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2.xml" ContentType="application/vnd.openxmlformats-officedocument.drawing+xml"/>
  <Override PartName="/xl/charts/chart5.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ubgovlv.sharepoint.com/sites/tapd/Koplietojamie dokumenti/General/TAPD/13_EST spriedumi/"/>
    </mc:Choice>
  </mc:AlternateContent>
  <xr:revisionPtr revIDLastSave="18" documentId="8_{9524A81D-4339-4557-95A6-F7C26863706C}" xr6:coauthVersionLast="47" xr6:coauthVersionMax="47" xr10:uidLastSave="{DA671F90-AB79-4FCC-8482-8AED82CF93E6}"/>
  <bookViews>
    <workbookView xWindow="-14376" yWindow="-17388" windowWidth="30936" windowHeight="16776" xr2:uid="{00000000-000D-0000-FFFF-FFFF00000000}"/>
  </bookViews>
  <sheets>
    <sheet name="EST spriedumi" sheetId="1" r:id="rId1"/>
    <sheet name="Šī faila kopija Kopā" sheetId="2" state="hidden" r:id="rId2"/>
    <sheet name="Šī faila kopija jaunie NA visi" sheetId="3" state="hidden" r:id="rId3"/>
    <sheet name="NA TAP" sheetId="4" state="hidden" r:id="rId4"/>
    <sheet name="WEB sk" sheetId="5" state="hidden" r:id="rId5"/>
    <sheet name="Arh21" sheetId="6" state="hidden" r:id="rId6"/>
    <sheet name="tel.cent.21" sheetId="7" state="hidden" r:id="rId7"/>
    <sheet name="tel.cent.III cet21" sheetId="8" state="hidden" r:id="rId8"/>
    <sheet name="tel.cent.II cet21" sheetId="9" state="hidden" r:id="rId9"/>
    <sheet name="tel.cent.I cet21" sheetId="10" state="hidden" r:id="rId10"/>
    <sheet name="tel.cent.IV cet21" sheetId="11" state="hidden" r:id="rId11"/>
    <sheet name="tel.cent.okt-dec" sheetId="12" state="hidden" r:id="rId12"/>
    <sheet name="Diskusija 20.10." sheetId="13" state="hidden" r:id="rId13"/>
    <sheet name="IDEJU PĻAUJA" sheetId="14" state="hidden" r:id="rId14"/>
    <sheet name="SK" sheetId="15" state="hidden" r:id="rId15"/>
    <sheet name="idejas" sheetId="16" state="hidden" r:id="rId16"/>
    <sheet name="IDEJU SĒJA" sheetId="17" state="hidden" r:id="rId17"/>
    <sheet name="IUB DP 2019" sheetId="18" state="hidden" r:id="rId18"/>
    <sheet name="IUB DP 2019 + citi" sheetId="19" state="hidden" r:id="rId19"/>
    <sheet name="IUB DP 2020" sheetId="20" state="hidden" r:id="rId20"/>
    <sheet name="Arh20" sheetId="21" state="hidden" r:id="rId21"/>
    <sheet name="kontakti" sheetId="22" state="hidden" r:id="rId22"/>
    <sheet name="STATISTIKA" sheetId="23" state="hidden" r:id="rId23"/>
    <sheet name="Lapa32" sheetId="24" state="hidden" r:id="rId24"/>
    <sheet name="Šī faila kopija Arhīvs2019" sheetId="25" state="hidden" r:id="rId25"/>
    <sheet name="Arhīvs2017" sheetId="26" state="hidden" r:id="rId26"/>
    <sheet name="Arhīvs2018" sheetId="27" state="hidden" r:id="rId27"/>
    <sheet name="Šī faila kopija Šī faila kopija" sheetId="28" state="hidden" r:id="rId28"/>
    <sheet name="Šī faila kopija Arhīvs2019 1" sheetId="29" state="hidden" r:id="rId29"/>
    <sheet name="Šī faila kopija Arh20" sheetId="30" state="hidden" r:id="rId30"/>
  </sheets>
  <definedNames>
    <definedName name="_xlnm._FilterDatabase" localSheetId="20" hidden="1">'Arh20'!$A$1:$J$7</definedName>
    <definedName name="_xlnm._FilterDatabase" localSheetId="5" hidden="1">'Arh21'!$A$1:$M$478</definedName>
    <definedName name="_xlnm._FilterDatabase" localSheetId="26" hidden="1">Arhīvs2018!$A$1:$AM$817</definedName>
    <definedName name="_xlnm._FilterDatabase" localSheetId="29" hidden="1">'Šī faila kopija Arh20'!$F$1:$F$1294</definedName>
    <definedName name="_xlnm._FilterDatabase" localSheetId="24" hidden="1">'Šī faila kopija Arhīvs2019'!$A$1:$J$71</definedName>
    <definedName name="_xlnm._FilterDatabase" localSheetId="28" hidden="1">'Šī faila kopija Arhīvs2019 1'!$A$1:$K$75</definedName>
    <definedName name="_xlnm._FilterDatabase" localSheetId="27" hidden="1">'Šī faila kopija Šī faila kopija'!$A$1:$J$1012</definedName>
    <definedName name="mēn">STATISTIKA!$A$100:$F$100</definedName>
    <definedName name="Z_0A476C5E_6B16_439F_A781_9BF16942CEDD_.wvu.FilterData" localSheetId="20" hidden="1">'Arh20'!$F$1:$F$1280</definedName>
    <definedName name="Z_0A476C5E_6B16_439F_A781_9BF16942CEDD_.wvu.FilterData" localSheetId="29" hidden="1">'Šī faila kopija Arh20'!$F$1:$F$1294</definedName>
    <definedName name="Z_0D632AF5_DDF4_4FBA_9B10_7E4130360B8C_.wvu.FilterData" localSheetId="20" hidden="1">'Arh20'!$A$1:$J$7</definedName>
    <definedName name="Z_0D632AF5_DDF4_4FBA_9B10_7E4130360B8C_.wvu.FilterData" localSheetId="5" hidden="1">'Arh21'!$A$1:$J$104</definedName>
    <definedName name="Z_0D632AF5_DDF4_4FBA_9B10_7E4130360B8C_.wvu.FilterData" localSheetId="29" hidden="1">'Šī faila kopija Arh20'!$A$1:$J$7</definedName>
    <definedName name="Z_0D632AF5_DDF4_4FBA_9B10_7E4130360B8C_.wvu.FilterData" localSheetId="24" hidden="1">'Šī faila kopija Arhīvs2019'!$A$1:$J$71</definedName>
    <definedName name="Z_0D632AF5_DDF4_4FBA_9B10_7E4130360B8C_.wvu.FilterData" localSheetId="28" hidden="1">'Šī faila kopija Arhīvs2019 1'!$A$1:$K$75</definedName>
    <definedName name="Z_0D632AF5_DDF4_4FBA_9B10_7E4130360B8C_.wvu.FilterData" localSheetId="27" hidden="1">'Šī faila kopija Šī faila kopija'!$A$1:$J$71</definedName>
    <definedName name="Z_166D0E4C_8B53_408F_A456_62AE491F24A9_.wvu.FilterData" localSheetId="20" hidden="1">'Arh20'!$A$1:$M$420</definedName>
    <definedName name="Z_166D0E4C_8B53_408F_A456_62AE491F24A9_.wvu.FilterData" localSheetId="5" hidden="1">'Arh21'!$A$1:$M$478</definedName>
    <definedName name="Z_166D0E4C_8B53_408F_A456_62AE491F24A9_.wvu.FilterData" localSheetId="29" hidden="1">'Šī faila kopija Arh20'!$A$1:$M$420</definedName>
    <definedName name="Z_1F3CE560_8F28_4D1C_BDE6_BEBDD1E26D5B_.wvu.FilterData" localSheetId="20" hidden="1">'Arh20'!$G$1:$G$1280</definedName>
    <definedName name="Z_1F3CE560_8F28_4D1C_BDE6_BEBDD1E26D5B_.wvu.FilterData" localSheetId="5" hidden="1">'Arh21'!$G$1:$G$1403</definedName>
    <definedName name="Z_1F3CE560_8F28_4D1C_BDE6_BEBDD1E26D5B_.wvu.FilterData" localSheetId="29" hidden="1">'Šī faila kopija Arh20'!$G$1:$G$1294</definedName>
    <definedName name="Z_23269A34_CB67_4C79_B657_3F77F14B9C66_.wvu.FilterData" localSheetId="20" hidden="1">'Arh20'!$A$1:$J$1280</definedName>
    <definedName name="Z_23269A34_CB67_4C79_B657_3F77F14B9C66_.wvu.FilterData" localSheetId="5" hidden="1">'Arh21'!$A$1:$J$1403</definedName>
    <definedName name="Z_23269A34_CB67_4C79_B657_3F77F14B9C66_.wvu.FilterData" localSheetId="29" hidden="1">'Šī faila kopija Arh20'!$A$1:$J$1294</definedName>
    <definedName name="Z_23269A34_CB67_4C79_B657_3F77F14B9C66_.wvu.FilterData" localSheetId="24" hidden="1">'Šī faila kopija Arhīvs2019'!$A$1:$J$1012</definedName>
    <definedName name="Z_23269A34_CB67_4C79_B657_3F77F14B9C66_.wvu.FilterData" localSheetId="28" hidden="1">'Šī faila kopija Arhīvs2019 1'!$A$1:$K$1194</definedName>
    <definedName name="Z_23269A34_CB67_4C79_B657_3F77F14B9C66_.wvu.FilterData" localSheetId="27" hidden="1">'Šī faila kopija Šī faila kopija'!$A$1:$J$1012</definedName>
    <definedName name="Z_43B320A6_C52B_4C8A_BF08_85CDCB78E9CB_.wvu.FilterData" localSheetId="20" hidden="1">'Arh20'!$F$1:$F$1280</definedName>
    <definedName name="Z_43B320A6_C52B_4C8A_BF08_85CDCB78E9CB_.wvu.FilterData" localSheetId="29" hidden="1">'Šī faila kopija Arh20'!$F$1:$F$1294</definedName>
    <definedName name="Z_49643871_D58B_4A02_A33A_235385928D02_.wvu.FilterData" localSheetId="20" hidden="1">'Arh20'!$A$1:$M$420</definedName>
    <definedName name="Z_49643871_D58B_4A02_A33A_235385928D02_.wvu.FilterData" localSheetId="5" hidden="1">'Arh21'!$A$1:$M$477</definedName>
    <definedName name="Z_49643871_D58B_4A02_A33A_235385928D02_.wvu.FilterData" localSheetId="29" hidden="1">'Šī faila kopija Arh20'!$A$1:$M$420</definedName>
    <definedName name="Z_60E0C128_5E81_472E_B171_86470B0D3949_.wvu.FilterData" localSheetId="20" hidden="1">'Arh20'!$G$1:$G$1280</definedName>
    <definedName name="Z_60E0C128_5E81_472E_B171_86470B0D3949_.wvu.FilterData" localSheetId="5" hidden="1">'Arh21'!$G$1:$G$1403</definedName>
    <definedName name="Z_60E0C128_5E81_472E_B171_86470B0D3949_.wvu.FilterData" localSheetId="29" hidden="1">'Šī faila kopija Arh20'!$G$1:$G$1294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941" i="30" l="1"/>
  <c r="AE941" i="30"/>
  <c r="AD941" i="30"/>
  <c r="AC941" i="30"/>
  <c r="AB941" i="30"/>
  <c r="AA941" i="30"/>
  <c r="Z941" i="30"/>
  <c r="Y941" i="30"/>
  <c r="X941" i="30"/>
  <c r="W941" i="30"/>
  <c r="U941" i="30"/>
  <c r="T941" i="30"/>
  <c r="S941" i="30"/>
  <c r="R941" i="30"/>
  <c r="Q941" i="30"/>
  <c r="M941" i="30"/>
  <c r="L941" i="30"/>
  <c r="M938" i="30"/>
  <c r="L938" i="30"/>
  <c r="M937" i="30"/>
  <c r="L937" i="30"/>
  <c r="M936" i="30"/>
  <c r="L936" i="30"/>
  <c r="M935" i="30"/>
  <c r="L935" i="30"/>
  <c r="M934" i="30"/>
  <c r="L934" i="30"/>
  <c r="M933" i="30"/>
  <c r="L933" i="30"/>
  <c r="M932" i="30"/>
  <c r="L932" i="30"/>
  <c r="M931" i="30"/>
  <c r="L931" i="30"/>
  <c r="M930" i="30"/>
  <c r="L930" i="30"/>
  <c r="M929" i="30"/>
  <c r="L929" i="30"/>
  <c r="M928" i="30"/>
  <c r="L928" i="30"/>
  <c r="M927" i="30"/>
  <c r="L927" i="30"/>
  <c r="M926" i="30"/>
  <c r="L926" i="30"/>
  <c r="M925" i="30"/>
  <c r="L925" i="30"/>
  <c r="M924" i="30"/>
  <c r="L924" i="30"/>
  <c r="M923" i="30"/>
  <c r="L923" i="30"/>
  <c r="M922" i="30"/>
  <c r="L922" i="30"/>
  <c r="M921" i="30"/>
  <c r="L921" i="30"/>
  <c r="M920" i="30"/>
  <c r="L920" i="30"/>
  <c r="M919" i="30"/>
  <c r="L919" i="30"/>
  <c r="M918" i="30"/>
  <c r="L918" i="30"/>
  <c r="M917" i="30"/>
  <c r="L917" i="30"/>
  <c r="M916" i="30"/>
  <c r="L916" i="30"/>
  <c r="M915" i="30"/>
  <c r="L915" i="30"/>
  <c r="M914" i="30"/>
  <c r="L914" i="30"/>
  <c r="M913" i="30"/>
  <c r="L913" i="30"/>
  <c r="M912" i="30"/>
  <c r="L912" i="30"/>
  <c r="M911" i="30"/>
  <c r="L911" i="30"/>
  <c r="M910" i="30"/>
  <c r="L910" i="30"/>
  <c r="M909" i="30"/>
  <c r="L909" i="30"/>
  <c r="M908" i="30"/>
  <c r="L908" i="30"/>
  <c r="M907" i="30"/>
  <c r="L907" i="30"/>
  <c r="M906" i="30"/>
  <c r="L906" i="30"/>
  <c r="M905" i="30"/>
  <c r="L905" i="30"/>
  <c r="M904" i="30"/>
  <c r="L904" i="30"/>
  <c r="M903" i="30"/>
  <c r="L903" i="30"/>
  <c r="M902" i="30"/>
  <c r="L902" i="30"/>
  <c r="M901" i="30"/>
  <c r="L901" i="30"/>
  <c r="M900" i="30"/>
  <c r="L900" i="30"/>
  <c r="M899" i="30"/>
  <c r="L899" i="30"/>
  <c r="M898" i="30"/>
  <c r="L898" i="30"/>
  <c r="M897" i="30"/>
  <c r="L897" i="30"/>
  <c r="M896" i="30"/>
  <c r="L896" i="30"/>
  <c r="M895" i="30"/>
  <c r="L895" i="30"/>
  <c r="M894" i="30"/>
  <c r="L894" i="30"/>
  <c r="M893" i="30"/>
  <c r="L893" i="30"/>
  <c r="M892" i="30"/>
  <c r="L892" i="30"/>
  <c r="M891" i="30"/>
  <c r="L891" i="30"/>
  <c r="M890" i="30"/>
  <c r="L890" i="30"/>
  <c r="M889" i="30"/>
  <c r="L889" i="30"/>
  <c r="M888" i="30"/>
  <c r="L888" i="30"/>
  <c r="M887" i="30"/>
  <c r="L887" i="30"/>
  <c r="M886" i="30"/>
  <c r="L886" i="30"/>
  <c r="M885" i="30"/>
  <c r="L885" i="30"/>
  <c r="M884" i="30"/>
  <c r="L884" i="30"/>
  <c r="M883" i="30"/>
  <c r="L883" i="30"/>
  <c r="M882" i="30"/>
  <c r="L882" i="30"/>
  <c r="M881" i="30"/>
  <c r="L881" i="30"/>
  <c r="M880" i="30"/>
  <c r="L880" i="30"/>
  <c r="M879" i="30"/>
  <c r="L879" i="30"/>
  <c r="M878" i="30"/>
  <c r="L878" i="30"/>
  <c r="M877" i="30"/>
  <c r="L877" i="30"/>
  <c r="M876" i="30"/>
  <c r="L876" i="30"/>
  <c r="M875" i="30"/>
  <c r="L875" i="30"/>
  <c r="M874" i="30"/>
  <c r="L874" i="30"/>
  <c r="M873" i="30"/>
  <c r="L873" i="30"/>
  <c r="M872" i="30"/>
  <c r="L872" i="30"/>
  <c r="M871" i="30"/>
  <c r="L871" i="30"/>
  <c r="M870" i="30"/>
  <c r="L870" i="30"/>
  <c r="M869" i="30"/>
  <c r="L869" i="30"/>
  <c r="M868" i="30"/>
  <c r="L868" i="30"/>
  <c r="M867" i="30"/>
  <c r="L867" i="30"/>
  <c r="M866" i="30"/>
  <c r="L866" i="30"/>
  <c r="M865" i="30"/>
  <c r="L865" i="30"/>
  <c r="M864" i="30"/>
  <c r="L864" i="30"/>
  <c r="M863" i="30"/>
  <c r="L863" i="30"/>
  <c r="M862" i="30"/>
  <c r="L862" i="30"/>
  <c r="M861" i="30"/>
  <c r="L861" i="30"/>
  <c r="AG860" i="30"/>
  <c r="AE860" i="30"/>
  <c r="AD860" i="30"/>
  <c r="AC860" i="30"/>
  <c r="AB860" i="30"/>
  <c r="AA860" i="30"/>
  <c r="Z860" i="30"/>
  <c r="Y860" i="30"/>
  <c r="X860" i="30"/>
  <c r="W860" i="30"/>
  <c r="U860" i="30"/>
  <c r="T860" i="30"/>
  <c r="S860" i="30"/>
  <c r="R860" i="30"/>
  <c r="Q860" i="30"/>
  <c r="M860" i="30"/>
  <c r="L860" i="30"/>
  <c r="M857" i="30"/>
  <c r="L857" i="30"/>
  <c r="M856" i="30"/>
  <c r="L856" i="30"/>
  <c r="M855" i="30"/>
  <c r="L855" i="30"/>
  <c r="M854" i="30"/>
  <c r="L854" i="30"/>
  <c r="M853" i="30"/>
  <c r="L853" i="30"/>
  <c r="M852" i="30"/>
  <c r="L852" i="30"/>
  <c r="M851" i="30"/>
  <c r="L851" i="30"/>
  <c r="M850" i="30"/>
  <c r="L850" i="30"/>
  <c r="M849" i="30"/>
  <c r="L849" i="30"/>
  <c r="M848" i="30"/>
  <c r="L848" i="30"/>
  <c r="M847" i="30"/>
  <c r="L847" i="30"/>
  <c r="M846" i="30"/>
  <c r="L846" i="30"/>
  <c r="M845" i="30"/>
  <c r="L845" i="30"/>
  <c r="M844" i="30"/>
  <c r="L844" i="30"/>
  <c r="M843" i="30"/>
  <c r="L843" i="30"/>
  <c r="M842" i="30"/>
  <c r="L842" i="30"/>
  <c r="M841" i="30"/>
  <c r="L841" i="30"/>
  <c r="M840" i="30"/>
  <c r="L840" i="30"/>
  <c r="M839" i="30"/>
  <c r="L839" i="30"/>
  <c r="M838" i="30"/>
  <c r="L838" i="30"/>
  <c r="M837" i="30"/>
  <c r="L837" i="30"/>
  <c r="M836" i="30"/>
  <c r="L836" i="30"/>
  <c r="M835" i="30"/>
  <c r="L835" i="30"/>
  <c r="M834" i="30"/>
  <c r="L834" i="30"/>
  <c r="M833" i="30"/>
  <c r="L833" i="30"/>
  <c r="M832" i="30"/>
  <c r="L832" i="30"/>
  <c r="M831" i="30"/>
  <c r="L831" i="30"/>
  <c r="M830" i="30"/>
  <c r="L830" i="30"/>
  <c r="M829" i="30"/>
  <c r="L829" i="30"/>
  <c r="M828" i="30"/>
  <c r="L828" i="30"/>
  <c r="M827" i="30"/>
  <c r="L827" i="30"/>
  <c r="M826" i="30"/>
  <c r="L826" i="30"/>
  <c r="M825" i="30"/>
  <c r="L825" i="30"/>
  <c r="M824" i="30"/>
  <c r="L824" i="30"/>
  <c r="M823" i="30"/>
  <c r="L823" i="30"/>
  <c r="M822" i="30"/>
  <c r="L822" i="30"/>
  <c r="M821" i="30"/>
  <c r="L821" i="30"/>
  <c r="M820" i="30"/>
  <c r="L820" i="30"/>
  <c r="M819" i="30"/>
  <c r="L819" i="30"/>
  <c r="M818" i="30"/>
  <c r="L818" i="30"/>
  <c r="M817" i="30"/>
  <c r="L817" i="30"/>
  <c r="M816" i="30"/>
  <c r="L816" i="30"/>
  <c r="M815" i="30"/>
  <c r="L815" i="30"/>
  <c r="M814" i="30"/>
  <c r="L814" i="30"/>
  <c r="M813" i="30"/>
  <c r="L813" i="30"/>
  <c r="M812" i="30"/>
  <c r="L812" i="30"/>
  <c r="M811" i="30"/>
  <c r="L811" i="30"/>
  <c r="M810" i="30"/>
  <c r="L810" i="30"/>
  <c r="M809" i="30"/>
  <c r="L809" i="30"/>
  <c r="M808" i="30"/>
  <c r="L808" i="30"/>
  <c r="M807" i="30"/>
  <c r="L807" i="30"/>
  <c r="M806" i="30"/>
  <c r="L806" i="30"/>
  <c r="M805" i="30"/>
  <c r="L805" i="30"/>
  <c r="M804" i="30"/>
  <c r="L804" i="30"/>
  <c r="M803" i="30"/>
  <c r="L803" i="30"/>
  <c r="M802" i="30"/>
  <c r="L802" i="30"/>
  <c r="M801" i="30"/>
  <c r="L801" i="30"/>
  <c r="M800" i="30"/>
  <c r="L800" i="30"/>
  <c r="M799" i="30"/>
  <c r="L799" i="30"/>
  <c r="M798" i="30"/>
  <c r="L798" i="30"/>
  <c r="M797" i="30"/>
  <c r="L797" i="30"/>
  <c r="M796" i="30"/>
  <c r="L796" i="30"/>
  <c r="M795" i="30"/>
  <c r="L795" i="30"/>
  <c r="M794" i="30"/>
  <c r="L794" i="30"/>
  <c r="M793" i="30"/>
  <c r="L793" i="30"/>
  <c r="M792" i="30"/>
  <c r="L792" i="30"/>
  <c r="M791" i="30"/>
  <c r="L791" i="30"/>
  <c r="M790" i="30"/>
  <c r="L790" i="30"/>
  <c r="M789" i="30"/>
  <c r="L789" i="30"/>
  <c r="M788" i="30"/>
  <c r="L788" i="30"/>
  <c r="M787" i="30"/>
  <c r="L787" i="30"/>
  <c r="M786" i="30"/>
  <c r="L786" i="30"/>
  <c r="M785" i="30"/>
  <c r="L785" i="30"/>
  <c r="AG784" i="30"/>
  <c r="AE784" i="30"/>
  <c r="AD784" i="30"/>
  <c r="AC784" i="30"/>
  <c r="AB784" i="30"/>
  <c r="AA784" i="30"/>
  <c r="Z784" i="30"/>
  <c r="Y784" i="30"/>
  <c r="X784" i="30"/>
  <c r="W784" i="30"/>
  <c r="U784" i="30"/>
  <c r="T784" i="30"/>
  <c r="S784" i="30"/>
  <c r="R784" i="30"/>
  <c r="Q784" i="30"/>
  <c r="M784" i="30"/>
  <c r="L784" i="30"/>
  <c r="M781" i="30"/>
  <c r="L781" i="30"/>
  <c r="M780" i="30"/>
  <c r="L780" i="30"/>
  <c r="M779" i="30"/>
  <c r="L779" i="30"/>
  <c r="M778" i="30"/>
  <c r="L778" i="30"/>
  <c r="M777" i="30"/>
  <c r="L777" i="30"/>
  <c r="M776" i="30"/>
  <c r="L776" i="30"/>
  <c r="M775" i="30"/>
  <c r="L775" i="30"/>
  <c r="M774" i="30"/>
  <c r="L774" i="30"/>
  <c r="M773" i="30"/>
  <c r="L773" i="30"/>
  <c r="M772" i="30"/>
  <c r="L772" i="30"/>
  <c r="M771" i="30"/>
  <c r="L771" i="30"/>
  <c r="M770" i="30"/>
  <c r="L770" i="30"/>
  <c r="M769" i="30"/>
  <c r="L769" i="30"/>
  <c r="M768" i="30"/>
  <c r="L768" i="30"/>
  <c r="M767" i="30"/>
  <c r="L767" i="30"/>
  <c r="M766" i="30"/>
  <c r="L766" i="30"/>
  <c r="M765" i="30"/>
  <c r="L765" i="30"/>
  <c r="M764" i="30"/>
  <c r="L764" i="30"/>
  <c r="M763" i="30"/>
  <c r="L763" i="30"/>
  <c r="M762" i="30"/>
  <c r="L762" i="30"/>
  <c r="M761" i="30"/>
  <c r="L761" i="30"/>
  <c r="M760" i="30"/>
  <c r="L760" i="30"/>
  <c r="M759" i="30"/>
  <c r="L759" i="30"/>
  <c r="M758" i="30"/>
  <c r="L758" i="30"/>
  <c r="M757" i="30"/>
  <c r="L757" i="30"/>
  <c r="M756" i="30"/>
  <c r="L756" i="30"/>
  <c r="M755" i="30"/>
  <c r="L755" i="30"/>
  <c r="M754" i="30"/>
  <c r="L754" i="30"/>
  <c r="M753" i="30"/>
  <c r="L753" i="30"/>
  <c r="M752" i="30"/>
  <c r="L752" i="30"/>
  <c r="M751" i="30"/>
  <c r="L751" i="30"/>
  <c r="M750" i="30"/>
  <c r="L750" i="30"/>
  <c r="M749" i="30"/>
  <c r="L749" i="30"/>
  <c r="M748" i="30"/>
  <c r="L748" i="30"/>
  <c r="M747" i="30"/>
  <c r="L747" i="30"/>
  <c r="M746" i="30"/>
  <c r="L746" i="30"/>
  <c r="M745" i="30"/>
  <c r="L745" i="30"/>
  <c r="M744" i="30"/>
  <c r="L744" i="30"/>
  <c r="M743" i="30"/>
  <c r="L743" i="30"/>
  <c r="M742" i="30"/>
  <c r="L742" i="30"/>
  <c r="M741" i="30"/>
  <c r="L741" i="30"/>
  <c r="M740" i="30"/>
  <c r="L740" i="30"/>
  <c r="M739" i="30"/>
  <c r="L739" i="30"/>
  <c r="M738" i="30"/>
  <c r="L738" i="30"/>
  <c r="M737" i="30"/>
  <c r="L737" i="30"/>
  <c r="M736" i="30"/>
  <c r="L736" i="30"/>
  <c r="M735" i="30"/>
  <c r="L735" i="30"/>
  <c r="M734" i="30"/>
  <c r="L734" i="30"/>
  <c r="M733" i="30"/>
  <c r="L733" i="30"/>
  <c r="M732" i="30"/>
  <c r="L732" i="30"/>
  <c r="M731" i="30"/>
  <c r="L731" i="30"/>
  <c r="M730" i="30"/>
  <c r="L730" i="30"/>
  <c r="M729" i="30"/>
  <c r="L729" i="30"/>
  <c r="M728" i="30"/>
  <c r="L728" i="30"/>
  <c r="M727" i="30"/>
  <c r="L727" i="30"/>
  <c r="M726" i="30"/>
  <c r="L726" i="30"/>
  <c r="M725" i="30"/>
  <c r="L725" i="30"/>
  <c r="M724" i="30"/>
  <c r="L724" i="30"/>
  <c r="M723" i="30"/>
  <c r="L723" i="30"/>
  <c r="M722" i="30"/>
  <c r="L722" i="30"/>
  <c r="M721" i="30"/>
  <c r="L721" i="30"/>
  <c r="M720" i="30"/>
  <c r="L720" i="30"/>
  <c r="M719" i="30"/>
  <c r="L719" i="30"/>
  <c r="M718" i="30"/>
  <c r="L718" i="30"/>
  <c r="M717" i="30"/>
  <c r="L717" i="30"/>
  <c r="M716" i="30"/>
  <c r="L716" i="30"/>
  <c r="M715" i="30"/>
  <c r="L715" i="30"/>
  <c r="M714" i="30"/>
  <c r="L714" i="30"/>
  <c r="M713" i="30"/>
  <c r="L713" i="30"/>
  <c r="AG712" i="30"/>
  <c r="AE712" i="30"/>
  <c r="AD712" i="30"/>
  <c r="AC712" i="30"/>
  <c r="AB712" i="30"/>
  <c r="AA712" i="30"/>
  <c r="Z712" i="30"/>
  <c r="Y712" i="30"/>
  <c r="X712" i="30"/>
  <c r="W712" i="30"/>
  <c r="U712" i="30"/>
  <c r="T712" i="30"/>
  <c r="S712" i="30"/>
  <c r="R712" i="30"/>
  <c r="Q712" i="30"/>
  <c r="M712" i="30"/>
  <c r="L712" i="30"/>
  <c r="M709" i="30"/>
  <c r="L709" i="30"/>
  <c r="M708" i="30"/>
  <c r="L708" i="30"/>
  <c r="M707" i="30"/>
  <c r="L707" i="30"/>
  <c r="M706" i="30"/>
  <c r="L706" i="30"/>
  <c r="M705" i="30"/>
  <c r="L705" i="30"/>
  <c r="M704" i="30"/>
  <c r="L704" i="30"/>
  <c r="M703" i="30"/>
  <c r="L703" i="30"/>
  <c r="M702" i="30"/>
  <c r="L702" i="30"/>
  <c r="M701" i="30"/>
  <c r="L701" i="30"/>
  <c r="M700" i="30"/>
  <c r="L700" i="30"/>
  <c r="M699" i="30"/>
  <c r="L699" i="30"/>
  <c r="M698" i="30"/>
  <c r="L698" i="30"/>
  <c r="M697" i="30"/>
  <c r="L697" i="30"/>
  <c r="M696" i="30"/>
  <c r="L696" i="30"/>
  <c r="M695" i="30"/>
  <c r="L695" i="30"/>
  <c r="M694" i="30"/>
  <c r="L694" i="30"/>
  <c r="M693" i="30"/>
  <c r="L693" i="30"/>
  <c r="M692" i="30"/>
  <c r="L692" i="30"/>
  <c r="M691" i="30"/>
  <c r="L691" i="30"/>
  <c r="M690" i="30"/>
  <c r="L690" i="30"/>
  <c r="M689" i="30"/>
  <c r="L689" i="30"/>
  <c r="M688" i="30"/>
  <c r="L688" i="30"/>
  <c r="M687" i="30"/>
  <c r="L687" i="30"/>
  <c r="M686" i="30"/>
  <c r="L686" i="30"/>
  <c r="M685" i="30"/>
  <c r="L685" i="30"/>
  <c r="M684" i="30"/>
  <c r="L684" i="30"/>
  <c r="M683" i="30"/>
  <c r="L683" i="30"/>
  <c r="M682" i="30"/>
  <c r="L682" i="30"/>
  <c r="M681" i="30"/>
  <c r="L681" i="30"/>
  <c r="M680" i="30"/>
  <c r="L680" i="30"/>
  <c r="M679" i="30"/>
  <c r="L679" i="30"/>
  <c r="M678" i="30"/>
  <c r="L678" i="30"/>
  <c r="M677" i="30"/>
  <c r="L677" i="30"/>
  <c r="M676" i="30"/>
  <c r="L676" i="30"/>
  <c r="M675" i="30"/>
  <c r="L675" i="30"/>
  <c r="M674" i="30"/>
  <c r="L674" i="30"/>
  <c r="M673" i="30"/>
  <c r="L673" i="30"/>
  <c r="M672" i="30"/>
  <c r="L672" i="30"/>
  <c r="M671" i="30"/>
  <c r="L671" i="30"/>
  <c r="M670" i="30"/>
  <c r="L670" i="30"/>
  <c r="M669" i="30"/>
  <c r="L669" i="30"/>
  <c r="M668" i="30"/>
  <c r="L668" i="30"/>
  <c r="M667" i="30"/>
  <c r="L667" i="30"/>
  <c r="M666" i="30"/>
  <c r="L666" i="30"/>
  <c r="M665" i="30"/>
  <c r="L665" i="30"/>
  <c r="M664" i="30"/>
  <c r="L664" i="30"/>
  <c r="M663" i="30"/>
  <c r="L663" i="30"/>
  <c r="M662" i="30"/>
  <c r="L662" i="30"/>
  <c r="M661" i="30"/>
  <c r="L661" i="30"/>
  <c r="M660" i="30"/>
  <c r="L660" i="30"/>
  <c r="M659" i="30"/>
  <c r="L659" i="30"/>
  <c r="M658" i="30"/>
  <c r="L658" i="30"/>
  <c r="M657" i="30"/>
  <c r="L657" i="30"/>
  <c r="M656" i="30"/>
  <c r="L656" i="30"/>
  <c r="M655" i="30"/>
  <c r="L655" i="30"/>
  <c r="M654" i="30"/>
  <c r="L654" i="30"/>
  <c r="M653" i="30"/>
  <c r="L653" i="30"/>
  <c r="M652" i="30"/>
  <c r="L652" i="30"/>
  <c r="M651" i="30"/>
  <c r="L651" i="30"/>
  <c r="M650" i="30"/>
  <c r="L650" i="30"/>
  <c r="M649" i="30"/>
  <c r="L649" i="30"/>
  <c r="M648" i="30"/>
  <c r="L648" i="30"/>
  <c r="M647" i="30"/>
  <c r="L647" i="30"/>
  <c r="M646" i="30"/>
  <c r="L646" i="30"/>
  <c r="M645" i="30"/>
  <c r="L645" i="30"/>
  <c r="M644" i="30"/>
  <c r="L644" i="30"/>
  <c r="M643" i="30"/>
  <c r="L643" i="30"/>
  <c r="M642" i="30"/>
  <c r="L642" i="30"/>
  <c r="M641" i="30"/>
  <c r="L641" i="30"/>
  <c r="M640" i="30"/>
  <c r="L640" i="30"/>
  <c r="M639" i="30"/>
  <c r="L639" i="30"/>
  <c r="M638" i="30"/>
  <c r="L638" i="30"/>
  <c r="M637" i="30"/>
  <c r="L637" i="30"/>
  <c r="M636" i="30"/>
  <c r="L636" i="30"/>
  <c r="M635" i="30"/>
  <c r="L635" i="30"/>
  <c r="AG634" i="30"/>
  <c r="AE634" i="30"/>
  <c r="AD634" i="30"/>
  <c r="AC634" i="30"/>
  <c r="AB634" i="30"/>
  <c r="AA634" i="30"/>
  <c r="Z634" i="30"/>
  <c r="Y634" i="30"/>
  <c r="X634" i="30"/>
  <c r="W634" i="30"/>
  <c r="U634" i="30"/>
  <c r="T634" i="30"/>
  <c r="S634" i="30"/>
  <c r="R634" i="30"/>
  <c r="Q634" i="30"/>
  <c r="M634" i="30"/>
  <c r="M632" i="30"/>
  <c r="L632" i="30"/>
  <c r="M631" i="30"/>
  <c r="L631" i="30"/>
  <c r="M630" i="30"/>
  <c r="L630" i="30"/>
  <c r="M629" i="30"/>
  <c r="L629" i="30"/>
  <c r="M628" i="30"/>
  <c r="L628" i="30"/>
  <c r="M627" i="30"/>
  <c r="L627" i="30"/>
  <c r="M626" i="30"/>
  <c r="L626" i="30"/>
  <c r="M625" i="30"/>
  <c r="L625" i="30"/>
  <c r="M624" i="30"/>
  <c r="L624" i="30"/>
  <c r="M623" i="30"/>
  <c r="L623" i="30"/>
  <c r="M622" i="30"/>
  <c r="L622" i="30"/>
  <c r="M621" i="30"/>
  <c r="L621" i="30"/>
  <c r="M620" i="30"/>
  <c r="L620" i="30"/>
  <c r="M619" i="30"/>
  <c r="L619" i="30"/>
  <c r="M618" i="30"/>
  <c r="L618" i="30"/>
  <c r="M617" i="30"/>
  <c r="L617" i="30"/>
  <c r="M616" i="30"/>
  <c r="L616" i="30"/>
  <c r="M615" i="30"/>
  <c r="L615" i="30"/>
  <c r="M614" i="30"/>
  <c r="L614" i="30"/>
  <c r="M613" i="30"/>
  <c r="L613" i="30"/>
  <c r="M612" i="30"/>
  <c r="L612" i="30"/>
  <c r="M611" i="30"/>
  <c r="L611" i="30"/>
  <c r="M610" i="30"/>
  <c r="L610" i="30"/>
  <c r="M609" i="30"/>
  <c r="L609" i="30"/>
  <c r="M608" i="30"/>
  <c r="L608" i="30"/>
  <c r="M607" i="30"/>
  <c r="L607" i="30"/>
  <c r="M606" i="30"/>
  <c r="L606" i="30"/>
  <c r="M605" i="30"/>
  <c r="L605" i="30"/>
  <c r="M604" i="30"/>
  <c r="L604" i="30"/>
  <c r="M603" i="30"/>
  <c r="L603" i="30"/>
  <c r="M602" i="30"/>
  <c r="L602" i="30"/>
  <c r="M601" i="30"/>
  <c r="L601" i="30"/>
  <c r="M600" i="30"/>
  <c r="L600" i="30"/>
  <c r="M599" i="30"/>
  <c r="L599" i="30"/>
  <c r="M598" i="30"/>
  <c r="L598" i="30"/>
  <c r="M597" i="30"/>
  <c r="L597" i="30"/>
  <c r="M596" i="30"/>
  <c r="L596" i="30"/>
  <c r="M595" i="30"/>
  <c r="L595" i="30"/>
  <c r="M594" i="30"/>
  <c r="L594" i="30"/>
  <c r="M593" i="30"/>
  <c r="L593" i="30"/>
  <c r="M592" i="30"/>
  <c r="L592" i="30"/>
  <c r="M591" i="30"/>
  <c r="L591" i="30"/>
  <c r="M590" i="30"/>
  <c r="L590" i="30"/>
  <c r="M589" i="30"/>
  <c r="L589" i="30"/>
  <c r="M588" i="30"/>
  <c r="L588" i="30"/>
  <c r="M587" i="30"/>
  <c r="L587" i="30"/>
  <c r="M586" i="30"/>
  <c r="L586" i="30"/>
  <c r="M585" i="30"/>
  <c r="L585" i="30"/>
  <c r="M584" i="30"/>
  <c r="L584" i="30"/>
  <c r="M583" i="30"/>
  <c r="L583" i="30"/>
  <c r="M582" i="30"/>
  <c r="L582" i="30"/>
  <c r="M581" i="30"/>
  <c r="L581" i="30"/>
  <c r="M580" i="30"/>
  <c r="L580" i="30"/>
  <c r="M579" i="30"/>
  <c r="L579" i="30"/>
  <c r="M578" i="30"/>
  <c r="L578" i="30"/>
  <c r="M577" i="30"/>
  <c r="L577" i="30"/>
  <c r="M576" i="30"/>
  <c r="L576" i="30"/>
  <c r="M575" i="30"/>
  <c r="L575" i="30"/>
  <c r="M574" i="30"/>
  <c r="L574" i="30"/>
  <c r="M573" i="30"/>
  <c r="L573" i="30"/>
  <c r="M572" i="30"/>
  <c r="L572" i="30"/>
  <c r="M571" i="30"/>
  <c r="L571" i="30"/>
  <c r="M570" i="30"/>
  <c r="L570" i="30"/>
  <c r="M569" i="30"/>
  <c r="L569" i="30"/>
  <c r="AG568" i="30"/>
  <c r="AE568" i="30"/>
  <c r="AD568" i="30"/>
  <c r="AC568" i="30"/>
  <c r="AB568" i="30"/>
  <c r="AA568" i="30"/>
  <c r="Z568" i="30"/>
  <c r="Y568" i="30"/>
  <c r="X568" i="30"/>
  <c r="W568" i="30"/>
  <c r="U568" i="30"/>
  <c r="T568" i="30"/>
  <c r="S568" i="30"/>
  <c r="R568" i="30"/>
  <c r="Q568" i="30"/>
  <c r="M568" i="30"/>
  <c r="L568" i="30"/>
  <c r="M566" i="30"/>
  <c r="L566" i="30"/>
  <c r="M565" i="30"/>
  <c r="L565" i="30"/>
  <c r="M564" i="30"/>
  <c r="L564" i="30"/>
  <c r="M563" i="30"/>
  <c r="L563" i="30"/>
  <c r="M562" i="30"/>
  <c r="L562" i="30"/>
  <c r="M561" i="30"/>
  <c r="L561" i="30"/>
  <c r="M560" i="30"/>
  <c r="L560" i="30"/>
  <c r="M559" i="30"/>
  <c r="L559" i="30"/>
  <c r="M558" i="30"/>
  <c r="L558" i="30"/>
  <c r="M557" i="30"/>
  <c r="L557" i="30"/>
  <c r="M556" i="30"/>
  <c r="L556" i="30"/>
  <c r="M555" i="30"/>
  <c r="L555" i="30"/>
  <c r="M554" i="30"/>
  <c r="L554" i="30"/>
  <c r="M553" i="30"/>
  <c r="L553" i="30"/>
  <c r="M552" i="30"/>
  <c r="L552" i="30"/>
  <c r="M551" i="30"/>
  <c r="L551" i="30"/>
  <c r="M550" i="30"/>
  <c r="L550" i="30"/>
  <c r="M549" i="30"/>
  <c r="L549" i="30"/>
  <c r="M548" i="30"/>
  <c r="L548" i="30"/>
  <c r="M547" i="30"/>
  <c r="L547" i="30"/>
  <c r="M546" i="30"/>
  <c r="L546" i="30"/>
  <c r="M545" i="30"/>
  <c r="L545" i="30"/>
  <c r="M544" i="30"/>
  <c r="L544" i="30"/>
  <c r="M543" i="30"/>
  <c r="L543" i="30"/>
  <c r="M542" i="30"/>
  <c r="L542" i="30"/>
  <c r="M541" i="30"/>
  <c r="L541" i="30"/>
  <c r="M540" i="30"/>
  <c r="L540" i="30"/>
  <c r="M539" i="30"/>
  <c r="L539" i="30"/>
  <c r="M538" i="30"/>
  <c r="L538" i="30"/>
  <c r="M537" i="30"/>
  <c r="L537" i="30"/>
  <c r="M536" i="30"/>
  <c r="L536" i="30"/>
  <c r="M535" i="30"/>
  <c r="L535" i="30"/>
  <c r="M534" i="30"/>
  <c r="L534" i="30"/>
  <c r="M533" i="30"/>
  <c r="L533" i="30"/>
  <c r="M532" i="30"/>
  <c r="L532" i="30"/>
  <c r="M531" i="30"/>
  <c r="L531" i="30"/>
  <c r="M530" i="30"/>
  <c r="L530" i="30"/>
  <c r="M529" i="30"/>
  <c r="L529" i="30"/>
  <c r="M528" i="30"/>
  <c r="L528" i="30"/>
  <c r="M527" i="30"/>
  <c r="L527" i="30"/>
  <c r="M526" i="30"/>
  <c r="L526" i="30"/>
  <c r="M525" i="30"/>
  <c r="L525" i="30"/>
  <c r="M524" i="30"/>
  <c r="L524" i="30"/>
  <c r="M523" i="30"/>
  <c r="L523" i="30"/>
  <c r="M522" i="30"/>
  <c r="L522" i="30"/>
  <c r="M521" i="30"/>
  <c r="L521" i="30"/>
  <c r="M520" i="30"/>
  <c r="L520" i="30"/>
  <c r="M519" i="30"/>
  <c r="L519" i="30"/>
  <c r="M518" i="30"/>
  <c r="L518" i="30"/>
  <c r="M517" i="30"/>
  <c r="L517" i="30"/>
  <c r="M516" i="30"/>
  <c r="L516" i="30"/>
  <c r="M515" i="30"/>
  <c r="L515" i="30"/>
  <c r="M514" i="30"/>
  <c r="L514" i="30"/>
  <c r="M513" i="30"/>
  <c r="L513" i="30"/>
  <c r="M512" i="30"/>
  <c r="L512" i="30"/>
  <c r="M511" i="30"/>
  <c r="L511" i="30"/>
  <c r="M510" i="30"/>
  <c r="L510" i="30"/>
  <c r="M509" i="30"/>
  <c r="L509" i="30"/>
  <c r="M508" i="30"/>
  <c r="L508" i="30"/>
  <c r="M507" i="30"/>
  <c r="L507" i="30"/>
  <c r="M506" i="30"/>
  <c r="L506" i="30"/>
  <c r="M505" i="30"/>
  <c r="L505" i="30"/>
  <c r="M504" i="30"/>
  <c r="L504" i="30"/>
  <c r="M503" i="30"/>
  <c r="L503" i="30"/>
  <c r="AG502" i="30"/>
  <c r="AE502" i="30"/>
  <c r="AD502" i="30"/>
  <c r="AC502" i="30"/>
  <c r="AB502" i="30"/>
  <c r="AA502" i="30"/>
  <c r="Z502" i="30"/>
  <c r="Y502" i="30"/>
  <c r="X502" i="30"/>
  <c r="W502" i="30"/>
  <c r="U502" i="30"/>
  <c r="T502" i="30"/>
  <c r="S502" i="30"/>
  <c r="R502" i="30"/>
  <c r="Q502" i="30"/>
  <c r="M502" i="30"/>
  <c r="L502" i="30"/>
  <c r="M500" i="30"/>
  <c r="L500" i="30"/>
  <c r="M499" i="30"/>
  <c r="L499" i="30"/>
  <c r="M498" i="30"/>
  <c r="L498" i="30"/>
  <c r="M497" i="30"/>
  <c r="L497" i="30"/>
  <c r="M496" i="30"/>
  <c r="L496" i="30"/>
  <c r="M495" i="30"/>
  <c r="L495" i="30"/>
  <c r="M494" i="30"/>
  <c r="L494" i="30"/>
  <c r="M493" i="30"/>
  <c r="L493" i="30"/>
  <c r="M492" i="30"/>
  <c r="L492" i="30"/>
  <c r="M491" i="30"/>
  <c r="L491" i="30"/>
  <c r="M490" i="30"/>
  <c r="L490" i="30"/>
  <c r="M489" i="30"/>
  <c r="L489" i="30"/>
  <c r="M488" i="30"/>
  <c r="L488" i="30"/>
  <c r="M487" i="30"/>
  <c r="L487" i="30"/>
  <c r="M486" i="30"/>
  <c r="L486" i="30"/>
  <c r="M485" i="30"/>
  <c r="L485" i="30"/>
  <c r="M484" i="30"/>
  <c r="L484" i="30"/>
  <c r="M483" i="30"/>
  <c r="L483" i="30"/>
  <c r="M482" i="30"/>
  <c r="L482" i="30"/>
  <c r="M481" i="30"/>
  <c r="L481" i="30"/>
  <c r="M480" i="30"/>
  <c r="L480" i="30"/>
  <c r="M479" i="30"/>
  <c r="L479" i="30"/>
  <c r="M478" i="30"/>
  <c r="L478" i="30"/>
  <c r="M477" i="30"/>
  <c r="L477" i="30"/>
  <c r="M476" i="30"/>
  <c r="L476" i="30"/>
  <c r="M475" i="30"/>
  <c r="L475" i="30"/>
  <c r="M474" i="30"/>
  <c r="L474" i="30"/>
  <c r="M473" i="30"/>
  <c r="L473" i="30"/>
  <c r="M472" i="30"/>
  <c r="L472" i="30"/>
  <c r="M471" i="30"/>
  <c r="L471" i="30"/>
  <c r="M470" i="30"/>
  <c r="L470" i="30"/>
  <c r="M469" i="30"/>
  <c r="L469" i="30"/>
  <c r="M468" i="30"/>
  <c r="L468" i="30"/>
  <c r="M467" i="30"/>
  <c r="L467" i="30"/>
  <c r="M466" i="30"/>
  <c r="L466" i="30"/>
  <c r="M465" i="30"/>
  <c r="L465" i="30"/>
  <c r="M464" i="30"/>
  <c r="L464" i="30"/>
  <c r="M463" i="30"/>
  <c r="L463" i="30"/>
  <c r="M462" i="30"/>
  <c r="L462" i="30"/>
  <c r="M461" i="30"/>
  <c r="L461" i="30"/>
  <c r="M460" i="30"/>
  <c r="L460" i="30"/>
  <c r="M459" i="30"/>
  <c r="L459" i="30"/>
  <c r="M458" i="30"/>
  <c r="L458" i="30"/>
  <c r="M457" i="30"/>
  <c r="L457" i="30"/>
  <c r="M456" i="30"/>
  <c r="L456" i="30"/>
  <c r="M455" i="30"/>
  <c r="L455" i="30"/>
  <c r="M454" i="30"/>
  <c r="L454" i="30"/>
  <c r="M453" i="30"/>
  <c r="L453" i="30"/>
  <c r="M452" i="30"/>
  <c r="L452" i="30"/>
  <c r="M451" i="30"/>
  <c r="L451" i="30"/>
  <c r="M450" i="30"/>
  <c r="L450" i="30"/>
  <c r="M449" i="30"/>
  <c r="L449" i="30"/>
  <c r="M448" i="30"/>
  <c r="L448" i="30"/>
  <c r="M447" i="30"/>
  <c r="L447" i="30"/>
  <c r="M446" i="30"/>
  <c r="L446" i="30"/>
  <c r="M445" i="30"/>
  <c r="L445" i="30"/>
  <c r="M444" i="30"/>
  <c r="L444" i="30"/>
  <c r="M443" i="30"/>
  <c r="L443" i="30"/>
  <c r="M442" i="30"/>
  <c r="L442" i="30"/>
  <c r="M441" i="30"/>
  <c r="L441" i="30"/>
  <c r="M440" i="30"/>
  <c r="L440" i="30"/>
  <c r="M439" i="30"/>
  <c r="L439" i="30"/>
  <c r="M438" i="30"/>
  <c r="L438" i="30"/>
  <c r="M437" i="30"/>
  <c r="L437" i="30"/>
  <c r="M436" i="30"/>
  <c r="L436" i="30"/>
  <c r="M435" i="30"/>
  <c r="L435" i="30"/>
  <c r="M434" i="30"/>
  <c r="L434" i="30"/>
  <c r="M433" i="30"/>
  <c r="L433" i="30"/>
  <c r="M432" i="30"/>
  <c r="L432" i="30"/>
  <c r="M431" i="30"/>
  <c r="L431" i="30"/>
  <c r="M430" i="30"/>
  <c r="L430" i="30"/>
  <c r="M429" i="30"/>
  <c r="L429" i="30"/>
  <c r="M428" i="30"/>
  <c r="L428" i="30"/>
  <c r="M427" i="30"/>
  <c r="L427" i="30"/>
  <c r="M426" i="30"/>
  <c r="L426" i="30"/>
  <c r="M425" i="30"/>
  <c r="L425" i="30"/>
  <c r="AG424" i="30"/>
  <c r="AE424" i="30"/>
  <c r="AD424" i="30"/>
  <c r="AC424" i="30"/>
  <c r="AB424" i="30"/>
  <c r="AA424" i="30"/>
  <c r="Z424" i="30"/>
  <c r="Y424" i="30"/>
  <c r="X424" i="30"/>
  <c r="W424" i="30"/>
  <c r="U424" i="30"/>
  <c r="T424" i="30"/>
  <c r="S424" i="30"/>
  <c r="R424" i="30"/>
  <c r="Q424" i="30"/>
  <c r="M424" i="30"/>
  <c r="L424" i="30"/>
  <c r="M421" i="30"/>
  <c r="L421" i="30"/>
  <c r="M420" i="30"/>
  <c r="L420" i="30"/>
  <c r="M419" i="30"/>
  <c r="L419" i="30"/>
  <c r="M418" i="30"/>
  <c r="L418" i="30"/>
  <c r="M417" i="30"/>
  <c r="L417" i="30"/>
  <c r="M416" i="30"/>
  <c r="L416" i="30"/>
  <c r="M415" i="30"/>
  <c r="L415" i="30"/>
  <c r="M414" i="30"/>
  <c r="L414" i="30"/>
  <c r="M413" i="30"/>
  <c r="L413" i="30"/>
  <c r="M412" i="30"/>
  <c r="L412" i="30"/>
  <c r="M411" i="30"/>
  <c r="L411" i="30"/>
  <c r="M410" i="30"/>
  <c r="L410" i="30"/>
  <c r="M409" i="30"/>
  <c r="L409" i="30"/>
  <c r="M408" i="30"/>
  <c r="L408" i="30"/>
  <c r="M407" i="30"/>
  <c r="L407" i="30"/>
  <c r="M406" i="30"/>
  <c r="L406" i="30"/>
  <c r="M405" i="30"/>
  <c r="L405" i="30"/>
  <c r="M404" i="30"/>
  <c r="L404" i="30"/>
  <c r="M403" i="30"/>
  <c r="L403" i="30"/>
  <c r="M402" i="30"/>
  <c r="L402" i="30"/>
  <c r="M401" i="30"/>
  <c r="L401" i="30"/>
  <c r="M400" i="30"/>
  <c r="L400" i="30"/>
  <c r="M399" i="30"/>
  <c r="L399" i="30"/>
  <c r="M398" i="30"/>
  <c r="L398" i="30"/>
  <c r="M397" i="30"/>
  <c r="L397" i="30"/>
  <c r="M396" i="30"/>
  <c r="L396" i="30"/>
  <c r="M395" i="30"/>
  <c r="L395" i="30"/>
  <c r="M394" i="30"/>
  <c r="L394" i="30"/>
  <c r="M393" i="30"/>
  <c r="L393" i="30"/>
  <c r="M392" i="30"/>
  <c r="L392" i="30"/>
  <c r="M391" i="30"/>
  <c r="L391" i="30"/>
  <c r="M390" i="30"/>
  <c r="L390" i="30"/>
  <c r="M389" i="30"/>
  <c r="L389" i="30"/>
  <c r="M388" i="30"/>
  <c r="L388" i="30"/>
  <c r="M387" i="30"/>
  <c r="L387" i="30"/>
  <c r="M386" i="30"/>
  <c r="L386" i="30"/>
  <c r="M385" i="30"/>
  <c r="L385" i="30"/>
  <c r="M384" i="30"/>
  <c r="L384" i="30"/>
  <c r="M383" i="30"/>
  <c r="L383" i="30"/>
  <c r="M382" i="30"/>
  <c r="L382" i="30"/>
  <c r="M381" i="30"/>
  <c r="L381" i="30"/>
  <c r="M380" i="30"/>
  <c r="L380" i="30"/>
  <c r="M379" i="30"/>
  <c r="L379" i="30"/>
  <c r="M378" i="30"/>
  <c r="L378" i="30"/>
  <c r="M377" i="30"/>
  <c r="L377" i="30"/>
  <c r="M376" i="30"/>
  <c r="L376" i="30"/>
  <c r="M375" i="30"/>
  <c r="L375" i="30"/>
  <c r="M374" i="30"/>
  <c r="L374" i="30"/>
  <c r="M373" i="30"/>
  <c r="L373" i="30"/>
  <c r="M372" i="30"/>
  <c r="L372" i="30"/>
  <c r="M371" i="30"/>
  <c r="L371" i="30"/>
  <c r="M370" i="30"/>
  <c r="L370" i="30"/>
  <c r="M369" i="30"/>
  <c r="L369" i="30"/>
  <c r="M368" i="30"/>
  <c r="L368" i="30"/>
  <c r="M367" i="30"/>
  <c r="L367" i="30"/>
  <c r="M366" i="30"/>
  <c r="L366" i="30"/>
  <c r="M365" i="30"/>
  <c r="L365" i="30"/>
  <c r="M364" i="30"/>
  <c r="L364" i="30"/>
  <c r="M363" i="30"/>
  <c r="L363" i="30"/>
  <c r="M362" i="30"/>
  <c r="L362" i="30"/>
  <c r="M361" i="30"/>
  <c r="L361" i="30"/>
  <c r="M360" i="30"/>
  <c r="L360" i="30"/>
  <c r="M359" i="30"/>
  <c r="L359" i="30"/>
  <c r="M358" i="30"/>
  <c r="L358" i="30"/>
  <c r="M357" i="30"/>
  <c r="L357" i="30"/>
  <c r="M356" i="30"/>
  <c r="L356" i="30"/>
  <c r="M355" i="30"/>
  <c r="L355" i="30"/>
  <c r="M354" i="30"/>
  <c r="L354" i="30"/>
  <c r="M353" i="30"/>
  <c r="L353" i="30"/>
  <c r="M352" i="30"/>
  <c r="L352" i="30"/>
  <c r="M351" i="30"/>
  <c r="L351" i="30"/>
  <c r="M350" i="30"/>
  <c r="L350" i="30"/>
  <c r="M349" i="30"/>
  <c r="L349" i="30"/>
  <c r="M348" i="30"/>
  <c r="L348" i="30"/>
  <c r="M347" i="30"/>
  <c r="L347" i="30"/>
  <c r="M346" i="30"/>
  <c r="L346" i="30"/>
  <c r="M345" i="30"/>
  <c r="L345" i="30"/>
  <c r="M344" i="30"/>
  <c r="L344" i="30"/>
  <c r="M343" i="30"/>
  <c r="L343" i="30"/>
  <c r="M342" i="30"/>
  <c r="L342" i="30"/>
  <c r="M341" i="30"/>
  <c r="L341" i="30"/>
  <c r="AG340" i="30"/>
  <c r="AE340" i="30"/>
  <c r="AD340" i="30"/>
  <c r="AC340" i="30"/>
  <c r="AB340" i="30"/>
  <c r="AA340" i="30"/>
  <c r="Z340" i="30"/>
  <c r="Y340" i="30"/>
  <c r="X340" i="30"/>
  <c r="W340" i="30"/>
  <c r="U340" i="30"/>
  <c r="T340" i="30"/>
  <c r="S340" i="30"/>
  <c r="R340" i="30"/>
  <c r="Q340" i="30"/>
  <c r="M340" i="30"/>
  <c r="L340" i="30"/>
  <c r="M339" i="30"/>
  <c r="L339" i="30"/>
  <c r="M338" i="30"/>
  <c r="L338" i="30"/>
  <c r="M337" i="30"/>
  <c r="L337" i="30"/>
  <c r="M336" i="30"/>
  <c r="L336" i="30"/>
  <c r="M335" i="30"/>
  <c r="L335" i="30"/>
  <c r="M334" i="30"/>
  <c r="L334" i="30"/>
  <c r="M333" i="30"/>
  <c r="L333" i="30"/>
  <c r="M332" i="30"/>
  <c r="L332" i="30"/>
  <c r="M331" i="30"/>
  <c r="L331" i="30"/>
  <c r="M330" i="30"/>
  <c r="L330" i="30"/>
  <c r="M329" i="30"/>
  <c r="L329" i="30"/>
  <c r="M328" i="30"/>
  <c r="L328" i="30"/>
  <c r="M327" i="30"/>
  <c r="L327" i="30"/>
  <c r="M326" i="30"/>
  <c r="L326" i="30"/>
  <c r="M325" i="30"/>
  <c r="L325" i="30"/>
  <c r="M324" i="30"/>
  <c r="L324" i="30"/>
  <c r="M323" i="30"/>
  <c r="L323" i="30"/>
  <c r="M322" i="30"/>
  <c r="L322" i="30"/>
  <c r="M321" i="30"/>
  <c r="L321" i="30"/>
  <c r="M320" i="30"/>
  <c r="L320" i="30"/>
  <c r="M319" i="30"/>
  <c r="L319" i="30"/>
  <c r="M318" i="30"/>
  <c r="L318" i="30"/>
  <c r="M317" i="30"/>
  <c r="L317" i="30"/>
  <c r="M316" i="30"/>
  <c r="L316" i="30"/>
  <c r="M315" i="30"/>
  <c r="L315" i="30"/>
  <c r="M314" i="30"/>
  <c r="L314" i="30"/>
  <c r="M313" i="30"/>
  <c r="L313" i="30"/>
  <c r="M312" i="30"/>
  <c r="L312" i="30"/>
  <c r="M311" i="30"/>
  <c r="L311" i="30"/>
  <c r="M310" i="30"/>
  <c r="L310" i="30"/>
  <c r="M309" i="30"/>
  <c r="L309" i="30"/>
  <c r="M308" i="30"/>
  <c r="L308" i="30"/>
  <c r="M307" i="30"/>
  <c r="L307" i="30"/>
  <c r="M306" i="30"/>
  <c r="L306" i="30"/>
  <c r="M305" i="30"/>
  <c r="L305" i="30"/>
  <c r="M304" i="30"/>
  <c r="L304" i="30"/>
  <c r="M303" i="30"/>
  <c r="L303" i="30"/>
  <c r="M302" i="30"/>
  <c r="L302" i="30"/>
  <c r="M301" i="30"/>
  <c r="L301" i="30"/>
  <c r="M300" i="30"/>
  <c r="L300" i="30"/>
  <c r="M299" i="30"/>
  <c r="L299" i="30"/>
  <c r="M298" i="30"/>
  <c r="L298" i="30"/>
  <c r="M297" i="30"/>
  <c r="L297" i="30"/>
  <c r="M296" i="30"/>
  <c r="L296" i="30"/>
  <c r="M295" i="30"/>
  <c r="L295" i="30"/>
  <c r="M294" i="30"/>
  <c r="L294" i="30"/>
  <c r="M293" i="30"/>
  <c r="L293" i="30"/>
  <c r="M292" i="30"/>
  <c r="L292" i="30"/>
  <c r="M291" i="30"/>
  <c r="L291" i="30"/>
  <c r="M290" i="30"/>
  <c r="L290" i="30"/>
  <c r="M289" i="30"/>
  <c r="L289" i="30"/>
  <c r="M288" i="30"/>
  <c r="L288" i="30"/>
  <c r="M287" i="30"/>
  <c r="L287" i="30"/>
  <c r="M286" i="30"/>
  <c r="L286" i="30"/>
  <c r="M285" i="30"/>
  <c r="L285" i="30"/>
  <c r="M284" i="30"/>
  <c r="L284" i="30"/>
  <c r="M283" i="30"/>
  <c r="L283" i="30"/>
  <c r="M282" i="30"/>
  <c r="L282" i="30"/>
  <c r="M281" i="30"/>
  <c r="L281" i="30"/>
  <c r="M280" i="30"/>
  <c r="L280" i="30"/>
  <c r="M279" i="30"/>
  <c r="L279" i="30"/>
  <c r="M278" i="30"/>
  <c r="L278" i="30"/>
  <c r="M277" i="30"/>
  <c r="L277" i="30"/>
  <c r="M276" i="30"/>
  <c r="L276" i="30"/>
  <c r="M275" i="30"/>
  <c r="L275" i="30"/>
  <c r="M274" i="30"/>
  <c r="L274" i="30"/>
  <c r="M273" i="30"/>
  <c r="L273" i="30"/>
  <c r="M272" i="30"/>
  <c r="L272" i="30"/>
  <c r="M271" i="30"/>
  <c r="L271" i="30"/>
  <c r="M270" i="30"/>
  <c r="L270" i="30"/>
  <c r="M269" i="30"/>
  <c r="L269" i="30"/>
  <c r="M268" i="30"/>
  <c r="L268" i="30"/>
  <c r="M267" i="30"/>
  <c r="L267" i="30"/>
  <c r="M266" i="30"/>
  <c r="L266" i="30"/>
  <c r="M265" i="30"/>
  <c r="L265" i="30"/>
  <c r="M264" i="30"/>
  <c r="L264" i="30"/>
  <c r="M263" i="30"/>
  <c r="L263" i="30"/>
  <c r="M262" i="30"/>
  <c r="L262" i="30"/>
  <c r="M261" i="30"/>
  <c r="L261" i="30"/>
  <c r="M260" i="30"/>
  <c r="L260" i="30"/>
  <c r="M259" i="30"/>
  <c r="L259" i="30"/>
  <c r="M258" i="30"/>
  <c r="L258" i="30"/>
  <c r="M257" i="30"/>
  <c r="L257" i="30"/>
  <c r="M256" i="30"/>
  <c r="L256" i="30"/>
  <c r="M255" i="30"/>
  <c r="L255" i="30"/>
  <c r="M254" i="30"/>
  <c r="L254" i="30"/>
  <c r="M253" i="30"/>
  <c r="L253" i="30"/>
  <c r="M252" i="30"/>
  <c r="L252" i="30"/>
  <c r="M251" i="30"/>
  <c r="L251" i="30"/>
  <c r="M250" i="30"/>
  <c r="L250" i="30"/>
  <c r="M249" i="30"/>
  <c r="L249" i="30"/>
  <c r="M248" i="30"/>
  <c r="L248" i="30"/>
  <c r="M247" i="30"/>
  <c r="L247" i="30"/>
  <c r="M246" i="30"/>
  <c r="L246" i="30"/>
  <c r="AG245" i="30"/>
  <c r="AE245" i="30"/>
  <c r="AD245" i="30"/>
  <c r="AC245" i="30"/>
  <c r="AA245" i="30"/>
  <c r="Z245" i="30"/>
  <c r="Y245" i="30"/>
  <c r="X245" i="30"/>
  <c r="W245" i="30"/>
  <c r="U245" i="30"/>
  <c r="T245" i="30"/>
  <c r="S245" i="30"/>
  <c r="R245" i="30"/>
  <c r="Q245" i="30"/>
  <c r="M245" i="30"/>
  <c r="L245" i="30"/>
  <c r="M244" i="30"/>
  <c r="L244" i="30"/>
  <c r="M243" i="30"/>
  <c r="L243" i="30"/>
  <c r="M242" i="30"/>
  <c r="L242" i="30"/>
  <c r="M241" i="30"/>
  <c r="L241" i="30"/>
  <c r="M240" i="30"/>
  <c r="L240" i="30"/>
  <c r="M239" i="30"/>
  <c r="L239" i="30"/>
  <c r="M238" i="30"/>
  <c r="L238" i="30"/>
  <c r="M237" i="30"/>
  <c r="L237" i="30"/>
  <c r="M236" i="30"/>
  <c r="L236" i="30"/>
  <c r="M235" i="30"/>
  <c r="L235" i="30"/>
  <c r="M234" i="30"/>
  <c r="L234" i="30"/>
  <c r="M233" i="30"/>
  <c r="L233" i="30"/>
  <c r="M232" i="30"/>
  <c r="L232" i="30"/>
  <c r="M231" i="30"/>
  <c r="L231" i="30"/>
  <c r="M230" i="30"/>
  <c r="L230" i="30"/>
  <c r="M229" i="30"/>
  <c r="L229" i="30"/>
  <c r="M228" i="30"/>
  <c r="L228" i="30"/>
  <c r="M227" i="30"/>
  <c r="L227" i="30"/>
  <c r="M226" i="30"/>
  <c r="L226" i="30"/>
  <c r="M225" i="30"/>
  <c r="L225" i="30"/>
  <c r="M224" i="30"/>
  <c r="L224" i="30"/>
  <c r="M223" i="30"/>
  <c r="L223" i="30"/>
  <c r="M222" i="30"/>
  <c r="L222" i="30"/>
  <c r="M221" i="30"/>
  <c r="L221" i="30"/>
  <c r="M220" i="30"/>
  <c r="L220" i="30"/>
  <c r="M219" i="30"/>
  <c r="L219" i="30"/>
  <c r="M218" i="30"/>
  <c r="L218" i="30"/>
  <c r="M217" i="30"/>
  <c r="L217" i="30"/>
  <c r="M216" i="30"/>
  <c r="L216" i="30"/>
  <c r="M215" i="30"/>
  <c r="L215" i="30"/>
  <c r="M214" i="30"/>
  <c r="L214" i="30"/>
  <c r="M213" i="30"/>
  <c r="L213" i="30"/>
  <c r="M212" i="30"/>
  <c r="L212" i="30"/>
  <c r="M211" i="30"/>
  <c r="L211" i="30"/>
  <c r="M210" i="30"/>
  <c r="L210" i="30"/>
  <c r="M209" i="30"/>
  <c r="L209" i="30"/>
  <c r="M208" i="30"/>
  <c r="L208" i="30"/>
  <c r="M207" i="30"/>
  <c r="L207" i="30"/>
  <c r="M206" i="30"/>
  <c r="L206" i="30"/>
  <c r="M205" i="30"/>
  <c r="L205" i="30"/>
  <c r="M204" i="30"/>
  <c r="L204" i="30"/>
  <c r="M203" i="30"/>
  <c r="L203" i="30"/>
  <c r="M202" i="30"/>
  <c r="L202" i="30"/>
  <c r="M201" i="30"/>
  <c r="L201" i="30"/>
  <c r="M200" i="30"/>
  <c r="L200" i="30"/>
  <c r="M199" i="30"/>
  <c r="L199" i="30"/>
  <c r="M198" i="30"/>
  <c r="L198" i="30"/>
  <c r="M197" i="30"/>
  <c r="L197" i="30"/>
  <c r="M196" i="30"/>
  <c r="L196" i="30"/>
  <c r="M195" i="30"/>
  <c r="L195" i="30"/>
  <c r="M194" i="30"/>
  <c r="L194" i="30"/>
  <c r="M193" i="30"/>
  <c r="L193" i="30"/>
  <c r="M192" i="30"/>
  <c r="L192" i="30"/>
  <c r="M191" i="30"/>
  <c r="L191" i="30"/>
  <c r="M190" i="30"/>
  <c r="L190" i="30"/>
  <c r="M189" i="30"/>
  <c r="L189" i="30"/>
  <c r="M188" i="30"/>
  <c r="L188" i="30"/>
  <c r="M187" i="30"/>
  <c r="L187" i="30"/>
  <c r="M186" i="30"/>
  <c r="L186" i="30"/>
  <c r="M185" i="30"/>
  <c r="L185" i="30"/>
  <c r="M184" i="30"/>
  <c r="L184" i="30"/>
  <c r="M183" i="30"/>
  <c r="L183" i="30"/>
  <c r="M182" i="30"/>
  <c r="L182" i="30"/>
  <c r="M181" i="30"/>
  <c r="L181" i="30"/>
  <c r="M180" i="30"/>
  <c r="L180" i="30"/>
  <c r="M179" i="30"/>
  <c r="L179" i="30"/>
  <c r="M178" i="30"/>
  <c r="L178" i="30"/>
  <c r="M177" i="30"/>
  <c r="L177" i="30"/>
  <c r="M176" i="30"/>
  <c r="L176" i="30"/>
  <c r="M175" i="30"/>
  <c r="L175" i="30"/>
  <c r="M174" i="30"/>
  <c r="L174" i="30"/>
  <c r="M173" i="30"/>
  <c r="L173" i="30"/>
  <c r="M172" i="30"/>
  <c r="L172" i="30"/>
  <c r="M171" i="30"/>
  <c r="L171" i="30"/>
  <c r="M170" i="30"/>
  <c r="L170" i="30"/>
  <c r="M169" i="30"/>
  <c r="L169" i="30"/>
  <c r="M168" i="30"/>
  <c r="L168" i="30"/>
  <c r="M167" i="30"/>
  <c r="L167" i="30"/>
  <c r="M166" i="30"/>
  <c r="L166" i="30"/>
  <c r="M165" i="30"/>
  <c r="L165" i="30"/>
  <c r="AG164" i="30"/>
  <c r="AE164" i="30"/>
  <c r="AD164" i="30"/>
  <c r="AC164" i="30"/>
  <c r="AA164" i="30"/>
  <c r="Z164" i="30"/>
  <c r="Y164" i="30"/>
  <c r="X164" i="30"/>
  <c r="W164" i="30"/>
  <c r="U164" i="30"/>
  <c r="T164" i="30"/>
  <c r="S164" i="30"/>
  <c r="R164" i="30"/>
  <c r="Q164" i="30"/>
  <c r="M164" i="30"/>
  <c r="L164" i="30"/>
  <c r="M162" i="30"/>
  <c r="L162" i="30"/>
  <c r="M161" i="30"/>
  <c r="L161" i="30"/>
  <c r="M160" i="30"/>
  <c r="L160" i="30"/>
  <c r="M159" i="30"/>
  <c r="L159" i="30"/>
  <c r="M158" i="30"/>
  <c r="L158" i="30"/>
  <c r="M157" i="30"/>
  <c r="L157" i="30"/>
  <c r="M156" i="30"/>
  <c r="L156" i="30"/>
  <c r="M155" i="30"/>
  <c r="L155" i="30"/>
  <c r="M154" i="30"/>
  <c r="L154" i="30"/>
  <c r="M153" i="30"/>
  <c r="L153" i="30"/>
  <c r="M152" i="30"/>
  <c r="L152" i="30"/>
  <c r="M151" i="30"/>
  <c r="L151" i="30"/>
  <c r="M150" i="30"/>
  <c r="L150" i="30"/>
  <c r="M149" i="30"/>
  <c r="L149" i="30"/>
  <c r="M148" i="30"/>
  <c r="L148" i="30"/>
  <c r="M147" i="30"/>
  <c r="L147" i="30"/>
  <c r="M146" i="30"/>
  <c r="L146" i="30"/>
  <c r="M145" i="30"/>
  <c r="L145" i="30"/>
  <c r="M144" i="30"/>
  <c r="L144" i="30"/>
  <c r="M143" i="30"/>
  <c r="L143" i="30"/>
  <c r="M142" i="30"/>
  <c r="L142" i="30"/>
  <c r="M141" i="30"/>
  <c r="L141" i="30"/>
  <c r="M140" i="30"/>
  <c r="L140" i="30"/>
  <c r="M139" i="30"/>
  <c r="L139" i="30"/>
  <c r="M138" i="30"/>
  <c r="L138" i="30"/>
  <c r="M137" i="30"/>
  <c r="L137" i="30"/>
  <c r="M136" i="30"/>
  <c r="L136" i="30"/>
  <c r="M135" i="30"/>
  <c r="L135" i="30"/>
  <c r="M134" i="30"/>
  <c r="L134" i="30"/>
  <c r="M133" i="30"/>
  <c r="L133" i="30"/>
  <c r="M132" i="30"/>
  <c r="L132" i="30"/>
  <c r="M131" i="30"/>
  <c r="L131" i="30"/>
  <c r="M130" i="30"/>
  <c r="L130" i="30"/>
  <c r="M129" i="30"/>
  <c r="L129" i="30"/>
  <c r="M128" i="30"/>
  <c r="L128" i="30"/>
  <c r="M127" i="30"/>
  <c r="L127" i="30"/>
  <c r="M126" i="30"/>
  <c r="L126" i="30"/>
  <c r="M125" i="30"/>
  <c r="L125" i="30"/>
  <c r="M124" i="30"/>
  <c r="L124" i="30"/>
  <c r="M123" i="30"/>
  <c r="L123" i="30"/>
  <c r="M122" i="30"/>
  <c r="L122" i="30"/>
  <c r="M121" i="30"/>
  <c r="L121" i="30"/>
  <c r="M120" i="30"/>
  <c r="L120" i="30"/>
  <c r="M119" i="30"/>
  <c r="L119" i="30"/>
  <c r="M118" i="30"/>
  <c r="L118" i="30"/>
  <c r="M117" i="30"/>
  <c r="L117" i="30"/>
  <c r="M116" i="30"/>
  <c r="L116" i="30"/>
  <c r="M115" i="30"/>
  <c r="L115" i="30"/>
  <c r="M114" i="30"/>
  <c r="L114" i="30"/>
  <c r="M113" i="30"/>
  <c r="L113" i="30"/>
  <c r="M112" i="30"/>
  <c r="L112" i="30"/>
  <c r="M111" i="30"/>
  <c r="L111" i="30"/>
  <c r="M110" i="30"/>
  <c r="L110" i="30"/>
  <c r="M109" i="30"/>
  <c r="L109" i="30"/>
  <c r="M108" i="30"/>
  <c r="L108" i="30"/>
  <c r="M107" i="30"/>
  <c r="L107" i="30"/>
  <c r="M106" i="30"/>
  <c r="L106" i="30"/>
  <c r="M105" i="30"/>
  <c r="L105" i="30"/>
  <c r="M104" i="30"/>
  <c r="L104" i="30"/>
  <c r="M103" i="30"/>
  <c r="L103" i="30"/>
  <c r="M102" i="30"/>
  <c r="L102" i="30"/>
  <c r="M101" i="30"/>
  <c r="L101" i="30"/>
  <c r="M100" i="30"/>
  <c r="L100" i="30"/>
  <c r="M99" i="30"/>
  <c r="L99" i="30"/>
  <c r="M98" i="30"/>
  <c r="L98" i="30"/>
  <c r="M97" i="30"/>
  <c r="L97" i="30"/>
  <c r="M96" i="30"/>
  <c r="L96" i="30"/>
  <c r="M95" i="30"/>
  <c r="L95" i="30"/>
  <c r="M94" i="30"/>
  <c r="L94" i="30"/>
  <c r="M93" i="30"/>
  <c r="L93" i="30"/>
  <c r="M92" i="30"/>
  <c r="L92" i="30"/>
  <c r="M91" i="30"/>
  <c r="L91" i="30"/>
  <c r="M90" i="30"/>
  <c r="L90" i="30"/>
  <c r="M89" i="30"/>
  <c r="L89" i="30"/>
  <c r="M88" i="30"/>
  <c r="L88" i="30"/>
  <c r="M87" i="30"/>
  <c r="L87" i="30"/>
  <c r="M86" i="30"/>
  <c r="L86" i="30"/>
  <c r="M85" i="30"/>
  <c r="L85" i="30"/>
  <c r="M84" i="30"/>
  <c r="L84" i="30"/>
  <c r="M83" i="30"/>
  <c r="L83" i="30"/>
  <c r="M82" i="30"/>
  <c r="L82" i="30"/>
  <c r="M81" i="30"/>
  <c r="L81" i="30"/>
  <c r="M80" i="30"/>
  <c r="L80" i="30"/>
  <c r="M79" i="30"/>
  <c r="L79" i="30"/>
  <c r="M78" i="30"/>
  <c r="L78" i="30"/>
  <c r="M77" i="30"/>
  <c r="L77" i="30"/>
  <c r="M76" i="30"/>
  <c r="L76" i="30"/>
  <c r="M75" i="30"/>
  <c r="L75" i="30"/>
  <c r="M74" i="30"/>
  <c r="L74" i="30"/>
  <c r="M73" i="30"/>
  <c r="L73" i="30"/>
  <c r="AG72" i="30"/>
  <c r="AE72" i="30"/>
  <c r="AD72" i="30"/>
  <c r="AC72" i="30"/>
  <c r="AA72" i="30"/>
  <c r="Z72" i="30"/>
  <c r="Y72" i="30"/>
  <c r="X72" i="30"/>
  <c r="W72" i="30"/>
  <c r="U72" i="30"/>
  <c r="T72" i="30"/>
  <c r="S72" i="30"/>
  <c r="R72" i="30"/>
  <c r="Q72" i="30"/>
  <c r="M72" i="30"/>
  <c r="L72" i="30"/>
  <c r="M71" i="30"/>
  <c r="L71" i="30"/>
  <c r="M70" i="30"/>
  <c r="L70" i="30"/>
  <c r="M69" i="30"/>
  <c r="L69" i="30"/>
  <c r="M68" i="30"/>
  <c r="L68" i="30"/>
  <c r="M67" i="30"/>
  <c r="L67" i="30"/>
  <c r="M66" i="30"/>
  <c r="L66" i="30"/>
  <c r="M65" i="30"/>
  <c r="L65" i="30"/>
  <c r="M64" i="30"/>
  <c r="L64" i="30"/>
  <c r="M63" i="30"/>
  <c r="L63" i="30"/>
  <c r="M62" i="30"/>
  <c r="L62" i="30"/>
  <c r="M61" i="30"/>
  <c r="L61" i="30"/>
  <c r="M60" i="30"/>
  <c r="L60" i="30"/>
  <c r="M59" i="30"/>
  <c r="L59" i="30"/>
  <c r="M58" i="30"/>
  <c r="L58" i="30"/>
  <c r="M57" i="30"/>
  <c r="L57" i="30"/>
  <c r="M56" i="30"/>
  <c r="L56" i="30"/>
  <c r="M55" i="30"/>
  <c r="L55" i="30"/>
  <c r="M54" i="30"/>
  <c r="L54" i="30"/>
  <c r="M53" i="30"/>
  <c r="L53" i="30"/>
  <c r="M52" i="30"/>
  <c r="L52" i="30"/>
  <c r="M51" i="30"/>
  <c r="L51" i="30"/>
  <c r="M50" i="30"/>
  <c r="L50" i="30"/>
  <c r="M49" i="30"/>
  <c r="L49" i="30"/>
  <c r="M48" i="30"/>
  <c r="L48" i="30"/>
  <c r="M47" i="30"/>
  <c r="L47" i="30"/>
  <c r="M46" i="30"/>
  <c r="L46" i="30"/>
  <c r="M45" i="30"/>
  <c r="L45" i="30"/>
  <c r="M44" i="30"/>
  <c r="L44" i="30"/>
  <c r="M43" i="30"/>
  <c r="L43" i="30"/>
  <c r="M42" i="30"/>
  <c r="L42" i="30"/>
  <c r="M41" i="30"/>
  <c r="L41" i="30"/>
  <c r="M40" i="30"/>
  <c r="L40" i="30"/>
  <c r="M39" i="30"/>
  <c r="L39" i="30"/>
  <c r="M38" i="30"/>
  <c r="L38" i="30"/>
  <c r="M37" i="30"/>
  <c r="L37" i="30"/>
  <c r="M36" i="30"/>
  <c r="L36" i="30"/>
  <c r="M35" i="30"/>
  <c r="L35" i="30"/>
  <c r="M34" i="30"/>
  <c r="L34" i="30"/>
  <c r="M33" i="30"/>
  <c r="L33" i="30"/>
  <c r="M32" i="30"/>
  <c r="L32" i="30"/>
  <c r="M31" i="30"/>
  <c r="L31" i="30"/>
  <c r="M30" i="30"/>
  <c r="L30" i="30"/>
  <c r="M29" i="30"/>
  <c r="L29" i="30"/>
  <c r="M28" i="30"/>
  <c r="L28" i="30"/>
  <c r="M27" i="30"/>
  <c r="L27" i="30"/>
  <c r="M26" i="30"/>
  <c r="L26" i="30"/>
  <c r="M25" i="30"/>
  <c r="L25" i="30"/>
  <c r="M24" i="30"/>
  <c r="L24" i="30"/>
  <c r="M23" i="30"/>
  <c r="L23" i="30"/>
  <c r="M22" i="30"/>
  <c r="L22" i="30"/>
  <c r="M21" i="30"/>
  <c r="L21" i="30"/>
  <c r="M20" i="30"/>
  <c r="L20" i="30"/>
  <c r="M19" i="30"/>
  <c r="L19" i="30"/>
  <c r="M18" i="30"/>
  <c r="L18" i="30"/>
  <c r="M17" i="30"/>
  <c r="L17" i="30"/>
  <c r="M16" i="30"/>
  <c r="L16" i="30"/>
  <c r="M15" i="30"/>
  <c r="L15" i="30"/>
  <c r="M14" i="30"/>
  <c r="L14" i="30"/>
  <c r="M13" i="30"/>
  <c r="L13" i="30"/>
  <c r="M12" i="30"/>
  <c r="L12" i="30"/>
  <c r="M11" i="30"/>
  <c r="L11" i="30"/>
  <c r="M10" i="30"/>
  <c r="L10" i="30"/>
  <c r="M9" i="30"/>
  <c r="L9" i="30"/>
  <c r="M8" i="30"/>
  <c r="L8" i="30"/>
  <c r="M7" i="30"/>
  <c r="L7" i="30"/>
  <c r="M6" i="30"/>
  <c r="L6" i="30"/>
  <c r="M5" i="30"/>
  <c r="L5" i="30"/>
  <c r="M4" i="30"/>
  <c r="L4" i="30"/>
  <c r="M3" i="30"/>
  <c r="L3" i="30"/>
  <c r="AG2" i="30"/>
  <c r="AC2" i="30"/>
  <c r="AA2" i="30"/>
  <c r="Z2" i="30"/>
  <c r="Y2" i="30"/>
  <c r="X2" i="30"/>
  <c r="W2" i="30"/>
  <c r="U2" i="30"/>
  <c r="T2" i="30"/>
  <c r="S2" i="30"/>
  <c r="R2" i="30"/>
  <c r="Q2" i="30"/>
  <c r="M2" i="30"/>
  <c r="L2" i="30"/>
  <c r="N854" i="29"/>
  <c r="M854" i="29"/>
  <c r="N853" i="29"/>
  <c r="M853" i="29"/>
  <c r="N852" i="29"/>
  <c r="M852" i="29"/>
  <c r="N851" i="29"/>
  <c r="M851" i="29"/>
  <c r="N850" i="29"/>
  <c r="M850" i="29"/>
  <c r="N849" i="29"/>
  <c r="M849" i="29"/>
  <c r="N848" i="29"/>
  <c r="M848" i="29"/>
  <c r="N847" i="29"/>
  <c r="M847" i="29"/>
  <c r="N846" i="29"/>
  <c r="M846" i="29"/>
  <c r="N845" i="29"/>
  <c r="M845" i="29"/>
  <c r="N844" i="29"/>
  <c r="M844" i="29"/>
  <c r="N843" i="29"/>
  <c r="M843" i="29"/>
  <c r="N842" i="29"/>
  <c r="M842" i="29"/>
  <c r="N841" i="29"/>
  <c r="M841" i="29"/>
  <c r="N840" i="29"/>
  <c r="M840" i="29"/>
  <c r="N839" i="29"/>
  <c r="M839" i="29"/>
  <c r="N838" i="29"/>
  <c r="M838" i="29"/>
  <c r="N837" i="29"/>
  <c r="M837" i="29"/>
  <c r="N836" i="29"/>
  <c r="M836" i="29"/>
  <c r="N835" i="29"/>
  <c r="M835" i="29"/>
  <c r="N834" i="29"/>
  <c r="M834" i="29"/>
  <c r="N833" i="29"/>
  <c r="M833" i="29"/>
  <c r="N832" i="29"/>
  <c r="M832" i="29"/>
  <c r="N831" i="29"/>
  <c r="M831" i="29"/>
  <c r="N830" i="29"/>
  <c r="M830" i="29"/>
  <c r="N829" i="29"/>
  <c r="M829" i="29"/>
  <c r="N828" i="29"/>
  <c r="M828" i="29"/>
  <c r="N827" i="29"/>
  <c r="M827" i="29"/>
  <c r="N826" i="29"/>
  <c r="M826" i="29"/>
  <c r="N825" i="29"/>
  <c r="M825" i="29"/>
  <c r="N824" i="29"/>
  <c r="M824" i="29"/>
  <c r="N823" i="29"/>
  <c r="M823" i="29"/>
  <c r="N822" i="29"/>
  <c r="M822" i="29"/>
  <c r="N821" i="29"/>
  <c r="M821" i="29"/>
  <c r="N820" i="29"/>
  <c r="M820" i="29"/>
  <c r="N819" i="29"/>
  <c r="M819" i="29"/>
  <c r="N818" i="29"/>
  <c r="M818" i="29"/>
  <c r="N817" i="29"/>
  <c r="M817" i="29"/>
  <c r="N816" i="29"/>
  <c r="M816" i="29"/>
  <c r="N815" i="29"/>
  <c r="M815" i="29"/>
  <c r="N814" i="29"/>
  <c r="M814" i="29"/>
  <c r="N813" i="29"/>
  <c r="M813" i="29"/>
  <c r="N812" i="29"/>
  <c r="M812" i="29"/>
  <c r="N811" i="29"/>
  <c r="M811" i="29"/>
  <c r="N810" i="29"/>
  <c r="M810" i="29"/>
  <c r="AG809" i="29"/>
  <c r="AF809" i="29"/>
  <c r="AE809" i="29"/>
  <c r="AD809" i="29"/>
  <c r="AC809" i="29"/>
  <c r="AB809" i="29"/>
  <c r="AA809" i="29"/>
  <c r="Z809" i="29"/>
  <c r="Y809" i="29"/>
  <c r="X809" i="29"/>
  <c r="V809" i="29"/>
  <c r="U809" i="29"/>
  <c r="T809" i="29"/>
  <c r="S809" i="29"/>
  <c r="R809" i="29"/>
  <c r="N809" i="29"/>
  <c r="M809" i="29"/>
  <c r="N808" i="29"/>
  <c r="M808" i="29"/>
  <c r="N807" i="29"/>
  <c r="M807" i="29"/>
  <c r="N806" i="29"/>
  <c r="M806" i="29"/>
  <c r="N805" i="29"/>
  <c r="M805" i="29"/>
  <c r="N804" i="29"/>
  <c r="M804" i="29"/>
  <c r="N803" i="29"/>
  <c r="M803" i="29"/>
  <c r="N802" i="29"/>
  <c r="M802" i="29"/>
  <c r="N801" i="29"/>
  <c r="M801" i="29"/>
  <c r="N800" i="29"/>
  <c r="M800" i="29"/>
  <c r="N799" i="29"/>
  <c r="M799" i="29"/>
  <c r="N798" i="29"/>
  <c r="M798" i="29"/>
  <c r="N797" i="29"/>
  <c r="M797" i="29"/>
  <c r="N796" i="29"/>
  <c r="M796" i="29"/>
  <c r="N795" i="29"/>
  <c r="M795" i="29"/>
  <c r="N794" i="29"/>
  <c r="M794" i="29"/>
  <c r="N793" i="29"/>
  <c r="M793" i="29"/>
  <c r="N792" i="29"/>
  <c r="M792" i="29"/>
  <c r="N791" i="29"/>
  <c r="M791" i="29"/>
  <c r="N790" i="29"/>
  <c r="M790" i="29"/>
  <c r="N789" i="29"/>
  <c r="M789" i="29"/>
  <c r="N788" i="29"/>
  <c r="M788" i="29"/>
  <c r="N787" i="29"/>
  <c r="M787" i="29"/>
  <c r="N786" i="29"/>
  <c r="M786" i="29"/>
  <c r="N785" i="29"/>
  <c r="M785" i="29"/>
  <c r="N784" i="29"/>
  <c r="M784" i="29"/>
  <c r="N783" i="29"/>
  <c r="M783" i="29"/>
  <c r="N782" i="29"/>
  <c r="M782" i="29"/>
  <c r="N781" i="29"/>
  <c r="M781" i="29"/>
  <c r="N780" i="29"/>
  <c r="M780" i="29"/>
  <c r="N779" i="29"/>
  <c r="M779" i="29"/>
  <c r="N778" i="29"/>
  <c r="M778" i="29"/>
  <c r="N777" i="29"/>
  <c r="M777" i="29"/>
  <c r="N776" i="29"/>
  <c r="M776" i="29"/>
  <c r="N775" i="29"/>
  <c r="M775" i="29"/>
  <c r="N774" i="29"/>
  <c r="M774" i="29"/>
  <c r="N773" i="29"/>
  <c r="M773" i="29"/>
  <c r="N772" i="29"/>
  <c r="M772" i="29"/>
  <c r="N771" i="29"/>
  <c r="M771" i="29"/>
  <c r="N770" i="29"/>
  <c r="M770" i="29"/>
  <c r="N769" i="29"/>
  <c r="M769" i="29"/>
  <c r="N768" i="29"/>
  <c r="M768" i="29"/>
  <c r="N767" i="29"/>
  <c r="M767" i="29"/>
  <c r="N766" i="29"/>
  <c r="M766" i="29"/>
  <c r="N765" i="29"/>
  <c r="M765" i="29"/>
  <c r="N764" i="29"/>
  <c r="M764" i="29"/>
  <c r="N763" i="29"/>
  <c r="M763" i="29"/>
  <c r="N762" i="29"/>
  <c r="M762" i="29"/>
  <c r="N761" i="29"/>
  <c r="M761" i="29"/>
  <c r="N760" i="29"/>
  <c r="M760" i="29"/>
  <c r="N759" i="29"/>
  <c r="M759" i="29"/>
  <c r="N758" i="29"/>
  <c r="M758" i="29"/>
  <c r="N757" i="29"/>
  <c r="M757" i="29"/>
  <c r="N756" i="29"/>
  <c r="M756" i="29"/>
  <c r="N755" i="29"/>
  <c r="M755" i="29"/>
  <c r="N754" i="29"/>
  <c r="M754" i="29"/>
  <c r="N753" i="29"/>
  <c r="M753" i="29"/>
  <c r="N752" i="29"/>
  <c r="M752" i="29"/>
  <c r="N751" i="29"/>
  <c r="M751" i="29"/>
  <c r="N750" i="29"/>
  <c r="M750" i="29"/>
  <c r="AG749" i="29"/>
  <c r="AF749" i="29"/>
  <c r="AC749" i="29"/>
  <c r="AB749" i="29"/>
  <c r="AA749" i="29"/>
  <c r="Z749" i="29"/>
  <c r="Y749" i="29"/>
  <c r="X749" i="29"/>
  <c r="V749" i="29"/>
  <c r="U749" i="29"/>
  <c r="T749" i="29"/>
  <c r="S749" i="29"/>
  <c r="R749" i="29"/>
  <c r="N749" i="29"/>
  <c r="M749" i="29"/>
  <c r="N747" i="29"/>
  <c r="M747" i="29"/>
  <c r="N746" i="29"/>
  <c r="M746" i="29"/>
  <c r="N745" i="29"/>
  <c r="M745" i="29"/>
  <c r="N744" i="29"/>
  <c r="M744" i="29"/>
  <c r="N743" i="29"/>
  <c r="M743" i="29"/>
  <c r="N742" i="29"/>
  <c r="M742" i="29"/>
  <c r="N741" i="29"/>
  <c r="M741" i="29"/>
  <c r="N740" i="29"/>
  <c r="M740" i="29"/>
  <c r="N739" i="29"/>
  <c r="M739" i="29"/>
  <c r="N738" i="29"/>
  <c r="M738" i="29"/>
  <c r="N737" i="29"/>
  <c r="M737" i="29"/>
  <c r="N736" i="29"/>
  <c r="M736" i="29"/>
  <c r="N735" i="29"/>
  <c r="M735" i="29"/>
  <c r="N734" i="29"/>
  <c r="M734" i="29"/>
  <c r="N733" i="29"/>
  <c r="M733" i="29"/>
  <c r="N732" i="29"/>
  <c r="M732" i="29"/>
  <c r="N731" i="29"/>
  <c r="M731" i="29"/>
  <c r="N730" i="29"/>
  <c r="M730" i="29"/>
  <c r="N729" i="29"/>
  <c r="M729" i="29"/>
  <c r="N728" i="29"/>
  <c r="M728" i="29"/>
  <c r="N727" i="29"/>
  <c r="M727" i="29"/>
  <c r="N726" i="29"/>
  <c r="M726" i="29"/>
  <c r="N725" i="29"/>
  <c r="M725" i="29"/>
  <c r="N724" i="29"/>
  <c r="M724" i="29"/>
  <c r="N723" i="29"/>
  <c r="M723" i="29"/>
  <c r="N722" i="29"/>
  <c r="M722" i="29"/>
  <c r="N721" i="29"/>
  <c r="M721" i="29"/>
  <c r="N720" i="29"/>
  <c r="M720" i="29"/>
  <c r="N719" i="29"/>
  <c r="M719" i="29"/>
  <c r="N718" i="29"/>
  <c r="M718" i="29"/>
  <c r="N717" i="29"/>
  <c r="M717" i="29"/>
  <c r="N716" i="29"/>
  <c r="M716" i="29"/>
  <c r="N715" i="29"/>
  <c r="M715" i="29"/>
  <c r="N714" i="29"/>
  <c r="M714" i="29"/>
  <c r="N713" i="29"/>
  <c r="M713" i="29"/>
  <c r="N712" i="29"/>
  <c r="M712" i="29"/>
  <c r="N711" i="29"/>
  <c r="M711" i="29"/>
  <c r="N710" i="29"/>
  <c r="M710" i="29"/>
  <c r="N709" i="29"/>
  <c r="M709" i="29"/>
  <c r="N708" i="29"/>
  <c r="M708" i="29"/>
  <c r="N707" i="29"/>
  <c r="M707" i="29"/>
  <c r="N706" i="29"/>
  <c r="M706" i="29"/>
  <c r="N705" i="29"/>
  <c r="M705" i="29"/>
  <c r="N704" i="29"/>
  <c r="M704" i="29"/>
  <c r="N703" i="29"/>
  <c r="M703" i="29"/>
  <c r="N702" i="29"/>
  <c r="M702" i="29"/>
  <c r="N701" i="29"/>
  <c r="M701" i="29"/>
  <c r="N700" i="29"/>
  <c r="M700" i="29"/>
  <c r="N699" i="29"/>
  <c r="M699" i="29"/>
  <c r="N698" i="29"/>
  <c r="M698" i="29"/>
  <c r="N697" i="29"/>
  <c r="M697" i="29"/>
  <c r="N696" i="29"/>
  <c r="M696" i="29"/>
  <c r="N695" i="29"/>
  <c r="M695" i="29"/>
  <c r="N694" i="29"/>
  <c r="M694" i="29"/>
  <c r="N693" i="29"/>
  <c r="M693" i="29"/>
  <c r="N692" i="29"/>
  <c r="M692" i="29"/>
  <c r="N691" i="29"/>
  <c r="M691" i="29"/>
  <c r="N690" i="29"/>
  <c r="M690" i="29"/>
  <c r="N689" i="29"/>
  <c r="M689" i="29"/>
  <c r="N688" i="29"/>
  <c r="M688" i="29"/>
  <c r="N687" i="29"/>
  <c r="M687" i="29"/>
  <c r="N686" i="29"/>
  <c r="M686" i="29"/>
  <c r="N685" i="29"/>
  <c r="M685" i="29"/>
  <c r="N684" i="29"/>
  <c r="M684" i="29"/>
  <c r="N683" i="29"/>
  <c r="M683" i="29"/>
  <c r="AG682" i="29"/>
  <c r="AF682" i="29"/>
  <c r="AE682" i="29"/>
  <c r="AD682" i="29"/>
  <c r="AC682" i="29"/>
  <c r="AA682" i="29"/>
  <c r="Z682" i="29"/>
  <c r="Y682" i="29"/>
  <c r="X682" i="29"/>
  <c r="V682" i="29"/>
  <c r="U682" i="29"/>
  <c r="T682" i="29"/>
  <c r="S682" i="29"/>
  <c r="R682" i="29"/>
  <c r="N682" i="29"/>
  <c r="M682" i="29"/>
  <c r="N680" i="29"/>
  <c r="M680" i="29"/>
  <c r="N679" i="29"/>
  <c r="M679" i="29"/>
  <c r="N678" i="29"/>
  <c r="M678" i="29"/>
  <c r="N677" i="29"/>
  <c r="M677" i="29"/>
  <c r="N676" i="29"/>
  <c r="M676" i="29"/>
  <c r="N675" i="29"/>
  <c r="M675" i="29"/>
  <c r="N674" i="29"/>
  <c r="M674" i="29"/>
  <c r="N673" i="29"/>
  <c r="M673" i="29"/>
  <c r="N672" i="29"/>
  <c r="M672" i="29"/>
  <c r="N671" i="29"/>
  <c r="M671" i="29"/>
  <c r="N670" i="29"/>
  <c r="M670" i="29"/>
  <c r="N669" i="29"/>
  <c r="M669" i="29"/>
  <c r="N668" i="29"/>
  <c r="M668" i="29"/>
  <c r="N667" i="29"/>
  <c r="M667" i="29"/>
  <c r="N666" i="29"/>
  <c r="M666" i="29"/>
  <c r="N665" i="29"/>
  <c r="M665" i="29"/>
  <c r="N664" i="29"/>
  <c r="M664" i="29"/>
  <c r="N663" i="29"/>
  <c r="M663" i="29"/>
  <c r="N662" i="29"/>
  <c r="M662" i="29"/>
  <c r="N661" i="29"/>
  <c r="M661" i="29"/>
  <c r="N660" i="29"/>
  <c r="M660" i="29"/>
  <c r="N659" i="29"/>
  <c r="M659" i="29"/>
  <c r="N658" i="29"/>
  <c r="M658" i="29"/>
  <c r="N657" i="29"/>
  <c r="M657" i="29"/>
  <c r="N656" i="29"/>
  <c r="M656" i="29"/>
  <c r="N655" i="29"/>
  <c r="M655" i="29"/>
  <c r="N654" i="29"/>
  <c r="M654" i="29"/>
  <c r="N653" i="29"/>
  <c r="M653" i="29"/>
  <c r="N652" i="29"/>
  <c r="M652" i="29"/>
  <c r="N651" i="29"/>
  <c r="M651" i="29"/>
  <c r="N650" i="29"/>
  <c r="M650" i="29"/>
  <c r="N649" i="29"/>
  <c r="M649" i="29"/>
  <c r="N648" i="29"/>
  <c r="M648" i="29"/>
  <c r="N647" i="29"/>
  <c r="M647" i="29"/>
  <c r="N646" i="29"/>
  <c r="M646" i="29"/>
  <c r="N645" i="29"/>
  <c r="M645" i="29"/>
  <c r="N644" i="29"/>
  <c r="M644" i="29"/>
  <c r="N643" i="29"/>
  <c r="M643" i="29"/>
  <c r="N642" i="29"/>
  <c r="M642" i="29"/>
  <c r="N641" i="29"/>
  <c r="M641" i="29"/>
  <c r="N640" i="29"/>
  <c r="M640" i="29"/>
  <c r="N639" i="29"/>
  <c r="M639" i="29"/>
  <c r="N638" i="29"/>
  <c r="M638" i="29"/>
  <c r="N637" i="29"/>
  <c r="M637" i="29"/>
  <c r="N636" i="29"/>
  <c r="M636" i="29"/>
  <c r="N635" i="29"/>
  <c r="M635" i="29"/>
  <c r="N634" i="29"/>
  <c r="M634" i="29"/>
  <c r="N633" i="29"/>
  <c r="M633" i="29"/>
  <c r="N632" i="29"/>
  <c r="M632" i="29"/>
  <c r="N631" i="29"/>
  <c r="M631" i="29"/>
  <c r="N630" i="29"/>
  <c r="M630" i="29"/>
  <c r="N629" i="29"/>
  <c r="M629" i="29"/>
  <c r="N628" i="29"/>
  <c r="M628" i="29"/>
  <c r="N627" i="29"/>
  <c r="M627" i="29"/>
  <c r="N626" i="29"/>
  <c r="M626" i="29"/>
  <c r="N625" i="29"/>
  <c r="M625" i="29"/>
  <c r="N624" i="29"/>
  <c r="M624" i="29"/>
  <c r="N623" i="29"/>
  <c r="M623" i="29"/>
  <c r="N622" i="29"/>
  <c r="M622" i="29"/>
  <c r="N621" i="29"/>
  <c r="M621" i="29"/>
  <c r="N620" i="29"/>
  <c r="M620" i="29"/>
  <c r="N619" i="29"/>
  <c r="M619" i="29"/>
  <c r="N618" i="29"/>
  <c r="M618" i="29"/>
  <c r="N617" i="29"/>
  <c r="M617" i="29"/>
  <c r="N616" i="29"/>
  <c r="M616" i="29"/>
  <c r="N615" i="29"/>
  <c r="M615" i="29"/>
  <c r="N614" i="29"/>
  <c r="M614" i="29"/>
  <c r="N613" i="29"/>
  <c r="M613" i="29"/>
  <c r="N612" i="29"/>
  <c r="M612" i="29"/>
  <c r="N611" i="29"/>
  <c r="M611" i="29"/>
  <c r="N610" i="29"/>
  <c r="M610" i="29"/>
  <c r="N609" i="29"/>
  <c r="M609" i="29"/>
  <c r="AG608" i="29"/>
  <c r="AF608" i="29"/>
  <c r="AE608" i="29"/>
  <c r="AD608" i="29"/>
  <c r="AC608" i="29"/>
  <c r="AA608" i="29"/>
  <c r="Z608" i="29"/>
  <c r="Y608" i="29"/>
  <c r="X608" i="29"/>
  <c r="V608" i="29"/>
  <c r="U608" i="29"/>
  <c r="T608" i="29"/>
  <c r="S608" i="29"/>
  <c r="R608" i="29"/>
  <c r="N608" i="29"/>
  <c r="M608" i="29"/>
  <c r="N607" i="29"/>
  <c r="M607" i="29"/>
  <c r="N606" i="29"/>
  <c r="M606" i="29"/>
  <c r="N605" i="29"/>
  <c r="M605" i="29"/>
  <c r="N604" i="29"/>
  <c r="M604" i="29"/>
  <c r="N603" i="29"/>
  <c r="M603" i="29"/>
  <c r="N602" i="29"/>
  <c r="M602" i="29"/>
  <c r="N601" i="29"/>
  <c r="M601" i="29"/>
  <c r="N600" i="29"/>
  <c r="M600" i="29"/>
  <c r="N599" i="29"/>
  <c r="M599" i="29"/>
  <c r="N598" i="29"/>
  <c r="M598" i="29"/>
  <c r="N597" i="29"/>
  <c r="M597" i="29"/>
  <c r="N596" i="29"/>
  <c r="M596" i="29"/>
  <c r="N595" i="29"/>
  <c r="M595" i="29"/>
  <c r="N594" i="29"/>
  <c r="M594" i="29"/>
  <c r="N593" i="29"/>
  <c r="M593" i="29"/>
  <c r="N592" i="29"/>
  <c r="M592" i="29"/>
  <c r="N591" i="29"/>
  <c r="M591" i="29"/>
  <c r="N590" i="29"/>
  <c r="M590" i="29"/>
  <c r="N589" i="29"/>
  <c r="M589" i="29"/>
  <c r="N588" i="29"/>
  <c r="M588" i="29"/>
  <c r="N587" i="29"/>
  <c r="M587" i="29"/>
  <c r="N586" i="29"/>
  <c r="M586" i="29"/>
  <c r="N585" i="29"/>
  <c r="M585" i="29"/>
  <c r="N584" i="29"/>
  <c r="M584" i="29"/>
  <c r="N583" i="29"/>
  <c r="M583" i="29"/>
  <c r="N582" i="29"/>
  <c r="M582" i="29"/>
  <c r="N581" i="29"/>
  <c r="M581" i="29"/>
  <c r="N580" i="29"/>
  <c r="M580" i="29"/>
  <c r="N579" i="29"/>
  <c r="M579" i="29"/>
  <c r="N578" i="29"/>
  <c r="M578" i="29"/>
  <c r="N577" i="29"/>
  <c r="M577" i="29"/>
  <c r="N576" i="29"/>
  <c r="M576" i="29"/>
  <c r="N575" i="29"/>
  <c r="M575" i="29"/>
  <c r="N574" i="29"/>
  <c r="M574" i="29"/>
  <c r="N573" i="29"/>
  <c r="M573" i="29"/>
  <c r="N572" i="29"/>
  <c r="M572" i="29"/>
  <c r="N571" i="29"/>
  <c r="M571" i="29"/>
  <c r="N570" i="29"/>
  <c r="M570" i="29"/>
  <c r="N569" i="29"/>
  <c r="M569" i="29"/>
  <c r="N568" i="29"/>
  <c r="M568" i="29"/>
  <c r="N567" i="29"/>
  <c r="M567" i="29"/>
  <c r="N566" i="29"/>
  <c r="M566" i="29"/>
  <c r="N565" i="29"/>
  <c r="M565" i="29"/>
  <c r="N564" i="29"/>
  <c r="M564" i="29"/>
  <c r="N563" i="29"/>
  <c r="M563" i="29"/>
  <c r="N562" i="29"/>
  <c r="M562" i="29"/>
  <c r="N561" i="29"/>
  <c r="M561" i="29"/>
  <c r="N560" i="29"/>
  <c r="M560" i="29"/>
  <c r="N559" i="29"/>
  <c r="M559" i="29"/>
  <c r="N558" i="29"/>
  <c r="M558" i="29"/>
  <c r="N557" i="29"/>
  <c r="M557" i="29"/>
  <c r="N556" i="29"/>
  <c r="M556" i="29"/>
  <c r="N555" i="29"/>
  <c r="M555" i="29"/>
  <c r="N554" i="29"/>
  <c r="M554" i="29"/>
  <c r="N553" i="29"/>
  <c r="M553" i="29"/>
  <c r="N552" i="29"/>
  <c r="M552" i="29"/>
  <c r="N551" i="29"/>
  <c r="M551" i="29"/>
  <c r="N550" i="29"/>
  <c r="M550" i="29"/>
  <c r="N549" i="29"/>
  <c r="M549" i="29"/>
  <c r="N548" i="29"/>
  <c r="M548" i="29"/>
  <c r="N547" i="29"/>
  <c r="M547" i="29"/>
  <c r="N546" i="29"/>
  <c r="M546" i="29"/>
  <c r="N545" i="29"/>
  <c r="M545" i="29"/>
  <c r="N544" i="29"/>
  <c r="M544" i="29"/>
  <c r="N543" i="29"/>
  <c r="M543" i="29"/>
  <c r="N542" i="29"/>
  <c r="M542" i="29"/>
  <c r="AG541" i="29"/>
  <c r="AF541" i="29"/>
  <c r="AE541" i="29"/>
  <c r="AD541" i="29"/>
  <c r="AC541" i="29"/>
  <c r="AA541" i="29"/>
  <c r="Z541" i="29"/>
  <c r="Y541" i="29"/>
  <c r="X541" i="29"/>
  <c r="V541" i="29"/>
  <c r="U541" i="29"/>
  <c r="T541" i="29"/>
  <c r="S541" i="29"/>
  <c r="R541" i="29"/>
  <c r="N541" i="29"/>
  <c r="M541" i="29"/>
  <c r="N540" i="29"/>
  <c r="M540" i="29"/>
  <c r="N539" i="29"/>
  <c r="M539" i="29"/>
  <c r="N538" i="29"/>
  <c r="M538" i="29"/>
  <c r="N537" i="29"/>
  <c r="M537" i="29"/>
  <c r="N536" i="29"/>
  <c r="M536" i="29"/>
  <c r="N535" i="29"/>
  <c r="M535" i="29"/>
  <c r="N534" i="29"/>
  <c r="M534" i="29"/>
  <c r="N533" i="29"/>
  <c r="M533" i="29"/>
  <c r="N532" i="29"/>
  <c r="M532" i="29"/>
  <c r="N531" i="29"/>
  <c r="M531" i="29"/>
  <c r="N530" i="29"/>
  <c r="M530" i="29"/>
  <c r="N529" i="29"/>
  <c r="M529" i="29"/>
  <c r="N528" i="29"/>
  <c r="M528" i="29"/>
  <c r="N527" i="29"/>
  <c r="M527" i="29"/>
  <c r="N526" i="29"/>
  <c r="M526" i="29"/>
  <c r="N525" i="29"/>
  <c r="M525" i="29"/>
  <c r="N524" i="29"/>
  <c r="M524" i="29"/>
  <c r="N523" i="29"/>
  <c r="M523" i="29"/>
  <c r="N522" i="29"/>
  <c r="M522" i="29"/>
  <c r="N521" i="29"/>
  <c r="M521" i="29"/>
  <c r="N520" i="29"/>
  <c r="M520" i="29"/>
  <c r="N519" i="29"/>
  <c r="M519" i="29"/>
  <c r="N518" i="29"/>
  <c r="M518" i="29"/>
  <c r="N517" i="29"/>
  <c r="M517" i="29"/>
  <c r="N516" i="29"/>
  <c r="M516" i="29"/>
  <c r="N515" i="29"/>
  <c r="M515" i="29"/>
  <c r="N514" i="29"/>
  <c r="M514" i="29"/>
  <c r="N513" i="29"/>
  <c r="M513" i="29"/>
  <c r="N512" i="29"/>
  <c r="M512" i="29"/>
  <c r="N511" i="29"/>
  <c r="M511" i="29"/>
  <c r="N510" i="29"/>
  <c r="M510" i="29"/>
  <c r="N509" i="29"/>
  <c r="M509" i="29"/>
  <c r="N508" i="29"/>
  <c r="M508" i="29"/>
  <c r="N507" i="29"/>
  <c r="M507" i="29"/>
  <c r="N506" i="29"/>
  <c r="M506" i="29"/>
  <c r="N505" i="29"/>
  <c r="M505" i="29"/>
  <c r="N504" i="29"/>
  <c r="M504" i="29"/>
  <c r="N503" i="29"/>
  <c r="M503" i="29"/>
  <c r="N502" i="29"/>
  <c r="M502" i="29"/>
  <c r="N501" i="29"/>
  <c r="M501" i="29"/>
  <c r="N500" i="29"/>
  <c r="M500" i="29"/>
  <c r="N499" i="29"/>
  <c r="M499" i="29"/>
  <c r="N498" i="29"/>
  <c r="M498" i="29"/>
  <c r="N497" i="29"/>
  <c r="M497" i="29"/>
  <c r="N496" i="29"/>
  <c r="M496" i="29"/>
  <c r="N495" i="29"/>
  <c r="M495" i="29"/>
  <c r="N494" i="29"/>
  <c r="M494" i="29"/>
  <c r="N493" i="29"/>
  <c r="M493" i="29"/>
  <c r="N492" i="29"/>
  <c r="M492" i="29"/>
  <c r="N491" i="29"/>
  <c r="M491" i="29"/>
  <c r="N490" i="29"/>
  <c r="M490" i="29"/>
  <c r="N489" i="29"/>
  <c r="M489" i="29"/>
  <c r="N488" i="29"/>
  <c r="M488" i="29"/>
  <c r="N487" i="29"/>
  <c r="M487" i="29"/>
  <c r="N486" i="29"/>
  <c r="M486" i="29"/>
  <c r="N485" i="29"/>
  <c r="M485" i="29"/>
  <c r="N484" i="29"/>
  <c r="M484" i="29"/>
  <c r="N483" i="29"/>
  <c r="M483" i="29"/>
  <c r="N482" i="29"/>
  <c r="M482" i="29"/>
  <c r="N481" i="29"/>
  <c r="M481" i="29"/>
  <c r="N480" i="29"/>
  <c r="M480" i="29"/>
  <c r="N479" i="29"/>
  <c r="M479" i="29"/>
  <c r="N478" i="29"/>
  <c r="M478" i="29"/>
  <c r="N477" i="29"/>
  <c r="M477" i="29"/>
  <c r="N476" i="29"/>
  <c r="M476" i="29"/>
  <c r="N475" i="29"/>
  <c r="M475" i="29"/>
  <c r="N474" i="29"/>
  <c r="M474" i="29"/>
  <c r="N473" i="29"/>
  <c r="M473" i="29"/>
  <c r="N472" i="29"/>
  <c r="M472" i="29"/>
  <c r="N471" i="29"/>
  <c r="M471" i="29"/>
  <c r="N470" i="29"/>
  <c r="M470" i="29"/>
  <c r="N469" i="29"/>
  <c r="M469" i="29"/>
  <c r="N468" i="29"/>
  <c r="M468" i="29"/>
  <c r="N467" i="29"/>
  <c r="M467" i="29"/>
  <c r="N466" i="29"/>
  <c r="M466" i="29"/>
  <c r="N464" i="29"/>
  <c r="M464" i="29"/>
  <c r="N463" i="29"/>
  <c r="M463" i="29"/>
  <c r="AG462" i="29"/>
  <c r="AF462" i="29"/>
  <c r="AE462" i="29"/>
  <c r="AD462" i="29"/>
  <c r="AC462" i="29"/>
  <c r="AA462" i="29"/>
  <c r="Z462" i="29"/>
  <c r="Y462" i="29"/>
  <c r="X462" i="29"/>
  <c r="V462" i="29"/>
  <c r="U462" i="29"/>
  <c r="T462" i="29"/>
  <c r="S462" i="29"/>
  <c r="R462" i="29"/>
  <c r="N462" i="29"/>
  <c r="M462" i="29"/>
  <c r="N461" i="29"/>
  <c r="M461" i="29"/>
  <c r="N460" i="29"/>
  <c r="M460" i="29"/>
  <c r="N459" i="29"/>
  <c r="M459" i="29"/>
  <c r="N458" i="29"/>
  <c r="M458" i="29"/>
  <c r="N457" i="29"/>
  <c r="M457" i="29"/>
  <c r="N456" i="29"/>
  <c r="M456" i="29"/>
  <c r="N455" i="29"/>
  <c r="M455" i="29"/>
  <c r="N454" i="29"/>
  <c r="M454" i="29"/>
  <c r="N453" i="29"/>
  <c r="M453" i="29"/>
  <c r="N452" i="29"/>
  <c r="M452" i="29"/>
  <c r="N451" i="29"/>
  <c r="M451" i="29"/>
  <c r="N450" i="29"/>
  <c r="M450" i="29"/>
  <c r="N449" i="29"/>
  <c r="M449" i="29"/>
  <c r="N448" i="29"/>
  <c r="M448" i="29"/>
  <c r="N447" i="29"/>
  <c r="M447" i="29"/>
  <c r="N446" i="29"/>
  <c r="M446" i="29"/>
  <c r="N445" i="29"/>
  <c r="M445" i="29"/>
  <c r="N444" i="29"/>
  <c r="M444" i="29"/>
  <c r="N443" i="29"/>
  <c r="M443" i="29"/>
  <c r="N442" i="29"/>
  <c r="M442" i="29"/>
  <c r="N441" i="29"/>
  <c r="M441" i="29"/>
  <c r="N440" i="29"/>
  <c r="M440" i="29"/>
  <c r="N439" i="29"/>
  <c r="M439" i="29"/>
  <c r="N438" i="29"/>
  <c r="M438" i="29"/>
  <c r="N437" i="29"/>
  <c r="M437" i="29"/>
  <c r="N436" i="29"/>
  <c r="M436" i="29"/>
  <c r="N435" i="29"/>
  <c r="M435" i="29"/>
  <c r="N434" i="29"/>
  <c r="M434" i="29"/>
  <c r="N433" i="29"/>
  <c r="M433" i="29"/>
  <c r="N432" i="29"/>
  <c r="M432" i="29"/>
  <c r="N431" i="29"/>
  <c r="M431" i="29"/>
  <c r="N430" i="29"/>
  <c r="M430" i="29"/>
  <c r="N429" i="29"/>
  <c r="M429" i="29"/>
  <c r="N428" i="29"/>
  <c r="M428" i="29"/>
  <c r="N427" i="29"/>
  <c r="M427" i="29"/>
  <c r="N426" i="29"/>
  <c r="M426" i="29"/>
  <c r="N425" i="29"/>
  <c r="M425" i="29"/>
  <c r="N424" i="29"/>
  <c r="M424" i="29"/>
  <c r="N423" i="29"/>
  <c r="M423" i="29"/>
  <c r="N422" i="29"/>
  <c r="M422" i="29"/>
  <c r="N421" i="29"/>
  <c r="M421" i="29"/>
  <c r="N420" i="29"/>
  <c r="M420" i="29"/>
  <c r="N419" i="29"/>
  <c r="M419" i="29"/>
  <c r="N418" i="29"/>
  <c r="M418" i="29"/>
  <c r="N417" i="29"/>
  <c r="M417" i="29"/>
  <c r="N416" i="29"/>
  <c r="M416" i="29"/>
  <c r="N415" i="29"/>
  <c r="M415" i="29"/>
  <c r="N414" i="29"/>
  <c r="M414" i="29"/>
  <c r="N413" i="29"/>
  <c r="M413" i="29"/>
  <c r="N412" i="29"/>
  <c r="M412" i="29"/>
  <c r="N411" i="29"/>
  <c r="M411" i="29"/>
  <c r="N410" i="29"/>
  <c r="M410" i="29"/>
  <c r="N409" i="29"/>
  <c r="M409" i="29"/>
  <c r="N408" i="29"/>
  <c r="M408" i="29"/>
  <c r="N407" i="29"/>
  <c r="M407" i="29"/>
  <c r="N406" i="29"/>
  <c r="M406" i="29"/>
  <c r="N405" i="29"/>
  <c r="M405" i="29"/>
  <c r="N404" i="29"/>
  <c r="M404" i="29"/>
  <c r="N403" i="29"/>
  <c r="M403" i="29"/>
  <c r="N402" i="29"/>
  <c r="M402" i="29"/>
  <c r="N401" i="29"/>
  <c r="M401" i="29"/>
  <c r="N400" i="29"/>
  <c r="M400" i="29"/>
  <c r="N399" i="29"/>
  <c r="M399" i="29"/>
  <c r="N398" i="29"/>
  <c r="M398" i="29"/>
  <c r="N397" i="29"/>
  <c r="M397" i="29"/>
  <c r="N396" i="29"/>
  <c r="M396" i="29"/>
  <c r="N395" i="29"/>
  <c r="M395" i="29"/>
  <c r="N394" i="29"/>
  <c r="M394" i="29"/>
  <c r="N393" i="29"/>
  <c r="M393" i="29"/>
  <c r="N392" i="29"/>
  <c r="M392" i="29"/>
  <c r="N391" i="29"/>
  <c r="M391" i="29"/>
  <c r="N390" i="29"/>
  <c r="M390" i="29"/>
  <c r="N389" i="29"/>
  <c r="M389" i="29"/>
  <c r="N388" i="29"/>
  <c r="M388" i="29"/>
  <c r="N387" i="29"/>
  <c r="M387" i="29"/>
  <c r="N386" i="29"/>
  <c r="M386" i="29"/>
  <c r="N385" i="29"/>
  <c r="M385" i="29"/>
  <c r="N384" i="29"/>
  <c r="M384" i="29"/>
  <c r="N383" i="29"/>
  <c r="M383" i="29"/>
  <c r="N382" i="29"/>
  <c r="M382" i="29"/>
  <c r="N381" i="29"/>
  <c r="M381" i="29"/>
  <c r="N380" i="29"/>
  <c r="M380" i="29"/>
  <c r="N379" i="29"/>
  <c r="M379" i="29"/>
  <c r="N378" i="29"/>
  <c r="M378" i="29"/>
  <c r="N377" i="29"/>
  <c r="M377" i="29"/>
  <c r="N376" i="29"/>
  <c r="M376" i="29"/>
  <c r="N375" i="29"/>
  <c r="M375" i="29"/>
  <c r="AG374" i="29"/>
  <c r="AF374" i="29"/>
  <c r="AE374" i="29"/>
  <c r="AD374" i="29"/>
  <c r="AC374" i="29"/>
  <c r="AA374" i="29"/>
  <c r="Z374" i="29"/>
  <c r="Y374" i="29"/>
  <c r="X374" i="29"/>
  <c r="V374" i="29"/>
  <c r="U374" i="29"/>
  <c r="T374" i="29"/>
  <c r="S374" i="29"/>
  <c r="R374" i="29"/>
  <c r="N374" i="29"/>
  <c r="M374" i="29"/>
  <c r="N373" i="29"/>
  <c r="M373" i="29"/>
  <c r="N372" i="29"/>
  <c r="M372" i="29"/>
  <c r="N371" i="29"/>
  <c r="M371" i="29"/>
  <c r="N370" i="29"/>
  <c r="M370" i="29"/>
  <c r="N369" i="29"/>
  <c r="M369" i="29"/>
  <c r="N368" i="29"/>
  <c r="M368" i="29"/>
  <c r="N367" i="29"/>
  <c r="M367" i="29"/>
  <c r="N366" i="29"/>
  <c r="M366" i="29"/>
  <c r="N365" i="29"/>
  <c r="M365" i="29"/>
  <c r="N364" i="29"/>
  <c r="M364" i="29"/>
  <c r="N363" i="29"/>
  <c r="M363" i="29"/>
  <c r="N362" i="29"/>
  <c r="M362" i="29"/>
  <c r="N361" i="29"/>
  <c r="M361" i="29"/>
  <c r="N360" i="29"/>
  <c r="M360" i="29"/>
  <c r="N359" i="29"/>
  <c r="M359" i="29"/>
  <c r="N358" i="29"/>
  <c r="M358" i="29"/>
  <c r="N357" i="29"/>
  <c r="M357" i="29"/>
  <c r="N356" i="29"/>
  <c r="M356" i="29"/>
  <c r="N355" i="29"/>
  <c r="M355" i="29"/>
  <c r="N354" i="29"/>
  <c r="M354" i="29"/>
  <c r="N353" i="29"/>
  <c r="M353" i="29"/>
  <c r="N352" i="29"/>
  <c r="M352" i="29"/>
  <c r="N351" i="29"/>
  <c r="M351" i="29"/>
  <c r="N350" i="29"/>
  <c r="M350" i="29"/>
  <c r="N349" i="29"/>
  <c r="M349" i="29"/>
  <c r="N348" i="29"/>
  <c r="M348" i="29"/>
  <c r="N347" i="29"/>
  <c r="M347" i="29"/>
  <c r="N346" i="29"/>
  <c r="M346" i="29"/>
  <c r="N345" i="29"/>
  <c r="M345" i="29"/>
  <c r="N344" i="29"/>
  <c r="M344" i="29"/>
  <c r="N343" i="29"/>
  <c r="M343" i="29"/>
  <c r="N342" i="29"/>
  <c r="M342" i="29"/>
  <c r="N341" i="29"/>
  <c r="M341" i="29"/>
  <c r="N340" i="29"/>
  <c r="M340" i="29"/>
  <c r="N339" i="29"/>
  <c r="M339" i="29"/>
  <c r="N338" i="29"/>
  <c r="M338" i="29"/>
  <c r="N337" i="29"/>
  <c r="M337" i="29"/>
  <c r="N336" i="29"/>
  <c r="M336" i="29"/>
  <c r="N335" i="29"/>
  <c r="M335" i="29"/>
  <c r="N334" i="29"/>
  <c r="M334" i="29"/>
  <c r="N333" i="29"/>
  <c r="M333" i="29"/>
  <c r="N332" i="29"/>
  <c r="M332" i="29"/>
  <c r="N331" i="29"/>
  <c r="M331" i="29"/>
  <c r="N330" i="29"/>
  <c r="M330" i="29"/>
  <c r="N329" i="29"/>
  <c r="M329" i="29"/>
  <c r="N328" i="29"/>
  <c r="M328" i="29"/>
  <c r="N327" i="29"/>
  <c r="M327" i="29"/>
  <c r="N326" i="29"/>
  <c r="M326" i="29"/>
  <c r="N325" i="29"/>
  <c r="M325" i="29"/>
  <c r="N324" i="29"/>
  <c r="M324" i="29"/>
  <c r="N323" i="29"/>
  <c r="M323" i="29"/>
  <c r="N322" i="29"/>
  <c r="M322" i="29"/>
  <c r="N321" i="29"/>
  <c r="M321" i="29"/>
  <c r="N320" i="29"/>
  <c r="M320" i="29"/>
  <c r="N319" i="29"/>
  <c r="M319" i="29"/>
  <c r="N318" i="29"/>
  <c r="M318" i="29"/>
  <c r="N317" i="29"/>
  <c r="M317" i="29"/>
  <c r="N316" i="29"/>
  <c r="M316" i="29"/>
  <c r="N315" i="29"/>
  <c r="M315" i="29"/>
  <c r="N314" i="29"/>
  <c r="M314" i="29"/>
  <c r="N313" i="29"/>
  <c r="M313" i="29"/>
  <c r="N312" i="29"/>
  <c r="M312" i="29"/>
  <c r="N311" i="29"/>
  <c r="M311" i="29"/>
  <c r="N310" i="29"/>
  <c r="M310" i="29"/>
  <c r="N309" i="29"/>
  <c r="M309" i="29"/>
  <c r="N308" i="29"/>
  <c r="M308" i="29"/>
  <c r="N307" i="29"/>
  <c r="M307" i="29"/>
  <c r="N306" i="29"/>
  <c r="M306" i="29"/>
  <c r="N305" i="29"/>
  <c r="M305" i="29"/>
  <c r="AG304" i="29"/>
  <c r="AF304" i="29"/>
  <c r="AE304" i="29"/>
  <c r="AD304" i="29"/>
  <c r="AC304" i="29"/>
  <c r="AA304" i="29"/>
  <c r="Z304" i="29"/>
  <c r="Y304" i="29"/>
  <c r="X304" i="29"/>
  <c r="V304" i="29"/>
  <c r="U304" i="29"/>
  <c r="T304" i="29"/>
  <c r="S304" i="29"/>
  <c r="R304" i="29"/>
  <c r="N304" i="29"/>
  <c r="M304" i="29"/>
  <c r="N303" i="29"/>
  <c r="M303" i="29"/>
  <c r="N302" i="29"/>
  <c r="M302" i="29"/>
  <c r="N301" i="29"/>
  <c r="M301" i="29"/>
  <c r="N300" i="29"/>
  <c r="M300" i="29"/>
  <c r="N299" i="29"/>
  <c r="M299" i="29"/>
  <c r="N298" i="29"/>
  <c r="M298" i="29"/>
  <c r="N297" i="29"/>
  <c r="M297" i="29"/>
  <c r="N296" i="29"/>
  <c r="M296" i="29"/>
  <c r="N295" i="29"/>
  <c r="M295" i="29"/>
  <c r="N294" i="29"/>
  <c r="M294" i="29"/>
  <c r="N293" i="29"/>
  <c r="M293" i="29"/>
  <c r="N292" i="29"/>
  <c r="M292" i="29"/>
  <c r="N291" i="29"/>
  <c r="M291" i="29"/>
  <c r="N290" i="29"/>
  <c r="M290" i="29"/>
  <c r="N289" i="29"/>
  <c r="M289" i="29"/>
  <c r="N288" i="29"/>
  <c r="M288" i="29"/>
  <c r="N287" i="29"/>
  <c r="M287" i="29"/>
  <c r="N286" i="29"/>
  <c r="M286" i="29"/>
  <c r="N285" i="29"/>
  <c r="M285" i="29"/>
  <c r="N284" i="29"/>
  <c r="M284" i="29"/>
  <c r="N283" i="29"/>
  <c r="M283" i="29"/>
  <c r="N282" i="29"/>
  <c r="M282" i="29"/>
  <c r="N281" i="29"/>
  <c r="M281" i="29"/>
  <c r="N280" i="29"/>
  <c r="M280" i="29"/>
  <c r="N279" i="29"/>
  <c r="M279" i="29"/>
  <c r="N278" i="29"/>
  <c r="M278" i="29"/>
  <c r="N277" i="29"/>
  <c r="M277" i="29"/>
  <c r="N276" i="29"/>
  <c r="M276" i="29"/>
  <c r="N275" i="29"/>
  <c r="M275" i="29"/>
  <c r="N274" i="29"/>
  <c r="M274" i="29"/>
  <c r="N273" i="29"/>
  <c r="M273" i="29"/>
  <c r="N272" i="29"/>
  <c r="M272" i="29"/>
  <c r="N271" i="29"/>
  <c r="M271" i="29"/>
  <c r="N270" i="29"/>
  <c r="M270" i="29"/>
  <c r="N269" i="29"/>
  <c r="M269" i="29"/>
  <c r="N268" i="29"/>
  <c r="M268" i="29"/>
  <c r="N267" i="29"/>
  <c r="M267" i="29"/>
  <c r="N266" i="29"/>
  <c r="M266" i="29"/>
  <c r="N265" i="29"/>
  <c r="M265" i="29"/>
  <c r="N264" i="29"/>
  <c r="M264" i="29"/>
  <c r="N263" i="29"/>
  <c r="M263" i="29"/>
  <c r="N262" i="29"/>
  <c r="M262" i="29"/>
  <c r="N261" i="29"/>
  <c r="M261" i="29"/>
  <c r="N260" i="29"/>
  <c r="M260" i="29"/>
  <c r="N259" i="29"/>
  <c r="M259" i="29"/>
  <c r="N258" i="29"/>
  <c r="M258" i="29"/>
  <c r="N257" i="29"/>
  <c r="M257" i="29"/>
  <c r="N256" i="29"/>
  <c r="M256" i="29"/>
  <c r="N255" i="29"/>
  <c r="M255" i="29"/>
  <c r="N254" i="29"/>
  <c r="M254" i="29"/>
  <c r="N253" i="29"/>
  <c r="M253" i="29"/>
  <c r="N252" i="29"/>
  <c r="M252" i="29"/>
  <c r="N251" i="29"/>
  <c r="M251" i="29"/>
  <c r="N250" i="29"/>
  <c r="M250" i="29"/>
  <c r="N249" i="29"/>
  <c r="M249" i="29"/>
  <c r="N248" i="29"/>
  <c r="M248" i="29"/>
  <c r="N247" i="29"/>
  <c r="M247" i="29"/>
  <c r="N246" i="29"/>
  <c r="M246" i="29"/>
  <c r="N245" i="29"/>
  <c r="M245" i="29"/>
  <c r="N244" i="29"/>
  <c r="M244" i="29"/>
  <c r="N243" i="29"/>
  <c r="M243" i="29"/>
  <c r="N242" i="29"/>
  <c r="M242" i="29"/>
  <c r="N241" i="29"/>
  <c r="M241" i="29"/>
  <c r="N240" i="29"/>
  <c r="M240" i="29"/>
  <c r="N239" i="29"/>
  <c r="M239" i="29"/>
  <c r="N238" i="29"/>
  <c r="M238" i="29"/>
  <c r="N237" i="29"/>
  <c r="M237" i="29"/>
  <c r="N236" i="29"/>
  <c r="M236" i="29"/>
  <c r="N235" i="29"/>
  <c r="M235" i="29"/>
  <c r="N234" i="29"/>
  <c r="M234" i="29"/>
  <c r="N233" i="29"/>
  <c r="M233" i="29"/>
  <c r="AG232" i="29"/>
  <c r="AF232" i="29"/>
  <c r="AE232" i="29"/>
  <c r="AD232" i="29"/>
  <c r="AC232" i="29"/>
  <c r="AA232" i="29"/>
  <c r="Z232" i="29"/>
  <c r="Y232" i="29"/>
  <c r="X232" i="29"/>
  <c r="V232" i="29"/>
  <c r="U232" i="29"/>
  <c r="T232" i="29"/>
  <c r="S232" i="29"/>
  <c r="R232" i="29"/>
  <c r="N232" i="29"/>
  <c r="M232" i="29"/>
  <c r="N231" i="29"/>
  <c r="M231" i="29"/>
  <c r="N230" i="29"/>
  <c r="M230" i="29"/>
  <c r="N229" i="29"/>
  <c r="M229" i="29"/>
  <c r="N228" i="29"/>
  <c r="M228" i="29"/>
  <c r="N227" i="29"/>
  <c r="M227" i="29"/>
  <c r="N226" i="29"/>
  <c r="M226" i="29"/>
  <c r="N225" i="29"/>
  <c r="M225" i="29"/>
  <c r="N224" i="29"/>
  <c r="M224" i="29"/>
  <c r="N223" i="29"/>
  <c r="M223" i="29"/>
  <c r="N222" i="29"/>
  <c r="M222" i="29"/>
  <c r="N221" i="29"/>
  <c r="M221" i="29"/>
  <c r="N220" i="29"/>
  <c r="M220" i="29"/>
  <c r="N219" i="29"/>
  <c r="M219" i="29"/>
  <c r="N218" i="29"/>
  <c r="M218" i="29"/>
  <c r="N217" i="29"/>
  <c r="M217" i="29"/>
  <c r="N216" i="29"/>
  <c r="M216" i="29"/>
  <c r="N215" i="29"/>
  <c r="M215" i="29"/>
  <c r="N214" i="29"/>
  <c r="M214" i="29"/>
  <c r="N213" i="29"/>
  <c r="M213" i="29"/>
  <c r="N212" i="29"/>
  <c r="M212" i="29"/>
  <c r="N211" i="29"/>
  <c r="M211" i="29"/>
  <c r="N210" i="29"/>
  <c r="M210" i="29"/>
  <c r="N209" i="29"/>
  <c r="M209" i="29"/>
  <c r="N208" i="29"/>
  <c r="M208" i="29"/>
  <c r="N207" i="29"/>
  <c r="M207" i="29"/>
  <c r="N206" i="29"/>
  <c r="M206" i="29"/>
  <c r="N205" i="29"/>
  <c r="M205" i="29"/>
  <c r="N204" i="29"/>
  <c r="M204" i="29"/>
  <c r="N203" i="29"/>
  <c r="M203" i="29"/>
  <c r="N202" i="29"/>
  <c r="M202" i="29"/>
  <c r="N201" i="29"/>
  <c r="M201" i="29"/>
  <c r="N200" i="29"/>
  <c r="M200" i="29"/>
  <c r="N199" i="29"/>
  <c r="M199" i="29"/>
  <c r="N198" i="29"/>
  <c r="M198" i="29"/>
  <c r="N197" i="29"/>
  <c r="M197" i="29"/>
  <c r="N196" i="29"/>
  <c r="M196" i="29"/>
  <c r="N195" i="29"/>
  <c r="M195" i="29"/>
  <c r="N194" i="29"/>
  <c r="M194" i="29"/>
  <c r="N193" i="29"/>
  <c r="M193" i="29"/>
  <c r="N192" i="29"/>
  <c r="M192" i="29"/>
  <c r="N191" i="29"/>
  <c r="M191" i="29"/>
  <c r="N190" i="29"/>
  <c r="M190" i="29"/>
  <c r="N189" i="29"/>
  <c r="M189" i="29"/>
  <c r="N188" i="29"/>
  <c r="M188" i="29"/>
  <c r="N187" i="29"/>
  <c r="M187" i="29"/>
  <c r="N186" i="29"/>
  <c r="M186" i="29"/>
  <c r="N185" i="29"/>
  <c r="M185" i="29"/>
  <c r="N184" i="29"/>
  <c r="M184" i="29"/>
  <c r="N183" i="29"/>
  <c r="M183" i="29"/>
  <c r="N182" i="29"/>
  <c r="M182" i="29"/>
  <c r="N181" i="29"/>
  <c r="M181" i="29"/>
  <c r="N180" i="29"/>
  <c r="M180" i="29"/>
  <c r="N179" i="29"/>
  <c r="M179" i="29"/>
  <c r="N178" i="29"/>
  <c r="M178" i="29"/>
  <c r="N177" i="29"/>
  <c r="M177" i="29"/>
  <c r="N176" i="29"/>
  <c r="M176" i="29"/>
  <c r="N175" i="29"/>
  <c r="M175" i="29"/>
  <c r="N174" i="29"/>
  <c r="M174" i="29"/>
  <c r="N173" i="29"/>
  <c r="M173" i="29"/>
  <c r="N172" i="29"/>
  <c r="M172" i="29"/>
  <c r="N171" i="29"/>
  <c r="M171" i="29"/>
  <c r="N170" i="29"/>
  <c r="M170" i="29"/>
  <c r="N169" i="29"/>
  <c r="M169" i="29"/>
  <c r="N168" i="29"/>
  <c r="M168" i="29"/>
  <c r="N167" i="29"/>
  <c r="M167" i="29"/>
  <c r="N166" i="29"/>
  <c r="M166" i="29"/>
  <c r="N165" i="29"/>
  <c r="M165" i="29"/>
  <c r="N164" i="29"/>
  <c r="M164" i="29"/>
  <c r="N163" i="29"/>
  <c r="M163" i="29"/>
  <c r="N162" i="29"/>
  <c r="M162" i="29"/>
  <c r="N161" i="29"/>
  <c r="M161" i="29"/>
  <c r="AG160" i="29"/>
  <c r="AF160" i="29"/>
  <c r="AE160" i="29"/>
  <c r="AD160" i="29"/>
  <c r="AC160" i="29"/>
  <c r="AA160" i="29"/>
  <c r="Z160" i="29"/>
  <c r="Y160" i="29"/>
  <c r="X160" i="29"/>
  <c r="V160" i="29"/>
  <c r="U160" i="29"/>
  <c r="T160" i="29"/>
  <c r="S160" i="29"/>
  <c r="R160" i="29"/>
  <c r="N160" i="29"/>
  <c r="M160" i="29"/>
  <c r="N159" i="29"/>
  <c r="M159" i="29"/>
  <c r="N158" i="29"/>
  <c r="M158" i="29"/>
  <c r="N157" i="29"/>
  <c r="M157" i="29"/>
  <c r="N156" i="29"/>
  <c r="M156" i="29"/>
  <c r="N155" i="29"/>
  <c r="M155" i="29"/>
  <c r="N154" i="29"/>
  <c r="M154" i="29"/>
  <c r="N153" i="29"/>
  <c r="M153" i="29"/>
  <c r="N152" i="29"/>
  <c r="M152" i="29"/>
  <c r="N151" i="29"/>
  <c r="M151" i="29"/>
  <c r="N150" i="29"/>
  <c r="M150" i="29"/>
  <c r="N149" i="29"/>
  <c r="M149" i="29"/>
  <c r="N148" i="29"/>
  <c r="M148" i="29"/>
  <c r="N147" i="29"/>
  <c r="M147" i="29"/>
  <c r="N146" i="29"/>
  <c r="M146" i="29"/>
  <c r="N145" i="29"/>
  <c r="M145" i="29"/>
  <c r="N144" i="29"/>
  <c r="M144" i="29"/>
  <c r="N143" i="29"/>
  <c r="M143" i="29"/>
  <c r="N142" i="29"/>
  <c r="M142" i="29"/>
  <c r="N141" i="29"/>
  <c r="M141" i="29"/>
  <c r="N140" i="29"/>
  <c r="M140" i="29"/>
  <c r="N139" i="29"/>
  <c r="M139" i="29"/>
  <c r="N138" i="29"/>
  <c r="M138" i="29"/>
  <c r="N137" i="29"/>
  <c r="M137" i="29"/>
  <c r="N136" i="29"/>
  <c r="M136" i="29"/>
  <c r="N135" i="29"/>
  <c r="M135" i="29"/>
  <c r="N134" i="29"/>
  <c r="M134" i="29"/>
  <c r="N133" i="29"/>
  <c r="M133" i="29"/>
  <c r="N132" i="29"/>
  <c r="M132" i="29"/>
  <c r="N131" i="29"/>
  <c r="M131" i="29"/>
  <c r="N130" i="29"/>
  <c r="M130" i="29"/>
  <c r="N129" i="29"/>
  <c r="M129" i="29"/>
  <c r="N128" i="29"/>
  <c r="M128" i="29"/>
  <c r="N127" i="29"/>
  <c r="M127" i="29"/>
  <c r="N126" i="29"/>
  <c r="M126" i="29"/>
  <c r="N125" i="29"/>
  <c r="M125" i="29"/>
  <c r="N124" i="29"/>
  <c r="M124" i="29"/>
  <c r="N123" i="29"/>
  <c r="M123" i="29"/>
  <c r="N122" i="29"/>
  <c r="M122" i="29"/>
  <c r="N121" i="29"/>
  <c r="M121" i="29"/>
  <c r="N120" i="29"/>
  <c r="M120" i="29"/>
  <c r="N119" i="29"/>
  <c r="M119" i="29"/>
  <c r="N118" i="29"/>
  <c r="M118" i="29"/>
  <c r="N117" i="29"/>
  <c r="M117" i="29"/>
  <c r="N116" i="29"/>
  <c r="M116" i="29"/>
  <c r="N115" i="29"/>
  <c r="M115" i="29"/>
  <c r="N114" i="29"/>
  <c r="M114" i="29"/>
  <c r="N113" i="29"/>
  <c r="M113" i="29"/>
  <c r="N112" i="29"/>
  <c r="M112" i="29"/>
  <c r="N111" i="29"/>
  <c r="M111" i="29"/>
  <c r="N110" i="29"/>
  <c r="M110" i="29"/>
  <c r="N109" i="29"/>
  <c r="M109" i="29"/>
  <c r="N108" i="29"/>
  <c r="M108" i="29"/>
  <c r="N107" i="29"/>
  <c r="M107" i="29"/>
  <c r="N106" i="29"/>
  <c r="M106" i="29"/>
  <c r="N105" i="29"/>
  <c r="M105" i="29"/>
  <c r="N104" i="29"/>
  <c r="M104" i="29"/>
  <c r="N103" i="29"/>
  <c r="M103" i="29"/>
  <c r="N102" i="29"/>
  <c r="M102" i="29"/>
  <c r="N101" i="29"/>
  <c r="M101" i="29"/>
  <c r="N100" i="29"/>
  <c r="M100" i="29"/>
  <c r="N99" i="29"/>
  <c r="M99" i="29"/>
  <c r="N98" i="29"/>
  <c r="M98" i="29"/>
  <c r="N97" i="29"/>
  <c r="M97" i="29"/>
  <c r="N96" i="29"/>
  <c r="M96" i="29"/>
  <c r="N95" i="29"/>
  <c r="M95" i="29"/>
  <c r="N94" i="29"/>
  <c r="M94" i="29"/>
  <c r="N93" i="29"/>
  <c r="M93" i="29"/>
  <c r="N92" i="29"/>
  <c r="M92" i="29"/>
  <c r="AG91" i="29"/>
  <c r="AF91" i="29"/>
  <c r="AE91" i="29"/>
  <c r="AD91" i="29"/>
  <c r="AC91" i="29"/>
  <c r="AA91" i="29"/>
  <c r="Z91" i="29"/>
  <c r="Y91" i="29"/>
  <c r="X91" i="29"/>
  <c r="V91" i="29"/>
  <c r="U91" i="29"/>
  <c r="T91" i="29"/>
  <c r="S91" i="29"/>
  <c r="R91" i="29"/>
  <c r="N91" i="29"/>
  <c r="M91" i="29"/>
  <c r="N90" i="29"/>
  <c r="M90" i="29"/>
  <c r="N89" i="29"/>
  <c r="M89" i="29"/>
  <c r="N88" i="29"/>
  <c r="M88" i="29"/>
  <c r="N87" i="29"/>
  <c r="M87" i="29"/>
  <c r="N86" i="29"/>
  <c r="M86" i="29"/>
  <c r="N85" i="29"/>
  <c r="M85" i="29"/>
  <c r="N84" i="29"/>
  <c r="M84" i="29"/>
  <c r="N83" i="29"/>
  <c r="M83" i="29"/>
  <c r="N82" i="29"/>
  <c r="M82" i="29"/>
  <c r="N81" i="29"/>
  <c r="M81" i="29"/>
  <c r="N80" i="29"/>
  <c r="M80" i="29"/>
  <c r="N79" i="29"/>
  <c r="M79" i="29"/>
  <c r="N78" i="29"/>
  <c r="M78" i="29"/>
  <c r="N77" i="29"/>
  <c r="M77" i="29"/>
  <c r="N76" i="29"/>
  <c r="M76" i="29"/>
  <c r="N75" i="29"/>
  <c r="M75" i="29"/>
  <c r="N74" i="29"/>
  <c r="M74" i="29"/>
  <c r="N73" i="29"/>
  <c r="M73" i="29"/>
  <c r="N72" i="29"/>
  <c r="M72" i="29"/>
  <c r="N71" i="29"/>
  <c r="M71" i="29"/>
  <c r="N70" i="29"/>
  <c r="M70" i="29"/>
  <c r="N69" i="29"/>
  <c r="M69" i="29"/>
  <c r="N68" i="29"/>
  <c r="M68" i="29"/>
  <c r="N67" i="29"/>
  <c r="M67" i="29"/>
  <c r="N66" i="29"/>
  <c r="M66" i="29"/>
  <c r="N65" i="29"/>
  <c r="M65" i="29"/>
  <c r="N64" i="29"/>
  <c r="M64" i="29"/>
  <c r="N63" i="29"/>
  <c r="M63" i="29"/>
  <c r="N62" i="29"/>
  <c r="M62" i="29"/>
  <c r="N61" i="29"/>
  <c r="M61" i="29"/>
  <c r="N60" i="29"/>
  <c r="M60" i="29"/>
  <c r="N59" i="29"/>
  <c r="M59" i="29"/>
  <c r="N58" i="29"/>
  <c r="M58" i="29"/>
  <c r="N57" i="29"/>
  <c r="M57" i="29"/>
  <c r="N56" i="29"/>
  <c r="M56" i="29"/>
  <c r="N55" i="29"/>
  <c r="M55" i="29"/>
  <c r="N54" i="29"/>
  <c r="M54" i="29"/>
  <c r="N53" i="29"/>
  <c r="M53" i="29"/>
  <c r="N52" i="29"/>
  <c r="M52" i="29"/>
  <c r="N51" i="29"/>
  <c r="M51" i="29"/>
  <c r="N50" i="29"/>
  <c r="M50" i="29"/>
  <c r="N49" i="29"/>
  <c r="M49" i="29"/>
  <c r="N48" i="29"/>
  <c r="M48" i="29"/>
  <c r="N47" i="29"/>
  <c r="M47" i="29"/>
  <c r="N46" i="29"/>
  <c r="M46" i="29"/>
  <c r="N45" i="29"/>
  <c r="M45" i="29"/>
  <c r="N44" i="29"/>
  <c r="M44" i="29"/>
  <c r="N43" i="29"/>
  <c r="M43" i="29"/>
  <c r="N42" i="29"/>
  <c r="M42" i="29"/>
  <c r="N41" i="29"/>
  <c r="M41" i="29"/>
  <c r="N40" i="29"/>
  <c r="M40" i="29"/>
  <c r="N39" i="29"/>
  <c r="M39" i="29"/>
  <c r="N38" i="29"/>
  <c r="M38" i="29"/>
  <c r="N37" i="29"/>
  <c r="M37" i="29"/>
  <c r="N36" i="29"/>
  <c r="M36" i="29"/>
  <c r="N35" i="29"/>
  <c r="M35" i="29"/>
  <c r="N34" i="29"/>
  <c r="M34" i="29"/>
  <c r="N33" i="29"/>
  <c r="M33" i="29"/>
  <c r="N32" i="29"/>
  <c r="M32" i="29"/>
  <c r="N31" i="29"/>
  <c r="M31" i="29"/>
  <c r="N30" i="29"/>
  <c r="M30" i="29"/>
  <c r="N29" i="29"/>
  <c r="M29" i="29"/>
  <c r="N28" i="29"/>
  <c r="M28" i="29"/>
  <c r="N27" i="29"/>
  <c r="M27" i="29"/>
  <c r="N26" i="29"/>
  <c r="M26" i="29"/>
  <c r="N25" i="29"/>
  <c r="M25" i="29"/>
  <c r="N24" i="29"/>
  <c r="M24" i="29"/>
  <c r="N23" i="29"/>
  <c r="M23" i="29"/>
  <c r="N22" i="29"/>
  <c r="M22" i="29"/>
  <c r="N21" i="29"/>
  <c r="M21" i="29"/>
  <c r="N20" i="29"/>
  <c r="M20" i="29"/>
  <c r="N19" i="29"/>
  <c r="M19" i="29"/>
  <c r="N18" i="29"/>
  <c r="M18" i="29"/>
  <c r="N17" i="29"/>
  <c r="M17" i="29"/>
  <c r="N16" i="29"/>
  <c r="M16" i="29"/>
  <c r="N15" i="29"/>
  <c r="M15" i="29"/>
  <c r="N14" i="29"/>
  <c r="M14" i="29"/>
  <c r="N13" i="29"/>
  <c r="M13" i="29"/>
  <c r="N12" i="29"/>
  <c r="M12" i="29"/>
  <c r="N11" i="29"/>
  <c r="M11" i="29"/>
  <c r="N10" i="29"/>
  <c r="M10" i="29"/>
  <c r="N9" i="29"/>
  <c r="M9" i="29"/>
  <c r="N8" i="29"/>
  <c r="M8" i="29"/>
  <c r="N7" i="29"/>
  <c r="M7" i="29"/>
  <c r="N6" i="29"/>
  <c r="M6" i="29"/>
  <c r="N5" i="29"/>
  <c r="M5" i="29"/>
  <c r="N4" i="29"/>
  <c r="M4" i="29"/>
  <c r="N3" i="29"/>
  <c r="M3" i="29"/>
  <c r="AG2" i="29"/>
  <c r="AF2" i="29"/>
  <c r="AE2" i="29"/>
  <c r="AD2" i="29"/>
  <c r="AC2" i="29"/>
  <c r="AA2" i="29"/>
  <c r="Z2" i="29"/>
  <c r="Y2" i="29"/>
  <c r="X2" i="29"/>
  <c r="V2" i="29"/>
  <c r="U2" i="29"/>
  <c r="T2" i="29"/>
  <c r="S2" i="29"/>
  <c r="R2" i="29"/>
  <c r="N2" i="29"/>
  <c r="M2" i="29"/>
  <c r="M656" i="28"/>
  <c r="L656" i="28"/>
  <c r="M655" i="28"/>
  <c r="L655" i="28"/>
  <c r="M654" i="28"/>
  <c r="L654" i="28"/>
  <c r="M653" i="28"/>
  <c r="L653" i="28"/>
  <c r="M652" i="28"/>
  <c r="L652" i="28"/>
  <c r="M651" i="28"/>
  <c r="L651" i="28"/>
  <c r="M650" i="28"/>
  <c r="L650" i="28"/>
  <c r="M649" i="28"/>
  <c r="L649" i="28"/>
  <c r="M648" i="28"/>
  <c r="L648" i="28"/>
  <c r="M647" i="28"/>
  <c r="L647" i="28"/>
  <c r="M646" i="28"/>
  <c r="L646" i="28"/>
  <c r="M645" i="28"/>
  <c r="L645" i="28"/>
  <c r="M644" i="28"/>
  <c r="L644" i="28"/>
  <c r="M643" i="28"/>
  <c r="L643" i="28"/>
  <c r="M642" i="28"/>
  <c r="L642" i="28"/>
  <c r="M641" i="28"/>
  <c r="L641" i="28"/>
  <c r="M640" i="28"/>
  <c r="L640" i="28"/>
  <c r="M639" i="28"/>
  <c r="L639" i="28"/>
  <c r="M638" i="28"/>
  <c r="L638" i="28"/>
  <c r="M637" i="28"/>
  <c r="L637" i="28"/>
  <c r="M636" i="28"/>
  <c r="L636" i="28"/>
  <c r="M635" i="28"/>
  <c r="L635" i="28"/>
  <c r="M634" i="28"/>
  <c r="L634" i="28"/>
  <c r="AE633" i="28"/>
  <c r="AD633" i="28"/>
  <c r="AC633" i="28"/>
  <c r="AB633" i="28"/>
  <c r="AA633" i="28"/>
  <c r="Z633" i="28"/>
  <c r="Y633" i="28"/>
  <c r="X633" i="28"/>
  <c r="W633" i="28"/>
  <c r="U633" i="28"/>
  <c r="T633" i="28"/>
  <c r="S633" i="28"/>
  <c r="R633" i="28"/>
  <c r="Q633" i="28"/>
  <c r="M633" i="28"/>
  <c r="L633" i="28"/>
  <c r="M632" i="28"/>
  <c r="L632" i="28"/>
  <c r="M631" i="28"/>
  <c r="L631" i="28"/>
  <c r="AE630" i="28"/>
  <c r="AD630" i="28"/>
  <c r="AC630" i="28"/>
  <c r="AB630" i="28"/>
  <c r="AA630" i="28"/>
  <c r="Z630" i="28"/>
  <c r="Y630" i="28"/>
  <c r="X630" i="28"/>
  <c r="W630" i="28"/>
  <c r="U630" i="28"/>
  <c r="T630" i="28"/>
  <c r="S630" i="28"/>
  <c r="R630" i="28"/>
  <c r="Q630" i="28"/>
  <c r="M630" i="28"/>
  <c r="L630" i="28"/>
  <c r="M629" i="28"/>
  <c r="L629" i="28"/>
  <c r="M628" i="28"/>
  <c r="L628" i="28"/>
  <c r="M627" i="28"/>
  <c r="L627" i="28"/>
  <c r="M626" i="28"/>
  <c r="L626" i="28"/>
  <c r="M625" i="28"/>
  <c r="L625" i="28"/>
  <c r="M624" i="28"/>
  <c r="L624" i="28"/>
  <c r="M623" i="28"/>
  <c r="L623" i="28"/>
  <c r="M622" i="28"/>
  <c r="L622" i="28"/>
  <c r="M621" i="28"/>
  <c r="L621" i="28"/>
  <c r="M620" i="28"/>
  <c r="L620" i="28"/>
  <c r="M619" i="28"/>
  <c r="L619" i="28"/>
  <c r="M618" i="28"/>
  <c r="L618" i="28"/>
  <c r="M617" i="28"/>
  <c r="L617" i="28"/>
  <c r="M616" i="28"/>
  <c r="L616" i="28"/>
  <c r="M615" i="28"/>
  <c r="L615" i="28"/>
  <c r="M614" i="28"/>
  <c r="L614" i="28"/>
  <c r="M613" i="28"/>
  <c r="L613" i="28"/>
  <c r="M612" i="28"/>
  <c r="L612" i="28"/>
  <c r="M611" i="28"/>
  <c r="L611" i="28"/>
  <c r="M610" i="28"/>
  <c r="L610" i="28"/>
  <c r="M609" i="28"/>
  <c r="L609" i="28"/>
  <c r="M608" i="28"/>
  <c r="L608" i="28"/>
  <c r="M607" i="28"/>
  <c r="L607" i="28"/>
  <c r="M606" i="28"/>
  <c r="L606" i="28"/>
  <c r="M605" i="28"/>
  <c r="L605" i="28"/>
  <c r="M604" i="28"/>
  <c r="L604" i="28"/>
  <c r="M599" i="28"/>
  <c r="L599" i="28"/>
  <c r="M598" i="28"/>
  <c r="L598" i="28"/>
  <c r="M597" i="28"/>
  <c r="L597" i="28"/>
  <c r="M596" i="28"/>
  <c r="L596" i="28"/>
  <c r="M595" i="28"/>
  <c r="L595" i="28"/>
  <c r="M594" i="28"/>
  <c r="L594" i="28"/>
  <c r="M593" i="28"/>
  <c r="L593" i="28"/>
  <c r="M592" i="28"/>
  <c r="L592" i="28"/>
  <c r="M591" i="28"/>
  <c r="L591" i="28"/>
  <c r="M590" i="28"/>
  <c r="L590" i="28"/>
  <c r="M589" i="28"/>
  <c r="L589" i="28"/>
  <c r="M588" i="28"/>
  <c r="L588" i="28"/>
  <c r="M587" i="28"/>
  <c r="L587" i="28"/>
  <c r="M586" i="28"/>
  <c r="L586" i="28"/>
  <c r="M585" i="28"/>
  <c r="L585" i="28"/>
  <c r="M584" i="28"/>
  <c r="L584" i="28"/>
  <c r="M583" i="28"/>
  <c r="L583" i="28"/>
  <c r="M582" i="28"/>
  <c r="L582" i="28"/>
  <c r="M581" i="28"/>
  <c r="L581" i="28"/>
  <c r="M580" i="28"/>
  <c r="L580" i="28"/>
  <c r="M579" i="28"/>
  <c r="L579" i="28"/>
  <c r="M578" i="28"/>
  <c r="L578" i="28"/>
  <c r="M577" i="28"/>
  <c r="L577" i="28"/>
  <c r="M576" i="28"/>
  <c r="L576" i="28"/>
  <c r="M575" i="28"/>
  <c r="L575" i="28"/>
  <c r="M574" i="28"/>
  <c r="L574" i="28"/>
  <c r="M573" i="28"/>
  <c r="L573" i="28"/>
  <c r="M572" i="28"/>
  <c r="L572" i="28"/>
  <c r="M571" i="28"/>
  <c r="L571" i="28"/>
  <c r="M570" i="28"/>
  <c r="L570" i="28"/>
  <c r="M569" i="28"/>
  <c r="L569" i="28"/>
  <c r="M568" i="28"/>
  <c r="L568" i="28"/>
  <c r="M567" i="28"/>
  <c r="L567" i="28"/>
  <c r="M566" i="28"/>
  <c r="L566" i="28"/>
  <c r="M565" i="28"/>
  <c r="L565" i="28"/>
  <c r="M564" i="28"/>
  <c r="L564" i="28"/>
  <c r="M563" i="28"/>
  <c r="L563" i="28"/>
  <c r="M562" i="28"/>
  <c r="L562" i="28"/>
  <c r="M561" i="28"/>
  <c r="L561" i="28"/>
  <c r="M560" i="28"/>
  <c r="L560" i="28"/>
  <c r="M559" i="28"/>
  <c r="L559" i="28"/>
  <c r="M556" i="28"/>
  <c r="L556" i="28"/>
  <c r="M555" i="28"/>
  <c r="L555" i="28"/>
  <c r="M554" i="28"/>
  <c r="L554" i="28"/>
  <c r="M553" i="28"/>
  <c r="L553" i="28"/>
  <c r="M552" i="28"/>
  <c r="L552" i="28"/>
  <c r="M509" i="28"/>
  <c r="L509" i="28"/>
  <c r="M508" i="28"/>
  <c r="L508" i="28"/>
  <c r="M507" i="28"/>
  <c r="L507" i="28"/>
  <c r="M506" i="28"/>
  <c r="L506" i="28"/>
  <c r="M505" i="28"/>
  <c r="L505" i="28"/>
  <c r="M504" i="28"/>
  <c r="L504" i="28"/>
  <c r="M503" i="28"/>
  <c r="L503" i="28"/>
  <c r="M502" i="28"/>
  <c r="L502" i="28"/>
  <c r="M501" i="28"/>
  <c r="L501" i="28"/>
  <c r="M500" i="28"/>
  <c r="L500" i="28"/>
  <c r="M499" i="28"/>
  <c r="L499" i="28"/>
  <c r="M498" i="28"/>
  <c r="L498" i="28"/>
  <c r="M497" i="28"/>
  <c r="L497" i="28"/>
  <c r="M496" i="28"/>
  <c r="L496" i="28"/>
  <c r="M495" i="28"/>
  <c r="L495" i="28"/>
  <c r="M494" i="28"/>
  <c r="L494" i="28"/>
  <c r="M493" i="28"/>
  <c r="L493" i="28"/>
  <c r="M492" i="28"/>
  <c r="L492" i="28"/>
  <c r="M491" i="28"/>
  <c r="L491" i="28"/>
  <c r="M490" i="28"/>
  <c r="L490" i="28"/>
  <c r="M489" i="28"/>
  <c r="L489" i="28"/>
  <c r="M488" i="28"/>
  <c r="L488" i="28"/>
  <c r="M487" i="28"/>
  <c r="L487" i="28"/>
  <c r="M486" i="28"/>
  <c r="L486" i="28"/>
  <c r="M485" i="28"/>
  <c r="L485" i="28"/>
  <c r="M484" i="28"/>
  <c r="L484" i="28"/>
  <c r="M483" i="28"/>
  <c r="L483" i="28"/>
  <c r="M482" i="28"/>
  <c r="L482" i="28"/>
  <c r="M481" i="28"/>
  <c r="L481" i="28"/>
  <c r="M480" i="28"/>
  <c r="L480" i="28"/>
  <c r="M479" i="28"/>
  <c r="L479" i="28"/>
  <c r="M478" i="28"/>
  <c r="L478" i="28"/>
  <c r="M477" i="28"/>
  <c r="L477" i="28"/>
  <c r="M476" i="28"/>
  <c r="L476" i="28"/>
  <c r="M475" i="28"/>
  <c r="L475" i="28"/>
  <c r="M474" i="28"/>
  <c r="L474" i="28"/>
  <c r="M473" i="28"/>
  <c r="L473" i="28"/>
  <c r="M472" i="28"/>
  <c r="L472" i="28"/>
  <c r="M471" i="28"/>
  <c r="L471" i="28"/>
  <c r="M470" i="28"/>
  <c r="L470" i="28"/>
  <c r="M469" i="28"/>
  <c r="L469" i="28"/>
  <c r="M468" i="28"/>
  <c r="L468" i="28"/>
  <c r="M467" i="28"/>
  <c r="L467" i="28"/>
  <c r="M466" i="28"/>
  <c r="L466" i="28"/>
  <c r="M465" i="28"/>
  <c r="L465" i="28"/>
  <c r="M464" i="28"/>
  <c r="L464" i="28"/>
  <c r="M463" i="28"/>
  <c r="L463" i="28"/>
  <c r="M462" i="28"/>
  <c r="L462" i="28"/>
  <c r="M461" i="28"/>
  <c r="L461" i="28"/>
  <c r="M460" i="28"/>
  <c r="L460" i="28"/>
  <c r="M459" i="28"/>
  <c r="L459" i="28"/>
  <c r="M458" i="28"/>
  <c r="L458" i="28"/>
  <c r="M457" i="28"/>
  <c r="L457" i="28"/>
  <c r="M456" i="28"/>
  <c r="L456" i="28"/>
  <c r="M455" i="28"/>
  <c r="L455" i="28"/>
  <c r="M454" i="28"/>
  <c r="L454" i="28"/>
  <c r="M453" i="28"/>
  <c r="L453" i="28"/>
  <c r="M452" i="28"/>
  <c r="L452" i="28"/>
  <c r="M451" i="28"/>
  <c r="L451" i="28"/>
  <c r="M450" i="28"/>
  <c r="L450" i="28"/>
  <c r="M449" i="28"/>
  <c r="L449" i="28"/>
  <c r="M448" i="28"/>
  <c r="L448" i="28"/>
  <c r="M447" i="28"/>
  <c r="L447" i="28"/>
  <c r="M446" i="28"/>
  <c r="L446" i="28"/>
  <c r="M445" i="28"/>
  <c r="L445" i="28"/>
  <c r="M444" i="28"/>
  <c r="L444" i="28"/>
  <c r="M443" i="28"/>
  <c r="L443" i="28"/>
  <c r="M442" i="28"/>
  <c r="L442" i="28"/>
  <c r="M441" i="28"/>
  <c r="L441" i="28"/>
  <c r="M440" i="28"/>
  <c r="L440" i="28"/>
  <c r="M439" i="28"/>
  <c r="L439" i="28"/>
  <c r="M438" i="28"/>
  <c r="L438" i="28"/>
  <c r="M437" i="28"/>
  <c r="L437" i="28"/>
  <c r="M436" i="28"/>
  <c r="L436" i="28"/>
  <c r="M435" i="28"/>
  <c r="L435" i="28"/>
  <c r="M434" i="28"/>
  <c r="L434" i="28"/>
  <c r="M433" i="28"/>
  <c r="L433" i="28"/>
  <c r="M432" i="28"/>
  <c r="L432" i="28"/>
  <c r="M431" i="28"/>
  <c r="L431" i="28"/>
  <c r="M430" i="28"/>
  <c r="L430" i="28"/>
  <c r="M429" i="28"/>
  <c r="L429" i="28"/>
  <c r="M428" i="28"/>
  <c r="L428" i="28"/>
  <c r="AA427" i="28"/>
  <c r="Z427" i="28"/>
  <c r="Y427" i="28"/>
  <c r="X427" i="28"/>
  <c r="W427" i="28"/>
  <c r="U427" i="28"/>
  <c r="T427" i="28"/>
  <c r="S427" i="28"/>
  <c r="R427" i="28"/>
  <c r="Q427" i="28"/>
  <c r="M427" i="28"/>
  <c r="L427" i="28"/>
  <c r="M426" i="28"/>
  <c r="L426" i="28"/>
  <c r="M425" i="28"/>
  <c r="L425" i="28"/>
  <c r="M424" i="28"/>
  <c r="L424" i="28"/>
  <c r="M423" i="28"/>
  <c r="L423" i="28"/>
  <c r="M422" i="28"/>
  <c r="L422" i="28"/>
  <c r="M421" i="28"/>
  <c r="L421" i="28"/>
  <c r="AE420" i="28"/>
  <c r="AD420" i="28"/>
  <c r="AC420" i="28"/>
  <c r="AB420" i="28"/>
  <c r="M420" i="28"/>
  <c r="L420" i="28"/>
  <c r="M419" i="28"/>
  <c r="L419" i="28"/>
  <c r="M418" i="28"/>
  <c r="L418" i="28"/>
  <c r="M417" i="28"/>
  <c r="L417" i="28"/>
  <c r="M416" i="28"/>
  <c r="L416" i="28"/>
  <c r="M415" i="28"/>
  <c r="L415" i="28"/>
  <c r="M414" i="28"/>
  <c r="L414" i="28"/>
  <c r="M413" i="28"/>
  <c r="L413" i="28"/>
  <c r="M412" i="28"/>
  <c r="L412" i="28"/>
  <c r="M411" i="28"/>
  <c r="L411" i="28"/>
  <c r="M410" i="28"/>
  <c r="L410" i="28"/>
  <c r="M409" i="28"/>
  <c r="L409" i="28"/>
  <c r="M408" i="28"/>
  <c r="L408" i="28"/>
  <c r="M407" i="28"/>
  <c r="L407" i="28"/>
  <c r="M406" i="28"/>
  <c r="L406" i="28"/>
  <c r="M405" i="28"/>
  <c r="L405" i="28"/>
  <c r="M404" i="28"/>
  <c r="L404" i="28"/>
  <c r="M403" i="28"/>
  <c r="L403" i="28"/>
  <c r="M402" i="28"/>
  <c r="L402" i="28"/>
  <c r="M401" i="28"/>
  <c r="L401" i="28"/>
  <c r="M400" i="28"/>
  <c r="L400" i="28"/>
  <c r="M399" i="28"/>
  <c r="L399" i="28"/>
  <c r="M398" i="28"/>
  <c r="L398" i="28"/>
  <c r="M397" i="28"/>
  <c r="L397" i="28"/>
  <c r="M396" i="28"/>
  <c r="L396" i="28"/>
  <c r="M395" i="28"/>
  <c r="L395" i="28"/>
  <c r="M394" i="28"/>
  <c r="L394" i="28"/>
  <c r="M393" i="28"/>
  <c r="L393" i="28"/>
  <c r="M392" i="28"/>
  <c r="L392" i="28"/>
  <c r="M391" i="28"/>
  <c r="L391" i="28"/>
  <c r="M390" i="28"/>
  <c r="L390" i="28"/>
  <c r="M389" i="28"/>
  <c r="L389" i="28"/>
  <c r="M388" i="28"/>
  <c r="L388" i="28"/>
  <c r="M387" i="28"/>
  <c r="L387" i="28"/>
  <c r="M386" i="28"/>
  <c r="L386" i="28"/>
  <c r="M385" i="28"/>
  <c r="L385" i="28"/>
  <c r="M384" i="28"/>
  <c r="L384" i="28"/>
  <c r="M383" i="28"/>
  <c r="L383" i="28"/>
  <c r="M382" i="28"/>
  <c r="L382" i="28"/>
  <c r="M381" i="28"/>
  <c r="L381" i="28"/>
  <c r="M380" i="28"/>
  <c r="L380" i="28"/>
  <c r="M379" i="28"/>
  <c r="L379" i="28"/>
  <c r="M378" i="28"/>
  <c r="L378" i="28"/>
  <c r="M377" i="28"/>
  <c r="L377" i="28"/>
  <c r="M376" i="28"/>
  <c r="L376" i="28"/>
  <c r="M375" i="28"/>
  <c r="L375" i="28"/>
  <c r="M374" i="28"/>
  <c r="L374" i="28"/>
  <c r="M373" i="28"/>
  <c r="L373" i="28"/>
  <c r="AE372" i="28"/>
  <c r="AD372" i="28"/>
  <c r="AC372" i="28"/>
  <c r="AB372" i="28"/>
  <c r="AA372" i="28"/>
  <c r="Z372" i="28"/>
  <c r="Y372" i="28"/>
  <c r="X372" i="28"/>
  <c r="W372" i="28"/>
  <c r="U372" i="28"/>
  <c r="T372" i="28"/>
  <c r="S372" i="28"/>
  <c r="R372" i="28"/>
  <c r="Q372" i="28"/>
  <c r="M372" i="28"/>
  <c r="L372" i="28"/>
  <c r="M371" i="28"/>
  <c r="L371" i="28"/>
  <c r="M370" i="28"/>
  <c r="L370" i="28"/>
  <c r="M369" i="28"/>
  <c r="L369" i="28"/>
  <c r="M368" i="28"/>
  <c r="L368" i="28"/>
  <c r="M367" i="28"/>
  <c r="L367" i="28"/>
  <c r="M366" i="28"/>
  <c r="L366" i="28"/>
  <c r="M365" i="28"/>
  <c r="L365" i="28"/>
  <c r="AE364" i="28"/>
  <c r="AD364" i="28"/>
  <c r="AC364" i="28"/>
  <c r="AB364" i="28"/>
  <c r="AA364" i="28"/>
  <c r="Z364" i="28"/>
  <c r="Y364" i="28"/>
  <c r="X364" i="28"/>
  <c r="W364" i="28"/>
  <c r="U364" i="28"/>
  <c r="T364" i="28"/>
  <c r="S364" i="28"/>
  <c r="R364" i="28"/>
  <c r="Q364" i="28"/>
  <c r="M364" i="28"/>
  <c r="L364" i="28"/>
  <c r="M363" i="28"/>
  <c r="L363" i="28"/>
  <c r="M362" i="28"/>
  <c r="L362" i="28"/>
  <c r="M361" i="28"/>
  <c r="L361" i="28"/>
  <c r="M360" i="28"/>
  <c r="L360" i="28"/>
  <c r="M359" i="28"/>
  <c r="L359" i="28"/>
  <c r="M358" i="28"/>
  <c r="L358" i="28"/>
  <c r="M357" i="28"/>
  <c r="L357" i="28"/>
  <c r="M356" i="28"/>
  <c r="L356" i="28"/>
  <c r="M355" i="28"/>
  <c r="L355" i="28"/>
  <c r="M354" i="28"/>
  <c r="L354" i="28"/>
  <c r="M353" i="28"/>
  <c r="L353" i="28"/>
  <c r="M352" i="28"/>
  <c r="L352" i="28"/>
  <c r="M351" i="28"/>
  <c r="L351" i="28"/>
  <c r="M350" i="28"/>
  <c r="L350" i="28"/>
  <c r="M349" i="28"/>
  <c r="L349" i="28"/>
  <c r="M348" i="28"/>
  <c r="L348" i="28"/>
  <c r="M347" i="28"/>
  <c r="L347" i="28"/>
  <c r="M346" i="28"/>
  <c r="L346" i="28"/>
  <c r="M345" i="28"/>
  <c r="L345" i="28"/>
  <c r="M344" i="28"/>
  <c r="L344" i="28"/>
  <c r="M343" i="28"/>
  <c r="L343" i="28"/>
  <c r="M342" i="28"/>
  <c r="L342" i="28"/>
  <c r="M341" i="28"/>
  <c r="L341" i="28"/>
  <c r="M340" i="28"/>
  <c r="L340" i="28"/>
  <c r="M339" i="28"/>
  <c r="L339" i="28"/>
  <c r="M338" i="28"/>
  <c r="L338" i="28"/>
  <c r="M337" i="28"/>
  <c r="L337" i="28"/>
  <c r="M336" i="28"/>
  <c r="L336" i="28"/>
  <c r="M335" i="28"/>
  <c r="L335" i="28"/>
  <c r="M334" i="28"/>
  <c r="L334" i="28"/>
  <c r="M333" i="28"/>
  <c r="L333" i="28"/>
  <c r="M332" i="28"/>
  <c r="L332" i="28"/>
  <c r="M331" i="28"/>
  <c r="L331" i="28"/>
  <c r="M330" i="28"/>
  <c r="L330" i="28"/>
  <c r="M329" i="28"/>
  <c r="L329" i="28"/>
  <c r="M328" i="28"/>
  <c r="L328" i="28"/>
  <c r="M327" i="28"/>
  <c r="L327" i="28"/>
  <c r="M326" i="28"/>
  <c r="L326" i="28"/>
  <c r="M325" i="28"/>
  <c r="L325" i="28"/>
  <c r="M324" i="28"/>
  <c r="L324" i="28"/>
  <c r="M323" i="28"/>
  <c r="L323" i="28"/>
  <c r="M322" i="28"/>
  <c r="L322" i="28"/>
  <c r="M321" i="28"/>
  <c r="L321" i="28"/>
  <c r="M320" i="28"/>
  <c r="L320" i="28"/>
  <c r="M319" i="28"/>
  <c r="L319" i="28"/>
  <c r="M318" i="28"/>
  <c r="L318" i="28"/>
  <c r="M317" i="28"/>
  <c r="L317" i="28"/>
  <c r="M316" i="28"/>
  <c r="L316" i="28"/>
  <c r="M315" i="28"/>
  <c r="L315" i="28"/>
  <c r="M314" i="28"/>
  <c r="L314" i="28"/>
  <c r="M313" i="28"/>
  <c r="L313" i="28"/>
  <c r="M312" i="28"/>
  <c r="L312" i="28"/>
  <c r="M311" i="28"/>
  <c r="L311" i="28"/>
  <c r="M310" i="28"/>
  <c r="L310" i="28"/>
  <c r="M309" i="28"/>
  <c r="L309" i="28"/>
  <c r="M308" i="28"/>
  <c r="L308" i="28"/>
  <c r="M307" i="28"/>
  <c r="L307" i="28"/>
  <c r="M306" i="28"/>
  <c r="L306" i="28"/>
  <c r="AE305" i="28"/>
  <c r="AD305" i="28"/>
  <c r="AC305" i="28"/>
  <c r="AB305" i="28"/>
  <c r="AA305" i="28"/>
  <c r="Z305" i="28"/>
  <c r="Y305" i="28"/>
  <c r="X305" i="28"/>
  <c r="W305" i="28"/>
  <c r="U305" i="28"/>
  <c r="T305" i="28"/>
  <c r="S305" i="28"/>
  <c r="R305" i="28"/>
  <c r="Q305" i="28"/>
  <c r="M305" i="28"/>
  <c r="L305" i="28"/>
  <c r="M304" i="28"/>
  <c r="L304" i="28"/>
  <c r="M303" i="28"/>
  <c r="L303" i="28"/>
  <c r="M302" i="28"/>
  <c r="L302" i="28"/>
  <c r="M301" i="28"/>
  <c r="L301" i="28"/>
  <c r="M300" i="28"/>
  <c r="L300" i="28"/>
  <c r="M299" i="28"/>
  <c r="L299" i="28"/>
  <c r="M298" i="28"/>
  <c r="L298" i="28"/>
  <c r="M297" i="28"/>
  <c r="L297" i="28"/>
  <c r="M296" i="28"/>
  <c r="L296" i="28"/>
  <c r="M295" i="28"/>
  <c r="L295" i="28"/>
  <c r="M294" i="28"/>
  <c r="L294" i="28"/>
  <c r="M293" i="28"/>
  <c r="L293" i="28"/>
  <c r="M292" i="28"/>
  <c r="L292" i="28"/>
  <c r="M291" i="28"/>
  <c r="L291" i="28"/>
  <c r="M290" i="28"/>
  <c r="L290" i="28"/>
  <c r="M289" i="28"/>
  <c r="L289" i="28"/>
  <c r="M288" i="28"/>
  <c r="L288" i="28"/>
  <c r="M287" i="28"/>
  <c r="L287" i="28"/>
  <c r="M286" i="28"/>
  <c r="L286" i="28"/>
  <c r="M285" i="28"/>
  <c r="L285" i="28"/>
  <c r="M284" i="28"/>
  <c r="L284" i="28"/>
  <c r="M283" i="28"/>
  <c r="L283" i="28"/>
  <c r="M282" i="28"/>
  <c r="L282" i="28"/>
  <c r="M281" i="28"/>
  <c r="L281" i="28"/>
  <c r="M280" i="28"/>
  <c r="L280" i="28"/>
  <c r="M279" i="28"/>
  <c r="L279" i="28"/>
  <c r="M278" i="28"/>
  <c r="L278" i="28"/>
  <c r="M277" i="28"/>
  <c r="L277" i="28"/>
  <c r="M276" i="28"/>
  <c r="L276" i="28"/>
  <c r="M275" i="28"/>
  <c r="L275" i="28"/>
  <c r="M274" i="28"/>
  <c r="L274" i="28"/>
  <c r="M273" i="28"/>
  <c r="L273" i="28"/>
  <c r="M272" i="28"/>
  <c r="L272" i="28"/>
  <c r="M271" i="28"/>
  <c r="L271" i="28"/>
  <c r="M270" i="28"/>
  <c r="L270" i="28"/>
  <c r="M269" i="28"/>
  <c r="L269" i="28"/>
  <c r="M268" i="28"/>
  <c r="L268" i="28"/>
  <c r="M267" i="28"/>
  <c r="L267" i="28"/>
  <c r="M266" i="28"/>
  <c r="L266" i="28"/>
  <c r="M265" i="28"/>
  <c r="L265" i="28"/>
  <c r="M264" i="28"/>
  <c r="L264" i="28"/>
  <c r="M263" i="28"/>
  <c r="L263" i="28"/>
  <c r="M262" i="28"/>
  <c r="L262" i="28"/>
  <c r="M261" i="28"/>
  <c r="L261" i="28"/>
  <c r="M260" i="28"/>
  <c r="L260" i="28"/>
  <c r="M259" i="28"/>
  <c r="L259" i="28"/>
  <c r="M258" i="28"/>
  <c r="L258" i="28"/>
  <c r="M257" i="28"/>
  <c r="L257" i="28"/>
  <c r="M256" i="28"/>
  <c r="L256" i="28"/>
  <c r="M255" i="28"/>
  <c r="L255" i="28"/>
  <c r="M254" i="28"/>
  <c r="L254" i="28"/>
  <c r="M253" i="28"/>
  <c r="L253" i="28"/>
  <c r="M252" i="28"/>
  <c r="L252" i="28"/>
  <c r="M251" i="28"/>
  <c r="L251" i="28"/>
  <c r="M250" i="28"/>
  <c r="L250" i="28"/>
  <c r="M249" i="28"/>
  <c r="L249" i="28"/>
  <c r="M248" i="28"/>
  <c r="L248" i="28"/>
  <c r="M247" i="28"/>
  <c r="L247" i="28"/>
  <c r="M246" i="28"/>
  <c r="L246" i="28"/>
  <c r="M245" i="28"/>
  <c r="L245" i="28"/>
  <c r="M244" i="28"/>
  <c r="L244" i="28"/>
  <c r="M243" i="28"/>
  <c r="L243" i="28"/>
  <c r="M242" i="28"/>
  <c r="L242" i="28"/>
  <c r="M241" i="28"/>
  <c r="L241" i="28"/>
  <c r="M240" i="28"/>
  <c r="L240" i="28"/>
  <c r="M239" i="28"/>
  <c r="L239" i="28"/>
  <c r="M238" i="28"/>
  <c r="L238" i="28"/>
  <c r="M237" i="28"/>
  <c r="L237" i="28"/>
  <c r="M236" i="28"/>
  <c r="L236" i="28"/>
  <c r="M235" i="28"/>
  <c r="L235" i="28"/>
  <c r="M234" i="28"/>
  <c r="L234" i="28"/>
  <c r="M233" i="28"/>
  <c r="L233" i="28"/>
  <c r="M232" i="28"/>
  <c r="L232" i="28"/>
  <c r="M231" i="28"/>
  <c r="L231" i="28"/>
  <c r="M230" i="28"/>
  <c r="L230" i="28"/>
  <c r="AE229" i="28"/>
  <c r="AD229" i="28"/>
  <c r="AC229" i="28"/>
  <c r="AB229" i="28"/>
  <c r="AA229" i="28"/>
  <c r="Z229" i="28"/>
  <c r="Y229" i="28"/>
  <c r="X229" i="28"/>
  <c r="W229" i="28"/>
  <c r="U229" i="28"/>
  <c r="T229" i="28"/>
  <c r="S229" i="28"/>
  <c r="R229" i="28"/>
  <c r="Q229" i="28"/>
  <c r="M229" i="28"/>
  <c r="L229" i="28"/>
  <c r="M228" i="28"/>
  <c r="L228" i="28"/>
  <c r="M227" i="28"/>
  <c r="L227" i="28"/>
  <c r="M226" i="28"/>
  <c r="L226" i="28"/>
  <c r="M225" i="28"/>
  <c r="L225" i="28"/>
  <c r="M224" i="28"/>
  <c r="L224" i="28"/>
  <c r="M223" i="28"/>
  <c r="L223" i="28"/>
  <c r="M222" i="28"/>
  <c r="L222" i="28"/>
  <c r="M221" i="28"/>
  <c r="L221" i="28"/>
  <c r="M220" i="28"/>
  <c r="L220" i="28"/>
  <c r="M219" i="28"/>
  <c r="L219" i="28"/>
  <c r="M218" i="28"/>
  <c r="L218" i="28"/>
  <c r="M217" i="28"/>
  <c r="L217" i="28"/>
  <c r="M216" i="28"/>
  <c r="L216" i="28"/>
  <c r="M215" i="28"/>
  <c r="L215" i="28"/>
  <c r="M214" i="28"/>
  <c r="L214" i="28"/>
  <c r="M213" i="28"/>
  <c r="L213" i="28"/>
  <c r="M212" i="28"/>
  <c r="L212" i="28"/>
  <c r="M211" i="28"/>
  <c r="L211" i="28"/>
  <c r="M210" i="28"/>
  <c r="L210" i="28"/>
  <c r="M209" i="28"/>
  <c r="L209" i="28"/>
  <c r="M208" i="28"/>
  <c r="L208" i="28"/>
  <c r="M207" i="28"/>
  <c r="L207" i="28"/>
  <c r="AE206" i="28"/>
  <c r="AD206" i="28"/>
  <c r="AC206" i="28"/>
  <c r="AB206" i="28"/>
  <c r="AA206" i="28"/>
  <c r="Z206" i="28"/>
  <c r="Y206" i="28"/>
  <c r="X206" i="28"/>
  <c r="W206" i="28"/>
  <c r="U206" i="28"/>
  <c r="T206" i="28"/>
  <c r="S206" i="28"/>
  <c r="R206" i="28"/>
  <c r="Q206" i="28"/>
  <c r="M206" i="28"/>
  <c r="L206" i="28"/>
  <c r="M205" i="28"/>
  <c r="L205" i="28"/>
  <c r="M204" i="28"/>
  <c r="L204" i="28"/>
  <c r="M203" i="28"/>
  <c r="L203" i="28"/>
  <c r="M202" i="28"/>
  <c r="L202" i="28"/>
  <c r="M201" i="28"/>
  <c r="L201" i="28"/>
  <c r="M200" i="28"/>
  <c r="L200" i="28"/>
  <c r="M199" i="28"/>
  <c r="L199" i="28"/>
  <c r="M198" i="28"/>
  <c r="L198" i="28"/>
  <c r="M197" i="28"/>
  <c r="L197" i="28"/>
  <c r="M196" i="28"/>
  <c r="L196" i="28"/>
  <c r="M195" i="28"/>
  <c r="L195" i="28"/>
  <c r="M194" i="28"/>
  <c r="L194" i="28"/>
  <c r="M193" i="28"/>
  <c r="L193" i="28"/>
  <c r="M192" i="28"/>
  <c r="L192" i="28"/>
  <c r="M191" i="28"/>
  <c r="L191" i="28"/>
  <c r="M190" i="28"/>
  <c r="L190" i="28"/>
  <c r="M189" i="28"/>
  <c r="L189" i="28"/>
  <c r="M188" i="28"/>
  <c r="L188" i="28"/>
  <c r="M187" i="28"/>
  <c r="L187" i="28"/>
  <c r="M186" i="28"/>
  <c r="L186" i="28"/>
  <c r="M185" i="28"/>
  <c r="L185" i="28"/>
  <c r="M184" i="28"/>
  <c r="L184" i="28"/>
  <c r="M183" i="28"/>
  <c r="L183" i="28"/>
  <c r="M182" i="28"/>
  <c r="L182" i="28"/>
  <c r="M181" i="28"/>
  <c r="L181" i="28"/>
  <c r="M180" i="28"/>
  <c r="L180" i="28"/>
  <c r="M179" i="28"/>
  <c r="L179" i="28"/>
  <c r="M178" i="28"/>
  <c r="L178" i="28"/>
  <c r="M177" i="28"/>
  <c r="L177" i="28"/>
  <c r="M176" i="28"/>
  <c r="L176" i="28"/>
  <c r="M175" i="28"/>
  <c r="L175" i="28"/>
  <c r="M174" i="28"/>
  <c r="L174" i="28"/>
  <c r="M173" i="28"/>
  <c r="L173" i="28"/>
  <c r="M172" i="28"/>
  <c r="L172" i="28"/>
  <c r="M171" i="28"/>
  <c r="L171" i="28"/>
  <c r="M170" i="28"/>
  <c r="L170" i="28"/>
  <c r="M169" i="28"/>
  <c r="L169" i="28"/>
  <c r="M168" i="28"/>
  <c r="L168" i="28"/>
  <c r="M167" i="28"/>
  <c r="L167" i="28"/>
  <c r="M166" i="28"/>
  <c r="L166" i="28"/>
  <c r="M165" i="28"/>
  <c r="L165" i="28"/>
  <c r="M164" i="28"/>
  <c r="L164" i="28"/>
  <c r="M163" i="28"/>
  <c r="L163" i="28"/>
  <c r="M162" i="28"/>
  <c r="L162" i="28"/>
  <c r="M161" i="28"/>
  <c r="L161" i="28"/>
  <c r="M160" i="28"/>
  <c r="L160" i="28"/>
  <c r="M159" i="28"/>
  <c r="L159" i="28"/>
  <c r="M158" i="28"/>
  <c r="L158" i="28"/>
  <c r="M157" i="28"/>
  <c r="L157" i="28"/>
  <c r="M156" i="28"/>
  <c r="L156" i="28"/>
  <c r="M155" i="28"/>
  <c r="L155" i="28"/>
  <c r="M154" i="28"/>
  <c r="L154" i="28"/>
  <c r="M153" i="28"/>
  <c r="L153" i="28"/>
  <c r="M152" i="28"/>
  <c r="L152" i="28"/>
  <c r="M151" i="28"/>
  <c r="L151" i="28"/>
  <c r="M150" i="28"/>
  <c r="L150" i="28"/>
  <c r="M149" i="28"/>
  <c r="L149" i="28"/>
  <c r="M148" i="28"/>
  <c r="L148" i="28"/>
  <c r="M147" i="28"/>
  <c r="L147" i="28"/>
  <c r="M146" i="28"/>
  <c r="L146" i="28"/>
  <c r="M145" i="28"/>
  <c r="L145" i="28"/>
  <c r="M144" i="28"/>
  <c r="L144" i="28"/>
  <c r="M143" i="28"/>
  <c r="L143" i="28"/>
  <c r="M142" i="28"/>
  <c r="L142" i="28"/>
  <c r="M141" i="28"/>
  <c r="L141" i="28"/>
  <c r="M140" i="28"/>
  <c r="L140" i="28"/>
  <c r="M139" i="28"/>
  <c r="L139" i="28"/>
  <c r="M138" i="28"/>
  <c r="L138" i="28"/>
  <c r="M137" i="28"/>
  <c r="L137" i="28"/>
  <c r="M136" i="28"/>
  <c r="L136" i="28"/>
  <c r="M135" i="28"/>
  <c r="L135" i="28"/>
  <c r="M134" i="28"/>
  <c r="L134" i="28"/>
  <c r="M133" i="28"/>
  <c r="L133" i="28"/>
  <c r="M132" i="28"/>
  <c r="L132" i="28"/>
  <c r="M131" i="28"/>
  <c r="L131" i="28"/>
  <c r="M130" i="28"/>
  <c r="L130" i="28"/>
  <c r="M129" i="28"/>
  <c r="L129" i="28"/>
  <c r="M128" i="28"/>
  <c r="L128" i="28"/>
  <c r="M127" i="28"/>
  <c r="L127" i="28"/>
  <c r="M126" i="28"/>
  <c r="L126" i="28"/>
  <c r="M125" i="28"/>
  <c r="L125" i="28"/>
  <c r="M124" i="28"/>
  <c r="L124" i="28"/>
  <c r="M123" i="28"/>
  <c r="L123" i="28"/>
  <c r="M122" i="28"/>
  <c r="L122" i="28"/>
  <c r="M121" i="28"/>
  <c r="L121" i="28"/>
  <c r="M120" i="28"/>
  <c r="L120" i="28"/>
  <c r="M119" i="28"/>
  <c r="L119" i="28"/>
  <c r="M118" i="28"/>
  <c r="L118" i="28"/>
  <c r="M117" i="28"/>
  <c r="L117" i="28"/>
  <c r="M116" i="28"/>
  <c r="L116" i="28"/>
  <c r="M115" i="28"/>
  <c r="L115" i="28"/>
  <c r="M114" i="28"/>
  <c r="L114" i="28"/>
  <c r="M113" i="28"/>
  <c r="L113" i="28"/>
  <c r="M112" i="28"/>
  <c r="L112" i="28"/>
  <c r="M111" i="28"/>
  <c r="L111" i="28"/>
  <c r="AE110" i="28"/>
  <c r="AD110" i="28"/>
  <c r="AC110" i="28"/>
  <c r="AB110" i="28"/>
  <c r="AA110" i="28"/>
  <c r="Z110" i="28"/>
  <c r="Y110" i="28"/>
  <c r="X110" i="28"/>
  <c r="W110" i="28"/>
  <c r="U110" i="28"/>
  <c r="T110" i="28"/>
  <c r="S110" i="28"/>
  <c r="R110" i="28"/>
  <c r="Q110" i="28"/>
  <c r="M110" i="28"/>
  <c r="L110" i="28"/>
  <c r="M109" i="28"/>
  <c r="L109" i="28"/>
  <c r="M108" i="28"/>
  <c r="L108" i="28"/>
  <c r="M107" i="28"/>
  <c r="L107" i="28"/>
  <c r="M106" i="28"/>
  <c r="L106" i="28"/>
  <c r="M105" i="28"/>
  <c r="L105" i="28"/>
  <c r="M104" i="28"/>
  <c r="L104" i="28"/>
  <c r="M103" i="28"/>
  <c r="L103" i="28"/>
  <c r="M102" i="28"/>
  <c r="L102" i="28"/>
  <c r="M101" i="28"/>
  <c r="L101" i="28"/>
  <c r="M100" i="28"/>
  <c r="L100" i="28"/>
  <c r="M99" i="28"/>
  <c r="L99" i="28"/>
  <c r="M98" i="28"/>
  <c r="L98" i="28"/>
  <c r="M97" i="28"/>
  <c r="L97" i="28"/>
  <c r="M96" i="28"/>
  <c r="L96" i="28"/>
  <c r="M95" i="28"/>
  <c r="L95" i="28"/>
  <c r="M94" i="28"/>
  <c r="L94" i="28"/>
  <c r="M93" i="28"/>
  <c r="L93" i="28"/>
  <c r="M92" i="28"/>
  <c r="L92" i="28"/>
  <c r="M91" i="28"/>
  <c r="L91" i="28"/>
  <c r="M90" i="28"/>
  <c r="L90" i="28"/>
  <c r="M89" i="28"/>
  <c r="L89" i="28"/>
  <c r="M88" i="28"/>
  <c r="L88" i="28"/>
  <c r="M87" i="28"/>
  <c r="L87" i="28"/>
  <c r="M86" i="28"/>
  <c r="L86" i="28"/>
  <c r="M85" i="28"/>
  <c r="L85" i="28"/>
  <c r="M84" i="28"/>
  <c r="L84" i="28"/>
  <c r="M83" i="28"/>
  <c r="L83" i="28"/>
  <c r="M82" i="28"/>
  <c r="L82" i="28"/>
  <c r="M81" i="28"/>
  <c r="L81" i="28"/>
  <c r="M80" i="28"/>
  <c r="L80" i="28"/>
  <c r="M79" i="28"/>
  <c r="L79" i="28"/>
  <c r="M78" i="28"/>
  <c r="L78" i="28"/>
  <c r="M77" i="28"/>
  <c r="L77" i="28"/>
  <c r="M76" i="28"/>
  <c r="L76" i="28"/>
  <c r="M75" i="28"/>
  <c r="L75" i="28"/>
  <c r="M74" i="28"/>
  <c r="L74" i="28"/>
  <c r="M73" i="28"/>
  <c r="L73" i="28"/>
  <c r="M72" i="28"/>
  <c r="L72" i="28"/>
  <c r="M71" i="28"/>
  <c r="L71" i="28"/>
  <c r="M70" i="28"/>
  <c r="L70" i="28"/>
  <c r="M69" i="28"/>
  <c r="L69" i="28"/>
  <c r="M68" i="28"/>
  <c r="L68" i="28"/>
  <c r="M67" i="28"/>
  <c r="L67" i="28"/>
  <c r="M66" i="28"/>
  <c r="L66" i="28"/>
  <c r="M65" i="28"/>
  <c r="L65" i="28"/>
  <c r="M64" i="28"/>
  <c r="L64" i="28"/>
  <c r="M63" i="28"/>
  <c r="L63" i="28"/>
  <c r="M62" i="28"/>
  <c r="L62" i="28"/>
  <c r="M61" i="28"/>
  <c r="L61" i="28"/>
  <c r="M60" i="28"/>
  <c r="L60" i="28"/>
  <c r="M59" i="28"/>
  <c r="L59" i="28"/>
  <c r="M58" i="28"/>
  <c r="L58" i="28"/>
  <c r="M57" i="28"/>
  <c r="L57" i="28"/>
  <c r="M56" i="28"/>
  <c r="L56" i="28"/>
  <c r="M55" i="28"/>
  <c r="L55" i="28"/>
  <c r="M54" i="28"/>
  <c r="L54" i="28"/>
  <c r="M53" i="28"/>
  <c r="L53" i="28"/>
  <c r="M52" i="28"/>
  <c r="L52" i="28"/>
  <c r="M51" i="28"/>
  <c r="L51" i="28"/>
  <c r="M50" i="28"/>
  <c r="L50" i="28"/>
  <c r="M49" i="28"/>
  <c r="L49" i="28"/>
  <c r="M48" i="28"/>
  <c r="L48" i="28"/>
  <c r="M47" i="28"/>
  <c r="L47" i="28"/>
  <c r="M46" i="28"/>
  <c r="L46" i="28"/>
  <c r="M45" i="28"/>
  <c r="L45" i="28"/>
  <c r="M44" i="28"/>
  <c r="L44" i="28"/>
  <c r="M43" i="28"/>
  <c r="L43" i="28"/>
  <c r="M42" i="28"/>
  <c r="L42" i="28"/>
  <c r="M41" i="28"/>
  <c r="L41" i="28"/>
  <c r="M40" i="28"/>
  <c r="L40" i="28"/>
  <c r="M39" i="28"/>
  <c r="L39" i="28"/>
  <c r="M38" i="28"/>
  <c r="L38" i="28"/>
  <c r="M37" i="28"/>
  <c r="L37" i="28"/>
  <c r="M36" i="28"/>
  <c r="L36" i="28"/>
  <c r="M35" i="28"/>
  <c r="L35" i="28"/>
  <c r="M34" i="28"/>
  <c r="L34" i="28"/>
  <c r="M33" i="28"/>
  <c r="L33" i="28"/>
  <c r="M32" i="28"/>
  <c r="L32" i="28"/>
  <c r="M31" i="28"/>
  <c r="L31" i="28"/>
  <c r="M30" i="28"/>
  <c r="L30" i="28"/>
  <c r="M29" i="28"/>
  <c r="L29" i="28"/>
  <c r="M28" i="28"/>
  <c r="L28" i="28"/>
  <c r="M27" i="28"/>
  <c r="L27" i="28"/>
  <c r="M26" i="28"/>
  <c r="L26" i="28"/>
  <c r="M25" i="28"/>
  <c r="L25" i="28"/>
  <c r="M24" i="28"/>
  <c r="L24" i="28"/>
  <c r="M23" i="28"/>
  <c r="L23" i="28"/>
  <c r="M22" i="28"/>
  <c r="L22" i="28"/>
  <c r="M21" i="28"/>
  <c r="L21" i="28"/>
  <c r="M20" i="28"/>
  <c r="L20" i="28"/>
  <c r="M19" i="28"/>
  <c r="L19" i="28"/>
  <c r="M18" i="28"/>
  <c r="L18" i="28"/>
  <c r="M17" i="28"/>
  <c r="L17" i="28"/>
  <c r="M16" i="28"/>
  <c r="L16" i="28"/>
  <c r="M15" i="28"/>
  <c r="L15" i="28"/>
  <c r="M14" i="28"/>
  <c r="L14" i="28"/>
  <c r="M13" i="28"/>
  <c r="L13" i="28"/>
  <c r="M12" i="28"/>
  <c r="L12" i="28"/>
  <c r="M11" i="28"/>
  <c r="L11" i="28"/>
  <c r="M10" i="28"/>
  <c r="L10" i="28"/>
  <c r="M9" i="28"/>
  <c r="L9" i="28"/>
  <c r="M8" i="28"/>
  <c r="L8" i="28"/>
  <c r="M7" i="28"/>
  <c r="L7" i="28"/>
  <c r="M6" i="28"/>
  <c r="L6" i="28"/>
  <c r="M5" i="28"/>
  <c r="L5" i="28"/>
  <c r="M4" i="28"/>
  <c r="L4" i="28"/>
  <c r="M3" i="28"/>
  <c r="L3" i="28"/>
  <c r="M2" i="28"/>
  <c r="L2" i="28"/>
  <c r="M817" i="27"/>
  <c r="L817" i="27"/>
  <c r="M816" i="27"/>
  <c r="L816" i="27"/>
  <c r="M815" i="27"/>
  <c r="L815" i="27"/>
  <c r="M814" i="27"/>
  <c r="L814" i="27"/>
  <c r="M813" i="27"/>
  <c r="L813" i="27"/>
  <c r="M812" i="27"/>
  <c r="L812" i="27"/>
  <c r="M811" i="27"/>
  <c r="L811" i="27"/>
  <c r="M810" i="27"/>
  <c r="L810" i="27"/>
  <c r="M809" i="27"/>
  <c r="L809" i="27"/>
  <c r="M808" i="27"/>
  <c r="L808" i="27"/>
  <c r="M807" i="27"/>
  <c r="L807" i="27"/>
  <c r="M806" i="27"/>
  <c r="L806" i="27"/>
  <c r="M805" i="27"/>
  <c r="L805" i="27"/>
  <c r="M804" i="27"/>
  <c r="L804" i="27"/>
  <c r="M803" i="27"/>
  <c r="L803" i="27"/>
  <c r="M802" i="27"/>
  <c r="L802" i="27"/>
  <c r="M801" i="27"/>
  <c r="L801" i="27"/>
  <c r="M800" i="27"/>
  <c r="L800" i="27"/>
  <c r="M799" i="27"/>
  <c r="L799" i="27"/>
  <c r="M798" i="27"/>
  <c r="L798" i="27"/>
  <c r="M797" i="27"/>
  <c r="L797" i="27"/>
  <c r="M796" i="27"/>
  <c r="L796" i="27"/>
  <c r="M795" i="27"/>
  <c r="L795" i="27"/>
  <c r="M794" i="27"/>
  <c r="L794" i="27"/>
  <c r="M793" i="27"/>
  <c r="L793" i="27"/>
  <c r="M792" i="27"/>
  <c r="L792" i="27"/>
  <c r="M791" i="27"/>
  <c r="L791" i="27"/>
  <c r="M790" i="27"/>
  <c r="L790" i="27"/>
  <c r="M789" i="27"/>
  <c r="L789" i="27"/>
  <c r="M788" i="27"/>
  <c r="L788" i="27"/>
  <c r="M787" i="27"/>
  <c r="L787" i="27"/>
  <c r="M786" i="27"/>
  <c r="L786" i="27"/>
  <c r="M785" i="27"/>
  <c r="L785" i="27"/>
  <c r="M784" i="27"/>
  <c r="L784" i="27"/>
  <c r="M783" i="27"/>
  <c r="L783" i="27"/>
  <c r="M782" i="27"/>
  <c r="L782" i="27"/>
  <c r="M781" i="27"/>
  <c r="L781" i="27"/>
  <c r="M780" i="27"/>
  <c r="L780" i="27"/>
  <c r="M779" i="27"/>
  <c r="L779" i="27"/>
  <c r="M778" i="27"/>
  <c r="L778" i="27"/>
  <c r="M777" i="27"/>
  <c r="L777" i="27"/>
  <c r="M776" i="27"/>
  <c r="L776" i="27"/>
  <c r="M775" i="27"/>
  <c r="L775" i="27"/>
  <c r="M774" i="27"/>
  <c r="L774" i="27"/>
  <c r="M773" i="27"/>
  <c r="L773" i="27"/>
  <c r="M772" i="27"/>
  <c r="L772" i="27"/>
  <c r="M771" i="27"/>
  <c r="L771" i="27"/>
  <c r="M770" i="27"/>
  <c r="L770" i="27"/>
  <c r="M769" i="27"/>
  <c r="L769" i="27"/>
  <c r="M768" i="27"/>
  <c r="L768" i="27"/>
  <c r="M767" i="27"/>
  <c r="L767" i="27"/>
  <c r="M766" i="27"/>
  <c r="L766" i="27"/>
  <c r="AF765" i="27"/>
  <c r="AB765" i="27"/>
  <c r="AA765" i="27"/>
  <c r="Z765" i="27"/>
  <c r="Y765" i="27"/>
  <c r="X765" i="27"/>
  <c r="W765" i="27"/>
  <c r="U765" i="27"/>
  <c r="T765" i="27"/>
  <c r="S765" i="27"/>
  <c r="R765" i="27"/>
  <c r="Q765" i="27"/>
  <c r="M765" i="27"/>
  <c r="L765" i="27"/>
  <c r="M763" i="27"/>
  <c r="L763" i="27"/>
  <c r="M762" i="27"/>
  <c r="L762" i="27"/>
  <c r="M761" i="27"/>
  <c r="L761" i="27"/>
  <c r="M760" i="27"/>
  <c r="L760" i="27"/>
  <c r="M759" i="27"/>
  <c r="L759" i="27"/>
  <c r="M758" i="27"/>
  <c r="L758" i="27"/>
  <c r="M757" i="27"/>
  <c r="L757" i="27"/>
  <c r="M756" i="27"/>
  <c r="L756" i="27"/>
  <c r="M755" i="27"/>
  <c r="L755" i="27"/>
  <c r="M754" i="27"/>
  <c r="L754" i="27"/>
  <c r="M753" i="27"/>
  <c r="L753" i="27"/>
  <c r="M752" i="27"/>
  <c r="L752" i="27"/>
  <c r="M751" i="27"/>
  <c r="L751" i="27"/>
  <c r="M750" i="27"/>
  <c r="L750" i="27"/>
  <c r="M749" i="27"/>
  <c r="L749" i="27"/>
  <c r="M748" i="27"/>
  <c r="L748" i="27"/>
  <c r="M747" i="27"/>
  <c r="L747" i="27"/>
  <c r="M746" i="27"/>
  <c r="L746" i="27"/>
  <c r="M745" i="27"/>
  <c r="L745" i="27"/>
  <c r="M744" i="27"/>
  <c r="L744" i="27"/>
  <c r="M743" i="27"/>
  <c r="L743" i="27"/>
  <c r="M742" i="27"/>
  <c r="L742" i="27"/>
  <c r="M741" i="27"/>
  <c r="L741" i="27"/>
  <c r="M740" i="27"/>
  <c r="L740" i="27"/>
  <c r="M739" i="27"/>
  <c r="L739" i="27"/>
  <c r="M738" i="27"/>
  <c r="L738" i="27"/>
  <c r="M737" i="27"/>
  <c r="L737" i="27"/>
  <c r="M736" i="27"/>
  <c r="L736" i="27"/>
  <c r="M735" i="27"/>
  <c r="L735" i="27"/>
  <c r="M734" i="27"/>
  <c r="L734" i="27"/>
  <c r="M733" i="27"/>
  <c r="L733" i="27"/>
  <c r="M732" i="27"/>
  <c r="L732" i="27"/>
  <c r="M731" i="27"/>
  <c r="L731" i="27"/>
  <c r="M730" i="27"/>
  <c r="L730" i="27"/>
  <c r="M729" i="27"/>
  <c r="L729" i="27"/>
  <c r="M728" i="27"/>
  <c r="L728" i="27"/>
  <c r="M727" i="27"/>
  <c r="L727" i="27"/>
  <c r="M726" i="27"/>
  <c r="L726" i="27"/>
  <c r="M725" i="27"/>
  <c r="L725" i="27"/>
  <c r="M724" i="27"/>
  <c r="L724" i="27"/>
  <c r="M723" i="27"/>
  <c r="L723" i="27"/>
  <c r="M722" i="27"/>
  <c r="L722" i="27"/>
  <c r="M721" i="27"/>
  <c r="L721" i="27"/>
  <c r="M720" i="27"/>
  <c r="L720" i="27"/>
  <c r="M719" i="27"/>
  <c r="L719" i="27"/>
  <c r="M718" i="27"/>
  <c r="L718" i="27"/>
  <c r="M717" i="27"/>
  <c r="L717" i="27"/>
  <c r="M716" i="27"/>
  <c r="L716" i="27"/>
  <c r="M715" i="27"/>
  <c r="L715" i="27"/>
  <c r="M714" i="27"/>
  <c r="L714" i="27"/>
  <c r="M713" i="27"/>
  <c r="L713" i="27"/>
  <c r="M712" i="27"/>
  <c r="L712" i="27"/>
  <c r="M711" i="27"/>
  <c r="L711" i="27"/>
  <c r="M710" i="27"/>
  <c r="L710" i="27"/>
  <c r="M709" i="27"/>
  <c r="L709" i="27"/>
  <c r="M708" i="27"/>
  <c r="L708" i="27"/>
  <c r="M707" i="27"/>
  <c r="L707" i="27"/>
  <c r="M706" i="27"/>
  <c r="L706" i="27"/>
  <c r="M705" i="27"/>
  <c r="L705" i="27"/>
  <c r="M704" i="27"/>
  <c r="L704" i="27"/>
  <c r="M703" i="27"/>
  <c r="L703" i="27"/>
  <c r="M702" i="27"/>
  <c r="L702" i="27"/>
  <c r="M701" i="27"/>
  <c r="L701" i="27"/>
  <c r="M700" i="27"/>
  <c r="L700" i="27"/>
  <c r="AF699" i="27"/>
  <c r="AB699" i="27"/>
  <c r="AA699" i="27"/>
  <c r="Z699" i="27"/>
  <c r="Y699" i="27"/>
  <c r="X699" i="27"/>
  <c r="W699" i="27"/>
  <c r="U699" i="27"/>
  <c r="T699" i="27"/>
  <c r="S699" i="27"/>
  <c r="R699" i="27"/>
  <c r="Q699" i="27"/>
  <c r="M699" i="27"/>
  <c r="L699" i="27"/>
  <c r="M698" i="27"/>
  <c r="L698" i="27"/>
  <c r="M697" i="27"/>
  <c r="L697" i="27"/>
  <c r="M696" i="27"/>
  <c r="L696" i="27"/>
  <c r="M695" i="27"/>
  <c r="L695" i="27"/>
  <c r="M694" i="27"/>
  <c r="L694" i="27"/>
  <c r="M693" i="27"/>
  <c r="L693" i="27"/>
  <c r="M692" i="27"/>
  <c r="L692" i="27"/>
  <c r="M691" i="27"/>
  <c r="L691" i="27"/>
  <c r="M690" i="27"/>
  <c r="L690" i="27"/>
  <c r="M689" i="27"/>
  <c r="L689" i="27"/>
  <c r="M688" i="27"/>
  <c r="L688" i="27"/>
  <c r="M687" i="27"/>
  <c r="L687" i="27"/>
  <c r="M686" i="27"/>
  <c r="L686" i="27"/>
  <c r="M685" i="27"/>
  <c r="L685" i="27"/>
  <c r="M684" i="27"/>
  <c r="L684" i="27"/>
  <c r="M683" i="27"/>
  <c r="L683" i="27"/>
  <c r="M682" i="27"/>
  <c r="L682" i="27"/>
  <c r="M681" i="27"/>
  <c r="L681" i="27"/>
  <c r="M680" i="27"/>
  <c r="L680" i="27"/>
  <c r="M679" i="27"/>
  <c r="L679" i="27"/>
  <c r="M678" i="27"/>
  <c r="L678" i="27"/>
  <c r="M677" i="27"/>
  <c r="L677" i="27"/>
  <c r="M676" i="27"/>
  <c r="L676" i="27"/>
  <c r="M675" i="27"/>
  <c r="L675" i="27"/>
  <c r="M674" i="27"/>
  <c r="L674" i="27"/>
  <c r="M673" i="27"/>
  <c r="L673" i="27"/>
  <c r="M672" i="27"/>
  <c r="L672" i="27"/>
  <c r="M671" i="27"/>
  <c r="L671" i="27"/>
  <c r="M670" i="27"/>
  <c r="L670" i="27"/>
  <c r="M669" i="27"/>
  <c r="L669" i="27"/>
  <c r="M668" i="27"/>
  <c r="L668" i="27"/>
  <c r="M667" i="27"/>
  <c r="L667" i="27"/>
  <c r="M666" i="27"/>
  <c r="L666" i="27"/>
  <c r="M665" i="27"/>
  <c r="L665" i="27"/>
  <c r="M664" i="27"/>
  <c r="L664" i="27"/>
  <c r="M663" i="27"/>
  <c r="L663" i="27"/>
  <c r="M662" i="27"/>
  <c r="L662" i="27"/>
  <c r="M661" i="27"/>
  <c r="L661" i="27"/>
  <c r="M660" i="27"/>
  <c r="L660" i="27"/>
  <c r="M659" i="27"/>
  <c r="L659" i="27"/>
  <c r="M658" i="27"/>
  <c r="L658" i="27"/>
  <c r="M657" i="27"/>
  <c r="L657" i="27"/>
  <c r="M656" i="27"/>
  <c r="L656" i="27"/>
  <c r="M655" i="27"/>
  <c r="L655" i="27"/>
  <c r="M654" i="27"/>
  <c r="L654" i="27"/>
  <c r="M653" i="27"/>
  <c r="L653" i="27"/>
  <c r="M652" i="27"/>
  <c r="L652" i="27"/>
  <c r="M651" i="27"/>
  <c r="L651" i="27"/>
  <c r="M650" i="27"/>
  <c r="L650" i="27"/>
  <c r="M649" i="27"/>
  <c r="L649" i="27"/>
  <c r="M648" i="27"/>
  <c r="L648" i="27"/>
  <c r="M647" i="27"/>
  <c r="L647" i="27"/>
  <c r="M646" i="27"/>
  <c r="L646" i="27"/>
  <c r="M645" i="27"/>
  <c r="L645" i="27"/>
  <c r="M644" i="27"/>
  <c r="L644" i="27"/>
  <c r="M643" i="27"/>
  <c r="L643" i="27"/>
  <c r="M642" i="27"/>
  <c r="L642" i="27"/>
  <c r="M641" i="27"/>
  <c r="L641" i="27"/>
  <c r="M640" i="27"/>
  <c r="L640" i="27"/>
  <c r="M639" i="27"/>
  <c r="L639" i="27"/>
  <c r="M638" i="27"/>
  <c r="L638" i="27"/>
  <c r="M637" i="27"/>
  <c r="L637" i="27"/>
  <c r="M636" i="27"/>
  <c r="L636" i="27"/>
  <c r="M635" i="27"/>
  <c r="L635" i="27"/>
  <c r="M634" i="27"/>
  <c r="L634" i="27"/>
  <c r="M633" i="27"/>
  <c r="L633" i="27"/>
  <c r="M632" i="27"/>
  <c r="L632" i="27"/>
  <c r="M631" i="27"/>
  <c r="L631" i="27"/>
  <c r="M630" i="27"/>
  <c r="L630" i="27"/>
  <c r="M629" i="27"/>
  <c r="L629" i="27"/>
  <c r="M628" i="27"/>
  <c r="L628" i="27"/>
  <c r="M627" i="27"/>
  <c r="L627" i="27"/>
  <c r="M626" i="27"/>
  <c r="L626" i="27"/>
  <c r="M625" i="27"/>
  <c r="L625" i="27"/>
  <c r="M624" i="27"/>
  <c r="L624" i="27"/>
  <c r="M623" i="27"/>
  <c r="L623" i="27"/>
  <c r="M622" i="27"/>
  <c r="L622" i="27"/>
  <c r="M621" i="27"/>
  <c r="L621" i="27"/>
  <c r="M620" i="27"/>
  <c r="L620" i="27"/>
  <c r="M619" i="27"/>
  <c r="L619" i="27"/>
  <c r="M618" i="27"/>
  <c r="L618" i="27"/>
  <c r="M617" i="27"/>
  <c r="L617" i="27"/>
  <c r="M616" i="27"/>
  <c r="L616" i="27"/>
  <c r="M615" i="27"/>
  <c r="L615" i="27"/>
  <c r="M614" i="27"/>
  <c r="L614" i="27"/>
  <c r="M613" i="27"/>
  <c r="L613" i="27"/>
  <c r="M612" i="27"/>
  <c r="L612" i="27"/>
  <c r="AF611" i="27"/>
  <c r="AC611" i="27"/>
  <c r="AB611" i="27"/>
  <c r="Z611" i="27"/>
  <c r="Y611" i="27"/>
  <c r="X611" i="27"/>
  <c r="W611" i="27"/>
  <c r="U611" i="27"/>
  <c r="T611" i="27"/>
  <c r="S611" i="27"/>
  <c r="R611" i="27"/>
  <c r="Q611" i="27"/>
  <c r="M611" i="27"/>
  <c r="L611" i="27"/>
  <c r="M610" i="27"/>
  <c r="L610" i="27"/>
  <c r="M609" i="27"/>
  <c r="L609" i="27"/>
  <c r="M608" i="27"/>
  <c r="L608" i="27"/>
  <c r="M607" i="27"/>
  <c r="L607" i="27"/>
  <c r="M606" i="27"/>
  <c r="L606" i="27"/>
  <c r="M605" i="27"/>
  <c r="L605" i="27"/>
  <c r="M604" i="27"/>
  <c r="L604" i="27"/>
  <c r="M603" i="27"/>
  <c r="L603" i="27"/>
  <c r="M602" i="27"/>
  <c r="L602" i="27"/>
  <c r="M601" i="27"/>
  <c r="L601" i="27"/>
  <c r="M600" i="27"/>
  <c r="L600" i="27"/>
  <c r="M599" i="27"/>
  <c r="L599" i="27"/>
  <c r="M598" i="27"/>
  <c r="L598" i="27"/>
  <c r="M597" i="27"/>
  <c r="L597" i="27"/>
  <c r="M596" i="27"/>
  <c r="L596" i="27"/>
  <c r="M595" i="27"/>
  <c r="L595" i="27"/>
  <c r="M594" i="27"/>
  <c r="L594" i="27"/>
  <c r="M593" i="27"/>
  <c r="L593" i="27"/>
  <c r="M592" i="27"/>
  <c r="L592" i="27"/>
  <c r="M591" i="27"/>
  <c r="L591" i="27"/>
  <c r="M590" i="27"/>
  <c r="L590" i="27"/>
  <c r="M589" i="27"/>
  <c r="L589" i="27"/>
  <c r="M588" i="27"/>
  <c r="L588" i="27"/>
  <c r="M587" i="27"/>
  <c r="L587" i="27"/>
  <c r="M586" i="27"/>
  <c r="L586" i="27"/>
  <c r="M585" i="27"/>
  <c r="L585" i="27"/>
  <c r="M584" i="27"/>
  <c r="L584" i="27"/>
  <c r="M583" i="27"/>
  <c r="L583" i="27"/>
  <c r="M582" i="27"/>
  <c r="L582" i="27"/>
  <c r="M581" i="27"/>
  <c r="L581" i="27"/>
  <c r="M580" i="27"/>
  <c r="L580" i="27"/>
  <c r="M579" i="27"/>
  <c r="L579" i="27"/>
  <c r="M578" i="27"/>
  <c r="L578" i="27"/>
  <c r="M577" i="27"/>
  <c r="L577" i="27"/>
  <c r="M576" i="27"/>
  <c r="L576" i="27"/>
  <c r="M575" i="27"/>
  <c r="L575" i="27"/>
  <c r="M574" i="27"/>
  <c r="L574" i="27"/>
  <c r="M573" i="27"/>
  <c r="L573" i="27"/>
  <c r="M572" i="27"/>
  <c r="L572" i="27"/>
  <c r="AF571" i="27"/>
  <c r="AD571" i="27"/>
  <c r="AC571" i="27"/>
  <c r="AB571" i="27"/>
  <c r="Z571" i="27"/>
  <c r="Y571" i="27"/>
  <c r="X571" i="27"/>
  <c r="W571" i="27"/>
  <c r="U571" i="27"/>
  <c r="T571" i="27"/>
  <c r="S571" i="27"/>
  <c r="R571" i="27"/>
  <c r="Q571" i="27"/>
  <c r="M571" i="27"/>
  <c r="L571" i="27"/>
  <c r="M570" i="27"/>
  <c r="L570" i="27"/>
  <c r="M569" i="27"/>
  <c r="L569" i="27"/>
  <c r="M568" i="27"/>
  <c r="L568" i="27"/>
  <c r="M567" i="27"/>
  <c r="L567" i="27"/>
  <c r="M566" i="27"/>
  <c r="L566" i="27"/>
  <c r="M565" i="27"/>
  <c r="L565" i="27"/>
  <c r="M564" i="27"/>
  <c r="L564" i="27"/>
  <c r="M563" i="27"/>
  <c r="L563" i="27"/>
  <c r="M562" i="27"/>
  <c r="L562" i="27"/>
  <c r="M561" i="27"/>
  <c r="L561" i="27"/>
  <c r="M560" i="27"/>
  <c r="L560" i="27"/>
  <c r="M559" i="27"/>
  <c r="L559" i="27"/>
  <c r="M558" i="27"/>
  <c r="L558" i="27"/>
  <c r="M557" i="27"/>
  <c r="L557" i="27"/>
  <c r="M556" i="27"/>
  <c r="L556" i="27"/>
  <c r="M555" i="27"/>
  <c r="L555" i="27"/>
  <c r="M554" i="27"/>
  <c r="L554" i="27"/>
  <c r="M553" i="27"/>
  <c r="L553" i="27"/>
  <c r="M552" i="27"/>
  <c r="L552" i="27"/>
  <c r="M551" i="27"/>
  <c r="L551" i="27"/>
  <c r="M550" i="27"/>
  <c r="L550" i="27"/>
  <c r="M549" i="27"/>
  <c r="L549" i="27"/>
  <c r="M548" i="27"/>
  <c r="L548" i="27"/>
  <c r="M547" i="27"/>
  <c r="L547" i="27"/>
  <c r="M546" i="27"/>
  <c r="L546" i="27"/>
  <c r="M545" i="27"/>
  <c r="L545" i="27"/>
  <c r="M544" i="27"/>
  <c r="L544" i="27"/>
  <c r="M543" i="27"/>
  <c r="L543" i="27"/>
  <c r="M542" i="27"/>
  <c r="L542" i="27"/>
  <c r="M541" i="27"/>
  <c r="L541" i="27"/>
  <c r="M540" i="27"/>
  <c r="L540" i="27"/>
  <c r="M539" i="27"/>
  <c r="L539" i="27"/>
  <c r="M538" i="27"/>
  <c r="L538" i="27"/>
  <c r="M537" i="27"/>
  <c r="L537" i="27"/>
  <c r="M536" i="27"/>
  <c r="L536" i="27"/>
  <c r="M535" i="27"/>
  <c r="L535" i="27"/>
  <c r="M534" i="27"/>
  <c r="L534" i="27"/>
  <c r="M533" i="27"/>
  <c r="L533" i="27"/>
  <c r="M532" i="27"/>
  <c r="L532" i="27"/>
  <c r="M531" i="27"/>
  <c r="L531" i="27"/>
  <c r="M530" i="27"/>
  <c r="L530" i="27"/>
  <c r="M529" i="27"/>
  <c r="L529" i="27"/>
  <c r="M528" i="27"/>
  <c r="L528" i="27"/>
  <c r="M527" i="27"/>
  <c r="L527" i="27"/>
  <c r="M526" i="27"/>
  <c r="L526" i="27"/>
  <c r="M525" i="27"/>
  <c r="L525" i="27"/>
  <c r="M524" i="27"/>
  <c r="L524" i="27"/>
  <c r="M523" i="27"/>
  <c r="L523" i="27"/>
  <c r="M522" i="27"/>
  <c r="L522" i="27"/>
  <c r="M521" i="27"/>
  <c r="L521" i="27"/>
  <c r="M520" i="27"/>
  <c r="L520" i="27"/>
  <c r="M519" i="27"/>
  <c r="L519" i="27"/>
  <c r="M518" i="27"/>
  <c r="L518" i="27"/>
  <c r="AF517" i="27"/>
  <c r="AE517" i="27"/>
  <c r="AD517" i="27"/>
  <c r="AC517" i="27"/>
  <c r="Z517" i="27"/>
  <c r="Y517" i="27"/>
  <c r="X517" i="27"/>
  <c r="W517" i="27"/>
  <c r="U517" i="27"/>
  <c r="T517" i="27"/>
  <c r="S517" i="27"/>
  <c r="R517" i="27"/>
  <c r="Q517" i="27"/>
  <c r="M517" i="27"/>
  <c r="L517" i="27"/>
  <c r="M516" i="27"/>
  <c r="L516" i="27"/>
  <c r="M515" i="27"/>
  <c r="L515" i="27"/>
  <c r="M514" i="27"/>
  <c r="L514" i="27"/>
  <c r="M513" i="27"/>
  <c r="L513" i="27"/>
  <c r="M512" i="27"/>
  <c r="L512" i="27"/>
  <c r="M511" i="27"/>
  <c r="L511" i="27"/>
  <c r="M510" i="27"/>
  <c r="L510" i="27"/>
  <c r="M509" i="27"/>
  <c r="L509" i="27"/>
  <c r="M508" i="27"/>
  <c r="L508" i="27"/>
  <c r="M507" i="27"/>
  <c r="L507" i="27"/>
  <c r="M506" i="27"/>
  <c r="L506" i="27"/>
  <c r="M505" i="27"/>
  <c r="L505" i="27"/>
  <c r="M504" i="27"/>
  <c r="L504" i="27"/>
  <c r="M503" i="27"/>
  <c r="L503" i="27"/>
  <c r="M502" i="27"/>
  <c r="L502" i="27"/>
  <c r="M501" i="27"/>
  <c r="L501" i="27"/>
  <c r="M500" i="27"/>
  <c r="L500" i="27"/>
  <c r="M499" i="27"/>
  <c r="L499" i="27"/>
  <c r="M498" i="27"/>
  <c r="L498" i="27"/>
  <c r="M497" i="27"/>
  <c r="L497" i="27"/>
  <c r="M496" i="27"/>
  <c r="L496" i="27"/>
  <c r="M495" i="27"/>
  <c r="L495" i="27"/>
  <c r="M494" i="27"/>
  <c r="L494" i="27"/>
  <c r="M493" i="27"/>
  <c r="L493" i="27"/>
  <c r="M492" i="27"/>
  <c r="L492" i="27"/>
  <c r="M491" i="27"/>
  <c r="L491" i="27"/>
  <c r="M490" i="27"/>
  <c r="L490" i="27"/>
  <c r="M489" i="27"/>
  <c r="L489" i="27"/>
  <c r="M488" i="27"/>
  <c r="L488" i="27"/>
  <c r="M487" i="27"/>
  <c r="L487" i="27"/>
  <c r="M486" i="27"/>
  <c r="L486" i="27"/>
  <c r="M485" i="27"/>
  <c r="L485" i="27"/>
  <c r="M484" i="27"/>
  <c r="L484" i="27"/>
  <c r="M483" i="27"/>
  <c r="L483" i="27"/>
  <c r="M482" i="27"/>
  <c r="L482" i="27"/>
  <c r="M481" i="27"/>
  <c r="L481" i="27"/>
  <c r="M480" i="27"/>
  <c r="L480" i="27"/>
  <c r="M479" i="27"/>
  <c r="L479" i="27"/>
  <c r="M478" i="27"/>
  <c r="L478" i="27"/>
  <c r="M477" i="27"/>
  <c r="L477" i="27"/>
  <c r="M476" i="27"/>
  <c r="L476" i="27"/>
  <c r="M475" i="27"/>
  <c r="L475" i="27"/>
  <c r="M474" i="27"/>
  <c r="L474" i="27"/>
  <c r="M473" i="27"/>
  <c r="L473" i="27"/>
  <c r="M472" i="27"/>
  <c r="L472" i="27"/>
  <c r="M471" i="27"/>
  <c r="L471" i="27"/>
  <c r="M470" i="27"/>
  <c r="L470" i="27"/>
  <c r="M469" i="27"/>
  <c r="L469" i="27"/>
  <c r="M468" i="27"/>
  <c r="L468" i="27"/>
  <c r="M467" i="27"/>
  <c r="L467" i="27"/>
  <c r="M466" i="27"/>
  <c r="L466" i="27"/>
  <c r="M465" i="27"/>
  <c r="L465" i="27"/>
  <c r="M464" i="27"/>
  <c r="L464" i="27"/>
  <c r="M463" i="27"/>
  <c r="L463" i="27"/>
  <c r="M462" i="27"/>
  <c r="L462" i="27"/>
  <c r="M461" i="27"/>
  <c r="L461" i="27"/>
  <c r="M460" i="27"/>
  <c r="L460" i="27"/>
  <c r="M459" i="27"/>
  <c r="L459" i="27"/>
  <c r="M458" i="27"/>
  <c r="L458" i="27"/>
  <c r="M457" i="27"/>
  <c r="L457" i="27"/>
  <c r="M456" i="27"/>
  <c r="L456" i="27"/>
  <c r="M455" i="27"/>
  <c r="L455" i="27"/>
  <c r="M454" i="27"/>
  <c r="L454" i="27"/>
  <c r="M453" i="27"/>
  <c r="L453" i="27"/>
  <c r="M452" i="27"/>
  <c r="L452" i="27"/>
  <c r="M451" i="27"/>
  <c r="L451" i="27"/>
  <c r="M450" i="27"/>
  <c r="L450" i="27"/>
  <c r="M449" i="27"/>
  <c r="L449" i="27"/>
  <c r="M448" i="27"/>
  <c r="L448" i="27"/>
  <c r="M447" i="27"/>
  <c r="L447" i="27"/>
  <c r="AF446" i="27"/>
  <c r="AE446" i="27"/>
  <c r="AD446" i="27"/>
  <c r="AC446" i="27"/>
  <c r="Z446" i="27"/>
  <c r="Y446" i="27"/>
  <c r="X446" i="27"/>
  <c r="W446" i="27"/>
  <c r="U446" i="27"/>
  <c r="T446" i="27"/>
  <c r="S446" i="27"/>
  <c r="R446" i="27"/>
  <c r="Q446" i="27"/>
  <c r="M446" i="27"/>
  <c r="L446" i="27"/>
  <c r="M445" i="27"/>
  <c r="L445" i="27"/>
  <c r="M444" i="27"/>
  <c r="L444" i="27"/>
  <c r="M443" i="27"/>
  <c r="L443" i="27"/>
  <c r="M442" i="27"/>
  <c r="L442" i="27"/>
  <c r="M441" i="27"/>
  <c r="L441" i="27"/>
  <c r="M440" i="27"/>
  <c r="L440" i="27"/>
  <c r="M439" i="27"/>
  <c r="L439" i="27"/>
  <c r="M438" i="27"/>
  <c r="L438" i="27"/>
  <c r="M437" i="27"/>
  <c r="L437" i="27"/>
  <c r="M436" i="27"/>
  <c r="L436" i="27"/>
  <c r="M435" i="27"/>
  <c r="L435" i="27"/>
  <c r="M434" i="27"/>
  <c r="L434" i="27"/>
  <c r="M433" i="27"/>
  <c r="L433" i="27"/>
  <c r="M432" i="27"/>
  <c r="L432" i="27"/>
  <c r="M431" i="27"/>
  <c r="L431" i="27"/>
  <c r="M430" i="27"/>
  <c r="L430" i="27"/>
  <c r="M429" i="27"/>
  <c r="L429" i="27"/>
  <c r="M428" i="27"/>
  <c r="L428" i="27"/>
  <c r="M427" i="27"/>
  <c r="L427" i="27"/>
  <c r="M426" i="27"/>
  <c r="L426" i="27"/>
  <c r="M425" i="27"/>
  <c r="L425" i="27"/>
  <c r="M424" i="27"/>
  <c r="L424" i="27"/>
  <c r="M423" i="27"/>
  <c r="L423" i="27"/>
  <c r="M422" i="27"/>
  <c r="L422" i="27"/>
  <c r="M421" i="27"/>
  <c r="L421" i="27"/>
  <c r="M420" i="27"/>
  <c r="L420" i="27"/>
  <c r="M419" i="27"/>
  <c r="L419" i="27"/>
  <c r="M418" i="27"/>
  <c r="L418" i="27"/>
  <c r="M417" i="27"/>
  <c r="L417" i="27"/>
  <c r="M416" i="27"/>
  <c r="L416" i="27"/>
  <c r="M415" i="27"/>
  <c r="L415" i="27"/>
  <c r="M414" i="27"/>
  <c r="L414" i="27"/>
  <c r="M413" i="27"/>
  <c r="L413" i="27"/>
  <c r="M412" i="27"/>
  <c r="L412" i="27"/>
  <c r="M411" i="27"/>
  <c r="L411" i="27"/>
  <c r="M410" i="27"/>
  <c r="L410" i="27"/>
  <c r="M409" i="27"/>
  <c r="L409" i="27"/>
  <c r="M408" i="27"/>
  <c r="L408" i="27"/>
  <c r="M407" i="27"/>
  <c r="L407" i="27"/>
  <c r="M406" i="27"/>
  <c r="L406" i="27"/>
  <c r="M405" i="27"/>
  <c r="L405" i="27"/>
  <c r="M404" i="27"/>
  <c r="L404" i="27"/>
  <c r="M403" i="27"/>
  <c r="L403" i="27"/>
  <c r="M402" i="27"/>
  <c r="L402" i="27"/>
  <c r="M401" i="27"/>
  <c r="L401" i="27"/>
  <c r="M400" i="27"/>
  <c r="L400" i="27"/>
  <c r="M399" i="27"/>
  <c r="L399" i="27"/>
  <c r="M398" i="27"/>
  <c r="L398" i="27"/>
  <c r="M397" i="27"/>
  <c r="L397" i="27"/>
  <c r="M396" i="27"/>
  <c r="L396" i="27"/>
  <c r="M395" i="27"/>
  <c r="L395" i="27"/>
  <c r="M394" i="27"/>
  <c r="L394" i="27"/>
  <c r="M393" i="27"/>
  <c r="L393" i="27"/>
  <c r="M392" i="27"/>
  <c r="L392" i="27"/>
  <c r="M391" i="27"/>
  <c r="L391" i="27"/>
  <c r="M390" i="27"/>
  <c r="L390" i="27"/>
  <c r="M389" i="27"/>
  <c r="L389" i="27"/>
  <c r="M388" i="27"/>
  <c r="L388" i="27"/>
  <c r="M387" i="27"/>
  <c r="L387" i="27"/>
  <c r="M386" i="27"/>
  <c r="L386" i="27"/>
  <c r="M385" i="27"/>
  <c r="L385" i="27"/>
  <c r="M384" i="27"/>
  <c r="L384" i="27"/>
  <c r="M383" i="27"/>
  <c r="L383" i="27"/>
  <c r="M382" i="27"/>
  <c r="L382" i="27"/>
  <c r="M381" i="27"/>
  <c r="L381" i="27"/>
  <c r="M380" i="27"/>
  <c r="L380" i="27"/>
  <c r="M379" i="27"/>
  <c r="L379" i="27"/>
  <c r="M378" i="27"/>
  <c r="L378" i="27"/>
  <c r="M377" i="27"/>
  <c r="L377" i="27"/>
  <c r="M376" i="27"/>
  <c r="L376" i="27"/>
  <c r="M375" i="27"/>
  <c r="L375" i="27"/>
  <c r="M374" i="27"/>
  <c r="L374" i="27"/>
  <c r="M373" i="27"/>
  <c r="L373" i="27"/>
  <c r="AF372" i="27"/>
  <c r="AE372" i="27"/>
  <c r="AD372" i="27"/>
  <c r="AC372" i="27"/>
  <c r="Z372" i="27"/>
  <c r="Y372" i="27"/>
  <c r="X372" i="27"/>
  <c r="W372" i="27"/>
  <c r="U372" i="27"/>
  <c r="T372" i="27"/>
  <c r="S372" i="27"/>
  <c r="R372" i="27"/>
  <c r="Q372" i="27"/>
  <c r="M372" i="27"/>
  <c r="L372" i="27"/>
  <c r="M371" i="27"/>
  <c r="L371" i="27"/>
  <c r="M370" i="27"/>
  <c r="L370" i="27"/>
  <c r="M369" i="27"/>
  <c r="L369" i="27"/>
  <c r="M368" i="27"/>
  <c r="L368" i="27"/>
  <c r="M367" i="27"/>
  <c r="L367" i="27"/>
  <c r="M366" i="27"/>
  <c r="L366" i="27"/>
  <c r="M365" i="27"/>
  <c r="L365" i="27"/>
  <c r="M364" i="27"/>
  <c r="L364" i="27"/>
  <c r="M363" i="27"/>
  <c r="L363" i="27"/>
  <c r="M362" i="27"/>
  <c r="L362" i="27"/>
  <c r="M361" i="27"/>
  <c r="L361" i="27"/>
  <c r="M360" i="27"/>
  <c r="L360" i="27"/>
  <c r="M359" i="27"/>
  <c r="L359" i="27"/>
  <c r="M358" i="27"/>
  <c r="L358" i="27"/>
  <c r="M357" i="27"/>
  <c r="L357" i="27"/>
  <c r="M356" i="27"/>
  <c r="L356" i="27"/>
  <c r="M355" i="27"/>
  <c r="L355" i="27"/>
  <c r="M354" i="27"/>
  <c r="L354" i="27"/>
  <c r="M353" i="27"/>
  <c r="L353" i="27"/>
  <c r="M352" i="27"/>
  <c r="L352" i="27"/>
  <c r="M351" i="27"/>
  <c r="L351" i="27"/>
  <c r="M350" i="27"/>
  <c r="L350" i="27"/>
  <c r="M349" i="27"/>
  <c r="L349" i="27"/>
  <c r="M348" i="27"/>
  <c r="L348" i="27"/>
  <c r="M347" i="27"/>
  <c r="L347" i="27"/>
  <c r="M346" i="27"/>
  <c r="L346" i="27"/>
  <c r="M345" i="27"/>
  <c r="L345" i="27"/>
  <c r="M344" i="27"/>
  <c r="L344" i="27"/>
  <c r="M343" i="27"/>
  <c r="L343" i="27"/>
  <c r="M342" i="27"/>
  <c r="L342" i="27"/>
  <c r="M341" i="27"/>
  <c r="L341" i="27"/>
  <c r="M340" i="27"/>
  <c r="L340" i="27"/>
  <c r="M339" i="27"/>
  <c r="L339" i="27"/>
  <c r="M338" i="27"/>
  <c r="L338" i="27"/>
  <c r="M337" i="27"/>
  <c r="L337" i="27"/>
  <c r="M336" i="27"/>
  <c r="L336" i="27"/>
  <c r="M335" i="27"/>
  <c r="L335" i="27"/>
  <c r="M334" i="27"/>
  <c r="L334" i="27"/>
  <c r="M333" i="27"/>
  <c r="L333" i="27"/>
  <c r="M332" i="27"/>
  <c r="L332" i="27"/>
  <c r="M331" i="27"/>
  <c r="L331" i="27"/>
  <c r="M330" i="27"/>
  <c r="L330" i="27"/>
  <c r="M329" i="27"/>
  <c r="L329" i="27"/>
  <c r="M328" i="27"/>
  <c r="L328" i="27"/>
  <c r="M327" i="27"/>
  <c r="L327" i="27"/>
  <c r="M326" i="27"/>
  <c r="L326" i="27"/>
  <c r="M325" i="27"/>
  <c r="L325" i="27"/>
  <c r="M324" i="27"/>
  <c r="L324" i="27"/>
  <c r="M323" i="27"/>
  <c r="L323" i="27"/>
  <c r="M322" i="27"/>
  <c r="L322" i="27"/>
  <c r="M321" i="27"/>
  <c r="L321" i="27"/>
  <c r="M320" i="27"/>
  <c r="L320" i="27"/>
  <c r="M319" i="27"/>
  <c r="L319" i="27"/>
  <c r="M318" i="27"/>
  <c r="L318" i="27"/>
  <c r="M317" i="27"/>
  <c r="L317" i="27"/>
  <c r="M316" i="27"/>
  <c r="L316" i="27"/>
  <c r="M315" i="27"/>
  <c r="L315" i="27"/>
  <c r="M314" i="27"/>
  <c r="L314" i="27"/>
  <c r="AF313" i="27"/>
  <c r="AE313" i="27"/>
  <c r="AD313" i="27"/>
  <c r="AC313" i="27"/>
  <c r="Z313" i="27"/>
  <c r="Y313" i="27"/>
  <c r="X313" i="27"/>
  <c r="W313" i="27"/>
  <c r="U313" i="27"/>
  <c r="T313" i="27"/>
  <c r="S313" i="27"/>
  <c r="R313" i="27"/>
  <c r="Q313" i="27"/>
  <c r="M313" i="27"/>
  <c r="L313" i="27"/>
  <c r="M312" i="27"/>
  <c r="L312" i="27"/>
  <c r="M311" i="27"/>
  <c r="L311" i="27"/>
  <c r="M310" i="27"/>
  <c r="L310" i="27"/>
  <c r="M309" i="27"/>
  <c r="L309" i="27"/>
  <c r="M308" i="27"/>
  <c r="L308" i="27"/>
  <c r="M307" i="27"/>
  <c r="L307" i="27"/>
  <c r="M306" i="27"/>
  <c r="L306" i="27"/>
  <c r="M305" i="27"/>
  <c r="L305" i="27"/>
  <c r="M304" i="27"/>
  <c r="L304" i="27"/>
  <c r="M303" i="27"/>
  <c r="L303" i="27"/>
  <c r="M302" i="27"/>
  <c r="L302" i="27"/>
  <c r="M301" i="27"/>
  <c r="L301" i="27"/>
  <c r="M300" i="27"/>
  <c r="L300" i="27"/>
  <c r="M299" i="27"/>
  <c r="L299" i="27"/>
  <c r="M298" i="27"/>
  <c r="L298" i="27"/>
  <c r="M297" i="27"/>
  <c r="L297" i="27"/>
  <c r="M296" i="27"/>
  <c r="L296" i="27"/>
  <c r="M295" i="27"/>
  <c r="L295" i="27"/>
  <c r="M294" i="27"/>
  <c r="L294" i="27"/>
  <c r="M293" i="27"/>
  <c r="L293" i="27"/>
  <c r="M292" i="27"/>
  <c r="L292" i="27"/>
  <c r="M291" i="27"/>
  <c r="L291" i="27"/>
  <c r="M290" i="27"/>
  <c r="L290" i="27"/>
  <c r="M289" i="27"/>
  <c r="L289" i="27"/>
  <c r="M288" i="27"/>
  <c r="L288" i="27"/>
  <c r="M287" i="27"/>
  <c r="L287" i="27"/>
  <c r="M286" i="27"/>
  <c r="L286" i="27"/>
  <c r="M285" i="27"/>
  <c r="L285" i="27"/>
  <c r="M284" i="27"/>
  <c r="L284" i="27"/>
  <c r="M283" i="27"/>
  <c r="L283" i="27"/>
  <c r="M282" i="27"/>
  <c r="L282" i="27"/>
  <c r="M281" i="27"/>
  <c r="L281" i="27"/>
  <c r="M280" i="27"/>
  <c r="L280" i="27"/>
  <c r="M279" i="27"/>
  <c r="L279" i="27"/>
  <c r="M278" i="27"/>
  <c r="L278" i="27"/>
  <c r="M277" i="27"/>
  <c r="L277" i="27"/>
  <c r="M276" i="27"/>
  <c r="L276" i="27"/>
  <c r="M275" i="27"/>
  <c r="L275" i="27"/>
  <c r="M274" i="27"/>
  <c r="L274" i="27"/>
  <c r="M273" i="27"/>
  <c r="L273" i="27"/>
  <c r="M272" i="27"/>
  <c r="L272" i="27"/>
  <c r="M271" i="27"/>
  <c r="L271" i="27"/>
  <c r="M270" i="27"/>
  <c r="L270" i="27"/>
  <c r="M269" i="27"/>
  <c r="L269" i="27"/>
  <c r="M268" i="27"/>
  <c r="L268" i="27"/>
  <c r="M267" i="27"/>
  <c r="L267" i="27"/>
  <c r="M266" i="27"/>
  <c r="L266" i="27"/>
  <c r="M265" i="27"/>
  <c r="L265" i="27"/>
  <c r="M264" i="27"/>
  <c r="L264" i="27"/>
  <c r="M263" i="27"/>
  <c r="L263" i="27"/>
  <c r="M262" i="27"/>
  <c r="L262" i="27"/>
  <c r="M261" i="27"/>
  <c r="L261" i="27"/>
  <c r="M260" i="27"/>
  <c r="L260" i="27"/>
  <c r="M259" i="27"/>
  <c r="L259" i="27"/>
  <c r="M258" i="27"/>
  <c r="L258" i="27"/>
  <c r="M257" i="27"/>
  <c r="L257" i="27"/>
  <c r="M256" i="27"/>
  <c r="L256" i="27"/>
  <c r="M255" i="27"/>
  <c r="L255" i="27"/>
  <c r="M254" i="27"/>
  <c r="L254" i="27"/>
  <c r="M253" i="27"/>
  <c r="L253" i="27"/>
  <c r="M252" i="27"/>
  <c r="L252" i="27"/>
  <c r="M251" i="27"/>
  <c r="L251" i="27"/>
  <c r="M250" i="27"/>
  <c r="L250" i="27"/>
  <c r="M249" i="27"/>
  <c r="L249" i="27"/>
  <c r="M248" i="27"/>
  <c r="L248" i="27"/>
  <c r="M247" i="27"/>
  <c r="L247" i="27"/>
  <c r="M246" i="27"/>
  <c r="L246" i="27"/>
  <c r="M245" i="27"/>
  <c r="L245" i="27"/>
  <c r="M244" i="27"/>
  <c r="L244" i="27"/>
  <c r="M243" i="27"/>
  <c r="L243" i="27"/>
  <c r="M242" i="27"/>
  <c r="L242" i="27"/>
  <c r="M241" i="27"/>
  <c r="L241" i="27"/>
  <c r="M240" i="27"/>
  <c r="L240" i="27"/>
  <c r="M239" i="27"/>
  <c r="L239" i="27"/>
  <c r="M238" i="27"/>
  <c r="L238" i="27"/>
  <c r="M237" i="27"/>
  <c r="L237" i="27"/>
  <c r="M236" i="27"/>
  <c r="L236" i="27"/>
  <c r="M235" i="27"/>
  <c r="L235" i="27"/>
  <c r="M234" i="27"/>
  <c r="L234" i="27"/>
  <c r="AF233" i="27"/>
  <c r="AE233" i="27"/>
  <c r="AD233" i="27"/>
  <c r="AC233" i="27"/>
  <c r="Z233" i="27"/>
  <c r="Y233" i="27"/>
  <c r="X233" i="27"/>
  <c r="W233" i="27"/>
  <c r="U233" i="27"/>
  <c r="T233" i="27"/>
  <c r="S233" i="27"/>
  <c r="R233" i="27"/>
  <c r="Q233" i="27"/>
  <c r="M233" i="27"/>
  <c r="L233" i="27"/>
  <c r="M232" i="27"/>
  <c r="L232" i="27"/>
  <c r="M231" i="27"/>
  <c r="L231" i="27"/>
  <c r="M230" i="27"/>
  <c r="L230" i="27"/>
  <c r="M229" i="27"/>
  <c r="L229" i="27"/>
  <c r="M228" i="27"/>
  <c r="L228" i="27"/>
  <c r="M227" i="27"/>
  <c r="L227" i="27"/>
  <c r="M226" i="27"/>
  <c r="L226" i="27"/>
  <c r="M225" i="27"/>
  <c r="L225" i="27"/>
  <c r="M224" i="27"/>
  <c r="L224" i="27"/>
  <c r="M223" i="27"/>
  <c r="L223" i="27"/>
  <c r="M222" i="27"/>
  <c r="L222" i="27"/>
  <c r="M221" i="27"/>
  <c r="L221" i="27"/>
  <c r="M220" i="27"/>
  <c r="L220" i="27"/>
  <c r="M219" i="27"/>
  <c r="L219" i="27"/>
  <c r="M218" i="27"/>
  <c r="L218" i="27"/>
  <c r="M217" i="27"/>
  <c r="L217" i="27"/>
  <c r="M216" i="27"/>
  <c r="L216" i="27"/>
  <c r="M215" i="27"/>
  <c r="L215" i="27"/>
  <c r="M214" i="27"/>
  <c r="L214" i="27"/>
  <c r="M213" i="27"/>
  <c r="L213" i="27"/>
  <c r="M212" i="27"/>
  <c r="L212" i="27"/>
  <c r="M211" i="27"/>
  <c r="L211" i="27"/>
  <c r="M210" i="27"/>
  <c r="L210" i="27"/>
  <c r="M209" i="27"/>
  <c r="L209" i="27"/>
  <c r="M208" i="27"/>
  <c r="L208" i="27"/>
  <c r="M207" i="27"/>
  <c r="L207" i="27"/>
  <c r="M206" i="27"/>
  <c r="L206" i="27"/>
  <c r="M205" i="27"/>
  <c r="L205" i="27"/>
  <c r="M204" i="27"/>
  <c r="L204" i="27"/>
  <c r="M203" i="27"/>
  <c r="L203" i="27"/>
  <c r="M202" i="27"/>
  <c r="L202" i="27"/>
  <c r="M201" i="27"/>
  <c r="L201" i="27"/>
  <c r="M200" i="27"/>
  <c r="L200" i="27"/>
  <c r="M199" i="27"/>
  <c r="L199" i="27"/>
  <c r="M198" i="27"/>
  <c r="L198" i="27"/>
  <c r="M197" i="27"/>
  <c r="L197" i="27"/>
  <c r="M196" i="27"/>
  <c r="L196" i="27"/>
  <c r="M195" i="27"/>
  <c r="L195" i="27"/>
  <c r="M194" i="27"/>
  <c r="L194" i="27"/>
  <c r="M193" i="27"/>
  <c r="L193" i="27"/>
  <c r="M192" i="27"/>
  <c r="L192" i="27"/>
  <c r="M191" i="27"/>
  <c r="L191" i="27"/>
  <c r="M190" i="27"/>
  <c r="L190" i="27"/>
  <c r="M189" i="27"/>
  <c r="L189" i="27"/>
  <c r="M188" i="27"/>
  <c r="L188" i="27"/>
  <c r="M187" i="27"/>
  <c r="L187" i="27"/>
  <c r="M186" i="27"/>
  <c r="L186" i="27"/>
  <c r="M185" i="27"/>
  <c r="L185" i="27"/>
  <c r="M184" i="27"/>
  <c r="L184" i="27"/>
  <c r="M183" i="27"/>
  <c r="L183" i="27"/>
  <c r="M182" i="27"/>
  <c r="L182" i="27"/>
  <c r="M181" i="27"/>
  <c r="L181" i="27"/>
  <c r="M180" i="27"/>
  <c r="L180" i="27"/>
  <c r="M179" i="27"/>
  <c r="L179" i="27"/>
  <c r="M178" i="27"/>
  <c r="L178" i="27"/>
  <c r="M177" i="27"/>
  <c r="L177" i="27"/>
  <c r="M176" i="27"/>
  <c r="L176" i="27"/>
  <c r="M175" i="27"/>
  <c r="L175" i="27"/>
  <c r="M174" i="27"/>
  <c r="L174" i="27"/>
  <c r="M173" i="27"/>
  <c r="L173" i="27"/>
  <c r="M172" i="27"/>
  <c r="L172" i="27"/>
  <c r="M171" i="27"/>
  <c r="L171" i="27"/>
  <c r="M170" i="27"/>
  <c r="L170" i="27"/>
  <c r="M169" i="27"/>
  <c r="L169" i="27"/>
  <c r="M168" i="27"/>
  <c r="L168" i="27"/>
  <c r="M167" i="27"/>
  <c r="L167" i="27"/>
  <c r="M166" i="27"/>
  <c r="L166" i="27"/>
  <c r="M165" i="27"/>
  <c r="L165" i="27"/>
  <c r="M164" i="27"/>
  <c r="L164" i="27"/>
  <c r="M163" i="27"/>
  <c r="L163" i="27"/>
  <c r="M162" i="27"/>
  <c r="L162" i="27"/>
  <c r="M161" i="27"/>
  <c r="L161" i="27"/>
  <c r="M160" i="27"/>
  <c r="L160" i="27"/>
  <c r="M159" i="27"/>
  <c r="L159" i="27"/>
  <c r="M158" i="27"/>
  <c r="L158" i="27"/>
  <c r="M157" i="27"/>
  <c r="L157" i="27"/>
  <c r="AF156" i="27"/>
  <c r="AE156" i="27"/>
  <c r="AD156" i="27"/>
  <c r="AC156" i="27"/>
  <c r="Z156" i="27"/>
  <c r="Y156" i="27"/>
  <c r="X156" i="27"/>
  <c r="W156" i="27"/>
  <c r="U156" i="27"/>
  <c r="T156" i="27"/>
  <c r="S156" i="27"/>
  <c r="R156" i="27"/>
  <c r="Q156" i="27"/>
  <c r="M156" i="27"/>
  <c r="L156" i="27"/>
  <c r="M155" i="27"/>
  <c r="L155" i="27"/>
  <c r="M154" i="27"/>
  <c r="L154" i="27"/>
  <c r="M153" i="27"/>
  <c r="L153" i="27"/>
  <c r="M152" i="27"/>
  <c r="L152" i="27"/>
  <c r="M151" i="27"/>
  <c r="L151" i="27"/>
  <c r="M150" i="27"/>
  <c r="L150" i="27"/>
  <c r="M149" i="27"/>
  <c r="L149" i="27"/>
  <c r="M148" i="27"/>
  <c r="L148" i="27"/>
  <c r="M147" i="27"/>
  <c r="L147" i="27"/>
  <c r="M146" i="27"/>
  <c r="L146" i="27"/>
  <c r="M145" i="27"/>
  <c r="L145" i="27"/>
  <c r="M144" i="27"/>
  <c r="L144" i="27"/>
  <c r="M143" i="27"/>
  <c r="L143" i="27"/>
  <c r="M142" i="27"/>
  <c r="L142" i="27"/>
  <c r="M141" i="27"/>
  <c r="L141" i="27"/>
  <c r="M140" i="27"/>
  <c r="L140" i="27"/>
  <c r="M139" i="27"/>
  <c r="L139" i="27"/>
  <c r="M138" i="27"/>
  <c r="L138" i="27"/>
  <c r="M137" i="27"/>
  <c r="L137" i="27"/>
  <c r="M136" i="27"/>
  <c r="L136" i="27"/>
  <c r="M135" i="27"/>
  <c r="L135" i="27"/>
  <c r="M134" i="27"/>
  <c r="L134" i="27"/>
  <c r="M133" i="27"/>
  <c r="L133" i="27"/>
  <c r="M132" i="27"/>
  <c r="L132" i="27"/>
  <c r="M131" i="27"/>
  <c r="L131" i="27"/>
  <c r="M130" i="27"/>
  <c r="L130" i="27"/>
  <c r="M129" i="27"/>
  <c r="L129" i="27"/>
  <c r="M128" i="27"/>
  <c r="L128" i="27"/>
  <c r="M127" i="27"/>
  <c r="L127" i="27"/>
  <c r="M126" i="27"/>
  <c r="L126" i="27"/>
  <c r="M125" i="27"/>
  <c r="L125" i="27"/>
  <c r="M124" i="27"/>
  <c r="L124" i="27"/>
  <c r="M123" i="27"/>
  <c r="L123" i="27"/>
  <c r="M122" i="27"/>
  <c r="L122" i="27"/>
  <c r="M121" i="27"/>
  <c r="L121" i="27"/>
  <c r="M120" i="27"/>
  <c r="L120" i="27"/>
  <c r="M119" i="27"/>
  <c r="L119" i="27"/>
  <c r="M118" i="27"/>
  <c r="L118" i="27"/>
  <c r="M117" i="27"/>
  <c r="L117" i="27"/>
  <c r="M116" i="27"/>
  <c r="L116" i="27"/>
  <c r="M115" i="27"/>
  <c r="L115" i="27"/>
  <c r="M114" i="27"/>
  <c r="L114" i="27"/>
  <c r="M113" i="27"/>
  <c r="L113" i="27"/>
  <c r="M112" i="27"/>
  <c r="L112" i="27"/>
  <c r="M111" i="27"/>
  <c r="L111" i="27"/>
  <c r="M110" i="27"/>
  <c r="L110" i="27"/>
  <c r="M109" i="27"/>
  <c r="L109" i="27"/>
  <c r="M108" i="27"/>
  <c r="L108" i="27"/>
  <c r="M107" i="27"/>
  <c r="L107" i="27"/>
  <c r="M106" i="27"/>
  <c r="L106" i="27"/>
  <c r="M105" i="27"/>
  <c r="L105" i="27"/>
  <c r="M104" i="27"/>
  <c r="L104" i="27"/>
  <c r="M103" i="27"/>
  <c r="L103" i="27"/>
  <c r="M102" i="27"/>
  <c r="L102" i="27"/>
  <c r="M101" i="27"/>
  <c r="L101" i="27"/>
  <c r="M100" i="27"/>
  <c r="L100" i="27"/>
  <c r="M99" i="27"/>
  <c r="L99" i="27"/>
  <c r="M98" i="27"/>
  <c r="L98" i="27"/>
  <c r="M97" i="27"/>
  <c r="L97" i="27"/>
  <c r="M96" i="27"/>
  <c r="L96" i="27"/>
  <c r="M95" i="27"/>
  <c r="L95" i="27"/>
  <c r="M94" i="27"/>
  <c r="L94" i="27"/>
  <c r="M93" i="27"/>
  <c r="L93" i="27"/>
  <c r="M92" i="27"/>
  <c r="L92" i="27"/>
  <c r="M91" i="27"/>
  <c r="L91" i="27"/>
  <c r="M90" i="27"/>
  <c r="L90" i="27"/>
  <c r="M89" i="27"/>
  <c r="L89" i="27"/>
  <c r="M88" i="27"/>
  <c r="L88" i="27"/>
  <c r="M87" i="27"/>
  <c r="L87" i="27"/>
  <c r="M86" i="27"/>
  <c r="L86" i="27"/>
  <c r="M85" i="27"/>
  <c r="L85" i="27"/>
  <c r="M84" i="27"/>
  <c r="L84" i="27"/>
  <c r="M83" i="27"/>
  <c r="L83" i="27"/>
  <c r="AF82" i="27"/>
  <c r="AE82" i="27"/>
  <c r="AD82" i="27"/>
  <c r="AC82" i="27"/>
  <c r="Z82" i="27"/>
  <c r="Y82" i="27"/>
  <c r="X82" i="27"/>
  <c r="W82" i="27"/>
  <c r="U82" i="27"/>
  <c r="T82" i="27"/>
  <c r="S82" i="27"/>
  <c r="R82" i="27"/>
  <c r="Q82" i="27"/>
  <c r="M82" i="27"/>
  <c r="L82" i="27"/>
  <c r="M81" i="27"/>
  <c r="L81" i="27"/>
  <c r="M80" i="27"/>
  <c r="L80" i="27"/>
  <c r="M79" i="27"/>
  <c r="L79" i="27"/>
  <c r="M78" i="27"/>
  <c r="L78" i="27"/>
  <c r="M77" i="27"/>
  <c r="L77" i="27"/>
  <c r="M76" i="27"/>
  <c r="L76" i="27"/>
  <c r="M75" i="27"/>
  <c r="L75" i="27"/>
  <c r="M74" i="27"/>
  <c r="L74" i="27"/>
  <c r="M73" i="27"/>
  <c r="L73" i="27"/>
  <c r="M72" i="27"/>
  <c r="L72" i="27"/>
  <c r="M71" i="27"/>
  <c r="L71" i="27"/>
  <c r="M70" i="27"/>
  <c r="L70" i="27"/>
  <c r="M69" i="27"/>
  <c r="L69" i="27"/>
  <c r="M68" i="27"/>
  <c r="L68" i="27"/>
  <c r="M67" i="27"/>
  <c r="L67" i="27"/>
  <c r="M66" i="27"/>
  <c r="L66" i="27"/>
  <c r="M65" i="27"/>
  <c r="L65" i="27"/>
  <c r="M64" i="27"/>
  <c r="L64" i="27"/>
  <c r="M63" i="27"/>
  <c r="L63" i="27"/>
  <c r="M62" i="27"/>
  <c r="L62" i="27"/>
  <c r="M61" i="27"/>
  <c r="L61" i="27"/>
  <c r="M60" i="27"/>
  <c r="L60" i="27"/>
  <c r="M59" i="27"/>
  <c r="L59" i="27"/>
  <c r="M58" i="27"/>
  <c r="L58" i="27"/>
  <c r="M57" i="27"/>
  <c r="L57" i="27"/>
  <c r="M56" i="27"/>
  <c r="L56" i="27"/>
  <c r="M55" i="27"/>
  <c r="L55" i="27"/>
  <c r="M54" i="27"/>
  <c r="L54" i="27"/>
  <c r="M53" i="27"/>
  <c r="L53" i="27"/>
  <c r="M52" i="27"/>
  <c r="L52" i="27"/>
  <c r="M51" i="27"/>
  <c r="L51" i="27"/>
  <c r="M50" i="27"/>
  <c r="L50" i="27"/>
  <c r="M49" i="27"/>
  <c r="L49" i="27"/>
  <c r="M48" i="27"/>
  <c r="L48" i="27"/>
  <c r="M47" i="27"/>
  <c r="L47" i="27"/>
  <c r="M46" i="27"/>
  <c r="L46" i="27"/>
  <c r="M45" i="27"/>
  <c r="L45" i="27"/>
  <c r="M44" i="27"/>
  <c r="L44" i="27"/>
  <c r="M43" i="27"/>
  <c r="L43" i="27"/>
  <c r="M42" i="27"/>
  <c r="L42" i="27"/>
  <c r="M41" i="27"/>
  <c r="L41" i="27"/>
  <c r="M40" i="27"/>
  <c r="L40" i="27"/>
  <c r="M39" i="27"/>
  <c r="L39" i="27"/>
  <c r="M38" i="27"/>
  <c r="L38" i="27"/>
  <c r="M37" i="27"/>
  <c r="L37" i="27"/>
  <c r="M36" i="27"/>
  <c r="L36" i="27"/>
  <c r="M35" i="27"/>
  <c r="L35" i="27"/>
  <c r="M34" i="27"/>
  <c r="L34" i="27"/>
  <c r="M33" i="27"/>
  <c r="L33" i="27"/>
  <c r="M32" i="27"/>
  <c r="L32" i="27"/>
  <c r="M31" i="27"/>
  <c r="L31" i="27"/>
  <c r="M30" i="27"/>
  <c r="L30" i="27"/>
  <c r="M29" i="27"/>
  <c r="L29" i="27"/>
  <c r="M28" i="27"/>
  <c r="L28" i="27"/>
  <c r="M27" i="27"/>
  <c r="L27" i="27"/>
  <c r="M26" i="27"/>
  <c r="L26" i="27"/>
  <c r="M25" i="27"/>
  <c r="L25" i="27"/>
  <c r="M24" i="27"/>
  <c r="L24" i="27"/>
  <c r="M23" i="27"/>
  <c r="L23" i="27"/>
  <c r="M22" i="27"/>
  <c r="L22" i="27"/>
  <c r="M21" i="27"/>
  <c r="L21" i="27"/>
  <c r="M20" i="27"/>
  <c r="L20" i="27"/>
  <c r="M19" i="27"/>
  <c r="L19" i="27"/>
  <c r="M18" i="27"/>
  <c r="L18" i="27"/>
  <c r="M17" i="27"/>
  <c r="L17" i="27"/>
  <c r="M16" i="27"/>
  <c r="L16" i="27"/>
  <c r="M15" i="27"/>
  <c r="L15" i="27"/>
  <c r="M14" i="27"/>
  <c r="L14" i="27"/>
  <c r="M13" i="27"/>
  <c r="L13" i="27"/>
  <c r="M12" i="27"/>
  <c r="L12" i="27"/>
  <c r="M11" i="27"/>
  <c r="L11" i="27"/>
  <c r="M10" i="27"/>
  <c r="L10" i="27"/>
  <c r="M9" i="27"/>
  <c r="L9" i="27"/>
  <c r="M8" i="27"/>
  <c r="L8" i="27"/>
  <c r="M7" i="27"/>
  <c r="L7" i="27"/>
  <c r="M6" i="27"/>
  <c r="L6" i="27"/>
  <c r="M5" i="27"/>
  <c r="L5" i="27"/>
  <c r="M4" i="27"/>
  <c r="L4" i="27"/>
  <c r="M3" i="27"/>
  <c r="L3" i="27"/>
  <c r="AF2" i="27"/>
  <c r="AE2" i="27"/>
  <c r="AD2" i="27"/>
  <c r="AC2" i="27"/>
  <c r="Z2" i="27"/>
  <c r="Y2" i="27"/>
  <c r="X2" i="27"/>
  <c r="W2" i="27"/>
  <c r="U2" i="27"/>
  <c r="T2" i="27"/>
  <c r="S2" i="27"/>
  <c r="R2" i="27"/>
  <c r="Q2" i="27"/>
  <c r="M2" i="27"/>
  <c r="L2" i="27"/>
  <c r="AG1" i="27"/>
  <c r="N699" i="26"/>
  <c r="M699" i="26"/>
  <c r="N698" i="26"/>
  <c r="M698" i="26"/>
  <c r="N697" i="26"/>
  <c r="M697" i="26"/>
  <c r="N696" i="26"/>
  <c r="M696" i="26"/>
  <c r="N695" i="26"/>
  <c r="M695" i="26"/>
  <c r="N694" i="26"/>
  <c r="M694" i="26"/>
  <c r="N693" i="26"/>
  <c r="M693" i="26"/>
  <c r="N692" i="26"/>
  <c r="M692" i="26"/>
  <c r="N691" i="26"/>
  <c r="M691" i="26"/>
  <c r="N690" i="26"/>
  <c r="M690" i="26"/>
  <c r="N689" i="26"/>
  <c r="M689" i="26"/>
  <c r="N688" i="26"/>
  <c r="M688" i="26"/>
  <c r="N687" i="26"/>
  <c r="M687" i="26"/>
  <c r="N686" i="26"/>
  <c r="M686" i="26"/>
  <c r="N685" i="26"/>
  <c r="M685" i="26"/>
  <c r="N684" i="26"/>
  <c r="M684" i="26"/>
  <c r="N683" i="26"/>
  <c r="M683" i="26"/>
  <c r="N682" i="26"/>
  <c r="M682" i="26"/>
  <c r="N681" i="26"/>
  <c r="M681" i="26"/>
  <c r="N680" i="26"/>
  <c r="M680" i="26"/>
  <c r="N679" i="26"/>
  <c r="M679" i="26"/>
  <c r="N678" i="26"/>
  <c r="M678" i="26"/>
  <c r="N677" i="26"/>
  <c r="M677" i="26"/>
  <c r="N676" i="26"/>
  <c r="M676" i="26"/>
  <c r="N675" i="26"/>
  <c r="M675" i="26"/>
  <c r="N674" i="26"/>
  <c r="M674" i="26"/>
  <c r="N673" i="26"/>
  <c r="M673" i="26"/>
  <c r="N672" i="26"/>
  <c r="M672" i="26"/>
  <c r="N671" i="26"/>
  <c r="M671" i="26"/>
  <c r="N670" i="26"/>
  <c r="M670" i="26"/>
  <c r="N669" i="26"/>
  <c r="M669" i="26"/>
  <c r="N668" i="26"/>
  <c r="M668" i="26"/>
  <c r="N667" i="26"/>
  <c r="M667" i="26"/>
  <c r="N666" i="26"/>
  <c r="M666" i="26"/>
  <c r="N665" i="26"/>
  <c r="M665" i="26"/>
  <c r="N664" i="26"/>
  <c r="M664" i="26"/>
  <c r="N663" i="26"/>
  <c r="M663" i="26"/>
  <c r="N662" i="26"/>
  <c r="M662" i="26"/>
  <c r="N661" i="26"/>
  <c r="M661" i="26"/>
  <c r="N660" i="26"/>
  <c r="M660" i="26"/>
  <c r="N659" i="26"/>
  <c r="M659" i="26"/>
  <c r="N658" i="26"/>
  <c r="M658" i="26"/>
  <c r="N657" i="26"/>
  <c r="M657" i="26"/>
  <c r="N656" i="26"/>
  <c r="M656" i="26"/>
  <c r="O655" i="26"/>
  <c r="N655" i="26"/>
  <c r="M655" i="26"/>
  <c r="N654" i="26"/>
  <c r="M654" i="26"/>
  <c r="N653" i="26"/>
  <c r="M653" i="26"/>
  <c r="N652" i="26"/>
  <c r="M652" i="26"/>
  <c r="N651" i="26"/>
  <c r="M651" i="26"/>
  <c r="N650" i="26"/>
  <c r="M650" i="26"/>
  <c r="N649" i="26"/>
  <c r="M649" i="26"/>
  <c r="N648" i="26"/>
  <c r="M648" i="26"/>
  <c r="N647" i="26"/>
  <c r="M647" i="26"/>
  <c r="N646" i="26"/>
  <c r="M646" i="26"/>
  <c r="N645" i="26"/>
  <c r="M645" i="26"/>
  <c r="N644" i="26"/>
  <c r="M644" i="26"/>
  <c r="N643" i="26"/>
  <c r="M643" i="26"/>
  <c r="N642" i="26"/>
  <c r="M642" i="26"/>
  <c r="N641" i="26"/>
  <c r="M641" i="26"/>
  <c r="N640" i="26"/>
  <c r="M640" i="26"/>
  <c r="N639" i="26"/>
  <c r="M639" i="26"/>
  <c r="N638" i="26"/>
  <c r="M638" i="26"/>
  <c r="N637" i="26"/>
  <c r="M637" i="26"/>
  <c r="N636" i="26"/>
  <c r="M636" i="26"/>
  <c r="N635" i="26"/>
  <c r="M635" i="26"/>
  <c r="N634" i="26"/>
  <c r="M634" i="26"/>
  <c r="N633" i="26"/>
  <c r="M633" i="26"/>
  <c r="N632" i="26"/>
  <c r="M632" i="26"/>
  <c r="N631" i="26"/>
  <c r="M631" i="26"/>
  <c r="N630" i="26"/>
  <c r="M630" i="26"/>
  <c r="N629" i="26"/>
  <c r="M629" i="26"/>
  <c r="N628" i="26"/>
  <c r="M628" i="26"/>
  <c r="N627" i="26"/>
  <c r="M627" i="26"/>
  <c r="N626" i="26"/>
  <c r="M626" i="26"/>
  <c r="N625" i="26"/>
  <c r="M625" i="26"/>
  <c r="N624" i="26"/>
  <c r="M624" i="26"/>
  <c r="N623" i="26"/>
  <c r="M623" i="26"/>
  <c r="N622" i="26"/>
  <c r="M622" i="26"/>
  <c r="N621" i="26"/>
  <c r="M621" i="26"/>
  <c r="N620" i="26"/>
  <c r="M620" i="26"/>
  <c r="N619" i="26"/>
  <c r="M619" i="26"/>
  <c r="N618" i="26"/>
  <c r="M618" i="26"/>
  <c r="N617" i="26"/>
  <c r="M617" i="26"/>
  <c r="N616" i="26"/>
  <c r="M616" i="26"/>
  <c r="N615" i="26"/>
  <c r="M615" i="26"/>
  <c r="N614" i="26"/>
  <c r="M614" i="26"/>
  <c r="N613" i="26"/>
  <c r="M613" i="26"/>
  <c r="N612" i="26"/>
  <c r="M612" i="26"/>
  <c r="N611" i="26"/>
  <c r="M611" i="26"/>
  <c r="N610" i="26"/>
  <c r="M610" i="26"/>
  <c r="N609" i="26"/>
  <c r="M609" i="26"/>
  <c r="N608" i="26"/>
  <c r="M608" i="26"/>
  <c r="N607" i="26"/>
  <c r="M607" i="26"/>
  <c r="N606" i="26"/>
  <c r="M606" i="26"/>
  <c r="N605" i="26"/>
  <c r="M605" i="26"/>
  <c r="N604" i="26"/>
  <c r="M604" i="26"/>
  <c r="N603" i="26"/>
  <c r="M603" i="26"/>
  <c r="N602" i="26"/>
  <c r="M602" i="26"/>
  <c r="N601" i="26"/>
  <c r="M601" i="26"/>
  <c r="N600" i="26"/>
  <c r="M600" i="26"/>
  <c r="N599" i="26"/>
  <c r="M599" i="26"/>
  <c r="N598" i="26"/>
  <c r="M598" i="26"/>
  <c r="N597" i="26"/>
  <c r="M597" i="26"/>
  <c r="N596" i="26"/>
  <c r="M596" i="26"/>
  <c r="N595" i="26"/>
  <c r="M595" i="26"/>
  <c r="N594" i="26"/>
  <c r="M594" i="26"/>
  <c r="N593" i="26"/>
  <c r="M593" i="26"/>
  <c r="O592" i="26"/>
  <c r="N592" i="26"/>
  <c r="M592" i="26"/>
  <c r="N591" i="26"/>
  <c r="M591" i="26"/>
  <c r="N590" i="26"/>
  <c r="M590" i="26"/>
  <c r="N589" i="26"/>
  <c r="M589" i="26"/>
  <c r="N588" i="26"/>
  <c r="M588" i="26"/>
  <c r="N587" i="26"/>
  <c r="M587" i="26"/>
  <c r="N586" i="26"/>
  <c r="M586" i="26"/>
  <c r="N585" i="26"/>
  <c r="M585" i="26"/>
  <c r="N584" i="26"/>
  <c r="M584" i="26"/>
  <c r="N583" i="26"/>
  <c r="M583" i="26"/>
  <c r="N582" i="26"/>
  <c r="M582" i="26"/>
  <c r="N581" i="26"/>
  <c r="M581" i="26"/>
  <c r="N580" i="26"/>
  <c r="M580" i="26"/>
  <c r="N579" i="26"/>
  <c r="M579" i="26"/>
  <c r="N578" i="26"/>
  <c r="M578" i="26"/>
  <c r="N577" i="26"/>
  <c r="M577" i="26"/>
  <c r="N576" i="26"/>
  <c r="M576" i="26"/>
  <c r="N575" i="26"/>
  <c r="M575" i="26"/>
  <c r="N574" i="26"/>
  <c r="M574" i="26"/>
  <c r="N573" i="26"/>
  <c r="M573" i="26"/>
  <c r="N572" i="26"/>
  <c r="M572" i="26"/>
  <c r="N571" i="26"/>
  <c r="M571" i="26"/>
  <c r="N570" i="26"/>
  <c r="M570" i="26"/>
  <c r="N569" i="26"/>
  <c r="M569" i="26"/>
  <c r="N568" i="26"/>
  <c r="M568" i="26"/>
  <c r="N567" i="26"/>
  <c r="M567" i="26"/>
  <c r="N566" i="26"/>
  <c r="M566" i="26"/>
  <c r="N565" i="26"/>
  <c r="M565" i="26"/>
  <c r="N564" i="26"/>
  <c r="M564" i="26"/>
  <c r="N563" i="26"/>
  <c r="M563" i="26"/>
  <c r="N562" i="26"/>
  <c r="M562" i="26"/>
  <c r="N561" i="26"/>
  <c r="M561" i="26"/>
  <c r="N560" i="26"/>
  <c r="M560" i="26"/>
  <c r="N559" i="26"/>
  <c r="M559" i="26"/>
  <c r="N558" i="26"/>
  <c r="M558" i="26"/>
  <c r="N557" i="26"/>
  <c r="M557" i="26"/>
  <c r="N556" i="26"/>
  <c r="M556" i="26"/>
  <c r="N555" i="26"/>
  <c r="M555" i="26"/>
  <c r="N554" i="26"/>
  <c r="M554" i="26"/>
  <c r="N553" i="26"/>
  <c r="M553" i="26"/>
  <c r="N552" i="26"/>
  <c r="M552" i="26"/>
  <c r="N551" i="26"/>
  <c r="M551" i="26"/>
  <c r="N550" i="26"/>
  <c r="M550" i="26"/>
  <c r="N549" i="26"/>
  <c r="M549" i="26"/>
  <c r="N548" i="26"/>
  <c r="M548" i="26"/>
  <c r="N547" i="26"/>
  <c r="M547" i="26"/>
  <c r="N546" i="26"/>
  <c r="M546" i="26"/>
  <c r="N545" i="26"/>
  <c r="M545" i="26"/>
  <c r="N544" i="26"/>
  <c r="M544" i="26"/>
  <c r="N543" i="26"/>
  <c r="M543" i="26"/>
  <c r="N542" i="26"/>
  <c r="M542" i="26"/>
  <c r="N541" i="26"/>
  <c r="M541" i="26"/>
  <c r="N540" i="26"/>
  <c r="M540" i="26"/>
  <c r="N539" i="26"/>
  <c r="M539" i="26"/>
  <c r="N538" i="26"/>
  <c r="M538" i="26"/>
  <c r="N537" i="26"/>
  <c r="M537" i="26"/>
  <c r="N536" i="26"/>
  <c r="M536" i="26"/>
  <c r="N535" i="26"/>
  <c r="M535" i="26"/>
  <c r="N534" i="26"/>
  <c r="M534" i="26"/>
  <c r="N533" i="26"/>
  <c r="M533" i="26"/>
  <c r="N532" i="26"/>
  <c r="M532" i="26"/>
  <c r="N531" i="26"/>
  <c r="M531" i="26"/>
  <c r="N530" i="26"/>
  <c r="M530" i="26"/>
  <c r="N529" i="26"/>
  <c r="M529" i="26"/>
  <c r="N528" i="26"/>
  <c r="M528" i="26"/>
  <c r="N527" i="26"/>
  <c r="M527" i="26"/>
  <c r="N526" i="26"/>
  <c r="M526" i="26"/>
  <c r="N525" i="26"/>
  <c r="M525" i="26"/>
  <c r="N524" i="26"/>
  <c r="M524" i="26"/>
  <c r="N523" i="26"/>
  <c r="M523" i="26"/>
  <c r="N522" i="26"/>
  <c r="M522" i="26"/>
  <c r="N521" i="26"/>
  <c r="M521" i="26"/>
  <c r="N520" i="26"/>
  <c r="M520" i="26"/>
  <c r="N519" i="26"/>
  <c r="M519" i="26"/>
  <c r="N518" i="26"/>
  <c r="M518" i="26"/>
  <c r="N517" i="26"/>
  <c r="M517" i="26"/>
  <c r="N516" i="26"/>
  <c r="M516" i="26"/>
  <c r="N515" i="26"/>
  <c r="M515" i="26"/>
  <c r="N514" i="26"/>
  <c r="M514" i="26"/>
  <c r="O513" i="26"/>
  <c r="N513" i="26"/>
  <c r="M513" i="26"/>
  <c r="N512" i="26"/>
  <c r="M512" i="26"/>
  <c r="N511" i="26"/>
  <c r="M511" i="26"/>
  <c r="N510" i="26"/>
  <c r="M510" i="26"/>
  <c r="N509" i="26"/>
  <c r="M509" i="26"/>
  <c r="N508" i="26"/>
  <c r="M508" i="26"/>
  <c r="N507" i="26"/>
  <c r="M507" i="26"/>
  <c r="N506" i="26"/>
  <c r="M506" i="26"/>
  <c r="N505" i="26"/>
  <c r="M505" i="26"/>
  <c r="N502" i="26"/>
  <c r="M502" i="26"/>
  <c r="N501" i="26"/>
  <c r="M501" i="26"/>
  <c r="N500" i="26"/>
  <c r="M500" i="26"/>
  <c r="N496" i="26"/>
  <c r="M496" i="26"/>
  <c r="N495" i="26"/>
  <c r="M495" i="26"/>
  <c r="N494" i="26"/>
  <c r="M494" i="26"/>
  <c r="N493" i="26"/>
  <c r="M493" i="26"/>
  <c r="N492" i="26"/>
  <c r="M492" i="26"/>
  <c r="N491" i="26"/>
  <c r="M491" i="26"/>
  <c r="N490" i="26"/>
  <c r="M490" i="26"/>
  <c r="N489" i="26"/>
  <c r="M489" i="26"/>
  <c r="N485" i="26"/>
  <c r="M485" i="26"/>
  <c r="N484" i="26"/>
  <c r="M484" i="26"/>
  <c r="N483" i="26"/>
  <c r="M483" i="26"/>
  <c r="N482" i="26"/>
  <c r="M482" i="26"/>
  <c r="N478" i="26"/>
  <c r="M478" i="26"/>
  <c r="N473" i="26"/>
  <c r="M473" i="26"/>
  <c r="N471" i="26"/>
  <c r="M471" i="26"/>
  <c r="N464" i="26"/>
  <c r="M464" i="26"/>
  <c r="N463" i="26"/>
  <c r="M463" i="26"/>
  <c r="N462" i="26"/>
  <c r="M462" i="26"/>
  <c r="N461" i="26"/>
  <c r="M461" i="26"/>
  <c r="N460" i="26"/>
  <c r="M460" i="26"/>
  <c r="N459" i="26"/>
  <c r="M459" i="26"/>
  <c r="N457" i="26"/>
  <c r="M457" i="26"/>
  <c r="N456" i="26"/>
  <c r="M456" i="26"/>
  <c r="N455" i="26"/>
  <c r="M455" i="26"/>
  <c r="N448" i="26"/>
  <c r="M448" i="26"/>
  <c r="N447" i="26"/>
  <c r="M447" i="26"/>
  <c r="N445" i="26"/>
  <c r="M445" i="26"/>
  <c r="S7" i="26"/>
  <c r="M656" i="25"/>
  <c r="L656" i="25"/>
  <c r="M655" i="25"/>
  <c r="L655" i="25"/>
  <c r="M654" i="25"/>
  <c r="L654" i="25"/>
  <c r="M653" i="25"/>
  <c r="L653" i="25"/>
  <c r="M652" i="25"/>
  <c r="L652" i="25"/>
  <c r="M651" i="25"/>
  <c r="L651" i="25"/>
  <c r="M650" i="25"/>
  <c r="L650" i="25"/>
  <c r="M649" i="25"/>
  <c r="L649" i="25"/>
  <c r="M648" i="25"/>
  <c r="L648" i="25"/>
  <c r="M647" i="25"/>
  <c r="L647" i="25"/>
  <c r="M646" i="25"/>
  <c r="L646" i="25"/>
  <c r="M645" i="25"/>
  <c r="L645" i="25"/>
  <c r="M644" i="25"/>
  <c r="L644" i="25"/>
  <c r="M643" i="25"/>
  <c r="L643" i="25"/>
  <c r="M642" i="25"/>
  <c r="L642" i="25"/>
  <c r="M641" i="25"/>
  <c r="L641" i="25"/>
  <c r="M640" i="25"/>
  <c r="L640" i="25"/>
  <c r="M639" i="25"/>
  <c r="L639" i="25"/>
  <c r="M638" i="25"/>
  <c r="L638" i="25"/>
  <c r="M637" i="25"/>
  <c r="L637" i="25"/>
  <c r="M636" i="25"/>
  <c r="L636" i="25"/>
  <c r="M635" i="25"/>
  <c r="L635" i="25"/>
  <c r="M634" i="25"/>
  <c r="L634" i="25"/>
  <c r="AE633" i="25"/>
  <c r="AD633" i="25"/>
  <c r="AC633" i="25"/>
  <c r="AB633" i="25"/>
  <c r="AA633" i="25"/>
  <c r="Z633" i="25"/>
  <c r="Y633" i="25"/>
  <c r="X633" i="25"/>
  <c r="W633" i="25"/>
  <c r="U633" i="25"/>
  <c r="T633" i="25"/>
  <c r="S633" i="25"/>
  <c r="R633" i="25"/>
  <c r="Q633" i="25"/>
  <c r="M633" i="25"/>
  <c r="L633" i="25"/>
  <c r="M632" i="25"/>
  <c r="L632" i="25"/>
  <c r="M631" i="25"/>
  <c r="L631" i="25"/>
  <c r="AE630" i="25"/>
  <c r="AD630" i="25"/>
  <c r="AC630" i="25"/>
  <c r="AB630" i="25"/>
  <c r="AA630" i="25"/>
  <c r="Z630" i="25"/>
  <c r="Y630" i="25"/>
  <c r="X630" i="25"/>
  <c r="W630" i="25"/>
  <c r="U630" i="25"/>
  <c r="T630" i="25"/>
  <c r="S630" i="25"/>
  <c r="R630" i="25"/>
  <c r="Q630" i="25"/>
  <c r="M630" i="25"/>
  <c r="L630" i="25"/>
  <c r="M629" i="25"/>
  <c r="L629" i="25"/>
  <c r="M628" i="25"/>
  <c r="L628" i="25"/>
  <c r="M627" i="25"/>
  <c r="L627" i="25"/>
  <c r="M626" i="25"/>
  <c r="L626" i="25"/>
  <c r="M625" i="25"/>
  <c r="L625" i="25"/>
  <c r="M624" i="25"/>
  <c r="L624" i="25"/>
  <c r="M623" i="25"/>
  <c r="L623" i="25"/>
  <c r="M622" i="25"/>
  <c r="L622" i="25"/>
  <c r="M621" i="25"/>
  <c r="L621" i="25"/>
  <c r="M620" i="25"/>
  <c r="L620" i="25"/>
  <c r="M619" i="25"/>
  <c r="L619" i="25"/>
  <c r="M618" i="25"/>
  <c r="L618" i="25"/>
  <c r="M617" i="25"/>
  <c r="L617" i="25"/>
  <c r="M616" i="25"/>
  <c r="L616" i="25"/>
  <c r="M615" i="25"/>
  <c r="L615" i="25"/>
  <c r="M614" i="25"/>
  <c r="L614" i="25"/>
  <c r="M613" i="25"/>
  <c r="L613" i="25"/>
  <c r="M612" i="25"/>
  <c r="L612" i="25"/>
  <c r="M611" i="25"/>
  <c r="L611" i="25"/>
  <c r="M610" i="25"/>
  <c r="L610" i="25"/>
  <c r="M609" i="25"/>
  <c r="L609" i="25"/>
  <c r="M608" i="25"/>
  <c r="L608" i="25"/>
  <c r="M607" i="25"/>
  <c r="L607" i="25"/>
  <c r="M606" i="25"/>
  <c r="L606" i="25"/>
  <c r="M605" i="25"/>
  <c r="L605" i="25"/>
  <c r="M604" i="25"/>
  <c r="L604" i="25"/>
  <c r="M599" i="25"/>
  <c r="L599" i="25"/>
  <c r="M598" i="25"/>
  <c r="L598" i="25"/>
  <c r="M597" i="25"/>
  <c r="L597" i="25"/>
  <c r="M596" i="25"/>
  <c r="L596" i="25"/>
  <c r="M595" i="25"/>
  <c r="L595" i="25"/>
  <c r="M594" i="25"/>
  <c r="L594" i="25"/>
  <c r="M593" i="25"/>
  <c r="L593" i="25"/>
  <c r="M592" i="25"/>
  <c r="L592" i="25"/>
  <c r="M591" i="25"/>
  <c r="L591" i="25"/>
  <c r="M590" i="25"/>
  <c r="L590" i="25"/>
  <c r="M589" i="25"/>
  <c r="L589" i="25"/>
  <c r="M588" i="25"/>
  <c r="L588" i="25"/>
  <c r="M587" i="25"/>
  <c r="L587" i="25"/>
  <c r="M586" i="25"/>
  <c r="L586" i="25"/>
  <c r="M585" i="25"/>
  <c r="L585" i="25"/>
  <c r="M584" i="25"/>
  <c r="L584" i="25"/>
  <c r="M583" i="25"/>
  <c r="L583" i="25"/>
  <c r="M582" i="25"/>
  <c r="L582" i="25"/>
  <c r="M581" i="25"/>
  <c r="L581" i="25"/>
  <c r="M580" i="25"/>
  <c r="L580" i="25"/>
  <c r="M579" i="25"/>
  <c r="L579" i="25"/>
  <c r="M578" i="25"/>
  <c r="L578" i="25"/>
  <c r="M577" i="25"/>
  <c r="L577" i="25"/>
  <c r="M576" i="25"/>
  <c r="L576" i="25"/>
  <c r="M575" i="25"/>
  <c r="L575" i="25"/>
  <c r="M574" i="25"/>
  <c r="L574" i="25"/>
  <c r="M573" i="25"/>
  <c r="L573" i="25"/>
  <c r="M572" i="25"/>
  <c r="L572" i="25"/>
  <c r="M571" i="25"/>
  <c r="L571" i="25"/>
  <c r="M570" i="25"/>
  <c r="L570" i="25"/>
  <c r="M569" i="25"/>
  <c r="L569" i="25"/>
  <c r="M568" i="25"/>
  <c r="L568" i="25"/>
  <c r="M567" i="25"/>
  <c r="L567" i="25"/>
  <c r="M566" i="25"/>
  <c r="L566" i="25"/>
  <c r="M565" i="25"/>
  <c r="L565" i="25"/>
  <c r="M564" i="25"/>
  <c r="L564" i="25"/>
  <c r="M563" i="25"/>
  <c r="L563" i="25"/>
  <c r="M562" i="25"/>
  <c r="L562" i="25"/>
  <c r="M561" i="25"/>
  <c r="L561" i="25"/>
  <c r="M560" i="25"/>
  <c r="L560" i="25"/>
  <c r="M559" i="25"/>
  <c r="L559" i="25"/>
  <c r="M556" i="25"/>
  <c r="L556" i="25"/>
  <c r="M555" i="25"/>
  <c r="L555" i="25"/>
  <c r="M554" i="25"/>
  <c r="L554" i="25"/>
  <c r="M553" i="25"/>
  <c r="L553" i="25"/>
  <c r="M552" i="25"/>
  <c r="L552" i="25"/>
  <c r="M509" i="25"/>
  <c r="L509" i="25"/>
  <c r="M508" i="25"/>
  <c r="L508" i="25"/>
  <c r="M507" i="25"/>
  <c r="L507" i="25"/>
  <c r="M506" i="25"/>
  <c r="L506" i="25"/>
  <c r="M505" i="25"/>
  <c r="L505" i="25"/>
  <c r="M504" i="25"/>
  <c r="L504" i="25"/>
  <c r="M503" i="25"/>
  <c r="L503" i="25"/>
  <c r="M502" i="25"/>
  <c r="L502" i="25"/>
  <c r="M501" i="25"/>
  <c r="L501" i="25"/>
  <c r="M500" i="25"/>
  <c r="L500" i="25"/>
  <c r="M499" i="25"/>
  <c r="L499" i="25"/>
  <c r="M498" i="25"/>
  <c r="L498" i="25"/>
  <c r="M497" i="25"/>
  <c r="L497" i="25"/>
  <c r="M496" i="25"/>
  <c r="L496" i="25"/>
  <c r="M495" i="25"/>
  <c r="L495" i="25"/>
  <c r="M494" i="25"/>
  <c r="L494" i="25"/>
  <c r="M493" i="25"/>
  <c r="L493" i="25"/>
  <c r="M492" i="25"/>
  <c r="L492" i="25"/>
  <c r="M491" i="25"/>
  <c r="L491" i="25"/>
  <c r="M490" i="25"/>
  <c r="L490" i="25"/>
  <c r="M489" i="25"/>
  <c r="L489" i="25"/>
  <c r="M488" i="25"/>
  <c r="L488" i="25"/>
  <c r="M487" i="25"/>
  <c r="L487" i="25"/>
  <c r="M486" i="25"/>
  <c r="L486" i="25"/>
  <c r="M485" i="25"/>
  <c r="L485" i="25"/>
  <c r="M484" i="25"/>
  <c r="L484" i="25"/>
  <c r="M483" i="25"/>
  <c r="L483" i="25"/>
  <c r="M482" i="25"/>
  <c r="L482" i="25"/>
  <c r="M481" i="25"/>
  <c r="L481" i="25"/>
  <c r="M480" i="25"/>
  <c r="L480" i="25"/>
  <c r="M479" i="25"/>
  <c r="L479" i="25"/>
  <c r="M478" i="25"/>
  <c r="L478" i="25"/>
  <c r="M477" i="25"/>
  <c r="L477" i="25"/>
  <c r="M476" i="25"/>
  <c r="L476" i="25"/>
  <c r="M475" i="25"/>
  <c r="L475" i="25"/>
  <c r="M474" i="25"/>
  <c r="L474" i="25"/>
  <c r="M473" i="25"/>
  <c r="L473" i="25"/>
  <c r="M472" i="25"/>
  <c r="L472" i="25"/>
  <c r="M471" i="25"/>
  <c r="L471" i="25"/>
  <c r="M470" i="25"/>
  <c r="L470" i="25"/>
  <c r="M469" i="25"/>
  <c r="L469" i="25"/>
  <c r="M468" i="25"/>
  <c r="L468" i="25"/>
  <c r="M467" i="25"/>
  <c r="L467" i="25"/>
  <c r="M466" i="25"/>
  <c r="L466" i="25"/>
  <c r="M465" i="25"/>
  <c r="L465" i="25"/>
  <c r="M464" i="25"/>
  <c r="L464" i="25"/>
  <c r="M463" i="25"/>
  <c r="L463" i="25"/>
  <c r="M462" i="25"/>
  <c r="L462" i="25"/>
  <c r="M461" i="25"/>
  <c r="L461" i="25"/>
  <c r="M460" i="25"/>
  <c r="L460" i="25"/>
  <c r="M459" i="25"/>
  <c r="L459" i="25"/>
  <c r="M458" i="25"/>
  <c r="L458" i="25"/>
  <c r="M457" i="25"/>
  <c r="L457" i="25"/>
  <c r="M456" i="25"/>
  <c r="L456" i="25"/>
  <c r="M455" i="25"/>
  <c r="L455" i="25"/>
  <c r="M454" i="25"/>
  <c r="L454" i="25"/>
  <c r="M453" i="25"/>
  <c r="L453" i="25"/>
  <c r="M452" i="25"/>
  <c r="L452" i="25"/>
  <c r="M451" i="25"/>
  <c r="L451" i="25"/>
  <c r="M450" i="25"/>
  <c r="L450" i="25"/>
  <c r="M449" i="25"/>
  <c r="L449" i="25"/>
  <c r="M448" i="25"/>
  <c r="L448" i="25"/>
  <c r="M447" i="25"/>
  <c r="L447" i="25"/>
  <c r="M446" i="25"/>
  <c r="L446" i="25"/>
  <c r="M445" i="25"/>
  <c r="L445" i="25"/>
  <c r="M444" i="25"/>
  <c r="L444" i="25"/>
  <c r="M443" i="25"/>
  <c r="L443" i="25"/>
  <c r="M442" i="25"/>
  <c r="L442" i="25"/>
  <c r="M441" i="25"/>
  <c r="L441" i="25"/>
  <c r="M440" i="25"/>
  <c r="L440" i="25"/>
  <c r="M439" i="25"/>
  <c r="L439" i="25"/>
  <c r="M438" i="25"/>
  <c r="L438" i="25"/>
  <c r="M437" i="25"/>
  <c r="L437" i="25"/>
  <c r="M436" i="25"/>
  <c r="L436" i="25"/>
  <c r="M435" i="25"/>
  <c r="L435" i="25"/>
  <c r="M434" i="25"/>
  <c r="L434" i="25"/>
  <c r="M433" i="25"/>
  <c r="L433" i="25"/>
  <c r="M432" i="25"/>
  <c r="L432" i="25"/>
  <c r="M431" i="25"/>
  <c r="L431" i="25"/>
  <c r="M430" i="25"/>
  <c r="L430" i="25"/>
  <c r="M429" i="25"/>
  <c r="L429" i="25"/>
  <c r="M428" i="25"/>
  <c r="L428" i="25"/>
  <c r="AA427" i="25"/>
  <c r="Z427" i="25"/>
  <c r="Y427" i="25"/>
  <c r="X427" i="25"/>
  <c r="W427" i="25"/>
  <c r="U427" i="25"/>
  <c r="T427" i="25"/>
  <c r="S427" i="25"/>
  <c r="R427" i="25"/>
  <c r="Q427" i="25"/>
  <c r="M427" i="25"/>
  <c r="L427" i="25"/>
  <c r="M426" i="25"/>
  <c r="L426" i="25"/>
  <c r="M425" i="25"/>
  <c r="L425" i="25"/>
  <c r="M424" i="25"/>
  <c r="L424" i="25"/>
  <c r="M423" i="25"/>
  <c r="L423" i="25"/>
  <c r="M422" i="25"/>
  <c r="L422" i="25"/>
  <c r="M421" i="25"/>
  <c r="L421" i="25"/>
  <c r="AE420" i="25"/>
  <c r="AD420" i="25"/>
  <c r="AC420" i="25"/>
  <c r="AB420" i="25"/>
  <c r="M420" i="25"/>
  <c r="L420" i="25"/>
  <c r="M419" i="25"/>
  <c r="L419" i="25"/>
  <c r="M418" i="25"/>
  <c r="L418" i="25"/>
  <c r="M417" i="25"/>
  <c r="L417" i="25"/>
  <c r="M416" i="25"/>
  <c r="L416" i="25"/>
  <c r="M415" i="25"/>
  <c r="L415" i="25"/>
  <c r="M414" i="25"/>
  <c r="L414" i="25"/>
  <c r="M413" i="25"/>
  <c r="L413" i="25"/>
  <c r="M412" i="25"/>
  <c r="L412" i="25"/>
  <c r="M411" i="25"/>
  <c r="L411" i="25"/>
  <c r="M410" i="25"/>
  <c r="L410" i="25"/>
  <c r="M409" i="25"/>
  <c r="L409" i="25"/>
  <c r="M408" i="25"/>
  <c r="L408" i="25"/>
  <c r="M407" i="25"/>
  <c r="L407" i="25"/>
  <c r="M406" i="25"/>
  <c r="L406" i="25"/>
  <c r="M405" i="25"/>
  <c r="L405" i="25"/>
  <c r="M404" i="25"/>
  <c r="L404" i="25"/>
  <c r="M403" i="25"/>
  <c r="L403" i="25"/>
  <c r="M402" i="25"/>
  <c r="L402" i="25"/>
  <c r="M401" i="25"/>
  <c r="L401" i="25"/>
  <c r="M400" i="25"/>
  <c r="L400" i="25"/>
  <c r="M399" i="25"/>
  <c r="L399" i="25"/>
  <c r="M398" i="25"/>
  <c r="L398" i="25"/>
  <c r="M397" i="25"/>
  <c r="L397" i="25"/>
  <c r="M396" i="25"/>
  <c r="L396" i="25"/>
  <c r="M395" i="25"/>
  <c r="L395" i="25"/>
  <c r="M394" i="25"/>
  <c r="L394" i="25"/>
  <c r="M393" i="25"/>
  <c r="L393" i="25"/>
  <c r="M392" i="25"/>
  <c r="L392" i="25"/>
  <c r="M391" i="25"/>
  <c r="L391" i="25"/>
  <c r="M390" i="25"/>
  <c r="L390" i="25"/>
  <c r="M389" i="25"/>
  <c r="L389" i="25"/>
  <c r="M388" i="25"/>
  <c r="L388" i="25"/>
  <c r="M387" i="25"/>
  <c r="L387" i="25"/>
  <c r="M386" i="25"/>
  <c r="L386" i="25"/>
  <c r="M385" i="25"/>
  <c r="L385" i="25"/>
  <c r="M384" i="25"/>
  <c r="L384" i="25"/>
  <c r="M383" i="25"/>
  <c r="L383" i="25"/>
  <c r="M382" i="25"/>
  <c r="L382" i="25"/>
  <c r="M381" i="25"/>
  <c r="L381" i="25"/>
  <c r="M380" i="25"/>
  <c r="L380" i="25"/>
  <c r="M379" i="25"/>
  <c r="L379" i="25"/>
  <c r="M378" i="25"/>
  <c r="L378" i="25"/>
  <c r="M377" i="25"/>
  <c r="L377" i="25"/>
  <c r="M376" i="25"/>
  <c r="L376" i="25"/>
  <c r="M375" i="25"/>
  <c r="L375" i="25"/>
  <c r="M374" i="25"/>
  <c r="L374" i="25"/>
  <c r="M373" i="25"/>
  <c r="L373" i="25"/>
  <c r="AE372" i="25"/>
  <c r="AD372" i="25"/>
  <c r="AC372" i="25"/>
  <c r="AB372" i="25"/>
  <c r="AA372" i="25"/>
  <c r="Z372" i="25"/>
  <c r="Y372" i="25"/>
  <c r="X372" i="25"/>
  <c r="W372" i="25"/>
  <c r="U372" i="25"/>
  <c r="T372" i="25"/>
  <c r="S372" i="25"/>
  <c r="R372" i="25"/>
  <c r="Q372" i="25"/>
  <c r="M372" i="25"/>
  <c r="L372" i="25"/>
  <c r="M371" i="25"/>
  <c r="L371" i="25"/>
  <c r="M370" i="25"/>
  <c r="L370" i="25"/>
  <c r="M369" i="25"/>
  <c r="L369" i="25"/>
  <c r="M368" i="25"/>
  <c r="L368" i="25"/>
  <c r="M367" i="25"/>
  <c r="L367" i="25"/>
  <c r="M366" i="25"/>
  <c r="L366" i="25"/>
  <c r="M365" i="25"/>
  <c r="L365" i="25"/>
  <c r="AE364" i="25"/>
  <c r="AD364" i="25"/>
  <c r="AC364" i="25"/>
  <c r="AB364" i="25"/>
  <c r="AA364" i="25"/>
  <c r="Z364" i="25"/>
  <c r="Y364" i="25"/>
  <c r="X364" i="25"/>
  <c r="W364" i="25"/>
  <c r="U364" i="25"/>
  <c r="T364" i="25"/>
  <c r="S364" i="25"/>
  <c r="R364" i="25"/>
  <c r="Q364" i="25"/>
  <c r="M364" i="25"/>
  <c r="L364" i="25"/>
  <c r="M363" i="25"/>
  <c r="L363" i="25"/>
  <c r="M362" i="25"/>
  <c r="L362" i="25"/>
  <c r="M361" i="25"/>
  <c r="L361" i="25"/>
  <c r="M360" i="25"/>
  <c r="L360" i="25"/>
  <c r="M359" i="25"/>
  <c r="L359" i="25"/>
  <c r="M358" i="25"/>
  <c r="L358" i="25"/>
  <c r="M357" i="25"/>
  <c r="L357" i="25"/>
  <c r="M356" i="25"/>
  <c r="L356" i="25"/>
  <c r="M355" i="25"/>
  <c r="L355" i="25"/>
  <c r="M354" i="25"/>
  <c r="L354" i="25"/>
  <c r="M353" i="25"/>
  <c r="L353" i="25"/>
  <c r="M352" i="25"/>
  <c r="L352" i="25"/>
  <c r="M351" i="25"/>
  <c r="L351" i="25"/>
  <c r="M350" i="25"/>
  <c r="L350" i="25"/>
  <c r="M349" i="25"/>
  <c r="L349" i="25"/>
  <c r="M348" i="25"/>
  <c r="L348" i="25"/>
  <c r="M347" i="25"/>
  <c r="L347" i="25"/>
  <c r="M346" i="25"/>
  <c r="L346" i="25"/>
  <c r="M345" i="25"/>
  <c r="L345" i="25"/>
  <c r="M344" i="25"/>
  <c r="L344" i="25"/>
  <c r="M343" i="25"/>
  <c r="L343" i="25"/>
  <c r="M342" i="25"/>
  <c r="L342" i="25"/>
  <c r="M341" i="25"/>
  <c r="L341" i="25"/>
  <c r="M340" i="25"/>
  <c r="L340" i="25"/>
  <c r="M339" i="25"/>
  <c r="L339" i="25"/>
  <c r="M338" i="25"/>
  <c r="L338" i="25"/>
  <c r="M337" i="25"/>
  <c r="L337" i="25"/>
  <c r="M336" i="25"/>
  <c r="L336" i="25"/>
  <c r="M335" i="25"/>
  <c r="L335" i="25"/>
  <c r="M334" i="25"/>
  <c r="L334" i="25"/>
  <c r="M333" i="25"/>
  <c r="L333" i="25"/>
  <c r="M332" i="25"/>
  <c r="L332" i="25"/>
  <c r="M331" i="25"/>
  <c r="L331" i="25"/>
  <c r="M330" i="25"/>
  <c r="L330" i="25"/>
  <c r="M329" i="25"/>
  <c r="L329" i="25"/>
  <c r="M328" i="25"/>
  <c r="L328" i="25"/>
  <c r="M327" i="25"/>
  <c r="L327" i="25"/>
  <c r="M326" i="25"/>
  <c r="L326" i="25"/>
  <c r="M325" i="25"/>
  <c r="L325" i="25"/>
  <c r="M324" i="25"/>
  <c r="L324" i="25"/>
  <c r="M323" i="25"/>
  <c r="L323" i="25"/>
  <c r="M322" i="25"/>
  <c r="L322" i="25"/>
  <c r="M321" i="25"/>
  <c r="L321" i="25"/>
  <c r="M320" i="25"/>
  <c r="L320" i="25"/>
  <c r="M319" i="25"/>
  <c r="L319" i="25"/>
  <c r="M318" i="25"/>
  <c r="L318" i="25"/>
  <c r="M317" i="25"/>
  <c r="L317" i="25"/>
  <c r="M316" i="25"/>
  <c r="L316" i="25"/>
  <c r="M315" i="25"/>
  <c r="L315" i="25"/>
  <c r="M314" i="25"/>
  <c r="L314" i="25"/>
  <c r="M313" i="25"/>
  <c r="L313" i="25"/>
  <c r="M312" i="25"/>
  <c r="L312" i="25"/>
  <c r="M311" i="25"/>
  <c r="L311" i="25"/>
  <c r="M310" i="25"/>
  <c r="L310" i="25"/>
  <c r="M309" i="25"/>
  <c r="L309" i="25"/>
  <c r="M308" i="25"/>
  <c r="L308" i="25"/>
  <c r="M307" i="25"/>
  <c r="L307" i="25"/>
  <c r="M306" i="25"/>
  <c r="L306" i="25"/>
  <c r="AE305" i="25"/>
  <c r="AD305" i="25"/>
  <c r="AC305" i="25"/>
  <c r="AB305" i="25"/>
  <c r="AA305" i="25"/>
  <c r="Z305" i="25"/>
  <c r="Y305" i="25"/>
  <c r="X305" i="25"/>
  <c r="W305" i="25"/>
  <c r="U305" i="25"/>
  <c r="T305" i="25"/>
  <c r="S305" i="25"/>
  <c r="R305" i="25"/>
  <c r="Q305" i="25"/>
  <c r="M305" i="25"/>
  <c r="L305" i="25"/>
  <c r="M304" i="25"/>
  <c r="L304" i="25"/>
  <c r="M303" i="25"/>
  <c r="L303" i="25"/>
  <c r="M302" i="25"/>
  <c r="L302" i="25"/>
  <c r="M301" i="25"/>
  <c r="L301" i="25"/>
  <c r="M300" i="25"/>
  <c r="L300" i="25"/>
  <c r="M299" i="25"/>
  <c r="L299" i="25"/>
  <c r="M298" i="25"/>
  <c r="L298" i="25"/>
  <c r="M297" i="25"/>
  <c r="L297" i="25"/>
  <c r="M296" i="25"/>
  <c r="L296" i="25"/>
  <c r="M295" i="25"/>
  <c r="L295" i="25"/>
  <c r="M294" i="25"/>
  <c r="L294" i="25"/>
  <c r="M293" i="25"/>
  <c r="L293" i="25"/>
  <c r="M292" i="25"/>
  <c r="L292" i="25"/>
  <c r="M291" i="25"/>
  <c r="L291" i="25"/>
  <c r="M290" i="25"/>
  <c r="L290" i="25"/>
  <c r="M289" i="25"/>
  <c r="L289" i="25"/>
  <c r="M288" i="25"/>
  <c r="L288" i="25"/>
  <c r="M287" i="25"/>
  <c r="L287" i="25"/>
  <c r="M286" i="25"/>
  <c r="L286" i="25"/>
  <c r="M285" i="25"/>
  <c r="L285" i="25"/>
  <c r="M284" i="25"/>
  <c r="L284" i="25"/>
  <c r="M283" i="25"/>
  <c r="L283" i="25"/>
  <c r="M282" i="25"/>
  <c r="L282" i="25"/>
  <c r="M281" i="25"/>
  <c r="L281" i="25"/>
  <c r="M280" i="25"/>
  <c r="L280" i="25"/>
  <c r="M279" i="25"/>
  <c r="L279" i="25"/>
  <c r="M278" i="25"/>
  <c r="L278" i="25"/>
  <c r="M277" i="25"/>
  <c r="L277" i="25"/>
  <c r="M276" i="25"/>
  <c r="L276" i="25"/>
  <c r="M275" i="25"/>
  <c r="L275" i="25"/>
  <c r="M274" i="25"/>
  <c r="L274" i="25"/>
  <c r="M273" i="25"/>
  <c r="L273" i="25"/>
  <c r="M272" i="25"/>
  <c r="L272" i="25"/>
  <c r="M271" i="25"/>
  <c r="L271" i="25"/>
  <c r="M270" i="25"/>
  <c r="L270" i="25"/>
  <c r="M269" i="25"/>
  <c r="L269" i="25"/>
  <c r="M268" i="25"/>
  <c r="L268" i="25"/>
  <c r="M267" i="25"/>
  <c r="L267" i="25"/>
  <c r="M266" i="25"/>
  <c r="L266" i="25"/>
  <c r="M265" i="25"/>
  <c r="L265" i="25"/>
  <c r="M264" i="25"/>
  <c r="L264" i="25"/>
  <c r="M263" i="25"/>
  <c r="L263" i="25"/>
  <c r="M262" i="25"/>
  <c r="L262" i="25"/>
  <c r="M261" i="25"/>
  <c r="L261" i="25"/>
  <c r="M260" i="25"/>
  <c r="L260" i="25"/>
  <c r="M259" i="25"/>
  <c r="L259" i="25"/>
  <c r="M258" i="25"/>
  <c r="L258" i="25"/>
  <c r="M257" i="25"/>
  <c r="L257" i="25"/>
  <c r="M256" i="25"/>
  <c r="L256" i="25"/>
  <c r="M255" i="25"/>
  <c r="L255" i="25"/>
  <c r="M254" i="25"/>
  <c r="L254" i="25"/>
  <c r="M253" i="25"/>
  <c r="L253" i="25"/>
  <c r="M252" i="25"/>
  <c r="L252" i="25"/>
  <c r="M251" i="25"/>
  <c r="L251" i="25"/>
  <c r="M250" i="25"/>
  <c r="L250" i="25"/>
  <c r="M249" i="25"/>
  <c r="L249" i="25"/>
  <c r="M248" i="25"/>
  <c r="L248" i="25"/>
  <c r="M247" i="25"/>
  <c r="L247" i="25"/>
  <c r="M246" i="25"/>
  <c r="L246" i="25"/>
  <c r="M245" i="25"/>
  <c r="L245" i="25"/>
  <c r="M244" i="25"/>
  <c r="L244" i="25"/>
  <c r="M243" i="25"/>
  <c r="L243" i="25"/>
  <c r="M242" i="25"/>
  <c r="L242" i="25"/>
  <c r="M241" i="25"/>
  <c r="L241" i="25"/>
  <c r="M240" i="25"/>
  <c r="L240" i="25"/>
  <c r="M239" i="25"/>
  <c r="L239" i="25"/>
  <c r="M238" i="25"/>
  <c r="L238" i="25"/>
  <c r="M237" i="25"/>
  <c r="L237" i="25"/>
  <c r="M236" i="25"/>
  <c r="L236" i="25"/>
  <c r="M235" i="25"/>
  <c r="L235" i="25"/>
  <c r="M234" i="25"/>
  <c r="L234" i="25"/>
  <c r="M233" i="25"/>
  <c r="L233" i="25"/>
  <c r="M232" i="25"/>
  <c r="L232" i="25"/>
  <c r="M231" i="25"/>
  <c r="L231" i="25"/>
  <c r="M230" i="25"/>
  <c r="L230" i="25"/>
  <c r="AE229" i="25"/>
  <c r="AD229" i="25"/>
  <c r="AC229" i="25"/>
  <c r="AB229" i="25"/>
  <c r="AA229" i="25"/>
  <c r="Z229" i="25"/>
  <c r="Y229" i="25"/>
  <c r="X229" i="25"/>
  <c r="W229" i="25"/>
  <c r="U229" i="25"/>
  <c r="T229" i="25"/>
  <c r="S229" i="25"/>
  <c r="R229" i="25"/>
  <c r="Q229" i="25"/>
  <c r="M229" i="25"/>
  <c r="L229" i="25"/>
  <c r="M228" i="25"/>
  <c r="L228" i="25"/>
  <c r="M227" i="25"/>
  <c r="L227" i="25"/>
  <c r="M226" i="25"/>
  <c r="L226" i="25"/>
  <c r="M225" i="25"/>
  <c r="L225" i="25"/>
  <c r="M224" i="25"/>
  <c r="L224" i="25"/>
  <c r="M223" i="25"/>
  <c r="L223" i="25"/>
  <c r="M222" i="25"/>
  <c r="L222" i="25"/>
  <c r="M221" i="25"/>
  <c r="L221" i="25"/>
  <c r="M220" i="25"/>
  <c r="L220" i="25"/>
  <c r="M219" i="25"/>
  <c r="L219" i="25"/>
  <c r="M218" i="25"/>
  <c r="L218" i="25"/>
  <c r="M217" i="25"/>
  <c r="L217" i="25"/>
  <c r="M216" i="25"/>
  <c r="L216" i="25"/>
  <c r="M215" i="25"/>
  <c r="L215" i="25"/>
  <c r="M214" i="25"/>
  <c r="L214" i="25"/>
  <c r="M213" i="25"/>
  <c r="L213" i="25"/>
  <c r="M212" i="25"/>
  <c r="L212" i="25"/>
  <c r="M211" i="25"/>
  <c r="L211" i="25"/>
  <c r="M210" i="25"/>
  <c r="L210" i="25"/>
  <c r="M209" i="25"/>
  <c r="L209" i="25"/>
  <c r="M208" i="25"/>
  <c r="L208" i="25"/>
  <c r="M207" i="25"/>
  <c r="L207" i="25"/>
  <c r="AE206" i="25"/>
  <c r="AD206" i="25"/>
  <c r="AC206" i="25"/>
  <c r="AB206" i="25"/>
  <c r="AA206" i="25"/>
  <c r="Z206" i="25"/>
  <c r="Y206" i="25"/>
  <c r="X206" i="25"/>
  <c r="W206" i="25"/>
  <c r="U206" i="25"/>
  <c r="T206" i="25"/>
  <c r="S206" i="25"/>
  <c r="R206" i="25"/>
  <c r="Q206" i="25"/>
  <c r="M206" i="25"/>
  <c r="L206" i="25"/>
  <c r="M205" i="25"/>
  <c r="L205" i="25"/>
  <c r="M204" i="25"/>
  <c r="L204" i="25"/>
  <c r="M203" i="25"/>
  <c r="L203" i="25"/>
  <c r="M202" i="25"/>
  <c r="L202" i="25"/>
  <c r="M201" i="25"/>
  <c r="L201" i="25"/>
  <c r="M200" i="25"/>
  <c r="L200" i="25"/>
  <c r="M199" i="25"/>
  <c r="L199" i="25"/>
  <c r="M198" i="25"/>
  <c r="L198" i="25"/>
  <c r="M197" i="25"/>
  <c r="L197" i="25"/>
  <c r="M196" i="25"/>
  <c r="L196" i="25"/>
  <c r="M195" i="25"/>
  <c r="L195" i="25"/>
  <c r="M194" i="25"/>
  <c r="L194" i="25"/>
  <c r="M193" i="25"/>
  <c r="L193" i="25"/>
  <c r="M192" i="25"/>
  <c r="L192" i="25"/>
  <c r="M191" i="25"/>
  <c r="L191" i="25"/>
  <c r="M190" i="25"/>
  <c r="L190" i="25"/>
  <c r="M189" i="25"/>
  <c r="L189" i="25"/>
  <c r="M188" i="25"/>
  <c r="L188" i="25"/>
  <c r="M187" i="25"/>
  <c r="L187" i="25"/>
  <c r="M186" i="25"/>
  <c r="L186" i="25"/>
  <c r="M185" i="25"/>
  <c r="L185" i="25"/>
  <c r="M184" i="25"/>
  <c r="L184" i="25"/>
  <c r="M183" i="25"/>
  <c r="L183" i="25"/>
  <c r="M182" i="25"/>
  <c r="L182" i="25"/>
  <c r="M181" i="25"/>
  <c r="L181" i="25"/>
  <c r="M180" i="25"/>
  <c r="L180" i="25"/>
  <c r="M179" i="25"/>
  <c r="L179" i="25"/>
  <c r="M178" i="25"/>
  <c r="L178" i="25"/>
  <c r="M177" i="25"/>
  <c r="L177" i="25"/>
  <c r="M176" i="25"/>
  <c r="L176" i="25"/>
  <c r="M175" i="25"/>
  <c r="L175" i="25"/>
  <c r="M174" i="25"/>
  <c r="L174" i="25"/>
  <c r="M173" i="25"/>
  <c r="L173" i="25"/>
  <c r="M172" i="25"/>
  <c r="L172" i="25"/>
  <c r="M171" i="25"/>
  <c r="L171" i="25"/>
  <c r="M170" i="25"/>
  <c r="L170" i="25"/>
  <c r="M169" i="25"/>
  <c r="L169" i="25"/>
  <c r="M168" i="25"/>
  <c r="L168" i="25"/>
  <c r="M167" i="25"/>
  <c r="L167" i="25"/>
  <c r="M166" i="25"/>
  <c r="L166" i="25"/>
  <c r="M165" i="25"/>
  <c r="L165" i="25"/>
  <c r="M164" i="25"/>
  <c r="L164" i="25"/>
  <c r="M163" i="25"/>
  <c r="L163" i="25"/>
  <c r="M162" i="25"/>
  <c r="L162" i="25"/>
  <c r="M161" i="25"/>
  <c r="L161" i="25"/>
  <c r="M160" i="25"/>
  <c r="L160" i="25"/>
  <c r="M159" i="25"/>
  <c r="L159" i="25"/>
  <c r="M158" i="25"/>
  <c r="L158" i="25"/>
  <c r="M157" i="25"/>
  <c r="L157" i="25"/>
  <c r="M156" i="25"/>
  <c r="L156" i="25"/>
  <c r="M155" i="25"/>
  <c r="L155" i="25"/>
  <c r="M154" i="25"/>
  <c r="L154" i="25"/>
  <c r="M153" i="25"/>
  <c r="L153" i="25"/>
  <c r="M152" i="25"/>
  <c r="L152" i="25"/>
  <c r="M151" i="25"/>
  <c r="L151" i="25"/>
  <c r="M150" i="25"/>
  <c r="L150" i="25"/>
  <c r="M149" i="25"/>
  <c r="L149" i="25"/>
  <c r="M148" i="25"/>
  <c r="L148" i="25"/>
  <c r="M147" i="25"/>
  <c r="L147" i="25"/>
  <c r="M146" i="25"/>
  <c r="L146" i="25"/>
  <c r="M145" i="25"/>
  <c r="L145" i="25"/>
  <c r="M144" i="25"/>
  <c r="L144" i="25"/>
  <c r="M143" i="25"/>
  <c r="L143" i="25"/>
  <c r="M142" i="25"/>
  <c r="L142" i="25"/>
  <c r="M141" i="25"/>
  <c r="L141" i="25"/>
  <c r="M140" i="25"/>
  <c r="L140" i="25"/>
  <c r="M139" i="25"/>
  <c r="L139" i="25"/>
  <c r="M138" i="25"/>
  <c r="L138" i="25"/>
  <c r="M137" i="25"/>
  <c r="L137" i="25"/>
  <c r="M136" i="25"/>
  <c r="L136" i="25"/>
  <c r="M135" i="25"/>
  <c r="L135" i="25"/>
  <c r="M134" i="25"/>
  <c r="L134" i="25"/>
  <c r="M133" i="25"/>
  <c r="L133" i="25"/>
  <c r="M132" i="25"/>
  <c r="L132" i="25"/>
  <c r="M131" i="25"/>
  <c r="L131" i="25"/>
  <c r="M130" i="25"/>
  <c r="L130" i="25"/>
  <c r="M129" i="25"/>
  <c r="L129" i="25"/>
  <c r="M128" i="25"/>
  <c r="L128" i="25"/>
  <c r="M127" i="25"/>
  <c r="L127" i="25"/>
  <c r="M126" i="25"/>
  <c r="L126" i="25"/>
  <c r="M125" i="25"/>
  <c r="L125" i="25"/>
  <c r="M124" i="25"/>
  <c r="L124" i="25"/>
  <c r="M123" i="25"/>
  <c r="L123" i="25"/>
  <c r="M122" i="25"/>
  <c r="L122" i="25"/>
  <c r="M121" i="25"/>
  <c r="L121" i="25"/>
  <c r="M120" i="25"/>
  <c r="L120" i="25"/>
  <c r="M119" i="25"/>
  <c r="L119" i="25"/>
  <c r="M118" i="25"/>
  <c r="L118" i="25"/>
  <c r="M117" i="25"/>
  <c r="L117" i="25"/>
  <c r="M116" i="25"/>
  <c r="L116" i="25"/>
  <c r="M115" i="25"/>
  <c r="L115" i="25"/>
  <c r="M114" i="25"/>
  <c r="L114" i="25"/>
  <c r="M113" i="25"/>
  <c r="L113" i="25"/>
  <c r="M112" i="25"/>
  <c r="L112" i="25"/>
  <c r="M111" i="25"/>
  <c r="L111" i="25"/>
  <c r="AE110" i="25"/>
  <c r="AD110" i="25"/>
  <c r="AC110" i="25"/>
  <c r="AB110" i="25"/>
  <c r="AA110" i="25"/>
  <c r="Z110" i="25"/>
  <c r="Y110" i="25"/>
  <c r="X110" i="25"/>
  <c r="W110" i="25"/>
  <c r="U110" i="25"/>
  <c r="T110" i="25"/>
  <c r="S110" i="25"/>
  <c r="R110" i="25"/>
  <c r="Q110" i="25"/>
  <c r="M110" i="25"/>
  <c r="L110" i="25"/>
  <c r="M109" i="25"/>
  <c r="L109" i="25"/>
  <c r="M108" i="25"/>
  <c r="L108" i="25"/>
  <c r="M107" i="25"/>
  <c r="L107" i="25"/>
  <c r="M106" i="25"/>
  <c r="L106" i="25"/>
  <c r="M105" i="25"/>
  <c r="L105" i="25"/>
  <c r="M104" i="25"/>
  <c r="L104" i="25"/>
  <c r="M103" i="25"/>
  <c r="L103" i="25"/>
  <c r="M102" i="25"/>
  <c r="L102" i="25"/>
  <c r="M101" i="25"/>
  <c r="L101" i="25"/>
  <c r="M100" i="25"/>
  <c r="L100" i="25"/>
  <c r="M99" i="25"/>
  <c r="L99" i="25"/>
  <c r="M98" i="25"/>
  <c r="L98" i="25"/>
  <c r="M97" i="25"/>
  <c r="L97" i="25"/>
  <c r="M96" i="25"/>
  <c r="L96" i="25"/>
  <c r="M95" i="25"/>
  <c r="L95" i="25"/>
  <c r="M94" i="25"/>
  <c r="L94" i="25"/>
  <c r="M93" i="25"/>
  <c r="L93" i="25"/>
  <c r="M92" i="25"/>
  <c r="L92" i="25"/>
  <c r="M91" i="25"/>
  <c r="L91" i="25"/>
  <c r="M90" i="25"/>
  <c r="L90" i="25"/>
  <c r="M89" i="25"/>
  <c r="L89" i="25"/>
  <c r="M88" i="25"/>
  <c r="L88" i="25"/>
  <c r="M87" i="25"/>
  <c r="L87" i="25"/>
  <c r="M86" i="25"/>
  <c r="L86" i="25"/>
  <c r="M85" i="25"/>
  <c r="L85" i="25"/>
  <c r="M84" i="25"/>
  <c r="L84" i="25"/>
  <c r="M83" i="25"/>
  <c r="L83" i="25"/>
  <c r="M82" i="25"/>
  <c r="L82" i="25"/>
  <c r="M81" i="25"/>
  <c r="L81" i="25"/>
  <c r="M80" i="25"/>
  <c r="L80" i="25"/>
  <c r="M79" i="25"/>
  <c r="L79" i="25"/>
  <c r="M78" i="25"/>
  <c r="L78" i="25"/>
  <c r="M77" i="25"/>
  <c r="L77" i="25"/>
  <c r="M76" i="25"/>
  <c r="L76" i="25"/>
  <c r="M75" i="25"/>
  <c r="L75" i="25"/>
  <c r="M74" i="25"/>
  <c r="L74" i="25"/>
  <c r="M73" i="25"/>
  <c r="L73" i="25"/>
  <c r="M72" i="25"/>
  <c r="L72" i="25"/>
  <c r="M71" i="25"/>
  <c r="L71" i="25"/>
  <c r="M70" i="25"/>
  <c r="L70" i="25"/>
  <c r="M69" i="25"/>
  <c r="L69" i="25"/>
  <c r="M68" i="25"/>
  <c r="L68" i="25"/>
  <c r="M67" i="25"/>
  <c r="L67" i="25"/>
  <c r="M66" i="25"/>
  <c r="L66" i="25"/>
  <c r="M65" i="25"/>
  <c r="L65" i="25"/>
  <c r="M64" i="25"/>
  <c r="L64" i="25"/>
  <c r="M63" i="25"/>
  <c r="L63" i="25"/>
  <c r="M62" i="25"/>
  <c r="L62" i="25"/>
  <c r="M61" i="25"/>
  <c r="L61" i="25"/>
  <c r="M60" i="25"/>
  <c r="L60" i="25"/>
  <c r="M59" i="25"/>
  <c r="L59" i="25"/>
  <c r="M58" i="25"/>
  <c r="L58" i="25"/>
  <c r="M57" i="25"/>
  <c r="L57" i="25"/>
  <c r="M56" i="25"/>
  <c r="L56" i="25"/>
  <c r="M55" i="25"/>
  <c r="L55" i="25"/>
  <c r="M54" i="25"/>
  <c r="L54" i="25"/>
  <c r="M53" i="25"/>
  <c r="L53" i="25"/>
  <c r="M52" i="25"/>
  <c r="L52" i="25"/>
  <c r="M51" i="25"/>
  <c r="L51" i="25"/>
  <c r="M50" i="25"/>
  <c r="L50" i="25"/>
  <c r="M49" i="25"/>
  <c r="L49" i="25"/>
  <c r="M48" i="25"/>
  <c r="L48" i="25"/>
  <c r="M47" i="25"/>
  <c r="L47" i="25"/>
  <c r="M46" i="25"/>
  <c r="L46" i="25"/>
  <c r="M45" i="25"/>
  <c r="L45" i="25"/>
  <c r="M44" i="25"/>
  <c r="L44" i="25"/>
  <c r="M43" i="25"/>
  <c r="L43" i="25"/>
  <c r="M42" i="25"/>
  <c r="L42" i="25"/>
  <c r="M41" i="25"/>
  <c r="L41" i="25"/>
  <c r="M40" i="25"/>
  <c r="L40" i="25"/>
  <c r="M39" i="25"/>
  <c r="L39" i="25"/>
  <c r="M38" i="25"/>
  <c r="L38" i="25"/>
  <c r="M37" i="25"/>
  <c r="L37" i="25"/>
  <c r="M36" i="25"/>
  <c r="L36" i="25"/>
  <c r="M35" i="25"/>
  <c r="L35" i="25"/>
  <c r="M34" i="25"/>
  <c r="L34" i="25"/>
  <c r="M33" i="25"/>
  <c r="L33" i="25"/>
  <c r="M32" i="25"/>
  <c r="L32" i="25"/>
  <c r="M31" i="25"/>
  <c r="L31" i="25"/>
  <c r="M30" i="25"/>
  <c r="L30" i="25"/>
  <c r="M29" i="25"/>
  <c r="L29" i="25"/>
  <c r="M28" i="25"/>
  <c r="L28" i="25"/>
  <c r="M27" i="25"/>
  <c r="L27" i="25"/>
  <c r="M26" i="25"/>
  <c r="L26" i="25"/>
  <c r="M25" i="25"/>
  <c r="L25" i="25"/>
  <c r="M24" i="25"/>
  <c r="L24" i="25"/>
  <c r="M23" i="25"/>
  <c r="L23" i="25"/>
  <c r="M22" i="25"/>
  <c r="L22" i="25"/>
  <c r="M21" i="25"/>
  <c r="L21" i="25"/>
  <c r="M20" i="25"/>
  <c r="L20" i="25"/>
  <c r="M19" i="25"/>
  <c r="L19" i="25"/>
  <c r="M18" i="25"/>
  <c r="L18" i="25"/>
  <c r="M17" i="25"/>
  <c r="L17" i="25"/>
  <c r="M16" i="25"/>
  <c r="L16" i="25"/>
  <c r="M15" i="25"/>
  <c r="L15" i="25"/>
  <c r="M14" i="25"/>
  <c r="L14" i="25"/>
  <c r="M13" i="25"/>
  <c r="L13" i="25"/>
  <c r="M12" i="25"/>
  <c r="L12" i="25"/>
  <c r="M11" i="25"/>
  <c r="L11" i="25"/>
  <c r="M10" i="25"/>
  <c r="L10" i="25"/>
  <c r="M9" i="25"/>
  <c r="L9" i="25"/>
  <c r="M8" i="25"/>
  <c r="L8" i="25"/>
  <c r="M7" i="25"/>
  <c r="L7" i="25"/>
  <c r="M6" i="25"/>
  <c r="L6" i="25"/>
  <c r="M5" i="25"/>
  <c r="L5" i="25"/>
  <c r="M4" i="25"/>
  <c r="L4" i="25"/>
  <c r="M3" i="25"/>
  <c r="L3" i="25"/>
  <c r="M2" i="25"/>
  <c r="L2" i="25"/>
  <c r="D119" i="24"/>
  <c r="D118" i="24"/>
  <c r="E37" i="24"/>
  <c r="D37" i="24"/>
  <c r="E32" i="24"/>
  <c r="D32" i="24"/>
  <c r="E16" i="24"/>
  <c r="D16" i="24"/>
  <c r="E15" i="24"/>
  <c r="D15" i="24"/>
  <c r="D10" i="24"/>
  <c r="Z123" i="23"/>
  <c r="Y123" i="23"/>
  <c r="X123" i="23"/>
  <c r="W123" i="23"/>
  <c r="Z122" i="23"/>
  <c r="Y122" i="23"/>
  <c r="X122" i="23"/>
  <c r="W122" i="23"/>
  <c r="AG121" i="23"/>
  <c r="AF121" i="23"/>
  <c r="AE121" i="23"/>
  <c r="AD121" i="23"/>
  <c r="Z121" i="23"/>
  <c r="Y121" i="23"/>
  <c r="X121" i="23"/>
  <c r="W121" i="23"/>
  <c r="AG120" i="23"/>
  <c r="AF120" i="23"/>
  <c r="AE120" i="23"/>
  <c r="AD120" i="23"/>
  <c r="AB120" i="23"/>
  <c r="Z120" i="23"/>
  <c r="Y120" i="23"/>
  <c r="X120" i="23"/>
  <c r="W120" i="23"/>
  <c r="AG119" i="23"/>
  <c r="AF119" i="23"/>
  <c r="AE119" i="23"/>
  <c r="AD119" i="23"/>
  <c r="AB119" i="23"/>
  <c r="Z119" i="23"/>
  <c r="Y119" i="23"/>
  <c r="X119" i="23"/>
  <c r="W119" i="23"/>
  <c r="AI118" i="23"/>
  <c r="AG118" i="23"/>
  <c r="AF118" i="23"/>
  <c r="AE118" i="23"/>
  <c r="AD118" i="23"/>
  <c r="AB118" i="23"/>
  <c r="Z118" i="23"/>
  <c r="Y118" i="23"/>
  <c r="X118" i="23"/>
  <c r="W118" i="23"/>
  <c r="S118" i="23"/>
  <c r="R118" i="23"/>
  <c r="Q118" i="23"/>
  <c r="P118" i="23"/>
  <c r="AI117" i="23"/>
  <c r="AG117" i="23"/>
  <c r="AF117" i="23"/>
  <c r="AE117" i="23"/>
  <c r="AD117" i="23"/>
  <c r="AB117" i="23"/>
  <c r="AA117" i="23"/>
  <c r="Z117" i="23"/>
  <c r="Y117" i="23"/>
  <c r="X117" i="23"/>
  <c r="W117" i="23"/>
  <c r="S117" i="23"/>
  <c r="R117" i="23"/>
  <c r="Q117" i="23"/>
  <c r="P117" i="23"/>
  <c r="AI116" i="23"/>
  <c r="AG116" i="23"/>
  <c r="AF116" i="23"/>
  <c r="AE116" i="23"/>
  <c r="AD116" i="23"/>
  <c r="AB116" i="23"/>
  <c r="Z116" i="23"/>
  <c r="Y116" i="23"/>
  <c r="X116" i="23"/>
  <c r="W116" i="23"/>
  <c r="U116" i="23"/>
  <c r="S116" i="23"/>
  <c r="R116" i="23"/>
  <c r="Q116" i="23"/>
  <c r="P116" i="23"/>
  <c r="AI115" i="23"/>
  <c r="AG115" i="23"/>
  <c r="AF115" i="23"/>
  <c r="AE115" i="23"/>
  <c r="AD115" i="23"/>
  <c r="AA115" i="23"/>
  <c r="Z115" i="23"/>
  <c r="Y115" i="23"/>
  <c r="X115" i="23"/>
  <c r="W115" i="23"/>
  <c r="U115" i="23"/>
  <c r="S115" i="23"/>
  <c r="R115" i="23"/>
  <c r="Q115" i="23"/>
  <c r="P115" i="23"/>
  <c r="AI114" i="23"/>
  <c r="AG114" i="23"/>
  <c r="AF114" i="23"/>
  <c r="AE114" i="23"/>
  <c r="AD114" i="23"/>
  <c r="Z114" i="23"/>
  <c r="Y114" i="23"/>
  <c r="X114" i="23"/>
  <c r="W114" i="23"/>
  <c r="U114" i="23"/>
  <c r="S114" i="23"/>
  <c r="R114" i="23"/>
  <c r="Q114" i="23"/>
  <c r="P114" i="23"/>
  <c r="AR113" i="23"/>
  <c r="AQ113" i="23"/>
  <c r="AP113" i="23"/>
  <c r="AM113" i="23"/>
  <c r="AL113" i="23"/>
  <c r="AK113" i="23"/>
  <c r="AG113" i="23"/>
  <c r="AF113" i="23"/>
  <c r="AE113" i="23"/>
  <c r="AD113" i="23"/>
  <c r="Z113" i="23"/>
  <c r="Y113" i="23"/>
  <c r="X113" i="23"/>
  <c r="W113" i="23"/>
  <c r="U113" i="23"/>
  <c r="S113" i="23"/>
  <c r="R113" i="23"/>
  <c r="Q113" i="23"/>
  <c r="P113" i="23"/>
  <c r="AR112" i="23"/>
  <c r="AQ112" i="23"/>
  <c r="AP112" i="23"/>
  <c r="AM112" i="23"/>
  <c r="AL112" i="23"/>
  <c r="AK112" i="23"/>
  <c r="AG112" i="23"/>
  <c r="AF112" i="23"/>
  <c r="AE112" i="23"/>
  <c r="AD112" i="23"/>
  <c r="Z112" i="23"/>
  <c r="Y112" i="23"/>
  <c r="X112" i="23"/>
  <c r="W112" i="23"/>
  <c r="U112" i="23"/>
  <c r="S112" i="23"/>
  <c r="R112" i="23"/>
  <c r="Q112" i="23"/>
  <c r="P112" i="23"/>
  <c r="AR111" i="23"/>
  <c r="AQ111" i="23"/>
  <c r="AP111" i="23"/>
  <c r="AM111" i="23"/>
  <c r="AL111" i="23"/>
  <c r="AK111" i="23"/>
  <c r="AG111" i="23"/>
  <c r="AF111" i="23"/>
  <c r="AE111" i="23"/>
  <c r="AD111" i="23"/>
  <c r="AB111" i="23"/>
  <c r="Z111" i="23"/>
  <c r="Y111" i="23"/>
  <c r="X111" i="23"/>
  <c r="W111" i="23"/>
  <c r="T111" i="23"/>
  <c r="S111" i="23"/>
  <c r="R111" i="23"/>
  <c r="Q111" i="23"/>
  <c r="P111" i="23"/>
  <c r="AR110" i="23"/>
  <c r="AQ110" i="23"/>
  <c r="AP110" i="23"/>
  <c r="AM110" i="23"/>
  <c r="AL110" i="23"/>
  <c r="AK110" i="23"/>
  <c r="AI110" i="23"/>
  <c r="AG110" i="23"/>
  <c r="AF110" i="23"/>
  <c r="AE110" i="23"/>
  <c r="AD110" i="23"/>
  <c r="AB110" i="23"/>
  <c r="Z110" i="23"/>
  <c r="Y110" i="23"/>
  <c r="X110" i="23"/>
  <c r="W110" i="23"/>
  <c r="S110" i="23"/>
  <c r="R110" i="23"/>
  <c r="Q110" i="23"/>
  <c r="P110" i="23"/>
  <c r="AR109" i="23"/>
  <c r="AQ109" i="23"/>
  <c r="AP109" i="23"/>
  <c r="AM109" i="23"/>
  <c r="AL109" i="23"/>
  <c r="AK109" i="23"/>
  <c r="AI109" i="23"/>
  <c r="AG109" i="23"/>
  <c r="AF109" i="23"/>
  <c r="AE109" i="23"/>
  <c r="AD109" i="23"/>
  <c r="AB109" i="23"/>
  <c r="Z109" i="23"/>
  <c r="Y109" i="23"/>
  <c r="X109" i="23"/>
  <c r="W109" i="23"/>
  <c r="S109" i="23"/>
  <c r="R109" i="23"/>
  <c r="Q109" i="23"/>
  <c r="P109" i="23"/>
  <c r="AR108" i="23"/>
  <c r="AQ108" i="23"/>
  <c r="AP108" i="23"/>
  <c r="AM108" i="23"/>
  <c r="AL108" i="23"/>
  <c r="AK108" i="23"/>
  <c r="AI108" i="23"/>
  <c r="AG108" i="23"/>
  <c r="AF108" i="23"/>
  <c r="AE108" i="23"/>
  <c r="AD108" i="23"/>
  <c r="AB108" i="23"/>
  <c r="AA108" i="23"/>
  <c r="Z108" i="23"/>
  <c r="Y108" i="23"/>
  <c r="X108" i="23"/>
  <c r="W108" i="23"/>
  <c r="S108" i="23"/>
  <c r="R108" i="23"/>
  <c r="Q108" i="23"/>
  <c r="P108" i="23"/>
  <c r="AS107" i="23"/>
  <c r="AR107" i="23"/>
  <c r="AQ107" i="23"/>
  <c r="AP107" i="23"/>
  <c r="AN107" i="23"/>
  <c r="AM107" i="23"/>
  <c r="AL107" i="23"/>
  <c r="AK107" i="23"/>
  <c r="AI107" i="23"/>
  <c r="AG107" i="23"/>
  <c r="AF107" i="23"/>
  <c r="AE107" i="23"/>
  <c r="AD107" i="23"/>
  <c r="AB107" i="23"/>
  <c r="Z107" i="23"/>
  <c r="Y107" i="23"/>
  <c r="X107" i="23"/>
  <c r="W107" i="23"/>
  <c r="U107" i="23"/>
  <c r="S107" i="23"/>
  <c r="R107" i="23"/>
  <c r="Q107" i="23"/>
  <c r="P107" i="23"/>
  <c r="L107" i="23"/>
  <c r="K107" i="23"/>
  <c r="J107" i="23"/>
  <c r="I107" i="23"/>
  <c r="AS106" i="23"/>
  <c r="AR106" i="23"/>
  <c r="AQ106" i="23"/>
  <c r="AP106" i="23"/>
  <c r="AN106" i="23"/>
  <c r="AM106" i="23"/>
  <c r="AL106" i="23"/>
  <c r="AK106" i="23"/>
  <c r="AI106" i="23"/>
  <c r="AG106" i="23"/>
  <c r="AF106" i="23"/>
  <c r="AE106" i="23"/>
  <c r="AD106" i="23"/>
  <c r="AA106" i="23"/>
  <c r="Z106" i="23"/>
  <c r="Y106" i="23"/>
  <c r="X106" i="23"/>
  <c r="W106" i="23"/>
  <c r="U106" i="23"/>
  <c r="S106" i="23"/>
  <c r="R106" i="23"/>
  <c r="Q106" i="23"/>
  <c r="P106" i="23"/>
  <c r="L106" i="23"/>
  <c r="K106" i="23"/>
  <c r="J106" i="23"/>
  <c r="I106" i="23"/>
  <c r="AR105" i="23"/>
  <c r="AQ105" i="23"/>
  <c r="AP105" i="23"/>
  <c r="AG105" i="23"/>
  <c r="AF105" i="23"/>
  <c r="AE105" i="23"/>
  <c r="AD105" i="23"/>
  <c r="Z105" i="23"/>
  <c r="Y105" i="23"/>
  <c r="X105" i="23"/>
  <c r="W105" i="23"/>
  <c r="U105" i="23"/>
  <c r="S105" i="23"/>
  <c r="R105" i="23"/>
  <c r="Q105" i="23"/>
  <c r="P105" i="23"/>
  <c r="N105" i="23"/>
  <c r="L105" i="23"/>
  <c r="K105" i="23"/>
  <c r="J105" i="23"/>
  <c r="I105" i="23"/>
  <c r="G105" i="23"/>
  <c r="AR104" i="23"/>
  <c r="AQ104" i="23"/>
  <c r="AP104" i="23"/>
  <c r="AM104" i="23"/>
  <c r="AL104" i="23"/>
  <c r="AK104" i="23"/>
  <c r="AG104" i="23"/>
  <c r="AF104" i="23"/>
  <c r="AE104" i="23"/>
  <c r="AD104" i="23"/>
  <c r="Z104" i="23"/>
  <c r="Y104" i="23"/>
  <c r="X104" i="23"/>
  <c r="W104" i="23"/>
  <c r="U104" i="23"/>
  <c r="S104" i="23"/>
  <c r="R104" i="23"/>
  <c r="Q104" i="23"/>
  <c r="P104" i="23"/>
  <c r="N104" i="23"/>
  <c r="L104" i="23"/>
  <c r="K104" i="23"/>
  <c r="J104" i="23"/>
  <c r="I104" i="23"/>
  <c r="G104" i="23"/>
  <c r="AR103" i="23"/>
  <c r="AQ103" i="23"/>
  <c r="AP103" i="23"/>
  <c r="AM103" i="23"/>
  <c r="AL103" i="23"/>
  <c r="AK103" i="23"/>
  <c r="AG103" i="23"/>
  <c r="AF103" i="23"/>
  <c r="AE103" i="23"/>
  <c r="AD103" i="23"/>
  <c r="Z103" i="23"/>
  <c r="Y103" i="23"/>
  <c r="X103" i="23"/>
  <c r="W103" i="23"/>
  <c r="U103" i="23"/>
  <c r="S103" i="23"/>
  <c r="R103" i="23"/>
  <c r="Q103" i="23"/>
  <c r="P103" i="23"/>
  <c r="N103" i="23"/>
  <c r="L103" i="23"/>
  <c r="K103" i="23"/>
  <c r="J103" i="23"/>
  <c r="I103" i="23"/>
  <c r="G103" i="23"/>
  <c r="AR102" i="23"/>
  <c r="AQ102" i="23"/>
  <c r="AP102" i="23"/>
  <c r="AM102" i="23"/>
  <c r="AL102" i="23"/>
  <c r="AK102" i="23"/>
  <c r="AI102" i="23"/>
  <c r="AG102" i="23"/>
  <c r="AF102" i="23"/>
  <c r="AE102" i="23"/>
  <c r="AD102" i="23"/>
  <c r="AB102" i="23"/>
  <c r="Z102" i="23"/>
  <c r="Y102" i="23"/>
  <c r="X102" i="23"/>
  <c r="W102" i="23"/>
  <c r="T102" i="23"/>
  <c r="S102" i="23"/>
  <c r="R102" i="23"/>
  <c r="Q102" i="23"/>
  <c r="P102" i="23"/>
  <c r="N102" i="23"/>
  <c r="L102" i="23"/>
  <c r="K102" i="23"/>
  <c r="J102" i="23"/>
  <c r="I102" i="23"/>
  <c r="G102" i="23"/>
  <c r="AR101" i="23"/>
  <c r="AQ101" i="23"/>
  <c r="AP101" i="23"/>
  <c r="AM101" i="23"/>
  <c r="AL101" i="23"/>
  <c r="AK101" i="23"/>
  <c r="AI101" i="23"/>
  <c r="AG101" i="23"/>
  <c r="AF101" i="23"/>
  <c r="AE101" i="23"/>
  <c r="AD101" i="23"/>
  <c r="AB101" i="23"/>
  <c r="Z101" i="23"/>
  <c r="Y101" i="23"/>
  <c r="X101" i="23"/>
  <c r="W101" i="23"/>
  <c r="S101" i="23"/>
  <c r="R101" i="23"/>
  <c r="Q101" i="23"/>
  <c r="P101" i="23"/>
  <c r="N101" i="23"/>
  <c r="L101" i="23"/>
  <c r="K101" i="23"/>
  <c r="J101" i="23"/>
  <c r="I101" i="23"/>
  <c r="G101" i="23"/>
  <c r="E101" i="23"/>
  <c r="AR100" i="23"/>
  <c r="AQ100" i="23"/>
  <c r="AP100" i="23"/>
  <c r="AM100" i="23"/>
  <c r="AL100" i="23"/>
  <c r="AK100" i="23"/>
  <c r="AI100" i="23"/>
  <c r="AG100" i="23"/>
  <c r="AF100" i="23"/>
  <c r="AE100" i="23"/>
  <c r="AD100" i="23"/>
  <c r="AB100" i="23"/>
  <c r="Z100" i="23"/>
  <c r="Y100" i="23"/>
  <c r="X100" i="23"/>
  <c r="W100" i="23"/>
  <c r="S100" i="23"/>
  <c r="R100" i="23"/>
  <c r="Q100" i="23"/>
  <c r="P100" i="23"/>
  <c r="M100" i="23"/>
  <c r="L100" i="23"/>
  <c r="K100" i="23"/>
  <c r="J100" i="23"/>
  <c r="I100" i="23"/>
  <c r="BY99" i="23"/>
  <c r="BX99" i="23"/>
  <c r="BW99" i="23"/>
  <c r="BV99" i="23"/>
  <c r="BU99" i="23"/>
  <c r="BT99" i="23"/>
  <c r="BS99" i="23"/>
  <c r="AS99" i="23"/>
  <c r="AR99" i="23"/>
  <c r="AQ99" i="23"/>
  <c r="AP99" i="23"/>
  <c r="AM99" i="23"/>
  <c r="AL99" i="23"/>
  <c r="AK99" i="23"/>
  <c r="AI99" i="23"/>
  <c r="AG99" i="23"/>
  <c r="AF99" i="23"/>
  <c r="AE99" i="23"/>
  <c r="AD99" i="23"/>
  <c r="AB99" i="23"/>
  <c r="AA99" i="23"/>
  <c r="Z99" i="23"/>
  <c r="Y99" i="23"/>
  <c r="X99" i="23"/>
  <c r="W99" i="23"/>
  <c r="S99" i="23"/>
  <c r="R99" i="23"/>
  <c r="Q99" i="23"/>
  <c r="P99" i="23"/>
  <c r="L99" i="23"/>
  <c r="K99" i="23"/>
  <c r="J99" i="23"/>
  <c r="I99" i="23"/>
  <c r="E99" i="23"/>
  <c r="BY98" i="23"/>
  <c r="BX98" i="23"/>
  <c r="BW98" i="23"/>
  <c r="BV98" i="23"/>
  <c r="BU98" i="23"/>
  <c r="BT98" i="23"/>
  <c r="BS98" i="23"/>
  <c r="AS98" i="23"/>
  <c r="AR98" i="23"/>
  <c r="AQ98" i="23"/>
  <c r="AP98" i="23"/>
  <c r="AN98" i="23"/>
  <c r="AM98" i="23"/>
  <c r="AL98" i="23"/>
  <c r="AK98" i="23"/>
  <c r="AI98" i="23"/>
  <c r="AG98" i="23"/>
  <c r="AF98" i="23"/>
  <c r="AE98" i="23"/>
  <c r="AD98" i="23"/>
  <c r="AB98" i="23"/>
  <c r="Z98" i="23"/>
  <c r="Y98" i="23"/>
  <c r="X98" i="23"/>
  <c r="W98" i="23"/>
  <c r="U98" i="23"/>
  <c r="S98" i="23"/>
  <c r="R98" i="23"/>
  <c r="Q98" i="23"/>
  <c r="P98" i="23"/>
  <c r="L98" i="23"/>
  <c r="K98" i="23"/>
  <c r="J98" i="23"/>
  <c r="I98" i="23"/>
  <c r="E98" i="23"/>
  <c r="BY97" i="23"/>
  <c r="BX97" i="23"/>
  <c r="BW97" i="23"/>
  <c r="BV97" i="23"/>
  <c r="BU97" i="23"/>
  <c r="BT97" i="23"/>
  <c r="BS97" i="23"/>
  <c r="AR97" i="23"/>
  <c r="AQ97" i="23"/>
  <c r="AP97" i="23"/>
  <c r="AN97" i="23"/>
  <c r="AM97" i="23"/>
  <c r="AL97" i="23"/>
  <c r="AK97" i="23"/>
  <c r="AG97" i="23"/>
  <c r="AF97" i="23"/>
  <c r="AE97" i="23"/>
  <c r="AD97" i="23"/>
  <c r="AA97" i="23"/>
  <c r="Z97" i="23"/>
  <c r="Y97" i="23"/>
  <c r="X97" i="23"/>
  <c r="W97" i="23"/>
  <c r="U97" i="23"/>
  <c r="S97" i="23"/>
  <c r="R97" i="23"/>
  <c r="Q97" i="23"/>
  <c r="P97" i="23"/>
  <c r="N97" i="23"/>
  <c r="L97" i="23"/>
  <c r="K97" i="23"/>
  <c r="J97" i="23"/>
  <c r="I97" i="23"/>
  <c r="G97" i="23"/>
  <c r="E97" i="23"/>
  <c r="BY96" i="23"/>
  <c r="BX96" i="23"/>
  <c r="BW96" i="23"/>
  <c r="BV96" i="23"/>
  <c r="BU96" i="23"/>
  <c r="BT96" i="23"/>
  <c r="BS96" i="23"/>
  <c r="AR96" i="23"/>
  <c r="AQ96" i="23"/>
  <c r="AP96" i="23"/>
  <c r="AM96" i="23"/>
  <c r="AL96" i="23"/>
  <c r="AK96" i="23"/>
  <c r="AG96" i="23"/>
  <c r="AF96" i="23"/>
  <c r="AE96" i="23"/>
  <c r="AD96" i="23"/>
  <c r="Z96" i="23"/>
  <c r="Y96" i="23"/>
  <c r="X96" i="23"/>
  <c r="W96" i="23"/>
  <c r="U96" i="23"/>
  <c r="S96" i="23"/>
  <c r="R96" i="23"/>
  <c r="Q96" i="23"/>
  <c r="P96" i="23"/>
  <c r="N96" i="23"/>
  <c r="L96" i="23"/>
  <c r="K96" i="23"/>
  <c r="J96" i="23"/>
  <c r="I96" i="23"/>
  <c r="G96" i="23"/>
  <c r="E96" i="23"/>
  <c r="BY95" i="23"/>
  <c r="BX95" i="23"/>
  <c r="BW95" i="23"/>
  <c r="BV95" i="23"/>
  <c r="BU95" i="23"/>
  <c r="BT95" i="23"/>
  <c r="BS95" i="23"/>
  <c r="AR95" i="23"/>
  <c r="AQ95" i="23"/>
  <c r="AP95" i="23"/>
  <c r="AM95" i="23"/>
  <c r="AL95" i="23"/>
  <c r="AK95" i="23"/>
  <c r="AG95" i="23"/>
  <c r="AF95" i="23"/>
  <c r="AE95" i="23"/>
  <c r="AD95" i="23"/>
  <c r="Z95" i="23"/>
  <c r="Y95" i="23"/>
  <c r="X95" i="23"/>
  <c r="W95" i="23"/>
  <c r="U95" i="23"/>
  <c r="S95" i="23"/>
  <c r="R95" i="23"/>
  <c r="Q95" i="23"/>
  <c r="P95" i="23"/>
  <c r="N95" i="23"/>
  <c r="L95" i="23"/>
  <c r="K95" i="23"/>
  <c r="J95" i="23"/>
  <c r="I95" i="23"/>
  <c r="G95" i="23"/>
  <c r="E95" i="23"/>
  <c r="BY94" i="23"/>
  <c r="BX94" i="23"/>
  <c r="BW94" i="23"/>
  <c r="BV94" i="23"/>
  <c r="BU94" i="23"/>
  <c r="BT94" i="23"/>
  <c r="BS94" i="23"/>
  <c r="AR94" i="23"/>
  <c r="AQ94" i="23"/>
  <c r="AP94" i="23"/>
  <c r="AM94" i="23"/>
  <c r="AL94" i="23"/>
  <c r="AK94" i="23"/>
  <c r="AI94" i="23"/>
  <c r="AG94" i="23"/>
  <c r="AF94" i="23"/>
  <c r="AE94" i="23"/>
  <c r="AD94" i="23"/>
  <c r="Z94" i="23"/>
  <c r="Y94" i="23"/>
  <c r="X94" i="23"/>
  <c r="W94" i="23"/>
  <c r="U94" i="23"/>
  <c r="S94" i="23"/>
  <c r="R94" i="23"/>
  <c r="Q94" i="23"/>
  <c r="P94" i="23"/>
  <c r="N94" i="23"/>
  <c r="L94" i="23"/>
  <c r="K94" i="23"/>
  <c r="J94" i="23"/>
  <c r="I94" i="23"/>
  <c r="G94" i="23"/>
  <c r="E94" i="23"/>
  <c r="BY93" i="23"/>
  <c r="BX93" i="23"/>
  <c r="BW93" i="23"/>
  <c r="BV93" i="23"/>
  <c r="BU93" i="23"/>
  <c r="BT93" i="23"/>
  <c r="BS93" i="23"/>
  <c r="AR93" i="23"/>
  <c r="AQ93" i="23"/>
  <c r="AP93" i="23"/>
  <c r="AM93" i="23"/>
  <c r="AL93" i="23"/>
  <c r="AK93" i="23"/>
  <c r="AI93" i="23"/>
  <c r="AG93" i="23"/>
  <c r="AF93" i="23"/>
  <c r="AE93" i="23"/>
  <c r="AD93" i="23"/>
  <c r="AB93" i="23"/>
  <c r="Z93" i="23"/>
  <c r="Y93" i="23"/>
  <c r="X93" i="23"/>
  <c r="W93" i="23"/>
  <c r="T93" i="23"/>
  <c r="S93" i="23"/>
  <c r="R93" i="23"/>
  <c r="Q93" i="23"/>
  <c r="P93" i="23"/>
  <c r="N93" i="23"/>
  <c r="L93" i="23"/>
  <c r="K93" i="23"/>
  <c r="J93" i="23"/>
  <c r="I93" i="23"/>
  <c r="G93" i="23"/>
  <c r="E93" i="23"/>
  <c r="BY92" i="23"/>
  <c r="BX92" i="23"/>
  <c r="BW92" i="23"/>
  <c r="BV92" i="23"/>
  <c r="BU92" i="23"/>
  <c r="BT92" i="23"/>
  <c r="BS92" i="23"/>
  <c r="AR92" i="23"/>
  <c r="AQ92" i="23"/>
  <c r="AP92" i="23"/>
  <c r="AM92" i="23"/>
  <c r="AL92" i="23"/>
  <c r="AK92" i="23"/>
  <c r="AI92" i="23"/>
  <c r="AG92" i="23"/>
  <c r="AF92" i="23"/>
  <c r="AE92" i="23"/>
  <c r="AD92" i="23"/>
  <c r="AB92" i="23"/>
  <c r="Z92" i="23"/>
  <c r="Y92" i="23"/>
  <c r="X92" i="23"/>
  <c r="W92" i="23"/>
  <c r="S92" i="23"/>
  <c r="R92" i="23"/>
  <c r="Q92" i="23"/>
  <c r="P92" i="23"/>
  <c r="M92" i="23"/>
  <c r="L92" i="23"/>
  <c r="K92" i="23"/>
  <c r="J92" i="23"/>
  <c r="I92" i="23"/>
  <c r="E92" i="23"/>
  <c r="BY91" i="23"/>
  <c r="BX91" i="23"/>
  <c r="BW91" i="23"/>
  <c r="BV91" i="23"/>
  <c r="BU91" i="23"/>
  <c r="BT91" i="23"/>
  <c r="BS91" i="23"/>
  <c r="AS91" i="23"/>
  <c r="AR91" i="23"/>
  <c r="AQ91" i="23"/>
  <c r="AP91" i="23"/>
  <c r="AM91" i="23"/>
  <c r="AL91" i="23"/>
  <c r="AK91" i="23"/>
  <c r="AI91" i="23"/>
  <c r="AG91" i="23"/>
  <c r="AF91" i="23"/>
  <c r="AE91" i="23"/>
  <c r="AD91" i="23"/>
  <c r="AB91" i="23"/>
  <c r="Z91" i="23"/>
  <c r="Y91" i="23"/>
  <c r="X91" i="23"/>
  <c r="W91" i="23"/>
  <c r="S91" i="23"/>
  <c r="R91" i="23"/>
  <c r="Q91" i="23"/>
  <c r="P91" i="23"/>
  <c r="L91" i="23"/>
  <c r="K91" i="23"/>
  <c r="J91" i="23"/>
  <c r="I91" i="23"/>
  <c r="BY90" i="23"/>
  <c r="BX90" i="23"/>
  <c r="BW90" i="23"/>
  <c r="BV90" i="23"/>
  <c r="BU90" i="23"/>
  <c r="BT90" i="23"/>
  <c r="BS90" i="23"/>
  <c r="AS90" i="23"/>
  <c r="AR90" i="23"/>
  <c r="AQ90" i="23"/>
  <c r="AP90" i="23"/>
  <c r="AN90" i="23"/>
  <c r="AM90" i="23"/>
  <c r="AL90" i="23"/>
  <c r="AK90" i="23"/>
  <c r="AI90" i="23"/>
  <c r="AG90" i="23"/>
  <c r="AF90" i="23"/>
  <c r="AE90" i="23"/>
  <c r="AD90" i="23"/>
  <c r="AB90" i="23"/>
  <c r="AA90" i="23"/>
  <c r="Z90" i="23"/>
  <c r="Y90" i="23"/>
  <c r="X90" i="23"/>
  <c r="W90" i="23"/>
  <c r="S90" i="23"/>
  <c r="R90" i="23"/>
  <c r="Q90" i="23"/>
  <c r="P90" i="23"/>
  <c r="N90" i="23"/>
  <c r="L90" i="23"/>
  <c r="K90" i="23"/>
  <c r="J90" i="23"/>
  <c r="I90" i="23"/>
  <c r="BY89" i="23"/>
  <c r="BX89" i="23"/>
  <c r="BW89" i="23"/>
  <c r="BV89" i="23"/>
  <c r="BU89" i="23"/>
  <c r="BT89" i="23"/>
  <c r="BS89" i="23"/>
  <c r="AR89" i="23"/>
  <c r="AQ89" i="23"/>
  <c r="AP89" i="23"/>
  <c r="AN89" i="23"/>
  <c r="AM89" i="23"/>
  <c r="AL89" i="23"/>
  <c r="AK89" i="23"/>
  <c r="AG89" i="23"/>
  <c r="AF89" i="23"/>
  <c r="AE89" i="23"/>
  <c r="AD89" i="23"/>
  <c r="AB89" i="23"/>
  <c r="Z89" i="23"/>
  <c r="Y89" i="23"/>
  <c r="X89" i="23"/>
  <c r="W89" i="23"/>
  <c r="U89" i="23"/>
  <c r="S89" i="23"/>
  <c r="R89" i="23"/>
  <c r="Q89" i="23"/>
  <c r="P89" i="23"/>
  <c r="N89" i="23"/>
  <c r="L89" i="23"/>
  <c r="K89" i="23"/>
  <c r="J89" i="23"/>
  <c r="I89" i="23"/>
  <c r="G89" i="23"/>
  <c r="BY88" i="23"/>
  <c r="BX88" i="23"/>
  <c r="BW88" i="23"/>
  <c r="BV88" i="23"/>
  <c r="BU88" i="23"/>
  <c r="BT88" i="23"/>
  <c r="BS88" i="23"/>
  <c r="AR88" i="23"/>
  <c r="AQ88" i="23"/>
  <c r="AP88" i="23"/>
  <c r="AM88" i="23"/>
  <c r="AL88" i="23"/>
  <c r="AK88" i="23"/>
  <c r="AG88" i="23"/>
  <c r="AF88" i="23"/>
  <c r="AE88" i="23"/>
  <c r="AD88" i="23"/>
  <c r="AA88" i="23"/>
  <c r="Z88" i="23"/>
  <c r="Y88" i="23"/>
  <c r="X88" i="23"/>
  <c r="W88" i="23"/>
  <c r="U88" i="23"/>
  <c r="S88" i="23"/>
  <c r="R88" i="23"/>
  <c r="Q88" i="23"/>
  <c r="P88" i="23"/>
  <c r="N88" i="23"/>
  <c r="L88" i="23"/>
  <c r="K88" i="23"/>
  <c r="J88" i="23"/>
  <c r="I88" i="23"/>
  <c r="G88" i="23"/>
  <c r="CJ87" i="23"/>
  <c r="BW87" i="23"/>
  <c r="BV87" i="23"/>
  <c r="BU87" i="23"/>
  <c r="BT87" i="23"/>
  <c r="BS87" i="23"/>
  <c r="AR87" i="23"/>
  <c r="AQ87" i="23"/>
  <c r="AP87" i="23"/>
  <c r="AM87" i="23"/>
  <c r="AL87" i="23"/>
  <c r="AK87" i="23"/>
  <c r="AG87" i="23"/>
  <c r="AF87" i="23"/>
  <c r="AE87" i="23"/>
  <c r="AD87" i="23"/>
  <c r="Z87" i="23"/>
  <c r="Y87" i="23"/>
  <c r="X87" i="23"/>
  <c r="W87" i="23"/>
  <c r="U87" i="23"/>
  <c r="S87" i="23"/>
  <c r="R87" i="23"/>
  <c r="Q87" i="23"/>
  <c r="P87" i="23"/>
  <c r="N87" i="23"/>
  <c r="L87" i="23"/>
  <c r="K87" i="23"/>
  <c r="J87" i="23"/>
  <c r="I87" i="23"/>
  <c r="G87" i="23"/>
  <c r="CJ86" i="23"/>
  <c r="BW86" i="23"/>
  <c r="BV86" i="23"/>
  <c r="BU86" i="23"/>
  <c r="BT86" i="23"/>
  <c r="BS86" i="23"/>
  <c r="AR86" i="23"/>
  <c r="AQ86" i="23"/>
  <c r="AP86" i="23"/>
  <c r="AM86" i="23"/>
  <c r="AL86" i="23"/>
  <c r="AK86" i="23"/>
  <c r="AG86" i="23"/>
  <c r="AF86" i="23"/>
  <c r="AE86" i="23"/>
  <c r="AD86" i="23"/>
  <c r="Z86" i="23"/>
  <c r="Y86" i="23"/>
  <c r="X86" i="23"/>
  <c r="W86" i="23"/>
  <c r="U86" i="23"/>
  <c r="S86" i="23"/>
  <c r="R86" i="23"/>
  <c r="Q86" i="23"/>
  <c r="P86" i="23"/>
  <c r="N86" i="23"/>
  <c r="L86" i="23"/>
  <c r="K86" i="23"/>
  <c r="J86" i="23"/>
  <c r="I86" i="23"/>
  <c r="G86" i="23"/>
  <c r="CJ85" i="23"/>
  <c r="BW85" i="23"/>
  <c r="BV85" i="23"/>
  <c r="BU85" i="23"/>
  <c r="BT85" i="23"/>
  <c r="BS85" i="23"/>
  <c r="AR85" i="23"/>
  <c r="AQ85" i="23"/>
  <c r="AP85" i="23"/>
  <c r="AM85" i="23"/>
  <c r="AL85" i="23"/>
  <c r="AK85" i="23"/>
  <c r="AI85" i="23"/>
  <c r="AG85" i="23"/>
  <c r="AF85" i="23"/>
  <c r="AE85" i="23"/>
  <c r="AD85" i="23"/>
  <c r="Z85" i="23"/>
  <c r="Y85" i="23"/>
  <c r="X85" i="23"/>
  <c r="W85" i="23"/>
  <c r="U85" i="23"/>
  <c r="S85" i="23"/>
  <c r="R85" i="23"/>
  <c r="Q85" i="23"/>
  <c r="P85" i="23"/>
  <c r="M85" i="23"/>
  <c r="L85" i="23"/>
  <c r="K85" i="23"/>
  <c r="J85" i="23"/>
  <c r="I85" i="23"/>
  <c r="G85" i="23"/>
  <c r="CJ84" i="23"/>
  <c r="BV84" i="23"/>
  <c r="BU84" i="23"/>
  <c r="BT84" i="23"/>
  <c r="BS84" i="23"/>
  <c r="AR84" i="23"/>
  <c r="AQ84" i="23"/>
  <c r="AP84" i="23"/>
  <c r="AM84" i="23"/>
  <c r="AL84" i="23"/>
  <c r="AK84" i="23"/>
  <c r="AI84" i="23"/>
  <c r="AG84" i="23"/>
  <c r="AF84" i="23"/>
  <c r="AE84" i="23"/>
  <c r="AD84" i="23"/>
  <c r="AB84" i="23"/>
  <c r="Z84" i="23"/>
  <c r="Y84" i="23"/>
  <c r="X84" i="23"/>
  <c r="W84" i="23"/>
  <c r="T84" i="23"/>
  <c r="S84" i="23"/>
  <c r="R84" i="23"/>
  <c r="Q84" i="23"/>
  <c r="P84" i="23"/>
  <c r="L84" i="23"/>
  <c r="K84" i="23"/>
  <c r="J84" i="23"/>
  <c r="I84" i="23"/>
  <c r="CJ83" i="23"/>
  <c r="BV83" i="23"/>
  <c r="BU83" i="23"/>
  <c r="BT83" i="23"/>
  <c r="BS83" i="23"/>
  <c r="AS83" i="23"/>
  <c r="AR83" i="23"/>
  <c r="AQ83" i="23"/>
  <c r="AP83" i="23"/>
  <c r="AM83" i="23"/>
  <c r="AL83" i="23"/>
  <c r="AK83" i="23"/>
  <c r="AI83" i="23"/>
  <c r="AG83" i="23"/>
  <c r="AF83" i="23"/>
  <c r="AE83" i="23"/>
  <c r="AD83" i="23"/>
  <c r="AB83" i="23"/>
  <c r="Z83" i="23"/>
  <c r="Y83" i="23"/>
  <c r="X83" i="23"/>
  <c r="W83" i="23"/>
  <c r="S83" i="23"/>
  <c r="R83" i="23"/>
  <c r="Q83" i="23"/>
  <c r="P83" i="23"/>
  <c r="L83" i="23"/>
  <c r="K83" i="23"/>
  <c r="J83" i="23"/>
  <c r="I83" i="23"/>
  <c r="CJ82" i="23"/>
  <c r="BV82" i="23"/>
  <c r="BU82" i="23"/>
  <c r="BT82" i="23"/>
  <c r="BS82" i="23"/>
  <c r="AS82" i="23"/>
  <c r="AR82" i="23"/>
  <c r="AQ82" i="23"/>
  <c r="AP82" i="23"/>
  <c r="AN82" i="23"/>
  <c r="AM82" i="23"/>
  <c r="AL82" i="23"/>
  <c r="AK82" i="23"/>
  <c r="AI82" i="23"/>
  <c r="AG82" i="23"/>
  <c r="AF82" i="23"/>
  <c r="AE82" i="23"/>
  <c r="AD82" i="23"/>
  <c r="AB82" i="23"/>
  <c r="Z82" i="23"/>
  <c r="Y82" i="23"/>
  <c r="X82" i="23"/>
  <c r="W82" i="23"/>
  <c r="S82" i="23"/>
  <c r="R82" i="23"/>
  <c r="Q82" i="23"/>
  <c r="P82" i="23"/>
  <c r="N82" i="23"/>
  <c r="L82" i="23"/>
  <c r="K82" i="23"/>
  <c r="J82" i="23"/>
  <c r="I82" i="23"/>
  <c r="G82" i="23"/>
  <c r="CJ81" i="23"/>
  <c r="BV81" i="23"/>
  <c r="BU81" i="23"/>
  <c r="BT81" i="23"/>
  <c r="BS81" i="23"/>
  <c r="AR81" i="23"/>
  <c r="AQ81" i="23"/>
  <c r="AP81" i="23"/>
  <c r="AN81" i="23"/>
  <c r="AM81" i="23"/>
  <c r="AL81" i="23"/>
  <c r="AK81" i="23"/>
  <c r="AI81" i="23"/>
  <c r="AG81" i="23"/>
  <c r="AF81" i="23"/>
  <c r="AE81" i="23"/>
  <c r="AD81" i="23"/>
  <c r="AB81" i="23"/>
  <c r="AA81" i="23"/>
  <c r="Z81" i="23"/>
  <c r="Y81" i="23"/>
  <c r="X81" i="23"/>
  <c r="W81" i="23"/>
  <c r="S81" i="23"/>
  <c r="R81" i="23"/>
  <c r="Q81" i="23"/>
  <c r="P81" i="23"/>
  <c r="N81" i="23"/>
  <c r="L81" i="23"/>
  <c r="K81" i="23"/>
  <c r="J81" i="23"/>
  <c r="I81" i="23"/>
  <c r="G81" i="23"/>
  <c r="CJ80" i="23"/>
  <c r="BV80" i="23"/>
  <c r="BU80" i="23"/>
  <c r="BT80" i="23"/>
  <c r="BS80" i="23"/>
  <c r="AR80" i="23"/>
  <c r="AQ80" i="23"/>
  <c r="AP80" i="23"/>
  <c r="AM80" i="23"/>
  <c r="AL80" i="23"/>
  <c r="AK80" i="23"/>
  <c r="AG80" i="23"/>
  <c r="AF80" i="23"/>
  <c r="AE80" i="23"/>
  <c r="AD80" i="23"/>
  <c r="AB80" i="23"/>
  <c r="Z80" i="23"/>
  <c r="Y80" i="23"/>
  <c r="X80" i="23"/>
  <c r="W80" i="23"/>
  <c r="U80" i="23"/>
  <c r="S80" i="23"/>
  <c r="R80" i="23"/>
  <c r="Q80" i="23"/>
  <c r="P80" i="23"/>
  <c r="N80" i="23"/>
  <c r="L80" i="23"/>
  <c r="K80" i="23"/>
  <c r="J80" i="23"/>
  <c r="I80" i="23"/>
  <c r="G80" i="23"/>
  <c r="CJ79" i="23"/>
  <c r="BV79" i="23"/>
  <c r="BU79" i="23"/>
  <c r="BT79" i="23"/>
  <c r="BS79" i="23"/>
  <c r="AR79" i="23"/>
  <c r="AQ79" i="23"/>
  <c r="AP79" i="23"/>
  <c r="AM79" i="23"/>
  <c r="AL79" i="23"/>
  <c r="AK79" i="23"/>
  <c r="AG79" i="23"/>
  <c r="AF79" i="23"/>
  <c r="AE79" i="23"/>
  <c r="AD79" i="23"/>
  <c r="AA79" i="23"/>
  <c r="Z79" i="23"/>
  <c r="Y79" i="23"/>
  <c r="X79" i="23"/>
  <c r="W79" i="23"/>
  <c r="U79" i="23"/>
  <c r="S79" i="23"/>
  <c r="R79" i="23"/>
  <c r="Q79" i="23"/>
  <c r="P79" i="23"/>
  <c r="N79" i="23"/>
  <c r="L79" i="23"/>
  <c r="K79" i="23"/>
  <c r="J79" i="23"/>
  <c r="I79" i="23"/>
  <c r="G79" i="23"/>
  <c r="CJ78" i="23"/>
  <c r="BV78" i="23"/>
  <c r="BU78" i="23"/>
  <c r="BT78" i="23"/>
  <c r="BS78" i="23"/>
  <c r="AR78" i="23"/>
  <c r="AQ78" i="23"/>
  <c r="AP78" i="23"/>
  <c r="AM78" i="23"/>
  <c r="AL78" i="23"/>
  <c r="AK78" i="23"/>
  <c r="AG78" i="23"/>
  <c r="AF78" i="23"/>
  <c r="AE78" i="23"/>
  <c r="AD78" i="23"/>
  <c r="Z78" i="23"/>
  <c r="Y78" i="23"/>
  <c r="X78" i="23"/>
  <c r="W78" i="23"/>
  <c r="U78" i="23"/>
  <c r="S78" i="23"/>
  <c r="R78" i="23"/>
  <c r="Q78" i="23"/>
  <c r="P78" i="23"/>
  <c r="N78" i="23"/>
  <c r="L78" i="23"/>
  <c r="K78" i="23"/>
  <c r="J78" i="23"/>
  <c r="I78" i="23"/>
  <c r="G78" i="23"/>
  <c r="CJ77" i="23"/>
  <c r="BV77" i="23"/>
  <c r="BU77" i="23"/>
  <c r="BT77" i="23"/>
  <c r="BS77" i="23"/>
  <c r="AR77" i="23"/>
  <c r="AQ77" i="23"/>
  <c r="AP77" i="23"/>
  <c r="AM77" i="23"/>
  <c r="AL77" i="23"/>
  <c r="AK77" i="23"/>
  <c r="AG77" i="23"/>
  <c r="AF77" i="23"/>
  <c r="AE77" i="23"/>
  <c r="AD77" i="23"/>
  <c r="Z77" i="23"/>
  <c r="Y77" i="23"/>
  <c r="X77" i="23"/>
  <c r="W77" i="23"/>
  <c r="U77" i="23"/>
  <c r="S77" i="23"/>
  <c r="R77" i="23"/>
  <c r="Q77" i="23"/>
  <c r="P77" i="23"/>
  <c r="M77" i="23"/>
  <c r="L77" i="23"/>
  <c r="K77" i="23"/>
  <c r="J77" i="23"/>
  <c r="I77" i="23"/>
  <c r="CJ76" i="23"/>
  <c r="BZ76" i="23"/>
  <c r="BV76" i="23"/>
  <c r="BU76" i="23"/>
  <c r="BT76" i="23"/>
  <c r="BS76" i="23"/>
  <c r="AR76" i="23"/>
  <c r="AQ76" i="23"/>
  <c r="AP76" i="23"/>
  <c r="AM76" i="23"/>
  <c r="AL76" i="23"/>
  <c r="AK76" i="23"/>
  <c r="AI76" i="23"/>
  <c r="AG76" i="23"/>
  <c r="AF76" i="23"/>
  <c r="AE76" i="23"/>
  <c r="AD76" i="23"/>
  <c r="Z76" i="23"/>
  <c r="Y76" i="23"/>
  <c r="X76" i="23"/>
  <c r="W76" i="23"/>
  <c r="U76" i="23"/>
  <c r="S76" i="23"/>
  <c r="R76" i="23"/>
  <c r="Q76" i="23"/>
  <c r="P76" i="23"/>
  <c r="CA75" i="23"/>
  <c r="BZ75" i="23"/>
  <c r="BV75" i="23"/>
  <c r="BU75" i="23"/>
  <c r="BT75" i="23"/>
  <c r="BS75" i="23"/>
  <c r="AS75" i="23"/>
  <c r="AR75" i="23"/>
  <c r="AQ75" i="23"/>
  <c r="AP75" i="23"/>
  <c r="AM75" i="23"/>
  <c r="AL75" i="23"/>
  <c r="AK75" i="23"/>
  <c r="AI75" i="23"/>
  <c r="AG75" i="23"/>
  <c r="AF75" i="23"/>
  <c r="AE75" i="23"/>
  <c r="AD75" i="23"/>
  <c r="AB75" i="23"/>
  <c r="Z75" i="23"/>
  <c r="Y75" i="23"/>
  <c r="X75" i="23"/>
  <c r="W75" i="23"/>
  <c r="T75" i="23"/>
  <c r="S75" i="23"/>
  <c r="R75" i="23"/>
  <c r="Q75" i="23"/>
  <c r="P75" i="23"/>
  <c r="L75" i="23"/>
  <c r="K75" i="23"/>
  <c r="J75" i="23"/>
  <c r="I75" i="23"/>
  <c r="BZ74" i="23"/>
  <c r="BV74" i="23"/>
  <c r="BU74" i="23"/>
  <c r="BT74" i="23"/>
  <c r="BS74" i="23"/>
  <c r="AS74" i="23"/>
  <c r="AR74" i="23"/>
  <c r="AQ74" i="23"/>
  <c r="AP74" i="23"/>
  <c r="AN74" i="23"/>
  <c r="AM74" i="23"/>
  <c r="AL74" i="23"/>
  <c r="AK74" i="23"/>
  <c r="AI74" i="23"/>
  <c r="AG74" i="23"/>
  <c r="AF74" i="23"/>
  <c r="AE74" i="23"/>
  <c r="AD74" i="23"/>
  <c r="AB74" i="23"/>
  <c r="Z74" i="23"/>
  <c r="Y74" i="23"/>
  <c r="X74" i="23"/>
  <c r="W74" i="23"/>
  <c r="S74" i="23"/>
  <c r="R74" i="23"/>
  <c r="Q74" i="23"/>
  <c r="P74" i="23"/>
  <c r="L74" i="23"/>
  <c r="K74" i="23"/>
  <c r="J74" i="23"/>
  <c r="I74" i="23"/>
  <c r="BZ73" i="23"/>
  <c r="BV73" i="23"/>
  <c r="BU73" i="23"/>
  <c r="BT73" i="23"/>
  <c r="BS73" i="23"/>
  <c r="AR73" i="23"/>
  <c r="AQ73" i="23"/>
  <c r="AP73" i="23"/>
  <c r="AN73" i="23"/>
  <c r="AM73" i="23"/>
  <c r="AL73" i="23"/>
  <c r="AK73" i="23"/>
  <c r="AI73" i="23"/>
  <c r="AG73" i="23"/>
  <c r="AF73" i="23"/>
  <c r="AE73" i="23"/>
  <c r="AD73" i="23"/>
  <c r="AB73" i="23"/>
  <c r="Z73" i="23"/>
  <c r="Y73" i="23"/>
  <c r="X73" i="23"/>
  <c r="W73" i="23"/>
  <c r="S73" i="23"/>
  <c r="R73" i="23"/>
  <c r="Q73" i="23"/>
  <c r="P73" i="23"/>
  <c r="N73" i="23"/>
  <c r="L73" i="23"/>
  <c r="K73" i="23"/>
  <c r="J73" i="23"/>
  <c r="I73" i="23"/>
  <c r="G73" i="23"/>
  <c r="BZ72" i="23"/>
  <c r="BV72" i="23"/>
  <c r="BU72" i="23"/>
  <c r="BT72" i="23"/>
  <c r="BS72" i="23"/>
  <c r="AR72" i="23"/>
  <c r="AQ72" i="23"/>
  <c r="AP72" i="23"/>
  <c r="AM72" i="23"/>
  <c r="AL72" i="23"/>
  <c r="AK72" i="23"/>
  <c r="AI72" i="23"/>
  <c r="AG72" i="23"/>
  <c r="AF72" i="23"/>
  <c r="AE72" i="23"/>
  <c r="AD72" i="23"/>
  <c r="AB72" i="23"/>
  <c r="AA72" i="23"/>
  <c r="Z72" i="23"/>
  <c r="Y72" i="23"/>
  <c r="X72" i="23"/>
  <c r="W72" i="23"/>
  <c r="S72" i="23"/>
  <c r="R72" i="23"/>
  <c r="Q72" i="23"/>
  <c r="P72" i="23"/>
  <c r="N72" i="23"/>
  <c r="L72" i="23"/>
  <c r="K72" i="23"/>
  <c r="J72" i="23"/>
  <c r="I72" i="23"/>
  <c r="G72" i="23"/>
  <c r="CA71" i="23"/>
  <c r="BZ71" i="23"/>
  <c r="BV71" i="23"/>
  <c r="BU71" i="23"/>
  <c r="BT71" i="23"/>
  <c r="BS71" i="23"/>
  <c r="AR71" i="23"/>
  <c r="AQ71" i="23"/>
  <c r="AP71" i="23"/>
  <c r="AM71" i="23"/>
  <c r="AL71" i="23"/>
  <c r="AK71" i="23"/>
  <c r="AG71" i="23"/>
  <c r="AF71" i="23"/>
  <c r="AE71" i="23"/>
  <c r="AD71" i="23"/>
  <c r="AB71" i="23"/>
  <c r="Z71" i="23"/>
  <c r="Y71" i="23"/>
  <c r="X71" i="23"/>
  <c r="W71" i="23"/>
  <c r="U71" i="23"/>
  <c r="S71" i="23"/>
  <c r="R71" i="23"/>
  <c r="Q71" i="23"/>
  <c r="P71" i="23"/>
  <c r="N71" i="23"/>
  <c r="L71" i="23"/>
  <c r="K71" i="23"/>
  <c r="J71" i="23"/>
  <c r="I71" i="23"/>
  <c r="G71" i="23"/>
  <c r="CA70" i="23"/>
  <c r="BZ70" i="23"/>
  <c r="BV70" i="23"/>
  <c r="BU70" i="23"/>
  <c r="BT70" i="23"/>
  <c r="BS70" i="23"/>
  <c r="AR70" i="23"/>
  <c r="AQ70" i="23"/>
  <c r="AP70" i="23"/>
  <c r="AM70" i="23"/>
  <c r="AL70" i="23"/>
  <c r="AK70" i="23"/>
  <c r="AG70" i="23"/>
  <c r="AF70" i="23"/>
  <c r="AE70" i="23"/>
  <c r="AD70" i="23"/>
  <c r="AA70" i="23"/>
  <c r="Z70" i="23"/>
  <c r="Y70" i="23"/>
  <c r="X70" i="23"/>
  <c r="W70" i="23"/>
  <c r="U70" i="23"/>
  <c r="S70" i="23"/>
  <c r="R70" i="23"/>
  <c r="Q70" i="23"/>
  <c r="P70" i="23"/>
  <c r="N70" i="23"/>
  <c r="L70" i="23"/>
  <c r="K70" i="23"/>
  <c r="J70" i="23"/>
  <c r="I70" i="23"/>
  <c r="G70" i="23"/>
  <c r="CA69" i="23"/>
  <c r="BZ69" i="23"/>
  <c r="BV69" i="23"/>
  <c r="BU69" i="23"/>
  <c r="BT69" i="23"/>
  <c r="BS69" i="23"/>
  <c r="AR69" i="23"/>
  <c r="AQ69" i="23"/>
  <c r="AP69" i="23"/>
  <c r="AM69" i="23"/>
  <c r="AL69" i="23"/>
  <c r="AK69" i="23"/>
  <c r="AG69" i="23"/>
  <c r="AF69" i="23"/>
  <c r="AE69" i="23"/>
  <c r="AD69" i="23"/>
  <c r="Z69" i="23"/>
  <c r="Y69" i="23"/>
  <c r="X69" i="23"/>
  <c r="W69" i="23"/>
  <c r="U69" i="23"/>
  <c r="S69" i="23"/>
  <c r="R69" i="23"/>
  <c r="Q69" i="23"/>
  <c r="P69" i="23"/>
  <c r="N69" i="23"/>
  <c r="L69" i="23"/>
  <c r="K69" i="23"/>
  <c r="J69" i="23"/>
  <c r="I69" i="23"/>
  <c r="G69" i="23"/>
  <c r="CA68" i="23"/>
  <c r="BZ68" i="23"/>
  <c r="BV68" i="23"/>
  <c r="BU68" i="23"/>
  <c r="BT68" i="23"/>
  <c r="BS68" i="23"/>
  <c r="AR68" i="23"/>
  <c r="AQ68" i="23"/>
  <c r="AP68" i="23"/>
  <c r="AM68" i="23"/>
  <c r="AL68" i="23"/>
  <c r="AK68" i="23"/>
  <c r="AI68" i="23"/>
  <c r="AG68" i="23"/>
  <c r="AF68" i="23"/>
  <c r="AE68" i="23"/>
  <c r="AD68" i="23"/>
  <c r="Z68" i="23"/>
  <c r="Y68" i="23"/>
  <c r="X68" i="23"/>
  <c r="W68" i="23"/>
  <c r="U68" i="23"/>
  <c r="S68" i="23"/>
  <c r="R68" i="23"/>
  <c r="Q68" i="23"/>
  <c r="P68" i="23"/>
  <c r="M68" i="23"/>
  <c r="L68" i="23"/>
  <c r="K68" i="23"/>
  <c r="J68" i="23"/>
  <c r="I68" i="23"/>
  <c r="CA67" i="23"/>
  <c r="BZ67" i="23"/>
  <c r="BV67" i="23"/>
  <c r="BU67" i="23"/>
  <c r="BT67" i="23"/>
  <c r="BS67" i="23"/>
  <c r="AS67" i="23"/>
  <c r="AR67" i="23"/>
  <c r="AQ67" i="23"/>
  <c r="AP67" i="23"/>
  <c r="AM67" i="23"/>
  <c r="AL67" i="23"/>
  <c r="AK67" i="23"/>
  <c r="AI67" i="23"/>
  <c r="AG67" i="23"/>
  <c r="AF67" i="23"/>
  <c r="AE67" i="23"/>
  <c r="AD67" i="23"/>
  <c r="Z67" i="23"/>
  <c r="Y67" i="23"/>
  <c r="X67" i="23"/>
  <c r="W67" i="23"/>
  <c r="U67" i="23"/>
  <c r="S67" i="23"/>
  <c r="R67" i="23"/>
  <c r="Q67" i="23"/>
  <c r="P67" i="23"/>
  <c r="L67" i="23"/>
  <c r="K67" i="23"/>
  <c r="J67" i="23"/>
  <c r="I67" i="23"/>
  <c r="CA66" i="23"/>
  <c r="BZ66" i="23"/>
  <c r="BV66" i="23"/>
  <c r="BU66" i="23"/>
  <c r="BT66" i="23"/>
  <c r="BS66" i="23"/>
  <c r="AS66" i="23"/>
  <c r="AR66" i="23"/>
  <c r="AQ66" i="23"/>
  <c r="AP66" i="23"/>
  <c r="AN66" i="23"/>
  <c r="AM66" i="23"/>
  <c r="AL66" i="23"/>
  <c r="AK66" i="23"/>
  <c r="AI66" i="23"/>
  <c r="AG66" i="23"/>
  <c r="AF66" i="23"/>
  <c r="AE66" i="23"/>
  <c r="AD66" i="23"/>
  <c r="AB66" i="23"/>
  <c r="Z66" i="23"/>
  <c r="Y66" i="23"/>
  <c r="X66" i="23"/>
  <c r="W66" i="23"/>
  <c r="T66" i="23"/>
  <c r="S66" i="23"/>
  <c r="R66" i="23"/>
  <c r="Q66" i="23"/>
  <c r="P66" i="23"/>
  <c r="L66" i="23"/>
  <c r="K66" i="23"/>
  <c r="J66" i="23"/>
  <c r="I66" i="23"/>
  <c r="CB65" i="23"/>
  <c r="CA65" i="23"/>
  <c r="BZ65" i="23"/>
  <c r="BV65" i="23"/>
  <c r="BU65" i="23"/>
  <c r="BT65" i="23"/>
  <c r="BS65" i="23"/>
  <c r="AR65" i="23"/>
  <c r="AQ65" i="23"/>
  <c r="AP65" i="23"/>
  <c r="AN65" i="23"/>
  <c r="AM65" i="23"/>
  <c r="AL65" i="23"/>
  <c r="AK65" i="23"/>
  <c r="AG65" i="23"/>
  <c r="AF65" i="23"/>
  <c r="AE65" i="23"/>
  <c r="AD65" i="23"/>
  <c r="AB65" i="23"/>
  <c r="Z65" i="23"/>
  <c r="Y65" i="23"/>
  <c r="X65" i="23"/>
  <c r="W65" i="23"/>
  <c r="S65" i="23"/>
  <c r="R65" i="23"/>
  <c r="Q65" i="23"/>
  <c r="P65" i="23"/>
  <c r="N65" i="23"/>
  <c r="L65" i="23"/>
  <c r="K65" i="23"/>
  <c r="J65" i="23"/>
  <c r="I65" i="23"/>
  <c r="G65" i="23"/>
  <c r="CA64" i="23"/>
  <c r="BZ64" i="23"/>
  <c r="BV64" i="23"/>
  <c r="BU64" i="23"/>
  <c r="BT64" i="23"/>
  <c r="BS64" i="23"/>
  <c r="AR64" i="23"/>
  <c r="AQ64" i="23"/>
  <c r="AP64" i="23"/>
  <c r="AM64" i="23"/>
  <c r="AL64" i="23"/>
  <c r="AK64" i="23"/>
  <c r="AI64" i="23"/>
  <c r="AG64" i="23"/>
  <c r="AF64" i="23"/>
  <c r="AE64" i="23"/>
  <c r="AD64" i="23"/>
  <c r="AB64" i="23"/>
  <c r="Z64" i="23"/>
  <c r="Y64" i="23"/>
  <c r="X64" i="23"/>
  <c r="W64" i="23"/>
  <c r="S64" i="23"/>
  <c r="R64" i="23"/>
  <c r="Q64" i="23"/>
  <c r="P64" i="23"/>
  <c r="N64" i="23"/>
  <c r="L64" i="23"/>
  <c r="K64" i="23"/>
  <c r="J64" i="23"/>
  <c r="I64" i="23"/>
  <c r="G64" i="23"/>
  <c r="CB63" i="23"/>
  <c r="CA63" i="23"/>
  <c r="BZ63" i="23"/>
  <c r="BV63" i="23"/>
  <c r="BU63" i="23"/>
  <c r="BT63" i="23"/>
  <c r="BS63" i="23"/>
  <c r="AR63" i="23"/>
  <c r="AQ63" i="23"/>
  <c r="AP63" i="23"/>
  <c r="AM63" i="23"/>
  <c r="AL63" i="23"/>
  <c r="AK63" i="23"/>
  <c r="AI63" i="23"/>
  <c r="AG63" i="23"/>
  <c r="AF63" i="23"/>
  <c r="AE63" i="23"/>
  <c r="AD63" i="23"/>
  <c r="AB63" i="23"/>
  <c r="AA63" i="23"/>
  <c r="Z63" i="23"/>
  <c r="Y63" i="23"/>
  <c r="X63" i="23"/>
  <c r="W63" i="23"/>
  <c r="S63" i="23"/>
  <c r="R63" i="23"/>
  <c r="Q63" i="23"/>
  <c r="P63" i="23"/>
  <c r="N63" i="23"/>
  <c r="L63" i="23"/>
  <c r="K63" i="23"/>
  <c r="J63" i="23"/>
  <c r="I63" i="23"/>
  <c r="G63" i="23"/>
  <c r="CA62" i="23"/>
  <c r="BZ62" i="23"/>
  <c r="BV62" i="23"/>
  <c r="BU62" i="23"/>
  <c r="BT62" i="23"/>
  <c r="BS62" i="23"/>
  <c r="AR62" i="23"/>
  <c r="AQ62" i="23"/>
  <c r="AP62" i="23"/>
  <c r="AM62" i="23"/>
  <c r="AL62" i="23"/>
  <c r="AK62" i="23"/>
  <c r="AG62" i="23"/>
  <c r="AF62" i="23"/>
  <c r="AE62" i="23"/>
  <c r="AD62" i="23"/>
  <c r="AB62" i="23"/>
  <c r="Z62" i="23"/>
  <c r="Y62" i="23"/>
  <c r="X62" i="23"/>
  <c r="W62" i="23"/>
  <c r="U62" i="23"/>
  <c r="S62" i="23"/>
  <c r="R62" i="23"/>
  <c r="Q62" i="23"/>
  <c r="P62" i="23"/>
  <c r="N62" i="23"/>
  <c r="L62" i="23"/>
  <c r="K62" i="23"/>
  <c r="J62" i="23"/>
  <c r="I62" i="23"/>
  <c r="G62" i="23"/>
  <c r="CB61" i="23"/>
  <c r="CA61" i="23"/>
  <c r="BZ61" i="23"/>
  <c r="BV61" i="23"/>
  <c r="BU61" i="23"/>
  <c r="BT61" i="23"/>
  <c r="BS61" i="23"/>
  <c r="AR61" i="23"/>
  <c r="AQ61" i="23"/>
  <c r="AP61" i="23"/>
  <c r="AM61" i="23"/>
  <c r="AL61" i="23"/>
  <c r="AK61" i="23"/>
  <c r="AG61" i="23"/>
  <c r="AF61" i="23"/>
  <c r="AE61" i="23"/>
  <c r="AD61" i="23"/>
  <c r="AA61" i="23"/>
  <c r="Z61" i="23"/>
  <c r="Y61" i="23"/>
  <c r="X61" i="23"/>
  <c r="W61" i="23"/>
  <c r="U61" i="23"/>
  <c r="S61" i="23"/>
  <c r="R61" i="23"/>
  <c r="Q61" i="23"/>
  <c r="P61" i="23"/>
  <c r="N61" i="23"/>
  <c r="L61" i="23"/>
  <c r="K61" i="23"/>
  <c r="J61" i="23"/>
  <c r="I61" i="23"/>
  <c r="G61" i="23"/>
  <c r="CA60" i="23"/>
  <c r="BZ60" i="23"/>
  <c r="BV60" i="23"/>
  <c r="BU60" i="23"/>
  <c r="BT60" i="23"/>
  <c r="BS60" i="23"/>
  <c r="AR60" i="23"/>
  <c r="AQ60" i="23"/>
  <c r="AP60" i="23"/>
  <c r="AM60" i="23"/>
  <c r="AL60" i="23"/>
  <c r="AK60" i="23"/>
  <c r="AG60" i="23"/>
  <c r="AF60" i="23"/>
  <c r="AE60" i="23"/>
  <c r="AD60" i="23"/>
  <c r="U60" i="23"/>
  <c r="S60" i="23"/>
  <c r="R60" i="23"/>
  <c r="Q60" i="23"/>
  <c r="P60" i="23"/>
  <c r="M60" i="23"/>
  <c r="L60" i="23"/>
  <c r="K60" i="23"/>
  <c r="J60" i="23"/>
  <c r="I60" i="23"/>
  <c r="CA59" i="23"/>
  <c r="BZ59" i="23"/>
  <c r="BV59" i="23"/>
  <c r="BU59" i="23"/>
  <c r="BT59" i="23"/>
  <c r="BS59" i="23"/>
  <c r="AS59" i="23"/>
  <c r="AR59" i="23"/>
  <c r="AQ59" i="23"/>
  <c r="AP59" i="23"/>
  <c r="AM59" i="23"/>
  <c r="AL59" i="23"/>
  <c r="AK59" i="23"/>
  <c r="AG59" i="23"/>
  <c r="AF59" i="23"/>
  <c r="AE59" i="23"/>
  <c r="AD59" i="23"/>
  <c r="Z59" i="23"/>
  <c r="Y59" i="23"/>
  <c r="X59" i="23"/>
  <c r="W59" i="23"/>
  <c r="U59" i="23"/>
  <c r="S59" i="23"/>
  <c r="R59" i="23"/>
  <c r="Q59" i="23"/>
  <c r="P59" i="23"/>
  <c r="L59" i="23"/>
  <c r="K59" i="23"/>
  <c r="J59" i="23"/>
  <c r="I59" i="23"/>
  <c r="CA58" i="23"/>
  <c r="BZ58" i="23"/>
  <c r="BV58" i="23"/>
  <c r="BU58" i="23"/>
  <c r="BT58" i="23"/>
  <c r="BS58" i="23"/>
  <c r="AS58" i="23"/>
  <c r="AR58" i="23"/>
  <c r="AQ58" i="23"/>
  <c r="AP58" i="23"/>
  <c r="AN58" i="23"/>
  <c r="AM58" i="23"/>
  <c r="AL58" i="23"/>
  <c r="AK58" i="23"/>
  <c r="AI58" i="23"/>
  <c r="AG58" i="23"/>
  <c r="AF58" i="23"/>
  <c r="AE58" i="23"/>
  <c r="AD58" i="23"/>
  <c r="Z58" i="23"/>
  <c r="Y58" i="23"/>
  <c r="X58" i="23"/>
  <c r="W58" i="23"/>
  <c r="U58" i="23"/>
  <c r="S58" i="23"/>
  <c r="R58" i="23"/>
  <c r="Q58" i="23"/>
  <c r="P58" i="23"/>
  <c r="L58" i="23"/>
  <c r="K58" i="23"/>
  <c r="J58" i="23"/>
  <c r="I58" i="23"/>
  <c r="CA57" i="23"/>
  <c r="BZ57" i="23"/>
  <c r="BV57" i="23"/>
  <c r="BU57" i="23"/>
  <c r="BT57" i="23"/>
  <c r="BS57" i="23"/>
  <c r="AR57" i="23"/>
  <c r="AQ57" i="23"/>
  <c r="AP57" i="23"/>
  <c r="AN57" i="23"/>
  <c r="AM57" i="23"/>
  <c r="AL57" i="23"/>
  <c r="AK57" i="23"/>
  <c r="AI57" i="23"/>
  <c r="AG57" i="23"/>
  <c r="AF57" i="23"/>
  <c r="AE57" i="23"/>
  <c r="AD57" i="23"/>
  <c r="AB57" i="23"/>
  <c r="Z57" i="23"/>
  <c r="Y57" i="23"/>
  <c r="X57" i="23"/>
  <c r="W57" i="23"/>
  <c r="T57" i="23"/>
  <c r="S57" i="23"/>
  <c r="R57" i="23"/>
  <c r="Q57" i="23"/>
  <c r="P57" i="23"/>
  <c r="N57" i="23"/>
  <c r="L57" i="23"/>
  <c r="K57" i="23"/>
  <c r="J57" i="23"/>
  <c r="I57" i="23"/>
  <c r="G57" i="23"/>
  <c r="CB56" i="23"/>
  <c r="BZ56" i="23"/>
  <c r="BV56" i="23"/>
  <c r="BU56" i="23"/>
  <c r="BT56" i="23"/>
  <c r="BS56" i="23"/>
  <c r="AR56" i="23"/>
  <c r="AQ56" i="23"/>
  <c r="AP56" i="23"/>
  <c r="AM56" i="23"/>
  <c r="AL56" i="23"/>
  <c r="AK56" i="23"/>
  <c r="AI56" i="23"/>
  <c r="AG56" i="23"/>
  <c r="AF56" i="23"/>
  <c r="AE56" i="23"/>
  <c r="AD56" i="23"/>
  <c r="AB56" i="23"/>
  <c r="Z56" i="23"/>
  <c r="Y56" i="23"/>
  <c r="X56" i="23"/>
  <c r="W56" i="23"/>
  <c r="S56" i="23"/>
  <c r="R56" i="23"/>
  <c r="Q56" i="23"/>
  <c r="P56" i="23"/>
  <c r="N56" i="23"/>
  <c r="L56" i="23"/>
  <c r="K56" i="23"/>
  <c r="J56" i="23"/>
  <c r="I56" i="23"/>
  <c r="G56" i="23"/>
  <c r="BZ55" i="23"/>
  <c r="BV55" i="23"/>
  <c r="BU55" i="23"/>
  <c r="BT55" i="23"/>
  <c r="BS55" i="23"/>
  <c r="AR55" i="23"/>
  <c r="AQ55" i="23"/>
  <c r="AP55" i="23"/>
  <c r="AM55" i="23"/>
  <c r="AL55" i="23"/>
  <c r="AK55" i="23"/>
  <c r="AI55" i="23"/>
  <c r="AG55" i="23"/>
  <c r="AF55" i="23"/>
  <c r="AE55" i="23"/>
  <c r="AD55" i="23"/>
  <c r="AB55" i="23"/>
  <c r="Z55" i="23"/>
  <c r="Y55" i="23"/>
  <c r="X55" i="23"/>
  <c r="W55" i="23"/>
  <c r="S55" i="23"/>
  <c r="R55" i="23"/>
  <c r="Q55" i="23"/>
  <c r="P55" i="23"/>
  <c r="N55" i="23"/>
  <c r="L55" i="23"/>
  <c r="K55" i="23"/>
  <c r="J55" i="23"/>
  <c r="I55" i="23"/>
  <c r="G55" i="23"/>
  <c r="CJ54" i="23"/>
  <c r="BZ54" i="23"/>
  <c r="BV54" i="23"/>
  <c r="BU54" i="23"/>
  <c r="BT54" i="23"/>
  <c r="BS54" i="23"/>
  <c r="AR54" i="23"/>
  <c r="AQ54" i="23"/>
  <c r="AP54" i="23"/>
  <c r="AM54" i="23"/>
  <c r="AL54" i="23"/>
  <c r="AK54" i="23"/>
  <c r="AI54" i="23"/>
  <c r="AG54" i="23"/>
  <c r="AF54" i="23"/>
  <c r="AE54" i="23"/>
  <c r="AD54" i="23"/>
  <c r="AB54" i="23"/>
  <c r="AA54" i="23"/>
  <c r="Z54" i="23"/>
  <c r="Y54" i="23"/>
  <c r="X54" i="23"/>
  <c r="W54" i="23"/>
  <c r="S54" i="23"/>
  <c r="R54" i="23"/>
  <c r="Q54" i="23"/>
  <c r="P54" i="23"/>
  <c r="N54" i="23"/>
  <c r="L54" i="23"/>
  <c r="K54" i="23"/>
  <c r="J54" i="23"/>
  <c r="I54" i="23"/>
  <c r="G54" i="23"/>
  <c r="CJ53" i="23"/>
  <c r="CB53" i="23"/>
  <c r="BZ53" i="23"/>
  <c r="BV53" i="23"/>
  <c r="BU53" i="23"/>
  <c r="BT53" i="23"/>
  <c r="BS53" i="23"/>
  <c r="AR53" i="23"/>
  <c r="AQ53" i="23"/>
  <c r="AP53" i="23"/>
  <c r="AM53" i="23"/>
  <c r="AL53" i="23"/>
  <c r="AK53" i="23"/>
  <c r="AG53" i="23"/>
  <c r="AF53" i="23"/>
  <c r="AE53" i="23"/>
  <c r="AD53" i="23"/>
  <c r="AB53" i="23"/>
  <c r="Z53" i="23"/>
  <c r="Y53" i="23"/>
  <c r="X53" i="23"/>
  <c r="W53" i="23"/>
  <c r="U53" i="23"/>
  <c r="S53" i="23"/>
  <c r="R53" i="23"/>
  <c r="Q53" i="23"/>
  <c r="P53" i="23"/>
  <c r="N53" i="23"/>
  <c r="L53" i="23"/>
  <c r="K53" i="23"/>
  <c r="J53" i="23"/>
  <c r="I53" i="23"/>
  <c r="G53" i="23"/>
  <c r="CB52" i="23"/>
  <c r="BZ52" i="23"/>
  <c r="BV52" i="23"/>
  <c r="BU52" i="23"/>
  <c r="BT52" i="23"/>
  <c r="BS52" i="23"/>
  <c r="AR52" i="23"/>
  <c r="AQ52" i="23"/>
  <c r="AP52" i="23"/>
  <c r="AM52" i="23"/>
  <c r="AL52" i="23"/>
  <c r="AK52" i="23"/>
  <c r="AG52" i="23"/>
  <c r="AF52" i="23"/>
  <c r="AE52" i="23"/>
  <c r="AD52" i="23"/>
  <c r="AA52" i="23"/>
  <c r="Z52" i="23"/>
  <c r="Y52" i="23"/>
  <c r="X52" i="23"/>
  <c r="W52" i="23"/>
  <c r="U52" i="23"/>
  <c r="S52" i="23"/>
  <c r="R52" i="23"/>
  <c r="Q52" i="23"/>
  <c r="P52" i="23"/>
  <c r="M52" i="23"/>
  <c r="L52" i="23"/>
  <c r="K52" i="23"/>
  <c r="J52" i="23"/>
  <c r="I52" i="23"/>
  <c r="CB51" i="23"/>
  <c r="BZ51" i="23"/>
  <c r="BV51" i="23"/>
  <c r="BU51" i="23"/>
  <c r="BT51" i="23"/>
  <c r="BS51" i="23"/>
  <c r="AS51" i="23"/>
  <c r="AR51" i="23"/>
  <c r="AQ51" i="23"/>
  <c r="AP51" i="23"/>
  <c r="AM51" i="23"/>
  <c r="AL51" i="23"/>
  <c r="AK51" i="23"/>
  <c r="AG51" i="23"/>
  <c r="AF51" i="23"/>
  <c r="AE51" i="23"/>
  <c r="AD51" i="23"/>
  <c r="U51" i="23"/>
  <c r="S51" i="23"/>
  <c r="R51" i="23"/>
  <c r="Q51" i="23"/>
  <c r="P51" i="23"/>
  <c r="L51" i="23"/>
  <c r="K51" i="23"/>
  <c r="J51" i="23"/>
  <c r="I51" i="23"/>
  <c r="CB50" i="23"/>
  <c r="BZ50" i="23"/>
  <c r="BV50" i="23"/>
  <c r="BU50" i="23"/>
  <c r="BT50" i="23"/>
  <c r="BS50" i="23"/>
  <c r="AS50" i="23"/>
  <c r="AR50" i="23"/>
  <c r="AQ50" i="23"/>
  <c r="AP50" i="23"/>
  <c r="AN50" i="23"/>
  <c r="AM50" i="23"/>
  <c r="AL50" i="23"/>
  <c r="AK50" i="23"/>
  <c r="AG50" i="23"/>
  <c r="AF50" i="23"/>
  <c r="AE50" i="23"/>
  <c r="AD50" i="23"/>
  <c r="Z50" i="23"/>
  <c r="Y50" i="23"/>
  <c r="X50" i="23"/>
  <c r="W50" i="23"/>
  <c r="U50" i="23"/>
  <c r="S50" i="23"/>
  <c r="R50" i="23"/>
  <c r="Q50" i="23"/>
  <c r="P50" i="23"/>
  <c r="L50" i="23"/>
  <c r="K50" i="23"/>
  <c r="J50" i="23"/>
  <c r="I50" i="23"/>
  <c r="CD49" i="23"/>
  <c r="CC49" i="23"/>
  <c r="CB49" i="23"/>
  <c r="BZ49" i="23"/>
  <c r="BU49" i="23"/>
  <c r="BT49" i="23"/>
  <c r="BS49" i="23"/>
  <c r="AR49" i="23"/>
  <c r="AQ49" i="23"/>
  <c r="AP49" i="23"/>
  <c r="AN49" i="23"/>
  <c r="AM49" i="23"/>
  <c r="AL49" i="23"/>
  <c r="AK49" i="23"/>
  <c r="AI49" i="23"/>
  <c r="AG49" i="23"/>
  <c r="AF49" i="23"/>
  <c r="AE49" i="23"/>
  <c r="AD49" i="23"/>
  <c r="Z49" i="23"/>
  <c r="Y49" i="23"/>
  <c r="X49" i="23"/>
  <c r="W49" i="23"/>
  <c r="U49" i="23"/>
  <c r="S49" i="23"/>
  <c r="R49" i="23"/>
  <c r="Q49" i="23"/>
  <c r="P49" i="23"/>
  <c r="N49" i="23"/>
  <c r="L49" i="23"/>
  <c r="K49" i="23"/>
  <c r="J49" i="23"/>
  <c r="I49" i="23"/>
  <c r="G49" i="23"/>
  <c r="CD48" i="23"/>
  <c r="CC48" i="23"/>
  <c r="CB48" i="23"/>
  <c r="BZ48" i="23"/>
  <c r="BU48" i="23"/>
  <c r="BT48" i="23"/>
  <c r="BS48" i="23"/>
  <c r="AR48" i="23"/>
  <c r="AQ48" i="23"/>
  <c r="AP48" i="23"/>
  <c r="AM48" i="23"/>
  <c r="AL48" i="23"/>
  <c r="AK48" i="23"/>
  <c r="AI48" i="23"/>
  <c r="AG48" i="23"/>
  <c r="AF48" i="23"/>
  <c r="AE48" i="23"/>
  <c r="AD48" i="23"/>
  <c r="AB48" i="23"/>
  <c r="Z48" i="23"/>
  <c r="Y48" i="23"/>
  <c r="X48" i="23"/>
  <c r="W48" i="23"/>
  <c r="T48" i="23"/>
  <c r="S48" i="23"/>
  <c r="R48" i="23"/>
  <c r="Q48" i="23"/>
  <c r="P48" i="23"/>
  <c r="N48" i="23"/>
  <c r="L48" i="23"/>
  <c r="K48" i="23"/>
  <c r="J48" i="23"/>
  <c r="I48" i="23"/>
  <c r="G48" i="23"/>
  <c r="CD47" i="23"/>
  <c r="CC47" i="23"/>
  <c r="CB47" i="23"/>
  <c r="BZ47" i="23"/>
  <c r="BU47" i="23"/>
  <c r="BT47" i="23"/>
  <c r="BS47" i="23"/>
  <c r="AR47" i="23"/>
  <c r="AQ47" i="23"/>
  <c r="AP47" i="23"/>
  <c r="AM47" i="23"/>
  <c r="AL47" i="23"/>
  <c r="AK47" i="23"/>
  <c r="AI47" i="23"/>
  <c r="AG47" i="23"/>
  <c r="AF47" i="23"/>
  <c r="AE47" i="23"/>
  <c r="AD47" i="23"/>
  <c r="AB47" i="23"/>
  <c r="Z47" i="23"/>
  <c r="Y47" i="23"/>
  <c r="X47" i="23"/>
  <c r="W47" i="23"/>
  <c r="S47" i="23"/>
  <c r="R47" i="23"/>
  <c r="Q47" i="23"/>
  <c r="P47" i="23"/>
  <c r="N47" i="23"/>
  <c r="L47" i="23"/>
  <c r="K47" i="23"/>
  <c r="J47" i="23"/>
  <c r="I47" i="23"/>
  <c r="G47" i="23"/>
  <c r="CD46" i="23"/>
  <c r="CC46" i="23"/>
  <c r="CB46" i="23"/>
  <c r="BZ46" i="23"/>
  <c r="BU46" i="23"/>
  <c r="BT46" i="23"/>
  <c r="BS46" i="23"/>
  <c r="AR46" i="23"/>
  <c r="AQ46" i="23"/>
  <c r="AP46" i="23"/>
  <c r="AM46" i="23"/>
  <c r="AL46" i="23"/>
  <c r="AK46" i="23"/>
  <c r="AI46" i="23"/>
  <c r="AG46" i="23"/>
  <c r="AF46" i="23"/>
  <c r="AE46" i="23"/>
  <c r="AD46" i="23"/>
  <c r="AB46" i="23"/>
  <c r="Z46" i="23"/>
  <c r="Y46" i="23"/>
  <c r="X46" i="23"/>
  <c r="W46" i="23"/>
  <c r="S46" i="23"/>
  <c r="R46" i="23"/>
  <c r="Q46" i="23"/>
  <c r="P46" i="23"/>
  <c r="N46" i="23"/>
  <c r="L46" i="23"/>
  <c r="K46" i="23"/>
  <c r="J46" i="23"/>
  <c r="I46" i="23"/>
  <c r="G46" i="23"/>
  <c r="CD45" i="23"/>
  <c r="CC45" i="23"/>
  <c r="CB45" i="23"/>
  <c r="BZ45" i="23"/>
  <c r="BU45" i="23"/>
  <c r="BT45" i="23"/>
  <c r="BS45" i="23"/>
  <c r="AR45" i="23"/>
  <c r="AQ45" i="23"/>
  <c r="AP45" i="23"/>
  <c r="AM45" i="23"/>
  <c r="AL45" i="23"/>
  <c r="AK45" i="23"/>
  <c r="AI45" i="23"/>
  <c r="AG45" i="23"/>
  <c r="AF45" i="23"/>
  <c r="AE45" i="23"/>
  <c r="AD45" i="23"/>
  <c r="AB45" i="23"/>
  <c r="AA45" i="23"/>
  <c r="Z45" i="23"/>
  <c r="Y45" i="23"/>
  <c r="X45" i="23"/>
  <c r="W45" i="23"/>
  <c r="S45" i="23"/>
  <c r="R45" i="23"/>
  <c r="Q45" i="23"/>
  <c r="P45" i="23"/>
  <c r="N45" i="23"/>
  <c r="L45" i="23"/>
  <c r="K45" i="23"/>
  <c r="J45" i="23"/>
  <c r="I45" i="23"/>
  <c r="G45" i="23"/>
  <c r="CJ44" i="23"/>
  <c r="CD44" i="23"/>
  <c r="CC44" i="23"/>
  <c r="CB44" i="23"/>
  <c r="BZ44" i="23"/>
  <c r="BU44" i="23"/>
  <c r="BT44" i="23"/>
  <c r="BS44" i="23"/>
  <c r="AR44" i="23"/>
  <c r="AQ44" i="23"/>
  <c r="AP44" i="23"/>
  <c r="AM44" i="23"/>
  <c r="AL44" i="23"/>
  <c r="AK44" i="23"/>
  <c r="AG44" i="23"/>
  <c r="AF44" i="23"/>
  <c r="AE44" i="23"/>
  <c r="AD44" i="23"/>
  <c r="AB44" i="23"/>
  <c r="Z44" i="23"/>
  <c r="Y44" i="23"/>
  <c r="X44" i="23"/>
  <c r="W44" i="23"/>
  <c r="U44" i="23"/>
  <c r="S44" i="23"/>
  <c r="R44" i="23"/>
  <c r="Q44" i="23"/>
  <c r="P44" i="23"/>
  <c r="M44" i="23"/>
  <c r="L44" i="23"/>
  <c r="K44" i="23"/>
  <c r="J44" i="23"/>
  <c r="I44" i="23"/>
  <c r="CD43" i="23"/>
  <c r="CC43" i="23"/>
  <c r="CB43" i="23"/>
  <c r="BZ43" i="23"/>
  <c r="BU43" i="23"/>
  <c r="BT43" i="23"/>
  <c r="BS43" i="23"/>
  <c r="AS43" i="23"/>
  <c r="AR43" i="23"/>
  <c r="AQ43" i="23"/>
  <c r="AP43" i="23"/>
  <c r="AM43" i="23"/>
  <c r="AL43" i="23"/>
  <c r="AK43" i="23"/>
  <c r="AG43" i="23"/>
  <c r="AF43" i="23"/>
  <c r="AE43" i="23"/>
  <c r="AD43" i="23"/>
  <c r="AA43" i="23"/>
  <c r="Z43" i="23"/>
  <c r="Y43" i="23"/>
  <c r="X43" i="23"/>
  <c r="W43" i="23"/>
  <c r="U43" i="23"/>
  <c r="S43" i="23"/>
  <c r="R43" i="23"/>
  <c r="Q43" i="23"/>
  <c r="P43" i="23"/>
  <c r="L43" i="23"/>
  <c r="K43" i="23"/>
  <c r="J43" i="23"/>
  <c r="I43" i="23"/>
  <c r="CJ42" i="23"/>
  <c r="CD42" i="23"/>
  <c r="CB42" i="23"/>
  <c r="BZ42" i="23"/>
  <c r="BU42" i="23"/>
  <c r="BT42" i="23"/>
  <c r="BS42" i="23"/>
  <c r="AS42" i="23"/>
  <c r="AR42" i="23"/>
  <c r="AQ42" i="23"/>
  <c r="AP42" i="23"/>
  <c r="AN42" i="23"/>
  <c r="AM42" i="23"/>
  <c r="AL42" i="23"/>
  <c r="AK42" i="23"/>
  <c r="AG42" i="23"/>
  <c r="AF42" i="23"/>
  <c r="AE42" i="23"/>
  <c r="AD42" i="23"/>
  <c r="U42" i="23"/>
  <c r="S42" i="23"/>
  <c r="R42" i="23"/>
  <c r="Q42" i="23"/>
  <c r="P42" i="23"/>
  <c r="N42" i="23"/>
  <c r="L42" i="23"/>
  <c r="K42" i="23"/>
  <c r="J42" i="23"/>
  <c r="I42" i="23"/>
  <c r="G42" i="23"/>
  <c r="CD41" i="23"/>
  <c r="CB41" i="23"/>
  <c r="BZ41" i="23"/>
  <c r="BT41" i="23"/>
  <c r="BS41" i="23"/>
  <c r="AR41" i="23"/>
  <c r="AQ41" i="23"/>
  <c r="AP41" i="23"/>
  <c r="AN41" i="23"/>
  <c r="AM41" i="23"/>
  <c r="AL41" i="23"/>
  <c r="AK41" i="23"/>
  <c r="AG41" i="23"/>
  <c r="AF41" i="23"/>
  <c r="AE41" i="23"/>
  <c r="AD41" i="23"/>
  <c r="Z41" i="23"/>
  <c r="Y41" i="23"/>
  <c r="X41" i="23"/>
  <c r="W41" i="23"/>
  <c r="U41" i="23"/>
  <c r="S41" i="23"/>
  <c r="R41" i="23"/>
  <c r="Q41" i="23"/>
  <c r="P41" i="23"/>
  <c r="N41" i="23"/>
  <c r="L41" i="23"/>
  <c r="K41" i="23"/>
  <c r="J41" i="23"/>
  <c r="I41" i="23"/>
  <c r="G41" i="23"/>
  <c r="CD40" i="23"/>
  <c r="CC40" i="23"/>
  <c r="CB40" i="23"/>
  <c r="BZ40" i="23"/>
  <c r="BT40" i="23"/>
  <c r="BS40" i="23"/>
  <c r="AR40" i="23"/>
  <c r="AQ40" i="23"/>
  <c r="AP40" i="23"/>
  <c r="AM40" i="23"/>
  <c r="AL40" i="23"/>
  <c r="AK40" i="23"/>
  <c r="AI40" i="23"/>
  <c r="AG40" i="23"/>
  <c r="AF40" i="23"/>
  <c r="AE40" i="23"/>
  <c r="AD40" i="23"/>
  <c r="Z40" i="23"/>
  <c r="Y40" i="23"/>
  <c r="X40" i="23"/>
  <c r="W40" i="23"/>
  <c r="U40" i="23"/>
  <c r="S40" i="23"/>
  <c r="R40" i="23"/>
  <c r="Q40" i="23"/>
  <c r="P40" i="23"/>
  <c r="N40" i="23"/>
  <c r="L40" i="23"/>
  <c r="K40" i="23"/>
  <c r="J40" i="23"/>
  <c r="I40" i="23"/>
  <c r="G40" i="23"/>
  <c r="CD39" i="23"/>
  <c r="CC39" i="23"/>
  <c r="CB39" i="23"/>
  <c r="BZ39" i="23"/>
  <c r="BT39" i="23"/>
  <c r="BS39" i="23"/>
  <c r="AR39" i="23"/>
  <c r="AQ39" i="23"/>
  <c r="AP39" i="23"/>
  <c r="AM39" i="23"/>
  <c r="AL39" i="23"/>
  <c r="AK39" i="23"/>
  <c r="AI39" i="23"/>
  <c r="AG39" i="23"/>
  <c r="AF39" i="23"/>
  <c r="AE39" i="23"/>
  <c r="AD39" i="23"/>
  <c r="AB39" i="23"/>
  <c r="Z39" i="23"/>
  <c r="Y39" i="23"/>
  <c r="X39" i="23"/>
  <c r="W39" i="23"/>
  <c r="T39" i="23"/>
  <c r="S39" i="23"/>
  <c r="R39" i="23"/>
  <c r="Q39" i="23"/>
  <c r="P39" i="23"/>
  <c r="N39" i="23"/>
  <c r="L39" i="23"/>
  <c r="K39" i="23"/>
  <c r="J39" i="23"/>
  <c r="I39" i="23"/>
  <c r="G39" i="23"/>
  <c r="CD38" i="23"/>
  <c r="CC38" i="23"/>
  <c r="CB38" i="23"/>
  <c r="BZ38" i="23"/>
  <c r="BT38" i="23"/>
  <c r="BS38" i="23"/>
  <c r="AR38" i="23"/>
  <c r="AQ38" i="23"/>
  <c r="AP38" i="23"/>
  <c r="AM38" i="23"/>
  <c r="AL38" i="23"/>
  <c r="AK38" i="23"/>
  <c r="AI38" i="23"/>
  <c r="AG38" i="23"/>
  <c r="AF38" i="23"/>
  <c r="AE38" i="23"/>
  <c r="AD38" i="23"/>
  <c r="AB38" i="23"/>
  <c r="Z38" i="23"/>
  <c r="Y38" i="23"/>
  <c r="X38" i="23"/>
  <c r="W38" i="23"/>
  <c r="S38" i="23"/>
  <c r="R38" i="23"/>
  <c r="Q38" i="23"/>
  <c r="P38" i="23"/>
  <c r="N38" i="23"/>
  <c r="L38" i="23"/>
  <c r="K38" i="23"/>
  <c r="J38" i="23"/>
  <c r="I38" i="23"/>
  <c r="G38" i="23"/>
  <c r="CC37" i="23"/>
  <c r="CB37" i="23"/>
  <c r="BZ37" i="23"/>
  <c r="BT37" i="23"/>
  <c r="BS37" i="23"/>
  <c r="AR37" i="23"/>
  <c r="AQ37" i="23"/>
  <c r="AP37" i="23"/>
  <c r="AM37" i="23"/>
  <c r="AL37" i="23"/>
  <c r="AK37" i="23"/>
  <c r="AI37" i="23"/>
  <c r="AG37" i="23"/>
  <c r="AF37" i="23"/>
  <c r="AE37" i="23"/>
  <c r="AD37" i="23"/>
  <c r="AB37" i="23"/>
  <c r="Z37" i="23"/>
  <c r="Y37" i="23"/>
  <c r="X37" i="23"/>
  <c r="W37" i="23"/>
  <c r="S37" i="23"/>
  <c r="R37" i="23"/>
  <c r="Q37" i="23"/>
  <c r="P37" i="23"/>
  <c r="M37" i="23"/>
  <c r="L37" i="23"/>
  <c r="K37" i="23"/>
  <c r="J37" i="23"/>
  <c r="I37" i="23"/>
  <c r="CE36" i="23"/>
  <c r="CC36" i="23"/>
  <c r="CB36" i="23"/>
  <c r="BZ36" i="23"/>
  <c r="BT36" i="23"/>
  <c r="BS36" i="23"/>
  <c r="AR36" i="23"/>
  <c r="AQ36" i="23"/>
  <c r="AP36" i="23"/>
  <c r="AM36" i="23"/>
  <c r="AL36" i="23"/>
  <c r="AK36" i="23"/>
  <c r="AI36" i="23"/>
  <c r="AG36" i="23"/>
  <c r="AF36" i="23"/>
  <c r="AE36" i="23"/>
  <c r="AD36" i="23"/>
  <c r="AB36" i="23"/>
  <c r="AA36" i="23"/>
  <c r="Z36" i="23"/>
  <c r="Y36" i="23"/>
  <c r="X36" i="23"/>
  <c r="W36" i="23"/>
  <c r="S36" i="23"/>
  <c r="R36" i="23"/>
  <c r="Q36" i="23"/>
  <c r="P36" i="23"/>
  <c r="L36" i="23"/>
  <c r="K36" i="23"/>
  <c r="J36" i="23"/>
  <c r="I36" i="23"/>
  <c r="CF35" i="23"/>
  <c r="CE35" i="23"/>
  <c r="CC35" i="23"/>
  <c r="BZ35" i="23"/>
  <c r="BT35" i="23"/>
  <c r="BS35" i="23"/>
  <c r="AS35" i="23"/>
  <c r="AR35" i="23"/>
  <c r="AQ35" i="23"/>
  <c r="AP35" i="23"/>
  <c r="AM35" i="23"/>
  <c r="AL35" i="23"/>
  <c r="AK35" i="23"/>
  <c r="AG35" i="23"/>
  <c r="AF35" i="23"/>
  <c r="AE35" i="23"/>
  <c r="AD35" i="23"/>
  <c r="AB35" i="23"/>
  <c r="Z35" i="23"/>
  <c r="Y35" i="23"/>
  <c r="X35" i="23"/>
  <c r="W35" i="23"/>
  <c r="U35" i="23"/>
  <c r="S35" i="23"/>
  <c r="R35" i="23"/>
  <c r="Q35" i="23"/>
  <c r="P35" i="23"/>
  <c r="L35" i="23"/>
  <c r="K35" i="23"/>
  <c r="J35" i="23"/>
  <c r="I35" i="23"/>
  <c r="G35" i="23"/>
  <c r="CF34" i="23"/>
  <c r="CE34" i="23"/>
  <c r="CC34" i="23"/>
  <c r="BZ34" i="23"/>
  <c r="BT34" i="23"/>
  <c r="BS34" i="23"/>
  <c r="AS34" i="23"/>
  <c r="AR34" i="23"/>
  <c r="AQ34" i="23"/>
  <c r="AP34" i="23"/>
  <c r="AN34" i="23"/>
  <c r="AM34" i="23"/>
  <c r="AL34" i="23"/>
  <c r="AK34" i="23"/>
  <c r="AG34" i="23"/>
  <c r="AF34" i="23"/>
  <c r="AE34" i="23"/>
  <c r="AD34" i="23"/>
  <c r="AA34" i="23"/>
  <c r="Z34" i="23"/>
  <c r="Y34" i="23"/>
  <c r="X34" i="23"/>
  <c r="W34" i="23"/>
  <c r="U34" i="23"/>
  <c r="S34" i="23"/>
  <c r="R34" i="23"/>
  <c r="Q34" i="23"/>
  <c r="P34" i="23"/>
  <c r="N34" i="23"/>
  <c r="L34" i="23"/>
  <c r="K34" i="23"/>
  <c r="J34" i="23"/>
  <c r="I34" i="23"/>
  <c r="G34" i="23"/>
  <c r="CF33" i="23"/>
  <c r="CE33" i="23"/>
  <c r="CC33" i="23"/>
  <c r="BZ33" i="23"/>
  <c r="BT33" i="23"/>
  <c r="BS33" i="23"/>
  <c r="AR33" i="23"/>
  <c r="AQ33" i="23"/>
  <c r="AP33" i="23"/>
  <c r="AN33" i="23"/>
  <c r="AM33" i="23"/>
  <c r="AL33" i="23"/>
  <c r="AK33" i="23"/>
  <c r="AG33" i="23"/>
  <c r="AF33" i="23"/>
  <c r="AE33" i="23"/>
  <c r="AD33" i="23"/>
  <c r="Z33" i="23"/>
  <c r="Y33" i="23"/>
  <c r="X33" i="23"/>
  <c r="W33" i="23"/>
  <c r="U33" i="23"/>
  <c r="S33" i="23"/>
  <c r="R33" i="23"/>
  <c r="Q33" i="23"/>
  <c r="P33" i="23"/>
  <c r="N33" i="23"/>
  <c r="L33" i="23"/>
  <c r="K33" i="23"/>
  <c r="J33" i="23"/>
  <c r="I33" i="23"/>
  <c r="G33" i="23"/>
  <c r="CF32" i="23"/>
  <c r="CE32" i="23"/>
  <c r="CC32" i="23"/>
  <c r="BZ32" i="23"/>
  <c r="BT32" i="23"/>
  <c r="BS32" i="23"/>
  <c r="AR32" i="23"/>
  <c r="AQ32" i="23"/>
  <c r="AP32" i="23"/>
  <c r="AM32" i="23"/>
  <c r="AL32" i="23"/>
  <c r="AK32" i="23"/>
  <c r="AG32" i="23"/>
  <c r="AF32" i="23"/>
  <c r="AE32" i="23"/>
  <c r="AD32" i="23"/>
  <c r="Z32" i="23"/>
  <c r="Y32" i="23"/>
  <c r="X32" i="23"/>
  <c r="W32" i="23"/>
  <c r="U32" i="23"/>
  <c r="S32" i="23"/>
  <c r="R32" i="23"/>
  <c r="Q32" i="23"/>
  <c r="P32" i="23"/>
  <c r="N32" i="23"/>
  <c r="L32" i="23"/>
  <c r="K32" i="23"/>
  <c r="J32" i="23"/>
  <c r="I32" i="23"/>
  <c r="G32" i="23"/>
  <c r="CF31" i="23"/>
  <c r="CC31" i="23"/>
  <c r="BZ31" i="23"/>
  <c r="BT31" i="23"/>
  <c r="BS31" i="23"/>
  <c r="AR31" i="23"/>
  <c r="AQ31" i="23"/>
  <c r="AP31" i="23"/>
  <c r="AM31" i="23"/>
  <c r="AL31" i="23"/>
  <c r="AK31" i="23"/>
  <c r="AI31" i="23"/>
  <c r="AG31" i="23"/>
  <c r="AF31" i="23"/>
  <c r="AE31" i="23"/>
  <c r="AD31" i="23"/>
  <c r="AB31" i="23"/>
  <c r="Z31" i="23"/>
  <c r="Y31" i="23"/>
  <c r="X31" i="23"/>
  <c r="W31" i="23"/>
  <c r="U31" i="23"/>
  <c r="S31" i="23"/>
  <c r="R31" i="23"/>
  <c r="Q31" i="23"/>
  <c r="P31" i="23"/>
  <c r="N31" i="23"/>
  <c r="L31" i="23"/>
  <c r="K31" i="23"/>
  <c r="J31" i="23"/>
  <c r="I31" i="23"/>
  <c r="G31" i="23"/>
  <c r="CF30" i="23"/>
  <c r="CE30" i="23"/>
  <c r="CC30" i="23"/>
  <c r="BZ30" i="23"/>
  <c r="BT30" i="23"/>
  <c r="BS30" i="23"/>
  <c r="AR30" i="23"/>
  <c r="AQ30" i="23"/>
  <c r="AP30" i="23"/>
  <c r="AM30" i="23"/>
  <c r="AL30" i="23"/>
  <c r="AK30" i="23"/>
  <c r="AI30" i="23"/>
  <c r="AG30" i="23"/>
  <c r="AF30" i="23"/>
  <c r="AE30" i="23"/>
  <c r="AD30" i="23"/>
  <c r="AB30" i="23"/>
  <c r="Z30" i="23"/>
  <c r="Y30" i="23"/>
  <c r="X30" i="23"/>
  <c r="W30" i="23"/>
  <c r="T30" i="23"/>
  <c r="S30" i="23"/>
  <c r="R30" i="23"/>
  <c r="Q30" i="23"/>
  <c r="P30" i="23"/>
  <c r="N30" i="23"/>
  <c r="L30" i="23"/>
  <c r="K30" i="23"/>
  <c r="J30" i="23"/>
  <c r="I30" i="23"/>
  <c r="CF29" i="23"/>
  <c r="CE29" i="23"/>
  <c r="CC29" i="23"/>
  <c r="BZ29" i="23"/>
  <c r="BT29" i="23"/>
  <c r="BS29" i="23"/>
  <c r="AR29" i="23"/>
  <c r="AQ29" i="23"/>
  <c r="AP29" i="23"/>
  <c r="AM29" i="23"/>
  <c r="AL29" i="23"/>
  <c r="AK29" i="23"/>
  <c r="AI29" i="23"/>
  <c r="AG29" i="23"/>
  <c r="AF29" i="23"/>
  <c r="AE29" i="23"/>
  <c r="AD29" i="23"/>
  <c r="AB29" i="23"/>
  <c r="Z29" i="23"/>
  <c r="Y29" i="23"/>
  <c r="X29" i="23"/>
  <c r="W29" i="23"/>
  <c r="S29" i="23"/>
  <c r="R29" i="23"/>
  <c r="Q29" i="23"/>
  <c r="P29" i="23"/>
  <c r="M29" i="23"/>
  <c r="L29" i="23"/>
  <c r="K29" i="23"/>
  <c r="J29" i="23"/>
  <c r="I29" i="23"/>
  <c r="CF28" i="23"/>
  <c r="CE28" i="23"/>
  <c r="CC28" i="23"/>
  <c r="BZ28" i="23"/>
  <c r="BT28" i="23"/>
  <c r="BS28" i="23"/>
  <c r="AR28" i="23"/>
  <c r="AQ28" i="23"/>
  <c r="AP28" i="23"/>
  <c r="AM28" i="23"/>
  <c r="AL28" i="23"/>
  <c r="AK28" i="23"/>
  <c r="AI28" i="23"/>
  <c r="AG28" i="23"/>
  <c r="AF28" i="23"/>
  <c r="AE28" i="23"/>
  <c r="AD28" i="23"/>
  <c r="AB28" i="23"/>
  <c r="AA28" i="23"/>
  <c r="Z28" i="23"/>
  <c r="Y28" i="23"/>
  <c r="X28" i="23"/>
  <c r="W28" i="23"/>
  <c r="S28" i="23"/>
  <c r="R28" i="23"/>
  <c r="Q28" i="23"/>
  <c r="P28" i="23"/>
  <c r="L28" i="23"/>
  <c r="CF27" i="23"/>
  <c r="CE27" i="23"/>
  <c r="CC27" i="23"/>
  <c r="BZ27" i="23"/>
  <c r="BT27" i="23"/>
  <c r="BS27" i="23"/>
  <c r="AS27" i="23"/>
  <c r="AR27" i="23"/>
  <c r="AQ27" i="23"/>
  <c r="AP27" i="23"/>
  <c r="AM27" i="23"/>
  <c r="AL27" i="23"/>
  <c r="AK27" i="23"/>
  <c r="AI27" i="23"/>
  <c r="AG27" i="23"/>
  <c r="AF27" i="23"/>
  <c r="AE27" i="23"/>
  <c r="AD27" i="23"/>
  <c r="AB27" i="23"/>
  <c r="Z27" i="23"/>
  <c r="Y27" i="23"/>
  <c r="X27" i="23"/>
  <c r="W27" i="23"/>
  <c r="U27" i="23"/>
  <c r="S27" i="23"/>
  <c r="R27" i="23"/>
  <c r="Q27" i="23"/>
  <c r="P27" i="23"/>
  <c r="N27" i="23"/>
  <c r="L27" i="23"/>
  <c r="G27" i="23"/>
  <c r="CF26" i="23"/>
  <c r="CE26" i="23"/>
  <c r="CC26" i="23"/>
  <c r="BZ26" i="23"/>
  <c r="BT26" i="23"/>
  <c r="BS26" i="23"/>
  <c r="AS26" i="23"/>
  <c r="AR26" i="23"/>
  <c r="AQ26" i="23"/>
  <c r="AP26" i="23"/>
  <c r="AN26" i="23"/>
  <c r="AM26" i="23"/>
  <c r="AL26" i="23"/>
  <c r="AK26" i="23"/>
  <c r="AG26" i="23"/>
  <c r="AF26" i="23"/>
  <c r="AE26" i="23"/>
  <c r="AD26" i="23"/>
  <c r="AA26" i="23"/>
  <c r="Z26" i="23"/>
  <c r="Y26" i="23"/>
  <c r="X26" i="23"/>
  <c r="W26" i="23"/>
  <c r="U26" i="23"/>
  <c r="S26" i="23"/>
  <c r="R26" i="23"/>
  <c r="Q26" i="23"/>
  <c r="P26" i="23"/>
  <c r="N26" i="23"/>
  <c r="L26" i="23"/>
  <c r="G26" i="23"/>
  <c r="CF25" i="23"/>
  <c r="CE25" i="23"/>
  <c r="CC25" i="23"/>
  <c r="BZ25" i="23"/>
  <c r="BT25" i="23"/>
  <c r="BS25" i="23"/>
  <c r="AR25" i="23"/>
  <c r="AQ25" i="23"/>
  <c r="AP25" i="23"/>
  <c r="AN25" i="23"/>
  <c r="AM25" i="23"/>
  <c r="AL25" i="23"/>
  <c r="AK25" i="23"/>
  <c r="AG25" i="23"/>
  <c r="AF25" i="23"/>
  <c r="AE25" i="23"/>
  <c r="AD25" i="23"/>
  <c r="Z25" i="23"/>
  <c r="Y25" i="23"/>
  <c r="X25" i="23"/>
  <c r="W25" i="23"/>
  <c r="U25" i="23"/>
  <c r="S25" i="23"/>
  <c r="R25" i="23"/>
  <c r="Q25" i="23"/>
  <c r="P25" i="23"/>
  <c r="N25" i="23"/>
  <c r="L25" i="23"/>
  <c r="G25" i="23"/>
  <c r="CG24" i="23"/>
  <c r="CF24" i="23"/>
  <c r="CE24" i="23"/>
  <c r="BZ24" i="23"/>
  <c r="BT24" i="23"/>
  <c r="BS24" i="23"/>
  <c r="AR24" i="23"/>
  <c r="AQ24" i="23"/>
  <c r="AP24" i="23"/>
  <c r="AM24" i="23"/>
  <c r="AG24" i="23"/>
  <c r="AF24" i="23"/>
  <c r="AE24" i="23"/>
  <c r="AD24" i="23"/>
  <c r="Z24" i="23"/>
  <c r="Y24" i="23"/>
  <c r="X24" i="23"/>
  <c r="W24" i="23"/>
  <c r="U24" i="23"/>
  <c r="S24" i="23"/>
  <c r="R24" i="23"/>
  <c r="Q24" i="23"/>
  <c r="P24" i="23"/>
  <c r="N24" i="23"/>
  <c r="L24" i="23"/>
  <c r="G24" i="23"/>
  <c r="CH23" i="23"/>
  <c r="CG23" i="23"/>
  <c r="CF23" i="23"/>
  <c r="CE23" i="23"/>
  <c r="BZ23" i="23"/>
  <c r="BT23" i="23"/>
  <c r="BS23" i="23"/>
  <c r="AR23" i="23"/>
  <c r="AQ23" i="23"/>
  <c r="AP23" i="23"/>
  <c r="AM23" i="23"/>
  <c r="AL23" i="23"/>
  <c r="AK23" i="23"/>
  <c r="AI23" i="23"/>
  <c r="AG23" i="23"/>
  <c r="AF23" i="23"/>
  <c r="AE23" i="23"/>
  <c r="AD23" i="23"/>
  <c r="AB23" i="23"/>
  <c r="Z23" i="23"/>
  <c r="Y23" i="23"/>
  <c r="X23" i="23"/>
  <c r="W23" i="23"/>
  <c r="U23" i="23"/>
  <c r="S23" i="23"/>
  <c r="R23" i="23"/>
  <c r="Q23" i="23"/>
  <c r="P23" i="23"/>
  <c r="N23" i="23"/>
  <c r="L23" i="23"/>
  <c r="G23" i="23"/>
  <c r="CH22" i="23"/>
  <c r="CG22" i="23"/>
  <c r="CF22" i="23"/>
  <c r="BZ22" i="23"/>
  <c r="BT22" i="23"/>
  <c r="BS22" i="23"/>
  <c r="AR22" i="23"/>
  <c r="AQ22" i="23"/>
  <c r="AP22" i="23"/>
  <c r="AM22" i="23"/>
  <c r="AL22" i="23"/>
  <c r="AK22" i="23"/>
  <c r="AI22" i="23"/>
  <c r="AG22" i="23"/>
  <c r="AF22" i="23"/>
  <c r="AE22" i="23"/>
  <c r="AD22" i="23"/>
  <c r="AB22" i="23"/>
  <c r="Z22" i="23"/>
  <c r="Y22" i="23"/>
  <c r="X22" i="23"/>
  <c r="W22" i="23"/>
  <c r="T22" i="23"/>
  <c r="S22" i="23"/>
  <c r="R22" i="23"/>
  <c r="Q22" i="23"/>
  <c r="P22" i="23"/>
  <c r="L22" i="23"/>
  <c r="CH21" i="23"/>
  <c r="CG21" i="23"/>
  <c r="CF21" i="23"/>
  <c r="CE21" i="23"/>
  <c r="BZ21" i="23"/>
  <c r="BT21" i="23"/>
  <c r="BS21" i="23"/>
  <c r="AR21" i="23"/>
  <c r="AQ21" i="23"/>
  <c r="AP21" i="23"/>
  <c r="AM21" i="23"/>
  <c r="AL21" i="23"/>
  <c r="AK21" i="23"/>
  <c r="AI21" i="23"/>
  <c r="AG21" i="23"/>
  <c r="AF21" i="23"/>
  <c r="AE21" i="23"/>
  <c r="AD21" i="23"/>
  <c r="AB21" i="23"/>
  <c r="AA21" i="23"/>
  <c r="Z21" i="23"/>
  <c r="Y21" i="23"/>
  <c r="X21" i="23"/>
  <c r="W21" i="23"/>
  <c r="R21" i="23"/>
  <c r="Q21" i="23"/>
  <c r="P21" i="23"/>
  <c r="CH20" i="23"/>
  <c r="CG20" i="23"/>
  <c r="CF20" i="23"/>
  <c r="CE20" i="23"/>
  <c r="BZ20" i="23"/>
  <c r="BT20" i="23"/>
  <c r="BS20" i="23"/>
  <c r="AR20" i="23"/>
  <c r="AQ20" i="23"/>
  <c r="AP20" i="23"/>
  <c r="AM20" i="23"/>
  <c r="AL20" i="23"/>
  <c r="AK20" i="23"/>
  <c r="AI20" i="23"/>
  <c r="AG20" i="23"/>
  <c r="AF20" i="23"/>
  <c r="AE20" i="23"/>
  <c r="AD20" i="23"/>
  <c r="AB20" i="23"/>
  <c r="AA20" i="23"/>
  <c r="Z20" i="23"/>
  <c r="Y20" i="23"/>
  <c r="X20" i="23"/>
  <c r="W20" i="23"/>
  <c r="R20" i="23"/>
  <c r="Q20" i="23"/>
  <c r="P20" i="23"/>
  <c r="CH19" i="23"/>
  <c r="CG19" i="23"/>
  <c r="CF19" i="23"/>
  <c r="CE19" i="23"/>
  <c r="BT19" i="23"/>
  <c r="BS19" i="23"/>
  <c r="AS19" i="23"/>
  <c r="AR19" i="23"/>
  <c r="AQ19" i="23"/>
  <c r="AP19" i="23"/>
  <c r="AN19" i="23"/>
  <c r="AM19" i="23"/>
  <c r="AL19" i="23"/>
  <c r="AK19" i="23"/>
  <c r="AI19" i="23"/>
  <c r="AG19" i="23"/>
  <c r="AF19" i="23"/>
  <c r="AE19" i="23"/>
  <c r="AD19" i="23"/>
  <c r="AB19" i="23"/>
  <c r="Z19" i="23"/>
  <c r="Y19" i="23"/>
  <c r="X19" i="23"/>
  <c r="W19" i="23"/>
  <c r="U19" i="23"/>
  <c r="S19" i="23"/>
  <c r="R19" i="23"/>
  <c r="Q19" i="23"/>
  <c r="P19" i="23"/>
  <c r="N19" i="23"/>
  <c r="G19" i="23"/>
  <c r="CH18" i="23"/>
  <c r="CG18" i="23"/>
  <c r="CF18" i="23"/>
  <c r="CE18" i="23"/>
  <c r="BT18" i="23"/>
  <c r="BS18" i="23"/>
  <c r="AR18" i="23"/>
  <c r="AQ18" i="23"/>
  <c r="AP18" i="23"/>
  <c r="AM18" i="23"/>
  <c r="AL18" i="23"/>
  <c r="AK18" i="23"/>
  <c r="AG18" i="23"/>
  <c r="AF18" i="23"/>
  <c r="AE18" i="23"/>
  <c r="AD18" i="23"/>
  <c r="AA18" i="23"/>
  <c r="Z18" i="23"/>
  <c r="Y18" i="23"/>
  <c r="X18" i="23"/>
  <c r="W18" i="23"/>
  <c r="U18" i="23"/>
  <c r="S18" i="23"/>
  <c r="R18" i="23"/>
  <c r="Q18" i="23"/>
  <c r="P18" i="23"/>
  <c r="N18" i="23"/>
  <c r="G18" i="23"/>
  <c r="CI17" i="23"/>
  <c r="CH17" i="23"/>
  <c r="CF17" i="23"/>
  <c r="CE17" i="23"/>
  <c r="BT17" i="23"/>
  <c r="BS17" i="23"/>
  <c r="U17" i="23"/>
  <c r="S17" i="23"/>
  <c r="R17" i="23"/>
  <c r="Q17" i="23"/>
  <c r="P17" i="23"/>
  <c r="N17" i="23"/>
  <c r="G17" i="23"/>
  <c r="CI16" i="23"/>
  <c r="CH16" i="23"/>
  <c r="CF16" i="23"/>
  <c r="CE16" i="23"/>
  <c r="BT16" i="23"/>
  <c r="BS16" i="23"/>
  <c r="U16" i="23"/>
  <c r="S16" i="23"/>
  <c r="R16" i="23"/>
  <c r="Q16" i="23"/>
  <c r="P16" i="23"/>
  <c r="N16" i="23"/>
  <c r="G16" i="23"/>
  <c r="CI15" i="23"/>
  <c r="CH15" i="23"/>
  <c r="CG15" i="23"/>
  <c r="CF15" i="23"/>
  <c r="CE15" i="23"/>
  <c r="BZ15" i="23"/>
  <c r="AU15" i="23"/>
  <c r="AT15" i="23"/>
  <c r="AS15" i="23"/>
  <c r="AR15" i="23"/>
  <c r="AQ15" i="23"/>
  <c r="AP15" i="23"/>
  <c r="AO15" i="23"/>
  <c r="AN15" i="23"/>
  <c r="AM15" i="23"/>
  <c r="AL15" i="23"/>
  <c r="AK15" i="23"/>
  <c r="AJ15" i="23"/>
  <c r="AI15" i="23"/>
  <c r="AH15" i="23"/>
  <c r="AG15" i="23"/>
  <c r="AF15" i="23"/>
  <c r="AE15" i="23"/>
  <c r="AD15" i="23"/>
  <c r="AC15" i="23"/>
  <c r="AB15" i="23"/>
  <c r="AA15" i="23"/>
  <c r="Z15" i="23"/>
  <c r="Y15" i="23"/>
  <c r="X15" i="23"/>
  <c r="W15" i="23"/>
  <c r="U15" i="23"/>
  <c r="S15" i="23"/>
  <c r="R15" i="23"/>
  <c r="Q15" i="23"/>
  <c r="P15" i="23"/>
  <c r="N15" i="23"/>
  <c r="G15" i="23"/>
  <c r="CJ14" i="23"/>
  <c r="CI14" i="23"/>
  <c r="CH14" i="23"/>
  <c r="CG14" i="23"/>
  <c r="CF14" i="23"/>
  <c r="CE14" i="23"/>
  <c r="CD14" i="23"/>
  <c r="CC14" i="23"/>
  <c r="CB14" i="23"/>
  <c r="CA14" i="23"/>
  <c r="BZ14" i="23"/>
  <c r="BY14" i="23"/>
  <c r="BX14" i="23"/>
  <c r="BW14" i="23"/>
  <c r="BV14" i="23"/>
  <c r="BU14" i="23"/>
  <c r="BT14" i="23"/>
  <c r="BS14" i="23"/>
  <c r="AU14" i="23"/>
  <c r="AT14" i="23"/>
  <c r="AS14" i="23"/>
  <c r="AR14" i="23"/>
  <c r="AQ14" i="23"/>
  <c r="AP14" i="23"/>
  <c r="AO14" i="23"/>
  <c r="AN14" i="23"/>
  <c r="AM14" i="23"/>
  <c r="AL14" i="23"/>
  <c r="AK14" i="23"/>
  <c r="AJ14" i="23"/>
  <c r="AI14" i="23"/>
  <c r="AH14" i="23"/>
  <c r="AG14" i="23"/>
  <c r="AF14" i="23"/>
  <c r="AE14" i="23"/>
  <c r="AD14" i="23"/>
  <c r="AC14" i="23"/>
  <c r="AB14" i="23"/>
  <c r="AA14" i="23"/>
  <c r="Z14" i="23"/>
  <c r="Y14" i="23"/>
  <c r="X14" i="23"/>
  <c r="W14" i="23"/>
  <c r="T14" i="23"/>
  <c r="S14" i="23"/>
  <c r="R14" i="23"/>
  <c r="Q14" i="23"/>
  <c r="P14" i="23"/>
  <c r="AU13" i="23"/>
  <c r="AT13" i="23"/>
  <c r="AS13" i="23"/>
  <c r="AR13" i="23"/>
  <c r="AQ13" i="23"/>
  <c r="AP13" i="23"/>
  <c r="AO13" i="23"/>
  <c r="AN13" i="23"/>
  <c r="AM13" i="23"/>
  <c r="AL13" i="23"/>
  <c r="AK13" i="23"/>
  <c r="AJ13" i="23"/>
  <c r="AI13" i="23"/>
  <c r="AH13" i="23"/>
  <c r="AG13" i="23"/>
  <c r="AF13" i="23"/>
  <c r="AE13" i="23"/>
  <c r="AD13" i="23"/>
  <c r="AC13" i="23"/>
  <c r="AB13" i="23"/>
  <c r="AA13" i="23"/>
  <c r="Z13" i="23"/>
  <c r="Y13" i="23"/>
  <c r="X13" i="23"/>
  <c r="W13" i="23"/>
  <c r="AU12" i="23"/>
  <c r="AT12" i="23"/>
  <c r="AS12" i="23"/>
  <c r="AR12" i="23"/>
  <c r="AQ12" i="23"/>
  <c r="AP12" i="23"/>
  <c r="AO12" i="23"/>
  <c r="AN12" i="23"/>
  <c r="AM12" i="23"/>
  <c r="AL12" i="23"/>
  <c r="AK12" i="23"/>
  <c r="AJ12" i="23"/>
  <c r="AI12" i="23"/>
  <c r="AH12" i="23"/>
  <c r="AG12" i="23"/>
  <c r="AF12" i="23"/>
  <c r="AE12" i="23"/>
  <c r="AD12" i="23"/>
  <c r="AC12" i="23"/>
  <c r="AB12" i="23"/>
  <c r="AA12" i="23"/>
  <c r="Z12" i="23"/>
  <c r="Y12" i="23"/>
  <c r="X12" i="23"/>
  <c r="W12" i="23"/>
  <c r="AU11" i="23"/>
  <c r="AT11" i="23"/>
  <c r="AS11" i="23"/>
  <c r="AR11" i="23"/>
  <c r="AQ11" i="23"/>
  <c r="AP11" i="23"/>
  <c r="AO11" i="23"/>
  <c r="AN11" i="23"/>
  <c r="AM11" i="23"/>
  <c r="AL11" i="23"/>
  <c r="AK11" i="23"/>
  <c r="AJ11" i="23"/>
  <c r="AI11" i="23"/>
  <c r="AH11" i="23"/>
  <c r="AG11" i="23"/>
  <c r="AF11" i="23"/>
  <c r="AE11" i="23"/>
  <c r="AD11" i="23"/>
  <c r="AC11" i="23"/>
  <c r="AB11" i="23"/>
  <c r="AA11" i="23"/>
  <c r="Z11" i="23"/>
  <c r="Y11" i="23"/>
  <c r="X11" i="23"/>
  <c r="W11" i="23"/>
  <c r="AU10" i="23"/>
  <c r="AT10" i="23"/>
  <c r="AS10" i="23"/>
  <c r="AR10" i="23"/>
  <c r="AQ10" i="23"/>
  <c r="AP10" i="23"/>
  <c r="AO10" i="23"/>
  <c r="AN10" i="23"/>
  <c r="AM10" i="23"/>
  <c r="AL10" i="23"/>
  <c r="AK10" i="23"/>
  <c r="AJ10" i="23"/>
  <c r="AI10" i="23"/>
  <c r="AH10" i="23"/>
  <c r="AG10" i="23"/>
  <c r="AF10" i="23"/>
  <c r="AE10" i="23"/>
  <c r="AD10" i="23"/>
  <c r="AC10" i="23"/>
  <c r="AB10" i="23"/>
  <c r="AA10" i="23"/>
  <c r="Z10" i="23"/>
  <c r="Y10" i="23"/>
  <c r="X10" i="23"/>
  <c r="W10" i="23"/>
  <c r="BY9" i="23"/>
  <c r="BX9" i="23"/>
  <c r="BW9" i="23"/>
  <c r="BV9" i="23"/>
  <c r="BU9" i="23"/>
  <c r="BT9" i="23"/>
  <c r="BS9" i="23"/>
  <c r="AU9" i="23"/>
  <c r="AT9" i="23"/>
  <c r="AS9" i="23"/>
  <c r="AR9" i="23"/>
  <c r="AQ9" i="23"/>
  <c r="AP9" i="23"/>
  <c r="AO9" i="23"/>
  <c r="AN9" i="23"/>
  <c r="AM9" i="23"/>
  <c r="AL9" i="23"/>
  <c r="AK9" i="23"/>
  <c r="AJ9" i="23"/>
  <c r="AI9" i="23"/>
  <c r="AH9" i="23"/>
  <c r="AG9" i="23"/>
  <c r="AF9" i="23"/>
  <c r="AE9" i="23"/>
  <c r="AD9" i="23"/>
  <c r="AC9" i="23"/>
  <c r="AB9" i="23"/>
  <c r="AA9" i="23"/>
  <c r="Z9" i="23"/>
  <c r="Y9" i="23"/>
  <c r="X9" i="23"/>
  <c r="W9" i="23"/>
  <c r="CB8" i="23"/>
  <c r="CA8" i="23"/>
  <c r="BZ8" i="23"/>
  <c r="BY8" i="23"/>
  <c r="BX8" i="23"/>
  <c r="BW8" i="23"/>
  <c r="BV8" i="23"/>
  <c r="BU8" i="23"/>
  <c r="BT8" i="23"/>
  <c r="BS8" i="23"/>
  <c r="AU8" i="23"/>
  <c r="AT8" i="23"/>
  <c r="AS8" i="23"/>
  <c r="AR8" i="23"/>
  <c r="AQ8" i="23"/>
  <c r="AP8" i="23"/>
  <c r="AO8" i="23"/>
  <c r="AN8" i="23"/>
  <c r="AM8" i="23"/>
  <c r="AL8" i="23"/>
  <c r="AK8" i="23"/>
  <c r="AJ8" i="23"/>
  <c r="AI8" i="23"/>
  <c r="AH8" i="23"/>
  <c r="AG8" i="23"/>
  <c r="AF8" i="23"/>
  <c r="AE8" i="23"/>
  <c r="AD8" i="23"/>
  <c r="AC8" i="23"/>
  <c r="AB8" i="23"/>
  <c r="AA8" i="23"/>
  <c r="Z8" i="23"/>
  <c r="Y8" i="23"/>
  <c r="X8" i="23"/>
  <c r="W8" i="23"/>
  <c r="CB7" i="23"/>
  <c r="CA7" i="23"/>
  <c r="BZ7" i="23"/>
  <c r="BY7" i="23"/>
  <c r="BX7" i="23"/>
  <c r="BW7" i="23"/>
  <c r="BV7" i="23"/>
  <c r="BU7" i="23"/>
  <c r="BT7" i="23"/>
  <c r="BS7" i="23"/>
  <c r="AU7" i="23"/>
  <c r="AT7" i="23"/>
  <c r="AS7" i="23"/>
  <c r="AR7" i="23"/>
  <c r="AQ7" i="23"/>
  <c r="AP7" i="23"/>
  <c r="AO7" i="23"/>
  <c r="AN7" i="23"/>
  <c r="AM7" i="23"/>
  <c r="AL7" i="23"/>
  <c r="AK7" i="23"/>
  <c r="AJ7" i="23"/>
  <c r="AI7" i="23"/>
  <c r="AH7" i="23"/>
  <c r="AG7" i="23"/>
  <c r="AF7" i="23"/>
  <c r="AE7" i="23"/>
  <c r="AD7" i="23"/>
  <c r="AC7" i="23"/>
  <c r="AB7" i="23"/>
  <c r="AA7" i="23"/>
  <c r="Z7" i="23"/>
  <c r="Y7" i="23"/>
  <c r="X7" i="23"/>
  <c r="W7" i="23"/>
  <c r="CB6" i="23"/>
  <c r="CA6" i="23"/>
  <c r="BZ6" i="23"/>
  <c r="BY6" i="23"/>
  <c r="BX6" i="23"/>
  <c r="BW6" i="23"/>
  <c r="BV6" i="23"/>
  <c r="BU6" i="23"/>
  <c r="BT6" i="23"/>
  <c r="BS6" i="23"/>
  <c r="AU6" i="23"/>
  <c r="AT6" i="23"/>
  <c r="AS6" i="23"/>
  <c r="AR6" i="23"/>
  <c r="AQ6" i="23"/>
  <c r="AP6" i="23"/>
  <c r="AO6" i="23"/>
  <c r="AN6" i="23"/>
  <c r="AM6" i="23"/>
  <c r="AL6" i="23"/>
  <c r="AK6" i="23"/>
  <c r="AJ6" i="23"/>
  <c r="AI6" i="23"/>
  <c r="AH6" i="23"/>
  <c r="AG6" i="23"/>
  <c r="AF6" i="23"/>
  <c r="AE6" i="23"/>
  <c r="AD6" i="23"/>
  <c r="AC6" i="23"/>
  <c r="AB6" i="23"/>
  <c r="AA6" i="23"/>
  <c r="Z6" i="23"/>
  <c r="Y6" i="23"/>
  <c r="X6" i="23"/>
  <c r="W6" i="23"/>
  <c r="CD5" i="23"/>
  <c r="CC5" i="23"/>
  <c r="CB5" i="23"/>
  <c r="CA5" i="23"/>
  <c r="BZ5" i="23"/>
  <c r="BY5" i="23"/>
  <c r="BX5" i="23"/>
  <c r="BW5" i="23"/>
  <c r="BV5" i="23"/>
  <c r="BU5" i="23"/>
  <c r="BT5" i="23"/>
  <c r="BS5" i="23"/>
  <c r="AU5" i="23"/>
  <c r="AT5" i="23"/>
  <c r="AS5" i="23"/>
  <c r="AR5" i="23"/>
  <c r="AQ5" i="23"/>
  <c r="AP5" i="23"/>
  <c r="AO5" i="23"/>
  <c r="AN5" i="23"/>
  <c r="AM5" i="23"/>
  <c r="AL5" i="23"/>
  <c r="AK5" i="23"/>
  <c r="AJ5" i="23"/>
  <c r="AI5" i="23"/>
  <c r="AH5" i="23"/>
  <c r="AG5" i="23"/>
  <c r="AF5" i="23"/>
  <c r="AE5" i="23"/>
  <c r="AD5" i="23"/>
  <c r="AC5" i="23"/>
  <c r="AB5" i="23"/>
  <c r="AA5" i="23"/>
  <c r="Z5" i="23"/>
  <c r="Y5" i="23"/>
  <c r="X5" i="23"/>
  <c r="W5" i="23"/>
  <c r="CF4" i="23"/>
  <c r="CE4" i="23"/>
  <c r="CD4" i="23"/>
  <c r="CC4" i="23"/>
  <c r="CB4" i="23"/>
  <c r="CA4" i="23"/>
  <c r="BZ4" i="23"/>
  <c r="BY4" i="23"/>
  <c r="BX4" i="23"/>
  <c r="BW4" i="23"/>
  <c r="BV4" i="23"/>
  <c r="BU4" i="23"/>
  <c r="BT4" i="23"/>
  <c r="BS4" i="23"/>
  <c r="AU4" i="23"/>
  <c r="AT4" i="23"/>
  <c r="AS4" i="23"/>
  <c r="AR4" i="23"/>
  <c r="AQ4" i="23"/>
  <c r="AP4" i="23"/>
  <c r="AO4" i="23"/>
  <c r="AN4" i="23"/>
  <c r="AM4" i="23"/>
  <c r="AL4" i="23"/>
  <c r="AK4" i="23"/>
  <c r="AJ4" i="23"/>
  <c r="AI4" i="23"/>
  <c r="AH4" i="23"/>
  <c r="AG4" i="23"/>
  <c r="AF4" i="23"/>
  <c r="AE4" i="23"/>
  <c r="AD4" i="23"/>
  <c r="AC4" i="23"/>
  <c r="AB4" i="23"/>
  <c r="AA4" i="23"/>
  <c r="Z4" i="23"/>
  <c r="Y4" i="23"/>
  <c r="X4" i="23"/>
  <c r="W4" i="23"/>
  <c r="CI3" i="23"/>
  <c r="CH3" i="23"/>
  <c r="CG3" i="23"/>
  <c r="CF3" i="23"/>
  <c r="CE3" i="23"/>
  <c r="CC3" i="23"/>
  <c r="CB3" i="23"/>
  <c r="CA3" i="23"/>
  <c r="BZ3" i="23"/>
  <c r="BY3" i="23"/>
  <c r="BX3" i="23"/>
  <c r="BW3" i="23"/>
  <c r="BV3" i="23"/>
  <c r="BU3" i="23"/>
  <c r="BT3" i="23"/>
  <c r="BS3" i="23"/>
  <c r="AU3" i="23"/>
  <c r="AT3" i="23"/>
  <c r="AS3" i="23"/>
  <c r="AR3" i="23"/>
  <c r="AQ3" i="23"/>
  <c r="AP3" i="23"/>
  <c r="AO3" i="23"/>
  <c r="AN3" i="23"/>
  <c r="AM3" i="23"/>
  <c r="AL3" i="23"/>
  <c r="AK3" i="23"/>
  <c r="AJ3" i="23"/>
  <c r="AI3" i="23"/>
  <c r="AH3" i="23"/>
  <c r="AG3" i="23"/>
  <c r="AF3" i="23"/>
  <c r="AE3" i="23"/>
  <c r="AD3" i="23"/>
  <c r="AC3" i="23"/>
  <c r="AB3" i="23"/>
  <c r="AA3" i="23"/>
  <c r="Z3" i="23"/>
  <c r="Y3" i="23"/>
  <c r="X3" i="23"/>
  <c r="W3" i="23"/>
  <c r="CJ2" i="23"/>
  <c r="CI2" i="23"/>
  <c r="CH2" i="23"/>
  <c r="CG2" i="23"/>
  <c r="CF2" i="23"/>
  <c r="CE2" i="23"/>
  <c r="CD2" i="23"/>
  <c r="CC2" i="23"/>
  <c r="CB2" i="23"/>
  <c r="CA2" i="23"/>
  <c r="BZ2" i="23"/>
  <c r="BY2" i="23"/>
  <c r="BX2" i="23"/>
  <c r="BW2" i="23"/>
  <c r="BV2" i="23"/>
  <c r="BU2" i="23"/>
  <c r="BT2" i="23"/>
  <c r="BS2" i="23"/>
  <c r="AM2" i="23"/>
  <c r="AL2" i="23"/>
  <c r="AJ2" i="23"/>
  <c r="AI2" i="23"/>
  <c r="AH2" i="23"/>
  <c r="AG2" i="23"/>
  <c r="AF2" i="23"/>
  <c r="AE2" i="23"/>
  <c r="AD2" i="23"/>
  <c r="AC2" i="23"/>
  <c r="AB2" i="23"/>
  <c r="AA2" i="23"/>
  <c r="Z2" i="23"/>
  <c r="Y2" i="23"/>
  <c r="X2" i="23"/>
  <c r="W2" i="23"/>
  <c r="M938" i="21"/>
  <c r="L938" i="21"/>
  <c r="M937" i="21"/>
  <c r="L937" i="21"/>
  <c r="M936" i="21"/>
  <c r="L936" i="21"/>
  <c r="M935" i="21"/>
  <c r="L935" i="21"/>
  <c r="M934" i="21"/>
  <c r="L934" i="21"/>
  <c r="M933" i="21"/>
  <c r="L933" i="21"/>
  <c r="M932" i="21"/>
  <c r="L932" i="21"/>
  <c r="M931" i="21"/>
  <c r="L931" i="21"/>
  <c r="M930" i="21"/>
  <c r="L930" i="21"/>
  <c r="M929" i="21"/>
  <c r="L929" i="21"/>
  <c r="M928" i="21"/>
  <c r="L928" i="21"/>
  <c r="M927" i="21"/>
  <c r="L927" i="21"/>
  <c r="M926" i="21"/>
  <c r="L926" i="21"/>
  <c r="M925" i="21"/>
  <c r="L925" i="21"/>
  <c r="M924" i="21"/>
  <c r="L924" i="21"/>
  <c r="M923" i="21"/>
  <c r="L923" i="21"/>
  <c r="M922" i="21"/>
  <c r="L922" i="21"/>
  <c r="M921" i="21"/>
  <c r="L921" i="21"/>
  <c r="M920" i="21"/>
  <c r="L920" i="21"/>
  <c r="M919" i="21"/>
  <c r="L919" i="21"/>
  <c r="M918" i="21"/>
  <c r="L918" i="21"/>
  <c r="M917" i="21"/>
  <c r="L917" i="21"/>
  <c r="M916" i="21"/>
  <c r="L916" i="21"/>
  <c r="M915" i="21"/>
  <c r="L915" i="21"/>
  <c r="M914" i="21"/>
  <c r="L914" i="21"/>
  <c r="M913" i="21"/>
  <c r="L913" i="21"/>
  <c r="M912" i="21"/>
  <c r="L912" i="21"/>
  <c r="M911" i="21"/>
  <c r="L911" i="21"/>
  <c r="M910" i="21"/>
  <c r="L910" i="21"/>
  <c r="M909" i="21"/>
  <c r="L909" i="21"/>
  <c r="M908" i="21"/>
  <c r="L908" i="21"/>
  <c r="M907" i="21"/>
  <c r="L907" i="21"/>
  <c r="M906" i="21"/>
  <c r="L906" i="21"/>
  <c r="M905" i="21"/>
  <c r="L905" i="21"/>
  <c r="M904" i="21"/>
  <c r="L904" i="21"/>
  <c r="M903" i="21"/>
  <c r="L903" i="21"/>
  <c r="M902" i="21"/>
  <c r="L902" i="21"/>
  <c r="M901" i="21"/>
  <c r="L901" i="21"/>
  <c r="M900" i="21"/>
  <c r="L900" i="21"/>
  <c r="M899" i="21"/>
  <c r="L899" i="21"/>
  <c r="M898" i="21"/>
  <c r="L898" i="21"/>
  <c r="M897" i="21"/>
  <c r="L897" i="21"/>
  <c r="M896" i="21"/>
  <c r="L896" i="21"/>
  <c r="M895" i="21"/>
  <c r="L895" i="21"/>
  <c r="M894" i="21"/>
  <c r="L894" i="21"/>
  <c r="M893" i="21"/>
  <c r="L893" i="21"/>
  <c r="M892" i="21"/>
  <c r="L892" i="21"/>
  <c r="M891" i="21"/>
  <c r="L891" i="21"/>
  <c r="M890" i="21"/>
  <c r="L890" i="21"/>
  <c r="M889" i="21"/>
  <c r="L889" i="21"/>
  <c r="M888" i="21"/>
  <c r="L888" i="21"/>
  <c r="M887" i="21"/>
  <c r="L887" i="21"/>
  <c r="M886" i="21"/>
  <c r="L886" i="21"/>
  <c r="M885" i="21"/>
  <c r="L885" i="21"/>
  <c r="M884" i="21"/>
  <c r="L884" i="21"/>
  <c r="M883" i="21"/>
  <c r="L883" i="21"/>
  <c r="M882" i="21"/>
  <c r="L882" i="21"/>
  <c r="M881" i="21"/>
  <c r="L881" i="21"/>
  <c r="M880" i="21"/>
  <c r="L880" i="21"/>
  <c r="M879" i="21"/>
  <c r="L879" i="21"/>
  <c r="M878" i="21"/>
  <c r="L878" i="21"/>
  <c r="M877" i="21"/>
  <c r="L877" i="21"/>
  <c r="M876" i="21"/>
  <c r="L876" i="21"/>
  <c r="M875" i="21"/>
  <c r="L875" i="21"/>
  <c r="M874" i="21"/>
  <c r="L874" i="21"/>
  <c r="M873" i="21"/>
  <c r="L873" i="21"/>
  <c r="M872" i="21"/>
  <c r="L872" i="21"/>
  <c r="M871" i="21"/>
  <c r="L871" i="21"/>
  <c r="M870" i="21"/>
  <c r="L870" i="21"/>
  <c r="M869" i="21"/>
  <c r="L869" i="21"/>
  <c r="M868" i="21"/>
  <c r="L868" i="21"/>
  <c r="M867" i="21"/>
  <c r="L867" i="21"/>
  <c r="M866" i="21"/>
  <c r="L866" i="21"/>
  <c r="M865" i="21"/>
  <c r="L865" i="21"/>
  <c r="M864" i="21"/>
  <c r="L864" i="21"/>
  <c r="M863" i="21"/>
  <c r="L863" i="21"/>
  <c r="M862" i="21"/>
  <c r="L862" i="21"/>
  <c r="M861" i="21"/>
  <c r="L861" i="21"/>
  <c r="AG860" i="21"/>
  <c r="AE860" i="21"/>
  <c r="AD860" i="21"/>
  <c r="AC860" i="21"/>
  <c r="AB860" i="21"/>
  <c r="AA860" i="21"/>
  <c r="Z860" i="21"/>
  <c r="Y860" i="21"/>
  <c r="X860" i="21"/>
  <c r="W860" i="21"/>
  <c r="U860" i="21"/>
  <c r="T860" i="21"/>
  <c r="S860" i="21"/>
  <c r="R860" i="21"/>
  <c r="Q860" i="21"/>
  <c r="M860" i="21"/>
  <c r="L860" i="21"/>
  <c r="M857" i="21"/>
  <c r="L857" i="21"/>
  <c r="M856" i="21"/>
  <c r="L856" i="21"/>
  <c r="M855" i="21"/>
  <c r="L855" i="21"/>
  <c r="M854" i="21"/>
  <c r="L854" i="21"/>
  <c r="M853" i="21"/>
  <c r="L853" i="21"/>
  <c r="M852" i="21"/>
  <c r="L852" i="21"/>
  <c r="M851" i="21"/>
  <c r="L851" i="21"/>
  <c r="M850" i="21"/>
  <c r="L850" i="21"/>
  <c r="M849" i="21"/>
  <c r="L849" i="21"/>
  <c r="M848" i="21"/>
  <c r="L848" i="21"/>
  <c r="M847" i="21"/>
  <c r="L847" i="21"/>
  <c r="M846" i="21"/>
  <c r="L846" i="21"/>
  <c r="M845" i="21"/>
  <c r="L845" i="21"/>
  <c r="M844" i="21"/>
  <c r="L844" i="21"/>
  <c r="M843" i="21"/>
  <c r="L843" i="21"/>
  <c r="M842" i="21"/>
  <c r="L842" i="21"/>
  <c r="M841" i="21"/>
  <c r="L841" i="21"/>
  <c r="M840" i="21"/>
  <c r="L840" i="21"/>
  <c r="M839" i="21"/>
  <c r="L839" i="21"/>
  <c r="M838" i="21"/>
  <c r="L838" i="21"/>
  <c r="M837" i="21"/>
  <c r="L837" i="21"/>
  <c r="M836" i="21"/>
  <c r="L836" i="21"/>
  <c r="M835" i="21"/>
  <c r="L835" i="21"/>
  <c r="M834" i="21"/>
  <c r="L834" i="21"/>
  <c r="M833" i="21"/>
  <c r="L833" i="21"/>
  <c r="M832" i="21"/>
  <c r="L832" i="21"/>
  <c r="M831" i="21"/>
  <c r="L831" i="21"/>
  <c r="M830" i="21"/>
  <c r="L830" i="21"/>
  <c r="M829" i="21"/>
  <c r="L829" i="21"/>
  <c r="M828" i="21"/>
  <c r="L828" i="21"/>
  <c r="M827" i="21"/>
  <c r="L827" i="21"/>
  <c r="M826" i="21"/>
  <c r="L826" i="21"/>
  <c r="M825" i="21"/>
  <c r="L825" i="21"/>
  <c r="M824" i="21"/>
  <c r="L824" i="21"/>
  <c r="M823" i="21"/>
  <c r="L823" i="21"/>
  <c r="M822" i="21"/>
  <c r="L822" i="21"/>
  <c r="M821" i="21"/>
  <c r="L821" i="21"/>
  <c r="M820" i="21"/>
  <c r="L820" i="21"/>
  <c r="M819" i="21"/>
  <c r="L819" i="21"/>
  <c r="M818" i="21"/>
  <c r="L818" i="21"/>
  <c r="M817" i="21"/>
  <c r="L817" i="21"/>
  <c r="M816" i="21"/>
  <c r="L816" i="21"/>
  <c r="M815" i="21"/>
  <c r="L815" i="21"/>
  <c r="M814" i="21"/>
  <c r="L814" i="21"/>
  <c r="M813" i="21"/>
  <c r="L813" i="21"/>
  <c r="M812" i="21"/>
  <c r="L812" i="21"/>
  <c r="M811" i="21"/>
  <c r="L811" i="21"/>
  <c r="M810" i="21"/>
  <c r="L810" i="21"/>
  <c r="M809" i="21"/>
  <c r="L809" i="21"/>
  <c r="M808" i="21"/>
  <c r="L808" i="21"/>
  <c r="M807" i="21"/>
  <c r="L807" i="21"/>
  <c r="M806" i="21"/>
  <c r="L806" i="21"/>
  <c r="M805" i="21"/>
  <c r="L805" i="21"/>
  <c r="M804" i="21"/>
  <c r="L804" i="21"/>
  <c r="M803" i="21"/>
  <c r="L803" i="21"/>
  <c r="M802" i="21"/>
  <c r="L802" i="21"/>
  <c r="M801" i="21"/>
  <c r="L801" i="21"/>
  <c r="M800" i="21"/>
  <c r="L800" i="21"/>
  <c r="M799" i="21"/>
  <c r="L799" i="21"/>
  <c r="M798" i="21"/>
  <c r="L798" i="21"/>
  <c r="M797" i="21"/>
  <c r="L797" i="21"/>
  <c r="M796" i="21"/>
  <c r="L796" i="21"/>
  <c r="M795" i="21"/>
  <c r="L795" i="21"/>
  <c r="M794" i="21"/>
  <c r="L794" i="21"/>
  <c r="M793" i="21"/>
  <c r="L793" i="21"/>
  <c r="M792" i="21"/>
  <c r="L792" i="21"/>
  <c r="M791" i="21"/>
  <c r="L791" i="21"/>
  <c r="M790" i="21"/>
  <c r="L790" i="21"/>
  <c r="M789" i="21"/>
  <c r="L789" i="21"/>
  <c r="M788" i="21"/>
  <c r="L788" i="21"/>
  <c r="M787" i="21"/>
  <c r="L787" i="21"/>
  <c r="M786" i="21"/>
  <c r="L786" i="21"/>
  <c r="M785" i="21"/>
  <c r="L785" i="21"/>
  <c r="AG784" i="21"/>
  <c r="AE784" i="21"/>
  <c r="AD784" i="21"/>
  <c r="AC784" i="21"/>
  <c r="AB784" i="21"/>
  <c r="AA784" i="21"/>
  <c r="Z784" i="21"/>
  <c r="Y784" i="21"/>
  <c r="X784" i="21"/>
  <c r="W784" i="21"/>
  <c r="U784" i="21"/>
  <c r="T784" i="21"/>
  <c r="S784" i="21"/>
  <c r="R784" i="21"/>
  <c r="Q784" i="21"/>
  <c r="M784" i="21"/>
  <c r="L784" i="21"/>
  <c r="M781" i="21"/>
  <c r="L781" i="21"/>
  <c r="M780" i="21"/>
  <c r="L780" i="21"/>
  <c r="M779" i="21"/>
  <c r="L779" i="21"/>
  <c r="M778" i="21"/>
  <c r="L778" i="21"/>
  <c r="M777" i="21"/>
  <c r="L777" i="21"/>
  <c r="M776" i="21"/>
  <c r="L776" i="21"/>
  <c r="M775" i="21"/>
  <c r="L775" i="21"/>
  <c r="M774" i="21"/>
  <c r="L774" i="21"/>
  <c r="M773" i="21"/>
  <c r="L773" i="21"/>
  <c r="M772" i="21"/>
  <c r="L772" i="21"/>
  <c r="M771" i="21"/>
  <c r="L771" i="21"/>
  <c r="M770" i="21"/>
  <c r="L770" i="21"/>
  <c r="M769" i="21"/>
  <c r="L769" i="21"/>
  <c r="M768" i="21"/>
  <c r="L768" i="21"/>
  <c r="M767" i="21"/>
  <c r="L767" i="21"/>
  <c r="M766" i="21"/>
  <c r="L766" i="21"/>
  <c r="M765" i="21"/>
  <c r="L765" i="21"/>
  <c r="M764" i="21"/>
  <c r="L764" i="21"/>
  <c r="M763" i="21"/>
  <c r="L763" i="21"/>
  <c r="M762" i="21"/>
  <c r="L762" i="21"/>
  <c r="M761" i="21"/>
  <c r="L761" i="21"/>
  <c r="M760" i="21"/>
  <c r="L760" i="21"/>
  <c r="M759" i="21"/>
  <c r="L759" i="21"/>
  <c r="M758" i="21"/>
  <c r="L758" i="21"/>
  <c r="M757" i="21"/>
  <c r="L757" i="21"/>
  <c r="M756" i="21"/>
  <c r="L756" i="21"/>
  <c r="M755" i="21"/>
  <c r="L755" i="21"/>
  <c r="M754" i="21"/>
  <c r="L754" i="21"/>
  <c r="M753" i="21"/>
  <c r="L753" i="21"/>
  <c r="M752" i="21"/>
  <c r="L752" i="21"/>
  <c r="M751" i="21"/>
  <c r="L751" i="21"/>
  <c r="M750" i="21"/>
  <c r="L750" i="21"/>
  <c r="M749" i="21"/>
  <c r="L749" i="21"/>
  <c r="M748" i="21"/>
  <c r="L748" i="21"/>
  <c r="M747" i="21"/>
  <c r="L747" i="21"/>
  <c r="M746" i="21"/>
  <c r="L746" i="21"/>
  <c r="M745" i="21"/>
  <c r="L745" i="21"/>
  <c r="M744" i="21"/>
  <c r="L744" i="21"/>
  <c r="M743" i="21"/>
  <c r="L743" i="21"/>
  <c r="M742" i="21"/>
  <c r="L742" i="21"/>
  <c r="M741" i="21"/>
  <c r="L741" i="21"/>
  <c r="M740" i="21"/>
  <c r="L740" i="21"/>
  <c r="M739" i="21"/>
  <c r="L739" i="21"/>
  <c r="M738" i="21"/>
  <c r="L738" i="21"/>
  <c r="M737" i="21"/>
  <c r="L737" i="21"/>
  <c r="M736" i="21"/>
  <c r="L736" i="21"/>
  <c r="M735" i="21"/>
  <c r="L735" i="21"/>
  <c r="M734" i="21"/>
  <c r="L734" i="21"/>
  <c r="M733" i="21"/>
  <c r="L733" i="21"/>
  <c r="M732" i="21"/>
  <c r="L732" i="21"/>
  <c r="M731" i="21"/>
  <c r="L731" i="21"/>
  <c r="M730" i="21"/>
  <c r="L730" i="21"/>
  <c r="M729" i="21"/>
  <c r="L729" i="21"/>
  <c r="M728" i="21"/>
  <c r="L728" i="21"/>
  <c r="M727" i="21"/>
  <c r="L727" i="21"/>
  <c r="M726" i="21"/>
  <c r="L726" i="21"/>
  <c r="M725" i="21"/>
  <c r="L725" i="21"/>
  <c r="M724" i="21"/>
  <c r="L724" i="21"/>
  <c r="M723" i="21"/>
  <c r="L723" i="21"/>
  <c r="M722" i="21"/>
  <c r="L722" i="21"/>
  <c r="M721" i="21"/>
  <c r="L721" i="21"/>
  <c r="M720" i="21"/>
  <c r="L720" i="21"/>
  <c r="M719" i="21"/>
  <c r="L719" i="21"/>
  <c r="M718" i="21"/>
  <c r="L718" i="21"/>
  <c r="M717" i="21"/>
  <c r="L717" i="21"/>
  <c r="M716" i="21"/>
  <c r="L716" i="21"/>
  <c r="M715" i="21"/>
  <c r="L715" i="21"/>
  <c r="M714" i="21"/>
  <c r="L714" i="21"/>
  <c r="M713" i="21"/>
  <c r="L713" i="21"/>
  <c r="AG712" i="21"/>
  <c r="AE712" i="21"/>
  <c r="AD712" i="21"/>
  <c r="AC712" i="21"/>
  <c r="AB712" i="21"/>
  <c r="AA712" i="21"/>
  <c r="Z712" i="21"/>
  <c r="Y712" i="21"/>
  <c r="X712" i="21"/>
  <c r="W712" i="21"/>
  <c r="U712" i="21"/>
  <c r="T712" i="21"/>
  <c r="S712" i="21"/>
  <c r="R712" i="21"/>
  <c r="Q712" i="21"/>
  <c r="M712" i="21"/>
  <c r="L712" i="21"/>
  <c r="M709" i="21"/>
  <c r="L709" i="21"/>
  <c r="M708" i="21"/>
  <c r="L708" i="21"/>
  <c r="M707" i="21"/>
  <c r="L707" i="21"/>
  <c r="M706" i="21"/>
  <c r="L706" i="21"/>
  <c r="M705" i="21"/>
  <c r="L705" i="21"/>
  <c r="M704" i="21"/>
  <c r="L704" i="21"/>
  <c r="M703" i="21"/>
  <c r="L703" i="21"/>
  <c r="M702" i="21"/>
  <c r="L702" i="21"/>
  <c r="M701" i="21"/>
  <c r="L701" i="21"/>
  <c r="M700" i="21"/>
  <c r="L700" i="21"/>
  <c r="M699" i="21"/>
  <c r="L699" i="21"/>
  <c r="M698" i="21"/>
  <c r="L698" i="21"/>
  <c r="M697" i="21"/>
  <c r="L697" i="21"/>
  <c r="M696" i="21"/>
  <c r="L696" i="21"/>
  <c r="M695" i="21"/>
  <c r="L695" i="21"/>
  <c r="M694" i="21"/>
  <c r="L694" i="21"/>
  <c r="M693" i="21"/>
  <c r="L693" i="21"/>
  <c r="M692" i="21"/>
  <c r="L692" i="21"/>
  <c r="M691" i="21"/>
  <c r="L691" i="21"/>
  <c r="M690" i="21"/>
  <c r="L690" i="21"/>
  <c r="M689" i="21"/>
  <c r="L689" i="21"/>
  <c r="M688" i="21"/>
  <c r="L688" i="21"/>
  <c r="M687" i="21"/>
  <c r="L687" i="21"/>
  <c r="M686" i="21"/>
  <c r="L686" i="21"/>
  <c r="M685" i="21"/>
  <c r="L685" i="21"/>
  <c r="M684" i="21"/>
  <c r="L684" i="21"/>
  <c r="M683" i="21"/>
  <c r="L683" i="21"/>
  <c r="M682" i="21"/>
  <c r="L682" i="21"/>
  <c r="M681" i="21"/>
  <c r="L681" i="21"/>
  <c r="M680" i="21"/>
  <c r="L680" i="21"/>
  <c r="M679" i="21"/>
  <c r="L679" i="21"/>
  <c r="M678" i="21"/>
  <c r="L678" i="21"/>
  <c r="M677" i="21"/>
  <c r="L677" i="21"/>
  <c r="M676" i="21"/>
  <c r="L676" i="21"/>
  <c r="M675" i="21"/>
  <c r="L675" i="21"/>
  <c r="M674" i="21"/>
  <c r="L674" i="21"/>
  <c r="M673" i="21"/>
  <c r="L673" i="21"/>
  <c r="M672" i="21"/>
  <c r="L672" i="21"/>
  <c r="M671" i="21"/>
  <c r="L671" i="21"/>
  <c r="M670" i="21"/>
  <c r="L670" i="21"/>
  <c r="M669" i="21"/>
  <c r="L669" i="21"/>
  <c r="M668" i="21"/>
  <c r="L668" i="21"/>
  <c r="M667" i="21"/>
  <c r="L667" i="21"/>
  <c r="M666" i="21"/>
  <c r="L666" i="21"/>
  <c r="M665" i="21"/>
  <c r="L665" i="21"/>
  <c r="M664" i="21"/>
  <c r="L664" i="21"/>
  <c r="M663" i="21"/>
  <c r="L663" i="21"/>
  <c r="M662" i="21"/>
  <c r="L662" i="21"/>
  <c r="M661" i="21"/>
  <c r="L661" i="21"/>
  <c r="M660" i="21"/>
  <c r="L660" i="21"/>
  <c r="M659" i="21"/>
  <c r="L659" i="21"/>
  <c r="M658" i="21"/>
  <c r="L658" i="21"/>
  <c r="M657" i="21"/>
  <c r="L657" i="21"/>
  <c r="M656" i="21"/>
  <c r="L656" i="21"/>
  <c r="M655" i="21"/>
  <c r="L655" i="21"/>
  <c r="M654" i="21"/>
  <c r="L654" i="21"/>
  <c r="M653" i="21"/>
  <c r="L653" i="21"/>
  <c r="M652" i="21"/>
  <c r="L652" i="21"/>
  <c r="M651" i="21"/>
  <c r="L651" i="21"/>
  <c r="M650" i="21"/>
  <c r="L650" i="21"/>
  <c r="M649" i="21"/>
  <c r="L649" i="21"/>
  <c r="M648" i="21"/>
  <c r="L648" i="21"/>
  <c r="M647" i="21"/>
  <c r="L647" i="21"/>
  <c r="M646" i="21"/>
  <c r="L646" i="21"/>
  <c r="M645" i="21"/>
  <c r="L645" i="21"/>
  <c r="M644" i="21"/>
  <c r="L644" i="21"/>
  <c r="M643" i="21"/>
  <c r="L643" i="21"/>
  <c r="M642" i="21"/>
  <c r="L642" i="21"/>
  <c r="M641" i="21"/>
  <c r="L641" i="21"/>
  <c r="M640" i="21"/>
  <c r="L640" i="21"/>
  <c r="M639" i="21"/>
  <c r="L639" i="21"/>
  <c r="M638" i="21"/>
  <c r="L638" i="21"/>
  <c r="M637" i="21"/>
  <c r="L637" i="21"/>
  <c r="M636" i="21"/>
  <c r="L636" i="21"/>
  <c r="M635" i="21"/>
  <c r="L635" i="21"/>
  <c r="AG634" i="21"/>
  <c r="AE634" i="21"/>
  <c r="AD634" i="21"/>
  <c r="AC634" i="21"/>
  <c r="AB634" i="21"/>
  <c r="AA634" i="21"/>
  <c r="Z634" i="21"/>
  <c r="Y634" i="21"/>
  <c r="X634" i="21"/>
  <c r="W634" i="21"/>
  <c r="U634" i="21"/>
  <c r="T634" i="21"/>
  <c r="S634" i="21"/>
  <c r="R634" i="21"/>
  <c r="Q634" i="21"/>
  <c r="M634" i="21"/>
  <c r="M632" i="21"/>
  <c r="L632" i="21"/>
  <c r="M631" i="21"/>
  <c r="L631" i="21"/>
  <c r="M630" i="21"/>
  <c r="L630" i="21"/>
  <c r="M629" i="21"/>
  <c r="L629" i="21"/>
  <c r="M628" i="21"/>
  <c r="L628" i="21"/>
  <c r="M627" i="21"/>
  <c r="L627" i="21"/>
  <c r="M626" i="21"/>
  <c r="L626" i="21"/>
  <c r="M625" i="21"/>
  <c r="L625" i="21"/>
  <c r="M624" i="21"/>
  <c r="L624" i="21"/>
  <c r="M623" i="21"/>
  <c r="L623" i="21"/>
  <c r="M622" i="21"/>
  <c r="L622" i="21"/>
  <c r="M621" i="21"/>
  <c r="L621" i="21"/>
  <c r="M620" i="21"/>
  <c r="L620" i="21"/>
  <c r="M619" i="21"/>
  <c r="L619" i="21"/>
  <c r="M618" i="21"/>
  <c r="L618" i="21"/>
  <c r="M617" i="21"/>
  <c r="L617" i="21"/>
  <c r="M616" i="21"/>
  <c r="L616" i="21"/>
  <c r="M615" i="21"/>
  <c r="L615" i="21"/>
  <c r="M614" i="21"/>
  <c r="L614" i="21"/>
  <c r="M613" i="21"/>
  <c r="L613" i="21"/>
  <c r="M612" i="21"/>
  <c r="L612" i="21"/>
  <c r="M611" i="21"/>
  <c r="L611" i="21"/>
  <c r="M610" i="21"/>
  <c r="L610" i="21"/>
  <c r="M609" i="21"/>
  <c r="L609" i="21"/>
  <c r="M608" i="21"/>
  <c r="L608" i="21"/>
  <c r="M607" i="21"/>
  <c r="L607" i="21"/>
  <c r="M606" i="21"/>
  <c r="L606" i="21"/>
  <c r="M605" i="21"/>
  <c r="L605" i="21"/>
  <c r="M604" i="21"/>
  <c r="L604" i="21"/>
  <c r="M603" i="21"/>
  <c r="L603" i="21"/>
  <c r="M602" i="21"/>
  <c r="L602" i="21"/>
  <c r="M601" i="21"/>
  <c r="L601" i="21"/>
  <c r="M600" i="21"/>
  <c r="L600" i="21"/>
  <c r="M599" i="21"/>
  <c r="L599" i="21"/>
  <c r="M598" i="21"/>
  <c r="L598" i="21"/>
  <c r="M597" i="21"/>
  <c r="L597" i="21"/>
  <c r="M596" i="21"/>
  <c r="L596" i="21"/>
  <c r="M595" i="21"/>
  <c r="L595" i="21"/>
  <c r="M594" i="21"/>
  <c r="L594" i="21"/>
  <c r="M593" i="21"/>
  <c r="L593" i="21"/>
  <c r="M592" i="21"/>
  <c r="L592" i="21"/>
  <c r="M591" i="21"/>
  <c r="L591" i="21"/>
  <c r="M590" i="21"/>
  <c r="L590" i="21"/>
  <c r="M589" i="21"/>
  <c r="L589" i="21"/>
  <c r="M588" i="21"/>
  <c r="L588" i="21"/>
  <c r="M587" i="21"/>
  <c r="L587" i="21"/>
  <c r="M586" i="21"/>
  <c r="L586" i="21"/>
  <c r="M585" i="21"/>
  <c r="L585" i="21"/>
  <c r="M584" i="21"/>
  <c r="L584" i="21"/>
  <c r="M583" i="21"/>
  <c r="L583" i="21"/>
  <c r="M582" i="21"/>
  <c r="L582" i="21"/>
  <c r="M581" i="21"/>
  <c r="L581" i="21"/>
  <c r="M580" i="21"/>
  <c r="L580" i="21"/>
  <c r="M579" i="21"/>
  <c r="L579" i="21"/>
  <c r="M578" i="21"/>
  <c r="L578" i="21"/>
  <c r="M577" i="21"/>
  <c r="L577" i="21"/>
  <c r="M576" i="21"/>
  <c r="L576" i="21"/>
  <c r="M575" i="21"/>
  <c r="L575" i="21"/>
  <c r="M574" i="21"/>
  <c r="L574" i="21"/>
  <c r="M573" i="21"/>
  <c r="L573" i="21"/>
  <c r="M572" i="21"/>
  <c r="L572" i="21"/>
  <c r="M571" i="21"/>
  <c r="L571" i="21"/>
  <c r="M570" i="21"/>
  <c r="L570" i="21"/>
  <c r="M569" i="21"/>
  <c r="L569" i="21"/>
  <c r="AG568" i="21"/>
  <c r="AE568" i="21"/>
  <c r="AD568" i="21"/>
  <c r="AC568" i="21"/>
  <c r="AB568" i="21"/>
  <c r="AA568" i="21"/>
  <c r="Z568" i="21"/>
  <c r="Y568" i="21"/>
  <c r="X568" i="21"/>
  <c r="W568" i="21"/>
  <c r="U568" i="21"/>
  <c r="T568" i="21"/>
  <c r="S568" i="21"/>
  <c r="R568" i="21"/>
  <c r="Q568" i="21"/>
  <c r="M568" i="21"/>
  <c r="L568" i="21"/>
  <c r="M566" i="21"/>
  <c r="L566" i="21"/>
  <c r="M565" i="21"/>
  <c r="L565" i="21"/>
  <c r="M564" i="21"/>
  <c r="L564" i="21"/>
  <c r="M563" i="21"/>
  <c r="L563" i="21"/>
  <c r="M562" i="21"/>
  <c r="L562" i="21"/>
  <c r="M561" i="21"/>
  <c r="L561" i="21"/>
  <c r="M560" i="21"/>
  <c r="L560" i="21"/>
  <c r="M559" i="21"/>
  <c r="L559" i="21"/>
  <c r="M558" i="21"/>
  <c r="L558" i="21"/>
  <c r="M557" i="21"/>
  <c r="L557" i="21"/>
  <c r="M556" i="21"/>
  <c r="L556" i="21"/>
  <c r="M555" i="21"/>
  <c r="L555" i="21"/>
  <c r="M554" i="21"/>
  <c r="L554" i="21"/>
  <c r="M553" i="21"/>
  <c r="L553" i="21"/>
  <c r="M552" i="21"/>
  <c r="L552" i="21"/>
  <c r="M551" i="21"/>
  <c r="L551" i="21"/>
  <c r="M550" i="21"/>
  <c r="L550" i="21"/>
  <c r="M549" i="21"/>
  <c r="L549" i="21"/>
  <c r="M548" i="21"/>
  <c r="L548" i="21"/>
  <c r="M547" i="21"/>
  <c r="L547" i="21"/>
  <c r="M546" i="21"/>
  <c r="L546" i="21"/>
  <c r="M545" i="21"/>
  <c r="L545" i="21"/>
  <c r="M544" i="21"/>
  <c r="L544" i="21"/>
  <c r="M543" i="21"/>
  <c r="L543" i="21"/>
  <c r="M542" i="21"/>
  <c r="L542" i="21"/>
  <c r="M541" i="21"/>
  <c r="L541" i="21"/>
  <c r="M540" i="21"/>
  <c r="L540" i="21"/>
  <c r="M539" i="21"/>
  <c r="L539" i="21"/>
  <c r="M538" i="21"/>
  <c r="L538" i="21"/>
  <c r="M537" i="21"/>
  <c r="L537" i="21"/>
  <c r="M536" i="21"/>
  <c r="L536" i="21"/>
  <c r="M535" i="21"/>
  <c r="L535" i="21"/>
  <c r="M534" i="21"/>
  <c r="L534" i="21"/>
  <c r="M533" i="21"/>
  <c r="L533" i="21"/>
  <c r="M532" i="21"/>
  <c r="L532" i="21"/>
  <c r="M531" i="21"/>
  <c r="L531" i="21"/>
  <c r="M530" i="21"/>
  <c r="L530" i="21"/>
  <c r="M529" i="21"/>
  <c r="L529" i="21"/>
  <c r="M528" i="21"/>
  <c r="L528" i="21"/>
  <c r="M527" i="21"/>
  <c r="L527" i="21"/>
  <c r="M526" i="21"/>
  <c r="L526" i="21"/>
  <c r="M525" i="21"/>
  <c r="L525" i="21"/>
  <c r="M524" i="21"/>
  <c r="L524" i="21"/>
  <c r="M523" i="21"/>
  <c r="L523" i="21"/>
  <c r="M522" i="21"/>
  <c r="L522" i="21"/>
  <c r="M521" i="21"/>
  <c r="L521" i="21"/>
  <c r="M520" i="21"/>
  <c r="L520" i="21"/>
  <c r="M519" i="21"/>
  <c r="L519" i="21"/>
  <c r="M518" i="21"/>
  <c r="L518" i="21"/>
  <c r="M517" i="21"/>
  <c r="L517" i="21"/>
  <c r="M516" i="21"/>
  <c r="L516" i="21"/>
  <c r="M515" i="21"/>
  <c r="L515" i="21"/>
  <c r="M514" i="21"/>
  <c r="L514" i="21"/>
  <c r="M513" i="21"/>
  <c r="L513" i="21"/>
  <c r="M512" i="21"/>
  <c r="L512" i="21"/>
  <c r="M511" i="21"/>
  <c r="L511" i="21"/>
  <c r="M510" i="21"/>
  <c r="L510" i="21"/>
  <c r="M509" i="21"/>
  <c r="L509" i="21"/>
  <c r="M508" i="21"/>
  <c r="L508" i="21"/>
  <c r="M507" i="21"/>
  <c r="L507" i="21"/>
  <c r="M506" i="21"/>
  <c r="L506" i="21"/>
  <c r="M505" i="21"/>
  <c r="L505" i="21"/>
  <c r="M504" i="21"/>
  <c r="L504" i="21"/>
  <c r="M503" i="21"/>
  <c r="L503" i="21"/>
  <c r="AG502" i="21"/>
  <c r="AE502" i="21"/>
  <c r="AD502" i="21"/>
  <c r="AC502" i="21"/>
  <c r="AB502" i="21"/>
  <c r="AA502" i="21"/>
  <c r="Z502" i="21"/>
  <c r="Y502" i="21"/>
  <c r="X502" i="21"/>
  <c r="W502" i="21"/>
  <c r="U502" i="21"/>
  <c r="T502" i="21"/>
  <c r="S502" i="21"/>
  <c r="R502" i="21"/>
  <c r="Q502" i="21"/>
  <c r="M502" i="21"/>
  <c r="L502" i="21"/>
  <c r="M500" i="21"/>
  <c r="L500" i="21"/>
  <c r="M499" i="21"/>
  <c r="L499" i="21"/>
  <c r="M498" i="21"/>
  <c r="L498" i="21"/>
  <c r="M497" i="21"/>
  <c r="L497" i="21"/>
  <c r="M496" i="21"/>
  <c r="L496" i="21"/>
  <c r="M495" i="21"/>
  <c r="L495" i="21"/>
  <c r="M494" i="21"/>
  <c r="L494" i="21"/>
  <c r="M493" i="21"/>
  <c r="L493" i="21"/>
  <c r="M492" i="21"/>
  <c r="L492" i="21"/>
  <c r="M491" i="21"/>
  <c r="L491" i="21"/>
  <c r="M490" i="21"/>
  <c r="L490" i="21"/>
  <c r="M489" i="21"/>
  <c r="L489" i="21"/>
  <c r="M488" i="21"/>
  <c r="L488" i="21"/>
  <c r="M487" i="21"/>
  <c r="L487" i="21"/>
  <c r="M486" i="21"/>
  <c r="L486" i="21"/>
  <c r="M485" i="21"/>
  <c r="L485" i="21"/>
  <c r="M484" i="21"/>
  <c r="L484" i="21"/>
  <c r="M483" i="21"/>
  <c r="L483" i="21"/>
  <c r="M482" i="21"/>
  <c r="L482" i="21"/>
  <c r="M481" i="21"/>
  <c r="L481" i="21"/>
  <c r="M480" i="21"/>
  <c r="L480" i="21"/>
  <c r="M479" i="21"/>
  <c r="L479" i="21"/>
  <c r="M478" i="21"/>
  <c r="L478" i="21"/>
  <c r="M477" i="21"/>
  <c r="L477" i="21"/>
  <c r="M476" i="21"/>
  <c r="L476" i="21"/>
  <c r="M475" i="21"/>
  <c r="L475" i="21"/>
  <c r="M474" i="21"/>
  <c r="L474" i="21"/>
  <c r="M473" i="21"/>
  <c r="L473" i="21"/>
  <c r="M472" i="21"/>
  <c r="L472" i="21"/>
  <c r="M471" i="21"/>
  <c r="L471" i="21"/>
  <c r="M470" i="21"/>
  <c r="L470" i="21"/>
  <c r="M469" i="21"/>
  <c r="L469" i="21"/>
  <c r="M468" i="21"/>
  <c r="L468" i="21"/>
  <c r="M467" i="21"/>
  <c r="L467" i="21"/>
  <c r="M466" i="21"/>
  <c r="L466" i="21"/>
  <c r="M465" i="21"/>
  <c r="L465" i="21"/>
  <c r="M464" i="21"/>
  <c r="L464" i="21"/>
  <c r="M463" i="21"/>
  <c r="L463" i="21"/>
  <c r="M462" i="21"/>
  <c r="L462" i="21"/>
  <c r="M461" i="21"/>
  <c r="L461" i="21"/>
  <c r="M460" i="21"/>
  <c r="L460" i="21"/>
  <c r="M459" i="21"/>
  <c r="L459" i="21"/>
  <c r="M458" i="21"/>
  <c r="L458" i="21"/>
  <c r="M457" i="21"/>
  <c r="L457" i="21"/>
  <c r="M456" i="21"/>
  <c r="L456" i="21"/>
  <c r="M455" i="21"/>
  <c r="L455" i="21"/>
  <c r="M454" i="21"/>
  <c r="L454" i="21"/>
  <c r="M453" i="21"/>
  <c r="L453" i="21"/>
  <c r="M452" i="21"/>
  <c r="L452" i="21"/>
  <c r="M451" i="21"/>
  <c r="L451" i="21"/>
  <c r="M450" i="21"/>
  <c r="L450" i="21"/>
  <c r="M449" i="21"/>
  <c r="L449" i="21"/>
  <c r="M448" i="21"/>
  <c r="L448" i="21"/>
  <c r="M447" i="21"/>
  <c r="L447" i="21"/>
  <c r="M446" i="21"/>
  <c r="L446" i="21"/>
  <c r="M445" i="21"/>
  <c r="L445" i="21"/>
  <c r="M444" i="21"/>
  <c r="L444" i="21"/>
  <c r="M443" i="21"/>
  <c r="L443" i="21"/>
  <c r="M442" i="21"/>
  <c r="L442" i="21"/>
  <c r="M441" i="21"/>
  <c r="L441" i="21"/>
  <c r="M440" i="21"/>
  <c r="L440" i="21"/>
  <c r="M439" i="21"/>
  <c r="L439" i="21"/>
  <c r="M438" i="21"/>
  <c r="L438" i="21"/>
  <c r="M437" i="21"/>
  <c r="L437" i="21"/>
  <c r="M436" i="21"/>
  <c r="L436" i="21"/>
  <c r="M435" i="21"/>
  <c r="L435" i="21"/>
  <c r="M434" i="21"/>
  <c r="L434" i="21"/>
  <c r="M433" i="21"/>
  <c r="L433" i="21"/>
  <c r="M432" i="21"/>
  <c r="L432" i="21"/>
  <c r="M431" i="21"/>
  <c r="L431" i="21"/>
  <c r="M430" i="21"/>
  <c r="L430" i="21"/>
  <c r="M429" i="21"/>
  <c r="L429" i="21"/>
  <c r="M428" i="21"/>
  <c r="L428" i="21"/>
  <c r="M427" i="21"/>
  <c r="L427" i="21"/>
  <c r="M426" i="21"/>
  <c r="L426" i="21"/>
  <c r="M425" i="21"/>
  <c r="L425" i="21"/>
  <c r="AG424" i="21"/>
  <c r="AE424" i="21"/>
  <c r="AD424" i="21"/>
  <c r="AC424" i="21"/>
  <c r="AB424" i="21"/>
  <c r="AA424" i="21"/>
  <c r="Z424" i="21"/>
  <c r="Y424" i="21"/>
  <c r="X424" i="21"/>
  <c r="W424" i="21"/>
  <c r="U424" i="21"/>
  <c r="T424" i="21"/>
  <c r="S424" i="21"/>
  <c r="R424" i="21"/>
  <c r="Q424" i="21"/>
  <c r="M424" i="21"/>
  <c r="L424" i="21"/>
  <c r="M421" i="21"/>
  <c r="L421" i="21"/>
  <c r="M420" i="21"/>
  <c r="L420" i="21"/>
  <c r="M419" i="21"/>
  <c r="L419" i="21"/>
  <c r="M418" i="21"/>
  <c r="L418" i="21"/>
  <c r="M417" i="21"/>
  <c r="L417" i="21"/>
  <c r="M416" i="21"/>
  <c r="L416" i="21"/>
  <c r="M415" i="21"/>
  <c r="L415" i="21"/>
  <c r="M414" i="21"/>
  <c r="L414" i="21"/>
  <c r="M413" i="21"/>
  <c r="L413" i="21"/>
  <c r="M412" i="21"/>
  <c r="L412" i="21"/>
  <c r="M411" i="21"/>
  <c r="L411" i="21"/>
  <c r="M410" i="21"/>
  <c r="L410" i="21"/>
  <c r="M409" i="21"/>
  <c r="L409" i="21"/>
  <c r="M408" i="21"/>
  <c r="L408" i="21"/>
  <c r="M407" i="21"/>
  <c r="L407" i="21"/>
  <c r="M406" i="21"/>
  <c r="L406" i="21"/>
  <c r="M405" i="21"/>
  <c r="L405" i="21"/>
  <c r="M404" i="21"/>
  <c r="L404" i="21"/>
  <c r="M403" i="21"/>
  <c r="L403" i="21"/>
  <c r="M402" i="21"/>
  <c r="L402" i="21"/>
  <c r="M401" i="21"/>
  <c r="L401" i="21"/>
  <c r="M400" i="21"/>
  <c r="L400" i="21"/>
  <c r="M399" i="21"/>
  <c r="L399" i="21"/>
  <c r="M398" i="21"/>
  <c r="L398" i="21"/>
  <c r="M397" i="21"/>
  <c r="L397" i="21"/>
  <c r="M396" i="21"/>
  <c r="L396" i="21"/>
  <c r="M395" i="21"/>
  <c r="L395" i="21"/>
  <c r="M394" i="21"/>
  <c r="L394" i="21"/>
  <c r="M393" i="21"/>
  <c r="L393" i="21"/>
  <c r="M392" i="21"/>
  <c r="L392" i="21"/>
  <c r="M391" i="21"/>
  <c r="L391" i="21"/>
  <c r="M390" i="21"/>
  <c r="L390" i="21"/>
  <c r="M389" i="21"/>
  <c r="L389" i="21"/>
  <c r="M388" i="21"/>
  <c r="L388" i="21"/>
  <c r="M387" i="21"/>
  <c r="L387" i="21"/>
  <c r="M386" i="21"/>
  <c r="L386" i="21"/>
  <c r="M385" i="21"/>
  <c r="L385" i="21"/>
  <c r="M384" i="21"/>
  <c r="L384" i="21"/>
  <c r="M383" i="21"/>
  <c r="L383" i="21"/>
  <c r="M382" i="21"/>
  <c r="L382" i="21"/>
  <c r="M381" i="21"/>
  <c r="L381" i="21"/>
  <c r="M380" i="21"/>
  <c r="L380" i="21"/>
  <c r="M379" i="21"/>
  <c r="L379" i="21"/>
  <c r="M378" i="21"/>
  <c r="L378" i="21"/>
  <c r="M377" i="21"/>
  <c r="L377" i="21"/>
  <c r="M376" i="21"/>
  <c r="L376" i="21"/>
  <c r="M375" i="21"/>
  <c r="L375" i="21"/>
  <c r="M374" i="21"/>
  <c r="L374" i="21"/>
  <c r="M373" i="21"/>
  <c r="L373" i="21"/>
  <c r="M372" i="21"/>
  <c r="L372" i="21"/>
  <c r="M371" i="21"/>
  <c r="L371" i="21"/>
  <c r="M370" i="21"/>
  <c r="L370" i="21"/>
  <c r="M369" i="21"/>
  <c r="L369" i="21"/>
  <c r="M368" i="21"/>
  <c r="L368" i="21"/>
  <c r="M367" i="21"/>
  <c r="L367" i="21"/>
  <c r="M366" i="21"/>
  <c r="L366" i="21"/>
  <c r="M365" i="21"/>
  <c r="L365" i="21"/>
  <c r="M364" i="21"/>
  <c r="L364" i="21"/>
  <c r="M363" i="21"/>
  <c r="L363" i="21"/>
  <c r="M362" i="21"/>
  <c r="L362" i="21"/>
  <c r="M361" i="21"/>
  <c r="L361" i="21"/>
  <c r="M360" i="21"/>
  <c r="L360" i="21"/>
  <c r="M359" i="21"/>
  <c r="L359" i="21"/>
  <c r="M358" i="21"/>
  <c r="L358" i="21"/>
  <c r="M357" i="21"/>
  <c r="L357" i="21"/>
  <c r="M356" i="21"/>
  <c r="L356" i="21"/>
  <c r="M355" i="21"/>
  <c r="L355" i="21"/>
  <c r="M354" i="21"/>
  <c r="L354" i="21"/>
  <c r="M353" i="21"/>
  <c r="L353" i="21"/>
  <c r="M352" i="21"/>
  <c r="L352" i="21"/>
  <c r="M351" i="21"/>
  <c r="L351" i="21"/>
  <c r="M350" i="21"/>
  <c r="L350" i="21"/>
  <c r="M349" i="21"/>
  <c r="L349" i="21"/>
  <c r="M348" i="21"/>
  <c r="L348" i="21"/>
  <c r="M347" i="21"/>
  <c r="L347" i="21"/>
  <c r="M346" i="21"/>
  <c r="L346" i="21"/>
  <c r="M345" i="21"/>
  <c r="L345" i="21"/>
  <c r="M344" i="21"/>
  <c r="L344" i="21"/>
  <c r="M343" i="21"/>
  <c r="L343" i="21"/>
  <c r="M342" i="21"/>
  <c r="L342" i="21"/>
  <c r="M341" i="21"/>
  <c r="L341" i="21"/>
  <c r="AG340" i="21"/>
  <c r="AE340" i="21"/>
  <c r="AD340" i="21"/>
  <c r="AC340" i="21"/>
  <c r="AB340" i="21"/>
  <c r="AA340" i="21"/>
  <c r="Z340" i="21"/>
  <c r="Y340" i="21"/>
  <c r="X340" i="21"/>
  <c r="W340" i="21"/>
  <c r="U340" i="21"/>
  <c r="T340" i="21"/>
  <c r="S340" i="21"/>
  <c r="R340" i="21"/>
  <c r="Q340" i="21"/>
  <c r="M340" i="21"/>
  <c r="L340" i="21"/>
  <c r="M339" i="21"/>
  <c r="L339" i="21"/>
  <c r="M338" i="21"/>
  <c r="L338" i="21"/>
  <c r="M337" i="21"/>
  <c r="L337" i="21"/>
  <c r="M336" i="21"/>
  <c r="L336" i="21"/>
  <c r="M335" i="21"/>
  <c r="L335" i="21"/>
  <c r="M334" i="21"/>
  <c r="L334" i="21"/>
  <c r="M333" i="21"/>
  <c r="L333" i="21"/>
  <c r="M332" i="21"/>
  <c r="L332" i="21"/>
  <c r="M331" i="21"/>
  <c r="L331" i="21"/>
  <c r="M330" i="21"/>
  <c r="L330" i="21"/>
  <c r="M329" i="21"/>
  <c r="L329" i="21"/>
  <c r="M328" i="21"/>
  <c r="L328" i="21"/>
  <c r="M327" i="21"/>
  <c r="L327" i="21"/>
  <c r="M326" i="21"/>
  <c r="L326" i="21"/>
  <c r="M325" i="21"/>
  <c r="L325" i="21"/>
  <c r="M324" i="21"/>
  <c r="L324" i="21"/>
  <c r="M323" i="21"/>
  <c r="L323" i="21"/>
  <c r="M322" i="21"/>
  <c r="L322" i="21"/>
  <c r="M321" i="21"/>
  <c r="L321" i="21"/>
  <c r="M320" i="21"/>
  <c r="L320" i="21"/>
  <c r="M319" i="21"/>
  <c r="L319" i="21"/>
  <c r="M318" i="21"/>
  <c r="L318" i="21"/>
  <c r="M317" i="21"/>
  <c r="L317" i="21"/>
  <c r="M316" i="21"/>
  <c r="L316" i="21"/>
  <c r="M315" i="21"/>
  <c r="L315" i="21"/>
  <c r="M314" i="21"/>
  <c r="L314" i="21"/>
  <c r="M313" i="21"/>
  <c r="L313" i="21"/>
  <c r="M312" i="21"/>
  <c r="L312" i="21"/>
  <c r="M311" i="21"/>
  <c r="L311" i="21"/>
  <c r="M310" i="21"/>
  <c r="L310" i="21"/>
  <c r="M309" i="21"/>
  <c r="L309" i="21"/>
  <c r="M308" i="21"/>
  <c r="L308" i="21"/>
  <c r="M307" i="21"/>
  <c r="L307" i="21"/>
  <c r="M306" i="21"/>
  <c r="L306" i="21"/>
  <c r="M305" i="21"/>
  <c r="L305" i="21"/>
  <c r="M304" i="21"/>
  <c r="L304" i="21"/>
  <c r="M303" i="21"/>
  <c r="L303" i="21"/>
  <c r="M302" i="21"/>
  <c r="L302" i="21"/>
  <c r="M301" i="21"/>
  <c r="L301" i="21"/>
  <c r="M300" i="21"/>
  <c r="L300" i="21"/>
  <c r="M299" i="21"/>
  <c r="L299" i="21"/>
  <c r="M298" i="21"/>
  <c r="L298" i="21"/>
  <c r="M297" i="21"/>
  <c r="L297" i="21"/>
  <c r="M296" i="21"/>
  <c r="L296" i="21"/>
  <c r="M295" i="21"/>
  <c r="L295" i="21"/>
  <c r="M294" i="21"/>
  <c r="L294" i="21"/>
  <c r="M293" i="21"/>
  <c r="L293" i="21"/>
  <c r="M292" i="21"/>
  <c r="L292" i="21"/>
  <c r="M291" i="21"/>
  <c r="L291" i="21"/>
  <c r="M290" i="21"/>
  <c r="L290" i="21"/>
  <c r="M289" i="21"/>
  <c r="L289" i="21"/>
  <c r="M288" i="21"/>
  <c r="L288" i="21"/>
  <c r="M287" i="21"/>
  <c r="L287" i="21"/>
  <c r="M286" i="21"/>
  <c r="L286" i="21"/>
  <c r="M285" i="21"/>
  <c r="L285" i="21"/>
  <c r="M284" i="21"/>
  <c r="L284" i="21"/>
  <c r="M283" i="21"/>
  <c r="L283" i="21"/>
  <c r="M282" i="21"/>
  <c r="L282" i="21"/>
  <c r="M281" i="21"/>
  <c r="L281" i="21"/>
  <c r="M280" i="21"/>
  <c r="L280" i="21"/>
  <c r="M279" i="21"/>
  <c r="L279" i="21"/>
  <c r="M278" i="21"/>
  <c r="L278" i="21"/>
  <c r="M277" i="21"/>
  <c r="L277" i="21"/>
  <c r="M276" i="21"/>
  <c r="L276" i="21"/>
  <c r="M275" i="21"/>
  <c r="L275" i="21"/>
  <c r="M274" i="21"/>
  <c r="L274" i="21"/>
  <c r="M273" i="21"/>
  <c r="L273" i="21"/>
  <c r="M272" i="21"/>
  <c r="L272" i="21"/>
  <c r="M271" i="21"/>
  <c r="L271" i="21"/>
  <c r="M270" i="21"/>
  <c r="L270" i="21"/>
  <c r="M269" i="21"/>
  <c r="L269" i="21"/>
  <c r="M268" i="21"/>
  <c r="L268" i="21"/>
  <c r="M267" i="21"/>
  <c r="L267" i="21"/>
  <c r="M266" i="21"/>
  <c r="L266" i="21"/>
  <c r="M265" i="21"/>
  <c r="L265" i="21"/>
  <c r="M264" i="21"/>
  <c r="L264" i="21"/>
  <c r="M263" i="21"/>
  <c r="L263" i="21"/>
  <c r="M262" i="21"/>
  <c r="L262" i="21"/>
  <c r="M261" i="21"/>
  <c r="L261" i="21"/>
  <c r="M260" i="21"/>
  <c r="L260" i="21"/>
  <c r="M259" i="21"/>
  <c r="L259" i="21"/>
  <c r="M258" i="21"/>
  <c r="L258" i="21"/>
  <c r="M257" i="21"/>
  <c r="L257" i="21"/>
  <c r="M256" i="21"/>
  <c r="L256" i="21"/>
  <c r="M255" i="21"/>
  <c r="L255" i="21"/>
  <c r="M254" i="21"/>
  <c r="L254" i="21"/>
  <c r="M253" i="21"/>
  <c r="L253" i="21"/>
  <c r="M252" i="21"/>
  <c r="L252" i="21"/>
  <c r="M251" i="21"/>
  <c r="L251" i="21"/>
  <c r="M250" i="21"/>
  <c r="L250" i="21"/>
  <c r="M249" i="21"/>
  <c r="L249" i="21"/>
  <c r="M248" i="21"/>
  <c r="L248" i="21"/>
  <c r="M247" i="21"/>
  <c r="L247" i="21"/>
  <c r="M246" i="21"/>
  <c r="L246" i="21"/>
  <c r="AG245" i="21"/>
  <c r="AE245" i="21"/>
  <c r="AD245" i="21"/>
  <c r="AC245" i="21"/>
  <c r="AA245" i="21"/>
  <c r="Z245" i="21"/>
  <c r="Y245" i="21"/>
  <c r="X245" i="21"/>
  <c r="W245" i="21"/>
  <c r="U245" i="21"/>
  <c r="T245" i="21"/>
  <c r="S245" i="21"/>
  <c r="R245" i="21"/>
  <c r="Q245" i="21"/>
  <c r="M245" i="21"/>
  <c r="L245" i="21"/>
  <c r="M244" i="21"/>
  <c r="L244" i="21"/>
  <c r="M243" i="21"/>
  <c r="L243" i="21"/>
  <c r="M242" i="21"/>
  <c r="L242" i="21"/>
  <c r="M241" i="21"/>
  <c r="L241" i="21"/>
  <c r="M240" i="21"/>
  <c r="L240" i="21"/>
  <c r="M239" i="21"/>
  <c r="L239" i="21"/>
  <c r="M238" i="21"/>
  <c r="L238" i="21"/>
  <c r="M237" i="21"/>
  <c r="L237" i="21"/>
  <c r="M236" i="21"/>
  <c r="L236" i="21"/>
  <c r="M235" i="21"/>
  <c r="L235" i="21"/>
  <c r="M234" i="21"/>
  <c r="L234" i="21"/>
  <c r="M233" i="21"/>
  <c r="L233" i="21"/>
  <c r="M232" i="21"/>
  <c r="L232" i="21"/>
  <c r="M231" i="21"/>
  <c r="L231" i="21"/>
  <c r="M230" i="21"/>
  <c r="L230" i="21"/>
  <c r="M229" i="21"/>
  <c r="L229" i="21"/>
  <c r="M228" i="21"/>
  <c r="L228" i="21"/>
  <c r="M227" i="21"/>
  <c r="L227" i="21"/>
  <c r="M226" i="21"/>
  <c r="L226" i="21"/>
  <c r="M225" i="21"/>
  <c r="L225" i="21"/>
  <c r="M224" i="21"/>
  <c r="L224" i="21"/>
  <c r="M223" i="21"/>
  <c r="L223" i="21"/>
  <c r="M222" i="21"/>
  <c r="L222" i="21"/>
  <c r="M221" i="21"/>
  <c r="L221" i="21"/>
  <c r="M220" i="21"/>
  <c r="L220" i="21"/>
  <c r="M219" i="21"/>
  <c r="L219" i="21"/>
  <c r="M218" i="21"/>
  <c r="L218" i="21"/>
  <c r="M217" i="21"/>
  <c r="L217" i="21"/>
  <c r="M216" i="21"/>
  <c r="L216" i="21"/>
  <c r="M215" i="21"/>
  <c r="L215" i="21"/>
  <c r="M214" i="21"/>
  <c r="L214" i="21"/>
  <c r="M213" i="21"/>
  <c r="L213" i="21"/>
  <c r="M212" i="21"/>
  <c r="L212" i="21"/>
  <c r="M211" i="21"/>
  <c r="L211" i="21"/>
  <c r="M210" i="21"/>
  <c r="L210" i="21"/>
  <c r="M209" i="21"/>
  <c r="L209" i="21"/>
  <c r="M208" i="21"/>
  <c r="L208" i="21"/>
  <c r="M207" i="21"/>
  <c r="L207" i="21"/>
  <c r="M206" i="21"/>
  <c r="L206" i="21"/>
  <c r="M205" i="21"/>
  <c r="L205" i="21"/>
  <c r="M204" i="21"/>
  <c r="L204" i="21"/>
  <c r="M203" i="21"/>
  <c r="L203" i="21"/>
  <c r="M202" i="21"/>
  <c r="L202" i="21"/>
  <c r="M201" i="21"/>
  <c r="L201" i="21"/>
  <c r="M200" i="21"/>
  <c r="L200" i="21"/>
  <c r="M199" i="21"/>
  <c r="L199" i="21"/>
  <c r="M198" i="21"/>
  <c r="L198" i="21"/>
  <c r="M197" i="21"/>
  <c r="L197" i="21"/>
  <c r="M196" i="21"/>
  <c r="L196" i="21"/>
  <c r="M195" i="21"/>
  <c r="L195" i="21"/>
  <c r="M194" i="21"/>
  <c r="L194" i="21"/>
  <c r="M193" i="21"/>
  <c r="L193" i="21"/>
  <c r="M192" i="21"/>
  <c r="L192" i="21"/>
  <c r="M191" i="21"/>
  <c r="L191" i="21"/>
  <c r="M190" i="21"/>
  <c r="L190" i="21"/>
  <c r="M189" i="21"/>
  <c r="L189" i="21"/>
  <c r="M188" i="21"/>
  <c r="L188" i="21"/>
  <c r="M187" i="21"/>
  <c r="L187" i="21"/>
  <c r="M186" i="21"/>
  <c r="L186" i="21"/>
  <c r="M185" i="21"/>
  <c r="L185" i="21"/>
  <c r="M184" i="21"/>
  <c r="L184" i="21"/>
  <c r="M183" i="21"/>
  <c r="L183" i="21"/>
  <c r="M182" i="21"/>
  <c r="L182" i="21"/>
  <c r="M181" i="21"/>
  <c r="L181" i="21"/>
  <c r="M180" i="21"/>
  <c r="L180" i="21"/>
  <c r="M179" i="21"/>
  <c r="L179" i="21"/>
  <c r="M178" i="21"/>
  <c r="L178" i="21"/>
  <c r="M177" i="21"/>
  <c r="L177" i="21"/>
  <c r="M176" i="21"/>
  <c r="L176" i="21"/>
  <c r="M175" i="21"/>
  <c r="L175" i="21"/>
  <c r="M174" i="21"/>
  <c r="L174" i="21"/>
  <c r="M173" i="21"/>
  <c r="L173" i="21"/>
  <c r="M172" i="21"/>
  <c r="L172" i="21"/>
  <c r="M171" i="21"/>
  <c r="L171" i="21"/>
  <c r="M170" i="21"/>
  <c r="L170" i="21"/>
  <c r="M169" i="21"/>
  <c r="L169" i="21"/>
  <c r="M168" i="21"/>
  <c r="L168" i="21"/>
  <c r="M167" i="21"/>
  <c r="L167" i="21"/>
  <c r="M166" i="21"/>
  <c r="L166" i="21"/>
  <c r="M165" i="21"/>
  <c r="L165" i="21"/>
  <c r="AG164" i="21"/>
  <c r="AE164" i="21"/>
  <c r="AD164" i="21"/>
  <c r="AC164" i="21"/>
  <c r="AA164" i="21"/>
  <c r="Z164" i="21"/>
  <c r="Y164" i="21"/>
  <c r="X164" i="21"/>
  <c r="W164" i="21"/>
  <c r="U164" i="21"/>
  <c r="T164" i="21"/>
  <c r="S164" i="21"/>
  <c r="R164" i="21"/>
  <c r="Q164" i="21"/>
  <c r="M164" i="21"/>
  <c r="L164" i="21"/>
  <c r="M162" i="21"/>
  <c r="L162" i="21"/>
  <c r="M161" i="21"/>
  <c r="L161" i="21"/>
  <c r="M160" i="21"/>
  <c r="L160" i="21"/>
  <c r="M159" i="21"/>
  <c r="L159" i="21"/>
  <c r="M158" i="21"/>
  <c r="L158" i="21"/>
  <c r="M157" i="21"/>
  <c r="L157" i="21"/>
  <c r="M156" i="21"/>
  <c r="L156" i="21"/>
  <c r="M155" i="21"/>
  <c r="L155" i="21"/>
  <c r="M154" i="21"/>
  <c r="L154" i="21"/>
  <c r="M153" i="21"/>
  <c r="L153" i="21"/>
  <c r="M152" i="21"/>
  <c r="L152" i="21"/>
  <c r="M151" i="21"/>
  <c r="L151" i="21"/>
  <c r="M150" i="21"/>
  <c r="L150" i="21"/>
  <c r="M149" i="21"/>
  <c r="L149" i="21"/>
  <c r="M148" i="21"/>
  <c r="L148" i="21"/>
  <c r="M147" i="21"/>
  <c r="L147" i="21"/>
  <c r="M146" i="21"/>
  <c r="L146" i="21"/>
  <c r="M145" i="21"/>
  <c r="L145" i="21"/>
  <c r="M144" i="21"/>
  <c r="L144" i="21"/>
  <c r="M143" i="21"/>
  <c r="L143" i="21"/>
  <c r="M142" i="21"/>
  <c r="L142" i="21"/>
  <c r="M141" i="21"/>
  <c r="L141" i="21"/>
  <c r="M140" i="21"/>
  <c r="L140" i="21"/>
  <c r="M139" i="21"/>
  <c r="L139" i="21"/>
  <c r="M138" i="21"/>
  <c r="L138" i="21"/>
  <c r="M137" i="21"/>
  <c r="L137" i="21"/>
  <c r="M136" i="21"/>
  <c r="L136" i="21"/>
  <c r="M135" i="21"/>
  <c r="L135" i="21"/>
  <c r="M134" i="21"/>
  <c r="L134" i="21"/>
  <c r="M133" i="21"/>
  <c r="L133" i="21"/>
  <c r="M132" i="21"/>
  <c r="L132" i="21"/>
  <c r="M131" i="21"/>
  <c r="L131" i="21"/>
  <c r="M130" i="21"/>
  <c r="L130" i="21"/>
  <c r="M129" i="21"/>
  <c r="L129" i="21"/>
  <c r="M128" i="21"/>
  <c r="L128" i="21"/>
  <c r="M127" i="21"/>
  <c r="L127" i="21"/>
  <c r="M126" i="21"/>
  <c r="L126" i="21"/>
  <c r="M125" i="21"/>
  <c r="L125" i="21"/>
  <c r="M124" i="21"/>
  <c r="L124" i="21"/>
  <c r="M123" i="21"/>
  <c r="L123" i="21"/>
  <c r="M122" i="21"/>
  <c r="L122" i="21"/>
  <c r="M121" i="21"/>
  <c r="L121" i="21"/>
  <c r="M120" i="21"/>
  <c r="L120" i="21"/>
  <c r="M119" i="21"/>
  <c r="L119" i="21"/>
  <c r="M118" i="21"/>
  <c r="L118" i="21"/>
  <c r="M117" i="21"/>
  <c r="L117" i="21"/>
  <c r="M116" i="21"/>
  <c r="L116" i="21"/>
  <c r="M115" i="21"/>
  <c r="L115" i="21"/>
  <c r="M114" i="21"/>
  <c r="L114" i="21"/>
  <c r="M113" i="21"/>
  <c r="L113" i="21"/>
  <c r="M112" i="21"/>
  <c r="L112" i="21"/>
  <c r="M111" i="21"/>
  <c r="L111" i="21"/>
  <c r="M110" i="21"/>
  <c r="L110" i="21"/>
  <c r="M109" i="21"/>
  <c r="L109" i="21"/>
  <c r="M108" i="21"/>
  <c r="L108" i="21"/>
  <c r="M107" i="21"/>
  <c r="L107" i="21"/>
  <c r="M106" i="21"/>
  <c r="L106" i="21"/>
  <c r="M105" i="21"/>
  <c r="L105" i="21"/>
  <c r="M104" i="21"/>
  <c r="L104" i="21"/>
  <c r="M103" i="21"/>
  <c r="L103" i="21"/>
  <c r="M102" i="21"/>
  <c r="L102" i="21"/>
  <c r="M101" i="21"/>
  <c r="L101" i="21"/>
  <c r="M100" i="21"/>
  <c r="L100" i="21"/>
  <c r="M99" i="21"/>
  <c r="L99" i="21"/>
  <c r="M98" i="21"/>
  <c r="L98" i="21"/>
  <c r="M97" i="21"/>
  <c r="L97" i="21"/>
  <c r="M96" i="21"/>
  <c r="L96" i="21"/>
  <c r="M95" i="21"/>
  <c r="L95" i="21"/>
  <c r="M94" i="21"/>
  <c r="L94" i="21"/>
  <c r="M93" i="21"/>
  <c r="L93" i="21"/>
  <c r="M92" i="21"/>
  <c r="L92" i="21"/>
  <c r="M91" i="21"/>
  <c r="L91" i="21"/>
  <c r="M90" i="21"/>
  <c r="L90" i="21"/>
  <c r="M89" i="21"/>
  <c r="L89" i="21"/>
  <c r="M88" i="21"/>
  <c r="L88" i="21"/>
  <c r="M87" i="21"/>
  <c r="L87" i="21"/>
  <c r="M86" i="21"/>
  <c r="L86" i="21"/>
  <c r="M85" i="21"/>
  <c r="L85" i="21"/>
  <c r="M84" i="21"/>
  <c r="L84" i="21"/>
  <c r="M83" i="21"/>
  <c r="L83" i="21"/>
  <c r="M82" i="21"/>
  <c r="L82" i="21"/>
  <c r="M81" i="21"/>
  <c r="L81" i="21"/>
  <c r="M80" i="21"/>
  <c r="L80" i="21"/>
  <c r="M79" i="21"/>
  <c r="L79" i="21"/>
  <c r="M78" i="21"/>
  <c r="L78" i="21"/>
  <c r="M77" i="21"/>
  <c r="L77" i="21"/>
  <c r="M76" i="21"/>
  <c r="L76" i="21"/>
  <c r="M75" i="21"/>
  <c r="L75" i="21"/>
  <c r="M74" i="21"/>
  <c r="L74" i="21"/>
  <c r="M73" i="21"/>
  <c r="L73" i="21"/>
  <c r="AG72" i="21"/>
  <c r="AE72" i="21"/>
  <c r="AD72" i="21"/>
  <c r="AC72" i="21"/>
  <c r="AA72" i="21"/>
  <c r="Z72" i="21"/>
  <c r="Y72" i="21"/>
  <c r="X72" i="21"/>
  <c r="W72" i="21"/>
  <c r="U72" i="21"/>
  <c r="T72" i="21"/>
  <c r="S72" i="21"/>
  <c r="R72" i="21"/>
  <c r="Q72" i="21"/>
  <c r="M72" i="21"/>
  <c r="L72" i="21"/>
  <c r="M71" i="21"/>
  <c r="L71" i="21"/>
  <c r="M70" i="21"/>
  <c r="L70" i="21"/>
  <c r="M69" i="21"/>
  <c r="L69" i="21"/>
  <c r="M68" i="21"/>
  <c r="L68" i="21"/>
  <c r="M67" i="21"/>
  <c r="L67" i="21"/>
  <c r="M66" i="21"/>
  <c r="L66" i="21"/>
  <c r="M65" i="21"/>
  <c r="L65" i="21"/>
  <c r="M64" i="21"/>
  <c r="L64" i="21"/>
  <c r="M63" i="21"/>
  <c r="L63" i="21"/>
  <c r="M62" i="21"/>
  <c r="L62" i="21"/>
  <c r="M61" i="21"/>
  <c r="L61" i="21"/>
  <c r="M60" i="21"/>
  <c r="L60" i="21"/>
  <c r="M59" i="21"/>
  <c r="L59" i="21"/>
  <c r="M58" i="21"/>
  <c r="L58" i="21"/>
  <c r="M57" i="21"/>
  <c r="L57" i="21"/>
  <c r="M56" i="21"/>
  <c r="L56" i="21"/>
  <c r="M55" i="21"/>
  <c r="L55" i="21"/>
  <c r="M54" i="21"/>
  <c r="L54" i="21"/>
  <c r="M53" i="21"/>
  <c r="L53" i="21"/>
  <c r="M52" i="21"/>
  <c r="L52" i="21"/>
  <c r="M51" i="21"/>
  <c r="L51" i="21"/>
  <c r="M50" i="21"/>
  <c r="L50" i="21"/>
  <c r="M49" i="21"/>
  <c r="L49" i="21"/>
  <c r="M48" i="21"/>
  <c r="L48" i="21"/>
  <c r="M47" i="21"/>
  <c r="L47" i="21"/>
  <c r="M46" i="21"/>
  <c r="L46" i="21"/>
  <c r="M45" i="21"/>
  <c r="L45" i="21"/>
  <c r="M44" i="21"/>
  <c r="L44" i="21"/>
  <c r="M43" i="21"/>
  <c r="L43" i="21"/>
  <c r="M42" i="21"/>
  <c r="L42" i="21"/>
  <c r="M41" i="21"/>
  <c r="L41" i="21"/>
  <c r="M40" i="21"/>
  <c r="L40" i="21"/>
  <c r="M39" i="21"/>
  <c r="L39" i="21"/>
  <c r="M38" i="21"/>
  <c r="L38" i="21"/>
  <c r="M37" i="21"/>
  <c r="L37" i="21"/>
  <c r="M36" i="21"/>
  <c r="L36" i="21"/>
  <c r="M35" i="21"/>
  <c r="L35" i="21"/>
  <c r="M34" i="21"/>
  <c r="L34" i="21"/>
  <c r="M33" i="21"/>
  <c r="L33" i="21"/>
  <c r="M32" i="21"/>
  <c r="L32" i="21"/>
  <c r="M31" i="21"/>
  <c r="L31" i="21"/>
  <c r="M30" i="21"/>
  <c r="L30" i="21"/>
  <c r="M29" i="21"/>
  <c r="L29" i="21"/>
  <c r="M28" i="21"/>
  <c r="L28" i="21"/>
  <c r="M27" i="21"/>
  <c r="L27" i="21"/>
  <c r="M26" i="21"/>
  <c r="L26" i="21"/>
  <c r="M25" i="21"/>
  <c r="L25" i="21"/>
  <c r="M24" i="21"/>
  <c r="L24" i="21"/>
  <c r="M23" i="21"/>
  <c r="L23" i="21"/>
  <c r="M22" i="21"/>
  <c r="L22" i="21"/>
  <c r="M21" i="21"/>
  <c r="L21" i="21"/>
  <c r="M20" i="21"/>
  <c r="L20" i="21"/>
  <c r="M19" i="21"/>
  <c r="L19" i="21"/>
  <c r="M18" i="21"/>
  <c r="L18" i="21"/>
  <c r="M17" i="21"/>
  <c r="L17" i="21"/>
  <c r="M16" i="21"/>
  <c r="L16" i="21"/>
  <c r="M15" i="21"/>
  <c r="L15" i="21"/>
  <c r="M14" i="21"/>
  <c r="L14" i="21"/>
  <c r="M13" i="21"/>
  <c r="L13" i="21"/>
  <c r="M12" i="21"/>
  <c r="L12" i="21"/>
  <c r="M11" i="21"/>
  <c r="L11" i="21"/>
  <c r="M10" i="21"/>
  <c r="L10" i="21"/>
  <c r="M9" i="21"/>
  <c r="L9" i="21"/>
  <c r="M8" i="21"/>
  <c r="L8" i="21"/>
  <c r="M7" i="21"/>
  <c r="L7" i="21"/>
  <c r="M6" i="21"/>
  <c r="L6" i="21"/>
  <c r="M5" i="21"/>
  <c r="L5" i="21"/>
  <c r="M4" i="21"/>
  <c r="L4" i="21"/>
  <c r="M3" i="21"/>
  <c r="L3" i="21"/>
  <c r="AG2" i="21"/>
  <c r="AC2" i="21"/>
  <c r="AA2" i="21"/>
  <c r="Z2" i="21"/>
  <c r="Y2" i="21"/>
  <c r="X2" i="21"/>
  <c r="W2" i="21"/>
  <c r="U2" i="21"/>
  <c r="T2" i="21"/>
  <c r="S2" i="21"/>
  <c r="R2" i="21"/>
  <c r="Q2" i="21"/>
  <c r="M2" i="21"/>
  <c r="L2" i="21"/>
  <c r="AG1" i="21"/>
  <c r="B72" i="19"/>
  <c r="B7" i="19"/>
  <c r="B6" i="19"/>
  <c r="B5" i="19"/>
  <c r="B68" i="18"/>
  <c r="B67" i="18"/>
  <c r="B66" i="18"/>
  <c r="F20" i="18"/>
  <c r="F11" i="18"/>
  <c r="F10" i="18"/>
  <c r="F9" i="18"/>
  <c r="F8" i="18"/>
  <c r="F7" i="18"/>
  <c r="V1036" i="12"/>
  <c r="U1036" i="12"/>
  <c r="T1036" i="12"/>
  <c r="S1036" i="12"/>
  <c r="R1036" i="12"/>
  <c r="Q1036" i="12"/>
  <c r="P1036" i="12"/>
  <c r="O1036" i="12"/>
  <c r="N1036" i="12"/>
  <c r="M1036" i="12"/>
  <c r="L1036" i="12"/>
  <c r="K1036" i="12"/>
  <c r="J1036" i="12"/>
  <c r="I1036" i="12"/>
  <c r="H1036" i="12"/>
  <c r="G1036" i="12"/>
  <c r="F1036" i="12"/>
  <c r="E1036" i="12"/>
  <c r="D1036" i="12"/>
  <c r="B1036" i="12"/>
  <c r="B685" i="12"/>
  <c r="B354" i="12"/>
  <c r="B39" i="12"/>
  <c r="V4" i="12"/>
  <c r="U4" i="12"/>
  <c r="T4" i="12"/>
  <c r="S4" i="12"/>
  <c r="R4" i="12"/>
  <c r="Q4" i="12"/>
  <c r="P4" i="12"/>
  <c r="O4" i="12"/>
  <c r="N4" i="12"/>
  <c r="M4" i="12"/>
  <c r="L4" i="12"/>
  <c r="K4" i="12"/>
  <c r="J4" i="12"/>
  <c r="I4" i="12"/>
  <c r="H4" i="12"/>
  <c r="G4" i="12"/>
  <c r="F4" i="12"/>
  <c r="E4" i="12"/>
  <c r="D4" i="12"/>
  <c r="AA2" i="12"/>
  <c r="Y2" i="12"/>
  <c r="X689" i="11"/>
  <c r="W689" i="11"/>
  <c r="V689" i="11"/>
  <c r="U689" i="11"/>
  <c r="T689" i="11"/>
  <c r="S689" i="11"/>
  <c r="R689" i="11"/>
  <c r="Q689" i="11"/>
  <c r="P689" i="11"/>
  <c r="O689" i="11"/>
  <c r="N689" i="11"/>
  <c r="M689" i="11"/>
  <c r="L689" i="11"/>
  <c r="K689" i="11"/>
  <c r="J689" i="11"/>
  <c r="I689" i="11"/>
  <c r="H689" i="11"/>
  <c r="G689" i="11"/>
  <c r="F689" i="11"/>
  <c r="E689" i="11"/>
  <c r="D689" i="11"/>
  <c r="B689" i="11"/>
  <c r="X381" i="11"/>
  <c r="W381" i="11"/>
  <c r="V381" i="11"/>
  <c r="U381" i="11"/>
  <c r="T381" i="11"/>
  <c r="S381" i="11"/>
  <c r="R381" i="11"/>
  <c r="Q381" i="11"/>
  <c r="P381" i="11"/>
  <c r="O381" i="11"/>
  <c r="N381" i="11"/>
  <c r="M381" i="11"/>
  <c r="L381" i="11"/>
  <c r="K381" i="11"/>
  <c r="J381" i="11"/>
  <c r="I381" i="11"/>
  <c r="H381" i="11"/>
  <c r="G381" i="11"/>
  <c r="F381" i="11"/>
  <c r="E381" i="11"/>
  <c r="D381" i="11"/>
  <c r="B381" i="11"/>
  <c r="X5" i="11"/>
  <c r="W5" i="11"/>
  <c r="V5" i="11"/>
  <c r="U5" i="11"/>
  <c r="T5" i="11"/>
  <c r="S5" i="11"/>
  <c r="R5" i="11"/>
  <c r="Q5" i="11"/>
  <c r="P5" i="11"/>
  <c r="O5" i="11"/>
  <c r="N5" i="11"/>
  <c r="M5" i="11"/>
  <c r="L5" i="11"/>
  <c r="K5" i="11"/>
  <c r="J5" i="11"/>
  <c r="I5" i="11"/>
  <c r="H5" i="11"/>
  <c r="G5" i="11"/>
  <c r="F5" i="11"/>
  <c r="E5" i="11"/>
  <c r="D5" i="11"/>
  <c r="B5" i="11"/>
  <c r="AC4" i="11"/>
  <c r="AA4" i="11"/>
  <c r="Y4" i="11"/>
  <c r="X4" i="11"/>
  <c r="W4" i="11"/>
  <c r="V4" i="11"/>
  <c r="U4" i="11"/>
  <c r="T4" i="11"/>
  <c r="S4" i="11"/>
  <c r="R4" i="11"/>
  <c r="Q4" i="11"/>
  <c r="P4" i="11"/>
  <c r="O4" i="11"/>
  <c r="N4" i="11"/>
  <c r="M4" i="11"/>
  <c r="L4" i="11"/>
  <c r="K4" i="11"/>
  <c r="J4" i="11"/>
  <c r="I4" i="11"/>
  <c r="H4" i="11"/>
  <c r="G4" i="11"/>
  <c r="F4" i="11"/>
  <c r="E4" i="11"/>
  <c r="D4" i="11"/>
  <c r="AC3" i="11"/>
  <c r="AA3" i="11"/>
  <c r="AC2" i="11"/>
  <c r="AA2" i="11"/>
  <c r="V773" i="10"/>
  <c r="U773" i="10"/>
  <c r="T773" i="10"/>
  <c r="S773" i="10"/>
  <c r="R773" i="10"/>
  <c r="Q773" i="10"/>
  <c r="P773" i="10"/>
  <c r="O773" i="10"/>
  <c r="N773" i="10"/>
  <c r="M773" i="10"/>
  <c r="L773" i="10"/>
  <c r="K773" i="10"/>
  <c r="J773" i="10"/>
  <c r="I773" i="10"/>
  <c r="H773" i="10"/>
  <c r="G773" i="10"/>
  <c r="F773" i="10"/>
  <c r="E773" i="10"/>
  <c r="D773" i="10"/>
  <c r="B773" i="10"/>
  <c r="V380" i="10"/>
  <c r="U380" i="10"/>
  <c r="T380" i="10"/>
  <c r="S380" i="10"/>
  <c r="R380" i="10"/>
  <c r="Q380" i="10"/>
  <c r="P380" i="10"/>
  <c r="O380" i="10"/>
  <c r="N380" i="10"/>
  <c r="M380" i="10"/>
  <c r="L380" i="10"/>
  <c r="K380" i="10"/>
  <c r="J380" i="10"/>
  <c r="I380" i="10"/>
  <c r="H380" i="10"/>
  <c r="G380" i="10"/>
  <c r="F380" i="10"/>
  <c r="E380" i="10"/>
  <c r="D380" i="10"/>
  <c r="B380" i="10"/>
  <c r="Z5" i="10"/>
  <c r="V5" i="10"/>
  <c r="U5" i="10"/>
  <c r="T5" i="10"/>
  <c r="S5" i="10"/>
  <c r="R5" i="10"/>
  <c r="Q5" i="10"/>
  <c r="P5" i="10"/>
  <c r="O5" i="10"/>
  <c r="N5" i="10"/>
  <c r="M5" i="10"/>
  <c r="L5" i="10"/>
  <c r="K5" i="10"/>
  <c r="J5" i="10"/>
  <c r="I5" i="10"/>
  <c r="H5" i="10"/>
  <c r="G5" i="10"/>
  <c r="F5" i="10"/>
  <c r="E5" i="10"/>
  <c r="D5" i="10"/>
  <c r="B5" i="10"/>
  <c r="AA4" i="10"/>
  <c r="Y4" i="10"/>
  <c r="V4" i="10"/>
  <c r="U4" i="10"/>
  <c r="T4" i="10"/>
  <c r="S4" i="10"/>
  <c r="R4" i="10"/>
  <c r="Q4" i="10"/>
  <c r="P4" i="10"/>
  <c r="O4" i="10"/>
  <c r="N4" i="10"/>
  <c r="M4" i="10"/>
  <c r="L4" i="10"/>
  <c r="K4" i="10"/>
  <c r="J4" i="10"/>
  <c r="I4" i="10"/>
  <c r="H4" i="10"/>
  <c r="G4" i="10"/>
  <c r="F4" i="10"/>
  <c r="E4" i="10"/>
  <c r="D4" i="10"/>
  <c r="AA3" i="10"/>
  <c r="Y3" i="10"/>
  <c r="AA2" i="10"/>
  <c r="Y2" i="10"/>
  <c r="V754" i="9"/>
  <c r="U754" i="9"/>
  <c r="T754" i="9"/>
  <c r="S754" i="9"/>
  <c r="R754" i="9"/>
  <c r="Q754" i="9"/>
  <c r="P754" i="9"/>
  <c r="O754" i="9"/>
  <c r="N754" i="9"/>
  <c r="M754" i="9"/>
  <c r="L754" i="9"/>
  <c r="K754" i="9"/>
  <c r="J754" i="9"/>
  <c r="I754" i="9"/>
  <c r="H754" i="9"/>
  <c r="G754" i="9"/>
  <c r="F754" i="9"/>
  <c r="E754" i="9"/>
  <c r="D754" i="9"/>
  <c r="B754" i="9"/>
  <c r="V416" i="9"/>
  <c r="U416" i="9"/>
  <c r="T416" i="9"/>
  <c r="S416" i="9"/>
  <c r="R416" i="9"/>
  <c r="Q416" i="9"/>
  <c r="P416" i="9"/>
  <c r="O416" i="9"/>
  <c r="N416" i="9"/>
  <c r="M416" i="9"/>
  <c r="L416" i="9"/>
  <c r="K416" i="9"/>
  <c r="J416" i="9"/>
  <c r="I416" i="9"/>
  <c r="H416" i="9"/>
  <c r="G416" i="9"/>
  <c r="F416" i="9"/>
  <c r="E416" i="9"/>
  <c r="D416" i="9"/>
  <c r="B416" i="9"/>
  <c r="V5" i="9"/>
  <c r="U5" i="9"/>
  <c r="T5" i="9"/>
  <c r="S5" i="9"/>
  <c r="R5" i="9"/>
  <c r="Q5" i="9"/>
  <c r="P5" i="9"/>
  <c r="O5" i="9"/>
  <c r="N5" i="9"/>
  <c r="M5" i="9"/>
  <c r="L5" i="9"/>
  <c r="K5" i="9"/>
  <c r="J5" i="9"/>
  <c r="I5" i="9"/>
  <c r="H5" i="9"/>
  <c r="G5" i="9"/>
  <c r="F5" i="9"/>
  <c r="E5" i="9"/>
  <c r="D5" i="9"/>
  <c r="B5" i="9"/>
  <c r="AA4" i="9"/>
  <c r="Y4" i="9"/>
  <c r="V4" i="9"/>
  <c r="U4" i="9"/>
  <c r="T4" i="9"/>
  <c r="S4" i="9"/>
  <c r="R4" i="9"/>
  <c r="Q4" i="9"/>
  <c r="P4" i="9"/>
  <c r="O4" i="9"/>
  <c r="N4" i="9"/>
  <c r="M4" i="9"/>
  <c r="L4" i="9"/>
  <c r="K4" i="9"/>
  <c r="J4" i="9"/>
  <c r="I4" i="9"/>
  <c r="H4" i="9"/>
  <c r="G4" i="9"/>
  <c r="F4" i="9"/>
  <c r="E4" i="9"/>
  <c r="D4" i="9"/>
  <c r="AA3" i="9"/>
  <c r="Y3" i="9"/>
  <c r="AA2" i="9"/>
  <c r="Y2" i="9"/>
  <c r="X798" i="8"/>
  <c r="W798" i="8"/>
  <c r="V798" i="8"/>
  <c r="U798" i="8"/>
  <c r="T798" i="8"/>
  <c r="S798" i="8"/>
  <c r="R798" i="8"/>
  <c r="Q798" i="8"/>
  <c r="P798" i="8"/>
  <c r="O798" i="8"/>
  <c r="N798" i="8"/>
  <c r="M798" i="8"/>
  <c r="L798" i="8"/>
  <c r="K798" i="8"/>
  <c r="J798" i="8"/>
  <c r="I798" i="8"/>
  <c r="H798" i="8"/>
  <c r="G798" i="8"/>
  <c r="F798" i="8"/>
  <c r="E798" i="8"/>
  <c r="D798" i="8"/>
  <c r="B798" i="8"/>
  <c r="X419" i="8"/>
  <c r="W419" i="8"/>
  <c r="V419" i="8"/>
  <c r="U419" i="8"/>
  <c r="T419" i="8"/>
  <c r="S419" i="8"/>
  <c r="R419" i="8"/>
  <c r="Q419" i="8"/>
  <c r="P419" i="8"/>
  <c r="O419" i="8"/>
  <c r="N419" i="8"/>
  <c r="M419" i="8"/>
  <c r="L419" i="8"/>
  <c r="K419" i="8"/>
  <c r="J419" i="8"/>
  <c r="I419" i="8"/>
  <c r="H419" i="8"/>
  <c r="G419" i="8"/>
  <c r="F419" i="8"/>
  <c r="E419" i="8"/>
  <c r="D419" i="8"/>
  <c r="B419" i="8"/>
  <c r="X5" i="8"/>
  <c r="W5" i="8"/>
  <c r="V5" i="8"/>
  <c r="U5" i="8"/>
  <c r="T5" i="8"/>
  <c r="S5" i="8"/>
  <c r="R5" i="8"/>
  <c r="Q5" i="8"/>
  <c r="P5" i="8"/>
  <c r="O5" i="8"/>
  <c r="N5" i="8"/>
  <c r="M5" i="8"/>
  <c r="L5" i="8"/>
  <c r="K5" i="8"/>
  <c r="J5" i="8"/>
  <c r="I5" i="8"/>
  <c r="H5" i="8"/>
  <c r="G5" i="8"/>
  <c r="F5" i="8"/>
  <c r="E5" i="8"/>
  <c r="D5" i="8"/>
  <c r="B5" i="8"/>
  <c r="AC4" i="8"/>
  <c r="AA4" i="8"/>
  <c r="X4" i="8"/>
  <c r="W4" i="8"/>
  <c r="V4" i="8"/>
  <c r="U4" i="8"/>
  <c r="T4" i="8"/>
  <c r="S4" i="8"/>
  <c r="R4" i="8"/>
  <c r="Q4" i="8"/>
  <c r="P4" i="8"/>
  <c r="O4" i="8"/>
  <c r="N4" i="8"/>
  <c r="M4" i="8"/>
  <c r="L4" i="8"/>
  <c r="K4" i="8"/>
  <c r="J4" i="8"/>
  <c r="I4" i="8"/>
  <c r="H4" i="8"/>
  <c r="G4" i="8"/>
  <c r="F4" i="8"/>
  <c r="E4" i="8"/>
  <c r="D4" i="8"/>
  <c r="AC3" i="8"/>
  <c r="AA3" i="8"/>
  <c r="AC2" i="8"/>
  <c r="AA2" i="8"/>
  <c r="X4301" i="7"/>
  <c r="W4301" i="7"/>
  <c r="V4301" i="7"/>
  <c r="U4301" i="7"/>
  <c r="T4301" i="7"/>
  <c r="S4301" i="7"/>
  <c r="R4301" i="7"/>
  <c r="Q4301" i="7"/>
  <c r="P4301" i="7"/>
  <c r="O4301" i="7"/>
  <c r="N4301" i="7"/>
  <c r="M4301" i="7"/>
  <c r="L4301" i="7"/>
  <c r="K4301" i="7"/>
  <c r="J4301" i="7"/>
  <c r="I4301" i="7"/>
  <c r="H4301" i="7"/>
  <c r="G4301" i="7"/>
  <c r="F4301" i="7"/>
  <c r="E4301" i="7"/>
  <c r="D4301" i="7"/>
  <c r="B4301" i="7"/>
  <c r="AA3993" i="7"/>
  <c r="Z3993" i="7"/>
  <c r="X3993" i="7"/>
  <c r="W3993" i="7"/>
  <c r="V3993" i="7"/>
  <c r="U3993" i="7"/>
  <c r="T3993" i="7"/>
  <c r="S3993" i="7"/>
  <c r="R3993" i="7"/>
  <c r="Q3993" i="7"/>
  <c r="P3993" i="7"/>
  <c r="O3993" i="7"/>
  <c r="N3993" i="7"/>
  <c r="M3993" i="7"/>
  <c r="L3993" i="7"/>
  <c r="K3993" i="7"/>
  <c r="J3993" i="7"/>
  <c r="I3993" i="7"/>
  <c r="H3993" i="7"/>
  <c r="G3993" i="7"/>
  <c r="F3993" i="7"/>
  <c r="E3993" i="7"/>
  <c r="D3993" i="7"/>
  <c r="B3993" i="7"/>
  <c r="AA3617" i="7"/>
  <c r="Z3617" i="7"/>
  <c r="X3617" i="7"/>
  <c r="W3617" i="7"/>
  <c r="V3617" i="7"/>
  <c r="U3617" i="7"/>
  <c r="T3617" i="7"/>
  <c r="S3617" i="7"/>
  <c r="R3617" i="7"/>
  <c r="Q3617" i="7"/>
  <c r="P3617" i="7"/>
  <c r="O3617" i="7"/>
  <c r="N3617" i="7"/>
  <c r="M3617" i="7"/>
  <c r="L3617" i="7"/>
  <c r="K3617" i="7"/>
  <c r="J3617" i="7"/>
  <c r="I3617" i="7"/>
  <c r="H3617" i="7"/>
  <c r="G3617" i="7"/>
  <c r="F3617" i="7"/>
  <c r="E3617" i="7"/>
  <c r="D3617" i="7"/>
  <c r="B3617" i="7"/>
  <c r="AA3188" i="7"/>
  <c r="Z3188" i="7"/>
  <c r="X3188" i="7"/>
  <c r="W3188" i="7"/>
  <c r="V3188" i="7"/>
  <c r="U3188" i="7"/>
  <c r="T3188" i="7"/>
  <c r="S3188" i="7"/>
  <c r="R3188" i="7"/>
  <c r="Q3188" i="7"/>
  <c r="P3188" i="7"/>
  <c r="O3188" i="7"/>
  <c r="N3188" i="7"/>
  <c r="M3188" i="7"/>
  <c r="L3188" i="7"/>
  <c r="K3188" i="7"/>
  <c r="J3188" i="7"/>
  <c r="I3188" i="7"/>
  <c r="H3188" i="7"/>
  <c r="G3188" i="7"/>
  <c r="F3188" i="7"/>
  <c r="E3188" i="7"/>
  <c r="D3188" i="7"/>
  <c r="B3188" i="7"/>
  <c r="AA2809" i="7"/>
  <c r="Z2809" i="7"/>
  <c r="X2809" i="7"/>
  <c r="W2809" i="7"/>
  <c r="V2809" i="7"/>
  <c r="U2809" i="7"/>
  <c r="T2809" i="7"/>
  <c r="S2809" i="7"/>
  <c r="R2809" i="7"/>
  <c r="Q2809" i="7"/>
  <c r="P2809" i="7"/>
  <c r="O2809" i="7"/>
  <c r="N2809" i="7"/>
  <c r="M2809" i="7"/>
  <c r="L2809" i="7"/>
  <c r="K2809" i="7"/>
  <c r="J2809" i="7"/>
  <c r="I2809" i="7"/>
  <c r="H2809" i="7"/>
  <c r="G2809" i="7"/>
  <c r="F2809" i="7"/>
  <c r="E2809" i="7"/>
  <c r="D2809" i="7"/>
  <c r="B2809" i="7"/>
  <c r="AA2395" i="7"/>
  <c r="Z2395" i="7"/>
  <c r="X2395" i="7"/>
  <c r="W2395" i="7"/>
  <c r="V2395" i="7"/>
  <c r="U2395" i="7"/>
  <c r="T2395" i="7"/>
  <c r="S2395" i="7"/>
  <c r="R2395" i="7"/>
  <c r="Q2395" i="7"/>
  <c r="P2395" i="7"/>
  <c r="O2395" i="7"/>
  <c r="N2395" i="7"/>
  <c r="M2395" i="7"/>
  <c r="L2395" i="7"/>
  <c r="K2395" i="7"/>
  <c r="J2395" i="7"/>
  <c r="I2395" i="7"/>
  <c r="H2395" i="7"/>
  <c r="G2395" i="7"/>
  <c r="F2395" i="7"/>
  <c r="E2395" i="7"/>
  <c r="D2395" i="7"/>
  <c r="B2395" i="7"/>
  <c r="AA2030" i="7"/>
  <c r="Z2030" i="7"/>
  <c r="W2030" i="7"/>
  <c r="V2030" i="7"/>
  <c r="U2030" i="7"/>
  <c r="T2030" i="7"/>
  <c r="S2030" i="7"/>
  <c r="R2030" i="7"/>
  <c r="Q2030" i="7"/>
  <c r="P2030" i="7"/>
  <c r="O2030" i="7"/>
  <c r="N2030" i="7"/>
  <c r="M2030" i="7"/>
  <c r="L2030" i="7"/>
  <c r="K2030" i="7"/>
  <c r="J2030" i="7"/>
  <c r="I2030" i="7"/>
  <c r="H2030" i="7"/>
  <c r="G2030" i="7"/>
  <c r="F2030" i="7"/>
  <c r="E2030" i="7"/>
  <c r="B2030" i="7"/>
  <c r="AA1692" i="7"/>
  <c r="Z1692" i="7"/>
  <c r="W1692" i="7"/>
  <c r="V1692" i="7"/>
  <c r="U1692" i="7"/>
  <c r="T1692" i="7"/>
  <c r="S1692" i="7"/>
  <c r="R1692" i="7"/>
  <c r="Q1692" i="7"/>
  <c r="P1692" i="7"/>
  <c r="O1692" i="7"/>
  <c r="N1692" i="7"/>
  <c r="M1692" i="7"/>
  <c r="L1692" i="7"/>
  <c r="K1692" i="7"/>
  <c r="J1692" i="7"/>
  <c r="I1692" i="7"/>
  <c r="H1692" i="7"/>
  <c r="G1692" i="7"/>
  <c r="F1692" i="7"/>
  <c r="E1692" i="7"/>
  <c r="B1692" i="7"/>
  <c r="AA1281" i="7"/>
  <c r="Z1281" i="7"/>
  <c r="W1281" i="7"/>
  <c r="V1281" i="7"/>
  <c r="U1281" i="7"/>
  <c r="T1281" i="7"/>
  <c r="S1281" i="7"/>
  <c r="R1281" i="7"/>
  <c r="Q1281" i="7"/>
  <c r="P1281" i="7"/>
  <c r="O1281" i="7"/>
  <c r="N1281" i="7"/>
  <c r="M1281" i="7"/>
  <c r="L1281" i="7"/>
  <c r="K1281" i="7"/>
  <c r="J1281" i="7"/>
  <c r="I1281" i="7"/>
  <c r="H1281" i="7"/>
  <c r="G1281" i="7"/>
  <c r="F1281" i="7"/>
  <c r="E1281" i="7"/>
  <c r="B1281" i="7"/>
  <c r="AA773" i="7"/>
  <c r="Z773" i="7"/>
  <c r="W773" i="7"/>
  <c r="V773" i="7"/>
  <c r="U773" i="7"/>
  <c r="T773" i="7"/>
  <c r="S773" i="7"/>
  <c r="R773" i="7"/>
  <c r="Q773" i="7"/>
  <c r="P773" i="7"/>
  <c r="O773" i="7"/>
  <c r="N773" i="7"/>
  <c r="M773" i="7"/>
  <c r="L773" i="7"/>
  <c r="K773" i="7"/>
  <c r="J773" i="7"/>
  <c r="I773" i="7"/>
  <c r="H773" i="7"/>
  <c r="G773" i="7"/>
  <c r="F773" i="7"/>
  <c r="E773" i="7"/>
  <c r="B773" i="7"/>
  <c r="AA380" i="7"/>
  <c r="Z380" i="7"/>
  <c r="W380" i="7"/>
  <c r="V380" i="7"/>
  <c r="U380" i="7"/>
  <c r="T380" i="7"/>
  <c r="S380" i="7"/>
  <c r="R380" i="7"/>
  <c r="Q380" i="7"/>
  <c r="P380" i="7"/>
  <c r="O380" i="7"/>
  <c r="N380" i="7"/>
  <c r="M380" i="7"/>
  <c r="L380" i="7"/>
  <c r="K380" i="7"/>
  <c r="J380" i="7"/>
  <c r="I380" i="7"/>
  <c r="H380" i="7"/>
  <c r="G380" i="7"/>
  <c r="F380" i="7"/>
  <c r="E380" i="7"/>
  <c r="B380" i="7"/>
  <c r="AA5" i="7"/>
  <c r="Z5" i="7"/>
  <c r="W5" i="7"/>
  <c r="V5" i="7"/>
  <c r="U5" i="7"/>
  <c r="T5" i="7"/>
  <c r="S5" i="7"/>
  <c r="R5" i="7"/>
  <c r="Q5" i="7"/>
  <c r="P5" i="7"/>
  <c r="O5" i="7"/>
  <c r="N5" i="7"/>
  <c r="M5" i="7"/>
  <c r="L5" i="7"/>
  <c r="K5" i="7"/>
  <c r="J5" i="7"/>
  <c r="I5" i="7"/>
  <c r="H5" i="7"/>
  <c r="G5" i="7"/>
  <c r="F5" i="7"/>
  <c r="E5" i="7"/>
  <c r="B5" i="7"/>
  <c r="X4" i="7"/>
  <c r="W4" i="7"/>
  <c r="V4" i="7"/>
  <c r="U4" i="7"/>
  <c r="T4" i="7"/>
  <c r="S4" i="7"/>
  <c r="R4" i="7"/>
  <c r="Q4" i="7"/>
  <c r="P4" i="7"/>
  <c r="O4" i="7"/>
  <c r="N4" i="7"/>
  <c r="M4" i="7"/>
  <c r="L4" i="7"/>
  <c r="K4" i="7"/>
  <c r="J4" i="7"/>
  <c r="I4" i="7"/>
  <c r="H4" i="7"/>
  <c r="G4" i="7"/>
  <c r="F4" i="7"/>
  <c r="E4" i="7"/>
  <c r="D4" i="7"/>
  <c r="AB3" i="7"/>
  <c r="AB2" i="7"/>
  <c r="AB1" i="7"/>
  <c r="M1052" i="6"/>
  <c r="L1052" i="6"/>
  <c r="M1051" i="6"/>
  <c r="L1051" i="6"/>
  <c r="M1050" i="6"/>
  <c r="L1050" i="6"/>
  <c r="M1049" i="6"/>
  <c r="L1049" i="6"/>
  <c r="M1048" i="6"/>
  <c r="L1048" i="6"/>
  <c r="M1047" i="6"/>
  <c r="L1047" i="6"/>
  <c r="M1046" i="6"/>
  <c r="L1046" i="6"/>
  <c r="M1045" i="6"/>
  <c r="L1045" i="6"/>
  <c r="M1044" i="6"/>
  <c r="L1044" i="6"/>
  <c r="M1043" i="6"/>
  <c r="L1043" i="6"/>
  <c r="M1042" i="6"/>
  <c r="L1042" i="6"/>
  <c r="M1041" i="6"/>
  <c r="L1041" i="6"/>
  <c r="M1040" i="6"/>
  <c r="L1040" i="6"/>
  <c r="M1039" i="6"/>
  <c r="L1039" i="6"/>
  <c r="M1038" i="6"/>
  <c r="L1038" i="6"/>
  <c r="M1037" i="6"/>
  <c r="L1037" i="6"/>
  <c r="M1036" i="6"/>
  <c r="L1036" i="6"/>
  <c r="M1035" i="6"/>
  <c r="L1035" i="6"/>
  <c r="M1034" i="6"/>
  <c r="L1034" i="6"/>
  <c r="M1033" i="6"/>
  <c r="L1033" i="6"/>
  <c r="M1032" i="6"/>
  <c r="L1032" i="6"/>
  <c r="M1031" i="6"/>
  <c r="L1031" i="6"/>
  <c r="M1030" i="6"/>
  <c r="L1030" i="6"/>
  <c r="M1029" i="6"/>
  <c r="L1029" i="6"/>
  <c r="M1028" i="6"/>
  <c r="L1028" i="6"/>
  <c r="M1027" i="6"/>
  <c r="L1027" i="6"/>
  <c r="M1026" i="6"/>
  <c r="L1026" i="6"/>
  <c r="M1025" i="6"/>
  <c r="L1025" i="6"/>
  <c r="M1024" i="6"/>
  <c r="L1024" i="6"/>
  <c r="M1023" i="6"/>
  <c r="L1023" i="6"/>
  <c r="M1022" i="6"/>
  <c r="L1022" i="6"/>
  <c r="M1021" i="6"/>
  <c r="L1021" i="6"/>
  <c r="M1020" i="6"/>
  <c r="L1020" i="6"/>
  <c r="M1019" i="6"/>
  <c r="L1019" i="6"/>
  <c r="M1018" i="6"/>
  <c r="L1018" i="6"/>
  <c r="M1017" i="6"/>
  <c r="L1017" i="6"/>
  <c r="M1016" i="6"/>
  <c r="L1016" i="6"/>
  <c r="M1015" i="6"/>
  <c r="L1015" i="6"/>
  <c r="M1014" i="6"/>
  <c r="L1014" i="6"/>
  <c r="M1013" i="6"/>
  <c r="L1013" i="6"/>
  <c r="M1012" i="6"/>
  <c r="L1012" i="6"/>
  <c r="M1011" i="6"/>
  <c r="L1011" i="6"/>
  <c r="M1010" i="6"/>
  <c r="L1010" i="6"/>
  <c r="M1009" i="6"/>
  <c r="L1009" i="6"/>
  <c r="M1008" i="6"/>
  <c r="L1008" i="6"/>
  <c r="M1007" i="6"/>
  <c r="L1007" i="6"/>
  <c r="M1006" i="6"/>
  <c r="L1006" i="6"/>
  <c r="M1005" i="6"/>
  <c r="L1005" i="6"/>
  <c r="M1004" i="6"/>
  <c r="L1004" i="6"/>
  <c r="M1003" i="6"/>
  <c r="L1003" i="6"/>
  <c r="M1002" i="6"/>
  <c r="L1002" i="6"/>
  <c r="M1001" i="6"/>
  <c r="L1001" i="6"/>
  <c r="M1000" i="6"/>
  <c r="L1000" i="6"/>
  <c r="M999" i="6"/>
  <c r="L999" i="6"/>
  <c r="M998" i="6"/>
  <c r="L998" i="6"/>
  <c r="M997" i="6"/>
  <c r="L997" i="6"/>
  <c r="M996" i="6"/>
  <c r="L996" i="6"/>
  <c r="M995" i="6"/>
  <c r="L995" i="6"/>
  <c r="M994" i="6"/>
  <c r="L994" i="6"/>
  <c r="M993" i="6"/>
  <c r="L993" i="6"/>
  <c r="M992" i="6"/>
  <c r="L992" i="6"/>
  <c r="M991" i="6"/>
  <c r="L991" i="6"/>
  <c r="AG990" i="6"/>
  <c r="AE990" i="6"/>
  <c r="AD990" i="6"/>
  <c r="AC990" i="6"/>
  <c r="AB990" i="6"/>
  <c r="AA990" i="6"/>
  <c r="Z990" i="6"/>
  <c r="Y990" i="6"/>
  <c r="X990" i="6"/>
  <c r="W990" i="6"/>
  <c r="U990" i="6"/>
  <c r="T990" i="6"/>
  <c r="S990" i="6"/>
  <c r="R990" i="6"/>
  <c r="Q990" i="6"/>
  <c r="M990" i="6"/>
  <c r="L990" i="6"/>
  <c r="M988" i="6"/>
  <c r="L988" i="6"/>
  <c r="M987" i="6"/>
  <c r="M986" i="6"/>
  <c r="L986" i="6"/>
  <c r="M985" i="6"/>
  <c r="L985" i="6"/>
  <c r="M984" i="6"/>
  <c r="M983" i="6"/>
  <c r="L983" i="6"/>
  <c r="M982" i="6"/>
  <c r="L982" i="6"/>
  <c r="M981" i="6"/>
  <c r="M980" i="6"/>
  <c r="L980" i="6"/>
  <c r="M979" i="6"/>
  <c r="M978" i="6"/>
  <c r="L978" i="6"/>
  <c r="M977" i="6"/>
  <c r="M976" i="6"/>
  <c r="L976" i="6"/>
  <c r="M975" i="6"/>
  <c r="M974" i="6"/>
  <c r="L974" i="6"/>
  <c r="M973" i="6"/>
  <c r="L973" i="6"/>
  <c r="M972" i="6"/>
  <c r="M971" i="6"/>
  <c r="L971" i="6"/>
  <c r="M970" i="6"/>
  <c r="M969" i="6"/>
  <c r="L969" i="6"/>
  <c r="M968" i="6"/>
  <c r="M967" i="6"/>
  <c r="L967" i="6"/>
  <c r="M966" i="6"/>
  <c r="M965" i="6"/>
  <c r="L965" i="6"/>
  <c r="M964" i="6"/>
  <c r="M963" i="6"/>
  <c r="L963" i="6"/>
  <c r="M962" i="6"/>
  <c r="M961" i="6"/>
  <c r="L961" i="6"/>
  <c r="M960" i="6"/>
  <c r="M959" i="6"/>
  <c r="L959" i="6"/>
  <c r="M958" i="6"/>
  <c r="M957" i="6"/>
  <c r="L957" i="6"/>
  <c r="M956" i="6"/>
  <c r="M955" i="6"/>
  <c r="L955" i="6"/>
  <c r="M954" i="6"/>
  <c r="M953" i="6"/>
  <c r="L953" i="6"/>
  <c r="M952" i="6"/>
  <c r="M951" i="6"/>
  <c r="L951" i="6"/>
  <c r="M950" i="6"/>
  <c r="M949" i="6"/>
  <c r="L949" i="6"/>
  <c r="M948" i="6"/>
  <c r="M947" i="6"/>
  <c r="L947" i="6"/>
  <c r="M946" i="6"/>
  <c r="M945" i="6"/>
  <c r="L945" i="6"/>
  <c r="M944" i="6"/>
  <c r="M943" i="6"/>
  <c r="L943" i="6"/>
  <c r="M942" i="6"/>
  <c r="M941" i="6"/>
  <c r="L941" i="6"/>
  <c r="M940" i="6"/>
  <c r="M939" i="6"/>
  <c r="L939" i="6"/>
  <c r="M938" i="6"/>
  <c r="M937" i="6"/>
  <c r="L937" i="6"/>
  <c r="M936" i="6"/>
  <c r="M935" i="6"/>
  <c r="L935" i="6"/>
  <c r="M934" i="6"/>
  <c r="M933" i="6"/>
  <c r="L933" i="6"/>
  <c r="M932" i="6"/>
  <c r="M931" i="6"/>
  <c r="L931" i="6"/>
  <c r="M930" i="6"/>
  <c r="M929" i="6"/>
  <c r="L929" i="6"/>
  <c r="M928" i="6"/>
  <c r="M927" i="6"/>
  <c r="L927" i="6"/>
  <c r="M926" i="6"/>
  <c r="M925" i="6"/>
  <c r="L925" i="6"/>
  <c r="M924" i="6"/>
  <c r="M923" i="6"/>
  <c r="L923" i="6"/>
  <c r="M922" i="6"/>
  <c r="M921" i="6"/>
  <c r="L921" i="6"/>
  <c r="M920" i="6"/>
  <c r="M919" i="6"/>
  <c r="L919" i="6"/>
  <c r="M918" i="6"/>
  <c r="M917" i="6"/>
  <c r="L917" i="6"/>
  <c r="AG916" i="6"/>
  <c r="AE916" i="6"/>
  <c r="AD916" i="6"/>
  <c r="AC916" i="6"/>
  <c r="AB916" i="6"/>
  <c r="AA916" i="6"/>
  <c r="Z916" i="6"/>
  <c r="Y916" i="6"/>
  <c r="X916" i="6"/>
  <c r="W916" i="6"/>
  <c r="U916" i="6"/>
  <c r="T916" i="6"/>
  <c r="S916" i="6"/>
  <c r="R916" i="6"/>
  <c r="Q916" i="6"/>
  <c r="M916" i="6"/>
  <c r="M914" i="6"/>
  <c r="L914" i="6"/>
  <c r="M913" i="6"/>
  <c r="L913" i="6"/>
  <c r="M912" i="6"/>
  <c r="L912" i="6"/>
  <c r="M911" i="6"/>
  <c r="L911" i="6"/>
  <c r="M910" i="6"/>
  <c r="L910" i="6"/>
  <c r="M909" i="6"/>
  <c r="L909" i="6"/>
  <c r="M908" i="6"/>
  <c r="L908" i="6"/>
  <c r="M907" i="6"/>
  <c r="L907" i="6"/>
  <c r="M906" i="6"/>
  <c r="L906" i="6"/>
  <c r="M905" i="6"/>
  <c r="L905" i="6"/>
  <c r="M904" i="6"/>
  <c r="L904" i="6"/>
  <c r="M903" i="6"/>
  <c r="L903" i="6"/>
  <c r="M902" i="6"/>
  <c r="L902" i="6"/>
  <c r="M901" i="6"/>
  <c r="L901" i="6"/>
  <c r="M900" i="6"/>
  <c r="L900" i="6"/>
  <c r="M899" i="6"/>
  <c r="L899" i="6"/>
  <c r="M898" i="6"/>
  <c r="L898" i="6"/>
  <c r="M897" i="6"/>
  <c r="L897" i="6"/>
  <c r="M896" i="6"/>
  <c r="L896" i="6"/>
  <c r="M895" i="6"/>
  <c r="L895" i="6"/>
  <c r="M894" i="6"/>
  <c r="L894" i="6"/>
  <c r="M893" i="6"/>
  <c r="L893" i="6"/>
  <c r="M892" i="6"/>
  <c r="L892" i="6"/>
  <c r="M891" i="6"/>
  <c r="L891" i="6"/>
  <c r="M890" i="6"/>
  <c r="L890" i="6"/>
  <c r="M889" i="6"/>
  <c r="L889" i="6"/>
  <c r="M888" i="6"/>
  <c r="L888" i="6"/>
  <c r="M887" i="6"/>
  <c r="L887" i="6"/>
  <c r="M886" i="6"/>
  <c r="L886" i="6"/>
  <c r="M885" i="6"/>
  <c r="L885" i="6"/>
  <c r="M884" i="6"/>
  <c r="L884" i="6"/>
  <c r="M883" i="6"/>
  <c r="L883" i="6"/>
  <c r="M882" i="6"/>
  <c r="L882" i="6"/>
  <c r="M881" i="6"/>
  <c r="L881" i="6"/>
  <c r="M880" i="6"/>
  <c r="L880" i="6"/>
  <c r="M879" i="6"/>
  <c r="L879" i="6"/>
  <c r="M878" i="6"/>
  <c r="L878" i="6"/>
  <c r="M877" i="6"/>
  <c r="L877" i="6"/>
  <c r="M876" i="6"/>
  <c r="L876" i="6"/>
  <c r="M875" i="6"/>
  <c r="L875" i="6"/>
  <c r="M874" i="6"/>
  <c r="L874" i="6"/>
  <c r="M873" i="6"/>
  <c r="L873" i="6"/>
  <c r="M872" i="6"/>
  <c r="L872" i="6"/>
  <c r="M871" i="6"/>
  <c r="L871" i="6"/>
  <c r="M870" i="6"/>
  <c r="L870" i="6"/>
  <c r="M869" i="6"/>
  <c r="L869" i="6"/>
  <c r="M868" i="6"/>
  <c r="L868" i="6"/>
  <c r="M867" i="6"/>
  <c r="L867" i="6"/>
  <c r="M866" i="6"/>
  <c r="L866" i="6"/>
  <c r="M865" i="6"/>
  <c r="L865" i="6"/>
  <c r="M864" i="6"/>
  <c r="L864" i="6"/>
  <c r="M863" i="6"/>
  <c r="L863" i="6"/>
  <c r="M862" i="6"/>
  <c r="L862" i="6"/>
  <c r="M861" i="6"/>
  <c r="L861" i="6"/>
  <c r="M860" i="6"/>
  <c r="L860" i="6"/>
  <c r="M859" i="6"/>
  <c r="L859" i="6"/>
  <c r="M858" i="6"/>
  <c r="L858" i="6"/>
  <c r="M857" i="6"/>
  <c r="L857" i="6"/>
  <c r="M856" i="6"/>
  <c r="L856" i="6"/>
  <c r="M855" i="6"/>
  <c r="L855" i="6"/>
  <c r="M854" i="6"/>
  <c r="L854" i="6"/>
  <c r="M853" i="6"/>
  <c r="L853" i="6"/>
  <c r="M852" i="6"/>
  <c r="L852" i="6"/>
  <c r="M851" i="6"/>
  <c r="L851" i="6"/>
  <c r="M850" i="6"/>
  <c r="L850" i="6"/>
  <c r="M849" i="6"/>
  <c r="L849" i="6"/>
  <c r="M848" i="6"/>
  <c r="L848" i="6"/>
  <c r="M847" i="6"/>
  <c r="L847" i="6"/>
  <c r="M846" i="6"/>
  <c r="L846" i="6"/>
  <c r="M845" i="6"/>
  <c r="L845" i="6"/>
  <c r="M844" i="6"/>
  <c r="L844" i="6"/>
  <c r="M843" i="6"/>
  <c r="L843" i="6"/>
  <c r="M842" i="6"/>
  <c r="L842" i="6"/>
  <c r="M841" i="6"/>
  <c r="L841" i="6"/>
  <c r="M840" i="6"/>
  <c r="L840" i="6"/>
  <c r="M839" i="6"/>
  <c r="L839" i="6"/>
  <c r="M838" i="6"/>
  <c r="L838" i="6"/>
  <c r="M837" i="6"/>
  <c r="L837" i="6"/>
  <c r="M836" i="6"/>
  <c r="L836" i="6"/>
  <c r="M835" i="6"/>
  <c r="L835" i="6"/>
  <c r="M834" i="6"/>
  <c r="L834" i="6"/>
  <c r="M833" i="6"/>
  <c r="L833" i="6"/>
  <c r="AG832" i="6"/>
  <c r="AE832" i="6"/>
  <c r="AD832" i="6"/>
  <c r="AC832" i="6"/>
  <c r="AB832" i="6"/>
  <c r="AA832" i="6"/>
  <c r="Z832" i="6"/>
  <c r="Y832" i="6"/>
  <c r="X832" i="6"/>
  <c r="W832" i="6"/>
  <c r="U832" i="6"/>
  <c r="T832" i="6"/>
  <c r="S832" i="6"/>
  <c r="R832" i="6"/>
  <c r="Q832" i="6"/>
  <c r="M832" i="6"/>
  <c r="L832" i="6"/>
  <c r="M830" i="6"/>
  <c r="L830" i="6"/>
  <c r="M829" i="6"/>
  <c r="L829" i="6"/>
  <c r="M828" i="6"/>
  <c r="L828" i="6"/>
  <c r="M827" i="6"/>
  <c r="L827" i="6"/>
  <c r="M826" i="6"/>
  <c r="L826" i="6"/>
  <c r="M825" i="6"/>
  <c r="L825" i="6"/>
  <c r="M824" i="6"/>
  <c r="L824" i="6"/>
  <c r="M823" i="6"/>
  <c r="L823" i="6"/>
  <c r="M822" i="6"/>
  <c r="L822" i="6"/>
  <c r="M821" i="6"/>
  <c r="L821" i="6"/>
  <c r="M820" i="6"/>
  <c r="L820" i="6"/>
  <c r="M819" i="6"/>
  <c r="L819" i="6"/>
  <c r="M818" i="6"/>
  <c r="L818" i="6"/>
  <c r="M817" i="6"/>
  <c r="L817" i="6"/>
  <c r="M816" i="6"/>
  <c r="L816" i="6"/>
  <c r="M815" i="6"/>
  <c r="L815" i="6"/>
  <c r="M814" i="6"/>
  <c r="L814" i="6"/>
  <c r="M813" i="6"/>
  <c r="L813" i="6"/>
  <c r="M812" i="6"/>
  <c r="L812" i="6"/>
  <c r="M811" i="6"/>
  <c r="L811" i="6"/>
  <c r="M810" i="6"/>
  <c r="L810" i="6"/>
  <c r="M809" i="6"/>
  <c r="L809" i="6"/>
  <c r="M808" i="6"/>
  <c r="L808" i="6"/>
  <c r="M807" i="6"/>
  <c r="L807" i="6"/>
  <c r="M806" i="6"/>
  <c r="L806" i="6"/>
  <c r="M805" i="6"/>
  <c r="L805" i="6"/>
  <c r="M804" i="6"/>
  <c r="L804" i="6"/>
  <c r="M803" i="6"/>
  <c r="L803" i="6"/>
  <c r="M802" i="6"/>
  <c r="L802" i="6"/>
  <c r="M801" i="6"/>
  <c r="L801" i="6"/>
  <c r="M800" i="6"/>
  <c r="L800" i="6"/>
  <c r="M799" i="6"/>
  <c r="L799" i="6"/>
  <c r="M798" i="6"/>
  <c r="L798" i="6"/>
  <c r="M797" i="6"/>
  <c r="L797" i="6"/>
  <c r="M796" i="6"/>
  <c r="L796" i="6"/>
  <c r="M795" i="6"/>
  <c r="L795" i="6"/>
  <c r="M794" i="6"/>
  <c r="L794" i="6"/>
  <c r="M793" i="6"/>
  <c r="L793" i="6"/>
  <c r="M792" i="6"/>
  <c r="L792" i="6"/>
  <c r="M791" i="6"/>
  <c r="L791" i="6"/>
  <c r="M790" i="6"/>
  <c r="L790" i="6"/>
  <c r="M789" i="6"/>
  <c r="L789" i="6"/>
  <c r="M788" i="6"/>
  <c r="L788" i="6"/>
  <c r="M787" i="6"/>
  <c r="L787" i="6"/>
  <c r="M786" i="6"/>
  <c r="L786" i="6"/>
  <c r="M785" i="6"/>
  <c r="L785" i="6"/>
  <c r="M784" i="6"/>
  <c r="L784" i="6"/>
  <c r="M783" i="6"/>
  <c r="L783" i="6"/>
  <c r="M782" i="6"/>
  <c r="L782" i="6"/>
  <c r="M781" i="6"/>
  <c r="L781" i="6"/>
  <c r="M780" i="6"/>
  <c r="L780" i="6"/>
  <c r="M779" i="6"/>
  <c r="L779" i="6"/>
  <c r="M778" i="6"/>
  <c r="L778" i="6"/>
  <c r="M777" i="6"/>
  <c r="L777" i="6"/>
  <c r="M776" i="6"/>
  <c r="L776" i="6"/>
  <c r="M775" i="6"/>
  <c r="L775" i="6"/>
  <c r="M774" i="6"/>
  <c r="L774" i="6"/>
  <c r="M773" i="6"/>
  <c r="L773" i="6"/>
  <c r="M772" i="6"/>
  <c r="L772" i="6"/>
  <c r="M771" i="6"/>
  <c r="L771" i="6"/>
  <c r="M770" i="6"/>
  <c r="L770" i="6"/>
  <c r="M769" i="6"/>
  <c r="L769" i="6"/>
  <c r="M768" i="6"/>
  <c r="L768" i="6"/>
  <c r="M767" i="6"/>
  <c r="L767" i="6"/>
  <c r="M766" i="6"/>
  <c r="L766" i="6"/>
  <c r="M765" i="6"/>
  <c r="L765" i="6"/>
  <c r="M764" i="6"/>
  <c r="L764" i="6"/>
  <c r="M763" i="6"/>
  <c r="L763" i="6"/>
  <c r="M762" i="6"/>
  <c r="L762" i="6"/>
  <c r="M761" i="6"/>
  <c r="L761" i="6"/>
  <c r="M760" i="6"/>
  <c r="L760" i="6"/>
  <c r="M759" i="6"/>
  <c r="L759" i="6"/>
  <c r="M758" i="6"/>
  <c r="L758" i="6"/>
  <c r="M757" i="6"/>
  <c r="L757" i="6"/>
  <c r="M756" i="6"/>
  <c r="L756" i="6"/>
  <c r="M755" i="6"/>
  <c r="L755" i="6"/>
  <c r="M754" i="6"/>
  <c r="L754" i="6"/>
  <c r="M753" i="6"/>
  <c r="L753" i="6"/>
  <c r="M752" i="6"/>
  <c r="L752" i="6"/>
  <c r="M751" i="6"/>
  <c r="L751" i="6"/>
  <c r="M750" i="6"/>
  <c r="L750" i="6"/>
  <c r="M749" i="6"/>
  <c r="L749" i="6"/>
  <c r="M748" i="6"/>
  <c r="L748" i="6"/>
  <c r="M747" i="6"/>
  <c r="L747" i="6"/>
  <c r="M746" i="6"/>
  <c r="L746" i="6"/>
  <c r="M745" i="6"/>
  <c r="L745" i="6"/>
  <c r="M744" i="6"/>
  <c r="L744" i="6"/>
  <c r="M743" i="6"/>
  <c r="L743" i="6"/>
  <c r="M742" i="6"/>
  <c r="L742" i="6"/>
  <c r="M741" i="6"/>
  <c r="L741" i="6"/>
  <c r="M740" i="6"/>
  <c r="L740" i="6"/>
  <c r="AG739" i="6"/>
  <c r="AE739" i="6"/>
  <c r="AD739" i="6"/>
  <c r="AC739" i="6"/>
  <c r="AB739" i="6"/>
  <c r="AA739" i="6"/>
  <c r="Z739" i="6"/>
  <c r="Y739" i="6"/>
  <c r="X739" i="6"/>
  <c r="W739" i="6"/>
  <c r="U739" i="6"/>
  <c r="T739" i="6"/>
  <c r="S739" i="6"/>
  <c r="R739" i="6"/>
  <c r="Q739" i="6"/>
  <c r="M739" i="6"/>
  <c r="L739" i="6"/>
  <c r="M737" i="6"/>
  <c r="L737" i="6"/>
  <c r="M736" i="6"/>
  <c r="L736" i="6"/>
  <c r="M735" i="6"/>
  <c r="L735" i="6"/>
  <c r="M734" i="6"/>
  <c r="L734" i="6"/>
  <c r="M733" i="6"/>
  <c r="L733" i="6"/>
  <c r="M732" i="6"/>
  <c r="L732" i="6"/>
  <c r="M731" i="6"/>
  <c r="L731" i="6"/>
  <c r="M730" i="6"/>
  <c r="L730" i="6"/>
  <c r="M729" i="6"/>
  <c r="L729" i="6"/>
  <c r="M728" i="6"/>
  <c r="L728" i="6"/>
  <c r="M727" i="6"/>
  <c r="L727" i="6"/>
  <c r="M726" i="6"/>
  <c r="L726" i="6"/>
  <c r="M725" i="6"/>
  <c r="L725" i="6"/>
  <c r="M724" i="6"/>
  <c r="L724" i="6"/>
  <c r="M723" i="6"/>
  <c r="L723" i="6"/>
  <c r="M722" i="6"/>
  <c r="L722" i="6"/>
  <c r="M721" i="6"/>
  <c r="L721" i="6"/>
  <c r="M720" i="6"/>
  <c r="L720" i="6"/>
  <c r="M719" i="6"/>
  <c r="L719" i="6"/>
  <c r="M718" i="6"/>
  <c r="L718" i="6"/>
  <c r="M717" i="6"/>
  <c r="L717" i="6"/>
  <c r="M716" i="6"/>
  <c r="L716" i="6"/>
  <c r="M715" i="6"/>
  <c r="L715" i="6"/>
  <c r="M714" i="6"/>
  <c r="L714" i="6"/>
  <c r="M713" i="6"/>
  <c r="L713" i="6"/>
  <c r="M712" i="6"/>
  <c r="L712" i="6"/>
  <c r="M711" i="6"/>
  <c r="L711" i="6"/>
  <c r="M710" i="6"/>
  <c r="L710" i="6"/>
  <c r="M709" i="6"/>
  <c r="L709" i="6"/>
  <c r="M708" i="6"/>
  <c r="L708" i="6"/>
  <c r="M707" i="6"/>
  <c r="L707" i="6"/>
  <c r="M706" i="6"/>
  <c r="L706" i="6"/>
  <c r="M705" i="6"/>
  <c r="L705" i="6"/>
  <c r="M704" i="6"/>
  <c r="L704" i="6"/>
  <c r="M703" i="6"/>
  <c r="L703" i="6"/>
  <c r="M702" i="6"/>
  <c r="L702" i="6"/>
  <c r="M701" i="6"/>
  <c r="L701" i="6"/>
  <c r="M700" i="6"/>
  <c r="L700" i="6"/>
  <c r="M699" i="6"/>
  <c r="L699" i="6"/>
  <c r="M698" i="6"/>
  <c r="L698" i="6"/>
  <c r="M697" i="6"/>
  <c r="L697" i="6"/>
  <c r="M696" i="6"/>
  <c r="L696" i="6"/>
  <c r="M695" i="6"/>
  <c r="L695" i="6"/>
  <c r="M694" i="6"/>
  <c r="L694" i="6"/>
  <c r="M693" i="6"/>
  <c r="L693" i="6"/>
  <c r="M692" i="6"/>
  <c r="L692" i="6"/>
  <c r="M691" i="6"/>
  <c r="L691" i="6"/>
  <c r="M690" i="6"/>
  <c r="L690" i="6"/>
  <c r="M689" i="6"/>
  <c r="L689" i="6"/>
  <c r="M688" i="6"/>
  <c r="L688" i="6"/>
  <c r="M687" i="6"/>
  <c r="L687" i="6"/>
  <c r="M686" i="6"/>
  <c r="L686" i="6"/>
  <c r="M685" i="6"/>
  <c r="L685" i="6"/>
  <c r="M684" i="6"/>
  <c r="L684" i="6"/>
  <c r="M683" i="6"/>
  <c r="L683" i="6"/>
  <c r="M682" i="6"/>
  <c r="L682" i="6"/>
  <c r="M681" i="6"/>
  <c r="L681" i="6"/>
  <c r="M680" i="6"/>
  <c r="L680" i="6"/>
  <c r="M679" i="6"/>
  <c r="L679" i="6"/>
  <c r="M678" i="6"/>
  <c r="L678" i="6"/>
  <c r="M677" i="6"/>
  <c r="L677" i="6"/>
  <c r="M676" i="6"/>
  <c r="L676" i="6"/>
  <c r="M675" i="6"/>
  <c r="L675" i="6"/>
  <c r="M674" i="6"/>
  <c r="L674" i="6"/>
  <c r="M673" i="6"/>
  <c r="L673" i="6"/>
  <c r="M672" i="6"/>
  <c r="L672" i="6"/>
  <c r="M671" i="6"/>
  <c r="L671" i="6"/>
  <c r="M670" i="6"/>
  <c r="L670" i="6"/>
  <c r="M669" i="6"/>
  <c r="L669" i="6"/>
  <c r="M668" i="6"/>
  <c r="L668" i="6"/>
  <c r="M667" i="6"/>
  <c r="L667" i="6"/>
  <c r="M666" i="6"/>
  <c r="L666" i="6"/>
  <c r="M665" i="6"/>
  <c r="L665" i="6"/>
  <c r="M664" i="6"/>
  <c r="L664" i="6"/>
  <c r="M663" i="6"/>
  <c r="L663" i="6"/>
  <c r="M662" i="6"/>
  <c r="L662" i="6"/>
  <c r="M661" i="6"/>
  <c r="L661" i="6"/>
  <c r="M660" i="6"/>
  <c r="L660" i="6"/>
  <c r="M659" i="6"/>
  <c r="L659" i="6"/>
  <c r="M658" i="6"/>
  <c r="L658" i="6"/>
  <c r="M657" i="6"/>
  <c r="L657" i="6"/>
  <c r="AG656" i="6"/>
  <c r="AE656" i="6"/>
  <c r="AD656" i="6"/>
  <c r="AC656" i="6"/>
  <c r="AB656" i="6"/>
  <c r="AA656" i="6"/>
  <c r="Z656" i="6"/>
  <c r="Y656" i="6"/>
  <c r="X656" i="6"/>
  <c r="W656" i="6"/>
  <c r="U656" i="6"/>
  <c r="T656" i="6"/>
  <c r="S656" i="6"/>
  <c r="R656" i="6"/>
  <c r="Q656" i="6"/>
  <c r="M656" i="6"/>
  <c r="L656" i="6"/>
  <c r="M654" i="6"/>
  <c r="L654" i="6"/>
  <c r="M653" i="6"/>
  <c r="L653" i="6"/>
  <c r="M652" i="6"/>
  <c r="L652" i="6"/>
  <c r="M651" i="6"/>
  <c r="L651" i="6"/>
  <c r="M650" i="6"/>
  <c r="L650" i="6"/>
  <c r="M649" i="6"/>
  <c r="L649" i="6"/>
  <c r="M648" i="6"/>
  <c r="L648" i="6"/>
  <c r="M647" i="6"/>
  <c r="L647" i="6"/>
  <c r="M646" i="6"/>
  <c r="L646" i="6"/>
  <c r="M645" i="6"/>
  <c r="L645" i="6"/>
  <c r="M644" i="6"/>
  <c r="L644" i="6"/>
  <c r="M643" i="6"/>
  <c r="L643" i="6"/>
  <c r="M642" i="6"/>
  <c r="L642" i="6"/>
  <c r="M641" i="6"/>
  <c r="L641" i="6"/>
  <c r="M640" i="6"/>
  <c r="L640" i="6"/>
  <c r="M639" i="6"/>
  <c r="L639" i="6"/>
  <c r="M638" i="6"/>
  <c r="L638" i="6"/>
  <c r="M637" i="6"/>
  <c r="L637" i="6"/>
  <c r="M636" i="6"/>
  <c r="L636" i="6"/>
  <c r="M635" i="6"/>
  <c r="L635" i="6"/>
  <c r="M634" i="6"/>
  <c r="L634" i="6"/>
  <c r="M633" i="6"/>
  <c r="L633" i="6"/>
  <c r="M632" i="6"/>
  <c r="L632" i="6"/>
  <c r="M631" i="6"/>
  <c r="L631" i="6"/>
  <c r="M630" i="6"/>
  <c r="L630" i="6"/>
  <c r="M629" i="6"/>
  <c r="L629" i="6"/>
  <c r="M628" i="6"/>
  <c r="L628" i="6"/>
  <c r="M627" i="6"/>
  <c r="L627" i="6"/>
  <c r="M626" i="6"/>
  <c r="L626" i="6"/>
  <c r="M625" i="6"/>
  <c r="L625" i="6"/>
  <c r="M624" i="6"/>
  <c r="L624" i="6"/>
  <c r="M623" i="6"/>
  <c r="L623" i="6"/>
  <c r="M622" i="6"/>
  <c r="L622" i="6"/>
  <c r="M621" i="6"/>
  <c r="L621" i="6"/>
  <c r="M620" i="6"/>
  <c r="L620" i="6"/>
  <c r="M619" i="6"/>
  <c r="L619" i="6"/>
  <c r="M618" i="6"/>
  <c r="L618" i="6"/>
  <c r="M617" i="6"/>
  <c r="L617" i="6"/>
  <c r="M616" i="6"/>
  <c r="L616" i="6"/>
  <c r="M615" i="6"/>
  <c r="L615" i="6"/>
  <c r="M614" i="6"/>
  <c r="L614" i="6"/>
  <c r="M613" i="6"/>
  <c r="L613" i="6"/>
  <c r="M612" i="6"/>
  <c r="L612" i="6"/>
  <c r="M611" i="6"/>
  <c r="L611" i="6"/>
  <c r="M610" i="6"/>
  <c r="L610" i="6"/>
  <c r="M609" i="6"/>
  <c r="L609" i="6"/>
  <c r="M608" i="6"/>
  <c r="L608" i="6"/>
  <c r="M607" i="6"/>
  <c r="L607" i="6"/>
  <c r="M606" i="6"/>
  <c r="L606" i="6"/>
  <c r="M605" i="6"/>
  <c r="L605" i="6"/>
  <c r="M604" i="6"/>
  <c r="L604" i="6"/>
  <c r="M603" i="6"/>
  <c r="L603" i="6"/>
  <c r="M602" i="6"/>
  <c r="L602" i="6"/>
  <c r="M601" i="6"/>
  <c r="L601" i="6"/>
  <c r="M600" i="6"/>
  <c r="L600" i="6"/>
  <c r="M599" i="6"/>
  <c r="L599" i="6"/>
  <c r="M598" i="6"/>
  <c r="L598" i="6"/>
  <c r="M597" i="6"/>
  <c r="L597" i="6"/>
  <c r="M596" i="6"/>
  <c r="L596" i="6"/>
  <c r="M595" i="6"/>
  <c r="L595" i="6"/>
  <c r="M594" i="6"/>
  <c r="L594" i="6"/>
  <c r="M593" i="6"/>
  <c r="L593" i="6"/>
  <c r="M592" i="6"/>
  <c r="L592" i="6"/>
  <c r="M591" i="6"/>
  <c r="L591" i="6"/>
  <c r="M590" i="6"/>
  <c r="L590" i="6"/>
  <c r="M589" i="6"/>
  <c r="L589" i="6"/>
  <c r="M588" i="6"/>
  <c r="L588" i="6"/>
  <c r="M587" i="6"/>
  <c r="L587" i="6"/>
  <c r="M586" i="6"/>
  <c r="L586" i="6"/>
  <c r="M585" i="6"/>
  <c r="L585" i="6"/>
  <c r="M584" i="6"/>
  <c r="L584" i="6"/>
  <c r="M583" i="6"/>
  <c r="L583" i="6"/>
  <c r="M582" i="6"/>
  <c r="L582" i="6"/>
  <c r="M581" i="6"/>
  <c r="L581" i="6"/>
  <c r="M580" i="6"/>
  <c r="L580" i="6"/>
  <c r="M579" i="6"/>
  <c r="L579" i="6"/>
  <c r="M578" i="6"/>
  <c r="L578" i="6"/>
  <c r="M577" i="6"/>
  <c r="L577" i="6"/>
  <c r="M576" i="6"/>
  <c r="L576" i="6"/>
  <c r="M575" i="6"/>
  <c r="L575" i="6"/>
  <c r="M574" i="6"/>
  <c r="L574" i="6"/>
  <c r="M573" i="6"/>
  <c r="L573" i="6"/>
  <c r="M572" i="6"/>
  <c r="L572" i="6"/>
  <c r="M571" i="6"/>
  <c r="L571" i="6"/>
  <c r="M570" i="6"/>
  <c r="L570" i="6"/>
  <c r="M569" i="6"/>
  <c r="L569" i="6"/>
  <c r="M568" i="6"/>
  <c r="L568" i="6"/>
  <c r="M567" i="6"/>
  <c r="L567" i="6"/>
  <c r="M566" i="6"/>
  <c r="L566" i="6"/>
  <c r="M565" i="6"/>
  <c r="L565" i="6"/>
  <c r="M564" i="6"/>
  <c r="L564" i="6"/>
  <c r="M563" i="6"/>
  <c r="L563" i="6"/>
  <c r="AG562" i="6"/>
  <c r="AE562" i="6"/>
  <c r="AD562" i="6"/>
  <c r="AC562" i="6"/>
  <c r="AB562" i="6"/>
  <c r="AA562" i="6"/>
  <c r="Z562" i="6"/>
  <c r="Y562" i="6"/>
  <c r="X562" i="6"/>
  <c r="W562" i="6"/>
  <c r="U562" i="6"/>
  <c r="T562" i="6"/>
  <c r="S562" i="6"/>
  <c r="R562" i="6"/>
  <c r="Q562" i="6"/>
  <c r="M562" i="6"/>
  <c r="L562" i="6"/>
  <c r="M560" i="6"/>
  <c r="L560" i="6"/>
  <c r="M559" i="6"/>
  <c r="L559" i="6"/>
  <c r="M558" i="6"/>
  <c r="L558" i="6"/>
  <c r="M557" i="6"/>
  <c r="L557" i="6"/>
  <c r="M556" i="6"/>
  <c r="L556" i="6"/>
  <c r="M555" i="6"/>
  <c r="L555" i="6"/>
  <c r="M554" i="6"/>
  <c r="L554" i="6"/>
  <c r="M553" i="6"/>
  <c r="L553" i="6"/>
  <c r="M552" i="6"/>
  <c r="L552" i="6"/>
  <c r="M551" i="6"/>
  <c r="L551" i="6"/>
  <c r="M550" i="6"/>
  <c r="L550" i="6"/>
  <c r="M549" i="6"/>
  <c r="L549" i="6"/>
  <c r="M548" i="6"/>
  <c r="L548" i="6"/>
  <c r="M547" i="6"/>
  <c r="L547" i="6"/>
  <c r="M546" i="6"/>
  <c r="L546" i="6"/>
  <c r="M545" i="6"/>
  <c r="L545" i="6"/>
  <c r="M544" i="6"/>
  <c r="L544" i="6"/>
  <c r="M543" i="6"/>
  <c r="L543" i="6"/>
  <c r="M542" i="6"/>
  <c r="L542" i="6"/>
  <c r="M541" i="6"/>
  <c r="L541" i="6"/>
  <c r="M540" i="6"/>
  <c r="L540" i="6"/>
  <c r="M539" i="6"/>
  <c r="L539" i="6"/>
  <c r="M538" i="6"/>
  <c r="L538" i="6"/>
  <c r="M537" i="6"/>
  <c r="L537" i="6"/>
  <c r="M536" i="6"/>
  <c r="L536" i="6"/>
  <c r="M535" i="6"/>
  <c r="L535" i="6"/>
  <c r="M534" i="6"/>
  <c r="L534" i="6"/>
  <c r="M533" i="6"/>
  <c r="L533" i="6"/>
  <c r="M532" i="6"/>
  <c r="L532" i="6"/>
  <c r="M531" i="6"/>
  <c r="L531" i="6"/>
  <c r="M530" i="6"/>
  <c r="L530" i="6"/>
  <c r="M529" i="6"/>
  <c r="L529" i="6"/>
  <c r="M528" i="6"/>
  <c r="L528" i="6"/>
  <c r="M527" i="6"/>
  <c r="L527" i="6"/>
  <c r="M526" i="6"/>
  <c r="L526" i="6"/>
  <c r="M525" i="6"/>
  <c r="L525" i="6"/>
  <c r="M524" i="6"/>
  <c r="L524" i="6"/>
  <c r="M523" i="6"/>
  <c r="L523" i="6"/>
  <c r="M522" i="6"/>
  <c r="L522" i="6"/>
  <c r="M521" i="6"/>
  <c r="L521" i="6"/>
  <c r="M520" i="6"/>
  <c r="L520" i="6"/>
  <c r="M519" i="6"/>
  <c r="L519" i="6"/>
  <c r="M518" i="6"/>
  <c r="L518" i="6"/>
  <c r="M517" i="6"/>
  <c r="L517" i="6"/>
  <c r="M516" i="6"/>
  <c r="L516" i="6"/>
  <c r="M515" i="6"/>
  <c r="L515" i="6"/>
  <c r="M514" i="6"/>
  <c r="L514" i="6"/>
  <c r="M513" i="6"/>
  <c r="L513" i="6"/>
  <c r="M512" i="6"/>
  <c r="L512" i="6"/>
  <c r="M511" i="6"/>
  <c r="L511" i="6"/>
  <c r="M510" i="6"/>
  <c r="L510" i="6"/>
  <c r="M509" i="6"/>
  <c r="L509" i="6"/>
  <c r="M508" i="6"/>
  <c r="L508" i="6"/>
  <c r="M507" i="6"/>
  <c r="L507" i="6"/>
  <c r="M506" i="6"/>
  <c r="L506" i="6"/>
  <c r="M505" i="6"/>
  <c r="L505" i="6"/>
  <c r="M504" i="6"/>
  <c r="L504" i="6"/>
  <c r="M503" i="6"/>
  <c r="L503" i="6"/>
  <c r="M502" i="6"/>
  <c r="L502" i="6"/>
  <c r="M501" i="6"/>
  <c r="L501" i="6"/>
  <c r="M500" i="6"/>
  <c r="L500" i="6"/>
  <c r="M499" i="6"/>
  <c r="L499" i="6"/>
  <c r="M498" i="6"/>
  <c r="L498" i="6"/>
  <c r="M497" i="6"/>
  <c r="L497" i="6"/>
  <c r="M496" i="6"/>
  <c r="L496" i="6"/>
  <c r="M495" i="6"/>
  <c r="L495" i="6"/>
  <c r="M494" i="6"/>
  <c r="L494" i="6"/>
  <c r="M493" i="6"/>
  <c r="L493" i="6"/>
  <c r="M492" i="6"/>
  <c r="L492" i="6"/>
  <c r="M491" i="6"/>
  <c r="L491" i="6"/>
  <c r="M490" i="6"/>
  <c r="L490" i="6"/>
  <c r="M489" i="6"/>
  <c r="L489" i="6"/>
  <c r="M488" i="6"/>
  <c r="L488" i="6"/>
  <c r="M487" i="6"/>
  <c r="L487" i="6"/>
  <c r="M486" i="6"/>
  <c r="L486" i="6"/>
  <c r="M485" i="6"/>
  <c r="L485" i="6"/>
  <c r="M484" i="6"/>
  <c r="L484" i="6"/>
  <c r="M483" i="6"/>
  <c r="L483" i="6"/>
  <c r="M482" i="6"/>
  <c r="L482" i="6"/>
  <c r="M481" i="6"/>
  <c r="L481" i="6"/>
  <c r="M480" i="6"/>
  <c r="L480" i="6"/>
  <c r="AG479" i="6"/>
  <c r="AE479" i="6"/>
  <c r="AD479" i="6"/>
  <c r="AC479" i="6"/>
  <c r="AB479" i="6"/>
  <c r="AA479" i="6"/>
  <c r="Z479" i="6"/>
  <c r="Y479" i="6"/>
  <c r="X479" i="6"/>
  <c r="W479" i="6"/>
  <c r="U479" i="6"/>
  <c r="T479" i="6"/>
  <c r="S479" i="6"/>
  <c r="R479" i="6"/>
  <c r="Q479" i="6"/>
  <c r="M479" i="6"/>
  <c r="L479" i="6"/>
  <c r="M477" i="6"/>
  <c r="L477" i="6"/>
  <c r="M476" i="6"/>
  <c r="L476" i="6"/>
  <c r="M475" i="6"/>
  <c r="L475" i="6"/>
  <c r="M474" i="6"/>
  <c r="L474" i="6"/>
  <c r="M473" i="6"/>
  <c r="L473" i="6"/>
  <c r="M472" i="6"/>
  <c r="L472" i="6"/>
  <c r="M471" i="6"/>
  <c r="L471" i="6"/>
  <c r="M470" i="6"/>
  <c r="L470" i="6"/>
  <c r="M469" i="6"/>
  <c r="L469" i="6"/>
  <c r="M468" i="6"/>
  <c r="L468" i="6"/>
  <c r="M467" i="6"/>
  <c r="L467" i="6"/>
  <c r="M466" i="6"/>
  <c r="L466" i="6"/>
  <c r="M465" i="6"/>
  <c r="L465" i="6"/>
  <c r="M464" i="6"/>
  <c r="L464" i="6"/>
  <c r="M463" i="6"/>
  <c r="L463" i="6"/>
  <c r="M462" i="6"/>
  <c r="L462" i="6"/>
  <c r="M461" i="6"/>
  <c r="L461" i="6"/>
  <c r="M460" i="6"/>
  <c r="L460" i="6"/>
  <c r="M459" i="6"/>
  <c r="L459" i="6"/>
  <c r="M458" i="6"/>
  <c r="L458" i="6"/>
  <c r="M457" i="6"/>
  <c r="L457" i="6"/>
  <c r="M456" i="6"/>
  <c r="L456" i="6"/>
  <c r="M455" i="6"/>
  <c r="L455" i="6"/>
  <c r="M454" i="6"/>
  <c r="L454" i="6"/>
  <c r="M453" i="6"/>
  <c r="L453" i="6"/>
  <c r="M452" i="6"/>
  <c r="L452" i="6"/>
  <c r="M451" i="6"/>
  <c r="L451" i="6"/>
  <c r="M450" i="6"/>
  <c r="L450" i="6"/>
  <c r="M449" i="6"/>
  <c r="L449" i="6"/>
  <c r="M448" i="6"/>
  <c r="L448" i="6"/>
  <c r="M447" i="6"/>
  <c r="L447" i="6"/>
  <c r="M446" i="6"/>
  <c r="L446" i="6"/>
  <c r="M445" i="6"/>
  <c r="L445" i="6"/>
  <c r="M444" i="6"/>
  <c r="L444" i="6"/>
  <c r="M443" i="6"/>
  <c r="L443" i="6"/>
  <c r="M442" i="6"/>
  <c r="L442" i="6"/>
  <c r="M441" i="6"/>
  <c r="L441" i="6"/>
  <c r="M440" i="6"/>
  <c r="L440" i="6"/>
  <c r="M439" i="6"/>
  <c r="L439" i="6"/>
  <c r="M438" i="6"/>
  <c r="L438" i="6"/>
  <c r="M437" i="6"/>
  <c r="L437" i="6"/>
  <c r="M436" i="6"/>
  <c r="L436" i="6"/>
  <c r="M435" i="6"/>
  <c r="L435" i="6"/>
  <c r="M434" i="6"/>
  <c r="L434" i="6"/>
  <c r="M433" i="6"/>
  <c r="L433" i="6"/>
  <c r="M432" i="6"/>
  <c r="L432" i="6"/>
  <c r="M431" i="6"/>
  <c r="L431" i="6"/>
  <c r="M430" i="6"/>
  <c r="L430" i="6"/>
  <c r="M429" i="6"/>
  <c r="L429" i="6"/>
  <c r="M428" i="6"/>
  <c r="L428" i="6"/>
  <c r="M427" i="6"/>
  <c r="L427" i="6"/>
  <c r="M426" i="6"/>
  <c r="L426" i="6"/>
  <c r="M425" i="6"/>
  <c r="L425" i="6"/>
  <c r="M424" i="6"/>
  <c r="L424" i="6"/>
  <c r="M423" i="6"/>
  <c r="L423" i="6"/>
  <c r="M422" i="6"/>
  <c r="L422" i="6"/>
  <c r="M421" i="6"/>
  <c r="L421" i="6"/>
  <c r="M420" i="6"/>
  <c r="L420" i="6"/>
  <c r="M419" i="6"/>
  <c r="L419" i="6"/>
  <c r="M418" i="6"/>
  <c r="L418" i="6"/>
  <c r="M417" i="6"/>
  <c r="L417" i="6"/>
  <c r="M416" i="6"/>
  <c r="L416" i="6"/>
  <c r="M415" i="6"/>
  <c r="L415" i="6"/>
  <c r="M414" i="6"/>
  <c r="L414" i="6"/>
  <c r="M413" i="6"/>
  <c r="L413" i="6"/>
  <c r="M412" i="6"/>
  <c r="L412" i="6"/>
  <c r="M411" i="6"/>
  <c r="L411" i="6"/>
  <c r="M410" i="6"/>
  <c r="L410" i="6"/>
  <c r="M409" i="6"/>
  <c r="L409" i="6"/>
  <c r="M408" i="6"/>
  <c r="L408" i="6"/>
  <c r="M407" i="6"/>
  <c r="L407" i="6"/>
  <c r="M406" i="6"/>
  <c r="L406" i="6"/>
  <c r="M405" i="6"/>
  <c r="L405" i="6"/>
  <c r="M404" i="6"/>
  <c r="L404" i="6"/>
  <c r="M403" i="6"/>
  <c r="L403" i="6"/>
  <c r="M402" i="6"/>
  <c r="L402" i="6"/>
  <c r="M401" i="6"/>
  <c r="L401" i="6"/>
  <c r="AG400" i="6"/>
  <c r="AE400" i="6"/>
  <c r="AD400" i="6"/>
  <c r="AC400" i="6"/>
  <c r="AB400" i="6"/>
  <c r="AA400" i="6"/>
  <c r="Z400" i="6"/>
  <c r="Y400" i="6"/>
  <c r="X400" i="6"/>
  <c r="W400" i="6"/>
  <c r="U400" i="6"/>
  <c r="T400" i="6"/>
  <c r="S400" i="6"/>
  <c r="R400" i="6"/>
  <c r="Q400" i="6"/>
  <c r="M400" i="6"/>
  <c r="L400" i="6"/>
  <c r="M398" i="6"/>
  <c r="L398" i="6"/>
  <c r="M397" i="6"/>
  <c r="L397" i="6"/>
  <c r="M396" i="6"/>
  <c r="L396" i="6"/>
  <c r="M395" i="6"/>
  <c r="L395" i="6"/>
  <c r="M394" i="6"/>
  <c r="L394" i="6"/>
  <c r="M393" i="6"/>
  <c r="L393" i="6"/>
  <c r="M392" i="6"/>
  <c r="L392" i="6"/>
  <c r="M391" i="6"/>
  <c r="L391" i="6"/>
  <c r="M390" i="6"/>
  <c r="L390" i="6"/>
  <c r="M389" i="6"/>
  <c r="L389" i="6"/>
  <c r="M388" i="6"/>
  <c r="L388" i="6"/>
  <c r="M387" i="6"/>
  <c r="L387" i="6"/>
  <c r="M386" i="6"/>
  <c r="L386" i="6"/>
  <c r="M385" i="6"/>
  <c r="L385" i="6"/>
  <c r="M384" i="6"/>
  <c r="L384" i="6"/>
  <c r="M383" i="6"/>
  <c r="L383" i="6"/>
  <c r="M382" i="6"/>
  <c r="L382" i="6"/>
  <c r="M381" i="6"/>
  <c r="L381" i="6"/>
  <c r="M380" i="6"/>
  <c r="L380" i="6"/>
  <c r="M379" i="6"/>
  <c r="L379" i="6"/>
  <c r="M378" i="6"/>
  <c r="L378" i="6"/>
  <c r="M377" i="6"/>
  <c r="L377" i="6"/>
  <c r="M376" i="6"/>
  <c r="L376" i="6"/>
  <c r="M375" i="6"/>
  <c r="L375" i="6"/>
  <c r="M374" i="6"/>
  <c r="L374" i="6"/>
  <c r="M373" i="6"/>
  <c r="L373" i="6"/>
  <c r="M372" i="6"/>
  <c r="L372" i="6"/>
  <c r="M371" i="6"/>
  <c r="L371" i="6"/>
  <c r="M370" i="6"/>
  <c r="L370" i="6"/>
  <c r="M369" i="6"/>
  <c r="L369" i="6"/>
  <c r="M368" i="6"/>
  <c r="L368" i="6"/>
  <c r="M367" i="6"/>
  <c r="L367" i="6"/>
  <c r="M366" i="6"/>
  <c r="L366" i="6"/>
  <c r="M365" i="6"/>
  <c r="L365" i="6"/>
  <c r="M364" i="6"/>
  <c r="L364" i="6"/>
  <c r="M363" i="6"/>
  <c r="L363" i="6"/>
  <c r="M362" i="6"/>
  <c r="L362" i="6"/>
  <c r="M361" i="6"/>
  <c r="L361" i="6"/>
  <c r="M360" i="6"/>
  <c r="L360" i="6"/>
  <c r="M359" i="6"/>
  <c r="L359" i="6"/>
  <c r="M358" i="6"/>
  <c r="L358" i="6"/>
  <c r="M357" i="6"/>
  <c r="L357" i="6"/>
  <c r="M356" i="6"/>
  <c r="L356" i="6"/>
  <c r="M355" i="6"/>
  <c r="L355" i="6"/>
  <c r="M354" i="6"/>
  <c r="L354" i="6"/>
  <c r="M353" i="6"/>
  <c r="L353" i="6"/>
  <c r="M352" i="6"/>
  <c r="L352" i="6"/>
  <c r="M351" i="6"/>
  <c r="L351" i="6"/>
  <c r="M350" i="6"/>
  <c r="L350" i="6"/>
  <c r="M349" i="6"/>
  <c r="L349" i="6"/>
  <c r="M348" i="6"/>
  <c r="L348" i="6"/>
  <c r="M347" i="6"/>
  <c r="L347" i="6"/>
  <c r="M346" i="6"/>
  <c r="L346" i="6"/>
  <c r="M345" i="6"/>
  <c r="L345" i="6"/>
  <c r="M344" i="6"/>
  <c r="L344" i="6"/>
  <c r="M343" i="6"/>
  <c r="L343" i="6"/>
  <c r="M342" i="6"/>
  <c r="L342" i="6"/>
  <c r="M341" i="6"/>
  <c r="L341" i="6"/>
  <c r="M340" i="6"/>
  <c r="L340" i="6"/>
  <c r="M339" i="6"/>
  <c r="L339" i="6"/>
  <c r="M338" i="6"/>
  <c r="L338" i="6"/>
  <c r="M337" i="6"/>
  <c r="L337" i="6"/>
  <c r="M336" i="6"/>
  <c r="L336" i="6"/>
  <c r="M335" i="6"/>
  <c r="L335" i="6"/>
  <c r="M334" i="6"/>
  <c r="L334" i="6"/>
  <c r="M333" i="6"/>
  <c r="L333" i="6"/>
  <c r="M332" i="6"/>
  <c r="L332" i="6"/>
  <c r="M331" i="6"/>
  <c r="L331" i="6"/>
  <c r="M330" i="6"/>
  <c r="L330" i="6"/>
  <c r="M329" i="6"/>
  <c r="L329" i="6"/>
  <c r="M328" i="6"/>
  <c r="L328" i="6"/>
  <c r="M327" i="6"/>
  <c r="L327" i="6"/>
  <c r="M326" i="6"/>
  <c r="L326" i="6"/>
  <c r="M325" i="6"/>
  <c r="L325" i="6"/>
  <c r="M324" i="6"/>
  <c r="L324" i="6"/>
  <c r="M323" i="6"/>
  <c r="L323" i="6"/>
  <c r="M322" i="6"/>
  <c r="L322" i="6"/>
  <c r="M321" i="6"/>
  <c r="L321" i="6"/>
  <c r="M320" i="6"/>
  <c r="L320" i="6"/>
  <c r="M319" i="6"/>
  <c r="L319" i="6"/>
  <c r="M318" i="6"/>
  <c r="L318" i="6"/>
  <c r="M317" i="6"/>
  <c r="L317" i="6"/>
  <c r="M316" i="6"/>
  <c r="L316" i="6"/>
  <c r="AG315" i="6"/>
  <c r="AE315" i="6"/>
  <c r="AD315" i="6"/>
  <c r="AC315" i="6"/>
  <c r="AB315" i="6"/>
  <c r="AA315" i="6"/>
  <c r="Z315" i="6"/>
  <c r="Y315" i="6"/>
  <c r="X315" i="6"/>
  <c r="W315" i="6"/>
  <c r="U315" i="6"/>
  <c r="T315" i="6"/>
  <c r="S315" i="6"/>
  <c r="R315" i="6"/>
  <c r="Q315" i="6"/>
  <c r="M315" i="6"/>
  <c r="L315" i="6"/>
  <c r="M313" i="6"/>
  <c r="L313" i="6"/>
  <c r="M312" i="6"/>
  <c r="L312" i="6"/>
  <c r="M311" i="6"/>
  <c r="L311" i="6"/>
  <c r="M310" i="6"/>
  <c r="L310" i="6"/>
  <c r="M309" i="6"/>
  <c r="L309" i="6"/>
  <c r="M308" i="6"/>
  <c r="L308" i="6"/>
  <c r="M307" i="6"/>
  <c r="L307" i="6"/>
  <c r="M306" i="6"/>
  <c r="L306" i="6"/>
  <c r="M305" i="6"/>
  <c r="L305" i="6"/>
  <c r="M304" i="6"/>
  <c r="L304" i="6"/>
  <c r="M303" i="6"/>
  <c r="L303" i="6"/>
  <c r="M302" i="6"/>
  <c r="L302" i="6"/>
  <c r="M301" i="6"/>
  <c r="L301" i="6"/>
  <c r="M300" i="6"/>
  <c r="L300" i="6"/>
  <c r="M299" i="6"/>
  <c r="L299" i="6"/>
  <c r="M298" i="6"/>
  <c r="L298" i="6"/>
  <c r="M297" i="6"/>
  <c r="L297" i="6"/>
  <c r="M296" i="6"/>
  <c r="L296" i="6"/>
  <c r="M295" i="6"/>
  <c r="L295" i="6"/>
  <c r="M294" i="6"/>
  <c r="L294" i="6"/>
  <c r="M293" i="6"/>
  <c r="L293" i="6"/>
  <c r="M292" i="6"/>
  <c r="L292" i="6"/>
  <c r="M291" i="6"/>
  <c r="L291" i="6"/>
  <c r="M290" i="6"/>
  <c r="L290" i="6"/>
  <c r="M289" i="6"/>
  <c r="L289" i="6"/>
  <c r="M288" i="6"/>
  <c r="L288" i="6"/>
  <c r="M287" i="6"/>
  <c r="L287" i="6"/>
  <c r="M286" i="6"/>
  <c r="L286" i="6"/>
  <c r="M285" i="6"/>
  <c r="L285" i="6"/>
  <c r="M284" i="6"/>
  <c r="L284" i="6"/>
  <c r="M283" i="6"/>
  <c r="L283" i="6"/>
  <c r="M282" i="6"/>
  <c r="L282" i="6"/>
  <c r="M281" i="6"/>
  <c r="L281" i="6"/>
  <c r="M280" i="6"/>
  <c r="L280" i="6"/>
  <c r="M279" i="6"/>
  <c r="L279" i="6"/>
  <c r="M278" i="6"/>
  <c r="L278" i="6"/>
  <c r="M277" i="6"/>
  <c r="L277" i="6"/>
  <c r="M276" i="6"/>
  <c r="L276" i="6"/>
  <c r="M275" i="6"/>
  <c r="L275" i="6"/>
  <c r="M274" i="6"/>
  <c r="L274" i="6"/>
  <c r="M273" i="6"/>
  <c r="L273" i="6"/>
  <c r="M272" i="6"/>
  <c r="L272" i="6"/>
  <c r="M271" i="6"/>
  <c r="L271" i="6"/>
  <c r="M270" i="6"/>
  <c r="L270" i="6"/>
  <c r="M269" i="6"/>
  <c r="L269" i="6"/>
  <c r="M268" i="6"/>
  <c r="L268" i="6"/>
  <c r="M267" i="6"/>
  <c r="L267" i="6"/>
  <c r="M266" i="6"/>
  <c r="L266" i="6"/>
  <c r="M265" i="6"/>
  <c r="L265" i="6"/>
  <c r="M264" i="6"/>
  <c r="L264" i="6"/>
  <c r="M263" i="6"/>
  <c r="L263" i="6"/>
  <c r="M262" i="6"/>
  <c r="L262" i="6"/>
  <c r="M261" i="6"/>
  <c r="L261" i="6"/>
  <c r="M260" i="6"/>
  <c r="L260" i="6"/>
  <c r="M259" i="6"/>
  <c r="L259" i="6"/>
  <c r="M258" i="6"/>
  <c r="L258" i="6"/>
  <c r="M257" i="6"/>
  <c r="L257" i="6"/>
  <c r="M256" i="6"/>
  <c r="L256" i="6"/>
  <c r="M255" i="6"/>
  <c r="L255" i="6"/>
  <c r="M254" i="6"/>
  <c r="L254" i="6"/>
  <c r="M253" i="6"/>
  <c r="L253" i="6"/>
  <c r="M252" i="6"/>
  <c r="L252" i="6"/>
  <c r="M251" i="6"/>
  <c r="L251" i="6"/>
  <c r="M250" i="6"/>
  <c r="L250" i="6"/>
  <c r="M249" i="6"/>
  <c r="L249" i="6"/>
  <c r="M248" i="6"/>
  <c r="L248" i="6"/>
  <c r="M247" i="6"/>
  <c r="L247" i="6"/>
  <c r="M246" i="6"/>
  <c r="L246" i="6"/>
  <c r="M245" i="6"/>
  <c r="L245" i="6"/>
  <c r="M244" i="6"/>
  <c r="L244" i="6"/>
  <c r="M243" i="6"/>
  <c r="L243" i="6"/>
  <c r="M242" i="6"/>
  <c r="L242" i="6"/>
  <c r="M241" i="6"/>
  <c r="L241" i="6"/>
  <c r="M240" i="6"/>
  <c r="L240" i="6"/>
  <c r="M239" i="6"/>
  <c r="L239" i="6"/>
  <c r="M238" i="6"/>
  <c r="L238" i="6"/>
  <c r="M237" i="6"/>
  <c r="L237" i="6"/>
  <c r="M236" i="6"/>
  <c r="L236" i="6"/>
  <c r="M235" i="6"/>
  <c r="L235" i="6"/>
  <c r="M234" i="6"/>
  <c r="L234" i="6"/>
  <c r="M233" i="6"/>
  <c r="L233" i="6"/>
  <c r="M232" i="6"/>
  <c r="L232" i="6"/>
  <c r="M231" i="6"/>
  <c r="L231" i="6"/>
  <c r="M230" i="6"/>
  <c r="L230" i="6"/>
  <c r="M229" i="6"/>
  <c r="L229" i="6"/>
  <c r="M228" i="6"/>
  <c r="L228" i="6"/>
  <c r="M227" i="6"/>
  <c r="L227" i="6"/>
  <c r="M226" i="6"/>
  <c r="L226" i="6"/>
  <c r="M225" i="6"/>
  <c r="L225" i="6"/>
  <c r="M224" i="6"/>
  <c r="L224" i="6"/>
  <c r="M223" i="6"/>
  <c r="L223" i="6"/>
  <c r="M222" i="6"/>
  <c r="L222" i="6"/>
  <c r="M221" i="6"/>
  <c r="L221" i="6"/>
  <c r="M220" i="6"/>
  <c r="L220" i="6"/>
  <c r="M219" i="6"/>
  <c r="L219" i="6"/>
  <c r="M218" i="6"/>
  <c r="L218" i="6"/>
  <c r="M217" i="6"/>
  <c r="L217" i="6"/>
  <c r="M216" i="6"/>
  <c r="L216" i="6"/>
  <c r="M215" i="6"/>
  <c r="L215" i="6"/>
  <c r="M214" i="6"/>
  <c r="L214" i="6"/>
  <c r="M213" i="6"/>
  <c r="L213" i="6"/>
  <c r="M212" i="6"/>
  <c r="L212" i="6"/>
  <c r="M211" i="6"/>
  <c r="L211" i="6"/>
  <c r="M210" i="6"/>
  <c r="L210" i="6"/>
  <c r="M209" i="6"/>
  <c r="L209" i="6"/>
  <c r="M208" i="6"/>
  <c r="L208" i="6"/>
  <c r="M207" i="6"/>
  <c r="L207" i="6"/>
  <c r="M206" i="6"/>
  <c r="L206" i="6"/>
  <c r="AG205" i="6"/>
  <c r="AE205" i="6"/>
  <c r="AD205" i="6"/>
  <c r="AC205" i="6"/>
  <c r="AB205" i="6"/>
  <c r="AA205" i="6"/>
  <c r="Z205" i="6"/>
  <c r="Y205" i="6"/>
  <c r="X205" i="6"/>
  <c r="W205" i="6"/>
  <c r="U205" i="6"/>
  <c r="T205" i="6"/>
  <c r="S205" i="6"/>
  <c r="R205" i="6"/>
  <c r="Q205" i="6"/>
  <c r="M205" i="6"/>
  <c r="L205" i="6"/>
  <c r="M203" i="6"/>
  <c r="L203" i="6"/>
  <c r="M202" i="6"/>
  <c r="L202" i="6"/>
  <c r="M201" i="6"/>
  <c r="L201" i="6"/>
  <c r="M200" i="6"/>
  <c r="L200" i="6"/>
  <c r="M199" i="6"/>
  <c r="L199" i="6"/>
  <c r="M198" i="6"/>
  <c r="L198" i="6"/>
  <c r="M197" i="6"/>
  <c r="L197" i="6"/>
  <c r="M196" i="6"/>
  <c r="L196" i="6"/>
  <c r="M195" i="6"/>
  <c r="L195" i="6"/>
  <c r="M194" i="6"/>
  <c r="L194" i="6"/>
  <c r="M193" i="6"/>
  <c r="L193" i="6"/>
  <c r="M192" i="6"/>
  <c r="L192" i="6"/>
  <c r="M191" i="6"/>
  <c r="L191" i="6"/>
  <c r="M190" i="6"/>
  <c r="L190" i="6"/>
  <c r="M189" i="6"/>
  <c r="L189" i="6"/>
  <c r="M188" i="6"/>
  <c r="L188" i="6"/>
  <c r="M187" i="6"/>
  <c r="L187" i="6"/>
  <c r="M186" i="6"/>
  <c r="L186" i="6"/>
  <c r="M185" i="6"/>
  <c r="L185" i="6"/>
  <c r="M184" i="6"/>
  <c r="L184" i="6"/>
  <c r="M183" i="6"/>
  <c r="L183" i="6"/>
  <c r="M182" i="6"/>
  <c r="L182" i="6"/>
  <c r="M181" i="6"/>
  <c r="L181" i="6"/>
  <c r="M180" i="6"/>
  <c r="L180" i="6"/>
  <c r="M179" i="6"/>
  <c r="L179" i="6"/>
  <c r="M178" i="6"/>
  <c r="L178" i="6"/>
  <c r="M177" i="6"/>
  <c r="L177" i="6"/>
  <c r="M176" i="6"/>
  <c r="L176" i="6"/>
  <c r="M175" i="6"/>
  <c r="L175" i="6"/>
  <c r="M174" i="6"/>
  <c r="L174" i="6"/>
  <c r="M173" i="6"/>
  <c r="L173" i="6"/>
  <c r="M172" i="6"/>
  <c r="L172" i="6"/>
  <c r="M171" i="6"/>
  <c r="L171" i="6"/>
  <c r="M170" i="6"/>
  <c r="L170" i="6"/>
  <c r="M169" i="6"/>
  <c r="L169" i="6"/>
  <c r="M168" i="6"/>
  <c r="L168" i="6"/>
  <c r="M167" i="6"/>
  <c r="L167" i="6"/>
  <c r="M166" i="6"/>
  <c r="L166" i="6"/>
  <c r="M165" i="6"/>
  <c r="L165" i="6"/>
  <c r="M164" i="6"/>
  <c r="L164" i="6"/>
  <c r="M163" i="6"/>
  <c r="L163" i="6"/>
  <c r="M162" i="6"/>
  <c r="L162" i="6"/>
  <c r="M161" i="6"/>
  <c r="L161" i="6"/>
  <c r="M160" i="6"/>
  <c r="L160" i="6"/>
  <c r="M159" i="6"/>
  <c r="L159" i="6"/>
  <c r="M158" i="6"/>
  <c r="L158" i="6"/>
  <c r="M157" i="6"/>
  <c r="L157" i="6"/>
  <c r="M156" i="6"/>
  <c r="L156" i="6"/>
  <c r="M155" i="6"/>
  <c r="L155" i="6"/>
  <c r="M154" i="6"/>
  <c r="L154" i="6"/>
  <c r="M153" i="6"/>
  <c r="L153" i="6"/>
  <c r="M152" i="6"/>
  <c r="L152" i="6"/>
  <c r="M151" i="6"/>
  <c r="L151" i="6"/>
  <c r="M150" i="6"/>
  <c r="L150" i="6"/>
  <c r="M149" i="6"/>
  <c r="L149" i="6"/>
  <c r="M148" i="6"/>
  <c r="L148" i="6"/>
  <c r="M147" i="6"/>
  <c r="L147" i="6"/>
  <c r="M146" i="6"/>
  <c r="L146" i="6"/>
  <c r="M145" i="6"/>
  <c r="L145" i="6"/>
  <c r="M144" i="6"/>
  <c r="L144" i="6"/>
  <c r="M143" i="6"/>
  <c r="L143" i="6"/>
  <c r="M142" i="6"/>
  <c r="L142" i="6"/>
  <c r="M141" i="6"/>
  <c r="L141" i="6"/>
  <c r="M140" i="6"/>
  <c r="L140" i="6"/>
  <c r="M139" i="6"/>
  <c r="L139" i="6"/>
  <c r="M138" i="6"/>
  <c r="L138" i="6"/>
  <c r="M137" i="6"/>
  <c r="L137" i="6"/>
  <c r="M136" i="6"/>
  <c r="L136" i="6"/>
  <c r="M135" i="6"/>
  <c r="L135" i="6"/>
  <c r="M134" i="6"/>
  <c r="L134" i="6"/>
  <c r="M133" i="6"/>
  <c r="L133" i="6"/>
  <c r="M132" i="6"/>
  <c r="L132" i="6"/>
  <c r="M131" i="6"/>
  <c r="L131" i="6"/>
  <c r="M130" i="6"/>
  <c r="L130" i="6"/>
  <c r="M129" i="6"/>
  <c r="L129" i="6"/>
  <c r="M128" i="6"/>
  <c r="L128" i="6"/>
  <c r="M127" i="6"/>
  <c r="L127" i="6"/>
  <c r="M126" i="6"/>
  <c r="L126" i="6"/>
  <c r="M125" i="6"/>
  <c r="L125" i="6"/>
  <c r="M124" i="6"/>
  <c r="L124" i="6"/>
  <c r="M123" i="6"/>
  <c r="L123" i="6"/>
  <c r="M122" i="6"/>
  <c r="L122" i="6"/>
  <c r="M121" i="6"/>
  <c r="L121" i="6"/>
  <c r="M120" i="6"/>
  <c r="L120" i="6"/>
  <c r="M119" i="6"/>
  <c r="L119" i="6"/>
  <c r="M118" i="6"/>
  <c r="L118" i="6"/>
  <c r="M117" i="6"/>
  <c r="L117" i="6"/>
  <c r="M116" i="6"/>
  <c r="L116" i="6"/>
  <c r="M115" i="6"/>
  <c r="L115" i="6"/>
  <c r="M114" i="6"/>
  <c r="L114" i="6"/>
  <c r="M113" i="6"/>
  <c r="L113" i="6"/>
  <c r="M112" i="6"/>
  <c r="L112" i="6"/>
  <c r="M111" i="6"/>
  <c r="L111" i="6"/>
  <c r="M110" i="6"/>
  <c r="L110" i="6"/>
  <c r="M109" i="6"/>
  <c r="L109" i="6"/>
  <c r="M108" i="6"/>
  <c r="L108" i="6"/>
  <c r="M107" i="6"/>
  <c r="L107" i="6"/>
  <c r="AG106" i="6"/>
  <c r="AE106" i="6"/>
  <c r="AD106" i="6"/>
  <c r="AC106" i="6"/>
  <c r="AB106" i="6"/>
  <c r="AA106" i="6"/>
  <c r="Z106" i="6"/>
  <c r="Y106" i="6"/>
  <c r="X106" i="6"/>
  <c r="W106" i="6"/>
  <c r="U106" i="6"/>
  <c r="T106" i="6"/>
  <c r="S106" i="6"/>
  <c r="R106" i="6"/>
  <c r="Q106" i="6"/>
  <c r="M106" i="6"/>
  <c r="L106" i="6"/>
  <c r="M104" i="6"/>
  <c r="L104" i="6"/>
  <c r="M103" i="6"/>
  <c r="L103" i="6"/>
  <c r="M102" i="6"/>
  <c r="L102" i="6"/>
  <c r="M101" i="6"/>
  <c r="L101" i="6"/>
  <c r="M100" i="6"/>
  <c r="L100" i="6"/>
  <c r="M99" i="6"/>
  <c r="L99" i="6"/>
  <c r="M98" i="6"/>
  <c r="L98" i="6"/>
  <c r="M97" i="6"/>
  <c r="L97" i="6"/>
  <c r="M96" i="6"/>
  <c r="L96" i="6"/>
  <c r="M95" i="6"/>
  <c r="L95" i="6"/>
  <c r="M94" i="6"/>
  <c r="L94" i="6"/>
  <c r="M93" i="6"/>
  <c r="L93" i="6"/>
  <c r="M92" i="6"/>
  <c r="L92" i="6"/>
  <c r="M91" i="6"/>
  <c r="L91" i="6"/>
  <c r="M90" i="6"/>
  <c r="L90" i="6"/>
  <c r="M89" i="6"/>
  <c r="L89" i="6"/>
  <c r="M88" i="6"/>
  <c r="L88" i="6"/>
  <c r="M87" i="6"/>
  <c r="L87" i="6"/>
  <c r="M86" i="6"/>
  <c r="L86" i="6"/>
  <c r="M85" i="6"/>
  <c r="L85" i="6"/>
  <c r="M84" i="6"/>
  <c r="L84" i="6"/>
  <c r="M83" i="6"/>
  <c r="L83" i="6"/>
  <c r="M82" i="6"/>
  <c r="L82" i="6"/>
  <c r="M81" i="6"/>
  <c r="L81" i="6"/>
  <c r="M80" i="6"/>
  <c r="L80" i="6"/>
  <c r="M79" i="6"/>
  <c r="L79" i="6"/>
  <c r="M78" i="6"/>
  <c r="L78" i="6"/>
  <c r="M77" i="6"/>
  <c r="L77" i="6"/>
  <c r="M76" i="6"/>
  <c r="L76" i="6"/>
  <c r="M75" i="6"/>
  <c r="L75" i="6"/>
  <c r="M74" i="6"/>
  <c r="L74" i="6"/>
  <c r="M73" i="6"/>
  <c r="L73" i="6"/>
  <c r="M72" i="6"/>
  <c r="L72" i="6"/>
  <c r="M71" i="6"/>
  <c r="L71" i="6"/>
  <c r="M70" i="6"/>
  <c r="L70" i="6"/>
  <c r="M69" i="6"/>
  <c r="L69" i="6"/>
  <c r="M68" i="6"/>
  <c r="L68" i="6"/>
  <c r="M67" i="6"/>
  <c r="L67" i="6"/>
  <c r="M66" i="6"/>
  <c r="L66" i="6"/>
  <c r="M65" i="6"/>
  <c r="L65" i="6"/>
  <c r="M64" i="6"/>
  <c r="L64" i="6"/>
  <c r="M63" i="6"/>
  <c r="L63" i="6"/>
  <c r="M62" i="6"/>
  <c r="L62" i="6"/>
  <c r="M61" i="6"/>
  <c r="L61" i="6"/>
  <c r="M60" i="6"/>
  <c r="L60" i="6"/>
  <c r="M59" i="6"/>
  <c r="L59" i="6"/>
  <c r="M58" i="6"/>
  <c r="L58" i="6"/>
  <c r="M57" i="6"/>
  <c r="L57" i="6"/>
  <c r="M56" i="6"/>
  <c r="L56" i="6"/>
  <c r="M55" i="6"/>
  <c r="L55" i="6"/>
  <c r="M54" i="6"/>
  <c r="L54" i="6"/>
  <c r="M53" i="6"/>
  <c r="L53" i="6"/>
  <c r="M52" i="6"/>
  <c r="L52" i="6"/>
  <c r="M51" i="6"/>
  <c r="L51" i="6"/>
  <c r="M50" i="6"/>
  <c r="L50" i="6"/>
  <c r="M49" i="6"/>
  <c r="L49" i="6"/>
  <c r="M48" i="6"/>
  <c r="L48" i="6"/>
  <c r="M47" i="6"/>
  <c r="L47" i="6"/>
  <c r="M46" i="6"/>
  <c r="L46" i="6"/>
  <c r="M45" i="6"/>
  <c r="L45" i="6"/>
  <c r="M44" i="6"/>
  <c r="L44" i="6"/>
  <c r="M43" i="6"/>
  <c r="L43" i="6"/>
  <c r="M42" i="6"/>
  <c r="L42" i="6"/>
  <c r="M41" i="6"/>
  <c r="L41" i="6"/>
  <c r="M40" i="6"/>
  <c r="L40" i="6"/>
  <c r="M39" i="6"/>
  <c r="L39" i="6"/>
  <c r="M38" i="6"/>
  <c r="L38" i="6"/>
  <c r="M37" i="6"/>
  <c r="L37" i="6"/>
  <c r="M36" i="6"/>
  <c r="L36" i="6"/>
  <c r="M35" i="6"/>
  <c r="L35" i="6"/>
  <c r="M34" i="6"/>
  <c r="L34" i="6"/>
  <c r="M33" i="6"/>
  <c r="L33" i="6"/>
  <c r="M32" i="6"/>
  <c r="L32" i="6"/>
  <c r="M31" i="6"/>
  <c r="L31" i="6"/>
  <c r="M30" i="6"/>
  <c r="L30" i="6"/>
  <c r="M29" i="6"/>
  <c r="L29" i="6"/>
  <c r="M28" i="6"/>
  <c r="L28" i="6"/>
  <c r="M27" i="6"/>
  <c r="L27" i="6"/>
  <c r="M26" i="6"/>
  <c r="L26" i="6"/>
  <c r="M25" i="6"/>
  <c r="L25" i="6"/>
  <c r="M24" i="6"/>
  <c r="L24" i="6"/>
  <c r="M23" i="6"/>
  <c r="L23" i="6"/>
  <c r="M22" i="6"/>
  <c r="L22" i="6"/>
  <c r="M21" i="6"/>
  <c r="L21" i="6"/>
  <c r="M20" i="6"/>
  <c r="L20" i="6"/>
  <c r="M19" i="6"/>
  <c r="L19" i="6"/>
  <c r="M18" i="6"/>
  <c r="L18" i="6"/>
  <c r="M17" i="6"/>
  <c r="L17" i="6"/>
  <c r="M16" i="6"/>
  <c r="L16" i="6"/>
  <c r="M15" i="6"/>
  <c r="L15" i="6"/>
  <c r="M14" i="6"/>
  <c r="L14" i="6"/>
  <c r="M13" i="6"/>
  <c r="L13" i="6"/>
  <c r="M12" i="6"/>
  <c r="L12" i="6"/>
  <c r="M11" i="6"/>
  <c r="L11" i="6"/>
  <c r="M10" i="6"/>
  <c r="L10" i="6"/>
  <c r="M9" i="6"/>
  <c r="L9" i="6"/>
  <c r="M8" i="6"/>
  <c r="L8" i="6"/>
  <c r="M7" i="6"/>
  <c r="L7" i="6"/>
  <c r="M6" i="6"/>
  <c r="L6" i="6"/>
  <c r="M5" i="6"/>
  <c r="L5" i="6"/>
  <c r="M4" i="6"/>
  <c r="L4" i="6"/>
  <c r="M3" i="6"/>
  <c r="L3" i="6"/>
  <c r="AG2" i="6"/>
  <c r="AD2" i="6"/>
  <c r="AC2" i="6"/>
  <c r="AB2" i="6"/>
  <c r="AA2" i="6"/>
  <c r="Z2" i="6"/>
  <c r="Y2" i="6"/>
  <c r="X2" i="6"/>
  <c r="W2" i="6"/>
  <c r="U2" i="6"/>
  <c r="T2" i="6"/>
  <c r="S2" i="6"/>
  <c r="R2" i="6"/>
  <c r="Q2" i="6"/>
  <c r="M2" i="6"/>
  <c r="L2" i="6"/>
  <c r="AG1" i="6"/>
  <c r="G118" i="5"/>
  <c r="G94" i="5"/>
  <c r="G64" i="5"/>
  <c r="C53" i="5"/>
  <c r="G35" i="5"/>
  <c r="H12" i="5"/>
  <c r="B23" i="4"/>
  <c r="D207" i="3"/>
  <c r="A206" i="3"/>
  <c r="D204" i="3"/>
  <c r="B204" i="3"/>
  <c r="A204" i="3"/>
  <c r="A203" i="3"/>
  <c r="F199" i="3"/>
  <c r="B199" i="3"/>
  <c r="A192" i="3"/>
  <c r="A190" i="3"/>
  <c r="A188" i="3"/>
  <c r="A186" i="3"/>
  <c r="A184" i="3"/>
  <c r="A182" i="3"/>
  <c r="A180" i="3"/>
  <c r="F179" i="3"/>
  <c r="A178" i="3"/>
  <c r="A175" i="3"/>
  <c r="A172" i="3"/>
  <c r="A169" i="3"/>
  <c r="A168" i="3"/>
  <c r="B166" i="3"/>
  <c r="A165" i="3"/>
  <c r="E163" i="3"/>
  <c r="A162" i="3"/>
  <c r="E160" i="3"/>
  <c r="A159" i="3"/>
  <c r="F158" i="3"/>
  <c r="E158" i="3"/>
  <c r="A157" i="3"/>
  <c r="A151" i="3"/>
  <c r="A147" i="3"/>
  <c r="A139" i="3"/>
  <c r="A137" i="3"/>
  <c r="M135" i="3"/>
  <c r="I135" i="3"/>
  <c r="D134" i="3"/>
  <c r="A133" i="3"/>
  <c r="A131" i="3"/>
  <c r="N129" i="3"/>
  <c r="J129" i="3"/>
  <c r="B129" i="3"/>
  <c r="A128" i="3"/>
  <c r="M125" i="3"/>
  <c r="A125" i="3"/>
  <c r="O124" i="3"/>
  <c r="E124" i="3"/>
  <c r="C124" i="3"/>
  <c r="M123" i="3"/>
  <c r="A123" i="3"/>
  <c r="A120" i="3"/>
  <c r="A119" i="3"/>
  <c r="A117" i="3"/>
  <c r="A116" i="3"/>
  <c r="A91" i="3"/>
  <c r="A75" i="3"/>
  <c r="A65" i="3"/>
  <c r="K49" i="3"/>
  <c r="I48" i="3"/>
  <c r="H19" i="3"/>
  <c r="E19" i="3"/>
  <c r="D19" i="3"/>
  <c r="A19" i="3"/>
  <c r="L18" i="3"/>
  <c r="I18" i="3"/>
  <c r="H18" i="3"/>
  <c r="E18" i="3"/>
  <c r="D18" i="3"/>
  <c r="A18" i="3"/>
  <c r="J14" i="3"/>
  <c r="I14" i="3"/>
  <c r="F14" i="3"/>
  <c r="E14" i="3"/>
  <c r="B14" i="3"/>
  <c r="A14" i="3"/>
  <c r="P12" i="3"/>
  <c r="N12" i="3"/>
  <c r="M12" i="3"/>
  <c r="L12" i="3"/>
  <c r="J12" i="3"/>
  <c r="I12" i="3"/>
  <c r="H12" i="3"/>
  <c r="F12" i="3"/>
  <c r="E12" i="3"/>
  <c r="D12" i="3"/>
  <c r="B12" i="3"/>
  <c r="A12" i="3"/>
  <c r="P11" i="3"/>
  <c r="N11" i="3"/>
  <c r="M11" i="3"/>
  <c r="L11" i="3"/>
  <c r="J11" i="3"/>
  <c r="I11" i="3"/>
  <c r="H11" i="3"/>
  <c r="F11" i="3"/>
  <c r="E11" i="3"/>
  <c r="D11" i="3"/>
  <c r="B11" i="3"/>
  <c r="A11" i="3"/>
  <c r="D10" i="3"/>
  <c r="B10" i="3"/>
  <c r="A10" i="3"/>
  <c r="D8" i="3"/>
  <c r="C8" i="3"/>
  <c r="B8" i="3"/>
  <c r="A8" i="3"/>
  <c r="M7" i="3"/>
  <c r="D7" i="3"/>
  <c r="A7" i="3"/>
  <c r="A6" i="3"/>
  <c r="B5" i="3"/>
  <c r="A5" i="3"/>
  <c r="P3" i="3"/>
  <c r="L3" i="3"/>
  <c r="B3" i="3"/>
  <c r="M2" i="3"/>
  <c r="I2" i="3"/>
  <c r="E2" i="3"/>
  <c r="A2" i="3"/>
  <c r="K1" i="3"/>
  <c r="F1" i="3"/>
  <c r="N504" i="2"/>
  <c r="L504" i="2"/>
  <c r="K504" i="2"/>
  <c r="H504" i="2"/>
  <c r="F504" i="2"/>
  <c r="L503" i="2"/>
  <c r="K503" i="2"/>
  <c r="H503" i="2"/>
  <c r="F503" i="2"/>
  <c r="L502" i="2"/>
  <c r="K502" i="2"/>
  <c r="H502" i="2"/>
  <c r="F502" i="2"/>
  <c r="K501" i="2"/>
  <c r="H501" i="2"/>
  <c r="F501" i="2"/>
  <c r="L500" i="2"/>
  <c r="K500" i="2"/>
  <c r="H500" i="2"/>
  <c r="F500" i="2"/>
  <c r="N498" i="2"/>
  <c r="L498" i="2"/>
  <c r="K498" i="2"/>
  <c r="H498" i="2"/>
  <c r="F498" i="2"/>
  <c r="L497" i="2"/>
  <c r="K497" i="2"/>
  <c r="H497" i="2"/>
  <c r="F497" i="2"/>
  <c r="L496" i="2"/>
  <c r="K496" i="2"/>
  <c r="H496" i="2"/>
  <c r="F496" i="2"/>
  <c r="K495" i="2"/>
  <c r="H495" i="2"/>
  <c r="F495" i="2"/>
  <c r="L494" i="2"/>
  <c r="K494" i="2"/>
  <c r="H494" i="2"/>
  <c r="F494" i="2"/>
  <c r="N492" i="2"/>
  <c r="L492" i="2"/>
  <c r="K492" i="2"/>
  <c r="H492" i="2"/>
  <c r="F492" i="2"/>
  <c r="L491" i="2"/>
  <c r="K491" i="2"/>
  <c r="H491" i="2"/>
  <c r="F491" i="2"/>
  <c r="L490" i="2"/>
  <c r="K490" i="2"/>
  <c r="H490" i="2"/>
  <c r="F490" i="2"/>
  <c r="M489" i="2"/>
  <c r="K489" i="2"/>
  <c r="H489" i="2"/>
  <c r="F489" i="2"/>
  <c r="L488" i="2"/>
  <c r="K488" i="2"/>
  <c r="H488" i="2"/>
  <c r="F488" i="2"/>
  <c r="N486" i="2"/>
  <c r="L486" i="2"/>
  <c r="K486" i="2"/>
  <c r="L485" i="2"/>
  <c r="K485" i="2"/>
  <c r="L484" i="2"/>
  <c r="K484" i="2"/>
  <c r="L483" i="2"/>
  <c r="K483" i="2"/>
  <c r="L482" i="2"/>
  <c r="K482" i="2"/>
  <c r="N480" i="2"/>
  <c r="L480" i="2"/>
  <c r="K480" i="2"/>
  <c r="L479" i="2"/>
  <c r="K479" i="2"/>
  <c r="L478" i="2"/>
  <c r="K478" i="2"/>
  <c r="L477" i="2"/>
  <c r="K477" i="2"/>
  <c r="N475" i="2"/>
  <c r="L475" i="2"/>
  <c r="K475" i="2"/>
  <c r="L474" i="2"/>
  <c r="K474" i="2"/>
  <c r="L473" i="2"/>
  <c r="K473" i="2"/>
  <c r="L472" i="2"/>
  <c r="K472" i="2"/>
  <c r="N470" i="2"/>
  <c r="L470" i="2"/>
  <c r="K470" i="2"/>
  <c r="H470" i="2"/>
  <c r="F470" i="2"/>
  <c r="L469" i="2"/>
  <c r="K469" i="2"/>
  <c r="L468" i="2"/>
  <c r="K468" i="2"/>
  <c r="L467" i="2"/>
  <c r="K467" i="2"/>
  <c r="N465" i="2"/>
  <c r="L465" i="2"/>
  <c r="K465" i="2"/>
  <c r="L464" i="2"/>
  <c r="K464" i="2"/>
  <c r="L463" i="2"/>
  <c r="K463" i="2"/>
  <c r="L462" i="2"/>
  <c r="K462" i="2"/>
  <c r="N460" i="2"/>
  <c r="J453" i="2"/>
  <c r="I453" i="2"/>
  <c r="G453" i="2"/>
  <c r="F453" i="2"/>
  <c r="E453" i="2"/>
  <c r="D453" i="2"/>
  <c r="C453" i="2"/>
  <c r="J452" i="2"/>
  <c r="I452" i="2"/>
  <c r="G452" i="2"/>
  <c r="F452" i="2"/>
  <c r="E452" i="2"/>
  <c r="D452" i="2"/>
  <c r="C452" i="2"/>
  <c r="J451" i="2"/>
  <c r="I451" i="2"/>
  <c r="G451" i="2"/>
  <c r="F451" i="2"/>
  <c r="E451" i="2"/>
  <c r="D451" i="2"/>
  <c r="C451" i="2"/>
  <c r="J450" i="2"/>
  <c r="I450" i="2"/>
  <c r="G450" i="2"/>
  <c r="F450" i="2"/>
  <c r="E450" i="2"/>
  <c r="D450" i="2"/>
  <c r="C450" i="2"/>
  <c r="J449" i="2"/>
  <c r="I449" i="2"/>
  <c r="G449" i="2"/>
  <c r="F449" i="2"/>
  <c r="E449" i="2"/>
  <c r="D449" i="2"/>
  <c r="C449" i="2"/>
  <c r="J448" i="2"/>
  <c r="I448" i="2"/>
  <c r="G448" i="2"/>
  <c r="F448" i="2"/>
  <c r="E448" i="2"/>
  <c r="D448" i="2"/>
  <c r="C448" i="2"/>
  <c r="J447" i="2"/>
  <c r="I447" i="2"/>
  <c r="H447" i="2"/>
  <c r="G447" i="2"/>
  <c r="F447" i="2"/>
  <c r="E447" i="2"/>
  <c r="D447" i="2"/>
  <c r="C447" i="2"/>
  <c r="J446" i="2"/>
  <c r="I446" i="2"/>
  <c r="G446" i="2"/>
  <c r="F446" i="2"/>
  <c r="E446" i="2"/>
  <c r="D446" i="2"/>
  <c r="C446" i="2"/>
  <c r="J445" i="2"/>
  <c r="I445" i="2"/>
  <c r="G445" i="2"/>
  <c r="F445" i="2"/>
  <c r="E445" i="2"/>
  <c r="D445" i="2"/>
  <c r="C445" i="2"/>
  <c r="J444" i="2"/>
  <c r="I444" i="2"/>
  <c r="G444" i="2"/>
  <c r="F444" i="2"/>
  <c r="E444" i="2"/>
  <c r="D444" i="2"/>
  <c r="C444" i="2"/>
  <c r="J443" i="2"/>
  <c r="I443" i="2"/>
  <c r="G443" i="2"/>
  <c r="F443" i="2"/>
  <c r="E443" i="2"/>
  <c r="D443" i="2"/>
  <c r="C443" i="2"/>
  <c r="J442" i="2"/>
  <c r="I442" i="2"/>
  <c r="G442" i="2"/>
  <c r="F442" i="2"/>
  <c r="E442" i="2"/>
  <c r="D442" i="2"/>
  <c r="C442" i="2"/>
  <c r="J441" i="2"/>
  <c r="I441" i="2"/>
  <c r="H441" i="2"/>
  <c r="G441" i="2"/>
  <c r="F441" i="2"/>
  <c r="E441" i="2"/>
  <c r="D441" i="2"/>
  <c r="C441" i="2"/>
  <c r="J440" i="2"/>
  <c r="I440" i="2"/>
  <c r="H440" i="2"/>
  <c r="G440" i="2"/>
  <c r="F440" i="2"/>
  <c r="E440" i="2"/>
  <c r="D440" i="2"/>
  <c r="C440" i="2"/>
  <c r="J439" i="2"/>
  <c r="I439" i="2"/>
  <c r="H439" i="2"/>
  <c r="G439" i="2"/>
  <c r="F439" i="2"/>
  <c r="E439" i="2"/>
  <c r="D439" i="2"/>
  <c r="C439" i="2"/>
  <c r="J438" i="2"/>
  <c r="I438" i="2"/>
  <c r="H438" i="2"/>
  <c r="G438" i="2"/>
  <c r="F438" i="2"/>
  <c r="E438" i="2"/>
  <c r="D438" i="2"/>
  <c r="C438" i="2"/>
  <c r="J437" i="2"/>
  <c r="I437" i="2"/>
  <c r="H437" i="2"/>
  <c r="G437" i="2"/>
  <c r="F437" i="2"/>
  <c r="E437" i="2"/>
  <c r="D437" i="2"/>
  <c r="C437" i="2"/>
  <c r="J436" i="2"/>
  <c r="I436" i="2"/>
  <c r="H436" i="2"/>
  <c r="G436" i="2"/>
  <c r="F436" i="2"/>
  <c r="E436" i="2"/>
  <c r="D436" i="2"/>
  <c r="C436" i="2"/>
  <c r="J435" i="2"/>
  <c r="I435" i="2"/>
  <c r="H435" i="2"/>
  <c r="G435" i="2"/>
  <c r="F435" i="2"/>
  <c r="E435" i="2"/>
  <c r="D435" i="2"/>
  <c r="C435" i="2"/>
  <c r="J434" i="2"/>
  <c r="I434" i="2"/>
  <c r="H434" i="2"/>
  <c r="G434" i="2"/>
  <c r="F434" i="2"/>
  <c r="E434" i="2"/>
  <c r="D434" i="2"/>
  <c r="C434" i="2"/>
  <c r="J433" i="2"/>
  <c r="I433" i="2"/>
  <c r="H433" i="2"/>
  <c r="G433" i="2"/>
  <c r="F433" i="2"/>
  <c r="E433" i="2"/>
  <c r="D433" i="2"/>
  <c r="C433" i="2"/>
  <c r="J432" i="2"/>
  <c r="I432" i="2"/>
  <c r="H432" i="2"/>
  <c r="G432" i="2"/>
  <c r="F432" i="2"/>
  <c r="E432" i="2"/>
  <c r="D432" i="2"/>
  <c r="C432" i="2"/>
  <c r="J431" i="2"/>
  <c r="I431" i="2"/>
  <c r="H431" i="2"/>
  <c r="G431" i="2"/>
  <c r="F431" i="2"/>
  <c r="E431" i="2"/>
  <c r="D431" i="2"/>
  <c r="C431" i="2"/>
  <c r="J430" i="2"/>
  <c r="I430" i="2"/>
  <c r="H430" i="2"/>
  <c r="G430" i="2"/>
  <c r="F430" i="2"/>
  <c r="E430" i="2"/>
  <c r="D430" i="2"/>
  <c r="C430" i="2"/>
  <c r="B411" i="2"/>
  <c r="B410" i="2"/>
  <c r="B409" i="2"/>
  <c r="B408" i="2"/>
  <c r="B407" i="2"/>
  <c r="I405" i="2"/>
  <c r="H405" i="2"/>
  <c r="F405" i="2"/>
  <c r="D405" i="2"/>
  <c r="I404" i="2"/>
  <c r="F404" i="2"/>
  <c r="E404" i="2"/>
  <c r="D404" i="2"/>
  <c r="B402" i="2"/>
  <c r="B400" i="2"/>
  <c r="B399" i="2"/>
  <c r="B398" i="2"/>
  <c r="B397" i="2"/>
  <c r="I395" i="2"/>
  <c r="H395" i="2"/>
  <c r="F395" i="2"/>
  <c r="D395" i="2"/>
  <c r="B394" i="2"/>
  <c r="B393" i="2"/>
  <c r="B391" i="2"/>
  <c r="B390" i="2"/>
  <c r="B389" i="2"/>
  <c r="I387" i="2"/>
  <c r="H387" i="2"/>
  <c r="F387" i="2"/>
  <c r="D387" i="2"/>
  <c r="B386" i="2"/>
  <c r="B385" i="2"/>
  <c r="B383" i="2"/>
  <c r="B382" i="2"/>
  <c r="B381" i="2"/>
  <c r="I379" i="2"/>
  <c r="H379" i="2"/>
  <c r="F379" i="2"/>
  <c r="D379" i="2"/>
  <c r="B378" i="2"/>
  <c r="B377" i="2"/>
  <c r="B376" i="2"/>
  <c r="B375" i="2"/>
  <c r="B374" i="2"/>
  <c r="I372" i="2"/>
  <c r="H372" i="2"/>
  <c r="F372" i="2"/>
  <c r="D372" i="2"/>
  <c r="B371" i="2"/>
  <c r="B370" i="2"/>
  <c r="B369" i="2"/>
  <c r="B368" i="2"/>
  <c r="B367" i="2"/>
  <c r="I365" i="2"/>
  <c r="H365" i="2"/>
  <c r="F365" i="2"/>
  <c r="D365" i="2"/>
  <c r="F364" i="2"/>
  <c r="B364" i="2"/>
  <c r="F363" i="2"/>
  <c r="B363" i="2"/>
  <c r="F362" i="2"/>
  <c r="B362" i="2"/>
  <c r="F361" i="2"/>
  <c r="B361" i="2"/>
  <c r="F360" i="2"/>
  <c r="B360" i="2"/>
  <c r="F359" i="2"/>
  <c r="I358" i="2"/>
  <c r="H358" i="2"/>
  <c r="F358" i="2"/>
  <c r="D358" i="2"/>
  <c r="B357" i="2"/>
  <c r="B356" i="2"/>
  <c r="B355" i="2"/>
  <c r="B354" i="2"/>
  <c r="B353" i="2"/>
  <c r="I351" i="2"/>
  <c r="H351" i="2"/>
  <c r="F351" i="2"/>
  <c r="D351" i="2"/>
  <c r="B350" i="2"/>
  <c r="B349" i="2"/>
  <c r="B348" i="2"/>
  <c r="B347" i="2"/>
  <c r="B346" i="2"/>
  <c r="I344" i="2"/>
  <c r="H344" i="2"/>
  <c r="F344" i="2"/>
  <c r="D344" i="2"/>
  <c r="B343" i="2"/>
  <c r="B342" i="2"/>
  <c r="B341" i="2"/>
  <c r="B340" i="2"/>
  <c r="B339" i="2"/>
  <c r="I337" i="2"/>
  <c r="H337" i="2"/>
  <c r="F337" i="2"/>
  <c r="D337" i="2"/>
  <c r="B336" i="2"/>
  <c r="B335" i="2"/>
  <c r="B334" i="2"/>
  <c r="B333" i="2"/>
  <c r="B332" i="2"/>
  <c r="I330" i="2"/>
  <c r="H330" i="2"/>
  <c r="F330" i="2"/>
  <c r="D330" i="2"/>
  <c r="B329" i="2"/>
  <c r="B328" i="2"/>
  <c r="B327" i="2"/>
  <c r="B326" i="2"/>
  <c r="B325" i="2"/>
  <c r="I323" i="2"/>
  <c r="H323" i="2"/>
  <c r="F323" i="2"/>
  <c r="D323" i="2"/>
  <c r="B321" i="2"/>
  <c r="B320" i="2"/>
  <c r="B319" i="2"/>
  <c r="B318" i="2"/>
  <c r="B317" i="2"/>
  <c r="I315" i="2"/>
  <c r="H315" i="2"/>
  <c r="F315" i="2"/>
  <c r="D315" i="2"/>
  <c r="I314" i="2"/>
  <c r="H314" i="2"/>
  <c r="F314" i="2"/>
  <c r="E314" i="2"/>
  <c r="D314" i="2"/>
  <c r="B312" i="2"/>
  <c r="B311" i="2"/>
  <c r="B310" i="2"/>
  <c r="B309" i="2"/>
  <c r="I307" i="2"/>
  <c r="H307" i="2"/>
  <c r="F307" i="2"/>
  <c r="D307" i="2"/>
  <c r="B306" i="2"/>
  <c r="B305" i="2"/>
  <c r="B304" i="2"/>
  <c r="B303" i="2"/>
  <c r="I301" i="2"/>
  <c r="H301" i="2"/>
  <c r="F301" i="2"/>
  <c r="D301" i="2"/>
  <c r="B300" i="2"/>
  <c r="B299" i="2"/>
  <c r="B298" i="2"/>
  <c r="B297" i="2"/>
  <c r="I295" i="2"/>
  <c r="H295" i="2"/>
  <c r="F295" i="2"/>
  <c r="D295" i="2"/>
  <c r="B294" i="2"/>
  <c r="B293" i="2"/>
  <c r="B292" i="2"/>
  <c r="B291" i="2"/>
  <c r="I289" i="2"/>
  <c r="H289" i="2"/>
  <c r="F289" i="2"/>
  <c r="D289" i="2"/>
  <c r="B288" i="2"/>
  <c r="B287" i="2"/>
  <c r="B286" i="2"/>
  <c r="B285" i="2"/>
  <c r="I283" i="2"/>
  <c r="H283" i="2"/>
  <c r="F283" i="2"/>
  <c r="D283" i="2"/>
  <c r="B282" i="2"/>
  <c r="B281" i="2"/>
  <c r="B280" i="2"/>
  <c r="B279" i="2"/>
  <c r="I277" i="2"/>
  <c r="H277" i="2"/>
  <c r="F277" i="2"/>
  <c r="D277" i="2"/>
  <c r="B276" i="2"/>
  <c r="B275" i="2"/>
  <c r="B274" i="2"/>
  <c r="B273" i="2"/>
  <c r="I271" i="2"/>
  <c r="H271" i="2"/>
  <c r="F271" i="2"/>
  <c r="D271" i="2"/>
  <c r="B270" i="2"/>
  <c r="B269" i="2"/>
  <c r="B268" i="2"/>
  <c r="B267" i="2"/>
  <c r="I265" i="2"/>
  <c r="H265" i="2"/>
  <c r="F265" i="2"/>
  <c r="D265" i="2"/>
  <c r="B264" i="2"/>
  <c r="B263" i="2"/>
  <c r="B262" i="2"/>
  <c r="B261" i="2"/>
  <c r="I259" i="2"/>
  <c r="H259" i="2"/>
  <c r="F259" i="2"/>
  <c r="D259" i="2"/>
  <c r="B258" i="2"/>
  <c r="B257" i="2"/>
  <c r="B256" i="2"/>
  <c r="B255" i="2"/>
  <c r="B254" i="2"/>
  <c r="I252" i="2"/>
  <c r="H252" i="2"/>
  <c r="F252" i="2"/>
  <c r="D252" i="2"/>
  <c r="B251" i="2"/>
  <c r="B250" i="2"/>
  <c r="B249" i="2"/>
  <c r="B248" i="2"/>
  <c r="B247" i="2"/>
  <c r="I245" i="2"/>
  <c r="H245" i="2"/>
  <c r="F245" i="2"/>
  <c r="D245" i="2"/>
  <c r="B244" i="2"/>
  <c r="B243" i="2"/>
  <c r="B242" i="2"/>
  <c r="B241" i="2"/>
  <c r="B240" i="2"/>
  <c r="I238" i="2"/>
  <c r="H238" i="2"/>
  <c r="F238" i="2"/>
  <c r="D238" i="2"/>
  <c r="I237" i="2"/>
  <c r="H237" i="2"/>
  <c r="F237" i="2"/>
  <c r="E237" i="2"/>
  <c r="D237" i="2"/>
  <c r="F236" i="2"/>
  <c r="B236" i="2"/>
  <c r="F235" i="2"/>
  <c r="B235" i="2"/>
  <c r="F234" i="2"/>
  <c r="B234" i="2"/>
  <c r="F233" i="2"/>
  <c r="B233" i="2"/>
  <c r="F232" i="2"/>
  <c r="B232" i="2"/>
  <c r="F231" i="2"/>
  <c r="I230" i="2"/>
  <c r="H230" i="2"/>
  <c r="D230" i="2"/>
  <c r="B229" i="2"/>
  <c r="B228" i="2"/>
  <c r="B227" i="2"/>
  <c r="B226" i="2"/>
  <c r="B225" i="2"/>
  <c r="I223" i="2"/>
  <c r="H223" i="2"/>
  <c r="D223" i="2"/>
  <c r="B222" i="2"/>
  <c r="B221" i="2"/>
  <c r="B220" i="2"/>
  <c r="B219" i="2"/>
  <c r="B218" i="2"/>
  <c r="I216" i="2"/>
  <c r="H216" i="2"/>
  <c r="D216" i="2"/>
  <c r="B215" i="2"/>
  <c r="B214" i="2"/>
  <c r="B213" i="2"/>
  <c r="B212" i="2"/>
  <c r="B211" i="2"/>
  <c r="I209" i="2"/>
  <c r="H209" i="2"/>
  <c r="D209" i="2"/>
  <c r="B208" i="2"/>
  <c r="B207" i="2"/>
  <c r="B206" i="2"/>
  <c r="B205" i="2"/>
  <c r="B204" i="2"/>
  <c r="B203" i="2"/>
  <c r="I201" i="2"/>
  <c r="H201" i="2"/>
  <c r="D201" i="2"/>
  <c r="B200" i="2"/>
  <c r="B199" i="2"/>
  <c r="B198" i="2"/>
  <c r="B197" i="2"/>
  <c r="B196" i="2"/>
  <c r="B195" i="2"/>
  <c r="I193" i="2"/>
  <c r="H193" i="2"/>
  <c r="D193" i="2"/>
  <c r="B192" i="2"/>
  <c r="B191" i="2"/>
  <c r="B190" i="2"/>
  <c r="B189" i="2"/>
  <c r="B188" i="2"/>
  <c r="B187" i="2"/>
  <c r="I185" i="2"/>
  <c r="H185" i="2"/>
  <c r="D185" i="2"/>
  <c r="B184" i="2"/>
  <c r="B183" i="2"/>
  <c r="B182" i="2"/>
  <c r="B181" i="2"/>
  <c r="B180" i="2"/>
  <c r="B179" i="2"/>
  <c r="I177" i="2"/>
  <c r="H177" i="2"/>
  <c r="D177" i="2"/>
  <c r="B176" i="2"/>
  <c r="B175" i="2"/>
  <c r="B174" i="2"/>
  <c r="B173" i="2"/>
  <c r="B172" i="2"/>
  <c r="B171" i="2"/>
  <c r="I169" i="2"/>
  <c r="H169" i="2"/>
  <c r="D169" i="2"/>
  <c r="B168" i="2"/>
  <c r="B167" i="2"/>
  <c r="B166" i="2"/>
  <c r="B165" i="2"/>
  <c r="B164" i="2"/>
  <c r="B163" i="2"/>
  <c r="I161" i="2"/>
  <c r="H161" i="2"/>
  <c r="D161" i="2"/>
  <c r="B160" i="2"/>
  <c r="B159" i="2"/>
  <c r="B158" i="2"/>
  <c r="B157" i="2"/>
  <c r="B156" i="2"/>
  <c r="B155" i="2"/>
  <c r="I153" i="2"/>
  <c r="H153" i="2"/>
  <c r="D153" i="2"/>
  <c r="B152" i="2"/>
  <c r="B151" i="2"/>
  <c r="B150" i="2"/>
  <c r="B149" i="2"/>
  <c r="B148" i="2"/>
  <c r="B147" i="2"/>
  <c r="I145" i="2"/>
  <c r="H145" i="2"/>
  <c r="D145" i="2"/>
  <c r="D144" i="2"/>
  <c r="I143" i="2"/>
  <c r="H143" i="2"/>
  <c r="F143" i="2"/>
  <c r="D143" i="2"/>
  <c r="D135" i="2"/>
  <c r="D127" i="2"/>
  <c r="D119" i="2"/>
  <c r="D86" i="2"/>
  <c r="H84" i="2"/>
  <c r="D84" i="2"/>
  <c r="C84" i="2"/>
  <c r="H83" i="2"/>
  <c r="E83" i="2"/>
  <c r="D83" i="2"/>
  <c r="C83" i="2"/>
  <c r="H82" i="2"/>
  <c r="F82" i="2"/>
  <c r="E82" i="2"/>
  <c r="D82" i="2"/>
  <c r="C82" i="2"/>
  <c r="H81" i="2"/>
  <c r="F81" i="2"/>
  <c r="E81" i="2"/>
  <c r="D81" i="2"/>
  <c r="C81" i="2"/>
  <c r="H80" i="2"/>
  <c r="F80" i="2"/>
  <c r="H79" i="2"/>
  <c r="F79" i="2"/>
  <c r="E79" i="2"/>
  <c r="D79" i="2"/>
  <c r="C79" i="2"/>
  <c r="AF78" i="2"/>
  <c r="AC78" i="2"/>
  <c r="H78" i="2"/>
  <c r="F78" i="2"/>
  <c r="E78" i="2"/>
  <c r="D78" i="2"/>
  <c r="C78" i="2"/>
  <c r="AC77" i="2"/>
  <c r="I77" i="2"/>
  <c r="H17" i="2"/>
  <c r="F17" i="2"/>
  <c r="E17" i="2"/>
  <c r="D17" i="2"/>
  <c r="B17" i="2"/>
  <c r="F15" i="2"/>
  <c r="E15" i="2"/>
  <c r="D15" i="2"/>
  <c r="B15" i="2"/>
  <c r="H14" i="2"/>
  <c r="F14" i="2"/>
  <c r="E14" i="2"/>
  <c r="D14" i="2"/>
  <c r="B14" i="2"/>
  <c r="D13" i="2"/>
  <c r="B13" i="2"/>
  <c r="I12" i="2"/>
  <c r="H12" i="2"/>
  <c r="G12" i="2"/>
  <c r="F12" i="2"/>
  <c r="E12" i="2"/>
  <c r="D12" i="2"/>
  <c r="B12" i="2"/>
  <c r="I11" i="2"/>
  <c r="H11" i="2"/>
  <c r="F11" i="2"/>
  <c r="E11" i="2"/>
  <c r="D11" i="2"/>
  <c r="B11" i="2"/>
  <c r="H10" i="2"/>
  <c r="F10" i="2"/>
  <c r="E10" i="2"/>
  <c r="D10" i="2"/>
  <c r="B10" i="2"/>
  <c r="E9" i="2"/>
  <c r="D9" i="2"/>
  <c r="B9" i="2"/>
  <c r="D8" i="2"/>
  <c r="B8" i="2"/>
  <c r="E7" i="2"/>
  <c r="D7" i="2"/>
  <c r="B7" i="2"/>
  <c r="I6" i="2"/>
  <c r="H6" i="2"/>
  <c r="G6" i="2"/>
  <c r="F6" i="2"/>
  <c r="E6" i="2"/>
  <c r="D6" i="2"/>
  <c r="B6" i="2"/>
  <c r="Y5" i="2"/>
  <c r="I5" i="2"/>
  <c r="H5" i="2"/>
  <c r="F5" i="2"/>
  <c r="E5" i="2"/>
  <c r="D5" i="2"/>
  <c r="B5" i="2"/>
  <c r="Y4" i="2"/>
  <c r="I4" i="2"/>
  <c r="H4" i="2"/>
  <c r="F4" i="2"/>
  <c r="E4" i="2"/>
  <c r="D4" i="2"/>
  <c r="B4" i="2"/>
  <c r="Y3" i="2"/>
  <c r="Y2" i="2"/>
  <c r="Y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L775" authorId="0" shapeId="0" xr:uid="{00000000-0006-0000-1A00-000003000000}">
      <text>
        <r>
          <rPr>
            <sz val="10"/>
            <color rgb="FF000000"/>
            <rFont val="Verdana"/>
            <scheme val="minor"/>
          </rPr>
          <t>atb telefoniski, sūtīs jautājumus un tad skatīsies vai nāks vai tikai rakstiski</t>
        </r>
      </text>
    </comment>
  </commentList>
</comments>
</file>

<file path=xl/sharedStrings.xml><?xml version="1.0" encoding="utf-8"?>
<sst xmlns="http://schemas.openxmlformats.org/spreadsheetml/2006/main" count="72985" uniqueCount="19609">
  <si>
    <t>Datums</t>
  </si>
  <si>
    <t>Lietas Nr.</t>
  </si>
  <si>
    <t>Dalībnieki</t>
  </si>
  <si>
    <t>Atslēgas vārdi no EST tīmekļvietnes</t>
  </si>
  <si>
    <t>Apraksts</t>
  </si>
  <si>
    <t>Saite</t>
  </si>
  <si>
    <t>C-812/24</t>
  </si>
  <si>
    <t>LIPOR – Associação de Municípios para a Gestão Sustentável de Resíduos do Grande Porto, PreZero Portugal, S.A. pret Semural Waste &amp; Energy, S.A., (Portugāle).</t>
  </si>
  <si>
    <t>Lūgums sniegt prejudiciālu nolēmumu – Pakalpojumu, piegādes un būvdarbu publiskā iepirkuma procedūra – Direktīva 2014/24/ES – Līguma slēgšanas tiesību piešķiršana – 2. panta 1. punkta 10. apakšpunkts – Jēdziens “ekonomikas dalībnieks” – Mātesuzņēmumam pilnībā piederoša meitasuzņēmuma iekļaušana – 63. pants – Paļaušanās uz citu saistītu subjektu spējām – 59. panta 1. punkts – Pierādījumu par citu subjektu spēju nodošanu sniegšanas brīvība – Īstenošanas regula (ES) 2016/7 – 1. pielikums un 2. pielikuma II daļas C punkts – Vairāku Eiropas vienoto iepirkuma procedūras dokumentu (ESPD) iesniegšana – ESPD mērķis</t>
  </si>
  <si>
    <t xml:space="preserve">Prejudiciālie jautājumi: 1)        vai Direktīvas 2014/24 63. panta 1. punkts jāinterpretē tādējādi, ka ir jāuzskata, ka mātesuzņēmums paļaujas uz citu subjektu spējām šīs tiesību normas izpratnē, ja tas publiskā līguma izpildei plāno izmantot tāda meitasuzņēmuma spējas, kura kapitāls tam pilnībā pieder ;
2)        vai Direktīvas 2014/24 56. panta 3. punkts jāinterpretē tādējādi, ka mātesuzņēmums, kas plāno paļauties uz tāda meitasuzņēmuma spējām, kurā tam pieder viss kapitāls un kura viens no vadītājiem ir arī mātesuzņēmuma vadītājs, ir jāizslēdz no iepirkuma procedūras tikai tādēļ, ka tas piedāvājumam nav pievienojis šī meitasuzņēmuma ESPD.
Uz ko EST, izvērtējot lietas apstākļus, sniedza sekojošas atbildes :
1)        uz pirmo jautājumu jāatbild, ka Direktīvas 2014/24 63. panta 1. punkts jāinterpretē tādējādi, ka mātesuzņēmums paļaujas uz citu subjektu spējām, ja tas publiskā līguma izpildei plāno izmantot tāda meitasuzņēmuma spējas, kura kapitāls tam pilnībā pieder ;
2)        uz otro jautājumu jāatbild, ka Direktīvas 2014/24 56. panta 3. punkts jāinterpretē tādējādi, ka mātesuzņēmumu, kas plāno paļauties uz tāda meitasuzņēmuma spējām, kurš tam pilnībā pieder un kura viens no vadītājiem ir arī mātesuzņēmuma vadītājs, nevar izslēgt no iepirkuma procedūras tikai tādēļ, ka tas piedāvājumam nav pievienojis šī meitasuzņēmuma ESPD, jo šādu trūkumu var labot, ja vien to neliedz neviena valsts tiesību norma un ja korekcija notiek, ievērojot vienlīdzīgas attieksmes un pārskatāmības principus.
</t>
  </si>
  <si>
    <t>https://eur-lex.europa.eu/legal-content/LV/TXT/?uri=CELEX:62024CA0812&amp;qid=1773733984625</t>
  </si>
  <si>
    <t>C-590/24</t>
  </si>
  <si>
    <t>Kriminālprocess pret: AK Dlhopolec s.r.o., MABONEX SLOVAKIA spol. s r.o., A. B., X. Y., (Slovākija)</t>
  </si>
  <si>
    <t>Publiskā iepirkuma procedūras – Direktīva 2014/23 – Koncesijas līgumu slēgšanas tiesību piešķiršana – Direktīva 2014/24 – Izslēgšanas iemesli – Valsts tiesiskais regulējums, ar kuru ieviests publiskā sektora partneru reģistrs – Personas, kura pilnvarota šajā reģistrā iekļaut publiskā sektora partneri, objektivitātes prasība – Naudas soda noteikšana par šīs prasības neievērošanu – Automātiska dalības publiskajā iepirkumā izslēgšana šī naudas soda nesamaksāšanas gadījumā – Eiropas Savienības Pamattiesību hartas 49. pants – Soda krimināltiesiskais raksturs – Tā paredzamība un samērīgums – Tiesiskās drošības princips.</t>
  </si>
  <si>
    <t xml:space="preserve">Slovākijas Augstākā tiesa (turpmāk – Iesniedzējtiesa) uzdeva 6 prejudiciālos jautājumus EST, taču EST par atbildes sniegšanai pieņemamiem atzina tikai trīs :
1)	Vai Hartas 49. panta noteikumi un soda samērīguma princips jāinterpretē tādējādi, ka tie nepieļauj tādu tiesisko regulējumu kā šajā lietā aplūkotais, saskaņā ar kuru iestāde, kura nosaka naudas sodu publiskā sektora partnerim, automātiski nosaka naudas sodu [tā gūtās] ekonomiskās priekšrocības apmērā un iestādei nav iespējas veikt nošķīrumu atkarībā no tā, kāds pārkāpums bijis naudas soda noteikšanas pamatā, un tai nav iespējas ņemt vērā citas (soda) negatīvās tiesiskās sekas, kas var rasties sodītajai personai pēc naudas soda noteikšanas?
2)	 Vai Hartas 49. panta noteikumi, sodu likumības un samērīguma princips, kā arī tiesiskās drošības princips jāinterpretē tādējādi, ka tie nepieļauj tādu tiesisko regulējumu kā šajā lietā aplūkotais, saskaņā ar kuru naudas sods tiek noteikts [publiskā sektora partnera gūtās] ekonomiskās priekšrocības apmērā, tomēr pašā tiesiskajā regulējumā nav skaidri paredzēti tā noteikšanas pamatparametri, precīzāk – minētās ekonomiskās priekšrocības aprēķināšanas bāze, kā arī laikposms, kurā šī ekonomiskā priekšrocība gūta?
3)	Vai Hartas 49. pants, sodu likumības princips, kā arī tiesiskās drošības princips jāinterpretē tādējādi, ka tie nepieļauj tādu tiesisko regulējumu kā šajā lietā aplūkotais, saskaņā ar kuru soda noteikšanas tiesiskais pamats ir pilnvarotās personas objektivitātes prasības neievērošana, sīkāk nenosakot kritērijus, uz kuru pamata šī objektivitāte izvērtējama?”
Uz tiem EST sniedza sekojošas atbildes :
1)      Eiropas Savienības Pamattiesību hartas 49. panta 1. punkts un tiesiskās drošības princips jāinterpretē tādējādi, ka tiem nav pretrunā tāds valsts tiesiskais regulējums, kurā paredzēts, ka personai, kas pilnvarota iekļaut komercsabiedrību publiskā sektora partneru reģistrā, tiek liegts to darīt, ja tās attiecības ar publiskā sektora partneri var apdraudēt tās objektivitāti, it īpaši tādu personisko vai mantisko saikņu dēļ, kas to vieno ar šo publiskā sektora partneri, tomēr nav precizēti citi kritēriji, kas ļautu novērtēt šo objektivitāti, lai gan šīs objektivitātes prasības neievērošanas dēļ tiek piemērots krimināltiesiska rakstura sods, ciktāl, ņemot vērā šī valsts tiesiskā regulējuma formulējumu, kā arī tā interpretāciju, ko veic kompetentās valsts tiesas, pamatojoties uz parastajām tiesību interpretācijas metodēm, šī pilnvarotā persona un minētais publiskā sektora partneris pietiekami skaidri un precīzi var noteikt, kādas darbības vai bezdarbība var izraisīt to kriminālatbildību.
2)      Eiropas Savienības Pamattiesību hartas 49. panta 1. punkts un tiesiskās drošības princips jāinterpretē tādējādi, ka tiem nav pretrunā tāds valsts tiesiskais regulējums, kurā tad, ja nav ievērota personai, kas pilnvarota iekļaut komercsabiedrību publiskā sektora partneru reģistrā, noteiktā objektivitātes prasība, vienīgi paredzēts noteikt šai komercsabiedrībai naudas sodu, kurš atbilst tādas ekonomiskās priekšrocības apmēram, ko tā guvusi attiecībās ar publisko sektoru, un nav precizēti parametri, kas ļautu pierādīt šādu priekšrocību, ja vien šie parametri var izrietēt no parastās tiesību interpretācijas metodes, ko izmanto kompetentās valsts tiesas, lai minētā komercsabiedrība varētu pietiekami skaidri un precīzi noteikt sodus, kuriem tā ir pakļauta šī tiesiskā regulējuma pārkāpuma gadījumā.
3)      Eiropas Savienības Pamattiesību hartas 49. panta 3. punkts jāinterpretē tādējādi, ka tam ir pretrunā tāds valsts tiesiskais regulējums, ar kuru komercsabiedrībai, kas nav ievērojusi šo tiesisko regulējumu, automātiski tiek noteikts naudas sods, kurš atbilst tādas ekonomiskās priekšrocības apmēram, ko tā guvusi attiecībās ar publisko sektoru, un kompetentā iestāde, nosakot šī naudas soda apmēru, nevar ņemt vērā nekādus apstākļus, kas saistīti ar attiecīgā pienākuma neizpildi. Savukārt Eiropas Savienības Pamattiesību hartas 49. panta 3. punkts jāinterpretē tādējādi, ka tam nav pretrunā tāds valsts tiesiskais regulējums, kurā paredzēts noteikt naudas sodu diapazonā, kas ietver minimālo un maksimālo apmēru, ja vien kompetentā iestāde it īpaši ņem vērā attiecīgā pienākuma neizpildes raksturu, smagumu, kā arī kārtību un sekas
</t>
  </si>
  <si>
    <t>https://eur-lex.europa.eu/legal-content/LV/ALL/?uri=CELEX:62024CJ0590</t>
  </si>
  <si>
    <t>C-692/23</t>
  </si>
  <si>
    <t xml:space="preserve">AVR Afvalverwerking BV
pret
NV Bara Afvalbeheer,
Gemeente Barendrecht,
Gemeente Albrandswaard,
Gemeente Ridderkerk,
NV Irado NV,
Afvalsturing Friesland NV,
Nīderlande
</t>
  </si>
  <si>
    <t>Lūgums sniegt prejudiciālu nolēmumu – Publiski līgumi – Direktīva 2014/24/ES – 12. panta 3. punkts – Publisks līgums, kura slēgšanas tiesības tieši piešķirtas juridiskai personai, kura atrodas līgumslēdzēju iestāžu kopīgā kontrolē – Nosacījumi – Robežvērtība darbībām, ko veic kontrolētā juridiskā persona, pildot uzdevumus, ko tai uzticējušas līgumslēdzējas iestādes – 12. panta 5. punkts – Grupas, kuras mātesuzņēmums ir kontrolētā juridiskā persona, meitasuzņēmumu apgrozījuma ņemšana vērā – Savienības tiesību akti grāmatvedības jomā – Direktīva 2013/34/ES – 22. un 24. pants – Konsolidēto finanšu pārskatu sagatavošana</t>
  </si>
  <si>
    <t>Prejudiciālais jautājums : Vai Direktīvas 2014/24 12. panta 3. punkta pirmās daļas b) apakšpunkts, lasot to kopsakarā ar šīs direktīvas 12. panta 5. punkta pirmo daļu, jāinterpretē tādējādi, ka nosacījums – ka vairāk nekā 80 % no kontrolētās juridiskās personas darbībām tiek veiktas, izpildot uzdevumus, ko tai uzticējusi kontrolējošā līgumslēdzēja iestāde, ja šo nosacījumu nosaka atbilstoši apgrozījuma kritērijam un ja šī kontrolētā juridiskā persona ir grupas mātesuzņēmums – prasa ņemt vērā arī citu šajā grupā ietilpstošo vienību apgrozījumu, attiecīgā gadījumā pamatojoties uz konsolidēto apgrozījumu, kas minētajai juridiskajai personai jāsagatavo saskaņā ar Direktīvas 2013/34 22. un 24. pantu, vai to vienību kopējo apgrozījumu, ar kurām šī pati juridiskā persona veido ekonomisku vienību Savienības konkurences tiesībās ietvertā jēdziena “uzņēmums” izpratnē.</t>
  </si>
  <si>
    <t>https://eur-lex.europa.eu/legal-content/LV/ALL/?uri=CELEX:62023CJ0692</t>
  </si>
  <si>
    <t>C-769/23</t>
  </si>
  <si>
    <t>Mara soc. coop. arl pret Ministera della Difesa, Gruppo Samir Global Service Srl</t>
  </si>
  <si>
    <t>Lūgums sniegt prejudiciālu nolēmumu – Publiskais iepirkums – Ar aizsardzības aspektiem saistīts jaukts iepirkums – Pakalpojumi, kas tieši saistīti ar militāro aprīkojumu – Direktīva 2009/81/EK – Direktīva 2014/24/ES – Piemērojamās direktīvas noteikšana – Līguma slēgšanas tiesību piešķiršanas kritēriji – 67. panta 2. punkta trešā daļa – Aizliegums izmantot cenu kā vienīgo piešķiršanas kritēriju – Samērīgums – Darbietilpīgi publiski pakalpojumu līgumi</t>
  </si>
  <si>
    <t>Prejudiciālais jautājums:
“Vai [LESD] 49. un 56. pantā minētie iedibinājumbrīvības un pakalpojumu sniegšanas brīvības principi, kā arī [Savienības] samērīguma princips un Direktīvas [2014/24] 67. panta 2. punkts liedz piemērot tādu publiskā iepirkuma jomā pastāvošu valsts tiesisko regulējumu kā Itālijas tiesiskais regulējums, kas ietverts [Publisko līgumu kodeksa] 95. panta 3. punkta a) apakšpunktā un 4. punkta b) apakšpunktā un minētā [kodeksa] 50. panta 1. punktā, kā arī izriet no tiesību principa, ko noteicis [Consiglio di Stato (Valsts padome)] plēnums 2019. gada 21. maija spriedumā Nr. 8, saskaņā ar kuru tādu iepirkumu gadījumā, kas ietver pakalpojumus ar standarta raksturlielumiem, kuri vienlaikus ir darbietilpīgi, līgumslēdzējai iestādei ir aizliegts kā piešķiršanas kritēriju noteikt zemākās cenas kritēriju arī tad, ja iepirkuma procedūras dokumentos samazinājums ir paredzēts vienīgi atlīdzībai vai iespējamai uzņēmuma peļņai, neskarot darbaspēka izmaksas?”
ar šo jautājumu iesniedzējtiesa būtībā vēlas noskaidrot, vai Direktīvas 2014/24 67. panta 2. punkts, kā arī samērīguma princips jāinterpretē tādējādi, ka tie nepieļauj valsts tiesisko regulējumu, saskaņā ar kuru tādu publisku līgumu gadījumā, kuru priekšmets ir pakalpojumi, kuriem ir standarta raksturlielumi, bet kuru kopējā vērtība veido vismaz pusi no darbaspēka izmaksām, līgumslēdzējai iestādei aizliegts izmantot cenu kā vienīgo šo līgumu slēgšanas tiesību piešķiršanas kritēriju pat tad, ja iepirkuma procedūrā paredzēts, ka jebkādai atlaidei, ko piedāvā pretendents, jāattiecas tikai uz atlīdzību par šiem pakalpojumiem un tā nedrīkst izraisīt pretendenta nodarbināto darbinieku atalgojuma samazinājumu.
Tiesas atbilde:
Eiropas Parlamenta un Padomes Direktīvas 2014/24/ES (2014. gada 26. februāris) par publisko iepirkumu un ar ko atceļ Direktīvu 2004/18/EK 67. panta 2. punkts, kā arī samērīguma princips
jāinterpretē tādējādi, ka
tie pieļauj valsts tiesisko regulējumu, saskaņā ar kuru tādu publisku līgumu gadījumā, kuru priekšmets ir pakalpojumi, kuriem ir standarta raksturlielumi, bet kuru kopējā vērtība veido vismaz pusi no darbaspēka izmaksām, līgumslēdzējai iestādei aizliegts izmantot cenu kā vienīgo šo līgumu slēgšanas tiesību piešķiršanas kritēriju. Šajā ziņā nav nozīmes tam, ka iepirkuma procedūrā paredzēts, ka jebkādai atlaidei, ko piedāvā pretendents, jāattiecas tikai uz atlīdzību par šiem pakalpojumiem un tā nedrīkst izraisīt pretendenta nodarbināto darbinieku atalgojuma samazinājumu.
Cita starpā tiesā vērtēja arī tiesiskā regulējuma piemērošanu precēm, kuras ir netieši saistītas ar militārām vajadzībām, bet nav identificējamas kā militārās preces. [38] ajā lietā pamatlietas puses un Itālijas valdība uzsvērušas, ka tikai daļa no kravām, kas ir attiecīgo kravas apstrādes pakalpojumu priekšmets, ir militārais aprīkojums Direktīvas 2009/81 1. panta 6. punkta izpratnē, savukārt pārējās kravās ir preces, kas, lai gan paredzētas Itālijas armijai, tomēr nav izstrādātas vai pielāgotas militāriem mērķiem. Ievērojot šo informāciju – kas jāpārbauda iesniedzējtiesai – pamatlietā aplūkotais līgums kvalificējams kā “jaukts” līgums, jo attiecas gan uz iepirkumiem, kas ietilpst Direktīvas 2009/81 darbības jomā, gan uz iepirkumiem, kas ietilpst Direktīvas 2014/24 darbības jomā." [43] Pirmām kārtām, attiecībā uz jauktiem līgumiem, kuru dažādās daļas “nav objektīvi atdalāmas”, Direktīvas 2014/24 16. panta 4. punktā noteikts, ka “tiesības noslēgt šo līgumu var piešķirt, nepiemērojot šo direktīvu, ja tas ietver elementus, kuriem piemēro LESD 346. pantu”, un “citādi tā slēgšanas tiesības var piešķirt saskaņā ar Direktīvu [2009/81] [46]   Otrām kārtām, saistībā ar jauktiem līgumiem, kuru dažādās daļas ir “objektīvi atdalāmas”, Direktīvas 2014/24 16. panta 2. punktā līgumslēdzējai iestādei ļauts piešķirt tiesības slēgt vai nu atsevišķus līgumus par atsevišķām daļām – katram līgumam piemērojamo direktīvu nosakot, pamatojoties uz attiecīgās atsevišķās daļas raksturlielumiem – vai slēgt vienu nedalītu līgumu, kas tādējādi saglabā “jaukta” līguma raksturu.</t>
  </si>
  <si>
    <t>https://eur-lex.europa.eu/legal-content/LV/ALL/?uri=CELEX:62023CJ0769_RES</t>
  </si>
  <si>
    <t>T-1191/23</t>
  </si>
  <si>
    <t>Fincantieri NextTech SpA pret Eiropas Komisiju</t>
  </si>
  <si>
    <t xml:space="preserve">Dotāciju piešķiršana aizsardzības jomā - Eiropas Aizsardzības fonds (European Defence Fund, EDF) - Pētniecības darbības finansēšana - Uzaicinājums sniegt priekšlikumus EDF-2022-RA - Pieteikuma iesniedzēja priekšlikuma noraidīšana - Acīmredzama kļūda vērtējumā. </t>
  </si>
  <si>
    <t xml:space="preserve">Sūdzība iesniegta par to, ka Eiropas Komisija ir nepareizi / kļūdaini novērtējusi piedāvājumu piešķirot tam pārāk zemu punktu skaitu. Lūgums tiesai - atcelt apstrīdēto lēmumu un piespriest Komisijai atlīdzināt tiesāšanās izdevumus. Tiesa pieteikumu noraidīja norādot, ka "Prasītājam būtu jānorāda uz pārliecinošākiem pierādījumiem un argumentiem, jo tiesas uzdevums nav aizstāt apstrīdētā lēmuma autora veikto sarežģīto faktu novērtējumu ar savu."  Tiesa konstatēja, ka Prasītāja nav pietiekami pamatojusi savus argumentus, bet centusies aizstāt Komisijas vērtējumu ar savu neņemot vērā Komisijai piešķirto plašo novērtējuma brīvību. Tiesa lēma: 1) pieteikumu noraidīt; 2) Financieri NextTech SpA atlīdzināt tiesāšanās izdevumus. </t>
  </si>
  <si>
    <t>https://eur-lex.europa.eu/legal-content/LV/TXT/?uri=CELEX:62023TA1191&amp;qid=1773733833553</t>
  </si>
  <si>
    <t>C-686/24</t>
  </si>
  <si>
    <t>Nidec Asi SpA, Ceisis SpA Sistemi Impiantistici Integrati/Ministero per gli Affari europei u.c.</t>
  </si>
  <si>
    <t>Lūgums sniegt prejudiciālu nolēmumu - Tiesas Reglamenta 99. pants - Skaidri no judikatūras izsecināma atbilde - Publiski līgumi - Direktīva 2014/25/ES - 39., 70. un 75. pants - Tiesības piekļūt visam tehniskajam piedāvājumam - Ekonomikas dalībnieka sniegtās informācijas līgumslēdzējai iestādei konfidencialitātes aizsardzība - Komercnoslēpumu aizsardzība - Efektīva tiesību aizsardzība tiesā</t>
  </si>
  <si>
    <t>Eiropas Parlamenta un Padomes Direktīvas 2014/25/ES (2014. gada 26. februāris) par iepirkumu, ko īsteno subjekti, kuri darbojas ūdensapgādes, enerģētikas, transporta un pasta pakalpojumu nozarēs, un ar ko atceļ Direktīvu 2004/17/EK, 39. pants, lasot to kopā ar šīs direktīvas 70. un 75. pantu,
jāinterpretē tādējādi, ka
tam ir pretrunā tāds valsts tiesiskais regulējums publiskā iepirkuma jomā, kurā prasīts, lai piekļuve dokumentiem, kuros ir ietverti tehniskie vai komercdarbības noslēpumi, kurus ir nosūtījis kāds pretendents, tiktu piešķirta citam pretendentam, ja šāda piekļuve ir nepieciešama, lai nodrošinātu pēdējā minētā tiesības uz efektīvu tiesību aizsardzību tiesā procedūrā, kas saistīta ar līguma slēgšanas tiesību piešķiršanu, un šis tiesiskais regulējums neļauj līgumslēdzējām iestādēm veikt šo tiesību līdzsvarošanu ar prasībām par tehnisko vai komercdarbības noslēpumu aizsardzību.</t>
  </si>
  <si>
    <t>https://eur-lex.europa.eu/legal-content/LV/TXT/?uri=OJ:C_202505304</t>
  </si>
  <si>
    <t>C-282/24</t>
  </si>
  <si>
    <t>Semural Waste &amp; Energy, S.A.,</t>
  </si>
  <si>
    <t>Lūgums sniegt prejudiciālu nolēmumu - Publiski līgumi - Direktīva 2024/24/ES 72.pants - Grozījumi pamatlīgumā tā īstenošanas gaitā - Grozījumu vērtība, kas ir zemāka par 72. panta 2. punktā paredzētajām vērtībām - Grozījumi pamatnolīguma atlīdzības modelī - Pamatnolīguma būtiskas izmaiņas - izmaiņas pamatnolīguma vispārējā raksturā.</t>
  </si>
  <si>
    <t>Iesniedzējtiesa būtībā vēlas noskaidrot, vai Direktīvas 2014/24 72. panta 2. punkts jāinterpretē tādējādi, ka pamatnolīgumā, kurš piešķirts, pamatojoties uz zemākās cenas kritēriju, paredzētās atlīdzības metodes grozījums, ar kuru tiek mainīts fiksēto tarifu un mainīgo tarifu relatīvais nozīmīgums, vienlaikus pielāgojot cenu līmeņus tādējādi, lai šī pamatnolīguma kopējā vērtība tiktu grozīta tikai nelielā mērā, jāuzskata par tādu, kas maina minētā pamatnolīguma vispārējo raksturu šīs tiesību normas izpratnē.
 Uz uzdoto jautājumu ir jāatbild, ka Direktīvas 2014/24 72. panta 2. punkts jāinterpretē tādējādi, ka pamatnolīgumā, kurš piešķirts, pamatojoties uz zemākās cenas kritēriju, paredzētās atlīdzības metodes grozījums, ar kuru tiek mainīts fiksēto tarifu un mainīgo tarifu relatīvais nozīmīgums, vienlaikus pielāgojot cenu līmeņus tādējādi, lai šī pamatnolīguma kopējā vērtība tiktu grozīta tikai nelielā mērā, nav jāuzskata par tādu, kas maina minētā pamatnolīguma vispārējo raksturu šīs tiesību normas izpratnē, ja vien šajā pamatnolīgumā paredzētās atlīdzības metodes grozījums neizraisa fundamentālas tā līdzsvara izmaiņas.</t>
  </si>
  <si>
    <t>https://eur-lex.europa.eu/legal-content/LV/SUM/?uri=CELEX%3A62024CJ0282_RES&amp;qid=1763971820750</t>
  </si>
  <si>
    <t>C‑422/23, C‑455/23, C‑459/23, C‑486/23 un C‑493/23</t>
  </si>
  <si>
    <t>T.B. u.c. pret C.B. u.c.</t>
  </si>
  <si>
    <t>Lūgums sniegt prejudiciālu nolēmumu – Tiesiskums – Efektīva tiesību aizsardzība tiesā jomās, uz kurām attiecas Savienības tiesības – LES 19. panta 1. punkta otrā daļa – Tiesnešu neatceļamības un neatkarības principi – Augstākās tiesas tiesneša norīkošana uz noteiktu laiku uz citu šīs tiesas palātu bez viņa piekrišanas – Savienības tiesību pārākums – Publiski līgumi – Direktīva 2004/17/EK – Iepirkuma procedūras – Piemērošana nolīgumam par īpašumtiesību nodošanu attiecībā uz zaļās elektroenerģijas izcelsmes sertifikātiem – Direktīva 92/13/EEK – 2.d panta 1. punkts – Publiskā iepirkuma pārbaudes procedūras – Līguma iedarbības neesība – Līgumslēdzējs, kurš lūdz atzīt par spēkā neesošu līgumu, kas noslēgts, pārkāpjot publiskā iepirkuma noteikumus – Tiesību ļaunprātīga izmantošana – Neesība</t>
  </si>
  <si>
    <t>1) LES 19. panta 1. punkta otrā daļa, lasot to kopsakarā ar Eiropas Savienības Pamattiesību hartas 47. pantu,
jāinterpretē tādējādi, ka tai nav pretrunā valsts tiesas priekšsēdētāja veiktie pasākumi, ar kuriem tiesnešus, kas darbojas vienā šīs tiesas palātā, uz laiku norīko, lai viņi izskatītu lietas citā minētās tiesas palātā, vienlaikus turpinot darboties savā izcelsmes palātā, neraugoties uz to, ka šie tiesneši nav piekrituši šim norīkojumam, ka viņiem nav nekādu tiesību aizsardzības līdzekļu norīkojuma apstrīdēšanai tiesā, ka minētais norīkojums palielina attiecīgo tiesnešu darba slodzi un prasa viņu iesaistīšanos jomās, kas nav saistītas ar viņu specializāciju, un ka šis priekšsēdētājs ir iecelts šajā tiesā apstākļos, kas nav saderīgi ar prasībām, kuras izriet no LES 19. panta 1. punkta otrās daļas, – ja šādi pasākumi ir balstīti uz leģitīmiem iemesliem, kas it īpaši saistīti ar tiesu labu pārvaldību, tie veikti, pamatojoties uz valsts tiesību normām, kas reglamentē attiecīgo tiesu, tiem ir pagaidu raksturs un tie ir stingri ierobežoti laikā, ar tiem netiek apšaubīta attiecīgo tiesnešu piederība pie viņu izcelsmes palātas un tie neizraisa nedz šo tiesnešu pazemināšanu pakāpē, nedz viņu atstādināšanu no lietām, par kurām viņi ir atbildīgi. 
2) Eiropas Parlamenta un Padomes Direktīvas 2004/17/EK (2004. gada 31. marts), ar ko koordinē iepirkuma procedūras, kuras piemēro subjekti, kas darbojas ūdensapgādes, enerģētikas, transporta un pasta pakalpojumu nozarēs, redakcijā ar grozījumiem, kas izdarīti ar Komisijas 2009. gada 30. novembra Regulu (EK) Nr. 1177/2009, 3. panta 3. punkta b) apakšpunkts, lasot to kopsakarā ar grozītās Direktīvas 2004/17 20. panta 1. punktu, jāinterpretē tādējādi, ka valsts uzņēmuma, kas nodarbojas ar elektroenerģijas tirdzniecību, veikta zaļo sertifikātu – Eiropas Parlamenta un Padomes Direktīvas 2009/28/EK (2009. gada 23. aprīlis) par atjaunojamo energoresursu izmantošanas veicināšanu un ar ko groza un sekojoši atceļ Direktīvas 2001/77/EK un 2003/30/EK, 2. panta otrās daļas k) un l) punkta izpratnē – iegāde ir atzīstama par darbību, kas tiek veikta elektroenerģijas piegādei fiksētajiem tīkliem, kuri paredzēti pakalpojumu sniegšanai iedzīvotājiem saistībā ar elektroenerģijas ražošanu, pārvadi vai sadali. 
3) Direktīvas 2004/17 1. panta 4. punkts, redakcijā ar grozījumiem, kas izdarīti ar Regulu Nr. 1177/2009, lasot to kopsakarā ar grozītās Direktīvas 2004/17 14. pantu un 17. panta 2. punktu, jāinterpretē tādējādi, ka
– lai līgums, kurā pusēm noteikts pienākums noslēgt izpildes līgumus atbilstoši noteiktiem cenas un daudzuma nosacījumiem, ietilptu jēdzienā “pamatnolīgums” grozītās Direktīvas 2004/17 1. panta 4. punkta izpratnē, šajā līgumā jābūt norādītam laikposmam, kurā tas ir piemērojams, un jābūt noteiktam maksimālajam piegāžu apjomam, kas var būt turpmāko līgumu priekšmets, precizējot to maksimālo daudzumu un/vai vērtību, ievērojot, ka ar to vien, ka ir norādīta cenas formula, kas piemērojama noslēdzamo līgumu vērtības aprēķinam, un ir minēts skaitliski nekonkretizēts pienākums noslēgt izpildes līgumus, šajā ziņā nav pietiekami;
– ja līgumu, kas jānoslēdz konkrētā laikposmā saskaņā ar pamatnolīgumu vai atbilstoši iepirkuma līgumiem, kuri ir regulāri vai kurus paredzēts atjaunot, paredzamā vērtība, kas aprēķināta, pamatojoties attiecīgi uz grozītās Direktīvas 2004/17 17. panta 3. un 5. punktu, pārsniedz grozītās Direktīvas 2004/17 16. panta a) punktā noteikto robežvērtību, līgumslēdzējam ir vai nu jāpiešķir katrs no secīgajiem līgumiem, ievērojot grozītajā Direktīvā 2004/17 paredzētās procedūras, vai arī saskaņā ar šo direktīvu jāpiešķir pamatnolīgums grozītās Direktīvas 2004/17 1. panta 4. punktā paredzēto nosacījumu izpratnē un ievērojot šos nosacījumus.
4) Padomes Direktīvas 92/13/EEK (1992. gada 25. februāris), ar ko koordinē normatīvos un administratīvos aktus par to, kā piemēro Kopienas noteikumus par līgumu piešķiršanas procedūrām, ko piemēro subjekti, kuri darbojas ūdensapgādes, enerģētikas, transporta un telekomunikāciju nozarē, redakcijā ar grozījumiem, kas izdarīti ar Eiropas Parlamenta un Padomes 2007. gada 11. decembra Direktīvu 2007/66/EK, 2.d panta 1. punkta a) apakšpunkts
jāinterpretē tādējādi, ka uz līguma noslēgšanu, kas veikta, neievērojot publiskā iepirkuma noteikumus, attiecas šajā tiesību normā paredzētā sankcija. 
5) Tiesību ļaunprātīgas izmantošanas aizlieguma princips jāinterpretē tādējādi, ka tam nav pretrunā tas, ka līgumslēdzējs var lūgt atzīt par spēkā neesošu līgumu, ko tas noslēdzis ar piegādātāju, pamatojoties uz to, ka šis līgums esot noslēgts, pārkāpjot publiskā iepirkuma noteikumus, lai gan patiesais šī lūguma motīvs ir minētā līguma izpildes rentabilitātes samazināšanās.</t>
  </si>
  <si>
    <t>https://eur-lex.europa.eu/legal-content/LV/ALL/?uri=CELEX:62023CJ0422</t>
  </si>
  <si>
    <t>C-715/23</t>
  </si>
  <si>
    <t>Farmacija d.o.o. pret Občina Benedikt</t>
  </si>
  <si>
    <t>Lūgums sniegt prejudiciālu nolēmumu – Koncesijas līgumu slēgšanas tiesību piešķiršanas procedūras – Direktīva 2014/23/ES – 4. panta 2. punkts – Ar ekonomiku nesaistīti vispārējās nozīmes pakalpojumi – 19. pants – Sociālie un citi īpaši pakalpojumi – Šo noteikumu piemērošanas joma – Aptiekas pārvaldīšanas darbība.</t>
  </si>
  <si>
    <t>1)Eiropas Parlamenta un Eiropas Padomes Direktīvas 2014/23/ES (2014. gada 26. februāris) par koncesijas līgumu slēgšanas tiesību piešķiršanu 4. panta 2. punkts jāinterpretē tādējādi, ka aptiekas darbība, kuras būtiska daļa ir cilvēkiem paredzētu zāļu izsniegšana par atlīdzību – neatkarīgi no tā, vai tās ir recepšu zāles vai bezrecepšu zāles, - un konsultēšana par šo zāļu pareizu un drošu lietošanu, neietilpst šajā tiesību normā minētajā jēdzienā “ar ekonomiku nesaistīti vispārējās nozīmes pakalpojumi.” 2)Direktīvas 2014/23 19. pants jāinterpretē tādējādi, ka aptiekas darbība, kuras būtiska daļa ir cilvēkiem paredzētu zāļu izsniegšana par atlīdzību – neatkarīgi no tā, vai tās ir recepšu vai bezrecepšu zāles, - un konsultēšana par pareizu un drošu šo zāļu lietošanu, ietilpst 19. pantā minētajā jēdzienā “sociālie un citi īpaši pakalpojumi”.</t>
  </si>
  <si>
    <t>https://eur-lex.europa.eu/legal-content/LV/TXT/?uri=CELEX:62023CJ0715&amp;qid=1773733540441</t>
  </si>
  <si>
    <t>T-113/24</t>
  </si>
  <si>
    <t>Lattanzio KIBS SpA, CY, CV, CW pret Eiropas Komisiju</t>
  </si>
  <si>
    <t xml:space="preserve">Publiski līgumi – Eiropas Savienības finanšu interešu aizsardzība – Atcelšanas prasība – Tiešā skāruma neesība – Daļēja nepieņemamība – Kritēriji izslēgšanai no dalības publisko līgumu piešķiršanas procedūrās – Jēdziens “galīgs spriedums, ar kuru konstatēta personas vai subjekta vaina” – Regulas (ES, Eurotam) 2018/1046 136. panta 1. punkta </t>
  </si>
  <si>
    <t>Regulas 2018/1046 136. panta 1. punkta d) apakšpunkta ii) punkta šaura interpretācija var apdraudēt šīs tiesību normas lietderīgo iedarbību, jo tās sekas būtu tādas, ka personām un subjektiem, kam ar galīgu spriedumu uzlikti sodi par koruptīviem nodarījumiem, tomēr ļautu piedalīties to publisko līgumu piešķiršanas procedūrās, kuras tiek finansētas no Savienības budžeta, tādējādi radot risku Savienības finanšu interesēm, kā arī Savienības finanšu resursu pareizai pārvaldībai. Tāpēc jāuzskata, ka tāds galīgs spriedums, kurā, oficiāli neatzīstot apsūdzēto personu un subjektu vainu, tomēr būtībā konstatēts, ka tām var piedēvēt koruptīvus nodarījumus, un par šiem nodarījumiem tām ir uzlikts sods, ietilpst Regulas 2018/1046 136. panta 1. punkta d) apakšpunkta ii) punkta piemērošanas jomā.</t>
  </si>
  <si>
    <t>https://curia.europa.eu/juris/document/docum
ent.jsf?text=&amp;docid=302722&amp;pageIndex=0&amp;doc
lang=lv&amp;mode=req&amp;dir=&amp;occ=first&amp;part=1&amp;cid
=646635</t>
  </si>
  <si>
    <t>T-1081/23</t>
  </si>
  <si>
    <t>BT GS Belgium pret Eiropas Komisiju</t>
  </si>
  <si>
    <t>Publiski pakalpojumu līgumi – Iepirkuma procedūra – Eiropas telemātikas pakalpojumi iestāžu datu savstarpējai apmaiņai – jaunās paaudzes paplašinājums (TESTA-ng II Ext) – Direktīva 2014/24/ES – Regula (ES, Euratom) 2018/1046 – Lēmums grozīt spēkā esošu līgumu, nepublicējot jaunu paziņojumu par konkursu – Neparedzami apstākļi – Atcelšanas prasība – Locus standi – Individuāls skārums - Pieņemamība</t>
  </si>
  <si>
    <t>Saskaņā ar Direktīvas 2014/24 72. pantu ir pieļaujami tādi pamatnolīguma grozījumi, kuri nav būtiski, jo šo nosacījumu izpilde nodrošina Direktīvas 2014/24 18. panta 1. punktā noteikto pārskatāmības un vienlīdzīgas attieksmes principu ievērošanu. Atsaucoties uz Direktīvas 2014/24 72. panta 1. punkta e) apakšpunktu, saskaņā ar kuru “līgumus un pamatnolīgumus bez jaunas iepirkuma procedūras saskaņā ar šo direktīvu var grozīt [..], ja izmaiņas – neatkarīgi no to vērtības – nav būtiskas”, tādu pašu argumentāciju pēc analoģijas var piemērot situācijām, kas paredzētas Direktīvas 2014/24 72.panta 1. punkta b) un c) apakšpunktā un Regulas 2018/1046 172.panta 3. punkta a) un b) apakšpunktā. 
Tiesa atzina, ka šajā lietā Covid 19 pandēmija un tai sekojoši trīs tiesu izdotie rīkojumi pamatlīguma parakstīšanas apturēšanai ir atzīstami par ārkārtas apstākļiem, uz kuriem attiecas kāda no Regulas 2018/1046 172. pantā paredzētajām situācijam. Šajā kontekstā nevar konstatēt pārskatāmības un vienlīdzīgas attieksmes principu pārkāpumu.</t>
  </si>
  <si>
    <t>https://curia.europa.eu/juris/document/docum
ent.jsf?text=&amp;docid=302721&amp;pageIndex=0&amp;doc
lang=LV&amp;mode=req&amp;dir=&amp;occ=first&amp;part=1&amp;ci
d=646635</t>
  </si>
  <si>
    <t xml:space="preserve"> C-82/24</t>
  </si>
  <si>
    <t>Miejskie Przedsiębiorstwo Wodociągów i Kanalizacji w m.st. Warszawie S.A. pret Veolia Water Technologies sp. z o.o. u.c.
Sąd Okręgowy w Warszawiepret
Die Autobahn GmbH des Bundes,</t>
  </si>
  <si>
    <t xml:space="preserve">
Lūgums sniegt prejudiciālu nolēmumu – Publiski līgumi – Direktīvas 2004/17/EK un 2004/18/EK – Vienlīdzīgas attieksmes princips – Pārredzamības pienākums – Būvdarbu publiskā iepirkuma līgums – Noteikumu par garantiju pirkuma līgumu jomā piemērojamība pēc analoģijas būvdarbu publiskā iepirkuma līgumam atbilstoši judikatūrā sniegtajai interpretācijai.
</t>
  </si>
  <si>
    <t>Vienlīdzīgas attieksmes princips un pārredzamības pienākums, kas minēti Eiropas Parlamenta un Padomes Direktīvas 2004/17/EK (2004. gada 31. marts), ar ko koordinē iepirkuma procedūras, kuras piemēro subjekti, kas darbojas ūdensapgādes, enerģētikas, transporta un pasta pakalpojumu nozarēs, 10. pantā,
jāinterpretē tādējādi, ka
tie liedz atbilstoši interpretācijai judikatūrā būvdarbu līgumam pēc analoģijas piemērot valsts tiesību normas, kuras reglamentē garantiju pirkuma līgumu jomā un kuru saturs nav skaidri precizēts nedz iepirkuma dokumentos, nedz būvdarbu līgumā, ja saprātīgi informētam un samērā rūpīgam pretendentam šādu tiesību normu piemērojamība nav pietiekami skaidra un paredzama.</t>
  </si>
  <si>
    <t xml:space="preserve">https://eur-lex.europa.eu/legal-
content/LV/ALL/?uri=CELEX:62024CJ0082
</t>
  </si>
  <si>
    <t>C-452/23</t>
  </si>
  <si>
    <t>Fastned Deutschland GmbH &amp; Co. KG
pret
Die Autobahn GmbH des Bundes,</t>
  </si>
  <si>
    <t>Lūgums sniegt prejudiciālu nolēmumu – Koncesijas – In house subjektam piešķirtas koncesijas – Direktīva 2014/23/ES – 43. panta 1. punkta c) apakšpunkts – Izmaiņas koncesijā, kas veiktas laikā, kad koncesionāram vairs nav in house subjekta statusa – Izmaiņas, kas “ir vajadzīgas” neparedzamu apstākļu dēļ – Direktīva 89/665/EEK – Koncesijas sākotnējās piešķiršanas papildu pārbaude</t>
  </si>
  <si>
    <t>https://eur-lex.europa.eu/legal-content/LV/ALL/?uri=CELEX:62023CJ0452</t>
  </si>
  <si>
    <t>C-728/22 līdz C-730/22</t>
  </si>
  <si>
    <t>Associazione Nazionale Italiana Bingo - Anib u.c. pret Ministero dell'Economia e delle Finanze un Agenzia delle Dogane e dei Monopoli.</t>
  </si>
  <si>
    <t>Lūgums sniegt prejudiciālu nolēmumu – Direktīva 2014/23/ES – Koncesijas spēļu pārvaldīšanas un derību iemaksu iekasēšanas darbībai – 43. pants – Izmaiņas koncesijā tās darbības laikā – Valsts tiesiskais regulējums, kurā paredzēts, ka koncesionāri maksā ikmēneša maksājumu par koncesiju derīguma termiņa pagarināšanu – Saderība – 5. pants – Dalībvalstu pienākums piešķirt līgumslēdzējai iestādei pilnvaras pēc koncesionāra lūguma sākt procedūru, lai mainītu koncesijas īstenošanas nosacījumus, ja neparedzami un no pušu gribas neatkarīgi notikumi būtiski ietekmē tās operacionālo risku – Neesamība.</t>
  </si>
  <si>
    <t>https://eur-lex.europa.eu/legal-content/LV/ALL/?uri=CELEX:62022CJ0728</t>
  </si>
  <si>
    <t>C-266/22</t>
  </si>
  <si>
    <t>CRRC Qingdao Sifang CO. Ltd un Astra Vagoane Călători SA pret Autoritatea pentru Reformă Feroviară un Alstom Ferroviaria SpA.</t>
  </si>
  <si>
    <t>Curtea de Apel Bucureşti lūgums sniegt prejudiciālu nolēmumu.
Lūgums sniegt prejudiciālu nolēmumu – Publiskais iepirkums Eiropas Savienībā – Direktīva 2014/24/ES – 25. pants – Ekonomikas dalībnieki no trešām valstīm, kuras nav noslēgušas starptautiskus nolīgumus ar Savienību par savstarpēju un vienlīdzīgu piekļuvi publiskajam iepirkumam – Šo ekonomikas dalībnieku tiesību uz “attieksmi, kas ir tikpat labvēlīga” neesamība – Šāda ekonomikas dalībnieka izslēgšana no publiskā iepirkuma procedūras saskaņā ar valsts tiesību aktiem – Savienības ekskluzīvā kompetence.</t>
  </si>
  <si>
    <t>LESD 3. panta 1. punkta e) apakšpunkts, ar kuru Savienībai ir piešķirta ekskluzīva kompetence kopējās tirdzniecības politikas jomā, lasot to kopsakarā ar LESD 2. panta 1. punktu,
jāinterpretē tādējādi, ka
tam ir pretrunā tas, ka tad, ja nav Savienības tiesību akta, ar ko nosaka pienākumu piešķirt piekļuvi vai aizliedz piekļuvi publiskā iepirkuma procedūrām tādas trešās valsts ekonomikas dalībniekiem, kura ar Savienību nav noslēgusi Eiropas Parlamenta un Padomes Direktīvas 2014/24/ES (2014. gada 26. februāris) par publisko iepirkumu un ar ko atceļ Direktīvu 2004/18/EK 25. pantā minētu starptautisku nolīgumu, dalībvalsts līgumslēdzēja iestāde izslēdz šādas trešās valsts ekonomikas dalībnieku, pamatojoties uz leģislatīvu aktu, ko šī dalībvalsts ir pieņēmusi bez Savienības pilnvarojuma, un apstāklim, ka šis leģislatīvais akts ir stājies spēkā pēc paziņojuma par līgumu publicēšanas, šajā ziņā nav nozīmes</t>
  </si>
  <si>
    <t>https://eur-lex.europa.eu/legal-content/LV/ALL/?uri=CELEX:62022CJ0266</t>
  </si>
  <si>
    <t>Apvienotās lietas C-471/23 un C-477/23</t>
  </si>
  <si>
    <t>Obshtina Veliko Tarnovo un Obshtina Belovo pret Rakovoditel na Upravlyavashtia organ na Operativna programa “Regioni v rastezh” 2014-2020 un Rakovoditel na Upravlyavashtia organ na Operativna programa “Okolna sreda” 2014 – 2020.</t>
  </si>
  <si>
    <t>Lūgums sniegt prejudiciālu nolēmumu – Ekonomiskā, sociālā un teritoriālā kohēzija – Eiropas Savienības pašu resursi – Savienības finanšu interešu aizsardzība – Regula (ES) Nr. 1303/2013 – 2. panta 10. punkts – Jēdziens “atbalsta saņēmējs” – Finanšu korekcija valsts tiesiskā regulējuma publisko līgumu jomā pārkāpuma dēļ – Finanšu korekcijas lēmuma adresāts – Atbildības noteikšana saistībā ar šo korekciju, un šīs atbildības līgumiskais sadalījums starp valsts atbalsta saņēmēju un tā pārvaldītāju – Dalība administratīvajā procesā un tiesvedībā saistībā ar šo lēmumu – Eiropas Savienības Pamattiesību hartas 41. un 47. pants.</t>
  </si>
  <si>
    <t>https://eur-lex.europa.eu/legal-content/LV/ALL/?uri=CELEX:62023CJ0471</t>
  </si>
  <si>
    <t>C-684/23</t>
  </si>
  <si>
    <t>SIA ,,Latvijas Sabiedriskais Autobuss” pret Iepirkumu uzraudzības birojs un VSIA „Autotransporta direkcija”.</t>
  </si>
  <si>
    <t>SIA ,,Latvijas Sabiedriskais Autobuss” pret Iepirkumu uzraudzības birojs un VSIA „Autotransporta direkcija”.
Lūgums sniegt prejudiciālu nolēmumu – Transports – Sabiedriskā pasažieru transporta pakalpojumi, izmantojot dzelzceļu un autoceļus – Regula (EK) Nr. 1370/2007 – Sabiedriskā pasažieru transporta pakalpojumi, ko sniedz ar autobusu – 5. panta 2. punkta trešās daļas c) apakšpunkts – Sabiedrisko pakalpojumu līgumu slēgšanas tiesību piešķiršana – Sabiedriskā transporta pakalpojumu, ko sniedz ar autobusu, līguma slēgšanas tiesību piešķiršana – Piešķiršana pakalpojumu koncesijas līguma veidā – Kompetentās vietējās iestādes tieša piešķiršana tieši pakļautam pakalpojumu sniedzējam – 5. panta 3. punkts – Piešķiršanas procedūra, kurā izsludināts konkurss – Līguma par sabiedriskā transporta pakalpojumu, ko sniedz ar autobusu, slēgšanas tiesību piešķiršana, ko veic cita kompetenta iestāde – Tieši pakļauta pakalpojumu sniedzēja dalība – Nosacījumi.
Lieta C-684/23.</t>
  </si>
  <si>
    <t xml:space="preserve">
Eiropas Parlamenta un Padomes Regulas (EK) Nr. 1370/2007 (2007. gada 23. oktobris) par sabiedriskā pasažieru transporta pakalpojumiem, izmantojot dzelzceļu un autoceļus, un ar ko atceļ Padomes Regulu (EEK) Nr. 1191/69 un Padomes Regulu (EEK) Nr. 1107/70, kurā grozījumi izdarīti ar Eiropas Parlamenta un Padomes 2016. gada 14. decembra Regulu (ES) 2016/2338, 5. panta 2. punkta trešās daļas c) apakšpunkts
jāinterpretē tādējādi, ka
tad, ja tieši pakļauts pakalpojumu sniedzējs, kuram kompetentā vietējā iestāde iepriekš ir tieši piešķīrusi sabiedrisko pakalpojumu līgumu, piedalās līguma slēgšanas tiesību piešķiršanas procedūrā, kurā izsludināts konkurss, Regulas Nr. 1370/2007, kurā grozījumi izdarīti ar Regulu 2016/2338, 5. panta 3. punkta izpratnē, pasūtītājam, nosakot, vai šis pakalpojumu sniedzējs ir tiesīgs piedalīties šādā procedūrā, nav jāpārbauda, vai pakalpojumu sniedzējs atbilst 5. panta 2. punkta trešās daļas c) apakšpunktā paredzētajiem nosacījumiem.</t>
  </si>
  <si>
    <t>https://eur-lex.europa.eu/legal-content/LV/ALL/?uri=CELEX:62023CJ0684</t>
  </si>
  <si>
    <t>C-424/23</t>
  </si>
  <si>
    <t>DYKA Plastics NV pret Fluvius System Operator CV.</t>
  </si>
  <si>
    <t>Lūgums sniegt prejudiciālu nolēmumu – Būvdarbu publiskais iepirkums – Direktīva 2014/24/ES – 42. pants – Tehniskās specifikācijas – Formulējums – 42. panta 3. punktā ietvertā saraksta ierobežojošais raksturs – Iepirkums, kurā prasīts veikt kanalizācijas darbus, izmantojot keramikas un betona caurules – Plastmasas cauruļu izslēgšana – 42. panta 4. punkts – Atsauce uz konkrētu veidu vai ražošanu – Gadījumi, kad atsaucei jāpievieno norāde “vai līdzvērtīgs”</t>
  </si>
  <si>
    <t>https://eur-lex.europa.eu/legal-content/lv/TXT/?uri=CELEX:62023CJ0424</t>
  </si>
  <si>
    <t>C-578/23</t>
  </si>
  <si>
    <t xml:space="preserve">Generální finanční ředitelství pret Úřad pro ochranu hospodářské soutěže
</t>
  </si>
  <si>
    <t>Česká republika – Generální finanční ředitelství pret Úřad pro ochranu hospodářské soutěže.
Lūgums sniegt prejudiciālu nolēmumu – Publiskais iepirkums – Direktīva 2004/18/EK – 31. panta 1. punkta b) apakšpunkts – Sarunu procedūra bez paziņojuma par līgumu iepriekšējas publicēšanas – Nosacījumi – Tehniski iemesli – Iemesli, kas saistīti ar ekskluzīvu tiesību aizsardzību – Līgumslēdzējas iestādes lēmums – Vērā ņemamie faktiskie un tiesiskie apstākļi.</t>
  </si>
  <si>
    <t>https://eur-lex.europa.eu/legal-content/LV/ALL/?uri=CELEX:62023CJ0578</t>
  </si>
  <si>
    <t>C-550/23</t>
  </si>
  <si>
    <t xml:space="preserve">Sofiyski rayonen sad; Prasītājs: NV
Atbildētāja: Agentsia za darzhavna finansova inspektsia
</t>
  </si>
  <si>
    <t>Lūgums sniegt prejudiciālu nolēmumu - Tiesas Reglamenta 99. pants - Direktīva 2014/24/ES - Būvdarbu, piegādes un pakalpojumu publiskā iepirkuma procedūras - Līgumslēdzēja iestāde - Jēdziens “publisko tiesību subjekts” - Piemērošana publiskam iepirkumam, kura paredzamā vērtība ir mazāka par direktīvas piemērošanas robežvērtībām</t>
  </si>
  <si>
    <t xml:space="preserve">Eiropas Parlamenta un Padomes Direktīva 2014/24/ES (2014. gada 26. februāris) par publisko iepirkumu un ar ko atceļ Direktīvu 2004/18/EK, kurā grozījumi izdarīti ar Komisijas 2017. gada 18. decembra Deleģēto regulu (ES) 2017/2365,
jāinterpretē tādējādi, ka
tā pieļauj valsts tiesisko regulējumu, atbilstoši kuram šīs direktīvas noteikumi, un it īpaši minētās direktīvas 2. panta 1. punkta 4. apakšpunktā ietvertā jēdziena “publisko tiesību subjekti” definīcija, ir piemērojama publiskajiem iepirkumiem, kuru paredzamā vērtība ir mazāka par šīs direktīvas 4. pantā paredzētajām tās piemērošanas robežvērtībām.
</t>
  </si>
  <si>
    <t>https://eur-lex.europa.eu/legal-content/LV/TXT/?uri=OJ:C_202407296#ntc1-C_202407296LV.000101-E0001</t>
  </si>
  <si>
    <t xml:space="preserve">TP, ko pārstāv T. Faber, F. Bonke un I. Sauvagnac, advokāti,
pret Eiropas Komisiju, ko pārstāv P. Rossi, F. Behre un F. Moro, pārstāvji
</t>
  </si>
  <si>
    <t>Publiski līgumi – Finanšu regula – Izslēgšana uz diviem gadiem no publiskā iepirkuma procedūrām un tādu subsīdiju saņemšanas, kas finansētas no Savienības vispārējā budžeta un EAF – Būtiski trūkumi iepriekšējā līguma galveno pienākumu izpildē – Finanšu regulas 136. panta 1. punkta e) apakšpunkts – Automātiskas saiknes neesamība starp tiesas, kurai ir jurisdikcija, izdarītu konstatējumu, ka pieļauti trūkumi līgumsaistību izpildē, un atbildīgā kredītrīkotāja veiktu izslēgšanas pasākuma noteikšanu – Pienākums konkrēti un individuāli izvērtēt apsūdzētās personas rīcību – Iepriekšējs līgums, kas piešķirts ekonomikas dalībnieku grupai – Solidāra līgumiskā atbildība</t>
  </si>
  <si>
    <t>1) Atcelt Eiropas Komisijas 2022. gada 1. oktobra lēmumu, ar ko TP izslēgta no dalības līgumu slēgšanas tiesību piešķiršanas procedūrās, kuras regulē Eiropas Parlamenta un Padomes Regula (ES, Euratom) 2018/1046 (2018. gada 18. jūlijs) par finanšu noteikumiem, ko piemēro Savienības vispārējam budžetam, ar kuru groza Regulas (ES) Nr. 1296/2013, (ES) Nr. 1301/2013, (ES) Nr. 1303/2013, (ES) Nr. 1304/2013, (ES) Nr. 1309/2013, (ES) Nr. 1316/2013, (ES) Nr. 223/2014, (ES) Nr. 283/2014 un Lēmumu Nr. 541/2014/ES un atceļ Regulu (ES, Euratom) Nr. 966/2012, vai finansē no 11. Eiropas Attīstības fonda (EAF), un no dalības atlasē Eiropas Savienības līdzekļu apguvei.
2)      Komisija atlīdzina tiesāšanās izdevumus, tostarp tos, kas saistīti ar pagaidu noregulējuma tiesvedību.</t>
  </si>
  <si>
    <t>https://curia.europa.eu/juris/document/document.jsf?text=&amp;docid=293799&amp;pageIndex=0&amp;doclang=lv&amp;mode=req&amp;dir=&amp;occ=first&amp;part=1&amp;cid=10399168</t>
  </si>
  <si>
    <t>C-683/22</t>
  </si>
  <si>
    <t>Adusbef – Associazione difesa utenti servizi bancari e finanziari,
pret
residenza del Consiglio dei ministri,
Ministero dell’Economia e delle Finanze,
Ministero delle Infrastrutture e della Mobilità sostenibili,
DIPE – Dipartimento programmazione e coordinamento della politica economica,
Autorità di regolazione dei trasporti,
Corte dei Conti,
Avvocatura generale dello Stato,
piedaloties
Mundys SpA , iepriekš Atlantia SpA,
Autostrade per l’Italia SpA,
Holding Reti Autostradali SpA,</t>
  </si>
  <si>
    <t>Lūgums sniegt prejudiciālu nolēmumu – Direktīva 2014/23/ES – Koncesijas līgumu piešķiršanas procedūra – 43. pants – Koncesijas grozīšana tās darbības laikā bez konkursa rīkošanas – Automaģistrāļu koncesijas – Morandi tilta Dženovā (Itālija) sabrukšana – Autoceļu tīkla uzturēšanas un saglabāšanas pienākumu būtiska neizpilde – Jauni koncesionāra pienākumi – Līgumslēdzējas iestādes pienākums iepriekš lemt par vajadzību rīkot jaunu piešķiršanas procedūru – Līgumslēdzējas iestādes pienākums iepriekš pārbaudīt koncesionāra uzticamību</t>
  </si>
  <si>
    <t>Eiropas Parlamenta un Padomes Direktīvas 2014/23/ES (2014. gada 26. februāris) par koncesijas līgumu slēgšanas tiesību piešķiršanu 43. pants, lasot to kopsakarā ar vispārējo labas pārvaldības principu,
jāinterpretē tādējādi, ka
ka tam nav pretrunā valsts tiesiskais regulējums, saskaņā ar kuru līgumslēdzēja iestāde var grozīt koncesiju tās darbības laikā attiecībā uz koncesijas subjektu un šīs koncesijas priekšmetu, nerīkojot jaunu koncesijas piešķiršanas procedūru, ciktāl šīs izmaiņas neietilpst minētās direktīvas 43. panta 5. punkta piemērošanas jomā un ja līgumslēdzēja iestāde ir izklāstījusi iemeslus, kuru dēļ tā uzskatīja, ka tai nebija pienākuma rīkot šādu procedūru.</t>
  </si>
  <si>
    <t>https://eur-lex.europa.eu/legal-content/LV/ALL/?uri=CELEX:62022CJ0683</t>
  </si>
  <si>
    <t>C/2024/6624</t>
  </si>
  <si>
    <t>Prasītāja: Luxone Srl, kas rīkojas savā vārdā un kā pagaidu uzņēmumu apvienības ar Iren Smart Solutions SpA, pilnvarotā pārstāve (C-403/23), Sofein SpA, agrāk Gi One SpA (C-404/23)
Atbildētājs: Consip SpA
piedaloties: Elba Compagnia di Assicurazioni e Riassicurazioni SpA, Sofein SpA, agrāk Gi One SpA (C-403/23), Iren Smart Solutions SpA, Consorzio Stabile Energie Locali Scarl, City Green Light Srl, Enel Sole Srl, Luxone Srl</t>
  </si>
  <si>
    <t>Lūgums sniegt prejudiciālu nolēmumu - Publiski līgumi - Direktīva 2004/18/EK - 47. panta 3. punkts - 48. panta 4. punkts - Aizliegums pretendentam piedalīties procedūrā - Neiespējamība samazināt piedāvājumu iesniegušās pagaidu uzņēmumu apvienības sākotnējo sastāvu - Nesaderība - Piedāvājuma spēkā esamības ilgums - Piedāvājuma, kuram beidzies termiņš, palikšana spēkā - Pienākums atsaukt šo piedāvājumu tieši - Minētajam piedāvājumam pievienotās pagaidu garantijas zaudēšana - Šā pasākuma automātiska piemērošana - 2. pants - Publiskā iepirkuma principi - Samērīguma princips - Vienlīdzīgas attieksmes princips - Pārskatāmības pienākums - Pārkāpums</t>
  </si>
  <si>
    <t>Eiropas Parlamenta un Padomes Direktīvas 2004/18/EK (2004. gada 31. marts) par to, kā koordinēt būvdarbu valsts līgumu, piegādes valsts līgumu un pakalpojumu valsts līgumu [būvdarbu, piegādes un pakalpojumu publiskā iepirkuma līgumu] slēgšanas tiesību piešķiršanas procedūru, 47. panta 3. punkts un 48. panta 4. punkts, aplūkojot tos kopsakarā ar vispārējo samērīguma principu,
jāinterpretē tādējādi, ka
tiem ir pretrunā tāds valsts tiesiskais regulējums, ar kuru ir izslēgta iespēja, ka pretendentu pagaidu grupas locekļi var izstāties no šīs grupas, ja ir beidzies minētās grupas iesniegtā piedāvājuma spēkā esamības termiņš un līgumslēdzēja iestāde lūdz pagarināt tai iesniegto piedāvājumu spēkā esamību, ja tiek pierādīts, pirmkārt, ka atlikušie tās pašas grupas dalībnieki atbilst līgumslēdzējas iestādes noteiktajām prasībām un, otrkārt, ka to dalības attiecīgajā līguma slēgšanas tiesību piešķiršanas procedūrā turpināšana neizraisa citu pretendentu konkurences situācijas pasliktināšanos.</t>
  </si>
  <si>
    <t>https://eur-lex.europa.eu/legal-content/EN/TXT/?uri=CELEX:62023CJ0403</t>
  </si>
  <si>
    <t>C‑652/22</t>
  </si>
  <si>
    <t>Kolin Inşaat Turizm Sanayi ve Ticaret AȘ
pret
Državna komisija za kontrolu postupaka javne nabave,
piedaloties:
HŽ Infrastruktura d.o.o.,
Strabag AG,
Strabag d.o.o.,
Strabag Rail a.s.,</t>
  </si>
  <si>
    <t>Lūgums sniegt prejudiciālu nolēmumu – Publiskais iepirkums Eiropas Savienībā – Direktīva 2014/25/ES – 43. pants – Ekonomikas dalībnieki no trešām valstīm, kuras nav noslēgušas tādu starptautisku nolīgumu ar Savienību, kas uz savstarpīguma un vienlīdzības pamata nodrošinātu piekļuvi publiskā iepirkuma tirgiem – Šo ekonomikas dalībnieku tiesību uz “tikpat labvēlīgu attieksmi” neesamība – Šāda ekonomikas dalībnieka dalība publiskā iepirkuma procedūrā – Direktīvas 2014/25 nepiemērojamība – Lūguma sniegt prejudiciālu nolēmumu par šīs direktīvas noteikumu interpretāciju saistībā ar prasību, ko cēlis minētais ekonomikas dalībnieks, nepieņemamība</t>
  </si>
  <si>
    <t>Lūgums sniegt prejudiciālu nolēmumu, ko Visoki upravni sud (Augstā administratīvā tiesa, Horvātija) iesniegusi ar 2022. gada 10. oktobra lēmumu, nav pieņemams.</t>
  </si>
  <si>
    <t>https://eur-lex.europa.eu/legal-content/LV/ALL/?uri=CELEX:62022CJ0652</t>
  </si>
  <si>
    <t>C-175/23</t>
  </si>
  <si>
    <t>Obshtina Svishtov
pret
Rakovoditel na Upravlyavashtia organ na Operativna programa “Regioni v rastezh” 2014–2020</t>
  </si>
  <si>
    <t>Lūgums sniegt prejudiciālu nolēmumu – Eiropas Savienības pašu resursi – Savienības finanšu interešu aizsardzība – Regula (ES) Nr. 1303/2013 – 2. panta 36. punkts – Jēdziens “pārkāpums” – 143. panta 2. punkts – Savienības budžetam radīts kaitējums, prasot segt nepamatotu izdevumu daļu – Piemērojamās finanšu korekcijas likmes noteikšana – Vienoto korekcijas likmju skala – Samērīguma princips</t>
  </si>
  <si>
    <t>https://eur-lex.europa.eu/legal-content/LV/ALL/?uri=CELEX:62023CJ0175</t>
  </si>
  <si>
    <t>T‑126/23</t>
  </si>
  <si>
    <t>VC, ko pārstāv J. Rodríguez Cárcamo un S. Centeno Huerta, advokāti, pret Eiropas Darba drošības un veselības aizsardzības aģentūra (EU‑OSHA), ko pārstāv E. Ortega Urretavizcaya, pārstāve, kurai palīdz M. Troncoso Ferrer, L. Lence de Frutos un F.‑M. Hislaire, advokāti,</t>
  </si>
  <si>
    <t>Publiski līgumi – Finanšu regula – Izslēgšana uz diviem gadiem no publiskā iepirkuma procedūrām un no Savienības vispārējā budžeta un EAF finansēto dotāciju piešķiršanas procedūrām – Informācijas par izslēgšanu publicēšana – Reģistrēšana agrīnās atklāšanas un izslēgšanas sistēmas datubāzē – Ar profesionālo darbību saistīts smags pārkāpums – Valsts konkurences iestādes lēmums – Valsts tiesas noteikta apturēšana – Pienākums norādīt pamatojumu – Tiesības uz efektīvu tiesību aizsardzību tiesā – Korektīvi pasākumi – Neierobežota kompetence – Acīmredzama kļūda vērtējumā – Kļūda vērtējumā – Samērīgums</t>
  </si>
  <si>
    <t>1) Prasību noraidīt.
2) VC atlīdzina tiesāšanās izdevumus, tai skaitā tos, kas ir saistīti ar pagaidu noregulējuma tiesvedību.</t>
  </si>
  <si>
    <t>https://curia.europa.eu/juris/document/document.jsf?text=&amp;docid=290609&amp;pageIndex=0&amp;doclang=LV&amp;mode=req&amp;dir=&amp;occ=first&amp;part=1&amp;cid=5388151</t>
  </si>
  <si>
    <t>C‑721/22 P</t>
  </si>
  <si>
    <t>Eiropas Komisija, PB, ko pārstāv L. Levi, advokāte,Eiropas Savienības Padome,</t>
  </si>
  <si>
    <t>Apelācija – Publiski pakalpojumu līgumi – Pārkāpumi līgumu slēgšanas tiesību piešķiršanas procedūrā – Regula (EK) Nr. 2988/95 – 4., 5. un 7. pants – Nepamatoti izmaksāto summu atgūšanas lēmums – Paziņojumi par parādu – Administratīvo pasākumu un administratīvo sodu nošķiršana – Iespēja noteikt administratīvu pasākumu, ja nav nozares tiesiskā regulējuma – Ar Regulu Nr. 2988/95 un Regulu (EK, Euratom) Nr. 1605/2002 pamatots atgūšanas lēmums – Regula Nr. 1605/2002 – 103. pants – Atgūšanas iespēja no Eiropas Savienības līdzekļu saņēmēja, kas ir saimnieciskās darbības subjekta vadītājs</t>
  </si>
  <si>
    <t>https://curia.europa.eu/juris/document/document.jsf?text=&amp;docid=290691&amp;pageIndex=0&amp;doclang=LV&amp;mode=req&amp;dir=&amp;occ=first&amp;part=1&amp;cid=5388151</t>
  </si>
  <si>
    <t>C-513/23</t>
  </si>
  <si>
    <t>Obshtina Pleven pret Rakovoditel na Upravlyavashtia organ na Operativna programa “Regioni v rastezh” 2014-2020.</t>
  </si>
  <si>
    <t>Lūgums sniegt prejudiciālu nolēmumu – Būvdarbu, piegādes un pakalpojumu publiskā iepirkuma procedūras – Direktīva 2014/24/ES – Publiski būvdarbu līgumi – 42. panta 3. punkta b) apakšpunkts – Tehniskās specifikācijas – Norāde “vai līdzvērtīgs” – Atsauce uz tehniskajiem standartiem – Regula (ES) Nr. 305/2011 – Direktīva 2014/35/ES</t>
  </si>
  <si>
    <t>https://eur-lex.europa.eu/legal-content/LV/ALL/?uri=CELEX:62023CJ0513</t>
  </si>
  <si>
    <t>C-28/23</t>
  </si>
  <si>
    <t>NFŠ a.s. pret Slovenská republika konajúca prostredníctvom Ministerstva školstva, vedy, výskumu a športu Slovenskej republiky un Ministerstvo školstva, vedy, výskumu a športu Slovenskej republiky</t>
  </si>
  <si>
    <t>Lūgums sniegt prejudiciālu nolēmumu – Būvdarbu, piegādes un pakalpojumu publiskais iepirkums – Direktīva 2004/18/EK – Jēdziens “publiski būvdarbu līgumi” – Līgumu kopums, kurā ietverts subsīdijas līgums un pārdošanas priekšlīgums – Līgumslēdzējas iestādes tieša ekonomiska interese – Būve, kas atbilst līgumslēdzējas iestādes norādītajām prasībām – Subsīdija un pārdošanas priekšlīgums, kas ir ar iekšējo tirgu saderīgs valsts atbalsts – Direktīva 89/665/EEK – Direktīva 2014/24/ES – Publiskā līguma spēkā neesamības konstatācijas sekas – Absolūta spēkā neesamība ex tunc.</t>
  </si>
  <si>
    <t>https://eur-lex.europa.eu/legal-content/LV/ALL/?uri=CELEX:62023CJ0028</t>
  </si>
  <si>
    <t>Obshtina Svishtov pret Rakovoditel na Upravlyavashtia organ na Operativna programa “Regioni v rastezh“ 2014-2020.
Administrativen sad Veliko Tarnovo</t>
  </si>
  <si>
    <t>Tiesas spriedums (astotā palāta), 2024. gada 4. oktobris.
Obshtina Svishtov pret Rakovoditel na Upravlyavashtia organ na Operativna programa “Regioni v rastezh“ 2014-2020.
Administrativen sad Veliko Tarnovo lūgums sniegt prejudiciālu nolēmumu.
Lūgums sniegt prejudiciālu nolēmumu – Eiropas Savienības pašu resursi – Savienības finanšu interešu aizsardzība – Regula (ES) Nr. 1303/2013 – 2. panta 36. punkts – Jēdziens “pārkāpums” – 143. panta 2. punkts – Savienības budžetam radīts kaitējums, prasot segt nepamatotu izdevumu daļu – Piemērojamās finanšu korekcijas likmes noteikšana – Vienoto korekcijas likmju skala – Samērīguma princips.</t>
  </si>
  <si>
    <t xml:space="preserve">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143. panta 2. punkts
jāinterpretē tādējādi, ka         
tam ir pretrunā tāds valsts tiesiskais regulējums, saskaņā ar kuru jebkurš publiskā iepirkuma noteikumu pārkāpums ir “pārkāpums” šīs regulas 2. panta 36. punkta izpratnē un automātiski izraisa tādas finanšu korekcijas piemērošanu, kuras apmērs tiek noteikts, pamatojoties uz iepriekš sagatavotu vienoto korekcijas likmju skalu.</t>
  </si>
  <si>
    <t>C‑598/22</t>
  </si>
  <si>
    <t>Società Italiana Imprese Balneari Srl
pret
Comune di Rosignano Marittimo,
Ministero dell’Economia e delle Finanze,
Agenzia del demanio – Direzione regionale Toscana e Umbria,
Regione Toscana,</t>
  </si>
  <si>
    <t>Lūgums sniegt prejudiciālu nolēmumu – LESD 49. pants – Valstij piederošu piejūras teritoriju koncesijas – Termiņa beigas un atjaunošana – Valsts tiesiskais regulējums, kurā paredzēta pastāvīgu būvju, kas uzbūvētas uz valstij piederošas teritorijas, nodošana valstij bez maksas – Ierobežojums – Trūkums</t>
  </si>
  <si>
    <t>LESD 49. pants jāinterpretē tādējādi, ka
tas pieļauj tādu valsts tiesību normu, kurā paredzēts, ka, beidzoties koncesijai par valsts īpašuma izmantošanu, ja vien koncesijas aktā nav noteikts citādi, koncesionāram nekavējoties bez maksas un bez kompensācijas – pat koncesijas atjaunošanas gadījumā – jānodod pastāvīgās būves, kuras tas uzbūvējis saistībā ar koncesiju.</t>
  </si>
  <si>
    <t>https://curia.europa.eu/juris/document/document.jsf?text=&amp;docid=288145&amp;pageIndex=0&amp;doclang=lv&amp;mode=req&amp;dir=&amp;occ=first&amp;part=1&amp;cid=507994</t>
  </si>
  <si>
    <t>C-737/22</t>
  </si>
  <si>
    <t>taten og Kommunernes Indkøbsservice A/S pret BibMedia A/S</t>
  </si>
  <si>
    <t>Lūgums sniegt prejudiciālu nolēmumu – Publiskais būvdarbu, piegādes un pakalpojumu iepirkums – Direktīva 2014/24/ES – 18. pants – Vienlīdzīgas attieksmes un pārskatāmības principi – 46. pants – Līgumu sadalīšana daļās – Pretendentam, kas iesniedzis otro saimnieciski izdevīgāko piedāvājumu, piedāvātā iespēja iegūt līguma daļu saskaņā ar saimnieciski visizdevīgākā piedāvājuma noteikumiem.</t>
  </si>
  <si>
    <t>Eiropas Parlamenta un Padomes Direktīvas 2014/24/ES (2014. gada 26. februāris) par publisko iepirkumu un ar ko atceļ Direktīvu 2004/18/EK 18. panta 1. punkts
jāinterpretē tādējādi, ka
šajā tiesību normā minētie vienlīdzīgas attieksmes un pārskatāmības principi neliedz to, ka tāda publiskā iepirkuma līguma, kas sadalīts daļās, slēgšanas tiesību piešķiršanas procedūrā pretendentam, kurš iesniedzis otro saimnieciski izdevīgāko piedāvājumu, saskaņā ar iepirkuma procedūras dokumentos paredzētajiem noteikumiem tiek piešķirta daļa ar nosacījumu, ka tas piekrīt veikt piegādes un sniegt pakalpojumus saistībā ar šo daļu par tādu pašu cenu kā tā, ko piedāvā pretendents, kurš iesniedzis saimnieciski visizdevīgāko piedāvājumu un kuram līdz ar to tikusi piešķirta cita – nozīmīgāka – šī līguma daļa.</t>
  </si>
  <si>
    <t>https://eur-lex.europa.eu/legal-content/LV/ALL/?uri=CELEX:62022CJ0737</t>
  </si>
  <si>
    <t xml:space="preserve"> C-547/22</t>
  </si>
  <si>
    <t>INGSTEEL spol. s r. o.
pret
Úrad pre verejné obstarávanie,</t>
  </si>
  <si>
    <t>Lūgums sniegt prejudiciālu nolēmumu – Pārbaudes procedūras piegādes un būvdarbu publiskā iepirkuma jomā – Direktīva 89/665/EEK – 2. panta 1. punkta c) apakšpunkts – Zaudējumu atlīdzināšana pretendentam, kas prettiesiski izslēgts no publiskā iepirkuma procedūras – Piemērojamība – Iespējas zaudēšana</t>
  </si>
  <si>
    <t>Padomes Direktīvas 89/665/EEK (1989. gada 21. decembris) par to normatīvo un administratīvo aktu koordinēšanu, kuri attiecas uz izskatīšanas procedūru piemērošanu, piešķirot piegādes un uzņēmuma līgumus valsts vajadzībām, kurā grozījumi izdarīti ar Eiropas Parlamenta un Padomes 2007. gada 11. decembra Direktīvu 2007/66/EK, 2. panta 1. punkta c) apakšpunkts
jāinterpretē tādējādi, ka
tas nepieļauj tādu valsts tiesisko regulējumu vai praksi, ar kuru principiāli tiek liegta iespēja pretendentam, kas izslēgts no publiskā iepirkuma procedūras līgumslēdzējas iestādes prettiesiska lēmuma dēļ, saņemt atlīdzību par zaudējumiem, kuri radušies, zaudējot iespēju piedalīties šajā procedūrā, lai iegūtu attiecīgo līgumu.</t>
  </si>
  <si>
    <t>https://eur-lex.europa.eu/legal-content/LV/ALL/?uri=CELEX:62022CJ0547_RES</t>
  </si>
  <si>
    <t>C‑130/23 P</t>
  </si>
  <si>
    <t>Vialto Consulting Kft., Budapešta (Ungārija), ko pārstāv S. Paliou un A. Skoulikis, dikigoroi,
pret
Eiropas Komisija, ko pārstāv T. Adamopoulos, F. Behre un R. Pethke, pārstāvji,</t>
  </si>
  <si>
    <t>Apelācija – Pirmspievienošanās palīdzības instruments – Subsīdijas – Izmeklēšanas, ko veic Eiropas Birojs krāpšanas apkarošanai (OLAF) – Administratīvie sodi – Izslēgšana no publiskā iepirkuma un no subsīdiju piešķiršanas, kas finansētas no Savienības vispārējā budžeta – Izslēgto sabiedrību publicēšana Eiropas Komisijas tīmekļvietnē – Sodu samērīgums – Galīgā sprieduma vai galīga administratīvā lēmuma neesamības nenorādīšana</t>
  </si>
  <si>
    <t xml:space="preserve">1) Apelācijas sūdzību noraidīt.
2) Vialto Consulting Kft. sedz savus, kā arī atlīdzina Eiropas Komisijas tiesāšanās izdevumus.
</t>
  </si>
  <si>
    <t>https://curia.europa.eu/juris/document/document.jsf?text=&amp;docid=286568&amp;pageIndex=0&amp;doclang=LV&amp;mode=req&amp;dir=&amp;occ=first&amp;part=1&amp;cid=8599413</t>
  </si>
  <si>
    <t>T‑38/21</t>
  </si>
  <si>
    <t>Inivos Ltd, Londona (Apvienotā Karaliste),
Inivos BV, Roterdama (Nīderlande),
ko pārstāv R. Martens, L. Hoet un A. Van Laer, advokāti,
prasītājas,
pret
Eiropas Komisiju, ko pārstāv L. André un M. Ilkova, pārstāves,</t>
  </si>
  <si>
    <t>Publiski līgumi – Sarunu procedūra bez iepriekšējas paziņojuma par līgumu publicēšanas – Dezinfekcijas robotu piegāde slimnīcām Eiropā – Ārkārtēja steidzamība – Covid‑19 – Prasītāju nepiedalīšanās iepirkuma procedūrā – Atcelšanas prasība – Individuāla skāruma neesamība – Strīda līgumiskais raksturs – Nepieņemamība – Atbildība</t>
  </si>
  <si>
    <t>1) Prasību noraidīt.
2) Inivos Ltd un Inivos BV atlīdzina tiesāšanās izdevumus, tostarp tiesāšanās izdevumus saistībā ar pagaidu noregulējuma tiesvedību.</t>
  </si>
  <si>
    <t>https://curia.europa.eu/juris/document/document.jsf?text=&amp;docid=283022&amp;pageIndex=0&amp;doclang=lv&amp;mode=req&amp;dir=&amp;occ=first&amp;part=1&amp;cid=5477436</t>
  </si>
  <si>
    <t>C‑303/22</t>
  </si>
  <si>
    <t>CROSS Zlín a.s.
pret
Úřad pro ochranu hospodářské soutěže,
piedaloties
Statutární město Brno,</t>
  </si>
  <si>
    <t>Lūgums sniegt prejudiciālu nolēmumu – Piegādes un būvdarbu publiskā iepirkuma pārbaudes procedūras – Direktīva 89/665/EEK – Pieeja pārskatīšanas procedūrām – 2. panta 3. punkts un 2.a panta 2. punkts – Dalībvalstu pienākums paredzēt pārbaudes procedūru ar apturošu ietekmi – Pirmās instances pārskatīšanas struktūra – Prasība saistībā ar lēmumu piešķirt līguma slēgšanas tiesības – 2. panta 9. punkts – Struktūra, kas ir atbildīga par pārskatīšanas procedūru un kurai nav tiesas rakstura – Publiskā iepirkuma līguma noslēgšana pirms prasības celšanas tiesā par šīs iestādes lēmumu – Eiropas Savienības Pamattiesību hartas 47. pants – Efektīva tiesību aizsardzība tiesā</t>
  </si>
  <si>
    <t>Padomes Direktīvas 89/665/EEK (1989. gada 21. decembris) par to normatīvo un administratīvo aktu koordinēšanu, kuri attiecas uz izskatīšanas procedūru piemērošanu, piešķirot piegādes un uzņēmuma līgumus valsts vajadzībām, kurā grozījumi izdarīti ar Eiropas Parlamenta un Padomes Direktīvu 2014/23/ES (2014. gada 26. februāris), 2. panta 3. punkts un 2.a panta 2. punkts
ir jāinterpretē tādējādi, ka
tiem nav pretrunā tāds valsts tiesiskais regulējums, ar kuru līgumslēdzējai iestādei ir aizliegts noslēgt publiskā iepirkuma līgumu tikai līdz brīdim, kad pirmās instances struktūra šī 2. panta 3. punkta izpratnē lemj par pārsūdzību attiecībā uz lēmumu par šī līguma slēgšanas tiesību piešķiršanu, un šajā ziņā nav nozīmes jautājumam, vai šai pārsūdzības struktūrai ir vai nav tiesas raksturs.</t>
  </si>
  <si>
    <t>https://curia.europa.eu/juris/document/document.jsf?text=&amp;docid=281794&amp;pageIndex=0&amp;doclang=lv&amp;mode=lst&amp;dir=&amp;occ=first&amp;part=1&amp;cid=48341</t>
  </si>
  <si>
    <t>C‑421/22</t>
  </si>
  <si>
    <t>SIA “DOBELES AUTOBUSU PARKS”,
AS “CATA”,
SIA “VTU VALMIERA”,
SIA “JELGAVAS AUTOBUSU PARKS”,
SIA “Jēkabpils autobusu parks”
pret
Iepirkumu uzraudzības biroju,
VSIA “Autotransporta direkcija”,</t>
  </si>
  <si>
    <t>Lūgums sniegt prejudiciālu nolēmumu – Transports – Sabiedriskā pasažieru transporta pakalpojumi, izmantojot dzelzceļu un autoceļus – Regula (EK) Nr. 1370/2007 – 1. panta 1. punkts – 2.a panta 2. punkts – 3. panta 1. punkts – 4. panta 1. punkts – 6. panta 1. punkts – Līgums par sabiedriskā pasažieru transporta pakalpojumu sniegšanu ar autobusiem – Publiska pakalpojumu līguma slēgšanas tiesību piešķiršanas procedūra – Atklāts, pārredzams un nediskriminējošs konkurss – Specifikācijas – Kompetentās valsts iestādes piešķirtas kompensācijas apmērs – Indeksācija, kas ierobežota laikā un attiecas tikai uz konkrētām izmaksu kategorijām – Risku sadale</t>
  </si>
  <si>
    <t xml:space="preserve">"Eiropas Parlamenta un Padomes Regula (EK) Nr. 1370/2007 (2007. gada 23. oktobris) par sabiedriskā pasažieru transporta pakalpojumiem, izmantojot dzelzceļu un autoceļus, un ar ko atceļ Padomes Regulu (EEK) Nr. 1191/69 un Padomes Regulu (EEK) Nr. 1107/70, redakcijā ar grozījumiem, kas izdarīti ar Eiropas Parlamenta un Padomes 2016. gada 14. decembra Regulu (ES) 2016/2338,
ir jāinterpretē tādējādi, ka
tai nav pretrunā kompensācijas shēma, ar kuru – publiskā pakalpojumu iepirkuma ietvaros un atklātas, pārredzamas un nediskriminējošas konkursa procedūras rezultātā – kompetentajām valsts iestādēm nav noteikts pienākums regulāras indeksācijas veidā kompensēt pasažieru transporta pakalpojumu sniedzējam, kam jāpilda sabiedrisko pakalpojumu sniegšanas saistības, visu ar šo pakalpojumu apsaimniekošanu un sniegšanu saistīto izmaksu, kuras atrodas ārpus pakalpojuma sniedzēja kontroles, pieaugumu pilnā apmērā."
</t>
  </si>
  <si>
    <t>https://curia.europa.eu/juris/document/document.jsf?text=&amp;docid=280783&amp;pageIndex=0&amp;doclang=LV&amp;mode=lst&amp;dir=&amp;occ=first&amp;part=1&amp;cid=141036</t>
  </si>
  <si>
    <t>C‑66/22</t>
  </si>
  <si>
    <t>Infraestruturas de Portugal SA,
Futrifer Indústrias Ferroviárias SA
pret
Toscca – Equipamentos em Madeira Lda,
piedaloties:
Mota‑Engil Railway Engineering SA,</t>
  </si>
  <si>
    <t>Lūgums sniegt prejudiciālu nolēmumu – Būvdarbu, piegādes un pakalpojumu publiskā iepirkuma procedūras – Direktīva 2014/24/ES – 57. panta 4. punkta pirmās daļas d) apakšpunkts – Publiskais iepirkums transporta nozarē – Direktīva 2014/25/ES – 80. panta 1. punkts – Fakultatīvi izslēgšanas iemesli – Transponēšanas pienākums – Nolīgumi, ko ekonomikas dalībnieks noslēdz ar mērķi izkropļot konkurenci – Līgumslēdzējas iestādes kompetence – Agrāka konkurences iestādes lēmuma ietekme – Samērīguma princips – Eiropas Savienības Pamattiesību hartas 47. pants – Tiesības uz efektīvu tiesību aizsardzību – Labas pārvaldības princips – Pienākums norādīt pamatojumu</t>
  </si>
  <si>
    <t>Eiropas Parlamenta un Padomes Direktīvas 2014/24/ES (2014. gada 26. februāris) par publisko iepirkumu un ar ko atceļ Direktīvu 2004/18/EK 57. panta 4. punkta pirmās daļas d) apakšpunkts
ir jāinterpretē tādējādi, ka
tas nepieļauj tādu valsts tiesisko regulējumu, ar kuru iespēja izslēgt pretendenta piedāvājumu tādēļ, ka pastāv nopietnas norādes par šī pretendenta rīcību, kas var izkropļot konkurences tiesību normas, tiek ierobežota tādējādi, ka šī iespēja attiecas tikai uz publiskā iepirkuma procedūru, kurā šāda veida rīcība ir notikusi.
2)      Direktīvas 2014/24 57. panta 4. punkta pirmās daļas d) apakšpunkts
ir jāinterpretē tādējādi, ka
tas nepieļauj tādu valsts tiesisko regulējumu, ar kuru tikai valsts konkurences iestādei ir piešķirtas pilnvaras lemt par ekonomikas dalībnieku izslēgšanu no publiskā iepirkuma procedūrām konkurences tiesību normu pārkāpuma dēļ.
3)      Direktīvas 2014/24 57. panta 4. punkta pirmās daļas d) apakšpunkts, lasot to vispārējā labas pārvaldības principa gaismā,
ir jāinterpretē tādējādi, ka
līgumslēdzējas iestādes lēmumam par ekonomikas dalībnieka uzticamību, kas pieņemts, piemērojot šajā tiesību normā paredzēto izslēgšanas iemeslu, ir jābūt pamatotam.</t>
  </si>
  <si>
    <t>https://curia.europa.eu/juris/document/document.jsf?text=&amp;docid=280770&amp;pageIndex=0&amp;doclang=LV&amp;mode=lst&amp;dir=&amp;occ=first&amp;part=1&amp;cid=141036</t>
  </si>
  <si>
    <t>Apvienotās lietas C-441/22 un C-443/22.</t>
  </si>
  <si>
    <t>Zamestnik-ministar na regionalnoto razvitie i blagoustroystvoto i rakovoditel na Upravlyavashtia organ na Operativna programa “Regioni v rastezh” 2014–2020 pret Obshtina Razgrad un Zamestnik-ministar na regionalnoto razvitie i blаgoustroystvoto i rakovoditel na Natsionalnia organ po Programa INTERREG V-A Rumania-Bulgaria 2014-2020 pret Obshtina Balchik.</t>
  </si>
  <si>
    <t xml:space="preserve">Lūgums sniegt prejudiciālu nolēmumu – Publiski līgumi – Eiropas strukturālie un investīciju fondi – Līguma izpilde – Direktīva 2014/24/ES – 72. pants – Līgumu izmaiņas to darbības laikā – Izmaiņas izpildes termiņā – Būtiskas izmaiņas – Neparedzami apstākļi.
</t>
  </si>
  <si>
    <t>Eiropas Parlamenta un Padomes Direktīvas 2014/24/ES (2014. gada 26. februāris) par publisko iepirkumu un ar ko atceļ Direktīvu 2004/18/EK, kas grozīta ar Komisijas 2017. gada 18. decembra Deleģēto regulu (ES) 2017/2365, 72. panta 1. punkta e) apakšpunkts un 4. punkts
ir jāinterpretē tādējādi, ka,
lai publiskā iepirkuma līguma izmaiņas kvalificētu par “būtiskām” šīs tiesību normas izpratnē, līguma pusēm nav jābūt parakstījušām rakstisku vienošanos, kuras priekšmets ir šīs izmaiņas, turklāt kopīgs nodoms veikt attiecīgās izmaiņas var tikt secināts arī tostarp no citas šo pušu rakstiskas informācijas.
2) Direktīvas 2014/24, kas grozīta ar Deleģēto regulu 2017/2365, 72. panta 1. punkta c) apakšpunkta i) punkts
ir jāinterpretē tādējādi, ka
rūpība, kāda ir jāizrāda līgumslēdzējai iestādei, lai tā varētu atsaukties uz šo tiesību normu, prasa tostarp, lai, sagatavojot attiecīgo publisko līgumu, šī iestāde ņemtu vērā šī līguma izpildes termiņa pārsniegšanas riskus, ko rada paredzami apturēšanas iemesli, piemēram, parasti meteoroloģiskie apstākļi, kā arī tiesību aktos paredzēti būvdarbu izpildes aizliegumi, kas ir iepriekš publicēti un piemērojami laikposmā, kurš ietilpst minētā līguma izpildes laikposmā, un šādi parasti meteoroloģiskie apstākļi un tiesību aktos paredzēti aizliegumi, ja tie nav noteikti dokumentos, kas reglamentē publiskā iepirkuma līguma slēgšanas tiesību piešķiršanas procedūru, nevar pamatot būvdarbu veikšanu pēc šajos dokumentos, kā arī sākotnējā publiskā iepirkuma līgumā noteiktā termiņa.</t>
  </si>
  <si>
    <t>https://eur-lex.europa.eu/legal-content/LV/TXT/?uri=CELEX%3A62022CJ0441&amp;qid=1704722457792</t>
  </si>
  <si>
    <t>Lieta C-480/22</t>
  </si>
  <si>
    <t>EVN Business Service GmbH u.c.</t>
  </si>
  <si>
    <t>Lūgums sniegt prejudiciālu nolēmumu – Publiskais iepirkums – Publiskā iepirkuma pārskatīšanas procedūras – Direktīva 2014/25/ES – 57. panta 3. punkts – Līgumslēdzējs ar juridisko adresi dalībvalstī, kas nav dalībvalsts, kurā atrodas centralizēto iepirkumu struktūras, kura rīkojas tā vārdā un interesēs, juridiskā adrese – Pieeja pārskatīšanas procedūrām – Piemērojamie procesuālie noteikumi un pārskatīšanas iestāžu kompetence.</t>
  </si>
  <si>
    <t>https://eur-lex.europa.eu/legal-content/LV/TXT/?uri=CELEX%3A62022CJ0480&amp;qid=1701844392884</t>
  </si>
  <si>
    <t>C-186/22</t>
  </si>
  <si>
    <t xml:space="preserve">Sad Trasporto Locale SpA pret Provincia autonoma di Bolzano, piedaloties Strutture Trasporto Alto Adige SpA A. G
</t>
  </si>
  <si>
    <t>Lūgums sniegt prejudiciālu nolēmumu – Transports – Regula (EK) Nr. 1370/2007 – Sabiedriskā pasažieru transporta pakalpojumi, izmantojot dzelzceļu un autoceļus – Piemērojamība – 1. panta 2. punkts – Trošu ceļu iekārtas – Sabiedriskā transporta pakalpojumu līguma tieša piešķiršana, ko kompetentā vietējā iestāde piešķir iekšējam pakalpojumu sniedzējam – Operacionālā riska nodošana – Kompensācija par sabiedrisko pakalpojumu saistībām</t>
  </si>
  <si>
    <t>https://eur-lex.europa.eu/legal-content/LV/ALL/?uri=CELEX:62022CJ0186</t>
  </si>
  <si>
    <t>C-510/22</t>
  </si>
  <si>
    <t>Romaqua Group SA pret Societatea Națională Apele Minerale un Agenția Națională pentru Resurse Minerale</t>
  </si>
  <si>
    <t>Romaqua Group SA pret Societatea Națională Apele Minerale un Agenția Națională pentru Resurse Minerale.
Înalta Curte de Casaţie şi Justiţie lūgums sniegt prejudiciālu nolēmumu.
Lūgums sniegt prejudiciālu nolēmumu – LESD 102. un 106. pants – Valsts uzņēmumi – Darījumdarbības brīvība – Brīvība veikt uzņēmējdarbību – Uzņēmums, kas pilnībā pieder dalībvalstij un kam, neizsludinot konkursu, ir piešķirtas ekskluzīvas koncesijas dabīgā minerālūdens ieguvei – Valsts tiesiskais regulējums, kurā atļauts pagarināt koncesiju uz nenoteiktu laiku.</t>
  </si>
  <si>
    <t>LESD 106. panta 1. punkts, lasot to kopsakarā ar LESD 102. pantu, ir jāinterpretē tādējādi, ka tas nepieļauj valsts tiesisko regulējumu, kurā minerālūdens ieguves avota ekskluzīvu ekspluatēšanas tiesību īpašniekam ir paredzēta iespēja, neizsludinot konkursu, saņemt tā ieguves atļaujas pagarinājumu uz secīgiem piecu gadu laikposmiem, ja ar šo tiesisko regulējumu šis īpašnieks, tikai īstenojot tam piešķirtās privileģētās tiesības, tiek nostādīts sava dominējošā stāvokļa, kas tam pastāv iekšējā tirgus būtiskā daļā, ļaunprātīgas izmantošanas situācijā, vai ja šīs tiesības var radīt situāciju, kurā minētais īpašnieks tiek mudināts īstenot šādu ļaunprātīgu izmantošanu, – tas, ņemot vērā tās rīcībā esošos faktiskos un tiesiskos apstākļus, ir jāizvērtē iesniedzējtiesai.</t>
  </si>
  <si>
    <t>https://eur-lex.europa.eu/legal-content/LV/TXT/?uri=CELEX%3A62022CJ0510&amp;qid=1696506412098</t>
  </si>
  <si>
    <t>T‑1/23</t>
  </si>
  <si>
    <t>Enmacc GmbH, vs. European Commission</t>
  </si>
  <si>
    <t>Public supply contracts – Procurement procedure – Organisation of demand aggregation and tendering of gas under the EU Energy Platform – Negotiated procedure without prior publication of a contract notice – Refusal of a request to participate in the procedure – Obligation to state reasons – Article 164(5)(f) of, and point 11.1(c) of Annex I to, Regulation (EU, Euratom) 2018/1046 – Transparency – Equal treatment)</t>
  </si>
  <si>
    <t>Dismisses the action;
2. Orders Enmacc GmbH to pay the costs, including those relating to the proceedings for interim relief.</t>
  </si>
  <si>
    <t>https://curia.europa.eu/juris/document/document.jsf?text=&amp;docid=277052&amp;pageIndex=0&amp;doclang=EN&amp;mode=lst&amp;dir=&amp;occ=first&amp;part=1&amp;cid=3557083</t>
  </si>
  <si>
    <t>C-601/21</t>
  </si>
  <si>
    <t>Eiropas Komisija pret Polijas Republiku</t>
  </si>
  <si>
    <t>Valsts pienākumu neizpilde – Publiski pakalpojumu līgumi – Valsts spiestuve – Personu apliecinošu dokumentu un citu oficiālu dokumentu izgatavošana, kā arī šādu dokumentu pārvaldības sistēmu sagatavošana – Valsts tiesību akti, kuros paredzēta šādas izgatavošanas līgumu slēgšanas tiesību piešķiršana publisko tiesību uzņēmumam, iepriekš neizmantojot iepirkuma procedūru – LESD 346. panta 1. punkta a) apakšpunkts – Direktīva 2014/24/ES – 1. panta 1. un 3. punkts – 15. panta 2. un 3. punkts – Īpaši drošības pasākumi – Dalībvalsts būtisku drošības interešu aizsardzība.</t>
  </si>
  <si>
    <t xml:space="preserve">
Polijas tiesību aktos ieviešot izņēmumus, kas nav paredzēti Eiropas Parlamenta un Padomes Direktīvā 2014/24/ES (2014. gada 26. februāris) par publisko iepirkumu un ar ko atceļ Direktīvu 2004/18/EK, attiecībā uz līgumiem, pirmkārt, par 2004. gada 29. janvāraustawa Prawo zamówień publicznych (Publiskā iepirkuma likums), kurā grozījumi izdarīti ar 2018. gada 22. novembraustawa o dokumentach publicznych (Publisko dokumentu likums), 4. panta 5.c punktā minēto publisko dokumentu izgatavošanu, izņemot karavīru personas dokumentu un viņu personas apliecību, policistu, robežsargu, Valsts drošības aģentūras darbinieku, Iekšējās drošības aģentūras darbinieku un Izlūkošanas aģentūras darbinieku, militārās pretizlūkošanas dienesta darbinieku un profesionālo karavīru, kas iecelti amatā šajā dienestā, militārās izlūkošanas dienesta darbinieku un profesionālo karavīru, kas iecelti amatā šajā dienestā, kā arī Militārās policijas darbinieku karšu izgatavošanu, un, otrkārt, attiecībā uz akcīzes marku, likumisko marķējumu, kontroles uzlīmju, balsošanas biļetenu, hologrāfisko zīmju uz balsstiesību apliecinājumiem, kā arī sistēmu ar mikroprocesoru, kurām ir publisko dokumentu pārvaldībai paredzēta programmatūra, datorsistēmu un datubāzu, kas nepieciešamas publisku dokumentu izmantošanai un kas arī paredzētas minētajā 4. panta 5.c punktā, izgatavošanu, Polijas Republika nav izpildījusi Direktīvas 2014/24 1. panta 1. un 3. punktā un 15. panta 2. un 3. punktā, skatītu kopsakarā ar LESD 346. panta 1. punkta a) apakšpunktu, paredzētos pienākumus.
2) Prasību pārējā daļā noraidīt.
3) Polijas Republika sedz savus, kā arī atlīdzina divas trešdaļas no Eiropas Komisijas tiesāšanās izdevumiem.
4) Eiropas Komisija sedz vienu trešdaļu savu tiesāšanās izdevumu.</t>
  </si>
  <si>
    <t>https://eur-lex.europa.eu/legal-content/LV/TXT/?uri=CELEX%3A62021CJ0601&amp;qid=1696506412098</t>
  </si>
  <si>
    <t>T-376/21</t>
  </si>
  <si>
    <t>Instituto Cervantes pret Eiropas Komisiju.</t>
  </si>
  <si>
    <t>Publiski pakalpojumu līgumi – Iepirkuma procedūra – Valodu mācību pakalpojumu sniegšana Savienības iestāžu, struktūru un aģentūru vajadzībām – Pretendenta ierindošana kaskādes procedūrā – Pienākums norādīt pamatojumu – Hiperteksta saitē pieejamie piedāvājuma elementi – Acīmredzamas kļūdas vērtējumā – Pilnvaru nepareiza izmantošana.</t>
  </si>
  <si>
    <t>1) Prasību noraidīt.
2) Instituto Cervantes sedz savus, kā arī atlīdzina Eiropas Komisijas tiesāšanās izdevumus.
3) Spānijas Karaliste savus tiesāšanās izdevumus sedz pati.</t>
  </si>
  <si>
    <t>https://eur-lex.europa.eu/legal-content/LV/TXT/?uri=CELEX%3A62021TJ0376&amp;qid=1688641112791</t>
  </si>
  <si>
    <t>C-545/21</t>
  </si>
  <si>
    <t>ANAS SpA pret Ministero delle Infrastrutture e dei Trasporti.</t>
  </si>
  <si>
    <t>Lūgums sniegt prejudiciālu nolēmumu – Eiropas Savienības struktūrfondi – Regula (EK) Nr. 1083/2006 – 2. panta 7. punkts – “Neatbilstības” jēdziens – 98. panta 1. un 2. punkts – Dalībvalstu veiktās finanšu korekcijas saistībā ar atklātajām neatbilstībām – Piemērojamie kritēriji – Direktīva 2004/18/EK – 45. panta 2. punkta pirmās daļas d) apakšpunkts – Jēdziens “nopietns pārkāpums saistībā ar profesionālo darbību”.</t>
  </si>
  <si>
    <t>Padomes Regulas (EK) Nr. 1083/2006 (2006. gada 11. jūlijs), ar ko paredz vispārīgus noteikumus par Eiropas Reģionālās attīstības fondu, Eiropas Sociālo fondu un Kohēzijas fondu un atceļ Regulu (EK) Nr. 1260/1999, 2. panta 7. punkts
ir jāinterpretē tādējādi, ka
“neatbilstības” jēdziens šīs tiesību normas izpratnē attiecas uz rīcību, kas var tikt kvalificēta kā “korupcijas darbība”, kura veikta publiskā iepirkuma procedūrā, kuras priekšmets ir Eiropas Savienības struktūrfonda līdzfinansētu būvdarbu veikšana, un saistībā ar kurām ir uzsākts administratīvais process vai tiesvedība, tostarp, ja nav pierādīts, ka šai rīcībai ir bijusi reāla ietekme uz pretendenta atlases procedūru, un nav konstatēts nekāds faktisks kaitējums Savienības budžetam. 
2) Regulas Nr. 1083/2006 98. panta 1. un 2. punkts
ir jāinterpretē tādējādi, ka
tādas “neatbilstības” gadījumā, kāda ir definēta šīs regulas 2. panta 7. punktā, lai noteiktu piemērojamo finanšu korekciju, dalībvalstīm katrā konkrētajā gadījumā jāveic vērtējums, ievērojot samērīguma principu un it īpaši ņemot vērā konstatēto neatbilstību raksturu un smagumu, kā arī to finanšu ietekmi uz attiecīgo fondu.</t>
  </si>
  <si>
    <t>https://eur-lex.europa.eu/legal-content/LV/ALL/?uri=CELEX:62021CJ0545</t>
  </si>
  <si>
    <t>C-101/22</t>
  </si>
  <si>
    <t>Eiropas Komisija pret Sopra Steria Benelux un Unisys Belgium</t>
  </si>
  <si>
    <t>Apelācija – Tiesas Reglaments – 169. pants – Apelācija, kas iesniegta par Vispārējās tiesas nolēmuma rezolutīvo daļu – Publiski pakalpojumu līgumi – Iepirkuma procedūra – Regula (ES, Euratom) 2018/1046 – 170. panta 3. punkts – I pielikuma 23. punkts – Noraidītais pretendents, kurš vērš Eiropas Komisijas uzmanību uz norādēm par to, ka izraudzītais piedāvājums ir nepamatoti lēts – Līgumslēdzējas iestādes pienākuma norādīt pamatojumu tvērums.</t>
  </si>
  <si>
    <t xml:space="preserve">
1) Apelācijas sūdzību noraidīt. 
2) Eiropas Komisija atlīdzina tiesāšanās izdevumus.</t>
  </si>
  <si>
    <t>https://eur-lex.europa.eu/legal-content/LV/TXT/?uri=CELEX%3A62022CJ0101&amp;qid=1685970111580</t>
  </si>
  <si>
    <t>C-53/22</t>
  </si>
  <si>
    <t>VZ pret CA, Tribunale Amministrativo Regionale per la Lombardia lūgums sniegt prejudiciālu nolēmumu</t>
  </si>
  <si>
    <t>Tribunale Amministrativo Regionale per la Lombardia lūgums sniegt prejudiciālu nolēmumu.
Lūgums sniegt prejudiciālu nolēmumu – Piegādes un būvdarbu publiskā iepirkuma pārbaudes procedūras – Direktīva 89/665/EEK – 1. panta 3. punkts – Interese celt prasību – Pieeja pārbaudes procedūrām – Ar profesionālo darbību saistīts nopietns pārkāpums pret konkurenci vērstas vienošanās dēļ – Cits saimnieciskās darbības subjekts, kas ir galīgi izslēgts no dalības attiecīgajā iepirkuma procedūrā, jo nav izpildītas minimālās prasības.</t>
  </si>
  <si>
    <t>Padomes Direktīvas 89/665/EEK (1989. gada 21. decembris) par to normatīvo un administratīvo aktu koordinēšanu, kuri attiecas uz izskatīšanas [pārbaudes] procedūru piemērošanu, piešķirot [tiesības noslēgt] piegādes un uzņēmuma līgumus valsts vajadzībām, kas grozīta ar Eiropas Parlamenta un Padomes 2014. gada 26. februāra Direktīvu 2014/23/EK, 1. panta 3. punkts
ir jāinterpretē tādējādi, ka
tam nav pretrunā tāds dalībvalsts tiesiskais regulējums, ar ko saimnieciskās darbības subjektam – kurš nevarēja piedalīties publiskā iepirkuma procedūrā tāpēc, ka tas neatbilda kādam no nosacījumiem dalībai attiecīgajā procedūrā, un kura prasība, kas vērsta pret šī nosacījuma iekļaušanu šajā paziņojumā par iepirkumu ir noraidīta ar lēmumu, kurš ieguvis res judicata spēku, – neļauj apstrīdēt attiecīgās līgumslēdzējas iestādes atteikumu atcelt lēmumu par šī līguma slēgšanas tiesību piešķiršanu pēc tam, kad ar tiesas nolēmumu ir apstiprināts, ka gan izraudzītais pretendents, gan visi citi pretendenti ir bijuši tādas vienošanās dalībnieki, ar kuru tiek pārkāptas konkurences tiesību normas tajā pašā nozarē, uz ko attiecas šī publiskā iepirkuma procedūra.</t>
  </si>
  <si>
    <t>https://eur-lex.europa.eu/legal-content/LV/TXT/?uri=CELEX%3A62022CJ0053&amp;qid=1677853421713</t>
  </si>
  <si>
    <t>C-403/21</t>
  </si>
  <si>
    <t>SC NV Construct SRL pret Judeţul Timiş.</t>
  </si>
  <si>
    <t>Lūgums sniegt prejudiciālu nolēmumu – LESD 267. pants – Jēdziens “valsts tiesa” – Kritēriji – Attiecīgās valsts iestādes kā tiesas neatkarība un tās pieņemto nolēmumu saistošais raksturs – Šīs iestādes locekļu stabilitāte – Direktīva 2014/24/ES – Publiskā iepirkuma procedūras – 58. pants – Atlases kritēriji – Iespēja šajos kritērijos iekļaut pienākumus, kuri izriet no speciālajiem tiesību aktiem, kuri piemērojami ar attiecīgo publisko iepirkumu saistītajām darbībām un kuri iepirkuma procedūras dokumentos nav paredzēti kā atlases kritēriji – 63. panta 1. punkts – Pretendents, kurš, lai izpildītu līgumslēdzējas iestādes prasības, paļaujas uz cita subjekta spējām – Neiespējamība noteikt pienākumu slēgt apakšuzņēmuma līgumu.</t>
  </si>
  <si>
    <t>https://eur-lex.europa.eu/legal-content/LV/TXT/?uri=CELEX%3A62021CJ0403&amp;qid=1675666709781</t>
  </si>
  <si>
    <t>C-682/21</t>
  </si>
  <si>
    <t>“HSC Baltic” UAB u.c. pret Vilniaus miesto savivaldybės administracija u.c.</t>
  </si>
  <si>
    <t>Lūgums sniegt prejudiciālu nolēmumu – Publiski līgumi – Direktīva 2014/24/ES – 57. panta 4. punkta g) apakšpunkts – Fakultatīvs izslēgšanas iemesls, kas saistīts ar trūkumiem iepriekšējā līgumā – Līgums, kas piešķirts ekonomikas dalībnieku grupai – Šī līgumu izbeigšana – Visu grupas dalībnieku automātiska iekļaušana neuzticamo piegādātāju sarakstā – Samērīguma princips – Direktīva 89/665/EEK – 1. panta 1. un 3. punkts – Tiesības uz efektīvu tiesību aizsardzību.</t>
  </si>
  <si>
    <t>https://eur-lex.europa.eu/legal-content/LV/TXT/?uri=CELEX%3A62021CJ0682&amp;qid=1675666709781</t>
  </si>
  <si>
    <t>Apvienotās lietas C-383/21 un C-384/21.</t>
  </si>
  <si>
    <t>Société de logement de service public (SLSP) “Sambre &amp; Biesme” SCRL un Commune de Farciennes pret Société wallonne du logement.</t>
  </si>
  <si>
    <t>Lūgums sniegt prejudiciālu nolēmumu – Publiskais iepirkums – Direktīva 2014/24/ES – Publiskā iepirkuma līguma slēgšanas tiesību piešķiršana, neuzsākot iepirkuma procedūru – Publiskie līgumi starp publiskā sektora subjektiem – 12. panta 3. punkts – Publiskā iepirkuma līgumi, kas tiek piešķirti in house – Jēdziens “līdzīga kontrole” – Nosacījumi – Visu iesaistīto līgumslēdzēju iestāžu pārstāvība – 12. panta 4. punkts – Līgums starp līgumslēdzējām iestādēm, kam ir kopīgi sabiedrības interešu mērķi – Jēdziens “sadarbība” – Nosacījumi – Netransponēšana noteiktajos termiņos – Tieša iedarbība.</t>
  </si>
  <si>
    <t>https://eur-lex.europa.eu/legal-content/LV/TXT/?uri=CELEX%3A62021CJ0383&amp;qid=1672924097180</t>
  </si>
  <si>
    <t>C-769/21</t>
  </si>
  <si>
    <t>AAS “BTA Baltic Insurance Company” pret Iepirkumu uzraudzības biroju un Tieslietu ministriju</t>
  </si>
  <si>
    <t>Lūgums sniegt prejudiciālu nolēmumu – Publiskais iepirkums – Direktīva 2014/24/ES – 18. panta 1. punkts – Vienlīdzīgas attieksmes, pārskatāmības un samērīguma principi – Lēmums par uzaicinājuma iesniegt piedāvājumus atsaukšanu – Divu pretendentu, kuri uzskatāmi par vienu tirgus dalībnieku, atsevišķi iesniegti piedāvājumi, kas abi ir saimnieciski visizdevīgākie piedāvājumi – Izraudzītā pretendenta atteikums slēgt līgumu – Līgumslēdzējas iestādes lēmums noraidīt nākamā pretendenta piedāvājumu, pārtraukt iepirkuma procedūru un izsludināt jaunu iepirkumu.</t>
  </si>
  <si>
    <t>Samērīguma princips Eiropas Parlamenta un Padomes Direktīvas 2014/24/ES (2014. gada 26. februāris) par publisko iepirkumu un ar ko atceļ Direktīvu 2004/18/EK 18. panta 1. punkta izpratnē ir jāinterpretē tādējādi, ka         
tam ir pretrunā tāds valsts tiesiskais regulējums, kurā līgumslēdzējai iestādei ir noteikts pienākums pārtraukt publiskā iepirkuma procedūru tad, ja pretendents – kas sākotnēji izraudzīts tāpēc, ka bija iesniedzis saimnieciski visizdevīgāko piedāvājumu, un kas ir atsaucis šo piedāvājumu – ir uzskatāms par vienu tirgus dalībnieku ar nākamo saimnieciski visizdevīgāko piedāvājumu iesniegušo pretendentu.</t>
  </si>
  <si>
    <t>https://eur-lex.europa.eu/legal-content/LV/TXT/?uri=CELEX%3A62021CJ0769&amp;qid=1672924097180</t>
  </si>
  <si>
    <t xml:space="preserve">C-54/21
</t>
  </si>
  <si>
    <t>Antea Polska S.A., Pectore‑Eco sp. z o.o., Instytut Ochrony Środowiska – Państwowy Instytut Badawczy pret Państwowe Gospodarstwo Wodne Wody Polskie</t>
  </si>
  <si>
    <t>Lūgums sniegt prejudiciālu nolēmumu – Publiski līgumi – Direktīva 2014/24/ES – Iepirkuma principi – 18. pants – Pārskatāmība – 21. pants – Konfidencialitāte – Šo principu iekļaušana valsts tiesību aktos – Tiesības piekļūt pretendentu sniegtās informācijas kopsavilkumam par to pieredzi un atsauksmēm, līguma izpildei piedāvātajām personām, kā arī paredzēto projektu koncepciju un to īstenošanas veidu – 67. pants – Līguma slēgšanas tiesību piešķiršanas kritēriji – Piedāvāto būvdarbu vai pakalpojumu kvalitātes kritēriji – Precizitātes prasība – Direktīva 89/665/EEK – 1. panta 1. un 3. punkts – Tiesības uz efektīvu tiesību aizsardzību – Tiesiskās aizsardzības līdzeklis tāda šo tiesību pārkāpuma gadījumā, kas pieļauts atteikuma sniegt piekļuvi nekonfidenciālai informācijai dēļ</t>
  </si>
  <si>
    <t xml:space="preserve">https://eur-lex.europa.eu/legal-content/LV/TXT/?uri=CELEX:62021CJ0054
</t>
  </si>
  <si>
    <t xml:space="preserve">C-486/21 </t>
  </si>
  <si>
    <t>SHARENGO najem in zakup vozil d.o.o. pret Mestna občina Ļubļana</t>
  </si>
  <si>
    <t>Lūgums sniegt prejudiciālu nolēmumu – Publiskā elektrisko transportlīdzekļu nomas un koplietošanas sistēma – Jēdzienu “pakalpojumu koncesijas” un “publiski piegādes līgumi” nošķiršana – Direktīva 2014/23/ES – 5. panta 1. punkta b) apakšpunkts – 20. panta 4. punkts – Jēdziens “jaukti līgumi” – 8. pants – Pakalpojumu koncesijas vērtības noteikšana – Kritēriji – 27. pants – 38. pants – Direktīva 2014/24/ES – 2. panta 1. punkta 5. un 8. apakšpunkts – Īstenošanas regula (ES) 2015/1986 – XXI pielikums – Iespēja izvirzīt nosacījumu par konkrētas profesionālās darbības reģistrēšanu saskaņā ar valsts tiesībām – Neiespējamība izvirzīt šo nosacījumu visiem pagaidu kopuzņēmuma locekļiem – Regula (EK) Nr. 2195/2002 – 1. panta 1. punkts – Pienākums koncesijas dokumentos atsaukties tikai uz “kopējo publiskā iepirkuma vārdnīcu” – Īstenošanas regula (EK) Nr. 1893/2006 – 1. panta 2. punkts – Neiespējamība atsaukties uz “NACE 2. red.” klasifikāciju koncesijas dokumentos.</t>
  </si>
  <si>
    <t xml:space="preserve">https://eur-lex.europa.eu/legal-content/LV/ALL/?uri=CELEX:62021CJ0486
</t>
  </si>
  <si>
    <t>C-486/21</t>
  </si>
  <si>
    <t>SHARENGO najem in zakup vozil d.o.o. pret Mestna občina Ljubljana.</t>
  </si>
  <si>
    <t>https://eur-lex.europa.eu/legal-content/LV/ALL/?uri=CELEX:62021CJ0486</t>
  </si>
  <si>
    <t xml:space="preserve">C-631/21
</t>
  </si>
  <si>
    <t>Taxi Horn Tours BV pret gemeente Weert</t>
  </si>
  <si>
    <t>Lūgums sniegt prejudiciālu nolēmumu – Būvdarbu, piegādes un pakalpojumu publiskā iepirkuma procedūras – Direktīva 2014/24/ES – Līguma slēgšanas tiesību piešķiršana – 2. panta 1. punkta 10. apakšpunkts – Jēdziens “ekonomikas dalībnieks” – Pilnsabiedrības bez juridiskas personas statusa iekļaušana – 19. panta 2. punkts un 63. pants – Sadarbības partneru kopuzņēmums vai paļaušanās uz citu subjektu spējām – 59. panta 1. punkts – Pienākums iesniegt vienu vai vairākus Eiropas vienotos iepirkuma procedūras dokumentus (ESPD) – ESPD mērķis</t>
  </si>
  <si>
    <t xml:space="preserve">https://eur-lex.europa.eu/legal-content/LV/ALL/?uri=CELEX:62021CJ0631
</t>
  </si>
  <si>
    <t>T-717/20</t>
  </si>
  <si>
    <t>Lenovo Global Technology Belgium BV pret European High-Performance Computing Joint Undertaking (EuroHPC)</t>
  </si>
  <si>
    <t>(Publiskais iepirkums – Konkursa procedūra – Leonardo superdatora iegāde, piegāde, uzstādīšana un uzturēšana uzņēmumam Cineca – Pretendenta piedāvājuma noraidīšana – Vienlīdzīga attieksme – Labas pārvaldības princips – Acīmredzama kļūda vērtējumā)</t>
  </si>
  <si>
    <t>1)prasību noraidīt; 
2) Lenovo Global Technology Belgium BV sedz savus tiesāšanās izdevumus, kā arī atlīdzina Eiropas augstas veiktspējas skaitļošanas kopuzņēmuma (EuroHPC) tiesāšanās izdevumus; 
3) Eiropas Komisija sedz savus tiesāšanās izdevumus pati.</t>
  </si>
  <si>
    <t>https://curia.europa.eu/juris/document/document.jsf?docid=267372&amp;mode=req&amp;pageIndex=10&amp;dir=&amp;occ=first&amp;part=1&amp;text=&amp;doclang=EN&amp;cid=167496</t>
  </si>
  <si>
    <t xml:space="preserve">Iveco Orecchia SpA pret APAM Esercizio SpA un Brescia Trasporti SpA.
Consiglio di Stato </t>
  </si>
  <si>
    <t>Lūgums sniegt prejudiciālu nolēmumu – Tiesību aktu tuvināšana – Mehāniskie transportlīdzekļi – Direktīva 2007/46/EK – Tehniskās specifikācijas – Piedāvājums piegādāt rezerves daļas, kas ir līdzvērtīgas konkrētas preču zīmes oriģināliem – Apstiprinājuma par saņemšanu neesamība – Pretendenta izdota deklarācija par līdzvērtīgumu oriģinālam – Jēdziens “izgatavotājs” – Pierādīšanas līdzekļi – Publiskais iepirkums – Direktīva 2014/25/ES.</t>
  </si>
  <si>
    <t>https://eur-lex.europa.eu/legal-content/lv/TXT/?uri=CELEX:62021CJ0068</t>
  </si>
  <si>
    <t>C‑437/21</t>
  </si>
  <si>
    <t>Liberty Lines SpA
pret
Ministero delle Infrastrutture e dei Trasporti,</t>
  </si>
  <si>
    <t>Lūgums sniegt prejudiciālu nolēmumu – Pārvadājumi – Regula (EEK) Nr. 3577/92 – 1. un 4. pants – Regula (EK) Nr. 1370/2007 – 1. pants – Tieša sabiedrisko pakalpojumu līguma piešķiršana – Jūras ātrsatiksmes pasažieru pārvadājumu sabiedriskie pakalpojumi – Pielīdzināšana dzelzceļa transporta pakalpojumiem, kas tiek sniegti pa jūru</t>
  </si>
  <si>
    <t>Padomes Regulas (EEK) Nr. 3577/92 (1992. gada 7. decembris), ar ko piemēro principu, kas paredz jūras transporta pakalpojumu sniegšanas brīvību dalībvalstīs (jūras kabotāža), un it īpaši tās 1. panta 1. punkts un 4. panta 1. punkts
ir jāinterpretē šādi:
tā nepieļauj tādu valsts tiesisko regulējumu, kura mērķis ir jūras pārvadājuma pakalpojumus pielīdzināt dzelzceļa transporta pakalpojumiem, ja attiecīgais pakalpojums šīs pielīdzināšanas dēļ tiek izslēgts no tam piemērojamā tiesiskā regulējuma publiskā iepirkuma jomā piemērošanas.</t>
  </si>
  <si>
    <t>https://curia.europa.eu/juris/document/document.jsf?text=iepirkums*&amp;docid=267139&amp;pageIndex=0&amp;doclang=LV&amp;mode=req&amp;dir=&amp;occ=first&amp;part=1&amp;cid=385757#ctx1</t>
  </si>
  <si>
    <t>Landkreis A.-F. pret J. Sch. Omnibusunternehmen un K. Reisen GmbH.</t>
  </si>
  <si>
    <t>Lūgums sniegt prejudiciālu nolēmumu – Publiskā iepirkuma procedūras – Direktīva 2014/24/ES – 57. panta 4. punkta pirmās daļas d) apakšpunkts – Fakultatīvi izslēgšanas iemesli – Ar citiem ekonomikas dalībniekiem noslēgtas vienošanās, kuru mērķis ir izkropļot konkurenci – Direktīva 2014/25/ES – 36. panta 1. punkts – Samērīguma un vienlīdzīgas attieksmes pret pretendentiem principi – 80. panta 1. punkts – Direktīvā 2014/24/ES paredzēto izslēgšanas iemeslu un atlases kritēriju izmantošana – Pretendenti, kuri veido vienu ekonomisku vienību, kas iesniegusi atsevišķus piedāvājumus, kuri nav nedz patstāvīgi, nedz neatkarīgi – Nepieciešamība, lai pastāvētu pietiekami pārliecinošas norādes LESD 101. panta pārkāpuma pierādīšanai.</t>
  </si>
  <si>
    <t>https://eur-lex.europa.eu/legal-content/LV/TXT/?uri=CELEX%3A62021CJ0416&amp;qid=1664980207823</t>
  </si>
  <si>
    <t xml:space="preserve">European Dynamics Luxembourg SA v European Central Bank </t>
  </si>
  <si>
    <t>Publiski līgumi – Iepirkuma procedūra – Izslēgšana no publiskā iepirkuma procedūras – Neparasti zemas cenas piedāvājums – Mēģinājumi negodīgi ietekmēt lēmumu pieņemšanas procesu – Saziņas noteikumu neievērošana – Samērīgums – Pienākums norādīt pamatojumu – Pilnvaru nepareiza izmantošana – Ārpuslīgumiskā atbildība</t>
  </si>
  <si>
    <t>Prasību noraidīt.</t>
  </si>
  <si>
    <t>https://eur-lex.europa.eu/legal-content/LV/TXT/HTML/?uri=CELEX:62020TJ0761&amp;qid=1664979087552&amp;from=EN</t>
  </si>
  <si>
    <t>C‑332/20</t>
  </si>
  <si>
    <t xml:space="preserve">Roma Multiservizi SpA,Rekeep SpA Vs Roma Capitale,
Autorità Garante della Concorrenza e del Mercato </t>
  </si>
  <si>
    <t>(Lūgums sniegt prejudiciālu nolēmumu – Publiskais iepirkums – Koncesijas līgumi – Daļēji publiskas sabiedrības dibināšana – “Integrēta skolas pakalpojuma” vadības piešķiršana šai sabiedrībai – Privātā partnera iecelšana konkursa procedūrā – Direktīva 2014/23 /ES – 38. pants – Direktīva 2014/24/ES – 58. pants – Piemērojamība – “in-house– Prasība par privātā partnera minimālo līdzdalību daļēji publiskas sabiedrības kapitālā – Līgumslēdzējas iestādes netieša līdzdalība privātā partnera kapitāls – atlases kritēriji)</t>
  </si>
  <si>
    <t>1) 58. pants Eiropas Parlamenta un Padomes Direktīvā 2014/24/ES (2014. gada 26. februāris) par publisko iepirkumu un ar ko atceļ Direktīvu 2004/18/EK, kurā grozījumi izdarīti ar Komisijas 18. gada Deleģēto regulu (ES) 2017/2365. 2017. gada decembris ir jāinterpretē tādējādi, ka līgumslēdzēja iestāde var izslēgt uzņēmēju no procedūras, kuras mērķis ir, pirmkārt, izveidot daļēji publisku sabiedrību un, otrkārt, piešķirt šai sabiedrībai pakalpojumu līgumu, ja šo izslēgšanu pamato fakts. ka, pamatojoties uz šīs līgumslēdzējas iestādes netiešu līdzdalību šajā uzņēmējā, šīs līgumslēdzējas iestādes maksimālā līdzdalība šajā sabiedrībā, kas noteikta konkursa dokumentos, praksē tiktu pārsniegta, ja šī līgumslēdzēja iestāde izvēlējās šo ekonomikas dalībnieku par savu partneri, ciktāl pārmērīga līdzdalība palīdz palielināt finansiālo nenoteiktību, ko sedz šī līgumslēdzēja iestāde.
2) 38. pants Eiropas Parlamenta un Padomes 2014. gada 26. februāra Direktīvā 2014/23/ES par koncesijas līgumu piešķiršanu, kurā grozījumi izdarīti ar Komisijas 2017. gada 18. decembra Deleģēto regulu (ES) 2017/2366, ir jāinterpretē šādi. tas nozīmē, ka līgumslēdzēja iestāde var izslēgt ekonomikas dalībnieku no procedūras, kuras mērķis ir, pirmkārt, izveidot daļēji publisku sabiedrību un, otrkārt, piešķirt šim uzņēmumam pakalpojumu koncesiju, ja šī izslēgšana ir pamatota ar to, ka, pamatojoties uz šīs līgumslēdzējas iestādes netiešā līdzdalība šajā uzņēmējā, šīs līgumslēdzējas iestādes maksimālā līdzdalība šajā uzņēmumā, kā noteikts uzaicinājuma uz konkursu dokumentos, praksē tiktu pārsniegta, ja līgumslēdzēja iestāde izvēlētos šo uzņēmēju par savu partneris, ciktāl šī pārmērīgā līdzdalība palīdz palielināt finansiālo nenoteiktību, ko sedz šī līgumslēdzēja iestāde.</t>
  </si>
  <si>
    <t>https://curia.europa.eu/juris/document/document.jsf?mode=DOC&amp;pageIndex=0&amp;docid=263724&amp;part=1&amp;doclang=EN&amp;text=&amp;dir=&amp;occ=first&amp;cid=1188051</t>
  </si>
  <si>
    <t xml:space="preserve"> C-436/20</t>
  </si>
  <si>
    <t xml:space="preserve">Asociación Estatal de Entidades de Servicios de Atención a Domicilio (ASADE) pret Consejería de Igualdad y Políticas Inclusivas.
Tribunal Superior de Justicia de la Comunidad Valenciana </t>
  </si>
  <si>
    <t>Lūgums sniegt prejudiciālu nolēmumu – LESD 49. un 56. pants – Pilnīgi iekšēja situācija – Pakalpojumi iekšējā tirgū – Direktīva 2006/123/EK – Piemērojamība – 2. panta 2. punkta j) apakšpunkts – Publiska līguma slēgšanas tiesību piešķiršana – Direktīva 2014/24/ES – Jēdziens “publisks līgums” – 74. – 77. pants – Personai paredzētu sociālā atbalsta pakalpojumu sniegšana – Saskaņotas rīcības nolīgumi ar privātiem sociālās iniciatīvas subjektiem – Tādu subjektu izslēgšana, kuru mērķis ir peļņas gūšana – Subjekta iedibinājuma vieta kā atlases kritērijs.</t>
  </si>
  <si>
    <t>1) Eiropas Parlamenta un Padomes Direktīvas 2014/24/ES (2014. gada 26. februāris) par publisko iepirkumu un ar ko atceļ Direktīvu 2004/18 76. un 77. pants ir jāinterpretē tādējādi, ka tiem nav pretrunā valsts tiesiskais regulējums, ar kuru tikai privāto tiesību bezpeļņas organizācijām ir rezervēta iespēja – veicot to pieteikumu izvērtēšanu uz konkurenci balstītā kārtībā – noslēgt nolīgumus, saskaņā kuriem šīs organizācijas sniedz personai paredzētus sociālā atbalsta pakalpojumus, pretī saņemot atlīdzību par izmaksām, kuras tām rodas, neatkarīgi no šo pakalpojumu paredzamās vērtības, pat tad, ja šīs organizācijas neatbilst 77. pantā noteiktajām prasībām, ja vien, pirmkārt, likumiskais un līgumiskais regulējums, saskaņā ar kuru tiek veikta šo subjektu darbība, faktiski sekmē sociālo mērķi, kā arī solidaritātes un budžeta efektivitātes mērķu sasniegšanu, uz kuriem ir balstīts šis tiesiskais regulējums, un, otrkārt, ir ievērots pārredzamības princips, kā tas it īpaši konkretizēts minētās direktīvas 75. pantā.
2) Direktīvas 2014/24 76. pants ir jāinterpretē tādējādi, ka tas nepieļauj tādu valsts tiesisko regulējumu, saskaņā ar kuru, veicot publisko iepirkumu par šīs direktīvas XIV pielikumā paredzētajiem sociālajiem pakalpojumiem, ekonomikas dalībnieka iedibinājums vietā, kurā pakalpojumi ir jāsniedz, tiek izmantots kā ekonomikas dalībnieku atlases kritērijs pirms to piedāvājumu izvērtēšanas.</t>
  </si>
  <si>
    <t>https://eur-lex.europa.eu/legal-content/LV/ALL/?uri=CELEX:62020CJ0436</t>
  </si>
  <si>
    <t>C-274/21 un C-275/21</t>
  </si>
  <si>
    <t>EPIC Financial Consulting Ges.m.b.H. pret Republik Österreich un Bundesbeschaffung GmbH</t>
  </si>
  <si>
    <t>Lūgums sniegt prejudiciālu nolēmumu – Publiski līgumi – Regula (ES) Nr. 1215/2012 – Nepiemērojamība Direktīvas 89/665/EEK 2. pantā paredzētajām pagaidu noregulējuma un pārskatīšanas procedūrām, ja nav pārrobežu elementa – Direktīva 2014/24/ES – 33. pants – Pamatnolīguma pielīdzināšana līgumam Direktīvas 89/665 2.a panta 2. punkta izpratnē – Jauna publiska līguma slēgšanas tiesību piešķiršanas neiespējamība, ja ir jau sasniegts pamatnolīgumā noteiktais attiecīgo būvdarbu, piegāžu vai pakalpojumu apjoms un/vai to maksimālā vērtība – Valsts tiesiskais regulējums, kurā paredzēta izdevumu segšana par piekļuvi administratīvajām tiesām publisko iepirkumu jomā – Pienākums noteikt un segt piekļuves tiesu sistēmai izdevumus, pirms tiesa ir lēmusi par pieteikumu par pagaidu noregulējumu vai prasību – Nepārskatāma publiskā iepirkuma procedūra – Efektivitātes un līdzvērtības principi – Lietderīgā iedarbība – Tiesības uz efektīvu tiesību aizsardzību – Direktīva 89/665 – 1., 2. un 2.a pants – Eiropas Savienības Pamattiesību hartas 47. pants – Valsts tiesiskais regulējums, kurā piekļuves tiesu sistēmai izdevumu nesamaksāšanas gadījumā ir paredzēta prasības noraidīšana – Publiskā iepirkuma paredzamās vērtības noteikšana.</t>
  </si>
  <si>
    <t>1) Padomes Direktīvas 89/665/EEK (1989. gada 21. decembris) par to normatīvo un administratīvo aktu koordinēšanu, kuri attiecas uz izskatīšanas procedūru piemērošanu, piešķirot piegādes un uzņēmuma līgumus valsts vajadzībām, kas grozīta ar Eiropas Parlamenta un Padomes Direktīvu 2014/23/ES (2014. gada 26. februāris), 1. panta 1. punkts ir jāinterpretē tādējādi, ka pamatnolīguma noslēgšana ar vienu ekonomikas dalībnieku atbilstoši Eiropas Parlamenta un Padomes Direktīvas 2014/24/ES (2014. gada 26. februāris) par publisko iepirkumu un ar ko atceļ Direktīvu 2004/18/EK 33. panta 3. punktam ir Direktīvas 89/665, kura grozīta ar Direktīvu 2014/23, 2.a panta 2. punktā minētā līguma noslēgšana.
2) Direktīvas 2014/24 33. panta 3. punkts ir jāinterpretē tādējādi, ka līgumslēdzēja iestāde, lai piešķirtu tiesības noslēgt jaunu līgumu, vairs nevar pamatoties uz pamatnolīgumu, kurā noteiktais attiecīgo būvdarbu, piegāžu vai pakalpojumu apjoms un/vai to maksimālā vērtība ir jau sasniegts vai sasniegta, ja vien šī līguma slēgšanas tiesību piešķiršana neizraisa būtiskas šī pamatnolīguma izmaiņas, kā tas ir paredzēts šīs direktīvas 72. panta 1. punkta e) apakšpunktā.
3) Līdzvērtības princips ir jāinterpretē tādējādi, ka tam nav pretrunā tāds valsts tiesiskais regulējums, kurā attiecībā uz pieteikumiem par pagaidu noregulējumu un prasībām saistībā ar publiskā iepirkuma procedūru ir paredzēti procesuālie noteikumi, kas atšķiras no tiem, kuri tostarp ir piemērojami civillietās.
4) Direktīvas 89/665, kura grozīta ar Direktīvu 2014/23, 1. panta 1. punkts, lasot to kopsakarā ar Eiropas Savienības Pamattiesību hartas 47. pantu, ir jāinterpretē tādējādi, ka tas nepieļauj tādu valsts tiesisko regulējumu, ar kuru attiecīgajai personai ir noteikts pienākums pieteikumā par pagaidu noregulējumu vai prasībā norādīt attiecīgo publiskā iepirkuma procedūru un atsevišķi apstrīdamo lēmumu, ko tā apstrīd, ja līgumslēdzēja iestāde ir izvēlējusies publiskā iepirkuma procedūru, iepriekš nepublicējot paziņojumu par līgumu, un paziņojums par līguma slēgšanas tiesību piešķiršanu vēl nav publicēts.
5) Direktīvas 89/665, kura grozīta ar Direktīvu 2014/23, 2. panta 1. punkts, lasot to kopsakarā ar Pamattiesību hartas 47. pantu, ir jāinterpretē tādējādi, ka:
– tam ir pretrunā tāds valsts tiesiskais regulējums, saskaņā ar kuru tiesai, kurā ir iesniegts pieteikums par pagaidu noregulējumu, kura mērķis ir nepieļaut līgumslēdzējas iestādes veiktās iegādes, pirms lēmuma pieņemšanas par šo pieteikumu ir jānosaka attiecīgās iepirkuma procedūras veids, attiecīgā (paredzamā) līguma vērtība, kā arī atsevišķi apstrīdamo lēmumu skaits un attiecīgā gadījumā noteiktas publiskā iepirkuma procedūras daļas, tikai tādēļ, lai aprēķinātu vienotas likmes tiesāšanās izdevumu apmēru, kurš šī pieteikuma iesniedzējam ir obligāti jāsamaksā, lai vienīgi šī iemesla dēļ minētais pieteikums netiktu noraidīts, ja līgumslēdzēja iestāde ir izvēlējusies publiskā iepirkuma procedūru, iepriekš nepublicējot paziņojumu par līgumu, un prasības atcelt ar šo procedūru saistītu lēmumu celšanas brīdī paziņojums par līguma slēgšanas tiesību piešķiršanu vēl nav publicēts.
– tam nav pretrunā tāds valsts tiesiskais regulējums, saskaņā ar kuru tiesai, kurā ir celta prasība atcelt līgumslēdzējas iestādes atsevišķi apstrīdamu lēmumu, pirms lēmuma pieņemšanas par šo prasību ir jānosaka attiecīgās iepirkuma procedūras veids, attiecīgā (paredzamā) līguma vērtība, kā arī atsevišķi apstrīdamo lēmumu skaits un attiecīgā gadījumā noteiktas publiskā iepirkuma procedūras daļas, tikai tādēļ, lai aprēķinātu vienotas likmes tiesāšanās izdevumu apmēru, kurš šī pieteikuma iesniedzējam ir obligāti jāsamaksā, lai vienīgi šī iemesla dēļ šī prasība netiktu noraidīta.
6) Pamattiesību hartas 47. pants ir jāinterpretē tādējādi, ka tam pretrunā ir tāds valsts tiesiskais regulējums, saskaņā ar kuru attiecīgajai personai, kas iesniegusi pieteikumu par pagaidu noregulējumu vai cēlusi prasību, ir noteikts pienākums maksāt vienotas likmes tiesāšanās izdevumus, kuru summu nav iespējams paredzēt, ja līgumslēdzēja iestāde ir izvēlējusies publiskā iepirkuma procedūru, iepriekš nepublicējot paziņojumu par līgumu, vai, attiecīgā gadījumā, vēlāk nepublicējot paziņojumu par līguma slēgšanas tiesību piešķiršanu, kā dēļ šai attiecīgajai personai varētu būt neiespējami zināt attiecīgā līguma paredzamo vērtību, kā arī līgumslēdzējas iestādes pieņemto atsevišķi apstrīdamo lēmumu, pamatojoties uz kuriem šie izdevumi tiek aprēķināti, skaitu.</t>
  </si>
  <si>
    <t>https://eur-lex.europa.eu/legal-content/LV/ALL/?uri=CELEX:62021CJ0274</t>
  </si>
  <si>
    <t>C-213/21 un C-214/21</t>
  </si>
  <si>
    <t>Italy Emergenza Cooperativa Sociale pret Azienda Sanitaria Locale Barletta-Andria-Trani un Azienda Sanitaria Provinciale di Cosenza</t>
  </si>
  <si>
    <t>Lūgums sniegt prejudiciālu nolēmumu – Publiska līguma slēgšanas tiesību piešķiršana – Direktīva 2014/24/ES – Piemērošanas joma – 10. panta h) punkts – Īpaši izņēmumi attiecībā uz pakalpojumu līgumiem – Civilās aizsardzības, civilās drošības un katastrofu novēršanas pakalpojumi – Bezpeļņas organizācijas vai apvienības – Avārijas dienests, kas kvalificēts kā neatliekamās medicīniskās palīdzības dienests – Brīvprātīgo organizācijas – Sociālie kooperatīvi.</t>
  </si>
  <si>
    <t>Eiropas Parlamenta un Padomes Direktīvas 2014/24/ES (2014. gada 26. februāris) par publisko iepirkumu un ar ko atceļ Direktīvu 2004/18/EK 10. panta h) punkts ir jāinterpretē tādējādi, ka tam nav pretrunā tāds valsts tiesiskais regulējums, kurā ir paredzēts, ka neatliekamās un ārkārtējas steidzamības medicīniskās palīdzības transporta pakalpojumu sniegšanas tiesības primāri var piešķirt tikai brīvprātīgo organizācijām, nevis sociālajiem kooperatīviem, kas var izmaksāt saviem biedriem ar to darbību saistītas prēmijas.</t>
  </si>
  <si>
    <t xml:space="preserve">https://eur-lex.europa.eu/legal-content/LV/ALL/?uri=CELEX:62021CJ0213
</t>
  </si>
  <si>
    <t>C‑376/21</t>
  </si>
  <si>
    <t>Zamestnik‑ministar na regionalnoto razvitie i blagoustroystvoto i rakovoditel na Upravlyavashtia organ na Operativna programa “Regioni v rastezh” 2014–2020
pret
Obshtina Razlog,</t>
  </si>
  <si>
    <t xml:space="preserve">Lūgums sniegt prejudiciālu nolēmumu – Publiskie iepirkumi – Regula (ES, Euratom) 2018/1046 – Regula (ES, Euratom) Nr. 966/2012 – Nepiemērojamība publiskiem līgumiem, kuru slēgšanas tiesības ir piešķīrušas dalībvalstis un kuri tiek finansēti no Eiropas strukturālo un investīciju fondu līdzekļiem – Direktīva 2014/24/ES – Tieša un beznosacījumu norāde valsts tiesību aktos uz Savienības tiesību normām – Piemērojamība līgumam, kura paredzamā vērtība ir zemāka par direktīvā noteikto robežvērtību – 32. panta 2. punkta a) apakšpunkts – Līgumslēdzējas iestādes tiesības pēc konstatējuma par iepriekšējās atklātās procedūras neveiksmīgo raksturu izsludināt uzaicinājumu piedalīties sarunu procedūrā bez iepriekšējas publicēšanas tikai vienam saimnieciskās darbības subjektam – Pienākums saglabāt līguma sākotnējos nosacījumus, neveicot būtiskas izmaiņas
</t>
  </si>
  <si>
    <t>1) Eiropas Parlamenta un Padomes Regulas (ES, Euratom) 2018/1046 (2018. gada 18. jūlijs) par finanšu noteikumiem, ko piemēro Savienības vispārējam budžetam, ar kuru groza Regulas (ES) Nr. 1296/2013, (ES) Nr. 1301/2013, (ES) Nr. 1303/2013, (ES) Nr. 1304/2013, (ES) Nr. 1309/2013, (ES) Nr. 1316/2013, (ES) Nr. 223/2014, (ES) Nr. 283/2014 un Lēmumu Nr. 541/2014/ES un atceļ Regulu (ES, Euratom) Nr. 966/2012, 160. panta 1. un 2. punkts un Eiropas Parlamenta un Padomes Regulas (ES, Euratom) Nr. 966/2012 (2012. gada 25. oktobris) par finanšu noteikumiem, ko piemēro Savienības vispārējam budžetam, un par Padomes Regulas (EK, Euratom) Nr. 1605/2002 atcelšanu, kurā grozījumi izdarīti ar Eiropas Parlamenta un Padomes Regulu (ES, Euratom) 2015/1929 (2015. gada 28. oktobris), 102. panta 1. un 2. punkts ir jāinterpretē tādējādi, ka tie nav piemērojami publisko iepirkumu procedūrām, ko rīko dalībvalstu līgumslēdzējas iestādes, pat tad, ja šie līgumi tiek finansēti no Eiropas strukturālo un investīciju fondu līdzekļiem.
2) Eiropas Parlamenta un Padomes Direktīvas 2014/24/ES (2014. gada 26. februāris) par publisko iepirkumu un ar ko atceļ Direktīvu 2004/18/EK, kurā grozījumi izdarīti ar Komisijas Deleģēto regulu (ES) 2015/2170 (2015. gada 24. novembris), 32. panta 2. punkta a) apakšpunkts, lasot to kopsakarā ar šīs direktīvas, kurā grozījumi izdarīti ar Deleģēto regulu 2015/2170, 18. panta 1. punktu, ir jāinterpretē tādējādi, ka līgumslēdzēja iestāde sarunu procedūrā bez iepriekšējas publicēšanas var izteikt uzaicinājumu tikai vienam saimnieciskās darbības subjektam, ja šajā procedūrā bez būtiskām izmaiņām ir pārņemti līguma sākotnējie nosacījumi, kas ir minēti iepriekšējā atklātā procedūrā, kura ir tikusi noslēgta, pamatojoties uz to, ka vienīgais iesniegtais piedāvājums nav bijis objektīvi piemērots, pat tad, ja aplūkotā līguma priekšmetam objektīvi nav specifisku īpatnību, kas pamatotu tā izpildes uzticēšanu vienīgi šim saimnieciskās darbības subjektam.</t>
  </si>
  <si>
    <t xml:space="preserve">https://curia.europa.eu/juris/document/document.jsf?text=&amp;docid=260994&amp;pageIndex=0&amp;doclang=lv&amp;mode=lst&amp;dir=&amp;occ=first&amp;part=1&amp;cid=15107017;
</t>
  </si>
  <si>
    <t>C-642/20</t>
  </si>
  <si>
    <t>Caruter s.r.l. pret S.R.R. Messina Provincia S.c.P.A. u.c.</t>
  </si>
  <si>
    <t>Lūgums sniegt prejudiciālu nolēmumu – Direktīva 2014/24/ES – Publiskais iepirkums – 63. pants – Ekonomikas dalībnieku grupas paļaušanās uz citu subjektu spējām – Līgumslēdzējas iestādes iespēja pieprasīt, lai šīs grupas dalībnieks pildītu konkrētus kritiski svarīgus uzdevumus – Valsts tiesiskais regulējums, kurā paredzēts, ka galvenajam uzņēmumam ir jāizpilda kritēriji un jāsniedz lielākā daļa pakalpojumu.</t>
  </si>
  <si>
    <t>"Eiropas Parlamenta un Padomes Direktīvas 2014/24/ES (2014. gada 26. februāris) par publisko iepirkumu un ar ko atceļ Direktīvu 2004/18/EK 63. pants ir jāinterpretē tādējādi, ka tam ir pretrunā tāds valsts tiesiskais regulējums, saskaņā ar kuru ekonomikas dalībnieku grupas, kas piedalās publiskā iepirkuma procedūrā, galvenajam uzņēmumam ir jāatbilst paziņojumā par līgumu paredzētajiem kritērijiem un ir jāveic lielākā daļa šajā līgumā paredzēto pakalpojumu."</t>
  </si>
  <si>
    <t xml:space="preserve">https://eur-lex.europa.eu/legal-content/LV/TXT/?uri=CELEX:62020CJ0642
</t>
  </si>
  <si>
    <t>C-116/20</t>
  </si>
  <si>
    <t>SC Avio Lucos SRL pret Agenţia de Plăţi şi Intervenţie pentru Agricultură – Centrul judeţean Dolj un Agenţia de Plăţi şi Intervenţie pentru Agricultură (APIA) – Aparat Central.</t>
  </si>
  <si>
    <t>Lūgums sniegt prejudiciālu nolēmumu – Lauksaimniecība – Kopējā lauksaimniecības politika – Tiešā atbalsta shēmas – Kopīgi noteikumi – Vienotā platībmaksājuma shēma – Regula (EK) Nr. 73/2009 – 2. panta c) punkts – Jēdziens “lauksaimnieciska darbība” – 35. pants – Regula (EK) Nr. 1122/2009 – Valsts tiesiskais regulējums, kurā ir pieprasīts uzradīt zemesgabala, kas lauksaimniekam nodots koncesijā, izmantošanas tiesības apliecinošu dokumentu un kurā šā līguma spēkā esamība ir pakārtota tam, ka potenciālajam koncesionāram ir dzīvnieku audzētāja vai īpašnieka statuss – Ganību koncesionārs, kas ir noslēdzis sadarbības līgumu ar dzīvnieku audzētājiem – Res judicata spēks.</t>
  </si>
  <si>
    <t xml:space="preserve">1) Padomes Regula (EK) Nr.73/2009 (2009.gada 19.janvāris), ar ko paredz kopējus noteikumus tiešā atbalsta shēmām saskaņā ar kopējo lauksaimniecības politiku un izveido dažas atbalsta shēmas lauksaimniekiem, kā arī groza Regulas (EK) Nr.1290/2005, (EK) Nr.247/2006, (EK) Nr.378/2007 un atceļ Regulu (EK) Nr. 1782/2003, redakcijā, kura grozīta ar Eiropas Parlamenta un Padomes Regulu (ES) Nr.1310/2013 (2013.gada 17.decembris), un Komisijas Regula (EK) Nr. 1122/2009 (2009. gada 30. novembris), ar ko paredz sīki izstrādātus noteikumus, lai īstenotu Padomes Regulu (EK) Nr.73/2009 attiecībā uz savstarpēju atbilstību, modulāciju un integrēto administrēšanas un kontroles sistēmu saskaņā ar minētajā regulā paredzētajām tiešā atbalsta shēmām lauksaimniekiem, kā arī, lai īstenotu Padomes Regulu (EK) Nr.1234/2007 attiecībā uz savstarpēju atbilstību saskaņā ar vīna nozarē paredzēto atbalsta shēmu, ir jāinterpretē tādējādi, ka tās pieļauj tādu valsts tiesisko regulējumu, kurā, lai saņemtu atbalstu, pamatojoties uz vienotā platībmaksājuma shēmu, ir izvirzīts nosacījums, ka pieteikuma iesniedzējam ir pienākums pierādīt, ka viņam ir “tiesības izmantot” šajā pieteikumā norādīto lauksaimniecības zemi, ja vien tiek ievēroti attiecīgā Savienības tiesiskā regulējuma mērķi un Savienības tiesību vispārējie principi, it īpaši samērīguma princips.
2) Regula Nr.73/2009, kas grozīta ar Regulu Nr.1310/2013, un Regula Nr.1122/2009 ir jāinterpretē tādējādi, ka – konkrētajā gadījumā, kad subjekts, kas saņem atbalstu saskaņā ar vienoto platībmaksājumu shēmu, ir pamatojis tiesības apsaimniekot lauksaimniecības zemi, iesniedzot koncesijas līgumu par ganībām, kuras ietilpst kādas administratīvi teritoriālās vienības publiskajā īpašumā, – tās pieļauj tādu valsts tiesisko regulējumu, saskaņā ar kuru šāda līguma spēkā esamība ir pakārtota tam, ka potenciālais koncesionārs ir dzīvnieku audzētājs vai dzīvnieku īpašnieks.
3) Regulas Nr.73/2009, kas grozīta ar Regulu Nr.1310/2013, 2. panta c) punkts ir jāinterpretē tādējādi, ka jēdziens “lauksaimnieciska darbība” attiecas uz darbību, ar ko persona iegūst ganības koncesijā un pēc tam ar dzīvnieku audzētājiem noslēdz sadarbības līgumu, pamatojoties uz kuru šie dzīvnieku audzētāji gana dzīvniekus uz koncesijā iegūtās zemes, savukārt koncesionārs saglabā zemes izmantošanas tiesības, taču uzņemas pienākumu neierobežot ganīšanu un uzņemas ganību uzturēšanas darbu veikšanu, ja vien šie darbi atbilst šīs regulas III pielikumā iekļautajā fakultatīvajā standartā paredzētajiem nosacījumiem.
4) Savienības tiesības ir jāinterpretē tādējādi, ka tām ir pretrunā, ja dalībvalsts tiesību sistēmā strīdā starp tām pašām pusēm par atbalsta pieprasītājam saskaņā ar vienoto platībmaksājuma shēmu izmaksāto summu atgūšanas akta likumību tiek piemērots res judicata princips, kas liedz attiecīgajai tiesai pārbaudīt, vai ar Savienības tiesībām ir saderīgas valsts tiesībās izvirzītās prasības par atbalsta pieteikumā norādītās lauksaimniecības zemes apsaimniekošanas pamata likumīgumu, jo šis akts ir pamatots ar tiem pašiem faktiem, kuri attiecas uz tām pašām pusēm, un ar to pašu valsts tiesisko regulējumu, kas ir analizēti agrākā tiesas nolēmumā, kurš ir kļuvis galīgs
</t>
  </si>
  <si>
    <t>https://eur-lex.europa.eu/legal-content/LV/TXT/?uri=CELEX:62020CJ0116</t>
  </si>
  <si>
    <t>C-719/20</t>
  </si>
  <si>
    <t>Comune di Lerici
pret
Provincia di La Spezia,
piedaloties:
IREN SpA,
ACAM Ambiente SpA,</t>
  </si>
  <si>
    <t>Lūgums sniegt prejudiciālu nolēmumu – Publiski līgumi – Atkritumu apsaimniekošana – In house piešķiršana – Direktīva 2014/24/ES – 12. un 72. pants – “Līdzīgas kontroles” nosacījumu zaudēšana pēc uzņēmējdarbības apvienošanas – Iespēja dalībniekam, kurš aizstāj, turpināt pakalpojuma sniegšanu</t>
  </si>
  <si>
    <t xml:space="preserve">
Eiropas Parlamenta un Padomes Direktīva 2014/24/ES (2014. gada 26. februāris) par publisko iepirkumu un ar ko atceļ Direktīvu 2004/18/EK ir jāinterpretē tādējādi, ka tai ir pretrunā tāds valsts tiesiskais regulējums vai prakse, saskaņā ar kuru publiskā iepirkuma līguma izpildi, kas sākotnēji, neizsludinot iepirkumu, ir piešķirts in house subjektam, pār kuru līgumslēdzēja iestāde kopīgi īstenoja līdzīgu kontroli, kādu tā īsteno pār savām struktūrvienībām, automātiski turpina saimnieciskās darbības subjekts, kas šo subjektu iegādājies iepirkuma procedūrā, ja šai līgumslēdzējai iestādei nav šādas kontroles pār šo subjektu un tai nav nekādas līdzdalības tā kapitālā.</t>
  </si>
  <si>
    <t>https://eur-lex.europa.eu/legal-content/LV/TXT/HTML/?uri=ecli:ECLI%3AEU%3AC%3A2022%3A372&amp;anchor=#point41</t>
  </si>
  <si>
    <t>C-195/21</t>
  </si>
  <si>
    <t>LB pret Smetna palata na Republika Bulgaria.</t>
  </si>
  <si>
    <t>va 2014/24/ES – Piemērojamība pilnībā iekšējai situācijai – 58. panta 1. un 4. punkts – Atlases kritēriji – Pretendentu tehniskās un profesionālās spējas – Eiropas Savienības finanšu interešu aizsardzība – Regula (EK, Euratom) Nr. 2988/95 – 8. panta 3. punkts – Kontroles pasākumi – Valsts iestāžu, kas aizsargā Savienības finanšu intereses, iespēja atšķirīgi novērtēt publiskā iepirkuma procedūru.</t>
  </si>
  <si>
    <t xml:space="preserve">1) Eiropas Parlamenta un Padomes Direktīvas 2014/24/ES (2014.gada 26.februāris) par publisko iepirkumu un ar ko atceļ Direktīvu 2004/18/EK, kurā grozījumi ir izdarīti ar Komisijas Deleģēto regulu (ES) 2017/2365 (2017.gada 18.decembris), 58.panta 1. un 4.punkts ir jāinterpretē tādējādi, ka ar to tiek pieļauts, ka publiskā līguma slēgšanas tiesību piešķiršanas procedūrā līgumslēdzēja iestāde kā atlases kritērijus attiecībā uz saimnieciskās darbības subjektu tehniskajām un profesionālajām spējām var noteikt stingrākas prasības nekā valsts tiesiskajā regulējumā noteiktās minimālās prasības, ciktāl šādas prasības ir piemērotas, lai nodrošinātu, ka kandidātam vai pretendentam ir tehniskās un profesionālās spējas, kas ir vajadzīgas, lai izpildītu piešķiramo līgumu, un ciktāl tās ir saistītas ar līguma priekšmetu un ir samērīgas ar šo priekšmetu.
2) Padomes Regulas (EK, Euratom) Nr. 2988/95 (1995.gada 18.decembris) par Eiropas Kopienu finanšu interešu aizsardzību 8.panta 3.punkts, lasot to kopsakarā ar Eiropas Parlamenta un Padomes Regulu (ES) Nr.1303/2013 (2013.gada 17.decembris),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Nr.1083/2006, ir jāinterpretē tādējādi, ka, neskarot samērīguma principu, ar to tiek pieļauts, ka valsts iestādes, kas aizsargā Eiropas Savienības finanšu intereses, publiskā līguma slēgšanas tiesību piešķiršanas procedūrā vienus un tos pašus apstākļus izvērtē atšķirīgi.
</t>
  </si>
  <si>
    <t>https://eur-lex.europa.eu/legal-content/LV/TXT/?uri=CELEX:62021CJ0195</t>
  </si>
  <si>
    <t>C‑461/20</t>
  </si>
  <si>
    <t>Advania Sverige AB,
Kammarkollegiet
pret
Dustin Sverige AB,</t>
  </si>
  <si>
    <t>Lūgums sniegt prejudiciālu nolēmumu – Direktīva 2014/24/ES – 72. pants – Līgumu izmaiņas to spēkā esamības laikā – Pamatnolīgumu nodošana – Jaunais līgumslēdzējs, kurš pēc tam, kad sākotnējais līgumslēdzējs ir atzīts par bankrotējušu, pārņem tam saskaņā ar pamatnolīgumu piešķirtās tiesības un saistības – Jaunas iepirkuma procedūras nepieciešamība vai tādas nepieciešamības neesamība</t>
  </si>
  <si>
    <t xml:space="preserve"> 	
Eiropas Parlamenta un Padomes Direktīvas 2014/24/ES (2014. gada 26. februāris) par publisko iepirkumu un ar ko atceļ Direktīvu 2004/18/EK, 72. panta 1. punkta d) apakšpunkta ii) punkts ir jāinterpretē tādējādi, ka ekonomikas dalībnieks, kurš pēc sākotnējā līgumslēdzēja bankrota, kā rezultātā sākotnējais līgumslēdzējs ir ticis likvidēts, ir pārņēmis tikai tā tiesības un pienākumus, kas izriet no pamatnolīguma, kurš ir noslēgts ar līgumslēdzēju iestādi, šīs tiesību normas izpratnē ir jāuzskata par tādu, kurš ir daļēji aizstājis šo sākotnējo līgumslēdzēju pēc šī uzņēmuma pārstrukturēšanas.</t>
  </si>
  <si>
    <t>https://eur-lex.europa.eu/legal-content/LV/TXT/HTML/?uri=CELEX:62020CJ0461&amp;from=EN</t>
  </si>
  <si>
    <t>Lieta C-532/20</t>
  </si>
  <si>
    <t>lstom Transport SA pret Compania Naţională de Căi Ferate CFR SA u.c.</t>
  </si>
  <si>
    <t>Lūgums sniegt prejudiciālu nolēmumu – Direktīva 92/13/EEK – Līgumu slēgšanas tiesību piešķiršanas procedūras, ko piemēro subjektiem, kuri darbojas ūdensapgādes, enerģētikas, transporta un telekomunikāciju nozarē – 1. panta 1. un 3. punkts – Pieeja pārskatīšanas procedūrām – 2.c pants – Pārskatīšanas pieprasīšanas termiņi – Aprēķināšana – Pārskatīšanas pieprasīšana lēmumam par pretendenta pielaišanu.</t>
  </si>
  <si>
    <t>Padomes Direktīvas 92/13/EEK (1992. gada 25. februāris), ar ko koordinē normatīvos un administratīvos aktus par to, kā piemēro Kopienas noteikumus par līgumu piešķiršanas procedūrām, ko piemēro subjekti, kuri darbojas ūdensapgādes, enerģētikas, transporta un telekomunikāciju nozarē, kas grozīta ar Eiropas Parlamenta un Padomes Direktīvu 2014/23/ES (2014. gada 26. februāris), 1. panta 1. punkta ceturtā daļa un 3. punkts, kā arī 2.c pants ir jāinterpretē tādējādi, ka termiņš, kurā izraudzītais pretendents var pieprasīt pārskatīt līgumslēdzējas iestādes lēmumu, ar kuru par pieņemamu ir atzīts noraidīta pretendenta piedāvājums, pieņemot lēmumu par šo līguma slēgšanas tiesību piešķiršanu, var tikt aprēķināts, par atskaites punktu ņemot vērā dienu, kurā šis izraudzītais pretendents saņēma šo lēmumu par līguma slēgšanas tiesību piešķiršanu, pat ja šajā dienā šis pretendents nebija vai vēl nebija pieprasījis to pārskatīt. Savukārt, ja, paziņojot vai publicējot minēto lēmumu, minētajam izraudzītajam pretendentam netika nosūtīts tā kopsavilkums par atbilstīgajiem iemesliem atbilstoši šim 2.c pantam, piemēram, informācija par minētā piedāvājuma vērtēšanas kārtību, šo termiņu aprēķina, par atskaites punktu ņemot vērā dienu, kurā šāds kopsavilkums tika paziņots šim pašam izraudzītajam pretendentam.</t>
  </si>
  <si>
    <t>https://eur-lex.europa.eu/legal-content/LV/TXT/?uri=CELEX:62020CJ0532</t>
  </si>
  <si>
    <t>C-110/20</t>
  </si>
  <si>
    <t>Regione Puglia
pret
Ministero dell’Ambiente e della Tutela del Territorio e del Mare,
Ministero dei Beni e delle Attività culturali e del Turismo,
Ministero dello Sviluppo economico,
Presidenza del Consiglio dei Ministri,
Commissione tecnica di verifica dell’impatto ambientale,
piedaloties
Global Petroleum Ltd,</t>
  </si>
  <si>
    <t>Lūgums sniegt prejudiciālu nolēmumu – Enerģētika – Direktīva 94/22/EK – Atļauju piešķiršanas un izmantošanas noteikumi ogļūdeņražu meklēšanai, izpētei un ieguvei – Atļauja ogļūdeņražu meklēšanai konkrētā ģeogrāfiskā apgabalā noteiktā laikposmā – Tuvējie apgabali – Vairāku atļauju piešķiršana vienam un tam pašam uzņēmējam – Direktīva 2011/92/ES – 4. panta 2. un 3. punkts – Ietekmes uz vidi novērtējums</t>
  </si>
  <si>
    <t>Eiropas Parlamenta un Padomes Direktīva 94/22/EK (1994. gada 30. maijs) par atļauju piešķiršanas un izmantošanas noteikumiem ogļūdeņražu meklēšanai, izpētei un ieguvei un Eiropas Parlamenta un Padomes Direktīvas 2011/92/ES (2011. gada 13. decembris) par dažu sabiedrisku un privātu projektu ietekmes uz vidi novērtējumu 4. panta 2. un 3. punkts ir jāinterpretē tādējādi, ka tiem nav pretrunā valsts tiesiskais regulējums, kurā ir paredzēts apgabala, uz ko attiecas ogļūdeņražu izpētes atļauja, maksimālais lielums, taču nav tieši aizliegts piešķirt vienam un tam pašam uzņēmējam vairākas atļaujas attiecībā uz tuvējām teritorijām, kuras kopā veido platību, kas ir lielāka par noteikto maksimālo lielumu, ar nosacījumu, ka šāda piešķiršana var nodrošināt to, ka attiecīgie izpētes darbi tiek veikti tehniskā un ekonomiskā ziņā cik vien iespējams labi, kā arī Direktīvā 94/22 izvirzīto mērķu sasniegšanu. Ietekmes uz vidi novērtējumā ir jāizvērtē arī to projektu kumulatīvā ietekme, kuriem var būt būtiska ietekme uz vidi un kurus šis uzņēmējs ir iesniedzis savos ogļūdeņražu pētījumu pieteikumos.</t>
  </si>
  <si>
    <t>https://eur-lex.europa.eu/legal-content/LV/TXT/?uri=CELEX%3A62020CJ0110&amp;qid=1643378555683</t>
  </si>
  <si>
    <t>C-347/20</t>
  </si>
  <si>
    <t>SIA “Zinātnes parks”
pret
Finanšu ministriju</t>
  </si>
  <si>
    <t>Lūgums sniegt prejudiciālu nolēmumu – Struktūrfondi – Eiropas Reģionālās attīstības fonds (ERAF) – Regula (ES) Nr. 1303/2013 – Līdzfinansējuma programma – Valsts atbalsts – Regula (ES) Nr. 651/2014 – Piemērošanas joma – Ierobežojumi – Jēdzieni “parakstītais kapitāls” un “grūtībās nonācis uzņēmums” – Grūtībās nonākušu uzņēmumu izslēgšana no ERAF atbalsta – Parakstītā kapitāla palielināšanas spēkā stāšanās kārtība – Pierādījumu par šo palielināšanu iesniegšanas datums – Diskriminācijas aizlieguma un pārskatāmības principi</t>
  </si>
  <si>
    <t>Komisijas Regulas (ES) Nr. 651/2014 (2014. gada 17. jūnijs), ar ko noteiktas atbalsta kategorijas atzīst par saderīgām ar iekšējo tirgu, piemērojot [LESD] 107. un 108. pantu, 2. panta 18. punkta a) apakšpunkts ir jāinterpretē tādējādi, ka, nosakot, vai sabiedrība ir nonākusi “grūtībās” šīs tiesību normas izpratnē, formulējums “parakstītais kapitāls” ir jāsaprot kā atsauce uz visiem ieguldījumiem, ko sabiedrības pašreizējie vai turpmākie dalībnieki vai akcionāri ir veikuši vai neatsaucami ir apņēmušies veikt.
2) Eiropas Parlamenta un Padomes Regulas (ES) Nr. 1301/2013 (2013. gada 17. decembris) par Eiropas Reģionālās attīstības fondu un īpašiem noteikumiem attiecībā uz mērķi “Investīcijas izaugsmei un nodarbinātībai” un ar ko atceļ Regulu (EK) Nr. 1080/2006 3. panta 3. punkts ir jāinterpretē tādējādi, ka, nosakot, vai projekta iesniedzējs ir uzskatāms par tādu, kas nav nonācis “grūtībās” Regulas Nr. 651/2014 2. panta 18. punkta izpratnē, kompetentajai vadošajai iestādei ir jāņem vērā vienīgi tādi pierādījumi, kas atbilst projektu atlases procedūras sagatavošanas laikā noteiktajām prasībām, ar nosacījumu, ka šīs prasības atbilst efektivitātes un līdzvērtības principiem, kā arī tādiem vispārējiem Savienības tiesību principiem kā tostarp vienlīdzīgas attieksmes, pārskatāmības un samērīguma principi.
3)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125. panta 3. punkts, kā arī diskriminācijas aizlieguma un pārskatāmības principi, uz kuriem ir atsauce šajā tiesību normā, ir jāinterpretē tādējādi, ka tiem nav pretrunā tāds valsts tiesiskais regulējums, saskaņā ar kuru projekta iesniegumus pēc to iesniegšanai noteiktā termiņa beigām vairs nevar precizēt. Tomēr saskaņā ar līdzvērtības principu šai projekta iesniedzēju iespējas papildināt savu pieteikumu pēc projekta iesniegumu iesniegšanai noteiktā termiņa beigām neesamībai ir jābūt attiecināmai uz visām procedūrām, kuras attiecīgā gadījumā, ņemot vērā to priekšmetu, pamatu un būtiskās sastāvdaļas, var tikt uzskatītas par salīdzināmām ar Eiropas Reģionālās attīstības fonda atbalsta saņemšanai paredzēto procedūru.</t>
  </si>
  <si>
    <t>https://eur-lex.europa.eu/legal-content/LV/TXT/?uri=CELEX%3A62020CJ0347&amp;qid=1643378555683</t>
  </si>
  <si>
    <t>T-849/19</t>
  </si>
  <si>
    <t>Leonardo SpA, Roma (Itālija), ko pārstāv M. Esposito, F. Caccioppoli un G. Calamo, advokāti,
prasītāja,
pret
Eiropas Robežu un krasta apsardzes aģentūru (Frontex), ko pārstāv H. Caniard, C. Georgiadis, A. Gras un S. Drew, pārstāvji, kam palīdz M. Umbach, F. Biebuyck, V. Ost un M. Clarich, advokāti,</t>
  </si>
  <si>
    <t>Publiski pakalpojumu līgumi – Iepirkuma procedūra – Novērošanas no gaisa pakalpojumi – Atcelšanas prasība – Intereses celt prasību neesamība – Nepieņemamība – Ārpuslīgumiskā atbildība</t>
  </si>
  <si>
    <t>1) Prasību noraidīt.
2) Leonardo SpA sedz savus, kā arī atlīdzina Eiropas Robežu un krasta apsardzes aģentūras (Frontex) tiesāšanās izdevumus, ieskaitot pagaidu noregulējuma tiesvedības izdevumus.</t>
  </si>
  <si>
    <t>https://eur-lex.europa.eu/legal-content/LV/TXT/?uri=CELEX%3A62019TJ0849&amp;qid=1643377426916</t>
  </si>
  <si>
    <t>T-546/20</t>
  </si>
  <si>
    <t>Lietā T‑546/20
Sopra Steria Benelux, Iksele (Beļģija),
Unisys Belgium, Mehelena (Beļģija),
ko pārstāv L. Masson un G. Tilman, advokāti,
prasītājas,
pret
Eiropas Komisiju, ko pārstāv L. André un M. Ilkova, pārstāves,</t>
  </si>
  <si>
    <t>Publiski pakalpojumu līgumi – Iepirkuma procedūra – Nodokļu politikas un muitas savienības ģenerāldirektorāta IT platformu specifikācijas, izstrādes, uzturēšanas un atbalsta pakalpojumi – Pretendenta piedāvājuma noraidīšana un līguma slēgšanas tiesību piešķiršana citam pretendentam – Pienākums norādīt pamatojumu – Nepamatoti lēts piedāvājums</t>
  </si>
  <si>
    <t>1) atcelt Eiropas Komisijas 2020. gada 2. jūlija lēmumu, ar kuru, pirmkārt, ir noraidīts Sopra Steria Benelux un Unisys Belgium iesniegtais kopīgais piedāvājums iepirkuma procedūras ar atsauces numuru TAXUD/2019/OP/0006 par Nodokļu politikas un muitas savienības ģenerāldirektorāta trešā līmeņa IT platformu specifikācijas, izstrādes, uzturēšanas un atbalsta pakalpojumiem un, otrkārt, piešķirtas līguma slēgšanas tiesības citam konsorcijam, kurš ir iesniedzis piedāvājumu, ciktāl tas attiecas uz A daļu.
2) Komisija sedz savus, kā arī atlīdzina Sopra Steria Benelux un Unisys Belgium tiesāšanās izdevumus.</t>
  </si>
  <si>
    <t>https://eur-lex.europa.eu/legal-content/LV/TXT/?uri=CELEX%3A62020TJ0546&amp;qid=1641192814999</t>
  </si>
  <si>
    <t>C-497/20</t>
  </si>
  <si>
    <t>Randstad Italia SpA
pret
Umana SpA,
Azienda USL Valle d’Aosta,
IN. VA SpA,
Sinergie Italia agenzia per il Lavoro SpA,</t>
  </si>
  <si>
    <t>Lūgums sniegt prejudiciālu nolēmumu – LES 19. panta 1. punkta otrā daļa – Dalībvalstu pienākums nodrošināt tiesību aizsardzības līdzekļus, kas ir pietiekami efektīvi tiesiskās aizsardzības nodrošināšanai jomās, uz kurām attiecas Savienības tiesības – Publiski līgumi – Direktīva 89/665/EEK – 1. panta 1. un 3. punkts – Eiropas Savienības Pamattiesību hartas 47. pants – Dalībvalsts augstākās administratīvās tiesas spriedums, ar kuru, neievērojot Tiesas judikatūru, no publiskā iepirkuma procedūras izslēgta pretendenta celta prasība ir atzīta par nepieņemamu – Tiesību aizsardzības līdzekļa pret šo spriedumu šīs dalībvalsts augstākajā tiesā neesamība – Efektivitātes un līdzvērtības principi</t>
  </si>
  <si>
    <t>LES 4. panta 3. punkts un 19. panta 1. punkts, kā arī Padomes Direktīvas 89/665/EEK (1989. gada 21. decembris) par to normatīvo un administratīvo aktu koordinēšanu, kuri attiecas uz izskatīšanas procedūru piemērošanu, piešķirot piegādes un uzņēmuma līgumus valsts vajadzībām, kurā grozījumi izdarīti ar Eiropas Parlamenta un Padomes Direktīvu 2014/23/EK (2014. gada 26. februāris), 1. panta 1. un 3. punkts, lasot tos kopsakarā ar Eiropas Savienības Pamattiesību hartas 47. pantu, ir jāinterpretē tādējādi, ka tiem nav pretrunā dalībvalsts tiesību norma, kuras sekas saskaņā ar valsts judikatūru ir tādas, ka tādi indivīdi kā pretendenti, kas ir piedalījušies publiska līguma slēgšanas tiesību piešķiršanas procedūrā, nevar apstrīdēt šīs dalībvalsts augstākās administratīvās tiesas sprieduma atbilstību Savienības tiesībām ar pārsūdzību, kas iesniegta minētās dalībvalsts augstākajā tiesā.</t>
  </si>
  <si>
    <t>https://eur-lex.europa.eu/legal-content/LV/TXT/?uri=CELEX%3A62020CJ0497&amp;qid=1641192814999</t>
  </si>
  <si>
    <t>C-933/19 P</t>
  </si>
  <si>
    <t>Autostrada Wielkopolska S.A, Eiropas Komisija, Polijas Republika</t>
  </si>
  <si>
    <t>Apelācija – Valsts atbalsts – Maksas automaģistrāles koncesija – Likums, kurā paredzēts dažu transportlīdzekļu atbrīvojums no ceļa nodevas – Koncesionāram piešķirta dalībvalsts kompensācija par negūtiem ieņēmumiem – Ceļa ēnnodeva – Kompensācija, ko Eiropas Komisijas atzinusi par pārmērīgu un uzskatāmu par atbalstu – Komisijas lēmums, ar kuru atbalsts atzīts par nesaderīgu ar iekšējo tirgu un noteikts pienākums to atgūt – Atbalsta saņēmēja procesuālās tiesības – Komisijas pienākums būt īpaši vērīgai – Jēdziens “valsts atbalsts” – Priekšrocība – Koncesionāra sagaidāmā finansiālā stāvokļa uzlabošanās – Privātā tirgus ekonomikas dalībnieka kritērijs – Pierādījumu sagrozīšana – Pamatojuma nenorādīšana – Strīdīgā lēmuma sagrozīta izpratne – Pamatojuma aizstāšana – Pierādīšanas pienākuma pāreja – Savienības tiesību pārākuma principa neievērošana – Vispārējās tiesas veikta pārbaude tiesā – Pienākumi un ierobežojumi</t>
  </si>
  <si>
    <t>1)      Apelācijas sūdzību noraidīt.
2)      Autostrada Wielkopolska S.A. sedz savus tiesāšanās izdevumus, kā arī atlīdzina Eiropas Komisijas tiesāšanās izdevumus.
3)      Polijas Republika savus tiesāšanās izdevumus sedz pati.</t>
  </si>
  <si>
    <t>https://eur-lex.europa.eu/legal-content/LV/TXT/?uri=CELEX%3A62019CJ0933&amp;qid=1638361511355</t>
  </si>
  <si>
    <t>C-561/19</t>
  </si>
  <si>
    <t>Consorzio Italian Management
Catania Multiservizi SpA
pret
Rete Ferroviaria Italiana SpA</t>
  </si>
  <si>
    <t>Lūgums sniegt prejudiciālu nolēmumu – LESD 267. pants – Pēdējās instances valsts tiesu pienākuma uzdot prejudiciālu jautājumu apjoms – Izņēmumi no šī pienākuma – Kritēriji – Jautājums par Savienības tiesību interpretāciju, ko lietas dalībnieki tiesvedībā valsts tiesā uzdevuši pēc tam, kad Tiesa šajā tiesvedībā ir pasludinājusi prejudiciālu nolēmumu – Precizējumu par iemesliem, kas pamato atbildes uz prejudiciālajiem jautājumiem vajadzību, neesamība – Lūguma sniegt prejudiciālu nolēmumu daļēja nepieņemamība</t>
  </si>
  <si>
    <t>LESD 267. pants ir jāinterpretē tādējādi, ka valsts tiesai, kuras nolēmumi saskaņā ar valsts tiesībām nav pārsūdzami tiesā, ir pienākums vērsties Tiesā ar tajā izvirzīto jautājumu par Savienības tiesību interpretāciju, ja vien tā nekonstatē, ka šim jautājumam nav nozīmes vai ka Tiesa jau ir interpretējusi attiecīgo Savienības tiesību normu, vai arī ka Savienības tiesību pareiza interpretācija ir tik acīmredzama, ka nerada nekādas pamatotas šaubas.        
Šādas iespējamības esamība ir jāizvērtē, ņemot vērā Savienības tiesību īpašās iezīmes, sevišķās grūtības, kas rodas, tās interpretējot, un atšķirīgas judikatūras rašanās risku Savienībā.
Šāda tiesa nevar tikt atbrīvota no minētā pienākuma tikai tādēļ, ka tā jau ir vērsusies Tiesā ar lūgumu sniegt prejudiciālu nolēmumu tajā pašā valsts tiesvedībā. Tomēr tā var atturēties uzdot prejudiciālu jautājumu Tiesai tādu nepieņemamības iemeslu dēļ, kas ir saistīti ar tiesvedību šajā tiesā, ar nosacījumu, ka tiek ievēroti līdzvērtības un efektivitātes principi.</t>
  </si>
  <si>
    <t>https://eur-lex.europa.eu/legal-content/LV/TXT/?uri=CELEX%3A62019CJ0561&amp;qid=1638363432846</t>
  </si>
  <si>
    <t>C-598/19</t>
  </si>
  <si>
    <t>Confederación Nacional de Centros Especiales de Empleo (Conacee)
pret
Diputación Foral de Gipuzkoa,</t>
  </si>
  <si>
    <t>Lūgums sniegt prejudiciālu nolēmumu – Publiskais iepirkums – Direktīva 2014/24/ES – 20. pants – Privileģēto tiesību līgumi – Valsts tiesību akti, atbilstoši kuriem sociālās iniciatīvas īpašajiem nodarbinātības centriem ir rezervētas tiesības piedalīties noteiktās publiskā iepirkuma procedūrās – Papildu nosacījumi, kas nav paredzēti direktīvā – Vienlīdzīgas attieksmes un samērīguma principi</t>
  </si>
  <si>
    <t>Eiropas Parlamenta un Padomes Direktīvas 2014/24/ES (2014. gada 26. februāris) par publisko iepirkumu un ar ko atceļ Direktīvu 2004/18/EK 20. panta 1. punkts ir jāinterpretē tādējādi, ka tam nav pretrunā tas, ka dalībvalsts – ar nosacījumu, ka tā ievēro vienlīdzīgas attieksmes un samērīguma principus, – paredz papildu nosacījumus salīdzinājumā ar šajā tiesību normā paredzētajiem nosacījumiem, tādējādi izslēdzot no rezervētajām publiskā iepirkuma procedūrām noteiktus ekonomikas dalībniekus, kuri atbilst minētajā tiesību normā paredzētajiem nosacījumiem.</t>
  </si>
  <si>
    <t>https://eur-lex.europa.eu/legal-content/LV/TXT/?uri=CELEX%3A62019CJ0598&amp;qid=1635747419832</t>
  </si>
  <si>
    <t>C‑927/19</t>
  </si>
  <si>
    <t>“Klaipėdos regiono atliekų tvarkymo centras” UAB,
piedaloties:
“Ecoservice Klaipėda” UAB,
“Klaipėdos autobusų parkas” UAB,
“Parsekas” UAB,
“Klaipėdos transportas” UAB,</t>
  </si>
  <si>
    <t>Lūgums sniegt prejudiciālu nolēmumu – Publiski līgumi – Direktīva 2014/24/ES – 58. panta 3. un 4. punkts – 60. panta 3. un 4. punkts – XII pielikums – Iepirkuma procedūru norise – Dalībnieku atlase – Atlases kritēriji – Pierādīšanas līdzekļi – Ekonomikas dalībnieku saimnieciskais un finansiālais stāvoklis – Uzņēmumu pagaidu apvienības vadītāja iespēja atsaukties uz ienākumiem, kuri ir gūti atbilstoši iepriekšējam publiskajam līgumam, kas ietilpst tajā pašā jomā kā pamatlietā aplūkotais publiskais līgums, tostarp, ja viņš pats nav veicis darbību, kas ietilpst jomā, uz kuru attiecas pamatlietā aplūkotais līgums – Ekonomikas dalībnieku tehniskās un profesionālās spējas – Direktīvā atļauto pierādīšanas līdzekļu izsmeļošais raksturs – 57. panta 4. punkta h) apakšpunkts, kā arī 6. un 7. punkts – Pakalpojumu publiskais iepirkums – Fakultatīvi iemesli izslēgšanai no iepirkuma procedūras – Iekļaušana to ekonomikas dalībnieku sarakstā, kuri ir izslēgti no iepirkuma procedūrām – Solidaritāte starp uzņēmumu pagaidu apvienības biedriem – Soda personiskais raksturs – 21. pants – Ekonomikas dalībnieka līgumslēdzējai iestādei iesniegtās informācijas konfidencialitātes aizsardzība – Direktīva (ES) 2016/943 – 9. pants – Konfidencialitāte – Komercnoslēpumu aizsardzība – Piemērojamība iepirkuma procedūrām – Direktīva 89/665/EEK – 1. pants – Tiesības uz efektīvu tiesību aizsardzību</t>
  </si>
  <si>
    <t>1)      Eiropas Parlamenta un Padomes Direktīvas 2014/24/ES (2014. gada 26. februāris) par publisko iepirkumu un ar ko atceļ Direktīvu 2004/18/EK, 58. pants ir jāinterpretē tādējādi, ka ekonomikas dalībnieku pienākums pierādīt, ka tiem ir konkrēts gada vidējais apgrozījums attiecīgā publiskā līguma jomā, ir atlases kritērijs, kas ir saistīts ar šo ekonomikas dalībnieku saimniecisko un finansiālo stāvokli šīs tiesību normas 3. punkta izpratnē.
2)      Direktīvas 2014/24 58. panta 3. punkta un 60. panta 3. punkta noteikumi, tos skatot kopā, ir jāinterpretē tādējādi, ka gadījumā, ja līgumslēdzēja iestāde ir prasījusi, lai ekonomikas dalībniekiem būtu konkrēts minimālais apgrozījums attiecīgā publiskā līguma jomā, ekonomikas dalībnieks, apliecinot savu saimniecisko un finansiālo stāvokli, var atsaukties uz ienākumiem, kurus ir guvusi uzņēmumu pagaidu grupa, kurā tas ietilpa, tikai tad, ja tas konkrētā publiskā līguma ietvaros ir faktiski sniedzis ieguldījumu kādas šīs uzņēmumu grupas darbības īstenošanā, kura ir analoģiska tai, kas ir tā publiskā līguma priekšmets, saistībā ar kuru minētais ekonomikas dalībnieks vēlas apliecināt savu saimniecisko un finansiālo stāvokli.
3)      Direktīvas 2014/24 58. panta 4. punkts, kā arī 42. un 70. pants ir jāinterpretē tādējādi, ka tie var tikt piemēroti vienlaikus ar uzaicinājumā iesniegt piedāvājumus ietvertu tehnisko prasību.
4)      Padomes Direktīvas 89/665/EEK (1989. gada 21. decembris) par to normatīvo un administratīvo aktu koordinēšanu, kuri attiecas uz izskatīšanas procedūru piemērošanu, piešķirot piegādes un uzņēmuma līgumus valsts vajadzībām, kura grozīta ar Eiropas Parlamenta un Padomes Direktīvu 2014/23/ES (2014. gada 26. februāris), 1. panta 1. punkta ceturtā daļa, 1. panta 3. un 5. punkts un 2. panta 1. punkta b) apakšpunkts ir jāinterpretē tādējādi, ka līgumslēdzējas iestādes lēmums, ar kuru ekonomikas dalībniekam ir atteikts sniegt informāciju, kas tiek uzskatīta par konfidenciālu un kas ir ietverta cita ekonomikas dalībnieka dalības pieteikumā vai piedāvājumā, ir akts, kas var tikt pārsūdzēts, un ka gadījumā, ja dalībvalsts, kuras teritorijā norisinās attiecīgā publiskā iepirkuma procedūra, ir paredzējusi, ka jebkurai personai, kura vēlas apstrīdēt līgumslēdzējas iestādes lēmumu, pirms vēršanās tiesā ir jāiesniedz administratīva pārsūdzība, šī dalībvalsts var arī paredzēt, ka pirms prasības celšanas tiesā par šo lēmumu atteikt piekļuvi ir jābūt iesniegtai šādai iepriekšējai administratīvai pārsūdzībai.
5)      Direktīvas 89/665, kas grozīta ar Direktīvu 2014/23, 1. panta 1. punkta ceturtā daļa un 1. panta 3. un 5. punkts, kā arī Direktīvas 2014/24 21. pants, lasot tos kopsakarā ar Savienības tiesību vispārējo labas pārvaldības principu, ir jāinterpretē tādējādi, ka līgumslēdzējai iestādei, kurā ekonomikas dalībnieks ir iesniedzis lūgumu sniegt informāciju, kas tiek uzskatīta par konfidenciālu un kas ir ietverta tāda konkurenta piedāvājumā, kuram ir tikušas piešķirtas līguma slēgšanas tiesības, nav pienākuma sniegt šo informāciju, ja ar šīs informācijas sniegšanu tiktu pārkāptas Savienības tiesību normas par konfidenciālas informācijas aizsardzību, un tas tā ir pat tad, ja ekonomikas dalībnieka lūgums ir iesniegts saistībā ar šī paša ekonomikas dalībnieka prasību, kas ir saistīta ar līgumslēdzējas iestādes veiktā konkurenta piedāvājuma novērtējuma tiesiskumu. Ja līgumslēdzēja iestāde atsakās sniegt šādu informāciju vai ja tā noraida ekonomikas dalībnieka iesniegto administratīvo pārsūdzību par attiecīgā konkurenta piedāvājuma novērtējuma tiesiskumu, vienlaikus atsakoties sniegt šādu informāciju, līgumslēdzējai iestādei ir jālīdzsvaro lūguma iesniedzēja tiesības uz labu pārvaldību ar konkurenta tiesībām uz tā konfidenciālās informācijas aizsardzību tādā veidā, lai tās lēmums par atteikumu vai noraidīšanu būtu pamatots un lai noraidītā pretendenta tiesībām uz efektīvu tiesību aizsardzību netiktu atņemta lietderīgā iedarbība.
6)      Direktīvas 89/665, kas grozīta ar Direktīvu 2014/23, 1. panta 1. punkta ceturtā daļa un 1. panta 3. un 5. punkts, kā arī Direktīvas 2014/24 21. pants, lasot tos kopsakarā ar Eiropas Savienības Pamattiesību hartas 47. pantu, ir jāinterpretē tādējādi, ka kompetentajai valsts tiesai, kas izskata prasību par līgumslēdzējas iestādes lēmumu, ar kuru ekonomikas dalībniekam ir atteikts sniegt informāciju, kas tiek uzskatīta par konfidenciālu un kas ir ietverta konkurenta, kuram ir tikušas piešķirtas līguma slēgšanas tiesības, iesniegtajā dokumentācijā, vai prasību par līgumslēdzējas iestādes lēmumu, ar kuru ir noraidīta par šo lēmumu par atteikumu iesniegtā administratīvā pārsūdzība, ir jālīdzsvaro lūguma iesniedzēja tiesības uz efektīvu tiesību aizsardzību ar tā konkurenta tiesībām uz tā konfidenciālās informācijas un komercnoslēpumu aizsardzību. Šajā nolūkā šai tiesai, kuras rīcībā noteikti ir jābūt vajadzīgajai informācijai, tostarp konfidenciālajai informācijai un komercnoslēpumiem, lai tā varētu, pilnībā pārzinot lietas apstākļus, lemt par to, vai minētā informācija ir izsniedzama, ir jāizvērtē visi atbilstošie faktiskie un tiesiskie apstākļi. Tai ir arī jābūt iespējai atcelt lēmumu par atteikumu vai lēmumu par administratīvās pārsūdzības noraidīšanu, ja tie ir prettiesiski, un vajadzības gadījumā nodot lietu atpakaļ līgumslēdzējai iestādei vai pat pašai pieņemt jaunu lēmumu, ja to ļauj tās valsts tiesības.
7)      Direktīvas 2014/24 57. panta 4. punkts ir jāinterpretē tādējādi, ka valsts tiesa, kas izskata strīdu starp ekonomikas dalībnieku, kurš ir izslēgts no iepirkuma procedūras, un līgumslēdzēju iestādi, var atkāpties no vērtējuma, ko līgumslēdzēja iestāde ir veikusi attiecībā uz tā ekonomikas dalībnieka, kuram ir tikušas piešķirtas tiesības slēgt līgumu, rīcības likumību, un tādējādi izdarīt no tā visus nepieciešamos secinājumus savā nolēmumā. Savukārt atbilstoši līdzvērtības principam šī tiesa var pati pēc savas ierosmes izvirzīt pamatu par līgumslēdzējas iestādes pieļautu kļūdu vērtējumā tikai tad, ja tas ir atļauts saskaņā ar valsts tiesībām.
8)      Direktīvas 2014/24 63. panta 1. punkta otrā daļa, lasot to kopā ar šīs direktīvas 57. panta 4. un 6. punktu, ir jāinterpretē tādējādi, ka ar to netiek pieļauts tāds valsts tiesiskais regulējums, saskaņā ar kuru, ja ekonomikas dalībnieks, kas ir ekonomikas dalībnieku grupas loceklis, ir bijis vainīgs tādas informācijas nopietnā sagrozīšanā, kas jāsniedz, lai pārbaudītu, vai nepastāv grupas izslēgšanas iemesli un vai tā ir izpildījusi atlases kritērijus, tā partneriem neko nezinot par šo informācijas nopietno sagrozīšanu, izslēgšanas no visām publiskā iepirkuma procedūrām pasākums var tikt piemērots visiem šīs grupas locekļiem.</t>
  </si>
  <si>
    <t>https://eur-lex.europa.eu/legal-content/LV/TXT/?uri=CELEX%3A62019CJ0927&amp;qid=1633065969473</t>
  </si>
  <si>
    <t>Apvienotās lietas C‑721/19 un C‑722/19</t>
  </si>
  <si>
    <t>Sisal SpA (C‑721/19), Stanleybet Malta Ltd (C‑722/19),bMagellan Robotech Ltd (C‑722/19)
pretbAgenzia delle Dogane e dei Monopoli,Ministero dell’Economia e delle Finanze,piedaloties:
Lotterie Nazionali Srl,bLottomatica Holding Srl, iepriekš – Lottomatica SpA (C‑722/19),</t>
  </si>
  <si>
    <t>Lūgums sniegt prejudiciālu nolēmumu – LESD 49. un 56. pants – Pakalpojumu sniegšanas brīvība – Ierobežojumi – Direktīva 2014/23/ES – Koncesijas līgumu slēgšanas tiesību piešķiršanas procedūras – 43. pants – Būtiskas izmaiņas – Momentloterijas – Valsts tiesiskais regulējums, kurā ir paredzēta koncesijas atjaunošana, nerīkojot jaunu konkursa procedūru – Direktīva 89/665/EEK – 1. panta 3. punkts – Interese celt prasību</t>
  </si>
  <si>
    <t>Savienības tiesības, konkrēti Eiropas Parlamenta un Padomes Direktīvas 2014/23/ES (2014. gada 26. februāris) par koncesijas līgumu slēgšanas tiesību piešķiršanu 43. panta 1. punkta a) apakšpunkts, ir jāinterpretē tādējādi, ka tām nav pretrunā tāds valsts tiesiskais regulējums – kurā ir noteikts, ka koncesijas līgums ir jāatjauno, nerīkojot jaunu piešķiršanas procedūru, apstākļos, kad šis līgums ir piešķirts vienam vienīgam koncesionāram, lai arī piemērojamajās valsts tiesībās bija paredzēts, ka šāda koncesija principā ir jāpiešķir vairākiem saimnieciskās darbības subjektiem, kuru skaits gan nedrīkst pārsniegt četrus –, ja ar šo valsts tiesisko regulējumu tiek izpildīta sākotnējā koncesijas līgumā esoša klauzula, kurā ir paredzēta iespēja izvēlēties veikt šādu atjaunošanu.
2)      Savienības tiesības, konkrēti Direktīvas 2014/23 43. panta 1. punkta e) apakšpunkts, ir jāinterpretē tādējādi, ka tām nav pretrunā tāds valsts tiesiskais regulējums, kurā ir paredzēts, pirmkārt, ka par koncesijas atjaunošanu ir jāizlemj divus gadus pirms tās termiņa beigām, un, otrkārt, izmainīt sākotnējā koncesijas līgumā paredzēto koncesionāra maksājamās finansiālās atlīdzības maksāšanas kārtību tālab, lai nodrošinātu jaunus un lielākus ieņēmumus valsts budžetā, ja šī izmaiņa nav būtiska šīs direktīvas 43. panta 4. punkta izpratnē.
3)      Direktīvas 2014/23 43. panta 4. punkts un Padomes Direktīvas 89/665/EEK (1989. gada 21. decembris) par to normatīvo un administratīvo aktu koordinēšanu, kuri attiecas uz izskatīšanas procedūru piemērošanu, piešķirot piegādes un uzņēmuma līgumus valsts vajadzībām, redakcijā ar grozījumiem, kas tajā izdarīti ar Direktīvu 2014/23, 1. panta 3. punkts ir jāinterpretē tādējādi, ka saimnieciskās darbības subjekts var pārsūdzēt lēmumu par koncesijas atjaunošanu, pamatojoties uz to, ka šīs atjaunošanas rezultātā ir būtiski izmainīti sākotnējā koncesijas līguma izpildes nosacījumi, lai arī tas nav piedalījies šīs koncesijas sākotnējās piešķiršanas procedūrā, ja vien brīdī, kad būtu jāveic koncesijas atjaunošana, tas apliecina, ka ir ieinteresēts šādas koncesijas saņemšanā.</t>
  </si>
  <si>
    <t>https://eur-lex.europa.eu/legal-content/LV/TXT/?uri=CELEX%3A62019CJ0721&amp;qid=1633065969473</t>
  </si>
  <si>
    <t>C‑295/20</t>
  </si>
  <si>
    <t>“Sanresa” UAB
 pret
 Aplinkos apsaugos departamentas prie Aplinkos ministerijos,
 piedaloties:
 “Toksika” UAB,
 “Žalvaris” UAB,
 “Palemono keramikos gamykla” AB,
 “Ekometrija” UAB,</t>
  </si>
  <si>
    <t>Lūgums sniegt prejudiciālu nolēmumu – Publiski līgumi – Publisks atkritumu apsaimniekošanas pakalpojumu līgums – Direktīva 2014/24/ES – 58. un 70. pants – Ekonomikas dalībnieka pienākuma būt iepriekšējas rakstveida piekrišanas pārrobežu atkritumu sūtījumiem turētājam kvalificēšana – Līguma izpildes nosacījums</t>
  </si>
  <si>
    <t>1) Eiropas Parlamenta un Padomes Direktīvas 2014/24/ES (2014. gada 26. februāris) par publisko iepirkumu un ar ko atceļ Direktīvu 2004/18/EK 18. panta 2. punkts, kā arī 58. un 70. pants ir jāinterpretē tādējādi, ka publiskā iepirkuma procedūrā atkritumu apsaimniekošanas pakalpojumu sniegšanai ekonomikas dalībnieka, kurš vēlas nosūtīt atkritumus no kādas dalībvalsts uz citu valsti, pienākums saskaņā ar Eiropas Parlamenta un Padomes Regulas (EK) Nr. 1013/2006 (2006. gada 14. jūnijs) par atkritumu sūtījumiem 2. panta 35. punktu un 3. pantu saņemt valstu, kuras skar šis sūtījums, kompetento iestāžu piekrišanu ir uzskatāms par šī līguma izpildes nosacījumu.
 2) Direktīvas 2014/24 70. pants, lasot to kopā ar šīs direktīvas 18. panta 1. punktu, ir jāinterpretē tādējādi, ka tam ir pretrunā tas, ka pretendenta piedāvājums tiek noraidīts tikai tādēļ vien, ka tas piedāvājuma iesniegšanas brīdī nav iesniedzis pierādījumus par atbilstību attiecīgā līguma izpildes nosacījumam.</t>
  </si>
  <si>
    <t>https://curia.europa.eu/juris/document/document.jsf?text=2014%252F24%252FES&amp;docid=243869&amp;pageIndex=0&amp;doclang=LV&amp;mode=req&amp;dir=&amp;occ=first&amp;part=1&amp;cid=4073379#ctx1</t>
  </si>
  <si>
    <t>C‑862/19 P</t>
  </si>
  <si>
    <t>Čehijas Republika, ko pārstāv M. Smolek, O. Serdula un J. Vláčil, kā arī I. Gavrilová, pārstāvji,
apelācijas sūdzības iesniedzēja,
pārējās lietas dalībnieces:
Eiropas Komisija, ko pārstāv P. Ondrůšek un P. Arenas, pārstāvji,
atbildētāja pirmajā instancē,
Polijas Republika</t>
  </si>
  <si>
    <t>Apelācija – Eiropas Sociālais fonds (ESF) – Eiropas Reģionālās attīstības fonds (ERAF) – Palīdzības darbības programmām Čehijas Republikā daļēja atcelšana – Direktīva 2004/18/EK – 16. panta b) punkts – Īpašs izņēmums – Publiski pakalpojumu līgumi par apraidei paredzētu programmu materiālu</t>
  </si>
  <si>
    <t>Ar šādu pamatojumu Tiesa (piektā palāta) nospriež:
1)      Apelācijas sūdzību noraidīt.
2)      Čehijas Republika sedz savus, kā arī atlīdzina Eiropas Komisijas tiesāšanās izdevumus.</t>
  </si>
  <si>
    <t>https://curia.europa.eu/juris/document/document.jsf?text=2014%252F24%252FES&amp;docid=243101&amp;pageIndex=0&amp;doclang=LV&amp;mode=req&amp;dir=&amp;occ=first&amp;part=1&amp;cid=25313090#ctx1</t>
  </si>
  <si>
    <t>C‑23/20</t>
  </si>
  <si>
    <t>Simonsen &amp; Weel A/S
pret
Region Nordjylland og Region Syddanmark,
piedaloties
Nutricia A/S,</t>
  </si>
  <si>
    <t>Lūgums sniegt prejudiciālu nolēmumu – Publiskie iepirkumi – Pamatnolīgums – Direktīva 2014/24/ES – 5. panta 5. punkts – 18. panta 1. punkts – 33. un 49. pants – V pielikuma C daļas 7., 8. un 10. punkts – Īstenošanas regula (ES) 2015/1986 – II pielikuma II.1.5. un II.2.6. aile – Publiskā iepirkuma procedūras – Pienākums paziņojumā par līgumu vai iepirkuma specifikācijās norādīt, pirmkārt, saskaņā ar pamatnolīgumu piegādājamo preču paredzamo daudzumu vai paredzamo vērtību un, otrkārt, to maksimālo daudzumu vai maksimālo vērtību – Pārskatāmības un vienlīdzīgas attieksmes principi – Direktīva 89/665/EEK – 2.d panta 1. punkts – Publiskā iepirkuma pārbaudes procedūras – Līguma spēkā neesamība – Izslēgšana</t>
  </si>
  <si>
    <t>1) Eiropas Parlamenta un Padomes Direktīvas 2014/24/ES (2014. gada 26. februāris) par publisko iepirkumu un ar ko atceļ Direktīvu 2004/18/EK, 49. pants, šīs direktīvas V pielikuma C daļas 7. un 8. punkts, kā arī 10. punkta a) apakšpunkts, lasot tos kopā ar minētās direktīvas 33. pantu un tās 18. panta 1. punktā noteiktajiem vienlīdzīgas attieksmes un pārskatāmības principiem, ir jāinterpretē tādējādi, ka paziņojumā par līgumu ir jānorāda saskaņā ar pamatnolīgumu piegādājamo preču paredzamais daudzums un/vai vērtība, kā arī maksimālais daudzums un/vai vērtība un ka, tiklīdz šī robeža tiks sasniegta, minētais pamatnolīgums vairs nebūs spēkā.
2) Direktīvas 2014/24 49. pants, kā arī šīs direktīvas V pielikuma C daļas 7. punkts un 10. punkta a) apakšpunkts, lasot tos kopā ar minētās direktīvas 33. pantu un tās 18. panta 1. punktā noteiktajiem vienlīdzīgas attieksmes un pārskatāmības principiem, ir jāinterpretē tādējādi, ka paziņojumā par līgumu saskaņā ar pamatnolīgumu piegādājamo preču paredzamais daudzums un/vai vērtība, kā arī maksimālais daudzums un/vai vērtība ir jānorāda vispārīgi un ka šajā paziņojumā var noteikt papildu prasības, ko līgumslēdzēja iestāde izlemtu tajās iekļaut.
3) Padomes Direktīva 89/665/EEK (1989. gada 21. decembris) par to normatīvo un administratīvo aktu koordinēšanu, kuri attiecas uz izskatīšanas procedūru piemērošanu, piešķirot piegādes un uzņēmuma līgumus valsts vajadzībām, kas grozīta ar Eiropas Parlamenta un Padomes Direktīvu 2014/23/ES (2014. gada 26. februāris), 2.d panta 1. punkta a) apakšpunkts ir jāinterpretē tādējādi, ka tas nav piemērojams gadījumā, kad paziņojums par līgumu ir publicēts Eiropas Savienības Oficiālajā Vēstnesī, pat ja, pirmkārt, saskaņā ar plānoto pamatnolīgumu piegādājamo preču paredzamais daudzums un/vai paredzamā vērtība izriet nevis no šī paziņojuma par līgumu, bet gan no iepirkuma specifikācijām un, otrkārt, ne paziņojumā par līgumu, ne iepirkuma specifikācijās nav minēts saskaņā ar minēto pamatnolīgumu piegādājamo preču maksimālais daudzums un/vai maksimālā vērtība.</t>
  </si>
  <si>
    <t>https://curia.europa.eu/juris/document/document.jsf?text=2014%252F24%252FES&amp;docid=243105&amp;pageIndex=0&amp;doclang=LV&amp;mode=req&amp;dir=&amp;occ=first&amp;part=1&amp;cid=25313090#ctx1</t>
  </si>
  <si>
    <t>C‑210/20</t>
  </si>
  <si>
    <t>Rad Service Srl Unipersonale,
COSMO Ambiente Srl,
COSMO Scavi Srl
pret
Del Debbio SpA,
Gruppo Sei Srl,
Ciclat Val di Cecina Soc. Coop.,
Daf Costruzioni stradali Srl,
piedaloties
Azienda Unità Sanitaria Locale USL Toscana Centro,</t>
  </si>
  <si>
    <t>Lūgums sniegt prejudiciālu nolēmumu – Pakalpojumu, piegādes un būvdarbu publiskais iepirkums – Direktīva 2014/24/ES – Procesa gaita – Dalībnieku atlase un līgumu slēgšanas tiesību piešķiršana – 63. pants – Pretendents, kurš paļaujas uz cita subjekta spējām, lai izpildītu līgumslēdzējas iestādes prasības – 57. panta 4., 6. un 7. punkts – Šī subjekta sniegti nepatiesi paziņojumi – Minētā pretendenta izslēgšana, nenosakot tam pienākumu vai neatļaujot tam aizstāt minēto subjektu – Samērīguma princips</t>
  </si>
  <si>
    <t>Eiropas Parlamenta un Padomes Direktīvas 2014/24/ES (2014. gada 26. februāris) par publisko iepirkumu un ar ko atceļ Direktīvu 2004/18/EK, 63. pants, skatot to kopsakarā ar šīs direktīvas 57. panta 4. punkta h) apakšpunktu un ņemot vērā samērīguma principu, ir jāinterpretē tādējādi, ka ar to netiek pieļauts tāds valsts tiesiskais regulējums, saskaņā ar kuru līgumslēdzējai iestādei pretendents ir automātiski jāizslēdz no publiskā iepirkuma procedūras, ja palīgpakalpojumu uzņēmums, uz kura spējām tas ir paredzējis paļauties, ir sniedzis nepatiesu paziņojumu par res judicata spēku ieguvušu notiesājošu kriminālspriedumu esamību, un tai nav tiesību uzdot vai šādā gadījumā vismaz atļaut šim pretendentam aizstāt minēto subjektu.</t>
  </si>
  <si>
    <t>https://curia.europa.eu/juris/document/document.jsf?text=2014%252F24%252FES&amp;docid=242035&amp;pageIndex=0&amp;doclang=LV&amp;mode=req&amp;dir=&amp;occ=first&amp;part=1&amp;cid=25315817#ctx1</t>
  </si>
  <si>
    <t>C‑6/20</t>
  </si>
  <si>
    <t>Sotsiaalministeerium
pret
Riigi Tugiteenuste Keskus, iepriekš Innove SA,
piedaloties
Rahandusministeerium</t>
  </si>
  <si>
    <t>Lūgums sniegt prejudiciālu nolēmumu – Publiski piegādes līgumi – Direktīva 2004/18/EK – 2. un 46. pants – Eiropas atbalsta fonda vistrūcīgākajām personām finansēts projekts – Pretendentu atlases kritēriji – Regula (EK) Nr. 852/2004 – 6. pants – Prasība par reģistrāciju vai atļauju, ko izdevusi publiskā līguma izpildes valsts pārtikas nekaitīguma iestāde</t>
  </si>
  <si>
    <t>1) Eiropas Parlamenta un Padomes Direktīvas 2004/18/EK (2004. gada 31. marts) par to, kā koordinēt būvdarbu valsts līgumu, piegādes valsts līgumu un pakalpojumu valsts līgumu slēgšanas tiesību piešķiršanas procedūru, 2. un 46. pants ir jāinterpretē tādējādi, ka tiem ir pretrunā tāds valsts tiesiskais regulējums, saskaņā ar kuru līgumslēdzējai iestādei paziņojumā par līgumu un kā kvalitatīvās atlases kritērijs ir jāpieprasa, lai pretendenti piedāvājuma iesniegšanas brīdī iesniegtu pierādījumu par to, ka tiem ir reģistrācijas apliecinājums vai atļauja, kura ir pieprasīta tiesiskajā regulējumā, kurš piemērojams darbībai, kas ir attiecīgā publiskā līguma priekšmets, un kuru ir izsniegusi šī publiskā līguma izpildes dalībvalsts kompetentā iestāde, pat ja tiem jau ir reģistrācijas apliecinājums vai līdzīga atļauja dalībvalstī, kurā tie ir reģistrēti.
2) Tiesiskās paļāvības aizsardzības princips ir jāinterpretē tādējādi, ka uz to nevar atsaukties līgumslēdzēja iestāde, kura publiskā iepirkuma procedūrā, lai izpildītu valsts tiesisko regulējumu par pārtikas produktiem, ir pieprasījusi pretendentiem, lai tiem piedāvājuma iesniegšanas brīdī būtu reģistrācijas apliecinājums vai atļauja, ko piešķīrusi līguma izpildes dalībvalsts kompetentā iestāde.</t>
  </si>
  <si>
    <t>https://curia.europa.eu/juris/document/document.jsf?text=2014%252F24%252FES&amp;docid=241465&amp;pageIndex=0&amp;doclang=LV&amp;mode=req&amp;dir=&amp;occ=first&amp;part=1&amp;cid=9152398#ctx1</t>
  </si>
  <si>
    <t>C‑537/19</t>
  </si>
  <si>
    <t>Eiropas Komisija, ko pārstāv L. Haasbeek, kā arī M. Noll‑Ehlers un P. Ondrůšek, pārstāvji,
prasītāja,
pret
Austrijas Republiku, ko sākotnēji pārstāvēja M. Fruhmann, vēlāk – J. Schmoll, pārstāvji,</t>
  </si>
  <si>
    <t>Valsts pienākumu neizpilde – Direktīva 2004/18/EK – Publiski būvdarbu līgumi – Līgums starp valsts iestādi un privātu uzņēmumu par vēl neuzbūvētas ēkas nomu – 1. pants – Ēkas būvniecība, kas atbilst nomnieka norādītajām prasībām – 16. pants – Izņēmums</t>
  </si>
  <si>
    <t>Ar šādu pamatojumu Tiesa (piektā palāta) nospriež:
1)      Prasību noraidīt.
2)      Eiropas Komisija atlīdzina tiesāšanās izdevumus.</t>
  </si>
  <si>
    <t>https://curia.europa.eu/juris/document/document.jsf?text=2014%252F24%252FES&amp;docid=240226&amp;pageIndex=0&amp;doclang=LV&amp;mode=req&amp;dir=&amp;occ=first&amp;part=1&amp;cid=8778765#ctx1</t>
  </si>
  <si>
    <t>C‑771/19</t>
  </si>
  <si>
    <t>NAMA Symvouloi Michanikoi kai Meletites AE – LDK Symvouloi Michanikoi AE,
NAMA Symvouloi Michanikoi kai Meletites AE,
LDK Symvouloi Michanikoi AE
pret
Archi Exetasis Prodikastikon Prosfigon (AEPP),
Attiko Metro AE,
piedaloties:
SALFO kai Synergates Anonymi Etairia Meletikon Ypiresion Technikon Ergon – Grafeio Doxiadi Shymvouloi gia Anaptyxi kai Oikistiki AE – TPF Getinsa Euroestudios SL,
SALFO kai Synergates Anonymi Etairia Meletikon Ypiresion Technikon Ergon,
Grafeio Doxiadi Shymvouloi gia Anaptyxi kai Oikistiki AE,
TPF Getinsa Euroestudios SL,</t>
  </si>
  <si>
    <t>Lūgums sniegt prejudiciālu nolēmumu – Iepirkums ūdensapgādes, enerģētikas, transporta un telekomunikāciju nozarēs – Direktīva 92/13/EEK – Pārbaudes procedūras – Pirmslīguma posms – Piedāvājumu vērtēšana – Tehniskā piedāvājuma noraidīšana un konkurenta piedāvājuma pielaišana – Šī akta piemērošanas apturēšana – Noraidītā pretendenta leģitīmā interese apstrīdēt izraudzītā pretendenta piedāvājuma likumību</t>
  </si>
  <si>
    <t>Padomes Direktīvas 92/13/EEK (1992. gada 25. februāris), ar ko koordinē normatīvos un administratīvos aktus par to, kā piemēro Kopienas noteikumus par līgumu piešķiršanas procedūrām, ko piemēro subjekti, kuri darbojas ūdensapgādes, enerģētikas, transporta un telekomunikāciju nozarē, kas grozīta ar Eiropas Parlamenta un Padomes Direktīvu 2014/23/ES (2014. gada 26. februāris), 1. panta 1. un 3. punkts, 2. panta 1. punkta a) un b) apakšpunkts, kā arī 2.a panta 2. punkts ir jāinterpretē tādējādi, ka pretendents, kurš ir izslēgts no publiskā iepirkuma procedūras pirms šī līguma slēgšanas tiesību piešķiršanas posma un kura lūgums apturēt tā lēmuma piemērošanu, ar ko viņš tika izslēgts no šīs procedūras, ir ticis noraidīts, var savā vienlaicīgi iesniegtajā lūgumā apturēt tā lēmuma piemērošanu, ar kuru ir pielaists cita pretendenta piedāvājums, izvirzīt visus pamatus, kas ir saistīti ar Savienības tiesību publiskā iepirkuma jomā vai valsts tiesību normu, ar kurām šīs tiesības ir transponētas, pārkāpumiem, tostarp pamatus, kam nav saistības ar pārkāpumiem, kuru dēļ viņa piedāvājums tika izslēgts. Šo iespēju neietekmē apstāklis, ka administratīvā pirmstiesas pārsūdzība neatkarīgā valsts iestādē, kas saskaņā ar valsts tiesībām šim pretendentam iepriekš bija jāiesniedz par lēmumu par viņa izslēgšanu, ir tikusi noraidīta, ja šis noraidošais lēmums nav ieguvis res judicata spēku.</t>
  </si>
  <si>
    <t>https://curia.europa.eu/juris/document/document.jsf?text=2014%252F25%252FES&amp;docid=239242&amp;pageIndex=0&amp;doclang=LV&amp;mode=req&amp;dir=&amp;occ=first&amp;part=1&amp;cid=4735817#ctx1</t>
  </si>
  <si>
    <t>Apvienotās lietas C‑155/19 un C‑156/19</t>
  </si>
  <si>
    <t xml:space="preserve">Federazione Italiana Giuoco Calcio (FIGC),
Consorzio Ge.Se.Av. S. c. arl
pret
De Vellis Servizi Globali Srl,
</t>
  </si>
  <si>
    <t>Lūgums sniegt prejudiciālu nolēmumu – Publiski līgumi – Publiskā iepirkuma procedūra – Direktīva 2014/24/ES – 2. panta 1. punkta 4) apakšpunkts – Līgumslēdzēja iestāde – Publisko tiesību subjekti – Jēdziens – Nacionālā sporta federācija – Vispārējo vajadzību apmierināšana – Federācijas pārvaldības uzraudzība, ko veic publisko tiesību subjekts</t>
  </si>
  <si>
    <t>1) Eiropas Parlamenta un Padomes Direktīvas 2014/24/ES (2014. gada 26. februāris) par publisko iepirkumu un ar ko atceļ Direktīvu 2004/18/EK, 2. panta 1. punkta 4) apakšpunkta a) punkts ir jāinterpretē tādējādi, ka vienība, kam ir uzticēti publiska rakstura uzdevumi, kuri ir izsmeļoši uzskaitīti valsts tiesībās, var tikt uzskatīta par tādu, kas ir tikusi nodibināta ar konkrētu mērķi apmierināt vispārējas vajadzības, kurām nav rūpnieciska vai komerciāla rakstura šīs tiesību normas izpratnē, lai gan tā ir nodibināta nevis kā valsts iestāde, bet gan kā tāda apvienība, uz kuru ir attiecināmas privāttiesības, un lai gan atsevišķām tās darbībām, saistībā ar kurām tai ir pašfinansēšanas spēja, nav publiska rakstura.
2) Direktīvas 2014/24 2. panta 1. punkta 4) apakšpunkta c) punktā minētās alternatīvas otrā daļa ir jāinterpretē tādējādi, ka gadījumā, ja nacionālajai sporta federācijai atbilstoši valsts tiesībām ir pārvaldības autonomija, šīs federācijas pārvaldību var uzskatīt par tādu, uz kuru ir attiecināma valsts iestādes kontrole, tikai tad, ja no pilnvaru, kas ir šai iestādei attiecībā uz minēto federāciju, visaptverošas analīzes izriet, ka pastāv aktīva pārvaldības kontrole, kas faktiski atspēko minēto autonomiju tādā mērā, ka ļauj minētajai iestādei ietekmēt šīs pašas federācijas lēmumus publisko līgumu jomā. Tam, ka dažādās nacionālās sporta federācijas īsteno ietekmi pār attiecīgās valsts iestādes darbību, ņemot vērā to vairākumu tās galvenajās koleģiālajās lēmējinstitūcijās, ir nozīme tikai tad, ja ir iespējams konstatēt, ka ikviena no šīm federācijām atsevišķi spēj īstenot nozīmīgu ietekmi uz publisko kontroli, ko šī iestāde īsteno pār to, lai šo kontroli neitralizētu, un ka neatkarīgi no to pārējo nacionālo sporta federāciju ietekmes, kuras atrodas analogā situācijā, šāda nacionālā sporta federācija tādējādi atgūtu kontroli pār savu pārvaldību.</t>
  </si>
  <si>
    <t>http://curia.europa.eu/juris/document/document.jsf?text=%2B2014%252F24%252FES&amp;docid=237284&amp;pageIndex=0&amp;doclang=LV&amp;mode=req&amp;dir=&amp;occ=first&amp;part=1&amp;cid=3628813#ctx1</t>
  </si>
  <si>
    <t>C‑387/19</t>
  </si>
  <si>
    <t>RTS infra BVBA,
 Aannemingsbedrijf Norré‑Behaegel BVBA
 pret
 Vlaams Gewest</t>
  </si>
  <si>
    <t>Lūgums sniegt prejudiciālu nolēmumu – Publiski līgumi – Direktīva 2014/24/ES – 57. panta 6. punkts – Fakultatīvi izslēgšanas iemesli – Pasākumi, ko ekonomikas dalībnieks ir veicis, lai pierādītu savu uzticamību, neraugoties uz fakultatīvu izslēgšanas iemeslu – Ekonomikas dalībnieka pienākums pēc savas ierosmes iesniegt pierādījumus par šiem pasākumiem – Tieša iedarbība</t>
  </si>
  <si>
    <t>1) Eiropas Parlamenta un Padomes Direktīvas 2014/24/ES (2014.gada 26.februāris) par publisko iepirkumu un ar ko atceļ Direktīvu 2004/18/EK, kas grozīta ar Komisijas Deleģēto regulu (ES) 2015/2170 (2015.gada 24.novembris), 57.panta 6.punkts ir jāinterpretē tādējādi, ka tam ir pretrunā tāda prakse, saskaņā ar kuru ekonomikas dalībniekam, iesniedzot dalības pieteikumu vai piedāvājumu, ir pienākums spontāni iesniegt pierādījumus par korekcijas pasākumiem, kas veikti, lai pierādītu tā uzticamību, lai gan attiecībā uz to pastāv fakultatīvs izslēgšanas iemesls, kurš paredzēts šīs direktīvas, kas grozīta ar Deleģēto regulu 2015/2170, 57.panta 4.punktā, ja šāds pienākums neizriet ne no piemērojamā valsts tiesiskā regulējuma, ne no iepirkuma procedūras dokumentiem. Savukārt minētās direktīvas, kas grozīta ar Deleģēto regulu 2015/2170, 57.panta 6.punkts pieļauj šādu pienākumu, ja piemērojamā valsts tiesiskajā regulējumā tas ir skaidri, precīzi un nepārprotami paredzēts un ja tas attiecīgajam ekonomikas dalībniekam ir darīts zināms, izmantojot iepirkuma procedūras dokumentus.
 2) Direktīvas 2014/24, kas grozīta ar Deleģēto regulu 2015/2170, 57.panta 6.punkts ir jāinterpretē tādējādi, ka tam ir tieša iedarbība.</t>
  </si>
  <si>
    <t>http://curia.europa.eu/juris/document/document.jsf?text=%2B2014%252F24%252FES&amp;docid=236425&amp;pageIndex=0&amp;doclang=LV&amp;mode=req&amp;dir=&amp;occ=first&amp;part=1&amp;cid=3338039#ctx1</t>
  </si>
  <si>
    <t>C-49/19</t>
  </si>
  <si>
    <t>Eiropas Komisija
 pret
 Portugāles Republiku</t>
  </si>
  <si>
    <t>Valsts pienākumu neizpilde – Elektroniskie sakari – Universālais pakalpojums un lietotāju tiesības attiecībā uz elektronisko sakaru tīkliem un pakalpojumiem – Direktīva 2002/22/EK – Tīkli un pakalpojumi – 13. pants – Universālā pakalpojuma saistību finansēšana – Sadales mehānisms – Pārskatāmības, mazākā iespējamā tirgus izkropļojuma, nediskriminācijas un samērīguma principi</t>
  </si>
  <si>
    <t>Prasību noraidīt</t>
  </si>
  <si>
    <t>https://eur-lex.europa.eu/legal-content/LV/TXT/?uri=CELEX%3A62019CJ0049&amp;qid=1606893412183</t>
  </si>
  <si>
    <t>C-299/19</t>
  </si>
  <si>
    <t>Techbau SpA
 pret
 Azienda Sanitaria Locale AL</t>
  </si>
  <si>
    <t>Lūgums sniegt prejudiciālu nolēmumu – Maksājumu kavējumu novēršana komercdarījumos – Direktīva 2000/35/EK – Jēdziens “komercdarījums” – Jēdzieni “preču piegāde” un “pakalpojumu sniegšana” – 1. pants un 2. panta 1. punkta pirmā daļa – Publisks būvdarbu līgums</t>
  </si>
  <si>
    <t>Eiropas Parlamenta un Padomes Direktīvas 2000/35/EK (2000. gada 29. jūnijs) par maksājumu kavējumu novēršanu komercdarījumos 2. panta 1. punkta pirmā daļa ir jāinterpretē tādējādi, ka publisks būvdarbu līgums ir komercdarījums, kurš izraisa preču piegādi vai pakalpojumu sniegšanu šīs tiesību normas izpratnē, un tādējādi tas ietilpst šīs direktīvas materiālajā piemērošanas jomā.</t>
  </si>
  <si>
    <t>https://eur-lex.europa.eu/legal-content/LV/TXT/?uri=CELEX%3A62019CJ0299&amp;qid=1606893412183</t>
  </si>
  <si>
    <t>C‑521/18</t>
  </si>
  <si>
    <t>Pegaso Srl Servizi Fiduciari,
 Sistemi di Sicurezza Srl,
 YW
 pret
 Poste Tutela SpA,
 piedaloties:
 Poste Italiane SpA,
 Services Group,</t>
  </si>
  <si>
    <t>Lūgums sniegt prejudiciālu nolēmumu – Iepirkums ūdensapgādes, enerģētikas, transporta un pasta pakalpojumu nozarēs – Direktīva 2014/25/ES – 13. pants – Darbības, kas saistītas ar pasta pakalpojumu sniegšanu – Līgumslēdzējs subjekts – Publiskie uzņēmumi – Pieņemamība</t>
  </si>
  <si>
    <t>Eiropas Parlamenta un Padomes Direktīvas 2014/25/ES (2014. gada 26. februāris) par iepirkumu, ko īsteno subjekti, kuri darbojas ūdensapgādes, enerģētikas, transporta un pasta pakalpojumu nozarēs, un ar ko atceļ Direktīvu 2004/17/EK, 13. panta 1. punkts ir jāinterpretē tādējādi, ka tas ir piemērojams darbībām, ko veido pasta pakalpojumu sniedzēju biroju apsaimniekošanas, uzņemšanas un piekļuves uzraudzības pakalpojumi, ja šādām darbībām ir saikne ar darbību pasta nozarē tādā ziņā, ka tās faktiski kalpo šīs darbības veikšanai, ļaujot atbilstoši veikt šo darbību, ņemot vērā tās parastos īstenošanas apstākļus.</t>
  </si>
  <si>
    <t>C‑367/19</t>
  </si>
  <si>
    <t>ax‑Fin‑Lex d.o.o.
 pret
 Ministrstvo za notranje zadeve,
 piedaloties
 LEXPERA d.o.o.,</t>
  </si>
  <si>
    <t>Lūgums sniegt prejudiciālu nolēmumu – Publiski pakalpojumu līgumi – Direktīva 2014/24/ES – 2. panta 1. punkta 5) apakšpunkts – Jēdziens “publisks līgums” – Jēdziens “līgums par atlīdzību” – Pretendenta piedāvājums par cenu nulle euro – Piedāvājuma noraidīšana – 69. pants – Nepamatoti lēts piedāvājums</t>
  </si>
  <si>
    <t>Eiropas Parlamenta un Padomes Direktīvas 2014/24/ES (2014. gada 26. februāris) par publisko iepirkumu un ar ko atceļ Direktīvu 2004/18/EK, kurā grozījumi izdarīti ar Komisijas Deleģēto regulu (ES) 2017/2365 (2017. gada 18. decembris), 2. panta 1. punkta 5) apakšpunkts ir jāinterpretē tādējādi, ka tas nav juridiskais pamats pretendenta piedāvājuma noraidīšanai publiskā iepirkuma procedūrā tikai tādēļ, ka piedāvājumā norādītā cena ir nulle euro.</t>
  </si>
  <si>
    <t>http://curia.europa.eu/juris/document/document.jsf?text=2014%252F24%252FES&amp;docid=230864&amp;pageIndex=0&amp;doclang=LV&amp;mode=req&amp;dir=&amp;occ=first&amp;part=1&amp;cid=4925643#ctx1</t>
  </si>
  <si>
    <t>T-661/18</t>
  </si>
  <si>
    <t>Securitec, établie à Livange (Luxembourg), représentée par Me P. Peuvrel, avocat,
 partie requérante,
 contre
 Commission européenne, représentée par Mmes M. Ilkova et A Katsimerou et M. J. Estrada de Solà, en qualité d’agents,
 partie défenderesse,</t>
  </si>
  <si>
    <t>Sabiedrisko pakalpojumu līgumi - Konkursa procedūra - Drošības ierīču uzturēšana ēkās, kuras Komisija izmanto un / vai pārvalda Beļģijā un Luksemburgā - Pretendenta piedāvājuma noraidīšana - Līguma piešķiršana cits pretendents - Atlases kritēriji - Specifikācijas klauzulas prettiesiskums - Vienlīdzīga attieksme</t>
  </si>
  <si>
    <t>VISPĀRĒJĀ TIESA (ceturtā palāta)
nospriež:
1) Atcelt Eiropas Komisijas 2018. gada 7. septembra lēmumu, ar kuru ir noraidīts piedāvājums, ko Securitec bija iesniegusi attiecībā uz 4. daļu iepirkuma līgumā, uz kuru attiecās slēgta iepirkuma procedūra HR/R1/PR/2017/059 un kurš saistīts ar “drošības iekārtu uzturēšanu ēkās, ko aizņem un/vai pārvalda Eiropas Komisija Beļģijā un Luksemburgā”, kā arī Komisijas 2018. gada 17. septembra lēmumu, ar kuru Securitec ir atteikts sniegt precizējumus, kurus tā bija lūgusi saistībā ar šo pašu procedūru 2018. gada 11. septembrī.
2) Prasību pārējā daļā noraidīt.
3) Komisija atlīdzina tiesāšanās izdevumus.</t>
  </si>
  <si>
    <t>https://eur-lex.europa.eu/legal-content/LV/TXT/?qid=1596432619578&amp;uri=CELEX:62018TJ0661</t>
  </si>
  <si>
    <t>C-3/19</t>
  </si>
  <si>
    <t>Asmel Soc. cons. a r.l.
 pret
 Autorità Nazionale Anticorruzione (ANAC)
 piedaloties
 Associazione Nazionale Aziende Concessionarie Servizi entrate (Anacap),</t>
  </si>
  <si>
    <t>Lūgums sniegt prejudiciālu nolēmumu – Publiskais iepirkums – Direktīva 2004/18/EK – Centralizēto iepirkumu struktūras – Mazās pašvaldības – Ierobežošana līdz tikai diviem centralizēto iepirkumu struktūru organizācijas modeļiem – Aizliegums izmantot privāto tiesību centralizēto iepirkumu struktūru un piedalīties privāto tiesību subjektiem – Centralizēto iepirkumu struktūru darbības teritoriālais ierobežojums</t>
  </si>
  <si>
    <t>Eiropas Parlamenta un Padomes Direktīvas 2004/18/EK (2004. gada 31. marts) par to, kā koordinēt būvdarbu valsts līgumu, piegādes valsts līgumu un pakalpojumu valsts līgumu slēgšanas tiesību piešķiršanas procedūru, kas grozīta ar Komisijas Regulu (ES) Nr. 1336/2013 (2013. gada 13. decembris), 1. panta 10. punkts un 11. pants ir jāinterpretē tādējādi, ka tiem nav pretrunā tāda valsts tiesību norma, ar kuru mazo pašvaldību organizācijas autonomija nolūkā izmantot centralizēto iepirkumu struktūru ir ierobežota tikai ar diviem organizācijas modeļiem, kuri ir ekskluzīvi publiski, nepiedaloties privātpersonām vai privātiem uzņēmumiem.
 Direktīvas 2004/18, kas grozīta ar Regulu Nr. 1336/2013, 1. panta 10. punkts un 11. pants ir jāinterpretē tādējādi, ka tiem nav pretrunā valsts tiesību norma, kas ierobežo vietējo pašvaldību izveidoto centralizēto iepirkumu struktūru darbības jomu ar šo vietējo pašvaldību teritoriju.</t>
  </si>
  <si>
    <t>https://eur-lex.europa.eu/legal-content/LV/TXT/?qid=1593517866312&amp;uri=CELEX:62019CJ0003</t>
  </si>
  <si>
    <t>C-429/19</t>
  </si>
  <si>
    <t>Remondis GmbH
 pret
 Abfallzweckverband Rhein‑Mosel‑Eifel,
 piedaloties
 Landkreis Neuwied</t>
  </si>
  <si>
    <t>Lūgums sniegt prejudiciālu nolēmumu – Publiskais iepirkums – Direktīva 2014/24/ES – 12. panta 4. punkts – Piemērošanas joma – Publiskie līgumi starp publiskā sektora subjektiem – Jēdziens “sadarbība” – Neesamība</t>
  </si>
  <si>
    <t>Eiropas Parlamenta un Padomes Direktīvas 2014/24/ES (2014.gada 26.februāris) par publisko iepirkumu un ar ko atceļ Direktīvu 2004/18/EK, 12.panta 4.punkta a) apakšpunkts ir jāinterpretē tādējādi, ka sadarbība starp līgumslēdzējām iestādēm nepastāv tad, kad līgumslēdzēja iestāde, kas savā teritorijā ir atbildīga par uzdevuma veikšanu sabiedrības interesēs, neveic pilnībā pati šo uzdevumu, kurš tai saskaņā ar valsts tiesībām ir jāveic un kura izpildei ir nepieciešamas vairākas darbības, bet gan pilnvaro citu, no tās neatkarīgu līgumslēdzēju iestādi, kas arī savā teritorijā ir atbildīga par šī uzdevuma veikšanu sabiedrības interesēs, veikt vienu no nepieciešamajām darbībām par atlīdzību.</t>
  </si>
  <si>
    <t>https://eur-lex.europa.eu/legal-content/LV/TXT/?qid=1593517866312&amp;uri=CELEX:62019CJ0429</t>
  </si>
  <si>
    <t>C-219/19</t>
  </si>
  <si>
    <t>Parsec Fondazione Parco delle Scienze e della Cultura
 pret
 Ministero delle Infrastrutture e dei Trasporti,
 Autorità nazionale anticorruzione (ANAC),</t>
  </si>
  <si>
    <t>Lūgums sniegt prejudiciālu nolēmumu – Publiski būvdarbu, piegādes un pakalpojumu līgumi – Direktīva 2014/24/ES – Pakalpojumu publiskā iepirkuma līguma slēgšanas tiesību piešķiršanas procedūra – Arhitektūras un inženierijas pakalpojumi – 19. panta 1. punkts un 80. panta 2. punkts – Valsts tiesiskais regulējums, ar kuru iespēja piedalīties ir attiecināta tikai uz saimnieciskās darbības subjektiem, kuri ir dibināti kādā no konkrētām juridiskajām formām</t>
  </si>
  <si>
    <t>Eiropas Parlamenta un Padomes Direktīvas 2014/24/ES (2014.gada 26.februāris) par publisko iepirkumu un ar ko atceļ Direktīvu 2004/18/EK 19.panta 1.punkts un 80.panta 2.punkts, lasot tos kopsakarā ar šīs direktīvas 14.apsvērumu, ir jāinterpretē tādējādi, ka tiem pretrunā ir tāds valsts tiesiskais regulējums, ar kuru subjektiem, kam nav peļņas gūšanas mērķa, ir liegta iespēja piedalīties inženierijas un arhitektūras pakalpojumu publiskā iepirkuma līguma slēgšanas tiesību piešķiršanas procedūrā, lai gan šie subjekti saskaņā ar valsts tiesībām ir tiesīgi sniegt attiecīgajā līgumā paredzētos pakalpojumus.</t>
  </si>
  <si>
    <t>https://eur-lex.europa.eu/legal-content/LV/TXT/?qid=1593517866312&amp;uri=CELEX:62019CJ0219</t>
  </si>
  <si>
    <t>C-472/19</t>
  </si>
  <si>
    <t>Vert Marine SAS
 pret
 Premier ministre
 Ministre de l’Économie et des Finances</t>
  </si>
  <si>
    <t>Lūgums sniegt prejudiciālu nolēmumu – Koncesijas līgumu slēgšanas tiesību piešķiršanas procedūra – Direktīva 2014/23/ES – 38. panta 9. punkts – Tādu koriģējošo pasākumu sistēma, kuru mērķis ir pierādīt tā ekonomikas dalībnieka uzticamības atjaunošanu, uz kuru ir attiecināms izslēgšanas pamats – Valsts tiesiskais regulējums, kurā ekonomikas dalībniekiem, uz kuriem ir attiecināms obligāts izslēgšanas pamats, piecus gadus ir aizliegts piedalīties koncesijas līgumu slēgšanas tiesību piešķiršanas procedūrā – Jebkādas iespējas šādiem ekonomikas dalībniekiem iesniegt pierādījumus par veiktajiem koriģējošajiem pasākumiem izslēgšana</t>
  </si>
  <si>
    <t>Eiropas Parlamenta un Padomes Direktīvas 2014/23/ES (2014.gada 26.februāris) par koncesijas līgumu slēgšanas tiesību piešķiršanu 38.panta 9.punkts ir jāinterpretē tādējādi, ka tas nepieļauj tādu valsts tiesisko regulējumu, kurā ekonomikas dalībniekam, kurš ar galīgu spriedumu ir notiesāts par kādu no šīs direktīvas 38.panta 4.punktā minētajiem pārkāpumiem un kuram šī iemesla dēļ ir noteikts ipso iure aizliegums piedalīties koncesijas līgumu slēgšanas tiesību piešķiršanas procedūrās, nav paredzēta iespēja iesniegt pierādījumus, ka tas ir veicis koriģējošus pasākumus, ar kuriem ir iespējams pierādīt tā uzticamības atjaunošanu.
 Direktīvas 2014/23 38.panta 9. un 10.punkts ir jāinterpretē tādējādi, ka tiem nav pretrunā tas, ka ekonomikas dalībnieka veikto koriģējošo pasākumu atbilstības pārbaude tiek uzticēta tiesu iestādēm, ar nosacījumu, ka šajā nolūkā ieviestajā valsts sistēmā ir ievērotas visas šīs direktīvas 38.panta 9.punktā noteiktās prasības un ka piemērojamā procedūra ir saderīga ar koncesiju līgumu slēgšanas tiesību piešķiršanas procedūrā noteiktajiem termiņiem. Turklāt Direktīvas 2014/23 38.panta 9.punkts ir jāinterpretē tādējādi, ka tas pieļauj tādu valsts tiesisko regulējumu, kurā tiesu iestādēm ir ļauts noteikt personai ipso iure aizliegumu piedalīties koncesijas līgumu slēgšanas tiesību piešķiršanas procedūrās kriminālsodāmības dēļ, atcelt šādu aizliegumu vai neminēt sodāmību sodāmības reģistrā ar nosacījumu, ka šādas tiesas procedūras faktiski atbilst noteiktajiem nosacījumiem un minētajā sistēmā izvirzītajam mērķim un it īpaši ļauj, ja ekonomikas dalībnieks vēlas piedalīties koncesijas līgumu slēgšanas tiesību piešķiršanas procedūrā, laikus atcelt tam noteikto aizliegumu, ņemot vērā tikai to koriģējošo pasākumu atbilstību, uz kuriem ir norādījis šis ekonomikas dalībnieks un kurus atbilstoši šajā tiesību normā paredzētajiem nosacījumiem ir izvērtējusi kompetentā tiesas iestāde; tas ir jāpārbauda iesniedzējtiesai</t>
  </si>
  <si>
    <t>https://eur-lex.europa.eu/legal-content/LV/TXT/?qid=1593517866312&amp;uri=CELEX:62019CJ0472</t>
  </si>
  <si>
    <t>C‑263/19</t>
  </si>
  <si>
    <t>T‑Systems Magyarország Zrt.,
 BKK Budapesti Közlekedési Központ Zrt.
 pret
 Közbeszerzési Hatóság Közbeszerzési Döntőbizottság,
 piedaloties
 Közbeszerzési Hatóság Elnöke</t>
  </si>
  <si>
    <t>Lūgums sniegt prejudiciālu nolēmumu – Publiski līgumi – Publiskais iepirkums – Direktīva 2014/24/ES – 1. panta 2. punkts un 72. pants – Direktīva 2014/25/ES – 1. panta 2. punkts un 89. pants – Pārbaudes procedūras piegādes un būvdarbu publiskā iepirkuma jomā – Direktīva 89/665/EEK – 2.e panta 2. punkts – Pakalpojumu publiskā iepirkuma procedūras un publiskā iepirkuma procedūras ūdensapgādes, enerģētikas, transporta un telekomunikāciju nozarē – Direktīva 92/13/EEK – 2.e panta 2. punkts – Grozījumi līgumā, kas noslēgts publiskā iepirkuma procedūras beigās – Jaunas iepirkuma procedūras neesamība – Naudas sodi, kas piemēroti līgumslēdzējai iestādei un izraudzītajam pretendentam – Samērīguma princips</t>
  </si>
  <si>
    <t>1) Padomes Direktīvas 89/665/EEK (1989.gada 21.decembris) par to normatīvo un administratīvo aktu koordinēšanu, kuri attiecas uz izskatīšanas procedūru piemērošanu, piešķirot piegādes un uzņēmuma līgumus valsts vajadzībām, kas grozīta ar Eiropas Parlamenta un Padomes Direktīvu 2007/66/EK (2007.gada 11.decembris), 2.e panta 2.punkts, Padomes Direktīvas 92/13/EEK (1992.gada 25.februāris), ar ko koordinē normatīvos un administratīvos aktus par to, kā piemēro Kopienas noteikumus par līgumu piešķiršanas procedūrām, ko piemēro subjekti, kuri darbojas ūdensapgādes, enerģētikas, transporta un telekomunikāciju nozarē, kas grozīta ar Direktīvu 2007/66, 2.e panta 2.punkts, Direktīvas 2007/66 19. –21.apsvērums, kā arī Eiropas Parlamenta un Padomes Direktīvas 2014/25/ES (2014.gada 26.februāris) par iepirkumu, ko īsteno subjekti, kuri darbojas ūdensapgādes, enerģētikas, transporta un pasta pakalpojumu nozarēs, un ar ko atceļ Direktīvu 2004/17/EK, 12., 113., 115. un 117.apsvērums, 1.panta 2.punkts un 89. pants ir jāinterpretē tādējādi, ka tiem nav pretrunā tāds valsts tiesiskais regulējums, saskaņā ar kuru tādas pārbaudes procedūras ietvaros, ko pārbaudes iestāde ir uzsākusi pēc savas ierosmes, ļauj attiecināt atbildību un uzlikt naudas sodu ne vien līgumslēdzējai iestādei, bet arī izraudzītajam publiskā iepirkuma līguma pretendentam gadījumā, ja, grozot šo līgumu tā izpildes laikā, prettiesiski nav ievēroti noteikumi par publisko iepirkumu. Tomēr, ja šāda iespēja ir paredzēta valsts tiesiskajā regulējumā, pārbaudes procedūrā ir jāievēro Savienības tiesības, tostarp vispārējie šo tiesību principi, ciktāl attiecīgais publiskais iepirkums pats par sevi ietilpst direktīvu par publisko iepirkumu materiālajā piemērošanas jomā vai nu ab initio, vai pēc tā prettiesiskajiem grozījumiem.
 2) Naudas soda apmērs par prettiesisku starp līgumslēdzēju iestādi un izraudzīto pretendentu noslēgtā publiskā iepirkuma līguma grozījumu veikšanu ir jānosaka, ņemot vērā katras puses rīcību.</t>
  </si>
  <si>
    <t>https://eur-lex.europa.eu/legal-content/LV/TXT/?qid=1590729531328&amp;uri=CELEX:62019CJ0263</t>
  </si>
  <si>
    <t>C‑796/18</t>
  </si>
  <si>
    <t>Informatikgesellschaft für Software‑Entwicklung (ISE) mbH
 pret
 Stadt Köln,
 piedaloties
 Land Berlin</t>
  </si>
  <si>
    <t>Lūgums sniegt prejudiciālu nolēmumu – Publiskais iepirkums – Direktīva 2014/24/ES – 2. panta 1. punkta 5) apakšpunkts – 12. panta 4. punkts – 18. panta 1. punkts – Jēdziens “pakalpojumi par atlīdzību” – Līgums starp līgumslēdzējām iestādēm, kuras kalpo kopējam sabiedrības interešu mērķim – Ugunsdzēsēju izsaukumu vadības programmatūras nodošana rīcībā – Atlīdzības neesamība – Saikne ar nolīgumu par sadarbību, kurā paredzēta šīs programmatūras papildu moduļu nodošana rīcībā bez maksas – Vienlīdzīgas attieksmes princips – Aizliegums privātam uzņēmumam radīt labvēlīgāku stāvokli salīdzinājumā ar citiem tā konkurentiem</t>
  </si>
  <si>
    <t>1) Eiropas Parlamenta un Padomes Direktīvas 2014/24/ES (2014.gada 26.februāris) par publisko iepirkumu un ar ko atceļ Direktīvu 2004/18/EK, ir jāinterpretē tādējādi, ka līgums, kurā, pirmkārt, ir paredzēts, ka līgumslēdzēja iestāde bez maksas nodod programmatūru citas līgumslēdzējas iestādes rīcībā, un, otrkārt, kurš ir saistīts ar sadarbības līgumu, saskaņā ar kuru katrai šai līguma pusei ir pienākums otras puses rīcībā bez maksas nodot šīs programmatūras atjauninājumus nākotnē, kurus tā varētu izstrādāt, ir “publisks līgums” šīs direktīvas 2.panta 1.punkta 5) apakšpunkta izpratnē, ja no šo līgumu formulējuma un piemērojamā valsts tiesiskā regulējuma izriet, ka minētajā programmatūrā tiks veikti pielāgojumi.
 2) Direktīvas 2014/24 12.panta 4.punkts ir jāinterpretē tādējādi, ka sadarbība starp līgumslēdzējām iestādēm var tikt izslēgta no šajā direktīvā paredzēto publiskā iepirkuma līgumu slēgšanas tiesību piešķiršanas noteikumu piemērošanas jomas, ja minētā sadarbība attiecas uz papildinošām darbībām, kas, pat individuāli, ir jāveic katram šīs sadarbības dalībniekam, ciktāl šīs papildinošās darbības veicina minēto sabiedrisko pakalpojumu faktisku īstenošanu.
 3) Direktīvas 2014/24 12.panta 4.punkts, to lasot kopā ar šīs direktīvas 33.apsvērumu un 18.panta 1.punktu, ir jāinterpretē tādējādi, ka sadarbības starp līgumslēdzējām iestādēm rezultātā saskaņā ar vienlīdzīgas attieksmes principu privātam uzņēmumam netiek radīta labvēlīgāka situācija salīdzinājumā ar tā konkurentiem.</t>
  </si>
  <si>
    <t>https://eur-lex.europa.eu/legal-content/LV/TXT/?qid=1590988293444&amp;uri=CELEX:62018CJ0796</t>
  </si>
  <si>
    <t>C‑298/18</t>
  </si>
  <si>
    <t>BKK Budapesti Közlekedési Központ Zrt.</t>
  </si>
  <si>
    <t>Lūgums sniegt prejudiciālu nolēmumu – Direktīva 2001/23/EK – 1. panta 1. punkts – Uzņēmuma īpašumtiesību pāreja – Darba ņēmēju tiesību saglabāšana – Autobusa līniju apkalpošana – Personāla pārņemšana – Saimniecisko līdzekļu nepārņemšana – Iemesli</t>
  </si>
  <si>
    <t>Padomes Direktīvas 2001/23/EK (2001.gada 12.marts) par dalībvalstu tiesību aktu tuvināšanu attiecībā uz darbinieku tiesību aizsardzību uzņēmumu, uzņēmējsabiedrību vai uzņēmumu vai uzņēmējsabiedrību daļu īpašnieka maiņas gadījumā 1.panta 1.punkts ir jāinterpretē tādējādi, ka situācijā, kad ekonomiska vienība atbilstoši publiskā iepirkuma procedūrai pārņem darbību, kuras veikšanai ir vajadzīgi ievērojami saimnieciskie līdzekļi, fakts, ka tā nepārņem šos līdzekļus, kas ir šo darbību iepriekš veikušās ekonomiskās vienības īpašums, līgumslēdzējas iestādes noteiktu juridisku, vides vai tehnisko prasību dēļ, var arī nebūt šķērslis šīs darbības pārņemšanas kvalifikācijai par uzņēmuma īpašumtiesību pāreju, ja citus faktiskos apstākļus, piemēram, būtiskas daļas personāla pārņemšanu un minētās darbības nepārtrauktu turpināšanu, var raksturot kā attiecīgās ekonomiskās vienības identitātes saglabāšanu, bet tas ir jānovērtē iesniedzējtiesai.</t>
  </si>
  <si>
    <t>https://eur-lex.europa.eu/legal-content/LV/TXT/?qid=1583130126503&amp;uri=CELEX:62018CJ0298</t>
  </si>
  <si>
    <t>C-395/18</t>
  </si>
  <si>
    <t>Tim SpA – Direzione e coordinamento Vivendi SA
 pret Consip SpA, Ministero dell’Economia e delle Finanze,
 piedaloties E‑VIA SpA</t>
  </si>
  <si>
    <t>Lūgums sniegt prejudiciālu nolēmumu – Piegādes, būvdarbu un pakalpojumu publiskais iepirkums – Direktīva 2014/24/ES – 18. panta 2. punkts – 57. panta 4. punkts – Fakultatīvi izslēgšanas iemesli – Ar saimnieciskās darbības subjekta piedāvājumā norādīto apakšuzņēmēju saistīts izslēgšanas iemesls – Apakšuzņēmēja pieļauti vides, sociālo un darba tiesību jomā pastāvošo pienākumu pārkāpumi – Valsts tiesiskais regulējums, kurā paredzēta automātiska saimnieciskās darbības subjekta izslēgšana šāda pārkāpuma dēļ</t>
  </si>
  <si>
    <t>Eiropas Parlamenta un Padomes Direktīvas 2014/24/ES (2014.gada 26.februāris) par publisko iepirkumu un ar ko atceļ Direktīvu 2004/18/EK 57.panta 4.punkta a) apakšpunktam nav pretrunā tāds valsts tiesiskais regulējums, saskaņā ar kuru līgumslēdzējai iestādei ir tiesības vai pat pienākums izslēgt saimnieciskās darbības subjektu, kurš ir iesniedzis piedāvājumu, no dalības iepirkuma procedūrā, ja attiecībā uz kādu no šī saimnieciskās darbības subjekta piedāvājumā minētajiem apakšuzņēmējiem ir ticis konstatēts šajā tiesību normā paredzētais izslēgšanas iemesls. Savukārt minētā tiesību norma, lasot to kopā ar šīs direktīvas 57.panta 6.punktu, kā arī samērīguma principu, nepieļauj tādu valsts tiesisko regulējumu, kurā ir paredzēts šādas izslēgšanas automātiskais raksturs.</t>
  </si>
  <si>
    <t>https://eur-lex.europa.eu/legal-content/LV/TXT/?qid=1580881926845&amp;uri=CELEX:62018CJ0395</t>
  </si>
  <si>
    <t>C-465/18</t>
  </si>
  <si>
    <t>AV, BU 
 pret
 Comune di Bernareggio,
 piedaloties:
 CT</t>
  </si>
  <si>
    <t>Lūgums sniegt prejudiciālu nolēmumu – Brīvība veikt uzņēmējdarbību – Aptiekas nodošana konkursa procedūrā – Valsts tiesību akti – Cedētās aptiekas darbinieku pirmpirkuma tiesības</t>
  </si>
  <si>
    <t>LESD 49.pants ir jāinterpretē tādējādi, ka tas nepieļauj tādu valsts pasākumu, ar ko pašvaldības aptiekas nodošanas konkursa kārtībā gadījumā tajā nodarbinātajiem farmaceitiem ir piešķirtas beznosacījumu pirmpirkuma tiesības.</t>
  </si>
  <si>
    <t>https://eur-lex.europa.eu/legal-content/LV/TXT/?qid=1578032767833&amp;uri=CELEX:62018CJ0465</t>
  </si>
  <si>
    <t>C-385/18</t>
  </si>
  <si>
    <t>Arriva Italia Srl
 Ferrotramviaria SpA,
 Consorzio Trasporti Aziende Pugliesi (CO.TRA.P)
 pret
 Ministero delle Infrastrutture e dei Trasporti,
 piedaloties:
 Ferrovie dello Stato Italiane SpA,
 Gestione Commissariale per Le Ferrovie del Sud Est e Servizi Automobilistici Srl a socio unico,
 Autorità Garante della Concorrenza e del Mercato,</t>
  </si>
  <si>
    <t>Lūgums sniegt prejudiciālu nolēmumu – Valsts atbalsts – Jēdziens – Grūtībās nonācis valsts dzelzceļa uzņēmums – Atbalsta pasākumi – Finansiāla atbalsta piešķiršana – Mērķis – Valsts dzelzceļa uzņēmuma darbības turpināšana – Piešķiršana un dalība šī valsts uzņēmuma kapitālā – Nodošana cita valsts uzņēmuma kapitālā – Privātā ieguldītāja kritērijs – Iepriekšējas paziņošanas pienākums par jaunu atbalstu</t>
  </si>
  <si>
    <t>LESD 107.pants ir interpretējams tādējādi, ka, neskarot pārbaudes, kas ir jāveic iesniedzējtiesai, gan naudas summas piešķiršana valsts uzņēmumam, kas saskāries ar nopietnām finansiālām grūtībām, gan visas dalībvalsts dalības šī uzņēmuma kapitālā nodošana citam valsts uzņēmumam bez atlīdzības, bet nosakot šim pēdējam minētajam pienākumu novērst pirmā uzņēmuma kapitāla nelīdzsvarotību, var tikt kvalificēta par “valsts atbalstu” minētā LESD 107.panta izpratnē.
2) Savienības tiesības ir jāinterpretē tādējādi, ka, tā kā tādi pasākumi kā naudas summas piešķiršana valsts uzņēmumam, kas saskāries ar nopietnām finansiālām grūtībām, vai visas dalībvalsts dalības šī uzņēmuma kapitālā nodošana citam valsts uzņēmumam bez atlīdzības, bet nosakot šim pēdējam minētajam pienākumu novērst pirmā uzņēmuma kapitāla nelīdzsvarotību, ir jākvalificē kā “valsts atbalsts” LESD 107.panta izpratnē, iesniedzējtiesai jāizdara visi secinājumi, kas izriet no tā, ka šie atbalsti netika darīti zināmi Eiropas Komisijai, pārkāpjot LESD 108.panta 3.punktu, un tādēļ tie ir jāuzskata par prettiesiskiem.</t>
  </si>
  <si>
    <t>https://eur-lex.europa.eu/legal-content/LV/TXT/?qid=1578032767833&amp;uri=CELEX:62018CJ0385</t>
  </si>
  <si>
    <t>C‑402/18</t>
  </si>
  <si>
    <t>Közbeszerzési Hatóság Közbeszerzési Döntőbizottság,</t>
  </si>
  <si>
    <t>Lūgums sniegt prejudiciālu nolēmumu – LESD 49. un 56. pants – Publiskais iepirkums – Direktīva 2004/18/EK – 25. pants – Apakšuzņēmuma līgums – Valsts tiesiskais regulējums, ar kuru iespēja slēgt apakšuzņēmuma līgumus ir ierobežota 30 % apmērā no publiskā līguma kopējās summas un ir aizliegts pakalpojumiem, par ko tiek slēgti apakšuzņēmuma līgumi, piemērojamās cenas samazināt par vairāk nekā 20 % salīdzinājumā ar cenām, kuras izriet no lēmuma par līguma slēgšanas tiesību piešķiršanu</t>
  </si>
  <si>
    <t>Eiropas Parlamenta un Padomes Direktīva 2004/18/EK (2004.gada 31.marts) par to, kā koordinēt būvdarbu valsts līgumu, piegādes valsts līgumu un pakalpojumu valsts līgumu slēgšanas tiesību piešķiršanas procedūru ir jāinterpretē tādējādi, ka: 
 – tai pretrunā ir tāds valsts tiesiskais regulējums kā pamatlietā aplūkotais, ar ko iepirkuma daļa, par kuru pretendentam ir atļauts slēgt apakšuzņēmuma līgumus ar trešajām personām, ir ierobežota līdz 30%; 
 – tai pretrunā ir tāds valsts tiesiskais regulējums kā pamatlietā aplūkotais, ar kuru ir ierobežota iespēja samazināt cenas, kas tiek piemērotas pakalpojumiem, par kuriem tiek slēgti apakšuzņēmuma līgumi, par vairāk nekā 20% salīdzinājumā ar cenām, kas izriet no lēmuma par līguma slēgšanas tiesību piešķiršanu.</t>
  </si>
  <si>
    <t>https://eur-lex.europa.eu/legal-content/LV/TXT/?qid=1575030422283&amp;uri=CELEX:62018CJ0402</t>
  </si>
  <si>
    <t>C-515/18</t>
  </si>
  <si>
    <t>Autorità Garante della Concorrenza e del Mercato 
 pret
 Regione autonoma della Sardegna,
 piedaloties
 Trenitalia SpA,</t>
  </si>
  <si>
    <t>Lūgums sniegt prejudiciālu nolēmumu – Regula (EK) Nr. 1370/2007 – Sabiedriskā pasažieru transporta pakalpojumi – Dzelzceļa transports – Sabiedrisko pakalpojumu līgumi – Tieša piešķiršana – Pienākums iepriekš publicēt paziņojumu par tiešu piešķiršanu – Apjoms</t>
  </si>
  <si>
    <t>Eiropas Parlamenta un Padomes Regulas (EK) Nr. 1370/2007 (2007.gada 23.oktobris) par sabiedriskā pasažieru transporta pakalpojumiem, izmantojot dzelzceļu un autoceļus, un ar ko atceļ Padomes Regulu (EEK) Nr.1191/69 un Padomes Regulu (EEK) Nr.1107/70, 7.panta 2. un 4. punkts ir jāinterpretē tādējādi, ka kompetentajām valsts iestādēm, kuru nolūks ir tieši piešķirt sabiedriskā pasažieru dzelzceļa transporta pakalpojumu sniegšanas līgumu, nav pienākuma, pirmkārt, publicēt vai paziņot iespējami ieinteresētajiem saimnieciskās darbības subjektiem visu nepieciešamo informāciju, lai viņi spētu izstrādāt pietiekami detalizētu piedāvājumu, par ko var veikt salīdzinošu novērtējumu, un, otrkārt, veikt šādu salīdzinošu novērtējumu attiecībā uz visiem piedāvājumiem, kas, iespējams, saņemti pēc šīs informācijas publicēšanas.</t>
  </si>
  <si>
    <t>https://eur-lex.europa.eu/legal-content/LV/TXT/?qid=1572590328924&amp;uri=CELEX:62018CJ0515</t>
  </si>
  <si>
    <t>C-285/18</t>
  </si>
  <si>
    <t>Kauno miesto savivaldybė,
 Kauno miesto savivaldybės administracija,
 piedaloties:
 UAB “Irgita”,
 UAB “Kauno švara”,</t>
  </si>
  <si>
    <t>Lūgums sniegt prejudiciālu nolēmumu – Publiski līgumi – Direktīva 2014/24/ES – 12. panta 1. punkts – Piemērošana laikā – Dalībvalstu rīcībā esošā brīvība izvēlēties pakalpojumu sniegšanas veidu – Ierobežojumi – Publiskie līgumi, kuri ir tā sauktās “in house” piešķiršanas priekšmets – Iekšējais darījums – Publiska līguma un iekšējā darījuma pārklāšanās</t>
  </si>
  <si>
    <t>Tāda situācija kā pamatlietā aplūkotā, kurā līgumslēdzēja iestāde ir piešķīrusi publiska līguma slēgšanas tiesības juridiskai personai – pār kuru tā īsteno pār savām struktūrvienībām īstenotajai kontrolei līdzīgu kontroli – procedūrā, kas tika uzsākta brīdī, kad Eiropas Parlamenta un Padomes Direktīva 2004/18/EK (2004.gada 31.marts) par to, kā koordinēt būvdarbu valsts līgumu, piegādes valsts līgumu un pakalpojumu valsts līgumu slēgšanas tiesību piešķiršanas procedūru, vēl bija spēkā, bet šīs procedūras rezultātā līgums tika parakstīts pēc šīs direktīvas atcelšanas 2016.gada 18.aprīlī, ietilpst Eiropas Parlamenta un Padomes Direktīvas 2014/24/ES (2014.gada 26.februāris) par publisko iepirkumu un ar ko atceļ Direktīvu 2004/18/EK piemērošanas jomā, jo jautājumu, vai ir pienākums iepriekš izsludināt iepirkumu par publiskā iepirkuma līguma slēgšanas tiesību piešķiršanu, līgumslēdzēja iestāde bija galīgi izlēmusi pēc šā datuma. 
 2) Direktīvas 2014/24 12.panta 1.punkts ir jāinterpretē tādējādi, ka ar to tiek pieļauts tāds valsts tiesiskais regulējums, kurā dalībvalsts ir noteikusi, ka iekšējie darījumi var tikt noslēgti, it īpaši izpildoties nosacījumam, ka ar publiskā iepirkuma līguma slēgšanas tiesību piešķiršanu nevar tikt nodrošināta sniegto pakalpojumu kvalitāte, pieejamība vai to nepārtrauktība, kamēr vien izvēle, kas tiek veikta stadijā pirms publiskā iepirkuma līguma slēgšanas tiesību piešķiršanas, dot priekšroku kādam konkrētam pakalpojumu sniegšanas veidam atbilst vienlīdzīgas attieksmes, nediskriminācijas, savstarpējās atzīšanas, samērīguma un pārskatāmības principiem. 
 3) Direktīvas 2014/24 12.panta 1.punkts, aplūkojot to kopā ar pārskatāmības principu, ir jāinterpretē tādējādi, ka, lai novērstu jebkādu patvaļas risku, dalībvalstu izvirzītajiem priekšnosacījumiem iekšējo darījumu noslēgšanai ir jābūt noteiktiem ar konkrētām un skaidrām publiskos līgumus regulējošām pozitīvo tiesību normām, kas ir pietiekami pieejamas un kuru piemērošana ir pietiekami paredzama, un tas šajā gadījumā būs jāpārbauda iesniedzējtiesai. 
 4) Iekšējā darījuma, kas atbilst Direktīvas 2014/24 12.panta 1.punkta a)–c) apakšpunktā izvirzītajiem nosacījumiem, noslēgšana pati par sevi vien nenozīmē, ka ir ievērota atbilstība Savienības tiesībām.</t>
  </si>
  <si>
    <t>https://eur-lex.europa.eu/legal-content/LV/TXT/?qid=1572590328924&amp;uri=CELEX:62018CJ0285</t>
  </si>
  <si>
    <t>C-267/18</t>
  </si>
  <si>
    <t>Delta Antrepriză de Construcţii şi Montaj 93 SA 
 pret
 Compania Naţională de Administrare a Infrastructurii Rutiere SA,</t>
  </si>
  <si>
    <t>Lūgums sniegt prejudiciālu nolēmumu – Publiski līgumi – Publiskā iepirkuma procedūra – Direktīva 2014/24/ES – 57. panta 4. punkts – Fakultatīvi izslēgšanas iemesli – Ekonomikas dalībnieka izslēgšana no dalības publiskā iepirkuma procedūrā – Agrāka līguma izbeigšana daļēja apakšlīguma dēļ – Būtisku vai pastāvīgu trūkumu jēdziens – Tvērums</t>
  </si>
  <si>
    <t>Eiropas Parlamenta un Padomes Direktīvas 2014/24/ES (2014.gada 26.februāris) par publisko iepirkumu un ar ko atceļ Direktīvu 2004/18/EK 57.panta 4.punkta g) apakšpunkts ir jāinterpretē tādējādi, ka apakšlīguma noslēgšana, kuru ekonomikas dalībnieks ir veicis par daļu būvdarbu agrāka publiskā līguma ietvaros, par kuru izlemts bez līgumslēdzējas iestādes atļaujas un kuras dēļ ir ticis izbeigts šis pēdējais minētais līgums, ir uzskatāma par būtisku vai pastāvīgu trūkumu saistībā ar kādas būtiskas prasības izpildi saskaņā ar minēto publisko līgumu minētā noteikuma izpratnē un līdz ar to attaisno šī ekonomikas dalībnieka izslēgšanu no dalības nākamajā publiskā iepirkuma procedūrā, ja nākamo publiskā iepirkuma procedūru organizējusī līgumslēdzēja iestāde pēc tam, kad tā pati ir novērtējusi tā ekonomikas dalībnieka godīgumu un uzticamību, uz kuru attiecas agrākā publiskā līguma izbeigšana, uzskata, ka šāda apakšlīguma noslēgšana izraisa uzticības saiknes zaudēšanu ar attiecīgo ekonomikas dalībnieku. Tomēr, pirms tiek veikta šāda izslēgšana, līgumslēdzējai iestādei saskaņā ar šīs direktīvas 57.panta 6.punktu, lasot to kopā ar minētās direktīvas 102.apsvērumu, ir jāļauj šim ekonomikas dalībniekam darīt zināmus koriģējošos pasākumus, kurus tas ir veicis pēc agrākā publiskā līguma izbeigšanas.</t>
  </si>
  <si>
    <t>https://eur-lex.europa.eu/legal-content/LV/TXT/?qid=1572590328924&amp;uri=CELEX:62018CJ0267</t>
  </si>
  <si>
    <t>C‑333/18</t>
  </si>
  <si>
    <t>Közbeszerzési Hatóság Elnöke,</t>
  </si>
  <si>
    <t>Lūgums sniegt prejudiciālu nolēmumu – Pārbaudes procedūras piegādes un būvdarbu publiskā iepirkuma jomā – Direktīva 89/665/EEK – Pretendenta, kura piedāvājums nav ticis izraudzīts, celta prasība atcelt publiskā iepirkuma līguma slēgšanas tiesību piešķiršanas lēmumu – Izraudzītā pretendenta pretprasība – Pamatprasības pieņemamība pamatotas pretprasības gadījumā</t>
  </si>
  <si>
    <t>Padomes Direktīvas 89/665/EEK (1989.gada 21.decembris) par to normatīvo un administratīvo aktu koordinēšanu, kuri attiecas uz izskatīšanas procedūru piemērošanu, piešķirot piegādes un uzņēmuma līgumus valsts vajadzībām, kas grozīta ar Eiropas Parlamenta un Padomes Direktīvu 2007/66/EK (2007.gada 11.decembris), 1.panta 1.punkta trešā daļa un 3.punkts ir jāinterpretē tādējādi, ka tiem ir pretrunā, ka pretendenta, kurš vēlas iegūt noteikta iepirkuma līguma slēgšanas tiesības un kuram ir ticis vai var tikt nodarīts kaitējums apgalvota Savienības publiskā iepirkuma tiesību vai šīs tiesības transponējošo normu pārkāpuma dēļ, celta galvenā prasība par cita pretendenta izslēgšanu tiek atzīta par nepieņemamu saskaņā ar valsts tiesību procesuālajām normām vai praksi, kas attiecas uz savstarpējas izslēgšanas prasību izskatīšanu, neatkarīgi no iepirkuma procedūras dalībnieku skaita un to dalībnieku skaita, kas ir cēluši šīs prasības.</t>
  </si>
  <si>
    <t>https://eur-lex.europa.eu/legal-content/LV/TXT/?qid=1569907736691&amp;uri=CELEX:62018CJ0333</t>
  </si>
  <si>
    <t>T‑741/17</t>
  </si>
  <si>
    <t>TRASYS International EEIG, Brisele (Beļģija),
 Axianseu – Digital Solutions SA pret Eiropas Aviācijas drošības aģentūru (EASA)</t>
  </si>
  <si>
    <t>Pakalpojumu publiskie iepirkumi – Iepirkuma procedūra – IT lietojumprogrammu un infrastruktūru pārvaldības pakalpojumi – Pretendenta piedāvājuma noraidīšana un līgumu slēgšanas tiesību piešķiršana citiem pretendentiem – Pienākums norādīt pamatojumu – Pārmērīgi zemas cenas piedāvājumu esamības vērtējums – Izraudzīto piedāvājumu raksturlielumi un nosacītās priekšrocības – Pretendenta, kura piedāvājums nav ticis noraidīts un kura piedāvājums atbilst iepirkuma procedūras dokumentācijai, lūgums norādīt pamatojumu</t>
  </si>
  <si>
    <t>Atcelt Eiropas Aviācijas drošības aģentūras (EASA) 2017.gada 28.augusta lēmumu par TRASYS International EEIG un Axianseu – Digital Solutions SA konsorcija saistībā ar pakalpojumu publisko iepirkumu EASA.2017.HVP.08 attiecībā uz informācijas tehnoloģiju lietojumprogrammu un infrastruktūru pārvaldību Ķelnē (Vācija) iesniegtā piedāvājuma noraidīšanu un kaskādes veida līguma slēgšanas tiesību piešķiršanu trīs citiem pretendentiem.</t>
  </si>
  <si>
    <t>https://eur-lex.europa.eu/legal-content/LV/TXT/?qid=1569907736691&amp;uri=CELEX:62017TJ0741</t>
  </si>
  <si>
    <t>C‑63/18</t>
  </si>
  <si>
    <t>Vitali SpA 
 pret
 Autostrade per l’Italia SpA</t>
  </si>
  <si>
    <t>Lūgums sniegt prejudiciālu nolēmumu – LESD 49. un 56. pants – Publiskais iepirkums – Direktīva 2014/24/ES – 71. pants – Apakšuzņēmēji – Valsts tiesiskais regulējums, ar ko iespēja slēgt apakšuzņēmuma līgumu ir ierobežota līdz 30 % no iepirkuma kopējās summas</t>
  </si>
  <si>
    <t>Eiropas Parlamenta un Padomes Direktīva 2014/24/ES (2014.gada 26.februāris) par publisko iepirkumu un ar ko atceļ Direktīvu 2004/18/EK, redakcijā ar grozījumiem, kas izdarīti ar Komisijas Deleģēto regulu (ES) 2015/2170 (2015.gada 24.novembris), ir jāinterpretē tādējādi, ka ar to netiek pieļauts tāds valsts tiesiskais regulējums kā pamatlietā, ar kuru līdz 30 % ir ierobežota iepirkuma summas daļa, kuru pretendents var nodot trešajām personām kā apakšuzņēmējiem.</t>
  </si>
  <si>
    <t>https://eur-lex.europa.eu/legal-content/LV/TXT/?qid=1569907736691&amp;uri=CELEX:62018CJ0063</t>
  </si>
  <si>
    <t>C-620/17</t>
  </si>
  <si>
    <t>Hochtief Solutions AG Magyarországi Fióktelepe 
 pret
 Fővárosi Törvényszék,</t>
  </si>
  <si>
    <t>Lūgums sniegt prejudiciālu nolēmumu – Publiski līgumi – Pārbaudes procedūras – Direktīva 89/665/EEK – Direktīva 92/13/EEK – Tiesības uz efektīvu tiesību aizsardzību tiesā – Efektivitātes un līdzvērtības principi – Pieteikums par lietas jaunu izskatīšanu tādu tiesu nolēmumu gadījumā, kuros nav ievērotas Savienības tiesības – Dalībvalstu atbildība valstu tiesu pieļauta Savienības tiesību pārkāpuma gadījumā – Atlīdzināmo zaudējumu novērtēšana</t>
  </si>
  <si>
    <t>Uz dalībvalsts atbildību par zaudējumiem, kas ir radušies tādas tiesas nolēmuma dēļ, kura izlemj lietu pēdējā instancē un pārkāpj Savienības tiesību noteikumu, attiecas nosacījumi, ko Tiesa ir izklāstījusi it īpaši 2003.gada 30.septembra sprieduma Köbler (C‑224/01, EU:C:2003:513) 51.punktā, tomēr neizslēdzot, ka šīs valsts atbildība, pamatojoties uz valsts tiesībām, var iestāties saskaņā ar mazāk stingriem nosacījumiem. Šo atbildību neizslēdz fakts, ka šis nolēmums ir ieguvis res judicata spēku. Šīs atbildības iestāšanās kontekstā valsts tiesai, kurai ir iesniegta prasība atlīdzināt kaitējumu, ņemot vērā visus elementus, kas raksturo pamatlietā aplūkoto situāciju, ir jānovērtē, vai valsts tiesa, kura ir izlēmusi lietu pēdējā instancē, ir pieļāvusi pietiekami būtisku Savienības tiesību pārkāpumu, acīmredzami neievērojot piemērojamās tiesības, tostarp atbilstīgo Tiesas judikatūru. Savukārt Savienības tiesībām pretrunā ir valsts tiesību noteikums, ar kuru šādā gadījumā ir vispārīgi izslēgti tādi izdevumi, kuri lietas dalībniekam ir radušies kaitējumu nodarošā valsts tiesas nolēmuma dēļ.</t>
  </si>
  <si>
    <t>https://eur-lex.europa.eu/legal-content/LV/TXT/?qid=1564661133611&amp;uri=CELEX:62017CJ0620</t>
  </si>
  <si>
    <t>C-697/17</t>
  </si>
  <si>
    <t>Telecom Italia SpA,
 pret
 Ministero dello Sviluppo Economico,
 Infrastrutture e telecomunicazioni per l’Italia (Infratel Italia) SpA,
 piedaloties
 OpEn Fiber SpA,</t>
  </si>
  <si>
    <t>Lūgums sniegt prejudiciālu nolēmumu – Publiskais iepirkums piegādes un būvdarbu līgumu jomā – Direktīva 2014/24/ES – 28. panta 2. punkts – Slēgta procedūra – Saimnieciskās darbības subjekti, kuriem ir atļauts iesniegt piedāvājumu – Vajadzība saglabāt juridisko un materiālo identiskumu starp izraudzīto saimnieciskās darbības subjektu un to, kurš iesniedz piedāvājumu – Vienlīdzīgas attieksmes pret pretendentiem princips</t>
  </si>
  <si>
    <t>Eiropas Parlamenta un Padomes Direktīvas 2014/24/ES (2014.gada 26.februāris) par publisko iepirkumu un ar ko atceļ Direktīvu 2004/18/EK, 28.panta 2.punkta pirmais teikums ir jāinterpretē tādējādi, ka ar to – ņemot vērā prasību par juridisko un materiālo identiskumu starp izraudzīto saimnieciskās darbības subjektu un to, kurš iesniedz piedāvājumu, – tiek pieļauts, ka slēgtā publiskā iepirkuma procedūrā izraudzītais kandidāts, kurš apņemas pievienot citu izraudzīto kandidātu saskaņā ar apvienošanas līgumu, kas noslēgts laikposmā starp priekšatlases posmu un piedāvājumu iesniegšanu, bet izpildīts pēc šī iesniegšanas posma, var iesniegt piedāvājumu.</t>
  </si>
  <si>
    <t>https://eur-lex.europa.eu/legal-content/LV/TXT/?qid=1564661133611&amp;uri=CELEX:62017CJ0697</t>
  </si>
  <si>
    <t>C-264/18</t>
  </si>
  <si>
    <t>P. M.,
 N. G.d.M.,
 P. V.d.S. 
 pret
 Ministerraad</t>
  </si>
  <si>
    <t>Lūgums sniegt prejudiciālu nolēmumu – Būvdarbu, piegādes un pakalpojumu publiskā iepirkuma procedūras – Direktīva 2014/24/ES – 10. panta c) punkts un d) punkta i), ii) un v) apakšpunkts – Spēkā esamība – Piemērošanas joma – Šķīrējtiesas un samierināšanas pakalpojumu, kā arī atsevišķu juridisko pakalpojumu izslēgšana – Vienlīdzīgas attieksmes un subsidiaritātes principi – LESD 49. un 56. pants</t>
  </si>
  <si>
    <t>Jautājuma pārbaudē nav atklājies neviens apstāklis kas varētu ietekmēt Eiropas Parlamenta un Padomes Direktīvas 2014/24/ES (2014.gada 26.februāris) par publisko iepirkumu un ar ko atceļ Direktīvu 2004/18/EK, 10.panta c) punkta un d) punkta i), ii) un v) apakšpunkta normu spēkā esamību vienlīdzīgas attieksmes un subsidiaritātes principu, kā arī LESD 49. un 56.panta aspektā.</t>
  </si>
  <si>
    <t>https://eur-lex.europa.eu/legal-content/LV/TXT/?qid=1561700069836&amp;uri=CELEX:62018CJ0264</t>
  </si>
  <si>
    <t>C-41/18</t>
  </si>
  <si>
    <t>Meca Srl 
 pret
 Comune di Napoli,
 piedaloties
 Sirio Srl,</t>
  </si>
  <si>
    <t>Lūgums sniegt prejudiciālu nolēmumu – Publiski līgumi – Direktīva 2014/24/ES – 57. panta 4. punkta c) un g) apakšpunkts – Publisko pakalpojumu iepirkumu procedūras – Fakultatīvi iemesli izslēgšanai no iepirkuma procedūras – Ar profesionālo darbību saistīts smags pārkāpums, kas liek apšaubīt ekonomikas dalībnieka godprātību – Agrāka līguma izbeigšana tā izpildes pārkāpumu dēļ – Pārsūdzība tiesā, kas liedz līgumslēdzējai iestādei novērtēt līguma pārkāpumu līdz tiesvedības tiesā beigām</t>
  </si>
  <si>
    <t>Eiropas Parlamenta un Padomes Direktīvas 2014/24/ES (2014.gada 26.februāris) par publisko iepirkumu un ar ko atceļ Direktīvu 2004/18/EK, 57.panta 4.punkta c) un g) apakšpunkts ir jāinterpretē tādējādi, ka tam ir pretrunā valsts tiesiskais regulējums, saskaņā ar kuru prasības celšana tiesā par līgumslēdzējas iestādes lēmumu izbeigt publisku iepirkuma līgumu būtisku trūkumu dēļ, kas ir pieļauti tā izpildē, liedz līgumslēdzējai iestādei, kura izsludina jaunu iepirkumu, pretendentu atlases stadijā veikt jebkādu ekonomikas dalībnieka, uz ko attiecas šī līguma izbeigšana, uzticamības novērtējumu.</t>
  </si>
  <si>
    <t>https://eur-lex.europa.eu/legal-content/LV/TXT/?qid=1561700069836&amp;uri=CELEX:62018CJ0041</t>
  </si>
  <si>
    <t>C-259/18</t>
  </si>
  <si>
    <t>Sociedad Estatal Correos y Telégrafos SA
 pret
 Asendia Spain SLU</t>
  </si>
  <si>
    <t>Lūgums sniegt prejudiciālu nolēmumu – Direktīva 97/67/EK – Kopīgi noteikumi pasta pakalpojumu iekšējā tirgus attīstībai – Universālā pasta pakalpojuma sniegšana – Izraudzītā operatora ekskluzīvās tiesības – Tādu apmaksas zīmju izlaide, kas nav pastmarkas</t>
  </si>
  <si>
    <t>Eiropas Parlamenta un Padomes Direktīvas 97/67/EK (1997.gada 15.decembris) par kopīgiem noteikumiem Kopienas pasta pakalpojumu iekšējā tirgus attīstībai un pakalpojumu kvalitātes uzlabošanai, kurā grozījumi izdarīti ar Eiropas Parlamenta un Padomes Direktīvu 2008/6/EK (2008.gada 20.februāris), 7.panta 1.punkts un 8.pants ir jāinterpretē tādējādi, ka ar tiem nav saderīgs tāds valsts tiesiskais regulējums kā pamatlietā aplūkotais, ar kuru pasta operatoram, kas izraudzīts universālā pakalpojuma sniegšanai, ir garantētas ekskluzīvas tiesības izplatīt apmaksas zīmes, kas nav pastmarkas.</t>
  </si>
  <si>
    <t>https://eur-lex.europa.eu/legal-content/LV/TXT/?qid=1559543224748&amp;uri=CELEX:62018CJ0259</t>
  </si>
  <si>
    <t>C-309/18</t>
  </si>
  <si>
    <t>Lavorgna Srl pret Comune di Montelanico, Comune di Supino, Comune di Sgurgola, Comune di Trivigliano, piedaloties:
 Gea Srl</t>
  </si>
  <si>
    <t>Lūgums sniegt prejudiciālu nolēmumu – Publiskais iepirkums – Direktīva 2014/24/ES – Darbaspēka izmaksas – Pretendenta, kas piedāvājumā minētās izmaksas nav norādījis atsevišķi, automātiska izslēgšana – Samērīguma princips</t>
  </si>
  <si>
    <t>Tiesiskās noteiktības, vienlīdzīgas attieksmes un pārskatāmības principi, kas ir norādīti Eiropas Parlamenta un Padomes Direktīvā 2014/24/ES (2014.gada 26.februāris) par publisko iepirkumu un ar ko atceļ Direktīvu 2004/18/EK, ir jāinterpretē tādējādi, ka tiem pretrunā nav tāds valsts tiesiskais regulējums, kāds ir pamatlietā, saskaņā ar kuru, ja publiskā līguma slēgšanas tiesību piešķiršanas procedūrā iesniegtā saimnieciskajā piedāvājumā nav atsevišķas norādes uz darbaspēka izmaksām, tas izraisa šī piedāvājuma izslēgšanu, neparedzot iespēju izmantot palīdzību lietas sagatavošanai, tostarp gadījumā, kad pienākums šīs izmaksas norādīt atsevišķi nebija precizēts iepirkuma dokumentos, jo šis nosacījums un šī izslēgšanas iespēja skaidri ir paredzētas valsts tiesiskajā regulējumā, kas attiecas uz publisko iepirkumu, uz kuru tajā ir izdarīta skaidra atsauce. Tomēr, ja iepirkuma noteikumi nejauj pretendentiem norādīt šīs izmaksas savos saimnieciskajos piedāvājumos, pārskatāmības un samērīguma principi ir jāinterpretē tādējādi, ka tie neliedz pretendentiem novērst trūkumus un izpildīt valsts tiesiskajā regulējumā paredzētos pienākumus šajā jomā līgumslēdzējas iestādes noteiktā atbilstīgā termiņā.</t>
  </si>
  <si>
    <t>https://eur-lex.europa.eu/legal-content/LV/TXT/?qid=1559543224748&amp;uri=CELEX:62018CJ0309</t>
  </si>
  <si>
    <t>C-253/18</t>
  </si>
  <si>
    <t>Stadt Euskirchen pret
 Rhenus Veniro GmbH &amp; Co. KG, piedaloties: SVE Stadtverkehr Euskirchen GmbH, RVK Regionalverkehr Köln GmbH</t>
  </si>
  <si>
    <t>Lūgums sniegt prejudiciālu nolēmumu – Transports – Sabiedriskā pasažieru transporta pakalpojumi, izmantojot dzelzceļu un autoceļus – Regula (EK) N. 1370/2007 – 5. panta 1. un 2. punkts – Tieša piešķiršana – Sabiedriskā pasažieru transporta pakalpojumu, izmantojot autobusus un tramvajus, līgumi – Nosacījumi – Direktīva 2014/24/ES – 12. pants – Direktīva 2014/25/ES – 28. pants</t>
  </si>
  <si>
    <t>Eiropas Parlamenta un Padomes Regulas (EK) Nr. 1370/2007 (2007.gada 23.oktobris) par sabiedriskā pasažieru transporta pakalpojumiem, izmantojot dzelzceļu un autoceļus, un ar ko atceļ Padomes Regulu (EEK) Nr. 1191/69 un Padomes Regulu (EEK) Nr. 1107/70, 5.panta 2.punkts ir jāinterpretē tādējādi, ka tas nav piemērojams tādu līgumu par sabiedriskā pasažieru transporta pakalpojumiem, ko sniedz ar autobusu, tiešai piešķiršanai, kuriem nav pakalpojumu koncesijas līgumu formas Eiropas Parlamenta un Padomes Direktīvas 2014/23/ES (2014.gada 26.februāris) par koncesijas līgumu slēgšanas tiesību piešķiršanu izpratnē.</t>
  </si>
  <si>
    <t>https://eur-lex.europa.eu/legal-content/LV/TXT/?qid=1559543224748&amp;uri=CELEX:62018CJ0253</t>
  </si>
  <si>
    <t>T‑182/15</t>
  </si>
  <si>
    <t>Sopra Steria Group SA, Ansīlevjē [Annecy–le–Vieux] (Francija), kuru pārstāv A. Verlinden, R. Martens un J. Joossen, avocats pret Eiropas Parlamentu, ko pārstāv B. Simon un L. Tapper Brandberg ,piedaloties CGI Luxembourg SA, Bertranža [Bertrange] (Luksemburga), un Intrasoft International SA, Luksemburga (Luksemburga), ko pārstāv N. Korogiannakis, avocat</t>
  </si>
  <si>
    <t>Publiski pakalpojumu līgumi – Iepirkuma procedūra – Informātikas pakalpojumu sniegšana Parlamentam, kā arī citām Savienības iestādēm un struktūrām – Izslēgšana no iepirkuma procedūrām – Potenciāls interešu konflikts – Līgumslēdzējas iestādes pieprasītās informācijas nesniegšana – Finanšu regulas 107. panta 1. punkta b) apakšpunkts – Pārskatāmība – Samērīgums – Vienlīdzīga attieksme – Finanšu regulas 102. panta 1. punkts</t>
  </si>
  <si>
    <t>https://eur-lex.europa.eu/legal-content/LV/TXT/?qid=1556781118330&amp;uri=CELEX:62015TJ0182</t>
  </si>
  <si>
    <t>C-699/17</t>
  </si>
  <si>
    <t>Allianz Vorsorgekasse AG, piedaloties: Bundestheater‑Holding GmbH, Burgtheater GmbH, Wiener Staatsoper GmbH, Volksoper Wien GmbH, ART for ART Theaterservice GmbH,
 fair‑finance Vorsorgekasse AG</t>
  </si>
  <si>
    <t>Lūgums sniegt prejudiciālu nolēmumu – Publiski līgumi – Līgumu noslēgšana par piesaisti arodnodrošinājuma fondam, kas nodarbojas ar arodnodrošinājuma iemaksu pārvaldību – Līguma noslēgšana, kurai nepieciešama darbinieku vai to pārstāvju piekrišana – Direktīva 2014/24/ES – LESD 49. un 56. pants – Vienlīdzīgas attieksmes un nediskriminācijas principi – Pārskatāmības pienākums</t>
  </si>
  <si>
    <t>LESD 49. un 56.pants, vienlīdzīgas attieksmes un nediskriminācijas principi un pārskatāmības pienākums ir jāinterpretē tādējādi, ka tie ir piemērojami situācijā, kad starp darba devēju, kas ir publisko tiesību subjekts, un arodnodrošinājuma fondu tiek noslēgts piesaistes līgums par iemaksu, kuras ir paredzētas šī darba devēja darbiniekiem maksājamo atlaišanas pabalstu finansēšanai, pārvaldību un ieguldīšanu, lai gan šāda līguma noslēgšana nenotiek tikai atbilstoši darba devēja gribai, bet tai ir nepieciešama vai nu personāla, vai arī personāla komitejas piekrišana.</t>
  </si>
  <si>
    <t>https://eur-lex.europa.eu/legal-content/LV/TXT/?qid=1556781118330&amp;uri=CELEX:62017CJ0699</t>
  </si>
  <si>
    <t>C-465/17</t>
  </si>
  <si>
    <t>Falck Rettungsdienste GmbH,
 Falck A/S pret Stadt Solingen, piedaloties: Arbeiter-Samariter-Bund Regionalverband Bergisch Land eV, Malteser Hilfsdienst eV, Deutsches Rotes Kreuz, Kreisverband Solingen</t>
  </si>
  <si>
    <t>Lūgums sniegt prejudiciālu nolēmumu – Publiskais iepirkums – Direktīva 2014/24/ES – 10. panta h) punkts – Īpaši izņēmumi attiecībā uz pakalpojumu līgumiem – Civilās aizsardzības, civilās drošības un katastrofu novēršanas pakalpojumi – Bezpeļņas organizācijas vai apvienības – Pacientu transportēšanas neatliekamās medicīniskās palīdzības automašīnā pakalpojumi – Transportēšana aprīkotā neatliekamās medicīniskās palīdzības automašīnā</t>
  </si>
  <si>
    <t>Eiropas Parlamenta un Padomes Direktīvas 2014/24/ES (2014.gada 26.februāris) par publisko iepirkumu un ar ko atceļ Direktīvu 2004/18/EK, 10.panta h) punkts ir jāinterpretē tādējādi, ka tajā paredzētais izņēmums no publiskā iepirkuma noteikumu piemērošanas jomas attiecas uz pacientu aprūpi neatliekamas palīdzības vajadzības situācijā glābšanas transportlīdzeklī, ko veic glābējs/glābšanas dienesta feldšeris, uz ko attiecas CPV (Common Procurement Vocabulary (Kopējā publiskā iepirkuma vārdnīca)) kods 75252000‑7 (glābšanas pakalpojumi), kā arī uz transportēšanu aprīkotā neatliekamās medicīniskās palīdzības automašīnā, kas papildus transportēšanai ietver pacientu aprūpi neatliekamas medicīniskās palīdzības automašīnā, kad palīdzību sniedz glābšanas dienesta feldšeris, kuram palīdz glābšanas dienesta feldšera palīgs, uz ko attiecas CPV kods 85143000‑3 (neatliekamās medicīniskās palīdzības pakalpojumi), ja runa ir par transportēšanu aprīkotā neatliekamās medicīniskās palīdzības automašīnā, ko faktiski nodrošina atbilstoši apmācīti sniegt pirmo palīdzību darbinieki, un ja pastāv risks, ka pacienta veselības stāvoklis transportēšanas laikā var pasliktināties. 
 2) Direktīvas 2014/24 10.panta h) punkts ir jāinterpretē tādējādi, pirmkārt, ka tam ir pretrunā, ka sabiedriskā labuma organizācijas, kas atbilstoši valsts tiesībām ir atzītas par civilās drošības un aizsardzības organizācijām, tiek uzskatītas par “bezpeļņas organizācijām vai apvienībām” šīs tiesību normas izpratnē, ciktāl sabiedriskā labuma organizācijas statusa atzīšana valsts tiesībās nav pakļauta nosacījumam, ka tā ir bezpeļņas organizācija, un, otrkārt, ka organizācijas vai apvienības, kuru mērķis ir veikt sociālas funkcijas un kam nav komerciāla mērķa, un kuras pārinvestē iespējamo peļņu, lai sasniegtu organizācijas vai apvienības mērķi, ir “bezpeļņas organizācijas vai apvienības” minētās tiesību normas izpratnē.</t>
  </si>
  <si>
    <t>https://eur-lex.europa.eu/legal-content/LV/TXT/?qid=1556524880889&amp;uri=CELEX:62017CJ0465</t>
  </si>
  <si>
    <t>C‑388/17</t>
  </si>
  <si>
    <t>Konkurrensverket 
 pret
 SJ AB</t>
  </si>
  <si>
    <t>Lūgums sniegt prejudiciālu nolēmumu – Iepirkuma procedūras transporta nozarēs – Direktīva 2004/17/EK – Piemērošanas joma – 5. pants – Darbības tādu tīklu nodrošināšanai un ekspluatācijai, kas ir paredzēti dzelzceļa transporta pakalpojumu sniegšanai iedzīvotājiem – Valsts publiska dzelzceļa pārvadājumu uzņēmuma, kurš sniedz transporta pakalpojumus, piešķirtas līgumslēgšanas tiesības šai sabiedrībai piederošu vilcienu uzkopšanas pakalpojumu sniegšanai – Iepriekšēja paziņojuma neesamība</t>
  </si>
  <si>
    <t>1) Eiropas Parlamenta un Padomes Direktīvas 2004/17/EK (2004.gada 31.marts), ar ko koordinē iepirkuma procedūras, kuras piemēro subjekti, kas darbojas ūdensapgādes, enerģētikas, transporta un pasta pakalpojumu nozarēs, 5.panta 1.punkta otrā daļa ir jāinterpretē tādējādi, ka dzelzceļa transporta tīkls šīs tiesību normas izpratnē pastāv tad, ja transporta pakalpojumi saskaņā ar valsts tiesisko regulējumu, ar kuru ir transponēta Eiropas Parlamenta un Padomes Direktīva 2012/34/ES (2012.gada 21.novembris), ar ko izveido vienotu Eiropas dzelzceļa telpu, tiek nodrošināti dzelzceļa struktūrā, ko pārvalda valsts iestāde, kura sadala šīs infrastruktūras jaudu un kurai ir pienākums apmierināt dzelzceļa pārvadājumu uzņēmumu pieprasījumus, ja vien nav sasniegts šīs jaudas limits. 
 2) Direktīvas 2004/17 5.panta 1.punkta pirmā daļa ir jāinterpretē tādējādi, ka darbība, ko veic dzelzceļa pārvadājumu uzņēmums un kas izpaužas kā transporta pakalpojumu sniegšana iedzīvotājiem dzelzceļa tīklā, šim uzņēmumam īstenojot tiesības izmantot dzelzceļa tīklu, ir “tīklu ekspluatācija” šīs direktīvas izpratnē.</t>
  </si>
  <si>
    <t>https://eur-lex.europa.eu/legal-content/LV/TXT/?qid=1551423221320&amp;uri=CELEX:62017CJ0388</t>
  </si>
  <si>
    <t>C‑216/17</t>
  </si>
  <si>
    <t>Autorità Garante della Concorrenza e del Mercato – Antitrust,
 Coopservice Soc. coop. arl 
 pret
 Azienda Socio‑Sanitaria Territoriale della Vallecamonica – Sebino (ASST),
 Azienda Socio‑Sanitaria Territoriale del Garda (ASST),
 Azienda Socio‑Sanitaria Territoriale della Valcamonica (ASST),
 piedaloties:
 Markas Srl,
 ATI – Zanetti Arturo &amp; C. Srl e in proprio,
 Regione Lombardia</t>
  </si>
  <si>
    <t>Lūgums sniegt prejudiciālu nolēmumu – Direktīva 2004/18/EK – 1. panta 5. punkts – 32. panta 2. punkts – Publiskais būvdarbu, piegādes un pakalpojumu iepirkums – Pamatnolīgumi – Klauzula par pamatnolīguma paplašināšanu attiecībā uz citām līgumslēdzējām iestādēm – Pārskatāmības princips un princips par vienlīdzīgu attieksmi pret saimnieciskās darbības subjektiem – Turpmāko publisko līgumu apjoma nenoteikšana vai noteikšana ar atsauci uz pamatnolīgumu neparakstījušo līgumslēdzēju iestāžu parastajām vajadzībām – Aizliegums</t>
  </si>
  <si>
    <t>Eiropas Parlamenta un Padomes Direktīvas 2004/18/EK (2004.gada 31.marts) par to, kā koordinēt būvdarbu valsts līgumu, piegādes valsts līgumu un pakalpojumu valsts līgumu slēgšanas tiesību piešķiršanas procedūru, 1.panta 5.punkts un 32.panta 2.punkta ceturtā daļa ir jāinterpretē tādējādi, ka: 
 – pati savā un citu tādu līgumslēdzēju iestāžu vārdā, kuras pamatnolīgumā ir konkrēti norādītas, tomēr pašas tieši nepiedalās tā noslēgšanā, līgumslēdzēja iestāde drīkst rīkoties, ja vien tiek ievērotas publicitātes un tiesiskās drošības un – līdz ar to – pārskatāmības prasības, un 
 – ir izslēgts, ka līgumslēdzējas iestādes, kuras nav šā pamatnolīguma parakstītājas, nenosaka to pakalpojumu apjomu, ko tās varēs prasīt, pašas slēdzot iepirkuma līgumus saskaņā ar šo pamatnolīgumu, vai arī to nosaka, ņemot vērā šo iestāžu parastās vajadzības, jo pretējā gadījumā netiktu ievēroti principi par pārskatāmību un vienlīdzīgu attieksmi pret šā pamatnolīguma noslēgšanā ieinteresētajiem saimnieciskās darbības subjektiem.</t>
  </si>
  <si>
    <t>https://eur-lex.europa.eu/legal-content/LV/TXT/?qid=1545401538896&amp;uri=CELEX:62017CJ0216</t>
  </si>
  <si>
    <t>C-328/17</t>
  </si>
  <si>
    <t>Amt Azienda Trasporti e Mobilità SpA, Atc Esercizio SpA, Atp Esercizio Srl, Riviera Trasporti SpA, TplLinea Srl pret Atpl Liguria – Agenzia regionale per il trasporto pubblico locale SpA, Regione Liguria</t>
  </si>
  <si>
    <t>Lūgums sniegt prejudiciālu nolēmumu – Publiski līgumi – Pārbaudes procedūras – Direktīva 89/665/EEK – 1. panta 3. punkts – Direktīva 92/13/EEK – 1. panta 3. punkts – Tiesības celt prasību, kurām ir izvirzīts nosacījums, ka iepirkuma procedūrā ir jābūt iesniegtam piedāvājumam</t>
  </si>
  <si>
    <t>Gan Padomes Direktīvas 89/665/EEK (1989.gada 21.decembris) par to normatīvo un administratīvo aktu koordinēšanu, kuri attiecas uz izskatīšanas procedūru piemērošanu, piešķirot piegādes un uzņēmuma līgumus valsts vajadzībām, kurā grozījumi izdarīti ar Eiropas Parlamenta un Padomes Direktīvu 2007/66/EK (2007.gada 11.decembris), 1.panta 3.punkts, gan Padomes Direktīvas 92/13/EEK (1992.gada 25.februāris), ar ko koordinē normatīvos un administratīvos aktus par to, kā piemēro Kopienas noteikumus par līgumu piešķiršanas procedūrām, ko piemēro subjekti, kuri darbojas ūdensapgādes, enerģētikas, transporta un telekomunikāciju nozarē, kurā grozījumi izdarīti ar Direktīvu 2007/66, 1.panta 3.punkts ir interpretējami tādējādi, ka tie pieļauj tādu valsts tiesisko regulējumu kā pamatlietā aplūkotais, ar kuru komersantiem nav ļauts iesniegt prasību pret līgumslēdzējas iestādes lēmumiem, kas attiecas uz iepirkuma procedūru, kurā tie ir nolēmuši nepiedalīties tāpēc, ka šai procedūrai piemērojamās līguma specifikācijas attiecīgā līguma slēgšanas tiesību piešķiršanu tiem padara ļoti maz iespējamu.
 Tomēr kompetentajai valsts tiesai, ņemot vērā visus atbilstošos apstākļus, kas raksturo kontekstu, kādā iekļaujas tās izskatīšanai nodotā lieta, detalizēti ir jāizvērtē, vai konkrēta šī tiesiskā regulējuma piemērošana var ietekmēt attiecīgo komersantu tiesības uz efektīvu tiesību aizsardzību tiesā.</t>
  </si>
  <si>
    <t>https://eur-lex.europa.eu/legal-content/LV/TXT/?qid=1543822886789&amp;uri=CELEX:62017CJ0328</t>
  </si>
  <si>
    <t>C-413/17</t>
  </si>
  <si>
    <t>“Roche Lietuva” UAB piedaloties Kauno Dainavos poliklinika VšĮ.</t>
  </si>
  <si>
    <t>Lūgums sniegt prejudiciālu nolēmumu – Publiski materiālu un diagnostikas medicīnas ierīču piegādes līgumi – Direktīva 2014/24/ES – 42. pants – Piešķiršana – Līgumslēdzējas iestādes novērtējuma brīvība – Detalizēts tehnisko specifikāciju formulējums</t>
  </si>
  <si>
    <t>Eiropas Parlamenta un Padomes Direktīvas 2014/24/ES (2014.gada 26.februāris) par publisko iepirkumu un ar ko atceļ Direktīvu 2004/18/EK, 18. un 42.pants ir jāinterpretē tādējādi, ka tie neliek līgumslēdzējai iestādei, nosakot ar medicīnisko preču iegādi saistīta iepirkuma tehniskās specifikācijas, principiāli piešķirt lielāku nozīmi vai nu medicīnisko ierīču individuālajiem raksturlielumiem, vai šo ierīču darbības rezultātam, bet paredz, ka tehniskajām specifikācijām kopumā ir jāatbilst vienlīdzīgas attieksmes un samērīguma principiem. Iesniedzējtiesai ir jāizvērtē, vai tās izskatāmajā lietā attiecīgās tehniskās specifikācijas atbilst šīm prasībām.</t>
  </si>
  <si>
    <t>https://eur-lex.europa.eu/legal-content/LV/TXT/?qid=1540993556544&amp;uri=CELEX:62017CJ0413</t>
  </si>
  <si>
    <t>C-260/17</t>
  </si>
  <si>
    <t>Anodiki Services EPE pret GNA, O Evangelismos – Ofthalmiatreio Athinon – Polykliniki, Geniko Ogkologiko Nosokomeio Kifisias – (GONK) “Oi Agioi Anargyroi”,piedaloties Arianthi Ilia EPE,
 Fasma AE, Mega Sprint Guard AE, ICM – International Cleaning Methods AE, Myservices Security and Facility AE, Kleenway OE, GEN – KA AE, Geniko Nosokomeio Athinon “Georgios Gennimatas”, Ipirotiki Facility Services AE</t>
  </si>
  <si>
    <t>Lūgums sniegt prejudiciālu nolēmumu – Publiskie iepirkumi – Direktīva 2014/24/ES – 10. panta g) punkts – Izslēgšana no piemērošanas jomas – Darba līgums – Jēdziens – Publisko tiesību slimnīcu lēmums slēgt darba līgumus uz noteiktu laiku ēdināšanas, maltīšu piegādes un uzkopšanas vajadzībām – Direktīva 89/665/EEK – 1. pants – Tiesības celt prasību</t>
  </si>
  <si>
    <t>1) 10. panta g) punktu Eiropas Parlamenta un Padomes Direktīvā 2014/24/ES (2014.gada 26.februāris) par publisko iepirkumu un ar ko atceļ Direktīvu 2004/18/EK, kurā grozījumi izdarīti ar Komisijas Deleģēto regulu (ES) 2015/2170 (2015.gada 24.novembris), ir interpretējams tādējādi, ka šajā tiesību normā paredzētais jēdziens “darba līgumi” aptver tādus darba līgumus kā pamatlietā aplūkotie, proti, individuālus darba līgumus uz noteiktu laiku, kuri tiek noslēgti ar personām, kas ir atlasītas, pamatojoties uz objektīviem kritērijiem, piemēram, personas bezdarba laiks, agrākā pieredze un aprūpē esošo nepilngadīgo bērnu skaits.
 2) Direktīvas 2014/24, kurā grozījumi izdarīti ar Deleģēto regulu 2015/2170, tiesību normas, LESD 49. un 56.pants, vienlīdzīgas attieksmes, pārskatāmības un samērīguma principi, kā arī Eiropas Savienības Pamattiesību hartas 16. un 52.pants nav piemērojami tam, ka publiska iestāde pieņem lēmumu izmantot tādu darba līgumu slēgšanu kā pamatlietā aplūkotie, lai izpildītu noteiktus savus uzdevumus, kas izriet no to pienākumiem sabiedrības interesēs.
 3) 1.panta 1.punkts Padomes Direktīvā 89/665/EEK (1989.gada 21.decembris) par to normatīvo un administratīvo aktu koordinēšanu, kuri attiecas uz izskatīšanas procedūru piemērošanu, piešķirot piegādes un uzņēmuma līgumus valsts vajadzībām, kurā grozījumi izdarīti ar Eiropas Parlamenta un Padomes Direktīvu 2014/23/ES (2014.gada 26.februāris), ir interpretējams tādējādi, ka līgumslēdzējas iestādes lēmums slēgt darba līgumus ar fiziskām personām par noteiktu pakalpojumu sniegšanu, neizmantojot publiskā iepirkuma procedūru atbilstoši Direktīvai 2014/24, kurā grozījumi ir izdarīti ar Deleģēto regulu 2015/2170, jo šīs iestādes ieskatā šie līgumi neietilpst šīs direktīvas piemērošanas jomā, var tikt pārbaudīts saskaņā ar pirmo minēto tiesību normu saimnieciskās darbības subjektam, kuram būtu interese piedalīties publiskajā iepirkumā, kam ir tāds pats priekšmets kā minētajiem līgumiem, un kurš uzskata, ka minētie līgumi ietilpst minētās direktīvas piemērošanas jomā, ceļot prasību tiesā.</t>
  </si>
  <si>
    <t>https://eur-lex.europa.eu/legal-content/LV/TXT/?qid=1540993556544&amp;uri=CELEX:62017CJ0260</t>
  </si>
  <si>
    <t>C-124/17</t>
  </si>
  <si>
    <t>Vossloh Laeis GmbH pret Stadtwerke München GmbH</t>
  </si>
  <si>
    <t>Lūgums sniegt prejudiciālu nolēmumu – Direktīva 2014/24/ES – 57. pants – Direktīva 2014/25/ES – 80. pants – Publiskais iepirkums – Procedūra – Izslēgšanas iemesli – Maksimālais izslēgšanas laikposms – Saimnieciskās darbības subjekta pienākums sadarboties ar līgumslēdzēju iestādi, lai pierādītu savu uzticamību</t>
  </si>
  <si>
    <t>1) Eiropas Parlamenta un Padomes Direktīvas 2014/25/ES (2014.gada 26.februāris) par iepirkumu, ko īsteno subjekti, kuri darbojas ūdensapgādes, enerģētikas, transporta un pasta pakalpojumu nozarēs, un ar ko atceļ Direktīvu 2004/17/EK, 80.pants, lasot to kopsakarā ar Eiropas Parlamenta un Padomes Direktīvas 2014/24/ES (2014.gada 26.februāris) par publisko iepirkumu, un ar ko atceļ Direktīvu 2004/18/EK, 57.panta 6.punktu, ir jāinterpretē tādējādi, ka tas pieļauj tādu valsts tiesību normu, atbilstoši kurai ekonomikas dalībniekam, kas, neraugoties uz atbilstošu izslēgšanas iemeslu, vēlas pierādīt savu uzticamību, ir pilnībā jāizskaidro fakti un apstākļi, kuri ir saistīti ar izdarīto noziedzīgo nodarījumu vai pārkāpumu, aktīvi sadarbojoties ne tikai ar izmeklēšanas iestādi, bet arī ar līgumslēdzēju iestādi tās īpašās lomas kontekstā, lai sniegtu tai pierādījumu par savas uzticamības atjaunošanos, ja vien šī sadarbība ir ierobežota ar pasākumiem, kas ir strikti nepieciešami šīs pārbaudes veikšanai.
2) Direktīvas 2014/24 57.panta 7.punkts ir jāinterpretē tādējādi, ka gadījumā, ja ekonomikas dalībnieks ir īstenojis rīcību, uz kuru ir attiecināms šīs direktīvas 57.panta 4.punkta d) apakšpunktā paredzētais izslēgšanas pamats un par kuru kompetentā iestāde ir piemērojusi sodu, maksimālais izslēgšanas laikposms ir aprēķināms no šīs iestādes pieņemtā lēmuma dienas.</t>
  </si>
  <si>
    <t>https://eur-lex.europa.eu/legal-content/LV/TXT/?qid=1540471318288&amp;uri=CELEX:62017CJ0124</t>
  </si>
  <si>
    <t>C-606/17</t>
  </si>
  <si>
    <t>IBA Molecular Italy Srl pret Azienda ULSS n.°3, Regione Veneto, Ministero della Salute, Ospedale dell’Angelo di Mestre, piedaloties Istituto Sacro Cuore Don Calabria di Negrar, Azienda ULSS n.°22</t>
  </si>
  <si>
    <t>Lūgums sniegt prejudiciālu nolēmumu – Publiski piegādes līgumi – Direktīva 2004/18/EK – 1. panta 2. punkta a) apakšpunkts – Līguma slēgšanas tiesību piešķiršana, nepiemērojot publiskā iepirkuma procedūru – Jēdziens “līgumi par atlīdzību” – Jēdziens “publisko tiesību subjekts</t>
  </si>
  <si>
    <t>1) Eiropas Parlamenta un Padomes Direktīvas 2004/18/EK (2004.gada 31.marts) par to, kā koordinēt būvdarbu valsts līgumu, piegādes valsts līgumu un pakalpojumu valsts līgumu slēgšanas tiesību piešķiršanas procedūru, 1.panta 2.punkta a) apakšpunkts ir jāinterpretē tādējādi, ka jēdziens “atlīdzības līgumi” ietver lēmumu, ar kuru līgumslēdzēja iestāde tieši, tātad bez publiskā iepirkuma procedūras organizēšanas, piešķir konkrētam saimnieciskās darbības subjektam finansējumu, kas pilnībā paredzēts to izstrādājumu ražošanai, kuri tam bez maksas ir jāpiegādā dažādām iestādēm, kuras ir atbrīvotas no jebkādas atlīdzības samaksas minētajam piegādātājam, izņemot transportēšanas izmaksu vienotas summas 180 EUR apmērā par katru sūtījumu samaksu.
2) Direktīvas 2004/18 1.panta 2.punkta a) apakšpunkts un 2.pants ir jāinterpretē tādējādi, ka tie nepieļauj tādu valsts tiesisko regulējumu kā pamatlietā, atbilstoši kuram, “klasificētas”privātas slimnīcas pielīdzinot valsts slimnīcām, ņemot vērā to integrāciju valsts veselības aprūpes plānošanas sistēmā, ko reglamentē ad hoc vienošanās, kas atšķiras no parastajām akreditācijas attiecībām ar citiem privātajiem saimnieciskās darbības subjektiem, kuri piedalās veselības aprūpes pakalpojumu sniegšanas sistēmā, tās tiek izslēgtas no valsts un Savienības tiesiskā regulējuma publiskā iepirkuma jomā, tostarp gadījumā, ja tām ir bez maksas jāizgatavo un jāpiegādā valsts veselības aprūpes struktūrām īpaši izstrādājumi, kas vajadzīgi veselības aprūpes pakalpojuma sniegšanai, kā atlīdzību par to saņemot šo izstrādājumu izgatavošanai un piegādei paredzētu valsts finansējumu.</t>
  </si>
  <si>
    <t>https://eur-lex.europa.eu/legal-content/LV/TXT/?qid=1540471318288&amp;uri=CELEX:62017CJ0606</t>
  </si>
  <si>
    <t>C-546/16</t>
  </si>
  <si>
    <t>Montte SL pret Musikene</t>
  </si>
  <si>
    <t>1) Vai Direktīvai [2014/24] ir pretrunā tāda valsts tiesību norma kā [Publiskā iepirkuma likuma konsolidētās redakcijas] 150. panta 4. punkts vai minētās normas interpretācijas un piemērošanas prakse, ar ko līgumslēdzējām iestādēm iepirkuma procedūras dokumentos, kuros ir paredzēti noteikumi par atklāto konkursa procedūru, ir atļauts noteikt līguma slēgšanas tiesību piešķiršanas kritērijus, ko secīgos izslēdzošos posmos piemēro piedāvājumiem, kuriem netiek piešķirts iepriekš noteiktais minimālo punktu skaits?
 2) Ja atbilde uz pirmo jautājumu ir noliedzoša, vai minētajai Direktīvai 2014/24 ir pretrunā valsts tiesību norma vai minētās normas interpretācijas un piemērošanas prakse, saskaņā ar kuru atklātajā procedūrā tiek izmantota minētā līguma slēgšanas tiesību piešķiršanas kritēriju sistēma, ko secīgos izslēgšanas posmos piemēro tādējādi, ka pēdējā posmā paliek nepietiekams piedāvājumu skaits, lai nodrošinātu īstu konkurenci?
 3) Ja atbilde uz otro jautājumu ir apstiprinoša, vai minētajai Direktīvai 2014/24 pretrunā ir tāds noteikums kā aplūkotais, saskaņā ar kuru cenas faktors tiek vērtēts tikai attiecībā uz piedāvājumiem, kuriem par tehniskajiem kritērijiem ir piešķirti 35 punkti no 50, tāpēc, ka šāds noteikums nenodrošina īstu konkurenci, vai tāpēc, ka ar to tiek izslēgts līgumslēdzējas iestādes pienākums piešķirt līguma slēgšanas tiesības piedāvājumam ar labāko kvalitātes un cenas attiecību?</t>
  </si>
  <si>
    <t>1) Eiropas Parlamenta un Padomes Direktīva 2014/24/ES (2014. gada 26. februāris) par publisko iepirkumu un ar ko atceļ Direktīvu 2004/18/EK, ir jāinterpretē tādējādi, ka tā pieļauj tādus valsts tiesību aktus kā pamatlietā, atbilstoši kuriem līgumslēdzējām iestādēm ir atļauts atbilstoši atklātai procedūrai izsludināta iepirkuma specifikācijās noteikt minimālās prasības saistībā ar tehnisko novērtējumu, kā rezultātā iesniegtie piedāvājumi, kuriem šajā novērtējumā nav piešķirts iepriekš noteikts minimālais punktu skaits, tiek izslēgti no tālākas izvērtēšanas gan no tehnisko kritēriju, gan cenas aspekta.
 2) Direktīvas 2014/24 66. pants ir jāinterpretē tādējādi, ka tas pieļauj tādus valsts tiesību aktus kā pamatlietā, atbilstoši kuriem līgumslēdzējām iestādēm ir atļauts atbilstoši atklātai procedūrai izsludināta iepirkuma specifikācijās noteikt minimālās prasības saistībā ar tehnisko novērtējumu, kā rezultātā iesniegtie piedāvājumi, kuriem šajā novērtējumā nav piešķirts iepriekš noteikts minimālais punktu skaits, tiek izslēgti no līguma slēgšanas tiesību piešķiršanas secīgajiem posmiem neatkarīgi no atlikušo pretendentu skaita.</t>
  </si>
  <si>
    <t>http://curia.europa.eu/juris/document/document.jsf;jsessionid=E2D36D6DC9CC74BC1BB626F026B6D413?text=&amp;docid=205936&amp;pageIndex=0&amp;doclang=lv&amp;mode=lst&amp;dir=&amp;occ=first&amp;part=1&amp;cid=27235</t>
  </si>
  <si>
    <t>C-518/17</t>
  </si>
  <si>
    <t>Stefan Rudiger piedaloties Salzburger Verkehrsverbund GmbH</t>
  </si>
  <si>
    <t>1) Vai Regulas [Nr. 1370/2007] 7. panta 2. punkts ir jāpiemēro, piešķirot arī pakalpojumu līguma slēgšanas tiesības saskaņā ar šīs regulas 5. panta 1. punkta otro teikumu attiecībā uz pasažieru transporta pakalpojumiem, ko sniedz ar autobusu, atbilstoši Publisko iepirkumu direktīvās (Direktīva [2004/17] vai [2004/18]) paredzētajai procedūrai?
 2) Ja atbilde uz 1. jautājumu ir apstiprinoša:
 Vai, neizpildot pienākumu vēlākais gadu pirms konkursa procedūras sākšanas publicēt Regulas Nr. 1370/2007 7. panta 2. punkta a)–c) apakšpunktā ietverto informāciju, konkurss – neievietojot šādu publikāciju gadu pirms procedūras sākšanas, taču rīkojot konkursu saskaņā ar šīs regulas 5. panta 1. punkta otro teikumu procedūrā atbilstoši Publiskā iepirkuma direktīvām – ir jāatzīst par prettiesisku?
 3) Ja uz otro jautājumu tiek sniegta apstiprinoša atbilde:
 Vai valsts līgumu slēgšanas tiesību piešķiršanai piemērojamām Savienības tiesību normām ir pretrunā valsts tiesiskais regulējums, atbilstoši kuram, pamatojoties uz nenotikušo publikāciju saskaņā ar Regulas Nr. 1370/2007 7. panta 2. punktu, var neatcelt par prettiesisku uzskatāmo konkursu atbilstoši Direktīvas [89/665] 2. panta 1. punkta b) apakšpunktam, ja prettiesiskums būtiski nav ietekmējis publiskā iepirkuma procedūru, jo pakalpojumu sniedzējs bija varējis laikus atsaukties un nebija konstatējams konkurences ierobežojums?</t>
  </si>
  <si>
    <t>Eiropas Parlamenta un Padomes Regulas (EK) Nr. 1370/2007 (2007. gada 23. oktobris) par sabiedriskā pasažieru transporta pakalpojumiem, izmantojot dzelzceļu un autoceļus, un ar ko atceļ Padomes Regulu (EEK) Nr. 1191/69 un Padomes Regulu (EEK) Nr. 1107/70, 7. panta 2. punkts ir jāinterpretē tādējādi, ka:
 – tajā paredzētais iepriekšējas informēšanas pienākums tiek piemērots publiskajam līgumam par pasažieru transporta pakalpojumiem, ko sniedz ar autobusu, kur līguma slēgšanas tiesības principā tiek piešķirtas atbilstoši Eiropas Parlamenta un Padomes Direktīvā 2014/24/ES (2014. gada 26. februāris) par publisko iepirkumu un ar ko atceļ Direktīvu 2004/18/EK, vai Eiropas Parlamenta un Padomes Direktīvā 2014/25/ES (2014. gada 26. februāris) par iepirkumu, ko īsteno subjekti, kuri darbojas ūdensapgādes, enerģētikas, transporta un pasta pakalpojumu nozarēs, un ar ko atceļ Direktīvu 2004/17/EK, paredzētajām procedūrām;
 – šī iepriekšējas informēšanas pienākuma pārkāpums nenozīmē attiecīgā uzaicinājuma iesniegt piedāvājuma atcelšanu, ja vien ir ņemts vērā vienlīdzības princips, efektivitātes princips un vienlīdzīgas attieksmes princips, kas savukārt ir jāizvērtē iesniedzējtiesai.</t>
  </si>
  <si>
    <t>http://curia.europa.eu/juris/document/document.jsf;jsessionid=F0E439EAAB28E0E26CE9A35A75390392?text=&amp;docid=205929&amp;pageIndex=0&amp;doclang=lv&amp;mode=lst&amp;dir=&amp;occ=first&amp;part=1&amp;cid=228791</t>
  </si>
  <si>
    <t>C-300/17</t>
  </si>
  <si>
    <t>Hochtief AG 
 pret
 Budapest Főváros Önkormányzata</t>
  </si>
  <si>
    <t>1) Vai Savienības tiesībām ir pretrunā valsts procesuālā tiesību norma, saskaņā ar kuru jebkādu prasību par noteikuma publiskā iepirkuma jomā pārkāpumu var celt tikai tad, ja [Arbitrāžas komisija] vai tiesa, kas izskata prasību par [Arbitrāžas komisijas] lēmumu, pieņem galīgu lēmumu par noteikuma pārkāpuma esamību?
 2) Vai valsts tiesību normu, saskaņā ar kuru prasību par zaudējumu atlīdzināšanu var celt tikai tad, ja [Arbitrāžas komisija] vai tiesa, kas izskata prasību par [Arbitrāžas komisijas] lēmumu, ir pieņēmusi galīgu lēmumu par noteikuma pārkāpuma esamību, var aizstāt ar citu tiesību normu, kas atbilst Savienības tiesībām? Proti, vai cietušais var pierādīt noteikuma pārkāpumu, izmantojot citus līdzekļus?
 3) Vai strīdā, kura mērķis ir saņemt zaudējumu atlīdzību, Savienības tiesībām, it īpaši efektivitātes un līdzvērtības principiem, ir pretrunā vai var radīt ar šīm tiesībām un principiem nesaderīgas sekas tāda valsts procesuālā tiesību norma, saskaņā ar kuru administratīvo lēmumu drīkst apstrīdēt tiesā, pamatojoties tikai uz [Arbitrāžas komisijas] procedūrā izvirzītajiem tiesiskajiem argumentiem, pat ja saskaņā ar [..] Tiesas judikatūru cietušais kā pamatu attiecībā uz apgalvoto noteikuma pārkāpumu var minēt tikai viņa izslēgšanas prettiesiskumu interešu konflikta esamības dēļ, savukārt saskaņā ar noteikumiem par sarunu procedūru viņa izslēgšanas no publiskā iepirkuma līguma slēgšanas tiesību piešķiršanas procedūras pamatā ir cits iemesls, jo ir ieviestas izmaiņas viņa pieteikumā?”</t>
  </si>
  <si>
    <t>1) 2.panta 6.punkts Padomes Direktīvā 89/665/EEK (1989. gada 21. decembris) par to normatīvo un administratīvo aktu koordinēšanu, kuri attiecas uz izskatīšanas procedūru piemērošanu, piešķirot piegādes un uzņēmuma līgumus valsts vajadzībām, ar grozījumiem, kas izdarīti ar Eiropas Parlamenta un Padomes Direktīvu 2014/23/ES (2014. gada 26. februāris), ir jāinterpretē tādējādi, ka tas pieļauj tādu valsts procesuālo regulējumu kā pamatlietā, atbilstoši kuram iespēja izvirzīt civiltiesisku prasījumu publisko iepirkumu reglamentējošo noteikumu pārkāpuma gadījumā un publiskā iepirkuma līguma slēgšanas tiesību piešķiršana ir atkarīga no tā, ka arbitrāžas komisija vai tiesa, kas izskata prasību par šīs arbitrāžas komisijas lēmumu, ar galīgu nolēmumu ir konstatējusi pārkāpuma esamību. 2) Savienības tiesības, it īpaši Direktīvas 89/665 – ar grozījumiem, kas izdarīti ar Direktīvu 2014/23, – 1. panta 1. un 3. punkts, lasot tos Eiropas Savienības Pamattiesību hartas 47. panta gaismā, ir jāinterpretē tādējādi, ka saistībā ar prasību par zaudējumu atlīdzību tās pieļauj tādu valsts procesuālo tiesību normu kā pamatlietā aplūkotā, atbilstoši kurai tādas arbitrāžas komisijas pieņemto lēmumu pārbaude tiesā, kas pirmajā instancē pārbauda līgumslēdzēju iestāžu publiskā iepirkuma procedūrās pieņemtos lēmumus, ir ierobežota tikai ar šajā komisijā izvirzīto pamatu pārbaudi.</t>
  </si>
  <si>
    <t>http://curia.europa.eu/juris/document/document.jsf?text=&amp;docid=204751&amp;pageIndex=0&amp;doclang=LV&amp;mode=lst&amp;dir=&amp;occ=first&amp;part=1&amp;cid=308704</t>
  </si>
  <si>
    <t>C-14/17</t>
  </si>
  <si>
    <t>VAR Srl, Azienda Trasporti Milanesi SpA (ATM) pret Iveco Orecchia SpA</t>
  </si>
  <si>
    <t>1) Galvenokārt – vai Direktīvas 2004/17 34. panta 8. punkts ir jāinterpretē tādējādi, ka tas nosaka pienākumu iesniegt pierādījumus par piegādājamo preču līdzvērtību oriģinālajām precēm jau piedāvājuma iesniegšanas brīdī?
 2) Pakārtoti, ja atbilde ir noliedzoša – kādā veidā jānodrošina vienlīdzīgas attieksmes un objektivitātes, brīvas konkurences un labas pārvaldības principu ievērošana, kā arī citu pretendentu tiesības uz aizstāvību un uz sacīkstes principa ievērošana?”</t>
  </si>
  <si>
    <t>Eiropas Parlamenta un Padomes Direktīvas 2004/17/EK (2004. gada 31. marts), ar ko koordinē iepirkuma procedūras, kuras piemēro subjekti, kas darbojas ūdensapgādes, enerģētikas, transporta un pasta pakalpojumu nozarēs, 34. panta 8. punkts ir jāinterpretē tādējādi, ka, ja līguma dokumentācijā iekļautajās tehniskajās specifikācijās ir atsauce uz īpašu preču zīmi, izcelsmi vai ražošanu, līgumslēdzējai iestādei ir jāprasa, lai pretendents jau savā piedāvājumā sniegtu pierādījumus par tā piedāvāto produktu līdzvērtību minētajās tehniskās specifikācijās norādītajiem produktiem.</t>
  </si>
  <si>
    <t>http://curia.europa.eu/juris/document/document.jsf?text=&amp;docid=203965&amp;pageIndex=0&amp;doclang=LV&amp;mode=lst&amp;dir=&amp;occ=first&amp;part=1&amp;cid=492811</t>
  </si>
  <si>
    <t>C-531/16</t>
  </si>
  <si>
    <t>Šiaulių regiono atliekų tvarkymo centras un „Ecoservice projektai“ UAB, anciennement „Specializuotas transportas“ UAB pret „VSA Vilnius“ UAB</t>
  </si>
  <si>
    <t>1)Vai LESD 45.un 56.pantā nostiprinātā personu brīvas pārvietošanās un pakalpojumu sniegšanas brīvība, Direktīvas 2004/18 2.pantā noteiktais pretendentu vienlīdzības princips un pārskatāmības princips, kā arī no tiem izrietošais brīvas un godīgas uzņēmēju konkurences princips (kopā vai atsevišķi, tomēr neaprobežojoties ar šīm normām) ir jāsaprot un jāinterpretē tādējādi, ka: ja savstarpēji saistīti pretendenti–kuru ekonomiskās, vadības, finanšu vai citas saiknes objektīvi var radīt šaubas par neatkarību un konfidenciālas informācijas aizsardzību un/vai var radīt priekšnoteikumus (potenciālu iespēju), ka šiem uzņēmumiem to dēļ būs priekšrocības salīdzinājumā ar citiem pakalpojumu sniedzējiem,–tajā pašā iepirkumā tādēļ ir nolēmuši iesniegt atsevišķus (patstāvīgus) piedāvājumus, katrā ziņā–neatkarīgi no tā, vai valsts publisko iepirkumu tiesiskajā regulējumā tāds pienākums tiem konkrēti ir nostiprināts vai nav,–ir jāatklāj līgumslēdzējai iestādei šīs saiknes, pat ja šī iestāde to atsevišķi nejautā?
 2) Ja atbilde uz pirmo jautājumu:
 a) būtu apstiprinoša (t.i., pretendentiem katrā ziņā ir jāatklāj līgumslēdzējai iestādei savas saiknes), vai tādā gadījumā apstāklis, ka šis pienākums nav izpildīts vai ir izpildīts neatbilstoši, ir pietiekams, lai līgumslēdzēja iestāde atzītu un pārsūdzības iestāde (tiesa) nolemtu, ka savstarpēji saistīti pretendenti, kas atsevišķi iesnieguši piedāvājumus tajā pašā iepirkumā, piedalās tajā, reāli nekonkurēdami (fiktīvi)?
 b) būtu noliedzoša (t.i., pretendentiem nav nekāda–tiesību aktos vai iepirkuma noteikumos paredzēta–papildu pienākuma atklāt savas saiknes), vai tādā gadījumā šādu savstarpēji saistītu uzņēmēju dalības un no tā izrietošo seku risks ir jāuzņemas līgumslēdzējai iestādei, ja tā konkursa nosacījumos tādu dalībnieku pienākumu nav norādījusi?
 3) Neatkarīgi no atbildes uz pirmo jautājumu un ņemot vērā Tiesas 2015.gada 12. marta spriedumu eVigilo (lieta C‑538/13, EU:C:2015:166), –vai pirmajā jautājumā norādītās tiesību normas un Direktīvas 89/665 1.panta 1.punkta trešā daļa, kā arī šīs direktīvas 2.panta 1.punkta b) apakšpunkts (kopā vai atsevišķi, bet neaprobežojoties ar šīm normām) ir jāsaprot un jāinterpretē tādējādi, ka:
 a) ja iepirkuma procedūras laikā līgumslēdzējai iestādei jebkādā veidā kļūst skaidrs, ka starp konkursa dalībniekiem pastāv būtiskas savstarpējas saiknes, tai neatkarīgi no sava vērtējuma par šo faktu un/vai citiem apstākļiem (piemēram, pretendentu piedāvājumu formālās vai saturiskās atšķirības, pretendentu publiska solījuma godīgi konkurēt ar citiem dalībniekiem u.tml.) ir atsevišķi jāvēršas pie saistītajiem pretendentiem un jālūdz tiem paskaidrot, vai un kā to personiskais stāvoklis ir saderīgs ar brīvu un godīgu konkurenci starp pretendentiem?
 b) ja līgumslēdzējai iestādei ir šāds pienākums, bet tā to nepilda,–vai tiesai tas ir pietiekams pamats atzīt par prettiesiskām līgumslēdzējas iestādes darbības, jo ar tām nav nodrošināta procedūru pārskatāmība un objektivitāte, ja līgumslēdzēja iestāde nepieprasa prasītājam un pēc savas ierosmes nelemj par iespējamo savstarpēji saistīto personu personiskā stāvokļa ietekmi uz konkursa rezultātiem?
 4) Vai trešajā jautājumā norādītās tiesību normas un LESD 101.panta 1.punkts (kopā vai atsevišķi, bet neaprobežojoties ar šīm normām), ņemot vērā Tiesas 2015.gada 12.marta spriedumu eVigilo (C‑538/13, EU:C:2015:166), 2016.gada 21.janvāra spriedumu Eturas u.c. (C‑74/14, EU:C:2016:42) un 2016.gada 21.jūlija spriedumu VM Remonts u.c. (C‑542/14, EU:C:2016:578), ir jāsaprot un jāinterpretē tādējādi, ka:
 a) ja pretendents (prasītājs) bija uzzinājis par saistītā pretendenta (pretendenta A) zemākās cenas piedāvājuma noraidīšanu un līguma slēgšanas tiesību piešķiršanu citam (pretendents B), tāpat ņemot vērā citus ar šiem pretendentiem un to dalību iepirkumā saistītos apstākļus (ka pretendentu A un B pārvaldes vai vadības struktūras ir identiskas, ka tiem ir tas pats mātesuzņēmums, kurš konkursā nepiedalījās; apstākli, ka pretendenti A un B līgumslēdzējai iestādei neatklāja savas saiknes un nesniedza papildu paskaidrojumus par tām, inter alia, jo tas netika jautāts; ka pretendents A piedāvājumā sniedza pretrunīgus datus par piedāvāto transportlīdzekļu (atkritumu savākšanas automobiļu) atbilstību Konkursa noteikumam Euro 5, ka šis pretendents, iesniedzis zemākās cenas piedāvājumu, kas konstatēto trūkumu dēļ tika noraidīts, pirmkārt, šo līgumslēdzējas iestādes lēmumu nav pārsūdzējis, un, otrkārt, par pirmās instances tiesas spriedumu ir iesniedzis apelācijas sūdzību, kurā tas inter alia ir apstrīdējis sava piedāvājuma noraidīšanas tiesiskumu u.c.), un tā kā visu šo apstākļu dēļ līgumslēdzēja iestāde neveica nekādas darbības,–šī informācija vien ir pietiekama, lai pārsūdzības iestāde varētu apmierināt prasījumus atzīt par prettiesiskām līgumslēdzējas iestādes darbības, ar kurām nav nodrošināta procedūru pārskatāmība un objektivitāte, prasītājam papildus neprasot konkrēti pierādīt pretendentu A un B negodīgo rīcību?
 b) tikai ar to vien, ka pretendents B bija spontāni iesniedzis pašdeklarāciju, apliecinot savu godīgo sacenšanos konkursā, ka šis pretendents bija ieviesis kvalitātes vadības standartus dalībai iepirkumos un ka pretendentu A un B piedāvājumu forma un saturs nebija identiski, ir pietiekami, lai uzskatītu, ka šie pretendenti līgumslēdzējai iestādei ir pierādījuši savu dalību konkursā reālas un godīgas konkurences apstākļos?
 5) Vai LESD 101.pants, kā tas tiek interpretēts Tiesas judikatūrā, ir principā piemērojams, lai novērtētu saistīto komersantu (kuriem ir viens mātesuzņēmums) darbības, kuri atsevišķi piedalās tajā pašā iepirkumā ar vērtību, kas atbilst starptautiska iepirkuma vērtībai, un kuru līgumslēdzējas iestādes atrašanās vieta un pakalpojumu sniegšanas vieta nav sevišķi tālu no citas dalībvalsts (Latvijas Republikas), inter alia ņemot vērā, ka viens no šiem pretendentiem ir spontāni iesniedzis pašdeklarāciju?”</t>
  </si>
  <si>
    <t>– ja uzaicinājumā iesniegt piedāvājumu vai specifikācijās, ar ko ir reglamentēti publiskā iepirkuma procedūras nosacījumi, nav skaidri noteiktas normas vai īpašas prasības, savstarpēji saistītiem pretendentiem, iesniedzot atsevišķus piedāvājumus vienā un tajā pašā procedūrā, nav pienākuma pēc savas iniciatīvas līgumslēdzējai iestādei deklarēt savas saiknes;
 – līgumslēdzējai iestādei, ja tās rīcībā ir informācija, kas liek šaubīties par konkrētu pretendentu iesniegto piedāvājumu patstāvīgumu un neatkarību, ir jāpārbauda, vajadzības gadījumā pieprasot papildu informāciju no šiem pretendentiem, vai viņu piedāvājumi ir faktiski patstāvīgi un neatkarīgi. Ja izrādītos, ka šie piedāvājumi nav patstāvīgi un neatkarīgi, Direktīvas 2004/18 2. pants ir jāinterpretē tādējādi, ka ar to nav ļauts piešķirt līguma slēgšanas tiesības šādus piedāvājumus iesniegušajiem pretendentiem.</t>
  </si>
  <si>
    <t>http://curia.europa.eu/juris/document/document.jsf?text=&amp;docid=202044&amp;pageIndex=0&amp;doclang=lv&amp;mode=lst&amp;dir=&amp;occ=first&amp;part=1&amp;cid=287950</t>
  </si>
  <si>
    <t>C-65/17</t>
  </si>
  <si>
    <t>Oftalma Hospital Srl pret Commissione Istituti Ospitalieri Valdesi(CIOV), Regione Piemonte</t>
  </si>
  <si>
    <t>1)Vai Direktīvas [92/50] 9. pants, kurā paredzēts, ka līgumus, kuru priekšmets ir [tās] I B pielikumā uzskaitītie pakalpojumi, piešķir saskaņā ar [šīs direktīvas] 14. un 16. pantu, ir jāinterpretē tādējādi, ka iepriekš minētie līgumi katrā ziņā paliek pakļauti LESD 49., 56. un 106. pantā minētajiem brīvības veikt uzņēmējdarbību un pakalpojumu sniegšanas brīvības principam, vienlīdzīgas attieksmes principam un aizlieguma diskriminēt pilsonības dēļ principam, pārskatāmības un nediskriminācijas principiem?
 2) Ja atbilde uz pirmo jautājumu būtu apstiprinoša, vai Direktīvas 92/50 27. pants – kurā paredzēts, ka gadījumā, ja līgums tiek piešķirts ar sarunu procedūru, uz pārrunām jāuzaicina vismaz trīs dalībnieki, ar nosacījumu, ka ir pietiekami daudz piemērotu dalībnieku, – ir jāinterpretē tādējādi, ka tas ir piemērojams arī līgumiem, kuru priekšmets ir šīs direktīvas I B pielikumā uzskaitītie pakalpojumi?
 3)Vai Direktīvas 92/50 27. pants – kurā paredzēts, ka gadījumā, ja līgums tiek piešķirts ar sarunu procedūru, uz pārrunām jāuzaicina vismaz trīs dalībnieki, ar nosacījumu, ka ir pietiekami daudz piemērotu dalībnieku, – liedz piemērot tādu valsts tiesisko regulējumu, kurā attiecībā uz iepirkuma līgumiem, kuri ir noslēgti, pirms tika pieņemta Direktīva [2004/18], un kuru priekšmets ir Direktīvas 92/50 I B pielikumā uzskaitītie pakalpojumi, nav nodrošināta atvērtība konkurencei, ja tiek piemērota sarunu procedūra?</t>
  </si>
  <si>
    <t>1) Gadījumā, kad tiek piešķirtas tāda publiska pakalpojumu līguma slēgšanas tiesības, uz ko attiecas Padomes Direktīvas 92/50/EEK (1992. gada 18. jūnijs) par procedūru koordinēšanu valsts pakalpojumu līgumu piešķiršanai, ar grozījumiem, kas izdarīti ar Eiropas Parlamenta un Padomes Direktīvu 97/52/EK (1997. gada 13. oktobris), 9. pants un kurš līdz ar to principā ir pakārtots tikai šīs direktīvas 14. un 16. panta regulējumam, līgumslēdzējai iestādei tomēr ir pienākums ievērot LESD pamatnoteikumus un vispārējos principus, it īpaši no tā izrietošo vienlīdzīgas attieksmes principu un nediskriminācijas pilsonības dēļ principu, kā arī pārskatāmības pienākumu, ar nosacījumu, ka līguma slēgšanas tiesību piešķiršanas brīdī šādam līgumam piemīt noteikts pārrobežu raksturs, bet tas ir jāpārbauda iesniedzējtiesai.
 2) Direktīvas 92/50 27. panta 3. punkts ir jāinterpretē tādējādi, ka tas nav piemērojams attiecībā uz publiskiem pakalpojumu līgumiem, uz kuriem attiecas šīs direktīvas I B pielikums.</t>
  </si>
  <si>
    <t>http://curia.europa.eu/juris/document/document.jsf?text=&amp;docid=201262&amp;pageIndex=0&amp;doclang=lv&amp;mode=lst&amp;dir=&amp;occ=first&amp;part=1&amp;cid=286814</t>
  </si>
  <si>
    <t>C-152/17</t>
  </si>
  <si>
    <t>Consorzio Italian Management, Catania Multiservizi SpA pret Rete Ferroviaria Italiana SpA</t>
  </si>
  <si>
    <t>“1) Vai Eiropas Savienības tiesībām (it īpaši LES 3. panta 3. punktam, LESD 26., 56.–58. un 101. pantam, kā arī [Hartas] 16. pantam un Direktīvai 2004/17) atbilst tāda valsts tiesību interpretācija, kura nepieļauj cenu pārskatīšanu līgumos, kuri attiecas uz [..] īpašajām nozarēm, īpaši līgumos nozarēs, kuru priekšmets nav minēts pašā direktīvā, bet ko ar īpašajām nozarēm saista funkcionāla saikne? 
 2) Vai Direktīva 2004/17 (ja tiktu uzskatīts, ka cenu pārskatīšanas nepieļaušana visos līgumos, kas noslēgti un tiek piemēroti [..] īpašajās nozarēs, izriet tieši no tās) atbilst Eiropas Savienības principiem (it īpaši LES 3. panta 1. punktam, LESD 26., 56.–58. un 101. pantam, kā arī [Hartas] 16. pantam), “ņemot vērā to, ka tā ir netaisnīga, nesamērīga, izmaina līgumisko līdzsvaru un tādējādi arī efektīva tirgus noteikumus?”</t>
  </si>
  <si>
    <t>Eiropas Savienības Tiesa norāda, ka, tā kā no pirmā jautājuma pārbaudes izriet, ka nedz Direktīvai 2004/17, nedz tās pamatā esošajiem vispārējiem principiem nav pretrunā tādas valsts tiesību normas kā pamatlietā aplūkotās, kurās nav paredzēta periodiska cenu pārskatīšana pēc līguma slēgšanas tiesību piešķiršanas šajā direktīvā minētajās nozarēs, šim jautājumam ir hipotētisks raksturs.
 Šādos apstākļos ir jākonstatē, ka otrais jautājums ir nepieņemams.
  Eiropas Parlamenta un Padomes Direktīva 2004/17/EK (2004. gada 31. marts), ar ko koordinē iepirkuma procedūras, kuras piemēro subjekti, kas darbojas ūdensapgādes, enerģētikas, transporta un pasta pakalpojumu nozarēs, kurā grozījumi izdarīti ar Komisijas Regulu (ES) Nr. 1251/2011 (2011. gada 30. novembris), un tās pamatā esošie vispārējie principi ir jāinterpretē tādējādi, ka tiem nav pretrunā tādas valsts tiesību normas kā pamatlietā aplūkotās, kurās nav paredzēta periodiska cenu pārskatīšana pēc līguma slēgšanas tiesību piešķiršanas šajā direktīvā minētajās nozarēs.</t>
  </si>
  <si>
    <t>http://curia.europa.eu/juris/document/document.jsf;jsessionid=9ea7d0f130da099789dc523243fe9742b60a6dcf5389.e34KaxiLc3eQc40LaxqMbN4Pb3iPe0?text=&amp;docid=201263&amp;pageIndex=0&amp;doclang=LV&amp;mode=lst&amp;dir=&amp;occ=first&amp;part=1&amp;cid=286144</t>
  </si>
  <si>
    <t>C-9/17</t>
  </si>
  <si>
    <t>Maria Tirkkonen pret Maaseutuvirasto</t>
  </si>
  <si>
    <t>Vai Direktīvas 2004/18 1.panta 2.punkta a)apakšpunkts ir jāinterpretē tādējādi, ka par publisku līgumu šīs direktīvas izpratnē ir kvalificējama tāda saimniecību konsultatīvā sistēma kā pamatlietā aplūkotā, kuras ietvaros kāda publiska iestāde apstiprina visus saimnieciskās darbības subjektus, ja vien tie atbilst konkursa dokumentācijā noteiktajām piemērotības prasībām un ir sekmīgi nokārtojuši šajā konkursa dokumentācijā minēto pārbaudījumu, un šīs sistēmas ierobežotajā darbības laikā nepieņem tajā nevienu jaunu saimnieciskās darbības subjektu.</t>
  </si>
  <si>
    <t>Eiropas Parlamenta un Padomes Direktīvas 2004/18/EK (2004. gada 31. marts) par to, kā koordinēt būvdarbu valsts līgumu, piegādes valsts līgumu un pakalpojumu valsts līgumu slēgšanas tiesību piešķiršanas procedūru, 1. panta 2. punkta a) apakšpunkts ir jāinterpretē tādējādi, ka par publisku līgumu šīs direktīvas izpratnē nav uzskatāma tāda saimniecību konsultatīvā sistēma kā pamatlietā aplūkotā, kuras ietvaros kāda publiska iestāde apstiprina visus saimnieciskās darbības subjektus, kas atbilst konkursa dokumentācijā noteiktajām piemērotības prasībām un ir sekmīgi nokārtojuši šajā konkursa dokumentācijā minēto pārbaudījumu, pat ja šīs sistēmas ierobežotajā darbības laikā tajā nevar tikt iekļauts neviens jauns saimnieciskās darbības subjekts.</t>
  </si>
  <si>
    <t>http://curia.europa.eu/juris/document/document.jsf?text=&amp;docid=199808&amp;pageIndex=0&amp;doclang=en&amp;mode=lst&amp;dir=&amp;occ=first&amp;part=1&amp;cid=184605</t>
  </si>
  <si>
    <t>C-187/16</t>
  </si>
  <si>
    <t>Eiropas Komisija pret Austrijas Republiku</t>
  </si>
  <si>
    <t>Eiropas Komisijas celtā prasība pret Austrijas Republiku attiecas, pirmkārt, uz pasu ar mikroshēmu, ārkārtas pasu, uzturēšanās atļauju, personas apliecību, autovadītāja apliecību kredītkartes formātā, kā arī transportlīdzekļa reģistrācijas apliecību kredītkartes formātā iespiešanas pakalpojumu līgumiem un, otrkārt, pirotehnikas atļauju iespiešanas pakalpojumu līgumu.</t>
  </si>
  <si>
    <t>1) Piešķirot tieši Österreichische Staatsdruckerei GmbH pakalpojumu līgumu slēgšanas tiesības attiecībā uz pasu ar mikroshēmu, ārkārtas pasu, uzturēšanās atļauju, personas apliecību, autovadītāja apliecību kredītkartes formātā un transportlīdzekļa reģistrācijas apliecību kredītkartes formātā izgatavošanu, iepriekš neveicot iepirkumu Eiropas Savienības mērogā, un atstājot spēkā valsts tiesību normas, ar kurām līgumslēdzējām iestādēm ir uzlikts pienākums tieši piešķirt šo pakalpojumu līgumu slēgšanas tiesības šai sabiedrībai, iepriekš neveicot iepirkumu Savienības mērogā, Austrijas Republika nav izpildījusi savus pienākumus atbilstoši Padomes Direktīvas 92/50/EEK (1992. gada 18. jūnijs) par procedūru koordinēšanu valsts pakalpojumu līgumu piešķiršanai 4. panta 2. punktam un 8. pantam, lasot kopsakarā ar šīs direktīvas 11.–37. pantu, kā arī Eiropas Parlamenta un Padomes Direktīvas 2004/18/EK (2004. gada 31. marts) par to, kā koordinēt būvdarbu valsts līgumu, piegādes valsts līgumu un pakalpojumu valsts līgumu slēgšanas tiesību piešķiršanas procedūru, 14. un 20. pantam, lasot kopsakarā ar šīs direktīvas 23.–55. pantu; 
 2) Prasību pārējā daļā noraidīt.</t>
  </si>
  <si>
    <t>http://curia.europa.eu/juris/document/document.jsf?text=&amp;docid=200403&amp;pageIndex=0&amp;doclang=LV&amp;mode=req&amp;dir=&amp;occ=first&amp;part=1</t>
  </si>
  <si>
    <t>C-523/16 un C-536/16</t>
  </si>
  <si>
    <t>MA.T.I. SUD SpA pret Centostazioni SpA (C-523/16) un Duemme SGR SpA pret Associazione Cassa Nazionale di Previdenza e Assistenza in favore dei Ragionieri e Periti Commerciali (CNPR) (C‑536/16).</t>
  </si>
  <si>
    <t>1) Lai gan dalībvalstīm ir tiesības noteikt maksu par neatbilstību novēršanu, vai Savienības tiesībām ir pretrunā [Publiskā iepirkuma kodeksa] – redakcijā, kas bija spēkā attiecīgā paziņojuma par līgumu dienā [..], – 38. panta 2.bis punkts, ja tajā ir paredzēts maksāt “soda naudu” līgumslēdzējas iestādes noteiktā apmērā (“ne mazāk par 0,1 % un ne vairāk par 1 % no iepirkuma vērtības, un katrā ziņā ne vairāk par 50 000 EUR, kuru samaksu garantē pagaidu nodrošinājums”), ņemot vērā soda naudas summas pārmērīgi lielo apmēru un pašas soda naudas iepriekš noteikto raksturu bez gradācijas iespējas atkarībā no konkrētās situācijas, proti, novēršamās neatbilstības būtiskuma?
 2) Vai, gluži pretēji, šī paša [Publiskā iepirkuma kodeksa] 38. panta 2.bis punkts ir pretrunā [Savienības] tiesībām, jo pašu samaksu par neatbilstību novēršanu var uzskatīt par pretrunā esošu ar tirgus maksimālas atvērtības konkurencei principu, kam atbilst iepriekš minētais mehānisms, kā rezultātā darbība, kas šajā ziņā jāveic līgumslēdzējai iestādei, faktiski nozīmē tai ar likumu noteiktu pienākumu izpildi, lai sabiedrības interesēs sasniegtu iepriekš norādīto izvirzīto mērķi?”</t>
  </si>
  <si>
    <t>Savienības tiesības, it īpaši Eiropas Parlamenta un Padomes Direktīvas 2004/18/EK (2004. gada 31. marts) par to, kā koordinēt būvdarbu valsts līgumu, piegādes valsts līgumu un pakalpojumu valsts līgumu slēgšanas tiesību piešķiršanas procedūru, 51. pants, publiskā iepirkuma principi, tostarp vienlīdzīgas attieksmes un pārskatāmības principi, kas minēti Eiropas Parlamenta un Padomes Direktīvas 2004/17/EK (2004. gada 31. marts), ar ko koordinē iepirkuma procedūras, kuras piemēro subjekti, kas darbojas ūdensapgādes, enerģētikas, transporta un pasta pakalpojumu nozarēs, 10. pantā un Direktīvas 2004/18 2. pantā, kā arī samērīguma princips ir jāinterpretē tādējādi, ka tiem principā nav pretrunā tāds valsts tiesiskais regulējums, ar ko izveido palīdzības dokumentu sagatavošanā mehānismu, saskaņā ar kuru līgumslēdzēja iestāde publiskā iepirkuma procedūras ietvaros var aicināt ikvienu pretendentu, kura piedāvājumā ir pieļauti būtiski pārkāpumi minētā tiesiskā regulējuma izpratnē, novērst trūkumus piedāvājumā ar nosacījumu, ka tiek samaksāta soda nauda, ciktāl šī soda apmērs ir saderīgs ar samērīguma principu, un tas ir jānovērtē iesniedzējtiesai.
 Turpretim šie paši noteikumi un principi ir jāinterpretē tādējādi, ka tiem ir pretrunā valsts tiesiskais regulējums, ar ko izveido palīdzības dokumentu sagatavošanā mehānismu, saskaņā ar kuru līgumslēdzēja iestāde var pieprasīt pretendentam, pretī prasot soda naudas samaksu, novērst tādu dokumenta trūkumu, kam saskaņā ar skaidri formulētiem iepirkuma dokumentu noteikumiem būtu jāizraisa pretendenta izslēgšana, vai novērst neatbilstības, kas ietekmē tā piedāvājumu tādā veidā, ka veiktie labojumi vai grozījumi ir līdzvērtīgi jauna piedāvājuma iesniegšanai.</t>
  </si>
  <si>
    <t>http://curia.europa.eu/juris/document/document.jsf?text=&amp;docid=199775&amp;pageIndex=0&amp;doclang=LV&amp;mode=lst&amp;dir=&amp;occ=first&amp;part=1&amp;cid=153977</t>
  </si>
  <si>
    <t>C-144/17</t>
  </si>
  <si>
    <t>Lloyd’s of London pret Agenzia Regionale per la Protezione dell’Ambiente della Calabria.</t>
  </si>
  <si>
    <t>Iesniedzējtiesa vēlas noskaidrot, vai pārskatāmības, vienlīdzīgas attieksmes un nediskriminācijas principi, kas izriet no LESD 49. un 56. panta un ir minēti Direktīvas 2004/18 2. pantā, ir jāinterpretē tādējādi, ka tie nepieļauj tādu dalībvalsts tiesisko regulējumu, kāds aplūkots pamatlietā, kurš neļauj izslēgt divus sindikātus, kas ir Lloyd’s dalībnieki, no dalības vienā un tajā pašā publiskā apdrošināšanas pakalpojumu līgumā tikai tādēļ, ka abus to piedāvājumus ir parakstījis Lloyd’s ģenerālpārstāvis šajā dalībvalstī</t>
  </si>
  <si>
    <t>Pārskatāmības, vienlīdzīgas attieksmes un nediskriminācijas principi, kas izriet no LESD 49. un 56. panta un ir minēti Eiropas Parlamenta un Padomes Direktīvas 2004/18/EK (2004. gada 31. marts) par to, kā koordinēt būvdarbu valsts līgumu, piegādes valsts līgumu un pakalpojumu valsts līgumu slēgšanas tiesību piešķiršanas procedūru, 2. pantā, ir jāinterpretē tādējādi, ka tie pieļauj tādu dalībvalsts tiesisko regulējumu, kāds aplūkots pamatlietā, kurš neļauj izslēgt divus “syndicates”, kas ir Lloyd’s of London dalībnieki, no dalības vienā un tajā pašā publiskā apdrošināšanas pakalpojumu līguma iepirkumā tikai tādēļ, ka to attiecīgos piedāvājumus abus ir parakstījis Lloyd’s of London ģenerālpārstāvis šajā dalībvalstī, bet gan tie ļauj minētos sindikātus izslēgt, ja, pamatojoties uz neapstrīdamiem pierādījumiem, šķiet, ka to piedāvājumi nav sagatavoti neatkarīgā veidā.</t>
  </si>
  <si>
    <t>http://curia.europa.eu/juris/document/document.jsf;jsessionid=9ea7d0f130deabd54ae971454d4f8b6682aa270df3d0.e34KaxiLc3eQc40LaxqMbN4Pb34Ne0?text=&amp;docid=199201&amp;pageIndex=0&amp;doclang=LV&amp;mode=lst&amp;dir=&amp;occ=first&amp;part=1&amp;cid=153602</t>
  </si>
  <si>
    <t>C-178/16</t>
  </si>
  <si>
    <t>Impresa di Costruzioni Ing. E. Mantovani SpA, Guerrato SpA pret Provincia autonoma di Bolzano, Agenzia per i procedimenti e la vigilanza in materia di contratti pubblici di lavori servizi e forniture (ACP), Autorità nazionale anticorruzione (ANAC).</t>
  </si>
  <si>
    <t>Vai Direktīva 2004/18, it īpaši tās 45. panta 2. punkta pirmās daļas c) un g) apakšpunkts un 45. panta 3. punkta a) apakšpunkts, kā arī tiesiskās paļāvības aizsardzības, tiesiskās noteiktības, vienlīdzīgas attieksmes, samērīguma un pārredzamības principi ir jāinterpretē tādējādi, ka tiem ir pretrunā tāds valsts tiesiskais regulējums, atbilstoši kuram līgumslēdzējai iestādei saskaņā ar tās paredzētajiem nosacījumiem ir ļauts ņemt vērā attiecībā uz pretendenta uzņēmuma vadītāju pasludinātu notiesājošu spriedumu par pārkāpumu, kas liek apšaubīt šī uzņēmuma profesionālo ētiku, ja viņš ir pārtraucis pildīt savas funkcijas iepriekšējā gadā pirms paziņojuma par līgumu publicēšanas, un izslēgt minēto uzņēmumu no dalības attiecīgajā iepirkuma procedūrā, pamatojoties uz to, ka, deklarācijā nenorādot minēto notiesājošo spriedumu, kurš vēl nav kļuvis galīgs, šis uzņēmums nav pilnīgi un faktiski norobežojies no iepriekš minētā vadītāja rīcības.</t>
  </si>
  <si>
    <t>Eiropas Parlamenta un Padomes 2004. gada 31. marta Direktīva 2004/18/EK par to, kā koordinēt būvdarbu valsts līgumu, piegādes valsts līgumu un pakalpojumu valsts līgumu slēgšanas tiesību piešķiršanas procedūru, it īpaši tās 45. panta 2. punkta pirmās daļas c), d) un g) apakšpunkts, kā arī vienlīdzīgas attieksmes un samērīguma principi ir jāinterpretē tādējādi, ka tiem nav pretrunā tāds valsts tiesiskais regulējums, atbilstoši kuram līgumslēdzēja iestāde:
 – saskaņā ar tās paredzētajiem nosacījumiem var ņemt vērā attiecībā uz pretendenta uzņēmuma vadītāju pasludinātu notiesājošu spriedumu krimināllietā par pārkāpumu, kas liek apšaubīt šī uzņēmuma profesionālo ētiku, lai arī šis spriedums vēl nav kļuvis galīgs, ja viņš ir beidzis pildīt savus amata pienākumus gadā pirms paziņojuma par līgumu publicēšanas, un
 – var izslēgt minēto uzņēmumu no dalības attiecīgajā iepirkuma procedūrā, pamatojoties uz to, ka, deklarācijā nenorādot minēto notiesājošo spriedumu, kurš vēl nav kļuvis galīgs, šis uzņēmums nav pilnīgi un faktiski norobežojies no iepriekš minētā vadītāja rīcības.</t>
  </si>
  <si>
    <t>http://curia.europa.eu/juris/document/document.jsf?text=C-178%252F16%2B&amp;docid=198054&amp;pageIndex=0&amp;doclang=LV&amp;mode=req&amp;dir=&amp;occ=first&amp;part=1&amp;cid=852237#ctx1</t>
  </si>
  <si>
    <t>C‑408/16</t>
  </si>
  <si>
    <t>Compania Naţională de Administrare a Infrastructurii Rutiere SA, agrāk Compania Naţională de Autostrăzi şi Drumuri Naţionale din România SA, pret Ministerul Fondurilor Europene – Direcţia Generală Managementul Fondurilor Externe.</t>
  </si>
  <si>
    <t>Iesniedzējtiesa vēlas noskaidrot, pirmkārt, kāds tiesiskais regulējums ir piemērojams ratione temporis, un šajā ziņā tā norāda ne tikai uz Pievienošanās protokola 27. pantu, kas attiecas uz finanšu saistībām, kādas attiecīgās dalībvalstis ir uzņēmušās pirms to pievienošanās Savienībai, bet arī uz šī protokola 53. pantu, kurā ir paredzēta atvasināto tiesību normu tūlītēja stāšanās spēkā, sākot no šo dalībvalstu pievienošanās Savienībai.
 Otrkārt, iesniedzējtiesa vēlas noskaidrot, vai Direktīvas 2004/18 15. panta c) punktu, saskaņā ar kuru šo direktīvu nepiemēro publiskiem līgumiem, ko reglamentē citi procedūras noteikumi un kuru slēgšanas tiesības piešķirtas saskaņā ar konkrētu kādas starptautiskas organizācijas procedūru, ir iespējams interpretēt tā, ka ar to dalībvalstij pēc tās pievienošanās Savienībai ir atļauts šo direktīvu nepiemērot, ciktāl tai ir saistošs finansēšanas līgums, kas ir noslēgts ar EIB pirms tās pievienošanās Savienībai, un saskaņā ar kuru publisku līgumu piešķiršanas procedūrās tiek ievēroti konkrēti kritēriji, kas ir stingrāki nekā minētajā direktīvā paredzētie.</t>
  </si>
  <si>
    <t>Eiropas Parlamenta un Padomes 2004. gada 31. marta Direktīva 2004/18/EK par to, kā koordinēt būvdarbu valsts līgumu, piegādes valsts līgumu un pakalpojumu valsts līgumu slēgšanas tiesību piešķiršanas procedūru, it īpaši tās 15. panta c) punkts, ir interpretējama tādējādi, ka tā nepieļauj, ka dalībvalsts tiesiskajā regulējumā saistībā ar publiska līguma piešķiršanas procedūru, kas ir uzsākta pēc dalībvalsts pievienošanās Eiropas Savienībai, lai īstenotu projektu, kurš ir uzsākts, pamatojoties uz finansēšanas līgumu, kas ar Eiropas Investīciju banku ir noslēgts pirms minētās pievienošanās, ir paredzēts piemērot īpašus kritērijus, kuri ir paredzēti Eiropas Investīciju bankas Pamatnostādņu par publisku līgumu piešķiršanu noteikumos, kas neatbilst šīs direktīvas noteikumiem;
 2) Padomes 2006. gada 11. jūlija Regulas (EK) Nr. 1083/2006, ar ko paredz vispārīgus noteikumus par Eiropas Reģionālās attīstības fondu, Eiropas Sociālo fondu un Kohēzijas fondu un atceļ Regulu (EK) Nr. 1260/1999, 9. panta 5. punkts un 60. panta a) punkts ir interpretējami tādējādi, ka tādu publiska līguma piešķiršanas procedūru kā pamatlietā aplūkotā, kurā ir piemēroti stingrāki kritēriji nekā Direktīvā 2004/18 paredzētie, nevar uzskatīt par tādu, kas ir veikta pilnībā saskaņā ar Savienības tiesībām, un tā nav tiesīga uz neatmaksājamu Eiropas finansējumu, kas ir piešķirts ar atpakaļejošu spēku.</t>
  </si>
  <si>
    <t>http://curia.europa.eu/juris/document/document.jsf?text=C%25E2%2580%2591408%252F16&amp;docid=197488&amp;pageIndex=0&amp;doclang=LV&amp;mode=req&amp;dir=&amp;occ=first&amp;part=1&amp;cid=852237#ctx1</t>
  </si>
  <si>
    <t>C-567/15</t>
  </si>
  <si>
    <t>LitSpecMet UAB pret Vilniaus lokomotyvų remonto depas UAB</t>
  </si>
  <si>
    <t>Vai Direktīvas 2004/18 1. panta 9. punkta otrā daļa ir interpretējama tādējādi, ka sabiedrība, kas, pirmkārt, pilnībā pieder līgumslēdzējai iestādei, kuras uzņēmējdarbības mērķis ir apmierināt vispārējas vajadzības, un kas, otrkārt, veic gan darījumus par labu šai līgumslēdzējai iestādei, gan darījumus konkurences tirgū, var tikt kvalificēta kā “publisko tiesību subjekts” šīs tiesību normas izpratnē, un kāda ietekme šajā ziņā attiecīgā gadījumā ir tam, ka iekšējo darījumu vērtība nākotnē var būt mazāka par 90 % vai nebūtiska daļa no sabiedrības kopējā apgrozījuma.</t>
  </si>
  <si>
    <t>Eiropas Parlamenta un Padomes 2004. gada 31. marta Direktīvas 2004/18/EK par to, kā koordinēt būvdarbu valsts līgumu, piegādes valsts līgumu un pakalpojumu valsts līgumu slēgšanas tiesību piešķiršanas procedūru, kas grozīta ar Komisijas 2011. gada 30. novembra Regulu (ES) Nr. 1251/2011, 1. panta 9. punkta otrā daļa ir interpretējama tādējādi, ka sabiedrība, kas, pirmkārt, pilnībā pieder līgumslēdzējai iestādei, kuras uzņēmējdarbības mērķis ir apmierināt vispārējas vajadzības, un kas, otrkārt, veic gan darījumus šīs līgumslēdzējas iestādes labā, gan darījumus konkurences tirgū, ir jākvalificē kā “publisko tiesību subjekts” šīs tiesību normas izpratnē, ciktāl šīs sabiedrības darbība ir vajadzīga, lai minētā līgumslēdzēja iestāde varētu veikt savu darbību, un ciktāl, lai apmierinātu vispārējas vajadzības, minētā sabiedrība rīkojas atkarībā no apsvērumiem, kas nav saimnieciska rakstura apsvērumi, bet tas ir jāpārbauda iesniedzējtiesai. Šajā ziņā nav nozīmes tam, ka iekšējo darījumu vērtība nākotnē varētu būt mazāka par 90 % vai nebūtiska daļa no sabiedrības kopējā apgrozījuma.</t>
  </si>
  <si>
    <t>http://curia.europa.eu/juris/document/document.jsf?text=&amp;docid=195241&amp;pageIndex=0&amp;doclang=en&amp;mode=lst&amp;dir=&amp;occ=first&amp;part=1&amp;cid=1943966</t>
  </si>
  <si>
    <t>C-223/16</t>
  </si>
  <si>
    <t>Casertana Costruzioni Srl pret Ministero delle Infrastructure e dei Trasporti – Provveditorato Interregionale per le opera pubbliche della Campania e del Molise</t>
  </si>
  <si>
    <t>1) Vai Direktīvas 2004/18 15. panta c) punkts ir jāinterpretē tādējādi, ka tas atļauj dalībvalstij pēc pievienošanās [..] Savienībai nepiemērot attiecīgo direktīvu, ja šī valsts izmanto ar [EIB] noslēgtu finansējuma līgumu, kas ir parakstīts pirms pievienošanās un uz kura pamata publisko iepirkumu līgumiem, kuru slēgšanas tiesības tiks piešķirtas, piemēro finansētāja noteiktus īpašus kritērijus, kā šajā lietā aplūkojamie, kas ir stingrāki nekā minētajā direktīvā noteiktie?</t>
  </si>
  <si>
    <t>2) Padomes 2006. gada 11. jūlija Regulas (EK) Nr. 1083/2006, ar ko paredz vispārīgus noteikumus par Eiropas Reģionālās attīstības fondu, Eiropas Sociālo fondu un Kohēzijas fondu un atceļ Regulu (EK) Nr. 1260/1999, 9. panta 5. punkts un 60. panta a) punkts ir interpretējami tādējādi, ka tādu publiska līguma piešķiršanas procedūru kā pamatlietā aplūkotā, kurā ir piemēroti stingrāki kritēriji nekā Direktīvā 2004/18 paredzētie, nevar uzskatīt par tādu, kas ir veikta pilnībā saskaņā ar Savienības tiesībām, un tā nav tiesīga uz neatmaksājamu Eiropas finansējumu, kas ir piešķirts ar atpakaļejošu spēku.</t>
  </si>
  <si>
    <t>http://curia.europa.eu/juris/document/document.jsf?text=&amp;docid=194433&amp;pageIndex=0&amp;doclang=LV&amp;mode=lst&amp;dir=&amp;occ=first&amp;part=1&amp;cid=506699</t>
  </si>
  <si>
    <t>Ingsteel spol. s r. o.,
 Metrostav a.s.
 pret
 Úrad pre verejné obstarávanie</t>
  </si>
  <si>
    <t>Lūgums sniegt prejudiciālu nolēmumu – Publiski līgumi – Direktīva 2004/18/EK – 47. panta 1., 4. un 5. punkts – Pretendenta saimnieciskais un finansiālais stāvoklis – Direktīvas 89/665/EEK un 2007/66/EK – Prasība tiesā par lēmumu par pretendenta izslēgšanu no iepirkuma procedūras – Eiropas Savienības Pamattiesību harta – 47. pants – Tiesības uz efektīvu tiesību aizsardzību</t>
  </si>
  <si>
    <t>http://curia.europa.eu/juris/liste.jsf?language=en&amp;num=C-76/16</t>
  </si>
  <si>
    <t>C‑701/15</t>
  </si>
  <si>
    <t>Malpensa Logistica Europa SpA
 pret
 Società Esercizi Aeroportuali SpA (SEA)</t>
  </si>
  <si>
    <t>2) Vai Direktīva 2004/18 ir jāinterpretē tādējādi, ka tā liedz valsts tiesībās pastāvēt normatīvam aktam, kā [OUG] Nr.72/2007, kas paredz piemērot [EIB pamatnostādņu] noteikumus, atkāpjoties no tā normatīvā akta noteikumiem, ar kuru valsts tiesībās ir transponēta direktīva, konkrētajā gadījumā [OUG] Nr. 34/2006, informatīvajā ziņojumā[, kas attiecas uz šo pirmo rīkojumu,] norādīto iemeslu dēļ, lai izpildītu pirms pievienošanās noslēgtā finansējuma līguma prasības?</t>
  </si>
  <si>
    <t>Regulas Nr. 1083/2006 2. panta 7. punkts ir interpretējams tādējādi, ka tādu pretendentu priekšatlases kritēriju izmantošana, kas ir stingrāki nekā Direktīvā 2004/18 paredzētie, ir “neatbilstība” šīs tiesību normas izpratnē, kura pamato finanšu korekcijas piemērošanu saskaņā ar šīs regulas 98. pantu, ciktāl nevar izslēgt, ka šāda izmantošana ietekmēja attiecīgo fondu budžetu, un tas ir jāpārbauda iesniedzējtiesai.</t>
  </si>
  <si>
    <t>http://curia.europa.eu/juris/liste.jsf?language=en&amp;num=C-701/15</t>
  </si>
  <si>
    <t>C-296/15</t>
  </si>
  <si>
    <t>Medisanus d.o.o.
 pret
 Splošna Bolnišnica Murska Sobota</t>
  </si>
  <si>
    <t>Eiropas Parlamenta un Padomes 2004. gada 31. marta Direktīvas 2004/18/EK par to, kā koordinēt būvdarbu valsts līgumu, piegādes valsts līgumu un pakalpojumu valsts līgumu [būvdarbu, piegādes un pakalpojumu publisko līgumu] slēgšanas tiesību piešķiršanas procedūru, 2. pants un 23. panta 2. un 8. punkts, kā arī LESD 34. pants, to lasot kopā ar LESD 36. pantu, ir jāinterpretē tādējādi, ka tie nepieļauj tādu klauzulu publiskā iepirkuma tehniskajās specifikācijās, kurā atbilstoši tās dalībvalsts tiesību aktiem, kurai pieder līgumslēdzēja iestāde, ir pieprasīts, lai no plazmas izgatavotās zāles, par kurām ir konkrētais publiskais iepirkums, būtu ražotas no šajā dalībvalstī iegūtas plazmas.</t>
  </si>
  <si>
    <t>http://curia.europa.eu/juris/liste.jsf?language=en&amp;num=C-296/15</t>
  </si>
  <si>
    <t>C-131/16</t>
  </si>
  <si>
    <t>Archus sp. z o.o. un Gama Jacek Lipik pret Polskie Górnictwo Naftowe i Gazownictwo S.A.</t>
  </si>
  <si>
    <t>3) Vai, interpretējot Regulas Nr. 1083/2006 9. panta 5. punktu un 60. panta a) punktu, šāds publiskais iepirkums, kas ir noslēgts atbilstīgi [EIB pamatnostādnēm] un valsts tiesībām, var tikt uzskatīts par atbilstīgu Savienības tiesību aktiem un tiesīgu saņemt neatmaksājamu Eiropas finansējumu, ko piešķir ar atpakaļejošu spēku?</t>
  </si>
  <si>
    <t>1) vienlīdzīgas attieksmes pret saimnieciskās darbības subjektiem princips, kas paredzēts Eiropas Parlamenta un Padomes 2004. gada 31. marta Direktīvas 2004/17/EK, ar ko koordinē iepirkuma procedūras, kuras piemēro subjekti, kas darbojas ūdensapgādes, enerģētikas, transporta un pasta pakalpojumu nozarēs, 10. pantā, ir jāinterpretē tādējādi, ka tam ir pretrunā tas, ka saistībā ar iepirkuma procedūru līgumslēdzēja iestāde aicina kādu pretendentu iesniegt deklarācijas vai dokumentus, kas bija jāiesniedz atbilstoši specifikācijām un kas nav iesniegti piedāvājumu iesniegšanai noteiktajā termiņā. Turpretī šim pantam nav pretrunā tas, ka līgumslēdzēja iestāde aicina kādu pretendentu paskaidrot piedāvājumu vai izlabot tajā pieļautu acīmredzamu kļūdu pēc būtības, tomēr ar nosacījumu, ka šis aicinājums tiek adresēts visiem pretendentiem, kas ir vienādā situācijā, ka pret visiem pretendentiem attieksme ir vienlīdzīga un lojāla un ka šis paskaidrojums vai labojums nevar tikt pielīdzināts jauna piedāvājuma iesniegšanai; tas ir jāpārbauda iesniedzējtiesai;
 2) Padomes 1992. gada 25. februāra Direktīvā 92/13/EEK, ar ko koordinē normatīvos un administratīvos aktus par to, kā piemēro Kopienas noteikumus par līgumu piešķiršanas procedūrām, ko piemēro subjekti, kuri darbojas ūdensapgādes, enerģētikas, transporta un telekomunikāciju nozarē, ar grozījumiem, kas izdarīti ar Eiropas Parlamenta un Padomes 2007. gada 11. decembra Direktīvu 2007/66/EK, ir jāinterpretē tādējādi, ka tādā situācijā kā pamatlietā aplūkotā, kurā publiskā iepirkuma procedūrā iesniegti divi piedāvājumi un līgumslēdzēja iestāde vienlaikus ir pieņēmusi divus lēmumus attiecīgi par viena no pretendentiem piedāvājuma noraidīšanu un līguma slēgšanas tiesību piešķiršanu otrajam, atraidītajam pretendentam, kurš ir cēlis prasību par šiem abiem lēmumiem, ir jāvar lūgt izslēgt izraudzītā pretendenta piedāvājumu, un tādēļ jēdziens “konkrēta līguma slēgšanas tiesības” Direktīvas 92/13 ar grozījumiem, kas izdarīti ar Direktīvu 2007/66, 1. panta 3. punkta izpratnē attiecīgajā gadījumā var attiekties uz iespējamo jaunas publiskā iepirkuma procedūras uzsākšanu.</t>
  </si>
  <si>
    <t>http://curia.europa.eu/juris/document/document.jsf?text=&amp;docid=190585&amp;pageIndex=0&amp;doclang=LV&amp;mode=lst&amp;dir=&amp;occ=first&amp;part=1&amp;cid=826409</t>
  </si>
  <si>
    <t>C-387/14</t>
  </si>
  <si>
    <t>Esaprojekt sp. z o.o. pret Województwo Łódzkie.</t>
  </si>
  <si>
    <t>Lūgums sniegt prejudiciālu nolēmumu – Publiski līgumi – Direktīva 2004/18/EK – Vienlīdzīgas attieksmes, nediskriminācijas un pārredzamības principi – Komersantu tehniskās un/vai profesionālās iespējas – 48. panta 3. punkts – Iespēja atsaukties uz citu personu iespējām – 51. pants – Piedāvājuma papildināšanas iespēja – 45. panta 2. punkta g) apakšpunkts – Izslēgšana no dalības publiskā līgumā nopietna pārkāpuma dēļ</t>
  </si>
  <si>
    <t>1) Eiropas Parlamenta un Padomes 2004. gada 31. marta Direktīvas 2004/18/EK par to, kā koordinēt būvdarbu valsts [publisku] līgumu, piegādes valsts [publisku] līgumu un pakalpojumu valsts [publisku] līgumu slēgšanas tiesību piešķiršanas procedūru, 51. pants, to lasot kopā ar šīs direktīvas 2. pantu, ir jāinterpretē tādējādi, ka tam ir pretrunā, ka pēc tam, kad ir beidzies noteiktais termiņš kandidatūru iesniegšanai publiskā līguma slēgšanas tiesību piešķiršanai, komersants, lai pierādītu, ka viņš atbilst nosacījumiem dalībai publiskā iepirkuma līguma slēgšanas tiesību piešķiršanas procedūrā, iesniedz līgumslēdzējai iestādei dokumentus, kas netika uzrādīti sākotnējā piedāvājumā, piemēram, līgumu, kuru izpildījusi trešā persona, kā arī šīs trešās personas apņemšanos nodot šī komersanta rīcībā nepieciešamās iespējas un resursus attiecīgā līguma izpildei;
 2) Direktīvas 2004/18 44. pants, to lasot kopā ar šīs direktīvas 48. panta 2. punkta a) apakšpunktu, un tās 2. pantā ietvertais vienlīdzīgas attieksmes pret komersantiem princips ir jāinterpretē tādējādi, ka tie neļauj komersantam norādīt citas personas iespējas minētās direktīvas 48. panta 3. punkta izpratnē, pievienojot divu citu personu zināšanas un pieredzi, kurām individuāli nav pieprasīto iespēju attiecīgā līguma izpildei, gadījumā, ja līgumslēdzēja iestāde uzskatītu, ka attiecīgais līgums ir nedalāms un tādējādi tas ir jāīsteno vienam komersantam, un ka iespējas norādīt vairāku komersantu pieredzi izslēgšana ir saistīta un samērīga ar attiecīgā līguma, kurš tādējādi jāīsteno vienam komersantam, priekšmetu;
 3) Direktīvas 2004/18 44. pants, to lasot kopā ar šīs direktīvas 48. panta 2. punkta a) apakšpunktu, un tās 2. pantā iekļautais vienlīdzīgas attieksmes pret komersantiem princips ir jāinterpretē tādējādi, ka tie neļauj komersantam, kurš individuāli piedalās publiskā iepirkuma līguma slēgšanas tiesību piešķiršanas procedūrā, norādīt uzņēmumu grupas, kurā tas ir piedalījies citā publiskajā līgumā, pieredzi, ja tas nav faktiski un konkrēti piedalījies šī līguma īstenošanā;
 4) Direktīvas 2004/18 45. panta 2. punkta g) apakšpunkts, ar kuru ir ļauts izslēgt komersantu no dalības publiskā līgumā, it īpaši, ja viņš ir atzīts par “vainīgu nopietnā” sniegtās, līgumslēdzējas iestādes pieprasītās informācijas sagrozīšanā, ir jāinterpretē tādējādi, ka tas var tikt piemērots, ja attiecīgais komersants ir atzīts par atbildīgu par pietiekami smagu nolaidību, proti, nolaidību, kas var izšķiroši ietekmēt lēmumus par publiskā līguma slēgšanas tiesību piešķiršanu, izslēgšanu vai iekļaušanu publiskajā līgumā, neatkarīgi no tā, vai šis komersants ir rīkojies tīši;
 5) Direktīvas 2004/18 44. pants, to lasot kopā ar šīs direktīvas 48. panta 2. punkta a) apakšpunktu, un tās 2. pantā iekļautais vienlīdzīgas attieksmes pret komersantiem princips ir jāinterpretē tādējādi, ka tie ļauj komersantam norādīt pieredzi, vienlaicīgi atsaucoties uz diviem vai vairāk kā vienu līgumu, ja vien līgumslēdzēja iestāde šādu iespēju nav tieši izslēgusi atbilstoši prasībām, kas ir saistītas un samērīgas ar attiecīgā publiskā līguma priekšmetu un mērķi.</t>
  </si>
  <si>
    <t>http://curia.europa.eu/juris/document/document.jsf?text=&amp;docid=190329&amp;pageIndex=0&amp;doclang=LV&amp;mode=lst&amp;dir=&amp;occ=first&amp;part=1&amp;cid=1002821</t>
  </si>
  <si>
    <t>C-298/15</t>
  </si>
  <si>
    <t>“Borta” UAB v
 Klaipėdos valstybinio jūrų uosto direkcija VĮ.</t>
  </si>
  <si>
    <t>4) Ja atbilde uz iepriekšējo jautājumu ir noliedzoša, ja šāds publiskais iepirkums tomēr ir pasludināts par atbilstīgu nozares darbības programmas “Transports, 2007.–2013. gads” prasībām, šāds iespējams Savienības tiesību normu publisko iepirkumu jomā pārkāpums (tiek noteikti vairāki pretendentu priekšatlases kritēriji, kas pēc rakstura ir analogi [EIB pamatnostādnēs] paredzētajiem kritērijiem, bet ir stingrāki nekā Direktīvā 2004/18 [..] paredzētie [..]) veido “neatbilstību” Regulas Nr. 1083/2006 2. panta 7. punkta izpratnē, kas rada attiecīgās dalībvalsts pienākumu veikt finanšu korekciju/procentuālu samazinājumu, pamatojoties uz minētās regulas 98. panta 2. punktu?”</t>
  </si>
  <si>
    <t>1) attiecībā uz publisku līgumu, kas neietilpst Eiropas Parlamenta un Padomes 2004. gada 31. marta Direktīvas 2004/17/EK, ar ko koordinē iepirkuma procedūras, kuras piemēro subjekti, kas darbojas ūdensapgādes, enerģētikas, transporta un pasta pakalpojumu nozarē, kurā grozījumi ir izdarīti ar Komisijas 2013. gada 13. decembra Regulu (ES) Nr. 1336/2013, piemērošanas jomā, bet par ko ir noteikta pārrobežu interese, LESD 49. un 56. pants ir jāinterpretē tādējādi, ka tiem ir pretēja tāda valsts tiesību norma, kāds ir Lietuvos Respublikos viešųjų pirkimų įstatymas (Lietuvas Likums par publiskajiem iepirkumiem) 24. panta 5. punkts, kurā ir paredzēts, ka gadījumā, ja tiek slēgti apakšuzņēmuma līgumi publiska būvdarbu līguma izpildei, izraudzītajam pretendentam pašam ir jāveic galvenie būvdarbi, ko kā tādus ir definējusi līgumslēdzēja iestāde;
 2) attiecībā uz šādu publisku līgumu vienlīdzīgas attieksmes un nediskriminācijas principi, kā arī pārskatāmības pienākums, kas izriet it īpaši no LESD 49. un 56. panta, ir jāinterpretē tādējādi, ka tie neliedz līgumslēdzējai iestādei pēc uzaicinājuma iesniegt piedāvājumu publicēšanas grozīt tādu specifikāciju klauzulu, kas attiecas uz profesionālo spēju summēšanas nosacījumiem un kārtību, kāda ir pamatlietā aplūkotā 4.3. klauzula, ar nosacījumu, pirmkārt, ka izdarītie grozījumi nav tik būtiski, ka tie piesaistītu potenciālos pretendentus, kas, ja nebūtu šādu grozījumu, nevarētu iesniegt piedāvājumu, otrkārt, ka par minētajiem grozījumiem ir izdarīta atbilstoša reklāma un, treškārt, ka tie tiek izdarīti, pirms pretendenti iesniedz piedāvājumus, ka šo piedāvājumu iesniegšanas termiņš tiek pagarināts, ja attiecīgie grozījumi ir nozīmīgi, ka šī pagarinājuma ilgums ir atkarīgs no šo grozījumu nozīmīguma un ka šis ilgums ir pietiekams, lai ļautu ieinteresētajiem saimnieciskās darbības subjektiem rezultātā pielāgot savus piedāvājumus, un tas ir jāpārbauda iesniedzējtiesai;
 3) Direktīvas 2004/17, kurā grozījumi ir izdarīti ar Regulu Nr. 1336/2013, 54. panta 6. punkts ir jāinterpretē tādējādi, ka tam ir pretēja tāda specifikāciju klauzula, kāda ir pamatlietā aplūkotā 4.3. klauzula, kurā gadījumā, ja vairāki pretendenti iesniedz kopīgu piedāvājumu, ir prasīts, lai katra no tiem ieguldījums, lai izpildītu profesionālo spēju jomā piemērojamās prasības, proporcionāli atbilstu būvdarbu daļai, ko tas faktiski veiks, ja tam tiks piešķirtas attiecīgā līguma slēgšanas tiesības.</t>
  </si>
  <si>
    <t>http://curia.europa.eu/juris/liste.jsf?language=en&amp;num=C-298/15</t>
  </si>
  <si>
    <t>C-391/15</t>
  </si>
  <si>
    <t>Marina del Mediterráneo SL u.c. v
 Agencia Pública de Puertos de Andalucía</t>
  </si>
  <si>
    <t>Lūgums sniegt prejudiciālu nolēmumu – Publiski līgumi – Pārbaudes procedūras – Direktīva 89/665/EEK – 1. panta 1. punkts – 2. panta 1. punkts – Līgumslēdzējas iestādes lēmums par tiesību piešķiršanu saimnieciskās darbības subjektam iesniegt piedāvājumu – Saskaņā ar piemērojamo valsts tiesisko regulējumu nepārsūdzams lēmums</t>
  </si>
  <si>
    <t>1) Padomes 1989. gada 21. decembra Direktīvas 89/665/EEK par to normatīvo un administratīvo aktu koordinēšanu, kuri attiecas uz izskatīšanas procedūru piemērošanu, piešķirot piegādes un uzņēmuma līgumus valsts vajadzībām, kurā grozījumi izdarīti ar Eiropas Parlamenta un Padomes 2007. gada 11. decembra Direktīvu 2007/66/EK, 1. panta 1. punkts un 2. panta 1. punkta a) un b) apakšpunkts ir jāinterpretē tādējādi, ka tādā situācijā kā tā, uz kuru attiecas pamatlieta, tiem pretrunā ir valsts tiesību akts, atbilstoši kuram tāds lēmums pielaist pretendentu dalībai iepirkuma procedūrā, par ko tiek apgalvots, ka ar to ir pārkāptas Savienības tiesības publiskā iepirkuma jomā, vai valsts tiesību akts, ar kuru tās ir transponētas, nepieder pie līgumslēdzējas iestādes sagatavojošiem aktiem, kas var būt patstāvīgas prasības tiesā priekšmets;
 2) Direktīvas 89/665, kurā grozījumi izdarīti ar Direktīvu 2007/66/EK, 1. panta 1. punktam un 2. panta 1. punkta a) un b) apakšpunktam ir tieša iedarbība.</t>
  </si>
  <si>
    <t>http://curia.europa.eu/juris/liste.jsf?language=en&amp;num=C-391/15</t>
  </si>
  <si>
    <t>C-355/15</t>
  </si>
  <si>
    <t>Bietergemeinschaft 1. Technische Gebäudebetreuung GesmbH und Caverion Österreich GmbH pret Universität für Bodenkultur Wien un VAMED Management und Service GmbH &amp; Co. KG in Wien</t>
  </si>
  <si>
    <t>Lūgums sniegt prejudiciālu nolēmumu – Publiski līgumi – Direktīva 89/665/EEK – Publiskā iepirkuma pārbaudes procedūras – 1. panta 3. punkts – Interese celt prasību – 2.a panta 2. punkts – Jēdziens “attiecīgais pretendents” – Līgumslēdzējas iestādes galīgi izslēgta pretendenta tiesības celt prasību pret vēlāku lēmumu par līguma slēgšanas tiesību piešķiršanu.</t>
  </si>
  <si>
    <t>Padomes 1989. gada 21. decembra Direktīvas 89/665/EEK par to normatīvo un administratīvo aktu koordinēšanu, kuri attiecas uz izskatīšanas [pārsūdzības] procedūru piemērošanu, piešķirot [tiesības noslēgt] piegādes un uzņēmuma līgumus valsts vajadzībām, kas grozīta ar Eiropas Parlamenta un Padomes 2007. gada 11. decembra Direktīvu 2007/66/EK, 1. panta 3. punkts ir jāinterpretē tādējādi, ka tas pieļauj to, ka pretendentam, kas tika izslēgts to publiskā iepirkuma procedūras ar līgumslēdzējas iestādes lēmumu, kurš ir kļuvis galīgs, tiek atteikta pieeja pārbaudes procedūrām par attiecīgā publiskā iepirkuma līguma slēgšanas tiesību piešķiršanu un līguma noslēgšanu, ja savus piedāvājumus ir iesnieguši tikai šis noraidītais pretendents un izraudzītais pretendents un ja minētais pretendents apgalvo, ka šī izraudzītā pretendenta piedāvājums arī esot bijis jānoraida.</t>
  </si>
  <si>
    <t>http://curia.europa.eu/juris/liste.jsf?language=en&amp;num=C-355/15</t>
  </si>
  <si>
    <t>Remondis GmbH &amp; Co. KG Region Nord pret Region Hannover</t>
  </si>
  <si>
    <t>Lūgums sniegt prejudiciālu nolēmumu – LES 4. panta 2. punkts – Dalībvalstu nacionālās identitātes, kas raksturīga to politiskajām un konstitucionālajām pamatstruktūrām, tostarp reģionālajām un vietējām pašvaldībām, ievērošana – Dalībvalstu iekšējā organizācija – Pašvaldības – Tiesību akts, ar ko tiek izveidota jauna publisko tiesību struktūra un noteikta pilnvaru un atbildības nodošana sabiedrisko uzdevumu izpildei – Publiski līgumi – Direktīva 2004/18/EK – 1. panta 2. punkta a) apakšpunkts – Jēdziens “publisks līgums”</t>
  </si>
  <si>
    <t>Eiropas Parlamenta un Padomes 2004. gada 31. marta Direktīvas 2004/18/EK par to, kā koordinēt būvdarbu valsts līgumu, piegādes valsts līgumu un pakalpojumu valsts līgumu slēgšanas tiesību piešķiršanas procedūru, 1. panta 2. punkta a) apakšpunkts ir jāinterpretē tādējādi, ka par valsts līgumu nav jāuzskata tāds nolīgums, ko ir noslēgušas divas pašvaldības, kā pamatlietā esošais, pamatojoties uz kuru tās ar statūtiem ir izveidojušas pašvaldību mērķapvienību, kas ir publisko tiesību juridiska persona, un šim jaunajam publisko tiesību subjektam ir nodevušas dažas savas pilnvaras, kas līdz šim bija pašvaldībām un kuras turpmāk ir šai pašvaldību mērķapvienībai.</t>
  </si>
  <si>
    <t>https://eur-lex.europa.eu/legal-content/LV/TXT/?uri=CELEX:62015CJ0051</t>
  </si>
  <si>
    <t>C-171/15</t>
  </si>
  <si>
    <t>Connexxion Taxi Services BV pret Staat der Nederlanden – Ministerie van Volksgezondheid, Welzijn en Sport u.c.</t>
  </si>
  <si>
    <t>Lūgums sniegt prejudiciālu nolēmumu – Publiski pakalpojumu līgumi – Direktīva 2004/18/EK – 45. panta 2. punkts – Kandidāta vai pretendenta personiskā situācija – Fakultatīvi izslēgšanas pamati – Nopietns pārkāpums saistībā ar profesionālo darbību – Valsts tiesiskais regulējums, kurā paredzēts katrā atsevišķā gadījumā veikt pārbaudi atbilstoši samērīguma principam – Līgumslēdzēju iestāžu lēmumi – Direktīva 89/665/EEK – Pārbaude tiesā</t>
  </si>
  <si>
    <t>Savienības tiesībām, konkrēti, Eiropas Parlamenta un Padomes 2004. gada 31. marta Direktīvas 2004/18/EK par to, kā koordinēt būvdarbu valsts līgumu, piegādes valsts līgumu un pakalpojumu valsts līgumu slēgšanas tiesību piešķiršanas procedūru, 45. panta 2. punktam nav pretrunā, ka tādā valsts tiesiskajā regulējumā kā pamatlietā aplūkotais līgumslēdzējai iestādei ir uzlikts pienākums atbilstoši samērīguma principam izvērtēt, vai iepirkuma pretendents, kurš ir izdarījis smagu profesionālās ētikas pārkāpumu, patiešām ir jāizslēdz;
Direktīvas 2004/18 normas, konkrēti tās, kas ietvertas šīs direktīvas 2. pantā un VII A pielikuma 17. punktā, lasot tās vienlīdzīgas attieksmes principa, kā arī no tā izrietošā pārskatāmības pienākuma gaismā, ir jāinterpretē tādējādi, ka tām ir pretrunā, ka līgumslēdzēja iestāde nolemj kādam smagu profesionālās ētikas pārkāpumu izdarījušam pretendentam piešķirt publisko iepirkumu, pamatojoties uz to, ka šā pretendenta izslēgšana būtu bijusi pretrunā samērīguma principam, lai arī saskaņā ar šā iepirkuma nosacījumos noteikto pretendents, kas izdarījis smagu profesionālās ētikas pārkāpumu, ir obligāti izslēdzams, neņemot vērā, vai šī sankcija ir vai nav samērīga.</t>
  </si>
  <si>
    <t>https://eur-lex.europa.eu/legal-content/LV/TXT/?uri=CELEX:62015CA0171&amp;qid=1773734793650</t>
  </si>
  <si>
    <t>C‑439/14 un C‑488/14</t>
  </si>
  <si>
    <t>“Lūgums sniegt prejudiciālu nolēmumu — Direktīvas 89/665/EEK un 92/13/EEK — Publiski līgumi — Pārbaudes procedūras — Valsts tiesību akti, kuros tiek prasīta “labticīgas rīcības drošības nauda” līgumslēdzējas iestādes aktu pārbaudes procedūru pieejamībai — Eiropas Savienības Pamattiesību harta — 47. pants — Tiesības uz efektīvu tiesību aizsardzību”</t>
  </si>
  <si>
    <t>https://eur-lex.europa.eu/legal-content/LV/ALL/?uri=CELEX%3A62014CJ0439</t>
  </si>
  <si>
    <t>C‑553/15</t>
  </si>
  <si>
    <t>Undis Servizi Srl v
 Comune di Sulmona,
 piedaloties
 Cogesa SpA</t>
  </si>
  <si>
    <t>Lūgums sniegt prejudiciālu nolēmumu – Publiski pakalpojumu līgumi – Līguma slēgšanas tiesību piešķiršana, neuzsākot iepirkuma procedūru – Tā sauktā “in house” piešķiršana – Nosacījumi – Līdzīga kontrole – Lielākās darbības daļas veikšana – Izraudzītā valsts kapitāla sabiedrība, kas pieder vairākām pašvaldībām – Darbība, kas tiek veikta arī tādu pašvaldību labā, kurām nav kapitāldaļu – Darbība, kuru liek veikt valsts iestāde, kam nav kapitāldaļu</t>
  </si>
  <si>
    <t>1) piemērojot Tiesas judikatūru par tiešo publiskā iepirkuma līguma slēgšanas tiesību piešķiršanu, proti, tā saukto “in house” piešķiršanu, lai noteiktu, vai izraudzītais uzņēmums lielāko darbības daļu veic līgumslēdzējas iestādes, proti, pašvaldību, kurām tajā ir kapitāldaļas un kuras to kontrolē, labā, šajā darbībā nav jāiekļauj darbība, kuru šim uzņēmumam liek darīt valsts iestāde, kurai tajā nav kapitāldaļu, par labu pašvaldībām, kurām arī nav kapitāldaļu minētajā uzņēmumā un kuras to nekādi nekontrolē, un šī pēdējā minētā darbība ir jāuzskata par tādu, kas veikta trešo personu labā;
 2) lai noteiktu, vai izraudzītais uzņēmums lielāko darbības daļu veic to pašvaldību labā, kurām tajā ir kapitāldaļas un kuru kopīgi veiktā kontrole ir tāda pati kā tā, ko tās īsteno pār saviem dienestiem, ir jāņem vērā visi lietas apstākļi, un tajos var tikt iekļauta darbība, kuru šis izraudzītais uzņēmums ir veicis šo pašvaldību labā, pirms šī kopīgā kontrole ir stājusies spēkā.</t>
  </si>
  <si>
    <t>https://eur-lex.europa.eu/legal-content/LV/TXT/HTML/?uri=CELEX:62015CJ0553</t>
  </si>
  <si>
    <t>C‑199/15</t>
  </si>
  <si>
    <t>Ciclat Soc. coop. v
 Consip SpA,
 Autorità per la Vigilanza sui Contratti Pubblici di lavori, servizi e forniture</t>
  </si>
  <si>
    <t>Lūgums sniegt prejudiciālu nolēmumu – Direktīva 2004/18/EK – 45. pants – LESD 49. un 56. pants – Publiski līgumi – Nosacījumi izslēgšanai no būvdarbu, piegādes un pakalpojumu publiskā iepirkuma procedūras – Pienākumi saistībā ar sociālā nodrošinājuma iemaksu maksāšanu – Vienots dokuments, kas apliecina sociālo iemaksu pienācīgu veikšanu – Pārkāpumu novēršana</t>
  </si>
  <si>
    <t>Eiropas Parlamenta un Padomes 2004. gada 31. marta Direktīvas 2004/18/EK par to, kā koordinēt būvdarbu valsts līgumu, piegādes valsts līgumu un pakalpojumu valsts līgumu slēgšanas tiesību piešķiršanas procedūru, 45. pants ir jāinterpretē tādējādi, ka tas neaizliedz tādu valsts tiesisko regulējumu kā pamatlietā, kas uzliek pienākumu līgumslēdzējai iestādei uzskatīt par izslēgšanas pamatu pārkāpumu sociālā nodrošinājuma iemaksu jomā, kurš ir konstatēts sertifikātā, ko pēc savas ierosmes prasa līgumslēdzēja iestāde un ko izsniedz sociālā nodrošinājuma struktūras, ja šis pārkāpums ir bijis dalības konkursā brīdī un pat ja tas vairs neeksistēja līguma piešķiršanas vai pārbaudes, ko veic līgumslēdzēja iestāde pēc savas ierosmes, laikā.</t>
  </si>
  <si>
    <t>https://eur-lex.europa.eu/legal-content/LV/TXT/HTML/?uri=CELEX:62015CJ0199</t>
  </si>
  <si>
    <t>C-292/15</t>
  </si>
  <si>
    <t>Hörmann Reisen GmbH v Stadt Augsburg and Landkreis Augsburg</t>
  </si>
  <si>
    <t>Lūgums sniegt prejudiciālu nolēmumu – Publiski līgumi – Sabiedriskā pasažieru transporta pakalpojumi, ko sniedz ar autobusu – Regula (EK) Nr. 1370/2007 – 4. panta 7. punkts – Apakšuzņēmuma līgumi – Pienākums operatoram pašam izpildīt būtisku daļu no sabiedriskā pasažieru transporta pakalpojumiem – Piemērojamība – 5. panta 1. punkts – Līguma slēgšanas tiesību piešķiršanas procedūra – Līguma slēgšanas tiesību piešķiršana atbilstoši Direktīvai 2004/18/EK</t>
  </si>
  <si>
    <t>1) Eiropas Parlamenta un Padomes 2007. gada 23. oktobra Regulas (EK) Nr. 1370/2007 par sabiedriskā pasažieru transporta pakalpojumiem, izmantojot dzelzceļu un autoceļus, un ar ko atceļ Padomes Regulu (EEK) Nr. 1191/69 un Padomes Regulu (EEK) Nr. 1107/70, 5. panta 1. punkts ir jāinterpretē tādējādi, ka, piešķirot pasažieru transporta sabiedrisko pakalpojumu, ko sniedz ar autobusu, līguma slēgšanas tiesības, šīs regulas 4. panta 7. punkts turpina būt piemērojams šim līgumam;
 2) Regulas Nr. 1370/2007 4. panta 7. punkts ir interpretējams tādējādi, ka tas līgumslēdzējai iestādei neliedz noteikt 70 % apmērā to tāda sabiedriskā pasažieru transporta pakalpojuma, ko sniedz ar autobusu, kāds ir pamatlietā, daļu, kas komersantam, kam ir uzticēta tā pārvaldīšana un izpilde, ir jāsniedz pašam.</t>
  </si>
  <si>
    <t>http://curia.europa.eu/juris/document/document.jsf;jsessionid=9ea7d2dc30d58bed5f4b9728438c9e688a9c6f73bb97.e34KaxiLc3qMb40Rch0SaxyKaNb0?text=&amp;docid=184893&amp;pageIndex=0&amp;doclang=LV&amp;mode=lst&amp;dir=&amp;occ=first&amp;part=1&amp;cid=455605</t>
  </si>
  <si>
    <t>C-318/15</t>
  </si>
  <si>
    <t>Tecnoedi Costruzioni Srl pret Comune di Fossano</t>
  </si>
  <si>
    <t>Lūgums sniegt prejudiciālu nolēmumu – Publiski būvdarbu līgumi – Direktīva 2004/18/EK – 7. panta c) punkts – Robežvērtību summa publiskos līgumos – Nesasniegta robežvērtība – Nesamērīgi lēti piedāvājumi – Automātiska izslēgšana – Līgumslēdzējas iestādes tiesības – Līgumslēdzējas iestādes pienākumi, kas izriet no brīvības veikt uzņēmējdarbību, no pakalpojumu sniegšanas brīvības un no vispārīgā nediskriminācijas principa – Līgumi, kam var būt noteikta pārrobežu interese.</t>
  </si>
  <si>
    <t>Lūgums sniegt prejudiciālu nolēmumu, ko Tribunale amministrativo regionale per il Piemonte (Pjemontas Reģionālā administratīvā tiesa) ir iesniegusi ar 2015. gada 29. aprīļa lēmumu, ir nepieņemams.</t>
  </si>
  <si>
    <t>http://curia.europa.eu/juris/document/document.jsf?text=&amp;docid=184344&amp;pageIndex=0&amp;doclang=LV&amp;mode=lst&amp;dir=&amp;occ=first&amp;part=1&amp;cid=1000437</t>
  </si>
  <si>
    <t>T-481/14</t>
  </si>
  <si>
    <t>European Dynamics Luxembourg SA and Evropaïki Dynamiki - Proigmena Systimata Tilepikoinonion Pliroforikis kai Tilematikis AE v European Institute of Innovation and Technology (EIT)</t>
  </si>
  <si>
    <t>(Public service contracts — Tender procedure — Supply of services for the development of a knowledge and information management platform — Software development services and maintenance of availability and efficiency of computer services — Refusal to rank the applicants in first place — Selection criteria — Award criteria — Obligation to state reasons — Manifest errors of assessment — Access to documents — Non-contractual liability)</t>
  </si>
  <si>
    <t>http://curia.europa.eu/juris/document/document.jsf;jsessionid=9ea7d0f130d5fa447989d22c4389b2e5fd04bf69930e.e34KaxiLc3eQc40LaxqMbN4Pa3ySe0?text=&amp;docid=183379&amp;pageIndex=0&amp;doclang=EN&amp;mode=lst&amp;dir=&amp;occ=first&amp;part=1&amp;cid=347144</t>
  </si>
  <si>
    <t>C-225/15</t>
  </si>
  <si>
    <t>Criminal proceedings against Domenico Politanò</t>
  </si>
  <si>
    <t>Lūgums sniegt prejudiciālu nolēmumu – LESD 49. pants – Brīvība veikt uzņēmējdarbību – Azartspēles – Ierobežojumi – Primāri vispārējo interešu apsvērumi – Samērīgums – Publiski līgumi – Nosacījumi dalībai iepirkumā un saimnieciskā un finansiālā stāvokļa izvērtēšana – Pretendenta izslēgšana, jo tas nav iesniedzis divu dažādu banku iestāžu sagatavotus apliecinājumus par pretendenta saimniecisko un finansiālo stāvokli – Direktīva 2004/18/EK – 47. pants – Piemērojamība</t>
  </si>
  <si>
    <t>1) Eiropas Parlamenta un Padomes 2004. gada 31. marta Direktīva 2004/18/EK par to, kā koordinēt būvdarbu valsts līgumu, piegādes valsts līgumu un pakalpojumu valsts līgumu slēgšanas tiesību piešķiršanas procedūru, it īpaši tās 47. pants, ir jāinterpretē tādējādi, ka tāds valsts tiesiskais regulējums, kurā ir reglamentēta koncesiju piešķiršana azartspēļu jomā, kā pamatlietā aplūkotais neietilpst to piemērošanas jomā;
 2) LESD 49. pants ir jāinterpretē tādējādi, ka tas pieļauj tādu valsts tiesību normu kā pamatlietā, kurā saimnieciskās darbības subjektiem, kuri vēlas iesniegt piedāvājumu iepirkumā attiecībā uz koncesiju piešķiršanu azartspēļu jomā, ir noteikts pienākums iesniegt pierādījumus par to saimniecisko un finansiālo stāvokli, iesniedzot vismaz divu bankas iestāžu izsniegtus apliecinājumus, neļaujot pierādīt šo stāvokli jebkādā citā veidā, ja šī tiesību norma atbilst Tiesas judikatūrā noteiktajiem samērīguma nosacījumiem; to pārbaudīt ir iesniedzējtiesas ziņā.</t>
  </si>
  <si>
    <t>http://curia.europa.eu/juris/document/document.jsf?text=&amp;docid=183123&amp;pageIndex=0&amp;doclang=LV&amp;mode=lst&amp;dir=&amp;occ=first&amp;part=1&amp;cid=349576</t>
  </si>
  <si>
    <t>C‑549/14</t>
  </si>
  <si>
    <t>Finn Frogne A/S
 v
 Rigspolitiet ved Center for Beredskabskommunikation.</t>
  </si>
  <si>
    <t>Lūgums sniegt prejudiciālu nolēmumu – Publiski līgumi – Direktīva 2004/18/EK – 2. pants – Vienlīdzīgas attieksmes princips – Pārskatāmības pienākums – Līgums par sarežģītas sakaru sistēmas piegādi – Izpildes grūtības – Pušu domstarpības par atbildību – Izlīguma darījums – Līguma apjoma samazināšana – Iekārtu nomas nomaiņa uz pārdošanu – Būtiski līguma grozījumi – Objektīvas iespējas rast izlīgumu pamatojums</t>
  </si>
  <si>
    <t>Eiropas Parlamenta un Padomes 2004. gada 31. marta Direktīvas 2004/18/EK par to, kā koordinēt būvdarbu valsts līgumu, piegādes valsts līgumu un pakalpojumu valsts līgumu slēgšanas tiesību piešķiršanas procedūru, 2. pants ir jāinterpretē tādējādi, ka pēc publiska līguma slēgšanas tiesību piešķiršanas šajā līgumā nevar veikt būtiskus grozījumus, neuzsākot jaunu publiskā iepirkuma procedūru, pat ja šie grozījumi objektīvā ziņā nozīmē izlīgumu, kas ietver abu pušu abpusēju atteikšanos, lai izbeigtu strīdu, kura risinājums nav skaidrs un kurš izriet no grūtībām, ar ko ir saistīta šī līguma izpilde. Citādi būtu tikai tad, ja minētā līguma dokumentos būtu paredzēta iespēja pēc tā slēgšanas tiesību piešķiršanas pielāgot noteiktus līguma nosacījumus, pat būtiskus, un būtu paredzēti šīs iespējas piemērošanas noteikumi.</t>
  </si>
  <si>
    <t>http://curia.europa.eu/juris/document/document.jsf?text=&amp;docid=183107&amp;pageIndex=0&amp;doclang=LV&amp;mode=lst&amp;dir=&amp;occ=first&amp;part=1&amp;cid=867893</t>
  </si>
  <si>
    <t>C‑406/14</t>
  </si>
  <si>
    <t>Wrocław - Miasto na prawach powiatu
 v
 Minister Infrastruktury i Rozwoju.</t>
  </si>
  <si>
    <t>Lūgums sniegt prejudiciālu nolēmumu – Direktīva 2004/18/EK – Publiski būvdarbu līgumi – Pretendentiem noteiktā pienākuma īstenot noteiktu iepirkuma procentuālu daļu, neslēdzot apakšuzņēmuma līgumus, likumība – Regula (EK) Nr. 1083/2006 – Eiropas reģionālās attīstības fonda, Eiropas sociālā fonda un Kohēzijas fonda vispārīgie noteikumi – Dalībvalstu pienākums veikt finanšu korekciju attiecībā uz konstatētajām neatbilstībām – “Neatbilstības” jēdziens – Finanšu korekcijas nepieciešamība Savienības tiesību publisko iepirkumu jomā neievērošanas gadījumā</t>
  </si>
  <si>
    <t>1) Eiropas Parlamenta un Padomes 2004. gada 31. marta Direktīva 2004/18/EK par to, kā koordinēt būvdarbu valsts [publisku] līgumu, piegādes valsts [publisku] līgumu un pakalpojumu valsts [publisku] līgumu slēgšanas tiesību piešķiršanas procedūru, kas ir grozīta ar Komisijas 2005. gada 19. decembra Regulu (EK) Nr. 2083/2005, ir jāinterpretē tādējādi, ka līgumslēdzējai iestādei nav atļauts prasīt, paredzot noteikumu būvdarbu publiskā iepirkuma specifikācijās, ka šī iepirkuma nākamais līgumslēdzējs izpilda pats ar saviem līdzekļiem darbu, kas ir šī iepirkuma priekšmets, noteiktu procentuālu daļu;
 2) Padomes 2006. gada 11. jūlija Regulas (EK) Nr. 1083/2006, ar ko paredz vispārīgus noteikumus par Eiropas Reģionālās attīstības fondu, Eiropas Sociālo fondu un Kohēzijas fondu un atceļ Regulu (EK) Nr. 1260/1999, 98. pants, skatīts kopā ar šīs regulas 2. panta 7. punktu, ir jāinterpretē tādējādi, ka fakts, ka līgumslēdzēja iestāde, neievērojot Direktīvu 2004/18, ir noteikusi būvdarbu publiskajā iepirkumā attiecībā uz projektu, kas saņem Savienības finanšu atbalstu, ka nākamais līgumslēdzējs ar saviem līdzekļiem izpilda vismaz 25 % no šiem darbiem, ir “neatbilstība” minētā 2. panta 7. punkta izpratnē, kas pamato vajadzību piemērot finanšu korekciju atbilstoši minētajam 98. pantam, jo iespēja, ka šī neizpilde ir ietekmējusi attiecīgā fonda budžetu, nevar tikt izslēgta. Šīs korekcijas summa ir jānosaka, ņemot vērā visus konkrētos apstākļus, kas ir atbilstoši, ņemot vērā minētās regulas 98. panta 2. panta pirmajā daļā noteiktos kritērijus, tas ir, konstatētās neatbilstības raksturu, tās smagumu un finansiālo zaudējumu, kas no tās rodas attiecīgajam fondam.</t>
  </si>
  <si>
    <t>http://curia.europa.eu/juris/document/document.jsf?text=&amp;docid=181688&amp;pageIndex=0&amp;doclang=LV&amp;mode=lst&amp;dir=&amp;occ=first&amp;part=1&amp;cid=865715</t>
  </si>
  <si>
    <t>C‑6/15</t>
  </si>
  <si>
    <t>TNS Dimarso NV
 v
 Vlaams Gewest.</t>
  </si>
  <si>
    <t>Lūgums sniegt prejudiciālu nolēmumu – Publiski pakalpojumu līgumi – Direktīva 2004/18/EK – 53. panta 2. punkts – Piešķiršanas kritēriji – Saimnieciski visizdevīgākais piedāvājums – Vērtēšanas metode – Novērtējuma noteikumi – Līgumslēdzējas iestādes pienākums iepirkumā norādīt piešķiršanas kritēriju novērtējumu – Pienākuma apjoms</t>
  </si>
  <si>
    <t>Eiropas Parlamenta un Padomes 2004. gada 31. marta Direktīvas 2004/18/EK par to, kā koordinēt būvdarbu valsts līgumu, piegādes valsts līgumu un pakalpojumu valsts līgumu slēgšanas tiesību piešķiršanas procedūru, 53. panta 2. punkts, ņemot vērā vienlīdzīgas attieksmes principu un no tā izrietošo pārskatāmības pienākumu, ir interpretējams tādējādi, ka gadījumā, kad pakalpojumu iepirkuma līguma slēgšanas tiesības ir jāpiešķir atbilstoši kritērijam par saimnieciski visizdevīgāko piedāvājumu no līgumslēdzējas iestādes viedokļa, tai potenciālajiem pretendentiem paziņojumā par līgumu vai attiecīgā iepirkuma specifikācijā nav jādara zināma vērtēšanas metode, kuru līgumslēdzēja iestāde grasās izmantot, konkrēti vērtējot un sarindojot piedāvājumus. Tomēr minētā metode nedrīkst izmainīt piešķiršanas kritērijus un to relatīvo novērtējumu.</t>
  </si>
  <si>
    <t>http://curia.europa.eu/juris/document/document.jsf?text=&amp;docid=181685&amp;pageIndex=0&amp;doclang=LV&amp;mode=lst&amp;dir=&amp;occ=first&amp;part=1&amp;cid=867211</t>
  </si>
  <si>
    <t>C‑46/15</t>
  </si>
  <si>
    <t>Ambisig – Ambiente e Sistemas de Informação Geográfica SA
 v
 AICP – Associação de Industriais do Concelho de Pombal,
 piedaloties –
 Índice – ICT &amp; Management Lda.</t>
  </si>
  <si>
    <t>Lūgums sniegt prejudiciālu nolēmumu – Publiski līgumi – Direktīva 2004/18/EK – 48. panta 2. punkta a) apakšpunkta ii) punkta otrais ievilkums – Saimnieciskās darbības subjektu tehniskās iespējas – Tieša iedarbība – Pierādīšanas līdzekļi – Hierarhiska saikne starp privāta pircēja apliecinājumu un pretendenta vienpusēju deklarāciju – Samērīguma princips – Aizliegums ieviest būtiskus grozījumus paredzētajos pierādīšanas līdzekļos</t>
  </si>
  <si>
    <t>1) Eiropas Parlamenta un Padomes 2004. gada 31. marta Direktīvas 2004/18/EK par to, kā koordinēt būvdarbu valsts līgumu, piegādes valsts līgumu un pakalpojumu valsts līgumu slēgšanas tiesību piešķiršanas procedūru, 48. panta 2. punkta a) apakšpunkta ii) punkta otrais ievilkums ir jāinterpretē tādējādi, ka, tā kā šī tiesību norma nav transponēta valsts tiesībās, tā atbilst nosacījumiem, lai privātpersonām tiktu piešķirtas tiesības, uz kurām tās var atsaukties, vēršoties pret līgumslēdzēju iestādi valsts tiesās, ja tā ir valsts iestāde vai ar valsts iestādes tiesību aktu ir tikusi pilnvarota tās pārraudzībā sniegt sabiedrisko pakalpojumu un tai šīm vajadzībām ir īpašas pilnvaras, salīdzinot ar noteikumiem, kas piemērojami attiecībām starp indivīdiem;
 2) Direktīvas 2004/18 48. panta 2. punkta a) apakšpunkta ii) punkta otrais ievilkums ir jāinterpretē tādējādi, ka tas pieļauj tādu noteikumu kā pamatlietā aplūkotie piemērošanu, kurus ir noteikusi līgumslēdzēja iestāde un kuri neļauj saimnieciskās darbības subjektam pierādīt savas tehniskās iespējas, izmantojot vienpusēju deklarāciju, izņemot gadījumu, ja viņš iesniedz pierādījumu par to, ka viņam nav iespējams vai ir pārmērīgi grūti iegūt apliecinājumu no privāta pircēja;
 3) Direktīvas 2004/18 48. panta 2. punkta a) apakšpunkta ii) punkta otrais ievilkums ir jāinterpretē tādējādi, ka tam ir pretrunā tādu noteikumu kā pamatlietā aplūkotie piemērošana, kurus ir pieņēmusi līgumslēdzēja iestāde un kuros ir noteikts, ka privāta pircēja apliecinājumā ir jābūt notariāli, advokāta vai citas kompetentas iestādes apliecinātam parakstam, pretējā gadījumā paredzot pretendenta kandidatūras izslēgšanu.</t>
  </si>
  <si>
    <t>http://curia.europa.eu/juris/document/document.jsf;jsessionid=9ea7d0f130d5a10adf82381b475882e7f9e597753328.e34KaxiLc3eQc40LaxqMbN4Pa3qLe0?text=&amp;docid=181467&amp;pageIndex=0&amp;doclang=LV&amp;mode=lst&amp;dir=&amp;occ=first&amp;part=1&amp;cid=877707</t>
  </si>
  <si>
    <t>C-410/14</t>
  </si>
  <si>
    <t>Dr. Falk Pharma GmbH v DAK-Gesundheit</t>
  </si>
  <si>
    <t>Lūgums sniegt prejudiciālu nolēmumu – Publiski līgumi – Direktīva 2004/18/EK – 1. panta 2. punkta a) apakšpunkts – Jēdziens “publisks līgums” – Preču iegādes sistēma, saskaņā ar kuru jebkuram saimnieciskās darbības subjektam, kurš atbilst iepriekš paredzētajiem nosacījumiem, tiek atļauts tās piegādāt – Vispārējās sociālā nodrošinājuma sistēmas ietvaros atlīdzināmu zāļu piegāde – Starp slimokasi un visiem tādiem uz aktīvo vielu balstītu zāļu piegādātājiem noslēgti līgumi, kuri piekrīt piešķirt atlaidi no pārdošanas cenas ar iepriekš noteiktu likmi – Tiesību akti, kuros principā paredzēts atlīdzināmās zāles, ko tirgo uzņēmējs, kurš nav noslēdzis šādu līgumu, aizstāt ar tāda paša veida zālēm, ko pārdod šādu līgumu noslēdzis uzņēmējs</t>
  </si>
  <si>
    <t>1) Eiropas Parlamenta un Padomes 2004. gada 31. marta Direktīvas 2004/18/EK par to, kā koordinēt būvdarbu valsts līgumu, piegādes valsts līgumu un pakalpojumu valsts līgumu slēgšanas tiesību piešķiršanas procedūru, 1 panta 2. punkta a) apakšpunkts ir jāinterpretē tādējādi, ka tāda līgumu sistēma kā pamatlietā, ar kuru publiska iestāde paredz tirgū iegādāties preces, visā šīs sistēmas darbības laikā noslēdzot līgumus ar jebkuru saimnieciskās darbības subjektu, kas apņemas piegādāt attiecīgās preces saskaņā ar iepriekš paredzētiem nosacījumiem, neizdarot izvēli starp ieinteresētajiem saimnieciskās darbības subjektiem un ļaujot tiem pievienoties šai sistēmai visā tās darbības laikā, nav publisks līgums šīs direktīvas izpratnē;
 2) ciktāl tādas atļaujas procedūrai attiecībā uz līgumu sistēmu kā pamatlietā priekšmetam ir noteikta pārrobežu interese, tā ir jāizstrādā un jāorganizē saskaņā ar LESD pamatnoteikumiem, it īpaši nediskriminācijas un vienlīdzīgas attieksmes pret saimnieciskās darbības subjektiem principiem, kā arī no tiem izrietošo pārskatāmības pienākumu.</t>
  </si>
  <si>
    <t>http://curia.europa.eu/juris/document/document.jsf?text=&amp;docid=179464&amp;pageIndex=0&amp;doclang=LV&amp;mode=lst&amp;dir=&amp;occ=first&amp;part=1&amp;cid=1371192</t>
  </si>
  <si>
    <t>C‑27/15</t>
  </si>
  <si>
    <t>Pippo Pizzo
 v
 CRGT Srl,
 piedaloties
 Autorità Portuale di Messina,
 Messina Sud Srl,
 Francesco Todaro,
 Myleco Sas.</t>
  </si>
  <si>
    <t>Lūgums sniegt prejudiciālu nolēmumu – Publiskie iepirkumi – Direktīva 2004/18/EK – Dalība iepirkumā – Citu uzņēmumu iespēju izmantošana nepieciešamo kritēriju izpildē – Tāda maksājuma neveikšana, kas nav tieši paredzēts – Izslēgšana no iepirkuma bez iespējas labot šo trūkumu</t>
  </si>
  <si>
    <t>1) Eiropas Parlamenta un Padomes 2004. gada 31. marta Direktīvas 2004/18/EK par to, kā koordinēt būvdarbu valsts līgumu, piegādes valsts līgumu un pakalpojumu valsts līgumu slēgšanas tiesību piešķiršanas procedūru, 47. un 48. pants ir jāinterpretē tādējādi, ka tie pieļauj tādu valsts tiesisko regulējumu, saskaņā ar kuru saimnieciskās darbības subjektam ir atļauts pamatoties uz vienas vai vairāku trešo juridisko personu iespējām, lai panāktu atbilstību minimālajām prasībām dalībai iepirkuma procedūrā, kuras šis saimnieciskās darbības subjekts izpilda tikai daļēji;
 2) vienlīdzīgas attieksmes princips un pārskatāmības pienākums ir jāinterpretē tādējādi, ka tiem ir pretrunā saimnieciskās darbības subjekta izslēgšana no publiskā iepirkuma procedūras, jo viņš neievēro pienākumu, kas izriet nevis tieši no dokumentiem, kas saistīti ar šo procedūru, vai spēkā esošajiem valsts tiesību aktiem, bet gan no šī likuma un šo dokumentu interpretācijas, kā arī mehānisma valsts administratīvo iestāžu vai tiesu pieļauto trūkumu minētajos dokumentos novēršanai. Šādos apstākļos vienlīdzīgas attieksmes un samērīguma principi ir jāinterpretē tādējādi, ka tie pieļauj, ka saimnieciskās darbības subjektam tiek piešķirta iespēja labot situāciju un izpildīt minēto pienākumu līgumslēdzējas iestādes noteiktajā termiņā.</t>
  </si>
  <si>
    <t>http://curia.europa.eu/juris/document/document.jsf?text=&amp;docid=179463&amp;pageIndex=0&amp;doclang=LV&amp;mode=lst&amp;dir=&amp;occ=first&amp;part=1&amp;cid=865597</t>
  </si>
  <si>
    <t>C-260/14</t>
  </si>
  <si>
    <t>Județul Neamț and Județul Bacău v Ministerul Dezvoltării Regionale și Administrației Publice</t>
  </si>
  <si>
    <t>Lūgums sniegt prejudiciālu nolēmumu – Eiropas Savienības finanšu interešu aizsardzība – Regula (EK, Euratom) Nr. 2988/95 – Eiropas Reģionālās attīstības fonds (ERAF) – Regula (EK) Nr. 1083/2006 – Līguma, kura priekšmets ir subsidētas darbības īstenošana, slēgšanas tiesību piešķiršana, ko veic līdzekļu saņēmējs, kurš rīkojas kā līgumslēdzēja iestāde – “Pārkāpuma” jēdziens – Kritērijs attiecībā uz “Savienības tiesību pārkāpumu” – Valsts tiesību aktiem pretējas iepirkuma procedūras – Dalībvalstu veiktu finanšu korekciju raksturs – Administratīvie pasākumi vai sodi</t>
  </si>
  <si>
    <t>1) Padomes 1995. gada 18. decembra Regulas (EK, Euratom) Nr. 2988/95 par Eiropas Kopienu finanšu interešu aizsardzību 1. panta 2. punkts un Padomes 2006. gada 11. jūlija Regulas (EK) Nr. 1083/2006, ar ko paredz vispārīgus noteikumus par Eiropas Reģionālās attīstības fondu, Eiropas Sociālo fondu un Kohēzijas fondu un atceļ Regulu (EK) Nr. 1260/1999, 2. panta 7. punkts ir jāinterpretē tādējādi, ka tas, ka līgumslēdzēja iestāde, kas ir struktūrfondu atbalsta saņēmēja, saistībā ar publiska līguma slēgšanas tiesību piešķiršanu par vērtību, kura ir mazāka par Eiropas Parlamenta un Padomes 2004. gada 31. marta Direktīvas 2004/18/EK par to, kā koordinēt būvdarbu valsts līgumu, piegādes valsts līgumu un pakalpojumu valsts līgumu slēgšanas tiesību piešķiršanas procedūru, kurā grozījumi ir izdarīti ar Komisijas 2007. gada 4. decembra Regulu (EK) Nr. 1422/2007, 7. panta a) punktā noteikto slieksni, nav ievērojusi kādas valsts tiesību normas, saistībā ar šī līguma slēgšanas tiesību piešķiršanu var būt uzskatāms par “pārkāpumu” minētā 1. panta 2. punkta izpratnē vai [“neatbilstību”] minētā 2. panta 7. punkta izpratnē, ciktāl šī neievērošana rada vai būtu radījusi kaitējumu Savienības vispārējam budžetam, izraisot nepamatotus izdevumus;
 2) Regulas Nr. 1083/2006 98. panta 2. punkta pirmās daļas otrais teikums ir jāinterpretē tādējādi, ka dalībvalstu noteiktas finanšu korekcijas, ja tās tikušas piemērotas attiecībā uz izdevumiem, kuri ir līdzfinansēti no struktūrfondiem, par noteikumu attiecībā uz publiskajiem iepirkumiem neievērošanu, ir administratīvie pasākumi Regulas Nr. 2988/95 4. panta izpratnē;
 3) tiesiskās noteiktības un tiesiskās paļāvības aizsardzības principi ir jāinterpretē tādējādi, ka ar tiem tiek pieļauts, ka dalībvalsts piemēro finanšu korekcijas, ko regulē iekšējs normatīvs akts, kurš stājies spēkā pēc tam, kad ir noticis apgalvotais noteikumu attiecībā uz publiskajiem iepirkumiem pārkāpums, ciktāl runa ir par jauna tiesiskā regulējuma piemērošanu situāciju, kuras radušās agrāka tiesiskā regulējuma iedarbības apstākļos, turpmākajām sekām, un tas ir jāpārbauda iesniedzējtiesai, ņemot vērā visus pamatlietā nozīmīgos apstākļus.</t>
  </si>
  <si>
    <t>http://curia.europa.eu/juris/document/document.jsf?text=&amp;docid=178824&amp;pageIndex=0&amp;doclang=LV&amp;mode=lst&amp;dir=&amp;occ=first&amp;part=1&amp;cid=1370159</t>
  </si>
  <si>
    <t>C-396/14</t>
  </si>
  <si>
    <t>MT Højgaard A/S and Züblin A/S v Banedanmark</t>
  </si>
  <si>
    <t>Lūgums sniegt prejudiciālu nolēmumu – LESD 267. pants – Tiesas kompetence – Iesniedzējiestādes atzīšana par tiesu – Publiskais iepirkums dzelzceļa infrastruktūru jomā – Sarunu procedūra – Direktīva 2004/17/EK – 10. pants – 51. panta 3. punkts – Vienlīdzīgas attieksmes pret pretendentiem princips – Grupa, kas sastāv no divām sabiedrībām un kura tika pieņemta kā pretendente – Piedāvājums, ko iesniegusi viena no divām sabiedrībām savā vārdā, kad otra sabiedrība tika atzīta par bankrotējušu – Sabiedrība, kas viena pati tiek uzskatīta par atbilstošu pretendenti – Līguma slēgšanas tiesību piešķiršana šai sabiedrībai</t>
  </si>
  <si>
    <t>Vienlīdzīgas attieksmes pret uzņēmējiem princips, kas ir norādīts Eiropas Parlamenta un Padomes 2004. gada 31. marta Direktīvas 2004/17/EK, ar ko koordinē iepirkuma procedūras, kuras piemēro subjekti, kas darbojas ūdensapgādes, enerģētikas, transporta un pasta pakalpojumu nozarēs, 10. pantā, to lasot kopā ar tās 51. pantu, ir jāinterpretē tādējādi, ka līgumslēdzēja iestāde nepārkāpj šo principu, ja tā atļauj vienam no diviem uzņēmējiem, kas bija uzņēmēju grupā, kuru kā tādu šī iestāde aicināja iesniegt piedāvājumu, iestāties šīs grupas vietā pēc tās likvidēšanas un savā vārdā piedalīties sarunu procedūrā publiskā iepirkuma līguma slēgšanas tiesību piešķiršanai, ja vien ir pierādīts, ka, pirmkārt, šis uzņēmējs viens pats atbilst minētās iestādes definētām prasībām un, otrkārt, ka tā dalības turpināšana minētajā procedūrā neizraisa citu pretendentu konkurences situācijas pasliktināšanos.</t>
  </si>
  <si>
    <t>http://curia.europa.eu/juris/document/document.jsf;jsessionid=9ea7d2dc30d506b16c7f71e04a42a860a22d8cafd770.e34KaxiLc3qMb40Rch0SaxyKax50?text=&amp;docid=178581&amp;pageIndex=0&amp;doclang=LV&amp;mode=lst&amp;dir=&amp;occ=first&amp;part=1&amp;cid=1369436</t>
  </si>
  <si>
    <t>C‑324/14</t>
  </si>
  <si>
    <t>Partner Apelski Dariusz
 v
 Zarząd Oczyszczania Miasta,
 piedaloties
 Remondis sp. z o.o.,
 MR Road Service sp. z o.o.</t>
  </si>
  <si>
    <t>Lūgums sniegt prejudiciālu nolēmumu – Publiskie iepirkumi – Direktīva 2004/18/EK – Saimnieciskās darbības subjektu tehniskās un/vai profesionālās iespējas – 48. panta 3. punkts – Iespēja atsaukties uz citu subjektu iespējām – Nosacījumi un kārtība – Starp pretendentu un citiem subjektiem pastāvošo saikņu raksturs – Piedāvājuma grozīšana – Elektroniskas izsoles atcelšana un atkārtošana – Direktīva 2014/24/ES</t>
  </si>
  <si>
    <t>Ar šādu pamatojumu Tiesa (pirmā palāta) nospriež:
 1) Eiropas Parlamenta un Padomes 2004.gada 31.marta Direktīvas 2004/18/EK par to, kā koordinēt būvdarbu valsts līgumu, piegādes valsts līgumu un pakalpojumu valsts līgumu [būvdarbu, piegādes un pakalpojumu publiskā iepirkuma līgumu] slēgšanas tiesību piešķiršanas procedūru, 47.panta 2.punkts un 48.panta 3.punkts, aplūkojot tos kopsakarā ar šīs direktīvas 44.panta 2.punktu, ir jāinterpretē tādējādi, ka:
 – ar tiem ir atzītas ikviena saimnieciskās darbības subjekta tiesības saistībā ar noteiktu līgumu izmantot citu subjektu iespējas neatkarīgi no starp šo subjektu un šiem citiem subjektiem pastāvošo saistību rakstura, ciktāl tas ir pierādījis līgumslēdzējai iestādei, ka kandidāta vai pretendenta rīcībā faktiski būs minēto subjektu resursi, kas ir nepieciešami šī līguma izpildei, un
 – nav izslēgts, ka īpašos apstākļos, ņemot vērā attiecīgā līguma priekšmetu, kā arī tā mērķus, minēto tiesību īstenošana var tikt ierobežota. Tas tā ir tostarp tad, ja iespējas, kuras ir subjektam – trešajai personai – un kuras ir vajadzīgas šī līguma izpildei, nevar tikt nodotas kandidātam vai pretendentam, kā rezultātā pēdējais minētais uz minētajām iespējām var atsaukties tikai tad, ja šis subjekts – trešā persona – tieši un personīgi piedalās minētā līguma izpildē;
 2) Direktīvas 2004/18 48.panta 2. un 3.punkts ir jāinterpretē tādējādi, ka, ievērojot konkrētā līguma priekšmetu, kā arī tā mērķus, šī līguma pareizas izpildes nolūkā līgumslēdzēja iestāde īpašos apstākļos var paziņojumā par līgumu vai iepirkuma procedūras specifikācijās tieši norādīt precīzus noteikumus, ar kādiem saimnieciskās darbības subjekts var izmantot citu subjektu iespējas, ja vien šie noteikumi ir saistīti un samērīgi ar minētā līguma priekšmetu un mērķiem;
 3) Direktīvas 2004/18 2.pantā noteiktais vienlīdzīgas attieksmes princips un diskriminācijas pret saimnieciskās darbības subjektiem aizlieguma princips ir jāinterpretē tādējādi, ka tādos apstākļos, kādi pastāv pamatlietā, ar tiem netiek pieļauts, ka līgumslēdzēja iestāde pēc piedāvājumu, kas ir tikuši iesniegti saistībā ar publiskā iepirkuma līguma slēgšanas tiesību piešķiršanas procedūru, atvēršanas apmierina saimnieciskās darbības subjekta, kas ir iesniedzis piedāvājumu attiecīgajam līgumam kopumā, lūgumu izvērtēt tā piedāvājumu vienīgi saistībā ar noteiktu šī līguma daļu piešķiršanu;
 4) Direktīvas 2004/18 2. pantā noteiktais vienlīdzīgas attieksmes princips un diskriminācijas pret saimnieciskās darbības subjektiem aizlieguma princips ir jāinterpretē tādējādi, ka ar tiem tiek prasīts atzīt par spēkā neesošu un atkārtot elektronisku izsoli, kurā nav ticis uzaicināts saimnieciskās darbības subjekts, kas ir iesniedzis pieņemamu piedāvājumu, un tas tā ir arī apstākļos, kad nevar tikt konstatēts, ka izslēgtā subjekta dalība būtu grozījusi izsoles rezultātu;
 5) tādos apstākļos, kādi pastāv pamatlietā, Direktīvas 2004/18 48.panta 3.punkta noteikumi nevar tikt interpretēti Eiropas Parlamenta un Padomes 2014 gada 26.februāra Direktīvas 2014/24/ES par publisko iepirkumu un ar ko atceļ Direktīvu 2004/18 63.panta 1.punkta noteikumu gaismā.</t>
  </si>
  <si>
    <t>http://curia.europa.eu/juris/document/document.jsf?text=&amp;docid=175666&amp;pageIndex=0&amp;doclang=LV&amp;mode=lst&amp;dir=&amp;occ=first&amp;part=1&amp;cid=867466</t>
  </si>
  <si>
    <t>C‑234/14</t>
  </si>
  <si>
    <t>Ostas celtnieks SIA
 v
 Talsu novada pašvaldība,
 Iepirkumu uzraudzības birojs</t>
  </si>
  <si>
    <t>(Reference for a preliminary ruling — Public procurement contracts — Directive 2004/18/EC — Economic and financial standing — Technical and/or professional ability — Articles 47(2) and 48(3) — Tender specifications laying down the obligation for a tenderer to conclude a cooperation agreement or to set up a partnership with the entities on whose capacities it relies)</t>
  </si>
  <si>
    <t>Articles 47(2) and 48(3) of Directive 2004/18/EC of the European Parliament and of the Council of 31 March 2004 on the coordination of procedures for the award of public works contracts, public supply contracts and public service contracts must be interpreted as meaning that they preclude a contracting authority, in the tender specifications relating to the award of a public contract, from imposing on a tenderer which relies on the capacities of other entities the obligation, before the contract is awarded, to conclude a cooperation agreement with those entities or to form a partnership with them.</t>
  </si>
  <si>
    <t>http://curia.europa.eu/juris/document/document.jsf?text=&amp;docid=173519&amp;pageIndex=0&amp;doclang=en&amp;mode=lst&amp;dir=&amp;occ=first&amp;part=1&amp;cid=867533</t>
  </si>
  <si>
    <t>T-126/13</t>
  </si>
  <si>
    <t>Direct Way and Directway Worldwide v European Parliament</t>
  </si>
  <si>
    <t>Pakalpojumu publiskā iepirkuma līgumi – Iepirkuma procedūra – Eiropas Parlamenta locekļu pārvadāšana – Lēmums atzīt par nerezultatīvu un izbeigt konkursa procedūru, un uzsākt sarunu procedūru – Līguma slēgšanas tiesību piešķiršana citam pretendentam – Vienlīdzīga attieksme – Līguma sākotnējo nosacījumu būtiski grozījumi</t>
  </si>
  <si>
    <t>1) prasību noraidīt;
 2) Direct Way un Directway Worldwide atlīdzina tiesāšanās izdevumus.</t>
  </si>
  <si>
    <t>http://curia.europa.eu/juris/document/document.jsf?text=&amp;docid=170749&amp;pageIndex=0&amp;doclang=LV&amp;mode=lst&amp;dir=&amp;occ=first&amp;part=1&amp;cid=375619</t>
  </si>
  <si>
    <t>T-199/14</t>
  </si>
  <si>
    <t>Vanbreda Risk &amp; Benefits v Commission</t>
  </si>
  <si>
    <t>Pakalpojumu publiskā iepirkuma līgumi – Uzaicinājuma iesniegt piedāvājumu procedūra – Īpašuma un personas apdrošināšanas pakalpojumu sniegšana – Pretendenta piedāvājuma noraidīšana – Līguma slēgšanas tiesību piešķiršana citam pretendentam – Vienlīdzīga attieksme – Pietiekami būtisks tiesību normas, ar kuru privātpersonām piešķir tiesības, pārkāpums – Ārpuslīgumiskā atbildība – Iespējas zaudēšana – Starpspriedums</t>
  </si>
  <si>
    <t>1) atcelt 2014. gada 30. janvāra lēmumu, ar ko Eiropas Komisija noraidīja Vanbreda Risk &amp; Benefits piedāvājumu daļai Nr. 1 uzaicinājuma iesniegt piedāvājumu publiskajā iepirkumā par īpašuma un personu apdrošināšanu OIB.DR.2/PO/2013/062/591 (OV 2013/S 155‑269617) ietvaros un piešķīra līguma slēgšanas tiesības attiecībā uz šo daļu citai sabiedrībai;
 2) Eiropas Savienība atlīdzina zaudējumus, kas Vanbreda Risk &amp; Benefits radās, zaudējot iespēju iegūt iepriekš minētā līguma slēgšanas tiesības un atbilstošās atsauksmes par līguma slēgšanas tiesību piešķiršanu;
 3) prasību par zaudējumu atlīdzību pārējā daļā noraidīt;
 4) lietas dalībnieki sešu mēnešu laikā no šī sprieduma pasludināšanas Vispārējai tiesai norāda kopīgi vienojoties noteiktu summu šo zaudējumu atlīdzināšanai;
 5) ja netiek panākta vienošanās, lietas dalībnieki tajā pašā termiņā Vispārējai tiesai dara zināmus savus zaudējumu aprēķinus;
 6) lēmuma par tiesāšanās izdevumiem pieņemšanu atlikt.</t>
  </si>
  <si>
    <t>http://curia.europa.eu/juris/document/document.jsf?text=&amp;docid=170751&amp;pageIndex=0&amp;doclang=LV&amp;mode=lst&amp;dir=&amp;occ=first&amp;part=1&amp;cid=374909</t>
  </si>
  <si>
    <t>C-425/14</t>
  </si>
  <si>
    <t>Impresa Edilux Srl and Società Italiana Costruzioni e Forniture Srl (SICEF) v Assessorato Beni Culturali e Identità Siciliana - Servizio Soprintendenza Provincia di Trapani and Others</t>
  </si>
  <si>
    <t>Lūgums sniegt prejudiciālu nolēmumu – Publiskie iepirkumi – Direktīva 2004/18/EK – Pamatojums izslēgšanai no dalības iepirkumā – Līgums, kurš nepārsniedz šīs direktīvas piemērošanai paredzēto robežvērtību – LESD pamatnoteikumi – Paziņojums par piekrišanu likumības nolīgumam saistībā ar noziedzīgu darbību apkarošanu – Izslēgšana šāda paziņojuma neiesniegšanas gadījumā – Pieļaujamība – Samērīgums</t>
  </si>
  <si>
    <t>LESD pamatnoteikumi un vispārējie principi, it īpaši vienlīdzīgas attieksmes un nediskriminācijas principi, kā arī no tiem izrietošais pārskatāmības pienākums, ir jāinterpretē tādējādi, ka ar tiem tiek pieļauta tāda valsts tiesību norma, saskaņā ar kuru līgumslēdzēja iestāde var paredzēt, ka kandidāts vai pretendents automātiski tiek izslēgts no publiskā iepirkuma procedūras, ja kopā ar savu piedāvājumu nav iesniedzis rakstveida piekrišanu saistībām un paziņojumiem, kuri ietverti tādā likumības nolīgumā kā pamatlietā, kura mērķis ir cīnīties pret organizētās noziedzības iefiltrēšanos publisko iepirkumu nozarē. Tomēr, ciktāl šajā nolīgumā ir ietverti paziņojumi, saskaņā ar kuriem kandidāts vai pretendents nav kontroles vai kopuzņēmuma attiecībās ar citiem kandidātiem vai pretendentiem, nav noslēdzis un nenoslēgs nolīgumus ar citiem iepirkuma procedūras dalībniekiem un neslēgs apakšuzņēmumu līgumus jebkādu uzdevumu veikšanai ar citiem uzņēmumiem, kuri piedalās šajā procedūrā, šādu paziņojumu neesamība nevar būt par iemeslu automātiskai kandidātu vai pretendentu izslēgšanai no minētās procedūras.</t>
  </si>
  <si>
    <t>http://curia.europa.eu/juris/document/document.jsf?text=&amp;docid=170301&amp;pageIndex=0&amp;doclang=LV&amp;mode=lst&amp;dir=&amp;occ=first&amp;part=1&amp;cid=375378</t>
  </si>
  <si>
    <t>C-203/14</t>
  </si>
  <si>
    <t>Consorci Sanitari del Maresme v Corporació de Salut del Maresme i la Selva</t>
  </si>
  <si>
    <t>Lūgums sniegt prejudiciālu nolēmumu – LESD 267. pants – Tiesas kompetence – Iestādes, kas iesniedz lūgumu sniegt prejudiciālu nolēmumu, “tiesas” statuss – Neatkarība – Obligāta kompetence – Direktīva 89/665/EEK – 2. pants – Par pārsūdzības izskatīšanu atbildīgās iestādes – Direktīva 2004/18/EK – 1. panta 8. punkts un 52. pants – Publiskā iepirkuma līgumu slēgšanas tiesību piešķiršanas procedūras – Jēdziens “publisko tiesību subjekts” – Publiskās administrācijas iestādes – Iekļaušana</t>
  </si>
  <si>
    <t>1) Eiropas Parlamenta un Padomes 2004. gada 31. marta Direktīvas 2004/18/EK par to, kā koordinēt būvdarbu valsts līgumu, piegādes valsts līgumu un pakalpojumu valsts līgumu [būvdarbu, piegādes un pakalpojumu publiskā iepirkuma līgumu] slēgšanas tiesību piešķiršanas procedūru, 1. panta 8. punkts ir jāinterpretē tādējādi, ka šīs tiesību normas otrajā daļā iekļautais jēdziens “saimnieciskās darbības subjekts” ietver publiskās administrācijas iestādes, kuras tādējādi drīkst piedalīties publiskā iepirkuma procedūrās, ja un tiktāl, ciktāl tās ir tiesīgas piedāvāt pakalpojumus pret atlīdzību tirgū;
 2) Direktīvas 2004/18 52. pants ir jāinterpretē tādējādi, ka, lai arī tajā ir iekļautas konkrētas prasības attiecībā uz nosacījumiem saimnieciskās darbības subjektu iekļaušanai oficiālajos valsts sarakstos un sertifikācijai, tajā izsmeļošā veidā nav noteikti ne nosacījumi šo saimnieciskās darbības subjektu iekļaušanai oficiālajos valsts sarakstos, ne nosacījumi tam, lai tie saņemtu sertifikātu, ne arī publisko tiesību subjektu tiesības un pienākumi šajā ziņā. Katrā ziņā Direktīva 2004/18 ir jāinterpretē tādējādi, ka tai ir pretrunā tāds valsts tiesiskais regulējums, saskaņā ar kuru publiskās administrācijas iestādes, kurām ir tiesības veikt būvdarbus, pārdot produktus vai veikt attiecīgajā paziņojumā par konkursu norādītos pakalpojumus, nevar tikt iekļautas šādos sarakstos vai tām nevar veikt šādu sertificēšanu, no vienas puses, lai gan tiesības piedalīties attiecīgajā konkursā tiek saglabātas tikai tiem tirgus dalībniekiem, kuri ir iekļauti minētajos sarakstos vai kuriem ir minētais sertifikāts, no otras puses.</t>
  </si>
  <si>
    <t>http://curia.europa.eu/juris/document/document.jsf?text=&amp;docid=169181&amp;pageIndex=0&amp;doclang=LV&amp;mode=lst&amp;dir=&amp;occ=first&amp;part=1&amp;cid=375825</t>
  </si>
  <si>
    <t>C-61/14</t>
  </si>
  <si>
    <t>Orizzonte Salute - Studio Infermieristico Associato v Azienda Pubblica di Servizi alla persona San Valentino - Città di Levico Terme and Others</t>
  </si>
  <si>
    <t>Lūgums sniegt prejudiciālu nolēmumu – Direktīva 89/665/EEK – Publiskie iepirkumi – Valsts tiesību akti – Piekļuves administratīvajām tiesām izdevumi publisko iepirkumu jomā – Tiesības uz efektīvu tiesību aizsardzību – Atturošas nodevas – Administratīvo aktu pārbaude tiesā – Efektivitātes un līdzvērtības principi – Lietderīgā iedarbība</t>
  </si>
  <si>
    <t>1. pants Padomes 1989. gada 21. decembra Direktīvā 89/665/EEK par to normatīvo un administratīvo aktu koordinēšanu, kuri attiecas uz izskatīšanas [pārskatīšanas] procedūru piemērošanu, piešķirot [tiesības noslēgt] piegādes un uzņēmuma līgumus valsts vajadzībām [publiskos piegādes un būvdarbu līgumus], ar grozījumiem, kas izdarīti ar Eiropas Parlamenta un Padomes 2007. gada 11. decembra Direktīvu 2007/66/EK, kā arī līdzvērtības un efektivitātes principi ir jāinterpretē tādējādi, ka tie neliedz tādu valsts tiesisko regulējumu, kurā, administratīvajās tiesās ceļot prasību publisko iepirkumu jomā, tiek noteikti tādi tiesāšanās izdevumi, kāda ir vienotā nodeva pamatlietā;
 Direktīvas 89/665, kas ir grozīta ar Direktīvu 2007/66, 1. pants, kā arī līdzvērtības un efektivitātes principi neliedz ne iekasēt vairākus tiesāšanās izdevumus no attiecīgās personas, kas ceļ vairākas prasības tiesā, kuras attiecas uz vienu publisko iepirkumu, ne arī liedz paredzēt attiecīgajai personai pienākumu maksāt papildu tiesāšanās izdevumus, lai tā varētu izvirzīt papildu pamatus attiecībā uz publiskā iepirkuma procedūru, notiekošas tiesvedības ietvaros. Tomēr, ja attiecīgais lietas dalībnieks to apstrīd, valsts tiesai ir jāpārbauda attiecīgās personas celtā prasība vai tās vienas procedūras ietvaros izvirzīto pamatu priekšmeti. Ja valsts tiesa konstatē, ka minētie priekšmeti tiešām neatšķiras vai būtiski nepaplašina strīda, kas jau tiek izskatīts, priekšmetu, tai ir jāatbrīvo šī persona no pienākuma maksāt kumulatīvus tiesāšanās izdevumus.</t>
  </si>
  <si>
    <t>http://curia.europa.eu/juris/document/document.jsf?text=&amp;docid=169187&amp;pageIndex=0&amp;doclang=LV&amp;mode=lst&amp;dir=&amp;occ=first&amp;part=1&amp;cid=375169</t>
  </si>
  <si>
    <t>T-691/13</t>
  </si>
  <si>
    <t>Ricoh Belgium NV v Council of the European Union</t>
  </si>
  <si>
    <t>nav publicēts</t>
  </si>
  <si>
    <t>http://curia.europa.eu/juris/document/document.jsf;jsessionid=9ea7d2dc30dd7e2c9b1c9aab47478540922081d6cc80.e34KaxiLc3qMb40Rch0SaxuRchv0?text=&amp;docid=167921&amp;pageIndex=0&amp;doclang=FR&amp;mode=lst&amp;dir=&amp;occ=first&amp;part=1&amp;cid=374546</t>
  </si>
  <si>
    <t>T-536/11</t>
  </si>
  <si>
    <t>European Dynamics Luxembourg SA, European Dynamics Belgium SA and Evropaïki Dynamiki - Proigmena Systimata Tilepikoinonion Pliroforikis kai Tilematikis AE v European Commission</t>
  </si>
  <si>
    <t>(Public service contracts — Tender procedure — Provision of computing services for the development and maintenance of software, consultancy and assistance for different types of IT applications — Ranking of a tenderer’s bid in the cascade for different lots and ranking of the bids of other tenderers — Obligation to state reasons — Award criterion — Manifest error of assessment — Non-contractual liability)</t>
  </si>
  <si>
    <t>Dismisses the action;</t>
  </si>
  <si>
    <t>http://curia.europa.eu/juris/document/document.jsf?text=&amp;docid=165631&amp;pageIndex=0&amp;doclang=EN&amp;mode=lst&amp;dir=&amp;occ=first&amp;part=1&amp;cid=103659</t>
  </si>
  <si>
    <t>C-593/13</t>
  </si>
  <si>
    <t>Presidenza del Consiglio dei Ministri and Others v Rina Services SpA and Others</t>
  </si>
  <si>
    <t>Lūgums sniegt prejudiciālu nolēmumu – LESD 49., 51. un 56. pants – Brīvība veikt uzņēmējdarbību – Pakalpojumu sniegšanas brīvība – Dalība valsts varas īstenošanā – Direktīva 2006/123/EK – 14. pants – Organizācijas, kurām ir jāpārbauda un jāapliecina, ka uzņēmumi, kuri veic publiskos būvdarbus, ievēro likumā noteiktās prasības – Valsts tiesiskais regulējums, kurā tiek prasīts, lai šo organizāciju juridiskā adrese ir Itālijā</t>
  </si>
  <si>
    <t>1) LESD 51. panta pirmā daļa jāinterpretē tādējādi, ka tiesību veikt uzņēmējdarbību izņēmums, kas ir noteikts šajā normā, neattiecas uz sertifikācijas darbībām, kuras veic sabiedrības, kas ir kvalitātes sertifikācijas organizācijas;
 2) Eiropas Parlamenta un Padomes 2006. gada 12. decembra Direktīvas 2006/123/EK par pakalpojumiem iekšējā tirgū 14. pants ir jāinterpretē tādējādi, ka tas nepieļauj tādu dalībvalsts tiesisko regulējumu, kurā ir noteikts, ka sabiedrībām, kas ir kvalitātes sertifikācijas organizācijas, ir jābūt juridiskai adresei valsts teritorijā.</t>
  </si>
  <si>
    <t>http://curia.europa.eu/juris/document/document.jsf;jsessionid=9ea7d0f130d5f510e5ea37044227a02588cd6f4452b1.e34KaxiLc3eQc40LaxqMbN4ObNqLe0?text=&amp;docid=165056&amp;pageIndex=0&amp;doclang=LV&amp;mode=lst&amp;dir=&amp;occ=first&amp;part=1&amp;cid=103419</t>
  </si>
  <si>
    <t>C-173/14 P</t>
  </si>
  <si>
    <t>European Dynamics Belgium SA and Others v European Medicines Agency (EMA)</t>
  </si>
  <si>
    <t>http://curia.europa.eu/juris/liste.jsf?language=en&amp;jur=C,T,F&amp;num=C-173/14%20P&amp;td=ALL</t>
  </si>
  <si>
    <t>C-278/14</t>
  </si>
  <si>
    <t>SC Enterprise Focused Solutions SRL v Spitalul Județean de Urgență Alba Iulia</t>
  </si>
  <si>
    <t>Lūgums sniegt prejudiciālu nolēmumu – Publiskie iepirkumi – Piegādes – Tehniskās specifikācijas – Vienlīdzīgas attieksmes un nediskriminācijas principi – Pārskatāmības pienākums – Atsauce uz kādas preču zīmes produkciju – Pretendenta piedāvātās produkcijas ekvivalentuma vērtējums – Atsauces produkcijas ražošanas izbeigšana</t>
  </si>
  <si>
    <t>Eiropas Parlamenta un Padomes 2004. gada 31. marta Direktīvas 2004/18/EK par to, kā koordinēt būvdarbu publiskā iepirkuma līgumu, piegādes publiskā iepirkuma līgumu un pakalpojumu publiskā iepirkuma līgumu slēgšanas tiesību piešķiršanas procedūru, kurā grozījumi izdarīti ar Komisijas 2011. gada 30. novembra Regulu (ES) Nr. 1251/2011, 23. panta 8. punkts nav piemērojams publiskajam iepirkumam, kura vērtība nesasniedz šajā direktīvā paredzēto piemērošanas slieksni. Tādā publiskā iepirkumā, kuram nav piemērojama minētā direktīva, bet kuram ir noteikta pārrobežu interese, kas ir jāizvērtē iesniedzējtiesai, Līguma pamatnoteikumi un vispārējie principi, it īpaši vienlīdzīgas attieksmes un nediskriminācijas principi, kā arī no tiem izrietošais pārskatāmības pienākums, ir jāinterpretē tādējādi, ka līgumslēdzēja iestāde nevar noraidīt piedāvājumu, kas atbilst paziņojuma par iepirkumu prasībām, pamatojoties uz minētajā paziņojumā neparedzētiem iemesliem.</t>
  </si>
  <si>
    <t>http://curia.europa.eu/juris/document/document.jsf;jsessionid=9ea7d0f130dea1de6a73c82a4e71878ccb51f5b1f3a2.e34KaxiLc3eQc40LaxqMbN4ObxiTe0?text=&amp;docid=163709&amp;pageIndex=0&amp;doclang=LV&amp;mode=lst&amp;dir=&amp;occ=first&amp;part=1&amp;cid=151164</t>
  </si>
  <si>
    <t>C-601/13</t>
  </si>
  <si>
    <t>Ambisig - Ambiente e Sistemas de Informação Geográfica SA v Nersant - Associação Empresarial da Região de Santarém and Núcleo Inicial - Formação e Consultoria Lda.</t>
  </si>
  <si>
    <t>Lūgums sniegt prejudiciālu nolēmumu – Direktīva 2004/18/EK – Pakalpojumu publiskā iepirkuma līgumi – Procesa gaita – Līgumu slēgšanas tiesību piešķiršanas kritēriji – Personāla, kam uzticēta līgumu izpilde, kvalifikācija</t>
  </si>
  <si>
    <t>Piešķirot publisku intelektuālu mācību un konsultatīvo pakalpojumu sniegšanas līguma slēgšanas tiesības, Eiropas Parlamenta un Padomes 2004. gada 31. marta Direktīvas 2004/18/EK par to, kā koordinēt būvdarbu valsts līgumu, piegādes valsts līgumu un pakalpojumu valsts līgumu [būvdarbu, piegādes un pakalpojumu publiskā iepirkuma līgumu] slēgšanas tiesību piešķiršanas procedūru, 53. panta 1. punkta a) apakšpunktam nav pretrunā tas, ka līgumslēdzēja iestāde nosaka kritēriju, kas ļauj izvērtēt grupu, kuras pretendenti īpaši piedāvā šī līguma izpildei, kvalitāti, ņemot vērā grupas sastāvu, kā arī tās locekļu pieredzi un darba gaitas.</t>
  </si>
  <si>
    <t>http://curia.europa.eu/juris/document/document.jsf?text=&amp;docid=163248&amp;pageIndex=0&amp;doclang=LV&amp;mode=lst&amp;dir=&amp;occ=first&amp;part=1&amp;cid=45630</t>
  </si>
  <si>
    <t>C-538/13</t>
  </si>
  <si>
    <t>eVigilo Ltd v Priešgaisrinės apsaugos ir gelbėjimo departamentas prie Vidaus reikalų ministerijos</t>
  </si>
  <si>
    <t>Lūgums sniegt prejudiciālu nolēmumu – Publiskā iepirkuma līgumi – Direktīvas 89/665/EEK un 2004/18/EK – Vienlīdzīgas attieksmes un pārskatāmības principi – Izraudzītā pretendenta saikne ar līgumslēdzējas iestādes ekspertiem – Pienākums ņemt vērā šo saikni – Pienākums pierādīt eksperta neobjektivitāti – Šādas neobjektivitātes ietekmes uz novērtējuma galīgo rezultātu neesamība – Termiņi prasību celšanai – Līguma slēgšanas tiesību piešķiršanas abstrakto kritēriju apstrīdēšana – Šo kritēriju skaidrošana pēc tam, kad paziņots izsmeļošs līguma slēgšanas tiesību piešķiršanas pamatojums – Kritērijs par piedāvājumu atbilstības tehniskajām specifikācijām līmeņa novērtēšanu</t>
  </si>
  <si>
    <t>1) Padomes 1989. gada 21. decembra Direktīvas 89/665/EEK par to normatīvo un administratīvo aktu koordinēšanu, kuri attiecas uz izskatīšanas procedūru piemērošanu, piešķirot piegādes un uzņēmuma līgumus valsts vajadzībām, kas grozīta ar Eiropas Parlamenta un Padomes 2007. gada 11. decembra Direktīvu 2007/66/EK, 1. panta 1. punkta trešā daļa, kā arī Eiropas Parlamenta un Padomes 2004. gada 31. marta Direktīvas 2004/18/EK par to, kā koordinēt būvdarbu valsts līgumu, piegādes valsts līgumu un pakalpojumu valsts līgumu slēgšanas tiesību piešķiršanas procedūru, 2. pants, 44. panta 1. punkta pirmā daļa un 53. panta 1. punkta a) apakšpunkts ir jāinterpretē tādējādi, ka tiem principā nav pretrunā, ka pretendentu piedāvājumu novērtēšanas prettiesiskums tiek konstatēts, pamatojoties tikai uz vienīgo apstākli, ka izraudzītajam pretendentam ir bijusi būtiska saikne ar līgumslēdzējas iestādes ieceltajiem ekspertiem, kuri novērtēja pieteikumus. Līgumslēdzējai iestādei katrā ziņā ir jāpārbauda, vai pastāv iespējami interešu konflikti, un ir jāveic pasākumi, lai nepieļautu un atklātu interešu konfliktus, kā arī novērstu to sekas. Izskatot prasību atcelt lēmumu par līguma slēgšanas tiesību piešķiršanu ekspertu neobjektivitātes dēļ, noraidītajam pretendentam nevar tikt prasīts, lai tas konkrēti pierādītu ekspertu rīcības neobjektivitāti. Principā valsts tiesībās ir jānosaka, vai un kādā mērā kompetentajām administratīvajām un tiesu iestādēm ir jāņem vērā apstāklis, vai ekspertu iespējamai neobjektivitātei ir vai nav bijusi ietekme uz lēmumu par līguma slēgšanas tiesību piešķiršanu.
 Direktīvas 89/665, kas grozīta ar Direktīvu 2007/66, 1. panta 1. punkta trešā daļa, kā arī Direktīvas 2004/18 2. pants, 44. panta 1. punkts un 53. panta 1. punkta a) apakšpunkts ir jāinterpretē tādējādi, ka tajos ir paredzēts, ka pietiekami informētam un samērā rūpīgam pretendentam, kurš uzaicinājuma iesniegt piedāvājumu nosacījumus ir varējis saprast tikai brīdī, kad līgumslēdzēja iestāde pēc piedāvājumu novērtēšanas bija iesniegusi izsmeļošu informāciju par sava lēmuma pamatojumu, ir jābūt tiesībām celt prasību par uzaicinājuma iesniegt piedāvājumu likumību pēc tam, kad beidzies valsts tiesībās paredzētais termiņš. Šādas tiesības celt prasību var pastāvēt līdz brīdim, kad beidzas prasības, kas attiecas uz lēmumu par līguma slēgšanas tiesību piešķiršanu, celšanai noteiktais termiņš;
 2) Direktīvas 2004/18 2. pants un 53. panta 1. punkta a) apakšpunkts ir jāinterpretē tādējādi, ka tie ļauj līgumslēdzējai iestādei kā novērtēšanas kritēriju, ko piemēro pretendentu iesniegtajiem piedāvājumiem publiskā iepirkuma procedūrā, izmantot šo pieteikumu atbilstības publiskā iepirkuma dokumentos minētajām prasībām līmeni.</t>
  </si>
  <si>
    <t>http://curia.europa.eu/juris/document/document.jsf?text=&amp;docid=162829&amp;pageIndex=0&amp;doclang=LV&amp;mode=lst&amp;dir=&amp;occ=first&amp;part=1&amp;cid=45508</t>
  </si>
  <si>
    <t>T-297/09</t>
  </si>
  <si>
    <t>Evropaïki Dynamiki - Proigmena Systimata Tilepikoinonion Pliroforikis kai Tilematikis AE v European Aviation Safety Agency (AESA)</t>
  </si>
  <si>
    <t>http://curia.europa.eu/juris/liste.jsf?language=en&amp;jur=C,T,F&amp;num=T-297/09&amp;td=ALL</t>
  </si>
  <si>
    <t>T-30/12</t>
  </si>
  <si>
    <t>IDT Biologika GmbH v European Commission</t>
  </si>
  <si>
    <t>http://curia.europa.eu/juris/liste.jsf?language=en&amp;jur=C,T,F&amp;num=T-30/12&amp;td=ALL</t>
  </si>
  <si>
    <t>C-463/13</t>
  </si>
  <si>
    <t>Stanley International Betting Ltd and Stanleybet Malta Ltd v Ministero dell’Economia e delle Finanze and Agenzia delle Dogane e dei Monopoli di Stato</t>
  </si>
  <si>
    <t>Lūgums sniegt prejudiciālu nolēmumu – LESD 49. un 56. pants – Brīvība veikt uzņēmējdarbību – Pakalpojumu sniegšanas brīvība – Azartspēles – Valsts tiesiskais regulējums – Koncesiju sistēmas reorganizācija, pagaidu kārtā novienādojot derīguma termiņu – Jauns uzaicinājums iesniegt piedāvājumu publiskā iepirkuma procedūrā – Koncesijas, kuru derīguma termiņš ir īsāks par agrāk piešķirto koncesiju derīguma termiņu – Ierobežojums – Primāri vispārējo interešu apsvērumi – Samērīgums</t>
  </si>
  <si>
    <t>LESD 49. un 56. pants, kā arī vienlīdzīgas attieksmes un efektivitātes principi ir interpretējami tādējādi, ka tie pieļauj tādus valsts tiesību aktus kā pamatlietā aplūkotie, kuros ir paredzēts organizēt jaunu uzaicinājumu iesniegt piedāvājumu publiskā iepirkuma procedūrā attiecībā uz koncesijām, kuru derīguma termiņš ir īsāks nekā agrāk piešķirto koncesiju derīguma termiņš, ņemot vērā sistēmas reorganizāciju, pagaidu kārtā novienādojot koncesiju derīguma termiņus.</t>
  </si>
  <si>
    <t>http://curia.europa.eu/juris/document/document.jsf?text=&amp;docid=161612&amp;pageIndex=0&amp;doclang=LV&amp;mode=lst&amp;dir=&amp;occ=first&amp;part=1&amp;cid=245913</t>
  </si>
  <si>
    <t>T-667/11</t>
  </si>
  <si>
    <t>Veloss International and Attimedia SA v European Parliament</t>
  </si>
  <si>
    <t>http://curia.europa.eu/juris/liste.jsf?language=en&amp;jur=C,T,F&amp;num=T-667/11&amp;td=ALL</t>
  </si>
  <si>
    <t>C-568/13</t>
  </si>
  <si>
    <t>Azienda Ospedaliero-Universitaria di Careggi-Firenze v Data Medical Service srl</t>
  </si>
  <si>
    <t>Lūgums sniegt prejudiciālu nolēmumu – Pakalpojumu publiskā iepirkuma līgumi – Direktīva 92/50/EEK – 1. panta c) punkts un 37. pants – Direktīva 2004/18/EK – 1. panta 8. punkta pirmā daļa un 55. pants – Jēdzieni “pakalpojumu sniedzējs” un “saimnieciskās darbības subjekts” – Publiska universitātes ārstniecības iestāde – Iestāde ar juridiskās personas statusu, kā arī uzņēmējdarbības un organizatorisko autonomiju – Darbība galvenokārt bez peļņas gūšanas – Institucionālais mērķis piedāvāt veselības pakalpojumus – Iespēja piedāvāt līdzīgus pakalpojumus tirgū – Pielaišana dalībai publiskā iepirkuma līguma slēgšanas tiesību piešķiršanas procedūrā</t>
  </si>
  <si>
    <t>1) Padomes 1992. gada 18. jūnija Direktīvas 92/50/EEK par procedūru koordinēšanu valsts pakalpojumu līgumu piešķiršanai [pakalpojumu publiskā iepirkuma līguma slēgšanas tiesību piešķiršanas procedūru koordinēšanu] 1. panta c) punkts nepieļauj tādu valsts tiesisko regulējumu, kurā ir izslēgta tādas publiskās ārstniecības iestādes kā pamatlietā aplūkotā dalība publiskā iepirkuma līguma slēgšanas tiesību piešķiršanas procedūrā, jo šai iestādei ir saimniecisko darbību veicošas publisko tiesību iestādes raksturs, ja un ciktāl šī iestāde ir tiesīga darboties tirgū atbilstoši tās institucionālajiem un statūtos noteiktajiem mērķiem;
 2) Direktīvas 92/50 tiesību normas un, it īpaši, šīs direktīvas pamatā esošie vispārīgie brīvas konkurences, nediskriminācijas un samērīguma principi ir interpretējami tādējādi, ka tie pieļauj tādu valsts tiesisko regulējumu, kurā tādai publiskai ārstniecības iestādei kā pamatlietā aplūkotā, kas piedalās uzaicinājuma iesniegt piedāvājumu publiskā iepirkuma procedūrā, ir ļauts iesniegt piedāvājumu, kuru, pateicoties tās saņemtajam publiskam finansējumam, nevar pārspēt neviens konkurents. Tomēr piedāvājuma nesamērīgi lētā rakstura pārbaudes ietvaros, pamatojoties uz šīs direktīvas 37. pantu, līgumslēdzēja iestāde saistībā ar iespēju šo piedāvājumu noraidīt var ņemt vērā publiskā finansējuma, kuru saņem šāda iestāde, esamību.</t>
  </si>
  <si>
    <t>http://curia.europa.eu/juris/document/document.jsf?text=&amp;docid=160937&amp;pageIndex=0&amp;doclang=LV&amp;mode=lst&amp;dir=&amp;occ=first&amp;part=1&amp;cid=16029</t>
  </si>
  <si>
    <t>C-470/13</t>
  </si>
  <si>
    <t>Generali-Providencia Biztosító Zrt v Közbeszerzési Hatóság Közbeszerzési Döntőbizottság</t>
  </si>
  <si>
    <t>Lūgums sniegt prejudiciālu nolēmumu – Publiskie iepirkumi – Publiskā iepirkuma līgumi, kuru vērtība nesasniedz Direktīvā 2004/18/EK paredzēto robežvērtību – LESD 49. un 56. pants – Piemērojamība – Noteiktas pārrobežu intereses – Iemesli izslēgšanai no konkursa procedūras – Saimnieciskās darbības subjekta, kas ir pārkāpis konkurences tiesību normas, un tas ir atzīts ar tiesas spriedumu pirms ne vairāk kā 5 gadiem, izslēgšana – Pieļaujamība – Samērīgums</t>
  </si>
  <si>
    <t>LESD 49. un 56. pants neliedz piemērot valsts tiesisko regulējumu, ar kuru no konkursa procedūras tiek izslēgts saimnieciskās darbības subjekts, kurš ir izdarījis konkurences tiesību normu pārkāpumu, kas ir atzīts ar likumīgā spēkā stājušos tiesas spriedumu un par kuru tam ir ticis uzlikts naudas sods</t>
  </si>
  <si>
    <t>http://curia.europa.eu/juris/document/document.jsf;jsessionid=9ea7d0f130d53237bf7b90b24865bfd8f6e27a9cb110.e34KaxiLc3eQc40LaxqMbN4ObhuLe0?text=&amp;docid=160939&amp;pageIndex=0&amp;doclang=LV&amp;mode=lst&amp;dir=&amp;occ=first&amp;part=1&amp;cid=15848</t>
  </si>
  <si>
    <t>C-440/13</t>
  </si>
  <si>
    <t>Croce Amica One Italia Srl v Azienda Regionale Emergenza Urgenza (AREU)</t>
  </si>
  <si>
    <t>Lūgums sniegt prejudiciālu nolēmumu – Pakalpojumu publiskā iepirkuma līgumi – Direktīva 2004/18/EK – Direktīva 89/665/EEK – Kandidāta vai pretendenta personiskā situācija – Līguma slēgšanas tiesību provizoriska piešķiršana – Pret izraudzītā pretendenta likumisko pārstāvi uzsākta kriminālizmeklēšana – Līgumslēdzējas iestādes lēmums neveikt galīgo līguma slēgšanas tiesību piešķiršanu un atsaukt uzaicinājumu iesniegt piedāvājumus – Pārbaude tiesā</t>
  </si>
  <si>
    <t>1) Eiropas Parlamenta un Padomes 2004. gada 31. marta Direktīvas 2004/18/EK par to, kā koordinēt būvdarbu valsts līgumu, piegādes valsts līgumu un pakalpojumu valsts līgumu slēgšanas tiesību piešķiršanas procedūru, 41. panta 1. punkts, 43. un 45. pants ir jāinterpretē tādējādi, ka gadījumā, kad nav izpildīti nosacījumi 45. pantā paredzēto izslēgšanas pamatu piemērošanai, šis pēdējais minētais pants neliedz līgumslēdzējai iestādei pieņemt lēmumu atteikties noslēgt publiskā iepirkuma līgumu, attiecībā uz kuru ir tikusi rīkota publiskā iepirkuma procedūra, un neveikt galīgo šī līguma slēgšanas tiesību piešķiršanu vienīgajam izraudzītajam pretendentam, kurš ir izturējis konkursu un ir ticis atzīts par provizorisku izraudzīto pretendentu;
 2) Savienības tiesības publiskā iepirkuma līgumu jomā, it īpaši Padomes 1989. gada 21. decembra Direktīvas 89/665/EEK par to normatīvo un administratīvo aktu koordinēšanu, kuri attiecas uz izskatīšanas procedūru piemērošanu, piešķirot piegādes un uzņēmuma līgumus [būvdarbu un piegādes publiskā iepirkuma līgumu slēgšanas tiesība] valsts vajadzībām, kas grozīta ar Eiropas Parlamenta un Padomes 2007. gada 11. decembra Direktīvu 2007/66/EK, 1. panta 1. punkta trešā daļa, ir jāinterpretē tādējādi, ka šajā normā paredzētā pārbaude nozīmē līgumslēdzēju iestāžu pieņemto lēmumu tiesiskuma pārbaudi, kuras mērķis ir nodrošināt atbilstošo Savienības tiesību normu vai valsts tiesību aktu, ar kuriem tiek transponētas šīs normas, ievērošanu, un šī pārbaude nevar tikt ierobežota vienīgi ar līgumslēdzēju iestāžu lēmumu patvaļīgā rakstura izvērtēšanu. Tomēr minētais neizslēdz iespēju valsts likumdevējam piešķirt kompetentajām valsts tiesām pilnvaras izvērtēt lietderību.</t>
  </si>
  <si>
    <t>http://curia.europa.eu/juris/document/document.jsf?text=&amp;docid=160564&amp;pageIndex=0&amp;doclang=LV&amp;mode=lst&amp;dir=&amp;occ=first&amp;part=1&amp;cid=16251</t>
  </si>
  <si>
    <t>C-113/13</t>
  </si>
  <si>
    <t>Azienda sanitaria locale n. 5 «Spezzino» and Others v San Lorenzo Soc. coop. sociale and Croce Verde Cogema cooperativa sociale Onlus</t>
  </si>
  <si>
    <t>Lūgums sniegt prejudiciālu nolēmumu – Sanitārā transporta pakalpojumi – Valsts tiesību akti, ar kuriem sanitārā transporta pakalpojumu sniegšanu valsts veselības aprūpes iestādēm rezervē brīvprātīgo asociācijām, kuras atbilst likumiskajām prasībām un ir reģistrētas – Saderība ar Savienības tiesībām – Publiskie iepirkumi – LESD 49. un 56. pants – Direktīva 2004/18/EK – Jaukta rakstura pakalpojumi, kuri vienlaikus paredzēti Direktīvas 2004/18 II A un II B pielikumā – 1. panta 2. punkta a) un d) apakšpunkts – “Pakalpojumu publiskā iepirkuma” jēdziens – Atlīdzību veidojošs raksturs – Pretpakalpojums, ko veido radušos izmaksu atlīdzināšana</t>
  </si>
  <si>
    <t>LESD 49. un 56. pants ir jāinterpretē tādējādi, ka tiem nav pretrunā tāds tiesību akts kā pamatlietā aplūkotais, kurā ir paredzēts, ka neatliekamā un īpaši steidzamā sanitārā transporta pakalpojumu sniegšana prioritāri un tieši, bez jebkādas izsludināšanas ir jāuztic atzītām brīvprātīgo organizācijām, ciktāl likumiskie un līgumiskie noteikumi, kuros noteikta šo organizāciju darbība, faktiski ir vērsti uz sociālā mērķa, solidaritātes un budžeta efektivitātes mērķu, uz kuriem ir balstīts šis tiesību akts, sasniegšanu</t>
  </si>
  <si>
    <t>http://curia.europa.eu/juris/document/document.jsf?text=&amp;docid=160565&amp;pageIndex=0&amp;doclang=LV&amp;mode=lst&amp;dir=&amp;occ=first&amp;part=1&amp;cid=16590</t>
  </si>
  <si>
    <t>T-57/11</t>
  </si>
  <si>
    <t>Castelnou Energía, SL v European Commission</t>
  </si>
  <si>
    <t>Valsts atbalsts – Elektroenerģija – Papildu ražošanas izmaksu kompensēšana – Sabiedrisko pakalpojumu saistības noteiktu elektroenerģijas daudzumu ražot no pašmāju oglēm – Prioritāras pieejas mehānisms – Lēmums neizteikt iebildumus – Lēmums, ar kuru atbalsts atzīts par saderīgu ar iekšējo tirgu – Prasība atcelt tiesību aktu – Individuāla skaršana – Būtiska ietekme uz konkurences stāvokli – Pieņemamība – Formālas izmeklēšanas procedūras neuzsākšana – Nopietnas grūtības – Vispārējas tautsaimnieciskas nozīmes pakalpojums – Elektroapgādes drošība – Direktīvas 2003/54/EK 11. panta 4. punkts – Preču brīva aprite – Vides aizsardzība – Direktīva 2003/87/EK</t>
  </si>
  <si>
    <t>http://curia.europa.eu/juris/document/document.jsf?text=&amp;docid=160262&amp;pageIndex=0&amp;doclang=LV&amp;mode=lst&amp;dir=&amp;occ=first&amp;part=1&amp;cid=16430</t>
  </si>
  <si>
    <t>T-40/12</t>
  </si>
  <si>
    <t>European Dynamics Luxembourg SA and Evropaïki Dynamiki - Proigmena Systimata Tilepikoinonion Pliroforikis kai Tilematikis AE v European Police Office (Europol)</t>
  </si>
  <si>
    <t>(nav publicēts)</t>
  </si>
  <si>
    <t>http://curia.europa.eu/juris/liste.jsf?language=en&amp;jur=C,T,F&amp;num=T-40/12&amp;td=ALL#</t>
  </si>
  <si>
    <t>C-42/13</t>
  </si>
  <si>
    <t>Cartiera dell’Adda SpA v CEM Ambiente SpA</t>
  </si>
  <si>
    <t>Publiskie iepirkumi – Vienlīdzīgas attieksmes un pārskatāmības princips – Direktīva 2004/18/EK – Pamatojums izslēgšanai no dalības – 54. pants – Kandidāta vai pretendenta personiskā situācija – Personas, kas norādīta kā “tehniskais direktors”, obligātā deklarācija – Deklarācijas trūkums piedāvājumā – Izslēgšana no publiskā iepirkuma procedūras bez iespējas labot šo trūkumu</t>
  </si>
  <si>
    <t>Eiropas Parlamenta un Padomes 2004. gada 31. marta Direktīvas 2004/18/EK par to, kā koordinēt būvdarbu valsts līgumu, piegādes valsts līgumu un pakalpojumu valsts līgumu slēgšanas tiesību piešķiršanas procedūru, ko groza ar Komisijas 2009. gada 30. novembra Regulu (EK) Nr. 1177/2009, 45. pants, to lasot kopā ar tās 2. pantu, kā arī vienlīdzīgas attieksmes princips un pārskatāmības pienākums ir jāinterpretē tādējādi, ka tie atļauj izslēgt uzņēmēju no konkursa procedūras tad, ja šis uzņēmējs nav izpildījis konkursa dokumentācijā paredzēto pienākumu pievienot savam piedāvājumam deklarāciju – pretējā gadījumā tas tiks izslēgts no procedūras –, atbilstoši kurai pret šajā piedāvājumā norādīto tehnisko direktoru nav uzsākts kriminālprocess vai tam nav kriminālsodāmības, pat ja pēc termiņa piedāvājumu iesniegšanai beigām šāda deklarācija līgumslēdzējai iestādei tika paziņota vai ja ir ticis pierādīts, ka tehniskā direktora amats šai personai ir norādīts kļūdas dēļ</t>
  </si>
  <si>
    <t>http://curia.europa.eu/juris/document/document.jsf?text=&amp;docid=159290&amp;pageIndex=0&amp;doclang=LV&amp;mode=lst&amp;dir=&amp;occ=first&amp;part=1&amp;cid=227936</t>
  </si>
  <si>
    <t>T-422/11</t>
  </si>
  <si>
    <t>Computer Resources International (Luxembourg) SA v European Commission</t>
  </si>
  <si>
    <t>Pakalpojumu publiskā iepirkuma līgumi – Uzaicinājuma iesniegt piedāvājumu procedūra – Informātikas pakalpojumu sniegšana, kas ietver programmatūras izstrādi un uzturēšanu, konsultāciju sniegšanu un palīdzību attiecībā uz dažādu veidu informācijas tehnoloģiju lietotnēm – Pretendenta piedāvājuma noraidīšana – Pārmērīgi zemas cenas piedāvājums – Regulas (EK, Euratom) Nr. 2342/2002 139. panta 1. punkts – Pienākums norādīt pamatojumu – Juridiskā pamata izvēle – Pilnvaru nepareiza izmantošana</t>
  </si>
  <si>
    <t>http://curia.europa.eu/juris/document/document.jsf?text=&amp;docid=159248&amp;pageIndex=0&amp;doclang=LV&amp;mode=lst&amp;dir=&amp;occ=first&amp;part=1&amp;cid=227711</t>
  </si>
  <si>
    <t>C-641/13 P</t>
  </si>
  <si>
    <t>Royaume d' Espagne v European Commission</t>
  </si>
  <si>
    <t>http://curia.europa.eu/juris/document/document.jsf;jsessionid=9ea7d2dc30d5e38e58f852144528bd218dc01f382715.e34KaxiLc3qMb40Rch0SaxuObNf0?text=&amp;docid=158433&amp;pageIndex=0&amp;doclang=ES&amp;mode=lst&amp;dir=&amp;occ=first&amp;part=1&amp;cid=617192</t>
  </si>
  <si>
    <t>C-549/13</t>
  </si>
  <si>
    <t>Bundesdruckerei GmbH v Stadt Dortmund</t>
  </si>
  <si>
    <t>Lūgums sniegt prejudiciālu nolēmumu – LESD 56. pants – Pakalpojumu sniegšanas brīvība – Ierobežojumi – Direktīva 96/71/EK – Pakalpojumu publiskā iepirkuma līgumu slēgšanas tiesību piešķiršanas procedūras – Valsts tiesiskais regulējums, kurā pretendentiem un to apakšuzņēmējiem ir noteikts pienākums apņemties maksāt personālam, kas sniedz pakalpojumus, kuri ir publiskā iepirkuma priekšmets, minimālo darba algu – Citā dalībvalstī reģistrēts apakšuzņēmējs</t>
  </si>
  <si>
    <t>Situācijā, kāda tiek aplūkota pamatlietā, kurā apakšuzņēmējs plāno pildīt publiskā iepirkuma līgumu, izmantojot vienīgi darba ņēmējus, kurus nodarbina citā dalībvalstī, nevis tajā, kurā atrodas līgumslēdzēja iestāde, reģistrēts apakšuzņēmējs, LESD 56. pantam ir pretrunā, ka tiek piemērots dalībvalsts, kurā atrodas šī līgumslēdzēja iestāde, tiesiskais regulējums, ar kuru šim apakšuzņēmējam noteikts pienākums maksāt minētajiem darba ņēmējiem šajā regulējumā noteikto minimālo darba algu</t>
  </si>
  <si>
    <t>http://curia.europa.eu/juris/document/document.jsf?text=&amp;docid=157851&amp;pageIndex=0&amp;doclang=LV&amp;mode=lst&amp;dir=&amp;occ=first&amp;part=1&amp;cid=471006</t>
  </si>
  <si>
    <t>C-441/12</t>
  </si>
  <si>
    <t>Almer Beheer BV and Daedalus Holding BV v Van den Dungen Vastgoed BV and Oosterhout II BVBA</t>
  </si>
  <si>
    <t>Lūgums sniegt prejudiciālu nolēmumu – Sabiedrību tiesības – Direktīva 2003/71/EK – 3. panta 1. punkts – Pienākums publicēt prospektu, publiski piedāvājot pārvedamus vērtspapīrus – Pārvedamu vērtspapīru izsole</t>
  </si>
  <si>
    <t>3. panta 1. punkts Eiropas Parlamenta un Padomes 2003. gada 4. novembra Direktīvā 2003/71/EK par prospektu, kurš jāpublicē, publiski piedāvājot vērtspapīrus vai atļaujot to tirdzniecību, un par Direktīvas 2001/34/EK grozījumiem, kas grozīta ar Eiropas Parlamenta un Padomes 2008. gada 11. marta Direktīvu 2008/11/EK, ir interpretējams tādējādi, ka pienākums publicēt prospektu pirms jebkura pārvedamu vērtspapīru publiska piedāvājuma nav piemērojams attiecībā uz pārvedamu vērtspapīru piespiedu pārdošanu izsolē, kāda ir pamatlietā</t>
  </si>
  <si>
    <t>http://curia.europa.eu/juris/document/document.jsf?text=&amp;docid=157805&amp;pageIndex=0&amp;doclang=LV&amp;mode=lst&amp;dir=&amp;occ=first&amp;part=1&amp;cid=471240</t>
  </si>
  <si>
    <t>C-19/13</t>
  </si>
  <si>
    <t>Ministero dell'Interno v Fastweb SpA</t>
  </si>
  <si>
    <t>Lūgums sniegt prejudiciālu nolēmumu – Publiskie iepirkumi – Direktīva 89/665/EEK – 2.d panta 4. punkts – Interpretācija un spēkā esamība – Pārsūdzības procedūras publiskā iepirkuma līgumu slēgšanas tiesību piešķiršanas jomā – Līguma spēkā neesamība – Izslēgšana</t>
  </si>
  <si>
    <t>1) Padomes 1989. gada 21. decembra Direktīvas 89/665/EEK par to normatīvo un administratīvo aktu koordinēšanu, kuri attiecas uz izskatīšanas procedūru piemērošanu, piešķirot [tiesības noslēgt] piegādes un uzņēmuma līgumus valsts vajadzībām, kas grozīta ar Eiropas Parlamenta un Padomes 2007. gada 11. decembra Direktīvu 2007/66/EK, 2.d panta 4. punkts ir jāinterpretē tādējādi, ka, ja publiskā iepirkuma līguma slēgšanas tiesības ir piešķirtas bez paziņojuma par līgumu iepriekšējas publicēšanas Eiropas Savienības Oficiālajā Vēstnesī, lai gan tas saskaņā ar Eiropas Parlamenta un Padomes 2004. gada 31. marta Direktīvu 2004/18/EK par to, kā koordinēt būvdarbu valsts līgumu, piegādes valsts līgumu un pakalpojumu valsts līgumu slēgšanas tiesību piešķiršanas procedūru, nav atļauts, šī tiesību norma nepieļauj atzīt šo līgumu par spēkā neesošu, ja faktiski ir izpildīti šajā tiesību normā paredzētie nosacījumi, kas ir jāpārbauda iesniedzējtiesai;
 2) izvērtējot otro jautājumu, nav noskaidrots neviens apstāklis, kas varētu ietekmēt Direktīvas 89/665 2.d panta 4. punkta spēkā esamību.</t>
  </si>
  <si>
    <t>http://curia.europa.eu/juris/document/document.jsf;jsessionid=9ea7d2dc30d695a8b21668a74bc7bb8eb32909295644.e34KaxiLc3qMb40Rch0SaxuObhn0?text=&amp;docid=157520&amp;pageIndex=0&amp;doclang=LV&amp;mode=lst&amp;dir=&amp;occ=first&amp;part=1&amp;cid=470668</t>
  </si>
  <si>
    <t>T-48/12</t>
  </si>
  <si>
    <t>Euroscript - Polska Sp. z o.o. v European Parliament</t>
  </si>
  <si>
    <t>Pakalpojumu publisko iepirkumu līgumi – Publiskā iepirkuma līguma slēgšanas tiesību piešķiršanas procedūra – Tulkošanas pakalpojumu sniegšana poļu valodā – Lēmums, ar kuru grozīts lēmums prasītāju ierindot pirmajā vietā izvēlēto pretendentu sarakstā – Galvenā pamatlīguma piešķiršana citam pretendentam – Pieprasījums veikt atkārtotu vērtēšanu – Termiņš – Procedūras apturēšana – Pārskatāmība – Vienlīdzīga attieksme</t>
  </si>
  <si>
    <t>1) atcelt Parlamenta 2011. gada 9. decembra lēmumu, ar kuru grozīts 2011. gada 18. oktobra lēmums Euroscript – Polska Sp. z o.o. klasificēt izvēlēto pretendentu saraksta pirmajā vietā un publiskā iepirkuma līguma slēgšanas tiesību piešķiršanas procedūras PL/2011/EU ietvaros tai piešķirt galveno līgumu par tulkošanas pakalpojumu sniegšanu poļu valodā (OV 2011/S 56‑090361);
 2) Parlaments atlīdzina tiesāšanās izdevumus.</t>
  </si>
  <si>
    <t>http://curia.europa.eu/juris/document/document.jsf?text=&amp;docid=155063&amp;pageIndex=0&amp;doclang=LV&amp;mode=lst&amp;dir=&amp;occ=first&amp;part=1&amp;cid=69488</t>
  </si>
  <si>
    <t>C-358/12</t>
  </si>
  <si>
    <t>Consorzio Stabile Libor Lavori Pubblici v Comune di Milano</t>
  </si>
  <si>
    <t>Lūgums sniegt prejudiciālu nolēmumu – Publiskie iepirkumi – Līgumi, kuru vērtība nesasniedz Direktīvā 2004/18/EK noteikto robežvērtību – LESD 49. un 56. pants – Samērīguma princips – Izslēgšanas no līguma slēgšanas tiesību piešķiršanas procedūras nosacījumi – Kvalitatīvās atlases kritēriji saistībā ar pretendenta personisko stāvokli – Pienākumi saistībā ar sociālā nodrošinājuma iemaksu maksāšanu– “Smaga pārkāpuma” jēdziens – Starpība starp maksājamām un samaksātām summām, kura pārsniedz EUR 100 un 5 % no maksājamām summām</t>
  </si>
  <si>
    <t>LESD 49. un 56. pants, kā arī samērīguma princips ir jāinterpretē tādējādi, ka tie pieļauj valsts tiesisko regulējumu, kurā saistībā ar būvdarbu publiskā iepirkuma procedūrām, kuru vērtība ir mazāka nekā Eiropas Parlamenta un Padomes 2004. gada 31. marta Direktīvas 2004/18/EK par to, kā koordinēt būvdarbu valsts [publiskā iepirkuma] līgumu, piegādes valsts [publiskā iepirkuma] līgumu un pakalpojumu valsts [publiskā iepirkuma] līgumu slēgšanas tiesību piešķiršanas procedūru, kurā grozījumi izdarīti ar Komisijas 2009. gada 30. novembra Regulu (EK) Nr. 1177/2009, 7. panta c) punktā noteiktā robežvērtība, līgumslēdzējām iestādēm ir noteikts pienākums izslēgt no šādas publiskā iepirkuma procedūras pretendentu, kas ir atbildīgs par pārkāpumu sociālā nodrošinājuma iemaksu maksāšanas jomā, ja starpība starp maksājamām summām un samaksātām summām ir summa, kas vienlaikus ir lielākā par EUR 100 un 5 % no maksājamām summām</t>
  </si>
  <si>
    <t>http://curia.europa.eu/juris/document/document.jsf?text=&amp;docid=154820&amp;pageIndex=0&amp;doclang=LV&amp;mode=lst&amp;dir=&amp;occ=first&amp;part=1&amp;cid=69701</t>
  </si>
  <si>
    <t>C-213/13</t>
  </si>
  <si>
    <t>Impresa Pizzarotti &amp; C. Spa v Comune di Bari and Others</t>
  </si>
  <si>
    <t>Lūgums sniegt prejudiciālu nolēmumu – Būvdarbu publiskā iepirkuma līgumi – Direktīva 93/37/EEK – Akts “par apņemšanos iznomāt” vēl neuzceltas ēkas – Valsts tiesas nolēmums ar res judicata spēku – Res judicata spēka principa piemērošanas joma ar Savienības tiesībām nesavienojamas situācijas gadījumā</t>
  </si>
  <si>
    <t>1) Padomes 1993. gada 14. jūnija Direktīvas 93/37/EEK par procedūru koordinēšanu pakalpojumu publiskā iepirkuma līgumu slēgšanas tiesību piešķiršanai 1. panta a) punkts ir jāinterpretē tādējādi, ka līgums, kura galvenais priekšmets ir tādas ēkas uzcelšana, kura atbilst līgumslēdzējas iestādes izteiktajām vajadzībām, ir kvalificējams kā būvdarbu publiskā iepirkuma līgums un līdz ar to tas neietilpst Padomes 1992. gada 18. jūnija Direktīvas 92/50/EEK par to, kā koordinēt būvdarbu publiskā iepirkuma līgumu slēgšanas tiesību piešķiršanas procedūras 1. panta a) punkta iii) apakšpunktā noteiktajā izņēmumā, kaut arī tajā ir ietverta apņemšanās iznomāt attiecīgo ēku;
 2) ciktāl tas ir atļauts ar piemērojamiem iekšējiem procesuāliem noteikumiem, tādai valsts tiesai kā iesniedzējtiesai, kura pēdējā instancē ir pieņēmusi nolēmumu, iepriekš nevēršoties Tiesā ar lūgumu sniegt prejudiciālu nolēmumu saskaņā ar LESD 267. pantu, vai nu ir jāpapildina nolēmums, kuram ir res judicata spēks un kurš ir novedis pie situācijas, kas nav savienojama ar Savienības tiesisko regulējumu būvdarbu publiskā iepirkuma līgumu jomā, vai arī ir jāpārskata šis nolēmums, ņemot vērā tādu šī tiesiskā regulējuma interpretāciju, kādu to vēlāk ir pieņēmusi Tiesa.</t>
  </si>
  <si>
    <t>http://curia.europa.eu/juris/document/document.jsf?text=&amp;docid=154821&amp;pageIndex=0&amp;doclang=LV&amp;mode=lst&amp;dir=&amp;occ=first&amp;part=1&amp;cid=69362</t>
  </si>
  <si>
    <t>C-574/12</t>
  </si>
  <si>
    <t>Centro Hospitalar de Setúbal EPE and Serviço de Utilização Comum dos Hospitais (SUCH) v Eurest (Portugal) - Sociedade Europeia de Restaurantes Lda</t>
  </si>
  <si>
    <t>Lūgums sniegt prejudiciālu nolēmumu – Pakalpojumu publiskā iepirkuma līgumi – Direktīva 2004/18/EK – Publiskā iepirkuma līguma slēgšanas tiesību piešķiršana, nesākot uzaicinājuma iesniegt piedāvājumu procedūru (tā dēvētā “in house” piešķiršana) – Izraudzītais pretendents, kas juridiski ir nošķirts no līgumslēdzējas iestādes – Slimnīcu palīdzības un atbalsta pakalpojumu sniegšanas centrs – Bezpeļņas sabiedriskā labuma organizācija – Partneru vairākums, ko veido līgumslēdzējas iestādes – Partneru mazākums, ko veido privāttiesību subjekti, kas ir bezpeļņas labdarības organizācijas – Darbība, no kuras gada apgrozījuma vismaz 80 % ir partneru peļņa</t>
  </si>
  <si>
    <t>Ja publiskā iepirkuma līgumam izraudzītais pretendents ir bezpeļņas sabiedriskā labuma organizācija, kuras partneri šī līguma slēgšanas tiesību piešķiršanas brīdī ir ne tikai publiskā sektora iestādes, bet arī privātas bezpeļņas sociālās solidaritātes organizācijas, ar Tiesas judikatūru iedibinātais nosacījums par “tādu pašu kontroli” publiskā iepirkuma līguma slēgšanas tiesību piešķiršanas atzīšanai par “in house” darījumu nav izpildīts, tādējādi Eiropas Parlamenta un Padomes Direktīva 2004/18/EK par to, kā koordinēt būvdarbu valsts līgumu, piegādes valsts līgumu un pakalpojumu valsts līgumu slēgšanas tiesību piešķiršanas procedūru, ir piemērojama</t>
  </si>
  <si>
    <t>http://curia.europa.eu/juris/document/document.jsf?text=&amp;docid=153811&amp;pageIndex=0&amp;doclang=LV&amp;mode=lst&amp;dir=&amp;occ=first&amp;part=1&amp;cid=69204</t>
  </si>
  <si>
    <t>T-4/13</t>
  </si>
  <si>
    <t>Communicaid Group Ltd v European Commission</t>
  </si>
  <si>
    <t>(Public service contracts — Tendering procedure — Provision of language-training services for staff of the institutions, bodies and agencies of the European Union in Brussels — Rejection of tenders submitted by the applicant — Principle of transparency – Non-discrimination — Equal treatment — Article 94 of the Financial Regulation — Selection criteria — Obligation to state reasons — Award criteria — Manifest error of assessment)</t>
  </si>
  <si>
    <t>Prasības noraidīta</t>
  </si>
  <si>
    <t>http://curia.europa.eu/juris/document/document.jsf;jsessionid=9ea7d0f130de5aa6491a489c4ff7aa86b5524083bf2e.e34KaxiLc3eQc40LaxqMbN4Ob3qQe0?text=&amp;docid=153501&amp;pageIndex=0&amp;doclang=EN&amp;mode=lst&amp;dir=&amp;occ=first&amp;part=1&amp;cid=68879</t>
  </si>
  <si>
    <t>T-637/11</t>
  </si>
  <si>
    <t>Euris Consult Ltd v European Parliament</t>
  </si>
  <si>
    <t>Pakalpojumu publiskā iepirkuma līgumi – Uzaicinājuma iesniegt piedāvājumu procedūra – Tulkošanas maltiešu valodā pakalpojumu sniegšana – Piedāvājumu nosūtīšanas kārtības normas – Pretendenta piedāvājuma noraidījums –Iesniegšanas normu par piedāvājumu satura konfidencialitātes nodrošināšanu pirms atvēršanas neievērošana – Iebilde par nepiemērojamību – Samērīgums – Vienlīdzīga attieksme – Tiesības uz aizstāvību – Pienākums norādīt pamatojumu – Eiropas Savienības Pamattiesību hartas 41. pants – Regulas (EK, Euratom) Nr. 1605/2002 98. panta 1. punkts – Regulas (EK, Euratom) Nr. 2342/2002 143. pants</t>
  </si>
  <si>
    <t>Prasība noraidīta</t>
  </si>
  <si>
    <t>http://curia.europa.eu/juris/liste.jsf?language=en&amp;jur=C,T,F&amp;num=T-637/11&amp;td=ALL</t>
  </si>
  <si>
    <t>T-340/09</t>
  </si>
  <si>
    <t>Evropaïki Dynamiki - Proigmena Systimata Tilepikoinonion Pliroforikis kai Tilematikis AE v European Commission</t>
  </si>
  <si>
    <t>(Public service contracts — Call for tenders by the Publications Office — Assistance in the provision of publishing and communication services in connection with the CORDIS website — Rejection of a tenderer’s offers and decision to award the contracts to other tenderers — Classification of the tenderer’s offer — Obligation to state reasons — Article 148(1) and (3) of the Implementing Rules — Manifest error of assessment — Non-contractual liability)</t>
  </si>
  <si>
    <t>http://curia.europa.eu/juris/liste.jsf?language=en&amp;jur=C,T,F&amp;num=T-340/09&amp;td=ALL</t>
  </si>
  <si>
    <t>T-297/11</t>
  </si>
  <si>
    <t>Buzzi Unicem SpA v European Commission</t>
  </si>
  <si>
    <t>Konkurence – Administratīvais process – Lēmums par informācijas pieprasīšanu – Pieprasītās informācijas nepieciešamība – Labas pārvaldības princips – Pienākums norādīt pamatojumu – Samērīgums</t>
  </si>
  <si>
    <t>http://curia.europa.eu/juris/liste.jsf?language=en&amp;jur=C,T,F&amp;num=T-297/11&amp;td=ALL</t>
  </si>
  <si>
    <t>C-367/12</t>
  </si>
  <si>
    <t>Proceedings brought by Susanne Sokoll-Seebacher, Reference for a preliminary ruling: Unabhängiger Verwaltungssenat des Landes Oberösterreich - Austria, Freedom of establishment - Public health - Article 49 TFEU - Pharmacies - Adequate supply of medicinal of limits essentially based on a demographic criterion - Minimum distance between pharmaciesproducts to the public - Operating authorisation - Territorial distribution of pharmacies - Establishment,</t>
  </si>
  <si>
    <t>Brīvība veikt uzņēmējdarbību – Sabiedrības veselība – LESD 49. pants – Aptiekas – Sabiedrības pienācīga apgāde ar zālēm – Darbības atļauja – Aptieku teritoriālais izvietojums – Galvenokārt ar demogrāfiskiem kritērijiem pamatotu ierobežojumu noteikšana – Minimālais attālums starp publiskajām aptiekām</t>
  </si>
  <si>
    <t>LESD 49. pants, un it īpaši prasība par vienveidību nosprausta mērķa īstenošanā, ir jāinterpretē tādējādi, ka tam ir pretrunā tāds dalībvalsts tiesiskais regulējums kā pamatlietā, ar kuru par galveno kritēriju, lai noteiktu, vai pastāv nepieciešamība atvērt jaunu aptieku, ir paredzēts strikti ierobežots “vienmēr apgādājamo personu” skaits, ciktāl kompetentajām valsts iestādēm nav iespēju atkāpties no šī ierobežojuma, lai ņemtu vērā vietējās īpatnības.</t>
  </si>
  <si>
    <t>http://curia.europa.eu/juris/liste.jsf?language=en&amp;jur=C,T,F&amp;num=C-367/12&amp;td=ALL</t>
  </si>
  <si>
    <t>T-158/12</t>
  </si>
  <si>
    <t>http://curia.europa.eu/juris/liste.jsf?language=en&amp;jur=C,T,F&amp;num=T-158/12&amp;td=ALL</t>
  </si>
  <si>
    <t>T-279/12</t>
  </si>
  <si>
    <t>SICOM Srl - Società industriale per il confezionamento degli olii meridionale v European Commission</t>
  </si>
  <si>
    <t>http://curia.europa.eu/juris/liste.jsf?language=en&amp;jur=C,T,F&amp;num=T-279/12&amp;td=ALL</t>
  </si>
  <si>
    <t>T-424/12</t>
  </si>
  <si>
    <t>UAB Gaumina v European Institute for Gender Equality (EIGE)</t>
  </si>
  <si>
    <t>Marchés publics de services – Procédure d’appel d’offres – Prestation de services de soutien des activités de communication de l’EIGE – Rejet de l’offre d’un soumissionnaire – Obligation de motivation</t>
  </si>
  <si>
    <t>http://curia.europa.eu/juris/document/document.jsf?text=&amp;docid=144963&amp;pageIndex=0&amp;doclang=FR&amp;mode=lst&amp;dir=&amp;occ=first&amp;part=1&amp;cid=278949</t>
  </si>
  <si>
    <t>T-165/12</t>
  </si>
  <si>
    <t>European Dynamics Luxembourg SA and Evropaïki Dynamiki - Proigmena Systimata Tilepikoinonion Pliroforikis kai Tilematikis AE v European Commission</t>
  </si>
  <si>
    <t>Pakalpojumu publiskā iepirkuma līgumi – Uzaicinājuma iesniegt piedāvājumu procedūra – Atbalsta pakalpojumu sniegšana informātikas infrastruktūras un e‑pārvaldes pakalpojumu attīstīšanai Albānijā – Pretendenta piedāvājuma noraidīšana – Pārskatāmība – Pienākums norādīt pamatojumu</t>
  </si>
  <si>
    <t>atcelt Komisijas 2012. gada 8. februāra lēmumu CMS/cms D(2012)/00008, ar kuru noraidīts European Dynamics Luxembourg SA un Evropaïki Dynamiki – Proigmena Systimata Tilepikoinonion Pliroforikis kai Tilematikis AE iesniegtais piedāvājums ierobežotā uzaicinājumā iesniegt piedāvājumu publiskā iepirkuma procedūrā EuropAid/131431/C/SER/AL</t>
  </si>
  <si>
    <t>http://curia.europa.eu/juris/document/document.jsf?text=&amp;docid=145619&amp;pageIndex=0&amp;doclang=LV&amp;mode=lst&amp;dir=&amp;occ=first&amp;part=1&amp;cid=279902</t>
  </si>
  <si>
    <t>T-117/12</t>
  </si>
  <si>
    <t>ANKO AE Antiprosopeion, Emporiou kai Viomichanias v European Commission</t>
  </si>
  <si>
    <t>http://curia.europa.eu/juris/liste.jsf?language=en&amp;jur=C,T,F&amp;num=T-117/12&amp;td=ALL#</t>
  </si>
  <si>
    <t>T-118/12</t>
  </si>
  <si>
    <t>http://curia.europa.eu/juris/liste.jsf?language=en&amp;jur=C,T,F&amp;num=T-118/12&amp;td=ALL</t>
  </si>
  <si>
    <t>C-425/12</t>
  </si>
  <si>
    <t>Portgás - Sociedade de Produção e Distribuição de Gás SA v Ministério da Agricultura, do Mar, do Ambiente e do Ordenamento do Território</t>
  </si>
  <si>
    <t>Publiskā iepirkuma līgumu slēgšanas tiesību piešķiršanas procedūras ūdensapgādes, enerģētikas, transporta un telekomunikāciju nozarē – Direktīva 93/38/EEK – Transponēšanas valsts tiesībās neesamība – Valsts iespēja atsaukties uz šo direktīvu attiecībās ar subjektu, kurš ir sabiedrisko pakalpojumu koncesionārs, šim tiesību aktam neesot transponētam valsts tiesībās</t>
  </si>
  <si>
    <t>Padomes 1993. gada 14. jūnija Direktīvas 93/38/EEK, ar ko koordinē līgumu piešķiršanas procedūras, kuras piemēro subjekti, kas darbojas ūdensapgādes, enerģētikas, transporta un telekomunikāciju nozarē, kas grozīta ar Eiropas Parlamenta un Padomes 1998. gada 16. februāra Direktīvu 98/4/EK, 4. panta 1. punkts, 14. panta 1. punkta c) apakšpunkta i) punkts un 15. pants ir jāinterpretē kā tādi, uz kuriem nevar atsaukties, vēršoties pret privātu uzņēmumu, pamatojoties vienīgi uz to, ka tam piemīt ekskluzīva sabiedrisko pakalpojumu koncesionāra statuss, kas ietilpst šīs direktīvas personīgās piemērošanas jomā laikā, kad minētā direktīva vēl nav transponēta šīs dalībvalsts tiesību sistēmā.
 Tādam uzņēmumam, kuram saskaņā ar valsts iestādes izdotu tiesību aktu un tās pārraudzībā bija uzdots veikt sabiedrisko pakalpojumu nodrošināšanu un kuram šī mērķa īstenošanai ir pilnvaras, kas ir plašākas nekā noteikumi, kuri ir piemērojami attiecībās starp privātpersonām, ir pienākums ievērot Direktīvas 93/38, kas grozīta ar Direktīvu 98/4, noteikumus, un tādējādi dalībvalsts iestādes var pret to vērsties, atsaucoties uz šīm normām.</t>
  </si>
  <si>
    <t>http://curia.europa.eu/juris/document/document.jsf?text=&amp;docid=145526&amp;pageIndex=0&amp;doclang=LV&amp;mode=lst&amp;dir=&amp;occ=first&amp;part=1&amp;cid=279552</t>
  </si>
  <si>
    <t>C-561/12</t>
  </si>
  <si>
    <t>Nordecon AS and Ramboll Eesti AS v Rahandusministeerium</t>
  </si>
  <si>
    <t>Publiskie iepirkumi – Sarunu procedūra ar paziņojuma par paredzamo publisko iepirkumu publicēšanu – Līgumslēdzējas iestādes iespēja pārrunāt piedāvājumus, kuri neatbilst iepirkuma procedūras dokumentos attiecībā uz līgumu ietvertajās tehniskajās specifikācijās noteiktajām obligātajām prasībām</t>
  </si>
  <si>
    <t>Eiropas Parlamenta un Padomes 2004. gada 31. marta Direktīvas 2004/18/EK par to, kā koordinēt būvdarbu valsts līgumu, piegādes valsts līgumu un pakalpojumu valsts līgumu [būvdarbu, piegādes un pakalpojumu publiskā iepirkuma līgumu] slēgšanas tiesību piešķiršanas procedūru, 30. panta 2. punktā nav atļauts līgumslēdzējai iestādei veikt pārrunas ar tādus piedāvājumus iesniegušiem pretendentiem, kuri neatbilst līguma tehniskajās specifikācijās paredzētajām obligātajām prasībām</t>
  </si>
  <si>
    <t>http://curia.europa.eu/juris/document/document.jsf?text=&amp;docid=145244&amp;pageIndex=0&amp;doclang=LV&amp;mode=lst&amp;dir=&amp;occ=first&amp;part=1&amp;cid=279751</t>
  </si>
  <si>
    <t>C-388/12</t>
  </si>
  <si>
    <t>Comune di Ancona v Regione Marche</t>
  </si>
  <si>
    <t>Struktūrfondi – Eiropas Reģionālās attīstības fonds (ERAF) – Struktūrfonda finansiālais ieguldījums – Izdevumu atbilstības kritēriji – Regula (EK) Nr. 1260/1999 – 30. panta 4. punkts – Darbības pastāvības princips – Darbības “būtisku pārmaiņu” jēdziens – Koncesijas līguma slēgšanas tiesību piešķiršana bez iepriekšējas publikācijas un konkursa izsludināšanas</t>
  </si>
  <si>
    <t>1) Padomes 1999. gada 21. jūnija Regulas (EK) Nr. 1260/1999, ar ko paredz vispārīgus noteikumus par struktūrfondiem, 30. panta 4. punkts ir jāinterpretē tādējādi, ka šajā tiesību normā paredzētajās pārmaiņās ietilpst gan tās, kas ir notikušas būves celtniecības laikā, gan tās, kas ir notikušas pēc tam, tostarp tās apsaimniekošanas laikā, ciktāl šīs pārmaiņas ir notikušas minētajā tiesību normā paredzētajā piecu gadu termiņā;
 2) Regulas Nr. 1260/1999 30. panta 4. punkts ir jāinterpretē tādējādi, ka, lai varētu izvērtēt, vai koncesijas piešķiršana nerada lielus ienākumus koncesijas piešķīrējam vai nepamatotu priekšrocību koncesionāram, nav sākotnēji jāpārbauda, vai nodotajai būvei ir veiktas būtiskas pārmaiņas;
 3) Regulas Nr. 1260/1999 30. panta 4. punkts ir jāinterpretē tādējādi, ka šī tiesību norma attiecas gan uz fiziskām pārmaiņām tādējādi, ka uzceltā būve neatbilst tai, kas bija paredzēta projektā, kuram tika piešķirts finansējums, gan uz funkcionālām pārmaiņām, ar nosacījumu, ka gadījumā, kad pārmaiņas izpaužas kā būves izmantošana darbībām, kas sākotnēji nebija paredzētas projektā, kuram tika piešķirts finansējums, šādām pārmaiņām ir jāspēj būtiski samazināt attiecīgās darbības spējas sasniegt tai noteikto mērķi;
 4) tādos apstākļos, kādi ir pamatlietā, Savienības tiesībām nav pretrunā tas, ka ar būvi saistītu sabiedrisko pakalpojumu koncesija tiek piešķirta, nerīkojot konkursa procedūru, ja šī piešķiršana atbilst pārskatāmības principam – lai tas tiktu ievērots, uzņēmumam, kas atrodas dalībvalstī, kura nav koncedējošās valsts iestādes dalībvalsts, ir jāļauj piekļūt atbilstošai informācijai par šo koncesiju, pirms tā tiek piešķirta, lai šis uzņēmums, ja tas to vēlas, varētu izrādīt savu interesi par minētās koncesijas iegūšanu, tomēr nenosakot par pienākumu veikt konkursa procedūru, kas ir jāpārbauda iesniedzējtiesai</t>
  </si>
  <si>
    <t>http://curia.europa.eu/juris/document/document.jsf?text=&amp;docid=144490&amp;pageIndex=0&amp;doclang=LV&amp;mode=lst&amp;dir=&amp;occ=first&amp;part=1&amp;cid=279143</t>
  </si>
  <si>
    <t>C-221/12</t>
  </si>
  <si>
    <t>Belgacom NV v Interkommunale voor Teledistributie van het Gewest Antwerpen (INTEGAN) and Others</t>
  </si>
  <si>
    <t>Lūgums sniegt prejudiciālu nolēmumu – LESD 49. pants – Brīvība veikt uzņēmējdarbību – LESD 56. pants – Pakalpojumu sniegšanas brīvība – Vienlīdzīgas attieksmes un nediskriminācijas principi – Pārskatāmības pienākums – Piemērošanas joma – Vienošanās, kuru noslēgusi valsts organizācija un tās pašas dalībvalsts uzņēmums – Šo organizāciju veikta to televīzijas pakalpojumu sniegšanas darbības, kā arī uz noteiktu laiku to kabeļtīklu ekskluzīvo izmantošanas tiesību nodošana šīs dalībvalsts uzņēmumam – Iespēja šīs pašas dalībvalsts saimnieciskās darbības veicējam atsaukties uz LESD 49. un 56. pantu šīs dalībvalsts tiesā – Konkursa neesamība – Pamatojums – Iepriekšējas vienošanās esamība – Darījums, kas paredzēts, lai izbeigtu strīdu par šīs vienošanās interpretāciju – Nodotās darbības vērtības samazināšanās risks</t>
  </si>
  <si>
    <t>1) LESD 49. un 56. pants ir jāinterpretē tādējādi – kādas dalībvalsts saimnieciskās darbības subjekts var šīs dalībvalsts tiesā atsaukties uz pārskatāmības pienākuma, kas izriet no šiem pantiem, pārkāpumu, kas esot ticis izdarīts, noslēdzot vienošanos, ar kuru viena vai vairākas šīs dalībvalsts valsts organizācijas ir vai nu piešķīrušas šīs pašas dalībvalsts saimnieciskās darbības subjektam pakalpojumu koncesiju, kam ir noteikta pārrobežu interese, vai piešķīrušas saimnieciskās darbības subjektam ekskluzīvas tiesības veikt saimniecisku darbību, kam ir šāda interese;
 2) LESD 49. un 56. pants ir jāinterpretē tādējādi, ka:
 – vēlme ievērot atsevišķas tiesības, kuras ar iepriekšēju vienošanos valsts organizācijas ir piešķīrušas saimnieciskās darbības subjektam attiecībā uz tām piederošo kabeļtīklu izmantošanu, nevar pamatot to, ka šī vienošanās tiek paplašināta pretēji Savienības tiesībām, tieši piešķirot pakalpojumu koncesiju vai ekskluzīvas tiesības veikt darbību, kam ir noteikta pārrobežu interese, tajā skaitā, lai izbeigtu strīdu, kas radies starp konkrētajām pusēm no to gribas pilnībā neatkarīgu iemeslu dēļ attiecībā uz šīs vienošanās piemērojamību;
 – tādi ekonomiskas dabas argumenti kā vēlme izvairīties no saimnieciskās darbības vērtības samazināšanās nav primāri vispārējo interešu apsvērumi, kas attaisnotu pakalpojumu koncesijas tiešu piešķiršanu saistībā ar šo darbību vai ekskluzīvu tiesību piešķiršanu veikt šo darbību, kam ir noteikta pārrobežu interese, atkāpjoties no šajos pantos noteiktā vienlīdzīgas attieksmes principa un nediskriminācijas principa.</t>
  </si>
  <si>
    <t>http://curia.europa.eu/juris/document/document.jsf?text=&amp;docid=144491&amp;pageIndex=0&amp;doclang=LV&amp;mode=lst&amp;dir=&amp;occ=first&amp;part=1&amp;cid=279408</t>
  </si>
  <si>
    <t>C-94/12</t>
  </si>
  <si>
    <t>Swm Costruzioni 2 SpA and Mannocchi Luigino DI v Provincia di Fermo</t>
  </si>
  <si>
    <t>Publiskā iepirkuma līgumi – Direktīva 2004/18/EK – Ekonomiskais un finanšu stāvoklis – Tehniskās un/vai profesionālās iespējas – 47. panta 2. punkts un 48. panta 3. punkts – Komersanta tiesības izmantot citu juridisko personu iespējas – 52. pants – Sertifikācijas sistēma – Būvdarbu publiskā iepirkuma līgumi – Valsts tiesību akts, kurā ir noteikts pienākums, lai īpašumā būtu būvdarbu, kas ir līguma priekšmets, kategorijai un vērtībai atbilstošs kvalifikācijas sertifikāts – Aizliegums attiecībā uz vienas un tās pašas kategorijas būvdarbiem izmantot vairāku juridisko personu sertifikātus</t>
  </si>
  <si>
    <t>Eiropas Parlamenta un Padomes 2004. gada 31. marta Direktīvas 2004/18/EK par to, kā koordinēt būvdarbu valsts līgumu, piegādes valsts līgumu un pakalpojumu valsts līgumu [būvdarbu, piegādes un pakalpojumu publiskā iepirkuma līgumu] slēgšanas tiesību piešķiršanas procedūru, 47. panta 2. punkts un 48. panta 3. punkts, skatot tos kopā ar šīs direktīvas 44. panta 2. punktu, ir interpretējami tādējādi, ka tie nepieļauj tādu valsts tiesību normu kā to, uz ko attiecas pamatlieta, ar kuru vispārēja noteikuma veidā komersantiem, kas piedalās būvdarbu publiskā iepirkuma procedūrā, tiek aizliegts attiecībā uz vienu un to pašu kvalifikācijas kategoriju izmantot vairāku uzņēmumu iespējas</t>
  </si>
  <si>
    <t>http://curia.europa.eu/juris/document/document.jsf?text=&amp;docid=142822&amp;pageIndex=0&amp;doclang=LV&amp;mode=lst&amp;dir=&amp;occ=first&amp;part=1&amp;cid=278654</t>
  </si>
  <si>
    <t>C-336/12</t>
  </si>
  <si>
    <t>Ministeriet for Forskning, Innovation og Videregående Uddannelser v Manova A/S</t>
  </si>
  <si>
    <t>Lūgums sniegt prejudiciālu nolēmumu – Publiskie iepirkumi – Direktīva 2004/18/EK – Vienlīdzīgas attieksmes princips – Slēgta procedūra – Paziņojums par paredzamo publisko iepirkumu – Prasība iekļaut pieteikuma materiālos jaunāko publicēto bilanci – Šādas bilances neesamība noteiktu pretendentu pieteikumu materiālos – Līgumslēdzējas iestādes tiesības prasīt pretendentiem tai nosūtīt minēto bilanci pēc pieteikumu iesniegšanai noteiktā termiņa beigām</t>
  </si>
  <si>
    <t>Vienlīdzīgas attieksmes princips ir jāinterpretē tādējādi, ka tas pieļauj, ka līgumslēdzēja iestāde pēc pieteikuma dalībai publiskā iepirkuma procedūrā iesniegšanas termiņa beigām prasa pretendentam iesniegt tā situāciju raksturojošus dokumentus, piemēram, publicētu bilanci, kuras pastāvēšana pirms pieteikuma iesniegšanas termiņa beigām var tikt objektīvi pārbaudīta, ciktāl minētās procedūras dokumentos nav skaidri prasīts tos nosūtīt, pretējā gadījumā nepieņemot pieteikumu izskatīšanai. Šāds lūgums nedrīkst nepamatoti radīt priekšrocības vai nelabvēlīgu situāciju pretendentam vai pretendentiem, kuriem tas ir adresēts</t>
  </si>
  <si>
    <t>http://curia.europa.eu/juris/document/document.jsf?text=&amp;docid=142824&amp;pageIndex=0&amp;doclang=LV&amp;mode=lst&amp;dir=&amp;occ=first&amp;part=1&amp;cid=278793</t>
  </si>
  <si>
    <t>C-576/10</t>
  </si>
  <si>
    <t>European Commission v Kingdom of the Netherlands</t>
  </si>
  <si>
    <t>Valsts pienākumu neizpilde – Direktīva 2004/18/EK – Piemērojamība laikā – Būvdarbu koncesija – Publisko tiesību iestādes veikta zemes gabala pārdošana – Šīs iestādes noteikts nekustamā īpašuma projekts publiskās telpas reorganizācijai</t>
  </si>
  <si>
    <t>http://curia.europa.eu/juris/document/document.jsf?text=&amp;docid=139404&amp;pageIndex=0&amp;doclang=LV&amp;mode=lst&amp;dir=&amp;occ=first&amp;part=1&amp;cid=278497</t>
  </si>
  <si>
    <t>C-100/12</t>
  </si>
  <si>
    <t>Fastweb SpA v Azienda Sanitaria Locale di Alessandria</t>
  </si>
  <si>
    <t>Publiskā iepirkuma līgumi – Direktīva 89/665/EEK – Pārsūdzība publiskā iepirkuma līgumu jomā – Prasība, ko par lēmumu piešķirt līguma slēgšanas tiesības cēlis pretendents, kura piedāvājums nav ticis izraudzīts – Prasība, kas pamatota ar to, ka izvēlētais piedāvājums nav atbildis līguma tehniskajām specifikācijām – Izraudzītā pretendenta celta pretprasība, kas pamatota ar noteiktu līguma tehnisko specifikāciju neievērošanu šo iepriekš minēto prasību cēlušā pretendenta iesniegtajā piedāvājumā – Divi piedāvājumi, neviens no kuriem neatbilst līguma tehniskajām specifikācijām – Valsts judikatūra, kas paredz vispirms izskatīt pretprasību un, ja tā ir pamatota, atzīt pamatprasību par nepieņemamu, neizvērtējot to pēc būtības – Saderība ar Savienības tiesībām</t>
  </si>
  <si>
    <t>Padomes 1989. gada 21. decembra Direktīvas 89/665/EEK par to normatīvo un administratīvo aktu koordinēšanu, kuri attiecas uz izskatīšanas procedūru piemērošanu, piešķirot piegādes un uzņēmuma līgumus valsts vajadzībām, ar grozījumiem, kas izdarīti ar Eiropas Parlamenta un Padomes 2007. gada 11. decembra Direktīvu 2007/66/EK, 1. panta 3. punkts ir jāinterpretē tādējādi, ka, ja izraudzītais pretendents, kurš ir ieguvis līguma slēgšanas tiesības un ir cēlis pretprasību, pārsūdzības procedūras ietvaros ir izvirzījis iebildi par nepieņemamību, kas ir pamatota ar šo pārsūdzību ierosinājušā pretendenta tiesību celt prasību neesamību, pamatojoties uz to, ka līgumslēdzējai iestādei tā iesniegtais piedāvājums bija jānoraida tā neatbilstības publiskā iepirkuma specifikācijās paredzētajām tehniskajām specifikācijām dēļ, minētais 1. panta 3. punkts liedz pēc iepriekšējas šīs iebildes par nepieņemamību izvērtēšanas atzīt šo prasību par nepieņemamu, nelemjot par to, vai gan izraudzītā pretendenta, kurš bija ieguvis līguma slēgšanas tiesības, iesniegtais piedāvājums, gan pretendenta, kurš ir cēlis pamatprasību, iesniegtais piedāvājums atbilda minētajām tehniskajām specifikācijām</t>
  </si>
  <si>
    <t>http://curia.europa.eu/juris/document/document.jsf?text=&amp;docid=139104&amp;pageIndex=0&amp;doclang=LV&amp;mode=lst&amp;dir=&amp;occ=first&amp;part=1&amp;cid=278324</t>
  </si>
  <si>
    <t>C-569/10</t>
  </si>
  <si>
    <t>European Commission v Republic of Poland</t>
  </si>
  <si>
    <t>Valsts pienākumu neizpilde – Direktīva 94/22/EK – Atļauju piešķiršanas un izmantošanas noteikumi ogļūdeņražu meklēšanai, izpētei un ieguvei – Nediskriminējoša piekļuve</t>
  </si>
  <si>
    <t>1) neveicot pasākumus, lai nodrošinātu, ka visiem ieinteresētajiem subjektiem ir nediskriminējoša piekļuve ogļūdeņražu meklēšanas, izpētes un ieguves darbībām un ka atļaujas šo darbību veikšanai tiek piešķirtas tādas procedūras iznākumā, kurā visi ieinteresētie subjekti var iesniegt pieteikumus, balstoties uz kritērijiem, kuri pirms pieteikumu iesniegšanas termiņa sākuma ir tikuši publicēti Eiropas Savienības Oficiālajā Vēstnesī, Polijas Republika nav izpildījusi Eiropas Parlamenta un Padomes 1994. gada 30. maija Direktīvas 94/22/EK par atļauju piešķiršanas un izmantošanas noteikumiem ogļūdeņražu meklēšanai, izpētei un ieguvei 2. panta 2. punktā, kā arī 5. panta 1. un 2. punktā paredzētos pienākumus; 2) pārējā daļā prasību noraidīt</t>
  </si>
  <si>
    <t>http://curia.europa.eu/juris/document/document.jsf?text=&amp;docid=138855&amp;pageIndex=0&amp;doclang=LV&amp;mode=lst&amp;dir=&amp;occ=first&amp;part=1&amp;cid=277634</t>
  </si>
  <si>
    <t>C-386/11</t>
  </si>
  <si>
    <t>Piepenbrock Dienstleistungen GmbH &amp; Co. KG v Kreis Düren</t>
  </si>
  <si>
    <t>Publiskā iepirkuma līgumi – Direktīva 2004/18/EK – Jēdziens “publiskā iepirkuma līgums” – 1. panta 2. punkta a) apakšpunkts – Starp divām pašvaldībām noslēgts līgums – Viena subjekta uzdevuma uzkopt noteiktas tam piederošas telpas nodošana otram subjektam, par tā izpildi maksājot finansiālu atlīdzību</t>
  </si>
  <si>
    <t>Tāds līgums, kāds tiek aplūkots pamatlietā, ar kuru, neiedibinot sadarbību līgumslēdzēju publisko tiesību subjektu starpā, lai izpildītu kopīgu sabiedriskā pakalpojuma uzdevumu, viens publisko tiesību subjekts piešķir otram publisko tiesību subjektam noteiktu biroju, pārvaldes telpu un skolu iestāžu vajadzībām izmantojamo ēku uzkopšanas uzdevumu, katrā ziņā saglabājot sev pilnvaras kontrolēt pienācīgu šī uzdevuma izpildi, un par tā izpildi maksā finansiālu atlīdzību, kura tiek uzskatīta par atbilstošu izdevumiem, kas rodas, izpildot minēto uzdevumu, un turklāt šis otrais subjekts šī uzdevuma izpildei ir tiesīgs izmantot tādu trešo personu pakalpojumus, kuras eventuāli ir spējīgas veikt darbību tirgū, ir uzskatāms par pakalpojumu publiskā iepirkuma līgumu Eiropas Parlamenta un Padomes 2004. gada 31. marta Direktīvas 2004/18/EK par to, kā koordinēt būvdarbu valsts līgumu, piegādes valsts līgumu un pakalpojumu valsts līgumu slēgšanas tiesību piešķiršanas [būvdarbu, piegāžu un pakalpojumu publiskā iepirkuma līgumu slēgšanas tiesību piešķiršanas] procedūru, 1. panta 2. punkta d) apakšpunkta izpratnē</t>
  </si>
  <si>
    <t>http://curia.europa.eu/juris/document/document.jsf?text=&amp;docid=138387&amp;pageIndex=0&amp;doclang=LV&amp;mode=lst&amp;dir=&amp;occ=first&amp;part=1&amp;cid=278144</t>
  </si>
  <si>
    <t>T-339/10</t>
  </si>
  <si>
    <t>Cosepuri Soc. Coop. pA v European Food Safety Authority (EFSA)</t>
  </si>
  <si>
    <t>Pakalpojumu publiskā iepirkuma līgumi – Uzaicinājuma iesniegt piedāvājumu procedūra – Atspoles tipa transporta pakalpojumi Itālijā un Eiropā – Pretendenta piedāvājuma noraidīšana – Lēmums piešķirt līguma slēgšanas tiesības citam pretendentam – Ārpuslīgumiskā atbildība – Piekļuve dokumentiem – Regula (EK) Nr. 1049/2001 – Izraudzītā pretendenta piedāvājums – Piekļuves atteikums – Izņēmums saistībā ar trešās personas komerciālo interešu aizsardzību</t>
  </si>
  <si>
    <t>http://curia.europa.eu/juris/document/document.jsf?text=&amp;docid=133102&amp;pageIndex=0&amp;doclang=LV&amp;mode=lst&amp;dir=&amp;occ=first&amp;part=1&amp;cid=272630</t>
  </si>
  <si>
    <t>T‑54/11</t>
  </si>
  <si>
    <t>Kingdom of Spain v European Commission</t>
  </si>
  <si>
    <t>ERAF – Finanšu atbalsta samazināšana – Atbalsts darbības programmai, uz kuru attiecas mērķis Nr. 1 (2000.–2006. gads), saistībā ar Andalūzijas reģionu (Spānija) – Regulas (EK) Nr. 1260/1999 39. panta 3. punkta b) apakšpunkts – Trīs mēnešu termiņš – Direktīva 93/36/EEK – Sarunu procedūra bez iepriekšējas paziņojuma par paredzamo publisko iepirkumu publicēšanas</t>
  </si>
  <si>
    <t>http://curia.europa.eu/juris/document/document.jsf?text=&amp;docid=132363&amp;pageIndex=0&amp;doclang=LV&amp;mode=lst&amp;dir=&amp;occ=first&amp;part=1&amp;cid=272021</t>
  </si>
  <si>
    <t>C-218/11</t>
  </si>
  <si>
    <t>Észak-dunántúli Környezetvédelmi és Vízügyi Igazgatóság (Édukövízig) and Hochtief Construction AG Magyarországi Fióktelepe 
 v 
 Közbeszerzések Tanácsa Közbeszerzési Döntőbizottság</t>
  </si>
  <si>
    <t>Direktīva 2004/18/EK - Būvdarbu, piegāžu un pakalpojumu publiskā iepirkuma līgumi - 44. panta 2. punkts un 47. panta 1. punkta b) apakšpunkts, 2. un 5. punkts - Kandidātu vai pretendentu ekonomiskais un finanšu stāvoklis - Tikai uz viena bilances rādītāja pamata noteikts minimālais iespēju līmenis - Grāmatvedības rādītājs, kuru var ietekmēt atšķirības sabiedrību gada pārskatus reglamentējošo valsts tiesību starpā</t>
  </si>
  <si>
    <t>1) Parlamenta un Padomes 2004. gada 31.marta Direktīvas 2004/18/EK par to, kā koordinēt būvdarbu valsts līgumu, piegādes valsts līgumu un pakalpojumu valsts [būvdarbu, piegādes un pakalpojumu publiskā iepirkuma] līgumu slēgšanas tiesību piešķiršanas procedūru, 44.panta 2.punkts un 47.panta 1.punkta b) apakšpunkts ir jāinterpretē tādējādi, ka līgumslēdzēja iestāde ir tiesīga prasīt minimālo ekonomisko un finanšu iespēju līmeni ar atsauci uz vienu vai vairākiem konkrētiem bilances rādītājiem, ciktāl šie rādītāji ir objektīvi piemēroti saimnieciskās darbības subjekta iespēju noskaidrošanai, un ka tādējādi noteiktajam slieksnim ir jāatbilst attiecīgā līguma nozīmīgumam, esot par objektīvu pierādījumu pietiekamam ekonomiskam un finanšu pamatam, kas ļauj izpildīt šo līgumu, tomēr nepārsniedzot to, kas ir saprātīgi nepieciešams šī mērķa sasniegšanai. Prasību par minimālo ekonomisko un finanšu iespēju līmeni principā nevar noraidīt tikai tā iemesla dēļ, ka šis līmenis attiecas uz bilances rādītāju, attiecībā uz kuru var pastāvēt atšķirības starp dažādiem dalībvalstu tiesību aktiem;
 2) Direktīvas 2004/18 47.pants ir jāinterpretē tādējādi, ka gadījumā, ja saimnieciskās darbības subjekts nevar izpildīt prasību par minimālo ekonomisko un finanšu iespēju līmeni, saskaņā ar kuru kandidātu vai pretendentu bilances vienādojums drīkst būt negatīvs ne vairāk kā vienā no pēdējiem trim noslēgtajiem finanšu gadiem sakarā ar līgumu, atbilstoši kuram šis saimnieciskās darbības subjekts pastāvīgi nodod savu peļņu mātessabiedrībai, šim saimnieciskās darbības subjektam nav citas iespējas izpildīt prasību par šo minimālo iespēju līmeni kā vien, atsaucoties uz cita subjekta iespējām saskaņā ar minētā panta 2.punktu. Šajā ziņā nav nozīmes tam, ka minētā saimnieciskās darbības subjekta reģistrācijas dalībvalsts tiesību akti un līgumslēdzējas iestādes dalībvalsts tiesību akti atšķiras, ciktāl šāda līguma noslēgšana bez jebkādiem ierobežojumiem ir atļauta pirmajā minētajā dalībvalstī, kaut arī saskaņā ar otras minētās dalībvalsts tiesību aktiem šādu līgumu ir atļauts noslēgt tikai gadījumā, ja peļņas nodošanas rezultātā nav negatīva bilances vienādojuma.</t>
  </si>
  <si>
    <t>http://curia.europa.eu/juris/liste.jsf?language=lv&amp;jur=C,T,F&amp;num=C-218/11&amp;td=ALL</t>
  </si>
  <si>
    <t>T-183/10</t>
  </si>
  <si>
    <t>Sviluppo Globale GEIE 
 v 
 European Commission</t>
  </si>
  <si>
    <t>http://curia.europa.eu/juris/liste.jsf?language=lv&amp;jur=C,T,F&amp;num=T-183/10&amp;td=ALL</t>
  </si>
  <si>
    <t>T-591/08</t>
  </si>
  <si>
    <t>Evropaïki Dynamiki - Proigmena Systimata Tilepikoinonion Pliroforikis kai Tilematikis AE 
 v 
 European Commission</t>
  </si>
  <si>
    <t>Public service contracts - Tendering procedure - Provision of information technology services - Selection of the tenderer as second contractor in the cascade procedure - Action for annulment - Grounds for exclusion from the tendering procedure - Conflict of interests - Obligation to state the reasons on which the decision is based - Manifest error of assessment - Equal treatment - Non-contractual liability</t>
  </si>
  <si>
    <t>http://curia.europa.eu/juris/liste.jsf?language=lv&amp;jur=C,T,F&amp;num=T-591/08&amp;td=ALL</t>
  </si>
  <si>
    <t>C-629/11 P</t>
  </si>
  <si>
    <t>Appeal - Public contract awarded by the Commission - Rejection of the tender - Obligation to state the reasons on which the decision is based - Regulation (EC, Euratom) No 1605/2002 - Article 100(2) - Time-limit for replying to a request for information - Regulation (EC, Euratom) No 2342/2002 - Article 149(2)</t>
  </si>
  <si>
    <t>http://curia.europa.eu/juris/liste.jsf?language=lv&amp;jur=C,T,F&amp;num=C-629/11%20P&amp;td=ALL</t>
  </si>
  <si>
    <t>T-37/11</t>
  </si>
  <si>
    <t>Hungary 
 v 
 European Commission</t>
  </si>
  <si>
    <t>Action for annulment - Challengeable act - Inadmissibility</t>
  </si>
  <si>
    <t>http://curia.europa.eu/juris/liste.jsf?language=en&amp;jur=C,T,F&amp;num=T-37/11&amp;td=ALL</t>
  </si>
  <si>
    <t>C-615/10</t>
  </si>
  <si>
    <t>Insinööritoimisto InsTiimi Oy,
 (party heard in the matter:
 Puolustusvoimat)</t>
  </si>
  <si>
    <t>Direktīva 2004/18/EK – Publiskā iepirkuma līgumi aizsardzības jomā – 10. pants – EKL 296. panta 1. punkta b) apakšpunkts – Dalībvalsts būtisku drošības interešu aizsardzība – Ieroču, munīcijas un militārā aprīkojuma tirdzniecība – Aprīkojums, ko līgumslēdzēja iestāde iegādājas tieši militāriem nolūkiem – Iespēja lielā mērā līdzvērtīgi izmantot šo aprīkojumu civiliem mērķiem – Grozāma platforma (“tiltable turntable”) elektromagnētisku mērījumu veikšanai – Konkursa atbilstoši Direktīvā 2004/18 paredzētajām procedūrām neizsludināšana</t>
  </si>
  <si>
    <t>Eiropas Parlamenta un Padomes 2004. gada 31. marta Direktīvas 2004/18/EK par to, kā koordinēt būvdarbu valsts līgumu, piegādes valsts līgumu un pakalpojumu valsts līgumu [būvdarbu, piegādes un pakalpojumu publiskā iepirkuma līgumu] slēgšanas tiesību piešķiršanas procedūru, 10. pants, skatot to kopsakarā ar EKL 296. panta 1. punkta b) apakšpunktu, ir jāinterpretē tādējādi, ka ar šo pantu dalībvalsts tiek pilnvarota publiskā iepirkuma līgumu, kura slēgšanas tiesības līgumslēdzēja iestāde aizsardzības jomā ir piešķīrusi, lai iegādātos aprīkojumu, kuru, lai gan to ir paredzēts izmantot tieši militāriem nolūkiem, ir iespējams izmantot lielā mērā līdzvērtīgiem civiliem mērķiem, izslēgt no minētajā direktīvā paredzēto procedūru piemērošanas tikai tad, ja šo aprīkojumu, ņemot vērā tam piemītošos raksturojumus, tostarp arī būtisku pārveidojumu rezultātā, var uzskatīt par speciāli paredzētu un izstrādātu militāriem nolūkiem; tas ir jāpārbauda iesniedzējtiesai.</t>
  </si>
  <si>
    <t>http://curia.europa.eu/juris/liste.jsf?language=lv&amp;jur=C,T,F&amp;num=C-615/10&amp;td=ALL</t>
  </si>
  <si>
    <t>T-17/09</t>
  </si>
  <si>
    <t>Evropaïki Dynamiki – Proigmena Systimata Tilepikoinonion Pliroforikis kai Tilematikis AE 
 v
 European Commission</t>
  </si>
  <si>
    <t>Public services contracts – Tender procedure – Provision of informatics services for an electronic exchange of social security information project (EESSI project) in the field of the coordination of social security for persons mobile in Europe – Rejection of bid submitted by a tenderer – Award of the contract – Obligation to state the reasons on which the decision is based – Transparency – Equal treatment – Manifest error of assessment – No interest in bringing proceedings – Non‑contractual liability</t>
  </si>
  <si>
    <t>http://curia.europa.eu/juris/liste.jsf?language=lv&amp;jur=C,T,F&amp;num=T-17/09&amp;td=ALL</t>
  </si>
  <si>
    <t>C-368/10</t>
  </si>
  <si>
    <t>1) tāpēc, ka, Eiropas Savienības Oficiālajā Vēstnesī 2008.gada 16.augustā publicējot paziņojumu saistībā ar publiskā iepirkuma konkursu par kafijas automātu piegādi un apkopi, Ziemeļholandes province:
 – ir noteikusi ar Padomes 2004.gada 31.marta Direktīvas 2004/18/EK par to, kā koordinēt būvdarbu, piegādes un pakalpojumu publiskā iepirkuma līgumu slēgšanas tiesību piešķiršanas procedūru, kurā grozījumi izdarīti ar Komisijas 2007. gada 4.decembra Regulu (EK) Nr. 1422/2007, 23. panta 6.punktu nesaderīgu tehnisku specifikāciju, pieprasot, lai konkrētiem piegādājamiem produktiem būtu noteikts ekomarķējums, nevis izmantojot sīki izstrādātas specifikācijas;
 – ir noteikusi ar šīs direktīvas 53.panta 1.punkta a) apakšpunktu nesaderīgus piešķiršanas kritērijus, paredzot, ka fakts, ka konkrētiem produktiem ir noteikti kvalitātes marķējumi, deva pamatu piešķirt konkrētu punktu skaitu ekonomiski visizdevīgākā piedāvājumā atlasē, neuzskaitot šo kvalitātes marķējumu pamatā esošos kritērijus, nedz ļaujot ar jebkuriem atbilstošiem līdzekļiem iesniegt pierādījumus, ka produkts atbilst šiem attiecīgajiem kritērijiem;
 – ir noteikusi tehnisko spēju minimālo līmeni, kas saskaņā ar šīs pašas direktīvas 44.panta 2.punktu un 48.pantu nav atļauts, iepirkuma procedūras specifikācijās attiecībā uz atbilstības prasībām un spēju minimālajiem līmeņiem paredzot nosacījumu, atbilstoši kuram pretendenti ievēro “ilgtspējīgas pirktspējas un sociāli atbildīgas rīcības kritērijus” un norāda veidu, kādā tie ievēro šos kritērijus un “sekmē kafijas tirgus ilgtspējas uzlabošanu un ekoloģiski, sociāli un ekonomiski atbildīgu kafijas produktu ražošanu”, un
 – ir paredzējusi tās pašas direktīvas 2.pantā noteiktajam pārskatāmības pienākumam pretēju noteikumu, paredzot nosacījumu, atbilstoši kuram pretendenti ievēro “ilgtspējīgas pirktspējas un sociāli atbildīgas rīcības kritērijus” un norāda veidu, kādā tie ievēro šos kritērijus un “sekmē kafijas tirgus ilgtspējas uzlabošanu un ekoloģiski, sociāli un ekonomiski atbildīgu kafijas produktu ražošanu”,
 Nīderlandes Karaliste nav izpildījusi tai iepriekšminētajās normās paredzētos pienākumus;
 2) pārējā daļā prasību noraidīt.</t>
  </si>
  <si>
    <t>http://curia.europa.eu/juris/liste.jsf?language=en&amp;jur=C,T,F&amp;num=C-368/10&amp;td=ALL</t>
  </si>
  <si>
    <t>T-554/08</t>
  </si>
  <si>
    <t>Public service contracts – Call for tenders – Provision of business, technical and project consultancy services for European Union computer applications in the customs, excise and taxation areas – Rejection of a tender – Decision to award the contract to another tenderer – Action for annulment – Inadmissibility – Claim in damages – Selection and award criteria – Duty to state the reasons on which a decision is based – Manifest error of assessment</t>
  </si>
  <si>
    <t>http://curia.europa.eu/juris/liste.jsf?language=en&amp;jur=C,T,F&amp;num=T-554/08&amp;td=ALL</t>
  </si>
  <si>
    <t>C-599/10</t>
  </si>
  <si>
    <t>SAG ELV Slovensko a.s. and Others v Úrad pre verejné obstarávanie</t>
  </si>
  <si>
    <t>Publiskie iepirkumi – Direktīva 2004/18/EK – Publiskā iepirkuma līguma slēgšanas tiesību piešķiršanas procedūras – Ierobežots uzaicinājums iesniegt piedāvājumu publiskā iepirkuma procedūrā – Piedāvājuma novērtējums – Līgumslēdzējas iestādes lūgumi precizēt piedāvājumu – Nosacījumi</t>
  </si>
  <si>
    <t>Eiropas Parlamenta un Padomes 2004. gada 31. marta Direktīvas 2004/18/EK par to, kā koordinēt būvdarbu valsts līgumu, piegādes valsts līgumu un pakalpojumu valsts līgumu slēgšanas tiesību piešķiršanas procedūru, 55. pants ir interpretējams tādējādi, ka tajā ir pieprasīts, lai valsts tiesību aktos būtu tāds noteikums kā Slovākijas Likuma Nr. 25/2006 par publiskā iepirkuma procedūrām, redakcijā, kas ir piemērojama pamatlietā, 42. panta 3. punkts, kurā būtībā ir paredzēts, ka, ja kandidāts piedāvā pārmērīgi zemu cenu, līgumslēdzēja iestāde tam rakstveidā lūdz precizēt savu piedāvāto cenu. Valsts tiesai, ņemot vērā visus tai nodotos lietas materiālus, ir jāpārbauda, vai lūgums sniegt precizējumus ir ļāvis attiecīgajam kandidātam pienācīgi paskaidrot sava piedāvājuma elementus.
 Direktīvas 2004/18 55. pants nepieļauj tādu līgumslēdzējas iestādes nostāju, atbilstoši kurai tā uzskata, ka tai nav pienākuma lūgt kandidātu paskaidrot pārmērīgi zemo cenu.
 Direktīvas 2004/18 2. pants pieļauj tādu valsts tiesību aktu noteikumu kā minētā Likuma Nr. 25/2006 42. panta 2. punkts, saskaņā ar kuru līgumslēdzēja iestāde būtībā var rakstveidā lūgt kandidātus precizēt savu piedāvājumu, ja tā nepieprasa veikt vai neakceptē jebkādus piedāvājuma grozījumus. Īstenojot rīcības brīvību, kas šajā ziņā ir līgumslēdzējai iestādei, tai pret dažādiem kandidātiem ir jāizrāda vienlīdzīga un lojāla attieksme, lai tās lūgums sniegt precizējumus piedāvājumu atlases procedūras beigās un ņemot vērā tās rezultātu nešķistu tāds, kas nepamatoti radījis priekšrocības vai nelabvēlīgu situāciju kandidātam vai kandidātiem, kuriem šis lūgums tika izteikts.</t>
  </si>
  <si>
    <t>http://curia.europa.eu/juris/liste.jsf?language=en&amp;jur=C,T,F&amp;num=C-599/10&amp;td=ALL</t>
  </si>
  <si>
    <t>2012.03.15.</t>
  </si>
  <si>
    <t>T-236/09</t>
  </si>
  <si>
    <t>Public service contracts – Tendering procedure – External service provision for development, studies and support of information systems – Rejection of a tenderer’s bids – Obligation to state reasons – Equal treatment – Transparency – Manifest error of assessment – Non-contractual liability</t>
  </si>
  <si>
    <t>http://curia.europa.eu/juris/liste.jsf?language=en&amp;jur=C,T,F&amp;num=T-236/09&amp;td=ALL</t>
  </si>
  <si>
    <t>C-574/10</t>
  </si>
  <si>
    <t>European Commission v Federal Republic of Germany</t>
  </si>
  <si>
    <t>Valsts pienākumu neizpilde – Direktīva 2004/18/EK – Pakalpojumu publiskā iepirkuma līgumi – Arhitektūras un inženierijas pakalpojumi – Izpētes, projektēšanas un uzraudzības pakalpojumi saistībā ar publiskas ēkas remonta projektu – Projekta īstenošana vairākos posmos ar budžetu saistītu iemeslu dēļ – Tirgus vērtība.</t>
  </si>
  <si>
    <t>(šobrīd lieta pieejama tikai vācu un franču valodā)</t>
  </si>
  <si>
    <t>https://eur-lex.europa.eu/legal-content/LV/TXT/?uri=CELEX:62010CJ0574</t>
  </si>
  <si>
    <t>C-465/10</t>
  </si>
  <si>
    <t>Ministre de l’Intérieur, de l’Outre-mer, des Collectivités territoriales et de l’Immigration
 v
 Chambre de commerce et d’industrie de l’Indre</t>
  </si>
  <si>
    <t>Lūgums sniegt prejudiciālu nolēmumu – Eiropas Savienības finansiālo interešu aizsardzība – Regula (EK, Euratom) Nr. 2988/95 – 3. pants – Struktūrfondi – Regula (EEK) Nr. 2052/88 – Regula (EKK) Nr. 4253/88 – Līgumslēdzēja iestāde, kas ir struktūrfondu finansējuma saņēmēja – ERAF finansējuma saņēmēja izdarītais publiskā iepirkuma procedūras pārkāpums – Pienākuma atgūt Savienības finansējumu pārkāpuma gadījumā tiesiskais pamats – “Pārkāpuma” jēdziens – “Turpināta pārkāpuma” jēdziens – Atgūšanas kārtība – Noilguma termiņš – Valsts tiesībās paredzēti ilgāki termiņi – Samērīguma princips</t>
  </si>
  <si>
    <t>1) apstākļos, kādi tie ir pamatlietā, Padomes 1988. g. 19. dec. Regulas (EEK) Nr. 4253/88, ar ko paredz īstenošanas noteikumus Regulai (EEK) Nr. 2052/88, pirmkārt, attiecībā uz struktūrfondu un, otrkārt, attiecībā struktūrfondu un Eiropas Investīciju bankas un citu pastāvošo finansēšanas instrumentu darbības koordināciju, kas grozīti ar Padomes 1993. g. 20. jūl. Regulu (EEK) Nr. 2082/93, 23. panta 1. punkta trešais ievilkums, interpretējot to kopsakarā ar Padomes 1988. g. 24. jūn. Regulas (EEK) Nr. 2052/88 attiecībā uz struktūrfondu, struktūrfondu un Eiropas Investīciju bankas un citu pastāvošo finansēšanas instrumentu darbības koordināciju, kas grozīta ar 1993. gada 20. jūlija Regulu (EEK) Nr. 2082/93, 7. panta 1. punktu, veido tādu juridisku pamatu, lai ļautu valsts iestādēm bez nepieciešamības piešķirt pilnvaras valsts tiesību aktos atgūt no finansējuma saņēmēja Eiropas Reģionālās attīstības fonda (ERAF) atbalstu, pamatojoties uz to, ka šis finansējuma saņēmējs kā līgumslēdzēja iestāde Padomes 1992. g. 18. jūn. Direktīvas 92/50 izpratnē nav ievērojis šajā direktīvā noteiktās prasības attiecībā uz valsts pakalpojumu līgumu piešķiršanu, kuru mērķis ir darbības, kurai finansējuma saņēmējam piešķirts šis atbalsts, īstenošana;
 2) tas, ka līgumslēdzēja iestāde, kura ir ERAF finansējuma saņēmēja, nav ievērojusi Direktīvas 92/50, kas grozīta ar Direktīvu 93/36, publisko iepirkumu līgumu piešķiršanu regulējošās tiesību normas, kad tika piešķirts līgums par atbalstītās darbības īstenošanu, ir atzīstams par “pārkāpumu” Padomes 1995. g. 18. dec. Regulas (EK, Euratom) Nr. 2988/95 par Eiropas Kopienu finanšu interešu aizsardzību 1. panta izpratnē, pat ja kompetentā valsts iestāde nevarēja nezināt šī atbalsta piešķiršanas brīdī, ka finansējuma saņēmējs jau bija izvēlējies pakalpojuma sniedzēju, kam tas uzticēs atbalstītās darbības īstenošanu;
 3) apstākļos, kādi tie ir pamatlietā, kad ERAF finansējuma saņēmējs kā līgumslēdzēja iestāde, piešķirot līgumu par atbalstītās darbības īstenošanu, nav ievērojis Direktīvas 92/50, kas grozīta ar Direktīvu 93/36, publisko iepirkumu līgumu noslēgšanu regulējošās tiesību normas, piešķirot līgumu par atbalstītās darbības īstenošanu:
 – konkrētais pārkāpums ir jāuzskata par “turpinātu pārkāpumu” Regulas Nr.2988/95 3.p. 1.p. otrās daļas izpratnē, un līdz ar to šajā tiesību normā paredzētais četru gadu noilguma termiņš nepamatoti finansējuma saņēmējam pārskaitītā atbalsta atgūšanai sākas dienā, kad prettiesiski piešķirtais publiskā iepirkuma līgums ticis izpildīts;
 – audita ziņojuma, kurā konstatēti publisko iepirkumu regulējošo tiesību normu pārkāpumi un kurā rekomendēts valsts iestādei panākt samaksāto summu atmaksu, nosūtīšana finansējuma saņēmējam ir uzskatāma par pietiekami precīzu, lai tiktu atzīta par izmeklēšanu vai iztiesāšanu Regulas Nr. 2988/95 3. panta 1. punkta trešās daļas izpratnē;
 4) Regulas Nr. 2988/95 3. panta 3. punkta ieviešanā dalībvalstīm dotās iespējas ietvaros ar samērīguma principu nav saderīga 30 gadu noilguma termiņa piemērošana nepamatoti saņemtu Savienības budžeta līdzekļu atgūšanā.</t>
  </si>
  <si>
    <t>http://curia.europa.eu/juris/liste.jsf?language=lv&amp;jur=C,T,F&amp;num=C-465/10&amp;td=ALL</t>
  </si>
  <si>
    <t>C-348/10</t>
  </si>
  <si>
    <t>Norma-A SIA and Dekom SIA 
 v 
 Latgales plānošanas reģions</t>
  </si>
  <si>
    <t>Publiskā iepirkuma līgumi – Direktīva 2004/17/EK – 1. panta 3. punkta b) apakšpunkts – Direktīva 92/13/EEK – 2.d panta 1. punkta b) apakšpunkts – “Pakalpojumu koncesijas” jēdziens – Sabiedriskā autobusu transporta pakalpojumu sniegšana – Tiesības ekspluatēt pakalpojumu un summas samaksa pakalpojuma sniedzējam zaudējumu atlīdzināšanai – Ar ekspluatāciju saistītais risks, kas tiek ierobežots saskaņā ar valsts tiesību aktiem un līgumu – Pārsūdzības procedūras iepirkuma līguma slēgšanas tiesību piešķiršanas jomā – Direktīvas 92/13/EEK 2.d panta 1. punkta b) apakšpunkta tieša piemērojamība līgumiem, kas noslēgti pirms Direktīvas 2007/66/EK ieviešanas termiņa</t>
  </si>
  <si>
    <t>1) Eiropas Parlamenta un Padomes 2004. gada 31. marta Direktīva 2004/17/EK, ar ko koordinē iepirkuma procedūras, kuras piemēro subjekti, kas darbojas ūdensapgādes, enerģētikas, transporta un pasta pakalpojumu nozarēs, jāinterpretē tādējādi, ka par “pakalpojumu [iepirkuma] līgumu” šīs direktīvas 1. panta 2. punkta d) apakšpunkta izpratnē ir uzskatāms līgums, ar kuru atbilstoši šo pakalpojumu sniegšanu regulējošajām publisko tiesību normām un līguma noteikumiem līdzējs neuzņemas būtisku līgumslēdzējas iestādes riska daļu. Jautājums par to, vai attiecīgais pamatlietā aplūkotais tiesiskais darījums jākvalificē kā pakalpojumu koncesija vai pakalpojumu publiskā iepirkuma līgums, ir jāizvērtē iesniedzējtiesai, ņemot vērā visas minētā tiesiskā darījuma īpatnības;
 2) Padomes 1992. gada 25. februāra Direktīvas 92/13/EEK, ar ko koordinē normatīvos un administratīvos aktus par to, kā piemēro Kopienas noteikumus par līgumu piešķiršanas procedūrām, ko piemēro subjekti, kuri darbojas ūdensapgādes, enerģētikas, transporta un telekomunikāciju nozarē, kurā grozījumi izdarīti ar Eiropas Parlamenta un Padomes 2007. gada 11. decembra Direktīvu 2007/66/EK, 2.d panta 1. punkta b) apakšpunkts nav piemērojams attiecībā uz publiskā iepirkuma līgumiem, kuri ir noslēgti pirms Direktīvas 2007/66 ieviešanas termiņa beigām.</t>
  </si>
  <si>
    <t>http://curia.europa.eu/juris/liste.jsf?language=lv&amp;jur=C,T,F&amp;num=C-348/10&amp;td=ALL</t>
  </si>
  <si>
    <t>C-601/10</t>
  </si>
  <si>
    <t>Commission 
 v 
 Greece</t>
  </si>
  <si>
    <t>Valsts pienākumu neizpilde — Direktīva 92/50/EEK un Direktīva 2004/18/EK — Pakalpojumu publiskā iepirkuma līgumi — Reģistrācijas zemes kadastrā un teritorijas 
 plānošanas papildu pakalpojumi — Sarunu procedūra bez iepriekšējas paziņojuma par paredzamo publisko iepirkumu publicēšanas</t>
  </si>
  <si>
    <t>1) piešķirot publisko iepirkumu līgumu par reģistrācijas zemes kadastrā un teritorijas plānošanas papildu pakalpojumiem slēgšanas tiesības, kuri nebija minēti sākotnējā līgumā, kuru noslēdza Vasilikon, Kassandras, Egnatiias un Arethousas pašvaldības, ar sarunu procedūru bez iepriekšējas paziņojuma par paredzamo publisko iepirkumu publicēšanas, Grieķijas Republika nav izpildījusi Padomes 1992. gada 18. jūnija Direktīvas 92/50/EEK par procedūru koordinēšanu pakalpojumu publiskā iepirkuma līgumu slēgšanas tiesību piešķiršanai, kas grozīta ar Eiropas Parlamenta un Padomes 1997. gada 13. oktobra Direktīvu 97/52/EK, 8. pantā un 11. panta 3. punktā paredzētos pienākumus, kā arī Eiropas Parlamenta un Padomes 2004. gada 31. marta Direk­
 tīvas 2004/18/EK par to, kā koordinēt būvdarbu publiskā iepirkuma līgumu, piegādes publiskā iepirkuma līgumu un pakalpojumu publiskā iepirkuma līgumu slēgšanas tiesību piešķiršanas procedūru, 20. pantā un 31. panta 4. punktā paredzētos pienākumus; 
 2) Grieķijas Republika atlīdzina tiesāšanās izdevumus.</t>
  </si>
  <si>
    <t>http://curia.europa.eu/juris/liste.jsf?language=en&amp;jur=C,T,F&amp;num=C-601/10&amp;td=ALL</t>
  </si>
  <si>
    <t>T-57/09</t>
  </si>
  <si>
    <t>Alfastar Benelux SA 
 v 
 Council of the European Union</t>
  </si>
  <si>
    <t>Pakalpojumu publiskā iepirkuma līgumi — Publiskā iepirkuma procedūra — Ar tehnisko atbalstu, kā arī palīdzības dienestu un problēmu risināšanu uz vietas Padomes ģenerālsekretariāta personālajiem datoriem, printeriem un perifērijas iekārtām saistītu pakalpojumu sniegšana — Pretendenta 
 piedāvājuma noraidījums — Pienākums norādīt pamatojumu</t>
  </si>
  <si>
    <t>1) atcelt Padomes 2008. gada 1. decembra lēmumu, ar kuru noraidīts piedāvājums, ko iesniedza uzņēmumu apvienība, kura sastāv no Alfastar Benelux un Siemens IT Solutions and Services SA, iepirkuma procedūrā UCA-218-07 par pakalpojumu sniegšanu, 
 kas saistīti ar tehnisku atbalstu, kā arī palīdzības dienestu un problēmu risināšanu uz vietas Padomes ģenerālsekretariāta personālajiem datoriem, printeriem un perifērijas iekārtām, un līguma slēgšanas tiesības piešķirtas citam pretendentam; 
 2) prasību par zaudējumu atlīdzību noraidīt; 
 3) Eiropas Savienības Padome atlīdzina tiesāšanās izdevumus.</t>
  </si>
  <si>
    <t>http://curia.europa.eu/juris/liste.jsf?language=en&amp;jur=C,T,F&amp;num=T-57/09&amp;td=ALL</t>
  </si>
  <si>
    <t>T-86/09</t>
  </si>
  <si>
    <t>Pakalpojumu publiskā iepirkuma līgumi — Uzaicinājuma iesniegt piedāvājumu procedūra — Informātikas pakalpojumu sniegšana, kas ietver zivsaimniecības un jūras lietu ģenerāldirektorāta informācijas sistēmu uzturēšanu un attīstīšanu — Pretendenta piedāvājuma noraidīšana — Pienākums norādīt pamatojumu — Vienlīdzīga attieksme — Pārskatāmība — Piešķiršanas kritēriji — Interešu konflikts — Acīmredzama kļūda vērtējumā — Ārpuslīgumiskā atbildība</t>
  </si>
  <si>
    <t>http://curia.europa.eu/juris/liste.jsf?language=lv&amp;jur=C,T,F&amp;num=T-86/09&amp;td=ALL</t>
  </si>
  <si>
    <t>T-298/09</t>
  </si>
  <si>
    <t>Pakalpojumu publiskā iepirkuma līgumi — Kopienas uzaicinājuma iesniegt piedāvājumu procedūra — Ārējo pakalpojumu sniegšana izglītojošām programmām — Līguma piešķiršana vairākiem pretendentiem — Pretendenta klasificēšana — Prasība atcelt tiesību aktu — Pienākums norādīt pamatojumu — Pamati izslēgšanai no līguma piešķiršanas procedūras — Finanšu regulas 93. panta 1. punkta f) apakšpunkts — Piedāvājumu derīguma termiņš — Ārpuslīgumiskā atbildība</t>
  </si>
  <si>
    <t>http://curia.europa.eu/juris/liste.jsf?language=lv&amp;jur=C,T,F&amp;num=T-298/09&amp;td=ALL</t>
  </si>
  <si>
    <t>T-461/08</t>
  </si>
  <si>
    <t>Evropaïki Dynamiki - Proigmena Systimata Tilepikoinonion Pliroforikis kai Tilematikis AE 
 v 
 European Investment Bank (BEI)</t>
  </si>
  <si>
    <t>Pakalpojumu publiskā iepirkuma līgumi — Publiskā iepirkuma
 procedūra — Palīdzības informācijas sistēmas uzturēšanā,
 atbalstīšanā un izstrādē pakalpojums — Pretendenta piedāvājuma noraidīšana — Līguma piešķiršana citam pretendentam — Prasība atcelt tiesību aktu — Pieņemamība — Kompetence — Pienākums norādīt pamatojumu — Tiesības uz efektīvu tiesību aizsardzību — Pārskatāmība — Samērīgums — Vienlīdzīga attieksme un nediskriminācija — Atlases un piešķiršanas kritēriji — Prasība par zaudējumu atlīdzību — Pieņemamība — Negūtā peļņa</t>
  </si>
  <si>
    <t>Prasība apmierināta</t>
  </si>
  <si>
    <t>http://curia.europa.eu/juris/liste.jsf?language=lv&amp;jur=C,T,F&amp;num=T-461/08&amp;td=ALL</t>
  </si>
  <si>
    <t>T-407/07</t>
  </si>
  <si>
    <t>CMB Maschinenbau &amp; Handels GmbH and J. Christof GmbH 
 v 
 European Commission</t>
  </si>
  <si>
    <t>Piegāžu publiskā iepirkuma līgumi — ERA uzaicinājums iesniegt piedāvājumu — Medicīnisko atkritumu apsaimniekošanas aprīkojuma piegāde — Piedāvājuma noraidīšana — Prasība atcelt tiesību aktu — Vispārējās tiesas kompetence — Termiņš prasības celšanai — Iepriekšēja administratīva sūdzība — Atvainojama maldība — Piešķiršanas kritēriji — Procesuālo tiesību normas — Pienākums norādīt pamatojumu — Labas pārvaldības princips — Ārpuslīgumiskā atbildība</t>
  </si>
  <si>
    <t>http://curia.europa.eu/juris/liste.jsf?language=lv&amp;jur=C,T,F&amp;num=T-407/07&amp;td=ALL</t>
  </si>
  <si>
    <t>T-8/09</t>
  </si>
  <si>
    <t>Dredging International NV and Ondernemingen Jan de Nul NV 
 v 
 Agence européenne pour la sécurité maritime (EMSA)</t>
  </si>
  <si>
    <t>Pakalpojumu publiskā iepirkuma līgumi — Eiropas Jūras drošības aģentūras (EMSA) iepirkuma līgumu slēgšanas tiesību piešķiršanas procedūras — Glābšanas kuģu iesaistīšana ogļūdeņražu piesārņojuma apkarošanā — Piedāvājuma noraidījums — Prasība atcelt tiesību aktu — Piedāvājuma neatbilstība iepirkuma līguma priekšmetam — Sekas — Vienlīdzīga attieksme — Samērīgums — Iepirkuma līguma priekšmeta definīcija — Veiksmīgā piedāvājuma raksturlielumu un salīdzinošā izdevīguma nepaziņošana — Pamatojums — Iepirkuma līguma slēgšanas tiesību piešķiršana — Intereses celt prasību neesamība — Prasība atzīt par spēkā neesošu līgumu, kas noslēgts ar pretendentu, kuram ir piešķirtas līguma slēgšanas tiesības — Prasība par zaudējumu atlīdzību</t>
  </si>
  <si>
    <t>http://curia.europa.eu/juris/liste.jsf?language=lv&amp;jur=C,T,F&amp;num=T-8/09&amp;td=ALL</t>
  </si>
  <si>
    <t>T-232/06</t>
  </si>
  <si>
    <t>Pakalpojumu publiskā iepirkuma līgumi — Uzaicinājuma iesniegt piedāvājumu procedūra — Pakalpojumu sniegšana, kas attiecas uz muitas datorsistēmu attiecībā uz noteiktiem informācijas tehnoloģiju projektiem specifikāciju, izstrādi, uzturēšanu un atbalstu — Pretendenta iesniegta piedāvājuma noraidīšana — Līguma slēgšanas tiesību piešķiršana citam pretendentam — Prasība par zaudējumu atlīdzību — Formas prasību neievērošana — Nepieņemamība — Prasība atcelt tiesību aktu — Piedāvājumu saņemšanas termiņš — Lūgumu sniegt informāciju iesniegšanas termiņš — Vienlīdzīga attieksme — Acīmredzama kļūda vērtējumā</t>
  </si>
  <si>
    <t>http://curia.europa.eu/juris/liste.jsf?language=lv&amp;jur=C,T,F&amp;num=T-232/06&amp;td=ALL</t>
  </si>
  <si>
    <t>C-252/10 P</t>
  </si>
  <si>
    <t>Evropaïki Dynamiki — Proigmena Systimata Tilepikoinonion Pliroforikis kai Tilematikis AE/Eiropas Jūras drošības aģentūra (EMSA)</t>
  </si>
  <si>
    <t>Apelācija — Publiskie iepirkumi — Eiropas Jūras drošības aģentūra (EMSA) — Uzaicinājums iesniegt piedāvājumu publiskā iepirkuma procedūrā attiecībā uz lietojumprogrammu “SafeSeaNet” — Lēmums, ar kuru noraidīts pretendenta piedāvājums — Publiskā iepirkuma līguma slēgšanas tiesību piešķiršanas kritēriji — Apakškritēriji — Pienākums norādīt pamatojumu</t>
  </si>
  <si>
    <t>http://curia.europa.eu/juris/liste.jsf?language=lv&amp;jur=C,T,F&amp;num=C-252/10%20P&amp;td=ALL</t>
  </si>
  <si>
    <t>C-306/08</t>
  </si>
  <si>
    <t>European Commission 
 v 
 Kingdom of Spain</t>
  </si>
  <si>
    <t>Valsts pienākumu neizpilde — Direktīvas 93/37/EEK un 2004/18/EK — Būvdarbu publiskā iepirkuma līgumu slēgšanas
 tiesību piešķiršanas procedūras — Valensijas autonomās
 kopienas pilsētplānošanas tiesību akti</t>
  </si>
  <si>
    <t>http://curia.europa.eu/juris/liste.jsf?language=lv&amp;jur=C,T,F&amp;num=C-306/08&amp;td=ALL</t>
  </si>
  <si>
    <t>C-95/10</t>
  </si>
  <si>
    <t>Strong Segurança SA 
 v 
 Município de Sintra and Securitas-Serviços e Tecnologia de Segurança</t>
  </si>
  <si>
    <t>Pakalpojumu publiskā iepirkuma līgumi — Direktīva 2004/18/EK — 47. panta 2. punkts — Tieša iedarbība — Piemērojamība direktīvas II B pielikumā ietilpstošajiem pakalpojumiem</t>
  </si>
  <si>
    <t>Eiropas Parlamenta un Padomes 2004. gada 31. marta Direktīva 2004/18/EK par to, kā koordinēt būvdarbu valsts līgumu, piegādes valsts līgumu un pakalpojumu valsts [būvdarbu, piegādes un pakalpojumu publiskā iepirkuma] līgumu slēgšanas tiesību piešķiršanas procedūru, dalībvalstīm nerada pienākumu piemērot šīs direktīvas 47. panta 2. punktu arī līgumiem par pakalpojumiem, kas minēti šīs direktīvas II B pielikumā. Tomēr šī direktīva neliedz dalībvalstīm un, iespējams, līgumslēdzējām iestādēm iespēju attiecīgi savos tiesību aktos vai līguma dokumentos paredzēt šādu piemērošanu.</t>
  </si>
  <si>
    <t>http://curia.europa.eu/juris/liste.jsf?language=lv&amp;jur=C,T,F&amp;num=C-95/10&amp;td=ALL</t>
  </si>
  <si>
    <t>C-274/09</t>
  </si>
  <si>
    <t>Privater Rettungsdienst und Krankentransport Stadler 
 v 
 Zweckverband für Rettungsdienst und Feuerwehralarmierung Passau</t>
  </si>
  <si>
    <t>Publiskie iepirkumi — Direktīva 2004/18/EK — Sabiedrisko pakalpojumu koncesija — Glābšanas pakalpojumi — Atšķirības starp “pakalpojumu publisko iepirkumu” un “pakalpojumu koncesiju”</t>
  </si>
  <si>
    <t>Eiropas Parlamenta un Padomes 2004. gada 31. marta Direktīvas 2004/18/EK par to, kā koordinēt būvdarbu valsts līgumu, piegādes valsts līgumu un pakalpojumu valsts līgumu slēgšanas tiesību piešķiršanas [būvdarbu, piegāžu un pakalpojumu publiskā iepirkuma līgumu slēgšanas tiesību piešķiršanas] procedūru, 1. panta 2. punkta d) apakšpunkts un 4. punkts ir jāinterpretē tādējādi, ka, ja atlīdzību apstiprinātajam komersantam pilnībā nodrošina personas, kas ir nošķiramas no līgumslēdzējas iestādes, kura ir piešķīrusi līguma slēgšanas tiesības attiecībā uz glābšanas pakalpojumiem, un ja šis komersants ir pakļauts izmantošanas riskam, kaut arī ļoti ierobežotam, tostarp tādēļ, ka atlīdzība par attiecīgo pakalpojumu ir atkarīga no ikgadējo sarunu rezultāta ar trešajām personām, un ja nav nodrošināta pilnīga to izmaksu segšana, kas radušās, administrējot šo darbību saskaņā ar valsts tiesībās paredzētajiem principiem, minētais līgums ir jākvalificē kā “pakalpojumu koncesija” šīs direktīvas 1. panta 4. punkta izpratnē.</t>
  </si>
  <si>
    <t>http://curia.europa.eu/juris/liste.jsf?language=lv&amp;jur=C,T,F&amp;num=C-274/09&amp;td=ALL</t>
  </si>
  <si>
    <t>T-589/08</t>
  </si>
  <si>
    <t>Pakalpojumu publiskā iepirkuma līgumi — Uzaicinājuma iesniegt piedāvājumu procedūra — Informātikas pakalpojumu sniegšana un palīdzība lietotājiem saistībā ar Kopienu emisiju kvotu tirdzniecības sistēmu — Piedāvājuma noraidījums — Piešķiršanas kritēriji — Pienākums norādīt pamatojumu — Acīmredzama kļūda vērtējumā — Vienlīdzīga attieksme — Pārskatāmība</t>
  </si>
  <si>
    <t>http://curia.europa.eu/juris/liste.jsf?language=lv&amp;jur=C,T,F&amp;num=T-589/08&amp;td=ALL</t>
  </si>
  <si>
    <t>C-251/09</t>
  </si>
  <si>
    <t>European Commission 
 v 
 Republic of Cyprus</t>
  </si>
  <si>
    <t>Piegāžu un būvdarbu publiskā iepirkuma līgumi — Ūdensapgādes,
 enerģētikas, transporta un telekomunikāciju nozares — Direktīva 93/38/EEK — Paziņojums par paredzamo publisko iepirkumu — Piešķiršanas kritēriji — Vienlīdzīga attieksme pret pretendentiem — Pārskatāmības princips — Direktīva 92/13/EEK — Pārsūdzības process — Pienākums pamatot lēmumu noraidīt pretendentu</t>
  </si>
  <si>
    <t>http://curia.europa.eu/juris/liste.jsf?language=lv&amp;jur=C,T,F&amp;num=C-251/09&amp;td=ALL</t>
  </si>
  <si>
    <t>C-401/09 P</t>
  </si>
  <si>
    <t>Apelācija — Pieņemamība — Pilnvara — Konsorcijs — Publiskie iepirkumi — Sarunu procedūra — Informācijas tehnoloģiju konsultāciju un izstrādes pakalpojumi — Piedāvājuma
 noraidīšana — Vispārējās tiesas reglaments — Interese celt prasību — Izslēgšanas pamatojums — Valsts tiesībās paredzēta atļauja — Pienākums norādīt pamatojumu</t>
  </si>
  <si>
    <t>http://curia.europa.eu/juris/liste.jsf?language=lv&amp;jur=C,T,F&amp;num=C-401/09%20P&amp;td=ALL</t>
  </si>
  <si>
    <t>C-215/09</t>
  </si>
  <si>
    <t>Mehiläinen Oy and Terveystalo Healthcare Oy 
 v 
 Oulun kaupunki</t>
  </si>
  <si>
    <t>Pakalpojumu publiskā iepirkuma līgumi — Direktīva 2004/18/EK — Jaukts līgums — Līgums, kas ir noslēgts starp līgumslēdzēju iestādi un no tās neatkarīgu privātu sabiedrību — Kopuzņēmuma, kas sniedz veselības aprūpes pakalpojumus, izveidošana, tajā piedaloties vienādās daļās — Partneru saistības četru gadu pārejas posma laikā iegādāties no kopuzņēmuma veselības aprūpes pakalpojumus, kas tiem ir jānodrošina saviem darbiniekiem</t>
  </si>
  <si>
    <t>Eiropas Parlamenta un Padomes 2004. gada 31. marta Direktīva 2004/18/EK par to, kā koordinēt būvdarbu valsts līgumu, piegādes valsts līgumu un pakalpojumu valsts [būvdarbu, piegādes un pakalpojumu publiskā iepirkuma] līgumu slēgšanas tiesību piešķiršanas procedūru, ir jāinterpretē tādējādi, ka, ja līgumslēdzēja iestāde ar attiecībā pret šo iestādi neatkarīgu, privātu sabiedrību noslēdz līgumu par tāda kopuzņēmuma akciju sabiedrības formā dibināšanu, kura mērķis ir sniegt veselības aprūpes un labsajūtas darba vietā pakalpojumus, minētajai līgumslēdzējai iestādei līguma saistībā ar tās pašas darbiniekiem paredzētiem pakalpojumiem, kuru vērtība pārsniedz šajā direktīvā noteikto slieksni, ja šis līgums ir nodalāms no minētās sabiedrības dibināšanas līguma, slēgšanas tiesību piešķiršana ir jāveic, ievērojot minētās direktīvas noteikumus, kas ir piemērojami tās II B pielikumā ietilpstošajiem pakalpojumiem.</t>
  </si>
  <si>
    <t>http://curia.europa.eu/juris/liste.jsf?language=lv&amp;jur=C,T,F&amp;num=C-215/09&amp;td=ALL</t>
  </si>
  <si>
    <t>C-568/08</t>
  </si>
  <si>
    <t>Combinatie Spijker Infrabouw-De Jonge Konstruktie and Others 
 v 
 Provincie Drenthe</t>
  </si>
  <si>
    <t>Publiskā iepirkuma līgumi – Pārsūdzības procedūras būvdarbu publiskā iepirkuma līgumu slēgšanas tiesību piešķiršanas jomā – Direktīva 89/665/EEK – Dalībvalstu pienākums noteikt pārsūdzības procedūru – Valsts tiesību akti, kas pagaidu noregulējuma tiesnesim ļauj atļaut lēmumu par publiskā iepirkuma līgumu slēgšanas tiesību piešķiršanu, kuru vēlāk tiesa, kas lietu izskata pēc būtības, var atzīt par pretrunā Savienības tiesību normām esošu – Saderīgums ar direktīvu – Zaudējumu atlīdzības noteikšana pretendentiem, kuriem nodarīts kaitējums – Nosacījumi</t>
  </si>
  <si>
    <t>1) Padomes 1989. gada 21. decembra Direktīvas 89/665/EEK par to normatīvo un administratīvo aktu koordinēšanu, kuri attiecas uz izskatīšanas [pārsūdzības] procedūru piemērošanu, piešķirot piegādes un uzņēmuma līgumus valsts vajadzībām [tiesības slēgt piegādes un būvdarbu publiskā iepirkuma līgumus], redakcijā ar grozījumiem, kas izdarīti ar Padomes 1992. gada 18. jūnija Direktīvu 92/50/EEK, 1. panta 1. un 3. punktā un 2. panta 1. un 6. punktā netiek liegta tāda sistēma, kurā, lai panāktu ātru tiesas nolēmumu, ir pieejama tikai viena procedūra, kurai ir raksturīgs, ka tās nolūks ir ātri noteikt procesuālās kārtības pasākumu, advokātiem nav tiesību apmainīties ar procesuālajiem rakstiem, pierādījumi principā tiek iesniegti tikai rakstveidā, netiek piemērots tiesiskais regulējums par pierādījumiem, tiesiskās attiecības ar spriedumu netiek noteiktas galīgi un tas nav daļa no lēmuma pieņemšanas procedūras, kurā tiek pieņemts galīgs nolēmums;
 2) Direktīva 89/665 redakcijā ar grozījumiem, kas izdarīti ar Direktīvu 92/50, ir jāinterpretē tādējādi, ka tajā pagaidu noregulējuma tiesnesim netiek liegts pagaidu pasākuma noteikšanai Eiropas Parlamenta un Padomes 2004. gada 31. marta Direktīvu 2004/18/EEK par to, kā koordinēt būvdarbu valsts līgumu [publiskā iepirkuma līgumu], piegādes valsts līgumu [publiskā iepirkuma līgumu] un pakalpojumu valsts līgumu [publiskā iepirkuma līgumu] slēgšanas tiesību piešķiršanas procedūru, interpretēt veidā, kuru tiesa, kas lietu izskata pēc būtības, vēlāk atzīst par kļūdainu;
 3) saistībā ar valsts atbildību par indivīdiem nodarīto kaitējumu, kas radies Savienības tiesību pārkāpuma dēļ, kurā tā ir vainojama, indivīdiem, kuriem nodarīts kaitējums, ir tiesības uz atlīdzinājumu, ja pārkāptās Savienības tiesību normas mērķis ir piešķirt tiem tiesības, ja šīs normas pārkāpums ir pietiekami būtisks un ja ir tieša cēloņsakarība starp šo pārkāpumu un indivīdiem nodarīto kaitējumu. Tā kā šajā jautājumā nav Savienības tiesību normu, kritēriji tam, kā konstatēt un novērtēt zaudējumus, kurus radījuši Savienības tiesību pārkāpumi publiskā iepirkuma līgumu slēgšanas tiesību piešķiršanas jomā, ja šie nosacījumi ir izpildīti, ir jānosaka katras dalībvalsts tiesību sistēmā, ja vien tiek ievēroti līdzvērtības un efektivitātes principi.</t>
  </si>
  <si>
    <t>http://curia.europa.eu/juris/liste.jsf?language=lv&amp;jur=C,T,F&amp;num=C-568/08&amp;td=ALL</t>
  </si>
  <si>
    <t>C-226/09</t>
  </si>
  <si>
    <t>European Commission 
 v 
 Ireland</t>
  </si>
  <si>
    <t>Valsts pienākumu neizpilde — Direktīva 2004/18/EK — Publiskā iepirkuma līgumu slēgšanas tiesību piešķiršanas procedūras — Līguma slēgšanas tiesību piešķiršana mutiskās un rakstiskās tulkošanas pakalpojumu sniegšanai — Pakalpojumi,
 uz kuriem attiecas minētās direktīvas II B pielikums — Pakalpojumi, uz kuriem neattiecas visas tās prasības — Pēc piedāvājumu iesniegšanas noteikts piešķiršanas kritēriju novērtējums — Novērtējuma mainīšana pēc pirmā iesniegto piedāvājumu vērtējuma — Vienlīdzīgas attieksmes principa un pārskatāmības pienākuma ievērošana</t>
  </si>
  <si>
    <t>1) mainot mutiskās un rakstiskās tulkošanas pakalpojumu līguma slēgšanas tiesību piešķiršanas kritēriju novērtējumu pēc iesniegto piedāvājumu pirmā vērtējuma, Īrija nav izpildījusi pienākumus, kas tai ir paredzēti saskaņā ar vienlīdzīgas attieksmes principu un no tā izrietošo pārskatāmības pienākumu atbilstoši Tiesas interpretācijai;
 2) pārējā daļā prasību noraidīt;
 3) Eiropas Komisija un Īrija sedz savus tiesāšanās izdevumus pašas.</t>
  </si>
  <si>
    <t>http://curia.europa.eu/juris/liste.jsf?language=lv&amp;jur=C,T,F&amp;num=C-226/09&amp;td=ALL</t>
  </si>
  <si>
    <t>C-570/08</t>
  </si>
  <si>
    <t>Symvoulio Apochetefseon Lefkosias 
 v 
 Anatheoritiki Archi Prosforon</t>
  </si>
  <si>
    <t>Publiskais iepirkums — Direktīva 89/665/EEK — 2. panta 8. punkts — Iestāde, kas ir atbildīga par pārsūdzības procedūru un kam nav tiesu iestādes rakstura — Līgumslēdzējas iestādes lēmuma pieņemt piedāvājumu atcelšana — Iespēja līgumslēdzējai iestādei iesniegt apelācijas sūdzību par šādu atcelšanu tiesu iestādē</t>
  </si>
  <si>
    <t>Padomes 1989. gada 21. decembra Direktīvas 89/665/EEK par to normatīvo un administratīvo aktu koordinēšanu, kuri attiecas uz izskatīšanas [pārskatīšanas] procedūru piemērošanu, piešķirot [tiesības noslēgt] piegādes un uzņēmuma līgumus valsts vajadzībām [piegādes un būvdarbu publiskā iepirkuma līgumus], ar grozījumiem, kas izdarīti ar Padomes 1992. gada 18. jūnija Direktīvu 92/50/EEK, 2. panta 8. punkts ir jāinterpretē tādējādi, ka tas nerada dalībvalstīm pienākumu arī līgumslēdzējām iestādēm paredzēt tiesības vērsties tiesā par iestāžu, kas nav tiesu iestādes un kas atbild par pārskatīšanas procedūru publisko iepirkumu līgumu slēgšanas tiesību piešķiršanā, lēmumiem. Tomēr šis noteikums neliedz dalībvalstīm vajadzības gadījumā paredzēt to attiecīgajās tiesību sistēmās šādas pārsūdzības tiesības līgumslēdzējām iestādēm.</t>
  </si>
  <si>
    <t>http://curia.europa.eu/juris/liste.jsf?language=lv&amp;jur=C,T,F&amp;num=C-570/08&amp;td=ALL</t>
  </si>
  <si>
    <t>C-314/09</t>
  </si>
  <si>
    <t>Stadt Graz 
 v 
 Strabag AG and Others</t>
  </si>
  <si>
    <t>Direktīva 89/665/EEK — Publiskie iepirkumi — Pārsūdzības procedūras — Prasība par zaudējumu atlīdzību — Nelikumīga piešķiršana — Valsts tiesībās paredzētā atbildība, kura pamatota ar pieņēmumu par līgumslēdzējas iestādes kļūdu</t>
  </si>
  <si>
    <t>Padomes 1989. gada 21. decembra Direktīva 89/665/EEK par to normatīvo un administratīvo aktu koordinēšanu, kuri attiecas uz izskatīšanas [pārsūdzības] procedūru piemērošanu, piešķirot [tiesības noslēgt] piegādes un uzņēmuma līgumus valsts vajadzībām [piegādes un būvdarbu publiskā iepirkuma līgumus], kas ir grozīta ar Padomes 1992. gada 18. jūnija Direktīvu 92/50/EEK, ir jāinterpretē tādējādi, ka tai ir pretrunā tāds valsts tiesiskais regulējums, saskaņā ar kuru tiesības saņemt zaudējumu atlīdzību, pamatojoties uz to, ka līgumslēdzēja iestāde ir pārkāpusi publiskā iepirkuma tiesības, tiek pakārtotas nosacījumam, ka ir pierādīta vaina, arī tad, ja šis tiesiskais regulējums tiek piemērots tādējādi, ka tiek pieņemta līgumslēdzējas iestādes vaina un tiek izslēgta tās iespēja atsaukties uz individuālu spēju trūkumu un tādējādi uz subjektīvas vainas neesamību šajā ziņā.</t>
  </si>
  <si>
    <t>http://curia.europa.eu/juris/liste.jsf?language=lv&amp;jur=C,T,F&amp;num=C-314/09&amp;td=ALL</t>
  </si>
  <si>
    <t>T-387/08</t>
  </si>
  <si>
    <t>Pakalpojumu publiskā iepirkuma līgumi — Publikāciju biroja uzaicinājuma iesniegt piedāvājumu procedūra — Informātikas pakalpojumu sniegšana — Pretendenta piedāvājuma noraidīšana — Prasība atcelt tiesību aktu — Piešķiršanas kritēriji un apakškritēriji — Pienākums norādīt pamatojumu — Vienlīdzīga attieksme — Pārskatāmība — Acīmredzama kļūda vērtējumā — Pilnvaru nepareiza izmantošana — Prasība par zaudējumu atlīdzību</t>
  </si>
  <si>
    <t>http://curia.europa.eu/juris/liste.jsf?language=lv&amp;jur=C,T,F&amp;num=T-387/08&amp;td=ALL</t>
  </si>
  <si>
    <t>T-582/08</t>
  </si>
  <si>
    <t>Carpent Languages SPRL 
 v 
 European Commission</t>
  </si>
  <si>
    <t>Pakalpojumu publiskā iepirkuma līgumi — Kopienas konkursa procedūra — Sanāksmju un konferenču organizēšana
 — Pretendenta piedāvājuma noraidīšana — Līguma slēgšanas tiesību piešķiršana citam pretendentam — Pienākums
 norādīt pamatojumu — Acīmredzama kļūda vērtējumā — Vienlīdzīga attieksme</t>
  </si>
  <si>
    <t>http://curia.europa.eu/juris/liste.jsf?language=lv&amp;jur=C,T,F&amp;num=T-582/08&amp;td=ALL</t>
  </si>
  <si>
    <t>T-63/06</t>
  </si>
  <si>
    <t>Evropaïki Dynamiki - Proigmena Systimata Tilepikoinonion Pliroforikis kai Tilematikis AE 
 v 
 European Monitoring Centre for Drugs and Drug Addiction (EMCDDA).</t>
  </si>
  <si>
    <t>Pakalpojumu publiskā iepirkuma līgumi — OEDT izsludinātā
 konkursa procedūra — Programmēšanas un konsultatīvo pakalpojumu sniegšana — Pretendenta piedāvājuma noraidīšana
 — Piešķiršanas kritēriji — Acīmredzama kļūda vērtējumā
 — Vienlīdzīga attieksme — Pārskatāmība — Labas pārvaldības princips — Pienākums norādīt pamatojumu</t>
  </si>
  <si>
    <t>http://curia.europa.eu/juris/liste.jsf?language=lv&amp;jur=C,T,F&amp;num=T-63/06&amp;td=ALL</t>
  </si>
  <si>
    <t>C-74/09</t>
  </si>
  <si>
    <t>Bâtiments et Ponts Construction SA and WISAG Produktionsservice GmbH 
 v 
 Berlaymont 2000 SA</t>
  </si>
  <si>
    <t>Būvdarbu publiskā iepirkuma līgumi — Direktīva 93/37/EEK — 24. pants — Izslēgšanas pamati — Pienākumi saistībā ar sociālās apdrošināšanas iemaksu, kā arī nodokļu un nodevu maksājumiem — Pretendentu pienākums reģistrēties,
 pretējā gadījumā izslēdzot tos — “Reģistrācijas komisija” un tās kompetence — Ārvalstu pretendentu reģistrācijas dalībvalsts kompetento iestāžu izsniegto apliecību spēkā esamības pārbaude</t>
  </si>
  <si>
    <t>1) Savienības tiesības ir interpretējamas tādējādi, ka tās nav pret tādu valsts tiesisko regulējumu, kurā citā dalībvalstī reģistrētam uzņēmumam, lai saņemtu tiesības slēgt līgumu līgumslēdzējas iestādes dalībvalstī, ir paredzēts pienākums šajā pēdējā minētajā dalībvalstī būt reģistrācijas, kas saistīta ar Padomes 1993. gada 14. jūnija Direktīvas 93/37/EEK par to, kā koordinēt būvdarbu valsts [publiskā iepirkuma] līgumu piešķiršanas procedūras, 24. panta pirmajā daļā uzskaitīto izslēgšanas pamatu neesamību, [apliecības] turētājam, ar nosacījumu, ka šāds pienākums neizraisa nedz uzņēmuma dalības attiecīgajā publiskā iepirkuma līguma slēgšanas tiesību piešķiršanas procedūrā aizkavēšanu, nedz arī pārmērīgas administratīvās izmaksas un ka tās mērķis ir tikai pārbaudīt ieinteresētās personas profesionālo kvalifikāciju šīs normas izpratnē;
 2) Savienības tiesības ir interpretējami tādējādi, ka tās ir pret tādu valsts tiesisko regulējumu, saskaņā ar kuru citas dalībvalsts uzņēmumam šīs pēdējās minētās dalībvalsts nodokļu un sociālo iestāžu izsniegto sertifikātu pārbaude ir uzticēta iestādei, kura nav līgumslēdzēja iestāde:
 — ja šo iestādi veido lielākoties personas, kuras iecēlušas provinces, kurā norisinās attiecīgā publiskā iepirkuma līguma slēgšanas tiesību piešķiršanas procedūra, būvniecības nozares darba devēju un darba ņēmēju pārstāvošas organizācijas, un
 — ja šīs pilnvaras attiecas uz minēto sertifikātu spēkā esamības pārbaudi pēc būtības.</t>
  </si>
  <si>
    <t>http://curia.europa.eu/juris/liste.jsf?language=lv&amp;jur=C,T,F&amp;num=C-74/09&amp;td=ALL</t>
  </si>
  <si>
    <t>C-271/08</t>
  </si>
  <si>
    <t>European Commission 
 v 
 Federal Republic of Germany</t>
  </si>
  <si>
    <t>Valsts pienākumu neizpilde — Direktīva 92/50/EEK un Direktīva 2004/18/EK — Pakalpojumu publiskā iepirkuma līgumi — Pašvaldību civildienestā nodarbināto darba ņēmēju uzņēmuma veikta vecuma apdrošināšana — Bez uzaicinājuma iesniegt piedāvājumu publiskā iepirkuma procedūrā Savienības mērogā veikta tieša līgumu slēgšanas tiesību piešķiršana sociālo partneru noslēgtā koplīgumā norādītajiem apdrošinātājiem</t>
  </si>
  <si>
    <t>Tiktāl, ciktāl tiesības slēgt uzņēmuma veiktas vecuma apdrošināšanas līgumus Koplīguma par atskaitījumiem no bruto darba algas pašvaldību civildienesta darbiniekiem (Tarifvertrag zur Entgeltumwandlung für Arbeitnehmer im kommunalen öffentlichen Dienst) 6. pantā minētajām iestādēm un uzņēmumiem 2004. gadā bez uzaicinājuma iesniegt piedāvājumu publiskā iepirkuma procedūrā Eiropas Savienības mērogā tieši piešķīra pašvaldību iestādes vai uzņēmumi ar tobrīd vairāk nekā 4 505 darba ņēmējiem, 2005. gadā — pašvaldību iestādes vai uzņēmumi ar tobrīd vairāk nekā 3 133 darba ņēmējiem, ka arī 2006. un 2007. gadā — pašvaldību iestādes vai uzņēmumi ar tobrīd vairāk nekā 2 402 darba ņēmējiem, Vācijas Federatīvā Republika nav izpildījusi pienākumus, kas līdz 2006. gada 31. janvārim bija paredzēti Padomes 1992. gada 18. jūnija Direktīvas 92/50/EEK par procedūru koordinēšanu valsts pakalpojumu līgumu piešķiršanai 8. pantā, to skatot kopā ar III–VI sadaļu, un kopš 2006. gada 1. februāra — Eiropas Parlamenta un Padomes 2004. gada 31. marta Direktīvas 2004/18/EK par to, kā koordinēt būvdarbu valsts līgumu, piegādes valsts līgumu un pakalpojumu valsts līgumu slēgšanas tiesību piešķiršanas procedūru, 20. pantā, to skatot kopā ar 23.–55. pantu; pārējā daļā norādīt.</t>
  </si>
  <si>
    <t>http://curia.europa.eu/juris/liste.jsf?language=lv&amp;jur=C,T,F&amp;num=C-271/08&amp;td=ALL</t>
  </si>
  <si>
    <t>T-331/06</t>
  </si>
  <si>
    <t>Evropaïki Dynamiki - Proigmena Systimata Tilepikoinonion Pliroforikis kai Tilematikis AE 
 v 
 European Environment Agency (AEE)</t>
  </si>
  <si>
    <t>Pakalpojumu publiskā iepirkuma līgumi — EVA uzaicinājuma
 iesniegt piedāvājumu procedūra — Informātikas konsultāciju
 pakalpojumu sniegšana — Piedāvājuma noraidīšana — Prasība atcelt tiesību aktu — Vispārējās tiesas kompetence — Piešķiršanas kritēriji, kas paredzēti līguma dokumentos — Apakškritēriji — Acīmredzama kļūda vērtējumā — Pienākums
 norādīt pamatojumu</t>
  </si>
  <si>
    <t>http://curia.europa.eu/juris/liste.jsf?language=lv&amp;jur=C,T,F&amp;num=T-331/06&amp;td=ALL</t>
  </si>
  <si>
    <t>C-145/08 &amp; C-149/08</t>
  </si>
  <si>
    <t>Joined Cases C-145/08 and C-149/08
 Club Hotel Loutraki AE
 Athinaïki Techniki AE
 Evangelos Marinakis
 v
 Ethniko Simvoulio Radiotileorasis
 Ipourgos Epikratías
 and
 Aktor ATE
 v
 Ethniko Simvoulio Radiotileorasis</t>
  </si>
  <si>
    <t>Publiskais iepirkums – Līgums, kas ietver akciju nodošanu un pakalpojuma elementu – Vērtējums – Līguma slēgšanas tiesību piešķiršanas pārsūdzības procedūras – Valsts tiesību noteikums, kas izslēdz individuālas prasības, ko ceļ ad hoc konsorcija, kas nav juridiska persona, locekļi – Pārmaiņas judikatūrā</t>
  </si>
  <si>
    <t>1) jaukts līgums, kura galvenais priekšmets ir uzņēmuma veikta 49 % no publiska uzņēmuma kapitāla iegāde, bet papildu priekšmets, kas nesaraujami saistīts ar šo galveno priekšmetu, attiecas uz pakalpojumu sniegšanu un būvdarbu veikšanu, kopumā skatīts, neietilpst direktīvu par publisko iepirkumu piemērošanas jomā;
 2) Savienības tiesības, it īpaši tiesības uz efektīvu tiesību aizsardzību tiesā, nepieļauj tādu valsts tiesisko regulējumu kā pamata prāvā, kas interpretēts tādējādi, ka tāda konsorcija dalībniekiem, kurš iesniedzis piedāvājumu publiskā iepirkuma līguma slēgšanas tiesību piešķiršanas procedūrā, tiek liegta iespēja individuāli lūgt atlīdzināt zaudējumus, ko tie individuāli cietuši saistībā ar lēmumu, ko pieņēmusi iestāde, kura nav līgumslēdzēja iestāde un šajā procedūrā ir iesaistīta atbilstoši piemērojamajām valsts tiesību normām, un kurš var ietekmēt šīs procedūras gaitu.</t>
  </si>
  <si>
    <t>http://curia.europa.eu/juris/liste.jsf?language=lv&amp;jur=C,T,F&amp;num=C-149/08&amp;td=ALL</t>
  </si>
  <si>
    <t>C-160/08</t>
  </si>
  <si>
    <t>Valsts pienākumu neizpilde — Pakalpojumu publiskā iepirkuma
 līgumi — EKL 43. un 49. pants — Direktīvas 92/50/EEK un 2004/18/EK — Valsts glābšanas dienesti — Neatliekamās medicīniskās palīdzības transports un kvalificēts sanitārais transports — Pārskatāmības pienākums — EKL 45. pants — Darbības, kas saistītas ar valsts varas īstenošanu
 — EKL 86. panta 2. punkts — Pakalpojumi ar vispārēju tautsaimniecisku nozīmi</t>
  </si>
  <si>
    <t>Vācijas Federatīvā Republika, nepublicējot paziņojumu par publiskā iepirkuma līguma slēgšanas tiesību piešķiršanas procedūras rezultātiem, neizpildīja Padomes 1992. gada 18. jūnija Direktīvas 92/50/EEK par procedūru koordinēšanu valsts pakalpojumu līgumu piešķiršanai [pakalpojumu publiskā iepirkuma līgumu slēgšanas tiesību piešķiršanai] 10. pantā, skatot to kopā ar šīs direktīvas 16. pantu, vai kopš 2006. gada 1. februāra — Eiropas Parlamenta un Padomes 2004. gada 31. marta Direktīvas 2004/18/EK par to, kā koordinēt būvdarbu valsts līgumu, piegādes valsts līgumu un pakalpojumu valsts līgumu [būvdarbu, piegāžu un pakalpojumu publiskā iepirkuma līgumu] slēgšanas tiesību piešķiršanas procedūru, 22. pantā, skatot to kopā ar šīs direktīvas 35. panta 4. punktu, paredzētos pienākumus, piešķirot neatliekamās medicīniskās palīdzības transporta un kvalificēta sanitārā transporta pakalpojumu publiskā iepirkuma līguma slēgšanas tiesības saskaņā ar piedāvājuma modeli Saksijas-Anhaltes, Ziemeļreinas-Vestfālenes, Lejassaksijas un Saksijas federālajās zemēs;</t>
  </si>
  <si>
    <t>http://curia.europa.eu/juris/liste.jsf?language=lv&amp;jur=C,T,F&amp;num=C-160/08&amp;td=ALL</t>
  </si>
  <si>
    <t>C-423/07</t>
  </si>
  <si>
    <t>Valsts pienākumu neizpilde — Direktīva 93/37/EEK — 3. un 11. pants — Būvdarbu koncesijas — Pienākumi izsludināšanas
 jomā — Pienākumu apjoms — Paziņojums par paredzamo
 publisko iepirkumu — Koncesijas priekšmeta un būvdarbu realizācijas vietas apraksts — Papildu būvdarbi, kas nav tieši paredzēti paziņojumā par paredzamo publisko iepirkumu un publiskā iepirkuma specifikācijās — Vienlīdzīgas attieksmes princips</t>
  </si>
  <si>
    <t>1999. gada 5. novembrī piešķirot Ibérica de Autopistas SA tiesības izbūvēt:
 — trešo joslu abos braukšanas virzienos A-6 autoceļa maksas ceļa posmā starp Vilalbu un Valle de los Kaidosu,
 — trešo joslu un jaunu tuneli uz A-6 autoceļa maksas ceļa posmā starp Valle de los Kaidosu un Sanrafaēlu un
 — ceturto joslu abos braukšanas virzienos A-6 autoceļa bezmaksas ceļa posmā starp Madridi un Vilalbu,LV 19.6.2010. Eiropas Savienības Oficiālais Vēstnesis C 161/3
 neietverot šos darbus būvdarbu koncesijas līguma priekšmetā, kas aprakstīts Eiropas Kopienu Oficiālajā Vēstnesī publicētajā paziņojumā
 un publiskā iepirkuma specifikācijās, Spānijas Karaliste nav izpildījusi Padomes 1993. gada 14. jūnija Direktīvas 93/37/EEK par to, kā koordinēt būvdarbu publiskā iepirkuma līgumu slēgšanas
 tiesību piešķiršanas procedūras, 3. panta 1. punktā, kā arī 11. panta 3. un 6. punktā, skatot tos kopā ar tās V pielikumu, paredzētos pienākumus; pārējo prasību noraidīt.</t>
  </si>
  <si>
    <t>http://curia.europa.eu/juris/liste.jsf?language=lv&amp;jur=C,T,F&amp;num=C-423/07&amp;td=ALL</t>
  </si>
  <si>
    <t>C-91/08</t>
  </si>
  <si>
    <t>Wall AG 
 v 
 La ville de Francfort-sur-le-Main and Frankfurter Entsorgungs- und Service (FES) GmbH</t>
  </si>
  <si>
    <t>Pakalpojumu koncesija — Piešķiršanas procedūra — Pārskatāmības
 pienākums — Apakšuzņēmēja vēlāka nomaiņa</t>
  </si>
  <si>
    <t>1) ja pakalpojumu koncesijas līguma noteikumos veikto grozījumu iezīmes būtiski atšķiras no iezīmēm, kuru dēļ tika sākotnēji piešķirts koncesiju līgums, un līdz ar to pierāda pušu gribu pārskatīt līguma būtiskos noteikumus, tad saskaņā ar attiecīgās dalībvalsts tiesību sistēmu ir jāveic visi nepieciešamie pasākumi, lai atjaunotu procedūras pārskatāmību, ieskaitot jaunas piešķiršanas procedūras organizēšanu. Vajadzības gadījumā ir jāorganizē jauna piešķiršanas procedūra saskaņā ar kārtību, kas ir piemērota attiecīgās
 pakalpojumu koncesijas specifiskumam un kas ļauj uzņēmumiem
 citu dalībvalstu teritorijā iegūt adekvātu informāciju par minēto koncesiju pirms tās piešķiršanas; 
 2) ja koncesionārs uzņēmums noslēdz līgumu par pakalpojumiem, kas ietilpst koncesijas jomā, kuru tam ir piešķīrusi pašvaldība, tad pārskatāmības pienākums, kas izriet no EKL 43. un 49. panta, kā arī vienlīdzīgas attieksmes principa un nediskriminācijas pilsonības
 dēļ principa, neattiecas uz šo uzņēmumu, ja:
 — to dibinājusi šī pašvaldība, lai tas īstenotu atkritumu savākšanas
 un ielu tīrīšanas darbus, bet tas īsteno saimniecisko darbību arī brīvajā tirgū;
 — šai pašvaldībai pieder 51% kapitāla daļu no šī uzņēmuma, taču pārvaldības lēmumi var tikt pieņemti tikai ar trīs ceturtdaļu
 kopsapulces balsu vairākumu;
 — tikai vienu ceturtdaļu no šī uzņēmuma uzraudzības padomes dalībniekiem, ieskaitot uzraudzības padomes priekšsēdētāju, ieceļ šī pati pašvaldība un
 — tas vairāk nekā pusi no apgrozījuma gūst, pateicoties savstarpējiem
 līgumiem par atkritumu savākšanu un ielu tīrīšanu minētās pašvaldības teritorijā, bet tā to finansē no iedzīvotāju maksātām pašvaldības nodevām;
 3) vienlīdzīgas attieksmes princips un nediskriminācijas pilsonības dēļ princips, kas noteikti EKL 43. un 49.pantā, kā arī no tiem izrietošais pārskatāmības pienākums nenosaka valsts iestādēm pienākumu paredzēt līgumu laušanu vai valsts tiesām izdot rīkojumu
 katrā gadījumā, kad, iespējams, ir pārkāpts šis pienākums saistībā ar pakalpojumu koncesiju piešķiršanu. Valsts tiesību sistēmā ir jānosaka tiesību aizsardzības līdzekļi, kas paredzēti, lai aizsargātu tiesības, kas personām izriet no šī pienākuma, tādā veidā, lai tie nebūtu nelabvēlīgāki par līdzīgiem valsts tiesību aizsardzības līdzekļiem un nepadarītu praktiski neiespējamu vai pārmērīgi neapgrūtinātu šo tiesību izmantošanu. Pārskatāmības pienākums tieši izriet no EKL 43. un 49.panta, kuriem ir tieša iedarbība dalībvalstu tiesību sistēmās un kuri ir pārāki par jebkuru valsts tiesību normu, kura tiem ir pretrunā.</t>
  </si>
  <si>
    <t>http://curia.europa.eu/juris/liste.jsf?language=lv&amp;jur=C,T,F&amp;num=C-91/08&amp;td=ALL</t>
  </si>
  <si>
    <t>T-577/08</t>
  </si>
  <si>
    <t>Proges - Progetti di sviluppo Srl 
 v 
 European Commission</t>
  </si>
  <si>
    <t>Pakalpojumu publiskā iepirkuma līgumi — Kopienas uzaici­
 nājuma iesniegt piedāvājumu procedūra — Teritoriju izman­
 tošanas modeļu izstrādes programma — Pretendenta piedāvā­ juma noraidīšana — Prasība atcelt tiesību aktu — Interese celt prasību — Pieņemamība — Piešķiršanas kritēriji</t>
  </si>
  <si>
    <t>http://curia.europa.eu/juris/liste.jsf?language=lv&amp;jur=C,T,F&amp;num=T-577/08&amp;td=ALL</t>
  </si>
  <si>
    <t>C-451/08</t>
  </si>
  <si>
    <t>Helmut Müller GmbH 
 v 
 Bundesanstalt für Immobilienaufgaben</t>
  </si>
  <si>
    <t>Būvdarbu publiskā iepirkuma līgumu slēgšanas tiesību piešķiršanas procedūras – Būvdarbu publiskā iepirkuma līgumi – Jēdziens – Publisko tiesību iestādes veikta tāda zemes gabala pārdošana, kurā ieguvējs vēlāk ir paredzējis veikt būvdarbus – Būvdarbi, kas atbilst pašvaldības noteiktajiem pilsētbūvniecības attīstības mērķiem</t>
  </si>
  <si>
    <t>1) Eiropas Parlamenta un Padomes 2004. gada 31. marta Direktīvas 2004/18/EK par to, kā koordinēt būvdarbu publiskā iepirkuma līgumu, piegādes publiskā iepirkuma līgumu un pakalpojumu publiskā iepirkuma līgumu slēgšanas tiesību piešķiršanas procedūru, 1. panta 2. punkta b) apakšpunktā ietvertais jēdziens “būvdarbu publiskā iepirkuma līgumi” neprasa, lai būvdarbi, kuri ir līguma priekšmets, materiālā vai fiziskā nozīmē tiktu veikti līgumslēdzējas iestādes labā, ja šie būvdarbi tiek veikti šīs iestādes tiešu ekonomisko interešu nolūkā. Pēdējo minēto nosacījuma izpildi nevar nodrošināt ar to, ka attiecīgā iestāde īsteno regulējuma pieņemšanas kompetenci pilsētbūvniecības jomā; 
 2) jēdziena “būvdarbu publiskā iepirkuma līgums” Direktīvas 2004/18 1. panta 2. punkta b) apakšpunkta izpratnē pamatā ir prasība, lai būvdarbus, kas ir līguma priekšmets, tieši vai netieši 
 veic uzņēmējs, un šī pienākuma izpildi var pieprasīt, ceļot prasību tiesā saskaņā ar valsts tiesībām; 
 3) saskaņā ar Direktīvas 2004/18 1. panta 2. punkta b) apakšpunktā paredzēto trešo variantu “līgumslēdzējas iestādes norādītās prasības” nenozīmē tikai to, ka valsts iestāde ir izskatījusi atsevišķus tai iesniegtos būvniecības plānus vai pieņēmusi lēmumu, īstenojot savu kompetenci pilsētbūvniecības regulējuma pieņemšanas jomā; 
 4) tādos apstākļos, kādi ir pamata lietā, nevar uzskatīt, ka pastāv būvdarbu koncesija Direktīvas 2004/18 1. panta 3. punkta izpratnē;
  5) tādos apstākļos, kādi ir pamata lietā, Direktīvas 2004/18 noteikumi nav piemērojami situācijā, kad viena valsts iestāde pārdod zemes gabalu uzņēmumam, bet otrai valsts iestādei attiecībā uz šo zemes gabalu ir nodoms izsludināt būvdarbu publiskā iepirkuma procedūru, kaut gan formāli vēl nav izlemts veikt šī publiskā iepirkuma līguma slēgšanas tiesību piešķiršanu.</t>
  </si>
  <si>
    <t>http://curia.europa.eu/juris/liste.jsf?language=lv&amp;jur=C,T,F&amp;num=C-451/08&amp;td=ALL</t>
  </si>
  <si>
    <t>T-70/05</t>
  </si>
  <si>
    <t>Evropaïki Dynamiki - Proigmena Systimata Tilepikoinonion Pliroforikis kai Tilematikis AE 
 v 
 Agence européenne pour la sécurité maritime (EMSA)</t>
  </si>
  <si>
    <t>http://curia.europa.eu/juris/liste.jsf?language=lv&amp;jur=C,T,F&amp;num=T-70/05&amp;td=ALL</t>
  </si>
  <si>
    <t>C-406/08</t>
  </si>
  <si>
    <t>Uniplex (UK) Ltd 
 v 
 NHS Business Services Authority</t>
  </si>
  <si>
    <t>Direktīva 89/665/EEK — Pārsūdzības procedūras publiskā 
 iepirkuma līgumu slēgšanas tiesību piešķiršanas jomā — 
 Pārsūdzības termiņš — Datums, kurā sākas pārsūdzības 
 termiņš</t>
  </si>
  <si>
    <t>1) Padomes 1989. gada 21. decembra Direktīvas 89/665/EEK par to normatīvo un administratīvo aktu koordinēšanu, kuri attiecas uz izskatīšanas [pārsūdzības] procedūru piemērošanu, piešķirot piegādes un uzņēmuma līgumus valsts vajadzībām [piegāžu un būvdarbu publiskā iepirkuma līgumu slēgšanas tiesības], kas grozīta ar Padomes 1992. gada 18. jūnija Direktīvu 92/50/EEK, 1. panta 1. punktā tiek prasīts, ka termiņam, lai iesniegtu pārsūdzību ar mērķi konstatēt publiskā iepirkuma līguma slēgšanas tiesību piešķiršanas noteikumu pārkāpumu vai saņemt zaudējumu atlīdzību par šo noteikumu pārkāpumu, ir jāsākas no datuma, kurā prasītājs uzzināja vai viņam vajadzēja uzzināt par šādu pārkāpumu; 
 2) Direktīvas 89/665, kas grozīta ar Direktīvu 92/50, 1. panta 1.punkts nepieļauj tādu valsts tiesību normu, kāda ir pamata lietā, saskaņā ar kuru valsts tiesa kā novēlotu var noraidīt pārsūdzību, kuras mērķis ir konstatēt noteikumu par publiskā iepirkuma līgumu slēgšanas tiesību piešķiršanu pārkāpumu vai saņemt zaudējumu atlīdzību par šo noteikumu pārkāpumu, pamatojoties uz 
 diskrecionārā veidā novērtētu kritēriju, saskaņā ar kuru šādas pārsūdzības ir jāiesniedz nekavējoties; 
 3) ar Direktīvu 89/665, kas grozīta ar Direktīvu 92/50, valsts tiesai tiek paredzēts pienākums, izmantojot tās diskrecionāro varu, pagarināt pārsūdzības termiņu, lai nodrošinātu prasītājam termiņu, kas atbilst termiņam, kāds viņam būtu bijis, ja piemērojamajā valsts tiesiskajā regulējumā paredzētais termiņš sāktos no datuma, kad viņš uzzināja vai viņam vajadzēja uzzināt par noteikumu, kas regulē publiskā iepirkuma līgumu slēgšanas tiesību piešķiršanu, 
 pārkāpumu. Ja valsts tiesību normas, kas attiecas uz pārsūdzības termiņu, nebūtu iespējams interpretēt tā, lai šī interpretācija atbilstu Direktīvai 89/665, valsts tiesai, lai pilnībā varētu 
 piemērot Kopienu tiesības un aizsargāt tiesības, ko tās piešķir privātpersonām, būtu jāatturas no to piemērošanas.</t>
  </si>
  <si>
    <t>http://curia.europa.eu/juris/liste.jsf?language=lv&amp;jur=C,T,F&amp;num=C-406/08&amp;td=ALL</t>
  </si>
  <si>
    <t>C-456/08</t>
  </si>
  <si>
    <t>Valsts pienākumu neizpilde — Direktīva 93/37/EEK — 
 Būvdarbu publiskā iepirkuma līgums — Lēmumu par līguma 
 slēgšanas tiesību piešķiršanu paziņošana kandidātiem un 
 piedāvājumu iesniedzējiem — Direktīva 89/665/EEK — 
 Pārsūdzības procedūras publiskā iepirkuma jomā — Termiņš 
 prasības celšanai — Datums, kurā sākas pārsūdzības termiņš</t>
  </si>
  <si>
    <t>http://curia.europa.eu/juris/liste.jsf?language=lv&amp;jur=C,T,F&amp;num=C-456/08&amp;td=ALL</t>
  </si>
  <si>
    <t>C-17/09</t>
  </si>
  <si>
    <t>Pakalpojumu publiskā iepirkuma līgumi — Organisko un 
 bioloģisko atkritumu pārstrādes pakalpojumi — Publisko 
 iepirkumu līgumu slēgšanas tiesību piešķiršana bez atklātas 
 procedūras</t>
  </si>
  <si>
    <t>http://curia.europa.eu/juris/liste.jsf?language=lv&amp;jur=C,T,F&amp;num=C-17/09&amp;td=ALL</t>
  </si>
  <si>
    <t>C-455/08</t>
  </si>
  <si>
    <t>Valsts pienākumu neizpilde — Direktīva 89/665/EEK un 
 Direktīva 92/13/EEK — Piegāžu un būvdarbu publiskā iepir­
 kuma līgumi — Lēmuma par līguma slēgšanas tiesību piešķir­ 
 šanu pārsūdzības procedūra — Efektīvas tiesību aizsardzības 
 iespējas garantija — Minimālais laikposms, kas ir jāievēro 
 starp lēmuma par līguma slēgšanas tiesību piešķiršanu pazi­ 
 ņošanu noraidītajiem pretendentiem un attiecīgā līguma 
 parakstīšanu</t>
  </si>
  <si>
    <t>1) pieņemot 2006. gada Statutory Instruments [Normatīvais akts] Nr. 329 49. pantu un 2007. gada Statutory Instruments Nr. 50 51. pantu, Īrija ir pieņēmusi normas, kuras reglamentē līgumslēdzēju iestāžu un subjektu lēmumu un to pamatojuma paziņošanu pretendentiem, tādā veidā, ka var izrādīties, ka tajā brīdī, kad pretendentiem ir sniegta pilnīga informācija par to piedāvājuma 
 noraidīšanas pamatojumu, nogaidīšanas termiņš līguma noslēgšanai jau ir beidzies, un līdz ar to Īrija nav izpildījusi tās pienākumus, kas paredzēti Padomes 1989. gada 21. decembra Direktīvas 89/665/EEK par to normatīvo un administratīvo aktu koordinēšanu, kuri attiecas uz izskatīšanas [pārsūdzības] procedūru piemērošanu, piešķirot piegādes un uzņēmuma līgumus valsts vaja­
 dzībām [piegādes un būvdarbu publiskā iepirkuma līgumu slēgšanas tiesības], kurā grozījumi izdarīti ar Padomes 1992. gada 18. jūnija Direktīvu 92/50/EEK, 1. panta 1. punktā un 2. panta 1. punktā un Padomes 1992. gada 25. februāra Direktīvas 92/13/EEK, ar ko koordinē normatīvos un administratīvos aktus par to, kā piemēro Kopienas noteikumus par līgumu [publiskā iepirkuma līgumu slēgšanas tiesību] piešķiršanas procedūrām, ko piemēro subjekti, kuri darbojas ūdensapgādes, enerģētikas, transporta un telekomunikāciju nozarē, 1. panta 1. punktā un 2. panta 1. punktā; 
 2) Īrija atlīdzina tiesāšanās izdevumus.</t>
  </si>
  <si>
    <t>http://curia.europa.eu/juris/liste.jsf?language=lv&amp;jur=C,T,F&amp;num=C-455/08&amp;td=ALL</t>
  </si>
  <si>
    <t>C-299/08</t>
  </si>
  <si>
    <t>European Commission 
 v 
 French Republic</t>
  </si>
  <si>
    <t>Valsts pienākumu neizpilde – Direktīva 2004/18/EK – Publiskā iepirkuma līguma slēgšanas tiesību piešķiršanas procedūras – Valsts tiesiskais regulējums, kurā paredzēta vienota procedūra, lai piešķirtu tiesības slēgt līgumu, ar kuru nosaka vajadzības, un tam sekojošo marché d’exécution – Atbilstība minētajai direktīvai</t>
  </si>
  <si>
    <t>1) pieņemot un saglabājot spēkā Publisko iepirkumu kodeksa, kas pieņemts ar 2006. gada 1. augusta Dekrētu Nr. 2006-975,73. un 74.-IV pantu, tā kā šajos noteikumos (pakalpojumu, piegāžu vai būvdarbu) marchés de définition slēgšanas tiesību piešķiršanas procedūra atļauj piešķirt marché d’exécution kādam no sākotnējā publiskā iepirkuma projekta izstrādātājiem bez jauna konkursa vai, labākajā gadījumā, izsludinot ierobežotu konkursu tikai starp šiem izstrādātājiem, Francijas Republika nav izpildījusi pienākumus, kas ir paredzēti Eiropas Parlamenta un Padomes 2004. gada 31. marta Direktīvas 2004/18/EK par to, kā koordinēt būvdarbu valsts līgumu, piegādes valsts līgumu un pakalpojumu valsts līgumu slēgšanas tiesību piešķiršanas procedūru, 2. un 28. pantā;
 2) pārējā daļā prasību noraidīt;
 3) Francijas Republika atlīdzina tiesāšanās izdevumus.</t>
  </si>
  <si>
    <t>http://curia.europa.eu/juris/liste.jsf?language=lv&amp;jur=C,T,F&amp;num=C-299/08&amp;td=ALL</t>
  </si>
  <si>
    <t>C-199/07</t>
  </si>
  <si>
    <t>Commission of the European Communities
 v
 Hellenic Republic</t>
  </si>
  <si>
    <t>Valsts pienākumu neizpilde – Publiskie iepirkumi – Direktīva 93/38/EEK – Paziņojums par paredzamo publisko iepirkumu – Pētījuma veikšana – Automātiskas noraidīšanas kritēriji – Kvalitātes kritēriji, atlasot piedāvājumus, un piešķiršanas kritēriji</t>
  </si>
  <si>
    <t>1) pirmkārt, noraidot ārvalstu konsultāciju firmas un konsultantus, kuri ir iesnieguši pieteikumu ERGA OSE konkursa procedūrā sešu mēnešu laikā pirms dienas, kad tie iesniedza pieteikumu šajā konkursā, un kuri ir deklarējuši kvalifikācijas, kas atbilst tādām diplomu kategorijām, kuras atšķiras no pašreiz prasītajām, saskaņā ar ERGA OSE AE 2006. gada 16. oktobrī izziņotā paziņojuma par paredzamo strīdīgo publisko iepirkumu ar numuriem 2003/S 205-185214 un 2003/S 206-186119 III nodaļas 2.1.3. punkta b) apakšpunkta otro daļu, un, otrkārt, paziņojuma par paredzamo strīdīgo publisko iepirkumu IV nodaļas 2. punktā nenošķirot kvalitātes kritērijus, atlasot piedāvājumus, no līguma piešķiršanas kritērijiem, Grieķijas Republika nav izpildījusi Padomes 1993. gada 14. jūnija Direktīvas 93/38/EEK, ar ko koordinē līgumu piešķiršanas procedūras, kuras piemēro subjekti, kas darbojas ūdensapgādes, enerģētikas, transporta un telekomunikāciju nozarē, 4. panta 2. punktā un 34. panta 1. punkta a) apakšpunktā paredzētos pienākumus;
 2) pārējā daļā prasību noraidīt.
 3) Eiropas Kopienu Komisija un Grieķijas Republika sedz savus tiesāšanās izdevumus pašas.</t>
  </si>
  <si>
    <t>http://curia.europa.eu/juris/liste.jsf?language=lv&amp;jur=C,T,F&amp;num=C-199/07&amp;td=ALL</t>
  </si>
  <si>
    <t>C-536/07</t>
  </si>
  <si>
    <t>Commission of the European Communities
 v
 Federal Republic of Germany</t>
  </si>
  <si>
    <t>Valsts pienākumu neizpilde — Būvdarbu publiskā iepirkuma 
 līgumi — Direktīva 93/37/EEK — Līgums starp publisku 
 iestādi un privātu uzņēmumu par šī uzņēmuma uzceļamo 
 izstāžu zāļu iznomāšanu minētajai iestādei — Atlīdzība, kas 
 privātajam uzņēmumam tiek maksāta, 30 gadu laikā 
 pārskaitot ikmēneša nomas maksu</t>
  </si>
  <si>
    <t>http://curia.europa.eu/juris/liste.jsf?language=lv&amp;jur=C,T,F&amp;num=C-536/07&amp;td=ALL</t>
  </si>
  <si>
    <t>C-196/08</t>
  </si>
  <si>
    <t>Acoset SpA 
 v 
 Conferenza Sindaci e Presidenza Prov. Reg. ATO Idrico Ragusa and Others</t>
  </si>
  <si>
    <t>EKL 43., 49. un 86. pants – Publiskā iepirkuma līgumu slēgšanas tiesību piešķiršanas procedūra – Līgumu slēgšanas tiesību sniegt ūdensapgādes pakalpojumu piešķiršana jaukta kapitāla sabiedrībai – Konkurences procedūra – Privāta partnera, kas atbildīgs par pakalpojuma sniegšanu, noteikšana – Līgumu slēgšanas tiesību piešķiršana, nepiemērojot noteikumus par publiskā iepirkuma līgumu slēgšanas tiesību piešķiršanu</t>
  </si>
  <si>
    <t>Ar EKL 43., 49. un 86. pantu tiek pieļauta tieša publiska pakalpojuma, kas ietver nepieciešamību iepriekš veikt tādus būvdarbus kā pamata lietā noteiktie, līguma slēgšanas tiesību piešķiršana jaukta (publiska un privāta) kapitāla sabiedrībai, kas īpaši radīta šim mērķim un kurai ir viens sociālais mērķis, kurā privātā partnera izvēle ir norisinājusies uz konkursa pamata, iepriekš izvērtējot finansiālus, tehniskus, operatīvus un ar vadību saistītus nosacījumus, kā arī sabiedrības piedāvājuma raksturojošos elementus sniedzamo pakalpojumu kontekstā, un konkursa procedūra ir saderīga ar brīvas konkurences principu un Kopienu tiesībās koncesionāriem izvirzītajiem pārskatāmības un vienlīdzīgas attieksmes principiem.</t>
  </si>
  <si>
    <t>http://curia.europa.eu/juris/liste.jsf?language=lv&amp;jur=C,T,F&amp;num=C-196/08&amp;td=ALL</t>
  </si>
  <si>
    <t>C-573/07</t>
  </si>
  <si>
    <t>Sea Srl 
 v 
 Comune di Ponte Nossa</t>
  </si>
  <si>
    <t>Publiskā iepirkuma līgumi – Līgumu slēgšanas tiesību piešķiršanas procedūra – Publiskā iepirkuma līgumi par sadzīves atkritumu savākšanas, pārvadāšanas un likvidēšanas pakalpojumiem – Piešķiršana bez paziņojuma par konkursu – Piešķiršana akciju sabiedrībai ar pilnībā pašvaldībām piederošu kapitālu, bet kuras statūtos ir paredzēta iespēja privātā kapitāla līdzdalībai</t>
  </si>
  <si>
    <t>EKL 43. un 49. pants, vienlīdzīgas attieksmes princips, diskriminācijas aizliegums pilsonības dēļ, kā arī no tiem izrietošie pienākumi par pārskatāmību pieļauj sabiedrisko pakalpojumu tiešu šī līguma slēgšanas tiesību piešķiršanu sabiedrībai ar pilnībā publisku kapitālu, ja pašvaldība, kas ir līgumslēdzēja iestāde, šo sabiedrību kontrolē tāpat kā savus dienestus un ja sabiedrība lielāko darbības daļu veic kopā ar šo pašvaldību vai citām pašvaldībām, kurām tā pieder.
 Atstājot valsts tiesas kompetencē attiecīgo statūtu noteikumu atbilstības pārbaudi, kontroli, kuru pašvaldības akcionāres īsteno pār minēto sabiedrību, var uzskatīt par tādu pašu kontroli, ko tās īsteno pār saviem dienestiem, ja:
 – minētā sabiedrība darbību veic tikai attiecīgo pašvaldību teritorijā un tikai to labā, un
 – ar statūtos izveidoto tādu iestāžu starpniecību, kurās ir attiecīgo pašvaldību pārstāvji, noteicošā mērā tiek ietekmēti gan šīs sabiedrības stratēģiskie mērķi, gan arī svarīgie lēmumi.</t>
  </si>
  <si>
    <t>http://curia.europa.eu/juris/liste.jsf?language=en&amp;jur=C,T,F&amp;num=C-573/07&amp;td=ALL</t>
  </si>
  <si>
    <t>C-300/07</t>
  </si>
  <si>
    <t>Hans &amp; Christophorus Oymanns GbR, Orthopädie Schuhtechnik,
 v
 AOK Rheinland/Hamburg</t>
  </si>
  <si>
    <t>Direktīva 2004/18/EK — Piegāžu un pakalpojumu publiskā 
 iepirkuma līgumi — Valsts slimokases — Publisko tiesību 
 subjekti — Līgumslēdzējas iestādes — Uzaicinājums iesniegt 
 piedāvājumu publiskā iepirkuma procedūrā — Pacientu vaja­
 dzībām individuāli pielāgotu ortopēdisko apavu ražošana un 
 piegāde — Pacientiem sniegtas detalizētas konsultācijas</t>
  </si>
  <si>
    <t>1) Eiropas Parlamenta un Padomes 2004. gada 31. marta Direktīvas 2004/18/EK par to, kā koordinēt būvdarbu publiskā iepirkuma līgumu, piegādes publiskā iepirkuma līgumu un pakalpojumu publiskā iepirkuma līgumu slēgšanas tiesību piešķiršanas procedūru, 1. panta 9. punkta otrās daļas c) apakšpunkta pirmā hipotēze ir jāinterpretē tādējādi, ka lielāko daļu finansējuma nodrošina valsts, ja valsts slimokasu darbība galvenokārt tiek finansēta ar apdrošināto personu iemaksām, kas tiek noteiktas, aprēķinātas un iekasētas saskaņā ar tādām publisko tiesību normām kā pamata tiesvedībā. Šādas slimokases ir jāuzskata par publisko tiesību subjektiem un līdz ar to līgumslēdzējām iestādēm šīs direktīvas noteikumu piemērošanas nolūkā;
 2) ja jaukta publiskā iepirkuma līguma priekšmets ir gan preces, gan pakalpojumi, tad kritērijs, kas ir jāpiemēro, lai noteiktu, vai attiecīgais līgums ir jāuzskata par piegādes vai pakalpojumu līgumu, ir šajā līgumā paredzēto preču vai pakalpojumu attiecīgā vērtība. Ja piegādājamās preces tiek individuāli ražotas un pielāgotas katra klienta vajadzībām un par to lietošanu katram klientam ir jāsniedz individuāla konsultācija, šādu preču ražošana ir jākvalificē kā ietilpstoša šajā līgumā minētajā “piegādē” katras šī līguma daļas vērtības aprēķināšanas nolūkā;
 3) gadījumā, kad attiecīgajā līgumā paredzēto pakalpojumu sniegšana izrādās svarīgāka par preču piegādi, tāds līgums, kāds ir pamata tiesvedībā, kas ir noslēgts starp valsts slimokasi un saimnieciskās darbības subjektu, un kurā ir noteikta samaksa par dažādiem pakalpojumiem, kurus sniedz šis saimnieciskās darbības subjekts, kā arī šī līguma termiņš, minētajam saimnieciskās darbības subjektam uzņemoties pienākumu izpildīt līgumu attiecībā pret apdrošinātajām personām, kas pie tā vērsīsies ar šādu lūgumu, un minētajai slimokasei savukārt esot vienīgajai saimnieciskās darbības subjekta sniegto pakalpojumu maksātājai, ir jāuzskata par “pamatnolīgumu” Direktīvas 2004/18 1. panta 5. punkta izpratnē.</t>
  </si>
  <si>
    <t>http://curia.europa.eu/juris/liste.jsf?language=lv&amp;jur=C,T,F&amp;num=C-300/07&amp;td=ALL</t>
  </si>
  <si>
    <t>C-480/06</t>
  </si>
  <si>
    <t>Valsts pienākumu neizpilde — Direktīva 92/50/EEK — 
 Formālas Eiropas publiskā iepirkuma līgumu slēgšanas tiesību 
 piešķiršanas procedūras atkritumu apstrādes pakalpojumiem 
 neesamība — Sadarbība starp teritoriālām apvienībām</t>
  </si>
  <si>
    <t>http://curia.europa.eu/juris/liste.jsf?language=lv&amp;jur=C,T,F&amp;num=C-480/06&amp;td=ALL</t>
  </si>
  <si>
    <t>C-250/07</t>
  </si>
  <si>
    <t>Valsts pienākumu neizpilde — Direktīva 93/38/EEK — 
 Publiskie iepirkumi ūdensapgādes, enerģētikas, transporta un 
 telekomunikāciju nozarēs — Iepirkuma līguma slēgšanas 
 tiesību piešķiršana, iepriekš neizsludinot konkursu — Nosacī­
 jumi — Piedāvājuma noraidījuma pamatojuma paziņošana — 
 Termiņš</t>
  </si>
  <si>
    <t>1) nepamatoti kavējoties atbildēt uz pretendenta lūgumu sniegt precizējumus par viņa piedāvājuma noraidīšanas iemesliem, Grieķijas Republika nav izpildījusi Padomes 1993. gada 14. jūnija Direktīvas 93/38/EEK, ar ko koordinē līgumu piešķiršanas procedūras, kuras piemēro subjekti, kas darbojas ūdensapgādes, enerģētikas, transporta un telekomunikāciju nozarē, kas grozīta ar Komisijas 2001. gada 13. septembra Direktīvu 2001/78/EK, 41. panta 4. punktā norādītos pienākumus;
 2) pārējā daļā prasību noraidīt;
 3) Grieķijas Republika un Eiropas Kopienu Komisija sedz savus tiesāšanās izdevumus pašas.</t>
  </si>
  <si>
    <t>http://curia.europa.eu/juris/liste.jsf?language=lv&amp;jur=C,T,F&amp;num=C-250/07&amp;td=ALL</t>
  </si>
  <si>
    <t>C-538/07</t>
  </si>
  <si>
    <t>Assitur Srl
 v
 Camera di Commercio, Industria, Artigianato e Agricoltura di Milano</t>
  </si>
  <si>
    <t>Direktīva 92/50/EEK — 29. panta pirmā daļa — Pakalpo­
 jumu publiskā iepirkuma līgumi — Valsts tiesiskais regulē­
 jums, kas neļauj vienā un tajā pašā līguma slēgšanas tiesību 
 piešķiršanas procedūrā kā konkurentēm piedalīties sabied­
 rībām, kuru starpā ir kontroles vai būtiskas ietekmes attie­
 cības</t>
  </si>
  <si>
    <t>Padomes 1992. gada 18. jūnija Direktīvas 92/50/EEK par procedūru koordinēšanu valsts pakalpojumu līgumu [pakalpojumu publiskā iepirkuma līgumu slēgšanas tiesību] piešķiršanai 29. panta pirmā daļa ir jāinterpretē tādējādi, ka tā neliedz dalībvalstij papildus šajā tiesību normā ietvertajiem aizlieguma piedalīties pamatiem paredzēt citus aizlieguma piedalīties pamatus ar mērķi nodrošināt vienlīdzīgas attieksmes un pārskatāmības principa ievērošanu, ja vien šādi pasākumi nepārsniedz to, kas vajadzīgs, lai sasniegtu šo mērķi;
 Kopienu tiesības nepieļauj tādu valsts tiesību normu, kas, neraugoties uz tās likumīgo mērķi – nodrošināt vienlīdzīgu attieksmi pret pretendentiem un publiskā iepirkuma līguma slēgšanas tiesību piešķiršanas procedūru pārskatāmību –, paredz absolūtu aizliegumu uzņēmumiem, kuru starpā ir kontroles attiecības vai kuri ir savā starpā saistīti, vienlaicīgi piedalīties kā konkurentiem vienā un tajā pašā konkursā, nedodot tiem iespēju pierādīt, ka minētās attiecības nav ietekmējušas to attiecīgo rīcību šajā konkursā.</t>
  </si>
  <si>
    <t>http://curia.europa.eu/juris/liste.jsf?language=lv&amp;jur=C,T,F&amp;num=C-538/07&amp;td=ALL</t>
  </si>
  <si>
    <t>C-504/07</t>
  </si>
  <si>
    <t>Associação Nacional de Transportadores Rodoviários de Pesados de Passageiros (Antrop) and Others
 v
 Conselho de Ministros and Others</t>
  </si>
  <si>
    <t>Regula (EEK) Nr. 1191/69 — Pienākums sniegt sabiedriskos 
 pakalpojumus — Kompensāciju piešķiršana — Pasažieru 
 pilsētas transporta joma</t>
  </si>
  <si>
    <t>1) Padomes 1969. gada 26. jūnija Regula (EEK) Nr. 1191/69 par dalībvalstu darbību sakarā ar saistībām, kuras parasti uzskata par sabiedriskajiem pakalpojumiem, dzelzceļa pārvadājumu, autopārvadājumu un iekšējo ūdensceļu pārvadājumu nozarē, kas grozīta ar Padomes 1991. gada 20. jūnija Regulu (EEK) Nr. 1893/91, ir jāinterpretē tādējādi, ka dalībvalstis var noteikt sabiedrisko pakalpojumu pienākumu valsts uzņēmumam, kas rūpējas par pasažieru sabiedriskā transporta nodrošināšanu pilsētā, atbilstoši minētās regulas noteikumiem paredzot kompensācijas piešķiršanu par finanšu apgrūtinājumiem, kas rodas no šī pienākuma;
 2) pamata lietā minēto kompensāciju piešķiršana, ja nav iespējams noteikt to izmaksu apmēru, kas attiecināmas uz attiecīgo uzņēmumu darbībām, kuras veiktas, izpildot to sabiedrisko pakalpojumu pienākumus, ir pretrunā Regulai Nr. 1191/69, kas grozīta ar Regulu Nr. 1893/91;
 3) gadījumā, ja valsts tiesa konstatē noteiktu atbalsta pasākumu neatbilstību Regulai Nr. 1191/69, kas grozīta ar Regulu Nr. 1893/91, tai saskaņā ar valsts tiesībām ir jāizdara visi secinājumi attiecībā uz tiesību aktu, ar kuriem tiek īstenoti minētie pasākumi, spēkā esamību.</t>
  </si>
  <si>
    <t>http://curia.europa.eu/juris/liste.jsf?language=lv&amp;jur=C,T,F&amp;num=C-504/07&amp;td=ALL</t>
  </si>
  <si>
    <t>C-489/06</t>
  </si>
  <si>
    <t>Valsts pienākumu neizpilde — Direktīva 93/36/EEK un 
 Direktīva 93/42/EEK — Publiskie iepirkumi — Piegāžu 
 publiskā iepirkuma līgumu slēgšanas tiesību piešķiršanas 
 procedūras — Piegādes slimnīcām</t>
  </si>
  <si>
    <t>http://curia.europa.eu/juris/liste.jsf?language=lv&amp;jur=C,T,F&amp;num=C-489/06&amp;td=ALL</t>
  </si>
  <si>
    <t>T-125/06</t>
  </si>
  <si>
    <t>Centro Studi Antonio Manieri Srl 
 v 
 Council of the European Union</t>
  </si>
  <si>
    <t>Pakalpojumu publiskā iepirkuma līgumi — Uzaicinājums iesniegt piedāvājumu publiskā iepirkuma procedūrā par bērnu silītes pilnīgu pārvaldīšanu — Lēmums par Infrastruktūras un apgādes biroja (OIB) pakalpojumu izmantošanu un uzaicinājuma iesniegt piedāvājumu publiskā iepirkuma procedūrā atsaukšanu</t>
  </si>
  <si>
    <t>http://curia.europa.eu/juris/liste.jsf?language=lv&amp;jur=C,T,F&amp;num=T-125/06&amp;td=ALL</t>
  </si>
  <si>
    <t>C-213/07</t>
  </si>
  <si>
    <t>Michaniki AE
 v
 Ethniko Simvoulio Radiotileorasis
 and Ipourgos Epikratias</t>
  </si>
  <si>
    <t>Būvdarbu publiskā iepirkuma līgumi — Direktīva 93/37/EEK — 24. pants — Izslēgšanas no dalības konkursā pamati — Valsts pasākumi, ar ko nosaka nesavienojamību starp darbību publisko būvdarbu jomā un darbību mediju jomā</t>
  </si>
  <si>
    <t>1) Padomes 1993. gada 14. jūnija Direktīvas 93/37/EEK par to, kā koordinēt publisko būvdarbu līgumu slēgšanas tiesību piešķiršanas procedūras [būvdarbu publiskā iepirkuma līgumu slēgšanas tiesību piešķiršanas procedūras], kas grozīta ar Eiropas Parlamenta un Padomes 1997. gada 13. oktobra Direktīvu 97/52/EK, 24. panta pirmā daļa ir jāinterpretē tādējādi, ka tajā ir sniegts izsmeļošs saraksts ar pamatiem, kas balstīti uz objektīviem profesionālās kvalifikācijas apsvērumiem un ar ko var attaisnot uzņēmēja izslēgšanu no dalības būvdarbu publiskajā iepirkumā. Tomēr ar šo direktīvu dalībvalstij nav aizliegts paredzēt citus izslēgšanas pasākumus ar mērķi garantēt vienlīdzīgas attieksmes pret pretendentiem un pārskatāmības principa ievērošanu, ja vien šādi pasākumi nepārsniedz to, kas vajadzīgs, lai sasniegtu šo mērķi;
 2) Kopienu tiesības ir jāinterpretē tādējādi, ka tās nepieļauj tādu valsts tiesību normu, ar ko, kaut arī tiecoties sasniegt leģitīmu mērķi — vienādu attieksmi pret pretendentiem un pārskatāmību būvdarbu publiskā iepirkuma līgumu slēgšanas tiesību piešķiršanas procedūrā, ir ieviesta neatspēkojama prezumpcija, ka uzņēmuma, kas darbojas mediju nozarē, īpašnieka, partnera, galvenā akcionāra vai vadītāja statuss nav savienojams ar tāda uzņēmuma īpašnieka, partnera, galvenā akcionāra vai vadītāja statusu, kuram valsts vai juridiska persona, kas darbojas publiskajā nozarē plašā nozīmē, ir uzticējusi izpildīt būvdarbu, piegāžu vai pakalpojumu sniegšanas līgumus.</t>
  </si>
  <si>
    <t>http://curia.europa.eu/juris/liste.jsf?language=lv&amp;jur=C,T,F&amp;num=C-213/07&amp;td=ALL</t>
  </si>
  <si>
    <t>C-324/07</t>
  </si>
  <si>
    <t>Coditel Brabant SA
 v
 Commune d’Uccle,
 Région de Bruxelles-Capitale</t>
  </si>
  <si>
    <t>Publiskie iepirkumi — Līgumu slēgšanas tiesību piešķiršanas procedūras — Pakalpojumu koncesija — Koncesija reģionālās pašvaldības kabeļtelevīzijas tīkla apsaimniekošanai — Piešķiršana, ko komūna veic starpkomūnu kooperatīvajai sabiedrībai — Pārskatāmības pienākums — Nosacījumi — Koncedentes iestādes kontrole pār koncesionāri sabiedrību, kas ir tāda pati kā kontrole, ko tā īsteno pār saviem dienestiem — ("in-house")</t>
  </si>
  <si>
    <t>1) EKL 43. un 49. pantam, vienlīdzīgas attieksmes principam un diskriminācijas pilsonības dēļ aizlieguma principam, kā arī no tiem izrietošajam pārskatāmības pienākumam nav pretrunā, ja valsts iestāde, neizsludinot, konkursu pakalpojumu koncesiju piešķir starpkomūnu kooperatīvajai sabiedrībai, kuras biedri ir valsts iestādes, ja šīs valsts iestādes šo sabiedrību kontrolē tāpat kā savus dienestus un ja minētā sabiedrība būtisku savas darbības daļu veic kopā ar šīm valsts iestādēm;
 2) ar minētās sabiedrības autonomiju saistīto faktu pārbaudi atstājot iesniedzējtiesas kompetencē, tādos apstākļos kā pamata tiesvedībā minētie, kad starpkomūnu kooperatīvās sabiedrības, kuras kapitāldaļas pieder vienīgi valsts iestādēm, lēmumus pieņem struktūrvienības, kurās ietilpst tās sastāvā esošo valsts iestāžu pārstāvji, minēto iestāžu īstenotā kontrole pār šiem lēmumiem ir uzskatāma par tādu, kas ļauj šīm iestādēm šo sabiedrību kontrolēt tāpat, kā tās kontrolē savus dienestus;
 3) gadījumā, kad valsts iestāde pievienojas starpkomūnu kooperatīvajai sabiedrībai, kuras visi biedri ir valsts iestādes, lai tai nodotu sabiedriskā pakalpojuma izpildi, kontroli, kuru šīs iestādes, kas ir sabiedrības biedri, īsteno pār to, lai to kvalificētu par tādu pašu, kādu tās īsteno pār saviem dienestiem, var īstenot kopā, attiecīgajā gadījumā lēmumu pieņemot ar balsu vairākumu.</t>
  </si>
  <si>
    <t>http://curia.europa.eu/juris/liste.jsf?language=lv&amp;jur=C,T,F&amp;num=C-324/07&amp;td=ALL</t>
  </si>
  <si>
    <t>T-406/06</t>
  </si>
  <si>
    <t>Evropaïki Dynamiki - Proigmena Systimata Tilepikoinonion Pliroforikis kai Tilematikis AE 
 v 
 Commission of the European Communities</t>
  </si>
  <si>
    <t>Pakalpojumu publiskā iepirkuma līgumi - Uzaicinājums iesniegt piedāvājumus publiskā iepirkuma procedūrā par atbalsta pakalpojumiem ar Direktīvu 2003/87/EK ieviestajai reģistru sistēmai - Pretendenta piedāvājuma noraidīšana - Lēmums par piešķiršanu citam pretendentam - Acīmredzama kļūda vērtējumā - Pienākums norādīt pamatojumu - Prasība par zaudējumu atlīdzību</t>
  </si>
  <si>
    <t>http://curia.europa.eu/juris/liste.jsf?language=lv&amp;jur=C,T,F&amp;num=T-406/06&amp;td=ALL</t>
  </si>
  <si>
    <t>T-411/06</t>
  </si>
  <si>
    <t>Sogelma - Societá generale lavori manutenzioni appalti Srl 
 v 
 European Agency for Reconstruction (AER)</t>
  </si>
  <si>
    <t>Būvdarbu publiskā iepirkuma līgums - Eiropas Rekonstrukcijas aģentūras uzaicinājums iesniegt piedāvājumu publiskā iepirkuma procedūrā - Lēmums atcelt uzaicinājumu iesniegt piedāvājumu publiskā iepirkuma procedūrā un publicēt jaunu - Prasība atcelt tiesību aktu - Pirmās instances tiesas kompetence - Iepriekšējas administratīvas sūdzības nepieciešamība - Termiņš prasības celšanai - Pilnvarojums - Pienākums norādīt pamatojumu - Lūgums atlīdzināt zaudējumus</t>
  </si>
  <si>
    <t>http://curia.europa.eu/juris/liste.jsf?language=lv&amp;jur=C,T,F&amp;num=T-411/06&amp;td=ALL</t>
  </si>
  <si>
    <t>C-157/06</t>
  </si>
  <si>
    <t>Commission of the European Communities
 v
 Italian Republic</t>
  </si>
  <si>
    <t>Valsts pienākumu neizpilde - Piegāžu publiskā iepirkuma līgumi - Publiskā iepirkuma līguma slēgšanas tiesību piešķiršana bez iepriekšēja paziņojuma publicēšanas - Policijai un valsts ugunsdzēsības dienestam domāti helikopteri</t>
  </si>
  <si>
    <t>http://curia.europa.eu/juris/liste.jsf?language=lv&amp;jur=C,T,F&amp;num=C-157/06&amp;td=ALL</t>
  </si>
  <si>
    <t>C-454/06</t>
  </si>
  <si>
    <t>Pressetext Nachrichtenagentur GmbH
 v
 Republik Österreich (Bund) and Others</t>
  </si>
  <si>
    <t>Publiskie iepirkumi – Direktīva 92/50/EEK – Pakalpojumu publiskā iepirkuma līgumu slēgšanas tiesību piešķiršanas procedūras – Jēdziens “līguma slēgšanas tiesību piešķiršana”</t>
  </si>
  <si>
    <t>1) Padomes 1992. gada 18. jūnija Direktīvas 92/50/EEK par procedūru koordinēšanu valsts pakalpojumu līgumu piešķiršanai [pakalpojumu publisko līgumu slēgšanas tiesību piešķiršanai] 3. panta 1. punktā, 8. un 9. pantā izmantotais termins “piešķirt” ir interpretējams tādējādi, ka tas neattiecas uz situāciju, kāda tā ir pamata prāvā, kad pakalpojumus, ko līgumslēdzējai iestādei sniedz sākotnējais pakalpojumu sniedzējs, kurš ir kapitālsabiedrība, nodod citam pakalpojumu sniedzējam, kurš arī ir kapitālsabiedrība, kura vienīgais akcionārs ir pirmais pakalpojumu sniedzējs, kas kontrolē jauno pakalpojumu sniedzēju un dod tam norādījumus, ja sākotnējais pakalpojumu sniedzējs paliek atbildīgs par līgumā paredzēto pienākumu ievērošanu;
 2) Direktīvas 92/50 3. panta 1. punktā, 8. un 9. pantā izmantotais termins “piešķirt” ir interpretējams tādējādi, ka tas neattiecas uz sākotnējā līguma pielāgošanu ārējo apstākļu izmaiņu dēļ, kā, piemēram, sākotnēji valsts valūtā noteikto cenu pārrēķināšanu eiro, minimālu šo cenu samazināšanu noapaļošanas nolūkiem un atsauci uz jaunu cenu indeksu, kura stāšanās iepriekšējā indeksa vietā ir tikusi paredzēta sākotnējā līgumā;
 3) Direktīvas 92/50 3. panta 1. punktā, 8. un 9. pantā izmantotais jēdziens “piešķiršana” ir interpretējams tādējādi, ka tā tvērumā neietilpst tāda situācija kā pamata lietā, kad līgumslēdzēja iestāde ar papildu vienošanos ar līgumslēdzēju pusi uz nenoteiktu laiku noslēgta pakalpojumu publiskā iepirkuma līguma spēkā esamības laikā vienojas vēl trīs gadus piemērot noteikumu par atteikšanos no līguma laušanas, kura termiņš izbeidzas dienā, kad notiek vienošanās par jaunu noteikumu, un paredz par sākotnējā līgumā ietvertajām lielākas atlaides no atsevišķām cenām, kuras noteiktas atkarībā no daudzumiem konkrētā jomā.</t>
  </si>
  <si>
    <t>http://curia.europa.eu/juris/liste.jsf?language=lv&amp;jur=C,T,F&amp;num=C-454/06&amp;td=ALL</t>
  </si>
  <si>
    <t>C-147/06</t>
  </si>
  <si>
    <t>Ing. Aigner, Wasser-Wärme-Umwelt, GmbH 
 v 
 Fernwärme Wien GmbH</t>
  </si>
  <si>
    <t>Publiskā iepirkuma līgumi – Direktīva 2004/17/EK un Direktīva 2004/18/EK – Līgumslēdzējs, kas veic darbības, kas daļēji ietilpst Direktīvas 2004/17/EK piemērošanas jomā un daļēji – Direktīvas 2004/18/EK piemērošanas jomā – Publisko tiesību subjekts – Līgumslēdzēja iestāde</t>
  </si>
  <si>
    <t>1) līgumslēdzējam Eiropas Parlamenta un Padomes 2004. gada 31. marta Direktīvas 2004/17/EK, ar ko koordinē iepirkuma procedūras, kuras piemēro subjekti, kas darbojas ūdensapgādes, enerģētikas, transporta un pasta pakalpojumu nozarēs, izpratnē ir pienākums piemērot šajā direktīvā paredzēto procedūru tikai tādu publiskā iepirkuma līgumu slēgšanas tiesību piešķiršanas gadījumā, kas ir saistīti ar šī subjekta darbību, ko tas veic vienā vai vairākās šīs direktīvas 3.–7. pantā minētajās nozarēs;
 2) tāda struktūra kā Fernwärme Wien GmbH ir jāuzskata par publisko tiesību subjektu Direktīvas 2004/17 2. panta 1. punkta a) apakšpunkta otrās daļas un Eiropas Parlamenta un Padomes 2004. gada 31. marta Direktīvas 2004/18/EK par to, kā koordinēt būvdarbu valsts līgumu, piegādes valsts līgumu un pakalpojumu valsts līgumu slēgšanas tiesību piešķiršanas procedūru, 1. panta 9. punkta otrās daļas izpratnē;
 3) tādu publiskā iepirkuma līgumu slēgšanas tiesībām, ko piešķīrusi struktūra, kurai ir publisko tiesību subjekta statuss Direktīvas 2004/17 un Direktīvas 2004/18 izpratnē, kuriem ir saikne ar to šīs struktūras darbību veikšanu, ko tā veic vienā vai vairākās nozarēs, kas minētas Direktīvas 2004/17 3.–7. pantā, ir jāpiemēro šajā direktīvā paredzētās procedūras. Savukārt uz visām citām šādas struktūras piešķirtām publiskā iepirkuma līgumu slēgšanas tiesībām, ko tā piešķīrusi saistībā ar citu darbību veikšanu, attiecas Direktīvā 2004/18 noteiktās procedūras. Katra no šīm divām direktīvām ir piemērojama bez izšķirības darbībām, ko šī struktūra veic, lai izpildītu savu uzdevumu apmierināt vispārējās vajadzības, un darbībām, ko tā veic konkurences apstākļos, pat tad, ja pastāv grāmatvedība šīs struktūras darbību nodalīšanai, lai izslēgtu šo nozaru savstarpēju subsidēšanu.</t>
  </si>
  <si>
    <t>http://curia.europa.eu/juris/liste.jsf?language=lv&amp;jur=C,T,F&amp;num=C-147/06&amp;td=ALL</t>
  </si>
  <si>
    <t>C-393/06</t>
  </si>
  <si>
    <t>Ing. Aigner, Wasser-Wärme-Umwelt, GmbH
 v
 Fernwärme Wien GmbH</t>
  </si>
  <si>
    <t>1) līgumslēdzējam Eiropas Parlamenta un Padomes 2004. gada 31. marta Direktīvas 2004/17/EK, ar ko koordinē iepirkuma procedūras, kuras piemēro subjekti, kas darbojas ūdensapgādes, enerģētikas, transporta un pasta pakalpojumu nozarēs, izpratnē ir pienākums piemērot šajā direktīvā paredzēto procedūru tikai tādu publiskā iepirkuma līgumu slēgšanas tiesību piešķiršanas gadījumā, kas ir saistīti ar šī subjekta darbību, ko tas veic vienā vai vairākās šīs direktīvas 3.–7. pantā minētajās nozarēs;
 2) tāda struktūra kā Fernwärme Wien GmbH ir jāuzskata par publisko tiesību subjektu Direktīvas 2004/17 2. panta 1. punkta a) apakšpunkta otrās daļas un Eiropas Parlamenta un Padomes 2004. gada 31. marta Direktīvas 2004/18/EK par to, kā koordinēt būvdarbu valsts līgumu, piegādes valsts līgumu un pakalpojumu valsts līgumu slēgšanas tiesību piešķiršanas procedūru, 1. panta 9. punkta otrās daļas izpratnē;
 3) tādu publiskā iepirkuma līgumu slēgšanas tiesībām, ko piešķīrusi struktūra, kurai ir publisko tiesību subjekta statuss Direktīvas 2004/17 un Direktīvas 2004/18 izpratnē, kuriem ir saikne ar to šīs struktūras darbību veikšanu, ko tā veic vienā vai vairākās nozarēs, kas minētas Direktīvas 2004/17 3.–7.pantā, ir jāpiemēro šajā direktīvā paredzētās procedūras. Savukārt uz visām citām šādas struktūras piešķirtām publiskā iepirkuma līgumu slēgšanas tiesībām, ko tā piešķīrusi saistībā ar citu darbību veikšanu, attiecas Direktīvā 2004/18 noteiktās procedūras. Katra no šīm divām direktīvām ir piemērojama bez izšķirības darbībām, ko šī struktūra veic, lai izpildītu savu uzdevumu apmierināt vispārējās vajadzības, un darbībām, ko tā veic konkurences apstākļos, pat tad, ja pastāv grāmatvedība šīs struktūras darbību nodalīšanai, lai izslēgtu šo nozaru savstarpēju subsidēšanu.</t>
  </si>
  <si>
    <t>http://curia.europa.eu/juris/liste.jsf?language=lv&amp;jur=C,T,F&amp;num=C-393/06&amp;td=ALL</t>
  </si>
  <si>
    <t>C-337/05</t>
  </si>
  <si>
    <t>Valsts pienākumu neizpilde – Publiskie piegādes līgumi – Direktīva 77/62/EEK un Direktīva 93/36/EEK – Publiskā iepirkuma līgumu slēgšanas tiesību piešķiršana, nepublicējot iepriekšēju paziņojumu – Konkursa procedūras neesamība – “Agusta” un “Agusta Bell” helikopteri</t>
  </si>
  <si>
    <t>Prasību apmierina; īstenojot praksi, kas pastāv jau ilgu laiku un joprojām vēl ir spēkā – tieši piešķirot publiskā iepirkuma līgumu slēgšanas tiesības Agusta SpA helikopteru “Agusta” un “Agusta Bell” iegādei, lai apmierinātu vairāku militāro un civilo dienestu vajadzības, neizmantojot konkursa procedūru un neievērojot procedūras, kas noteiktas Padomes 1993. gada 14. jūnija Direktīvā 93/36/EEK, ar ko koordinē piegāžu valsts līgumu piešķiršanas [piegāžu publiskā iepirkuma līgumu slēgšanas tiesību piešķiršanas] procedūras, kurā grozījumi izdarīti ar Eiropas Parlamenta un Padomes 1997. gada 13. oktobra Direktīvu 97/52/EK, un iepriekš Padomes 1976. gada 21. decembra Direktīvā 77/62/EEK, ar ko koordinē piegāžu publiskā iepirkuma līgumu slēgšanas tiesību piešķiršanas procedūras, kas grozīta un papildināta ar Padomes 1980. gada 22. jūlija Direktīvu 80/767/EEK un Padomes 1988. gada 22. marta Direktīvu 88/295/EEK, noteiktās procedūras, Itālijas Republika nav izpildījusi pienākumus, ko tai uzliek šīs direktīvas;</t>
  </si>
  <si>
    <t>http://curia.europa.eu/juris/liste.jsf?language=lv&amp;jur=C,T,F&amp;num=C-337/05&amp;td=ALL</t>
  </si>
  <si>
    <t>C-444/06</t>
  </si>
  <si>
    <t>Commission of the European Communities
 v
 Kingdom of Spain</t>
  </si>
  <si>
    <t>Valsts pienākumu neizpilde – Direktīva 89/665/EEK – Būvdarbu un piegāžu publiskā iepirkuma līgums – Pārsūdzības procedūra publiskā iepirkuma līguma slēgšanas tiesību piešķiršanas jomā</t>
  </si>
  <si>
    <t>1) neparedzot obligātu termiņu, kurā līgumslēdzējai iestādei jāpaziņo lēmums par līguma piešķiršanu visiem pretendentiem, un neparedzot obligātu gaidīšanas periodu laikā no tiesību slēgt publiskā iepirkuma līguma piešķiršanas brīža līdz līguma noslēgšanas brīdim, Spānijas Karaliste nav izpildījusi pienākumus, ko tai uzliek 2. panta 1. punkta a) un b) apakšpunkts Padomes 1989. gada 21. decembra Direktīvā 89/665/EEK par to normatīvo un administratīvo aktu koordinēšanu, kuri attiecas uz izskatīšanas procedūru piemērošanu, piešķirot piegādes un uzņēmuma līgumus valsts vajadzībām, ar grozījumiem, kas paredzēti Padomes 1992. gada 18. jūnija Direktīvā 92/50/EEK;
 2) pārējā daļā prasību noraidīt;</t>
  </si>
  <si>
    <t>http://curia.europa.eu/juris/liste.jsf?language=lv&amp;jur=C,T,F&amp;num=C-444/06&amp;td=ALL</t>
  </si>
  <si>
    <t>C-412/04</t>
  </si>
  <si>
    <t>Valsts pienākumu neizpilde — Būvdarbu, piegāžu un pakalpojumu publiskā iepirkuma līgumi — Direktīvas 92/50/EEK, 93/36/EEK, 93/37/EEK un 93/38/EEK — Pārskatāmība — Vienlīdzīga attieksme — Līgumu vērtības dēļ no šo direktīvu piemērošanas jomas izslēgti līgumi</t>
  </si>
  <si>
    <t>Prasība daļēji apmierināta</t>
  </si>
  <si>
    <t>http://curia.europa.eu/juris/liste.jsf?language=lv&amp;jur=C,T,F&amp;num=C-412/04&amp;td=ALL</t>
  </si>
  <si>
    <t>C-450/06</t>
  </si>
  <si>
    <t>Varec SA 
 v 
 Belgian State</t>
  </si>
  <si>
    <t>Publiskā iepirkuma līgumi – Pārsūdzība – Direktīva 89/665/EEK – Efektīva pārsūdzība – Jēdziens – Līdzsvars starp sacīkstes principu un tiesībām uz komercnoslēpumu aizsardzību – Par pārsūdzības izskatīšanu atbildīgās iestādes nodrošinātā komersantu sniegtās informācijas konfidencialitātes aizsardzība</t>
  </si>
  <si>
    <t>1. panta 1. punkts Padomes 1989. gada 21. decembra Direktīvā 89/665/EEK par to normatīvo un administratīvo aktu koordinēšanu, kuri attiecas uz pārsūdzības procedūru piemērošanu, piešķirot piegādes un būvdarbu publiskā iepirkuma līgumu slēgšanas tiesības, redakcijā, kas izriet no Padomes 1992. gada 18. jūnija Direktīvas 92/50/EEK par procedūru koordinēšanu pakalpojumu publiskā iepirkuma līgumu slēgšanas tiesību piešķiršanai, lasot to kopā ar 15. panta 2. punktu Padomes 1993. gada 14. jūnija Direktīvā 93/36/EEK, ar ko koordinē piegādes publiskā iepirkuma līgumu slēgšanas tiesību piešķiršanas procedūras, kas grozīta ar Eiropas Parlamenta un Padomes 1997. gada 13. oktobra Direktīvu 97/52/EK, ir jāinterpretē tādējādi, ka iestādei, kas ir pilnvarota izskatīt 1. panta 1. punktā minētās pārsūdzības, ir jānodrošina tiesvedībā iesaistīto pušu, tai skaitā līgumslēdzējas iestādes, tai nodotajos lietas materiālos iekļautās informācijas konfidencialitāte un tiesību uz komercnoslēpumu ievērošana, tai pat laikā pastāvot iespējai pašai iepazīties un ņemt vērā šāda veida informāciju. Šai iestādei ir jāizlemj, kādā apmērā un ar kādiem nosacījumiem ir jānodrošina šīs informācijas konfidencialitāte un komercnoslēpuma statuss, ņemot vērā efektīvas tiesību aizsardzības prasības un lietas dalībnieku tiesības uz aizstāvību, un pārsūdzības gadījumā tiesā vai tādā iestādē, kas ir tiesa EKL 234. panta izpratnē – nodrošinot, ka procesā tiek ievērotas tiesības uz taisnīgu lietas izskatīšanu.</t>
  </si>
  <si>
    <t>http://curia.europa.eu/juris/liste.jsf?language=lv&amp;jur=C,T,F&amp;num=C-450/06&amp;td=ALL</t>
  </si>
  <si>
    <t>C-532/06</t>
  </si>
  <si>
    <t>Emm. G. Lianakis AE and Others
 v
 Dimos Alexandroupolis and Others</t>
  </si>
  <si>
    <t>Direktīva 92/50/EEK – Pakalpojumu publiskā iepirkuma līgumi – Pētījuma veikšana par apdzīvotas vietas kadastrālās vērtības noteikšanu, attīstības plāna izstrādi un ieviešanu – Kritēriji, kas var tikt izmantoti kā “kvalitātes kritēriji, atlasot piedāvājumus” vai “piešķiršanas kritēriji” – Saimnieciski visizdevīgākais piedāvājums – Līguma dokumentos vai paziņojumā par paredzamo publisko iepirkumu noteikto piešķiršanas kritēriju ievērošana – Piešķiršanas kritēriju sadalījuma koeficientu un papildu kritēriju vēlāka noteikšana – Vienlīdzīgas attieksmes princips pret tirgus dalībniekiem un pārskatāmības pienākums</t>
  </si>
  <si>
    <t>Padomes 1992. gada 18. jūnija Direktīvas 92/50/EEK par procedūru koordinēšanu valsts pakalpojumu līgumu [pakalpojumu publiskā iepirkuma līgumu slēgšanas tiesību] piešķiršanai, kas grozīta ar Eiropas Parlamenta un Padomes 1997. gada 13. oktobra Direktīvu 97/52/EK, 36. panta 2. punkts, ievērojot vienlīdzīgas attieksmes principu pret tirgus dalībniekiem un no tā izrietošo pārskatāmības pienākumu, nepieļauj, ka līgumslēdzēja iestāde publiskā iepirkuma līguma slēgšanas tiesību piešķiršanas procedūras ietvaros vēlāk nosaka kritēriju punktu sadalījuma koeficientus un papildu kritērijus līguma piešķiršanas kritērijiem, kas ir minēti līguma dokumentos vai paziņojumā par paredzamo publisko iepirkumu.</t>
  </si>
  <si>
    <t>http://curia.europa.eu/juris/liste.jsf?language=lv&amp;jur=C,T,F&amp;num=C-532/06&amp;td=ALL</t>
  </si>
  <si>
    <t>C-70/06</t>
  </si>
  <si>
    <t>Commission of the European Communities
 v
 Portuguese Republic</t>
  </si>
  <si>
    <t>Valsts pienākumu neizpilde — EKL 228. pants — Tiesas 2004. gada 14. oktobra sprieduma lietā C-275/03 neizpilde — Padomes 1989. gada 21. decembra Direktīvas 89/665/EEK par to normatīvo un administratīvo aktu koordinēšanu, kuri attiecas uz pārsūdzības procedūru piemērošanu, piešķirot piegādes un būvdarbu publiskā iepirkuma līgumu slēgšanas tiesības (OV L 395, 33. lpp.), nepareiza transponēšana — Lūgums noteikt kavējuma naudu</t>
  </si>
  <si>
    <t>1) neatceldama 1967. gada 21. novembra Dekrētu-likumu Nr. 48 051, saskaņā ar kuru ir jāpierāda vaina vai tīša nevērība, lai atlīdzinātu zaudējumus personām, kam Kopienu tiesību publisko iepirkumu jomā vai valsts noteikumu, kas tās īsteno, pārkāpuma dēļ nodarīts kaitējums, Portugāles Republika nav veikusi vajadzīgos pasākumus 2004. gada 14. oktobra sprieduma izpildei lietā C-275/03 Komisija/Portugāle, un šī iemesla dēļ tā nav izpildījusi pienākumus, kas tai uzlikti saskaņā ar EKL 228. panta 1. punktu;</t>
  </si>
  <si>
    <t>http://curia.europa.eu/juris/liste.jsf?language=lv&amp;jur=C,T,F&amp;num=C-70/06&amp;td=ALL</t>
  </si>
  <si>
    <t>C-357/06</t>
  </si>
  <si>
    <t>Frigerio Luigi &amp; C. Snc
 v
 Comune di Triuggio</t>
  </si>
  <si>
    <t>Direktīva 92/50/EEK — Pakalpojumu publiskā iepirkuma līgumi — Valsts tiesiskais regulējums, kas tautsaimnieciskas nozīmes vietējo publisko pakalpojumu sniegšanas tiesības piešķir vienīgi kapitālsabiedrībām — Saderīgums</t>
  </si>
  <si>
    <t>Padomes 1992. gada 18. jūnija Direktīvas 92/50/EEK par procedūru koordinēšanu pakalpojumu publiskā iepirkuma līgumu slēgšanas tiesību piešķiršanai, kas grozīta ar Komisijas 2001. gada 13. septembra Direktīvu 2001/78/EK, 26. panta 1. un 2. punkts nepieļauj tādus valsts noteikumus kā pamata lietā, kas dalībniekiem vai pretendentiem, kam saskaņā ar dalībvalsts likumiem ir tiesības sniegt attiecīgos pakalpojumus, tai skaitā tiem, kuri ir izveidojuši pakalpojumu sniedzēju grupas, liedz iesniegt piedāvājumus tādu pakalpojumu publiskā iepirkuma līgumu slēgšanas tiesību piešķiršanas procedūrā, kuru vērtība pārsniedz Direktīvā 92/50 noteikto robežu, pamatojoties tikai uz to, ka šiem dalībniekiem vai pretendentiem nav juridiskās formas, kas atbilst noteiktai juridisko personu kategorijai, proti, kapitālsabiedrības formas. Valsts tiesai, ciktāl tai atbilstoši tās valsts tiesībām ir piešķirta rīcības brīvība, ir jāinterpretē un jāpiemēro valsts tiesību norma saskaņā ar Kopienu tiesību prasībām un, ja šāda atbilstīga interpretācija nav iespējama, nav jāpiemēro jebkāda valsts tiesību norma, kas ir pretrunā šīm prasībām.</t>
  </si>
  <si>
    <t>http://curia.europa.eu/juris/liste.jsf?language=lv&amp;jur=C,T,F&amp;num=C-357/06&amp;td=ALL</t>
  </si>
  <si>
    <t>C-337/06</t>
  </si>
  <si>
    <t>Bayerischer Rundfunk and Others
 v
 GEWA – Gesellschaft für Gebäudereinigung und Wartung mbH</t>
  </si>
  <si>
    <t>Direktīvas 92/50/EEK un 2004/14/EK — Pakalpojumu publiskā iepirkuma līgumi — Sabiedriskās raidorganizācijas — Līgumslēdzējas iestādes — Publisko tiesību subjekts — Nosacījums, saskaņā ar kuru subjekta darbību galvenokārt finansē valsts</t>
  </si>
  <si>
    <t>1) Padomes 1992. gada 18. jūnija Direktīvas 92/50/EEK par procedūru koordinēšanu valsts pakalpojumu līgumu piešķiršanai 1. panta b) punkta otrās daļas trešā ievilkuma pirmā alternatīva ir jāinterpretē tādējādi, ka finansējums galvenokārt tiek veikts no valsts līdzekļiem, ja tādas kā pamata lietā minētās sabiedriskās raidorganizācijas galvenokārt tiek finansētas no nodokļa, kas jāmaksā personai, kuras turējumā ir raiduztvērējs, un kuru ietur, aprēķina un saņem saskaņā ar tādiem kā pamata lietā minētajiem noteikumiem.
 2) Direktīvas 92/50 1. panta b) punkta otrās daļas trešā ievilkuma pirmā alternatīva ir jāinterpretē tādējādi, ka tādu kā pamata lietā minēto sabiedrisko raidorganizāciju finansējuma gadījumā, saskaņā ar pirmā prejudiciālā jautājuma ietvaros minētajiem īpašiem noteikumiem, nosacījums "finansē valsts" nenozīmē to, ka valstij vai citām valsts iestādēm ir tieši jāietekmē šādas organizācijas publiskā iepirkuma procedūra, kāda tā ir minēta pamata lietā.
 3) Direktīvas 92/50 1. panta a) punkta iv) daļa ir jāinterpretē tādējādi, ka ar šajā tiesību normā minētajiem pakalpojumiem saistītais publiskais iepirkums minētās direktīvas tvērumā neietilpst.</t>
  </si>
  <si>
    <t>http://curia.europa.eu/juris/liste.jsf?language=lv&amp;jur=C,T,F&amp;num=C-337/06&amp;td=ALL</t>
  </si>
  <si>
    <t>C-119/06</t>
  </si>
  <si>
    <t>Commission of the European Communities 
 v 
 Italian Republic</t>
  </si>
  <si>
    <t>Valsts pienākumu neizpilde – Direktīvas 92/50/EEK par procedūru koordinēšanu valsts pakalpojumu līgumu piešķiršanai pārkāpums – Publiskā iepirkuma līguma slēgšanas tiesību piešķiršana, neizsludinot konkursu – Tiesību sniegt sanitārā transporta pakalpojumus Toskānā piešķiršana</t>
  </si>
  <si>
    <t>http://curia.europa.eu/juris/liste.jsf?language=lv&amp;jur=C,T,F&amp;num=C-119/06&amp;td=ALL</t>
  </si>
  <si>
    <t>C-507/03</t>
  </si>
  <si>
    <t>Commission of the European Communities
 v
 Ireland</t>
  </si>
  <si>
    <t>Publiskie iepirkumi – EKL 43. un 49. pants – Direktīva 92/50/EEK – Publiskā iepirkuma līguma slēgšanas tiesību piešķiršana Īrijas pasta pakalpojumu sniedzējam An Post, iepriekš nepublicējot paziņojumu – Pārskatāmība – Noteiktas pārrobežu intereses</t>
  </si>
  <si>
    <t>http://curia.europa.eu/juris/liste.jsf?language=lv&amp;jur=C,T,F&amp;num=C-507/03&amp;td=ALL</t>
  </si>
  <si>
    <t>C-237/05</t>
  </si>
  <si>
    <t>Valsts pienākumu neizpilde — Direktīva 92/50/EEK —Pakalpojumu publiskā iepirkuma līgumi — Lauksaimniekiem sniedzamie palīdzības pakalpojumi attiecībā uz 2001. gadu —Regula (EEK) Nr. 3508/92 — Integrētās pārvaldīšanas un kontroles sistēmas (IPKS) īstenošana Grieķija — Uzaicinājuma iesniegt piedāvājumu publiskā iepirkuma procedūrā neesamība — Prasības nepieņemamība</t>
  </si>
  <si>
    <t>http://curia.europa.eu/juris/liste.jsf?language=lv&amp;jur=C,T,F&amp;num=C-237/05&amp;td=ALL</t>
  </si>
  <si>
    <t>C-241/06</t>
  </si>
  <si>
    <t>Lämmerzahl GmbH
 v
 Freie Hansestadt Bremen</t>
  </si>
  <si>
    <t>Publiskie iepirkumi — Direktīva 89/665/EEK — Pārsūdzības
 procedūras publisko iepirkumu līgumu slēgšanas tiesību
 piešķiršanas jomā — Tiesību zaudēšana līdz ar noteikta
 termiņa izbeigšanos — Efektivitātes princips</t>
  </si>
  <si>
    <t>1) saskaņā ar 9. panta 4. punktu Padomes 1993. gada 14. jūnija Direktīvā 93/36/EEK, ar ko koordinē piegāžu valsts līgumu piešķiršanas procedūras, kurā izdarīti grozījumi ar Komisijas 2001. gada 13. septembra Direktīvu 2001/78/EK, un tās IV pielikumu paziņojumā par paredzēto publisko iepirkumu, kas attiecas uz līgumu, kuram piemērojama šī direktīva, ir jānorāda šī līguma daudzums un kopējais apmērs. Par šādas norādes trūkumu ir jābūt iespējai celt prasību saskaņā ar 1. panta 1. punktu Padomes 1989. gada 21. decembra Direktīvā 89/665/EEK par to normatīvo un administratīvo aktu koordinēšanu, kuri attiecas uz izskatīšanas procedūru piemērošanu, piešķirot piegādes un uzņēmuma līgumus valsts vajadzībām, ar grozījumiem, kas izdarīti ar Padomes 1992. gada 18. jūnija Direktīvu 92/50/EEK par procedūru koordinēšanu valsts pakalpojumu līgumu piešķiršanai;
 2) Direktīva 89/665, kurā izdarīti grozījumi ar Direktīvu 92/50, it īpaši tās 1. panta 1. un 3. punkts, liedz tādu valsts tiesībās paredzētu noteikumu par termiņu, kurā tiek zaudētas tiesības, piemērot tā, ka pretendentam tiek liegta iespēja celt prasību par publiskā iepirkuma līguma slēgšanas tiesību piešķiršanas procedūras izvēli vai šī līguma vērtības aprēķinu, ja līgumslēdzēja iestāde nav ieinteresētajai personai skaidri norādījusi minētā līguma daudzumu vai kopējo apmēru. Šīs pašas minētās direktīvas tiesību normas liedz arī šādu noteikumu vispārīgi piemērot prasībām par līgumslēdzējas iestādes lēmumiem, ieskaitot tādus, kas pieņemti publiskā iepirkuma līguma slēgšanas tiesību piešķiršanas procedūras stadijās pēc termiņa, kas noteikts šajā noteikumā par termiņu, kurā tiek zaudētas tiesības.</t>
  </si>
  <si>
    <t>http://curia.europa.eu/juris/liste.jsf?language=lv&amp;jur=C,T,F&amp;num=C-241/06&amp;td=ALL</t>
  </si>
  <si>
    <t>C-492/06</t>
  </si>
  <si>
    <t>Consorzio Elisoccorso San Raffaele 
 v 
 Elilombarda Srl and Azienda Ospedaliera Ospedale Niguarda Ca’ Granda di Milano</t>
  </si>
  <si>
    <t>Publiskie iepirkumi – Direktīva 89/665/EKK – Pārskatīšanas procedūra publiskā iepirkuma līguma slēgšanas tiesību piešķiršanas jomā – Personas, kurām jādod iespēja izmantot pārskatīšanas procedūras – Konsorcijs, kas iesniedzis piedāvājumu – Tiesības katram konsorcija dalībniekam individuāli izmantot pārskatīšanas procedūru</t>
  </si>
  <si>
    <t>1. pants Padomes 1989. gada 21. decembra Direktīvā 89/665/EEK par to normatīvo un administratīvo aktu koordinēšanu, kuri attiecas uz izskatīšanas [pārskatīšanas] procedūru piemērošanu, piešķirot [tiesības noslēgt] piegādes un uzņēmuma līgumus valsts vajadzībām [piegādes un būvdarbu publiskā iepirkuma līgumus], ar grozījumiem, kas izdarīti ar Padomes 1992. gada 18. jūnija Direktīvu 92/50/EEK, ir interpretējams tādā veidā, ka saskaņā ar to nav aizliegts valsts tiesībās noteikt, ka konsorcija, kam nav juridiskas personas statusa un kas piedalījies publisko iepirkumu līgumu slēgšanas tiesību piešķiršanas procedūrā, bet kam minētais līgums nav piešķirts, viens dalībnieks individuāli var apstrīdēt lēmumu par līguma piešķiršanu.</t>
  </si>
  <si>
    <t>http://curia.europa.eu/juris/liste.jsf?language=lv&amp;jur=C,T,F&amp;num=C-492/06&amp;td=ALL</t>
  </si>
  <si>
    <t>C-260/04</t>
  </si>
  <si>
    <t>Valsts pienākumu neizpilde — Brīvība veikt uzņēmējdarbību un pakalpojumu sniegšanas brīvība — Publisko pakalpojumu koncesijas — 329 koncesiju derību rīkošanai zirgu skriešanās sacīkstēs atjaunošana bez uzaicinājuma iesniegt piedāvājumu — Atklātības un pārskatāmības pienākumi</t>
  </si>
  <si>
    <t>Atjaunojot 329 koncesijas derību rīkošanai zirgu skriešanās sacīkstēs bez uzaicinājuma iesniegt piedāvājumu, Itālijas Republika nav izpildījusi pienākumus, kas tai ir uzlikti saskaņā ar EKL 43. un 49. pantu, un it īpaši ir pārkāpusi vispārējo pārskatāmības principu, kā arī pienākumu nodrošināt atbilstošu atklātības līmeni;</t>
  </si>
  <si>
    <t>http://curia.europa.eu/juris/liste.jsf?language=lv&amp;jur=C,T,F&amp;num=C-260/04&amp;td=ALL</t>
  </si>
  <si>
    <t>C-503/04</t>
  </si>
  <si>
    <t>Commission of the European Communities v 
 Federal Republic of Germany</t>
  </si>
  <si>
    <t>Valsts pienākumu neizpilde – Tiesas spriedums, ar ko konstatē pienākumu neizpildi – Neizpilde – EKL 228. pants – Tiesas sprieduma izpildes pasākumi – Līguma laušana</t>
  </si>
  <si>
    <t>1) Eiropas Kopienu Komisijas saskaņā ar EKL 228. pantu izdotajā argumentētajā atzinumā paredzētajā termiņā neveicot pasākumus, kas vajadzīgi, lai izpildītu 2003. gada 10. aprīļa spriedumu apvienotajās lietās C‑20/01 un C‑28/01 Komisija/Vācija par Braunšveigas (Vācija) pilsētas noslēgtu līgumu par atkritumu apglabāšanu, Vācijas Federatīvā Republika nav izpildījusi pienākumus, kas tai uzlikti ar minēto pantu;
 2) Vācijas Federatīvā Republika atlīdzina tiesāšanās izdevumus;
 3) Francijas Republika, Nīderlandes Karaliste un Somijas Republika sedz savus tiesāšanās izdevumus pašas.</t>
  </si>
  <si>
    <t>http://curia.europa.eu/juris/liste.jsf?language=lv&amp;jur=C,T,F&amp;num=C-503/04&amp;td=ALL</t>
  </si>
  <si>
    <t>C-382/05</t>
  </si>
  <si>
    <t>Valsts pienākumu neizpilde — Pakalpojumu publiskā iepirkuma līgumi — Direktīva 92/50/EEK — Līgumi par sadzīves atkritumu apsaimniekošanu — Kvalificēšana — Publiskā iepirkuma līgums — Pakalpojumu koncesija — Publicēšana</t>
  </si>
  <si>
    <t>http://curia.europa.eu/juris/liste.jsf?language=lv&amp;jur=C,T,F&amp;num=C-382/05&amp;td=ALL</t>
  </si>
  <si>
    <t>C-6/05</t>
  </si>
  <si>
    <t>Medipac-Kazantzidis AE 
 v 
 Venizeleio-Pananeio (PE.S.Y. KRITIS)</t>
  </si>
  <si>
    <t>Preču brīva aprite — Direktīva 93/42/EEK — Medicīnas ierīču ar CE zīmi iepirkums, ko veic slimnīca — Drošības pasākumi — Piegāžu publiskā iepirkuma līgums — Līgums, kurš nepārsniedz Direktīvas 93/36/EEK piemērošanai paredzēto robežvērtību — Vienlīdzīgas attieksmes princips un pienākums nodrošināt pārskatāmību</t>
  </si>
  <si>
    <t>1) ar vienlīdzīgas attieksmes principu un pienākumu nodrošināt pārskatāmību nav saderīgi, ja līgumslēdzēja iestāde, kas izsludinājusi konkursu par medicīnas ierīču piegādi un precizējusi, ka šīm ierīcēm jāatbilst Eiropas Farmakopejai un uz tām jābūt CE zīmei, tiešā veidā un ārpus drošības procedūras, kas paredzēta 8. un 18. pantā Padomes 1993. gada 14. jūnija Direktīvā 93/42/EEK par medicīnas ierīcēm, kurā grozījumi izdarīti ar Eiropas Parlamenta un Padomes 2003. gada 29. septembra Regulu (EK) Nr. 1882/2003, pamatojoties uz sabiedrības veselības aizsardzības iemesliem, noraida piedāvātās ierīces, kaut arī tās atbilst izvirzītajai tehniskajai prasībai. Ja līgumslēdzēja iestāde uzskata, ka šīs ierīces varētu apdraudēt sabiedrības veselību, tai ir jāinformē kompetentā valsts iestāde, lai tiktu veikta minētā drošības procedūra;
 2) līgumslēdzējai iestādei, kas vērsusies kompetentajā valsts iestādē, lai veiktu Direktīvas 93/42, kurā grozījumi izdarīti ar Regulu Nr. 1882/2003, 8. un 18. pantā paredzēto drošības procedūru saistībā ar medicīnas ierīcēm ar CE zīmi, ir pienākums apturēt konkursa procedūru, līdz top zināms drošības procedūras rezultāts, kurš līgumslēdzējai iestādei ir saistošs. Ja šādas drošības procedūras īstenošanas rezultātā var rasties kavēšanās, kas var apdraudēt valsts slimnīcas darbību un tādējādi arī sabiedrības veselību, līgumslēdzējai iestādei, ievērojot samērīguma principu, ir tiesības veikt visus vajadzīgos pagaidu pasākumus, lai sagādātu šīs slimnīcas darbībai nepieciešamās ierīces.</t>
  </si>
  <si>
    <t>http://curia.europa.eu/juris/liste.jsf?language=lv&amp;jur=C,T,F&amp;num=C-6/05&amp;td=ALL</t>
  </si>
  <si>
    <t>C-195/04</t>
  </si>
  <si>
    <t>Commission of the European Communities 
 v 
 Republic of Finland</t>
  </si>
  <si>
    <t>Valsts pienākumu neizpilde — Publiskais iepirkums sabiedriskās ēdināšanas uzņēmumiem paredzēto virtuves iekārtu piegādei — EKL 28. pants — Importa kvantitatīvie ierobežojumi — Pasākumi ar līdzvērtīgu iedarbību — Nediskriminācijas princips — Pārskatāmības pienākums</t>
  </si>
  <si>
    <t>http://curia.europa.eu/juris/liste.jsf?language=lv&amp;jur=C,T,F&amp;num=C-195/04&amp;td=ALL</t>
  </si>
  <si>
    <t>C-295/05</t>
  </si>
  <si>
    <t>Asociación Nacional de Empresas Forestales (Asemfo)
 v
 Transformación Agraria SA (Tragsa)
 and
 Administración del Estado</t>
  </si>
  <si>
    <t>Lūgums sniegt prejudiciālu nolēmumu — Pieņemamība — EKL 86. panta 1. punkts — Patstāvīgas piemērojamības neesamība — Apstākļi, kas ļauj Tiesai sniegt lietderīgu atbildi uz uzdotajiem jautājumiem — Direktīva 92/50/EEK, Direktīva 93/36/EEK un Direktīva 93/37/EEK — Valsts tiesiskais regulējums, ar ko valsts uzņēmumam pēc valsts iestāžu tieša pasūtījuma ļauj veikt darījumus, nepiemērojot publiskā iepirkuma līgumu slēgšanas tiesību piešķiršanas vispārējo kārtību — Iekšējās pārvaldes struktūra — Nosacījumi — Valsts iestādes pienākums neatkarīgo subjektu kontrolēt līdzīgi kā savus dienestus — Neatkarīgā subjekta pienākums veikt savu darbību galvenokārt ar vienu vai vairākām tās pakļautībā esošām valsts iestādēm</t>
  </si>
  <si>
    <t>Padomes 1992. gada 18. jūnija Direktīva 92/50/EEK par procedūru koordinēšanu valsts pakalpojumu līgumu piešķiršanai, Padomes 1993. gada 14. jūnija Direktīva 93/36/EEK, ar ko koordinē piegāžu valsts līgumu piešķiršanas procedūras, un Padomes 1993. gada 14. jūnija Direktīva 93/37/EEK par to, kā koordinēt būvdarbu valsts līgumu piešķiršanas procedūras, pieļauj tādu tiesisko režīmu, kāds ir noteikts Transformación Agraria SA, kas ļauj tai kā publisko tiesību uzņēmumam, kurš rīkojas vairāku valsts iestāžu izpildes dienestu un tehnisko dienestu statusā, veikt darījumus, neievērojot minētajās direktīvās paredzēto kārtību, jo, pirmkārt, attiecīgās valsts iestādes šo uzņēmumu kontrolē tāpat kā savus dienestus un, otrkārt, šāds uzņēmums lielāko savas darbības daļu veic kopā ar šīm pašām iestādēm.</t>
  </si>
  <si>
    <t>http://curia.europa.eu/juris/liste.jsf?language=lv&amp;jur=C,T,F&amp;num=C-295/05&amp;td=ALL</t>
  </si>
  <si>
    <t>T-195/05</t>
  </si>
  <si>
    <t>Deloitte Business Advisory NV 
 v 
 Commission of the European Communities</t>
  </si>
  <si>
    <t>Pakalpojumu publiskā iepirkuma līgumi — Konkurss, kas attiecas uz programmu novērtēšanu un citām darbībām sabiedrības veselības jomā — Piedāvājuma noraidījums — Interešu konflikts</t>
  </si>
  <si>
    <t>http://curia.europa.eu/juris/liste.jsf?language=lv&amp;jur=C,T,F&amp;num=T-195/05&amp;td=ALL</t>
  </si>
  <si>
    <t>C-220/05</t>
  </si>
  <si>
    <t>Jean Auroux and Others
 v
 Commune de Roanne</t>
  </si>
  <si>
    <t>Publiskie iepirkumi — Direktīva 93/37/EK — Piešķiršana, neizsludinot konkursu — Līgums par labiekārtošanu, kas noslēgts starp divām līgumslēdzējām iestādēm — Būvdarbu publiskā iepirkuma līguma un būves jēdzieni — Tirgus vērtības aprēķināšanas noteikumi</t>
  </si>
  <si>
    <t>1) līgums, ar ko pirmā līgumslēdzēja iestāde uztic otrajai līgumslēdzējai iestādei būves celtniecību, ir būvdarbu publiskā iepirkuma līgums Padomes 1993. gada 14. jūnija Direktīvas 93/37/EEK par to, kā koordinēt būvdarbu valsts [publiskā iepirkuma] līgumu [slēgšanas tiesību] piešķiršanas procedūras, kas grozīta ar Eiropas Parlamenta un Padomes 1997. gada 13. oktobra Direktīvu 97/52/EK, 1. panta a) punkta izpratnē neatkarīgi no tā, vai ir vai nav paredzēts, ka pirmā līgumslēdzēja iestāde ir vai kļūst par visas būves vai tās daļas īpašnieci;
 2) lai noteiktu tirgus vērtību atbilstoši Direktīvas 93/37, kas ir grozīta ar Direktīvu 97/52, 6. pantam, ir jāņem vērā būvdarbu līguma kopējā vērtība no iespējamā darbuzņēmēja viedokļa, kas ietver ne tikai to summu kopumu, ko maksā līgumslēdzēja iestāde, bet arī visus ieņēmumus no trešām personām;
 3) līgumslēdzēja iestāde nav atbrīvota no Direktīvā 93/37, kas ir grozīta ar Direktīvu 97/52, paredzētajām būvdarbu publiskā iepirkuma līgumu noslēgšanas tiesību piešķiršanas procedūrām tāpēc, ka saskaņā ar valsts tiesību normām šo līgumu var noslēgt tikai ar noteiktām juridiskām personām, kas pašas ir līgumslēdzējas iestādes un kam savukārt minētās procedūras ir jāpiemēro, lai veiktu iespējamos sekojošos iepirkumus.</t>
  </si>
  <si>
    <t>http://curia.europa.eu/juris/liste.jsf?language=lv&amp;jur=C,T,F&amp;num=C-220/05&amp;td=ALL</t>
  </si>
  <si>
    <t>C-244/02</t>
  </si>
  <si>
    <t>Kauppatalo Hansel Oy
 v
 Imatran kaupunki</t>
  </si>
  <si>
    <t>Article 104(3) Rules of Procedure - Procurement contracts - Directive 93/36/EEC - Procedures for the award of public supply contracts - Incorrect assessment as regards the criterion for determining the most economically advantageous tender - Procurement procedure discontinued</t>
  </si>
  <si>
    <t>Council Directive 93/36/EEC of 14 June 1993 coordinating procedures for the award of public supply contracts, as amended by Directive 97/52/EC of the European Parliament and the Council of 13 October 1997 amending Directives 92/50/EEC, 93/36/EEC and 93/37/EEC concerning the coordination of procedures for the award of public service contracts, public supply contracts and public works contracts respectively, must be interpreted as meaning that a contracting authority which has commenced a procedure for the award of a contract on the basis of the lowest price may discontinue the procedure, without awarding a contract, when it discovers after examining and comparing the tenders that, because of errors committed by itself in its preliminary assessment, the content of the invitation to tender makes it impossible for it to accept the most economically advantageous tender, provided that, when it adopts such a decision, it complies with the fundamental rules of Community law on public procurement such as the principle of equal treatment.</t>
  </si>
  <si>
    <t>http://curia.europa.eu/juris/liste.jsf?language=lv&amp;jur=C,T,F&amp;num=C-244/02&amp;td=ALL</t>
  </si>
  <si>
    <t>T-148/04</t>
  </si>
  <si>
    <t>TQ3 Travel Solutions Belgium SA 
 v 
 Commission of the European Communities</t>
  </si>
  <si>
    <t>Pakalpojumu publiskā iepirkuma līgumi — Kopienas konkursa procedūra — Ceļojumu aģentūras pakalpojumu sniegšana iestāžu ierēdņu un darbinieku braucieniem</t>
  </si>
  <si>
    <t>http://curia.europa.eu/juris/liste.jsf?language=lv&amp;jur=C,T,F&amp;num=T-148/04&amp;td=ALL</t>
  </si>
  <si>
    <t>T-47/02</t>
  </si>
  <si>
    <t>Manfred Danzer and Hannelore Danzer 
 v 
 Council of the European Union</t>
  </si>
  <si>
    <t>Sabiedrību tiesības — Direktīva 68/151/EEK un Direktīva 78/660/EEK — Gada pārskatu publicēšana — Komercnoslēpuma aizsardzība — Pamattiesību pārkāpums — Juridiskais pamats — Prasība par zaudējumu atlīdzību — Nepieņemamība</t>
  </si>
  <si>
    <t>http://curia.europa.eu/juris/liste.jsf?language=lv&amp;jur=C,T,F&amp;num=T-47/02&amp;td=ALL</t>
  </si>
  <si>
    <t>C-340/04</t>
  </si>
  <si>
    <t>Carbotermo SpA and Consorzio Alisei
 v
 Comune di Busto Arsizio and AGESP SpA</t>
  </si>
  <si>
    <t>Direktīva 93/36/EEK — Publiskie piegādes līgumi — Piešķiršana bez paziņojuma par līgumu — Līguma piešķiršana uzņēmumam, kurā līgumslēdzējai iestādei pieder kapitāldaļas</t>
  </si>
  <si>
    <t>1) Ar Padomes 1993. gada 4. jūnija Direktīvu 93/36/EEK, ar ko koordinē piegāžu valsts līgumu piešķiršanas procedūras [publisko piegādes līgumu slēgšanas tiesību piešķiršanas procedūras], nav saderīga tāda publiskā pakalpojumu un piegādes līguma slēgšanas tiesību tieša piešķiršana, kurā piegādes summa ir lielāka, akciju sabiedrībai, kuras valdei ir plašas pilnvaras tās pārvaldībā un kuras tā var izmantot neatkarīgi, un kuras kapitāls patlaban pilnībā pieder citai akciju sabiedrībai, kuras kontrolpakete savukārt pieder līgumslēdzējai iestādei.
 2) Lai izvērtētu nosacījumu Direktīvas 93/36 nepiemērošanai, saskaņā ar kuru uzņēmumam, kuram tieši piešķirtas publiskā piegādes un pakalpojumu līguma slēgšanas tiesības, lielākā daļa savu darbību ir jāveic iestādes, kurai pieder tā kapitāldaļas, labā, nav jāpiemēro Padomes 1993. gada 14. jūnija Direktīvas 93/38/EEK, ar ko koordinē līgumu [publiskā iepirkuma līgumu slēgšanas tiesību] piešķiršanas procedūras, kuras piemēro subjekti, kas darbojas ūdensapgādes, enerģētikas, transporta un telekomunikāciju nozarē, 13. pants.
 3) Lai Direktīvas 93/36 piemērošanas nolūkos novērtētu, vai uzņēmums lielāko daļu savu darbību veic iestādes, kurai pieder tā kapitāldaļas, labā, ir jāņem vērā visas darbības, ko šis uzņēmums veic, pamatojoties uz līgumslēdzējas iestādes piešķirto publisko līgumu, neatkarīgi no tā, kas maksā par šīm darbībām — līgumslēdzēja iestāde vai sniegto pakalpojumu izmantotāji — un teritorijai, kurā darbības tiek veiktas, nav nozīmes.</t>
  </si>
  <si>
    <t>http://curia.europa.eu/juris/liste.jsf?language=lv&amp;jur=C,T,F&amp;num=C-340/04&amp;td=ALL</t>
  </si>
  <si>
    <t>C-410/04</t>
  </si>
  <si>
    <t>Associazione Nazionale Autotrasporto Viaggiatori (ANAV)
 v
 Comune di Bari
 and
 AMTAB Servizio SpA</t>
  </si>
  <si>
    <t>Pakalpojumu sniegšanas brīvība — Vietējā sabiedriskā transporta pakalpojumi — Piešķiršana bez konkursa — Valsts iestādes veiktā līguma slēgšanas tiesību piešķiršana uzņēmumam, kura kapitāls tai pieder</t>
  </si>
  <si>
    <t>EKL 43., 49. un 86. pants, kā arī vienlīdzīgas attieksmes, diskriminācijas pilsonības dēļ aizlieguma princips un pārskatāmības princips neaizliedz valsts tiesisko regulējumu, kas ļauj valsts iestādei piešķirt publisko pakalpojumu līgumu tieši konkrētai sabiedrībai, kuras kapitāls tai pilnībā pieder, ar nosacījumu, ka valsts iestāde šo sabiedrību kontrolē tāpat kā savus dienestus, un ka šī sabiedrība veic lielāko savas darbības daļu kopā ar iestādi, kura to kontrolē.</t>
  </si>
  <si>
    <t>http://curia.europa.eu/juris/liste.jsf?language=lv&amp;jur=C,T,F&amp;num=C-410/04&amp;td=ALL</t>
  </si>
  <si>
    <t>C-226/04 &amp; C-228/04</t>
  </si>
  <si>
    <t>Joined Cases C-226/04 and C-228/04: 
 La Cascina Soc. coop. arl and Others
 v
 Ministero della Difesa and Others</t>
  </si>
  <si>
    <t>Valsts pakalpojumu līgumi — Direktīva 92/50/EEK —
 29. panta pirmās daļas e) un f) apakšpunkts — Pakalpojumu
 sniedzēju saistības — Sociālās apdrošināšanas iemaksu, kā
 arī nodokļu un nodevu maksājumi</t>
  </si>
  <si>
    <t>Ar Padomes 1992. gada 18. jūnija Direktīvas 92/50/EEK par procedūru koordinēšanu valsts pakalpojumu līgumu piešķiršanai [publisko pakalpojumu līgumu slēgšanas tiesību piešķiršanai] 29. panta pirmās daļas e) un f) apakšpunktu ir saderīgs tāds valsts tiesiskais regulējums vai administratīvā prakse, saskaņā ar ko pakalpojumu sniedzējs, kas dienā, kad izbeidzas pieteikumu dalībai publiskā iepirkuma līguma slēgšanas tiesību piešķiršanas procedūrā iesniegšanas termiņš, nav pilnīgi izpildījis savus pienākumus attiecībā uz sociālās apdrošināšanas iemaksām vai nodokļu maksājumiem, var šo situāciju atrisināt vēlāk
 – saskaņā ar valsts pasākumiem saistībā ar nodokļu atvieglojumiem vai nodokļu amnestiju vai
 – saskaņā ar administratīvu vienošanos par maksājumu parādu pārdali vai sadali, vai,
 – ja ir uzsākts administratīvais process vai celta prasība tiesā,
 ar nosacījumu, ka kandidāts valsts tiesību aktos vai administratīvajā praksē noteiktajā termiņā pierāda, ka uz viņu attiecas šie pasākumi vai vienošanās vai ka tas šajā termiņā ir uzsācis minētos procesus.</t>
  </si>
  <si>
    <t>http://curia.europa.eu/juris/liste.jsf?language=lv&amp;jur=C,T,F&amp;num=C-226/04&amp;td=ALL</t>
  </si>
  <si>
    <t>C-331/04</t>
  </si>
  <si>
    <t>ATI EAC Srl e Viaggi di Maio Snc and Others
 v
 ACTV Venezia SpA and Others</t>
  </si>
  <si>
    <t>Valsts pakalpojumu līgumi — Direktīva 92/50/EEK un Direktīva 93/38/EEK — Piešķiršanas kritēriji — Saimnieciski visizdevīgākais piedāvājums — Līguma dokumentos vai paziņojumā par konkursu paredzēto piešķiršanas kritēriju ievērošana — Apakškritēriju noteikšana kādam no līguma dokumentos vai paziņojumā par konkursu paredzētajiem piešķiršanas kritērijiem — Lēmums, kas paredz punktu sadalījumu — Principi, kas nosaka vienlīdzīgu attieksmi pret dalībniekiem un pārskatāmību</t>
  </si>
  <si>
    <t>36. pants Padomes 1992. gada 18. jūnija Direktīvā 92/50/EEK par procedūru koordinēšanu valsts pakalpojumu līgumu piešķiršanai un 34. pants Padomes 1993. gada 14. jūnija Direktīvā 93/38/EEK, ar ko koordinē līgumu piešķiršanas procedūras, kuras piemēro subjekti, kas darbojas ūdensapgādes, enerģētikas, transporta un telekomunikāciju nozarē, ir jāinterpretē tādā veidā, ka Kopienu tiesības neaizliedz konkursa komisijai piešķirt īpašu nozīmi iepriekš noteikta piešķiršanas kritērija apakšelementiem, starp tiem sadalot punktus, ko līgumslēdzēja iestāde, izstrādājot līguma dokumentus vai paziņojumu par konkursu, ir paredzējusi piešķirt atbilstoši šim kritērijam ar nosacījumu, ka šāds lēmums:
 - negroza līguma dokumentos vai paziņojumā par konkursu noteiktos līguma piešķiršanas kritērijus;
 - nesatur elementus, kas būtu varējuši ietekmēt piedāvājuma sagatavošanu, ja tie būtu bijuši zināmi piedāvājuma sagatavošanas laikā;
 - nav pieņemts, ņemot vērā elementus, kas varētu diskriminējoši ietekmēt kādu no dalībniekiem.</t>
  </si>
  <si>
    <t>http://curia.europa.eu/juris/liste.jsf?language=lv&amp;jur=C,T,F&amp;num=C-331/04&amp;td=ALL</t>
  </si>
  <si>
    <t>C-234/03</t>
  </si>
  <si>
    <t>Contse SA and Others
 v
 Instituto Nacional de Gestión Sanitaria (Ingesa), formerly Instituto Nacional de la Salud (Insalud)</t>
  </si>
  <si>
    <t>Brīvība veikt uzņēmējdarbību - Pakalpojumu sniegšanas brīvība - Direktīva 92/50/EEK - Valsts pakalpojumu līgumi - Nediskriminācijas princips - Elpināšanas terapijas veselības pakalpojumu sniegšana dzīvesvietā - Pieņemamības nosacījums - Novērtēšanas kritēriji</t>
  </si>
  <si>
    <t>EKL 49. pants iestājas pret to, ka līgumslēdzēja iestāde nosacījumu sarakstā attiecībā uz publisko pakalpojumu līgumu par elpināšanas terapijas un cita veida plaušu palīgventilācijas pakalpojumu sniegšanu dzīvesvietā paredz, pirmkārt, pielaišanas nosacījumu, atbilstoši kuram pretendentam uzņēmumam piedāvājuma iesniegšanas brīdī ir jābūt birojam, kas ir pieejams sabiedrībai provinces galvaspilsētā, kurā pakalpojums tiek sniegts, un, otrkārt, piedāvājumu novērtēšanas kritērijus, ar kuriem, piešķirot papildpunktus, ņem vērā to, vai piedāvājuma iesniegšanas brīdī ir skābekļa ražošanas, kondicionēšanas un iepildīšanas iekārtas, kuras atrodas ne tālāk kā 1000 kilometru attālumā no minētās provinces, vai biroji, kuri ir pieejami sabiedrībai šīs provinces citās noteiktās apdzīvotās vietās, un ar kuriem gadījumā, ja vairākiem
 piedāvājumiem ir vienāds punktu skaits, priekšroka tiek dota uzņēmumam, kurš jau iepriekš ir sniedzis attiecīgo pakalpojumu — ja šos elementus piemēro diskriminējošā veidā, tie nav pamatojami ar obligātiem vispārējo interešu iemesliem, nav atbilstoši tajos izvirzīto mērķu sasniegšanai vai pārsniedz to, kas ir vajadzīgs šo mērķu sasniegšanai; tas ir jāpārbauda valsts tiesai.</t>
  </si>
  <si>
    <t>http://curia.europa.eu/juris/liste.jsf?language=lv&amp;jur=C,T,F&amp;num=C-234/03&amp;td=ALL</t>
  </si>
  <si>
    <t>C-525/03</t>
  </si>
  <si>
    <t>Valsts pienākumu neizpilde — Dalībvalsts noteikumi, kuri ir zaudējuši spēku pirms argumentētajā atzinumā noteiktā termiņa izbeigšanās — Prasības nepieņemamība</t>
  </si>
  <si>
    <t>http://curia.europa.eu/juris/liste.jsf?language=lv&amp;jur=C,T,F&amp;num=C-525/03&amp;td=ALL</t>
  </si>
  <si>
    <t>C-264/03</t>
  </si>
  <si>
    <t>Commission of the European Communities
 v
 French Republic</t>
  </si>
  <si>
    <t>Valsts pienākumu neizpilde – Publiskie iepirkumi – Direktīva 92/50/EEK – Publisko pakalpojumu līgumu slēgšanas tiesību piešķiršanas procedūra – Pakalpojumu sniegšanas brīvība – Pasūtītāja pārstāvja pilnvarojums – Personas, kam var uzticēt pasūtītāja pārstāvja uzdevumus – Saskaņā ar Francijas tiesībām dibinātu juridisku personu izsmeļošs uzskaitījums</t>
  </si>
  <si>
    <t>Atbilstoši 4. pantam 1985. gada 12. jūlija Likumā Nr. 85‑704 par publisko būvprojektu vadību un tās saistību ar privāto būvprojektu vadību ar grozījumiem, kas veikti ar 1996. gada 14. novembra Likumu Nr. 96‑987 par pilsētas attīstības veicināšanas pakta īstenošanu, paredzot, ka pasūtītāja pārstāvis var būt vienīgi kāda no izsmeļoši uzskaitītām saskaņā ar Francijas tiesībām dibinātām juridiskām personām, Francijas Republika nav izpildījusi pienākumus, ko tai uzliek Padomes 1992. gada 18. jūnija Direktīva 92/50/EEK par procedūru koordinēšanu valsts pakalpojumu līgumu piešķiršanai [publisko pakalpojumu līgumu slēgšanas tiesību piešķiršanai] ar grozījumiem, kas paredzēti Eiropas Parlamenta un Padomes 1997. gada 13. oktobra Direktīvā 97/52/EK, un pienākumus, ko tai uzliek EKL 49. pants.</t>
  </si>
  <si>
    <t>http://curia.europa.eu/juris/liste.jsf?language=lv&amp;jur=C,T,F&amp;num=C-264/03&amp;td=ALL</t>
  </si>
  <si>
    <t>C-458/03</t>
  </si>
  <si>
    <t>Parking Brixen GmbH
 v
 Gemeinde Brixen and Stadtwerke Brixen AG</t>
  </si>
  <si>
    <t>Publiskie iepirkumi – Publiskā iepirkuma līguma slēgšanas tiesību piešķiršanas procedūras – Pakalpojumu koncesija – Publisko maksas autostāvvietu apsaimniekošana</t>
  </si>
  <si>
    <t>1) publiskās maksas autostāvvietas apsaimniekošanas tiesības, ko valsts iestāde piešķīra pakalpojumu sniedzējam, kurš atlīdzību par tās apsaimniekošanu saņem ar trešo personu, kuras izmanto šo autostāvvietu, maksājumiem, ir sabiedrisko pakalpojumu koncesija, attiecībā uz kuru nav piemērojama Padomes 1992. gada 18. jūnija Direktīva 92/50/EEK par procedūru koordinēšanu valsts pakalpojumu līgumu piešķiršanai [publisko pakalpojumu līgumu slēgšanas tiesību piešķiršanai];
 2) EKL 43. un 49. pants, kā arī vienlīdzīgas attieksmes, nediskriminācijas un pārskatāmības principi ir jāinterpretē tādā nozīmē, ka tie nepieļauj, ka valsts iestāde, nerīkojot konkursu, piešķir sabiedrisko pakalpojumu koncesiju akciju sabiedrībai, kas izveidota šīs valsts iestādes speciālā uzņēmuma pārveidošanas rezultātā, kuras darbību veidu loks ir paplašināts attiecībā uz jaunām svarīgām nozarēm, kuras kapitāls īstermiņā noteikti jādara pieejams trešo personu līdzdalībai, kuras darbību teritoriālā joma ir paplašināta, attiecinot tās uz visu valsti un ārvalstīm, un kuras valdei ir ļoti plašas vadības pilnvaras, kuras tā var īstenot neatkarīgi.</t>
  </si>
  <si>
    <t>http://curia.europa.eu/juris/liste.jsf?language=lv&amp;jur=C,T,F&amp;num=C-458/03&amp;td=ALL</t>
  </si>
  <si>
    <t>C-29/04</t>
  </si>
  <si>
    <t>Commission of the European Communities
 v
 Republic of Austria</t>
  </si>
  <si>
    <t>Valsts pienākumu neizpilde – Direktīvas 92/50/EEK 8. pants, 11. panta 1. punkts un 15. panta 2. punkts – Pakalpojumu publiskā iepirkuma līgumu slēgšanas tiesību piešķiršanas procedūra – Līgums par atkritumu apglabāšanu – Uzaicinājuma iesniegt piedāvājumu neesamība</t>
  </si>
  <si>
    <t>noslēdzot līgumu par atkritumu apglabāšanu, neievērojot procedūras un līguma izsludināšanas noteikumus, ko paredz Padomes 1992. gada 18. jūnija Direktīvas 92/50/EEK par procedūru koordinēšanu valsts pakalpojumu līgumu [pakalpojumu publiskā iepirkuma līgumu slēgšanas tiesību] piešķiršanai 8. pants, 11. panta 1. punkts un 15. panta 2. punkts, Austrijas Republika nav izpildījusi pienākumus, ko tai uzliek šī direktīva;</t>
  </si>
  <si>
    <t>http://curia.europa.eu/juris/liste.jsf?language=lv&amp;jur=C,T,F&amp;num=C-29/04&amp;td=ALL</t>
  </si>
  <si>
    <t>C-129/04</t>
  </si>
  <si>
    <t>Espace Trianon SA
 and
 Société wallonne de location-financement SA (Sofibail)
 v
 Office communautaire et régional de la formation professionnelle et de l’emploi (FOREM)</t>
  </si>
  <si>
    <t>Publiskie iepirkumi – Direktīva 89/665/EEK – Pārskatīšanas procedūra publiskā iepirkuma līguma slēgšanas tiesību piešķiršanas jomā – Personas, kurām jādod iespēja izmantot pārskatīšanas procedūras – Konsorcijs, kas iesniedzis piedāvājumu – Aizliegums vienam no konsorcija dalībniekiem individuāli izmantot pārskatīšanas procedūru – “Ieinteresētības iegūt tiesības noslēgt publiskā iepirkuma līgumu” jēdziens</t>
  </si>
  <si>
    <t>1. pants Padomes 1989. gada 21. decembra direktīvā 89/665/EEK par to normatīvo un administratīvo aktu koordinēšanu, kuri attiecas uz izskatīšanas [pārskatīšanas] procedūru piemērošanu, piešķirot [tiesības noslēgt] piegādes un uzņēmuma līgumus valsts vajadzībām [publiskos piegādes un būvdarbu līgumus], ar grozījumiem, kas izdarīti ar Padomes 1992. gada 18. jūnija direktīvu 92/50/EEK par procedūru koordinēšanu valsts [publisko] pakalpojumu līgumu [slēgšanas tiesību] piešķiršanai, šajā sakarā ir interpretējams tādā veidā, ka saskaņā ar to nav aizliegts valsts tiesībās noteikt, ka tāda konsorcija dalībnieki, kam nav juridiskas personas statusa un kas piedalījies publiskā iepirkuma līguma slēgšanas tiesību piešķiršanas procedūrā, bet kam tiesības noslēgt minēto iepirkuma līgumu nav piešķirtas, lēmumu par iepirkuma līguma slēgšanas tiesību piešķiršanu var apstrīdēt tikai kopīgi, nevis tikai viens no tā dalībniekiem atsevišķi; 
 tāpat tas būs gadījumā, ja visi šāda konsorcija dalībnieki rīkosies kopīgi, bet viena no tā dalībniekiem iesniegtā prasība tiks atzīta par nepieņemamu.</t>
  </si>
  <si>
    <t>http://curia.europa.eu/juris/liste.jsf?language=lv&amp;jur=C,T,F&amp;num=C-129/04&amp;td=ALL</t>
  </si>
  <si>
    <t>C-231/03</t>
  </si>
  <si>
    <t>Consorzio Aziende Metano (Coname)
 v
 Comune di Cingia de’ Botti</t>
  </si>
  <si>
    <t>EKL 43., 49. un 81. pants – Koncesija, kas saistīta ar gāzes piegādes publisko pakalpojumu pārvaldību</t>
  </si>
  <si>
    <t>Tādos apstākļos, kādi pastāv pamata prāvā, EKL 43. un 49. pants aizliedz pašvaldībai ar gāzes piegādes publisko pakalpojumu pārvaldību saistītu koncesiju tieši piešķirt sabiedrībai, kuras kapitāls galvenokārt pieder valstij un kurā minētajai pašvaldībai pieder kapitāldaļa 0,97 % apmērā, ja šī koncesijas piešķiršana neatbilst prasībām par pārskatāmību, kas, nebūt neuzliekot pienākumu publicēt uzaicinājumu uz konkursu, ļauj uzņēmumam, kas atrodas nevis tās dalībvalsts teritorijā, kurā atrodas minētā pašvaldība, bet citas dalībvalsts teritorijā, piekļūt atbilstošai informācijai par minēto koncesiju, pirms tā tiek piešķirta, lai šis uzņēmums varētu izrādīt savu interesi par šīs koncesijas iegūšanu, ja to vēlētos.</t>
  </si>
  <si>
    <t>http://curia.europa.eu/juris/liste.jsf?language=lv&amp;jur=C,T,F&amp;num=C-231/03&amp;td=ALL</t>
  </si>
  <si>
    <t>C-462/03 &amp; C-463/03</t>
  </si>
  <si>
    <t>Joined Cases C-462/03 and C-463/03
 Strabag AG and Kostmann GmbH
 v
 Österreichische Bundesbahnen</t>
  </si>
  <si>
    <t>Publiskie iepirkumi - Direktīva 93/38/EEK - Ūdensapgādes, enerģētikas, transporta un telekomunikāciju nozares - Jēdzieni tīklu "apsaimniekošana" un "nodrošināšana", lai iedzīvotājiem sniegtu pakalpojumus dzelzceļa transporta jomā - Dzelzceļa infrastruktūras darbi</t>
  </si>
  <si>
    <t>Ja līgumslēdzējs subjekts, veicot kādu no Padomes 1993. gada 14. jūnija Direktīvas 93/38/EEK, ar ko koordinē [publisko] līgumu piešķiršanas procedūras, kuras piemēro subjekti, kas darbojas ūdensapgādes, enerģētikas, transporta un telekomunikāciju nozarē, 2. panta 2. punktā īpaši minētajām darbībām, plāno, veicot šādu darbību, piešķirt publisko piegādes, būvdarbu vai pakalpojumu līgumu slēgšanas tiesības vai organizēt konkursu, šo publisko līgumu slēgšanas tiesību piešķiršanu vai šo konkursu reglamentē šīs direktīvas noteikumi.</t>
  </si>
  <si>
    <t>http://curia.europa.eu/juris/liste.jsf?language=lv&amp;jur=C,T,F&amp;num=C-462/03&amp;td=ALL</t>
  </si>
  <si>
    <t>T-17/02</t>
  </si>
  <si>
    <t>Fred Olsen, SA 
 v 
 Commission of the European Communities</t>
  </si>
  <si>
    <t>Valsts atbalsts – Jūras transports – Pastāvošs atbalsts – Jauns atbalsts – Pakalpojums ar vispārēju tautsaimniecisku nozīmi</t>
  </si>
  <si>
    <t>http://curia.europa.eu/juris/liste.jsf?language=lv&amp;jur=C,T,F&amp;num=T-17/02&amp;td=ALL</t>
  </si>
  <si>
    <t>C-15/04</t>
  </si>
  <si>
    <t>Koppensteiner GmbH
 v
 Bundesimmobiliengesellschaft mbH</t>
  </si>
  <si>
    <t>Publiskie iepirkumi – Direktīva 89/665/EEK – Pārskatīšanas procedūra publiskā iepirkuma līgumu slēgšanas tiesību piešķiršanas jomā – Lēmums atsaukt uzaicinājumu iesniegt piedāvājumu publiskā iepirkuma procedūrā pēc piedāvājumu atvēršanas – Tiesas kontrole – Apjoms – Efektivitātes princips</t>
  </si>
  <si>
    <t>kompetentajai tiesai ir pienākums nepiemērot valsts noteikumus, kas tai liedz ievērot pienākumu, kas izriet no 1. panta 1. punkta un 2. panta 1. punkta b) apakšpunkta Padomes 1989. gada 21. decembra Direktīvā 89/665/EEK par to normatīvo un administratīvo aktu koordinēšanu, kuri attiecas uz izskatīšanas [pārskatīšanas] procedūru piemērošanu, piešķirot piegādes un uzņēmuma [būvdarbu] līgumu[s] slēgšanas tiesības valsts vajadzībām, ar grozījumiem, kas izdarīti ar Padomes 1992. gada 18. jūnija Direktīvu 92/50/EEK par procedūru koordinēšanu [publisko] pakalpojumu līgumu [slēgšanas tiesību] piešķiršanai.</t>
  </si>
  <si>
    <t>http://curia.europa.eu/juris/liste.jsf?language=lv&amp;jur=C,T,F&amp;num=C-15/04&amp;td=ALL</t>
  </si>
  <si>
    <t>C-394/02</t>
  </si>
  <si>
    <t>Valsts pienākumu neizpilde – Direktīva 93/38/EEK – Publiskie iepirkumi ūdensapgādes, enerģētikas, transporta un telekomunikāciju nozarē – Līgums par lenšu transportiera sistēmas izgatavošanu Megalopolis termoelektrocentrālei – Paziņojuma nepublicēšana – Tehniskais specifiskums – Neparedzēti iemesli – Ārkārtēja steidzamība</t>
  </si>
  <si>
    <t>Tā kā valsts elektrības uzņēmums Dimosia Epicheirisi Ilektrismoy tiesības slēgt iepirkuma līgumu par Megalopolis termoelektrocentrāles lenšu transportiera izgatavošanu piešķīra sarunu procedūras rezultātā, nepublicējot paziņojumu, Grieķijas Republika nav izpildījusi pienākumus, ko tai uzliek Padomes 1993. gada. 14. jūnija Direktīva 93/38/EEK, ar ko koordinē līgumu [slēgšanas tiesību] piešķiršanas procedūras, kuras piemēro subjekti, kas darbojas ūdensapgādes, enerģētikas, transporta un telekomunikāciju nozarē, ko groza Eiropas Parlamenta un Padomes 1998. gada 16. februāra Direktīva 98/4/EK un it īpaši tās 20. panta 1. punkts un 21. pants;</t>
  </si>
  <si>
    <t>http://curia.europa.eu/juris/liste.jsf?language=lv&amp;jur=C,T,F&amp;num=C-394/02&amp;td=ALL</t>
  </si>
  <si>
    <t>C-400/99</t>
  </si>
  <si>
    <t>Italian Republic
 v
 Commission of the European Communities</t>
  </si>
  <si>
    <t>Prasība atcelt tiesību aktu – Valsts atbalsts – Pasākumi, kas attiecas uz jūras transporta uzņēmumiem – Valsts pasūtījuma līgumi – Atbalsta neesamība, pastāvošs atbalsts vai jauns atbalsts – EKL 88. panta 2. punktā paredzētās procedūras uzsākšana – Apturēšanas pienākums</t>
  </si>
  <si>
    <t>1) Komisijas lēmums, kas paziņots Itālijas iestādēm 1999. gada 6. augusta vēstulē Nr. SG (99) D/6463, uzsākt EKL 88. panta 2. punktā paredzēto procedūru saistībā ar valsts atbalstu Nr. C 64/99 (iepriekš Nr. NN 68/99) ir atceļams tiktāl, ciktāl līdz brīdim, kad Itālijas iestādēm bija paziņots lēmums par procedūras izbeigšanu attiecībā uz konkrēto uzņēmumu (Komisijas 2001. gada 21. jūnija Lēmums C(2001) 1684 vai Komisijas 2004. gada 16. marta Lēmums C(2004) 470), tajā bija noteikts apturēt nodokļu režīmu, kas piemērots degvielas un eļļas piegādei GruppoTirrenia di Navigazione kuģiem;
 2) prasību pārējā daļā noraidīt;</t>
  </si>
  <si>
    <t>http://curia.europa.eu/juris/liste.jsf?language=lv&amp;jur=C,T,F&amp;num=C-400/99&amp;td=ALL</t>
  </si>
  <si>
    <t>T-160/03</t>
  </si>
  <si>
    <t>AFCon Management Consultants, Patrick Mc Mullin and Seamus O'Grady 
 v 
 Commission of the European Communities</t>
  </si>
  <si>
    <t>Tacis programma – Uzaicinājums iesniegt piedāvājumu publiskā iepirkuma procedūrā – Konkursa procedūras pārkāpumi – Prasība par zaudējumu atlīdzību</t>
  </si>
  <si>
    <t>1) Komisija samaksā AFCon EUR 48 605 kopā ar procentiem, sākot no šā sprieduma pasludināšanas dienas līdz pilnīgai samaksai. Piemērojamā procentu likme ir aprēķināma, balstoties uz Eiropas Centrālās bankas noteikto likmi galvenajām refinansēšanas darbībām, kas ir spēkā attiecīgajā laikposmā, pieskaitot divus procentpunktus. Procentu summa ir aprēķināma, balstoties uz salikto procentu metodi;
 2) prasību pārējā daļā noraidīt;</t>
  </si>
  <si>
    <t>http://curia.europa.eu/juris/liste.jsf?language=lv&amp;jur=C,T,F&amp;num=T-160/03&amp;td=ALL</t>
  </si>
  <si>
    <t>C-21/03 &amp; C-34/03</t>
  </si>
  <si>
    <t>Joined Cases C-21/03 and C-34/03:
 Fabricom SA
 v
 État Belge</t>
  </si>
  <si>
    <t>Valsts līgumi — Būvdarbi, piegādes un pakalpojumi —
 Ūdensapgādes, enerģētikas, transporta un telekomunikāciju
 nozares — Aizliegums piedalīties līguma piešķiršanas
 procedūrā vai iesniegt piedāvājumu personai, kas piedalījusies
 attiecīgo būvdarbu, piegāžu un pakalpojumu līguma dokumentācijas izstrādē</t>
  </si>
  <si>
    <t>1) Padomes 1992. gada 18. jūnija Direktīva 92/50/EEK par procedūru koordinēšanu publiskā iepirkuma pakalpojumu līgumu slēgšanas tiesību piešķiršanai, kas grozīta ar Eiropas Parlamenta un Padomes 1997. gada 13. oktobra Direktīvu 97/52/EK, un it īpaši tās 3. panta 2. punkts; Padomes 1993. gada 14. jūnija Direktīva 93/36/EEK, ar ko koordinē publiskā iepirkuma piegādes līgumu slēgšanas tiesību piešķiršanas procedūras, kas grozīta ar Direktīvu 97/52, un it īpaši tās 5. panta 7. punkts; Padomes 1993. gada 14. jūnija Direktīva 93/37 par to, kā koordinēt publiskā iepirkuma būvdarbu līgumu slēgšanas tiesību piešķiršanas procedūras, kas grozīta ar Direktīvu 97/52, un it īpaši tās 6. panta 6. punkts; kā arī Padomes 1993. gada 14. jūnija Direktīva 93/38/EEK, ar ko koordinē publiskā iepirkuma līgumu slēgšanas tiesību piešķiršanas procedūras, kuras piemēro subjekti, kas darbojas ūdensapgādes, enerģētikas, transporta un telekomunikāciju nozarē, kas grozīta ar Eiropas Parlamenta un Padomes 1998. gada 16. februāra Direktīvu 98/4/EK, un it īpaši tās 4. panta 2. punkts aizliedz tādu noteikumu kā 1999. gada 25. marta Karaliskā lēmuma, ar ko grozīts 1996. gada 10. janvāra Karaliskais lēmums par būvdarbu, piegāžu un pakalpojumu publiskajiem iepirkumiem ūdensapgādes, enerģētikas, transporta un telekomunikāciju nozarēs, 26. pants un 1999. gada 25. marta Karaliskā lēmuma, ar ko grozīts 1996. gada 8. janvāra Karaliskais lēmums par būvdarbu, piegāžu un pakalpojumu un valsts būvdarbu koncesiju publiskajiem iepirkumiem, 32. pants, saskaņā ar kuru personai, kas veikusi ar minētajiem būvdarbiem, piegādēm vai pakalpojumiem saistītu pētījumu, pārbaudi, analīzi vai izstrādi, nav atļauts iesniegt dalības pieteikumu vai piedāvājumu būvdarbu, piegāžu un pakalpojumu publiskajam iepirkumam, neparedzot šai personai iespēju pierādīt, ka konkrētajos apstākļos tās iegūtā pieredze nevarēja izkropļot konkurenci;
 2) Padomes 1989. gada 21. decembra Direktīva 89/665/EEK par to normatīvo un administratīvo aktu koordinēšanu, kuri attiecas uz pārsūdzības procedūru piemērošanu, piešķirot publiskā iepirkuma piegādes un būvdarbu līgumu slēgšanas tiesības, un it īpaši tās 2. panta 1. punkta a) apakšpunkts un 5. pants, kā arī Padomes 1992. gada 25. februāra Direktīva 92/13/EEK, ar ko koordinē normatīvos un administratīvos aktus par to, kā piemēro Kopienas noteikumus par publiskā iepirkuma līgumu slēgšanas tiesību piešķiršanas procedūrām, ko piemēro subjekti, kuri darbojas ūdensapgādes, enerģētikas, transporta un telekomunikāciju nozarē, un it īpaši tās 1. un 2. pants aizliedz to, ka līgumslēdzēja iestāde jebkurā laikā – līdz pat piedāvājumu izvērtēšanas procedūras beigām – var atteikt tiesības piedalīties publiskā iepirkuma līguma slēgšanas tiesību piešķiršanas procedūrā vai iesniegt piedāvājumu uzņēmumam, kas saistīts ar personu, kura veikusi noteiktus sagatavošanas darbus, lai gan minētais uzņēmums, atbildot uz līgumslēdzējas iestādes šajā sakarā uzdotajiem jautājumiem, ir apliecinājis, ka nav guvis nepamatotu priekšrocību, kas varētu izkropļot normālus konkurences apstākļus.</t>
  </si>
  <si>
    <t>http://curia.europa.eu/juris/liste.jsf?language=lv&amp;jur=C,T,F&amp;num=C-21/03&amp;td=ALL</t>
  </si>
  <si>
    <t>C-414/03</t>
  </si>
  <si>
    <t>Commission of the European Communities 
 v 
 Federal Republic of Germany</t>
  </si>
  <si>
    <t>Valsts pienākumu neizpilde — Direktīvas 92/50/EEK 8.
 pants — Procedūra valsts pakalpojumu līgumu piešķiršanai
 — Atkritumu aizvākšana Lejassaksijā)</t>
  </si>
  <si>
    <t>1) tā kā Landkreis Friesland piešķīra līgumu par atkritumu aizvākšanu Lejassaksijā, neievērojot izsludināšanas un procedūras noteikumus, kas paredzēti 8. pantā Padomes 1992. gada 18. jūnija Direktīvā 92/50/EEK par procedūru koordinēšanu valsts pakalpojumu līgumu piešķiršanai, kopā ar šīs direktīvas III līdz VI sadaļu, Vācijas Federatīvā Republika nav izpildījusi pienākumus, ko tai uzliek šī direktīva;</t>
  </si>
  <si>
    <t>http://curia.europa.eu/juris/liste.jsf?language=lv&amp;jur=C,T,F&amp;num=C-414/03&amp;td=ALL</t>
  </si>
  <si>
    <t>C-84/03</t>
  </si>
  <si>
    <t>Commission of the European Communities 
 v 
 Kingdom of Spain</t>
  </si>
  <si>
    <t>Valsts pienākumu neizpilde — Direktīva 93/36/EEK un
 Direktīva 93/37/EEK — Valsts līgumi — Procedūra piegādes
 un būvdarbu valsts līgumu piešķiršanai — Piemērošanas
 joma — Līgumslēdzējas iestādes jēdziens — Starp valsts
 pārvaldes iestādēm noslēgtie sadarbības nolīgumi — Līguma
 jēdziens — Sarunu procedūras izmantošana Direktīvā neparedzētos
 gadījumos</t>
  </si>
  <si>
    <t>1) nepareizi transponējot valsts tiesībās Padomes 1993. gada 14. jūnija Direktīvu 93/36/EK, ar ko koordinē piegāžu valsts līgumu piešķiršanas procedūras, un Padomes 1993. gada 14. jūnija Direktīvu 93/37/EK par to, kā koordinēt būvdarbu valsts līgumu piešķiršanas procedūras, jo īpaši:
 – 2000. gada 16. jūnija Ley de Contractos de las Administraciones Publicas (likums, kas attiecas uz valsts pārvaldes iestāžu piešķirtajiem līgumiem), kura kodificētā versija apstiprināta ar 2000. gada 16. jūnija Real Decreto Legislativo2/2000, 1. panta 3. punktā paredzot, ka šis likums netiek piemērots privāto tiesību subjektiem, kuri atbilst nosacījumiem, kas norādīti abu minēto direktīvu 1. panta b) punkta otrās daļas pirmajā, otrajā un trešajā ievilkumā,
 – šā likuma 3. panta 1. punkta c) apakšpunktā paredzot, ka šis pats likums pilnībā netiek piemērots sadarbības nolīgumiem, kas noslēgti starp valsts pārvaldes iestādēm un citām valsts iestādēm, un tādējādi arī nolīgumiem, kuri attiecas uz valsts līgumiem šo pašu direktīvu nozīmē,
 – minētā likuma 141. panta a) punktā un 182. panta a) un g) punktā ļaujot sarunu procedūru izmantot divos gadījumos, kas nav paredzēti minētajās direktīvās, Spānijas Karaliste nav izpildījusi pienākumus, kas tai uzlikti saskaņā ar šīm direktīvām;
 2) piespriest Spānijas Karalistei atlīdzināt tiesāšanās izdevumus.</t>
  </si>
  <si>
    <t>http://curia.europa.eu/juris/liste.jsf?language=lv&amp;jur=C,T,F&amp;num=C-84/03&amp;td=ALL</t>
  </si>
  <si>
    <t>C-26/03</t>
  </si>
  <si>
    <t>Stadt Halle and RPL Recyclingpark Lochau GmbH
 v
 Arbeitsgemeinschaft Thermische Restabfall- und Energieverwertungsanlage TREA Leuna</t>
  </si>
  <si>
    <t>Direktīva 92/50/EEK — Valsts pakalpojumu līgumi —
 Piešķiršana bez paziņojuma par līgumu — Līguma piešķiršana
 uzņēmumam ar jauktu (privātu un publisku) kapitālu
 — Tiesas aizsardzība — Direktīva 89/665/EEK — ("in-house")</t>
  </si>
  <si>
    <t>1) 1. panta 1. punkts Padomes 1989. gada 21. decembra Direktīvā (89/665/EEK) par to normatīvo un administratīvo aktu koordinēšanu, kuri attiecas uz izskatīšanas procedūru piemērošanu, piešķirot piegādes un uzņēmuma līgumus valsts vajadzībām, kas grozīta ar Padomes 1992. gada 18. jūnija Direktīvu (92/50/EEK) par procedūru koordinēšanu valsts pakalpojumu līgumu piešķiršanai, kas savukārt grozīta ar Eiropas Parlamenta un Padomes 1997. gada 13. oktobra Direktīvu (97/52/EK), ir jāinterpretē tādā nozīmē, ka dalībvalstu pienākums nodrošināt efektīvu un ātru iespēju pārsūdzēt līgumslēdzēju iestāžu pieņemtos lēmumus attiecas arī uz lēmumiem, kas nav pieņemti formālas valsts līgumu piešķiršanas procedūras ietvaros un pirms formāla uzaicinājuma iesniegt piedāvājumu, proti, tas attiecas arī uz lēmumu par to, vai uz konkrētu valsts līgumu attiecas Direktīvas 92/50 personiskā vai materiāltiesiskā piemērošanas joma. Šādas pārsūdzības iespējas ir pieejamas visām personām, kurām ir vai ir bijusi interese noslēgt valsts līgumu un kuras ir skāris vai var skart potenciālais pārkāpums, turklāt no brīža, kad līgumslēdzēja ātru iespēju pārsūdzēt līgumslēdzēju iestāžu pieņemtos lēmumus attiecas arī uz lēmumiem, kas nav pieņemti formālas valsts līgumu piešķiršanas procedūras ietvaros un pirms formāla uzaicinājuma iesniegt piedāvājumu, proti, tas attiecas arī uz lēmumu par to, vai uz konkrētu valsts līgumu attiecas Direktīvas 92/50 personiskā vai materiāltiesiskā piemērošanas joma. Šādas pārsūdzības iespējas ir pieejamas visām personām, kurām ir vai ir bijusi interese noslēgt valsts līgumu un kuras ir skāris vai var skart potenciālais pārkāpums, turklāt no brīža, kad līgumslēdzēja iestāde ir paudusi gribu, kurai var būt tiesiskas sekas. Tātad dalībvalstis nedrīkst pakārtot pārsūdzības iespēju kādam posmam,
 ko formāli sasniegusi valsts līguma piešķiršanas procedūra; 2) gadījumos, kad līgumslēdzēja iestāde ir nodomājusi noslēgt līgumu, kam ir finansiālas sekas un kas saistīts ar pakalpojumiem, uz kuriem attiecas Direktīvas 92/50, kas grozīta ar Direktīvu 97/52, materiāltiesiskā piemērošanas joma, ar uzņēmējsabiedrību, kura no tās nav juridiski atkarīga un kurā līgumslēdzējai iestādei kopā ar kādu privātu uzņēmumu vai vairākiem privātiem uzņēmumiem pieder kapitāls, šai līgumslēdzējai iestādei tik un tā ir jāpiemēro šai Direktīvā paredzētās valsts līguma piešķiršanas procedūras.</t>
  </si>
  <si>
    <t>http://curia.europa.eu/juris/liste.jsf?language=lv&amp;jur=C,T,F&amp;num=C-26/03&amp;td=ALL</t>
  </si>
  <si>
    <t>C-126/03</t>
  </si>
  <si>
    <t>Valsts pienākumu neizpilde — Direktīva 92/50/EEK — Valsts pakalpojumu līgumi — Atkritumu transportēšanas pakalpojumi — Procedūra bez iepriekšējas līguma paziņojuma publicēšanas — Līgumslēdzējas iestādes noslēgts līgums par ekonomisko darbību, kas ir pakļauta konkurencei — Līgumslēdzējas iestādes noslēgts līgums, lai tā varētu iesniegt piedāvājumu līgumu piešķiršanas procedūrā — Pakalpojumu sniedzēja spēju pamatojums — Iespēja paļauties uz trešo personu spējām — Apakšlīgumi — Valsts pienākumu neizpildi konstatējoša sprieduma sekas</t>
  </si>
  <si>
    <t>1) pasludināt, ka, tā kā līgumu par atkritumu transportēšanu no izkraušanas punktiem Donauwald reģionā uz Munich-North termoelektrostaciju Minhenes pilsēta piešķīra, pārkāpjot procesuālos noteikumus, kas noteikti Padomes 1992. gada 18. jūnija Direktīvas 92/50/EEK par procedūru koordinēšanu valsts pakalpojumu līgumu piešķiršanai 8. pantā, lasot to kopā ar šīs direktīvas 11. panta 1. punktu, Vācijas Federatīvā Republika nav izpildījusi saistības, ko tai uzliek šī direktīva;</t>
  </si>
  <si>
    <t>http://curia.europa.eu/juris/liste.jsf?language=lv&amp;jur=C,T,F&amp;num=C-126/03&amp;td=ALL</t>
  </si>
  <si>
    <t>C-340/02</t>
  </si>
  <si>
    <t>Dalībvalsts pienākumu neizpilde — Direktīva 92/50/EEK — Procedūra valsts pakalpojumu līgumu piešķiršanai — Atbalsta sniegšana attīrīšanas stacijas projekta vadībā — Ideju projekta konkursa uzvarētāja (izraudzīšana), nepublicējot EKOV paziņojumu par līguma piešķiršanu (paziņojumu par iepirkumu)</t>
  </si>
  <si>
    <t>1) sakarā ar to, ka Communauté Urbaine du Mans ir piešķīrusi [līgumu] par atbalstu Chauviniére attīrīšanas stacijas projekta vadībā, nepublicējot paziņojumu par iepirkumu Eiropas Kopienu Oficiālajā Vēstnesī, Francijas Republika nav izpildījusi pienākumus, ko tai uzliek Direktīva 92/50/EEK par procedūru saskaņošanu valsts pakalpojumu līgumu piešķiršanai un jo īpaši tās 15. panta 2. punkts;</t>
  </si>
  <si>
    <t>http://curia.europa.eu/juris/liste.jsf?language=lv&amp;jur=C,T,F&amp;num=C-340/02&amp;td=ALL</t>
  </si>
  <si>
    <t>C-247/02</t>
  </si>
  <si>
    <t>Sintesi SpA
 v
 Autorità per la Vigilanza sui Lavori Pubblici</t>
  </si>
  <si>
    <t>Direktīva 93/37/EEK — Būvdarbu valsts līgumi — Līgumu piešķiršana — Līgumslēdzējas iestādes tiesības izvēlēties starp zemākās cenas un saimnieciski visizdevīgākā piedāvājuma kritēriju</t>
  </si>
  <si>
    <t>Padomes 1993. gada 14. jūnija Direktīvas 93/37/EEK par to, kā koordinēt būvdarbu valsts līgumu piešķiršanas procedūras, 30. panta 1. punkts ir interpretējams tādējādi, ka tas iestājas pret valsts regulējumu, kas abstraktā un vispārējā veidā uzliek līgumslēdzējām iestādēm par pienākumu piemērot vienīgi zemākās cenas kritēriju, piešķirot būvdarbu valsts līgumus atklātu vai slēgtu konkursa procedūru rezultātā.</t>
  </si>
  <si>
    <t>http://curia.europa.eu/juris/liste.jsf?language=lv&amp;jur=C,T,F&amp;num=C-247/02&amp;td=ALL</t>
  </si>
  <si>
    <t>C-385/02</t>
  </si>
  <si>
    <t>Valsts pienākumu neizpilde — Direktīva 93/37/EEK —
 Būvdarbu valsts līgumi — Sarunu procedūra bez iepriekšējas
 paziņojuma par līgumu publicēšanas</t>
  </si>
  <si>
    <t>1) Tā kā Valsts būvdarbu ministrijas (tagad Infrastruktūras un transporta ministrija) iestāde Magistrato per il Po di Parma piešķīra līgumus par paplašināšanās baseina, kas satur palu ūdeņus no upes Parma Marano apvidū (Parmas pašvaldībā), būvdarbu pabeigšanu, kā arī līgumus par upes Enza paplašināšanās baseina uzlabošanu un ar pabeigšanu saistītiem darbiem, un par upes
 Terdoppio, dienvidrietumos no Cerano, palu ūdeņu ierobežošanas darbiem ar sarunu procedūru bez iepriekšējas līguma paziņojuma publicēšanas, kaut arī nepastāvēja tam nepieciešamie noteikumi, Itālijas Republika nav izpildījusi savu pienākumu, ko tai uzliek 1993. gada 14. jūnija Padomes Direktīva 93/37/EEK par to, kā koordinēt būvdarbu valsts līgumu piešķiršanas procedūras;</t>
  </si>
  <si>
    <t>http://curia.europa.eu/juris/liste.jsf?language=lv&amp;jur=C,T,F&amp;num=C-385/02&amp;td=ALL</t>
  </si>
  <si>
    <t>C-212/02</t>
  </si>
  <si>
    <t>Commission of the European Communities 
 v 
 Republic of Austria</t>
  </si>
  <si>
    <t>Valsts pienākumu neizpilde — Direktīva 89/665/EEK un
 92/13/EEK — Nepilnīga transponēšana — Pienākums
 paredzēt likumdošanā par valsts līgumu piešķiršanu
 procedūru, kas dod iespēju visiem noraidītajiem pretendentiem
 pieprasīt lēmuma par pasūtījuma piešķiršanu atcelšanu</t>
  </si>
  <si>
    <t>1) tā kā Landesvergabegesetze (federālie likumi par valsts līgumu piešķiršanu) Zalcburgas, Štīrijas, Lejasaustrijas un Karintijas reģionos nekādā gadījumā neparedz pārskatīšanas procedūru, kas ļautu pretendentam pieprasīt lēmuma par līguma piešķiršanu atcelšanu, Austrijas Republika nav izpildījusi tai ar Padomes 1989.gada 21. decembra Direktīvu 89/665/EEK par normatīvo un administratīvo aktu koordinēšanu attiecībā uz pārskatīšanas procedūru piemērošanu, piešķirot piegāžu valsts līgumus un būvdarbu valsts līgumus 2. panta 1. punkta a) un b) apakšpunktu un Padomes 1992. gada 25. februāra Direktīvu 92/13/EEK, ar ko koordinē normatīvos un administratīvos aktus par to, kā piemēro Kopienas noteikumus par līgumu piešķiršanas procedūrām, ko piemēro subjekti, kuri darbojas ūdensapgādes, enerģētikas, transporta un telekomunikāciju nozarē, uzliktos pienākumus;</t>
  </si>
  <si>
    <t>http://curia.europa.eu/juris/liste.jsf?language=lv&amp;jur=C,T,F&amp;num=C-212/02&amp;td=ALL</t>
  </si>
  <si>
    <t>C-314/01</t>
  </si>
  <si>
    <t>Siemens AG Österreich and ARGE Telekom &amp; Partner
 v
 Hauptverband der österreichischen Sozialversicherungsträger</t>
  </si>
  <si>
    <t>Public contracts – Directive 89/665/EEC – Review procedures concerning the award of public contracts – Effects of a decision by the body responsible for review procedures annulling the decision by the contracting authority not to revoke the procedure by which a contract was awarded – Restriction on the use of subcontracting</t>
  </si>
  <si>
    <t>Council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and in particular Articles 1(1) and 2(7) thereof, must be construed as meaning that, in the case where a clause in an invitation to tender is incompatible with Community rules on public contracts, the national legal systems of the Member States must provide for the possibility of relying on that incompatibility in the review procedures referred to in Directive 89/665.</t>
  </si>
  <si>
    <t>http://curia.europa.eu/juris/liste.jsf?language=lv&amp;jur=C,T,F&amp;num=C-314/01&amp;td=ALL</t>
  </si>
  <si>
    <t>C-230/02</t>
  </si>
  <si>
    <t>Grossmann Air Service, Bedarfsluftfahrtunternehmen GmbH &amp; Co. KG
 v
 Republik Österreich</t>
  </si>
  <si>
    <t>Public procurement - Directive 89/665/EEC - Review procedures for the award of public contracts - Articles 1(3) and 2(1)(b) - Persons to whom review procedures must be available - Definition of ‘interest in obtaining a public contract</t>
  </si>
  <si>
    <t>1.Articles 1(3) and 2(1)(b) of Council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must be interpreted as not precluding a person from being regarded, once a public contract has been awarded, as having lost his right of access to the review procedures provided for by the Directive if he did not participate in the award procedure for that contract on the ground that he was not in a position to supply all the services for which bids were invited, because there were allegedly discriminatory specifications in the documents relating to the invitation to tender, but he did not seek review of those specifications before the contract was awarded.
 2.Article 1(3) of Directive 89/665, as amended by Directive 92/50, must be interpreted as precluding a person who has participated in a contract award procedure from being regarded as having lost his interest in obtaining the contract on the ground that, before seeking the review provided for by the Directive, he failed to refer the case to a conciliation committee such as Bundes-Vergabekontrollkommission (Federal Public Procurement Review Commission, established by the Bundesgesetz über die Vergabe von Aufträgen (Bundesvergabegesetz) 1997 (1997 Federal Law on Public Procurement).</t>
  </si>
  <si>
    <t>http://curia.europa.eu/juris/liste.jsf?language=lv&amp;jur=C,T,F&amp;num=C-230/02&amp;td=ALL</t>
  </si>
  <si>
    <t>C-448/01</t>
  </si>
  <si>
    <t>EVN AG,
 Wienstrom GmbH
 v
 Republik Österreich,
 third parties:
 Stadtwerke Klagenfurt AG
 and
 Kärntner Elektrizitäts-AG</t>
  </si>
  <si>
    <t>Directive 93/36/EEC – Public supply contracts – Concept of the most economically advantageous tender – Award criterion giving preference to electricity produced from renewable energy sources – Directive 89/665/EEC – Public procurement review proceedings – Unlawful decisions – Possibility of annulment only in the case of material influence on the outcome of the tender procedure – Illegality of an award criterion – Obligation to cancel the invitation to tender</t>
  </si>
  <si>
    <t>1.The Community legislation on public procurement does not preclude a contracting authority from applying, in the context of the assessment of the most economically advantageous tender for a contract for the supply of electricity, an award criterion with a weighting of 45% which requires that the electricity supplied be produced from renewable energy sources. The fact that that criterion does not necessarily serve to achieve the objective pursued is irrelevant in that regard. On the other hand, that legislation does preclude such a criterion where
 ─ it is not accompanied by requirements which permit the accuracy of the information contained in the tenders to be effectively verified,
 ─ it requires tenderers to state how much electricity they can supply from renewable energy sources to a non-defined group of consumers, and allocates the maximum number of points to whichever tenderer states the highest amount, where the supply volume is taken into account only to the extent that it exceeds the volume of consumption expected in the context of the procurement.
 It is for the national court to determine whether, despite the contracting authority's failure to stipulate a specific supply period, the award criterion was sufficiently clearly formulated to satisfy the requirements of equal treatment and transparency of procedures for awarding public contracts.
 2.The Community legislation on public procurement requires the contracting authority to cancel an invitation to tender if it transpires in review proceedings under Article 1 of Directive 89/665 that a decision relating to one of the award criteria laid down by that authority is unlawful and it is therefore annulled by the review body.</t>
  </si>
  <si>
    <t>http://curia.europa.eu/juris/liste.jsf?language=lv&amp;jur=C,T,F&amp;num=C-448/01&amp;td=ALL</t>
  </si>
  <si>
    <t>C-252/01</t>
  </si>
  <si>
    <t>Commission of the European Communities 
 v 
 Kingdom of Belgium</t>
  </si>
  <si>
    <t>Failure by a Member State to fulfil its obligations - Procedures for the award of public service contracts - Directive 92/50/EEC - Renewal of a contract for surveillance of the Belgian coast by aerial photography</t>
  </si>
  <si>
    <t>http://curia.europa.eu/juris/liste.jsf?language=en&amp;jur=C,T,F&amp;num=C-252/01&amp;td=ALL</t>
  </si>
  <si>
    <t>C-283/00</t>
  </si>
  <si>
    <t>Failure of a Member State to fulfil its obligations - Public procurement - Directive 93/37/EEC - Procedure for the award of public works contracts - State commercial company governed by private law - Company's object consisting of the implementation of a plan for repaying the costs of and establishing prisons - Concept of ‘contracting authority’</t>
  </si>
  <si>
    <t>1. Declares that, by failing to comply with all the provisions of Council Directive 93/37/EEC of 14 June 1993 concerning the coordination of procedures for the award of public works contracts in connection with the call for tenders for the execution of works for the Centro Educativo Penitenciario Experimental de Segovia issued by the Sociedad Estatal de Infraestruturas y Equipamientos Penitenciarios S.A. (‘SIEPSA’), a company falling within the definition of a contracting authority for the purposes of Article 1(b) of the Directive, the Kingdom of Spain has failed to fulfil its obligations under that directive;
 2. Orders the Kingdom of Spain to pay the costs.</t>
  </si>
  <si>
    <t>http://curia.europa.eu/juris/liste.jsf?language=lv&amp;jur=C,T,F&amp;num=C-283/00&amp;td=ALL</t>
  </si>
  <si>
    <t>C-421/01</t>
  </si>
  <si>
    <t>Traunfellner GmbH
 v
 Österreichische Autobahnen- und Schnellstraßen-Finanzierungs-AG (Asfinag)</t>
  </si>
  <si>
    <t>Directive 93/37/EEC - Public works contracts - Concept of a ‘variant’ - Conditions for consideration and assessment for the purpose of awarding a contract</t>
  </si>
  <si>
    <t>1. Article 19 of Council Directive 93/37/EEC of 14 June 1993 concerning the coordination of procedures for the award of public works contracts is to be interpreted as meaning that the obligation to set out the minimum specifications required by a contracting authority in order to take variants into consideration is not satisfied where the contract documents merely refer to a provision of national legislation requiring an alternative tender to ensure the performance of work which is qualitatively equivalent to that for which tenders are invited.
 2. Article 30 of Directive 93/37 can apply only to variants which have been properly taken into consideration by the contracting authority in accordance with Article 19 of that directive.</t>
  </si>
  <si>
    <t>http://curia.europa.eu/juris/liste.jsf?language=lv&amp;jur=C,T,F&amp;num=C-421/01&amp;td=ALL</t>
  </si>
  <si>
    <t>C-280/00</t>
  </si>
  <si>
    <t>ltmark Trans GmbH,
 Regierungspräsidium Magdeburg
 v
 Nahverkehrsgesellschaft Altmark GmbH,
 third party:
 Oberbundesanwalt beim Bundesverwaltungsgericht</t>
  </si>
  <si>
    <t>Regula (EEK) Nr. 1191/69 – Pilsētas, priekšpilsētas un reģionālā regulārā transporta pakalpojumu izmantošana – Publiskās subsīdijas – Valsts atbalsta jēdziens – Kompensācija par sabiedrisko pakalpojumu sniegšanas pienākuma izpildi</t>
  </si>
  <si>
    <t>1) Padomes 1969. gada 26. jūnija Regula (EEK) Nr. 1191/69 par dalībvalstu darbību sakarā ar saistībām, kuras parasti uzskata par sabiedriskajiem pakalpojumiem, dzelzceļa pārvadājumu, autopārvadājumu un iekšējo ūdensceļu pārvadājumu nozarē, ar grozījumiem, kas paredzēti Padomes 1991. gada 20. jūnija Regulā (EEK) Nr. 1893/91, proti, tās 1. panta 1. punkta otrā daļa, interpretējama tādējādi, ka dalībvalstij ir tiesības nepiemērot Regulu attiecībā uz pilsētas, piepilsētas vai reģionālā regulārā transporta pakalpojumiem, kas neizbēgami atkarīgi no sabiedriskajām subsīdijām, un ierobežot tās piemērošanu attiecībā uz gadījumiem, kad citādi nebūtu iespējama adekvāta transporta pakalpojumu sniegšana, tomēr nodrošinot tiesiskās drošības principa ievērošanu;
 2) EK līguma 92. panta 1. punkta (tagad, pēc grozījumiem – EKL 87. panta 1. punkts) piemērošanas priekšnoteikums, ka atbalstam jābūt tādam, kas iespaido tirdzniecību starp dalībvalstīm, nav atkarīgs no sniegto transporta pakalpojumu lokālā vai reģionālā rakstura vai no attiecīgo darbību sfēras apjoma.
 Tomēr šī tiesību norma neattiecas uz sabiedriskajām subsīdijām, lai nodrošinātu pilsētas, piepilsētas vai reģionālā regulārā transporta pakalpojumu sniegšanu, ja šādas subsīdijas ir uzskatāmas par kompensāciju par pakalpojumiem, ko sniedz saņēmējuzņēmums, lai izpildītu savas sabiedrisko pakalpojumu sniegšanas saistības. Šī kritērija piemērošanas nolūkā iesniedzējtiesai ir jāizvērtē, vai ir izpildīti šādi noteikumi:
 – pirmkārt, saņēmējuzņēmumam faktiski ir jāpilda sabiedrisko pakalpojumu sniegšanas saistības un šīm saistībām ir jābūt skaidri definētām;
 – otrkārt, kompensācijas aprēķināšanas parametriem jābūt iepriekš objektīvi un caurredzami noteiktiem;
 – treškārt, kompensācija nedrīkst pārsniegt summu, kas nepieciešama, lai atlīdzinātu visus vai daļu izdevumu, kas uzņēmumam radušies, izpildot savas sabiedrisko pakalpojumu sniegšanas saistības, ņemot vērā atbilstošos rēķinus un paredzot saprātīgu peļņu par šo saistību izpildi;
 – ceturtkārt, ja uzņēmums sabiedrisko pakalpojumu sniegšanas saistībām konkrētajā gadījumā nav izvēlēts sabiedrisko iepirkumu procedūras rezultātā, kas atļautu izvēlēties pretendentu, kurš spēj šos pakalpojumus piedāvāt par sabiedrībai viszemāko cenu, kompensācijas apjoms nosakāms, pamatojoties uz to izdevumu analīzi, kādi, pildot šīs saistības, rastos tipiskam uzņēmumam, kas ir labi vadīts un adekvāti nodrošināts ar transporta līdzekļiem, lai spētu izpildīt sabiedrisko pakalpojumu sniegšanas saistības, ņemot vērā atbilstošos rēķinus un paredzot saprātīgu peļņu par šo saistību izpildi.
 3) EK līguma 77. pants (tagad – EKL 73. pants) nevar tikt piemērots attiecībā uz sabiedriskajām subsīdijām, kas kompensē papildu izdevumus, kas radušies, izpildot sabiedrisko pakalpojumu sniegšanas saistības, neņemot vērā Regulu Nr. 1191/69, kas grozīta ar Regulu Nr. 1893/91.</t>
  </si>
  <si>
    <t>http://curia.europa.eu/juris/liste.jsf?language=en&amp;jur=C,T,F&amp;num=C-280/00&amp;td=ALL</t>
  </si>
  <si>
    <t>C-249/01</t>
  </si>
  <si>
    <t>Werner Hackermüller
 v
 Bundesimmobiliengesellschaft mbH (BIG),
 Wiener Entwicklungsgesellschaft mbH für den Donauraum AG (WED)</t>
  </si>
  <si>
    <t>Public contracts - Directive 89/665/EEC - Review procedures concerning the award of public contracts - Article 1(3) - Persons to whom review procedures must be available</t>
  </si>
  <si>
    <t>1. Article 1(3) of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does not preclude the review procedures laid down by the directive being available to persons wishing to obtain a particular public contract only if they have been or risk being harmed by the infringement they allege.
 2. Article 1(3) of Directive 89/665, as amended by Directive 92/50, does not permit a tenderer to be refused access to the review procedures laid down by the directive to contest the lawfulness of the decision of the contracting authority not to consider his bid as the best bid on the ground that his bid should have been eliminated at the outset by the contracting authority for other reasons and that therefore he neither has been nor risks being harmed by the unlawfulness which he alleges. In the review procedure thus open to the tenderer, he must be allowed to challenge the ground of exclusion on the basis of which the review body intends to conclude that he neither has been nor risks being harmed by the decision he alleges to be unlawful.</t>
  </si>
  <si>
    <t>http://curia.europa.eu/juris/liste.jsf?language=en&amp;jur=C,T,F&amp;num=C-249/01&amp;td=ALL</t>
  </si>
  <si>
    <t>C-315/01</t>
  </si>
  <si>
    <t>Gesellschaft für Abfallentsorgungs-Technik GmbH (GAT)
 v
 Österreichische Autobahnen und Schnellstraßen AG (ÖSAG)</t>
  </si>
  <si>
    <t>Public contracts - Directive 89/665/EEC - Review procedures concerning the award of public contracts - Power of the body responsible for review procedures to consider infringements of its own motion - Directive 93/36/EEC- Procedures for the award of public supply contracts - Selection criteria - Award criteria</t>
  </si>
  <si>
    <t>1.Directive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does not preclude the court responsible for hearing review procedures, in an action brought by a tenderer, with the ultimate aim of obtaining damages, for a declaration that the decision to award a public contract is unlawful, from raising of its own motion the unlawfulness of a decision of the contracting authority other than the one contested by the tenderer. On the other hand, the directive does preclude the court from dismissing an application by a tenderer on the ground that, owing to the unlawfulness raised of its own motion, the award procedure was in any event unlawful and that the harm which the tenderer may have suffered would therefore have been caused even in the absence of the unlawfulness alleged by the tenderer.
 2.Council Directive 93/36/EEC of 14 June 1993 coordinating procedures for the award of public supply contracts precludes the contracting authority, in a procedure to award a public supply contract, from taking account of the number of references relating to the products offered by the tenderers to other customers not as a criterion for establishing their suitability for carrying out the contract but as a criterion for awarding the contract.
 3.Directive 93/36/EEC precludes, in a procedure to award a public supply contract, the requirement that the products which are the subject of the tenders be available for inspection by the contracting authority within a radius of 300 km of the authority as a criterion for the award of the contract.</t>
  </si>
  <si>
    <t>http://curia.europa.eu/juris/liste.jsf?language=en&amp;jur=C,T,F&amp;num=C-315/01&amp;td=ALL</t>
  </si>
  <si>
    <t>C-410/01</t>
  </si>
  <si>
    <t>Fritsch, Chiari &amp; Partner, Ziviltechniker GmbH and Others
 v
 Autobahnen- und Schnellstraßen-Finanzierungs-AG (Asfinag)</t>
  </si>
  <si>
    <t>Public contracts - Directive 89/665/EEC - Review procedures concerning the award of public contracts - Article 1(3) - Persons to whom review procedures must be available - Definition of ‘interest in obtaining a public contract’</t>
  </si>
  <si>
    <t>Article 1(3) of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precludes an undertaking which has participated in a public procurement procedure from being considered as having lost its interest in obtaining that contract on the ground that, before bringing a review procedure under that directive, it failed to apply to a conciliation commission, such as the Bundes-Vergabekontrollkommission established by the Bundesgesetz über die Vergabe von Aufträgen (Bundesvergabegesetz) 1997 (1997 Austrian Federal Law on Public Procurement).</t>
  </si>
  <si>
    <t>http://curia.europa.eu/juris/liste.jsf?language=en&amp;jur=C,T,F&amp;num=C-410/01&amp;td=ALL</t>
  </si>
  <si>
    <t>C-18/01</t>
  </si>
  <si>
    <t>Arkkitehtuuritoimisto Riitta Korhonen Oy,
 Arkkitehtitoimisto Pentti Toivanen Oy,
 Rakennuttajatoimisto Vilho Tervomaa
 v
 Varkauden Taitotalo Oy</t>
  </si>
  <si>
    <t>Directive 92/50/EEC - Public service contracts - Definition of ‘contracting authority’ - Body governed by public law - Company set up by a regional or local authority to promote the development of industrial or commercial activities on the territory of that authority</t>
  </si>
  <si>
    <t>1.A limited company established, owned and managed by a regional or local authority meets a need in the general interest, within the meaning of the second subparagraph of Article 1(b) of Council Directive 92/50/EEC of 18 June 1992 relating to the coordination of procedures for the award of public service contracts, where it acquires services with a view to promoting the development of industrial or commercial activities on the territory of that regional or local authority. To determine whether that need has no industrial or commercial character, the national court must assess the circumstances which prevailed when that company was set up and the conditions in which it carries on its activity, taking account in particular of the fact that it does not aim primarily at making a profit, the fact that it does not bear the risks associated with the activity, and any public financing of the activity in question.
 2.The fact that the premises to be constructed are leased only to a single undertaking is not capable of calling into question the lessor's status of a body governed by public law, where it is shown that the lessor meets a need in the general interest not having an industrial or commercial character.</t>
  </si>
  <si>
    <t>http://curia.europa.eu/juris/liste.jsf?language=en&amp;jur=C,T,F&amp;num=C-18/01&amp;td=ALL</t>
  </si>
  <si>
    <t>C-214/00</t>
  </si>
  <si>
    <t>Failure of a State to fulfil obligations - Directive 89/665/EEC - Review procedures in the field of public procurement - Transposition - Definition of contracting authority - Body governed by public law - Reviewable measures - Interim measures</t>
  </si>
  <si>
    <t>1.Declares that, by failing to adopt the measures needed to comply with the provisions of Articles 1 and 2 of Council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and in particular:
 - by failing to extend the system of review procedures provided for by that directive to decisions adopted by companies governed by private law established for the specific purpose of meeting needs in the general interest which do not have an industrial or commercial character, have legal personality, and are financed for the most part by public authorities or other entities governed by public law or are subject to supervision by the latter, or have an administrative, managerial or supervisory board more than half of whose members are appointed by public authorities or other entities governed by public law, and
 - by making the possibility of interim measures being granted in relation to decisions adopted by the contracting authorities subject, as a general rule, to the need first to appeal against the decision of the contracting authority, the Kingdom of Spain has failed to fulfil its obligations under that directive;
 2.Dismisses the remainder of the application;
 3.Orders the Commission of the European Communities to pay one third of the costs and the Kingdom of Spain to pay two thirds of the costs.</t>
  </si>
  <si>
    <t>http://curia.europa.eu/juris/liste.jsf?language=en&amp;jur=C,T,F&amp;num=C-214/00&amp;td=ALL</t>
  </si>
  <si>
    <t>C-20/01 &amp; C-28/01</t>
  </si>
  <si>
    <t>Joined Cases C-20/01 and C-28/01: Commission of the European Communities 
 v 
 Federal Republic of Germany</t>
  </si>
  <si>
    <t>Failure by a Member State to fulfil its obligations - Admissibility - Legal interest in bringing proceedings - Directive 92/50/EEC - Procedures for the award of public service contracts - Negotiated procedure without prior publication of a contract notice - Conditions</t>
  </si>
  <si>
    <t>1.Declares that since the Municipality of Bockhorn (Germany) failed to invite tenders for the award of the contract for the collection of its waste water and failed to publish notice of the results of the procedure for the award of the contract in the Supplement to the Official Journal of the European Communities, the Federal Republic of Germany, at the time of the award of that public service contract, failed to fulfil its obligations under Article 8 in conjunction with Article 15(2) and Article 16(1) of Council Directive 92/50/EEC of 18 June 1992 relating to the coordination of procedures for the award of public service contracts;
 2.Declares that since the City of Braunschweig (Germany) awarded a contract for waste disposal by negotiated procedure without prior publication of a contract notice, although the criteria laid down in Article 11(3) of Directive 92/50 for an award by privately negotiated procedure without a Community-wide invitation to tender had not been met, the Federal Republic of Germany, at the time of the award of that public service contract, failed to fulfil its obligations under Article 8 and Article 11(3)(b) of that directive;
 3.Orders the Federal Republic of Germany to pay the costs;
 4.Orders the United Kingdom of Great Britain and Northern Ireland to bear its own costs.</t>
  </si>
  <si>
    <t>http://curia.europa.eu/juris/liste.jsf?language=en&amp;jur=C,T,F&amp;num=C-20/01&amp;td=ALL</t>
  </si>
  <si>
    <t>C-424/01</t>
  </si>
  <si>
    <t>CS Communications &amp; Systems Austria GmbH
 v
 Allgemeine Unfallversicherungsanstalt</t>
  </si>
  <si>
    <t>Public contracts - Directive 89/665/EEC - Review procedures for the award of public contracts - Action for annulment of a decision of the contracting authority - Application for interim measures - Duty or discretion of the body responsible for review procedures to take account of the prospects of success of the substantive claim - Article 104(3) of the Rules of Procedure - Question the answer to which does not admit of any reasonable doubt</t>
  </si>
  <si>
    <t>Article 2 of Council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must be interpreted as meaning that it does not preclude the Member States from providing that when a body responsible for review procedures for the award of public contracts decides an application for interim measures, it is bound or authorised to take account of the prospects of success of an application for a decision of a contracting authority to be set aside on the ground that it is unlawful, so long as the national rules thus governing the adoption of those interim measures are not less favourable than those governing similar domestic actions and do not make it practically impossible or excessively difficult to exercise the rights conferred by Community law.</t>
  </si>
  <si>
    <t>http://curia.europa.eu/juris/liste.jsf?language=en&amp;jur=C,T,F&amp;num=C-424/01&amp;td=ALL</t>
  </si>
  <si>
    <t>T-273/01</t>
  </si>
  <si>
    <t>Innova Privat-Akademie GmbH 
 v 
 Commission of the European Communities</t>
  </si>
  <si>
    <t>ECIP Programme- Project to set up a joint venture for professional training in India - Refusal of funding - Action for compensation</t>
  </si>
  <si>
    <t>http://curia.europa.eu/juris/liste.jsf?language=lv&amp;jur=C,T,F&amp;num=T-273/01&amp;td=ALL</t>
  </si>
  <si>
    <t>C-327/00</t>
  </si>
  <si>
    <t>Santex SpA
 v
 Unità Socio Sanitaria Locale n. 42 di Pavia,
 interveners :
 Sca Mölnlycke SpA, Artsana SpA
 and Fater SpA</t>
  </si>
  <si>
    <t>Directive 93/36/EEC - Public supply contracts - Directive 89/665/EEC - Review procedures applicable to public contracts - Limitation period - Principle of effectiveness</t>
  </si>
  <si>
    <t>Council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must be interpreted as imposing on the competent national courts, where it is established that, by its conduct, a contracting authority has rendered impossible or excessively difficult the exercise of the rights conferred by the Community legal order on a national of the Union who has been harmed by a decision of that contracting authority, an obligation to allow as admissible pleas in law alleging that the notice of invitation to tender is incompatible with Community law , which are put forward in support of an application for review of that decision, by availing itself, where appropriate, of the possibility afforded by national law of disapplying national rules on limitation periods, under which, when the period prescribed for bringing proceedings for review of the notice of invitation to tender has expired, it is no longer possible to plead such incompatibility.</t>
  </si>
  <si>
    <t>http://curia.europa.eu/juris/liste.jsf?language=en&amp;jur=C,T,F&amp;num=C-327/00&amp;td=ALL</t>
  </si>
  <si>
    <t>C-373/00</t>
  </si>
  <si>
    <t>Adolf Truley GmbH
 v
 Bestattung Wien GmbH</t>
  </si>
  <si>
    <t>Directive 93/36/EEC - Public supply contracts - Concept of ‘contracting authority’ - Public-law body - Funeral undertaking</t>
  </si>
  <si>
    <t>1.The term ‘needs in the general interest’ in the second subparagraph of Article 1(b) of Council Directive 93/36/EEC of 14 June 1993 coordinating procedures for the award of public supply contracts is an autonomous concept of Community law.
 2.The activities of funeral undertakers may meet a need in the general interest. The fact that a regional or local authority is legally obliged to arrange funerals - and, where necessary, to bear the costs of those funerals - where they have not been arranged within a certain period after a death certificate has been issued constitutes evidence that there is such a need in the general interest.
 3.The existence of significant competition does not, of itself, allow the conclusion to be drawn that there is no need in the general interest, not having an industrial or commercial character. The national court must assess whether or not there is such a need, taking account of all the relevant legal and factual circumstances, such as those prevailing at the time of establishment of the body concerned and the conditions under which it exercises its activity.
 4.A mere review does not satisfy the criterion of management supervision in the third indent of the second subparagraph of Article 1(b) of Directive 93/36. That criterion is, however, satisfied where the public authorities supervise not only the annual accounts of the body concerned but also its conduct from the point of view of proper accounting, regularity, economy, efficiency and expediency and where those public authorities are authorised to inspect the business premises and facilities of that body and to report the results of those inspections to a regional authority which holds, through another company, all the shares in the body in question.</t>
  </si>
  <si>
    <t>http://curia.europa.eu/juris/liste.jsf?language=en&amp;jur=C,T,F&amp;num=C-373/00&amp;td=ALL</t>
  </si>
  <si>
    <t>T-183/00</t>
  </si>
  <si>
    <t>Strabag Benelux NV 
 v 
 Council of the European Union</t>
  </si>
  <si>
    <t>Public works contracts - Non-existence of the contested decision - Statement of reasons of the award decision - Award criteria - Action for annulment - Non-contractual liability of the Community</t>
  </si>
  <si>
    <t>http://curia.europa.eu/juris/liste.jsf?language=lv&amp;jur=C,T,F&amp;num=T-183/00&amp;td=ALL</t>
  </si>
  <si>
    <t>T-4/01</t>
  </si>
  <si>
    <t>Renco SpA 
 v 
 Council of the European Union</t>
  </si>
  <si>
    <t>Public works contracts - Directive 93/37/EEC - Contract documents - Award criteria - Statement of reasons in the award decision - Manifest errors of assessment - Non-contractual liability of the Community</t>
  </si>
  <si>
    <t>http://curia.europa.eu/juris/liste.jsf?language=lv&amp;jur=C,T,F&amp;num=T-4/01&amp;td=ALL</t>
  </si>
  <si>
    <t>C-57/01</t>
  </si>
  <si>
    <t>Makedoniko Metro and Michaniki AE 
 v 
 Elliniko Dimosio</t>
  </si>
  <si>
    <t>Public works contracts - Rules for participating - Group of contractors submitting a tender - Change in the composition of the group - Prohibition laid down in the contract documents - Compatibility with Community law - Review procedures</t>
  </si>
  <si>
    <t>1.Council Directive 93/37/EEC of 14 June 1993 concerning the coordination of procedures for the award of public works contracts does not preclude national rules which prohibit a change in the composition of a group consortium taking part in a procedure for the award of a public works contract or a public works concession which occurs after submission of tenders.
 2.In so far as a decision of a contracting authority adversely affects the rights conferred on a consortium by Community law in the context of a procedure for the award of a public contract, the consortium must be able to avail itself of the review procedures provided for by Council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t>
  </si>
  <si>
    <t>http://curia.europa.eu/juris/liste.jsf?language=lv&amp;jur=C,T,F&amp;num=C-57/01&amp;td=ALL</t>
  </si>
  <si>
    <t>C-470/99</t>
  </si>
  <si>
    <t>Universale-Bau AG,
 Bietergemeinschaft: 1. Hinteregger &amp; Söhne Bauges.mbH Salzburg,
 2. ÖSTU-STETTIN Hoch- und Tiefbau GmbH,
 v
 Entsorgungsbetriebe Simmering GesmbH</t>
  </si>
  <si>
    <t>Directive 93/37/EEC - Public works contracts - Definition of ‘contracting authority’ - Body governed by public law - Restricted procedure - Rules for weighting of criteria for selecting candidates invited to tender - Advertisement - Directive 89/665/EEC - Review procedures relating to public procurement - Time-limits for review</t>
  </si>
  <si>
    <t>1.A body which was not established to satisfy specific needs in the general interest not having an industrial or commercial character, but which has subsequently taken responsibility for such needs, which it has since satisfied, fulfils the requirement of the first indent of the second subparagraph of Article 1(b) of Council Directive 93/37/EEC of 14 June 1993 concerning the coordination of procedures for the award of public works contracts so as to be regarded as a body governed by public law within the meaning of that provision, on condition that the assumption of responsibility for the satisfaction of those needs can be established objectively.
 2.Council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does not preclude national legislation which provides that any application for review of a contracting authority's decision must be commenced within a time-limit laid down to that effect and that any irregularity in the award procedure relied upon in support of such application must be raised within the same period, if it is not to be out of time, with the result that, when that period has passed, it is no longer possible to challenge such a decision or to raise such an irregularity, provided that the time-limit in question is reasonable.
 3.Directive 93/37 is to be interpreted as meaning that where, in the context of a restricted procedure, the contracting authority has laid down in advance the rules for weighting the criteria for selecting the candidates who will be invited to tender, it is obliged to state them in the contract notice or tender documents.</t>
  </si>
  <si>
    <t>http://curia.europa.eu/juris/liste.jsf?language=en&amp;jur=C,T,F&amp;num=C-470/99&amp;td=ALL</t>
  </si>
  <si>
    <t>T-40/01</t>
  </si>
  <si>
    <t>Scan Office Design SA 
 v 
 Commission of the European Communities</t>
  </si>
  <si>
    <t>Public procurement - Supply of office furniture - Action for damages</t>
  </si>
  <si>
    <t>http://curia.europa.eu/juris/liste.jsf?language=lv&amp;jur=C,T,F&amp;num=T-40/01&amp;td=ALL</t>
  </si>
  <si>
    <t>C-411/00</t>
  </si>
  <si>
    <t>Felix Swoboda GmbH
 v
 Österreichische Nationalbank</t>
  </si>
  <si>
    <t>Public service contracts - Directive 92/50/EEC - Scope ratione materiae - Moving offices of a central bank - Contract relating to both services listed in Annex I A to Directive 92/50 and services listed in Annex I B to that directive - Predominance in value terms of services listed in Annex I B</t>
  </si>
  <si>
    <t>1.The determination of the regime applicable to public service contracts composed partly of services falling within Annex I A to Council Directive 92/50/EEC of 18 June 1992 relating to the coordination of procedures for the award of public service contracts and partly of services falling within Annex I B to the directive does not depend on the main purpose of those contracts and is to be made in accordance with the unequivocal test laid down by Article 10 of that directive.
 2.In the award of a contract with a single object but composed of several services, the classification of those services in Annexes I A and I B to Directive 92/50, far from depriving it of its effectiveness, is in accordance with the system laid down by the directive. When, following the classification thus made by reference to the nomenclature of the United Nations Common Product Classification, the value of the services falling within Annex I B exceeds the value of the services falling within Annex I A, there is no obligation on the part of the contracting authority to separate from the contract in question the services referred to in Annex I B and to award separate contracts in respect of them.
 3.It is for the national court to determine the regime applicable to the contract forming the object of the procedure at issue in the main proceedings on the basis of Article 10 of Directive 92/50, in particular by verifying that the services which make up that contract and the reference numbers of the nomenclature of the United Nations Common Product Classification correspond. In any case, Category 20 of Annex I B to Directive 92/50 cannot be interpreted as also including land transport services in themselves, as they are explicitly covered by Category 2 of Annex I A to the Directive.</t>
  </si>
  <si>
    <t>http://curia.europa.eu/juris/liste.jsf?language=en&amp;jur=C,T,F&amp;num=C-411/00&amp;td=ALL</t>
  </si>
  <si>
    <t>T-211/02</t>
  </si>
  <si>
    <t>Tideland Signal Ltd 
 v 
 Commission of the European Communities</t>
  </si>
  <si>
    <t>Public procurement - Rejection of tender - Failure to exercise power to seek clarification of tender - Action for annulment - Expedited procedure</t>
  </si>
  <si>
    <t>1. Annuls the Commission decision of 17 June 2002 rejecting the tender submitted by Tideland Signal Limited for Lot 1 in the tender procedure for EuropeAid/112336/C/S/WW - TACIS - (Re-tender);
 2. Orders the Commission to pay the costs.</t>
  </si>
  <si>
    <t>http://curia.europa.eu/juris/liste.jsf?language=lv&amp;jur=C,T,F&amp;num=T-211/02&amp;td=ALL</t>
  </si>
  <si>
    <t>C-513/99</t>
  </si>
  <si>
    <t>Concordia Bus Finland Oy Ab, formerly Stagecoach Finland Oy Ab 
 v 
 Helsingin kaupunki and HKL-Bussiliikenne</t>
  </si>
  <si>
    <t>Pakalpojumu publiskā iepirkuma līgumi transporta nozarē – Padomes Direktīvas 92/50/EEK un 93/38/EEK – Līgumslēdzēja pašvaldība, kas organizē autobusu transporta pakalpojumus un kuras saimnieciski neatkarīgs subjekts piedalās uzaicinājumā iesniegt piedāvājumu publiskā iepirkuma procedūrā kā pretendents – Ar vides aizsardzību saistītu kritēriju ievērošana, lai noteiktu saimnieciski visizdevīgāko piedāvājumu – Pieļaujamība, ka pretendents, pašvaldības subjekts, izpilda šos kritērijus vieglāk</t>
  </si>
  <si>
    <t>1) Padomes 1992. gada 18. jūnija Direktīvas 92/50/EEK par procedūru koordinēšanu valsts pakalpojumu līgumu piešķiršanai 36. panta 1. punkta a) apakšpunkts ir interpretējams tādējādi, ka tad, kad kontekstā ar publiskā iepirkuma līgumu par pilsētas autobusu transporta pakalpojumu sniegšanu līgumslēdzēja iestāde nolemj piešķirt līgumu pretendentam, kas iesniedza saimnieciski visizdevīgāko piedāvājumu, tā var ņemt vērā tādus ekoloģiskos kritērijus kā autobusu slāpekļa oksīda emisijas vai trokšņu līmeni, ja šie kritēriji ir saistīti ar līgumu priekšmetu, līgumslēdzējai iestādei nepiešķir pilnīgu beznosacījumu brīvību, ir tieši norādīti līguma dokumentos vai paziņojumā par paredzamo publisko iepirkumu un atbilst visiem Kopienu tiesību pamatprincipiem, it īpaši nediskriminācijas principam;
 2) vienlīdzīgas attieksmes princips nav pretrunā tam, ka ņem vērā tādus ar vides aizsardzību saistītus kritērijus kā pamata lietā tikai tādēļ, ka paša līgumslēdzēja subjekta transporta uzņēmums ir viens no dažiem uzņēmumiem, kas var piedāvāt iekārtas, kuras atbilst augšminētajiem kritērijiem;
 3) atbilde uz otro un trešo jautājumu nebūtu atšķirīga, ja pamata lietā publiskā iepirkuma līgumu piešķiršanas procedūra būtu Padomes 1993. gada 14. jūnija Direktīvas 93/38/EEK, ar ko koordinē līgumu piešķiršanas procedūras, kuras piemēro subjekti, kas darbojas ūdensapgādes, enerģētikas, transporta un telekomunikāciju nozarē, piemērošanas jomā.</t>
  </si>
  <si>
    <t>http://curia.europa.eu/juris/liste.jsf?language=lv&amp;jur=C,T,F&amp;num=C-513/99&amp;td=ALL</t>
  </si>
  <si>
    <t>C-92/00</t>
  </si>
  <si>
    <t>Hospital Ingenieure Krankenhaustechnik Planungs-Gesellschaft mbH (HI) 
 v 
 Stadt Wien</t>
  </si>
  <si>
    <t>Public service contracts - Directive 92/50/EEC - Procedure for the award of public service contracts - Directive 89/665/EEC - Scope - Decision to withdraw an invitation to tender - Judicial review - Scope</t>
  </si>
  <si>
    <t>1. Article 1(1) of Council Directive 89/665/EEC of 21 December 1989 on the coordination of the laws, regulations and administrative provisions relating to the application of review procedures to the award of public supply and public works contracts, as amended by Council Directive 92/50/EEC of 18 June 1992 relating to the coordination of procedures for the award of public service contracts, requires the decision of the contracting authority to withdraw the invitation to tender for a public service contract to be open to a review procedure, and to be capable of being annulled where appropriate, on the ground that it has infringed Community law on public contracts or national rules implementing that law.
 2. Directive 89/665, as amended by Directive 92/50, precludes national legislation from limiting review of the legality of the withdrawal of an invitation to tender to mere examination of whether it was arbitrary.
 3. Determination of the time to be taken into consideration for assessing the legality of the decision by the contracting authority to withdraw an invitation to tender is a matter for national law, provided that the relevant national rules are not less favourable than those governing similar domestic actions and that they do not make it practically impossible or excessively difficult to exercise rights conferred by Community law.</t>
  </si>
  <si>
    <t>http://curia.europa.eu/juris/liste.jsf?language=lv&amp;jur=C,T,F&amp;num=C-92/00&amp;td=ALL</t>
  </si>
  <si>
    <t>T-365/00</t>
  </si>
  <si>
    <t>Alsace International Car Service SARL (AICS) 
 v 
 European Parliament</t>
  </si>
  <si>
    <t>Public contracts for the provision of services - Transport of persons using vehicles with drivers during sessions of the Parliament in Strasbourg - Conformity with French law</t>
  </si>
  <si>
    <t>1. Annuls the Parliament's decision of 4 October 2000 rejecting the applicant's request of 5 September 2000;
 2. Rejects the claim for compensation;
 3. Orders the Parliament to pay the costs including those reserved by the order of the Court of First Instance 8.05.2001.</t>
  </si>
  <si>
    <t>http://curia.europa.eu/juris/liste.jsf?language=lv&amp;jur=C,T,F&amp;num=T-365/00&amp;td=ALL</t>
  </si>
  <si>
    <t>T-169/00</t>
  </si>
  <si>
    <t>Esedra SPRL 
 v 
 Commission of the European Communities</t>
  </si>
  <si>
    <t>Public contract for the supply of services - Day nursery management services - Principle of non-discrimination - Contract notice - Contract documents - Reasons stated for decision not to award contract - Misuse of powers</t>
  </si>
  <si>
    <t>http://curia.europa.eu/juris/liste.jsf?language=lv&amp;jur=C,T,F&amp;num=T-169/00&amp;td=ALL</t>
  </si>
  <si>
    <t>C-59/00</t>
  </si>
  <si>
    <t>Bent Mousten Vestergaard 
 v 
 Spøttrup Boligselskab</t>
  </si>
  <si>
    <t>Article 104(3) of the Rules of Procedure - Public works contracts - Contracts with a value below the threshold values laid down in Directive 93/37/EEC - Clause requiring the use of a product of a specified make, without any possibility of using a similar product - Free movement of goods</t>
  </si>
  <si>
    <t>Article 30 of the EC Treaty (now, after amendment, Article 28 EC) precludes a contracting authority from including in the contract documents for a public works contract which does not exceed the threshold laid down in Council Directive 93/37/EEC of 14 June 1993 concerning the coordination of procedures for the award of public works contracts a clause requiring the use in carrying out the contract of a product of a specified make, where that clause does not include the words ‘or equivalent’.</t>
  </si>
  <si>
    <t>http://curia.europa.eu/juris/liste.jsf?language=lv&amp;jur=C,T,F&amp;num=C-59/00&amp;td=ALL</t>
  </si>
  <si>
    <t>C-285/99 &amp; C-286/99</t>
  </si>
  <si>
    <t>Joined Cases C-285/99 and C-286/99 
 Impresa Lombardini SpA - Impresa Generale di Costruzioni
 v
 ANAS - Ente nazionale per le strade,
 Società Italiana per Condotte d'Acqua SpA (C-285/99),
 and between
 Impresa Ing. Mantovani SpA
 v
 ANAS - Ente nazionale per le strade,
 Ditta Paolo Bregoli (C-286/99),
 intervener:
 Coopsette Soc. coop. arl (C-286/99)</t>
  </si>
  <si>
    <t>Directive 93/37/EEC - Public works contracts - Award of contracts - Abnormally low tenders - Detailed rules for explanation and rejection applied in a Member State - Obligations of the awarding authority under Community law</t>
  </si>
  <si>
    <t>Article 30(4) of Council Directive 93/37/EEC of 14 June 1993 concerning the coordination of procedures for the award of public works contracts must be interpreted as follows:
 - it precludes a Member State's legislation and administrative practice which allow the contracting authority to reject tenders offering a greater discount than the anomaly threshold as abnormally low, taking into account only those explanations of the prices proposed, covering at least 75% of the basic contract value mentioned in the contract notice, which tenderers were required to attach to their tender, without giving the tenderers the opportunity to argue their point of view, after the opening of the envelopes, on those elements of the prices proposed which gave rise to suspicions;
 - it also precludes a Member State's legislation and administrative practice which require the contracting authority to take into consideration, for the purposes of examining abnormally low tenders, only explanations based on the economy of the construction method, technical solutions chosen, or exceptionally favourable conditions available to the tenderer, but not explanations relating to all those elements for which minimum values are laid down by law, regulation or administrative provision or can be ascertained from official data;
 - however, provided all the requirements it imposes are otherwise complied with and the aims pursued by Directive 93/37 are not defeated, it does not in principle preclude a Member State's legislation and administrative practice which, in the matter of identifying and examining abnormally low tenders, first, require all tenderers, under threat of exclusion from participation in the contract, to accompany their tender with explanations of the prices proposed, covering at least 75% of the basic value of that contract, and, second, apply a method of calculating the anomaly threshold based on the average of all the tenders received for the tender procedure in question, so that tenderers are not in a position to know that threshold at the time they lodge their file; the result produced by applying that calculation method must, however, be capable of being reconsidered by the contracting authority.</t>
  </si>
  <si>
    <t>http://curia.europa.eu/juris/liste.jsf?language=lv&amp;jur=C,T,F&amp;num=C-285/99&amp;td=ALL</t>
  </si>
  <si>
    <t>C-19/00</t>
  </si>
  <si>
    <t>SIAC Construction Ltd
 v
 County Council of the County of Mayo</t>
  </si>
  <si>
    <t>Public works contracts - Award to the most economically advantageous tender - Award criteria</t>
  </si>
  <si>
    <t>Article 29(1) and (2) of Council Directive 71/305/EEC of 26 July 1971 concerning the coordination of procedures for the award of public works contracts, as amended by Council Directive 89/440/EEC of 18 July 1989, must be interpreted as permitting an adjudicating authority which has chosen to award a contract to the most economically advantageous tender to award that contract to the tenderer who has submitted the tender the ultimate cost of which, in the professional opinion of an expert, is likely to be the lowest, provided that the equal treatment of tenderers has been ensured, which presupposes that the transparency and objectivity of the procedure have been guaranteed and in particular that:
 - this award criterion was clearly stated in the contract notice or contract documents; and
 - the professional opinion is based in all essential points on objective factors regarded in good professional practice as relevant and appropriate to the assessment made.</t>
  </si>
  <si>
    <t>http://curia.europa.eu/juris/liste.jsf?language=en&amp;jur=C,T,F&amp;num=C-19/00&amp;td=ALL</t>
  </si>
  <si>
    <t>C-399/98</t>
  </si>
  <si>
    <t>Ordine degli Architetti delle Province di Milano e Lodi,
 Piero De Amicis,
 Consiglio Nazionale degli Architetti,
 Leopoldo Freyrie
 and
 Comune di Milano,
 and
 Pirelli SpA,
 Milano Centrale Servizi SpA,
 Fondazione Teatro alla Scala</t>
  </si>
  <si>
    <t>Public works contracts - Directive 93/37/EEC - National legislation under which the holder of a building permit or approved development plan may execute infrastructure works directly, by way of set-off against a contribution - National legislation permitting the public authorities to negotiate directly with an individual the terms of administrative measures concerning him</t>
  </si>
  <si>
    <t>Council Directive 93/37/EEC of 14 June 1993 concerning the coordination of procedures for the award of public works contracts precludes national urban development legislation under which, without the procedures laid down in the Directive being applied, the holder of a building permit or approved development plan may execute infrastructure works directly, by way of total or partial set-off against the contribution payable in respect of the grant of the permit, in cases where the value of that work is the same as or exceeds the ceiling fixed by the Directive.</t>
  </si>
  <si>
    <t>http://curia.europa.eu/juris/liste.jsf?language=en&amp;jur=C,T,F&amp;num=C-399/98&amp;td=ALL</t>
  </si>
  <si>
    <t>C-439/00</t>
  </si>
  <si>
    <t>Commission of the European Communities 
 v 
 French Republic</t>
  </si>
  <si>
    <t>Failure by Member State to fulfil its obligations - Directive 98/4/EC - Failure to transpose within the prescribed period</t>
  </si>
  <si>
    <t>1. Declares that, by failing to adopt, within the prescribed period, all the laws, regulations and administrative measures necessary to comply with Directive 98/4/EC of the European Parliament and of the Council of 16 February 1998 amending Directive 93/38/EEC coordinating the procurement procedures of entities operating in the water, energy, transport and telecommunications sectors, the French Republic has failed to comply with its obligations under that directive.
 2. Orders the French Republic to pay the costs.</t>
  </si>
  <si>
    <t>http://curia.europa.eu/juris/liste.jsf?language=en&amp;jur=C,T,F&amp;num=C-439/00&amp;td=ALL</t>
  </si>
  <si>
    <t>C-223/99 &amp; C-260/99</t>
  </si>
  <si>
    <t>In Joined Cases C-223/99 and C-260/99: 
 Agorà Srl
 and
 Ente Autonomo Fiera Internazionale di Milano,
 v
 Excelsior Snc di Pedrotti Bruna &amp; C.
 and
 Ente Autonomo Fiera Internazionale di Milano, Ciftat soc. coop. arl</t>
  </si>
  <si>
    <t>Public service contracts - Definition of contracting authorities - Body governed by public law</t>
  </si>
  <si>
    <t>A body
 - whose object is to carry on activities relating to the organisation of fairs, exhibitions and other similar initiatives;
 - which is non-profit-making but is administered according to the criteria of performance, efficiency and cost-effectiveness; and
 - which operates in a competitive environment
 does not constitute a body governed by public law for the purposes of the second subparagraph of Article 1(b) of Council Directive 92/50/EEC of 18 June 1992 relating to the coordination of procedures for the award of public service contracts.</t>
  </si>
  <si>
    <t>http://curia.europa.eu/juris/liste.jsf?language=en&amp;jur=C,T,F&amp;num=C-223/99&amp;td=ALL</t>
  </si>
  <si>
    <t>C-97/00</t>
  </si>
  <si>
    <t>Failure of a Member State to fulfil its obligations - Failure to transpose Directive 97/52/EC</t>
  </si>
  <si>
    <t>1. Declares that, by failing to adopt, within the prescribed period, the laws, regulations and administrative provisions necessary to comply with European Parliament and Council Directive 97/52/EC of 13 October 1997 amending Directives 92/50/EEC, 93/36/EEC and 93/37/EEC concerning the coordination of procedures for the award of public service contracts, public supply contracts and public works contracts respectively, the French Republic has failed to fulfil its obligations under that directive;
 2. Orders the French Republic to pay the costs.</t>
  </si>
  <si>
    <t>http://curia.europa.eu/juris/liste.jsf?language=lv&amp;jur=C,T,F&amp;num=C-97/00&amp;td=ALL</t>
  </si>
  <si>
    <t>C-205/99</t>
  </si>
  <si>
    <t>Asociación Profesional de Empresas Navieras de Líneas Regulares (Analir) and Others
 v
 Administración General del Estado</t>
  </si>
  <si>
    <t>Freedom to provide services - Maritime cabotage - Conditions for the grant and continuation of prior administrative authorisation - Concurrent application of the methods of imposing public service obligations and of concluding public service contracts</t>
  </si>
  <si>
    <t>1. The combined provisions of Article 1 and Article 4 of Council Regulation (EEC) No 3577/92 of 7 December 1992 applying the principle of freedom to provide services to maritime transport within Member States (maritime cabotage) permit the provision of regular maritime cabotage services to, from and between islands to be made subject to prior administrative authorisation only if:
 - a real public service need arising from the inadequacy of the regular transport services under conditions of free competition can be demonstrated;
 - it is also demonstrated that that prior administrative authorisation scheme is necessary and proportionate to the aim pursued;
 - such a scheme is based on objective, non-discriminatory criteria which are known in advance to the undertakings concerned.
 2. Community law permits a Member State to include in the conditions for granting and maintaining prior administrative authorisation as a means of imposing public service obligations on a Community shipowner a condition enabling account to be taken of his solvency, such as the requirement that he have no outstanding tax or social security debts, thus giving the Member State the opportunity to check the shipowner's 'capacity to provide the service‘, provided that such a condition is applied on a non-discriminatory basis.
 3. Article 4(1) of Regulation No 3577/92 is to be interpreted as permitting a Member State to impose public service obligations on some shipping companies and, at the same time, to conclude public service contracts within the meaning of Article 2(3) of the regulation with others for the same line or route in order to ensure the same regular traffic to, from or between islands, provided that a real public service need can be demonstrated and in so far as that application of the two methods concurrently is on a non-discriminatory basis and is justified in relation to the public-interest objective pursued.</t>
  </si>
  <si>
    <t>http://curia.europa.eu/juris/liste.jsf?language=en&amp;jur=C,T,F&amp;num=C-205/99&amp;td=ALL</t>
  </si>
  <si>
    <t>C-237/99</t>
  </si>
  <si>
    <t>Failure by a Member State to fulfil obligations - Directive 93/37/EEC - Public works contracts - Concept of 'contracting authority‘</t>
  </si>
  <si>
    <t>1. Declares that, since the public management and construction entities of Val-de-Marne and Paris and the low-rent housing corporation Logirel did not publish contract notices in the Official Journal of the European Communities concerning the public contracts announced by notices in the Bulletin Officiel des Annonces des Marchés Publics of 7 and 16 February 1995 and the Moniteur des Travaux Publics et du Bâtiment of 17 February 1995, the French Republic has failed to fulfil its obligations under Council Directive 93/37/EEC of 14 June 1993 concerning the coordination of procedures for the award of public works contracts, in particular Article 11(2) thereof;
2. Orders the French Republic to pay the costs;
3. Orders the United Kingdom of Great Britain and Northern Ireland to bear its own costs.</t>
  </si>
  <si>
    <t>http://curia.europa.eu/juris/liste.jsf?language=en&amp;jur=C,T,F&amp;num=C-237/99&amp;td=ALL</t>
  </si>
  <si>
    <t>C-172/99</t>
  </si>
  <si>
    <t>Oy Liikenne Ab
 v
 Pekka Liskojärvi, Pentti Juntunen</t>
  </si>
  <si>
    <t>Directive 77/187/EEC - Safeguarding of employees' rights in the event of transfers of undertakings - Directive 92/50/EEC - Public service contracts - Non-maritime public transport services</t>
  </si>
  <si>
    <t>1. The taking over by an undertaking of non-maritime public transport activities - such as the operation of scheduled local bus routes - previously operated by another undertaking, following a procedure for the award of a public service contract under Council Directive 92/50/EEC of 18 June 1992 relating to the coordination of procedures for the award of public service contracts, may fall within the material scope of Council Directive 77/187/EEC of 14 February 1977 on the approximation of the laws of the Member States relating to the safeguarding of employees' rights in the event of transfers of undertakings, businesses or parts of businesses, as set out in Article 1(1) of that directive.
2. Article 1(1) of Directive 77/187 must be interpreted as meaning that
 - that directive may apply where there is no direct contractual link between two undertakings which are successively awarded, following procedures for the award of public service contracts conducted in accordance with Directive 92/50, a non-maritime public transport service - such as the operation of scheduled local bus routes - by a legal person governed by public law;
 - in a situation such as that in the main proceedings, Directive 77/187 does not apply where there is no transfer of significant tangible assets between those two undertakings.</t>
  </si>
  <si>
    <t>http://curia.europa.eu/juris/liste.jsf?language=en&amp;jur=C,T,F&amp;num=C-172/99&amp;td=ALL</t>
  </si>
  <si>
    <t>C-324/98</t>
  </si>
  <si>
    <t>Telaustria Verlags GmbH,
 Telefonadress GmbH
 v
 Telekom Austria AG, formerly Post &amp; Telekom Austria AG,
 joined party:
 Herold Business Data AG</t>
  </si>
  <si>
    <t>Public service contracts - Directive 92/50/EEC - Public service contracts in the telecommunications sector - Directive 93/38/EEC - Public service concession</t>
  </si>
  <si>
    <t>1. - Council Directive 93/38/EEC of 14 June 1993 coordinating the procurement procedures of entities operating in the water, energy,transport and telecommunications sectors covers a contract for pecuniary interest concluded in writing between, on the one hand, an undertaking which is specifically responsible under the legislation of a Member State for operating a telecommunications service and whose capital is wholly held by the public authorities of that State and, on the other, a private undertaking, where under that contract the first undertaking entrusts the second with the production and publication, for the purpose of distribution to the public, of printed and electronically accessible lists of telephone subscribers (telephone directories);
 - although it is covered by Directive 93/38, such a contract is excluded, under Community law as it stands at present, from the scope of that directive by reason of the fact, in particular, that the consideration provided by the first undertaking to the second consists in the second obtaining the right to exploit for payment its own service.
2. Notwithstanding the fact that, as Community law stands at present, such contracts are excluded from the scope of Directive 93/38, the contracting entities concluding them are, none the less, bound to comply with the fundamental rules of the Treaty, in general, and the principle of non-discrimination on the ground of nationality, in particular, that principle implying, in particular, an obligation of transparency in order to enable the contracting authority to satisfy itself that the principle has been complied with.
3. That obligation of transparency which is imposed on the contracting authority consists in ensuring, for the benefit of any potential tenderer, a degree of advertising sufficient to enable the services market to be opened up to competition and the impartiality of procurement procedures to be reviewed.
4. It is for the national court to rule on the question whether that obligation was complied with in the case in the main proceedings and also to assess the materiality of the evidence produced to that effect.</t>
  </si>
  <si>
    <t>http://curia.europa.eu/juris/liste.jsf?language=en&amp;jur=C,T,F&amp;num=C-324/98&amp;td=ALL</t>
  </si>
  <si>
    <t>C-94/99</t>
  </si>
  <si>
    <t>ARGE Gewässerschutz 
 v 
 Bundesministerium für Land- und Forstwirtschaft</t>
  </si>
  <si>
    <t>Public service contracts - Directive 92/50/EEC - Procedure for the award of public procurement contracts - Equal treatment of tenderers - Discrimination on grounds of nationality - Freedom to provide services</t>
  </si>
  <si>
    <t>1. The mere fact that the contracting authority allows bodies receiving subsidies of any kind, whether from that contracting authority or from other authorities, which enable them to submit tenders at prices appreciably lower than those of the other, unsubsidised, tenderers, to take part in a procedure for the award of a public service contract does not amount to a breach of the principle of equal treatment laid down in Council Directive 92/50/EEC of 18 June 1992 relating to the coordination of procedures for the award of public service contracts.
 2. The mere fact that a contracting authority allows such bodies to take part in a procedure for the award of a public service contract does not constitute either covert discrimination or a restriction contrary to Article 59 of the EC Treaty (now, after amendment, Article 49 EC).</t>
  </si>
  <si>
    <t>http://curia.europa.eu/juris/liste.jsf?language=lv&amp;jur=C,T,F&amp;num=C-94/99&amp;td=ALL</t>
  </si>
  <si>
    <t>C-16/98</t>
  </si>
  <si>
    <t>Failure of a Member State to fulfil its obligations - Directive 93/38/EEC - Public works contracts in the water, energy, transport and telecommunications sectors - Electrification and street lighting works in the département of the Vendée - Definition of work</t>
  </si>
  <si>
    <t>1. Declares that in so far as the French entities responsible for the tendering procedure for electrification contracts held in Vendée in December 1994
 - split the work,
 - did not publish in the Official Journal of the European Communities a call for competition for all the contracts comprised in that work above the threshold laid down in Article 14(10), second subparagraph, last sentence, of Council Directive 93/38/EEC of 14 June 1993 coordinating the procurement procedures of entities operating in the water, energy, transport and telecommunications sectors but confined themselves to doing so for six of them only,
 - did not communicate all the information required by Annex XII to Directive 93/38 as regards the six calls for competition published in the Official Journal of the European Communities,
 - did not communicate to the Commission the information required regarding the award of all the contracts comprised in that work above the threshold laid down in Article 14(10), second subparagraph, last sentence, of Directive 93/38,
  the French Republic has failed to fulfil its obligations under Articles 4(2) and 14(1), (10) and (13) together with Articles 21(1) and (5), 24(1) and (2) and 25(5) of that directive;
 2. Dismisses the remainder of the application.</t>
  </si>
  <si>
    <t>http://curia.europa.eu/juris/liste.jsf?language=en&amp;jur=C,T,F&amp;num=C-16/98&amp;td=ALL</t>
  </si>
  <si>
    <t>C-337/98</t>
  </si>
  <si>
    <t>Commission of the European Communities 
 v
 French Republic</t>
  </si>
  <si>
    <t>Failure to fulfil obligations - Public procurement contracts in the transport sector - Directive 93/38/EEC - Applicability ratione temporis - Rennes urban district light railway project - Contract awarded by negotiated procedure without a prior call for competition</t>
  </si>
  <si>
    <t>http://curia.europa.eu/juris/liste.jsf?language=en&amp;jur=C,T,F&amp;num=C-337/98&amp;td=ALL</t>
  </si>
  <si>
    <t>C-380/98</t>
  </si>
  <si>
    <t>The Queen
 v
 H.M. Treasury,
 ex parte: University of Cambridge</t>
  </si>
  <si>
    <t>Public contracts - Procedure for the award of public contracts for services, supplies and works - Contracting authority - Body governed by public law</t>
  </si>
  <si>
    <t>1. The expression 'financed ... by [one or more contracting authorities]‘ in Article 1(b), second subparagraph, third indent, of Council Directive 92/50/EEC of 18 June 1992 relating to the coordination of procedures for the award of public service contracts, Council Directive 93/36/EEC of 14 June 1993 coordinating procedures for the award of public supply contracts and Council Directive 93/37/EEC of 14 June 1993 concerning the coordination of procedures for the award of public works contracts, properly construed, includes awards or grants paid by one or more contracting authorities for the support of research work and student grants paid by local education authorities to universities in respect of tuition for named students. Payments made by one or more contracting authorities either in the context of a contract for services comprising research work or as consideration for other services such as consultancy or the organisation of conferences do not, by contrast, constitute public financing within the meaning of those directives.
 2. On a proper construction, the term 'for the most part‘ in Article 1(b), second subparagraph, third indent, of Directives 92/50, 93/36 and 93/37 means 'more than half‘.
 3. In order to determine correctly the percentage of public financing of a particular body account must be taken of all of its income, including that which results from a commercial activity.
 4. The decision as to whether a body such as the University of Cambridge is a 'contracting authority‘ must be made annually and the budgetary year in which the procurement procedure commences must be regarded as the most appropriate period for calculating the way in which that body is financed, so that the calculation must be made on the basis of the figures available at the beginning of the budgetary year, even if they are provisional. A body which constitutes a 'contracting authority‘ for the purposes of Directives 92/50, 93/36 and 93/37 when a procurement procedure commences remains, as far as that procurement is concerned, subject to the requirements of those directives until such time as the relevant procedure has been completed.</t>
  </si>
  <si>
    <t>http://curia.europa.eu/juris/liste.jsf?language=en&amp;jur=C,T,F&amp;num=C-380/98&amp;td=ALL</t>
  </si>
  <si>
    <t>C-225/98</t>
  </si>
  <si>
    <t>Failure of a Member State to fulfil its obligations - Public works contracts - Directives 71/305/EEC, as amended by Directive 89/440/EEC, and 93/37/EEC - Construction and maintenance of school buildings by the Nord-Pas-de-Calais Region and the Département du Nord</t>
  </si>
  <si>
    <t>1. Declares that, in the course of the various procedures for the award of public works contracts for the construction and maintenance of school buildings conducted by the Nord-Pas-de-Calais Region and the Département du Nord over a period of three years, the French Republic has failed to fulfil its obligations under Article 59 of the EC Treaty (now, after amendment, Article 49 EC) as well as under Articles 12(5), 26 and 29(2) of Council Directive 71/305/EEC of 26 July 1971 concerning the coordination of procedures for the award of public works contracts, as amended by Council Directive 89/440/EEC of 18 July 1989, and under Articles 8(3), 11(5), 22(2) and 30(2) of Council Directive 93/37/EEC of 14 June 1993 concerning the coordination of procedures for the award of public works contracts;
 2. Dismisses the application as to the remainder.</t>
  </si>
  <si>
    <t>http://curia.europa.eu/juris/liste.jsf?language=en&amp;jur=C,T,F&amp;num=C-225/98&amp;td=ALL</t>
  </si>
  <si>
    <t>C-13/99 P</t>
  </si>
  <si>
    <t>TEAM Srl 
 v 
 Commission of the European Communities</t>
  </si>
  <si>
    <t>Appeal - PHARE programme - Decision to annul an invitation to tender and to issue a new invitation to tender - Action for damages - Categorisation of reparable damage - Causal link - Measures of organisation of procedure - Measures of inquiry</t>
  </si>
  <si>
    <t>http://curia.europa.eu/juris/liste.jsf?language=en&amp;jur=C,T,F&amp;num=C-13/99&amp;td=ALL</t>
  </si>
  <si>
    <t>T-145/98</t>
  </si>
  <si>
    <t>ADT Projekt Gesellschaft der Arbeitsgemeinschaft Deutscher Tierzüchter mbH 
 v 
 Commission of the European Communities</t>
  </si>
  <si>
    <t>TACIS programme - Invitation to tender - Irregularities in the tendering procedure - Action for annulment - Action for damages - Admissibility</t>
  </si>
  <si>
    <t>http://curia.europa.eu/juris/liste.jsf?language=lv&amp;jur=C,T,F&amp;num=T-145/98&amp;td=ALL</t>
  </si>
  <si>
    <t>C-176/98</t>
  </si>
  <si>
    <t>Holst Italia SpA
 v
 Comune di Cagliari</t>
  </si>
  <si>
    <t>Directive 92/50/EEC — Public service contracts — Proof of standing of the service provider — Possibility of relying on the standing of another company</t>
  </si>
  <si>
    <t>Council Directive 92/50/EEC of 18 June 1992 relating to the coordination of procedures for the award of public service contracts is to be interpreted as permitting a service provider to establish that it fulfils the economic, financial and technical criteria for participation in a tendering procedure for the award of a public service contract by relying on the standing of other entities, regardless of the legal nature of the links which it has with them, provided that it is able to show that it actually has at its disposal the resources of those entities which are necessary for performance of the contract. It is for the national court to assess whether the requisite evidence in that regard has been adduced in the main proceedings.</t>
  </si>
  <si>
    <t>http://curia.europa.eu/juris/liste.jsf?language=en&amp;jur=C,T,F&amp;num=C-176/98&amp;td=ALL</t>
  </si>
  <si>
    <t>C-107/98</t>
  </si>
  <si>
    <t>Teckal Srl
 v
 Comune di Viano,
 Azienda Gas-Acqua Consorziale (AGAC) di Reggio Emilia</t>
  </si>
  <si>
    <t>Public service and public supply contracts — Directives 92/50/EEC and 93/36/EEC — Award by a local authority of a contract for the supply of products and provision of specified services to a consortium of which it is a member — ("in-house")</t>
  </si>
  <si>
    <t>Council Directive 93/36/EEC of 14 June 1993 coordinating procedures for the award of public supply contracts is applicable in the case where a contracting authority, such as a local authority, plans to conclude in writing, with an entity which is formally distinct from it and independent of it in regard to decision- making, a contract for pecuniary interest for the supply of products, whether or not that entity is itself a contracting authority.</t>
  </si>
  <si>
    <t>http://curia.europa.eu/juris/liste.jsf?language=en&amp;jur=C,T,F&amp;num=C-107/98&amp;td=ALL</t>
  </si>
  <si>
    <t>C-275/98</t>
  </si>
  <si>
    <t>Unitron Scandinavia A/S,
 3-S A/S, Danske Svineproducenters serviceselskab,
 v
 Ministeriet for Fødevarer, Landbrug og Fiskeri</t>
  </si>
  <si>
    <t>Public supply contracts — Directive 93/36/EEC — Award of public supply contracts by a body other than a contracting authority</t>
  </si>
  <si>
    <t>1. Article 2(2) of Council Directive 93/36/EEC of 14 June 1993 coordinating procedures for the award of public supply contracts is independent in scope from the provisions of Council Directive 92/50/EEC of 18 June 1992 relating to the coordination of procedures for the award of public service contracts.
 2. Article 2(2) of Directive 93/36 must be interpreted as follows:
  — It requires a contracting authority which grants to a body other than such a contracting authority special or exclusive rights to engage in a public service activity to require of that body, in relation to the public supply contracts which it awards to third parties in the context of that activity, that it comply with the principle of non-discrimination on grounds of nationality.
  — It does not, however, require in those circumstances that the contracting authority demand that, in awarding such public supply contracts, the body in question comply with the tendering procedures laid down by Directive 93/36.</t>
  </si>
  <si>
    <t>http://curia.europa.eu/juris/liste.jsf?language=en&amp;jur=C,T,F&amp;num=C-275/98&amp;td=ALL</t>
  </si>
  <si>
    <t>C-328/96</t>
  </si>
  <si>
    <t>Failure of a Member State to fulfil its obligations - Public works contracts - Admissibility - Compatibility with Community law of conditions governing invitations to tender - Failure to publish a contract notice in the Official Journal of the European Communities</t>
  </si>
  <si>
    <t>1. In connection with the building at Sankt Polten of the new administrative and cultural centre for the Land of Lower Austria, the Republic of Austria, in awarding the contracts which were concluded before 6 February 1996 but which on 7 March 1996 had still not been performed or could reasonably have been cancelled, has failed to fulfil its obligations under Council Directive 93/37/EEC of 14 June 1993 concerning the coordination of procedures for the award of public works contracts, under Council Directive 89/665/EEC of 21 December 1989 on the coordination of the laws, regulations and administrative provisions relating to the application of review procedures to the award of public supply and public works contracts and under Article 30 of the EC Treaty (now, after amendment, article 28 EC).</t>
  </si>
  <si>
    <t>http://curia.europa.eu/juris/liste.jsf?language=lv&amp;jur=C,T,F&amp;num=C-328/96&amp;td=ALL</t>
  </si>
  <si>
    <t>C-81/98</t>
  </si>
  <si>
    <t>Alcatel Austria AG and Others, Siemens AG Österreich and Sag-Schrack Anlagentechnik AG 
 v 
 Bundesministerium für Wissenschaft und Verkehr</t>
  </si>
  <si>
    <t>Public procurement — Procedure for the award of public supply and works contracts — Review procedure</t>
  </si>
  <si>
    <t>1. The combined provisions of Article 2(1)(a) and (b) and the second subparagraph of Article 2(6) of Council Directive 89/665/EEC of 21 December 1989 on the coordination of the laws, regulations and administrative provisions relating to the application of review procedures to the award of public supply and public works contracts must be interpreted as meaning that the Member States are required to ensure that the contracting authority's decision prior to the conclusion of the contract as to the bidder in a tender procedure with which it will conclude the contract is in all cases open to review in a procedure whereby an applicant may have that decision set aside if the relevant conditions are met, notwithstanding the possibility, once the contract has been concluded, of obtaining an award of damages.
 2. Article 2(1)(a) and (b) of Directive 89/665 cannot be interpreted to the effect that, even where there is no award decision which may be the subject of an application to have it set aside, the bodies in the Member States having power to review public procurement procedures may hear applications under the conditions laid down in that provision.</t>
  </si>
  <si>
    <t>http://curia.europa.eu/juris/liste.jsf?language=lv&amp;jur=C,T,F&amp;num=C-81/98&amp;td=ALL</t>
  </si>
  <si>
    <t>T-309/97</t>
  </si>
  <si>
    <t>The Bavarian Lager Company Ltd 
 v 
 Commission of the European Communities</t>
  </si>
  <si>
    <t>Transparency — Access to information — Commission Decision 94/90/ECSC, EC, Euratom on public access to Commission documents — Scope of the exception relating to protection of the public interest — Draft reasoned opinion under Article 169 of the EC Treaty (now Article 226 EC)</t>
  </si>
  <si>
    <t>http://curia.europa.eu/juris/liste.jsf?language=lv&amp;jur=C,T,F&amp;num=T-309/97&amp;td=ALL</t>
  </si>
  <si>
    <t>C-27/98</t>
  </si>
  <si>
    <t>Metalmeccanica Fracasso SpA,
 Leitschutz Handels- und Montage GmbH
 v
 Amt der Salzburger Landesregierung für den Bundesminister für wirtschaftliche Angelegenheiten</t>
  </si>
  <si>
    <t>Public works contract — Contract awarded to sole tenderer judged to be suitable</t>
  </si>
  <si>
    <t>1. Article 18(1) of Council Directive 93/37/EEC of 14 June 1993 concerning the coordination of procedures for the award of public works contracts, as amended by European Parliament and Council Directive 97/52/EC of 13 October 1997 amending Directives 92/50/EEC, 93/36/EEC and 93/37/EEC concerning the coordination of procedures for the award of public service contracts, public supply contracts and public works contracts respectively must be interpreted as meaning that the contracting authority is not required to award the contract to the only tenderer judged to be suitable.
 2. Article 18(1) of Directive 93/37, as amended by Directive 97/52, can be relied on by an individual before the national courts.</t>
  </si>
  <si>
    <t>http://curia.europa.eu/juris/liste.jsf?language=en&amp;jur=C,T,F&amp;num=C-27/98&amp;td=ALL</t>
  </si>
  <si>
    <t>C-108/98</t>
  </si>
  <si>
    <t>RI.SAN. Srl
 v
 Comune di Ischia,
 Italia Lavoro SpA, formerly GEPI SpA,
 Ischia Ambiente SpA</t>
  </si>
  <si>
    <t>Freedom of establishment — Freedom to provide services — Organisation of urban waste collection service</t>
  </si>
  <si>
    <t>Article 55 of the EC Treaty (now Article 45 EC) does not apply in a situation such as that in the main proceedings in which all the facts are confined to within a single Member State and which does not therefore have any connecting link with one of the situations envisaged by Community law in the area of the freedom of movement for persons and freedom to provide services.</t>
  </si>
  <si>
    <t>http://curia.europa.eu/juris/liste.jsf?language=en&amp;jur=C,T,F&amp;num=C-108/98&amp;td=ALL</t>
  </si>
  <si>
    <t>C-225/97</t>
  </si>
  <si>
    <t>Failure of a Member State to fulfil obligations — Freedom to provide services — Public procurement procedures — Water, energy, transport and telecommunications sectors</t>
  </si>
  <si>
    <t>1. Declares that, by not adopting within the prescribed period all the measures necessary to comply with the provisions of Chapters 2 and 4 of Council Directive 92/13/EEC of 25 February 1992 coordinating the laws, regulations and administrative provisions relating to the application of Community rules on the procurement procedures of entities operating in the water, energy, transport and telecommunications sectors, the French Republic has failed to fulfil its obligations under Article 13(1) thereof;
 2. Rejects the remainder of the application;</t>
  </si>
  <si>
    <t>http://curia.europa.eu/juris/liste.jsf?language=en&amp;jur=C,T,F&amp;num=C-225/97&amp;td=ALL</t>
  </si>
  <si>
    <t>C-258/97</t>
  </si>
  <si>
    <t>Hospital Ingenieure Krankenhaustechnik Planungs-Gesellschaft mbH (HI) 
 v 
 Landeskrankenanstalten-Betriebsgesellschaft</t>
  </si>
  <si>
    <t>Public service contracts - Effect of a directive not transposed into national law</t>
  </si>
  <si>
    <t>1. The conditions laid down in Article 2(8) of Council Directive 89/665/EEC of 21 December 1989 on the coordination of the laws, regulations and administrative provisions relating to the application of review procedures to the award of public supply and public works contracts do not apply to authorities whose composition and functioning are governed by rules such as those to which that body is subject.
 2. Neither Article 2(8) nor any other provisions of Directive 89/665 may be interpreted as meaning that, if Council Directive 92/50/EEC of 18 June 1992 relating to the coordination of procedures for the award of public service contracts has not been transposed by the end of the period prescribed for that purpose, the review bodies in the Member States withjurisdiction to review procedures for the award of public supply contracts and public works contracts, established under Article 2(8) of Directive 89/665, may also hear appeals concerning procedures for the award of public service contracts. However, in order to observe the requirement that domestic law must be interpreted in conformity with Directive 92/50 and the requirement that the rights of individuals must be protected effectively, the national court must determine whether the relevant provisions of its domestic law allow recognition of a right for individuals to bring an appeal in relation to awards of public service contracts. In circumstances such as those arising in the case in the main proceedings, the national court must determine in particular whether such a right of appeal may be exercised before the same bodies as those established to hear appeals concerning the award of public supply contracts and public works contracts.
 3. Services of the kind with which the defendant's invitation to tender is concerned, namely tasks relating to the preparation and execution of projects for the construction of a paediatric clinic in a hospital and the corresponding medical facilities, fall within Category No 12 of Annex I A to Directive 92/50.
 4. The provisions of Titles I and II of Directive 92/50 may be relied on directly by individuals before national courts. As regards the provisions of Titles III to VI, they may also be relied on by an individual before a national court if it is clear from an individual examination of their wording that they are unconditional and sufficiently clear and precise.</t>
  </si>
  <si>
    <t>http://curia.europa.eu/juris/liste.jsf?language=lv&amp;jur=C,T,F&amp;num=C-258/97&amp;td=ALL</t>
  </si>
  <si>
    <t>C-103/97</t>
  </si>
  <si>
    <t>Josef Köllensperger GmbH &amp; Co. KG,
 Atzwanger AG
 v
 Gemeindeverband Bezirkskrankenhaus Schwaz</t>
  </si>
  <si>
    <t>National 'court or tribunal‘ within the meaning of Article 177 of the EC Treaty — Procedures for the award of public supply contracts and public works contracts — Body responsible for review procedures</t>
  </si>
  <si>
    <t>The conditions set out in Article 2(8) of Council Directive 89/665/EEC of 21 December 1989 on the coordination of the laws, regulations and administrative provisions relating to the application of review procedures to the award of public supply and public works contracts do not apply to provisions such as those governing the composition and functioning of the Tiroler Landesvergabeamt.</t>
  </si>
  <si>
    <t>http://curia.europa.eu/juris/liste.jsf?language=en&amp;jur=C,T,F&amp;num=C-103/97&amp;td=ALL</t>
  </si>
  <si>
    <t>C-306/97</t>
  </si>
  <si>
    <t>Connemara Machine Turf Co. Ltd 
 v 
 Coillte Teoranta</t>
  </si>
  <si>
    <t>Public supply contracts — Definition of contracting authority</t>
  </si>
  <si>
    <t>A body such as Coillte Teoranta is a contracting authority within the meaning of Article 1(b) of Council Directive 77/62/EEC of 21 December 1976 coordinating procedures for the award of public supply contracts, as amended by Council Directive 88/295/EEC of 22 March 1988.</t>
  </si>
  <si>
    <t>http://curia.europa.eu/juris/liste.jsf?language=lv&amp;jur=C,T,F&amp;num=C-306/97&amp;td=ALL</t>
  </si>
  <si>
    <t>C-353/96</t>
  </si>
  <si>
    <t>Commission of the European Communities 
 v 
 Ireland</t>
  </si>
  <si>
    <t>Failure of a Member State to fulfil obligations — Public supply contracts — Review procedures — Definition of contracting authority</t>
  </si>
  <si>
    <t>1. Declares that, since Coillte Teoranta failed to have a notice of tender for a contract for the supply of fertiliser published in the Official Journal of the European Communities, Ireland has failed to fulfil its obligations under Council Directive 77/62/EEC of 21 December 1976 coordinating procedures for the award of public supply contracts, as amended by Council Directive 88/295/EEC of 22 March 1988.</t>
  </si>
  <si>
    <t>http://curia.europa.eu/juris/liste.jsf?language=lv&amp;jur=C,T,F&amp;num=C-353/96&amp;td=ALL</t>
  </si>
  <si>
    <t>C-360/96</t>
  </si>
  <si>
    <t>Gemeente Arnhem, Gemeente Rheden
 v
 BFI Holding BV</t>
  </si>
  <si>
    <t>Public service contracts — Meaning of contracting authority — Body governed by public law</t>
  </si>
  <si>
    <t>1. The second subparagraph of Article 1(b) of Council Directive 92/50/EEC of 18 June 1992 relating to the coordination of procedures for the award of public service contracts must be interpreted as meaning that the legislature drew a distinction between needs in the general interest not having an industrial or commercial character and needs in the general interest having an industrial or commercial character.
2. The term 'needs in the general interest, not having an industrial or commercial character‘ does not exclude needs which are or can be satisfied by private undertakings as well.
3. The status of a body governed by public law is not dependent on the relative importance, within its business as a whole, of the meeting of needs in the general interest not having an industrial or commercial character. It is likewise immaterial that commercial activities may be carried out by a separate legal person forming part of the same group or concern as it.
4. The second subparagraph of Article 1(b) of Directive 92/50 must be interpreted as meaning that the existence or absence of needs in the general interest not having an industrial or commercial character must be appraised objectively, the legal form of the provisions in which those needs are mentioned being immaterial in that respect.</t>
  </si>
  <si>
    <t>http://curia.europa.eu/juris/liste.jsf?language=en&amp;jur=C,T,F&amp;num=C-360/96&amp;td=ALL</t>
  </si>
  <si>
    <t>C-111/97</t>
  </si>
  <si>
    <t>EvoBus Austria GmbH
 v
 Niederösterreichische Verkehrsorganisations GmbH (Növog)</t>
  </si>
  <si>
    <t>Public procurement in the water, energy, transport and telecommunications sectors — Effect of a directive which has not been transposed</t>
  </si>
  <si>
    <t>Article 1(1) to (3), Article 2(1), (7) to (9) and the other provisions of Council Directive 92/13/EEC of 25 February 1992 coordinating the laws, regulations and administrative provisions relating to the application of Community rules on the procurement procedures of entities operating in the water, energy, transport and telecommunications sectors cannot be interpreted as meaning that, where the directive has not been transposed by the end of the period prescribed for that purpose, the review bodies of the Member States having competence in relation to procedures for the award of public works contracts and public supply contracts may also hear applications for review relating to procedures for the award of public contracts in the water, energy, transport and telecommunications sectors. However, in order to observe the requirement that domestic law be interpreted in conformity with Directive 92/13 and the requirement that the rights of individuals be protected effectively, the national court must determine whether the relevant provisions of its domestic law allow recognition of a right for individuals to bring review proceedings in relation to awards of public contracts in the water, energy, transport and telecommunications sectors. The national court must, in particular, verify whether that right to bring review proceedings can be exercised before the same bodies as those established to hear applications for review concerning the award of public supply contracts and public works contracts. If the provisions of domestic law are incapable of being interpreted in conformity with Directive 92/13, the persons concerned may, in accordance with the appropriate procedures under domestic law, claim compensation for damage suffered as a result of the failure to transpose the directive within the prescribed time-limit.</t>
  </si>
  <si>
    <t>http://curia.europa.eu/juris/liste.jsf?language=en&amp;jur=C,T,F&amp;num=C-111/97&amp;td=ALL</t>
  </si>
  <si>
    <t>C-76/97</t>
  </si>
  <si>
    <t>Walter Tögel 
 v 
 Niederösterreichische Gebietskrankenkasse</t>
  </si>
  <si>
    <t>Public service contracts — Direct effect of a directive not transposed into national law — Classification of services for the transport of patients</t>
  </si>
  <si>
    <t>1. Neither Article 1(1) and (2), Article 2(1) nor any other provision of Council Directive 89/665/EEC of 21 December 1989, on the coordination of the laws, regulations and administrative provisions relating to the application of review procedures to the award of public supply and public works contracts, may be interpreted as meaning that, if Council Directive 92/50/EEC of 18 June 1992 relating to the coordination of procedures for the award of public service contracts has not been transposed by the end of the period laid down for that purpose, the review bodies in the Member States with jurisdiction to review procedures for the award of public supply contracts and public works contracts, established under Article 2(8) of Directive 89/665, may also hear appeals concerning procedures for the award of public service contracts. However, in order to observe the requirement that domestic law must be interpreted in conformity with Directive 92/50 and the requirement that the rights of individuals must be protected effectively, the national court must determine whether the relevant provisions of its domestic law allow recognition of a right for individuals to bring an appeal in relation to awards of public service contracts. In circumstances such as those arising in the present case, the national court must determine in particular whether such a right of appeal may be exercised before the same bodies as those established to hear appeals concerning the award of public supply contracts and public works contracts.
 2. Services consisting in the transport of injured and sick persons with a nurse in attendance come within both Annex I A, Category No 2, and Annex I B, Category No 25, to Directive 92/50, so that a contract for those services is covered by Article 10 of Directive 92/50.
 3. The provisions of Titles I and II of Directive 92/50 may be relied on directly by individuals before national courts. As regards the provisions of Titles III to VI, these may also be relied on by an individual before a national court if it is clear from an individual examination of their wording that they are unconditional and sufficiently clear and precise.
 4.Community law does not require an awarding authority in a Member State to intervene, at the request of an individual, in existing legal situations concluded for an indefinite period or for several years where those situations came into being before expiry of the period for transposition of Directive 92/50.</t>
  </si>
  <si>
    <t>http://curia.europa.eu/juris/liste.jsf?language=lv&amp;jur=C,T,F&amp;num=C-76/97&amp;td=ALL</t>
  </si>
  <si>
    <t>C-323/96</t>
  </si>
  <si>
    <t>Failure by a Member State to fulfil obligations — Public works contracts — Directives 89/440/EEC and 93/37/EEC — Failure to publish a contract notice — Application of negotiated procedure without justification</t>
  </si>
  <si>
    <t>1. Declares that,
- by failing to publish a contract notice in the Official Journal of the European Communities both for the overall project and for each of the lots relating to the construction of the premises of the Vlaamse Raad, and
 - by failing to apply the award procedures laid down in Council Directive 71/305/EEC of 26 July 1971 concerning the coordination of procedures for the award of public works contracts, as amended by Council Directive 89/440/EEC of 18 July 1989, and Council Directive 93/37/EEC of 14 June 1993 concerning the coordination of procedures for the award of public works contracts and, more specifically, by having awarded lot No 4 by negotiated procedure without justification,
  the Kingdom of Belgium has failed to fulfil its obligations under those directives and, more specifically, under Articles 7 and 11(2) and (9) of Directive 93/37.</t>
  </si>
  <si>
    <t>http://curia.europa.eu/juris/liste.jsf?language=lv&amp;jur=C,T,F&amp;num=C-323/96&amp;td=ALL</t>
  </si>
  <si>
    <t>C-43/96</t>
  </si>
  <si>
    <t>Failure to fulfil obligations — Sixth Council Directive 77/388/EEC — Article 17(2) and (6) — Right to deduct VAT — Exclusions provided for by national rules predating the Sixth Directive</t>
  </si>
  <si>
    <t>http://curia.europa.eu/juris/liste.jsf?language=lv&amp;jur=C,T,F&amp;num=C-43/96&amp;td=ALL</t>
  </si>
  <si>
    <t>C-144/97</t>
  </si>
  <si>
    <t>Commission of the European
 Communities 
 v
  French Republic</t>
  </si>
  <si>
    <t>Failure of a Member State to fulfil its obligations - Directive 92/74/EEC</t>
  </si>
  <si>
    <t>1. declares that, by not adopting within the prescribed period the laws, regulations and administrative provisions necessary in order to comply with Council Directive 92/74/EEC of 22 September 1992 widening the scope of Directive 81/851/EEC on the approximation of provisions laid down by law, regulation or administrative action relating to veterinary medicinal products and laying down additional provisions on homeopathic veterinary medicinal products, the French Republic has failed to fulfil its obligations under the first subparagraph of Article 10(1) thereof;
 2. orders the French Republic to pay the costs.</t>
  </si>
  <si>
    <t>C-44/96</t>
  </si>
  <si>
    <t>Mannesmann Anlagenbau Austria AG and Others 
 v 
 Strohal Rotationsdruck GesmbH</t>
  </si>
  <si>
    <t>Public procurement — Procedure for the award of public works contracts — State printing office — Subsidiary pursuing commercial activities</t>
  </si>
  <si>
    <t>1. An entity such as the Österreichische Staatsdruckerei must be regarded as a body governed by public law within the meaning of the second subparagraph of Article 1(b) of Council Directive 93/37/EEC of 14 June 1993 concerning the coordination of procedures for the award of public works contracts, and thus as a contracting authority within the meaning of the first subparagraph of that provision so that works contracts, of whatever nature, entered into by that entity are to be considered to be public works contracts within the meaning of Article 1(a) of that directive.
 2. An undertaking which carries on commercial activities and in which a contracting authority has a majority shareholding is not to be regarded as a body governed by public law within the meaning of Article 1(b) of Directive 93/37, and thus as a contracting authority within the meaning of that provision, on the sole ground that that undertaking was established by the contracting authority or that the contracting authority transferred to it funds which it has earned from activities pursued in order to meet needs in the general interest, not having an industrial or commercial character.
 3. A public works contract is not subject to the provisions of Directive 93/37 when it relates to a project which, from the outset, falls entirely within the objects of an undertaking which is not a contracting authority and when the works contracts relating to that project were entered into by a contracting authority on behalf of that undertaking.
 4. Article 7(1) of Council Regulation (EEC) No 2081/93 of 20 July 1993 amending Regulation (EEC) No 2052/88 on the tasks of the Structural Funds and their effectiveness and on coordination of their activities between themselves and with the operations of the European Investment Bank and the other existing financial instruments is to be interpreted as meaning that Community funding of a works project is not conditional upon the recipients complying with the review procedures within the meaning of Council Directive 89/665/EEC of 21 December 1989 on the coordination of the laws, regulations and administrative provisions relating to the application of review procedures to the award of public supply and public works contracts if they are not themselves contracting authorities within the meaning of Article 1(b) of Directive 93/37.</t>
  </si>
  <si>
    <t>http://curia.europa.eu/juris/liste.jsf?language=lv&amp;jur=C,T,F&amp;num=C-44/96&amp;td=ALL</t>
  </si>
  <si>
    <t>C-5/97</t>
  </si>
  <si>
    <t>Ballast Nedam Groep NV 
 v 
 Belgische Staat</t>
  </si>
  <si>
    <t>Freedom to provide services — Public-works contracts — Registration of contractors — Entity to be taken into account</t>
  </si>
  <si>
    <t>Council Directive 71/304/EEC of 26 July 1971 concerning the abolition of restrictions on freedom to provide services in respect of public works contracts and on the award of public works contracts to contractors acting through agencies or branches and Council Directive 71/305/EEC of 26 July 1971 concerning the coordination of procedures for the award of public works contracts are to be interpreted as meaning that the authority competent to decide on an application for registration submitted by a dominant legal person of a group is under an obligation, where it is established that that person actually has available to it the resources of the companies belonging to the group that are necessary to carry out the contracts, to take account of the references of those companies in assessing the suitability of the legal person concerned, in accordance with the criteria mentioned in Articles 23 to 28 of Directive 71/305.</t>
  </si>
  <si>
    <t>http://curia.europa.eu/juris/liste.jsf?language=lv&amp;jur=C,T,F&amp;num=C-5/97&amp;td=ALL</t>
  </si>
  <si>
    <t>C-304/96</t>
  </si>
  <si>
    <t>Hera SpA 
 v 
 Unità sanitaria locale nº 3 - genovese (USL) and Impresa Romagnoli SpA</t>
  </si>
  <si>
    <t>Directive 93/37/EEC — Public procurement — Abnormally low tenders</t>
  </si>
  <si>
    <t>Article 30(4) of Council Directive 93/37/EEC of 14 June 1993 concerning the coordination of procedures for the award of public works contracts must be interpreted as precluding contracting authorities from rejecting abnormally low tenders after 31 December 1992 without following the verification procedure provided for in the first subparagraph of that provision.</t>
  </si>
  <si>
    <t>http://curia.europa.eu/juris/liste.jsf?language=lv&amp;jur=C,T,F&amp;num=C-304/96&amp;td=ALL</t>
  </si>
  <si>
    <t>C-54/96</t>
  </si>
  <si>
    <t>Dorsch Consult Ingenieurgesellschaft mbH 
 v 
 Bundesbaugesellschaft Berlin mbH</t>
  </si>
  <si>
    <t>Meaning of 'national court or tribunal‘ for the purposes of Article 177 of the Treaty — Procedures for the award of public service contracts — Directive 92/50/EEC — National review body</t>
  </si>
  <si>
    <t>It does not follow from Article 41 of Council Directive 92/50/EEC of 18 June 1992 relating to the coordination of procedures for the award of public service contracts that, where that directive has not been transposed by the end of the period laid down for that purpose, the appeal bodies of the Member States having competence in relation to procedures for the award of public works contracts and public supply contracts may also hear appeals relating to procedures for the award of public service contracts. However, in order to observe the requirement that domestic law must be interpreted in conformity with Directive 92/50 and the requirement that the rights of individuals must be protected effectively, the national court must determine whether the relevant provisions of its domestic law allow recognition of a right for individuals to bring an appeal in relation to awards of public service contracts. In circumstances such as those arising in the present case, the national court must determine in particular whether such a right of appeal may be exercised before the same bodies as those established to hear appeals concerning the award of public supply contracts and public works contracts.</t>
  </si>
  <si>
    <t>http://curia.europa.eu/juris/liste.jsf?language=lv&amp;jur=C,T,F&amp;num=C-54/96&amp;td=ALL</t>
  </si>
  <si>
    <t>C-43/97</t>
  </si>
  <si>
    <t>Failure to fulfil obligations — Directive 93/36/EEC — Failure to transpose within the prescribed period</t>
  </si>
  <si>
    <t>Declares that, by failing to adopt within the prescribed period the laws, regulations and administrative provisions necessary to comply with Council Directive 93/36/EEC of 14 June 1993 coordinating procedures for the award of public supply contracts, the Italian Republic has failed to fulfil its obligations under the first subparagraph of Article 34(1) of that directive;
 Dismisses the remainder of the application.</t>
  </si>
  <si>
    <t>http://curia.europa.eu/juris/liste.jsf?language=lv&amp;jur=C,T,F&amp;num=C-43/97&amp;td=ALL</t>
  </si>
  <si>
    <t>C-87/94</t>
  </si>
  <si>
    <t>Public contracts - Transport sector - Directive 90/531/EEC</t>
  </si>
  <si>
    <t>1. Declares that, by taking into account, in the procedure for the award of a public contract by the Société Régionale Wallonne du Transport, information on fuel consumption submitted by EMI in its supplementary note of 24 August 1993 and, therefore, after the opening of tenders, by awarding the contract to EMI on the basis of figures which did not correspond to the prescriptive requirements of Annex 23 of the special conditions for calculating the notional penalty of EMI for maintenance costs in respect of engine and gear box replacement, by taking into account, when comparing the tenders for Lots Nos 4, 5 and 6, the cost-saving features suggested by EMI without having referred to them in the contract documents or in the tender notice, by using them to offset the financial differences between the tenders in first place and those of EMI placed second, and by accepting some of EMI' s tenders as a result of taking those features into account, the Kingdom of Belgium has failed to fulfil its obligations under Council Directive 90/531/EEC of 17 September 1990 on the procurement procedures of entities operating in the water, energy, transport and telecommunications sectors;
 2. Orders the Kingdom of Belgium to pay the costs.</t>
  </si>
  <si>
    <t>http://curia.europa.eu/juris/liste.jsf?language=lv&amp;jur=C,T,F&amp;num=C-87/94&amp;td=ALL#</t>
  </si>
  <si>
    <t>C-79/94</t>
  </si>
  <si>
    <t>Commission of the European Communities v 
 Hellenic Republic</t>
  </si>
  <si>
    <t>Failure of a Member State to fulfil its obligations - Directive 77/62/EEC - Framework agreement for the exclusive supply of dressing material for use in Greek hospitals and by the Greek army</t>
  </si>
  <si>
    <t>1. Declares that, by concluding a framework agreement for the exclusive supply by six Greek textile undertakings of dressing material for use in Greek hospitals and by the Greek army and by failing to publish the relevant notice in the Official Journal of the European Communities, the Hellenic Republic has failed to fulfil its obligations under Council Directive 77/62/EEC of 21 December 1976 coordinating procedures for the award of public supply contracts, as last amended by Directive 88/295/EEC of 22 March 1988;
 2. Orders the Hellenic Republic to pay the costs.</t>
  </si>
  <si>
    <t>http://curia.europa.eu/juris/liste.jsf?language=lv&amp;jur=C,T,F&amp;num=C-79/94&amp;td=ALL</t>
  </si>
  <si>
    <t>C-359/93</t>
  </si>
  <si>
    <t>Commission of the European Communities 
 v 
 Kingdom of the Netherlands</t>
  </si>
  <si>
    <t>Tender notices for public supply contracts - Review procedure - Notification - Technical specifications</t>
  </si>
  <si>
    <t>1. Declares that, by failing to indicate in the contract notice at issue the persons authorized to be present at the opening of tenders and the date, time and place of opening, and by introducing into the general terms and conditions a technical specification defined by reference to a product of a specific make, the Kingdom of the Netherlands has failed to fulfil its obligations under Council Directive 77/62/EEC of 21 December 1976 coordinating procedures for the award of public supply contracts, as amended by Council Directives 80/767/EEC and 88/295/EEC, and also under Article 30 of the Treaty;
 2. Orders the Kingdom of the Netherlands to pay the costs.</t>
  </si>
  <si>
    <t>http://curia.europa.eu/juris/liste.jsf?language=lv&amp;jur=C,T,F&amp;num=C-359/93&amp;td=ALL</t>
  </si>
  <si>
    <t>C-18/93</t>
  </si>
  <si>
    <t>Corsica Ferries Italia Srl 
 v 
 Corpo dei Piloti del Porto di Genova</t>
  </si>
  <si>
    <t>Reference for a preliminary ruling: Tribunale di Genova - Italy. - Compulsory piloting service - Discriminatory tariffs - Freedom to provide services - Competition</t>
  </si>
  <si>
    <t>1. Article 1(1) of Council Regulation (EEC) No 4055/86 of 22 December 1986 applying the principle of freedom to provide services to maritime transport between Member States and between Member States and third countries precludes the application in a Member State of different tariffs for identical piloting services, depending on whether or not the undertaking which provides maritime transport services between two Member States operates a vessel authorized to engage in maritime cabotage, which is reserved to vessels flying the flag of that State.
 2. Article 90(1) and Article 86 of the EEC Treaty prohibit a national authority from inducing an undertaking which has been granted the exclusive right of providing compulsory piloting services in a substantial part of the common market, by approving the tariffs adopted by it, to apply different tariffs to maritime transport undertakings, depending on whether they operate transport services between Member States or between ports situated on national territory, in so far as trade between Member States is affected.</t>
  </si>
  <si>
    <t>http://curia.europa.eu/juris/liste.jsf?language=lv&amp;jur=C,T,F&amp;num=C-18/93&amp;td=ALL</t>
  </si>
  <si>
    <t>C-272/91</t>
  </si>
  <si>
    <t>Commission of the European Communities v 
 Italian Republic</t>
  </si>
  <si>
    <t>Concession for the lottery computerization system</t>
  </si>
  <si>
    <t>1. Declares that, by failing to make known, for the purposes of publication in the Official Journal of the European Communities, first, at the beginning of 1990, an indicative notice setting out the total procurement by product area of which the estimated value was equal to or greater than ECU 750 000 and which the Italian Finance Ministry envisaged awarding in 1990 and secondly, in November 1990, a notice concerning the invitation to tender for the concession of the lottery computerization system, and by restricting participation in that contract exclusively to bodies, companies, consortia and groupings the majority of whose capital, considered individually or in aggregate, was held by the public sector, the Italian Republic has failed to fulfil its obligations under Articles 52 and 59 of the EEC Treaty and Articles 9 and 17 to 25 of Council Directive 77/62/EEC of 21 December 1976 coordinating procedures for the award of public supply contracts, as amended by Council Directive 88/295/EEC of 22 March 1988;
 2. Dismisses the rest of the application.</t>
  </si>
  <si>
    <t>http://curia.europa.eu/juris/liste.jsf?language=lv&amp;jur=C,T,F&amp;num=C-272/91&amp;td=ALL</t>
  </si>
  <si>
    <t>C-331/92</t>
  </si>
  <si>
    <t>Gestión Hotelera Internacional SA 
 v 
 Comunidad Autónoma de Canarias, Ayuntamiento de Las Palmas de Gran Canaria and Gran Casino de Las Palmas SA</t>
  </si>
  <si>
    <t>Reference for a preliminary ruling: Tribunal Superior de Justicia de Canarias - Spain. - Directive 71/305/CEE - Definition of "public works contracts"</t>
  </si>
  <si>
    <t>A mixed contract relating both to the performance of works and to the assignment of property does not fall within the scope of Council Directive 71/305/EEC of 26 July 1971 concerning the coordination of procedures for the award of public works contracts if the performance of the works is merely incidental to the assignment of property.</t>
  </si>
  <si>
    <t>http://curia.europa.eu/juris/liste.jsf?language=lv&amp;jur=C,T,F&amp;num=C-331/92&amp;td=ALL</t>
  </si>
  <si>
    <t>C-389/92</t>
  </si>
  <si>
    <t>Ballast Nedam Groep NV 
 v 
 Belgian State</t>
  </si>
  <si>
    <t>Reference for a preliminary ruling: Raad van State - Belgium. - Freedom to provide services - Public works contracts - Registration of contractors - Relevant entity</t>
  </si>
  <si>
    <t>Council Directive 71/304/EEC of 26 July 1971 concerning the abolition of restrictions on freedom to provide services in respect of public works contracts and on the award of public works contracts to contractors acting through agencies or branches and Council Directive 71/305/EEC of 26 July 1971 concerning the coordination of procedures for the award of public works contracts must be interpreted as meaning that they permit, for the purposes of the assessment of the criteria to be satisfied by a contractor when an application for registration by the dominant legal person of a group is being examined, account to be taken of companies belonging to that group, provided that the legal person in question establishes that it actually has available the resources of those companies which are necessary for carrying out the works. It is for the national court to assess whether such proof has been produced in the main proceedings.</t>
  </si>
  <si>
    <t>http://curia.europa.eu/juris/liste.jsf?language=lv&amp;jur=C,T,F&amp;num=C-389/92&amp;td=ALL</t>
  </si>
  <si>
    <t>C-71/92</t>
  </si>
  <si>
    <t>Public works and supply contracts</t>
  </si>
  <si>
    <t>1. Declares that:
(1) by maintaining in force certain provisions constituting an exclusion from the field of application of the national legislation on public procurement, namely Article 2, points 3 and 8, of the Law on State Contracts and Article 2, points 3 and 8, of the General Regulation on the Award of State Contracts;
(2) by maintaining in force certain provisions allowing the award of privately negotiated contracts, namely Article 37, paragraph 1, points 1, 2, 7 and 8, and Article 87, paragraph 4, points 1, 2 and 5, of the Law on State Contracts, Articles 117 and 247 of the General Regulation on the Award of State Contracts and Article 120 of the amended local regulations;
(3) by maintaining in force certain provisions relating to the rules on participation and criteria for qualitative selection, namely Article 25, paragraph 1, points 1 and 3, Article 284, paragraph 5, Article 287, paragraph 2, Article 312, paragraph 2, Article 320, paragraph 3, point 5, and Article 341 of the General Regulation on the Award of State Contracts;
(4) by maintaining in force certain provisions relating to technical standards, namely Article 244 of the General Regulation on the Award of State Contracts;
 the Kingdom of Spain has failed to fulfil its obligations under Council Directive 71/305/EEC of 26 July 1971 concerning the coordination of procedures for the award of public works contracts and Council Directive 77/62/EEC of 21 December 1976 coordinating procedures for the award of public supply contracts;
 2. Dismisses the remainder of the application.</t>
  </si>
  <si>
    <t>http://curia.europa.eu/juris/liste.jsf?language=lv&amp;jur=C,T,F&amp;num=C-71/92&amp;td=ALL#</t>
  </si>
  <si>
    <t>C-366/89</t>
  </si>
  <si>
    <t>Failure to fulfil obligations - Failure to comply with a judgment of the Court</t>
  </si>
  <si>
    <t>1. Declares that: 
(1) by maintaining in force certain provisions constituting an exclusion from the field of application of the national legislation on public procurement, namely Article 2, points 3 and 8, of the Law on State Contracts and Article 2, points 3 and 8, of the General Regulation on the Award of State Contracts;
(2) by maintaining in force certain provisions allowing the award of privately negotiated contracts, namely Article 37, paragraph 1, points 1, 2, 7 and 8, and Article 87, paragraph 4, points 1, 2 and 5, of the Law on State Contracts, Articles 117 and 247 of the General Regulation on the Award of State Contracts and Article 120 of the amended local regulations;
(3) by maintaining in force certain provisions relating to the rules on participation and criteria for qualitative selection, namely Article 25, paragraph 1, points 1 and 3, Article 284, paragraph 5, Article 287, paragraph 2, Article 312, paragraph 2, Article 320, paragraph 3, point 5, and Article 341 of the General Regulation on the Award of State Contracts;
(4) by maintaining in force certain provisions relating to technical standards, namely Article 244 of the General Regulation on the Award of State Contracts;
 the Kingdom of Spain has failed to fulfil its obligations under Council Directive 71/305/EEC of 26 July 1971 concerning the coordination of procedures for the award of public works contracts and Council Directive 77/62/EEC of 21 December 1976 coordinating procedures for the award of public supply contracts;
 2. Dismisses the remainder of the application.</t>
  </si>
  <si>
    <t>http://curia.europa.eu/juris/liste.jsf?language=lv&amp;jur=C,T,F&amp;num=C-366/89&amp;td=ALL</t>
  </si>
  <si>
    <t>C-243/89</t>
  </si>
  <si>
    <t>Commission of the European Communities 
 v 
 Kingdom of Denmark</t>
  </si>
  <si>
    <t>Award of a works contract - Bridge over the "Storebaelt"</t>
  </si>
  <si>
    <t>Declares that, by reason of the fact that Aktieselskabet Storebaeltsforbindelsen invited tenders on the basis of a condition requiring the use to the greatest possible extent of Danish materials, consumer goods, labour and equipment and the fact that negotiations with the selected consortium took place on the basis of a tender which did not comply with the tender conditions, the Kingdom of Denmark failed to fulfil its obligations under Community law and in particular infringed Articles 30, 48 and 59 of the Treaty as well as Council Directive 71/305/EEC</t>
  </si>
  <si>
    <t>http://curia.europa.eu/juris/liste.jsf?language=lv&amp;jur=C,T,F&amp;num=C-243/89&amp;td=ALL</t>
  </si>
  <si>
    <t>C-360/89</t>
  </si>
  <si>
    <t>Freedom to provide services - Award of public works contracts</t>
  </si>
  <si>
    <t>Declares that, by enacting Law No 80/87 of 17 February 1987, the Italian Republic has failed to fulfil its obligations under Article 59 of the EEC Treaty and Council Directive 71/305/EEC of 26 July 1971 concerning the coordination of procedures for the award of public works contracts.</t>
  </si>
  <si>
    <t>http://curia.europa.eu/juris/liste.jsf?language=lv&amp;jur=C,T,F&amp;num=C-360/89&amp;td=ALL</t>
  </si>
  <si>
    <t>C-24/91</t>
  </si>
  <si>
    <t>Directive 71/305/CEE - Awarding of public contracts - Advertising of contracts - Derogation in urgent cases</t>
  </si>
  <si>
    <t>Declares that, as a result of the decision of the governing council of the Universidad Complutense, Madrid, to award by private treaty contracts for the extension and renovation of the Faculty of Political Science and Sociology and the School of Social Work, the Kingdom of Spain has failed to fulfil its obligations under Council Directive 71/305/EEC of 26 July 1971 concerning the coordination of procedures for the award of public works contracts, and in particular Articles 9 and 12 to 15</t>
  </si>
  <si>
    <t>http://curia.europa.eu/juris/liste.jsf?language=lv&amp;jur=C,T,F&amp;num=C-24/91&amp;td=ALL</t>
  </si>
  <si>
    <t>C-21/88</t>
  </si>
  <si>
    <t>Du Pont de Nemours Italiana SpA 
 v 
 Unità sanitaria locale Nº 2 di Carrara</t>
  </si>
  <si>
    <t>Public supply contracts - Reservation of 30 % of such contracts to undertakings located in a particular region</t>
  </si>
  <si>
    <t>(1) Article 30 of the EEC Treaty must be interpreted as precluding national rules which reserve to undertakings established in particular regions of the national territory a proportion of public supply contracts .
(2) The fact that national rules might be regarded as aid within the meaning of Article 92 of the Treaty cannot exempt them from the prohibition set out in Article 30 of the Treaty.</t>
  </si>
  <si>
    <t>http://curia.europa.eu/juris/liste.jsf?language=lv&amp;jur=C,T,F&amp;num=C-21/88&amp;td=ALL</t>
  </si>
  <si>
    <t>C-103/88</t>
  </si>
  <si>
    <t>Fratelli Costanzo SpA 
 v 
 Comune di Milano</t>
  </si>
  <si>
    <t>Public works contracts - Abnormally low tenders - Direct effect of directives in relation to administrative authorities</t>
  </si>
  <si>
    <t>(1) Article 29(5) of Council Directive 71/305 prohibits Member States from introducing provisions which require the automatic exclusion from procedures for the award of public works contracts of certain tenders determined according to a mathematical criterion, instead of obliging the awarding authority to apply the examination procedure laid down in the Directive, giving the tenderer an opportunity to furnish explanations .
(2) When implementing Council Directive 71/305/EEC, Member States may not depart to any material extent from the provisions of Article 29(5) thereof .
(3) Article 29(5) of Council Directive 71/305 allows Member States to require that tenders be examined when those tenders appear to be abnormally low, and not only when they are obviously abnormally low .
(4) Administrative authorities, including municipal authorities, are under the same obligation as a national court to apply the provisions of Article 29(5) of Council Directive 71/305/EEC and to refrain from applying provisions of national law which conflict with them .</t>
  </si>
  <si>
    <t>http://curia.europa.eu/juris/liste.jsf?language=lv&amp;jur=C,T,F&amp;num=103/88&amp;td=ALL</t>
  </si>
  <si>
    <t>C-45/87</t>
  </si>
  <si>
    <t>Public works contract - Community tender procedure - Applicability of Article 30 of the EEC Treaty</t>
  </si>
  <si>
    <t>(1) Declares that by allowing the inclusion in the contract specification for tender for a public works contract of a clause stipulating that the asbestos cement pressure pipes must be certified as complying with Irish Standard 188:1975 in accordance with the Irish Standard Mark Licensing Scheme of the Institute for Industrial Research and Standards, Ireland has failed to fulfil its obligations under Article 30 of the EEC Treaty;
(2) Dismisses the remainder of the application;</t>
  </si>
  <si>
    <t>http://curia.europa.eu/juris/liste.jsf?language=lv&amp;jur=C,T,F&amp;num=45/87&amp;td=ALL</t>
  </si>
  <si>
    <t>31/87</t>
  </si>
  <si>
    <t>Gebroeders Beentjes BV 
 v 
 State of the Netherlands</t>
  </si>
  <si>
    <t>Procedure for the award of public works contracts</t>
  </si>
  <si>
    <t>(1) Directive 71/305 applies to public works contracts awarded by a body such as the local land consolidation committee.
(2) The criterion of specific experience for the work to be carried out is a legitimate criterion of technical ability and knowledge for the purpose of ascertaining the suitability of contractors. Where such a criterion is laid down by a provision of national legislation to which the contract notice refers, it is not subject to the specific requirements laid down in the directive concerning publication in the contract notice or the contract documents .
 The criterion of "the most acceptable tender", as laid down by a provision of national legislation, may be compatible with the directive if it reflects the discretion which the authorities awarding contracts have in order to determine the most economically advantageous tender on the basis of objective criteria and thus does not involve an element of arbitrary choice . It follows from Article 29(1) and (2) of the directive that where the authorities awarding contracts do not take the lowest price as the sole criterion for the award of a contract but have regard to various criteria with a view to awarding the contract to the most economically advantageous tender, they are required to state those criteria in the contract notice or the contract documents.
 The condition relating to the employment of long-term unemployed persons is compatible with the directive if it has no direct or indirect discriminatory effect on tenderers from other Member States of the Community . An additional specific condition of this kind must be mentioned in the contract notice.
(3) The provisions of Articles 20, 26 and 29 of Directive 71/305 may be relied on by an individual before the national courts.</t>
  </si>
  <si>
    <t>http://curia.europa.eu/juris/liste.jsf?language=lv&amp;jur=C,T,F&amp;num=31/87&amp;td=ALL</t>
  </si>
  <si>
    <t>53/85</t>
  </si>
  <si>
    <t>AKZO Chemie BV, AKZO Chemie UK Ltd
 v
 Commission of the European Communities</t>
  </si>
  <si>
    <t>Decision to communicate documents to a third party who has submitted a complaint - Annulment</t>
  </si>
  <si>
    <t>(1) Declares void the decision which the Commission notified to the applicant by letter of 18 December 1984;
(2) Dismisses the remainder of the application;
(3) Orders the Commission to pay the costs.</t>
  </si>
  <si>
    <t>http://curia.europa.eu/juris/liste.jsf?language=lv&amp;jur=C,T,F&amp;num=53/85&amp;td=ALL</t>
  </si>
  <si>
    <t>274/83</t>
  </si>
  <si>
    <t>Directive - Coordination of procedures for the award of public works contracts</t>
  </si>
  <si>
    <t>(1) Declares that the Italian Republic, by adopting Article the first, third and fifth paragraphs of 10 and Article 13 of Law No 741, has failed to fulfil its obligations under Directive 71/305/EEC.
(2) Declares that the Italian Republic, by failing to notify the Commission officially of the text of Law No 741, has also failed to fulfil its obligations under Article 33 of Directive 71/305.
(3) Orders the defendant to pay the costs.</t>
  </si>
  <si>
    <t>http://curia.europa.eu/juris/liste.jsf?language=lv&amp;jur=C,T,F&amp;num=274/83&amp;td=ALL</t>
  </si>
  <si>
    <t>76/81</t>
  </si>
  <si>
    <t>SA Transporoute et travaux 
 v 
 Minister of Public Works</t>
  </si>
  <si>
    <t>Freedom to provide services - Directives on public works contracts</t>
  </si>
  <si>
    <t>Council Directive 71/305 must be interpreted as precluding a member state from requiring a tenderer in another member state to furnish proof by any mean , for example by an establishment permit, other than those prescribed in Articles 23 to 26 of that Directive that he satisfies the criteria laid down in those provisions and relating to his good standing and qualifications.
 When in the opinion of the authority awarding a public works contract a tenderer ' s offer is obviously abnormally low in relation to the transaction Article 29(5) of Directive 71/305 requires the authority to seek from the tenderer , before coming to a decision as to the award of the contract, an explanation of his prices or to inform the tenderer which of his tenders appear to be abnormal, and to allow him a reasonable time within which to submi further details.</t>
  </si>
  <si>
    <t>http://curia.europa.eu/juris/liste.jsf?language=lv&amp;jur=C,T,F&amp;num=76/81&amp;td=ALL</t>
  </si>
  <si>
    <t>Lieta 2/74</t>
  </si>
  <si>
    <t>Jean Reyners, tiesību doktors, uzņēmumu administrators, kas dzīvo Voluvēsentlambertā [Woluwé-Saint-Lambert] (Brisele),
un
État belge, ko pārstāv tieslietu ministrs,
piedaloties
Ordre national des avocats de Belgique,</t>
  </si>
  <si>
    <t>Tiesības veikt uzņēmējdarbību</t>
  </si>
  <si>
    <t>Ar šādu pamatojumu Tiesa,
atbildot uz jautājumiem, kurus tai ar 1973. gada 21. decembra spriedumu iesniegusi Beļģijas Conseil d'État Administratīvās nodaļas III palāta, nospriež:
1)      kopš pārejas posma beigām EEK līguma 52. pants ir tieši piemērojama norma pat tad, ja konkrētajā jomā nav Līguma 54. panta 2. punktā un 57. panta 1. punktā paredzēto direktīvu;
2)      EEK līguma 55. panta pirmajā daļā paredzētā atkāpe no brīvības veikt uzņēmējdarbību ir jāattiecina tikai uz tām 52. pantā paredzētajām darbībām, kurām ir tieša un specifiska saistība ar valsts varas īstenošanu; saistībā ar tādu brīvo profesiju kā advokāta profesija šādi nav kvalificējamas tādas darbības kā konsultēšana un juridiska palīdzība vai pušu pārstāvēšana un aizstāvība tiesā, pat ja šo darbību veikšana ir obligāta vai uz to attiecas juridisks monopols.</t>
  </si>
  <si>
    <t>https://curia.europa.eu/juris/document/document.jsf?text=&amp;docid=88739&amp;pageIndex=0&amp;doclang=LV&amp;mode=lst&amp;dir=&amp;occ=first&amp;part=1&amp;cid=3323004</t>
  </si>
  <si>
    <t xml:space="preserve"> </t>
  </si>
  <si>
    <t>KOPĀ</t>
  </si>
  <si>
    <t xml:space="preserve">aktīvās </t>
  </si>
  <si>
    <t xml:space="preserve">Nosūtītās </t>
  </si>
  <si>
    <t>NA'21</t>
  </si>
  <si>
    <t>NA'20</t>
  </si>
  <si>
    <t>Elīna</t>
  </si>
  <si>
    <t>Līga</t>
  </si>
  <si>
    <t>Ilona</t>
  </si>
  <si>
    <t>Dace</t>
  </si>
  <si>
    <t>Margarita</t>
  </si>
  <si>
    <t>Andris</t>
  </si>
  <si>
    <t>Signe</t>
  </si>
  <si>
    <t>https://edus.iub.gov.lv/?s=2&amp;dok_reg=1322&amp;details=80379</t>
  </si>
  <si>
    <t>Linards</t>
  </si>
  <si>
    <t>Sintija</t>
  </si>
  <si>
    <t>Iepirkumu metodikas ceļa karte</t>
  </si>
  <si>
    <t>Sandra</t>
  </si>
  <si>
    <t>Ivars</t>
  </si>
  <si>
    <t>Monta</t>
  </si>
  <si>
    <t>https://edus.iub.gov.lv/?s=60025&amp;dok_reg=1215&amp;details=80144</t>
  </si>
  <si>
    <t>kopā</t>
  </si>
  <si>
    <t>Atvaļinājumi</t>
  </si>
  <si>
    <t>Vārds, uzvārds</t>
  </si>
  <si>
    <t>Janvāris</t>
  </si>
  <si>
    <t>Februāris</t>
  </si>
  <si>
    <t>Marts</t>
  </si>
  <si>
    <t>Aprīlis</t>
  </si>
  <si>
    <t>Maijs</t>
  </si>
  <si>
    <t>Jūnijs</t>
  </si>
  <si>
    <t>Jūlijs</t>
  </si>
  <si>
    <t>Augusts</t>
  </si>
  <si>
    <t>Septembris</t>
  </si>
  <si>
    <t>Oktobris</t>
  </si>
  <si>
    <t>Novembris</t>
  </si>
  <si>
    <t>Decembris</t>
  </si>
  <si>
    <t>25-31</t>
  </si>
  <si>
    <t>8-14</t>
  </si>
  <si>
    <t>15-21</t>
  </si>
  <si>
    <t>22-28</t>
  </si>
  <si>
    <t>12-18</t>
  </si>
  <si>
    <t>19-25</t>
  </si>
  <si>
    <t>11-17</t>
  </si>
  <si>
    <t>18-24</t>
  </si>
  <si>
    <t>13-19</t>
  </si>
  <si>
    <t>20-26</t>
  </si>
  <si>
    <t>10-16</t>
  </si>
  <si>
    <t>17-23</t>
  </si>
  <si>
    <t>24-30</t>
  </si>
  <si>
    <t>9-15</t>
  </si>
  <si>
    <t>16-22</t>
  </si>
  <si>
    <t>23-29</t>
  </si>
  <si>
    <t>7-13</t>
  </si>
  <si>
    <t>14-20</t>
  </si>
  <si>
    <t>21-27</t>
  </si>
  <si>
    <t>Metodoloģijas departaments</t>
  </si>
  <si>
    <t>Monta Drebeiniece (20119010)</t>
  </si>
  <si>
    <t>27., 03.01</t>
  </si>
  <si>
    <t>Andris Kaņeps (20119014)</t>
  </si>
  <si>
    <t>Ilona Skangale (22834563)</t>
  </si>
  <si>
    <t>Līga Jaunozola (22834566)</t>
  </si>
  <si>
    <t>31.</t>
  </si>
  <si>
    <t>22,23</t>
  </si>
  <si>
    <t>Dace Skāmane (20119015)</t>
  </si>
  <si>
    <t>Margarita Svjatoduha (22834562)</t>
  </si>
  <si>
    <t>Elīna Virtmane (22834565)</t>
  </si>
  <si>
    <t>atvaļinājums</t>
  </si>
  <si>
    <t>bezaldznieks</t>
  </si>
  <si>
    <t>ārkārtējā situācija valstī</t>
  </si>
  <si>
    <t>12.01.2022.-28.02.2022.</t>
  </si>
  <si>
    <t>papildnieks</t>
  </si>
  <si>
    <t>mācībnieks</t>
  </si>
  <si>
    <t xml:space="preserve">Lieldienas </t>
  </si>
  <si>
    <t>29.03. &amp; 1.04.</t>
  </si>
  <si>
    <t>6.maijs- brīvdiena pēc 4.maija</t>
  </si>
  <si>
    <t xml:space="preserve">papildu info lapas: </t>
  </si>
  <si>
    <t>13.03.2020.-09.06.2020.</t>
  </si>
  <si>
    <t>MK 103</t>
  </si>
  <si>
    <t>seminārs</t>
  </si>
  <si>
    <t>slims</t>
  </si>
  <si>
    <t xml:space="preserve">Pārceltās </t>
  </si>
  <si>
    <t>23.dec &gt; 14.dec</t>
  </si>
  <si>
    <t xml:space="preserve">IUB plāni </t>
  </si>
  <si>
    <t>Pārskats par IUB darbību</t>
  </si>
  <si>
    <t>IUB info</t>
  </si>
  <si>
    <t>https://iub.tvptest.vraa.gov.lv/</t>
  </si>
  <si>
    <t>09.11.2020.-06.04.2021.</t>
  </si>
  <si>
    <t>komandējums</t>
  </si>
  <si>
    <t>30.dec &gt; 28.dec</t>
  </si>
  <si>
    <t>Semināri</t>
  </si>
  <si>
    <t>IUB lapu skatījumi</t>
  </si>
  <si>
    <t>https://docs.google.com/spreadsheets/d/1gcbYIR893KX6IN37ZpBmRcL1_dKPP45xMLsZ-IElJ3U/edit?usp=sharing</t>
  </si>
  <si>
    <t>21.10.2021.-15.11.2021.</t>
  </si>
  <si>
    <t>MK 655</t>
  </si>
  <si>
    <t>Telefoncentrāle</t>
  </si>
  <si>
    <t>9.oo-12.00</t>
  </si>
  <si>
    <t>02.-04.</t>
  </si>
  <si>
    <t>09.-11.</t>
  </si>
  <si>
    <t>16.-18.</t>
  </si>
  <si>
    <t>23.-25.</t>
  </si>
  <si>
    <t>29.02</t>
  </si>
  <si>
    <t>01.-03.</t>
  </si>
  <si>
    <t>08.-10.</t>
  </si>
  <si>
    <t xml:space="preserve">15.-17. </t>
  </si>
  <si>
    <t>22.-24.</t>
  </si>
  <si>
    <t>29.-01.</t>
  </si>
  <si>
    <t>05.-07.</t>
  </si>
  <si>
    <t xml:space="preserve">Dace </t>
  </si>
  <si>
    <t>SIK</t>
  </si>
  <si>
    <t>macibas</t>
  </si>
  <si>
    <t xml:space="preserve">Elīna </t>
  </si>
  <si>
    <t xml:space="preserve">IMI </t>
  </si>
  <si>
    <t>iik</t>
  </si>
  <si>
    <t>telefons/mājās</t>
  </si>
  <si>
    <t>šādu tabulu par 2020-2023 būtu labi - pa mēnešiem</t>
  </si>
  <si>
    <t>telefons/darbā</t>
  </si>
  <si>
    <t>mājās</t>
  </si>
  <si>
    <t>darbā</t>
  </si>
  <si>
    <t>brīvs/atvaļinājums u.c</t>
  </si>
  <si>
    <t>kāpēc te ir vecie darbinieki, jāpieliek Andris un Sandra / OK :)\</t>
  </si>
  <si>
    <t>šī tabula ir telefona centrālei :) // Andris &amp; Sandra nerunā</t>
  </si>
  <si>
    <t>darbin</t>
  </si>
  <si>
    <t>kons</t>
  </si>
  <si>
    <t>d/d '21</t>
  </si>
  <si>
    <t>Telefoncentrāle kopsavilkums</t>
  </si>
  <si>
    <t>kons/d/d</t>
  </si>
  <si>
    <t>§</t>
  </si>
  <si>
    <t>kons min/ d/d</t>
  </si>
  <si>
    <t xml:space="preserve">Jūnijs </t>
  </si>
  <si>
    <t>20.-24.06</t>
  </si>
  <si>
    <t>27-28.06</t>
  </si>
  <si>
    <t>T</t>
  </si>
  <si>
    <t>t</t>
  </si>
  <si>
    <t>04-05.07</t>
  </si>
  <si>
    <t>11-12.07</t>
  </si>
  <si>
    <t>18-19.07</t>
  </si>
  <si>
    <t>25-26.07</t>
  </si>
  <si>
    <t>1-2.08.</t>
  </si>
  <si>
    <t>15.-16.08</t>
  </si>
  <si>
    <t>22.-23.</t>
  </si>
  <si>
    <t>29.-30.</t>
  </si>
  <si>
    <t>05.-06.</t>
  </si>
  <si>
    <t>12.-13.</t>
  </si>
  <si>
    <t>19.-20.</t>
  </si>
  <si>
    <t>26.-27.</t>
  </si>
  <si>
    <t>SIK/Apr.ekon</t>
  </si>
  <si>
    <t>Team/EM</t>
  </si>
  <si>
    <t>St.aid</t>
  </si>
  <si>
    <t>St.aid 11-14.30</t>
  </si>
  <si>
    <t>St.aid 15-18</t>
  </si>
  <si>
    <t>PPmāc 15-18:30</t>
  </si>
  <si>
    <t>tvp</t>
  </si>
  <si>
    <t>OGP</t>
  </si>
  <si>
    <t>03.-04.</t>
  </si>
  <si>
    <t>10.-11.</t>
  </si>
  <si>
    <t>17.-18.</t>
  </si>
  <si>
    <t>24.-25.</t>
  </si>
  <si>
    <t>31.-1.</t>
  </si>
  <si>
    <t>SIK 10.00</t>
  </si>
  <si>
    <t>sik 10</t>
  </si>
  <si>
    <t>L4APRP</t>
  </si>
  <si>
    <t>7.-8.</t>
  </si>
  <si>
    <t>14.-15.</t>
  </si>
  <si>
    <t>21.-22.</t>
  </si>
  <si>
    <t>28.-29.</t>
  </si>
  <si>
    <t>Invent</t>
  </si>
  <si>
    <t>Invent.</t>
  </si>
  <si>
    <t>PPP sem</t>
  </si>
  <si>
    <t>PPP sem/SIK</t>
  </si>
  <si>
    <t>p/san</t>
  </si>
  <si>
    <t>Pirmssan</t>
  </si>
  <si>
    <t>12-13LSUA</t>
  </si>
  <si>
    <t>Pļauja</t>
  </si>
  <si>
    <t>tp</t>
  </si>
  <si>
    <t>zpi</t>
  </si>
  <si>
    <t>KNAB</t>
  </si>
  <si>
    <t>Inventariz.</t>
  </si>
  <si>
    <t>māc</t>
  </si>
  <si>
    <t>sem</t>
  </si>
  <si>
    <t>5.-6.</t>
  </si>
  <si>
    <t>19.-10.</t>
  </si>
  <si>
    <t>24.-27.</t>
  </si>
  <si>
    <t>31.-3.</t>
  </si>
  <si>
    <t>VAS</t>
  </si>
  <si>
    <t>Komp/TP</t>
  </si>
  <si>
    <t>VAS, IIK</t>
  </si>
  <si>
    <t>Hak</t>
  </si>
  <si>
    <t>Hak/IT</t>
  </si>
  <si>
    <t>IIK</t>
  </si>
  <si>
    <t>ZPI</t>
  </si>
  <si>
    <t>TP sem</t>
  </si>
  <si>
    <t>dp</t>
  </si>
  <si>
    <t>LN</t>
  </si>
  <si>
    <t>Vēstules</t>
  </si>
  <si>
    <t>vid (mēn)</t>
  </si>
  <si>
    <t>telefons</t>
  </si>
  <si>
    <t>vēstules</t>
  </si>
  <si>
    <t>09.-10.</t>
  </si>
  <si>
    <t>16.-17.</t>
  </si>
  <si>
    <t>23.-24</t>
  </si>
  <si>
    <t>30.-31.</t>
  </si>
  <si>
    <t>ODA</t>
  </si>
  <si>
    <t>IIK, IeM</t>
  </si>
  <si>
    <t>Būvn</t>
  </si>
  <si>
    <t>delna/tvp</t>
  </si>
  <si>
    <t>06.-07.</t>
  </si>
  <si>
    <t>13.-14.</t>
  </si>
  <si>
    <t>20.-21.</t>
  </si>
  <si>
    <t>27.-28.</t>
  </si>
  <si>
    <t>Cēsis</t>
  </si>
  <si>
    <t xml:space="preserve">e-certis </t>
  </si>
  <si>
    <t>TAP</t>
  </si>
  <si>
    <t>02.-05.</t>
  </si>
  <si>
    <t>01.-04.</t>
  </si>
  <si>
    <t>Lieldienas</t>
  </si>
  <si>
    <t>SIK 11.00</t>
  </si>
  <si>
    <t>03.05 .&gt; 08.05.</t>
  </si>
  <si>
    <t>MK 10.oo</t>
  </si>
  <si>
    <t>SIK 10.oo</t>
  </si>
  <si>
    <t>p</t>
  </si>
  <si>
    <t>siik 10.00</t>
  </si>
  <si>
    <t>EXEP meeting</t>
  </si>
  <si>
    <t>15.-16.</t>
  </si>
  <si>
    <t>Rēzekne, IIK</t>
  </si>
  <si>
    <t>būvn.konf.</t>
  </si>
  <si>
    <t>IIK 10.00</t>
  </si>
  <si>
    <t>life</t>
  </si>
  <si>
    <t>sik 11 00</t>
  </si>
  <si>
    <t>VK sem</t>
  </si>
  <si>
    <t>siik 10</t>
  </si>
  <si>
    <t>iik, tvp</t>
  </si>
  <si>
    <t>sik</t>
  </si>
  <si>
    <t>sik 11:00</t>
  </si>
  <si>
    <t>iik. 10:00</t>
  </si>
  <si>
    <t>23.-27.</t>
  </si>
  <si>
    <t>31.-01.</t>
  </si>
  <si>
    <t>07.-08.</t>
  </si>
  <si>
    <t>sik 11</t>
  </si>
  <si>
    <t>kpmg</t>
  </si>
  <si>
    <t>sik 14</t>
  </si>
  <si>
    <t>sik 10.00</t>
  </si>
  <si>
    <t>tt</t>
  </si>
  <si>
    <t>11.-12.</t>
  </si>
  <si>
    <t>18.-19.</t>
  </si>
  <si>
    <t>SIK 14.00</t>
  </si>
  <si>
    <t>LIAA seminārs</t>
  </si>
  <si>
    <t>sik1000</t>
  </si>
  <si>
    <t>02.-03.</t>
  </si>
  <si>
    <t>23.-24.</t>
  </si>
  <si>
    <t>Iep.kom</t>
  </si>
  <si>
    <t>13:30 ovp</t>
  </si>
  <si>
    <t>sik 2.00</t>
  </si>
  <si>
    <t>1x</t>
  </si>
  <si>
    <t>18.-21.</t>
  </si>
  <si>
    <t xml:space="preserve">27.-28. </t>
  </si>
  <si>
    <t>TP sem.</t>
  </si>
  <si>
    <t>Konference</t>
  </si>
  <si>
    <t>lsua</t>
  </si>
  <si>
    <t>KD sem</t>
  </si>
  <si>
    <t>TVP/L4APRP</t>
  </si>
  <si>
    <t>31.-02.</t>
  </si>
  <si>
    <t xml:space="preserve">t </t>
  </si>
  <si>
    <t>varam/tap</t>
  </si>
  <si>
    <t>tap mac</t>
  </si>
  <si>
    <t>varam</t>
  </si>
  <si>
    <t>siik</t>
  </si>
  <si>
    <t xml:space="preserve">DP </t>
  </si>
  <si>
    <t>08.-09.</t>
  </si>
  <si>
    <t>29.-30</t>
  </si>
  <si>
    <t>Zintis</t>
  </si>
  <si>
    <t>IepCeļv</t>
  </si>
  <si>
    <t>tvp/ siik</t>
  </si>
  <si>
    <t>siik/san</t>
  </si>
  <si>
    <t>iik 10.00</t>
  </si>
  <si>
    <t>pp1000</t>
  </si>
  <si>
    <t>TVP</t>
  </si>
  <si>
    <t>15.-18.</t>
  </si>
  <si>
    <t>30.-01.</t>
  </si>
  <si>
    <t>pirmssan.</t>
  </si>
  <si>
    <t>konfer.</t>
  </si>
  <si>
    <t>diskusija</t>
  </si>
  <si>
    <t>Iep.c.</t>
  </si>
  <si>
    <t>04.-05.</t>
  </si>
  <si>
    <t>23.-26</t>
  </si>
  <si>
    <t>02.-03</t>
  </si>
  <si>
    <t>16.-17</t>
  </si>
  <si>
    <t>30.-31</t>
  </si>
  <si>
    <t>01.-02.</t>
  </si>
  <si>
    <t>22.-23</t>
  </si>
  <si>
    <t>EK konf.</t>
  </si>
  <si>
    <t>Lursoft sem</t>
  </si>
  <si>
    <t>KNAB 9</t>
  </si>
  <si>
    <t>18.-20</t>
  </si>
  <si>
    <t>ATRK</t>
  </si>
  <si>
    <t>konference</t>
  </si>
  <si>
    <t>iik, enivo</t>
  </si>
  <si>
    <t>konf</t>
  </si>
  <si>
    <t>IIk 10.30</t>
  </si>
  <si>
    <t>13.-15.</t>
  </si>
  <si>
    <t>20.-22.</t>
  </si>
  <si>
    <t>27.-29.</t>
  </si>
  <si>
    <t>03.-05.</t>
  </si>
  <si>
    <t>10.-12.</t>
  </si>
  <si>
    <t>17.-19.</t>
  </si>
  <si>
    <t xml:space="preserve">24.-26. </t>
  </si>
  <si>
    <t>IIK 10 00</t>
  </si>
  <si>
    <t>03.-05</t>
  </si>
  <si>
    <t>17.-19</t>
  </si>
  <si>
    <t>24.-26.</t>
  </si>
  <si>
    <t xml:space="preserve">31.-02. </t>
  </si>
  <si>
    <t>SIK, 10:30</t>
  </si>
  <si>
    <t>iik10 00</t>
  </si>
  <si>
    <t>07.-10.</t>
  </si>
  <si>
    <t>14.-16.</t>
  </si>
  <si>
    <t>21.-23</t>
  </si>
  <si>
    <t>28.-1.</t>
  </si>
  <si>
    <t>04.-07.</t>
  </si>
  <si>
    <t>12.-14.</t>
  </si>
  <si>
    <t>19.-21.</t>
  </si>
  <si>
    <t>26.-28.</t>
  </si>
  <si>
    <t>30.-02.</t>
  </si>
  <si>
    <t>21.-23.</t>
  </si>
  <si>
    <t>28.-30.</t>
  </si>
  <si>
    <t>IIK 15.00</t>
  </si>
  <si>
    <t>IIK 10:00</t>
  </si>
  <si>
    <t>04.-06.</t>
  </si>
  <si>
    <t>11.-13.</t>
  </si>
  <si>
    <t>25.-27.</t>
  </si>
  <si>
    <t>15.-17.</t>
  </si>
  <si>
    <t>IT, teams, expp</t>
  </si>
  <si>
    <t>06.-08.</t>
  </si>
  <si>
    <t>IIk 11.10</t>
  </si>
  <si>
    <t>st.i.san.</t>
  </si>
  <si>
    <t>3.-5.</t>
  </si>
  <si>
    <t>17-.20.</t>
  </si>
  <si>
    <t>22.-26.</t>
  </si>
  <si>
    <t>san.</t>
  </si>
  <si>
    <t>parb.lieta</t>
  </si>
  <si>
    <t>sanāksmes</t>
  </si>
  <si>
    <t xml:space="preserve">KEM </t>
  </si>
  <si>
    <t>xxxxxx</t>
  </si>
  <si>
    <t>xxx</t>
  </si>
  <si>
    <t>jan'22</t>
  </si>
  <si>
    <t>feb'22</t>
  </si>
  <si>
    <t>mar'22</t>
  </si>
  <si>
    <t>apr'22</t>
  </si>
  <si>
    <t>mai'22</t>
  </si>
  <si>
    <t>jun'22</t>
  </si>
  <si>
    <t>jul"22</t>
  </si>
  <si>
    <t>aug'22</t>
  </si>
  <si>
    <t>sept'22</t>
  </si>
  <si>
    <t>okt'22</t>
  </si>
  <si>
    <t>nov'22</t>
  </si>
  <si>
    <t>dec'22</t>
  </si>
  <si>
    <t>jan'23</t>
  </si>
  <si>
    <t>feb'23</t>
  </si>
  <si>
    <t>mar'23</t>
  </si>
  <si>
    <t>apr'23</t>
  </si>
  <si>
    <t>mai'23</t>
  </si>
  <si>
    <t>jun'23</t>
  </si>
  <si>
    <t>jul"23</t>
  </si>
  <si>
    <t>aug'23</t>
  </si>
  <si>
    <t>sept'23</t>
  </si>
  <si>
    <t>okt'23</t>
  </si>
  <si>
    <t>nov'23</t>
  </si>
  <si>
    <t>dec'23</t>
  </si>
  <si>
    <t>(DD mēn - brīvd) (- 1/2 cenrt)  x 8h</t>
  </si>
  <si>
    <t>DD mēnesī</t>
  </si>
  <si>
    <t>TC dienas</t>
  </si>
  <si>
    <t>brīvd.</t>
  </si>
  <si>
    <t>d/h vēstule</t>
  </si>
  <si>
    <t>mai</t>
  </si>
  <si>
    <t>jun</t>
  </si>
  <si>
    <t>jul</t>
  </si>
  <si>
    <t>aug</t>
  </si>
  <si>
    <t>sept</t>
  </si>
  <si>
    <t>okt</t>
  </si>
  <si>
    <t>nov</t>
  </si>
  <si>
    <t>dec</t>
  </si>
  <si>
    <t xml:space="preserve">Pērles </t>
  </si>
  <si>
    <t>Janvāra jaunvārds</t>
  </si>
  <si>
    <t>Janvāra jaunvārds - starpdepuāls , autore E.Virtmane,pierakstīts 10.01.24, Pierīgas pusē.Īpašības vārds,kas apraksta vairāku departamentu kompetencē tieši vai netieši ietilpstošu EDUSu, bet kuru vislabprātāk nepilditu neviens deps, kas nenovēršami EDUSu novedis TAPDam. Parasti pirmsķietami nesvarīgi,ikdienišķi jautājumi,bez kuru uzdošanas mierīgi varētu iztikt,bet atbildes sagatavošanai prasa neadekvātus resursus.</t>
  </si>
  <si>
    <t>.. jo TAPD rīcībā nav visa nepieciešamā informācija korektas un pamatotas atbildes sagatavošanai</t>
  </si>
  <si>
    <t>Iepirkumu uzraudzības birojs pauž patiesu sajūsmu par iespēju sniegt Jums savu redzējumu sadalīšanas jautājumā (atbilde cfla) . Tāpat darām zināmu, ka šī iemesla dēļ mūsu iestādē ir izsludināta svētku diena.</t>
  </si>
  <si>
    <t>Tapd ir patiess goda jau 3.x sniegt viedokli šajā lietā par ..</t>
  </si>
  <si>
    <t>...vienlaikus balstoties uz mūsu iestāžu dziļo savstarpējo cieņu un jau nostiprinātajām sarakstes tradīcijām, apstirpinām nepagurstošu gatavību paust viedokli atkal un atkal no jauna kaut vai vēl 12 reizes, ja vien Jūs to lūgsiet</t>
  </si>
  <si>
    <t>Iecadrindu - vai tas arī jaunvārds</t>
  </si>
  <si>
    <t>.. izvērtējot jau atkārtoti sniegtos pierādījumus, tapd ir tas gods ziņot, ka atbilde nemainīsies, neskatoties uz saules aktivitāti un merkura trejdanci</t>
  </si>
  <si>
    <t>Švakkgabals, nedēļas nogales jaunvārds, pierakstīja A.Kaņeps. Muzikāls skaņdarbs ar vai bez vokāla izpildījumu,kuru  iekarsušie dejotāji pārpildītā deju zālē izdzirdot, momentāli pauž negatīvu reakciju. Pamatā reakcija izpaužas neverbāli- pārtraucot deju kustību veikšanu un dodoties apsēsties, pie bāra letes utml. Iekarsušāki subjekti var paust reakciju arī verbālai līdzīgā formā,piemēram, ar necenzētiem izsauciem, svilpieniem, iekaucieniem. Švakkgabalu no citiem ne ļoti iecienītiem disko gabaliem atšķirt ļauj tieši momentālā masveida reakcija. Tikai sevišķi bremzēti indivīdi reaģē ar aizturi uz švakkgabalu. Deviņdesmitajos katram reģionam bija raksturīgs savs švakkgabals. Piemēram, Latgales diskotēkā kulta kompozīcija Truba zavjot Kurzemē visdrīzāk tiktu uztverta kā švakkgabals. Līdzīgu efektu Pienvedēja piedzīvojumi izraisītu Latgalē. Fenomens ir pētījuma vērts, bet diemžēl maz pētīts</t>
  </si>
  <si>
    <t>SAEIMĀ IESNIEGTIE LIKUMUPROJEKTI</t>
  </si>
  <si>
    <t>VSS PIETEIKTIE</t>
  </si>
  <si>
    <t>komisijas d/k.</t>
  </si>
  <si>
    <t>01.03.2017.</t>
  </si>
  <si>
    <t>stājas spēkā</t>
  </si>
  <si>
    <t>01.04.2017.</t>
  </si>
  <si>
    <t>Stājas spēkā</t>
  </si>
  <si>
    <t>ATSAUKTS</t>
  </si>
  <si>
    <t>Piet.VSS 09.08.2018.</t>
  </si>
  <si>
    <t>Izskatīts VSS</t>
  </si>
  <si>
    <t xml:space="preserve">
</t>
  </si>
  <si>
    <t>GR/zaļie auto(Nr:903/Lp13)</t>
  </si>
  <si>
    <t>Gr.stājas spēkā</t>
  </si>
  <si>
    <t>MK(VSS-419,TA-1940)</t>
  </si>
  <si>
    <t>GR/zaļie auto(Nr:902/Lp13)</t>
  </si>
  <si>
    <t>MK(VSS-618,TA-2372)</t>
  </si>
  <si>
    <t xml:space="preserve">GR/Izsl.not.&amp;līg.reģ.(Nr:851/Lp13)       </t>
  </si>
  <si>
    <t xml:space="preserve">Gr.stājas spēkā </t>
  </si>
  <si>
    <t>MK(VSS-526,TA-1993)</t>
  </si>
  <si>
    <t>GR/Izsl.not.&amp;līg.reģ.(1029/Lp13)</t>
  </si>
  <si>
    <t>MK(TA-605)</t>
  </si>
  <si>
    <t>GR/Izsl.not.&amp;līg.reģ.(1015/Lp13)</t>
  </si>
  <si>
    <t>GR/kom;izsl.nos;apakšuzņ;info.aizsardzība</t>
  </si>
  <si>
    <t>Seima 3.las</t>
  </si>
  <si>
    <t>MK(21-TA-333)</t>
  </si>
  <si>
    <t>GR/piekļūstamība (1555/Lp13)</t>
  </si>
  <si>
    <t>11.04.23/ 2025</t>
  </si>
  <si>
    <t>MK(22-TA-42)</t>
  </si>
  <si>
    <t>GR/piekļūstamība (Nr: 1556/Lp13)</t>
  </si>
  <si>
    <t>MK(22-TA-70)</t>
  </si>
  <si>
    <t>Gr.EM (ekspertīzes PIL5p21pts) (Nr: 310/Lp14)</t>
  </si>
  <si>
    <t>Iekļauts pie veidlapām</t>
  </si>
  <si>
    <t>Gr.e-veidlapas (Nr: 324/Lp14)</t>
  </si>
  <si>
    <t>MK (22-TA-2819 )</t>
  </si>
  <si>
    <t>Gr.e-veidlapas (Nr: 325/Lp14)</t>
  </si>
  <si>
    <t>MK (22-TA-3241)</t>
  </si>
  <si>
    <t xml:space="preserve">Gr.e-veidlapas (Nr: 327/Lp14 )       </t>
  </si>
  <si>
    <t>MK (22-TA-3247)</t>
  </si>
  <si>
    <t xml:space="preserve">Gr.e-veidlapas (Nr: 326/Lp14 )       </t>
  </si>
  <si>
    <t>MK (22-TA-3246)</t>
  </si>
  <si>
    <t>aktuālie grozījumi (https://titania.saeima.lv/LIVS14/SaeimaLIVS14.nsf/webAll?OpenView&amp;start=298&amp;so=1&amp;count=30)</t>
  </si>
  <si>
    <t xml:space="preserve">Gr.Publisko iepirkumu likumā </t>
  </si>
  <si>
    <t>Gr. Sabiedrisko pakalpojumu sniedzēju iepirkumu likumā</t>
  </si>
  <si>
    <t>Gr.Publiskās un privātās partnerības likums</t>
  </si>
  <si>
    <t>Gr.Aizsardzības un drošības jomas iepirkumu likums</t>
  </si>
  <si>
    <t>Ministru kabineta 28.02.2017. noteikumi Nr. 107 "Iepirkuma procedūru un metu konkursu norises kārtība"</t>
  </si>
  <si>
    <t>Ministru kabineta 28.03.2017. noteikumi Nr. 187 "Sabiedrisko pakalpojumu sniedzēju iepirkuma procedūru un metu konkursu norises kārtība"</t>
  </si>
  <si>
    <t>Stājas spēkā:</t>
  </si>
  <si>
    <t>/TM/</t>
  </si>
  <si>
    <t>Gr./</t>
  </si>
  <si>
    <t xml:space="preserve"> Izsludināts VSS</t>
  </si>
  <si>
    <t>MK (VSS-621)</t>
  </si>
  <si>
    <t>MK (VSS-619)</t>
  </si>
  <si>
    <t>Plāna projekts "Publiskajā pārvaldē nodarbināto mācīšanās un attīstības stratēģija 2021-2027"</t>
  </si>
  <si>
    <t>http://tap.mk.gov.lv/lv/mk/tap/?pid=40495916</t>
  </si>
  <si>
    <t>Grozījumi Ministru kabineta 2017. gada 28. februāra noteikumos Nr. 105 "Noteikumi par publisko iepirkumu līgumcenu robežvērtībām"</t>
  </si>
  <si>
    <t>Publisko iepirkumu paziņojumi un to sagatavošanas kārtība</t>
  </si>
  <si>
    <t>Sabiedrisko pakalpojumu sniedzēju iepirkumu paziņojumi un to sagatavošanas kārtība</t>
  </si>
  <si>
    <t>Ministru kabineta 28.02.2017. noteikumi Nr. 109 "Noteikumi par profesionālās darbības pārkāpumiem"</t>
  </si>
  <si>
    <t>groz.stājās sp.</t>
  </si>
  <si>
    <t>Grozījumi</t>
  </si>
  <si>
    <t>VSS-528</t>
  </si>
  <si>
    <t>/VARAM/</t>
  </si>
  <si>
    <t>VSS-472</t>
  </si>
  <si>
    <t>Ministru kabineta 28.02.2017. noteikumi Nr. 102 "Noteikumi par oficiālās statistikas veidlapu paraugiem iepirkumu jomā un veidlapu iesniegšanas un aizpildīšanas kārtību"</t>
  </si>
  <si>
    <t>grozījumi VSS-943; TA-2235</t>
  </si>
  <si>
    <t>Izskatīts</t>
  </si>
  <si>
    <t>Izskatīts MK</t>
  </si>
  <si>
    <t>Gr.stājas sp.</t>
  </si>
  <si>
    <t xml:space="preserve">grozījumi VSS-577 </t>
  </si>
  <si>
    <t>VSS-242</t>
  </si>
  <si>
    <t>Izsludināts VSS</t>
  </si>
  <si>
    <t>Ministru kabineta sēžu protokoli</t>
  </si>
  <si>
    <t>MK 25.02.2020.prot. Nr.8</t>
  </si>
  <si>
    <t>35.§ Informatīvais ziņojums par projektu "Publisko pakalpojumu pārveides metodoloģijas izstrāde un aprobācija"</t>
  </si>
  <si>
    <t>http://tap.mk.gov.lv/lv/mk/tap/?pid=40478755&amp;mode=mk&amp;date=2020-02-25</t>
  </si>
  <si>
    <t>VARAM ierosinājums - pakalpojumus pārveidot no lietotāju skatu punkta</t>
  </si>
  <si>
    <t>2020.gada laikā VARAM sadarbībā ar visām iesaistītajām pusēm izstrādās un līdz 2020. gada 30. decembrim iesniegs Ministru kabinetā priekšlikumus pakalpojumu pārresoru koordinācijas mehānisma izveidei.</t>
  </si>
  <si>
    <t>MK 28.04.2020.prot.Nr.28</t>
  </si>
  <si>
    <t>33.§ Informatîvais ziņojums "Par Ekonomiskâs sadarbîbas un attîstîbas organizâcijas Kukuïoðanas apkaroðanas starptautiskajos biznesa darîjumos darba grupas 3. fâzes Latvijas novērtējuma ziņojumu, tajâ izteiktajâm rekomendâcijâm un to izpildes nodrošinâšanu"</t>
  </si>
  <si>
    <t>VSS 28.05.2020. prot. Nr.22</t>
  </si>
  <si>
    <t>21.§ Instrukcijas projekts "Kārtība, kādā izstrādā un aktualizē institūcijas darbības stratēģiju un novērtē tās ieviešanu"</t>
  </si>
  <si>
    <t xml:space="preserve">25.§ Par Valsts sekretāru 2020.gada 6.februāra sanāksmes protokollēmuma (prot. Nr.6 35.§) "Par Ministru kabineta darba organizēšanu vasarā" atzīšanu par aktualitāti zaudējušu </t>
  </si>
  <si>
    <t>http://tap.mk.gov.lv/lv/mk/tap/?pid=40479571</t>
  </si>
  <si>
    <t>iztulkotie</t>
  </si>
  <si>
    <t>MK noteikumi Nr. 104 - Noteikumi par iepirkuma procedūru un tās piemērošanas kārtību pasūtītāja finansētiem projektiem (ar groz. līdz 24.10.2017.)</t>
  </si>
  <si>
    <t>MK noteikumi Nr. 110 - Noteikumi par depozīta maksājumu (ar groz. līdz 03.05.2017.)</t>
  </si>
  <si>
    <t>Grozījumi MK noteikumos Nr. 108 - Publisko elektronisko iepirkumu noteikumi (līdz 16.07.2019.)</t>
  </si>
  <si>
    <t>Cab. Reg. No. 187 - Procedures for the Course of Procurement Procedures and Design Contests of Public Service Providers</t>
  </si>
  <si>
    <t>Cab. Reg. No. 683 - Regulations Regarding the Management of the European Economic Area Financial Mechanism and the Norwegian Financial Mechanism for the Period 2014-2021</t>
  </si>
  <si>
    <t xml:space="preserve">Law on Procurements in the Field of Defence and Security (with amendments to 05.12.2019.)
</t>
  </si>
  <si>
    <t>(Public Procurement Law (from 01.01.2019. (.doc))</t>
  </si>
  <si>
    <t>(Public Procurement Law (from 06.09.2014. (.doc))</t>
  </si>
  <si>
    <t>Grozījumi Publisko iepirkumu likumā (līdz 05.12.2019.)</t>
  </si>
  <si>
    <t>(Law on Procurement in the Fields of Defence and Security) (.doc)</t>
  </si>
  <si>
    <t>(Law on Public - Private Partnership (from 18.10.2013))</t>
  </si>
  <si>
    <t>Law on Public-Private Partnership (with amendments to 20.04.2017.)</t>
  </si>
  <si>
    <t>Grozījumi Publiskās un privātās partnerības likumā (līdz 05.12.2019.)</t>
  </si>
  <si>
    <t xml:space="preserve">spēkā eošie </t>
  </si>
  <si>
    <t>Ministru kabineta 2017. gada 28. februāra noteikumi Nr. 102 "Noteikumi par oficiālās statistikas veidlapu paraugiem iepirkumu jomā un veidlapu iesniegšanas un aizpildīšanas kārtību".</t>
  </si>
  <si>
    <t>MK</t>
  </si>
  <si>
    <t>TA-1092</t>
  </si>
  <si>
    <t xml:space="preserve">Stājas spēkā </t>
  </si>
  <si>
    <t>Ministru kabineta 28.02.2017. noteikumi Nr. 110 "Noteikumi par depozīta maksājumu"</t>
  </si>
  <si>
    <t>/VARAM/ grozījumi</t>
  </si>
  <si>
    <t>MK 12.06.2018. Nr.335</t>
  </si>
  <si>
    <t>MK 16.05.2018. Nr.262</t>
  </si>
  <si>
    <t xml:space="preserve">MK 03.04.2018. Nr. 201 </t>
  </si>
  <si>
    <t>/EM/</t>
  </si>
  <si>
    <t>Izdoti saskaņā ar: Būvniecības likuma 5(1)3; PIL 20(3) &amp; SPSIL 20(3)</t>
  </si>
  <si>
    <t>Ministru kabineta 28.02.2017. noteikumi Nr. 103 "Publisko iepirkumu paziņojumi un to sagatavošanas kārtība"</t>
  </si>
  <si>
    <t>Ministru kabineta 28.03.2017. noteikumi Nr. 182 "Sabiedrisko pakalpojumu sniedzēju iepirkumu paziņojumi un to sagatavošanas kārtība"</t>
  </si>
  <si>
    <t>/FM/</t>
  </si>
  <si>
    <t>Ministru kabineta 28.03.2017. noteikumi Nr. 184 "Noteikumi par kritērijiem izvērtēšanai, vai Sabiedrisko pakalpojumu sniedzēju iepirkumu likumā minētās darbības Latvijā tiek veiktas brīvas konkurences apstākļos, un par Eiropas Komisijai iesniedzamo prasību"</t>
  </si>
  <si>
    <t>Ministru kabineta 28.02.2017. noteikumi Nr. 104 "Noteikumi par iepirkuma procedūru un tās piemērošanas kārtību pasūtītāja finansētiem projektiem"</t>
  </si>
  <si>
    <t>zaudē sp. MK not.Nr.299..</t>
  </si>
  <si>
    <t>Izdoti saskaņā ar Publisko iepirkumu likuma 7(1)</t>
  </si>
  <si>
    <t>Citi normatīvie akti</t>
  </si>
  <si>
    <t>groz. spēkā</t>
  </si>
  <si>
    <t>Izdoti saskaņā ar: Būvniecības likuma 5(1)12</t>
  </si>
  <si>
    <t>jauni grozījumi</t>
  </si>
  <si>
    <t xml:space="preserve">FM viedoklis </t>
  </si>
  <si>
    <t>Izdoti saskaņā ar Būvniecības likuma 5(1)6</t>
  </si>
  <si>
    <t>Koncepts būvkomersantu būvdarbu pieredzes klases noteikšanai un piemērošanai publiskajos iepirkumos</t>
  </si>
  <si>
    <t>FM atbilde</t>
  </si>
  <si>
    <t xml:space="preserve">Gr. stājas spēkā </t>
  </si>
  <si>
    <t>Izdoti saskaņā ar Informācijas atklātības likuma 10(6)</t>
  </si>
  <si>
    <t>/FM/ (VSS-514)</t>
  </si>
  <si>
    <t xml:space="preserve">izsludināts </t>
  </si>
  <si>
    <t xml:space="preserve">stājas spēkā </t>
  </si>
  <si>
    <t>https://likumi.lv/ta/id/303048-revizijas-iestades-funkciju-nodrosinasanas-kartiba-eiropas-ekonomikas-zonas-finansu-instrumenta-un-norvegijas-finansu-instrumenta</t>
  </si>
  <si>
    <t>Valsts kanceleja</t>
  </si>
  <si>
    <t>VARAM</t>
  </si>
  <si>
    <t>/Pārresoru koordinācijas centrs/</t>
  </si>
  <si>
    <t>/SM,VSIA „Autotransporta direkcija”/</t>
  </si>
  <si>
    <t>Sabiedriskā transporta pakalpojumu likuma 18(2)</t>
  </si>
  <si>
    <t>/ IzM /</t>
  </si>
  <si>
    <t>Izdoti saskaņā ar likuma "Par reglamentētajām profesijām un profesionālās kvalifikācijas atzīšanu" 36(9)</t>
  </si>
  <si>
    <t>/ ZM | VM /</t>
  </si>
  <si>
    <t>Izdoti saskaņā ar Pārtikas aprites uzraudzības likuma 19.(3.1)</t>
  </si>
  <si>
    <t xml:space="preserve">??? </t>
  </si>
  <si>
    <t>Likumprojekts "Grozījumi Publisko iepirkumu likumā"</t>
  </si>
  <si>
    <t>Grozījumi Sabiedrisko pakalpojumu sniedzēju iepirkumu likumā</t>
  </si>
  <si>
    <t>Saeimas kārtības rullis
(12) Ministru kabineta iesniegtie likumprojekti nav atsaucami bez atbildīgās komisijas atzinuma un Saeimas piekrišanas.</t>
  </si>
  <si>
    <t>/VK 2015/</t>
  </si>
  <si>
    <t>iesniegts</t>
  </si>
  <si>
    <t>Likumprojekta mērķis ir precizēt subjektu loku, uz ko attiecas sankciju ievērošana un izpilde, risināt jautājumus par sankciju piemērošanu publisko iepirkumu jomā.</t>
  </si>
  <si>
    <t>Gr.Saeimā (Nr:.../Lp13)</t>
  </si>
  <si>
    <t>Direktīvas</t>
  </si>
  <si>
    <t>Eiropas Parlamenta un Padomes Direktīva (ES) 2019/882 (2019. gada 17. aprīlis) par produktu un pakalpojumu piekļūstamības prasībām (Dokuments attiecas uz EEZ)</t>
  </si>
  <si>
    <t xml:space="preserve">VSS 12.03. </t>
  </si>
  <si>
    <t>TM atbildīgā</t>
  </si>
  <si>
    <t>FM atb. par iepirkumu jomu</t>
  </si>
  <si>
    <t>Šīs direktīvas mērķis ir veicināt iekšējā tirgus pienācīgu darbību, tuvinot dalībvalstu normatīvos un administratīvos noteikumus attiecībā uz konkrētu produktu un pakalpojumu piekļūstamības prasībām, jo īpaši likvidējot un novēršot tādus šķēršļus konkrētu piekļūstamu produktu un pakalpojumu brīvai apritei, kuri rodas tādēļ, ka dalībvalstīs ir atšķirīgas piekļūstamības prasības.</t>
  </si>
  <si>
    <t>https://tapportals.mk.gov.lv/</t>
  </si>
  <si>
    <t>https://vktap.mk.gov.lv/</t>
  </si>
  <si>
    <t>Termiņš</t>
  </si>
  <si>
    <t>Dok.veids</t>
  </si>
  <si>
    <t>NA izstrādātājs</t>
  </si>
  <si>
    <t>Saturs</t>
  </si>
  <si>
    <t>Piezīmes/IUB sniegtais viedoklis</t>
  </si>
  <si>
    <t xml:space="preserve">Nodots </t>
  </si>
  <si>
    <t>Pārbauda</t>
  </si>
  <si>
    <t>Tiesību akta lietas ID TAP portālā</t>
  </si>
  <si>
    <t>FM atbild.</t>
  </si>
  <si>
    <t>inform.ziņojums</t>
  </si>
  <si>
    <t>Ārlietu ministrija</t>
  </si>
  <si>
    <t>Par Latvijas dalību OECD laika periodā no 2020. gada jūlija līdz 2021. gada jūlijam</t>
  </si>
  <si>
    <t>IUB izsaka priekšlikumu papildināt 20.lpp sadaļu "Publisko iepirkumu uzraudzība" pievienojot rindkopas beigās šādu jaunu teikumu: Tāpat IUB savā tīmekļvietnē publicē jaunāko informāciju un uzaicinājumu pasūtītājiem piedalīties jaunākajos OECD pilotprojektos.</t>
  </si>
  <si>
    <t>21-TA-18</t>
  </si>
  <si>
    <t>Agnese Senčilo</t>
  </si>
  <si>
    <t>izstrādāt TA projektu</t>
  </si>
  <si>
    <t>Finanšu ministrija</t>
  </si>
  <si>
    <t>Izstrādāt tiesību akta projektu ADJIL 7.p.</t>
  </si>
  <si>
    <t>L.Jaunroze atbildīgais gatavo, saskaņos projektu ar IUB?</t>
  </si>
  <si>
    <t>2011-UZD-3787</t>
  </si>
  <si>
    <t>Liene Jaunroze</t>
  </si>
  <si>
    <t>atskaite</t>
  </si>
  <si>
    <t>Par Latvijas Ceturtais nacionālais atvērtās pārvaldības rīcības plānu 2020.-2021.gadam</t>
  </si>
  <si>
    <t>iesniegt Valsts kancelejā informāciju par plānā paredzēto pasākumu izpildi:
3.2. līdz 2022. gada 1. februārim – par laikposmu no 2021. gada 1. janvāra līdz 2021. gada 31. decembrim.</t>
  </si>
  <si>
    <t xml:space="preserve">
2020-UZD-253</t>
  </si>
  <si>
    <t>Iesniegts informatīvais ziņojums  izskatīšanai Ministru kabinetā par publisko iepirkumu centralizāciju.</t>
  </si>
  <si>
    <t xml:space="preserve">Migrēts no Dauks.FM ziņoja, ka ir procesā, bet šogad nebūs. </t>
  </si>
  <si>
    <t>Monta/Signe</t>
  </si>
  <si>
    <t>2020-UZD-242</t>
  </si>
  <si>
    <t>Saskaņots bez iebildumiem un komentāriem.</t>
  </si>
  <si>
    <t xml:space="preserve">
21-TA-18</t>
  </si>
  <si>
    <t>likumprojekts</t>
  </si>
  <si>
    <t>Labklājības min.</t>
  </si>
  <si>
    <t xml:space="preserve">Eiropas Sociālā fonda Plus programmas materiālās </t>
  </si>
  <si>
    <t>IUB lūdz saglabāt iepriekšērjo redakciju, izsaka iebildumu pārbaudīt SIF metodiku kā viņi ievēro metodiku.</t>
  </si>
  <si>
    <t>Sintija/Inta</t>
  </si>
  <si>
    <t>21-TA-52</t>
  </si>
  <si>
    <t>Iekšlietu ministrija</t>
  </si>
  <si>
    <t>Par aizturēto patvēruma meklētāju un aizturēto ārzemnieku izmitināšanas nodrošināšanu</t>
  </si>
  <si>
    <t>ar FM kopīgs viedoklis. 
2 vispārīgi iebildumi pie ziņojuma:
Lūdzam papildināt Ziņojumu, norādot, kāpēc konkrētajām iegādēm nav piemērojams Ministru kabineta 2021.gada 10.augusta rīkojuma Nr.518 “Par ārkārtējās situācijas izsludināšanu” 8. un 8.1punktā ietvertais regulējums, kas jau paredz Publisko iepirkumu likuma (turpmāk – PIL) 3.panta astotajā daļā ietvertā regulējuma piemērošanu, vai atbilstoši labot Ziņojumu un protokollēmuma 3.punktu.
Tomēr gadījumā, ja Ziņojumā norādītajām iegādēm tiek paredzēts noteikt šo izņēmumu no jauna (atsevišķi), lūdzam papildināt Ziņojumu ar pamatojumu PIL 3.panta astotajā daļā ietvertā izņēmuma piemērošanai, jo, lai piemērotu minēto izņēmumu, ir nepieciešams konstatēt, ka PIL noteikto iepirkuma procedūru vai iepirkumu veikšanas kārtību piemērošana šajā gadījumā apdraudētu valsts drošības intereses. Turklāt jāņem vērā, ka šī izņēmuma piemērošanas pamatojums nav ne steidzamība, ne arī vienkārši ierobežotas pieejamības informācija. Vēršam uzmanību, ka, ja saistībā ar konkrēto vajadzību nodrošināšanu netiek konstatēts valsts drošības interešu apdraudējums, pasūtītājam nepieciešamās iegādes ir jāveic, ievērojot PIL regulējumu.
Lūdzam izvērtēt, vai nepieciešamo individuālo aizsardzības līdzekļu iegāde un aizturēto personu testēšana SARS-CoV-2 noteikšanai nevar tikt nodrošināta, ievērojot Covid-19 infekcijas izplatības pārvaldības likuma 25.pantā un attiecīgi Ministru kabineta 2021.gada 13.maija noteikumu Nr.308 “Noteikumi par prioritāro institūciju un vajadzību sarakstā iekļautajām institūcijām nepieciešamajiem epidemioloģiskās drošības nodrošināšanas resursiem” ietverto regulējumu, kur jau ir noteikta attiecīgo preču centralizēta nodrošināšanas kārtība. Ja iepriekš minētā kārtība nav piemērojama, lūdzam izvērtēt un skaidrot, uz kāda pamata paredzēts nodot attiecīgās preces aizturētajām personām, t.sk. izvērtējot nepieciešamību veikt grozījumus normatīvajā regulējumā.
1 vispārīgs priekšlikums:
Vienlaikus lūdzam sniegt informāciju, vai, ņemot vērā Ziņojumā norādīto par iespējami nepieciešamām iegādēm, ir plānots veikt grozījumus arī Ministru kabineta 2021.gada 10.augusta rīkojumā Nr.518 “Par ārkārtējās situācijas izsludināšanu”.</t>
  </si>
  <si>
    <t xml:space="preserve">
21-TA-497</t>
  </si>
  <si>
    <t>Aizsardzības ministrija</t>
  </si>
  <si>
    <t>inform.ziņojums "Par koordinētas ievainojamību atklāšanas procesa ieviešanu valsts pārvaldē".</t>
  </si>
  <si>
    <t>TAPD un ID nav iebildumu/komentāru.</t>
  </si>
  <si>
    <t xml:space="preserve">
21-TA-447</t>
  </si>
  <si>
    <t>likumprojkets</t>
  </si>
  <si>
    <t>Ārējās sauszemes izbūves robežas likums</t>
  </si>
  <si>
    <t>IUB iebilst pret Likumprojekta 10.punktā norādīto, ka piemērojama sarunu procedūra+papildus iebilst uz anotacijā norādīto, ka SP piemērojama, jo citas iepirkuma procedūras ir laikietilpīgas.</t>
  </si>
  <si>
    <t>21-TA-734</t>
  </si>
  <si>
    <t>precizēts likumprojekts</t>
  </si>
  <si>
    <t>Starpministr.sanāksme.</t>
  </si>
  <si>
    <t>Plāna projekts</t>
  </si>
  <si>
    <t>Par Latvijas Piekto nacionālo atvērtās pārvaldības rīcības plānu 2022.–2025. gadam</t>
  </si>
  <si>
    <t>Jāpārliecinās, vai plāns atbilst sanāksmēs runātajam un sniegtajai info. - IUB popularizēs paredzētā budžeta ietvaros</t>
  </si>
  <si>
    <t xml:space="preserve">
21-AT-UZ-18049</t>
  </si>
  <si>
    <t>noteikumu projekts</t>
  </si>
  <si>
    <t>Veselības ministrija</t>
  </si>
  <si>
    <t>Noteikumi par Eiropas Savienības Atveseļošanas un noturības mehānisma plāna investīciju 4.1.1.2.i. “Atbalsts universitātes un reģionālo slimnīcu veselības aprūpes infrastruktūras stiprināšanai, lai nodrošinātu visaptverošu ilgtspējīgu integrētu veselības pakalpojumu, mazinātu infekciju slimību izplatību, epidemioloģisko prasību nodrošināšanā”</t>
  </si>
  <si>
    <t>21-TA-821</t>
  </si>
  <si>
    <t>inf.ziņojums</t>
  </si>
  <si>
    <t>Labklājības ministrija</t>
  </si>
  <si>
    <t>Informatīvais ziņojums "Par Eiropas Savienības Atveseļošanas un noturības mehānisma plāna 3.1.2.3.i. investīcijas "Ilgstošas sociālās aprūpes pakalpojuma noturība un nepārtrauktība: jaunu ģimeniskai videi pietuvinātu aprūpes institūciju attīstība" pirmās kārtas īstenošanu un uzraudzību"</t>
  </si>
  <si>
    <t>Saskaņots bez iebildumiem un komentāriem.Faktiski uzdevumi KD veikt pirmspārbaudes.</t>
  </si>
  <si>
    <t>21-TA-780</t>
  </si>
  <si>
    <t>Informatīvais ziņojums“Plaša ātro antigēna paštestu izmantošana Covid-19 skrīningam, II. posms”</t>
  </si>
  <si>
    <t>IUB izsaka priekšlikumu turpmāk izvērtēt, vai SP ārkartas apstākļiem būtu ilgtermiņa risinājums un paredzēt tad vismaz iespēju rīkot AK steidzamības kārtā, kā arī izvērtet 61. panta kontekstā.</t>
  </si>
  <si>
    <t>21-TA-1379</t>
  </si>
  <si>
    <t>liene.jaunroze@fm.gov.vl</t>
  </si>
  <si>
    <t>„Par tiesībaizsardzības iestāžu amatpersonu izglītības sistēmas pilnveidi”</t>
  </si>
  <si>
    <t>Saskaņots bez iebiludmiem un komentāriem.</t>
  </si>
  <si>
    <t>21-TA-513</t>
  </si>
  <si>
    <t>Izglītības ministrija</t>
  </si>
  <si>
    <t>Par ogļskābās gāzes gaisa kvalitātes mērītāju iegādes procesu</t>
  </si>
  <si>
    <t>Saskanots bez iebilduemim un priekšlikumiem.</t>
  </si>
  <si>
    <t>21-TA-906</t>
  </si>
  <si>
    <t>liene.jaunroze@fm.gov.lv</t>
  </si>
  <si>
    <t>Informatīvais ziņojums par medikamenta Molnupiravir iegādi COVID-19 pacientu terapijai</t>
  </si>
  <si>
    <t xml:space="preserve">Saskaņots bez iebildumeim un priekšlikumiem.FM priekšlikums:Ņemot vērā, ka ir paredzēts līgumu slēgt tieši ar ražotāju MSD, lūdzam papildināt informatīvo ziņojumu, norādot, ka ražotāja MSD medikaments Molnupiravir ir vienīgais šobrīd tirgū pieejamais efektīvais medikaments vīrusa infekcijas covid-19 ārstēšanai.
 </t>
  </si>
  <si>
    <t>21-TA-1471</t>
  </si>
  <si>
    <t>IZM</t>
  </si>
  <si>
    <t>rīkoj.projekts, plāna projekts,MK protokollēmums</t>
  </si>
  <si>
    <t xml:space="preserve">VK </t>
  </si>
  <si>
    <t>Saskaņot ar ID un Eduardu.Saskaņots bez iebildumiem un komentāriem.</t>
  </si>
  <si>
    <t xml:space="preserve">EM </t>
  </si>
  <si>
    <t>Grozījums Ministru kabineta 2016. gada 12. aprīļa noteikumos Nr. 211 "Būvkomersantu klasifikācijas noteikumi"</t>
  </si>
  <si>
    <t xml:space="preserve">Saskaņots bez iebildumeim un priekšlikumiem. </t>
  </si>
  <si>
    <t>21-TA-343</t>
  </si>
  <si>
    <t>Iveta Cirse</t>
  </si>
  <si>
    <t>Sask.ar ID un Eduards.</t>
  </si>
  <si>
    <t>Sintija/Elīna</t>
  </si>
  <si>
    <t>21-TA-614</t>
  </si>
  <si>
    <t>Grozījumi Ministru kabineta 2017. gada 28. februāra noteikumos Nr. 108 "Publisko elektronisko iepirkumu noteikumi"</t>
  </si>
  <si>
    <t xml:space="preserve">IUB izsaka priekšlikumu papildināt Anotācijas 1.3. sadaļas 2. rindkopu un Noteikumu 28.1. ar atsauci uz aizliegumiem, kas izriet no prokurora un tiesas nolēmumu. </t>
  </si>
  <si>
    <t>Sintija/Ilona</t>
  </si>
  <si>
    <t>21-TA-1263</t>
  </si>
  <si>
    <t>LM</t>
  </si>
  <si>
    <t>Eiropas Sociālā fonda Plus programmas materiālās nenodrošinātības mazināšanai 2021.—2027. gada plānošanas perioda vadības likums</t>
  </si>
  <si>
    <t>Nav KD kompetencē. 2 iebildumi: 1) Par to, ka attiecībā uz pretendenta pārtikas un pamata materiālās palīdzības preču piegādi izvēli tiek pieļauts tikai atklāts konkurss, tā kā nav pamata šādi ierobežot finansējuma saņēmēju, jo publisko iepirkumu regulējums pēc sākotnēji organizēta atklāta konkursa, kurā, piemēram, nebija saņemti piedāvājumi vai bija saņemti neatbilstoši piedāvājumi, pieļauj organizēt arī konkursa procedūru ar sarunām, sarunu procedūru u.c., attiecīgi IUB ierosina likumprojektā nenorādīt konkrētu iepirkuma procedūru, bet norādīt, ka finansējuma saņēmējam pārtikas un materiālās palīdzības preču piegādātāju izvēlē jāievēro publiskos iepirkumus reglamentējošie normatīvie akti.
2) likumprojekta 27. panta virsrakstā un tā ceturtajā daļā noteiktais par pretendenta uz pārtikas un pamata materiālās palīdzības preču piegādi tiesībām iepazīties ar iepirkuma norisi dublē Publisko iepirkumu likuma regulējumu, kas ir publisko iepirkumu speciālais regulējums, attiecīgiIUB ierosina svītrot norādes uz minētajām pretendenta tiesībām 27. pantā un tā ceturtajā daļā.</t>
  </si>
  <si>
    <t>Informatīvais ziņojums</t>
  </si>
  <si>
    <t>Par valsts interešu pārstāvību ieguldījumu strīdā</t>
  </si>
  <si>
    <t xml:space="preserve">Saskaņots ar priekšlikumiem. Informatīvā ziņojuma 13-13 lappusē lūdzam precizēt vai svītrot 39. rindkopā norādīto, ka " Izvērtējot citus iepirkumu procedūru ietvaros pieejamos instrumentus (t.sk. sarunu procedūras piemērošana, iepriekš nepublicējot paziņojumu par līgumu), secināms, ka ņemot vērā konkrētā pakalpojuma specifiku, vienlaicīgi sasniegt noteikto mērķi un izslēgt konstatētos būtiskos riskus to ietvaros nav iespējams". IUB vērš uzmanību, ka Publisko iepirkumu likuma 8. panta septītās daļas regulējums noteic konkrētus sarunu procedūras piemērošanas gadījumus, kas ir piemērojami šauri un no informatīvajā ziņojumā sniegtās informācijas, nav konstatējams neviens no 8. panta septītajā daļā noteiktajiem gadījumiem, kā arī kopumā nav konkrēti sniegts skaidrojums, kādēļ sarunu procedūra kā iepirkuma procedūra nav piemērota nepieciešamās vajadzības nodrošināšanai. </t>
  </si>
  <si>
    <t>21-TA-66</t>
  </si>
  <si>
    <t>plāna prjojekts</t>
  </si>
  <si>
    <t xml:space="preserve">Sask.ar ID un Eduardu. Saskaņots bez iebildumiem un priekšlikumiem. </t>
  </si>
  <si>
    <t>Informatīvais ziņojums “Par medicīniskā skābekļa pieejamības nodrošināšanu un slimnīcu rezervju, kā arī valsts gultu rezervju veidošanu”</t>
  </si>
  <si>
    <t>IUB pievienojas abiem FM izteiktajiem iebildumiem.</t>
  </si>
  <si>
    <t>21-TA-8236</t>
  </si>
  <si>
    <t>likumporojekts</t>
  </si>
  <si>
    <t>Grozījumi Atkritumu apsaimniekošanas likumā</t>
  </si>
  <si>
    <t xml:space="preserve">IUB izsaka iebildumu attiecībā uz plānoto grozījumu 10.1. panta piektās daļas 4. apakšpunkta regulējumu, norādot, ka faktiski komersants, kuram pašam iepirkuma procedūras rezultātā ir piešķirtas terminētas iepirkuma līguma slēgšanas tiesības, pats faktiksi tālak bez pasūtītāja statusa veiks Atkritumu apsiamniekošanas likuma 18.pantā noteikto pašvaldības funkciju, rīkot iepirkuma procedūru, lai izvēlētos atkritumu apsaimniekotāju. </t>
  </si>
  <si>
    <t>22-TA-1794</t>
  </si>
  <si>
    <t>IUB saskaņo bez iebildumiem/ priekšlikumiem</t>
  </si>
  <si>
    <t xml:space="preserve">
22-TA-49</t>
  </si>
  <si>
    <t>IUB 11.01.2022. iebildumi ņemti vērā - precizējumi 27.pantā.</t>
  </si>
  <si>
    <t>Izglītības un zinātnes ministrija</t>
  </si>
  <si>
    <t>Par Eiropas Savienības Atveseļošanas un noturības mehānisma plāna 2.komponentes „Digitālā transformācija” 2.3. reformu un investīciju virziena „Digitālās prasmes” 2.3.1.1.i. investīcija „Augsta līmeņa digitālo prasmju apguves nodrošināšana” īstenošanu”</t>
  </si>
  <si>
    <t xml:space="preserve">TAPD atcelts.. </t>
  </si>
  <si>
    <t>22-AT-UZ-28377</t>
  </si>
  <si>
    <t>Rīkojuma projekts</t>
  </si>
  <si>
    <t>Par apropriācijas pārdali</t>
  </si>
  <si>
    <t>22-AT-UZ-28374</t>
  </si>
  <si>
    <t>Noteikumu projekts</t>
  </si>
  <si>
    <t>Vides aizsardzības un reģionālās attīstības ministrija</t>
  </si>
  <si>
    <t>IUB pievienojas FM izteiktajiem iebildumiem.</t>
  </si>
  <si>
    <t>Līga/Baiba</t>
  </si>
  <si>
    <t>22-AT-UZ-32533</t>
  </si>
  <si>
    <t>Ekonomikas ministrija</t>
  </si>
  <si>
    <t>Primāri sniedzamais atbalsts Ukrainas iedzīvotājiem un tā nodrošināšanas kārtība</t>
  </si>
  <si>
    <t>22-TA-662</t>
  </si>
  <si>
    <t xml:space="preserve">Pamatnostādņu projekts </t>
  </si>
  <si>
    <t>Sabiedrības veselības pamatnostādnes 2021.-2027.gadam</t>
  </si>
  <si>
    <t>2021-TA-1693</t>
  </si>
  <si>
    <t>Preču un pakalpojumu piekļūstamības likuma</t>
  </si>
  <si>
    <t>21-TA-1599</t>
  </si>
  <si>
    <t xml:space="preserve">
Informatīvais ziņojums</t>
  </si>
  <si>
    <t>“Par valsts ārējās sauszemes robežas apsardzībai nepieciešamās infrastruktūras izbūves gar Latvijas Republikas un Baltkrievijas Republikas valsts robežu cenu aptaujas rezultātiem un priekšlikumiem turpmākai rīcībai”</t>
  </si>
  <si>
    <t xml:space="preserve">
22-TA-868</t>
  </si>
  <si>
    <t>par SIA “Rīgas Austrumu klīniskā universitātes slimnīca” ERAF projektu īstenošanu</t>
  </si>
  <si>
    <t>22-TA-716</t>
  </si>
  <si>
    <t>Tieslietu ministrija</t>
  </si>
  <si>
    <t>E-lietas uzraudzības padomes nolikums</t>
  </si>
  <si>
    <t>22-TA-612</t>
  </si>
  <si>
    <t>„Par Eiropas Savienības Atveseļošanas un noturības mehānisma plāna 2.komponentes „Digitālā transformācija” 2.3. reformu un investīciju virziena „Digitālās prasmes” 2.3.2.1.i. investīcijas „Digitālās prasmes iedzīvotājiem t.sk. jauniešiem” īstenošanu”</t>
  </si>
  <si>
    <t>Iebildums, jāpapilda norāde uz sociālo ieprikumu</t>
  </si>
  <si>
    <t>22-TA-391</t>
  </si>
  <si>
    <t>Par situāciju būvniecības nozarē saistībā ar Krievijas agresiju Ukrainā un nepieciešamajiem risinājumiem publisko investīciju projektos</t>
  </si>
  <si>
    <t>beigās IUB pievienojas FM priekšlikumiem, papildu norādam, ka jāprecizē pēdējo rindkopu 6. lpp., precizējot, ka ir iespējama izmaksu pārskatīšana atbilstoši iepriekš neparedzamajām izmaiņām, ievērojot normatīvajos aktos noteiktos ierobežojumus, proti, nepieciešams norādīt, ka automātiska indeksācija nav iespējama.</t>
  </si>
  <si>
    <t>22-TA-938</t>
  </si>
  <si>
    <t xml:space="preserve">
Ekonomikas ministrija</t>
  </si>
  <si>
    <t>Grozījumi Ministru kabineta 2016. gada 12. aprīļa noteikumos Nr. 211 "Būvkomersantu klasifikācijas noteikumi"</t>
  </si>
  <si>
    <t xml:space="preserve">
21-TA-343</t>
  </si>
  <si>
    <t>18.01. IUB izteica priekšlikumu papildināt Anotācijas 1.3. sadaļas 2. rindkopu un Noteikumu 28.1. ar atsauci uz aizliegumiem, kas izriet no prokurora un tiesas nolēmumu; 08.03. pievienojās FM komentāriem</t>
  </si>
  <si>
    <t xml:space="preserve">
Noteikumu projekts</t>
  </si>
  <si>
    <t>Grozījums Ministru kabineta 2011. gada 12. aprīļa noteikumos Nr. 286 "Kārtība, kādā komersanti nodrošina un sniedz drošības rezervju pakalpojumu valsts naftas produktu drošības rezervju izveidei noteiktā apjomā"</t>
  </si>
  <si>
    <t xml:space="preserve">
22-TA-1010</t>
  </si>
  <si>
    <t>Informatīvais ziņojums “Par Eiropas Savienības Atveseļošanas un noturības mehānisma plāna 3.1.2.2.i. investīcijas “Prognozēšanas rīka izstrāde sociālās apdrošināšanas sistēmas ilgtermiņa prognozēm, sistēmas ilgtermiņa stabilitātes izvērtēšanai un nodrošināšanai” īstenošanu un uzraudzību</t>
  </si>
  <si>
    <t>iebildums/preikšlikums, lai papildina ar norādi, ka iepirkumi, ja iespējams, jāveic sociāli atbildīgi</t>
  </si>
  <si>
    <t xml:space="preserve">
21-TA-1821</t>
  </si>
  <si>
    <t>2022.gada Progresa ziņojums par Latvijas nacionālās reformu programmas īstenošanu</t>
  </si>
  <si>
    <t xml:space="preserve">
22-TA-1068</t>
  </si>
  <si>
    <t xml:space="preserve">
Izglītības un zinātnes ministrija</t>
  </si>
  <si>
    <t>Grozījums Ministru kabineta 2021. gada 30. novembra noteikumos Nr. 785 "Darbības programmas "Izaugsme un nodarbinātība" 13.1.2. specifiskā atbalsta mērķa "Atveseļošanas pasākumi izglītības un pētniecības nozarē" 13.1.2.2. pasākuma "Izglītības iestāžu digitalizācija" īstenošanas noteikumi"</t>
  </si>
  <si>
    <t>22-TA-1061</t>
  </si>
  <si>
    <t xml:space="preserve">
Valsts kanceleja</t>
  </si>
  <si>
    <t>Informatīvais ziņojums “Par Eiropas Savienības Atveseļošanas un noturības mehānisma plāna 6.komponentes “Likuma vara” 6.3. reformu un investīciju virziena “Publiskās pārvaldes modernizācija” investīcijas 6.3.1.1.i. “Atvērta, caurskatāma, godprātīga un atbildīga publiskā pārvalde” īstenošanu”</t>
  </si>
  <si>
    <t>Preikšlikums.Vēršam uzmanību, ka, kaut arī 6.4.3. reformai netiek paredzēts AF finansējums, tomēr daļu aktivitāšu 6.4.3. reformas ietvaros, kas varētu sakrist ar 6.3.1.1. reformas, Administratīvās kapacitātes ceļa kartes, kā arī 6.3.1.2. reformas ietvaros īstenotajiem pasākumiem šobrīd plānots finansēt no IUB budžeta līdzekļiem, kā arī Valsts kancelejai pieejamajiem Tehniskās palīdzības līdzekļiem.</t>
  </si>
  <si>
    <t xml:space="preserve">
22-TA-632</t>
  </si>
  <si>
    <t>Eiropas Savienības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(t.sk. bioekonomikā))" 1.2.1.2.i.1. pasākuma "Energoefektivitātes paaugstināšana uzņēmējdarbībā (ietverot pāreju uz atjaunojamo energoresursu tehnoloģiju izmantošanu siltumapgādē)" īstenošanas noteikumi</t>
  </si>
  <si>
    <t xml:space="preserve">
21-TA-1737</t>
  </si>
  <si>
    <t xml:space="preserve">
Labklājības ministrija</t>
  </si>
  <si>
    <t>Noteikumi par Eiropas Savienības Atveseļošanas un noturības mehānisma plāna 3.1.2.1.i. investīcijas “Publisko pakalpojumu un nodarbinātības pieejamības veicināšanas pasākumi cilvēkiem ar funkcionāliem traucējumiem” pirmās kārtas “Valsts un pašvaldību ēku vides pieejamības nodrošināšanas pasākumi” īstenošanu</t>
  </si>
  <si>
    <t>Par Korupcijas novēršanas un apkarošanas pamatnostādņu 2015.-2020. gadam īstenošanas ietekmes gala novērtējumu</t>
  </si>
  <si>
    <t>22-TA-1210</t>
  </si>
  <si>
    <t xml:space="preserve">Informatīvais ziņojums </t>
  </si>
  <si>
    <t>Par valsts pārvaldes  informācijas un komunikācijas tehnoloģiju koplietošanas pakalpojumu attīstības plānošanu un finansēšanu</t>
  </si>
  <si>
    <t xml:space="preserve">ID atbildīgie (TAPD saskaņo bez iebildumiem/ priekšlikumiem) </t>
  </si>
  <si>
    <t>22-TA-159</t>
  </si>
  <si>
    <t>AiM</t>
  </si>
  <si>
    <t>Par valsts kiberdrošības pārvaldības uzlabošanu</t>
  </si>
  <si>
    <t xml:space="preserve">ID  (TAPD saskaņo bez iebildumiem/ priekšlikumiem) </t>
  </si>
  <si>
    <t xml:space="preserve">
21-TA-1699</t>
  </si>
  <si>
    <t>FM</t>
  </si>
  <si>
    <t>Preču un pakalpojumu piekļūstamības likums</t>
  </si>
  <si>
    <t>IUB saskaņo bez iebildumiem/priekšlikumiem</t>
  </si>
  <si>
    <t>Rita Dreiškena-Lāce &lt;rita.dreiskena-lace@fm.gov.lv&gt;</t>
  </si>
  <si>
    <t>Par Digitālās transformācijas pamatnostādņu 2021.–2027. gadam ieviešanas plānu</t>
  </si>
  <si>
    <t>22-TA-1399</t>
  </si>
  <si>
    <t>Likumprojekts</t>
  </si>
  <si>
    <t>Grozījumi Valsts pārvaldes iekārtas likumā</t>
  </si>
  <si>
    <t>22-TA-800</t>
  </si>
  <si>
    <t>Ierosinājumi MK noteikumu projekta 25.5. punktā un Anotācijas 5. zemsvītras piezīmē. Anot.:1.3. sadaļas punktā "Finansējuma saņēmēja pienākumi" ierosinām precizēt 5. zemsvītras piezīmi, ja vien izšķiroši svarīga nav tieši norāde uz ārvalstu praksi. Ierosinātie labojumi precīzāk norādītu uz informāciju par zaļo publiskoi iepirkumu, kura jāņem vērā un būtu palīdzīga Atveseļošanas fonda finansējuma saņēmējiem iepirkumu veikšanā. 5. zemsvītras piezīme: "Ministru kabineta 2017. gada 20. jūnija noteikumi Nr. 353 "Prasības zaļajam publiskajam iepirkumam un to piemērošanas kārtība", papildu informācija https://www.varam.gov.lv/lv/zalais-publiskais-iepirkums"MK not.: Ņemot vērā, ka publisko iepirkumu regulējums pēc atklātas procedūras, kurā nebija saņemti piedāvājumi vai tika saņemti neatbilstoši piedāvājumi, pieļauj rīkot slēgtu procedūru (piemēram, sarunu procedūru) ierosinām šādu 25.5. apakšpunkta redakciju. "iepirkumus veic atbilstoši normatīvajiem aktiem publisko iepirkumu jomā, īstenojot atklātas, pārredzamas, nediskriminējošas un konkurenci nodrošinošas iepirkuma procedūras, tai skaitā ievērojot normatīvajā aktā par publisko būvdarbu līgumos obligāti ietveramajiem noteikumiem un to saturu noteiktos nosacījumus.  Ja nepieciešams, pašvaldības var vienoties par centralizēta publiskā iepirkuma organizēšanu;" Komentāru pie 25.5. punkta FM neatbalsta, saistībā ar komercdarbības atbalstu, un tāds šis punkts ir arī iepriekšējos Atveseļošanas fonda MK noteikumos.</t>
  </si>
  <si>
    <t>22-TA-438</t>
  </si>
  <si>
    <t>EM</t>
  </si>
  <si>
    <t>Energoefektivitātes monitoringa un piemērojamā energopārvaldības sistēmas standarta noteikumi.</t>
  </si>
  <si>
    <t>Nav komentāru</t>
  </si>
  <si>
    <t>22-TA-1618</t>
  </si>
  <si>
    <t>Ziņojuma projekts</t>
  </si>
  <si>
    <t>Par situācijas attīstību saistībā ar izejvielu un būvizstrādājumu pieejamību un straujo cenu kāpumu Latvijas būvniecības nozarē</t>
  </si>
  <si>
    <t>Ilona, Līga</t>
  </si>
  <si>
    <t>22-TA-1590</t>
  </si>
  <si>
    <t>IeM</t>
  </si>
  <si>
    <t>Iekšējās drošības fonda, Patvēruma, migrācijas un integrācijas fonda un Finansiāla atbalsta instrumenta robežu pārvaldībai un vīzu politikai 2021.-2027. gada plānošanas perioda īstenošanas vadības kārtība</t>
  </si>
  <si>
    <t>1) Not.projekts, 78.4. par interešu konfliktu, redakcija nav skaidra, izsakām iebildumu interešu konfliktu formulēt saskanīgi ar publisko iepirkumu regulējumu (20.09. telefons. Bite skaidroja, ka te domāti MK 104 subjekti, bet tas ne no kurienes neizriet, jo ar FS attiecīgajā likumā apzīmē pilnīgi visus subjektus, arī PIL pasūtītājus). 2) Not. projekts 11. p. atklāta konkursa vietā ierosinām "atklāta atlase". 3) Anotācija (ex-ante) Par 8.1.9. punktu, ceturtajā aizzīmē ierosinām "(piemēram, pasākumu rīkošanai nolikumā tiks paredzēta prasība par telpu un satura piekļūstamību, ēdināšanas pakalpojuma nodrošināšanai, ja iespējams, tiks piesaistīts sociālais uzņēmums, kurš nodarbina cilvēkus ar invaliditāti u.c.)"</t>
  </si>
  <si>
    <t>22-TA-102</t>
  </si>
  <si>
    <t>Bite</t>
  </si>
  <si>
    <t>Grozījumi MK 353 un 1., 2. pielikums</t>
  </si>
  <si>
    <t>Tehniski komentāri</t>
  </si>
  <si>
    <t>Ilona, Andris</t>
  </si>
  <si>
    <t>22-TA-2058</t>
  </si>
  <si>
    <t>VARAM Pelša</t>
  </si>
  <si>
    <t>Aizsardzības M</t>
  </si>
  <si>
    <t>Ministru kabineta noteikumu projekts "Noteikumi par publisko elektronisko sakaru tīklu un tajos izmantoto iekārtu, programmatūru un ārpakalpojumu drošības prasībām, kompetentajām iestādēm drošības prasību piemērošanas uzraudzībai un to funkcijām uzraudzības jomā"</t>
  </si>
  <si>
    <t>Saskaņots bez komentāriem</t>
  </si>
  <si>
    <t>Dace, Līga</t>
  </si>
  <si>
    <t>22-TA-2017</t>
  </si>
  <si>
    <t>https://viss.gov.lv/lv/Informacijai/Dokumentacija/Vadlinijas/TVP\</t>
  </si>
  <si>
    <t>© Iepirkumu uzraudzības birojs | 2022</t>
  </si>
  <si>
    <t>https://www.canva.com/</t>
  </si>
  <si>
    <t>baneri</t>
  </si>
  <si>
    <t>max 140px augsti</t>
  </si>
  <si>
    <t>Logo taisāmais</t>
  </si>
  <si>
    <t>https://hatchful.shopify.com/onboarding/select-logo.</t>
  </si>
  <si>
    <t>IUB krāsa</t>
  </si>
  <si>
    <t>#eaf5fa</t>
  </si>
  <si>
    <t>#003366</t>
  </si>
  <si>
    <t>draw.io</t>
  </si>
  <si>
    <t>bilde. akt</t>
  </si>
  <si>
    <t>665x375px</t>
  </si>
  <si>
    <t>yt jweb</t>
  </si>
  <si>
    <t>https://www.youtube.com/playlist?list=PLxxK65h4EFyeCYQ2Tv_mE1HCeaMU9pxUV</t>
  </si>
  <si>
    <t>https://ec.europa.eu/internal_market/scoreboard/performance_per_policy_area/public_procurement/index_en.htm</t>
  </si>
  <si>
    <t>https://www.lucidchart.com</t>
  </si>
  <si>
    <t>var saglabāt 3 dok.max</t>
  </si>
  <si>
    <t>http://www.delfi.lv/bizness/tavas-naudas-energija/16-bezmaksas-it-riki-iesacejiem-uznemejdarbiba.d?id=48951241</t>
  </si>
  <si>
    <t>WEB SKAIDROJUMI UN VADLĪNIJAS</t>
  </si>
  <si>
    <t>https://ec.europa.eu/regional_policy/en/information/logos_downloadcenter/</t>
  </si>
  <si>
    <t>https://piktochart.com/</t>
  </si>
  <si>
    <t>galerija</t>
  </si>
  <si>
    <t>800x600px</t>
  </si>
  <si>
    <t>https://spark.adobe.com/</t>
  </si>
  <si>
    <t>https://www.pexels.com/</t>
  </si>
  <si>
    <t>APTAUJAS</t>
  </si>
  <si>
    <t>https://www.typeform.com/product/#templates</t>
  </si>
  <si>
    <t>https://wordart.com/create</t>
  </si>
  <si>
    <t>https://unsplash.com/</t>
  </si>
  <si>
    <t>https://ec.europa.eu/eusurvey</t>
  </si>
  <si>
    <t>nosaukums</t>
  </si>
  <si>
    <t>piezīmes</t>
  </si>
  <si>
    <t>kas labo</t>
  </si>
  <si>
    <t>apstiprināts</t>
  </si>
  <si>
    <t>https://venngage.com/</t>
  </si>
  <si>
    <t>https://www.the-qrcode-generator.com/</t>
  </si>
  <si>
    <t>ES vizuālā identitāte</t>
  </si>
  <si>
    <t xml:space="preserve">https://ec.europa.eu/regional_policy/en/information/logos_downloadcenter/ </t>
  </si>
  <si>
    <t>2017.gads</t>
  </si>
  <si>
    <t>Skaidrojums par Eiropas vienoto iepirkuma procedūras dokumentu</t>
  </si>
  <si>
    <t>Skaidrojums par iepirkuma dokumentācijas sagatavotāju</t>
  </si>
  <si>
    <t>Dagnija</t>
  </si>
  <si>
    <t>Skaidrojums par mazajiem un vidējiem uzņēmumiem</t>
  </si>
  <si>
    <t>Oskars</t>
  </si>
  <si>
    <t>Depozīta maksājums</t>
  </si>
  <si>
    <t>FAD / Zane</t>
  </si>
  <si>
    <t>Skaidrojums par likuma 2.pielikumā iekļauto pakalpojumu iepirkumu veikšanu (CPV kodi)</t>
  </si>
  <si>
    <t>IUB web atjaunoti izvērstie CPV kodu saraksti</t>
  </si>
  <si>
    <t>Skaidrojums par PIL paziņojumu publicēšana no 1.marta</t>
  </si>
  <si>
    <t>teksts no IUB tīmekļvietnes sadaļas "jaunumi" pārlikts uz word failu</t>
  </si>
  <si>
    <t>Skaidrojums par SPSIL paziņojumu publicēšana no 1.aprīļa</t>
  </si>
  <si>
    <t>Skaidrojums par PIL termiņiem</t>
  </si>
  <si>
    <t>atkārtoti saskaņot / t. 07.04.2017.</t>
  </si>
  <si>
    <t>Skaidrojums par zaļā publiskā iepirkuma piemērošanu līdz 2017. gada 30. jūnijam</t>
  </si>
  <si>
    <t>Skaidrojums par PIL termiņiem (PAP)</t>
  </si>
  <si>
    <t>papildināts</t>
  </si>
  <si>
    <t>Iepirkumu vadlīnijas sabiedrisko pakalpojumu sniedzējiem</t>
  </si>
  <si>
    <t>veikt labojumus saskaņā ar jauno SPSIL regulējumu (saskaņot ar VARAM, FM &amp; CFLA)</t>
  </si>
  <si>
    <t>Kristaps</t>
  </si>
  <si>
    <t>Par iepirkuma dokumentācijā izvirzītajām prasībām attiecībā uz kvalifikācijas atzīšanu ar būvniecību saistītajās specialitātēs</t>
  </si>
  <si>
    <t xml:space="preserve">precizēt atbilstoši spēkā esošajiem NA/ </t>
  </si>
  <si>
    <t>KD / Inta</t>
  </si>
  <si>
    <t>Skaidrojums par PIL 10.panta piemērošanu</t>
  </si>
  <si>
    <t>nodots saskaņošanai / parakstīšanai</t>
  </si>
  <si>
    <t xml:space="preserve">Skaidrojums par priekšizpētes veikšanu paredzamās līgumcenas noteikšanai </t>
  </si>
  <si>
    <t>precizēt atbilstoši spēkā esošajam PIL / parakstīšanai</t>
  </si>
  <si>
    <t>KD / Laura</t>
  </si>
  <si>
    <t>atjaunot atbilstoši jaunajam regulējumam</t>
  </si>
  <si>
    <t>Par paziņojumu par līguma slēgšanas tiesību piešķiršanu iepirkuma procedūrā, kuras rezultātā tiek slēgti vairāki secīgi līgumi</t>
  </si>
  <si>
    <t>Skaidrojums par Publisko iepirkumu likuma 2. pielikumā minēto pakalpojumu iepirkumu veikšanas kārtību</t>
  </si>
  <si>
    <t>Par būtiskākajām un biežāk konstatētajām neatbilstībām iepirkuma procedūru dokumentācijā un norisē</t>
  </si>
  <si>
    <t>KD</t>
  </si>
  <si>
    <t>Skaidrojums par Publisko iepirkumu likuma 61., 62. panta un 64. panta pirmās daļas piemērošanu attiecībā uz iepirkuma līgumiem, kas noslēgti līdz 2017. gada 28. februārim</t>
  </si>
  <si>
    <t>26.09.2017. 
(EDUS)</t>
  </si>
  <si>
    <t>Metodika par iepirkumu pirmspārbaužu veikšanu sadarbības iestādei Eiropas Savienības struktūrfondu un Kohēzijas fonda 2014.-2020.gada plānošanas periodā ar pielikumiem (27.09.2017.)</t>
  </si>
  <si>
    <t>Skaidrojums par Publisko iepirkumu likuma paziņojumu publicēšanu no 2017.gada 1.marta</t>
  </si>
  <si>
    <t>Monta / ID</t>
  </si>
  <si>
    <t>29.09.2017. 
(EDUS)</t>
  </si>
  <si>
    <t>Skaidrojums par iepirkuma līguma un vispārīgās vienošanās grozīšanu (Publisko iepirkumu likuma 61.pants)</t>
  </si>
  <si>
    <t>03.10.2017. (EDUS)</t>
  </si>
  <si>
    <t>Skaidrojums par priekšizpētes veikšanu paredzamās līgumcenas noteikšanai</t>
  </si>
  <si>
    <t>Skaidrojums par priekšizpētes veikšanu paredzamās līgumcenas noteikšanai (papildināts)</t>
  </si>
  <si>
    <t xml:space="preserve">soc.ieprikums </t>
  </si>
  <si>
    <t>2018.gads</t>
  </si>
  <si>
    <t>Skaidrojumi 9/</t>
  </si>
  <si>
    <t>I 6 / 3</t>
  </si>
  <si>
    <t>2-1/1.</t>
  </si>
  <si>
    <t>Skaidrojums par pasūtītāja rīcību gadījumos, kad elektroniski iesniegtu piedāvājumu atvēršanas sanāksmes laikā rodas tehnoloģiski ierobežojumi vai tehniskas problēmas</t>
  </si>
  <si>
    <t>Oskars /VRAA</t>
  </si>
  <si>
    <t>12.01.2018.
(EDUS)</t>
  </si>
  <si>
    <t>Pasūtītāja darbības EIS e-konkursu sistēmā, lai nodrošinātu elektronisku piedāvājumu iesniegšanu</t>
  </si>
  <si>
    <t>PICTOCHART (https://create.piktochart.com/infographic/saved/26994218)</t>
  </si>
  <si>
    <t>I</t>
  </si>
  <si>
    <t>https://www.iub.gov.lv/sites/default/files/upload/skaidorjums_EIS_20180112.png</t>
  </si>
  <si>
    <t>2-1/2.</t>
  </si>
  <si>
    <t>Infografika par iesniegumu iesniegšanas un līgumu noslēgšanas termiņiem:
 1.lapa – iesnieguma par iepirkuma procedūras dokumentos iekļautajām prasībām termiņa noteikšana;
  2.lapa – iesnieguma par iepirkuma rezultātiem termiņa noteikšana; 
 3.lapa - Iepirkuma līguma noslēgšanas termiņa noteikšana (PIL 60.pants)</t>
  </si>
  <si>
    <t>PICTOCHART (https://create.piktochart.com/infographic/saved/27536785#)</t>
  </si>
  <si>
    <t>26.01.2018. 
(EDUS)</t>
  </si>
  <si>
    <t>https://www.iub.gov.lv/sites/default/files/upload/1lapa.png
https://www.iub.gov.lv/sites/default/files/upload/2lapa.png
https://www.iub.gov.lv/sites/default/files/upload/3lapa.png</t>
  </si>
  <si>
    <t>Biežāk konstatētās neatbilstības iepirkuma procedūru dokumentācijā un norisē</t>
  </si>
  <si>
    <t>Agnese</t>
  </si>
  <si>
    <t>https://www.iub.gov.lv/sites/default/files/upload/skaidrojums_Biezak_konstat_kludas_20180212.pdf</t>
  </si>
  <si>
    <t>2-1/3</t>
  </si>
  <si>
    <t>Skaidrojums par pasūtītāja rīcību gadījumos, kad e-konkursu sistēmas darbības traucējumu dēļ nav iespējams iesniegt pieteikumus vai piedāvājumus, kā arī, kad elektroniski iesniegtu pieteikumu un piedāvājumu atvēršanas sanāksmes laikā rodas tehnoloģiski ierobežojumi vai tehniskas problēmas</t>
  </si>
  <si>
    <t xml:space="preserve">atjaunots 2-1/1 </t>
  </si>
  <si>
    <t>Oskars/VRAA</t>
  </si>
  <si>
    <t>12.02.2018.
(EDUS)</t>
  </si>
  <si>
    <t>A</t>
  </si>
  <si>
    <t>https://www.iub.gov.lv/sites/default/files/upload/Skaidrojums_EIS_darbiba_20180212.pdf</t>
  </si>
  <si>
    <t>2-1/4</t>
  </si>
  <si>
    <t>Vadlīnijas par nosacītu daļēju atbrīvošanu no naudas soda samaksas</t>
  </si>
  <si>
    <t>(failā kļūda Nr.pēc kārtas)</t>
  </si>
  <si>
    <t>Arita</t>
  </si>
  <si>
    <t>12.03.2018.
(EDUS)</t>
  </si>
  <si>
    <t>https://www.iub.gov.lv/sites/default/files/upload/Vadlinijas_NDA_no_NS_IUB_2018.pdf</t>
  </si>
  <si>
    <t>2-1/5</t>
  </si>
  <si>
    <t>Skaidrojums par piedāvājuma izvērtēšanas kritērija maiņu pēc iepirkuma izsludināšanas</t>
  </si>
  <si>
    <t>21.03.2018.
(EDUS)</t>
  </si>
  <si>
    <t>https://www.iub.gov.lv/sites/default/files/upload/Skaidrojums_kriterija_maina_20180321.pdf</t>
  </si>
  <si>
    <t>2-1/6</t>
  </si>
  <si>
    <t>Nodokļu parāda neesamības apliecināšana</t>
  </si>
  <si>
    <t>LUCIDCHART
(https://www.lucidchart.com/documents/edit/6ef0c25a-890f-46cb-b514-2b8a2a1b222c#)</t>
  </si>
  <si>
    <t>Elīna/VID</t>
  </si>
  <si>
    <t>29.03.2018. 
(EDUS)</t>
  </si>
  <si>
    <t>https://www.iub.gov.lv/sites/default/files/upload/skaidrojums_Nodoklu_paradi_p_20180329.pdf</t>
  </si>
  <si>
    <t>2-1/7</t>
  </si>
  <si>
    <t>Piedāvājuma nodrošinājuma elektroniska iesniegšana</t>
  </si>
  <si>
    <t>17.04.2018.
(EDUS)</t>
  </si>
  <si>
    <t>https://www.iub.gov.lv/sites/default/files/upload/skaidrojums_elektronisks_piedavajuma_nodrosinajums_20180417.pdf</t>
  </si>
  <si>
    <t>2-1/8</t>
  </si>
  <si>
    <t>(Aktualizēts, ņemot vērā 2018. gada 26. aprīļa grozījumus Publisko iepirkumu likumā)</t>
  </si>
  <si>
    <t>16.05.2018.
(EDUS)</t>
  </si>
  <si>
    <t>https://www.iub.gov.lv/sites/default/files/upload/Skaidrojums_PIL2pielik_pak_20180515.pdf</t>
  </si>
  <si>
    <t>2-1/9</t>
  </si>
  <si>
    <t>Kandidātu/pretendentu izslēgšanas noteikumi saistībā ar reģistrāciju ārzonā</t>
  </si>
  <si>
    <t>draw.io (https://www.draw.io/?state=%7B%22ids%22:%5B%221DhKYvVjLnVgd7rPhASLvjKRjyYZFmFvz%22%5D,%22action%22:%22open%22,%22userId%22:%22115127494330615696178%22%7D#G1DhKYvVjLnVgd7rPhASLvjKRjyYZFmFvz)</t>
  </si>
  <si>
    <t>31.05.2018.
(EDUS)</t>
  </si>
  <si>
    <t>https://www.iub.gov.lv/sites/default/files/upload/skaidrojums_izslnosac_arzonap_20180531.pdf</t>
  </si>
  <si>
    <t>2-1/10</t>
  </si>
  <si>
    <t>atjaunots 29.03.2018. Nr.2-1/6</t>
  </si>
  <si>
    <t>01.06.2018.
(EDUS)</t>
  </si>
  <si>
    <t>I A</t>
  </si>
  <si>
    <t>https://www.iub.gov.lv/sites/default/files/upload/skaidrojums_nodoklu_neesibas_apliecinasanap_20180601.pdf</t>
  </si>
  <si>
    <t>2-1/11</t>
  </si>
  <si>
    <t>Skaidrojums par iepirkumu veikšanu ārkārtas apstākļu novēršanai</t>
  </si>
  <si>
    <t>25.06.2018.
(EDUS)</t>
  </si>
  <si>
    <t>https://www.iub.gov.lv/sites/default/files/upload/skaidrojums_arkartas_apstakli_20180625.pdf</t>
  </si>
  <si>
    <t>2-1/12</t>
  </si>
  <si>
    <t>infografka par Sankcijām iepirkumos</t>
  </si>
  <si>
    <t>sask.FM (OK)</t>
  </si>
  <si>
    <t>12.07.2018.
(EDUS)</t>
  </si>
  <si>
    <t>https://www.iub.gov.lv/sites/default/files/upload/Skaidrojums_sankcijas_iepirkumos_20180712.pdf</t>
  </si>
  <si>
    <t>2-1/13</t>
  </si>
  <si>
    <t>Vadlīnijas centralizēto iepirkumu veikšanai</t>
  </si>
  <si>
    <t>26.07.2018.
(EDUS)</t>
  </si>
  <si>
    <t>https://www.iub.gov.lv/sites/default/files/upload/vadlinijas_centralizetie_iepirkumi_20180724.pdf</t>
  </si>
  <si>
    <t>2-1/14</t>
  </si>
  <si>
    <t>atjaunots 2-1/3</t>
  </si>
  <si>
    <t>07.08.2018.
(EDUS)</t>
  </si>
  <si>
    <t>https://www.iub.gov.lv/sites/default/files/upload/Skaidrojums_EIS_darbiba_20180807.pdf</t>
  </si>
  <si>
    <t>2-1/15</t>
  </si>
  <si>
    <t>skaidrojums par Sankcijām iepirkumos</t>
  </si>
  <si>
    <t>atjaunots 2-1/12</t>
  </si>
  <si>
    <t>10.08.2018.
(EDUS)</t>
  </si>
  <si>
    <t>https://www.iub.gov.lv/sites/default/files/upload/skaidrojums_sankciju_likums_20180810.pdf
https://www.iub.gov.lv/sites/default/files/upload/skaidrojums_sankciju_likums_20180810_jautajumi2.png</t>
  </si>
  <si>
    <t>https://www.iub.gov.lv/sites/default/files/07.09.18_Biezak_konstat_kludas%202018_gala_m-lapai.pdf</t>
  </si>
  <si>
    <t>2-1/16</t>
  </si>
  <si>
    <t>atjaunots 2-1/8</t>
  </si>
  <si>
    <t>11.09.2018.
(EDUS)</t>
  </si>
  <si>
    <t>https://www.iub.gov.lv/sites/default/files/upload/skaidrojums_PIL_2pielik_20180910.pdf</t>
  </si>
  <si>
    <t>2-1/17</t>
  </si>
  <si>
    <t xml:space="preserve">atjaunots </t>
  </si>
  <si>
    <t>12.10.2018.
(EDUS)</t>
  </si>
  <si>
    <t>https://www.iub.gov.lv/sites/default/files/upload/skaidrojums_ESPD_20170725.pdf</t>
  </si>
  <si>
    <t>2-1/18</t>
  </si>
  <si>
    <t>Kandidātu/pretendentu izslēgšanas noteikumi saistībā  ar reģistrāciju ārzonā</t>
  </si>
  <si>
    <t>atjaunots 2-1/9</t>
  </si>
  <si>
    <t>18.10.2018.
(EDUS)</t>
  </si>
  <si>
    <t>https://www.iub.gov.lv/sites/default/files/upload/20181018_skaidrojums_PIL_arzona_pr.pdf</t>
  </si>
  <si>
    <t>2-1/19</t>
  </si>
  <si>
    <t>Skaidrojums par pretendentu piedāvājumu atbilstības pārbaudi attiecībā uz pretendenta piedāvāto līgumcenu iepirkuma procedūrā</t>
  </si>
  <si>
    <t>Agrita</t>
  </si>
  <si>
    <t>29.10.2018.
(EDUS)</t>
  </si>
  <si>
    <t>https://www.iub.gov.lv/sites/default/files/upload/skaidrojums_pretendenta%20piedavata_ligumcena_20181029.pdf</t>
  </si>
  <si>
    <t>2-1/20</t>
  </si>
  <si>
    <t>Skaidrojums par Publisko iepirkumu likuma termiņiem</t>
  </si>
  <si>
    <t>atjaunots 08.05.2017.Nr.2-1/6</t>
  </si>
  <si>
    <t>07.11.2018.
(EDUS)</t>
  </si>
  <si>
    <t>https://www.iub.gov.lv/sites/default/files/upload/skaidrojums_PIL_termini_pap_20181105.pdf</t>
  </si>
  <si>
    <t>2-1/21</t>
  </si>
  <si>
    <t>Skaidrojums par pircēja profilu</t>
  </si>
  <si>
    <t>Signe/VRAA</t>
  </si>
  <si>
    <t>13.11.2018.
(EDUS)</t>
  </si>
  <si>
    <t>https://www.iub.gov.lv/sites/default/files/upload/skaidrojums_pirceja_profils_20181113.pdf</t>
  </si>
  <si>
    <t xml:space="preserve">atgadinājums par pircēja profilu </t>
  </si>
  <si>
    <t>https://www.iub.gov.lv/sites/default/files/upload/skaidrojums_PircejaProfils_05122018.png</t>
  </si>
  <si>
    <t xml:space="preserve">ID infografikas </t>
  </si>
  <si>
    <t>https://www.iub.gov.lv/lv/node/776</t>
  </si>
  <si>
    <t>10 gb</t>
  </si>
  <si>
    <t>2019.gads</t>
  </si>
  <si>
    <t>Skaidrojumi 8 /</t>
  </si>
  <si>
    <t>2-1/1</t>
  </si>
  <si>
    <t>atjaunots 2-1/21 (2018)</t>
  </si>
  <si>
    <t>14.01.2019.
(EDUS)</t>
  </si>
  <si>
    <t>2-1/2</t>
  </si>
  <si>
    <t>atjaunots Nr.2-1/8 (16.05.2017.)</t>
  </si>
  <si>
    <t>22.01.2019.
(EDUS)</t>
  </si>
  <si>
    <t xml:space="preserve">Skaidrojums par pretendentu piedāvājumu atbilstības pārbaudi attiecībā uz pretendenta piedāvāto līgumcenu iepirkuma procedūrā </t>
  </si>
  <si>
    <t>atjaunots Nr.2-1/19 (29.10.2018.)</t>
  </si>
  <si>
    <t>29.01.2019.
(EDUS)</t>
  </si>
  <si>
    <t>atjaunots Nr.2-1/15 (01.10.2017.)</t>
  </si>
  <si>
    <t>01.02.2019.
(EDUS)</t>
  </si>
  <si>
    <t>Atklāta konkursa norises kārtība (shēma)</t>
  </si>
  <si>
    <t>Annija</t>
  </si>
  <si>
    <t>22.02.019.
(EDUS)</t>
  </si>
  <si>
    <t>atjaunots Nr.2-1/2 (22.01.2019.)</t>
  </si>
  <si>
    <t>Agnese C.</t>
  </si>
  <si>
    <t>05.03.2019.
(EDUS)</t>
  </si>
  <si>
    <t>atjaunots</t>
  </si>
  <si>
    <t>Skaidrojums par iepirkuma līguma un vispārīgās vienošanās grozīšanu  (Publisko iepirkumu likuma 61.pants)</t>
  </si>
  <si>
    <t>atjaunots Nr.2-1/4 (01.02.2019.)</t>
  </si>
  <si>
    <t>18.04.2019.
(EDUS)</t>
  </si>
  <si>
    <t>atjaunots 2-1/7 (08.05.2017.)</t>
  </si>
  <si>
    <t>15.04.2019.
(EDUS)</t>
  </si>
  <si>
    <t>atjaunots 2-1/21 (13.11.2018.)</t>
  </si>
  <si>
    <t>23.04.2019.
(EDUS)</t>
  </si>
  <si>
    <t>atjaunots 2-1/16 (11.09.2018.)</t>
  </si>
  <si>
    <t>25.04.2019.
(EDUS)</t>
  </si>
  <si>
    <t>Vadlīnijas centralizēto iepirkumu veikšanai (+pielikums)</t>
  </si>
  <si>
    <t>atjaunots 2-1/13 (26.07.2018.)</t>
  </si>
  <si>
    <t>13.05.2019.
(EDUS)</t>
  </si>
  <si>
    <t>atjaunots 2-1/17 (12.10.2018.)</t>
  </si>
  <si>
    <t>07.06.2019.
(EDUS)</t>
  </si>
  <si>
    <t>Nodokļu parādu neesamības apliecināšana</t>
  </si>
  <si>
    <t>atjaunots 2-1/10 (01.06.2018.)</t>
  </si>
  <si>
    <t>10.06.2019.
(EDUS)</t>
  </si>
  <si>
    <t>Ē-rēķini</t>
  </si>
  <si>
    <t>Canva</t>
  </si>
  <si>
    <t>Konkursa procedūra ar sarunām vai sarunu procedūra</t>
  </si>
  <si>
    <t>17.06.2019.
(EDUS)</t>
  </si>
  <si>
    <t>Vadlīnijas atklāta konkursa nolikuma sagatavošanai “Atklāta konkursa nolikums “Soli pa solim””</t>
  </si>
  <si>
    <t>18.06.2019.
(EDUS)</t>
  </si>
  <si>
    <t>Sankciju piemērošana publiskajos iepirkumos</t>
  </si>
  <si>
    <t>atjaunots 2-1/15 (10.08.2018.)</t>
  </si>
  <si>
    <t>Agrita/FM</t>
  </si>
  <si>
    <t>04.07.2019.
(EDUS)</t>
  </si>
  <si>
    <t>sankcijas@mfa.gov.lv</t>
  </si>
  <si>
    <t>atjaunotas 2-1/16 (18.06.2019.)</t>
  </si>
  <si>
    <t>08.07.2019.
(EDUS)</t>
  </si>
  <si>
    <t>Interešu konflikta aktuālie jautājumi publiskajos iepirkumos</t>
  </si>
  <si>
    <t>14.08.2019.
(EDUS)</t>
  </si>
  <si>
    <t>atjaunots 2-1/18 (18.10.2018.) Canva</t>
  </si>
  <si>
    <t>atjaunots Nr.2-1/20 (07.11.2018.)</t>
  </si>
  <si>
    <t>04.10.2019.
(EDUS)</t>
  </si>
  <si>
    <t>atjaunots 2-1/21 (04.10.2019)</t>
  </si>
  <si>
    <t>2-1/22</t>
  </si>
  <si>
    <t>atjaunotas Nr.2-1/8 (15.04.2019.)</t>
  </si>
  <si>
    <t>24.10.2019.
(EDUS)</t>
  </si>
  <si>
    <t>2-1/23</t>
  </si>
  <si>
    <t xml:space="preserve">precizēts Nr.2-1/22 (24.10.2019.) 
vadlīniju 4.6.7.punkts </t>
  </si>
  <si>
    <t>25.11.2019.
(EDUS)</t>
  </si>
  <si>
    <t>2-1/24</t>
  </si>
  <si>
    <t>Skaidrojums par priviliģētajiem līgumiem</t>
  </si>
  <si>
    <t>02.12.2019. 
(EDUS)</t>
  </si>
  <si>
    <t>2-1/25</t>
  </si>
  <si>
    <t>precizēts Nr.2-1/15 (17.06.2019.)</t>
  </si>
  <si>
    <t>2-1/26</t>
  </si>
  <si>
    <t>Skaidrojums par Publisko iepirkumu likuma izņēmumiem "Publisko iepirkumu likuma piemērošanas izņēmums - 3. panta otrā daļa"</t>
  </si>
  <si>
    <t>05.12.2019. 
(EDUS)</t>
  </si>
  <si>
    <t>2-1/27</t>
  </si>
  <si>
    <t>Skaidrojums par zaļā publiskā iepirkuma kritēriju piemērošanu ēdināšanas pakalpojumiem (saskaņots ar Vides aizsardzības un reģionālās attīstības ministriju)</t>
  </si>
  <si>
    <t>17.12.2019. 
(EDUS)</t>
  </si>
  <si>
    <t>2020.gads</t>
  </si>
  <si>
    <t>atjaunots 2-1/17 (04.07.2019.)</t>
  </si>
  <si>
    <t>Elīna/Agnese</t>
  </si>
  <si>
    <t>16.01.2020.
(EDUS)</t>
  </si>
  <si>
    <t>Par nodokļu parādiem iepirkumos ārkārtējās situācijas laikā</t>
  </si>
  <si>
    <t>atjaunots 2-1/19 (14.08.2019.)</t>
  </si>
  <si>
    <t>10.02.2020.
(EDUS)</t>
  </si>
  <si>
    <t>Slēgta konkursa norises kārtība (shēma)</t>
  </si>
  <si>
    <t>13.02.2020.
(EDUS)</t>
  </si>
  <si>
    <t>Par iespējām attiecībā uz iepirkumu veikšanu valstī izsludinātās ārkārtējās situācijas ietvaros</t>
  </si>
  <si>
    <t>Skaidrojums
par priekšizpētes veikšanu paredzamās
līgumcenas noteikšanai iepirkumu līgumu noslēgšanai, kuru
finansējums ir saistīts ar Eiropas Savienības fondu vai Eiropas
Ekonomikas zonas un Norvēģijas finanšu instrumenta līdzekļiem</t>
  </si>
  <si>
    <t>Īpašu drošības prasību noteikšana iepirkumos, kas saistīti ar informācijas un komunikācijas tehnoloģiju 
(tai skaitā iekārtu un pakalpojumu) iegādi</t>
  </si>
  <si>
    <t>Skaidrojums par Publisko iepirkumu likuma izņēmumu
Publisko iepirkumu likuma piemērošanas izņēmums – Likuma 3. panta otrā daļa</t>
  </si>
  <si>
    <t>aktualizēts 2-1/26 (05.12.2019.)</t>
  </si>
  <si>
    <t>08.04.2020. (EDUS)</t>
  </si>
  <si>
    <t xml:space="preserve">Skaidrojums par iepirkumu veikšanu ārkārtas apstākļu novēršanai
(Aktualizēts)
</t>
  </si>
  <si>
    <t>aktualizēts 2-1/11 (25.06.2018.)</t>
  </si>
  <si>
    <t>atjaunots 2-1/1 (16.01.2020.)</t>
  </si>
  <si>
    <t>27.04.2020. (EDUS)</t>
  </si>
  <si>
    <t>--</t>
  </si>
  <si>
    <t>Iepirkumu veikšana ārkārtējās situācijas laikā</t>
  </si>
  <si>
    <t>FM / IUB</t>
  </si>
  <si>
    <t>20.04.2020. (EDUS)</t>
  </si>
  <si>
    <t>Skaidrojums par līgumu slēgšanu, ja namu apsaimniekotājam ir pasūtītāja statuss</t>
  </si>
  <si>
    <t>07.05.2020. (EDUS)</t>
  </si>
  <si>
    <t>atjaunots 2-1/4 (01.02.2019)</t>
  </si>
  <si>
    <t>08.05.2020. (EDUS)</t>
  </si>
  <si>
    <t>15.05.2020. (EDUS)</t>
  </si>
  <si>
    <t>Ieteikumi pasūtītājiem, sabiedrisko pakalpojumu sniedzējiem un finansējuma saņēmējiem tirgus izpētes veikšanā</t>
  </si>
  <si>
    <t>Sintija, CFLA, FM</t>
  </si>
  <si>
    <t>03.08.2020. (EDUS)</t>
  </si>
  <si>
    <t>Skaidrojums par automašīnu un to riepu iegādes iepirkumos izvirzāmajām prasībām attiecībā uz Dabas resursu nodokļa likuma prasību izpildi un dalību konkrētā organizācijā</t>
  </si>
  <si>
    <t>Signe, Līga</t>
  </si>
  <si>
    <t>07.09.2020. (EDUS)</t>
  </si>
  <si>
    <t>Skaidrojums par inovatīvu vai sociālu iepirkumu norādes atzīmēšanu paziņojumos</t>
  </si>
  <si>
    <t>Ilona, ID</t>
  </si>
  <si>
    <t>24.09.2020. (EDUS)</t>
  </si>
  <si>
    <t xml:space="preserve">Skaidrojums "Atklātība publiskajos iepirkumos" </t>
  </si>
  <si>
    <t>L4APRP uzdevuma izpilde Integritātes pakta ietvaros</t>
  </si>
  <si>
    <t>14.10.2020. (EDUS)</t>
  </si>
  <si>
    <t xml:space="preserve">Biežāk konstatētās neatbilstības iepirkuma procedūru dokumentācijā un norisē </t>
  </si>
  <si>
    <t>28.10.2020. (EDUS)</t>
  </si>
  <si>
    <t>Elektroniskie rēķini</t>
  </si>
  <si>
    <t>atjaunots 2-1/14 (10.06.2019.)</t>
  </si>
  <si>
    <t>29.10.2020. (EDUS)</t>
  </si>
  <si>
    <t>Ārzonas valstis un teritorijas</t>
  </si>
  <si>
    <t>precizēts 10/2020</t>
  </si>
  <si>
    <t>30.10.2020. (EDUS)</t>
  </si>
  <si>
    <t>atjaunots 2-1/10 (08.05.2020.)</t>
  </si>
  <si>
    <t>21.12.2020. (EDUS)</t>
  </si>
  <si>
    <t>Paredzamās līgumcenas noteikšanas pamatprincipi, lai izvēlētos atbilstošu iepirkuma procedūru</t>
  </si>
  <si>
    <t xml:space="preserve">Inta </t>
  </si>
  <si>
    <t>23.12.2020. (EDUS)</t>
  </si>
  <si>
    <t>2021.gads</t>
  </si>
  <si>
    <t>Skaidrojumi 11/</t>
  </si>
  <si>
    <t>Skaidrojums "Paziņojumu publikācijas Iepirkumu uzraudzības biroja tīmekļvietnē"</t>
  </si>
  <si>
    <t>ID</t>
  </si>
  <si>
    <t>22.01.2021. (EDUS)</t>
  </si>
  <si>
    <t>Slēgta konkursa shēma</t>
  </si>
  <si>
    <t>precizēts 2-1/3 (13.02.2020.)</t>
  </si>
  <si>
    <t>08.02.2021. (EDUS)</t>
  </si>
  <si>
    <t>precizēts - PIL 41(11) ir izbeigšana</t>
  </si>
  <si>
    <t>Atklāta konkursa shēma</t>
  </si>
  <si>
    <t>precizēta 2-1/5 (22.02.2019.)</t>
  </si>
  <si>
    <t>Skaidrojums "Paziņojums par apspriedi ar piegādātājiem"</t>
  </si>
  <si>
    <t>Monta, Evija Mo.</t>
  </si>
  <si>
    <t>12.02.2021. (EDUS)</t>
  </si>
  <si>
    <t>precizēts 2-1/12 (03.08.2020.)</t>
  </si>
  <si>
    <t>precizēts 9.pts 3.lapā</t>
  </si>
  <si>
    <t>precizēts 2-1/20 (23.12.2020.)</t>
  </si>
  <si>
    <t>17.02.2021. (EDUS)</t>
  </si>
  <si>
    <t>pievienots pielikums - kontroljautājumi</t>
  </si>
  <si>
    <t xml:space="preserve">Zemu nodokļu vai beznodokļu valstu saraksts </t>
  </si>
  <si>
    <t>(atjaunots 10.03.2021.)</t>
  </si>
  <si>
    <t>10.03.2021.  (EDUS)</t>
  </si>
  <si>
    <t xml:space="preserve">precizēts Nr.2-1/23 (25.11.2019.) 
vadlīniju 6.7.2.punkts </t>
  </si>
  <si>
    <t>01.04.2020.
(EDUS)</t>
  </si>
  <si>
    <t>info par lursoftu</t>
  </si>
  <si>
    <t>atjaunots 2-1/8 (27.04.2020.)</t>
  </si>
  <si>
    <t>23.04.2021. (EDUS)</t>
  </si>
  <si>
    <t>Testa jautājumi "Paredzamās līgumcenas noteikšana publiskajos iepirkumos</t>
  </si>
  <si>
    <t>VID precizējumi</t>
  </si>
  <si>
    <t>Skaidrojums "Nodokļu parādu neesamības apliecināšana"</t>
  </si>
  <si>
    <t>atjaunots 2-1/13 (10.06.2019.)</t>
  </si>
  <si>
    <t>06.05.2021. (EDUS)</t>
  </si>
  <si>
    <t>atjaunots 2-1/17 (12.10.2019.)</t>
  </si>
  <si>
    <t>10.05.2021. (EDUS)</t>
  </si>
  <si>
    <t>par vienu atzīmi</t>
  </si>
  <si>
    <t>atjaunots 2-1/17 (29.10.2020.)</t>
  </si>
  <si>
    <t>18.05.2021. (EDUS)</t>
  </si>
  <si>
    <t>papildināts ar pēdējo rindkopu</t>
  </si>
  <si>
    <t xml:space="preserve">precizēts Nr.2-1/23 (25.11.2019.) </t>
  </si>
  <si>
    <t>26.05.2021.
(EDUS)</t>
  </si>
  <si>
    <t>vadlīniju 6.4.8.punkts &amp; 6.7.2.punkts</t>
  </si>
  <si>
    <t xml:space="preserve">Skaidrojums par iepirkumiem saistībā ar pašvaldību administratīvi teritoriālo reformu </t>
  </si>
  <si>
    <t>02.06.2021. (EDUS)</t>
  </si>
  <si>
    <t xml:space="preserve">“Tīrā” autotransporta iepirkumi
</t>
  </si>
  <si>
    <t>30.07.2021 (EDUS)</t>
  </si>
  <si>
    <t xml:space="preserve">precizēts </t>
  </si>
  <si>
    <t>05.08.2021 (EDUS)</t>
  </si>
  <si>
    <t>aktualizēts 12., 23 un 24.punkts</t>
  </si>
  <si>
    <t>aktualizēts 2-1/15 (02.06.2021.)</t>
  </si>
  <si>
    <t>09.08.2021. (EDUS)</t>
  </si>
  <si>
    <t>Skaidrojums par būvkomersantu klasifikāciju publiskajos iepirkumos no 2020.gada 1.maija</t>
  </si>
  <si>
    <t>13.08.2021. (EDUS)</t>
  </si>
  <si>
    <t>precizēta aktuālitāte</t>
  </si>
  <si>
    <t xml:space="preserve">aktualizēts 2-1/2 (10.02.2020.) </t>
  </si>
  <si>
    <t>16.08.2021. (EDUS)</t>
  </si>
  <si>
    <t xml:space="preserve">precizēts Nr.2-1/14 (26.05.2021.) </t>
  </si>
  <si>
    <t>23.08.2021. (EDUS)</t>
  </si>
  <si>
    <t>dzēsts 6.4.6. punkts (zaļais auto)</t>
  </si>
  <si>
    <t>2-1.1/7</t>
  </si>
  <si>
    <t>Aktualitāte: Iepirkumu uzraudzības birojs par konkurences tiesību pārkāpumiem un uzticamības atjaunošanu publiskajos iepirkumos</t>
  </si>
  <si>
    <t>akt</t>
  </si>
  <si>
    <t>aktualizēts 2-1/18 (09.08.2021.)</t>
  </si>
  <si>
    <t>13.09.2021. (EDUS)</t>
  </si>
  <si>
    <t>aktualizēts 6.punkts</t>
  </si>
  <si>
    <t>aktualizēts 2-1/16 (30.07.2021.)</t>
  </si>
  <si>
    <t>21.09.2021. (EDUS)</t>
  </si>
  <si>
    <t xml:space="preserve">Par cietajām daļiņām – 5.-7.lapa (saīsinājumi izņemti)
Ielabots CSDD komentārs par ārēji lādējamiem hibrīdiem – 7.lapa. </t>
  </si>
  <si>
    <t>2-1.1/11</t>
  </si>
  <si>
    <t>Tīemekļvietnes aktualitāte - Cenu svārstības līguma izpildes laikā</t>
  </si>
  <si>
    <t>08.10.2021. (EDUS)</t>
  </si>
  <si>
    <t>“Tīrā” autotransporta iepirkumi</t>
  </si>
  <si>
    <t>aktualizēts 2-1/23 (21.09.2021.)</t>
  </si>
  <si>
    <t>30.11.2021. (EDUS)</t>
  </si>
  <si>
    <t>Papildināts piemērs par M3 autotransporta līdzekļu iepirkumiem u.c grozījumi</t>
  </si>
  <si>
    <t>2022.gads</t>
  </si>
  <si>
    <t>Skaidrojumi 5/19</t>
  </si>
  <si>
    <t>par līgumu slēgšanu, ja namu apsaimniekotājam ir pasūtītāja statuss</t>
  </si>
  <si>
    <t>atjaunotas līgumcenu robežvērtības</t>
  </si>
  <si>
    <t>2-1.1/1</t>
  </si>
  <si>
    <t>TOP jautājumi decembrī</t>
  </si>
  <si>
    <t>par Publisko iepirkumu likuma termiņiem</t>
  </si>
  <si>
    <t>2-1.1/2</t>
  </si>
  <si>
    <t>Atjunotas līgumcenas PIL un SPSIL</t>
  </si>
  <si>
    <t>par iepirkuma līguma un vispārīgās vienošanās grozīšanu (Publisko iepirkumu likuma 61.pants)</t>
  </si>
  <si>
    <t>Labojumi: līgumcenas, 5.lapa, 9.lapa (7.pts)</t>
  </si>
  <si>
    <t>2-1.1/3</t>
  </si>
  <si>
    <t>Biežāk uzdoto jautājumu sadaļai - DIS izslēgšanas nosacījumi</t>
  </si>
  <si>
    <t>Būtiskas cenu svārstības līguma izpildes laikā</t>
  </si>
  <si>
    <t>papildināts ar skaidrojumu par PIL 61. panta trešās daļas 3. punktu (pēdējās divas rindkopas pirms svarīgi)</t>
  </si>
  <si>
    <t>2-1.1/4</t>
  </si>
  <si>
    <t>Zemu nodokļu vai beznodokļu valstu saraksts - atjaunots grozījumu MKN 819 dēļ (spēkā no 13.01.2022)</t>
  </si>
  <si>
    <t>Dzēsts Vadlīniju 6.4.11.punkts - par līgumu indeksāciju, ja to termiņš pārsniedz 2 gadus</t>
  </si>
  <si>
    <t>2-1.1/5</t>
  </si>
  <si>
    <t>Aktualitāte - Būtiskas cenu svārstības līguma izpildes laikā</t>
  </si>
  <si>
    <t>Papildināts ar 2 pēdējām rindkopām</t>
  </si>
  <si>
    <t>Līgumu vadība krīzes apstākļos!</t>
  </si>
  <si>
    <t>papildināts skaidrojums - biežākie jautājumi</t>
  </si>
  <si>
    <t>2-1.1/6</t>
  </si>
  <si>
    <t>TO jautājumi janvārim</t>
  </si>
  <si>
    <t>Precizētais iekrāsots</t>
  </si>
  <si>
    <t>Biežāk uzdoto jautājumu sadaļai - nodrošinājuma termiņš</t>
  </si>
  <si>
    <t>papildināts BUJ PIL Nr.2.5 (pēdējās iekavas)</t>
  </si>
  <si>
    <t>papildināta 9.atsauce</t>
  </si>
  <si>
    <t>2-1.1/8</t>
  </si>
  <si>
    <t>Top jautājumi februārī</t>
  </si>
  <si>
    <t>BIEŽĀK KONSTATĒTĀS NEATBILSTĪBAS IEPIRKUMA PROCEDŪRU DOKUMENTĀCIJĀ UN NORISĒ</t>
  </si>
  <si>
    <t>Precizēts 13., 24. un 25.punkts</t>
  </si>
  <si>
    <t>2-1.1/9</t>
  </si>
  <si>
    <t>aktualitāte - Līgumu vadība krīzes apstākļos!</t>
  </si>
  <si>
    <t>precizējumi iekrāsoti</t>
  </si>
  <si>
    <t>2-1.1/10</t>
  </si>
  <si>
    <t>TOP jautājumi martā</t>
  </si>
  <si>
    <t>papildināts pielikums ar 6.punktu</t>
  </si>
  <si>
    <t>Pielikums - top jautājumi par līguma vadību.</t>
  </si>
  <si>
    <t>papildināts ar tektu sarkanā krāsā</t>
  </si>
  <si>
    <t>2-1.1/12</t>
  </si>
  <si>
    <t>TOP jautājumi aprīlis</t>
  </si>
  <si>
    <t>Paziņojums par apspriedi ar piegādātājiem</t>
  </si>
  <si>
    <t>labojumi iekrāsoti</t>
  </si>
  <si>
    <t>2-1.1/13</t>
  </si>
  <si>
    <t>Aktualitāte: Eiropas Komisijas sankcijas, kas stājās spēkā 2022.gada 9.aprīlī</t>
  </si>
  <si>
    <t>papildinājumi iekrāsoti</t>
  </si>
  <si>
    <t>Papildināts 2-1/9 (23.04.2021.)  papildinājumi iekrāsoti 3.lapā</t>
  </si>
  <si>
    <t>2-1.1/14</t>
  </si>
  <si>
    <t>teksts vizuālim - Jaunākie grozījumi publisko iepirkumu likumvidē</t>
  </si>
  <si>
    <t>Sabiedrisko pakalpojumu sniedzējim</t>
  </si>
  <si>
    <t>precizētas/ papildinātas vadlīnijas (punkti iekrāsoti)</t>
  </si>
  <si>
    <t>2-1.1/15</t>
  </si>
  <si>
    <t>Aktualitāte: Sankcijas publiskajos iepirkumos</t>
  </si>
  <si>
    <t>par iepirkumiem saistībā ar pašvaldību administratīvi teritoriālo reformu</t>
  </si>
  <si>
    <t>skaidrojums papildināts ar 2 punktiem, kas iekrāsoti (3.lapa)</t>
  </si>
  <si>
    <t>2-1.1/16</t>
  </si>
  <si>
    <t>TOP jautājumi maijā</t>
  </si>
  <si>
    <t>Skaidrojums par Eiropas Parlamenta un Padomes regulu (ES) 2022/1031</t>
  </si>
  <si>
    <t>2-1.1/17</t>
  </si>
  <si>
    <t>TOP jautājumi jūnijā</t>
  </si>
  <si>
    <t>skaidrojums un pielikums</t>
  </si>
  <si>
    <t>2-1.1/18</t>
  </si>
  <si>
    <t>Biežāk uzdotie jautājumi</t>
  </si>
  <si>
    <t>2-1.1/19</t>
  </si>
  <si>
    <t>TOP telefonjautājumi jūlijā</t>
  </si>
  <si>
    <t>2-1.1/20</t>
  </si>
  <si>
    <t>TOP augusta jautājumi</t>
  </si>
  <si>
    <t>Nodokļu parādu neesības apliecināšana</t>
  </si>
  <si>
    <t>2-1.1/21</t>
  </si>
  <si>
    <t>TOP jautājumi septembrī - īstests “Iepirkuma daļas nodalīšana”</t>
  </si>
  <si>
    <t>saskānošanā teksts word formātā, uz āru ies tikai tests interneta vidē- (saite pieejama faila apakšā)</t>
  </si>
  <si>
    <t>Kandidātu un pretendentu izslēgšanas noteikumi</t>
  </si>
  <si>
    <t>2-1.1/22</t>
  </si>
  <si>
    <t>Aktualitāte - IUB 10.11.2022. konferences izsludin[..]</t>
  </si>
  <si>
    <t>Izmaiņas iepirkuma komisijas darbības regulējumā no 2023. gada 1. janvāra</t>
  </si>
  <si>
    <t>2-1.1/23</t>
  </si>
  <si>
    <t xml:space="preserve">	TOP telefonjautājumi oktobrī</t>
  </si>
  <si>
    <t>2-1.1/24</t>
  </si>
  <si>
    <t xml:space="preserve">	TOP jautājumi novembrī</t>
  </si>
  <si>
    <t>Saimnieciski visizdevīgākā piedāvājuma vērtēšanas kritērij</t>
  </si>
  <si>
    <t>Līgumu reģistrs</t>
  </si>
  <si>
    <t>2-1/28</t>
  </si>
  <si>
    <t>atbilstoši 2023</t>
  </si>
  <si>
    <t>2-1/29</t>
  </si>
  <si>
    <t>2-1/30</t>
  </si>
  <si>
    <t>2-1/31</t>
  </si>
  <si>
    <t>Centralizēto ieprikumu veikšanai (ar shēmu)</t>
  </si>
  <si>
    <t>2023.gads</t>
  </si>
  <si>
    <t>Zemu nodokļu vai beznodokļu valstu saraksts</t>
  </si>
  <si>
    <t>par Publisko iepirkumu likuma 2. pielikumā minēto pakalpojumu iepirkumu veikšanas kārtību</t>
  </si>
  <si>
    <t>par iepirkumu veikšanu ārkārtas apstākļu novēršanai</t>
  </si>
  <si>
    <t>par pretendentu piedāvājumu atbilstības pārbaudi attiecībā uz pretendenta piedāvāto līgumcenu iepirkuma procedūrā</t>
  </si>
  <si>
    <t>Pārskats par iesniegumu izskatīšanas komisijas lēmumiem attiecībā uz LED gaismekļu iepirkumos noteiktajām prasībām</t>
  </si>
  <si>
    <t>JD</t>
  </si>
  <si>
    <t>Saimnieciski visizdevīgākā piedāvājuma vērtēšanas kritēriji</t>
  </si>
  <si>
    <t>Pašparbaudes testiņi</t>
  </si>
  <si>
    <t>Publisko iepirkumu likumā noteiktie līgumcenu sliekšņi (neskaitot PVN)</t>
  </si>
  <si>
    <t>https://docs.google.com/forms/d/e/1FAIpQLSdtkaD-GLqaFSghUajFsGrlGR_47C4yNAhAVYG8YavH0B37Eg/viewform</t>
  </si>
  <si>
    <t>Publisko iepirkumu likumā noteiktie pieteikumu un piedāvājumu iesniegšanas termiņi</t>
  </si>
  <si>
    <t>https://docs.google.com/forms/d/e/1FAIpQLSfl6QNiL5_1dsEdxgrEt12E1KkTOh4q0oS5XTlaGriQ-v4kTQ/viewform</t>
  </si>
  <si>
    <t>Vai esmu pasūtītājs Publisko iepirkumu likuma izpratnē?</t>
  </si>
  <si>
    <t>https://docs.google.com/forms/d/e/1FAIpQLSfDBTqjCa2r9e4i1J1i0OoppSHPB1Q9FTJxVAouceRzl8BCeA/viewform</t>
  </si>
  <si>
    <t>EK profesionalizācijas</t>
  </si>
  <si>
    <t>https://ec.europa.eu/info/policies/public-procurement/support-tools-public-buyers/professionalisation-public-buyers_en</t>
  </si>
  <si>
    <t>https://ec.europa.eu/regional_policy/en/policy/how/improving-investment/public-procurement/e-library/</t>
  </si>
  <si>
    <t>Roadmap: How to Elaborate a Procurement Capacity Strategy</t>
  </si>
  <si>
    <t>http://www.oecd.org/governance/ethics/Roadmap-Procurement-Capacity-Strategy.pdf</t>
  </si>
  <si>
    <t>http://www.oecd.org/gov/public-procurement/recommendation/</t>
  </si>
  <si>
    <t>Kvalifikācijas sistēmas</t>
  </si>
  <si>
    <t>https://www.canva.com/design/DADZh9B-PwI/QvW7tSv1JzKn8zsasjNlNg/edit</t>
  </si>
  <si>
    <t xml:space="preserve">ik ceturksni soc.tīklos nodrošina atgādinājumu par:
1)        zaļo, sociālo un inovatīvo iepirkumu. Reklāmas nepieciešamas, lai sasniegtu IUB stratēģijā noteikto mērķi;
2)        plānošanu, izslēgšanas nosacījumiem (t.sk. sankcijām), līgumu vadību un līgumu grozījumiem. Pēc datu analīzes secināms, ka pasūtītāji/piegādātāji piemirst par šādu skaidrojumu esamību IUB tīmekļvietnē. 
Formāti varētu būt dažādi, piem., 3 jautājumu testiņš, vienkārši vizuālis vai kāda animācija, varbūt arī kaut kāds audio. Par to visu varam vienoties, svarīgi ir sasniegt auditoriju un tai būt informētai, kā arī pašiem zināt, ka ik ceturksni šo informāciju būtu “jādod uz āru”.
</t>
  </si>
  <si>
    <t xml:space="preserve">vēl gada vidū/ brīzāk uz beigām - par grozījumiem PIL utt - saistībā ar Eiropas Parlamenta un Padomes 2019. gada 17. aprīļa direktīvas (ES) 2019/882 par produktu un pakalpojumu piekļūstamības prasībām. // grozījumi stāsies spēkā 28.jūn 2025.g. </t>
  </si>
  <si>
    <t>janv</t>
  </si>
  <si>
    <t xml:space="preserve">Atg. Subsīdiju regula (22.janv) </t>
  </si>
  <si>
    <t>https://www.iub.gov.lv/lv/jaunums/atgadinam-par-subsidiju-regula-paredzeto</t>
  </si>
  <si>
    <t>plānošana - EIS plāns (25.janv) FB</t>
  </si>
  <si>
    <t>IUB web apkopojums (26.janv.)</t>
  </si>
  <si>
    <t>https://www.iub.gov.lv/lv/aktuali-iub-timeklvietne_2024janv</t>
  </si>
  <si>
    <t>Inovāciju pasākums</t>
  </si>
  <si>
    <t>feb</t>
  </si>
  <si>
    <t>grozījumi - atgādinām par videolekciju</t>
  </si>
  <si>
    <t xml:space="preserve">IPI - lauki paziņojumos? </t>
  </si>
  <si>
    <t>Regulā 2023/2884 plānotās izmaiņas IPI regulas kontekstā paredzētas, gan plānošanas, gan izsludināšanas, gan arī rezultātu paziņojumos.
Plānošanas un izsludināšanas paziņojumos jānorāda, vai iepirkumā piemērojama IPI regula ( paziņojumā jānorāda Jā vai Nē) un attiecīgi, ja šo lauku atzīmē, kā jā, tad varētu iestrādāt, kā obligāti aizpildāmu Paredzamās līgumcenas lauku.
 rezultātu paziņojumos ( skatīt lauku grupu  BG-681; BT-685, BT-686, BT-687, BT-688), jau jānorāda sīkāka informācija par IPI pasākumiem</t>
  </si>
  <si>
    <t>mar</t>
  </si>
  <si>
    <t xml:space="preserve">stratēģiskais // saimnieciskais izdavīgums </t>
  </si>
  <si>
    <t>apr</t>
  </si>
  <si>
    <t>plānošana - līguma nosacījumi (PIL60);</t>
  </si>
  <si>
    <t>Subsīdiju regula;</t>
  </si>
  <si>
    <t>izpilde - indeksācijas (MKN 419?)</t>
  </si>
  <si>
    <t>IPI</t>
  </si>
  <si>
    <t xml:space="preserve">stratēģiskais </t>
  </si>
  <si>
    <t xml:space="preserve">plānošana - īstestu atbildes </t>
  </si>
  <si>
    <t xml:space="preserve">izpilde ; </t>
  </si>
  <si>
    <t>plānošana ;</t>
  </si>
  <si>
    <t xml:space="preserve">VAS mācības </t>
  </si>
  <si>
    <t>saņ.dat.</t>
  </si>
  <si>
    <t>T.sag.</t>
  </si>
  <si>
    <t>Iesniedzējs (ja ir)</t>
  </si>
  <si>
    <t>Piezīmes</t>
  </si>
  <si>
    <t>atbalsts</t>
  </si>
  <si>
    <t>Autors</t>
  </si>
  <si>
    <t>d</t>
  </si>
  <si>
    <t>dd</t>
  </si>
  <si>
    <t>vid.d.</t>
  </si>
  <si>
    <t xml:space="preserve">kopā </t>
  </si>
  <si>
    <t>e-pasts</t>
  </si>
  <si>
    <t>vēstule</t>
  </si>
  <si>
    <t>citi</t>
  </si>
  <si>
    <t>FM ALS</t>
  </si>
  <si>
    <t>(12) FM DP izpildes gaita</t>
  </si>
  <si>
    <t>Signe, Samanta</t>
  </si>
  <si>
    <t>saskaņošanai edus</t>
  </si>
  <si>
    <t>Valērija Noreika, Aizkraukles NP</t>
  </si>
  <si>
    <t>(44) Pretendents nesniedz skaidr. par nepamatoti lētu piedāvājumu</t>
  </si>
  <si>
    <t>sask. Monta</t>
  </si>
  <si>
    <t>Zanda Rulle, LR valsts kontrole</t>
  </si>
  <si>
    <t>(98)  Par finanšu revīziju - sniegt info par dig.matreiālu skaitu un sab.informēšanas pasākumiem 2018. un 2019.gadā</t>
  </si>
  <si>
    <t>nebija</t>
  </si>
  <si>
    <t>Irina Kulitāne, SIA Konso</t>
  </si>
  <si>
    <t>(11) Par pārstāvniecības dalību iepirkumā</t>
  </si>
  <si>
    <t>sask. ar Montu</t>
  </si>
  <si>
    <t>(58) ALS: darbam. 2021-149, Saņemtā vēstule Par jaunu tehnoloģiju izmantošanu publiskajos iepirkumos</t>
  </si>
  <si>
    <t>nosūtīts</t>
  </si>
  <si>
    <t>Normunds Beinarovičs</t>
  </si>
  <si>
    <t>(26) par apakšuzņēmēja statusu</t>
  </si>
  <si>
    <t>CSP</t>
  </si>
  <si>
    <t>(170) par degvialas cenām</t>
  </si>
  <si>
    <t>Laura Upīte, Saeimas Administrācija</t>
  </si>
  <si>
    <t xml:space="preserve">(85) Par IUB 15.12.2020 vēstuli </t>
  </si>
  <si>
    <t>Atbildēt līdz 14.01.</t>
  </si>
  <si>
    <t>Jānis Voins</t>
  </si>
  <si>
    <t>(34) Par iepirkumu JPD 2020/127</t>
  </si>
  <si>
    <t>Ilze Āboliņa (FM)</t>
  </si>
  <si>
    <t>(79) par TAP portāla testēšanu, atbild. kontaktpers.un administrators</t>
  </si>
  <si>
    <t>sask.ar visiem DP</t>
  </si>
  <si>
    <t>Sarma Kacara</t>
  </si>
  <si>
    <t>(20) Par apvienoto iepirkumu</t>
  </si>
  <si>
    <t>Nosūtīts</t>
  </si>
  <si>
    <t>Ilze Vanka-Krilovska (EM)</t>
  </si>
  <si>
    <t>(62) par Doing Business PB izvērtējumu/secinājumiem</t>
  </si>
  <si>
    <t>nos.A.Senčilo e-pastā</t>
  </si>
  <si>
    <t>Jānis Nutovs, SIA Petarde Ltd</t>
  </si>
  <si>
    <t>(4) iepirkumi pirotehnisko pakalpojumu jomā</t>
  </si>
  <si>
    <t>atb. D.Ozola (Renārs)</t>
  </si>
  <si>
    <t>92360000-2 - Pirotehnikas pakalpojumi.- 2. pielikums
39225500-0 - Pirotehnikas izstrādājumi. - preces</t>
  </si>
  <si>
    <t xml:space="preserve">Dita Kalniņa, SIA "Namsaimnieks" </t>
  </si>
  <si>
    <t>(21) Par 3.panta izņēmumu</t>
  </si>
  <si>
    <t>Liene Gorodničija, Tieslietu ministrija</t>
  </si>
  <si>
    <t>(52) Par izšķirošajiem kritērijiem</t>
  </si>
  <si>
    <t>edus Monta</t>
  </si>
  <si>
    <t>SIA VISSA</t>
  </si>
  <si>
    <t>(84) MK 104 - saistîts ar ievēlētajiem komisijas locekļiem</t>
  </si>
  <si>
    <t>Jānosūta</t>
  </si>
  <si>
    <t>VSIA Autotransporta direkcija</t>
  </si>
  <si>
    <t>(94) Par PIL 40. panta trešo daļu</t>
  </si>
  <si>
    <t>Sask. ar E. Muginu</t>
  </si>
  <si>
    <t>edus</t>
  </si>
  <si>
    <t>EM Ilze Vanka-Kriliovska</t>
  </si>
  <si>
    <t>(201) Doing Business-DUS Response Latvia</t>
  </si>
  <si>
    <t>informācijai, koment.nav jāsniedz</t>
  </si>
  <si>
    <t>Diāna Dunda, VAS Lidosta Rīga</t>
  </si>
  <si>
    <t>(90) Par SP iesniegtu piedāvājumu (EIS nesakrīt iesniedzējs)</t>
  </si>
  <si>
    <t>sask. E.Mugina, Monta</t>
  </si>
  <si>
    <t>Rīgas klasiskā ģimnāzija</t>
  </si>
  <si>
    <t>(59) par apmācībām</t>
  </si>
  <si>
    <t>FM ALS (Valsts kanceleja)</t>
  </si>
  <si>
    <t>(206)  Anketa ministrijām un tās padotības iestādēm par valsts pārvaldes institūciju sadarbību ar nevalstiskām organizācijām valsts pārvaldes funkciju veikšanā 2020. gadā.</t>
  </si>
  <si>
    <t>atb. Samanta; sask. Zane</t>
  </si>
  <si>
    <t>TAPD šādus līgumus 2020.g. nav slēdzis</t>
  </si>
  <si>
    <t>Inese Sprukta (LLU)</t>
  </si>
  <si>
    <t>(101) Par tirgus izpēti</t>
  </si>
  <si>
    <t>Rīgas Dome</t>
  </si>
  <si>
    <t>(131) Par izslēgšanas noteikumu pārbaudi filiālei</t>
  </si>
  <si>
    <t>Iveta Namovira</t>
  </si>
  <si>
    <t>(177) par informācijas izsniegšanu</t>
  </si>
  <si>
    <t>Kristīne Graudumniece, RD IKSD</t>
  </si>
  <si>
    <t>(217) CPV koda izvēle</t>
  </si>
  <si>
    <t>Jāliek edus</t>
  </si>
  <si>
    <t>Inese Pelša (VARAM)</t>
  </si>
  <si>
    <t>(197) zpi vadlīnijas</t>
  </si>
  <si>
    <t>Diana Dunda Lidosta Rīga</t>
  </si>
  <si>
    <t>(180) līguma terminā pagarināšana</t>
  </si>
  <si>
    <t>sask.ar Montu</t>
  </si>
  <si>
    <t>SIA EDZL</t>
  </si>
  <si>
    <t>(183) Par dalībnieku iepirkšanu FIDIC līguma strīdu risināšanas komisijai</t>
  </si>
  <si>
    <t xml:space="preserve">Sask. I.Vingre, E.Mugina, M.Oga Lūdz līdz 20.01. </t>
  </si>
  <si>
    <t>Gints Miķelsons, LBP</t>
  </si>
  <si>
    <t xml:space="preserve">(145) Par būvniecības iepirkumu info iepirkumu konferencei </t>
  </si>
  <si>
    <t>Datus gatavo ID un JD - saskaņot ar E.Muginu, E.Mozgu</t>
  </si>
  <si>
    <t xml:space="preserve">FM ALS </t>
  </si>
  <si>
    <t>(135)(326) 2020-2493, Rīkojums Par Latvijas Ceturto nacionālo atvērtās pārvaldības rīcības plānu 2020.-2021. gadam</t>
  </si>
  <si>
    <t>kopā ar E.Mozga</t>
  </si>
  <si>
    <t>Holding lift</t>
  </si>
  <si>
    <t>(233) Par piegādātāju apvienību</t>
  </si>
  <si>
    <t>SIA Dirigo</t>
  </si>
  <si>
    <t>(38) Par cenu aptauju</t>
  </si>
  <si>
    <t>Edus Ilona</t>
  </si>
  <si>
    <t>Laura Kolneja, Neatliekamās medicīniskās palīdzības dienests</t>
  </si>
  <si>
    <t>(153) par PIL piemērošanu</t>
  </si>
  <si>
    <t>saskaņots, jāsūta</t>
  </si>
  <si>
    <t>Kristīne Dupate (Eiropas Dzimumu līdztiesības institūts)</t>
  </si>
  <si>
    <t>(202) anketa</t>
  </si>
  <si>
    <t>Saskaņots</t>
  </si>
  <si>
    <t>(264) info sniegšana</t>
  </si>
  <si>
    <t>Monta, Signe</t>
  </si>
  <si>
    <t>saņošana</t>
  </si>
  <si>
    <t>Limbažu novada pašvaldība</t>
  </si>
  <si>
    <t>(55) Par līguma grozījumiem</t>
  </si>
  <si>
    <t>Ilga Jermacāne, FM</t>
  </si>
  <si>
    <t>(279) Par 18. janvāra ES Oficiālā Vēstnesī publicētiem paziņojumiem par EST lietām</t>
  </si>
  <si>
    <t>(307) ALS: darbam. 2021-824, Saņemtā vēstule Par nepersondatu brīvu apriti Eiropas Savienībā</t>
  </si>
  <si>
    <t>Sabīna Bušmane, RSU</t>
  </si>
  <si>
    <t>(139) Par iepirkuma plānošanas skaidrojumu (autoruzr., būvuzr. summēšana ar būvdarbiem)</t>
  </si>
  <si>
    <t>sask. ar Montu, I.Vingri</t>
  </si>
  <si>
    <t>Anita Škutāne, JND</t>
  </si>
  <si>
    <t>(167) Par iepirkuma plānošanu</t>
  </si>
  <si>
    <t>Kristīne Blodone</t>
  </si>
  <si>
    <t>(75) grib pie mums strādāt</t>
  </si>
  <si>
    <t>Poligrāfijas asociācijas vadlīnijas iesprūdušas pie Jāņa Spilves</t>
  </si>
  <si>
    <t>Edgars Kišuro, UAB Raso</t>
  </si>
  <si>
    <t>(331) Nekorekta iepirkumu procedūra</t>
  </si>
  <si>
    <t>sps līdz 20 tk</t>
  </si>
  <si>
    <t>Lauma Meldere, SIA Vidzemes slimnīca</t>
  </si>
  <si>
    <t>(345) par uzaicinājuma nosūtīšanu SP</t>
  </si>
  <si>
    <t>(228) par ikt vadlīnijām</t>
  </si>
  <si>
    <t>Elīnai publicēšana, kad pārskatīts</t>
  </si>
  <si>
    <t>publicēts</t>
  </si>
  <si>
    <t>FMA ALS</t>
  </si>
  <si>
    <t>(397) VRP izpilde uz 01.02.2021</t>
  </si>
  <si>
    <t>Veronika Krūmkoka (EM)</t>
  </si>
  <si>
    <t>(285) inovāciju vadlīnijas</t>
  </si>
  <si>
    <t>Liene Jaunroze (FM)</t>
  </si>
  <si>
    <t xml:space="preserve">(171) par eFormām </t>
  </si>
  <si>
    <t>saska.ar E.Muginu, E.Mozgu</t>
  </si>
  <si>
    <t>nosūtīts no E.Mozgas e-pasta</t>
  </si>
  <si>
    <t>Lauris Biezais, LVM</t>
  </si>
  <si>
    <t xml:space="preserve">(272) Par nodokļu parāda pārbaudes termiņu </t>
  </si>
  <si>
    <t>Monta, E.Mugina. Viedoklis EDUS. Lūdz iespējami ātri</t>
  </si>
  <si>
    <t>Līga Mūrmane, Rīgas pašvaldības kultūras iestāžu apvienība</t>
  </si>
  <si>
    <t>(187)(340)(357)(407) līguma grozījumi, ka mainās min.likme = apsardzes iepirkums</t>
  </si>
  <si>
    <t>Sask. ar M.Ogu</t>
  </si>
  <si>
    <t>CFLA</t>
  </si>
  <si>
    <t>(200) par PIL 41_6 piemērošanu</t>
  </si>
  <si>
    <t>sask.ar Montu, Intu</t>
  </si>
  <si>
    <t>(398) zpi vadlīnijas</t>
  </si>
  <si>
    <t>RAKUS</t>
  </si>
  <si>
    <t>(333) finanš.pied.cenas samazin.</t>
  </si>
  <si>
    <t>saskaņot ar Montu</t>
  </si>
  <si>
    <t xml:space="preserve">FM ALS 2021/1342 par LPS e-pastu </t>
  </si>
  <si>
    <t>(317) (428) LPS par 2 pretrunīgām EDS un VID izziņām (nodokļi)</t>
  </si>
  <si>
    <t>Evita Viļumsone</t>
  </si>
  <si>
    <t>(204) Par PIL 3.p. (2) iepirkumu</t>
  </si>
  <si>
    <t>(408) non draft paper from France on public procurement</t>
  </si>
  <si>
    <t>Artis viedoklis</t>
  </si>
  <si>
    <t>Agita Holma</t>
  </si>
  <si>
    <t>(280) Par 41.p. informācijas papildināšana</t>
  </si>
  <si>
    <t>Sask. Monta</t>
  </si>
  <si>
    <t>Normunds Jakušonoks (sportra centrs "mežaparks)"</t>
  </si>
  <si>
    <t>(166) par dis elektrību</t>
  </si>
  <si>
    <t>Monta edus</t>
  </si>
  <si>
    <t>Baiba Vilciņa, Satiksmes ministrija</t>
  </si>
  <si>
    <t>(373) saites DELNA nolikumos</t>
  </si>
  <si>
    <t>ALS/CFLA e-pasts</t>
  </si>
  <si>
    <t>(250) Par iepirkuma sadalīšanas vērtēšanu</t>
  </si>
  <si>
    <t>Sask. I.Vingre. 19.01. FM atbildīgā atzvanīja, ka FM vadības līmenī vēl lemj. Ja vajadzēs IUB iesaisti, informēs.</t>
  </si>
  <si>
    <t>Natālija Komare, LPR</t>
  </si>
  <si>
    <t>(269) par procedūras izvēli</t>
  </si>
  <si>
    <t>E.Bokaldere JC</t>
  </si>
  <si>
    <t>(245) Par 5.panta izņēmumu</t>
  </si>
  <si>
    <t>(454) par MK Instrukcijas Nr.12 grozīšanu</t>
  </si>
  <si>
    <t>(259) Par centralizēto iepirkumu</t>
  </si>
  <si>
    <t>(97) Par grozījumiem Sabiedrisko pakalpojumu sniedzēju iepirkumu likumā</t>
  </si>
  <si>
    <t>Ilze Rinkeviča, CFLA</t>
  </si>
  <si>
    <t>(253) Jautājums par personām, uz kuras spējām pretendents balstās</t>
  </si>
  <si>
    <t>FM, Ilga Jermacāne</t>
  </si>
  <si>
    <t>(389) Jauna EST prejudiciālā lieta C-642/20</t>
  </si>
  <si>
    <t>Madara Udalova</t>
  </si>
  <si>
    <t>(315) Par apakšuzņēmēja norādīšanu PVS</t>
  </si>
  <si>
    <t>E.Mozga</t>
  </si>
  <si>
    <t>E.Mozga edus</t>
  </si>
  <si>
    <t>ALS:SIA Geo Consultants</t>
  </si>
  <si>
    <t>(163) par espd iesniegšanu apakšuzņ&amp;pers uz kura spēj balstās+FM grib viedokli par vadlīniju papild</t>
  </si>
  <si>
    <t>jāgaida info jo sik;FM termiņš 29.01</t>
  </si>
  <si>
    <t>jāpārskata Montas komenti</t>
  </si>
  <si>
    <t>Vija Klučniece</t>
  </si>
  <si>
    <t>(290) par RD iepirkuma prasībām</t>
  </si>
  <si>
    <t>Sarmīte Zandare, Labklājības ministrija</t>
  </si>
  <si>
    <t xml:space="preserve">(329) PIL 10(2) </t>
  </si>
  <si>
    <t>Svetlana Romāne (DŪ)</t>
  </si>
  <si>
    <t>(439) PAr SPS vadlīnijām</t>
  </si>
  <si>
    <t>Iveta Tiltiņa, Latvijas nacionālā bibliotēka</t>
  </si>
  <si>
    <t>(300) CPV kodi</t>
  </si>
  <si>
    <t>Jāskaņo edus</t>
  </si>
  <si>
    <t>G.Vegnere VSAC Zemgale</t>
  </si>
  <si>
    <t>(426) Par 5.p.</t>
  </si>
  <si>
    <t>Gatis Gailums, SIA Rimay</t>
  </si>
  <si>
    <t>(431) RTU nesniedz atvēršanas info- (PIL 9.p) // https://www.eis.gov.lv/EKEIS/Supplier/Procurement/50016</t>
  </si>
  <si>
    <t>(480) ADJIL/EIS izslēgšanas noteikumu pārbaudes kārtība</t>
  </si>
  <si>
    <t>e-pastā Lienei Jaunrozei</t>
  </si>
  <si>
    <t>Ilze Jurjāne, Rīgas dome</t>
  </si>
  <si>
    <t>(310) par darījumu summām</t>
  </si>
  <si>
    <t>TM</t>
  </si>
  <si>
    <t>(335) sadarbības līgums EIS ietvaros</t>
  </si>
  <si>
    <t>Daiga Gailīte Krimuldas nov.dome</t>
  </si>
  <si>
    <t>(321) (361) par piedāvājuma vērtēšanu</t>
  </si>
  <si>
    <t>Ārija Vecmane, BKUS</t>
  </si>
  <si>
    <t>(258) Par iepirkumiem</t>
  </si>
  <si>
    <t>Raimonds Funts, Sporta medicīnas centrs</t>
  </si>
  <si>
    <t>(354) CPV koda izvēle</t>
  </si>
  <si>
    <t>LAU</t>
  </si>
  <si>
    <t>224) Par Publisko iepirkumu likuma 61. panta trešās daļas 4. punkta piemērošanu</t>
  </si>
  <si>
    <t>Lita Kalniņa, Smiltenes ND</t>
  </si>
  <si>
    <t>(453) Jaut. saistībā ar novadu reformu (EIS, PVS u,c,)</t>
  </si>
  <si>
    <t xml:space="preserve">Atbildi gatavo ID, TAPD uz 5. un 6.jaut.   </t>
  </si>
  <si>
    <t>Nosūtīts ID</t>
  </si>
  <si>
    <t>Z. Dāvidsone</t>
  </si>
  <si>
    <t>(182) 13 jautājumi</t>
  </si>
  <si>
    <t>Sask. Monta, I. Vingre</t>
  </si>
  <si>
    <t>SIA Rīgas Austrumu klīniskā slimnīca</t>
  </si>
  <si>
    <t>(416) Par elektroenerģijas iepirkumu DIS</t>
  </si>
  <si>
    <t>Valsts policija</t>
  </si>
  <si>
    <t>(74) Valsts policija. pieprasījums kriminālprocesā - RD un EIS katalogi</t>
  </si>
  <si>
    <t>ASD sniegt atbildi sadarbībā ar TAPD (K.Andrukele)</t>
  </si>
  <si>
    <t>Kristīne ielika EDUS Montai</t>
  </si>
  <si>
    <t>Liene Berga, Alojas novada dome</t>
  </si>
  <si>
    <t>(320) Par līguma grozījumiem (mainās slieksnis)</t>
  </si>
  <si>
    <t>Ārija Vecmane, Valsts izglītības satura centrs</t>
  </si>
  <si>
    <t>(325) Par līguma termiņa pagarināšanu</t>
  </si>
  <si>
    <t>Evija edus</t>
  </si>
  <si>
    <t>Maija Klimoviča (Cēsis)</t>
  </si>
  <si>
    <t>(423) par prasību izvirzīšanau pēc IUB lēmuma</t>
  </si>
  <si>
    <t>sask.ar E.muginu, Montu;sanaksme 05.02.</t>
  </si>
  <si>
    <t>Iveta Namovira (NBS NP 3.RNC)</t>
  </si>
  <si>
    <t>(355) par līgumu slēgšanas tiesību piešķiršanu VV ietvaros</t>
  </si>
  <si>
    <t>Sask.Monta</t>
  </si>
  <si>
    <t>Steidzama</t>
  </si>
  <si>
    <t>Svetlana Krūmiņa,Ozolnieku nov pašv</t>
  </si>
  <si>
    <t>(400)(402) fin pied labošana;sp piemērošana</t>
  </si>
  <si>
    <t>SIA Koblenz Drošība</t>
  </si>
  <si>
    <t>(22) vadlīnijas ir konkurenci ierobežojošas</t>
  </si>
  <si>
    <t>gaidam atb no asoc.t.22.01</t>
  </si>
  <si>
    <t>Uz e-parakstu</t>
  </si>
  <si>
    <t>FM &amp; VKase</t>
  </si>
  <si>
    <t>Vadības ziņojuma sagatavošana</t>
  </si>
  <si>
    <t>visi depi</t>
  </si>
  <si>
    <t>skaņošanā final</t>
  </si>
  <si>
    <t>Valsts robežsardze</t>
  </si>
  <si>
    <t>(234) par grozījumu veikšanu un tikšanos</t>
  </si>
  <si>
    <t>sask.ar E.Muginu</t>
  </si>
  <si>
    <t>Iekšlietu ministrijas IC</t>
  </si>
  <si>
    <t>(88) Par izslēgšanas no iepirkuma PIL termiņa neiekļaušanu Sodu reģistrā</t>
  </si>
  <si>
    <t>Sask. E.Mugina. Nosūtīta  vēstule VRAA.</t>
  </si>
  <si>
    <t>Sanita Briede (VSIA Paula Stradiņa klīniskā universitātes slimnīca)</t>
  </si>
  <si>
    <t>(433) par PIL 42.panta otrās daļas 1.punkta piemērošanu</t>
  </si>
  <si>
    <t>PSIA Ventspils nekustamie īpašumi</t>
  </si>
  <si>
    <t xml:space="preserve">(484) Par grozījumiem būvdarbu līgumā </t>
  </si>
  <si>
    <t>Aija Jēkabsone-Lasenberga SIA Rīgas Austrumu klīniskā slimnīca</t>
  </si>
  <si>
    <t>(487) (542) Par piedāvājumu vērtēšanu AK (iespējams, atškirīgas VSAOI likmes)</t>
  </si>
  <si>
    <t>Cēsu NP</t>
  </si>
  <si>
    <t>(377) (576) Par iepirkumu, ja nav zināmas visas vajadzīgās preces</t>
  </si>
  <si>
    <t>Zoom 9.febr. notika sanāksme. Vēstule, sask. Monta</t>
  </si>
  <si>
    <t>(339) MK 187 tulkojums</t>
  </si>
  <si>
    <t>SIA RIVIERA L</t>
  </si>
  <si>
    <t>(478) vērtēt vai pieredze ir atbilstoša</t>
  </si>
  <si>
    <t>Elvīra Kozačkova, VRS Aviācijas pārvalde</t>
  </si>
  <si>
    <t>(477) Par PIL 61.panta piemērošanu</t>
  </si>
  <si>
    <t>Sask. ar Montu</t>
  </si>
  <si>
    <t>Edus Monta</t>
  </si>
  <si>
    <t>Lauris Bočs</t>
  </si>
  <si>
    <t>(509) Par elektroenerģijas un gāzes iepirkumiem</t>
  </si>
  <si>
    <t>Sabiedrisko pakalpojumu regulēšanas komisija</t>
  </si>
  <si>
    <t>(452) par SPSIL piemērošanu Daugavpils siltums</t>
  </si>
  <si>
    <t>sask. E.Mugina/lūdz līdz 26.02</t>
  </si>
  <si>
    <t>SIA Trigone būve</t>
  </si>
  <si>
    <t>(521) 42.p. 2.d.</t>
  </si>
  <si>
    <t>VRAA, Elita Kļaviņa</t>
  </si>
  <si>
    <t>(549) par piegādātāja vērtēšanu - iesniedzis nepareizu informāciju</t>
  </si>
  <si>
    <t>Ilze Kalve</t>
  </si>
  <si>
    <t>(530) Par balstīšanos uz pieredzi</t>
  </si>
  <si>
    <t>Sask. ar Montu, Eviju</t>
  </si>
  <si>
    <t>Ģirts Dekšenieks, SIA Cityparks Latvija</t>
  </si>
  <si>
    <t>(506) Pretenzija par iepirkuma procesu</t>
  </si>
  <si>
    <t>Tatjana Tepo</t>
  </si>
  <si>
    <t>(604) (647) konkurenci ierobežojoša prasība</t>
  </si>
  <si>
    <t xml:space="preserve">FM </t>
  </si>
  <si>
    <t>(679) info sniegšana priekš TAP par NVO</t>
  </si>
  <si>
    <t>Druvis Pūkainis</t>
  </si>
  <si>
    <t>(543) Avansa maksājumu apmērs valsts iestādēs</t>
  </si>
  <si>
    <t>Leonards Kukjans, Valsts robežsardze</t>
  </si>
  <si>
    <t>(596) Par PIL 61.panta (3) 3.punkta piemērošanu</t>
  </si>
  <si>
    <t>Sask ar Montu</t>
  </si>
  <si>
    <t>Iveta Ozoliņa, Jēkabpils pilsētas pašvaldība</t>
  </si>
  <si>
    <t>(597) CPV kods pirtij</t>
  </si>
  <si>
    <t>Eiropas dzelzceļa līnijas</t>
  </si>
  <si>
    <t>(567) Par līguma grozījumu publicēšanu</t>
  </si>
  <si>
    <t>Aivis Lapinskis, Labklājības ministrija</t>
  </si>
  <si>
    <t>(527) līguma grozījumi VV laikā</t>
  </si>
  <si>
    <t>mar.03</t>
  </si>
  <si>
    <t>Līga Mūrmane</t>
  </si>
  <si>
    <t>(544) Par apsardzes iepirkuma plānošanu</t>
  </si>
  <si>
    <t>Ventsp.novada domes deputāti</t>
  </si>
  <si>
    <t xml:space="preserve">(650) par Vpls bibliotēkas.iepirkumu </t>
  </si>
  <si>
    <t>saskaņot ar ASD (resor)</t>
  </si>
  <si>
    <t>pārsūt.KP;KNAB</t>
  </si>
  <si>
    <t>(718) degvielas cenas</t>
  </si>
  <si>
    <t>Laura Liepiņa, CFLA</t>
  </si>
  <si>
    <t>(518) Par nolikuma izvērtēšanu</t>
  </si>
  <si>
    <t>Sask ar I.Vingri, M.Ogu</t>
  </si>
  <si>
    <t>Iveta Ceple, zvērināta advokāte</t>
  </si>
  <si>
    <t>(695) 2 tizli jautājumi (pieredzes apliecnāšana ar apakšuzņēmāju, mutiska atsauksme)</t>
  </si>
  <si>
    <t>Nodrošinājuma VA</t>
  </si>
  <si>
    <t>(505) Par piedāvājumu vērtēšanu (neaktuālā VSAOI likme)</t>
  </si>
  <si>
    <t>Ilga Jermacāne FM</t>
  </si>
  <si>
    <t>(714) Jauna EST prejudiciālā lieta C-669/20</t>
  </si>
  <si>
    <t>Uvis Dembergs (Meža pētīšanas stacija)</t>
  </si>
  <si>
    <t>(623) par informācijas izsniegšanu</t>
  </si>
  <si>
    <t>Evija Rikvele</t>
  </si>
  <si>
    <t>(707) par komisijas locekļa slimību</t>
  </si>
  <si>
    <t>Iveta Pundure</t>
  </si>
  <si>
    <t>(700) par nolikuma prasībām</t>
  </si>
  <si>
    <t xml:space="preserve">Daiga Gailīte (Krimulda) </t>
  </si>
  <si>
    <t>(663) par balstīšanos par iepriekš sniegtu atbildi</t>
  </si>
  <si>
    <t xml:space="preserve">sask.ar Montu </t>
  </si>
  <si>
    <t>SIA Sagraffitto</t>
  </si>
  <si>
    <t>(722) dizaina mēbeļu iegāde SIguldas pilij, ko var veikt tikai viens piegādātājs</t>
  </si>
  <si>
    <t>Sigulda un KP</t>
  </si>
  <si>
    <t>uz e-parakstu</t>
  </si>
  <si>
    <t>Diāna Vanaga, Daugavpils novada Kultūras pārvalde</t>
  </si>
  <si>
    <t>(649) dažādu ekspertu pakalpojumi</t>
  </si>
  <si>
    <t>Dana Ziemele-Adricka (SM)</t>
  </si>
  <si>
    <t>(586)par autotransorta prasībām</t>
  </si>
  <si>
    <t>sask. E.Mugina</t>
  </si>
  <si>
    <t>saskaņots</t>
  </si>
  <si>
    <t>(587) Par PIL 5.panta 4.punkta piemērošanu</t>
  </si>
  <si>
    <t>Dzintars Ekšteins, SIA Odeta AG</t>
  </si>
  <si>
    <t>(803) nav ieppirkumu dokumentācijas tīmekļvientē</t>
  </si>
  <si>
    <t>max ātri reaģējam // ALTUM</t>
  </si>
  <si>
    <t>(715) Par ES Tiesas janvāra spriedumu apkopojuma tabulu</t>
  </si>
  <si>
    <t>(534) Par iespējamu būvuzraudzības iepirkumu sadalījumu</t>
  </si>
  <si>
    <t xml:space="preserve">sask, Monta, I.Vingre </t>
  </si>
  <si>
    <t>Va;ters Bergs</t>
  </si>
  <si>
    <t>(666) par Rīgas gaisma veiktu iepirkumu</t>
  </si>
  <si>
    <t>sagatavoja ASD</t>
  </si>
  <si>
    <t>Bulduru dārzkopības vsk</t>
  </si>
  <si>
    <t>(599) par iepirkuma planosanu</t>
  </si>
  <si>
    <t>zemgales plānošanas reģions</t>
  </si>
  <si>
    <t>(602) par ts prasību noteikšanu</t>
  </si>
  <si>
    <t>vēlētos 10 dd laikā</t>
  </si>
  <si>
    <t>Baiba Putniņa</t>
  </si>
  <si>
    <t>(740) par līguma grozījumiem pēc SP</t>
  </si>
  <si>
    <t>Natālija Komare, Latgales plānošanas reģions</t>
  </si>
  <si>
    <t>(703)  grozījumi noslēgtā līgumā (mainītas preces)</t>
  </si>
  <si>
    <t>Anita Birzniece, Valsts Izglītības attīstības aģentūra</t>
  </si>
  <si>
    <t>(720) līguma grozījumi</t>
  </si>
  <si>
    <t>Svetlana Krūmiņa, Ozolnieku novada pašvaldība</t>
  </si>
  <si>
    <t>(839) piedāvājuma nodrošinājums (bija zvans)</t>
  </si>
  <si>
    <t>Ilze Birkenfelde, Ozolnieku novada pašvaldība</t>
  </si>
  <si>
    <t>(818) piedāvājuma termiņš</t>
  </si>
  <si>
    <t>Aija Benfelde, Rail Baltica</t>
  </si>
  <si>
    <t>(662) Par nodokļu parādu vērtēšanu Itālijas valsts uzņēmumam</t>
  </si>
  <si>
    <t>(683) Par iepirkuma dalīšanu daļās</t>
  </si>
  <si>
    <t>mart.16</t>
  </si>
  <si>
    <t>SIA "Balts un Melns"</t>
  </si>
  <si>
    <t>(797) Par apakšuzņēmēja statusu</t>
  </si>
  <si>
    <t>Diāna Dunda (“STARPTAUTISKÂ LIDOSTA “RÎGA””)</t>
  </si>
  <si>
    <t>(907) vai sp ar sākotnējo var mainīt pers uz kuras spējām balstās pied vērt gaitā</t>
  </si>
  <si>
    <t>sk.edus.sask.Evija M.</t>
  </si>
  <si>
    <t>LNB</t>
  </si>
  <si>
    <t>(621) līgumu spēkā esamība vv ietvaros</t>
  </si>
  <si>
    <t>Baiba Ūbele (RB Rail)</t>
  </si>
  <si>
    <t>(643) balstīšanās 46_4 piegāde</t>
  </si>
  <si>
    <t>Rīgas domes birokrātijas centrs</t>
  </si>
  <si>
    <t xml:space="preserve">(767) par Rīgas gaisma veiktā iepirkuma atbilstību NA </t>
  </si>
  <si>
    <t>ASD</t>
  </si>
  <si>
    <t>ALTA</t>
  </si>
  <si>
    <t>(651) par 0 izmaksām</t>
  </si>
  <si>
    <t>Elīna publicē - done</t>
  </si>
  <si>
    <t>(888) ALS: darbam. 2021-3814, Precizētais projekts Uzaicinājums uz saskaņošanas sanāksmi par likumprojektu "Grozījumi Konkurences likumā" (VSS-864)</t>
  </si>
  <si>
    <t>Ventas osta</t>
  </si>
  <si>
    <t>(573) par spsil statusu</t>
  </si>
  <si>
    <t>(832) Pakalpojumu vides pilnveides plāns 2020.-2023. gadam - atskaitīšanās</t>
  </si>
  <si>
    <t>E.Mozga, A.Irmeja</t>
  </si>
  <si>
    <t>Latvenergo</t>
  </si>
  <si>
    <t>(593) par IUB skaidrojumu kontekstā ar kvalif.atzīšanu</t>
  </si>
  <si>
    <t>sask.ar I.Vingre</t>
  </si>
  <si>
    <t>Kristīne Felkere</t>
  </si>
  <si>
    <t>(754)  Par namu apsaimniekotāja pasūtītāja statusu (par 9.pantu?)</t>
  </si>
  <si>
    <t>Gints Kazāks, SIA Mesako serviss</t>
  </si>
  <si>
    <t>(630) Par objekta apasekošanu</t>
  </si>
  <si>
    <t>Trigone būve</t>
  </si>
  <si>
    <t>(701) (817) par balstīšanos ģenerāuzņmēja sakarā</t>
  </si>
  <si>
    <t xml:space="preserve">sask.ar Montu, Eviju </t>
  </si>
  <si>
    <t>Diāna Krūkliņa, Etnogrāfiskais Brīvdabas muzejs</t>
  </si>
  <si>
    <t>(908) Par līguma slēgšanu elektroenerģijas iepirkumā</t>
  </si>
  <si>
    <t>SIA LOGI 24</t>
  </si>
  <si>
    <t>(823) Pretenzijas par rezultātiem</t>
  </si>
  <si>
    <t>MK104/Altum</t>
  </si>
  <si>
    <t>(893) Jauna EST prejudiciālā lieta C-719/20</t>
  </si>
  <si>
    <t>FM, I.Jermacāne</t>
  </si>
  <si>
    <t>(894) Par 15. februāra ES Oficiālā Vēstnesī publicētiem paziņojumiem par EST lietām</t>
  </si>
  <si>
    <t>Vēstule</t>
  </si>
  <si>
    <t>Pārresoru koordinācijas centrs</t>
  </si>
  <si>
    <t>(808) par kontaktpersonam</t>
  </si>
  <si>
    <t>VAS Latvijas Valsts Radio un televīzijas centrs</t>
  </si>
  <si>
    <t>(836) par ADJIL iepirkumu veikšanu caur EIS</t>
  </si>
  <si>
    <t>edus E.Mugina</t>
  </si>
  <si>
    <t>Adm.rajona tiesas Rīgas tiesu nams</t>
  </si>
  <si>
    <t>(770) Par viedokli lietā (iepakojuma depozīts)</t>
  </si>
  <si>
    <t xml:space="preserve">sask. ar E.Muginu, viedoklis EDUS. </t>
  </si>
  <si>
    <t xml:space="preserve">Valsts policija </t>
  </si>
  <si>
    <t>(475)(987) par LU iepirkumu</t>
  </si>
  <si>
    <t>&amp; Inta Vingre</t>
  </si>
  <si>
    <t>EDUS</t>
  </si>
  <si>
    <t>Juris Džeriņš, Priekules novada pašvaldība</t>
  </si>
  <si>
    <t>(794) par līgumslēdzēja puses aizstājošā uzņēmuma kvalifikācijas apliecināšanu</t>
  </si>
  <si>
    <t>Normunds Aspers, SIA RECRO</t>
  </si>
  <si>
    <t>(910) par nolikuma prasībām (RS)</t>
  </si>
  <si>
    <t>SPS iekšējā kārtība</t>
  </si>
  <si>
    <t>Inga Upenāja (Ldz)</t>
  </si>
  <si>
    <t xml:space="preserve">(918) balstīs.fin.spējām </t>
  </si>
  <si>
    <t>Valsts ieņēmumu dienests</t>
  </si>
  <si>
    <t>(812) Par PIL 61.p. piemērošanu</t>
  </si>
  <si>
    <t>VID lūdz sniegt atbildi līdz 22. 02</t>
  </si>
  <si>
    <t>jāliek edus</t>
  </si>
  <si>
    <t>Dace Ločmele</t>
  </si>
  <si>
    <t>(927) Par pied. vērtēšanu (Par grozījumiem Būvniecības lik. 22.pantā)</t>
  </si>
  <si>
    <t>sask. Monta, I.Vingre</t>
  </si>
  <si>
    <t xml:space="preserve">Olita Zeltiņa-Lemberga
</t>
  </si>
  <si>
    <t>(983) nav info par VNĪ izsludinātu iepirkumu</t>
  </si>
  <si>
    <t>sad. ar ASD</t>
  </si>
  <si>
    <t xml:space="preserve"> edus</t>
  </si>
  <si>
    <t>Kristīne Tunskere</t>
  </si>
  <si>
    <t>(710) Par iepirkumu sadalīšanu</t>
  </si>
  <si>
    <t>Kokneses Fonds</t>
  </si>
  <si>
    <t>(971) Par nodokļu parādiem</t>
  </si>
  <si>
    <t>(795) FM darbības stratēģijā 2020.-2024.gadam noteikto rezultatīvo rādītāju izpilde 2020.gadā</t>
  </si>
  <si>
    <t>E.Mozga, Z.Vīksne</t>
  </si>
  <si>
    <t>Nodarbinātības valsts aģentūra</t>
  </si>
  <si>
    <t>(719) Par līguma grozījumiem PIL 61.p. 3.d. 3.pkt.</t>
  </si>
  <si>
    <t>paraksts</t>
  </si>
  <si>
    <t>(963) par datu kopu atvēršanu un publicēšanu open.data.lv</t>
  </si>
  <si>
    <t>atb. E.Mozga</t>
  </si>
  <si>
    <t>TAPD šoreiz neiesaistās</t>
  </si>
  <si>
    <t>Andis Sirmacis (protazēšanas un ortopēdijas centrs)</t>
  </si>
  <si>
    <t>(859) vai nolikuma tehniskās spec var būt kopēta no mājaslapas</t>
  </si>
  <si>
    <t>Satiksmes ministrija</t>
  </si>
  <si>
    <t>(620) kvalifikācijas prasības sakari</t>
  </si>
  <si>
    <t>uz parakstu</t>
  </si>
  <si>
    <t>Finanšu izlūkošanas dienests</t>
  </si>
  <si>
    <t>(919) par CPV kodu (PIL 3.p. 2.d.)</t>
  </si>
  <si>
    <t xml:space="preserve"> EDUS</t>
  </si>
  <si>
    <t>(1007) Jauna EST prejudiciālā lieta C-676/20</t>
  </si>
  <si>
    <t>Valsts kanceleja, Baiba Jakovļeva</t>
  </si>
  <si>
    <t>(981) par mācībām ES fondu apguvējiem</t>
  </si>
  <si>
    <t>Latvijas drošības biznesa asociācija</t>
  </si>
  <si>
    <t>(793) par vadlīnijām</t>
  </si>
  <si>
    <t>AS Latvenergo</t>
  </si>
  <si>
    <t>(847) Par nodokļu parādu pārbaudes kārtību</t>
  </si>
  <si>
    <t>Jana Druviņa</t>
  </si>
  <si>
    <t>(928) par apakšuzņēmēja statusu</t>
  </si>
  <si>
    <t>Iekšējās drošības birojs</t>
  </si>
  <si>
    <t>(727) par interešu konfliktu apģērbu iepirkumā</t>
  </si>
  <si>
    <t>IDB</t>
  </si>
  <si>
    <t xml:space="preserve">(768) par informācijas sniegšanu (atkārtoti) </t>
  </si>
  <si>
    <t>Ieva Zuntmane, Valsts prezidenta kanceleja</t>
  </si>
  <si>
    <t>(875) Jautājums par industriālās drošības sertifikātu iepirkumā</t>
  </si>
  <si>
    <t>Ainārs Andžus (rīgas dome)</t>
  </si>
  <si>
    <t>(865) par līguma veidu</t>
  </si>
  <si>
    <t>Cēsu NP, Elīna Mīļā</t>
  </si>
  <si>
    <t>(948) Par iepirkumu plānošanu inovāciju centra iepirkumos</t>
  </si>
  <si>
    <t>RD labklājības departaments</t>
  </si>
  <si>
    <t>(936) par līguma grozījumiem</t>
  </si>
  <si>
    <t>Rolands Sproģis</t>
  </si>
  <si>
    <t>(848) jautājumi par PIL 41. panta sesto daļu</t>
  </si>
  <si>
    <t>sask. ar Montu un I.Vingri</t>
  </si>
  <si>
    <t>Ilmārs Klaužs, Kokneses novada dome</t>
  </si>
  <si>
    <t>(975) Iepirkumu izvērtēšana</t>
  </si>
  <si>
    <t>FM, Aļesja Boriseviča</t>
  </si>
  <si>
    <t>(966) Par skaidrojumu - paziņojumu publicēšana TED</t>
  </si>
  <si>
    <t>Sadarbībā ar ID</t>
  </si>
  <si>
    <t>Vecumnieku novada dome</t>
  </si>
  <si>
    <t>(961) par centralizētu iepirkumu</t>
  </si>
  <si>
    <t>Aija Jēkabsone-Lasenberga (RAKUS)</t>
  </si>
  <si>
    <t>(868) vai konkrētā vid izziņa ir derīga un vai speciālistiem jāpārbauda nodokļi</t>
  </si>
  <si>
    <t>sask.Evija M.</t>
  </si>
  <si>
    <t>(1001) vid.stundas tarifa likmju vērtēšana</t>
  </si>
  <si>
    <t>sask.ar Monta, Evija</t>
  </si>
  <si>
    <t>(959) Par izslēgšanas not. vērtēšanu SK (PIL 42.p.(1)4))</t>
  </si>
  <si>
    <t>term. EDUS 12.03, bet lūdz ASAP</t>
  </si>
  <si>
    <t>CFLA (Inese Brenča)</t>
  </si>
  <si>
    <t>(976) līgumu publicēšana VV ietvaros EIS katalogi</t>
  </si>
  <si>
    <t>sask.ar Evija, Monta, Inta, Evija Mo, Artis</t>
  </si>
  <si>
    <t>Armands Onzuls (Finanšu nozares asociācija)</t>
  </si>
  <si>
    <t>(995) Par grozījumiem FNA iepirkumu garantiju vadlīnijās</t>
  </si>
  <si>
    <t>Ilze Lukjanoviča (RSU)</t>
  </si>
  <si>
    <t>(960) par veiktajām darbībām iepirkumā, plus pieg.vēstule</t>
  </si>
  <si>
    <t>JD par šo sūdzība,pieg.vēst.nav saņemta.</t>
  </si>
  <si>
    <t>SIF</t>
  </si>
  <si>
    <t>(935) Par ZPI vadlīniju piemērošanu</t>
  </si>
  <si>
    <t>Rīgas 1. medicīnas koledža</t>
  </si>
  <si>
    <t>(1004) Par PIL 4.pantu</t>
  </si>
  <si>
    <t>VRAA</t>
  </si>
  <si>
    <t>(999) Par termiņa norādīšanu izslēgšanai no dalības iepirkumā (papildu jautājumi Birojam)</t>
  </si>
  <si>
    <t>sask. E.Mugina. + vēstule FM</t>
  </si>
  <si>
    <t>Iveta Jasinska, Kultūras ministrija</t>
  </si>
  <si>
    <t>(1041) Metu konkursa vērtēšana</t>
  </si>
  <si>
    <t>Arturs Ševčuks</t>
  </si>
  <si>
    <t xml:space="preserve">(1037) par pasūtītāja statusu </t>
  </si>
  <si>
    <t xml:space="preserve">(1031) int.konflikts </t>
  </si>
  <si>
    <t>sask.ar Montu, Inta viedoklis</t>
  </si>
  <si>
    <t>Daira Siliņa, Lielvārdes novada pašvaldības administrācija</t>
  </si>
  <si>
    <t>(1069) par SP piemērošanu</t>
  </si>
  <si>
    <t>(1075) Jauna EST prejudiciālā lieta C-31/21</t>
  </si>
  <si>
    <t>Lāsma Solima (CFLA)</t>
  </si>
  <si>
    <t>(1066) pieredzes summēšana galv.būvd.veicējam</t>
  </si>
  <si>
    <t>sask.Monta, Inta</t>
  </si>
  <si>
    <t>I. Gasparoviča</t>
  </si>
  <si>
    <t>(1030) Par nolikuma prasībām</t>
  </si>
  <si>
    <t>Marika Valdmane (FM)</t>
  </si>
  <si>
    <t>(1147) sniegt info par inovatīvām idejām</t>
  </si>
  <si>
    <t>sask. L.Katlapa, Samanta</t>
  </si>
  <si>
    <t>Artūrs Strautmanis</t>
  </si>
  <si>
    <t>(1058) Par patiesā labuma guvēju</t>
  </si>
  <si>
    <t>sask. ar Montu, E.Muginu; viedoklis EDUS</t>
  </si>
  <si>
    <t>Līga Ozola (LVM)</t>
  </si>
  <si>
    <t>(1136) par pasūtītāja rīcību pēc sik</t>
  </si>
  <si>
    <t>sask. ar Monta;Evija</t>
  </si>
  <si>
    <t>(1223) Par SIA "Hokeja Akadēmija" pasūtītāja statusu</t>
  </si>
  <si>
    <t>(1070) par finanšu piedāvājuma cenu pārrēķināšanu</t>
  </si>
  <si>
    <t>sask. Monta,E.Mugina</t>
  </si>
  <si>
    <t>Monta, Evija edus</t>
  </si>
  <si>
    <t>(1174) ALS: darbam. 2021-5203, Precizētais projekts Par precizēto likumprojektu "Grozījumi Konkurences likumā" (VSS-864)</t>
  </si>
  <si>
    <t>Jānis Krūms, AS Latvijas valsts meži</t>
  </si>
  <si>
    <t>(1067) Par PIL 61. panta trešās daļas 4. punkta piemērošanu</t>
  </si>
  <si>
    <t>Aigars Rubma (CFLA)</t>
  </si>
  <si>
    <t>(1022) par apakšuz.nododamo darbu daudzumu līguma izpildē</t>
  </si>
  <si>
    <t>SIA Kandimed</t>
  </si>
  <si>
    <t>(1184) Par nepamatotu prasību iepirkumā (Covid antivielu eksprestestu reģistrācija). saistīts ar 1148.</t>
  </si>
  <si>
    <t>Anda Sturme-Iesalniece, SIA Kandimed</t>
  </si>
  <si>
    <t>(1148) Par nepamatotu prasību iepirkumā (Covid antivielu eksprestestu reģistrācija). Iepirk.pārtraukts.</t>
  </si>
  <si>
    <t>Jēkabpils reģionālā slimnīca</t>
  </si>
  <si>
    <t>I.Jermacāne</t>
  </si>
  <si>
    <t>(1175) Par 8. marta ES Oficiālā Vēstnesī publicētiem paziņojumiem par EST lietām</t>
  </si>
  <si>
    <t>(1187) Jauna EST prejudiciālā lieta C-475/20, C-476/20, C-477/20, C-478/20, C-479/20, C-480/20, C-481/20, C-482/20</t>
  </si>
  <si>
    <t>(1193) par info sniegšanu</t>
  </si>
  <si>
    <t>kopā ar KD</t>
  </si>
  <si>
    <t>masrt16</t>
  </si>
  <si>
    <t>Iveta Cirse (FM)</t>
  </si>
  <si>
    <t>(960) par horiz.ieguld.priekšnosac.</t>
  </si>
  <si>
    <t>sask.ar Inta, Evija MO</t>
  </si>
  <si>
    <t>sintija</t>
  </si>
  <si>
    <t>Viola Erte, Rīgas karte</t>
  </si>
  <si>
    <t>(1173) Par PIL 4.panta piemērošanu</t>
  </si>
  <si>
    <t>sask. ar Montu, lūdz ASAP</t>
  </si>
  <si>
    <t>Uldis Gēliņš</t>
  </si>
  <si>
    <t>(1170) par piedāvājumu vērtēšanu</t>
  </si>
  <si>
    <t>Ilze Ševele (FM)</t>
  </si>
  <si>
    <t>(1262) par starpt.t.aktu tulkojumu 2021. gada II ceturksnim</t>
  </si>
  <si>
    <t>ALS FM/Latvenergo</t>
  </si>
  <si>
    <t>(1149) (1045) priekšlikumi veikt grozīj.Sankciju likumā</t>
  </si>
  <si>
    <t>sask.ar Evija, Artis</t>
  </si>
  <si>
    <t>Edgars Lauskis</t>
  </si>
  <si>
    <t>(1151) Par nodokļu parādiem</t>
  </si>
  <si>
    <t>(1163) par Uzņēmējdarbības vides pilnveidošanas pasākumu plāna 2019.–2022. gadam izpildi</t>
  </si>
  <si>
    <t>sask.ar E.Mozga</t>
  </si>
  <si>
    <t>Signija Saltupa (Iecavas novada pašvaldība)</t>
  </si>
  <si>
    <t>(1279) par nodokļu pārbaudi</t>
  </si>
  <si>
    <t>Uvis Dambergs, Aģentūra Meža pētīšanas stacija</t>
  </si>
  <si>
    <t>(1053) Par sarunu procedūru</t>
  </si>
  <si>
    <t>Sanita Melnupe (VARAM)</t>
  </si>
  <si>
    <t>(1294) par nodokļu pārbaudi</t>
  </si>
  <si>
    <t>Zvērināts advokāts Mārtiņš Pētersons</t>
  </si>
  <si>
    <t>(1072) Informācijas pieprasījums</t>
  </si>
  <si>
    <t>sask. D.Ozola</t>
  </si>
  <si>
    <t>Vineta Ikama, Jēkabpils pilsētas pašvaldība</t>
  </si>
  <si>
    <t>(1137) Jautājums par sarunu procedūras piemērošanu</t>
  </si>
  <si>
    <t>Aiga Benfelde, AS Rail Baltica</t>
  </si>
  <si>
    <t>(1169) Par izslēgšanas nosacījumu pārbaudi COVID apstākļos</t>
  </si>
  <si>
    <t xml:space="preserve"> Monta edus</t>
  </si>
  <si>
    <t>SIA Getliņi EKO</t>
  </si>
  <si>
    <t>(1140) par PIL 42.panta 12.daļu</t>
  </si>
  <si>
    <t>sask. ar Intu</t>
  </si>
  <si>
    <t>Inta edus</t>
  </si>
  <si>
    <t>DNKA</t>
  </si>
  <si>
    <t>(1244) publicējiet šīs vadlīnijas</t>
  </si>
  <si>
    <t>edus kom</t>
  </si>
  <si>
    <t>Nodib. "dzivniekupolicija.lv"</t>
  </si>
  <si>
    <t>(1130) Par  nodokļu parādiem zemsliekšņa iepirkumos</t>
  </si>
  <si>
    <t>(1143) Par degvielas cenām</t>
  </si>
  <si>
    <t>Antra Boča, LLU</t>
  </si>
  <si>
    <t>(1021) 8 jaut. par plānošanu+vēlme konsultēties</t>
  </si>
  <si>
    <t>sask. ar Montu, Intu</t>
  </si>
  <si>
    <t>Larisa Tumaņana (IeM)</t>
  </si>
  <si>
    <t>(1141) par pētījuma iepirkumu</t>
  </si>
  <si>
    <t>Siguldas novada pašvaldība</t>
  </si>
  <si>
    <t>(1150) Par nolikuma prasībām</t>
  </si>
  <si>
    <t>(1026) par piedāvājuma atbilstību prasībām</t>
  </si>
  <si>
    <t>Kurzemes plānošanas reģions</t>
  </si>
  <si>
    <t>(1103) Par PIL 41.p. 6.d. piemērošanu</t>
  </si>
  <si>
    <t>Alīna bērziņa</t>
  </si>
  <si>
    <t>(1203) Par komisijas locekļiem</t>
  </si>
  <si>
    <t>(1369) par attālinātu konsultāciju</t>
  </si>
  <si>
    <t>Anna Pelša, SPRK</t>
  </si>
  <si>
    <t>(1062) Par sociālajiem kritērijiem</t>
  </si>
  <si>
    <t>Andris Lobovs, Bite Latvija</t>
  </si>
  <si>
    <t>(1129) par 36_2</t>
  </si>
  <si>
    <t>Baiba Aulmane</t>
  </si>
  <si>
    <t>(1212) Par iepirkuma līguma termiņu</t>
  </si>
  <si>
    <t xml:space="preserve"> edus Monta</t>
  </si>
  <si>
    <t>Latvijas Inženierkonsultantu asociācija</t>
  </si>
  <si>
    <t>(1383) par tikšanos</t>
  </si>
  <si>
    <t>Inese Elksne</t>
  </si>
  <si>
    <t>(1208) par SP piemērošanu</t>
  </si>
  <si>
    <t>Jānis Keidāns</t>
  </si>
  <si>
    <t>(1224)  Par iepirkumu 9. panta kārtībā</t>
  </si>
  <si>
    <t>Māra Rūtentāle, CFLA</t>
  </si>
  <si>
    <t>(1291) par cenas samazinājumu līguma izpildes laikā</t>
  </si>
  <si>
    <t>Latvijas valsts meži</t>
  </si>
  <si>
    <t>(1133) par publikāciju</t>
  </si>
  <si>
    <t>Evija Mugina:Evija Mozga</t>
  </si>
  <si>
    <t>NEPLP</t>
  </si>
  <si>
    <t>(1097) Par labās prakses piemēriem</t>
  </si>
  <si>
    <t>Ludzas novada pašvaldība</t>
  </si>
  <si>
    <t>(1310) Par iepirkuma sadalīšanu</t>
  </si>
  <si>
    <t xml:space="preserve">Lūdz ASAP </t>
  </si>
  <si>
    <t>EDUS el.paraksts</t>
  </si>
  <si>
    <t>(1408) izskatīti L4APRPL starpziņojumu</t>
  </si>
  <si>
    <t>EDUS (Artis)</t>
  </si>
  <si>
    <t>Elīna Kokenberga (FM)</t>
  </si>
  <si>
    <t>(1356) par Cēsu ieprikumu</t>
  </si>
  <si>
    <t xml:space="preserve"> Monta;Inta</t>
  </si>
  <si>
    <t xml:space="preserve"> edus Inta</t>
  </si>
  <si>
    <t>I. Birkenfelde</t>
  </si>
  <si>
    <t>(1284) Par apliecinājumiem</t>
  </si>
  <si>
    <t>S.Romāne</t>
  </si>
  <si>
    <t>(1398) Par SPS vadlīnijām</t>
  </si>
  <si>
    <t>Kurzemes raj.tiesa</t>
  </si>
  <si>
    <t>(1399) Par liegumu piedalīties iepirkumos uz 1 gadu</t>
  </si>
  <si>
    <t>Sask E.Mugina. Jāpārsūta Sodu reģistram</t>
  </si>
  <si>
    <t>(1397) Par 22. marta ES Oficiālā Vēstnesī publicētiem paziņojumiem par EST lietām</t>
  </si>
  <si>
    <t>Ilze Zalpētere, VSIA Mihaila Čehova Rīgas Krievu teātris</t>
  </si>
  <si>
    <t>(1304) darbinieku apdrošināšana</t>
  </si>
  <si>
    <t>(1160) Digitālā vārteja - kontaktpersona</t>
  </si>
  <si>
    <t xml:space="preserve">atb.E.Mozga (kontaktpersona - es) </t>
  </si>
  <si>
    <t>Inese Kampa (vecumnieki)</t>
  </si>
  <si>
    <t>(1319) par nodokļu pārbaudi</t>
  </si>
  <si>
    <t>jānosūta</t>
  </si>
  <si>
    <t>Aiva Upīte</t>
  </si>
  <si>
    <t>(1350) Par Eis izziņām</t>
  </si>
  <si>
    <t>Inga Frolova (porkuratūra)</t>
  </si>
  <si>
    <t>(1246). par PIL 46.panta prasībām</t>
  </si>
  <si>
    <t>SIA LDV Construction</t>
  </si>
  <si>
    <t>(1348) par balstīšanos solid.atbild.</t>
  </si>
  <si>
    <t>Maruta Buliņa, SIA PS Trests</t>
  </si>
  <si>
    <t>(1349) Par piedāvājuma izsniegšanu citiem piegādātājiem</t>
  </si>
  <si>
    <t>Daugavpils universitāte</t>
  </si>
  <si>
    <t>(1249) par pilnsabiedrības apgrozījumu</t>
  </si>
  <si>
    <t>Kristīna Jurgelāne, SIA Getliņi Eko</t>
  </si>
  <si>
    <t>(1330) Par izslēgšanas noteikumu pārbaudi valdes locekļiem</t>
  </si>
  <si>
    <t>Ineta Millere, NBS NP 3.Reģionālais nodrošinājuma centrs</t>
  </si>
  <si>
    <t>(1421) Par CPV kodu</t>
  </si>
  <si>
    <t>J. Volodina</t>
  </si>
  <si>
    <t>(1447) kā veikt grozījumus nolikumā?</t>
  </si>
  <si>
    <t>Iveta Vārtukapteine, Ziemeru pagasta pārvalde</t>
  </si>
  <si>
    <t>(1321) līguma grozījumi, ja iepirkums sadalīts daļās</t>
  </si>
  <si>
    <t>Normunds Ošs, Valsts robežsardze</t>
  </si>
  <si>
    <t>(1419) par apskati, ja piedalās ārvalstu pretendents</t>
  </si>
  <si>
    <t>Talsu NP</t>
  </si>
  <si>
    <t>(1307) Par iespējamu interešu konfliktu (CFLA pārbauda)</t>
  </si>
  <si>
    <t>Lūdz iespējami ātri.</t>
  </si>
  <si>
    <t>A. Lipskis</t>
  </si>
  <si>
    <t>(1499) Par iejaukšanos iepirkuma komisijas darbā</t>
  </si>
  <si>
    <t>Biedrība Drošības profesionāļu asociācija</t>
  </si>
  <si>
    <t>(1351) jauna asociācija</t>
  </si>
  <si>
    <t>edus paraksts</t>
  </si>
  <si>
    <t>(1463) Par iestāšanos EST lietā</t>
  </si>
  <si>
    <t>Daugavpils autobusu parks</t>
  </si>
  <si>
    <t>(1195) vai naudas aizņēmumus ir SPSIL izņēmums</t>
  </si>
  <si>
    <t>SAnita Jurkopa</t>
  </si>
  <si>
    <t xml:space="preserve">(1424)līg.groz./starpmaksājuma maiņa </t>
  </si>
  <si>
    <t>Vitālijs Jupatovs</t>
  </si>
  <si>
    <t>(1521) par paredzamās līgumcenas noteikšanu</t>
  </si>
  <si>
    <t xml:space="preserve">(1342) par SP pēc metu konkursa (atk.vēstule ar pielikumiem.) </t>
  </si>
  <si>
    <t>Diāna Krūkliņa, Latvijas Etnogrāfiskais brīvdabas muzejs</t>
  </si>
  <si>
    <t xml:space="preserve">(1365)  PIL 9.p. nav publicēti visi kritēriji PVS (?), vai būtu jāpārtrauc? </t>
  </si>
  <si>
    <t xml:space="preserve">Finanšu ministrija RI </t>
  </si>
  <si>
    <t>(1442) formāla vērtēšana</t>
  </si>
  <si>
    <t>sask.ar Monta, Inta</t>
  </si>
  <si>
    <t>Jūlija Minčonoka, RD Jridiskā pārvalde</t>
  </si>
  <si>
    <t>(1473) par reklāmas izvietošanu uz RS transportlīdzekļiem</t>
  </si>
  <si>
    <t>bijis zvans</t>
  </si>
  <si>
    <t>(1432) pirotehnikas pakalpojumiem</t>
  </si>
  <si>
    <t>Signe Kraule, Ventspils Augstskola</t>
  </si>
  <si>
    <t>(1460) Par ārvalstīs reģistrētu pretendentu/kandidātu pārbaudi</t>
  </si>
  <si>
    <t>Liāna Freimane</t>
  </si>
  <si>
    <t>(1491) Par eis izziņām</t>
  </si>
  <si>
    <t>Aiga Benfelde</t>
  </si>
  <si>
    <t>(1430) Par komisijas izveidi</t>
  </si>
  <si>
    <t>sask ar Montu</t>
  </si>
  <si>
    <t>Inita Nereta</t>
  </si>
  <si>
    <t>(1444) Par 9.panta vērtēšanu</t>
  </si>
  <si>
    <t>(1358) par kvalifikācijas prasības transports</t>
  </si>
  <si>
    <t>Sask E.Mugina</t>
  </si>
  <si>
    <t>Altum</t>
  </si>
  <si>
    <t>(1368) Par MK 103 (11.02.2021.) un PIL nepiemērošanu</t>
  </si>
  <si>
    <t>Sazvanījāmies 26.03. Lūdz ātrāk</t>
  </si>
  <si>
    <t>Agnese Gailuma, Viļānu novada pašvaldība</t>
  </si>
  <si>
    <t>(1517) Par pretendenta piedāvājumu</t>
  </si>
  <si>
    <t>Armands Liede, Latvijas Jumiķu apvienība</t>
  </si>
  <si>
    <t>(1289) Par kvalifikācijas prasību jumiķiem iekļaušanu iepirkumos</t>
  </si>
  <si>
    <t>LAD (Aija Ozoliņa)</t>
  </si>
  <si>
    <t>(1510) par balstīšanos galv.būvd.veicējs</t>
  </si>
  <si>
    <t>FM ALS: būvniecības partnerība</t>
  </si>
  <si>
    <t>(1471) par garantīju sniegšanu</t>
  </si>
  <si>
    <t>FM Iveta Cirse/gaidam</t>
  </si>
  <si>
    <t>Liepājas autobusu parks</t>
  </si>
  <si>
    <t>(1359) par konkurences kropļošanu</t>
  </si>
  <si>
    <t>Diāna Kristapsone (SM)</t>
  </si>
  <si>
    <t>(1385) kvalifikācijas prasības sakari</t>
  </si>
  <si>
    <t>edus Evija</t>
  </si>
  <si>
    <t>SIA Rem Pro</t>
  </si>
  <si>
    <t>(1501) Par līguma grozījumiem</t>
  </si>
  <si>
    <t>VM</t>
  </si>
  <si>
    <t>(1545) Skaidrojuma pieprasījums par interešu konfliktu amatpersonu darbā</t>
  </si>
  <si>
    <t>(1518) par pārraudzības ziņojuma datiem</t>
  </si>
  <si>
    <t>sask.ar visiem depart.</t>
  </si>
  <si>
    <t>(1492) Par informācijas sniegšanu</t>
  </si>
  <si>
    <t>AM</t>
  </si>
  <si>
    <t>(1486) ALS: darbam. 2021-6432, Saņemtā vēstule Par NIS2 Direkīvas priekšlikumu</t>
  </si>
  <si>
    <t>(1429) par VP organizēto konkursu saistībā ar PTAC</t>
  </si>
  <si>
    <t>CMB</t>
  </si>
  <si>
    <t>(1367) par pieredzes nodošanu</t>
  </si>
  <si>
    <t>SIA Lanekss</t>
  </si>
  <si>
    <t>(1541) Par nolikuma prasībām</t>
  </si>
  <si>
    <t>Agnese Liekne, Aizsardzības ministrija</t>
  </si>
  <si>
    <t xml:space="preserve">(1506) datu pieprasījums par pretendnetiem aizsardzības resora iepirkumos </t>
  </si>
  <si>
    <t>E.Mozga (+viedoklis)</t>
  </si>
  <si>
    <t>Jāskaņo edus Monta</t>
  </si>
  <si>
    <t>(1488) Par finanšu piedāvāvājuma iesniegšanu</t>
  </si>
  <si>
    <t>EK</t>
  </si>
  <si>
    <t xml:space="preserve">(1543) Invitation to 16TH MEETING OF THE MULTI-STAKEHOLDER EXPERT GROUP ON EPROCUREMENT (EXEP) starting on 29/04/2021 </t>
  </si>
  <si>
    <t>Linards, Evija Mozga, Agnese I. piedalās</t>
  </si>
  <si>
    <t>(1496) lūdz izvērtēt piedāvājumsu</t>
  </si>
  <si>
    <t>sask.ar ASD</t>
  </si>
  <si>
    <t>skaņot edus</t>
  </si>
  <si>
    <t>Jana kalve, Kurzemes plānošanas reģions</t>
  </si>
  <si>
    <t>(1564) PIL 9 grozījumi</t>
  </si>
  <si>
    <t>Zemkopības ministrija (Grīnvalde)</t>
  </si>
  <si>
    <t>(1555) Par personāla zināšanu pārbaudi AK</t>
  </si>
  <si>
    <t>Edgars Kokins</t>
  </si>
  <si>
    <t xml:space="preserve">(1567) dalība būviepirkumos </t>
  </si>
  <si>
    <t>Una Skrastiņa, Rīgas dome</t>
  </si>
  <si>
    <t>(1566) Par līguma slēgšanu VV ietvaros</t>
  </si>
  <si>
    <t>(1692) degvielas cenas</t>
  </si>
  <si>
    <t>(1596) FM DP izpilde</t>
  </si>
  <si>
    <t>Talsu novada pašvaldība</t>
  </si>
  <si>
    <t>(1620) Par konkurences pārkāpumiem</t>
  </si>
  <si>
    <t>(1699) Metu konkursa sliekšņi</t>
  </si>
  <si>
    <t>Ieva Barutina</t>
  </si>
  <si>
    <t>(1698) grāmatvedības programmas un licences iepirkums, ja summ ir 30 tk</t>
  </si>
  <si>
    <t xml:space="preserve">Jānosūta </t>
  </si>
  <si>
    <t>A. Benfelde</t>
  </si>
  <si>
    <t>(1634) Papildjautājumi</t>
  </si>
  <si>
    <t>Sarmīte Mazbērziņa</t>
  </si>
  <si>
    <t>(1705) Ja nepieciešams kāds no PIL5.p.16pta minētajiem pakalpojumiem un kopējā līgumsumma nepārsniedz 42 000, vai var nepiemērot PIL noteiktās procedūras?</t>
  </si>
  <si>
    <t>Daina Pulkstene, CFLA</t>
  </si>
  <si>
    <t>(1623) Par būtisku līguma grozījumu izvērtēšanu (fin. korekciju sakarā)</t>
  </si>
  <si>
    <t>Gita Rubežniece-Zute, CFLA</t>
  </si>
  <si>
    <t>(1638) Par situāciju iepirkumā (iespējami neatbilstošs būvuzraugs)</t>
  </si>
  <si>
    <t>Elīna Auna, Nodarbinātības valsts aģentūra</t>
  </si>
  <si>
    <t>(1730) Par apmācību organizēšanu</t>
  </si>
  <si>
    <t>Indra Brence (CFLA)</t>
  </si>
  <si>
    <t>(1718) par AK pārtraukšanu</t>
  </si>
  <si>
    <t>(1711) IPI regulējums</t>
  </si>
  <si>
    <t>ID dod datus, nav komentāru</t>
  </si>
  <si>
    <t>Dace Klāmane, SIA Rehabilitācijas centrs Līgatne</t>
  </si>
  <si>
    <t>(1672) jautājums par atklāta konkursa nolikumu</t>
  </si>
  <si>
    <t>Aigars Rumba (CFLA)</t>
  </si>
  <si>
    <t>(1741) par sps vadlīnijām</t>
  </si>
  <si>
    <t>VRAA &gt; LDz</t>
  </si>
  <si>
    <t>(1729) vēstule LDz par EIS nepiemērošanu</t>
  </si>
  <si>
    <t>jāpreciē un jāliek edus</t>
  </si>
  <si>
    <t>SIA Ostas Celtnieks</t>
  </si>
  <si>
    <t>(1714) par skaidrojuma sniegšanu SPSIL 48. pants</t>
  </si>
  <si>
    <t>Lūdz sniegt atbildi līdz 21. aprīlim</t>
  </si>
  <si>
    <t>Latvijas Cilvēku ar īpašām vajadzībām sadarbības organizācija SUSTENTO</t>
  </si>
  <si>
    <t>(1739) par SP iekš MK 104</t>
  </si>
  <si>
    <t>atbildēts mutiski</t>
  </si>
  <si>
    <t>Arta Pļaveniece, LLU</t>
  </si>
  <si>
    <t>(1670) par plānošanu</t>
  </si>
  <si>
    <t xml:space="preserve">viedoklis </t>
  </si>
  <si>
    <t>(1706) Par ES Tiesas marta spriedumu apkopojuma tabulu</t>
  </si>
  <si>
    <t>Iveta Ušacka</t>
  </si>
  <si>
    <t>(1798) Nav skaidrs, par ko jautājums</t>
  </si>
  <si>
    <t>(1748) "Iesniegums iestādei" un e-adresi - dzīves situācija atjaunošana</t>
  </si>
  <si>
    <t>E.Mozga (B.Ruķere)</t>
  </si>
  <si>
    <t>Signe, Monta</t>
  </si>
  <si>
    <t xml:space="preserve">e-pasts </t>
  </si>
  <si>
    <t>E. Rusiņš</t>
  </si>
  <si>
    <t>(1737) (1724) Par nodokļu un sankciju pārbaudi</t>
  </si>
  <si>
    <t>Iveta Jasinska (KM)</t>
  </si>
  <si>
    <t>(1716) par apsardzes pak adreses maiņu</t>
  </si>
  <si>
    <t>sask.Monta</t>
  </si>
  <si>
    <t>RD Izglītības, kultūras un sporta departaments</t>
  </si>
  <si>
    <t>(1627) par  sociālā kritērija piemērošanu ēdināšanas pakalpojumu iepirkumā</t>
  </si>
  <si>
    <t>sask. E.Mugina/edus viedoklis</t>
  </si>
  <si>
    <t>IeM Iekšējās drošības birojs</t>
  </si>
  <si>
    <t>(1552) Par atzinuma sniegšanu, vai ir pārkāpta minētā iepirkuma procedūra</t>
  </si>
  <si>
    <t>(1650) Par informācijas sniegšanu k/p (par žoga būvēšanu)</t>
  </si>
  <si>
    <t>Finanšu nozares asociācija</t>
  </si>
  <si>
    <t>(1886) par dalību pasākumā</t>
  </si>
  <si>
    <t>informēt par E.Mugijas dalību</t>
  </si>
  <si>
    <t>SIA Isliena V</t>
  </si>
  <si>
    <t>(1609) Par atzinuma sniegšanu jautājumā par iepirkuma līguma izbeigšanu</t>
  </si>
  <si>
    <t>Asnāte Šmagre (SIA Awego solutions)</t>
  </si>
  <si>
    <t>(1767) VM nemaksā par piegādātāja sniegto pak</t>
  </si>
  <si>
    <t>SIA „Isliena V”</t>
  </si>
  <si>
    <t>(1719) SIA „Isliena V” 2021. gada 6. aprīļa iesnieguma 019 /2021 pārsūtīšanu</t>
  </si>
  <si>
    <t>Anastasija Luceviča (VM)</t>
  </si>
  <si>
    <t>(1683) par interešu konfliktu</t>
  </si>
  <si>
    <t>(1658) nejēdz izvērtēt prasību</t>
  </si>
  <si>
    <t>Zane Bilzēna, SIA Vides investīciju fonds</t>
  </si>
  <si>
    <t>(1728) par IUB pārstāvju dalību diskusijā 6. un 7.maijā pl 10:00</t>
  </si>
  <si>
    <t>piedalās Artis (atbilde + kalendārs)</t>
  </si>
  <si>
    <t>Zigmārs Legzdiņš (VARAM)</t>
  </si>
  <si>
    <t>(1827) ZPI ziņojuma projekts</t>
  </si>
  <si>
    <t>ID pirmie</t>
  </si>
  <si>
    <t>Marika</t>
  </si>
  <si>
    <t xml:space="preserve">(1925) ALS: darbam. 2021-8499, Precizētais projekts Par pamatnostādņu projekta "Digitālās transformācijas pamatnostādnes 2021.-2027.gadam" </t>
  </si>
  <si>
    <t xml:space="preserve">Ilze Vanka Krilovska (EM) </t>
  </si>
  <si>
    <t>(1589) Milestone Dates for Doing Business 2022 | Guidance on Doing Business Contributor Engagement</t>
  </si>
  <si>
    <t>Rēzeknes Uzņēmēju b-ba</t>
  </si>
  <si>
    <t>(1924) Par iespējamu IUB dalību vebinārā 14.05.</t>
  </si>
  <si>
    <t>https://rezekneszinas.lv/lv/Bizness/1/12692/Online-seminars-%E2%80%9CGodiga-uznemejdarbiba%E2%80%9D</t>
  </si>
  <si>
    <t>(1950) ALS: darbam. 2021-8570, Precizētais projekts Par precizēto konceptuālo ziņojumu "Par valsts naftas produktu drošības rezervju nodrošināšanu"</t>
  </si>
  <si>
    <t>Sandija Novicka, Zvērinātu advokātu birojs Cobalt</t>
  </si>
  <si>
    <t>(1629) Lūgums sniegt skaidrojumu par PIL 61. panta piemērošanu</t>
  </si>
  <si>
    <t>Pro Fashion</t>
  </si>
  <si>
    <t>(1625) Par pasūtītāja darbības likumību</t>
  </si>
  <si>
    <t xml:space="preserve">vēstule </t>
  </si>
  <si>
    <t>Komunālā pārvalde</t>
  </si>
  <si>
    <t>(1843) Par pasūtītāja maiņu</t>
  </si>
  <si>
    <t>VARAM (pārsūtīti Ķekavas NP, Stopiņu NP jaut.)</t>
  </si>
  <si>
    <t>(1531) Par iepirkumu procesu adm. terit. reformas laikā</t>
  </si>
  <si>
    <t>2 atbildes+ skaidrojums</t>
  </si>
  <si>
    <t xml:space="preserve">SIA Eiropas dzelzceļa līnijas </t>
  </si>
  <si>
    <t>(1746) līgumcenas indeksācija-vai grozījumi</t>
  </si>
  <si>
    <t>sask.ar E.Mozga, Monta. E-pastā lūgts līdz 23.04.</t>
  </si>
  <si>
    <t>(1838) CPV kods paliatīvās aprūpes mobilajai vienībai</t>
  </si>
  <si>
    <t>Inna Hohlova, SIA Ostas celtnieks</t>
  </si>
  <si>
    <t>(1792) Par izslēgšanas noteikumu pārbaudi apakšužņēmējiem</t>
  </si>
  <si>
    <t>Valsts Kanceleja</t>
  </si>
  <si>
    <t>(1826) ALS 2021-7964 Government at glance 2021</t>
  </si>
  <si>
    <t>Līdz 07.05 rītam jānosūta. FM atbildīgā Māra Aļļēna</t>
  </si>
  <si>
    <t>(1916) Jauna EST prejudiciālā lieta C-54/21</t>
  </si>
  <si>
    <t>Ieva Babrova, Nacionālais veselības dienests</t>
  </si>
  <si>
    <t>(1847) par līguma slēgšanu</t>
  </si>
  <si>
    <t xml:space="preserve">edus Ilona </t>
  </si>
  <si>
    <t>(1894) Par komercnoslēpumu</t>
  </si>
  <si>
    <t>Lūdz atbildi līdz 30.aprīlim</t>
  </si>
  <si>
    <t>VID</t>
  </si>
  <si>
    <t>(1873) VID aktualizēts skaidrojums par nodokļu pārbaudi</t>
  </si>
  <si>
    <t>Skaidrojums aktualizēts+ pateicības vēstule VID</t>
  </si>
  <si>
    <t>nosūtīita pateicības vēstule VID</t>
  </si>
  <si>
    <t>(1933) FW: Informatīvais ziņojums “Par Vienotās digitālās vārtejas regulas prasību ieviešanu 2020. gadā”</t>
  </si>
  <si>
    <t>E.Mozga (kom.nav) &amp; Agnese</t>
  </si>
  <si>
    <t>Gunta Boriseviča</t>
  </si>
  <si>
    <t>(1709) Dažādi (11) jautājumi</t>
  </si>
  <si>
    <t>Indra Soldāne, Jelgavas PP</t>
  </si>
  <si>
    <t>(1905) Par iepriekšējā informatīvā paziņojuma labošanu</t>
  </si>
  <si>
    <t xml:space="preserve">sask. ar E.Mozgu, B. Ruķeri-Lenkeviču </t>
  </si>
  <si>
    <t>(1994) Par PIL 9.p.iepirkumu, kur noslēgts līgums, bet nebija izsludināts PVS</t>
  </si>
  <si>
    <t>sask. ar E.Mozgu (info)</t>
  </si>
  <si>
    <t>Kaspars Lubans, SIA Eka Print</t>
  </si>
  <si>
    <t>(1899) prasa info par RD iepirkumu (neatklāj preci un ražotāju)</t>
  </si>
  <si>
    <t xml:space="preserve">Centrālā finanšu un līgumu aģentūra
</t>
  </si>
  <si>
    <t>(1887) info sniegšana - informācijai / MK 104</t>
  </si>
  <si>
    <t>atbilde uz IUB vēstuli trauksmes celšanas ietvaros</t>
  </si>
  <si>
    <t>Ieva M. savāca</t>
  </si>
  <si>
    <t>Ramona Zaļoksne</t>
  </si>
  <si>
    <t>(2023) Par ārvalstu izziņu termiņiem</t>
  </si>
  <si>
    <t>Leikuma Daugavpils</t>
  </si>
  <si>
    <t>(1731) AU nomaiņa</t>
  </si>
  <si>
    <t xml:space="preserve">Iecavas novada dome </t>
  </si>
  <si>
    <t>(1935) par VSAOI likmju maiņu vērtēšanas laikā</t>
  </si>
  <si>
    <t xml:space="preserve">FM ALS, Saeima </t>
  </si>
  <si>
    <t>(1775) Saņemtā vēstule Par gatavošanos Latvijas prezidentūrai Baltijas valstu sadarbības institūcijās</t>
  </si>
  <si>
    <t>Inga Bērziņa/ Ko no mums gaida?</t>
  </si>
  <si>
    <t>(1912) koku izciršana Līgatnes dabas takās</t>
  </si>
  <si>
    <t>VSIA Bērnu klīniskā universitātes slimnīca</t>
  </si>
  <si>
    <t>(1906) 42.p. 2.d. 1.pkt.</t>
  </si>
  <si>
    <t>Elisa Janelsiņa</t>
  </si>
  <si>
    <t xml:space="preserve">(1673) (1865) piedāvājuma izvērtēšana (ekvivalenti, BKUS 2021/02 ERAF) </t>
  </si>
  <si>
    <t>sask.ar Montu, Eviju</t>
  </si>
  <si>
    <t>(1853) par piedāvājuma izvērtējumu</t>
  </si>
  <si>
    <t>Līga Mazbērziņa</t>
  </si>
  <si>
    <t>(1878) par piegādātāju apvienību</t>
  </si>
  <si>
    <t>A.Rumba (CFLA)</t>
  </si>
  <si>
    <t>(1969) SPS vadlīniju saskaņošana + jaut. par AU 9.p</t>
  </si>
  <si>
    <t>sask. ar vadību</t>
  </si>
  <si>
    <t>Līga Stivreniece</t>
  </si>
  <si>
    <t xml:space="preserve">(1901) par 46.p.4.d. </t>
  </si>
  <si>
    <t>Dace Klints (Valsts kase)</t>
  </si>
  <si>
    <t>(1956) jauna pasūtītāja pievienošana centr.iepirkum.</t>
  </si>
  <si>
    <t>Valters Bergs, RD deputāts</t>
  </si>
  <si>
    <t>(1872) vai ir pārkāpums Rīgas gaismas iepirkumos</t>
  </si>
  <si>
    <t>ASD (Monta)</t>
  </si>
  <si>
    <t>edus ASD (Dace)</t>
  </si>
  <si>
    <t>Diāna Krūkliņa</t>
  </si>
  <si>
    <t>(1951) par iepirkuma veikšanu</t>
  </si>
  <si>
    <t xml:space="preserve">SIA Intransserviss
</t>
  </si>
  <si>
    <t>(1825) par nodokļu neesamības aplaicināšanu</t>
  </si>
  <si>
    <t>ISP</t>
  </si>
  <si>
    <t>(1839) Par līguma grozījumiem SPSIL</t>
  </si>
  <si>
    <t>zvanīja</t>
  </si>
  <si>
    <t>RPNK</t>
  </si>
  <si>
    <t>(1941) par līguma grozījumiem</t>
  </si>
  <si>
    <t>Carnikavas ND</t>
  </si>
  <si>
    <t>(1870) viedokli par atkritumu apsaimniekošanas iepirkumiem</t>
  </si>
  <si>
    <t>AS Conexus Baltic Grid</t>
  </si>
  <si>
    <t>(1938) COR-N-2021/0710 - Par Sabiedrisko pakalpojumu sniedzēju iepirkumu likumā noteiktā izņēmuma piemērošanu</t>
  </si>
  <si>
    <t>Dabas aizsardzības pārvalde</t>
  </si>
  <si>
    <t>(2042) Par grozījumu veikšanu iepirkuma līgumā</t>
  </si>
  <si>
    <t xml:space="preserve">NBS </t>
  </si>
  <si>
    <t>(2003) par iepirkuma līguma slēgšanu</t>
  </si>
  <si>
    <t>Inga Frolova (Prokuratūra)</t>
  </si>
  <si>
    <t>(2030) par vērtēšanu</t>
  </si>
  <si>
    <t>Igors Buķis-Fleitmanis, Kurzemes plān.reģ.</t>
  </si>
  <si>
    <t>(1972) konsultācija par PIL piemērošanu (AK veikšana, slēdzot VV)</t>
  </si>
  <si>
    <t>Eiropas Komisija</t>
  </si>
  <si>
    <t>(1595) DIS vadlīnijas</t>
  </si>
  <si>
    <t>Saeima</t>
  </si>
  <si>
    <t>(2066) pieteikt Artis dalībai sēdē</t>
  </si>
  <si>
    <t>Juris Kalējs (VRAA)</t>
  </si>
  <si>
    <t>(2065) par pied.atvērš.termiņa labošanu EIS</t>
  </si>
  <si>
    <t>AS KPMG Baltics</t>
  </si>
  <si>
    <t>(2086) ar kompetentas institūcijas lēmumu nav bijis atcelts sakarā ar pieļautajiem pārkāpumiem no tādu pienākumu pildīšanas, kas izriet no iepirkuma priekšmeta</t>
  </si>
  <si>
    <t>Lūdzam rast iespēju izziņu iesniegt līdz 2021.gada 7.maijam.</t>
  </si>
  <si>
    <t>(2106) FW: HERA - Public consultation, open until 12 May</t>
  </si>
  <si>
    <t>nosūtīta info VM</t>
  </si>
  <si>
    <t>SCP</t>
  </si>
  <si>
    <t>(2160) auto vērtība</t>
  </si>
  <si>
    <t>FM (Marika Valdmane)</t>
  </si>
  <si>
    <t>(2157) Uzņēmējdarbības vides pilnveidošanas pasākumu plānā iekļauto uzdevumu izpildes ziņojuma saskaņošana</t>
  </si>
  <si>
    <t>arī edus 2159 ALS</t>
  </si>
  <si>
    <t>Tiesu namu aģentūra</t>
  </si>
  <si>
    <t>(2144) par termiņa pagarinājumu VRAA labošanai EIS</t>
  </si>
  <si>
    <t>maisj12</t>
  </si>
  <si>
    <t>(2072) Inovāciju iepirkuma īstenošanas vadlīnijas</t>
  </si>
  <si>
    <t>Artis komentāri</t>
  </si>
  <si>
    <t>Edgars Bērziņš</t>
  </si>
  <si>
    <t xml:space="preserve">(2048) 10 dažādi jautājumi. </t>
  </si>
  <si>
    <t>Iveta Ušacka, Koksnes ķīmijas institūts</t>
  </si>
  <si>
    <t xml:space="preserve">(2145) par ESPD? </t>
  </si>
  <si>
    <t>Zane Tauriņa, SIA Rīgas Brīvostas flote</t>
  </si>
  <si>
    <t>(2057) Par ESPD</t>
  </si>
  <si>
    <t>Valsts Asinsdonoru centrs</t>
  </si>
  <si>
    <t>(2101) līguma laušana un rezultātu publikācija</t>
  </si>
  <si>
    <t>Anete Skujiņa</t>
  </si>
  <si>
    <t>(2169) Par nodokļu parādiem</t>
  </si>
  <si>
    <t>Līga Vucēne (FM)</t>
  </si>
  <si>
    <t>(2068) FW: Pilotprojekts iekšējo normatīvo aktu skaņošana MS Teams vidē</t>
  </si>
  <si>
    <t>Monta??/Zane</t>
  </si>
  <si>
    <t>Gatis Brauers</t>
  </si>
  <si>
    <t>(2194) Par speciālista pieredzes atbilstību nolikumam</t>
  </si>
  <si>
    <t>FM:ALS:Ekonomikas ministrija</t>
  </si>
  <si>
    <t>(2234) par tikšanos</t>
  </si>
  <si>
    <t>Daina Pulkstene</t>
  </si>
  <si>
    <t>(2120) par balstīšanos uz apakšuz.ka galv.būvd.veicēja spējām</t>
  </si>
  <si>
    <t>sask.ar E.Mugina, I.Vingre, Monta, Steidzama</t>
  </si>
  <si>
    <t>(2177) Par ES Tiesas aprīļa spriedumu apkopojuma tabulu</t>
  </si>
  <si>
    <t>Diāna Indriksone (Bauksas novada pašvaldība)</t>
  </si>
  <si>
    <t>(2156) par pilnsabiedrības balstīšanos</t>
  </si>
  <si>
    <t>FM ALS/VID</t>
  </si>
  <si>
    <t>(2222) ALS 2021-9089, Elektroniskais pasts Par pārstāvēttiesīgām personām</t>
  </si>
  <si>
    <t>Elīna Kļaviņa (Saeimas bibliotēka)</t>
  </si>
  <si>
    <t>(2216) par Īrijas parlamenta jautājumu</t>
  </si>
  <si>
    <t>sag.ID., sask.ar TAPD</t>
  </si>
  <si>
    <t>Vitālijs Jupatovs, VAS</t>
  </si>
  <si>
    <t>(2201) Par pretendenta pieredzes papildināšanu (neskaidra prasība)</t>
  </si>
  <si>
    <t>sask. ar Montu STEIDZAMi</t>
  </si>
  <si>
    <t xml:space="preserve">Iekšējās drošības birojs </t>
  </si>
  <si>
    <t xml:space="preserve">(2064) IPar informācijas sniegšanu kriminālprocesā </t>
  </si>
  <si>
    <t>LR prokurastūra</t>
  </si>
  <si>
    <t>(2067) Par iepirkuma līguma grozījumiem</t>
  </si>
  <si>
    <t>AZ Service (A.Tereško)</t>
  </si>
  <si>
    <t>(2182 un 2316) Par nolikuma prasībām</t>
  </si>
  <si>
    <t>Līga Grundmane</t>
  </si>
  <si>
    <t>(2253) Par ceļojuma aģentūru pakalpojumiem</t>
  </si>
  <si>
    <t>Inga Sproģe, VAS Latvijas Pasts</t>
  </si>
  <si>
    <t>(2155) jāpastāsta par vv pēc AK</t>
  </si>
  <si>
    <t>Gunta Smalkā, Veselības ministrija</t>
  </si>
  <si>
    <t>(2205) Iepirkuma plāna precizēšana</t>
  </si>
  <si>
    <t>Jana Lāce, Limbažu novada pašvaldība</t>
  </si>
  <si>
    <t>(2292) par fin.piedāvājuma veidlapas iesniegšanu papildus</t>
  </si>
  <si>
    <t>tel.centr. jautājums</t>
  </si>
  <si>
    <t>U. Barkāns</t>
  </si>
  <si>
    <t>(2188) par lēmuma atsaukšanu</t>
  </si>
  <si>
    <t>Baiba Ūbele, RB Rail</t>
  </si>
  <si>
    <t>(2214) par vispārīgās vienošanās piemērošanu</t>
  </si>
  <si>
    <t>sask. ar Montu, Eviju Mozgu</t>
  </si>
  <si>
    <t>VSIA Šampētera nams</t>
  </si>
  <si>
    <t>(2149) piedāvājuma vērtēšana</t>
  </si>
  <si>
    <t>EM/FM</t>
  </si>
  <si>
    <t xml:space="preserve">(2137) (2189) (2163) (2387) Doing Business 2022 Government Engagement Portal </t>
  </si>
  <si>
    <t>nosūt.A.Senčilo e-pastā</t>
  </si>
  <si>
    <t>Centrālā finanšu un līgumu aģentūra</t>
  </si>
  <si>
    <t>(2136) Par apakšuzņēmēju piesaisti</t>
  </si>
  <si>
    <t>(1897)(2095) Par Ministru kabineta 2020.gada 11.februāra rīkojumu Nr.49 “Par Rīcības plānu publisko iepirkumu sistēmas uzlabošanai” izpildi</t>
  </si>
  <si>
    <t>EDUS viedoklis 1) publicēt(ir) &amp; nokomunicēt(ir); 2) atbildes vēstule (edus)</t>
  </si>
  <si>
    <t>Publicētas, bet gaidam labotās vadlīnijas</t>
  </si>
  <si>
    <t>SIA Torensberg</t>
  </si>
  <si>
    <t>(2276) Par līguma grozījumiem Covid apstākļos</t>
  </si>
  <si>
    <t>Lūdz sniegt atbildi līdz 28.05.</t>
  </si>
  <si>
    <t>E-paraksts</t>
  </si>
  <si>
    <t>Latvijas Jumiķu apvienība (atkārtoti)</t>
  </si>
  <si>
    <t xml:space="preserve">(2209) Par prasības par LJA izsniegtu apliecinājumu iekļaušanu kvalifikācijas prasībās </t>
  </si>
  <si>
    <t>Signija Saltupa</t>
  </si>
  <si>
    <t>(2371) Par piedāvājuma skaidrošanu</t>
  </si>
  <si>
    <t>Artis Leksis</t>
  </si>
  <si>
    <t>(2409) Par iepirkuma līguma grozījumiem</t>
  </si>
  <si>
    <t>Edgars Rusiņš</t>
  </si>
  <si>
    <t>(2355) par nodokļu parādu nomaksu</t>
  </si>
  <si>
    <t>VAS Latvijas pasts</t>
  </si>
  <si>
    <t>(2099) Par EIS konstatētajām nepilnībām</t>
  </si>
  <si>
    <t>sask. ar E.Muginu. Viedoklis EDUS.</t>
  </si>
  <si>
    <t xml:space="preserve">EDUS e-paraksts (2 vēstules - Pastam, VRAA) </t>
  </si>
  <si>
    <t>ALS:FM:Latvijas Apdrošinâtâju asociâcija</t>
  </si>
  <si>
    <t>(2341) par grozījumiem apdrošināšanas likumā un PIL</t>
  </si>
  <si>
    <t>sask. Evija M/FM izp I.Cirse</t>
  </si>
  <si>
    <t>Anastasija Luceviča</t>
  </si>
  <si>
    <t>(2357) Dažādi jautājumi</t>
  </si>
  <si>
    <t>Viļānu novada dome</t>
  </si>
  <si>
    <t xml:space="preserve">(2236) par skaidrojuma sniegšanu </t>
  </si>
  <si>
    <t>Matīss Henke, SIA Lielvārdes Remte</t>
  </si>
  <si>
    <t>(2262) Par nolikuma prasībām</t>
  </si>
  <si>
    <t xml:space="preserve">Guntis Zeibots, SIA Kvinta BCL, </t>
  </si>
  <si>
    <t>(2461) par atvēršanas protokolu nepublicēšanu</t>
  </si>
  <si>
    <t>edus Signe</t>
  </si>
  <si>
    <t>Dzēina Gaile (LVC)</t>
  </si>
  <si>
    <t>(2335) pieredzes summēšana/vērtēšana</t>
  </si>
  <si>
    <t>sask.ar Monta</t>
  </si>
  <si>
    <t>(2391) par VM ieprikumiem un tikšanos</t>
  </si>
  <si>
    <t>Inta, Evija Mu., Monta</t>
  </si>
  <si>
    <t>tikšanās 1.06</t>
  </si>
  <si>
    <t>Kristīne Pavasare, Veselības ministrija</t>
  </si>
  <si>
    <t>(2436) par procedūras izvēli</t>
  </si>
  <si>
    <t>SIA Grand Eko</t>
  </si>
  <si>
    <t>(2427) Par līguma izpildi</t>
  </si>
  <si>
    <t>TM/EK</t>
  </si>
  <si>
    <t>(2308) FW: Public Procurement Indicators report 2018 edition - request for comments</t>
  </si>
  <si>
    <t>sask.ar ID (dati)</t>
  </si>
  <si>
    <t>Diāna Vilčinska, SIA Rīgas namu pārvaldnieks</t>
  </si>
  <si>
    <t>(2442) par līguma grozījumiem</t>
  </si>
  <si>
    <t>(2457) ALS: darbam. 2021-10744, Precizētais projekts Par likumprojektu "Grozījumi Trauksmes celšanas likumā" (VSS-654)</t>
  </si>
  <si>
    <t>Aija Indāne</t>
  </si>
  <si>
    <t>(2449) par būvkomersantu klasifikāciju</t>
  </si>
  <si>
    <t>Latvijas Organiskās sintēzes institūts</t>
  </si>
  <si>
    <t>(2320) Par vv piemērošanu</t>
  </si>
  <si>
    <t>SIA SRC BRASA</t>
  </si>
  <si>
    <t>(2105) par interešu konfliktu</t>
  </si>
  <si>
    <t>Alojas novada pašvaldība</t>
  </si>
  <si>
    <t>(2147) vai var slēgt līgumu bez pil</t>
  </si>
  <si>
    <t>Juris Kalējs</t>
  </si>
  <si>
    <t>(2358) Par Direktīvas 2014/24/ES 53.panta 1.punkta interpretāciju</t>
  </si>
  <si>
    <t>(2329) par Ogres namsaimnieka iepirkumu</t>
  </si>
  <si>
    <t>ASD, JD-nav</t>
  </si>
  <si>
    <t>SIA SANART</t>
  </si>
  <si>
    <t>(2230) par līguma grozījumiem</t>
  </si>
  <si>
    <t>sk. edus viedokli</t>
  </si>
  <si>
    <t>SIA Publisko aktīvu pārvaldītājs Possessor</t>
  </si>
  <si>
    <t>(2318) Par pasūtītāja statusa izvērtēšanu</t>
  </si>
  <si>
    <t>(2094) par getliņi eko</t>
  </si>
  <si>
    <t>ASD gatavo atb</t>
  </si>
  <si>
    <t>SIA Būvalts FM ALS</t>
  </si>
  <si>
    <t>(2390) ALS par līguma grozījumiem</t>
  </si>
  <si>
    <t>Juris Graudiņš</t>
  </si>
  <si>
    <t>(2487) Par sarunu procedūras veikšanu</t>
  </si>
  <si>
    <t>Agnese Gailuma (Viļānu novada dome)</t>
  </si>
  <si>
    <t>(2396) par balstīšanos uz citas personas spējām (ZPI)</t>
  </si>
  <si>
    <t>(2090) Par izslēgšanas termiņu no dalības publ.iep. atspoguļošanu</t>
  </si>
  <si>
    <t>sask. E.Mugina. Viedoklis EDUS</t>
  </si>
  <si>
    <t>(2356) sm sakari kvalifikācijas prasības</t>
  </si>
  <si>
    <t>Armelle Génier</t>
  </si>
  <si>
    <t>(2565) vēlas universitātēm sūtīt e-rēķkinus</t>
  </si>
  <si>
    <t>Linrds tulko</t>
  </si>
  <si>
    <t>Sandija Mazlazdiņa, RSU</t>
  </si>
  <si>
    <t>(2488) Par PIL 5.p. 5.p piemērošanu</t>
  </si>
  <si>
    <t>(2462) kvalifikācijas prasības transports</t>
  </si>
  <si>
    <t>sask. Evija</t>
  </si>
  <si>
    <t>jāsūta un jāliek Mlapā - Mugina saskaņoja, skat.viedokli edus</t>
  </si>
  <si>
    <t>Maruta Prikule</t>
  </si>
  <si>
    <t>(2417) Par līguma grozījumiem</t>
  </si>
  <si>
    <t>Aiga Benfelde (AS Rail Baltica)</t>
  </si>
  <si>
    <t>(2456) vai var slēgt vv kps rezultātā, ja tas sākotnēji nebija paredzēts</t>
  </si>
  <si>
    <t>Sandra Veide SIF</t>
  </si>
  <si>
    <t>(2343) Par iepirkuma dokumentācijas pirmspārbaudi</t>
  </si>
  <si>
    <t>Pied.iesniegšana 19.06</t>
  </si>
  <si>
    <t>e-paraksts</t>
  </si>
  <si>
    <t>Valentīna Brente, AS Latvijas valsts meži</t>
  </si>
  <si>
    <t xml:space="preserve">(2439) konkurence PIL9 </t>
  </si>
  <si>
    <t>Uldis Kāknēns, AS Latvenergo</t>
  </si>
  <si>
    <t>(2497) Par kvalifikācijas sistēmu</t>
  </si>
  <si>
    <t xml:space="preserve">Veselības ministrija, FM ALS </t>
  </si>
  <si>
    <t>(2540) (2609) Par Sabiedrības veselības pamatnostādņu 2014.-2020.gadam īstenošanas gala novērtējumu</t>
  </si>
  <si>
    <t>biš pagaidam ar atbildi, moš FM atsūtīs ALS</t>
  </si>
  <si>
    <t>Marika Valdmane@fm.gov.lv; mūsu uzdevums izpildīts, jo termiņš jau bija 31.12.2016. (ir starpziņojums) http://polsis.mk.gov.lv/documents/6128</t>
  </si>
  <si>
    <t>Baiba Liepiņa (reklāmas asociācija)</t>
  </si>
  <si>
    <t xml:space="preserve">(2481) par iepirkumu </t>
  </si>
  <si>
    <t>Valsts nekustamie īpašumi</t>
  </si>
  <si>
    <t>(2438) Par līguma grozījumiem</t>
  </si>
  <si>
    <t>Santa Šūmane-Rumba, FM</t>
  </si>
  <si>
    <t>(2547) Par SVF misiju - Covid pasākumu caurspīdīgums</t>
  </si>
  <si>
    <t>Montas kompetences uzdevums</t>
  </si>
  <si>
    <t>Nadežda Pūtele VRAA</t>
  </si>
  <si>
    <t>(2538) Par EIS labošanu (viens pret. var piedalīties vairākās pers. apvienībās)</t>
  </si>
  <si>
    <t>Steidzams</t>
  </si>
  <si>
    <t>(2554) par Eiropas Savienîbas Tiesas lietu T-175/21</t>
  </si>
  <si>
    <t>I. Ābika</t>
  </si>
  <si>
    <t>(2596) Par 9. panta iepirkuma vērtēšanu</t>
  </si>
  <si>
    <t>atbildēts telefoniski</t>
  </si>
  <si>
    <t>(2597) Par 9. panta iepirkuma vērtēšanas kārtību</t>
  </si>
  <si>
    <t>Ilze Ābika</t>
  </si>
  <si>
    <t>(2589) Par 3.p. izņēmumu</t>
  </si>
  <si>
    <t>(2506) Jauna EST prejudiciālā lieta C-214/21</t>
  </si>
  <si>
    <t>(2505) Jauna EST prejudiciālā lieta C-213/21</t>
  </si>
  <si>
    <t>Santa Šūmane – Rumba, FM</t>
  </si>
  <si>
    <t>(2612) precizējošs jautājums par covid-19 iepirkumu publikācijām</t>
  </si>
  <si>
    <t xml:space="preserve">CSP </t>
  </si>
  <si>
    <t xml:space="preserve">(2638) degvielas cenas </t>
  </si>
  <si>
    <t>Agnija Šteina, SIA Kuldīgas Komunālie pakalpojumi</t>
  </si>
  <si>
    <t>(2522) Par MK 104 piemērošanu</t>
  </si>
  <si>
    <t>Andris Stepanovs, IeM IC</t>
  </si>
  <si>
    <t>(2622) Par tikšanos (datu nodošana EIS no Sodu reģistra)</t>
  </si>
  <si>
    <t>IeM Informācijas centrs (Sodu reģistrs)</t>
  </si>
  <si>
    <t>(2659) Par tikšanās organizēšanu (datu nodošana EIS)</t>
  </si>
  <si>
    <t>Vita Meimere</t>
  </si>
  <si>
    <t>(2576) par pieredzes prasības atbilsītbu nolikumam</t>
  </si>
  <si>
    <t>Ino Liepiņš</t>
  </si>
  <si>
    <t>(2580) PIL 18(4) - projektētājs būvniecības iepirkumā</t>
  </si>
  <si>
    <t>Agita Driča</t>
  </si>
  <si>
    <t>(2520) Par definīcijām</t>
  </si>
  <si>
    <t>(2511) ALS: darbam. 2021-10701 Par Latvijas Republikas un starptautisko tiesību aktu tulkojumu pieprasījumu</t>
  </si>
  <si>
    <t>Edus</t>
  </si>
  <si>
    <t>ALS 2021-10701, Par Latvijas Republikas un starptautisko tiesību aktu tulkojumu pieprasījumu</t>
  </si>
  <si>
    <t>(2511) par starptautisko tiesību aktu tulkojumiem</t>
  </si>
  <si>
    <t>Jurijs Bārtuls, Daugavpils pilsētas dome</t>
  </si>
  <si>
    <t>(2605) Par PIL 42.p. 1.d. 1.pkt. piemērošanu</t>
  </si>
  <si>
    <t>Liene Uzula</t>
  </si>
  <si>
    <t>(2553) Par pieredzes prasību autoruzraudzības iepirkumā</t>
  </si>
  <si>
    <t>Vineta Ikama, Jēkabpils pils.pašv.</t>
  </si>
  <si>
    <t>(2611) Par administratīvi teritoriālo reformu</t>
  </si>
  <si>
    <t>ALūksnes novada pašvaldība</t>
  </si>
  <si>
    <t>(2648) Par nodokļu parādiem</t>
  </si>
  <si>
    <t>Līva Grīnfelde, Rīgas nami</t>
  </si>
  <si>
    <t>(2517) Par IK izveidošanu</t>
  </si>
  <si>
    <t>Inga Avota-Krauksta</t>
  </si>
  <si>
    <t>(2557) Par metu konkursa žūrijas komisijas locekļiem Lūgums sniegt konsultāciju</t>
  </si>
  <si>
    <t>(2656) Jauna EST prejudiciālā lieta C-195/21</t>
  </si>
  <si>
    <t>nosūtīs</t>
  </si>
  <si>
    <t>Tatjana Tepo, SIA On plate</t>
  </si>
  <si>
    <t>(2629)(2695) par RD ieprikuma pārtraukšanu</t>
  </si>
  <si>
    <t xml:space="preserve">&amp; Dace </t>
  </si>
  <si>
    <t>SIA Būvinženieris</t>
  </si>
  <si>
    <t>(2514) Par komercnoslēpuma izpaušanu</t>
  </si>
  <si>
    <t>Līga Cirpone</t>
  </si>
  <si>
    <t>(2567) Par atklāta konkursa vērtēšanu</t>
  </si>
  <si>
    <t>Krists Vamža, FM</t>
  </si>
  <si>
    <t>(2523) Par balstīšanos un pieredzes summēšanu</t>
  </si>
  <si>
    <t>sask. ar Montu, I.Vingri + BUJ</t>
  </si>
  <si>
    <t>BUJ - publicēts 17.06.2021</t>
  </si>
  <si>
    <t>Baiba Gulbe, RB Rail</t>
  </si>
  <si>
    <t>(2687) Apakšuzņēmēju piesaiste vispārīgās vienošanās gadījumā</t>
  </si>
  <si>
    <t>Lūdz līdz 17.06., sask. ar Montu</t>
  </si>
  <si>
    <t>Inga Puriņa-Eglīte, Balvu novada pašvaldība</t>
  </si>
  <si>
    <t>(2515) izziņu derīguma terminš</t>
  </si>
  <si>
    <t>Aivars Stīpnieks</t>
  </si>
  <si>
    <t xml:space="preserve">(2688) Par dalību iepirkumā </t>
  </si>
  <si>
    <t>Liene Strēlniece (FM)</t>
  </si>
  <si>
    <t>(2682)Ēnu ekonomikas ierobežošanas plāna 2021.–2022. gadam projekts</t>
  </si>
  <si>
    <t>sk edus viedokļus</t>
  </si>
  <si>
    <t>Liene Klinstone</t>
  </si>
  <si>
    <t>(2630) par pieredzes nodošanu</t>
  </si>
  <si>
    <t>Laine Gailīte, Latvijas Valsts radio un televīzijas centrs</t>
  </si>
  <si>
    <t>(2664) Par komandējuma iepirkumu</t>
  </si>
  <si>
    <t>Jekaterina Vinogradova, SIA SP Leģions</t>
  </si>
  <si>
    <t>(2550) nesaprot, kā rēķinātas minimālās tarifa likmes</t>
  </si>
  <si>
    <t>VSIA Traumatoloģijas un ortopēdijas slimnīca</t>
  </si>
  <si>
    <t>(2658) Par viedokli iepirkuma procedūras organizēšanā</t>
  </si>
  <si>
    <t>A part arhitekti</t>
  </si>
  <si>
    <t xml:space="preserve">(2631) par iepirkumu </t>
  </si>
  <si>
    <t>EDUS komentārs</t>
  </si>
  <si>
    <t>Baiba Ūbele (RB rail)</t>
  </si>
  <si>
    <t>(2685) PIL 9.panta ietvaros slēgtu vispārīgo vienošanos līgumu publicēšana</t>
  </si>
  <si>
    <t>sk edus viedokļus/lekcijā 1:03:30</t>
  </si>
  <si>
    <t>Liāna Teilāne (CFLA)</t>
  </si>
  <si>
    <t>(2625) Par In-house līguma piemērošanu Civilās aviācijas aģentūras vajadzībām</t>
  </si>
  <si>
    <t>FM ALS Korupcijas novēršanas un apkarošanas birojs</t>
  </si>
  <si>
    <t>(2556) Par Korupcijas novēršanas un apkarošanas pamatnostādņu 2015.–2020. gadam uzdevumu un pasākumu izpildes rezultātiem</t>
  </si>
  <si>
    <t>agnese.sencilo@fm.gov.lv</t>
  </si>
  <si>
    <t>(2691) ALS: darbam. 2021-11863, Projekts Noteikumu projekts "Kārtība, kādā veic tiesību akta projekta sākotnējās ietekmes izvērtēšanu" VSS-540</t>
  </si>
  <si>
    <t>Inese Elksne Jekabpils dome</t>
  </si>
  <si>
    <t>(2686) Tiesiskās aizsardzības process apakšuzņēmējam</t>
  </si>
  <si>
    <t xml:space="preserve">Liāna Teilāne (cfla) </t>
  </si>
  <si>
    <t>(2729) līgums garāks kā vv</t>
  </si>
  <si>
    <t>Una Skrastiņa</t>
  </si>
  <si>
    <t>(2618) Par informācijas publicēšanu</t>
  </si>
  <si>
    <t>Uz prakses apkopojumu</t>
  </si>
  <si>
    <t>(2809) nodokļu pārbaudes datums, ja ņem nākošo pretendetnu</t>
  </si>
  <si>
    <t xml:space="preserve">Jautājumu izrunājām telefoniski. </t>
  </si>
  <si>
    <t>(2694) FW: Valsts kanceleja aicina veidot saiti uz platformu Atvertalatvija.manabalss.lv, atbalstot ideju radīšanu atvērtās pārvaldības iniciatīvu īstenošanai</t>
  </si>
  <si>
    <t>1) info publicēta IUB web;</t>
  </si>
  <si>
    <t>Inese Kušķe, Valsts Kanceleja</t>
  </si>
  <si>
    <t>(2705)  Par priekšlikumu sniegšanu un atvērtās pārvaldības plāna 2022. - 2025. gadam izstrādi</t>
  </si>
  <si>
    <t>Evija Moz.</t>
  </si>
  <si>
    <t>Valsts Kase</t>
  </si>
  <si>
    <t xml:space="preserve">(2722) formāli pārkāpumi </t>
  </si>
  <si>
    <t>sask.ar Montu/Inta</t>
  </si>
  <si>
    <t>(2762) par līguma grozījumu atbilstību</t>
  </si>
  <si>
    <t>Monta, Inta</t>
  </si>
  <si>
    <t>(2673) par dališanu daļās</t>
  </si>
  <si>
    <t>Nataļja Lipina, FM</t>
  </si>
  <si>
    <t>(2702) par pretendenta statusu EIS</t>
  </si>
  <si>
    <t>(2706) grozījumi TAP izstrādes port.sakarā</t>
  </si>
  <si>
    <t>Santa Bērziņa, VSIA Šampētera nams</t>
  </si>
  <si>
    <t>(2786) par nepetiesu ziņu sniedzēja izslēgšanu no esošas vv un turpmākiem iepirkumiem</t>
  </si>
  <si>
    <t>Agris Sprancmanis (zemessardzes štābs)</t>
  </si>
  <si>
    <t>(2692) par ADJIL un līguma grozījumu publicēšanu/PIL 9p</t>
  </si>
  <si>
    <t>uzmanīgi, tur divi epasti ar dažādiem jaut/ ID</t>
  </si>
  <si>
    <t>Aleksandrs Ruskulis, Valsts Vides dienests</t>
  </si>
  <si>
    <t>(2725) par nodokļu parādu neesamības apliecināšanu</t>
  </si>
  <si>
    <t>Izolde Marhele (Augstprieguma tīkls)</t>
  </si>
  <si>
    <t>(2756) līg.grozījumi/viernpusēja atkāpš.no līguma/forma</t>
  </si>
  <si>
    <t xml:space="preserve">Uldis Vanags (VISC) </t>
  </si>
  <si>
    <t>(2714) pagarināt VV</t>
  </si>
  <si>
    <t>SIA Rēzeknes namsaimnieks</t>
  </si>
  <si>
    <t>(2636) par nesakrītību nolikumā un līgumā</t>
  </si>
  <si>
    <t>Dace Dzērve, Viļakas novada pašvaldība</t>
  </si>
  <si>
    <t>(2785) iep.komisijas sastāvs</t>
  </si>
  <si>
    <t>CBF SIA Binders</t>
  </si>
  <si>
    <t>(2620) par apakšuzņēmējam nododamo darbu daļas maksimālo apmēru.</t>
  </si>
  <si>
    <t>nosūtīts, var ielikt praksē atziņu, ka var būt gad., kad 100% arī varētu nodot</t>
  </si>
  <si>
    <t>(2894) Jauna EST prejudiciālā lieta C-265/21</t>
  </si>
  <si>
    <t>Ildze Jakunova (EM)</t>
  </si>
  <si>
    <t>(2869) inovāciju vadlīnijas</t>
  </si>
  <si>
    <t>(2844) Commission Regulation correcting ET and HR versions of Annex I to Regulation (EC) No 2195/2002, all LVs for voting</t>
  </si>
  <si>
    <t>Sanita Ziemane, Beverīnas novada pašvaldība</t>
  </si>
  <si>
    <t>(2808) Par virsizdevumiem un peļņas procentu</t>
  </si>
  <si>
    <t>(2900) Darba plāna izpildes gaita</t>
  </si>
  <si>
    <t>ID, E.Mugina</t>
  </si>
  <si>
    <t>Streipa (CFLA)</t>
  </si>
  <si>
    <t>(2901) apakšuzņēmēja pieredze</t>
  </si>
  <si>
    <t>Jūlija Mangale(LLU)</t>
  </si>
  <si>
    <t>(2769) par iepirkumu plānošanu</t>
  </si>
  <si>
    <t>jāprecizē</t>
  </si>
  <si>
    <t>Genadijs Kamkalovs</t>
  </si>
  <si>
    <t>(2644) par pil43 pantu</t>
  </si>
  <si>
    <t>Ārija Vecmane (BKUS)</t>
  </si>
  <si>
    <t>(2693) par izņēmumiem PIL viena resora ietvaros</t>
  </si>
  <si>
    <t>LR Saeimas deputāts</t>
  </si>
  <si>
    <t>(2759) Par Valsts policijas iepirkumu</t>
  </si>
  <si>
    <t>Ilona Kozlova, Valsts robežsardzes koledža</t>
  </si>
  <si>
    <t>(2819) par līguma grozījumiem</t>
  </si>
  <si>
    <t xml:space="preserve">SIF </t>
  </si>
  <si>
    <t>(2739) par pirmspārbaudi</t>
  </si>
  <si>
    <t>atb nesniedzam</t>
  </si>
  <si>
    <t>Inga Ragele</t>
  </si>
  <si>
    <t>(2842) par PIL likumprojektu</t>
  </si>
  <si>
    <t>Džeina Gaile, VSIA Latvijas valsts ceļi</t>
  </si>
  <si>
    <t>(2895) par piedāvājuma nodrošinājuma termiņa pagarināšanu</t>
  </si>
  <si>
    <t>Rolands Vademārs</t>
  </si>
  <si>
    <t>(2716) Vēstule par informācijas pārsūtīšanu (SIA “eSYS PRO” pārstāvis zvērinās advokāts Rolands Valdemārs)</t>
  </si>
  <si>
    <t>Rīgas siltums</t>
  </si>
  <si>
    <t>(2837) par SPSIL 17.p. 8.d. piemērošanu</t>
  </si>
  <si>
    <t>CATA (KNAB pārsūtīja)</t>
  </si>
  <si>
    <t>(2860) Par iesnieguma Nr.01-2-205/01 pārsūtīšanu (AS CATA iesniegums)</t>
  </si>
  <si>
    <t>Latvijas vides, ģeoloģijas un meteoroloģijas centrs</t>
  </si>
  <si>
    <t>(2834) par piedāvājuma vērtēšanu</t>
  </si>
  <si>
    <t>(2877) Papildus jautājums</t>
  </si>
  <si>
    <t>SIA Jūrmalas ūdens</t>
  </si>
  <si>
    <t>(2818) par piedāvājuma cenas vērtēšanu</t>
  </si>
  <si>
    <t>Rūjienas novada pašvaldība</t>
  </si>
  <si>
    <t>(2888) par PIL 41.p. 6.d. piemērošanu</t>
  </si>
  <si>
    <t xml:space="preserve">(2986) dalībai sanāksmē par Latvijas Piektā nacionālā atvērtās pārvaldības rīcības plāna 2022.–2025. gadam </t>
  </si>
  <si>
    <t>jūl</t>
  </si>
  <si>
    <t>FM ALS EM</t>
  </si>
  <si>
    <t>(2933) MK lieta Informatīvais ziņojums "Par Vienota Latvijas valsts tēla ieviešanas stratēģiju"</t>
  </si>
  <si>
    <t>atb. Samanta</t>
  </si>
  <si>
    <t>nav kometnāru</t>
  </si>
  <si>
    <t>Dzintars Vjakse, SIA Uzņēmējdarbības atbalsta centrs</t>
  </si>
  <si>
    <t xml:space="preserve">(2931) par cenu aptauju (MK 104) </t>
  </si>
  <si>
    <t>2918) Pārskati no TAP portāla</t>
  </si>
  <si>
    <t xml:space="preserve">FM ALS: VKont. </t>
  </si>
  <si>
    <t>(2923)(2945) par aptaujas anketas aizpildīšanu</t>
  </si>
  <si>
    <t>atb. Zane, visi depi</t>
  </si>
  <si>
    <t>sniedzām komentārus</t>
  </si>
  <si>
    <t>Māris Kampenuss</t>
  </si>
  <si>
    <t>(3018) Par atbilžu sniegšanu</t>
  </si>
  <si>
    <t>(3036) Par līguma grozījumiem</t>
  </si>
  <si>
    <t>IeM IC</t>
  </si>
  <si>
    <t>(3023) Par datu atspoguļošanu EIS izziņās (izslēgšana no dalības iepirkumā)</t>
  </si>
  <si>
    <t>Līga Sējāne, ZM</t>
  </si>
  <si>
    <t>(2969) Aktualizētie vietējo augļu, ogu un dārzeņu sezonalitātes kalendāri</t>
  </si>
  <si>
    <t>Daira Siliņa (Lielvārdes novada pašvaldības administrācija)</t>
  </si>
  <si>
    <t>(2989) vai var labot tāmē sociālā nodokļa likmi</t>
  </si>
  <si>
    <t>Iveta Saulīte (Cēsu novada pavaldība)</t>
  </si>
  <si>
    <t>(2994) kā pārbauda izslēgšanas noteikumus</t>
  </si>
  <si>
    <t>Inita Nereta, Jēkabpils novada pašvaldība</t>
  </si>
  <si>
    <t>(2958) jautajums PIL 9.p.8.d.2.p. un PIL 42.p.1.d.2.p</t>
  </si>
  <si>
    <t>Raimonds Dūcis, IeM NVA</t>
  </si>
  <si>
    <t>(2919) vai Konk.doaloga kvalifikācijas atlases protokoli jāizsniedz pēc tās</t>
  </si>
  <si>
    <t>(3116) par vidējām degvielas cenām</t>
  </si>
  <si>
    <t>Žanna Levina, EM</t>
  </si>
  <si>
    <t>(3029) Par būvniecības AK piedāvājumu vērtēšanu</t>
  </si>
  <si>
    <t>Lūdz līdz 12.07. Sazvanīju 12.07., ka šonedēļ būs</t>
  </si>
  <si>
    <t>Ildze Jakunova, EM</t>
  </si>
  <si>
    <t>(3041) Par apmācību iepirkuma speciālistiem</t>
  </si>
  <si>
    <t>Atbilde c.c.Kalviņai, VAS kontaktpersona Zarāne-Brokāne</t>
  </si>
  <si>
    <t>Laima Madara Šveiduka (NVA)</t>
  </si>
  <si>
    <t>(3039) par PIL 41.p 11 d</t>
  </si>
  <si>
    <t>(3073) ALS: darbam. 2021-13895, Precizētais projekts Par precizēto likumprojektu "Grozījumi Konkurences likumā" (VSS-864</t>
  </si>
  <si>
    <t>Inga Irbe (FM)</t>
  </si>
  <si>
    <t xml:space="preserve">(3102) SM instrukcija </t>
  </si>
  <si>
    <t>FM I.Cirse sniedza atbildi</t>
  </si>
  <si>
    <t>FM, Marika Valdmane</t>
  </si>
  <si>
    <t>(2952) VRP izpilde uz 1.08.</t>
  </si>
  <si>
    <t>Centralizācija</t>
  </si>
  <si>
    <t>Donāta Šmite- RD</t>
  </si>
  <si>
    <t>(3076) par kļūdaini norādītu vērtību EIS</t>
  </si>
  <si>
    <t>Iveta Ceriņa</t>
  </si>
  <si>
    <t>(3079) Par cita pretendenta piedāvājuma iesniegšanu</t>
  </si>
  <si>
    <t>Vidaga Daniševska</t>
  </si>
  <si>
    <t>(3097) Par piegādātāju apvienībām</t>
  </si>
  <si>
    <t>Odeta Induse, AS Augstsprieguma tīkls</t>
  </si>
  <si>
    <t>(3118) Par ZPI mācībām darbiniekiem</t>
  </si>
  <si>
    <t>Betija Deina Muižniece Hansab</t>
  </si>
  <si>
    <t>(3106) nevar atvērt tehniskā piedāvājuma datni</t>
  </si>
  <si>
    <t>Adam Gromnica, Čehijas Darba un sociālo lietu ministrija</t>
  </si>
  <si>
    <t>(3127) Par dalību Network of European Competence Centres for Sustainable Public Procurement</t>
  </si>
  <si>
    <t>Sanāksme 26. vai 27 jūlijā</t>
  </si>
  <si>
    <t>(2982) Par līguma slēgšanu</t>
  </si>
  <si>
    <t>pārceliet lūdzu kāds uz arhību, nosūtīts</t>
  </si>
  <si>
    <t>FM ALS ĀM</t>
  </si>
  <si>
    <t>(3184) Par informācijas sniegšanu par Latvijas dalību OECD no 2020. gada jūlija līdz 2021. gada jūlijam un galvenajiem ieguvumiem 5 gados</t>
  </si>
  <si>
    <t>(3113) Jauna EST prejudiciālā lieta C-274/21</t>
  </si>
  <si>
    <t>(3114) Jauna EST prejudiciālā lieta C-275/21</t>
  </si>
  <si>
    <t>Liāna Proško, Rēzeknes novada pašvaldība</t>
  </si>
  <si>
    <t>(3059) Par iepirkumiem saistībā ar pašvaldību administratīvi teritoriālo reformu</t>
  </si>
  <si>
    <t>(3112) Par ES Tiesas jūnija spriedumu apkopojuma tabulu</t>
  </si>
  <si>
    <t>Liene Vindele, TM</t>
  </si>
  <si>
    <t>(3185) par grozījumiem Komercnoslēpuma aizsardzības likumā</t>
  </si>
  <si>
    <t>termiņš 2.augusts, sask. E.Mugina, jāformulē standartklauzula</t>
  </si>
  <si>
    <t>Kultūras ministrija</t>
  </si>
  <si>
    <t>(3067) ALS: darbam. 2021-13756, Projekts Likumprojekts "Arhitektūras likums" VSS-627</t>
  </si>
  <si>
    <t>atbilde sniegta e-pastā</t>
  </si>
  <si>
    <t>Dobeles NP</t>
  </si>
  <si>
    <t>(3089) Par darbu ar PVS un iepirkumu plānošanu</t>
  </si>
  <si>
    <t>sadarbībā ar B.Ruķeri-Lenkeviču</t>
  </si>
  <si>
    <t>(3103) Par līguma grozījumiem 61.p. 3.d.</t>
  </si>
  <si>
    <t>Līga Batalauska (GOLIN)</t>
  </si>
  <si>
    <t>(3096) ieteikumu grozījumiem PIL</t>
  </si>
  <si>
    <t>Monta sniegs info.Pārrunāt ar Arti</t>
  </si>
  <si>
    <t>nosūtīts. Pārceliet, lūdzu, kāds uz arhību</t>
  </si>
  <si>
    <t>Edvards Teiufovs</t>
  </si>
  <si>
    <t>(3142) par līguma grozījumiem 61.p.</t>
  </si>
  <si>
    <t>Ilze Kontaute Liepājas mūzikas un mākslas vsk</t>
  </si>
  <si>
    <t>(3151) Par piedāvājuma vērtēšanu</t>
  </si>
  <si>
    <t>(3157) Jautājums par sankciju pārbaudi</t>
  </si>
  <si>
    <t>FM ALS 2021-14569</t>
  </si>
  <si>
    <t>(3238) Par Komercnoslēpuma likuma grozījumiem</t>
  </si>
  <si>
    <t>FM Marija Rodeiko</t>
  </si>
  <si>
    <t>(3275) VRP izpildes info saskaņošana</t>
  </si>
  <si>
    <t>izskatīju - ir kārtībā, t.i., viss ko iepriekš aizpildīju tiešsaistē</t>
  </si>
  <si>
    <t>FM ALS VARAM</t>
  </si>
  <si>
    <t>(3243) Digitālas Eiropas programmas darba programmu 2021.-2022.gadam atjaunotās versijas komentāru sniegšanai līdz 29.07.2021.</t>
  </si>
  <si>
    <t>atb. ID</t>
  </si>
  <si>
    <t>viedoklis edus ir sniegts</t>
  </si>
  <si>
    <t>Revīzijas konsultatīvā padome</t>
  </si>
  <si>
    <t>(2870) par konkurences ierobežojumiem revīzijas pakalpojumu tirgū</t>
  </si>
  <si>
    <t>Linda Šķēle, Rīgas tehniskā universitāte</t>
  </si>
  <si>
    <t>(3194) konsultācija par izslēgšanas nosacījumiem</t>
  </si>
  <si>
    <t>EDUS viedoklis</t>
  </si>
  <si>
    <t>Anna Grīnvalde, Zemkopības ministrija</t>
  </si>
  <si>
    <t>(3207) prasa vecos skaidrojumus</t>
  </si>
  <si>
    <t>EDUS : par šo jautā RI un CFLA</t>
  </si>
  <si>
    <t>jāsūta</t>
  </si>
  <si>
    <t>NVA Inguna Kaļinka</t>
  </si>
  <si>
    <t>(3215) par nodokļu parādu</t>
  </si>
  <si>
    <t>Pārtikas drošības, dzīvnieku veselības un vides zinātniskais institūts BIOR</t>
  </si>
  <si>
    <t xml:space="preserve">(3044) par viedokļa sniegšanu - neaizpildītu finanšu piedāvājuma veidni </t>
  </si>
  <si>
    <t>Žanna Levina EM</t>
  </si>
  <si>
    <t>(3178) Lūdz izvērtēt prasības</t>
  </si>
  <si>
    <t>Ilona Gotharde, Carnikavas ND</t>
  </si>
  <si>
    <t>(3032) Par iepirkuma komisijas darbību pēc ATR</t>
  </si>
  <si>
    <t xml:space="preserve">Sazvanīts 15.07., rakstiska atbilde nav aktuāla vairs. </t>
  </si>
  <si>
    <t>jālabo</t>
  </si>
  <si>
    <t>Aizkraukles NP</t>
  </si>
  <si>
    <t>(3099) Par darbu PVS un iepirkumu plānošanu</t>
  </si>
  <si>
    <t>sadarbībā ar ID</t>
  </si>
  <si>
    <t>FM VKanc</t>
  </si>
  <si>
    <t>(3236) Valsts pārvaldes reformu plāna izpilde 2020 (gala atskaite)</t>
  </si>
  <si>
    <t>ID &amp; Katlapa (personāls); Katlapai savs uzdevums no FM personāla daļas</t>
  </si>
  <si>
    <t xml:space="preserve">iepriekš: edus 2890, 2020.g.jūl. </t>
  </si>
  <si>
    <t>FM ES fondu revīzijas dep.</t>
  </si>
  <si>
    <t xml:space="preserve">(3134) (3144) Par iespējamu interešu konfliktu ZM iepirkumos (+ ZM 3320) </t>
  </si>
  <si>
    <t xml:space="preserve">sanāksme 20.07., sask. Inta. </t>
  </si>
  <si>
    <t xml:space="preserve">(3201) Par iespējamu interešu konfliktu ZM IT iepirkumos (par to pašu kas 3134, 3144) </t>
  </si>
  <si>
    <t>atbildēts vienā vēstulē ar FM un ZM (3134. 3144, 3320)</t>
  </si>
  <si>
    <t>Konkurences padome</t>
  </si>
  <si>
    <t>(3306) dalība sanāksmē</t>
  </si>
  <si>
    <t>piedalās Artis, Evija Mu., Signe</t>
  </si>
  <si>
    <t>Sanita Kadrova</t>
  </si>
  <si>
    <t>(3214) Par līguma grozījumiem ATR</t>
  </si>
  <si>
    <t>Ventspils tehnikums</t>
  </si>
  <si>
    <t>(3205) par 9.p.21. d. (jaut. ir par PIL 11. p. (7))</t>
  </si>
  <si>
    <t>Inga Kabuce, AS Rīgas Siltums</t>
  </si>
  <si>
    <t>(3140) Par tiesību normu piemērošanu Sabiedrisko pakalpojumu sniedzējiem</t>
  </si>
  <si>
    <t>Maltas dzīvokļu komunālā saimniecība</t>
  </si>
  <si>
    <t>(3057) Par elektroenerģijas piegādi</t>
  </si>
  <si>
    <t xml:space="preserve">Valsts policijas Latgales reģiona pāvaldes Daugavpils iecirknis
</t>
  </si>
  <si>
    <t>(3195) pieprasījums</t>
  </si>
  <si>
    <t>atb. KD (Lāsma)</t>
  </si>
  <si>
    <t>TAPD lietvedībā neko neatrodu par šo; viedokli ieraks'tiju EDUS</t>
  </si>
  <si>
    <t>Edgars Strauts</t>
  </si>
  <si>
    <t>(3199) Par prasību iepirkumā</t>
  </si>
  <si>
    <t>Liāna Teilāne, CFLA</t>
  </si>
  <si>
    <t>(3109) Par in house līgumiem</t>
  </si>
  <si>
    <t>(3242) info precizēšana saistībā ar pieredzes papildināšanu sprieduma kontekstā</t>
  </si>
  <si>
    <t>(3233) Atkārtots jautājums par 4 pudelēm</t>
  </si>
  <si>
    <t>KBO Group</t>
  </si>
  <si>
    <t>(3111) Par līguma pārtraukšanu</t>
  </si>
  <si>
    <t>(3234) Par pers., uz kuru balstās, un tās nodrošināto speciālistu nomaiņu (nodokļu parāds)</t>
  </si>
  <si>
    <t>prasa līdz 27.07.</t>
  </si>
  <si>
    <t>Valentīna Jegorova, Ventspils pilsētas dome</t>
  </si>
  <si>
    <t>(3264) Par 41.p,.4.d.</t>
  </si>
  <si>
    <t>Nosūtīts info Montai e-pastā</t>
  </si>
  <si>
    <t>Latvijas Hidroekoloģijas institūts, Daugavpils Universitātes aģentūra</t>
  </si>
  <si>
    <t>(3312) PIL9 līguma izmaiņas jāpublicē kaut kur</t>
  </si>
  <si>
    <t>Toms Stālmans</t>
  </si>
  <si>
    <t>(3336) Par ESCO nosacījumiem</t>
  </si>
  <si>
    <t>Diāna Dunda</t>
  </si>
  <si>
    <t>(3277) SPSIL par grozījumu publicēšanu</t>
  </si>
  <si>
    <t>Ventspils Nekustamie Īpašumi</t>
  </si>
  <si>
    <t>(3250) Par iepirkuma procedūras piemērošanu</t>
  </si>
  <si>
    <t>Krāslavas NP Dagdas PPA</t>
  </si>
  <si>
    <t xml:space="preserve">(3292) Par ZPI pārtikas produktu iepirkumam </t>
  </si>
  <si>
    <t>Lūdz līdz 6.augustam (pied, atvērti, pirmais adresāts ir VARAM)</t>
  </si>
  <si>
    <t>Vineta Ikama, Jēkabpils novada dome</t>
  </si>
  <si>
    <t>(3343) Kā rīkoties, ja dalību piedāvājumā atsauc pers., uz kuras spējām pretendents balstās</t>
  </si>
  <si>
    <t>prasa ātri</t>
  </si>
  <si>
    <t>(3154) Rekomendējoša atzinuma sniegšana par SIF 2021/16 Higiēnas un saimniecības preces</t>
  </si>
  <si>
    <t>Zvanīja 05.08., gribētu līdz pirmdienai saņemt.</t>
  </si>
  <si>
    <t xml:space="preserve">(3134) (3144) Par iespējamu interešu konfliktu ZM iepirkumos (+ CFLA 3201, ZM 3320) </t>
  </si>
  <si>
    <t>Artis, Evija, Inta (08.08)</t>
  </si>
  <si>
    <t>Cēsu novada Pārgaujas apvienības pārvalde</t>
  </si>
  <si>
    <t>(3187) par vērtēšanu - apdrošināšanas polises</t>
  </si>
  <si>
    <t xml:space="preserve">Kristīne Megne (rīgas meži) </t>
  </si>
  <si>
    <t>(3310) par prasībām speciālistam par valdodu</t>
  </si>
  <si>
    <t>Juris Kalējs, VRAA</t>
  </si>
  <si>
    <t>(3299) Par iepirkumu plānu publicēšanu EIS pēc ATR (nav iespējama automātiska ielasīšana tiesību pārņēmējam)</t>
  </si>
  <si>
    <t>saistīts ar ATR skaidrojumu</t>
  </si>
  <si>
    <t>Madonas novada pašvaldība</t>
  </si>
  <si>
    <t>(3326) par būvdarbu klasifikāciju</t>
  </si>
  <si>
    <t>parakstīts</t>
  </si>
  <si>
    <t>SIA Eiropas dzelzceļa līnijas</t>
  </si>
  <si>
    <t>(3300) pil 18p un dalīšana daļās</t>
  </si>
  <si>
    <t>grib līdz 13.08</t>
  </si>
  <si>
    <t>Siguldas  novada pašvaldība</t>
  </si>
  <si>
    <t>(3193) par iepirkuma procedūras piemērošanu</t>
  </si>
  <si>
    <t>(3254) Vēstules projekts Daugavpils Siltumtīkliem</t>
  </si>
  <si>
    <t>Sask. Inta</t>
  </si>
  <si>
    <t>(3031) FM darbības un attīstības stratēģija 2020-2024. T-20/08/2021</t>
  </si>
  <si>
    <t>Jānosūta Bērziņai Ingai 16.08</t>
  </si>
  <si>
    <t>FM ALS LIAA</t>
  </si>
  <si>
    <t>(3189) ALS: informācijai. 2021-14279, Saņemtā vēstule Par informatīvo atbalstu Valsts platformai biznesa attīstībai BUSINESS.GOV.LV</t>
  </si>
  <si>
    <t>Rīgas Ūdens</t>
  </si>
  <si>
    <t>(3213) par līgumcenas noteikšanu</t>
  </si>
  <si>
    <t>Ilona pārskata</t>
  </si>
  <si>
    <t>SIA Ripo remonta centrs</t>
  </si>
  <si>
    <t>(3262) Par riskiem NBS transporta remontu iepirkumā (KP atbilde EDUS 3734)</t>
  </si>
  <si>
    <t>iesūtītajai vēstulei ir pielikums</t>
  </si>
  <si>
    <t>Dace Dzērve (viļakas novada pašvaldība)</t>
  </si>
  <si>
    <t>(3314) par iepirkumu komisijas/sekretāra darbu</t>
  </si>
  <si>
    <t>FM ALS: VARAM</t>
  </si>
  <si>
    <t>(3341) ALS: darbam. 2021-14966, Saņemtā vēstule Informatīvais materiāls par ārzemnieku reģistrāciju Fizisko personu reģistrā un dubulto identitāšu veidošanās novēršanu digitālajā vidē</t>
  </si>
  <si>
    <t xml:space="preserve">atb. Evija Mo, Dace  </t>
  </si>
  <si>
    <t>Info pieņemta zināšanai</t>
  </si>
  <si>
    <t xml:space="preserve">Sandra Rimša (Augstspriegumu tīkls) </t>
  </si>
  <si>
    <t xml:space="preserve">(3265) par spsils subjektu </t>
  </si>
  <si>
    <t>RSU</t>
  </si>
  <si>
    <t>(3293) Par PIL 5.panta 16.punkta piemērošanu</t>
  </si>
  <si>
    <t>Biedrība Latvijas olimpiskā komiteja</t>
  </si>
  <si>
    <t>(3288) par to vai ja dod ekipējumu pret reklāmu ir pil</t>
  </si>
  <si>
    <t>(3185) par grozījumiem Komercnoslēpuma aizsardzības likumā (Arī 4186, ALS 4223)</t>
  </si>
  <si>
    <t>Attiecīga TM vēstule 4186 un ALS par to 4223. (ALS FM atbildīgā Ilze Sevele, sazvanīju 24.09, šis FM tikai info, rakstot Juridiskajai komisijai u.c. adresātiem par mūsu klauzulu, pielikt c.c. FM., ALS term..21.10). Wiki un KP nosūtīts 08.10. KP atbilde saņemta 08.11 edus 4868. Iekšējā sanāksme 11.01.2022. Gatavojam vēstuli FM, EM, TM par izdarīto un konstatēto</t>
  </si>
  <si>
    <t>e-paraksts, pārceļam uz arhīvu</t>
  </si>
  <si>
    <t>(3467) ESCO iepirkumu līgumu specifika</t>
  </si>
  <si>
    <t>P/S A.A.&amp; būvkompānijas</t>
  </si>
  <si>
    <t>(3360) Strīds par līguma izpildi</t>
  </si>
  <si>
    <t>Māra Gūtmane-Reinholde, FM</t>
  </si>
  <si>
    <t>(3436) Par IUB pārstāvja deleģēšanu FM iepirkuma komisijai (apdrošināšana)</t>
  </si>
  <si>
    <t>info no Zanes par apjomu saņemta</t>
  </si>
  <si>
    <t xml:space="preserve">(3522) degvielas cenas </t>
  </si>
  <si>
    <t>Kristīne Korņejeva, Ventspils tehnikums</t>
  </si>
  <si>
    <t>(3498) Par metāla iepirkumu</t>
  </si>
  <si>
    <t>Vitālijs Verņekovskis, Valsts policija</t>
  </si>
  <si>
    <t>(3524) izmitināšana un ēdināšana uz robežas dienestiem</t>
  </si>
  <si>
    <t>Ilga Jermacāne (FM)</t>
  </si>
  <si>
    <t>( 3528) Jauna EST prejudiciālā lieta C-416/21</t>
  </si>
  <si>
    <t>(3426) ALS 2021-15336, Elektroniskais pasts Papildus tulkojumu pieprasījums starptautisko tiesību aktiem</t>
  </si>
  <si>
    <t>Ilona Mekša, Ludzas novada pašvaldība</t>
  </si>
  <si>
    <t>(3411) par grozījumiem līgumā</t>
  </si>
  <si>
    <t>(3582) piedāvājuma iesniegšanas termiņš pēc grozījumiem</t>
  </si>
  <si>
    <t>Kaspars Cimermanis O4E, One4event</t>
  </si>
  <si>
    <t>(3443) sūdzība par cenu aptaujas rezultātu</t>
  </si>
  <si>
    <t>Laima Madara Šveiduka, Nodarbinātības valsts aģentūra</t>
  </si>
  <si>
    <t>(3433) PIL 9.pants - vērtēšana</t>
  </si>
  <si>
    <t>FM ALS &gt; MK</t>
  </si>
  <si>
    <t>(3573) (3592) (3625) Par Ministru kabineta 2020. gada 11. februāra rīkojuma Nr. 49 "Par Rīcības plānu publisko iepirkumu sistēmas uzlabošanai" izpildes gaitu un plānā iekļauto pasākumu īstenošanu</t>
  </si>
  <si>
    <t>I.Bērziņa, A.Senčilo; olga.feldmane@em.gov.lv.</t>
  </si>
  <si>
    <t xml:space="preserve">edus Monta atk. </t>
  </si>
  <si>
    <t>Liepājas universitāte</t>
  </si>
  <si>
    <t>(3487) vai var apvienot 1 iepirkumā bez daļām - uzkopšanas un nekustamo īpašumu apsaimniekošanas pakalpojumi, tajā skaitā apsardzes pakalpojumi</t>
  </si>
  <si>
    <t>Jālabo drukas kļūdas</t>
  </si>
  <si>
    <t>MIDIS RSEZ SIA</t>
  </si>
  <si>
    <t>(3559) Par lēmuma atsaukšanu</t>
  </si>
  <si>
    <t xml:space="preserve">Iveta Ušacka </t>
  </si>
  <si>
    <t>(3468) Par nodokļu pārbaudi</t>
  </si>
  <si>
    <t>Sarmīte Zandere</t>
  </si>
  <si>
    <t>(3412) Par iepirkuma nolikuma grozijumiem</t>
  </si>
  <si>
    <t>Žaneta Podniece, RB Rail</t>
  </si>
  <si>
    <t>(3563) advokatūras likuma izmaiņas, vv- vai jānosaka max cenu</t>
  </si>
  <si>
    <t xml:space="preserve">Daniela Krūmiņa (RAKUS) </t>
  </si>
  <si>
    <t>(3413) Par protokolu elektronisku parakstīšanu</t>
  </si>
  <si>
    <t>Rēzekne</t>
  </si>
  <si>
    <t>(3384) papildu jautājums par sankcijām (edus 3157)</t>
  </si>
  <si>
    <t>Lita Kalniņa, Smiltenes novada dome</t>
  </si>
  <si>
    <t>(3642) kā noteikt cenu papildu darbiem</t>
  </si>
  <si>
    <t>(3534) par "tīrā" auto ieprikumu (nosūtīts ar 3642)</t>
  </si>
  <si>
    <t>(3638) Jauna EST prejudiciālā lieta C-403/21</t>
  </si>
  <si>
    <t>(3633) Par neaizpildītu aili</t>
  </si>
  <si>
    <t>(3648) saskaņo SPS vadlīniju grozījumus</t>
  </si>
  <si>
    <t>IUB web</t>
  </si>
  <si>
    <t>FM ALS &gt; EM</t>
  </si>
  <si>
    <t>(3547) (3640) EM pozīcija par Produktu vispārējās drošības regulas priekšlikumu</t>
  </si>
  <si>
    <t>Kristīne Legzdiņa</t>
  </si>
  <si>
    <t>(3645) Par atbilstību TS prasībām</t>
  </si>
  <si>
    <t>(3597) Par inovāciju iepirkuma īstenošanas vadlīnijām</t>
  </si>
  <si>
    <t>SIA Eiropas Dzelzceļa līnijas</t>
  </si>
  <si>
    <t>(3698) Nolik. grozīšana, mainot izpildes vietu</t>
  </si>
  <si>
    <t>Viedoklis EDUS</t>
  </si>
  <si>
    <t>FM Liene Jaunroze</t>
  </si>
  <si>
    <t>(3553) Fw: Par SAB atbildi saistībā ar ADJIL grozījumiem</t>
  </si>
  <si>
    <t>sanāksme ar SAB</t>
  </si>
  <si>
    <t>Daugavpils novada dome</t>
  </si>
  <si>
    <t>(3556) Par sarunu procedūras piemērošanu</t>
  </si>
  <si>
    <t>Rīgas domes Komercdarbības nodrošinājuma pārvalde</t>
  </si>
  <si>
    <t>(3410) Par pasūtītāju savstarpējiem iepirkumu līgumiem</t>
  </si>
  <si>
    <t>Kultūras informācijas sistēmu centrs</t>
  </si>
  <si>
    <t>(3570) Par vid izziņām</t>
  </si>
  <si>
    <t>FM Agnese Senčilo</t>
  </si>
  <si>
    <t>(3787) FW: Par ieteikuma pret kukuļošanu pārskatīšanu (OECD WGB)</t>
  </si>
  <si>
    <t>Edgars Lauskis, VAS Starptautiskā lidosta Rīga</t>
  </si>
  <si>
    <t xml:space="preserve">(3639) par dokumentu parakstīšanu </t>
  </si>
  <si>
    <t>Vidaga Daniševska, VAS Latvijas Valsts radio un televīzijas centrs</t>
  </si>
  <si>
    <t xml:space="preserve">(3751) PIL41(11)2 - vai jānoraida ikvienā gadījumā, jad pārsniedz 150%? </t>
  </si>
  <si>
    <t>Ieva Kantika, Rīgas Stradiņa Universitāte</t>
  </si>
  <si>
    <t>(3756) SP vai KPaS pēc AK? paātrinātu AK</t>
  </si>
  <si>
    <t>e-pastā lūdz atbildi līdz 26.08 pusdienalaikam</t>
  </si>
  <si>
    <t>Eriks Jansons</t>
  </si>
  <si>
    <t>(3643) par rezultātiem un info sniegšanu</t>
  </si>
  <si>
    <t>Norik Anonīms</t>
  </si>
  <si>
    <t>(3574) par cenu indeksāciju</t>
  </si>
  <si>
    <t>Elīna Zīle</t>
  </si>
  <si>
    <t>(3776) Par SP piemērošanu</t>
  </si>
  <si>
    <t>Ingūna Abzalone</t>
  </si>
  <si>
    <t>(3972) Par iepirkuma komisiju</t>
  </si>
  <si>
    <t>(3791) Par uzņēmuma līgumiem</t>
  </si>
  <si>
    <t>Ilga Leikuma</t>
  </si>
  <si>
    <t>(3515) Par līguma grozījumiem</t>
  </si>
  <si>
    <t>Roberto Zavatta (FM L.Jaunroze)</t>
  </si>
  <si>
    <t>(3543) Request of Information on Selected Aspects of Latvian Legislation on Public Procurement</t>
  </si>
  <si>
    <t>FM:ALS</t>
  </si>
  <si>
    <t>(3572) Par KP pieņemto lēmumu, kurā konstatēta būvniecības uzņēmumu ilggadēja aizliegta vienošanās par dalības nosacījumiem publiskajos un privātajos iepirkumos Latvijā un par īstenoto konkurences tiesību pārkāpumu</t>
  </si>
  <si>
    <t>FM:Agnese Senčilo un Liene Jaunroze.</t>
  </si>
  <si>
    <t>Monta/nogaidīt viedokli</t>
  </si>
  <si>
    <t>Kristīne Brigere (monum.lv)</t>
  </si>
  <si>
    <t>(3585) Apakšuzņēmēju maiņas saskaņošana ar pasūtītāju</t>
  </si>
  <si>
    <t xml:space="preserve">Aija Drulle (Liepājas pilsētas pašvaldība) </t>
  </si>
  <si>
    <t>(3693) par vērtēšanu atbilstoši nolikuma murgiem</t>
  </si>
  <si>
    <t>Deniss Ovčarenko</t>
  </si>
  <si>
    <t>(3432) Par IUB kompetenci Ieslodzījuma vietu pārvaldes iepirkumos</t>
  </si>
  <si>
    <t>sask.ar ASD un JD</t>
  </si>
  <si>
    <t>Viesturs Krievāns</t>
  </si>
  <si>
    <t>(3690) Par galveno būvdarbu veicēju/balstīšanās</t>
  </si>
  <si>
    <t>Max Shine (pārsūtīts no TM)</t>
  </si>
  <si>
    <t>(3555) ALS 2021-1576 (SIA "MAX SHINE" vēstule Nr. MS 05/08/2021-1 )</t>
  </si>
  <si>
    <t>nosū'tīts FM</t>
  </si>
  <si>
    <t>(3802) Lomu apraksts TAP portālam</t>
  </si>
  <si>
    <t>koriģētas lomas TAP portālā+info visiem</t>
  </si>
  <si>
    <t>Džeina Gaile (LVC)</t>
  </si>
  <si>
    <t>(3486) Jautājums pa piegādātāju apvienības pieredzi/balstīšanās</t>
  </si>
  <si>
    <t>sask.Evija,Inta</t>
  </si>
  <si>
    <t>VSIA Latvijas valsts ceļi</t>
  </si>
  <si>
    <t>(3532) Par SP piemērošanu Ķekavas apvedceļa PPP projektā neiekļautiem saistītiem ceļiem</t>
  </si>
  <si>
    <t>FM Iveta Cirse</t>
  </si>
  <si>
    <t>(3542) par viedokļa sniegšanu MK 107 24. punkts</t>
  </si>
  <si>
    <t>Donāta Šmite</t>
  </si>
  <si>
    <t>(3779) par nolikuma prasībām</t>
  </si>
  <si>
    <t>Inta konsultēja sanāksmē 01.09</t>
  </si>
  <si>
    <t>(3533) par dalīšanu</t>
  </si>
  <si>
    <t>sask.Inta V.;sk viedokli WA</t>
  </si>
  <si>
    <t>Rimma Hihļina</t>
  </si>
  <si>
    <t>(3607) par biedrības "Ziemeļvidzemes piekraste" rīkoto iepirkumu</t>
  </si>
  <si>
    <t>Ainārs Skromāns</t>
  </si>
  <si>
    <t>(3578) Par iepirkuma procesa izvērtēšanu</t>
  </si>
  <si>
    <t>Latvijas Apdrošinātāju asociācija</t>
  </si>
  <si>
    <t>(3422)Par ieteikumiem apdrošināšanas pakalpojumu iepirkumiem</t>
  </si>
  <si>
    <t>Gita Zute (CFLA)</t>
  </si>
  <si>
    <t>(3763) par uzticamības atjaunošanu</t>
  </si>
  <si>
    <t>Inese Elksne, Jēkabpils PP</t>
  </si>
  <si>
    <t>(3801) Par ZPI iepirkumu vs. PIL 10.pants</t>
  </si>
  <si>
    <t>Laura Vasaraudze</t>
  </si>
  <si>
    <t>(3820) par filiāles pārbaudi</t>
  </si>
  <si>
    <t>Drošības nozares komp.asociācija</t>
  </si>
  <si>
    <t>(3488) DNKA Priekšlikumi likumprojekta “Grozījumi Publisko iepirkumu likumā” (Nr. 548/Lp13)</t>
  </si>
  <si>
    <t>IUB un FM sūtīts informāc</t>
  </si>
  <si>
    <t>Ģirts Norlinds, VNĪ</t>
  </si>
  <si>
    <t>(3587) 4 jaut. par DIS, tāmju labošanu, vides vad. standartu kā kritēriju, MK 107  23. un 24.p.</t>
  </si>
  <si>
    <t>Rita Ļebedeva (AS Augstsprieguma tīkls)</t>
  </si>
  <si>
    <t>(3807) par līguma grozījumiem</t>
  </si>
  <si>
    <t>Kristīne Krodzeniece</t>
  </si>
  <si>
    <t>(3861) Par lauztu līgumu</t>
  </si>
  <si>
    <t>(3824) Par elektronisko dokumentu juridisko spēku</t>
  </si>
  <si>
    <t>Laura Kolneja (LVRTC)</t>
  </si>
  <si>
    <t>(3869) Par iepirkuma dalīšanu daļās</t>
  </si>
  <si>
    <t>Laura Grundmane(liepājas pilsētas izglītības pārvalde)</t>
  </si>
  <si>
    <t>(3825) par iepirkuma veikšanas kārtības izvēli</t>
  </si>
  <si>
    <t>Latvijas profesionālās uzkopšanas un apsaimniekošanas asociācija</t>
  </si>
  <si>
    <t>(3712) par izmaiņām vadlīnijās</t>
  </si>
  <si>
    <t>jāpublicē</t>
  </si>
  <si>
    <t>Kurzemes raj. tiesa</t>
  </si>
  <si>
    <t>(3849) Spriedums par papildu ietekmēšanas līdzekli - liegums 1 gadu piedalīties iepirkumos</t>
  </si>
  <si>
    <t>Viedoklis EDUS - jāpārsūta Sodu reģ., Elīna veido nomenklatūru šādiem</t>
  </si>
  <si>
    <t>Elīna (nomenklatūra)</t>
  </si>
  <si>
    <t>Ķekavas NP</t>
  </si>
  <si>
    <t>(3628) par iepirkuma komisiju darbību ATR sakarā (+ 3881 VARAM) (+4031 VARAM gala vēstule)</t>
  </si>
  <si>
    <t>ATR skaidrojums precizēts un publicēts</t>
  </si>
  <si>
    <t xml:space="preserve">SIA Ceļu būvniecības sabiedrība Igate
</t>
  </si>
  <si>
    <t>(3721) vai līguma grzījumu gadījumā var palielināties ieprikuma līgumcena</t>
  </si>
  <si>
    <t>Zvērināta advokāta pieprasījums</t>
  </si>
  <si>
    <t>(3701) advokāta pieprasījums krimināllietā - VP formas</t>
  </si>
  <si>
    <t>AS Latvijas valsts meži</t>
  </si>
  <si>
    <t>(3565) Par DIS (11 jaut.)</t>
  </si>
  <si>
    <t>RTU</t>
  </si>
  <si>
    <t>(3716) PIL 4.pants - RTU un SIA Green innovation industry centre</t>
  </si>
  <si>
    <t xml:space="preserve">20.09. interesējās, kad būs atbilde </t>
  </si>
  <si>
    <t>SIA "Skonto Būve"</t>
  </si>
  <si>
    <t>(3667) Par iespējamu izslēgšanu no dalības iepirkumā sakarā ar KP lēmumu par būvnieku karteli</t>
  </si>
  <si>
    <t>(3818) Par SP</t>
  </si>
  <si>
    <t>Jānis Liepiņš, Eksperts (CSDD)</t>
  </si>
  <si>
    <t>(3780) Tīro TL skaidrojuma papildināšana</t>
  </si>
  <si>
    <t>Carnikavas komunālserviss</t>
  </si>
  <si>
    <t>(3799) par piedāvājumu vērtēšanu</t>
  </si>
  <si>
    <t>Pārsūtīts Sodu reģ. 10.09, nomenklatūra izveidota 29.09. (1-34)</t>
  </si>
  <si>
    <t>Juris Bārtuls, Daugavpils PD</t>
  </si>
  <si>
    <t>(3814) Par bezemisiju autobusu skaita aprēķinu</t>
  </si>
  <si>
    <t xml:space="preserve">Bārtuls 23.09. telefoniski informēts, ka gaidām FM viedokli. Starpatbilde nosūtīta 27.09. </t>
  </si>
  <si>
    <t>Linda Kaņepe</t>
  </si>
  <si>
    <t>(3884) Par telpu nomas līgumiem</t>
  </si>
  <si>
    <t>(3985) par Barona Kvartāls vēstuli</t>
  </si>
  <si>
    <t>faktiski izpild.ar edus 3926</t>
  </si>
  <si>
    <t>(3993) TAP portāla darbības uzsākšana 09.09.</t>
  </si>
  <si>
    <t>caur edus visiem info</t>
  </si>
  <si>
    <t>(3998) par ties'ibu aktu projektu apriti TAP ar 09.09.2021.</t>
  </si>
  <si>
    <t>Ilze Āboliņa</t>
  </si>
  <si>
    <t>(3996) FM sagatavots TAP portāla ceļvedis</t>
  </si>
  <si>
    <t>Maŗcis Kauliņš (Augstsprieguma tīkls)</t>
  </si>
  <si>
    <t>(3893) KP lēmums karteļi</t>
  </si>
  <si>
    <t>SIA Barona Kvartāls</t>
  </si>
  <si>
    <t>(3926) IESNIEGUMS Nr.591 Par telpas nomas konkursu</t>
  </si>
  <si>
    <t>Linda Meldrāja</t>
  </si>
  <si>
    <t>(3886) Par SP piemērota</t>
  </si>
  <si>
    <t>Karīna Circene, LVTRC</t>
  </si>
  <si>
    <t xml:space="preserve">(3964) Vai līgums var pārsniegt VV ilgumu </t>
  </si>
  <si>
    <t>sask. Inta, Monta. Lūdz līdz 13.09.</t>
  </si>
  <si>
    <t>(4028) auto dagvielas cenas</t>
  </si>
  <si>
    <t>VVC/ALS FM</t>
  </si>
  <si>
    <t>(4005) ALS 2021-16992, Saņemtā vēstule Par tulkojumu pieprasījumu 2021. g. IV cet.</t>
  </si>
  <si>
    <t>(4047) par dokumentu virzību TAP portālā</t>
  </si>
  <si>
    <t xml:space="preserve">nepievienot Min.bir.vadītāju </t>
  </si>
  <si>
    <t>Lelde Bikovska (RI)</t>
  </si>
  <si>
    <t>(3981) Par VNĪ fasādi</t>
  </si>
  <si>
    <t xml:space="preserve">sask ar vadību </t>
  </si>
  <si>
    <t>Artis, Inta</t>
  </si>
  <si>
    <t>LDDK;LTRK;LPUAA;CLEAN R</t>
  </si>
  <si>
    <t>(3880) FM:ALS uzkopēju prasības</t>
  </si>
  <si>
    <t>līdz 18.09. iveta.cirse</t>
  </si>
  <si>
    <t>(4018) Jauna EST prejudiciālā lieta C-383/21</t>
  </si>
  <si>
    <t>(4019) Jauna EST prejudiciālā lieta C-384/21</t>
  </si>
  <si>
    <t>(4020) Jauna EST prejudiciālā lieta C-376/21</t>
  </si>
  <si>
    <t>(4021) Jauna EST prejudiciālā lieta C-437/21</t>
  </si>
  <si>
    <t>Jūlija Volodina (Valsts augu aizsardzības dienests)</t>
  </si>
  <si>
    <t>(3898) par sp piemērošanu</t>
  </si>
  <si>
    <t>Agnese Rutkovska</t>
  </si>
  <si>
    <t>(3969) par amatpersonas deklarāciju iesniegšanu</t>
  </si>
  <si>
    <t>Atzvanīju</t>
  </si>
  <si>
    <t>Estere Leoke</t>
  </si>
  <si>
    <t>(3897) Par iepirkuma sadalīšanu</t>
  </si>
  <si>
    <t>0kt.03</t>
  </si>
  <si>
    <t>Linda Meldrāja, Jēkabpils ND</t>
  </si>
  <si>
    <t>(3916) Par līguma slēgšanu, ja pretendents nenoslēdz laikus (atkārtoti)</t>
  </si>
  <si>
    <t>(3883) FM:ALS Informatīvā ziņojuma "Par Ministru kabineta 2020.gada 11.februāra rīkojumā Nr. 49 "Par rīcības plānu publisko iepirkumu sistēmas uzlabošanai" ietverto pasākumu izpildes gaitu"</t>
  </si>
  <si>
    <t xml:space="preserve">informācijai </t>
  </si>
  <si>
    <t>Iem Inf.centrs</t>
  </si>
  <si>
    <t>(3891) Par iepirkuma procedūras izvēli gala iekārtu iegādei</t>
  </si>
  <si>
    <t>Vidaga Daniševska (VAS Latvijas Valsts radio un televīzijas centrs)</t>
  </si>
  <si>
    <t>(3913) par izslēgšanas noteikumu pārbaudi</t>
  </si>
  <si>
    <t>Andris Rācenis(Bauska)</t>
  </si>
  <si>
    <t>(3879) par balstīšanos galv.būvd.veicējs apakšuzņ/vēŗtēšana/sik lēmums</t>
  </si>
  <si>
    <t>Ventspils pilsētas pašvaldības iestāde Komunālā pārvalde</t>
  </si>
  <si>
    <t>(3920) par KP lēmumu, ko darīt ar ieprikumiem</t>
  </si>
  <si>
    <t>sk.Montas epastu</t>
  </si>
  <si>
    <t>(4142) par e-pakalpojumiem</t>
  </si>
  <si>
    <t>(4121) Projekts darba grupām: Latvijas Piektā nacionālā atvērtās pārvaldības rīcības plāna 2022.-2025. gadam projekts</t>
  </si>
  <si>
    <t>&amp; Baiba</t>
  </si>
  <si>
    <t>bez iebildumiem</t>
  </si>
  <si>
    <t>Sandris Celmiņš, BVKB</t>
  </si>
  <si>
    <t>(4075) Par IUB dalību vebinārā par būvniecības izmaksām</t>
  </si>
  <si>
    <t>Ieva Erele (Asociācija Latvijas Mēbeles Uzņēmuma)</t>
  </si>
  <si>
    <t>(4072) par to kā saskaņo vadlīnijas IUB</t>
  </si>
  <si>
    <t>Dace Klints, Valsts kase</t>
  </si>
  <si>
    <t>(4135) Par atsauksmju pieprasīšanu</t>
  </si>
  <si>
    <t>(3975) par aritmētikso kļūdu/papildu info</t>
  </si>
  <si>
    <t>FM Marika Valdmane</t>
  </si>
  <si>
    <t>(4184) FM strateģijas saskaņošana</t>
  </si>
  <si>
    <t>Gints Āboliņš</t>
  </si>
  <si>
    <t>(3979) Par līguma grozījumiem</t>
  </si>
  <si>
    <t>Diāna Mašina, Valsts zemes dienests</t>
  </si>
  <si>
    <t xml:space="preserve">(4013) par SP, ja cena ir zem 42tk </t>
  </si>
  <si>
    <t>(4259) Rakstiskie apsvērumi EST prejudiciālā lietā C-31/21</t>
  </si>
  <si>
    <t>pieņemts zināš.,saglabāts</t>
  </si>
  <si>
    <t>(4258) Rakstiskie apsvērumi EST prejudiciālā lietā C-642/20</t>
  </si>
  <si>
    <t>(3966) Par protokolu glabāšanu</t>
  </si>
  <si>
    <t>IeM Inform.centrs, Kristīne Legzdiņa</t>
  </si>
  <si>
    <t>(4033) (4179) Par iespējamām konkurenci ierobežojošām priekšrocībām apakšuzņēmējam</t>
  </si>
  <si>
    <t>Ģirts Norlinds (VNĪ)</t>
  </si>
  <si>
    <t>(3947) kā pie pārejas pierādīt apgrozījumu</t>
  </si>
  <si>
    <t>(4128) Par apakšuzņēmēju nomaiņu</t>
  </si>
  <si>
    <t>Aiga Graudiņa, VNĪ</t>
  </si>
  <si>
    <t>(3994) Vai pilnsabiedrība ir cits pretendents nekā personu apvienība</t>
  </si>
  <si>
    <t>Dace Veitnere</t>
  </si>
  <si>
    <t>(4060) Kā informēt pretendentus par pārtraukšanu</t>
  </si>
  <si>
    <t>Nadežda Pūtele, VRAA</t>
  </si>
  <si>
    <t>(4015) Par trūkuma novēršanu EIS - 1 persona varēs iepirkumā piedalīties vairākos statusos, vai gribam testēt</t>
  </si>
  <si>
    <t>Risinājums EIS palaists 25.09. Atbildēts VRAA 24.09. BUJ publicēts 29.09.</t>
  </si>
  <si>
    <t>Baiba Ūbele, RB Rail AS</t>
  </si>
  <si>
    <t>(4102) pasūtītāju savstarpējie līgumi (ar VKasi par noguldījumiem)</t>
  </si>
  <si>
    <t xml:space="preserve">Gribētu šonedeļ līdz 24.sept., viss jau notiek </t>
  </si>
  <si>
    <t>CFLA, Lāsma Solima</t>
  </si>
  <si>
    <t>(4070) Par iespējamo interešu konfliktu iepirkumā</t>
  </si>
  <si>
    <t>sask. Monta, Inta; viedoklis EDUS</t>
  </si>
  <si>
    <t>IeM Inform.centrs</t>
  </si>
  <si>
    <t>(4110) Par Publisko iepirkumu likuma 64.panta pirmās daļas 2. un 3.punkta piemērošanu</t>
  </si>
  <si>
    <t>LU Matemātikas instit.</t>
  </si>
  <si>
    <t>(3905) par PIL 5_6 izņēmuma piemērošanu</t>
  </si>
  <si>
    <t>(3988) Par skaidrojumu par aritmētisku kļūdu labošanu piedāvājumu vērtēšanā</t>
  </si>
  <si>
    <t>Sabīne Kaņepa, Valsts prezidenta kanceleja</t>
  </si>
  <si>
    <t>(4090) Par iepirkumu relīzēm</t>
  </si>
  <si>
    <t>Ilze Pelēkzirne</t>
  </si>
  <si>
    <t>(4095) Par informācijas izsniegšanu</t>
  </si>
  <si>
    <t>Oskars Neimanis</t>
  </si>
  <si>
    <t>(4131) Par iepirkuma apstrīdēšanu</t>
  </si>
  <si>
    <t>Guntis Kampe, Ropažu novada pašvaldība</t>
  </si>
  <si>
    <t xml:space="preserve">(4104) par SP piemērošanu </t>
  </si>
  <si>
    <t>(4086) PIL 42. pēc VV noslēgšanas</t>
  </si>
  <si>
    <t>(4202) par KPS piemērošanu</t>
  </si>
  <si>
    <t>Valērija Kuzņecova</t>
  </si>
  <si>
    <t>(4138) Par iepirkuma līguma noteikumiem</t>
  </si>
  <si>
    <t>PAS Daugavpils Siltumtīkli</t>
  </si>
  <si>
    <t>(3972)par SPSIL 10p1d9p izņēmumu</t>
  </si>
  <si>
    <t>Anna Rubene</t>
  </si>
  <si>
    <t>(4190) Par līguma darbības termiņu</t>
  </si>
  <si>
    <t>Ziemeļkurzemes reģionālā slimnīca</t>
  </si>
  <si>
    <t>(3955) Par Konkurences padomes lēmumu un iepirkumu ierobežojumiem</t>
  </si>
  <si>
    <t>kopā ar CFLA</t>
  </si>
  <si>
    <t>nosūtīts CFLA 01.10</t>
  </si>
  <si>
    <t>Iveta Ķēniņa-Brūkle (AS Sadales tīkls)</t>
  </si>
  <si>
    <t>(4178) par prasību noteikšanu</t>
  </si>
  <si>
    <t>Iekšlietu ministrijas Informācijas centrs</t>
  </si>
  <si>
    <t>(4012) par VV pagarināšanu</t>
  </si>
  <si>
    <t>Gunta Smalkā</t>
  </si>
  <si>
    <t>(4282) Par iepirkuma komisiju</t>
  </si>
  <si>
    <t>Inese Visocka</t>
  </si>
  <si>
    <t>(4287) Par izsl noteikumu pārbaudi</t>
  </si>
  <si>
    <t>FM ALS, Marika Valdmane</t>
  </si>
  <si>
    <t>(4319) darba plāna izpilde</t>
  </si>
  <si>
    <t>&amp; ID</t>
  </si>
  <si>
    <t xml:space="preserve">SIA Rīgas namu pārvaldnieks
</t>
  </si>
  <si>
    <t>(4025) par sadalīšanu</t>
  </si>
  <si>
    <t>eparaksts</t>
  </si>
  <si>
    <t>(4228) Par PIL 3.p.(2) piemērošanu (Eurograduate 2022)</t>
  </si>
  <si>
    <t xml:space="preserve"> steidzamība vēstulē nebija minēta.</t>
  </si>
  <si>
    <t>RP SIA "Rīgas Satiksme"</t>
  </si>
  <si>
    <t>(4154) Par izlīgumu autobusu piegādes līgumā (SOLARIS Bus&amp;Coach S.A.)</t>
  </si>
  <si>
    <t>LPSA</t>
  </si>
  <si>
    <t>(4224) Par pirmspārbaudēm</t>
  </si>
  <si>
    <t>sask Inta</t>
  </si>
  <si>
    <t>Ilze Priedīte</t>
  </si>
  <si>
    <t>(4083) Par datu publicēšanu</t>
  </si>
  <si>
    <t>Sask ID</t>
  </si>
  <si>
    <t>Toms Ozers</t>
  </si>
  <si>
    <t>(4266) par iepirkumu pārtraukšanu</t>
  </si>
  <si>
    <t>Aija Drulle (Liepājas pilsētas pašvaldība)</t>
  </si>
  <si>
    <t>(4189) tehniskā piedāvājuma vērtēšana</t>
  </si>
  <si>
    <t>SIA Lokširs</t>
  </si>
  <si>
    <t>(4298) atzinuma pieprasījums</t>
  </si>
  <si>
    <t>(4130) par iepirkuma dok. pirmspārbaudi SIF 2021/9</t>
  </si>
  <si>
    <t>https://www.eis.gov.lv/EKEIS/Supplier/Procurement/62794</t>
  </si>
  <si>
    <t>Ogres novada pašvaldība</t>
  </si>
  <si>
    <t>(4290) Par atkārtotu vērtēšanu</t>
  </si>
  <si>
    <t>(4252) TAP portāla ceļvedis</t>
  </si>
  <si>
    <t>pieņemts zināš.,saglab.</t>
  </si>
  <si>
    <t xml:space="preserve">TAP portāls </t>
  </si>
  <si>
    <t>(4326) par dok.virzību TAP portālā</t>
  </si>
  <si>
    <t>Atis Ķīnasts</t>
  </si>
  <si>
    <t xml:space="preserve">(4275) vai tirgus izpētes dalībniks var piedalīties iepirkumā? </t>
  </si>
  <si>
    <t xml:space="preserve">Benita Strapcāne
</t>
  </si>
  <si>
    <t xml:space="preserve">(4316) PIL 9.panta organizēšanas kārtība </t>
  </si>
  <si>
    <t>Ilze Birkenfelde, Ozolnieku NP</t>
  </si>
  <si>
    <t>(4277) Par iepirkuma komisiju pēc ATR</t>
  </si>
  <si>
    <t>sask. Monta. Interesejās 13.10.</t>
  </si>
  <si>
    <t>BKUS</t>
  </si>
  <si>
    <t>(4284) Par iepirkumiem nekavējošai med. palīdzības sniegšanai un nepieciešamiem PIL grozījumiem</t>
  </si>
  <si>
    <t>Pārsūtīts FM (08.10), atbildēts BKUS (08.10). Par tikšanos BKUS informēta e-pastā 14.10.</t>
  </si>
  <si>
    <t>(4315) par inovāciju vadlīnijām</t>
  </si>
  <si>
    <t>nosūtīta em ziņa, ka publicētas vadlīnijas</t>
  </si>
  <si>
    <t>(4160) Par iepirkuma SIF 2021/4 norises pirmspārbaudi (pirmajai daļai)</t>
  </si>
  <si>
    <t>SIA Izdevniecība Dienas Mediji</t>
  </si>
  <si>
    <t>(4317) par iespējamiem pārkāpumiem NVD iepirkumā (neprasa info publicētajos medijos)</t>
  </si>
  <si>
    <t xml:space="preserve">IUB zināšanai </t>
  </si>
  <si>
    <t>Jūrmalas siltums</t>
  </si>
  <si>
    <t>(4261) Par sniegto atzinumu</t>
  </si>
  <si>
    <t>Lietuvas Iepirkumu birojs</t>
  </si>
  <si>
    <t>(4274) Par dalību 25.11. konferencē</t>
  </si>
  <si>
    <t>Galīgs apstiprinājums par dalību un tēma saņemti 21.10. Saziņa notika ārpus EDUS, bet pievienota tur.</t>
  </si>
  <si>
    <t>VARAM, Zigmārs Legzdiņš</t>
  </si>
  <si>
    <t>(4183) Par ZPI kritērijiem</t>
  </si>
  <si>
    <t xml:space="preserve">Nosūtīts 18.10. </t>
  </si>
  <si>
    <t>ZPI BUJ [3] un [5] precizēti, apvienojot vienā</t>
  </si>
  <si>
    <t>Latvijas apdrošināšanas brokeru asociācija</t>
  </si>
  <si>
    <t>(4251) Par publicētajiem LAA ieteikumiem apdrošināšanas pakalpojumu iepirkumiem</t>
  </si>
  <si>
    <t>Zemkopības ministrija</t>
  </si>
  <si>
    <t>(4283) par apdrošināšanas ieprikumiem un brokeri</t>
  </si>
  <si>
    <t>gaidīt laa atbildi/kopā ar brokeriem</t>
  </si>
  <si>
    <t>ĀM</t>
  </si>
  <si>
    <t>(4333) IELŪGUMS: 12.11.2021. Tiešsaistes konference "Latviešu valoda Eiropas Savienībā - terminoloģijas izstrāde Eiropas Savienības un Latvijas iestādēs un savstarpējā sadarbība "</t>
  </si>
  <si>
    <t>info visiem nosūtīšu 29.10.</t>
  </si>
  <si>
    <t>nozūtīts info birojam</t>
  </si>
  <si>
    <t>Aiva Upīte, Rīgas Stradiņa Universitāte</t>
  </si>
  <si>
    <t>(4305) Jautājumi saistībā ar tīrā autotransporta iepirkumiem</t>
  </si>
  <si>
    <t>atbildēts par 4583</t>
  </si>
  <si>
    <t>Agnese Frīdenberga</t>
  </si>
  <si>
    <t>(4365) FW: Materiāls SAPI īstenošanai</t>
  </si>
  <si>
    <t>Katrīna Pašķeviča</t>
  </si>
  <si>
    <t>(4372) Par vēstules pārsūtišanu</t>
  </si>
  <si>
    <t>FM ALS, Valsts ieņēmumu dienests</t>
  </si>
  <si>
    <t>(4374) auto noma ar šoferi</t>
  </si>
  <si>
    <t>FM līdz 12.10</t>
  </si>
  <si>
    <t xml:space="preserve">agnese.sencilo@fm.gov.lv&gt; </t>
  </si>
  <si>
    <t>FM ALS, CFLA</t>
  </si>
  <si>
    <t>(4421) aptauja par plānotajiem PPP līgumiem</t>
  </si>
  <si>
    <t>RAKUS, Aija Jēkabsone-Lasenberga</t>
  </si>
  <si>
    <t>(4352) Par iespējamu būvuzrauga interešu konfliktu piedāvājumā</t>
  </si>
  <si>
    <t>sask. Monta. Telefoniski lūdza līdz 15. okt. noteikti</t>
  </si>
  <si>
    <t>Valentīna Jegorova</t>
  </si>
  <si>
    <t>(4369) Par iepirkumu komisiju</t>
  </si>
  <si>
    <t>Jūrmalas Siltums</t>
  </si>
  <si>
    <t>(4409) Par Sarunu procedūru</t>
  </si>
  <si>
    <t>(4370) Par līgumiem vv ietvaros</t>
  </si>
  <si>
    <t>sask. Monta. 3.jaut. nosūtīts 07.10.</t>
  </si>
  <si>
    <t>FM ALS 2021-19015 par BKUS vēstuli</t>
  </si>
  <si>
    <t>(4430) Par BKUS vēstuli (par tikšanos)</t>
  </si>
  <si>
    <t xml:space="preserve"> Sanāksme ieplānota ar FM 20.10., ar BKUS 21.10.</t>
  </si>
  <si>
    <t>Česlavs Gržibovskis</t>
  </si>
  <si>
    <t>(4497) 2021.gada OECD Ekonomikas pārskata par Latviju projekts</t>
  </si>
  <si>
    <t>sask.ar A.Irmeja</t>
  </si>
  <si>
    <t>(4560) MK 537 grozījumu projekts, plus V nodaļa PIL piemērošana</t>
  </si>
  <si>
    <t>Inese Deme, RD</t>
  </si>
  <si>
    <t>(4362) Par iespējamu ētikas pārkāpumu iepirkumā</t>
  </si>
  <si>
    <t>(4463) par prasībām ieprikumā</t>
  </si>
  <si>
    <t>22.10grib</t>
  </si>
  <si>
    <t>E-pasts</t>
  </si>
  <si>
    <t>Līga Landsberga, Siguldas novada dome</t>
  </si>
  <si>
    <t>(4469) PIL 54.panta piektās daļas skaidrojums</t>
  </si>
  <si>
    <t>Karīna Circene, LVRTC</t>
  </si>
  <si>
    <t>(4523) Par būvdarbu iepirkuma priekšmetu un apjomu</t>
  </si>
  <si>
    <t>Ivan Holič, Slovakia</t>
  </si>
  <si>
    <t>(4470) Par elektronisku komunikāciju iepirkumos</t>
  </si>
  <si>
    <t>Baiba R-L, Agnese, Monta</t>
  </si>
  <si>
    <t>Ilze Ābika, Centrālā vēlēšanu komisija</t>
  </si>
  <si>
    <t xml:space="preserve">(4486) lūgums/steidams - vai var AK, ja TS ir slepena </t>
  </si>
  <si>
    <t>Sandra Veide, Sabiedrības integrācijas fonds</t>
  </si>
  <si>
    <t>(4547) AK daļā nav atbilstošu piedāvājumu, vai var KPaS</t>
  </si>
  <si>
    <t>atzvanīju, izskaidroju, bet vienalga gaida</t>
  </si>
  <si>
    <t>Laura Johansone, Rīgas nami</t>
  </si>
  <si>
    <t>(4494) Par iepirkuma līguma līgumcenas indeksēšanu</t>
  </si>
  <si>
    <t>Ginta Beitiņa</t>
  </si>
  <si>
    <t>(4412) Par piedalīšanos iepirkumā</t>
  </si>
  <si>
    <t>ALS: darbam. 2021-19139, Rezolūcija Biedrības "Būvmateriālu ražotāju asociācija" 2021. gada 5. oktobra vēstule Nr. 18 Par situāciju būvmateriālu ražošanas nozarē</t>
  </si>
  <si>
    <t>(4540) būvmateriālu asociācijas ieteikumi ēnu ekonomikas apkarošanai</t>
  </si>
  <si>
    <t>FM grib jau uz piektdienu/O.Virsis</t>
  </si>
  <si>
    <t>nosūtīts, bet vajag edus saskaņot</t>
  </si>
  <si>
    <t xml:space="preserve">(4639) vidējās degvielas cenas sept. </t>
  </si>
  <si>
    <t>Viļānu namsaimnieks</t>
  </si>
  <si>
    <t>(4424) No kādas summas jārīko iepirkumi EIS (SPS)</t>
  </si>
  <si>
    <t>Lūdz ASAP, tauta salst</t>
  </si>
  <si>
    <t>Līga Bormeistere-Gailīte, SIA Pilna servisa līzings</t>
  </si>
  <si>
    <t>(4633) par auto kalkulatora problēmu</t>
  </si>
  <si>
    <t>Evita Grudule (Salaspils novada dome)</t>
  </si>
  <si>
    <t>(4427) Par PIL 4. panta pirmās daļas piemērošanu</t>
  </si>
  <si>
    <t>(4373) French Presidency of the Council of the European Union - Public procurement</t>
  </si>
  <si>
    <t>sask.ar A.Irmeja, B.Ruķere</t>
  </si>
  <si>
    <t>FM (RI)</t>
  </si>
  <si>
    <t>(4566) par apakšuzņēmēja būvdarbu vadītāju</t>
  </si>
  <si>
    <t xml:space="preserve">sask. ar Montu, Intu.E-pastā lūgts līdz 25.10. </t>
  </si>
  <si>
    <t>Liene Maisaka</t>
  </si>
  <si>
    <t>(4557) Par neiesniegtu paziņojumu</t>
  </si>
  <si>
    <t>(4456) par 45_8</t>
  </si>
  <si>
    <t>Inga Upenāja (LDZ)</t>
  </si>
  <si>
    <t>(4620) apstiprināt izlsēgš.not.neesamību</t>
  </si>
  <si>
    <t>(4485) Par balstīšanos uz speciālista kvalifikāciju</t>
  </si>
  <si>
    <t>(4459) Par speciālista atbilstību</t>
  </si>
  <si>
    <t>SIA Valmieras ūdens</t>
  </si>
  <si>
    <t>(4526) Par siltumenerģijas iepirkumu</t>
  </si>
  <si>
    <t>Georgs Vadanjans</t>
  </si>
  <si>
    <t>(4558) par tikšanos</t>
  </si>
  <si>
    <t>ID tikās</t>
  </si>
  <si>
    <t>SIA Waless (ZAB)</t>
  </si>
  <si>
    <t>(4345) par viedokļa sniegšanu</t>
  </si>
  <si>
    <t>vadības saskaņots</t>
  </si>
  <si>
    <t xml:space="preserve">Artūrs Ševčuks "Advokāts" </t>
  </si>
  <si>
    <t>(4422) Vai uz iepirkumu par 2500000 ir attiecināmi 9. panta noteikumi?</t>
  </si>
  <si>
    <t>(4599) Jauna EST prejudiciālā lieta C-545/21 ANAS</t>
  </si>
  <si>
    <t>(4583) tīrais auto vēl jautājumi</t>
  </si>
  <si>
    <t>atbildēts ar 4305</t>
  </si>
  <si>
    <t>IZM/KNAB (pārsūtīts)</t>
  </si>
  <si>
    <t>(4440) (4471) par skaidrojuma sniegšanu</t>
  </si>
  <si>
    <t>Katrīna Līcīte (VNĪ)</t>
  </si>
  <si>
    <t>(4358) Par 42.o.13.d.</t>
  </si>
  <si>
    <t>SIA Pilna servisa līzings</t>
  </si>
  <si>
    <t>(4360) Jautājums par kvalitātes vadību PIL47_1</t>
  </si>
  <si>
    <t>FM ALS, VARAM</t>
  </si>
  <si>
    <t>(4492) informācijai par plānošanas reģioniem un informēt par iestādes reģionālajām iestādēm</t>
  </si>
  <si>
    <t>tieši uz IUB neattiecas - ALS - informācijai</t>
  </si>
  <si>
    <t>Arturs Ševčuks (advokāts)</t>
  </si>
  <si>
    <t>(4428) par 25. panta neienitereētību</t>
  </si>
  <si>
    <t>(4687)Par ES Tiesas septembra spriedumu apkopojuma tabulu</t>
  </si>
  <si>
    <t>Matīss Kaņeps</t>
  </si>
  <si>
    <t>(4462) elektrība spsil 10.p16p</t>
  </si>
  <si>
    <t xml:space="preserve">(4384) par PIL 64. pantu </t>
  </si>
  <si>
    <t xml:space="preserve">edus </t>
  </si>
  <si>
    <t>SIA Rīgas BioEnerģija</t>
  </si>
  <si>
    <t>(4383) grib lai izskata nolikumu</t>
  </si>
  <si>
    <t>SIA Rīgas Austrumu klīniskā universitātes slimnīca</t>
  </si>
  <si>
    <t xml:space="preserve">(4564) par SP piemērošanas gadījumiem </t>
  </si>
  <si>
    <t>Alīna Bogdanova-Uzkliņģe, Nodrošinājuma valsts aģentūra</t>
  </si>
  <si>
    <t>(4509) iepirkuma dokumentu izsniegšana zv. advokātam</t>
  </si>
  <si>
    <t>Kaspars Koļcs, SIA Rehill</t>
  </si>
  <si>
    <t>(4512) ierosinājumi iepirkumu uzlabošanai</t>
  </si>
  <si>
    <t>Līga Erte, Viļānu apvienības pārvalde</t>
  </si>
  <si>
    <t>(4549) Par nepilnību iepirkumā</t>
  </si>
  <si>
    <t>Solvita Alsberga</t>
  </si>
  <si>
    <t>(4605) Par pretendneta noraidīšanu</t>
  </si>
  <si>
    <t>Česlavs Gžibovskis (EM)</t>
  </si>
  <si>
    <t>(4818) SASKAŅOŠANAI: Latvijas komentāri par 2021.gada OECD Ekonomikas pārskata par Latviju projektu</t>
  </si>
  <si>
    <t>agnese.lukevica;inga bērziņa</t>
  </si>
  <si>
    <t>SIA Revohaus/als</t>
  </si>
  <si>
    <t>(4483;4476) 21.jautājums par balstīšanos un pieredzes pierādīšanu</t>
  </si>
  <si>
    <t>L.Jaunroze</t>
  </si>
  <si>
    <t>Kaspars Macāns</t>
  </si>
  <si>
    <t>(4443) par paildu info+nepam.lēts</t>
  </si>
  <si>
    <t>Baltic Builders Alliance</t>
  </si>
  <si>
    <t>(4468) trīspusēja vienošanās/līguma grozījumi</t>
  </si>
  <si>
    <t>Raiskuma pamatskola</t>
  </si>
  <si>
    <t>(4661) Par cenu indeksāciju</t>
  </si>
  <si>
    <t>Dž.Gaile, LVC</t>
  </si>
  <si>
    <t>(4546) Par balstīšanos</t>
  </si>
  <si>
    <t>sask. Monta, Evija</t>
  </si>
  <si>
    <t>Jānis Streipa, CFLA</t>
  </si>
  <si>
    <t>(4580) par balstīšanos uz apakšuzņēmēja spējām</t>
  </si>
  <si>
    <t>sask. Monta, Inta</t>
  </si>
  <si>
    <t>Linards Dubosvkis</t>
  </si>
  <si>
    <t>(4696) par prasībām nepamatotām</t>
  </si>
  <si>
    <t>un lvm vēstule jāuzraksta</t>
  </si>
  <si>
    <t>Dace Šternberga, SIVA</t>
  </si>
  <si>
    <t>(4653) auto noma - PIL &amp; MK instr.12</t>
  </si>
  <si>
    <t>(4640) PIL 42.p. (1) 1.p. pārbaude ārvalstniekiem</t>
  </si>
  <si>
    <t>sask. Monta, Inta, Evija</t>
  </si>
  <si>
    <t xml:space="preserve">RTU </t>
  </si>
  <si>
    <t>(4574) Par iepirkumiem COVID apstākļos</t>
  </si>
  <si>
    <t>(4655) Par līgumiem ar LETA</t>
  </si>
  <si>
    <t>Pasažieru vilciens</t>
  </si>
  <si>
    <t>(4682) Par skaidrojuma sniegšanu</t>
  </si>
  <si>
    <t>Vidaga Daniševksa</t>
  </si>
  <si>
    <t>(4565) Par dokumentu uzglabāšanu EIS</t>
  </si>
  <si>
    <t>Ģirts Norlinds, VAS Nekustamie īpašumi</t>
  </si>
  <si>
    <t>(4757) par rēķinu apmaksas ieprikumu</t>
  </si>
  <si>
    <t>Rīgas brīvostas pārvalde</t>
  </si>
  <si>
    <t>(4456) par metodisko atbalstu</t>
  </si>
  <si>
    <t>nob.13</t>
  </si>
  <si>
    <t>EK (FM Liene Jaunroze)</t>
  </si>
  <si>
    <t>(4481) Procurement thresholds for years 2022-2023</t>
  </si>
  <si>
    <t>FM gatavo proj.sask.ar IUB</t>
  </si>
  <si>
    <t>Silvestrs Savickis</t>
  </si>
  <si>
    <t>(4592) vadlīnijas pasākumu org</t>
  </si>
  <si>
    <t>SIA Rīgas Ūdens</t>
  </si>
  <si>
    <t>(4567) Par būvdarbu sadalīšanu (5007) par tikšanos</t>
  </si>
  <si>
    <t>sask. Inta</t>
  </si>
  <si>
    <t>tikšanās notikusi 24.11.</t>
  </si>
  <si>
    <t>(4645) ALS: darbam. 2021-19730-ip, Saņemtā vēstule Aptauja par DV dokumentu aprites organizēšanu</t>
  </si>
  <si>
    <t xml:space="preserve">atb. ID; viedoklis FAD ? </t>
  </si>
  <si>
    <t>???</t>
  </si>
  <si>
    <t>Zāļu valsts aģentūra</t>
  </si>
  <si>
    <t>(4688) Par nepieciešamajiem grozījumiem PIL</t>
  </si>
  <si>
    <t>27.10. zvanīja Jaunroze, uzd. nodots Oskaram Virsim. FM domā, ka vajadzētu skatīt šo kopsakarā ar BKUS vēstuli EDUS 4284. Plānota sanāksme  ar FM 11.11.</t>
  </si>
  <si>
    <t>Valsts Nekustamie īpašumi</t>
  </si>
  <si>
    <t>(4701) Par būvmateriālu izmaksu pieaugumu</t>
  </si>
  <si>
    <t>(4612) norise iepirkumā nr. SIF 2021/6</t>
  </si>
  <si>
    <t>(4716) par dok pirmspārbaudi Nr. SIF 2021/11 KPS ar sarunām bez publ. hig.preces aziem bērniem</t>
  </si>
  <si>
    <t>Iesniegšana 16.11.</t>
  </si>
  <si>
    <t xml:space="preserve">Rīgas Tehniskā universitāte
</t>
  </si>
  <si>
    <t>(4764) vai dalības maksa kopībā ir iepirkums</t>
  </si>
  <si>
    <t xml:space="preserve">RD Mājokļu un vides departaments
</t>
  </si>
  <si>
    <t>(4749) 0.00 vērtēšana ieprikuma; (5014) KP viedoklis</t>
  </si>
  <si>
    <t>(4646) 22.10.2021., 03000-2.2.3-e/405, Atbilde uz 21.09.2021. vēstuli Nr. 1-3.2/1699</t>
  </si>
  <si>
    <t>(4678) čīkstuļi</t>
  </si>
  <si>
    <t>(4746) Par kriminālprocesu</t>
  </si>
  <si>
    <t>FM, Agnese Senčilo/ CSDD Liepiņš</t>
  </si>
  <si>
    <t>(4543) (4699) FM un CSDD komentāri par Tīrā auto skaidrojumu</t>
  </si>
  <si>
    <t>saruna 30.11.</t>
  </si>
  <si>
    <t>Gunta Čekstere, Latvijas Universitātes Bioloģijas institūts</t>
  </si>
  <si>
    <t xml:space="preserve">(4798) auto iepirkums </t>
  </si>
  <si>
    <t>Uģis Ludiņš (KPMG)</t>
  </si>
  <si>
    <t>(4778) Fw: par pārbaudes veikšanu uz aktuālajām amatpersonām</t>
  </si>
  <si>
    <t>SIA Auto Vip Buss</t>
  </si>
  <si>
    <t xml:space="preserve">(4855) par tīrā transporta prasībām nolikumā </t>
  </si>
  <si>
    <t>steidzami</t>
  </si>
  <si>
    <t>Paula Dirina, SIA Peri</t>
  </si>
  <si>
    <t>(4802) būtu saņemt aktuālo/ jaunu iepirkumu paziņojumus būvniecības nozarē</t>
  </si>
  <si>
    <t>sask. ID</t>
  </si>
  <si>
    <t>Normunds Naglis, Zemgales plānošanas reģions</t>
  </si>
  <si>
    <t>(4805) (4809) vai izdruks no VID bāzes par degvielas licences esamību ir pietiekama</t>
  </si>
  <si>
    <t>(4806) Par 42.p.1.d. izslēgšanas noteikumiem</t>
  </si>
  <si>
    <t>(4950) degvielas vidējās cenas</t>
  </si>
  <si>
    <t>(4788) Par skaidrojuma sniegšanu</t>
  </si>
  <si>
    <t xml:space="preserve">Ilga Jermacāne (FM) </t>
  </si>
  <si>
    <t>(4904) Jauna EST prejudiciālā lieta C-592/21</t>
  </si>
  <si>
    <t>nosūtīts I.Cirsei</t>
  </si>
  <si>
    <t>(4905) Jauna EST prejudiciālā lieta C-486/21</t>
  </si>
  <si>
    <t>FM , Marika Valdmane</t>
  </si>
  <si>
    <t>(4783) FM DP 2022 izstrāde</t>
  </si>
  <si>
    <t>edus Artis, Evija, Monta, Baiba</t>
  </si>
  <si>
    <t>Jānis Bērziņš</t>
  </si>
  <si>
    <t>(4847) Par termina skaidrojumu "saistīta juridiska persona"</t>
  </si>
  <si>
    <t>(4800) Par cenu indeksāciju</t>
  </si>
  <si>
    <t>Uldis Dreimanis, LVRTC</t>
  </si>
  <si>
    <t>(4946) Par ADJIL 44.panta piemērošanu</t>
  </si>
  <si>
    <t>sask. ar Montu. Lūdz steidzami</t>
  </si>
  <si>
    <t>Māris Zvaignze (Saint tech)</t>
  </si>
  <si>
    <t>(4978) Izmaiņas PIL/tikšanās</t>
  </si>
  <si>
    <t>IUB nepiedalās.</t>
  </si>
  <si>
    <t>(4971) par plānošanu</t>
  </si>
  <si>
    <t>Izglītības un Zinātnes ministrija</t>
  </si>
  <si>
    <t>(4862) Par līguma grozījumiem</t>
  </si>
  <si>
    <t>Sigita Šiļvjane, Zemgales plānošanas reģions</t>
  </si>
  <si>
    <t>(4796) Par iepirkumu plānošanu</t>
  </si>
  <si>
    <t>Nodrošinājuma valsts aģentūra</t>
  </si>
  <si>
    <t>(4873) par grozījumiem līgumā par aprēķiniem PPP piemērošanu</t>
  </si>
  <si>
    <t>Lūdz līdz 15.11.; sazvanīts, informēts par virzību</t>
  </si>
  <si>
    <t>Māris Ošlejs</t>
  </si>
  <si>
    <t xml:space="preserve">(4935) neskaidrs jautājums </t>
  </si>
  <si>
    <t>Atzvanīts</t>
  </si>
  <si>
    <t>EK/Liene Jaunroze</t>
  </si>
  <si>
    <t>(5003) (5015) (5016) FW: Publication in OJ of the Regulations setting the public procurement thresholds for the years 2022-202</t>
  </si>
  <si>
    <t>nosūtīts Lienei Jaunrozei</t>
  </si>
  <si>
    <t>(4808) Par apgrozījumu VV gadījumā</t>
  </si>
  <si>
    <t>FM ALS: elektromontāžas asoc</t>
  </si>
  <si>
    <t>(4955) Par aplokšņu algu apkarošanas pasākumiem elektromontāžas nozarē</t>
  </si>
  <si>
    <t>FM Virsis 26.11</t>
  </si>
  <si>
    <t>Anete Skujiņa, Liepājas pilsētas pašvaldība</t>
  </si>
  <si>
    <t>(4801) Par papildu tramvaja vagona iegādi</t>
  </si>
  <si>
    <t>Māris Zvaigzne (Saint-tech)</t>
  </si>
  <si>
    <t>(5036) atkal par tikšanos</t>
  </si>
  <si>
    <t>atteikts,norādits.lai EM uzaicina</t>
  </si>
  <si>
    <t>Nikos Jasinopoulos</t>
  </si>
  <si>
    <t>(5037) Par Premium Moodle Partners pakalpojumiem</t>
  </si>
  <si>
    <t>Jautājumu primārais adresāts ir VISC, jautājumi ir par tā izsludinātu PIL 2. panta iepirkumu. Sazvanīts VISC, IUB tālāka iesaiste nav nepieciešama un atbilde netiks sniegta.</t>
  </si>
  <si>
    <t>(4954) FW: par iepirkumu jomas ieguldījumu priekšnosacījumu</t>
  </si>
  <si>
    <t>SIA Marathon Ltd</t>
  </si>
  <si>
    <t xml:space="preserve">(5076) RS nepilda līgumu </t>
  </si>
  <si>
    <t>Pēteris Kassalietis, Rīgas pašvaldības SIA Rīgas satiksme</t>
  </si>
  <si>
    <t>(4869) par tīro auto</t>
  </si>
  <si>
    <t>Evita Zelenkova</t>
  </si>
  <si>
    <t>(4852) par apakšuz.piesaisti</t>
  </si>
  <si>
    <t>EDZL</t>
  </si>
  <si>
    <t>(5021) par publicēšanu</t>
  </si>
  <si>
    <t>grib līdz 26.11/Monta</t>
  </si>
  <si>
    <t>(4792) Par procedūras izvēli</t>
  </si>
  <si>
    <t>(4851) par skaidrojuma sniegšanu (iespējama iepirkuma mākslīga sadalīšana - būvdarbi ) un (5031) par ar būvdarbiem saistītiem pakalpojumiem</t>
  </si>
  <si>
    <t>sask. Inta; atbildi nosūtīt c.c. arī ZM NĪ</t>
  </si>
  <si>
    <t xml:space="preserve">(4769) Par iepirkuma dokumentācijas primspārbaudi AK SIF 2021/12 Pārt. preces maziem bērniem </t>
  </si>
  <si>
    <t>Iesniegšana 2.dec.</t>
  </si>
  <si>
    <t>Romāns Kondratenko</t>
  </si>
  <si>
    <t>(4877) par MK.104</t>
  </si>
  <si>
    <t>Marija Tatarčika</t>
  </si>
  <si>
    <t>(4902) par izslēgšanas noteikumu pārbaudi VV ietvaros</t>
  </si>
  <si>
    <t>(5026) Par ES Tiesas oktobra spriedumu apkopojuma tabulu</t>
  </si>
  <si>
    <t>(5072) 2021.gada OECD Ekonomikas pārskata par Latviju projekts uz 13.decembra OECD EDRC komitejas sanāksmi</t>
  </si>
  <si>
    <t>nosūt.arī FM inform.</t>
  </si>
  <si>
    <t>(4827) Par līguma pārņemšanu</t>
  </si>
  <si>
    <t>Kristīne Alpēna (Liepājas speciālās ekonomiskās zonas pārvalde)</t>
  </si>
  <si>
    <t>(4856) Par piedāvājuma nodrošinājumu</t>
  </si>
  <si>
    <t>rakstveidā nevajag</t>
  </si>
  <si>
    <t>jāliek edus, ka izpildīts</t>
  </si>
  <si>
    <t>Inga Upenāja, VAS Latvijas Dzelzceļs</t>
  </si>
  <si>
    <t>(4981) Par pamatojumu SPSIL SP procedūrai bez publikācijas</t>
  </si>
  <si>
    <t>(4953) auto iepirkumu N &amp; M klase</t>
  </si>
  <si>
    <t>Inga Kabuce (AS Rīgas Siltums)</t>
  </si>
  <si>
    <t>(4967) bioenerģijas nolikums</t>
  </si>
  <si>
    <t>Izpildīts ar tikšanos 30.11</t>
  </si>
  <si>
    <t>Dainis Gipters, Latvijas autoceļu uzturētājs</t>
  </si>
  <si>
    <t xml:space="preserve">(4832) auto iepirkumi </t>
  </si>
  <si>
    <t>E.Šteinboks</t>
  </si>
  <si>
    <t>(4915) par neatilstošiem paziņojumiem</t>
  </si>
  <si>
    <t>sask.I.Mortukāne</t>
  </si>
  <si>
    <t>Alise Keiša</t>
  </si>
  <si>
    <t>(4979) Par tulkojumu apliecinājumu</t>
  </si>
  <si>
    <t>Inese Elksne (Jēkabpils pilsētas pašvaldība)</t>
  </si>
  <si>
    <t>(4983) par komisijas darbu</t>
  </si>
  <si>
    <t>Saks. ar Montu</t>
  </si>
  <si>
    <t>Līga Stivreniece(Preiļu slimnīca)</t>
  </si>
  <si>
    <t>(5083) par līguma izpildi, vai var ņemt nākamo</t>
  </si>
  <si>
    <t>sk edus</t>
  </si>
  <si>
    <t>Ivars Gailums, SIA KONO</t>
  </si>
  <si>
    <t>(5112) Mercell sistēmas abonēšanas piedāvājums</t>
  </si>
  <si>
    <t>VARAM par Saulkrastu novada domes vēstuli</t>
  </si>
  <si>
    <t>(4916) Par in-house situāciju atkritumu apsaimniekošanā jaunizveidotā novadā (ZAAO Saulkrastos)</t>
  </si>
  <si>
    <t>Ādažu novada dome</t>
  </si>
  <si>
    <t>(4810) par tāmes aizpildīšanu</t>
  </si>
  <si>
    <t>sask. Evija Rubene</t>
  </si>
  <si>
    <t>(5067) atkārtoti = zv.advokāts pieprasa ieprikumu lietu</t>
  </si>
  <si>
    <t xml:space="preserve">EDUS komentārs </t>
  </si>
  <si>
    <t>Vineta Silkāne-Brača, CFLA</t>
  </si>
  <si>
    <t xml:space="preserve">(5010) par speciālista nomaiņu (zvanīja) </t>
  </si>
  <si>
    <t>Jevgēnija Levandska</t>
  </si>
  <si>
    <t>(5148) Par apakšuzņēmēja statusu</t>
  </si>
  <si>
    <t>(4920) FM pieprasa, lai IZM iesniedz IUB saskaņošanai HEI pamatojumu pakalpojuma - mikroplastmasas paraugu analīze, sniedzēja izvēlei sarunu procedūrā.</t>
  </si>
  <si>
    <t xml:space="preserve">24.11. LHEI rakstīja un interesējās, kad būs; atzvanīts. </t>
  </si>
  <si>
    <t>(5115) Par pretendentu no trešajām valstīm izslēgšanu, ja nav nolīguma ar ES</t>
  </si>
  <si>
    <t>(5116) Jauna EST prejudiciālā lieta C-631/21</t>
  </si>
  <si>
    <t>(5090) Par PIL un ADJIL iik depozitiem</t>
  </si>
  <si>
    <t>(4944) Par līguma grozījumiem</t>
  </si>
  <si>
    <t>UPB</t>
  </si>
  <si>
    <t xml:space="preserve">(4878) PIL 61_5 grozījumi </t>
  </si>
  <si>
    <t>jāprec.arī skaidrojums</t>
  </si>
  <si>
    <t>(5094) Par līguma, kurš ir beidzies, grozījumiem</t>
  </si>
  <si>
    <t>Daugavpils pilsētas pašvaldība Centralizēto iepirkumu nodaļa</t>
  </si>
  <si>
    <t>(4968) par piedāvājumu precizēšanu</t>
  </si>
  <si>
    <t>LVRTC</t>
  </si>
  <si>
    <t>(4892) par PIL 3_5 izņēmuma piemērošanu</t>
  </si>
  <si>
    <t>sask.ar Ilonu</t>
  </si>
  <si>
    <t>VVC/Ilze Ševele FM</t>
  </si>
  <si>
    <t>(5063) (5229) ALS: darbam. 2021-21155, Saņemtā vēstule Par tulkojumu pieprasījumu</t>
  </si>
  <si>
    <t>(4894) Par alternatīvo ieguldījumu fondu pārvaldnieku atlasi</t>
  </si>
  <si>
    <t>LSEZ</t>
  </si>
  <si>
    <t>(5022) Par iepirkuma līguma grozīšanu</t>
  </si>
  <si>
    <t>Cyprus Technical Chamber</t>
  </si>
  <si>
    <t>(4910) Cyprus Technical Chamber' research Par būvniecības iepirkumiem</t>
  </si>
  <si>
    <t>Darbam Agnesei</t>
  </si>
  <si>
    <t>Ilze Kačkere ZZ dats</t>
  </si>
  <si>
    <t>(5111) Lūgums sniegt skaidrojumu par izslēgšanas noteikumiem</t>
  </si>
  <si>
    <t>VSIA Paula Stradiņa klīniskā universitātes slimnīca</t>
  </si>
  <si>
    <t>(5030) par atbildīgā būvdarbu vadītāja nomaiņu</t>
  </si>
  <si>
    <t>Delna</t>
  </si>
  <si>
    <t>(4982) Par iespējamu interešu konfliktu iepirkumos (5138 saņemta VARAM vēstule Delnai par tās kompetences jaut.)</t>
  </si>
  <si>
    <t>Sasak. Agnese. 17.11. nosūtīts KP, VARAM viedokļa sniegšanai, nosūtot to Delnai</t>
  </si>
  <si>
    <t>Sabiedrības integrācijas fonds</t>
  </si>
  <si>
    <t>(5120)Paziņojums par pieejas datiem EIS sagatavotajai dokumentācijai iepirkumā nr. SIF 2021/11 (norise)</t>
  </si>
  <si>
    <t>Lūdz līdz 15.12., lai var paspēt noslēgt līgumu</t>
  </si>
  <si>
    <t>(5085) par prasībām kvalifikācijas sistēmas ietvaros</t>
  </si>
  <si>
    <t>epastā viedokļi</t>
  </si>
  <si>
    <t>(5018) SIF</t>
  </si>
  <si>
    <t xml:space="preserve">Liga </t>
  </si>
  <si>
    <t>Renāte Filipova, SIA Ošukalns celtniecība</t>
  </si>
  <si>
    <t>(5165) Par piegādātāju apvienības dalību iepirkumā</t>
  </si>
  <si>
    <t xml:space="preserve">sask.ar Montu.Sazvanīta 02.12, pārrunāts, jo ejošs iepirkums, rakstiska atbilde nav nepieciešama. </t>
  </si>
  <si>
    <t>Sintija Bērziņa, CSP</t>
  </si>
  <si>
    <t>(5297) degvielas cenas novembrī</t>
  </si>
  <si>
    <t xml:space="preserve">Sigita Āboliņa </t>
  </si>
  <si>
    <t>(5259) uzaicinajums_uz_komisijas_sedi_14_12_2021_plkst_12_00</t>
  </si>
  <si>
    <t>pieteikt sanāksmei + sagatavot mater.</t>
  </si>
  <si>
    <t>pieteikums nosūtīts</t>
  </si>
  <si>
    <t>FM:ALS Ģirģena jaut</t>
  </si>
  <si>
    <t>(5249) par atklātību kovid iepirkumos</t>
  </si>
  <si>
    <t>Dace Bindare, SIA Pilna Servisa Līzings</t>
  </si>
  <si>
    <t>(5262) Jautājums par "tīro" transportlīdzekļu iepirkumu</t>
  </si>
  <si>
    <t xml:space="preserve">Zanda Jansone, ZM NĪ </t>
  </si>
  <si>
    <t>(5163) Par tikšanos iepirkumu plānošanas sakarā (saistīts ar atbildi uz EDUS 5031, 4851)</t>
  </si>
  <si>
    <t>Tikšanās notikusi 13.12., rakstiska atbilde netiks sniegta.</t>
  </si>
  <si>
    <t>Dmitrijs Kots</t>
  </si>
  <si>
    <t>(5292)  par CPV kodu</t>
  </si>
  <si>
    <t>Lūdz sniegt atbildi piecu darba dienu laikā.</t>
  </si>
  <si>
    <t xml:space="preserve">Lauku atbalsta dienests
</t>
  </si>
  <si>
    <t xml:space="preserve">(5268) Par piedāvājumu atvēršanu EIS e-konkursu apakšsistēmā </t>
  </si>
  <si>
    <t>Ļoti steidzams</t>
  </si>
  <si>
    <t xml:space="preserve">(5253) par Ekspress laboratorija </t>
  </si>
  <si>
    <t>Harijs Eglītis, VSIA BKUS</t>
  </si>
  <si>
    <t>(5298) par līguma grozījumiem</t>
  </si>
  <si>
    <t>Ilga Jermacāne</t>
  </si>
  <si>
    <t>(5335) novembrī publicētie ES tiesību akti</t>
  </si>
  <si>
    <t>jaunie sliekšņi</t>
  </si>
  <si>
    <t>Liene Vītola (FM)</t>
  </si>
  <si>
    <t>(5174) Par jauna Pasaules Bankas produkta izstrādi pēc "Doing Business" ziņojumu publicēšanas pārtraukšanas</t>
  </si>
  <si>
    <t>Ēvalds Juhnevičs</t>
  </si>
  <si>
    <t>(5303) Par izlozi</t>
  </si>
  <si>
    <t>AS Augstsprieguma tīkls</t>
  </si>
  <si>
    <t>(5187) par SPSIL izņēmumu pārvades operatoru izvēlē</t>
  </si>
  <si>
    <t>Rita Dreiškena-Lāce</t>
  </si>
  <si>
    <t>(5396) FW: INFO: TAP portāls - pieejama iespēja pieteikties paziņojuma veidam “Protokola parakstīšana”</t>
  </si>
  <si>
    <t>info padotības iestādēm</t>
  </si>
  <si>
    <t>Dailes teātris</t>
  </si>
  <si>
    <t>(5299) Par interešu konfliktu</t>
  </si>
  <si>
    <t>(5308) Par iepirkuma dokumentācijas glabāšanu</t>
  </si>
  <si>
    <t>(5334) Par ES Tiesas novembra spriedumu apkopojuma tabulu</t>
  </si>
  <si>
    <t>Elīna Kokenberga, FM</t>
  </si>
  <si>
    <t xml:space="preserve">(5354) Par balstīšanos uz apakšuzņēmēju (Krāslavas NP iepirkumi) </t>
  </si>
  <si>
    <t>sask. Monta, Inta. Lūdz 21.12.</t>
  </si>
  <si>
    <t>Laura Laiviņa (vSIA Bērnu klīniskās universitātes slimnīca)</t>
  </si>
  <si>
    <t>(5198) par pārrakstīšanās kļūdas labošanu</t>
  </si>
  <si>
    <t>sask.Monta/edus viedoklis</t>
  </si>
  <si>
    <t>Iveta Ceple (ZA)</t>
  </si>
  <si>
    <t xml:space="preserve">(5215) par </t>
  </si>
  <si>
    <t>Jānis Krūms, LVM</t>
  </si>
  <si>
    <t>(5331) Par izslēgšanas noteikumu vērtēšanu</t>
  </si>
  <si>
    <t>SIA SWH SETS</t>
  </si>
  <si>
    <t>(5171) par līguma slēgšanu - IUB informācijai</t>
  </si>
  <si>
    <t>Heino Rainers Zauers</t>
  </si>
  <si>
    <t>(5373) par ppl</t>
  </si>
  <si>
    <t>edus jāliek</t>
  </si>
  <si>
    <t>FM:ALS Latvijas Būvniecības padome</t>
  </si>
  <si>
    <t>(5384) kā lai groza līgumus</t>
  </si>
  <si>
    <t>sk epasts</t>
  </si>
  <si>
    <t xml:space="preserve">Finanšu izlūkošanas dienests
</t>
  </si>
  <si>
    <t>(5267) Par skaidrojuma sniegšanu iepirkuma procedūras piemērošanai</t>
  </si>
  <si>
    <t>Rīgas dome</t>
  </si>
  <si>
    <t>(5286) Par atbilstību atzinumam</t>
  </si>
  <si>
    <t>(5202) Par līguma grozījumiem</t>
  </si>
  <si>
    <t>Kristīne Ķipsna</t>
  </si>
  <si>
    <t>(5372) Par līguma grozījumiem</t>
  </si>
  <si>
    <t>Līga Ciprone</t>
  </si>
  <si>
    <t>(5401) Par līguma daļēju izpildi</t>
  </si>
  <si>
    <t>Zaiga Grīnvalde, Kuldīgas novada pašvaldība</t>
  </si>
  <si>
    <t>(5139) vai SP jāpievieno līguma projekts</t>
  </si>
  <si>
    <t>tas ir tas pats, ko jauta CFLA pa tel. 15.12?</t>
  </si>
  <si>
    <t xml:space="preserve">Monta edus </t>
  </si>
  <si>
    <t>(5468) Par PIL 61.p. (4) piemērošanu</t>
  </si>
  <si>
    <t>Mārcis Āboltiņš</t>
  </si>
  <si>
    <t>(5320) Ierosinājums piedāvājumā norādīt algas</t>
  </si>
  <si>
    <t>e-pasts ar el. parakstu</t>
  </si>
  <si>
    <t>Artūrs Strautmanis, Valsts izglītības attīstības aģentūra</t>
  </si>
  <si>
    <t>(5350) par finanšu apgrozījumu un darbības laiku</t>
  </si>
  <si>
    <t>FM ALS VID</t>
  </si>
  <si>
    <t>(5315) par aplokšņu algām</t>
  </si>
  <si>
    <t>atb nav jāsniedz</t>
  </si>
  <si>
    <t>LVM</t>
  </si>
  <si>
    <t>(5309)  Par likumprojektā "Grozījumi Publisko iepirkumu likumā" (Nr. 851/Lp13) paredzēto līg.reģisr.risin.</t>
  </si>
  <si>
    <t>Baiba ID</t>
  </si>
  <si>
    <t>(5364) ADJIL grozījumi SAB priekšlikumi</t>
  </si>
  <si>
    <t>SIA Paus Konsults</t>
  </si>
  <si>
    <t>(5238) par līgumcenas noteikšanu</t>
  </si>
  <si>
    <t>Iesniedzējs 29.12. zvanīja par atbildes saņemšanu</t>
  </si>
  <si>
    <t xml:space="preserve">SIA Rūjienas saldējums
</t>
  </si>
  <si>
    <t>(5399) procedūras atbilstība (MK 104)</t>
  </si>
  <si>
    <t xml:space="preserve">(5352) PIL 47 - par kvalitātes vadības sistēmas ieviešanu uzņēmumā </t>
  </si>
  <si>
    <t>Mārīte Kokoreviča (SIA ACBR)</t>
  </si>
  <si>
    <t>(5409) Par iepirkuma procedūras prasībām</t>
  </si>
  <si>
    <t>Anna Grīnvalde</t>
  </si>
  <si>
    <t>(5450) Par metu elektronisku iesniegšanu</t>
  </si>
  <si>
    <t>(5207) FW: Jautājumi par ārvalstu personu nodokļu pārbaudi LV</t>
  </si>
  <si>
    <t>nosūtīts IUB viedoklis FM</t>
  </si>
  <si>
    <t>(5500) Par lēmuma pārsūdzēšanu</t>
  </si>
  <si>
    <t>CFLA, Māra Pudāne</t>
  </si>
  <si>
    <t>(5432) Par iepirkumu iespējamu sadalīšanu (Liepāja)</t>
  </si>
  <si>
    <t xml:space="preserve">sask. Inta. </t>
  </si>
  <si>
    <t>Victor Chaptal</t>
  </si>
  <si>
    <t>(5242) FW: Implementation of Art. 25 of Directive 2014/24/EU</t>
  </si>
  <si>
    <t>sask.ar Agnesi</t>
  </si>
  <si>
    <t>(5389) SIF 2021/12 norise</t>
  </si>
  <si>
    <t>FM ALS NVA</t>
  </si>
  <si>
    <t>(5489) ALS 2021-22983 par NVA iepirkumiem - VUGD (4873)</t>
  </si>
  <si>
    <t>Atb. I.Cirse, vēlas vispārīgu IUB atbildi uz 12.01.</t>
  </si>
  <si>
    <t>(5344) Par grozījumiem iepirkuma līgumā</t>
  </si>
  <si>
    <t xml:space="preserve">(5534) tīrie autobusi, apvienošana </t>
  </si>
  <si>
    <t>Lūdz ASAP</t>
  </si>
  <si>
    <t>LSUA</t>
  </si>
  <si>
    <t>(5218) par plāniem nākamgad</t>
  </si>
  <si>
    <t>pēc sanāksmes par šī gada plānu tad jāuzraksta</t>
  </si>
  <si>
    <t>(5437) Par sadarbību publisko iepirkumu pārraudzības jomā IUB</t>
  </si>
  <si>
    <t>Vēlas tikšanos 5.-7. janv.</t>
  </si>
  <si>
    <t>jāgaida ziņas</t>
  </si>
  <si>
    <t>Gita Tenisone, Aija Paleja, FM</t>
  </si>
  <si>
    <t>(5310) Par EEZ/NOFI apsaimniekotāju apmācību (iepirkumu nesadalīšana)</t>
  </si>
  <si>
    <t>sask. Inta. Ierakstīju priekšlikumus EDUS. Atbilde netiks nosūtīta.</t>
  </si>
  <si>
    <t>Atbilde netiks sūtīta</t>
  </si>
  <si>
    <t>Ivars Javaitis</t>
  </si>
  <si>
    <t>(5318) Par attieksmes pārskatīšanu publiskajos iepirkumos</t>
  </si>
  <si>
    <t xml:space="preserve">caur nozari lai risina, ka nozares, kurām ir intrese, sadarbojas </t>
  </si>
  <si>
    <t>Edgars Lauskis, lidosta "Rīga"</t>
  </si>
  <si>
    <t>(5353) DIS - izslēgšanas nosacījumu pārbaude</t>
  </si>
  <si>
    <t>sask. Monta + BUJ</t>
  </si>
  <si>
    <t xml:space="preserve">SIA Lanekss </t>
  </si>
  <si>
    <t xml:space="preserve">(5360) nepārvarama vara </t>
  </si>
  <si>
    <t>FM:ALS Konkurences padome</t>
  </si>
  <si>
    <t xml:space="preserve">(5482) par komercnoslēpumu </t>
  </si>
  <si>
    <t>sk edus/Virsis</t>
  </si>
  <si>
    <t xml:space="preserve">Artūrs Ševčuks </t>
  </si>
  <si>
    <t>(5368) Advokāta pieprasījums par 25.pantu</t>
  </si>
  <si>
    <t>DBEC</t>
  </si>
  <si>
    <t>(5455) Par iespējamu interešu konfliktu</t>
  </si>
  <si>
    <t>Lūdz ASAP, pied. iesniegšana 28.02.</t>
  </si>
  <si>
    <t>Agate Kļaviņa, SIA Ozolnieku KSDU</t>
  </si>
  <si>
    <t xml:space="preserve">(5493) Par cenu aptauju dabasgāzes iegādei (duālais) </t>
  </si>
  <si>
    <t>(5474) Par pieeju iepirkumu plānošanā - kritēriji, periods (arī ZM NI kontekstā)</t>
  </si>
  <si>
    <t>sask.ar Intu</t>
  </si>
  <si>
    <t>(5457) par skaidrojuma sniegšanu</t>
  </si>
  <si>
    <t>šis ir nosūtīts - pārceļam uz arhīvu</t>
  </si>
  <si>
    <t xml:space="preserve">(5486) par degvielas DIS </t>
  </si>
  <si>
    <t>tikšanās/nolikums</t>
  </si>
  <si>
    <t>**</t>
  </si>
  <si>
    <t>wtf</t>
  </si>
  <si>
    <t>plānošana</t>
  </si>
  <si>
    <t>vērtēšana</t>
  </si>
  <si>
    <t>komisija</t>
  </si>
  <si>
    <t>pvs</t>
  </si>
  <si>
    <t>eis</t>
  </si>
  <si>
    <t>PIL 9</t>
  </si>
  <si>
    <t>2.pielik</t>
  </si>
  <si>
    <t>Metu konkurss</t>
  </si>
  <si>
    <t>sarunu proc</t>
  </si>
  <si>
    <t>apakšnieki</t>
  </si>
  <si>
    <t>izsl.not</t>
  </si>
  <si>
    <t>līgums</t>
  </si>
  <si>
    <t>līg.grozījumi</t>
  </si>
  <si>
    <t>pārtraukt</t>
  </si>
  <si>
    <t>cita figņa</t>
  </si>
  <si>
    <t>MK 104</t>
  </si>
  <si>
    <t>SPS(+vadlīnijas)</t>
  </si>
  <si>
    <t>ADJIL</t>
  </si>
  <si>
    <t>CENU aptauja</t>
  </si>
  <si>
    <t xml:space="preserve">kopā: </t>
  </si>
  <si>
    <t>vid.mēn</t>
  </si>
  <si>
    <t xml:space="preserve">kas zvana 
ja zināms </t>
  </si>
  <si>
    <t>jautājums / situācija</t>
  </si>
  <si>
    <t>vid ned.</t>
  </si>
  <si>
    <t>vid dienā</t>
  </si>
  <si>
    <t>vid.dienā</t>
  </si>
  <si>
    <t>vid.ned.</t>
  </si>
  <si>
    <t>JANVĀRIS'21</t>
  </si>
  <si>
    <t>pas</t>
  </si>
  <si>
    <t>Metu konkurss. Presonai, uz kuru balstās, konstatēts nodokļu parāds. Vai pretendents var nenomainīt šo personu, bet visu kvalifikāciju nodrošināt pats (piesaistot nepieciešamo speciālistu pa tiešo)</t>
  </si>
  <si>
    <t>x</t>
  </si>
  <si>
    <t>Vai nolikumā var iekļaut prasību, ka piesaistītais speciālists nedrīkst piedalīties ari citā piedāvājumā. Pamatā nē</t>
  </si>
  <si>
    <t>kā publicēt paziņojumu par rezultātiem</t>
  </si>
  <si>
    <t>grozījumi PIL 10.panta iepirkumam - var veikt?</t>
  </si>
  <si>
    <t>kā ātrāk sameklēt sava iepirkuma publikāciju OJ. netikām galā, nosūtīju uz ID</t>
  </si>
  <si>
    <t>X</t>
  </si>
  <si>
    <t>pret</t>
  </si>
  <si>
    <t>AK, pasūtītājs lēmumu pieņēmis, bet pēkšņi uzvarētājam prasa vēl papildu informāciju par atbilstību prasībām. Ja tiks pieņemts jauns lēmums, vai pārsūdzības dienas tiks skaitītas no jauna? Jā</t>
  </si>
  <si>
    <t>Vai var rīkot konkursa proc. ar sarunām, ja pied. pārsniedz pieejamos līdzekļus, bet tie nav norādīti nolikumā. Nē, tikai PIL noteiktajos gadījumos</t>
  </si>
  <si>
    <t>Vai var pārtraukt iepirkumu, ja ārkārtas apstākļos vairs nav pieejami līdzekļi? Jā</t>
  </si>
  <si>
    <t>PIL 2,piel. iepirkums, biļešu tirdzniecība. Vēlas piesaistīt arī ārvalstu ptretendentus. Vai papildus EIS un PVS publicētajai info var arī uzrunāt visus zināmos pretendentus? Jā, bet ievērojot atklātību un vienlīdzīgu attieksmi</t>
  </si>
  <si>
    <t>Rīgas pirmsskola. Kur iesniegt PVS pārskatu par ēdināšanas līgumiem. Kad atzvanīju, bija jau atadusi</t>
  </si>
  <si>
    <t xml:space="preserve">Ja ir pastāvīgā iepirkuma komisija, cik bieži jāpārbauda atbilstība PIL ierobežojumiem. Uz katru iepirkumu </t>
  </si>
  <si>
    <t>Vai ir stājušies spēkā jauni PIL grozījumi nesesn? Nav info</t>
  </si>
  <si>
    <t>PIL 9.p. Pretendents balstās uz citas personas pieredzi, bet nekur nav info, ka tā tiks nodota. Jāvērtē, vai nav jānoraida</t>
  </si>
  <si>
    <t>Pretendentam ir konstatēts nodokļu parāds, pretendents iesniedz izziņu, bet uz izziņas ir rakstīts, ka tā neder publiskajos iepirkumos. Ko darīt?</t>
  </si>
  <si>
    <t>Vai iepirkumu plānā ir jānorāda arī piegādes, kuras veic caur EIS?</t>
  </si>
  <si>
    <t>plāns</t>
  </si>
  <si>
    <t>Vai pretendentam jāprasa papildinformācija, ja konstatēts, ka viņa apakšuzņēmējam ir nodokļu parāds?</t>
  </si>
  <si>
    <t>Var būt tops</t>
  </si>
  <si>
    <t>Pretendents apstrīdējis nolikuma prasību IUB, bet sūdzība ir atstāta bez izskatīšanas. Kur tālāk var apstrīdēt lēmumu?</t>
  </si>
  <si>
    <t>Ir noslēgts līgums. Pretendents piedāvā nomainīt piedāvājumā iekļauto monitoru uz labāku, bet cena nemainās. Vai grozījumi ir pieļaujami?</t>
  </si>
  <si>
    <t>Vai obligāti jāpiekrīt līguma grozījumiem, ko ierosinājis izpildītājs un kā to pamatot?</t>
  </si>
  <si>
    <t>sps</t>
  </si>
  <si>
    <t>Sabiedrisko pakalpojumu sniedzējs (komunālserviss) rīkos kanalīzācijas būvdarbu iepirkumu, paredzamā līgumcena ir 400 000, kas nesasniedz SPSIL piemērošanas slieksni. Vai pasūtītājs var brīvprātīgi izvēlēties rīkot iepirkumu piemērojot SPSIL.</t>
  </si>
  <si>
    <t>Vai IUB var pārsūdzēt arī lēmumu par iepirkuma procedūras pārtraukšanu?</t>
  </si>
  <si>
    <t xml:space="preserve">Vai nolikumā ir pieļaujams iekļaut būvuzraudzības speciālistam prasību, ka viņš attiecīgajā iepirkumā varēs darboties tikai vienā konkrētajā pozīcijā. Vai tas nebūs pretrunā ar viņa reglamentēto profesiju. </t>
  </si>
  <si>
    <t>Vai ārvalstnieku izziņu tulkojumam oblligāti nepieciešams notariāls apstiprinājums?</t>
  </si>
  <si>
    <t>Vai pretendents var līguma izpildes laikā piesaistīt jaunu apakšuzņēmēju.</t>
  </si>
  <si>
    <t>Apsardzes pakalpojumu iepirkums virz 42 000, bet zem 750 000, kādu procedūru piemērot, vai var veikt pēc iekšējās kārtības.</t>
  </si>
  <si>
    <t xml:space="preserve">Vai SPS elektrībai un degvielai var piemērot SPSIL ar attiecīgajām robežvērtībām, vai šeit būs jāpiemēro PIL? </t>
  </si>
  <si>
    <t>Iepirkumā noslēgusies vērtēšana, bet nav noslēgts līgums, ņemot vērā, ka ir stājušās spēkā soc. iemaksu apmēra izmaiņas, vai ir jāpārvērtē piedāvājumi.</t>
  </si>
  <si>
    <t>Kā pareizi noteikt mazā/vidējā uzņēmēja statusu</t>
  </si>
  <si>
    <t>kā pvs pārbaudīt sodītās personas</t>
  </si>
  <si>
    <t>Vai teh. spec. obligati jānorāda parametra amplitūda, ja tas tehniski nav iespējams (ķīmijas trauki)</t>
  </si>
  <si>
    <t>Līdz kuram laikam jāpublicē iepirkumu plāns</t>
  </si>
  <si>
    <t>Vai tirgus izpētē obligāti jāpieprasa vid izziņas visiem pretendentiem?</t>
  </si>
  <si>
    <t>kā darbojas princips "apaļot uz augšu" komisijas izveidē</t>
  </si>
  <si>
    <t>Vai pretendents sarunu procedūrā var pirms galējā piedāvājuma iesniegšanas pēc paša iniciatīvas nomainīt apakšuzņēmēju</t>
  </si>
  <si>
    <t xml:space="preserve">pas </t>
  </si>
  <si>
    <t>publikācija pvs termiņš grozījumiem</t>
  </si>
  <si>
    <t>Vai birojā var pārsūdzēt 9.panta nolikumu</t>
  </si>
  <si>
    <t>vai ir jāizpauž pretendneta prece</t>
  </si>
  <si>
    <t>par līguma grozījumiem 61.p.</t>
  </si>
  <si>
    <t>Kādā kārtībā iepērkami projektu vadības pakalpojumi dalībai ES finansētos projektos</t>
  </si>
  <si>
    <t>pieg</t>
  </si>
  <si>
    <t>vai pakalpojumiem ir tikai 10 tūkstoši slieksnis</t>
  </si>
  <si>
    <t>vai jābūt tiešām uzņēmuma reorganizācijai UN pārejai</t>
  </si>
  <si>
    <t>Vai var nomainīt speciālistu vērtēšanas gaitā</t>
  </si>
  <si>
    <t>Vai sajā gadā izsludinātajiem iepirkumiem jāpiešķir šī gada identifikācijas numurs?</t>
  </si>
  <si>
    <t>Vai pēc izslēgšanas noteikumu pārbaudes var iesniegt lēmumu apstiprināšanai pašvaldības uzņēmuma valdei, ja tas aizņem ilgāku laiku?</t>
  </si>
  <si>
    <t xml:space="preserve">vai publicējot iepirkuma plānu obligāti jānorāda arī CPV kodi </t>
  </si>
  <si>
    <t>Vai gadījumā, ja konkrēto piegādi var veikt tikai viens piegādātājs, ir pamats sarunu procedūrai?</t>
  </si>
  <si>
    <t>vai var pārtraukt tikko izsludinātu iepirkumu?</t>
  </si>
  <si>
    <t>Ko darīt ja pretendents atsevišķās finanšu piedāvājuma pozīcijās norādījis 0</t>
  </si>
  <si>
    <t>Ja ak veikts pagājušajā gadā un viena daļa beidzās bez rezultātiem, vai šogad to var veikt kā 9. pantu?</t>
  </si>
  <si>
    <t>Ko darīt, ja pretendents norādījis, ka 80% no līguma pildīs apakšuzņēmējs, un tas apliecina arī kvalifikāciju</t>
  </si>
  <si>
    <t>Vai pretendents, kura piedāvājums nav lētākais, uzskatāms par izslēgtu?</t>
  </si>
  <si>
    <t>nodoklu parāds fiialei, ne mātes uzņēmumam, vai izslēdzams, ja pretendents ir mātes uzņēmums</t>
  </si>
  <si>
    <t>parokuratūra</t>
  </si>
  <si>
    <t>Kā PVS publicēt sarunu procedūras paziņojumu par līguma slēgšanas tiesību piešķiršanu</t>
  </si>
  <si>
    <t>kasās par pasūt vērtēšanu, vai ir jēga sniegt sūdzību, aizdomas, ka uzvar.sniedzis nepatiesu info</t>
  </si>
  <si>
    <t>pied.iesniegš.termiņa pagarināšana, ja groza dokumentāciju</t>
  </si>
  <si>
    <t>Vai mācību grāmatas izstrāde ir 2. pielikuma iepirkums?</t>
  </si>
  <si>
    <t>kā sastādīt iepirkuma komisiju, vai iepirk.komis.loceklim ir jabūt speciāl.izglītībai, ko darīt, ja atsakās...</t>
  </si>
  <si>
    <t>Ko darīt, ja kandidāta pieteikums iesniegts caur cita piegādātāja eis profilu?</t>
  </si>
  <si>
    <t>Vai speciālistu, kas apliecina kvalifikācijas prasības, jāiekļauj arī līguma tekstā?</t>
  </si>
  <si>
    <t>kāds ir cpv kods mobilo aplikāciju iepirkumiem?</t>
  </si>
  <si>
    <t>valsts kontrole</t>
  </si>
  <si>
    <t xml:space="preserve">pil 61.pants - vai pareizi saptor,ka līguma cena var pieaugt par 115%, ja grozījumi ir pamatoti.. </t>
  </si>
  <si>
    <t>iesniegts EIS pa vienu daļu, bet faktiski pievienoti arī FP un TP pa citām daļām, uz kurām nav pieteicies, kā vērtēt</t>
  </si>
  <si>
    <t>Izsludināts iepirkums ar vairākām daļām, pasūtītājs grib 1 daļu ņemt ārā no iepirkuma. Vai var uzreiz ņemt ārā 1 daļu, vai jāgaida iepirkuma noslēgums?</t>
  </si>
  <si>
    <t>Par nolikuma prasībām ir iesniegtas 2 sūdzības. Viena tiks izskatīta 18. janvārī, otra - 6. februārī. Atvēršanas termiņš ir 13. janvāris. Kā būtu ieteicams rīkoties ar piedāvājumu iesniegšanas termiņa pagarinājumu?</t>
  </si>
  <si>
    <t>Notiek iepirkums, līgumcena ir virs 1 miljona EUR, sākotnēji bija tikai 3 komisijas locekļi, bet nepieciešami 5, vai var pievienot vēl 2 locekļus. Šobrīd nolikums ir iesniegts pirmspārbaudei IUB.</t>
  </si>
  <si>
    <t>vai saskaņa ar PIL 60 (10) jāievieto parakstīts līgums</t>
  </si>
  <si>
    <t>Ir jāveic grozījumi nolikumā, bet paralēli iet pirmspārbaude IUB nolikumam. Vai veikt grozījumus uzreiz, vai var sagaidīt, kad beigsies pirmpārbaude un tad veikt grozījumus.</t>
  </si>
  <si>
    <t>Pasūtītājs uzskata, ka ir nepamatoti lēts piedāvājums, kādus paskaidrojumus var prasīt no pretendenta?</t>
  </si>
  <si>
    <t>par reģistrāciju eis</t>
  </si>
  <si>
    <t>Iepirkumā piedalās Igaunijā reģistrēts uzņēmums, kuram Latvijā ir filiāli ar lielu nodokļu parādu, bet tā iepirkumā nepiedalās (nekur neparādās), vai ir jāpārbauda izslēgšanas nosacījumi arī Latvijas filiālei?</t>
  </si>
  <si>
    <t>filiāle</t>
  </si>
  <si>
    <t>kvalifik.parbaude tikai uzvaretajam MK 16. punkts</t>
  </si>
  <si>
    <t>Līguma izpildes laikā tiks pagarināts izpildes termiņš vai ir jāiesniedz paziņojums.</t>
  </si>
  <si>
    <t>Iepirkuma uzvarētājs atsaksās slēgt līgumu, vai var civiltiesiski vērsties pret pretendentu un par to prasīt zaudējumus? Piedāvājuma nodrošinājums nebija paredzēts. Otrs jautājums - vai pretendents var apstrīdēt neizdevīgas līguma projektā iekļautās prasības - līgumsodus u.c. pienākumus, kas viņam tur noteikti.</t>
  </si>
  <si>
    <t>Ieprikums izbeigts bez rezultāta, kādu paziņojumu publicēt?</t>
  </si>
  <si>
    <t>pretendents lūdz pagarināt termiņu, kurā iesniedz izziņu dēl kovid, vai pasūtītājs var pagarināt un gaidīt izziņu</t>
  </si>
  <si>
    <t>Iepirkumā ir 2 daļas, kopējā paredzamā līgumcena ur 41999 (9.p.), vai pēc līguma noslēgšanas var vienai daļai samazināt un otrai palielināt līgumcenu nepārsniedzot slieksni. Vai pēc iepirkuma izsludināšanas var grozīt paredzamo līgumcenu?</t>
  </si>
  <si>
    <t>Vai metu konkursa žūrijas locekļi ir valsts amapersonas?</t>
  </si>
  <si>
    <t>Ir noslēgts ēdināšanas līgums, kurā grib veikt grozījumus nomainot daļu produktus ar pārtikas pakām. Vai tie būs būtiski grozījumi un uz kāda pamata tos varētu veikt?</t>
  </si>
  <si>
    <t xml:space="preserve">piegādātājs informē, ka teh.sp. prasīto krāsu vairs neražo. kā būtu labāk - pārtraukt precizēt vai prasīt analogu? Iep.dok. ir minēts ".. krāsa vai analogs" un pašiem nav skaidrs, kas ir analogs, kā izvērtēt, kā salīdzināt.. </t>
  </si>
  <si>
    <t>Vai ir pamats iesniegt iesniegumu IUB par iepirkuma pārtraukšanu, jo saņemti savstarpēji nesalīdzināmi pied., kā aprēķina deozītu</t>
  </si>
  <si>
    <t>Veikta tirgus izpēte, iesūtijis info lielveikalā rteģistrēts uzņēmums no Indijas, ko darīt</t>
  </si>
  <si>
    <t xml:space="preserve">pas iepirkuma plāna publicēšanu - lai arī pašvaldībai vēl nav apstiprināts budžets, kapitālsabiedrībai jau esot.. </t>
  </si>
  <si>
    <t>Ja no 3 daļām 1 pārtrauc un pārējās turpinās, bet nekas cits nemainas, vai jāpublicē PVS nolikuma grozījumi? Nē, jo turpināmajās daļās grozījumu nav.</t>
  </si>
  <si>
    <t>vai ārvlstniekam pietiktu pieredzes apliecināšanai ar apliecinājumu</t>
  </si>
  <si>
    <t xml:space="preserve">ja lauž līgumu, vai mums ir jāsamaxā par padarīto? līg.noteikts - 10% sākumā un 90% pēc līguma izpildes.. </t>
  </si>
  <si>
    <t>PAr kādiem gadiem var prasīt apgrozījumu 2021. gadā sludinātā iepirkumā. PIL 45.p. (6) 3) ne vairāk kā par 3 iepriekšējiem finanšu gadiem</t>
  </si>
  <si>
    <t>students</t>
  </si>
  <si>
    <t>Par PIl 9.p. vai var informēt par saņemtajiem pied. un cenām. PIL to neparedz, bet nolikumā var būt atrunāts</t>
  </si>
  <si>
    <t>uz kuru dienu nodokļu parādi jāpārbauda pil 10.p</t>
  </si>
  <si>
    <t>Līg groz. 61.p. 3 d.</t>
  </si>
  <si>
    <t>Vai nākotnē plānots atgriezt likumā  būvniecības klases, kas tika izsvītrotas ar aprīļa grozījumiem?</t>
  </si>
  <si>
    <t>vai var prasīt info no cita pasūtītāja par līguma izpildi</t>
  </si>
  <si>
    <t>Vai gadījumā, ja iepirkumu pārtrauc vienā daļā, jāgatavo noslēguma ziņojums par šo daļu, vai par visu procedūru kopā?</t>
  </si>
  <si>
    <t>Kādā veidā jāpublicē līguma grozījumi</t>
  </si>
  <si>
    <t>par prasībām co2 auto rīkojums 12</t>
  </si>
  <si>
    <t>pil 42. izslēgšanas noteikumi apakšuzņēmējam</t>
  </si>
  <si>
    <t>Ko darīt, ja traucējumu dēļ neaktualizējas informācija par nodokļiem EIS</t>
  </si>
  <si>
    <t>n</t>
  </si>
  <si>
    <t>par 104</t>
  </si>
  <si>
    <t>vai pasūtītāji var apvienoties grupās preču iegādei DIS</t>
  </si>
  <si>
    <t>dis</t>
  </si>
  <si>
    <t>ja dis pērk elektrību, kāds termiņš ja paredzamā līgumcena līdz 42 tk</t>
  </si>
  <si>
    <t>vai var iesniegt sūdzību par pil 10 panta nolikuma prasībām</t>
  </si>
  <si>
    <t>kā pareizi skaita nogaidīšanas termiņu</t>
  </si>
  <si>
    <t>Ko darīt, ja piegādātājs grib nodot apakšuzņēmējam 90% līguma</t>
  </si>
  <si>
    <t>cfla</t>
  </si>
  <si>
    <t>vai esiā jāpublicē PIL 9. panta ieprikuma lēmums</t>
  </si>
  <si>
    <t>Kā pareizi izvēlēties sarunu procedūras pamatojumu</t>
  </si>
  <si>
    <t>ja noraida vienīgo pretendentu, jo atklātā konkursā pārsniedz 150'%-ieprikums jāizbeidz vai jāpārtrauc</t>
  </si>
  <si>
    <t>Vai komandītsabiedrība nozīmē solidāro atbildību?</t>
  </si>
  <si>
    <t>dažādos piedāvājumos figurē vienas personas paraksts</t>
  </si>
  <si>
    <t>vai pil 10p var veikt grozijumu</t>
  </si>
  <si>
    <t xml:space="preserve">ja SK otrajā kārtā iesniedz apakšuzņēmāju, vai viņam ir jāpārbaudz atbilstība izvizītajām prasībā? </t>
  </si>
  <si>
    <t>eisā nodokļu aktualizācija ir 2 reizes mēnesī, kā tas var būt</t>
  </si>
  <si>
    <t>Kā pareizi veikt iepirkumu, kuram piešķirts neparedzēts finansējums?</t>
  </si>
  <si>
    <t>Vai tas, ka produkciju var piegādāt ekskluzīvs piegādātājs, ir pamats sarunu procedūrai?</t>
  </si>
  <si>
    <t>Kā publicē ADJIL "mazo iepirkumu"</t>
  </si>
  <si>
    <t>vai var sūdzēties par slēgta konkursa prasībām, kad jau ir otrās kārtas rezultāt</t>
  </si>
  <si>
    <t>Kādus nosacījumus vēl, ārpus 64.panta regulējuma pasūtītājs var iekļaut līgumā lai varētu to lauzt</t>
  </si>
  <si>
    <t>vai sarunu procedūru par 2. pielikuma pakalpojumiem jāpublicē EIS?</t>
  </si>
  <si>
    <t>sps vadlīnijas ja janvārī izsludina, kas būs finanšu pārskata gadi</t>
  </si>
  <si>
    <t>ko darīt ja eis 9.panta iepirkums izsludināts 7.janvārī, bet publikācija PVS nav veikta?</t>
  </si>
  <si>
    <t>Kā aizpildīt PVS publikāciju?</t>
  </si>
  <si>
    <t>Ja pasūtītājs eis pievienojis tehnisko piedāvājumu ar protekciju, kuru nevar aizpildīt, vai identiska bet pareiza faila pievienošana ir grozījumi?</t>
  </si>
  <si>
    <t>vai esā jāpublucē sarunu proc līgums</t>
  </si>
  <si>
    <t>pretend.iesniedzis tikai apdros.polises pielikumu pliku uz veidlapas, vai var papildināt caur 41</t>
  </si>
  <si>
    <t>Vai saskanā ar 41.p.6.d. var prasīt papildinfo, ja pretendents iesniedzis objektu sarakstu, bet nav atsauksmju?</t>
  </si>
  <si>
    <t>Vai var  birojā var pārsūdzēt 9.panta iepirkumus</t>
  </si>
  <si>
    <t>vai rīkojot SP ārkārtas apstākļiem ir jāpublicē sākotnējais paziņojums PVS</t>
  </si>
  <si>
    <t>Vai pēc pretendenta iekļaušanas DIS ir nogaidīšanas termiņš, un vai jāinformē pārējie DIS dalībnieki?</t>
  </si>
  <si>
    <t>vai nolikumā jānorāda katrs 42.p. 2.d. punkts, ko pasūtītājs plāno piemērot?</t>
  </si>
  <si>
    <t>pagarināts nodokļu samaksas termiņš, vai ir nodokļu parāds</t>
  </si>
  <si>
    <t>40.p. vai pretendents var saņemt citu pretendentu piedāvājumus, ja viņam ir aizdomas par viltotiem dokumentiem?</t>
  </si>
  <si>
    <t>Kurā brīdī jāpieprasa iesniegt dokumenti pretendentam, kas iesniedzis EVIPD</t>
  </si>
  <si>
    <t>Kā pareizi skaita sūdzību iesniegšanas termiņu?</t>
  </si>
  <si>
    <t>pretend.norad.finansu rezervi, kā vērtēt</t>
  </si>
  <si>
    <t>Vai pretendents var balstīties uz apakšuzņēmēja pieredzi 100% apjomā, ja tas veic tikai 20% no darbiem.</t>
  </si>
  <si>
    <t>?</t>
  </si>
  <si>
    <t>vai mainot specialistu, tā pieredze var būt iegūta arī pēc piedāvājumu iesniegšanas termiņa beigām</t>
  </si>
  <si>
    <t>Vai jāpublicē grozījumi VV, kas noslēgta 2016. gadā.</t>
  </si>
  <si>
    <t>Vai projektēšana ir būvdarbu līgums?</t>
  </si>
  <si>
    <t>Cik vecai jābūt firmai, lai piedalītos iepirkumos?</t>
  </si>
  <si>
    <t>Vai jāpublicē tādi līguma grozījumi, kas minēti 61.p. 3.d. 1.p.</t>
  </si>
  <si>
    <t>Vai pasūtītājs var prasīt garantiju un pēcgarantiju 5 gadu apmērā, ja līguma priekšmets ir prece un termiņš 2 mēneši?</t>
  </si>
  <si>
    <t>vai piemērojot PIL 5.panta izņēmumu, kā tas ir piemērojama, vai vajag iepirkuma komisju utt., cik detalizēti sākotnēji jāatrunā izslēdzamie apjomi</t>
  </si>
  <si>
    <t>apsardzes uzņēmumsm ņem nos drošības sertifikātu. līgums par 2 objektiem - vienā nevajag (itkā var tuepirnāt līgumu); otrā vajag - jauns iepirkums</t>
  </si>
  <si>
    <t xml:space="preserve">AK pvs par noslēgto līgumu, 1) VAI JĀARZĪMĒ, KA IR APAKŠUZŅĒMĒJS (IZVĒLNES - JĀ/NĒ), 2) vai jānorāda, ka apakašuzņ. ir MVU? </t>
  </si>
  <si>
    <t>mk 107 - atvēršanas sanāksme - vaijānodrošina wiziska klātbūtne</t>
  </si>
  <si>
    <t>nepieciešams ātrs risinājums kritisku skursteņu tīrīšanai - SP līdz līguma nosslēgšanai</t>
  </si>
  <si>
    <t>par statistikas pārskatiem</t>
  </si>
  <si>
    <t>pretend.gatavo sūdzību, prasa izsniegt BVKB aktus, vai sniegt šādu info</t>
  </si>
  <si>
    <t xml:space="preserve">publikācijas (paziņojums par līgumu), vai un cik daudz var labot </t>
  </si>
  <si>
    <t>kā jāaizpilda sadaļa paziņ.par līg.slēgš.ties.piešķirš.apakšuzņēm.līgumi ar 3 personām</t>
  </si>
  <si>
    <t xml:space="preserve">AK noslēgts līgums, pirms tam neinformējot piegādātājus. sanāk Adm tiesa un ASD.. </t>
  </si>
  <si>
    <t>1) kā pārrēķināt likmes algai 2) līguma grozījumi, algas izmaiņas</t>
  </si>
  <si>
    <t>interesents</t>
  </si>
  <si>
    <t xml:space="preserve">vai covid vakcinēšanai tiek piemērots PIL regulējums? </t>
  </si>
  <si>
    <t>iep.pag gadā - līgumu slēdz šogad, vai ir jāpārrēķina VSOA nodoklis? grāmatveži iesaka noslēgt līgumu un pie norēķiniem veikt atrunu</t>
  </si>
  <si>
    <t>1) vai var apvienot dažādas preces 1 iepirkumā, izdalot daļas, 2) redakcionāla kļūda - pietrūkt 0 pie finanšu apgrozījums (mpr., grozījumi)</t>
  </si>
  <si>
    <t>kvalif.prasības samērīgums</t>
  </si>
  <si>
    <t>EVIPD 49_3 daļa, kādu termiņš dokum.pieprasīšanai</t>
  </si>
  <si>
    <t>par MK 107 209.punkta piemērošanu</t>
  </si>
  <si>
    <t xml:space="preserve">vispārīgā vienošanās PIL 9 - individuālie līgumi jāpublicē PVS? </t>
  </si>
  <si>
    <t xml:space="preserve">PIL 9.pantam var pārtraukt vienu daļu un otrā noslēgt līgumu? </t>
  </si>
  <si>
    <t>Par iesnieguma iesniegšanu, ja pasūt. pārtrauc iepirkumu. Depozīts nav jāmaksā, var prasīt lēmuma atcelšanu un piedāvājumu atkārtotu izvērtēšanu.</t>
  </si>
  <si>
    <t xml:space="preserve">Būvn. līguma tāmēs izpildes beigās konstatē aritm. kļūdu, kuras labošana palielinātu līgumcenu un mainītos uzvarētājs. Būvnieks prasa izmaksāt tā, kā jad kļūda būtu izlabota. Turamies pie noslēgtā līguma. </t>
  </si>
  <si>
    <t xml:space="preserve">Vai obligātās veselības pārbaudes ir PIL 2.piel. </t>
  </si>
  <si>
    <t xml:space="preserve">AK, VV, cik reies jāpārbauda izslēgšanas nosacījumi, ja ir bijuši ārvalstnieki, tad datums var mainīties... 2) pvs atzīmēts, ka vv būr ar 3, ja atbilstoši ir vaitāki (5), vai varētu vv noslēgt ar 5? </t>
  </si>
  <si>
    <t>ja piedalās projekta iepirkumā un ir nepieciešams līdzekļu saņemšanai iesniegt piedāvājumums, kā ar ieprikumu? kad to veikt?</t>
  </si>
  <si>
    <t>PIL9., LDDK 14.01. informējusi, ka piedāvājumi jāiESNIEDZ eis, nevis e-pastā.. pied.iesniegšana 18.01.. vai ir jēga pārsūdzēt</t>
  </si>
  <si>
    <t>Projektēšanas līgums, PIL 9.p., nepieciešami grozījumi, iekļaujot papildu apjomu - sadzīves kanalizācija zem projektējamā ceļa. Jāvērtē, vai 61.(3) 2.piemērojams un ir pamatojums</t>
  </si>
  <si>
    <t>Kā pārbaudīt kvalif (reģ. būv, reģistrā) un izsl. not., ja pret pers. apvien., kas sastāv no AS un pilnsabiedr'ības (tā savukārt no Latvijas SIA un Lietuvas uzņēmuma)</t>
  </si>
  <si>
    <t>Kā iepirkt ceļa vienas puses remontu, ja otru pusi uzlauzis un 'pēc tam remontēs cauruļu mainītājs</t>
  </si>
  <si>
    <t>pārtraukšana PIL 9 - vai jāatklāj piedāvājumos iesniegtās cenas</t>
  </si>
  <si>
    <t>Ko darīt, ja beidzas pied. nodr. termiņš un nav vēl noslēgts līgums</t>
  </si>
  <si>
    <t>Vai pasūtītājs var pats pārrēķināt piedāvājumu tāmēs iekļautās soc. nodokļa likmes atbilstoši 2021. spēkā esošajām</t>
  </si>
  <si>
    <t>Cēsu klīnika</t>
  </si>
  <si>
    <t>ja daļā mainās uzvarētājs, vai jāpaziņo visiem, vai tikai tiem, uz ko attiecas</t>
  </si>
  <si>
    <t>Veselības minisrtija</t>
  </si>
  <si>
    <t>MK rīkojms vai SP sistēmas un licenču iepirkumam?</t>
  </si>
  <si>
    <t>Vai pasūtītājs var noteikt prasību par pieredzi noteikta finanšu apjoma piegādēs. Var, jāskatās samērīgums, Un fin. apgrozījumu arī var prasī</t>
  </si>
  <si>
    <t>kvalif.prasību noteikšana</t>
  </si>
  <si>
    <t>Uz kuru dienu jāpārbauda izslēgšanas noteikumi, ja lēmuma par iesp. līg.slēgš. tiesību piešķiršanu dienā atklājas, ka valdē ir ārvalstnieki? Uz šopašu dienu, nevis dienu, kad saņemtas izziņas</t>
  </si>
  <si>
    <t>piegādātājs pieredzi apliecina ar piegādēm uzņēmumam, kam ir tie pašu valdes locekļi.</t>
  </si>
  <si>
    <t xml:space="preserve">ALTUM prasa pārēķināt VSAOI pēc jaunās likmes </t>
  </si>
  <si>
    <t>Nodokļu parāds konstatēts PIL 9.p. uzvarētājam. Paprasīts skaidrojums, iedotas 3 dd. laika. PIL paredz 10dd laika.</t>
  </si>
  <si>
    <t>Vai par līguma piēškiršanu VV ietvaros var iesniegt iesniegumu IUB? Nevar</t>
  </si>
  <si>
    <t>moduļu veidojumam (mājai) cena virs 10 tūkstošiem un bez iepirkuma pirkts</t>
  </si>
  <si>
    <t>Ja tiek pirktas 3 identiskas iekārtas gada laikā, un visiem 3 iepirkumiem piemēro atbilstošu procedūru vai tā ir sadalīšana?</t>
  </si>
  <si>
    <t xml:space="preserve">apbedīšanas pak 0euro piedāvājums </t>
  </si>
  <si>
    <t>Atkārtoti par moduļu mājām, kur var sūdzēties</t>
  </si>
  <si>
    <t>Kā skaitīt sūdzību iesniegšanas termiņu</t>
  </si>
  <si>
    <t>apsardzes pak līgums lauzts, ko darīt. komersants nezināja, ka nepagarinās IDS</t>
  </si>
  <si>
    <t>Kā pārsūdzēt IUB lēmumu tiesā?</t>
  </si>
  <si>
    <t>par 104mk vai var aicināt arzemniekus iesniegt piedāvājumus</t>
  </si>
  <si>
    <t>Vai nolikumā jāiekļauj arī oprasības, ko nosaka konkrētu jomu reglamentējoši normatīvie akti?</t>
  </si>
  <si>
    <t>Vai gadījumā, ja divu pretendentu piedāvājumus parakstījis un iesniedzis viens cilvēks, tas ir interešu konflikts?</t>
  </si>
  <si>
    <t>vai lietuvas valsts iestāde var piedalīties ieprikumā Latvijā</t>
  </si>
  <si>
    <t>61.p. 3.d.2.p. par līguma grozījumiem</t>
  </si>
  <si>
    <t>vai var nevērtēt tehn un fin piedāvājumu, ja redz, ka piedāvājums ir dārgākais</t>
  </si>
  <si>
    <t>vai apsardzes pak līdz 42 tk ir jāpiemēro pil 10 pants</t>
  </si>
  <si>
    <t>Vai tiesā var pārsūdzēt IUB lēmumu tikai par līgumu, jeb arī par vv</t>
  </si>
  <si>
    <t>Kā vērtēt, ja mainījušās soc nodokļa iemaksas ar janvāri, vai drīkst koriģēt pretendentu tāmes? (šo vajag skaidrojumos, daudz jautājumu)</t>
  </si>
  <si>
    <t>ko darīt ja, vv ietvaros piegādātājiem vienādas cenas</t>
  </si>
  <si>
    <t>Ko darīt, ja ir aizdomas, ka cenu aptaujā ir interešu konflikts?</t>
  </si>
  <si>
    <t>vai projektētājs var piedalīties būvdarbu iepirkumā</t>
  </si>
  <si>
    <t>Vai var pārtraukt 9. panta iepirkumu, ja konstatētas nepilnības dokumentācijā?</t>
  </si>
  <si>
    <t>ja visās daļās nenoslēdz līgumu, bet dažas izbeidz jo par dārgu, kādu kārtību jāievēro, ja tās daļas taisa no jauna</t>
  </si>
  <si>
    <t>kā aizpildīt PVS paziņojumu par rezultātiem, ja vv</t>
  </si>
  <si>
    <t>Ja konstatē interešu konfliktu komisijas loceklim, vai to jānomaina vai jāpārtrauc iepirkums?</t>
  </si>
  <si>
    <t>Par līguma grozījumiem 61.p.3.d.3.p</t>
  </si>
  <si>
    <t>pas Par līguma grozījumiem 61.p.5.d.</t>
  </si>
  <si>
    <t>piegādātājs prasa 5 gadus veca ieprikuma piedāvājumus, vai var sneigt tādu info</t>
  </si>
  <si>
    <t>Kā var iesniegt sūdzību par SPSIL nolikuma prasībām</t>
  </si>
  <si>
    <t>Par ZPI prasībām</t>
  </si>
  <si>
    <t>kā noteikt pakalpojumam pieredzes apliecināšanu, vai var ar laiku, ka nepārtraukti sniedzis pak</t>
  </si>
  <si>
    <t>Vai ēdināšanas pakalpojumu līdz 42.tkst var iepirkt saskaņā ar iekšējo kārtību?</t>
  </si>
  <si>
    <t>vai var būt apakšuzņēmēja apakšuzņēmējs</t>
  </si>
  <si>
    <t>Vai pretendentu var noraidīt, ja pilnvarā piedāvājuma iesniedzējam nav minēts, ka tas pilnvarots iesniegt arī iepirkuma dokumentus</t>
  </si>
  <si>
    <t>ko raksīt ziņojumā, ja ieprikumu pārtrauc</t>
  </si>
  <si>
    <t>vai izmaiņas būvdarbu apjomos ir precizējums vai grozījumi</t>
  </si>
  <si>
    <t>Par finansējuma piesaisti MK 104 ietvaros</t>
  </si>
  <si>
    <t>par publikāciju pvs, kā aizpildīt</t>
  </si>
  <si>
    <t>kā zināt vai ieprikums ir būvdarbi vai pak/piegādes, ja jāreķina depozīts</t>
  </si>
  <si>
    <t>par plānošanu dezinficēšanas pakalpojumiem</t>
  </si>
  <si>
    <t>Vai pārtraucot 9.panta iepirkumu, obligāti jāvērtē piedāvājumi</t>
  </si>
  <si>
    <t>Pasūtītājs veic zemsliekšņu iepirkumu ar cenu aptauju. Nolikumā ir prasītas konkrēta ražotāja preces. Vai šāda prasība ir pieļaujama un kur varētu vērst pretenzijas par šo.</t>
  </si>
  <si>
    <t xml:space="preserve">EIS janvārī nav aktualizēta informācija par nodokļu parādiem,  kāds ir risinājums. </t>
  </si>
  <si>
    <t>atkal par to, vai var pārrēķināt likmes</t>
  </si>
  <si>
    <t>pvs/eis publikācijā nesakrīt daži cpv kodi, labot/grozīt</t>
  </si>
  <si>
    <t>Apakšuzņēmēja darbu apjoms sastāda 3% no līgumcenas, ir konstatēts, ka viņam ir nodokļu parāds, vai var pieprasīt apakšuzņēmēju nomainīt?</t>
  </si>
  <si>
    <t>līg.par apsardzi izpildītājam beidzas industr.droš.sertifikāts, lauzt līgumu, kā tālāk turpināms līgums</t>
  </si>
  <si>
    <t>Vai var likt pretendenta pieredzi kā vērtēšanas kritēriju?</t>
  </si>
  <si>
    <t>Slēgta konkursa 1.posmā pretendentam ir beigušās darba attiecības ar speciālistu, vai var nomainīt speciālsitu?</t>
  </si>
  <si>
    <t>Pretendents ir apstrīdējis pasūtītāja lēmumu pārtraukt atklātu konkursu, bet pasūtītājs ir paralēli izsludinājis jaunu konkursu ar īsāku iesniegšanas termiņu. Pretendents uztraucas, ka pasūtītājs noslēgs līgumu tajā paralēlajā konkursā pirms IUB SIK lēmuma</t>
  </si>
  <si>
    <t>Atklātā konkursā kā kritērijs ir noteikta zemākā cena. Piedāvājumu iesniedz 3 pretendenti, vai ir jāpārbauda visi piedāvājumi, vai var pārbaudīt tikai to, kam ir zemākā cena?</t>
  </si>
  <si>
    <t>Nolikumā ir prasība par 3 speciālistiem, vai ir iespējams nolikumā atrunāt, ka viena persona var pildīt vairāku speciālistu darbus?</t>
  </si>
  <si>
    <t>Pretendents prasa izsniegt informāciju par citu pretendentu iesniegtajiem finanšu piedāvājumiem. Vai drīkst sniegt šo informāciju?</t>
  </si>
  <si>
    <t>pas pārstv.</t>
  </si>
  <si>
    <t>par SP piemērošanu 8_7_2 b) apakšpunkta piemērošana, cik plaši/šauri jāinterpretē, pamatojums kur jāfiksē, nevar saprast...</t>
  </si>
  <si>
    <t>Pasūtītājs konstatējis, ka EIS katalogā preces cena ir daudz augstāka nekā tā, ko piedāvā tas pats piegādātājs ārpus kataloga. Pasūtītājs nevar precīzi paredzēt cik liels preces apjoms būs nepeiciešams. Jautājums, kā tādā situācijā rīkoties un plānot iepirkumu.</t>
  </si>
  <si>
    <t>vai metu konkursa žūrijas locekļiem ir jāparaksta apliecinājums par neieinteresētību</t>
  </si>
  <si>
    <t>Atklāts konkurss, ieinteresētais piegādātājs iesniedzis ieteikumus nolikuma prasību labojumiem, pasūtītājs sniedz atbildi, ka labojumus neveiks, vai informācija ir jāpublicē EIS?</t>
  </si>
  <si>
    <t>Vai var finanšu apgrozījuma prasībās prasīt tieši auditētu pārskatu iesniegšanu? Vai var prasīt vidējo apgrozījumu par 2018, 2019 un 2020 (tiem, kuriem jau ir pieejams pārskats par 2020) un 2017, 2018, un 2019 (tiem, kuriem nav pieejams)?</t>
  </si>
  <si>
    <t>Vai var kā vērtēšanas kritēriju noteikt pretendentam piešķirtu starptautiskas institūcijas atzinumu/sertifikātu/vērtējumu? Vai var kā vērtēšanas kritēriju noteikt vides vadības standartu sertifikātu?</t>
  </si>
  <si>
    <t xml:space="preserve">9_13_vai vajag individuālu vērtēšanu </t>
  </si>
  <si>
    <t>Bija sūdzība par kvalifikācijas prasībām, SIK aizliedza turpināt iepirkumu. Vai ir jārīko jauns iepirkums, vai var izdarīt grozījumus un tuprināt? Citi pasūtīāji turpinot iepirkumus un nemaz nerīkojot jaunu iepirkumu.</t>
  </si>
  <si>
    <t>par 45_2 piemērošanu</t>
  </si>
  <si>
    <t>pret.</t>
  </si>
  <si>
    <t>iesniegt sūdzību par Konk.dial., vai pasūt.jāpagarina pied.iesniegš.termiņš, vai viņam sniegt piedāvājumu tikmēr, kkad jau zvanījis</t>
  </si>
  <si>
    <t>PVS un nolikumā ir noteikts pareizs piedāvājumu iesniegšanas termiņš, savukārt EIS - kļūdains. Kā risināt situāciju?</t>
  </si>
  <si>
    <t xml:space="preserve">Līgums tiks slēgts uz 5 gadiem par paredzamo līgumcenu 300 000 EUR, ir noteikta finanšu apgrozījuma prasība vismaz 200 000 EUR katrā gadā, vai tas atbilst likumam? </t>
  </si>
  <si>
    <t>Sarunu procedūra, kas tiek rīkota caur EIS, pretendents ir uzdevis jautājumu, vai vajag sniegt atbildi un kādā termiņā.</t>
  </si>
  <si>
    <t>vai ja PA pārveido/reģistrē kā pilnsabiedrību, jāgroza līgums un tie ir būtiski iepirk.līguma grozījumi</t>
  </si>
  <si>
    <t>vai var pieņemt Armēnijas/Gruzijas izziņu par valdes locekli no reģistra, bet ja izziņa nav juridiski apliecināta</t>
  </si>
  <si>
    <t>Pretendents piedalās divos 9.panta iepirkumos, abi iepirkumi tikuši pārtraukti. Pretendents uzskata, ka nav bijis objektīva pamata apturēt, kādas ir iespējas aizsargāt savas intereses?</t>
  </si>
  <si>
    <t>Vai pasūtītājs nolikumā var noteikt, ka jāiesniedz speciālista izglītību apliecinošs dokuments. Jā, var</t>
  </si>
  <si>
    <t>SP EIS iepublicēts nepareizs id. Nr. Ko darīt.</t>
  </si>
  <si>
    <t>Cik saistoši pasūtītājam ir iekļaut nolikumā prasības par būvkomersantu kvalifikācijas klasēm. Ir saistoši, Būvn. likuma 23.p.</t>
  </si>
  <si>
    <t>par VID izziņām e-konkurus sistēmā</t>
  </si>
  <si>
    <t>kā skaita iik iesniegšanai 10 dienas - no nākošās dienas vai ar dienu, kad saņem</t>
  </si>
  <si>
    <t>Par būvkomersantu klasifikācijas iekļaušanu iepirk. dokumentos (26.06.2020. IUB skaidrojums)</t>
  </si>
  <si>
    <t>vai var pagarināt pied.iesniegšanu PIL 2.pielik.</t>
  </si>
  <si>
    <t>PIL 9.p., projektēšana. Piedāvājumu iesniedzis uzņēmums, kura darbiniece ir iep. dok. (tehn.spec.) sagatavotāja sieva. Vai ir konflikts? Jāvērtē</t>
  </si>
  <si>
    <t>AK nav iesniegts tehniskais piedāvājum, ko darīt. PIL 41.p. (1), (8) jānoraida</t>
  </si>
  <si>
    <t>AK būvniecība. Vai var sākt vērtēt ar fin. piedāvājumu. Jāskatās, kāda kārtība nolikumā primāri paredzēta, bet var, pārbaudot aritm. kļūdas</t>
  </si>
  <si>
    <t>Ja prasīts pieredzes apliecināšanai iesniegt 1) atsauksmi, 2) aktu, formu 2 vai citu dok., vai pietiek ar vienu. Kāds bijis iepirk. komisijas nodoms - nepieciešami abi vai viens, un vērtēšanā jānodrošina vienlīdzīga attieksme.</t>
  </si>
  <si>
    <t>AK, 1 pied. Vai var samazināt piedāvājuma cenu. Nē, nevar. Pēc līg. noslēgšanas var izskatīt iespēju veikt grozījumus, ja PIL/līgums pieļauj.</t>
  </si>
  <si>
    <t>par būvniecības klasēm</t>
  </si>
  <si>
    <t>pas?</t>
  </si>
  <si>
    <t>Vai ir pasūtītāja statuss, ja piemēro PIL, bet daļa naudas ir pašu ieņēmumi un vai tur PIL ir jāpiemēro? Ja ir PIL subjekts, tad ir visās izpausmēs. Var rakstīt un lūgt vērtēt</t>
  </si>
  <si>
    <t>VV - vai katru reizi, kad vajadzīgs līgums, jāaptaujā visi VV dalībnieki? Jāvadās no VV paredzētās kārtības, PIL 56.p.</t>
  </si>
  <si>
    <t>kas mēs esam? atvasināta persona VAS Bulduru dārzkopības kaut kas tur.. // iepirkumu līdz 10tk</t>
  </si>
  <si>
    <t>Ja pēc daļas no līguma (projektēšana 4 kārtās) izpildes izpildītāja kavēšanās dēļ pasūtītājs plāno līgumu izbeigt, var par atlikušo apjomu paralēli var sludināt projektē-būvē iepirkumu? Pasūtītāja lēmums, līguma laušana -  civiltiesisks jautājums.</t>
  </si>
  <si>
    <t>par būvnicības iepirkuma tāmēs ietveramo informāciju + VID izziņas</t>
  </si>
  <si>
    <t>Vai nav diskriminējoši pret veciem uzņēmumiem, ka apgroz., likviditāte jānorāda par noslēgtiem finanšu gadiem, bet jaundibinātiem - par nostrādāto laiku. Principā nav</t>
  </si>
  <si>
    <t>Vai nolikuma grozījumi, saskaņojot atšķirīgi norādīto telpu uzkopšanas pieredzes platību ar cipariem un vārdos, ir būtiski grozījumi? Nē, parasti nav</t>
  </si>
  <si>
    <t>Patiesā labuma guvējs akcionārs as, kuras akcijas iekļautas regulētajā tirgū, kas jāpārbauda.</t>
  </si>
  <si>
    <t>Kāds PIL pants regulē AK pārtraukšanu</t>
  </si>
  <si>
    <t xml:space="preserve">Skaidrojumā Par iepirkuma dokumentācijā izvirzītajām prasībām attiecībā uz kvalifikācijas atzīšanu ar būvniecību saistītajās specialitātēs minēti MK noteikumi 168, kuri zaudē spēku 27.01.2021., vai mēs zinām, kādi grozījumi tikuši veikti? </t>
  </si>
  <si>
    <t>Vai obligāti jāpārtrauc 9.p. iepirkums, ja konstatēta kļūda dokumentācijā, kas neļauj salīdzināt piedāvājumus</t>
  </si>
  <si>
    <t>Projektē un būvē iepirkums. Vai ir jāprasa detalizētāka projektēšanas tāme, vai pietiek ar 3 pozīciju izmaksām? Pasūtītāji it kā dažreiz prasot detalizētu tāmi, dažreiz nē.</t>
  </si>
  <si>
    <t>Vai EIS ir jāpublicē visi līguma grozījumi vai tikai būtiskie?</t>
  </si>
  <si>
    <t>Ir noslēgts līgums par ceļu remontdarbiem. Laika apstākļu dēļ ir uz laiku jāaptur darbi, vai līguma izpildes termiņa pagarinājums būs būtiski grozījumi?</t>
  </si>
  <si>
    <t>Kā pareizi aprēķināt termiņu, ja izdara nolikuma grozijumus ak</t>
  </si>
  <si>
    <t>Ko darīt, ja lēmums pieņemts pagājušogad, bet līgumu ar jaunajām soc iemaksām jāslēdz šogad.</t>
  </si>
  <si>
    <t>Ko darīt, ja pretendents prasījis vienu galveno būvdarbu vadītāju, bet pieredzi apliecina divi atsevišķi speciālisti?</t>
  </si>
  <si>
    <t>Par pieredzes vērtēšanu - pretendents ir norādījis 2 dažādus objektus no 2 dažādiem pasūtītājiem, bet viņi ir vienā adresē. Vai tas ir ok?</t>
  </si>
  <si>
    <t>Vai konkurences neesamība tehnisku iemeslu dēļ ir pamats sarunu procedūrai?</t>
  </si>
  <si>
    <t>Jautājums, kā iepirkt pakas bērnudārziem</t>
  </si>
  <si>
    <t>Par MK noteikumu 104 10.pantu</t>
  </si>
  <si>
    <t>Par līguma grozījumiem 61.p. 3.d.3.p.</t>
  </si>
  <si>
    <t>Komisija ir parakstījusi apliecinājumus papīra formātā, bet nav parakstījusi EIS, vai vajag parakstīt arī EIS. CFLA esot teikuši, ka vajag arī EIS.</t>
  </si>
  <si>
    <t>pasūt.noraidījis, jo nav iesniegta kkada apliecība, tikai apliecinājums, vai pas.nevajadz.piemērot 41_6 un jautāt</t>
  </si>
  <si>
    <t>61.p.3.d.3.p</t>
  </si>
  <si>
    <t>Nod. parādi 9.panta iepirkumā, ko darīt.</t>
  </si>
  <si>
    <t>Ja pretendenta valdes loceklis ir pasūtītāja darbinieks, vai tas ir interešu konflikts</t>
  </si>
  <si>
    <t>KO darīt, ja vienā iep. piedāvājuma daļā norādīta kļūdaina informācija?</t>
  </si>
  <si>
    <t xml:space="preserve">6tkst.apsardze public.mercell, vai var apstrīdēt, siik iesniegta sūdzība par citu, cik ilgi jāgaida izskatīšana </t>
  </si>
  <si>
    <t>Ja pas grib pielikt iepirkumam vienu daļu, vai var grozīt vai jāpārtrauc iepirkums?</t>
  </si>
  <si>
    <t>Ja pretendents reģistrējies šī gada janvārī, kā tas var izpildīt finanšu apgrozījuma prasību?</t>
  </si>
  <si>
    <t>sakarā ar plānoto pašvaldību reformu, rakstīs e-pastu, kas mainīsies iepirkumos</t>
  </si>
  <si>
    <t>Vai pasūtītājs prasībās var paredzēt obligātu objekta apskati un izslēgt, ja pretendents tādu nav veicis.</t>
  </si>
  <si>
    <t xml:space="preserve">par PIL 42_12 daļu par zvērestu un apliecinājumu </t>
  </si>
  <si>
    <t>Kur PVS jānorāda pamatojums paātrinātai iesniegšanai</t>
  </si>
  <si>
    <t>Vai lēmumu par līguma izbeigšanu jāpieņem iepirkuma komisijai?</t>
  </si>
  <si>
    <t>pieg.</t>
  </si>
  <si>
    <t>EIS nevar atrasts iepirkumu.. izrādās 2020.gada janvāra iepirkums</t>
  </si>
  <si>
    <t xml:space="preserve">par pilnsabiedrību iepirkumā </t>
  </si>
  <si>
    <t>Vai katrai daļai obligāti jānorāda paredzamā līgumcena?</t>
  </si>
  <si>
    <t>Vērtēšanas laikā speciālists izbeidz darba attiecības, vai pretendents var nomainīt?</t>
  </si>
  <si>
    <t>kur sūdzēties - pasūt (laikam Jēkabpils) vēlas noslēgt līgumu par parādnieku pēc pub.pieejamās info. - tā kā paši nav piedalījušies iepirkumā, tad ASD</t>
  </si>
  <si>
    <t>kādu pamatojumu piemēro, ja pagarina līguma termiņu</t>
  </si>
  <si>
    <t>par SP piemērošanu starpposma nosegšanai</t>
  </si>
  <si>
    <t>Vai ir noteikta forma, kādā piegādātāju apvienībām jāreģistrējas piedāvājumu iesniegšanai</t>
  </si>
  <si>
    <t>Ja būvdarbi veikti bez būvatļaujas, vai var sūdzēties IUB. Jāvēršas būvniecību uzraugošajās iestādēs.</t>
  </si>
  <si>
    <t>Vai pretendenti var lūgt pasūtītāju izsniegt kāda cita iesniegto EVIPD? Nē, jo tas ir piedāvājuma daļa.</t>
  </si>
  <si>
    <t>Vai zemsliekšņa iepirkumos var pieprasīt SPSIL zemsliekšņa iepirkuma protokolu</t>
  </si>
  <si>
    <t>Vai iepirkumu plānus publicē arī PVS?</t>
  </si>
  <si>
    <t>Pasūtītājs prasa, vai var kopā ar iepirkuma dokumentāciju pretendentam izsniegt IUB viedokli un saraksti?</t>
  </si>
  <si>
    <t xml:space="preserve">vai pasut.ir jāparbauda sankcijas, vai pretendam jasniedz info </t>
  </si>
  <si>
    <t>kā parakstītājus pilnvarot; ko darīt ja nav tehn spec daļa iesniegta</t>
  </si>
  <si>
    <t>ko darīt ar 3.valsts pilsoņiem speciālistiem</t>
  </si>
  <si>
    <t>Pretendents vēlas pilnvarot darbinieku EIS parakstīt dokumentus. Vai ir kāda īpaša kārtība?</t>
  </si>
  <si>
    <t>Dokumentiem, kas apliecina, ka uz pretendentu neattiecas izslēgšanas prasības likumā ir noteikts termiņš 6 mēneši, vai šis termiņš attiecas arī uz industriālās drošības sertifikātu, kuram citā likumā ir noteikts cits termiņš?</t>
  </si>
  <si>
    <t>asv apakšuzņēmējs, kam jāgatavojas</t>
  </si>
  <si>
    <t>Pretendenta piedāvājums ir izdevīgāks nekā otra pretendenta iesniegtais piedāvājums, kopēja cena ir ok, taču ir viena pozīcija tāmē, kas ir ievērojami virs tirgus vērtības, vai šo pretendentu var izslēgt?</t>
  </si>
  <si>
    <t>Izlsudināts AK, bet pasūtītājs grib pievienot jaunu daļu klāt. Vai ir jārīko jauns iepirkums?</t>
  </si>
  <si>
    <t>kur palika cenu aptaujas regulējums, kādreiz bija likumā, tagad nav</t>
  </si>
  <si>
    <t>Pasūtītājs jau bija nosūtījis pretendentiem lēmumu par uzvarētāju, taču pēc tam nolēma atcelt lēmumu un atgriezties pie vērtēšanas. Vai tā drīkst darīt?</t>
  </si>
  <si>
    <t>Izsludināts AK, vienai daļai vajag pievienot dažas pozīcijas nolikumā, bet tas noteikti nemainīšot pretendentu loku, kas varēs pieteikties iepirkumā. Vai var veikt grozījumus un turpināt procedūru?</t>
  </si>
  <si>
    <t>mk 107 2.8 punktu;196p;vai speciālistam jāpārbauda izslēgšana</t>
  </si>
  <si>
    <t>2.pielikuma iepirkums par ēdināšanas pakalpojumiem līdz 42 000 EUR. Vai ir jāpiemēro zaļais iepirkums?</t>
  </si>
  <si>
    <t>Pretendents ir saņēmis atbildes no pasūtītāja par nolikuma prasībām, bet tās ir neprecīzas. Ko darīt šādā situācijā?</t>
  </si>
  <si>
    <t>PIL 61.panta 5 daļa uz visu līgumu vai tikai daļu</t>
  </si>
  <si>
    <t>Piedāvājumu iesniegusi piegādātāju apvienība, vai tas ir interpretējams kā viens pretendents (Pasūtītājs grib nosūtīt skaidrojošu vēstuli un jāsaprot vai sūtīt abiem uzņēmumiem).</t>
  </si>
  <si>
    <t>Piegādes līgumam paredzamā līgumcena zem 10 000 EUR, vei ir jāpiemēro PIL, vai ir jāizmanto EIS?</t>
  </si>
  <si>
    <t>3 pasūtītāji, ar kuriem noslēgti līgumi ir reorganizējušies vienā personā. Viens no šiem pasūtītājiem jautā, vai tas var pārņemt citu pasūtītāju noslēgtos līgumums.</t>
  </si>
  <si>
    <t>vai var prasīt anonimizēt sūdzības iesniedzēju</t>
  </si>
  <si>
    <t>Iepirkuma komisijas loceklis ir bijis pretendenta darbinieks pēdējo 24 mēnešu laikā vienu dienu, prasīja vai var neievērot 25.p. noteikto interešu konflikta regulējumu.</t>
  </si>
  <si>
    <t>Nolkumā ir noteikts, ka nevar iesniegt dokumentus PDF formātā, bet jāsniedz Word vai Excel formātos. Vai tas ir ok? Pretendentam ir bažas, ka Word failus pasūtītājs var izmainīt.</t>
  </si>
  <si>
    <t xml:space="preserve">IUB BUJ teikts, ka izslēgšanas noteikumus pārbauda uz pēdējo piedāvājumu iesniegšanas dienu. Tas esot neloģiski, jo labāk būtu pārbaudīt uz lēmuma pieņemšanas brīdi. </t>
  </si>
  <si>
    <t>ko darīt, ja līguma izpildē speciālistu aizstāj ar apakšuzņēmēju, kura darbinieks ir jau iepirkeš atlasītais konkrētais speciālists</t>
  </si>
  <si>
    <t>Piedāvājumu vērtēšana. No pretendenta iesniegtā piedāvājuma izriet, ka norādītie darbinieki paralēli strādā arī citā uzņēmumā. Vai tas ir ok, un vai var pretendentam lūgt skaidrot šo situāciju?</t>
  </si>
  <si>
    <t>ko darīt, ja pretendnets nav iesniedzis atsauksmi</t>
  </si>
  <si>
    <t>pārrakstīš.kļūdas labošana nosl.ziņojumā</t>
  </si>
  <si>
    <t>vai pasut.var piedalīties iepirkumā arī kā pretendents</t>
  </si>
  <si>
    <t>ja ir neskaidrības par iesniegto polisi, vai var prasīt papildu info</t>
  </si>
  <si>
    <t>par apsardzes iepirkumu veikšanu</t>
  </si>
  <si>
    <t>ja līguma izpildē maina apakšuzņēmēju, vai var ņemt vērā jauniegūtu pieredzi</t>
  </si>
  <si>
    <t>pretenden.iesniedzis notar.apliecinājumu,saka, ka Igaunija izziņas neizdod,vai var pieņemt</t>
  </si>
  <si>
    <t>JD deputāts</t>
  </si>
  <si>
    <t>Par līguma slēgšanu līdz 10tk, ja pretendentam ir nodokļu parādi</t>
  </si>
  <si>
    <t>par BUJ likmju maiņu, vai tomēr var vienoties</t>
  </si>
  <si>
    <t>pil 11(11) vai tiešām var būt līgums bez līgumcenas un bez termiņa? šim prasās skaidrojums par šo (ir bijuši precedenti no piegādātāju puses)</t>
  </si>
  <si>
    <t>valdes locekļu pārbaude 9.p. iepirkumā</t>
  </si>
  <si>
    <t xml:space="preserve">ģenerāluzņēmēja pieredz un speciālisti - kā pasūtītājs ir domājis? ... </t>
  </si>
  <si>
    <t>PIL 10 - 2 pirgādātāji iesniedz 1 piedāvājumu, nav saprotams, kā pildīs līgumu.. vai var noraidīt? (cfla skata)</t>
  </si>
  <si>
    <t xml:space="preserve">KPaS par ko veikt sarunas? </t>
  </si>
  <si>
    <t xml:space="preserve">kā pārtraukt MK 104 iepirkumu pvs? </t>
  </si>
  <si>
    <t xml:space="preserve">pret </t>
  </si>
  <si>
    <t>ja nav fin.apgroz. nepiecieš., vai var balstīties caur 45_8;ja pieredze iegūta PA ietvaros, vai tālāk varēs tikai to iegūto pieredzi norādīt</t>
  </si>
  <si>
    <t>pasūtītāja noslēgtais līgums nesaskan ar iep.dokumentācijā ietverto līguma projektu</t>
  </si>
  <si>
    <t>viņampāt, nepamatoti izslēgts no iepirkuma</t>
  </si>
  <si>
    <t>1) nav iesniegta atsauksme prasīt/noraidīt; 2) nevar atvērt pievienotu failu prasīt papildu/noraidīt</t>
  </si>
  <si>
    <t xml:space="preserve">ja ir nodokļu parāds un pārmaksa, vai varētu izslēgt?.. </t>
  </si>
  <si>
    <t>kad beidzas vērtēšanas process? CFLA jaunas anketas un jauni teikumi jāietver</t>
  </si>
  <si>
    <t xml:space="preserve">piegādātājs pieprasa teh.spec.angliski.. vai ir jātulko? ja notulko - vai būs teh.spec.grozījumi? </t>
  </si>
  <si>
    <t>par cenu aptaujas veikšanu ēdin.iepirkumam, par dotāciju piešķiršanu?</t>
  </si>
  <si>
    <t>par sūdzību atkal</t>
  </si>
  <si>
    <t>vakar apstiprināta grozījumu veidlapa, šodien atkal jāgroza - vai jāpagarina termiņš?</t>
  </si>
  <si>
    <t>Vai ir pamats sūdzībai, ja pasūtītājs nav pieprasījis iesniegt trūkstošu dokumentu?</t>
  </si>
  <si>
    <t>SP ārkārtas apstākļi, vai jāpublicē pēc PIL 29 vai 30.p.</t>
  </si>
  <si>
    <t>vai var ielikt nolikumā, ka nevar pieteikties izplatītāji, tikai ražotāji, vai 9.p. ir nogaidīšanas termiņš</t>
  </si>
  <si>
    <t>Vai var prasīt pretendentam iesniegt PN aktu par līgumu, ja tas ir prasīts, bet nav iesniegts</t>
  </si>
  <si>
    <t xml:space="preserve">ja piegādātājs nav iesniedzis apliecinājumu par neatkarīgi izstrādātu piedāvājumu, vai var izslēgt? </t>
  </si>
  <si>
    <t xml:space="preserve">Javārī vrētu būt: </t>
  </si>
  <si>
    <t>- jāpublicē ierpikuma plāns</t>
  </si>
  <si>
    <t>- skaidrot "lēmuma pieņemšanas dienu".. daudzi aizvien nesaprot (īpaši TM), uz kuru dienu jāpārbauda nodokļi otroreiz un ka ir "lēmums par potenciālo uzvarētāju" un "gala lēmums"</t>
  </si>
  <si>
    <t xml:space="preserve">- Apakšuzņēmēju piesaistītšana/ nomaiņa - piedāvājumu vērtēšanas laikā un līguma izpildes laikā </t>
  </si>
  <si>
    <t>PIL 9.pants</t>
  </si>
  <si>
    <t xml:space="preserve">vai var pārtraukt daļu? </t>
  </si>
  <si>
    <t>kā pārbauda apakšuzņēmēju?</t>
  </si>
  <si>
    <t>vai jāatklāj cenas, ja iepirkumu pārtrauc?</t>
  </si>
  <si>
    <t>kā aprēķina piedāvājuma iesniegšanas termiņu (ir bijis, ka EIS ir viens PVS cits termiņš)</t>
  </si>
  <si>
    <t>FEBRUĀRIS'21</t>
  </si>
  <si>
    <t>meklē skaidrojumu vai covids ir nepārvarama vara</t>
  </si>
  <si>
    <t>balstīsies uz apakšuzņēmēju pieredzes apliecināšanā</t>
  </si>
  <si>
    <t>Ak , daudz daļu, slēgs VV. Vai publikācijā par līgumu PVS un EIS var nenorādīt katras daļas paredzamo līgumcenu? Jā, PVS var, bet kopējā ir jānorāda. EIS norāda katrai daļai, bet nepublisko uz āru.</t>
  </si>
  <si>
    <t>Vai var grozīt nolikumu, izņemot obligāto prasību par objekta apsekošanu? Jā, nemaina pretendentu loku.</t>
  </si>
  <si>
    <t>Vai ir problēma, ja EIS ir norādīts iepir.nosauk. latviešu un angļu val., bet PVS ielasās tikai latviskais nosaukums? Pirmšķietami nē, iepirkums ir identificējams, bet var piezvanīt ID, varbūt ir info, kāpēc tā.</t>
  </si>
  <si>
    <t>fin.saņ.</t>
  </si>
  <si>
    <t xml:space="preserve">par MK 104 </t>
  </si>
  <si>
    <t>Policija. Vai tiešām 10.pantam (izņemot apsardzi) var neparedzēt izslēgšanas noteikumus? Jā, pasūtītāja lēmums un risks.</t>
  </si>
  <si>
    <t>Kā atrast MK 104 sludinājumus PVS, kā reģistrēties un publicēt.</t>
  </si>
  <si>
    <t>Neapmierināts būvnieks - vai par PIL 9.p. jāpublicē rezultāts, nejēdzība, ka nav, kas tas tāds depozīts.</t>
  </si>
  <si>
    <t xml:space="preserve">Nodokļu parādu vērtēšana, ja lēmuma dienā nestrādā EIS. </t>
  </si>
  <si>
    <t>kā norādīt maksimālo līguma termiņu</t>
  </si>
  <si>
    <t>Vai nogaid. termiņš attiecas uz PIL 10.p. iepirkumu?Jā, tajā ir atsauce uz 60.pantu.</t>
  </si>
  <si>
    <t>Vai PIL 61.p, (3) 3. p. attiecas arī uz VV?</t>
  </si>
  <si>
    <t>KPaS norise</t>
  </si>
  <si>
    <t>Kā atrast PVS un EIS informāciju par VRAA iepirkumiem.</t>
  </si>
  <si>
    <t>Iesniegta patiesībai neatbilstoša info biļešu rezervācijas uzdevumā. Vai noraidīt uz nepatiesas info pamata? Kā to pierādīs, drīzāk jāvērtē tehniskā piedāvājuma (uzdevuma) atbilstība tehn. spec.</t>
  </si>
  <si>
    <t>Kā aprēķina depozītu</t>
  </si>
  <si>
    <t xml:space="preserve">Vai var izsniegt pretendentam ind. vērtēšanas veidlapas. Tikai tās, kas attiecas uz šo pretendentu, ja ir iekļauta info no piedāvājumiem </t>
  </si>
  <si>
    <t>SPSIL</t>
  </si>
  <si>
    <t>No kādas summas jāizmanto EIS. No SPSIL sliekšņa.</t>
  </si>
  <si>
    <t>duālais</t>
  </si>
  <si>
    <t xml:space="preserve">PIL vai SPSIL - vienā vai dalītos iepirkumos.. </t>
  </si>
  <si>
    <t>Vai VSAOI likmes grozīšana ir būtiski vai nebūtiski groz., ja nepārsniedz 25% būvn.? (LĪgums paredz  grozījumus pie n/a izmaiņām) PIL 61. (5) būtiskums nav jāvērtē</t>
  </si>
  <si>
    <t>par izvirzīto prasību</t>
  </si>
  <si>
    <t>par VSAOI likmi - vai tiešām jāslēdz līgums ar neatbilsotšu piedāvājumu</t>
  </si>
  <si>
    <t>Vai varu piedalīties iepirkumā kā ģenerāluzņēmējs un citā piedāvājumā būt paersona, uz kuras spējām balstās/apakšuzņēmējs? PIL to neaizliedz, jāatceras godīgas konkurences aspekti un jābūt gatavam skaidrot, ka piedāvājumis agatavoti neatkarīgi.</t>
  </si>
  <si>
    <t>Ja piedāvājumā neaktuālā VSAOI likme - ko darīt. Nelabot, skat BUJ.</t>
  </si>
  <si>
    <t xml:space="preserve">Tiks veikts virssliekšņa iepirkums 2 daļās, katrā daļā vairāki līgumi (dabasgāzes rezervju nodrošināšana), bet nedrīkst būt VV. To savukārt nevar ievadīt PVS. Mēģinām vienošanos, kurā slēdz konkrētus līgumus, ja to EM un Regulators nepieņems, rakstīs IUB, kā to ievadīt PVS. </t>
  </si>
  <si>
    <t>Vai gadījumā, ja līgumā paredzēta laušanas iespēja, to var pamatot ar 64.pantu?</t>
  </si>
  <si>
    <t>Vai var veikt grozījumu PVS publikācijā, ja nekorekts iepirkuma ID numurs?</t>
  </si>
  <si>
    <t>Vai datora iepirkumam 9. panta kārtībā jāpiemēro ZPI, ja vērtēšanas kritērijs ir zemākā cena</t>
  </si>
  <si>
    <t>Vai jālūdz pretendenti iesniegt jauni piedāvājumi, ja mainījusies VSAOI likme?</t>
  </si>
  <si>
    <t>Pretendents balstās uz apakšuzņēmēja apgrozījumu, apakšuzņēmējs ir jānomaina, jo tam ir nodokļu parādi. Vai vispār ir pieļaujams balstīties uz apakšuzņēmēja apgrozījumu un summēt apgrozījumus kopā. Vai uz katru iepirkuma daļu var iesniegt piedāvājumu ar atšķirīgu apakšuzņēmēju.</t>
  </si>
  <si>
    <t>Par PIL 41.panta sestās daļas piemērošanu - pretendents nav iesniedzis apliecinājumu par produkta atbilstību noteiktām prasībām. Nav iztulkots arī sertifikāts latviešu valodā.</t>
  </si>
  <si>
    <t>Vai sarunu procedūrā var mainīt piedāvājumu?</t>
  </si>
  <si>
    <t>PVS norādīts pareizs līguma veids - piegāde, savukārt EIS ir norādīti pakalpojumi. Ko darīt?</t>
  </si>
  <si>
    <t>Tiek veikts ielu apgaismojuma iepirkums, kur jāpiemēro ZPI prasības. Vai noteiktie ZI vērtēšanas kritēriji ir obligāti?</t>
  </si>
  <si>
    <t>Speciālistam beidzies sertifikāta derīguma termiņš. Vai vērtēšanas laikā var mainīt speciālistu?</t>
  </si>
  <si>
    <t>Piegādātājs iesniedz dokumentus likvidācijai. Vai var nodot darbu izpildi apakšuzņēmējam?</t>
  </si>
  <si>
    <t>Vai veicot līgumcenas grozījumus var pārsniegt ES robežvērtības?</t>
  </si>
  <si>
    <t>Pasūtītājs nesniedz informāciju, kurš pretendents un par kādu līgumcenu ir uzvarējis cenu aptaujā. Vai ir jāsniedz šī informācija un vai var viņu piespiest sniegt informāciju?</t>
  </si>
  <si>
    <t>Ko darīt, ja pie līguma slēgšanas atklājas, ka piedāvājumā ir aritmētiskā kļūda?</t>
  </si>
  <si>
    <t>Pasūtītājs plāno veikt iepirkumu 9.p. kārtībā un ir zināms, ka pasūtītājs Somijā arī veic šādu iepirkumu, vai ir kādas iespējas veikt iepirkumu kopīgi sadarbojoties?</t>
  </si>
  <si>
    <t>Vai lekciju/apmācību sniegšanai ir piemērojams PIL 2.pielikums par izglītības un mācību pakalpojumiem?</t>
  </si>
  <si>
    <t>Pretendents ir iesniedzis atsauksmi par izpildīto līgumu pieredzes apliecināšanai, atsauksme pati par sevi ir korekta, darījuma partneris atzīst, ka atsauksmi ir izsniedzis, bet vienlaikus paskaidro, ka pēc atsauksmes izsniegšanas sapratis, ka pretendents tomēr nav labs sadarbības partneris. Ko darīt tādā situācijā? Iesniegtais piedāvājums pats par sevi atbilst prasībām, vai var kaut kā atšūt pretendentu, ja negrib ar viņu sadarboties?</t>
  </si>
  <si>
    <t>Vai pareizi, ja pretendents noraidīts, jo nav prasītajā laikā sniedzis trūkstošo informāciju</t>
  </si>
  <si>
    <t>vai statistikas veidlapa jāpilda, ja nav vekti ieprikumi</t>
  </si>
  <si>
    <t>ko darīt, ja slēdzot līgumu, apsaimniekotājs konstatē, ka 10 apsaimniekotās mājas aiziet no apsaimniekotāja, bet līguma projekts paredz tiesības neslēgt līgumu par visām mājām</t>
  </si>
  <si>
    <t>Vai protokolā var atrunāt, ka vērtē tikai pretendentu ar zemāko cenu, un ja tas neatbilst, vērtē nākamo?</t>
  </si>
  <si>
    <t>ja piegādātājs prasa grozīt līguma projektu,vai tas ir jādara</t>
  </si>
  <si>
    <t>vai vienā daļā var slēgt vairākus līgumus</t>
  </si>
  <si>
    <t>Vai SP var nepiemērot nekādas kvalifikācijas prasības?</t>
  </si>
  <si>
    <t>Vai gadījumā ja pretendents nevar iesniegt speciālista sertifikātu, jo ražotājs to izsniegs tikai pēc COVID, tas var kalpot kā attaisnojums dokumenta neiesniegšanai</t>
  </si>
  <si>
    <t>Ja pretendentam EIS izziņā uzrādās tiesību aktu pārkāpums, vai viņu izslēdz uzreiz, vai prasa skaidrojumu?</t>
  </si>
  <si>
    <t>Vai saskaņā ar 42.p. 1.d. ja šī norma iekļauta iepirkuma nolikumā, pasūtītājs var laust vērtēšanas laikā iepriekšējo līgumu ar pretendentu un to piemērot?</t>
  </si>
  <si>
    <t>Ko darīt, ja pasutitājs kā obligātu prasību izvirza to, ka pretendentam jābūt konkrētas preces dīlerim?</t>
  </si>
  <si>
    <t>juridisko pakalpojumu līgums ir līdz 10 tk, tagad vajag jaunu,jo tiesvedība nav beigusies, ko darīt</t>
  </si>
  <si>
    <t>vai pil 9 pantā varētu teikt, ka jauna dok prasīšana ir nolikuma izskaidrošana</t>
  </si>
  <si>
    <t>Ja ievilkusies vērtēšana, un tās laikā noticis Brexit un pretendenta preces adbilstības deklarācija vairs nav derīga, vai tas jāizslēdz?</t>
  </si>
  <si>
    <t>Vai gadījumā, ja pretendents konstatējis interešu konfliktu ar apakšuzņēmēju, vērtēšanas gaitā to var nomainīt?</t>
  </si>
  <si>
    <t>Vai pasūtītājs ir tiesīgs ņemt vērā EIS izziņu, ja pēdējā EDS sistēmas datu aktualizācijas diena atšķiras no lēmuma pieņemšanas dienas</t>
  </si>
  <si>
    <t>Pretendentam ir aizdomas par nepamatoti lētu piedāvājumu no sociālā uzņēmuma - apbedīšanas kantora</t>
  </si>
  <si>
    <t>uz kuru dienu pārbauda izslēgšanas nosacījumi.. ar 3x saprata..</t>
  </si>
  <si>
    <t>ko darīt, ja tehn pied nav visa info, vai var noraidīt</t>
  </si>
  <si>
    <t>Piedāvājumu iesniedzis Itālijas uzņēmums, kam nodokļu parādi Latvijā nav, bet Itālijā ir vai pretendentu var izslēgt.</t>
  </si>
  <si>
    <t>9.p.iepirkumā nesakrīt/sajauca iesniegš.datumus eis/pvs</t>
  </si>
  <si>
    <t>Vai var pagarināt piedāvājumu iesniegšanas termiņu 9. panta iepirkumā Covid dēļ.</t>
  </si>
  <si>
    <t>Vai PIL 46.p. ceturto daļu var attiecināt arī uz piegādes līgumiem, vai piegādes līgumos var balstīties uz citu personu iespējām?</t>
  </si>
  <si>
    <t>1) sūdzības iesniegšana par 9.p.iepirkumu 2) kur apstrīdēt Mercell izslud.iepirkumus</t>
  </si>
  <si>
    <t>pretendents pirms līguma noslēgšanas maina PA % sadalījumu</t>
  </si>
  <si>
    <t>Vai tirgus izpēti var veikt telefoniski, vai ir obligāti jāsaņem piedāvājumi rakstveidā?</t>
  </si>
  <si>
    <t>par PIL  41_3</t>
  </si>
  <si>
    <t>Vai virtuves iekārtu iepirkumu var nedalīt daļās?</t>
  </si>
  <si>
    <t>Sarunu procedūra. Pasūtītājam šķiet, ka piedāvājums ir nepamatoti lēts, kādu termiņu jānosaka piedāvājuma izmaksu skaidrojuma sniegšanai.</t>
  </si>
  <si>
    <t>Vai vairākus būvobjektus, kas atrodas vienā reģionā, bet citās pilsētās, var nedalīt daļās?</t>
  </si>
  <si>
    <t>Šobrīd pašvaldība plāno lielo pārtikas iepirkumu, bet ir struktūrvienība, kura organizē pasākumus, kuros mākslinieki iensiedz raideri, pieprasot konkrētu ražotāju produktus, kā plānot šos iepirkumus?</t>
  </si>
  <si>
    <t>vai ģenerāluzņēmēja apakšuzņēmējam var būt nodokļu parāds</t>
  </si>
  <si>
    <t>Pretendents balstās uz apakšuzņēmja būvuzraugu, kas bija prasīts nolikumā, vai ir jāpārbauda izslēgšanas noteikumi apakšuzņēmējam?</t>
  </si>
  <si>
    <t>Zemsliekšņu iepirkuma rezultātā noslēgts līgums, vai var pagarināt līguma termiņu?</t>
  </si>
  <si>
    <t>depozīta aprēķināšana</t>
  </si>
  <si>
    <t>BUJ par nodokļu likmju izmaiņām, pasūt.veicis pārrēķinu, vai tad tomēr neveikt</t>
  </si>
  <si>
    <t>Pasūtītājs prasa reģistrācijas apliecības kopiju, vai var iesniegt EVIPD, lai apliecinātu atbilstību prasībām?</t>
  </si>
  <si>
    <t>Pasūtījam jāveic elektroenerģijas iepirkums, Latvenergo to nevarot nodrošināt, esot obligāti jāveic iepirkums no blakus mājas, jo tur ir pieslēgums, vai var nepiemērot PIL?</t>
  </si>
  <si>
    <t>vai ir jāpilda statistikas pārskats</t>
  </si>
  <si>
    <t>vai obligāti jāizpildās abiem 61.p5d nosacījumiem, lai varētu grozīt līgumu</t>
  </si>
  <si>
    <t>vai par Latvenergo kvalifikācijas sistēmu var iesniegt sūdzību</t>
  </si>
  <si>
    <t>pasūt.ierobežojis dalību uz konkr.iepirkuma daļām, vai tā var, vai var sniegt sūdzību utt..</t>
  </si>
  <si>
    <t xml:space="preserve">par sūdzību </t>
  </si>
  <si>
    <t>ko darīt ja pasūtītāja lēmums ir tiesā, vai var slēgt ligumu</t>
  </si>
  <si>
    <t>ko darīt, ja prasīja info iesniegt flash, bet pretendents iesniedz disku</t>
  </si>
  <si>
    <t>siltināšanas iepirkumā noraidīja, jo pats iepirkuma veicējs atrada negatīvu atsauksmi, altum projekts</t>
  </si>
  <si>
    <t>1) iesp.nepamat.piemērojis 41_8, vajadzēja 53.pantu piemērot 2) iesniegti 3 iespējams neatb.piedāvājumi, izbeigt/pārtraukt/vērtēt, pats nesaprot</t>
  </si>
  <si>
    <t>kādu NUTS kodu piemērot</t>
  </si>
  <si>
    <t>9.p iepirkumā visi piedāvājumi pārsniedz slieksni, pārtraukt/izbeigt, kā sludināt jaunu</t>
  </si>
  <si>
    <t>vai piegādes līgumā var būt apakšuzņēmējs uz kura spējām balstās</t>
  </si>
  <si>
    <t>civiltiesiskā apdrošināšana ja nav iesniegta</t>
  </si>
  <si>
    <t>vai var prasīt iesniegt trūkstošu ts dokumentu</t>
  </si>
  <si>
    <t>kā iesniegt depozītu</t>
  </si>
  <si>
    <t>iensiegta sūdzība, pasūtītājs nav pagarinājis pied.iesniegš.termiņu</t>
  </si>
  <si>
    <t>nav publisko ieejami uzņēmuma 2019.gada apgrīzjuma dati</t>
  </si>
  <si>
    <t xml:space="preserve">ZPI piemērošana - telpu noma (nav PIL, jo ēdinās arī "no malas") un ēdināšanas pakalpojumi pasūt. darbiniekam. </t>
  </si>
  <si>
    <t>vai var labot fin. pied., ja tāmei bija grozījumi un iesniegtā neatbilst. Nē nevar.</t>
  </si>
  <si>
    <t>pēc AK - SP vai KPaS</t>
  </si>
  <si>
    <t>Vai konstatējams interešu konflikts, ja SK TS izstrādāja SIA, kura veiks arī pakalpojuma uzraudzību un konsultēs pasūtītāju t,sk vērtēšanā, ja šīs SIA viens no dalībniekiem ir viena no kandidātiem akcionārs. Atzvanīšu.</t>
  </si>
  <si>
    <t>LIAA</t>
  </si>
  <si>
    <t xml:space="preserve">Kā veidot Norvēģijas FI iepirkumu pirmspārbaužu plānu - novirzīts Intai </t>
  </si>
  <si>
    <t>Vai ārkārtas SP rezultātu var pārsūdzēt IUB? Ja bija brīvprātīgs paziņ, tad var un ir nogaid, termiņš, ja nebija -IUB nevar, var tiesā.</t>
  </si>
  <si>
    <t>PIL 9.p. pirms līg. slēgšanas konstatē, ka būvspeciālistam apturēts sertifikāts. Ko darīt</t>
  </si>
  <si>
    <t>PIL 9.p. (21) iekārtu remontam. Cik plašs tirgus jāaptaujā</t>
  </si>
  <si>
    <t>Vai izziņa par nodokļu samaksas termiņa pagarināšanu būtu attiecināma ar atpakaļejošu datumu arī uz piedāvājumu iesniegšanas dienu. VID skaidroja, ka nemaina datus ar atpakaļejošu datumu.</t>
  </si>
  <si>
    <t>vispārīgi par līgumiem, līgumu summām, līguma termiņiem</t>
  </si>
  <si>
    <t>Vai par dalības maksu ārējā NA noteiktā pētījumā ir jāveic iepirkums. Nav</t>
  </si>
  <si>
    <t xml:space="preserve">nolik. noteikts, ka pretendetns visu izpilda, nākošajā teikuma - pretendents var balstīties.. </t>
  </si>
  <si>
    <t>dažādi apmācību iepirkumu - kopā vai atsevišķi ?</t>
  </si>
  <si>
    <t>Vai ir pieņemta izskatīšanai sūdzība. PVS ir ziņa, ka sūdzība iesniegta</t>
  </si>
  <si>
    <t>LĪguma grozīšana. Vai IT izstrādes līgumā pārdale starp izstrādi un papildināšanu ir būtiska vai nē. Konkrētajā situācijā pirmšķietami tie ir nebūtiski groz.</t>
  </si>
  <si>
    <t>Piedāvājumu pārvērtēšana pēc sūdzības, vai jāvērtē arī citi noraidītie. Ir (ja noraidīti dēļ iemesliem, kas nemainīsies, tas jāatrunā jaunajā lēmumā un varētu atkārtoti detaļās nevērtēt), kā arī visi ir jāinformā par jauno lēmumu.</t>
  </si>
  <si>
    <t>Pārtikas paku iepirkums (ir ejošs kuponu līgums). Vai var piemērot SP. Pirmšķietami nē, bet var AK steidzamības kārtā (summa pārsniedz 42000 euro)</t>
  </si>
  <si>
    <t>termini - piegādātājs - kandidāts - pretendnets.. kas ir SP gadījumā?</t>
  </si>
  <si>
    <t>kps pēc atklāta konkursa vai var, ja neatbilda tehn spec</t>
  </si>
  <si>
    <t>Par nodokļu parāda pārbaudi. Pretendents iesniedz lēmumu par nodokļu samaksas termiņa pagarināšanu, bet pasūtītājs lēmumā saskata kļūdu.</t>
  </si>
  <si>
    <t>par ieprikuma plānu vai jāpārskata vecais</t>
  </si>
  <si>
    <t>Vai jāpārbauda izlsēgšanas noteikumi pretendenta mātes uzņēmumam un tā valdei?</t>
  </si>
  <si>
    <t>vai kancelejas preces, remotu preces un saimniecības preces jāskaita kopā</t>
  </si>
  <si>
    <t>Ārvalsts pretendentam uz izslēgšanas noteikumu pārbaudes datumu bija 4 valdes locekļi, bet 1 ir aizgājis prom, vai izlsēgšanas noteikumi ir jāpārbauda arī tam, kurš ir aizgājis?</t>
  </si>
  <si>
    <t>Pretendetns finanšu piedāvājumā ir atstājis tukšas pozīcijas, nenorādot nekādas izmaksas. Vai jālūdz pretendetnam skaidrojums?</t>
  </si>
  <si>
    <t>vai PIL 61.p trešā daļa jāskata kopsakarā ar piekto daļu</t>
  </si>
  <si>
    <t>Vai izslēgšanas noteikumi ir jāpārbauda visiem dalībniekiem, vai tikai patiesā labuma guvējiem?</t>
  </si>
  <si>
    <t>ja AK 3 pretendenti, 2 kvalifikācijas prasībām neatbilstoši, 1 der, vai var rīkot SP</t>
  </si>
  <si>
    <t>2. pielikuma iepirkums, kas pārsniedz 42 000 EUR, nav pieteicies neviens pretendents. Ko darīt?</t>
  </si>
  <si>
    <t>Vai IK loceklis, kuram ir slimības lapa, var piedalīties komisijas sēdē, ja viņš pats piekrīt piedalīties?</t>
  </si>
  <si>
    <t>Pasūtītājs maina savu mājaslapu, vai ir nepieciešams pārnest uz jauno lapu informāciju par noslēgtajiem līgumiem.</t>
  </si>
  <si>
    <t>Vai pretendents var atsaukt piedāvājumu pēc piedāvājumu atvēršanas?</t>
  </si>
  <si>
    <t>kā noformulēt grozījumus, ja grib nodrošināties pret to, ka kaut ko līguma izpildes laikā beidz ražot</t>
  </si>
  <si>
    <t>vai var vēl paspēt nopublicēt grozījumus, ja pirmdien atvēršana</t>
  </si>
  <si>
    <t>Vai var mainīt līguma termiņu, ja iepriekšējais pārsūdzēts un iekavējies?</t>
  </si>
  <si>
    <t>vai tas ir slikti, ka ir virssliekšņa publikācija, ja nav plānots īsti ka varētu būt</t>
  </si>
  <si>
    <t>Vai personu apvienībai vajadzīgs noteikts juridisks statuss, lai piesaistītu apakšuzņēmēju?</t>
  </si>
  <si>
    <t>par vv ietvaros noslēgtiem līgumiem, ja nepareizi piešķirtas līguma slēgšanas tiesības, ko darīt</t>
  </si>
  <si>
    <t>Vai inkasācijas pakalpojumi ir 2. pielikuma pakalpojumi?</t>
  </si>
  <si>
    <t>Cik ilgā laikā var sniegt 9.panta papildinformāciju</t>
  </si>
  <si>
    <t>Vai gadījumā ja pasūtītājs noteicis ZOOM iespēju pretendentiem iegūt papildinformāciju, vai var to rīkot aizklāti</t>
  </si>
  <si>
    <t>pasūtītājs negrib grozīt līgumu minimālās algas dēļ, kaut gan līgums šādu gadījumu paredz, ko darīt</t>
  </si>
  <si>
    <t>Uz kuru datumu pārbauda nodokļu parādus zemsliekšņa iepirkumiem?</t>
  </si>
  <si>
    <t>Vai pretendentu var izslēgt par to, ja PA iesniegusi piedāvājuma nodrošinājumu, ko apmaksājis viens dalībnieks, un tā atbildība noteikta sabiedrības līgumā</t>
  </si>
  <si>
    <t>vai var veikt iepirkumu balstoties uz 2013 gada cenu aptauju, vai var neskaitīt kopā ar ceļu uzturēšanu saistītus pakalpojumus;kāda ir atbildība par neatbilstošas proccedūras piemērošanu</t>
  </si>
  <si>
    <t>vai grozot līgumu, kam vairāki izpildītāji, tas nekas, ka daži palielina cenu, daži samazina</t>
  </si>
  <si>
    <t>Vai var summēt trīs gadu FA, ja nolikums to pieļauj, un par pēdējo gadu FA ārzemju firmai nav pieejams</t>
  </si>
  <si>
    <t>lai līguma izpildes laikā izpildītājs var atteikties no apakšuzņēmēja</t>
  </si>
  <si>
    <t>vai visiem personu apvienības dalībneikiem ir jābūt attiecīgi rēgistrētiem (2) piegādātājs nesniedz informāciju par iepirkiekš veiktiem darbiem - nedrīkstot</t>
  </si>
  <si>
    <t>Vai birojs sniedz atzinumu, ja revizijas iestādei ir aizdomas par pasūtītāja neatbilstošu rīcību iepirkuma gaitā</t>
  </si>
  <si>
    <t>Vai ir atļauts, ja iepirkumā viens pretendents nāk otram kā apakšuzņēmējs? (varbūt šo uz aktualitātēm?) šad tad prasa</t>
  </si>
  <si>
    <t>ja ak ir 1 pretendents, vai var neievērot nogaidīšanas termiņu</t>
  </si>
  <si>
    <t>vai pil 9panta ieprikumā atverot piedāvājumus jāpublicē fin apkopojums</t>
  </si>
  <si>
    <t>ja ir līguma noscījums, kas atliek tā spēkā stāstāšanos, kas noteik ar piedāvājuma nodrošinājumu</t>
  </si>
  <si>
    <t>pil 9p piegādātājs saka, ka neiet vid lapa, nevar iesniegt apliecinājumu, ka nav nodokļu parādi, ko darīt</t>
  </si>
  <si>
    <t>pil 10p jāpērk slimnīcas, ko darīt ja iet pāri 750 t</t>
  </si>
  <si>
    <t>Ja veic iepirk. līguma groz., vai ir jāpiedalās iepirkuma komisijai. Jāskatās iekšējie NA, bet PIL to nenoteic .</t>
  </si>
  <si>
    <t>1) kā atgriesties vēsrtēšanā, ja jau pieņemts lēmums; 2) apsardze pēc 10_1, vēl papildus pa 10tkst.nopirkt atsevišķi bez PIL</t>
  </si>
  <si>
    <t>pas Valsts kanc.</t>
  </si>
  <si>
    <t>1) vai var neievērot nogaid, termiņu, ja AK tikai 1 pretendents konkrētajā daļā, 2) par kvalif. prasības gramatisku tulkošanu - nosacījums, ka speciālists var piedalīties tikai 1 iepirkuma daļā, ja pretendents piesakās uz vairākām, 3) izsl. noteikumu vērtēšana pretendentam - advokātu birojam</t>
  </si>
  <si>
    <t xml:space="preserve">vai apvienot regulāro amatieru pārvadājumus ar bērnu dziesmu svētku pārvadājumiem, vai dalīt </t>
  </si>
  <si>
    <t>Kur PVS publicēt info par PIL 9.p. iepirkuma pārtraukšanu</t>
  </si>
  <si>
    <t>Vai PIL 9.p. var vērtēt nevis visus piedāvājumus, bet sākt ar potenciālo uzvarētāju? Vispirms aritm. kļūdas gan būtu jāpārbauda.</t>
  </si>
  <si>
    <t>Ko darīt, ja EIS pretendents ierakstījis kautkādu cenu, kas atšķiras finanšu piedāvājum</t>
  </si>
  <si>
    <t>1) zemsliekšņa iepirkuma apstrīdēšana 2 ) no cik % pārbauda apakšuzņēmēja izslēgš.noteikumus</t>
  </si>
  <si>
    <t>pas, NBS</t>
  </si>
  <si>
    <t>Kā iepirkt produktus, ja VV beidzas, bet starp VV un jauno VV būs nepārklāts periods. VV bija uz max termiņu 4 gadi. Var rīkot AK šim periodam, procedūru nosakot atb. kopējai līgumcenai.</t>
  </si>
  <si>
    <t>jāgroza 2TS punkti, grozīt/pārtraukt</t>
  </si>
  <si>
    <t xml:space="preserve">uzstādīts neatbilstošs apkures katls, ko darīt, kur sūdzēties </t>
  </si>
  <si>
    <t xml:space="preserve">kaut ka ar pielikumiem nav kārtībā - vai ir grozījumi </t>
  </si>
  <si>
    <t>EDzL</t>
  </si>
  <si>
    <t>kaut kas nav labi ar kandidāta iesniegtajiem dokumentiem</t>
  </si>
  <si>
    <t>nepaspēja iesniegt iik, un uz jautājumiem neatbildēja pēc būtības.. ko darī?</t>
  </si>
  <si>
    <t>pasūtītājs grib taisīt izlozi.. vai ir ok! ja nolikumā nekas nebija atrunāts</t>
  </si>
  <si>
    <t>vai zem SPSIL sliekšņiem sps dara ko grib</t>
  </si>
  <si>
    <t>sakrīt cenas vairākās pozīcijās ar izstrādātā projekta cenām, ko dara</t>
  </si>
  <si>
    <t xml:space="preserve">nodokļu parādi 9.p. pretendents nevar iesniegt izziņu, prasīt VID </t>
  </si>
  <si>
    <t>izziņas LV SIA LT vadītājiem. vai turlkojums ir notariāli jāapstiprina</t>
  </si>
  <si>
    <t>cenu aptauja Rīgas Satiksmē</t>
  </si>
  <si>
    <t>kas konstatē papildu būvdarbu nepieciešamību, pasūt vai izpild.</t>
  </si>
  <si>
    <t>Vai iepirkuma procedūras dokumentu sagatavotāju var pieaicināt arī kā ekspertu vērtēšanā?</t>
  </si>
  <si>
    <t>Pasūtītājs vērtē, vai piedāvājums ir nepamatoti lēts. Pretendetns uzskata, ka informācija, ko pasūtītājs pieprasa iesniegt ir pārāk plaša un nav nepieciešama, lai varētu izvērtēt izmaksu pamatotību. Vai informācijas pieprasītajam apjomam ir jābūt samērīgam?</t>
  </si>
  <si>
    <t xml:space="preserve">balstās uz fizisku personu, izslēgš noteik.pārbaude </t>
  </si>
  <si>
    <t>Pasūtītājs neparedzēja, ka iestāsies ārkārtas situācija, vai var veikt līguma termiņa grozījumus?</t>
  </si>
  <si>
    <t xml:space="preserve">aritm.kļūdu labojuma nosūtīšana caur eis, piedāvā kaut kādu papildus logu </t>
  </si>
  <si>
    <t>Vai var, iesniedzot piedāvājumu, visus darbus nodot apakšuzņēmēja speciālistiem?</t>
  </si>
  <si>
    <t>Vai var līguma grozījumu rezultātā mainīt pasūtītāju?</t>
  </si>
  <si>
    <t>nepam.lēts piedāvājums, algas 80 % zem vidējā, vai noraidīt</t>
  </si>
  <si>
    <t>vai var atsev.pa daļām publicēt paziņojumu pvs</t>
  </si>
  <si>
    <t>Tehniskajā specifikācijā tiek veikti būtiski grozījumi, vai ir jāpārtrauc iepirkums un jāriko jauns?</t>
  </si>
  <si>
    <t>Paredzamā līgumcena noteikta kā 9.p. 41999 EUR, pretendents iesniedzis piedāvājumu, kas pārsniedz šo cenu, vai tas ir pamats pretendenta noraidīšanai?</t>
  </si>
  <si>
    <t>Iepirkuma plāns iestādē ir sadalīts pa mēnešiem, bet vai var plānu EIS publicēt pa ceturkšņiem?</t>
  </si>
  <si>
    <t>par MK 104 Piemērošana, nolikuma sagatavošana</t>
  </si>
  <si>
    <t>Vai tas ir ok, ka nolikumā nav norādīts pamatojums, kādēļ iepirkums nav sadalīts daļās? Vai pasūtītājs var paziņot rezultātus caur EIS? Vai tas ir ok, ka IK nav apstiprinājusi dažus nolikuma pielikumus?</t>
  </si>
  <si>
    <t>ļoti lētas būvizstrādājumu cenas salīdzinot ar citiem, vai noraidīt vai prasīt skaidrojumu</t>
  </si>
  <si>
    <t>kā pārņmet iepirkumus, ka likvidē RD vienības</t>
  </si>
  <si>
    <t>piedāvājuma iesniegšanas termiņš - EIS 22.02, PVS - 22.03. vēlas pagarināt uz 22.03 iekš eis</t>
  </si>
  <si>
    <t>Ludzas ND Vai EIS, publicējot līgumu, ir jāaizsedz personas, kuras to parakstīja. PIL to nenoteic</t>
  </si>
  <si>
    <t xml:space="preserve">EIS no 11.02.2021. nerāda Iepirkumos un iepirkumu procedūrās līdz pieteikumu vai piedāvājumu atvēršanai netiks attēlots kandidāta vai pretendenta nosaukums. Līdz ar to pas. nevar informēt, ja pārceļas atvēršanas sanāksme, kā noteikts MK 107 14.p. (informēt 3 d.d. iepriekš)
</t>
  </si>
  <si>
    <t>VDEĀVK par 7 vietiga auto nomu. Kādi MK not. jāievēro.+28.02.2017. MK 106</t>
  </si>
  <si>
    <t>VK</t>
  </si>
  <si>
    <t>ja piegādātājs ir nočakarējis piedāvājumu, tad jau nevar neko darīt, vai ne?</t>
  </si>
  <si>
    <t>Par nekorekti veiktu SPS cenu aptauju Ogrē par deratizāciju. Vērsties KP // atkal.. ieteicu vēsties tiesā, vai policijā, VARAM, KNAB</t>
  </si>
  <si>
    <t xml:space="preserve">par ADJIL - 2pakāpju iepirkumus sludina EIS? VAMOIC kakdidātu pieteikumus saņem papīrā.. </t>
  </si>
  <si>
    <t>man bija līdzīga vēstule LVRTC</t>
  </si>
  <si>
    <t>raksta bakalauru par Adm.sodiem. vai ir IUB web pieejama info par pieņemtajiem sodiem amatperosnām (vēlas salīdzināt 3 tuvākās pašvaldības)</t>
  </si>
  <si>
    <t xml:space="preserve">LAD licis zvanīt IUB. Vai par cenu aptaujas rezultātiem dalībnieki ir jāinformē un vai jādara zināms, kas un par kādu cenu iesniedzis piedāvājumu. Labā prakse būtu jā. (Summa ir zem MK 104 sliekšņa, bet zvanītājs nezina, ir vai nav viņam MK 104 jāpiemēro un kas rakstīts līgumā par finansējuma piešķiršanu) </t>
  </si>
  <si>
    <t xml:space="preserve">pasūtītājs tirgus izpētē noraid PVN maxātāju, un izvēlas slēgt līgumu ar PVN nemaksātāju, jo tā ir izdevīgāk.. </t>
  </si>
  <si>
    <t>Uz kuru datumu pārbauda nodokļu parādus, ja nomaina apakšuzņēmēju</t>
  </si>
  <si>
    <t xml:space="preserve">EIS nav pievienota visa info, piegādātājs it kā bija licis, bet sistēmānav.. </t>
  </si>
  <si>
    <t>Kā publicēt sludinājumu PVS</t>
  </si>
  <si>
    <t>Par līguma teksta publicēšanu - vai var publicēt iekārtas modeļa nosaukumu</t>
  </si>
  <si>
    <t>Par SP piemērošanu, ja FP bija netbilsošs- var piemērot KP ar sarunām</t>
  </si>
  <si>
    <t xml:space="preserve">ADJIL- mazais iepirkums. Prasība iesniegt papīrā. Viens no 2 iesniedzis EIS. </t>
  </si>
  <si>
    <t>Pretendentu nopērk cits uzņēmums, speciāli izveidots šim mērķim. Notiek reorganizācija un pāreja, bet kas notiek ar kvalifikāciju, kuras jaunajam uzņēmumam nav? Rakstīs IUB.</t>
  </si>
  <si>
    <t>Iepikuma kvalifikācijas process; kandidāts piesaista piegādātāju uz kura spējām balstās. pasūtītājs ar šo piegādātāju iepikuma laikā lauž līgumu. vai šobrīd varēu viņu izslēgt? nē</t>
  </si>
  <si>
    <t>2020. veikts 2.piel. iepirkums par klātienes pasākuma organizēšanu ar iespēju pārcelt uz 2021.gadu. Izbeikts vai turpināt?</t>
  </si>
  <si>
    <t>pas LVC?</t>
  </si>
  <si>
    <t>Ieprikums ir sadalīts daļās, vai var summēt pieredzes prasības kopā, ja predentents piesakās uz vairākām daļām?</t>
  </si>
  <si>
    <t>Kas notiek ar sūdzību IUB, ja pasūtītājs pēc savas iniciatīvas ir nolēmis atsaukt lēmumu un pārvērtēt</t>
  </si>
  <si>
    <t>SPS</t>
  </si>
  <si>
    <t xml:space="preserve">Par SPSIL 48.p. 1.d. izslēgšanas noeikumu piemērošanu ārzemniekiem. Kurā brīdī prasīt izziņas ārvlasts pretendentam? Vai izslēgšanas noteikumi ir jāpārbauda jau tad, kad pārbauda pieteikumu? </t>
  </si>
  <si>
    <t>Pretendents nav iesniedzis pieteikuma veidlapu, bet visi pārējie iesniegtie dokumenti atbilst prasībām, vai var prasīt iesniegt veidlapu?</t>
  </si>
  <si>
    <t>Vai preces paraugu var pieprasīt iesniegt jau piedāvājuma iesniegšanas laikā.</t>
  </si>
  <si>
    <t>Vai var palūgt kā trūkstošu dokumentu iesniegt pretendenta pieteikumu</t>
  </si>
  <si>
    <t>Vai paredzamā līgumcena jāskaita kā visu daļu kopējā līgumcena</t>
  </si>
  <si>
    <t>Vai IUB mājaslapā kaut kā var atrast visus iepirkumus, kuros ir piedalījies kāds konkrēts pretendents.</t>
  </si>
  <si>
    <t>Vai pasūtītājs var nolikumā paredzēt prasību, ka pretendentiem ir jābūt industriālās drošības sertifikātam, kas būs spēkā vēl vismaz gadu?</t>
  </si>
  <si>
    <t>Ir lēmums par nokavēto nodokļu  maksājumu labprātīgu izpildi. Vai nevar kaut kā izšmugulēt un ar šo lēmumu piedalīties iepirkumā?</t>
  </si>
  <si>
    <t>apakšuzņēmējam atklātā konkursā ir nodokļu parādi, ko darīt</t>
  </si>
  <si>
    <t>Vai gadījumā, ja beidzies nolikumā atrunātais piedāvājuma derīguma termiņš, bet pretendents apliecina, ka uztur piedāvājumu, vai var to atzīt par uzvarētāju?</t>
  </si>
  <si>
    <t>Ozolnieki</t>
  </si>
  <si>
    <t xml:space="preserve">vai pil 9. panta ieprikuma lēmumā, norādot pārsūdzības iespēju, jānorāda konkrēts datums no kura var </t>
  </si>
  <si>
    <t>vai var vērtēt kritērojos, kurā vietā piegādātājs atrodas vid topā par nodokļu nomaksu</t>
  </si>
  <si>
    <t>Vai 9. panta vērtēšanas laikā pretendents var atsaukt piedāvājumu?</t>
  </si>
  <si>
    <t>Vai 3.p. 1.d. 2.p izņēmumu var piemērot raidlaika iegādei Radio Skonto.</t>
  </si>
  <si>
    <t>kā plānot, veikt, sliekšņi būvniecības ieprikumiem</t>
  </si>
  <si>
    <t>Vai sarunu procedūras pamatojumam pietiktu ar valsts institūciju rīkojumu par iekārtu iegādi</t>
  </si>
  <si>
    <t>Vai pasūtītājs bez līguma grozījumiem var aizstāt TS obligātās prasības ar vēlamajām prasībām?</t>
  </si>
  <si>
    <t>līguma izpildē, ja piesaista speciālistus, vai jābūt tieši tiem gadiem, kas nolikumā</t>
  </si>
  <si>
    <t>vai pil 9.pantā var būt persona uz kuras spējām balstās</t>
  </si>
  <si>
    <t>vai espd ir derīgs, ja ir tikai JĀ ierakstīts</t>
  </si>
  <si>
    <t>Vai var nomeinīt apakšuzņēmēju SP laikā</t>
  </si>
  <si>
    <t>par 41.p.6.d. informācijas papildināšanu</t>
  </si>
  <si>
    <t>ADJIL, vai var veikt iepirkumu bez sākotnējās publikācijas</t>
  </si>
  <si>
    <t>vai var veikt izlozi, ja vienādas cenas</t>
  </si>
  <si>
    <t>ko darīt, ja izsludinātā ak daļu summa iet pāri slieksnim</t>
  </si>
  <si>
    <t>Kā var iepirkt elektroenerģiju, piemērojot 3.p. izņēmumu</t>
  </si>
  <si>
    <t>ak piedāvājumu vērtēšanas gaitā beidzas piedāvājumu nodrošinājuma termiņš, ko darīt</t>
  </si>
  <si>
    <t xml:space="preserve">vēstule? </t>
  </si>
  <si>
    <t xml:space="preserve">kāds līguma izpildes termiņš jānorāda publikācijā </t>
  </si>
  <si>
    <t>Līgumā ir noteikts, ka līgums beidzas sasniedzot termiņu, vai kad tiek izlietota līgumcena. Termiņš ir sasniegts, bet līgumcena ir izlietota ļoti mazā apmērā, jo nevarēja sniegt pakalpojumus COVID dēļ. Vai var pagarināt līguma termiņu?</t>
  </si>
  <si>
    <t>saņemts jautājums 17.02, ar iesniegšanu 22.02., vai jāatbild</t>
  </si>
  <si>
    <t xml:space="preserve">Par CPV kodu piemērošanu - nevar atrast kodu mūzikas instrumentu restaurācijai. </t>
  </si>
  <si>
    <t>Vai līguma izpildes laikā, veicot apakšuzņēmēju nomaiņu, ir jāpublicē paziņojums PVS?</t>
  </si>
  <si>
    <t>1 parametra labošana TS, vai var un vai jālabo pārējās prasības</t>
  </si>
  <si>
    <t>par sūdzības virzību</t>
  </si>
  <si>
    <t>Pretendents ir iesniedzis pilnīgi nepareizu finanšu piedāvājumu no cita iepirkuma, bet kaut kur, iespējams, parādās arī summa, kas varētu būt pareizā. Vai var prasīt skaidrot vai papildināt finanšu piedāvājumu?</t>
  </si>
  <si>
    <t>Pretendents 30 % procentus no līguma summas nodod apakšuzņēmējam un pilnībā apliecina pieredzi ar apakšuzņēmēju, pats pretendents arī veiks darbus, bet savu pieredzi neapliecina vispār nemaz. Vai tas ir ok?</t>
  </si>
  <si>
    <t>pats nesaprot VV vai iepirkuma līgums, vai jāpublicē grozījumi</t>
  </si>
  <si>
    <t>Vai ir kāds skaidrojums izņemot IUB pieejamo skaidrojumu par grozījumiem, kurā būtu skaidroti nebūtiskie grozījumi? Vai nebūtiskie grozījumi ir jāpublicē EIS?</t>
  </si>
  <si>
    <t>Pasūtītājs ir pircis pakalpojumus caur EIS e-pasūtījumiem un nav publicējis līguma tekstu un grozījumu tekstu EIS. Vai tas ir ok?</t>
  </si>
  <si>
    <t>Par līguma grozījumiem - kādas ir iespējas pasūtītājam atteikties no daļas no līgumā noteiktā darbu apjoma?</t>
  </si>
  <si>
    <t>1) vai samērīgi prasīt likvid.koef.katram PA dalībniekam 2) pied.nodrošinājuma veidi 3 ) par PIL 18_4, kā novērst priekšrocības</t>
  </si>
  <si>
    <t>par BUJ par likmēm, vai var grozīt pēc PIL 61_5</t>
  </si>
  <si>
    <t>Pretendenta apakšuzņēmējiem, uz kuru iespējām balstās, e-izziņās neparādās vispār nekāda informācija par ārzonām. Ko darīt?</t>
  </si>
  <si>
    <t>Jautājums par nodokļu parādu aktualizācijas datumu izziņā.</t>
  </si>
  <si>
    <t>Vai var pretendenta CV papildināt ar jaunu pieredzes objektu? Viens no pretendenta speciālistiem nav iesniedzis izglītību apliecinošu dokumentu, vai var prasīt papildināt?</t>
  </si>
  <si>
    <t>9.p. iepirkumā aizmirsa eis norādīt vienu daļu, pvs viss ok, vai pārtraukt</t>
  </si>
  <si>
    <t>Pretendents ir iesniedzis neatbilstošu atsauksmi, bet iesniedzot citu atsuaksmi, jau apliecina pieredzi ar tādu līgumu, kas sākotnēji piedāvājumā nebija iekļauts. Vai var noraidīt pretendentu?</t>
  </si>
  <si>
    <t>0 cena atsevi.finan.piedāvājuma pozīcijās</t>
  </si>
  <si>
    <t>Tiek rīkots 9.p. iepirkums, nolikumā ir pārraksītšanās kļūda, vai ir jārīko jauns iepirkums vai var turpināt ieprikumu publicējot skaidrojumus ar kļūdas labojumu?</t>
  </si>
  <si>
    <t>Iepirkums ir vērtēšanas procesā, bet nav zināms vai būs finansējums, savukārt uzzināt vai būs finansējums varēs tikai tad, kad būs zināms uzvarētājs. Vai var izvērtēt piedāvājumus un tad skatīties, vai būs pieejams finansējums?</t>
  </si>
  <si>
    <t>1) iesniegts kkads sertifikāts, kuram beidzies termiņš, prasīt skaidrot pret.vai komp.iestādei</t>
  </si>
  <si>
    <t>ja nomainās valde, jāpārbauda vecā vai jaunā</t>
  </si>
  <si>
    <t>1) kā notiek šobrīd siik 2 ) pēc AK SP uzaicināt arī jaunus piegād.</t>
  </si>
  <si>
    <t>līg.termiņa pagarināšana, lai nosegtu starpposmu, kamēr sludina jauno</t>
  </si>
  <si>
    <t>SIF kā piemērot zpi</t>
  </si>
  <si>
    <t>vai izziņa ir derīga, vai dok ar ko atceļ rezultātus un uzsāk pārvērtēšanu ir tiešām lēmums un tam ir pārsūdzības iespēja IUB</t>
  </si>
  <si>
    <t>pretendnets nav apsekojis objkektu vispār, vai noraidīt</t>
  </si>
  <si>
    <t>vai zpi būvniecībai ir obligāts</t>
  </si>
  <si>
    <t>LAD</t>
  </si>
  <si>
    <t>par BUJ par likmēm</t>
  </si>
  <si>
    <t>SPS vadlīnijas, formula nepareiza, ko darīt.. kā komisija izlems - turpināt ar greizu formulu vai pārtraukt iepirkumu</t>
  </si>
  <si>
    <t>Limbaži</t>
  </si>
  <si>
    <t xml:space="preserve">ja ņem ārā kvalifikācijas prasību, jo neviens nevar piedalīties - grozījumi?  manuprāt, jau sanāk pārtraukšana.. </t>
  </si>
  <si>
    <t>ja līguma slēdzējas puses ir saimnieciskās darbības veicējs, vai to reg nr., kas ir arī personas kods, ir jāpublicē</t>
  </si>
  <si>
    <t>kādiem apakšuzņēmējiem pārbauda nodokļu parādus</t>
  </si>
  <si>
    <t>vai pēc siik lēmuma pārvērtējot sūdzību pēc 37.panta var sūdzēties arī tie, kas sākotnēji bija izslēgti, sankciju pārbaude vai prasīt personas pa jaunam</t>
  </si>
  <si>
    <t>viens speciālists 2 piedāvojums, vai ir int.konflikts</t>
  </si>
  <si>
    <t>ja neatbilst kvalif.pēc AK, SP vai KPS</t>
  </si>
  <si>
    <t>vai eis neregulēto ieprikumu paziņojumu var izmantot zemsliekšņa iepirkumiem</t>
  </si>
  <si>
    <t>vai tiešām pil 9 pantā nevar veikt izmaiņais</t>
  </si>
  <si>
    <t>kā glabāt protoklus, vai jāprintē</t>
  </si>
  <si>
    <t xml:space="preserve">Vai med.manekena modelis, kuram venoza piekļuve iespējama labajā vai kreisajā rokā pēc pasūtītāja izvēles, ir variansti? Modelis viens un tas pats. Pirššķietami tie nav varianti. </t>
  </si>
  <si>
    <t>Pat Madonas iepirkumu - 1) nolikumā ir norādīta bilde, vai tā var, 2) kā ar garantiju</t>
  </si>
  <si>
    <t xml:space="preserve">fin. saņ. </t>
  </si>
  <si>
    <t>Olainfarm . Vai var sludināt MK 104 iepirkumu, ja vēl nav zināms, vai iepirkums tiks iekļauts kādā no atveseļošanas fonda programmām. Jā, var</t>
  </si>
  <si>
    <t>AK virs ES, piedāvājumu EIS iesniegusi cita jurid. persona kā dokumentos norādīts. Jānoskaidro saistība</t>
  </si>
  <si>
    <t>vai var nolikumā paredzēt pasūtītāja rīcību, ka piedāvātais speciālists nomirst</t>
  </si>
  <si>
    <t>Par grāvmalu tīrīšanas iepirkumu. Paredzēts, ka nocirsto izkliedē vai aizvāc. Pret. plāno šo masu savākt un pārstrādāt apkures materiālā, un piedāvāt 10x zemāku  cenu. Lai noskaidro, ko pasūtītājs par šo saka</t>
  </si>
  <si>
    <t>Jelgavas pašvaldība, 1) vēlētos vebināru savām iestādēm par tirgus izpēti. Skat. skaidrojumu, lai iesūta jautājumus; 2) vai jāpērk centralizēti, ja iestādes nav pasūtītāji. Jā, skat. skaidrojumu. 3) lai vieglāk varētu sekot, kas no publicētā ir aktualizēts, vajadzētu to rakstīt aktualitātēs</t>
  </si>
  <si>
    <t>Vai 9.p. iepirkumā siaimn. izdevīgumā var vērtēt pretendentu pieredzi projektos, piešķirot punktus par lielāku skaitu projektu kā prasīts atlases prasībās. Nē, 51.pants attiecas arī uz 9.p., sk. 24.jaut. biežākajās kļūdās</t>
  </si>
  <si>
    <t>VRAA garajos iepirkumu numuros pēdējie cipari un burti CI nozīmē, ka veikts zaļais iepirkums? Nav IUB kompetence</t>
  </si>
  <si>
    <t>kādu informāciju drīkst sniegt neuzvarējušajam pretendentam. PIL 40.p.</t>
  </si>
  <si>
    <t>teorētiski - par balstīšanos uz apakšuzņēmēja pieredzi ieprikš pieldītā līgumā</t>
  </si>
  <si>
    <t>par apgrozījuma blastīšanu uz 6 apakšuzņēmējiem</t>
  </si>
  <si>
    <t>kad var slēgt līgumu</t>
  </si>
  <si>
    <t>Saņemta neuzvarējušā pretendnta vēstule ar jautājumu, vai pasūtītājam nav radušās bažas par līguma izpildi, jo uzvarētājs nav norādījis apakšzņēmējus. Vērtē pēc 40.panta, ja nav, tad nav.</t>
  </si>
  <si>
    <t>iepirkums, slēdzot VV. Kādu finanšu apgrozījuma prasību likt. Saprātīgu, ņemot vērā paredzamo VV līgumcenu.</t>
  </si>
  <si>
    <t xml:space="preserve">grib pārsūdzēt kapitālsabiedrības rīkotu izsoli.. </t>
  </si>
  <si>
    <t xml:space="preserve">Apsardze, jaunais iepirk. kavējas (sūdzība). Vai var veikt groz. PIL 61.p.  (5) kārtībā. Purmšķietami var. </t>
  </si>
  <si>
    <t xml:space="preserve">AK virs ES, saņemti Indijā reģistrēta uzņēmuma (starpnieks) jautājumi par iepirkumu - lai tulko nolikumu u.c. Ko darīt. Pieklājīgi atbildēt un iedot EIS linku. </t>
  </si>
  <si>
    <t>teorētiski par PIL 42 (4)</t>
  </si>
  <si>
    <t>Kādu noraid. iemeslu rakstīt, ja 1 pret. bija nodokļu parādi, bet otrs neatbilda kvalif. prasībām.</t>
  </si>
  <si>
    <t>Uz kuru datumu pārbauda nodokļu parādus? Uz abiem likumā minētajiem</t>
  </si>
  <si>
    <t>L.Rīga</t>
  </si>
  <si>
    <t xml:space="preserve">SPS rīko SP ar sākotnējo publikāciju. kandidāts piesaistījis personu uz kuras spējām balstās, 2. kārtā viņš vēlas no viņas atbrīvoties. vai tā var? rakstīs.. </t>
  </si>
  <si>
    <t>Ludzas ND Kādu CPV piešķirt kvadriciklam, kurš brauks arī pa ceļu? Varētu būt 34400000-1 vai 34113300-5</t>
  </si>
  <si>
    <t>ja ir nodokļu parādi, kas pārsniedz 150 euro, nu jā, nav jēgas piedalīties iepirkumos,,</t>
  </si>
  <si>
    <t>vai pretendents var iesniegt citu pieredzi piedāvājuma vērtēšanas laikā</t>
  </si>
  <si>
    <t>pil 11. panta sestā daļa 2. pielikuma pakalpojumiem kā sanāk sliekšņi</t>
  </si>
  <si>
    <t>Valst kanc. Par AK tīmekļvietnes ptaformas izstrādei. Vienā lotē no 3 nav rezultāta. Kā iepirkt? AK paātrinatais MK 107 5.p. , KPS, bet SP īsti nē.</t>
  </si>
  <si>
    <t>No kuras dienas skaita termiņu sūdzības iesniegšanai</t>
  </si>
  <si>
    <t>vai ir nodokļu atvieglojumi ārkārtas apstākļos</t>
  </si>
  <si>
    <t>Ko darīt, ja pārsūdzētas 9. panta nolikuma prasibas, pārtraukt iepirkumu?</t>
  </si>
  <si>
    <t>ja autonomas līgums paredz auto izpirkšanas tiesības pēc līguma beigām, vai var pārslēgt līgumu atkal ar maksājumiem</t>
  </si>
  <si>
    <t>kur var uzzināt kā pasūtītājs nosūtījis lēmumu citiem,vai pa pastu vai elektroniski</t>
  </si>
  <si>
    <t>Vai grozot kvalifikācijas prasības AK jāpagarina ari iesniegšanas termiņš</t>
  </si>
  <si>
    <t>Kāds paziņojums par līgumu jāpublicē, ja piemēro 9.p. 21. daļu. (varbūt šo uz aktualitātēm? cilvēki nesaprot, ka tā nav SP)</t>
  </si>
  <si>
    <t>vai PIL9 pietiek nosūtīt info piegādātājiem caur EIS, e-pastā ir info: iepirkums ir noslēdzies un līdzam skatīti lēmumu: saite.. vai kaut kā tā</t>
  </si>
  <si>
    <t xml:space="preserve">kādu procedūru jāizvēlas, ja grib noslēgt līgumu ar vairākiem piegādātājiem par dažādiem materiāliem.. </t>
  </si>
  <si>
    <t>Jautā par jauno nodokļu aktualizācijas kārtību</t>
  </si>
  <si>
    <t>kā plānot iepirkums, kā sastādīt iepirkuma plānu, ko darīt ar PIL 11. panta sesto daļu ja 2.pielikuma pak</t>
  </si>
  <si>
    <t>Cik lielā apmērā jāmaksā depozīts, ka nav noteikta līgumcena par daļu</t>
  </si>
  <si>
    <t>Vai līgumiem pieredzes apliecināšanai der arī elektronisks paraksts?</t>
  </si>
  <si>
    <t>kā ir ar eis katalogu iepirkumiem, vai tur, līgumā veicot termiņa grozījumus, var vienkārši saķeksēt un negrozīt līgumu papīrā</t>
  </si>
  <si>
    <t>ja publicē paziņojumu par grozījumiem nolikumā, vai jāpierēķina 3 dd</t>
  </si>
  <si>
    <t>Vai piedāvājumus var iesniegt ari ārvalstu uzņēmums?</t>
  </si>
  <si>
    <t>par sūdzību tiesā</t>
  </si>
  <si>
    <t>Uz kuru datumu jāpārbauda nodokļu parādi</t>
  </si>
  <si>
    <t>Vai 42. panta otrās daļas nosacījumi iekļaujami nolikumā obligāti</t>
  </si>
  <si>
    <t>ja nav paredzēta paraugu parādīšana, vai var vienam parādīt, ja prasa</t>
  </si>
  <si>
    <t>vai var noslēgt citādāku līgumu, kāds bija iepirkuma dokumentācijā</t>
  </si>
  <si>
    <t>Vai EVIPD iesniegšanu var prasīt kā obligātu</t>
  </si>
  <si>
    <t>publikācija pvs vai jāgaida no IUB ziņa, ka ir publicēts un tad tikai eisā liek</t>
  </si>
  <si>
    <t>vai pil 9.p21d vajag nolikumu</t>
  </si>
  <si>
    <t>Vaitrūkstošu pilnvaru var pievienot piedāvājumam saskaņā ar 41.p.6. d.</t>
  </si>
  <si>
    <t>Vai pašvaldība var rīkot kopīgu iepirkumu ar uzņēmējiem, kas nav pasūtītāji?</t>
  </si>
  <si>
    <t>Kā vai iesniedzot paziņojumu par nolikuma grozījumiem, ir svarīgi vērtēt to būtiskumu?</t>
  </si>
  <si>
    <t>ja slēdz līgumu ar Latvijas pastu, kāda procedūra</t>
  </si>
  <si>
    <t>līgumam nepareizs pielikums, ko darīt</t>
  </si>
  <si>
    <t xml:space="preserve">ko darīt ja līguma izpidlītājs maina statusu no saimnieciskās darbības veicēja uz zemnieku </t>
  </si>
  <si>
    <t>Ja konstaē, ka personas, uz kuras spējām balstās padomes loceklis ir noziedznieks, vai arī viņam prasa apliecinājumu saskaņā ar 43.p.?</t>
  </si>
  <si>
    <t>Vai pārtikas produktu iegādes iepirkumā var TS var ierakstīt, ka "vēlama Latvijā ražota kafija"?</t>
  </si>
  <si>
    <t>vai cenu aptaujā var tikai vienam piegādātājam izpaust citu piedāvājumu cenas</t>
  </si>
  <si>
    <t>Pretendenta valdes loceklim konstatēts nodokļu parāds uz lēmuma pieņemšanas dienu, ko darīt?</t>
  </si>
  <si>
    <t>20.p.2.d. vai būvizmaksu aprēķins attiecas uz visiem PIL būvdarbu iepirkumiem vai tikai būvēm?</t>
  </si>
  <si>
    <t>Kā veikt telpu nomas iepirkumu?</t>
  </si>
  <si>
    <t>ko darīt ja ir nodokļu pārmaksa, bet vid vēl nav administrējis un aizksaitījis kur trūkst</t>
  </si>
  <si>
    <t>Vai pēc pirmās kārtas SP ar iepriekšēju paziņojumu pretendents var uzaicināt apakšuzņēmēju, kam nodod virs 10%?</t>
  </si>
  <si>
    <t>Ir noslēgts līgums ar VSAOI, kādas bija 2020. gadā. Vai vajag veikt grozījumus līgumā, lai būtu 2021. gada likmes.</t>
  </si>
  <si>
    <t>pers.uz kuras spējām balstās izlsēgš.noteik.pārbaude no pers.datu aizsardz.viedokļa</t>
  </si>
  <si>
    <t>Uz kuriem datumiem jāpārbauda nodokļu parāds?</t>
  </si>
  <si>
    <t>kā rēķina nododamo darbu apjomu</t>
  </si>
  <si>
    <t>Atklātā konkursā ir noskaidrots uzvarētājs, bet viņš pirms līguma noslēgšanas prasa veikt grozījumus līguma projektā, vai to var uzskatīt par atteikšanos slēgt līgumu, ja uzvarētājs negrib slēgt līgumu atbilstoši sakotnēji noteiktajam līguma projektam, bet prasa veikt grozījumus?</t>
  </si>
  <si>
    <t xml:space="preserve">audits? </t>
  </si>
  <si>
    <t xml:space="preserve">SPS 2018.g. noslēdzis līgumu uz 5 mēnešiem, līgums nav izpildīts laikā, līgumsodi ir atrunāti, bet nav piemēroti.. vai tā va.. </t>
  </si>
  <si>
    <t>Tiek rīkots iepirkums par 2. peilikuma 1. sadaļu, paredzamā līgumcena nesasniedz 750 000, vai var nepiemērot likumu?</t>
  </si>
  <si>
    <t>Pretendentam apdrošināšanas iepirkumā ir ārvalsts valdes loceklis, pretendents pats iesniedzis apliecinājumu, ka uz valdes locekli neattiecas izslēgšanas noteikumi, vai tas ir ok?</t>
  </si>
  <si>
    <t>Jautājums par paziņojuma aizpildīšanu (gada pārskats).</t>
  </si>
  <si>
    <t xml:space="preserve">grozījumi PIL 61(5) </t>
  </si>
  <si>
    <t>Sarunu procedūras rezultātā noslēgts līgums, vai ir jāpublicē paziņojums PVS?</t>
  </si>
  <si>
    <t>pēc IIK pārvērtēšana, cik ilgā laikā jānosūta info IUBam?</t>
  </si>
  <si>
    <t>par EIS, kautkadas saites aktualizēšana, ja ir virsslieksnis</t>
  </si>
  <si>
    <t>Vai iepirkums jārīko caur EIS vai jāpublicē mājaslapā?</t>
  </si>
  <si>
    <t>PVS sistēmā nestrādā meklētājs, vai tur ir kāda tehniska problēma.</t>
  </si>
  <si>
    <t>Pasūtītājs atsakās publicēt atvēršanas protokolu EIS, vai ir obligāti jāpublicē?</t>
  </si>
  <si>
    <t>1) 1 pretend.iepirkumā 9.p. , vai jāpārtrauc; 2) vai uz 9.p ir attiecināms nepamatoti lēts piedāvājums</t>
  </si>
  <si>
    <t>Ir noslēgts projektēšanas līgums, vai var veikt grozījumus, pamatojoties uz PIL 61.p. 3.d. 2.pkt. pārkāpjot 50 % slieksni grozījumu apmēram. Kāds esot kaut kur kaut kad lasījis, ka projektēšanas līgumiem izņēmums no 50 % ierobežojuma.</t>
  </si>
  <si>
    <t>noraidīts 9.p iepirkumā, vai tikai tiesā var sūdzēties</t>
  </si>
  <si>
    <t>Līguma izpildes laikā pievienojies jauns apakšuzņēmējs, kuram sākotnēji nebija 10 % nodoti, līdz ar to izslēgšanas noteikumus nepārbaudīja, bet līguma izpildes laikā konstatēts, ka viņam ir nodoti ir jau vairāk par 10 %, vai vajag to pārbaudīt?</t>
  </si>
  <si>
    <t>Vai var pārtraukt iepirkumu EIS, negaidot kamēr tiks publicēts paziņojums PVS?</t>
  </si>
  <si>
    <t>Pamatojoties uz autortiesību ievērošanu, tiek veikta sarunu procedūra ar vienu pretendetnu, vai ir obligāti jāveic sarunas, vai var uzreiz prasīt piedāvājumu iesniegt?</t>
  </si>
  <si>
    <t>Vai prasības pretendentam iesniegt apliecinājumu, ka viņa rīcībā būs apakšuzņēmēju resursi, uz kuriem viņš balstās ir attiecināmas arī uz citiem apakšuzņēmējiem? Ko nozīmē balstīties uz iespējām?</t>
  </si>
  <si>
    <t>pretend.tāmē nav iekļāvis prasīto fin.rezervi, prasīt/noraidīt</t>
  </si>
  <si>
    <t>9.p. 20. daļa 2.pielikums, vai tomēr var piemērot 9.p.</t>
  </si>
  <si>
    <t>Pretendents noraidīts, jo nav izpildījis prasību iesniegt apliecinājumu, ka viņš piekrīt nolikuma noteikumiem, vai tas ir ok?</t>
  </si>
  <si>
    <t>nav pievienota finan.pied.veidne, bet cena ir norādīta eis un uzģenerēts eis apkopojums,vai noraidīt</t>
  </si>
  <si>
    <t>Pretendents ir atzīts par uzvarētāju, bet viņam uz piedāvājumu iesniegšanas brīdi un vērtēšanas laikā nebija spēkā licence, vai tas ir ok?</t>
  </si>
  <si>
    <t>Vai ir pamatoti nolikumā ietvert prasību, ka piedāvājumā noteiktais darbinieka atalgojums nedrīkst būt mazāks par vidējo
attiecīgajā nozarē (saskaņā ar aktuālajiem Valsts ieņēmumu dienesta datiem).</t>
  </si>
  <si>
    <t>iesp.neatbilstoša kvalif.prasība, jo TS nesakrīt prasīto darbu apjoms ar prasību</t>
  </si>
  <si>
    <t>daudzi prasa, ko var apliecināt, balstoties uz apakšuzņēmēju - 1) finanšu pratības (apgrozījumu, iepriekšējos līgumus), 2) balstīt pieredzi - cik lielā apmērā</t>
  </si>
  <si>
    <t>principi - kad ir grozījumi, kad pārtraukšana (iepirkuma dokumentācija)</t>
  </si>
  <si>
    <t xml:space="preserve">pied.iesniegšanas termiņi nesakrīt PVS un EIS (parasti PIL 9.pants) </t>
  </si>
  <si>
    <t>vispārīgās vienošanās</t>
  </si>
  <si>
    <t>1) ind.līgumu publicēšana (arī ja pērk EIS), 2) nodokļu pārbaude (ja ir jāpārvērtē), 3) vv un ind. līgumu termiņi,4) grozījumi PIL61</t>
  </si>
  <si>
    <t>specialista nomaiņa vērtēšana laikā</t>
  </si>
  <si>
    <t xml:space="preserve">iepirkumu komisija - 1) ja kāds ir slims, 2) attālinātā parakstīšana, 3) pie līgumu grozijumiem, 4) vv izvērtēšanas gadījumā (?) </t>
  </si>
  <si>
    <t>izvēlas līguma slēgšanai PVN nemaksātāju, lai arī lētāks būtu PVN maksātājs. pamtatojums - mums izdevīgāk (mazāka līguma summa)</t>
  </si>
  <si>
    <t>MARTS'21</t>
  </si>
  <si>
    <t xml:space="preserve">AK virs ES, ugunsdzēsēju zābaku iepirkums. Kā vērtēt ērtumu, ja nevar uzvikt kājā? Jāvērtē pēc tiem krit. un metodikas, kas noteikti nolikumā. </t>
  </si>
  <si>
    <t>Nolikumā nav norādīts,kā kvalif. prasības izpildīt pers. apvienībām. pirmšķietami varētu veikt grozījumus un papildināt.</t>
  </si>
  <si>
    <t xml:space="preserve">norēķinu konta iepirkums (2) ja banka vienpuēju maksājumu maiņa būtu uzskatāma par līguma grozījumiem PIL izpratnē.. </t>
  </si>
  <si>
    <t xml:space="preserve">Pretendents pieredzes apliecināšanai iesniedzis nenumurētu el. parakstītu pavadzīmi, kurā nav iespēju pārliecināties par parakstītāju un dautu, kā arī norādītais atsauces tel. saka, ka šādu darījumu nav veicis.Pārjautājam vēlris šos faktus un lemjam. </t>
  </si>
  <si>
    <t>nepieciešami grozījumi projektā - ko darīt ar līgumu? pārtraukt vai grozīt</t>
  </si>
  <si>
    <t>Valsts kontrole</t>
  </si>
  <si>
    <t>Par iespējamu iepirkuma sadalīšanu, veicot atsevišķus iepirkumus struktūrvienību vajadzībām. Rakstīs IUB.</t>
  </si>
  <si>
    <t xml:space="preserve">ja tāme nav atbilstoši aizpildīta, vai var noraidīt? p.s. būvniecības ģenerālvienošanās vairs nav spēkā?! </t>
  </si>
  <si>
    <t>Vakar nedarbojās PVS. Zvanīs ID</t>
  </si>
  <si>
    <t>brīvdienās nav jāstrādā..</t>
  </si>
  <si>
    <t>ZPI  produktu piegāde 1) no MK 353 izriet, ka augļiem nodrošina sezonalitāti un vai nu 250 km, vai eiro 5 transportu, 2) cik detalizēti līgumā jānosaka piegādes kontroles kārtība, 3) vai jāpredz līgumā produktu aizvietošanas iespēja</t>
  </si>
  <si>
    <t>Viesīte nejēdz uztaisīt ēdināšanas iepirkumu - īsi pied.iesniegšanas trmiņi, veirāks reizes pārtrauc</t>
  </si>
  <si>
    <t>Vai drīkst pieņemt atsauksmi par citu, piedāvājumā neiekļautu pretendenta pieredzi, un uz tās pamata atzīt piedāvājumu par atbilstošu. Nē, iesniegto piedāvājumu nedrīkst papildināt ar jaunu, iepriekš nenorādītu pretendenta pieredzi.</t>
  </si>
  <si>
    <t xml:space="preserve">Ja PIL 9.panta iepirkumā saņem 1 piedāvājumu, vai arī ir jāpamato, ka prasības nav nepamatoti ierobežojošas? Regulējums to neparedz. </t>
  </si>
  <si>
    <t>pirms līguma noslēgšanas piegādātājs informē, ka atsakās slēgt līgumu, jo piedāvāto preci nevarēs piegādāt noteiktajā termiņā</t>
  </si>
  <si>
    <t xml:space="preserve">cik dienas piedāvājuma iesniegšanai var dot sarunu prodecūrā (PIL8(7)2b) </t>
  </si>
  <si>
    <t>ja nepieciešamas durvis un to uzstādīšana - piegādes vai būvdarbu līgums? manuprāt, piegādes, būvdarbi tik 10%</t>
  </si>
  <si>
    <t>vai drīkst noteikt, ka pakalpojumu var sniegt tikai sertificētas laboratorijas.. ja tas nepeiciešams līguma izpildei</t>
  </si>
  <si>
    <t>LTV un radio</t>
  </si>
  <si>
    <t>Apspriede vs tirgus izpēte -process, jēga</t>
  </si>
  <si>
    <t xml:space="preserve">ja pretendneta piedāvājums iesniegts no cita pretendeta profila.. noraida.. </t>
  </si>
  <si>
    <t>Kur vadlīnijas par saimnieciski visizdevīgākā piedavājuma noteikšanas kritērijiem</t>
  </si>
  <si>
    <t>ESOV sūta atgādinājumus un pārliecinās, vai nav jau noslēgts līgums un nav aizmirsta publikācija</t>
  </si>
  <si>
    <t>Bruņotie spēki</t>
  </si>
  <si>
    <t>Īpašnieks uzņēmumu, VV dalībnieku, pārdod, bet iepirkuma līguma izpildi vēlas paturēt citam savam uzņēmumam - neizpildās PIl 61.p. (3) 4.p, nosac. par reorganizāciju un pāreju</t>
  </si>
  <si>
    <t>piedāvājuma atsaukšana, jo pretendents, fiz.persona, noradījusi summu ar PVN</t>
  </si>
  <si>
    <t>Sarunu procedūra, tikai viens pretendents, jo nav konkurences, vai var pagarināt piedāvājumu iesniegšanas termiņu?</t>
  </si>
  <si>
    <t>Ja AK apakšuzņēmējam ir nodokļu parāds, vai pretendents var no tā atteikties un uzturēt piedāvājumu viens?</t>
  </si>
  <si>
    <t>Ja par pretendenta padomes locekli, kurš ir ārvalstnieks, var dabūt izziņu EIS, vai ar to pietiek, vai jāprasa tās valsts izziņa?</t>
  </si>
  <si>
    <t xml:space="preserve"> kāpēc sik lēmumā iub vērsās pie asociācijās nevis ptac</t>
  </si>
  <si>
    <t>Šodien visi meklē Ilonu Skangali</t>
  </si>
  <si>
    <t>Cik ilgi mājaslapā jāglabā informācija par noslēgtajiem līgumiem, kas noslēgti pirms regulējamu par publicēšanu EIS?</t>
  </si>
  <si>
    <t>Pretendents pēdējā brīdī uzdevis jautājumu par nolikuma prasībām, vai ir jāsniedz atbilde?</t>
  </si>
  <si>
    <t>ko darīt ja pretendnets ir somijā reģistrēts un grib iesniegt piedāvājumu</t>
  </si>
  <si>
    <t>kas ir MVU?</t>
  </si>
  <si>
    <t>Ko darit ja pretendenta mātes uzņēmuma valdes locekļi ir japāņi. Vai arī prasīt ziņas par nesodāmību?</t>
  </si>
  <si>
    <t>ja trūkst dok, ko darīt</t>
  </si>
  <si>
    <t>mob sakaru iepirkums, vai cena var būt komercnoslēpums</t>
  </si>
  <si>
    <t xml:space="preserve">Par PIL 41.p. sestās daļas piemērošanu </t>
  </si>
  <si>
    <t>Par trūkstošo dokumentu 2</t>
  </si>
  <si>
    <t>Vai obligāti jānorāda paredzamā līgumcena?</t>
  </si>
  <si>
    <t xml:space="preserve">Vai 9. panta iepirkumā apakšuzņēmējiem jāpārbauda izslēgšanas prasības? </t>
  </si>
  <si>
    <t>Vai iepirkuma līguma projektā var atrunāt grozījumu iespēju 30% apjoma palielināšanai?</t>
  </si>
  <si>
    <t>Vai skola var nopirkt datorus ārpus EIS, ja piegādātājs piedāvā lētāk (iepirkuma cena 19 000)</t>
  </si>
  <si>
    <t>kaut kas ar sinhronizāciju starp eis un pvs publikācijām</t>
  </si>
  <si>
    <t>meklē Elīnu // sarkstījāmies e-pastā (KM aizvien nav skaidrs par metu konkursa lēmuma pieņemšanu)</t>
  </si>
  <si>
    <t>kā norādīt apakšuzņēmēju piedāvājumā</t>
  </si>
  <si>
    <t>Kāds ir galējais termiņš papildjautājumu uzdošanai pasūtītājam</t>
  </si>
  <si>
    <t>Kādā veidā praktiski notiek saistību nodrošinājuma apmaksa</t>
  </si>
  <si>
    <t>veikto būvdarbu saraksts ir, bet trūkst atsauksme, ko darīt</t>
  </si>
  <si>
    <t>pasūtītājs nolikumā noteicis, ka izvēles izslēgšanas noteikumi attiecas tikai uz apakšuzņēmēju</t>
  </si>
  <si>
    <t>kur atrast PVS</t>
  </si>
  <si>
    <t>atkal tā pati nevar pvs atrast</t>
  </si>
  <si>
    <t>Vai var veikt līguma grozījumus, ja līgums noslēgts 2019. gadā, par mācībām, savukārt tagad pāriet uz attālinātām?</t>
  </si>
  <si>
    <t xml:space="preserve">cik dienas ir piedāvājumu iesniegšanas termiņš ak virssliekšņa </t>
  </si>
  <si>
    <t>ko darīt ja lielākā daļa kandidātu ir ārvalstnieki un saka, ka izziņas par izslēgšanas noteikumiem var dabūt tikai pēc pusgada</t>
  </si>
  <si>
    <t>kā vērtēt pieredzi, ja persona ir ārvalstnieks un pieredzes objekts ir ārvalstīs</t>
  </si>
  <si>
    <t>Ko darīt ja par nolikuma prasībām iesniegta sūdzība, bet piedāvājumi tomēr atvērti?</t>
  </si>
  <si>
    <t>Ja pārtraukta iepirkuma procedūra, vai lēmumā jaatspoguļo arī izslēgtie pretendenti?</t>
  </si>
  <si>
    <t>Vai vērtēšanas gaitā pretendents var papildināt speciālistu objektu sarakstu</t>
  </si>
  <si>
    <t>Ja VV nogaidīšanas termiņā viens pretendents atsakās slēgt līgumu, vai var slēgt ar nākamo?</t>
  </si>
  <si>
    <t>vai vv var slēgt ar katru dalībnieku atsevišķi</t>
  </si>
  <si>
    <t>vai var vnk labot nelielu sīkumu TS vai jālaiž kā grozījumi</t>
  </si>
  <si>
    <t>vai var publicēt EIS, ja ir virsslieksnis un no ID saņemts info, ka nosūtīts ESOV</t>
  </si>
  <si>
    <t>Vai var veikt nelielu precizējumu TS, vai tomēr jāveic grozījumi. Precizējums nekādā veidā neietekmēšot iesniegtos piedāvājumus.</t>
  </si>
  <si>
    <t>iepirk.kom.locekļiem nav elektr.paraksta, ko darīt, kā noformēt protokolus</t>
  </si>
  <si>
    <t>Pretendents lūdz pāsūtītājam nepublicēt piedāvājumā norādītās cenas, vai var nepublicēt? Vai, ja nepublicē cenas vienam, to pašu vajadzētu ievērot pret citiem pretendentiem?</t>
  </si>
  <si>
    <t>Pretendents uzskata,ka prasība norādīt vai viņš ir mazais vai vidējais uzņēmums ir muļķīga, jo Latvijā esot tikai kādi 10 - 20 vidējie uzņēmumi, visi pārējie ir mazie.</t>
  </si>
  <si>
    <t>Tika publicēts noslēguma ziņojums, bet pēc tam vienā no daļām uzvarētājs atteicās slēgt līgumu, vai vajag publicēt jaunu ziņojumu.</t>
  </si>
  <si>
    <t>Vai saistību izpildes nodrošinājumam ir jābūt samērīgam attiecībā pret paredzamo līgumcenu?</t>
  </si>
  <si>
    <t>izsole pēc Publ.pers.mantas izšķērd.likuma, vai PVS var nodrošināt šādu publikāciju</t>
  </si>
  <si>
    <t>vai birojs vērtē piedāvājumus,grib palīdzību vērtēšanā, vai var atcelt 9.p.iepiriuma lēmumu un atgriezties vērtēšanā</t>
  </si>
  <si>
    <t>Pasūtītājs pārbauda, vai pretendents nav ārzonā reģistrēts uzņēmums un izziņā neparādās nekādi dati par šo jautājumu, vai tas ir ok?</t>
  </si>
  <si>
    <t>Kāds ir termiņš, kurā var apstrīdēt nolikuma prasības AK?</t>
  </si>
  <si>
    <t>Līgumā notiekts, ka tas izbeidzas vai nu tad, kad tiek sasniegta noteiktā summa vai iestājies termiņš. Termiņš ir iestājies, bet summa vēl nav iztērēta, vai var vaikt grozījumus un pagarināt termiņu?</t>
  </si>
  <si>
    <t>kāds CPV kods, ja grib pārvest kustamo mantu</t>
  </si>
  <si>
    <t>vai var pagarināt VV, ja ir pagarināts projekta laiks</t>
  </si>
  <si>
    <t>Ir noslēgts līgums, pretendents lūdz palielināt samaksu par pakalpojumiem, vai var veikt grozījumus?</t>
  </si>
  <si>
    <t>Italījas uzņēmums ir iesniedzis piedāvājumu, kuram ir pievienots tulkojums, bet uz tulkojuma e-paraksta rādās signature not validated, ko darīt?</t>
  </si>
  <si>
    <t>pied.vērtēš.laikā pret.piedāvā mainīt speciālistu, jo sākotnēji norādītais nav atbilstošs</t>
  </si>
  <si>
    <t>vai var noteikt daļu skaitu, kurās iesniegt piedāvājumu</t>
  </si>
  <si>
    <t>Vai pasūtītājs var prasīt, ka pieredzi apliecinoši līgumi ir jāiesniedz no 3 dažādiem līguma partneriem?</t>
  </si>
  <si>
    <t>Pretendents ir nomaksājis nodokļu parādus nākamajā dienā pēc piedēvājumu iesniegšanas, vai tas ir ok?</t>
  </si>
  <si>
    <t>par 42.panta fakult.izslēgš.not.piemērošanu</t>
  </si>
  <si>
    <t>SIF meklē Ilonu</t>
  </si>
  <si>
    <t>Pārsūdzēts tiesā IUB lēmums, kā pasūtītājam rīkoties? pārsūdzēts divpakāpju proc.pirmā kārta</t>
  </si>
  <si>
    <t>AK zemākā cena, vai, ja ir jau uzvarētājs, ir jēga prasīt papildu info tiem, kas nebūz uzvaret.</t>
  </si>
  <si>
    <t>kā tulkot parsību par minimālo apgrozījumu, ja vēlas piedalīties vairākās daļās</t>
  </si>
  <si>
    <t xml:space="preserve">AK - vai jāpamato, ka prasības bija atbilstošas, ja atbilstošs ir tikai 1 piedāvājums no 2? (MK 107. 19.p. - pamatojumu gatavo, ja iesniedzis tikai viens) </t>
  </si>
  <si>
    <t>ka, kur iesniegt un aizpildit espd</t>
  </si>
  <si>
    <t>vai pieg.liguma nolikuma jaieklauj prasiba par apakšuzņ.</t>
  </si>
  <si>
    <t>vēlas runāt ar personu, kas gatavo atbildes 25.02.vēstulei (Sintija), kā noformēt pagarinājumus VRAA sistēmā veiktiem iepirkumiem</t>
  </si>
  <si>
    <t xml:space="preserve">apakšuzn.nodokļu parāds, vai pretend.pats var uzņemties pildīt darbus, lūdz šo ielikt kā BUJ </t>
  </si>
  <si>
    <t>par līgumā noteikto preču apjoma palielināšanu</t>
  </si>
  <si>
    <t>PIL 9.panta norise - vai var pārvērtē, ja ir pieņemts lēmums un par to paziņots, vai var atcelt lēmumu un pieņemt jaunu</t>
  </si>
  <si>
    <t>PVS publikācija grozījumiem, kuru sadaļu atķeksēt teksta/datuma labojumi</t>
  </si>
  <si>
    <t>noraidīts pretend., jo piedāv.vērtēš.posmā mainījis kkadas iekārtas parametrus, grib sūdzēties 9.p.</t>
  </si>
  <si>
    <t>par iepirkumiem zem 10tk</t>
  </si>
  <si>
    <t>vai pvs pārbauda arī ekspertu attiecībā uz sodāmību</t>
  </si>
  <si>
    <t>vai pasūtītājs var nevērtēt dārāko piedāvājumu, ja ir pārbaudītas artim.kļūdas un tāpat pied.pārsniedz PIL9.p. slieksni</t>
  </si>
  <si>
    <t>AK, izsl.nosac. mātes uzņ., ja piedalās filiāle</t>
  </si>
  <si>
    <t>pretendents vēlas, lai pasūtītājs atceļ parsību par obligātu objektu apskati, jo EIS visi piedāvājumi ir šifrēti</t>
  </si>
  <si>
    <t>Uz kuriem datumiem jāpārbauda izslēgšanas nosacījumi pēc vecā PIL?</t>
  </si>
  <si>
    <t>Ja komisijā ir 9 locekļi un 2 nepiedalās sēdēs, vai jāņem vērā viņu individuālie vērtējumi?</t>
  </si>
  <si>
    <t>AK, ja nepareizs CPV kods, bet vēl nav bijusi publikācija EV, ko darīt, pārtraukt vai veikt grozījumus?</t>
  </si>
  <si>
    <t>Vai AK obligāti jāpiemēro nodokļu parādu pārbaude, arī tad, ja tas nav minēts nolikumā?</t>
  </si>
  <si>
    <t>Ja nolikumā ir aizmirsies ielikt "vai ekvivalents" bet pieprasīts konkrēts dokuments, vai tomēr var vērtēt ekvivalento?</t>
  </si>
  <si>
    <t>Kā apliecināms zvērests - ar notāra, izpildvaras, nozares institūcijas apliecinājumu. Vispirms jāpārliecinās, ka izziņu ārvalstī tiešām neizsniedz</t>
  </si>
  <si>
    <t>ADJIL, ja cenu aptaujas rezultātā radīts unikāls produkts armijas vajadzībām, vai vēlāk var veikt par to sarunu procedūru?</t>
  </si>
  <si>
    <t>Ko darīt, ja divi piedāvājumi (projektē-būvē) aprakstošajā dalā ir identiski</t>
  </si>
  <si>
    <t>10.p. 2. d. ja iepirkums par veselības pakalpojumiem zem 30 000, vai jāpiemēro likums?</t>
  </si>
  <si>
    <t>VM piešķīrusi naudu iestādei, jāveic SP ārkārtas apstākļu novēršanai. Vai jēievēro nogaid. termiņs (2 piedāvājumi). Nē, PIL 60.p.(9) 3)</t>
  </si>
  <si>
    <t xml:space="preserve">Advokāte: vai visa veida aizņēmumi (arī ne no bankas) ir SPSIL 10.p. (1)  10) izņēmumi. Jā ir, sīkāk regulējumā nav noteikts </t>
  </si>
  <si>
    <t xml:space="preserve">AK. Saņemti 2 pied., 1 neatbilda kvalifikācija, Vai ziņojumā jāiekļauj prasību pamatojums. No MK 107 19. im 21.10. tas neizriet. </t>
  </si>
  <si>
    <t>MK 353 Vai ZPI ir obligāts datoru nomas iepirkumā. Jā, tas izriet no ZPI gara (Zigmārs Legzdiņš)</t>
  </si>
  <si>
    <t>Ja ZPI iepirkumā ir norādīta prece, bet nav iesniegts sertifikāts, vai var prasīt pretendentam papildināt info</t>
  </si>
  <si>
    <t xml:space="preserve">Vai 9.p. iepirkumā var noteikt, ka jaut. var uzdot tikai EIS? Jā, var principā. </t>
  </si>
  <si>
    <t>Vai telpu noma jānorāda iepirkumu gada pārskatā</t>
  </si>
  <si>
    <t>Vai var prasīt iesniegt trūkstošu sertifikātu precei, kas iekļauta tehniskajā specifikācijā?</t>
  </si>
  <si>
    <t>Par publisko apspriedi. Paredzamā līgumcena norādīta ļoti zema , ko darīt? Piedalīties un informēt pasūtītāju</t>
  </si>
  <si>
    <t>Vai pēc ak, kurā iesniegts 1 piedāvājums, jāievēro nogaidīšanas termiņš?</t>
  </si>
  <si>
    <t>Rīgas Karte jautā par PIL 4.p. piemērošanu.</t>
  </si>
  <si>
    <t>Vai 9.p. iepirkuma nolikumā var paredzēt EVIPD iesniegšanas iespēju?</t>
  </si>
  <si>
    <t>vai saraksts ar speciālistiem jāliek klāt līgumam</t>
  </si>
  <si>
    <t>Pasūtītājs tiek likvidēts, vai var veikt līguma grozījumus, kur pasūtītāju aizstāj cits pasūtītājs?</t>
  </si>
  <si>
    <t>Vai paziņojot pretendentiem par rezultātiem, ir jāņem vērā paziņošanas likums?</t>
  </si>
  <si>
    <t xml:space="preserve">vai ir jāsniedz atbilde uz jautājumu, kas ir laikus uzdots jaut, </t>
  </si>
  <si>
    <t>Vai pasūtītājs var standartnolikumā paredzēt noteikum, ka tehniskais piedāvājums tiks vērtēts tikai piedāvājumam ar zemāko cenu?</t>
  </si>
  <si>
    <t>ko darīt ja pil 9. pantam ir eis publikācija, bet nav pvs</t>
  </si>
  <si>
    <t>Vai var 100% darbus nodot apakšuzņēmējam? Kā apakšuzņēmējs var pierādīt resursu nodošanu?</t>
  </si>
  <si>
    <t>Par PIL 41.p. sestās daļas piemērošanu.</t>
  </si>
  <si>
    <t>ja vajag projektēšanu vēl klāt, vai jātaisa jauns iepirkums vai var grozīt</t>
  </si>
  <si>
    <t>vai pēc sp, ja biedzas bez rezultāta ir jābūt ziņojumam</t>
  </si>
  <si>
    <t>Kā iesniegt gada pārskatu, ja notikusi grāmatvedības centralizācija un pazuduši dati par pagājušo gadu?</t>
  </si>
  <si>
    <t>ko darīt, ja līguma izpildes laikā viens no piegādātāju apvienības dalībniekiem grib izstāties</t>
  </si>
  <si>
    <t>Ko darīt, ja pretendents iesniedzis tukšu pieteikuma veidlapu?</t>
  </si>
  <si>
    <t>izziņas derīguma termiņš, vai ir derīga</t>
  </si>
  <si>
    <t>Vai var iesniegt sūdzību birojā, ja iepirkums tiek veikts saskaņā ar SPS vadlīnijām</t>
  </si>
  <si>
    <t>Ja AK pagarina iesniegšanas termiņu bez grozījumiem, par kādu minimālo termiņu var pagarināt?</t>
  </si>
  <si>
    <t>Vai pamatota prasība ezera tīrīšanas tehnikai par reģistrāciju Latvijā</t>
  </si>
  <si>
    <t>par informatīvā paziņojuma aizpildīšanu, vai ir seciīgi līgumi</t>
  </si>
  <si>
    <t xml:space="preserve">Kā vērtēt divu iepirkumu sadalīšanu, kas veikti vienā objektā, bet nav summēti? </t>
  </si>
  <si>
    <t>vai hokeja federācijas kaut kāda izveidotā sia ir pasūtītājs un kas vraa trūkst lai varētu tā hokeja iestāde tur reģistrēties</t>
  </si>
  <si>
    <t>ko darīt ja piedāvājumi pārsnidz pasūtītāja finanses</t>
  </si>
  <si>
    <t>Ko darīt, ja iestāde ar VNI noslēgusi līgumu par mēbeļu piegādi kopēja iepirkuma ietvaros, bet par tām nemaksā?</t>
  </si>
  <si>
    <t>Pretendents uzskata, ka nepamatoti noraidīts, kā var iesniegt sūdzību?</t>
  </si>
  <si>
    <t>Vai var papildināt piedāvājumu, ja pers. uz kuru balstās nav norādījusi nepieciešamo speciālistu</t>
  </si>
  <si>
    <t>Kā izskata skaidrojumu par nepamatoti lētu piedāvājumu</t>
  </si>
  <si>
    <t>Ja saskaņā ar ADJIL gadā nav veikti iepirkumi, vai jāiesniedz statistikas pārskats?</t>
  </si>
  <si>
    <t>ko darīt ja grib iepirkt visus speciālistus, nevērtējot neko citu, kā tikai bišku kvlaifikāciju</t>
  </si>
  <si>
    <t>kā izvērtēt fin.piedāvājumu, nav iesniedzis par 20.gadu apgroz.</t>
  </si>
  <si>
    <t>AK bija iesniegta sūdzība, kura tika atsaukta, kāds ir minimālais piedāvājumu iesniegšanas termiņa pagarinājums?</t>
  </si>
  <si>
    <t>Vai sarunu procedūru var rīkot attālināti, kā var saņemt piedāvājumus?</t>
  </si>
  <si>
    <t>Vai iepikrumu var nedalīt daļās?</t>
  </si>
  <si>
    <t xml:space="preserve">vai jāparbauda izslēgš. noteikumi apakšuz.9.p. iepirkumā </t>
  </si>
  <si>
    <t>Likums paredz, ka atbildi uz piegādātāju jautājumiem ir jāsniedz 5 darba dienu laikā, kā skaita šo termiņu.</t>
  </si>
  <si>
    <t>SPS veiks iepirkumu par 7 miljoniem, vai iepirkums jāriko caur EIS.</t>
  </si>
  <si>
    <t>vai IUB pārbauda Covid laikā veiktos iepirkumus</t>
  </si>
  <si>
    <t>Vai PIL noteikumi ir attiecināmi uz MK 104.noteikumiem.</t>
  </si>
  <si>
    <t xml:space="preserve">PIL 3_1_12p piemērošana vai SP </t>
  </si>
  <si>
    <t>AK ir iesniegti piedāvājumi, pasūtītājs konstatē, ka nolikumā ir kļūda, vai iepirkuma pārtraukšanai ir nogaidīšanas termiņš.</t>
  </si>
  <si>
    <t>Vai līgumslēdzēju pusi, kas ir biedrība var aizstāt ar SIA?</t>
  </si>
  <si>
    <t>skulptūru dāvinājums vai iepirkums biedrība/pašvaldība</t>
  </si>
  <si>
    <t>Vai 9.p. 21.d. rīkotu iepirkumu obligāti jārīko caur EIS?</t>
  </si>
  <si>
    <t>Vai piegādātāju apvienība ir kaut kur jāreģistrē?</t>
  </si>
  <si>
    <t>Ārvalsts uzņēmums lūdz pagarināt izziņas iesniegšanas termiņu, jo COVID dēļ Polijā izziņu izsniegšana prasa vairāk laika, vai var pagarināt šo termiņu.</t>
  </si>
  <si>
    <t>Vai sarunu procedūra obligāti jārīko caur EIS?</t>
  </si>
  <si>
    <t>SP rīkošana cik pamatota, kā apstrīdēt, kur sūdzēties...</t>
  </si>
  <si>
    <t xml:space="preserve">iesniegti līdzīgi piedāvājumi, līdzīgas kļūdas, ko darīt/noraidīt/vai vērsties KP </t>
  </si>
  <si>
    <t>Jautājums par 41.p. sestās daļas piemērošanu.</t>
  </si>
  <si>
    <t>Pret</t>
  </si>
  <si>
    <t>9.p. iepirkums reāli dzīvē piegādās neatbilstošu preci, ko darīt, kur sūdzēties, ir info par piegādātāju, kas regulāri vilto dokumentus un iesniedz piedāvājumos, kas to regulē/skata</t>
  </si>
  <si>
    <t>Pretendents 9.p. iepirkumā nav uzdevis jautājumus par nolikuma prasībām, bet izvirza pretenzijas par prasībām pēc rezultātu paziņošanas, stāsta pasūtītājam, ka viņa piedāvātā skābes baterija esot ekvivalenta prece prasītajai baterijai, kas acīmredzot nav skābes baterija:)</t>
  </si>
  <si>
    <t>9.p. iepirkums, notiek vērtēšana, vai pasūtītājs var pievienot papildus preces nolikuma prasībām, vai ir jārīko jauns iepirkums?</t>
  </si>
  <si>
    <t>grozījumi dokumentācijā, vai jāaizpilda grozījumu veidlapa</t>
  </si>
  <si>
    <t>Kā būtu jāveic zemsliekšņu iepirkums?</t>
  </si>
  <si>
    <t>Vai par SP jāpublicē paziņojums PVS pēc līguma noslēgšanas, vai ir jāpublicē līgums EIS?</t>
  </si>
  <si>
    <t>Vai IK var piesaistīt ekspertu, kurš izvērtēs pretendentu speciālisu pieredzi?</t>
  </si>
  <si>
    <t>Vai piemērojot PIL 8.p. 7.d. 9.pkt. līguma termiņi jāskaita kopā un tie nedrīkst pārsniegt 5 gadus?</t>
  </si>
  <si>
    <t>Izludināts AK par transportlīdzekļa iegādi, pretendenti izteikuši pretenzijas par TS, vai jāmaina TS un  jārīko jauns iepirkums?</t>
  </si>
  <si>
    <t>specia.nomaiņa 62.panta ietvaros, vai pieredzes termiņš var būt iegūts pēc pied.iesniegš.termiņa beigām, vai formēt kā grozījumus</t>
  </si>
  <si>
    <t>pieg.reorganizēs garantijas laikā, kā rīkoties, neatbilst reorganiz.definīc.pēc likuma</t>
  </si>
  <si>
    <t>vai bluetooth austinas un webcameras jāpērk kopā</t>
  </si>
  <si>
    <t>Par vides prasībām transportlīdzekļiem. Vai ir jāprasa MK 106.noteikumu 3.pkt dokumenti vai pietiek ar kalkulatoru?</t>
  </si>
  <si>
    <t>konstatēta kļūda tirgus izpētē, vai labot vai sūtīt jaunu</t>
  </si>
  <si>
    <t>Vai zemsliekšņa iepirkumos pasūtītājam vajadzētu izsniegt vērtēšanas protokolu un iepirkuma rezultātu protokolu.</t>
  </si>
  <si>
    <t>Tiek grozītas finanšu piedāvājuma prasības, vai ir jāveic grozījumiu un jāpagarina termiņš?</t>
  </si>
  <si>
    <t>Uz kuru e-pastu jāsūta sūdzība SIK?</t>
  </si>
  <si>
    <t>Ir 16 daļas, par 14 no tām jau ir pieņemts lēmums par uzvarētāju, vai var pēc nogaidīšanas termiņa slēgt līgumu par šīm daļām?</t>
  </si>
  <si>
    <t>par MK 106 piemērošanu</t>
  </si>
  <si>
    <t>Pretendents ir no Somijas, iestādes neizsniedzot attiecīgu izziņu par izslēgšanas noteikumiem, ko darīt?</t>
  </si>
  <si>
    <t>EIS nevar atvērt pielikumu, ko darīt</t>
  </si>
  <si>
    <t>Noslēgts būvdarbu līgums, ir nepieciešamība pēc papildus darbiem, ko darīt?</t>
  </si>
  <si>
    <t>Vai izslēgšanas prasības jāpārbauda visiem pretendentiem, ko darīt, ja ir ārvalsts pretendents?</t>
  </si>
  <si>
    <t>Ja kritērijs ir zemākā cena, vai var vērtēt tikai piedāvājumu ar zemākao cenu?</t>
  </si>
  <si>
    <t>PVS nosūtīts paziņots, bet vēl projām stāv neapstiprināts.</t>
  </si>
  <si>
    <t>AK apģērbu iepirkums ugunsdzēsējiem. TS nepareizi norādīta nodilumizturība (ciparā viena 0 par daudz) . Var grozīt un nepārtraukt.</t>
  </si>
  <si>
    <t>Pretendents reģistrēt Lietuvā, izziņas par nod. parādiem aktualizē 5.datumā. ko darīt, ja vajag uz 15.datumu. Pārbaudīt e-certis, kādas izziņas izsniedz, paprasīt izziņu un saņemt vai nu aktuālāku izziņu, vai skaidrojumu, ka tādu sask. ar Lietuvas N/A neizsniedz.</t>
  </si>
  <si>
    <t>Par nolikuma prasībām attiecībā uz speciālistu kvalifikāciju - vai var prasīt jumiķiem setifikātus, kas apliecina viņu spējas veikt konkrētus ar jumta likšanu saistītus darbus.</t>
  </si>
  <si>
    <t>finansējuma saņēmējs</t>
  </si>
  <si>
    <t>NVO saņem SIF grantu (30 000 eiro, viens iep. max 9000 eiro). PIL pirmšķietami nav jāpiemēro.</t>
  </si>
  <si>
    <t>Ir noslēdzies vērtēšanas process, pirms līguma slēgšanas pretendents paziņo, ka vēlas piesaistīt apakšuzņēmēju, vai var apakšuzņēmēju piesaistīt pirms līguma slēgšanas vai tas jādara pēc līguma noslēgšanas.</t>
  </si>
  <si>
    <t>Lietuvā reģistrētam uzņēmumam nav iespējas iegūt izziņu par izlēgšanas noteikumiem, viņš iesniedz apliecinājumu, kas nav korekts, pasūtītājs viņu uzreiz izslēdz no iepirkuma, vai ir vērts pārsūdzēt?</t>
  </si>
  <si>
    <t>Ārvalstī reģistrētam pretendentam, kurš nav nodokļu maksātājs Latvijā, pasūtītājs pieprasa VID izziņu, ka nav nodokļu parādi Latvijā, VID par to brīnās, vai pretendentam, kas nav nodokļu maksātājs LV vajag sniegt šādas izziņas?</t>
  </si>
  <si>
    <t>Pretendents ir iesniedzis sūdzību par nolikuma prasībām, pasūtītājs piekritis grozīt noteikumus, bet grozījis tos vēl nejēdzīgāk, ko darīt, vai jāsniedz jauna sūdzība?</t>
  </si>
  <si>
    <t>Vai var balstīties uz apakšuzņēmēja iespējām, lai izpildītu apgrozījuma prasības, kā sastādīt apliecinājumu?</t>
  </si>
  <si>
    <t>No EIS izziņas nav skaidrs, vai pretendentam nav nodokļu parādi.</t>
  </si>
  <si>
    <t>Kāds CPV ir kosmētiskajam remontam sanmezglā. PIL 1.pielik.</t>
  </si>
  <si>
    <t xml:space="preserve">No kuras dienas skaitīt pāsūdzības termiņu - no dienas, kad saņemta vēstule par rezultātu vai dienas, kad info paziņota masu medijos? </t>
  </si>
  <si>
    <t>Vai iepirkums pārtraucams vai grozāms, ja veikts jaunajam novadam, bet ar ST spriedumu viens no plānotajiem pagastiem šajā novadā netiks iekļauts? Jāvērtē, vai nepieciešamie grozījumi nav tik būtiski, ka iepirkums jāpārtrauc.</t>
  </si>
  <si>
    <t>iepirkums vairākās daļās, katrā  slēdz VV. Vai info par noslēgtajiem līgumiem jāpublicē par visām daļām reizē (dažas pārtrauktas, dažās ir līgumi, citās vēl nav). Par tehnisko konsultēties ar ID.</t>
  </si>
  <si>
    <t>Vai uz pretendentu jautājumiem, kas nerezultēsies ar nolik. groz., atbildes ir jāsniedz komisijai? Pirmšķietami jā, jo ir jāizlemj tomēr, jaut. ir būtisks, nebūtisks vai kāds</t>
  </si>
  <si>
    <t>Kāds ir AK minimālais pied. iesniegšanas termiņš, ja publicē IIP? Kāds varētu būt pamatojums, lai piemērotu steidzamību?</t>
  </si>
  <si>
    <t>Saldus NP kapitālsab. Vēlas būvēt apkures katrus. kurš likums jāpiemēro. Jāskatās, vai apbilsts sps statusam un vai darbība ir SPSIlL jomā</t>
  </si>
  <si>
    <t xml:space="preserve">BKUS Vācijā reģistrēta uzņēmuma amatpersonas par izsl. not. neesību iesniegušas pašu parakstītus apliecinājumus, vai ar to pietiek? Nē, jāskatās e-certis, ko valstī izsniedz, un jāprasa. </t>
  </si>
  <si>
    <t>BKUS vai pilnsabiedrības biedram ierocināts tiesiskās aizsardzības process ir iemesls izslēgšanai no iepirkuma? PIL šādu izslēgšanas noteikumu neparedz. Vienlaikus jāpārbauda nodokļu parādi.</t>
  </si>
  <si>
    <t>ja sp, vai var pagarināt piedāvājumu iesniegšanas termiņu</t>
  </si>
  <si>
    <t>tas pats jautājums</t>
  </si>
  <si>
    <t>kā atšķiras projektētājs no būvinžiera</t>
  </si>
  <si>
    <t>Ja AK pretendentu izslēdz par nodokļu parādiem, vai var ņemt nākamo?</t>
  </si>
  <si>
    <t>pētījuma pak iepirkums, ja virs 139 tk vai tādam ir 35 dienas piedāvājumu iesniegšanas termiņš</t>
  </si>
  <si>
    <t>Ko nozīmē koncepts "Nacionālā drošība" ADJIL izpratnē?</t>
  </si>
  <si>
    <t>Vai ārvalstu iestādes izziņai jābūt notariāli apliecinātai?</t>
  </si>
  <si>
    <t>Ko darīt, ja EIS ir informācija, ka uz lēmuma pieņemšanas dienu nav iespējams sagatavot izziņu?</t>
  </si>
  <si>
    <t>Vai var veikt līguma grozījumus, ja sadārdzinājusies cūkgaļas cena</t>
  </si>
  <si>
    <t>ja jālauž līgums, vai var ņemt nākamo un via ir publikācija pvs</t>
  </si>
  <si>
    <t>kā tagad parakstīt papīrus, ja visi mājās sēž</t>
  </si>
  <si>
    <t>Ko darīt, ja eis neizdod izziņas uz konkrēto datumu (šo varbūt vajag uz aktualitātēm, jo VID laikam modernizē sistmēmu un nesniedz info)</t>
  </si>
  <si>
    <t>kuros ieprikumos pārbauda nodokļu parādus bierībām</t>
  </si>
  <si>
    <t>ja uzdod 50 jautājumus un nevar paspēt atbildēt ko darīt</t>
  </si>
  <si>
    <t>par talsu pārtikas iepirkumiem</t>
  </si>
  <si>
    <t>Līgatnes dabas takas nezin, kā iepirkt trušus, jo nav atbilstošu piegādātāju</t>
  </si>
  <si>
    <t>Ja paredzēta iespēja pretendentiem iesniegt informāciju pa pastu vai klātienē, vai tas ir vienlīdzīgas attieksmes principa pārkāpums?</t>
  </si>
  <si>
    <t>ko darīt ja vid izziņu nevar dabūt uz konkrēto datumu</t>
  </si>
  <si>
    <t>Vai gadījumā, ja pēc ak vienā kur vienā daļā iesniedza neatbilstošu piedāvājumu, var rīkot 9.panta iepirkumu par šo daļu?</t>
  </si>
  <si>
    <t>atkārtoti par nodokļiem un vid izziņu uz lēmuma pieņemšanas dienu</t>
  </si>
  <si>
    <t>Kā plānot auto remonta iepirkumu, ja nezin, kāds ir paredzamais remontdarbu apjoms?</t>
  </si>
  <si>
    <t>kā kontroles departamentam ir jāsūta ziņas - pa e-pastu vai oficiāla vēstule</t>
  </si>
  <si>
    <t>ja pērk klavieres sp virsslieksnis, tad pārējie instrumenti kā jāpērk</t>
  </si>
  <si>
    <t>Kā veikt sarunu procedūru pēc metu konkursa?</t>
  </si>
  <si>
    <t>Ko darīt, ja pasūtītājs nav prasījis iesniegt tehnisko specifikāciju(izcenojumu pa pozīcijām) bet tikai apstuprinājumu, ka visu izdarīs un cenu?</t>
  </si>
  <si>
    <t>Par konkursa procedūru ar sarunām</t>
  </si>
  <si>
    <t>Vai var nolikumā norādīt līgumcenu "Virs ES sliekšņa"</t>
  </si>
  <si>
    <t>vai jāskaita kopā kameru ieprikumi, ja kaut kad jau ir nopirktas, bet tagad ar jauno valdības noteikumu strādāt mājas vajag papildu kameras</t>
  </si>
  <si>
    <t>ko darīt, ja būvdarbu līgumā pieādātājs apliecina visu pieredzi, bet reāli visu dara apakšuzņēmēji kam nav sajēga ne par ko</t>
  </si>
  <si>
    <t>vai var piemērot konkursa procedūru ar sarunām, ja 2 AK daļās iesniegti neatbilstoši piedāvājumi</t>
  </si>
  <si>
    <t>asociācija</t>
  </si>
  <si>
    <t>jauna asociācija grib piedalīties apsardzes vadlīniju izstrādē</t>
  </si>
  <si>
    <t>ja ir persona uz kuras spējām balstās, vai tai ir 43.pants vai jānoraida un jāprasa jauna</t>
  </si>
  <si>
    <t>vai saistību izpiles nodrošinājums var būt vienā apmērā ar avansu</t>
  </si>
  <si>
    <t>Vai var atcelt lēmumu par iepirkuma rezultātiem un pieņemt jaunu</t>
  </si>
  <si>
    <t>Pretendents domā, ka pēc iepirkuma pārtraukšanas pasūtītājs EIS ir atvēris piedāvājumus un pēc tam izsludinājis jaunu iepirkumu</t>
  </si>
  <si>
    <t>kur PIL rakstīts, ka paredzamo līgumcenu nosaka par 12 mēnešiem</t>
  </si>
  <si>
    <t>KO darīt, ja pasūtītājs nav ieplu apgaismojuma nolikumā  iekļāvis ZPI obligāto prasību</t>
  </si>
  <si>
    <t>Ko darīt, ja nolikumā nav minēts, ka speciālista pieredze jāiesniedz par pabeigtu līgumu uin iesniegta pieredze par līgumu procesā?</t>
  </si>
  <si>
    <t>Jautā kā vērtēt pretendenta pieredzi, ja pēc dokumentiem secināms, ka iesniegts neatbilstošs skaidrojums pasūtītāja pieprasītajai papildinformācijai.</t>
  </si>
  <si>
    <t>ko darīt, ja mazajā iepirkumā pasūtītājs piešķir līguma slēgšanas tiesības tādam kam ir parādi</t>
  </si>
  <si>
    <t>Ko darīt, ja nolikumā prasīts norādīt pasūtītāju, bet advokātu birojs pēc jomu regulējošiem normatīviem aktiem nespēj šādu informāciju sniegt</t>
  </si>
  <si>
    <t>Ko darīt, ja būvdarbu līgumā pieādātājs apliecina pusi pieredzes, un pusi persona uz kuras spējām balstās, kā pārliecināties, ka tiks nodota pieredze</t>
  </si>
  <si>
    <t>Vai drīkst nolikumā ietvert prasību, ka telpu uzkopšanas pakalpojuma nodrošināšanai jāpārņem pasūtītāja darbinieki?</t>
  </si>
  <si>
    <t>vai viņi pareizi pārbaudījuši izslēgšanas noteikumus PIL 9. panta iepirkumā</t>
  </si>
  <si>
    <t>Ko darīt, ja eis viens piedāvājumu iesniegšanas datums, nolikumā cits?</t>
  </si>
  <si>
    <t>Vai sekretārs var nebūt pasūtītāja darbinierks</t>
  </si>
  <si>
    <t>atkal par nodokļiem</t>
  </si>
  <si>
    <t>Par iepirkuma sadalīšanu</t>
  </si>
  <si>
    <t>Ja tiek pirktas pārtikas pakas, vai var pirkt pēc PIL 19.3. punkta?</t>
  </si>
  <si>
    <t>vai pietiek, ja pretendents iesniedz maksājumu uzdevumus, ka nodokļi nomaksāti</t>
  </si>
  <si>
    <t>kā labāk veikt līguma grozījumus caur 61p 3d 2 vai 3 punktu</t>
  </si>
  <si>
    <t>vai sps komisijas locekļi ir amatpersonas ja iepirkums ir vadlīniju iepirkums</t>
  </si>
  <si>
    <t>par adjil sliekšņiem</t>
  </si>
  <si>
    <t>par statis.pārsk.iesniegšanu, kuru summu norādīt, noslēgto/faktiski iztērēto</t>
  </si>
  <si>
    <t>lidosta</t>
  </si>
  <si>
    <t>nepiekrīt par jauno skaidrojumu par nodokļiem</t>
  </si>
  <si>
    <t>Jautājums par skaidrojumu par nodokļiem.</t>
  </si>
  <si>
    <t>Par līguma grozījumiem.</t>
  </si>
  <si>
    <t>Par PIL 3.p. 1.d. 2.pkt. izņēmumu.</t>
  </si>
  <si>
    <t>Būvprojekta fails ir par lielu, lai ievietotu EIS, ko darīt?</t>
  </si>
  <si>
    <t>ja nav iesniegts laikā statistikas pārskats?</t>
  </si>
  <si>
    <t>Par termiņa grozījumu zemsliekšņa rezultātā noslēgtam iepirkuma līgumam.</t>
  </si>
  <si>
    <t>Jautājums par nodokļu izziņas skaidrojumu.</t>
  </si>
  <si>
    <t>noslēgts līgums sarunu procedūras rezultātā, vai ir jāpublicē līguma teksts EIS un publikācija PVS?</t>
  </si>
  <si>
    <t>sarunu procedūra pēc ADJIL EIS</t>
  </si>
  <si>
    <t>Vai atbilstoši PIL 36.p. 2.d. var neatbildēt uz pretendetna jautājumu, ja uzdod jautājumu pēdējā dienā?</t>
  </si>
  <si>
    <t>līguma izpilde sātkta/notiek ar pretend.kuram ir nodokļu parāds, ko darīt</t>
  </si>
  <si>
    <t>Par 104. MK noteikumu piemērošanu.</t>
  </si>
  <si>
    <t>atkal par jauno skaidrojumu, kpc šāda situācija ir radusies</t>
  </si>
  <si>
    <t>SP procedūras piemērošana ārkārtas apstākļi, jo piešķirta nauda Covid ietvaros</t>
  </si>
  <si>
    <t>Pretendents ir personālsabiedrība, vai izslēgšanas noteikumi jāpārbauda PS vai tās biedriem?</t>
  </si>
  <si>
    <t>Vai pasūtītājs var izlabot aritmētisku kļūdu finanšu piedāvājumā?</t>
  </si>
  <si>
    <t>Par sarunu procedūras piedāvājumu iesniegšanas termiņu, vai ir jāpublicē paziņojums PVS pēc līguma noslēgšanas</t>
  </si>
  <si>
    <t>Pretendents ir iesūtījis pretenziju par nolikuma prasībām, vai vajag atbildēt un publicēt atbildi EIS?</t>
  </si>
  <si>
    <t>jaunais skaidrojums par nodokļiem, kā rēķināt 3dd paziņošanu, no kura datuma</t>
  </si>
  <si>
    <t>Kā pārbaudīt sodāmību ārvalsts komisijas loceklim, kuram nav personas kods?</t>
  </si>
  <si>
    <t>Vai piegādātāju apspriedi var veikt rakstveidā?</t>
  </si>
  <si>
    <t>par jauno skaidrojumu, vai tas attiecinams uz visiem pasūt''itājiem un sps</t>
  </si>
  <si>
    <t>iepirkuma dokumentacijas sagatvošana angļu valodā</t>
  </si>
  <si>
    <t>Vai rīkojot zemsliekšņu iepirkumu zemākās cenas kritērijam var pievienot papildus vērtēšanas kritērijus?</t>
  </si>
  <si>
    <t>Pasūtītājs pamatojoties uz PIL 41.p. 6.d. pieprasījis iesniegt trūkstošo speciālista sertifikātu, bet konstatē, ka sertifikāts izsniegts jau pēc piedāvājumu iesniegšanas termiņa, vai šo dokumentu var pieņemt?</t>
  </si>
  <si>
    <t>Par grozījumu veikšanu nolikumā, vai ir jāpagarina piedāvājumu iesniegšanas termiņš vismaz par pusi no sākotnējā?</t>
  </si>
  <si>
    <t>1) nevar saprast, vai pretned.ir pieg.apvienība, vai vnk pretend.nesakrīt dati EIS 2) pretend.nav norādījis tāmē riska nodevu, vai labot 3) vai ir jaunāka tiesu prakse par izmaksu segšanu no peļņas</t>
  </si>
  <si>
    <t>Džūkstes pamatskolu pievienos Tukuma pašvaldībai, kā domes struktūrvienību, mainās reģ. Nr. un laikam cita info, kas būtu jādara PVS un EIS?</t>
  </si>
  <si>
    <t>par jauno skaidrojumu, ja šodien lēmums, kad jāpārbauda nodokļi īstenībā</t>
  </si>
  <si>
    <t>Par nodokļu parādu izziņas skaidrojumu.</t>
  </si>
  <si>
    <t xml:space="preserve">VP </t>
  </si>
  <si>
    <t xml:space="preserve">lēmuma atcelšana SK </t>
  </si>
  <si>
    <t>9.p.iepirkums cena iet pāri 42.tkst.,vai var slēgt līgumu</t>
  </si>
  <si>
    <t>Tehniskajā piedāvājumā viena nullīte pie mērvienības ir aizmirsusies, vai var prasīt skaidrojumu pretendetnam?</t>
  </si>
  <si>
    <t>Par CPV kodu piemērošanu.</t>
  </si>
  <si>
    <t xml:space="preserve">Par nodokļu parādu izziņas skaidrojumu. </t>
  </si>
  <si>
    <t>kā var pārsūdzēt dažādas iepirkuma procedūras</t>
  </si>
  <si>
    <t>Vai var precizēt jau publicētu atbildi pretendentam, ja laiks atļauj?</t>
  </si>
  <si>
    <t>vai var izsniegt citam pretendnetam sarakstes ar uzvarētāju</t>
  </si>
  <si>
    <t>Vai var ar grozījumiem labot to, ka iepirkuma dokumentācijai pievienota cita tehniskā specifikācija?</t>
  </si>
  <si>
    <t>1) EIS cenas diapazons? 2) kā aizpildlit paziņ.par līgumu, cik ilgi ID skata publikāciju</t>
  </si>
  <si>
    <t>Par ārzonu sarakstu</t>
  </si>
  <si>
    <t>nevar atrast tirgus izpētes skaidrojumu</t>
  </si>
  <si>
    <t xml:space="preserve">Vai AK pagarina termiņu ja saņemti daudzi jautājumi un pasūtītājs nespēj to izdarīt laicīgi </t>
  </si>
  <si>
    <t>kā noformēt PIL 62.panta grozījumus, ja nomaina speciālistu</t>
  </si>
  <si>
    <t>grib iepirkt ģim.ārstu pakalpojumu ārzemju studentiem, vai tas ir caur pil, vai sadarb.līgums, rakstīs e-pastu</t>
  </si>
  <si>
    <t>Par PIL 41 (6) un (8) ar ko atšķiras (Bet es jums neteikšu, kāda man ir problēma)</t>
  </si>
  <si>
    <t>atkal par 41(8) vai dēļ liekās rindiņas uzreiz var noreidīt</t>
  </si>
  <si>
    <t>ja pretendents nesnedz konkrētu atbildi, cik reizes jautāt? vai noraidīt, ja negūst atbildi uz jautājumu</t>
  </si>
  <si>
    <t>Vai uz PIL 10.pantā noslēgtas vienošanās ietvaros slēgtiem līgumiem attiecas PIL 29.pants par šo līgumu publicēšanu. IUB skaidrojumā par 2.piel. iepirkumu sadaļā "Paziņojumu publicēšana" teikts, ka nē.</t>
  </si>
  <si>
    <t>ja lauž līgumu par būvprojekta izstrādi (jo kavē termiņus), ja rīko jaunu iepirkumu, kā nosaka līgumcenu. Skaita kopā projekta izstrādi un autoruzraudzību.</t>
  </si>
  <si>
    <t>Kā reģistrēties, kā publicēt paziņ. PVS - Aktualitātes/iepirkumi/sask. ar MK 104</t>
  </si>
  <si>
    <t>EIS izziņā pretendentam uzrādās parāds, bet reāli esot pārmaksa. Ko darīt. Sagaidīt pretendneta skaidrojumu un pierādījumus.</t>
  </si>
  <si>
    <t>PIL 9, skaidrojums vai pārtraukšana? sarežģī, ka tiek piešķirti punkti par šo</t>
  </si>
  <si>
    <t>Vai jāskaita kopā iepirkumu paredzamās līgumcenas 2020. un 2021.g. (piešķirti papildu līdzekļi), ja tiek ierīkota signalizācija vienai ēkai? Jā (nav regulārs iepirkums, 1 ēka)</t>
  </si>
  <si>
    <t>Nodokļu parādu pārbaude - jānogaida 2 d.d. pēc lēm, par iesp. līg. slēgš ties piešķiršanu. Vai tā būs vienmēr</t>
  </si>
  <si>
    <t>Jāpārtrauc AK, jo visi piedāvājumi ir vai nu neatbilstoši, vai pārsniedz pieejamos līdzekļus. ko rakstīt pamatojumā</t>
  </si>
  <si>
    <t xml:space="preserve">ja pasūtītājs LV un EE pērk kopā - 1) vai drīkst? 2) centralizētais vai kopīgais iepirkums? 3) kā tas izkstītos... </t>
  </si>
  <si>
    <t>par publikāciju par sākotnējo sanāksmi</t>
  </si>
  <si>
    <t xml:space="preserve">kaptālsabiedrībām jāpublicē info par iepirkumiem pēdējos 5 gads Publiskas personas kapitāla daļu un kapitālsabiedrību pārvaldības likuma 58(3)d (https://likumi.lv/ta/id/269907/redakcijas-datums/2020/12/17) </t>
  </si>
  <si>
    <t xml:space="preserve">pretendents iesiedzis nepareizu teh.piedāvājumu, bet apgalvo, ka visa info ir piedāvājumā.. </t>
  </si>
  <si>
    <t xml:space="preserve">ja pārtrauc AK, vai jāpārbauda izslēgšanas nosacījumi uz atvēršanas datumu? </t>
  </si>
  <si>
    <t>Vai šodien joprojām spēkā skaidrojums par 2 d.d. nobīdi nodokļu info pieprasīšanai</t>
  </si>
  <si>
    <t>Nav tiešās pārv. inst. un nav arī pašv. vai tās iestāde - vai var pirkt ārpus EIS. Jā, var, ja nav cita augstāka iestāde ko citu noteikusi</t>
  </si>
  <si>
    <t>ko darīt, ja iesniegts neatbilstošs piedāvājums - sajaukti apjomi</t>
  </si>
  <si>
    <t>vecs līgums, kura spsils redakcija attiecas</t>
  </si>
  <si>
    <t>Pretendents atteicies slēgt līgumu, pieņemts lēmums izvēlēties nākamo izdevīgāko, bet viņam ir nodokļu parādi, vai var ņemt trešo izdevīgāko?</t>
  </si>
  <si>
    <t>Par tehnisku kļūdu PVS publikācijā.</t>
  </si>
  <si>
    <t>Būs 2 uzņēmuma līgumi ar fizisku personu, vai paredzamās līgumcenas jāskaita kopā un jārīko 9. p. iepirkums.</t>
  </si>
  <si>
    <t>ko darīt, ja kārtībā noteikts, ka vērtē vispirms ts pēc tam kvalifikāciju, tagad pasūtītājs izdarījis otrādi un ko tagad darīt</t>
  </si>
  <si>
    <t>Tehniskajā piedāvājumā nav norādīta pozīcija, vai var prasīt skaidrot?</t>
  </si>
  <si>
    <t>Noslēgta VV un iepirkuma līgums, līgumā nav precīzi pārņemts VV iekļautais līgumsoda punkts, vai ir jāveic grozījumi?</t>
  </si>
  <si>
    <t>cik ilgi derīga ārvalstu pretendenta izziņa</t>
  </si>
  <si>
    <t>Vai var vērtēt tehnisko piedāvājumu un kvalifikāciju tikai tam pretendentam, kuram ir zemākā cena?</t>
  </si>
  <si>
    <t>Vai izpildītājs, kas izstrādājis būvniecības projektu var piedalīties iepirkumā kā būvnieks?</t>
  </si>
  <si>
    <t>Par interešu konfliktu - nolikuma izstrādātājs ir bijis potenciāla ieinteresētā piegādātāja darbinieks pēdējo 2 gadu laikā, kā arī šim uzņēmumam ir mātes uzņēmums, kas varētu gribēt piedalīties iepirkumā.</t>
  </si>
  <si>
    <t>Par nodokļu parādu pārbaudes skiadrojumu.</t>
  </si>
  <si>
    <t>Nolikuma tehniskajā specifikācijā iekļauta prasība par darbinieku uzskaites sistēmu, kā arī šīs sistēmas esība ir ielikts kā vērtēšanas kritērijs, papildus punktus var dabūt arī tad, ja iesniedz apliecinājumu, ka tāda sistēma būs nākotnē, vai šādas prasības ir pamatotas.</t>
  </si>
  <si>
    <t>Izziņa neuzrāda datus par nodokļu parādiem uz piedāvājumu iesniegšanas termiņu, kas bija 2020. gadā, ko darīt? No kura datuma rēķina izziņas derīguma termiņu?</t>
  </si>
  <si>
    <t xml:space="preserve">Finanšu piedāvājumā nav iesniegta tāme, vai var prasīt iesniegt? </t>
  </si>
  <si>
    <t>adjil sarunu proc ar sākotnējo, vai var piegādātājs piedāvājumu iesniegšanas gaitā prasīt info par savu piedāvājumu</t>
  </si>
  <si>
    <t>Par nodokļu pārbaudi. Vai tāpat kā parasti jādod 10 dienas pretendentam aliecinājuma iesniegšanai, ka nav parādi.</t>
  </si>
  <si>
    <t>pakalpojumu līgumam kā noteikt apgrozījuma prasību</t>
  </si>
  <si>
    <t>Vai MK noteikumu 107. 19.p. attiecas arī uz VV.</t>
  </si>
  <si>
    <t>tas pats jautājums par 19p</t>
  </si>
  <si>
    <t>Par piedāvājuma nodrošinājuma termiņu.</t>
  </si>
  <si>
    <t>piegādātājs iesniedz vid lēmumu, vai tas ir atbilsošs un nav parādi konstatējami</t>
  </si>
  <si>
    <t>Iepirkums par printeru apkopi, vai var nolikumā prasīt tikai Canon detaļas, vai ir jānorāda arī ekvivalentas detaļas.</t>
  </si>
  <si>
    <t>par piedāvājuma nodrošinājumu, vai var slēgt līgumu, ja piedāvājuma nodrošinājumam beidzies termiņš</t>
  </si>
  <si>
    <t>par dis, kas jāpublicē</t>
  </si>
  <si>
    <t>vai līguma izpildes laikā var mainīt saistību nodrošinājuma formu (no naudas uz polisi)</t>
  </si>
  <si>
    <t>Vai pasūtītājam obligāti jāprasa skaidrojums, ja pretendents izmests par to, ka piedāvā neatbilstošu preci?</t>
  </si>
  <si>
    <t>Vai var rīkot sarunu procedūru, ja par AK iesniegta sūdzība, bet iepriekšējais līgums jau beidzies?</t>
  </si>
  <si>
    <t>Par jauno nodokļu pārbaudes kārtību</t>
  </si>
  <si>
    <t>Ko darīt, ja aizdomas, ka pretendents noraidīts formālu iemeslu dēļ ( kaut gan piedāvājums neatbilstošs)</t>
  </si>
  <si>
    <t>Vai gadījumā, ja nodokļus pārbauda pēc 2 dienu nobīdes, nepieciešami 2 atsevišķi protokoli?</t>
  </si>
  <si>
    <t>ko darīt, ja ir iesniegta tāme, bet nav izvērsta tāme iesniegta</t>
  </si>
  <si>
    <t>vai tā ir aritmētiskā kļūda</t>
  </si>
  <si>
    <t>Ja ārvalstnieks iesniedzis nodokļu izziņu par neatbilstošu datumu, vai jāprasa jauna?</t>
  </si>
  <si>
    <t>Vai pasūtītājam jānorāda pretendenta nosaukums, publicējot atbildes uz jautājumiem</t>
  </si>
  <si>
    <t>Vai pasūtītājs var balstīt pretendenta pieredzi uz fiziskas personas izpildītu līgumu?</t>
  </si>
  <si>
    <t>Kāda informācija izsniedzama pretendentam?</t>
  </si>
  <si>
    <t>nenopublicējās grozījumi eisā un pvs reizē, pvs pa priekšu, ko darīt</t>
  </si>
  <si>
    <t>Kāds CPV kods ir bahilu uzvilkšanas iekārtai?</t>
  </si>
  <si>
    <t>Vao nolikumā var ierakstīt, ka pasūtītājs vēlas iegādāties konkrētu iekārtu, ja tirgū ir pietiekama konkurence?</t>
  </si>
  <si>
    <t>vai ziņojumā jānorāda konkrēts preces ražotājs</t>
  </si>
  <si>
    <t>Aizdomas par nepamatoti lētu piedāvājumu, kā to pierādīt?</t>
  </si>
  <si>
    <t>Prasa lai skaidro kā jāveic iepirkums saskaņā ar 104. noteikumiem</t>
  </si>
  <si>
    <t>Ko darīt, ja AK uzvarētājs atsakās slēgt līgumu?</t>
  </si>
  <si>
    <t>Kurš ir lēmuma pieņemšanas datums, ja nodokļus pārbauda ar 2 dienu nobīdi?</t>
  </si>
  <si>
    <t>līgumc.6tsk., vai jārīko cenu aptauja, ja skaidri zina, ka ir tikai 1, kas varēs piegādāt</t>
  </si>
  <si>
    <t>vērtē zemsliekšņa iepirkumu, nenoteica precīzas prasības, ko darīt, kur piegad.varēs sūdzēties</t>
  </si>
  <si>
    <t>Vai ir pamats sūdzībai, ja pasūtītājs pārtrauc iepirkumu formāli piedāvājumu neatbilstības dēļ</t>
  </si>
  <si>
    <t>Kā jāpieprasa izziņas ārvalstu uzņēmumiem?</t>
  </si>
  <si>
    <t>par jauno nodokļu skaidrojumu, kpc jāgaida 2 darbdienas, ja likumā ir frāze pēdējā aktualizācijas datumā</t>
  </si>
  <si>
    <t>Kurās datu bāzēs jāpārbauda sankcijas</t>
  </si>
  <si>
    <t>Kas jāņem vērā veicot līguma grozījumus un aizstājot piegādātāju ar citu?</t>
  </si>
  <si>
    <t>1) nevar noskaidrot PLG, cik tālu jārok 2) kā pārbauda sankcijas ārvalstu valdes locekļiem</t>
  </si>
  <si>
    <t xml:space="preserve">Vai var pārsūdzēt SP kandidātu atlases posmu? (jā) </t>
  </si>
  <si>
    <t>1) atbildot uz jautājumu pēc 36_2, norādīja arī pretendenta nosaukumu, ko darīt 2) vai 9.p. ir jāpublicē finanšu piedāvājuma apkopojums 3) jā pārtrauc 9.p., vai ir jāpaziņo pretendentiem 4) vai izslēgš.noteikumu pārbauda tikai uzvarētajam vai sāk uzreiz visiem pārbaudīt</t>
  </si>
  <si>
    <t>Kāda metodika jāņem par pamatu auto izmešu aprēķināšanai</t>
  </si>
  <si>
    <t>par nodokļu pārbaudi ar 2 dienu nobīdi. izskatās ka neviens nesaprot, ko nozīmē "starplēmums" un "galīgais lēmums"</t>
  </si>
  <si>
    <t>Par nodokļu parādiem EIS</t>
  </si>
  <si>
    <t>Par līguma grozījumiem 61.p. 3.d.</t>
  </si>
  <si>
    <t>atkal par jauno skaidrojumu</t>
  </si>
  <si>
    <t>Vai nolikumā var atrunāt to, ka ja pasūtītājam nepiešķir finansējumu, noteikta iepirkuma kārta netiek veikta?</t>
  </si>
  <si>
    <t>Vai TS var prasīt konkrētu preces modeli, ja pasūtītājs šādi vēlas saglabāt oriģinālās iekārtas garantiju?</t>
  </si>
  <si>
    <t>Vai gadījumā, ja centralizēto iepirkumu institūcija iepērk pakalpojumus vairākiem pasūtītājiem, līguma izpildes laikā tos var mainīt?</t>
  </si>
  <si>
    <t>vai zemsliekšņa iepirkumā arī ir obligāti jāpārbauda sankcijas</t>
  </si>
  <si>
    <t>Vai pretendents var vērtēšanas gaitā nomainīt piedāvāto speciālistu?</t>
  </si>
  <si>
    <t>par administratīvo reformu, kā mainīt iepirkuam komisijas sastāvu</t>
  </si>
  <si>
    <t>Vai var tehniskajā specifikācijā ar precizēšanu nomainīt druvju materiālu (nepareizi norādīts) ja visā pārējā dokumentācijā ir pareizais?</t>
  </si>
  <si>
    <t>Kāds ir supervīzijas pakalpojuma CPV kods</t>
  </si>
  <si>
    <t>par MK 107 24. punktu par vienu tirgus dalībnieku, kad šī norma piemērojama</t>
  </si>
  <si>
    <t>Vai var rīkot iepirkumu ar vairākām daļām un noteikt, ka uzvarētājs var būt tikai abās?</t>
  </si>
  <si>
    <t xml:space="preserve">kas ir publiskais iepirkums, kkadu viesstrādnieku piesaistīšana būvdarbu līguma </t>
  </si>
  <si>
    <t>Kā pārbaudīt izslēgšanas noteikumus ārvalsts pretendentam?</t>
  </si>
  <si>
    <t>Vai var saīsināt piedāvājumu iesniegšanas termiņu, iepirkums ir izsludināts, bet pretendents prasa saīsināt termiņu?</t>
  </si>
  <si>
    <t>Saņemts atpakaļ PVS paziņojums, jo kaut kas nav bijis pareizi, bet nav klāt pamatojums.</t>
  </si>
  <si>
    <t>par piedāvājuma nodrošinājuma vērtēšanu</t>
  </si>
  <si>
    <t>Kā organizēt sarunu procedūru?</t>
  </si>
  <si>
    <t>pretendents nav iesniedzis aizpildītu tehnisko piedāvājumu, vai noraidīt</t>
  </si>
  <si>
    <t>Par nodokļu pārbaudes skaidrojumu, vai 3 darbdienas jāskaita no gala lēmuma vai starplēmuma?</t>
  </si>
  <si>
    <t>9. p. iepirkums, piedāvājumu atvēršana EIS un PVS bija noteikta 10:00, bet nolikumā 11:00, piedāvājumi jau atvērti, bet 1 pretendents zvana un saka, ka gribēja iesniegt piedāvājumu līdz 11:00, vai jārīko jauns iepirkums?</t>
  </si>
  <si>
    <t xml:space="preserve">RD </t>
  </si>
  <si>
    <t>RS noslēguši līgumu ar SIA Pilsētas līnijas, vai Rīgas dome tagad var piemērot SP ka nav konkurences tehnisku iemeslu dēļ ar tām pāsām SIA Pilsētas līnijas, rakstīs vēstuli.</t>
  </si>
  <si>
    <t>1) pretendents pārsūdzības periodā grib detalizētu info par uzvarētāja cenām, 2) kādā gadījumā IUB ietur depozītu</t>
  </si>
  <si>
    <t>IT iepirkums, vērtēšana, pasūtītājs visiem pretendentiem prasa tiešsaistē nodemonstrēt, vai pakalpojums tehniski atbilst prasībām, pamatojoties uz PIL 41.p. 8.d., lai gan nolikumā nebija nekas teikts, ka būs jādemonstrē kaut kas.</t>
  </si>
  <si>
    <t>Sarunu procedūrā ir 1 pretendents. Viņš nav norādījis apakšuzņēmēju sarakstu un nododamo darbu apjomu, vai var prasīt norādīt šo informāciju?</t>
  </si>
  <si>
    <t>Uzņēmums prasa pasūtītājam izsniegt atsauksmi, vai ir obligāti jādod atsauksme, ja šis uzņēmums ierpiekš strādāja slikti?</t>
  </si>
  <si>
    <t>par 4. panta piemērošanu in house</t>
  </si>
  <si>
    <t xml:space="preserve">Par nodokļu pārbaudi, kad jāpieņem starplēmums, kad gala lēmums. </t>
  </si>
  <si>
    <t>Ir prasīta pieredze kā galvenajam būvuzņēmējam 2 līgumos, 2 uzņēmumi grib šo pieredzi apliecināt kopīgi - katrs vienu līgumu. Vai šādā gadījumā obligāti jādibina pilnsabiedrība?</t>
  </si>
  <si>
    <t>Uz kuru datumu pārbauda sankcijas?</t>
  </si>
  <si>
    <t>Vai pašvaldības deputāts var uzraudzīt iepirkuma dokumentu sagatavošanu, vai var piedalīties vērtēšanas sēdēs? Vai viņš var saņemt piedāvājumu informāciju?</t>
  </si>
  <si>
    <t>Vai ir pamatoti izvirzīt prasību pēc dīlera automašīnu iepirkumā?</t>
  </si>
  <si>
    <t>par grozījumu publicēšanu PVS pēc 33. panta</t>
  </si>
  <si>
    <t>par BKUS izsludinātu iepirkumu, nav rezultātu vēstule, bet ir pasūt.vēstule par par nepamat.lētu, neko nesaprot piegādātājs, plus vai var pārsūdzēt ja tan kā VV dalībniekam nav piešķirts ieoirkuma līgums</t>
  </si>
  <si>
    <t>Vai sarunu procedūrai ir pārsūdzības termiņš?</t>
  </si>
  <si>
    <t>vai pareizi piemērojuši PIL 10. panta pirmo daļu, iekļāvuši nolikumā, ka arī pārbaudīs nodokļus</t>
  </si>
  <si>
    <t>piegādātāsj 90 dienu laikā nav piegādājis iekārtu, ko darīt, lauzt līgumu un ņemt nākamo, vai sludināt jaunu iepirkumu</t>
  </si>
  <si>
    <t xml:space="preserve">uz līguma slēgšanas tikšanos atnāk izraudz.pretendents un tas, kas reāli pildīs darbus, vai tā var </t>
  </si>
  <si>
    <t>2. peilikuma iepirkums par 32 000 EUR, kāds paziņojums jāpublicē?</t>
  </si>
  <si>
    <t>Vai var grozīt nolikumu, pagarināt iesniegšanas termiņu un nerīkot iepirkumu no jauna?</t>
  </si>
  <si>
    <t>PIL42.pants, vai PLG jāpāebauda nodokļu parādi?</t>
  </si>
  <si>
    <t>vai vērtēšanas gaitā var nomainīt komisiju</t>
  </si>
  <si>
    <t>Par nodokļu parādu pārbaudi, vai var negaidīt 2 dienas un kaut kādā citā veidā pārbaudīt?</t>
  </si>
  <si>
    <t>Par nodokļu pārbaudes skaidrojumu.</t>
  </si>
  <si>
    <t>līguma grozījumi</t>
  </si>
  <si>
    <t xml:space="preserve">ārkārtas iepikumi vakcinācijas telpu iekārtošanai (1.04-31.08) &amp; CPV kods - varbūt kaut ko no 2.p.veselības sadļas // </t>
  </si>
  <si>
    <t>EIS izziņa neuzrāda nodokļu parādus, kur var atrast skaidrojumu?</t>
  </si>
  <si>
    <t xml:space="preserve">ja CFLA konstatē, ka izvēlētais pretendnets ir neatbilstošs un līguma nav noslēgts, vai va pārvērtēt? no 5 pretnendetiem 2 ir atsaukušies un pagarinājuši piedāvājuma derīguma termiņu un nodrošinājuma termiņu... </t>
  </si>
  <si>
    <t>kā noformulēt prasību</t>
  </si>
  <si>
    <t>Par grozījumu veikšanu tehniskajā specifikācijā.</t>
  </si>
  <si>
    <t>pcv kods vakcinācijas kabinetu aprīkojumam</t>
  </si>
  <si>
    <t>Vai ir jāpublicē paziņojums par līguma grozījumiem, ja tos veic uz PIL 61.p. 3.d. 1.pkt. pamata (grozījumi ir atrunāti līgumā)?</t>
  </si>
  <si>
    <t>Nācās pārtraukt 9.p. iepirkumu, jo nebija sadalīts daļās, iesniegtās piedāvājumu cenas netika publicētas, bet tagad atkārtoti rīkojot iepirkumu IK rodas aizdomas, ka kāds ir nopludinājis (ne no IK sastāva) cenas, vai ir iespējams kaut ko darīt, lai novērstu aizdomu ēnu no IK, ka viņi ir rīkojušies negodīgi?</t>
  </si>
  <si>
    <t>par atskaitēm</t>
  </si>
  <si>
    <t xml:space="preserve">? </t>
  </si>
  <si>
    <t>kad slēdz līgumu - par nogaidīšnas termiņu - 10 +1dd</t>
  </si>
  <si>
    <t>Neizdodas atrast IUB skaidrojumu par sankciju pārbaudi.</t>
  </si>
  <si>
    <t xml:space="preserve">NVD rīko sarunu procedūru steidzamam iepirkumam, kur nepieciešams noslēgt līgumu jau 1.aprīlī, uzvarētājam ir nodokļu parāds, vai var nedot 10 dienas apliecinājuma iesniegšanai, ja redz, ka ir nodokļu parāds un nav laika gaidīt? </t>
  </si>
  <si>
    <t>par auto kalkulatora vienību</t>
  </si>
  <si>
    <t xml:space="preserve">vai iepirkuma dokumentācijā obligāti norādīt paredzamo līgumcenu. vai tā jāieraksta iepirkuma līguma projektā.. </t>
  </si>
  <si>
    <t>finanšu apgroījuma noteikšana, ja iepirkums dalīts daļās un var pieteikties uz vienu vai vairākām</t>
  </si>
  <si>
    <t>par statis.pārsk.iesniegšanu</t>
  </si>
  <si>
    <t>Kā aizpildīt statistikas pārskatu</t>
  </si>
  <si>
    <t>Vai tāmes pozīcijas maiņa ir aritmētiskā kļūda?</t>
  </si>
  <si>
    <t>Par eis izziņām</t>
  </si>
  <si>
    <t>par nepamatoti lētu piedāvājumu</t>
  </si>
  <si>
    <t>paziņojuma aizpilīšana, kāpēc id nevar sazvanīt</t>
  </si>
  <si>
    <t>kā pārbaudīt izslēgšanas noteikumus advokātu birojam</t>
  </si>
  <si>
    <t>izslēgšanas noteikumi kā jāpārbauda</t>
  </si>
  <si>
    <t>Vai var paplašināt 9.panta izslēgšanas nosacījumus?</t>
  </si>
  <si>
    <t>nodokļu parādu pārbaude;</t>
  </si>
  <si>
    <t>Vai metu konkursa žūrijas loceklis ir amatpersona?</t>
  </si>
  <si>
    <t>Kā pārsūdzēt iepirkumu, ja aizdomas, ka nepamatoti lēts.</t>
  </si>
  <si>
    <t>pakomātu iepirkums; ko darīt ja viens pretendents grib iesniegt 2 piedāvājumus</t>
  </si>
  <si>
    <t>Kādu pamatojumu ņemt AK pārtraukšanai, ja viens ir izslēgts par nepamatoti lētu pied. otrs neatbilstošs.</t>
  </si>
  <si>
    <t>Vai pretendents var mainīt piedāvājumu pielāgojoties sākotnējām SP prasībām?</t>
  </si>
  <si>
    <t>kāpēc eis obligāti jānorāda katrai daļai paredzamā līgumcena, kā lai norāda, ja pats nezina</t>
  </si>
  <si>
    <t>Kāda informācija jānorāda statistikas pārskatā</t>
  </si>
  <si>
    <t>vai mēbeļu iepirkumam jāpiemēro zaļā iepirkuma prasības.</t>
  </si>
  <si>
    <t>Lūdz izvērtēt pretendenta pieredzi komisijas vietā</t>
  </si>
  <si>
    <t>meklē Montu</t>
  </si>
  <si>
    <t>Vai iepirkuma nolikumā var iekļaut prasību par noteiktu brendu formām, ja nepieciešams tikai papildināt esošo formu skaitu?</t>
  </si>
  <si>
    <t>Kā var pārsūdzēt 9. pnata iepirkumu</t>
  </si>
  <si>
    <t>Ja piegādātājs atsakās slēgt līgumu, vai ņemot jaunu ir spēkā nogaidīšanas termiņš?</t>
  </si>
  <si>
    <t>Vai var atsaukt lēmumu par iepirkuma rezultātiem un pieņemt jaunu par pārtraukšanu?</t>
  </si>
  <si>
    <t>Vai pretendents var balstīties uz citu personu spējām, lai apliecinātu pieredzi</t>
  </si>
  <si>
    <t xml:space="preserve">vai var prasīt iesniegt atsauksmi </t>
  </si>
  <si>
    <t>Kā publicēt iepirkumu pamatojoties uz 104. noteikumiem</t>
  </si>
  <si>
    <t>Kā pareizi aizpildīt paziņojumu par iepirkuma pārtraukšanu</t>
  </si>
  <si>
    <t>vai var veikt iepirkuma procedūru, ja objekts jau ir realizēts (kā būvniecību jau var legalizēt pēc uzcelšanas)</t>
  </si>
  <si>
    <t>vai soda sankciju izpilde ir līguma grozījumi, ja pasūtītājam jāmaksā sods</t>
  </si>
  <si>
    <t>Uz kurām dienām jāpārbauda nodokļu parādi</t>
  </si>
  <si>
    <t>labklājības ministrija pērk lietvedības programmu, veic tirgus izpēti un tad eis pa 600 tk, un izvēlējās konkrētu vienu Jumi</t>
  </si>
  <si>
    <t xml:space="preserve">Lielvārdes dome meklē Elīnu // vēstule gaida vadības piektdienas rīta diskusiju .. // </t>
  </si>
  <si>
    <t>Ko darīt, ja pasūtītājs nodokļu pārbaudē ņem vērā pēdējo datu aktualizācijas dienu, nevis pārbauda ar 2 dienu nobīdi?</t>
  </si>
  <si>
    <t>par PIL42 pantu ārvalstniekiem</t>
  </si>
  <si>
    <t>vai ja ir veikti 61.p 3d1p grozījumi var veikt arī grozījumus par neparedzētiem apstākļiem</t>
  </si>
  <si>
    <t>Ja pretendents iesniedzis tāmi ar vecajām nodokļu likmēm, tās izdalītas atsevišķā pozīcijā, vai var labot kā tehnisku kļūdu?</t>
  </si>
  <si>
    <t>no kura lēmuma jāskaita 3 dienas, kad jāpaziņo rezultāti</t>
  </si>
  <si>
    <t>Vai aritmētiskās kļūdas labojumu ir jāsaskaņo ar pretendentu?</t>
  </si>
  <si>
    <t>kāpēc pasūtītājs pēc sūdzības iesniegšanas nevis pagarina piedāvājumu iesniegšanas termiņu, bet gan atceļ atvēršanu</t>
  </si>
  <si>
    <t>Ko darit, ja pēc AK sēdes nav nopublicēts atklāšanas protokols?</t>
  </si>
  <si>
    <t>Kā veidot indiviuālās vērtēšanas lapas saimnieciski izdevīgākajam piedāvājumam?</t>
  </si>
  <si>
    <t>Ko darīt, ja lēmums pieņemts, bet saimnieciski izdevīgāko piedāvājumu komisija izvērtējusi mutiski?</t>
  </si>
  <si>
    <t>domes deputāta sia ir iesniedzis piedāvājumu ak, ko darīt</t>
  </si>
  <si>
    <t>Vai vēlreiz jāpārbauda izslēgšanas nosacījumi VV pretenedentiem, ja vienu no uzvrētājiem izslēdz par nodokļu parādiem?</t>
  </si>
  <si>
    <t>Ko darīt, ja pretendents ārzemju izziņas iesniegšanai lūdz pagarinājumu 2 mēnešus, bet pasūtītājs nevar gaidīt?</t>
  </si>
  <si>
    <t>nolikumā nav prasīta reģistrācijas apliecibas iesniegšana,jo pārbaudīs publiskā reģistrā, bet eisā ķeksis ir ka obligāti jāiesniedz apliecība, pasūtītājs saka vai jums problēmas iesniegt, bet to izziņu kopš kura tur gada nemaz UR vairs neizzsniedz, ko darīt</t>
  </si>
  <si>
    <t>kā aizpildīt paziņojumu pvs par līgumu</t>
  </si>
  <si>
    <t>pensionārs</t>
  </si>
  <si>
    <t>esmu pensionārs, izbesīšu katru par nelielu samaksu (atkal par RNP, liftiem Babkinu un trīspusējiem līgumiem)</t>
  </si>
  <si>
    <t>nodokļu parādu pārbaude, no kuras dienas sāk tās 3 dienas skaitīt</t>
  </si>
  <si>
    <t>Ko darīt, ja jāiesniedz statistikas pārskats, bet atbildīgais darbinieks slims?</t>
  </si>
  <si>
    <t>Kārtējo reizi par eis izziņām</t>
  </si>
  <si>
    <t>APRĪLIS '21</t>
  </si>
  <si>
    <t>par jauno skaidrojumu, vai pretend.pats var atnest izziņu, ka ir ok</t>
  </si>
  <si>
    <t>vai var papildināt pretendneta speciālista cv ar jauniem objektiem</t>
  </si>
  <si>
    <t>SPSIL iepirkums, kur ir noslēgts līgums (uzrauga CFLA), pretendents grib piesaistīt jaunu apakšuzņēmēju, kurš veiks mazāk par 10% un kuram ir nodokļu parāds, noslēgtajā līgumā ir punkts, ka jauniem apakšuzņēmējiem ir jāveic izslēgšanas noteikumu pārbaude (nav nekas minēts par 10%). Būvuzraugs ar kuru ir noslēgts līgums prasa veikt nodokļu pārbaudi arī šim apakšuzņēmējam, kuram nav 10%. Vai šāds līguma noteikums nav pretrunā ar likuma noteikumu, ka pārbaude jāveic tikai tiem, kuriem ir vismaz 10% darbu?</t>
  </si>
  <si>
    <t>vai var taisīt 5 daļas iepirkumā un noteikt ka jāiesniedz piedāvajums pa visām un noteikt, ka būs tikai 1 uzvarētājs visās daļās</t>
  </si>
  <si>
    <t>Iepirkums, kur 2 pretendentiem ir vienādas cenas, pasūtītājs, lai noteiktu uzvarētāju ir izvēlējies izšķirošu kritēriju, ka autobusiem ir jābūt pretendenta īpašumā nevis nomā, vai tā var darīt?</t>
  </si>
  <si>
    <t>Pasūtītājs grib pārtraukt iepirkumu no 2019.gada, IK bija 10 locekļi, tagad palikuši tikai 5, ko darīt?</t>
  </si>
  <si>
    <t>vai šodien vēl var iesniegt statist.pārskatu</t>
  </si>
  <si>
    <t>Vai var rīkot vienu kopīgu iepirkumu sadzīves tehikai un mēbelēm?</t>
  </si>
  <si>
    <t>auto noma ir pakalpojums vai piegāde?</t>
  </si>
  <si>
    <t>Kā var atrast SIK lēmumu no 2016.gada?</t>
  </si>
  <si>
    <t>Vai pretendentam nedrīkst būt nodokļu parāds uz abiem datumiem? Vai var būt tā, ka pēdējā iesniegšanas dienā ir parāds, bet starplēmumā nav?</t>
  </si>
  <si>
    <t>par minimalajām stundas likmēm būvniecībā.. kad esot redzējusi IUN tīmekļvietnē</t>
  </si>
  <si>
    <t>vai elektroauto iegādei jāpiemēro PIL 54.pants?</t>
  </si>
  <si>
    <t>Vai nodokļu parādi jāpārbauda uz abiem datumiem?</t>
  </si>
  <si>
    <t>Vai 9.p. iepirkuma rezultātus var pārsūdzēt IUB?</t>
  </si>
  <si>
    <t>Vai ir kaut kāda minimālā apdrošināšanas atlīdzības summa, ko var pieprasīt par zaudējumiem un iekļaut nolikumā?</t>
  </si>
  <si>
    <t>kurš iub sniedz ziņas par to vai ārvalstu persona var būt iepirkuma komisijā</t>
  </si>
  <si>
    <t>Vai ir jāpublicē PVS paziņojums par līguma grozījumiem?</t>
  </si>
  <si>
    <t>Vai var vienlaikus piedalīties iepirkumā kā pretendents un kā apakšuzņēmējs?</t>
  </si>
  <si>
    <t>pretend.pieredzi pierāda pie pasūt.iegūtiem objektiem, vai var pasūtītājs pats samainit objektus?</t>
  </si>
  <si>
    <t>Vai nolikumā pretendentam var prasīt brīvus finanšu līdzekļus līguma izpildei?</t>
  </si>
  <si>
    <t>Vai jāpārbauda izsl. noteikumi, ja PIl 9.p. (20) iepirkums publicēts EIS kā 9.panta iepirkums (2.piel.). Jāskatās gada griezumā , vai nav sadalīšana, ja nav, var nepārbaudīt.</t>
  </si>
  <si>
    <t>Vai sekretārs ir jāiekļauj rīkojumā par iepirkuma komisiju. Atkarībā no iestādes iekšējās kārtības.</t>
  </si>
  <si>
    <t xml:space="preserve">CFLA </t>
  </si>
  <si>
    <t>par skaidrojumu attiecībā uz ārkārtējo situāciju</t>
  </si>
  <si>
    <t>iepirkumā grib piedalīties - daudz jautājumus sarkatījis</t>
  </si>
  <si>
    <t>Vai var piesaistīt apakšuzņēmējus, ja līgums to neļauj un pasūtītājs nebija informēts par piesaisti. Var, jāpārbauda izsl. not., ja vairāk par 10%</t>
  </si>
  <si>
    <t>NVD</t>
  </si>
  <si>
    <t>Kā iepirkt telefona pakalpojumus 8989 (nepieciešami jauni pakalpojumi klāt, atzvans, darbs brīvdienās, iepriekšējo līg. lauzīs). Var SP uz periodu līdz AK veikšanai.</t>
  </si>
  <si>
    <t>vai SP varētu veikt tikai ar 1 pretencdentu (jāveic sarunu ieraksti)</t>
  </si>
  <si>
    <t xml:space="preserve">vai tagad būs tā vienmēr, ka nodokļi jāpērbauda pēc 2 dienām? </t>
  </si>
  <si>
    <t xml:space="preserve">Kā zināt, kādi dok. jāiesniedz ārvalstniekam par izsl. not. - E-certis. Vai izziņu tulkojumi notariāli jāapliecina - nē, Vai par PIL 42.p. (1) 4., 5. p. arī kautkas jāsniedz - nē, jāskatās caur PIL 24., 25.p. </t>
  </si>
  <si>
    <t>pas VARAM</t>
  </si>
  <si>
    <t>Kur meklēt patiesā labuma guvējus - UR. Ja uzvarētājas SIA īpašnieks ir AS, vai sankcijas jāpārbauda arī tam - nē</t>
  </si>
  <si>
    <t xml:space="preserve">1)Tirgus izpēte, izbeigs bez rezultāta, vai jāpaziņo piedāvājumu cenas - nav obligāti.2) Lietota invalīdu busa iegāde, nolik. paredzēta apskate pirms līg. slēgšanas. Vai var noraidīt, ja mašīna Zviedrijā? -nē, jāprasa nodrošināt apskates iespēju.  </t>
  </si>
  <si>
    <t>privāts</t>
  </si>
  <si>
    <t>kāds iepirkuma jāveic juma nomoaņai par iedzīvotāju iekrāto naudiņu? (36tk)</t>
  </si>
  <si>
    <t xml:space="preserve">vai var vairākiem pretendentiem būt tas pats apakšuzņēmējs? </t>
  </si>
  <si>
    <t>Vai pasūtītājs ir tiesīgs pusstundu pirms pied. iesniegšanas termiņa beigām grozīt nolikumu un pagarināt pied. iesniegšanas termiņu? -PIL nenosana grozīšanas min. termiņu.</t>
  </si>
  <si>
    <t>Gulbene. Par termiņa skaitīšanu - vai jāsniedz atbildes uz pret. jaut. Saskaitījām, ka jāsniedz. PIL 36.p.(2)</t>
  </si>
  <si>
    <t>par dalīšanu daļās</t>
  </si>
  <si>
    <t>nodokļu pārbaude</t>
  </si>
  <si>
    <t xml:space="preserve">pil 9.p apakšuzņēmēju nodokļi </t>
  </si>
  <si>
    <t>izslēgšanas nosac. SP</t>
  </si>
  <si>
    <t>vai tie ir grozījumi, ja jānorāda, kā apvienības izpilda prasības</t>
  </si>
  <si>
    <t>Vai PVS publikācija ir jāpublicē arī EIS?</t>
  </si>
  <si>
    <t>daugapils siltums nepamatoti noraidījis piegādātāju, jo neatbilst speciālists, ko darīt</t>
  </si>
  <si>
    <t>Vai ir jāpiemēro PIL fotogrāgfiju iepirkumam no to autoriem?</t>
  </si>
  <si>
    <t>ludzas malkas iepirkumā iepirkuma komisijas loceklim ir interšu konflikts, ko darīt</t>
  </si>
  <si>
    <t>vai var būt viens speciālists 2 piedāvājumos</t>
  </si>
  <si>
    <t>Kur var atrast info par iestādēm, kas var izdot izslēgšanas noteikumu izziņas Lielbritānijai? Vai ir vajadzīgs notariāls tulkojums izziņām?</t>
  </si>
  <si>
    <t>9.p. iepirkums pretendents iesniedzis piedāvājumu 43 000, vai viņu var slēgt ārā?</t>
  </si>
  <si>
    <t>vai var apvienot starplēmumu un lēmumu</t>
  </si>
  <si>
    <t>Par nodokļu parādu pārbaudi</t>
  </si>
  <si>
    <t xml:space="preserve">vai var rīkot sp ja ak iesniegts fin piedāvājums neatbilstošs </t>
  </si>
  <si>
    <t>Vai 42.p. 1.d. 1.pkt. izslēgšanas noteikumi ir jāpārbauda visām 1.pkt. uzskaitītājām personām?</t>
  </si>
  <si>
    <t>Par nodokļu parādu pārbaudi.</t>
  </si>
  <si>
    <t>vai var vienā daļā slēgt ligumu ar vairākiem uzvarētājiem</t>
  </si>
  <si>
    <t>daļā ja iepirkums, kā noteikt finanšu apgrozījumu</t>
  </si>
  <si>
    <t>Kā pareizi skaitīt nogaidīšanas termiņu?</t>
  </si>
  <si>
    <t>Kā pareizi skaitīt PIL 50.p. 3.d. termiņu, vai ir jāierēķina atvēršanas diena termiņā?</t>
  </si>
  <si>
    <t>ja ir nolikumā atsauce uz 42.p otrās daļas 1.punktu vai tas ar ko lauzts līgums var iesniegt piedāvājumu</t>
  </si>
  <si>
    <t>kāpēc nevar visas kvlaifikācijas prasības attiecināt uz visām personām</t>
  </si>
  <si>
    <t>Veic sarunu procedūru, ārvalsts pretendents, diezgan ilgs laiks vajadzīgs, lai saņemtu izslēgšanas nosacījumu izziņu, vai var aizstāt ar apliecinājumu pie notāra?</t>
  </si>
  <si>
    <t>lauku ceļi, vai var dalīt divās daļās pēc darbu veidiem, nevis pagastiem</t>
  </si>
  <si>
    <t>ja sūdzību iesniedza 1.martā, kad būs sik lēmums</t>
  </si>
  <si>
    <t>vai pil 9. panta iepirkumā var vērtēt arī citus kritērijus bez cenas</t>
  </si>
  <si>
    <t>vai pil 9.panta ieprikumā var nolikumā noteikt, ka ja līgumu nenozslēdz noteiktu dienu laikā, pasūtītājs ņem nākamo;vai sarunu procedūrā ar vienu piegādātāju jānosaka saimnieciski visizdevīgākā piedāvājuma vērtēšanas kritēriji</t>
  </si>
  <si>
    <t>Vai IUB pieņem izskatīšanai normatīvo aktu atbilstībai jau notikušus iepirkumus</t>
  </si>
  <si>
    <t>vai var slēgt līgumu pēc gada, kad veikts iepirkums, jo nav izsekots kad beidzas esošais līgums</t>
  </si>
  <si>
    <t>par nodokļu pārbaudi</t>
  </si>
  <si>
    <t>Par 61.p. 3.d.</t>
  </si>
  <si>
    <t xml:space="preserve">vai kopējo apvienības pieredzi var katrs biedrs pēc tam sev izmanotot </t>
  </si>
  <si>
    <t>Kā labot aritmētisko kļūdu</t>
  </si>
  <si>
    <t>vai tiešām eis paziņojums par rezultātiem skaitās, vai ar to izpildās 37. panta noteikumi</t>
  </si>
  <si>
    <t>Par nodokļiem</t>
  </si>
  <si>
    <t>Vai jāpārtrauc iepirkums, ja iesniegti neatbilstoši piedāvājumi?</t>
  </si>
  <si>
    <t>Vai var slēgt vairākus secīgus līgumus viena iepirkuma ietvaros</t>
  </si>
  <si>
    <t>ja nav atbilstoši piedāvājumi, jāizbeidz vai jāpārtrauc</t>
  </si>
  <si>
    <t>Vai pasūtītājs pieredzes apliecināšanai var ņemt vērā līgumu, ko pretendents iepriekš noslēdzis ar pasūtītāju</t>
  </si>
  <si>
    <t>sūdzība, ja daļas tad kā rēķina depozītu, vai der, ka tikai eisa paziņojumu nosūta par rezultātiem</t>
  </si>
  <si>
    <t>kā aizpildīt publikāciju par rezultātiem</t>
  </si>
  <si>
    <t>Kā veikt iepirkumu 9.panta 21. daļas kārtībā</t>
  </si>
  <si>
    <t>Atkal par nodokļiem</t>
  </si>
  <si>
    <t>ja nav pielikts līguma projekts ak, vai jāpārtrauc iepirkums, ja piedāvājumi jau atvērti</t>
  </si>
  <si>
    <t>Ko darīt, ja pretendents ir ārvalstnieks un nesaprot, kādas izziņas viņam jāiesniedz par nodokļiem</t>
  </si>
  <si>
    <t>par degvielas iepirkumu, kā lai nosaka kaut kādus procentus</t>
  </si>
  <si>
    <t>ja pārbaudot plg, rādās, ka nav ziņas, kas jādara tālāk</t>
  </si>
  <si>
    <t>Vai 9. panta iepirkumos jānorāda arī apakšuzņēmēji</t>
  </si>
  <si>
    <t>vai var noteikt nolikumā, ka izvērtē aritmētiskās kļūdas, bet kvalifikāciju vērtē tikai tam kurš sanāk lētākais</t>
  </si>
  <si>
    <t>Kā norēķinās par CI slēgtu līgumu</t>
  </si>
  <si>
    <t>Ko darīt, ja eis atšķiras cena no piedāvājumā norādītās</t>
  </si>
  <si>
    <t>Par kvalifikācijas prasībām pētniecības iepirkumā</t>
  </si>
  <si>
    <t>Vai pretendents, kurš uzvarējis būvniecības iepirkumā, var piedalīties arī būvuzraudzības iepirkumā?</t>
  </si>
  <si>
    <t>Vai var iesniegt sūdzību IUB par nolikuma prasībām 9.panta iepirkumā?</t>
  </si>
  <si>
    <t>Ko darīt ja eis norādītā cena atšķiras no piedāvājumā norādītās (šo varbūt uz aktualitātēm? šomēnes bieži prasa)</t>
  </si>
  <si>
    <t>Pretendents uzdevis jautājumu par nolikumu pēc termiņa, vai vajag atbildēt?</t>
  </si>
  <si>
    <t>Uz kuru datumu jāpārbauda no jauna piesaistīta apakšuzņēmēja pieredze</t>
  </si>
  <si>
    <t xml:space="preserve">Noslēgts līgums ar pretendentu, kuram ir apakšuzņēmējs, vai pretendents var pārņemt apakšuzņēmēja darbus, pretendents atbilst nolikumā noteiktajām prasībām, bet vajadzīgo papildus pieredzi ieguvis pēc piedāvājumu iesniegšanas termiņa. </t>
  </si>
  <si>
    <t>par nodokļu parādu neesamību - VID lēmumā norādītās informācijas tulkošana</t>
  </si>
  <si>
    <t xml:space="preserve">kā iepirkt lielizmēra koka konstruktori, vai var būt izņēmums? </t>
  </si>
  <si>
    <t>Kā pārbauda ārvalsts uzņēmuma nodokļu parādus.</t>
  </si>
  <si>
    <t>Vai visiem personu apvienības dalībniekiem pārbauda izslēgšanas noteikumus?</t>
  </si>
  <si>
    <t>Mēbeļu iepirkums, pasūtītājs jau 20 gadus mēbeles pērk no viena un tā paša piegādātāja, kā pareizi sastādīt nolikumu, lai uzvarētu tas pats piegādātājs? :)</t>
  </si>
  <si>
    <t>par veidlapu aizpildīšanu</t>
  </si>
  <si>
    <t>ZAB</t>
  </si>
  <si>
    <t xml:space="preserve">pasūtītājs prasa izziņas. kur mekēt? </t>
  </si>
  <si>
    <t>vispārīgajām vienošanām</t>
  </si>
  <si>
    <t>Konkursa procedūra ar sarunām, nolikumā paredzēti 4 posmi, bet pasūtītājam viss ir skaidrs jau pēc 2 posma, vai ir jārīko arī pārējie posmi?</t>
  </si>
  <si>
    <t>Par PIL 11.p. 7.d. piemērošanu.</t>
  </si>
  <si>
    <t>Par nodokļu parāda pārbaudi, vai VID vēstule var apliecināt, ka nav nodokļu parādi.</t>
  </si>
  <si>
    <t>RD</t>
  </si>
  <si>
    <t>pēc šodienas semināra satraucas par iepikuma sadalīšanu ceļu pārbūvi</t>
  </si>
  <si>
    <t>par nodokļu pārbaudi 2pakāpju procedūrās, pārsūdzēšana un darbības, ja iesniegta sūdzība</t>
  </si>
  <si>
    <t>Vai sankcijas jāpārbauda tikai apakšuzņēmējiem, kuri saņem tiešos maksājumus?</t>
  </si>
  <si>
    <t>par sūdzības iesniegšanu</t>
  </si>
  <si>
    <t>kā filiālei jāpārbauda izslēgšanas noteikumi un vai mātes uzņēmumam arī jāpārbauda</t>
  </si>
  <si>
    <t>beidzas līgums, līgums jau max pagarināts, iepirkums ir procesā (ieprikšējais pārtraukts dēļ sūdzības)... jautājums tīri teorētiks</t>
  </si>
  <si>
    <t>iekšlietu ministrija uz ārkārtas apstākļiem taisa sarunu procedūru</t>
  </si>
  <si>
    <t xml:space="preserve">ja lētākā piedāvājuma iesniedzējam ir parāds un nākošajam ir augstāka cena, vai tas būtu objektīvs iemesla pārtraukt ieprikumu, jo gada laikā pašvaldība zaudētu desmitiem fiananšu līdzekļu.. kā pamatot pārtraukšanu.. </t>
  </si>
  <si>
    <t>vēlas pēc projekta ar PIL 5(16) iepirkt tēlnieku skulptūra izveidei (nezina neko par autortiesībām)</t>
  </si>
  <si>
    <t>ko darīt ja 2 pretendentiem viens apakšuzņēmējs</t>
  </si>
  <si>
    <t>nvo</t>
  </si>
  <si>
    <t>Jumiķu savienība meklē savu vēstuli</t>
  </si>
  <si>
    <t>PIL AK vai 10.pants? cpv kods - 2.pielikums</t>
  </si>
  <si>
    <t>meklē Līgu, pārzvanīs vēlāk</t>
  </si>
  <si>
    <t>kā slēgt VV, kādi ir tie principi; ko darīt, ja nolikumā nav noteitks, kas jāsniedz apliecinājumi, bet tagad ir bažas par piegādātājiem</t>
  </si>
  <si>
    <t>kā iesneigt sūdzību, vai var sūdzību sniegt eis, vai jāsūta arī IUB</t>
  </si>
  <si>
    <t>vai tie skaitās grozījumi, ja no nolikuma izņem personas kodu</t>
  </si>
  <si>
    <t xml:space="preserve">līguma grozījumi - no sērijas: protams, es jums neko sīkāk neteikšu! </t>
  </si>
  <si>
    <t>vai ja līgumā ir paredzēta cenu indeksācija, tā būtu informācija, kas pēc tam jāpublicē kā grozījumi</t>
  </si>
  <si>
    <t>vai pēc 10.p var būt SP; vai vispār atbilst SP</t>
  </si>
  <si>
    <t>par piedāvājumu precizēšanu, par paredzamās līgumcenas noteikšanu</t>
  </si>
  <si>
    <t>par līguma grozījumiem, ja piegādātājs maina personu uz kuras spējām balstās</t>
  </si>
  <si>
    <t>PIL 9.p. saņemts 1 pied., vai nebija vajadzīgs saņemt vairākus. Nē, PIL 9.p. to neparedz Vai ir nogaid. termiņš? Nē, nav (BUJ)</t>
  </si>
  <si>
    <t>Ārvalstnieku izziņa vajadzīga uz 4.martu, iesniegta par 12.aprīli. Jādabū par nepieciešamo datumu, bet var būt izdota līdz 6 mēn. atpakaļ.</t>
  </si>
  <si>
    <t>ja viena apsardzes firma nopērk otru un jāpārslēdz līgums, vai tur ir reorganizācija un pāreja</t>
  </si>
  <si>
    <t>vai jāpārbauda sankcijas apakšuzņēmējam</t>
  </si>
  <si>
    <t>par nodokļu parādu pārbadi</t>
  </si>
  <si>
    <t>Ko darīt, ja AK visi iesniegtie piedāvājumi ir neatbilstoši</t>
  </si>
  <si>
    <t>vai varētu nolikumā paredzēt, ka, ja ir tikai viens pretendents, tad slēdz līgumu tikai uz vienu gadu, nevis vv uz 4 gadiem</t>
  </si>
  <si>
    <t>Par pareizas procedūras izvēli ekspertu pakalpojuma iepirkumam</t>
  </si>
  <si>
    <t>FS MK 104</t>
  </si>
  <si>
    <t>Kur publicē jaut/atbildes? PVS nē (pēc izsludināšanas neko vairs nevar pievienot, vienīgi ja grozījumus veic), nolikumā paredz, kā darīs zināmus</t>
  </si>
  <si>
    <t>kavē pārskata iesniegšanu,mainījies nosaukums, id neatbild uz vakar nosūtīto e-pastu, ko darīt</t>
  </si>
  <si>
    <t>vai PIL 2.piel. ir obligāts EVIPD? Nē, BUJ 1.7.</t>
  </si>
  <si>
    <t xml:space="preserve">vai ir normāli, ka līguma izpildes laikā iepirkuma veicējs iepērk vēl no citiem.. </t>
  </si>
  <si>
    <t>Kā aizpildīt PVS 9.pantam paziņojumu par līgumu, ja iepirk. dalīts daļās</t>
  </si>
  <si>
    <t>ja PIL 9 līguma izpildes laikā piesaista apakšuzņēmēju, vai ir jāpārbauda nodokļu parādi?</t>
  </si>
  <si>
    <t>sķēldas piegādē piegādātājam liekas, ka pa vidu paņemts vēl kāds piegādātājs bez procedūras</t>
  </si>
  <si>
    <t>SP bez publikācijas (vakcīnu loģistika), neviens uzrunātais neiesniedza, Vai jārīko jauns iepirkums vai var turpināt šo pašu, grozot nolikumu? Ticamāk, jārīko jauns, var skatīties, kas iekšējos NA rakstīts</t>
  </si>
  <si>
    <t>PIL 42(12) vai SPSIL 48(12) - kā izsktās pašu apliecinājums dažādās valstīs</t>
  </si>
  <si>
    <t xml:space="preserve">vai izziņas par izslēgšanas noteikumiem, iesniegšanas termiņu var pagarināt </t>
  </si>
  <si>
    <t>Pašvaldība, Covid aizņēmuma līdzekļi šogad jāapgūst 30% apmērā. Kādus līgumsodus var paredzēt būvniekam? Skatīt civillikumu, samērīgus</t>
  </si>
  <si>
    <t>Iepirkumu plāni. Kā aktualizēt (jaunam iepirkumam jauna rindiņa, ja mainās procedūra, norāda jauno)</t>
  </si>
  <si>
    <t>Elektroauto iegāde, 9.pants. Vai jāpiemēro ZPI  Jā MK 106</t>
  </si>
  <si>
    <t>Kā jāaprēķina grozījumu termiņš</t>
  </si>
  <si>
    <t>Uz kuru datumu jāpārbauda 42. panta pirmās daļas izslēgšanas nosacījumi (izņemot nodokļu parādus)</t>
  </si>
  <si>
    <t>Par zemsliekšņa iepirkumu.</t>
  </si>
  <si>
    <t>Par PIL 3.p. 2.d. izņēmumu</t>
  </si>
  <si>
    <t xml:space="preserve">Par piedāvājuma derīguma termiņu. </t>
  </si>
  <si>
    <t>Par līguma izpildes termiņa grozījumiem.</t>
  </si>
  <si>
    <t>Par pieredzes apliecināšanai iesniedzamajiem dokumentiem</t>
  </si>
  <si>
    <t>Vai PVS nav uzkāries?</t>
  </si>
  <si>
    <t>Par sarunu procedūras rīkošanu.</t>
  </si>
  <si>
    <t>Vai pēc SP kas tiek rīkota pēc AK (projektēšana) var noteikt citas prasības?</t>
  </si>
  <si>
    <t>Vai var nedokumentēt tirgus izpēti bibliotēku krājumu papildināšanai?</t>
  </si>
  <si>
    <t>Pretendents jautājumu par nolikumu uzdevis pēc termiņa, vai ir jāsniedz atbilde?</t>
  </si>
  <si>
    <t>Vai gadījumā ja tiek slēgta VV ar vairākiem pretendentiem (bez daļām) var pieņemt lēmumu par pārējiem pretendentiem pirms viena pretendenta skaidrojuma sagaidīšanas?</t>
  </si>
  <si>
    <t>Kā rīkot iepirkumu 9.p. 21.d. kārtībā?- BUjs</t>
  </si>
  <si>
    <t>Vai kā vērtēšanas kritēriju var nenoteikt cenu, bet tikai kvalitāti?</t>
  </si>
  <si>
    <t>Nevar ielogoties PVS, kaut kas nestrādā.</t>
  </si>
  <si>
    <t>Par sankciju pārbaudi.</t>
  </si>
  <si>
    <t>Ko darīt, ja par uzvarētāju pasludināts pretendents, kuram saskaņā ar VID datu bāzes datiem uz piedāvājuma iesniegšanas pēdējo dienu ir nodokļu parāds?</t>
  </si>
  <si>
    <t>Par VID nodokļu pārbaudi</t>
  </si>
  <si>
    <t>par pierdzi, ja speciālistu/ apakšuzņēmāju maina līguma izpildes laikā</t>
  </si>
  <si>
    <t>Par pieredzes apliecināšanu piegādātāju apvienībā.</t>
  </si>
  <si>
    <t>Pretendents neapmierināts, ka visi pasūtītāji prasa iepriekšējo pieredzi kvalifikācijā. Vai nevarētu pasūtītājus piespiest izvēlēties jaunus uzņēmumus vispār bez pieredzes? Kāpēc IUB neanalizē tirgus situāciju un nepiespiež pasūtītājus slēgt līgumus ar tikko dibinātiem uzņēmumiem?</t>
  </si>
  <si>
    <t>vai pērkot konteinerus, ta ir piegāde, vai būvdarbs</t>
  </si>
  <si>
    <t>vēlas konsultāciju no JD vai TAPD pirms pieņem lēmumu, lai nav sūdzība</t>
  </si>
  <si>
    <t>Vai 9.p. iepirkumā kvalifikāciju var vērtēt tikai izdevīgākajam piedāvājumam, ja nolikumā tas nav atrunāts?</t>
  </si>
  <si>
    <t>Pretendents uzdevis jautājumu, kā aizpildīt EIS, ko atbildēt?</t>
  </si>
  <si>
    <t>Vai metu konkursa žūrijas locekļiem vajag aizpildīt neieinteresētības apliecinājumu?</t>
  </si>
  <si>
    <t>izzlēgš.noteikumu pārbaude ārvalstniekam vispirms izziņa vai zvērests?</t>
  </si>
  <si>
    <t>Par nodokļu pārbaudi.</t>
  </si>
  <si>
    <t>auto iepirkums - fosilie un elektro</t>
  </si>
  <si>
    <t>kā noformēt pēcgarantijas apdrošināšanu - ar PVN vei bez</t>
  </si>
  <si>
    <t>Kā aprēķināt piedāvājumu iesniegšanas termiņu?</t>
  </si>
  <si>
    <t>pieteikuma viens uzņēmums, piedāvājums pa citu</t>
  </si>
  <si>
    <t>Pēdējā gada laikā ļoti cēlušās būvmateriālu cenas, kādas ir iespējas palielināt līgumcenu noslēgtam līgumam.</t>
  </si>
  <si>
    <t>Jūrmala tizli šifrē tāmes</t>
  </si>
  <si>
    <t>Par vērtēšanas kritērijiem.</t>
  </si>
  <si>
    <t xml:space="preserve">iesniegta sūdzība, atvēršana rītdien, vai var atvērt </t>
  </si>
  <si>
    <t>Vai izglītības pakalpojumiem ir piemērojams 10.pants?</t>
  </si>
  <si>
    <t>1) 9.p.lauzts līgums, vai ir kāda publikācija šādā gadījumā; 2) noslēgt.paziņ.par līgumu,sajaukti numuri, vai jātaisa jauna publikācija</t>
  </si>
  <si>
    <t>Izludinājām iepirkumu EIS un nepareizu būvprojektu pievienojām, vai vajag sludināt iepirkumu no jauna?</t>
  </si>
  <si>
    <t>Kā pārbaudīt nodokļu parādus apakšuzņēmējam, kuru piesaista līguma izpildes laikā.</t>
  </si>
  <si>
    <t>pievienots nepareizs būvprojekts eis un nav iekļauts zpi, vēl kkas nav iekļauts, vai grozīt vai sludināt pa jaunam</t>
  </si>
  <si>
    <t>Kā iesniegt sūdzību par AK rezultātiem?</t>
  </si>
  <si>
    <t>strīds iestādē par nodokļu pārbaudes datumiem</t>
  </si>
  <si>
    <t xml:space="preserve">iepirkuma komisijas darbības nolikums.. vai tāds ir nepieciešams iestādē? </t>
  </si>
  <si>
    <t>par publikācijām</t>
  </si>
  <si>
    <t>9.p. nav iesniegti piedāvājumi, vai var rīkot cenu aptauju</t>
  </si>
  <si>
    <t>ja papildin tehniesko specifikāciju ar papildu materiāliem, vai ir jāviec grozijumi&gt;</t>
  </si>
  <si>
    <t>vai var speciālistam noteikt pieredzi 2 gadus, nevis 3 gadus kā likumā</t>
  </si>
  <si>
    <t>ja nav nolikumā atrunāts, ka var iesniegt ESPD vai var iesniegt tāpat, vai iesniedzot espd ir jāsniedz atsev.finanšu un tehn.piedāv.</t>
  </si>
  <si>
    <t>cik daudz info ir jāsniedz pasūtītājam kad noraida pretendentu</t>
  </si>
  <si>
    <t>no kuras dienas skaita termiņu atbildes sniegšanai ja saņemts pēc darba laika beigām</t>
  </si>
  <si>
    <t>vv līguma izpilde, iepirkums varākām slimnīcām. individuālos līgumus slēdz slimnīcas, ar 1 noslēdz, ar nākošo neslēdz, ko darīt?</t>
  </si>
  <si>
    <t>par terminiem PIL 2.pielikuma iepirkumiem bez PIL piemērošanas</t>
  </si>
  <si>
    <t xml:space="preserve">vai izbeidzot iepirkum daļu, jānorāda iesniegušā pretendeta līgumcena? PIL37(3) tik sīki nesaka, bet pied.atvēršanas protokolā jau ir.. </t>
  </si>
  <si>
    <t>pasūtītāji taisa nepamatotas ārkārtas sarunu procedūras, kā ar to cīnīties....</t>
  </si>
  <si>
    <t>PIL 9 pretendnets ir filiāle, ko dara ar māti&gt;</t>
  </si>
  <si>
    <t>ppieg</t>
  </si>
  <si>
    <t xml:space="preserve">grib iesniegt sūdzību </t>
  </si>
  <si>
    <t>ja nebija paredzētas kārtas, tad projektēšanu sadalot kārtās, vai varētu sadalīt arī autoruzraudzības apmaksu kārtās</t>
  </si>
  <si>
    <t>ja EISā nav planšetdatori un summ ir 500 euro, iekšējā kārtīā</t>
  </si>
  <si>
    <t xml:space="preserve">kā iepirkt auztorizņēmumus </t>
  </si>
  <si>
    <t>vai finanšu piedāvājumā esošā informācija ir vispārpieejama (t.i., jāietver atvēršanas protokolā?)</t>
  </si>
  <si>
    <t>ja vajag pakas saturu un izmēru mainīt vai var veikt grozījumus</t>
  </si>
  <si>
    <t>vai jāskaita tulkošanas pak kopā, ja dažādi projekti un nevarēja paredzēt</t>
  </si>
  <si>
    <t>vai baznīcas draudze ir PIL subjekts (TM iedevusi naudu jumta remontam)</t>
  </si>
  <si>
    <t>par dzīvnieku izķeršanas pak</t>
  </si>
  <si>
    <t>ja EIS nepiedāvā nepieciešamo preci</t>
  </si>
  <si>
    <t>ārvalstu pretendentam nepieciešama info par PIL 42(1) par septembri, bet aprīlī ir vairāk kā 6 mēn. jāprasa jauna</t>
  </si>
  <si>
    <t>pasūt'tiājs neizsniedz preces testēšanas lapas (PIL9.pants)</t>
  </si>
  <si>
    <t>par depozīta maksājumu</t>
  </si>
  <si>
    <t>vai tas būs juridiskais pak., ja vajag arī bišku finansistu pa vidu</t>
  </si>
  <si>
    <t>kāpēc pas nav publicējis piedāvājumu apkopojumu, cik dienu laikā jāizvērtē piedāvājumi</t>
  </si>
  <si>
    <t xml:space="preserve">vai būvniecībā var balstīties uz apakšuzņēmāju, kas pēc PIL42.p. jāpŗbauda? </t>
  </si>
  <si>
    <t>ko darīt, ja sniegta atbilde uz jaut pēc termiņa, bet tas ir par kaut ko, uz ko jau ir atbildēts</t>
  </si>
  <si>
    <t>pēc piedāvājuma iesniegšanas vēlas atsaukt piedāvājumu</t>
  </si>
  <si>
    <t>par vid izziņām</t>
  </si>
  <si>
    <t>par nepamatoti lēto</t>
  </si>
  <si>
    <t>pil 9.pants, ko darīt ja nesakrīt info tehn spec un fin pied, vai var precizēt vai jāpārtrauc</t>
  </si>
  <si>
    <t>līguma grozījumu publicēšana</t>
  </si>
  <si>
    <t>piega</t>
  </si>
  <si>
    <t xml:space="preserve">meklē Ivaru x2 </t>
  </si>
  <si>
    <t>nodokļu parādi SPS zem sliekšņa</t>
  </si>
  <si>
    <t>vai jāsūta rezultāti tādam kandidātam, kurš atsauca piedāvājumu</t>
  </si>
  <si>
    <t>iepirkuma nolikumā noeikts, ka ja pretendents neiesniedz līguma nodrošinājumu, pasūtītājs ņem nākošo</t>
  </si>
  <si>
    <t>vai var grozīt ak nolikumu un papildināt ar speciālistu</t>
  </si>
  <si>
    <t xml:space="preserve">par automašīnu iepirkumiem </t>
  </si>
  <si>
    <t>vai jāskaita pilni gadi pieredzei, vai valdes loceklim arī vajag pilnvaru</t>
  </si>
  <si>
    <t>bijušas konkultācijas ar citu pretendnetu (norādījis, ka ir bijušas konsultācijas), Apsardzes iepirkumi - soc.iemaxas viens no vērtēšanas kritērijiem. vien iesniedz izdrukuno VID, cits paša apliecinājumu</t>
  </si>
  <si>
    <t>Vkase</t>
  </si>
  <si>
    <t>par centralizēto iepirkumu inkasācijas pakaloijumiem valsts iestādēm</t>
  </si>
  <si>
    <t>pirms kovida noslēdza līgumu, tagad vairs nevar izpildīt, jo cenas mainījušās, ko darīt</t>
  </si>
  <si>
    <t>vai sp ir jāsniedz pretendentiem piedāvājumu atvēršanas protokols</t>
  </si>
  <si>
    <t>pasūtītājam bija pil 10. bet taisīja līdz 42tk., tagad vajag atkal to pašu, ko darīt</t>
  </si>
  <si>
    <t>nepareizi noteikta paredzamā līgumcena, publicēts piedāvājumu atvēršanas protokols ar cenām. jāpārtrauc PIL9.p. ja rīko uzreiz AK, varbūt jāpārskata līguma piešķiršanas kārtība</t>
  </si>
  <si>
    <t>SP PIL8(7)3 - vai jāizsniedz atvēršanas protokols. tāds ir sagatavots</t>
  </si>
  <si>
    <t>kāpec EIS un PVS piedāvā citus datumus publikācijai</t>
  </si>
  <si>
    <t>kādas publikācijas ir sp</t>
  </si>
  <si>
    <t>Vai drīkst iepirkumā ar punktiem vērtēt uzdevumu, kuru dos pildīt pretendentiem</t>
  </si>
  <si>
    <t>vai vienalga skaitās internešu koflikts, ja komisijas loceklis nav vērtējis to pretendentu, pie kura tas ir strādājis</t>
  </si>
  <si>
    <t>Ar ko atšķiras 29. panta un 30. panta paziņojums par SP rezultātiem</t>
  </si>
  <si>
    <t>atk Ar ko atšķiras 29. panta un 30. panta paziņojums par SP rezultātiem</t>
  </si>
  <si>
    <t>tirgus izpētes slieksnis, ja nav fondu iepirkumi</t>
  </si>
  <si>
    <t>ko darīt ja pretendents nevarēja iesniegt piedāvājumu eis kļūdas dēļ 9.p iepirkumā</t>
  </si>
  <si>
    <t>Vai līgumslēdzēja tiesības var deleģēt citam pasūtītājam?</t>
  </si>
  <si>
    <t>Vai centralizētam iepirkumam var pievienoties jauni pasīutītāji?</t>
  </si>
  <si>
    <t>vai SP ziņojums arī jāpublicē</t>
  </si>
  <si>
    <t>Vai gadījumā, ja atklātas būtiskas nepilnības līguma projektā, jāatsauc lēmums un iepirkums jāpārtrauc?</t>
  </si>
  <si>
    <t>Uzņēmums veicis pāreju pēc Somijas likumiem, vai var uzskatīt, ka pāreja veikta?</t>
  </si>
  <si>
    <t>Šodien visi jautājumi par 30. panta brīvprātīgo paziņojumu pēc SP</t>
  </si>
  <si>
    <t>Kā pārbauda izslēgšanas noteikumus fiziskām personām</t>
  </si>
  <si>
    <t>fin piedāvājuma labošana</t>
  </si>
  <si>
    <t>Vai var ierobežot prasības lai novērstu situāciju, ka viens speciālists startē kā atbildīgais dažādās iepirkuma daļās un finālā tās pārklājas un tiek apdraudēta iepirkuma līguma izpilde</t>
  </si>
  <si>
    <t>atskurbtuvju pak vai var rīkot sp, beigās izrādās pil 9.21</t>
  </si>
  <si>
    <t>Par ārvalstnieku izziņām</t>
  </si>
  <si>
    <t>Par ārzemnieku izziņām 2. nesaprot, kāpēc neder jebkura, bet vajag uz konkrētiem datumiem</t>
  </si>
  <si>
    <t>kāpēc pasūtītājs nepublicē rezultātus vēl, ko var vilkt garumā, kāpēc likumā nav noteikts termiņš kādā jāizvērtē piedāvājumi</t>
  </si>
  <si>
    <t>RNP vajag apkopēju pakalpojumus daudzdzīvokļu ēkās</t>
  </si>
  <si>
    <t>ko darīt, ja slēdz līgumu par vienībām, nav daļas, bet jāpieņem jauns lēmums</t>
  </si>
  <si>
    <t>par līguma grozījumiem, pasūtītājs grib izbeigt līgumu, piegādātājs grib grozīt</t>
  </si>
  <si>
    <t>kā atšķiras tirgus izpēte no cenu aptaujas</t>
  </si>
  <si>
    <t xml:space="preserve">par IUB lēmuma termiņa izpildi (?) </t>
  </si>
  <si>
    <t>Par nodokļu pārbaudi, vai var ņemt vērā pēdējo aktualizācijas datumu EIS</t>
  </si>
  <si>
    <t>ja piedāvājumu līgumcenas pārsniedz vadlīniju slieksni</t>
  </si>
  <si>
    <t>LVC</t>
  </si>
  <si>
    <t>par pieredzes apliecināšanu iepirkumā</t>
  </si>
  <si>
    <t>par ESVID</t>
  </si>
  <si>
    <t>par grozījumu veiksanu AK</t>
  </si>
  <si>
    <t>pārb.iest</t>
  </si>
  <si>
    <t>cik detalizētai informācijai ir jābūt teh.specenē</t>
  </si>
  <si>
    <t>Vai pēc metu konkursa rīkotā sp var atšķirties līgumcena</t>
  </si>
  <si>
    <t>par pieredzes apliecināšanu</t>
  </si>
  <si>
    <t>uzr.iest.</t>
  </si>
  <si>
    <t xml:space="preserve">pārbauda 1 g.vecu ieprikumu, e-izziņa pieprasīta pēc PIL 39.prim 7.daļas.. ? </t>
  </si>
  <si>
    <t>Vai var pārsūdzēt pasūtītāja lēmumu, ja tas piešķīris līgumslēgšanas tiesības tam pašam pretendentam par kuru jau bija sūdzība</t>
  </si>
  <si>
    <t>Kā ieniegt publikāciju par 104. not, ja iestāde jau reģistrējusies kā pasūtītājs</t>
  </si>
  <si>
    <t>Vai pretendents var balstīt pieredzi uz apakšuzņēmēja izpildītiem līgumiem</t>
  </si>
  <si>
    <t>pārsūdzēt PIL9 pantu</t>
  </si>
  <si>
    <t>Vai iepirkumos jāpiemēro būvkomersantu klasifikācija</t>
  </si>
  <si>
    <t>vai var slēgt vienošanos pie līguma, ja viņš nav līdz galam izpildītds un izpildītājs netaisās pildīt, bet līgumu lauzt nevar</t>
  </si>
  <si>
    <t>pēc ak ja nav iesniegts tehn pied vai var rīkot sarunu proc</t>
  </si>
  <si>
    <t>Kā pārbaudīt sankcijas patiesā labuma guvējam, ja to UR nav iespējams noskaidrot</t>
  </si>
  <si>
    <t>Vai pēc 9. panta iepirkuma lēmuma pieņemšanas līgumu var slēgt tajā pašā dienā vai ir nogaidīšanas termiņš?</t>
  </si>
  <si>
    <t>par līguma grozījumiem - dēļ kovid kavējas piegādes</t>
  </si>
  <si>
    <t>izslēgšanas nosac. filiāle-māte</t>
  </si>
  <si>
    <t>pasizņojuma aizpildīšana</t>
  </si>
  <si>
    <t>par dis vai jātaisa jauns nolikums, ja dis ir izveidota un tagad kaut ko grib pirkt</t>
  </si>
  <si>
    <t>Par nodokļu pārbaudi</t>
  </si>
  <si>
    <t>Ko darīt, ja pārbaudot nodokļus pretendentam VID izziņā uz lēmuma pieņemšanas dienu ir konstatēts parāds, taču 3 dienas vēlāk pārmaksa</t>
  </si>
  <si>
    <t>Vai var pagarināt termiņu, kurā pretendents var iesniegt EVIPD norādītos dokumentus</t>
  </si>
  <si>
    <t>Meklē Ilonu</t>
  </si>
  <si>
    <t>par PIL 42.pantu - apakšnieks vs p.uz kuras spējām balsts</t>
  </si>
  <si>
    <t xml:space="preserve">kā izvēlēties uzvarētāju - AK var būt tikai zemākā cena? </t>
  </si>
  <si>
    <t>nesaprot kā vērtēt pieredzes nodošanu, ja balstās uz speciālistu</t>
  </si>
  <si>
    <t>Vaid par to, ka nezin, kādas ir polijas kompetentās institūcijas kas izdod sodāmības izziņas. Kāpēc birojam nav visu valstu institūciju datubāzes, ja birojs izgudro, ka jāprasa izziņas ārvalstniekiem</t>
  </si>
  <si>
    <t>vai līguma izpildes laikā cits pasūtītājs var pārņemt cita pasūtītāja līguma izpildi, jo ministija tā liek</t>
  </si>
  <si>
    <t>teorētiksi par garantijām līguma izpildes laikā</t>
  </si>
  <si>
    <t>par valdījām</t>
  </si>
  <si>
    <t>par uzticamības atjaunošanu</t>
  </si>
  <si>
    <t>interesējās, kam nodota izpildē vēstule par valdes sastāva maiņu</t>
  </si>
  <si>
    <t>MK 104 vai intel. īpašuma iepirkums ir izņēmums - neskaidrojam, bet laikam nav</t>
  </si>
  <si>
    <t>vēlreiz par PIL 42(1)6 &amp; nogaidīšanas termiņu - kad sāk skaitīt</t>
  </si>
  <si>
    <t>AK. Noslēgts līgums. Grib piesaistīt apakšuzņēmējus - jā, var. Jāpārbauda izslēgšanas not., ja daļa 10% vai vairāk</t>
  </si>
  <si>
    <t>Būvprojektēšana. Vai pasūtītājs var neprasīt iesniegt ārvalstu pretendenta darbinieku kvalifikācijas dok. Jā, var</t>
  </si>
  <si>
    <t xml:space="preserve">kāds termiņš, ir AK, ja veic jaunu AK? uz ko attiecas termiņš "1/2 no sākotnējā </t>
  </si>
  <si>
    <t xml:space="preserve">CFLA pārbauda, ja 1 daļu no 3 izbeidz, plāno rīkot SP: 1) vai tā var; 2) kāds to izdarīt VRAA? </t>
  </si>
  <si>
    <t>Par pied. iesniegšanas termiņa pagarināšanu, ja tiek veikti grozījumi</t>
  </si>
  <si>
    <t>ja iepikums ir PIL izņēmums, kā tajā vaiec grozījumus? vai jāpiemēro PIL normas</t>
  </si>
  <si>
    <t>Par 43.panta (4) - kā piemēro, ko rakstīt atzinumā</t>
  </si>
  <si>
    <t>pas, NVA</t>
  </si>
  <si>
    <t>Kā vērtēt piedāvājumu apsardzes pakalpojuma iepirkumā. Saskaņā ar nolikumu</t>
  </si>
  <si>
    <t>ja iepirkumu jau pārsūdz, vai paralēli slēgt līgumu paātrināta AK rezultātā?</t>
  </si>
  <si>
    <t>Pašvaldība, ATR neskar. Vasarā beigsies līgums, kamēr vecam tirgus izpēti, vai varam paralēli veikt mazu iepirkumu sask. ar iekšējo kārtību. Neiesaku, plānojiet iepirkumu vismaz atlikušajam gadam</t>
  </si>
  <si>
    <t>semināru iepirkums - PIL vai nePIL</t>
  </si>
  <si>
    <t>Ja nolikumā nebija pied. nodrošinājums kā naudas iemaksa kontā, vai to var pieļaut? Nē</t>
  </si>
  <si>
    <t>fin.saņ,</t>
  </si>
  <si>
    <t>būvniecības iepirkums, MK 505 (?) kā rēķina piedāvājumu iesniegšanas termiņu (dienas vai darbadienas)</t>
  </si>
  <si>
    <t>vai var iepirkumos maksāt ar barteri</t>
  </si>
  <si>
    <t>pārres.koor.centrs</t>
  </si>
  <si>
    <t>kurā NA noteikts, ka līdz 10.000 euro neko nepiemēro</t>
  </si>
  <si>
    <t>par vērtēšanu no "otra gala"</t>
  </si>
  <si>
    <t>Skolas direktors. Kā iepirkt katlumājai katlu (reizē darbojas 2), ja viens jau ir nomainīts pērn un tagad jāmaina otrs? SP vai PIL 9(21) tehniski iemesli</t>
  </si>
  <si>
    <t>vai var noteikt TS konkrētu līmi, tās nosaukumu</t>
  </si>
  <si>
    <t>Par AK, kura rezultātā slēgs VV. Kā organizēt</t>
  </si>
  <si>
    <t>Kāds ir ierobežojums PIL 61. panta 3.d.1.p. atrunātajiem grozījumiem?</t>
  </si>
  <si>
    <t>Kāds apliecinājums jāiesniedz, ja pretendentam ir tiesību aktu pārkāpums?</t>
  </si>
  <si>
    <t>Cik ilgā laikā pēc iepirkuma procedūras beigām jāpaziņo pretendentiem rezultāts?</t>
  </si>
  <si>
    <t>Kā pareizi informēt pretendentus par AK rezultātiem, vai pietiek vienu vēstuli nosūtīt?</t>
  </si>
  <si>
    <t>Kas ir zemsliekšņa iepirkums SPSIL, kādi NA to reglamentē?</t>
  </si>
  <si>
    <t>Ko darīt ja pasūtītājs EIS ir publicējis iepirkuma gala ziņojumu, bet nav paziņojis pretendentiem rezultātus</t>
  </si>
  <si>
    <t>Par VV slēgšanu, vai var slēgt VV ar tiem pretendentiem, kuri atbilst kvalifikācijas prasībām un pēc tam pieņemt piedāvājumus un vērtēt cenu?</t>
  </si>
  <si>
    <t>Kā SP atšķiras kandidāti no pretendentiem? kad vieni kļūst par otriem?</t>
  </si>
  <si>
    <t>Ko darīt ja ievilkusies vērtēšana, un nepieciešams pagarināt vecā līguma termiņu</t>
  </si>
  <si>
    <t>Kā pvs atrast publikāciju par līgumu</t>
  </si>
  <si>
    <t>Kā aizpildīt paziņojumu par līgumu VV ietvaros</t>
  </si>
  <si>
    <t>Vai jāpārbauda izslēgšanas noteikumi apakšuzņēmējam, kurš līguma izpildē nodrošina 9%?</t>
  </si>
  <si>
    <t>Pretendents aizmirsis pievienot pielikumu TS piedāvājumā, vai var prasīt iesniegt?</t>
  </si>
  <si>
    <t>No kura brīža skaita termiņu sūdzības iesniegšanai par AK rezultātiem.</t>
  </si>
  <si>
    <t>Kāds ir minimālais piedāvājumu iesniegšanas termiņš AK?</t>
  </si>
  <si>
    <t>Ko darīt, ja pretendentam ir nodokļu pārmaksa, bet uz piedāvājuma iesniegšanas brīdi konstatēts nodokļu parāds.</t>
  </si>
  <si>
    <t xml:space="preserve">Nac. veselības dienests. nevar eis pārbaudīt nodokļu parādus, kā apiet likumu, lai varētu informēt pretendentu pirms gala lēmuma pieņemšanas, lai tas jau var sākt pildīt līgumu. </t>
  </si>
  <si>
    <t>Apsardzes uzņēmumam, ar kuru noslēgts līgums drīz beigsies Industriālās drošības sertifikāts un droši vien nepaspēs atjaunot, jārīko jauns iepirkums, bet kā nodrošināt pakalpojuma nepārtrauktību kamēr rīko iepirkumu?</t>
  </si>
  <si>
    <t xml:space="preserve">Ieprikums ir rezultātu pārsūdzēšanas stadijā, pretendents uzdevis jautājumu pasūtītājam un lūdz sniegt atbildi 3dd laikā pamatojoties uz PIL 40.p. 4.d., jautājums nav saistīts ar dokumentu izsniegšanu, vai atbilde jāsniedz 3 dd laikā? </t>
  </si>
  <si>
    <t>Vai sankciju pārbaude jāveic visās datubāzēs, vai var veikt tikai vienā?</t>
  </si>
  <si>
    <t>Vai var pāriet uz sarunu procedūru, ja viens pretendents ir iesniedzis piedāvājumu, un tas neatbilst kvalifikācijas prasībām?</t>
  </si>
  <si>
    <t>Vai pasūtītājs var prasīt konkrētu apgrozījumu attiecībā uz katru pieg. apv. dalībnieku?</t>
  </si>
  <si>
    <t xml:space="preserve">IDB. Veicis 9.panta iepirk (tulki), pied. atvērti, bet konstatēja, ka nav bijis izsludināts PVS. Vai par to var adm. sodīt? ja neslēdz līgumu, tad nē, bet konsultēsies ASD. </t>
  </si>
  <si>
    <t>Vai pasūtītājam jāizsniedz informācija par apakšuzņēmēja speciālistiem, ja tā bijusi pretendenta piedāvājumā</t>
  </si>
  <si>
    <t>Ko darīt, ja veikta cenu aptauja par 10 000, bet līgums pārtērēts? Vai pašam jāziņo par pārkāpumu?</t>
  </si>
  <si>
    <t>40.p. par protokolu izsniegšanu</t>
  </si>
  <si>
    <t>AK, par vērtēšanas secību - Jā, MK 107 16.p. pieļauj kvalifikāciju vērtēt tikai tam, kuram būtu piešķiramas līg. slēgšanas tiesības (bet atceramies par aritm. kļūdu labošanu visiem)</t>
  </si>
  <si>
    <t xml:space="preserve">Vai pasūtītājam ir tiesības par piedāvāto speciālistu zvanīt viņa pašreizējai darbavietai, kā rezultātā speciālists saņēma rājienu, jo nebija informējis direktoru par to, ka plāno piedalīties projektā ārpus darbavietas. Nav IUB jautājums, pasūtītājs var vērsties pie jebkā </t>
  </si>
  <si>
    <t>Vai pircēja profilā jāpublicē visi grozījumi</t>
  </si>
  <si>
    <t>Basketbola feder. PIL 9.p. 1)Atvērti piedāvājumi, un pēc tam saņemta info no FIBA par Covid protokola maiņu. Vai var pārtraukt. Jā, 9.p.(15) 2) PĀrskatot konstatēts, ka vienā pied. viltota informācija - nākamajā iepirkumā šim pretendentam pievērst pastiprinātu uzmanību</t>
  </si>
  <si>
    <t>LDzC Ja daļa no AK specifikācijas ir ierobežotas pieejamības informācija (par kritisko infrastruktūru) - kā to EIS nodrošināt</t>
  </si>
  <si>
    <t>Kāda kārtība, ja grib publicēt grozījumus nolikumā</t>
  </si>
  <si>
    <t>NVA. Saņemts 1 pied. (auto iepirkums), kur tehn. pied. norādīts "atbilst", bet nav norādīts, kas tieši no konkrētā TS diapazona tiek piedāvāts. Vai var noraidīt kā neaizpildītu tehn. pied. Jāvērtē, iespējams, var</t>
  </si>
  <si>
    <t>Ieslodz. vietu pārvalde. PIL 61.pants, kā skaitīt grozījumu apjomu - no pašas sākotnējās  līgumcenas pirms jebkādiem grozījumiem.</t>
  </si>
  <si>
    <t>par pvs publikācijām PVS un ESOV</t>
  </si>
  <si>
    <t>Ko darīt, ja pēc iepirkuma atklājies, ka tam ir ERAF finansējums (ņēma un atklāja). Ko darīt, kā saskaņot ar biroju.</t>
  </si>
  <si>
    <t>Rīko SP ar metu konkursa uzvarētājiem, vai var veikt grozījumus un pagarināt projekta izstrādes termiņu?</t>
  </si>
  <si>
    <t>Latvijas jumiķu apvienība zvana par savu vēstuli, mūsu tabulā tādu nevarēju atrast.</t>
  </si>
  <si>
    <t>Ko darīt ja saņemts paziņojums par to, ka nav veiktas visas publikācijas PVS?</t>
  </si>
  <si>
    <t>Kādā veidā piegādātāju apvienības biedrs var nodot pieredzi otram biedram, kam tādas nav?</t>
  </si>
  <si>
    <t>Vai pretendents var balstīt galvenā būvdarbu veicēja pieredzi uz apakšuzņēmēju, vai par šo ir skaidrojums?</t>
  </si>
  <si>
    <t>Vai 9. panta iepirkumos nosakot termiņu jāskaita ārā svētku dienas</t>
  </si>
  <si>
    <t>1) ja iepirkuma laikā piedāvāto preci vairs neražo. 2) kavējas pakalpojuma līguma izpilde</t>
  </si>
  <si>
    <t>PAS</t>
  </si>
  <si>
    <t>Vai komisijas vadītājs var pilnvarot komisijas locekli parakstīt lēmuma vēstuli savā prombūtnes laikā</t>
  </si>
  <si>
    <t>par PLG pārbaudi un ārvalstu valdes loceklim, VID izziņas eis iedevis korektu.. mhm</t>
  </si>
  <si>
    <t>NBS meklē Līgu par Līgas sniegto skaidrojumu</t>
  </si>
  <si>
    <t>Opera grib pirkt konkrētu izrādi, vai var piemērot SP? Nē. Traviata vai ekvivalents :D</t>
  </si>
  <si>
    <t>Uz kuru datumu jāpārbauda izlsēgšanas noteikumi no jauna pieaicinātam apakšuzņēmējam?</t>
  </si>
  <si>
    <t>Par aritmētisko kļūdu labošanu piedāvājumā.</t>
  </si>
  <si>
    <t>Par vērtēšanu būvdarbu iepirkumā</t>
  </si>
  <si>
    <t>No kura brīža skaita termiņa pagarinājumu grozījumiem AK</t>
  </si>
  <si>
    <t>par atsauksmēm - vai var norādīt, ka nevar iesniegt atsauksmes no saistītiem uzņēmumiem? Nē, bet var paredzēt pārbaudīt arī citu dokumentus pieredzes apliecināšanai</t>
  </si>
  <si>
    <t>PIL 10.p., 2 daļas, vienā nav pied. - Pirmšķietami viņu situācijā būtu piemērojams PIL 11.p. (6), ja izpildās visi nosacījumi</t>
  </si>
  <si>
    <t>LIAA Par protokolu parakstīšanu EIS - IUB 29.04.2020. skaidrojums vai ir korekts, VRAA saka, ka var parakstīt EIS. Uzrakstīju e-pastu VRAA</t>
  </si>
  <si>
    <t xml:space="preserve">ja ir 20 daļas un viena ir jāprecizē vai jāprtrauc? </t>
  </si>
  <si>
    <t>par metu konkursa žūrijas kvalifikāciju</t>
  </si>
  <si>
    <t>par iesniegto sūdzibu</t>
  </si>
  <si>
    <t xml:space="preserve">PIL9(21) </t>
  </si>
  <si>
    <t>Pied. iesniedzējs Latvijas uzņ., pildīs vācieši. LDz iepirkums. Baidās, ka izmetīs, ko darīt. Skaidrot situāciju SPS, iespējams, pārsūdzēt lēmumu, ja noraida. 20 min.</t>
  </si>
  <si>
    <t>PIL 9.p. Ja piedāvājums pārsniedz plānoto līgumcenu, ko darīt. Jāvērtē, var vai nevar pamatot līguma slēgšanu ar uzvarētāju</t>
  </si>
  <si>
    <t>kas jānorāda,kai ADJIL mazajam iepirkuma iegūtu izziņas</t>
  </si>
  <si>
    <t>1) vai apakšuzņēmējs var būt arī persona, uz kuras spējām balstās - var, bet izsl. not. jāpārbauda kā pers., uz ko balstās. 2) PIL 9.p. vai obligāti jānorāda nolikumā paredzamā līgumcena - nē, PIL 9.(4), bet jāvēr'tē riski nesaņemt pied. vai saņemt virs 9.p. sliekšņa</t>
  </si>
  <si>
    <t>par paziņojumiem pirms svētkiem</t>
  </si>
  <si>
    <t>par paziņoumu publicēāsanu saistībā ar garajām brīvdienām</t>
  </si>
  <si>
    <t>Ludzas ND Kā saskaitīt pied. iesniegšanas dienu PIl 9.p. iepirkumam</t>
  </si>
  <si>
    <t>Vai PIL 61p. attiecas arī uz SP rezultātā slēgtu līgumu. Jā</t>
  </si>
  <si>
    <t>finasējuma saņēmējs</t>
  </si>
  <si>
    <t>MK 104 Kā reģistrēties PVS</t>
  </si>
  <si>
    <t>tikko zvanīja un jautāja par mājaslapas uzturēšanu un atjaunošanu - vai var prasīt 5 izpildītus līgumus pēdājos 5 gados, kāda ir vidējā prakse, teicu, ka pakalpojumiem peirkešējā pieredze ir 3 gadi un pārējais ir iepirkumu komisijas mājasdarbs, t.i., veikt tirgus izpēti un noskaiddrot vai vēlamās prasības ir atbilstošas līgumam un nav nepamatoti ierobežojošas.. šķiet nebija priecīga</t>
  </si>
  <si>
    <t>palika nauda pāri no projektā, vai varētu izsludināt vēl vienu iepirkumu par pētiījumu vai būtu jaskaite kopā</t>
  </si>
  <si>
    <t xml:space="preserve">Kā atšķirt - vai iepirkumu pārtrauc vai izbeidz? </t>
  </si>
  <si>
    <t>J: Vai sūdzību par iepirkuma dokumentācijā ietvertajām prasībām un pieņemto lēmumu var iesniegt, izmantojot Elektronisko iepirkumu sistēmu (EIS)?</t>
  </si>
  <si>
    <t>Kas ir aritmētiskā kļūda?</t>
  </si>
  <si>
    <t>A: Nē, sūdzību var iesniegt Iepirkumu uzraudzības birojā personīgi, nosūtot pa pastu vai elektroniski uz e-pasta adresi pasts@iub.gov.lv., caur portāla Latvija.lv saziņas kanālu e-adrese, uz IUB oficiālo e-adresi. EIS sistēmu izmanto saziņai ar pasūtītāju, piemēram, jautājumu uzdošanai un atbilžu saņemšanai.</t>
  </si>
  <si>
    <t>Ko darīt ja eis norādītā cena atšķiras no piedāvājumā norādītās?</t>
  </si>
  <si>
    <t>J: Kā atšķiras tirgus izpēte no cenu aptaujas?</t>
  </si>
  <si>
    <t>Varbūt būtu jāatgādina, par skaidorjumu - kad pēc AK var iet uz SP? daudzi jautā</t>
  </si>
  <si>
    <t>A: Tirgus izpēti veic, lai izpētītu iegādājamo preci, piegādātāju loku, noskaidrotu paredzamo līgumcenu, kā arī izvēlētos iepirkuma veidu un piemērojamo procedūru. Savukārt par cenu aptauju dēvē iepirkumu, kuram nepiemēro Publisko iepirkumu likuma normas.</t>
  </si>
  <si>
    <t xml:space="preserve">Varbūt varam atgādināt par e-Certis - J: kā pārbaudīt vai un kādas ārvalstīs izsniedz izziņas? </t>
  </si>
  <si>
    <t>J: Kā pasūtītājs var uzzināt, kādas izziņas izsniedz ārvalstīs?</t>
  </si>
  <si>
    <t xml:space="preserve">interesanti: </t>
  </si>
  <si>
    <t xml:space="preserve">vai sūdzību var iesniegt EIS? </t>
  </si>
  <si>
    <t>A: Eiropas Komisijas izstrādātā eCertis sistēma (https://ec.europa.eu/tools/ecertis) palīdz saprast, kādus apliecinošus dokumentus var izmantot, lai izpildītu kādu konkrētu prasību kādā Eiropas valstī. Šobrīd pieejama informācija par Eiropas Savienības dalībvalstīs izsniegtajām izziņām un apliecinājumiem.</t>
  </si>
  <si>
    <t>pasūtītājs jautā: kā atšķiras tirgus izpēte no cenu aptaujas</t>
  </si>
  <si>
    <t>Sīkāk arī skaidrojumā Birojs tīmekļvietnē: https://www.iub.gov.lv/lv/skaidrojums-e-certis-sistema</t>
  </si>
  <si>
    <t>MAIJS'21</t>
  </si>
  <si>
    <t>Kur ir noteikts rakstu zīmju skaita ierobežojums paziņojumu veidlapās . Skatīt 13. BUJ pie PVS-ierobežojumi visiem PIL publikāciju laukiem</t>
  </si>
  <si>
    <t>1) LV pasūt.+Somijas pas., ko atzīmēt veidlapā, kā centralizēts iepirkums vai kā kopīgs iepirkums; 2) vai veidlapā jāatzīmē konkrēts vv dalībnieku skaits</t>
  </si>
  <si>
    <t xml:space="preserve">Lidosta Rīga. SP, publicējot paziņojumu. Vai var atcelt lēmumu par 1.kārtas rezultātiem. </t>
  </si>
  <si>
    <t>LDzC Vai var slēgt līgumu ilgāku par 5 gadiem. SPSIL 65.p. (4). Ja neizpildās pamatojums, tad nevar</t>
  </si>
  <si>
    <t>sašutis dzīvokļa īpašnieks</t>
  </si>
  <si>
    <t>ne pa tēmu - mājas vecākais nepareizi pērk elektroinstalācijas maiņas pakalpojumu (viņiem nav apsaimniekotāja)</t>
  </si>
  <si>
    <t>1) pretende.iesniedzis fin&amp;tehn pied., bet nav iesniedzis pieteikumu ka tādu, vai var nenoraidīt; 2) citā iepirkumā norādījis 2 no 3 prasītajiem objektiem, vai jautāt par 3 objektu vai noraidīt</t>
  </si>
  <si>
    <t>Par iepirkuma veikšanu, ja Latvijā nav šādu speciālistu, bet nav arī PIL 2.piel. un nav pamata SP. Jāsludina AK un pēc tam varbūt SP.</t>
  </si>
  <si>
    <t>Vai jāveic nolikuma grozījumi, ja jāprecizē tehnn pied. pozīcijas? ieteiktu, lai samazinātu neatbilstoši sagatavotu piedāvājumu risku</t>
  </si>
  <si>
    <t>ja vienkārši tāpat atsauc iesniegumu, vai atmaksā depozītu</t>
  </si>
  <si>
    <t xml:space="preserve">Nolik. groz. - nav EIS publicēta viena pied. veidlapa. Var veikt nolik. groz., bet termiņš, kad pilnīgi visi dok. pieejami EIS, ir vismaz minimālais likumā noteiktais. </t>
  </si>
  <si>
    <t>pretend.piedāvājumā nav norādījis līgumu, kas bijis noslēgts ar pašu pasūtītāju, vai pasūtītājs pats var ņemt vērā šo līgumu</t>
  </si>
  <si>
    <t>Iesniegta izdruka no Igaunijas kompetentās iestēdes datubāzes par izsl. not. neesību, vai ar to pietiek? Jāvērtē, ko saka e-certis, ko pretendents skaidro</t>
  </si>
  <si>
    <t>vienu SIA nopirka ārzemju SIA, vai tā būs reorganizācija vai izbeigt līgumu</t>
  </si>
  <si>
    <t>Ja iesniegta sūdzība, vai jāpagarina pied. iesn. termiņš? Kā pasūtītājs vēlas, izvērtējot lēmuma pagarināt/nepagarināt iespējamās sekas</t>
  </si>
  <si>
    <t>Rēzeknes NP vai var grozīt nolikumu, pievienojot daļas. BUJ martā</t>
  </si>
  <si>
    <t>vai var nolikumā nenoteikt nekādas kvalif.prasības, lai paplašinātu konkurenci?</t>
  </si>
  <si>
    <t>uzskata, ka pasūt.nav korekts nolikums, ja nevar apstrīdēt, kādas vēl ir opcijas (9.p. iepirkums)</t>
  </si>
  <si>
    <t>Iepirk līg groz</t>
  </si>
  <si>
    <t>vai var grozīt līgumu pēc 61_5, ja nolikumā atruna, ka nevar paplašināt budžeta ietvaros</t>
  </si>
  <si>
    <t>Ja iesniegta sūdzība, kā jārīkojas pasūtītājam - vai jāpagarina pied. iesn. termiņš? Kā pasūtītājs vēlas</t>
  </si>
  <si>
    <t>Ludzas ND. saņemta info no pretendenta par nodokļu parādu neesību uz lēmuma par iespējamu līguma slēgšanas tiesību piešķiršanas datumu, šodien vērtē šo informāciju, vai jāpārbauda nod. parādi arī uz šodienu? Nē</t>
  </si>
  <si>
    <t>vai līguma termiņš var būt sarunu procedūras elements?</t>
  </si>
  <si>
    <t>pārrakstīšanās kļūda</t>
  </si>
  <si>
    <t>ja maina papildu dokumentu pieejamību, t.i., vietu, kur atrodas, vai jāpagarina termiņš .. 15 dienas būvniecībā.. nav par maz..</t>
  </si>
  <si>
    <t>Par līguma grozījumiem Covid</t>
  </si>
  <si>
    <t>par grozījumiem un veidlapu</t>
  </si>
  <si>
    <t>Par neskaidra piedāvājuma papildināšanu</t>
  </si>
  <si>
    <t>piegādātājs grib celt cenas līguma izpildē, jo covids</t>
  </si>
  <si>
    <t>ja nav iesniegtas atsauksmes, vai var prasīt</t>
  </si>
  <si>
    <t>depozīta aprēķināšana sūdzības iesniegšanā</t>
  </si>
  <si>
    <t>Kā pareizi noteikt prasību auto apkopes iepirkumā</t>
  </si>
  <si>
    <t>par izmaiņām ārzonu skaidrojumā un PVS publicēšanas laiku</t>
  </si>
  <si>
    <t>Par depozīta apmaksu</t>
  </si>
  <si>
    <t>Ko darīt, ja IIK ir pagarinājusi sūdzības izskatīšanas termiņu, vai jāpagarina piedāvājumu iesniegšanas termiņš?</t>
  </si>
  <si>
    <t>Par līguma grozījumiem COVID</t>
  </si>
  <si>
    <t>Par administratīvi teritoriālo reformu</t>
  </si>
  <si>
    <t>Vai jāprasa pretendetam iesniegt izziņa par būves nodošanu ekspluatācijā, ja pie piedāvājuma tādas nav?</t>
  </si>
  <si>
    <t>Ir iesniegts viens piedāvājums, bet ir kļūda tāmē, vai tas ir pamats, lai pārietu uz konkursa proc. ar sarunām?</t>
  </si>
  <si>
    <t>Līgums tiek pildīts otro gadu. Pasūtītājs pēkšņi prasa atkal iesniegt izziņas par sodāmību. vai to var?</t>
  </si>
  <si>
    <t>Vai līguma izpildes laikā pretendenta pieaicinātais apakšuzņēmējs var piesaistīt apakšuzņēmēju?</t>
  </si>
  <si>
    <t>Par balstīšanos uz būvspeciālista iespējām.</t>
  </si>
  <si>
    <t>Iepirkuma plānā bija paredzēti 6 līdzīgi pasākumi, bet Covid dēļ tisk rīkots tikai viens, vai var rīkot tikai šo vienu pasākumu atsevišķi kā AK procedūru?</t>
  </si>
  <si>
    <t>Ja pretendents  nav norādījis pieredzes sarakstā ar pasūtītāju slēgtus līgumus, vai pasūtītājs tos var ņemt vērā pieredzes apliecināšanai?</t>
  </si>
  <si>
    <t>Divu psomu procedūrā kandidāts tiek izslēgts pirmajā posmā. Vai var pārsūdzēt šo lēmumu?</t>
  </si>
  <si>
    <t>10.p. iepirkumā nav iesniegts neviens piedāvājums, vai drīkst rīkot SP?</t>
  </si>
  <si>
    <t>Vai SP ir kādi ierobežojumi, kā uzaicināmi kandidāti?</t>
  </si>
  <si>
    <t>Ja 9 iepirkuma daļās ir noslēgti līgumi, taču vienā līguma slēgšana kavējas, vai var uzskatīt, ka iepirkuma komisija ir beigusi darbu?</t>
  </si>
  <si>
    <t>Kā var apstrīdēt iepirkumu, kas veiksts saskaņā ar SP vadlīnijām</t>
  </si>
  <si>
    <t>Ir iesniegtas 2 sūdzības, vai sūdzības tiks apvienotas vienā lietā, no kuras sūdzības iesniegšanas datuma jāskaita izskatīšanas termiņš?</t>
  </si>
  <si>
    <t>Ir noslēgts līgums, nolikumā bija prasīta konkrēta ražotāja prece vai ekvivalenta prece, pēc līguma noslēgšanas pasūtītājs izvirza pretenzijas pret preces atbilstību, ko darīt?</t>
  </si>
  <si>
    <t>vai varētu prasīt papildus iesniegt vienošanos ar apakšuzņēmēju, ja tāda bija prasīta, bet iesniegts dokuments ar nepareizu ieprkuma nosaukumu un id nr</t>
  </si>
  <si>
    <t xml:space="preserve">vai varētu attiecināt speciālista pieredzi uz pretendentu? </t>
  </si>
  <si>
    <t>Vai var publicēt iepirkuma procedūras dokumentus EIS, kamēr paziņojums vēl nav publicēts PVS?</t>
  </si>
  <si>
    <t>Par PIL 41.p. 8.d. piemērošanu</t>
  </si>
  <si>
    <t>Par 9.p. kārtībā veikta iepirkuma apstrīdēšanu</t>
  </si>
  <si>
    <t xml:space="preserve">Daugavpils izsludina iepirkumu, to pārtauc un sadala sīkāk (mācību matriālu piegāde) </t>
  </si>
  <si>
    <t>atvēršanas prot. PIL 9.pantam nav EISā</t>
  </si>
  <si>
    <t>Vai vērtēšanas laikā var nomainīt apakšuzņēmēju?</t>
  </si>
  <si>
    <t>par pārskata aizpildīšanu</t>
  </si>
  <si>
    <t>Vai, ja veic grozījumus kvalifikācijas prasībās, vajag sludināt iepirkumu no jauna?</t>
  </si>
  <si>
    <t>Par CPV kodu mācību programmas iepirkumam.</t>
  </si>
  <si>
    <t>kā izvēlēties uzvarētāju, ja cenu aptaujā iesniegti 2 piedāvājumi ar vienādām cenām</t>
  </si>
  <si>
    <t xml:space="preserve">par nodokļu parādiem, VIDā iesniegts pārrēķins, līdz ar to uzrādās parāds, VID arī nevarot izsniegt izziņas.. ? </t>
  </si>
  <si>
    <t>cx</t>
  </si>
  <si>
    <t>Teorētiski: vai pasūtītājs var mainīt apjomus tāmē, neveicot nolikuma grozījumus (tikai ar atbildi uz jautājumu). Būtu jāveic grozījumi</t>
  </si>
  <si>
    <t>noslēgts pakalpojumu līgums, kas ietver arī būvdarbus. vai 10% grozījumus varētu veikt pret būvdarbu līguma slieksni? iet pāri</t>
  </si>
  <si>
    <t>advokāts</t>
  </si>
  <si>
    <t>Vai Zviedrijas sabiedrisko pakalpojumu sniedzējs, kurš plāno ražot elektroenerģju Latvijā, būs pakļauts Zviedrijas vai Latvijas tiesībām. Domāju, ka Latvijas, bet jāvērtē konkrēti</t>
  </si>
  <si>
    <t>Vai var nolikumā paredzēt - ja neveic būvobjekta apskati, izslēdz? Nē</t>
  </si>
  <si>
    <t>par papildu informācijas iesniegšanu jau piedāvājuma vērtēšanā</t>
  </si>
  <si>
    <t xml:space="preserve">Connexus. AK virs ES, līgums noslēgts ar ārvalstnieku, bet izpildītājam miris viens valdes loceklis un nav aizstāts, un uzņēmums līdz ar to nevar funkcionēt. ko darīt. Civiltiesisks jautājums, jārisina valdes locekļa nomaiņa </t>
  </si>
  <si>
    <t>LLU</t>
  </si>
  <si>
    <t>cik ilgā laikā IUB iik noformē lēmumu</t>
  </si>
  <si>
    <t>ja vienā daļā atsakās slēgt līgumu, ņem nākošo? kā atcelt lēmumu?</t>
  </si>
  <si>
    <t>par SPSIL 10.p 16.punktu</t>
  </si>
  <si>
    <t>klaiņojoši dzīvnieki izķeršana, kāda procedūra</t>
  </si>
  <si>
    <t>Par nolikuma grozījumu veikšanu.</t>
  </si>
  <si>
    <t>NVA rīkos apavu iepirkumu Valsts policijai un prasa vai tehnisko specifikāciju varēs grozīt, ja tā ir aizsargāta ar autortiesībām (VP jau pati iepriekš ir rīkojusi iepirkumu un izvēlējusies piedāvājumu).</t>
  </si>
  <si>
    <t>stulbā mājaslapa, neko nevar atrast, viss lēns, CPV kodus vairs nerāda kā agrāk</t>
  </si>
  <si>
    <t>Nācās lauzt līgumu ar izpildītāju un projektam ir ES finansējums, kas paredz noteiktu termiņu finansējuma izlietošanai, vai ir obligāti jāriko AK, vai var SP rīkot?</t>
  </si>
  <si>
    <t>atkal par suņu izķeršanu</t>
  </si>
  <si>
    <t>Ieinteresētajam pretendentam šķiet, ka pasūtītājs nav rīkojis atbilstošu iepirkumu procedūru, nav izsludinājis iepirkumu, ko darīt?</t>
  </si>
  <si>
    <t>Vai PIL 18.p. 4.d. un 42.p. 1.d. 5.pkt. var piemērot 9.p. iepirkumā?</t>
  </si>
  <si>
    <t xml:space="preserve">Pretendents uzskata, ka pasūtītājs noslēdz līgumu ar iepirkuma uzvarētāju, un līguma izpildes laikā tiek piegādātas citas preces nekā tās, kas bija noteiktas piedāvājumā, vai kaut kur var sūdzēties par šo? </t>
  </si>
  <si>
    <t>Par vērtēšanu. Vai var pieņemt piedāvājumu, kas neatbilst nolikuma prasībām?</t>
  </si>
  <si>
    <t>Par nogaidīšanas termiņa aprēķināšanu.</t>
  </si>
  <si>
    <t>Kossovā par EK finansētiem līdzekļiem tiek organizēts programmēšanas iepirkums, kā var apstrīdēt nolikuma prasības?</t>
  </si>
  <si>
    <t>Par vērtēšanu, vai prasība par līguma saistību nodrošinājumu uz piedāvājuma iesniegšanas brīdi ir ok</t>
  </si>
  <si>
    <t>Izpildītājs pieprasa, lai tiktu veikti līguma grozījumi, kas paredz palielināt līguma cenu saistībā ar izejmateriālu cenu pieaugumu, vai jāpiekrīt grozījumiem?</t>
  </si>
  <si>
    <t>Pasūtītāji meklē arhīvu un nevar atrast</t>
  </si>
  <si>
    <t>Vai var atsaukt pieņemtu lēmumu par iepirkuma procedūras rezultātiem?</t>
  </si>
  <si>
    <t>Par publikācijām PVS</t>
  </si>
  <si>
    <t>Kā var apstrīdēt cenu aptauju</t>
  </si>
  <si>
    <t>Par piegādātāju apspriedes rīkošanu.</t>
  </si>
  <si>
    <t>Vai 9. panta iepirkumos ir nogaidīšanas termiņš</t>
  </si>
  <si>
    <t>Par rezultātu paziņošanu, vai jānorāda pārsūdzības iespējas paziņojumā.</t>
  </si>
  <si>
    <t>Par vērtēšanu, ko darīt, ja pēc lēmiuma pieņemšanas atklāts interešu konflikts pretendentam</t>
  </si>
  <si>
    <t>Bija prasīts cenā norādīt 2 ciparus aiz komata, bet pretendents norādīja 3 ciparus aiz komata, ko darīt?</t>
  </si>
  <si>
    <t>Vai SP rezultātā var piešķirt līgumslēgšanas tiesības pretendentam, kam BIS sistēmā nav reģistrācijas attiecīgo darbu veikšanai?</t>
  </si>
  <si>
    <t>Pretendents balsta pieredzi uz 2 apakšuzņēmējiem, katram ir pa vienam pieredzes līgumam, abi iesaistīties līguma izpildē un pildīs darbus, kuriem ir prasīta pieredze, vai tas ir ok?</t>
  </si>
  <si>
    <t>Nosūtījām lēmumu par rezultātiem, bet nepareizas summas norādījām, ko darīt?</t>
  </si>
  <si>
    <t>Pērk ēkas projektēšanu un mēbeles, vai vajag dalīt iepirkumu 2 daļās?</t>
  </si>
  <si>
    <t>Par ārvalstnieka izziņu derīguma termiņiem</t>
  </si>
  <si>
    <t>Vai ir noteikumi, kas reglamentē grozījumu apjomu iepirkuma dokunentācijā?</t>
  </si>
  <si>
    <t>Uz kuru datumu pārbauda nodokļu parādus konkursa dialogā?</t>
  </si>
  <si>
    <t>Kad ir pēdējais termiņš, kad AK var uzdot pasūtītājam jautājumus?</t>
  </si>
  <si>
    <t>Vai iepirkuma komisijas loceklis var strādāt atvaļinājuma laikā?</t>
  </si>
  <si>
    <t>Vai var būt vairākas personas, uz kuru spējām pretendents balstās?</t>
  </si>
  <si>
    <t>spsil cenu aptaujas nolikums nav piemērots spsil, vai deputāts var pieprasīt piedalīties atvēršanā +kura iestāde atbild iepirkumu regulējumu</t>
  </si>
  <si>
    <t>Vai pēc 9. panta iepirkuma, ar kuru tiek sasniegts procedūras piemērošanas slieksnis, pārējie iepirkumi jārīko kā AK?</t>
  </si>
  <si>
    <t>Vai izslēgšanas noteikumi jāpārbauda arī ārvalstnieka mātes uzņēmumam?</t>
  </si>
  <si>
    <t>iepirk.piedalās fiz.persona saimn.darb.veicējs, kas būs viņa piesaistītie speciāl.? pers.uz kuras spējam balstās, apakšuzņēmēji vai vnk speciālisti?</t>
  </si>
  <si>
    <t>vai jāpublicē EIS iepirkuma līguma pielikums, ja tas ir pretendenta finanšu piedāvājums</t>
  </si>
  <si>
    <t>Vai pretendentam jāļauj papildināt piedāvājums, iesniedzot speciālistu CV, ja nolikumā nav noteikti konkrēti dokumenti, ar ko apliecina speciālistu izglītību</t>
  </si>
  <si>
    <t>cik daudz pieg.var papildināt/precizēt savu piedāvājumu vērtēšanas laikā, lai tas nebūtu tā kā faktiski jauns piedāvājums</t>
  </si>
  <si>
    <t>vai pārtraucot PIL 9.panta iepirkumu, ja cena pārsniedz budžeta iespējas, vispār ir jēga vērtēt kvalifikāciju</t>
  </si>
  <si>
    <t>Kā konstatēt par kādu līgumcenu ir SP ja nav sākotnējās publikācijas?</t>
  </si>
  <si>
    <t>Ja pēc AK vienīgais pretendents atsakās slēgt līgumu, iepirkums jāpārtrauc vai jāizbeidz?</t>
  </si>
  <si>
    <t>eis izmantošana vadlīniju iepirkumam</t>
  </si>
  <si>
    <t>joprojām par nodokļu pārbaudi ar divu darba dienu nobīdi</t>
  </si>
  <si>
    <t>Vai nepareizi aprēķināts PVN var tikt labots kā aritmētiskā kļūda?</t>
  </si>
  <si>
    <t>Vai iespējams veikt līguma grozījumus kā rezultātā tiek nomainīts pasūtītājs?</t>
  </si>
  <si>
    <t>Kā traktēt terminu "laikus uzdots jautājums". Cik nozīmē "laikus'? Vai pasūtītājam jāatbild, ja jautājumu uzdod termiņa pēdējā dienā, darbdienas beigās?</t>
  </si>
  <si>
    <t>uz kuru datumu pārbauda sankcijas</t>
  </si>
  <si>
    <t>pas uzticamības atjaunošanu</t>
  </si>
  <si>
    <t>kā izvēlēties piedāvājumu, ja 2 piedāvājumiem vienādas cenas</t>
  </si>
  <si>
    <t xml:space="preserve">par kautkādu tiesāšanos 14 gadu garumā, kautkāda sūdzība iesniegta, kautkas KP iesniegts </t>
  </si>
  <si>
    <t>kā rēķina 150 % no līgumcenas</t>
  </si>
  <si>
    <t>kā pamatot sūdzību - piegādātājs nepamatoti apvienojis neapvienojamas preces vienā iepirkumā</t>
  </si>
  <si>
    <t>par vairāku paralēlu iepirkumu rīkošanu</t>
  </si>
  <si>
    <t xml:space="preserve">dažādas cenas - saimnieciski visizdevīgākā piedāvājuma izvēles kritēriji? </t>
  </si>
  <si>
    <t xml:space="preserve">par uzticamības atjaunošanu </t>
  </si>
  <si>
    <t>par iepikuma daļas pārtraukšanu pirms piedāvājumu atvēršanas</t>
  </si>
  <si>
    <t>vai pasūtītājs līdz līguma noslēgšanai var pārvērtēt iesniegtos piedāvājumus</t>
  </si>
  <si>
    <t>vai 20 dienu termiņā AK skaita iekšā svētku dienas</t>
  </si>
  <si>
    <t>pasūt.prasa izziņu par Baltkrievijas pretendentu, vai tā var</t>
  </si>
  <si>
    <t>1) PIL 9(21) revīzijas iepirkumiem, 2) par MK 353 - zpi. prasību piemērošanu iepirkumos, 3) b/d iepirkums, tāmes, ar piedāvājumos ietverto "vai ekvivalents".</t>
  </si>
  <si>
    <t>EIS un iepirkuma dok norādīts cits laiks piedāvājuma atvēršanai - precizējums vai grozījumi</t>
  </si>
  <si>
    <t>par evipd</t>
  </si>
  <si>
    <t>divu darba dienu nobīde, vai var pats iesniegt info?</t>
  </si>
  <si>
    <t xml:space="preserve">kur PIL noteikts, cik garu garantiju var prasīt </t>
  </si>
  <si>
    <t>kur ir robeža starp grozījumiem vnk un kad iepirkums jāpartrauc dēļ šādiem grozījumiem</t>
  </si>
  <si>
    <t>kāds ir max sliksnis pasta pakalpojumiem, ja piemēro PIL 5.pantu</t>
  </si>
  <si>
    <t>ja ir nākisi klāt amatperson iep.vērtēšanas laikā, vai jāpārbauda PIL 42(1)</t>
  </si>
  <si>
    <t>par piedāvājuma atsaukšanu pirms līguma noslēgšanas</t>
  </si>
  <si>
    <t>sūdzās un čīkst par lielajiem spsil sliekšņiem, sps zem sliekšņa dara, ko grib....</t>
  </si>
  <si>
    <t>sūdzība iesniegta, kā pagarināt termiņu?</t>
  </si>
  <si>
    <t>vai pasūt.jāpagarina pied.iesniegš,termiņš, ja iesniegta sūdzība IUB</t>
  </si>
  <si>
    <t xml:space="preserve">kā rakstīt protokolā pieg.apvienība vai personu apvienība, kā būtu pareizāk </t>
  </si>
  <si>
    <t>par izziņas ārvalstniekiem un to izdošanas datumu</t>
  </si>
  <si>
    <t xml:space="preserve">PIL 2.pielikuma iepirkums līdz 42 000 </t>
  </si>
  <si>
    <t>SK pieteikumā neskaidra info, pieprasīja pēc 41_6, vai ir pietiekuma maiņa vai nav.</t>
  </si>
  <si>
    <t>par Vid 2 darbu dienu nobīdi</t>
  </si>
  <si>
    <t>filazofē par auto ieprikumu dalījumu daļā vai tomēr nē</t>
  </si>
  <si>
    <t>vai zemsliekšņa iepirkumiem ir jāreģistrē savā lietvedībā</t>
  </si>
  <si>
    <t>Kā pareizi aprēķināt sūdzību iesniegšanas termiņu</t>
  </si>
  <si>
    <t>pretendents nav iesniedzis fin piedāvājumu, ko darīt</t>
  </si>
  <si>
    <t>Vai 9. panta iepirkumā var nomainīt piesaistīto speciālistu?</t>
  </si>
  <si>
    <t>Ja pretendents nav PVN maksārājs, vai piedāvājumā jānorāda cena ar PVN?</t>
  </si>
  <si>
    <t>Vai datortehnikas iepirkumos TS var iekļaut preci raksturojošu aprakstu nevis norādi uz konkrētu ražotāju?</t>
  </si>
  <si>
    <t>vai var prasīt autorizētu servisu kaut kādiem gaismas štruntiem</t>
  </si>
  <si>
    <t>Par piedāvājumu vērtēšanu, vai prasība atbilstoša viņu nolikumam?</t>
  </si>
  <si>
    <t xml:space="preserve">kāpēc nevar redzēt uzvarējušo pretendentu - jo sūdzība </t>
  </si>
  <si>
    <t>Kādus izšķirošos piedāvājuma vērtēšanas kritērijus var izvēlēties, ja pretendenti iesniedz piedāvājumus ar vienādu cenu</t>
  </si>
  <si>
    <t>Vai var vērtēt finanšu apgrozījumu par 20. gadu, ja VID pagarinājis pārskata iesniegšanas termiņus un to sagatavojis tikai 1 pretendents?</t>
  </si>
  <si>
    <t>meklē Linardu</t>
  </si>
  <si>
    <t>vai jābūt visiem komisijas locekļiem, lai pieņemtu lēmumu</t>
  </si>
  <si>
    <t>Par vērtēšanu. grib lai izvērtē viņu vietā</t>
  </si>
  <si>
    <t>Vai var aizpildīt piedāvājumu pretendenta vietā ja ir tukšas vietas?</t>
  </si>
  <si>
    <t>ko darīt ja PIL 9.pantam nesakrīt eis un pvs publikācija</t>
  </si>
  <si>
    <t>Vai apliecinājums, ka pretendets izpildīs nenorādītos TS darbus uzskatāms par piedāvājuma papildinājumu?</t>
  </si>
  <si>
    <t>par finansējuma saņēmējiem</t>
  </si>
  <si>
    <t>Par ārvalstu izziņām</t>
  </si>
  <si>
    <t>cenu aptaujā nesniedz ziņas par uzvarējušo pretendentu</t>
  </si>
  <si>
    <t>Ko darīt ja iepirkums publicēts EIS, bet vēl nav akcepta no PVS?</t>
  </si>
  <si>
    <t>Par paziņojumu aizpildīšanu</t>
  </si>
  <si>
    <t>Par paziņojuma aizpildīšanu saskaņā ar MK 104. noteikumiem</t>
  </si>
  <si>
    <t>Lidosta - sp ar sākotnējo- pretendents iesniedz piedāvājumu, bet nav izcenojis visu, vai var precizēt</t>
  </si>
  <si>
    <t>Ko darīt, ja pretendents piedāvā atbilstošu preci, bet prasa pasūtītājam uzņemties sasistības, kas tā ieskatā nav pieļaujamas.</t>
  </si>
  <si>
    <t>ja pērk operāciju telpu nomu un operāciju aprīkojumu(šo pērk ne nomā), kāds cpv kods</t>
  </si>
  <si>
    <t>Pārbaudošā iestāde jānorāda, ka pretendenta apakšuzņēmējam, kuram projekta iesaiste ir 7%, jāpārbauda nodokļu parādi, ko darīt?</t>
  </si>
  <si>
    <t>ko darīt ja prasībā noteikta pieredze par galveno būvdarbu veicēju, vai var balstīties utt</t>
  </si>
  <si>
    <t>par iespējamu pārrakstīšanās kļūdu</t>
  </si>
  <si>
    <t>vai var rīkot 2 PIL 10.panta iepirkumus, neapvienojots vienā (300 000 un 150 000 eiro līgumcenas). Jā var</t>
  </si>
  <si>
    <t>Piedāvājumā norādīta prasītā ieredzem bet nav iesniegtas atsauksmes. Tās iesniegtas vēlāk pēc pasūt. pieprasījuma un datētas pēc pied. iesn. Vai jānoraida. Nē, tas būtu nesamērīgi</t>
  </si>
  <si>
    <t>EIS izziņā nav datu par konkrētu datumu, ko darīt. Vērsties VID, pie pretendenta</t>
  </si>
  <si>
    <t>Vai var noraidīt piedāvājumu, ja ir neatbilstošs naudas plūsmas grafiks norādīts.</t>
  </si>
  <si>
    <t>Vai SP ir minimālais piedāvājumu iesniegšanas termiņš? Vai PIL 36.panta 2.d. attiecas uz SP?</t>
  </si>
  <si>
    <t>vai var piedalīties PIL 9.panta iepirkumos  ja stājies spēkā tiesas spriedums par dalību kartelī? (meliorators) Jā. un 43.pants lielajām proc.</t>
  </si>
  <si>
    <t>AK uzvarētājs atteicās slēgt līgumu, pasūtītājs ņems nākamo izdevīgāko pretendentu, vai ir jāpieņem jauns lēmums ar jaunu nogaidīšanas termiņu?</t>
  </si>
  <si>
    <t>Kā rīkoties, ja 9.p. iepirkumā nav iesniegts neviens piedāvājums?</t>
  </si>
  <si>
    <t>Ua kādiem datumiem jāpārbauda nodokļu parādi? Uz abiem regulējumā noteiktajiem</t>
  </si>
  <si>
    <t>Būvprojektā, kas jau ir izstrādāts, nepieciešams veikt papildus projektēšanu, vai var piemērot SP?</t>
  </si>
  <si>
    <t>Uzvarētājs pēc kāda laika atteicās slēgt līgumu, bet piedāvājuma nodrošinājumu pēc lūguma nebija pagarinājuši visi pretendenti. Vai tagad var lūgt pagarināt? Nē</t>
  </si>
  <si>
    <t>Vai izlozi var rīkot attālināti?</t>
  </si>
  <si>
    <t>Nevar aizpildīt PVS brīvprātīgo paziņojumu par SP rezultātu (līgumc. zem 42000)</t>
  </si>
  <si>
    <t>Vai, ja pretendents piedalās iepirkumā vairākās daļās, var prasīt pretendentam summēt pieredzes apjomu?</t>
  </si>
  <si>
    <t>AK, būvniecība, 1)prasīta pieredze 2 oblektos, iesniegts piedāvājums, kur pieredze 1 ēkas 2 kārtās, vai OK? pasūtītāja atbildība. 2) Viens pied. nepamatoti lēts izskatās, ko darīt. Prasīt skaidrot, PIL 53.p.</t>
  </si>
  <si>
    <t xml:space="preserve">Jāpārtrauc noslēgtie līgumi (noslēgti neatbilstoši PIL), vai EIS jāpaliek publicētiem noslēgtajiem līgumiem un vienošanās par laušanu? NA neregulē. Vai par šādu līgumu noslēgšanu var administratīvi sodīt </t>
  </si>
  <si>
    <t>Vai var iesniegt sūdzību par līguma projektā noteikto līguma izpildes termiņu?</t>
  </si>
  <si>
    <t>Ir noslēgts līgums projektēšanas un būvniecības iepirkumā, pasūtīājs vēlas veikt grozījumus būvprojektā un veikt papildus projektēšanu, vai var veikt līguma grozījumus?</t>
  </si>
  <si>
    <t>vai var labot finanšu plūsmas grafiku, ja FP pasūtītājs labojis aritmērtiskās kļūdas un ar aritm. kļūdu labošanu finanšu plūsmas grafiku izlabot nevar . Pirmšķietami nē, fin. plūsmas grafika precizēšana būs jauna pied. iesniegšana</t>
  </si>
  <si>
    <t>AK uzvarētājam tika konstatēts nodokļu parāds, pasūtītājs pieprasīja apliecinājumu, ka nav parāds, bet kamēr gaida apliecinājumu saprata, ka uzvarētājs ir pavisam cits pretendents, kuram nav parādi, vai vajag gaidīt kamēt apliecinājumu iesniegs pirmais pretendents?</t>
  </si>
  <si>
    <t>Vai 12.maija webinārs par 9.p. iepirkumiem jau ir publicēts?</t>
  </si>
  <si>
    <t>gribēja runāt ar Linardu par EVIPD, izrunājām, par vv &amp; EVIPD</t>
  </si>
  <si>
    <t>Pretendentam uz pēdējo piedāvājumu iesniegšanas dienu bija nodokļu parāds, bet vēlāk vairs nebija, vai var slēgt ārā?</t>
  </si>
  <si>
    <t>Kā skaita 9.p. 6.d. 4 dienu termiņu?</t>
  </si>
  <si>
    <t>iesniegums par 2.pielik. pakalpojumu</t>
  </si>
  <si>
    <t>Vai IUB var piedāva't apmācības par iepirkumu organizēšanu?</t>
  </si>
  <si>
    <t>par piedāvājuma precizēšanu/papildināšanu</t>
  </si>
  <si>
    <t>Pretendenta apakšuzņēmējam ir nodokļu parāds, vai pretendents var mainīt šo apakšuzņēmēju?</t>
  </si>
  <si>
    <t>vai ir noteikts, cik % var nodot apakšuzņēmējam</t>
  </si>
  <si>
    <t>VID lēmumu veidi</t>
  </si>
  <si>
    <t>Kādā termiņā IUB publicē paziņojumus PVS?</t>
  </si>
  <si>
    <t>par PIL 2.pielikumu un publikāciju - no kuras dienas skaita pied.iesn. termiņu - pēc publikācijas PVS</t>
  </si>
  <si>
    <t>vai vienā iepirkumā ar 6 daļām dažām var paredzēt saimn. izdevīgāko kritēriju, dažam - zemāko cenu. Jā, var, katrai daļai veido savu sadaļu MK 103  2.piel. 2.daļas ietvaros.</t>
  </si>
  <si>
    <t>Veicot norises pirmspārbaudi, konstatēts, ka 2021.g.aprīlī sludinātā iepirkumā pasūtītāja tāmē palikusi 2020.gada VSAOI likme. Ko darīt, ja 7 pretendenti paši izlabojuši, bet 1 iesniedzis ar veco likmi un tam būtu piešķiramas līguma slēgšanas tiesības. neko, lai slēdz līgumu, kā ir, vai atsakās.</t>
  </si>
  <si>
    <t>PIl 9.p. pasūtītājs bezgalīgi prasa papildu info un arvien detalizētāku, pat ražotāja rasējumus (ūdenskaitītāju nolasīšana attālināti). vai var lūgt pagarināt info iesniegšanas termiņu. Lūgt var, bet tas būs pasūt. lēmums</t>
  </si>
  <si>
    <t>kā iegūt ziņas PIL 42 par ārvalstu valdes locekļiem</t>
  </si>
  <si>
    <t>protokolu izsniegšana vŗtēšanas laikā</t>
  </si>
  <si>
    <t>Vai IUB iesaka nolikumam pievienot KP izstrādāto apliecinājumu par neatkarīgi izstrādātu piedāvājumu. Jā</t>
  </si>
  <si>
    <t>Vai līgumā var paredzēt konkrētu izpildes datumu un pagarināšanas iespēju, ja projekts tiek pagarināts? Labāk rakstīt ilgumu dienās vai mēnešos un atrunāt grozījumu iespējas un gadījumus.</t>
  </si>
  <si>
    <t>daugavpils ND Ja iesniegtā tehniskā piedāvājuma tabula nav aizpldīta, vai var uzskatīt, ka tehn. pied. nav iesniegts. Jā</t>
  </si>
  <si>
    <t>vai privāts uzņēmums, kas nav MK 104 subjekts (nav finansējuma no minētiem avotiem) var publicēt paziņojumu PVS. ID skaidroja, ka principā var, jo ID nepārbauda, ir vai nav MK 104 subjekts. Savukārt EIS to nevar publicēt, jo privāts uzņēmums var būt tikai kā pretendents.</t>
  </si>
  <si>
    <t xml:space="preserve">Valka. Pārtikas pakas. Ir šogad veikts iepirkums PIL 19.p. Vajag vēl, ko darīt. AK rīkot </t>
  </si>
  <si>
    <t>CFLA, pamatojoties uz PIL 11(6) usakta, ka pasūtītājam šodien pa 5000 jāveic tāds pat projektēšanas iepirkums kā 2019.gadā, jo viens projekts</t>
  </si>
  <si>
    <t>ko darīt, ja vēlas pagarināt vv, bet 1 no piegādātājiem nepiekrīt</t>
  </si>
  <si>
    <t>Vai 9. panta iepirkumos obligāti jānorāda visi apakšuzņēmēji?</t>
  </si>
  <si>
    <t>Ja pasūtītājs grib piemērot 42.p. 2. daļas nosacījumus, vai var 9. panta vietā rīkot AK?</t>
  </si>
  <si>
    <t>Vai var veikt līguma grozījumus jau slēdzot līgumu, ja šāda nepieciešamība radusies?</t>
  </si>
  <si>
    <t>Vai 9. panta iepirkumā vajag obligāti vērtēt pilnībā visus piedāvājumus, vai var tikai pārbaudīt finanšu piedāvājumu un izlabot aritmētiskās kļūdas?</t>
  </si>
  <si>
    <t>Ko darīt, ja pēc piedāvājumu atvēršanas konstatēts, ka formulā, ar ko rēķina saimnieciski izdevīgāko pied. ir kļūda?</t>
  </si>
  <si>
    <t>Kā atsaukt PVS paziņojumu?</t>
  </si>
  <si>
    <t>Ja apakšuzņēmējam ir nodokļu parādi, vai to var nomainīt arī tad, ja tā ir persona, uz kuras spējām balstās?</t>
  </si>
  <si>
    <t>Par 5. panta izņēmumu un iepirkuma līgumcenas summēšanu</t>
  </si>
  <si>
    <t>par to, kas ir būtiski grozījumi iepirkuma procedūras dokuemntācijā</t>
  </si>
  <si>
    <t>Vai SPS vadlīniju iepirkumā ir nepieciešams publicēt paziņojumu par līgumu?</t>
  </si>
  <si>
    <t>prasīja Zintim</t>
  </si>
  <si>
    <t>Ieinteresētais piegādātājs aicina pasūtītāju uz tikšanos par iepirkuma plānā iekļauto iepirkumu, vai šādu tikšanos pasūtītājs var veikt un kā to dokumentēt?</t>
  </si>
  <si>
    <t>Par zemsliekšņa iepirkuma organizēšanu.</t>
  </si>
  <si>
    <t>Vai 9.p. rīkotā iepirkumā var publicēt piedāvājumu kopējās cenas?</t>
  </si>
  <si>
    <t>Pretendentam ir nodokļu parāds, kas par 11 EUR pārsniedz pieļaujamo, vai par to var izslēgt?</t>
  </si>
  <si>
    <t>Par informācijas papildināšanu 41.p. 6. daļas izpratnē</t>
  </si>
  <si>
    <t>Gaida vēstuli par apakšuzņēmējiem.</t>
  </si>
  <si>
    <t>Vienā no iepirkuma daļām ir aizkavējusies vērtēšana, vai pārējās daļās var pieņemt lēmumu par līgumtiesību piešķiršanu?</t>
  </si>
  <si>
    <t>Par ZPI prasībām publiskajos iepirkumos</t>
  </si>
  <si>
    <t>Par izziņas derīguma termiņu ārvalstu pretendentam.</t>
  </si>
  <si>
    <t>Pretendents ir piesaistījis apakšuzņēmēju, kurš nodrošinās nolikumā prasīto speciālistu, vai apakšuzņēmējam ir jāpārbauda izslēgšanas noteikumi?</t>
  </si>
  <si>
    <t>Vai saimnieciski izdevīgākā piedāvājuma vērtēšanas var vērtēt tikai potenciālā uzvarētāja piedāvājumu?</t>
  </si>
  <si>
    <t>dis ja vienādas cenas ko darīt</t>
  </si>
  <si>
    <t>Pasakiet konkrētu datumu, no kura sākās noteikums par 2 darba dienu nodokļu pārbaudes nobīdi</t>
  </si>
  <si>
    <t>ja slēdz vv, tad nolikumā ir jānorāda ka slēdz vv vai līgumu?</t>
  </si>
  <si>
    <t>Kā vērtē preces evivalenci</t>
  </si>
  <si>
    <t>vai kps pieteikumu vērtēšanas gaitā var mainīt līguma veidu no līgums parastais uz vv, jo gribētu slēgt līgumu ar vairākiem</t>
  </si>
  <si>
    <t>Par līguma grozījumiem COVID, nevar iestādes ietvaros vienoties par pamatpjumu, grib lai IUB apstiprina versiju</t>
  </si>
  <si>
    <t>Vai pēc iepirkuma noslēguma un līguma parakstīšanas var nomainīt personu apvienības locekli</t>
  </si>
  <si>
    <t>Ko darīt, ja pretendentam uz lēmuma pieņemšanas dienu konstatēts nodokļu parāds, bet nākamais lētākais ir par 100 000 dārgāks?</t>
  </si>
  <si>
    <t>Kā aprēķina grozījumu termiņu AK nolikuma grozījumu veikšanai</t>
  </si>
  <si>
    <t>ko darīt, ja pretendents nesniedz prasīto info, cik reizes var prasīt, kad var noraidīt</t>
  </si>
  <si>
    <t>vai mācību grāmatu iepirkumos, ja pasūtītājs grib nopirkt konkrēta autora grāmatu, var minēt "vai ekvivalents"?</t>
  </si>
  <si>
    <t>neredzīgie acu iepirkums</t>
  </si>
  <si>
    <t>pas/pieg</t>
  </si>
  <si>
    <t>pret.kā apakšuzņ.vienā kombinācijā un kā pretendents otrā kombinācijā, vai tā var no PIL viedokļa</t>
  </si>
  <si>
    <t>Ir nepieciešams ieprikt vairāku mājaslapu izstrādi, kuras varētu būtiski atšķirties (nepieciešami atšķirīgi speciālisti), vai slēgt vispārīgo vienošanos, vai labāk rīkot atsevišķus iepirkumus.</t>
  </si>
  <si>
    <t>vai jāprasa apliecinājums tā kā norādīts skaidrojumā par ārzonu LV AS</t>
  </si>
  <si>
    <t>Pretendents ir uzvarējis iepirkumā, bet vērtēšana ieilgusi un līguma izpildes termiņš līdz ar to ir neizpildāms, vai var pagarināt izpildes termiņu?</t>
  </si>
  <si>
    <t>3x rīkots atklāts konkurss, vai var rīkot šoreiz SP vai KPS</t>
  </si>
  <si>
    <t>Vai persona, kura ir izstrādājusi skici, var piedalīties projektēšanas iepirkumā?</t>
  </si>
  <si>
    <t>Vai sarunu procedūrai ir minimālais piedāvājumu iesniegšanas termiņš?</t>
  </si>
  <si>
    <t>Pretendenta piedāvājums atbilst visām prasībām, bet viena dokumenta kopija nav pareizi apliecināta, vai ir jānoraida pretendents?</t>
  </si>
  <si>
    <t>9.p. kārtībā rīkots iepirkums, bet dome nedod aizņēmumu vai atsev.paziņot pretend. un ko darīt pārtraukt/izbeigt iepirkumu?</t>
  </si>
  <si>
    <t>zvanītājs sūdzas, ka konferencei slikta skaņa un neko nevar dzirdēt normāli</t>
  </si>
  <si>
    <t>Piedāvājumā nebija norādīts nolikumā prasītais speciālists. Pretendents šo speciālistu norādījis tikai vērtēšanas laikā, vai var noraidīt piedāvājumu?</t>
  </si>
  <si>
    <t>jautā par skaiddrojumu par izslēgtajām klasēm, rakstīs e-pastā</t>
  </si>
  <si>
    <t>Plānoti divi 2. pielikuma pakalpojumi (juridiskie pakalpojumi) kopējā paredzamā līgumcena nesasniedz 42 000 EUR, vai var veikt iepirkumu pēc iekšējās kārtības?</t>
  </si>
  <si>
    <t>Vai ir melnais saraksts (datubāze) ar pretendentiem, kuri nav pildījuši iepiruma līgumus, kā rezultātā pasūtītājs ir pārtraucis līgumu?</t>
  </si>
  <si>
    <t>9.p.kārtībā veikts iepirkums, pieg.sākotnēj vērš uzmanību, ka nevarēs piegādāt līgumā sākotnēji noteiktajā termiņā,vai pasūt.var pagariāt termiņu, grozīt iep.dokument.</t>
  </si>
  <si>
    <t>Par grozījumu veikšanu nolikumā.</t>
  </si>
  <si>
    <t>par PIL 62. panta piekto daļu</t>
  </si>
  <si>
    <t>Par KaS.</t>
  </si>
  <si>
    <t>9.p.nolikuma prasību apstrīdēšana</t>
  </si>
  <si>
    <t>Vai pārejot uz KaS pēc atklāta konkursa ir jāizbeidz AK? Kāds ir KaS minimālais piedāvājumu iesniegšanas termiņš?</t>
  </si>
  <si>
    <t>Interesējās par PVS publikāciju, ir pārtraukts iepirkums, bet uzrādās, ka ir aktīvs.</t>
  </si>
  <si>
    <t>SP publicējot dalības uzaicinājumu, par kādiem aspketiem var runāt</t>
  </si>
  <si>
    <t>Vai normatīvajos aktos ir noteikts minimālais garantijas termiņš kādu var prasīt IT iepirkumiem?</t>
  </si>
  <si>
    <t xml:space="preserve">iepirk.līgum.grozījumi pirms līguma slēgšanas, kādi un cik būtiski ir pieļaujami </t>
  </si>
  <si>
    <t>nevar sazvanīt ID</t>
  </si>
  <si>
    <t>pasūtītājs vēlas pirms plīguma noslēgšanas mainīt līguma projektu un pielikumus</t>
  </si>
  <si>
    <t>par sūdzību iesniegšanu</t>
  </si>
  <si>
    <t>LV reģ.SIA kapitāldaļas Šveice un Somija, vai tās ir ārzonas</t>
  </si>
  <si>
    <t>par 41.panta regulējumu, filozofē, kur sākas jauns, grozīts piedāvājums, kur vnk izlabo...</t>
  </si>
  <si>
    <t>gatavo TS luksoforu iepirkumam, vai jāliek klāt arī ekvivalents obligāti; sistēmas uzturēšanas gadījumā, kā jaunajam piegād.nodrošināt visu info, kā siik uz to skatītos utt...</t>
  </si>
  <si>
    <t>vai ir kāds apkopojums par līgumcenās un procedrām</t>
  </si>
  <si>
    <t>vai PIL 10.pantam jāliek klāt līguma projekts</t>
  </si>
  <si>
    <t>vai PIL 10(2) līguma projektā jāliek atsauce uz PIL 61.pantu</t>
  </si>
  <si>
    <t>Bauska</t>
  </si>
  <si>
    <t>ja iepirkuma 1 daļa (2000tk) beidzas bez rezultāta, vai varētu veikt bez iepirkuma piemērošanas (CFLA projekts)</t>
  </si>
  <si>
    <t>pas3</t>
  </si>
  <si>
    <t>vai 42_2_par līguma nepildīšanu attiecas arī uz biedriem</t>
  </si>
  <si>
    <t>piedāvājumu atvēršana protokols PIL 9</t>
  </si>
  <si>
    <t>pašvald.rīkota cenu aptauja, kas to reglamentē</t>
  </si>
  <si>
    <t>ko darīt, ja pretendnets ipiedāvājumā norādījis nepareizu savu nosaukumu (izlaidis 1 vārdu)</t>
  </si>
  <si>
    <t>par darbmūža ekspluatācijas izmaksu kalkulatoru</t>
  </si>
  <si>
    <t>D pils dome. Kad pēc darbinieku sapulces atzvanīju, konsultācija vairs nebija vajadzīga.Nē, paldies, viss - interesanti, kas viss</t>
  </si>
  <si>
    <t>par līguma noslēgšanu ja abi iedāvājumu pārsniedz līgumcenu - pārtrūka saruna..</t>
  </si>
  <si>
    <t>AK zem ES, 2 pied. Viens pārsniedz ES slieksni, nolik. norādīta paredzamā līgumcena, bet ne norādītā līgumcena. Kā rīkoties</t>
  </si>
  <si>
    <t>Līgums būtu piešķirams lietuvas uzņēmuma filiālei Latvijā. Kam jāpŗbauda izsl. not.? Abiem</t>
  </si>
  <si>
    <t>par Linarda vēstuli - par IeM projektēšana un autoruzraudzības laiku</t>
  </si>
  <si>
    <t>RD IKSD</t>
  </si>
  <si>
    <t>par PIL5(1) izņēmuma piemērošanu gāzei</t>
  </si>
  <si>
    <t>RD IKSD Vai var piemērot PIL 5.p. 1) izņēmumu, ja pērk dabasgāzi no sab.pakalp. sniedzēja un summa gadā ir 20 000 eiro. var</t>
  </si>
  <si>
    <t>Priekš EEZ/NFI instrumenta, kā saprast, ir vai nav sab. pakalp. sniedzējs</t>
  </si>
  <si>
    <t>lvc</t>
  </si>
  <si>
    <t>par vēstuli un līgumu grozījumi</t>
  </si>
  <si>
    <t>182.b/d. Kā pirkt mēbeles, lai nepārsniegtu PIL 9p.slieksni. Tomēr jāskatās gada griezumā (plānoti 3 iepirkumi)</t>
  </si>
  <si>
    <t>par PLG datu iegūšanu</t>
  </si>
  <si>
    <t>Rēzeknes PD. vai var vērtēšanas laikā atteikties no apakšuzņēmēja piesaistes (būvuzraudzība). PIL 62.p. neliedz pasūtītājam stātis apakšuzņēmēja vietā</t>
  </si>
  <si>
    <t>TOP jautājumi maijs</t>
  </si>
  <si>
    <t>Atsaukšana:</t>
  </si>
  <si>
    <t xml:space="preserve">kā atsauc piedāvājumu? </t>
  </si>
  <si>
    <t xml:space="preserve">iep. līdz PIL sieksnim: </t>
  </si>
  <si>
    <t>Par canu aptauju - kā vērtēt, kā izvēlēties, ja ir 2 pied.at vienādu venu, kur var pārsūdzēt</t>
  </si>
  <si>
    <t>kas nosaka tās rīkošanu?</t>
  </si>
  <si>
    <t xml:space="preserve">vai ir jašagatavo nolikums un teh,specene? nepieciešama komisija? </t>
  </si>
  <si>
    <t xml:space="preserve">kā vērtēt? vai jāpārbauda nodokļu parādi? </t>
  </si>
  <si>
    <t xml:space="preserve">kur var pārsūdzēt? </t>
  </si>
  <si>
    <t>PIL 42(1)1</t>
  </si>
  <si>
    <t>ja ir nākisi klāt amatperson iep.vērtēšanas laikā</t>
  </si>
  <si>
    <t>ja vērtēšanas laikā kāds ir aizgājis?</t>
  </si>
  <si>
    <t>JŪNIJS'21</t>
  </si>
  <si>
    <t>par nodokļu parādu pārbaudi</t>
  </si>
  <si>
    <t>iepirkuma nolikuma prasību apstrīdēšana 9.p. iepirkumā, kam, ja IUB nevar</t>
  </si>
  <si>
    <t>Kādā termiņā var iesniegt sūdzību par nolikuma prasībām? Kā apstrīdēt AK rezultātus?</t>
  </si>
  <si>
    <t>Vai TS var norādīt konkrētu auto ražotāju?</t>
  </si>
  <si>
    <t>Pārsūdzēts AK lēmums par rezultātiem. Vai uzvarējušajam pretendentam ir tiesības iepazīties ar lietas materiāliem?</t>
  </si>
  <si>
    <t>AK pretendents ir iesniedzis piedāvājumu, kas pārsniedz 150% no paredzamās līgumcenas, vai var pāriet uz KaS?</t>
  </si>
  <si>
    <t>zaļā iepirkuma piemērošana semināriem, kurā ietilpst arī kafijas pauze</t>
  </si>
  <si>
    <t>Tiek plānots iepirkums, tirgū ir pretendents, kuram cenu tarifus uzspiež regulators, bet ir arī citi pretendenti, bet tie nesniedz piedāvājumus, vai var rīkot KaS vai konkursa dialogu.</t>
  </si>
  <si>
    <t xml:space="preserve">pretendets pirms līg slēgšanas grib grozīt TS parametrus, automašīnas krāsa tiek mainīta, lai gan sākotnēji prasībā bija noteikts, ka vienlaga kāda krāsa. </t>
  </si>
  <si>
    <t>Vai vajag pārbaudīt izlēgšanas noteikumus apakšuzņēmējam, uz kura spējām nebalstās?</t>
  </si>
  <si>
    <t>Vai ārvalsts pretendents var iesniegt piedāvājumu, parakstot to ar elektronisko parakstu?</t>
  </si>
  <si>
    <t>pasūt.lūdz uzrādīt visus apakšuzņēmejus, pat apakšapakšuzņ., vai tas ir ok</t>
  </si>
  <si>
    <t>plāno iepirkumu, pēc adm.reformas nāks vēl klāt iespējams cilvēki, kā to nofomēt pēc tam, kā SP?</t>
  </si>
  <si>
    <t>ja lampiņam prasa kaut kādu apmlitūdu, un pretendents iesniedz ārpus, vai viņš jānoraida</t>
  </si>
  <si>
    <t>Par EVIPD vērtēšanas kārtību</t>
  </si>
  <si>
    <t>par ceļojuma aģentūru pakalpojumiem, kādi ietilpst izņēmumā minētajā CPV kodā</t>
  </si>
  <si>
    <t>Vai var prasīt atsauksmi ja iesniegts tikai pieredzes saraksts</t>
  </si>
  <si>
    <t>vai pieteikt pil 43 pantam, ka pasaka, ka sods samaksāts un viss</t>
  </si>
  <si>
    <t>uz kuriem datumiem jāpārbauda izslēgšanas noteikumi divpakāpju procedūrā</t>
  </si>
  <si>
    <t>Vai vērtējot SPSIL iepirkumus, drīkst sākumā izvērtēt visu pretendentu tehniskos piedāvājumus un kvalifikāciju pārbaudīt tikai uzvarētājam?</t>
  </si>
  <si>
    <t>Par iepirkumu plānošanu</t>
  </si>
  <si>
    <t>par to kā atsaukt PVS publikāciju</t>
  </si>
  <si>
    <t>par 9. panta iepirkuma plānošanu</t>
  </si>
  <si>
    <t>par sūdzības iesniegšanu sps</t>
  </si>
  <si>
    <t>Par CPV kodiem dažādiem iepirkumiem</t>
  </si>
  <si>
    <t xml:space="preserve">vērtēšanas gaitā vai var mainīt cenu AK </t>
  </si>
  <si>
    <t>Ko darīt ja uz starplēmuma pieņemšanas dienu ir nodokļu parāds, kas nomaksāts nākamajā dienā un vid izziņā arī norādīts, ka parāds šajā dienā ir</t>
  </si>
  <si>
    <t>ko darīt ja 93% darbus nodot apakšuzņēmējam</t>
  </si>
  <si>
    <t>Par ārvalstu izziņu derīguma termiņiem.</t>
  </si>
  <si>
    <t>Vai VV ietvaros arī var piesaistīt jaunus apakšuzņēmējus?</t>
  </si>
  <si>
    <t>Uz kuru dienu jāpārbauda nodokļu parādi uzvarētājam izlozes gadījumā</t>
  </si>
  <si>
    <t>vai pil 9. pantā var slēgt vv</t>
  </si>
  <si>
    <t>ko piegādātāju apvienībai darīt, ja nolikumā nav noteikts kā izpildīt prasības, kā slēgt līgumu</t>
  </si>
  <si>
    <t>Vai PVS aizpildot paziņojumu par 104 noteikumiem jāreģistrējas no jauna un kā aizpildīt paziņojumu par 104. noteikumiem. ID nezin, atsūtīja pie mums.</t>
  </si>
  <si>
    <t>vai metu konkursa komisijas locekļi ir amatpersonas?</t>
  </si>
  <si>
    <t>par līguma grozījumiem - vai pieļaujams veikt. 61.p. 2. daļas grozījumus tikai ja piegādātāja maiņa rada būtiskas grūtības, bet vienlaicīgi nepieaug līgumcena?</t>
  </si>
  <si>
    <t>Ir izsludināts AK, kura rezultātā slēgs VV, piedāvājumu ir iesniedzis tikai viens pretendents, kura piedāvātā līgumcena pārsniedz paredzamo līgumcenu, bet viņš ir iesniedzis ražotāja vēstuli, ka varētu samazināt līgumcenu, vai tā var darīt?</t>
  </si>
  <si>
    <t>Vai pretendets, kurš ir veicis projektēšanu, var piedalīties būvniecības ieprikumā?</t>
  </si>
  <si>
    <t>Ir nepieciešams iepirkt programmatūru, kurai tirgū nav konkurences, jo ir jānodrošina savietojamība ar citu programmu, vai var piemērot SP?</t>
  </si>
  <si>
    <t>Vai pasūtītjs var nolikumā paredzēt PIL 42.p. 2.d. 1.pkt fakultatīvo izslēgšanas noteikumu, bet noteikt, ka noteikums neattiecas uz apakšuzņēmējiem?</t>
  </si>
  <si>
    <t>Kā traktējams termins "pilnvarota persona darbībās ar filiāli" ja dažādās valstīs šāda izpratne atšķiras?</t>
  </si>
  <si>
    <t>Vai veicot cenu aptauju ir minimālie piedāvājumu iesniegšanas termiņi? Kur likumā ir noteikti piedāvājumu iesniegšanas minimālie termiņi?</t>
  </si>
  <si>
    <t>Pretendentam ir nodokļu parādi, un pasūtītājs ņems nākamo izdevīgāko, uz kuriem datumiem jāpārbauda parādi?</t>
  </si>
  <si>
    <t>Vai attiecībā uz LDZ iepirkumiem vienmēr jāpiemēro SPSIL regulējums?</t>
  </si>
  <si>
    <t>Vai autoratlīdzības pakalpojumam ir jānorāda 5 gadu pieredzes apliecināšanas termiņš?</t>
  </si>
  <si>
    <t>Vai var sūdzēties par pasūtītāju argumentējot, ka izvēlētā uzvarētāja piedāvājums ir nepamatoti lēts?</t>
  </si>
  <si>
    <t>par paziņojumu aizpildīšanu</t>
  </si>
  <si>
    <t>Par PIL 11.p. 7.d. piemērošanu</t>
  </si>
  <si>
    <t>Vai pretendents, kurš iepriekš piedalījās būvniecības iepirkumā, bet neuzvarēja, var piedalīties būvuzraudzības iepirkumā?</t>
  </si>
  <si>
    <t>pretendents ar pusgatavu izglītības materiālu grib piedalīties divu dažādu iestāžu rīkotos iepirkumos un par iepirkuma līgumu naudu pabeigt savu materiālu, vai tā var?</t>
  </si>
  <si>
    <t>uz kuru datumu jāpārbauda izslēgšanas noteikumi nomainītam apakšuzņēmējam un vai pēc tam atkārtoti jāpārbauda pats pretendents?</t>
  </si>
  <si>
    <t xml:space="preserve">Pasūtītājam diezgan bieži nāk automātiskie e-pasti no Indijas uzņēmuma angļu valodā ar jautājumu, kur var atrast nolikumu, vai uz šādiem e-pastiem ir jāatbild? </t>
  </si>
  <si>
    <t>Tehniskas problēmas ar PVS publikācijas publicēšanu.</t>
  </si>
  <si>
    <t>ja ir daļas ak, un katrā daļā viens piedāvājums, vai jāraksta pamatojums, ka prasības nav ierobežojošas</t>
  </si>
  <si>
    <t>kāda publikācija, ja iepirkums ir pārtraukts, kādas sankcijas, ja mēnesi ir aizmirsies?</t>
  </si>
  <si>
    <t>vai tiešām nodokļu parādam nav jābūt uz 2 datumiem?</t>
  </si>
  <si>
    <t>satraukta skolas direktore- kādi ir PIL sliekšņi</t>
  </si>
  <si>
    <t>vai pil 9.pantā var pārvērtēt piedāvājumus un pieņemt jaunu lēmumu</t>
  </si>
  <si>
    <t>par protokolu izsniegšanu</t>
  </si>
  <si>
    <t>kā uzrakstīt sūdzību par sps</t>
  </si>
  <si>
    <t>par regulāru iepirkumu minimāli termiņu</t>
  </si>
  <si>
    <t>ko darīt ja nepareizi ķekši eisā salikti divpakāpju procedūrā</t>
  </si>
  <si>
    <t>vai var slēgt beztermiņa līgumu par internetu</t>
  </si>
  <si>
    <t>ja pil 10p virsslieksnis,kad sanāk pied iesniegšanas termiņš</t>
  </si>
  <si>
    <t>vai jāvērtē piedāvājums, ko atsauc;</t>
  </si>
  <si>
    <t>ja ir 150% vai var izmest</t>
  </si>
  <si>
    <t>par Zaļajiem iepirkumiem ēdināšanas iepirkumiem</t>
  </si>
  <si>
    <t>par iepirkumu termiņiem</t>
  </si>
  <si>
    <t>vai var nerakstīt protokolu, tajā dienā,kad pārbauda nodokļu parādus, jo tā divu dienu nobīde</t>
  </si>
  <si>
    <t>uz kuru e-pastu jāsūta sūdzība</t>
  </si>
  <si>
    <t>kā plānot iepirkumus pēc reformas, vai jāskaita visi vecie, citu iestāžu iepirkumi tagad klāt, ko jāskaita kopā, ko nav</t>
  </si>
  <si>
    <t>cik ilgi kaut kādai informācijai jābūt publicētai pasūtītāja tīmekļvienē</t>
  </si>
  <si>
    <t>kā veic saskaņā ar PIL 9.panta 21daļu iepirkumu</t>
  </si>
  <si>
    <t>vai eis jāliek ķeksis pie profesionālās darbības pārkāpumiem, kad izslēgšanas noteikumus pārbauda</t>
  </si>
  <si>
    <t>par iepirkumiem vēl neizveidotai nodaļai</t>
  </si>
  <si>
    <t>par beztermiņa līgumiem (atkārtoti)</t>
  </si>
  <si>
    <t>par iepirkumu plānošanu (ceļu remontdarbi - vai 2 mazie vai AK)</t>
  </si>
  <si>
    <t>auto iepikumi - 1) vai var prasīt iesniegt OCTA un KASKO līgumu paraugus 2) vai līguma termiņā jāskaite garantija</t>
  </si>
  <si>
    <t>par sankcijām apakšniekiem</t>
  </si>
  <si>
    <t>par logu mazgāšanu - ja iedota līgumcena, kāpēc pasūtītājs slēdz līgumu par max summu</t>
  </si>
  <si>
    <t xml:space="preserve">grozījumi vai precizējums - paši nesaprot.. </t>
  </si>
  <si>
    <t>Rīgas nami. Kā iepirkt autoratlīdzības nodrošinātāja pakalpojumu AKKA LA - SP (tehniski iemesli)</t>
  </si>
  <si>
    <t>kāds NA regulē cenu aptauju?</t>
  </si>
  <si>
    <t xml:space="preserve">DB par nodokļu parādiem </t>
  </si>
  <si>
    <t>par līguma noslēgšanu pakalpojumu līgums</t>
  </si>
  <si>
    <t>LVĢMA Nomainīts apakšuznēmējs uz lietuviešu uzņēmumu, saka, ka Lituvā neizsniedzot vēsturiskās ziņas par nodokļu parādiem. Skat. e-certis</t>
  </si>
  <si>
    <t>LVT iepirkums (apsardze), 31.05. iesniegta sūdzība. 2.Pretendets uz līguma slēgšanu jautā, vai varēja izbeigt līgumu ar viņiem (līdz datumam vai summas sasniegšanai, nav atruna, kurš iestāsies pirmais) un vai ar jauno uzvarētāju varēja noslēgt pagaidu līgumu (noslēgts uz 1 mēnesi līdz sūdzības rezultātam)</t>
  </si>
  <si>
    <t>paraugi un izslēgšanas nosacījumi</t>
  </si>
  <si>
    <t>1) par iepirkuma komisiju, iespējamu konfliktu - ja līdzīgs uzvārds komis. loceklim un pretendenta pārst. personai , 2) vai var pagarināt garantiju, kas iesniegta pie piedāvājuma kļūdaina (tikai apliecinājums, ka garantija uz noteiktu mēnešu skaitu būs|)</t>
  </si>
  <si>
    <t>par internetu, 3x</t>
  </si>
  <si>
    <t>Policija. Jāpērk žoga būvdarbi kritiskās infratsruktūras objektam Izskatām ADJIL iespējas.</t>
  </si>
  <si>
    <t>par PIL 41(3) ja izziņa izdod 7.12, vai šodien (7.06) vēl der... skaita pēc Adm.procesa</t>
  </si>
  <si>
    <t>PIL 10. pantā ja par nolikumu uzdod jaut, ko darīt</t>
  </si>
  <si>
    <t>Ko darīt, ja 9. panta iepirkumā nav iesniegti piedāvājumi?</t>
  </si>
  <si>
    <t>par nodokļu pārbaudi ar 2 dienu nobīdi</t>
  </si>
  <si>
    <t>par būvniecības vadlīnijiām</t>
  </si>
  <si>
    <t>Vai apakšuzņēmējam var nodot 95% no darbiem?</t>
  </si>
  <si>
    <t>vai jāpārbauda vēlreiz izslēgšanas noteikumi, ja centralizētā iestāde prasa savai iestādei info</t>
  </si>
  <si>
    <t>vai ārvalstniekiem par izslēgšanas noteikumiem jāprasa izziņa mītnes valstī vai Latvijā?</t>
  </si>
  <si>
    <t>kā ārvalstniekam izslēgšanas noteikumus jāpārbauda</t>
  </si>
  <si>
    <t>vai zpi ir jāpiemēro, ja pērk atsevišķi ēdināšanu nometnei</t>
  </si>
  <si>
    <t>Kā vērtēt tehnisku kļūdu iepirkuma dokumentācijā</t>
  </si>
  <si>
    <t>Vai komisija var turpināt KD, ja maksimālais kandidātu skaits ir 3 bet viens neatbilst kvalifikācijas prasībām?</t>
  </si>
  <si>
    <t>Vai viens un tas pats speciālists var būt divu dažādu pretendentu piedāvājumos?</t>
  </si>
  <si>
    <t>Par iepirkumu apvienošanu vai dalīšanu</t>
  </si>
  <si>
    <t>Cik tālu drīkst izskaidrot piedāvājumu un kurā brīdī tā ir piedāvājuma maiņa?</t>
  </si>
  <si>
    <t>pēc kā klasificējams iepirkums?</t>
  </si>
  <si>
    <t>ko darīt, ja pretendents lamā, ka nav paspējis iesniegt eisā piedāvājumu, vai var pagarināt termiņu</t>
  </si>
  <si>
    <t>ja ak dokumentācijā nepieciešami grozījumi tikai vienā daļā, vai var pagarināt iesniegšanas termiņu tikai vienā?</t>
  </si>
  <si>
    <t>vai pasūtītājam ir jāsniedz atbildes, ja uzdod 3 dienas pirms piedāvājumu iesniegšanas termiņa beigām</t>
  </si>
  <si>
    <t>vajag būvdarbu līguma grozījumus, jo tirgus cenas nenormālas, ko darīt, ja nav atrunātie grozījumi</t>
  </si>
  <si>
    <t>Vai ZPI prasības jāpie mēro arī zemsliekšņa iepirkumiem?</t>
  </si>
  <si>
    <t>vai var līguma izpildes laikā grozīt līgumu un paredzēt tiešos maksājumus apakšuzņēmējam</t>
  </si>
  <si>
    <t>par iepirkumu summēšanu</t>
  </si>
  <si>
    <t>Meklē Līgu</t>
  </si>
  <si>
    <t>Vai eis var publicēt līguma grozījumus, ja paziņojums nosūtīts Eiropas vēstnesim?</t>
  </si>
  <si>
    <t>Par līguma grozījumiem 61 p.5. d.</t>
  </si>
  <si>
    <t xml:space="preserve">Vai iepirkuma līgumā, ja nav noteikta līgumcena, var norādīt tikai summu, kuru tā nedrīkst pārsniegt? </t>
  </si>
  <si>
    <t>Vai SP pēc metu konkursa ir sākotnējais paziņojums?</t>
  </si>
  <si>
    <t>Par līguma grozījumiem 61 p.5. d., par savstarpēji aizvietojamām piegādēm</t>
  </si>
  <si>
    <t>Par 41.p. 7 d, piedāvājuma izskaidrošanu</t>
  </si>
  <si>
    <t>kurā brīdī pretendnets var atsaukt piedāvājumu, vai vienalga jāvērtē līdz galam, pat ja atsauc</t>
  </si>
  <si>
    <t>Par pakalpojumu līguma pieredzes apliecināšanas periodu</t>
  </si>
  <si>
    <t>meklē Ilonu</t>
  </si>
  <si>
    <t>Ko darīt, ja gala ziņojums par iepirkumu nopublicēts, bet vienā daļā pretendents atteicies slēgt līgumu</t>
  </si>
  <si>
    <t>Kā aizpildīt paziņojumu par līgumu VV ietvaros, ID sūta pie mums.</t>
  </si>
  <si>
    <t>Par nepamamatoti lēta piedāvājuma vērtēšanu, kādus jautājumus pretendentam drīkst prasīt</t>
  </si>
  <si>
    <t>vai pretendents var balstīties uz fiziskas personas spējām</t>
  </si>
  <si>
    <t>Kāds cpv kods ir minerālmēsliem</t>
  </si>
  <si>
    <t>ko darīt, ja prasība bija par finanšu gadiem un jāiesniedz no vid gada pārskats, bet tagad ar kovidu viss pagarināts, un pretendneti sūdzas, ka nevar dabūt</t>
  </si>
  <si>
    <t>vai var slēgt līgumu pēc pus gada pēc lēmuma pieņemšanas</t>
  </si>
  <si>
    <t>Jālauž līgums par zāles pļaušanu (nepilda līgumu, PIL 9.p.). Vai var atkārtoti nesludināt PIL 9.p.? Nē</t>
  </si>
  <si>
    <t>Vai var rīkot cenu aptauju ja beidzies līgums bet nav noslēdzies jaunais iepirkums</t>
  </si>
  <si>
    <t>Vai termiņa pagarinājums ir būtiski grozījumi? kiuros gadījumos ir?</t>
  </si>
  <si>
    <t>Kur IUB mājas lapā glabājas augstākās tiesas spriedumu apkopojums? IUB SIK lēmumu apkopojums?</t>
  </si>
  <si>
    <t>Vai 61.p.5. daļa attiecas arī uz līgumiem virs ES sliekšņa?</t>
  </si>
  <si>
    <t>Plāno PIL 9.p. iepirkumu (saimn. preces). Vai var izmantot zemākās cenas kritēriju, bet līgumu vai Visp. vienošanos slēgt par pasūtītāja noteiktu summu. Jā</t>
  </si>
  <si>
    <t>Ja prasīta pieredze 2 jaudas ziņā līdzvērtīgu katlu uzstādīšanā, vai der, ja 1 katls ir lielāk, otrs mazāks, bet kopā sanāk. Nē</t>
  </si>
  <si>
    <t>Ja pretendents EIS norādījis, ja iesniedz piedāvājumu 1 daļai, bet faktiski iesniegts 2, vai to drīkst vērtēt?</t>
  </si>
  <si>
    <t>lūdz skaidrot administratīvi teritoriālo reformu, vai drīkst pārtraukt līdz reformai slēgtos līgumus un sludināt jaunus iepirkumus?</t>
  </si>
  <si>
    <t>Ja grib pārtraukt iepirkumu, vai obligāti jāizvērtē iesniegtie piedāvājumi?</t>
  </si>
  <si>
    <t>Būvn. līgums, atklājusies nepilnība projektā (nav ieprojektētas kāpnes), izpildītājs par papildu darbiem prasa nesamērīgu (pasūtītāja ieskatā) summu ko darīt - lauzt līgumu, nodot izpildi citam, grozīt? Nodot nevar, par pārējo lai lemj un vērtē</t>
  </si>
  <si>
    <t>Kā vērtēt piedāvājumu, ja atsevišķās tāmes pozīcijās ir 0</t>
  </si>
  <si>
    <t>Vai var veikt pāatrinātu AK būvuzraudzībai. Var, ja ir pamatojums (jāiekļauj procedūras ziņojumā)</t>
  </si>
  <si>
    <t>1)vai var lūgt iesniegt kvalif. apliec. dok. par pieredzi objektos, ja iesniegta tikai tabula ar info par šiem objektiem. Pirmšķietami var, bet tikai par piedāvājumā minētajiem objektiem. 2) Apakšuzņēmējs, ar kura pieredzi daļēji pierāda kvalifikāciju, kas tas ir- persona, uz kuras spējām balstās, attiecīgi jāpārbauda izsl. not.</t>
  </si>
  <si>
    <t>Vai drīkst vērtēt tādus dokumentus, ko pretendents iesniedzis, bet sākotnēji nolikumā netika prasīti.</t>
  </si>
  <si>
    <t>1) iepirkums tiek pārtraukts drīz pēc izsludināšanas (nav piešķirti plānotie līdzekļi), EIS jau ir publicēts, PVS vēl nav, pa to laiku ieinteresētais pret. uzdevis jaut. Kā viņu informēt par iepirk. pārtraukšanu.2) vai drīkst sludināt jaunu iepirkumu, ja iepriekšējā visi piedāvājumi ir noraidāmi, bet vēl nav pagājis nogaidīšanas termiņš. pasūtītāja lēmums.</t>
  </si>
  <si>
    <t>1) Vai 9. panta iepirkumā drīkst atbildēt uz pretendentu jautājumiem vēlāk kā 4 dienas pirms piedāvājumu iesniegšanas? 2) Kā publicēt līguma grozījumus? 3 Kā izprotams 61.p. 3.d. 1. punkta nosacījums</t>
  </si>
  <si>
    <t xml:space="preserve">1) vai tiesa, ka apsardzes pakalpojumiem zem 42000 var nepiemērot 9.pantu, tikai izslēgšanas noteikumus? Jā. 1) Ja ir viens objekts, kurā vajag tehnisko un fizisko apsardzi un katrai līgumc. ir zem 42000 eiro 12 mēnešos, var rīkot divas cenu aptaujas? Nē, jāskaita kopā. Tiešām??? </t>
  </si>
  <si>
    <t>Par centralizētā iepirkuma veikšanu, vai var kautkādā veidā nolikumā paredzēt, lai padotības iestādes pašas publicē iepirkuma līgumus, kas noslēgti uz centralizētā pamata</t>
  </si>
  <si>
    <t>par cenu aptaujas iekšējiem noteikumiem</t>
  </si>
  <si>
    <t>par nodokļu parādu neesamību un papildināša/precizēšana</t>
  </si>
  <si>
    <t>meklē Inesi Balodi</t>
  </si>
  <si>
    <t>grīdas remontdarbi un jumta remontdarbi jāiepērko kopā vai var dažādos iepirkumos</t>
  </si>
  <si>
    <t>par "0" cenu līdz 10.tk.</t>
  </si>
  <si>
    <t>EIS ir pievienojies bojāts dokumenta fails, ko nevar atvērt, vai pievienojot jaunu failu, tie būs kā nolikuma grozījumi?</t>
  </si>
  <si>
    <t>Vai 9.p. iepirkumā nodokļu parādi jāpārbauda visiem apakšuzņēmējiem? Ja apakšuzņēmējam ir nodokļu parāds un tas neiesniedz apliecinājumu, ka parāda nav, vai ir jādod iespēja nomainīt apakšuzņēmēju?</t>
  </si>
  <si>
    <t>pretendents piesaista sava SIA valdes locekli kā personu uz kuras spējām balstās</t>
  </si>
  <si>
    <t>Vai nolikumā var likt prasību, ka būvuraugs nav iepriekš 3 gadu periodā strādājis pie būvnieka?</t>
  </si>
  <si>
    <t>pretnedents prasa, kā vērtēs pieredzi, ja iesniegs piedāvājumu abās daļās.. ko mums teikt?</t>
  </si>
  <si>
    <t>Vai konkrētajā situācijā var piemērot PIL 4.p. izņēmumu?</t>
  </si>
  <si>
    <t>Vai PIL 41.p. 11.p. attiecas uz 9. p. ieprikumiem?</t>
  </si>
  <si>
    <t>PIL 9.pants, piegādātājs sajaucis ailītes un nepareizi ierakstījis cenu, vai varētu mainīt (starpība niecīga)</t>
  </si>
  <si>
    <t xml:space="preserve">Par termiņu, kurā jāsniedz atbildes uz piegādātāju jautājumiem? </t>
  </si>
  <si>
    <t>par PIL 9 un nodokļu pārbaudi</t>
  </si>
  <si>
    <t>vai obligāti prasīt kkādus pieredzi apliecinošu dokumentus speciālistam</t>
  </si>
  <si>
    <t>par PIL 45(2) - pretendnets prasa, kādēļ noteikts lielāks apgrozījums par 2 paredzamajām līgumcenām</t>
  </si>
  <si>
    <t>Dzintaru koncertz. AK, vai var prasīt iesniegt neiesniegto finanšu apgroz. apliec., objektu sarakstu. Nē</t>
  </si>
  <si>
    <t>par sanciju teikuma ievietošana arī PIL 9.p. līguma projektā</t>
  </si>
  <si>
    <t>Kad komisija ir lemttiesīga, ja pavisam tajā 6 locekļi? 2/3 jeb vismaz 4.</t>
  </si>
  <si>
    <t>Kāda izziņa jāprasa ārvalstniekam par nodokļiem</t>
  </si>
  <si>
    <t>par plānošanu - gada griezums</t>
  </si>
  <si>
    <t>Veikts PIL 9.p. iep., nav izsludināts PVS (nav nostrādājusi automātiskā pārsūtīšana no EIS), ko darīt (pied. termiņš nav vēl istājies)</t>
  </si>
  <si>
    <t>Prezidenta kanceleja. Ēdin. līgums noslēgts līdz noteiktam termiņam, bet nav iztērēts, vai var pagarināt? Nav pamata</t>
  </si>
  <si>
    <t>Vai uz PIL 9.p iepirkumu attiecas 41.p. 11.daļa (9.p. (7) ir atsauce uz 41.p.) - nē, tikai uz AK vai SK</t>
  </si>
  <si>
    <t xml:space="preserve">par CVP kodiem specifiskiem </t>
  </si>
  <si>
    <t>uz kuru datumu jāpārbauda izslēgšanas noteikumi nomainītam apakšuzņēmējam un vai pēc tam atkārtoti jāpārbauda pats pretendents? - pats nav jāpārbauda atkārtoti, apakšuzņēmējs uz tiem pašiem datumiem kā pretendents, BUJ [6.5]</t>
  </si>
  <si>
    <t>ko darīt, ja pretendnets ir pārkopējis teh.spec. un nav norādījis konkrētu piedāvāto preci</t>
  </si>
  <si>
    <t xml:space="preserve">ja prasīts exel, iesniedz pdf, vai varētu prasīt iesniegt excel, jo nevar redzēt cenas </t>
  </si>
  <si>
    <t xml:space="preserve">Vai PIL 9.p. iepirkums ir jāpārtrauc, japretendents atsakās slēgt līgumu, vai arī var piešķirt nākamajam? </t>
  </si>
  <si>
    <t xml:space="preserve">PIL 9.p. apakšuzņēmējs (nebalstās) veic 90% </t>
  </si>
  <si>
    <t>Piedāvājumā norādītais ražotājs vairs neražo tādu preci, kā bija norādīts piedāvājumā. Ko darīt? noskaidrojiet, varbūt cits ražo</t>
  </si>
  <si>
    <t>Kā PVS sistēmā atrast paziņojumu par līgumu</t>
  </si>
  <si>
    <t>Vai drīkst nomainīt apakšuzņēmēju, ja tam nodokļu parāds? Kam jāprasa info, ja apakšuzņēmējam nodokļu parāds, pretendentam vai pašam apakšuzņēmējam?</t>
  </si>
  <si>
    <t>Par SPSIL 48.(2)2) izsl. not. - kas tie par lēmumiem, kas apliecina pārkāpumu. MK 109 28.02.2017</t>
  </si>
  <si>
    <t>Kā nomaksāt depozītu?</t>
  </si>
  <si>
    <t>AK nolik. atsauce uz 41. (11) 1.p.  - ja pārsniedz norādīto līgumc., ir jānoraida</t>
  </si>
  <si>
    <t>NVA 1) transporta nomas un pārbūves iepirkums - vai var izvirzīt prasības pārbūvētāja kvalifikācijai, 2) vai IUB veic iepirkumu pirmspārbaudi ne ES projektiem, 3) kā vērtēt tehn. spec., ja tikai pārkopēta TS un palicis "vai ekvivalents"</t>
  </si>
  <si>
    <t>Kā nosūtīt gala ziņojumu pretendentiem</t>
  </si>
  <si>
    <t>iepirkumā uzvarējusi biedrība, kas nav PVN maksātājs. Vai jāpārbauda izslēgšanas noteikumi? Jā</t>
  </si>
  <si>
    <t>AK. Vai izsl. not. jāpārbauda visiem vai tikai tam, kuram piešķiramas līg. slēgšanas tiesības</t>
  </si>
  <si>
    <t>Ja pasūtītājs grib nomāt telpas, vai piemērojams izņēmums?</t>
  </si>
  <si>
    <t>Ko darīt, ja zemsliekšņa iepirkumā piedāvājumu iesniedz pasūtītāja padotības iestāde? vai var slēgt līgumu?</t>
  </si>
  <si>
    <t>Vai AK iespējams samazināt piedāvājumu iesniegšanas termiņus?</t>
  </si>
  <si>
    <t>DAP. Personu apvienība no fiziskām personām, kā to vērtēt</t>
  </si>
  <si>
    <t>Vai izpildītājs in-house līguma izpildes gaitā var piesaistīt apakšuzņēmēju?</t>
  </si>
  <si>
    <t>Daugavpils ND. Būvnieku kvalifikācijas vadlīnijas, 1.4.p. - uz kuru datumu jābūt reģistrētam BIS? Tiešām vietējiem pirms pied. iesniegšanas un ārvalstniekiem pirms līg. noslēgšanas? JĀ!</t>
  </si>
  <si>
    <t>Vai gadījumā ja iepirkumā uzvar filiāle, var slēgt līgumu ar mātes uzņēmumu?</t>
  </si>
  <si>
    <t>Vai PIL 9.p. obligāti jāpublicē pied. cenas (nevar skaidrot iespējami nepamatoti lētu, ja neredz citu cenas)</t>
  </si>
  <si>
    <t>Vai pretendenta iesniegums tiesai par nodokļu parāda pārsūdzību var apliecināt nodokļu parāda neeasmību ( jā protams :D)</t>
  </si>
  <si>
    <t>Par izmešiem un Euro 6 standartu</t>
  </si>
  <si>
    <t>Pasūtītājs vēlas rīkot ieinteresēto piegādātāju sanāksmi, kā to rīkot?</t>
  </si>
  <si>
    <t>Auto nomas iepirkums. PIL 54.p. kā veidot dokumentāciju</t>
  </si>
  <si>
    <t>1) Nodokļu parādu pārbaude PIL 9.p., ja pied. iesniegšana un starplēmuma pieņemšana ir vienā dienā - viena izziņa, 2) kad jāpieprasa izziņa par šo dienu - pāc 2 d.d., skat. skaidrojumu IUB, 3) AK virs ES, PVS publikācija sestdienā, EIS - pirmdien, ko darīt (fondu projekts). Varbūt pagarināt iesn. termiņu, lai būtu nodrošināts nepieciešamais dienu skaits</t>
  </si>
  <si>
    <t xml:space="preserve">par plānošanu </t>
  </si>
  <si>
    <t>Par PIL 41.p. 6.d. piemērošanu.</t>
  </si>
  <si>
    <t>Vai var pieacināt jaunus iepirkuma komisijas locekļus jau izveidotai komisijai?</t>
  </si>
  <si>
    <t>vai ir jāskaita kopā dažādi mediju pakalpojumi vai nav</t>
  </si>
  <si>
    <t>Vai SP obligāti jāiesniedz piedāvājumi papīra formātā?</t>
  </si>
  <si>
    <t>preces nr nesakrīt tehniskajā un fin piedāvājumā; dok glabāšana;iepirkuma komisijai kad jāpārbauda pvs sodāmība</t>
  </si>
  <si>
    <t>Vai, rīkojot iepirkumu atbilstoši PIL 9.p. 21.d., nav jāpārbauda izslēgšanas noteikumi?</t>
  </si>
  <si>
    <t>Vai var atklāt visu piedāvājumu kopējās cenas?</t>
  </si>
  <si>
    <t>vai pil 9.panta ietvaros ja slēdz analoģiski vv ir jāpublicē mazie līgumi</t>
  </si>
  <si>
    <t>Kādā formātā kontroles departamentam nosūtīt dokumentus pārbaudei?</t>
  </si>
  <si>
    <t>Vai varētu minēt piemērus, kuros gadījumos varētu prasīt, lai pretendentam būtu pieredze strādājot konkrētā jomā noteiktu gadu skaitu.</t>
  </si>
  <si>
    <t>vai ir atcelts likums, kas nosaka, ka objekta apskate būvniecībā ir obligāta</t>
  </si>
  <si>
    <t>vai var slēgt līgumu ar tādu pretendentu, kuram tehniskais piedāvājumus nesakrīt ar nolikumu</t>
  </si>
  <si>
    <t>vai metos var būt tā, ka uzaicina konkrētus dalībniekus, vai var būt 2 sekretāres</t>
  </si>
  <si>
    <t>Piedāvājums iesniegts no cita pretendenta EIS profila, vai tas ir ok?</t>
  </si>
  <si>
    <t>Ieprikums bija izsludināts zem ES sliekšņa, bet pa visām 3 daļām kopā tomēr pārsniedz slieksni, vai vajag sludināt jaunu ierpikumu?</t>
  </si>
  <si>
    <t>AK nebija iesniegts neviens piedāvājums, pāries uz SP, vai vajag saglabāt visas nolikuma prasības tādas pašas?</t>
  </si>
  <si>
    <t>Pretendents uzskata, ka AK uzvarētāja piedāvātā prece neatbilst nolikuma prasībām, vai var pārsūdzēt rezultātus?</t>
  </si>
  <si>
    <t>vai var rīkot sp, ja jau ir par šo pašu iepirkuma priekšmetu noslēgta vv</t>
  </si>
  <si>
    <t>Vai pasūtītājs var mainīt līguma termiņu, ja tas ir skaidri atrunāts līgumā?</t>
  </si>
  <si>
    <t>par iepirkumu plānošanu (zemsliekšņa vai 9. pants?)</t>
  </si>
  <si>
    <t>vai brīvdienas jāskaita iekšā piedāvājumu iesniegšanas termiņā</t>
  </si>
  <si>
    <t>Par iepirkuma veida izvēli, zemslieksnis vai 9. pants?</t>
  </si>
  <si>
    <t>Par 9.p. 21. daļu</t>
  </si>
  <si>
    <t>Par faukultatīvajiem izslēgšanas noteikumiem. Vai var jaunus piedomāt klāt?</t>
  </si>
  <si>
    <t>Par KaS pēc AK, vai var uzaicināt uz sarunām arī tādus piegādātājus, kuri nebija iesnieguši AK piedāvājumu?</t>
  </si>
  <si>
    <t>Tiek rīkots iepirkums uz 3 gadiem, vai paredzamā līgumcena jāksaita kopā pa visiem gadiem?</t>
  </si>
  <si>
    <t>Vai apakšuzņēmējiem ir jāpārbauda sankcijas?</t>
  </si>
  <si>
    <t xml:space="preserve"> Par nodokļu pārbaudi ar 2 dienu nobīdi</t>
  </si>
  <si>
    <t>Vai metu konkursa dokumentācijā var izdarīt grozījumus?</t>
  </si>
  <si>
    <t>Vai var slēgt VV ar tiem pretendentiem, kuri atbilst kvalifikācijas prasībām un neiekļaut VV slēgšanai cenas prasības?</t>
  </si>
  <si>
    <t>atkal jautājums par 9.p. 21.d.</t>
  </si>
  <si>
    <t>kāda ir [pēdējā diena pirms piedāvājumu iesniegšanas dienas AK, kad var pagarināt piedāvājumu iesniegšanas termiņu?</t>
  </si>
  <si>
    <t>Par vērtēšanu.</t>
  </si>
  <si>
    <t>Kā līgumā atrunāt situāciju, ņemot vērā nolikumā ietverto pasūtītāja iespēju atteikties no daļas pakalpojumu, ja trūkst fianasējuma</t>
  </si>
  <si>
    <t xml:space="preserve">Par sankciju pārbaudi. </t>
  </si>
  <si>
    <t>par 42. panta izslēgšanas noteikumiem</t>
  </si>
  <si>
    <t>Vai gadījumā ja veikts iepirkums un piešķirti papildus līdzekļi, gada ietvaros drīkst rīkot vēl vienu identisku iepirkumu</t>
  </si>
  <si>
    <t>Par ieprikuma sadalīšanu, pirms 2 gadiem iepirka projektēšanu bez autoruzraudzības, jo nevarēja zināt vai iegūs finansējumu, vai var iepirkt autoruzraudzību atsevišķi?</t>
  </si>
  <si>
    <t>Vai ir jāpārbauda nodokļu parāds zemsliekšņa iepirkumos?</t>
  </si>
  <si>
    <t>Vērtēšanas laikā ir nomiris speciālists, vai var nomainīt uz citu?</t>
  </si>
  <si>
    <t>Vai iepirkumam PIL 9.p. 21.d. kārtībā ir jāpārbauda izlsēgšanas noteikumi?</t>
  </si>
  <si>
    <t>Vai apsardzes pakalpojumus līdz 42 000 EUR var veikt saskaņā ar 9.p. 20.d. ?</t>
  </si>
  <si>
    <t>Vai IUB var sniegt viedokli par iespējamiem interešu konfliktiem būvniecības ieprikumos?</t>
  </si>
  <si>
    <t>Par piedāvājumu ieniegšanas termiņa pagarināšanu, veicot grozījumus nolikumā? Vai ārvalsts pretendentiem ir jāprasa pašiem iesniegt izziņas, ka tie neatbislt izslēgšanas noteikumiem?</t>
  </si>
  <si>
    <t>Pretendents nav pamanījis, ka nolikumā ir veikti grozījumi un iesniedzis neatbilstošu piedāvājumu, vai var noraidīt?</t>
  </si>
  <si>
    <t>vai būvuzraudzība jāskaita kopā gada griezumā</t>
  </si>
  <si>
    <t>Pretendents PIL 9.p. iepirkumā iesniedzis piedāvājumu, kam līgumcena pārsniedz robežvērtības, vai var noraidīt?</t>
  </si>
  <si>
    <t>fin.saņ</t>
  </si>
  <si>
    <t>par MK 104 &gt; CFLA</t>
  </si>
  <si>
    <t>Nod.V.A.</t>
  </si>
  <si>
    <t>par nodokļu pārbaudi, 2 dd, un līgums noslēgšanu</t>
  </si>
  <si>
    <t>Iepirkums ir sadalīts daļās, vienā daļā 100% tiek nodoti apakšužņemējam, vai ir jāpārbauda izslēgšnaas noteikumi?</t>
  </si>
  <si>
    <t>par apmācību iespējām</t>
  </si>
  <si>
    <t>Vai PIL 41.p. 11.p. attiecas uz 10. p. ieprikumiem?</t>
  </si>
  <si>
    <t xml:space="preserve">Vai piedāvājumu iesniegšanas termiņā ir jāskaita arī svētku dienas? </t>
  </si>
  <si>
    <t>kur noteikts PIL AK grozījumu termiņš</t>
  </si>
  <si>
    <t>Tiek grozīts nolikums, vai vajag grozīt piedāvājumu iesniegšanas termiņu?</t>
  </si>
  <si>
    <t>Vai ADJIL piedāvājumi tiek ieniegti caur EIS vai papīra formātā?</t>
  </si>
  <si>
    <t xml:space="preserve">Vai, ja pretendents ir norādījis 0 kādā finanšu piedāvājuma pozīcijā, viņš būtu jāslēdz automātiski ārā? </t>
  </si>
  <si>
    <t>VV ir noslēgta ar 3 pretendentiem, VV ir noslēgta par vienām stundas likmēm, savukārt piedāvājumi pēc tam tiek sniegti par daudz lielākām stundas likmēm, vai tā var darīt?</t>
  </si>
  <si>
    <t>kā pārliecināties vai nav iesniegta sūdzība un lemt par līguma noslēgšanu</t>
  </si>
  <si>
    <t>nosūtīta publikācija ID publikācijai, bet tur kļūdas, atdodiet</t>
  </si>
  <si>
    <t>līguma izpildītājam atņem iDS, vai var taisīt tagad sarunu procedūru</t>
  </si>
  <si>
    <t>vai var labot aritmētiskas kļūdas</t>
  </si>
  <si>
    <t>par vērtēšanu cenu aptaujā</t>
  </si>
  <si>
    <t>PIL 9(21) revidentu iepirkumi - kas jāpiemēro un kas nē</t>
  </si>
  <si>
    <t>vai laukuma labiekārtošanas darbus jāskaita kopā ar caļu atjaunošanas darbiem</t>
  </si>
  <si>
    <t>2x pagarināts pied.termiņš AK - par kādu vēl main. termiņu jāpagarina</t>
  </si>
  <si>
    <t>par pārvadājumiem</t>
  </si>
  <si>
    <t>korektūrai ķīmijas grāmatai varētu piemēroi PIL 5p.16.ptu.</t>
  </si>
  <si>
    <t>par PIL18(4)</t>
  </si>
  <si>
    <t>spsil ja pieprasa papildu info, cik ilgs terimiņš jādod</t>
  </si>
  <si>
    <t>kā izvļeēties uzvarētāju PIL 9 ieprikumā, ja visi piedāvājuši vienādas starpniekcenas</t>
  </si>
  <si>
    <t>PIL 42. (2) Pret. plāno balstīties uz personu, ar kuru pasūtītājs šogad pārtrtaucis līgumu, un iekļāvis nolikumā PIlL 42.(2) izsl. not. Vai uz šādu pers. var balstīties? Drīzāk nē, bet pastāv PIL 43.p. par uzticamības atjaunošanu.</t>
  </si>
  <si>
    <t>VRAA nezina, kādu profilu izmantot pasūtītājam ADJIL mazā iepirkuma gadījumā iekš EIS</t>
  </si>
  <si>
    <t>kkāda problēma ar PIL 42.panta izslēgšnas nosacījumu pārbaudi pers.uz uras spējām balstās</t>
  </si>
  <si>
    <t>AK. Ja iesniegti 2 pied., bet viens noraidīts, vai ziņojumā jāiekļauj pamatojums (MK 107 19.p.) Nav obligāti</t>
  </si>
  <si>
    <t>Daugavpils univ. Kā pārbaudīt nodokļus fiz.per., ja EIS izziņā neuzrādās info. Pēc analoģijas ar universitātām, BUJ 6.7</t>
  </si>
  <si>
    <t xml:space="preserve">izstrdājuši kkādu noteikumus, kas ir pretrunā PIL, un interesējas, ko atbildēt pasūtītājam - vai būtu ok! izslēgt pretendnetu PVN maxātāju, ja tā cena bez PVN ir labākā, savukār ar PVN kko pārsniedz, un slēgt līgumu ar PVN nemaxātāju.. </t>
  </si>
  <si>
    <t>Ja noslēgts iepirkuma līgums, bet darbi nav uzsākti un līgums lauzts, vai var ņemt šī iepirkuma nāka mo uzvarētāju. Nē, iepirkums beidzas līdz ar līguma noslēgšanu</t>
  </si>
  <si>
    <t>PIL 9.p., nebija piedāvājumi, bet mainīs kvalif. prasības, vai var piemērot SP? Ticamāk nē, neizpildās PIL 9.p.(21) 3.p. - jāveic parasts p.panta iepirkums</t>
  </si>
  <si>
    <t xml:space="preserve">līguma izpilde, konstetēts, ka nav pārbaudīta viena pers.uz kuras spējām balstījās. pārbaudīja. viss kārtībā.. papildinās ziņojumu un skaidrosies ar CFLA.. </t>
  </si>
  <si>
    <t>uz kāda panta pamata izbeigt iepirkumu, ja PIL 9 nav iesniegts neviens piedāvājums</t>
  </si>
  <si>
    <t>Nesaprot, kā pārbaudīt sankcijas. Kopā pusstundu pētījām IUB skaidrojumu un konkrētajās bāzēs gājām iekšā un pārbaudījām uzņēmumu.</t>
  </si>
  <si>
    <t>grib/negrib sludināt ieprikumu līdz jaunai domei; par piedāvājuma precizēšanu/papildināšanu</t>
  </si>
  <si>
    <t>Dzintaru koncertzāle 1) Nesaprot, kā vērtēt savā nolikumā prasīto finanšu apgrozījumu.2) Kā pārliecīnāties, ka netiks piegādāti lietoti LED ekrāni (piedāvāta dīvaini zema cena)</t>
  </si>
  <si>
    <t>ADJIL uzdota jautājuma publicēšana</t>
  </si>
  <si>
    <t>A birojs. iepirkuma līguma slēgšana ir procesā, TS paredzēti bezmaksas dvieļu turētāji u.c., pasūtītājs neiet uz komunikāciju, ko darīt. Civiltiesisks līgums tas ir</t>
  </si>
  <si>
    <t>Līg.groz. vajadzīgi, PIL 9.p., papildu pakalpojumi (mākslīgais zālājs, kura sākotnēji nebija). Pasūtītāja kompetencē domāt</t>
  </si>
  <si>
    <t>ēkas projektēšanas iepirkums izsludināts, vajag papildu ēku uzprojektēt, kā iepirkt. Izlasīt plānošanas skaidrojumu</t>
  </si>
  <si>
    <t>SP nav konkurences tehnisku iemesku dēļ, vienīgais piegādātājs amerikānis, vai var taisīt dokuemnt.tikai ENG</t>
  </si>
  <si>
    <t>sūdzības iesniegšana pa 9.pantu</t>
  </si>
  <si>
    <t>iekļāvuši protokolā saiti uz IUB skaidrojumu, bet saite vairs nedarbojas. Kur palicis skaidrojums. Atradu - BUJ 8.10</t>
  </si>
  <si>
    <t>Vai iepirkumā, ko organizē sask. ar iekšējo kārtību (pasākums 20 darbiniekiem) var izvirzīt prasību, lai izpildītāja darbinieki būtu vakcinēti pret Covid-19. Pēc pasūtītāja ieskatiem, noskaidrojot, vai tādi izpildītāji vispār ir un vai prasība pamatota konkrētajā gadījumā</t>
  </si>
  <si>
    <t>RTU Vai SP, ja vienīgais pretendents ārvalstnieks, visai dok. jābūt arī latviski? Latviešu valodas likums jāievēro</t>
  </si>
  <si>
    <t>PIL 9.p. būvdarbi. Vairums piedāvājumu pārsniedz 9.p. slieksni. Ko darīt? Vērtēt tos, kas nepārsniedz.</t>
  </si>
  <si>
    <t>1) vai 42.panta fakult,noteikumus var izvēlēties vai jāpiemēro visi 2) vai EVIPD, kas iesniegts kā pdf ir ok un atbilstošs</t>
  </si>
  <si>
    <t>Jēkabpls ND. Līg. izpildes term. noteikts līgumā un tas jau pagājis, jo ievilkās vērtēšana, bet nu noteikts uzvarētājs un jāslēdz līgums, kā rīkoties. Slēgt līgumu, ja uzvarētājs piekrīt, un grozīt darbu sākuma datumu atbilstoši reālajam.</t>
  </si>
  <si>
    <t>par līguma grozījumiem un kur var uzzināt vai iesniegta sūdzība</t>
  </si>
  <si>
    <t>par līguma grozījumu publicēšanu PIL 33.pants</t>
  </si>
  <si>
    <t>kas jādara pvs pēc admin.reformas, kas jāķeksē utt..</t>
  </si>
  <si>
    <t>finanšu piedāvājuma vērtēšana</t>
  </si>
  <si>
    <t xml:space="preserve">ATR par ēdināšanu - ja beidzies pievienojamajai pašvaldībai ēdināšanas līgums, vai varētu vegrozījumus esošā līgumā un palielināt apjomu </t>
  </si>
  <si>
    <t>kaut kādām plastikāta kartēm mainījies dizains, kā grozīt līgumu, plus izdoti kaut kādi v;el klāt MK noteikumi</t>
  </si>
  <si>
    <t>par publikāciju, ja mainās novads, vai var rakstīt, ka slēgs līgumu tad kad dabūs piķi</t>
  </si>
  <si>
    <t>Ir noslēgts līgums par NĪ apdrošināšanas pakalpojumiem, kamēr tiek rīkots jauns iepirkums, iepriekšējais jau ir beidzies un ir nepieciešams nodrošināt pakalpojuma nepārtrauktību, ko darīt?</t>
  </si>
  <si>
    <t>Pretendentam ir nodokļu parāds uz konkrētajiem pārbaudes datumiem, PVN deklarācijas korekciju dēļ, vai var slēgt ārā?</t>
  </si>
  <si>
    <t>kāds ir pil9 panta būvniecības slieksnis, kā pārbaudīt izslēgšanas noteikumus pil 9p</t>
  </si>
  <si>
    <t>vai var būvniecības iepirkumam piemērot stingrāku procedūru, nekā būtu jābūt</t>
  </si>
  <si>
    <t>Vai VSAOI jāskaita iekšā, nosakot paredzamo līgumcenu?</t>
  </si>
  <si>
    <t>par bērnu nometnēm, vai tas ir 2.pielikums</t>
  </si>
  <si>
    <t>Par MK 104 not.</t>
  </si>
  <si>
    <t>vai jāizsniedz protokli pēc kandidātu atlases</t>
  </si>
  <si>
    <t>par ventilācijas remontu vai var slēgt atsevišķu līgumu</t>
  </si>
  <si>
    <t>Par interešu konfliktu.</t>
  </si>
  <si>
    <t>Vai var apstrīdēt nolikuma prasību, ka ir nepieciešami 3 pieredzi apliecinoši līgumi?</t>
  </si>
  <si>
    <t>Tika rīkota sarunu procedūra, kurā neviens no uzrunātajiem pretendentiem nepiedalījās, vai ir nepieciešams gala ziņojums?</t>
  </si>
  <si>
    <t>Par PIL 9.p. 21. daļu.</t>
  </si>
  <si>
    <t>ja prasa pieredzi pārbūvē, vai der tikai jumta pārbūvē</t>
  </si>
  <si>
    <t>Vai nepieciešams norādīt papildu CPV kodu?</t>
  </si>
  <si>
    <t>vai var līguma izpildē mainīt kaut kāda nodokļa % likmi</t>
  </si>
  <si>
    <t>vai var balstītīes uz apakšuzņēmēju, lai apliecinātu pieredzi</t>
  </si>
  <si>
    <t>kā jāpārbauda izslēgšanas noteikumi nodokļu parādi</t>
  </si>
  <si>
    <t>par ēdināšanu, ko darīt ja nesniedz piedāvājumus</t>
  </si>
  <si>
    <t>kā grozīt līgumu, ja atkrīt kaut kādi darbi, apjoms</t>
  </si>
  <si>
    <t>vai var ņemt labāku piedāvājumu, nekā nolikuma prasības</t>
  </si>
  <si>
    <t>1) vai visiem pretendentiem ir jāpārbauda nodokļu parādi 2) vai zpi izcelsmes vieta ir arī ražošanas vieta</t>
  </si>
  <si>
    <t>vērtēšana 104 ietvaros, nevar sazvanīt LIAA</t>
  </si>
  <si>
    <t>vai 25% kapitāldaļu īpašniekam jāpārbauda maksātnespēja</t>
  </si>
  <si>
    <t>par pil 10p</t>
  </si>
  <si>
    <t>spsil iepirkums zem sliekšņa, pārsūdzība</t>
  </si>
  <si>
    <t xml:space="preserve">par TAP portāla grozījumu vēstuli, grib ātrāk </t>
  </si>
  <si>
    <t>kāds numurs jāliek iepirkumam ja rīt mainās no pašvalības uz novadu</t>
  </si>
  <si>
    <t>ginekoloģiskajiem krēsliem kāds cpv kods</t>
  </si>
  <si>
    <t>xx</t>
  </si>
  <si>
    <t>par 104 mk noteikumiem</t>
  </si>
  <si>
    <t>finanšu piedāvājuma vērtēšana, maina vienībs cenu,noraidāms, vai pārrakstīšanās kļūda</t>
  </si>
  <si>
    <t>kur sankcijas jāpārbauda</t>
  </si>
  <si>
    <t>kkada koledža</t>
  </si>
  <si>
    <t xml:space="preserve">grib pirkt minerālmēslus un maksāt ar graudiem </t>
  </si>
  <si>
    <t>vai lēmums par labprātīgu samaksu būs nodokļu parāda neesības apliecinājums</t>
  </si>
  <si>
    <t>vai auto noma ir piegādes līgums, un nevar atrast cpv kodu hibrīdauto</t>
  </si>
  <si>
    <t>sūdzības iesniegšana</t>
  </si>
  <si>
    <t>TOP jautājumi</t>
  </si>
  <si>
    <t>Par beztermiņa līgumiem/ vai mūžīgi pagarināmajiem</t>
  </si>
  <si>
    <t xml:space="preserve">Ko darīt, ja vairs neražo piedāvājumā norādīto preci? </t>
  </si>
  <si>
    <t>PVN maxātāji - ja bez PVN izdevīgi, ja ar - izdevīgāks tas, kas PVN nemaxā</t>
  </si>
  <si>
    <t>vi var izvēlēties labāku piedāvājumu kā prasīts nolikumā</t>
  </si>
  <si>
    <t>PIL 18(4)</t>
  </si>
  <si>
    <t>JŪLIJS'21</t>
  </si>
  <si>
    <t>EIS pretendents ir norādījis piedāvājuma cenu kā 1 centu, bet iesniegtajā piedāvājumā ir norādīta korektā cena, vai var vērtēt to cenu, kas ir iekļauta piedāvājumā?</t>
  </si>
  <si>
    <t>pas opcijām pēc AK, ja iesniegts viens padārgs piedāvājums</t>
  </si>
  <si>
    <t xml:space="preserve">Par piedāvājumu iesniegšanas termiņu pagarināšanu pēc nolikuma grozīšanas? Vai nolikumā kļūdaini noteiktās cenas (cena ir noteikta kā fiksēta MK noteikumos) grozīšana būs kvalificējama kā nolikuma grozījumi? </t>
  </si>
  <si>
    <t xml:space="preserve">Vai 9. panta kārtībā rīkota iepirkuma līgumā var paredzēt iespēju nomainīt apakšužņēmējus atbilstoši PIL 63.p.? </t>
  </si>
  <si>
    <t>SIA Bindres</t>
  </si>
  <si>
    <t xml:space="preserve">Edgars. EIS un personu apvienībām. uz katru daļu plāno iet ar savu piegādātāju apvienības </t>
  </si>
  <si>
    <t>Pasūtītājs nolikuma tehnisko specifikāciju sagatavojis tādējādi, ka pretendents nevar piedāvāt savu videi daudzīgāku un izdevīgāku preci, ko darīt?</t>
  </si>
  <si>
    <t>RB rail</t>
  </si>
  <si>
    <t>kā atšķirt noslēgtu līgumu no w</t>
  </si>
  <si>
    <t>Par SP piemērošanu, pamatojoties uz to, ka nav konkurences tehnisku iemeslu dēļ.</t>
  </si>
  <si>
    <t>Vai pēc līguma noslēgšanas, lai nomainītu būvspeciālistu, lēmums ir jāpieņem IK?</t>
  </si>
  <si>
    <t>atkal par PIL 3(2) izņe'mumu un pirmskomercializācijas posmu</t>
  </si>
  <si>
    <t>Vai gada pārskats ir jāiensiedz par tikai par jauno novadu, vai par katru no bijušajiem novadiem atsevišķi? Vai iepriekšējo novadu pirms reformas veiktie iepirkumi ir jāskaita kopā ar jaunizveidotā novada veiktajiem iepirkumiem?</t>
  </si>
  <si>
    <t>Piedāvājumā norādīts neatbilstošs NACE kods, kā to vērtēt, nolikumā nekas par šo nebija noteikts?</t>
  </si>
  <si>
    <t>par VRAA &amp; EIS profiliem ADJIlam sūdzās</t>
  </si>
  <si>
    <t>kā vērtēt - nav saprotams, kas iesniegts, vai ir atbilstošs</t>
  </si>
  <si>
    <t>kā uzzināt vai ir iesniegta sūdzība</t>
  </si>
  <si>
    <t>PIL 10.p. grozījumi</t>
  </si>
  <si>
    <t>ADJIL kārtībā veiktā ieprikumā ir noslēgta VV, tika veikti grozījumi VV līgumcenā, vai par grozījumiem ir jāveic publikācija PVS?</t>
  </si>
  <si>
    <t>kā pārbauda izslēgšanas nosacījumus fiziskai personai un kuras spējām balstās</t>
  </si>
  <si>
    <t>Vai 9.p. ieprikumiem ir nogaidīšanas termiņš?</t>
  </si>
  <si>
    <t>9.09 - nevar sazvanīt ID par nosaukuma maiņu pēc reformas</t>
  </si>
  <si>
    <t>vai protokols par lēmuma pieņemšanu ir lēmums PIL 9 pants</t>
  </si>
  <si>
    <t>šodien atvēršana, ja šodien pretendnets nomaksā nodokļus, vai tas skaitās, ka šodien nav vai tomēr nē</t>
  </si>
  <si>
    <t>audits</t>
  </si>
  <si>
    <t>pasūtīājam viens aktīvs iepirkums. lai noskaidrotu, vai tajā iesniegto piedāvājumu cenas ir reālas, tiek rīkots paralēli cits.. aizsūtīju uz ASD</t>
  </si>
  <si>
    <t xml:space="preserve">vai var noraidīt, ja nav iesniegts tehniskais piedāvājums </t>
  </si>
  <si>
    <t>ja maina riekstiņus pret cepumiem teh.specenē, vai tas varētu mainīt pretendentu loku</t>
  </si>
  <si>
    <t>nevar sazvanīt ID...</t>
  </si>
  <si>
    <t>sūdzas par 2 Daugavpils iepirkumiem, tipa nepamatots prasības, termiņš apstrīdēšanai beidzies, ko darīt, kā ietekmēt..</t>
  </si>
  <si>
    <t>vai zemslieksnim jāpublicē paziņojums PVS, ja nepiemēro SPSILprasības</t>
  </si>
  <si>
    <t>par atbilžu sniegšanu 5dd laikā - va varētu atbildēt 7.dienā, pied.iesn. termiņš garš</t>
  </si>
  <si>
    <t>vai iepirkuma rezultātā var slēgt nevis iepirkuma līgumu, bet uzņēmuma līgumu,jo grāmatvedis protestē</t>
  </si>
  <si>
    <t xml:space="preserve">2/3 no 5 ir cik komisijas locekļu? </t>
  </si>
  <si>
    <t xml:space="preserve">apsardze iepirkumā pasūtītājs prasa, lai būtu īpašumā 12 mašīnas.. kur likumā rakstīts, ka tā drīkst? </t>
  </si>
  <si>
    <t>1) jaut. par eis 2) vai var uztaisīt tā kā pagaidu iepirkuma komisiju dēļ reformas</t>
  </si>
  <si>
    <t>noslēgta vv, individuālajā līgumā viens no vv dalībniekim, kas neieguma ind.līg., var nākt citam kā apakšuzņēmējs</t>
  </si>
  <si>
    <t>ATR</t>
  </si>
  <si>
    <t>cik komisijas locekļi var atvērt piedāvājumu</t>
  </si>
  <si>
    <t>EIS iesniegti aplicinošie dokumenti nesalasāmā veidā, ir sarksts, prasa iesniegt atkārtoti</t>
  </si>
  <si>
    <t>par ēdināšanu, ja nav ienisegti piedāvājumi</t>
  </si>
  <si>
    <t>robežsardze</t>
  </si>
  <si>
    <t>vai ārvalstu uzņēmājam jāprasa LV VID izziņa, ka šeit viņam nav saimnieciskā darbība</t>
  </si>
  <si>
    <t>apsardzes iepirkuma viens otram snieguši pakalpojumus, vai ta var, vai noraidīt</t>
  </si>
  <si>
    <t>par terit. reformu, vai no jauna jāsniedz iepirkuma plāns</t>
  </si>
  <si>
    <t>pretendents balstās uz pieredzi, kas iegūta personu apvienībā, kā vērtēt?</t>
  </si>
  <si>
    <t>pret.ārv.uzņēmums, pie līguma izpildes naudas pārskaitīšana filiālei, vai tā var</t>
  </si>
  <si>
    <t>grozījumu veikšana &amp; PVS</t>
  </si>
  <si>
    <t>vai jāgatavo ziņojums, ka potenciālais uzvarētājs atsakās slēgt līgumu</t>
  </si>
  <si>
    <t xml:space="preserve">kā pārņemt cita pasūtītāja gandrīz izpildītu līgumu (MK tā lēmis) </t>
  </si>
  <si>
    <t>Latv Pasts</t>
  </si>
  <si>
    <t xml:space="preserve">vai pareizi sapratuši sik lēmumu, kā jāpaŗvērtē piedāvujumi, vai noraidītais pretendents var atkārtoti iesniegt sūdzību </t>
  </si>
  <si>
    <t>meklē kkadu skaidrojumu par saistītajām personām</t>
  </si>
  <si>
    <t>rīt vai šodien atvēršana, kas ver vaļā pēc reformas jaunā vai vecā komisija, kādus rekvizītus likt</t>
  </si>
  <si>
    <t>par vērtēšanas termiņiem, vai tie ir kaut ur noteikti; ja pieņem jaunu lēmumu, kā to atspoguļot ziņojumā</t>
  </si>
  <si>
    <t>vērtēšana - vai prasīt iesniegt trūksotšo pretendentam, kam nav piešķiramas līgums noslēgšanas tiesības</t>
  </si>
  <si>
    <t xml:space="preserve">nav iesniegti speciālistu CV, lai arī ir saraksts un serifikātu Nr. </t>
  </si>
  <si>
    <t>1) var balsīties uz fiz.personu vai oblig vajag jurid.personu 2) vai var apliecināt pieredzes prasību ar paša uzņēmumā veiktu pakalpojumu</t>
  </si>
  <si>
    <t>ko darīt ja metu konkursam ir pielikts līguma projekts un sp laikā maina noteikumus</t>
  </si>
  <si>
    <t>Vai var apstrīdēt tirgus izpēti?</t>
  </si>
  <si>
    <t>Vai veicot 2. pielikuma iepirkumu par bērnu nometņu organizēšanu ar paredzamo līgumcenu 48000 EUR ir jāpublicē PVS paziņojums pirms izlsudināšanas?</t>
  </si>
  <si>
    <t>Līgums tiks slēgts par pasūtītāja budžeta summu, vai vēstulē par rezultātu paziņošanu ir jānorāda šī summa?</t>
  </si>
  <si>
    <t>Vai kāda likumā ir noteikts kā jārīko cenu aptauju?</t>
  </si>
  <si>
    <t>MK noteikumos 107 noteikts, ka var saīsināt piedāvājumu iesniegšnaas termiņu steidzamības dēļ, vai ir kādi steidzamības piemēri?</t>
  </si>
  <si>
    <t>ko darīt, ja pretendents grib labot piedāvāto cenu, saka ka kļūda norādot</t>
  </si>
  <si>
    <t>kā lai pierāda uzticamību, ja strādā jaunā vietā, sodu saņēma persona, valdes loceklis</t>
  </si>
  <si>
    <t>Vai IUB sniedz apmācību seminārus vai lekcijas?</t>
  </si>
  <si>
    <t>Vai IUB varētu organizēt Zoom konferenci un sniegt konsultācijas pašvaldībām par nometņu organizēšanas iepirkumiem?</t>
  </si>
  <si>
    <t>ko darīt, ja iepirkuma komisijas loceklis ir atvaļinājumā, vai jāgaida, vai var jaunu piesaistīt</t>
  </si>
  <si>
    <t>9. panta iepirkumā nav saņemts neviens piedāvājums, ko darīt?</t>
  </si>
  <si>
    <t>ja gulbenes parkā ir sagāzušies koki, vai parka sakārtošanai var rīkot SP</t>
  </si>
  <si>
    <t>nepaskatījās, kas eis izziņā rakstīts, ka nevar dabūt datus un noslēdza līgumu, kurš jau ir izpildits. tagad saprot, ka pārbaude nav pareiza bijus, ko darīt, jo fondi</t>
  </si>
  <si>
    <t>PIL 9.panta iepirkumos kāpēc pieprasot izziņu eis, neparādās ziņas par sodu reģistru</t>
  </si>
  <si>
    <t>Par tehniskā piedāvājuma skaidrošanu un papildināšanu.</t>
  </si>
  <si>
    <t>ko darīt, ja tagad vajag mēbeles un pēc mēneša atkal vajadzēs, bet tagad vajag uzreiz</t>
  </si>
  <si>
    <t>Par PIL 62.p. 3.d. 3.pkt.</t>
  </si>
  <si>
    <t>Iepirkuma uzvarētājs ir fiziska persona, vai pirms līguma slēgšanas tā var reģistrēties kā pašnodarbinātais?</t>
  </si>
  <si>
    <t>Pēc tam, kad līgums jau ir izpildīts, pasūtītājs atklājis, ka ir bijis iesaistīts nesaskaņots apakšuzņēmējs, vai var kaut ko darīt?</t>
  </si>
  <si>
    <t>kurā brīdī jāpublicē pircēju profilā grozījumu teksts</t>
  </si>
  <si>
    <t>ja lielbritānijas piegādātājam vajag pārbaudīt izslēgšanas noteikumus, vai der screenshoot no mājaslapas</t>
  </si>
  <si>
    <t>Vai kāds likums regulē cenu aptauju? Līdz kādām robežvērtībām var veikt cenu aptauju?</t>
  </si>
  <si>
    <t>Šogad tiks rīkoti vairāki semināri, vai paredzamās līgumcenas ir jāskaita kopā?</t>
  </si>
  <si>
    <t>ja grib savās telpās laist iekšā edinātāju,kas baros karavīrus, un vēl likt viņam maksāt par telpām, ko darīt, tas ir pil vai nav</t>
  </si>
  <si>
    <t>Pretendents visu pieredzi balsta uz apakšuzņēmējiem, bet pats veiks 40% darbu, papildus pretendentam pašam nav arī ISO sertifikāts, tas ir tikai apakšuzņēmējiem, vai var noraidīt pretendentu?</t>
  </si>
  <si>
    <t>vai pil 9. panta iepirkuma iesniegtajā piedāvājumā var labot aritmētiskās kļūdas;</t>
  </si>
  <si>
    <t>vai der nodokļu parādiem, ka nauda vid ieet dienu vēlēk</t>
  </si>
  <si>
    <t>ko darīt, ja komisijas locekļi katrs elektroniski paraksta protokolus kad sanāk</t>
  </si>
  <si>
    <t>AK ir iesniegts 1 piedāvājums, kas ir izslēdzams nodokļu parādu dēļ, vai tā būs iepirkuma izbeigšana vai pārtraukšana?</t>
  </si>
  <si>
    <t>būvniecības līguma izpildes laikā konstē baigo eroziju, darbus nevar turpināt, ko darīt ar līgumu vai var grozīt</t>
  </si>
  <si>
    <t>Vai var piemērot SP, ja nav konkurences?</t>
  </si>
  <si>
    <t>Vai SIK lēmumi ir publiski pieejami, kur tos var atrast?</t>
  </si>
  <si>
    <t>Vai 3 darba dienu termiņu, kurā jāpaziņo par rezultātiem skaita no lēmuma par līgumtiesību piešķiršanu dienas?</t>
  </si>
  <si>
    <t>ja PIL 9 panta 21 daļa beidzas bez rezultāta, kas tālāk jādara</t>
  </si>
  <si>
    <t xml:space="preserve">vai ņemt 9_21 vai tomēr 8_7 daļu sarunu procedūrai </t>
  </si>
  <si>
    <t>ko darīt, ja ak ir 4 objekti, viens uzvarētājs, un vieglāk būtu slēgt 4 identiskus līgumus, nevis vienu</t>
  </si>
  <si>
    <t>vai pil 9 pantam ir nogaidīšanas laiks</t>
  </si>
  <si>
    <t>sp kā izslēgšanas noteikumi jāpārbauda ar to divu dienu nobīdi</t>
  </si>
  <si>
    <t>atkal par to pašu 9_21 vai 8_7, vai ja piemēro 9_21 ir jāpublicē arī ziņojums</t>
  </si>
  <si>
    <t>eis/vid problēmas ar datu padošanu</t>
  </si>
  <si>
    <t>vai tiešām ir tā kā buj rakstīts, ka izslēgšanas not pārbauda uz piedāvājumu iesniegšanas termiņa pēdējo dienu</t>
  </si>
  <si>
    <t>iepirk.dokum.grozīšana 9.p.</t>
  </si>
  <si>
    <t>no viena profila iesniedzis piedāvājumu cits piegādātājs</t>
  </si>
  <si>
    <t>vai zem 10tk iepirkumiem interešu konflikts jāskatās</t>
  </si>
  <si>
    <t>ko darīt ja pil 9.panta ieprikuma pielikumā ir nepareizs kvalifikācijas prasību amats norādīts</t>
  </si>
  <si>
    <t>par 41_11 vai noteikta kā atbilstības prasība</t>
  </si>
  <si>
    <t>vai ir pvs un eis paziņojums pēc pil9 21 ja beidzas bez rezultāta</t>
  </si>
  <si>
    <t>par vv slēgšanu un cenu atklāšanu, kā noformēt pielikumus utt...</t>
  </si>
  <si>
    <t>kā tikt vaļā no apakšuzņēmēja, ar kuru iepriekš noslēdza līgumu, lauza jo nepilīja, tagad šis kā apakšuzņēmējs</t>
  </si>
  <si>
    <t xml:space="preserve">iepirkums pēc PIL 5.panta - vai piedāvājumus ir jāatdod piegādātājam? </t>
  </si>
  <si>
    <t xml:space="preserve">izvēlējās uzvarētāju, tas apstiprina, ka bijis parāds. ivēlās nākošo, noslēdz līgumu, pirmais uzvarētājs iesniedz VID izziņu, ka EDS bijusi kļūda.. </t>
  </si>
  <si>
    <t xml:space="preserve">vai var izgrozīt PIL9 nolikumu un dot papildus dienas </t>
  </si>
  <si>
    <t>Ir pabeigts iepirkums par preces piegādi un tās apkallpošanu, vai PVS paziņjumā jānorāda līgumcena, kas ietver arī apkalpošanu?</t>
  </si>
  <si>
    <t>Par PIL 41.p. 6. piemērošanu.</t>
  </si>
  <si>
    <t>Piedāvājumu iensiegusi ārvalsts uzņēmuma filiāle, vai visi izslēgšanas noteikumi ir jāpārbauda arī ārvalsts uzņēmumam?</t>
  </si>
  <si>
    <t>Vai iepirkuma līgumā var nenorādīt līgumcenu?</t>
  </si>
  <si>
    <t>Vai IK loceklis sava atvaļinājuma laikā var piedalīties IK un pieņemt lēmumus?</t>
  </si>
  <si>
    <t>Vai var pārtraukt 9. panta iepirkumu, ja konstatē būtiskas nepilnības TS?</t>
  </si>
  <si>
    <t>līguma grozījumi dēl NA izmaiņām - atkal VSOI mainītas</t>
  </si>
  <si>
    <t xml:space="preserve">ko darīt ar ziņojumu, ja pēc tā sagatavošanas ir mainījušies apstākļi un pieņemts jauns lēmums. </t>
  </si>
  <si>
    <t>ieintersējis viens iepirkums - kur atrast nolikumu un kur jāiesniedz piedāvājums</t>
  </si>
  <si>
    <t>Par administratīvi teritoriālo reformu un PVS profilu.</t>
  </si>
  <si>
    <t xml:space="preserve">AK būvuzraudzība; 4 daļas, - prasība - 1 būvuzraugs ne vairāk kā 3 obketiem, kur 1.d. - 3 obj; 2.d. - 6obj, 3.d. - 3obj., 4.d.-3. obj. Pretendents startā uz visām 4 daļām ar 1 speciālsitu. viņš atbilst?! </t>
  </si>
  <si>
    <t>cik iepirkuma komisijas locekļiem jābūt, lai akceptētu līguma grozījumus. vai izpildās PIL 24.pants par min.skaitu virs miljona.</t>
  </si>
  <si>
    <t>vērtēšana pa telefonu (piedāvājuma papildināšana / grozīšana)</t>
  </si>
  <si>
    <t>SIK ir uzdevis pārtraukt iepirkumu 2 daļās, vai šo vajag IK fiksēt protokolā?</t>
  </si>
  <si>
    <t>Vai vajag piemērot PIL iepirkumam zem 10 000 EUR?</t>
  </si>
  <si>
    <t>Vai ir saraksts ar ASV iestādēm, kuras var izdot izziņas par atbilstību izslēgšanas noteikumiem?</t>
  </si>
  <si>
    <t>Par vērtēšanu - būvuzraudzības ieirkumā ir vairākas daļas ar vairākiem objektiem, un ir prasība, ka speciālistam ir ierobežots objektu skaits, cik daudz objektos tas var piedalīties, pretendets ir iesniedzis piedāvājumu visās daļās un savus 2 speciālistus norādījis visās daļās, vai var noraidīt piedāvājumu visās daļās?</t>
  </si>
  <si>
    <t>atk.</t>
  </si>
  <si>
    <t>man šis jautājums bija pag.nedēļā</t>
  </si>
  <si>
    <t>precizējumi vs grozījumi, ko darīt, ja ir 1 piedāvājums, šķiet, ka dēļ nekorektas Ts</t>
  </si>
  <si>
    <t>RD SD - meklē KD par nolikumu izvērtēšanu</t>
  </si>
  <si>
    <t>AK bija 2 daļas - 2. daļā paredzamā līgumcena bija 30 000 EUR, šajā daļā tika iesniegts viens piedāvājums, bet tas ir neatbilstošs, vai var šo daļu rīkot atkārtoti kā 9.p.?</t>
  </si>
  <si>
    <t xml:space="preserve">plāno klātienes apmācības ar ēdināšnu. a ja nebūs? </t>
  </si>
  <si>
    <t>PVS un EIS piedāvājumu atvēršanas datums ir pareizs, bet nolikumā ir kļudains, vai var datumu nolikumā izlabot un nepagarināt piedāvājumu iesniegšanas termiņu?</t>
  </si>
  <si>
    <t>par SP uzaicinājamjiem pretendentiem</t>
  </si>
  <si>
    <t>Par IK pēc teritoriālās reformas, ir jau iesūtīta vēstule IUB, gaidīs atbildi rakstveidā.</t>
  </si>
  <si>
    <t>Ja ir 1 pretendents AK, kas ir neatbilstošs, tad tā būs kā iepirkuma izbeigšana vai pārtraukšana?</t>
  </si>
  <si>
    <t>Pastāv strīds par to vai līgums ir pienācīgi izpildīts, vai IUB tur var kaut ko palīdzēt?</t>
  </si>
  <si>
    <t>SP vai var pēc ak vai kps;vai ak daļā var slēgt līgumu, ja tur tikai viens pretendents</t>
  </si>
  <si>
    <t>NVA Vai var grozīt līgumu, ja bija paredzēts 20% avanss vienā maksājumā, bet nepareizi saplānotu līdzekļu dēļ šogad var samaksāt 16%, nākamgad sākumā atlikušos 4%. iespējams, var</t>
  </si>
  <si>
    <t>Rēzeknes ND. Par VID izziņu - ja nebija datu un sistēma nestrādāja vispār, labāk pašiem otrreiz iet EIS vai prasīt pretendentam? komisijas lēmums</t>
  </si>
  <si>
    <t>Vai PIL 9.p. var slēgt VV ar vairākiem? Var, ja tas paredzēts nolikumā</t>
  </si>
  <si>
    <t>vid izziņu kā saprast</t>
  </si>
  <si>
    <t>Saldus NP. ATR-pievienoti Brocēni un 3 pag. pārvaldes, kā iepirkt jaunās vajadzības. Ko var, pievienot esošajiem, ko nevar-jauns iepirkums atb. kopējai līgumcenai, lai nav sadalīšana.</t>
  </si>
  <si>
    <t>Kāda ir līgumcenas robeža elektrības iepirkumam MK 105</t>
  </si>
  <si>
    <t xml:space="preserve">Pied. iesniegusi personu apvienība, bet pasūtītājs netīšām atklāja, ka ir jau reģistrēta pilnsabiedrība tādā pašā sastāvā. </t>
  </si>
  <si>
    <t>Ja komisija piesaista ekspertu, vai tam jāparaksta protokols. Nav obligāti, saskaņā ar iekšējo kārtību.</t>
  </si>
  <si>
    <t>PIL 9.p., nav saņemti piedāvājumi. Ko darīt? PIL 9.p.(21)</t>
  </si>
  <si>
    <t>ko darīt, ja piegādātājs pārtikas ieprikumā mainījis vienības no kg uz gab</t>
  </si>
  <si>
    <t>ak, vai ja ir pārsūdzības laiks, var eisā atzīmēt uzvarētājus, lai nerādās vērtēšanas gaita</t>
  </si>
  <si>
    <t>kā pēc reformas sadalīt ieprikumus pa reģioniem</t>
  </si>
  <si>
    <t>SIF gatavo hig. un saimn. preču iepirkumu. Jautā par ekosertifikātiem un to aizstājamību. Eksperti par šādien sertifikātiem ir Vides pārraudzības valsts birojā.</t>
  </si>
  <si>
    <t>vai domes priekšsēdētājs var būt ieprikuma komisijā</t>
  </si>
  <si>
    <t>vai lietuviešu komersants var piedalīties Latvijas iepirkumos</t>
  </si>
  <si>
    <t>ja vienīgais pretendents iesniedz piedāvājumu abās daļās, bet vienu beidz bez rezultāta, vai tajā otrā, kur ir līgums, ir nogaidīšanas termiņš</t>
  </si>
  <si>
    <t xml:space="preserve">PTAC PIL 9.p. testēšanas pak. </t>
  </si>
  <si>
    <t>paraugu vērtēšana, tehn spc un kritēriji vienādi/līdzīgi, vai jāvērtē un jādod punkti tam, kas neatbilst then spec/ vai jāpārtrauc</t>
  </si>
  <si>
    <t>Līgums noslēgts vēlāk kā plānots, jāmaina datums, bet beigu datums nemainās. vai var grozīt atbilstoši faktam</t>
  </si>
  <si>
    <t>par vid lēmuma veidiem, vai skaitās parāds</t>
  </si>
  <si>
    <t>Ja konstatēta kļūda vērtēšanā un jāpārvērtē, vai arī nodokļu parādi jāpārbauda uz šo jaumo lēmuma datumu. Jā</t>
  </si>
  <si>
    <t>nodokļu parādus kā pārbaudīt</t>
  </si>
  <si>
    <t xml:space="preserve">inhouse vai ir konkrētajā </t>
  </si>
  <si>
    <t>plānošana , tulkošanas pak, kā jāskaita</t>
  </si>
  <si>
    <t>kps - 2.kārta, vai prezentācijā jāpiedalās vieniem un tiem pašiem komisijas locekļiem. Attālināti vai klātienē. Pēc iespējas vienādos apstākļos un visu dokumentēt.</t>
  </si>
  <si>
    <t>projektēšana vai jāsummē viss kopā</t>
  </si>
  <si>
    <t xml:space="preserve">dis vai var veikt grozījumu </t>
  </si>
  <si>
    <t>Vai piegādātāju apvienības biedru pieredzi summē?</t>
  </si>
  <si>
    <t>Ko darīt, ja 9. panta iepirkumā visi pretendenti iesnieguši piedāvājumus, kuri pārsniedz paredzamo līgumcenu?</t>
  </si>
  <si>
    <t>ko nozīmē apaļo uz augšu</t>
  </si>
  <si>
    <t>civilās aviācijas aģentūra par savu inhouse</t>
  </si>
  <si>
    <t>Pagājušā gadā veikts iepirkums, noslēgts līgums, taču uz doto brīdi konstatēts, ka iepirkuma procedūrā ir vesela plejāde ar pārkāpumiem (ļauts mainīt piedāvājumu, piedāvājuma maiņa traktēta kā aritmētiskā kļūda un turklāt iepirkuma komisijas loceklis strādā uzvarētāja konglomerātā, kam par labu visas kļūdas pieļautas) ko darīt?</t>
  </si>
  <si>
    <t>vai pasūtītājs var pirkt preci no cita pasūtītāja izsolē</t>
  </si>
  <si>
    <t>Vai pasūtītājs var būt arī tādā gadījumā, ja tā 80% kontrolē cita iestāde?</t>
  </si>
  <si>
    <t>Ko darīt, ja tāmē kļūdaini norādīta aprēķina metode, kas nav noteikta nolikumā?</t>
  </si>
  <si>
    <t xml:space="preserve">ja būzvadrbu žurnāla pēdējo lapu aizsūta bvkb lai paskaidro, ko tas ieraksts nozīmē, vai tas bvkb speciālists būs eksperts pil izpratnē; </t>
  </si>
  <si>
    <t>Par ZPI prasībām attālumam no ražotāja</t>
  </si>
  <si>
    <t>5gadu termiņš, vai var būt garāks, vai ar grozījumiem var būt garāks</t>
  </si>
  <si>
    <t>zemsliekšņa ieprikumā, ko darīt ja pirms līguma noslēgšanas piegādātājs pagarina piegādes laiku</t>
  </si>
  <si>
    <t>Ar rītdienu mainās vienība pēc kuras aprēķina auto darbmūža ilgumu. Kad mums tiks atjaunināta?</t>
  </si>
  <si>
    <t>Vai jāļauj pretendentam nomainīt apakšuzņēmējs, ja tam ir nodokļu parādi</t>
  </si>
  <si>
    <t>KO darīt ja uz ar uz sarunām uzaicināto pretendentu nevar sazināties? cik ilgi gaidīt?</t>
  </si>
  <si>
    <t>Vai ir termiņš, kurā pirms piedāvājumu iesniegšanas vairs nevar veikt grosījumus iepirkuma dokumentācijā?</t>
  </si>
  <si>
    <t>ko darīt, ja pretendents nomaina speciāistu piedāvājumu vērtēšanas gaitā</t>
  </si>
  <si>
    <t>vai eksperts ir iepirkuma komisijas loceklis un tam ir jābūt individuālajai vērtēšanas lapai</t>
  </si>
  <si>
    <t>Kur noteiktas pretendenta tiesības atsaukt piedāvājumu?</t>
  </si>
  <si>
    <t>Vai ir ok, ka pretendents 100% balstās uz apkašuzņēmēja pieredzi, taču apakšuzņēmējs veic tikai 30% darbu?</t>
  </si>
  <si>
    <t>ja jautājumu uzdod 6.dienā, vai obligāti jāsniedz atbilde</t>
  </si>
  <si>
    <t>Vai var pieprasīt solidāro atbildību personai, uz kuras finanšu iespējām balstās, ja tā nav personu apvienībā?</t>
  </si>
  <si>
    <t>aps</t>
  </si>
  <si>
    <t>kādu slieksni savā iekšējā kārtībā jānoska, lai varētu slēgt līgumus bez procedūras</t>
  </si>
  <si>
    <t>Vai arī 9. panta iepirkumos var paredzēt, ka kvalifikāciju vērtē tikai potenciālajam uzvarētājam?</t>
  </si>
  <si>
    <t>ēdināšanas pakalpojumu sliekšņi, cik gadi jāskaita kopā</t>
  </si>
  <si>
    <t>par 61.p. 3 d. grozījumiem</t>
  </si>
  <si>
    <t>ko darīt, ja vienu komsijas locekli atlaida no darba un tūliņ būs piedāvājumu atvēršana</t>
  </si>
  <si>
    <t>BKUS vai jāveic grozījumi, ja no TS tiek svītrota viena pozīcija ar mērķi paplašināt pretendentu loki? Laikam gan, kā pretendenti uzzinās par iespēju paplašināt savu loku?</t>
  </si>
  <si>
    <t>Par Vid nodokļu pārbaudi</t>
  </si>
  <si>
    <t>Cik ilgā laikā jāatbild uz pretendenta sūdzību ja tā iesniegta iestādei pēc rezultātu paziņojuma pretendentam</t>
  </si>
  <si>
    <t>sik lēmumu meklē</t>
  </si>
  <si>
    <t>Kā jānoformē slēgta konkursa uzaicinājums. Vai tiešām kā otrs nolikums?</t>
  </si>
  <si>
    <t>vai eis iegādāto skaita kopā ar ārpus eis</t>
  </si>
  <si>
    <t>Ja piegādātājs nepilda līgumu, vai var slēgt līgumu ar nākamo pretendentu?</t>
  </si>
  <si>
    <t>Ja piegādātājs nepilda līgumu, vai var rīkot sarunu procedūru?</t>
  </si>
  <si>
    <t xml:space="preserve">1) par jauno situāciju ar vid nodokļu pārbaudi 2) pretend.prasa uzrādīt tā kā daļu no uzvarēt.piedāvājuma, cik daudz ko var izsniegt </t>
  </si>
  <si>
    <t>1) AK vairākas daļas dažās daļās iesniedz 1 pretendend.,kuram diezgan augsta cena, kā viņu atšūt 2) vai IUB praktizē indiv.semināru/apmācību tieši vienai iestādei, tās darbiniekiem</t>
  </si>
  <si>
    <t>jautā par iepirkuma līguma nosacījumu izpildi</t>
  </si>
  <si>
    <t>18.tajā beidzas līgums, jaunais vēl ir vērtēšanā, ko darīt, pagarināt esošo līgumu vai slēgt jaunu</t>
  </si>
  <si>
    <t>Kā veikt 2.pielikuma pakalpojuma iepirkumu, ja summa nesasniedz 42 000 EUR</t>
  </si>
  <si>
    <t>ieoirkums no 2019. gada, tagad vajag izgrožit un noņemt nost kko, vai  var pēc 61_5</t>
  </si>
  <si>
    <t>Apbedīšanas birojs konsultējas kā iesniegt sūdzību par līķu izvešanu</t>
  </si>
  <si>
    <t>Ko darīt, ja nolikumā piedāvājumu iesniegšanai ir viens datums bet PVS un  EIS publikācijās cits?</t>
  </si>
  <si>
    <t>par PIL 2. pielikuma iepirkumu kontekst;a ar jauno nodokļu ziņu, plus vai 2. pielik.ir ziņojums</t>
  </si>
  <si>
    <t>par tehnisku kļūdu</t>
  </si>
  <si>
    <t>Par līguma grozījumiem, vai var pagarināt līgumu par 6 mēnešiem ja tas atrunāts un tad pagarināt vēl uz tādu pašu termiņu</t>
  </si>
  <si>
    <t>par būvd.līgumiem</t>
  </si>
  <si>
    <t>Par PIL 41.p. 8.d. piemērošanu.</t>
  </si>
  <si>
    <t>vni</t>
  </si>
  <si>
    <t>par ADJIL piemērošanu slēgts konkurss izslēgš. not. pārbaude apakšuzņēmējam</t>
  </si>
  <si>
    <t>Nolikumā ir prasīts speciālists, šo speciālistu nodrošinās apakšuzņēmējs, vai apakšuzņēmējs ir persona, uz kuras iespējām balstās?</t>
  </si>
  <si>
    <t xml:space="preserve">vai pēc 61_5, ja ņem nost darbus/apjomus, tomēr jāvērtē būtiskums </t>
  </si>
  <si>
    <t>izslēgš.noteikumu pārbaude ārvalstniekam, mātes uzņ., ja piedalās filiāle</t>
  </si>
  <si>
    <t>Vai kandidāts, kurš ir iesniedzis pieteikumu slēgtā konkursā, var uzzināt kādi citi kandidāti ir iesnieguši pieteikumus?</t>
  </si>
  <si>
    <t>Ir iesniegta sūdzība par nolikuma prasībām, vai vajag pagarināt piedāvājumu iesniegšanas termiņu?</t>
  </si>
  <si>
    <t>pas FM</t>
  </si>
  <si>
    <t>pretendents persnu apvienība līgumu grib slēgt kā pretendnets un apakšuzņēmājs</t>
  </si>
  <si>
    <t>pas RS</t>
  </si>
  <si>
    <t>Kādi paziņojumi jāiesniedz, ja rīko AK steidzamības gadījumā. Vai jāpublicē iepriekšējais info paziņojums. Nekas papildus parastam AK, izņemot steidzamības pamatojumu ziņojumā</t>
  </si>
  <si>
    <t>Pirmdien būs piedāvājumu atvēršana, bet piektdien ir iesniegts PVS paziņojums par termiņa pagarināšanu, vai līdz pirmdienai tas, tiks publicēts PVS?</t>
  </si>
  <si>
    <t>Pašvaldība ir izsludinājusi iepirkumus iepriekšējā EIS pirms reformas profilā, vai ir jāpārtrauc šie iepirkumi, vai nē?</t>
  </si>
  <si>
    <t>par iepirkuma plāna publicēšanu pēc reformas</t>
  </si>
  <si>
    <t>Kāds ir minimālais piedāvājumu iesniegšanas termiņš 2. pielikuma iepirkumā?</t>
  </si>
  <si>
    <t>9.p. iepirkumā viena daļa beidzas bez rezultāta un summa ir zem 10tkst., vai var pēc iekšējās kārtības</t>
  </si>
  <si>
    <t>Vai SP var prasīt iesniegt piedāvājumus papīra formā?</t>
  </si>
  <si>
    <t>Par PVS un teritoriālo reformu, vai publikāciju par noslēgto līgumu var publicēt vecajā profilā?</t>
  </si>
  <si>
    <t>grib reģistrēties EIS</t>
  </si>
  <si>
    <t>atkal par terir.reformu, kā notiek iepirkumu pārņemšana, kā nodrošināt, lai ko tur nenošmauc</t>
  </si>
  <si>
    <t>grozījumu veikšana tikko izsludinātā ieprikumā</t>
  </si>
  <si>
    <t>fi.saņ.</t>
  </si>
  <si>
    <t>vai telpu noma ir regulārais pakalpojums atb.Mk104</t>
  </si>
  <si>
    <t>vai līgumā var būt atsauce uz nolikumu</t>
  </si>
  <si>
    <t>5dien pieņemts starplēmums, pieprasītas izziņas, 6dien EIS atsūtīja, vai šodien var pieņemt galalēmumu</t>
  </si>
  <si>
    <t>Raksta iepirkuma dok. projektēšānai ES Zivsaimn. fondam. Vai var prasīt pieredzi pretendentam fondu projektā. Nevar</t>
  </si>
  <si>
    <t>Pret. no Zviedrijas. Ar kādiem dok. apliecina izsl. not. (t.sk. nav jāsnoedz nekāda izziņa par PIL 42.p. (1) 4), 5) punktu)</t>
  </si>
  <si>
    <t>1) pēc atvēršanas viens pretendnts sūdzās, ka tehnisku iemeslu dēļ nevarēja iesniegt piedāvājumu, vai šāds pretendnets varētu iesniegt sūdzību IUB; 2) piedāvājumu iesnigušais lūdz publiski neatklāt vienības cenas,  kas esor komercnoslēpums,varētu publisko kopēju summu</t>
  </si>
  <si>
    <t>vai ekspertam, ja tas ir iestādes darbinieks, nebūtu jābūr ieprikuma komisijas darbiniekam? vai IUB ir skaidrojums, kā pasūtītājs nosaka vai persona ir kompetenta</t>
  </si>
  <si>
    <t xml:space="preserve">PII </t>
  </si>
  <si>
    <t xml:space="preserve">no kādas summas piemēro cenu aptauju un kādas PIL </t>
  </si>
  <si>
    <t>LVM negrib veikt grozījumus līgumā, vai mēs nevar kko viņeim pateikt</t>
  </si>
  <si>
    <t>par sūdzību un piedāvājuma iensiegšanas termiņa nepagarināšanu</t>
  </si>
  <si>
    <t>ZM, vai ir pieejams IUB lapā arhīvs ar iepriekšējiem skaidrojumu variantiem (interešu konflikts)</t>
  </si>
  <si>
    <t xml:space="preserve">par izziņām - piektdien starplēmums, pieprasīja, EIS sestdien atsūta ziņu, ka jāpieprasa atkārtoti.. uz kuru datumu? </t>
  </si>
  <si>
    <t>Pēc AK rīko SP daļās, kurās nebija pied, (ēdināšanas pak.) -kad pārbauda izsl. not., cil ilgs laiks jādod pied. sagat., vai var neizmantot EIS, kas jāpublicē PVS</t>
  </si>
  <si>
    <t xml:space="preserve">par nodokļu pārbaudi 2019.gadā </t>
  </si>
  <si>
    <t>pasākumu tehn. nodrošinājums. Pašvaldība katram pasākumam iepērk atsevišķi cenu aptaujā gadiem ilgi vienus un tos pašus un neuzaicina konkrēto, kaut tas ir izteicis vēlmi.</t>
  </si>
  <si>
    <t>ko darīt, ja pret. lūdz nenorādī eis katras vienības cenu</t>
  </si>
  <si>
    <t>Par kādiem piedāvājuma aspektiem var runāt SP laikā</t>
  </si>
  <si>
    <t>Vai ir kādi likuma izņēmumi, kas attiecas uz mākslinieku sniegtajiem pakalpojumiem?</t>
  </si>
  <si>
    <t>SPS rīkos iepirkumu piemērojot PIL, kā to pareizi veikt PVS?</t>
  </si>
  <si>
    <t>Izpildītājs vēlas lauzt elektrības piegādes līgumu, kā var nodrošināt pakalpojuma nepārtrauktību?</t>
  </si>
  <si>
    <t>Par ārvalstnieku izzinas derīguma termiņu</t>
  </si>
  <si>
    <t>Par nodokļu pārbaudi fiziskai personai - izziņā parādās, ka nav datu.</t>
  </si>
  <si>
    <t>Par izslēgšanas noteikumu pārbaudi ārvalstniekiem, vai izziņā ir jāparādās pārbaudāmajiem datumiem?</t>
  </si>
  <si>
    <t>Vai var IK protokolā norādīt, ka komisijas loceklis nedaudz nokavēja sēdi?</t>
  </si>
  <si>
    <t>Par nodokļu parādu pārbaudi, joprojām nesaprot, kā tagad jāpārbauda</t>
  </si>
  <si>
    <t>Vai var pieņemt lēmumu par katru iepirkuma daļu atsevišķi, vai jāpieņem viens par visām?</t>
  </si>
  <si>
    <t>Vērtēšanas laikā pretendenta piedāvātais speciālists ir uz vismaz 2 mēnešiem nonācis slimnīcā, speciālists nebija iesniedzis izglītību apliecinošu dokumentu, pasūtītājs ļauj šo trūkstošo dokumentu iesniegt, bet to nevar iesniegt, jo nevar sazināties ar speciālistu (jo speciālists ir slimnīcā - uz slimības lapas). Vai pretendents var nomainīt speciālistu?</t>
  </si>
  <si>
    <t>AK uzvarētājs atteicās slēgt līgumu, ņems nākamo izdevīgako pretendentu, vai ir atkal jāievēro nogaidīšanas termiņš?</t>
  </si>
  <si>
    <t>sūdzība par prasībām - vai pasūtītājam jāpērceļ piedāvājumu iesniegšanas termiņu</t>
  </si>
  <si>
    <t>uz kuru punktu atsaukties, ja nepieciešams pārtraukt ieprikumu</t>
  </si>
  <si>
    <t>Ir iesniegts piedāvājums ar EIS sistēmas parakstu, uz viena dokumenta pdf formātā, nav apraksts ar roku, bet ir rakstīts "sistēmas paraksts", vai tas ir ok?</t>
  </si>
  <si>
    <t>Par PVS paziņojumu aizpildīšanu.</t>
  </si>
  <si>
    <t>Par PIL 61.p. 5.d. piemērošanu.</t>
  </si>
  <si>
    <t xml:space="preserve">par nodokļu pārbaudi - iziņā rakstīts, ka dati ir par iepriekšējo dienu! </t>
  </si>
  <si>
    <t>Vai 9.p. iepirkumā var vērtēšanas laikā mainīt apakšuzņēmēju, kuram ir nodokļu parāds?</t>
  </si>
  <si>
    <t>Pretendents ir sodīts par nodokļu deklarācijas iesniegšanas temriņa kavējumu, vai par to var izslēgt no iepirkuma?</t>
  </si>
  <si>
    <t>tīri teorētiski par SP termiņiem</t>
  </si>
  <si>
    <t>LNK ind.</t>
  </si>
  <si>
    <t xml:space="preserve">mazais vai vidējais uzēņēmums? </t>
  </si>
  <si>
    <t>Vai pretendenta ārvalsts valdes locekļiem vajag prasīt iesniegt izziņu, kas apliecina neatbilstību?</t>
  </si>
  <si>
    <t>CA..</t>
  </si>
  <si>
    <t>interesējas par vēstul - kad būs (CFLA vēsrsusies pie IUB)</t>
  </si>
  <si>
    <t xml:space="preserve">Līdz kādai summai var veikt cenu aptaujau pakalpojumiem. </t>
  </si>
  <si>
    <t>Vai grozot vecu līgumu, jāņem vērā esošais likuma regulējums?</t>
  </si>
  <si>
    <t>Ja būvspeciālista sertifikāta spēkā esība pārsūdzēta, kā vērtēt piedāvājumu? Jautāt pretendentam izskaidrot situāciju un pieņemt lēmumu</t>
  </si>
  <si>
    <t>Grib lai izvērē TS viņu vietā</t>
  </si>
  <si>
    <t>fondu uzraugi</t>
  </si>
  <si>
    <t>kas domāts ar metodikas (AK iep. dok. pārbaude AK, 6.1.p. iekavās, ka visu veidu līgumos jānorāda apakšuzņēmēji, vai arī piegādēs. Kontekstā ar PIL 63.p. jānorāda tie, kas veic pakalp. un būvdarbus piegādes ietvaros</t>
  </si>
  <si>
    <t>1) vai ir nogaid. termiņš, ja tikai 1 pied.? Nav 2) Vai var veikt PIL 9.p. par daļu, kurai nav rezultāta, ja iepriekš bija AK - nē, jāveic iepriekšējā procedūra, 3) par grozījumu publicēšanu PVS (PIL 33.p.)</t>
  </si>
  <si>
    <t>ZM par 2 iepirkumiem, kuros iespējams interešu konflikts - vai rakstīt IUB ar lūgumu izvērtēt iepirk. komisijas darbību, ka visu likumā noteikto izdarījuši? IUB to nevērtē</t>
  </si>
  <si>
    <t>Par nepamatoti lētu piedāvājumu</t>
  </si>
  <si>
    <t>Vai var pagarināt paziņošanas termiņu, ja komisijas lēmums jāakceptē akcionāru sanāksmē?</t>
  </si>
  <si>
    <t>PIL .p., vai var vispirms vērtēt fin. pied. un tad kvalifikāciju. Pasūt. lēmums</t>
  </si>
  <si>
    <t>Par 5.panta izņēmumu mākslinieku pakalpojumiem</t>
  </si>
  <si>
    <t xml:space="preserve">Kas jānodrošina EIS SPSIL SP? </t>
  </si>
  <si>
    <t>Kā aprēķināt kvorumu ja daļa komisijas atvaļinājumā?</t>
  </si>
  <si>
    <t>Kā vekt iepirkumu, ja līgumu slēgs sps, bet pakalpojums vajadzīgs SIA, kas nav SPS? Ja sps slēdz līgumu, jāveic iepirkums.</t>
  </si>
  <si>
    <t>RD kā pārbaudīt izslēgšanas noteikumus pašnodarbinātajam - ko nevar dabūt pasūtītājs, jājautā pretendentam</t>
  </si>
  <si>
    <t>Cik dienas jādod pretendentam, lai iesūtītu 43.p.2. daļā minētos pierādījumus?</t>
  </si>
  <si>
    <t>Vai SP ir kāds augšējais slieksnis, no kura mainās nosacījumi? nav</t>
  </si>
  <si>
    <t>Vai preces aizvietošana ir līguma grozījumi?</t>
  </si>
  <si>
    <t>??</t>
  </si>
  <si>
    <t xml:space="preserve">Kur IUB lapā var atrast IIK lēmumus? </t>
  </si>
  <si>
    <t>Tas pats. vajag 2016 gada lēmumu</t>
  </si>
  <si>
    <t>Lauzts iepirkuma līgums, vai var slēgt līgumu ar nākamo lētāko pretendentu?</t>
  </si>
  <si>
    <t>Kā skaitīt pied. iesniegšanas termiņu AK, ja jāveic grozīijumi nolikumā? MK 107 10.punkts</t>
  </si>
  <si>
    <t>Vai pieļaujama variantu iesniegšana, ja tas nav norādīts paziņojumā un iepirkuma dokumentācijā</t>
  </si>
  <si>
    <t>Apakšuzņēmējam ir nodokļu parādi, vai pretendents Atbilstoši PIL 42.p. 7.d. var pats uzņemties apakšuzņēmēja darbus?</t>
  </si>
  <si>
    <t>Atkal par 42.p. 7.d., vai var noaminīt apakšuzņēmēju, uz kura iespējām balstās.</t>
  </si>
  <si>
    <t>Ko darit, ja pretendents sūdzību iesniedzis pasūtītājam, nevis IUB</t>
  </si>
  <si>
    <t>IK AK bija pieņēmusi lēmumu pārtraukt procedūru, bet pēc pāris dienām saprata, ka tomēr nevajadzēja pārtraukt procedūru, un pieņēma lēmumu atcelt pārtraukšanas lēmumu un vērtēt piedāvājumus. Vai šādi var rīkoties?v (jā)</t>
  </si>
  <si>
    <t>VV iepirkuma procedūra tika izsludināta, kad bija spēkā vecais PIL, vai grozījumi jāveic piemērojot veco likumu? (spēkā esošo)</t>
  </si>
  <si>
    <t>Par līguma grozījumiem, kā atšķirt būtiskus no nebūtiskiem</t>
  </si>
  <si>
    <t>Par finanšu piedāvājuma kļūdu labošanu.</t>
  </si>
  <si>
    <t>biedrība</t>
  </si>
  <si>
    <t>Kādā veidā veikt iepirkumus par pašvaldības piešķirtiem līdzekļiem, MK 104 not.</t>
  </si>
  <si>
    <t>par</t>
  </si>
  <si>
    <t>par SP pēc metu konkursa</t>
  </si>
  <si>
    <t>9.p. iepirkumā nav iesniegts neviens piedāvājums, ko darīt?</t>
  </si>
  <si>
    <t>Par izslēgšanas noteikumu pārbaudi ārvalstniekam</t>
  </si>
  <si>
    <t>pas papildinātu experta CV</t>
  </si>
  <si>
    <t>Par autoruzraudzības plānošanu.</t>
  </si>
  <si>
    <t xml:space="preserve">vei var dzēst ārā neatbilstošas pozīcijas no tāmēm.. </t>
  </si>
  <si>
    <t>par Linarda vēstulu - kašķis ar VARAM, kurš uzliksi lielas korekcijas (varēja vai nevarēja papildināt ar jaunu CV)</t>
  </si>
  <si>
    <t>BIOR</t>
  </si>
  <si>
    <t>Par Elīnas vēstuli - ļoti, ļoti, ļoti gaidām atbildi, vai varētu lūdzu mazliet ātrāk sniegt atbildi?</t>
  </si>
  <si>
    <t>PIL 9. - pvs paziņojumā pareiza saite uz pircēja profilu, bet nepareiza saite uz iepirkumu (?) vai jāpārtrqauc iepirkums</t>
  </si>
  <si>
    <t>Par nodokļu pārbaudi, vai ir jānogaida 2 dienas?</t>
  </si>
  <si>
    <t>Par plānošanu - tika veikts iepirkums virs ES sliekšņa un noslēgts līgums, ir piešķirti papildus līdzekļi tam pašam līguma priekšmetam, vai ir jāgaida 12 mēneši, vai var uzreiz rīkot iepirkumu?</t>
  </si>
  <si>
    <t>Pašvaldībā tiks viekta vairāku savstarpēji nesaistītu ceļu būvniecība, vai līgumcenas ir jāsummē kopā, plānojot iepirkumu?</t>
  </si>
  <si>
    <t>par līguma apturēšanu</t>
  </si>
  <si>
    <t>ja vērtē tikai skaitliskas vienības, vai vajag nodrošināt katram IK locelim savu veidlapu</t>
  </si>
  <si>
    <t>vērtēšana - apraksts/ paraugs</t>
  </si>
  <si>
    <t xml:space="preserve">vai PIL 11(4) atticas uz PIL9.pantau arī.. </t>
  </si>
  <si>
    <t>Par apmācību pakalpojumu iepirkuma plānošanu, vai apmācības ar dažādiem līguma priekšmetiem ir jāksaita kopā?</t>
  </si>
  <si>
    <t>Vai norādot TS konkrēta ražotāja preces nosaukumu, ir jāpievieno atruna, ka var piedāvāt arī ekvivalentu?</t>
  </si>
  <si>
    <t>ko darīt, ja iepriekšējo darbu pasūtītājs neizsniedz atsauksmi</t>
  </si>
  <si>
    <t>Par iepirkumu plānošanu, iepirkumu plānā par vienu pakalpojumu priekšmetu 12 mēnešu laikā ir paredzēts veikt vairākus iepirkumus, vai visi iepirkumi ir jāksaita kopā un attiecīgi jāpublicē ES vēstnesī, jo tie kopā sasniedz ES robežvērtību?</t>
  </si>
  <si>
    <t>ja maina auto piegādes termiņu, vai tie būtu būtiski vai ļoti būtiski grozījumi</t>
  </si>
  <si>
    <t xml:space="preserve">par MK 353 prasībām pārtikai </t>
  </si>
  <si>
    <t>kā pārbaudīt e-izziņas SP bez sākotnējās publikācijas</t>
  </si>
  <si>
    <t>par sankciju pārbaudi PIL 9</t>
  </si>
  <si>
    <t>PIL 3(2) - nu tizls tas regulējums sanācis</t>
  </si>
  <si>
    <t>1) vai uz sarunām SP (AK nebija piedāvājumua) jāaicina visi, kas iesnieguši pieteikumus? pasūtītāja lēmums. 2) vai vērtēt var vispirms tehnisko pied., bet izsl. not tikai uzvarētājam. 3) Vai izlozi var noteikt kā pirmo izvēli vienādu pied. gadījumā? Nē</t>
  </si>
  <si>
    <t>PIL 9.p. nav rezultāts (piedāvājumi noraidāmi), vai var atkārtoti sludināt tieši tādu pašu (med. preces), vai nebūs konkurences kropļošana. Var var</t>
  </si>
  <si>
    <t>1) nestrādā EK sankciju pārbaudes lapa. Lai pārbauda vēlāk, lēmumu par iesp. līg. piešķiršanu jau var pieņemt, 2) par nodokļu parādu pārbaudi. Skat IUB aktualizēto skaidrojumu</t>
  </si>
  <si>
    <t>Ja izpildītājs lauž projekt/autoruzr. līgumu, ko darīt, paredz. līgumc. atlikušajam līdz 10 000. PIL 11.p. (6) pēd. teikums.</t>
  </si>
  <si>
    <t>vv- vai jāpārbauda izsl. not., piešķirot līg. Kā noteikts nolikumā</t>
  </si>
  <si>
    <t>tiesa</t>
  </si>
  <si>
    <t>Valmieras tiesu nams Vai SPSIL vadlīniju iepirkums ir tiesas kompetencē</t>
  </si>
  <si>
    <t>Dagda. Problēmas ar ZPI atbilstošu graudaugu piegādātājiem 250 km attālumā. Lai raksta zpi@varam.gov.lv</t>
  </si>
  <si>
    <t>2 piedāvājumi, vienu atsauc, vai var noslēgt līgumu bez nogaidīšanas termiņa</t>
  </si>
  <si>
    <t>par ADJIL un apliecinājumiem</t>
  </si>
  <si>
    <t>1) par PIL 25.pantu. Vai ir inter. konflikts, ja vērtējis piedāvājumu cilvēks, kura brālis piedāvājumā kā speciālists. Vai jāpiemēro korekcija. Konflikts jāskatās plašāk kā likumā. 2) vai pers. apvienības vārdā iepirk. līgumu var parakstīt viens biedrs, ja sab. līgumā tam deleģētas šādas f-as. Jā var.</t>
  </si>
  <si>
    <t xml:space="preserve">pretendetnam aizsardzības process, vai var slēgt līgumu? </t>
  </si>
  <si>
    <t>Elīna, var slēgt, vai ne? - ja pareizi atceros - pasūtītājas var vērtēt - ja ir īss līgums ar mazu neizpildes risku, tad slēdz, ja ir ilgtermiņa līgums, kur tomēr pastāv nozīmīgs risks, tad varbūt arī neslēdz.. kādreiz vecajā līgumā bija regulējums, tagad neatradu. Atstājam Tavu atbildi, lai nākamajam nav jādomā</t>
  </si>
  <si>
    <t>Vai veidojot jaunu iepirkuma komisiju pēc ATR (cilvēki daļa tie paši) ir jāpārbauda sodāmība. Jā, bet precīzāk ASD pateiks</t>
  </si>
  <si>
    <t xml:space="preserve">iepirkums, kur vienu pretendetu noraida, jo neatbilda. tagad šis atraksta, ka tomēr ir atbilstoša pieredze, ko darīt? vai viņiem kaut kā jaatbild? a kā - zvanīt, rakstīt.. </t>
  </si>
  <si>
    <t xml:space="preserve">SPSIL </t>
  </si>
  <si>
    <t xml:space="preserve">noslēdza bez likuma, tagad ir problēma - samazinātas sliksnis, grozījumiem iet cena pāri šobrīd - jāpublicē pazi'nojums pirc.profilā? </t>
  </si>
  <si>
    <t>rakstīs</t>
  </si>
  <si>
    <t>Līgums projektē/būvē noslēgts par lielāku laukuma platību nekā dzīvē ir (kļūda ģen. plānā, ko neviens nav pamanījis), ko darīt. Grozīt līgumu vai lauzt, ko pas. izvēlas</t>
  </si>
  <si>
    <t>Vai pilnīgi privātam uzņēmumam jāveic iepirkums darbinieku apdrošiināšanai</t>
  </si>
  <si>
    <t>ONP 2021/41 PVS pagarināts pied. iesn. termiņš, kas nav atspoguļots PVS</t>
  </si>
  <si>
    <t xml:space="preserve">RD MVD Joprojām no vakardienas nestrādā EK sankciju pārbaudes lapa. Sazvanīta ĀM Sankciju nodaļa - šodien cer, ka salabos. </t>
  </si>
  <si>
    <t>Par vērtēšanas kārtību un nodokļu parādiem</t>
  </si>
  <si>
    <t>Par tirgus izpētes veikšanu - vai komisija var piedalīties tirgus izpētē un tās gaitā tikties ar iespējamiem ieinteresētajiem pretendentiem. Interešu konflikta kontekstā neieteiktu, bet tas ir pasūtītāja lēmums - šo varētu izdiskutēt un ielikt BUJ vai kur citur, aktualizējot inter. konflikta tēmu.</t>
  </si>
  <si>
    <t>Vai var neprasīt pretendentam skaidrot piedāvājumu, ja pēc citiem parametriem otrs pretendents ir uzvarētājs</t>
  </si>
  <si>
    <t>Kā atspoguļot noslēguma izņojumā par iepirkuma pārtraukšanu to, ka vairāki pretendenti noraidīti</t>
  </si>
  <si>
    <t>Kā veikt PIL 9.(21) iepirkumu? BUJ 4.2.</t>
  </si>
  <si>
    <t>Vai ir regulējums, kas noteic, cik ilgā laikā jāizvērtē piedāvājumi</t>
  </si>
  <si>
    <t>Vai būvniecības laikā var nomainīt tāmē norādīto materiālu? tas ir būvnieku jautājums</t>
  </si>
  <si>
    <t>par interešu konfliktu publiskajos iepirkumos</t>
  </si>
  <si>
    <t>Ventspils tehnikums meklē atbildi uz savu vēstuli</t>
  </si>
  <si>
    <t>Pied. vērtēšana. Nav iesniegsts fin.pied. - nu neko, jānoraida</t>
  </si>
  <si>
    <t>Līguma grozījumi 61.p. 3.d. 3.p.</t>
  </si>
  <si>
    <t>Nodokļu parādu pārbaude. Tiešām nav jānogaida 2 dienas? Nē</t>
  </si>
  <si>
    <t>Vai atbildot uz ieinteresēto pretendentu jautājumiem ir jābūt lemtspējīgai komisijai? Es teiktu jā. - kā izlemj IK priešsēdētājs</t>
  </si>
  <si>
    <t>maina tīmekļvietni, ko darīt ar info par pirms EIS sludinātiem iepirkumiem</t>
  </si>
  <si>
    <t>61.p. 3.d.4.p. vai jaunais uzņēmums var balstīties uz vecā pieredzi</t>
  </si>
  <si>
    <t>Vai PIL 2.piel. iepirkuma var piemērot PIl 8.p.(7) 1.p.? BUJ 4.5.</t>
  </si>
  <si>
    <t>par iepirkumu plānošanu un iespējamu sadalīšanu</t>
  </si>
  <si>
    <t>Vai jāatbild uz pretendentu jautājumiem, ja tie uzdoti mazāk kā 6 dienas pirms piedāvājumu iesniegšanas</t>
  </si>
  <si>
    <t>par 5.p.16.d. izņēmumu</t>
  </si>
  <si>
    <t>1) ja AK daļās un katrā daļā 1 pied., vai jāpamato prasību samērība? Jā. 2) Vai ir nogaid. termiņš šajā gadījumā? Nē</t>
  </si>
  <si>
    <t>Kā iepirkt digitālā rīka izstrādi par 6000 eur.</t>
  </si>
  <si>
    <t>Par nepamatoti lēta piedāvājuma skaidrojuma izvērtēšanu</t>
  </si>
  <si>
    <t xml:space="preserve">par automašīnas iepirkumu.. kā rīkoties - līzingu aptaujāt pēc tam? </t>
  </si>
  <si>
    <t>apakšuzņēmējs uzrakstījis iesniegumu, ka atsakās pildīt līgumu, ko darīt? pretendnets visticām pēc pārvērtēšanas būs meatbilstošs, droši vien noraidāms.. p.s. ir piedāvājuma nodrošinājums</t>
  </si>
  <si>
    <t xml:space="preserve">par personu apvienību, personālsabiedrību un izslēgšnas nosacījumiem - kam un kā, 2) par drukas iekārtu apkopju iepirkumiem - vai jānorāda ekvivalents </t>
  </si>
  <si>
    <t>fm</t>
  </si>
  <si>
    <t>43.p par to vai jāsazinās ar kompetento iestādi uzticamības atjaunošanas procesā</t>
  </si>
  <si>
    <t xml:space="preserve">kas ir starplēmums.. </t>
  </si>
  <si>
    <t>par paziņojumu aizpildīšanu EIS un PVS</t>
  </si>
  <si>
    <t>par Elektroniskās deklarēšanas sistēmas “Darba vietas un nodarbinātības periodi” saistībā ar mūsu skaidrojumu - kāds būtu pamatojums pieprasīt un ko pēcāk ar to darīt. p.s. VID nedod tik par 24 mēn., bet izbliež visu, kas ir viņu rīcībā..</t>
  </si>
  <si>
    <t>Par mk 353 prasībām serveriem un datortehnikai</t>
  </si>
  <si>
    <t>par iepirkumu attēlošanu jaunajās tīmekļvietnēs</t>
  </si>
  <si>
    <t>vai projekta izstrādātājs var piedalīties arī būvniecības iepirkumā</t>
  </si>
  <si>
    <t>nevar atrast lēmumus PVSā</t>
  </si>
  <si>
    <t>mk 104</t>
  </si>
  <si>
    <t xml:space="preserve">krāpniecība lauksaimniecības tehnikas iepirkumos </t>
  </si>
  <si>
    <t>kura likuma ir noteikts, uz kuru brīdi ir jāpārbauda sankcijas</t>
  </si>
  <si>
    <t xml:space="preserve">vai DIS ir nogaidīšanas termiņš </t>
  </si>
  <si>
    <t>līgums beidzs, jaunais vēl nav, cik pretendentu jāaicina uz SP?</t>
  </si>
  <si>
    <t>kkada Liepaja</t>
  </si>
  <si>
    <t>par telpu teritorijas uzkopšanas pakalpojumu, klāt apsardze, apsardzei apakšuzņēmejs, vēl darbu aizsardz spec....</t>
  </si>
  <si>
    <t>par steidzemības pamatojumu</t>
  </si>
  <si>
    <t>par nodokļu aktuālizācijas datumu</t>
  </si>
  <si>
    <t>vai no iepriekšējā konkursa neizmaxāto pied.nodrošinājumu varētu izmantot jaunajā</t>
  </si>
  <si>
    <t>par it iepirkumu cenas/kvalitātes punktu attiecība</t>
  </si>
  <si>
    <t>apvienoti novadi, ēdināšanas pakalpojumu vajag tam vienam novadam, vai summēt kopā</t>
  </si>
  <si>
    <t>ja nepieciešams precizēt vakar 6.dienā sniegto atbildi, EIS tehnisko tao varot izdarīt.. tikai pagarinot termiņu, jo atbilde arī maina iesniedzemos piedāvājumus</t>
  </si>
  <si>
    <t xml:space="preserve">par cenu aptauju, kas rīkota atbilstoši PIL .. </t>
  </si>
  <si>
    <t xml:space="preserve">3 gadi būvproj.izstrade/autoruzraudziba 9.p, vai vajag tomēr 5 gadus </t>
  </si>
  <si>
    <t>noraidīja jo aizpildīja nevis pasūtītāja sagatavoto tāmi, bet pēc būvnoteikumiem un tāpēc noraidīja, ko darīt</t>
  </si>
  <si>
    <t>par metu konkursu, ja uzvar. atsakās</t>
  </si>
  <si>
    <t>vai PIL 5 panta 16.p visi tie mākslinieki autori tēlnieki jāskaita kopā</t>
  </si>
  <si>
    <t>vai 2.pielik.var neizmantot eis un saņemt papīrā</t>
  </si>
  <si>
    <t>1) 60_10 nokavētas 10 darbdienas, jo pretend.aizmirsa atsūtit 2) vai pēc 60_10 arī jāpublicē līguma pielikums</t>
  </si>
  <si>
    <t>pieteikums, vai var noraidīt, ja divi ieprikumi reizē un piegādātājs iesniedz vienu pieteikumu abos, kaut gan katrā savs; ko darīt ar 95% apakšuzņēmēju</t>
  </si>
  <si>
    <t>1) cik ātri pēc izvērtēšanas ir jāpaziņo rezulti; 2) kāpēc pasūt.vērtēš.laikā nesniedz info; 3) vairākas iepirk.daļas, vai varf 1 iket kā pretend. otrā kā pers.uz kur.spēj.balstās, trešā kā apakšuzņ.</t>
  </si>
  <si>
    <t>apkopēji - pasūtītājs prasa lai apbraukā visus 80 objektus, nenosaka apjomu darbiem, tikai uzraksta logu tīrīšana, uz jautājumu par apjomu pasūtītājs atbild, ka lai brauc un skatās</t>
  </si>
  <si>
    <t>par 41.p11d - vai tad neiet pāri ES slieksnim mūsu piemērā</t>
  </si>
  <si>
    <t>kad izslēgšanas noteikumus pārbauda</t>
  </si>
  <si>
    <t>9.p. bez rezultāta jo cena pārsniedz 9.p.robežas, AK naudas nav, ko darīt</t>
  </si>
  <si>
    <t>vai var krtērijus mainīt pēc izsludināšanas</t>
  </si>
  <si>
    <t>AUGUSTS'21</t>
  </si>
  <si>
    <t>Rēzeknes PD. VAi jāpiemēro PIL 41.p. (11) 2), ja ir tieši 150%? Gramatiski lasot, nē</t>
  </si>
  <si>
    <t>Vai pasūtītājs var rīkot AK ja summa nesasniedz AK slieksni? Var</t>
  </si>
  <si>
    <t xml:space="preserve">vai mēs varam lauzt līgumu, jo COVID? </t>
  </si>
  <si>
    <t>vai pasūtōtājs pēc lēmuma pieņmšanas var pārvērtēt piedāvājumus</t>
  </si>
  <si>
    <t>par nodokļiem un sakncijām apakšuzņēmējam</t>
  </si>
  <si>
    <t>vai var turpināt vērtēt AK, ja piedāvājumi atvērti 35 min. vēlāk, komisijai problēmas ar datoru darbību? Jā, atrunājot protokolā</t>
  </si>
  <si>
    <t>vai jāpiemēro PIL normas - piešķirts RD finansējums</t>
  </si>
  <si>
    <t>Vai reklāmas pakalpojums varētu būt PIL 3. (2) izņēmums. Nē, skat. skaidrojumu IUB</t>
  </si>
  <si>
    <t>kur ir arhīvs? vajag IUB dokumentu, kurš pasaka, ka pieredzes apliecināšanai var prasīt PN aktus un citus dokumentus</t>
  </si>
  <si>
    <t>ja nomaina apakšuzņēmēju, uz kurueim datumiem pārbaudīt izslēgšanas nosacījumus? (BUJ &gt; PIL &gt; [6.5])</t>
  </si>
  <si>
    <t>kam īsāki termiņi AK vai KaS? kas ir MK līgumcenu slieksnis</t>
  </si>
  <si>
    <t>par nogaidīšanas termiņu - AK vienīgajam piešķir līguma slēgšanas tiesības</t>
  </si>
  <si>
    <t>kā ievadīt piedāvājumu variantus PVS</t>
  </si>
  <si>
    <t>vai pieļaujama jaunu pieredzes objektu iesniegšana? Nē</t>
  </si>
  <si>
    <t xml:space="preserve">1) kā vērtēt fin.pied., ja iesniegts nepareizais fin.pied., bet EIS norādīta pareizā cena. Jāvērtē, kāda ir tā tāme 2) ko darīt, ja iekļauts PVS fin. pied. </t>
  </si>
  <si>
    <t>Kā vērtēt pied., ja prasīta pieredze 1 objektā, bet tā ir apakšuzņēmējam</t>
  </si>
  <si>
    <t>Vai var pagarināt līgumu no 1 mēneša uz 3? Nē, tas mainītu loku</t>
  </si>
  <si>
    <t>par EE izziņām</t>
  </si>
  <si>
    <t>Pasūtītājs grib pretendentiem precīzāk paskaidrot vienu līguma punktu, vai vajag veikt grozījumus nolikumā?</t>
  </si>
  <si>
    <t>Vai iepirkuma līgumu var parakstīt ar elektronisko parakstu?</t>
  </si>
  <si>
    <t>vai var slēgt līgumu ar nākamo pretendentu, ja lēmums jāpieņem jaunajai novada komisijai</t>
  </si>
  <si>
    <t>cik dienu laikā jāpublicē līguma grozījumi</t>
  </si>
  <si>
    <t>vai var noraidīt pretendentu, ja vērtē info par stundas tarifa likmēm, vai jāvērtē viss kopumā</t>
  </si>
  <si>
    <t>Par tīrā transporta prasībām.</t>
  </si>
  <si>
    <t>vai obligāti vienmēr vajag skaidrojumu par dalīšanu daļās</t>
  </si>
  <si>
    <t>Par tīrā transporta prasībām un nodokļu pārbaudi.</t>
  </si>
  <si>
    <t>prokuratūra - pērk telpu apsaimniekošanu, prasa vai par prasīt torc autorizēto pārstāvi, jo tad viņiem paliek esošais aprīkojums. ja nākamais nav torc, tad šie savāc aprīkojumu un jāpērk viss no jauna</t>
  </si>
  <si>
    <t>Vai autoruzraudzībai ir jāparedz 5 gadi pieredzes apliecināšanai?</t>
  </si>
  <si>
    <t>Privātpersona pasūtītājam prasa izsniegt parakstītos PNA par iepirkuma līguma izpildi un citu informāciju saistībā ar līguma izpildi, vai vajag sniegt šo informāciju?</t>
  </si>
  <si>
    <t>AK uzvarētājs atsakās slēgt līgumu, vai var pārtraukt iepirkumu?</t>
  </si>
  <si>
    <t>Paredzamā līguma summa atbilst 9.p. ieprikumam, bet nepieciešams slēgts konkurss, vai var rīkot SK?</t>
  </si>
  <si>
    <t>Par izslēgšanas noteikumu pārbaudi ADJIL 2 posmu SP.</t>
  </si>
  <si>
    <t>ja viena novada viena puse tagad ir citā novadā, otra puse citā novadā, kā tikt galā ar līgumiem</t>
  </si>
  <si>
    <t>komisija, ko darīt ja priekšsēdētājs atvaļinājumā</t>
  </si>
  <si>
    <t>Vai piedāvājumu var iesniegt svešvalodā?</t>
  </si>
  <si>
    <t>kaut kas par pārskatu sagatavošanas iepirkumu</t>
  </si>
  <si>
    <t>vai parastam sia arī jāpiemēro pil</t>
  </si>
  <si>
    <t>Par steidzamības piemērošanu.</t>
  </si>
  <si>
    <t>Par KaS piemērošanu.</t>
  </si>
  <si>
    <t>Vai līguma izpildes gaitā var piesaistīt jaunu apakšuzņēmēju?</t>
  </si>
  <si>
    <t xml:space="preserve">Kā vērtēs apgrozījumu pretendentam, kurš strādā pusgadu? </t>
  </si>
  <si>
    <t>Kā iepirkt PIl 2.piel. pakalp. zem 42 000 (vesel. pārbaudes). Ir skaidrojums IUB par 2.piel.</t>
  </si>
  <si>
    <t>kā noteikt fin apgrozījumu un pieredzes prasības</t>
  </si>
  <si>
    <t>vai 90% apakšuzņēmējs var būt; pil 9p iepirkumā pēc grozījumiem iet pāri slieksnim ko darīt</t>
  </si>
  <si>
    <t>AK būvniecība. Saņemta pretendenta vēstule ar iebildumu par rezultātu,  adresēta arī IUB un adm. tiesai. IUB sūdzība nav saņemta. Var slēgt līgumu, ja 10 dienas jau pagājušas? Pārbaudīt vēlreiz ka nav sūdzība IUB un slēgt līgumu.</t>
  </si>
  <si>
    <t>1) VID parāds 154 eiro, vai jānoraida. Jā 2) ja NI parāds vienā no pašvaldībām. Jānoraida 3) Ja prasība polisi parakstīt ar el parakstu, bet ir papīrā rakstveidā, vai ok. Ja spēkā, tad ok arī šādi</t>
  </si>
  <si>
    <t>vai var noteikt zaļās prasības iepirkumu priekšmetam, kurš nav minēts zaļajos noteikumos</t>
  </si>
  <si>
    <t>pēc reformas pārņem mazi p/v līgumus, viens ir noslēgts līdz 2099.. kā ir ja apvieno, kā ar summu, kā ar iepirkumiem</t>
  </si>
  <si>
    <t>PIL 60.p.(4)2.p. Kad pašv. iestāde var slēgt līgumu ilgāku par 5 gadiem</t>
  </si>
  <si>
    <t>1) kā pārbaudīt izsl. not Lietuvas uzņēmumam? Prasīt nepieciešamo pretendentam, e-certis paskatīties, kādi dok. to pamato Lietuvā. 2) Ja pretendents filiāle, vai jāārbauda mātesuzņēmums. BUJ 6.1.</t>
  </si>
  <si>
    <t>iepērk sistēmas izstrādi uzturēšanu un konsultācijas ministrija sev un visām iestādēm, vai var grozīt nolikumu un noteikt, ka par konsultācijām slēgs katra iestāde atsevišķi līgumu</t>
  </si>
  <si>
    <t>IeM IC. 2 līgumi jālauž, jo nav veikta pareizi procedūra (nepamatota SP un nepareizi vērtēta kvalifikācija), ko PIL ļauj. šajā situācijā neko</t>
  </si>
  <si>
    <t>apkopēju iepirkums, kā labāk norādīt vai nenorādīt cenu, vai paredzamo vai noteikto vai neko</t>
  </si>
  <si>
    <t>ko darīt pēc ak - sp vai kps</t>
  </si>
  <si>
    <t>pil9 pantā vai pēc lēmuma pieņemšanas var pieņemt atkārtotu lēmumu, ja atrod kļūdu</t>
  </si>
  <si>
    <t>Kā iegūt pieredzi, apgrozījumu, lai piedalītos iepirkumos, vai no liela uzņēmuma atdalījusies daļa var atsaukties uz lielā uzņēmuma pieredzi</t>
  </si>
  <si>
    <t>Nodokļu parādu pārbaude. nesaprot, ka 2 dienas nav jānogaida</t>
  </si>
  <si>
    <t xml:space="preserve">par vēstuli kārsava </t>
  </si>
  <si>
    <t>AK būvniecība, daudz piedāvājumu.1) Tāmē aritm. kļūda. No tāmes cipars iet uz finanšu apguves plānu, vai to var precizēt. Pimšķietami var. 2) FP jāiesniedz PDF un Excel, Excel ir, PDF nav. Vai var prasīt. Tā kā tāme jau ir iesniegta Excel, var prasīt arī citā formātā.</t>
  </si>
  <si>
    <t>Vienā no AK daļām ir iesniegta sūdzība, vai var atvērt un vērtēt piedāvājumus pārējās daļās?</t>
  </si>
  <si>
    <t>plāno kkadu mācību iepirkumu darbiniekiem, nessprot,ko piemēro, grib vēl kko izdalīt</t>
  </si>
  <si>
    <t>Par MK 107. not. 82.p. steidzamības piemērošanu.</t>
  </si>
  <si>
    <t>Par izziņu 6 mēnešu derīguma termiņu.</t>
  </si>
  <si>
    <t>Vai nolikumā var paredzēt, ka, ja pretendents nav veicis objekta apsekošanu, piedāvājums tiks noraidīts?</t>
  </si>
  <si>
    <t>pretend.neiesniedz darba līg./nodomu protokolu, jo uzskata, ka tā ir konfidenc informāc., prasa, vai var iesniegt no VID izdruku tā vietā</t>
  </si>
  <si>
    <t>Vai 9. panta iepirkumā ir jāpublicē līguma grozījumi PVS?</t>
  </si>
  <si>
    <t>ieslēgtie/izslēgtie darbi, paši nesaprot</t>
  </si>
  <si>
    <t>Vai uz 9. panta iepirkumu attiecas MK noteikumu 107. 13. pants?</t>
  </si>
  <si>
    <t>Iepirkums tiek veikts nepiemērojot PIL, vai kaut kur ir noteikta kārtība, kādā tas jāveic?</t>
  </si>
  <si>
    <t>cenu aptauja apsardzes pakalpojumam, pielaidis kļūdu, vai labot, ko darīt.</t>
  </si>
  <si>
    <t>9.p. iepirkuma nolikumā ir gadījusies neliela kļūda, vai var nerīkot jaunu iepirkumu un tikai publicēt skaidrojumu EIS?</t>
  </si>
  <si>
    <t>Iestādei mainās nosaukums, vai PVS sistēmā var saglabāt to pašu saīsinājumu, kāds bija iepriekš? Vai numerācija sākas no jauna?</t>
  </si>
  <si>
    <t>vai kaut kur ir kaut kādi skaidrojumi, kuru no proced.labāk piemērot, piem.,kad AK, SK utt..</t>
  </si>
  <si>
    <t>Par grozījumiem līgumā un PVS publikāciju.</t>
  </si>
  <si>
    <t>Pretendents, kuram ir nodokļu parāds, termiņā nav iesniedzis dokumentus, ka parāds nav, vai var slēgt ārā no procedūras?</t>
  </si>
  <si>
    <t xml:space="preserve">Par 9.p. 21.d. </t>
  </si>
  <si>
    <t>atkal ta par to cenu aptauju, kā vērtēt ja nav nekas atrunāts</t>
  </si>
  <si>
    <t xml:space="preserve">nav aizpildīta TS, lai gan visās ailēs ir jāsaraksta "atbilst".. </t>
  </si>
  <si>
    <t>vai varētu veikt līguma grozījumus - paredzēts maxāt visu beigās, grib mainīt uz maxāšanu pa daļām</t>
  </si>
  <si>
    <t>IT iepirkumā nepiesakās pretendenti, ko darīt? pamtā ārvalstnieki</t>
  </si>
  <si>
    <t>par MK 108 izpratni, VRAA nokancelējuši pasūtījumu, vai tā var, min kaut ko par samērīgumu</t>
  </si>
  <si>
    <t>par elektroenerģijas iepirkumu līdz līguma noslēgšanai</t>
  </si>
  <si>
    <t>par pasūtītāja v;elmi nomunicēt svešvalodā</t>
  </si>
  <si>
    <t>izslēgš.noteikumu pārbaude advok.birojam</t>
  </si>
  <si>
    <t xml:space="preserve">izmests ārā no iepirkuma, pusi saprast nevar. </t>
  </si>
  <si>
    <t>par bijušā darbinieka piesaistīšanu līguma izpildē (fiz.pers)</t>
  </si>
  <si>
    <t>nu kādēļ nevar iesniegt korektus piedāvājumus?? iesniedz pa daļām, kaut kur par maz, citā par daudz info</t>
  </si>
  <si>
    <t>1) pil 9.p. uz kuru dienu pārbauda nodokļus 2) sankciju sarakstā jāpārbauda ar mikstinājuma zīmi pers vai bez 3) eis neizdodas uzģenerēt protokolu, vai vajag obligāti sistēmas parakstu</t>
  </si>
  <si>
    <t xml:space="preserve">ja lauž līgumu, vai ir jāpublicē kkas </t>
  </si>
  <si>
    <t>Robežsardze</t>
  </si>
  <si>
    <t xml:space="preserve">ko piemēro PIL 2.pielikuma apmācību pak., ja cen ir 36 tk.. </t>
  </si>
  <si>
    <t>ko nozime eis neregulets iepirkums</t>
  </si>
  <si>
    <t>vai var prasīt iesniegt jaunu apliecinājumu, ka apakšuzņēmājs nodos savus resurrsus, ja iesnigtā veidlapa ir paņemta no veca ieprirkuma</t>
  </si>
  <si>
    <t>veiktas izmaiņas TS, sniegts skaidrojums, pagarināts termiņš. aizmirs 1 excel tabulā izmainīt cērtamo koku skaitu no 24 uz 27. piedāvājumi 2 ar 27 kokiem, 2 ar 24. kokiem. prasītas izmaksas par koku, varētu arī pārrēīnāt</t>
  </si>
  <si>
    <t>par ESCO līgumiem vēlas ar Linardu parunāt</t>
  </si>
  <si>
    <t>izslēdza jo nodokļu parāds, pēc tam, saņemot reuzltātu vēstuli, iesniedz, ka nav parāda uz tiem datumiem, vai atgriezties vērtēšanā</t>
  </si>
  <si>
    <t>RNP</t>
  </si>
  <si>
    <t>vai EIS un ārpus EIS pērkamās preces jāsummē?</t>
  </si>
  <si>
    <t>1) ja nokavēts terminš sūdzībai vai to var atjaunot, ja nevar vai ASD var uzlikt sodu 2) par IUB un KNAB sadarbību</t>
  </si>
  <si>
    <t>SPSIL Jūrmalas siltums var pirkt šķeldu bez ieprikuma? (SPSIL 10(1)16) -jā</t>
  </si>
  <si>
    <t>kā vērtēt, ja pasūtītājs pats papildinājis ailes un tekstu - ja nevar izvērtēt, pārtrauc iepirkumu</t>
  </si>
  <si>
    <t>kā pierādīt, ka nav nepamatoti zema cena</t>
  </si>
  <si>
    <t>par 6 menesu izzinas derigumu ārvalstniekiem</t>
  </si>
  <si>
    <t>kā tikt pie līguma, ja visi 4 iesniegtie piedāvājumi ir ar vienādu punktu skaitu</t>
  </si>
  <si>
    <t>vēlreiz par izlozi</t>
  </si>
  <si>
    <t>par izziņām - vai aizvien 2 dd nogaidīšana</t>
  </si>
  <si>
    <t>par PIL 5.panta izņēmumu un nodokļu pārbaudi - vai obligāti</t>
  </si>
  <si>
    <t>SP pēc PIL10.panta</t>
  </si>
  <si>
    <t>LPS bez publikācijas. Vai izsl. not. jāpārbauda visiem uzaicinātajiem vai tikai tam, kuram piešķiramas līguma slēgšanas tiesības? PIL 42.(14) 4), ir vēstule RB Rail 20200915</t>
  </si>
  <si>
    <t>kur noteikts, ka AK ir jābūt līgumam</t>
  </si>
  <si>
    <t>izsl.nosac.pārbaudes datums, ja pieņem jaunu lēmumu</t>
  </si>
  <si>
    <t>par PIL 61.panta 4.daļu</t>
  </si>
  <si>
    <t>vai SP gadījumā jāpublicē rezultāts PVS</t>
  </si>
  <si>
    <t>Belam Rīga. Vai pasūtītājs var prasīt norādīt pilnīgi visu piegādājamo preču ražotājus? Nav saprotams jautājums, pirmšķietami nē</t>
  </si>
  <si>
    <t>vērtē piedāvājumus - pārrakstijies (?), TS sarežģīta teikuma redakcija, kuru nevar saprast.. nesaprotu, ko viņai vajag</t>
  </si>
  <si>
    <t>CFLA. Vai mazos un vidējos uzņēmumus EK uzskaita atsrevišķi vai kopā? Līdz ar to - kā pretendentam jānorāda statuss. EK skaita kopā, pasūtītājs var darīt, kā vēlas - lūgt norādīt kopā vai atsevišķi</t>
  </si>
  <si>
    <t>uz kura lēmuma pieņemšanas datumu jāpārbauda nodokļi, ja pieņemts atkārtots lēmums par lst piešķiršanu citam pretendentam, jo sākotnējam uzvarētājam bija nodokļu parāds. Uz jaunā lēmuma datumu</t>
  </si>
  <si>
    <t>CFLA. Par iepirkuma iespējamu sadalīšanu. AK virs ES 4 daļas, 2 noslēgti līgumi, par 2 AK zem ES. Skat. 11.p. (7)</t>
  </si>
  <si>
    <t xml:space="preserve">vai iepirkuma komisijas "pieaicinātās personas" (?) jāpārbauda PVS uz pārkāpumiem ?? </t>
  </si>
  <si>
    <t xml:space="preserve">ar kādu datumu sagatavo ziņojumu? es šodien nevaru paspēt.. </t>
  </si>
  <si>
    <t>telpu noma, aprīkota med pakalpojumiem - kāds CPV vistuvākais 8500000-9 pēc analoģijas ar baseiniem un sporta zālēm, kur telpās ir aprīkojums iekšā</t>
  </si>
  <si>
    <t>nesaprot mūsu skaidrojumā par vid lēmumiem tos tekstus</t>
  </si>
  <si>
    <t>1) vai var iepazīties ar citu pretendentu piedāvājumiem, 2) ja groza AK nolikumu, vai vienmēr jāpagarina iesniegšanas termiņš</t>
  </si>
  <si>
    <t>PIL 61.p. Vai vienu izmaiņu aktu var noformēt gan pamatojoties uz (5), gan (3) 2). Jāskatās pamatojums</t>
  </si>
  <si>
    <t xml:space="preserve">PIL 9.p. (8)2) Uz kuru dienu nedrīkst būt parāds. nevienā dienā </t>
  </si>
  <si>
    <t>kas ir persona uz kuras spējām balstās, vai var samazināt pied iesniegšanas termiņu par 5 dienām, ja eis iesniegšana</t>
  </si>
  <si>
    <t>par apspriedi ar piegādātājiem, publikāciju un kas jādara, kad rīko</t>
  </si>
  <si>
    <t>vai obligāti jānorāda paredzamā līgumcena, ja pērk iekārtu un apmācības vai jānorāda abi cpv kodi</t>
  </si>
  <si>
    <t>par šķietamo interešu konfliktu (ZM iepirkumi). rakstīs argumentus, kāpēc nepiemērot korekciju</t>
  </si>
  <si>
    <t>Ventspils Izgl. pārvalde. PIL 10.p. nebija piedāvājumu, ēdināšana paredzēta 2 skolās. Vai rar rīkot SP par katru skolu atsevišķi- vai tie nebūs  būtiski grozīti sākotnējie izpildes noteikumi, kas nepieļautu SP?</t>
  </si>
  <si>
    <t>Jēkabpils novads. neskaidrības par ATR skaidrojumu, ja iepirkumi vairāki, bet līgumu par visiem slēdz novads. Skat. skaidr. 10. punktu</t>
  </si>
  <si>
    <t>pērk vebināru telpas aprīkojumu, negrib neviens piedalīties, jo nevar zpi izpildīt, ko darīt. vai var pil9 21d ja neiesniegs piedāvājumus</t>
  </si>
  <si>
    <t>Nolikumā nav ierakstīta info, ka krit. zemākā cenas, tas ir EIS un PVS. Atklāja pie vērtēšanas. vai protokolā var atsaukties uz PVS/EIS informāciju? var</t>
  </si>
  <si>
    <t>vai var būt tā, ka projektēšanā viens pretendents ir arī citam apakšuzņēmējs</t>
  </si>
  <si>
    <t>kad beidzas iepirkuma procedūra un sākas saistību tiesības, ar kuru brīi noslēdzas procedūra</t>
  </si>
  <si>
    <t>Izsludināts AK zem ES, pirms līguma noslēgšanas atklājas, ka vajadzīgi arī būvdarbi iebūvēšanai, un tad iet ES slieksnī. Ko darīt. Pārtraukt</t>
  </si>
  <si>
    <t>Grib nomainīt būvdarbu vad. līgumā, kurš jau gadu notiek. Vai pieredze jāpierāda uz pied. iesniegšanas brīdi vai der vēlāka? pēc analoģijas ar [6.4] var par vēlāku periodu, esam arī vēstulēs skadrojuši</t>
  </si>
  <si>
    <t>Belam Riga. Par KP būvnieku karteļa lietu. vai izslēdzams no iepirkumiem, kamēr noris tiesvedība? No PIL 42.(1) 6) iznāk, ka nē, nav izslēdzams</t>
  </si>
  <si>
    <t>par nodokļu pārbaudi - vai der, ka izziņā aktualizācijas datums ir 6. augusts</t>
  </si>
  <si>
    <t>1) izpildītājs uzvarējis vairākos iepirkumos un nevar nodrošināt būvuzraugu, ko darīt, 2) vai var prasīt pieredzi 1 līdzvērtīgā līgumā vismas paredzamās līgumcenas apmērā. Atk. no priešmeta, līg. ilguma u.c.</t>
  </si>
  <si>
    <t>Vai 1.septembris ir ārkārta, lai piemērotu SP ēdināšanai skolās? !!!</t>
  </si>
  <si>
    <t>Smiltenes ND 1) AK, vai jāatbild uz jautājumu, ja iesniegšana 13.aug., jaut,. iesūtīts vakar, 2)speciālists - pers., uz ko balstās, vai resurss</t>
  </si>
  <si>
    <t>aktualizācija atkal nesaprot, kas tas ir; vai tiešām ārvalstniekiem 6 mēn derīga izziņa</t>
  </si>
  <si>
    <t>sp ar sākotnējo kāds pārsūdzības termiņš</t>
  </si>
  <si>
    <t>AK virs ES 1) plāno grozīt nolik., ko atbildēt pretendentam, ja vēl nav skaidrs, kā tiks grozīts 2) kā skaitīt dienas, par cik jāpagarina iesniegšana</t>
  </si>
  <si>
    <t>būtu labi IUB skaidrojums par KP karteļa lēmumu - vai pārsūdzība aptur 1 gada termiņu, kā pasūitītājiem vērtēt, ja šāds pretendents iesniedz piedāvājumu</t>
  </si>
  <si>
    <t>kartelis</t>
  </si>
  <si>
    <t>Vai tīrā transporta 22% attiecas uz visu autoparku. Nē, uz katru iepirkumu.</t>
  </si>
  <si>
    <t>auto</t>
  </si>
  <si>
    <t>būvdarbu laika grafiks nesaprotams, pvs publikācija par rezultātiem, ja daļas</t>
  </si>
  <si>
    <t>vp grib uz ārkārtas apstākļiem izmitināšanu prikt pierobežā jo imigranti nāk</t>
  </si>
  <si>
    <t>valsts policija . kā iepirkt izmitināšanas un ēdināšana spakalpojumus policistiem, kuri tiek sūtīti komandējumā uz Baltkrievijas robežu palīgā robežsargiem līdz 42 tk.</t>
  </si>
  <si>
    <t>nesaprot, ir vai nav jānogaida 2 dienas nodokļu parādu pārbaudei</t>
  </si>
  <si>
    <t>ak dievs viss jāskaita kopā kā tas ir, tad jau viss uz Eiropu jāsūta pa taisno</t>
  </si>
  <si>
    <t xml:space="preserve">:) jautri! </t>
  </si>
  <si>
    <t>SIA Tet 1) ATR kontekstā vai obligāti jāgroza līgumi, ja pasūtītājs ir mainījies (jauns novads piemēram), 2) par KP karteļa lēmumu vajadzētu IUB skaidrojumu, vai pārsūdzības laikā ir apdraudēta pretendentu dalība iepirkumos, kontekstā ar Konkurences likuma 27 1 pantu, ka pārsūdzība neaptur izpildi</t>
  </si>
  <si>
    <t>ATR; 
kartelis</t>
  </si>
  <si>
    <t>Vai pretendents var balstīties uz vairāku personu spējām. Var</t>
  </si>
  <si>
    <t>1) kādi dok. jāgatavo par PIL 9.(21) - [4.2], 2) nodokļu pārbaude - vai jānogaida 2 dienas. Nē</t>
  </si>
  <si>
    <t>vai var izmantot publiskas datubāzes piedāvājumu vērtēšanai, piemēram, pvd</t>
  </si>
  <si>
    <t>par līguma grozīšanu, vai var grozīt termiņu, ja līgums noslēgts pirms covid un tagad summa ir, bet termiņš nav</t>
  </si>
  <si>
    <t>gaisa kvalitātes mērītāji. kāds cpv kods datu apstrādei. vv nosacījumi</t>
  </si>
  <si>
    <t>IemIC par PIL 63.p. (4) Vai jāprasa norādīt piegādes līgumā (kameras, iebūvēšana, programmēšana) tādu apakšuzņēmēja apakšuzņēmēju, kurš ražo kameru komponentes. tak nē (un skrūvši ražotāju un piegādātāju arī)</t>
  </si>
  <si>
    <t>vai protokoliņš par iepirkumiņa uzsākšanu jāliek eisiņā</t>
  </si>
  <si>
    <t xml:space="preserve">kasīklis par vid lēmuma veidu samaksas termiņa pagarinājums, kur ir skaidrojums, kāpēc VID neatbild utt. </t>
  </si>
  <si>
    <t>ko nozīmē skaidrojumā par autotransporta mūžu %</t>
  </si>
  <si>
    <t>Vai vienas papildu vienošanās ietvaros var piemērot gan  PIL 62.p. (5), gan (3) 2). Atkarīgs, kas tie par darbiem un kāds pamatojums.</t>
  </si>
  <si>
    <t>kā par daļām jāpublicē paziņojums par rezultātiem</t>
  </si>
  <si>
    <t>par izslēgšanas noteikumiem, kāpēc nevar pārbaudīt uzreiz pēc piedāvājuma iesniegšanas, ja izdara tā, kādas sekas</t>
  </si>
  <si>
    <t xml:space="preserve">PIL 43. (4) Lietuviešu uzņēmums, iesniedzis info, ka sodīts par konkurences tiesību pārkāpumu un labojies. Prasīt vai neprasīt Lietuvas kompetentajai iestādei atzinumu? </t>
  </si>
  <si>
    <t>par spsil vai kvalifikācijas sistēma var būt papīra formā, jo sistēmas ir dārgas</t>
  </si>
  <si>
    <t>Ludzas NP. Būvn. līgumā (ceļi) nepieciešami papildu darbi, pārsniedz 15%. Bija AK zem ES, kopā ar jauno summu ar;i AK zem ES būtu. Jurists liek veikt iepirkumu. Vērtējiet, vai nevar grozīt, ja nevar - AK</t>
  </si>
  <si>
    <t>Rīgas NP. par grozījumu publicēšanu PVS, kādos gad. PIL 33.p.</t>
  </si>
  <si>
    <t>Kārsava/ Ludza par Līgai nodoto jautājumu iepirkumu plānošanas sakarā - vai var dalīt. Rakstīs Līgai</t>
  </si>
  <si>
    <t>ja lēmums pieņemts, bet valde apstiprina vēlāk kā 3 dienas, ko dara</t>
  </si>
  <si>
    <t>Gunāram Astram pērk pieminekli, kāds cpv kods</t>
  </si>
  <si>
    <t>meter.c.</t>
  </si>
  <si>
    <t>kkadas iekartas iegade ar kko, isti saprast nevareja</t>
  </si>
  <si>
    <t>kurā vietā PILā rakstīts par būvniecības noteikumiem</t>
  </si>
  <si>
    <t>sp otra posma konstate, ka viens no pretend.tomēr nekvalifi.,vai izslēgt to vienu vai pārvērtēt visus</t>
  </si>
  <si>
    <t>rīg.ūdens</t>
  </si>
  <si>
    <t>1) iesniegts kkads vid lēmums, vai tas apliecina, ka nav nodokļu parāda 2) vai ir jānogaida divas darbdienas arī joprojām</t>
  </si>
  <si>
    <t>vai var iekļaut vv noteikumu, ka ja vienā daļā paliek piķis pāri, to var novirzīt otrai daļai</t>
  </si>
  <si>
    <t>pasūt.atbildot uz jaut.solija, ka grozis nolikumu, bet vēl nav izgrozijis</t>
  </si>
  <si>
    <t>vai var mainīt pirms līguma noslēgšanas līgumsodu samaksas kārtību, t.i. nevis sps ietur, bet piestāda rēķinu</t>
  </si>
  <si>
    <t>metu konkursā vai žurījā var būt asociācijas pārstāvis, kurš zina, ka viņa uzņēmums piedalīsies; vajag buj, vai pasūtītājām ir jāsniedz izziņas vai atsauksmes par piegādātāju</t>
  </si>
  <si>
    <t>atkal par nodokļiem, vai ir jānogaida 2.d.d.</t>
  </si>
  <si>
    <t>pretend.nav iesniedzis tehn.piedāv. kko, vai noraid/it, vai prasīt velreiz lai iesniedz</t>
  </si>
  <si>
    <t>kaut kāda tehniskā kļūda un eisā nevarēja iesniegt piedāvājums pil 10 pantā, ko darīt, kļūdu novērsa, bet vai termiņš jāpagarina</t>
  </si>
  <si>
    <t>autob.noma ar šoferi, vai uz to arī attiecina tīro transportu</t>
  </si>
  <si>
    <t>par kaut kādiem ēdināšnas ieprikumiem .. sūdzību sadzejojuši un ko tur sūtīs</t>
  </si>
  <si>
    <t>auto kalkulators nesaglabāja vienu vērtību (??) ievadīju</t>
  </si>
  <si>
    <t>par ieprikuma līguma termiņu</t>
  </si>
  <si>
    <t xml:space="preserve">par SP sarunu procedūras sarunu </t>
  </si>
  <si>
    <t>pa cik ir jāpagarin termiņš pied.iesniegš., ja pasūt. izgroza nolikumu</t>
  </si>
  <si>
    <t>pasūt'tiājs nav norādījis pareizi apjoju, vai varētu sūdzēties (zvanīs savam juristam - Spilvem :) )</t>
  </si>
  <si>
    <t>grib visiem pārbaudīt PIL 42.pantu uzreiz pēc atvēršanas</t>
  </si>
  <si>
    <t>vai varētu slēgt līgumu, ja vienīgajam piedāvājumam līgumcen pārsniedz iep.dok. norādīto paredzamo līgumcenu</t>
  </si>
  <si>
    <t xml:space="preserve">pastāvīgajai komisjai PVS locekļi jāpārbauda kad? </t>
  </si>
  <si>
    <t>vai likumā noteikts, cik dienu laikā jānoslēdz līgums PIL 9</t>
  </si>
  <si>
    <t>PIL 9 - pārbauda apakšnieku - LT iestādi</t>
  </si>
  <si>
    <t>pretend.nav iesniedzis laika atbildi par TS pēc 41_8, vai pieņemt vēlāk vai noraidīt</t>
  </si>
  <si>
    <t>vp</t>
  </si>
  <si>
    <t>kkadai sen pirktai iekartai diagnostiku vajag ko var nodrosinat tikai 1 vai rīkoj.SP</t>
  </si>
  <si>
    <t>20 ar kko tkst., 2 pielikums, vai jāpiemēro 9.p.</t>
  </si>
  <si>
    <t>par SPS vadlīnijām</t>
  </si>
  <si>
    <t xml:space="preserve">par ADJIL &amp; PIL un KP lēmumu </t>
  </si>
  <si>
    <t xml:space="preserve">Bauska, par Adm.pārkāpumiem izrādās likums mainījies (jā kopš 1.07.2020), par būvnieku karteli </t>
  </si>
  <si>
    <t xml:space="preserve">fi.saņ. </t>
  </si>
  <si>
    <t>par veidlapu aizpildīšanu PVS</t>
  </si>
  <si>
    <t>kko tur nevar eis aizpildīt par sadaļām/līg.grozīj.,vraa viņu pasūtījis, ko tagad darīt</t>
  </si>
  <si>
    <t xml:space="preserve">šodien atvēršana 11.oo, vai vēl var pagarināt termiņu? </t>
  </si>
  <si>
    <t>PIL 10 - viens atbilstošs piedāvājums - vai var nieievērot nogaidīšanas termiņu</t>
  </si>
  <si>
    <t>Kuros gadījumos var pārtraukt uzsāktu iepirkuma procedūru</t>
  </si>
  <si>
    <t>vai 9. panta iepirkumā jāpārbauda arī apakšuzņēmēji?</t>
  </si>
  <si>
    <t>man lika noskaidrot - kuros normatīvajos aktos ir noteikts, kā tērēt līdzekļus vispārīgās vienošanās ietvaros, ja ir vairākas daļas</t>
  </si>
  <si>
    <t>PIL 5p.19.p. izņēmuma piemērošana</t>
  </si>
  <si>
    <t>Ko darīt, ja pretendenti veikuši nepareizu valsts obligāto sociālo iemaksu aprēķinu, vai var labot?</t>
  </si>
  <si>
    <t xml:space="preserve">jautājumi par ieprikumu - reģistrēšanās komercreģistrā (?); par līgumu PIL 9.p. - nav ietverts </t>
  </si>
  <si>
    <t xml:space="preserve">remontdarbi dažādos pagastos, vai jāskaita kopā ? </t>
  </si>
  <si>
    <t>Kā piešķirt PVS lietošanas tiesības jaunam darbiniekam</t>
  </si>
  <si>
    <t>Meklē Līgu par Līgas vēstuli Ludzas pašvaldībai</t>
  </si>
  <si>
    <t>par atbildēšanu uz jautājumiem - AK &amp; PIL 9</t>
  </si>
  <si>
    <t>NVA</t>
  </si>
  <si>
    <t>pvai pretendents atbilst? prasītas 90 dienas, pretendents norāda datumu - novembri</t>
  </si>
  <si>
    <t>Vai var pārtraukt iepirkumu vienai daļai, ja pretendents norādījis nepareizu nodokļa vērtību TS ailē</t>
  </si>
  <si>
    <t>KNAB meklē Līgu par viņas atbildi</t>
  </si>
  <si>
    <t>Vai paatrināta atbildes sniegšana attiecas tikai uz MK 107. noteikumu 5. punktu, vai arī uz 6. punktu?</t>
  </si>
  <si>
    <t>TS nav pievienota kkada kolonna, vai  var paši aprēķināt</t>
  </si>
  <si>
    <t>asociac.</t>
  </si>
  <si>
    <t xml:space="preserve">rakstīs Līgai e-pastā </t>
  </si>
  <si>
    <t>līgums ir garāks kā finansējums līgums,. vai varētu saīsināt iepirkuma līgumu</t>
  </si>
  <si>
    <t>fin.piedāvājuma ir prasīta cena flakonam, iesniegta cena par paciņu, vai aritmērtiskā kļūda</t>
  </si>
  <si>
    <t>par PIL 18 (2) ieinteresēto piegādātāju sanāksmi</t>
  </si>
  <si>
    <t>par sankcijām</t>
  </si>
  <si>
    <t>vai sūdzīhas iesniegšana parādās kkā eisā</t>
  </si>
  <si>
    <t>kur var pārsūdzēt pasūt.cenu aptauju</t>
  </si>
  <si>
    <t>meklē Signi</t>
  </si>
  <si>
    <t>par PIL 3(2) piemērošanu</t>
  </si>
  <si>
    <t>SPS vadlīnijas - vai var pārtraukt, ja pārsniedz budžetu, vai var publicēt EIS, vai obligāti jāinformē par paredzamō līgumcenu</t>
  </si>
  <si>
    <t>1) lauzts iepirk.līgums, paliek 15 tkst, 9.pants vai AK; 2) grib kkadam projektam kko klāt vēl iepirkt, vai nevar kaut kā lai to dara viens un tas pats</t>
  </si>
  <si>
    <t>vai IUB pārbaudz publikācijas PIL 10.pants &gt; ID sūta pie mums</t>
  </si>
  <si>
    <t>vienīgais pretendet.pasūtītājs pirms līguma slēgšanas pasaka, ka kko nav ierēķinājis/iekļāvis un neslēgs/pārtrauks,vai tā var</t>
  </si>
  <si>
    <t>vai kaut ko var ignorēt nolikumā</t>
  </si>
  <si>
    <t>pasx</t>
  </si>
  <si>
    <t>centralizētais iepirkums - bet līgums jau beidzies un jaunais vēl nezina kad būs</t>
  </si>
  <si>
    <t>PIL 9.p. uz 5 gadiem, iesniedz piedāvājumu, kas 5 gadiem iet pāri slieksnim, tak ir princips vai nu līdz līgumcenai vai ermiņa beigām</t>
  </si>
  <si>
    <t xml:space="preserve">par zaļo iepirkumu </t>
  </si>
  <si>
    <t>Vai jāveic paziņojumu publikācija PVS ja tiek piemērots likums?</t>
  </si>
  <si>
    <t xml:space="preserve">bija iepirkums pa 16tk., tagad parādijās līdzekļi ap 4tk, cenu aptauja vai ieprikums? PIL 11(7) - nesasniedz 20% ? </t>
  </si>
  <si>
    <t>vai var grozīt līgumu pēc PIL 61(5), lai segtu izmaxu pieaugumu, jo redz neviens nevarēja paredzēt, ka metāla cenas pieaugs tik strauji un tāpēc arī līgumā neparedzēja iespēju cenu pārskatīšanai</t>
  </si>
  <si>
    <t>par protokolu izsniegšanu līdz lēmuma pieņemšanai</t>
  </si>
  <si>
    <t>Lidosta Rīga</t>
  </si>
  <si>
    <t xml:space="preserve">pieredzes apmiņa iepirkumumu procesa digitalizēšanai iekšējā vidē </t>
  </si>
  <si>
    <t>Kā iepirkuma nolikumā būtu atrunājama situācija, kad daļa TS ir ar ierobežotas pieejamības info</t>
  </si>
  <si>
    <t>Par sēžu protokolu elektronisku parakstīšanu</t>
  </si>
  <si>
    <t>gaļas piegādātājs atsauc piedāvājumu, daļa beidzas bez rezultāta</t>
  </si>
  <si>
    <t>Par iepirkuma summēšanu/dalīšanu</t>
  </si>
  <si>
    <t>Pusstundu gara saruna par metu konkursu ar 200 jautājumiem kā rīkot procedūru</t>
  </si>
  <si>
    <t>nesaprašanās starp skolu un ministriju. piešķierts papildu finansējums</t>
  </si>
  <si>
    <t>Atkal meti. Šoreiz prasa, vai IUB ņem metu konkursus uz pirmspārbaudi</t>
  </si>
  <si>
    <t xml:space="preserve">vai ziņojums katrai AK daļai var būt savs.. </t>
  </si>
  <si>
    <t>ja papildu darbi nepieciešami būvniecībā - ņem vērā tos izcenojumus, kas bija iepirkuma tāmē vai faktiskās izmaksas</t>
  </si>
  <si>
    <t>Ja līgums slēgts pēc tirgus izpētes, vai to grozot jāņem vērā PIL?</t>
  </si>
  <si>
    <t>vakardienas jautājums par papilddarbiem būvniecībā, gaidīja zvanu bet nesagaidīja.</t>
  </si>
  <si>
    <t>viņa jau 18.08.21. 12.oo ieblieza e-pastu, lai gaida</t>
  </si>
  <si>
    <t>vai ja atkal iestāsies covid lockdown, varēs grozīt līgumu kā uz ārkārtas apstākļiem</t>
  </si>
  <si>
    <t>Vai pretendents startējot iepirkumā var iet citam pretendentam par apakšuzņēmēju?</t>
  </si>
  <si>
    <t>varam?</t>
  </si>
  <si>
    <t>meklē Ilonu, kkas iepriekš sūtīts viņiem par Admin.reformu + kam ir nodota kkada Kekavas vēstule</t>
  </si>
  <si>
    <t>Sūdzās, ka auto kalkulatorā ir nepareizs datums, līdz kuram spēkā vērtība 01.augusts. Pārbaudīju  - 14.09.</t>
  </si>
  <si>
    <t>viens no karteļa dalībniekiem uzdevis jautājumu, vai ir jēga atbildēt, ja viņš tāpat nevarēs piedalīties</t>
  </si>
  <si>
    <t>Atkal sūdzās par kalkulatoru, sākotnējais datums neder. TM 67036869</t>
  </si>
  <si>
    <t>piegādātājs reorganizējas, kā viņu tagad baudīt</t>
  </si>
  <si>
    <t>Par 18.p. 1 d. vai var publicēt plānu ja nepieciešams veikt iepirkumu, kurš sākotnēji nebija paredzēts</t>
  </si>
  <si>
    <t>Par 104 noteikumu paziņojumu aizpildīšanu</t>
  </si>
  <si>
    <t>Vai līguma izbeigšana ir grozījumi</t>
  </si>
  <si>
    <t>piegādes/pakalpojujmu līgums, apakšuzņēmējs/pers.uz kuras spējām balstās, kā vērtēt</t>
  </si>
  <si>
    <t>SK, vai var mainīt būvniecības norises vietu kandidātu atlases procesa laikā</t>
  </si>
  <si>
    <t>nevar sazvanit id, grib zināt vai pa vienu dienu nopublicēs grozījumu paziņojumu</t>
  </si>
  <si>
    <t>kā saīsināt pied.iesniegš.termiņu, ja nav laika</t>
  </si>
  <si>
    <t>es laikam kaut ko nepareizi ierakstīju paziņojumā.. PVS</t>
  </si>
  <si>
    <t>SP PIL 9.panta kārtībā</t>
  </si>
  <si>
    <t>kautkads ligums beigsies, kaut kādi kalendāri, ko viņai darīt grozīt vai taisīt jaunu</t>
  </si>
  <si>
    <t>par sūdzībass iesniegšanu - izslēgts pamatojoties uz PIL 2(3) ķipa bija lauzsts līgums</t>
  </si>
  <si>
    <t xml:space="preserve">vai tiešām auto ieprikumam jāpiemēro jaunā kārtībā.. moš var izšmaukt! ja rezi nav likuma grozījumu.. </t>
  </si>
  <si>
    <t xml:space="preserve">paziņojuma aizpildīšana zem SPSIL </t>
  </si>
  <si>
    <t>PIL 9 - acīmredzama pārrakstīšanas kļūme: grozījumi vai skadrojums</t>
  </si>
  <si>
    <t>par PIL 18_2 +  grib arī mūsu mājaslap.publicēt</t>
  </si>
  <si>
    <t>par līg.grozīj.</t>
  </si>
  <si>
    <t>par līgumu grozījumiem, ja līgumā ir noteikts, ka var kaut ko grozīt, cik reizes va grozīt, ja KP lēmum pārsūdz, vai uz to iestākas PIL 42.p. izslēgšanas nosacījums</t>
  </si>
  <si>
    <t>pirms līguma noslēgšanas pretendnets informē, ka nepieciešams pagarināt līgumu vismaz par 6 mēn., jo nepieciešamas daudzas atļaujas un saskaņojumi no dažādāmiestādēm</t>
  </si>
  <si>
    <t>bijis centraliz.iepirkums, noslēguši tipa nepareizi l;igumu, vai tagad grozīt atpakal  vai pārtraukt</t>
  </si>
  <si>
    <t>par izziņām LT piegādātājam</t>
  </si>
  <si>
    <t>vai 9.p. var nomainīt pers.uzkuras spējām balstās</t>
  </si>
  <si>
    <t>sūdzas par sps rīkotu izņēmumu, kas izsludināts mājas lapā</t>
  </si>
  <si>
    <t>par zaļo pārtiku un plānošanu - ja veic visiem</t>
  </si>
  <si>
    <t>ja veic SP uz izņēmuma apstākļiem, vai var būt vairāki pretendeti?</t>
  </si>
  <si>
    <t>par kaut kādu iepirkumu.. uzvarējis cits - dārgāks piedāvājums.. par sūdzēšanos.. MK 104</t>
  </si>
  <si>
    <t xml:space="preserve">sp piemērošana pēc AK, vienīgais pretendents </t>
  </si>
  <si>
    <t>cik bieži jāveic pārbaude past.iepirk.komisijai, vai pirms katra iepirkuma</t>
  </si>
  <si>
    <t>nogulēts ēdināšanas iepirkums, ko darīt</t>
  </si>
  <si>
    <t>Līgu meklē</t>
  </si>
  <si>
    <t>kā EIS nopublicēt to, ka pārceļ piedāvājumu atvērš.sanāksmi</t>
  </si>
  <si>
    <t>AK izslēgš.noteikumi pārbaude term/pēdējā diena, pārbaudījuši abus datumus, nevis term.pēdējo dienu un tajā parādās TA pārkāpumi, ko darīt</t>
  </si>
  <si>
    <t>par uzticamības atjaunošanu - vai var pieņemt jaunu lēmumu par rezultātiem, vai tiem pierādījumiem jābūt pirms piedāvājuma iesniegšanas</t>
  </si>
  <si>
    <t>LVC Par vērtēšanu. Vai pasūtītājam pašam ir jāizprasa specialista pieredzi apliecinoši dokumenti par iepriekš veiktiem pakalpojumiem. Nē, tas jānodrošina pretendentiem.</t>
  </si>
  <si>
    <t>Vai PIL 9.p. apakšuzņēmējiem jāpārbauda izsl. not. (ja nebalstās)</t>
  </si>
  <si>
    <t>Vai PIL 11.p.(6) attiecas arī uz 2.piel. iepirkumiem. Jā</t>
  </si>
  <si>
    <t>vai ir kaut kur noteikts, kādiem jābūt līguma termiņiem pa nozarēm</t>
  </si>
  <si>
    <t>ko darīt, ja vienu no 10 precēm, ko līgums paredz iegādāties, pēkšņi vienu vairs neražo</t>
  </si>
  <si>
    <t>LVRTVC 1) konsultantu iepirkums, nav norādīts stundu skaits nolikumā un jāpiedāvā cena 1 ciparā. Kā salīdzināt piedāvājumus. nekā 2) PIL 41. (11) 2) ja noraida uz šī pamata, vai var rīkot SP. Var, bet cena neevar pārsniegt 150% 3) Vai PIl 41. (11) 2) jāparedz nolikumā. Nē, ja ir dokumentos noradīta paredzamā līgumcena.</t>
  </si>
  <si>
    <t>vai VV ietvaros var lūgt pasūtītājam iinformāciju par citu pret. piedāvātajām cenām, pied. iesniegšanas laikiem u.c.</t>
  </si>
  <si>
    <t>Kā iepirkt datoru- mugursomu virtuālajām brillēm. Jāpiemēro ZPI, jo datortehnika</t>
  </si>
  <si>
    <t>ko darīt, ja viens no karteļa ir iepirkumā,vai var izslēgt pirms lēmums stājas spēkā, ja nē ko darīt, jo fondi</t>
  </si>
  <si>
    <t>AK, neuzvarējušais prasa izsniegt protokolu ar vērtējumiem, vai var. Ja nesatur komercnoslēpumu vai daļas no citu pret. piedāvājumiem, var</t>
  </si>
  <si>
    <t>LVRTC vai var piemērot 9 (21) 2), ja PIL 9.p. iepirkumā iesniegtie pied. pārsniedz 9.panta slieksni. Konkrētajā situācijā nē, jo nolikumā bija norādīta pasūtītāja līgumcena, ko nevar pārsniegt (šādi piedāvājumi noraidāmi)</t>
  </si>
  <si>
    <t>ko darīt, ja līguma izpildes laikā izpildītājs pasaka, ka nevarēs piegādāt preci noteiktajā laikā, bet pasūtīītājam vajag uzreiz un tagad</t>
  </si>
  <si>
    <t>Jēkabpils NP 1) nevar atvērt EIS iesniegto pieteikumu, ko darīt - vērtēt, vai info pieejama citur piedāvājumā.2) Iekavējies ēdināšanas iepirkums, kā iepirkt mēnesim līdz līg. noslēgšanai. Tirgus izpēti</t>
  </si>
  <si>
    <t>Jza izpilditājs nepilda līgumu, vai var lauzt un ņemt nākamo pretendentu?</t>
  </si>
  <si>
    <t>Augstskola. Kā iepirkt analīzes priekš doktorantiem, kam tās jāveic konkrētā laboratoijā (lai dati būtu salīdzināmi). Skaitīt kopā, ko var, slēgt vispārīgās vienošanās</t>
  </si>
  <si>
    <t>Par koncesijas līgumu slēgšanu</t>
  </si>
  <si>
    <t>BNA 2021/29 pasūtītājs jautā par pieredzes nodošanu. Ko atbildēt</t>
  </si>
  <si>
    <t>Par iepirkumu sadalīšanu</t>
  </si>
  <si>
    <t>Par nolikuma prasību samērīgumu</t>
  </si>
  <si>
    <t>Kuldīgas NP. ES projekts, pārtraukts līgums ar būvnieku, vajag steidzami vai nu veikt neatliekamos darbus, vai visu apjomu nodot, jo energoefektivitātes projektā, ja vairāki izpildītāji, kas būs atbildīgs par garantiju. CFLA piekrītot tikai ārkārtas darbu veišanai SP ietvaros. Rakstīs IUB. Jautājums bija tikai par to, cik ātri IUB atbild.</t>
  </si>
  <si>
    <t>VAS Kāpēc nav pieņemtas publikācijas PVS. nosūtīju uz ID</t>
  </si>
  <si>
    <t>Par ZPI piemērošanu</t>
  </si>
  <si>
    <t>Uz kuru datumu jāprasa apliecinājums par nodokļu parādu neesamību - uz likumā noteikto vai to kas eis izziņā uzrādās? (šo varbūt uz aktualitātēm? bieži prasa)</t>
  </si>
  <si>
    <t>Saldus ND. Par ēdināšanas iepirkumu plānošanu jaunajā novadā - ja ir pārtraukums starp veco un jauno līgumu, ja dažādiem pagastiem līgumi beidzas dažādos laikos</t>
  </si>
  <si>
    <t>Vai diena kad pieņemts lēmums par līguma slēgšanas tiesību piešķiršanu obligāti ir gala lēmuma diena?</t>
  </si>
  <si>
    <t>vai var ieskaitīt apgrozījumu, ja tas ir par 2021. gadu uzņēmumam, kurš nestrādā 3 gadus, vai var pieņemt operatīvo bilanci auditēta pārskata vietā</t>
  </si>
  <si>
    <t>Iekavējusies līguma slēgšana, vai pretendents objektīvu iemeslu dēļ var nomainīt galveno būvdarbu vadītāju?</t>
  </si>
  <si>
    <t>Džeina Gaile grib zināt, kad būs atbilde uz vēstuli</t>
  </si>
  <si>
    <t>vai var atrunāt preču daudzumus, kad būs papildus/kad ņems nost</t>
  </si>
  <si>
    <t>Ja sūdzības izskatīšanas laikā pasūtītājs pārtrauc iepirkumu, kā rīkoties?</t>
  </si>
  <si>
    <t>pret.iesniedzis augusta izziņu ārzmenieks, vai izziņa derīga ja vajag viņai jūliju</t>
  </si>
  <si>
    <t>vai ja elektr.iesniegš.uz to attiecas saīsin.atbilžu sniegšanas termiņš</t>
  </si>
  <si>
    <t>Kas regulē to, kā pasūtītājam ar izpildītāju jākomunicē līguma izpildes laikā</t>
  </si>
  <si>
    <t>vai būs kkas no IUB info u.c. saistībā ar KP karteļiem</t>
  </si>
  <si>
    <t>Par 41.p.7.d. interpretāciju</t>
  </si>
  <si>
    <t>pasūt.noraidījis jmo beidzas pied.nodrošin., vai sniegt sūdzību vai nē</t>
  </si>
  <si>
    <t>vai līzinga pakalpojums ir likuma izņēmjms?</t>
  </si>
  <si>
    <t>Ko darīt ja iesniegta sūdzība par nolikuma prasībām - vai pagarināt piedāvājumu iesniegšanas termiņu?</t>
  </si>
  <si>
    <t>VARAM meklē Ilonu</t>
  </si>
  <si>
    <t>Par interešu konfliktu un nolikuma prasībām</t>
  </si>
  <si>
    <t>viaa</t>
  </si>
  <si>
    <t>par pirmspārbaužu iepirkumu plānu mk 683, kam jautāt</t>
  </si>
  <si>
    <t>Ko darīt ja EIS publikācijā ir neprecīza vērtēšanas metodika?</t>
  </si>
  <si>
    <t>AK iestrad.noteik.par 150 %, vērtēšana sadalīta pa posmiem, kvalif/tehn/un 3, vai var uzreiz noraidīt, jo redz ka pārsniedz 150%</t>
  </si>
  <si>
    <t>Kā nodrošināt to, ka pētnieks, kurš uzvar iepirkumā, nedrīkst pētīt savu uzņēmumu?</t>
  </si>
  <si>
    <t>ko darīt, ja uzreiz pēc līguma noslēgšanas izpildītājs 60% darbus nodod apakšuzņēmējam</t>
  </si>
  <si>
    <t>ja piemēro pil5 panta izņēmumu vai jāpublicē kaut kas</t>
  </si>
  <si>
    <t>par tīro transportu kā apreķināt autobusus</t>
  </si>
  <si>
    <t>kļūda norādot paredzamo līgumcenu - no kuras summas rēķina 150% - kas pvs paziņojumā vai kaut kādā random projekta papīrā</t>
  </si>
  <si>
    <t>vai pēc jūsu skaidrojuma sanāk, ka nodokļus pārbauda tikai uz lēmuma pieņemšanas datumu? / skaidrojums par 2 dd nenogaidīšanu</t>
  </si>
  <si>
    <t>vv individuālā līgumā vēlas piesaistīt apakšnieku, 1) uz kuriem datumiem pārbauda izslēgšanas nosacījumus; 2) kas veic apakšnieka izvērtēšanu</t>
  </si>
  <si>
    <t>kad sniedz atbildes uz jautājumiem - pēdējā diena</t>
  </si>
  <si>
    <t>ja pēc sp publicē brīvprātīgo paziņojumu, ir jāievēro nogaidīšanas termiņš, ja tikai viens pretendents iesniedzis piedāvājumu</t>
  </si>
  <si>
    <t>par dzīvnieku izķeršanas pakalpojumiem Ogrē</t>
  </si>
  <si>
    <t>vai jāatbild uz jautājumu, ja uzdod pēdējā atbildēšanas dienā</t>
  </si>
  <si>
    <t>IZM kā iepirkt maskas skolniekiem, pašreiz 9 miljoni plānoti visam mācību gadam. Rīkot AK virs ES, vispirms var paātrinātu, tad parastu, slēgt VV. Iespējams, rakstīs un lūgs Zoom sanāksmi</t>
  </si>
  <si>
    <t xml:space="preserve">Vai var prasīt papildu info pretendentam, kura iesniegtajā ESPD nav informācijas par konkrētiem pieredzi pierādošiem objektiem, tikai 'jā, atbilstu". No IUB skaidrojuma izriet, ka ir jāprasa </t>
  </si>
  <si>
    <t>Kā nodrošināt autoruzraudzību, ja izpildītājs bija personu apvienība, bet viens biedrs pēc projektēšanas veikšanas ir likvidēts</t>
  </si>
  <si>
    <t>Nolikumā formulā ir kļūda - cenai jābūt 95% (nevis 5%), jo visur citur, t.sk. vērtēšanas metpdikas aprakstā un EIS, ir 95%. Vai to var uzskatīt par pārrakst. kļūdu. pirmšķietami var. IUB ir licis pārvērtēt piedāvājumus (bet ne šī iemesla dēl).</t>
  </si>
  <si>
    <t>pēc AK 2 daļas bez rezultāta, grib SP un mainīt kaut ko tur, jo kko sākotnēji paši tām daļām nav noteikuši pareizi</t>
  </si>
  <si>
    <t>sūdzas ka pasūtītājs muhļī ar paziņojumu par rezultātu nosūtīšanu, tipa nosūta bet otra galā neko nesaņem+vēl par interešu konfliktu, ka viņš tur izdzēsies no eis profiliem un no piegādātāja pāriet pie pasūtītāja strādāt</t>
  </si>
  <si>
    <t>par ārzonu uzrādās dat nav pieejami, ko darīt</t>
  </si>
  <si>
    <t>NMPD vai būvuzraudzība ir pakalpojums, Jā CPV 71247000-1</t>
  </si>
  <si>
    <t>Grib lai saskaņo sarunu procedūru</t>
  </si>
  <si>
    <t>vai kriminālpocesa ietvaros pēc VP pieprasījuma pasūtītājam ir jādod dokumentu orģināli</t>
  </si>
  <si>
    <t>Par galvenā būvuzņēmēja pieredzes nodošanu</t>
  </si>
  <si>
    <t>Meklē Elīnu // vakar aizsūtīju, bet nevajdzēja - paši visu bija atraduši</t>
  </si>
  <si>
    <t>vai var parasktīt piedāvājumu ar eis parakstu vai vajag elektronisko</t>
  </si>
  <si>
    <t>Pretendents nevar pievienot piedāvājumu, iesniegšana 11 00. ko darīt?</t>
  </si>
  <si>
    <t>vai pretendentiem un personām uz kurām balstās, jāveido kaut kādas apvienibas</t>
  </si>
  <si>
    <t>Vai pretendents viena iepirkuma ietvaros var ieniegt piedāvājumu arsevišķi un iet cita pretendenta PA?</t>
  </si>
  <si>
    <t>Metu konkurss, ko darīt ja sekretārs nav reģistrējis kontaktpersonas?</t>
  </si>
  <si>
    <t>AIC, pieteikušies starptautiskā iepirkumā, prasa, kādi dok. jāiesniedz izsl. not. neesības apliecināšanai</t>
  </si>
  <si>
    <t>vai Latvijas pasts joprojām ir SP?</t>
  </si>
  <si>
    <t>NMPD pirms mēneša noslēdza līgumu par elektības piegādi uz 3 gadiem, tagad piegādātājs paziņo, ka pēc mēneša likvidēsies. Kā iepirkt. paātrināts atklāts konkurss</t>
  </si>
  <si>
    <t>iedzīvotājs</t>
  </si>
  <si>
    <t xml:space="preserve">daudzdzīvokļu mājas iedzīvotājs interesējas, kādam jābūt līgumam starp izpildītāju, RNP un iedzīvotājiem (biedrības nav), lai varētu slēgt līgumu ar iedzīvotāju izvēlēto izpildītāju </t>
  </si>
  <si>
    <t>Nodokļu parādu pārbaude - vai jānogaida 2 dienas? NĒ</t>
  </si>
  <si>
    <t>Daugavpils PD. Vai pasūtītāja maiņa no pašvaldības iestādes uz pašu pašvaldību ir būtiski līg. groz. un vai ir pieļaujami. nav būtiski un ir pieļaujami, ja ir pamatojums.</t>
  </si>
  <si>
    <t>TOP jautājumi augusts</t>
  </si>
  <si>
    <t>Cenu aptauja. ( varbūt ir vērts skaidrot, ka tādas IUB neskaidro)</t>
  </si>
  <si>
    <t>Piedāvājuma precizēšana/ papildināšana. kādas atšķirības</t>
  </si>
  <si>
    <t xml:space="preserve">kartelis - vai izslēgt uzreiz, vai jākomunicē ar sodītu pretendentu, kaut ko gaida no IUB .. </t>
  </si>
  <si>
    <t>nodokļu parādi - aizvien neskaidrības - uz kuriem datumiem, par 2 dienām utt</t>
  </si>
  <si>
    <t>SEPTEMBRIS'21</t>
  </si>
  <si>
    <t>par pvs publikāciju par apspriedi, vai tur beigās arī kaut kas jāpublicē</t>
  </si>
  <si>
    <t>par vai var sp ārkārtas apstākļi, ja elektrības līguma izpildītājs uzmet un vajag elektrību</t>
  </si>
  <si>
    <t>Kādai jābūt līgumcenai, ja pēc AK rīko SP</t>
  </si>
  <si>
    <t>Par piedāvājumu papildināšanu</t>
  </si>
  <si>
    <t>Par SP pēc 10.panta iepirkuma</t>
  </si>
  <si>
    <t>par 87. pantā minētajiem pārkāpumiem</t>
  </si>
  <si>
    <t>Atzvanīja klientes sīkie. Nevar saprast kāpēc mamma par darbu zvana no viņu telefona</t>
  </si>
  <si>
    <t xml:space="preserve">ha ha! </t>
  </si>
  <si>
    <t>PAr iepirkumu summēšanu vai sadalīšanu</t>
  </si>
  <si>
    <t>kā vispār pēc reorganizācijas un pārejas var atbilst apgrozījums</t>
  </si>
  <si>
    <t>vajag līguma grozījumus un kādu labāko veidu izvēlēties, apvienojās novadi, pirms tam neko par to nezināja</t>
  </si>
  <si>
    <t>Pasūtītājs nezin kā iepirkt toletes papīru</t>
  </si>
  <si>
    <t>Vai jāsniedz paziņojums, ja līgums izbeigts</t>
  </si>
  <si>
    <t>ludza</t>
  </si>
  <si>
    <t>vai pretendents, kas iesniedzis piedāvājumu kopā ar apakšuzņēmēju ir PA</t>
  </si>
  <si>
    <t>Elektroen. piegādātājs paziņo, ka pēc mēneša pārtrauc piegādi (cenas ievērojami cēlušās), ko darīt. SP ar publikāciju līdz jaunajam līgumam, paralēli sludināt jau atklātu procedūru</t>
  </si>
  <si>
    <t>problēma ar pvs , nevar ielogoties</t>
  </si>
  <si>
    <t>Sankciju pārbaude patiesā labuma guvējiem 1) ja izriet no akcionāra statusa AS kuras akcijas kotētas..., 2) ja UR norādīts, ka labuma guvēju nav iespējams noskaidrot - tad nepārbauda</t>
  </si>
  <si>
    <t>apvienot vai atsev.9.p. iepirkumi + 9_21 3.p., kas vēl iet ārā b ez 6 un 8 daļas, ko nozīmē eis poga viss sastāvs vai viens, jo eisā viņi nezina</t>
  </si>
  <si>
    <t>Vai VV ietvaros noslēgta līguma termiņš var pārsniegt pašas vienošanās termiņu? Var, bet samērīgi</t>
  </si>
  <si>
    <t>vai vispirms jāapstiprina nolikums un tad jāpublicē viss eis un pvs</t>
  </si>
  <si>
    <t>kas ir paredzamā un kas ir noteiktā līgumcena, vai var slēgt ja piedāvātās cenas pārsniedz 10% no paredzamās</t>
  </si>
  <si>
    <t>pasūt.tipa pārtraucis iepirkumu baumu līmenī, bet nekas nav oficiāli paziņots, ne publikācijas nekas, bet piedāvā turpināt veco līgumu, kas tur notiek</t>
  </si>
  <si>
    <t>vai var iet kā apakšuzņēmējs pie diviem pretendentiem viena iepirkuma ietvaros</t>
  </si>
  <si>
    <t>vai ārzonas ir jāpārbauda arī cenu aptaujā</t>
  </si>
  <si>
    <t>par pvs publikāciju par apspriedi vai tur tīmekļvietne 18.p otrajā daļā ir domāts pircēja profils</t>
  </si>
  <si>
    <t>vai var vērtēt piedāvājumus AK papildus komisijai vēl kaut kāda darba grupa; cik daudz punktus var dot tādiem kritērijiem, kas ir viedoklis</t>
  </si>
  <si>
    <t>ak beidzās bez rezultāta,jo nebija iesniegti piedāvājumi, vai var sp</t>
  </si>
  <si>
    <t>mk 104 kas ir kāda tur atbildīgā persona</t>
  </si>
  <si>
    <t>piegādātājs velk līguma noslēgšanu,</t>
  </si>
  <si>
    <t>vai var izdalīt juridiskos pakalpojumus dažāda veida atsevišķi vai jāpērk kopā</t>
  </si>
  <si>
    <t>piegādes līgumā pretend.norādijis apakšuzņēmējus, lai gan reāli pasūt.konstatē, ka tie ir sadarb.partneri, vai pārbaudīt drošīb.labad izslēgš.noteikumus un kā viņus norādīt/nenorādīt ziņojumā</t>
  </si>
  <si>
    <t>9.p.iepirkums nesaprot, kapec 2 lēmumi, viens par iespēj.otrs gala, grib pārbaudīt vai igaunija ir ārzonā</t>
  </si>
  <si>
    <t>Par darbu sadalījumu pilnsabiedrībā</t>
  </si>
  <si>
    <t>Par nodokļu pārbaudi uz piedāvājuma iesniegšanas dienu</t>
  </si>
  <si>
    <t>kā pārbaudīt sankcijas</t>
  </si>
  <si>
    <t>Kā piemērot 41.p. 11.d. 2. p.</t>
  </si>
  <si>
    <t>Par pretendentu, kurš reģistrēts ārzonā</t>
  </si>
  <si>
    <t>Kārtējais dēļ sadārdzinājuma lauztais elektroenerģijas ligums, ko darīt (daudz šādu jautājumu par to elektroenerģiju)</t>
  </si>
  <si>
    <t>ja konstatē nodokļu parādu, vai tā ir izvēle dot iespēju iesniegt apliecinājumu, ka nav parāda</t>
  </si>
  <si>
    <t>laikam pirmo reizi sludina iepirkumu, nesaprot ne publikāciju neko</t>
  </si>
  <si>
    <t>Kā iepirkt pētījumus</t>
  </si>
  <si>
    <t>Par aritmētisko kļūdu labošanu</t>
  </si>
  <si>
    <t>u.krastiņa</t>
  </si>
  <si>
    <t>atkal par elektroenerģiju atkāpušies no vv, par to kā nosegt starpposmu līdz jaunam iepirkumam</t>
  </si>
  <si>
    <t>Par piedāvājuma papildināšanu/maiņu</t>
  </si>
  <si>
    <t>lvrtc</t>
  </si>
  <si>
    <t xml:space="preserve">sāk lasīt tehnisko piedāvājumu un jautā vai pretendents jānoraida </t>
  </si>
  <si>
    <t>k.krodziniece</t>
  </si>
  <si>
    <t>par savu elektrības vēstuli</t>
  </si>
  <si>
    <t>par piedāvājumu izsniegšanu</t>
  </si>
  <si>
    <t>N manzurova meklē Līgu 29663373</t>
  </si>
  <si>
    <t>vsai nogaidīšanas termiņu jāievēro ja ir vienīgais pretendents</t>
  </si>
  <si>
    <t>atkal tā pati par tiem pētījumiem</t>
  </si>
  <si>
    <t>vai var līgumā noteikt, ka vienības cena var mainīties</t>
  </si>
  <si>
    <t>Par preču marķējumiem, vai to var prasit kā kvalifikācijas prasību 2pakāpju procedūrai</t>
  </si>
  <si>
    <t>ko darīt ar apakšuzņēmēju, kuram ir līdz 10%, bet ir nodokļu parādi</t>
  </si>
  <si>
    <t>sinergo sūta dīvainas vēstules par līguma izbeigšanu, ko darīt</t>
  </si>
  <si>
    <t>Vai zemsliekšņa iepirkumos nedrīkst slēgt līgumus ar uzņēmumu, kam ir nodokļu parādi?</t>
  </si>
  <si>
    <t>vai 9. panta iepirkumi jāpublicē EIS?</t>
  </si>
  <si>
    <t>vai lai pārbaudītu ārvalstnieksm pil 42 pantu, var tam pieprasīt izziņas</t>
  </si>
  <si>
    <t>Kā pasūtītājam jāpamato paātrinātā iepirkuma procedūra?</t>
  </si>
  <si>
    <t>par līguma grozījumiem</t>
  </si>
  <si>
    <t>Par 9.p.23.p</t>
  </si>
  <si>
    <t>fin saņēmējs</t>
  </si>
  <si>
    <t>kur atrast skaidrojumu par tirgus izpēti</t>
  </si>
  <si>
    <t>Vai pēc SP var rīkot jaunu SP ja nav iesniegti piedāvājumi</t>
  </si>
  <si>
    <t>kurš mk 229.p attiecas uz gadījumu, ja vienīgajam izslēgšanas noteikumi</t>
  </si>
  <si>
    <t>[as</t>
  </si>
  <si>
    <t>Vai drīkst kā obligātu prasību izvirzīt objekta apsakti?</t>
  </si>
  <si>
    <t>par sp un elektrību</t>
  </si>
  <si>
    <t>Adjil kā noformēt paziņojumu kandidātiem</t>
  </si>
  <si>
    <t>Ko darīt, ja SP pretendents iesniedzis piedāvājumu vēlāk par noteikto laiku, un apgalvo, ka bijušas tehniskas problēmas</t>
  </si>
  <si>
    <t>kā sastādīt formulu samnieciski izdevīgākajam piedāvājuma noteikšanai</t>
  </si>
  <si>
    <t>par līguma pielikuma publicēšanu</t>
  </si>
  <si>
    <t>Par SP, ja piegādātājs cenu svārstību dēļ lauž līgumu</t>
  </si>
  <si>
    <t>Vai var iesniegt sūdzību par nolikuma prasībām 9. panta iepirkumā.</t>
  </si>
  <si>
    <t>Vai jāpublicē paziņojums, ja pērk 2. pielikuma pakalpojumus, nepiemērojot likumu?</t>
  </si>
  <si>
    <t>Kā apliecināt ārvalstnieka parakstu uz dokumentiem</t>
  </si>
  <si>
    <t>atkal par elektrību, ko darīt, ja piegādātājs draud lauzt līgumu?</t>
  </si>
  <si>
    <t>kādu pamatojumu rakstīt par vienu pretendentu, ja kvalfikācijas prasība tikai reģistrācija (elektrība)</t>
  </si>
  <si>
    <t>Meklē Sintiju par vēstuli</t>
  </si>
  <si>
    <t>Par standartu iekļaušanu iepirkuma dokumentācijā</t>
  </si>
  <si>
    <t>par tīro transportu, vai ja pērk n1 un m var apvienot klases un pirkt pēc vienas no klasēm</t>
  </si>
  <si>
    <t>Vai paziņojums PVS jāpilda pēc tam, kad apstiprināta iepirkuma dokumentācija vai var ātrāk?</t>
  </si>
  <si>
    <t>vai zemsliekšņa iepirkumos jāpublicē līgumi</t>
  </si>
  <si>
    <t>Prasa viedokli par sūdzības iesniegšanu</t>
  </si>
  <si>
    <t>10.p. iepirkumā pretendents atsakās slēgt līgumu, vai var ņemt nākamo pretendentu?</t>
  </si>
  <si>
    <t>Par iepirkumu apvienošanu/sadalīšanu</t>
  </si>
  <si>
    <t>atkal par elektrību un sp</t>
  </si>
  <si>
    <t>Kā iepirkt apakšuzņēmēja pakalpojumu uz uzņēmuma līguma pamata</t>
  </si>
  <si>
    <t xml:space="preserve">vai pil 9.p jāpublicē pēc līguma noslēgšanas visi līgums ar visiem pielikumiem un  piedāvājumi </t>
  </si>
  <si>
    <t>atkal par sadalīšanu</t>
  </si>
  <si>
    <t>BVKB</t>
  </si>
  <si>
    <t>Meklē informāciju par būvniecības semināriem un ieinteresētām personām</t>
  </si>
  <si>
    <t>par koku iepirkumiem, ja beidzas bez rezultāta, ja nav piedāvājumi, vai par vienu daļu var 9p21d un pārējām taisīt no jauna 9p</t>
  </si>
  <si>
    <t>Par SP saskaņošanu</t>
  </si>
  <si>
    <t>ko darīt, ja nolikumā noteikts, ka slēgs vv ar vismaz 2 bet ne vairāk kā 10, reāli ir 1, vai var slēgt līgumu</t>
  </si>
  <si>
    <t>Jau no paša rīta par elektrību. Grib zināt, vai var piemērot 5.p.1.d. izņēmumu</t>
  </si>
  <si>
    <t>grib ātrāk vēstuli iem ic</t>
  </si>
  <si>
    <t>ja nav iesniegts speciālistu apliecinājums, vai var prasīt iesniegt</t>
  </si>
  <si>
    <t>Par cik jāpagarina piedāvājumu iesniegšanas termiņš, ja iesniegta sūdzība IUB</t>
  </si>
  <si>
    <t>Par to kā piedāvājumu iesniegt piegādātāju apvienībai</t>
  </si>
  <si>
    <t>Ko nozimē "nepārvarama vara"</t>
  </si>
  <si>
    <t>Par iepirkumu, kas veiktssaskaņā ar SPS vadlīnijām</t>
  </si>
  <si>
    <t>rsu par to kā pirkt analīzes</t>
  </si>
  <si>
    <t>par passūtītāju kopīgi veiktiem iepirkumiem</t>
  </si>
  <si>
    <t>par paziņmojumu publicēšanu EIS un PVS</t>
  </si>
  <si>
    <t>Grib lai birojs pasaka, kādā kārtībā viņiem jāizsniedz zaļās karotītes sertifikāti graudaugu audzētājiem</t>
  </si>
  <si>
    <t>Vai jāpārtrauc iepirkums, ja būtiski mainījies darbu uzsākšanas laiks?</t>
  </si>
  <si>
    <t>vai pil 9 pantā var izslēgt tādu, kas iepriekš nav pildījis līgumu</t>
  </si>
  <si>
    <t>stāvvadu iepirkumu jālauž, vai var SP,jo stāvvadi ārkārtas stāvoklī paliek (jau 2 gadus)</t>
  </si>
  <si>
    <t>Vai jāpārtrauc iepirkums, ja visi iesniegtie piedāvājumi ir neatbilstoši?</t>
  </si>
  <si>
    <t xml:space="preserve">Kā piemērot izslēgšanas noteikumus, ja pretendnets sniedzis nepatiesu info par kvalifikācijas prasībām </t>
  </si>
  <si>
    <t>Apdroš līgums darbiniekiem iz gadu, ar iespēju pagarināt vēl uz gadu, kā nosaka paredzamo līgumcenu PIl 11. (2)</t>
  </si>
  <si>
    <t>Jāiepērk iebūvētās mēbeles 85000 un sadzīves tehnika 500 eiro, vai var piemērot PIL 11.p.(7) daļu. pirmšķietami var</t>
  </si>
  <si>
    <t>5_13 izņēmuma piemērošana ceļojumu aģentūru pakalpojumiem</t>
  </si>
  <si>
    <t>atkal par elektrību, ka lec nost</t>
  </si>
  <si>
    <t>Saimn. izdevīguma kritēriji - kā veidot formulas, kā noteikt kritērijus. Skat. biežākās kļūdas, U.Skrastiņas grāmatu, paraugus EIS</t>
  </si>
  <si>
    <t>Vai var prasīt papildināt pretendenta pieredzi, ja tā norādīta neatbilstoša. nevar, SKA-176/2021</t>
  </si>
  <si>
    <t>!!</t>
  </si>
  <si>
    <t>vai nolikumā var iekļaut prasību, ka piegādātājam un tā darfbiniekikem jābūt covid sertif.,jo pasūt.ir iekšēja kārtība, kurā noteikts,lai pasargātu pasūt.darbin.,trešajām personām jebkurām, lai tiktu iekšā telpās ir jābūt šim te sertifik.</t>
  </si>
  <si>
    <t>ADJIL, nav parakstīts viens caurauklotais dok., kā vērtēt. Ja nav šaubu par piedāvājuma patiesumu, tiek nodrošināta vienlīdzīga attieksme, var lūgt precizēt.</t>
  </si>
  <si>
    <t>vai rīkojot iepirkumu un  piemērojot zpi, var likt tikai cenas kritēriju</t>
  </si>
  <si>
    <t>Līgums noslēgts, konstatēta kļūda punktu aprēķinā - uzvarētājam būtu vēl par pāris punktiem vairāk, uzvarētājs nemainās. Fiksēt protokolā un labot ziņojumu, publicēt EIS.</t>
  </si>
  <si>
    <t>metiem sajauktas aploksnes, vai var samainīt</t>
  </si>
  <si>
    <t>MK 104. Jāpārtrauc iepirkums, bet jau nopublicēts paziņojums par līgumu. Pirmšķietami jāpieņem jauns lēmums (par pārtrauksanu) un jāpublicē PVS, konsultēties ar ID par tehniskajām iespējām.</t>
  </si>
  <si>
    <t>iepirkuma komisija aizgājuši visi no darba un pazaudēti sēdes protokoli, kaut kāds viens protkols esot elektroniski bez parakstiem,vai to var apstiprināt jaunā komisija</t>
  </si>
  <si>
    <t xml:space="preserve">Kādai jābūt vērtēšanas kārtībai. Atk. no tā, ko pasūtītājs vērtēs. </t>
  </si>
  <si>
    <t>atkal par elektrību, vai var rīkot SP</t>
  </si>
  <si>
    <t>Vai der pieredze 2021.gadā? Jā, bet jāvērtē, kam tieši jābūt paveiktam</t>
  </si>
  <si>
    <t>1) vai  pašvaldība drīkst malku pirkt izsolē, bevis rīkot iepirkumu? nevar pirkt, pati var rīkot iepirkumu ar izsoli PIL 58.pants 2) par iepirkumu kā tirgus izpētes metodi - nav pieļaujams</t>
  </si>
  <si>
    <t>vai var piemērot SP, ja AK iesniegts 1 pied., kurš neatbilst prasībām (nav FP). Pirmšķietami var</t>
  </si>
  <si>
    <t>līguma izpildē konstatēts, ka neatbilst nolikumam, uz kāda punkta pamata atkāpties</t>
  </si>
  <si>
    <t xml:space="preserve">Daugavpils domes centr.iep. iestāde Par PIL 10.pantu 1) cik ilgs laiks jānoteic atbilžu sniegšanai uz ieinteresēto pret. jautājumiem - PIL nenoteic (Signes prezent. 12.slaids), 2) ja grib piemērot izslēgšanas not. - tad 9.panta vai 42.? 42., 43. p - Skaidrojums par 2.pielik. iepirkumiem. </t>
  </si>
  <si>
    <t>Līg. nav noslēgts, atklājušies jauni apstākļi, vai var pieņemt jaunu lēmumu. Var</t>
  </si>
  <si>
    <t>pretendnets nav iesniedzis pie kvalifikkāc.prasītās atsauksmes, vai prasīt,lai iesniedz,vai noraidīt</t>
  </si>
  <si>
    <t>Vai var PIL 8.p.(7)2)c), ja ēkas garantijas laikā 3.puse  sabojājusi liftu, apdrošinātājs izmaksājis atlīdzību un par to ir jāiepērk remontdarbi, lai vienlaikus nezustu garantija ēkai. Pirmšķietami jā</t>
  </si>
  <si>
    <t>par evipd aizpildīšanu, kā tas notiek</t>
  </si>
  <si>
    <t>1) vai nodokļi uz abiem datumiem 2) atkal paliek tipa bez elektrības</t>
  </si>
  <si>
    <t xml:space="preserve">Vai piegādes līgumā norādītie piegādātāji, kas nodrošinās atsevišķas preces un piedāvājumā apsaukti par apakšuzņēmējiem, ir jānorāda iepirkuma ziņojumā? </t>
  </si>
  <si>
    <t>Iekavējies transporta pakalpojumu iepirkums, kā nosegt trūkstošo laiku. PIL 11.p. (6)</t>
  </si>
  <si>
    <t>vajag SP, bet summa zem 42 tkst.</t>
  </si>
  <si>
    <t>Luceviča 1) vai var atteikties no apakšuzņēmēja vērtēšanas laikā, ja apakšuzņēmeējam parādi? 2) Izslēgts, jo nav apliec. par neatkarīgu pied. vai samērīgi</t>
  </si>
  <si>
    <t>Vai jāpublicē atvēršanas ziņojums, ja iepirkums tiek pārtraukts. PIL 9.p., nebija pied., tad nav arī, ko atvērt un publicēt.</t>
  </si>
  <si>
    <t>9_21 rīkots iepirkums, pretednts iesniedz piedāvājumu bet bez e-paraksta,tipa parakstīs vēlāk, vai tā var</t>
  </si>
  <si>
    <t>Aritm. kļūda piedāvājumā un tas pārsniedz pasūtītājam pieejamos līdzekļus. Nu neko, nākošreiz rūpīgāk</t>
  </si>
  <si>
    <t>vai iub vēl skaņo SP</t>
  </si>
  <si>
    <t>1) atkal par elektrību 2)vai viņai publicēt 33.p.paziņojumu, pati nesaprot, vai viņai skaitās atrunātie grozījumi 3) par PIL 42_2_1.p.piemērošanu attiecībā uz elektrību</t>
  </si>
  <si>
    <t>par pārtikas iepirkumu, kur ik pa laikam lauž līgumu kādā no iepriekšējā konkursa daļām.</t>
  </si>
  <si>
    <t>Rēzeknes PD. Pret. atsakās slēgt līgumu, vai jāpieņem jauns lēmums. Jā</t>
  </si>
  <si>
    <t>Robežsardze. AK, vai tā ietvaros var mainīt finanšu piedāvājumu. Nē nevar. Vai var noraidīt, ja cena nepatīk? Atkarībā, kas iepirkuma dokumentos teikts. Vai var noraidīt un rīkot SP? Ja izpildās nosacījumi.</t>
  </si>
  <si>
    <t>ja SP summa samazinās par 4tkst., ir jāpublicē paziņojums PVS</t>
  </si>
  <si>
    <t>Ar kādu dokumentu izdara pasūtītjumu iepirkuma līguma ietvaros?</t>
  </si>
  <si>
    <t>cfla veikusi pēcpārbaudi un saka, ka j'pārvērtē, ko tagad darīt, vai pieņemt jaunu lēmumu</t>
  </si>
  <si>
    <t>iepirkums daļās - vai vienā var slēgt VV, bet otrā līgumu? Un kas zem līguma, ja pasūta darbus? [8.5]</t>
  </si>
  <si>
    <t xml:space="preserve">TM </t>
  </si>
  <si>
    <t>grib parunāt ar Ilonu. Atzvanīju - TM par komercnoslēpuma klauzulu - TM izdarījusi savu uzdevumu, sūtīs arī mums saskaņot un jautās par progresu.</t>
  </si>
  <si>
    <t>kps vai var uzlabot iesniegto paraugu - šķības vīles</t>
  </si>
  <si>
    <t>NVA 1) motocikli ar programmatūru, kā iepirkt progr, ja grib ļaut piedāvāt citu progr. nekā pašreiz izmanto. Skaidri jāparedz vieta fin.pied., kur norādīt progr. cenu, vai rīkot daļās, lai piedāvājumi būtu salīdzināmi.2) pied. vērtēšanas laikā ir cēlušās cenas un par uzvarētāja cenu vairs nevar nopirkt VV noteikto minimālo skaitu, ko darīt. Resora un pasūt.-pieg. iekšējais jautājums.</t>
  </si>
  <si>
    <t>Valsts kase. Vai atsauksme jāsniedz arī tam uzņēmumam, kurš jau sniedz pakalpojumus pasūtītājam. Jā</t>
  </si>
  <si>
    <t>Robežsardze, Ventspils pārvalde. Ja filiāle Latvijā iesniedz pied., bet balstās uz "mātes" kvalif. (t.sk.sertifikāts), vai jāveido pers. apvienība. Pirmšķietami jā (piegādātājs uzdevis jautājumu iepirkuma laikā)</t>
  </si>
  <si>
    <t>kļūda publikācijas kritērijā, vai pārtraukt</t>
  </si>
  <si>
    <t>Par 18.(2) vai var rīkot klātienē. Kā nodrošinās, ka netiek atklāta dalībnieku identitāte un komentāri? Tātad nē</t>
  </si>
  <si>
    <t>1) pretnend.nav iesniedzis atsaukmes, vai var prasīt,lai iesniedz 2) vai ja balstās uz apakšuzņemēj. 90 % darbu, tas ir ok</t>
  </si>
  <si>
    <t>Izsludināts AK, pasūtītājs atbildē uz jaut. informēja, ka grozīs nolik. un precizēs apjomus. Vai jāpagarina iesn. termiņš? No info izriet, ka jā</t>
  </si>
  <si>
    <t>VZD. Beidzies lielais TM līgums par sistēmas nodrošināšanu, jaunā iepirkuma vērtešana iekavējusies, ko darīt. TM būtu jāveic kopīgs iepirkums priekš visiem līdz jaunajam līgumam.</t>
  </si>
  <si>
    <t xml:space="preserve">1) AK vērtēšana, MK 107 16.p. vai visiem var nevērtēt arī noformējumu? Kā paredzēts nolikumā. 2) Vai SP ir nogaidīšanas termiņš? PIL 60.p.(9) 3) - nē. </t>
  </si>
  <si>
    <t>1) kāpēc skaidrojumā ir euro VI? 2) vai jāiekļauj visi trīs kvalit.kritēriji NO, NMHC PC?</t>
  </si>
  <si>
    <t xml:space="preserve">par nepamatotu lētu 53_5, kā ziņot EK un IUB </t>
  </si>
  <si>
    <t>uz kuru datumu pārbauda nodokļus reorganizētajam uzņēmumam</t>
  </si>
  <si>
    <t>1) ja AK 1 pied. un pārtraukst, vai ziņojumā jāiekļauj pamatojums prasībām? Nē, normas jēga ir pamatot, ja nepārtrauc un slēdz līgumu. 2) autoruzraudzības iepirkums, ja  1 no 2 pers. apv. biedriem pārtrauc darbību (autortiesības pasūtītājam), un atlikušais atsakās sniegt pakalpojumu. Var rīkot jaunu iepirkumu</t>
  </si>
  <si>
    <t>Atkal par elektrību. Ja izmanto 5. panta izņēmumu, vai ST pakalpojumi arī jāskaita iekšā?</t>
  </si>
  <si>
    <t>Atkal par nodokļu pārbaudi. Vai tiešām var ņemt vērā datus uz pēdējo datu aktualizācijas datumu?</t>
  </si>
  <si>
    <t xml:space="preserve">par sp vai var sarunu laikā mainīt speciālistu </t>
  </si>
  <si>
    <t>Kā piedzīt no pasūtītāja zaudējumus, ja tas nomarinējis līguma slēgšanu pusgadu un tad atsakās slēgt</t>
  </si>
  <si>
    <t>Vai dažādās iepirkuma daļās var būt dažādi vērtēšanas kritēriji?</t>
  </si>
  <si>
    <t>Atkal par nodokļu pārbaudi ar nobīdi EIS</t>
  </si>
  <si>
    <t>RD IT. Beidzas pakalp. līgums, kā nodrošināt līdz jaunam līgumam, kura iepirkuma vērtēšana kavējas</t>
  </si>
  <si>
    <t>KP ar sarunām, vai uzaicinot pretendentus uz sarunām jābūt visai komisijai?</t>
  </si>
  <si>
    <t>par plānošanu - ko darīt, ja speciālists atsūta čupu ar dokumentiem - vai tiešām viss jāskaita kopā</t>
  </si>
  <si>
    <t>par iepirkumu sadalīšanu un apvienošanu</t>
  </si>
  <si>
    <t>vai var viens apakšuzņēmējs būt vairākos iepirkumos</t>
  </si>
  <si>
    <t>ds ja veic grozījumus, cik dienas jāpagarina</t>
  </si>
  <si>
    <t>Vai pagarinot piedāvājumu iesniegšanas termiņu, obligāti jāveic grozījumi</t>
  </si>
  <si>
    <t>Par to kā vērtēt nepamatoti lētu piedāvājumu</t>
  </si>
  <si>
    <t>līguma grozījumi 61.p.3,4.p.</t>
  </si>
  <si>
    <t>par dis, vai vajag komisiju, ja pērk elektrību</t>
  </si>
  <si>
    <t>vai var rīkot SP ja slikta plānošana?</t>
  </si>
  <si>
    <t xml:space="preserve">par sankcijām krievam </t>
  </si>
  <si>
    <t>Vai var ticēt pretendenta apliecinājumam par atbilstību MK 343. noteikumiem? Kā pārbaudīt?</t>
  </si>
  <si>
    <t>ja nav apsekošanas akts iesniegts, vai var prasīt iesniegt</t>
  </si>
  <si>
    <t>ja piegādes, kā noteikt pieredzes apjomu</t>
  </si>
  <si>
    <t>kooperatīvs prasa kas jādara ap pvs, kā tur var dabūt papīrus iekšā</t>
  </si>
  <si>
    <t>Atkal par nodokļu parādu pārbaudi. Šo nekā nevar saprast.</t>
  </si>
  <si>
    <t>Kā pareizi aprēķināt vidējo finanšu apgrozījumu jauniem uzņēmumiem</t>
  </si>
  <si>
    <t>par komisijas priekšsēdētāju un tā vietnieku, vai tāds var būt</t>
  </si>
  <si>
    <t>Kā pārtraukt uzsāktu 10. panta iepirkumu?</t>
  </si>
  <si>
    <t>pass</t>
  </si>
  <si>
    <t xml:space="preserve">kā pārtraukt ieprikuma daļu iekš PVS </t>
  </si>
  <si>
    <t>par apakšuzņēmēja nomaiņu līguma izpildes laikā</t>
  </si>
  <si>
    <t>ko darīt ja atsauksme nav uz pasūtītāja veidlapas</t>
  </si>
  <si>
    <t>pašvadlībai ja kau ko nevar dabūt eis katalogos, kā lai iepērk</t>
  </si>
  <si>
    <t>par revidentu iepikumiņiem PIL9(21)4 kartībā - līgumiņš jāpublicē..</t>
  </si>
  <si>
    <t>kā lai iepirkumam piesaista ekspertu, kādus dokumentus vajag</t>
  </si>
  <si>
    <t>par e-certis un pašapliecinājumiem</t>
  </si>
  <si>
    <t>kā aprēķināt apgrozījumu, ja pretendnets strādā neilgu laiku</t>
  </si>
  <si>
    <t>metu konkursā noteikts sp izpildes termiņš, vai tagad kad reāli rīko sp var to termiņu pagarināt, ja tas sākotnēji bija norādīts metu paziņojumā</t>
  </si>
  <si>
    <t>pēc novadu reoformas pērk jau ziemassvētku paciņas, vai jāskaita kopā visi novadi un pagasti vai katrs var pirkt pa savam</t>
  </si>
  <si>
    <t xml:space="preserve">1) ja nepieciešami sīkie būvmateriāli, kā iepirkt vairākus veikalus, 2) cīņa ar piegādātāju - dempings, nepilda līgumu, piedalās un uzvar jaunā ieprikumā.. vispārīgā vienošanās (?) </t>
  </si>
  <si>
    <t>vai līguma grozījumu varētu pāiet 5 g līguma robežai</t>
  </si>
  <si>
    <t>ja pēdējā pārsūdzības diena iekrīt svētdiena, kad var slēgt līgumu</t>
  </si>
  <si>
    <t>ja pērk skatuves aprīkojumu, vai aizkarus un gaismas var likt vienā daļā</t>
  </si>
  <si>
    <t>ID nedod jaunu paroli, ko lai dara, droši vien nesaprata jautājumu</t>
  </si>
  <si>
    <t>par administratoru maiņu pvsā</t>
  </si>
  <si>
    <t>par PIL5p. ižnēmumu elektrībai</t>
  </si>
  <si>
    <t>atkal tas par pvs un paroli</t>
  </si>
  <si>
    <t>par līguma izpildi, kaut kas kaut kam nemaksā</t>
  </si>
  <si>
    <t>EIS neizsniedz izziņas jau vakar kaut kas bija nojucis. Ko darīt. Sagaidīt, kad sistēma darbosies, un pieprasīt par situāciju uz attiecīgajiem datumiem.</t>
  </si>
  <si>
    <t>par pārsūdzību, vai pieņem sūdzību, ja nemaksā depozītu</t>
  </si>
  <si>
    <t>Ja grozītajā tehn. spec. ir kļūda konstatēta, vai grozījumi atkal jāpublicē PVS vai pietiek EIS ielikt pareizo versiju. Ja nepublicē PVS, risks, ka kāds nepamanīs labojumu un iesniegs nepareizu un nesalīdzināmu piedāvājumu.</t>
  </si>
  <si>
    <t>atkal par elektrību, ko darīt</t>
  </si>
  <si>
    <t>ir noslēdzies būvn. iepirkums, jautājumi par uzvarējušo piedāvājumu  (info esot no komisijas protokola) - 94,56% dabus veiks pers., uz kuru balstās, nav prasīta solidāra atbildība. regulējums nenoteic max procentus un obligātu solidāru atbildību, var sniegt iesniegumu IUB, ja neapmierina lēmums.</t>
  </si>
  <si>
    <t>RD interesējas par savu vēstuli. (vai pirms līg. slēgšanas iekš vv ir jāpārbauda izsl not., ir situācija, ka elektrības piegādātājs nesniedz piedāvājumu, aizbildinoties ar nodokļu parādiem, bet nolikumā atkārtota pārbaude nav paredzēta - RD baža, vai nav kautkas mainījies regulējumā). nav mainījies</t>
  </si>
  <si>
    <t>veikts iepirkums,piemērojot iekšējo kārtību, pretendnets sūdzas, lai pagarina pieteikš.termiņu</t>
  </si>
  <si>
    <t>Kā iepirkt autoruzraudzību 2 dažādiem objektiem ( 1 ir sens būvprojekts, līgumā autouzraudzība nebija paredzēta, otram autoruzraugs attiecās veikt autoruzraudzību). Līgumcenas jāskaita kopā, var izdalīt daļās</t>
  </si>
  <si>
    <t>grib piemērot konk.dialogu un pirms tam veikt apspriedi, vai var publicēt iub šo paziņojumu</t>
  </si>
  <si>
    <t>Pretendentam jāpiesaista NVO (ne kā apakšnieks, bet jāiesaista izpildē), apakšnieka piekrišana iesniegta daļāeji parakstīta (jābūt 2 parakstītājiem, ir viens), kā vērtēt. Samērību ievērot noraidīšanā un vienlīdzīgu attieksmi pret vieism (ja prasa papildu info vienam, jāprasa arī citiem)</t>
  </si>
  <si>
    <t>9.p. iepirkuma tipa tehniska rakstura kļūda, var nepārtraukt un vnk izskaidrot</t>
  </si>
  <si>
    <t>Nevar iekļūt sistēmā pārbaudīt sodāmību. Jāzvana ASD</t>
  </si>
  <si>
    <t>Atnākuši revidenti, skaita ES OV paziņojumos dienas. Tur par 2 dienām mazāk nekā minimālais iesniegšanas termiņš, kāpēc. Iepirkums ir izsludināts, kad publicēts PVS, IUB pārbauda visas publikācijas un skaita dienas - visam jābūt kārtībā. Ja kas, lai zvana ID</t>
  </si>
  <si>
    <t>cilvēks 1x veic iepirkumu, kā sagatavot nolikumu, kā sagatavot publikāciju, kā vinam sasaukt komisiju, kpc nav individ.apmac.special.</t>
  </si>
  <si>
    <t>PIL 9.p. nav piedāvājumi - izbeigts vai pārtraukts? izbeigts, pēc analoģijas ar MK 107 229.p</t>
  </si>
  <si>
    <t>ja iepirkumu izbeidz neatbilsstību dēļ  un iesniegts ir tikai 1 piedāvājums, ir jāpamato atbilstoši MK 107 19.ptam</t>
  </si>
  <si>
    <t>Kādi izslēgšanas noteikumi jāpārbauda lēmuma pieņemšanas dienā</t>
  </si>
  <si>
    <t>Par MK noteikumu Nr. 442 skaidrojumu</t>
  </si>
  <si>
    <t>AK pirms līguma noslēgšanas saņemts info, ka vajadzētu precuēt noslēdzamā līguma līgumcenu, jo būvniecībā pieaugušas cenas</t>
  </si>
  <si>
    <t>Vai gadījumā, ja ir zemsliekšņa ieprikums, var sūdzēties birojā?</t>
  </si>
  <si>
    <t>par nodokļu par'diem - vai 2 dienās nevar būt</t>
  </si>
  <si>
    <t>EIS e-izziņa neuzrāda VID nodokļus</t>
  </si>
  <si>
    <t>Grib lai viņu vietā izvērtē kvalifikāciju</t>
  </si>
  <si>
    <t>Par metu konkursa žūriju</t>
  </si>
  <si>
    <t>Vai kapitālsabiedrībām arī jāiepērk preces EIS</t>
  </si>
  <si>
    <t>par pārrakstīšanās kļūdu</t>
  </si>
  <si>
    <t>Ja piedāvājumiem vienādas cenas un zina, ka abiem ir nodokļu parādi, vai var pārbaudīt IN pirms lēmuma pieņemšanas?</t>
  </si>
  <si>
    <t>par VID nodokļu parādu pārbaudi</t>
  </si>
  <si>
    <t>SPS ko darīt ja veikts zemsliekšņa iepirkums, bet cena palielinājusies un tagad jau pārsniedz MK sliekšņus</t>
  </si>
  <si>
    <t>nav atvēršanas protokola PIL 9</t>
  </si>
  <si>
    <t>atkal par AK un tagad par tehnisko pārtraukumu būvniecībā</t>
  </si>
  <si>
    <t>ATR; jāizbeidz iepirkums, nav vairs tā komisija, kas bija, ko tagad darīt</t>
  </si>
  <si>
    <t>par grzījumu publikāciju PVS, pasūtītājs uzstāj, ka nav 10% un tāpēc nevajag.. dīvaisn viedoklis pasūtītājam</t>
  </si>
  <si>
    <t>vai visi PIL 42.p. izslēgšanas nosacījumu jāpārbauda LV filiāles mātes uzņēmumam</t>
  </si>
  <si>
    <t>Līgums noslēgts (ēdin.). nebija pamanījuši, ka TS minēts pašv. rīkojums par nomas maksu. Bet šis rīkoj. nav spēkā, ko darīt.</t>
  </si>
  <si>
    <t>par reglamentētajiem nosacījumiem sliedēm - reglamentē dzelzceļa, nereglamentē tramvaju, pretendnets prasa vai var atsaukties uz tramvaju sleidēm</t>
  </si>
  <si>
    <t>vai ir kaut kur noteikts, ka līgums jānoslēdz 5 dd laikā</t>
  </si>
  <si>
    <t>Vai EIS jāpublicē jebkuru groz. tekst, ne tikai, ja grozās līgumcena? Jā</t>
  </si>
  <si>
    <t>par savu e-pastu par atsauksmēm</t>
  </si>
  <si>
    <t xml:space="preserve">nākamais pretendets ir kurš? 1.atteicās no iepirkuma vērtēšanas laikā, 2. izslēdza dēļ neatbilstībām, 3. atteicās slēgt līgumu, 4. noraidīts, 5. - ? var slēgt līgumu? </t>
  </si>
  <si>
    <t>noformējums ir pie kvalifikācijas? saistīts ar MK 107 16.ptu</t>
  </si>
  <si>
    <t>SP. Vienīgajam, kurš iesniedza piedāvājumu, ir nepilnīgs pied. ko darīt</t>
  </si>
  <si>
    <t>RB Rail. Interesējas par savu e-pastu saistībā ar valsts kases pakalpojumiem. Ierakstīju tabulā vēlmes</t>
  </si>
  <si>
    <t>Vai jāpublicē PVS groz. par līgumc. samazināšanu. Jā, ja PIL 33.p izpildās</t>
  </si>
  <si>
    <t>Vai var piemērot PIL 3. (2) ērču pētījumiem, ja maksā ārvalstu privātpersona. Vērtējiet, izpildās vai neizpildās nosacījumi. Palika dusmīga, ka no 3 teikumiem attiecos vērtēt var vai nevar</t>
  </si>
  <si>
    <t>Vai var pieprecizēt info EIS, kamēr vēl nav parādījusies publikācija PVS (ir nosūtīta publicēšanai). Jā</t>
  </si>
  <si>
    <t>pa</t>
  </si>
  <si>
    <t>cik reizes pretendentam jāprasa papildu informācija</t>
  </si>
  <si>
    <t xml:space="preserve">Centralizēto iep. iestāde, veikusi šogad 9.p. par monitotu un datoru iepirkumu. tagad viena iestāde saņēmusi līdzekļus un grib iegādāties triecienizturīgus portatīvo, EIS nav. Vai var rīkot jaunu PIL 9.p. Skatīt skaidrojumu, apzināt, kādas vēl varētu būt vajadzības. ja nevar vienlaikus plānot, ok, jauns 9.p. </t>
  </si>
  <si>
    <t>uz kuru datumu pārbauda nodokļus nomainītajam apakšuzņēmējam pēc 42_7</t>
  </si>
  <si>
    <t>Par elektroenerģijas iepirkumu</t>
  </si>
  <si>
    <t>Par iepirkuma līguma temriņu noteikšanu</t>
  </si>
  <si>
    <t>Vai SP piedāvājumu atvēršanas sēdei jābūt atklātai?</t>
  </si>
  <si>
    <t>9_21_4 vai jāpiemēro eis iesniegšanai</t>
  </si>
  <si>
    <t>Ko darīt, ja pēc lēmuma pieņemšanas tāmē konstatēta kļūda</t>
  </si>
  <si>
    <t xml:space="preserve">prasības būvdarbu iepirkumos vispārīgi publiskas ēkas pieredze </t>
  </si>
  <si>
    <t>par ATR, mūsu skaidrojums šķiet nepilnīgs.</t>
  </si>
  <si>
    <t>atr</t>
  </si>
  <si>
    <t>atkal par elektroenerģiju. tagad zvana tie, kas nokavējuši 15. datumu un nezina ko darīt.</t>
  </si>
  <si>
    <t>par to pašu 9_21_4</t>
  </si>
  <si>
    <t>par 3. p. izņēmumu</t>
  </si>
  <si>
    <t xml:space="preserve">par MK 104 līguma grozījumi </t>
  </si>
  <si>
    <t>Ko darīt ja pret vairāku pretendnetu preces ražotāju izvirzītas starptautiskās sankcijas?</t>
  </si>
  <si>
    <t>Kāds ir minimālais piedāvājumu iesniegšanas termiņš SP</t>
  </si>
  <si>
    <t>ko darīt, ja nokavēta līguma slēgšana un nepiciešams pārbīdīt piegādes</t>
  </si>
  <si>
    <t>par KD pirsmpārbaudēm, nevar sazvanīt KD</t>
  </si>
  <si>
    <t>pasūt pārtraucis iepirkumu,vai tas skaitās kā noslēdzies iepirkums</t>
  </si>
  <si>
    <t>vai iepirkums DIS ir iepirkums vai piegāde?</t>
  </si>
  <si>
    <t xml:space="preserve">1) vai laužot līgumu ir jāpublicējas PVS 2) Ja 9.p.viens pretednets un tas pats noraidīts, vai jāpaŗtrauc vai jāizbeidz iepirkums </t>
  </si>
  <si>
    <t>Kā pārbaudīt sankcijas. Kādai jāizskatās izziņai?</t>
  </si>
  <si>
    <t>Vai nogaidīšanas termiņs ir arī pēc atkārtota lēmuma?</t>
  </si>
  <si>
    <t>par 3. p izņēmumu pasta pakalpojumiem.</t>
  </si>
  <si>
    <t>1) cik reizes var pārtraukt iepirkumu un atkal sludināt jaunu 2 ) vai ja nesniedz sūdzību, neviens sanāk neuzrauga iepirkumus ne IUB, ne KNAB. Uzrauga. atbildīgi pilsoņi.</t>
  </si>
  <si>
    <t>Kā pārbauda izslēgšanas noteikumus ADJIL?</t>
  </si>
  <si>
    <t>AK virs ES steidz.kārtībā, kko tur nevar pvs ieķeksēt</t>
  </si>
  <si>
    <t>pretendnets vienīgais SP ar izņēm.tiesībām,iesniedzis piedāvājuma dokumentu īsti ne tādu, kā prasīts nolikumā,pasūt.akceptējis,vaitas ir ok</t>
  </si>
  <si>
    <t>Vai var vērtēšanas gaitā nomainīt speciālistu?</t>
  </si>
  <si>
    <t>Par regulāro iepirkumu summēšanu</t>
  </si>
  <si>
    <t>plānošana, ko darīt ja vairākiem pasūtītājiem ir no viena projekta piķis, vai jāskaita kopā. kā rēķina paredzamo līgumcenu</t>
  </si>
  <si>
    <t>Uz kuru datumu pārbauda nodokļu parādus nomainītam apakšuzņēmējam</t>
  </si>
  <si>
    <t>Par cik pagarina piedāvājumu iesniegšanas termiņu, ja izdara grozījumus PIL 2. pielikuma iepirkumā</t>
  </si>
  <si>
    <t>vai jāvērtē saimnieciskais izdevīgums, ja tikai viens pretendents</t>
  </si>
  <si>
    <t>vai sankcijas jāvērtē arī kandidātam</t>
  </si>
  <si>
    <t>ko darīt ja vienīgais piegādātājs neiesniedz piedāvājumu.?</t>
  </si>
  <si>
    <t xml:space="preserve">ha  ha! </t>
  </si>
  <si>
    <t>Ko darīt, ja līguma slēgšana ievilkusies un GBV beidzies sertifikāta derīguma termiņš?</t>
  </si>
  <si>
    <t>Vai lēmumu par iepirkuma procedūras rezultātiem var atcelt daļēji?</t>
  </si>
  <si>
    <t>vai 61.p. 3.d.2.p. var piemērot atseviški no nebūtiskiem grozījumiem vai jāpiemēro kopā?</t>
  </si>
  <si>
    <t>vai speciālistus un objektus var ļaut mainīt piedāvājumā</t>
  </si>
  <si>
    <t>ja nepareizi norādīta iestāde, kas slēgs līgumu,vai to var mainīt</t>
  </si>
  <si>
    <t>Kā pareizi nodefinēt CPV kodu līzinga iepirkumā</t>
  </si>
  <si>
    <t>vai pil 61.p 5 d attiecas arī uz vienības cenām, ja kopējā līgumcena nemainās</t>
  </si>
  <si>
    <t xml:space="preserve">vai jāpublicē paziņojums, ja lauž līgumu; ja ir 42.p2d1p vai var pa taisno izslēgt; </t>
  </si>
  <si>
    <t>vai sankcijas attiecas arī uz sadarbības partneri piegādes līgumā, vai līgumā, pirms noslēgšanas var noteikt, ka piegādātājs var mainīt ražotāju, ja uz ražotāju attiecas sankcijas</t>
  </si>
  <si>
    <t>pasūt.veikta cena aptauja,cik daudz ir jāpieturās pie cenu aptaujas noteikumiem,ja nav piemērots pil</t>
  </si>
  <si>
    <t>Vai komisija var atcelt lēmumu un pieņemt jaunu, ar citu uzvarētāju. Jā, kamēr nav noslēgts līgums</t>
  </si>
  <si>
    <t>DVI, meklē Ivaru kopīga EDUS uzd.sakarā.</t>
  </si>
  <si>
    <t>1) vai var ceļu uzturēšanas darbu AK iekļaut SI vērtēšanā kritēriju par laikus novērsto defektu īpatsvaru vai tamlīdzīgi (ar svaru ap 6%). var mēģināt, izvērtējot, kā to pierādīt. 2) vai par sistēmas goģis uzturēšanu var veikt sarunu procedūru. Atk. vai izpildās SP priekšnosacījumi</t>
  </si>
  <si>
    <t>Nevar iekļūt sistēmā pārbaudīt sodāmību.</t>
  </si>
  <si>
    <t>Slēdzamajā līgumā paredzēta maksāšanas kārtība 80% pēc katra nodevuma un 20% beigās. Finanšu daļa nepiekrīt, esot jāmaina, kā jāmaina, nevarēja izstāstīt. Nedrīkst mainīt ekon. līdzsvaru par labu pretendentam</t>
  </si>
  <si>
    <t>pretendnets apliecina kvalif.ar paša uzņēmumā ieviestu sistēmu, vai tas ir ok</t>
  </si>
  <si>
    <t>Kā jaunam uzņēmumam iekļūt būvniecības iepirkumos, ja nav pieredzes publisku ēku būvniecībā, bet šāda pieredze tiek prasīta</t>
  </si>
  <si>
    <t>pretend.uzdevis jautāj.dienu pirms iesniegš.termiņa beigām, vai jāatbild</t>
  </si>
  <si>
    <t>Filmas ražošanai kāds iepirkums jāveic, CPV 921110000-2 un 11 tk. PIL 2.pielikums un pirmšķietami sask. ar iekšējo kārtību</t>
  </si>
  <si>
    <t>demont.darbi 9tkst., pec tam kosme.rem.turpat pa 13tks, vai jāapvieno</t>
  </si>
  <si>
    <t>kautkāda iekšēja sūdzība no noraidītā pretendenta, vēl jauc pil iekšā, neko saprast nevar, admin.aktu</t>
  </si>
  <si>
    <t xml:space="preserve">Cenu aptauja iekšējā kārtībā, 2 pilnīgi vienādi pied., kko darīt, izšķirošais krit. nav atrunāts. Vai var vērsties pie abiem un prasīt atlaidi. Sps lēmums. Var arī izlozi rīkot. </t>
  </si>
  <si>
    <t>Vai tā ir, ka, lai piemērotu PIL 8.p.(6) 1.-4.punktā minētajos gadījumos iepriekš nav jāveic atklāts konkurss vai cita prcedūra? Jā</t>
  </si>
  <si>
    <t>meklē Līgu</t>
  </si>
  <si>
    <t>PIL 9.p., nolikumā prasīts pēc NA izmaiņām turpmāko 2 gadu laikā aktualizēt sniegto atzinumu (tas ir iepirk. priekšmets). Pasūtītājs citam pret. jau ir atbildējis, ka prasību ārā neņems. Izpildītājam tas ir dubults darbs. Rakstīt tomēr pasūtītājam.</t>
  </si>
  <si>
    <t>problēmas ar PVS un izsludināšanu;piedāvājumu iesniegšanas termiņi</t>
  </si>
  <si>
    <t>vai zemsliekņa iepirkumam ir zpi jāpiemēro</t>
  </si>
  <si>
    <t xml:space="preserve">ja līgumā ir rezerve un to tagad izmanto, vai tā jāsummē ar likumā noteiktajiem 15%... </t>
  </si>
  <si>
    <t xml:space="preserve">tante baigā stresā ko darīt - pirms līgums noslēgšanas nepieeiciešams mainīt apjomu līgumā .. </t>
  </si>
  <si>
    <t>vai kaut kas jāpublicē pēc metu konkursa</t>
  </si>
  <si>
    <t>izslēgšanas nosac ārvalstniekiem - 6mēn termiņu skaita no kura brīža</t>
  </si>
  <si>
    <t xml:space="preserve"> sps 2pakāpju-vai var iesniegt sūdzību, tas kurš uzaicināts, bet neiesniedz piedāvājumu; sankcijas vai apakšniekam jāpārbauda; vai var atkārtoti prasīt ārvalstniekam izziņu par nodokļiem, ja pirmā ir derīga</t>
  </si>
  <si>
    <t>PIL9, nepieciešami cirkuļi norādīts izmērs cm, nevis mm.. grozījumi vai precizējums</t>
  </si>
  <si>
    <t xml:space="preserve">ko darīt, ja piedāvājumi iesniegusi bijušā darbinieka firma </t>
  </si>
  <si>
    <t>pasūtītājs tāmē nebija iekļāvis vienam produktam apjomu, viens pretendnets pēc projekta ir ietvēris, pārējie nav, ko darīt</t>
  </si>
  <si>
    <t>teh.specene - grozījumi parastie vai būtiskie</t>
  </si>
  <si>
    <t>vai PIL9 pārbauda nepamatoti zemu cenu</t>
  </si>
  <si>
    <t xml:space="preserve">ēku montāža, pasūtītājs prasa kvalifikācijas kodu - ?? nevar piešķirt, jo neatbilst prasībām.. būvniecības eksperts liek zvanīt uz IUB.. </t>
  </si>
  <si>
    <t>vai PIL 42.p1d6p attiecas tikai uz juridiso personu</t>
  </si>
  <si>
    <t>sps noslēdzis līgumu, neievērojot nogaidīšanas termiņu, ir sūdzība. ko darīt</t>
  </si>
  <si>
    <t>plānošana struktūrvienībām un atsevišķu iepirkumu veikšana</t>
  </si>
  <si>
    <t>vai ar eis skaitās paziņots par rezultātiem</t>
  </si>
  <si>
    <t xml:space="preserve">AK, pirms līguma noslēgšanas pretendents izsaka iebildumus par iepirkuma līguma projekta punktiem </t>
  </si>
  <si>
    <t>kad var pārtraukt iepirkumu</t>
  </si>
  <si>
    <t>par autotransporta iepirkumiem</t>
  </si>
  <si>
    <t xml:space="preserve">noteikts, u cik daļām var iesniegt piedāvājumus, vai to var mainīt.. </t>
  </si>
  <si>
    <t xml:space="preserve">par būtiskiem līguma grozījumiem, līguma noslēgšanas laikā pretendents vēlas pagarināt līguma izpildes laiku </t>
  </si>
  <si>
    <t>Ja vērtēšanas laikā mainās iespējamā uzvarētāja valdes satsāvs, vai k'paŗbaida jaunais biedrs arī? Jā</t>
  </si>
  <si>
    <t>ADJIL. Vai kandidāts var nomainīt apakšuzņēmēju, ja tam konstatēts nodokļu parāds. Apakšuzņēmēju izsl. not. pasūtītājs nepārbauda, savukārt personas, uz kuras spējām pret. balstās, nomaiņu ADJIL neparedz. Vienlaiku sir 44.p. (12) .</t>
  </si>
  <si>
    <t xml:space="preserve">pēc PIL 9 par PIL 9(21) - it kā atbilstot.. moš arī </t>
  </si>
  <si>
    <t>NVA Vai var rīkot cenu aptaujas, ja VV jau izsmelta. PIL 11 pants jāskatās.</t>
  </si>
  <si>
    <t>RD Investīciju un attīstības aģentūra. PIL 2 piel. semināru, braucienu pakalpojumi - vai var neskaitīt kopā, ja dažāds loks. Skat, skaidrojumu par paredzamo līgumcenu (par katru cenu cenšas izspiest, ka drīkst sadarlīt un veikt saskaņā ar iekšējo kārtību)</t>
  </si>
  <si>
    <t>SP ar publikāciju (bija jau zvanījusi piektdien) 1) ja no 3 uzaicinātajiem kandidātiem 1 atteicās un 1 neiesniedza pied., kam jāsūta info par rezultātu 2) ārvalstu izziņas par nodokļiem derīguma termiņš</t>
  </si>
  <si>
    <t>EVIPD. Ja pasūtītājs nav sagatavojis speciālu, vai var pieņemt tikai ar jā aizpildītu. nevar</t>
  </si>
  <si>
    <t>PIL 9.p.(21) Vai jāievieto PVS paziņojums, ja to pārtrauc. Nē, jo nebija sakotnējās publikācijas</t>
  </si>
  <si>
    <t>PVS publikācijā rādās nepubliskojamā info. jāzvana ID</t>
  </si>
  <si>
    <t>vai var rīkot SP, ja tikai 1 pret.un neatbilst tehn. un fin. pied. Nē, KPS, bet ja tgikai 1, tad AK.</t>
  </si>
  <si>
    <t>SPSIL, kapitālsab. Ja vajag līgumu ilgāku par 5 gadiem, kāds skaidrojums un kur jāpublicē. SPSIL 65.(4). drsvien jāiekļauj ziņojumā un tad EIS</t>
  </si>
  <si>
    <t>Rēzeknes PD. Vai var grozīt nolikumu, pagarinot projektēšanas termiņu no 5 mēn. uz 7 mēn. Var, ja nemana pret loku.</t>
  </si>
  <si>
    <t>Paziņot par rezultātu, pie vēstules pievienojam protokolus, vai aizklāt personu info par amatu? Jāvērtē izpaužamo personas datu un komercnoslēpuma kontekstā.</t>
  </si>
  <si>
    <t xml:space="preserve">iesniettā piedāvājuma teh.spec parakstījis apakšuzņēmējs, un kopējo piedāvājumu vēl pretendnets, vai ir ok? </t>
  </si>
  <si>
    <t xml:space="preserve">vai līguma izpildītājs drīkstētu iniciēt grozījumus līgumā? </t>
  </si>
  <si>
    <t>RD Graudumniece par SP. Ja nebija iesniegti piedāvājumi, vai pārtraukt šo un organizēt jaunu SP. Jā</t>
  </si>
  <si>
    <t>MK 107 16.pts - attiecas arī uz PIL9;  vai var e-pastā arī informēt potenciālos piegādātājus</t>
  </si>
  <si>
    <t>ja iepirkums bez pil, un piedāvājumus iesniedz 2 min vēlāk pēc noteiktā laika, ko darīt</t>
  </si>
  <si>
    <t>vai jāizsniedz protokls, kur atspoguļota vērtēšanas gaita un redzami pretendenta piedāvājuma sastāvdaļas</t>
  </si>
  <si>
    <t>Vai var rīkot SP, ja AK nav iesniegti piedāvājumi?</t>
  </si>
  <si>
    <t>ja izziņa par izslēgšanas noteikumiem nesniedz info par personām, vai ir jāpieprasa vēlreiz</t>
  </si>
  <si>
    <t>par tīro transportu, ja pērk asinsdonoru transportu</t>
  </si>
  <si>
    <t>pil 9p 21d vai var pārbaudīt izslēgšanas noteikumus</t>
  </si>
  <si>
    <t>Atklal par elektrību un sp</t>
  </si>
  <si>
    <t>vai ir kādā NA noteikts cik ilgā laikā jānoslēdz līgums pēc izsludināšanas</t>
  </si>
  <si>
    <t>Ko darīt ja pasūtītājs cenu aptaujas ietvaros nesniedz atbildes uz jautājumiem</t>
  </si>
  <si>
    <t xml:space="preserve">pieg </t>
  </si>
  <si>
    <t>kad balstās, cik procentiem jābūt darbiem tam kas ir tas uz ko balstās</t>
  </si>
  <si>
    <t>vai jāpārbauda sankcijas apakšuzņēmēja apakšuzņēmējam?</t>
  </si>
  <si>
    <t>Rīgas 234 b/d. uzrakstījuši projektu, saņēmuši naudu 2 logopēdu kabinetu iekārtošanai (mēbeles, māc. mater., 8000 euro). Kā iepirkt, ja šogad ir jau pirktas mēbeles (iebūvējamās). nav jāsummē, ja nevar vienlaikus plānot.</t>
  </si>
  <si>
    <t>PIL 9.p. Vai var neprasīt nodokļu parādu izskaidrošanu pretendentam, kuram nav piešķirtas līg. slēgšanas tiesības. var, vienk. viņam nav zemākā cena. Ja pirmais atteiksies, tad vērtēs šo un prasīs skaidrot.</t>
  </si>
  <si>
    <t>1) kas jāpublicē PVS, ja groza nolikumu, 2) kas ir būtiski grozijumi nolikumā</t>
  </si>
  <si>
    <t>VID 1) vai autobusa ar šoferi nomai CPV 60172000-4 jāpiemēro PIL 54. p. Nē, jo šis CPV nav minēts 54.(6). 2) Vai jāpiemēro 54.p.(1) un kā saprotams vārds "izvērtē" - vai jāliek iekša TS vai saimnieciskā izdevīguma vērtēšanā, un vai krit. ir tie, kas EURO 6?</t>
  </si>
  <si>
    <t>PIL 9.p. 1) uz iesniegšanu bija nodokļu parāds, kā rīkoties. 2) nestrādāja pretendenta internetbanka, ar kuru pieslēdzas EIS, nevarēja iesniegt pied. Ko darīt. neko, nesiesniedza piedāvājumu</t>
  </si>
  <si>
    <t>Salacgrīvas OP. Izziņu pārbaude - dati izziņā ar nobīdi, un bija parāds, ko darīt. Nobīde ok, prasīt pierādījumus pretendentam.</t>
  </si>
  <si>
    <t>vai pvs ir jāpublicē grozījumi nolikumā</t>
  </si>
  <si>
    <t>Būvniecība, TS apjomi mazāki nekā rasējumos, bet noteikts, ka atšķirību gadījumā prioritārie ir rasējumi. Pašlaik notiek vērtēšana, neviens nav jautājis par atšķirību komnkursa laikā. Izskatās, ka šajā gadījumā būs nepieciešami papildu darbi. Ko darīt. Sagaidīt, kad piešķir līguma slēgšanas tiesības, un jautāt pasūtītājam.</t>
  </si>
  <si>
    <t>Vnī meklē meklē Ilonas vēstuli, teicu lai gaida, būs</t>
  </si>
  <si>
    <t>vai var taisīt sp ja atsauc piedāvājumus, jo vērtēšana velkas</t>
  </si>
  <si>
    <t>Par cik jāpagarina piedāvājumu iesniegšanas termiņu, ja bija sūdzība un veikti grozījumi nolikumā?</t>
  </si>
  <si>
    <t>kā skaitīt līguma termiņu, ja ir būvuzraudzība un reāli sanāk 6 gadi kopā</t>
  </si>
  <si>
    <t>kā plānot iepirkumus pēc novadu reformas tagad līdz gada beigām</t>
  </si>
  <si>
    <t>Vai operatīvā līdzinga iepirkumā līguma projektam klāt jāliek arī līgums ar kredītiestādi?</t>
  </si>
  <si>
    <t>vai uz pašvaldību atiecas SPSIL</t>
  </si>
  <si>
    <t>Grib sūdzēties par nolikuma prasībām</t>
  </si>
  <si>
    <t>Vai pretendentam ir nodokļu parāds, ja viņš pats atzīst, ka ir.</t>
  </si>
  <si>
    <t>vai var grozīt nolikumu, 3 ražotāju autorizācijas veikt remontus vietā atstājot 2? pasūtītāja lēmums</t>
  </si>
  <si>
    <t>Vai iepirkums jāpārtrauc, ja mainās iepirkuma priekšmets?</t>
  </si>
  <si>
    <t>vai tīrais transports attiecas uz lietotiem auto</t>
  </si>
  <si>
    <t>Par CPV kodu klasifikatoru</t>
  </si>
  <si>
    <t>kā pārbaudīt izslēgšanas noteikumus Latvijas universitātei</t>
  </si>
  <si>
    <t>Kam nosūtīt viedokli par tikšanos ar CFLA</t>
  </si>
  <si>
    <t>vai tas nekas, ka dažiem jāsūta lēmums elektroniski, bet vienam pa pastu, jo nav epasts norādīts nekur</t>
  </si>
  <si>
    <t>vai līgumā var labot pārrakstīšanās kļūdu (ir pretruna, var izsekot pareizo variantu)</t>
  </si>
  <si>
    <t>vai datoru iepirkumiem jāpiemēro zpi, vai ikt ir zpi obligāti</t>
  </si>
  <si>
    <t>Vai uzņēmums kurš izstrādājis projektu, var piedalīties būvdarbu iepirkumā?</t>
  </si>
  <si>
    <t>Par iepirkumu sadalīšnu/summēšanu</t>
  </si>
  <si>
    <t>Kā pareizi traktēt viņu izstrādātā līguma nosacījumus, pasūtītājs nesaprot</t>
  </si>
  <si>
    <t>par tīro transportu, no kāda normatīvā akta izriet, ka var kalkultatoru piemērot</t>
  </si>
  <si>
    <t>Vai reliģiskām organizācijām jāizmanto EIS, ja ir finansējuma saņēmējs?</t>
  </si>
  <si>
    <t>ievilkusies vērtēšana, vai pasūtītājam jāizmaksā pied.nodrošinājums</t>
  </si>
  <si>
    <t>Vai iespējai grozīt līgumu 10% apmērā obligāti jābūt atrunātai iepirkuma līgumā?</t>
  </si>
  <si>
    <t>iesniegta ārvalstnieka izziņa, kas pārbauda/regulē tulkojuma pareizību</t>
  </si>
  <si>
    <t>Grib lai pasaka, kāds CPV kods viņu iepirkuma priekšmetam</t>
  </si>
  <si>
    <t>kkads covid zāļu iepirkums, kādu proced.,vai SP vai AK ar saīsinatu termiņu</t>
  </si>
  <si>
    <t>par Levitu un Kariņu un LVM un eglīti un priedīti.....vnk bauro klausulē ar bļ...un na...</t>
  </si>
  <si>
    <t>Vai sludinājums PVS parādās tikai pēc tam, kad publicēts TED? Un vai varam jau publicēt EIS, kamēr vēl nav PVS? Konsultēties ar ID par publikācijām. Galvenais, lao EISā nepublicē jau pēc tam, kad ir PVS.</t>
  </si>
  <si>
    <t>9.p.iepirkumā nolikumā tipa pārrakstīšanas kļūdas, vai var atstāt vai pārtraukt</t>
  </si>
  <si>
    <t>PIL 9.p. Iesniegtie piedāvājumi pārsniedz 9.panta slieksni. Vai var veikt 9.p,(21) uz 2.punkta pamata. Nē, tur teikts, ka nevar mainīt nosacījumus</t>
  </si>
  <si>
    <t>Neretas novads. PIL 9.p. mēbeles. Piedāvājumi pārsniedz 150% no noteiktās līgumcenas, vai var iemērot 9.p.(21). 41.p. (11)2) uz 9.p.neattiecas, nevar (21), ja maina apjomu.</t>
  </si>
  <si>
    <t>Vai paziņojumā paredzamā līgumcena jau ir norādāma ar ietvertu visu iespējamo indeksācijas apjomu? Jā SPSIL 14.p. (2) (3)</t>
  </si>
  <si>
    <t>1) par balstīšanas uz citu sia 2) izslēgš.noteik pārbaude piesaist.apakšuzņēmej.</t>
  </si>
  <si>
    <t>IZM par edus 4228 vajag līdz otrdienai</t>
  </si>
  <si>
    <t>Zintim jautā</t>
  </si>
  <si>
    <t>vai Publisko iepirkumu likuma 40.pantā pantā paredzēto iepirkumu vērtēšanas protokolu pieprasījumu Pretendentam jāiesniedz caur eis sistēmu? vai arī to var veikt elektroniski, nosūtot pieprasījumu uz Pasūtītāja e-pastu?</t>
  </si>
  <si>
    <t>Oktobris '21</t>
  </si>
  <si>
    <t xml:space="preserve">17.09.lauž līgumu, pretendents iesniedz rēķinu par visu mēnesi, vai mums tas jāapmaxā? </t>
  </si>
  <si>
    <t>lēmums par labprātīgu nomaksu, vai tas būs kā parāds</t>
  </si>
  <si>
    <t>1) nevar iegūt izziņu, kkas nestrādā e-izziņu sistēmā; 2) piedāvājumu iesniedz zab, bet līgumu slēgs SIA</t>
  </si>
  <si>
    <t>grīdas lakošana un slīpēšana, nevar atrast cpv kodu, vai tie ir būvdarbi</t>
  </si>
  <si>
    <t>vai ir ok, ka izziņā parādās dienu nobīde</t>
  </si>
  <si>
    <t>auto noma bez iepirkuma, līguma pagarināšana</t>
  </si>
  <si>
    <t>ja vienam no vv dalībniekiem pieprasīti pierādījumi nodokļu neesības apliecināšanai, vai varētu slēgt līgumu ar pārējiem</t>
  </si>
  <si>
    <t>kādā termiņā jāpublicē grozījumi</t>
  </si>
  <si>
    <t>PIL 9 panta līguma grozījumus cik ilgā laikā jāpublicē</t>
  </si>
  <si>
    <t>PIL 9 grožijumi tikai eis vai arī kkas iub jāpublicē</t>
  </si>
  <si>
    <t>1) cik jāmaksā depozīts AK; 2) cik ilgi izskata sūdzību 3) cik daudz reižu var pārtraukt iepirkumu</t>
  </si>
  <si>
    <t>nevar nosūtit piegād.atbildi uz jautāj.caur eis, kko tur nesaprot</t>
  </si>
  <si>
    <t>bija 9.p.iepirkums par bedrīšu lāpīšanu, pašreiz iekrita vēl 9tkst.neparedzēti,vai var cenu aptauju</t>
  </si>
  <si>
    <t>par KPS rīkošanu, vai jābūt TS gatavai</t>
  </si>
  <si>
    <t>grib mainīt speciālistu un apakšuzņēmēju, balstās vai apakšnieks</t>
  </si>
  <si>
    <t>izm</t>
  </si>
  <si>
    <t>vakar zvanījuši par savu vēstuli,steidzami vajag</t>
  </si>
  <si>
    <t xml:space="preserve">par garantijām no nodrošinājumiem. nebūs par daudz, ja prasa saistību nodrošinājumu, līguma izpildes nodrošinājumu un avansa nodrošinājumu.. </t>
  </si>
  <si>
    <t>īzsl. not. - AS, ko prasīt vēl, ja EIS izziņā rādās teksts zaņā/ Pirmšķietami neko vairāk</t>
  </si>
  <si>
    <t>Kur atrast IUB skaidrojumu par iepirkumiem Covid apstākļos</t>
  </si>
  <si>
    <t>par VAMOIC ēku nojaukšanas konkursu - kāpēc nevar pieteikties, ja nav kvalifikācijas dokumenta (Būvn. lik. 23.pants), viņiem pazliet pietrūkst, lai saņemtu. Uzklausīju sāpi, cik nejēdzīgs tāds noteikums, lai raksta EM.</t>
  </si>
  <si>
    <t>vai EIS jāpublicē līguma teksts, ja līguma projektā nekas nemainās? Jā, jo nolikums un līgums ir 2 dažādas lietas.</t>
  </si>
  <si>
    <t>vai līguma izpildē var paredzēt citus izslēgšananas nosacījumus papildus PIL noteiktajām</t>
  </si>
  <si>
    <t>ja iepirkums daļās, vai katrai daļai līgums var sākties citā laikā?</t>
  </si>
  <si>
    <t xml:space="preserve">Ogres NP Ja pārbauda sankcijas holdingam, parādās 2 lapas ar nosaukumiem. Kā pārbaudīt, dokumentēt. </t>
  </si>
  <si>
    <t>Kā var zināt, vai ir parāds, viņiem ir vienošanās par nodokļu samaksas termiņa pagarinājumu. nosūtīju uz skaidrojumu IUB vietnē</t>
  </si>
  <si>
    <t>LVRTC Vai PIL 3.(5) izņēmumam var izmantot EIS? VRAA saka, ka tehniski to var. Nu ja var, tad, ja vēlas, var izmantot</t>
  </si>
  <si>
    <t>par būvkomersantu klasi (Būvn. likuma 23.pants). 6 pretendenti, klase ir tikai dārgākajam. izskatās, ka iepirkums pāizbeidz bez rezultāta, jo, aicinot secīgi slēgt līgumu un 15 d. laikā  dabūt klasi, tas nenotiks</t>
  </si>
  <si>
    <t xml:space="preserve">projekts, nepieciešami 6 romu mediatori privātpersonas, kā iepirkt. PIL 10.p. (1) vai (2) </t>
  </si>
  <si>
    <t xml:space="preserve">Tīrais transports, 1 vieglā auto noma. Kas jāievēro? PIL 54.p. </t>
  </si>
  <si>
    <t>kā noformēt eksperta piesaisti</t>
  </si>
  <si>
    <t>par sik lietu</t>
  </si>
  <si>
    <t>vai atbildi uz jautājumu var publicēt tikai eisā</t>
  </si>
  <si>
    <t>Vai var pieņemt atsauksmi, kas izdota pēc piedāvājuma un pieprasījuma iesniegšanas pretendentam?</t>
  </si>
  <si>
    <t>par pil 4. panta pirmo daļu - ja pašvaldība caur projektu dabū naudu peldēšanai, var var to nodrošināt pašvadlības baseins</t>
  </si>
  <si>
    <t>Par 42. panta izslēgšanas noteikumu pārbaudi un izziņām</t>
  </si>
  <si>
    <t>Par cik ADJIL iepirkumos jāpagarina piedāvājumu iesniegšanas termiņš, ja groza nolikumu?</t>
  </si>
  <si>
    <t>Aizdomas, ka piedāvājumu parakstījusi persona, kas nav pilnvarota to darīt. Kā rīkoties?</t>
  </si>
  <si>
    <t>vai slēgt vv vai līgumu, vai obligāti pēc vv jāslēdz līgumi, vai pakalpojums un piegāde var būt vienā līgumā vai jāslēdz 100 līgumi</t>
  </si>
  <si>
    <t>vai var kps pēc ak, ja tehniskais piedāvājums bišku neatbilst. vai tiešām ir tas piedāvājumu termiņš, kas mk noteikumos jāievēro</t>
  </si>
  <si>
    <t>No kura datuma jāparedz piedāvājumu iesniegšana EIS</t>
  </si>
  <si>
    <t>Kuri izslēgšanas noteikumi jāpārbauda pilnsaBIEDRĪBĀM</t>
  </si>
  <si>
    <t>vai var līguma izpildes laikā nomainīt speciālistu, ja līgumā nav paredzēts vispār nekas par šo</t>
  </si>
  <si>
    <t>vai divi projektēšanas iepirkumi jāskaita kopa</t>
  </si>
  <si>
    <t>Par Jelgavas ND Ziemassvētku rotājumu iepirkumu. Prasīta, iespējams, nesamērīga pieredzes prasība, kas jāizpilda ar vienu līgumu, kaut arī fp ir 5 pozīcijas, objekts nav viens. izskatās nesamērīga prasība</t>
  </si>
  <si>
    <t>RD Graudumniece. Vai var tikai cenas kritēriju AK. Ja nav obligāti MK 353 jāpiemēro, tad var. Ja ir jāpiemēro, tad cenu vien nevar</t>
  </si>
  <si>
    <t>RAKUS. Vai protokols jāparaksta uzreiz pēc sēdes, jo vajadzīgs laiks sagatavot. Likums neregulē</t>
  </si>
  <si>
    <t>ko darīt, ja pretendents nesaprot, ka vajag iepakojuma cenu, ne gabala cenu, ka gabala cena ir iepakojuma cena</t>
  </si>
  <si>
    <t xml:space="preserve">kas ir klusuma procedūra?????? (pēc google varētu būt - vērtēšana, kad pasūtītājs nekomunicē) </t>
  </si>
  <si>
    <t>par Valsts pārvaldes iekārtas likumu un deleģēšanu. Vai deleģēšana ir iepirkums. nē, nav, jo netiek slēgts iepirkuma līgums</t>
  </si>
  <si>
    <t>kps bez sākotnējās ja pēc ak, kurā brīdī jāpārbauda izslēgšanas noteikumi, sakarā ar to ka var aicināt tikai tos kam nav izslēgšanas not</t>
  </si>
  <si>
    <t>1) vai vairākus līguma grozījumus var apvienot vienā vienošanās un parakstīt, publicēt kopā vēlāk? var, bet samērīgi 2) vai var rīkot SP, ja bija AK, nosacījums par piegādes max laiku, bet tas ir jāgroza. nē 3) AK piegāde virs ES, vairākas daļas. Vienā, kuras līgumc. zem 42000, nebija derīgu pied., vai var rīkot SP. Skat. 11.p. (7)</t>
  </si>
  <si>
    <t>FS</t>
  </si>
  <si>
    <t>SIA, INEA saņēmējs, kā veikt iepirkumu. MK 104 jāpiemēro</t>
  </si>
  <si>
    <t>vai var lauzt līgumu un iet atpakaļ uz procedūru</t>
  </si>
  <si>
    <t>1) vai izsl. not. jāpārbauda apakšuzņ. zem 10%? Nē 2) uz kuru datumu jāārbauda līguma laikā piesaistītiem apakšuzņēmējiem virs 10% BUJ 6.4</t>
  </si>
  <si>
    <t>kā skaita piedāvājumu iesniegšanas termiņu</t>
  </si>
  <si>
    <t>Jēkabpils NP. Vai nolikuma grozījumi ir jāoublicē PVS. Jā</t>
  </si>
  <si>
    <t>vai dažādi transporta pakalpojumi jāpērk kopā</t>
  </si>
  <si>
    <t>noslēgts līgums, bet ne ar lētāko, bet nākamo. lētākais sūdzas, ka viņš nepamatoi noraidīts. vai var lauzt līgumu.</t>
  </si>
  <si>
    <t>kādi ir ADJIL līguma grozījumu noteikumi</t>
  </si>
  <si>
    <t>Interešu konflikts jūrmalas domē, ko darīt?</t>
  </si>
  <si>
    <t>Kā ietekmēt pretendentu, ja tas nepilda līgumā noteiktās saistības</t>
  </si>
  <si>
    <t>Līgu lūdz atzvanīt Agita. 25286743. Ko tu viņai stāsti ka es esmu slikts un jāmet klausule nost ja es paceļu? :D</t>
  </si>
  <si>
    <t>vai jātaisa PIL 9 pants pa 1000 eiro, ja pēkšņi vajag atkal kaut ko</t>
  </si>
  <si>
    <t>par intrešu konfliktu, vai ja pazīst viens otru tad ir obligāti jānoraida</t>
  </si>
  <si>
    <t>pil 42.p izslēgšana zviedriem</t>
  </si>
  <si>
    <t>Par MK 104. noteikumu piemērošanu</t>
  </si>
  <si>
    <t>Vai pārtraukta iepirkuma līguma gadījumā var slēgt jaunu ar nākamo lētāko?</t>
  </si>
  <si>
    <t>Vēl viens par 18. panta 4. daļu, vai pretendentam jāpierāda interešu konflikta neesamība arī tad, ja pasūtītājs tādu nekonstatē?</t>
  </si>
  <si>
    <t>Par 9.panta 21.daļas piemērošanu</t>
  </si>
  <si>
    <t>par PIL un ADJIL nepiemērošanu, ko tad dara</t>
  </si>
  <si>
    <t>Juridiskias pamatojums ja iepirkums noslēgts prettiesiski</t>
  </si>
  <si>
    <t>piedāvājumā ir speciālisti, a tagad līguma izpildē visiem uzrodas sia, ko darīt</t>
  </si>
  <si>
    <t>nesaprot, ka viņš ir spsil, bet spītīgi taisa visu kā pil. mazā novadā no sērijas katlu māja</t>
  </si>
  <si>
    <t>Kā sarēķināt termiņu, ja taisa grozījumus virssliekšņa iepirkumā.</t>
  </si>
  <si>
    <t>izslēgšanas noteikumu pārbaude DIS</t>
  </si>
  <si>
    <t>Par sankciju pārbaudi patiesā labuma guvējiem</t>
  </si>
  <si>
    <t>Cil lielā mērā var mainīt iepirkumu dokumentāciju SP pēc atklāta konkursa</t>
  </si>
  <si>
    <t>Vai līguma izpildei var piesaistīt apakšuzņēmēju, ja sākotnēji tas nav bijis norādīts piedāvājumā</t>
  </si>
  <si>
    <t>kāda ir atšķirība starp pārtraukt vai izbeigt</t>
  </si>
  <si>
    <t>līguma izpildes jautājums, nevar piegādāt preci par tādu summu, kā sākotnēji paredzēts+vēl 100 jautājumi par grožijumie citiem un publicēšanu</t>
  </si>
  <si>
    <t>pasūtītājs labojis kļūdu SI aprēķina formulā pied. vērtēšanas laikā. Mainīt nevajadzētu, bet jāskatās, vai formulas maiņa ietekmē uzvarētāja izvēli</t>
  </si>
  <si>
    <t>Būvdarbi. Pieredzi ļauts pierādīt, ieskaitot 2016. gadu. Iesniegta info par objektu, kurš sākts 2015.g., vai atbilstoša. Vērtējiet, kā nolikumā noteikts</t>
  </si>
  <si>
    <t>SP pēc AK, nebija piedāvājumu. vai var mainīt atlases prasības. Nē, jo regulējumā minētie atlases nosacījumi tulkojami plaši</t>
  </si>
  <si>
    <t>ESF projekts, 5 gadu līgums par projekta uzraudzību un auditiem beidzies, bet projekts ies vēl ap 1,5 gadu un pakalpojums vajadzīgs. vai var SP ar tehniskiem iemesliem. Īsti pamatu neredzu</t>
  </si>
  <si>
    <t>konsultējās par tāmēm;nesaprot kā vērtēt,vai prasīt pēc 41_8</t>
  </si>
  <si>
    <t>Carnikavas KS PIL AK, tāmē atklāta kļūda logu izmērā (norādīts mazāks nekā projektā) vai jāgroza. ieteicams, bet pasūtītāja lēmums tas ir</t>
  </si>
  <si>
    <t>vai ir spēkā kkadi covid atvieglojumi</t>
  </si>
  <si>
    <t>LĪgums par 2 auto iegādi, 1 piegādās, 2. vairs neražo, ko darīt. Skatīties līguma nosacījumus, Civillikumu, apstākļus, kāpēc nevar, un lemt</t>
  </si>
  <si>
    <t>Kā iegūt ģenerāluzņēmēja pieredzi, ja uzņēmumam tādas nav???</t>
  </si>
  <si>
    <t>Lidosta Rīga. nav iesniegta pieteikuma veidlapa piedāvājumā. izvērtēt, vai nepieciešamā info ir citur</t>
  </si>
  <si>
    <t>Noslēgts līgums 2018.g. Vienam no pers.apv. biedriem tagad maksātnespēja pasludināta. izskatās, ka jālauž līgums</t>
  </si>
  <si>
    <t>nebutiski grozijumi iepirk.dokuemn vai japagarina termins iesniegsanai</t>
  </si>
  <si>
    <t>kas jāpublicē PVS, ja AK tiek izbeigts bez rezultāta</t>
  </si>
  <si>
    <t>par PIL 26. pantu nav nodrošinātas 2/3, kā cfla uzrakstīt paskaidrojumu</t>
  </si>
  <si>
    <t>tipa sajaukta vienības cena vai var labot</t>
  </si>
  <si>
    <t>IUB varētu iniciēt likumdevējam - ja eis ir dārgāk, bet veikalā blakus lētāk, tad var pirkt veikalā, pat ja līgumcena pārsniedz PIL piemērošanas slieksni</t>
  </si>
  <si>
    <t>nesaprot par jautājumu uzdošanu un dienu skaitīšanu</t>
  </si>
  <si>
    <t>par piedāvājumu papildināšanu/ precizēšanu</t>
  </si>
  <si>
    <t>ko darīt - priekšieks negrib parakstīti līgumu, saka, ka nepamatoti lēts... droši vien pārvērtēt un tad skatīties.. un kkā finalizēt ieprikumu - ar līgumu vai pārtraukšanu</t>
  </si>
  <si>
    <t>vai izslēgšanas nosac. j'paredz gan vv, gan konkrētajā līgumā</t>
  </si>
  <si>
    <t xml:space="preserve">vai ar grozījumiem var izgrozīt, ka iepirkumu veic ne tikai savām vajadībām, bet arī padotības iestādēm (?) </t>
  </si>
  <si>
    <t>LVRTC Kad var noteikt obligādu solidāru atbildību un prasīt obligāti reģistrēt jurid. statusu, ja iesniedz personu apvienība? Biežākās kļūdas 4. un 40. jaut.</t>
  </si>
  <si>
    <t>vai pasūtītājs var noteikt šādu un tādu prasību.. ja var pamatot, tad jā</t>
  </si>
  <si>
    <t>Par Altum projekta iepirkumu. Vai jāsniedz papildu dokumenti, ja iepirkums beidzies un līguma izpilde arī veikta. (Laikam notiek iepirkuma pārbaude un atklātas komisijas kādas neizdarības)</t>
  </si>
  <si>
    <t xml:space="preserve">lai apliecinātu nodokļu neesību, pretendnets iesnedz PVN pārmaksas deklarāciju.. </t>
  </si>
  <si>
    <t>no kuras dienas ārvalstniekam skaita 6 mēn izziņām</t>
  </si>
  <si>
    <t>par PIL 9(20) &amp; izsl.nosacījumu pārbaudi apsardzes iepirkumā</t>
  </si>
  <si>
    <t>kā pārbaudīt vai ASD sodītā persona nav pārsūdzējusi sodu</t>
  </si>
  <si>
    <t>par SPSIL. Vai var slēgt līgumu par summu, kas SPSIL slieksnī, ja iepirk. veikts saskaņā ar iekšējo kārtību (teorētiska situācija). Nē</t>
  </si>
  <si>
    <t>Vai PIL 9.p. var prasīt izskaidrot iespējami lētu pied. Jā</t>
  </si>
  <si>
    <t xml:space="preserve">ja'MK noteikumi ir aplami, bet spēkā, savukār PVD saka, ka jau jāstrādā pēc regulas, kura vēl nav spēkā.. kā noteikt prasības? </t>
  </si>
  <si>
    <t>nosūtīts info par rezultātu uz e-pastu, kas norādīts saziņai par jautājumiem, savukārt pret. paziņo, ka tas neder un prasa sūtīt uz citu</t>
  </si>
  <si>
    <t>par pārtikas augstajām cenām. Norādīju uz IUB jauno skaidrojumu, ko varētu ņemt vērā turpmāk.</t>
  </si>
  <si>
    <t xml:space="preserve">par epidemioloģisko prasību ievērošanu būvdarbos skolās.(pamtā īpatnējā likuma izpratne Daugavpilī un Rēzeknē)  iteikums - reklamēt VID rīku, kurā var redzēt reitingus.. </t>
  </si>
  <si>
    <t>Ja vērtēšanas laikā mainās ārvalstnieka valdes locekļi, vai izslēgšanas not. jāpārbauda par tiem 'vecajiem", kas palika valdē, un par klāt nākakušajiem? Jā</t>
  </si>
  <si>
    <t>Gulbenes NP. Jāatver metu konkursa devīzes, vai var attālināti. izrunājāmies, ka var, nodrošinot, ka kamerā viss redzams un dzirdams, ja kāds ļoti vēlas klātienē nākt, ievēroot drošības apsvērumus, arī to var noorganizēt.</t>
  </si>
  <si>
    <t>Metu konkurss - vai patstāvīga procedūra, kurā piešķir līgumu? Nē, tikai godalgas, bet var paredzēt sekojošu SP.</t>
  </si>
  <si>
    <t>degvielas iepirkumā vienības cena nepareiza norādīta, ko darīt, vai var labot</t>
  </si>
  <si>
    <t>Vai var veikt grozījumus līgumā, ja darbi jau izdarīti?</t>
  </si>
  <si>
    <t>Cik dienu laikā no lēmuma pieņemšanas 10p. iepirkumos to nosūta pretendentiem?</t>
  </si>
  <si>
    <t>Vai 10. panta iepirkumos EIS jāpublicē iepirkuma procedūras ziņojums?</t>
  </si>
  <si>
    <t>Vai var noteikt piedāvājuma derīguma termiņu</t>
  </si>
  <si>
    <t>vai veicot tirgus izpēti var nosūtīt pilnu tehnisko specifikāciju piegādātājiem</t>
  </si>
  <si>
    <t>Ko darīt ja pretendents iesniedz piedāvājuma skaidrojumu pēc lēmuma pieņemšanas</t>
  </si>
  <si>
    <t>Ko darīt ja visi iesniegtie piedāvājumi pārsniedz paredzamo līgumcenu, bet pasūtītājam parādījušies papildlīdzekļi?</t>
  </si>
  <si>
    <t>par pil 4 pantu- kā aprēķināt tos 80 un 20 %</t>
  </si>
  <si>
    <t>vai siekalu testsus var iepirkt sarunu procedūrā ārkārtas apstākļi</t>
  </si>
  <si>
    <t>Ko darīt, ja AK virs sliekšņa EIS info nopublicēta 2 dienas pēc paziņojuma saņemšanas no IUB</t>
  </si>
  <si>
    <t>ja ir iesniegts speciālista sertifikāts, bet ir speciālists nav norādīts sarakstā, vai var vērtēt tālāk</t>
  </si>
  <si>
    <t>.Ko darīt ja iepirkuma uzvarētājs, atsaucoties uz ārkārtas apstālkļiem, lūdz pagarināt termiņu</t>
  </si>
  <si>
    <t>Ko darīt, ja tāme nav atbilstoši aizpildīta</t>
  </si>
  <si>
    <t>Es Jums jau šodien zvanīju un prasīju, vai var pārkāpt likumu. Jūs man neļāvāt. Bet varbūt tomēr var?</t>
  </si>
  <si>
    <t>volvo prasa kā ir - nopērk gāzes mašīnu,bet pilda iekšā kalvīša krievu gāzi, kas ir fosilā, kur loģika</t>
  </si>
  <si>
    <t>Nevar atrast IUB lēmumu</t>
  </si>
  <si>
    <t>vai noraidīts skaitās tas kurš vienkārši nav lētākais</t>
  </si>
  <si>
    <t>Uz kuru datumu jāpārbauda sankcijas</t>
  </si>
  <si>
    <t>viss ir slikti, kāpēc slēdz ar uzvarējušo pretendentu trīspusēju līgumu, nolikumā nebija teikts, ka jāslēdz trīspusējs līgums</t>
  </si>
  <si>
    <t>Lūdz lai viņu vietā izvērtē piedāvājumu</t>
  </si>
  <si>
    <t>par tīrā transporta skaidrojumu</t>
  </si>
  <si>
    <t>sifs par norisi</t>
  </si>
  <si>
    <t>par covid testiem. vai tas ir 2. pielikuma pakalpojums</t>
  </si>
  <si>
    <t>Kā apmaksāt darbiniekiem COVID testus pēc čekiem?</t>
  </si>
  <si>
    <t>Vai arī 9. Panta iepirkumos var norādīt noteikto līgumcenu?</t>
  </si>
  <si>
    <t>Uz kuriem PIL pantiem jāatsaucas ja izbeidz līgumu saskaņā ar nepārvaramu varu</t>
  </si>
  <si>
    <t>kā skaitīt kopā darba drošības preču iepirkumu, palika gada beigās naudiņa pāri vai tagad var pirkt pēc paredzamās, bet iepriekšējais bijis pagājušo gadu</t>
  </si>
  <si>
    <t>Vai pašvaldības būvvaldes vadītājs var būt iepirkuma komisijas loceklis</t>
  </si>
  <si>
    <t>vai pēc izslēgšanas noteikumu pārbaudes, konstatē nīn, var nomaksāt un tad neskaitīsies</t>
  </si>
  <si>
    <t>Par piedāvājumu vērtēšanu 9. panta iepirkumos un info papildnināšanu</t>
  </si>
  <si>
    <t>AK vai Slēgts konkurss, ko piemēro ja daļa TS satur publiski neizpaužamu info</t>
  </si>
  <si>
    <t>par Ivara vēstuli</t>
  </si>
  <si>
    <t>Par paziņojumu aizpildīšana</t>
  </si>
  <si>
    <t>noraidīja, jo papildināja fin piedāvājumu, vai pamatoti</t>
  </si>
  <si>
    <t>vai jāpārtrauc iepirkums un jāsāk no jauna, ja jāmaina tas, ka speciālists var pieredzi apliecināt ar vairākiem līgumiem</t>
  </si>
  <si>
    <t>Ko darīt, ja EIS nav ievadīts pareizais iepirkuma nomurs, bet pārējā dokumentācijā norādīts pareizais?</t>
  </si>
  <si>
    <t>Kā jāpublicē iepirkuma līguma grozījumi</t>
  </si>
  <si>
    <t>Vai var grozīt līgumu pagarinot termiņu un vienlaikus piemērojot līgumsodu?</t>
  </si>
  <si>
    <t>pēc slēgta konkursa kps vai sp; kas vispār ir kps, kādi termiņi</t>
  </si>
  <si>
    <t>Valmieras tehnikums</t>
  </si>
  <si>
    <t xml:space="preserve">mācību pakalpojumi - nedzirdēja - pārtrūka saruna.. </t>
  </si>
  <si>
    <t>Par 2. pielikuma iepirkumiem</t>
  </si>
  <si>
    <t>vai var piedalīties iepirkumā, ja ir liels parāds</t>
  </si>
  <si>
    <t>Kā pagarina AK termiņu</t>
  </si>
  <si>
    <t>Vai gadījumā, ja paredzēta indeksācija, bet nav noteikts indeksācijas apjoms, var veikt būtiskus grozījums</t>
  </si>
  <si>
    <t xml:space="preserve">e-pasts? </t>
  </si>
  <si>
    <t>Ja garina termiņu AK piedāvājumu iesniegšanai, kad info jāliek EIS (ne vēlāk kā nākamajā dienā pēz paziņojuma nosūtīšanas IUB)</t>
  </si>
  <si>
    <t>par cenu aptauju pēc kā vadīties piedāvājumu vērtēšanā</t>
  </si>
  <si>
    <t>Vai 10% apakšuzņēmējam nododamie darbi jārēķina pret visu iepirkuma priekšmetu, vai pret tā daļām?</t>
  </si>
  <si>
    <t>vai iestādes vadītājs var noteikt iepirkuma komisiai kāds konkrēts iepirkums viņai jāveic</t>
  </si>
  <si>
    <t>par informācijas papildināšanu</t>
  </si>
  <si>
    <t>Cik aptuveni vērtēšanas kritērijos būtu ok cenas īpatsvars?</t>
  </si>
  <si>
    <t>nevar pvs nopublicēt līgumu</t>
  </si>
  <si>
    <t>organizē lektoru iepirkumu summa nesansiedz 42.tks. vai nodoklu.exporta lektori ir apvienojami?</t>
  </si>
  <si>
    <t>Vai var konkursa nolikumā nenorādīt, ka jāaizpilda EIS pieteikuma veidne</t>
  </si>
  <si>
    <t>Vai obligāti piedāvājumā jāatzimē "mazais" uc uzņēmumi?</t>
  </si>
  <si>
    <t>Vai pieprasījums iesniegt ražotāja dokumentāciju būtu uzskatāms kā piedāvājuma papildināšana vai precizēšana?</t>
  </si>
  <si>
    <t>nek.īpaš.parāds, kā izlavierēt</t>
  </si>
  <si>
    <t>Ko darīt ja 9. panta iepirkumā visi piedāvājumi par dārgi, tas izbeigts. RĪkot jaunu iepirkumu izvēloties pareizu procedūru</t>
  </si>
  <si>
    <t>Ja VV noslēgta, bet izpildītājs atsakās slēgt līgumus, vai var ņemt nākamo?</t>
  </si>
  <si>
    <t>Pārtraukts 9. panta iepirkums jo vienīgais pretendents pārsniedzis pasūtītāja norādīto līgumcenu. ko darīt?</t>
  </si>
  <si>
    <t>Ko darīt, ja pasūtītājs grib vienu apakšuzņēmēju aizvietot ar daudziem, un nav skaidrs, vai tie atbi;st kvalifikācijas prasībām</t>
  </si>
  <si>
    <t>par tīro transportu un mūsu skaidrojumu, neko nesaprot...</t>
  </si>
  <si>
    <t>līg.noslēgts 2019.gadā, tagad grozīs, vai jāpublicē EIS un kas tieši</t>
  </si>
  <si>
    <t>līg.grozījumi apjomi/plus/mīnus, vai var grozīt,cfla saka, ka tehniski jālabo...</t>
  </si>
  <si>
    <t xml:space="preserve">pasūt.prasa noteiktu telefonu, vai tā var </t>
  </si>
  <si>
    <t>par veselības apdrošin.iepirikuma vērtēšanu</t>
  </si>
  <si>
    <t xml:space="preserve">PIL 9 saputrots viss, ko darīt - pārtraukt &amp; labot vai turpināt .. thats the Q! </t>
  </si>
  <si>
    <t>iespējams, sajauktas pozīcijas tāmē, vai tā būs pāarrakstīšaans kļūda</t>
  </si>
  <si>
    <t>potenciālais pretendnets prasa grāmatvedības datus, vai EIS atbildē varētu norādīt personu ar ko sazināties</t>
  </si>
  <si>
    <t>par dokumetnu valodu uz IIK</t>
  </si>
  <si>
    <t>vai caur eis var iesniegt metu</t>
  </si>
  <si>
    <t>nogaid.termiņš AK, ja 1 pretenedents</t>
  </si>
  <si>
    <t>ja nav nolikumā paredzēts, vai var izslēgt pretendnetu, kurš nav iepriekš pildījis līgumu</t>
  </si>
  <si>
    <t>par MK 187 14. punktu</t>
  </si>
  <si>
    <t xml:space="preserve">ja ārpus EIs ie lētāk, vai vienalga var pirkt no EIS? </t>
  </si>
  <si>
    <t>pasūt.prasījis 4 daļas atsev.tehniku, iesniedza pa 2 , kā tagad izlabot, lai nenoraida visās daļās</t>
  </si>
  <si>
    <t>par līg.projekt,iekļautajiem noteikumiem</t>
  </si>
  <si>
    <t>9.p. vairākas reizes neiesniedz, iesniedz un neatbilstošs, ko darīt, vai neder 9_21</t>
  </si>
  <si>
    <t>ko darīt, ja kats pak.sniedzējs savādāk izlasa prasības</t>
  </si>
  <si>
    <t>ko darīt, ja experta CV ir viens vārds, bet parakstā ir 2 .. vai var piemērot SP, ja ir 2 pretendenti, bet TS nav vispārpieejama</t>
  </si>
  <si>
    <t xml:space="preserve">ko drīt, ja pretendnets vēlas atteikties no apakšuzņēmēja </t>
  </si>
  <si>
    <t>līg.izpildē pieg.nevar vienu no 2 mašīnām, ko darīt 1) vai piemērot līgumsodu; 2) vai jātaisa jauns iepirkums</t>
  </si>
  <si>
    <t xml:space="preserve">vai līgumā jānorāda max līguma summu, ja piedāvājumus izvēlas pēc vienības cenas </t>
  </si>
  <si>
    <t xml:space="preserve">slimnīca. jaunajā ārkārtas rīkojumā nekas nav par izņēmumu no iepirkumu veikšanas, tā ir(papildu slimnīcas gultas)? izskatās, ka jā. </t>
  </si>
  <si>
    <t>SIF Vai var rīkot KPS bez publikācijas, ja tikai viens bija iesniedzis piedāvājumu.</t>
  </si>
  <si>
    <t>Būvn. līg. grozījumi, PIL 61.p.(3) 2.p. Vai arī izslēgtie darbi te iet iekšā? īsti nē, runa ir par papildu darbiem, bet nedrīkst pazaudēt (jāpiefiksē) arī izslēgto darbu summa.</t>
  </si>
  <si>
    <t>FP vērtēšana, ja nav aizpildītas atsevišķās rindas zem katras lielās sadaļas. Neatbilstoši aizpildīts, nevar precizēt</t>
  </si>
  <si>
    <t>SIF, ja KPS tikai viens uzaicināmais un bija saimn. Visizdevīgākā vērtēšana, vai var mainīt uz tikai zemāko cenu. es teiktu, ka nē</t>
  </si>
  <si>
    <t>vai piefd'vājumā jāietver nolikumā neprasīta informācija</t>
  </si>
  <si>
    <t>Buaskas slimnīca, jāpērk pacientu vērošanas monitori, 9.panta slieksnī. EIS nav tādu, pārbaudīts. Vai var PIL 9.(21). Ja var pamatot, pati ārkārtas situācija nav pamatojums</t>
  </si>
  <si>
    <t xml:space="preserve">Jākabpils ND Viesītes pag. </t>
  </si>
  <si>
    <t>ēdināšana, PIL 9 (20) vai 10.pants  ? skatīsies, kas ir dokmentos // ID met atpakaļ PIL10p.publikāciju, jo nav sākuma</t>
  </si>
  <si>
    <t>Tiesu administrācija. Bija PIL 9.p. uz 3 gadiem šogad noslēgts līgums (remontmateriāli), Covid dēļ bija neparedzēti daudz vajadzību un līgums decembrī būs izsmetlts. vai var rīkot Ak virs ES šogad kā vēl vienu iepirkumu par šo priekšmetu? Nav jau variantu, jārīko.</t>
  </si>
  <si>
    <t xml:space="preserve">LVRTC PIL 46.p. nosaka 3 gadu termiņu pieredzes pierādīšanai, ko var pagarināt. Kā pamatot pagarināšanu? Ar tirgus izpētes materiāliem, piemēram. </t>
  </si>
  <si>
    <t>PIL 2.piel. Ja pie pakalpojuma nav rakstīts. ka 2.piel., tad nav? Jā, nav</t>
  </si>
  <si>
    <t>Kas ir objektīvs pamatojums iepirkuma pārtraukšanai. TS minēti vecie MK not., kas neatbilst spēkā esošajai Regulai, bet vienīgais piedāvājums iesniegts atbilstošs Regulai, bet ne TS. izsaktās, ka tomēr jāpārtrauc.</t>
  </si>
  <si>
    <t xml:space="preserve">par auto iepirkumiem </t>
  </si>
  <si>
    <t>vai ir kaut kur norādīts, cik ir SP minimālais termiņš</t>
  </si>
  <si>
    <t xml:space="preserve">pas ieprikum zem PIL sliekšņa </t>
  </si>
  <si>
    <t>vai ja t kreklam jāmaina krāsa līguma izpildes laikā, vai tie ir būtiski grozījumi</t>
  </si>
  <si>
    <t>par līguma grozījumiem un izslēgtiem darbiem</t>
  </si>
  <si>
    <t xml:space="preserve">Kā jāpublicē grozījumi, kuri ir klasificēti kā "tehniska kļūda" </t>
  </si>
  <si>
    <t>Kāds ir minimālais piedāvājumu iesniegšanas termiņš virssliekšņa iepirkumiem?</t>
  </si>
  <si>
    <t>vai pil 9p21.daļai vajag nolikumu</t>
  </si>
  <si>
    <t>vai var sarunu proc uz ārkārtas apstākļiem priekš telefona līnijas, lai nodrošinātu nepārtrauktību, jo ak tūliņ būs rezultāti</t>
  </si>
  <si>
    <t>SP nav iesniegti piedāvājumi, iepirkums pārtraucams vai izbeidzams?</t>
  </si>
  <si>
    <t>Ja grib mainīt piegādātās preces krāsu, kā to noformēt?</t>
  </si>
  <si>
    <t>kā plānot darba aizsradzības preču iepirkumus skolai</t>
  </si>
  <si>
    <t>grib lai izvērtē piedāvājumu komisijas vietā</t>
  </si>
  <si>
    <t>ha ha</t>
  </si>
  <si>
    <t>vai zpi ikt ieprikumiem ir obligāti; vai var haotiski eisā likt grozījumus, ka neko saprast nevar</t>
  </si>
  <si>
    <t>Vai "tīrā" transporta regulējums attiecas arī uz auto nomu?</t>
  </si>
  <si>
    <t>darba izmaksas norāda 1eiro, kas ir šausmīgi lēti, ko darīt; apkopēji nepotējas un nav kas strādā,bet viņas ir darbinieces; vai var SP, viņas paņems slimības lapu, kaut kad sapotēsies un nāks atpakaļ, a šiem jau līgums</t>
  </si>
  <si>
    <t>atkal par "tīro" transportu. Vai šīs prasības attiecas arī uz to transportlīdzekļiu daļu, kas nav jāiepērk kā "tīrie'</t>
  </si>
  <si>
    <t>ko darīt, ja nepareizi noformulēta prasība, kā sazvanīt id</t>
  </si>
  <si>
    <t>Vai ir kādi piemēri, kad citos likumos noteikts garāks maksimālais līguma termiņa laiks?</t>
  </si>
  <si>
    <t>stradiņu slimnīcas palagu iepirkums, kāpēc tikai var viena mustura palagus un maz krāsiņas</t>
  </si>
  <si>
    <t>Vai iepirkuma daļu var pārsūdzēt pretendnets, kas neiesniedza piedāvājumu?</t>
  </si>
  <si>
    <t>Par līguma grozījumiem un termiņa pagarināšanu</t>
  </si>
  <si>
    <t>veikti vairāki 9.p iepirkumi par faktiksi vieniem un tiem pašiem pakalpojumiem, vai nevajadzēja AK, kā tagad atrakstīties,lai nesoda</t>
  </si>
  <si>
    <t>Kā jāpublicē līguma grozījumi</t>
  </si>
  <si>
    <t>1) degvielas iepirkums balstās uz citu 2) citā iepirkumā saka, ka pievienos/pārņem jaunu uzņēmumu, kā pārbaudīt to</t>
  </si>
  <si>
    <t xml:space="preserve">Viļāni, viņiem ļoti vajag vēstuli līdz piektdienai </t>
  </si>
  <si>
    <t xml:space="preserve">atvērti piedāvājumi, vai sūdzību var iesniegt ieinteresētās personas, kas nav iesniegušas piedāvājumu </t>
  </si>
  <si>
    <t>par tīrā auto ieprikumiem</t>
  </si>
  <si>
    <t>par SPIL jomu izņēmumiem</t>
  </si>
  <si>
    <t>Vai drīkst pretendentam sniegt atbildi, ja AK palicis mazāk kā 4 dienas pirms piedāvājumu iesniegšanas</t>
  </si>
  <si>
    <t xml:space="preserve">ja ir pakalpojums un 2.pielik.pak, tad ko piemēro? </t>
  </si>
  <si>
    <t>vai līguma pārtraukšana jāpublicē EIS</t>
  </si>
  <si>
    <t>Vai drīkst publicēt paziņojumu par rezultātiem tikai vienai ieprikuma daļai?</t>
  </si>
  <si>
    <t>kā var pārsūdzēt pasūtītāja rīkotu cenu aptauju</t>
  </si>
  <si>
    <t>vai pēc metu konkurs SP var atšķirties specene</t>
  </si>
  <si>
    <t>ja piedāvājumu iesniedz ārvalstu komersants, vai līgumu varētu slēgt ar viņa izveidot filiāli</t>
  </si>
  <si>
    <t>no kura brīīža sik lēmums skaitās paziņots, no publicēšanas pvs, jurid.depart.nevar paskaidrot, sūta pie mums</t>
  </si>
  <si>
    <t>1) pārsūdzēta lēmums par pārtraukšanu, sēde pirmdien vai ir jēga, vēl sniegt papildus paskaidrojumus; 2) kkads 2019.gada vai 2020.gada iepirkums kur var par šo sūdzēties 3) vai būvuzraudzības ieprikumā var piedalīties tas pats pretned.kad būvniecības iepirkuma</t>
  </si>
  <si>
    <t>1) kā kur pārbauda sankcijas; 2) vai jāprintē sankciju rezultāts</t>
  </si>
  <si>
    <t>vai var izsnieft pozīciju izcenojumus, ja kāds džigits jautā</t>
  </si>
  <si>
    <t>par tīro auto</t>
  </si>
  <si>
    <t xml:space="preserve">kāda procedūra jāpiemēro PIL 2.pielikuma iepirkumam par 9 000 </t>
  </si>
  <si>
    <t xml:space="preserve">kā skaita 7 dienu pagarināšanu </t>
  </si>
  <si>
    <t xml:space="preserve">par izņēmuma iegādi, ja summ ir 20 000 </t>
  </si>
  <si>
    <t>auto kalkulatorā nav vienība ievadīta - tiešām! pieprasīju info CSP</t>
  </si>
  <si>
    <t>pretendents nav iesniedzis finanšu piedāvājuma formu, vai var no tehniskā izrēķināt cenu; par nepamatoti lētu, cik daudz skaidrojuma vajag</t>
  </si>
  <si>
    <t>ko atzīmēt EIS, ja iepērk PIL 9(20) kārtībā 2.pielikuma pak</t>
  </si>
  <si>
    <t>tūlīt pabeigs reorganizāciju un vairs nebūs padomes locekļi,vai ir jāiesnuedz tomēr izziņas par padomes locekļiem</t>
  </si>
  <si>
    <t xml:space="preserve">kā veic ieprikumu PIL 3(8) pēc MK lēmuma, par SP pamatojumu - tehniski iemesli </t>
  </si>
  <si>
    <t>ja iepirkumā visi piedāvājumi ir neatbilstoši, katrs pēc sava iemesla, vai jāpārtrauc vai jāizbeidz iepirkums</t>
  </si>
  <si>
    <t>parr PIL 33 - publicēt grozījumus pvs</t>
  </si>
  <si>
    <t xml:space="preserve">par pieredzes atbilstību - pretendnetam ir pieredze būvdarbos.. vai es atbilstu? </t>
  </si>
  <si>
    <t>Projektē būvē iepirkums atvērts. Jaunā būvvalde iebilst, ka zeme pieder baznīcai un nevarētu tur būvēt pašvaldība. Ko darīt, iznāk, ka jābūvē citā vietā. Jāizvērtē, vai pārtraukt būtu objektīvi (izskatās, ka nē), būvniecības vietas maiņa maiņa būtu būtiski grozījumi, kuri pirmšķietami nav pieļaujami (neizpildās neviens 61. (3) priekšnosacījums.</t>
  </si>
  <si>
    <t>AK iesniegšana 29.10., piektdien vēlu saņemts jautājums, vai jāatbild. Ja neizpildās PIL 36.p. (2) abi termiņi, nav jāsniedz pēc būtības.</t>
  </si>
  <si>
    <t>Viļāni, interesējas par 4424. Neesot viņiem iekšējās iepirkumu veikšanas kārtības. Vēstule uzlikta Artim uz parakstu</t>
  </si>
  <si>
    <t>Jēkabpils ND. Kā norādīt nolikumā lietas, kurām latviešu val. nav precīza nosaukuma? latviski to, ko var, un paskaidrojumu klāt, ar kādu terminu to saprot tirgus</t>
  </si>
  <si>
    <t>ko darīt, ja nav aizpildīts pieteikums, lai arī tas satur info tikai par pretendnetu - kas viņš ir</t>
  </si>
  <si>
    <t>PIL B daļas iepirkums, jāpiemēro 10.p. Visi pretendenti iesnieguši piedāvājumus, kuros trūkst kāds kvalifikāciju apliecinošs dokuments.</t>
  </si>
  <si>
    <t>Vērtēšana, saimn. izdevīgumu vērtē ar punktiem. Nolikumā vērt. kārtība nav atrunāta. Vai var sākt ar aritm. kļūdām, turpināt ar saimn. izdevīguma vērtēšanu un tad vērtēt kvalifikāciju tam, kurš izdevīgākais? principā var</t>
  </si>
  <si>
    <t>PMLP Veļas mazgāšanas līdzekļu iepirkums, vai obligāti visi MK 353 5.3. punkta nosacījumi? Jā</t>
  </si>
  <si>
    <t>ja kaut kāds auditors kaut ko auditē un tad grib piedalīties iepirkumā par izpildi, vai tur ir intrešu konflikts</t>
  </si>
  <si>
    <t>Kvalifikācija projektē - būvē projektētājam, vai var prasīt kvalifikācijā, lai ir jau pabeigti būvdarbi pēc viņu izstrādāta projekta</t>
  </si>
  <si>
    <t>IUB skaidrojums - depozīts jāmaksā, ja izbeigts, nav jāmaksā, ja pārtraukts. Kur atšķirība</t>
  </si>
  <si>
    <t>vai lursoftā var pārbaudīt sankcijas</t>
  </si>
  <si>
    <t>vai piegādes līgumā var būt apakšuzņēmējs? Tad, ja veic kādu pakalpojumu vai būvdarbus, var būt</t>
  </si>
  <si>
    <t>vai PIL9 jāpievieno līguma projekts obligāti</t>
  </si>
  <si>
    <t>SP PIL 8. pants (7) 2)b) tikai viens ražotājs. pamatojuma nepieciešamība, veikšanas kārtība.</t>
  </si>
  <si>
    <t>kā parakstītu piedāvājumu iesniegt pasūtīājam - ar e-parakstu vai var skenētu  (pārtrūka saruna)</t>
  </si>
  <si>
    <t>starp.org.</t>
  </si>
  <si>
    <t>Nav PIL/SPSIL subjekts. vai e.parakstīti dok. ir ar tādu pašu spēku kā papīrā parakstīti. Jā, galvenais, lai pied. netiek atvērti pirms iesniegšanas termiņa beigām</t>
  </si>
  <si>
    <t>Izvēles izsl. not. Cik detalizēti jāapraksta nolikumā</t>
  </si>
  <si>
    <t>dinamiskajā slēgts konkurss, vai izslēgšanas noteikumi jāpārbauda, ja ir sistēmā iekšā jau tie dalībnieki</t>
  </si>
  <si>
    <t>degvielas iepirkums-pārsniedz slieksni, vai tiešām jāpārtrauc; vai esošo līgumu var pagarināt; kā spsils piemērot, ja ir duālā daba</t>
  </si>
  <si>
    <t>Kā iepirkt pētījumu zem 10 000</t>
  </si>
  <si>
    <t>Ko darīt ja pretendents nokavēja piedāvājuma iesniegšanas termiņu un apgalvo, ka bijušas tehniskas problēmas</t>
  </si>
  <si>
    <t>par izslēgšanas noteikumu pārbaudi DIS</t>
  </si>
  <si>
    <t>ja pagarina tikai piedāvājumu iesniegšanas termiņu virsslieksnī, no kura brīža skaita tās 7 dienas</t>
  </si>
  <si>
    <t>par atbilžu sniegšanas termiņiem</t>
  </si>
  <si>
    <t>dok grozījumi, vai var manīti līgumu uz vv</t>
  </si>
  <si>
    <t>Kāda informācija ar protokoliem izsniedzama pretendentam</t>
  </si>
  <si>
    <t>meklēja Ilonu, bet nestādijās priekšā</t>
  </si>
  <si>
    <t>statistiku grib par iepirkumiem</t>
  </si>
  <si>
    <t>par espd vai pasūtītājam jānorāda, kas tieši jāaizpilda; vai kā izšķirošo var vērtēt kaut ko, ko nevērtē kritērijos - laika grafiku</t>
  </si>
  <si>
    <t>Par iepirkumu summēšanu</t>
  </si>
  <si>
    <t>vai var viens apakšuzņēmējs būt vairākiem pretendentiem</t>
  </si>
  <si>
    <t>PVS 1 iepirkuma numura cipars atšķiras no dokumentācijas, ko darīt?</t>
  </si>
  <si>
    <t>Vai pretendentam var paprasīt iesniegt preces paraugu ja pasūtītājs ar šo preci jau strādā</t>
  </si>
  <si>
    <t>par līguma grozījumiem ja mainās ekonomiskais līdzsvars</t>
  </si>
  <si>
    <t>par līguma grozījumiem ja mainās ekonomiskais līdzsvars (cita)</t>
  </si>
  <si>
    <t>vai var 9p21daļu, ja pa dārgu piedāvājums;vai ir iepriekšēja iesaiste, ja pretendenta darbinieks sagatavojis kontroltāmi</t>
  </si>
  <si>
    <t>par apsardzi, kādus kritērijus jāizvēlas lai atsijātu šaubīgos pakalpojuma sniedzējus</t>
  </si>
  <si>
    <t>Par PIL 4.p. Vai kapitālsabiedrība un ministrija var slēgt savstarpēju līgumu</t>
  </si>
  <si>
    <t>kā sankcijas pārbaudīt, vai tiešām visās trīs lapās jāpārbauda</t>
  </si>
  <si>
    <t>par sp - kā eisā nopublicēt tā lai neredz neviens tikai uzaicinātie; iekšējā kārtība to nosaka, vraa rausta plecus, ko darīt</t>
  </si>
  <si>
    <t>kā jānosaka līguma projektā līgumu grozījumu noteikumi</t>
  </si>
  <si>
    <t>vai pasūtītājs tiešām var nepiemērot 9. pantu, ja ievērotas PIL 19. panta prasības?</t>
  </si>
  <si>
    <t xml:space="preserve">par MK lēmumu, kur kaut ko medicīnas iestādes var pirkt ar PIL 3(8) </t>
  </si>
  <si>
    <t>Par tehniskas kļūdas labošanu</t>
  </si>
  <si>
    <t>Par iepirkumu summēšanu/sadalīšanu</t>
  </si>
  <si>
    <t>vai var paprasīt iub veikt iepirkumu, jo sia vajag pakalpojumu, bet nezina, no kā pirkt</t>
  </si>
  <si>
    <t>par degvielas ieprikumu atkal - jau vakar zvanīja; tagad plāno samazināt apjmu un veikt atkal AK zem ES sliekšān</t>
  </si>
  <si>
    <t xml:space="preserve">par PIL 4.(5) kā lasīt, vai ir piemērs </t>
  </si>
  <si>
    <t xml:space="preserve">par formālu noraidīšanu - sajauktas vietām ailītes un informācija </t>
  </si>
  <si>
    <t>Rīgas ūdens</t>
  </si>
  <si>
    <t xml:space="preserve">izziņas prasīt zviedrijas amatpersonām neesot pieklājīgi.. </t>
  </si>
  <si>
    <t>Par nepamatoti lēta piedāvājuma vērtēšanu</t>
  </si>
  <si>
    <t xml:space="preserve">kāda publikācija jāaizpilda, ja vv ietvaros noslēgtā līgumā kaut ko groza. un viss ir tik sarežģīti! </t>
  </si>
  <si>
    <t>pretendents grozījis tehniskās specifikācijas prasības, ko darīt</t>
  </si>
  <si>
    <t>Par paziņojuma aizpildīšanu</t>
  </si>
  <si>
    <t>vai SP pēc PIL ir iepriekšējais paziņojums?</t>
  </si>
  <si>
    <t>Vai 9. panta iepirkumos var izvirzīt saimnieciskā izdevīguma kritērijus</t>
  </si>
  <si>
    <t>Vai var slēgt inhouse līgumu ja padotības iestāde atbilst 4.p.1.d. minētajiem nosacījumiem?</t>
  </si>
  <si>
    <t>AK vienīgais pretend.neatbilst tehn.prasībām,vai var rīkot SP ar to vienu, vai arī var uzaicināt vēl citus uz SP</t>
  </si>
  <si>
    <t>ziemassvetiku paciņu iegādei virs 10tkst. va var iziet caur 2.pielikumu</t>
  </si>
  <si>
    <t xml:space="preserve">līg.grozījumi pēc 61_5 izmaksu sadārdzinājuma dēļ </t>
  </si>
  <si>
    <t xml:space="preserve">PIL 9, vakar publicēja PVS, šodien EIS, piedāvājums iesniegšanai 12 dienas ir, vai jāpārpublicē? </t>
  </si>
  <si>
    <t>vai EISā var glabāt iep.dok = TOP jaut septembris</t>
  </si>
  <si>
    <t>līg.izpildes laikā nomaina apakšuzņēm., 1) uz kuru datumu pārbauda izslēgš.noteik.2) vai to pārbauda 1 cilvēks, vai jāiesaista visa komisija</t>
  </si>
  <si>
    <t>vai jāpublicē grozījumi ieprikumam virs IUB noteiktā sliekšņa 1390 euro (vispār 139 000) un nesasniedz 10% (nezinu no kā)</t>
  </si>
  <si>
    <t>vēlas skaidrojumu par "maziem" konkursiem.....</t>
  </si>
  <si>
    <t>par CPV koda izvēli</t>
  </si>
  <si>
    <t xml:space="preserve">līguma izpilde - biedrība - grozījumi līgumā - kopā ar pasūtītāju izrunāt p.s. Eiropas naudas + CFLA </t>
  </si>
  <si>
    <t>par nepamatoti lēta piedāvājuma vērtēšanu</t>
  </si>
  <si>
    <t>grib piemērot SP kur nav konkur.tehn.iemeslu dēļ un pēc tam vēl pirkt klāt pēc 8_7_5, vai tā var</t>
  </si>
  <si>
    <t xml:space="preserve">iesneiguši piedāvājumu personu apvienība. pied. nodrošinājumu iensiedzis viens no tiem. vai tā var būt? </t>
  </si>
  <si>
    <t>9.p.ieprirkuma ielikta veca TS EIS, vai var grozit un kka samainīt, lai nav jāpārtrauc</t>
  </si>
  <si>
    <t>par izvirzītās prasības pamatotību - prasa civiltiesisko apdrošināšanu 300tk PIL 9.pantā kravu pārvadājumiem</t>
  </si>
  <si>
    <t>lauzts līgums, vai var iekļaut, ka otreiz tādu pretendentu neņem</t>
  </si>
  <si>
    <t>kādus nosacījumu noteikt, ja grib atlasīt konkrētu skaitu pretendnetu piedāvājuma iesniegšanai</t>
  </si>
  <si>
    <t>adjil izspēgšanas nosacījumi - kā pēbaudz 2pakāpju procedrās (manuprāt tāpa t kā PIL)</t>
  </si>
  <si>
    <t>SK kandidātu atlasē iesniegta sūdzība, atsaukta, kā infromēt kandidātus par pieteikumu atvēršanu</t>
  </si>
  <si>
    <t>nolikums publicēts ar vienu summu (80tk), vajag ar citu (220tk), 2.pielikums.. it kā no ublikāciju viedokļa ir ok</t>
  </si>
  <si>
    <t>1) ja pieredze iegūta PA sastāvā, veicot noteikta veida darbus, vai tagad nakāmajā iepirkumā var atsaukties tikai uz to pieredzi, vai var atsauktiues arī uz otra biedra pieredzi 2) vai pasūtītājs ir tiesīgs prasīt, ka ārvalstniekam jābūt reģistrētam jau uz uzreiz pie piedāv.iesniegšanas 3) cik ilgi var pasūtīt.vilkt garumā ar līguma slēgšanu</t>
  </si>
  <si>
    <t>grozījumi AK</t>
  </si>
  <si>
    <t>līguma slēgšana iekavējusies uz pusgadu, pretend.ir gatavs tāpat slēgt līgumu,vai tā var, vai arī sludināt jaunu iepirkumu un šo pārtrault...</t>
  </si>
  <si>
    <t>Graudumniece - par pasūtītāja finansētajie projektiem</t>
  </si>
  <si>
    <t xml:space="preserve">prasība - iesniegt ražotāja izsniegtu apliecinājumu, ka drīkst ritgot auto LV, iesniegtas reģionālo dīleru izsniegti apliecinājumi, dažiem ir info pieejama web, vai der vai nē? </t>
  </si>
  <si>
    <t>AK ar vairākam daļām, izsktaās,ka vairākās daļas pretend.ka viens tirgus dal;ibnieks, ko darīt</t>
  </si>
  <si>
    <t>pec adjil sp, vai jāpaziņo visiem lēmums, ja 2 karta tikai viens iesniedza piedāvājumu</t>
  </si>
  <si>
    <t>AK, vērtēšanas laikā KPMG reorganizējās no AS uz SIA un netaisās iesniegt izziņas par AS valdes ārvalstu locekļiem</t>
  </si>
  <si>
    <t xml:space="preserve">par iepirkuma termiņa pagarināšanu AK gadījumā </t>
  </si>
  <si>
    <t>sāk lasīt piedāvājumu, kkada pilnsabiedrība, kkads valdes loceklis, kaut kāda fiziska persona,kam prasīt izziņas, ko baudīt....</t>
  </si>
  <si>
    <t xml:space="preserve">kā veikt sarunas ar pretendnetu - esi vai var ārpus eis? </t>
  </si>
  <si>
    <t xml:space="preserve">piedāvājuma varianti - </t>
  </si>
  <si>
    <t>daudzi jautājumi par DIS - kā atlasa, kā nodokļus pārbauda, ko publicē EIS</t>
  </si>
  <si>
    <t>PIL 3 (8) -kā veitk iepikumu? (VM tagad daudz uz MK šādā kārtībā sūtīs, varētu būt jautājumu pieaugums)</t>
  </si>
  <si>
    <t>Jautri</t>
  </si>
  <si>
    <t>Novembris'21</t>
  </si>
  <si>
    <t xml:space="preserve">kad būtu jāprasa papildu informācija - kad vērtē pamata prasībass vai tad, kad pieņem lēmumu.. </t>
  </si>
  <si>
    <t>Bija 1 piedāvājums, atbilstošs, atteicās slēgt līgumu. Uz kāda pamata pārtraukt/izbeigt</t>
  </si>
  <si>
    <t>Kurzemes Ceļinieks un būvnieks. Jāveic iepirkums sask. ar MK 104, kā</t>
  </si>
  <si>
    <t xml:space="preserve">pērk - datorprogtammatūras licences un psiholoģiskos pakalpojumu bērniem,ko var nodrošināt ar spec.brillēm (pilotprojekts) kopā vai atsevišķi? </t>
  </si>
  <si>
    <t>RSU meklē Elīnu</t>
  </si>
  <si>
    <t>Ogre</t>
  </si>
  <si>
    <t>kolēģe saslimusi, varbūt ir iepriekš zvanījusi - kā noformēt solidāro atbildību?; ja iesniedzis piedāvājumu AK viens, vai ir nogaidīšanas termiņš</t>
  </si>
  <si>
    <t>AK virs ES (jo gada laikā līdzīgs priekšmets pirkts vairākkārt), 1 daļā nebija piedāvājumu (līgumc. zem 20 000 eiro), vai var SP</t>
  </si>
  <si>
    <t>Vai ārkārtas situācija ir pamats līguma pagarināšanai. automātiski nē</t>
  </si>
  <si>
    <t>Izsl. not pārbaude apakšuzņēmējam, uz kuru balstās, un kurš reģistrēts Lietuvā</t>
  </si>
  <si>
    <t>vai PIL 9.p var vienā dienā atvērt un uzreiz tajā pašā pieņemt lēmumu</t>
  </si>
  <si>
    <t>par pil 10 pantu, ja paredzamā līg.c ar pvn nesasniedz 42 tk, vai jātaisa PIL 9p</t>
  </si>
  <si>
    <t>Par pasūtītāja maiņu iepirkuma līgumā</t>
  </si>
  <si>
    <t>Par grozījumu paziņojuma aizpildīšanu</t>
  </si>
  <si>
    <t>kritērijos kaut kas nepareizi ar piedāvātajām cenām, kā vērtēt</t>
  </si>
  <si>
    <t>Vai SP jāpublicē arī Eiropas vēstnesī, ja nav sākotnējās publikācijas?</t>
  </si>
  <si>
    <t>Ja nolikumā nav norādīts konkrēts saziņas kanāls, kādu drīkst izmantot?</t>
  </si>
  <si>
    <t>Vai ir pamatota nolikuma prasība, ja pasūtītājs prasa lai pretendenta darbiniekiem būtu covid sertifikāti?</t>
  </si>
  <si>
    <t>par apsardzes līgumu slēgšanu</t>
  </si>
  <si>
    <t>vai var papildināt pieredzi ja nav pareizie gadi</t>
  </si>
  <si>
    <t>kad jāparaksta interešu konflikta apliecinājums</t>
  </si>
  <si>
    <t>Par vērtēšanas kritērijiem apsardzes iepirkumos</t>
  </si>
  <si>
    <t>Par līguma grozījumiem COVID ietvaros, preču sadārdzinājumu</t>
  </si>
  <si>
    <t>meklē Elīnu / sazvanījāmies / nekonevarubaigipalīdzēt</t>
  </si>
  <si>
    <t>Par līguma grozījumiem ATR</t>
  </si>
  <si>
    <t>par līguma grozījumiem, sūdzas, ka ja tirgū samazinās cena, tad izpildītāji nepiekrīt samazināt līgumcenu, ja nav tas paredzēts līgumā</t>
  </si>
  <si>
    <t>daugavpils satiksmes kaut kāds čiekurs par spsil ieprikumiem, sliekšņiem, plāniem, duālo dabu, iekšējo kārtību</t>
  </si>
  <si>
    <t>Meklē Sintiju</t>
  </si>
  <si>
    <t>par tīro transportu, LU vajag mašīnu ar ko uz mežu braukt lauka dariem, vai tiešām būs tīrais jāpērk</t>
  </si>
  <si>
    <t>pasūtītāja valdes loceklis sodīts par krāpšanu. Vai jāizslēdz uzreiz?</t>
  </si>
  <si>
    <t xml:space="preserve"> miris komisijas loceklis un nav parakstījis protokolu, ko darīt</t>
  </si>
  <si>
    <t>apdrošināšanas polise nav elektroniski parakstīta, bet pasūtītājs pārliecinājies, ka tā ir spēkā. ko darīt?</t>
  </si>
  <si>
    <t>Vai sankcijas un izslēgšanas noteikumi jāpārbauda arī mātes uzņēmumam vai tikai filiālei?</t>
  </si>
  <si>
    <t>Uģis no KPMG meklē Signi par vakardienas sarunu</t>
  </si>
  <si>
    <t>Kādos gadījumos var slēgt iepirkuma līgumu ilgāku par 5 gadi</t>
  </si>
  <si>
    <t>Vai veicot tirgus izpēti, pasūtītājs TS var norādīt konkrētu preces modeli, ja vairāki pretendenti var to piedāvāt?</t>
  </si>
  <si>
    <t>Vai pēc SPSIL var rīkot sarunu procedūru ja abi iesniegtie piedāvājumi neatbilst kvalifikācijas prasībām?</t>
  </si>
  <si>
    <t>Vai līguma izpildes laikā var piesaistīt jaunu apakšuzņēmēju?</t>
  </si>
  <si>
    <t>Ja grib pielikt līguma priekšmetam papildus cpv kodu, vai tie ir būtiski grozūjumi?</t>
  </si>
  <si>
    <t>par dalīšanu daļās - kad varēu nedalīt</t>
  </si>
  <si>
    <t>kādu profilu izvēlēties EIS PIL5(..) iepirkumam</t>
  </si>
  <si>
    <t>vai līguma termiņa pagarinājums ir būtiski grozījumi</t>
  </si>
  <si>
    <t xml:space="preserve">vai var ņemt nākamo pretendentu, ja iepikuma līgumu nepilda / par sankciju piemērošanu domās </t>
  </si>
  <si>
    <t>vai grozot PIL 9 līgumu, pamatojums ir jāpublicē</t>
  </si>
  <si>
    <t xml:space="preserve">pēc AK atsakās daļā slēgt līgumu, vai atkal AK? (ES naudas - šķiet, ka jā) </t>
  </si>
  <si>
    <t xml:space="preserve">vēlas paplašināt pretendneta pieredzes apliecināšanas teermiņu </t>
  </si>
  <si>
    <t>Vai iepirkumu dokumentācijas izstrādātājam jāparaksta atsevišķš apliecinājums, ja tas ir komisijas loceklis</t>
  </si>
  <si>
    <t>Par iespējamu pretendenta noraidīšanu</t>
  </si>
  <si>
    <t>Kā skaitīt 13 datumu nogaidīšanas termiņa kontekstā. tā ir darba diena vai nav?</t>
  </si>
  <si>
    <t>vai nolikumā par paredzēt, ka ja atsakās slēgt līgumu, var piemērot naudas sodu</t>
  </si>
  <si>
    <t>par izziņām - ir ar 2 d/dienu nobīdi</t>
  </si>
  <si>
    <t>PIL 9 izslēgšanas nosacījumi - viss kārtībā, ja pārbauda kā uz AK, nav īsti kārtībā, kā vērtēt</t>
  </si>
  <si>
    <t xml:space="preserve">Pretendents iesniedz piedāvājumu pēc pieteikumu iesniegšanas termiņa beigām. Kāds likums nosaka to, ka var neskatīt? </t>
  </si>
  <si>
    <t>Par 10. panta iepirkumiem. Vai mācību pakalpojumi atbilst 10.p. 2. daļai</t>
  </si>
  <si>
    <t>Ja nolikumā norādīts konkrēts pieredzes apliecināšanas periods, vai var vērtēt ārpus?</t>
  </si>
  <si>
    <t>nav sākotnēji apzinājuši visu apjomu, tagad vajag vēl klāt, vai var caur 61_3_2, jo caur piekto daļu laikam neiekļaujas</t>
  </si>
  <si>
    <t>Vai pasūtītājs var but arī piegādātājs un piedalīties iepirkumos</t>
  </si>
  <si>
    <t>cik liels depozīts jāmaksā, ja sniuedz sūdzību</t>
  </si>
  <si>
    <t>Vai covid situācijas ietvaros ir procedūru piemērošanas izņēmumi</t>
  </si>
  <si>
    <t>1) 10 panta iepirkums zem 750 2) noteikta nekonkrēta pieredzes prasība,nezin, kā tagad izvērtēt,vai var pārtraukt</t>
  </si>
  <si>
    <t>Atkal valdes loceklis noziedznieks. Ja noziedznieks izslēgts no valdes, vai var uzskatīt, ka 43. panta noteikumi izpildīti?</t>
  </si>
  <si>
    <t>Vai ir ok ja nolikumā noteikts, ka pieteikumu atvēršanas sēde ir atklāta un EIS tiek publicēti pieteikumus iesniegušie kandidāti</t>
  </si>
  <si>
    <t>1) norādīts speciālists, nav iesniegts spec.apliecinājujs,vai var lūgt iesniegt  2) vai,labojot aritm.kļudu, arī pārējiem preten.jāsuta šis info</t>
  </si>
  <si>
    <t xml:space="preserve">par iekšējo iepirkumu veikšanas kārtība </t>
  </si>
  <si>
    <t>vai pēc metu konkurs ir kkāda procedūra, vai pēc AK varu nenogaidīt, ja valdība tā lēmusi</t>
  </si>
  <si>
    <t>par tīrā transporta piemērošanu auto noma ar šoferi</t>
  </si>
  <si>
    <t>gaida sik lēmumu, kā nosegt starpposmu, ja tie ir revīzijas pakalpojumi</t>
  </si>
  <si>
    <t>ko nozīmē spsil 48_1_5 ar kandidātu vai pretendnedu saistītā juridis.persona</t>
  </si>
  <si>
    <t>nesaprot izm sludinātu zaļo iepirkumu</t>
  </si>
  <si>
    <t>1) vai būvuzraudz.iepirkumā var norādīt provizorisku izpildes laiku 2) vai būvuzraugs arī skaitās tā reglam.profesija pēc iub skaidrojuma</t>
  </si>
  <si>
    <t>par PIL 61(3) 2. un 3. pta grozījumu skata kopā vai rēķina atsevišķi</t>
  </si>
  <si>
    <t>vai vieni un tie paši cilvēki var būt PIL &amp; SPSIL iepirkumu komisijās</t>
  </si>
  <si>
    <t>par Jūrmalas domes 2016.gada iepirkuma līgumu (JPD 2016/67) vai nevajadazēja būt eisā - EIS obligāts kopš 18.04.2017.</t>
  </si>
  <si>
    <t>va publikācijā var izmainīt norādīto plānoto līgumcenu</t>
  </si>
  <si>
    <t>tad viņai būvuzraudzība, tad būvdarbu līgums, kaut ko grib grozīt, līguma nekas nav paredzēts,tad iet pāri 9.panta slieksnim grozījumi</t>
  </si>
  <si>
    <t>SP nav PVS, vai izbeidzot kkas jāauzpilda arī pVS</t>
  </si>
  <si>
    <t>filzazofija par grozījumu iespējamību</t>
  </si>
  <si>
    <t>personu apvienību gadījumā pieredzi var nodrošināt kats pa bišķim</t>
  </si>
  <si>
    <t>par lēmumu</t>
  </si>
  <si>
    <t>par pierdzes apliecināšanu, ka strādājis kā apakšuzņēmējs</t>
  </si>
  <si>
    <t>vai jāpublicē noslēgtias līgums, ja ieprikumā bijis līguma projets</t>
  </si>
  <si>
    <t xml:space="preserve">TOP ? </t>
  </si>
  <si>
    <t>ja iesniegta sūdzība, kā pārliecināties, vai pasūtītājs neatvērs piedāvājumus</t>
  </si>
  <si>
    <t>Jautā ES fondu pārbaudītājs. 1) valdes locekļi pārbaudīti pirms līguma noslēgšanas, nevis vērtēšanas laikā, vai pārkāpums. Ja ietver vajadzīgo datumu, jāvērtē. 2) AK par esošas sistēmas pilnveidi, 4 miljoni, nolikumā nav "vai ekvivalents", 1 piedāvājums. Vai konkurence pārkāpta? Jāvērtē priekšmets, situācija</t>
  </si>
  <si>
    <t>PIL 9.p. Vai jāpārbauda izsl. not. "Mātei", ja pret. ir filiāle? BUJ 6.1.</t>
  </si>
  <si>
    <t>Pirms līguma slēgšanas konstatēts, ka izvēlētais pret. tomēr neatbilst,ko darīt? Pārvērtēt un pieņemt jaunu lēmumu.</t>
  </si>
  <si>
    <t>1) Eis  piedāvājumā iesniegts ar roku parakstīts dok., iesniegts dok, kur nav rakstīts, ka kopija pareiza, iesniegts atsevišķi neparakstīts TP,   vai jāizslēdz? Jāvērtē noraidīšanas samērīgums. 2) PIL 9.p. nolikumā nav atrunāta vērtēšanas kārtība, iesnegti 9, vai var vērtēt tikai to ar zemāko cenu? Pārbaudīt aritm. kļūdas un tad lemt. kā vērtēs, un dokumentēt.</t>
  </si>
  <si>
    <t>KPS 1) vai jāatdod pretendentam paraugi, kuriem nepieciešami uzlabojumi (pasūtītājam nepaliks pierādījumi) - kā vienojaties, 2) vai var izsniegt sarunu protokolu pretendentam, ar ko sarunājās? Nav dok. par vertēšanu, otrai sarunu pusei varētu izsniegt.</t>
  </si>
  <si>
    <t>VZD raksta nolikumu. Par grozījumu paredzēšanu 1) ja iespējama uzmērīšanas adrešu maiņa un līgumcenas maiņa, 2) ja darbi var būt jāpārtrauc un jāatsāk pēc laika, un nepieciešams pagarināt līgumu. Jā, jāatrunā iespējami konkrētas grozīšanas iespējas.</t>
  </si>
  <si>
    <t>Valsts Kase pret. pieredzes pierādīšana. Ja norādītais kontakts nesniedz atbildi, vai pakalpojums ir sniegts.</t>
  </si>
  <si>
    <t>Latvijas nac. teātris. Par PIL 3.p.(1) 2.p., ja pārdod tiesības filmēt un pārraidīt izrādi un arī pērk iespēju izvietot savas reklāmas</t>
  </si>
  <si>
    <t>Kur atrast vidējās atalgojumu likmes. IUB nē</t>
  </si>
  <si>
    <t>nodrošinājuma aģentūra, ADJIL. Vai jāpublicē brīvprātīgs paziņojums par līgumu ADJIL 6.p.(9) iepirkumam</t>
  </si>
  <si>
    <t xml:space="preserve">karteļa būvnieks uzvar iepirkumā, ko darīt? </t>
  </si>
  <si>
    <t>Bija AK, nebija piedāvājumu. Noskaidroja, ka transporta krīze Lielbritānijā u.c. ietekmē to, ka noteiktajā termiņā nevar piegādat. Vai var SP, mainot piegādes termiņu? Nē, nevar mainīt būtiskos nosacījumus.</t>
  </si>
  <si>
    <t xml:space="preserve">Augšdaugavas pašvaldība, par iespējamiem līgumu grozījumiem - ko darīt ar līgumiem, kas tagad beidzas, un līdz centralizētā ieprikuma līgumam </t>
  </si>
  <si>
    <t>Par pirkumiem no EIS katalogiem</t>
  </si>
  <si>
    <t>Vai jāpārbauda izslēgšanas noteikumi arī piegādātāja speciālistiem?</t>
  </si>
  <si>
    <t>par zemsliekšņa iepirkuma grozīšanu</t>
  </si>
  <si>
    <t>par kondicionieriem, ja nav norādīts vai ir vai nav pults, var precizēt; paredzamā līgumcena daļām, kādos gadījumos jānoraida, ja 150%</t>
  </si>
  <si>
    <t>visiem pretendentiem būvdarbu ieprikumā tāmes nepilnigi aizpildītas,vai tiešām nevar prasīt papildināt, jo vienlīdzība, jo visi; kps pēc ak</t>
  </si>
  <si>
    <t>grib lai saskaņo nolikuma grozījumus</t>
  </si>
  <si>
    <t>rīgas ūdens meklē vēstuli</t>
  </si>
  <si>
    <t>Vai jad pieņem lēmumu par līguma slēgšanas tiesību piešķiršanu DIS pārbauda arī izslēgšanas noteikumus? Vai DIS dīgumiem ir nogaidīšanas termiņš</t>
  </si>
  <si>
    <t>par adjil</t>
  </si>
  <si>
    <t>vai var palielināt avansu no 50% un 70% pēc līguma noslēgšanas</t>
  </si>
  <si>
    <t>ja daudz ārzemnieki, ir sik, jau pusgads pagājis, vai atkal jāpieprasa izziņas par izslēgšanas noteikumiem</t>
  </si>
  <si>
    <t>vai EVIPD jāaizpilda jebkurā gadījumā? par ja pasūtītājs neprasa?</t>
  </si>
  <si>
    <t>Vai pretendents slēdzot līgumu var piedāvāt savu līguma projektu?</t>
  </si>
  <si>
    <t>Par ADJIL. Ko darīt, ja saņemts valsts drošības dienesta atzinums par to, ka ar kandidātu nerekomendē turpināt sadarbību? Vai var izsniegt kandidātam protokolus vērtēšanas laikā?</t>
  </si>
  <si>
    <t xml:space="preserve">Vai dis ietvaros slēgtam līgumam ir nogaidīšanas termiņš? </t>
  </si>
  <si>
    <t>Vai slēgta metu konkursa gadījumā var pārsūdzēt pirmās kārtas rezultātus?</t>
  </si>
  <si>
    <t>ja nav iesniegti pieteikumi par apakšuzņēmējiem, vai varētu noraidīt</t>
  </si>
  <si>
    <t>vai SP var izsludināt &amp; piedāvājumu saņemt EIS</t>
  </si>
  <si>
    <t>ADJIL, SK, vai piedāvājumu var atvērt ārtrāk, ja uzaicināts tikai 1 kandidāts to iesniegt</t>
  </si>
  <si>
    <t>interešu konflikata skaidrojums</t>
  </si>
  <si>
    <t>filiāles mātes uzņēmuma valdes locekļu pārbaude</t>
  </si>
  <si>
    <t>noslēgts līgums ar pašvaldību līguma projekts atšķiras no noslēgtā līguma, vai var noslēgt līgumu ar skolas direktore, čakarē smadzenes, jo neuzvarēja dirktrises druška</t>
  </si>
  <si>
    <t>Kā pārsūdzēt metu konkursa rezultātus</t>
  </si>
  <si>
    <t>par gaisa kvalitātes mērītājiem - sūdzība, vai var pārtraulkt iepirkumu; vai eksperts uz darba līguma var būt arīiepirkuma komisijas loceklis</t>
  </si>
  <si>
    <t>Vai ārvalstu kompetentās institūcijas izziņai par nodokļiem jāaptver abi pārbaudes datumi?</t>
  </si>
  <si>
    <t>Vai piesaistot apakšuzņēmēju, kurš veiks mazāk par 5% darbu, viņam jāpārbauda kvalifikācija?</t>
  </si>
  <si>
    <t>Kā iepirkt psihologa pakalpojumus, ja tas ir 2. pielikuma pakalpojums?</t>
  </si>
  <si>
    <t>AK abās daļās 1 pretendents,kurš atteicās slēgt līgumu abās daļas, vai AK: 1) jāpārtrauc vai jāizbeidz 2) vai tagad var rīkot SP</t>
  </si>
  <si>
    <t>Ja piesaista jaunu apakšuzņēmēju, uz kuriem datumiem jāpārbauda izslēgšanas noteikumi?</t>
  </si>
  <si>
    <t>Vai sankcijas var pārbaudīt "Firmas LV" datubāzē?</t>
  </si>
  <si>
    <t>drukas iepirkums un pasta pakalpojuma iepirkums, kā iepirkt pasta pakalpojumus</t>
  </si>
  <si>
    <t>Ko darīt, ja sp nav iesniegti piedāvājumi?</t>
  </si>
  <si>
    <t>Vai gadījumā, ja ir viens līguma priekšmets un viens uzvarētājs, vai var slēgt ar to vairākus līgumus par vairākiem objektiem?</t>
  </si>
  <si>
    <t>kkads petijums, kkadi dakteri, liaa, vai vajag iepirkumu</t>
  </si>
  <si>
    <t>noraidīts ziemassv.paciņu iepirkuma, jo nevelk pieredze 9.p iepirkums,kur sūdzēties</t>
  </si>
  <si>
    <t>vai ārkārtas sarunu procedūras ietvaros var nepiemērot tīrā transporta regulējumu</t>
  </si>
  <si>
    <t>pretend.nosūtītas jau vēstules par rezultātirm, bet konstatle ka nav pareizi izvēetēts, un mainās visdržāk uzvaretajs,ko tagad darit</t>
  </si>
  <si>
    <t>Kā nodrošināt pasūtītāja sadarbību ar e-mobile. (pats nesaprot apmaksas sistēmu un kārtību)</t>
  </si>
  <si>
    <t>pusstundu skaidroja par skrūvēm un bremzēm un kāpēc vienus nedrīkst summēt ar otriem</t>
  </si>
  <si>
    <t xml:space="preserve">ha ha </t>
  </si>
  <si>
    <t>vai var grozīt pēc piektās daļas, ja piegād.lūdz, jo cenas augušas vnk</t>
  </si>
  <si>
    <t>ADJIL, izslēgšanas nosacījumi, SP ar sākotnējo publikāciju, kad pārbauda izsl.not., un ja ir mainījusies valde</t>
  </si>
  <si>
    <t xml:space="preserve">pārbauda ārzonas, vai der lursoft izziņa, un no tās iznāk ka tur latv.pašvald.parādās, vai tā ir ārzona </t>
  </si>
  <si>
    <t>ja ar punktiem vērtē pieredzi, vai iesniegts vienotais dok. vai jāprasa info, lai puktus iesdotu</t>
  </si>
  <si>
    <t xml:space="preserve">CPV koda izvēle, dalībai starptautiskā pētījumā </t>
  </si>
  <si>
    <t>pirmspārbaudes</t>
  </si>
  <si>
    <t xml:space="preserve">PIL 42(2), vai var piemērot tika daļu no tā </t>
  </si>
  <si>
    <t>Daugavpils</t>
  </si>
  <si>
    <t xml:space="preserve">par autobusiem (vajadzēs rakstsiki) </t>
  </si>
  <si>
    <t>lauzts līguma ar vienu vv dalībnieku, kas jāpublicē eis un kas pvs</t>
  </si>
  <si>
    <t>kā iesniegt espd, kur atrast paraugu</t>
  </si>
  <si>
    <t>jauns pasūt., kā rēgistrēties pvs</t>
  </si>
  <si>
    <t>vai ir ieprikums par autostāvvietu apmaksas nodrošināšanu</t>
  </si>
  <si>
    <t>KD prasa skaitīt kopā - piegāde, garantija un pēcgarantijas termiņš, vai atverot piedāvājumu SVP visiem ir jāizsniedz</t>
  </si>
  <si>
    <t xml:space="preserve">izslēgšana, jo nevarējām iesniegt info par platību - visi bija slimi .. </t>
  </si>
  <si>
    <t xml:space="preserve">AK, jāzamazina apjoms - vai mēs drīkstam? </t>
  </si>
  <si>
    <t>AK,pēc iik, ārvalstnieki, izziņu iegūšana aizņem laiku</t>
  </si>
  <si>
    <t>par spsil 48_10, vai ja 10 dienu laikā iesniedz info, ka izziņai vajadzēs vairāk laika ir jānoraida obligāti</t>
  </si>
  <si>
    <t>notiek pārvērtēšana  nevarēs iekļauties 30 dienas, ko norā'dijis ik, ko darīt</t>
  </si>
  <si>
    <t>grib iepirkt saviem darbinkiem ātros covid tetsus, vai vajag iepirkumu</t>
  </si>
  <si>
    <t>IeMic par grozījumiem līgumā</t>
  </si>
  <si>
    <t>ko darīt, ja ak rezultātā tomēr nevar noslēgt līgumu, pat ja atbilst iesniegtie piedāvājumi</t>
  </si>
  <si>
    <t>Kā iepirkt mērniecības pakalpojumus lāidz nākamajam līgumam AK rezultātā</t>
  </si>
  <si>
    <t>Kā nopirkt datorus, ja tie nav EIS pieejami, kā aprēīnāt līgumcenu (ar vai bez EIS iepriekš pirktā)</t>
  </si>
  <si>
    <t>kontrolējošā iestāde prasa ar IUB saskaņot iepikuma plānu</t>
  </si>
  <si>
    <t>Lūdz skaidrojumu, vai sadārdzinājuma gadījumā var piemērot PIL 61.(5)</t>
  </si>
  <si>
    <t>Par terminiem - lēmums par līguma slēgšanas tiesību piešķiršanu un gala lēmusm, uz kuru jāpārbauda nodokļi</t>
  </si>
  <si>
    <t>Ja piemērots PIL 3 (8) izņēmums, vai līguma grozīšanai jāpiemēro PIL 61.p.</t>
  </si>
  <si>
    <t xml:space="preserve">Vai jāpagarina pied. iesniegšanas termiņš, ja </t>
  </si>
  <si>
    <t>kapitālsab. Kā veikt tirgus izpēti, vai to var darīt tie cilvēki, kas vēlāk komisijā.</t>
  </si>
  <si>
    <t>vai var grozīt līguma termiņu, liels līgums, nekas nav atrunāts; kāds būtu atbilstošākasi cpv kods;</t>
  </si>
  <si>
    <t>kā atrunāt apakšuzņēmēju piesaisti būvdarbu līgumā, ja vv un nav zināmi īsti darbi</t>
  </si>
  <si>
    <t>cenu aptauja, līgums lauzts uzreiz pēc noslēgšnas, vai var noslēgt ar nākošo; IIK, JD pras apiekļuvi EIS - kā to nodrošina</t>
  </si>
  <si>
    <t>ja pēc AK pāriet uz KPaS - kurā brīdī pārbeuda izslēgšnas nosac</t>
  </si>
  <si>
    <t>ja vienā daļā izslēdzams nod. parādu dēļ uz lēmuma datumu, vai to pašu pretendentu citā daļā, kur lēmums pieņemts citā datumā, var neizslēgt, ja uz to datumu parāda nav. Jā, līgumu slēdz katrā daļā atsevišķi un vērtē izsl. not arī attiecībā pret  konkrēto lēm. pieņ. datumu</t>
  </si>
  <si>
    <t>Vai SK 2.posma nolikumā (projektēšana) var paredzēt īsāku termiņu kā sākotnēji (20 mēn.vietā 16), jo tagad ir precīzāk zināmi apjomi. Pirmškietami izskatās, ka varētu</t>
  </si>
  <si>
    <t>Ja speciālists neatbilst, vai jāprasa nomainīt. Publ. iepirkuma gadījumā teiktu, ka nevar</t>
  </si>
  <si>
    <t>studente</t>
  </si>
  <si>
    <t>smiltenes dome ieprērk paciņas, kritērijs ir piegādes attālums un uzvar deputātes firma</t>
  </si>
  <si>
    <t>Par eksperta iesaisti komisijas darbā, kā rīkoties un kāda ir eksperta atbildība pret iepirkumu komisiju</t>
  </si>
  <si>
    <t>noraidīja, jo nebija pieteikums iesniegts, kur sūdzēties</t>
  </si>
  <si>
    <t>pērk mantas, nesaprot, kāds mērķis prikšanai, vai jāskaita kopā</t>
  </si>
  <si>
    <t>Ja pēc AK tiek rīkota KPS uz kuru brīdi uzaicinātajiem pretendentiem jāpārbauda izslēgšanas noteikumi?</t>
  </si>
  <si>
    <t>jaut?</t>
  </si>
  <si>
    <t>par nodokļu parādu pārbaudi zemsliekšņa iepirkumos</t>
  </si>
  <si>
    <t>Pretendents grib, lai maina nolikumu. Ko darīt?</t>
  </si>
  <si>
    <t xml:space="preserve">ak kungs apakšuzņēmēju piesaiste nav jāvērtē kā tas var būt, tad jau var tik likt klāt un neko nevērtēt. </t>
  </si>
  <si>
    <t>par līguma grozījumiem, termiņa pagarināšanu</t>
  </si>
  <si>
    <t>ja filiāle, vai mātei jāpārbauda izslēgšanas noteikumi</t>
  </si>
  <si>
    <t>persona uz kuras spējām balstās vai personu apovienība, ko labāk izvēlēties?</t>
  </si>
  <si>
    <t>Ja iepirkumā uzvar filiāle, vai līgumu slēdz ar to, vai ar mātes uzņēmumu?</t>
  </si>
  <si>
    <t>IUB paziņojums iekritis spamā un faktiski līgums noslēgts bez publikācijas pvs, ko darīt</t>
  </si>
  <si>
    <t>Par komisijas atbilžu sniegšanu saistībā ar garajām brīvdienām</t>
  </si>
  <si>
    <t>cpv kods, ja pērk mācību simulatorus</t>
  </si>
  <si>
    <t>vai sekretārei, kas tikai raksta, ir jāparaksta apliecienājums</t>
  </si>
  <si>
    <t>Vai pasūtītājam obligāti jāpārbauda pretendenta piedāvājumā iesniegtā prece tā mājas lapā?</t>
  </si>
  <si>
    <t>Kāpēc nav info par SP PVS bet ir EIS?</t>
  </si>
  <si>
    <t xml:space="preserve">par speciālista miņu līdz līguma noslēgšanai. </t>
  </si>
  <si>
    <t>e-pasts nosūtīts</t>
  </si>
  <si>
    <t>1) iesnieguma iesniegšana - 24 &gt; 11; 2) jautājums - par atbilžu sniegšanas termiņiem</t>
  </si>
  <si>
    <t>grib piemērot 53.pantu par nepamtoti lētu 9.p. iepirkumā, kādi ir riski</t>
  </si>
  <si>
    <t>uz kuru datumu pārbauda izslēgšanas noteikumus jaunam piesaist.apakšuzņēmējam</t>
  </si>
  <si>
    <t>kā rēķina termiņu četras dienas pirms pieteikumu iesniegšanas</t>
  </si>
  <si>
    <t>ārvalsts izziņa vai tur arī vajag lai tieši uzrādās tie divi datumi izslēgšanas noteikumiem</t>
  </si>
  <si>
    <t xml:space="preserve">PIL 9, speciālistu piesaista kā pašnodarbināto personu, vai pirms līguma noslēgšanas varētu mainīt </t>
  </si>
  <si>
    <t xml:space="preserve">darbinieku nomas pakalpojuma nomas iepirkums kādu procedūru labāk piemērot </t>
  </si>
  <si>
    <t>vei vērtēšanas laikā pasūtītājs nerunā un neinformē par procesu</t>
  </si>
  <si>
    <t xml:space="preserve">pas (atk) </t>
  </si>
  <si>
    <t xml:space="preserve">nav PVS publikācija - EIS varo nopublicēt ar atpakaļejošu datumu un ko tur.. </t>
  </si>
  <si>
    <t>veic iepirkuma pirmspārbaudi, nav norādīti papidlus cpv kodi publikācijā,bet tikai dokumentācijā, vai tas ir ok</t>
  </si>
  <si>
    <t>ja PIL 9 no 8 piedāvājumiem 2 ir par dārgu, vai viņus varētu noraidīt uz šī iemesla</t>
  </si>
  <si>
    <t xml:space="preserve">ja nav norādīta paredzamā līgumcena, vai jārākina PIL41(11) daļa; </t>
  </si>
  <si>
    <t xml:space="preserve">par tirgus izpēti </t>
  </si>
  <si>
    <t>par 150 % kad obligāti jānorāda, kā atbilstības prasība</t>
  </si>
  <si>
    <t>par līguma grozījumiem, ja autoražotājs nevar nodrošināt piegādi noteiktajā laikā, un piegādes laiks bija vērtēšanas kritērijs</t>
  </si>
  <si>
    <t xml:space="preserve"> vai ja pērk elektrību no sps, var nepiemērot likumu</t>
  </si>
  <si>
    <t>jau iepriekš zvanijusi par saviem terminiem un sudzibu, kko filozofe</t>
  </si>
  <si>
    <t xml:space="preserve">ja līguma izpildē maina speciālistu, uz kuru darumu pārbauda kvalifikāciju? </t>
  </si>
  <si>
    <t>Policija</t>
  </si>
  <si>
    <t>vai Preiļu siltumam šķeldas ierpikumam jāpiemēro kādas ieprikumu normas</t>
  </si>
  <si>
    <t>kas jāpublicē, ja līgums tiek lauzts</t>
  </si>
  <si>
    <t>1) vai ZPI kritēriji obligāti būvuzraudzības iepirkumā. Nē 2) PIL 9.p., auto iepirkums (īpaši jāpielāgo), saimn. izd. kritērijos vērtē piegādes laiku (un nezkāpēc dod punktus arī par maksimāli noteikto 6 mēn,), 2 pied. Nevar izpildīt līgumu, nepiec. pagarināt termiņu vēl par 6 mēn. ko darīt, 3) PIL 41.p.(11) vai var piemērot, ja publiski nekur līgumcena neparādās. Nē</t>
  </si>
  <si>
    <t>Vai var pagarināt līgumu, kurš ir beidzies. Nē</t>
  </si>
  <si>
    <t xml:space="preserve">kura veidlapa jāaizpilda, ja nepieciešama pārtraukt 2.pielikuma ieprikumu.. avai varat apskatīties manu ieprikumu? ?? </t>
  </si>
  <si>
    <t xml:space="preserve">PIL 9, vv, vai jāpublicē informācija par individuālajiem līgumiem? </t>
  </si>
  <si>
    <t>AK zem ES (projektēšana, autoruzraudzība, būvdarbi) saņemts 1 pied., bet pārsniedz ES slieksni (būvdarbi nepārsniedz, bet sakaitot visus 3 priekšmetus, pārsniedz) Kā vērtēt? PIL 11. p.(2)  ja pārsniedz, nav pareizi noteikta procedūra. Vai var piemērot SP. Visdrīzāk ka nē</t>
  </si>
  <si>
    <t>PIL 9. pants, ja nav atklāta atvēršana, vai protokols jāizsniedz</t>
  </si>
  <si>
    <t xml:space="preserve">par iepirkumu komisiju - vai var piesaistīt ekspertu teh.spec.izstrādē,  a kā es varu zināt, ka tā teh.specene ir atbilstoši izstrādāta?? </t>
  </si>
  <si>
    <t>grozījumu vai precizējumi</t>
  </si>
  <si>
    <t>PIL 9, vv, vai jāpublicē informācija par individuālajiem līgumiem? // EIS jā</t>
  </si>
  <si>
    <t>vai mātei jāpārbauda izslēgšanas noteikumi, ja filiāle iesniedz piedāvājumu</t>
  </si>
  <si>
    <t>baigi lēti daži pakalpojumi, piegādātājs skaidro, ka viņam ir tik super kvalificēti speciālisti, ka var maz maksāt</t>
  </si>
  <si>
    <t>ko darīt ja vv ietvaros visi atsakās slēgt līgumus par pārtikas piegādi</t>
  </si>
  <si>
    <t>vai var pēc izsludināšanas līguma projektā pierakstīt, ka līgums spēkā līdz naudas iztērēšanai</t>
  </si>
  <si>
    <t>kurā pantā noteikts, ka AK pārtrauc, ja ir 1 piedāvājums</t>
  </si>
  <si>
    <t>DIS, ja veic ieprikumu DIS, vai ir piedāvājumu iesniegšanas termiņa pagarinājums iespējams</t>
  </si>
  <si>
    <t>DIS</t>
  </si>
  <si>
    <t xml:space="preserve">ko darīt, ja pretendeots iepniedzis piedāvājumu vairākās daļās, bet nevalificējas tajās visās </t>
  </si>
  <si>
    <t>Hodrometeoroloģijas institūts interesējas par pirmspārbaudi</t>
  </si>
  <si>
    <t>Par līguma grozījumiem. Ko darīt ja slikti saplānojām bet preci vajag?</t>
  </si>
  <si>
    <t>Vai personu apvienības biedram, kurš nodrošina finanšu pieredzes prasību, obligāti jānodod darbi?</t>
  </si>
  <si>
    <t>piedāvājumu iesniegšanas termiņš 2020.gada 1. oktobris. Tagad izvērtēja. Ko darīt ja eis tik ilgi neglabā izziņas par nodokļu parādiem?</t>
  </si>
  <si>
    <t>Kā paziņot cenu aptaujas rezultātus?</t>
  </si>
  <si>
    <t>Ko darīt, ja iepirkums ir SP bet PVS nopublicēts kā AK?</t>
  </si>
  <si>
    <t>Kā pamatot iepirkuma pārtraukšanu, ja vienīgais pretendents iesniedzis neatbilstošu paiedāvājumu?</t>
  </si>
  <si>
    <t>Par aritmētiskās kļūidas labošanu</t>
  </si>
  <si>
    <t>par nebūtiskiem liguma grozījumiem?</t>
  </si>
  <si>
    <t>Ja sniega tīrīšanas iepirkumā iesniedz pieredzi par meža izciršanu un pretendents ir lētākais, vai tiešām jānoraida?</t>
  </si>
  <si>
    <t>Par apdrošināšanas polises noteikumu izstrādi</t>
  </si>
  <si>
    <t>Ko darīt, ja pretendents grib grozīt līgumu pirms noslēgšanas un atsakās to slēgt?</t>
  </si>
  <si>
    <t xml:space="preserve">par apmācībām un kursiem.. rīt konferene. kur var iegūt informāciju?  - pirmajā lapā... kurā vietā? </t>
  </si>
  <si>
    <t>PIL9, prasības ir iesniegt atsauksmes, nav iesniegtas, vai prasīt iesniegt vi noraidīt</t>
  </si>
  <si>
    <t>Nevar atrast IIK lēmumu, ko darīt</t>
  </si>
  <si>
    <t>Ko darīt ja vērtētājs kļūdijies un atzinis par atbilstošu pretendenta preci, kura neatbilst nolikuma prasībām un līgums jau noslēgts?</t>
  </si>
  <si>
    <t>skatās public.publikācijas būvdarbu ieoirkums virs 2.milj, vai tas skaitās virs ES sliekšna</t>
  </si>
  <si>
    <t>ADJIL, vai kandidātu atlases posmā arī var rīkot sarunas?</t>
  </si>
  <si>
    <t>Par sūdzības iesniegšanu, vai būs pamatota?</t>
  </si>
  <si>
    <t>pirmo reizi taisa nolikumu&amp;iepirkumu, vai IUB var paskatīties, ka ir ok..</t>
  </si>
  <si>
    <t>ir saņēmusi kkadus vairākus finansējumus, nesaprot, ko darīt, kkas no cfla, vai vajag šādus iepirkumus sūtīt uz pirmspārbaudi,zvanījusi uz KD, tur atšuta un teikts, lai zvana TAPD...</t>
  </si>
  <si>
    <t>Ko darīt ja pasūtītājs nevar paspēt laicigi atbildēt uz jautājumiem (pārāk liels apjoms)?</t>
  </si>
  <si>
    <t>Kā pārtraukt uzsāktu iepirkuma procedūru?</t>
  </si>
  <si>
    <t>ko darīt, ja iepirkums ir norādīts plāna, bet viņs nav izrīkots</t>
  </si>
  <si>
    <t>plāno pārtikas piegādes iepirkumu, vai var ņemt vērā CSB aktuālos datus un statistiku par cenām</t>
  </si>
  <si>
    <t>par 5. panta izņēmumu pasta pakalpojumiem saistībā ar COVID testu sūtīšanu</t>
  </si>
  <si>
    <t>Ja ir vienigais piegādātājs vienā iepirkuma daļā, vai var slēgt līgumu neievērojot nogaidīšanas termiņu?</t>
  </si>
  <si>
    <t>Vai uz apakšuzņēmuma līguma piesaistīts speciālists ir apakšuzņēmējs?</t>
  </si>
  <si>
    <t>Vai var veikt grozījumus līgumā, ja pārceļas sākuma datums, taču noteikts līguma beigu datums.</t>
  </si>
  <si>
    <t>1) pasūtitājs kavējas ar līguma noslēgšnu, ko darīt, kur vērsties 2) pasūtītajs citā iepirkumā regulāri atsviež kkadus viņu izgaavotus bukletus tipa nekvalitatīvi, liek līgumsodus, ko darit, ja tas ir "speciāli"</t>
  </si>
  <si>
    <t>Ko darīt, ja par ārvalstu uzņēmuma patiesā labuma guvējiem nav iesniegtas izziņas par sodāmību?</t>
  </si>
  <si>
    <t>nevar atrast kur var redzēt konferenci</t>
  </si>
  <si>
    <t>sūdzas par konkursiem un ka pasūtījam ir viens eksperts visos iepirkumos gan ēdināšana, gan būvniecībā, plus vēl sūdzās ntajām stulbībām</t>
  </si>
  <si>
    <t>Par speciālistu vērtēšanu. Pretendents apliecina prasību ar vienu speciālistu bet iesniedz 3 papildus. kā vērtēt?</t>
  </si>
  <si>
    <t>Vai izslēgšnaas noteikumi jāpārbauda visiem pilnsabiedrības biedriem?</t>
  </si>
  <si>
    <t>Ja metu konkursā paredzēta iespēja uzdot jautājumus, kā nodrošināt anonimitāti?</t>
  </si>
  <si>
    <t>atkal par to pašu, vai par sūdzību, cik ilgi izskata,vai saglabā anonimitāti utt..</t>
  </si>
  <si>
    <t>Kā izpaužas pilnsabiedrības līgums?</t>
  </si>
  <si>
    <t>Ja pretendents ir filiāle, vai izslēgšanas noteikumus jāpārbauda arī mātes uzņēmumam?</t>
  </si>
  <si>
    <t>traucēta eis darbība uz pied.iesniegšanu, ko darīt</t>
  </si>
  <si>
    <t>Par 8.p.7.d.1. p sarunu procedūras rīkošana</t>
  </si>
  <si>
    <t>Vai pasūtītājam nav aizliegts virssliekšņa iepirkuma dokumentāciju iztulkot arī kādā svešvalodā?</t>
  </si>
  <si>
    <t>Par 9. panta 21. daļas piemērošanu</t>
  </si>
  <si>
    <t xml:space="preserve">1) par kkadu apkures katluiepirkumu, kur "sarunāts" iepirkums, bet pierādīt nevar; 2) nav norādījis atsevišķi peļņu un virsizdevumus, tipa vajadzēja izdalīt, vai var tagad lūgt lai pasūtītājs izlabo </t>
  </si>
  <si>
    <t>Par tīro transportu. Ja pērk mašīnas, kā sadalīt procentus. Vai lai viena atbilst, vai var par abām kopā?</t>
  </si>
  <si>
    <t>Vai pretendents noraidāms, ja nav laic;igi iesniedzis pieprasīto trūkstošo dokumentu?</t>
  </si>
  <si>
    <t>Ko rakstīt protokolā, ja piedāvājumu vērtēšanas laikā pēc papildu jautājumu saņemšanas no pasūtītāja pretendents iesniedz vēstuli, ka atsauc piedāvājumu? (nodrošinājums nebija prasīts)</t>
  </si>
  <si>
    <t>Vai var maksāt par 2 nodarbībām, jo 3. nevar veikt covid ierobežojumu dēļ, ja bija paredzēts maksāt pēc 3? Tie būtiski grozījumi, kas ekon. līdzsvaru nosver par labu izpildītājam. Līg. pietam noslēgts šī gada augustā, kad vīruss bija visiem zināms</t>
  </si>
  <si>
    <t>ha ha!</t>
  </si>
  <si>
    <t>isniegtie piedāvājumu pārsniedz nac. slieksni, ko darīt?</t>
  </si>
  <si>
    <t>konkurss nac.slieksnis, pēc papildu iezpētes pārsniedz ES slieksni,ko darīt</t>
  </si>
  <si>
    <t>ko darīt, ja uzņēmuma ir maksātnesepēja, savukārt cits uzņēmums iesiedzis apliecinājumu, ka izpildīs līgumu</t>
  </si>
  <si>
    <t>vai PIL 42.(2) 2) piemērojams arī ārvalstu pretendetiem, kaut arī (8) ir norāde uz MK? No vienlīdzīgas attiesmes principa viedokļa - jā</t>
  </si>
  <si>
    <t>PLG pārbaude mātes uzņēmumam SIA</t>
  </si>
  <si>
    <t>PIL 9.p. 1) kad sāk skaitīt 3 d.d. lēmuma paziņošanai ja jāpieprasa ārvalstu pretendentam izziņas par izsl. not? Pēc tam kad izziņas saņemtas un izvērtētas.2) Ja ārvalstu pret. izziņās ir nepilnība, vai drīkst prasīt vēl info? Jā 3) ārzonas pārbaude</t>
  </si>
  <si>
    <t>Uz kuriem datumiem jāpārbauda nodokļu parādi ārvalstniekam</t>
  </si>
  <si>
    <t xml:space="preserve">!! </t>
  </si>
  <si>
    <t>Dzintaru koncertz. PIL 9.p. viens piedāvājums iesniegts, safotografējot parakstītas veidnes. vai var lūgt skaidrot to juridisko spēku, pilnvarojumu iesniegt. Pirmšķietami jā.</t>
  </si>
  <si>
    <t>Par groz. 61.p.5.d.</t>
  </si>
  <si>
    <t>PIL 9p iepirkums, eis par stundu mazāks termiņš kā pvs, visi iesnieguši eis laikā, viens atsūtījis epastā un norādījis uz kļudu, ko darīt</t>
  </si>
  <si>
    <t>Pretendents līguma izpildes gaitā grib piesaistīt jaunu apakšuzņēmēju, ko darīt?</t>
  </si>
  <si>
    <t>meklē Elīnu</t>
  </si>
  <si>
    <t>Vai tirgus izpēte nedod tās dalībniekiem nepamatotas priekšrocības vēlāk iepirkumā?</t>
  </si>
  <si>
    <t>Par 10. panta 3. daļas iepirkiumiem</t>
  </si>
  <si>
    <t>41.p. grib lai viņu vietā izvērtē piedāvājumu</t>
  </si>
  <si>
    <t>Vai tbāriņtiesas aizbildņa izvēle ir PIL izņēmums?</t>
  </si>
  <si>
    <t>vai persona uz kuras spējām blstās balstās pēc līguma noslēgšanas kļūst par apakšuzņēmēju</t>
  </si>
  <si>
    <t xml:space="preserve">par SP fakstisko norisi </t>
  </si>
  <si>
    <t xml:space="preserve">ko darīt, ja uzņēms nevar izpildīt līgumu, bet to var pārņemt cits uzņēmums </t>
  </si>
  <si>
    <t>Par līguma grozījumiem 61.p.5.d.</t>
  </si>
  <si>
    <t xml:space="preserve">EVID - mazajiem arī vajag? </t>
  </si>
  <si>
    <t>plānotā / paredzamā līgumcena</t>
  </si>
  <si>
    <t>cik reizes var pagarināt termiņu parauga iesniegšanai</t>
  </si>
  <si>
    <t>par tīro transportu</t>
  </si>
  <si>
    <t>Par cenas sadārdzināšanos un līguma grozījumiem</t>
  </si>
  <si>
    <t>Decembris'21</t>
  </si>
  <si>
    <t xml:space="preserve">par apmācību rīkošanu </t>
  </si>
  <si>
    <t xml:space="preserve">vakar īsi pirms d/dienas beigām uzdoti jautājumi, šodien jāatbil - ko darīt? </t>
  </si>
  <si>
    <t>vai piegāde ir pakalpojumus; vai transports + šoferis ir pakalpojumus</t>
  </si>
  <si>
    <t>par ārkārtas SP; vai ja līdz 42tk arī Sp</t>
  </si>
  <si>
    <t>par adjil slēgtu konkursu - kvalifikācijā norādīts, ka vērtēs saimniecisko izdevīgumu, bet pēc tam nolikumā ka tikai cenu, ko darīt</t>
  </si>
  <si>
    <t xml:space="preserve">par nepamatoti lētu </t>
  </si>
  <si>
    <t>vai var reģistrāciju kādā reģistrā prasīt uz piedāvājumu iesniegšanas brīdi</t>
  </si>
  <si>
    <t xml:space="preserve">tak ne tikai pasūtītājs var veikt grozījumus iepirkuma līgumā </t>
  </si>
  <si>
    <t>vai komisijas locekļi var mainīties, ja es fondu ieprikums, vai nebūs korekcija</t>
  </si>
  <si>
    <t>PIL 9 beidzas bez rezultāta, vai var PIL9(21)</t>
  </si>
  <si>
    <t>par pārtraukšanu, vai ja sniedz sūdzību,IUB var likt izbeigt paralēli par to pašu iepirkuma priekšmetu izsludināto ieprikumu</t>
  </si>
  <si>
    <t>kāds ir juridiskais pamatojums, ka nevar mainīt cenu piedāvājumu izvērtēšanas laikā</t>
  </si>
  <si>
    <t>vai ja groza ar 61.5daļu var pagarināt arī termiņu</t>
  </si>
  <si>
    <t xml:space="preserve">elektrības sadales pakalpojuma sniedzējs, kas ir privāts sia kļūst par SPSIL </t>
  </si>
  <si>
    <t xml:space="preserve">par līguma nodrošinājumu - vai bija jāiesniedz arī polise .. ?? </t>
  </si>
  <si>
    <t xml:space="preserve">iespējams pārkāpums - pretendents informēts uzreiz pēc noraidīšnas kvalifikācijas vērtēšanas gaitā. savukārt pēc lēmuma pieņemšanas nav.. </t>
  </si>
  <si>
    <t>Par to kas ir vispārpieejama informācija</t>
  </si>
  <si>
    <t>Vai līguma izpildes laikā var pagarināt garantijas termiņu ja piegādātājs piedāvā</t>
  </si>
  <si>
    <t>nevar atrast cpv kodu fagotam, vai var likt kopējie pūšamie mūzikas instrumenti</t>
  </si>
  <si>
    <t>Prasa par CPV grupu skaidrojumu</t>
  </si>
  <si>
    <t xml:space="preserve">pretendents piedāvā vienu speciālistu uz vairākām pozīcijām, vai tā var, ja nolikuma nav konkrēti atrunāts </t>
  </si>
  <si>
    <t>Taisa pētījumu par iepirkumiem, interesējas kādus datus var dabūt no PVS sistēmas</t>
  </si>
  <si>
    <t>Par atbilžu sniegšanu metu konkursā</t>
  </si>
  <si>
    <t>Ko darīt ja apliecinājumu parakstījusi persona, kurai nav konstatējamas tiesības parakstīt dokumentus?</t>
  </si>
  <si>
    <t>9.p.iepirkums nav iesniegtie piedāvājumi, grib 9_21. vai tikai vienu vair aicināt vai arī vairākus+ vai tehniski var nelikt caur eis</t>
  </si>
  <si>
    <t>Čīkstulis par testu iepirkumu. VIss esot sarunāts, valdība slikta, visi ir kartelī, pasūtītājs negodīgs, pretendenti negodīgi utt.</t>
  </si>
  <si>
    <t>Vai drīkst prasīt iesniegt neiesniegtu pilnvaru</t>
  </si>
  <si>
    <t>Vai jāvērtē kvalifikācija personālam, kuru piesaista no jauna līguma izpides laikā</t>
  </si>
  <si>
    <t>Vai uz uzņēmuma līgumiem nav attiecināmas 8. pantā minētās procedūras.</t>
  </si>
  <si>
    <t>1) iepirk.vairākas daļas pretend.sajaucis pa daļam tehnisko un finan.piedāvājumus, vai pasūtītājs var mainīt kā pāarrakstīšanās kļūdu tagad 2) nav parakstīti pretendentu speciālistu apliecinājumi, vai tas ir ok 3)  vai liekot noslēgto līgumu eis,jāaizklāj paraksti</t>
  </si>
  <si>
    <t>Vai var pagarināt pied. iesniegšanas termiņu, ja iesniegts iesniegums IUB, bet piedāvājumu iesniegšanas termiņš ir beidzies? Nē</t>
  </si>
  <si>
    <t>LU, AK, FP veidlapā iestādāta kļūda, vai var pārtraukt, Ja pamatojums, tad var</t>
  </si>
  <si>
    <t xml:space="preserve">Elektroenerģijas cenas vērtēšana, vai var piedāvājumā nenorādīt cenu. Nē, bet var paredzēt, ka cenu indeksēs vai tml. </t>
  </si>
  <si>
    <t>Sigulda</t>
  </si>
  <si>
    <t xml:space="preserve">vai var grozīt līgumu papildinot ar papildu teritorijām, ja tas bija paredzēts līgumā, </t>
  </si>
  <si>
    <t>Ja potenciālā PIL 10.p. iepirkuma priekšmetam ir apakškodi, kā noteikt iepirkuma metodi. Jāskatās, kāds saturs iepirkuma priekšmetam, vai 2. piel. pakalpojumi ir parsvarā.</t>
  </si>
  <si>
    <t xml:space="preserve">par iepirkumiem Igaunijā. mums neko </t>
  </si>
  <si>
    <t xml:space="preserve">kas jāskatās - kas parakstījis vai kas ir iesniedzis (??); fin.piedāvājumā 0.00 &amp; tukšas ailes.. ko darīt? </t>
  </si>
  <si>
    <t>piedāvājuma vērtēšanas laikā var piesaistīt apakšuzņēmēju, AK</t>
  </si>
  <si>
    <t>Balvu NP par izlozi, vienāds rezultāts diviem. Nu neko, izloze kā pēdējais risinājums. Skat. BUJ [2.16] uz nākotni</t>
  </si>
  <si>
    <t>VKase</t>
  </si>
  <si>
    <t>par kvalifikācijas sertifikāciju</t>
  </si>
  <si>
    <t>AK, vv, ja ir kavējums, vai var pagarinār vv. ietvaros noslēgtu līgumu, ja piegādātājs iesniedz pamatojumu objektīvu apstākļu esmaībai</t>
  </si>
  <si>
    <t>Zemes dienests. SP, kas jāpublicē EIS - protokols (satur sensitīvus datus)? Nē, ziņojums, MK 107 180 utt.punkti.</t>
  </si>
  <si>
    <t>Patentu valde. Vai PIL 3.p. (1) 1) telpu noma arī to uzkopšanas pakalpojumi ir izņēmums? Izņēmumi jāskata šauri, pirmšķietami nav izņēmums</t>
  </si>
  <si>
    <t xml:space="preserve">PIL9, atsauksmes devējs strādā pie esošā pretendneta (??) </t>
  </si>
  <si>
    <t>Preiļu saimnieks. PIl 9.p. apdrošināsāna, līg. nav vēl noslēgts, bet jaunā valde vēlas palielināt apdrošināmo skaitu, nepiec. būtiski līg. groz., bet tiem nav pamata. Jārīko jauns iepirkums acīmredzot.</t>
  </si>
  <si>
    <t>32 min. gara konsultācija. Kā plānot dažādu mācību iepirkumus uz 2 gadiem. Visdrošāk piemērot PIL 10.p (1), nevis zemslieksni, un skat. ligumcenas skaidrojumu</t>
  </si>
  <si>
    <t>kas jānorāda veidlapā, ja grib balstīties uz citu personu</t>
  </si>
  <si>
    <t>SIF interesējas, kad būs atzinumi.</t>
  </si>
  <si>
    <t xml:space="preserve">risināms jautājums </t>
  </si>
  <si>
    <t>Valsts Kase. Pieredzes prasība - vai var prasīt pieredzi līdzīgā IT sistēmā. Kā vērtēt PIL 47.p. kval. vad. standartus</t>
  </si>
  <si>
    <t>vai ar fizisku pers. slēdzot uzņēmuma līgumu, ja visus nodokļus nomaksā pasūtītājs/darba devējs un PVN netiek maksāts, var piemērot PIL 3.panta izņēmumu. Izšķiroši - vai tas darba līgums vai uzņēmuma</t>
  </si>
  <si>
    <t>pašvaldība. Pērk būvdarbus tagad (līgumc. zem ES sliekšņa), bet nākamgad pievienosies citas pašv., kam arī vajadzēs būvdarbus, kā noteikt paredzamo līgumcenu? Rīkot visu virs ES sliekšņa</t>
  </si>
  <si>
    <t>SEB banka, šķiet. Rīgas namu pārvaldnieks Mercell iepublicējis PIL 9.p. (21) iepirkumu par konkrētās bankas e-linku pakalpojumiem (PVS un EISā nav). Runātājs skaidro, ka pasūtītājiem katram ir līgums ar katru banku, ar ko viņš strādā, un cita banka šādu pakalpojumu nemaz nevar nodrošināt, bet SEB baidās par savu reputāciju - ka iepirkums tikai viņiem, bet pats pasūtītājs sarunās neielaižas un skaidro skopi. Izskatās, ka pie vainas ir pasūtītāja neprofesionalitāte - neko nevajadzēja publicēt.</t>
  </si>
  <si>
    <t>AK, vērtē izslēgšanas noteikumus visiem pretendetiem, vienam ir pārkāpums ar sodāmību, ko darīt. PIL 42.p.(14)1) - izsl. not jāpārbauda tam, kuram tiks piešķirtas līguma slēgšanas tiesības.</t>
  </si>
  <si>
    <t>par iik norisi šobrīd</t>
  </si>
  <si>
    <t>vai var noteikt nolikumā, ka tehnisko piedāvājumu vērtē tikai uzvarētājam</t>
  </si>
  <si>
    <t>vai var prasīt kvalifikācijas prasībās, lai iesniedz trūkstošu apliecinājumu</t>
  </si>
  <si>
    <t>Par solidāro atbildību slēdzot iepirkuma līgumus.</t>
  </si>
  <si>
    <t>Par nodokļu parādiem</t>
  </si>
  <si>
    <t>ESPD ja sp ar sākotnējo, cik tas ir vispār jēdzīgi, ja vispār tikai vērtē kavlaifikāciju</t>
  </si>
  <si>
    <t>tiltu remonts, pretendentam nav pieredze vispār, 100% balstās, tas pildīs 50% darbus, vai ir ok, pašam pretendentam nekas nav vispār</t>
  </si>
  <si>
    <t>Atkal par solidārās atbildības apliecināšanu</t>
  </si>
  <si>
    <t>Vai par 9. panta nolikumu var sūdzēties?</t>
  </si>
  <si>
    <t>Par iespējamiem līguma projekta grozījumiem</t>
  </si>
  <si>
    <t>vai pie piedāvājumu atvēršanas jābūt vismaz 2/3 komisijas locekļu</t>
  </si>
  <si>
    <t>Par līguma grozījumiem. Vai var līgumā iegrozīt to, ka pakalpojuma apmaksu neveic sākotnējais pasūtītājs bet cita iestāde?</t>
  </si>
  <si>
    <t>Kā vērtēt apdrošināšanas polisi, ja bija prasība par pašriska neesamību, bet polisē tas konkrēti nav minēts?</t>
  </si>
  <si>
    <t>izslēgšanas noteikumi kā jāpārbauda, vai jābūt kādam starplēmumam</t>
  </si>
  <si>
    <t>Vai Air baltic ir pasīutītājs PIL izpratnē?</t>
  </si>
  <si>
    <t>Pas</t>
  </si>
  <si>
    <t>Grib lai piedāvājumu izvērtē viņu vietā</t>
  </si>
  <si>
    <t>Vai vērtējot pieredzi jāņem vērā kalendārie gadi?</t>
  </si>
  <si>
    <t>Vai līguma darbības laikā pretendents var samazināt līgumcenu?</t>
  </si>
  <si>
    <t>nesaprot kā rēķināt 10% grozījumus</t>
  </si>
  <si>
    <t xml:space="preserve">kā pārtraukt AK .. bija iik, lēmums ir, bet grib pārtraukt.. jau vairākas reizes prasījuši, vai piedāvājumu uztur spēkā.. </t>
  </si>
  <si>
    <t xml:space="preserve">kas jāpiemēri ES projektam zem MK sliekšņa </t>
  </si>
  <si>
    <t>Par līguma grozījumiem un summēšanu</t>
  </si>
  <si>
    <t>par publikāciju pvs, ja groza, sanāk mazāk dienas kā sākumā</t>
  </si>
  <si>
    <t>Atšķiras cena publicētā EIS no iepirkuma dokumentācijas</t>
  </si>
  <si>
    <t>par sik lēmumu, vai jāpārvērtē visi, vai tikai tas par ko strīds</t>
  </si>
  <si>
    <t>Par līguma grozījumiem ja negodprātīgs piegādātājs.</t>
  </si>
  <si>
    <t>Prasa kā reģistrēties semināram</t>
  </si>
  <si>
    <t xml:space="preserve">eis noslēgts līgums, vai var veikt grozījumus </t>
  </si>
  <si>
    <t xml:space="preserve">muma jau viens elektro auto ir, vai tiešām jāpērk tagad vēlviens </t>
  </si>
  <si>
    <t xml:space="preserve">PIL9, noteikts, ka tullkojumiem jābūt notariāli apstiprinātiem, ko darīt, ja nav </t>
  </si>
  <si>
    <t xml:space="preserve">AK, izslēgts vienīgais pretendents, jo nodokļu parāsa - iepirkumu izbeidz vai pārtrauc? </t>
  </si>
  <si>
    <t>ja ir vispārīgā vienošanā un slēdz līgumu 2.pielik bez nogaidīšanas - pārkāpums? šķiet jā; kā rīkoties, lai būtu pareizi - visu pārtraukt, pamatot ārkārtu un noslēgt līfumu pēc PIL 32 (3)</t>
  </si>
  <si>
    <t>izmests, jo fin piedāvājums neatbilst, vai tā var būt;kā iesniegt sūdzību</t>
  </si>
  <si>
    <t>Vai var pagarināt līgumu, kas jau beidzies</t>
  </si>
  <si>
    <t>vai var noraidīt, ja nav pieteikuma veidlapa iesniegts</t>
  </si>
  <si>
    <t>Kā iepirkt preces caur EIS katalogu</t>
  </si>
  <si>
    <t>vai var pievienot trūkstošu veidlapu</t>
  </si>
  <si>
    <t>taisījis 2. pielikuma iepirkumu neiemērojot 10.pantu, jo summa nesasnuedz, no 3 uzaicināt.iesniedza 1, kura summa pārsniedz iespējas,vai var SP</t>
  </si>
  <si>
    <t>kad JD anonimizē sik lēmumus</t>
  </si>
  <si>
    <t>par paziņojuma publicēšanu vv ietvaros</t>
  </si>
  <si>
    <t>9.p. pretend.piedāvātā līgumcena pārsniedz iepirk.dokumentos norādīto, plus pārējie 2 preten.netabilst citiem noteikumiem, vai var izbeigt iepirkumu vispār, jo neviens tipa neatbilst</t>
  </si>
  <si>
    <t xml:space="preserve">Janvārī veikta cenu aptauja par sniega tīrīšanu, vasarā par ielu uzkopšanu (viens pret. loks) un tagad vajad 20 tk uz 2 gadiem par sniega tīrīšanu. Kā iepirkt? AK, un trpmāk jāpāno regulārais iepirkums. </t>
  </si>
  <si>
    <t>pārtika, kāda procedūra, ja zem 42tk un piemēro zpi</t>
  </si>
  <si>
    <t>Par ēdināšanas iepirkumu, summēšanu</t>
  </si>
  <si>
    <t>ja nauda ir jāiztērē šogad, vai šogad vēl sludinot ieprikumu, vajag paspēt arī līgumu noslēgt</t>
  </si>
  <si>
    <t>Par metu konkursu, vai obligāti jānosaka  atklāta devīžu atvēršanas sēde</t>
  </si>
  <si>
    <t>Ko darīt, ja atšķiras EIS norādītā summa no Iepirkuma dokumentācijā norādītās summas</t>
  </si>
  <si>
    <t>Ko darīt ja 9. panta iepirkumā nav iesniegti piedāvājumi?</t>
  </si>
  <si>
    <t>DIS piemērošanas vadlīnijas meklē</t>
  </si>
  <si>
    <t>Soc. centra renovācija (fasāde, jumts, durvis, logi), kādas prasības izvirzīt pretendentam. Samērīgas</t>
  </si>
  <si>
    <t>piesiasta speciālitu caur citu uznē'mumu, vai sanāk, ka balstās uz to komersantu</t>
  </si>
  <si>
    <t xml:space="preserve">par PIL 61(4) - var būt 50% vai 100% palielinājums, ja ir gan PIL61(3)3 &amp; 61(3)2 </t>
  </si>
  <si>
    <t>viss ir slikti....korupcija, karteļi, kā jaunam piegād.tikt tirgū..</t>
  </si>
  <si>
    <t xml:space="preserve">VM </t>
  </si>
  <si>
    <t xml:space="preserve">vai tad jūs nezināt, ka LETA ir vienīgais, kas šo pakalpojumu sniedz?! nē, mēs neveicam tirgus izpētes </t>
  </si>
  <si>
    <t>vēstules jau 2 iesūtījusi, vēl nav atbilde</t>
  </si>
  <si>
    <t>kāda atsķir;iba starp lielo un mazo sarunu procedūru</t>
  </si>
  <si>
    <t xml:space="preserve">2021.g. izsludināts ieprikums, nepieciešams pagarināt termiņu un iesniegšanu uz nākošo gadu, vai jāgroza nolikumā pieredze? mums ir BUj &amp; TOP juatājums. - bet tas nav tas! mēs pagarinām termiņu??? </t>
  </si>
  <si>
    <t>vairāki jautājumi par SP, kad jāpārbauda nodokļi, kad sankcijas, vai ir nogaidīšanas termiņs, kas beigās jāpublicē utt..</t>
  </si>
  <si>
    <t>noslēgts līgums pirms 20 gadiem - juridiskie pakalpojumiem</t>
  </si>
  <si>
    <t>sakuma piedāvājuma nav norādīts apakšuzņēmējs, tagad tomer pretendets saka, ka kkdas daļas viņam būs tomēr AU un iesniedz, vai ta bus pied.maiņa</t>
  </si>
  <si>
    <t xml:space="preserve">CFLA piesienas, ka EIS vv ietvaros noslēgtos līgumu info nav publicēta PVS, vai vajag? </t>
  </si>
  <si>
    <t>kā uzrakstīt lūgumu, lai ASD uzsāk adm.procesu</t>
  </si>
  <si>
    <t>atkla par pieredzi gadumijā</t>
  </si>
  <si>
    <t>Isl.V.pārvalde</t>
  </si>
  <si>
    <t>cik vecus apliecinājumus apdrošinānas vadītājiem nesošiem izslēgšanas nosac.var pieņemt</t>
  </si>
  <si>
    <t>pretedets nav iesniedzis piesaistito spec.atsauksmes, vai jānraida, vai var prasīt tomēr lai iesniedz</t>
  </si>
  <si>
    <t xml:space="preserve">9.05, man tāda situācija - AK, nav iesnegts neviens piedāvājums, vai ir obligāti jāpeimēro SP8(7)1? </t>
  </si>
  <si>
    <t>vai filiāle var balstīties uz mātesuzņēmuma pieredzi</t>
  </si>
  <si>
    <t>Sūdzas par to, ka nepamatoti izmests. Īstenībā pamatoti.</t>
  </si>
  <si>
    <t>Par SP pēc atklāta konkursa, kurā nav iesniegti piedāvājumi</t>
  </si>
  <si>
    <t>AK, 4 pied., 3 noraidīti TS dēļ, 4. atteicies slēgt līgumu. Vai var SP. Nevar, jo bija gan iesniegti piedāvājumi, gan arī viens atbilstošs.</t>
  </si>
  <si>
    <t>1) PIl 2. piel. veselības sociālie iepirkumi, vai var 10.p.(2) jā. 2) PIL 9.p., isiedz atvasinātas publiskas personas, izskatās nodokļu parāds - jālūdz skaidrot, izsl. noteikumiem izņēmumu nav.</t>
  </si>
  <si>
    <t>Juridiskie pakalp, dažādi uzd., bet tiesvedību vēlētots noteikt, ka jāveic pretenedentam pašam, PIL 46. (5). Ja var pamatot prasību, tad var.</t>
  </si>
  <si>
    <t>par nodokļu pārbaudi, grib lai iztulko VID izziņu</t>
  </si>
  <si>
    <t>Ko darīt, ja vienīgais piedāvājums, bet tas pārsniedz noteikto līgumcenu</t>
  </si>
  <si>
    <t>iepirkumā 2 daļas, pretendents iesniedzis atbilstošus piedāvājumus abās, bet pieteikuma veidlapu abās daļās iesniedzis ar norādi "1.daļā". Noraidīt nebūtu samērīgi, ja viss pārējais ir atbilstoši.</t>
  </si>
  <si>
    <t>Valsts aizsardz. un loģistikas centrs, Konkursa dialogs - kad jāpārbauda izslēgšanas nosacījumi. Pirms uzaicināšanas uz dialogu un nodokļi arī uz lēmumu par līg. slēgšanas tiesību piešķiršanu.</t>
  </si>
  <si>
    <t>Par ieprikumu sadalīšanu. Vai pasūtītājs var pamatot vienas daļas nodalīšanu no kopigā ieprikuma, ja tā atbilst 11.p.6.daļas kritērijiem?</t>
  </si>
  <si>
    <t>jautā kā aizpildīt publikāciju par iepirkuma pārtraukšanu</t>
  </si>
  <si>
    <t>Rēzeknes VSAC. Pārtikas iepirkums AK, 15 daļas, nolik. ierobežojums iesniegt 3 daļās, PVS nav ieķeksēts, iesnieguši 2 pret par vairāk kā 3 daļām katrs. Ko darīt. Nu jāpārtrauc laikam. BUJ [7.3], Soli pa solim 2.1.3.p.</t>
  </si>
  <si>
    <t xml:space="preserve">AK, virs ES, nav norādīts - paātrināts, tomēr pied. iesnien. 20 dienas.. 3.dec.atvērts, līgums noslēgts.. kaut kkur nokļūdījusies.. </t>
  </si>
  <si>
    <t>vai mums jāslēdz un kā tas darāms līgums par apskšuzņēmēja piesaisti</t>
  </si>
  <si>
    <t>vai līgums vv ietvaros var iet pāri vv termiņam</t>
  </si>
  <si>
    <t>9.p. iepirkumā pretend.norādijis ntos ekspertus, uz kuriem balstās un visiem jāpārbauda izslēgš.noteikumi, 1) vai tās pers.uz kuru spējām balstās 2) pašam pieredzes nav,vai noraidīt</t>
  </si>
  <si>
    <t>vai var grozīt līgumu pa 10%, jo elektrības cena ceļas</t>
  </si>
  <si>
    <t>par līguma grozījumiem, vai 5. daļai skaita klāt arī trešās daļas 50 %</t>
  </si>
  <si>
    <t>DIS izslēgšanas noteikumi jaunam pieg., kas nāk pēc tam klāt, kad jāpārbauda</t>
  </si>
  <si>
    <t>grib kkadu filmu uzņemt nesaprot, ko piemērot izņēmumu, SP ......</t>
  </si>
  <si>
    <t xml:space="preserve">par balstīšanos - sarežģīts stāsts.. a vo IUB pa telefonu 5sec atbildiet! </t>
  </si>
  <si>
    <t>par pieredzi - ja līgums pildīts kopa</t>
  </si>
  <si>
    <t xml:space="preserve">Ieslodzījuma vietu pārvalde 1) pretendents Lietuvas uzņēmuma meitasuzņēmums Latvijā, kā nodrošinājumu plāno iesniet Dokobit sistēmā parakstītu Lietuvas bankas garantiju lietuviešu valodā, va tas der. Jānoskaidro, kas tas ir un vai der, 2) peretendents iesniedzis atsauksmi par pieredzi, tās izsniedzējs ir cits uzņēmums, nevar saprast, ir apliecināta pieredze vai nav. </t>
  </si>
  <si>
    <t>vai pasūtīājs var noraidīt, ja neprecīzi dokumetni iesniegti</t>
  </si>
  <si>
    <t>vai var kaut ko labot tehniskajā piedāvājumā</t>
  </si>
  <si>
    <t>vai jāvērtē pēc kritērijiem ja viens piedāvājums, vai jāslēdz līgums, ja par dārgu</t>
  </si>
  <si>
    <t>interesējas par apakšuzņēmēju piesaisti 9. panta iepirkumos</t>
  </si>
  <si>
    <t>VAI SP uzaicinājumā obligāti pievienojams līguma projekts</t>
  </si>
  <si>
    <t>ja samnieciski izdevīgākais piedāvājums ir neatbilstošs, vai jāņem nākamais vai jāpārrēķina</t>
  </si>
  <si>
    <t>kā sagatavot piedāvājumu lai varētu apakšuzņēmējs pierādīt kval prasību par apdrošināšanas polisi</t>
  </si>
  <si>
    <t>Vai apakšuzņemējs var būt fiziska persona?</t>
  </si>
  <si>
    <t>par ADJIL, ja SP ar sākotnējo, eis noteik kandidātu atlase, piedāvājumu iesniegšana ārpus eis, kā eisā norādīt, ka līgums noslēgts</t>
  </si>
  <si>
    <t>Kā noteikt pieredzes apliecināšanas gadus, ja iepirkumu izsludina gada beigās?</t>
  </si>
  <si>
    <t>līgums par 2 mašīnām, piegādās reāli vienu, jo ražotājs iedevis izziņu, ka to otru neražo, vai var vispār to vienu tad arī ņemt</t>
  </si>
  <si>
    <t>Par PVS publikāciju pilno un nepilno variantu</t>
  </si>
  <si>
    <t>nesaprot kā piemērot procedūras mācību iepirkumiem</t>
  </si>
  <si>
    <t>vai PIL 9.pantā var noteikt tādu piedāvājumu vērtēšanas kārtību, kā mk noteikumus pie ak</t>
  </si>
  <si>
    <t>Ko darīt ja iesniegta sūdzība. Kā reaģēt? Kā novērst katastrofu?</t>
  </si>
  <si>
    <t>vai tiešām ja 2.pielikums zem 42tk nav jāpiemēro 9.p</t>
  </si>
  <si>
    <t>Vai AK var rīkot pārrunas par cenu?</t>
  </si>
  <si>
    <t>cik ilgā laikā jāparaksta protokoli?</t>
  </si>
  <si>
    <t>vai ja daudz daļas un dažās tikai viens pretendents, ir jāliek paskaidrojums, ka nav ierobežojošaas prasības</t>
  </si>
  <si>
    <t>Ko darīt ja iepirkuma priekšmetā norādīto preci vairs neražo?</t>
  </si>
  <si>
    <t>vai ja pil 9p 21d beidzas bez rezultāta ir pvs publikācija</t>
  </si>
  <si>
    <t>Kārtējais čīkstulis dienas beigās, konkurence negodīga, pasūtītājs negodīgs valsts negodīga utt.</t>
  </si>
  <si>
    <t>pak līgumā pretendents fin piedāvājumā un vēl apliecinājis ka visu darīs pa brīvu, ko darīt</t>
  </si>
  <si>
    <t>ja ir SP gadījums bet nesasniedz 42tk, ko darīt</t>
  </si>
  <si>
    <t xml:space="preserve">cik ātri IUB atbild uz rakstīsku pieprasījumu? </t>
  </si>
  <si>
    <t>Par 11.p.6. daļas piemērošanu</t>
  </si>
  <si>
    <t>vai var piemērot 61_5, ja tas nav atsevisķi atrunāts līgumā</t>
  </si>
  <si>
    <t>vai SK pirmajā posmā kandid.ir jāpārbausa sankcijas, vai tikai beigās II posmā uzvarētājam</t>
  </si>
  <si>
    <t>Ja pas grib atsaukt lēmumu nogaidīšanas termiņa laikā, vai to var darīt?</t>
  </si>
  <si>
    <t>vai var dažādām iepirkuma daļām noteikt dažādas prasības attiecībā uz apgrozījumu</t>
  </si>
  <si>
    <t>kā veikt iepirkumu piegādei pa 30 tk</t>
  </si>
  <si>
    <t>PIL9, ja 2 lētākie atsakās slēgt līgumu, vai var ar 3.?</t>
  </si>
  <si>
    <t xml:space="preserve">AK, vienīgais piedāvājums, norādīta kopējā summa, bet nav konkrēti pa mēbeļu veidiem, vai jānoraida? </t>
  </si>
  <si>
    <t>Kā noteikt finanšu apgrozījumu, ja iepirkums sadalīts dalās</t>
  </si>
  <si>
    <t>Nolikumā noteikts, ka pret, iesniedzot bankas garantiju, var pieteikties avansam. Garantija nav iesniegta, daļa darbu izdarīta, pēkšņi attapās ka grib avansu. ko darīt?</t>
  </si>
  <si>
    <t>termiņš SP piedāvājumu iesniegšanai</t>
  </si>
  <si>
    <t>Vai līgumcena ir konfidenciāla informācija?</t>
  </si>
  <si>
    <t>cik ilgi/ātri pasūt..ar piegād.ir jānoslēdz līgums pēc tam, kad paziņots par uzvarētāju</t>
  </si>
  <si>
    <t xml:space="preserve">RSU </t>
  </si>
  <si>
    <t>vau piegādātāju apvienības kontekstā pieredzi skaita kopā</t>
  </si>
  <si>
    <t>vai līguma slēgšanas laikā var mainīt pasūt'tiāja puses līgumslēdzējiestādi</t>
  </si>
  <si>
    <t>par metu konkursu - 2 jautājumi - kas atbil, kur publicē atbildi</t>
  </si>
  <si>
    <t xml:space="preserve">par līgumu un ko tur .. aizliegta vienošanās - kā noteikt vai ir bijusi </t>
  </si>
  <si>
    <t>par līgumu vai tos 10% var skaitīt kopā dažādos līgumsodos</t>
  </si>
  <si>
    <t>par metāllūžņu nodošanu - iepirkums ar ieskaitu</t>
  </si>
  <si>
    <t>par cenām, ja vairākās vietās norādīta cena ar cipariem, bet vienā vietā ar vārdiem un tā atšķiras</t>
  </si>
  <si>
    <t>vai jā samnieciskais izdevīgums un viens piedāvājums, vai tas viens ir jāliek formulā</t>
  </si>
  <si>
    <t>ja piemēro pil 10.pantu vai jāievēro nogaidīšanas termiņš, ja summa nesasniedz 42.tk</t>
  </si>
  <si>
    <t>kvalifikācijas prasības par gadiem - ja atvēršana janvārī</t>
  </si>
  <si>
    <t>PIL9, pieprasījuši papildu info., vienā vietā ir kļūda un iesniedz citu informāciju</t>
  </si>
  <si>
    <t>PIL 9 beidzas bez rezultāta, bet nopublicēti rezultāti, uzreiz izsludina nākamo, un tas kas iepriekš bija dārgāks tagad ir lētāks</t>
  </si>
  <si>
    <t>līguma grozījumi, un vispār liela sāpe</t>
  </si>
  <si>
    <t>par PIL 61. panta 5 daļas piemērošanu, vai var izgrozīt pie elektrības cenu pieauguma</t>
  </si>
  <si>
    <t>evpd kā lai atrunā nolikumā</t>
  </si>
  <si>
    <t>vai saskaņā ar PIL jābūt būvniecības klasifikācijai</t>
  </si>
  <si>
    <t>kādi nosacījumi jāietver vv tekstā attiecībā uz speciālsitiem</t>
  </si>
  <si>
    <t xml:space="preserve">par PLG pārbaudi AS </t>
  </si>
  <si>
    <t>IeM IC Līg. slēgšana kavējās, jo Valtsts drošības dienests kavējās ar atļaujas došanu līg. slēgšanai (Par IT sistēmas izstrādi, jāsaņem viņu atļauja), bet kā saimn. kritērijs bija izpildes laiks. Vai var pagaarināt par to laiku, kamēr pasūtītājs gaidīja atļauju. pirmšķietami var, jo tas ietekmētu jebkuru uzvarētāju</t>
  </si>
  <si>
    <t>PVS un EIS kā līguma termiņš publicēts starptermiņš kļūdas dēļ (iekārtu piegādes), bet vēl gadu ir pakalpojumi ar pārbaudēm u.c., kā labot termiņu. Pārliecināties, vai tā nav garantija to gadu, ja nav, izvērtēt iespējas publicēt info EIS un PVS.</t>
  </si>
  <si>
    <t>ja EIS un PVS termiņi nesakrīt, tomēr ir nepieciešamais dienu skaits, ko darīt</t>
  </si>
  <si>
    <t>SIA</t>
  </si>
  <si>
    <t>Namu apsaimniekotājs, Altum siltināšanas projekts. Neasprot, vai ir pasūtītāji vai MK 104 subjekti un attiecīgi vai ir PIL 5.p.19) izņēmums vai MK 104</t>
  </si>
  <si>
    <t>Par SIA Rīgas Centrāltirgus tirdzniecības vietu izsoli. Nav iepirkums, MK 97 (2018) par publiskas personas mantas iznomāšanu</t>
  </si>
  <si>
    <t>par VV slēgšanu, nogaid. termiņu un līg. publicēšanu tās ietvaros slēgtiem līgumiem</t>
  </si>
  <si>
    <t>Vēlreiz par Altum iepirkumu. Sapratām, ka ir pasūtītājs, ir veicis iepriekšējo saskaņā ar MK 104 (ir šāda publikācija PVS), bet sadārdzinājuma dēļ līgums vēl nav noslēgts. Iznāk, ka var izvēlēties saskaņā ar iekšējo kārtību, ja Altum nav noteicis citādi</t>
  </si>
  <si>
    <t>Vai PIL 9.p. iep. var piemērot PIL 42.p. (2) izsl. not. Nevar</t>
  </si>
  <si>
    <t>Vēlreiz par Centrāltirgus izsoli. Nav iepirkums, var vērsties pie centrāltirgus vadības, ja neapmierina tā rīcība</t>
  </si>
  <si>
    <t>Pret. filiāle, vai ārzona un izsl. not jāpārbauda arī mātes uzņēmumam. Jā</t>
  </si>
  <si>
    <t>Kad grozījumi jāpublicē PVS. PIL 33. p.</t>
  </si>
  <si>
    <t xml:space="preserve">SK, līguma termiņš ir kāds? FIDIC līgums utt </t>
  </si>
  <si>
    <t xml:space="preserve">Vēlreiz IeM IC. Sazvanījuši ID, tehniski labot nevar datumu, varbūt var ar grozījumiem. Tas varētu būt administratīvi sodāmi, vēlas zvanīt adm. sodu dep. </t>
  </si>
  <si>
    <t xml:space="preserve">filiāle startē, vai jāpārbauda izsl.not. mātes uzņ? ja info par PLG nav, tad nepārbauda, ja info par nodokļiem nevar dabūt EE, jāpārbauda? </t>
  </si>
  <si>
    <t>kā noteikt finanšu prasību, ja atvēršana ir gada sākumā, vai 2020.gads arī jāskata</t>
  </si>
  <si>
    <t>Ar ko atšķiras AK virs ES sliekšņa no "normāliem iepirkumiem"</t>
  </si>
  <si>
    <t>Par vērtēšanas kārtību  -vai var nevērtēt 2 un 3. piedāvājumu ja vienīgais kritērijs ir zemākā cena?</t>
  </si>
  <si>
    <t>Par cenu aptauju, vai obligāti jāpārbauda nodokļu parādi, ja tas nav noteikts iestādes iekšējā kārtībā?</t>
  </si>
  <si>
    <t xml:space="preserve">Par līguma grozījumiem COVID sakarā </t>
  </si>
  <si>
    <t xml:space="preserve">ja atverot uzreiz redz, ka visi piedāvājumi ir par dārgu, vai viņi vienalga jāizvērtē </t>
  </si>
  <si>
    <t>Vai finansējums žūrijas locekļu algām metu konkursā rēķināms kopējā līgumcenā?</t>
  </si>
  <si>
    <t>pasūtītājs prasa atlaidi kataloga precēm, viens norādījis 100%, pasūtītājs prasa skaidrot-pretendents saka ups mums nav katalogs nemaz</t>
  </si>
  <si>
    <t>par apsardzes ieprikumiem, kā jāveic ja līdz 42; par balstīšanos ja lielāko darbu daļu nodod apakšniekam</t>
  </si>
  <si>
    <t>vai jāpublicē inventerizācijas lieta, ja viens prasa pasūtītājam lai parāda</t>
  </si>
  <si>
    <t>Kā vērtēt pretendentu kas grib 97% darbu uzticēt apakšuzņēmējam</t>
  </si>
  <si>
    <t>izstrādāts būvprojekts, bet kaut kas nesakrīt, kaut kur bijušas kļūdas, ko darīt</t>
  </si>
  <si>
    <t>par 2 automašīnu iepirkumu</t>
  </si>
  <si>
    <t>Vai var nolikumā paredzēt, ka ja vienā daļā paliek pāri finansējums, to pieskaita citai daļai?</t>
  </si>
  <si>
    <t>Par iepirkumu summēšanu, vai uzturēšanu var summēt ar apkalpošanu</t>
  </si>
  <si>
    <t>Par sarunu procedūru ja ir vienīgais iespējamais izpildītājs tirgū</t>
  </si>
  <si>
    <t>piedāvājumu vērtēšanas laikā pasūtītājs saprot, ka fin pied forma kļūdaina, ko darīt</t>
  </si>
  <si>
    <t>1) negrib pirkt eisā, bet rīkot AK, vai tā var 2 ) atšķirība par pastāv.iepirkuma komisiju un kā var mainīt/iekāut tajā iepirk.kom.locekļus</t>
  </si>
  <si>
    <t>PIL 20p 9 daļa - vai attiecas uz jebkuru pakalpojumu vai tikai uz būvdarbiem</t>
  </si>
  <si>
    <t>līdz 42 tk pērk licenci no konkrēta piegādātāja, kāda procedūra jāizvēlas</t>
  </si>
  <si>
    <t>pretend.eis sajaucis pa vairākam daļām dokum,.vai var samainīt viņus</t>
  </si>
  <si>
    <t>AK beidzās ar vienu neatbilstošu pretend.vai var rīkot SP tagad</t>
  </si>
  <si>
    <t>vai jāpublicē piedāvājumu atvēršanas protokols PIL 9 pantā</t>
  </si>
  <si>
    <t>pil 61p5d vai 1.punkts attiecas uz līgumcenu vai grozījumu vērtību</t>
  </si>
  <si>
    <t>Atkal, vai atklāšanas protokolu jāpublicē EIS</t>
  </si>
  <si>
    <t xml:space="preserve">vv pieg.atsakas jau 2x, vai vajag jaunu lēmumu un cik reizes var atteikties </t>
  </si>
  <si>
    <t>pil 2.pielikums, 2 daļas izbeigtas, 1 pārtrauc, par SP tām 2 daļām un pārtrauktajai daļai atkal PIL 10</t>
  </si>
  <si>
    <t>Jelganas NP</t>
  </si>
  <si>
    <t>pag.gadā iepirkums, pasūtītāja vainas dēļ nevarēja uzsākt darbus, āra asfaltēšanas darbi</t>
  </si>
  <si>
    <t>par ptretendenta pieredzes papildināšanu</t>
  </si>
  <si>
    <t xml:space="preserve">līgums 4000 beidzies, ir noticis kaut kas un rēķins ir par 100 euro lielāks... kā mums rīkoties? pagarināt līgumu? </t>
  </si>
  <si>
    <t xml:space="preserve">pil 42 pants fiziskām personām, (2) ja ir parāds, tad prasa nomainīt (AK) </t>
  </si>
  <si>
    <t>1) vai dalīt daļās un lotēs ir viens un tas pats 2) vai persona var atteikties būt iepirkum komisijā</t>
  </si>
  <si>
    <t>izvirzījām prasību, tagad nesaprotam, vai to var apliecināt arī apakšuzņēmējs vai nē</t>
  </si>
  <si>
    <t>pašv. AK, būvniecība. 1) iesniegtas lokālās tāmes, bet nav koptāmes, ko darīt. Pirmšķietami tā nav aritmētiska kļūda vai acīmredzama tehniska kļūda. ko varētu labot vienā veidā. 2) Iesniegtas lokālās tāmes, bet dažas pozīcijas nav iekļautas, kā vērtēt. izskatās, ka fin. piedāvājums nav atbilstoši sagatavot.</t>
  </si>
  <si>
    <t xml:space="preserve">vai LV var braikt ar EE reģistrētu auto, jo LV reģistrētu nevar piegādātā.. </t>
  </si>
  <si>
    <t>Vai komisijas loceklis var darboties iepirkuma komisijā, ja atrodas prombūtnē? PIL to neregulē, jāskatās Darba likums un pasūtītāja iekšējie dokumenti</t>
  </si>
  <si>
    <t>nodokļu parādu pārbaude ārvalstniekiem, kas jāprasa. izziņa, kas ietver nepieciešamos datumus</t>
  </si>
  <si>
    <t xml:space="preserve">līdz kuram datumam var publicēt paziņmojumus? man nav info, ka kaut kā citādāk kā parasti.. </t>
  </si>
  <si>
    <t>IeM IC VV noslēgta EIS (VRAA), vai tās ietvaros noslēgtam līgumam grozīšanai piemēro PIl 61. pantu? Jā</t>
  </si>
  <si>
    <t>par SPSIL izsl. not. Vai uzreiz jāsniedz visas ārvalstnieku izziņas. Nē, bet ja šaubas par konkrētu iepirkumu, jautāt iepirkuma veicējam</t>
  </si>
  <si>
    <t>IEMIC putra ar līgumiem, daļa nav izpildīta izpildītāja vainas dēļ, daļa pasūtītāja, kā to savest kārtībā?</t>
  </si>
  <si>
    <t>vai var attiekties no līguma slēgšanas, vai tam ir kādas sekas, piem., ka pēc tam nevarēs piedalīties iepirkumos</t>
  </si>
  <si>
    <t>par gāzes iepirkumiem. ko darīt ar svārstīgajām cenām un kā tās atrunāt līgumā?</t>
  </si>
  <si>
    <t>Ar kuru datumu jauns apakšuzņēmējs var iesaistīties līguma izpildē?</t>
  </si>
  <si>
    <t>Vai var saīsināt piedāvājuma iesniegšanas termiņu, ja ievērotas PIL prasības?</t>
  </si>
  <si>
    <t>vai apliecinājumiem un atsauksmēm ir vienāds spēks, kurš ir ticamāks</t>
  </si>
  <si>
    <t>vai, ja visi pretendenti iesniedz apliecinājums, ka nesniegs sūdzību, var neievērot nogaidīšanas termiņu</t>
  </si>
  <si>
    <t>Vai sodāmība jāpārbauda arī personas uz kuras spējām balstās amatpersonām?</t>
  </si>
  <si>
    <t>Par līguma termiņa pagarināšanu, ja piegādātājs nespēj laicīgi piegādāt preci</t>
  </si>
  <si>
    <t>Kārtējais čīkstulis dienas beigās, konkurence negodīga, pasūtītājs negodīgs valsts negodīga utt. Kāpēc vienmēr čīkst tikai vīrieši?</t>
  </si>
  <si>
    <t>neviens neiesniedza piedāvājumu, vai var SP</t>
  </si>
  <si>
    <t>vai līgums var būt 5+5 gadi, ja katlu māju pērk ar uzturēšanu</t>
  </si>
  <si>
    <t>vai paspēs līdz 5.datumam nopublicēt grozījumus nolikumā iub, vai pircēja profilā grozījumus var ielikt jau laicīgi</t>
  </si>
  <si>
    <t>par SP rīkošanu degvielas iepirkumam</t>
  </si>
  <si>
    <t>ja PIL 10p nav iesniegti piedāvājumi vai var sp taisīt</t>
  </si>
  <si>
    <t>izslēgšanas noteikumi slēgtā konkursā</t>
  </si>
  <si>
    <t>9.p. nav iesniegts tikai formāls apliecinājums, ka apņemas izpildīt TS prasības, vai noraidīt vai tomēr atstāt</t>
  </si>
  <si>
    <t>vai IUB skata sūdzības par vv ietvaros noslēgto ligumu piešķiršanas tiesiskumu, Evija augusta beigās seminārā esot kaut ko teikusi</t>
  </si>
  <si>
    <t>par piedāvājums vērtēšanu, ir vai nav, pārrkast.kļūda, rakstīs e-pastu</t>
  </si>
  <si>
    <t>balstīšanās - ja nekur nav personas uz kuras spējām balstās nekāds paraksts, par to ka fin resursus nodod, ko darīt</t>
  </si>
  <si>
    <t>vai var atklāt personu uz kuras spējām balstās</t>
  </si>
  <si>
    <t>pied.iesniegš.termiņš iekrīt brīvdienā, vai tā var</t>
  </si>
  <si>
    <t>nav iesniegti speciālistu apliecinājumi, vai var lūgt papildinat</t>
  </si>
  <si>
    <t>vai var būt stingrākas prasības projkta autoram kā projekta uzraugam ?? pasūtītājs saprotot, ka šķiet nolaista laža, moš arī zvanīšot..</t>
  </si>
  <si>
    <t>finanšu apgrozījuma noteikšana ar gadumiju iepirkuma izsludināšana/ vērtēšana</t>
  </si>
  <si>
    <t>Telefoncentrāles jautājumi 2021.gada 3.ceturksnis</t>
  </si>
  <si>
    <t>SP</t>
  </si>
  <si>
    <t>līgums/ vv</t>
  </si>
  <si>
    <t>sep</t>
  </si>
  <si>
    <t>Jūlijs '21</t>
  </si>
  <si>
    <t>Augusts'21</t>
  </si>
  <si>
    <t>Septembris'21</t>
  </si>
  <si>
    <t>Telefoncentrāles jautājumi 2021.gada 2.ceturksnis</t>
  </si>
  <si>
    <t>Februāris'21</t>
  </si>
  <si>
    <t>Marts '21</t>
  </si>
  <si>
    <t>SP / KPaS</t>
  </si>
  <si>
    <t xml:space="preserve">kas zvana 
(ja zināms) </t>
  </si>
  <si>
    <t>jautājums</t>
  </si>
  <si>
    <t>2020</t>
  </si>
  <si>
    <t>SEPTEMBRIS</t>
  </si>
  <si>
    <t>Pretendents</t>
  </si>
  <si>
    <t>Ar ko atšķiras apakšuzņēmējs un persona uz kuras spējām balstās? BUJ</t>
  </si>
  <si>
    <t>Pasūtītājs</t>
  </si>
  <si>
    <t>Par papildu pozīcijām tehniskajā specifikācijā, kuras pretendents pievienojis ārpus pasūtītāja pieprasītās informācijas. Pasūtītājam jāvērtē tikai iepirkuma dokumentācijā pieprasītās pozīcijas</t>
  </si>
  <si>
    <t xml:space="preserve">Vai ir piemērojams skaidrojums Īpašu drošības prasību noteikšana iepirkumos, kas saistīti ar informācijas un komunikācijas tehnoloģiju (tai skaitā iekārtu un pakalpojumu) iegādi, t.sk. juridiskajai personai vai patiesā labuma guvējam ir jābūt teģistrētam NATO u.c. - Šis IUB skaidrojums  ir arhīvā un spēkā 25.06.2018.-07.04.2020., 28.07.2025. MK 442 grozīti 11.08.2020. - 36., 36.1 pants. </t>
  </si>
  <si>
    <t>Apsardzes firma</t>
  </si>
  <si>
    <t>Vai pamatota pasūtītāja prasība par pieredzi 3 līdzīgos objektos? 3. objektus prasīt nav aizliegts</t>
  </si>
  <si>
    <t>Kā rīkoties, ja EIS iesniegts neparakstīts piedāvājums PDF formā? Jāprasa apliecinājums no pretendenta par to, vai piedāvājums tiešām pieder viņam</t>
  </si>
  <si>
    <t xml:space="preserve">Pasūtītājs </t>
  </si>
  <si>
    <t>Vai sarunu procedūrā publicējot uzaicinājumu, jāpublicē kandidātu saraksts, kas uzaicināti iesniegt piedāvājumu. Nē, jo piedāvājumus atver un vērtē slēgtās sēdēs</t>
  </si>
  <si>
    <t>Pasūt.</t>
  </si>
  <si>
    <t>PIL 61.p. Kas izskata/saskaņo izpildītāja ierosinātus līguma grozījumus - iepirkuma komisija? Ne obligāti, pasūtītājs saskaņā ar iekšējo kārtību. 61.p. (5) 1) - kas domāts ar grozījumi vienlaikus nesasniedz MK noteiktās līgumcenu robežvērtības? Pati grozījumu summa nepārsniedz šo vērtību. 61. (5) 2) Vai 9,99 % var būt grozījumu apjoms/ Jā, var. Ja 10,2 %- nevar; lielumu nenoapaļo.</t>
  </si>
  <si>
    <t>Latvijas nacionālā bibliotēka</t>
  </si>
  <si>
    <t xml:space="preserve">Vai tiešām 2.pielikumā norādītajiem pakalpojumiem (mācību pakalpojumi) jāpiemēro likums no paredzamās līgumcenas 42 000.Jā </t>
  </si>
  <si>
    <t>Latvijas sporta federācija</t>
  </si>
  <si>
    <t>Kā iepirkt sporta aprīkojumu (kamaniņas, to materiāli), ja piegādātāji, pakalpojumu sniedzēji nav atklājami konfidencialitātes dēļ (lai nezaudētu konkurētspēju). valsts ir piešķirusi naudu, nosacījums - veikt publisku iepirkumu. Summa ap 67 000, ja dala pa aprīk. veidiem - 30 000 viens veids.</t>
  </si>
  <si>
    <t>vēstule edus nr.4235</t>
  </si>
  <si>
    <t>Vai ir ok, ja iestāde iepirkumiem līdz 10 000 piemēro iekšējo kārtību. Tas ir ok.</t>
  </si>
  <si>
    <t>Valsts kase</t>
  </si>
  <si>
    <t>Vai var pieņemt ārzemnieka izziņu, ja tā atbilst 41.panta 3. daļā norādītajam derīguma termiņam, bet iesniegta citā iepirkumā (var, ja izziņas temriņš atbilst)</t>
  </si>
  <si>
    <t>pasūt</t>
  </si>
  <si>
    <t>problēma ar PIL 9.p. publikāciju. PVS ir publicēts, EIS uz to brīdi vēl nebija - jāpārtrauc, jālabo dokumenti (jauns id. Nr., datumi u.c.) un jāsludina jauns.</t>
  </si>
  <si>
    <t>Kā iepirkt ugunsdzēsēju zābakus, kuri jāvalkā kopā ar noteiktām zeķēm, lai nezaudē īpašības. Tirgū ir vairāki zābaku ražotāji un zeķu ražotāji, abas preces viens loks neražo. - Vai nu sludināt vienu iep., liekot visu kopā ar pamatojumu (jāņem vērā pārsūdzības risks), vai vispirms nopirkt zābakus un tad attiecīgi piemērotas zeķes otrā iepirkumā.</t>
  </si>
  <si>
    <t>pasūt DAP</t>
  </si>
  <si>
    <t>Vai ārvalsts pretendentam dokumenti jāsniedz notariāli apstiprināti -Nē, jāvadās no dokumentu apstiprināšanas regulējuma. Nepieciešams iegādāties putnu būrīšus (CPV 384100002 mērīšanas instrumenti, putnu murdi arī pirkti) par 1000 eiro, iepriekš bijis līgums par 50 000 - varbūt 61.p.(5) izvērtēt, vai rīkot iepirkumu, ņemto vērā nākamā gada vajadzības arī. SP rīkošana - Līgatnes partkā pasākums, līgums par apsaimniekošanu noslēgts ar vienu firmu, kurai ir ekskluzīvas tiesības tur darbotie - kā iepirkt biļešu fiziskas tirdzniecības pakalpojumu? Izskatīt PIL 9.p.(21), ja izpildās 8.p.(7) nosac.</t>
  </si>
  <si>
    <t>finansējuma saņēmējs (no LAD projekta)</t>
  </si>
  <si>
    <t>MK 104. Var vadīties no PIL principiem, ciktāl var piemērot. Ko var izpaust citiem pretendentiem  - var iepazīties ar PIL 40.p., rēķināties ar tiesvedību. Kā saprast, ka nav nepamatoti zema cena - 53.p., bet privātajam finansējumam piemērojami MK 104, ko IUB neskaidro.</t>
  </si>
  <si>
    <t>PIL 9.p., 1 piedāvājums. EIS piedāvājumu iesniegusi privātpersona, bet pievienotie dok - SIA piedāvājums - pārliecināties par pilnvarojuma esību iesniegt SIA piedāvājumu.</t>
  </si>
  <si>
    <t>Kāds ir PIL 10.panta iepirkumiem ES slieksnis (kas nav veselība vai prakses) - 750 000 (MK 105  2.2.punkts)</t>
  </si>
  <si>
    <t>pasūt.</t>
  </si>
  <si>
    <t>Kā ievietot iepirkuma paziņojumu PVS - novirzīts I.Balodei.</t>
  </si>
  <si>
    <t xml:space="preserve">pasūt. </t>
  </si>
  <si>
    <t>Vai iepirkuma komisijas sekretāram jāparaksta apliecinājums? - Nē, pašreizējā likuma redakcija to neparedz. Kāpēc EIS sekretāram ir jāparaksta apliecinājums2X? - Nav komentāru. Vai var sodīt par to, ka papīrā parakstīti apliecinājumi nav pievienoti EIS? - PIL to tieši neparedz, EIS jābūt parakstītam tam, ko tas pieprasa, citi dokumenti var atrasties pasūtītāj lietvedībā un būt pieejami pārbaudei. Kas reglamentē EIS darbību? - MK not (jāatro pašam, kuri). Kāda informācija obligāti jāpublicē EIS? - atkarībā no piemērotās procedūras un procesa posma, kurā atrodas iepirkums (varbūt par šo var sagatavot kādu vizuālu materiālu)</t>
  </si>
  <si>
    <t>(varbūt par šo var sagatavot kādu vizuālu materiālu)</t>
  </si>
  <si>
    <t>Fin. saņēmējs,  Kohēzijas fonds</t>
  </si>
  <si>
    <t xml:space="preserve">Par MK 104. Kā ievietot paziņojumu PVS. Aktualitātes-Iepirkumu izziņošana - MK 104 (pelēka izvēlne) Nevarēju šim atzvanīt, jo tel. Nr.26352816 rāda Forbidden. Ja sazvana kādu, norādiet ceļu. - Atradās pats 06.10., norādīju ceļu Aktualitātes-Iepirkumu izziņošana- izvēlne par MK 104. </t>
  </si>
  <si>
    <t>pretend.</t>
  </si>
  <si>
    <t>EM iepirkums (standarta projekti dzelzsbetona un koka ēkām, 2 daļas, katrā prasīts apgroz 200 000). Pret. pieteicies abām daļām, kopējais apgroz. pavisa, 240 000. Vi abu daļu apgroz. skaitāmi kopā - teicu, ka iespējams jā.</t>
  </si>
  <si>
    <t>šī nav Līgas vēstule Žannai (EM)? Noraida abās daļās</t>
  </si>
  <si>
    <t>Nodr.VA</t>
  </si>
  <si>
    <t>AK 1 kvalif.atbilstošs pretendnets, kam kļūda teh.pied.; vai var iet uz SP (tā kā ES fondu līdekļi, vienojāmies, ka drošāk atkārtots atklāts iepikums)</t>
  </si>
  <si>
    <t>Vai piedāvājumā noteikto teh.sp.prasību varēja izpildīt ar 2 ierīču komplektu.. šiem doma dalās - manuprāt, jāpēta, kas noteikts nolikumā, kas par ierīci, kā dzīvē to piemēro</t>
  </si>
  <si>
    <t>Vai sarunu procedūra obligāti jāizsludina EIS.</t>
  </si>
  <si>
    <t>Vai sarunu procedūras rezultātā noslēgtais līgums jāpublicē pasūtītāja mājaslapā vai EIS pircēja profilā.</t>
  </si>
  <si>
    <t>Iepirkums - PIL 9.p. pakalpojums. vai pietiek ar 2 SVIP vērtēšanas kritērijiem - cena (20pti) un teh.piedāvājuma apraksta kvalitāte (30pti) izdeālā sociālā apraksts. Dok.noteikts, ka vienāda vērtējuma gadījumā līgumu iegūst tas, kam būtu augstāks vērtējums teh.daļā. Iepirkumu daļā domā, ka vajadzētu vēl kādu. Ieteicu padiskutēt ar kolēģiem un nē, vērēt piesaistīto speciālstu skaitu nebūtu prātīgi (uzvaru dot tam, kam vairāki piesaistīti)</t>
  </si>
  <si>
    <t>Preiļu novada pašvaldība</t>
  </si>
  <si>
    <t>Nolikumā bija prasība, ka preces minimālajam garantijas termiņam jābūt 36 mēneši. Viens no pretendentiem vispār nenorādīja termiņu, pārējie divi norādīja mazāku nekā nolikumā prasūts. Vai var viņiem prasīt precizējumus?</t>
  </si>
  <si>
    <t>kkas ar projektēšanas un autoruzraudzības līguma slēgšanu no jauna vai jāskaita kopā ar iepriekšejo, kas noslēgts pēc Metu konkursa... sarežģīti.. rakstīs vēstuli ?
//pēc metu konkursa noslēgts līgums par projektēšanu un autoruzraudzību (kāds slieksnis?); projektēšanas daļa izpildīta, sāka pildīt autoruzraudzības daļu; būvniecība - līdzekļu trūkuma dēļ sadalīta daļās; proj.&amp;autoruzr. līgums ir izgrozīts visos max veidos. šobrīd ir nepieciešms veikt precizējumus būvprojektā, bet līgums ir beidzies. jutājumi: 1) vai var slēgt jaunu līgumu SP ietvaros? 2) vai šis līgums jāskaita kopā ar pirmo? (īsti neuztvēru, kur āķis..)</t>
  </si>
  <si>
    <t>SPSIL 37(7) - ja rezultāta paziņojums nosūtīts ieskenēts elektroniksi, vai jānosūta arī oriģināls pa pastu</t>
  </si>
  <si>
    <t xml:space="preserve">PIL 9.p. pārtikas iepirkuma daļā - gaļa - nav iesniegti piedāvājumi, vai var SP? vai ko līdzīgu PIL 9.pantam? sk. -1) kāda līgumcena? (ap 10tk.) 2) izrietoši - bez PIL vai PIl 9(21) vai MK 353 </t>
  </si>
  <si>
    <t>Alūksne</t>
  </si>
  <si>
    <t xml:space="preserve">jautājumi par vispārīgo vienošanos - 1) vai var vērtēt tikai kvalifikāciju? (atbilstoši izvēlētajai iepirkuma procedūrai (nē, piem., AK vai PIL9 izvērtē visu)); 2) vai individuālos līgumus piešķir komisjia - jā </t>
  </si>
  <si>
    <t>Par līguma grozījumiem pamatojoties uz 61.p. 3.d. 3.p. - 2019. janvārī tika noslēgts līgums par komandējumu pakalpojumiem uz 2 gadiem ar maksimālo līgumcenu, kuru var iztērēt šajā laikā. Sakarā ar lidojumu aizliegumiem līguma summa nav iztērēta, vai var pagarināt līguma termiņu.</t>
  </si>
  <si>
    <t>Vai PIL ir kaut kur noteikts, ka piegādātājam ir obligāti ar savu apakšuzņēmēju, uz kura spējām balstās, jāapvienojas jurid.formā? Nodr.VA izslēgusi pretendnetu KPa; piegāds līgums.. izvērtēs, iespējams būs sūdzībs</t>
  </si>
  <si>
    <t>OKTOBRIS</t>
  </si>
  <si>
    <t>pasūt (64521109)</t>
  </si>
  <si>
    <t xml:space="preserve">LV uzņēmums RU valdes liceklis neiesniedz PIL42(1)1 izziņas no RU - viņu ieskatā nav nepieciešams, jo personai ir uzturēšanās atļauja un EISā parādās, ka viss ok..  CFLA uzraudzīt projekts. // manā ieskatā jāiesniedz RU izziņa, ja nesniedz, tad - paldies par dalību! </t>
  </si>
  <si>
    <t>PIL 42</t>
  </si>
  <si>
    <t>pasūtītājs</t>
  </si>
  <si>
    <t>par PVS-atnāca ziņa, ka ir publicēts PVS, bet nav ES OV</t>
  </si>
  <si>
    <t xml:space="preserve">iesniegtas piedāvājums,bet pilnvarai beidzies termiņš </t>
  </si>
  <si>
    <t>līguma veida noteikšana</t>
  </si>
  <si>
    <t>vai speciālistam jāpārbauda izslēgšanas noteikumi kā apakšuzņēmējam</t>
  </si>
  <si>
    <t>speciālists</t>
  </si>
  <si>
    <t>ja iepērk siltumu no RS vai jāpiemēro pil</t>
  </si>
  <si>
    <t xml:space="preserve">pasūt (26587171) </t>
  </si>
  <si>
    <t xml:space="preserve">Pretendentam Lietuvas apakšuzņēmējs neiesniedz izziņas </t>
  </si>
  <si>
    <t>vai var vērtēt info kas ir ārpus eis</t>
  </si>
  <si>
    <t xml:space="preserve">pasūt (26329665) </t>
  </si>
  <si>
    <t>par pied.atvēršanas atcelšanu MK 107 14.pts.</t>
  </si>
  <si>
    <t>vai varētu nomainīt metu konkursa žūrijas locekļus pēc meta iesniegšanas (CFLA uzraudzības projekts)</t>
  </si>
  <si>
    <t>Metu k.</t>
  </si>
  <si>
    <t>pretendents</t>
  </si>
  <si>
    <t xml:space="preserve">Ja ārvalstnieks neiesniedz pieprasīto kompetentās iestādes izziņu un apgalvo ka attiecīgā valsts tādu neizdod, vai pietiek ar zvērestu? Pietiek, ja patiešām neizdod </t>
  </si>
  <si>
    <t>pvs un eis nesakrīt pasūtītājs</t>
  </si>
  <si>
    <t>joku jaut</t>
  </si>
  <si>
    <t>nav iesniegts apliecinājums, ka grib piedalīties iepirkumā</t>
  </si>
  <si>
    <t>trūkst dok</t>
  </si>
  <si>
    <t>vai pēc līguma laušanas jāpublicē paziņojums PVS</t>
  </si>
  <si>
    <t>Pasūtītājs pirms līguma noslēgšanas mēģina mainīt līguma nosacījumus</t>
  </si>
  <si>
    <t>vai var vērtēt info kas ir ārpus eis, noraidīšanas iemesli</t>
  </si>
  <si>
    <t>Par līguma grozījumu veikšanas lietderību</t>
  </si>
  <si>
    <t>līg.gr.</t>
  </si>
  <si>
    <t>Ko darīt, ja apakšuzņēmējam (virs 10%) nodokļu parāds (jālūdz nomainīt)</t>
  </si>
  <si>
    <t>apakšuzņ</t>
  </si>
  <si>
    <t>Kā pretendentam saglabāt piedāvājuma nodrošinājumu, ja iepirkumā iesniegts totāli nepareizs tehniskais piedāvājums un to nevar izskaidrot, pamatojoties uz pasūtītāja pieprasījumu (jāuztur piedāvājums, kamēr pretendentu izslēdz)</t>
  </si>
  <si>
    <t>Vai var veikt līguma grozījumus saskaņā ar 61.p.3.d. 2.p. ja papilddarbiem ir cits būvprojekts, taču tie nepieciešami sākotnējā iepirkuma pabeigšanai?</t>
  </si>
  <si>
    <t>ja iesniegta sūdzība Birojā, vai var pārvērtēt iesniegtos piedāvājumus</t>
  </si>
  <si>
    <t>vai iepirkumu komisijas loceklis var parakstīt līgumu</t>
  </si>
  <si>
    <t>iep.kom</t>
  </si>
  <si>
    <t>vai līguma izpilidītājs var bez saskaņošanas 100% būvdarbu nodot jaunam apakšuzņēmējam</t>
  </si>
  <si>
    <t>Vai dotajā brīdī iepērkot individuālos aizsardzības līdzekļus jāpiemēro PIL un šiem līdzekļiem jābūt CE marķējmam?</t>
  </si>
  <si>
    <t>Par sūdzību iesniegšanas termiņiem</t>
  </si>
  <si>
    <t>vai piedāvājumu vērtēšanas gaitā var mainīt vienības cenu</t>
  </si>
  <si>
    <t>pied maiņa</t>
  </si>
  <si>
    <t>vai paredzamās līgumcenas noteikšanu degvielas iepirkumam, ja viens jau kaut kad bijis, bet cits piegādātājs pēkšķi lauž līgumu</t>
  </si>
  <si>
    <t>vai piegādātājs, kas sagatavoja skici, var iesniegt piedāvājumu izstrādei</t>
  </si>
  <si>
    <t>pil 18</t>
  </si>
  <si>
    <t>ADJIL Cik ilgi jāgaida ārvalstnieka izziņa pēc likumā noteiktā termiņa beigām</t>
  </si>
  <si>
    <t>adjil</t>
  </si>
  <si>
    <t>ja groza vecu līgumu, vai jāliek klāt līgums arī publicējot</t>
  </si>
  <si>
    <t>līg.gr</t>
  </si>
  <si>
    <t>Ja iepirkumu plānā nav paredzēti vispār iepirkumi, vai tas jāpublicē EIS? Nē, var nepublicēt. Un ja gada vidū parādās nepieciešamība veikt iepirkumu, tad plāns jāpublicē? Jā, jāpublicē.</t>
  </si>
  <si>
    <t>pasūtītājs nesaprot kā vērtēt piedāvājumu, ja autoruzraudzība (būvuzraudzība?) 15 mēneši, bet būvdarbi 18 mēneši</t>
  </si>
  <si>
    <t>Cik reizes drīkst ļaut pretendentam nomainīt apakšuzņēmēju, ja arī jaunajam ir nodokļu parādi</t>
  </si>
  <si>
    <t>pil 42</t>
  </si>
  <si>
    <t>Kādu informāciju drīkst sniegt, ja pretendents prasa info par vērtēšanas gaitu</t>
  </si>
  <si>
    <t>pil 40</t>
  </si>
  <si>
    <t>vai piegādātājs no Indijas var iesniegt piedāvājumu PIL 9., vai pasūtītājam pēc pieprasījuma jātulko nolikums, vai var iesniegt piedāvājumu svešvalodā</t>
  </si>
  <si>
    <t>Vai var ļaut pretendentam iesniegt trūkstošo informāciju par apakšuzņēmēju, ja pretendents informāciju par to, ka vēlas piesaistīt apakšuzņēmēju, norādījis nepareizā vietā</t>
  </si>
  <si>
    <t>apakšuzņ.</t>
  </si>
  <si>
    <t>piegādātājs</t>
  </si>
  <si>
    <t>vai ir kāds normatīvais akts, kas pasaka, ka virs 200 000 eiro iepirkuma ir jābūt publiskai atvēršanai</t>
  </si>
  <si>
    <t>atvēršana</t>
  </si>
  <si>
    <t>Izpildīti darbi, izpildītājs konstatēja, ka būvvalde nepieņem darbus, jo ēka ir kultūtas piemineklis, savukārt pasūtītājs nolikumā nebija iekļāvis norādi uz šāda statusa esamību ēkai</t>
  </si>
  <si>
    <t>kļūda nolik.</t>
  </si>
  <si>
    <t>Vai speciālists var ar savu pieredzi apliecināt pretendentam izvirzīto kvalifikācijas prasību</t>
  </si>
  <si>
    <t>Vai var piemērot SP, ja pretendenti neatbilda kvalif. rasībām? Nē, nevar. BUJ PIL-SP-3.6.</t>
  </si>
  <si>
    <t>Līgumc. 80 000 uz gadu. Rīgas satiksmei vajag tramvaja sliežu detaļas, tirgus izpēte veikta , ir tikai viens piegādātājs. - Tā kā līgumc. ir zem ES sliekšņa un nav ES finansēums, var piemērot iekšējo kārību, ja vēlas, var publicēt EIS.</t>
  </si>
  <si>
    <t>PIL 61.(5)2) Būvdarbi - ir daži jāizslēdz un daži jāiekļauj jauni, kā rēķina 15%. - Jāskaita kopā izslēgto darbu summa un ieslēgto darbu summa. IUB ir skaidrojums par 61.pantu.</t>
  </si>
  <si>
    <t>pil 61</t>
  </si>
  <si>
    <t>nolikumā prasība tāda, pretendetns iesnidz šitā, ko darīt</t>
  </si>
  <si>
    <t>sarunu procedūras piemērošana</t>
  </si>
  <si>
    <t>iemaksāja piedāvājumu pasūtītāja bankas kontā, kaut gan nolikums to neparedzēja, tad viņu izmeta. ko darīt</t>
  </si>
  <si>
    <t>nodrošin</t>
  </si>
  <si>
    <t>Par būvniecības ģenerālvienošanos - vai jāpiemēro pakalpojuma līgumos, kuros ir nelieli būvdarbi (ceļu uzturēšanas ietvaros) - jāskatā snolikumā, vai bija paredzēts to vērtēt. Ja nē, tad vienkārši jāvērtē, vai nav nepamatoti lēta cena piedāvāta un jālūdz skaidrojumi pretendentiem.</t>
  </si>
  <si>
    <t>valsts policija. PIL 9.p. Uzdots ieinteresētā pretendenta jautājums par piemērojamo remonta materiālu ceļam, neizpildās 9.p. (6) termiņš. - atbildēt, ka atbildi nesniegs. Izvērtēt, vai nav nepieciešams pārtraukt iepirkumu, saprecizēt un sludināt jaunu.</t>
  </si>
  <si>
    <t>pil 9</t>
  </si>
  <si>
    <t>Pasūtītājs iepirkuma dokumentos ir iekļāvis noteikumu atbilstoši PIL 8.p. 7.d. 9.pkt. Jautā vai veicot ieprikumu paredzamā līgumcena ir jāskaita kopā gan sākotnējai iepirkuma procedūrai, gan vēlākai sarunu procedūrai.</t>
  </si>
  <si>
    <t>Pasūtītājam būvniecības līguma procedūras nolikumā nav bijusi iekļauta prasība par pretendentu reģistrāciju BIS. Līguma izpildes laikā ir nepieciešami neparedzēti darbi, kurus var veikt tikai BIS reģistrēts uzņēmums. Ir piesaistīts šāds apaksūzņēmējs, vai uz apakšuzņēmēju ir jāpārbauda izslēgšanas noteikumi.</t>
  </si>
  <si>
    <t>Ārstniecības iestādē ir salūzis datortomogrāfs un viss darbs apstājies. Remonts izmaksā pārāk dārgi un izdevīgāk pirkt jaunu. Vai var piemērot sarunu procedūru?</t>
  </si>
  <si>
    <t>sp</t>
  </si>
  <si>
    <t>Noslēgtas visp. vienošanās ietvaros konstatēts, ka piedāvājumos ir bijušas nepamanītas aritm. kļūdas, kas nav izlabotas, slēdzot līgumus ar piegādātājiem. Izlabojot uzvarētājs nemainās, mazliet mainās līgumcena. EIS nopublicēts ziņojums ar nepareizo summu. Kā sakārtot dok.? - Saskaņā ar iekšējo kārtību komisija vai kāds cits sagatavo labojumu ziņojumam, publicē EIS. Publicē līgumus un to grozījumus, kuros labota līgumcena.  Jāizvērtē, vai arī PVS nav jāpublicē grozījumi.</t>
  </si>
  <si>
    <t>dokumenti</t>
  </si>
  <si>
    <t xml:space="preserve">Vai tirgus izpētes rezultātā noslēgtam līgumam (700 eiro, būvdarbu vietas sagatavošana) grozījumu veikšanā var piemērot PIL 61.p. (5) 2)? - saskaņā ar pasūtītāja iekšējo kārtību. </t>
  </si>
  <si>
    <t>pas (pašvaldība)</t>
  </si>
  <si>
    <t>2017.g. iepirkta būvprojekta izstrāde (bez PIL) 9000 eiro, tikpat būs nepieciešams autoruzraudzībai (iepirkumi nav likti kopā, PIL nav piemērots). Tagad būvprojektam jāveic izmaiņas par 3000 eiro - ko darīt?- 1) visu pārtraukt un sākt no sākuma, liekot kopā būvprojektu un autoruzraudzību un paredzot rezervi to grozījumiem (nevar, jo projekts ir jau izstrādāts), 2) uzņemties atbildību un iet tālāk ar to, kas ir , riskējot saņemts sodu.</t>
  </si>
  <si>
    <t>9. oktobrī paredzēta piedāvājumu atvēršana 9. panta iepirkumā, 5. oktobrī pretendents nosūtījis jautājumu par nolikuma prasībām. Vai jautājums ir iesneigts atbilstošā termiņā?</t>
  </si>
  <si>
    <t>pretendnets</t>
  </si>
  <si>
    <t>Vai individuālās vērtēšanas tabulās pamatojumi var būt pilnīgi identiski? - PIL neregulē</t>
  </si>
  <si>
    <t>Kā publicē līguma grozījumus? PIL 33. p., 60.p.(10)</t>
  </si>
  <si>
    <t>publikācijas</t>
  </si>
  <si>
    <t>Komandējumi caur ceļojumu aģentūrām - SPV 635... vai 799...? Jāskatās saturs, parasti PIL 5. p. 13.p. izņēmums.</t>
  </si>
  <si>
    <t>izņēmums</t>
  </si>
  <si>
    <t>AK 2 milj., pārtikas prod. iepirkums. 33 daļas. 1 daļā (līgumc. 4000 eiro) piegādātājs nepilda līguma nosacījumus-piegādājis sviestu par 2x lielāku cenu nekā piedāvājumā, līgumā cenas pieaugums nav atrunāts. Pasūtītājs gatavojas līgumu lauzt, jo sarunas nav vedušas pie savstarpējas vienošanās. Kā iepirkt sviestu mēnesim, kamēr veiks 9.panta iepirkumu? - Mēnesim līdz līguma noslēgšanai var nopirkt ar tirgus izpēti un pēc tam noslēgt līgumu 9.p. kārtībā.</t>
  </si>
  <si>
    <t xml:space="preserve">1) pēc AK noslēgta vv. vai individuālo līgumu noslēgšanas gadījumā pretendetntiem iesniedzami neieintersetības apliecinājumi? vai un kuru piegādātāji varēs pārsūdzēti rezultātu, ja tas nepatiks? vv tekstā paršo nekā nav 2) PIL 9.p. vai var pārtaukt 1 daļu? </t>
  </si>
  <si>
    <t>visp.vienošanās</t>
  </si>
  <si>
    <t>pasūt (22834414)</t>
  </si>
  <si>
    <t>PIL 9.panta iepirkuma pārsūdzēts tiesā. tiesa uzdeva atcelt prttiesisko lēmumu. līgums izpildīts. Tagad piegādātājs vērsies pie pasūtītāja ar lūgumu atlīdzināt viņam neiegūto peļņu.. varbūt IUB ir bijusi kāda pieredze.. pasūtītājs sagatavojis atbildi, ka neko nesegs.. ja nebūs tiesa tā lēmumsi</t>
  </si>
  <si>
    <t>Vai var nolikumā iekļaut prasību par pretendenta vidējām sociālajām iemaksām par katru darbinieku.</t>
  </si>
  <si>
    <t>prasības</t>
  </si>
  <si>
    <t>vai pasūtītājs var izslēgt, ja nav iesniegts ISO standarts? presība bijusi, ka jāiesnedz ISO standarts gan iekārtas ražotājam, gan piegādātājam. piegādātājam nav iesniegts</t>
  </si>
  <si>
    <t>pasūt. DAP</t>
  </si>
  <si>
    <t xml:space="preserve">1) ja 2 g. līgums termiņš ir beidzies, bet nauda nav iztērēta, vai var pagarināt līguma termiņu? Uz 5 gadiem var? 2) ja mēnesi pēc noslēgšanas pārtrauc līgumu, vai jaunu iepirkumu var rīkot uzreiz? Kur tas rakstīt? </t>
  </si>
  <si>
    <t>Vispārīgā vienošanās. Iepirktas auto rezerves daļas. nepieciešams iepirkt vēl. 1) vai vērtēšanai un līguma noslēgšanai nepieciešama iep.komisija; 2) vai nepieciešams publiskot PVS? 3) ko darīt ar citiem, piem., nav indiv.līgumu, piegādes veic ar rēķinu. Vai tas jāpublisko?</t>
  </si>
  <si>
    <t xml:space="preserve">RD kašķis. RD struktūrvienībai pārmetums no RD audita, ka nemāk piemērot PIL 17.pantu, t.i., nepareizi skaita kopsummu. RD iestāde ieguvusi IUB skaidrojumu 2017.g., kur teikts, ka rēķina kopā pa produktu grupām. RD audits 2020.g. saņēmis IUB skaidrojumu, ka jārēķina pa MK 108. noteiktajām grupām (preces sagrupētas pa grupām, kas ir lielākas par atsevišķām preču grupām). Kā ir pareizi? </t>
  </si>
  <si>
    <t xml:space="preserve">Būvniecība. Vērtēšanas laikā pēc pasūtītāja jautājumiem piegādātājs manījis vietām darbu grafikā noteiktos darbus. Vai uzskatāms par piedāvājuma maiņu? Nav koment.. </t>
  </si>
  <si>
    <t xml:space="preserve">AK piedāvājumu iesniegšanas laiks. Pasūtītājam jautā, vai var redzēt, kādu preci pasūtītājs vēlas iegādāties (būvniecībā tā būtu vietas apskate). Vai jāprotokolē? Tā kā procesā nepiedalās iep.kom. un uz jautājumiem neatbild, pietiktu ar ierakstu protokolā, ka apskate bija iespējama un, kas vēlējās, izmantoja iespēju. </t>
  </si>
  <si>
    <t>Kādi ir risinājumi, ja 9. panta iepirkumā nav iesniegti piedāvājumi.</t>
  </si>
  <si>
    <t>Vai datu aizsardzības speciālistam var piemērot 2. pielikuma kodu - juridiskie pakalpojumi. Kādos gadījumos šos  kodus var piemērot.</t>
  </si>
  <si>
    <t>Vai AT administrācija var piemērot 2. pielikumā ietverto kodu - juridiskie pakalpojumi, ar tiesām saistītie administratīvie pakalpojumi. Līguma priekšmets ir tipogrāfijas preču (brošūras utt.) piegāde. Prasīja arī vispār kādos gadījumos šos izņēmumus var piemērot.</t>
  </si>
  <si>
    <t>lai izskaidro pieņemto SIK lēmumu</t>
  </si>
  <si>
    <t>vai eis jāpublicē līguma grozījumi</t>
  </si>
  <si>
    <t xml:space="preserve">Veikti grozījumi būvniecības līgumā, palielinot līgumcenu. Vai tagad būtu jāprasa būvniekam palielināt arī dažādo apdrošināšanas polišu summa? </t>
  </si>
  <si>
    <t>būvniecība</t>
  </si>
  <si>
    <t>ko darīt, ja pretendentam nevar aprēķināt likviditātes koeficentu</t>
  </si>
  <si>
    <t>kā vērtēt piegādātāja pieredzi pilnsabiedrības ietvaros</t>
  </si>
  <si>
    <t>vai pilni gadi pieredzē jāskaita, saminieciski visizdevīgākā piedāvājuma vērtēšanas kritēriju īpatsvars</t>
  </si>
  <si>
    <t>PIL 9. panta ieprikumam nesakrīt piedāvājumu iesniegšanas termiņi dokumentos</t>
  </si>
  <si>
    <t>tīmekļvietnē nemāk neko atrast</t>
  </si>
  <si>
    <t xml:space="preserve">IIK lēmums pārsūdzēts tiesā. Vai, ja pasūtītājs pārvērtētu iesniegtos piedāvājumus, izbeigtu iepirkumu, jo piedāvājumi ir neatbilstoši, precizētu nolikumu un sludinātu jaunu atklātu iepirkumu, paļauties, ka IUB nākošo iesniegumu par jauno iepirkumu skatītu mēneša laikā atb.PIL, nevis gaidītu tiesas spriedumu. </t>
  </si>
  <si>
    <t>vai piegādātājs var iesniegt piedāvājumu tajā pašā ieprikumā, kurā viņš jau pie kāda ir apakšuzņēmējs</t>
  </si>
  <si>
    <t>čīkstulis, nepatīk prasības, ka jānorāda apakšuzņēmēji un to apakšuzņēmēji, bet viņš saprot vairāk no regulējuma kā vidējais apsaimniekotājs; vnī zaudējis savu kompetenci</t>
  </si>
  <si>
    <t xml:space="preserve">1) PIL 9.p. iepirkums par apbedīšanas pakalpojumiem. Kā līgumā atrunāt, ka pašvaldība pabalstu izmaksā apbedītājam? 2) kā rēķināt grozījumus līgumā PIL 61(3) un (5). </t>
  </si>
  <si>
    <t>Tak pēc gala lēmuma par uzvarētāju vairs nepārbauda izslēgšanas nosacījumus</t>
  </si>
  <si>
    <t>Uz kuriem datumiem jāpārbauda izlēgšanas nosacīumi 42.p. 7. daļas ietvaros nomainītam apakšuzņēmējam (uz tiem pašiem, kuriem oriģinālajam)</t>
  </si>
  <si>
    <t xml:space="preserve">PIL 9.p. būvniecības līgums. Nepieciešams veikt grozījumus noslēgtajā līgumā. </t>
  </si>
  <si>
    <t>Kā izbūvēt asfaltētu laukumu pie būves, ja to visu paredzēts iznomāt trešajai pusei un tā ir ar mieru segt izmaksas? Vispirms noskaidro, ko kura puse ir tiesīga darīt būvniecībā, vai sākotnējā projektā ir iekļauts arī laukums, un tad lemt par iepirkuma veikšanu.</t>
  </si>
  <si>
    <t>Kādā kārtībā jāpublicē līguma grozījumi (33.panta kārtībā)</t>
  </si>
  <si>
    <t>grozījumi</t>
  </si>
  <si>
    <t>Raivo Raudzeps</t>
  </si>
  <si>
    <t xml:space="preserve">SPSPIL 52(4) – par balstīšanos uz apakšuzņēmēja spējām piegādes līgumā. </t>
  </si>
  <si>
    <t>spsil</t>
  </si>
  <si>
    <t>Vai pretendents var iesniegt neiesniegtos dokumentus arī pēc EVIPD iesniegšanas (jā, pasūtītājs tos var pieprasīt jebkurā brīdī)</t>
  </si>
  <si>
    <t>evid</t>
  </si>
  <si>
    <t>Vai ja apakšuzņēmējam ir nodokļu parādi, pretendents var uzņemties pildīt līgumu pats (var)</t>
  </si>
  <si>
    <t>Kā iepirkt investīciju piesaistes uzņēmumu (ārvalstnieks, 25 000 eiro) - finanšu pakalpojums, nav PIL izņēmums, nav 2.pielikums. Jāveic 9.panta iepirkums, ja var pamatot - 9.p.(21).</t>
  </si>
  <si>
    <t>Vai var veikt līguma grozījumus, ja grozījumu summa pakalpojuma līgumā nesasniedz 10% no sākotnējās līgumcenas</t>
  </si>
  <si>
    <t>PIL 9.p. (8) 2) nodokļu parādi, uz kuru datumu nedrīkst būt. -Nedrīkst būt ne uz pied. iesniegšanu, ne lēmuma pieņemšanu, izsl. not. nav jāizpildās vienlaikus.</t>
  </si>
  <si>
    <t>JV LMA saņemts ziedojums mazlietotas automašīnas iepirkumam, daļu finansēs arī paši - vai jāveic iepirkums? - Jā. 2x sludināts 9.p. iepirkums par vieglo auto, katrreiz saņemti 2 pied., bet cena pārāk liela un tirgus izpētē saloni saka, ka nav ieintersēti piedalīties. Pirkt to vienīgo, kas piedāvāts, vai izbeigt un sludināt jaunu? - Izlemt, ko vēlas. Izbeigt var, ja ir objektīvs pamatojums.</t>
  </si>
  <si>
    <t>Kurā brīdī var pieprasīt pretendentam iesniegt dokumentus, ja iesniegts EVIPD</t>
  </si>
  <si>
    <t>Nolikumā noteikts, ka var iegādāties gultas līdz 210 cm garas; vajadzētu noteikt pielaidi +/- 5 cm. - Jāveic nolikuma grozījumi, ja nepieciešams, pagarinot piedāvājumu iensoegšanas termiņu.</t>
  </si>
  <si>
    <t>Par līguma grozījumiem 61.p. 3.p.2. daļas ietvaros</t>
  </si>
  <si>
    <t>Vai var atklāta konkursa iepirkumu nedalīt daļās?</t>
  </si>
  <si>
    <t>daļas</t>
  </si>
  <si>
    <t>Aizpildījām veidlapu, neesam no IUB neko saņēmuši atpakaļ</t>
  </si>
  <si>
    <t>pilsone</t>
  </si>
  <si>
    <t>vai pilsonei bija kas arī par iepirkumiem?</t>
  </si>
  <si>
    <t>Pretendents iesniedzis EIS piedāvājumu vienā daļā, taču atverot failus, piedāvājumi ir par 2 daļām, vai tādu var vērtēt.</t>
  </si>
  <si>
    <t>Vai speciālists var apliecināt pretendenta pieredzi?</t>
  </si>
  <si>
    <t>par cik pagarina ak iesniegšanas termiņu, ja veic grozījumus un publicē PVS</t>
  </si>
  <si>
    <t>kādā veidā pareizi izvēlēties CPV kodu 2.pielikuma iepirkumiem</t>
  </si>
  <si>
    <t>CPV</t>
  </si>
  <si>
    <t>Par iepirkumu vadlīniju sabiedrisko pakalpojumu sniedzējiem 6.4.10 punktu</t>
  </si>
  <si>
    <t>spsils</t>
  </si>
  <si>
    <t>Kādas ir līgumcenu robežvērtības</t>
  </si>
  <si>
    <t>cena</t>
  </si>
  <si>
    <t>apakšuzņēmēji piegādes līgumā</t>
  </si>
  <si>
    <t>Vai speciālists var apliecināt pretendenta pieredzi</t>
  </si>
  <si>
    <t>Jautājums par publikācijas aizpildīšanu PVS</t>
  </si>
  <si>
    <t>publikā</t>
  </si>
  <si>
    <t xml:space="preserve">vai līgumam ar rīgas siltumu ir izņēmums kāds </t>
  </si>
  <si>
    <t>KPS vai SP pēc atklāta konkursa</t>
  </si>
  <si>
    <t>Pretendenta līgumi, ar kuriem tas apliecinājis savu pieredzi izrādījušies viltoti (darījuma partneris vēlāk apstiprinājis, ka šādi darījumi nav bijuši). Kā turpmāk rīkoties pasūtītājam, lai varētu pārbaudīt, ka līgumi, uz kuriem atsaucas pretendenti tiešām ir bijuši noslēgti ar attiecīgo darījuma partneri?</t>
  </si>
  <si>
    <t>Atklātā konkursā piedalījās 3 pretendenti, bet visiem neatbilda tehniskais piedāvājums. Vai var rīkot konkursa procedūru ar sarunām? Vai var aicināt tos pašus 3, kas jau piedalījās (nepublicējot paziņojumu par līgumu).</t>
  </si>
  <si>
    <t>13.oktobrī tika atvērti piedāvājumi. Piedāvājums tika iesniegts 11.oktobrī, bet piedāvājuma dokumentos datums ir norādīts 12.oktobris. Vai tā būs problēma?</t>
  </si>
  <si>
    <t>vai cenu aptaujai ir noteikta forma</t>
  </si>
  <si>
    <t xml:space="preserve">par zpi </t>
  </si>
  <si>
    <t>par sarunu procedūras pārtraukšanu</t>
  </si>
  <si>
    <t>pārtraukts PIL 9. panta iepirkums</t>
  </si>
  <si>
    <t>Pasūtītājs līguma izpildes laikā uzzinājis, ka izpildītājs gandrīz visu līguma izpildi nodevis apakšuzņēmējam, kurš nebija norādīts piedāvājumā. Vai tā drīkst un ko darīt?</t>
  </si>
  <si>
    <t xml:space="preserve">Vai tā ir aritmētiskā kļūda? Pasūtītājs fin.pied.  prasījis norādīt būvprojekta izstādes, izpētes un autoruzraudzības izmaksas. Autoruzraudzībai jābūt ir 10% no izpētes un būvprojekta izmaksām. Piegādātājs norādījis mazāku summu. Vai būtu ok pārrēķināt? Vai labāk uzturēt spēkā nosolīto summu? </t>
  </si>
  <si>
    <t xml:space="preserve">SPS sarunu procedūra ar izsludināšanu. Atvēršanas protokolā jau norādītas piedāvājumu līgumcenas. Jā - pārsūdzība atbilstoši SPSIL 72.p. </t>
  </si>
  <si>
    <t>spspil</t>
  </si>
  <si>
    <t xml:space="preserve">Vai, nosakot piedāvājumu iensiegšnaas termiņa pagarinājumu, ir jāieskaita atvēršanas datums. </t>
  </si>
  <si>
    <t>termiņi</t>
  </si>
  <si>
    <t>Vai iepirkumos obligāti jābūt 3 piedāvājumiem?</t>
  </si>
  <si>
    <t>Gulbenes ND</t>
  </si>
  <si>
    <t xml:space="preserve">Kā šobrīd veikt pārtiks piegādi skolēniem mājās, jo Covid laikā slēgta skola? </t>
  </si>
  <si>
    <t>covid</t>
  </si>
  <si>
    <t xml:space="preserve">Publiskots būvprojekts ar visām tāmēm, kurās parādās 2017.gada izmaksas. Vai jāpārtrauc iepirkums? </t>
  </si>
  <si>
    <t>LU</t>
  </si>
  <si>
    <t>Gribēja runāt ar Sintiju. PIL 9.pnata iepirkuma līguma izpildē uzņēmums tiek reorganizēts. Atbilsotši PIL 61(4) – jāpārbauda kvalifikācija un izslēgšanas nosacījumi (pēc loģikas PIL(9)8, nevis PIL 42). pārbauda komisija, vai pieņemtais lēmums jāpublicē EIS?</t>
  </si>
  <si>
    <t>Pretendents ir Krievijas SIA, kurš apgalvo, ka Krievijā nevar saņemt izziņas, kas apliecina, ka uz viņu neattiecas izslēgšanas noteikumi. Tāpat apgalvo, ka Krievijā nav notāru vai citas iestādes, kas var apliecināt dokumenta īstumu.</t>
  </si>
  <si>
    <t>Pretendents apgalvo, ka viņam pārcelta nodokļu nomaksa dēļ covid, bet neko neiesniedz – jāizslēdz?  ADJIL – uz kuru dienu pārbaudāmi izslēgšanas nosacījumi – pieteikumu iesniegšanas pēdējo dienu!</t>
  </si>
  <si>
    <t>Līguma izpildes laikā izpildītājs zaudējis licenci un ir steidzami nepieciešams nodrošināt pakalpojuma nepārtrauktību. Kā risināt situāciju?</t>
  </si>
  <si>
    <t xml:space="preserve">PVS noapaļo summas? </t>
  </si>
  <si>
    <t>Vai varētu būt kādas sankcijas par to, ka iep.komisijas locekļiem nav pārbaudīti ADS sodi</t>
  </si>
  <si>
    <t>Lidosta</t>
  </si>
  <si>
    <t xml:space="preserve">Prasība – iesniegt licenci vai pašu apliecinājumu, ka licence būs. Kandidāts iesniedz noderīgu licenci. Vai var prasīt papildu info? </t>
  </si>
  <si>
    <t xml:space="preserve">Pasūtītājs neslēdz līgumu ar uzvarējušo piegādātāju, jo gaidot kaut ko no CFLA. Vai ir kāda iespēja viņu ar normatīvo aktu kaut kā ietekmēt? </t>
  </si>
  <si>
    <t>Vai veicot grozījumu iepirkuma nolikumā pēc sūdzības, varētu mainīt arī līguma izpildes termiņu no 2 uz 5 mēnešiem</t>
  </si>
  <si>
    <t>Iesniegtajā piedāvājumā pievienota 1 atsauksme, prasītas 2. Vai varētu kontaktēties ar otra piedāvājumā norādītā objekta pasūtītāju, lai iegūtu pozitīvo atsauksmi? CFLA iesaistīts</t>
  </si>
  <si>
    <t>Pasūtītāja vainas dēļ aizkavējās līguma izpildes sākums. Vai var pagarināt līgumu?</t>
  </si>
  <si>
    <t>SP piemērošana, ja pārsniedz 150 %</t>
  </si>
  <si>
    <t>atšķirības noteiktajos samaksas noteikumos VV projektā un līguma projektā</t>
  </si>
  <si>
    <t>pas.</t>
  </si>
  <si>
    <t>kopējās līgumcenas norādīšana paziņojumā par līg.slēgš.tiesību piešķirš.</t>
  </si>
  <si>
    <t>Vai pretendenti var iesniegt piedāvājumus par vairākām daļām, ja pasūtītājs EIS sistēmā aizmirsa atķeksēt, ka ieprikums ar vairākām daļām?</t>
  </si>
  <si>
    <t>vai pas. var rīkot sarunu procedūru pēc sarunu procedūras, kurā iesniegti atbilstoši piedāvājumi, bet pasūtītājs konstatējis kļūdas nolikumā</t>
  </si>
  <si>
    <t>par sūdzībai nepieciešamajiem dokumentiem</t>
  </si>
  <si>
    <t>Vai var apamksas noteikumos norādīt, ka kā pirmo samaksu pasūtītājs izpildītājam atdod savu veco transporta līdzekli</t>
  </si>
  <si>
    <t>ja iepirkumā piedalās filiāle, vai nepieciešams dokuments par resursu nodošanu no mātes uzņēmuma?</t>
  </si>
  <si>
    <t xml:space="preserve">pas. </t>
  </si>
  <si>
    <t>vai pretendentu var informēt par izslēgšanu pirms galalēmuma pieņemšanu, ja tas izslēgts?</t>
  </si>
  <si>
    <t>Vai var protokolus apstiprināt un parakstīt ar iestādes iekšējo parakstu (kā EDUS)</t>
  </si>
  <si>
    <t>Ja iepirkumā ir vairākas daļas un vienā piedāvājumu iesniedzis 1 pretendents, vai jāgatavo par to pamatojums</t>
  </si>
  <si>
    <t>Vai pretendents var līguma izpildes gaitā piesasitīt jaunu speciālistu, ja tas nav atrunāts līgumā</t>
  </si>
  <si>
    <t>vai slēgtā konkursā pasūtītāja piesaistītam apakšuzņēmējam jāpārbauda nodokļi uz lēmuma pieņemšana dienu</t>
  </si>
  <si>
    <t>Kā rīkoties, ka 9.pnata iepirkumā nav iesniegti piedāvājumi, jo nolikuma prasības neadekvātas?</t>
  </si>
  <si>
    <t>cik precīzi tehniskajā specifikācijā jānoformulē prasība</t>
  </si>
  <si>
    <t>par sarunu procedūras piemērošanu COVID sakarā</t>
  </si>
  <si>
    <t>par iepirkumiem no EIS katalogiem</t>
  </si>
  <si>
    <t>vai zvērests jādod notāram/kompet.iestādei, vai pats pretendents apliecina</t>
  </si>
  <si>
    <t>līguma izpildes laikā konstatēta neatbilstoša prece, vai jālauž līgums/jauns iepirkums/nākamais pretendents</t>
  </si>
  <si>
    <t xml:space="preserve">vai nolikumā var likt atsauci uz Publiskas personas mantas atsavināšanas likuma 39. pantu </t>
  </si>
  <si>
    <t>pienākums pasūtītājam sniegt atbildi piegad.ja nokavēts 36. panta termiņš</t>
  </si>
  <si>
    <t>jautājumi</t>
  </si>
  <si>
    <t>vai pretendend.piesaistot specialistu cau apakšuzn., notiek balstīš.uz šo apakšuzņēmēju</t>
  </si>
  <si>
    <t xml:space="preserve">iepirkumi Mercell nav EIS </t>
  </si>
  <si>
    <t>vai ir saistoša 40. panta trešā daļa, ja iepirkums pārtraukts</t>
  </si>
  <si>
    <t>ADJIL 12. panta otrās daļas piemērošana</t>
  </si>
  <si>
    <t>grib iesniegt sūdzību par nolikuma prasībām</t>
  </si>
  <si>
    <t>līg.termiņa pagarināšana, vai būtiski grozījumi</t>
  </si>
  <si>
    <t>atbildes/skaidrojuma izskatīšanas termiņš</t>
  </si>
  <si>
    <t>RD SD. PIL 42. p. (5) un (7) - vai pasūtītājs var izvēlēties piemērot vai nepiemērot (7). Nē, nevar. Regulējums jāskata kopsakarā.</t>
  </si>
  <si>
    <t>RD SD. Sankciju pārbaude. Vai jāpārbauda apakšuzņēmējam, uz kura spējām balstās, vai kurš izpilda vairāk kā 10 %, vai kurš izpilda mazāk kā 10%? - jaunā Sankciju likuma redakcija paredz pārbaudīt tikai pretendentu un tādu apakšuzņēmēju, kuram maksās tieši, un IUB skaidrojumā arī personālsabiedrības biedram jāpārbauda. Iebildums no RD - no Sankciju likuma neizriet, ka jāpārbauda personai, uz kuras spējām balstās  - jāprecizē IUB skaidrojums? PĀRBAUDĪJU, VISS KĀRTĪBĀ (iLONA 29.10.2020)</t>
  </si>
  <si>
    <t>Pārbaudīt, vai skaidrojums jāprecizē</t>
  </si>
  <si>
    <t>Vai ja iesnieguši piedāvājumus 3 pretendenti un 2 izslēdz, jāpārtrauc iepirkums?</t>
  </si>
  <si>
    <t>vai pretendenta neinformēšana laikā ir pārkāpums?</t>
  </si>
  <si>
    <t>Ko darīt, ja pasūtītājs nav ievietojis pretendenta jautājumus pircēja profilā</t>
  </si>
  <si>
    <t>vai iepērkot transportlīdzekli var iekļaut nolikumā iespēju, ka pasūtītājs kā pirmo iemaksu atdod savu veco transportlīdzekli?</t>
  </si>
  <si>
    <t xml:space="preserve">Kāpēc noraidīts iesniegums, iesniegts 16.10. 19.15 elektroniski? - Ir nokavēts iesniegšanas termiņš par 1 diennakti (konsultējos ar Daigu) </t>
  </si>
  <si>
    <t>Par nodokļu samakasas termiņa pagarinājumu un izslēgšanas nosacījumiem</t>
  </si>
  <si>
    <t>LVM. EIS iesniegts piedāvājums, kura fin. pied. cena atšķiras no tās, kas ģenerējas protokolā (protokolā - kļūdaina acīmredzami). Nolikumā norādīts - ja atšķirsies, ņems to, kas EIS protokolā. Slēgs visp. vienošanos ar visiem pret. (kopā iesniegti ap 50 piedāv.) - Lai komisija vērtē. AS LVM MS RP_2020_95_Ak</t>
  </si>
  <si>
    <t>Cik dienas pirms piedāvājuma iesniegšanas drīkst sniegt atbildi pretendentam</t>
  </si>
  <si>
    <t>Vai IUB skaidrojums par tirgus izpēti attiecas arī uz fondu projektiem</t>
  </si>
  <si>
    <t>skaidrojums</t>
  </si>
  <si>
    <t>PTAC. Cik ilgi tīmekļvietnē jāglabā info par veciem iepirkumiem? - PIL nenosaka, kas un cik ilgi jāglabā pasūtītāja tīmekļvietnē, kas nav EIS.</t>
  </si>
  <si>
    <t>AK virs ES. Pēdējā jautājumu iesūtīšanas dienā ir uzdoti daudzi jautājumi, vai var neatbildēt? - nē, jāatbild. Ja nevar paspēt sagatavot atbildes, pagarina pied. iesn. termiņu n atbild.</t>
  </si>
  <si>
    <t>par PVS finansējuma saņēmējiem</t>
  </si>
  <si>
    <t>par likviditātes koeficentu un solidāro atbildību</t>
  </si>
  <si>
    <t>būvniecības iepirkuma dalīšana daļās</t>
  </si>
  <si>
    <t>Par 9.panta 21.d. 1.pkt. piemērošanu.</t>
  </si>
  <si>
    <t>vai vienmēr ir 104 un 107 mk noteikumi jāpiemēro</t>
  </si>
  <si>
    <t>kā skaitīt pieredzes prasības gadus, vai pilni.</t>
  </si>
  <si>
    <t>Noslēgts zemsliekšņa iepirkuma līgums, vai ir jāpiemēro PIL 61.p., lai veiktu grozījumus. Interesējās vai IUB ir skiadrojumi par zemsliekšņa iepirkuma organizēšanu.</t>
  </si>
  <si>
    <t>pielikumiem nepareiza secība, PIL 9.p vai var grozīt</t>
  </si>
  <si>
    <t>ēdināšanas pakalpojumi, pašvaldība skolām skaita atsevišķi</t>
  </si>
  <si>
    <t>kad pārbauda izslēgšanas noteikumus, kvalifikācijas prasības un prasa paraugus</t>
  </si>
  <si>
    <t>mazais iepirkums sūdzība birojā</t>
  </si>
  <si>
    <t>Kāpēc eisā nepublicē pie līguma tāmes (pielikumus)</t>
  </si>
  <si>
    <t>Iesniegta sūdzība par nolikuma prasībām, piedāvājumu atvēršanas datums ir 22.oktobrī. Jautājums, kas notiek ar piedāvājumu atvēršanas termiņu, vai tas ir jāpagarina?</t>
  </si>
  <si>
    <t>par būvniecības plānošanu</t>
  </si>
  <si>
    <t>par 0 vērtību finanšu piedāvājumā</t>
  </si>
  <si>
    <t>vai var pārtraukt vienu no trim daļām</t>
  </si>
  <si>
    <t>virsslieksnim kā saīsināt piedāvājumu iesniegšanas termiņu atklātā konkursā</t>
  </si>
  <si>
    <t>kā izpilda prasības piegādātāju apvienības</t>
  </si>
  <si>
    <t>kur sūdzēties par cenu aptauju</t>
  </si>
  <si>
    <t>par termiņiem virssliekšņa atklātam konkursam</t>
  </si>
  <si>
    <t>Vai pretendents var apliecināt atbilstību pieredzes prasībām ar pakalpojumu, kuru tas ir sniedzis pats sev. Jautājums ir par IT sistēmas izveides iepirkumu.</t>
  </si>
  <si>
    <t>PIL 9. panta pārsūdzība</t>
  </si>
  <si>
    <t>PIL 42. panta izslēgšana par līguma laušanu; nav iesniegti dok. eisā, vai var prasīt papildu info</t>
  </si>
  <si>
    <t>vai sastaņu montāžnieks ir apakšuzņēmējs</t>
  </si>
  <si>
    <t>cenu aptaujā abi vienādi, kā izvēlēties ar kuru slēgs līgumu</t>
  </si>
  <si>
    <t>Nolikumā paredzēts slēgt vispārīgo vienošanos, bet piedāvājumu iensiedzis tikai 1 pretendents. Vai ir jāslēdz sisp. vienošanās?</t>
  </si>
  <si>
    <t>vai visiem pretendentiem PIL 9. pantā jāpārbauda izslēgšanas noteikumi</t>
  </si>
  <si>
    <t>Vai AK jāatbild uz jautājumiem, ja tie iesūtīti laikus, bet apjomīgi? Jāvērtē, vai jautājumi skar piedāvājumu sagatavošanai svarīgus jautājumus, ja jā, tad jāpagarina termiņš un jāatbild pēc būtības. Ja neskar, tad atbildes nav sarežģīti sagatavot.</t>
  </si>
  <si>
    <t>Kā nodrošināt pieeju apjomīgam būvprojektam EIS, ja tas ir sagatavots formātā, kas ne visiem ir atverams? Pasūtītājs plāno nolikumā ielikt saiti uz projektu, kas ievietots tā mājaslapā, un caur turieni ir atverams. + nodrošinās iepazīšanos klātienē. - Norādiet šo saiti nolikumā un EIS publicējiet arī projektu, nolikumā atrunājot - ja projektu EIS nevar atvērt, lai iet caur saiti.</t>
  </si>
  <si>
    <t xml:space="preserve">-Vai PIL 42.p.(2) 1) izsl. not var izmantot 9.panta iep. - Nē.  - Saskaņā ar iekšējo kārtību veikta tirgus izpēte (pakalpojums) un tiks slēgts līgums, bet 2 pretendentiem ir pilnīgi vienādas cenas - var veikt izlozi (skaidrojums BUJ) un noziņot KP.  - Ja RD Satiksmes dep. veic būvn. iepirkumu arī Rīgas ūdens vajadzībām (daļa no projekta un finansējuma), kā noformēt līgumu - skat. skaidrojumu par centralizēto iepirkumu. </t>
  </si>
  <si>
    <t>Ventspils - pasūtītājs ielicis bērnudārzu ārējo žalūziju iepirkumā prasību par pretputekļu pārklājumu, kuru var izpildīt tikai 1 ražotājs (Lux Control), un tas piešķiris lielu atlaidi 1 piegādātājam (10%),  bet visiem citiem standartcenu.  - Iesniegumu IUB iesniedz saskaņā ar PIL 68. pantu, var iesniegt iesniegumu KP.</t>
  </si>
  <si>
    <t xml:space="preserve">metu konkurss. Kad vērtē kvalifikāciju, ja prasības nolikumā ietvertas. To atrunā nolikumā - var pārbaudīt pēc devīžu atšifrēšanas (pirms godalgu piešķiršanas) vai sekojošās SP ietvaros.  kas notiek, ja tiek iesniegta sūdzība par metu vērtēšanu? Rīkojas kā 31.p. noteikts. </t>
  </si>
  <si>
    <t>metu konkurss</t>
  </si>
  <si>
    <t>PIl 9.p. - vai var veikt grozījumus - Nē, nevar, jāpārtrauc un jāsludina jauns.  Elektrības iepirkums PIL 9.p - prasīts norādīt cenu par kw/h ar 2 zīmēm aiz komata, latvenergo iesūtījis jaut., ka vajag 5 zīmes aiz komata - jāizvērtē nozarē pieņemtais un vai nav jāprecizē nolikums (citādi var saņemt neizdevīgus piedāvājumus un var arī nebūt konkurences vispār)</t>
  </si>
  <si>
    <t>Pēc IUB lēmuma saņemšanas kad var atvērt piedāvājumus - MK 107 14. punkts. Sāk skaitīt ar nākamo darbdienu pēc paziņošanas un atver 4.dienā pēc paziņošanas.</t>
  </si>
  <si>
    <t>Veikti 4 būvniecības iepirkumi 2020. gadā, katrs kā AK (350 000, 47 000, 21 000 un 44 000). Pēdējā (par 44 000) vienā daļā nebija piedāvājumu, vai PIL 11.p. (6) jārēķina pret visa gada iepirkumiem vai pret šo vienu? - Pret konkrēto iepirkumu.</t>
  </si>
  <si>
    <t>pasūtītājs nevar saprast, vai EIS izziņa apliecina izslēgš. noteikumu neesamību</t>
  </si>
  <si>
    <t>pasūtītājs saņēmis Indijas ieinteresētā piegādātāja jautājumus par pas.rīkoto AK, ko un kā atbildēt</t>
  </si>
  <si>
    <t>cik dienas ID apstrādā un nosūta paziņojumu ESOV</t>
  </si>
  <si>
    <t>paziņojumi</t>
  </si>
  <si>
    <t>nav iesniegta tāme, vai jānoraida pretendents</t>
  </si>
  <si>
    <t>nevar mājaslapā atrast ārzonu sarakstu</t>
  </si>
  <si>
    <t>iub web</t>
  </si>
  <si>
    <t>vai sankciju likums piemērojams arī 9. panta iepirkumam</t>
  </si>
  <si>
    <t>Kā publicē līguma grozījumus, kuri slēgti saskaņā ar vadlīnijām sabiedrisko pakalpojumu sniedzējiem</t>
  </si>
  <si>
    <t>vai biroja saite uz EVIPD joprojām ir aktuāla</t>
  </si>
  <si>
    <t>Ko darīt, ja saņemta vēstule no Indijas ar vispārīgiem jautājumiem par konkrēto iepirkumu. Vai pasūtītājam jāatbild?</t>
  </si>
  <si>
    <t>jautājumi par ZPI prasībām</t>
  </si>
  <si>
    <t>Vai par atklāta konkursa daļu, kurā nav iesniegti piedāvājumi, var rīkot sarunu procedūru</t>
  </si>
  <si>
    <t>Vai var pretendentam (kurš nav uzvarētājs) protokolus, lēmumu, eis izziņas par nodokļu parāda neesamību uzvarētājam, ja pieprasa</t>
  </si>
  <si>
    <t>Kādā veidā iepirkt speciālista pakalpojumu, kas izgatavo iepirkuma dokumentāciju fondu iepirkumam</t>
  </si>
  <si>
    <t>Vai apakšuzņēmēju, kam ir nodokļu parāds, var aizstāt ar fizisku personu?</t>
  </si>
  <si>
    <t>vai pēc biroja SIK lēmuma ir nogaidīšanas periods</t>
  </si>
  <si>
    <t xml:space="preserve">pretend.tāmē nav norādījis virsizdevumus, vai lūgt skaidrot </t>
  </si>
  <si>
    <t>ekspertu pakalpojums, vai jāslēdz darba līgums/uzņēmuma līgums/jārīko iepirkums</t>
  </si>
  <si>
    <t>pretendents nav iesniedzis SP oriģinālu, bet skenētu dokumentu</t>
  </si>
  <si>
    <t>vai persona uz kuras iespējām balstās var vienlaikus būt arī apakšuzņēmējs</t>
  </si>
  <si>
    <t>pretendnets tāmē pievienojis jaunas pozīcijas</t>
  </si>
  <si>
    <t>jaut.iesniegts pied.iesn.termiņa pēdējā dienā</t>
  </si>
  <si>
    <t>Vai jāpārtrauc 9. panta iepirkums, ja noteikts pārāk īss piedāvājumu iesniegšanas termiņš?</t>
  </si>
  <si>
    <t>No kuras summas rēķina 41.p. 11 daļas 2.punktā norādītos 150%</t>
  </si>
  <si>
    <t>kad un cik bieži būtu jāprecizē EIS esošais iepirkumu plāns</t>
  </si>
  <si>
    <t>kā rīkoties ja nevar iesniegt piedāvājumu EIS darbības traucējumu dēļ</t>
  </si>
  <si>
    <t>Kā iesniegt sūdzību par iepirkuma rezultātiem</t>
  </si>
  <si>
    <t>Ko darīt ja nevar konstatēt patiesā labuma guvēju?</t>
  </si>
  <si>
    <t>Vai pasūtītājam jārīko iepirkuma, lai izvēlētos transporta biļešu tālāk pārdevējus (pieņemu, ka RD un RS)</t>
  </si>
  <si>
    <t>PIL nolikumā būvuzraugam pieredzes nosacījums - stiklota siltumnīca vai oranžērija. vai atbilst, ja uzraudzījis 2 stāvu augtumā stikla sienas izbūvi</t>
  </si>
  <si>
    <t>Sējas Nd</t>
  </si>
  <si>
    <t>celtniecība, par cik jāpagarina pied.iesn.termiņš, ja veic grozījums AK</t>
  </si>
  <si>
    <t>NO ES OV saņets atgādinājums, ka nav iesniegts publicēšanai lēmums par līg. slēgšanas tiesību piešķiršanu, kas jādara? - Direktīvas, PIL nenosaka termiņu, kādā jāslēdz līgums, lai pieņem zināšanai un tikko ir lēmums tā nosūta publicēšanai.</t>
  </si>
  <si>
    <t>ES projekts. Būvuzraudzības līgums jau uz beigām. konstatēts, ka pretendents balstījies uz apakšuzņēmēja pieredzi un tas veiks 25% uzraudzības (metāla darbi). Bet apakšuzņēmēja speciālists tagad strādā pie pretendenta, līdz ar to apašuzņēmējs nodrošina tikai pieredzi, bet neko nedara līgumā. CFLA prasa, kā komisija pārliecinājās par apakšuzņēmēja, uz kuru balstījās, atbilstību. - Nu nekā. Izskatās pēc korekcijas.</t>
  </si>
  <si>
    <t>ko darīt, ja konkurents regulāri norāda TS nepatiesu informāciju</t>
  </si>
  <si>
    <t>par pieteiksanos 5. novembra seminaram</t>
  </si>
  <si>
    <t>kur mājaslapā atrast SIIK lēmumu apkopojumus, AT apkopojumus</t>
  </si>
  <si>
    <t>Jaundibināta biedrība - vai atbilst pasūtītāja statusam, ja būs ES projekts?- Jāskatās PIl 1.p.19.p. projekts vien vēl nepiešķir pasūtītāja statusu.</t>
  </si>
  <si>
    <t>9.p. iepirkumā nav iesniegti piedāvājumi, vai var piemērot 9_21?</t>
  </si>
  <si>
    <t>VSAC Vidzeme kā centralizēto iepirkumu iestādei jāveic iepirkums (iekārtu piegāde) AK zem ES par LM piešķirtiem papildu līdzekļiem, jāiztērē šogad. - Ieteicu AK steidzamības kaŗtībā, pēc tam var rīkot SP. Kā to pblicē PVS? - nosūtīju pie ID.</t>
  </si>
  <si>
    <t>BKUS (Margarita). Metu konkurss veikts ārpus e-vides. Vai ziņojums ir jāpublicē EIS? - Jā, MK 107 218.p. runā par pircēja profilu (un BUJ 9.p.(21) esam skaidrojuši, ka jāpublicē ziņojums EIs)</t>
  </si>
  <si>
    <t>iedzivotajs</t>
  </si>
  <si>
    <t>RNP neveic remontdarbus</t>
  </si>
  <si>
    <t>Priekules ND. Vai jāievēro nogaid. termiņš, ja tiek slēgta vispārīgā vienošanās un ir tikai 1 pretendents. - Nē, nav jaāpiemēro, var piemērot PIl 60.p.(9) 1.p.</t>
  </si>
  <si>
    <t>par izsoli, kas veikta saskaņā ar MK 97 un Konkrences likuma normu neievērošana</t>
  </si>
  <si>
    <t>PIL 9. p. 21.d. - kā veikt- ir skaidrojums IUB BUJ</t>
  </si>
  <si>
    <t>vai jāievēro nogaid. term., ja AK 1 pretendents - Nav jāievēro</t>
  </si>
  <si>
    <t>AUTO VIP BUSS, Liepāja. Pasažieru pārvadājumu pakalpojumiem sludina zemsliekšņus, uzvar piegādātāji ar dempinga cenām. Vai var vērsties pie pasūtītāja un lūgt skaidrot, kur sūdzēties? - Jā, var jautāt pasūtītājam, sūdzēties KP elektroniski, ja vēlas, var rakstīt iub.</t>
  </si>
  <si>
    <t>Jēkabpils ND</t>
  </si>
  <si>
    <t>Kā nodrošināt pārtikas pakas skolēniem dēļ kovid. Grozījumi?</t>
  </si>
  <si>
    <t>Veikta cenu izpēte par ēkas remontdarbiem (muiža), noslēgts līgums (līdz 20 000). Nepieciešami remontdarbi ēkā (pirts), principā tādi paši. Vai par tiem jāveic iepirkums?- iepirkumi jāplāno max kopā, vinalaikus jāvērtē ēku saistība, vienotā ekonomiskā funkcija. Drošāk ir plānot kopā, bet pasūtītaja lēmums.</t>
  </si>
  <si>
    <t>vai kritiskās infrakstruktūras apsardzes ieprikumam var piemērot adjil</t>
  </si>
  <si>
    <t xml:space="preserve">ja jau nopirkta viena mašīna un tagad atkal pērk, jāskaita kopā un jātaisa iepirkums pēc kopējās </t>
  </si>
  <si>
    <t>Meteoroloģijas centrs. 1) PIL 9.p. noslēdzies maijā, līgums vēl nav noslēgts, vai var slēgt tagad? 1 pretendents tikai (IT uzturēšana, ES fondi) - jā, var, ja pretendents piekrīt uz vecajiem nosacījumiem. Jāskatās, kas mainās līgumā, varbūt jāvērtē grozījumi (termiņi mainās). 2) SP - nopublicēts brīvprātīgais paziņojums, nevis paziņ. par līgumu. - jāpublicē pareizais, PIL noteiltais paziņojums par līgumu.</t>
  </si>
  <si>
    <t xml:space="preserve">Biseniece. Par ārvalstnieku izziņām par nodokļu parādiem (Lietuva) - saskaņā ar e-Certis ir institūcija, kura izsniedz šādas izziņas, neder tikai pasdeklarācija </t>
  </si>
  <si>
    <t>Vai PIL 9 ir jāprasa EVIPD - nē, bet ir jāpieņem , skat. BUJ 1.7.</t>
  </si>
  <si>
    <t>Kur atrst MVU definīciju, nolikumā saite neveras vaļā - norādīju ceļu uz skaidrojumu tīmeklī.</t>
  </si>
  <si>
    <t xml:space="preserve">Pašvaldība. Vai ieslēgtos-izslēgtos var organizēt 61.p.(3) 2.kārtībā? VAr, bet vispirms var izvērtet (5). Neesot skaidri pateikts nekur, vai 61.(3)2) ietver arī darbu izslēgšanu. </t>
  </si>
  <si>
    <t>ko darīt, ja pretendents a daļas piedāvājumu ielicis c daļā</t>
  </si>
  <si>
    <t>kāda jēga no ziņojuma, lēmuma un protokoliem, pārsteigums, ka PIL 9. pantā nav ziņojums, bet gan lēmumus</t>
  </si>
  <si>
    <t>ja pērk medicības iekārtu konplektu, kurā ietilpst arī dators un monitors,vai ir obligāti jāpiemēro ZPI prasības</t>
  </si>
  <si>
    <t>Saulkrasti noteikuši medicīnas preču ieprikumam tehn spec ar pilnīgi precīziem parametriem, apvienojuši visu vienā daļā, līdz ar to nevar iesniegt piedāvājumu</t>
  </si>
  <si>
    <t>par grozījumiem-kāda atšķirība 15% un 50%</t>
  </si>
  <si>
    <t>par groz, vai var samazināt apjomus neparedzētu apstākļu ietekmē</t>
  </si>
  <si>
    <t>Vai EIS izziņās uzrādās arī uzņēmuma amatpersonas</t>
  </si>
  <si>
    <t>Vai pretendentam var izsniegt protokolus, kamēr notiek piedāvājumu vērtēšana?</t>
  </si>
  <si>
    <t>Kā rīkoties, ja kapitālsabiedrībai deleģētas iepirkuma veikšanas tiesības, bet vienai daļai neizsniedz azdevumu, savukārt finansējumu atradis deleģētājs</t>
  </si>
  <si>
    <t>sia</t>
  </si>
  <si>
    <t>par mk 104 publikāciju</t>
  </si>
  <si>
    <t>eis iesniedz sia, bet piedāvājums ir personu apvienība</t>
  </si>
  <si>
    <t>par pil 40. pantu, protokolu izsniegšanu</t>
  </si>
  <si>
    <t>Valsts kontrole prasa kur pārbauda sankcijas</t>
  </si>
  <si>
    <t>ja pretendnetam ir nodokļu parāds, var rīkot sarunu procedūru</t>
  </si>
  <si>
    <t>mēģina iestāstīt, ka tā kā PIL 18.panta pirmajā daļā nav atsauce uz pil 8.panta pirmo daļu, ieprikuma plānā ieprikuma procedūras nav jānorāda</t>
  </si>
  <si>
    <t>Kā noformēt EIS publicējamo protokolu parakstus</t>
  </si>
  <si>
    <t>Kur var pārbaudīt ziņas par amatpersonu sodāmību no Ukrainas</t>
  </si>
  <si>
    <t>Uz kuru datumu līguma izpildes laikā jāpārbauda izslēgšanas nosacījumi jaunam apakšuzņēmējam</t>
  </si>
  <si>
    <t>vai drīkst iesneigt piedāvājumu, ja apakšuzņēmējs uzņemas 95% darbu izpildi</t>
  </si>
  <si>
    <t>Vai ja komisijas loceklis dabū atlaidi ieinteresētā piegādātāja veikalā, tas ir interešu konflikts?</t>
  </si>
  <si>
    <t>Vai drīkst sadalīt daļās būvdarbu līgumu, un noteikt ka visās daļās var iesniegt piedāvājumu tikai 1 pretendents</t>
  </si>
  <si>
    <t>vai sp pasūtītājam ir jāizpauž cenas; vai vispār publiskajos iepirkumos var būt komercnoslēpums</t>
  </si>
  <si>
    <t>vai iepriekš.inform.paziņojumā jānorāda, ka līg.saistīts ar ERAF, ja projekts vēl ir apstiprin.stadijā</t>
  </si>
  <si>
    <t>līg.izpildes laikā 100 % darbu nodošana apakšuzņēmējam</t>
  </si>
  <si>
    <t>VNI</t>
  </si>
  <si>
    <t>kad būs atbilde uz vēstuli</t>
  </si>
  <si>
    <t>vai jāpiemēro 9. pants, ja ir PIL II pielikums un nesasniedz 42 tūkst.</t>
  </si>
  <si>
    <t>skola vai var pāriet no ēdināšanas līguma uz pārikas piegādes līgumu</t>
  </si>
  <si>
    <t xml:space="preserve">Ja vienā daļā iesniegts iesniegums IUB, vai pārējās var slēgt līgumus? </t>
  </si>
  <si>
    <t>nepamatotas prasības šautuvēs/traktoriem/miličiem visi štepseļi ir (visi pasūtītāji slēdz līgumu ar vienu šautuvi, jo tur strādā bijušie policisti)</t>
  </si>
  <si>
    <t>vai pasūt.jāpilda CFLA norādījumi par grozījumu veikšanu</t>
  </si>
  <si>
    <t>kā cīnīties ar konkurentiem, kas norāda nepatiesu info</t>
  </si>
  <si>
    <t>saņemta atbilde no ID par publikāciju ESOV</t>
  </si>
  <si>
    <t>ko darīt, ja pretendents norāda, ka viņa pieredze ir konfidencionāla informācija</t>
  </si>
  <si>
    <t>kad būs atbilde uz vēstuli (par pil 3. pantu)</t>
  </si>
  <si>
    <t>pieredze personu apvienības ietvaros</t>
  </si>
  <si>
    <t>Jākabpils</t>
  </si>
  <si>
    <t xml:space="preserve">COVID ēdināšanu uz piegādi.. </t>
  </si>
  <si>
    <t>top 3 - oktobris</t>
  </si>
  <si>
    <t>top jautājumi okt</t>
  </si>
  <si>
    <t>top joku jautājumi okt</t>
  </si>
  <si>
    <t>ID j.</t>
  </si>
  <si>
    <t>Daudz jautājumu par 9.panta iepirkumiem (kā var paziņot par konkrētas daļas izbeigšanu bez rezultāta; vai iepirkums pārtraucams, ja paziņojumā nekorekti norādīta informācija par piedāvājumu iesniegšanas vietu), kā rīkoties, ja konstatēts, ka publicētā paziņojumā norādīta nekorekta līguma summa/uzvarētājs, kā aizpildīt rezultātu paziņojumā informāciju, ja pretendents izslēgts, bet izslēgšanas iemesls neatbilst tiem likuma pantiem, ko var atzīmēt veidlapā.</t>
  </si>
  <si>
    <t>1) Vai Publisko iepirkumu likuma 9.panta iepirkumā pretendents var piesaistīt apakšuzņēmējus (gan piedāvājumā, gan līguma izpildes laikā)?</t>
  </si>
  <si>
    <t>- jautājumu uzdošana</t>
  </si>
  <si>
    <t>Likuma 9.panta kārtībā rīkotam iepirkumam piegādātājs var piesaistīt apakšuzņēmējus, gan piedāvājuma iesniegšanas, gan līguma izpildes laikā.</t>
  </si>
  <si>
    <t xml:space="preserve">-- kad ir pēdējā diena? </t>
  </si>
  <si>
    <t>2) Vai pēc lēmuma pieņemšanas Likuma 9.panta iepirkumā ir nogaidīšanas termiņš?</t>
  </si>
  <si>
    <t xml:space="preserve">-- vai ir jāatbild, jāpagarina termiņš, </t>
  </si>
  <si>
    <t>3) Vai Likuma 9.panta iepirkuma nolikumā var veikt grozījumus nolikumā?</t>
  </si>
  <si>
    <t>- apakšuzņēmēji</t>
  </si>
  <si>
    <t>Likuma 9.panta kārtībā izsludinātam iepirkumam nevar veikt grozījumus iepirkuma dokumentācijā.</t>
  </si>
  <si>
    <t>-- vai pieredzi var balstīt uz speciālisti</t>
  </si>
  <si>
    <t>Vēl aktuāls jautājums - vai iepirkums pārtraucams, ja iepirkums nav publicēts EISā vienā dienā ar publicēšanu IUB mājas lapā (visbiežāk gadījumos, kad piektdienā publikācija nosūtīta uz ES OV, bet Biroja mājas lapā publicēts svētdienā, bet pasūtītājs tikai pirmdienā konstatē šo problēmu).</t>
  </si>
  <si>
    <t>-- apakšuzņēmēja nomaiņa - ja ir parāds, līguma izpildē</t>
  </si>
  <si>
    <t>-- cik var nodot apakšuzņēmējam - iepirkumā un līguma izpildē</t>
  </si>
  <si>
    <t>- PIL 9.pants</t>
  </si>
  <si>
    <t>viss spektrs - plānošana (vai jāskaita kopā), prasības, izsludināšana (eis vajag?), vērtēšana, izslēgšanas not., lēmums &amp; protokoli, līguma grozījumi</t>
  </si>
  <si>
    <t>NOVEMBRIS</t>
  </si>
  <si>
    <t>vai var pārtraukt vienu iepirkuma daļu, ja tajā konstatēta kļūda prasībās?</t>
  </si>
  <si>
    <t>pārtraukšana</t>
  </si>
  <si>
    <t>Vai ir nogaidīšanas termiņš pēc 9. panta iepirkuma, ja ir iesniegts tikai 1 piedāvājums</t>
  </si>
  <si>
    <t>Kā veikt iepirkumu? lūdz instrukciju soli pa solim</t>
  </si>
  <si>
    <t>būvdarbu iepirkums Mk.104 noteikumi</t>
  </si>
  <si>
    <t>Mk 104</t>
  </si>
  <si>
    <t>Vai speciālists ir persona, uz kuras spējām balstās?</t>
  </si>
  <si>
    <t xml:space="preserve">PIL 9(21) jāsludzina EIS? </t>
  </si>
  <si>
    <t>PIL 10.p. ES noteiktais līgumcenu slieksnis</t>
  </si>
  <si>
    <t>G.Norlinds interesējās par Sintijas skaidrojumu</t>
  </si>
  <si>
    <t>Vai var līgumā atrunāt, ka tas tiek pildīts pirms parakstīšanas? Kādā veidā jāpublicē šāds līgums?</t>
  </si>
  <si>
    <t xml:space="preserve">ja 2.11. iesniegts iik, 26.10. bijusi sēde, kad būs lēmums? nevar sazvanīt JD.. </t>
  </si>
  <si>
    <t>Par MK noteikumu 107. 196.p. piemērošanu. Vai pasūtītājam vienmēr nolikumā jānorāda pamatojums, kādēļ iepirkums nav sadalīts daļās?</t>
  </si>
  <si>
    <t>Par PIL 50.p. 5. un 6.d. Banka, kura sniedz garantijas prasa, vai, ja pasūtītājs prasa gan piedāvājumu, gan saistību izpildes nodrošinājumus, un konkursā uzvarējušais pretendents iesniedz saistību izpildes nodrošinājumu (piedāvājuma nodrošinājums attiecīgi zaudē spēku), bet pēc tam nenoslēdz līgumu, pasūtītājs varētu prasīt saistību izpildes nodrošinājuma summu no bankas (nolikumā noteikts, ka var prasīt).</t>
  </si>
  <si>
    <t xml:space="preserve">Par nodokļu pārbaudes datumiem līguma izpildes laikā piesaistītam apakšuzņēmējam. </t>
  </si>
  <si>
    <t>Vai jāveic publikācija PVS ja lauzts līgums</t>
  </si>
  <si>
    <t>Varētu būt TOP</t>
  </si>
  <si>
    <t xml:space="preserve">būvniecības līguma izpildē uzņēmējs informē, ka piesaistīs apakžuzņēmēju līdz 10%. viņam ir nodokļu parādi.. </t>
  </si>
  <si>
    <t>Vai pretendentu par izslēgšanu var informēt pirms galīgā lēmuma par rezultātiem pieņemšanu</t>
  </si>
  <si>
    <t>37.p.</t>
  </si>
  <si>
    <t>Šo arī bieži prasa</t>
  </si>
  <si>
    <t xml:space="preserve">Vai 10.p. kārtībā veiktam iepirkumam pasūtītājs var piemērot PIL 42.p.? </t>
  </si>
  <si>
    <t>PIL 10.p. un 42.p.</t>
  </si>
  <si>
    <t>apsardzē sūdzība, ko darīt, lai nodrošinātu pakalpojuma nepārtrauktību</t>
  </si>
  <si>
    <t>metu konkursa kvalifikācijā vērtē nodokļu parādus, ko darīt</t>
  </si>
  <si>
    <t>SP vai ir nogaidīšanas termiņš</t>
  </si>
  <si>
    <t>vai var grozīt līgumu un pielikt klāt vēl vienu pasūtītāju</t>
  </si>
  <si>
    <t>vai ja pārtrauc PIL 9. panta iepirkumu, ir jāpārbauda izslēgšanas noteikumi</t>
  </si>
  <si>
    <t>vai pēc SP var uzreiz slēgt līgumu</t>
  </si>
  <si>
    <t>kā veikt cenu aptauju</t>
  </si>
  <si>
    <t>Vai zemsliekšņa iepirkumos vienmēr jāveic tirgus izpēte.</t>
  </si>
  <si>
    <t>izpēte</t>
  </si>
  <si>
    <t>Vai pēc līguma laušanas jāpublicē paziņojums PVS.</t>
  </si>
  <si>
    <t>Vai pēc saurunu procedūras ir jāievēro nogaidīšanas perioids pirms līguma slēgšanas.</t>
  </si>
  <si>
    <t xml:space="preserve">Par PIL 11.p. - vai pērkot IT programmatūras, vērtējot vai līgumcenas jāskaita kopā, jāņem vērā CPV kodi. </t>
  </si>
  <si>
    <t xml:space="preserve">Par nepamatoti lētu piedāvājumu - kā pretendents var apliecināt, ka piedāvājums nav nepamatoti lēts. </t>
  </si>
  <si>
    <t>Kādi izslēgšanas noteikumi jāpārbauda slēgta konkursa 2. kārtā.</t>
  </si>
  <si>
    <t>ADJIL vai sarunu procedūrā ar sākotnējo publikāciju ir atklāta piedāvājumu atvēršana</t>
  </si>
  <si>
    <t>ja bijusi sūdzība un pasūtītājs IUB nosūtījis jauno lēmumu, vai IUB vēl kaut ko sūta atpakaļ</t>
  </si>
  <si>
    <t xml:space="preserve">uzreiz pēc līguma noslēgšanas piegād grib nodot apakšuzņēmejam 100 % </t>
  </si>
  <si>
    <t>kādu termiņu noteikt, piemērojot 41_6</t>
  </si>
  <si>
    <t>vai tikai IUB ir tiesibas pieprasīt iepirkuma dokumentāciju un vai izbeidzot SP bez rezultāta jāpublicē PIL 29_1 paziņojums</t>
  </si>
  <si>
    <t>norvēģu pretendnetam kā pārbaudīt izslēgšanas noteikumus</t>
  </si>
  <si>
    <t>meklē 2015. gada veikta iepirkuma dokumentāciju, vajag tiesu izpildītājam</t>
  </si>
  <si>
    <t>vai SP ir jāpublicē paziņojums par izbeigšanu, vai var rīkot SP, ja ES ir piegādātāji, bet Latvijā nav</t>
  </si>
  <si>
    <t>ko nozīmē izslēgt pretendentu un ko nozīmē noraidīt</t>
  </si>
  <si>
    <t xml:space="preserve">vai PIL 46_3_1/2 var attiecināt arī uz piesaistīto speciālistu </t>
  </si>
  <si>
    <t>balstīšanās</t>
  </si>
  <si>
    <t>pasūtītājs neveic grozījumus pēc sik lēmuma</t>
  </si>
  <si>
    <t>vai atbildību par līguma izpildi nes piegādātājs vai ražotājs</t>
  </si>
  <si>
    <t>vai var mainīt pasūtītāju līguma izpildē;kā plānot ieprikumu, ja funkciju pārdales rezultātā pasūtītājs iegūst jaunas saistības</t>
  </si>
  <si>
    <t>TM iedod naudu ko tagad darīt</t>
  </si>
  <si>
    <t>EVIPD 9. p. nav iesniegti speciālistu cv, vai attiecībā uz drupal iekļaut kā atlases prasību vai pie kritērijiem labak, kā rīkot pieg.apspriedi</t>
  </si>
  <si>
    <t>evipd</t>
  </si>
  <si>
    <t>līg.pagarināšana ņemot vērā covid</t>
  </si>
  <si>
    <t>Līdz kuram brīdim darbojas iepirkuma komisija</t>
  </si>
  <si>
    <t>Vai nelaiķu pārvadājumu pieredzes apliecināšanai 3 gadu iepriekšējo periodu skaita kā 18.19. un 20. gads.</t>
  </si>
  <si>
    <t>kvlifikācija</t>
  </si>
  <si>
    <t>AK - kā reāli ir "vērtēt no otra gala"?</t>
  </si>
  <si>
    <t xml:space="preserve">vai nolikumā kvalifikācijas parsībās var norādīt vārdu "vismaz"? vai tomēr labāk prasīt konkrētu betonēto apjomu, pie., 700 kvm? </t>
  </si>
  <si>
    <t>Kuru dienu saskaņā ar VID izziņu uzskata par nodokļu parāda apmaksas dienu</t>
  </si>
  <si>
    <t>izziņas</t>
  </si>
  <si>
    <t>interesējās par prokuratūras vēstulēm</t>
  </si>
  <si>
    <t>Par 11.p. 6 d. piemērošanu</t>
  </si>
  <si>
    <t>Vai datortehnikas iepirkumam var noteikt prasību, ka pretendents ir oficiālais dīleris?</t>
  </si>
  <si>
    <t xml:space="preserve">Vai ja pret. iekšējā kārtībā ir paredzēts min. </t>
  </si>
  <si>
    <t>Par 11.p. 6 d. piemērošanu (cits pasūtītājs)</t>
  </si>
  <si>
    <t>Par 4.panta 2. daļas piemērošanu</t>
  </si>
  <si>
    <t>beidzies ēdināšanas līgums. vai būtu pamatoti, atsaucoties uz nestabilo situāciju COVID dēļ, noslēgt līdz gada brigām un tad slēgt llielo, skatoties, ko IzM lems</t>
  </si>
  <si>
    <t>pasūtītājs neļauj iesniegt ekvivalentu, kur vērsties? PIL 9 &amp; Ventspils augstskola</t>
  </si>
  <si>
    <t>Vai var plānoto iepirkumu sadalīt, katram iepirkumam piemērojot sākotnēji paredzēto procedūru</t>
  </si>
  <si>
    <t>Vai var iesniegt neiesniegtu pretendenta apliecinājumu par resursiem</t>
  </si>
  <si>
    <t>Kāds ir minimālais termiņš piedāvājumu iesniegšanas pagarināšanai AK virs ES sliekšņa?</t>
  </si>
  <si>
    <t>Kāds dokuments var kalpot par nodokļu parādu neesamības apliecinājumu</t>
  </si>
  <si>
    <t>Aizdomas par negodīgu konkurenci grāvju pļaušanas iepirkumā</t>
  </si>
  <si>
    <t>Kā pretendentus informē par līguma slēgšanas tiesību piešķiršanu VV ietvaros?</t>
  </si>
  <si>
    <t>Ja vienīgais pretendents atsakās slēgt līgumu, iepirkums ir pārtraukts vai izbeigts?</t>
  </si>
  <si>
    <t>VID izziņā rakstīts: Nodokļu parāda nav. Nevar apliecināt, ka nebija uz 2.datumu, jo piegādātājs nav iensiedzis visus dokumentus.. teicu, lai parasa VID skaidrot</t>
  </si>
  <si>
    <t xml:space="preserve">pieņēma lēmumu par pārtraukšanu. nauda parādijās, pieņēma lēmumu - atelt lēmumu par pārtraukšanu un noslēgt līgumu ar izvēlēto pretendnetu. vai jāievēro nogaidīšanas termiņš? </t>
  </si>
  <si>
    <t xml:space="preserve">vai EIS iepirktie datori jāskaita kopā ar tagad nepieciešamajiem specifiskajiem? </t>
  </si>
  <si>
    <t>(1) par vērtēšanu pretējā virzienā; (2) vai PIL 10.p. iepirkumam var izvēlēties izslēgšanas nosacījumus</t>
  </si>
  <si>
    <t>Kā ieniegt sūdzību par prasībām (termiņš, kērtība) - PIL 68.p.</t>
  </si>
  <si>
    <t>Būvnieks kavē līguma izpildi, jo jumta materiāla piegāde no Baltkrievijas kavējas. Izskatīt līgumā noteikto par līguma izpildes termiņiem un sankcijām, nav vienīgais šāda materiāla avots.</t>
  </si>
  <si>
    <t>pasūt noteicis viņaprāt ierobežojošas prasības 9.p. iepirkuma, ko darīt</t>
  </si>
  <si>
    <t>9.p. iepirkums noslēdzies, iesniegti 3 piedāvājumi. Pasūtītājs konstatē, ka tehniskā spec. neatbilst vajadzībām (rakstītāji sajaukuši) . Pārtraukt, ja ir obj. pamatojums, 9.p.(15)</t>
  </si>
  <si>
    <t>ADJIL vai sarunu procedūrā ar sākotnējo publikāciju ir atklāta piedāvājumu atvēršana (BVKB iepirkums). 47(2) atklāta atvēršana ir tikai SK un KD.</t>
  </si>
  <si>
    <t>sarunu procedūrasd rīkošana/ ārkārtas apstākļi/beidzies līgums</t>
  </si>
  <si>
    <t>auto piegāde bez iepirkuma veikta</t>
  </si>
  <si>
    <t>Kāpēc PVS nevar redzēt informāciju par iepirkumu, atverot paziņojumu. Info ir pieejama par iepriekšējiem 5 gadiem+tekošais (arī OV prakse). Var saņemt, prasot pasts@ub.gov.lv. Ir BUJ par šo PVS sadaļā - 3 d.d. laikā ID aizsūta PDF formātā.</t>
  </si>
  <si>
    <t>Krustpils novada domes veiktas tirgus izpētes, nepiemērojot PIL</t>
  </si>
  <si>
    <t>t.izpēte</t>
  </si>
  <si>
    <t>Vai šeit konstatējama arimētiska kļuda fin. piedāvājumā - jā, ir konstatējma (FP ir kolonna ar vienību skaitu un kolonna ar venības cenu, nor'dīta aprēķina kārtība, formula nav iestrādāta veidlapā, bet nepareizi aprēķināts reizinājums. Pretendents arī nebūtu uzvarētājs jebkurā gadījumā)</t>
  </si>
  <si>
    <t>Vai konstatējams nodokļu parāds, ja ir vienošanās ar VID par parādu atmaksu - Jā, ir, skat. skaidrojumu IUB vietnē</t>
  </si>
  <si>
    <t>Probācijas dienests. Vai jāskaita kopā mobilie telefoni, austiņas datoram un web kameras, ja katram savs CPV kods. Jāvērtē, skat. skaidrojumu pie CPV klasifikācijas.</t>
  </si>
  <si>
    <t>lauzts iepirk.līgums, SP piemērošana ar to pašu</t>
  </si>
  <si>
    <t>vai iepirk.komis.sekretāram obligāti japaraksta apliecinājums,vai publicējot brīvprātīgo paziņojumu iestājas nogaidīšanas termiņš</t>
  </si>
  <si>
    <t>vai pasūt pēc iepirk.līg noslēgš.var grozīt līgumu par labu piegādātājam attiecībā uz garantijas maiņu</t>
  </si>
  <si>
    <t>(1) nepareizs paraugs iesniegts,  līdz ar to pretendents noraidīts, iesniegs sūdzību; (2) fin.piedāvājuma vietā pievienots nepareizs fails, vai varētu būt pamats noraidīt?</t>
  </si>
  <si>
    <t>vai ir noteikts termiņš papildu informācijas sniegšanai?</t>
  </si>
  <si>
    <t>Publisko iepirkumiu regulējumu nepiemēro, bet vēlas piemērot principus.. pārtrūka saruna</t>
  </si>
  <si>
    <t xml:space="preserve">no kādas summas pašvaldībai jārīko iepirkums par pakalpojumiem - </t>
  </si>
  <si>
    <t>ja napieciešams papildu līgums (cita adrese) par ēdināšanu, kāds ir ārākais iepir. veikšanas process</t>
  </si>
  <si>
    <t>vai ir kādi jaunumi SP piemērošanas pamatojumu jomā</t>
  </si>
  <si>
    <t>(1) kādas darbības AK beigās ir zem/virs ES sliekšņa no pasūt. puses? (2) PIL19(3) visas zaļās prasības jāpiemēro?</t>
  </si>
  <si>
    <t>VSAC Videzeme. Ņemot vērā, ka ir ārkārtas stāvoklis, vai var piemērot MK 12.03.2020. rīkojumā Nr.103 noteiktās atkāpes no iepirkumu regulējuma? Nē, nevar, jo šie MK ir zaudējuši spēku 10.06.2020. Pašreizējais regulējums atkāpes neparedz.</t>
  </si>
  <si>
    <t>COVID</t>
  </si>
  <si>
    <t>Inga Veidere(?) Prokuratūra, meklē Līgu -  jāpārruna kāda iepriekšēja lieta, kur nav OK. Gaidīs, kamēr LĪga būs atpakaļ no atvaļinājuma.</t>
  </si>
  <si>
    <t>lig groz. 61.p.</t>
  </si>
  <si>
    <t>Vai biedrībai, kura nav finansējuma saņēmējs, jāpublicē iepirkums EIS</t>
  </si>
  <si>
    <t>EIS</t>
  </si>
  <si>
    <t>Kā veikt depozīta iemaksu par dažādām ieprikuma daļām</t>
  </si>
  <si>
    <t>Daugavpils dome, Centralizēto iepirkumu nodaļa.Vai automašīnu piegādes iepirkumā uzņēmums, kurš automašīnas pārbūvēs, un automašīnu ražotājs ir uzskatāmi par personām, uz kuru spējām balstās vai apakšuzņēmējiem un vai attiecīgi jāpārbauda izslēgšanas noteikumi un sankcijas. Ja balstās uz spējām, jāpārbauda, ja sniegs pakalpojumu 10% vai vairāk jāpārbauda. Ja veiks piegādi nav jāpārbauda. PIl 42.p. (1) 10), 11) 14), 1.p.1)</t>
  </si>
  <si>
    <t>Ceļojumu aģentūru pakalpojuma iepirkums, AK. Ir paredzēts, ka pasūtītājs izsūtīs uzdevumus (ceļojuma rezervēšanas pieprasījumus),  jāatrisina stundas laikā. No 5 pretendentiem 2 ir zvanījuši un lūguši informēt, kad tas uzdevums būs, jo darbinieki strādā attālināti un no mājām visas datubāzes u.c. nav pieejamas. Vai komisija var iepriekš informēt, kurā tieši dienā uzdevums tiks nosūtīts? Nolikums ne atļauj, ne aizliedz. - Loģiski izsecinājām, ka, ja nav sakārtotas sistēmas, nevarēs laikus izpildīt arī īstu pasūtījumu - droši vien nebūtu jāinformē par uzdevuma nosūtīšanas dienu.</t>
  </si>
  <si>
    <t>ZM Vai ar Āfrikas mēri slimu cūku nobeigšana, transportēšana, sadedzināšana ir civilās aizsardzības, civilās drošības un katastrofu novēršanas jomas pakalpojums un attiecīgi būtu piemērojams PIL 3.p.(1) 10.p. izņēmums vai 2.pielikums. Jā, 75222000-8 civilās aizsadzības pakalpojumi ir 2.pielikums (10.grupa), ja ir izsludināta katastrofa (Civilās aizsardzības un katastrofas pārvaldības likums 4.p.(1).</t>
  </si>
  <si>
    <t>Vai var piemērot 100% korekciju, ja iepirkumu komisijas priekšsēdētājs pēc nolikuma prasību izstrādes ir 1 dienu nodarbināts pie pretendenta</t>
  </si>
  <si>
    <t>Kā nomainīt PVS sistēmas administratoru</t>
  </si>
  <si>
    <t>FKTK pirks elektroauto, līzingā, AK. Ir izskatīts modelis, vai to var norādīt dokumentos? Nē, nedrīkst nepamatoti ierobežot konkurenci.</t>
  </si>
  <si>
    <t>Latvijas Vieglatlētu savienība. Valsts finansējums Covid seku novēršanai - kā iepirkt? Neatbilst pasūtītāja definīcijai (pamatā - biedru naudas). MK 104 jāpiemēro (BUJ- MK 104, Kontakti-PVS-Finansējuma saņēmēja reģistrācija, Aktualitātes - Iepirkumu izzinošana- Saskaņā ar MK 104+Publisko elektronisko iepirkumu noteikumi par EIS)</t>
  </si>
  <si>
    <t>Pasūtītājs pēc uzvarētāja paziņojuma atklājis kļūdu specifikācijā un izlēmis pārtraukt iepirkumu, ko darīt uzvarētājam</t>
  </si>
  <si>
    <t>Kā nopirkt būvmateriālus remontiem, ja nav precīzi zināmas specifikācijas un daudzumi. Maksimāli paredzēt, ko var un preču grupas, atrunāt, kādas varētu būt variācijas, slēgt VV.</t>
  </si>
  <si>
    <t>vai izslēgšanas nosac.jāpārbauda mātes uzņēmumam, ja piedāvājumu iesniedz filiāle</t>
  </si>
  <si>
    <t>vai ir iepirkumu veikšanas izņēmumi, līdzīgi kā bija martā?</t>
  </si>
  <si>
    <t>Ja vajadzīgs koriģēt tehniskās specifikācijas pozīciju, kā veikt grozījumus līgumā?</t>
  </si>
  <si>
    <t>Ko darīt, ja EIS izsludināts iepirkums, bet aizmirsās pievienot nolikumu?</t>
  </si>
  <si>
    <t>Vai var nevērtērt saimniecisko izdevīgumu vienīgajam pretendentam, ja tas atbilst atlases prasībām</t>
  </si>
  <si>
    <t>ZM 9.p. Nevar saprast, atbilst tehniskie piedāvājumi TS vai nē (acīmredzot neprecīdza TS). - Var lūgt izskaidrot, 41.p. (8), bet nevar prasīt papildināt.</t>
  </si>
  <si>
    <t>gada sākumā bija izņēmumu uz nodokļiem, vai tagad arī būs?</t>
  </si>
  <si>
    <t>ZM Automašīnu (jaunu) iepirkums. Piegādātās mašīnas degv. patēriņš pie reģistrācijas izrādās par 0,1 l/km lielāks nekā teikts piedāvājuma dokumentos. Noskaidrot, kā tas ietekmē uzvaretāja izvēli, vai ir iespējama pieļaujamā kļūda šajos tehniskajos datos.</t>
  </si>
  <si>
    <t>Vai izskatot apakšuzņēmēja nomaiņu līguma darbības laikā obligāti jāsasauc komisija?</t>
  </si>
  <si>
    <t>Vai drīkst vērtēt kvalifikāciju tikai tam pretendentam, kurš atzīts par uzvarētāju?</t>
  </si>
  <si>
    <t>var būt topā</t>
  </si>
  <si>
    <t>Ko darīt, ja tiek slēgta VV ar vairākiem pretendentiem un 3 ir vienāda cena</t>
  </si>
  <si>
    <t>EIS neiet opcija neregulēts iepirkums</t>
  </si>
  <si>
    <t>PIL 47. 48. panta ieklausana kritērijos AK, kas nesasniedz MK līgumcenu robežvērtību</t>
  </si>
  <si>
    <t xml:space="preserve">Vai ja pieaicinātais eksperts atzinis ka teh. piedāvājums neatbilst nolikuma prasībām, var noraidīt pretendentu? </t>
  </si>
  <si>
    <t>nokavēts sūdzības iesniegš.termiņš attiecībā uz prasībām, pasūt.prasa 2 specīāl., ir viens, kas izpilda abas funkcijas, vai ierobežojoši</t>
  </si>
  <si>
    <t>Par līg. groz. sakarā ar attālināto darbu Covid sakarā</t>
  </si>
  <si>
    <t>kašķis ar CFLA par piedāvājuma nodrošinājumu</t>
  </si>
  <si>
    <t>Kā veikt zemsliekšņa iepikrumu, ja preces summa nesasniedz 10 000</t>
  </si>
  <si>
    <t>Kā mainīt pulikāciju PVS, ja tiek izdarīti grozījumi AK nolikumā</t>
  </si>
  <si>
    <t xml:space="preserve">nevar atrast skaidrojumu par biežāk konstatētajām neatbilstībām </t>
  </si>
  <si>
    <t>vai pasūt ir pienākums atbildēt uz iesūtīto jautājumu, ja nokavēts termiņš</t>
  </si>
  <si>
    <t>Vai SPSIL veiktiem zemsliekšņa iepirkumiem var izmantot EIS funkcionalitāti</t>
  </si>
  <si>
    <t>Par ārvalstu izziņu termiņiem</t>
  </si>
  <si>
    <t>vai apvien.buvdarbu/projekt.iepirkuma var iekļaut prasību pēc konkrētam tāmēm/KD negatīvs atzinums kautkad</t>
  </si>
  <si>
    <t>9. pantā nav iesniegti piedāvājumi, kā rīkoties?</t>
  </si>
  <si>
    <t>Kā rīkoties, ja tehnisko specifikāciju līdz galam nav iespējams nofurmulēt, jo nav zināms pilnīgi visu preču apjoms, kas būs nepieciešams</t>
  </si>
  <si>
    <t>Meklē Sintiju par Sintijas vēstuli</t>
  </si>
  <si>
    <t>vai ir termiņš, cik ilgi pasūtītājs var vērtēt piedāvumus, joprojām vērtē</t>
  </si>
  <si>
    <t>Ja personas par kurām jāpieprasa izziņas reģistrētas vienā valstī, bet dzīvo citā. no kuras valsts jāpieprasa izziņas</t>
  </si>
  <si>
    <t>vai piedāvājums ir nepamatoti lēts</t>
  </si>
  <si>
    <t>Vai var prasīt speciālistu pieredzi 5 gadi ja pretendenta pieredzi prasa 5 gadi</t>
  </si>
  <si>
    <t>vai valdes loceklis var būt iepirkuma kom.priekšsēdētājs</t>
  </si>
  <si>
    <t xml:space="preserve">ko darīt ja 9 pantā nav iesniegti piedāvājumi </t>
  </si>
  <si>
    <t>Meklē Mucenieces kundzi. ko darīt ja nevar sazvanīt</t>
  </si>
  <si>
    <t>Vai var grozīt līgumu ja nepieciešamas papildus piegādes</t>
  </si>
  <si>
    <t>Nepamatoti lēts piedāvājums, vai pietiek ar pretendenta paskaidrojumu</t>
  </si>
  <si>
    <t>veikta tirg.izpēte, piemērot 9.p vai AK, nevar vienoties komisija</t>
  </si>
  <si>
    <t xml:space="preserve">ja tiek reorganizēts un pārņemts uzņēmums, vai uz jauno varēs atsaukties (pieredze, darbinieki) </t>
  </si>
  <si>
    <t>Vai var pieprasīt citu pretendentu piedāvājmus ja iesniegta sūdzība</t>
  </si>
  <si>
    <t>68.p?</t>
  </si>
  <si>
    <t xml:space="preserve">vai var atrunāt līgumā covid apstākļus, ka var nebūt pieejams viss apjoms </t>
  </si>
  <si>
    <t>vai var uzskatīt par pietiekamu apliecinājumu EIS izziņu par nodokļu parāda neesamību, ja EIS ziņo, ka ir tehniskas problēmas</t>
  </si>
  <si>
    <t>Kādas ir būvniecības iepirkumu līgumcenu robežvērtības</t>
  </si>
  <si>
    <t>vai ēdināšanas iepirkumam var piemērot 10. panta regulējumu</t>
  </si>
  <si>
    <t>AK nolikumā bija prasīts iesniegt ISO, piegādātājs iesniedza infirmāciju, ka iso ir procesā. pēc piedāvājuma atvēršanas pasūtītājs pieprasa iesniegt ISO sert. ar oktobra datumu, un Igaunijas pretendentam notariāli apstiprinātas izziņas. // Igaunijā arī esot e-sistēma kur var iegūt izziņas  // pas. Liepājas Jūrniecūbas koledža</t>
  </si>
  <si>
    <t>vai PIL 9.pnata iepirkumā var paredzēt PIL 42.panta izslēgšanas nosacījumu par iepriekšējā līguma nepildīšanu</t>
  </si>
  <si>
    <t>piegādātājs prasa mainīt liguma apmaksas kārtību - no 1 reizes beigās uz vairākām līguma izpildes laikā... moš var, ja iesniedz detalizētu pamatotu shēmu, ka tas nepieciešams COVID dēļ ??</t>
  </si>
  <si>
    <t xml:space="preserve">vai SP,ja ir 2 piegādātāji, jāievēro nogaidīšanas laiks?  </t>
  </si>
  <si>
    <t xml:space="preserve">Vai šobrīd var veikt COVID grozījumus? </t>
  </si>
  <si>
    <t>kas jāpiemēro: mazias iepirkums vai PIL 9, ja būvneicības iepirkuma līg.cena ir 85tk.euro.. eis sajaucis galvu</t>
  </si>
  <si>
    <t>kā saprast prasību? vai var balstīties uz apakšuzņēmēju... prasa pasūtītājam (SIgulda) - nav atbilžu, lai sniedz iesniegumu</t>
  </si>
  <si>
    <t xml:space="preserve">sīkāk par cenu aptauju.. </t>
  </si>
  <si>
    <t xml:space="preserve">Onkoloģijas pacinetu biedrība (?) kā iepirkt telpas nometnei.. diez vai ir PIL subjekts.. </t>
  </si>
  <si>
    <t>iep.priekšmets  - autobuss ar šoferi  - ja autobusi ir nomā, vai iznomātāju var uzskatīt par personu uz kuras spējām balstās?</t>
  </si>
  <si>
    <t>vai apsrdzes iepirkumos jāparedz ESPD?</t>
  </si>
  <si>
    <t>visi nodokļi nez PVN? kā to nosaka</t>
  </si>
  <si>
    <t>Vai par SPSIL veiktu sarunu procedūru bez dalības uzaicinājuma, bet ar brīvprātīgo paziņojumu par rezultātiem var iesniegt sūdzību?</t>
  </si>
  <si>
    <t>Vai 9.p. 21.d. veiktā procedūrā piedāvājumus obligāti jāsaņem EIS?</t>
  </si>
  <si>
    <t>Ir noslēgts īgums ar noteiktu maksimālo summu izlietošanai, summa ir gandrīz sasniegta, bet par atlikušo summu neko vairs nevar nopirkt, vai līguma izbeigšana būs pretrunā ar PIL?</t>
  </si>
  <si>
    <t>Vai līgumcenā jārēķina iekšā PVN? kā ar citiem nodokļiem?</t>
  </si>
  <si>
    <t>Ja iesniedz sūdzību par vienu iepirkuma daļu, vai var turpināt pārējo iepirkumu?</t>
  </si>
  <si>
    <t>Vai ja VV slēdz saskaņā ar 60. panta devīto daļu, var neievērot nogaidīšanas termiņu?</t>
  </si>
  <si>
    <t>Kā nomainīt administratoru PVS sistēmai?</t>
  </si>
  <si>
    <t>vai pasūtītājs drīkst publicēt atvēršanas protokolu konkursa procedūrai ar sarunām?</t>
  </si>
  <si>
    <t xml:space="preserve">Vai izslēgšanas nosac.jāpārbauda mātes uzņēmumam, ja piedāvājumu iesniedz filiāle </t>
  </si>
  <si>
    <t>Kā publicēt metu konkursa rezultātu ziņojumu ja viens dalībnieks izslēgts pamatojoties uz 205.daļu.</t>
  </si>
  <si>
    <t>vai pasūtītājs var neatklāt cenu aptaujas rezultātus?</t>
  </si>
  <si>
    <t>Vai pasūtītājs pēc automašīnas līzinga nomas termiņa beigām var atpirkt automašīnu. Vai var atpirkt automašīnu piemērojot PIL 9.p. 21.d.</t>
  </si>
  <si>
    <t>RD LD. Iesniegti piedāvājumi, vienam neveras vaļā piteikuma vēstule. Tiks slēgta VV ar visiem pretendentiem.- Nebūtu samērīgi tāpēc vien noraidīt.</t>
  </si>
  <si>
    <t>Ko darīt, ja nestrādā EIS izziņu sistēma (jau no 12. novembra)</t>
  </si>
  <si>
    <t>Kā noslēgt līgumu par 5. panta pirmās daļas izņēmumu (siltumenerģija)</t>
  </si>
  <si>
    <t xml:space="preserve">Metu konkurss, nogaidīšanas termiņš iet. Vai meti (telpiski, uz planšetes) ir rādāmi citiem metus iesniegušajiem? MK 107 par metiem neregulē šo. Izejot no MK 107  220. un 221.punkta par Autortiesību likuma piemērošanu metiem, citām personām varēs rādīt tikai godalgotos metus, kuru autortiesības būs pārgājušas pasūtītājam, pēc piedāvājumu vērtēšanas un pārsūdzības termiņa beigām. </t>
  </si>
  <si>
    <t>Interesants.</t>
  </si>
  <si>
    <t>Nosūtījis paziņojumu publicēšanai PVS, to nepieciešams labot - novirzīts uz ID.</t>
  </si>
  <si>
    <t>Par līguma slēgšanas termiņu pēc nogaidīšanas perioda slēgtā konkursā. PIl 68.p.</t>
  </si>
  <si>
    <t>tas pats vecais jautājums - VID nav aktualizējis ziņas par nodokļu nomaksu un ko darīt ar 50 opretendnetiem vv ietvaros</t>
  </si>
  <si>
    <t>Sevišķi tups. Slēdz vispārīgo vienošanos, neskaidrība par līguma noformējumu, kolēģi neviens nesaprot viņa sāpi. Skat. PIL 56.pantu.</t>
  </si>
  <si>
    <t>Ja iepirkumam 52 daļas, vai katrai daļai jānosaka paredzamā līgumcena?</t>
  </si>
  <si>
    <t>PIL 9(21) daļas piemērošana</t>
  </si>
  <si>
    <t>Vai var pārsūdzēt IUB 9.panta iepirkumu?</t>
  </si>
  <si>
    <t>Vai PIL regulē avansa apmaksas apjomu iepirkuma līgumos?</t>
  </si>
  <si>
    <t>Par pieredze un finanšu stavokļa pārbaudi - par cik gadiem var prasīt pakalpojumu iepirkumam. Par 3 g., bet, ja ir pamatojums, var pagarināt.</t>
  </si>
  <si>
    <t>pieredze</t>
  </si>
  <si>
    <t>Par 2.pielikuma (apsardze) paziņojumu pubicēšanu PVS - tieši tāpat kā AK +3 d.d. pārbaudei (arī ja zem ES sliekšņa)</t>
  </si>
  <si>
    <t>2.pielikums</t>
  </si>
  <si>
    <t>Rucavas ND 9.p. būvdarbi. Tāmē ierakstīta tā darbaspēka nodokļa likme, kura hipotētiski stasies spēkā nākamgad. Būvnieki iebilst, ka tas neatbilst pašreizējiem NA. Varbūt labāk pārtraukt, sakārtot tāmi un izsludināt vēlreiz.</t>
  </si>
  <si>
    <t>Kur ir atrodams skaidrojums par PIL 2.pielik. iepirkumu. Atradām</t>
  </si>
  <si>
    <t>Piedāvājuma vērtēšana, vai var nomainīt piedāvājumā  norādītos pretendenta pieredzi apliecinošos objektus - nē, nevar, tā būtu piedāvājuma grozīšan.</t>
  </si>
  <si>
    <t>Vai vienā iepirkumā var prasīt identisku pieredzi (obekti, veiktie darbi) gan pretendentam, gan t;a speciālistiem. Var, ja tas svarīgi līguma izpildei.</t>
  </si>
  <si>
    <t>vai tiešām nav jāpiemēro likums, iepērkot veselības un soc. pakalpojumus, ja cpv kods atbilst 10.p. 2.d.</t>
  </si>
  <si>
    <t>BKUS vai starp slimnīcām (piem., analīžu veikšanā) var piemērot PIL 4.p. (5). Rakstīs, jo nav skaidrs, kā aprēķināt 20%.</t>
  </si>
  <si>
    <t>in house</t>
  </si>
  <si>
    <t>Vai ADJIL 47. panta 3. daļa attiecas arī uz sarunu procedūru?</t>
  </si>
  <si>
    <t>PIL 10_2 , vai atbilstošs CPV kods 2. pielikumam</t>
  </si>
  <si>
    <t>šoferis ar nomu, balstīšanās/vai apakšuzņēmējs</t>
  </si>
  <si>
    <t>EVIPD 9.p., vai jāprasa tam, kas iet uz uzvaru apliecinoši dokumenti</t>
  </si>
  <si>
    <t>lielais iepirkms ar milzīgu tehnsiko speceni, kā labāk vērtēt</t>
  </si>
  <si>
    <t>EIS un PVS PIL 9 piedāvājuma iesniegšanas datumus liek dažādus</t>
  </si>
  <si>
    <t>piemērojot zaļo iepirkumu, vai oblifgāts 1. pielikums</t>
  </si>
  <si>
    <t>kāpēc IUB neskata 9.panta sūdzības kā procedūras</t>
  </si>
  <si>
    <t>pil 9 panta iep. daļā nav iesnigti piedāvājumi.. ES naudas - rīkos jaunu PIL 9</t>
  </si>
  <si>
    <t xml:space="preserve">pil9 pārbauda PLG? </t>
  </si>
  <si>
    <t>attālums līdz piegādes vietai</t>
  </si>
  <si>
    <t>kā plāno līdzīgas preces/ pakalpojumus</t>
  </si>
  <si>
    <t>kā sazvenīt Ivaru Ozolu?</t>
  </si>
  <si>
    <t xml:space="preserve">kāpēc ADJIL SP nav atklāta atvēršana/jau zvanījis pa šo jautājumu kaut kad </t>
  </si>
  <si>
    <t xml:space="preserve">kā vērtēt komandējumu iepirkumu - nolikumā noteikts vērtēs aviobiļešu cenas un ceļā pavadāmo laiku; varētu piedāvāt aviobeļeti un vilcienu/ auto nomu.. </t>
  </si>
  <si>
    <t>9.panta iepirkums, uzdots jaut. 17.11. pēc darbalaika, iesniegšana 23.11. Vai jāatbild uz jautājumu - Pēc PIL (6) nē, bet jāvērtē jautājuma būtiskums, varbūt nepieciešami grozījumi un jāpārtrauc.</t>
  </si>
  <si>
    <t>piedāvājumu jāiesniedz pēc jaunās minimālās algas, kas ir cplānota, vai šobrīd spēkā esošās likmes</t>
  </si>
  <si>
    <t>VV nosacījumi individuālo iepirkumu veikšaani</t>
  </si>
  <si>
    <t>jauna apakšuzņ.piesaiste līg izpilde posmā, atļaujas piešķiršana</t>
  </si>
  <si>
    <t xml:space="preserve">PIL 9 iepikums - projektēšana &amp; autoruzraudzība. vai tagad slēdzot autoruzraudzības līgumu, tas ir jāpublicē EIS? nolikumā bija noteikts, ka publicēs.. </t>
  </si>
  <si>
    <t>no LDz - ja iesniegts IIK par nolikumu 1 daļa, vai pārējās daļas varētu vērt vaļā un vērtēt? ļooti grib zasināties ar Signo vai Montu (rakstīs e-pastu Montai)</t>
  </si>
  <si>
    <t xml:space="preserve">pašvald.sakarā ar Covid informē, ka atliek NĪ nodokļu samaksu, vai pretend.skaitās parāds </t>
  </si>
  <si>
    <t>piemēri pil 61.p.2.d. - ekonomiskais līdzsvars</t>
  </si>
  <si>
    <t>kā glabā iepirkumu dokumenti?</t>
  </si>
  <si>
    <t>vai var balstīties 46_4, ja prasība izvirzīta kā ģenerāluzņēmējam</t>
  </si>
  <si>
    <t>esvid - kad iesniedz?; kāda būs paredzmā līgumcena, ja pied. jāiesniedz mēneša samaksu (2g.līgums)</t>
  </si>
  <si>
    <t>esvid</t>
  </si>
  <si>
    <t>cik daudz info publicē EIS, atb. PIL 60(10)?</t>
  </si>
  <si>
    <t>noraidīts jo beidzies piedāvājuma nodrošinājuma termiņš</t>
  </si>
  <si>
    <t>piegādātāja pieprasa uzvarējušā pretendneta piedāvājumu izsniegt</t>
  </si>
  <si>
    <t xml:space="preserve">nepareizi veikta vērtēšana, noslēgts līgums, lauzt/vai pieļaujami grozījumi </t>
  </si>
  <si>
    <t>līguma grozījumi/pagarināt līgumu dēļ Covid</t>
  </si>
  <si>
    <t>1. daļā nav zem cena, 2. daļā izslēdzams, ko rakstīt vēstulē</t>
  </si>
  <si>
    <t>SK iesniegta sūdzība, pagarināt pieteikumu iesniegš.termiņu</t>
  </si>
  <si>
    <t>Ldz iesniegta sūdzība, nav pagarināts iesniegš.termiņš</t>
  </si>
  <si>
    <t>PIL 46_4</t>
  </si>
  <si>
    <t>Ja pasūtītājs protokolā nav minējis, ka veikta nodokļu pārbaude uz lēmuma dienu, vai tas ir pamats sūdzībai?</t>
  </si>
  <si>
    <t>Vai drīkst turpināt komandējumu iepirkumu, ja pagarinot termniņu, rezervācijas jāveic vēl pirms iepirkuma beigām?</t>
  </si>
  <si>
    <t>kā pareizi apvienot iepirkumā dažādus iepirkuma priekšmetus</t>
  </si>
  <si>
    <t>Vai baznīcas draudze kas saņēmusi ES finansējumu ir pasūtītājs?</t>
  </si>
  <si>
    <t>vai drīkst koriģēt nepareizi aprēķinātu pvn pēc lēmuma pieņemšanas</t>
  </si>
  <si>
    <t>par iepirkuma sadalīšanu</t>
  </si>
  <si>
    <t>Ja pēc AK noraidīts vienīgais pretendents (neatbilst pied nodr) vai ir pamats sarunu procedūrai?</t>
  </si>
  <si>
    <t>18 daļas AK, 4 daļas nav iesniegti piedāvājumi, ko ar tām darīt</t>
  </si>
  <si>
    <t>vai var izdarīt grozījumus AK nolikumā piedāvājumu iesniegšanas dienā</t>
  </si>
  <si>
    <t>uz kādām personām jāpārbauda izslēgšanas nosacījumi AK apakšuzņēmējam virs 10%</t>
  </si>
  <si>
    <t>Par interešu konflikta jautājumiem saistībā ar MK 104</t>
  </si>
  <si>
    <t>Par sarunu procedūras piemērošanu COVID situācijas ietvaros</t>
  </si>
  <si>
    <t>grib uzzināt sīkāk par zemsliekšna procedūru regulējumu // cenu aptaujām</t>
  </si>
  <si>
    <t xml:space="preserve">ja AK ir 1 pretendents iesniedzis vai ir nogaidīšanas termiņs </t>
  </si>
  <si>
    <t>nosac. molikumā - PLG ir reģistrēts ES vai NATO valstīs ?? jautājums - tas attiecas uz pasūtītāju vai uz apakšuzņēmēju arī ??</t>
  </si>
  <si>
    <t xml:space="preserve">vai PIL ir noteikts, cik ilgs laiks jādod piegādātājam parakstīt līgumu? .. </t>
  </si>
  <si>
    <t>Kā rīkoties, ja pretendents pēc lēmuma pieņemšanas konstatē, ka pieļāvis aritmētisko kļūdu?</t>
  </si>
  <si>
    <t>Ja VV tiek slēgta ar vairākiem pretendentiem, vai izslēgšanas nosacījumi jāpārbauda uz visiem?</t>
  </si>
  <si>
    <t>līguma pagarināšana dēļ Covid</t>
  </si>
  <si>
    <t xml:space="preserve">atsauksmes prasīšana no gala pasūtītāja, nevis ģenerāluzņēmēja </t>
  </si>
  <si>
    <t xml:space="preserve">Vai var precizēt līguma nosacījumos, ka nelaiķu pārvadāšanas pakalpojumus sniedzošā uzņēmuma patiesā labuma guvējs nevar sniegt šādu pakalpojumu citos uzņēmumos (perosnas datu aizsardzība) </t>
  </si>
  <si>
    <t>vai var vērtēt pretendenta piedāvājumu AK, ja tā pārsniedz paredzamo līgumcenu</t>
  </si>
  <si>
    <t xml:space="preserve">vai grozījumus var veikt arī noslēgta līguma tehniskajā specifikācijā? </t>
  </si>
  <si>
    <t>Kādā formā drīkst slēgt zemsliekšņa iepirkumu</t>
  </si>
  <si>
    <t>Kā pareizi veikt nodokļu pārbaudi pretendentam, kas apmaksājis parādu lēmuma pieņemšanas dienā</t>
  </si>
  <si>
    <t>Vai var lūgt pasūtītāju atsaukt lēmumu un pārvērtēt nogaidīšanas peridā (pirms sūdzības iesniegšanas)</t>
  </si>
  <si>
    <t>Rīgas ūdens izsludināts iepirkums, kāda procedūra vai zemslieksnis?</t>
  </si>
  <si>
    <t>Ja komisiju veido no 2 pasūtītājiem, vai abiem jāpārbauda sodāmības?</t>
  </si>
  <si>
    <t xml:space="preserve">kā pārbaudz izslēgšanas nosac.KpaS? </t>
  </si>
  <si>
    <t>iepirk,kom.loceklis atvaļin, vai var pieņemt lēmumu bez viņa, ja kopā 3, eis nopublicētas tāmes, vai var tehniski izņemt viņas</t>
  </si>
  <si>
    <t>Kā apmaksāt depozītu?</t>
  </si>
  <si>
    <t>cik ilgā termiņā jāizsniedz pieprasītā iepirkuma dokumentācija</t>
  </si>
  <si>
    <t>vai ēku projektēšana un būvniecība jāskaita kopā ar ceļa būvniecību un projektēšānu</t>
  </si>
  <si>
    <t>meklē Līgu par vēstuli</t>
  </si>
  <si>
    <t>TS nav norādīts ekvivalents, vai tā drīkst</t>
  </si>
  <si>
    <t>PSKUS 2020/22 vai ziņojumā ir jānorāda katras pozīcijas cena( nav dalīts daļās), ja kritērijs zemākā cena un VV tiks slēgta par katru pozīciju atsevišķi? Jā, ir, citādi kā varēs pārsūdzēt (tur gan termiņš sen pagājis, bet zināšanai uz nākotni)</t>
  </si>
  <si>
    <t>Kā aprēķināt dienas iepirkuma dokumentācijas izsniegšanai</t>
  </si>
  <si>
    <t>AK iesniegta sūdzība, gaida IUB lēmumu, 8.decembrī atvēršana, nav pagarināts pied.iesniegš.termiņš</t>
  </si>
  <si>
    <t>kur varēs redzēt pļauju</t>
  </si>
  <si>
    <t>web</t>
  </si>
  <si>
    <t>Kā pareizi aprēķināt nogaidīšanas termiņu</t>
  </si>
  <si>
    <t>Ko darīt ja līgumslēdzēja puse paziņojusi par bankrotu un nodevusi saistības citam uzņēmumam</t>
  </si>
  <si>
    <t xml:space="preserve">kā nopirkt EIS kaut kādu licenzi </t>
  </si>
  <si>
    <t>Par IUB kalendāriem skaidrojumos nogaidīšanas termiņa aprēķināšanai</t>
  </si>
  <si>
    <t>Kur atrast info par 10.panta līgumcenu robežvērtībām</t>
  </si>
  <si>
    <t>Ko darīt, ja tiek veikts iepirkums 10.panta kārtībā, bet EIS nopublicēts kā 9. pants?</t>
  </si>
  <si>
    <t>Kā noformēt elektroniskos rēķinus?</t>
  </si>
  <si>
    <t>attālināto mācību iegāde, AK nevar paspēt 9.pants un tad AK</t>
  </si>
  <si>
    <t>Kā publicēt iepirkumu EIS</t>
  </si>
  <si>
    <t>vai pers uz kuras iesp balstas pārbauda izslēgš.noteikumus</t>
  </si>
  <si>
    <t>Liet.apakšuzņēmējs nevar dabūt izziņu, vai var nozvērēt, vai der paša apliecinājums</t>
  </si>
  <si>
    <t>Jautājumi par iepirkuma priekšmeta sadalīšanu, plānošanu, iepirkuma procedūras veidu un 2.pielikuma iepirkumu veikšanu</t>
  </si>
  <si>
    <t>Vai piegādes līgumos apakšuzņēmējs var būt arī persona uz kuras spējām balstās</t>
  </si>
  <si>
    <t>Kā pareizi piemērot 46.panta 5.daļu</t>
  </si>
  <si>
    <t>Vai pienākas administratīvais sods, ja komisijas locekļi nav pamanījuši pārrakstīšanās kļūdu iepirkuma dokumentācijā? Kurš par to ir atbildīgs</t>
  </si>
  <si>
    <t>asd</t>
  </si>
  <si>
    <t xml:space="preserve">iekārtu LV var piedāvāt tikai 2, vai ir pamats iesnuegt sūdzību, iepirkums nav dalīts daļās, vai nevajag pamatojumu </t>
  </si>
  <si>
    <t>41.p. vai var ļaut pretendentam papildinot mainīt savu piedāvājumu?</t>
  </si>
  <si>
    <t xml:space="preserve">vai zemslieksna iepirkumos var uzradit citu piedāvājumus </t>
  </si>
  <si>
    <t>Vai var atklāt uzvarētāja preces nosaukumu?</t>
  </si>
  <si>
    <t xml:space="preserve">par kompasiem - cik ilgā laikā iestādei jāatbild uz iesniegumu? </t>
  </si>
  <si>
    <t>AK par metanola iegādi. Bija ilga vērtēšana, cena ir 2X palielinājusies (no 4 rūpnīcām 1 izgājusi no ierindas, bet pieprasijums pieaudzis) un pretendents nevēlas slēgt līgumu, kā atteikties (pied. nodrošinājums nebija jāiesniedz). Rakstiski.</t>
  </si>
  <si>
    <t>2019.gada līgumam par IS nepieciešami papildinājumi. vai jškaita kopā līgumcenas?</t>
  </si>
  <si>
    <t xml:space="preserve">Rīgas pašv.policija veikusi cenu aptauju, pretendents informēt, ka nav izvēlēts līguma slēgšanai, bet iemesli netiek sniegti, un šis pretendents regulāri zaudē ar apm. 1 eiro augstāku cenu kā uzvarētājam. Var rakstīt vēlreiz un lūgt info (PIL mēŗķi ir jāievēro), ziņot KP. </t>
  </si>
  <si>
    <t>Vai izslēgšananas noteikumi, ja piesakās mātesuzņēmums, jāpārbauda mātesuzņēmumam un arī visām  filialēm?</t>
  </si>
  <si>
    <t>filiāle + māte</t>
  </si>
  <si>
    <t>Vai PIL 10.p. (1) iepirkumam ir jāpublicē paziņojums PVS? PIL 32.p.(1), jā.</t>
  </si>
  <si>
    <t xml:space="preserve">vai privātpersonai, uz kuras spējām balstās, jāpārbaudz izslēgšanas nosacījumus? </t>
  </si>
  <si>
    <t>Vai 9.p.iepirkumā noraidītajam pretenendenta var rādīt uzvaretāja tehnisko piedāvājumu. Nē, PIL 9.p (16), 40.p.(3)</t>
  </si>
  <si>
    <t>Kā paziņojumu par līgumu (arī OV) papildināt ar atsauci uz ES fondu projektu? Nosūtīju pie ID</t>
  </si>
  <si>
    <t>par kādu termiņu jāpagarina pied.iesniegšana, ja iesniegta sūdzība par nolikumu? AK virs ES</t>
  </si>
  <si>
    <t xml:space="preserve">vai PIL 9 var nomainīt personu, uz kuru balstās, ja tai ir nodokļu parādi? </t>
  </si>
  <si>
    <t xml:space="preserve">par cik pagarināt termiņu, ja iesniegta sūdzība </t>
  </si>
  <si>
    <t>Par AK iesniegta sūdzība, būs jāpagarina pied. iesn. termiņš. LĪgumā noteikts, ka izpilde 2 gadi un noteikts konkrets sākuma datums, kurš sūdzības dēļ nobīdīsies. Vai, grozot nolikumā pied. iesniegšanas datumu, var attiecīgi precizēt arī līguma sākšanas datuu. Jā var un ieteicams. Un labāk vispār nenor'dīt konkrētu līguma noslēgšanas datumu, jo tas nav zināms.</t>
  </si>
  <si>
    <t>līgums par audi A4 piegādi, ir ražotāja apliecinājums, ka tādu modeli vairs neražo, vai varētu pieņemt citu modelo (A5),ja viss atbilst teh.specenei un cena nemainās?</t>
  </si>
  <si>
    <t>AK nolikuma grozījumi - samazināt daļu skaito no 12 uz 7... to nevar caur grozījumiem</t>
  </si>
  <si>
    <t>Par līguma grozījumiem 61.p.3.d3p</t>
  </si>
  <si>
    <t>Vai drīkst vērtēšanas laikā atklāt preces modeli (par kompasiem)</t>
  </si>
  <si>
    <t>Šo patiešām vajag top</t>
  </si>
  <si>
    <t>Kādā veidā atsaukt lēmumu, lai varētu veikt pārvērtēšanu</t>
  </si>
  <si>
    <t>RS biļešu izplatīšnas iepirkuma CPV kods</t>
  </si>
  <si>
    <t>Kādu labāk izvēlēties izšķirošo kritēriju ja vienāda piedāvājumu līgumcena</t>
  </si>
  <si>
    <t>PIL 9.pantu tikai tiesā var pārsūdzēt</t>
  </si>
  <si>
    <t>Par līguma grozījumiem 61.p.3.d3p (grāmatas)</t>
  </si>
  <si>
    <t>Pagarināts pieteikumu termiņš, iepirkums pārtraukts, viens piedāvājums iesniegts bet nav atvērts, vai to norādīt ailē "iesniegtie piedāvājumi"</t>
  </si>
  <si>
    <t>Ja pilsnabiedrības biedrs ir fiziska persona, kā pārbaudīt izslēgšanas nosacījumus</t>
  </si>
  <si>
    <t>Vai nodokļu parādi jāpārbauda arī uz galīgā lēmuma dienu?</t>
  </si>
  <si>
    <t>Vai komisijai obligāti jābūt lemttiesīgai, ja jāsniedz precizējoša atbilde par nolikuma prasībām</t>
  </si>
  <si>
    <t>Vai var noraidīt pretendentu, ja tas kļūdījies EIS SIA vietā ievadot PS</t>
  </si>
  <si>
    <t>AK atsakās slēgt līgumu, nākošais ir uzņēmums, kas kā mātes uzņēmumu ir pārņēmis atteikušos uzņēmumu. vai būtu viens tirgus dalībnieks? teicu, lai zvana KP, ps. KP esot atļāvis apvienoties</t>
  </si>
  <si>
    <t>var turpināt PIL 9.pantu apskatīt</t>
  </si>
  <si>
    <t>Vai PIL 9.pata ieirkumam var piemērot PIL 42.panta nosacījumus:</t>
  </si>
  <si>
    <t>jāuzsver - vērtēšanā noteikti nē, pēc vērtēšanas - atbilde no buj</t>
  </si>
  <si>
    <t>nomainīt apakšuzņēmēju,ja tam ir parāds</t>
  </si>
  <si>
    <t>izslēgt no iepirkuma pretendent, ja iepriekš lauzsts līgums</t>
  </si>
  <si>
    <t>Vai viens piegādātājs var būt pretenndents un citam pret.apakšuzņ.</t>
  </si>
  <si>
    <t xml:space="preserve">sp, ārvalstu pret., vai carētu pagarināt izziņas iesniegšanas termiņu? </t>
  </si>
  <si>
    <t xml:space="preserve">9.p.iepirkums lēmumā norādīt līgumcenu par gb/vai kopējo </t>
  </si>
  <si>
    <t>kā.kur apstrīdēt spsil zemsliekšņa iepirkumu</t>
  </si>
  <si>
    <t xml:space="preserve">vai iestāde pati var menidžēt komandējumus, neiepērkot caļojumu aģent.pakalpojumus? </t>
  </si>
  <si>
    <t>par info papildināšanu</t>
  </si>
  <si>
    <t>esiā pievienotajā fin.piedāvājumā un augšuplādētajā fin.piedāvājumā nesakrīt summas (acīmredzemi viena 0 par daudz ierakstīta)</t>
  </si>
  <si>
    <t>DECEMBRIS</t>
  </si>
  <si>
    <t>Vai mikrouzņēmums var būt apakšuzņēmējs</t>
  </si>
  <si>
    <t>apakšuzņēmējs</t>
  </si>
  <si>
    <t>Vai persona uz kuras spējām balstās var apliecināt prasību, kas izvirzīta pašam pretendentam?</t>
  </si>
  <si>
    <t>vai var prasīt iesniegt apliecinājumus/vai var pasūtītājs vērsties pa taisno pie norādītajiem citiem pasūtītājiem</t>
  </si>
  <si>
    <t>vai var prasīt māsu asociācijas sertifikātu dez līdzekļu iegādes līgumā</t>
  </si>
  <si>
    <t>vai pasūtītājam ir jāveic ieprikums, ja pasūtītājs grib slēgt līgumu ar apdrošinātāju, bet maksās iedzīvotāji</t>
  </si>
  <si>
    <t>Kas ir 42.p.12. daļā minētais zvērests, kā tas izskatās un kur to var dabūt</t>
  </si>
  <si>
    <t>vai var sūdzēties par iepirkumu, ja par iepriekšējo iepirkumu sūdzību atsauca</t>
  </si>
  <si>
    <t>Vai var vērtēt pretendentu, jas EIS norādījis vienu daļu, bet piedāvājums iesniegts par vairākām?</t>
  </si>
  <si>
    <t>ja pats pretendents apliecina visu pieredzi, vai var nodot apakšuzņēmējam to darbu daļu,ko pasūtītājs prasījis pieredzē</t>
  </si>
  <si>
    <t>Vai var lūgt pretendentu papildināt piedāvājumu, ja pasūtītājam ir info, ka pretendentam ir atbilstošs speciālists, bet piedāvājumā tas nav uzrādīts</t>
  </si>
  <si>
    <t>ja līg slēgš ties piešķir fiziskai personai, ko darīt ar personas kodu, vai ir jāpublicē</t>
  </si>
  <si>
    <t>pasūtītājs prasījis iesniegt paraugus līdz piedāvājumu iesniegšanas termiņa pēdējai dienai, viens zvana un saka, ka kurjers kavējas. vai var pieņemt paraugu pēc termiņa</t>
  </si>
  <si>
    <t>Vai var visus grozījumus dokumentācijā apkopot vienā, vai jātaisa katram atsevišķi</t>
  </si>
  <si>
    <t>Pasūtītājs konstatējis nederīgu sertifikātu un izslēdzis pretendentu, vai ir pamats pārsūdzēt, ja sertifikātu atjaunoja lēmuma pieņemšanas dienā</t>
  </si>
  <si>
    <t>Vai var balstīties uz apakšuzņēmēja 100%pieredzi, ja tas veic tikai 20% darbu.</t>
  </si>
  <si>
    <t>pilnsabiedrība no fiziskajām personām, kā ar nodokļiem un pieredzi</t>
  </si>
  <si>
    <t>vai var slēgt līgumu, ja piedāvājums par dārgu</t>
  </si>
  <si>
    <t>Vai ir pamats izslēgt pretendentu, ja viņš neatbilst kvalifikācijas prasībām?</t>
  </si>
  <si>
    <t>Saskaņā ar kādu regulējumu var pārtraukt/izbeigt līgumu, ja vienīgais pretendents iesniedzis piedāvājumu, kas pārsniedz 150%</t>
  </si>
  <si>
    <t>Par EVIPD noformēšanu</t>
  </si>
  <si>
    <t>Vai var rīkot sarunu procedūru, ja 10.panta iepirkumā nav iesniegti piedāvājumi.</t>
  </si>
  <si>
    <t>pil 2.p.</t>
  </si>
  <si>
    <t>kā rīkoties ja pasūtītājs grib slēgt iepirkuma līgumu, kurā būtiski mainīti nosacījumi</t>
  </si>
  <si>
    <t>Par SPSIL iekšējā kārtībā veikto iepirkumu līgumcenām</t>
  </si>
  <si>
    <t>vai ir obligāts eis PIL 9 panta iepirkumiem</t>
  </si>
  <si>
    <t>RD ISKD</t>
  </si>
  <si>
    <t>PIL 3(..) jautājums - kas ir domāts "darba vidē balstītas mācības" .. pārtrūka == principā tas ir, ka topošie pavāri iet uz reālu restorānu mācīties</t>
  </si>
  <si>
    <t>PIL izņ</t>
  </si>
  <si>
    <t>Vai pēc sarunu procedūras ir nogaidīšanas termiņš</t>
  </si>
  <si>
    <t>par PIL 10.panta trešo daļu</t>
  </si>
  <si>
    <t>par sēžu protokoliem eis</t>
  </si>
  <si>
    <t>Vai VV ietvaros uzvarējušo pretendentu piedāvājumus pēc noteikta perioda var pārvērtēt</t>
  </si>
  <si>
    <t>vispārīgā v.</t>
  </si>
  <si>
    <t>par starpnieku, kam jāpārbauda izsl not</t>
  </si>
  <si>
    <t>Vai drīkst atsaukties uz skaidrojumiem, kas ir mlapas arhīva sadaļā</t>
  </si>
  <si>
    <t>skaidrojumi</t>
  </si>
  <si>
    <t>Vai vēstulēs par rezultātiem pēc ADJIL iepirkuma var nenorādīt uzvarētāja cenu?</t>
  </si>
  <si>
    <t>kādā valodā igaunim jāraksta info pieprasījums par nodokļiem</t>
  </si>
  <si>
    <t>ko darīt ja pasūtītājs pārtrauc ieprikumu</t>
  </si>
  <si>
    <t>kā noteikt prasības būvniecības iepirkumā</t>
  </si>
  <si>
    <t>vai pēc jauna lēmuma ir jauns nogaidīšanas termiņš</t>
  </si>
  <si>
    <t>Ja pretendents pēc lēmuma pieņemšanas konstatējis aritmētisko kļūdu, ko nav konstatējis pasūtītājs, kā rīkoties</t>
  </si>
  <si>
    <t>vai viņs ir sps, ja izslēgts SPRK ūdens apgādes reģistra</t>
  </si>
  <si>
    <t>Vai apdrošināšanas iepirkumu var sadalīt, ja dažādas jomas</t>
  </si>
  <si>
    <t>Ko darīt ja līgumslēdzēja puse pārdevusi savu biznesu citam uzņēmumam?</t>
  </si>
  <si>
    <t>MK 104 piemērošana?</t>
  </si>
  <si>
    <t>Kurām procedūrām jāparedz EVIPD iesniegšana?</t>
  </si>
  <si>
    <t>Vai pētījumiem kas nav 3.p. 2. daļas regulējumā jāpiemēro likums</t>
  </si>
  <si>
    <t>Vai pēc 10. panta iepirkuma ir nogaidīšanas periods, ja bijis tikai viens pretendents?</t>
  </si>
  <si>
    <t>pretend.apakšuzņēmējs arī iesniedzis piedāvājumu kā atsevišķs pretendents</t>
  </si>
  <si>
    <t>Vai revīzijas pakalpojumiem piemērojami izņēmumi?</t>
  </si>
  <si>
    <t>Kā publicē VV ietvaros iegādātu pakalpojumu, kura pamatā nav līgums?</t>
  </si>
  <si>
    <t>Kā publicēt PVS sistēmā sludinājumu saskaņā ar ALTUM programmu</t>
  </si>
  <si>
    <t>Uz kuru datumu jāpārbauda izslēgšanas nosacījumi līguma izpildes gaitā pieaicinātam apakšuzņēmējam</t>
  </si>
  <si>
    <t>nav iesniegta vispar info, vai precizēt, vai noraidīt, nav iesniegta nepiec.info par special.cv., pec tam papildinats</t>
  </si>
  <si>
    <t xml:space="preserve">Kā publicē paziņojumus par VV iegādātām precēm, ja to ir daudz un netiek slēgts līgums (ziedi) </t>
  </si>
  <si>
    <t>Šo pēdējā laikā bieži prasa, varbūt vajag topā?</t>
  </si>
  <si>
    <t>a tu domā, ka mēs zinām?! Jā, savāc kopā un publicē 29. panta kārtībā. Eis nepublicē. Var pa ceturkšņiem. bija tādas vēstules</t>
  </si>
  <si>
    <t>Vai pretendenta apakšuzņēmējs var nelielu darbu daļu nodot savam apakšuzņēmumam?</t>
  </si>
  <si>
    <t>pārtrūka saruna - pazuda zona nokia</t>
  </si>
  <si>
    <t>vai pasūtītājs drīskt līguma slēgšanas laikā veikt būtiskus grozījumus liguma tekstā?</t>
  </si>
  <si>
    <t xml:space="preserve">IDB </t>
  </si>
  <si>
    <t xml:space="preserve">veic pārbaudi par kautādu iepirkumu, rakstīs vēstuli </t>
  </si>
  <si>
    <t>Vai IUB jāpublicē grozījumi 9.panta iepirkuma līugmā?</t>
  </si>
  <si>
    <t>pretendents piedāvājumā norādijis 0 dažās pozīcijās; par konkurences ierobežojošajiem jautājumiem</t>
  </si>
  <si>
    <t>Vai policija ārkārtas sarunu procedūrā var pirkt vairākkārt lietojamās maskas jo ar vienreizējām viņiem nav ērti</t>
  </si>
  <si>
    <t>Vai pēc 9. panta ir nogaidīšanas termiņš, ja ir viens pretendents?</t>
  </si>
  <si>
    <t>ārkārtas sarunu procedūra, lai nodrošinātu attālinātas mācības</t>
  </si>
  <si>
    <t>Vai dome drīkst lemt par nomas maksas atvieglošanu skolas ēdinātājiem COVID laikā (skolā nekas nenotiek, bet jāmaksā pilnā maxa)</t>
  </si>
  <si>
    <t>par DIS organizatoriski jautājumi</t>
  </si>
  <si>
    <t>Latg.plān.reģions</t>
  </si>
  <si>
    <t>PIL 9.panta iepirkumā 42. panta izslēgšanas noteikumu piemērošana</t>
  </si>
  <si>
    <t>Vadošā iest.</t>
  </si>
  <si>
    <t>taisījā pārbaudi, konsultējās ar IUB (Ivars sniedzis atbildi). pārbaudāmais vēlas tiešsaistes sarunu.. teicu, lai raksta Ivaram e-pastu</t>
  </si>
  <si>
    <t>ja ir šaubas par fiansējumu, vai tgad varētu rīkot atklāto konkusru (summ ap 1 mlj) - likums to neaizliedz, tik varbūt AK vietā SK jārīko..?</t>
  </si>
  <si>
    <t>vai SPS SP var prasīt cenas samazinājumu</t>
  </si>
  <si>
    <t xml:space="preserve">nolikumā prasīts auto piespiedu apturēšanas iekārta, piegādātājs iesniedz rentgena ierīci.. </t>
  </si>
  <si>
    <t>kā iepirkt dāvanu kartes? (summa ap 43tk)</t>
  </si>
  <si>
    <t xml:space="preserve">vai mēs drīkstam grozīt līgumu... </t>
  </si>
  <si>
    <t>vai pasūtīt ir pienākums pagarināt iepirk.līgumu</t>
  </si>
  <si>
    <t>gaida vēstuli - prokaratūra par telefoniem</t>
  </si>
  <si>
    <t xml:space="preserve">par izslēgšanas nosacījumiem - sask.ar pil 41.daļu </t>
  </si>
  <si>
    <t>vai pēc Siik aizliedzoša lēmuma jāsūta IUB kāda, kādā termiņā, vai var pārtraukt un negrozīt</t>
  </si>
  <si>
    <t xml:space="preserve">visp.vien.ietvaros cenu aptauja, PIL 56(1) - vai vispārīgās vienošanās ietvaros noslēdzama līguma rezultātu var pārsūdzēt IUB? </t>
  </si>
  <si>
    <t xml:space="preserve">?? </t>
  </si>
  <si>
    <t>vai ņemot kredītu ir jāpiemēro PIL</t>
  </si>
  <si>
    <t>kā iepirkt konkrētu pakalpojumu sniedzēju, kas noteikt MK info ziņojumā (rakstīs)</t>
  </si>
  <si>
    <t>PIl 2.pielikiuma ES slieksnis</t>
  </si>
  <si>
    <t>pil 2.p</t>
  </si>
  <si>
    <t>ja pretendets neatbilst, vai var noraidīt</t>
  </si>
  <si>
    <t>pas pēc pieprasījuma neizsniedz vērtēš.protokol., pašv.atliek NĪ nodokļa atmaksu, vai der kā nodokļu parāda neesamības apliecin.</t>
  </si>
  <si>
    <t>piegādes ieprikuma slieksnis likuma piemērošanai</t>
  </si>
  <si>
    <t>kur apstrīdēt SPS zemsliekšņa iepirkumus</t>
  </si>
  <si>
    <t>ja lauž ligumu, vai jārīko jauns iepirkums</t>
  </si>
  <si>
    <t>ja šaubas par uzvarētāja spēju pildīt līguma saistības</t>
  </si>
  <si>
    <t>AK, bija sūdzība IUB, jāprecizē atlases prasības. Vai var likt klāt ar grozījumiem arī jaunu prasību - iekļaut prasības apgrozījumam. Principā var, bet jazvērtē, jo tas var būt pamats jaunām sūdībām.</t>
  </si>
  <si>
    <t>zpi prasības apgaismojumam</t>
  </si>
  <si>
    <t>kā rēķina grozījumu MK 61(5) - skaita kopā vai nē</t>
  </si>
  <si>
    <t>9.panta iepirkums, nodokļu parādu pārbaude uz pied.iesn. datumu. Kā rīkoties, ja ir parāds</t>
  </si>
  <si>
    <t>sašutis pas</t>
  </si>
  <si>
    <t>KD atzinums, ka iep.dokumentāciajai nav nodrošināta pieeka EIS līdz ar publikāciju PVS. šogad esot vairākkārt biji, ka paziņojums PVS publicēts svētdienā, savukār dokumnetācija EIS pirmdienā.. vai tas ir normāli, k a IUB un VRAA attieecībā uz iepirkumiem nekomonucē?! - teicu, lai raksta..</t>
  </si>
  <si>
    <t>SK 1.kārta. vai piedāvājuma iesniegšanas laikā varētu prasīt iesniegt pilnu apakšuzņēmēju sarakstu</t>
  </si>
  <si>
    <t>vai var prasīt iesniegt darba līgumus</t>
  </si>
  <si>
    <t>par cik var grozīt būvniecības līgumu</t>
  </si>
  <si>
    <t xml:space="preserve">nolikumā prasīts - prtetensets iesniedzis, atbilst vai neatlbilst?! </t>
  </si>
  <si>
    <t>vai jāpublicē info par ikvieniem grozījumiem iep.līgumā vai tikai konkrētiem? ja citi arī atbilst PIL 61(1)..</t>
  </si>
  <si>
    <t>ja lauž ligumu, vai jāpublicē eis kaut kas</t>
  </si>
  <si>
    <t>ja apsardzes iepirkumā speciālistam beidzies sertifikāta derīguma termiņš</t>
  </si>
  <si>
    <t xml:space="preserve">PIL 10(2) bez izsludināšanas - vai var pārsūdzēt IUB? </t>
  </si>
  <si>
    <t>par mājaslapu pieejamību</t>
  </si>
  <si>
    <t>ja PIL(9) apakšuzņemējam ir parādi, vai var slēgt līgumu</t>
  </si>
  <si>
    <t>Vai var 9.p.21.d. paredzēt vienīgajam pretendentam iespēju iesniegt piedāvājumu e-pastā</t>
  </si>
  <si>
    <t>depozīts kāds mērķis</t>
  </si>
  <si>
    <t>nodokļu parādi saistībā ar Covid situāciju</t>
  </si>
  <si>
    <t>Vai var papildināt PVS publikāciju ar CPV kodiem?</t>
  </si>
  <si>
    <t>Kā izvēlēties CPV kodu Covid vakcinēšanai?</t>
  </si>
  <si>
    <t>Kā veikt grozījumus skolu ēdināšanas iepirkumā</t>
  </si>
  <si>
    <t>PIL 9. pantā espd norādīts jā atbilst, ko darīt tālāk</t>
  </si>
  <si>
    <t>apsardzē, ja darbiniekam līguma izpildes laikā beidzas sertifikāta derīguma termiņš, ko darīt</t>
  </si>
  <si>
    <t>Vai svētku dienas rēķināmas ārā no piedāvājuma iesniegšanas termiņa?</t>
  </si>
  <si>
    <t>vai var līgumam trešā puse nākt klāt</t>
  </si>
  <si>
    <t>Vai noguldījumiem bankā jāpiemēro PIL?</t>
  </si>
  <si>
    <t>piedāvājumu nodrošinājums, vai var pagarināt termiņu virs 6 mēn</t>
  </si>
  <si>
    <t>ir daudz daļas, gribēja iesniegt visās, netīšām iesniedza vienā, ko darīt</t>
  </si>
  <si>
    <t>Kā rīkot konkursa dialogu?</t>
  </si>
  <si>
    <t>9.p. iesniegti piedāvājumi, kas pārsniedz 42 tkst.</t>
  </si>
  <si>
    <t>IUBiesniegt sūdzību līdz 23;59 vai darba dienas beigām</t>
  </si>
  <si>
    <t>Ko darīt, ja pretendents'uzvarētājs atsaucis piedāvājumu un vērtēšanas gaitā apvienojies ar nākamo lētāko? (mk not.24)</t>
  </si>
  <si>
    <t>Ko darīt, ja izsludināts iepirkums bez sākotnējās publikācijas</t>
  </si>
  <si>
    <t>Ko darīt, ja vienai iepirkuma daļai trūkst finansējuma?</t>
  </si>
  <si>
    <t>būvgružu konteinera noma piegāde/pakalpojums</t>
  </si>
  <si>
    <t>Ko darīt ja pretendents iesniedzis piedāvājumu par 2 daļām, bet eis norādīta viena. kā piešķirt līgumslēgšanas tiesības tajā daļā?</t>
  </si>
  <si>
    <t>līdzīgi piedāvājumi, līdzīgas cenas vai ziņot KP</t>
  </si>
  <si>
    <t>Kādas ir minimālās likmes autoruzraudzības līgumos?</t>
  </si>
  <si>
    <t>vai PIL 61.panta ceturtā daļa jāskaita kopā ar 61. panta piekto daļu</t>
  </si>
  <si>
    <t>Vai ārvalstnieka izziņas tulkojumam jābūt notariāli apstiprinātam</t>
  </si>
  <si>
    <t>Vai iepirkuma plānā jānorāda iepirkumus, kurus veic saskaņā ar mK 104 noteikumiem</t>
  </si>
  <si>
    <t>Par informācijas precizēšanu 41.p.</t>
  </si>
  <si>
    <t>pieļauta kļūda piedāvājumā, vai vērtēšanas laikā var lūgt pasūtītāju labot, tehniski precizēt</t>
  </si>
  <si>
    <t>vv ietvaros cenu aptaujas ietvaros cenu atklāšana</t>
  </si>
  <si>
    <t>Vai var pasūtītājam pieprasīt izsniegt vērtēšanas protokolus?</t>
  </si>
  <si>
    <t xml:space="preserve">grozījumi Covid sakarā pagarinot līgumu </t>
  </si>
  <si>
    <t>пасутитаяс</t>
  </si>
  <si>
    <t>Vai jāveic līguma grozījumi, ja mainījušies apjomi, bet nemainās līgumcena</t>
  </si>
  <si>
    <t>Vai var prasīt iesniegt piedāvājuma nodrošinājumu, ja tā vietā iesniegta tukša nolikuma veidlapa. Vai var prasīt iesniegt polisi, ja iesniegts maksājuma uzdevums, bet nevar konstatēt, par ko tas ir?</t>
  </si>
  <si>
    <t>Vai var pagarināt ārvalstnieka izziņas iesniegšanas termiņu?</t>
  </si>
  <si>
    <t>kas ir tieša privātā kapitāla līdzdalība in house izpratnē</t>
  </si>
  <si>
    <t>prokuratūra</t>
  </si>
  <si>
    <t>Interesējās par Līgas vēstuli</t>
  </si>
  <si>
    <t xml:space="preserve">veicot groz.iepirk.dokum,ja tie maina tirgu, piegad.loku, vai ir pieļaujami </t>
  </si>
  <si>
    <t>vai derīga pieredze</t>
  </si>
  <si>
    <t>Kā jāiesniedz EVIPD minētie kvalifikāciju apliecinošie dokumenti</t>
  </si>
  <si>
    <t>kurā brīdī jāiemaksā depozīts</t>
  </si>
  <si>
    <t>Vai var pagarināt līguma termiņu, ja tas beidzies</t>
  </si>
  <si>
    <t>labojums PVS publikācijā, sazin ar ID</t>
  </si>
  <si>
    <t>Par iespējamu interešu konfliktu medicīnas iekārtu iepirkumā</t>
  </si>
  <si>
    <t>aizdomas par saskaņotiem piedāvājumiem</t>
  </si>
  <si>
    <t>Kā rīkoties, ja iepirkums dalīts daļās, bet nav iespējams noteikt katras daļas apjomu (autoevakuācijas pakalpojumi Latvijas reģionos Valsts policijia)- iekļaut max info, ko var (piem., vēsturiskos datus par pakalpojumu skaitu reģionos, iemslus atsevišķu ligumc. nenorādīšanai) un līgumā atrunāt par kopējās max līgumcenas sasniegšanu</t>
  </si>
  <si>
    <t>Par sūdzības iesniegšanu - termiņi, pamatojums, protokolu pieprasīšanas iespēja</t>
  </si>
  <si>
    <t>Vai lifta ierīkošana un piegāde ir būvdarbi?</t>
  </si>
  <si>
    <t>Latgales plān. reģ. Ārvalstnieks nav iesniedzis reģistrācijas apliecību, bet izziņu, ka reģistrēts. Tā vecāka par 6 mēn. - Noskaidrot, kāpēc nav reģ apliecības, kas ir iesniegts.</t>
  </si>
  <si>
    <t>Kā biedrībai iesniegt sludinājumu Altum iepirkuma veikšanai</t>
  </si>
  <si>
    <t>Vai VID uzliktās soda naudas arī uzskatāmas kā nodokļu parāds, ja uzrādās EIS kā parāds</t>
  </si>
  <si>
    <t>Kā publicē metu konkursa paziņojumus</t>
  </si>
  <si>
    <t>LNT. Vai var iepirkt biļešu tirdzniecības pakalpojumu kā 2.pielikumu, līdz 41999 nerīkojot iepirkumu. Jā. CPV 92000000-1, 9230000-4</t>
  </si>
  <si>
    <t>SPS, vadlīnijas, atklāta atvēršana paredzēta (būvdarbi). Vai tā tiks nodrošināta, ja komisija būs klātienē un tiešsaistē atvērs? Jā</t>
  </si>
  <si>
    <t>Vai sankcijas jāpārbauda arī citā valstī reģistrētam mātes uzņēmumam</t>
  </si>
  <si>
    <t>vai sankcijas jāpārbauda arī iepirkumiem, kuriem netiek piemērots PIL regulējums?</t>
  </si>
  <si>
    <t>Vai 9.p. 13.pantā noteiktais termins interpretējams arī kā zemākā cena?</t>
  </si>
  <si>
    <t>Vai būvn. iepirkumā vat neiesniegt vienu no 10 tāmēm un teikt, ka šīs tāmes izdevumi iekļauti virsizdevumos? Jāvērtē, proncipā nevajadzētu tā būt.</t>
  </si>
  <si>
    <t>Vai jāpārtrauc iepirkums 9. panta daļā, ja iesniegts piedāvājums par neatbilstošu summu?</t>
  </si>
  <si>
    <t>VM Kad būs lēmums par apdroš.polišu iepirkumu</t>
  </si>
  <si>
    <t>Pasūtītājs mēģina koriģēt 9. panta iepirkuma nolikumu, vai to drīkst darīt</t>
  </si>
  <si>
    <t>Vai drīkst vērtējot ignorēt kādu nolikuma prasību, jo pasūtītāja ieskatā tā nav pārāk būtiska</t>
  </si>
  <si>
    <t>Kā pareizi rēķināt aritmētiskās kļūdas?</t>
  </si>
  <si>
    <t>PĒc rezultātu paziņojuma atteicās slēgt līgumu visās daļās, kurās bija uzvarējis. Ko darīt - vērtēt nākošo, nogaidīšanas termiņš būs no jauna.</t>
  </si>
  <si>
    <t xml:space="preserve">vai var EIS nopublicēt dokumen.pirms PVS </t>
  </si>
  <si>
    <t>pretend.atsaucis piedav.,vai viņam jāsūta 37.p.paziņojums, atkāpš no līguma, kuri CL noteik.jāpiemēro</t>
  </si>
  <si>
    <t>ja nevar vienlaikus plānot, vai jāskaita kopā</t>
  </si>
  <si>
    <t>sankcju pārbaude ārvalstniekam</t>
  </si>
  <si>
    <t>Vai nepieciešamie grozījumi - 1 no 18 tēmām videomateriālu izstrādes iepirkumā maiņa uz citu, šāda iespēja ir paredzēta arī līgumā - ir vai nav būtiski. Skat. PIL 61.panta (2) kritērijus</t>
  </si>
  <si>
    <t xml:space="preserve">ja piegādātājs norādījis vairākas vietas konferences rīkošanai kā prasīts, un 1 neatbilst, vai ir ok? </t>
  </si>
  <si>
    <t>iepirk.komis.loc.nav elektr.paraksta,ko darīt</t>
  </si>
  <si>
    <t>PIL(9) vai varētu noraidīt, ja pretendnets neatklāj savus apskšuzņēmējus, līdz ar to pas. nevar pārliecināties par piedāvājuma pamatotību</t>
  </si>
  <si>
    <t>Vai AK regulējumā noteiktais pied.iesniegšanas termiņš pagarinās par svētku dienām? MK 107. 3.,4. p runā tiekai par dienām.</t>
  </si>
  <si>
    <t>noilguma skaitīšana no pēdējās pavadzīmes, sazin.ar ASD</t>
  </si>
  <si>
    <t>Lielvāde</t>
  </si>
  <si>
    <t>cik depatalizēti jāveic tirgus izpēte pirms ieprikuma veikšanas</t>
  </si>
  <si>
    <t xml:space="preserve">DATi group </t>
  </si>
  <si>
    <t>interesējas par LDz ieprikuma apstīrdēšanas iesnieguma izskatīšanas gaitu (iesniegts. 17.11, sēde 8.12)</t>
  </si>
  <si>
    <t>vai var slēgt līgumu, ja pedāvājums neatbilst nolikumam</t>
  </si>
  <si>
    <t xml:space="preserve">kā rēķina "gada laikā" .. rakstīs vēstuli </t>
  </si>
  <si>
    <t>SP ar sākotnējo publikāciju - vai var balstīties uz citu perosnu kvalifikācijas apliecināšanai. (visticamāk SPSIL)</t>
  </si>
  <si>
    <t>vai būvniecībā līdz 90 tūkstošiem var prasīt piedāvājumu garantiju</t>
  </si>
  <si>
    <t>par būtiskiem grozījumiem</t>
  </si>
  <si>
    <t>vai pretendnets, kas atsaucis piedāvājumu un atteicies slēgt līgumu, ir jāinformē par pieņemto lēmumu</t>
  </si>
  <si>
    <t xml:space="preserve">PIL 9.p. dok. papildināšana vai precizēšana.. ? </t>
  </si>
  <si>
    <t>vai tiešām sp nav sākotnējā publikācija</t>
  </si>
  <si>
    <t>SP personīgiem aizsardzības līdzekļiem</t>
  </si>
  <si>
    <t>ja iepirkumā ir norādīts, ka iepirks 2 preces, vai var iepirkt tikai 1... jāpavērtē situācoja</t>
  </si>
  <si>
    <t>ko darīt, ja eis publikācija vēlāk kā pvs</t>
  </si>
  <si>
    <t>kā skaita 12 mēn periodu starp iepirkumiem - dec un jūnijs ir jau 2 nesaistīti iepirkumi&gt;</t>
  </si>
  <si>
    <t>apakšuzņēmējs vai var būt piegādes līgumā</t>
  </si>
  <si>
    <t>Ko darīt ja 9. panta iepirkumā nav iesniegti piedāvājumi</t>
  </si>
  <si>
    <t>Kā pareizi izprast "Vidējais finanšu apgrozījums 3 gados"?</t>
  </si>
  <si>
    <t>Vai rēķinot finanšu apgrozījumu jāņem vērā tikai pabeigtie pārskata gadi?</t>
  </si>
  <si>
    <t>ja iesniegta sūdzība par nolikumu, cik jāpagarina termiš</t>
  </si>
  <si>
    <t>cik reizes var nomainīt apakšuzņēmēju piedāvājumu vērtēšanas gaitā, ja nodokļu parādi</t>
  </si>
  <si>
    <t>sadales tīkls nevar kokus iepirkt</t>
  </si>
  <si>
    <t xml:space="preserve">pret. </t>
  </si>
  <si>
    <t>vai pēc lēmuma pieņemšanas var nomainīt apakšuzņēmēju? var līguma izpildes laikā</t>
  </si>
  <si>
    <t>Vai 2.pielikuma iepirkumos piemēro 9.pantu?</t>
  </si>
  <si>
    <t>kā skaita termiņu, vai svētku dienas iet iekšā</t>
  </si>
  <si>
    <t>Kādi datumi jāņem vērā piedāvājumu iesniegšanas termiņa pagarināšanai (Virsslieksnis)</t>
  </si>
  <si>
    <t>Kā PVS sistēmā nomainīt e-pastu?</t>
  </si>
  <si>
    <t>Kā skaita pakalpojumus saskaņā ar PIL 11. panta devīto daļu</t>
  </si>
  <si>
    <t>Kā publicēt SP rezultātus par 10. panta iepirkumiem</t>
  </si>
  <si>
    <t>kas vērtē piedāvājumus</t>
  </si>
  <si>
    <t>Kļūdaini iesniegts finanšu piedāvājums, vai var pretendentam ļaut iesniegt pareizo formu, ja viņš ir vienīgais, kas iesniedzis piedāvājumu</t>
  </si>
  <si>
    <t>pasūtītājs mēģina koriģēt 9. panta iepirkuma nolikumu, vai to drīkst darīt</t>
  </si>
  <si>
    <t>Vai var prasīt informāciju par sertifikātiem, kas iesniegti citu pretendentu piedāvājumos</t>
  </si>
  <si>
    <t>Ko darīt ja piegādātājam šķiet, ka cenu aptauja negodīga</t>
  </si>
  <si>
    <t>ne pil</t>
  </si>
  <si>
    <t>meklē Ilonu par Ilonas skaidrojumu</t>
  </si>
  <si>
    <t>kā publicēt paziņojumu par pārtraukšanu AK</t>
  </si>
  <si>
    <t>Kurā brīdī ak vērtē kvalifikācijas prasības potenciālajam uzvarētājam</t>
  </si>
  <si>
    <t>ja sūdzība par nolikumu, ja pasūtītājs pārtrauc, vai jāziņo birojam</t>
  </si>
  <si>
    <t>Vai var nomainīt pretendenta speciālistu, ja tas neatbilst kvalifikācijas prasībām</t>
  </si>
  <si>
    <t>nē</t>
  </si>
  <si>
    <t>Daugavpils pansionātā atklāts, ka gandrīz visiem cilvēkiem un darbiniekiem ir COVID, ko darīt, lai rīt nodrošinātu ēdināšanu, jo virtuve aizslēgta uz karantīnu</t>
  </si>
  <si>
    <t>Vai 9.p. iepirkumā var precizēt pārrakstīšanās kļūdu nolikumā, ja pārējā dokumentācijā (EIS un PVS) tā norādīta pareizi</t>
  </si>
  <si>
    <t>Sanitex</t>
  </si>
  <si>
    <t>Vai var pārsūdzēt atkārtotu vērtēšanu piedāvājumiem, ko iesniedz VV darbības laikā?</t>
  </si>
  <si>
    <t>vai čalis, kas pieņem preces ir apakšuzņēmējs</t>
  </si>
  <si>
    <t>vai plānots iepirkumos izmantot būvkomersantu klasifikāciju?</t>
  </si>
  <si>
    <t>Kāds ir terimņš dokumetu iesniegšanai, ja biijs iesniegts EVIPD? PIL 49.p. nenosaka, samerīgi</t>
  </si>
  <si>
    <t>Siltuma apgādes pakalpojumu kā pasūtītājam iepirkt? PIL 5.p.1) līdz MK slieksnim</t>
  </si>
  <si>
    <t>AK 3 sadaļas, 1. nav pied., 2. 1 pied., 3. 1 pied. Vai jāievēro nogaid. term? Nē</t>
  </si>
  <si>
    <t>Kas jānorāda PIL 9.p (13) un 37 (2) - priekšrocības, ja krit. tikai cena? Tas arī jānorāda (ASD pieprasījis paskaidrojumus)</t>
  </si>
  <si>
    <t>Iesniegts EVIPD, devuši 7 d.laika iesniegt dok.,prasa 10 dd. Nolikumā nebija atrunāts termiņš. Noskaidrot,no kura brīža tās 10 dd.prasa, apsvērt no pārsūdzības viedokļa.</t>
  </si>
  <si>
    <t>Vai viens uzņēmums kā persona, uz kuras spējām balstās (projektē un būvē iepirkums, projektēšanas pakalpojums) var piedalīties divos piedāvājumos. Princip[ā var, bet neieteiktu, apsverot iespējas pierādīt, ka nav iesaistīts abu piedāvājumu veidošanā un nav pārkapta godīga konkurence</t>
  </si>
  <si>
    <t>Kā aprēķināt depozītu, ja nav noteikta konkrēta līgumcena - PIL 70.p.(3) pieg., pakalp.840 eiro par katru iepirkuma daļu.</t>
  </si>
  <si>
    <t xml:space="preserve">PIL 10.p. Vai jāveic grozījumi vai pietiek ar skaidrojumu EIS, ja nolikuma tekstā konstatēta kļūda numerācijā. Iespējams, pietiek ar skaidrojumu ESI, komisijai jāvērtē </t>
  </si>
  <si>
    <t xml:space="preserve">Pasūtītājs vienlaikus rīko 2 iepirkumus, katra iepirkuma nolikumā ir prasība par konkrētu finanšu līdzekļu summu, kurai ir jābūt pretendenta kontā. Vai šī summa ir jāskaita kopā, vērtējot pretendenta atbilstību. </t>
  </si>
  <si>
    <t>Vai pretendents var 100% darbus nodot apakšuzņēmējam.</t>
  </si>
  <si>
    <t xml:space="preserve">Pretendents piedāvājuma iesniegšanas anketā nav norādījis kontaktinformāciju (ir parakstīts un iesniegts dokuments, bet trūkst kontaktinformācija). Vai var prasīt papildināt informāciju, vai būtu pamats noraidīt piedāvājumu. </t>
  </si>
  <si>
    <t>Kā var pārbaudīt sankciju piemērošanu ārvalstīs reģistrētam pretendentam. Vai ir pieejams skaidrojums.</t>
  </si>
  <si>
    <t xml:space="preserve">Vai EIS iepirkuma dokumentus var publicēt pirms tie tiek publicēti PVS. CFLA darbinieks esot norādījis, ka tā nevarot. </t>
  </si>
  <si>
    <t>Vai 9.p. iepirkumā būtu jāpārbauda izslēgšanas noteikumi apakšuzņēmējam, kurš veic vairāk nekā 70% darbu, ja uz viņa spējām nebalstās, lai izpildītu kvalifikācijas prasības.</t>
  </si>
  <si>
    <t>vai var balstīties uz fiz.personu</t>
  </si>
  <si>
    <t>ja finanšu apgrozījums jaunam uzņēmumam iesniegts tikai par 1 gadu, nevis 3 saskaņā ar nolikuma prasībam, vai to var vērtēt</t>
  </si>
  <si>
    <t>Vai obligāti jāiesniedz piedāvājums, ja cenu aptaujā piegādātājam iesniegts uzaicinājums to darīt?</t>
  </si>
  <si>
    <t>Vai pretendenta speciālists ir persona uz kuras spējām balstās?</t>
  </si>
  <si>
    <t>par iespēju saņemt apmācības</t>
  </si>
  <si>
    <t>Kā pareizi noteikt nogaidīšanas termiņu</t>
  </si>
  <si>
    <t>Vai izziņas par sodāmību jāpieprasa arī ārzemniekiem?</t>
  </si>
  <si>
    <t>vai var neapvienot dažādas būvekspertīzes</t>
  </si>
  <si>
    <t>Vai ja AK veic nolikuma grozījumus, jāpublicē informācija arī PVS?</t>
  </si>
  <si>
    <t xml:space="preserve">atvēršana 2021, kā rēķina iepriekš 3 gadus </t>
  </si>
  <si>
    <t>vai var grozīt līgumu, iekļaujot papildus piegādes un pagarinot termiņu?</t>
  </si>
  <si>
    <t>noslēgta VV, grib grozīt, faktiski līgums iespējams mainās uz pakalpoj.līgumu, ir atsauce TS, vai var grozīt</t>
  </si>
  <si>
    <t>Ko darīt, ja 9.panta iepirkumā iesniegti neatbilstoši piedāvājumi</t>
  </si>
  <si>
    <t>Vai 9. panta līgumā obligāti jāiekļauj info par apakšuzņēmējiem?</t>
  </si>
  <si>
    <t>1) kāda starpība - papildnāt ar nepieciešamo info vai grozīt piedāvājumu; 2) ja sajaukti dokumenti piedāvājumā - vai bija pamats noraidīt</t>
  </si>
  <si>
    <t>spsil sliekšņu maiņa, veicot grozījumus pēc jaunā vai vecā sliekšņa rēķina</t>
  </si>
  <si>
    <t>vai ir piemēri/skaidrojumi par DIS</t>
  </si>
  <si>
    <t>metu konkurss - ja sp pārsniedz paredzēto līgumcenu.. 150% nepiemēro</t>
  </si>
  <si>
    <t>mets</t>
  </si>
  <si>
    <t>mediju monitoringa iepirkums ko darīt</t>
  </si>
  <si>
    <t xml:space="preserve">noraidīts piedāvājums, neatbilstošs speciāl., vai ir jēga sniegt sūdzību </t>
  </si>
  <si>
    <t>par Linarda vēstuli</t>
  </si>
  <si>
    <t>par sliekšņiem sps, ko darīt, ja noslēgts ligums sask. ar vadlīnijām, bet tagad groza un citi sliekšņi un iet pāri</t>
  </si>
  <si>
    <t>ak apakšuzņēmējam parādi, vai obligāti jāprasa nomainīt</t>
  </si>
  <si>
    <t>Kā attālināti nodrošināt atklātu piedāvājumu atvēršanu EIS? Vai viena persona var vērt vaļā piedāvājumus?</t>
  </si>
  <si>
    <t>Vai nogaidīšanas termiņā ieskaita svētku dienas?</t>
  </si>
  <si>
    <t>kā aprēķina apakšuzņēmājam nododamo darbu summu</t>
  </si>
  <si>
    <t>Nolikumā iekļauta prasība par obligātu būvdarbu objekta apskati. Vai par šīs prasības neizpildi pretendentu var izslēgt no konkursa?</t>
  </si>
  <si>
    <t>Nolikumā iekļauta prasība, ka pretendentam ir jābūt 2 gadu pieredzei ar līguma priekšmetu saistītā jomā. Vai tāda prasība ir pieļaujama, vai uzņēmums, kurš strādā mazāk nekā 2 gadus, var piedalītis iepirkumā.</t>
  </si>
  <si>
    <t>Vai var apstrīdēt konkursa rezultātus, ja pretendents uzskata, ka uzvarētājs neatbilst nolikuma prasībām.</t>
  </si>
  <si>
    <t>Vai ir jāpublicē paziņojums par 9. panta kārtībā noslēgtas vispārīgās vienošanās ietvaros noslēgtiem līgumiem un, ja ir, tad kā to pareizi izdarīt.</t>
  </si>
  <si>
    <t xml:space="preserve">par ESOV publicēšanas datumu.. </t>
  </si>
  <si>
    <t>Vai 2.pielikuma iepirkumam, kurš veikts pēc iekšējās pasūtītāja kārtības, būtu jāpublicē iepriekšējais informatīvais paziņojums.</t>
  </si>
  <si>
    <t>PIL 2.p</t>
  </si>
  <si>
    <t>Piedāvājumu vērtēšanas laikā projektēšanas speciālistam ir apturēts sertifikāts un pretendents uz tā pamata ir ticis izslēgts. Vai pasūtītājs drīkstēja izslēgt pretendentu vai bija jāļauj nomainīt speciālists pret citu, kuram ir atbilstošs speciālists?</t>
  </si>
  <si>
    <t>pakalpojuma saņēmējs</t>
  </si>
  <si>
    <t>Bērna vecāks uzskata, ka pašvaldības bērnudārzs noslēdzis pārāk dārgu līgumu ar ēdinātāju, jo cena krietni palielinājusies salīdzinājumā ar iepriekš noslēgto līgumu. Vai viņš var kaut kādā veidā protestēt šim līgumam?</t>
  </si>
  <si>
    <t>vai novada attīstības plāna izstrādei varētu piemŗot PIL3(2) izņēmumu</t>
  </si>
  <si>
    <t>vai varētu noteikt ieprikšējās pieredzes apliecināšanai 3 līgumus par līdzvērtīgu līgumcenu, kā šajā paredzēts.. iep.kom.domas dalās un katrs lasa savādāk</t>
  </si>
  <si>
    <t>No šī gada marta līdz oktobrim bija noslēgts līgums, šādu pašu līgumu slēgs arī nākamajā gadā, vai šos iepirkumus jāskaita kopā, nosakot piemērojamo procedūru.</t>
  </si>
  <si>
    <t>vai vienā iepirkumā varētu iepirkt būvuzraugu un ekspertu būvniecības iepirkuma dokumentācijas sagatvošanā un izvērtēšanā</t>
  </si>
  <si>
    <t>Kāda ir konkursu rezultātu apstrīdēšanas kārtība, depozīta apmērs un samaksas kārtība.</t>
  </si>
  <si>
    <t>izziņas ārvalstniekam SPSIL izpratnē</t>
  </si>
  <si>
    <t>Nolikumā bija prasīts norādīt izmaksas par kvadrātmetru. Pretendents ir iesniedzis kopējās izmaksas par visu nolikumā prasīto platību, vai var lūgt pretendentam pārrēķināt izmaksas uz kvadrātmetru.</t>
  </si>
  <si>
    <t>Pretendents lūdz nomainīt apakšuzņēmēju, uz kura spējām balstās ar apakšuzņēmēja apakšuzņēmēju. Vai tas ir pieļaujams?</t>
  </si>
  <si>
    <t>kādu termiņu nosaka jānosaka piedāvājuma iesniegšanai, ja izsludina šogad</t>
  </si>
  <si>
    <t>Pretendents apliecina pieredzi ar līgumu, kuru ir pildījis kā piegādātāju apvienības biedrs. Vai ir jāprasa pretendentam skaidrojumu, kādus darbus konkrēti viņš ir veicis?</t>
  </si>
  <si>
    <t xml:space="preserve">kāds līgumcenu slieksnis jāņem vērā šodien, sem noslēgtam līgumam </t>
  </si>
  <si>
    <t>nevar nopublicēt PVS info par vv ietvaros noslēgtu līgumu - novirzu uz ID</t>
  </si>
  <si>
    <t>Līguma grozījumi Covid sakarā</t>
  </si>
  <si>
    <t>Uz kuru datumu jāpārbauda izslēgšanas nosacījumi apakšuzņēmējam, ja to nomaina līguma darbības laikā</t>
  </si>
  <si>
    <t>Par IUB lēmuma izpildi, iepirkums AST 2020/43. Nesaprot, ko darīt. IUB lēmumā skaidri pateikts, ka jāvērtē vēlreiz visiem kvalifikācija.</t>
  </si>
  <si>
    <t>PIL 9.p.21.d. Vienīgais piegādātājs (licences) neiesniedz korekti noformētu piedāvājumu, cik tālu pasūtītājs var nākt pretim. Sakārtojiet nolikumu, kā vajadzīgs, un pieņemiet tam atbilstošo piedāvājumu.</t>
  </si>
  <si>
    <t>Ja EVIPD un piedāvājumā nav info par pieprasītajiem speciālistiem, vai var noraidīt pretendentu</t>
  </si>
  <si>
    <t>AK (oper. līzings). KOmisija konstatējusi, ka FP ir pārāk detalizēts un nesaprotams, nevar izvērtēt iesniegtos pied. Vai var pārtraukt (pied. ir saņemti). Var, ja ir obj. pamatojums, jāizvērtē pārsūdzības iespēja.</t>
  </si>
  <si>
    <t>Ja pretendents piedāvājumā norādījis nekorektas TP pozīcijas, vai pasūtītājam ir pamats lūgt skaidrojumu</t>
  </si>
  <si>
    <t>Vai tas, ka mainās minimālā alga ir neparedzēti apstākļi līguma grozījumiem</t>
  </si>
  <si>
    <t xml:space="preserve">AK, pers., uz kuras spējām balstās kvalif. pierādīšanā, nomaiņa. Beigās izrādījās, ka nomaināmais ir pretendenta specialists (BUJ 6.2.), uz kuru izsl. not. nav jāpārbauda </t>
  </si>
  <si>
    <t>Kas PIL izpratnē ir aritmēriskā kļūda?</t>
  </si>
  <si>
    <t>Pretendents filiāle, vai mātesuzņēmumam jāpārbauda izsl. not. Jā, visi un abiem</t>
  </si>
  <si>
    <t>RD SD Nodrošinājuma nodaļa. Vispārīgā vienošanās. Kāda informācija jāiekļauj nolikumā, vai jāpievieno arī līguma projekts, ko slēgs vv ietvaros.</t>
  </si>
  <si>
    <t>ja ir tehniska kļūda, vai var grozījumiem labot</t>
  </si>
  <si>
    <t>kāpēc PIL 9.p iepirkumā pēc piedāvājumu atvēršanas nav publicēts atvēršanas protokls</t>
  </si>
  <si>
    <t>ja nolikuma tehn spec rakstīts 12 minūtēs jāierodas, bet piedāvājumā pretendents norāda, ka 40 minūtēs ieradīsies, vai var noraidīt</t>
  </si>
  <si>
    <t>tautastērpu piegādē līguma grozījumi termiņam un avansam</t>
  </si>
  <si>
    <t>Vai var nomainīt speciālistu, ja tas neatbilst kvalifikācijas prasībām</t>
  </si>
  <si>
    <t>SPSIL izslēgšanas noteikumi</t>
  </si>
  <si>
    <t>Vai veselības aprūpes pakalpojumiem var piemērot 10.p.2. daļas regulējumu?</t>
  </si>
  <si>
    <t>Daudz jautājumu par iepirkuma procedūrām un sūdzību iesniegšanu</t>
  </si>
  <si>
    <t>par pvs līgumcenu beigu paziņojumā</t>
  </si>
  <si>
    <t>Kā pārbauda izslēgšanas nosacījumus fiziskām personām?</t>
  </si>
  <si>
    <t>ps</t>
  </si>
  <si>
    <t>vai cenu aptaujā lētāko ver atzīt par nepamatoti lētu un izvēlēties dārgāku</t>
  </si>
  <si>
    <t>Vai piedāvājumu vērtēšana ir ierobežota ar termiņu?</t>
  </si>
  <si>
    <t>Vai iepirkuma procedūras dokumenti var būt publicēti EIS pirms tie tiek publicēti PVS?</t>
  </si>
  <si>
    <t>Pēc konkursa uzvarētāja pasludināšanas tika konstatēts, ka apaksūzņēmējam ir nodokļu parādi, apakšuzņēmējs neiesniedza izziņu par nodokļu parādu neesamību un pasūtītājs pieprasīja to nomainīt. Pretendents atkal piedāvā to pašu apakšuzņēmēju. Vai tas ir pieļaujams?</t>
  </si>
  <si>
    <t>ja iepirkuma dāļā nav iesniegts piedāvājums, kāda veidlapa jāaizpilda?</t>
  </si>
  <si>
    <t>Kāds ir depozīta apmērs, ja nav norādīta paredzamā līgumcena?</t>
  </si>
  <si>
    <t>prtokuratūra</t>
  </si>
  <si>
    <t>par iep.komisijas interešu konfliktu</t>
  </si>
  <si>
    <t>problēma ar LTV - covid dēļ aizkavējas piegāde no Francijas, LTV nevēlas gorzīt līgumu (esot konsultējušies ar IUB, ka nevar..)</t>
  </si>
  <si>
    <t>b-ba - vai tās izsludinātu iepirkumu var pārsūdzēt IUB? Var, ja b-ba ir pasūtītājs un iepirkums veikts saskaņā ar PIL.</t>
  </si>
  <si>
    <t>Piedāvājumu atvēršana ir noteikta 5.janvārī. Kā pareizi skaita 6 dienu termiņu pirms piedāvājumu atvēršanas, līdz kuram jāsniedz atbildes uz pretendentu jautājumiem. Vai šo termiņu var neievērot?</t>
  </si>
  <si>
    <t>termiņš</t>
  </si>
  <si>
    <t>PIL 9.panta iepirkums (automašīna, nav fondu proj): iesniegšanas datums PVS 29.dec., EIS 28.dec. Nolikumā norādīts, ka būs atklāta atvēršana 30.dec. Šodien saņemts 1 pied. Vai var nepārtraukt un atvērt 30.dec.? Nē, jāpārtrauc, jo EIS nevar iesniegt pēc tajā noteiktā datuma.</t>
  </si>
  <si>
    <t>ja ir PIL subjekts, vai ALTUM projektam piemēro MK 104</t>
  </si>
  <si>
    <t>pil izņ</t>
  </si>
  <si>
    <t xml:space="preserve">sūdzas par līgumu izpildi, vv ietvaros viens piegādātājs izdara visu lai otrs nedabūtu līgumus    </t>
  </si>
  <si>
    <t>Cik lielā mērā jāņem vērā "sarkanie karodziņi" PVS sistēmā?</t>
  </si>
  <si>
    <t>Ko darīt, ja sliktas plānošanas rezultātā ir 3 mēnešu pārtraukums no vecā līguma beigām līdz jauna iepirkuma izsludināšanai?</t>
  </si>
  <si>
    <t>Kā jāpublicē līguma grozījumi?</t>
  </si>
  <si>
    <t>Kā izprotams termins "Noslēgts finanšu pārskata gads"?</t>
  </si>
  <si>
    <t>par prasības formulēšanu</t>
  </si>
  <si>
    <t>Vai var pretendentam izsniegt info par finanšu piedāvājumu apkopojumu vērtēšanas laikā?</t>
  </si>
  <si>
    <t>pārtikas kuponiem kāds cpv kods varētu būt</t>
  </si>
  <si>
    <t>cpv</t>
  </si>
  <si>
    <t>apsardze, nevar dabūt ids, esošais izpildītājs nebrīdina, ka pēc divām dienām zaudēs IDS</t>
  </si>
  <si>
    <t>Kā rīkoties ja iepirkums izsludināts šogad, bet ar nākamo gadu mainās soc. iemaksas, kā vērtēt?</t>
  </si>
  <si>
    <t>Ja lēmums pieņemts un info izsūtīta 30.decembrī, vai nogaidīšanas termiņu sāk skaitīt ar 31.? (respektīvi svētku dienu?)</t>
  </si>
  <si>
    <t>sps rezultātu paziņojums kam jāsuta, ja pārtrauc pēc kandidātu atlases</t>
  </si>
  <si>
    <t>par piedāvājumā iekļautā apliecinājuma parakstīšanu, vai jāprintē un jāparaksta ar roku obligāti</t>
  </si>
  <si>
    <t>Kā rēķināt termiņu atbildes sniegšanai pretendentiem, ņemot vērā daudzās svētku dienas</t>
  </si>
  <si>
    <t>Vai PVS jāpublicē arī nebūtiski grozījumi, ja līgumcena virs ES sliekšņa?</t>
  </si>
  <si>
    <t>ko PVS jāizvēlas, ja jāpārtrauc iepirkums?</t>
  </si>
  <si>
    <t>Vai 9.panta iepirkumā pretendenti jābrīdina laicīgi, ja plānots pārtraukt iepirkumu?</t>
  </si>
  <si>
    <t xml:space="preserve">vai var izsludināt eis pirms pvs, jo vēl nav saņemts pvs apstiprinājums no ID </t>
  </si>
  <si>
    <t>vienas programmas ietvaros 17 būvobjekti, vai pēc jaunā skaidrojuma jāskaita kopā</t>
  </si>
  <si>
    <t>vai laužot līgumu, ir kaut kas jāpublicē PVS vai EIS?</t>
  </si>
  <si>
    <t>Vai personu apvienības dalībnieki var mainīt atbildības jomas līguma izpildes gaitā</t>
  </si>
  <si>
    <t>Vai pēc sarunu procedūras 1. kārtas jāsniedz info izslēgtajam kandidātam?</t>
  </si>
  <si>
    <t>Par līguma grozījumiem 61.p. 3 d.</t>
  </si>
  <si>
    <t>paziņots 30.decembrī, kad beidzas nogaidīšanas termiņš un var slēgt līgumu</t>
  </si>
  <si>
    <t>Kā iesniegt sūdzību par ierobežojošu prasību</t>
  </si>
  <si>
    <t>Jautājums par AK nolikumu  iesniegts 30.12., pied. iesniegšana 04.01. Vai jāatbild? 36.p. (2) termiņi neizpildās</t>
  </si>
  <si>
    <t>Kā pareizi aprēķināt termiņu grozījumu veikšanai AK</t>
  </si>
  <si>
    <t>-- pieredzes skaitīšana gadumijā (manuprāt, ir buj)</t>
  </si>
  <si>
    <t>-- kā skaita 12 mēn periodu starp iepirkumiem - dec un jūnijs ir jau 2 nesaistīti iepirkumi?</t>
  </si>
  <si>
    <t>-- vv (1) ind.līgumu publicēšana; (2) ja nav līgums; (3) ja caur eis pirksts? //  savāc kopā un publicē 29. panta kārtībā. Eis nepublicē. Var pa ceturkšņiem. bija tādas vēstules</t>
  </si>
  <si>
    <t>---- vv izpildes laikā pieņemtos lēmumus var pārsūdzēt?</t>
  </si>
  <si>
    <t>Vai pieļaujami iepirkuma līguma grozījumi, paredzot tiešu maksājumu veikšanu apakšuzņēmējam, ja šādi grozījumi līgumā nebija paredzēti?</t>
  </si>
  <si>
    <t>atb.: Jāvērtē, vai šādi grozījumi nav kvalificējami kā būtiski līguma grozījumi PIL 61.panta otrās daļas izpratnē. Pirmšķietami tie nemaina pretendenta piedāvājumu pēc būtības, kā arī nemaina ekonomisko līdzsvaru par labu pretendentam, un attiecīgi ir pieļaujami. Vienlaikus šādi grozījumi ir veicami, ievērojot PIL 63. panta piektajā daļā noteikto kārtību, kā arī tādā gadījumā attiecībā uz apakšuzņēmēju ir jāveic pārbaude saskaņā ar Starptautisko un Latvijas Republikas nacionālo sankciju likuma 11.1 pantu.</t>
  </si>
  <si>
    <t>-- apakšuzņēmējs vs persona, uz kuras spējām balstās</t>
  </si>
  <si>
    <t>-- apakšuzņēmējs un pretendents vienlaikus</t>
  </si>
  <si>
    <t>-- kā pārbauda sankcijas ārvalstniekiem? // prasa info par persnām un pārbauda sistēmās</t>
  </si>
  <si>
    <t>-- izziņas ārvalstniekiem - PIL 41(6) - 6 mēn. termiņš.</t>
  </si>
  <si>
    <t xml:space="preserve">ja AK daļa pa 4000 euro beigusies bez rezultāta, vai jāsludina daļai jauns iepirkums virs ES? </t>
  </si>
  <si>
    <t>iekš PVS ir pamācība - Kā meklēt paziņojumu Eiropas Savienības Oficiālajā Vēstnesī - un paziņojumus ESOV var meklēt šajā adresē: https://ted.europa.eu/TED/search/search.do Protams, arī ESOV sūta e-pastus..</t>
  </si>
  <si>
    <t>Piedalās:</t>
  </si>
  <si>
    <t>Labklājības ministrija:</t>
  </si>
  <si>
    <t>Juridiskā departamenta iepirkumu speciāliste</t>
  </si>
  <si>
    <t>Sarmīte Zandare</t>
  </si>
  <si>
    <t>Sarmite.Zandare@lm.gov.lv, 67021675</t>
  </si>
  <si>
    <t>ESF projekta “Atbalsts sociālajai uzņēmējdarbībai” vadītājs</t>
  </si>
  <si>
    <t>Juris Cebulis</t>
  </si>
  <si>
    <t>Juris.Cebulis@lm.gov.lv, 67021617</t>
  </si>
  <si>
    <t>Darba tirgus politikas departamenta vecākā eksperte</t>
  </si>
  <si>
    <t>Olga Iļjina</t>
  </si>
  <si>
    <t>Olga.Iljina@lm.gov.lv, 67021616</t>
  </si>
  <si>
    <t>Džeina Gaile</t>
  </si>
  <si>
    <t>dzeinag@gmail.com</t>
  </si>
  <si>
    <t>Juridiskā departamenta direktors</t>
  </si>
  <si>
    <t>Artis Lapiņš</t>
  </si>
  <si>
    <t>Artis.Lapins@fm.gov.lv</t>
  </si>
  <si>
    <t>Juridiskā departamenta Iepirkumu politikas un valsts nekustamo īpašumu pārvaldīšanas politikas nodaļas vecākā eksperte</t>
  </si>
  <si>
    <t>Liene.Jaunroze@fm.gov.lv</t>
  </si>
  <si>
    <t>ineteresanta rindkopa klātienes pasākuma uzaicinājumam</t>
  </si>
  <si>
    <t>Es no saviem zaļajiem laukiem drusku pasapņoju - varbūt kaut ko no zero waste kustības var uzaicināt, varbūt ir interesantas inovāciju idejas. Ja par mums pašiem, arī īsi par topošajām izmaiņām PIL/SPSIL būtu interesanti - mūžīgi mainīgais iepirkums. Varbūt ir kas jauns VAS moduļa sakarā, solīja, ka varēsim uzlikt savā tīmekļvietnē? Grūti tā abstrakti vienā dienā kautko izgudrot</t>
  </si>
  <si>
    <t xml:space="preserve"> 
Aicinām piedalīties uzraugošo iestāžu vadītāju un papildus ne vairāk kā vienu pārstāvi no katras "Konsultē vispirms" pārstāvētās iestādes, kā arī būsim priecīgi redzēt pārstāvi no katras ministrijas. Lūdzam līdz 2. oktobrim apstiprinājumu dalībai pasākumā sūtīt uz konsulte.vispirms@gatewaypartners.net, ja vēl neesat paguvuši, to izdarīt. (sniegtie dati tiks izmantoti, lai nodrošinātu Jūsu iekļūšanu pasākuma norises vietā, nepieciešamības gadījumā sazinātos par iespējamām izmaiņām pasākuma norisē.) Pateicamies, tiem kuri dalību jau ir apstiprinājuši.
Papildus piezīmes. Informējam, ka Epidemioloģiskās drošības pasākumi Covid-19 infekcijas izplatības ierobežošanai pasākumā tiks nodrošināti (pasākuma telpas plašums ir atbilstošs aicināto personu skaita uzņemšanai, tāpat tiks nodrošināti roku dezinfekcijas līdzekļi. Sejas maskas pasākuma vietā gan netiks nodrošinātas, bet pēc savas vēlēšanās, esat aicināti izmantot arī šo aizsardzības līdzekli). Aicinām atbildīgi izvērtēt savu veselības stāvokli pirms došanās uz pasākumu, kā arī neapmeklēt šo pasākumu, ja pēdējā laikā esat apmeklējis ārvalstis (īpaši tādas ar augstu COVID 19 saslimstības rādītāju).
Pasākuma laikā var tikt veikta fotografēšana un/vai filmēšana, vēlāk uzņemtos materiālus, iespējams, publicējot interneta vietnēs un sociālajos tīklos. Ja nevēlaties, lai Jūs fotografē vai filmē un vēlāk publicē šos materiālus, lūdzam par to iepriekš informēt. Ar informāciju par Jūsu personas datu apstrādi varat iepazīties šeit: https://www.em.gov.lv/lv/par_ministriju/personas_datu_apstrade/ 
</t>
  </si>
  <si>
    <t xml:space="preserve">No mediju monitoringa (drusku kosmoss, bet aktuāli ES mērogā) - 8. jūlijā Eiropas Komisija bija laidusi klajā ceļvedi "Ūdeņraža stratēģija klimatneitrālai Eiropai", kurā uzsvērts t. s. tīrā ūdeņraža tehnoloģiju nozīmīgums, bet pagaidām to īpatsvars Eiropas energoresursu struktūrā ir pāris procentu, jo pastāv "šķēršļi, ko nevar pārvarēt ne privātais sektors, ne dalībvalstis vienas pašas". Proti, nepieciešamas milzu investīcijas un revolucionāras inovācijas, lai samazinātu izmaksas. Turklāt jāveido "infrastruktūras tīkls, kāds ir realizējams, tikai pateicoties ES un tās vienotajam tirgum, un sadarbība ar partneriem no trešām valstīm". Rīgas Satiksmei ir ūdeņraža uzpildes stacija, varbūt kāds var pastāstīt, kā ar šo inovāciju iet. https://www.la.lv/rigas-satiksme-ekspluatacija-nodevusi-udenraza-uzpildes-staciju </t>
  </si>
  <si>
    <t>LIAAi ir ERAF programma (SAM 3.1.1.6., uzrauga CFLA) par biznesa inkubatoriem. Pavisam Latvijā to ir 14 dažādās pilsētās. līdz 2023.gadam plānots piesaistīt līdz 600 uzņēmumu, kas attīsta inovatīvas idejas. Trešdaļa šo uzņēmumu savus produktus eksportē. Paši uzņēmumi iepirkumus veic MK 104 kārtībā, bet mums varētu būt iinteresanti, piemēram, no LIAA pāsrstāvja uzzināt, kā pasūtītāji varētu uzzināt par Latvijā attīstītajiem inovatīvajiem produktiem un tos iepirkt, kā arī - vai šie inovāciju izstrādātāji piedalās publiskajos iepirkumos un kas būtu vajadzīgs,lai informācija par piedāvājumu būtu plašāk pieejama pasūtītājiem. LIAA ir Biznesa inkubatoru departaments, kurš nodarbojas arī ar radošajiem inkubatoriem. Ir arī projekts "Design for innovation" https://www.liaa.gov.lv/lv/par-mums/projekti/interreg-europe-projekts-design-innovation .</t>
  </si>
  <si>
    <t>Dabas muzejs- viņi pēc EIS skatoties arī baigi ieprikuši visādus rīkus muzeja atjaunošanai, tsk multimēdiju gidi.</t>
  </si>
  <si>
    <t>Slimnīcas - no EIS izksatās, ka tās šad tad interesantas lietas pērk (bet nu slimnīcas uz covid rēķina ir tāāā sapirkušās);BKUS piem; Stradiņu slimnīca ir universitātes slimnīca, tur varētu būt inovatīvi risinājumi, arī pašai universitātei, kad Medicīnas izglītības tehnoloģiju centru taisīja, tur mācību aprīkojums varētu būt inovatīvs, jo esot nereāli kruts.</t>
  </si>
  <si>
    <t>Gulbenes novada  Beļavas ciems vairāku Baltijas jūras reģiona valstu vidū ir kļuvis par pionierprojektu, izbūvējot modernu siltumapgādes sistēmas aprīkojumu un testējot zemas temperatūras centralizētās siltumapgādes sistēmas iespējas ( „LowTEMP” projekts);</t>
  </si>
  <si>
    <t>BIOR vadībā atklāja Latvijā pirmo uz nārstu migrējošo lašu un taimiņu skaitītāju. Salacā ir ievietota speciāla uzskaites iekārta, kura piereģistrēs visus lašus un taimiņus, kas šajā upē dosies uz nārstu rudenī.(https://www.salacgriva.lv/lat/salacgrivas_novads/?text_id=52215))</t>
  </si>
  <si>
    <t>https://smartcities-infosystem.eu/sites/default/files/document/the_making_of_a_smart_city_-_best_practices_across_europe.pdf</t>
  </si>
  <si>
    <t xml:space="preserve">EK izstrādātais (apkopotais) materiāls no dažādu ES valstu pieredzēm, inovācijas attiecībā uz māju atjaunošanām, gan Zviedrijā, Norvēģija, gan arī Tartu. </t>
  </si>
  <si>
    <t>Mārupes novada pašvaldība īsteno projektu “Zaļā iepirkuma, teritorijas plānojuma un vides infrastruktūras attīstības pieredzes apmaiņa Zviedrijā un Dānijā” (Nr. PA-GRO-1000). Projekts tiek īstenots Ziemeļu – Baltijas valstu mobilitātes programmas publiskajai administrācijai ietvaros.</t>
  </si>
  <si>
    <t>3. Drona piegādātājs Gulbenes novada pašvaldībai ir noskaidrots</t>
  </si>
  <si>
    <t>https://www.eis.gov.lv/EKEIS/Supplier/Procurement/33991
Tadām - bezpilota transportlīdzeklis, kasšobrīd vizinās Jelgavā un Aizkrauklē un ir ļooooti populārs soctīklos un ziņu portālos ir iepirkts iepirkumā.
Rīt sazināšos ar atbildīgo amatpersonu Zemgales plānošanas reģionā.
Bet domāju, ka būtu interesanti viņus uzaicināt uz Ideju pļauju.</t>
  </si>
  <si>
    <t>4. Bezpilota auto (Signe)</t>
  </si>
  <si>
    <t>https://www.eis.gov.lv/EKEIS/Supplier/Procurement/33991</t>
  </si>
  <si>
    <t>Tadām - bezpilota transportlīdzeklis, kasšobrīd vizinās Jelgavā un Aizkrauklē un ir ļooooti populārs soctīklos un ziņu portālos ir iepirkts iepirkumā.</t>
  </si>
  <si>
    <t>Rīt sazināšos ar atbildīgo amatpersonu Zemgales plānošanas reģionā.</t>
  </si>
  <si>
    <t>Bet domāju, ka būtu interesanti viņus uzaicināt uz Ideju pļauju.</t>
  </si>
  <si>
    <t>Elektronikas ražošanas pakalpojumu (EMS) uzņēmums "Volburg"- robotizēta ražišana</t>
  </si>
  <si>
    <t>pieredzes papildināšana (procedūrās)</t>
  </si>
  <si>
    <t>piedāvājumā iesniegtās pieredzes papildināšana</t>
  </si>
  <si>
    <t>pretendnetam (jurid.pers)</t>
  </si>
  <si>
    <t>jā</t>
  </si>
  <si>
    <t>pretendenta piesaistītajam speciālistam</t>
  </si>
  <si>
    <t>apakšuzņēmēji (procedūrās)</t>
  </si>
  <si>
    <t xml:space="preserve">vai piedāvājumā izslēgto apakšuzņēmēju var piesiatīt līguma izpildē? </t>
  </si>
  <si>
    <t xml:space="preserve">ja apakšuzņēmējs atbist visām iepirkumā izvirzītajām prasībām un neattiecina izsl.nosacījumus </t>
  </si>
  <si>
    <t>ja nomaina apakšuzņēmāju</t>
  </si>
  <si>
    <t xml:space="preserve">datumi </t>
  </si>
  <si>
    <t>pied.iesn. &amp; lēmuma pieņ.</t>
  </si>
  <si>
    <t>finanšu balstīšanās</t>
  </si>
  <si>
    <t>apgrozījums</t>
  </si>
  <si>
    <t>personu grupa (var summēt) vai kāds viens apliecina</t>
  </si>
  <si>
    <t>ar apakšuzņēmēju (nav tieši atb.pret pasūtītāju)</t>
  </si>
  <si>
    <t xml:space="preserve">prasība </t>
  </si>
  <si>
    <t>neprasa katram biedram - finan.apgrozījumu &amp; likvid.koefic. &amp; pozit.pašu kapit.</t>
  </si>
  <si>
    <t>1.</t>
  </si>
  <si>
    <t>Videorullīšiem</t>
  </si>
  <si>
    <t>kā publicēt paziņojumus PVS un EIS, tsk statistikas pārskatus</t>
  </si>
  <si>
    <t>EVPD</t>
  </si>
  <si>
    <t>2.</t>
  </si>
  <si>
    <t>Skaidrojumiem</t>
  </si>
  <si>
    <t>Par piedāvājuma un saistību izpildes nodrošinājumu</t>
  </si>
  <si>
    <t>3.</t>
  </si>
  <si>
    <t>Semināriem</t>
  </si>
  <si>
    <t>kā būtu: semināru cikls iesācējam</t>
  </si>
  <si>
    <t>1) plānošana</t>
  </si>
  <si>
    <t>3) vērtēšana</t>
  </si>
  <si>
    <t>Plānošana</t>
  </si>
  <si>
    <t xml:space="preserve">video formāta lekcijas? </t>
  </si>
  <si>
    <t>2) sagatavošanās un nolikums</t>
  </si>
  <si>
    <t xml:space="preserve">3.1. var/nevar papildināt </t>
  </si>
  <si>
    <t>ar pašpārbaudes testiņiem</t>
  </si>
  <si>
    <t>2.1. iepirkuma komisija</t>
  </si>
  <si>
    <t>3.2. izslēgšanas not.</t>
  </si>
  <si>
    <t>2.2. atlases prasības</t>
  </si>
  <si>
    <t>4) lēmums un paziņošana</t>
  </si>
  <si>
    <t>2.3. SVP, ZPI u.c. interesantās lietas</t>
  </si>
  <si>
    <t>5) pārsūdzēšana</t>
  </si>
  <si>
    <t>2.4. teh.specene</t>
  </si>
  <si>
    <t>6) jau ir - līguma grozījumi</t>
  </si>
  <si>
    <t>4.</t>
  </si>
  <si>
    <t>Podkastiem</t>
  </si>
  <si>
    <t xml:space="preserve">Par piedāvājuma un saistību izpildes nodrošinājumu                                </t>
  </si>
  <si>
    <t>5.</t>
  </si>
  <si>
    <t>Nozares</t>
  </si>
  <si>
    <t>ieteikumi alternatīvās degvielas veida auto iepirkumiem</t>
  </si>
  <si>
    <t>telpu un teritoriju apsaimniekotāji</t>
  </si>
  <si>
    <t>mobilie&amp;fiksētie sakari</t>
  </si>
  <si>
    <t>autotransports</t>
  </si>
  <si>
    <t xml:space="preserve">6. </t>
  </si>
  <si>
    <t>Pašpārbaudes testi</t>
  </si>
  <si>
    <t>par apkšuzņēmējiem un piegādātāju apvienībām – kad, kas kur jāpārbauda.</t>
  </si>
  <si>
    <t xml:space="preserve">7. </t>
  </si>
  <si>
    <t xml:space="preserve">no EK mācībām </t>
  </si>
  <si>
    <t>C(2019) 5494 - Guidance on the participation of third country bidders and goods in the EU procurement market</t>
  </si>
  <si>
    <t>https://ec.europa.eu/docsroom/documents/36601</t>
  </si>
  <si>
    <t>2019 European Semester: Country Reports</t>
  </si>
  <si>
    <t>https://ec.europa.eu/info/publications/2019-european-semester-country-reports_lv</t>
  </si>
  <si>
    <t>2020 European Semester: Country Reports</t>
  </si>
  <si>
    <t>https://ec.europa.eu/info/publications/2020-european-semester-country-reports_lv</t>
  </si>
  <si>
    <t>Public procurement</t>
  </si>
  <si>
    <t>Transparency and competition in procurement procedures remain problematic. According to the 2019 Flash Eurobarometer, 71% of Latvia’s businesses believe that competition-excluding specifications is a widespread practice in their country (compared to the EU average of 58%) and 80% believe that favouritism and corruption hamper business competition (compared to the EU average of 71%). The share of single-bidder contracts remains high (around 30% in 2018, EU average of 24%), with most of these contracts being in the healthcare area, due to limitations of the market and restrictions imposed by manufacturers. Moreover, the percentage of directly negotiated procedures was 12% in 2018 (EU average 4%). The Procurement Supervision Bureau intends to increase transparency by publishing information on low-value procurement, as well as on the real value of the contracts (versus the initial ones) in their electronic procurement system. To professionalise the staff involved in procurement, more than 500 persons have been trained in various topics, including fraud and corruption. The bureau carries out preliminary controls to check the quality of tendering documentation and investigations based on a risk matrix. Information received from whistleblowers or complainants constitute an important source of information for the bureau.</t>
  </si>
  <si>
    <t>Apstiprināta dalība</t>
  </si>
  <si>
    <t>Sociālais iepirkums</t>
  </si>
  <si>
    <t>daina.pulkstene@cfla.gov.lv</t>
  </si>
  <si>
    <t>varbūt var vairāk no CFLA?</t>
  </si>
  <si>
    <t>IUB (Agnese)</t>
  </si>
  <si>
    <t>IUB</t>
  </si>
  <si>
    <t>Agnese Irmeja</t>
  </si>
  <si>
    <t>Zigmārs Legzdiņš</t>
  </si>
  <si>
    <t>zigmars.legzdins@varam.gov.lv</t>
  </si>
  <si>
    <t>Sociālo uzņēmēju asociācija</t>
  </si>
  <si>
    <t>Domnīca PROVIDUS</t>
  </si>
  <si>
    <t>agnese.fridenberga@providus.lv</t>
  </si>
  <si>
    <t>Inese Pelša</t>
  </si>
  <si>
    <t>inese.pelsa@varam.gov.lv</t>
  </si>
  <si>
    <t>Vineta Grigorjeva</t>
  </si>
  <si>
    <t>VAS „Elektroniskie sakari”</t>
  </si>
  <si>
    <t>vineta.grigorjeva@vases.lv</t>
  </si>
  <si>
    <t>Labklājības ministrija (imants.lipskis@lm.gov.lv )</t>
  </si>
  <si>
    <t>juris.cebulis@lm.gov.lv</t>
  </si>
  <si>
    <t>! 22.05.nepiedalīsies 
(sanāksme līdz 12.00)</t>
  </si>
  <si>
    <t>Ina Skulme</t>
  </si>
  <si>
    <t>LMT Iepirkumu dienesta direktors</t>
  </si>
  <si>
    <t>ina.skulme@lmt.lv</t>
  </si>
  <si>
    <t>?? Ogre (ogredome@ogresnovads.lv)</t>
  </si>
  <si>
    <t>Dana Bārbale</t>
  </si>
  <si>
    <t>dana.barbale@ogresnovads.lv</t>
  </si>
  <si>
    <t>Māris Būmanis</t>
  </si>
  <si>
    <t>LMT Finanšu vadības dienesta direktors</t>
  </si>
  <si>
    <t>maris.bumanis@lmt.lv</t>
  </si>
  <si>
    <t>Rihards Dainis</t>
  </si>
  <si>
    <t>SIA TET</t>
  </si>
  <si>
    <t>Rihards.Dainis@tet.lv</t>
  </si>
  <si>
    <t>Inovatīvais iepirkums</t>
  </si>
  <si>
    <t>Monta Oga</t>
  </si>
  <si>
    <t>Veronika Krūmkoka</t>
  </si>
  <si>
    <t>Veronika.Krumkoka@em.gov.lv</t>
  </si>
  <si>
    <t>Lauris Biezais</t>
  </si>
  <si>
    <t>L.Biezais@lvm.lv</t>
  </si>
  <si>
    <t>RTU (J.Gramsts)</t>
  </si>
  <si>
    <t>Jevgēnijs Gramsts</t>
  </si>
  <si>
    <t>jevgenijs.gramsts@rtu.lv</t>
  </si>
  <si>
    <t>RTU pētniece</t>
  </si>
  <si>
    <t>Jana Simanovska</t>
  </si>
  <si>
    <t>Moderators D.Gaile</t>
  </si>
  <si>
    <t>Jautājumi diskusijai</t>
  </si>
  <si>
    <t>1) Kāda ir pasūtītāju motivācija iekļaut vai neiekļaut sociālā iepirkuma aspektus iepirkuma dokumentācijā; kas šo aspektu iekļaušanu kavē (uzņēmumu trūkums, sarežģīta pieejamība, neatbilstoša darbinieku kvalifikācija)</t>
  </si>
  <si>
    <t>2)  Kur pasūtītāji meklē informāciju par sociāliem uzņēmumiem, vai tāda vispār pasūtītājiem ir pieejama?</t>
  </si>
  <si>
    <t>3) Kāda ir Jūsu pozitīvā/negatīvā pieredze, rīkojot vai piedaloties iepirkumos ar sociāli atbildīgiem kritērijiem (nav izslēgts, ka ir arī negatīva pieredze).</t>
  </si>
  <si>
    <t>4) Vai un kādas ir jomas, kurās sociālie un inovatīvie kritēriji iepirkumos pilnīgi un noteikti būtu iespējams piemērot (varbūt pat obligātā kārtā) un kādas ir jomas, kurās šos kritērijus piemērot varētu būt neiespējami/sarežģīti?</t>
  </si>
  <si>
    <t>5) Inovatīvais iepirkums un vides aizsardzība. Vai un kā šīs jomas pārklājas?</t>
  </si>
  <si>
    <t>6) inovatīvais iepirkums no ilgtspējas viedokļa - šodien inovācija, rīt jau ierasta prakse</t>
  </si>
  <si>
    <t>7) inovatīvā iepirkuma izaicinājums - nezināmo pārvērst par ikdienas risinājumu</t>
  </si>
  <si>
    <t>8) kā atmaksājas ieguldījums sociālā /inovatīvā iepirkumā (sociālie aspekti, sabiedrības ieguvumi, ilgtermiņa ieguvumi, ilgtspējīgs ieguvums)</t>
  </si>
  <si>
    <t>9) kāpēc pasūtītājs neveicina inovatīvus ceļu segumu risinājumus?</t>
  </si>
  <si>
    <t>10) Cik laika ziņā inovatīvais iepirkums atšķiras no citām procedūrām?</t>
  </si>
  <si>
    <t>11) Kas (pasūtītājs, piegādātājs, valsts utt.) var veicināt inovatīvos iepirkumus?</t>
  </si>
  <si>
    <t>12) Kāda ir Latvijas prakse?</t>
  </si>
  <si>
    <t>13) Kā tieši šāds iepirkums var ietekmēt tirgus izaugsmi?</t>
  </si>
  <si>
    <t>14) Kādi šķēršļi var ietekmēt šādu iepirkumu rezultātus?</t>
  </si>
  <si>
    <t>15) Kas kavē pasūtītājus noteikt ilgtermiņa skatījumu un rādītājus, kādēļ iepirkumi tiek veikti tuvredzīgi, tikai šī gada budžeta ietvaros?</t>
  </si>
  <si>
    <t>16)  Pasūtītāji liek piemēram zaļos kritērijus tikai tāpēc, ka jāliek, bet nav jau ilgtermiņa mērķa, kā vārdā to visu darām.</t>
  </si>
  <si>
    <t>uzaicināmie - pasūtītāji (14)</t>
  </si>
  <si>
    <t>Maris.Bumanis@lmt.lv;</t>
  </si>
  <si>
    <t>Diana.Zeberga@vases.lv;</t>
  </si>
  <si>
    <t>Attīstības nodaļas vadītāja</t>
  </si>
  <si>
    <t>janis.briska@lvrtc.lv;</t>
  </si>
  <si>
    <t>Financial Analyst</t>
  </si>
  <si>
    <t>Aleksandra.Vilkovska@ldz.lv;</t>
  </si>
  <si>
    <t>Maris.Balodis@latvenergo.lv;</t>
  </si>
  <si>
    <t>Izpētes un attīstības direktors</t>
  </si>
  <si>
    <t>edijs.vesperis@latvenergo.lv</t>
  </si>
  <si>
    <t>Izpētes un attīstības funkcijas plānošanas inženieris</t>
  </si>
  <si>
    <t>Olegs.Linkevics@latvenergo.lv;</t>
  </si>
  <si>
    <t>Attīstības daļas vadītājs</t>
  </si>
  <si>
    <t>roberts.gulans@lvrtc.lv;</t>
  </si>
  <si>
    <t>lvceli@lvceli.lv</t>
  </si>
  <si>
    <t>info@latvenergo.lv</t>
  </si>
  <si>
    <t>ieva.kalenda@cfla.gov.lv</t>
  </si>
  <si>
    <t xml:space="preserve"> CFLA (UZŅĒMĒJDARBĪBAS UN INOVĀCIJU DEPARTAMENTS Inovāciju nodaļas vadītāja Ieva Kalenda 22339385 v) </t>
  </si>
  <si>
    <t>Ance.Ozdzana@csdd.gov.lv</t>
  </si>
  <si>
    <t>CSDD (Ance Ozdžana Juridiskā departamenta Iepirkumu daļas vadītāja 67025727 )</t>
  </si>
  <si>
    <t>info@kis.gov.lv</t>
  </si>
  <si>
    <t>KISC</t>
  </si>
  <si>
    <t>pasts@izm.gov.lv</t>
  </si>
  <si>
    <t>IZM – (Juridiskais un nekustamo īpašumu departaments Direktors Raimonds Kārkliņš 67047840 )</t>
  </si>
  <si>
    <t>raimonds.karklins@izm.gov.lv</t>
  </si>
  <si>
    <t>pasts@varam.gov.lv</t>
  </si>
  <si>
    <t>VARAM – (Nodrošinājuma departaments Jānis Vītols Departamenta direktors 67026444)</t>
  </si>
  <si>
    <t>janis.vitols@varam.gov.lv</t>
  </si>
  <si>
    <t>riga@riga.lv</t>
  </si>
  <si>
    <t>Rīgas dome – Una Skrastiņa</t>
  </si>
  <si>
    <t>una.skrastina@riga.lv</t>
  </si>
  <si>
    <t>mdin@rsu.lv</t>
  </si>
  <si>
    <t>RSU – (Iepirkumu nodaļa )</t>
  </si>
  <si>
    <t>lu@lu.lv</t>
  </si>
  <si>
    <t>vm@vm.gov.lv</t>
  </si>
  <si>
    <t>info@ur.gov.lv</t>
  </si>
  <si>
    <t>UR</t>
  </si>
  <si>
    <t>konkurence@kp.gov.lv</t>
  </si>
  <si>
    <t>dome@ventspils.lv</t>
  </si>
  <si>
    <t>Ventspils pilsētas dome (?)</t>
  </si>
  <si>
    <t>pasts@liepaja.lv</t>
  </si>
  <si>
    <t>Liepājas pašvaldība (?)</t>
  </si>
  <si>
    <t>eva.ciekurze@liepajasteatris.lv</t>
  </si>
  <si>
    <t>Eva Ciekurze (?) šobrīd, šķiet, Lirpājas teātris..</t>
  </si>
  <si>
    <t>Piegādātāji</t>
  </si>
  <si>
    <t>office@likta.lv</t>
  </si>
  <si>
    <t>3gb - IT LIKTA - (Andris Melnūdris Ģenerāldirektors )</t>
  </si>
  <si>
    <t>nos</t>
  </si>
  <si>
    <t>andris@likta.lv</t>
  </si>
  <si>
    <t>birojs@latvijasbuvnieki.lv</t>
  </si>
  <si>
    <t>3gb – Būvnieki (būvniecības partnerība)</t>
  </si>
  <si>
    <t xml:space="preserve">nos. </t>
  </si>
  <si>
    <t>office@sua.lv</t>
  </si>
  <si>
    <t>3gb - Sociālie uzņēmumi (caur asociāciju)</t>
  </si>
  <si>
    <t>info@autoasociacija.lv</t>
  </si>
  <si>
    <t>3gb - Auto asociācija – (Ingus Rūtiņš 26524040 )</t>
  </si>
  <si>
    <t>ingus.rutins@autoasociacija.lv</t>
  </si>
  <si>
    <t>atarh@latarh.lv</t>
  </si>
  <si>
    <t>3gb - Latvijas Arhitektu Savienība (67212802)</t>
  </si>
  <si>
    <t>zane.bilzena@lvif.gov.lv</t>
  </si>
  <si>
    <t>SIA "Vides investīciju fonds" (Zane Bilzēna)</t>
  </si>
  <si>
    <t>medilink@medilink.lv</t>
  </si>
  <si>
    <t>SIA MEDILINK</t>
  </si>
  <si>
    <t>arbor@arbor.lv</t>
  </si>
  <si>
    <t>SIA "Arbor Medical Korporācija"</t>
  </si>
  <si>
    <t>info.lv@tamro.com</t>
  </si>
  <si>
    <t>Sabiedrība ar ierobežotu atbildību "Tamro"</t>
  </si>
  <si>
    <t>Kā uzņēmējam vislabāk piedalīties valsts un pašvaldību iestāžu iepirkumos?</t>
  </si>
  <si>
    <t>FM ALS uzdevumi</t>
  </si>
  <si>
    <t>https://www.solipasolim.lv/ka-vislabak-piedalities-valsts-iestazu-iepirkumos/</t>
  </si>
  <si>
    <t xml:space="preserve">nosaukums </t>
  </si>
  <si>
    <t>ALS Nr./san.Nr.</t>
  </si>
  <si>
    <t>izpilde</t>
  </si>
  <si>
    <t>pamatojums</t>
  </si>
  <si>
    <t>rezultāts</t>
  </si>
  <si>
    <t>Par iekšējā audtia ieteikumu ieviešanas grafika apstiprināšanu</t>
  </si>
  <si>
    <t>2017-532 / e-5211</t>
  </si>
  <si>
    <t>FM iekšējā audita ieteikumu ieviešanas grafiks</t>
  </si>
  <si>
    <t>sagatavots IUB 2017.gada publiskais pārskats arb.Mk.not.Nr.413</t>
  </si>
  <si>
    <t>publicēts 20.03.2018. Nr.2-4/2</t>
  </si>
  <si>
    <t>2. Pārskatīti un precizēt IUB gada publiskajā pārskatā iekļaujamās informācijas saturu atbilstoši MK noteikumiem</t>
  </si>
  <si>
    <t>2017-57 / 
e-5250</t>
  </si>
  <si>
    <t>Par valsts pārvaldes reformu īstenošanu Finanšu ministrijā un tās padotības iestādēs saskaņā ar MK 2017.g.24.nov.rīk.Nr.701 "Par Valsts pārvaldes feformu plānu 2020"</t>
  </si>
  <si>
    <t>2017-25191 /
e-5431</t>
  </si>
  <si>
    <t>Valsts reformu plāns 2020 - pasākums Nr.1.1. 
Augstākā līmeņvadītāju attīstības programmas ietvaros īstenot pilotprojektu valsts sekretāru darba sasnieguma rādītāju definēšanai, kopīgā diskusijā vienojoties par mērāmajiem rādītājiem</t>
  </si>
  <si>
    <t>2017-25194 /
e-5434</t>
  </si>
  <si>
    <t>abi uzdevumi faktiski attiecas uz augstākā līmeņa vadītājiem - apmācībām, novērtēšanu, mērķu izvirzīšanu nākošajiem periodiem</t>
  </si>
  <si>
    <t>Izpildīts</t>
  </si>
  <si>
    <t>Valsts reformu plāns 2020 - pasākums Nr.1.2.
Veikt darba izpildes novērtēšanas sistēmas ietekmes pēcpārbaudi (ex-post)</t>
  </si>
  <si>
    <t>2017-25196 /
e-5433</t>
  </si>
  <si>
    <t>2.Linda</t>
  </si>
  <si>
    <t>izpildīts</t>
  </si>
  <si>
    <t>Valsts reformu plāns 2020 - pasākums Nr.4.4. 
Izvērtēt iepirkumu funkcijas konsolidācijas un iepirkumu atbalsta funkcijas centralizācijas potenciālu un piedāvāt iespējamos centralizācijas risinājumus</t>
  </si>
  <si>
    <t>2017-25213 /
e-5446</t>
  </si>
  <si>
    <t>Vadlīnijas centralizēto iepirkumu veikšanai (26.07.2018.)</t>
  </si>
  <si>
    <t>Valsts reformu plāns 2020 - pasākums Nr.9.2.
Īstenot koorinētu valdības komunikāciju un integrētas komunikācijas kampaņas par valdības prioritātēm un reformām, tajā skaitā par laba servisa kustību valsts pārvaldē, Latvijas valsts simtgadi un citiem būtiskiem valsts līmeņa pasākumiem</t>
  </si>
  <si>
    <t>2017-25236 /
e-5451</t>
  </si>
  <si>
    <t xml:space="preserve">IUB web ir baneri - LV100; akcijas laikā "mazāks slogs"; </t>
  </si>
  <si>
    <t>DP-1</t>
  </si>
  <si>
    <t>Darba plāns Izglītojošo pasākumu un vadlīniju nodrošināšana par iepirkumu veikšanu, tādējādi ceļot iepirkumu veicēju kapacitāti un samazinot pamatoto iesniegumu skaitu</t>
  </si>
  <si>
    <t xml:space="preserve">2018-DP-01-37/14 /
e-94
</t>
  </si>
  <si>
    <t>2.Arita</t>
  </si>
  <si>
    <t>FM darba plāns</t>
  </si>
  <si>
    <t>Veiktas 35 resoriskās pārbaude sadministratīvo pārkāpumu lietās</t>
  </si>
  <si>
    <t>1.cet. 14
2.cet.13
3.cet 7; 4.c.8 (42)</t>
  </si>
  <si>
    <t>DP-2</t>
  </si>
  <si>
    <t>2018-DP-01-37/16 / 
e-91</t>
  </si>
  <si>
    <t>2.Oskars</t>
  </si>
  <si>
    <t>Izstrādāti un publicēti Biroja tīmekļvietnē vismaz 5 skaidrojumi par aktuālākajām izmaiņām un jauno normu pareizu piemērošanu.</t>
  </si>
  <si>
    <t>9 / 7; I 6 / 3; BUJ 44</t>
  </si>
  <si>
    <t>DP-3</t>
  </si>
  <si>
    <t>2018-DP-01-37/17 / 
e-93</t>
  </si>
  <si>
    <t>Sadarbībā ar nozaru ekspertu konsultatīvās padomes atsevišķu nozaru darba grupām izstrādāti 3 metodiskie materiāli (ieteikumi un vadlīnijas) konkrētu nozaru iepirkumu veikšanaiun un publicēti IUB tīmekļvietnē.</t>
  </si>
  <si>
    <t>1 DAKIB
2 LKA (12.07.)
3 Auto (7.09.)
4 LIKTA&amp;LATA</t>
  </si>
  <si>
    <t>DP-4</t>
  </si>
  <si>
    <t>Darba plāns Izglītojošo pasākumu un vadlīniju nodrošināšana par iepirkumu veikšanu, tādējādi ceļot iepirkumu veicēju kapacitāti un samazinot pamatoto iesniegumu skaitu.</t>
  </si>
  <si>
    <t>2018-DP-01-37/19 / 
e-89</t>
  </si>
  <si>
    <t>Apmācīti un informēti 1500 iepirkumu veicēji.</t>
  </si>
  <si>
    <t>44 sem (3127 dal)
4 video</t>
  </si>
  <si>
    <t>DP-5</t>
  </si>
  <si>
    <t>Darba plāns Sadarbībā ar Valsts reģionālās attīstības aģentūru paplašināt preču un pakalpojumu sarakstu centralizēto elektronisko iepirkumu sistēmā.
Identificēt preču un pakalpojumu grupas, kuru iepirkumus būtu nepieciešams centralizēt, un sagatavot vadlīnijas</t>
  </si>
  <si>
    <t>2018-DP-01-07/23 /
 e-90</t>
  </si>
  <si>
    <t>ATB FM
2.1 Oskars
2.Mozga</t>
  </si>
  <si>
    <t>Vadlīnijas publicētas IUB tīmekļvietnē</t>
  </si>
  <si>
    <t>Vadlīnijas centralizēto iepirkumu veikšanai (26.07.2018.)
nozaru asociaciju vadlinijas</t>
  </si>
  <si>
    <t>STARPPOSMA MĒRĶI</t>
  </si>
  <si>
    <t>ESPD integrācija Elektronisko iepirkumu sistēmas e-konkursu apakšsistēmā</t>
  </si>
  <si>
    <t>2017. gada 2. pusgads - 30.06.2019.</t>
  </si>
  <si>
    <t>Elektronisko iepirkumu sistēmas e-izziņu un ESPD savstarpēja integrācija</t>
  </si>
  <si>
    <t>Saimnieciski visizdevīgākā piedāvājuma vērtēšanas kritēriju ieteikumu sagatavošana un publicēšana galvenajās iepirkumu jomās</t>
  </si>
  <si>
    <t>2017. gada 2. pusgads - 31.07.2018.</t>
  </si>
  <si>
    <t>sadarbībā ar nozaru asociācijām tiek izstrādātas un publicētas vadlīnijas saimnieciski visizdevīgākā piedāvājuma vērtēšanai</t>
  </si>
  <si>
    <t>DAKIB vadlīnijas</t>
  </si>
  <si>
    <t>Elektronisko iepirkumu sistēmas datu publicēšana Atvērto datu portālā</t>
  </si>
  <si>
    <t>2017. gada 2. pusgads - 30.06.2018.</t>
  </si>
  <si>
    <t>Informatīvā ziņojuma par risinājumiem atklātības nodrošināšanai ‘’zemsliekšņu’’ iepirkumos un Elektronisko iepirkumu sistēmas funkcionalitātes nepieciešamajiem pielāgojumiem izstrāde</t>
  </si>
  <si>
    <t>01.01.2018. - 01.01.2019</t>
  </si>
  <si>
    <t>atbildīgie - VRAA, FM, IUB ??</t>
  </si>
  <si>
    <t>Pasākumu plāns noziedzīgi iegūtu līdzekļu legalizācijas un terorisma finansēšanas novēršanai laikposmam līdz 2019. gada 31. decembri</t>
  </si>
  <si>
    <t>https://www.vestnesis.lv/op/2018/203.3</t>
  </si>
  <si>
    <t>Jāpastiprina informācijas sniegšana un apmācības visiem likuma subjektiem, tai skaitā ar mērķi veicināt darījumu uzraudzību attiecībā uz finanšu sankciju apiešanas riskiem. Dažāda līmeņa semināru organizēšana subjektiem (resursu piesaiste šādu mācību organizēšanai).</t>
  </si>
  <si>
    <t>Moneyval rekomendācija 10.4</t>
  </si>
  <si>
    <t>2018.gada septembris
ĀM
(FKTK, VID, PTAC, LB, IAUI, LZAP, LZNP, LZRA, NKMP, IUB, KD, DP)</t>
  </si>
  <si>
    <t>Semināru cikls subjektiem par grozījumiem Sankciju likumā, ieviešot Moneyval rekomendācijas (organizē ĀM kopā ar FKTK, VID, PTAC, FM). Atsevišķas mācības LTRK.</t>
  </si>
  <si>
    <t>ĀM organizēts semināru cikls ar 4 lekcijām, kurās uzraugi un likuma subjekti tiktu informēti par aktualitātēm sankciju jautājumos un normatīvo aktu grozījumos saskaņā ar FATF rekomendācijām Latvijas normatīvo aktu pilnveidošanai.</t>
  </si>
  <si>
    <t>Izpildīts - dalība ĀM semināru ciklā “Sankciju likuma efektīva ieviešana Latvijā” ar lekciju par sankciju piemērošanu iepirkumos (2018.g. 21.sep.)</t>
  </si>
  <si>
    <t>Palielināt informācijas sniegšanu un regulējumu visiem likuma subjektiem, lai nodrošinātu to, ka tiek izstrādātas un ieviestas iekšējās kontroles sistēmas, kas spēj noteikt potenciālo proliferācijas aktivitāti, ņemot vērā attīstības tendences attiecībā uz proliferācijas sankciju apiešanu un Latvijas proliferācijas finansēšanas ievainojamību.</t>
  </si>
  <si>
    <t>Moneyval rekomendācija 11.3.</t>
  </si>
  <si>
    <t>Pastāvīgi
KD, DP, ĀM
(FKTK, VID, PTAC, LB, IAUI, LZAP, LZNP, LZRA, NKMP, IUB)</t>
  </si>
  <si>
    <t>Institūciju sadarbība informatīvu pasākumu rīkošanā.</t>
  </si>
  <si>
    <t>Informatīvi pasākumi par risku novērtējumu, iekšējās kontroles sistēmu nepieciešamību. Administratīvie sodi par iekšējās kontroles neesamību. (preventīvi pasākumi).</t>
  </si>
  <si>
    <t>DARBA GRUPAS</t>
  </si>
  <si>
    <t>darba grupa</t>
  </si>
  <si>
    <t>sanāksmes datums</t>
  </si>
  <si>
    <t>norises vieta</t>
  </si>
  <si>
    <t>kas apmeklē</t>
  </si>
  <si>
    <t>kontaktinformācija</t>
  </si>
  <si>
    <t>turpmāk darāmais</t>
  </si>
  <si>
    <t>Zaļā publiskā ieprikuma darba grupa</t>
  </si>
  <si>
    <t>19.01.2017.</t>
  </si>
  <si>
    <t>ugis.zanders@varam.gov.lv</t>
  </si>
  <si>
    <t>izskatīt un nosūtīt priekšlikumus par MK noteikumu porjektu "Prasības zaļajam publiskajam ieprikumam un tā piemērošanas kārtība "</t>
  </si>
  <si>
    <t>MK noteikumu projekts "Publisko iepirkumu elektronisko izziņu un publisko elektronisko iepirkumu noteikumi"</t>
  </si>
  <si>
    <t>26.01.2017. 15.00-17.00</t>
  </si>
  <si>
    <t>VARAM; Vaļņu ielā 30, 1.stāva zālē (18.telpa)</t>
  </si>
  <si>
    <t>Monta, Dace</t>
  </si>
  <si>
    <t>Tel.: +371 66016552; kristine.jankovska@varam.gov.lv</t>
  </si>
  <si>
    <t>MK not.projekta izskatīšana</t>
  </si>
  <si>
    <t>Komunikatoru sanāksme</t>
  </si>
  <si>
    <t>01.02.2017. 15.00-17.00</t>
  </si>
  <si>
    <t>ilze.pavlova@mk.gov.lv</t>
  </si>
  <si>
    <t>Labās prakses pēcpusdiena par vienotas vizuālās identitātes lietošanu</t>
  </si>
  <si>
    <t>Bangladešas pārstāvju vizīte</t>
  </si>
  <si>
    <t>09.03.2017. 14:00-15:00</t>
  </si>
  <si>
    <t>sanāksme ar Latvijas Būvuzņēmēju partnerību</t>
  </si>
  <si>
    <t>20.03.2017. no plkst.14:00</t>
  </si>
  <si>
    <t>Dace, Monta</t>
  </si>
  <si>
    <t>EK E-SISTĒMAS</t>
  </si>
  <si>
    <t>sistēma</t>
  </si>
  <si>
    <t>saite</t>
  </si>
  <si>
    <t>pieejas tiesības</t>
  </si>
  <si>
    <t>krāsu kodi</t>
  </si>
  <si>
    <t xml:space="preserve">website </t>
  </si>
  <si>
    <t>IMI 
(Internal Market Information System / Iekšējā tirgus informācijas sistēma)</t>
  </si>
  <si>
    <t>http://ec.europa.eu/internal_market/imi-net/news/2015/04/index_lv.htm</t>
  </si>
  <si>
    <t xml:space="preserve">Monta </t>
  </si>
  <si>
    <t>EK weblapa</t>
  </si>
  <si>
    <t>Hex</t>
  </si>
  <si>
    <t>#012169</t>
  </si>
  <si>
    <t>http://ec.europa.eu/growth/single-market/public-procurement_en</t>
  </si>
  <si>
    <t>#3C4981</t>
  </si>
  <si>
    <t>Elīna (adm)</t>
  </si>
  <si>
    <t>filmiņa par vienoto dokumentu</t>
  </si>
  <si>
    <t>Cmyk</t>
  </si>
  <si>
    <t>100, 85, 5, 22</t>
  </si>
  <si>
    <t>e-CERTIS
 is a web service that helps tenderers and bidders identify certificates and attestations requested as evidence of eligibility in procurement procedures across all EU countries.</t>
  </si>
  <si>
    <t>https://ec.europa.eu/growth/tools-databases/ecertis/</t>
  </si>
  <si>
    <t>http://ec.europa.eu/avservices/video/player.cfm?ref=I125339&amp;sitelang=en&amp;videolang=EN/LV</t>
  </si>
  <si>
    <t>100, 77, 1, 8</t>
  </si>
  <si>
    <t>Sintija D.</t>
  </si>
  <si>
    <t>2015.gada pētījums par iepirkumiem ES</t>
  </si>
  <si>
    <t>RGB</t>
  </si>
  <si>
    <t>1, 33, 105</t>
  </si>
  <si>
    <t>http://ec.europa.eu/internal_market/scoreboard/performance_per_policy_area/public_procurement/index_en.htm</t>
  </si>
  <si>
    <t>60, 73, 129</t>
  </si>
  <si>
    <t>ĀRĒJIE PLĀNI</t>
  </si>
  <si>
    <t xml:space="preserve">Nosaukums </t>
  </si>
  <si>
    <t>Atbildīgā ietsāde</t>
  </si>
  <si>
    <t>IUB iesaiste</t>
  </si>
  <si>
    <t xml:space="preserve">Organizēt seminārus iepirkumu speciālistiem </t>
  </si>
  <si>
    <t>Centralizācijas iespēja</t>
  </si>
  <si>
    <t>Igaunija</t>
  </si>
  <si>
    <t>Kristel Mesilane</t>
  </si>
  <si>
    <t>Head of Department</t>
  </si>
  <si>
    <t>Public Procurement and State Aid Department</t>
  </si>
  <si>
    <t>Ministry of Finance</t>
  </si>
  <si>
    <t>tel 611 3507</t>
  </si>
  <si>
    <t>kristel.mesilane@fin.ee</t>
  </si>
  <si>
    <t>www.rahandusministeerium.ee | Endla 13, 10122 Tallinn</t>
  </si>
  <si>
    <t>twitter.com/rahandus | blogi.fin.ee</t>
  </si>
  <si>
    <t>IUB darbaplāns 2019</t>
  </si>
  <si>
    <t>Nr.</t>
  </si>
  <si>
    <t>Darba plāna uzdevumi</t>
  </si>
  <si>
    <t>Rezultāts</t>
  </si>
  <si>
    <t>Rezultatīvais rādītājs</t>
  </si>
  <si>
    <t>Izpildes termiņš</t>
  </si>
  <si>
    <t>Atbildīgais izpildītājs</t>
  </si>
  <si>
    <t>IUB darbības stratēģija 2017.-2019.gadam</t>
  </si>
  <si>
    <t>Darbības virziens: Atklāts, profesionāls un elektronisks iepirkumu process</t>
  </si>
  <si>
    <t>Nodrošināta iepirkumu pirmspārbaužu veikšana</t>
  </si>
  <si>
    <t>Veiktas pirmspārbaudes</t>
  </si>
  <si>
    <t>A.Caune</t>
  </si>
  <si>
    <t>precizējams stratēģijā</t>
  </si>
  <si>
    <t>Nodrošināts augsts resorisko pārbaužu skaits administratīvo pārkāpumu lietās</t>
  </si>
  <si>
    <t>Resorisko pārbaužu skaits</t>
  </si>
  <si>
    <t>A.Ūdre</t>
  </si>
  <si>
    <t>Nodrošinātas pārbaudes par elektronisku pieteikumu un piedāvājumu iesniegšanu likumā paredzētajā termiņā</t>
  </si>
  <si>
    <t>Iepirkumu īpatsvars, kuros ir paredzēta elektroniska piedāvājumu un pieteikumu iesniegšana (procentos)</t>
  </si>
  <si>
    <t>Kvalitatīvi aizpildīti iepirkumu paziņojumi</t>
  </si>
  <si>
    <t>Nepilnīgi aizpildītu iepirkumu paziņojumu īpatsvars (procentos)</t>
  </si>
  <si>
    <t>Nepārtraukta piekļuve pie kvalitatīviem atvērtajiem datiem</t>
  </si>
  <si>
    <t>Izklājlapās esošo datu publicēšanas biežums (reizes gadā)</t>
  </si>
  <si>
    <t>Mašīnlasāmā formātā esošo datu pieejamība gadā (procentos)</t>
  </si>
  <si>
    <t>Darbības virziens: Iepirkumu veicēju kapacitātes paaugstināšana un resursu efektīva izmantošana</t>
  </si>
  <si>
    <t>Apmācīti un informēti iepirkumu veicēji</t>
  </si>
  <si>
    <t>Apmācīto iepirkumu veicēju skaits</t>
  </si>
  <si>
    <t>A.Irmeja</t>
  </si>
  <si>
    <t>Sadarbībā ar Nozaru ekspertu konsultatīvās padomes atsevišķu nozaru darba grupām izstrādāti ieteikumi un vadlīnijas konkrētu nozaru iepirkumu veikšanai</t>
  </si>
  <si>
    <t>Sagatavoto materiālu skaits</t>
  </si>
  <si>
    <t>Izstrādāti un publicēti Biroja tīmekļvietnē skaidrojumi par aktuālākajām izmaiņām un jauno normu pareizu piemērošanu</t>
  </si>
  <si>
    <t>Skaidrojumu skaits</t>
  </si>
  <si>
    <t>Preču un pakalpojumu grupu, kuru iepirkumus būtu nepieciešams centralizēt, identificēšana un vadlīniju sagatavošana</t>
  </si>
  <si>
    <t>Sagatavotas vadlīnijas</t>
  </si>
  <si>
    <t>Nodrošināts vienmērīgs (ar tendenci samazināties) iepirkumu pārsūdzību īpatsvars</t>
  </si>
  <si>
    <t>Izskatīšanai pieņemto iesniegumu skaits procentos pret apstrīdamo iepirkuma procedūru skaitu</t>
  </si>
  <si>
    <t>E.Mugina</t>
  </si>
  <si>
    <t>Par 11.uzdevumu – būtu jāprecizē, ka tas ir maksimālais rādītājs jeb ne vairāk kā xx procenti. Un par pašiem procentiem – ņemot vērā pēdējo gadu tendences (2018.gada rādītājs varētu būt ap 8%), ieteiktu samazināt tos 14% uz, piemēram, 10 vai 9!?</t>
  </si>
  <si>
    <t>Darbības virziens: Personāla vadība un attīstība.</t>
  </si>
  <si>
    <t>Motivēti un uz sadarbību un rezultātu orientēti darbinieki Birojā</t>
  </si>
  <si>
    <t>Personāla mainība (procentos)</t>
  </si>
  <si>
    <t>L.Katlapa</t>
  </si>
  <si>
    <t>Darbinieki strādā saskaņā ar Biroja vērtībām, kā arī Biroja darbības stratēģijā 2017.–2019. gadam noteiktajiem darbības mērķiem</t>
  </si>
  <si>
    <t>Darba izpildes vērtējums ir pozitīvs (darbinieku minimālais skaits procentos)</t>
  </si>
  <si>
    <t>Profesionāli un kompetenti Biroja darbinieki</t>
  </si>
  <si>
    <t>Biroja iekšējās apmācības par aktualitātēm publisko iepirkumu jomā (minimālais skaits)</t>
  </si>
  <si>
    <t>L.Katlapa
 A.Irmeja</t>
  </si>
  <si>
    <t>Finanšu ministrijas stratēģijā ietvertie IUB darba uzdevumi</t>
  </si>
  <si>
    <t>Samazinājies pamatoto iesniegumu skaits par iepirkumu procedūru pārkāpumiem</t>
  </si>
  <si>
    <t>Pamatoto iesniegumu skaita samazinājums (% pret 2016.gadu)</t>
  </si>
  <si>
    <t>Par 15.uzdevumu – vai šos procentus, kas ir FM stratēģijā, mēs nevaram, mainīt, piemēram uz 5%</t>
  </si>
  <si>
    <t>Latvijas Trešais nacionālais atvērtās pārvaldības rīcības plāns (2017.g.2.pusgads - 2019.g. 1.pusgads)</t>
  </si>
  <si>
    <t>Saimnieciski visizdevīgākā piedāvājuma vērtēšanas kritēriju ieteikumu sagatavošana
 un publicēšana galvenajās iepirkumu jomās</t>
  </si>
  <si>
    <t>Sadarbībā ar nozaru asociācijām sagatavot un publicēt metodiskos materiālus saimnieciski visizdevīgākā piedāvājuma vērtēšanas kritēriju noteikšanai</t>
  </si>
  <si>
    <t>Valsts pārvaldes reformu plāns 2020</t>
  </si>
  <si>
    <t>Vadlīniju izstrāde iepirkumu nolikumiem</t>
  </si>
  <si>
    <t>Izstrādāt vadlīnijas iepirkumu nolikumu izstrādei</t>
  </si>
  <si>
    <t>Revīzijas iestādes audita ziņojums</t>
  </si>
  <si>
    <t>Veikt grozījumus „Iepirkumu vadlīnijas sabiedrisko pakalpojumu sniedzējiem"</t>
  </si>
  <si>
    <t>Precizētās vadlīnijas publicētas IUB tīmekļvietnē</t>
  </si>
  <si>
    <t>Finanšu ministrijas Iekšējā audita ziņojums</t>
  </si>
  <si>
    <t>Izvērtēts ES fondu iepirkumu pirmspārbaužu un virspārbaužu process un precizēti iepirkumu pirmspārbaužu un virspārbaužu iekšējie noteikumi</t>
  </si>
  <si>
    <t>Precizēti ES fondu iepirkumu pirmspārbaužu un virspārbaužu iekšējie noteikumi.</t>
  </si>
  <si>
    <t>Aktualizēti Metodikas par iepirkumu pirmspārbaužu veikšanu sadarbības iestādei Eiropas Savienības struktūrfondu un Kohēzijas fonda 2014.-2020.gada plānošanas periodā pielikumi (pārbaudes lapas)</t>
  </si>
  <si>
    <t>Aktualizētas metodikas pārbaudes lapas</t>
  </si>
  <si>
    <t>Citi IUB darba uzdevumi</t>
  </si>
  <si>
    <t>Biroja tīmekļvietnes modernizācija projekta "Valsts un pašvaldības iestāžu tīmekļvietņu vienotā platforma" ietvaros</t>
  </si>
  <si>
    <t>Nodrošināta Biroja tīmekļvietnes migrācija uz valsts un pašvaldību iestāžu tīmekļvietņu vienoto platformu</t>
  </si>
  <si>
    <t>E.Mozga A.Irmeja</t>
  </si>
  <si>
    <t>Izstrādātas Metodikas par iepirkumu pirmspārbaužu veikšanu programmas apsaimniekotājiem un aģentūrām 2014.–2021.gada periodā pārbaudes lapas Sabiedrisko pakalpojumu sniedzēju iepirkumu likuma kārtībā veiktiem iepirkumiem</t>
  </si>
  <si>
    <t>Iztrādātas metodikas pārbaudes lapas</t>
  </si>
  <si>
    <t>Lai vienkāršotu iepirkumu procesu, sadarbībā ar VRAA izvērtēt iespēju, ņemot vērā Elektronisko iepirkumu sistēmas funkcionalitāti un tehniskās iespējas, iekļaut sistēmā standartnolikumu sadaļas</t>
  </si>
  <si>
    <t>sagatavot standartnolikumu sadaļas iekļaušanai EIS sistēmā</t>
  </si>
  <si>
    <t>Iepirkumu uzraudzības biroja darba plāns 2019.gadam</t>
  </si>
  <si>
    <t>IZPILDE (3.cet.)</t>
  </si>
  <si>
    <t>90 (strat. 100)</t>
  </si>
  <si>
    <t>D.Ozola</t>
  </si>
  <si>
    <t>Nodrošināta apspriedes ar tirgus dalībniekiem izsludināšana</t>
  </si>
  <si>
    <t>Izstrādāta Publikāciju vadības sistēmas funkcionalitāte</t>
  </si>
  <si>
    <t>Sadarbībā ar Nozaru ekspertu konsultatīvās padomes atsevišķu nozaru darba grupām izstrādāti ieteikumi un vadlīnijas konkrētu nozaru iepirkumu veikšanai, tai skaitā saimnieciski visizdevīgākā piedāvājuma izvēlei</t>
  </si>
  <si>
    <t>Latvijas Apdrošinātāju asociācija (13.06.)
Latvijas Būvuzņēmēju partnerība (LBP) &amp; Latvijas Būvniecības padome (pētījums un rekomendācijas) (19.03.)
Darba aizsardzības kompetento institūciju biedrība (08.03.)</t>
  </si>
  <si>
    <t>8 jauni / 18 atjaunoti</t>
  </si>
  <si>
    <t>Lai vienkāršotu iepirkumu procesu, izstrādāt vadlīnijas iepirkuma dokumentu sagatavošanai, kā arī sadarbībā ar VRAA izvērtēt iespēju, ņemot vērā Elektronisko iepirkumu sistēmas funkcionalitāti un tehniskās iespējas, iekļaut sistēmā standartnolikumu sadaļas</t>
  </si>
  <si>
    <t>Sagatavotas un publicētas vadlīnijas</t>
  </si>
  <si>
    <t>Iepirkumu vadlīnijas sabiedrisko pakalpojumu sniedzējiem (15.04.2019.); 
Vadlīnijas centralizēto iepirkumu veikšanai (+pielikums) (13.05.2019.); 
Vadlīnijas atklāta konkursa nolikuma sagatavošanai “Atklāta konkursa nolikums “Soli pa solim”” (18.06.; atj. 08.07.2019.)</t>
  </si>
  <si>
    <t>Sagatavotas standartnolikumu sadaļas iekļaušanai EIS sistēmā</t>
  </si>
  <si>
    <t>Valsts pārvaldes cilvēkresursu politika un atbalsta funkciju centralizācija</t>
  </si>
  <si>
    <t>Identificēt preču un pakalpojumu grupas, kuru iepirkumus būtu nepieciešams centralizēt, sagatavot vadlīnijas, sniegt atbalstu centralizēto iepirkumu organizēšanā</t>
  </si>
  <si>
    <t>Sagatavotas un nosūtītas vadlīnijas, sniegts metodiskais atbalsts ministrijām centralizēto iepirkumu organizēšanā</t>
  </si>
  <si>
    <t xml:space="preserve">- Iepirkumu centralizācijas procesa ietvaros notikušas 5 sanāksmes ar iesaistītajām institūcijām un nozaru asociācijām
- publicētas centralizēto iepirkumu veikšanas vadlīnijas
</t>
  </si>
  <si>
    <t>Iepirkumu vadlīnijas sabiedrisko pakalpojumu sniedzējiem (15.04.2019.);</t>
  </si>
  <si>
    <t>Nodrošināt Sabiedrisko pakalpojumu sniedzēju iepirkumu likuma subjektiem iespēju publicēt paziņojumus Biroja tīmekļvietnē arī par iepirkumiem, kuri rīkoti saskaņā ar sabiedrisko pakalpojumu sniedzēju iepirkumu vadlīnijām</t>
  </si>
  <si>
    <t>Attiecīgi papildināta IUB Publikāciju vadības sistēma</t>
  </si>
  <si>
    <t>OK! (no 07.05.2019.)</t>
  </si>
  <si>
    <t xml:space="preserve">notiek darbs </t>
  </si>
  <si>
    <t>Nodrošināt Biroja grāmatvedības dokumentu apriti ar Valsts kasi tikai elektroniskā vidē (VismaHop), vienlaikus izveidojot iekšējos uzskaites procesus - oriģinālo dokumentu uzglabāšanu, lietu veidošanu un izpildes kontroli</t>
  </si>
  <si>
    <t>Izveidotas lietas atbilstoši lietu nomenklatūrai un nodrošināta pilnīga dokumentācija lietās, tai skaitā hibrīdlietās - ar atsaucēm par uzglabāšanas vietu tiem dokumentiem, kas ir tikai elektroniski</t>
  </si>
  <si>
    <t>Z.Vīksne</t>
  </si>
  <si>
    <t>Ieviests jauns kontroles mehānisms VismaHop vidē nosūtīto pieteikumu (brīvās formas un vienreizējās samaksas dokumentiem) un rēķinu izpildei</t>
  </si>
  <si>
    <t>Lai ievērotu Finanšu ministrijas 19.12.2018. iekšējos noteikumus Nr. 12-5/46, veikt inventarizācijas procesa pāreju uz elektronisko inventarizāciju</t>
  </si>
  <si>
    <t>Izstrādāti jauni IUB iekšējie noteikumi par kārtību, kādā veicama inventarizācija</t>
  </si>
  <si>
    <t>Z.Vīksne
 A.Mortukāns
 J.Jansons</t>
  </si>
  <si>
    <t>Katrai IUB uzskaitē esošai vienībai (inventāram, ilgtermiņa ieguldījumiem) nomainīts uzskaites numuru, kas satur elektroniski lasāmu kodu, lai 2019.gadā veiktu elektronisko inventarizāciju</t>
  </si>
  <si>
    <t>Nodrošināta Biroja tīmekļvietnes publikāciju datu vizualizācijas rīka papildināšana</t>
  </si>
  <si>
    <t>Biroja tīmekļvietnes publikāciju datu vizualizācijas rīks papildināts ar papildu informācijas apjomu</t>
  </si>
  <si>
    <t>E. Mozga</t>
  </si>
  <si>
    <t>ok</t>
  </si>
  <si>
    <t>Finanšu ministrijas darba plāns</t>
  </si>
  <si>
    <t>Reģ.numurs</t>
  </si>
  <si>
    <t>Darba plāna uzdevums</t>
  </si>
  <si>
    <t>Kontr.termiņš</t>
  </si>
  <si>
    <t>Atb.izpildītājs</t>
  </si>
  <si>
    <t>Izpildes gaita (1)</t>
  </si>
  <si>
    <t>Izpildes gaita (2)</t>
  </si>
  <si>
    <t>Izpildes gaita (3)</t>
  </si>
  <si>
    <t>Izpildes gaita (4)</t>
  </si>
  <si>
    <t>DP-14-37/45</t>
  </si>
  <si>
    <t>Izglītojošo pasākumu un vadlīniju nodrošināšana par iepirkumu veikšanu, tādējādi ceļot iepirkumu veicēju kapacitāti un samazinot pamatoto iesniegumu skaitu.
 1.Veiktas 35 resoriskās pārbaudes administratīvo pārkāpumu lietās.
 2.Veiktas 90 pirmspārbaudes ES fondu ietvaros.
 3.Izstrādāti un publicēti Biroja tīmekļvietnē vismaz 5 skaidrojumi par aktuālākajām izmaiņām un jauno normu pareizu piemērošanu.
 4.Nodrošināts vienmērīgs (ar tendenci samazināties) iepirkumu pārsūdzību īpatsvars. Izskatīšanai pieņemto iesniegumu skaits nepārsniedz 11% pret apstrīdamo iepirkuma procedūru skaitu.
 5.Apmācīti un informēti 1500 iepirkumu veicēji</t>
  </si>
  <si>
    <t>Paaugstināta iepirkumu veicēju kapacitāte un efektivizēts iepirkumu veikšanas process, pārejot uz elektronisku iepirkumu norises procesu, vienlaikus mazinot administratīvo slogu pieteikumu un piedāvājumu izvērtēšanas procesā, saglabājot iepirkumu caurskatāmību un atklātumu.</t>
  </si>
  <si>
    <t>Pamatoto iesniegumu skaita samazinājums par iepirkumu procedūru pārkāpumiem Iepirkumu uzraudzības birojā (-7% pret 2016.gadu)</t>
  </si>
  <si>
    <t>IUB, Iepirkumu uzraudzības birojs (Braunfelde I.)</t>
  </si>
  <si>
    <t>Notiek izpilde atbilstoši plānotajam. 1) pārskata periodā veiktas 8 resoriskās pārbaudes pēc IUB iniciatīvas; 2) veikta 1 pirmspārbaude ES fondu ietvaros; 3) IUB tīmekļvietnē publicēts viens jauns skaidrojums un atjaunoti 6 skaidrojumi; 4) pārskata periodā saņemtas 100 sūdzības; 5) IUB pirmajā ceturksnī vadījis seminārus 448 klausītājiem.</t>
  </si>
  <si>
    <t>Notiek izpilde atbilstoši plānotajam. 1. IUB 2.cet. veicis 9 resoriskās pārbaudes, kas kopumā pusgadā ir 17. 2. IUB 2 ceturkšņos veicis 50 pirmspārbaudes ES fondu ietvaros. 3. Gada 2.ceturksnī izstrādāti un tīmekļvietnē publicēti 3 ieteikumi un skaidrojumi. 4. IUB 2.ceturksnī saņēmis 96 iesniegumus par iepirkumu procedūru pārkāpumiem, savukārt kopumā 2019.gada pirmajā pusgadā 196. 5. IUB semināros 2.ceturksnī piedalījušies 219 dalībnieki, savukārt kopumā pirmajā pusgadā 667.</t>
  </si>
  <si>
    <t>Notiek izpilde atbilstoši plānotajam. 1. IUB 3.cet. veicis 11 resoriskās pārbaudes, kas kopumā pusgadā ir 28. 2. IUB 3. ceturksnī veicis 24 pirmspārbaudes ES fondu ietvaros, kopumā 3 ceturkšņos sasniedzot 74. 3. Gada 3.ceturksnī izstrādāti un tīmekļvietnē publicēts 1 jauns skaidrojums. 4. IUB 3.ceturksnī saņēmis 128 iesniegumus par iepirkumu procedūru pārkāpumiem. 5. IUB semināros 3.ceturksnī piedalījušies 110 dalībnieki, savukārt kopumā 3 ceturkšņos 777.</t>
  </si>
  <si>
    <t xml:space="preserve">Šobrīd (15.01.2020.) IUB vēl nav izskatījis visus 2019.gadā iesniegtos iesniegumus (sūdzības), bet no šobrīd pieejamajiem datiem secināms, ka pamatoto iesniegumu skaits ir bijis lielāks par 6%, salīdzinot ar 2016.gada datiem. Kopumā sūdzību skaits pret 2016.gadu ir būtiski samazinājies – gan izglītojošo pasākumu rezultātā, gan depozīta maksājuma ietekmē. Salīdzinot sūdzību skaitu un sūdzību tendences, jāsecina, ka, lai gan sūdzību skaitliski paliek mazāk, pieaug to pamatotības īpatsvars. To var ietekmēt gan konkrēto apstrīdēto iepirkumu apjoms, gan komplicētība, gan sūdzību saturiskais kvalitātes līmenis.
Apakšuzdevumi izpildīti.
IUB izpildījis 2019.gada Finanšu ministrijas darba plānu uzdevumus (1) veicot 48 resoriskās pārbaudes plānoto 35 vietā; (2) tāpat IUB veicis 103 pirmspārbaudes ES fondu projektu ietvaros (plānoto 90 vietā), (3) izstrādāja un savā tīmekļvietnē publicēja 8 skaidrojumus un vadlīnijas (plānots bija 5). (4) Izskatīšanai pieņemto iesniegumu skaits ir 7,65% no apstrīdamo iepirkumu procedūru skaita, (5) semināros un mācībās apmācīti 1532 iepirkumu veicēji. 
</t>
  </si>
  <si>
    <t>DP-14-37/48</t>
  </si>
  <si>
    <t>Veikt centralizēto iepirkumu rezultātu apkopojumu un noteikt turpmākos pasākumus centralizēto iepirkumu attīstībai.</t>
  </si>
  <si>
    <t>Veicināta iepirkumu centralizācija, tādējādi samazinot resursu patēriņu iepirkumu veikšanai.</t>
  </si>
  <si>
    <t>Ziņojums MK par turpmākajiem pasākumiem centralizēto iepirkumu attīstībai.</t>
  </si>
  <si>
    <t>Notiek izpilde atbilstoši plānotajam. IUB ir uzrunājis iesaistītās iestādes un asociācijas, 2 sanāksmēs informējot par turpmāko darbību degvielas, elektroenerģijas un laboratorijas materiālu, reaģentu un ķimikāliju iepirkumu centralizācijai. IUB uzsācis Centralizācijas vadlīniju papildināšanas un saskaņošanas procesu.</t>
  </si>
  <si>
    <t>Notiek izpilde atbilstoši plānotajam. IUB 13.05.2019. savā tīmekļvietnē publicējis aktualizētās Vadlīnijas centralizēto iepirkumu veikšanai. Tāpat gada 2.ceturksnī notika divas pārresoru centralizācijas sanāksmes par elektreoenerģijas iepirkumu un laboratorijas materiālu, reaģentu iepirkumu centralizēšanu.</t>
  </si>
  <si>
    <t>Notiek izpilde atbilstoši plānotajam, 3.ceturksnī ir notikusi pārresoru centralizācijas sanāksme par laboratorijas materiālu, reaģentu iepirkumu centralizēšanu - atbildīgās ministrijas ir sagatavojušas iepērkamo laboratorijas materiālu sarakstu un uzsākušas darbu pie iepirkuma dokumentācijas sagatavošanas.</t>
  </si>
  <si>
    <t xml:space="preserve">IUB vienojoties ar Valsts kanceleju, ka ziņojums VSS tiks sagatavots un iesniegts pēc tam, kad tiks noslēgti pirmie centralizētie līgumi.  
Izpilde noris atbilstoši plānotajam. 
2019.gadā ir veikts darbs pie centralizācijas pilotprojektu izstrādes un virzīšanas. 
Ir organizētas sanāksmes un sniegtas konsultācijas un metodoloģisks atbalsts iepirkumu veicējiem. Sadarbībā ar VRAA ir izstrādātas Centralizēto iepirkumu veikšanas vadlīnijas, kā arī vispārīgās vienošanās projekts. 
(1) Laboratorijas materiālu iepirkumā šobrīd ir pabeigta nepieciešamību izpēte un izvēlēts iepirkuma veids, norisinās darbs pie nolikuma un tehniskās specifikācijas. (2) Degvielas iepirkumā notiek darbs pie reģionu izpētes iepirkuma priekšmeta dalīšanai daļās; ir izvēlēts iepirkuma veids.
(3) Elektroenerģijas iepirkuma organizēšana no Ekonomikas ministrijas puses ir pārtraukta un turpmāk elektroenerģijas iepirkumu virza Finanšu ministrija (VAS "Valsts nekustamie īpašumi"). </t>
  </si>
  <si>
    <t>sask.</t>
  </si>
  <si>
    <t>Valsts pārvaldes rīcības plāns 2019</t>
  </si>
  <si>
    <t>Deklarācijas sadaļa un rīcības joma</t>
  </si>
  <si>
    <t>Deklarācijā dotais uzdevums</t>
  </si>
  <si>
    <t>Rīcības plāna pasākums</t>
  </si>
  <si>
    <t>Darbības rezultāts</t>
  </si>
  <si>
    <t>Atbildīgā institūcija / Līdzatbildīgās institūcijas</t>
  </si>
  <si>
    <t>Izpildes termiņš (dd.mm.gggg)</t>
  </si>
  <si>
    <t>Izpilde 30.08.2019.</t>
  </si>
  <si>
    <t>Izpilde 31.01.2020.</t>
  </si>
  <si>
    <t>Izpilde 01.08.2020.</t>
  </si>
  <si>
    <t>NĀKOTNES TAUTSAIMNIECĪBA.
 Fiskālā un budžeta politika
 (uzdevuma Nr.003; pasākuma Nr. 3.2.)</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</si>
  <si>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</si>
  <si>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</si>
  <si>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</si>
  <si>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FM (IUB) / Visas ministrijas, VRAA</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</si>
  <si>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</si>
  <si>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Iepirkumu centralizācijas procesa ietvaros notikušas 4 sanāksmes ar iesaistītajām institūcijām un nozaru asociācijām, publicētas centralizēto iepirkumu veikšanas vadlīnijas un iesaistītajām institūcijām nosūtīti vienošanos paraugi, apzināta ārvalstu pieredze līdzīgu centralizēto iepirkumu veikšanā, pieprasīta un apkopota informācija no ministrijām par to resora vajadzībām centralizēto iepirkumu priekšmeta jomā un sniegts metodiskais atbalsts par centralizēto iepirkumu veikšanu atbildīgajām institūcijām.</t>
  </si>
  <si>
    <t xml:space="preserve">IUB pēc Valsts kancelejas pieprasījuma informēja par centralizācijas gaitu, savukārt ziņojums Valsts sekretāru sanāksmē tiks iesniegt pēc centralizācijas projekta izpildes. 
Šobrīd ir veikts darbs pie centralizācijas pilotprojektu izstrādes un virzīšanas, organizētas sanāksmes un sniegtas konsultācijas un metodoloģisks atbalsts iepirkumu veicējiem. Sadarbībā ar VRAA ir izstrādātas Centralizēto iepirkumu veikšanas vadlīnijas, kā arī vispārīgās vienošanās projekts. 
(1) Laboratorijas materiālu iepirkumā šobrīd ir pabeigta nepieciešamību izpēte un izvēlēts iepirkuma veids, norisinās darbs pie nolikuma un tehniskās specifikācijas. (2) Degvielas iepirkumā notiek darbs pie reģionu izpētes iepirkuma priekšmeta dalīšanai daļās; ir izvēlēts iepirkuma veids. (3) Elektroenerģijas iepirkuma organizēšana no Ekonomikas ministrijas puses ir pārtraukta un turpmāk elektroenerģijas iepirkumu virza Finanšu ministrija (VAS "Valsts nekustamie īpašumi"). </t>
  </si>
  <si>
    <t xml:space="preserve">IUB: Izpilde turpinās. 
1. Notika tikšanās ar IZM, lai izrunātu aktuālos jautājumus, kā arī IUB izskatīja IZM sagatavoto laboratorijas materiālu iepirkuma nolikumu. IZM martā izsludināja iepirkumu un 2.jūnijā saņēma piedāvājumus. Šobrīd noris piedāvājumu vērtēšana.
2. Degvielas iepirkumā Aizsardzības ministrija ir uzsākusi darbu pie iepirkuma komisijas izveidošanas un iepirkuma dokumentācijas izstrādes. Iepirkumu dinamiskās iepirkumu sistēmas izveidei plānots izsludināt 2021.gada februārī;
3. IUB izskatīja VNĪ izstrādāto elektroenerģijas iepirkuma nolikuma melnrakstu, iepirkumu VNĪ plāno izsludināt 2020.gada 4.ceturksnī.
</t>
  </si>
  <si>
    <t>NĀKOTNES TAUTSAIMNIECĪBA.
 Finanšu tirgus politika
 (uzd.Nr.016.; pas.Nr.16.5)</t>
  </si>
  <si>
    <t>Nekavējoties veiksim nepieciešamos pasākumus, lai izpildītu MONEYVAL ziņojumā ietvertās prasības un stiprinātu Latvijas spējas cīnīties ar noziedzīgi iegūtu līdzekļu legalizāciju un terorisma finansēšanu</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</si>
  <si>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</si>
  <si>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</si>
  <si>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ĀM / IeM, KD, VDD,  FKTK, FM, VID, PTAC, LB, IAUI,
 LZAP, LZNP,
 LZRA, NKMP, TM, IUB</t>
  </si>
  <si>
    <t>Gr.Starptautisko un Latvijas Republikas nacionālo sankciju likumā stājās spēkā 04.07.2019.</t>
  </si>
  <si>
    <t xml:space="preserve">IUB savas kompetences ietvaros seko līdzi izmaiņām un par jaunumiem informē publisko iepirkumu procesā iesaistītos. Pārskata periodā IUB vairākkārt precizējis skaidrojumu Sankciju piemērošana publiskajos iepirkumos, kā arī savā tīmekļvietnē publicējis informāciju par Moneyval ceļvedi. </t>
  </si>
  <si>
    <t>Iepirkumu uzraudzības birojs, lai nodrošinātu aktuālo informāciju par sankciju pārbaudes iespējām, kontaktējas ar atbildīgo iestādi - Ārlietu ministriju. IUB tīmekļvientē esošais skaidrojums ir aktuāls.</t>
  </si>
  <si>
    <t>NĀKOTNES TAUTSAIMNIECĪBA.
 Labākā biznesa vide Baltijas valstīs
 (uzd.Nr.038.; pasākums Nr.38.1)</t>
  </si>
  <si>
    <t>Uzlabosim publisko iepirkumu procedūras, paaugstinot to efektivitāti un samazinot korupcijas riskus</t>
  </si>
  <si>
    <t>Vadlīniju un veidņu iepirkumu nolikumu sagatavošanai izstrāde; sabiedrisko pakalpojumu sniedzēju iepirkumu, kuru līgumcena nesasniedz likuma piemērošanas robežas, atklātuma veicināšana</t>
  </si>
  <si>
    <t>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t>
  </si>
  <si>
    <t>FM (IUB)</t>
  </si>
  <si>
    <t>IUB: Izpilde turpinās.
 Birojs sagatavojis un savā tīmekļvietnē publicējis Vadlīnijas atklāta konkursa nolikuma sagatavošanai “Atklāta konkursa nolikums “Soli pa solim” (08.07.2019.) un Iepirkumu vadlīnijas sabiedrisko pakalpojumu sniedzējiem (15.04.2019.). Tāpat no 07.05.2019. ir nodrošināta iespēja sabiedrisko pakalpojumu sniedzējiem publicēt paziņojumus IUB PVS iepirkumiem, kuru veikšanai nav piemērojamas Sabiedrisko pakalpojumu sniedzēju iepirkumu likuma normas.</t>
  </si>
  <si>
    <t xml:space="preserve">IUB: Izpilde turpinās.
IUB turpina sagatavot un publicēt skaidrojumus, kas palīdz pasūtītājiem iepirkumu veikšanā. Tomēr, ņemot vērā mūsdienu tendences, skaidrojumi tiek gatavoti kā īsas efektīvas vizualizācijas, šādā veidā atgādinot par dažādiem aktuālajiem jautājumiem. Kopš 07.05.2019., kad nodrošināta iespēja sabiedrisko pakalpojumu sniedzējiem publicēt paziņojumus IUB PVS iepirkumiem, kuru veikšanai nav piemērojamas Sabiedrisko pakalpojumu sniedzēju iepirkumu likuma normas, ir veiktas 262 publikācijas, nodrošinot šādiem iepirkumiem plašāku publicitāti. 
</t>
  </si>
  <si>
    <t>IUB: lai arī uzdevums ir izpildīts, IUB turpina gatavot skaidrojumus un ieteikumus, kā pasūtītājam uzlabot iepirkuma veikšanu. Papildus 2020.gada pirmajā pusgadā IUB tīmekļvietnē publicēti labās prakses piemēri - iepirkuma procedūras dokumentācija.</t>
  </si>
  <si>
    <t>NĀKOTNES TAUTSAIMNIECĪBA.
 Labākā biznesa vide Baltijas valstīs
 (uzd.Nr.038.; pasākums Nr.38.2)</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</si>
  <si>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</si>
  <si>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</si>
  <si>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"Gr.Publisko iepirkumu likumā (izsludināts VSS 25.04.2019.)
Gr. Sabiedrisko pakalpojumu sniedzēju iepirkumu likumā (izsludināts VSS 02.05.2019.)"</t>
  </si>
  <si>
    <t>Izpilde turpinās.
Finanšu ministrijas sagatavotie grozījumi Publisko iepirkumu likumā izskatīti Ministru kabinetā 07.01.2020. (prot. Nr.1 10.§, VSS-345, TA-1999) un iesniegti Saeimā. Finanšu ministrijas sagatavotie grozījumi Sabiedrisko pakalpojumu sniedzēju iepirkumu likumā Ministru kabinetā (prot. Nr.3, VSS-359, TA-2550) un iesniegti Saeimā.</t>
  </si>
  <si>
    <t>Izpilde turpinās. Grozījumi normatīvajos aktos tiek gatavoti izskatīšanai 2.lasījumā.</t>
  </si>
  <si>
    <t>NĀKOTNES TAUTSAIMNIECĪBAMājokļu politika un būvniecība
 (uzd.Nr.038.; pasākums Nr.38.3)</t>
  </si>
  <si>
    <t>Ieteikumu sagatavošana tirgus apzināšanai pirms iepirkumu veikšanas; sadarbība ar nozaru asociācijām, sagatavojot ieteikumus un organizējot seminārus pasūtītājiem saimnieciski visizdevīgākā piedāvājuma vērtēšanas kritēriju noteikšanai.</t>
  </si>
  <si>
    <t>Sagatavotas un publicētas vadlīnijas par tirgus izpētes veikšanu un ekspertu piesaisti; Sagatavoti un pubicēti metodiskie materiāli saimnieciski visizdevīgākā piedāvājuma vērtēšanas kritēriju noteikšanai nozaru iepirkumos;</t>
  </si>
  <si>
    <t xml:space="preserve">IUB: Izpilde turpinās.
Pārskata periodā IUB tīmekļvietnē publicētas Latvijas Apdrošinātāju asociācijas (13.06.2019) un Darba aizsardzības kompetento institūciju biedrības (08.03.2019.) sagatavotas vadlīnijas, kurās ietverti saimnieciski visizdevīgākā piedāvājuma vērtēšanas nosacījumi. </t>
  </si>
  <si>
    <t>IUB: Izpilde turpinās.
Norisinās darbs pie sagatavoto nozaru ieteikumu izskatīšanas. Šobrīd tiek skaņoti ieteikumi apsardzes pakalpojumu iepirkumu veikšanai un sadzīves atkritumu apsaimniekošanas jomā.</t>
  </si>
  <si>
    <t>IUB: lai arī uzdevums ir izpildīts, IUB turpina sadarbību ar nozaru organizācijām pie vadlīniju izstrādes un publicēšanas. 2020.gada pirmajā pusgadā publicētas Latvija Atkritumu saimniecības uzņēmumu asociācija (LASUA) izstrādātās vadlīnijas un šobrīd saskaņošanā ir Latvijas profesionālās uzkopšanas un apsaimniekošanas asociācijas un Drošības Nozares Kompāniju asociācijas vadlīnijas.</t>
  </si>
  <si>
    <t>10. rīcības virziens - terorisma finansēšanas preventīvie pasākumi un finanšu sankcijas</t>
  </si>
  <si>
    <t>Par rīcības virzienu atbildīgā iestāde: IeM sadarbībā ar ĀM</t>
  </si>
  <si>
    <t>Līdzatbildīgās iestādes: KD, DP</t>
  </si>
  <si>
    <t>10. Rīcības virziens</t>
  </si>
  <si>
    <t>TERORISMA FINANSĒŠANAS PREVENTĪVIE PASĀKUMI UN FINANŠU SANKCIJAS</t>
  </si>
  <si>
    <t>Sasniedzamie apakšmērķi:</t>
  </si>
  <si>
    <t>1. Sakārtots juridiskais ietvars</t>
  </si>
  <si>
    <t>2. Skaidras vadlīnijas visiem subjektiem</t>
  </si>
  <si>
    <t>3. Paaugstināta līmeņa informētība par riskiem</t>
  </si>
  <si>
    <t>4. Iekšējās kontroles sistēmas (IKS) likuma subjektiem</t>
  </si>
  <si>
    <t>5. Uz risku balstītas izpratnes attīstīšana likuma subjektos</t>
  </si>
  <si>
    <t>Nr. P.k.</t>
  </si>
  <si>
    <t>Pasākums</t>
  </si>
  <si>
    <t>Avots</t>
  </si>
  <si>
    <t>Atbildīgā institūcija</t>
  </si>
  <si>
    <t>Līdzatbildīgās institūcijas</t>
  </si>
  <si>
    <t>FKTK, VID, PTAC, LB, IAUI, LZAP, LZNP, LZRA, NKMP, IUB, KD, DP</t>
  </si>
  <si>
    <t>2018.gada septembris</t>
  </si>
  <si>
    <t>11. rīcības virziens - masu iznīcināšanas ieroču finanšu sankcijas</t>
  </si>
  <si>
    <t>Par rīcības virzienu atbildīgā iestāde: ĀM</t>
  </si>
  <si>
    <t>Līdzatbildīgās iestādes: KD, DP, FKTK</t>
  </si>
  <si>
    <t>11. Rīcības virziens</t>
  </si>
  <si>
    <t>MASU IZNĪCINĀŠANAS IEROČU FINANŠU SANKCIJAS</t>
  </si>
  <si>
    <t>1. Uzlabots juridiskais ietvars proliferācijas finansēšanas apkarošanai</t>
  </si>
  <si>
    <t>2. Nodrošināti pienācīgi resursi finanšu sankciju ieviešanas uzraudzībai</t>
  </si>
  <si>
    <t>3. Subjektiem uzlikts par pienākumu nodrošināt iekšējās kontroles sistēmu izveidi</t>
  </si>
  <si>
    <t>4. Paplašināts Stratēģiskas nozīmes preču kontroles komitejas sastāvs</t>
  </si>
  <si>
    <t>5. Attīstīta starptautiskā sadarbība proliferācijas finansēšanas apkarošanā</t>
  </si>
  <si>
    <t>KD, DP, ĀM</t>
  </si>
  <si>
    <t>FKTK, VID, PTAC, LB, IAUI, LZAP, LZNP, LZRA, NKMP, IUB</t>
  </si>
  <si>
    <t>Pastāvīgi</t>
  </si>
  <si>
    <t>Ministru kabineta 2019.gada 22.maija rīkojums Nr.247 ”Par Uzņēmējdarbības vides pilnveidošanas pasākumu plāna 2019.-2022.gadam”</t>
  </si>
  <si>
    <t>4.11.1.</t>
  </si>
  <si>
    <t>Konsultē vispirms principa ieviešana valsts pārvaldes un uzņēmējus uzraugošo institūciju darbībā</t>
  </si>
  <si>
    <t>1. Veikt grozījumus iekšējos kārtības noteikumos, vai izstrādāt iestādes iekšējās vadlīnijas, kas paredz konsultē vispirms principa integrēšanu.</t>
  </si>
  <si>
    <t>IUB / TAPD</t>
  </si>
  <si>
    <t>IUB nekonsultē privātās juris.personas</t>
  </si>
  <si>
    <t>4.11.2.</t>
  </si>
  <si>
    <t>E-risinājumu stiprināšana publiskajā pārvaldē uzņēmējdarbības aktivitātes veicināšanai, t.sk., uzņēmēju pārrobežu darbībā un ārvalstu eID izmantošana Latvijas e-pakalpojumos</t>
  </si>
  <si>
    <t>3. Uzņēmējiem paredzētie e-pakalpojumi pielāgoti eIDAS regulas prasībām, izmantojot VRAA nodrošināto vienotās pieteikšanās risinājumu un eIDAS nacionālo vārteju, nodrošinot šo pakalpojumu pieejamību personām, kuras izmanto citu ES dalībvalstu paziņotus elektroniskās identifikācijas risinājumus</t>
  </si>
  <si>
    <t>IUB / ID</t>
  </si>
  <si>
    <t>Nacionālās industriālās politikas pamatnostādnes</t>
  </si>
  <si>
    <t>http://tap.mk.gov.lv/lv/mk/tap/?pid=40489298</t>
  </si>
  <si>
    <t>pielikuma “Rīcības virzienu uzdevumi, to izpildes termiņš un atbildīgā/līdzatbildīgā institūcija” 4.5.2.4.apakšpunkt</t>
  </si>
  <si>
    <t xml:space="preserve">                      </t>
  </si>
  <si>
    <t>Inovāciju iepirkuma izpratnes veicinašana un likumiskie uzlabojumi</t>
  </si>
  <si>
    <t>EM, IUB</t>
  </si>
  <si>
    <t>Komersanti, Zinātniskās insitūcijas</t>
  </si>
  <si>
    <t>RR 1.5.2.</t>
  </si>
  <si>
    <t>Iepirkumu uzraudzības biroja darba plāns</t>
  </si>
  <si>
    <t xml:space="preserve">Normatīvais akts </t>
  </si>
  <si>
    <t>TAPD atbildīgie</t>
  </si>
  <si>
    <t>Publiskā iepirkuma efektivitāte un stratēģiska izmantošana (videi draudzīgs, inovatīvs un sociāli atbildīgs)</t>
  </si>
  <si>
    <t>IEPIRKUMU EFEKTIVITĀTE, ATKLĀTĪBA, PROFESIONALIZĀCIJA</t>
  </si>
  <si>
    <t xml:space="preserve">Nodrošināta iepirkumu pirmspārbaužu veikšana </t>
  </si>
  <si>
    <t>30.12.2020.</t>
  </si>
  <si>
    <t>A.Vingre</t>
  </si>
  <si>
    <t>KD iekšējie normatīvie akti</t>
  </si>
  <si>
    <t>Valsts budžeta likuma paskaidrojums - 32.00.00 programmas darbības rezultāts</t>
  </si>
  <si>
    <t>Izstrādāta Publikāciju vadības sistēmas  funkcionalitāte</t>
  </si>
  <si>
    <t>30.06.2020.</t>
  </si>
  <si>
    <t>Publisko iepirkumu likuma grozījumi (ja tiks apstiprināti)</t>
  </si>
  <si>
    <t>Nodrošināta kvalitatīvu iesniegumu izskatīšanas komisijas lēmumu sagatavošana</t>
  </si>
  <si>
    <t>% no pārsūdzēto Iepirkumu uzraudzības biroja lēmumu kopējā skaita, kuri ir labvēlīgi birojam</t>
  </si>
  <si>
    <t>Valsts budžeta likuma paskaidrojums - Finanšu ministrijas politikas un resursu vadības kartes kvalitātes rādītājs</t>
  </si>
  <si>
    <t>2019.gada plāns</t>
  </si>
  <si>
    <t xml:space="preserve">VADLĪNIJAS, APMĀCĪBA  </t>
  </si>
  <si>
    <t>Vadlīniju un veidņu iepirkumu nolikumu sagatavošanai izstrāde (3)</t>
  </si>
  <si>
    <t>Apkopoti un IUB tīmekļvietnē publicēti paraugnolikumi attiecībā uz dažādiem līgumu veidiem</t>
  </si>
  <si>
    <t>20.03.2020. IZPILDĪTS</t>
  </si>
  <si>
    <t>M.Oga</t>
  </si>
  <si>
    <t>Izpildīts (16.03.2020.)</t>
  </si>
  <si>
    <t>ES fondu audits</t>
  </si>
  <si>
    <t>Vadlīniju un veidņu iepirkumu nolikumu sagatavošanai izstrāde (1)</t>
  </si>
  <si>
    <t>Attīstītas prognozējamas un vienveidīgas prasības publisko iepirkumu dokumentācijā, samazinot korupcijas un favorītisma riskus - standartnolikumi (nolikumu veidnes)</t>
  </si>
  <si>
    <t xml:space="preserve">Valdības rīcības plāns   </t>
  </si>
  <si>
    <t>Šeit kā atbildīgais būs Ilona. E-pastā nosūtīšu vecus paraugus, no kuriem varēs saprast, apmēram kā Dace redz šos nolikumus.Dace Gaile lūdza šeit nodrošināt tiešo sadarbību ar viņu. VIņa būs pirmais pārskatītājs. + veidnēs jāpieliek stāsts par nolikumu citā valodā. Publicēsim BUJ 31.03. vai aprīļa sākumā. Jautāt Sintijai</t>
  </si>
  <si>
    <t>Ieteikumu sagatavošana tirgus apzināšanai pirms iepirkumu veikšanas</t>
  </si>
  <si>
    <t>Sagatavotas un publicētas vadlīnijas par tirgus izpētes veikšanu, apspriedes ar piegādātājiem organizēšanu un ekspertu piesaisti</t>
  </si>
  <si>
    <t>Izpildīts (03.08.2020.)</t>
  </si>
  <si>
    <t xml:space="preserve">Valdības rīcības plāns
ES fondu audita ieteikumi  </t>
  </si>
  <si>
    <t>Sintija; Ivars</t>
  </si>
  <si>
    <t>Šeit par pamatu jāņem KD sagatavotais tirgus izpētes skaidrojums. Jāsagatavo vispārīgs skaidorjums par tirgus izpēts veikšanu, apspriedi ar piegādātājiem un ekspertu piesaisti. Atbildīgais - Sintija. Kā otrs iesaistās Ivars, ņemot vērā pieredzi un pienākumus attiecībā uz iepirkumu veikšanas funkciju IUB. Skaidrojumam jābūt strukturētam, izvērstam, ar piemēriem. Iespējams jāliek klāt kādas infografikas, lai skaidrojums ir vieglāk lasāms. Starptermiņš - projekta iesniegšana man - 7.maijs</t>
  </si>
  <si>
    <t>Sadarbība ar nozaru asociācijām</t>
  </si>
  <si>
    <t>Izstrādāti, pilnveidoti un publicēti metodiskie materiāli saimnieciski visizdevīgākā piedāvājuma vērtēšanas kritēriju noteikšanai nozaru iepirkumos</t>
  </si>
  <si>
    <t xml:space="preserve">30.06.2020. </t>
  </si>
  <si>
    <t>1. LASUA (11.05.);  2. Apsardzes (17.08)3.LPUAA(13.10.)</t>
  </si>
  <si>
    <t xml:space="preserve">Uzdevums izriet no PIL, nozaru tvērums būs atkarīgs no PIL grozījumos noteiktā. </t>
  </si>
  <si>
    <t>Līga, Ilona, Elīna</t>
  </si>
  <si>
    <t>Atbildīgie - Līga un Ilona, kā arī Elīna. Jāsaprot, kas ar nozaru skadrojumiem, kas ir publicēts, kas jāatjauno.</t>
  </si>
  <si>
    <t>Nodrošināt IUB funkciju un procesu izpēti</t>
  </si>
  <si>
    <t>Iepirkumu uzraudzības biroja funkciju audits iepirkumu profesionalizācijas jomā</t>
  </si>
  <si>
    <t>TAPD VEIC IEPIRKUMU</t>
  </si>
  <si>
    <t>nosūtīta informācija, sāktas intervijas</t>
  </si>
  <si>
    <t>Vadlīniju un veidņu iepirkumu nolikumu sagatavošanai izstrāde (2)</t>
  </si>
  <si>
    <t>Metodiskie materiāli par kvalifikācijas prasību noteikšanu atsevišķās nozarēs (Informācijas un komunikācijas tehnoloģijas, būvniecība, autotransports, mobilo un fiksēto sakaru pakalpojumi) publicēti IUB tīmekļvietnē</t>
  </si>
  <si>
    <t xml:space="preserve">Nosūtītas vēstules iesaistītajām iestādēm
</t>
  </si>
  <si>
    <t xml:space="preserve">Rīcības plāns publisko iepirkumu sistēmas uzlabošanai </t>
  </si>
  <si>
    <t>Līga, Monta, Signe</t>
  </si>
  <si>
    <t>Šeit ir EM izveidot darba grupa, kurā ir Monta un Signe. Signe, šeit būs jāsazinās ar EM un jāuzrunā pārējās ministrijas, lai veido darba grupu, jālūdz organizēties (kad paies covid krīze) sanāksmē. Šis būs jāsāk "dzīt" uz priekšu, pretējā gadījumā nekas nenotiks. Jāiesaista atbildīgās ministrijas, iestādes, jāsaprot konkrēti veicamie darbi un darbu grafiki...Uzdevums Līgai - sagatavot vēstules pārējām nozaru ministrijām, ar atgādinājumu par valdības rīcības plāna uzdevumu, aicinājumu veidot darba grupu un domāt par metodiskā materiāla izstrādi</t>
  </si>
  <si>
    <t>01.04.nosūtīts aicinājums veidot darba grupu;04.06. nosūtīts atkārtoti;05.06.no SM saņemts info pieprasījums autotransporta jomā; 09.06. no SM info par iesūtītajiem asociāciju&amp;iestāžu ieteikumiem mobilo un fiksēto sakaru jomā; 12.06.nosūtījām sm sakariem aicinājumu uz tikšanos; 18.06. tikšanās ar SM par mobilajiem un fiksētajiem sakariem (SM vienosies par prasībām); 01.07. nosūtīta atbilde uz SM (transports) 05.06. vēstuli (lai aptaujā asociācijas un saprot, kas tirgū notiek)17.07. SM (transports) nosūtīja asociācijām aicinājumu sniegt info līdz 07.08;13.08 nosūtīts visām institūcijām atgādinājums&amp;veidne; 02.09. SM transports atsūtīja apkopotu info par nozares ieteikumiem;07.10.mēs nosūtījām atpakaļ ieteikumus SM transports;09.10. sazvanīju VArAM, solija nākamnedēļ atsūtīt vadlīnijas;27.10 saņemta SM tranasports tabula ar viņu komentāriem un aizcinājumu 2.11. piedalīties apspriedē;02.11. SM transports tikšanās, līdz nedēļas beigām mums uzdevums aizsūtīt tabulu;04.11. VARAM iesūta vadlīniju projektu;23.11. SM transports nosūtīti labojumi; 08.01. sm transports nosutījām saņemtos LMt ieteikumus;26.01.2021. IUB publicētas VARAM IKT vadlīnijas;04.02 saņemtas SM transports vadlīnijas;05.02. saņemts no SM sakari vēstule</t>
  </si>
  <si>
    <t>Sadarbojoties ar  plānošanas reģioniem, ministrijām un citām institūcijām, iepirkumu speciālistu izglītošana par būtiskākajiem publiskā iepirkuma regulējuma piemērošanas jautājumiem, tostarp stratēģisko publisko iepirkumu un saimnieciski visizdevīgākā piedāvājuma vērtēšanas kritērjiem (1)</t>
  </si>
  <si>
    <t>Apmācīto speciālistu skaits</t>
  </si>
  <si>
    <t>uz 30.06 = 14 semināri 980 apmācītie (kopā ar YouTube skatījumiem 1401)</t>
  </si>
  <si>
    <t>Valsts budžeta likuma paskaidrojums - Finanšu ministrijas politikas un resursu vadības kartes raksturojošākais darbības rādītājs</t>
  </si>
  <si>
    <t>Ilona, Līga, Signe, Monta</t>
  </si>
  <si>
    <t>Sadarbojoties ar  plānošanas reģioniem, ministrijām un citām institūcijām, iepirkumu speciālistu izglītošana par būtiskākajiem publiskā iepirkuma regulējuma piemērošanas jautājumiem, tostarp stratēģisko publisko iepirkumu un saimnieciski visizdevīgākā piedāvājuma vērtēšanas kritērjiem (2)</t>
  </si>
  <si>
    <t>Tiešsaistes diskusijas</t>
  </si>
  <si>
    <t>1 -Ideju Sēja</t>
  </si>
  <si>
    <t xml:space="preserve">Prioritārie pasākumiem (gan sabiedrības informēšana, gan tehnosloģiju izmantošana) </t>
  </si>
  <si>
    <t>Ilona, Līga, Signe</t>
  </si>
  <si>
    <t>Sadarbojoties ar  plānošanas reģioniem, ministrijām un citām institūcijām, iepirkumu speciālistu izglītošana par būtiskākajiem publiskā iepirkuma regulējuma piemērošanas jautājumiem, tostarp stratēģisko publisko iepirkumu un saimnieciski visizdevīgākā piedāvājuma vērtēšanas kritērjiem (3)</t>
  </si>
  <si>
    <t xml:space="preserve"> IUB piedāvāto apmācību metožu modernizācija (Digitālie mācību materiāli (pašpārbaudes testi, video rullīši)</t>
  </si>
  <si>
    <t>1.video - līguma gr.; pašpārbaudes testi; podkāsti</t>
  </si>
  <si>
    <t>Valsts budžeta likuma paskaidrojums - 32.00.00 programmas prioritārā pasākuma rezultatīvais rādītājs</t>
  </si>
  <si>
    <t>Elīna, Ilona</t>
  </si>
  <si>
    <t>Sadarbībā ar VAS izstrādāta vienota mācību programma iepirkumu veicēju kompetences paaugstināšanai</t>
  </si>
  <si>
    <t>Izstrādāta mācību programma</t>
  </si>
  <si>
    <t>Rīcības plāns publisko iepirkumu istēmas uzlabošanai; EK izstrādāto kompetenču programma</t>
  </si>
  <si>
    <t>Signe, Ilona, Līga, Samanta</t>
  </si>
  <si>
    <t>Ir iestrādnes EK kompetenču modelī. Sadarbība ar VAS šobrīd buksē, nevar saprast, kā turpināt, kādā virzienā ejam. Galīgās krīzes gadījumā pilnveidosim iesācēju moduli, kas jau ir gatavs, tikai jāpalabo edaudz un bez maksas palaidīsim IUB lapā un VASā. Pārējo lipināsim klāt nākamgad. Nezinam arī, kas ar finansējumu turpmāk būs. ///
Izpilde noris atbilstoši plānotajam. Saturiskā informācija: IUB ir izskatījis VAS Publisko iepirkumu iesācēju moduli. Tiek vērtēta iespēja to veidot par pamatu jaunajai programmai, papildinot to ar informācijas blokiem, taču vēl nepieciešama apspriešanās un risinājumu izpēte. Riski: nepietiekamas darbinieku kapacitātes netiks sagatavota mācību programmu nepieciešamajā kvalitātē	VAS veiks iepirkumu par kompetenču pielāgošanu LV situācijai un apmācību programmas rāmja izstrādi; Iepirkumu iesācēju moduli vnk palaidīsim uz savas mājaslapas, lai kapā kas grib</t>
  </si>
  <si>
    <t>STRATĒĢISKAIS PUBLISKAIS IEPIRKUMS</t>
  </si>
  <si>
    <t>Izpratnes par stratēģiskā  iepirkuma piemērošanu attīstīšana</t>
  </si>
  <si>
    <t xml:space="preserve">Diskusija par inovāciju un sociālā iepirkuma attīstības iespējām sadarbībā ar Sociālās uzņēmējdarbības asociāciju </t>
  </si>
  <si>
    <t>sem.IDEJU SĒJA - 27.05.</t>
  </si>
  <si>
    <t xml:space="preserve"> Ilona,  Sintija, +Elīna</t>
  </si>
  <si>
    <t>26.03. nenotikusī diskusija, "Sēja", jādomā par otru diskusiju "pļauja". Kad sociālā asociācija atsūtīs vadlīnijas, Sintija vadlīniju pārskatīšanā atbildīgā</t>
  </si>
  <si>
    <t>Veicināt sociāli atbildīga iepirkuma kritēriju ieviešanu publiskajos iepirkumos</t>
  </si>
  <si>
    <t>Vadlīnijas sadarbībā ar NVO un pamatojoties uz citu dalībvalstu pieredzes izpēti (prakses piemēru analīze, pieredzes apmaiņas brauciens)</t>
  </si>
  <si>
    <t>līguma izpilde</t>
  </si>
  <si>
    <t>Sintija, Ivars</t>
  </si>
  <si>
    <t>Nosūtīts uzaicinājums iesniegt piedāvājumus; noslēgts līgums, notiksi tikšanās par tālāko pētījuma veikšanu</t>
  </si>
  <si>
    <t>CENTRALIZĀCIJA</t>
  </si>
  <si>
    <t>Koordinēt iepirkumu centralizācijas procesu un sniegt ministrijām atbalstu centralizēto iepirkumu veikšanā</t>
  </si>
  <si>
    <t>Sniegts metodiskais atbalsts ministrijām un iesaistītajām institūcijām centralizēto iepirkumu organizēšanā</t>
  </si>
  <si>
    <t xml:space="preserve">15.10.2020. </t>
  </si>
  <si>
    <t>IZM - 03/2020 izsludināts iepirkums (izsl. 05.03.2020. id IZM 2020/7/AK); 
AiM degvielas iepirkumu rīkos 2021 kā DIS; 
VNĪ - DIS nolikums iesūtīts IUB pārskatīšanai</t>
  </si>
  <si>
    <t>Valdības rīcības plāns</t>
  </si>
  <si>
    <t>Ar šo punktu no mūsu puses problēmu nebūs - regulāri aptaujāju ministrijas, kā viņiem, iet, gatavoju kopsavilkumus.</t>
  </si>
  <si>
    <t xml:space="preserve">"1. IUB tikās ar IZM pārstāvjiem, pārrunāja aktuālos jautājumus, IUB izskatīja IZM sagatavoto laboratorijas materiālu iepirkuma nolikumu; IZM martā izsludināja iepirkumu, 2.jūnijā ir saņemti piedāvājumi; 
2. Degvielas iepirkumā AM ir uzsākusi darbu pie iepirkuma komisijas izveidošanas un iepirkuma dokumentācijas izstrādes. Iepirkumu DIS izveidei plānots izsludināt 2021.gada februārī; 
3. Elektroenerģijas iepirkumā IUB izskatīja VNĪ iesūtītīto nolikuma draftu, tiek plānota sanāksme starp VNĪ, IUB un VRAA pārstāvjiem, iepirkumu VNĪ plāno izsludināt 2020.gada 4.ceturksnī"				</t>
  </si>
  <si>
    <t>Veikt ieguvumu izvērtējumu publisko iepirkumu centralizācijai, balstoties uz ārvalstu pieredzi, uzticot   lielu un sarežģītu iepirkumu veikšanu centralizētai iepirkumu institūcijai (1)</t>
  </si>
  <si>
    <t>Izpētīta prakse centralizētu iepirkumu veikšanā ārvalstī (pieredzes apmaiņas brauciens)</t>
  </si>
  <si>
    <t>Vienošanās ar RTU par studentu darbiem, pieredzes apmaiņa nenotiks, jo covid</t>
  </si>
  <si>
    <t>Veikt ieguvumu izvērtējumu publisko iepirkumu centralizācijai, balstoties uz ārvalstu pieredzi, uzticot   lielu un sarežģītu iepirkumu veikšanu centralizētai iepirkumu institūcijai (2)</t>
  </si>
  <si>
    <t>Veikts iepirkums un noslēgts līgums par  centralizētā iepirkuma piemērošanas prakses izpēti, ieguvumu piemērojamo nozaru un efektīvākā institucionālā risinājuma identificēšanu</t>
  </si>
  <si>
    <t xml:space="preserve">Rīcības plāns publisko iepirkumu sistēmas uzlabošanai   </t>
  </si>
  <si>
    <t>Vienošanās ar RTU par studentu darbiem</t>
  </si>
  <si>
    <t>Sabiedrības informētības veicināšana un atgriezeniskās saites nodrošināšana, iekšējo un ārējo klientu profesionālo iemaņu un izpratnes veicināšana</t>
  </si>
  <si>
    <t>DIGITALIZĀCIJA</t>
  </si>
  <si>
    <t>Pilnveidota informācijas pieejamība par publisko iepirkumu līgumiem (2)</t>
  </si>
  <si>
    <t>Digitāls iepirkumu risku izvērtēšanas rīks</t>
  </si>
  <si>
    <t>01.07.2020.</t>
  </si>
  <si>
    <t xml:space="preserve">Rīcības plāns publisko iepirkumu sistēmas uzlabošanai  &amp; Atvērtās pārvaldības plāns </t>
  </si>
  <si>
    <t>Veikt Vienotās digitālās vārtejas regulas prasību ieviešanu (1)</t>
  </si>
  <si>
    <t>Veikta tīmekļvietnes satura analīze, angļu valodā tulkojamā satura analīze, identificēti palīdzības un problēmu risināšanas pakalpojumi</t>
  </si>
  <si>
    <t>28.02.2020.</t>
  </si>
  <si>
    <t>E.Mozga
M.Oga
E.Mugina</t>
  </si>
  <si>
    <t>Rīcības plāns regulas ieviešanai</t>
  </si>
  <si>
    <t>Elīna, Signe</t>
  </si>
  <si>
    <t>ID veiks paziņojumu tulkošanu</t>
  </si>
  <si>
    <t>Veikt Vienotās digitālās vārtejas regulas prasību ieviešanu (2)</t>
  </si>
  <si>
    <t>Nodrošināta informācijas izvietošana par nacionālajiem palīdzības un problēmu risināšanas pakalpojumiem nacionālajā tīmekļvietnē un www.latvija.lv latviešu un angļu valodā. Izvietots vārtejas logo ar hipersaiti uz vārteju portālā "You Europe" tīmekļvietnē. Nodrošināta lietotāju atsausksmju apkopošana tīmekļvietnēs saskaņā ar Regulas prasībām.</t>
  </si>
  <si>
    <t>31.10.2020.</t>
  </si>
  <si>
    <t>Pilnveidota informācijas pieejamība par publisko iepirkumu līgumiem (1)</t>
  </si>
  <si>
    <t>Sniegts atbalsts FM, izstrādājot grozījumus publisko iepirkumu jomas normatīvajos aktos, paredzot pārskatāmu informāciju par publisko iepirkumu līgumu faktisko izpildi.</t>
  </si>
  <si>
    <t>M.Oga  E.Mozga</t>
  </si>
  <si>
    <t>Sintija, Monta, Signe</t>
  </si>
  <si>
    <t>Biroja tīmekļvietnes modernizācija projekta "Valsts un pašvaldības iestāžu tīmekļvietņu vienotā platforma" ietvaros (1)</t>
  </si>
  <si>
    <t>Veiksmīga tīmekļvietnes migrācija uz vienoto platformu</t>
  </si>
  <si>
    <t>E.Mozga S.Krieva   M.Oga</t>
  </si>
  <si>
    <t>IZPILDĪTS pārslēgta - 16.07.2020.</t>
  </si>
  <si>
    <t xml:space="preserve">Valsts pārvaldes reformu plāns </t>
  </si>
  <si>
    <t>Biroja tīmekļvietnes modernizācija projekta "Valsts un pašvaldības iestāžu tīmekļvietņu vienotā platforma" ietvaros (12</t>
  </si>
  <si>
    <t>Veikta virtuālā asistenta apmācība</t>
  </si>
  <si>
    <t>M.Oga 
S.Krieva E.Mozga</t>
  </si>
  <si>
    <t>102 (30.07)</t>
  </si>
  <si>
    <t>Veikt Vienotās digitālās vārtejas regulas prasību ieviešanu (3)</t>
  </si>
  <si>
    <t>IUB pārziņā esošo e-pakalpojumu aktualizēšana un modernizēšana</t>
  </si>
  <si>
    <t>E.Mozga E.Mugina
M.Oga</t>
  </si>
  <si>
    <t>pakalpojumi tiek aktualizēti pēc nepieciešamības</t>
  </si>
  <si>
    <t>Pakalpojumu vides pilnveides plāns 2020.-2023.gadam</t>
  </si>
  <si>
    <t>KOMUNIKĀCIJA</t>
  </si>
  <si>
    <t>Sabiedrības informēšanas pasākumi</t>
  </si>
  <si>
    <t>Veiktas informatīvās kampaņas</t>
  </si>
  <si>
    <t>S.Krieva</t>
  </si>
  <si>
    <t>Pilnveidot Biroja ārējo komunikāciju, veicinot sabiedrības un ieinteresēto personu izpratni par Biroja lomu un darbību (1)</t>
  </si>
  <si>
    <t>Izveidota un Biroja tīmekļvietnē, Facebook.com kontā publicēta infografika par Biroja mērķi, funkcijām, vēsturisko attīstību</t>
  </si>
  <si>
    <t>Pilnveidot Biroja ārējo komunikāciju, veicinot sabiedrības un ieinteresēto personu izpratni par Biroja lomu un darbību (2)</t>
  </si>
  <si>
    <t xml:space="preserve">Dalība atvērto durvju dienās </t>
  </si>
  <si>
    <t>FM DP</t>
  </si>
  <si>
    <t>Pilnveidot Biroja ārējo komunikāciju, veicinot sabiedrības un ieinteresēto personu izpratni par Biroja lomu un darbību (3)</t>
  </si>
  <si>
    <t>Izdoti 2 informatīvie bukleti</t>
  </si>
  <si>
    <t>Pilnveidot Biroja ārējo komunikāciju, veicinot sabiedrības un ieinteresēto personu izpratni par Biroja lomu un darbību (4)</t>
  </si>
  <si>
    <t>Dalība sarunu festivālā LAMPA  kopīgi ar Konkurences padomi un Korupcijas novēršanas un apkarošanas biroju</t>
  </si>
  <si>
    <t>Pilnveidot Biroja ārējo komunikāciju, veicinot sabiedrības un ieinteresēto personu izpratni par Biroja lomu un darbību (5)</t>
  </si>
  <si>
    <t xml:space="preserve">Pastāvīgi uzturētas Biroja aktivitātes sociālajos medijos, Facebook konta sekotāju skaits - 800, Youtube konta satura pilnveidošana un sasaiste ar Biroja Facebook kontu un tīmekļvietni. </t>
  </si>
  <si>
    <t>Pilnveidot Biroja iekšējo komunikāciju, veicinot darbinieku informētību par aktualitātēm publisko iepirkumu jomā un citu departamentu darbību, kā arī nodrošinot vienotu izpratni par būtiskiem regulējuma piemērošanas jautājumiem (1)</t>
  </si>
  <si>
    <t>Iekšējie semināri</t>
  </si>
  <si>
    <t>31.12.2020.</t>
  </si>
  <si>
    <t xml:space="preserve">M.Oga  
I.Vingre  
D.Ozola E.Mugina </t>
  </si>
  <si>
    <t>1 sem (23.04)</t>
  </si>
  <si>
    <t>Es sagatavošu nelielu materiālu par publisko runu - virtuālu, jo šobrīd klātiene nav iespējama (Signe)</t>
  </si>
  <si>
    <t>Ļoti labi, paldies!</t>
  </si>
  <si>
    <t>Pilnveidot Biroja iekšējo komunikāciju, veicinot darbinieku informētību par aktualitātēm publisko iepirkumu jomā un citu departamentu darbību, kā arī nodrošinot vienotu izpratni par būtiskiem regulējuma piemērošanas jautājumiem (2)</t>
  </si>
  <si>
    <t xml:space="preserve">Regulāri ievietoti departamentu darbības rezultāti un prakses apkopojumi uz Biroja kopējā tīkla diska vai  Biroja tīmekļvietnē </t>
  </si>
  <si>
    <t>reizi mēnesī</t>
  </si>
  <si>
    <t>M.Oga    I.Vingre  D.Ozola E.Mugina</t>
  </si>
  <si>
    <t>notiek</t>
  </si>
  <si>
    <t>PERSONU DATU APSTRĀDE</t>
  </si>
  <si>
    <t>Pārskatīt personas datu reģistru</t>
  </si>
  <si>
    <t>Veikta reģistra pārskatīšana un aktualizācija</t>
  </si>
  <si>
    <t>31.03.2020.</t>
  </si>
  <si>
    <t>Datu aizsardzības speciālists</t>
  </si>
  <si>
    <t>Audita ieteikumi</t>
  </si>
  <si>
    <t>Biroja Personu datu uzskaites lapā un Biroja atbildes vēstulē fiziskai personai par pieņemto lēmumu attiecībā uz iesnieguma atzīšanu vai neatzīšanu par trauksmes cēlēja ziņojumu ir iekļauta atsauce par Biroja mājas lapas sadaļā “Privātuma politika”/ “Trauksmes celšanas politika”  pieejamo informāciju par personas datu apstrādes mērķi, to apstrādes tiesisko pamatojumu, par datu subjektu tiesībām Biroja veiktajā datu apstrādē un citu Regulas 13.pantā noteikto informāciju.</t>
  </si>
  <si>
    <t>Atsauces ietveršana Biroja Personu datu uzskaites lapā un nepieciešamās rindkopas norādīšana Biroja atbildes vēstulē fiziskai personai (trauksmes cēlējam)</t>
  </si>
  <si>
    <t>IEVIESTS</t>
  </si>
  <si>
    <t>Datu aizsardzības speciālists L.Katlapa I.Mortukāne</t>
  </si>
  <si>
    <t>Pie Biroja telpām izvietotajā Videonovērošanas zīmē norādīt videonovērošanas laikā iegūto personu datu apstrādes mērķi..</t>
  </si>
  <si>
    <t>Sagatavota jauna videonovērošanas zīme</t>
  </si>
  <si>
    <t>Datu aizsardzības speciālists E.Mozga</t>
  </si>
  <si>
    <t>Biroja IS drošības risku pārvaldības plāna veidlapā iekļaut  izvērtējamos apdraudējumus personu datu aizsardzības jomā un ārpakalpojumu saņemšanas jomā.</t>
  </si>
  <si>
    <t>Apzināti un Biroja IS drošības risku pārvaldības plāna veidlapā tiks iekļauti izvērtējamie apdraudējumi personu datu aizsardzības jomā.</t>
  </si>
  <si>
    <t>Birojam, slēdzot līgumus ar ārpakalpojumu sniedzējiem, kuriem būs iespējama piekļuve personu datiem pakalpojumu sniegšanas laikā, līgumā iekļaut informāciju par personu datu veidiem atbilstoši Regulas 28.pantā 3.punktā noteiktajam.</t>
  </si>
  <si>
    <t>Noslēgtas papildu vienošanās pie līgumiem par fizisko personas datu apstrādi.</t>
  </si>
  <si>
    <t>Veikt grozījumus ar VAS VNĪ noslēgtajā līgumā par Biroja telpu nomu, nosakot prasības attiecībā uz Regulā noteikto par personu datu aizsardzības un drošības ievērošanas prasību noteikšanu ārpakalpojuma sniedzējam.</t>
  </si>
  <si>
    <t>Noslēgtas papildu vienošanās pie līgumiem par telpu nomu</t>
  </si>
  <si>
    <t>Datu aizsardzības speciālists Z.Vīksne</t>
  </si>
  <si>
    <t>Profesionāli, motivēti, novērtēti, uz attīstību orientēti darbinieki un komanda</t>
  </si>
  <si>
    <t>PERSONĀLS</t>
  </si>
  <si>
    <t>Attālinātais darbs (1)</t>
  </si>
  <si>
    <t>Ieviesta attālinātā darba iespēja</t>
  </si>
  <si>
    <t>01.04.2020.</t>
  </si>
  <si>
    <t>Attālinātais darbs (2)</t>
  </si>
  <si>
    <t xml:space="preserve">Atrisināti informācijas drošības jautājumi </t>
  </si>
  <si>
    <t>L.Katlapa E.Mozga</t>
  </si>
  <si>
    <t>Noskaidrot darbinieku iesaistīšanās līmeni</t>
  </si>
  <si>
    <t>Veikts apmierinātības pētījums un paaugstināta darbinieku iesaistīšanās.</t>
  </si>
  <si>
    <t>vairāk kā 40%</t>
  </si>
  <si>
    <t>Pielikumā: Iepirkumu uzraudzības biroja Komunikācijas stratēģijas plāns 2020.</t>
  </si>
  <si>
    <t>Vadītāja</t>
  </si>
  <si>
    <t xml:space="preserve">      D.Gaile</t>
  </si>
  <si>
    <t>DOKUMENTS IR PARAKSTĪTS AR DROŠU ELEKTRONISKO PARAKSTU UN SATUR LAIKA ZĪMOGU</t>
  </si>
  <si>
    <t>Virtmane, 67326796</t>
  </si>
  <si>
    <t>elina.virtmane@iub.gov.lv</t>
  </si>
  <si>
    <t>nos.dat.</t>
  </si>
  <si>
    <t>Iesniedzējs</t>
  </si>
  <si>
    <t>Līga Eze</t>
  </si>
  <si>
    <t>(61) Par iepirkumu komisiju</t>
  </si>
  <si>
    <t>Lelde Lisovska</t>
  </si>
  <si>
    <t>(5) Par cenu aptauju</t>
  </si>
  <si>
    <t>Ilze Kalve (ZVA?)</t>
  </si>
  <si>
    <t>(38) Par rīcību, ja piedāvājumiem vienāds punktu skaits</t>
  </si>
  <si>
    <t>Ivars Lejs</t>
  </si>
  <si>
    <t>(1043) rezultātu paziņošana EIS</t>
  </si>
  <si>
    <t>saskaņot ar D.Gaili</t>
  </si>
  <si>
    <t>Zane Vēja</t>
  </si>
  <si>
    <t>(73) Par saimniecisko un finanšu apgrozījumu</t>
  </si>
  <si>
    <t>sask.ar E.Muginu, D.Gaili</t>
  </si>
  <si>
    <t>(131) EST decembrī publicētie spriedumi</t>
  </si>
  <si>
    <t>Vidaga Daniševska (Inčukalns)</t>
  </si>
  <si>
    <t>(23) par pilnsabiedrības vērtēšanu</t>
  </si>
  <si>
    <t>Ainārs Andužs</t>
  </si>
  <si>
    <t>(114) Par PIL 17.panta piemērošanu</t>
  </si>
  <si>
    <t>Ronalds Rastorgujevs</t>
  </si>
  <si>
    <t>(18) par BIS izmaksu ailes izveidošanu BVKB</t>
  </si>
  <si>
    <t>pieņemts zināšanai, nosūtīta info FM par šo.</t>
  </si>
  <si>
    <t>ALS FM</t>
  </si>
  <si>
    <t>(62) OECD kukuļošanas darba grupoas plenārsēde</t>
  </si>
  <si>
    <t>sas. ar visiem depart.</t>
  </si>
  <si>
    <t>(89) FM darba plāna izpilde</t>
  </si>
  <si>
    <t>Evija Mu.</t>
  </si>
  <si>
    <t>Ilona Voicāne (RDn)</t>
  </si>
  <si>
    <t>(42) par sankcijām</t>
  </si>
  <si>
    <t>Andris Lobovs, IeM IC</t>
  </si>
  <si>
    <t>(159) Par personām, uz kuru spējām balstās pretendents</t>
  </si>
  <si>
    <t>Andrejs Beļajevs</t>
  </si>
  <si>
    <t>(6) par iedzīvotāju aptaujas pakalpojumu iepirkumu</t>
  </si>
  <si>
    <t>SIA Komunikācijas aģentūra</t>
  </si>
  <si>
    <t>(154) par savlaicīgi EIS neiesniegtu piedāvājumu</t>
  </si>
  <si>
    <t>FM ALS (Anda Čunka)</t>
  </si>
  <si>
    <t>(4294) par VID noslēgto līgumu</t>
  </si>
  <si>
    <t>Atbilde sagatavota kopā ar FM</t>
  </si>
  <si>
    <t>Eiropas Dzelzceļa līnijas</t>
  </si>
  <si>
    <t>(127) līguma grozījumi/konk.proced. ar sarunam</t>
  </si>
  <si>
    <t>saskaņot ar E.Muginu</t>
  </si>
  <si>
    <t>FM, Inese Brokāne-Zarāne</t>
  </si>
  <si>
    <t xml:space="preserve">(204) VRP izpilde </t>
  </si>
  <si>
    <t>(211) LV 4.Nac.atvertās pārvaldības rīcības plāns</t>
  </si>
  <si>
    <t xml:space="preserve">E.Mozga - ir ok! </t>
  </si>
  <si>
    <t>(305) par konsultāciju (nolikuma grozījumi)</t>
  </si>
  <si>
    <t>Latvijas Sporta pedagoģijas akadēmija</t>
  </si>
  <si>
    <t>(71) Par pretendentu izvēli (2 situācijas ES fondu projektos, grāmatveži)</t>
  </si>
  <si>
    <t>Karīna Kozireva, EM IMI kontaktpukts</t>
  </si>
  <si>
    <t>(353) Par IMI iepirkumu moduli - Rīgas domes aktivitātes</t>
  </si>
  <si>
    <t>Dīns Cielavs(RD PAD)</t>
  </si>
  <si>
    <t>(286) KOSULTACIJa</t>
  </si>
  <si>
    <t>Arta Mackēviča(RNP)</t>
  </si>
  <si>
    <t>(274) par konsultāciju</t>
  </si>
  <si>
    <t>RTU, Jevgēnijs Gramsts</t>
  </si>
  <si>
    <t>(195) PIL 8(7)5 piemērošana</t>
  </si>
  <si>
    <t>30.02</t>
  </si>
  <si>
    <t>Iveta Ušacka, LKĶI</t>
  </si>
  <si>
    <t>(344) PIL 41(8) piemērošana</t>
  </si>
  <si>
    <t>(315) par piedāvājumu vērtēšanu</t>
  </si>
  <si>
    <t>(192) Vadības ziņojuma drafta sagatavošana</t>
  </si>
  <si>
    <t>vadība</t>
  </si>
  <si>
    <t>feb.13</t>
  </si>
  <si>
    <t>IeM NVA, Alīna Bogdanova-Uzklinģe</t>
  </si>
  <si>
    <t>(399) Par EIS publikāciju</t>
  </si>
  <si>
    <t>Elīna Valeine (VARAM)</t>
  </si>
  <si>
    <t>(340) Par finanšu piedāvājumu</t>
  </si>
  <si>
    <t>(416) MK noteikumi Nr.75</t>
  </si>
  <si>
    <t xml:space="preserve">atbilde sniegta A.Senčilo </t>
  </si>
  <si>
    <t>(413) MK 202</t>
  </si>
  <si>
    <t>atbilde Ilga.Jermacane</t>
  </si>
  <si>
    <t>FM ALS (Zygon BaltIc Consulting)</t>
  </si>
  <si>
    <t>(100) par korupc standarta ieviešanu</t>
  </si>
  <si>
    <t>atbilde sniegta Sandra.Ozola@fm.gov.lv</t>
  </si>
  <si>
    <t>NVA, Olga Petrova</t>
  </si>
  <si>
    <t>(426) Iepirkumu info iestādes weblapā</t>
  </si>
  <si>
    <t>NBS, Santa Jakovļeva</t>
  </si>
  <si>
    <t>(454) vides reklāmas iepirkumam piemērojamā iep.procedūra</t>
  </si>
  <si>
    <t>Aivars S\ladzevskis (pārsūtīts EM)</t>
  </si>
  <si>
    <t>(22) māju siltināšana/līguma izpilde</t>
  </si>
  <si>
    <t>jan.16</t>
  </si>
  <si>
    <t>(49) Par ražotāja apliecinājumu</t>
  </si>
  <si>
    <t xml:space="preserve">EM - FM (atbalsta sniegšanai) </t>
  </si>
  <si>
    <t>(362) Par not.proj. "Grozījumi MK 12.04.2016. not. Nr. 226"</t>
  </si>
  <si>
    <t>EM-FM (atbalsta sniegšana)</t>
  </si>
  <si>
    <t>(361) Par not.proj. "Grozījumi MK 02.08.2016. not. Nr.518"</t>
  </si>
  <si>
    <t>A.Klementjevs, Saeimas deputāts (VID pārsūtīts)</t>
  </si>
  <si>
    <t>(297) Par biedrību iepirkumiem namu siltināšanai</t>
  </si>
  <si>
    <t>VSIA NRC Vaivari</t>
  </si>
  <si>
    <t>(220) iepirkuma piemērošana</t>
  </si>
  <si>
    <t>Inese Brenča (CFLA)</t>
  </si>
  <si>
    <t>(352) par publikācijām PVS EIS katalogiem</t>
  </si>
  <si>
    <t>Elisa Janelsiņa (RNP)</t>
  </si>
  <si>
    <t>(200) par līguma grozījumiem</t>
  </si>
  <si>
    <t>Agnese;D.Gaile</t>
  </si>
  <si>
    <t>feb.12</t>
  </si>
  <si>
    <t>(384) par viedokļa sniegšanu</t>
  </si>
  <si>
    <t>sask.ar E.Mugina</t>
  </si>
  <si>
    <t>Nodrošināja valsts aģentūra</t>
  </si>
  <si>
    <t>(147) par prasības izvērtējumu</t>
  </si>
  <si>
    <t>Evija</t>
  </si>
  <si>
    <t>Maija Cēbere, Ventspils Augstskola</t>
  </si>
  <si>
    <t>(330) Par piedāvājumu vērtēšanu</t>
  </si>
  <si>
    <t>Saskaņot ar E.Muginu</t>
  </si>
  <si>
    <t>Latgales laiks</t>
  </si>
  <si>
    <t>(408) par viedokļa sniegšanu</t>
  </si>
  <si>
    <t>Kārlis Beihmanis, SIA Liepājas namu apsaimniekotājs</t>
  </si>
  <si>
    <t>(244) Par kļūdas labošanu tāmē</t>
  </si>
  <si>
    <t>(313) par pieredzes apliecināšanu</t>
  </si>
  <si>
    <t>(440) Par PIL 3.panta otrās daļas piemērošanu</t>
  </si>
  <si>
    <t>Dace Mika (Tiesu administrācija)</t>
  </si>
  <si>
    <t>(317) PIL 60_10_4</t>
  </si>
  <si>
    <t>(468) Par ALTUM izņēmumu PIL</t>
  </si>
  <si>
    <t>(283) Par PIL 4.panta (5) piemērošanu</t>
  </si>
  <si>
    <t>organiskās sintēses institūts</t>
  </si>
  <si>
    <t>(278) par mercell</t>
  </si>
  <si>
    <t>10.feb</t>
  </si>
  <si>
    <t>Agnese Brūvere (LRTC)</t>
  </si>
  <si>
    <t>(346) Par iepirkuma publicēšanu</t>
  </si>
  <si>
    <t>D.Gaile</t>
  </si>
  <si>
    <t>feb.11</t>
  </si>
  <si>
    <t>(391) Par izslēgšanas nosacījumiem</t>
  </si>
  <si>
    <t>VAS LVC, Vineta Stankeviča</t>
  </si>
  <si>
    <t>(412) info par speciāliestiem pieejama ārējā resursā nevis EIS</t>
  </si>
  <si>
    <t>feb.16</t>
  </si>
  <si>
    <t>Vineta Skladovska</t>
  </si>
  <si>
    <t>(417) Par iepirkumu komisijas funkciju laiku</t>
  </si>
  <si>
    <t>Signe, Agnese</t>
  </si>
  <si>
    <t>atkapies</t>
  </si>
  <si>
    <t>(433) par piedāvājuma vērtēšanu</t>
  </si>
  <si>
    <t>D. Gaile</t>
  </si>
  <si>
    <t>AG</t>
  </si>
  <si>
    <t>(345) par ogres malkas iepirkumu</t>
  </si>
  <si>
    <t>(368) par pieejas piešķiršanu lidklauka pakalpojumu tirgum</t>
  </si>
  <si>
    <t>V.Vecvanaga, Latvijas Banka</t>
  </si>
  <si>
    <t>(462) Par rezultātu paziņošanu</t>
  </si>
  <si>
    <t>(264) par Rigas domes atkritumu iepirk.iekļautajām prasībām</t>
  </si>
  <si>
    <t>sask.ar I.Vingre, E.Mugina (kopā ar FM un VARAM)</t>
  </si>
  <si>
    <t>Sanāksme 14.02</t>
  </si>
  <si>
    <t>Ieva Sarma</t>
  </si>
  <si>
    <t>(284) par pasūtītāja statusu</t>
  </si>
  <si>
    <t>Linda Leja (Grobiņas novada dome)</t>
  </si>
  <si>
    <t>(371) Par 9.panta astotās daļas 3.punktu</t>
  </si>
  <si>
    <t>Solvita Jaunušāne (Rīgas 1. dzemdību nams)</t>
  </si>
  <si>
    <t>(343) Par kvalifikācijas prasībām</t>
  </si>
  <si>
    <t>(385) par ANO pretkorupcijas ieviešanas pasākumu īstenošanu/pašnovērtējuma anketa</t>
  </si>
  <si>
    <t>sadarbībā ar FM/nosūtīts L/Jaunrozei</t>
  </si>
  <si>
    <t>(444) prasības iekļaušanā nolikumā atiecībā uz reputāciju</t>
  </si>
  <si>
    <t>saskaņot ar E.Muginu, FM</t>
  </si>
  <si>
    <t xml:space="preserve">IUB </t>
  </si>
  <si>
    <t>publiskā pārskata sagatavošana</t>
  </si>
  <si>
    <t>(318) vadlīnijas uzkopšanai</t>
  </si>
  <si>
    <t>Gala variants jāsūta asociācijai</t>
  </si>
  <si>
    <t>Ropažu novada pašvaldība</t>
  </si>
  <si>
    <t>(489) līguma noslēgšana par iepirkumu, kas veikts pirms gada</t>
  </si>
  <si>
    <t>(481) PIL 10(2) piemērošana</t>
  </si>
  <si>
    <t>SIA AAS Piejūra, Sanita Limanska</t>
  </si>
  <si>
    <t>(546) nolikuma pārbaude</t>
  </si>
  <si>
    <t>TM, Signe Zaprauska</t>
  </si>
  <si>
    <t>(508) vai var noraidīt, ja līgumcena pārsniegs 6%?</t>
  </si>
  <si>
    <t>Klāvs Zībergs</t>
  </si>
  <si>
    <t>(517) par SPSIL līgumcenu sliekšņiem</t>
  </si>
  <si>
    <t>Jānis Muižnieks</t>
  </si>
  <si>
    <t>(576) Par iepirkuma publikāciju</t>
  </si>
  <si>
    <t>(552) precizēts SM rīk.proj. (VSS-650)</t>
  </si>
  <si>
    <t>Anastasija Luceviča, VM</t>
  </si>
  <si>
    <t>(643) norādītā līgumcena PVS</t>
  </si>
  <si>
    <t>sask. E.Mozga</t>
  </si>
  <si>
    <t>Evija Mo.</t>
  </si>
  <si>
    <t>Talsu namsaimnieks, Lauris Vecbērzs</t>
  </si>
  <si>
    <t>(549) pārejas not.3.pts. kapitālsabiedrībai</t>
  </si>
  <si>
    <t>Māra Grava, Dobele</t>
  </si>
  <si>
    <t>(633) PIL 61.panta grozījumi vai SP</t>
  </si>
  <si>
    <t>Zane Vēja (RAKUS ?)</t>
  </si>
  <si>
    <t>(593) iep.komisija &amp; eksperti</t>
  </si>
  <si>
    <t>sask.D.Gaile</t>
  </si>
  <si>
    <t>Pilsonības un migrācijas lietu pārvalde</t>
  </si>
  <si>
    <t>(507) par līguma summu, ja iepirkumā vairākas daļas</t>
  </si>
  <si>
    <t>Svetlana Romane</t>
  </si>
  <si>
    <t>(475) par apakžuņēmēju piesaisti līguma izpildē</t>
  </si>
  <si>
    <t>Ilga Jetmacāne (FM)</t>
  </si>
  <si>
    <t>(586) par janvārī publicētajiem EST spriedumiem</t>
  </si>
  <si>
    <t>Dobeles novada pašvaldība, Kristīne Ūdre</t>
  </si>
  <si>
    <t>(561) iepirkuma veikšana</t>
  </si>
  <si>
    <t>(577) iestāšanās lietā C-835/19</t>
  </si>
  <si>
    <t>Andžela Aperčoje (FM)</t>
  </si>
  <si>
    <t>(644) par iestāšanos lietas mutvārdu procesā EST C-561/19</t>
  </si>
  <si>
    <t>(602) info ziņojums par korupcijas novēršanas un apkarošanas pamatnostādņu 2015-2020 gadam īstenošanu 2015-2018 starpposma novērtēšana</t>
  </si>
  <si>
    <t>(592) centralizētā iepirkuma nolikums skatīšanai</t>
  </si>
  <si>
    <t>Una Skrastiņa (RD)</t>
  </si>
  <si>
    <t>(637) par publicēšanu saskaņā ar PIL 60</t>
  </si>
  <si>
    <t>Dace Oļukalne</t>
  </si>
  <si>
    <t>(762) PIL 9. un 10.panta shēmas</t>
  </si>
  <si>
    <t>Gubdars Lediņš</t>
  </si>
  <si>
    <t>(722) lecija BA Turība</t>
  </si>
  <si>
    <t>Modris Mākulēns</t>
  </si>
  <si>
    <t>(775) Par 14.panta piemērošanu</t>
  </si>
  <si>
    <t>R247.pii Ruķītis, Marita Ķirkuma</t>
  </si>
  <si>
    <t>(694) bērnu ēdināšana</t>
  </si>
  <si>
    <t>FM (ALS)</t>
  </si>
  <si>
    <t>(766) nacionālais attīstības plāns</t>
  </si>
  <si>
    <t>CFLA, Māra Rūtentāle</t>
  </si>
  <si>
    <t>(506) iepirkumu plānošana</t>
  </si>
  <si>
    <t>Karima Semjonova (OKSDu)</t>
  </si>
  <si>
    <t>(715) par atbildēm uz jaut</t>
  </si>
  <si>
    <t>SIA Daugavpils ūdens</t>
  </si>
  <si>
    <t>(619) par pārrakstīšanās kļūdu</t>
  </si>
  <si>
    <t>Liepājas speciālās ekonomiskās zonas pārvalde</t>
  </si>
  <si>
    <t>(589) par piedāvājumu ar neprecīzām pozīcijām</t>
  </si>
  <si>
    <t>Zemessardze, Lauris Bočs</t>
  </si>
  <si>
    <t>(709) autoapmācības pa savu naudu</t>
  </si>
  <si>
    <t>sask.ar E.Muginu &amp; D.Gaili</t>
  </si>
  <si>
    <t>(498) Par iepirkuma norisi (SIF 2019/12)</t>
  </si>
  <si>
    <t>(632) par iepirkuma SIF 2019/12 norisi (saistīts ar 498)</t>
  </si>
  <si>
    <t>(730) būvniecības apdrošināšana</t>
  </si>
  <si>
    <t>feb.24</t>
  </si>
  <si>
    <t>(609) Par 46. panta prasībām</t>
  </si>
  <si>
    <t>(792) par iestāšanos lietā C-927/19</t>
  </si>
  <si>
    <t>Ansis Actiņš LVMI</t>
  </si>
  <si>
    <t>(663) Par tirgus izpēti</t>
  </si>
  <si>
    <t>Gundega Garklāve (VISC)</t>
  </si>
  <si>
    <t>(542) Par 42.panta 5.daļas 2.punktu</t>
  </si>
  <si>
    <t>Iveta Ušacka, Latvijas Valsts koksnes ķīmijas institūts</t>
  </si>
  <si>
    <t>(818) Par prasībām nolikumā (balstīšanās PIL 46.p. (4))</t>
  </si>
  <si>
    <t>AS "Rīgas Centrāltirgus"</t>
  </si>
  <si>
    <t>(485) par nolikuma prasību</t>
  </si>
  <si>
    <t>Valters Šteinbergs (CFLA)</t>
  </si>
  <si>
    <t>(550) par SPS vadlīniju piemērošanu</t>
  </si>
  <si>
    <t>VAMOIC</t>
  </si>
  <si>
    <t>(505) nodokļu parāds PIL 42_6_3</t>
  </si>
  <si>
    <t>Signe Kajaka</t>
  </si>
  <si>
    <t>(502) par tehnoloģ.pārtraukumu</t>
  </si>
  <si>
    <t>FM ALS (Tieslietu ministrija)</t>
  </si>
  <si>
    <t>(843) par konceptuālo ziņojumu "Zemes konsolidācijas ieviešana"</t>
  </si>
  <si>
    <t>AS  DITTON pievadķēžu rūpnīca</t>
  </si>
  <si>
    <t>(536) Atkārtots pieprasījums par tiesību aktu piemērošanu atklātā publiskā iepirkumā</t>
  </si>
  <si>
    <t>VSIA Bērnu klīniskā slimnīca</t>
  </si>
  <si>
    <t>(700) Par būvdarbu vadītāja nomaiņu</t>
  </si>
  <si>
    <t>PIKC "Ventspils Mūzikas vidusskola"</t>
  </si>
  <si>
    <t>(630) Par autotransporta iegādi operatīvajā līzingā</t>
  </si>
  <si>
    <t>(478) Info.ziņ. Par plānošanas reģionu darbības pilnveidošanu</t>
  </si>
  <si>
    <t>(773) Par EIS</t>
  </si>
  <si>
    <t>Inese Gasparoviča</t>
  </si>
  <si>
    <t>(678) Par auto transporta līdzekļu iepirkumu</t>
  </si>
  <si>
    <t>Karīna Meiberga (RS)</t>
  </si>
  <si>
    <t xml:space="preserve">(837) par šaubīgu pretendentu </t>
  </si>
  <si>
    <t>Kristīne Alpena (Liepājas ek.zona)</t>
  </si>
  <si>
    <t>(515) PA maksātnespējas process/viens dalībnieks</t>
  </si>
  <si>
    <t>sask.ar D.Gaile, E.Mugina</t>
  </si>
  <si>
    <t>Areta Dzirvinska (VM)</t>
  </si>
  <si>
    <t>(696) pārrakstīšanās k\lūdas labojums</t>
  </si>
  <si>
    <t>Civitta Latvija, SIA, Ginta Veipa-Kopilova</t>
  </si>
  <si>
    <t>(707) ESPD nepareiza adrese norādīta nolikumā</t>
  </si>
  <si>
    <t>Mārūte Pteruseviča (Saulkrastu dome)</t>
  </si>
  <si>
    <t xml:space="preserve">(759) piedāvājuma nodrošin termiņš </t>
  </si>
  <si>
    <t>sask.ar D.Gaili</t>
  </si>
  <si>
    <t>(822) grozījumi MK 442/VSS-122</t>
  </si>
  <si>
    <t>Basketbola klubs "Jūrmala"</t>
  </si>
  <si>
    <t>(799) Līguma noslēgšanas termiņs</t>
  </si>
  <si>
    <t>(903) iestāšanās lietā C-23/20</t>
  </si>
  <si>
    <t>Rīgas Satiksme</t>
  </si>
  <si>
    <t>(665) par skaidrojuma sniegšanu</t>
  </si>
  <si>
    <t>V.Daniševska (Inčukalna novada dome)</t>
  </si>
  <si>
    <t>(798) Par 10.panta izņēmumiem</t>
  </si>
  <si>
    <t>Ilva Norenberga, Talsu novada domes deputāte</t>
  </si>
  <si>
    <t>(746) Par iepirkuma organizēšanu bez finansiāla pamata</t>
  </si>
  <si>
    <t>sask. I.Vingre, D.Ozola</t>
  </si>
  <si>
    <t>RD Attīstības departaments</t>
  </si>
  <si>
    <t>(670) SP piemērošanas iespējamība</t>
  </si>
  <si>
    <t>VAS Valsts nekustamie īpašumi</t>
  </si>
  <si>
    <t>(717) Piedāvājumi pārsniedz pieejamos finanšu līdzekļus</t>
  </si>
  <si>
    <t>Signe Rupaine, Jaunpiebalgas novada dome</t>
  </si>
  <si>
    <t>(863) vai pašvaldība SIA vārdā var rīkot iepirkumu iekārtai, vai SIA jāveic pašiem?</t>
  </si>
  <si>
    <t>Iveta Caso, Rīgas bērnu un jautnatnes sporta skola Rīdzene</t>
  </si>
  <si>
    <t>(929) vai vienādi iepirkumi - autobusa noma un autobusa noma ar šoferi</t>
  </si>
  <si>
    <t>Dainis Gipters (LAU)</t>
  </si>
  <si>
    <t>(774) faktoringa līgums līguma izpildes posmā</t>
  </si>
  <si>
    <t>sask.ar D.Gaile</t>
  </si>
  <si>
    <t>(756) atbilstošais CPV kods</t>
  </si>
  <si>
    <t>FM (Agnese Senčilo)</t>
  </si>
  <si>
    <t>(817) Doing Business 2021 "Contracting with the Government"</t>
  </si>
  <si>
    <t>(895) izziņas Igaunijas valdes locekļiem</t>
  </si>
  <si>
    <t>Eduards Teifurovs, Valsts probācijas dienests</t>
  </si>
  <si>
    <t>(868) CPV kods ārvalstu un iekšzemes komandējumiem</t>
  </si>
  <si>
    <t>(815/1019) par licencēm un eis katalogu</t>
  </si>
  <si>
    <t>Iveta Hofmarka, Jelgavas pilsētas pašvaldība</t>
  </si>
  <si>
    <t>(924) dažādi jautājimi</t>
  </si>
  <si>
    <t>Sandris Strazdiņš, Conexus Grid (SPS)</t>
  </si>
  <si>
    <t>(776) Par 18.panta ceturto daļu</t>
  </si>
  <si>
    <t>(907) Par Biroja atzinumu iepirkuma SIF 2019/12 norisei  !!!!!</t>
  </si>
  <si>
    <t>03.03.2020. nosūtīts e-pasts ar papildu jautājumu</t>
  </si>
  <si>
    <t>Raivo Raudzeps (ALS FM)</t>
  </si>
  <si>
    <t xml:space="preserve">(728) viedoklis par Sorainen patst. veikto pētījumu </t>
  </si>
  <si>
    <t>sask. ar E.Muginu</t>
  </si>
  <si>
    <t>Signe/Evija</t>
  </si>
  <si>
    <t>Reinis Lavrinovics (Omninen)</t>
  </si>
  <si>
    <t>(879) par atļauju piedalīties iepirkumā</t>
  </si>
  <si>
    <t>Ivars Pauska (FM)</t>
  </si>
  <si>
    <t>(878) PIL grozījumu tulkojums</t>
  </si>
  <si>
    <t>LPPA</t>
  </si>
  <si>
    <t>(804) par nepamatoti lēta piedāvājuma vērtēšanu</t>
  </si>
  <si>
    <t>Carnikavas novada dome</t>
  </si>
  <si>
    <t>(880) par informācijas atklātību</t>
  </si>
  <si>
    <t>Priekulues novada pašvaldība</t>
  </si>
  <si>
    <t>(901) ārpus EIS pēc termiņa iesniegts TS</t>
  </si>
  <si>
    <t>sask. ar E.Mugina</t>
  </si>
  <si>
    <t>A.Udalova (Jelgavas novada dome)</t>
  </si>
  <si>
    <t>(847) par 18. panta piemērošanu</t>
  </si>
  <si>
    <t>Marta Juškevica (CFLA)</t>
  </si>
  <si>
    <t>(872) Būtiski iepirkuma līguma grozījumi</t>
  </si>
  <si>
    <t>sask. ar D.Gaili</t>
  </si>
  <si>
    <t>Līga Ozola (Rīgas nami)</t>
  </si>
  <si>
    <t>(902) izziņas iesniegšanas termiņš !!!!!</t>
  </si>
  <si>
    <t>Zane Kalniņa (Brīvostas flote)</t>
  </si>
  <si>
    <t>(859) SPSIL 38. pants</t>
  </si>
  <si>
    <t>(886) Par 5. panta piemērošanu</t>
  </si>
  <si>
    <t>Lauris Bočs (ZS)</t>
  </si>
  <si>
    <t>(860) Par 11.panta piemērošanu</t>
  </si>
  <si>
    <t>(557) Par iepirkuma norisi Skolas komplektu piegāde vistrūcīgākajām personām(SIF 2019/11 dok. un norise)</t>
  </si>
  <si>
    <t>27.02.2020. nosūtīts e-pasts ar papildu info lūgumu</t>
  </si>
  <si>
    <t>PAS Daugavpils siltumtīkli</t>
  </si>
  <si>
    <t>(909) par grozījumu būtiskumu</t>
  </si>
  <si>
    <t>(928) par darbu izpildes grafiku</t>
  </si>
  <si>
    <t>J.Artekovs Daugavpils novada dome</t>
  </si>
  <si>
    <t>(777) Par saistību nodrošinājumu !!!!!</t>
  </si>
  <si>
    <t>sask.ar E.Mugina, D.Gaile</t>
  </si>
  <si>
    <t>Evija/Inta/Dace</t>
  </si>
  <si>
    <t>Vilgerts</t>
  </si>
  <si>
    <t>(613) medicīnas atkritumu vadlīnijas</t>
  </si>
  <si>
    <t>procesā, labots, jāsūta</t>
  </si>
  <si>
    <t xml:space="preserve">ALS FM </t>
  </si>
  <si>
    <t>(939) starpministriju sanāksme "Rīcības plāns pārejai uz aprites ekonomiku 2020-2027. gadam</t>
  </si>
  <si>
    <t>(1062) degvielas cenas</t>
  </si>
  <si>
    <t>anonīms pretndnets</t>
  </si>
  <si>
    <t>(1015) jautājumi pretendentam un nodokļu nomaksas kavējumi</t>
  </si>
  <si>
    <t>Dana Gerasimova, LU</t>
  </si>
  <si>
    <t>(949) UR info par PLG (BUJ)</t>
  </si>
  <si>
    <t>sask.E.Mugina</t>
  </si>
  <si>
    <t>Ivars Pauska (Finanšu ministrija)</t>
  </si>
  <si>
    <t>(1058) nepieciešamo MK noteikumu tulkojums</t>
  </si>
  <si>
    <t>mjarts11</t>
  </si>
  <si>
    <t>(982) par iestāšanos lietā C-6/20 Innove</t>
  </si>
  <si>
    <t>(1033) par PV iepirkumu komisijas locekļu statusu</t>
  </si>
  <si>
    <t>(960) Par Uzņēmējdarbības vides pilnveidošanas pasākumu plāna 2019-2022. izpildi</t>
  </si>
  <si>
    <t>(951) Par apmācībām 2020.g. 2.ceturksnī</t>
  </si>
  <si>
    <t>FM Ilga Jermacāne</t>
  </si>
  <si>
    <t>(1095) EST februārī publicētie tiesas spriedumi</t>
  </si>
  <si>
    <t>(956) Par speciālistu nomaiņu</t>
  </si>
  <si>
    <t>Andris Cakuls, SIA "Rīgas namu pārvaldnieks"</t>
  </si>
  <si>
    <t>(973) Par konkursa pārņemšanu no PIL subjekta uz DzīB</t>
  </si>
  <si>
    <t>saska. E.Mugina, I.Vingre</t>
  </si>
  <si>
    <t>Inta</t>
  </si>
  <si>
    <t>(1024) Grozījumi PPPL (tulkojums)</t>
  </si>
  <si>
    <t>(1153) starpt.TA tulkojumi 2020. gada II cetruksnim</t>
  </si>
  <si>
    <t>(1057) Par informācijas izvērtēšanu</t>
  </si>
  <si>
    <t>saskaņot ar E.Muginu.</t>
  </si>
  <si>
    <t>Mugina</t>
  </si>
  <si>
    <t>Evita Riekstiņa</t>
  </si>
  <si>
    <t>(1147) Par 9.panta līgumcenu robežām</t>
  </si>
  <si>
    <t>Rita Kukliča (Rīgas dome)</t>
  </si>
  <si>
    <t>(1106) izmaiņas pilnsabiedrības biedru sastāvā</t>
  </si>
  <si>
    <t>Par PS biedra maiņu</t>
  </si>
  <si>
    <t>SIA NOBE</t>
  </si>
  <si>
    <t>(1140) Par Vid izziņām</t>
  </si>
  <si>
    <t>Par nodokļu parādu pierādīšanu</t>
  </si>
  <si>
    <t>(1096) Par sarunu procedūras piemērošanu</t>
  </si>
  <si>
    <t>Daugavpils siltumtīkli</t>
  </si>
  <si>
    <t>(1086)Par līguma grozījumiem</t>
  </si>
  <si>
    <t>Līga iekļaus savās vēstulēs</t>
  </si>
  <si>
    <t>L.Vilka</t>
  </si>
  <si>
    <t>(1025) Par līguma grozījumiem</t>
  </si>
  <si>
    <t>(1047) Par EIS katalogiem</t>
  </si>
  <si>
    <t>FMALS Ivars Pauska</t>
  </si>
  <si>
    <t>(1137) VVC aptaujas anketa par sadarbību tulkojumu jomā</t>
  </si>
  <si>
    <t>(1150)Par informācijas sniegšanu kriminālprocesā)</t>
  </si>
  <si>
    <t>(1227) Par skaidrojuma sniegšanu</t>
  </si>
  <si>
    <t>(1175) OECD draft Recommendation (Infrastruktūras pārvaldība)</t>
  </si>
  <si>
    <t>(998) par viedokļa sniegšanu</t>
  </si>
  <si>
    <t>LNA, Antra Muižniece-Stakāne</t>
  </si>
  <si>
    <t>(1305) teh.spec.grozīšana &gt; jauns iepirkums</t>
  </si>
  <si>
    <t>(1101) par LU koledžu un centralizēto ieprikumu</t>
  </si>
  <si>
    <t>(1109) Par PIL 3.p.(1) 8.p.izņēmumu</t>
  </si>
  <si>
    <t>SIA "Gludi LM"</t>
  </si>
  <si>
    <t>(1028) Par līguma slēgšanas tiesību piešķiršanas likumību (pārsūtīs arī 1286 no BVKB)</t>
  </si>
  <si>
    <t>Būvniecības valsts kontroles birojs</t>
  </si>
  <si>
    <t>(1286) Par SIA " Gludi LM " iesniegumu (pārsūtīts 1028)</t>
  </si>
  <si>
    <t>Ivo Liedeskalniņš, Zemessardzes 2.Vidzemes brigādes štābs</t>
  </si>
  <si>
    <t>(1053) Par baseinu pakalpojumu iepirkumu</t>
  </si>
  <si>
    <t>Gundega Miķelsone, VTPC</t>
  </si>
  <si>
    <t>(1105) Par iepirkuma veikšanu (ortožu piegāde, izvēlas klients)</t>
  </si>
  <si>
    <t>Sanita Sīle</t>
  </si>
  <si>
    <t>(1164) Par trūkstoša dokumenta pievienošanu</t>
  </si>
  <si>
    <t>apr.35</t>
  </si>
  <si>
    <t>Edgars Barikins</t>
  </si>
  <si>
    <t>(1333) par viedokli</t>
  </si>
  <si>
    <t>PSIA "Ventspils labiekārtošanas kombināts"</t>
  </si>
  <si>
    <t>(1020)pieredzes apliecināšanas termiņš</t>
  </si>
  <si>
    <t>RD IKS</t>
  </si>
  <si>
    <t>(1257) Par būtiskie līguma grozījumiem ārkārtas situācijas dēļ</t>
  </si>
  <si>
    <t>Juris Kaspars (VK pārsūtīts)</t>
  </si>
  <si>
    <t>(1193) par būvprojekta atbilstību</t>
  </si>
  <si>
    <t>(1356) par Uzņēmējdarbības vides pilnveidošanas plāna izpildi 2019-2020.gadam</t>
  </si>
  <si>
    <t>jau 11.martā sniegta atbilde</t>
  </si>
  <si>
    <t>Aigars Barinskis</t>
  </si>
  <si>
    <t>(1258) Par kvalifikācijas prasībām</t>
  </si>
  <si>
    <t>Jūras stars</t>
  </si>
  <si>
    <t>(1344) Par iepirkuma prasību</t>
  </si>
  <si>
    <t>SIA PRO Fashion</t>
  </si>
  <si>
    <t>(1218) Par nodokļu brīvdienām</t>
  </si>
  <si>
    <t>SIA "Rīgas namu pārvaldnieks"</t>
  </si>
  <si>
    <t>(1269) par procedūras rezultātu pāreju</t>
  </si>
  <si>
    <t>SIA "Namu pārvaldīšana" (Salaspils)</t>
  </si>
  <si>
    <t>(1306) par balstīšanos uz ģenerāluzņēmēja pieredzi !!!!</t>
  </si>
  <si>
    <t>E.Mugina, D.Gaile</t>
  </si>
  <si>
    <t>FM ALS (Par zemes konsolidācijas ieviešanu Latvijā)</t>
  </si>
  <si>
    <t>(1282) Par zemes konsolidācijas ieviešanu Latvijā (TM precizēts projekts)</t>
  </si>
  <si>
    <t>Nacionālā kultūras mantojuma pārvalde</t>
  </si>
  <si>
    <t>(1276) TS neatbilstība līguma izpildē</t>
  </si>
  <si>
    <t>LVĢMC</t>
  </si>
  <si>
    <t>(1236) PIL 8(7) piemērošanas iespējamība</t>
  </si>
  <si>
    <t>Kārlis Avotiņš</t>
  </si>
  <si>
    <t>(1298) Ogres ND iepirkums par fiziskās veselības veicināšanas nodrošināšanu (PIL 9(20))</t>
  </si>
  <si>
    <t>UAB STEGA</t>
  </si>
  <si>
    <t>(1363) parugu atpakalsaņemšana (?)</t>
  </si>
  <si>
    <t>Smiltenes ND</t>
  </si>
  <si>
    <t>(1354) izloze tiešsaistē</t>
  </si>
  <si>
    <t>Graciele Mante</t>
  </si>
  <si>
    <t>(1139) par zaļā iepirkuma kritērijiem</t>
  </si>
  <si>
    <t>Ādažu namsaimnieks</t>
  </si>
  <si>
    <t>(1242) par SPSIL izņēmumu</t>
  </si>
  <si>
    <t>RDLD</t>
  </si>
  <si>
    <t>(1252) Par zaļo publisko iepirkumu</t>
  </si>
  <si>
    <t>Jāsaskaņo ar Ilonu</t>
  </si>
  <si>
    <t>Vidzemes tūrisma asociācija</t>
  </si>
  <si>
    <t>(1315) Par iesnieguma iesniegšanu</t>
  </si>
  <si>
    <t xml:space="preserve">FM ALS (Ekonomikas ministrija) Grozījumu prorj.MK 226 </t>
  </si>
  <si>
    <t>(1381) Grozījumu projekts MK 226</t>
  </si>
  <si>
    <t>FM ALS (Labklājības ministrija)</t>
  </si>
  <si>
    <t>(1245) Grozījumi MK 75 VSS-1053 (informācijai)</t>
  </si>
  <si>
    <t>informācijai</t>
  </si>
  <si>
    <t>Dundagas ND</t>
  </si>
  <si>
    <t>(1261) PIL piemērošana</t>
  </si>
  <si>
    <t>(1310) PIL piemērošana &amp; RNP statuss</t>
  </si>
  <si>
    <t>(1161) par sarunu procedūras piemērošanu,jo vīruss</t>
  </si>
  <si>
    <t>Salaspils novads, Vineta Nauzere</t>
  </si>
  <si>
    <t>(1427) līguma grozījumi</t>
  </si>
  <si>
    <t>Daugavpils pilsētas dome</t>
  </si>
  <si>
    <t>(1210) zemsliekšņa iepirkumu publicēšana</t>
  </si>
  <si>
    <t>(1293) Par līgumcenas noteikšanu</t>
  </si>
  <si>
    <t>Inese Lapiņa</t>
  </si>
  <si>
    <t>(1329) Ogres Namsaimnieka iepirkumi</t>
  </si>
  <si>
    <t>Nodots ASD</t>
  </si>
  <si>
    <t>Ilze Vanka Krilovska (EM)</t>
  </si>
  <si>
    <t>(936) Doing Business 2021 indikators (atbild.kontaktpersona)</t>
  </si>
  <si>
    <t>Irina Aļošina</t>
  </si>
  <si>
    <t>(1314) Par iepirkuma vērtēšanu</t>
  </si>
  <si>
    <t>Antra Boča</t>
  </si>
  <si>
    <t>(1307) Par iepirkuma dalīšanu daļās</t>
  </si>
  <si>
    <t>(1301) FM stratēģijs aplānu izpilde</t>
  </si>
  <si>
    <t>iesaist. E.Mozga</t>
  </si>
  <si>
    <t>(1418) ADJIL - cik reizes var pagarināt termiņu izziņu iesniegšanai ārvalstuu pretendentam</t>
  </si>
  <si>
    <t>Olaines mehānikas un tehnoloģiju koledža</t>
  </si>
  <si>
    <t>(1337) Par sarunu procedūras piemērošanu</t>
  </si>
  <si>
    <t>Valsts kontrole (vēstule VARAM)</t>
  </si>
  <si>
    <t>(1394) kontroles veiktās pārbaudes dzīvnieku aizsardzības jomā</t>
  </si>
  <si>
    <t>FM ALS (KNAB)</t>
  </si>
  <si>
    <t>(1182)( Par priekšlikumu sniegšanu KNAB pamatnost.2021-2025.g</t>
  </si>
  <si>
    <t>sask. ar pārēj.depart</t>
  </si>
  <si>
    <t>Dina Smilktena, VAS LAtvijas dzelzceļs</t>
  </si>
  <si>
    <t>(1435) Par  nolikuma veidošanu SPSIL</t>
  </si>
  <si>
    <t>Saskaņot ar Daci</t>
  </si>
  <si>
    <t>(1433) Par PIL 2.pantu</t>
  </si>
  <si>
    <t>Saskaņot ar Ilonu</t>
  </si>
  <si>
    <t>SIA Aqua Brambis</t>
  </si>
  <si>
    <t>(1336) par līguma grozīšanas iespējām</t>
  </si>
  <si>
    <t>Daugavpils domes Centralizēto iepirkumu nodaļa</t>
  </si>
  <si>
    <t>(1215) Par metodiskās palīdzības sniegšanu</t>
  </si>
  <si>
    <t xml:space="preserve">Jāsaskaņo ar E.Muginu, E.Mozgu. </t>
  </si>
  <si>
    <t>NOSŪTĪTS</t>
  </si>
  <si>
    <t>Ķekavas nami</t>
  </si>
  <si>
    <t>(1413) par atzinuma sniegšanu</t>
  </si>
  <si>
    <t>JĀLIEK EDUS - izpildīts</t>
  </si>
  <si>
    <t>(1424) Online survey e-forms MS</t>
  </si>
  <si>
    <t>saskaņot E.Mozga A.Irmeja</t>
  </si>
  <si>
    <t xml:space="preserve">pildīs FM. 22.04.online sanāksme. </t>
  </si>
  <si>
    <t>FM ALS (SIA AKB PLAST)</t>
  </si>
  <si>
    <t>(1434) par līdzekļu nepamatotu izlietošanu</t>
  </si>
  <si>
    <t>saskaņot ar Agnesi; FM raksta un sūtīts saskaņošanai</t>
  </si>
  <si>
    <t>(1032) Doing Business Latvija reformas</t>
  </si>
  <si>
    <t>nosūtīts FM A.Senčilo</t>
  </si>
  <si>
    <t>(1274) Doing Business Latvija reformas</t>
  </si>
  <si>
    <t>(1484) kļūda skaidrojumā</t>
  </si>
  <si>
    <t>FM ALS (AM)</t>
  </si>
  <si>
    <t>(1481) precizētie grozījumi MK 442</t>
  </si>
  <si>
    <t>apr08?</t>
  </si>
  <si>
    <t>(1495) Par pasūtītāja lomu</t>
  </si>
  <si>
    <t>(1459) FM DP 2020.g. izpilde</t>
  </si>
  <si>
    <t>(1467) FM DP2020 ipilde</t>
  </si>
  <si>
    <t>(1552) par infografiku</t>
  </si>
  <si>
    <t>(1565) par degvielas cenām</t>
  </si>
  <si>
    <t>FM e-pasts ALS 2020-5859 (SIA Rīgas Satiksmes vēstule)</t>
  </si>
  <si>
    <t>(1442) Par iepirkumu ārkārtējās situācijas laikā</t>
  </si>
  <si>
    <t>FM e-pasts ALS 2020-5901 (Latvijas Pasažieru pārvadātāju asociācijas  vēstule)</t>
  </si>
  <si>
    <t>(1449) Par iepirkumiem ārkārtējās situācijas laikā</t>
  </si>
  <si>
    <t xml:space="preserve">IUB iniciatīvas vēstule VID </t>
  </si>
  <si>
    <t>Par nodokļu parādiem ŗkārtas situācijā</t>
  </si>
  <si>
    <t>(1487) par Ādažu namsaimnieku</t>
  </si>
  <si>
    <t>sask.I. Vingre</t>
  </si>
  <si>
    <t>(1502) Alternative solutions COVID 19 treatments</t>
  </si>
  <si>
    <t>Anda Čodore</t>
  </si>
  <si>
    <t>(1500) Par nolikuma nosacījumiem</t>
  </si>
  <si>
    <t>Zane Mazure (IeM info centrs)</t>
  </si>
  <si>
    <t>(1517) par apmācībām par liguma grozījumiem</t>
  </si>
  <si>
    <t>Viktors Aprups, Dzīv. Lubānas 16, Rīgā</t>
  </si>
  <si>
    <t>(1466) par RNP un 3pusējiem līgumiem</t>
  </si>
  <si>
    <t>sask.ar D.Gaili, Montu</t>
  </si>
  <si>
    <t>Monta/Dace</t>
  </si>
  <si>
    <t>Līga Šauriņa, SIA Vilkme</t>
  </si>
  <si>
    <t>(1465) par iepirkuma sadalīšanu !!!!!</t>
  </si>
  <si>
    <t>saskaņot ar Ilonu,D.Gaili</t>
  </si>
  <si>
    <t>Ilona/Dace</t>
  </si>
  <si>
    <t>Kristīne Lāce, Baldones pasv</t>
  </si>
  <si>
    <t>(1483) Par iepirkuma sadalīšanu</t>
  </si>
  <si>
    <t>Saskaņot ar I.Vingri, Daci</t>
  </si>
  <si>
    <t>(1512) Par tehniskā piedāvājuma vērtēšanu (nav iesniegts atsevišķs laika rāmis)</t>
  </si>
  <si>
    <t>Vera Rošiora</t>
  </si>
  <si>
    <t>(1445) Jautājums par profesionālo pieredzi</t>
  </si>
  <si>
    <t xml:space="preserve">Inese Kampa, Vecumnieku novads </t>
  </si>
  <si>
    <t>BUJ (1510) par PIL 9(21)3 iepirkumu veikšanu, ja iedāvājumus vēlas saņemt EIS (pēc telefonsarunas sanāk, ka nē, to var darīt tikai SP (PIL8 (7)) pārsūtīts VRAA skaidrojumu</t>
  </si>
  <si>
    <t>EIC</t>
  </si>
  <si>
    <t>(1597) par EK tiešsaistes pasākumu 30.04</t>
  </si>
  <si>
    <t>info pārsūtīta</t>
  </si>
  <si>
    <t>2020-05-17</t>
  </si>
  <si>
    <t>FM ALS (EM - Būvniecības padome)</t>
  </si>
  <si>
    <t>(1471) par būvniecības nozari vīrusa laikā</t>
  </si>
  <si>
    <t>sask. visi?</t>
  </si>
  <si>
    <t>(1576) !!!!! vispārīgās vienošanās realizētāji ir amatpersonas tāpat kā iepirkuma komisijas locekļi? !!!!!</t>
  </si>
  <si>
    <t>sask.E.Mugina, D.Gaile</t>
  </si>
  <si>
    <t>Evija/Dace</t>
  </si>
  <si>
    <t>I.Brokāne-Zarāne (FM)</t>
  </si>
  <si>
    <t>(1616) FM priekšlikumi attiecībā uz Korupc.novērš.apkaroš.plānu 2021-2025.</t>
  </si>
  <si>
    <t>sask.ar D.Gaile,E.Mugina, D.Ozola</t>
  </si>
  <si>
    <t>VARAM/FM</t>
  </si>
  <si>
    <t xml:space="preserve">(1560) Noteikumu projekts "Grozījumi Ministru kabineta 2017.gada 28.februāra noteikumos Nr.108 "Publisko elektronisko iepirkumu noteikumu"" </t>
  </si>
  <si>
    <t>Edgars Švirksts (FM)</t>
  </si>
  <si>
    <t xml:space="preserve">(1591) SPSIL dažādi </t>
  </si>
  <si>
    <t>lūdz līdz 16.aprīlim sniegt atbildi; saskaņot ar E.Rubeni</t>
  </si>
  <si>
    <t>(1585) EST marta spriedumu apkopojuma tabula</t>
  </si>
  <si>
    <t>Daugavpils domes Sociālais dienests</t>
  </si>
  <si>
    <t>(1623) Par iepirkumu ārkārtas apstākļos (pārtikas pakas)</t>
  </si>
  <si>
    <t>(1489) izslēgt pretendentu amatojoties uz konstatētu risku, ka kandidāts (pretendents) varētu tikt noteiktas sankcijas</t>
  </si>
  <si>
    <t>Daina Pulkstene (CFLA)</t>
  </si>
  <si>
    <t>(1520) par prasību izvirzīšanu</t>
  </si>
  <si>
    <t>Monta/Evija R.</t>
  </si>
  <si>
    <t>(1554) dažādi apskate/konk.proced.ar sarun/izslēgš.noteikumi</t>
  </si>
  <si>
    <t xml:space="preserve">1624; 1635 papildus klāt </t>
  </si>
  <si>
    <t>(1543) Par dokumentu apliecināšanu un EIS parakstu</t>
  </si>
  <si>
    <t>Baiba Ūbele (rb rail)</t>
  </si>
  <si>
    <t>(1599) par izlsēgšanas noteikumiem vīrusa laikā</t>
  </si>
  <si>
    <t>saskaņot ar E.Muginu;D.Gaili (edus viedoklis)</t>
  </si>
  <si>
    <t>SIA Expo alliance</t>
  </si>
  <si>
    <t>(1584) Par finanšu apgrozījumu !!!</t>
  </si>
  <si>
    <t>Ieva Ozola (vnī)</t>
  </si>
  <si>
    <t>(1602) par līguma grozījumiem vīrusa dēļ</t>
  </si>
  <si>
    <t>saskaņot ar E.Muginu, Montu</t>
  </si>
  <si>
    <t>ALS FM (Delna)</t>
  </si>
  <si>
    <t>(1490) Par Covid 19 un korupcijas riskiem</t>
  </si>
  <si>
    <t>saskaņot ar FM</t>
  </si>
  <si>
    <t>Signe/Monta</t>
  </si>
  <si>
    <t>Dobeles novada pašvaldība</t>
  </si>
  <si>
    <t>(1475) grozījumi līgumā vai jauns iepirkums</t>
  </si>
  <si>
    <t>Ineta Martinsone</t>
  </si>
  <si>
    <t>(1598) PIL 42_7 !!!</t>
  </si>
  <si>
    <t>saskaņot ar E.Muginu,D.Gaili</t>
  </si>
  <si>
    <t>Dace/Evija</t>
  </si>
  <si>
    <t>Hanna Luīze Grase</t>
  </si>
  <si>
    <t>(1689) LV uzņēmumu dalība Kanādas iepirkumos</t>
  </si>
  <si>
    <t>SIA Regula Baltija</t>
  </si>
  <si>
    <t>(1682) dalība iepirkumos pēc ziedojuma</t>
  </si>
  <si>
    <t>FM ALS (Ekonomikas ministrija)</t>
  </si>
  <si>
    <t>(1643) preciz.not.projekts grozījumi MK 518</t>
  </si>
  <si>
    <t xml:space="preserve">(1717) (1719) uzaicinājums uz starpministriju sanāksmi (MK noteikumu institūta izvērtējums) </t>
  </si>
  <si>
    <t>sniegta atbilde,ka IUB nepiedalīsies</t>
  </si>
  <si>
    <t>Latvenergo, Sandra Veldre</t>
  </si>
  <si>
    <t>(1539) izmaiņas kvalifikācijas sistēmā</t>
  </si>
  <si>
    <t>sask. D.Gaile</t>
  </si>
  <si>
    <t>ALS 2020-6647 Valsts Kontrole</t>
  </si>
  <si>
    <t>(1607) Par darbību ārkārtas situācijā</t>
  </si>
  <si>
    <t>Liepājas Mūzikas, mākslas un dizaina vsk.</t>
  </si>
  <si>
    <t>(1550) EIS nevar atvērt dokumentus</t>
  </si>
  <si>
    <t>FM A.Senčilo</t>
  </si>
  <si>
    <t>(1699) OECD draft on request Covid 19 crisis</t>
  </si>
  <si>
    <t xml:space="preserve">FM ALS (Aizsardzības ministrija) </t>
  </si>
  <si>
    <t xml:space="preserve">(1705) preci.noteik.projekts grozījumi MK 442 </t>
  </si>
  <si>
    <t>Inese Brokāne - Zarāne (FM)</t>
  </si>
  <si>
    <t>(1741) par kārtību, kādā izstrādā un aktualizē institūcijas darbības stratēģiju</t>
  </si>
  <si>
    <t>AS RB Rail</t>
  </si>
  <si>
    <t>(1657) uzziņa par tiesību pārņemšanu (pasūtītāja maiņa)</t>
  </si>
  <si>
    <t>(1759) Atbilde par nodokļu parādiem ārkārtas situācijā</t>
  </si>
  <si>
    <t>Atrodama pie institūciju skaidrojumiem (TAPD/09_Instituciju skaidrojumi) un iekļauta TAPD aprīļa aktuaitātēs</t>
  </si>
  <si>
    <t>BUJ par uzņēmuma nomaiņu</t>
  </si>
  <si>
    <t>Monta/Evija</t>
  </si>
  <si>
    <t>Iniciatīvas vēstule FM par iepirkuma komisiju līgumu slēgšanai visp.vienošanos ietvaros</t>
  </si>
  <si>
    <t>Nosūtīts FM - Artim e-pastā</t>
  </si>
  <si>
    <t>SIA Gludi LM</t>
  </si>
  <si>
    <t>(1523) Būvniecības ģenerāl vienošanās iepirkumos -padarīt obligātu</t>
  </si>
  <si>
    <t>Ruta Šmite</t>
  </si>
  <si>
    <t>(1642) Par SPSIL B daļas iepirkumiem</t>
  </si>
  <si>
    <t>(1714) OECD draft final comments/Final draft on Comendium of godd practices</t>
  </si>
  <si>
    <t>saska.ar I.Vingri</t>
  </si>
  <si>
    <t>(1589) Par informācijas atklātību</t>
  </si>
  <si>
    <t xml:space="preserve">FM ALS (EM) </t>
  </si>
  <si>
    <t xml:space="preserve">(1795) preciz.not.projekts MK 518 </t>
  </si>
  <si>
    <t>FM ALS (VK)</t>
  </si>
  <si>
    <t>(1761) papildināt skaidrojumu par info ievietošanu COVID-19 lapā</t>
  </si>
  <si>
    <t>valsts kanceleja</t>
  </si>
  <si>
    <t>(1781) kā publicē EISā</t>
  </si>
  <si>
    <t>Labots vizuālis</t>
  </si>
  <si>
    <t>Iveta Ozoliņa</t>
  </si>
  <si>
    <t>(1686) Par metu konkursa komisijas locekļa statusu !!!!</t>
  </si>
  <si>
    <t>Rita Kukliča (RS)</t>
  </si>
  <si>
    <t>(1711) par kvalifikācijas prasību izvērtēšanu</t>
  </si>
  <si>
    <t>Anete Buka (ventspils nekustamie īpašumi)</t>
  </si>
  <si>
    <t>(1728) par apakšuzņēmējiem PIL 9. panta iepirkumā</t>
  </si>
  <si>
    <t>VARAM (Ingrīda Igaune)</t>
  </si>
  <si>
    <t>(1762) LIKTA priekšlikumi pēc sanāksmes (MK 108)</t>
  </si>
  <si>
    <t>29.04.sanāksme ar FM</t>
  </si>
  <si>
    <t>Maksims Revunovs</t>
  </si>
  <si>
    <t>(1801) RNP trīspusējie līgumi</t>
  </si>
  <si>
    <t>Lietvedes</t>
  </si>
  <si>
    <t xml:space="preserve">(1785) Doing Business 2021 rādītāji </t>
  </si>
  <si>
    <t>nosūtīts A.Senčilo</t>
  </si>
  <si>
    <t xml:space="preserve">FM ALS (VK) </t>
  </si>
  <si>
    <t>(1804) sabiedrības līdzdalība</t>
  </si>
  <si>
    <t>sad.Samanta</t>
  </si>
  <si>
    <t xml:space="preserve">Balvu novada pašvaldība, Inga Puriņa – Eglīte </t>
  </si>
  <si>
    <t>(1718) pr interešu konflikta iespējamību persona piedalās iepirkumā un pēc tam paraksta līgumu</t>
  </si>
  <si>
    <t>(1732) par līguma grozījumiem</t>
  </si>
  <si>
    <t>Rīgas Nami, Līga Ozola</t>
  </si>
  <si>
    <t>(1725) ko darīt, ja nekorekti aizpildīta tāme piedāvājumā</t>
  </si>
  <si>
    <t>Andris Jankovskis</t>
  </si>
  <si>
    <t>(1808) 41. pants Par nodokļu parādiem</t>
  </si>
  <si>
    <t>(1738) (1667)  tulkojumi 2020. gada II ceturksnim</t>
  </si>
  <si>
    <t>SIA Filter</t>
  </si>
  <si>
    <t>(1633) apakšuzņ./speciāl.nomaiņa</t>
  </si>
  <si>
    <t>ZAB Ellex Kļaviņš</t>
  </si>
  <si>
    <t>(1671) PAr SPSIL 1(20) skaidrojumu</t>
  </si>
  <si>
    <t>Ilze Grīnberga, Ekonomikas ministrija</t>
  </si>
  <si>
    <t>(1760)  Par pasūtītāja maiņu (sakarā ar RNP un dzīvokļu īpašnieku iepirkumiem namu siltināšanai)</t>
  </si>
  <si>
    <t>(1860) precizētie tulkojumi 2020. gada II ceturksnim</t>
  </si>
  <si>
    <t>(1820) Par 11.panta 6.daļu</t>
  </si>
  <si>
    <t>Zemessardze</t>
  </si>
  <si>
    <t>(1853) iep.līgumu publocēšana COVID-19 apstākļos</t>
  </si>
  <si>
    <t>(1815) nepieciešams skaidrojums par pretendentu</t>
  </si>
  <si>
    <t>(1816) Par 11.panta 6.daļu</t>
  </si>
  <si>
    <t>SIA Revohaus</t>
  </si>
  <si>
    <t>(1721) par piedāvājuma izvērtēšanu</t>
  </si>
  <si>
    <t xml:space="preserve">skatīties edus </t>
  </si>
  <si>
    <t>Valmiera</t>
  </si>
  <si>
    <t>(1852) Fwd: Atklāta konkursa izvērtēšana - piedāvājuma nodrošinājuma termiņš</t>
  </si>
  <si>
    <t>Agita Stapkevica</t>
  </si>
  <si>
    <t>(1791) Par piedāvājumu vērtēšanu !!!!</t>
  </si>
  <si>
    <t>(1837) par iestāšanos lietā C-116/20 Avio Lucos</t>
  </si>
  <si>
    <t>Ģirts Norlinds</t>
  </si>
  <si>
    <t>(1841) Par piedāvājuma maiņu !!!</t>
  </si>
  <si>
    <t>Ārvalstu investoru padome Latvijā</t>
  </si>
  <si>
    <t>(1755) Par risinājumiem Covid-19 seku pārvarēšanauzņēmējdarbības jomā</t>
  </si>
  <si>
    <t>Ilze Opincāne</t>
  </si>
  <si>
    <t>(1806) Sūdzība (RNP un trispusējie līgumi)</t>
  </si>
  <si>
    <t>maisj13</t>
  </si>
  <si>
    <t>SIA Teraleks</t>
  </si>
  <si>
    <t>(1827) uzziņas sniegšana par nodokļu pārādu</t>
  </si>
  <si>
    <t>(1646) SPSIL terminu tulkojumu tabula</t>
  </si>
  <si>
    <t>Latvijas finanšu nozares asociācija</t>
  </si>
  <si>
    <t>(1818) par izslēgšanas noteikumu harmonizāciju</t>
  </si>
  <si>
    <t>FM gatavo, sūtīs saskaņošanai</t>
  </si>
  <si>
    <t>ALS 2020-7512, LTRK vēstule</t>
  </si>
  <si>
    <t>(1730) un (1830) Par publiskajiem iepirkumiem Covid ietekmē</t>
  </si>
  <si>
    <t>saskaņot ar E.Muginu (atbildīgais FM L.Jaunroze, FM ārējais termiņš 25.05, Biroja viedokli lūdz līdz 19.05.)</t>
  </si>
  <si>
    <t>Rēzeknes pilsētas dome</t>
  </si>
  <si>
    <t>(1822) iepirkuma līguma grozījumi</t>
  </si>
  <si>
    <t>AS Rīgas siltums</t>
  </si>
  <si>
    <t>(2793) par SIA „Rīga BioEnerģija" statusu</t>
  </si>
  <si>
    <t>29.10. sagatavota vēstule EM. 06.04.20.atkārtota vēstule EM. 20.04.20. saņemta EM atbilde.</t>
  </si>
  <si>
    <t>SIA Rīgas BioEnerģijas statusu</t>
  </si>
  <si>
    <t>(2850) par SIA „Rīgas BioEnerģija" statusu</t>
  </si>
  <si>
    <t>29.10. sagatavota vēstule EM. 20.04.20. saņemta EM atbilde.</t>
  </si>
  <si>
    <t>Atbildi nosūtīsim tādu pat, kā AS Rīgas Siltums</t>
  </si>
  <si>
    <t>(1677) Par SIA Rīgas Bioenerģija statusu</t>
  </si>
  <si>
    <t>(1826) par uzziņas sniegšanu</t>
  </si>
  <si>
    <t>viedoklis edus</t>
  </si>
  <si>
    <t>jun.05</t>
  </si>
  <si>
    <t>(1871) Par PIL 3.panta izņēmumu (Covid-19 pētījums)</t>
  </si>
  <si>
    <t>Dana Alpeusa, VSAC Vidzeme</t>
  </si>
  <si>
    <t>(1862) par grozījumie IEPIRKUMA LĪGUMĀ</t>
  </si>
  <si>
    <t>BKUS, Ārija Vecmane</t>
  </si>
  <si>
    <t>(1903) PIL 3(8) vai SP</t>
  </si>
  <si>
    <t>sask.E.Mugina- jautājums nosūtīts FM viedokļa sniegšanai</t>
  </si>
  <si>
    <t>Signe Bole, Iekšlietu ministrija</t>
  </si>
  <si>
    <t>(1914) par PMLP apsargiem</t>
  </si>
  <si>
    <t>jun06</t>
  </si>
  <si>
    <t xml:space="preserve">Gundega Seile </t>
  </si>
  <si>
    <t>(1899) Par piedāvājumu vērtēšanas kārtību</t>
  </si>
  <si>
    <t>IzM, Edgars Lore</t>
  </si>
  <si>
    <t>(1893) skaidrojuma sniegšana</t>
  </si>
  <si>
    <t>Inguna Dancīte (FM)</t>
  </si>
  <si>
    <t>(1939) par IUB pakalpojumu sniegšanu attālināti ārkārtējās situācijas laikā</t>
  </si>
  <si>
    <t>sask.ar visiem depart.nosūtīts D.Aleksandrova FM</t>
  </si>
  <si>
    <t>Maija Vecumniece, AB Civinity</t>
  </si>
  <si>
    <t>(1935) Sūdzība par SIA "Eco Baltia vide",</t>
  </si>
  <si>
    <t>Pārsūtam RD</t>
  </si>
  <si>
    <t>(1861) avansa samaksas kārtības maiņa</t>
  </si>
  <si>
    <t>Dace/Inta</t>
  </si>
  <si>
    <t>(1985) info auto vērtības aprēķināšanai</t>
  </si>
  <si>
    <t>FM ALS (Dana Aleksandrova)</t>
  </si>
  <si>
    <t>(1984) precizēta krīzes laika tabula</t>
  </si>
  <si>
    <t>Inese Elksne,Jēkabpils pilsētas pašvaldība</t>
  </si>
  <si>
    <t>(1936) Par virtuves iekārtu iepirkumu</t>
  </si>
  <si>
    <t>Iveta Vārtukapteine</t>
  </si>
  <si>
    <t>(1925) Par līguma termiņa pagarināšanu</t>
  </si>
  <si>
    <t>Iveta Namovira (NBS)</t>
  </si>
  <si>
    <t>(1953) Par vispārīgās vienošanās darbības laiku</t>
  </si>
  <si>
    <t>sask. D.Gaile, M.Oga</t>
  </si>
  <si>
    <t>(1976) atbilde uz IUB jautājumu par iepirkuma komisiju līgumu slēgšanā vispārīgas vienošanās ietvaros</t>
  </si>
  <si>
    <t>Sagatavots skaidrojums BUJ</t>
  </si>
  <si>
    <t>Torensberg</t>
  </si>
  <si>
    <t>(2007) Jūrmalas pilsētas domes darbības</t>
  </si>
  <si>
    <t>J.Nikiforova</t>
  </si>
  <si>
    <t>(1973) Par saimnieciski izdevigāko piedāvājumu</t>
  </si>
  <si>
    <t>Intars Ungurs</t>
  </si>
  <si>
    <t>(2020) par dalibu iepirkumā</t>
  </si>
  <si>
    <t>jun.13</t>
  </si>
  <si>
    <t>Anete Buka (VD)</t>
  </si>
  <si>
    <t>(1993) Par 9.panta iepirkuma vērtēšanu</t>
  </si>
  <si>
    <t>FM ALS D.Aleksandrova</t>
  </si>
  <si>
    <t>(2017) priekšl.darbībām pēc 9. jūnija</t>
  </si>
  <si>
    <t>sask.ar E.Muginu, D.Ozolu</t>
  </si>
  <si>
    <t>FM Dana Aleksandrova</t>
  </si>
  <si>
    <t xml:space="preserve">(2062) par tiesiskā ietvara pēc Covid 19 saglabāšanu/atcelšanu </t>
  </si>
  <si>
    <t>sask.ar E.Mugina, D.Ozola</t>
  </si>
  <si>
    <t>(2001) par Vangažu namsaimnieka 2013.gadā noslēgtu līgumu</t>
  </si>
  <si>
    <t>Dainis Gipters</t>
  </si>
  <si>
    <t>(1937) starpnieks/polise/kompānija</t>
  </si>
  <si>
    <t>sask.ar D.Gaili, M.Ogu</t>
  </si>
  <si>
    <t>Dace/Monta</t>
  </si>
  <si>
    <t>Inese Kušķe, Valsts kanceleja</t>
  </si>
  <si>
    <t>(1867) komentāri par izpildi</t>
  </si>
  <si>
    <t>sask.E.Mozga; D.Gaile / komentēsim pēc tikšanās ar Delnu un CFLA</t>
  </si>
  <si>
    <t>tikšanās ar Delna &amp; CFLA 20.05., tad nosūtīsim VK. Atbilde VK jau pārskatīta</t>
  </si>
  <si>
    <t>Zanda Jansone, Zemkopības ministrijas nekustamie īpašumi</t>
  </si>
  <si>
    <t>(1994) Iepirkumu komisijas locekļu pārbaude</t>
  </si>
  <si>
    <t>jun16</t>
  </si>
  <si>
    <t>Dainis Ģibters</t>
  </si>
  <si>
    <t>(2081) Par CPV kodiem</t>
  </si>
  <si>
    <t>ZM</t>
  </si>
  <si>
    <t>(1904) vispārīgā vienošanās noslēgšana padotības iestādēs</t>
  </si>
  <si>
    <t>Lietvedes/jāpievieno adresāts</t>
  </si>
  <si>
    <t>Ieva Gulbe, AiM</t>
  </si>
  <si>
    <t>(1967) kopīgs iepirkums ar EE AiM</t>
  </si>
  <si>
    <t xml:space="preserve">Iveta Diržinska </t>
  </si>
  <si>
    <t>(1968) par iepirkuma sadalīšanu</t>
  </si>
  <si>
    <t>(2016) par sankciju piemērošanu zemsliekšņa iepirkumos</t>
  </si>
  <si>
    <t>Andris Burkovskis, Ostas celtnieks</t>
  </si>
  <si>
    <t>(2166) Par speciālista nomaiņu</t>
  </si>
  <si>
    <t>Sigita Pauliņa, Finanšu ministrija</t>
  </si>
  <si>
    <t>(2147) CPV kods</t>
  </si>
  <si>
    <t>atbalsts ID</t>
  </si>
  <si>
    <t>Evija Mozga</t>
  </si>
  <si>
    <t>(2025) par piedāvājumu izvērtēšanu</t>
  </si>
  <si>
    <t>FM ALS (TM)</t>
  </si>
  <si>
    <t>(2145) informācijai. 2020-9350, Saņemtā vēstule Par jautājuma par kompetenču sadali saistībā ar Eiropas Parlamenta un Padomes Direktīvas 2019/882 par produktu un pakalpojumu piekļūstamības prasībām ieviešanu izskatīšanu Valsts sekretāru sanāksmē</t>
  </si>
  <si>
    <t>pieņemt zināšanai. FM atbildīga par Iepirkumu politikas "draudzīgāku" veidošanu</t>
  </si>
  <si>
    <t>i</t>
  </si>
  <si>
    <t>FM ALS (MK)</t>
  </si>
  <si>
    <t xml:space="preserve">(2142;2143;2144) “Par tiesisko ietvaru pēc ārkārtējās situācijas atcelšanas, lai nodrošinātu nepieciešamo ilgtermiņa ierobežojumu saglabāšanu un elastīgu kārtību epidemioloģiskai drošībai un veselības nozares noturībai” </t>
  </si>
  <si>
    <t>Ieva Šakena</t>
  </si>
  <si>
    <t>(2108) Par nodokļu parādiem</t>
  </si>
  <si>
    <t>Signe (atk)</t>
  </si>
  <si>
    <t>(2009) Jautājums par publikāciju nodrošināšanu VV iepildes laikā</t>
  </si>
  <si>
    <t>SIA GC Leasing Baltic</t>
  </si>
  <si>
    <t>(2045) dalība līzinga iepirkumos</t>
  </si>
  <si>
    <t>Monta (atk)</t>
  </si>
  <si>
    <t>Katrina  Līcīte</t>
  </si>
  <si>
    <t>(2135) dažādi jautājumi</t>
  </si>
  <si>
    <t>Ģ.Norlinds</t>
  </si>
  <si>
    <t>(2054) Darba drošība objektā - vērtēšanas kritērijs</t>
  </si>
  <si>
    <t>(1927) Draft Implementation on certain postal services in Denmark</t>
  </si>
  <si>
    <t>A.Irmeja sniedza atbidi</t>
  </si>
  <si>
    <t>(2095) par EM uzturēto pakalpojumu apsrakstiem</t>
  </si>
  <si>
    <t>atb. E.Mozga (Baiba)</t>
  </si>
  <si>
    <t>Zigmārs Erts, PS A.A. &amp; Būvkompānijas</t>
  </si>
  <si>
    <t>(2061) PIL vertesana</t>
  </si>
  <si>
    <t>sask.D.Gaile &amp; Monta</t>
  </si>
  <si>
    <t>(2214) par SPSIL piemērošanu</t>
  </si>
  <si>
    <t>Anete Buka</t>
  </si>
  <si>
    <t>(2186) Par pretendentu informēšanu</t>
  </si>
  <si>
    <t>Centrālā statistikas pārvalde</t>
  </si>
  <si>
    <t>(2000) Par iepirkuma komisijas pilnvarām</t>
  </si>
  <si>
    <t>(2255) Par UNCAC pašnovērtējuma anketas info pārbaudi</t>
  </si>
  <si>
    <t>saskaņots ar FM I.Cirsi</t>
  </si>
  <si>
    <t>The International training team</t>
  </si>
  <si>
    <t>(1869) online survey</t>
  </si>
  <si>
    <t>norādīts, ka interesē stratēģiskais iepirkums</t>
  </si>
  <si>
    <t>VNĪ</t>
  </si>
  <si>
    <t>(1912) (2013) Dinamiskās iepirkuma sistēmas nolikuma projekts/papildus jautājumi par DIS</t>
  </si>
  <si>
    <t>Anita Zimele, Ekonomikas ministrija</t>
  </si>
  <si>
    <t>(2264) Par tikšanos saistībā ar priekšlikumiem iepirkumu procedūras uzlabošanai publiskajā sektorā</t>
  </si>
  <si>
    <t>Vienojamies uz MS Team sanāksmi</t>
  </si>
  <si>
    <t>Rīgas pilsētbūvnieks</t>
  </si>
  <si>
    <t>(1977) par apliecinājuma iesniegšanu</t>
  </si>
  <si>
    <t>(2227) publicēti paziņojumi par EST lietām</t>
  </si>
  <si>
    <t>sask.ar A.Irmeju</t>
  </si>
  <si>
    <t>Viļānu novada pašvaldība</t>
  </si>
  <si>
    <t>(2203) Par apakšuzņēmēja nomaiņu</t>
  </si>
  <si>
    <t>Jānis Streipa (CFLA)</t>
  </si>
  <si>
    <t>(2057) par pretendenta iespēajmu nepamatotu noraidīšanu</t>
  </si>
  <si>
    <t>sask.ar I.Vingri</t>
  </si>
  <si>
    <t>jū.22</t>
  </si>
  <si>
    <t>Siguldas NP</t>
  </si>
  <si>
    <t>(2182) Ilgstošas sociālās aprūpes iepirkums</t>
  </si>
  <si>
    <t>(2201) , vai Eisâ rîkojumam (lçmumam) par komisijas izveidi ir jâbût publiski pieejamam? (Pçc noklusçjuma tas ir publicçjams, jo ir atzîmçta rûrs par publicçðanau).</t>
  </si>
  <si>
    <t>Signe Rupaine</t>
  </si>
  <si>
    <t>(2237) Par sarunu proceduru</t>
  </si>
  <si>
    <t>Depo</t>
  </si>
  <si>
    <t>(2205) PIL 42(1)6 piemērošana</t>
  </si>
  <si>
    <t>ies pa pastu (Dacei uz parakstu)</t>
  </si>
  <si>
    <t>Veselības centrs Ilūkste</t>
  </si>
  <si>
    <t>(2235) radniecība/iepirkuma dokumen.sagat !!!</t>
  </si>
  <si>
    <t>Jānis Krūms (Latvijas Valsts meži)</t>
  </si>
  <si>
    <t>(2131) atsevišķ.noteikumi nolikumā</t>
  </si>
  <si>
    <t>(2118) VK neatkarīgs pētijums/3. pārvaldības plāns</t>
  </si>
  <si>
    <t>sask.ar E.Mozgu</t>
  </si>
  <si>
    <t>E.Vilcāne, Veselības ministrija</t>
  </si>
  <si>
    <t>(2253) Par finanšu piedāvājuma vērtēšanu</t>
  </si>
  <si>
    <t>VSIA LTV</t>
  </si>
  <si>
    <t>(2119) Par kopīgajiem iepirkumiem (ar privāto tiesību jurid.pers.)</t>
  </si>
  <si>
    <t>sask. ar E.Muginu (Agnesi)</t>
  </si>
  <si>
    <t>Linda Šķēle (rts)</t>
  </si>
  <si>
    <t>(2140) par e-certis</t>
  </si>
  <si>
    <t>sask.ar A.Irmeju, D.Gaili, M.Ogu, gaidām info no e-certis ekspertu grupas</t>
  </si>
  <si>
    <t>(1924) Ventspils Augsto tehnoloģiju parka pašnovērtējuma anketa Ķiploka balvai</t>
  </si>
  <si>
    <t>sniegta info FM M.Krišānei, ka IUB neiesaistās</t>
  </si>
  <si>
    <t>(2068) par Altum veidota alternatīvā fonda pasūtītāja statusu</t>
  </si>
  <si>
    <t>L.Bočs</t>
  </si>
  <si>
    <t>(2058) Par PIL 3.p. (2) 1.p. izņēmumu</t>
  </si>
  <si>
    <t>SIA Veselības centrs Ilūkste</t>
  </si>
  <si>
    <t>(2234) kompensējamo medikamentu iegāde</t>
  </si>
  <si>
    <t>AAA Power Grid Estonia AS</t>
  </si>
  <si>
    <t>(1999)par saistību pārņemšanu</t>
  </si>
  <si>
    <t>PAS "Daugavpils siltumtīkli"</t>
  </si>
  <si>
    <t>(2024) par uzņēmuma pāreju</t>
  </si>
  <si>
    <t>(2041) drošibas prasības iepirkumos</t>
  </si>
  <si>
    <t>Valsts izglītības attīstības aģentūra</t>
  </si>
  <si>
    <t xml:space="preserve">(2302) (2370) par nomaiņai piedāvātā atb.būvd.vadītāja atbilstība </t>
  </si>
  <si>
    <t>SIA Fortum Daugavpils</t>
  </si>
  <si>
    <t>(2056) par līguma grozījumiem</t>
  </si>
  <si>
    <t>Alelsejs Čekalovs (Fm)</t>
  </si>
  <si>
    <t>(2268)par pārāk dārgu piedāvājumu</t>
  </si>
  <si>
    <t>Daugavpils novada domes Centralizēto iepirkumu nodaļa (atkārtoti)</t>
  </si>
  <si>
    <t>(1966) Par metodisko palīdzību</t>
  </si>
  <si>
    <t>(2286) Skaidrojums par grozījumiem sarunu procedūras ietvaros noslēgtā līgumā</t>
  </si>
  <si>
    <t>Sask. ar D.Gaili</t>
  </si>
  <si>
    <t>Dace edus</t>
  </si>
  <si>
    <t>(2307) paredzamā līgumcena</t>
  </si>
  <si>
    <t>(2179) PIL 42 pants</t>
  </si>
  <si>
    <t>(2310) samaksas kārtības maiņa</t>
  </si>
  <si>
    <t>ALS:EM</t>
  </si>
  <si>
    <t>(2231) aicinājums nepiemērot līgumsodus</t>
  </si>
  <si>
    <t>atbilde nebija nepieciešama</t>
  </si>
  <si>
    <t>Latvijas Darbu devēju konfederācija</t>
  </si>
  <si>
    <t xml:space="preserve">(2162) LDDK iebildumi </t>
  </si>
  <si>
    <t>(1872) OECD 3.fāzes ziņojuma novērtējums/rekomendācijas</t>
  </si>
  <si>
    <t>1 uzdevums FM - 15. a) // faktiskā izpilde 01.09.2021.</t>
  </si>
  <si>
    <t>K.Avotiņš (Rīgas brīvostas flote)</t>
  </si>
  <si>
    <t>(2325) Par prasībām iepirkumā</t>
  </si>
  <si>
    <t>Imants Plešners, Rēzeknes Tehnoloģiju akadēmija</t>
  </si>
  <si>
    <t>(2334) Jautājums (izloze)</t>
  </si>
  <si>
    <t>Ilona-EDUS</t>
  </si>
  <si>
    <t>Ilze Angere (aizsardzības ministrija)</t>
  </si>
  <si>
    <t>(2405) Par kvalifikācijas prasībām</t>
  </si>
  <si>
    <t>Sask. ar D.Gaili, M. Ogu</t>
  </si>
  <si>
    <t>(2314) par vid izziņām</t>
  </si>
  <si>
    <t>Edgars Rusins, Veselības ministrija</t>
  </si>
  <si>
    <t>(2352) Par pretendentu izslēgšanas noteikumu problēmjautājumiem</t>
  </si>
  <si>
    <t>(2445) Auto vērtības aprēķinam</t>
  </si>
  <si>
    <t>RD APC</t>
  </si>
  <si>
    <t>(2416) RD nosaukuma maiņa IMI sistēmā</t>
  </si>
  <si>
    <t>(2391) Par sarunu procedūras piemērošanu</t>
  </si>
  <si>
    <t>Guntis Liepiņš, Sējas novads</t>
  </si>
  <si>
    <t>(2348) Par būvdarbiem (pēc līguma laušanas)</t>
  </si>
  <si>
    <t>sask. ar I.Vingri; risinājums meklējams kopā ar CFLA</t>
  </si>
  <si>
    <t>Korupcijas novēršanas un apkarošanas birojs</t>
  </si>
  <si>
    <t>(2468) par iesnieguma pāarsūtīšanu</t>
  </si>
  <si>
    <t xml:space="preserve">kopār ar Daigu </t>
  </si>
  <si>
    <t>Daiga atbildēja</t>
  </si>
  <si>
    <t xml:space="preserve">Herberts Bucenieks (VIAA) </t>
  </si>
  <si>
    <t>(2504) par jau iepriekš sniegto atbildi (par edus 2302, 2370)</t>
  </si>
  <si>
    <t>sask. ar I.Vingri</t>
  </si>
  <si>
    <t>Diāna Kristapsone(SM)</t>
  </si>
  <si>
    <t>(2510) par rīcības plāna izpildi</t>
  </si>
  <si>
    <t>Labklājības ministrija, Lauris Bočs</t>
  </si>
  <si>
    <t>(2479) PIL 9.p. piedāvājuma aprēķināšanas termiņš</t>
  </si>
  <si>
    <t>atbildi sniedz ID</t>
  </si>
  <si>
    <t>E-Rusiņš</t>
  </si>
  <si>
    <t>(2490) Par piedāvājuma maiņu</t>
  </si>
  <si>
    <t>Evija, Monta</t>
  </si>
  <si>
    <t>Mārupes novada dome</t>
  </si>
  <si>
    <t>(2415) Piemērotā iepirkuma procedūra</t>
  </si>
  <si>
    <t>Dacei edus uz eparakstu</t>
  </si>
  <si>
    <t>Par sankciju pārbaudi publiskajos iepirkumos</t>
  </si>
  <si>
    <t>(2546) EM pozīcijas Nr.1 saskaņošana</t>
  </si>
  <si>
    <t>(2486) EST maijā publicētie spriedumi</t>
  </si>
  <si>
    <t>(2485)maijā publicētie ES tiesību akti</t>
  </si>
  <si>
    <t>SIA Salaspils veselības centrs</t>
  </si>
  <si>
    <t>(2399) Videonovērošanas sistēmas uzstādīšana - būvdarbi vai pakalpojums</t>
  </si>
  <si>
    <t>Skrastiņa</t>
  </si>
  <si>
    <t>(2516)Par apakšuzņēmējiem</t>
  </si>
  <si>
    <t>Dace. Monta</t>
  </si>
  <si>
    <t>Signe Bērziņa (Jēkabpils novada dome)</t>
  </si>
  <si>
    <t>(2506)Par 4.panta pielietojumu</t>
  </si>
  <si>
    <t>VSAC Zemgale</t>
  </si>
  <si>
    <t>(2471) Par iepirkuma (ne)dalīšanu daļās</t>
  </si>
  <si>
    <t>Ieva Ābelīte</t>
  </si>
  <si>
    <t>(2569) par speciālista atbilstību prasībām</t>
  </si>
  <si>
    <t>Gatis Līcis</t>
  </si>
  <si>
    <t>(2521) Par iepirkuma publicēšanu</t>
  </si>
  <si>
    <t xml:space="preserve">(2424) Nepilsonis - komisijas loceklis </t>
  </si>
  <si>
    <t>Latvijas Dzelzceļs</t>
  </si>
  <si>
    <t>(2414) līgumpuses nomaiņa ar LDz meitas uzņēmumu SPS līgumā</t>
  </si>
  <si>
    <t>(2496) Draft Slovenia freight services</t>
  </si>
  <si>
    <t>nav komentāru/iebildumi</t>
  </si>
  <si>
    <t xml:space="preserve">(2344) par iespējamu PIL 61. panta pārkāpumu </t>
  </si>
  <si>
    <t xml:space="preserve">sask.ar I.Vingri un Daci G. </t>
  </si>
  <si>
    <t>(2394) par Delnas vēstuli</t>
  </si>
  <si>
    <t>sask.ar I.Vingre;A.Irmeja;E.Mugina;E.Mozga;(FM Cirse&amp;Senčilo)</t>
  </si>
  <si>
    <t>Evija, Inta</t>
  </si>
  <si>
    <t>Dace Bite, FM</t>
  </si>
  <si>
    <t>(2358) dažādi jautājumi</t>
  </si>
  <si>
    <t>Juta Laizāne, AS Pasažieru vilciens</t>
  </si>
  <si>
    <t>(2582) vai PV EIS sistēmā varētu ierobežot piekļuvi komisijas locekļiem iep.dokumentācijai</t>
  </si>
  <si>
    <t>viedoklis - VRAA teh.jautājums, IUB - varētu tā darīt</t>
  </si>
  <si>
    <t>(2448) Par viedokļa sniegšanu par PIL 25.panta pārkāpumu</t>
  </si>
  <si>
    <t>DELNA</t>
  </si>
  <si>
    <t>(2238) par ietiekumiem PILam</t>
  </si>
  <si>
    <t>sask.ar I.Vingre;A.Irmeja</t>
  </si>
  <si>
    <t>Sandris Strazdiņš, SIA Conexus</t>
  </si>
  <si>
    <t>(2396) gāzes  iepirkums (SPSIL)</t>
  </si>
  <si>
    <t>RD ITC</t>
  </si>
  <si>
    <t>(2625) par SP pamatojumu</t>
  </si>
  <si>
    <t>SIA White Digital</t>
  </si>
  <si>
    <t>(2587) Par pretendenta izslēgšanu</t>
  </si>
  <si>
    <t xml:space="preserve">Ilona/Ieva </t>
  </si>
  <si>
    <t xml:space="preserve">(2612) par IUB sniegto atbildi </t>
  </si>
  <si>
    <t>sask.ar E.Mugina. I.Vingre</t>
  </si>
  <si>
    <t>(2382) par Daugavpils siltumu</t>
  </si>
  <si>
    <t>sask.ar I.Vingre;D.Ozola</t>
  </si>
  <si>
    <t>(2747) clarification-note-draft decision concerning railway transport in Sweden</t>
  </si>
  <si>
    <t>Nodibinājums Rīgas Tūrisma Attīstības Birojs</t>
  </si>
  <si>
    <t>(2427) vai uz hakatonu jāattiecina PIL</t>
  </si>
  <si>
    <t>FM ALS:VARAM</t>
  </si>
  <si>
    <t>(2566)Projekts Noteikumu projekts "Grozījums Ministru kabineta 2017.gada 20.jūnija noteikumos Nr.353 "Prasības zaļajam publiskajam iepirkumam un to piemērošanas kārtība"" VSS-472</t>
  </si>
  <si>
    <t>jāprecizē un jānoformulē IUB iebildumi</t>
  </si>
  <si>
    <t>Mārtiņš Plēsums, SIA Rīgas namu pārvaldnieks</t>
  </si>
  <si>
    <t>(2567) iepirkumu plānošana</t>
  </si>
  <si>
    <t>Ilona edus</t>
  </si>
  <si>
    <t>Ieva Arāja, Latvenergo</t>
  </si>
  <si>
    <t>(2592) Par veselības apdrošināšanas iepirkumu SPSIL</t>
  </si>
  <si>
    <t>Armands Lapiņš, SIA Vitacare</t>
  </si>
  <si>
    <t>(2541) Par VAMOIC sejas masku iepirkumu</t>
  </si>
  <si>
    <t>Viedokļi EDUS</t>
  </si>
  <si>
    <t>nosūtīts edus</t>
  </si>
  <si>
    <t xml:space="preserve">Dace Uškeneka
</t>
  </si>
  <si>
    <t>(2575) jautājumi par RTU speceni</t>
  </si>
  <si>
    <t>Ilona Edus</t>
  </si>
  <si>
    <t>(2346) Informācijas pieprasījums par RD ITC iepirkumiem</t>
  </si>
  <si>
    <t>atb. Dace O. (Kristīne raksta)</t>
  </si>
  <si>
    <t>Dace uz parakstu</t>
  </si>
  <si>
    <t>VAS Latvijas Valsts radio un televīzijas centrs</t>
  </si>
  <si>
    <t>(2649) Par vienošanās ietvaros noslēgtu līgumu termiņu</t>
  </si>
  <si>
    <t>(2632) Par viedokļa sniegšanu</t>
  </si>
  <si>
    <t>(2610) Jautājums par interešu konflikta iespējamību iepirkumu komisijā</t>
  </si>
  <si>
    <t>Anda Kundziņa</t>
  </si>
  <si>
    <t>(2655) SPSIL - vai jāizsniedz atvēršanas protokli sarunu procedūras 1.posmā</t>
  </si>
  <si>
    <t>(2524) Par līguma grozījumiem</t>
  </si>
  <si>
    <t>(2417 ģenerāladvokāta secinājumi lietā</t>
  </si>
  <si>
    <t>saglabāts pie konkrētās lietas</t>
  </si>
  <si>
    <t xml:space="preserve">Ivars Pauska FM </t>
  </si>
  <si>
    <t>(2509) maijā un jūnjā publicētie tulkojumi saistībā ar Covid</t>
  </si>
  <si>
    <t>saglabāti Covid mapē un Sintija mapē</t>
  </si>
  <si>
    <t>FM ALS (IeM)</t>
  </si>
  <si>
    <t>(2406) Par publikāciju "Piegādes ķēdes atbildīga pārvaldība - Rīki atbildīgiem uzņēmumiem" darbaspēka kspluatācijas un cilvēku tirdzniecības novēršanai</t>
  </si>
  <si>
    <t>ievietota ziņa IUB tīmekļvientē</t>
  </si>
  <si>
    <t>varam ar īsu rindiņu ielikt IUB web (texts nosūtīts Sintiaji, pie sevis izdzēsu..) Signe</t>
  </si>
  <si>
    <t>Zane Zvirgzdiņa, Delna</t>
  </si>
  <si>
    <t>(2761) Paraugnolikumi (atkārtoti komentēšanai piegādes, pakalp., būvdarbi)</t>
  </si>
  <si>
    <t>Nosūtīts e-pasta</t>
  </si>
  <si>
    <t>Arta Keirāne, SIA labiekārtošana-D</t>
  </si>
  <si>
    <t xml:space="preserve">(2824) apdrosinasana </t>
  </si>
  <si>
    <t>Vilnis Strazds</t>
  </si>
  <si>
    <t>(2702) ENEC sertifikāts iepirkumā</t>
  </si>
  <si>
    <t>sask.ar E.Muginu/A.Irmeja</t>
  </si>
  <si>
    <t>Liepājas RAS</t>
  </si>
  <si>
    <t>(2611) NĪ nodokļa parāda pārbaude pašvaldībās</t>
  </si>
  <si>
    <t>RD SD</t>
  </si>
  <si>
    <t>(2773) reģitrācija BIS uz pied/līg.slegš brīdi konkrētā jomā</t>
  </si>
  <si>
    <t>Drošības nozares kompāniju asociācija</t>
  </si>
  <si>
    <t>(2608) par lidostu</t>
  </si>
  <si>
    <t>Nosūtīts edus</t>
  </si>
  <si>
    <t>SIA Eiropas Delzceļa līnijas</t>
  </si>
  <si>
    <t>(2638) Par grozījumiem</t>
  </si>
  <si>
    <t>RD, Una Skrastiņa</t>
  </si>
  <si>
    <t>(2618) PIL 2.pielikuma pakalpojums</t>
  </si>
  <si>
    <t>SIA Limbazu Būvnieks</t>
  </si>
  <si>
    <t>(2654) par uzvarējušo pretendentu</t>
  </si>
  <si>
    <t>SIA Steelandglass</t>
  </si>
  <si>
    <t>(2722) Sudziba par konkursa lēmuma paziņošanu LNP2017/77</t>
  </si>
  <si>
    <t>(2662) Par Publisko iepirkumu likuma 3.panta pirmās daļas 12.punkta piemērošanu</t>
  </si>
  <si>
    <t>Lauris Bočs, ZS štābs</t>
  </si>
  <si>
    <t>(2645) Par nodrošinājumiem un pretendentu iesūtīto jautājumu apspriešanu komisijas sēdē</t>
  </si>
  <si>
    <t xml:space="preserve">Papildus iesūtīts jautājums, vai visus jautājumus, ko interesenti iesniedz e-pastos un EIS, jāapsriež obligāti komisijas sēdē? </t>
  </si>
  <si>
    <t>Latvijas Biomedicīnas pētījumu un studiju centrs</t>
  </si>
  <si>
    <t xml:space="preserve">(2774) par ātro iepirkumu veikšanu </t>
  </si>
  <si>
    <t>LM, Lauris Bočs</t>
  </si>
  <si>
    <t>(2576) PIL 9.panta termiņa aprēķināšana (turpinājums)</t>
  </si>
  <si>
    <t>E.Mozga (Baiba saskaņoja projektu)</t>
  </si>
  <si>
    <t>Satversmes tiesa</t>
  </si>
  <si>
    <t>IUB kā eksperta viedoklis, Atkritumu likums, Likums par pašvaldībām, RD koncesija</t>
  </si>
  <si>
    <t>Agnese Gudrenika, Latvijas Universitāte</t>
  </si>
  <si>
    <t>(2800) PIL 9.panta 21.daļa</t>
  </si>
  <si>
    <t>(2653) Par ziņu vēstules veidošanu</t>
  </si>
  <si>
    <t>Kontaktu sarakstu no ID varētu dabūt, viņi gatavo priekš KPMG kaut kādai aptaujai</t>
  </si>
  <si>
    <t>Lauris Bočs, Labklājības ministrija</t>
  </si>
  <si>
    <t>(2726) dažādi jautājumi (pied. noformējusm, fin.apgroz. pierādīšana, saimn.izd. vērtēšana, sēžu elektroniska dokumentēšana)</t>
  </si>
  <si>
    <t>Gatis Liņģis</t>
  </si>
  <si>
    <t>(2764) jautâjumi saistîbâ ar maģistra darba pētîjumu aizsardzības jomas iepirkumos (PIL vai ADJIL)</t>
  </si>
  <si>
    <t>Daina Pulkstene (cfla)</t>
  </si>
  <si>
    <t>(2542) par dalīšanu daļās</t>
  </si>
  <si>
    <t>Ekonomikas ministrija (par Latvijas Riepu apsaimniekošanas asociācijas vēstuli)</t>
  </si>
  <si>
    <t>(2507) Par godīgas konkurences veicināšanu (riepas)</t>
  </si>
  <si>
    <t>A.Rācenis</t>
  </si>
  <si>
    <t xml:space="preserve">(2876) Par piedāvājuma nodrošinājumu (PDF) </t>
  </si>
  <si>
    <t>Ārija Vecmane, Bērnu klīniskā universitātes slimnīca</t>
  </si>
  <si>
    <t>(2859) reto slimību medikamentu iegāde</t>
  </si>
  <si>
    <t>BKUS-2019/73-kā aizpildit ziņojumu un rezultātus</t>
  </si>
  <si>
    <t>Etnogrāfiskais brīvdabas muzejs</t>
  </si>
  <si>
    <t>(2982) par pareizā CPV koda norādīšanu</t>
  </si>
  <si>
    <t>(2917) FM darba plāna izpilde</t>
  </si>
  <si>
    <t>Lilita Gagāne (Gulbenes novada pašvaldība)</t>
  </si>
  <si>
    <t>(2866) par prasības noteikšanu</t>
  </si>
  <si>
    <t>sask. E.Rubene;I.Vingre</t>
  </si>
  <si>
    <t>Latvijas Nacionālais Arhīvs</t>
  </si>
  <si>
    <t>(2850) Par dokumentu atkārtotu iesniegšanu EIS</t>
  </si>
  <si>
    <t>Sask. ar I.Vingri</t>
  </si>
  <si>
    <t>SIA Kuldīgas slimnīca</t>
  </si>
  <si>
    <t>(2864) par izziņas derīguma termiņu</t>
  </si>
  <si>
    <t>Līga edus</t>
  </si>
  <si>
    <t>FM, Inese Zarāne-Brokāne</t>
  </si>
  <si>
    <t>(2890) Valsts pārvaldes reformu plāna 2020 progresa pārskats</t>
  </si>
  <si>
    <t>E.Mozga (iedeva info) &amp; L.Katlapa</t>
  </si>
  <si>
    <t>https://fmlv-my.sharepoint.com/:x:/g/personal/inese_brokane-zarane_fm_gov_lv/ETVPvQs7Gs5Ft_UNvVvhbPIBDbzCcW6JnfJsLnMV-778Pw?e=ZjM5Zb</t>
  </si>
  <si>
    <t>NMPD</t>
  </si>
  <si>
    <t>(2999) Par izziņu iesniegšanu</t>
  </si>
  <si>
    <t>Sask. ar A.Irmeju</t>
  </si>
  <si>
    <t>FM, Agnese Senčilo</t>
  </si>
  <si>
    <t>(3044) ziņojums par Latvijas dalību OECD</t>
  </si>
  <si>
    <t>Vajag Daces viedokli, vai jānorāda jauna kontaktpersona?</t>
  </si>
  <si>
    <t>(2887) Valdības rīcības plāna izpilde līdz 20/07 par periodu 01/08</t>
  </si>
  <si>
    <t xml:space="preserve">https://fmlv-my.sharepoint.com/:x:/g/personal/inese_brokane-zarane_fm_gov_lv/EfNas8Y7k8pMgZL30hnuj-kBfXbZgOUYOtaw16_DYK0q6w?e=Wt4KnB </t>
  </si>
  <si>
    <t>(2905) Par papildinājumiem apdrošināšanas līgumā (neapdrošinātu darbinieku iekļaušana)</t>
  </si>
  <si>
    <t>Neatliekamās medicīniskās palīdzības dienests</t>
  </si>
  <si>
    <t>(2894) Par vērtēšanu, ja līgumc. pārsniedz 150%</t>
  </si>
  <si>
    <t>VSIA Bērnu klīniskā universitātes slimnīca, Ārija Vecmane</t>
  </si>
  <si>
    <t>(3039) Par piemērojamo procedūru sevišķi steidzamos iepirkumos</t>
  </si>
  <si>
    <t>laboju</t>
  </si>
  <si>
    <t>(3111) nestrādā auto kalkulators</t>
  </si>
  <si>
    <t>edus saskaņots</t>
  </si>
  <si>
    <t>(2914) par izslēgšanas noteikumiem sarunu procedūrā</t>
  </si>
  <si>
    <t>Rem Pro, SIA</t>
  </si>
  <si>
    <t>(2978) Par personāla nomaiņu 62.p.</t>
  </si>
  <si>
    <t>Irēna Romanovska</t>
  </si>
  <si>
    <t>(2983) Par iestādes rīcību</t>
  </si>
  <si>
    <t>Pārsūtīts.Papildus iesniedzējai- pa pastu</t>
  </si>
  <si>
    <t>Pāvels Grigorjevs</t>
  </si>
  <si>
    <t>(2962) vai namu iedzīvotāji var deleģēt NamuApsaimniekotāju izpildīts līgumu</t>
  </si>
  <si>
    <t>Elīna edus</t>
  </si>
  <si>
    <t>(3139) Par deleģētajām personām</t>
  </si>
  <si>
    <t>(3097) Par 42.panta 10.daļu</t>
  </si>
  <si>
    <t>Laimdota Legzdiņa, Rīgas Bāriņtiesa</t>
  </si>
  <si>
    <t>(2950) Par 9.panta iepirkumiem (izmaksu periods)</t>
  </si>
  <si>
    <t>Jānosūta edus</t>
  </si>
  <si>
    <t>AS Pasažieru vilciens</t>
  </si>
  <si>
    <t>(2997) parviedokļa sniegšanu (SPSIL)</t>
  </si>
  <si>
    <t>uz el.parakstu</t>
  </si>
  <si>
    <t>Agita Ūdre</t>
  </si>
  <si>
    <t>(3008) Par iepirkuma procedūru</t>
  </si>
  <si>
    <t>SIA Belss</t>
  </si>
  <si>
    <t>(3121) Par objekta apskati</t>
  </si>
  <si>
    <t>Sask. E.Mugina</t>
  </si>
  <si>
    <t>Ingus Bārenis</t>
  </si>
  <si>
    <t>(3155) Par piedāvājuma nodrošinājumu</t>
  </si>
  <si>
    <t>Gatis Litvins, Notāru padome</t>
  </si>
  <si>
    <t>(2975) Par PIL piemērošanu attiecībā uz notāru padomi</t>
  </si>
  <si>
    <t>SIA Ekovalis (zv.adv. Haka)</t>
  </si>
  <si>
    <t>(3019) Par apstiprinājuma sniegšanu</t>
  </si>
  <si>
    <t>Laura Zavacka, SIA City Service Engineering</t>
  </si>
  <si>
    <t>(3164) Piedāvājuma atvēršanas sanāksmes protokola pieejamība</t>
  </si>
  <si>
    <t>Izrunāts telefoniski. Jautājums par SIA TET iepirkumiem</t>
  </si>
  <si>
    <t>(3014) Pieprasījums (par Valsts robežsardzes iepirkumu VRS/2016/23/GP)</t>
  </si>
  <si>
    <t>FM, Edijs Ceipe</t>
  </si>
  <si>
    <t>(3045) Par informatīvā ziņojuma projekta saskaņošanu</t>
  </si>
  <si>
    <t>Aija Udalova</t>
  </si>
  <si>
    <t>(3120) Par pretendenta piedāvājuma izvērtēšanu</t>
  </si>
  <si>
    <t>(3166) Jauna EST prejudiciālā lieta C-210/20</t>
  </si>
  <si>
    <t>Krimuldas novada dome, Daiga Gaiīte</t>
  </si>
  <si>
    <t>(3076) Par pretendenta noraidīšanu, ja trūkst kvalifikāciju apliecinoša informācija</t>
  </si>
  <si>
    <t>(2888) Pârskats par Valdîbas rîcîbas plânâ iekïauto pasâkumu izpildi</t>
  </si>
  <si>
    <t>precizēju, vai uzdevums pārklākjas ar jau izpildītu uzdevumu (Tie paši dati, kas EDUS uzdevumā Nr.2887)</t>
  </si>
  <si>
    <t>https://fmlv-my.sharepoint.com/:x:/g/personal/inese_brokane-zarane_fm_gov_lv/EfNas8Y7k8pMgZL30hnuj-kBfXbZgOUYOtaw16_DYK0q6w?e=Wt4KnB</t>
  </si>
  <si>
    <t>Rīgas dome, Marija Meirupska</t>
  </si>
  <si>
    <t>(3077) Par PIL. 4.pantu</t>
  </si>
  <si>
    <t>SIA NORMA-A</t>
  </si>
  <si>
    <t>(3180) par konkursu AD2020_5</t>
  </si>
  <si>
    <t xml:space="preserve">Evija neparakstīja.. </t>
  </si>
  <si>
    <t>Diāna Krūkliņa, Etnorgāfiskais brīvdabas muzejs</t>
  </si>
  <si>
    <t>(3269) Par grozījumu veikšanu PIL 9.panta iepirkuma nolikumā</t>
  </si>
  <si>
    <t>LR Prokuratūra</t>
  </si>
  <si>
    <t>(3162) Par informācijas sniegšanu</t>
  </si>
  <si>
    <t>nosūtīts. var izņemt no tabulas</t>
  </si>
  <si>
    <t>(3086) ADJIL_par_arzemnieku_izzinam</t>
  </si>
  <si>
    <t>Oskars Zvejnieks</t>
  </si>
  <si>
    <t>(3276) Par sarunu procedūras piemērošanu</t>
  </si>
  <si>
    <t>I.Pundure</t>
  </si>
  <si>
    <t>(3183) par piedāvājumu vērtēšanu</t>
  </si>
  <si>
    <t>(3000) Par fizisko personu datu apstrādi</t>
  </si>
  <si>
    <t>(3236) MK apstiprinātais noteikumu tulkošanas plāns</t>
  </si>
  <si>
    <t>informācijai mums</t>
  </si>
  <si>
    <t>Reinis Kaukulis</t>
  </si>
  <si>
    <t>(3154) par nepieciešamību reģistrēties būvkomersantu reģistrā</t>
  </si>
  <si>
    <t>sk.edus</t>
  </si>
  <si>
    <t>Magdalena Nikolova, Public Procurement Agency Bulgaria</t>
  </si>
  <si>
    <t>(3163) questions related to your experience and knowledge about public procurement of medicinal products</t>
  </si>
  <si>
    <t>(3118) Par skaidrojumu saistībā ar pakalpojuma līgumu</t>
  </si>
  <si>
    <t>Ronalds Rents</t>
  </si>
  <si>
    <t>(3248) VRS 2016/gp_23 Kāpēc atbildību uzņēmies tikai viens pers.apv.biedrs (PIL līdz 2017.)</t>
  </si>
  <si>
    <t>Par to pašu iepirkumu kā IDB (3014) (Biroja arhīva lieta 16-180)</t>
  </si>
  <si>
    <t>Lauris Bočs (LM)</t>
  </si>
  <si>
    <t>(3245) par līguma grozījumu pieļaujamību</t>
  </si>
  <si>
    <t>informācijai, uz mums neattecas</t>
  </si>
  <si>
    <t>(3232) par ENEC sertifikātu (papildu jaut.)</t>
  </si>
  <si>
    <t>(3282) Par viedokļa sniegšanu par iespējamu PIL 25.panta pārkāpumu</t>
  </si>
  <si>
    <t>Iespēju robežās atbilde jāsniedz 2 nedēļu laikā</t>
  </si>
  <si>
    <t>Rita Meļķe, Rīgas Angļu ģimnāzija</t>
  </si>
  <si>
    <t>(3237) par PIL piemērošanu</t>
  </si>
  <si>
    <t>EDUS akceptēts</t>
  </si>
  <si>
    <t>Ēvalds Jasāns, SIA BAZIS SOLUTIONS</t>
  </si>
  <si>
    <t>(3294) Nozaru padomes protokola izsniegšana</t>
  </si>
  <si>
    <t>nav IUB kompetence (viedoklis EDUS)</t>
  </si>
  <si>
    <t>Ostas celtnieks</t>
  </si>
  <si>
    <t>(3279) PIL_46_3 pieredzes apliecināšana</t>
  </si>
  <si>
    <t>AS Ferrus</t>
  </si>
  <si>
    <t>(3142) par SPSIL 66.pants reorganizācija</t>
  </si>
  <si>
    <t>Huawei Technologies</t>
  </si>
  <si>
    <t>(3084) par grozījumiem MK 442</t>
  </si>
  <si>
    <t>Info no FM, ka uz šo nesniegs atbildi</t>
  </si>
  <si>
    <t>Elīna Mihejeva (FM)</t>
  </si>
  <si>
    <t>(3216) OECD regulatīvās aptaujas novērtējuma anketa</t>
  </si>
  <si>
    <t>nav IUB kompetencē</t>
  </si>
  <si>
    <t>SIA A.K.7</t>
  </si>
  <si>
    <t>(3171)Par ESPD</t>
  </si>
  <si>
    <t>viņi prasa līdz 4.augustam</t>
  </si>
  <si>
    <t>Steidzami</t>
  </si>
  <si>
    <t>(3309)Par DIS nolikumu plus jautājumi</t>
  </si>
  <si>
    <t>Karlīna Skalberga, RD Mājokļu un vides departaments</t>
  </si>
  <si>
    <t>(3310) jautājums par līguma grozījumiem</t>
  </si>
  <si>
    <t>Jūrmalas dome</t>
  </si>
  <si>
    <t>(3206) izvērtēt koncertzāles krēslu iepirkumu</t>
  </si>
  <si>
    <t>FM als SIA Strabag un SIA VIA</t>
  </si>
  <si>
    <t>(3283) par 50. panta interpretāciju IUB lēmuma kontekstā</t>
  </si>
  <si>
    <t>nosūtīts 'FM</t>
  </si>
  <si>
    <t>(3226) dažādi jautājumi</t>
  </si>
  <si>
    <t xml:space="preserve">(3324) Par arhitektūras ideju konkursu </t>
  </si>
  <si>
    <t>Sanita Bukane</t>
  </si>
  <si>
    <t>(3325) Par iepirkuma procedūru</t>
  </si>
  <si>
    <t>Inese Ofkante, PSIA Ventspils nekustamie īpašumi</t>
  </si>
  <si>
    <t>(3321) Par piedāvājuma nodro'sin'ajuma derīguma termiņu</t>
  </si>
  <si>
    <t>(3377) par auto specenēm</t>
  </si>
  <si>
    <t>viedoklis EDUS, sask.E.Muginu</t>
  </si>
  <si>
    <t>Jānsosūta edus</t>
  </si>
  <si>
    <t xml:space="preserve">(3432) vidējās degvielas cenas </t>
  </si>
  <si>
    <t>Mārtiņš Strazds (LU)</t>
  </si>
  <si>
    <t>(3369) par apmācībām</t>
  </si>
  <si>
    <t>Sinda Valce (LAU)</t>
  </si>
  <si>
    <t>(3327) par darbinieku apmācību</t>
  </si>
  <si>
    <t>Daina Pulkstene CFLA</t>
  </si>
  <si>
    <t>(3362) Par viedokļa sniegšanu par PIL 41.panta sestās daļas piemērošanu</t>
  </si>
  <si>
    <t>Saskaņot ar I.Vingri</t>
  </si>
  <si>
    <t>E.Rubene</t>
  </si>
  <si>
    <t>Eiorpas Komisija</t>
  </si>
  <si>
    <t>(3385) par dalību Health Public Procurement - September 2020</t>
  </si>
  <si>
    <t>pieņemts zināšanai, nosūtīts info VM</t>
  </si>
  <si>
    <t>iLGA jermacāne, FM</t>
  </si>
  <si>
    <t>(3405) par EST jūlijā publicētajiem spriedumiem</t>
  </si>
  <si>
    <t>Kaspars Kāpostiņš, SIA KM</t>
  </si>
  <si>
    <t>(3364) Par līguma darbības termiņu</t>
  </si>
  <si>
    <t>Oskars Zvejnieks, APP Latvijas Biomedicīnas pētījumu un studiju centrs</t>
  </si>
  <si>
    <t>(3488) papild.jautājums</t>
  </si>
  <si>
    <t xml:space="preserve">    </t>
  </si>
  <si>
    <t>Vides aizsardzības un reģionālās attistības ministrija</t>
  </si>
  <si>
    <t>(3481) Par diskusijas organizēšanu EIS darījumu uzraudzības pilnveidei</t>
  </si>
  <si>
    <t>pieteikt Montu un Eviju Mu.</t>
  </si>
  <si>
    <t xml:space="preserve">ALS 2020-14292 FM </t>
  </si>
  <si>
    <t>(3341) EM priekšlikums par MK 102</t>
  </si>
  <si>
    <t>saskaņots ar E.Mozgu/nosūtīts saskaņojums A.Senčilo</t>
  </si>
  <si>
    <t>Aigars Brīvna, VARAM</t>
  </si>
  <si>
    <t>(3430) Par pilnsabiedrību finanšu apgrozījumu vērtēšanu</t>
  </si>
  <si>
    <t>sask. ar M.Ogu</t>
  </si>
  <si>
    <t>Daiga Teibe, Valsts robežsardzes Ventspils pārvalde</t>
  </si>
  <si>
    <t>(3404) grozījumu publicēšana</t>
  </si>
  <si>
    <t>E.Mozga (kom.e-pastā)</t>
  </si>
  <si>
    <t>KP Beatrise Rihtere</t>
  </si>
  <si>
    <t>(3451) in house privātā kapitāla līdzdalība</t>
  </si>
  <si>
    <t>(3447) avansa maksājuma samazināšana</t>
  </si>
  <si>
    <t>sask.ar E.Rubene</t>
  </si>
  <si>
    <t>SIA Kvēle</t>
  </si>
  <si>
    <t>(3381) par Latvenergo dalību iepirkumos - vai ir korekti šāda apmēra valsts uzņēmumam</t>
  </si>
  <si>
    <t>Inga Kalniņa, SiA "Build Invest Latvija"</t>
  </si>
  <si>
    <t>(3574) Par pretendenta jautājumiem</t>
  </si>
  <si>
    <t>(3492) Par autotransporta lidzekļu kategorijām</t>
  </si>
  <si>
    <t>Andris Valdemārs, Latvenergo</t>
  </si>
  <si>
    <t>(3382) auto kalkulators</t>
  </si>
  <si>
    <t>(3361) Par 3.p. 2.d. piemērošanu</t>
  </si>
  <si>
    <t>Iesniedzējs lūdz atbildi sniegt līdz 12.augustam</t>
  </si>
  <si>
    <t>(3356) Par interešu konfliktu</t>
  </si>
  <si>
    <t>jāpārrunā ar Daci</t>
  </si>
  <si>
    <t>(3628) par saskaņojuja sniegšanu attiecība uz IUB vēstules izsniegšanu Lidostai Rīga</t>
  </si>
  <si>
    <t>D.Piļeva, VSIA KSC "Daugavas stadions"</t>
  </si>
  <si>
    <t>(3565) Par iepirkumu plānošanu</t>
  </si>
  <si>
    <t>sask. ar D.Gaili un M.Ogu</t>
  </si>
  <si>
    <t>FM, Līva Jirgensone</t>
  </si>
  <si>
    <t>(3592) Tematiskā diskusija par 2021-2027 DP plānotajām investīcijām</t>
  </si>
  <si>
    <t xml:space="preserve">Pieteicos ar e-pastu 24.08. </t>
  </si>
  <si>
    <t>A.Sileniece</t>
  </si>
  <si>
    <t>(3579) Par līguma grozījumiem</t>
  </si>
  <si>
    <t>G.Locmers, Ieslodzījuma vietu pārvalde</t>
  </si>
  <si>
    <t>(3577) Par elektronisku mācību nepieciešamību</t>
  </si>
  <si>
    <t>Jēkabpils pils.pašvald.</t>
  </si>
  <si>
    <t xml:space="preserve">(3626) apakšuzņ.piesaiste 90 % </t>
  </si>
  <si>
    <t>sask.ar E.Mugina. D.Gaile, M.Oga</t>
  </si>
  <si>
    <t>VAS Latvijas autoceļu uzturētājs</t>
  </si>
  <si>
    <t>(3495) Par uzziņu - prasījuma cedēšana smago automašīnu karteļa lietā, piemērojot SP</t>
  </si>
  <si>
    <t>A. Balule</t>
  </si>
  <si>
    <t>(3625) Par līguma grozījumiem</t>
  </si>
  <si>
    <t>sask. ar D. Gaili</t>
  </si>
  <si>
    <t>edus Dace</t>
  </si>
  <si>
    <t>(3320) SPSIL tulkojums</t>
  </si>
  <si>
    <t>(3477) Par FLOW projektu (piegādes ķēdes)</t>
  </si>
  <si>
    <t>SIA Tecnopol.lv</t>
  </si>
  <si>
    <t>(3538) Par prettiesisku līguma noslēgšanu</t>
  </si>
  <si>
    <t>Jānis Grīnpauks</t>
  </si>
  <si>
    <t>(3449) Par līgumcenas sadārdzinājumu</t>
  </si>
  <si>
    <t>SIA Gulbenes nami (Konivale)</t>
  </si>
  <si>
    <t>(3534) Par SPSIL piemērošanu</t>
  </si>
  <si>
    <t>Geo Consultants</t>
  </si>
  <si>
    <t>(3498) Par ESPD</t>
  </si>
  <si>
    <t>Papildus BUJ</t>
  </si>
  <si>
    <t>RD Pilsētas attīstības departaments, Inese pabērza</t>
  </si>
  <si>
    <t>(3681) Par mācību organizēšanu (TS)</t>
  </si>
  <si>
    <t>(3536) par sadalīšanu</t>
  </si>
  <si>
    <t>sask. ar E.Muginu, E.Rubeni, Daci</t>
  </si>
  <si>
    <t xml:space="preserve">Andris Bērziņš </t>
  </si>
  <si>
    <t>(3554) apakšuzņēmējam 90-100 %</t>
  </si>
  <si>
    <t>sask. ar E.Muginu, Daci</t>
  </si>
  <si>
    <t>E. Zelenkova</t>
  </si>
  <si>
    <t>(3651) Par nodokļu parādiem</t>
  </si>
  <si>
    <t>(3419) izmaksu pārcelšasna uz citām pozīcijām</t>
  </si>
  <si>
    <t>Elīna Kinovska, Ekonomikas ministrija</t>
  </si>
  <si>
    <t>(3508) Par Eiropas Komisijas Balto grāmatu par ārvalstu subsīdijām</t>
  </si>
  <si>
    <t>FM Vita Liepa</t>
  </si>
  <si>
    <t>(3722) prfiekšlikumi RRF plāna pasākumiem</t>
  </si>
  <si>
    <t>dep.direktori</t>
  </si>
  <si>
    <t>(3581) Par iepirkuma sadalīšanu</t>
  </si>
  <si>
    <t>sask.ar E.Muginu, I.Vingri</t>
  </si>
  <si>
    <t>J. Kalējs VRAA</t>
  </si>
  <si>
    <t>(3629) Par DIS lietotāju loku</t>
  </si>
  <si>
    <t>A.Trifanova (Jūrmalas pilsētas dome)</t>
  </si>
  <si>
    <t>(3730) 46_4_persona</t>
  </si>
  <si>
    <t xml:space="preserve">Igate </t>
  </si>
  <si>
    <t>(3609) apturēta būvprakses sertifikāta spēka esamība</t>
  </si>
  <si>
    <t>E.Puķe</t>
  </si>
  <si>
    <t>(3410) Par inovācijas partnerības procedūru</t>
  </si>
  <si>
    <t>Datakom</t>
  </si>
  <si>
    <t>(3391) Par piedāvājuma valodu</t>
  </si>
  <si>
    <t>Ilze Kačkere, LU aģentūra "LU P.Stradiņa medicīnas koledža"</t>
  </si>
  <si>
    <t>(3760) Par apakšuzņēmēja piesaisti</t>
  </si>
  <si>
    <t>Dace  BUJ</t>
  </si>
  <si>
    <t>(3394) par papildinājumu pie edus 3245</t>
  </si>
  <si>
    <t>(3463) 51_7_9_panta iepirkuma</t>
  </si>
  <si>
    <t>(3699) Par Ventspils sociālā dienesta iepirkumā (SP) noteiktajām prasībām</t>
  </si>
  <si>
    <t>Artūrs Pētersons FM</t>
  </si>
  <si>
    <t>(3618) EK vadlīnijas par izvairīšanos no interešu konfliktiem saskaņā ar Finanšu regulu</t>
  </si>
  <si>
    <t>CFLA, Zane Savicka</t>
  </si>
  <si>
    <t>(3749) par 10.panta iepirkumu</t>
  </si>
  <si>
    <t>SIA Pro Dev</t>
  </si>
  <si>
    <t>(3751) par balstīšanos</t>
  </si>
  <si>
    <t>Rīgas Stradiņa universitāte</t>
  </si>
  <si>
    <t>(3542) Par personāla nomaiņu līguma izpildes laikā</t>
  </si>
  <si>
    <t>CFLA, Linda Pucēna</t>
  </si>
  <si>
    <t>(3753) par interešu konfliktu</t>
  </si>
  <si>
    <t>jānosūta edus</t>
  </si>
  <si>
    <t>(3668) iesniegums par uzziņu</t>
  </si>
  <si>
    <t>CFLA, Iļja Zaharovs</t>
  </si>
  <si>
    <t>(3692) pretendenta atbilstības apliecināšana</t>
  </si>
  <si>
    <t>L. Bočs</t>
  </si>
  <si>
    <t>(3707) Dažādi jautājumi</t>
  </si>
  <si>
    <t>(3680) pieņemts zināšanai, saglabāts pie instit.skaidrojumiem</t>
  </si>
  <si>
    <t>VID atbilde</t>
  </si>
  <si>
    <t>(3601) par ofšoru saraksta aktualizēšanu</t>
  </si>
  <si>
    <t>Kenija iziet no ofšoru saraksta 1.11.20. (jālabo saraksts IUB web)</t>
  </si>
  <si>
    <t>nosūtīts pieprasījums VID</t>
  </si>
  <si>
    <t>(3822) Par apgrozījuma izvērtēšanu</t>
  </si>
  <si>
    <t>Roberts Gudermanis, Latvijas Investīciju un attīstības aģentūra</t>
  </si>
  <si>
    <t>(3899) par dalîbu diskusijā par tiesiskumu Ârvalstu investoru padomes tikšanâs ar Ministru kabinetu ietvaros (tomçr lûdzam IUB pârstâvja dalîbu 1.darba grupâ (“Rule of Law”))</t>
  </si>
  <si>
    <t>pārsūtīt informāciju FM JD</t>
  </si>
  <si>
    <t>FM, Edgars Matulis</t>
  </si>
  <si>
    <t>(3871) Priekšlikumi uz 3.lasījumu</t>
  </si>
  <si>
    <t>ALS FM (Iem)</t>
  </si>
  <si>
    <t>(3813) EDSO anketa par cilvēku tirdzniecību</t>
  </si>
  <si>
    <t xml:space="preserve">sask.ar A.Irmeju </t>
  </si>
  <si>
    <t>(3817) par Lidostas noslēgto līgumu/IUB viedokļa maiņa</t>
  </si>
  <si>
    <t>Artūrs Pommers, ATTICUS biroja mēbeles</t>
  </si>
  <si>
    <t>(3846) izvērtēt cenu aptaujas atbilstību</t>
  </si>
  <si>
    <t>Konkurences padomei jautājums, vai viņi šādus ņemtu</t>
  </si>
  <si>
    <t>Askolds Jarutis</t>
  </si>
  <si>
    <t>(3930) neiet eis</t>
  </si>
  <si>
    <t>Mārīte Okdaldere</t>
  </si>
  <si>
    <t>(3939)neiet eis</t>
  </si>
  <si>
    <t>(3791) par lietisko pierādījumu glabāšanu</t>
  </si>
  <si>
    <t>Latvijas Zinātnes padome</t>
  </si>
  <si>
    <t>(3950) Par ārkārtas apstākļu esamību</t>
  </si>
  <si>
    <t>FM ALS (LR Ministru Kabinets)</t>
  </si>
  <si>
    <t>(3919) Rīkojums Par Rīcības plānu pārejai uz aprites ekonomiku 2020.-2027. gadam</t>
  </si>
  <si>
    <t>vai ir jauni uzdevumi priekš IUB DP = nav</t>
  </si>
  <si>
    <t>uzliku izpildītu, kas tur tālāk jādara? - Elīna, pieglabā MD mapē tabulā pie darba plāna vai kaut kur</t>
  </si>
  <si>
    <t>(3921) par apsardzes licenci</t>
  </si>
  <si>
    <t>sas. ar E.Muginu; vēstulē termiņš 15.09</t>
  </si>
  <si>
    <t>R.Purmalis, adv. Jāņa Kārkliņa advokātu birojs</t>
  </si>
  <si>
    <t>(3869) Par sarunu procedūru VAS "Latvijas autoceļu uzturētājs" līdzekļu atgūšanu (autoizplatītāju kartelis)</t>
  </si>
  <si>
    <t>turpinājums no (3495) sask. D.Ozola</t>
  </si>
  <si>
    <t>(3887) par personu apvienības dalībniekiem</t>
  </si>
  <si>
    <t>(4004) par iestāšanos lietā C-332/20</t>
  </si>
  <si>
    <t>Ilma Bredšova (LL Medicīnas koledža)</t>
  </si>
  <si>
    <t>(3967) par apmācībām</t>
  </si>
  <si>
    <t>Liliāna Kanošķe (SIA Brenntag Latvia)</t>
  </si>
  <si>
    <t>(3968) par apmācībām</t>
  </si>
  <si>
    <t>Dace Ločmele, Viļakas novada dome</t>
  </si>
  <si>
    <t>(3821) PIL9 vērtēšana</t>
  </si>
  <si>
    <t>Jānosūta edus - done</t>
  </si>
  <si>
    <t>A.Pļavniece (LLU)</t>
  </si>
  <si>
    <t>(3803) par komisijas darbības laiku</t>
  </si>
  <si>
    <t>Monta Kvjatkovska, CON-EX LATVIA TOURS GROUP</t>
  </si>
  <si>
    <t>(3833) EIS piedāvājuma atsaukšana</t>
  </si>
  <si>
    <t>PTAC</t>
  </si>
  <si>
    <t>(3873) Par piedāvājumu vērtēšanu</t>
  </si>
  <si>
    <t>Linda Ūdre</t>
  </si>
  <si>
    <t>(3958) Par nodibinājuma un biedrības dalību iepirkumā</t>
  </si>
  <si>
    <t>Zaiga Seimuškina</t>
  </si>
  <si>
    <t>(3928) Par LAD lēmumu (MK 104)</t>
  </si>
  <si>
    <t>c.c. LAD</t>
  </si>
  <si>
    <t>(3889) starptautisko T.A. tulkojumu pieprasījums IV ceturksnim</t>
  </si>
  <si>
    <t>A.Kotāns</t>
  </si>
  <si>
    <t>(3673) Par prasībām iepirkumā</t>
  </si>
  <si>
    <t xml:space="preserve">sask.ar E.Muginu; </t>
  </si>
  <si>
    <t>Jānis Matuzāls</t>
  </si>
  <si>
    <t>(3957) Par rezultātu paziņošanu EIS</t>
  </si>
  <si>
    <t>A. Stakāne</t>
  </si>
  <si>
    <t>(3841) Par iepirkuma procedūras piemērošanu</t>
  </si>
  <si>
    <t>J. Bolotovs</t>
  </si>
  <si>
    <t>(3841) Par iepirkumu sēžu protokolēšanu</t>
  </si>
  <si>
    <t>Žanna Daņilova(Kocēnu novada dome)</t>
  </si>
  <si>
    <t>(3878) par kvalifikācijas prasībām</t>
  </si>
  <si>
    <t>sask. ar E.Muginu;D.Gaili</t>
  </si>
  <si>
    <t>Ilona Gotharde, Carnikavas novada dome</t>
  </si>
  <si>
    <t>(3881) būvprojekta iegāde</t>
  </si>
  <si>
    <t xml:space="preserve">Signe </t>
  </si>
  <si>
    <t>(3884) punkts FIDIC sarkanajā garāmatā</t>
  </si>
  <si>
    <t xml:space="preserve">Beatrise Rihtere (KP) </t>
  </si>
  <si>
    <t xml:space="preserve">(3858) (3910) in house/priv.kapitās+TM 3977 viedoklis par līdzdalības formām </t>
  </si>
  <si>
    <t>Elīna Saule, Rail Baltica</t>
  </si>
  <si>
    <t>(4032) Par konkursa procedūru ar sarunām</t>
  </si>
  <si>
    <t>sask.ar E.Muginu, D.Gaili, Montu</t>
  </si>
  <si>
    <t>Ingmārs Kālis, Valsts kase</t>
  </si>
  <si>
    <t xml:space="preserve">(4154) par SPS iep.procedūras izvēli (piegēde vai būvdarbi) </t>
  </si>
  <si>
    <t>Linda Bunkus, Valsts izglītības atīstības aģentūra</t>
  </si>
  <si>
    <t>(4038) Par CPV koda un PIL izņēmuma piemērošanu</t>
  </si>
  <si>
    <t>Andris Spricis (RNP)</t>
  </si>
  <si>
    <t>(4078) par pieredzes atbilstību</t>
  </si>
  <si>
    <t>līga</t>
  </si>
  <si>
    <t>Māris Ķuda, Aizsardzības ministrija</t>
  </si>
  <si>
    <t>(4025) Par ADJIL- 2.posma rezultātu paziņošana</t>
  </si>
  <si>
    <t>I. Brence</t>
  </si>
  <si>
    <t>(4063) Par sarunu procedūras piemērošanu</t>
  </si>
  <si>
    <t>Raimonds Čate, VAS Latvijas Jūras administrācija</t>
  </si>
  <si>
    <t>(4055) Auto operatīvais līzings</t>
  </si>
  <si>
    <t>Gundega Miķelsone(vaivari)</t>
  </si>
  <si>
    <t>(4018)par trūkstošu dok EIS</t>
  </si>
  <si>
    <t>(3959) Par viedokļa sniegšanu</t>
  </si>
  <si>
    <t>sask. I.Vingre (CFLA - kādreiz kkas bijis - IS kods paliek pasūt.īpašumā. kā tagad - nezina)</t>
  </si>
  <si>
    <t>S. Gorbačova</t>
  </si>
  <si>
    <t>(4085) PIL.3 punkts</t>
  </si>
  <si>
    <t>Žanna Levina (EM)</t>
  </si>
  <si>
    <t>(4176) par piedāvājumu vērtēšanu</t>
  </si>
  <si>
    <t xml:space="preserve">VSIA Nacionālais rehabilitācijas centrs Vaivari
</t>
  </si>
  <si>
    <t>(3948) Par juridiskas personas izveidošanu</t>
  </si>
  <si>
    <t>Vineta Ikama (Jēkabpils pilsētas pašvaldība)</t>
  </si>
  <si>
    <t>(4121) par specialista nomaiņu</t>
  </si>
  <si>
    <t>sask.ar E.Muginu, M.Ogu</t>
  </si>
  <si>
    <t>FM Natalja Lipina</t>
  </si>
  <si>
    <t>(4042) pretend.specialistu pārbaude un kontrole</t>
  </si>
  <si>
    <t>sask.ar M.Ogu, I.Vingri</t>
  </si>
  <si>
    <t>Ventpsils augstskola</t>
  </si>
  <si>
    <t>(4062) pretend.reorganiz.pirms līg.slēgšana</t>
  </si>
  <si>
    <t>Aldis Meisters</t>
  </si>
  <si>
    <t>(4270) vai nav ieviesusies kļūda apsardznieku aprēķinos</t>
  </si>
  <si>
    <t>(4198) Vērtēšana (EIS piedāvājumu iesniedzējs ir amatpersona, bet reāli iesniedz tā pārstāvētā SIA)</t>
  </si>
  <si>
    <t>I. Sprukta LLU</t>
  </si>
  <si>
    <t>(4051) par ieksējiem norēķiniem</t>
  </si>
  <si>
    <t>FM ALS Par Latvijas būvniecības padomes vēstuli</t>
  </si>
  <si>
    <t>(4177) un (4035) Par priekšlikumiem sadarbībai starp iestādēm ES fondu apguves veicināšanai 2021-2027 periodā</t>
  </si>
  <si>
    <t>Signe Smeltere</t>
  </si>
  <si>
    <t>(4278) Par regulējumu privātajiem speciālistiem</t>
  </si>
  <si>
    <t>FM ALS Ekonomikas ministrija</t>
  </si>
  <si>
    <t xml:space="preserve">(4254) Konsultē vispirms forumu 2020 </t>
  </si>
  <si>
    <t xml:space="preserve">tā ka IUB pakalpojumus pamatā sniedz iestādēm, nevis privātpersonām, IUB šajā pasākumā nepiedalās.. </t>
  </si>
  <si>
    <t>Renāte Fiļipova</t>
  </si>
  <si>
    <t>(4227) Par balstīšanos uz citas personas spējām</t>
  </si>
  <si>
    <t xml:space="preserve">sask.ar E.Muginu </t>
  </si>
  <si>
    <t>Mārtiņš Nešpors, LM</t>
  </si>
  <si>
    <t>(4157) Par izslēgšanas nosacījumu pārbaudi ASV kompānijai</t>
  </si>
  <si>
    <t>sask. ar E.Muginu, M.Ogu</t>
  </si>
  <si>
    <t>(4275) par sarunu procedūras piemērošanu</t>
  </si>
  <si>
    <t>(3983) reklāmas izvietošana, procedūras izvēle</t>
  </si>
  <si>
    <t>Linda Meldrāja (Jēkabpils pašvaldība)</t>
  </si>
  <si>
    <t xml:space="preserve">(3893) par līguma pagarināšanas iespēju </t>
  </si>
  <si>
    <t>Inta edus, Dace epasts</t>
  </si>
  <si>
    <t>Sandra Veide ,SIF</t>
  </si>
  <si>
    <t>(4169) Par produktu aizvietošanu</t>
  </si>
  <si>
    <t>Dmitrijs Krupņikovs, SIA "Belam"(?)</t>
  </si>
  <si>
    <t>(4120) Par meitas uzņēmuma dalību mātes uzņēmuma rīkotā publiskā iepirkumā (SPSIL)</t>
  </si>
  <si>
    <t>SIA Alojas novada saimniekserviss</t>
  </si>
  <si>
    <t>(4027) Par piedāvājumu vērtēšanā konstatēto (iespējams interešu konflikts projektētājam un būvniekam)</t>
  </si>
  <si>
    <t>Anita Ābola, LIAA, Eiropas Biznesa atbalsta tīkls Latvijā</t>
  </si>
  <si>
    <t>(4147) PAr IUB piedāvātajām mācībām</t>
  </si>
  <si>
    <t>Anete Buka, PSIA Ventspils nekustamie īpašumi</t>
  </si>
  <si>
    <t>(4215) par iepirkuma veikšanu, nezinot apjomu</t>
  </si>
  <si>
    <t>sask. ar D.Gaili, M.Ogu</t>
  </si>
  <si>
    <t>L.Sējāne, ZM</t>
  </si>
  <si>
    <t>(4280) Par SIA "Sanitex" jautājumiem saistībā ar ZPI</t>
  </si>
  <si>
    <t>Atbilde nosūtīta c.c. I.Pelša, VARAM</t>
  </si>
  <si>
    <t>Andris Eglons, Latvijas Konkurences padome</t>
  </si>
  <si>
    <t xml:space="preserve">(4188) par paziņojuma par sarunu procedūrā noslēgta līguma publicēšanu </t>
  </si>
  <si>
    <t>Sask ar D.Gaili</t>
  </si>
  <si>
    <t>(4175) uzziņa par kvalifikācijas sistēmu</t>
  </si>
  <si>
    <t>Dace Romanovska, Biedrība Latvijas Kamaniņu sporta federācija</t>
  </si>
  <si>
    <t>(4235) atbilstošā regulējuma piemērošana vēstulē aprakstītajā situācijā</t>
  </si>
  <si>
    <t>iepriekšējiem iepirkumiem piemērots PIL9.p</t>
  </si>
  <si>
    <t>nosūtīts, EDUS Ilonai</t>
  </si>
  <si>
    <t>Marta Juškeviča (CFLA)</t>
  </si>
  <si>
    <t>(4256) par pieredzes nodošanu</t>
  </si>
  <si>
    <t>Papildus nodots ASD izskatīšanai</t>
  </si>
  <si>
    <t>Aivars Rapša, KNAB</t>
  </si>
  <si>
    <t>(4262) par SPS statusa izvērtēšanu</t>
  </si>
  <si>
    <t>N.Teteris</t>
  </si>
  <si>
    <t>(4285) Par prasībām pieredzei</t>
  </si>
  <si>
    <t>(4206) Ģenrāladvokāta secinājumi lietā lietā C-387/19</t>
  </si>
  <si>
    <t>pieņemts zināšanai</t>
  </si>
  <si>
    <t>Ostas Celtnieks</t>
  </si>
  <si>
    <t xml:space="preserve">(4110) galv.buvd.veicējs prasība/balst.apakšuzņ. </t>
  </si>
  <si>
    <t xml:space="preserve">(4216) grozījumu tulkojums PIL </t>
  </si>
  <si>
    <t>Aija Freiberga (FM)</t>
  </si>
  <si>
    <t>(4220) grozījumu tulkojums PPPL</t>
  </si>
  <si>
    <t>(4171) Par dubulto iepirkumu</t>
  </si>
  <si>
    <t>(4207) Par PIL 41. p. 6. d. piemērošanu</t>
  </si>
  <si>
    <t>FM ALS - VK</t>
  </si>
  <si>
    <t>(4306) Anketa ministrijām un tās padotības iestādēm par valsts pārvaldes institūciju sadarbību ar nevalstiskām organizācijām valsts pārvaldes funkciju veikšanā 2019. gadā</t>
  </si>
  <si>
    <t>2019.gadāa nav jauni sadarbības līgumi noslēgti\</t>
  </si>
  <si>
    <t>Monta (EDUS)</t>
  </si>
  <si>
    <t>Ieva Ozola (VNĪ)</t>
  </si>
  <si>
    <t>(4336) Par izslēgšanas noteikumiem DIS</t>
  </si>
  <si>
    <t>Evija, Monta edus</t>
  </si>
  <si>
    <t>Diāna Miķelsone, VRS</t>
  </si>
  <si>
    <t>(4338) Par semināra organzēšanu VRS (aktualitātes)</t>
  </si>
  <si>
    <t>Sanita Liopa, Rīgas Ūdens</t>
  </si>
  <si>
    <t>(4363) Par semināra organizēšanu darbiniekiem</t>
  </si>
  <si>
    <t>N.Mancurova (FM)</t>
  </si>
  <si>
    <t>(4317) Par būvdarbu iepirkuma vērtēšanu</t>
  </si>
  <si>
    <t>(4356) FM DP izpilde</t>
  </si>
  <si>
    <t>Valsts vides dienests</t>
  </si>
  <si>
    <t>(4355) par jur.pak. līg.groz</t>
  </si>
  <si>
    <t>edus uz e-parakstu Dacei</t>
  </si>
  <si>
    <t>Anita Smilteniece (LR Prokuratūra)</t>
  </si>
  <si>
    <t>(4323) Par klātienes konsultāciju</t>
  </si>
  <si>
    <t>(4432) degvielas cenas</t>
  </si>
  <si>
    <t>(4442) VVC veiktie labojumi SPSIL tulkojumā+ edus 4372</t>
  </si>
  <si>
    <t>nosūtīts E.Matulim</t>
  </si>
  <si>
    <t>Guntis Kārklevalks</t>
  </si>
  <si>
    <t>(4290) Par pieteikšanās termiņiem</t>
  </si>
  <si>
    <t>Evija Poļakova, Iecavas novada dome</t>
  </si>
  <si>
    <t>(4353) cpv kods</t>
  </si>
  <si>
    <t>Baiba Veisa, Murjāņu Sporta ģimnāzija</t>
  </si>
  <si>
    <t>(4466) Par nodokļa parāda neesamības apliec.</t>
  </si>
  <si>
    <t>(4414) par eko marķējumu</t>
  </si>
  <si>
    <t>UAB Konica Minolta Baltia filiāle Latvijā</t>
  </si>
  <si>
    <t>(4318) par NBS atlikto grozu</t>
  </si>
  <si>
    <t>Aija Jēkabsone-Lasenberga, SIA Rīgas austrumu klīniskā universitātes slimnīca</t>
  </si>
  <si>
    <t>(4406)  slimnīca</t>
  </si>
  <si>
    <t>(4459) septembrī publicētie EST spriedumi</t>
  </si>
  <si>
    <t>(4313) Par garantijas laika garantijas aizstāšanu ar naudas iemaksu</t>
  </si>
  <si>
    <t>Viļakas novada dome</t>
  </si>
  <si>
    <t>(4394) PIL 46_4_BIS</t>
  </si>
  <si>
    <t>sask.ar Montu un E.Muginu</t>
  </si>
  <si>
    <t>Agnese Auziņa</t>
  </si>
  <si>
    <t>(4499) PIL 61. pants</t>
  </si>
  <si>
    <t>Līva Martinsone</t>
  </si>
  <si>
    <t>(4463) Par informācijas sniegšanu pretendentiem</t>
  </si>
  <si>
    <t>Gundega Garklave (VIC)</t>
  </si>
  <si>
    <t>(4362) Par procedūru piemērošanas izņēmumiem</t>
  </si>
  <si>
    <t xml:space="preserve">Ilze Kontaute, PIKC Liepājas Mūzikas, mākslas un dizaina </t>
  </si>
  <si>
    <t>(4344) iepirkuma plānošana</t>
  </si>
  <si>
    <t>(4400) Par interešu konflikta novēršanu PIL 9.panta un SPS vadlīniju iepirkumos</t>
  </si>
  <si>
    <t>Sask. ar E.Muginu, I.Vingri, M.Ogu</t>
  </si>
  <si>
    <t>Ainārs Andužs (RD)</t>
  </si>
  <si>
    <t>(4424) par MK noteikumiem nr.108</t>
  </si>
  <si>
    <t>Sintija Ķikste (ĀM)</t>
  </si>
  <si>
    <t>(4450) Par PIL 3.panta pirmās daļas 7.punkta piemērošanu</t>
  </si>
  <si>
    <t>Agnese Priedīte (CFLA)</t>
  </si>
  <si>
    <t>(4495) Par līguma grozījumiem</t>
  </si>
  <si>
    <t>Elina Murniece</t>
  </si>
  <si>
    <t>(4529) par prasībām LSPA iepirkumā</t>
  </si>
  <si>
    <t>Nosūtīts KP informācijai</t>
  </si>
  <si>
    <t>SIA Schuco Latvija</t>
  </si>
  <si>
    <t>(4341) par IEM iepirkumu</t>
  </si>
  <si>
    <t>Rita Kukliča, RD Satiksmes departaments</t>
  </si>
  <si>
    <t>(4507) Jautājums saistībā ar līgumcenas grozījumu veikšanu</t>
  </si>
  <si>
    <t>LVGMC</t>
  </si>
  <si>
    <t>(4428) EVIPD nav norādīta iepirkuma procedūra</t>
  </si>
  <si>
    <t>(4540) Par SP "Dīzeļvilcienu piegāde" (FM apkopotā atbilde 4699)</t>
  </si>
  <si>
    <t>Sask. ar E.Muginu, nosūtām viedokli FM I.Cirsei kopīgas atbildes gatavošanai</t>
  </si>
  <si>
    <t>Iveta Ozolina Jēkabpils novada dome</t>
  </si>
  <si>
    <t>(4594) Par līguma grozījumiem</t>
  </si>
  <si>
    <t>Sask ar M.Ogu</t>
  </si>
  <si>
    <t>ALS - FM</t>
  </si>
  <si>
    <t>(4638) Uzaicinājums dalībai CFLA organizētā PPP konferencē 5.11.2020.</t>
  </si>
  <si>
    <t>Jālemj par dalībnieka izvirzīšanu, jāpiesakās CFLA vietnē</t>
  </si>
  <si>
    <t>(4598) Sabiedrības līdzdalība (NVO kontaktpersonu aktualizēšana)</t>
  </si>
  <si>
    <t>Samanta nosutīja FM</t>
  </si>
  <si>
    <t>BEREC office</t>
  </si>
  <si>
    <t>(4536) Par pasta pakalpojuma iepirkumu (piemēro Regulu 2018/1046)</t>
  </si>
  <si>
    <t>(4634) Par līdzdalību kriminālprocesa izmeklēšanā</t>
  </si>
  <si>
    <t>Monta, Inta, Agnese</t>
  </si>
  <si>
    <t>Uzņēmumu reģistrs</t>
  </si>
  <si>
    <t xml:space="preserve">(4604) Par tiesas lēmuma nosūtīšanu </t>
  </si>
  <si>
    <t>vēstule TM, cc FM</t>
  </si>
  <si>
    <t>Hassen Chaïeb, Jenile.com Francija</t>
  </si>
  <si>
    <t>(4691) Par prasību āvalsts pretendentiem reģistrēt domicilu Latvijā</t>
  </si>
  <si>
    <t xml:space="preserve">VNI </t>
  </si>
  <si>
    <t>(4448) PIL 61 iesl/izsl darbi_ekon_lidzsv_papildu_maks_papildu_darbiem</t>
  </si>
  <si>
    <t>Iļja Zaharovs (CFLA)</t>
  </si>
  <si>
    <t>(4481) par piedāvājuma vērtēšanu</t>
  </si>
  <si>
    <t>Nacionālais Botāniskais dārzs</t>
  </si>
  <si>
    <t>(4503) uzziņa par interešu konfliktu</t>
  </si>
  <si>
    <t xml:space="preserve">nosūtīts </t>
  </si>
  <si>
    <t>(4725) Papildu jautājums par interešu konflikta pārbaudi līguma izpildes laikā</t>
  </si>
  <si>
    <t>Sask. ar Montu, Intu, Eviju</t>
  </si>
  <si>
    <t>Marija Meirupska, Rīgas dome</t>
  </si>
  <si>
    <t>(4488) PIL 17.p. (8) skaidrojums</t>
  </si>
  <si>
    <t>Aija Grāvelsone</t>
  </si>
  <si>
    <t>(4515) Par līguma grozījumiem</t>
  </si>
  <si>
    <t>(4764) Jauna EST prejudiciālā lieta C-437/20</t>
  </si>
  <si>
    <t>Agnese Tarasova, IeM NVA</t>
  </si>
  <si>
    <t>(4591) Par maksājuma kārtības precizēšanu Vispārīgās vienošanās iepirkumā</t>
  </si>
  <si>
    <t>I. Puriņa (Balvu novada pašvaldība)</t>
  </si>
  <si>
    <t>(4576) par 4.p.izņēmumu</t>
  </si>
  <si>
    <t>Salaspils novada PI Salaspils 1.vidusskola</t>
  </si>
  <si>
    <t>(4643) prezentaciju tehnikas iegade</t>
  </si>
  <si>
    <t>(4712) PIL 10.p iepirkums akredit.jau uz pied.iesniegš.brīdi</t>
  </si>
  <si>
    <t>sask.ar E.Mugina, I.Vingre</t>
  </si>
  <si>
    <t>nosūt;its</t>
  </si>
  <si>
    <t>Lāsma Līcīte (LLU)</t>
  </si>
  <si>
    <t xml:space="preserve"> (4632) Par 3.panta (1) 2.p.izņēmumu</t>
  </si>
  <si>
    <t>nosūtīts, jāuzliek viedoklis lietvežiem</t>
  </si>
  <si>
    <t>A. Smiltniece</t>
  </si>
  <si>
    <t>(4686) + (4701) Par atkārtotu konsultāciju</t>
  </si>
  <si>
    <t>(4602)par piedāvājumu vērtēšanu</t>
  </si>
  <si>
    <t>Ainārs Andužs, Rīgas dome</t>
  </si>
  <si>
    <t>(4623) par pasūtītāja rezerves iekļaušanu būvniecības līgumā</t>
  </si>
  <si>
    <t>Signe Tuklere, AS Attīstības finanšu institūcija Altum</t>
  </si>
  <si>
    <t>(4738) Jautājumi par publiskos iepirkumus regulējošo normatīvo aktu piemērošanu</t>
  </si>
  <si>
    <t>nos. kopā ar 4637</t>
  </si>
  <si>
    <t>Signe Tuklere, Altum</t>
  </si>
  <si>
    <t>(4637) Par publisko iepirkumu regulējošo normatīvo aktu piemērošanu (61.p., 11.p.)</t>
  </si>
  <si>
    <t>nos. kopā ar 4738</t>
  </si>
  <si>
    <t>Vidzemes plānošanas reģions</t>
  </si>
  <si>
    <t>(4647) par CPV koda piemērošanu</t>
  </si>
  <si>
    <t>Rūta Aizpuriete, Pāvilostas novada pašvaldība</t>
  </si>
  <si>
    <t>(4675) par CPV kodu</t>
  </si>
  <si>
    <t>Zita Hibnere (TM)</t>
  </si>
  <si>
    <t>(4705) Jautājums par Filiāli un Mātes uzņēmumu</t>
  </si>
  <si>
    <t>Kristīne Graudumniece (RD)</t>
  </si>
  <si>
    <t>(4702) vai ēdināšanas pak varētu vērtēt soc kritēriju nodokļus</t>
  </si>
  <si>
    <t>VAS Starptautiskā lidosta Rīga</t>
  </si>
  <si>
    <t>(4599) par info precizēšanu</t>
  </si>
  <si>
    <t>(4715) līguma nosacījumu maiņa</t>
  </si>
  <si>
    <t>sask. ar Montu, E.Muginu</t>
  </si>
  <si>
    <t>Linda Gaile, Nodrošinājuma valsts aģentūra</t>
  </si>
  <si>
    <t>(4706) Par paredzamās līgumcenas pārsniegšanu</t>
  </si>
  <si>
    <t>U.Kāknēns, AS Latvenergo</t>
  </si>
  <si>
    <t>(4685) Par mācībām darbiniekiem (SPSIL groz. u.c.)</t>
  </si>
  <si>
    <t>edus kom.</t>
  </si>
  <si>
    <t>FM ALS (Laura Vītola)</t>
  </si>
  <si>
    <t>(4735) par negodīgu praksi ieprikumos</t>
  </si>
  <si>
    <t>EDUS viedokļi, sask ar Montu</t>
  </si>
  <si>
    <t>(4697) par FM DP iekļaujamajiem iestādes uzdevumiem</t>
  </si>
  <si>
    <t>(4680) Par apliecinājumu, ka pretendents nav reģistrēts ārzonā</t>
  </si>
  <si>
    <t>M.Mežulis, Aizsardzības ministrija</t>
  </si>
  <si>
    <t>(4689) Par pētniecības un izstrādes pakalpojumiem (ADJIL 4.p.(3)5))</t>
  </si>
  <si>
    <t>(4710) par PIL 3. panta otrās daļas piemērošanu</t>
  </si>
  <si>
    <t>SIA Rīgas Satiksme, atbildi nosūtīt FM</t>
  </si>
  <si>
    <t>(4615)  par darîjuma partnera ivērtēšanas un izpētes rezultâtiem un to piemērošanu organizējot iepirkuma procedûru</t>
  </si>
  <si>
    <t>Valsts policija (Galvenā kriminālpolicijas pārvalde)</t>
  </si>
  <si>
    <t>(4759) Par informācijas pieprasījumu kriminālprocesā</t>
  </si>
  <si>
    <t>sask. ar E.Muginu (Sagatavoja ID)</t>
  </si>
  <si>
    <t>Ilva Rusmane</t>
  </si>
  <si>
    <t>(4780)  par VID izziņu</t>
  </si>
  <si>
    <t>(4859) auto vērtības aprēķināšanai</t>
  </si>
  <si>
    <t>A. Buka</t>
  </si>
  <si>
    <t>(4826) Par ESPD</t>
  </si>
  <si>
    <t>Nosūtīta</t>
  </si>
  <si>
    <t>K. Graudumniece RD</t>
  </si>
  <si>
    <t>(4781) Par dokumentācijas uzglabāšanu EIS 40.p.</t>
  </si>
  <si>
    <t>Sask. ar Montu/ Papildu info e-pastā</t>
  </si>
  <si>
    <t>VARAM, I.Pelša</t>
  </si>
  <si>
    <t>(4820) Uzaicinājums ar 20 min. prezentāciju piedalīties ZPI seminārā</t>
  </si>
  <si>
    <t xml:space="preserve">Piedalās Līga, Ilona apkopo informāciju, atbild VARAM. </t>
  </si>
  <si>
    <t xml:space="preserve">FM ALS (KNAB) </t>
  </si>
  <si>
    <t>(4794) Saņemtā vēstule Par Latvijas Ceturtā nacionālā atvērtās pārvaldības rīcības plāna 6.apņemšanās uzdevuma izpildi</t>
  </si>
  <si>
    <t>EDUS viedokļi // no FM piedalās Inga Bērziņa, no IUB Artis un Evija</t>
  </si>
  <si>
    <t>Informācija nosūtīta FM</t>
  </si>
  <si>
    <t>(4895) par oktobrī publicētajiem EST spriedumiem</t>
  </si>
  <si>
    <t>Gints Korts, PPI Ventspils digitālais centrs</t>
  </si>
  <si>
    <t>(4770) jautājums par izslēgšanas nosacījumu pārbaudi sarunu procedūrā</t>
  </si>
  <si>
    <t>Nac. mākslu vidusskola</t>
  </si>
  <si>
    <t>(4881) par nogaidīšanas termiņu</t>
  </si>
  <si>
    <t>(4878) Uzaicinājums uz starpinstitūciju sanāksmi</t>
  </si>
  <si>
    <t>ALS/VARAM</t>
  </si>
  <si>
    <t>(4785)par rīcības plāna izpildi</t>
  </si>
  <si>
    <t>Signe/Monta/Evija</t>
  </si>
  <si>
    <t>Valērija Noreika, Aizkraukles novada pašvaldība</t>
  </si>
  <si>
    <t>(4946) Lūgums sniegt konsultāciju termiņa pagarinājums</t>
  </si>
  <si>
    <t>Evita Zelenkova, SIA Daugavpils reģionālā slimnīca</t>
  </si>
  <si>
    <t>(4816) kā iepērkamas preces, par ko nav veikts iepirkums, lai arī par līdzīgām precēm ir.. vai var caur līguma grozījumiem noslēgtā līgumā?</t>
  </si>
  <si>
    <t>L.Mazberziņa</t>
  </si>
  <si>
    <t>(4903) Par pilnvaru</t>
  </si>
  <si>
    <t>E.Poļakova</t>
  </si>
  <si>
    <t>(4909) par nodokļu parādu</t>
  </si>
  <si>
    <t>Linda Baumane, CVK</t>
  </si>
  <si>
    <t>(4931) Par līgumu ar fizisku personu (darba līgums vs uzņēmuma)</t>
  </si>
  <si>
    <t>S Smiltniece</t>
  </si>
  <si>
    <t>(4701) par Unify</t>
  </si>
  <si>
    <t>(4958) Jauna EST prejudiciālā lieta C-436/20</t>
  </si>
  <si>
    <t>(4894) Jauna EST prejudiciālā lieta C-461/20</t>
  </si>
  <si>
    <t>Inese Baumane (Ozolnieku novada dome)</t>
  </si>
  <si>
    <t>4757) trīspusēja līguma slēgšana</t>
  </si>
  <si>
    <t>(4860) Par olīveļļu (MK 353 skaidrojums)</t>
  </si>
  <si>
    <t>Mainīts izpildes datums uz 19.11. Sask. ar Montu</t>
  </si>
  <si>
    <t>Dina Smilktena, VAS Latvijas dzelzceļš</t>
  </si>
  <si>
    <t xml:space="preserve">(5025) SPSIL - ja iesniegta sūdzība par nolikuma 1, vai var atvērtēt un vērtēt pārējās? </t>
  </si>
  <si>
    <t>EDUS Evija</t>
  </si>
  <si>
    <t>I. Elksne</t>
  </si>
  <si>
    <t>(4971) Par metu konkursa vertēšanu</t>
  </si>
  <si>
    <t>A. Bemfelde</t>
  </si>
  <si>
    <t>(4897) par pārstāvēttiesīgām perosnām</t>
  </si>
  <si>
    <t>Iveta Ozoliņa Jēkabpils pilsētas pašvaldība</t>
  </si>
  <si>
    <t>(4807) Jautājums par līguma grozījumiem</t>
  </si>
  <si>
    <t>A. Dzirvinska</t>
  </si>
  <si>
    <t>(4884) Par pied. vertēšanu</t>
  </si>
  <si>
    <t>Sigita Biseniece, CFLA</t>
  </si>
  <si>
    <t>(4912) Fwd: Jautājums par nodokļu pārbaudi ārvalstu (Lietuvā reģistrētam) komersantam</t>
  </si>
  <si>
    <t>Kristīne Alpena (LSEZ)</t>
  </si>
  <si>
    <t>(4934) balstīš.uz apakšuzņēmēju, apliecinājums</t>
  </si>
  <si>
    <t>(4829) Par līguma grozījumeim</t>
  </si>
  <si>
    <t>SIA Baltex Group (pārsūtīts BVKB)</t>
  </si>
  <si>
    <t xml:space="preserve">(4800) būvkomer./būvekspertiem izvirzāmās prasības kontekstā ar Visp.būvnoteim. </t>
  </si>
  <si>
    <t>Saskaņot ar Eviju un Intu</t>
  </si>
  <si>
    <t>(4889) grozījumi, lai nodrošinātu mācības attālināti</t>
  </si>
  <si>
    <t>Imants Lipskis, Labklājības ministrija</t>
  </si>
  <si>
    <t>(5073) Fwd: LM lūgums VARAM, EM, IUB saistībā ar platformu mācību piemērošanu NVA klientiem</t>
  </si>
  <si>
    <t>Atbildam, ka no pievienotajiem dokumentiem nekonstatējam konkrētu jautājumu, kas būtu IUB kompetencē.</t>
  </si>
  <si>
    <t>(4914) Jautājums par līguma grozījumiem</t>
  </si>
  <si>
    <t>(4920) Publisko iepirkumu likuma 11.panta otrâ prim daïa</t>
  </si>
  <si>
    <t>Edus jāsūta</t>
  </si>
  <si>
    <t>Leonards Kukjans</t>
  </si>
  <si>
    <t>(5097) Par iepirkuma līguma grozījumiem</t>
  </si>
  <si>
    <t>(4815) Par Sabiedrisko pakalpojumu sniedzēju iepirkumu likuma nosacījumu piemērošanu attiecībā uz kvalifikācijas sistēmu</t>
  </si>
  <si>
    <t>jālabo un jāliek edus</t>
  </si>
  <si>
    <t>Areta Dzirvinska, Veselības ministrija</t>
  </si>
  <si>
    <t>(5077) par izziņu atbilstību</t>
  </si>
  <si>
    <t>sask ar Montu, E.Muginu</t>
  </si>
  <si>
    <t>V.Bergs RD deputāts</t>
  </si>
  <si>
    <t>(4858) par RD SD rīkoto iepirkumu/konkr.ierobež.prasība</t>
  </si>
  <si>
    <t>sask.ar Evija, Inta, Dace O</t>
  </si>
  <si>
    <t>Baiba Putniņa, SIA Ziemeļkurzemes reģionālā slimnīca</t>
  </si>
  <si>
    <t>(4891) Jautājums par norēķiniem ar apakšuzņēmēju</t>
  </si>
  <si>
    <t>Sask. M.Oga</t>
  </si>
  <si>
    <t>Liene Tukiša</t>
  </si>
  <si>
    <t xml:space="preserve">(4930) par metu konkursa publicēšanu </t>
  </si>
  <si>
    <t>Uldis Gēliņš, LVC</t>
  </si>
  <si>
    <t>(5142) Skaidrojums par Mazajiem un vidējiem uzņēmumiem</t>
  </si>
  <si>
    <t>Kristīna Romanceviča (DU)</t>
  </si>
  <si>
    <t>(4813) atkārtoti lūdz apstiprināt pretendneta atbilsību prasībām</t>
  </si>
  <si>
    <t>sask. I. Vingre</t>
  </si>
  <si>
    <t>Ģirts Kindzulis (VNI)</t>
  </si>
  <si>
    <t>(4907) par iepriekš sniegtu viedokli/samaksas maiņa papildu darbu gadījumā</t>
  </si>
  <si>
    <t>Ruta Šmite, Rīgas Satiksme</t>
  </si>
  <si>
    <t>(5043) Par eksperta piesaisti iepirkumā par apsardzes pakalpojumiem</t>
  </si>
  <si>
    <t>sask. E.Mugina; viedoklis EDUS</t>
  </si>
  <si>
    <t>Linda Klāva, Babītes novada pašvaldība</t>
  </si>
  <si>
    <t>(5050) Jautājums par likviditātes koeficientu</t>
  </si>
  <si>
    <t>Raimonds Vīgants</t>
  </si>
  <si>
    <t>(5143) publ.reģistra izveides izmaksas</t>
  </si>
  <si>
    <t xml:space="preserve">ALS 2020-20974 </t>
  </si>
  <si>
    <t>(4871) Latvijas valsts mežu vēstule par sociālo kritēriju piemērošanu mežizstrādē nodarbinātajiem</t>
  </si>
  <si>
    <t>sask. E.Mugina. Izpilde bija 07.12., FM lūdza viedokli sniegt 30.11. Saistīts ar 5356.</t>
  </si>
  <si>
    <t xml:space="preserve">(5100) Par kļudaini noteiktu paredzamo līgumcenu </t>
  </si>
  <si>
    <t>sask ar I.Vingri, M.Ogu</t>
  </si>
  <si>
    <t>Andris Mackevics</t>
  </si>
  <si>
    <t>(5137) Jautājums par noraidīšanu</t>
  </si>
  <si>
    <t>Viedoklis: Jāpaskatās, bija IIK lēmums tieši šāds, manuprāt.</t>
  </si>
  <si>
    <t>Signe Šmite</t>
  </si>
  <si>
    <t>(5111) par piedāvājumu vērtēšanu tur. pak</t>
  </si>
  <si>
    <t>Margarita Svjatoduha, BKUS</t>
  </si>
  <si>
    <t>(4996) Par slimnīcu savstarpējiem pakalpojumiem  PIL 4.p.(5)</t>
  </si>
  <si>
    <t>SIA "Atea"</t>
  </si>
  <si>
    <t>(4942) Par atlikto grozu LVRTC/595500 (1.adresāts VRAA)</t>
  </si>
  <si>
    <t>sask. E.Mugina. Sazinājos ar VRAA, viņi paši rakstīs atbildi, mēs atsevišķi.</t>
  </si>
  <si>
    <t>(4814) sankcijas iepirkumos</t>
  </si>
  <si>
    <t>Ilze Sevele, FM</t>
  </si>
  <si>
    <t>(4959) Par tulkojumu Grozījumiem Aizsardzības un drošības jomas iepirkumu likumā (līdz 05.12.2019.)</t>
  </si>
  <si>
    <t>Atbildi sniegt uz tulkojumi@fm.gov.lv</t>
  </si>
  <si>
    <t>E.Zelenkova</t>
  </si>
  <si>
    <t>(5061) Par ražotāja apliecinājumu</t>
  </si>
  <si>
    <t>I.A.Krauksta</t>
  </si>
  <si>
    <t>(5129)par balstīšanos piegādes līgumā</t>
  </si>
  <si>
    <t>(4819) Questionnaire - Revision of packaging and packaging waste directive</t>
  </si>
  <si>
    <t>Anketu aizpildīja VARAM.</t>
  </si>
  <si>
    <t>(5124) par eis vs pil</t>
  </si>
  <si>
    <t>sask. D.Ozola, I.Vingre, E.Mugina</t>
  </si>
  <si>
    <t>uzlikts uz parakstu</t>
  </si>
  <si>
    <t>Līga Landsberga (Siguldas novada dome)</t>
  </si>
  <si>
    <t xml:space="preserve">(5200) 9.p. apakšuzņēmējs/pers.uz kuras iespējām balstās </t>
  </si>
  <si>
    <t>(5107) par iepriekš sniegtu IUB viedokli kontekstā ar siik lēmumā paustajām atziņām</t>
  </si>
  <si>
    <t>Santa Smiltniece (Cēsu novada pašvaldība)</t>
  </si>
  <si>
    <t>(5204 un 5205) par nolikuma normas interpretāciju</t>
  </si>
  <si>
    <t>Edus Inta</t>
  </si>
  <si>
    <t>(5134) Par eis profilu zemsliekšņa iepirkumiem</t>
  </si>
  <si>
    <t>skat edus viedokļus un saraksti ar VRAA</t>
  </si>
  <si>
    <t xml:space="preserve">EK </t>
  </si>
  <si>
    <t>(5161) (5236) EK projekts Big Buyers</t>
  </si>
  <si>
    <t>nosūt.info EM, ziņa ML</t>
  </si>
  <si>
    <t>Didzis Dzenis</t>
  </si>
  <si>
    <t>(5128) par informācijas publicēšanu</t>
  </si>
  <si>
    <t>Tatjana Tepo (SIA On plate)</t>
  </si>
  <si>
    <t>(5102)par informācijas pieprasīšanas pamatotību</t>
  </si>
  <si>
    <t>Impel Serviks</t>
  </si>
  <si>
    <t>(5167) Par prasibu iepirkumā</t>
  </si>
  <si>
    <t>SIA Info Dispecher</t>
  </si>
  <si>
    <t>(4925) kādu algu norādīt apsardzes iepirkumos 2021.gadam, ja mainās minimālā alga valstī kopumā</t>
  </si>
  <si>
    <t>Šo uz TAPD aktualitātēm? Vai varbūt īsu skaidrojumu IUB vietnē?</t>
  </si>
  <si>
    <t xml:space="preserve">Valsts Robežsardze </t>
  </si>
  <si>
    <t>(5107) līguma laušana</t>
  </si>
  <si>
    <t>(5192) apkopēju iepirkums</t>
  </si>
  <si>
    <t>Lauris Švekers</t>
  </si>
  <si>
    <t>(5297) īsi par iepirkumiem</t>
  </si>
  <si>
    <t>Inga Frolova (LR prokuratūra)</t>
  </si>
  <si>
    <t>(5191) par telefonu aparātu iegādi</t>
  </si>
  <si>
    <t>SIA NOrde</t>
  </si>
  <si>
    <t>(5203) par pasut.ricibu, atkapjoties no liguma</t>
  </si>
  <si>
    <t>I.Pelša, VARAM</t>
  </si>
  <si>
    <t>(5047) ZPI piemērošanas vadlīnijas pārtikai un ēdināšanai</t>
  </si>
  <si>
    <t>sask. Monta, I.Vingre, E.Mugina</t>
  </si>
  <si>
    <t>edus saskaņošanā</t>
  </si>
  <si>
    <t>(5214) Par turpmāko rīcību saistībā ar tiesas lēmumu, kurā noteikts 5 gadu periods legumam piedalīties publ iepirkumos</t>
  </si>
  <si>
    <t>Izveidots folderis zem 9_Instituciju_skaidrojumi</t>
  </si>
  <si>
    <t xml:space="preserve">Ilze Āboliņa FM </t>
  </si>
  <si>
    <t xml:space="preserve">(5270) Par TAP portāla testēšanu </t>
  </si>
  <si>
    <t>sask.ar ID,ASD,JD,KD</t>
  </si>
  <si>
    <t>(5281) Par piedāvājuma papildināšanu</t>
  </si>
  <si>
    <t>Tiesībsargs</t>
  </si>
  <si>
    <t>(5242) sniegt info par IUB vēstulēm saistībā ar Jelgavas atrkitumu iepirkumiem</t>
  </si>
  <si>
    <t>jāprecizē un jāliek edus</t>
  </si>
  <si>
    <t>Inga Veidere (LR Prokuratūra)</t>
  </si>
  <si>
    <t>(5229) par pavasari</t>
  </si>
  <si>
    <t>romantisks satura nosaukums :)</t>
  </si>
  <si>
    <t>Medus</t>
  </si>
  <si>
    <t>(5236) Targeted consultation on the assesment for foreign subsidies</t>
  </si>
  <si>
    <t>nosūtīts I.Cirsei ar komentāriem</t>
  </si>
  <si>
    <t>(5285) par informācijas sniegšanu par dalību starptautiskajās organizācijās MK 06.10.2020. sēdes protokola Nr.59 25.§ 5.1. punkta uzdevuma izpildi</t>
  </si>
  <si>
    <t>IUB nav (viedoklis A.Irmeja, E.Mozga)</t>
  </si>
  <si>
    <t>skaņot EDUS</t>
  </si>
  <si>
    <t>Degvielas cenas</t>
  </si>
  <si>
    <t>Anastasija Luceviča, Veselības ministrija</t>
  </si>
  <si>
    <t>(5223) Par aritmētiskās kļūdas labošanu piedāvājumā</t>
  </si>
  <si>
    <t>(5356) FM un IUB kopīgi gatavotā vēstule LVM</t>
  </si>
  <si>
    <t>sask. I.Mugina. Sniegta kopīga atbilde, izpildot 4871. Ielikta PIl 51.p. un soc.iepirkuma folderos.</t>
  </si>
  <si>
    <t xml:space="preserve">Rojas novada pasvaldība </t>
  </si>
  <si>
    <t>(5324) par faktisko rīcību</t>
  </si>
  <si>
    <t>(5330) Par mentoru dalību hakatonā</t>
  </si>
  <si>
    <t>(5409) par izslēgšanas noteikumiem</t>
  </si>
  <si>
    <t xml:space="preserve">Montai info </t>
  </si>
  <si>
    <t>(5247) Par MK 353 piemērošanu (ZPI)</t>
  </si>
  <si>
    <t>Sask ar E.Muginu</t>
  </si>
  <si>
    <t>FM Ilze Ševele</t>
  </si>
  <si>
    <t>(5312) (5315) par izmaiņām tulkojumu pieprasījumos</t>
  </si>
  <si>
    <t>Santa Bērziņa</t>
  </si>
  <si>
    <t>(5316) Par 9.panta piedāvājumu vērtēšanu</t>
  </si>
  <si>
    <t>E. Kozačkova</t>
  </si>
  <si>
    <t>(5408) par piedāvājuma atvilstību prasībai</t>
  </si>
  <si>
    <t>(5401) Par iepirkumu, kurš nav publicēts</t>
  </si>
  <si>
    <t>M.Rūtentāle, CFLA</t>
  </si>
  <si>
    <t xml:space="preserve">(5230) Par PIL 5.p.6) izņēmumu </t>
  </si>
  <si>
    <t>sask. I.Vingre</t>
  </si>
  <si>
    <t>Vilnis Vasiļevskis</t>
  </si>
  <si>
    <t>(5287) Sporta pasākumi</t>
  </si>
  <si>
    <t>V-ezerzeme Kratuve</t>
  </si>
  <si>
    <t>(5301) par individuālo vērtējumu izsniegšanu</t>
  </si>
  <si>
    <t>RD Satiksmes depart.</t>
  </si>
  <si>
    <t>(5221) ieirk.līguma pārjaunošana</t>
  </si>
  <si>
    <t>LTV</t>
  </si>
  <si>
    <t xml:space="preserve">(5353) visas līguma summas izmaksa </t>
  </si>
  <si>
    <t>LR Saeima</t>
  </si>
  <si>
    <t>(5283) par ligumcenas noteikšanu</t>
  </si>
  <si>
    <t>(5392) Par iepirkumu sadalīšanu</t>
  </si>
  <si>
    <t>(5474) PIL 41(6) vērtēšana</t>
  </si>
  <si>
    <t>(5251) TS prasības preciz.lig.izpildes laika</t>
  </si>
  <si>
    <t>Eduards Duhonovskis (LU)</t>
  </si>
  <si>
    <t>(5358) par sarunu procedūras piemērošanu</t>
  </si>
  <si>
    <t>e-pastā lūgums līdz 16.12</t>
  </si>
  <si>
    <t>(5398) EU Cosme programma</t>
  </si>
  <si>
    <t>iesp.kkas jāpublicē majaslp</t>
  </si>
  <si>
    <t>(5473) Par Gunāram Astram veltīta pieminekļa izgatavošanu un uzstādīšanu</t>
  </si>
  <si>
    <t>Lūdza ātrāk (telefoniski)</t>
  </si>
  <si>
    <t>edus Ilona</t>
  </si>
  <si>
    <t>Valsts Kontrole</t>
  </si>
  <si>
    <t>(5239) Par LOK finansējumu - biedrību statuss, datu aizsardzības pakalpojumu iepirkuma raksturs</t>
  </si>
  <si>
    <t>(5445) Par ES Tiesas novembra spriedumu apkopojuma tabulu</t>
  </si>
  <si>
    <t>Haralds Beitelis (VK)</t>
  </si>
  <si>
    <t>(5506) izvērtēt vai var veikt grozījumus</t>
  </si>
  <si>
    <t>(5449) Prejudiciālā lieta</t>
  </si>
  <si>
    <t>(5389) Jūrmalas iepirkuma konkrētas prasības</t>
  </si>
  <si>
    <t>Jānomaina edus</t>
  </si>
  <si>
    <t>Lāsma Beļkus, Rīgas domes Labklājības dep.</t>
  </si>
  <si>
    <t>(5300) par iepirkumu plānošanu</t>
  </si>
  <si>
    <t>Engures NP</t>
  </si>
  <si>
    <t>(5564) Par iespējamu iepirkuma sadalīšanu</t>
  </si>
  <si>
    <t>sask. I.Vingre, E.Mugina</t>
  </si>
  <si>
    <t>(5483) par SP piemērošanu</t>
  </si>
  <si>
    <t>Aleksejs Čekalovs, Revīzijas iestāde</t>
  </si>
  <si>
    <t>(5558) Par iespējamu pārkāpumu (KPS)</t>
  </si>
  <si>
    <t>Inese Jansone Ļipska</t>
  </si>
  <si>
    <t>(5482) par atteikšanos sniegt pakalpojumu</t>
  </si>
  <si>
    <t>(5480) ALS: informācijai. 2020-23595, Saņemtā vēstule Par informacijas sniegsanu par publisko iepirkumu un koplīgumu pārrunu veicinasanu</t>
  </si>
  <si>
    <t>Ā.Vecmane, BKUS</t>
  </si>
  <si>
    <t>(5303) Par valsts slimnīcu pakalpojumu savstarpējiem iepirkumiem</t>
  </si>
  <si>
    <t>Aivis Tjagunovičs</t>
  </si>
  <si>
    <t>(5498) par iepirkumu sadalīšanu</t>
  </si>
  <si>
    <t>JānosūtaNosūtīts</t>
  </si>
  <si>
    <t>(5433) Par LG, paredzot maksājumus apakšuzņēmējam</t>
  </si>
  <si>
    <t>Ilona Mežiniece-Briede (ZM)</t>
  </si>
  <si>
    <t>(5460) par informācijas pieejamības nodrošināšanas iespējām</t>
  </si>
  <si>
    <t>IeM IDB</t>
  </si>
  <si>
    <t>(5367) jautājumi kp ietvaros</t>
  </si>
  <si>
    <t>(5578) Par dalību sanāksmē</t>
  </si>
  <si>
    <t>SIA "Jūrmalas Namsaimnieks"</t>
  </si>
  <si>
    <t>(5268) Par SIA "Jūrmalas Namsaimnieks" statusu</t>
  </si>
  <si>
    <t>(5349) Par piedāvājumu iesniegšanu EIS</t>
  </si>
  <si>
    <t>Vitālijs Petkevičs</t>
  </si>
  <si>
    <t>(5505) Par apakšuzņēmēja speciālistu</t>
  </si>
  <si>
    <t>Laine Kaupere</t>
  </si>
  <si>
    <t xml:space="preserve">(5481) balstīšanās PA ietvaros </t>
  </si>
  <si>
    <t>FM ALS 2020-23352 (Aizsardzības minstrijas vēst. ar centralizētā degvielas iepirk. dok.)</t>
  </si>
  <si>
    <t>(5426) Par centralizēto degvielas iepirkumu</t>
  </si>
  <si>
    <t>Būtu labi šogad (FM lūgums)</t>
  </si>
  <si>
    <t>(5266) EP secinājumi ekonomikas atveseļoš.</t>
  </si>
  <si>
    <t xml:space="preserve">saglabāts+nosūt.info IUB </t>
  </si>
  <si>
    <t>SIA Rīgas namu pārvaldnieks</t>
  </si>
  <si>
    <t>(5455) par daudzzīvokļu māju</t>
  </si>
  <si>
    <t>(5459) Par izsl.not. vērtēšanu 2.piel, ja pretndents b-ba</t>
  </si>
  <si>
    <t>Ventspils muzejs</t>
  </si>
  <si>
    <t>(5458) Par SP piemērošanu</t>
  </si>
  <si>
    <t>Līva Paulauska, Konkurences padome</t>
  </si>
  <si>
    <t>(5569) Par nolikuma prasībām</t>
  </si>
  <si>
    <t>Valsts darba inspekcija</t>
  </si>
  <si>
    <t>(5532) Par līguma grozījumiem</t>
  </si>
  <si>
    <t>Elisa Janelsiņa BKUS, Bērnu klīniskās universitātes slimnīca</t>
  </si>
  <si>
    <t>(5547) grozījumi nolikumā</t>
  </si>
  <si>
    <t>jāskaņo edus</t>
  </si>
  <si>
    <t>pas "Daugavpils siltumtīkli"</t>
  </si>
  <si>
    <t>(5454) par līguma grozījumiem</t>
  </si>
  <si>
    <t>Ralfs Zariņš (Valsts kase)</t>
  </si>
  <si>
    <t>(5717) par izziņām Covid laikā</t>
  </si>
  <si>
    <t>atbildēts</t>
  </si>
  <si>
    <t>(5652) Doing Business izvērtējums par veiktajām reformām</t>
  </si>
  <si>
    <t>saglabāts+info TAPD</t>
  </si>
  <si>
    <t>Sanita Robežniece, SIA Eiropas dzelzceļa līnijas</t>
  </si>
  <si>
    <t>(5553) Par skaidrojumu sniegšanu</t>
  </si>
  <si>
    <t>Sask. ar E.Muginu</t>
  </si>
  <si>
    <t>(5694) ALS: darbam. 2020-24274, Projekts Plāna projekts "Publiskajā pārvaldē nodarbināto mācīšanās un attīstības stratēģija 2021-2027" VSS-1089</t>
  </si>
  <si>
    <t>precizējams</t>
  </si>
  <si>
    <t>(5614) vecās/jaunās PIL reedakcijas piemērošana grozījumiem</t>
  </si>
  <si>
    <t>Sabina Kataļņikova (RTU)</t>
  </si>
  <si>
    <t>(5635) par procedūras izvēli (IT kursu vadīšana)</t>
  </si>
  <si>
    <t>Edgars Ozols</t>
  </si>
  <si>
    <t>(5588) par semināru</t>
  </si>
  <si>
    <t>(5402) par kvalifikācijas prasībām sakari</t>
  </si>
  <si>
    <t>Atbildam, ka neskatām, lai izvērtē LIKTA priekšlikumus, LIKTA ierosinājumus pārsūtām SM</t>
  </si>
  <si>
    <t>Inese Leitāne</t>
  </si>
  <si>
    <t>(5593) Par vv termiņa pagarināšanu</t>
  </si>
  <si>
    <t>SIA SVYDIS Latvija, Rihards Kaminskis</t>
  </si>
  <si>
    <t>(5673) PIL un SPSIL piemērošana SIA LDZ ritošā sastāva serviss</t>
  </si>
  <si>
    <t>ASD jau sniedza  par šo atzinumu (to izmantoju atbildei)</t>
  </si>
  <si>
    <t>(5667) Par tirgus izpētes veikšanas kārtību</t>
  </si>
  <si>
    <t>Indra Soldāne, Jelgavas pilsētas pašvaldība</t>
  </si>
  <si>
    <t>(5698) Par izziņu atbilstību</t>
  </si>
  <si>
    <t>Daiga Gailīte, Krimuldas novada dome</t>
  </si>
  <si>
    <t>(5744) Par līgumcenas pieaugumu</t>
  </si>
  <si>
    <t>Līva Martinsone, SIA DM Premium</t>
  </si>
  <si>
    <t>(5751) par cenu neatklāšanu ieprikumā, ja tajā ir ap 100 lotes</t>
  </si>
  <si>
    <t>lmt</t>
  </si>
  <si>
    <t>(5612) par SM kvalifikācijas prasībām</t>
  </si>
  <si>
    <t>jaliek edus</t>
  </si>
  <si>
    <t>(5750) grozījumi sakarā ar minim.algas izmaiņām</t>
  </si>
  <si>
    <t xml:space="preserve">(5619) info KP ietvaros/Robežsardze VV grozījumi </t>
  </si>
  <si>
    <t>Kristīne Dupate</t>
  </si>
  <si>
    <t>(5735) intervija par dzimumu līdztiesību publ.iepirkumos</t>
  </si>
  <si>
    <t>intervija 7.janv.ZOOM</t>
  </si>
  <si>
    <t>Samanta/Artis</t>
  </si>
  <si>
    <t>(5764) Par apsardzes pakalpojumu iepirkumiem</t>
  </si>
  <si>
    <t>Jāprecizē</t>
  </si>
  <si>
    <t>Latvijas Ūdensapgādes un kanalizācijas uzņēmumu asociācija</t>
  </si>
  <si>
    <t>info@lwwwwa.lv</t>
  </si>
  <si>
    <t>https://www.lwwwwa.lv/</t>
  </si>
  <si>
    <t>34 biedri+8 asociētie</t>
  </si>
  <si>
    <t>Latvijas Siltumuzņēmumu asociācija</t>
  </si>
  <si>
    <t>Prezidente Ina Bērziņa-Veita</t>
  </si>
  <si>
    <t>tel. 67605706, 26591444</t>
  </si>
  <si>
    <t>http://www.lsua.lv/layout.php?id=3&amp;menu_id=1</t>
  </si>
  <si>
    <t>igauņu ieprikumu cilvēks</t>
  </si>
  <si>
    <t>Evelin Karindi-Kask</t>
  </si>
  <si>
    <t>Department of public procurement and state aid</t>
  </si>
  <si>
    <t>tel +372 611 3501</t>
  </si>
  <si>
    <t>evelin.karindi-kask@fin.ee</t>
  </si>
  <si>
    <t>www.rahandusministeerium.ee | Suur-Ameerika 1, 10122 Tallinn</t>
  </si>
  <si>
    <t>TĪRĀ AUTOTRANSPORTA IERPIKUMU DISKUSIJA</t>
  </si>
  <si>
    <t>Normunds Jurkāns</t>
  </si>
  <si>
    <t xml:space="preserve">Valsts meža dienests ģenerāldirektora vietnieks </t>
  </si>
  <si>
    <t>inga.kalinovska@vmd.gov.lv</t>
  </si>
  <si>
    <t>Inga Kaļinovska</t>
  </si>
  <si>
    <t xml:space="preserve">Valsts meža dienests Valsts īpašuma uzraudzības un apsaimniekošanas daļas vadītāja </t>
  </si>
  <si>
    <t>kristians.grinvalds@rnparvaldnieks.lv</t>
  </si>
  <si>
    <t>Kristiāns Grīnvalds</t>
  </si>
  <si>
    <t xml:space="preserve">SIA “Rīgas namu pārvaldnieks” Pakalpojumu nodrošināšanas pārvaldes Inženiertehniskās nodaļas Autotransporta daļas vadītājs </t>
  </si>
  <si>
    <t>edgars.andersons@lad.gov.lv</t>
  </si>
  <si>
    <t>Edgars Andersons</t>
  </si>
  <si>
    <t>Lauku atbalsta dienesta Administratīvā departamenta Saimniecības daļas vadītājs</t>
  </si>
  <si>
    <t>dainis.reigass@altum.lv</t>
  </si>
  <si>
    <t>Dainis Reigass</t>
  </si>
  <si>
    <t xml:space="preserve">AS Altum Tehniski saimnieciskā nodrošinājuma daļas vadītājs </t>
  </si>
  <si>
    <t>Mareks.Bogdanovics@pvd.gov.lv</t>
  </si>
  <si>
    <t>Mareks Bogdanovičs</t>
  </si>
  <si>
    <t xml:space="preserve">Pārtikas un veterināro dienesta Resursu vadības departamenta Materiālo resursu daļas vadītājs </t>
  </si>
  <si>
    <t>janis.liepins@csdd.gov.lv</t>
  </si>
  <si>
    <t>Jānis Liepiņš</t>
  </si>
  <si>
    <t xml:space="preserve">VAS “Ceļu satiksmes drošības direkcija” Tehniskā departamenta vadītājs </t>
  </si>
  <si>
    <t>Aigars Rudzītis</t>
  </si>
  <si>
    <t xml:space="preserve">VAS “Ceļu satiksmes drošības direkcija” Saimniecības departamenta vadītājs </t>
  </si>
  <si>
    <t>Zane Jēkabsone-Pleika</t>
  </si>
  <si>
    <t xml:space="preserve">VAS “Ceļu satiksmes drošības direkcija” Juridiskā departamenta Iepirkumu daļas juriste </t>
  </si>
  <si>
    <t>Ceļveža fokusgrupa</t>
  </si>
  <si>
    <t>agnese.gudrenika@railbaltica.org</t>
  </si>
  <si>
    <t>Zaneta.Podniece@railbaltica.org</t>
  </si>
  <si>
    <t>baiba.gulbe@railbaltica.org</t>
  </si>
  <si>
    <t>aigars.brivna@varam.gov.lv</t>
  </si>
  <si>
    <t>arija.vecmane@bkus.lv</t>
  </si>
  <si>
    <t>ramona.zaloksne@ventspils.lv</t>
  </si>
  <si>
    <t>Dzeina.Gaile@lvceli.lv</t>
  </si>
  <si>
    <t>Andrejs.Belajevs@riga.lv</t>
  </si>
  <si>
    <t>Tel.c.'21</t>
  </si>
  <si>
    <t>KOPĀ'22</t>
  </si>
  <si>
    <t>Tel.c.'22</t>
  </si>
  <si>
    <t>e-pasts'22</t>
  </si>
  <si>
    <t>vēstule'22</t>
  </si>
  <si>
    <t>KOPĀ'23</t>
  </si>
  <si>
    <t>Tel.c.'23</t>
  </si>
  <si>
    <t>summ</t>
  </si>
  <si>
    <t>jan</t>
  </si>
  <si>
    <t>KOPĀ'17</t>
  </si>
  <si>
    <t>e-pasts'17</t>
  </si>
  <si>
    <t>vēstule'17</t>
  </si>
  <si>
    <t>citi'17</t>
  </si>
  <si>
    <t>vid.d'17</t>
  </si>
  <si>
    <t>KOPĀ'18</t>
  </si>
  <si>
    <t>e-pasts'18</t>
  </si>
  <si>
    <t>vēstule'18</t>
  </si>
  <si>
    <t>citi'18</t>
  </si>
  <si>
    <t>vid.d'18</t>
  </si>
  <si>
    <t>KOPĀ'19</t>
  </si>
  <si>
    <t>e-pasts'19</t>
  </si>
  <si>
    <t>vēstule'19</t>
  </si>
  <si>
    <t>citi'19</t>
  </si>
  <si>
    <t>vid.d'19</t>
  </si>
  <si>
    <t>janvāris</t>
  </si>
  <si>
    <t>jan'19</t>
  </si>
  <si>
    <t>F</t>
  </si>
  <si>
    <t>TAPD dir.</t>
  </si>
  <si>
    <t>jan'17</t>
  </si>
  <si>
    <t>KOPĀ'20</t>
  </si>
  <si>
    <t>e-pasts'20</t>
  </si>
  <si>
    <t>vēstule'20</t>
  </si>
  <si>
    <t>citi'20</t>
  </si>
  <si>
    <t>vid.d'20</t>
  </si>
  <si>
    <t>KOPĀ'21</t>
  </si>
  <si>
    <t>e-pasts'21</t>
  </si>
  <si>
    <t>vēstule'21</t>
  </si>
  <si>
    <t>citi'21</t>
  </si>
  <si>
    <t>vid.d'21</t>
  </si>
  <si>
    <t>vēstule'23</t>
  </si>
  <si>
    <t>feb'17</t>
  </si>
  <si>
    <t>jan'20</t>
  </si>
  <si>
    <t>jan'21</t>
  </si>
  <si>
    <t>mar'17</t>
  </si>
  <si>
    <t>Raimonda</t>
  </si>
  <si>
    <t>apr'17</t>
  </si>
  <si>
    <t>mai'17</t>
  </si>
  <si>
    <t>Sintija S.</t>
  </si>
  <si>
    <t>jun'17</t>
  </si>
  <si>
    <t>februāris</t>
  </si>
  <si>
    <t>feb'19</t>
  </si>
  <si>
    <t>jul'17</t>
  </si>
  <si>
    <t>aug'17</t>
  </si>
  <si>
    <t>sept'17</t>
  </si>
  <si>
    <t>feb'21</t>
  </si>
  <si>
    <t>okt'17</t>
  </si>
  <si>
    <t>feb'20</t>
  </si>
  <si>
    <t>nov'17</t>
  </si>
  <si>
    <t>dec'17</t>
  </si>
  <si>
    <t>jan'18</t>
  </si>
  <si>
    <t>feb'18</t>
  </si>
  <si>
    <t>marts</t>
  </si>
  <si>
    <t>mar'19</t>
  </si>
  <si>
    <t>mar'18</t>
  </si>
  <si>
    <t>apr'18</t>
  </si>
  <si>
    <t>mai'18</t>
  </si>
  <si>
    <t>mar'21</t>
  </si>
  <si>
    <t>jun'18</t>
  </si>
  <si>
    <t>mar'20</t>
  </si>
  <si>
    <t>jul'18</t>
  </si>
  <si>
    <t>aug'18</t>
  </si>
  <si>
    <t>sept'18</t>
  </si>
  <si>
    <t>aprīlis</t>
  </si>
  <si>
    <t>okt'18</t>
  </si>
  <si>
    <t>nov'18</t>
  </si>
  <si>
    <t>apr'19</t>
  </si>
  <si>
    <t>dec'18</t>
  </si>
  <si>
    <t>apr'20</t>
  </si>
  <si>
    <t>maijs</t>
  </si>
  <si>
    <t>mai'19</t>
  </si>
  <si>
    <t>apr'21</t>
  </si>
  <si>
    <t>jun'19</t>
  </si>
  <si>
    <t>jul'19</t>
  </si>
  <si>
    <t>aug'19</t>
  </si>
  <si>
    <t>sept'19</t>
  </si>
  <si>
    <t>okt'19</t>
  </si>
  <si>
    <t>nov'19</t>
  </si>
  <si>
    <t>dec'19</t>
  </si>
  <si>
    <t>jūnijs</t>
  </si>
  <si>
    <t>mai'20</t>
  </si>
  <si>
    <t>mai'21</t>
  </si>
  <si>
    <t>jun'20</t>
  </si>
  <si>
    <t>jul'20</t>
  </si>
  <si>
    <t>aug'20</t>
  </si>
  <si>
    <t>jūlijs</t>
  </si>
  <si>
    <t>sept'20</t>
  </si>
  <si>
    <t>okt'20</t>
  </si>
  <si>
    <t>nov'20</t>
  </si>
  <si>
    <t>jun'21</t>
  </si>
  <si>
    <t>dec'20</t>
  </si>
  <si>
    <t>janv'21</t>
  </si>
  <si>
    <t>jul'22</t>
  </si>
  <si>
    <t>jūl'19</t>
  </si>
  <si>
    <t>augusts</t>
  </si>
  <si>
    <t>jul'21</t>
  </si>
  <si>
    <t>aug'21</t>
  </si>
  <si>
    <t>sep'21</t>
  </si>
  <si>
    <t>okt'21</t>
  </si>
  <si>
    <t>nov'21</t>
  </si>
  <si>
    <t>dec'21</t>
  </si>
  <si>
    <t>septembris</t>
  </si>
  <si>
    <t>oktobris</t>
  </si>
  <si>
    <t>sept'21</t>
  </si>
  <si>
    <t>novembris</t>
  </si>
  <si>
    <t>decembris</t>
  </si>
  <si>
    <t>Skaidrojumu un ieteikumu arhīvs</t>
  </si>
  <si>
    <t>skaidrojumi PIL versijai, kas stājās spēkā 2017.gada 1.martā</t>
  </si>
  <si>
    <t>Skaidrojumi, kas saistīti ar Publisko iepirkumu likumu</t>
  </si>
  <si>
    <t>jPIL</t>
  </si>
  <si>
    <t>22.01.2019.-05.03.2019.</t>
  </si>
  <si>
    <t>https://www.iub.gov.lv/sites/default/files/upload/Skaidrojums_kvalifikacijas_atzisana_20190121.pdf</t>
  </si>
  <si>
    <t>16.05.2017.-21.01.2019.</t>
  </si>
  <si>
    <t>https://www.iub.gov.lv/sites/default/files/upload/Pariepirkumadokumentacijaizvirzitajamprasibamattiecibauzkvalifikacijasatzisanubuvspecialistiem_05_2017.docx.pdf</t>
  </si>
  <si>
    <t>2.piel</t>
  </si>
  <si>
    <t>16.05.2018.-10.09.2018.</t>
  </si>
  <si>
    <t>Skaidrojums par Publisko iepirkumu likuma 2.pielikumā minēto pakalpojumu iepirkumu veikšanas kārtību (Aktualizēts, ņemot vērā 2018.gada 26.aprīļa grozījumu Publisko iepirkumu likumā)</t>
  </si>
  <si>
    <t>31.05.2018.-18.10.2018.</t>
  </si>
  <si>
    <t>Skaidrojums „Kandidātu/pretendentu izslēgšanas noteikumi saistībā ar reģistrāciju ārzonā”</t>
  </si>
  <si>
    <t>??? (W)</t>
  </si>
  <si>
    <t>27.04.2017.-30.06.2017.</t>
  </si>
  <si>
    <t>Skaidrojums par zaļā publiskā iepirkuma piemērošanu līdz 2017.gada 30.jūnijam</t>
  </si>
  <si>
    <t>https://www.iub.gov.lv/sites/default/files/upload/Skaidrojums_par_ZPI_piemerosanu_lidz_30062017_v2.docx</t>
  </si>
  <si>
    <t>https://www.iub.gov.lv/sites/default/files/upload/Skaidrojums_pazinojumi_no1marta_20170928.pdf</t>
  </si>
  <si>
    <t>14.01.2019.-23.04.2019.</t>
  </si>
  <si>
    <t>https://www.iub.gov.lv/sites/default/files/upload/skaidrojums_pirceja_profils_20190114.pdf</t>
  </si>
  <si>
    <t>13.11.2018.-13.01.2019.</t>
  </si>
  <si>
    <t>01.02.2019.-17.04.2019.</t>
  </si>
  <si>
    <t>https://www.iub.gov.lv/sites/default/files/upload/skaidrojums_PIL_liguma_grozijumi_20190201.pdf</t>
  </si>
  <si>
    <t>03.10.2017.-01.02.2019.</t>
  </si>
  <si>
    <t>https://www.iub.gov.lv/sites/default/files/upload/skaidrojums_PIL_liguma_grozijumi_20171003.pdf</t>
  </si>
  <si>
    <t>29.10.2018.-29.01.2019.</t>
  </si>
  <si>
    <t>13.06.2018.-01.06.2018.</t>
  </si>
  <si>
    <t>https://www.iub.gov.lv/sites/default/files/upload/Skaidrojums_PIL_2pielik_20170613.pdf</t>
  </si>
  <si>
    <t>https://www.iub.gov.lv/sites/default/files/upload/skaidrojums_cpv_2pielik_20170320_saraksts.pdf</t>
  </si>
  <si>
    <t>14.09.2016.-28.02.2017.</t>
  </si>
  <si>
    <t>https://www.iub.gov.lv/sites/default/files/upload/skaidrojums_2.pielik_12092016.pdf</t>
  </si>
  <si>
    <t>https://www.iub.gov.lv/sites/default/files/upload/CPV-2016_0419.pdf</t>
  </si>
  <si>
    <t>11.09.2018.-25.04.2019.</t>
  </si>
  <si>
    <t>Skaidrojums par Publisko iepirkumu likuma 2.pielikumā minēto pakalpojumu iepirkumu veikšanas kārtību</t>
  </si>
  <si>
    <t>Sankciju piemērošana iepirkumos</t>
  </si>
  <si>
    <t>08.05.2017.-07.11.2018.</t>
  </si>
  <si>
    <t>https://www.iub.gov.lv/sites/default/files/upload/skaidrojums_PIL_termini_pap_20170508.pdf</t>
  </si>
  <si>
    <t>12.02.2018.-07.08.2018.</t>
  </si>
  <si>
    <t>nod</t>
  </si>
  <si>
    <t>29.03.2018.-01.06.2018.</t>
  </si>
  <si>
    <t>Skaidrojums par nodokļu parādu neesības apliecināšanu (sagatavots sadarbībā ar Valsts ieņēmumu dienestu)</t>
  </si>
  <si>
    <t>Skaidrojumi, kas saistīti ar Sabiedrisko pakalpojumu sniedzēju iepirkumu likumu (bija spēkā līdz 2017.gada 31.martam)</t>
  </si>
  <si>
    <t>prez</t>
  </si>
  <si>
    <t>Vispārīgs skaidrojums par Sabiedrisko pakalpojumu sniedzēju iepirkumu likumu</t>
  </si>
  <si>
    <t>https://www.iub.gov.lv/sites/default/files/upload/SPSIL_2010_0_0.pdf</t>
  </si>
  <si>
    <t>19.03.2014.-08.05.2017.</t>
  </si>
  <si>
    <t>https://www.iub.gov.lv/sites/default/files/upload/vadlinijas_SPS_20140319_0_0.pdf</t>
  </si>
  <si>
    <t>22.06.2012.-18.03.2014.</t>
  </si>
  <si>
    <t>https://www.iub.gov.lv/sites/default/files/upload/SPS_vadinijas_zem%20ES_22062012.pdf</t>
  </si>
  <si>
    <t>Skaidrojums par Sabiedrisko pakalpojumu sniedzēju iepirkuma likuma paziņojumu publicēšanu pēc 1.aprīļa</t>
  </si>
  <si>
    <t>https://www.iub.gov.lv/sites/default/files/upload/skaidrojums_pazinojumi_no_1.aprila_20170323.pdf</t>
  </si>
  <si>
    <t>21.07.2014.-28.02.2017.</t>
  </si>
  <si>
    <t>Vadlīnijas saimnieciski visizdevīgākā piedāvājuma vērtēšanas kritēriju noteikšanai publiskajos iepirkumos</t>
  </si>
  <si>
    <t>https://www.iub.gov.lv/sites/default/files/upload/Vadlinijas-Saimnieciski_visizdev%C4%ABgaka_piedavajuma-krit%C4%93riji_20140721_0.pdf</t>
  </si>
  <si>
    <t>05.04.2011.-28.02.2017.</t>
  </si>
  <si>
    <t>Skaidrojums par Publisko iepirkumu likuma 46.¹ panta un Sabiedrisko pakalpojumu sniedzēju iepirkumu likuma 19.panta piemērošanu, kā arī transportlīdzekļu darbmūža ekspluatācijas izmaksu aprēķināšanas metodikas piemērošanu iepirkumos</t>
  </si>
  <si>
    <t>https://www.iub.gov.lv/sites/default/files/upload/Skaidrojums_PIL_46_1_SPSIL_19_0_0.pdf</t>
  </si>
  <si>
    <t>skaidrojumi PIL versijai, kas bija spēkā līdz 2017.gada 28.februārim</t>
  </si>
  <si>
    <t>??? del</t>
  </si>
  <si>
    <t>20.04.2016.-20.05.2016.</t>
  </si>
  <si>
    <t>https://www.iub.gov.lv/sites/default/files/upload/ieteikumi_JaunaDirekt_06052016.pdf</t>
  </si>
  <si>
    <t>Prezentācija "Grozījumi Publisko iepirkumu likumā"</t>
  </si>
  <si>
    <t>https://www.iub.gov.lv/sites/default/files/upload/Groz%C4%ABjumi%20PIL%20prezentacija2013_0.pdf</t>
  </si>
  <si>
    <t>Vispārīgs skaidrojums par Publisko iepirkumu likuma grozījumiem</t>
  </si>
  <si>
    <t>https://www.iub.gov.lv/sites/default/files/upload/Prezentacija_PIL_03082.pdf</t>
  </si>
  <si>
    <t>https://www.iub.gov.lv/sites/default/files/upload/VAS_PIL%20grozijumi_jaunie_8%2006%202010.pdf</t>
  </si>
  <si>
    <t>Papildu būvdarbu, pakalpojumu un piegāžu iepirkumi (ppt)</t>
  </si>
  <si>
    <t>https://www.iub.gov.lv/sits/default/files/upload/Sarunu%20procedūra_0.pdf</t>
  </si>
  <si>
    <t>e-pied</t>
  </si>
  <si>
    <t>03.04.2014.-28.02.2017.</t>
  </si>
  <si>
    <t>https://www.iub.gov.lv/sites/default/files/upload/skaidrojums_E-piedavajums_20140403_0.pdf</t>
  </si>
  <si>
    <t>http://www.varam.gov.lv/files/text/VARAM_IUB_vadlinijas_iepirkumi_09122013.pdf</t>
  </si>
  <si>
    <t>08.10.2015.-28.02.2017.</t>
  </si>
  <si>
    <t>Skaidrojums par kompensējamo medikamentu iegādi</t>
  </si>
  <si>
    <t>https://www.iub.gov.lv/sites/default/files/upload/skaidrojums_kompensejamo_med_iegade_20151008.pdf</t>
  </si>
  <si>
    <t>centraliz</t>
  </si>
  <si>
    <t>06.11.2013.-28.02.2017.</t>
  </si>
  <si>
    <t>Skaidrojums par pašvaldību un pašvaldības iestāžu pienākumu preces un pakalpojumus iegādāties no centralizēto iepirkumu institūcijas vai ar tās starpniecību</t>
  </si>
  <si>
    <t>https://www.iub.gov.lv/sites/default/files/upload/skaidrojums_pasv_centraliz_31102013_0_0.pdf</t>
  </si>
  <si>
    <t>17.11.2016.-28.02.2017.</t>
  </si>
  <si>
    <t>Skaidrojums par grozījumu veikšanu iepirkuma dokumentācijā</t>
  </si>
  <si>
    <t>https://www.iub.gov.lv/sites/default/files/upload/skaidrojums_gozijumi_17112016.pdf</t>
  </si>
  <si>
    <t>Skaidrojums par publisko iepirkumu jomu regulējošo normatīvo aktu piemērošanu attiecībā uz biedrībām un nodibinājumiem</t>
  </si>
  <si>
    <t>https://www.iub.gov.lv/sites/default/files/upload/skaidrojums_par_biedribam_260411.pdf</t>
  </si>
  <si>
    <t>Iepirkumu izsludināšana Iepirkumu uzraudzības biroja Publikāciju vadības sistēmā, ja iepirkuma priekšmets ir dalīts daļās</t>
  </si>
  <si>
    <t>https://www.iub.gov.lv/sites/default/files/upload/skaidrojums_Dalijums_Dalas_PVS_0311_0.pdf</t>
  </si>
  <si>
    <t>iep.līg</t>
  </si>
  <si>
    <t>26.08.2014.-28.02.2017.</t>
  </si>
  <si>
    <t>Skaidrojums par līgumu publicēšanu saskaņā ar Publisko iepirkumu likuma 8.² panta 13.daļu</t>
  </si>
  <si>
    <t>https://www.iub.gov.lv/sites/default/files/upload/skaidrojums_8prim_ligums_20140108.pdf</t>
  </si>
  <si>
    <t>01.08.2013.-31.12.2013.</t>
  </si>
  <si>
    <t>Skaidrojums par līgumu publicēšanu saskaņā ar Publisko iepirkumu likuma 8.¹ panta astoto daļu (! Piemērojams līgumiem, kas stājas spēkā no 01.08.2013.)</t>
  </si>
  <si>
    <t>https://www.iub.gov.lv/sites/default/files/upload/skaidrojums_8prim_ligums_26082013.pdf</t>
  </si>
  <si>
    <t>30.06.2015.-28.02.2017.</t>
  </si>
  <si>
    <t>Skaidrojums par publiska iepirkuma līguma un vispārīgās vienošanās grozīšanu (Publisko iepirkumu likuma 67.¹ pants)</t>
  </si>
  <si>
    <t>03.08.2012.-30.06.2015.</t>
  </si>
  <si>
    <t>https://www.iub.gov.lv/sites/default/files/upload/67%20prim%20_IepirkumaLigums_030812_0.pdf</t>
  </si>
  <si>
    <t>pārtika</t>
  </si>
  <si>
    <t>17.04.2015.-28.02.2017.</t>
  </si>
  <si>
    <t>Ministru kabineta 2014.gada 28.oktobra noteikumu Nr.673 "Noteikumi par vides kritēriju piemērošanu un piedāvājuma izvēles kritēriju noteikšanu pārtikas produktu piegādes un ēdināšanas pakalpojumu iepirkumiem" piemērošana</t>
  </si>
  <si>
    <t>https://www.iub.gov.lv/sites/default/files/upload/skaidrojums_MKnot673_edinasana_140415.pdf</t>
  </si>
  <si>
    <t>Iepirkumu organizēšana</t>
  </si>
  <si>
    <t>paz</t>
  </si>
  <si>
    <t>Skaidrojums par Publisko iepirkumu likuma paziņojumu publicēšanu no 1.marta</t>
  </si>
  <si>
    <t>https://www.iub.gov.lv/sites/default/files/upload/skaidrojums_pazi%C5%86ojumi_no_1marta_20170321.pdf</t>
  </si>
  <si>
    <t>13.09.2013.-28.02.2017.</t>
  </si>
  <si>
    <t>Skaidrojums par piedāvājuma nodrošinājumu (Publisko iepirkumu likuma 52.pants)</t>
  </si>
  <si>
    <t>https://www.iub.gov.lv/sites/default/files/upload/skaidrojums_par_nodrosinajumu_2013_0.pdf</t>
  </si>
  <si>
    <t>Skaidrojums par iepirkuma procedūras izbeigšanu vai pārtraukšanu saskaņā ar Publisko iepirkumu likuma 38.pantu</t>
  </si>
  <si>
    <t>https://www.iub.gov.lv/sites/default/files/upload/skaidrojums_38pants_20140403.pdf</t>
  </si>
  <si>
    <t>03.12.2010.-19.05.2016.</t>
  </si>
  <si>
    <t>Skaidrojums par interešu konflikta neesamības apliecināšanu saskaņā ar Publisko iepirkumu likumu</t>
  </si>
  <si>
    <t>https://www.iub.gov.lv/sites/default/files/upload/20101203_SKAIDROJUMS-intrkonflikts_0.pdf</t>
  </si>
  <si>
    <t>29.07.2013.-28.02.2017.</t>
  </si>
  <si>
    <t>Skaidrojums par Publisko iepirkumu likuma 3.panta pirmās daļas 2.punkta piemērošanu</t>
  </si>
  <si>
    <t>https://www.iub.gov.lv/sites/default/files/upload/Skaidrojums_par_raidlaiku_29072013_0.pdf</t>
  </si>
  <si>
    <t>02.06.2015.-28.02.2017.</t>
  </si>
  <si>
    <t>Skaidrojums par Publisko iepirkumu likuma 3.panta pirmās daļas 7.punkta piemērošanu</t>
  </si>
  <si>
    <t>https://www.iub.gov.lv/sites/default/files/upload/skaidrojums_in_house_06012015.pdf</t>
  </si>
  <si>
    <t>https://www.iub.gov.lv/sites/default/files/upload/Skaidrojums_PIL_46_1_SPSIL_19_0_1.pdf</t>
  </si>
  <si>
    <t>04.11.2015.-28.02.2017.</t>
  </si>
  <si>
    <t>Skaidrojums par Publisko iepirkumu likuma 48.panta 1.¹ daļas piemērošanu</t>
  </si>
  <si>
    <t>https://www.iub.gov.lv/sites/default/files/upload/skaidrojums_PIL_48p1prim_04112015.pdf</t>
  </si>
  <si>
    <t>14.01.2016.-28.02.2017.</t>
  </si>
  <si>
    <t>Skaidrojums par Publisko iepirkumu likuma 67.¹ panta pirmās daļas 3.punkta un ceturtās daļas piemērošanu</t>
  </si>
  <si>
    <t>https://www.iub.gov.lv/sites/default/files/upload/skaidrojums_67prim%284%29_1130.pdf</t>
  </si>
  <si>
    <t>Skaidrojums par Publisko iepirkumu likuma 8.² panta trešās daļas un 11.panta 1.¹ daļas piemērošanu</t>
  </si>
  <si>
    <t>https://www.iub.gov.lv/sites/default/files/upload/skaidrojums_8prim3d_11p1prim_20140403_0.pdf</t>
  </si>
  <si>
    <t>08.04.2014.-28.02.2017.</t>
  </si>
  <si>
    <t>Ieteikumi tehnisko specifikāciju sagatavošanā (Publisko iepirkumu likuma 17.pants)</t>
  </si>
  <si>
    <t>https://www.iub.gov.lv/sites/default/files/upload/skaidrojums_PIL_17.pants_20140402_0.pdf</t>
  </si>
  <si>
    <t>08.01.2013.-07.04.2014.</t>
  </si>
  <si>
    <t>https://www.iub.gov.lv/sites/default/files/upload/vadlinija_17.pants_.pdf</t>
  </si>
  <si>
    <t>07.09.2011.-01.08.2012.</t>
  </si>
  <si>
    <t>Par publisko iepirkumu līgumā iekļaujamajiem nosacījumiem attiecībā uz apakšuzņēmēju piesaistīšanu un maiņu publisku iepirkuma līgumu izpildē</t>
  </si>
  <si>
    <t>https://www.iub.gov.lv/sites/default/files/upload/Skaidrojums_apaksuznemeji_10112011.pdf</t>
  </si>
  <si>
    <t>https://www.iub.gov.lv/sites/default/files/upload/Skaidrojums_EIS_20180111.pdf</t>
  </si>
  <si>
    <t>01.08.2012.-01.08.2013.</t>
  </si>
  <si>
    <t>https://www.iub.gov.lv/sites/default/files/upload/52pPiedNodrosh_030812.pdf</t>
  </si>
  <si>
    <t>22.11.2013.-01.01.2014.</t>
  </si>
  <si>
    <t>https://www.iub.gov.lv/sites/default/files/upload/skaidrojums_38pants_22112013.pdf</t>
  </si>
  <si>
    <t>31.08.2010.-03.04.2014.</t>
  </si>
  <si>
    <t>https://www.iub.gov.lv/sites/default/files/upload/PIL_38_pants_31082010.pdf</t>
  </si>
  <si>
    <t>07.10.2014.-01.06.2015.</t>
  </si>
  <si>
    <t>https://www.iub.gov.lv/sites/default/files/upload/skaidrojums_in_house_07102014_0.pdf</t>
  </si>
  <si>
    <t>01.08.2013.-01.01.2014.</t>
  </si>
  <si>
    <t>Skaidrojums par Publisko iepirkumu likuma 8.¹ panta trešās daļas un 11.panta 1.¹ daļas piemērošanu</t>
  </si>
  <si>
    <t>https://www.iub.gov.lv/sites/default/files/upload/8prim3d_11p1primd_030812.pdf</t>
  </si>
  <si>
    <t>Vadlīnijas</t>
  </si>
  <si>
    <t>https://www.iub.gov.lv/sites/default/files/upload/Vadlinijas-Saimnieciski_visizdev%C4%ABgaka_piedavajuma-krit%C4%93riji_20140721_1.pdf</t>
  </si>
  <si>
    <t>18.01.2011.-31.12.2014.</t>
  </si>
  <si>
    <t>Vadlīnijas pašvaldību centralizēto publisko iepirkumu organizēšanai (! Piemērojams līdz PIL grozījumiem, kas stājas spēkā 01.01.2014.)</t>
  </si>
  <si>
    <t>https://www.iub.gov.lv/sites/default/files/upload/Vadlinijas_centr_310111.pdf</t>
  </si>
  <si>
    <t>03.04.2014.-20.05.2017.</t>
  </si>
  <si>
    <t>Vadlīnijas Publisko iepirkumu likuma 2.pielikuma "B" daļas pakalpojumu iepirkumu organizēšanai (! Piemērojamas iepirkumiem, kas izsludināti pēc 2013.gada 31.decembra)</t>
  </si>
  <si>
    <t>https://www.iub.gov.lv/sites/default/files/upload/B_dalas_iepirkumi_20140403_0.pdf</t>
  </si>
  <si>
    <t>26.08.2013.-28.02.2017.</t>
  </si>
  <si>
    <t>Vadlīnijas Publisko iepirkumu likuma 8.¹ panta kārtībā organizētu iepirkumu veikšanai (! Piemērojams iepirkumiem, kas izsludināti pēc 2013.gada 31.jūlija)</t>
  </si>
  <si>
    <t>https://www.iub.gov.lv/sites/default/files/upload/vadlinijas_8_prim_22082013_0.pdf</t>
  </si>
  <si>
    <t>08.01.2014.-28.02.2017.</t>
  </si>
  <si>
    <t>Vadlīnijas sarunu procedūru piemērošanai atbilstoši Publisko iepirkumu likuma 62. un 63.pantam (! Piemērojams iepirkumiem, kas izsludināti pēc 2013.gada 31.decembra)</t>
  </si>
  <si>
    <t>https://www.iub.gov.lv/sites/default/files/upload/vadlinijas_SP_20141223_ok_0.pdf</t>
  </si>
  <si>
    <t>15.02.2013.-31.07.2013.</t>
  </si>
  <si>
    <t>Vadlīnijas Publisko iepirkumu likuma 2. pielikuma „B” daļas pakalpojumu iepirkumu organizēšanai (! Piemērojamas iepirkumiem, kas izsludināti līdz 2013.gada 31.jūlijam)</t>
  </si>
  <si>
    <t>https://www.iub.gov.lv/sites/default/files/upload/B_dalas_iepirkumi_2013_0.pdf</t>
  </si>
  <si>
    <t>27.10.2010.-01.08.2012.</t>
  </si>
  <si>
    <t>Metodiskie ieteikumi Publisko iepirkumu likuma 2. pielikuma "B" daļas pakalpojumu iepirkumu organizēšanai</t>
  </si>
  <si>
    <t>https://www.iub.gov.lv/sites/default/files/upload/B_dalas_iepirkumi_15062010_0.pdf</t>
  </si>
  <si>
    <t>30.04.2013.-31.07.2013.</t>
  </si>
  <si>
    <t>Vadlīnijas Publisko iepirkumu likuma 8.¹ panta kārtībā organizētu iepirkumu veikšanai (! Piemērojams iepirkumiem, kas izsludināti līdz 2013.gada 31.jūlijam)</t>
  </si>
  <si>
    <t>https://www.iub.gov.lv/sites/default/files/upload/vadlinijas_8_prim_2013_2_0.pdf</t>
  </si>
  <si>
    <t>09.08.2010.-01.08.2012.</t>
  </si>
  <si>
    <t>Metodiski ieteikumi Publisko iepirkumu likuma 8.¹ panta kārtībā organizētiem iepirkumiem</t>
  </si>
  <si>
    <t>https://www.iub.gov.lv/sites/default/files/upload/2010_8_prim_skaidrojums_AUGUSTS_PDF.pdf</t>
  </si>
  <si>
    <t>13.08.2013.-31.12.2013.</t>
  </si>
  <si>
    <t>Vadlīnijas sarunu procedūru piemērošanai atbilstoši Publisko iepirkumu likuma 62. un 63.pantam(! Piemērojams iepirkumiem, kas izsludināti pēc 2013.gada 31.jūlija)</t>
  </si>
  <si>
    <t>https://www.iub.gov.lv/sites/default/files/upload/vadlinijas_SP_30072013_0.pdf</t>
  </si>
  <si>
    <t>28.11.2012.-31.07.2013.</t>
  </si>
  <si>
    <t>Vadlīnijas sarunu procedūru piemērošanai atbilstoši Publisko iepirkumu likuma 62. un 63.pantam(! Piemērojams iepirkumiem, kas izsludināti līdz 2013.gada 31.jūlijam)</t>
  </si>
  <si>
    <t>https://www.iub.gov.lv/sites/default/files/upload/vadlinijas_SP_24012013_0.pdf</t>
  </si>
  <si>
    <t>22.05.2012.-01.08.2012.</t>
  </si>
  <si>
    <t>Vadlīnijas sarunu procedūru piemērošanai atbilstoši Publisko iepirkumu likuma 62. un 63.pantam</t>
  </si>
  <si>
    <t>https://www.iub.gov.lv/sites/default/files/upload/vadlinijas_SarunuProceduras_21052012.pdf</t>
  </si>
  <si>
    <t>Kandidātu un pretendentu atlase un piedāvājumu izvēle</t>
  </si>
  <si>
    <t>05.10.2009.-19.05.2016.</t>
  </si>
  <si>
    <t>Skaidrojums par izziņu par savu kopējo finanšu apgrozījumu saskaņā ar Publisko iepirkumu likuma 41.panta pirmās daļas 3.punktu</t>
  </si>
  <si>
    <t>https://www.iub.gov.lv/sites/default/files/upload/PIL_41_pants_05102009.pdf</t>
  </si>
  <si>
    <t>16.08.2013.-28.02.2017.</t>
  </si>
  <si>
    <t>Skaidrojums par pasūtītāja rīcību (iepirkuma procedūras pārtraukšanu) viena atlases prasībām atbilstoša pieteikuma vai piedāvājuma gadījumā (! Piemērojams iepirkumiem, kas izsludināti pēc 31.07.2013.)</t>
  </si>
  <si>
    <t>https://www.iub.gov.lv/sites/default/files/upload/PIL_54_56pants_01082013.pdf</t>
  </si>
  <si>
    <t>16.11.2012.-31.07.2013.</t>
  </si>
  <si>
    <t>Skaidrojums par pasūtītāja rīcību (iepirkuma procedūras pārtraukšanu) viena atlases prasībām atbilstoša pieteikuma vai piedāvājuma gadījumā (Publisko iepirkumu likuma 54.panta otrā un trešā daļa un 56.panta septītā un astotā daļa) (! Piemēro iepirkumiem, kas izsludināti līdz 31.07.2013.)</t>
  </si>
  <si>
    <t>https://www.iub.gov.lv/sites/default/files/upload/PIL_54_56pants_16112012.pdf</t>
  </si>
  <si>
    <t>Skaidrojums par papildu informācijas un preču paraugu pieprasīšanu iepirkuma procedūrās (Publisko iepirkumu likuma 45.pants)</t>
  </si>
  <si>
    <t>https://www.iub.gov.lv/sites/default/files/upload/45pants_030812.pdf</t>
  </si>
  <si>
    <t>Likumā noteiktie termiņi</t>
  </si>
  <si>
    <t>https://www.iub.gov.lv/sites/default/files/upload/skaidrojums_PIL_termini_20170410.pdf</t>
  </si>
  <si>
    <t>16.06.2010.-28.02.2017.</t>
  </si>
  <si>
    <t>Pieteikumu un piedāvājumu iesniegšanas termiņu pagarināšana iepirkuma procedūrās</t>
  </si>
  <si>
    <t>https://www.iub.gov.lv/sites/default/files/upload/Terminu_pagarinasana_15062010_0.pdf</t>
  </si>
  <si>
    <t>23.12.2016.-28.03.2017.</t>
  </si>
  <si>
    <t>https://www.iub.gov.lv/sites/default/files/upload/skaidrojums_kvalifikacijas_atzisana_b%C5%ABvspecialistiem_23122016_0.pdf</t>
  </si>
  <si>
    <t>03.08.2012.-28.02.2017.</t>
  </si>
  <si>
    <t>Skaidrojums par iepirkuma līguma termiņu (Publisko iepirkumu likuma 67.panta trešā un 3.¹ daļa)</t>
  </si>
  <si>
    <t>https://www.iub.gov.lv/sites/default/files/upload/67p_ligTerm_030812_0.pdf</t>
  </si>
  <si>
    <t>21.12.2012.-28.02.2017.</t>
  </si>
  <si>
    <t>Iepirkuma līguma vai vispārīgās vienošanās noslēgšana</t>
  </si>
  <si>
    <t>https://www.iub.gov.lv/sites/default/files/upload/Liguma_slegsana_21122012_0_0.pdf</t>
  </si>
  <si>
    <t>Likumā noteikto termiņu aprēķināšana</t>
  </si>
  <si>
    <t>https://www.iub.gov.lv/sites/default/files/upload/Termini_25022013.pdf</t>
  </si>
  <si>
    <t>https://www.iub.gov.lv/sites/default/files/upload/Termini_15062010.pdf</t>
  </si>
  <si>
    <t>Pieteikumu un piedāvājumu iesniegšanas termiņu saīsināšana iepirkuma procedūrās</t>
  </si>
  <si>
    <t>https://www.iub.gov.lv/sites/default/files/upload/Terminu_saisinasana_16062010.pdf</t>
  </si>
  <si>
    <t>Skaidrojums par iesniegumu iesniegšanas termiņiem pamatojoties uz Publisko iepirkumu likuma 83.pantu</t>
  </si>
  <si>
    <t>https://www.iub.gov.lv/sites/default/files/upload/skaidrojums_par_iesniegumiem_0311.pdf</t>
  </si>
  <si>
    <t>27.11.2009.-03.08.2012.</t>
  </si>
  <si>
    <t>Skaidrojums par iepirkuma līguma termiņiem</t>
  </si>
  <si>
    <t>https://www.iub.gov.lv/sites/default/files/upload/skaidrojums_Iepirkuma_ligumu_termini_27112009.pdf</t>
  </si>
  <si>
    <t>Izslēgšanas nosacījumu pārbaude</t>
  </si>
  <si>
    <t>23.10.2015.-20.05.2016.</t>
  </si>
  <si>
    <t>Atbildes uz jautājumiem par Publisko iepirkumu likumā paredzēto izslēgšanas noteikumu piemērošanu no 2015.gada 1.augusta</t>
  </si>
  <si>
    <t>https://www.iub.gov.lv/sites/default/files/upload/skaidrojums_jautajumi_izsl.not_21102015.pdf</t>
  </si>
  <si>
    <t>30.10.2015.-20.05.2016.</t>
  </si>
  <si>
    <t>Skaidrojums par Publisko iepirkumu likuma 8.² panta piektajā daļā un 39.¹ panta pirmajā daļā noteikto izslēgšanas nosacījumu pārbaudi attiecībā uz pretendentu, kas ir atvasināta publiska persona</t>
  </si>
  <si>
    <t>https://www.iub.gov.lv/sites/default/files/upload/skaidrojums_AtvasinatuPubliskuPersonuP%C4%81rbaude_PIL39.1_aktualizets%2020102015.pdf</t>
  </si>
  <si>
    <t>Skaidrojums par Publisko iepirkumu likuma 39.¹ panta pirmās daļas 1.punktā noteikto izslēgšanas nosacījumu pārbaudi attiecībā uz Latvijā reģistrētiem kandidātiem vai pretendentiem</t>
  </si>
  <si>
    <t>https://www.iub.gov.lv/sites/default/files/upload/skaidrojums_PIL_39prim_06012015.pdf</t>
  </si>
  <si>
    <t>Skaidrojums par Publisko iepirkumu likuma 39.panta pirmās daļas 6., 7., 8. un 9.punkta piemērošanu, ievērojot Satversmes tiesas 2011.gada 3.novembra spriedumu lietā Nr.2011-05-01</t>
  </si>
  <si>
    <t>https://www.iub.gov.lv/sites/default/files/upload/skaidrojums_PIL39(1)6_ST_lemums.pdf</t>
  </si>
  <si>
    <t>24.11.2014.-29.10.2015.</t>
  </si>
  <si>
    <t>https://www.iub.gov.lv/sites/default/files/upload/skaidrojums_AtvasinatuPubliskuPersonuP%C4%81rbaude_PIL39.1_241114.pdf</t>
  </si>
  <si>
    <t>02.01.2014.-02.10.2014.</t>
  </si>
  <si>
    <t>Skaidrojums par izslēgšanas noteikumu piemērošanu no 2014.gada 1.janvāra</t>
  </si>
  <si>
    <t>https://www.iub.gov.lv/sites/default/files/upload/Skaidrojums_par_izslegsan_nosac_2014.pdf</t>
  </si>
  <si>
    <t>Skaidrojums par nodokļu parādu pārbaudi no 2013.gada 1.augusta (! Piemērojams iepirkumiem, kas izsludināti pēc 31.07.2013.)</t>
  </si>
  <si>
    <t>https://www.iub.gov.lv/sites/default/files/upload/Skaidrojums_39p_1d_5p.pdf</t>
  </si>
  <si>
    <t>01.04.2013.-31.07.2013.</t>
  </si>
  <si>
    <t>Skaidrojums par Valsts ieņēmumu dienesta administrēto nodokļu parādu pārbaudi no 2013.gada 1.aprīļa (! Piemēro iepirkumiem, kas izsludināti līdz 31.07.2013.)</t>
  </si>
  <si>
    <t>https://www.iub.gov.lv/sites/default/files/upload/PIL_39_pants_08042013.pdf</t>
  </si>
  <si>
    <t>08.04.2013.-31.07.2013.</t>
  </si>
  <si>
    <t>Skaidrojums par Valsts ieņēmumu dienesta administrēto nodokļu parādu pārbaudi no 2013.gada 1.aprīļa</t>
  </si>
  <si>
    <t>algas</t>
  </si>
  <si>
    <t>08.11.2011.-10.02.2012.</t>
  </si>
  <si>
    <t>Skaidrojums par Publisko iepirkumu likuma 39.panta pirmās daļas 6. un 7.punkta piemērošanu mikrouzņēmumu nodokļu maksātājiem</t>
  </si>
  <si>
    <t>https://www.iub.gov.lv/sites/default/files/upload/FMsk_70_mikro_25072011_0.pdf</t>
  </si>
  <si>
    <t>Skaidrojums par kandidāta vai pretendenta darba ņēmēju mēneša vidējo darba ienākumu aprēķināšanu un piemērošanu saskaņā ar Publiskā iepirkumu likuma 39.panta pirmās daļas 6.-9.punktu</t>
  </si>
  <si>
    <t>https://www.iub.gov.lv/sites/default/files/upload/skaidrojums_39p1d6-9_25102010_0.pdf</t>
  </si>
  <si>
    <t>Skaidrojums par kandidātu un pretendentu izslēgšanas noteikumiem saskaņā ar Publisko iepirkumu likuma 39.panta piemērošanu</t>
  </si>
  <si>
    <t>https://www.iub.gov.lv/sites/default/files/upload/PIL_39_pants_24082010.pdf</t>
  </si>
  <si>
    <t>Eiropas vienotais iepirkuma procedūras dokuments</t>
  </si>
  <si>
    <t>del</t>
  </si>
  <si>
    <t>06.06.2016.-04.01.2017.</t>
  </si>
  <si>
    <t>https://www.iub.gov.lv/sites/default/files/upload/skaidrojums_ESPD_20170104.pdf</t>
  </si>
  <si>
    <t>Priekšizpētes veikšana</t>
  </si>
  <si>
    <t>05.10.2017.-23.10.2017.</t>
  </si>
  <si>
    <t>https://www.iub.gov.lv/sites/default/files/upload/Skaidrojums_prieksizpete_20171005.pdf</t>
  </si>
  <si>
    <t>12.06.2017.-04.10.2017.</t>
  </si>
  <si>
    <t>https://www.iub.gov.lv/sites/default/files/upload/Skaidrojums_prieksizpete_20170612.pdf</t>
  </si>
  <si>
    <t>08.04.2013.-11.06.2017.</t>
  </si>
  <si>
    <t>https://www.iub.gov.lv/sites/default/files/upload/Skaidrojums_ligumcenas_prieksizpete_08042013.pdf</t>
  </si>
  <si>
    <t>Skaidrojums par iepirkumu veikšanu pirms ES fondu projekta iesnieguma sagatavošanas (word)</t>
  </si>
  <si>
    <t>https://www.iub.gov.lv/sites/default/files/upload/ftp/item_file_2235_iepirkumi_pirms_projekta_apstiprinasanas_2.doc</t>
  </si>
  <si>
    <t>pēd.5 gadus turam?</t>
  </si>
  <si>
    <t>ES fondu apguvējiem</t>
  </si>
  <si>
    <t xml:space="preserve">Metodika par iepirkumu pirmspārbaužu veikšanu sadarbības iestādei Eiropas Savienības struktūrfondu un Kohēzijas fonda 2014.-2020.gada plānošanas periodā </t>
  </si>
  <si>
    <t>(pielikumi .zip)</t>
  </si>
  <si>
    <t xml:space="preserve">Metodika par iepirkumu pirmspārbaužu veikšanu sadarbības iestādei Eiropas Savienības struktūrfondu un Kohēzijas fonda 2014.-2020.gada plānošanas periodā; </t>
  </si>
  <si>
    <t>Metodika par iepirkumu pirmspārbaužu veikšanu sadarbības iestādei Eiropas Savienības struktūrfondu un Kohēzijas fonda 2014.-2020.gada plānošanas periodā</t>
  </si>
  <si>
    <t>/! Piemērojama iepirkumiem, kas izsludināti no 01.03.2017.</t>
  </si>
  <si>
    <t>/ ! Piemērojama iepirkumiem, kas izsludināti no 20.05.2016.</t>
  </si>
  <si>
    <t>Metodika par iepirkumu pirmspārbaužu veikšanu atbildīgajām iestādēm un sadarbības iestādēm</t>
  </si>
  <si>
    <t>/ ! Atjaunota, ņemot vērā Publisko iepirkumu likuma grozījumus, kas stājās spēkā 01.08.2015.</t>
  </si>
  <si>
    <t>/ ! Atjaunota ņemot vērā normatīvo aktu grozījumus, kas stājās spēkā 01.01.2014.</t>
  </si>
  <si>
    <t>/ ! Atjaunota atbilstoši MK noteikumu Nr.299 nosacījumiem</t>
  </si>
  <si>
    <t>/ ! Piemēro iepirkumiem, kas izsludināti pēc 31.07.2013.</t>
  </si>
  <si>
    <t>/ ! Piemēro iepirkumiem, kas izsludināti līdz 31.07.2013.</t>
  </si>
  <si>
    <t>Skaidrojumi un ieteikumi</t>
  </si>
  <si>
    <t>Sadaļā Biežāk uzdotie jautājumi apkopoti biežāk uzdotie jautājumi par publiskos iepirkumus regulējošo normatīvo aktu piemērošanu un sniegtas atbildes standartsituācijās.</t>
  </si>
  <si>
    <t>Skaidrojumi un ieteikumi, kas tehniski neatbilst jaunajam publiskos iepirkumus regulējošajam normatīvajam regulējumam, piemēram, neatbilst atsauces uz pantiem, bet pēc būtības skaidrojums nemainās, ir pārvietoti uz sadaļas ARHĪVU.</t>
  </si>
  <si>
    <t>Jaunie un atjaunotie/ precizētie skaidrojumi</t>
  </si>
  <si>
    <t>Vadlīnijas atklāta konkursa nolikuma sagatavošanai “Atklāta konkursa nolikums “Soli pa solim” (atjaunotas ņemot vērā grozījumus Starptautisko un Latvijas Republikas nacionālo sankciju likumā)</t>
  </si>
  <si>
    <t>e-rēķini</t>
  </si>
  <si>
    <t>Vadlīnijas centralizēto iepirkumu veikšanai (pielikums: shēma A3 formātā)</t>
  </si>
  <si>
    <t>(atgādinājums 05.12.2018.)</t>
  </si>
  <si>
    <t>VRAA skaidrojums: Hipersaites iegūšana uz konkrētā pasūtītāja izsludinātiem iepirkumiem jeb saite uz pircēja profilu</t>
  </si>
  <si>
    <t>Iepirkumu vadlīnijas sabiedrisko pakalpojumu sniedzējiem (stājas spēkā 2019.gada 7.maijā)</t>
  </si>
  <si>
    <t>Aktuālie grozījumi publisko iepirkumu regulējumā</t>
  </si>
  <si>
    <t>ziņa „Paziņojuma par līgumu aizpildīšana, saņemot datus no Elektronisko iepirkumu sistēmas"</t>
  </si>
  <si>
    <t>J</t>
  </si>
  <si>
    <t>(pielikums: shēma A3 formātā)</t>
  </si>
  <si>
    <t>Par iepirkumu ielu, ceļu un laukumu ikdienas uzturēšanai</t>
  </si>
  <si>
    <t>Informācija par dabasgāzes iepirkumu pēc 2017.gada 3.aprīļa</t>
  </si>
  <si>
    <t>Par klasifikācijas prasības attiecināšanu uz publisko būvdarbu iepirkumiem</t>
  </si>
  <si>
    <t>Skaidrojums par būvkomersantu kvalifikācijas klasēm saistībā ar Publisko iepirkumu regulējumu</t>
  </si>
  <si>
    <t>Publisko iepirkumu likuma un Sabiedrisko pakalpojumu sniedzēju iepirkumu likuma 2.pielikumā minēto pakalpojumu CPV kodu izvērsts saraksts (pdf) un CPV kodi, kas vairs neietilpst likuma 2.pielikumā (pdf)</t>
  </si>
  <si>
    <t>CPV kodu izvērsts saraksts (pdf)</t>
  </si>
  <si>
    <t>CPV kodi, kas vairs neietilpst likuma 2.pielikumā (pdf)</t>
  </si>
  <si>
    <t>Iepirkumu norise</t>
  </si>
  <si>
    <t>Infografika par iesniegumu iesniegšanas un līgumu noslēgšanas termiņiem 
1.lapa – iesnieguma par iepirkuma procedūras dokumentos iekļautajām prasībām termiņa noteikšana (PIL 68.panta trešā daļa)
2.lapa – iesnieguma par iepirkuma rezultātiem termiņa noteikšana (PIL 68.panta pirmā daļa)
3.lapa - Iepirkuma līguma noslēgšanas termiņa noteikšana (PIL 60.pants)</t>
  </si>
  <si>
    <t>1.lapa – iesnieguma par iepirkuma procedūras dokumentos iekļautajām prasībām termiņa noteikšana (PIL 68.panta trešā daļa)</t>
  </si>
  <si>
    <t>2.lapa – iesnieguma par iepirkuma rezultātiem termiņa noteikšana (PIL 68.panta pirmā daļa)</t>
  </si>
  <si>
    <t>3.lapa - Iepirkuma līguma noslēgšanas termiņa noteikšana (PIL 60.pants)</t>
  </si>
  <si>
    <t>Skaidrojums par paziņojumu par līguma slēgšanas tiesību piešķiršanu iepirkuma procedūrā, kuras rezultātā tiek slēgti vairāki secīgi līgumi.</t>
  </si>
  <si>
    <t>Līguma izpilde</t>
  </si>
  <si>
    <t>Ārzona publiskajos iepirkumos</t>
  </si>
  <si>
    <t>Ārzonas valstu un teritoriju saraksts</t>
  </si>
  <si>
    <t>Sankcijas publiskajos iepirkumos</t>
  </si>
  <si>
    <t>(pielikums: jautājumi-atbildes)</t>
  </si>
  <si>
    <t>Mīti un patiesība par “naudas atmazgāšanas” apkarošanu un starptautisko finanšu sankciju ievērošanu</t>
  </si>
  <si>
    <t>(Finanšu nozares asociācijas sagatavotais materiāls)</t>
  </si>
  <si>
    <t>Ārlietu ministrijas lekciju cikls “Sankciju likuma efektīva ieviešana Latvijā”</t>
  </si>
  <si>
    <t>LPS tiešsaistes diskusija "Starptautisko un LR nacionālo sankciju likuma piemērošana iepirkumu organizēšanā pašvaldībās"</t>
  </si>
  <si>
    <t>Grozījumi Starptautisko un Latvijas Republikas nacionālo sankciju likumā</t>
  </si>
  <si>
    <t>Eiropas Komisijas elektroniskās sistēmas</t>
  </si>
  <si>
    <t>(dokuments word formātā</t>
  </si>
  <si>
    <t>un EK tīmekļvietne)</t>
  </si>
  <si>
    <t>e-Certis tiešsaistes sistēma</t>
  </si>
  <si>
    <t>Iekšējā tirgus informācijas sistēma (IMI)</t>
  </si>
  <si>
    <t>Elektroniskie rēķini (e-rēķini)</t>
  </si>
  <si>
    <t>Elektroniskie iepirkumi</t>
  </si>
  <si>
    <t>Iepirkumu plānu publicēšana</t>
  </si>
  <si>
    <t>E-konkursu sistēmas izmantošana iepirkuma procedūrām, kuras uzsāktas sākot ar 01.10.2017.</t>
  </si>
  <si>
    <t>E-konkursu sistēmas izmantošana iepirkuma procedūrām, kuras uzsāktas ar 01.04.2018.</t>
  </si>
  <si>
    <t>ES fondu un EEZ/NFI apguvējiem</t>
  </si>
  <si>
    <t>Eiropas Komisijas norādījumi praktizējošiem speciālistiem (2018.gads)</t>
  </si>
  <si>
    <t>(EK norādījumu 2015.gada redakcija)</t>
  </si>
  <si>
    <t>Informācija EK tīmekļvietnē</t>
  </si>
  <si>
    <t>Skaidrojums par priekšizpētes veikšanu paredzamās līgumcenas noteikšanai iepirkumu līgumu noslēgšanai, kuru finansējums ir saistīts ar Eiropas Savienības fondu vai Eiropas Ekonomikas zonas un Norvēģijas finanšu instrumenta līdzekļiem</t>
  </si>
  <si>
    <t>Metodika par iepirkumu pirmspārbaužu veikšanu sadarbības iestādei Eiropas Savienības struktūrfondu un Kohēzijas fonda 2014.-2020.gada plānošanas periodā (pielikumi .zip)</t>
  </si>
  <si>
    <t>Metodika par iepirkumu pirmspārbaužu veikšanu programmas apsaimniekotājiem un aģentūrām 2014.–2021.gada periodā (word)
1.PIELIKUMS metodikai par iepirkumu pirmspārbaužu veikšanu programmas apsaimniekotājiem un aģentūrām 2014.-2021.gada periodā</t>
  </si>
  <si>
    <t>Depozīta maksājumi</t>
  </si>
  <si>
    <t>Skaidrojums par depozīta maksājumiem</t>
  </si>
  <si>
    <t>Administratīvā pārkāpuma lietvedības norise Iepirkumu uzraudzības birojā</t>
  </si>
  <si>
    <t>Prezentācija “Administratīvie pārkāpumi publisko iepirkumu un publiskās un privātās partnerības jomā”</t>
  </si>
  <si>
    <t>Skaidrojums „Ziņo par pārkāpumiem iepirkumos!"</t>
  </si>
  <si>
    <t>Skaidrojums par administratīvā pārkāpuma lietvedības norisi Iepirkumu uzraudzības birojā</t>
  </si>
  <si>
    <t>Prezentācija “Publisko iepirkumu likuma aktualitātes” (video)</t>
  </si>
  <si>
    <t>Prezentācija "Jaunais Publisko iepirkumu likums un aktualitātes" (video)</t>
  </si>
  <si>
    <t>Skaidrojums par Publisko iepirkumu likuma 61., 62.panta un 64.panta pirmās daļas piemērošanu attiecībā uz iepirkuma līgumiem, kas noslēgti līdz 2017.gada 28.februārim</t>
  </si>
  <si>
    <t>Skaidrojumi, kas saistīti ar Sabiedrisko pakalpojumu sniedzēju iepirkumu likumu</t>
  </si>
  <si>
    <t>Prezentācija "Jaunais Sabiedrisko pakalpojumu sniedzēju iepirkumu likums"</t>
  </si>
  <si>
    <t>Iepirkumu vadlīnijas sabiedrisko pakalpojumu sniedzējiem (spēkā līdz 2019.gada 6.maijam)</t>
  </si>
  <si>
    <t>Iepirkumu vadlīnijas sabiedrisko pakalpojumu sniedzējiem !!! (stājas spēkā 2019.gada 7.maijā)</t>
  </si>
  <si>
    <t>Skaidrojumi, kas saistīti ar Aizsardzības un drošības jomas iepirkumu likumu</t>
  </si>
  <si>
    <t>Prezentācija “Aizsardzības un drošības jomas iepirkumu likums”</t>
  </si>
  <si>
    <t>Izslēgšanas nosacījumu pārbaude ADJIL iepirkumiem</t>
  </si>
  <si>
    <t>Administratīvā rajona tiesas Rīgas tiesu nams</t>
  </si>
  <si>
    <t>(2173) Par IUB nodokļu parāda neesamības apliecināšanas skaidrojumu</t>
  </si>
  <si>
    <t>sask. D.Gaile un M.Oga</t>
  </si>
  <si>
    <t>(1002) par nozares rokasgrāmatu</t>
  </si>
  <si>
    <t>pie Agneses skaņošanā</t>
  </si>
  <si>
    <t>(1990) Instrukcija par drošības prasībām informācijas un komunikācijas tehnoloģiju produktu un pakalpojumu publiskajos iepirkumos</t>
  </si>
  <si>
    <t>informācija par centralizāciju</t>
  </si>
  <si>
    <t>Aizsardzības ministrija NBS Artūrs Oņiščenko (students NBS)</t>
  </si>
  <si>
    <t>(46) par konsultācijas sniegšanu</t>
  </si>
  <si>
    <t>Aizsardzības ministrija, Andris Jaško</t>
  </si>
  <si>
    <t>(232) par sanāksmi veselības apdrošināšanas iepirkumu organizēšanā 29.01.2019.</t>
  </si>
  <si>
    <t>izrunāts telefoniski; IUB sanāksmē nepiedalīsies</t>
  </si>
  <si>
    <t>Aizsardzības ministrija, EM, VNĪ</t>
  </si>
  <si>
    <t>(641) par papildinājumu degvielas/ elektrības iepirkumam</t>
  </si>
  <si>
    <t>Akadēmiskās informācijas centrs</t>
  </si>
  <si>
    <t>(728) par līguma grozījumiem</t>
  </si>
  <si>
    <t>Aleksandrs Dorogušs</t>
  </si>
  <si>
    <t>(1241) par interešu konfliktu</t>
  </si>
  <si>
    <t>Aleksandrs Kozlovskis</t>
  </si>
  <si>
    <t>(571) Par noteikumiem, kas jāievēro ārzemniekiem</t>
  </si>
  <si>
    <t>Altum, Ivars Rubenis</t>
  </si>
  <si>
    <t>(2359) nesapratu problēmu.. traktoru apkalpojošais personāls kļūst par pasūtītāja darbiniekiem</t>
  </si>
  <si>
    <t>Antra Boča, viespētniece</t>
  </si>
  <si>
    <t>(2729) Par iepirkuma procedūru piemērošanu LLU (analīzes)</t>
  </si>
  <si>
    <t>inic. par ofšoru sarakstu</t>
  </si>
  <si>
    <t>(575) PIL 40(3) dokumen.izsniegš.</t>
  </si>
  <si>
    <t>(1184) ieteikumi komandējumu iepirkumiem</t>
  </si>
  <si>
    <t>Pie Agneses</t>
  </si>
  <si>
    <t>(1366) Grozījumi Starptautisko un Latvijas Republikas nacionālo sankciju likumā</t>
  </si>
  <si>
    <t>NA</t>
  </si>
  <si>
    <t>Sankciju piemērošana publiskajos iepirkumos (IUB skaidrojuma precizēšana)</t>
  </si>
  <si>
    <t>sask. ar E. Muginu un D.Gaili</t>
  </si>
  <si>
    <t>Ārlietu ministrija &amp; FM</t>
  </si>
  <si>
    <t>(1709) par sanāksmi Ārlietu ministrijā (Sankciju likuma grozījumi)</t>
  </si>
  <si>
    <t>sask. S.Muceniece</t>
  </si>
  <si>
    <t>Ārlietu ministrija, Sintija Ķikste</t>
  </si>
  <si>
    <t>(2087) par ieteikumiem komandējumu pakalpojumu iepirkumiem</t>
  </si>
  <si>
    <t>Ārlietu ministrija/ FM</t>
  </si>
  <si>
    <t xml:space="preserve">(1806) Sankciju rīks </t>
  </si>
  <si>
    <t>AS "Ditton pievadķēžu rūpnīca"</t>
  </si>
  <si>
    <t>(1800) jautājumi par PIL piemērošanu</t>
  </si>
  <si>
    <t>Atbalsta centrs ģimenēm un bērniem ar īpašām vajadzībām "Cimdiņš'</t>
  </si>
  <si>
    <t>(1328) Lūdz skaidrojumu par pasūtītāju Publ.iepirkuma likuma izpratnē</t>
  </si>
  <si>
    <t>Autotransporta direkcija Valsts SIA</t>
  </si>
  <si>
    <t>(148) Par vērtēšanas kritēriju</t>
  </si>
  <si>
    <t>Baložu siltums, SIA</t>
  </si>
  <si>
    <t>(96) statusa maiņa</t>
  </si>
  <si>
    <t>Baltijas Datoru akadēmija, Elīna Plāne</t>
  </si>
  <si>
    <t>(1561) dzīves situācijas apraksts "Dalība valsts uin pašvaldību iepirkumos"</t>
  </si>
  <si>
    <t>sask.E.Mozga</t>
  </si>
  <si>
    <t>(1723) Dzīves situācija 2.iterācija</t>
  </si>
  <si>
    <t>sask.Signe</t>
  </si>
  <si>
    <t>(1991) Dzīves situācija 4.iterācija</t>
  </si>
  <si>
    <t>sask.E.Mozga, M.Oga</t>
  </si>
  <si>
    <t>(2063) Dzīves situācija 6.iterācija (final)</t>
  </si>
  <si>
    <t>(1876) Dzīves situācija 3.iterācija</t>
  </si>
  <si>
    <t>sask.E.Mugina, E.Mozga</t>
  </si>
  <si>
    <t>Balvu nov.pašv., Sarmīte Gržibovska</t>
  </si>
  <si>
    <t xml:space="preserve">(43) par PIL 10 (2) </t>
  </si>
  <si>
    <t>Balvu novada pašvaldība, Linda Lapse</t>
  </si>
  <si>
    <t xml:space="preserve">(2062) iepirkumu komisija - 2/3 no 5 ir cik? </t>
  </si>
  <si>
    <t>Bauskas novada dome</t>
  </si>
  <si>
    <t>(1558) par iepirkuma līguma grozījumiem</t>
  </si>
  <si>
    <t>Carnikavas Komunālserviss</t>
  </si>
  <si>
    <t>(1992) Par viedokļa sniegšanu (par būvdarbu termiņa precizēšanu pirms līguma slēgšanas)</t>
  </si>
  <si>
    <t>(2138) Par lēmumam pieņemšanu AK saistībā ar valsts Kases aizņēmuma saņemšanu</t>
  </si>
  <si>
    <t>sask. ar L.Jaunrozi</t>
  </si>
  <si>
    <t>Ceļu pārvalde</t>
  </si>
  <si>
    <t>(278) PIL 61_3_4</t>
  </si>
  <si>
    <t>Cēsu Klīnika, Sanita Sīle-Aniņa</t>
  </si>
  <si>
    <t>(2671) Iepirkuma līguma pielikumu publices. pirc.prof.</t>
  </si>
  <si>
    <t>(1995) PIL 10(2) piemērošana</t>
  </si>
  <si>
    <t>Cēsu klīnika, Sanita Sīle</t>
  </si>
  <si>
    <t>(2484) Par ārvalstu pretendentu apliecinājumu</t>
  </si>
  <si>
    <t xml:space="preserve">(449) par izslēgšanas noteikumu pārbaudi </t>
  </si>
  <si>
    <t>(796) par PIL 9p un ārzonām</t>
  </si>
  <si>
    <t>(1189) par grozījumu veidlapas publicēšanu</t>
  </si>
  <si>
    <t>sask. B.R.-L.</t>
  </si>
  <si>
    <t>(2445) par Sankciju likuma piemērošanu</t>
  </si>
  <si>
    <t>(2616) par sankciju piemērošanu</t>
  </si>
  <si>
    <t xml:space="preserve">(2738) kas ir kapitālsabiedrība </t>
  </si>
  <si>
    <t>Cēsu novada pašvaldības Attīstības un būvniecības pārvaldes juriste, Santa Smiltniece</t>
  </si>
  <si>
    <t>(1603) Par piedāvājuma vērtēšanu (balstīšanās uz citas personas spējām)</t>
  </si>
  <si>
    <t>(2588) par piedāvājuma vērtēšanu</t>
  </si>
  <si>
    <t>sask. L.Jaunroze</t>
  </si>
  <si>
    <t>Liene</t>
  </si>
  <si>
    <t>CFLA, Aigars Rumba</t>
  </si>
  <si>
    <t>(1344) sankcijas metu konkursa</t>
  </si>
  <si>
    <t>(335) par apliecinājuma parakstīšanu</t>
  </si>
  <si>
    <t>sask. A.Caune</t>
  </si>
  <si>
    <t>CFLA, Anete Mandeika</t>
  </si>
  <si>
    <t>(1719) par tehniskiem grozījumiem</t>
  </si>
  <si>
    <t>CFLA, Daina Pulkstene</t>
  </si>
  <si>
    <t>(824)  un (908) par, iespējams, diskriminējošu kvalifikācijas prasību</t>
  </si>
  <si>
    <t>sask. ar E.Muginu un A.Cauni</t>
  </si>
  <si>
    <t>(1570) par paredzamo līgumcenu</t>
  </si>
  <si>
    <t>Sask. A.Caune;D.Gaile</t>
  </si>
  <si>
    <t>(1814) par kafijas pauzēm un zpi</t>
  </si>
  <si>
    <t>sask.ar E.Muginu,L.Jaunroze</t>
  </si>
  <si>
    <t>CFLA, Ilze Rinkeviča</t>
  </si>
  <si>
    <t>(104) Par konkursa dialoga piedāvājumu izvērtēšanas kritērijiem</t>
  </si>
  <si>
    <t>sask. ar E.Mugina un D.Gaile</t>
  </si>
  <si>
    <t xml:space="preserve">CFLA, Līga Grantiņa </t>
  </si>
  <si>
    <t>(134) par SPSIL vadlīnijām</t>
  </si>
  <si>
    <t>(455) par preci no konkrēta kataloga</t>
  </si>
  <si>
    <t>(1777) par kvalif. prasībām PIL 2.pielikuma iepirkumā</t>
  </si>
  <si>
    <t>CFLA, Sigita Biseniece</t>
  </si>
  <si>
    <t>(2307) Par sarunu procedūras/konkursa procedūras ar sarunām piemērošanu pēc PIL 10.panta iepirkuma</t>
  </si>
  <si>
    <t>par degvielas cenām</t>
  </si>
  <si>
    <t>degvielas cenas</t>
  </si>
  <si>
    <t>degvielas cenas MK 1184 vērtības aprēķinam</t>
  </si>
  <si>
    <t xml:space="preserve">degvielas cenas </t>
  </si>
  <si>
    <t>(2567) par degvielas cenām</t>
  </si>
  <si>
    <t>(1858) degvielas cenas</t>
  </si>
  <si>
    <t>(2322) Par iepirkuma līguma grozījumiem</t>
  </si>
  <si>
    <t>Dagdas nov.pba, Oksana Rutka</t>
  </si>
  <si>
    <t>(173) EIS un PVS sasaiste</t>
  </si>
  <si>
    <t>DAKIB, Daina Pužule</t>
  </si>
  <si>
    <t>(765) precizētās vadlīnijas</t>
  </si>
  <si>
    <t>(808) noapaļotas cenas tāmē</t>
  </si>
  <si>
    <t xml:space="preserve">(245) piedāvājumu elektr.saņemš. </t>
  </si>
  <si>
    <t>Daugavpils pilsētas domes centralizēto iepirkumu nodaļa</t>
  </si>
  <si>
    <t>(630) par prasībām</t>
  </si>
  <si>
    <t>Daugavpils pilsētas pašvaldības iestāde „Sociālais dienests"</t>
  </si>
  <si>
    <t>(699) par struktūrvienībām</t>
  </si>
  <si>
    <t>(64) par SPSIL izņēmumu</t>
  </si>
  <si>
    <t>Daugavpils ūdens</t>
  </si>
  <si>
    <t>( 2133) par infomrācijas sniegšanu par iepirkumu saskaņā ar vadlīnijām</t>
  </si>
  <si>
    <t>Daugavpils ūdens, Svetlana Romāne</t>
  </si>
  <si>
    <t>(813) Pretendenta pieredzes apliecināšana</t>
  </si>
  <si>
    <t>(1258) par ieinteresēto piegādātāju sanāksmi iepirkumā SPS vadlīnijas</t>
  </si>
  <si>
    <t>Daugavpils universitāte, Kristīna Romanceva</t>
  </si>
  <si>
    <t>(556) par ieprikuma veida izvēli</t>
  </si>
  <si>
    <t>Domnīca PROVIDUS, Annija Grūbe</t>
  </si>
  <si>
    <t>(2037) sniegt info par Latvijas atvērtās pārvaldības partnerības trešā rīcības plāna izpildi</t>
  </si>
  <si>
    <t>Dundaga</t>
  </si>
  <si>
    <t>(2283) dažādi</t>
  </si>
  <si>
    <t xml:space="preserve">DVI </t>
  </si>
  <si>
    <t>(2090) Par PIL 5.pantu</t>
  </si>
  <si>
    <t>DVI, Agita Silniece</t>
  </si>
  <si>
    <t>(2362) par sadalīšanu</t>
  </si>
  <si>
    <t>Signe atbildēja telefoniski</t>
  </si>
  <si>
    <t>Dzintaru koncertzāle, Diāna Pulle</t>
  </si>
  <si>
    <t>(198) PIL 10_1</t>
  </si>
  <si>
    <t>(1265) apakšuzņēmēja iekļaušana personālsabiedrības sastāvā</t>
  </si>
  <si>
    <t>(2374) EK aptauja (info web'a)</t>
  </si>
  <si>
    <t>Par sanāksmes organizēšanu</t>
  </si>
  <si>
    <t>(183) par dalību darba grupā</t>
  </si>
  <si>
    <t>(1047) Par atsauci "vai ekvivalents"</t>
  </si>
  <si>
    <t>(1446) Par PIL grozījumiem saistībā ar piegādātāja norēķiniem ar apakšuzņēmēju</t>
  </si>
  <si>
    <t>līdz 15.05. jāsniedz viedoklis FM; tiks sūtīta kopīga vēstule ar FM</t>
  </si>
  <si>
    <t>(2633) par Enerģētikas attīstības pamatnostādnēm 2016.-2020.gadam</t>
  </si>
  <si>
    <t>(125) pakalpojumi uzņēmājiem latvija.lv</t>
  </si>
  <si>
    <t>Ekonomikas ministrija, Krists Bergans-Berģis</t>
  </si>
  <si>
    <t>(2899) Par informācijas sniegšanu JRT lietā</t>
  </si>
  <si>
    <t>Ekonomikas ministrija/ VNĪ</t>
  </si>
  <si>
    <t>elektrības iepirkuma vajadzību analīze</t>
  </si>
  <si>
    <t>Elektronikas un datorzinātņu institūts, Eva Sokolova</t>
  </si>
  <si>
    <t>(2490) Par sankciju pārbaudi</t>
  </si>
  <si>
    <t>rakstīt UR</t>
  </si>
  <si>
    <t>UR vēstule 2638</t>
  </si>
  <si>
    <t>Finanšu ministrija (Aleksejs Čekalovs)</t>
  </si>
  <si>
    <t>(1926) Par pretendenta pieredzi</t>
  </si>
  <si>
    <t>sask.ar E.Muginu,L.Jaunrozi</t>
  </si>
  <si>
    <t>Finanšu ministrija (Ivars Pauska)</t>
  </si>
  <si>
    <t>(1804) PIL tulkojums</t>
  </si>
  <si>
    <t>(1805) MK 107 tulkojums</t>
  </si>
  <si>
    <t>(254) par 2018. gadā sniegto ofic.attīst.palīdzību</t>
  </si>
  <si>
    <t>(874) par aritmētisku kļūdu</t>
  </si>
  <si>
    <t>sask. E.Muginu</t>
  </si>
  <si>
    <t>(1153) par grozījumiem Valsts informācijas sistēmu likumā</t>
  </si>
  <si>
    <t>sask. ar E.Mozga</t>
  </si>
  <si>
    <t>(1705) par lūgumu sniegt skaidrojumu</t>
  </si>
  <si>
    <t>PIL grozījumi</t>
  </si>
  <si>
    <t>Atskaite par VSS uzdevuma izpildi</t>
  </si>
  <si>
    <t>(753) par informatīvā ziņojuma un protoklollēmuma saskaņošanu</t>
  </si>
  <si>
    <t>(1755) par MK Noteikumu Nr.104</t>
  </si>
  <si>
    <t>(1774) par MK Noteikumi Nr.108 (saistīts ar EDUS Nr.1856)</t>
  </si>
  <si>
    <t>papildus 10.06.saņemta vēstule no VARAM; sask. E.Mugina; termiņš 17.06.</t>
  </si>
  <si>
    <t>sask. D.Gaile un E.Mugina</t>
  </si>
  <si>
    <t>(2394) par FM stratēģijas izstrādes mērķiem</t>
  </si>
  <si>
    <t>(1856) precizējumi MK Noteikumos Nr.108 (saistīts ar EDUS Nr. 1774)</t>
  </si>
  <si>
    <t>(62) atskaite par rezultatīvo rādītāju izpildi</t>
  </si>
  <si>
    <t>(287) FM DP 2019</t>
  </si>
  <si>
    <t>VRP atskaite - FM koplietošanas diskā</t>
  </si>
  <si>
    <t>(763) tulkojumu pieprasījums 2019. gada II ceturksnim</t>
  </si>
  <si>
    <t>FM / Latvijas reklāmas asociācija</t>
  </si>
  <si>
    <t>(709) Par VID informatīvās kampaņas iepirkumu</t>
  </si>
  <si>
    <t>FM administrācijas vadītāja, I.Braunfelde</t>
  </si>
  <si>
    <t>(1260) Par informācijas sniegšanu datu aptaujai par kopējo oficiālo atbalstu ilgtspējīgai attīstībai (TOSSD), Ārlietu ministrijas veikta aptauja</t>
  </si>
  <si>
    <t>(61) FM darba plāna izpilde 2018.g.4.cet.</t>
  </si>
  <si>
    <t>(113) par VPRP2020 4.4.apakšpunktā dotā uzdevuma izpildi (saskaņošanai)</t>
  </si>
  <si>
    <t xml:space="preserve">(345) Valdības rīcības plāna projekta sagatavošana </t>
  </si>
  <si>
    <t>(1087) FM DP kritēriji</t>
  </si>
  <si>
    <t>(1166) atskaite par FM DP izpildi</t>
  </si>
  <si>
    <t>(2184) rīkojuma projekts „Grozījumi Ministru kabineta 2017. gada 25.aprīļa rīkojumā Nr. 202 „Par Alternatīvo degvielu attīstības plānu 2017.-2020.gadam"" (VSS-650)</t>
  </si>
  <si>
    <t>(2320) ĀM &gt; par info sniegšanu sasistībā ar ANO sankcijām no privātā un nevalstiskā sektora</t>
  </si>
  <si>
    <t>web ziņa</t>
  </si>
  <si>
    <t>(2382) par starpinstūciju sanāksmi VSS_528</t>
  </si>
  <si>
    <t>atbilde jāsniedz līdz 9.aug., jo 12.aug. ir sanāksme</t>
  </si>
  <si>
    <t>(2345) ĀM &gt; Pat informatīvā ziņojuma sagatavošanu par Latvijas dalību OECD</t>
  </si>
  <si>
    <t>vsi IUB kompetences jautājumi ir izpildīti (Agnese Senčilo)</t>
  </si>
  <si>
    <t>(2657) par Latvijas Līzinga devēju asociācijas komentāriem par IZ „Alternatīvo degvielu attīstības plāna 2017. - 2020. gadam starpposma ietekmes izvērtējums"</t>
  </si>
  <si>
    <t>(2554) Par iestāžu sadarbību ar NVO</t>
  </si>
  <si>
    <t>(1832) MK aptauja par sadarbību ar NVO 2016-2018</t>
  </si>
  <si>
    <t>(1851) Par uzņēmājdarbības vides pilnveidošanas pašakumu plānu 2019.-2022.gadam</t>
  </si>
  <si>
    <t>atb.arī E.Mozga / 4.11.1 - konsultē vispirms iestrādāt IUB iekš.NA., 4.11.2-e-risinājumu attīstība</t>
  </si>
  <si>
    <t>(1849) VSS-528 Gaisa piesārņojuma samazināšanas rīcības plāns 2019.-2030.gadam</t>
  </si>
  <si>
    <t>(1961) Starptautisko un nacionālo sankciju ierosināšanas un izpildes kārtība</t>
  </si>
  <si>
    <t>(1974) Sankciju koordinācijas padomes nolikums</t>
  </si>
  <si>
    <t>(2093) par dalību starpinstitūciju sanāksmē saistībām ar sankciju regulējošajiem normatīvajiem aktiem</t>
  </si>
  <si>
    <t>(2079) par konceptuālo ziņojumu „Zemes konsolidācijas ieviešanu Latvijā", VSS-1069</t>
  </si>
  <si>
    <t>(2555)  Par Latvijas 3. atvērtās pārvaldības rīcības plāna izpildi un jaunā plāna izstrādi</t>
  </si>
  <si>
    <t>(1112) Anketa par ceļu seguma atajunošanu</t>
  </si>
  <si>
    <t>sask. ar JD, KD, ASD,ID</t>
  </si>
  <si>
    <t>(2212) FM darb aplāna izpilde</t>
  </si>
  <si>
    <t>(2357)par apsardzes semināriem</t>
  </si>
  <si>
    <t>(2075) Rīgas domes iekš.noteikumi</t>
  </si>
  <si>
    <t>FM ALS (Eiropas Komisija)</t>
  </si>
  <si>
    <t>(1128) par ekspertu grupas eCertis izveidi</t>
  </si>
  <si>
    <t>(2407) par Latvijas BIM ieviešanas ceļa karti</t>
  </si>
  <si>
    <t>atbilde FM I.Cirsei jāsniedz līdz 5.aug.</t>
  </si>
  <si>
    <t>FM ALS (Iveta Cirse)</t>
  </si>
  <si>
    <t>(438) SIA CSC Telecom iesniegums par iesp.PIL grozīj.</t>
  </si>
  <si>
    <t>FM ALS (PS BAZALTS)</t>
  </si>
  <si>
    <t>(2438) par CFLA un VID atšķirīgo līguma Nr. VS/2018-230</t>
  </si>
  <si>
    <t>FM ALS (RD deputāts)</t>
  </si>
  <si>
    <t>(2479) par pārkāpumiem sādzīves atkritumu apsaimniekošanā</t>
  </si>
  <si>
    <t>atbilde FM E.Matulim jāsniedz līdz 9.aug.</t>
  </si>
  <si>
    <t>FM Artūrs Pētersons</t>
  </si>
  <si>
    <t>(1852) Ieteikumi zvērināta revidenta procesa nodrošin.</t>
  </si>
  <si>
    <t>sask. ar E.Mugina,L.Jaunroze</t>
  </si>
  <si>
    <t>FM EST, Ilga Jermacāne</t>
  </si>
  <si>
    <t>(66) par decembrī publicētajiem EST spriedumiem</t>
  </si>
  <si>
    <t>(523) par iestāšanos lietā C-796/18</t>
  </si>
  <si>
    <t>(597) par iestāšanos lietā C-3/19 Asmel</t>
  </si>
  <si>
    <t>(780) EST februārī publicētie spriedumi</t>
  </si>
  <si>
    <t>(1024) par iestāšanos lietā C-89/19</t>
  </si>
  <si>
    <t>(1197) paziņojums EST lietā T-292/15</t>
  </si>
  <si>
    <t xml:space="preserve">(2114) par iestāšanos lietā T-268/19 </t>
  </si>
  <si>
    <t>(2148) EST jūnijā publicētie spriedumi</t>
  </si>
  <si>
    <t>(2458) EST C-472/19 Verte Marine materiāli</t>
  </si>
  <si>
    <t>(2290) EST C-429/19 Remondis materiāli</t>
  </si>
  <si>
    <t>(2590) EST spriedumi, kas publicēti 2019.gada jūlijā</t>
  </si>
  <si>
    <t>(1973) Par ES Tiesas maija spriedumu apkopojuma tabulu</t>
  </si>
  <si>
    <t>(1972) Par 2019.g.maijā publicētajiem ES tiesību aktiem</t>
  </si>
  <si>
    <t>(2691) Jauna EST prejudiciālā lieta C-491/19</t>
  </si>
  <si>
    <t>sask. ar E.Muginu, L.Jaunrozi</t>
  </si>
  <si>
    <t>FM Iekšējais audits</t>
  </si>
  <si>
    <t>(2433) atkārtōta rīkojuma projekta saskaņošana</t>
  </si>
  <si>
    <t>FM Jekaterina Gelaha</t>
  </si>
  <si>
    <t>(2070) par viena pretendenta dalību iepirkumā</t>
  </si>
  <si>
    <t>sask. ar E.Mozga un D.Gaile</t>
  </si>
  <si>
    <t>(916) OECD ziņojuma projekta saskaņošana</t>
  </si>
  <si>
    <t>FM, Daina Robežniece</t>
  </si>
  <si>
    <t>(522) OECD Kukuļošanas apkarošanas 3.fāzes novērtējums</t>
  </si>
  <si>
    <t>atbilde sniegta I.Cirsei e-pastā</t>
  </si>
  <si>
    <t>FM, Elīna Briļa</t>
  </si>
  <si>
    <t>(392)  vadlīnijas zvērinātu revidentu atlasei</t>
  </si>
  <si>
    <t>sask.ar E.Mugina,A.Caune</t>
  </si>
  <si>
    <t>FM, Ilze Ārnesta</t>
  </si>
  <si>
    <t>(473) par kafijas paužu nodrošināšanu</t>
  </si>
  <si>
    <t>FM, Ilze Krūzīte</t>
  </si>
  <si>
    <t>(1767) par interešu konfliktu</t>
  </si>
  <si>
    <t>sask. ar L.Jaunrozi/nosūtīta E.Matulim (FM)</t>
  </si>
  <si>
    <t>(2587) FM stratēģijas uzdevumi</t>
  </si>
  <si>
    <t>Agnese, Dace</t>
  </si>
  <si>
    <t>FM, Inese.Brokane-Zarane@fm.gov.lv</t>
  </si>
  <si>
    <t>VRP precizēšana</t>
  </si>
  <si>
    <t>FM, Ivars Pauska</t>
  </si>
  <si>
    <t>(947) top20 skatītākie tiesību akti</t>
  </si>
  <si>
    <t>(2598) iztulkotie NA (MK 107) - ievietot atsauci IUB web</t>
  </si>
  <si>
    <t>FM, Nataļja Lipina</t>
  </si>
  <si>
    <t>(434) par PIL 9. pantu un vv</t>
  </si>
  <si>
    <t>FM, Sigita Pauliņa</t>
  </si>
  <si>
    <t>(2623) PIL 2.pielikuma iepirkums</t>
  </si>
  <si>
    <t>FM/ SIA "Uzņēmējdarbības atbalsta centrs"</t>
  </si>
  <si>
    <t>(1270) Par LAD projektu vērtēšanu</t>
  </si>
  <si>
    <t>FM/DAKIB</t>
  </si>
  <si>
    <t>(1391) par nodokļu pārbaudi apsardzes iepirkumos</t>
  </si>
  <si>
    <t>Iecavas novada pašvaldība, Evija Poļakova</t>
  </si>
  <si>
    <t>(181) rezutāta publikācija PVS</t>
  </si>
  <si>
    <t>(652) par mērierīču tehniskajam specifikācijām</t>
  </si>
  <si>
    <t>IeM informācijas centrs</t>
  </si>
  <si>
    <t>(1690) iepirk.kom.valsts noslēpuma objekts</t>
  </si>
  <si>
    <t>(2209) par pienākumu veikt iepirkumu EIS katalogā</t>
  </si>
  <si>
    <t>IeM Informācijas centrs, Andris Lobovs</t>
  </si>
  <si>
    <t>(1221) par administratīvā soda pārbaudi attiecībā uz IK locekļiem par pārkāpumiem publisko iepirkumu jomā</t>
  </si>
  <si>
    <t>IeM Nodrošinājuma valsts aģentūra, Lāsma Liepiņa</t>
  </si>
  <si>
    <t>(159) par LV reģistrētu pretendentu, kuru pilnvarojis ārvalstu pretendents</t>
  </si>
  <si>
    <t>sask. VRAA</t>
  </si>
  <si>
    <t>Ieslodzījuma vietu pārvalde</t>
  </si>
  <si>
    <t>(2277) cietuma veikals</t>
  </si>
  <si>
    <t>IeVP</t>
  </si>
  <si>
    <t>(161) par telefonsarunu iepirkumu ieslodzītajiem</t>
  </si>
  <si>
    <t>sask ar E.Muginu</t>
  </si>
  <si>
    <t>Igaunijas Finanšu ministrija</t>
  </si>
  <si>
    <t>(640) centralizācija Igaunijā</t>
  </si>
  <si>
    <t>(1032) nosūtīts piepras.Riigi Tugiteenuste Keskus</t>
  </si>
  <si>
    <t>Ikšķiles novada pašvaldība, Maruta Viļuma</t>
  </si>
  <si>
    <t>(164) par piedāvājuma vērtēšanu</t>
  </si>
  <si>
    <t>Inčukalna ND, Vidaga Daniševska</t>
  </si>
  <si>
    <t>(1543) vai ir jāinformē citi visp.vienošanās dalībnieki par noslēgto individuālo ligumu</t>
  </si>
  <si>
    <t xml:space="preserve">(1948) PIL 4(1) </t>
  </si>
  <si>
    <t>sask,ar E.Muginu</t>
  </si>
  <si>
    <t xml:space="preserve">Inčukalna novada pašvaldība </t>
  </si>
  <si>
    <t>(2197) info sniegšana deputātam</t>
  </si>
  <si>
    <t>sask.ar M.Oga</t>
  </si>
  <si>
    <t xml:space="preserve">vēstule VARAM par semināru </t>
  </si>
  <si>
    <t>IUB pakalpojumu aktualizācija portālā latvija.lv</t>
  </si>
  <si>
    <t>sad.E.Mozga</t>
  </si>
  <si>
    <t>IUB publiskā pārskata sagatavošana</t>
  </si>
  <si>
    <t>grozījumi MK 102</t>
  </si>
  <si>
    <t>(1567) par 5. panta 16.punkta piemērošanu</t>
  </si>
  <si>
    <t>(2324) Par PIL 3.panta otrās daļas piemērošanu</t>
  </si>
  <si>
    <t>(1964) par zaļajiem un ēdināšanu semināros</t>
  </si>
  <si>
    <t>Jana Tetere</t>
  </si>
  <si>
    <t>(2691) par autortiesību pārņemšanu</t>
  </si>
  <si>
    <t>Jaunatnes starptautisko programmu aģentūra</t>
  </si>
  <si>
    <t>(615) par grozījumiem līgumā</t>
  </si>
  <si>
    <t>Jēkabpils pilsētas pašvaldība, Iveta Ozoliņa</t>
  </si>
  <si>
    <t>(165) par iepirkuma līguma grozījumu veikšanu</t>
  </si>
  <si>
    <t>Jēkabpils pilsētas pašvaldība, Linda Meldrāja</t>
  </si>
  <si>
    <t>(2620) Aizņēmuma nepiešķiršana kā neparedzēti apstākļi</t>
  </si>
  <si>
    <t>nosūtīts informācijai CFLA;sask.ar L.Jaunrozi,D.Gaili</t>
  </si>
  <si>
    <t>(2449) Par personāla nomaiņu</t>
  </si>
  <si>
    <t>(1983) par MK noteikumiem Nr.196</t>
  </si>
  <si>
    <t>jāpieprasa viedoklis no FM; pieprasīts 26.06.2019.</t>
  </si>
  <si>
    <t>Jelgava, Iveta Hofmarka</t>
  </si>
  <si>
    <t>(2130) ko darīt, ja nestrādā e-izziņu sistēma</t>
  </si>
  <si>
    <t>Jelgavas novada pašvaldība, Aija Udalova</t>
  </si>
  <si>
    <t>(2547) par grozījumiem nolikumā</t>
  </si>
  <si>
    <t>Jelgavas pils.pašvaldība, Krista Vula</t>
  </si>
  <si>
    <t>(2284) Pasūtītāja maiņa pēc līguma noslēgšanas</t>
  </si>
  <si>
    <t>Jelgavas poliklīnika SIA, Auda Pjodorova</t>
  </si>
  <si>
    <t>(1233) par PIL piemērošanu</t>
  </si>
  <si>
    <t>sask.A.Caune</t>
  </si>
  <si>
    <t>Jūrmalas ūdens, Aivars Kamarūts</t>
  </si>
  <si>
    <t>(1364) Par objektīvu pamatojumu iepirkuma procedūras izbeigšanai</t>
  </si>
  <si>
    <t>just trading</t>
  </si>
  <si>
    <t>(474) par izslēgšanas noteikumu pārbaudi</t>
  </si>
  <si>
    <t>sask.D.Gaile, E.Mugina</t>
  </si>
  <si>
    <t>(848) par izslēgšanas noteikumu pārbaudi</t>
  </si>
  <si>
    <t>(2469) Par tehnisko specifikāciju</t>
  </si>
  <si>
    <t>rakstīt CSDD</t>
  </si>
  <si>
    <t>Konkurences padome, Bruno Bresis</t>
  </si>
  <si>
    <t xml:space="preserve">(2334) par vēstuli Inčukalna pdai un tikšanos </t>
  </si>
  <si>
    <t>Konkurences padome, Zane Gorškova</t>
  </si>
  <si>
    <t>(2599) KP sagatavotie materiāli</t>
  </si>
  <si>
    <t>KPMG Blatics, Evita Zarkeviča</t>
  </si>
  <si>
    <t>(724) atbilst.prasībai</t>
  </si>
  <si>
    <t>Krimuldas novada dome</t>
  </si>
  <si>
    <t>(2701) Pretendenta valdes loceklis - pasūtītāja domes deputāts</t>
  </si>
  <si>
    <t>Krimuldas novada dome, Daiga Gailīte</t>
  </si>
  <si>
    <t>(592) iepirkums uzņēmumā</t>
  </si>
  <si>
    <t>Kuldīgas novada pašvaldība</t>
  </si>
  <si>
    <t>(2398) par PIL piemērošanu</t>
  </si>
  <si>
    <t>Ķekavas novada pašvaldība, Jānis Vaivods</t>
  </si>
  <si>
    <t>(1242) par iepriekšēju iesaisti SPSIL</t>
  </si>
  <si>
    <t>sask. ar A.Caune</t>
  </si>
  <si>
    <t>Ķekavas novada pašvaldība, Māris Ozoliņš</t>
  </si>
  <si>
    <t>(1635) līguma papildinājumu</t>
  </si>
  <si>
    <t>(358) izziņas atbilstība</t>
  </si>
  <si>
    <t>LAD, Ingrīda Birzāka</t>
  </si>
  <si>
    <t>(664) par sadalīšanu</t>
  </si>
  <si>
    <t>LAD, Sanita Aunina, LAD</t>
  </si>
  <si>
    <t>(2569) piedāvājuma vērtēšana</t>
  </si>
  <si>
    <t>(1103) SPSIL 67.p. trešā daļa</t>
  </si>
  <si>
    <t>(1963) par trīspusēju vienošanos</t>
  </si>
  <si>
    <t>Latvenergo, Aigars Greitāns</t>
  </si>
  <si>
    <t>(1968) vai slēgtā konkursā pēc atlases kandidāti var apvienoties un iesniegt piedāvājumu</t>
  </si>
  <si>
    <t>Latvenergo, Juris Vilmanis</t>
  </si>
  <si>
    <t>(761) darbmūža ekspluatāc.izmaksas</t>
  </si>
  <si>
    <t>(1505) ieteikumi apdrošināšanas iepirkumiem</t>
  </si>
  <si>
    <t>nosūtīts asociācijai galīgā viedokļa sniegšanai</t>
  </si>
  <si>
    <t>Latvijas autoceļu uzturētājs</t>
  </si>
  <si>
    <t>(2) par semināru LAU (piedāvāt 08.02.2019)</t>
  </si>
  <si>
    <t>Latvijas biomedicīnas pētījumu un studiju centrs</t>
  </si>
  <si>
    <t>(100) par PIL piemērošanu</t>
  </si>
  <si>
    <t>Latvijas biomedicīnas pētījumu un studiju centrs, Oskars Zvejnieks</t>
  </si>
  <si>
    <t>(2922) pilnvarotās personas pārbaude</t>
  </si>
  <si>
    <t>Latvijas Būvniecības padome</t>
  </si>
  <si>
    <t>(1346) par LBP pētījuma secinājumiem</t>
  </si>
  <si>
    <t>Latvijas Dzelzceļš</t>
  </si>
  <si>
    <t>Par piedāvajumu nesaņemšanu caur EIS</t>
  </si>
  <si>
    <t>Latvijas Dzelzceļš Inese Meiere LDZ</t>
  </si>
  <si>
    <t>(2581) par sps vadlīniju piemērošanu</t>
  </si>
  <si>
    <t>Latvijas hidromelioratīvo būvnieku asociācija, Angelika Bondare</t>
  </si>
  <si>
    <t>(2117) par būvkomersantu klašu prasību piemērošanu publiskajos iepirkumos</t>
  </si>
  <si>
    <t>sask. ar FM; atbildi sniegs EM</t>
  </si>
  <si>
    <t>Latvijas Jūras administrācija, Raimonds Čate</t>
  </si>
  <si>
    <t>(437) degvielas kvalitāte</t>
  </si>
  <si>
    <t>Latvijas Olimpiskā komiteja</t>
  </si>
  <si>
    <t>(1579) sarunu procedūras piemērošanas iespējamība</t>
  </si>
  <si>
    <t>(1760) Par sarunu procedūras piemērošanu</t>
  </si>
  <si>
    <t>Latvijas poligrāfijas uzņēmumu asociācija</t>
  </si>
  <si>
    <t>(1236 &amp; 1296) vadlīniju drafts izvērtēšanai</t>
  </si>
  <si>
    <t>Latvijas Reklāmas asociācija</t>
  </si>
  <si>
    <t>(2674) par reklāmas pakalpojumu iepirkumu (metu konkurss), paralēli raksta CFLA</t>
  </si>
  <si>
    <t>Evija Liene</t>
  </si>
  <si>
    <t>Latvijas sporta pedagoģijas akadēmija, Dāvis Šleija</t>
  </si>
  <si>
    <t>(361) par atklāta konkursa risinājumiem</t>
  </si>
  <si>
    <t>(706) par sarunu procedūru</t>
  </si>
  <si>
    <t>(917) par apakšuzņēmēju apakšuzņēmēju apakšuzņēmejiem</t>
  </si>
  <si>
    <t>(1636) par saistītajiem uzņēmumiem</t>
  </si>
  <si>
    <t>Latvijas Valsts meži</t>
  </si>
  <si>
    <t>(2371) Līguma slēgšana vispārīgās vienošanās ietvaros</t>
  </si>
  <si>
    <t>(1942) Atbildes uz Latvijas Valsts mežu jautājumu nosūtītšana saskaņošanai VARAM, lai ievietotu BUJ</t>
  </si>
  <si>
    <t>Nosūtīts VARAM 15.07.2019.</t>
  </si>
  <si>
    <t>Latvijas valsts meži, Lauris Biezais</t>
  </si>
  <si>
    <t>(996) līgumu publicēšana</t>
  </si>
  <si>
    <t>Latvijas valsts meži, Lauris Biezais (AS )</t>
  </si>
  <si>
    <t>(1942) par publikāciju sagatavošanu IUB PVS saistībā ar vides aizsardzības prasībām</t>
  </si>
  <si>
    <t>Lauksaimniecības datu centrs, Solvita Sondore-Rožeka</t>
  </si>
  <si>
    <t>(290) par 10. panta piemērošanu</t>
  </si>
  <si>
    <t>LIAA, Dainis Gipters</t>
  </si>
  <si>
    <t>(49) Pieredzes pierādīšanas termiņš</t>
  </si>
  <si>
    <t>LIAA, Liene Tukiša</t>
  </si>
  <si>
    <t>(1160) par VID nodokļu parāda neesamības apliecināšanu</t>
  </si>
  <si>
    <t>sask. ar E.Mugina; papildus līdz 17.05. lūgts VID viedoklis; 07.05. L.Tukišai nosūtīta starpatbilde</t>
  </si>
  <si>
    <t>Liepajas autobusu parks</t>
  </si>
  <si>
    <t>(535) par sps statusu</t>
  </si>
  <si>
    <t>Liepājas mūzikas, mākslas un dizaina vidusskola</t>
  </si>
  <si>
    <t>(1693) par atbilstošākā iepirkuma piemērošanu</t>
  </si>
  <si>
    <t>Liepājas pilsētas pašvaldība</t>
  </si>
  <si>
    <t>(2057) edināšana/restorāna iepirkums/noma</t>
  </si>
  <si>
    <t>Liepājas pilsētas pašvaldības administrācija</t>
  </si>
  <si>
    <t>(2332) par līguma grozījumime</t>
  </si>
  <si>
    <t>Lietuvas Republikas FM</t>
  </si>
  <si>
    <t>(2082) centralizācija Latvijā</t>
  </si>
  <si>
    <t>Līgatnes novada dome</t>
  </si>
  <si>
    <t>(1037) aritm.kļūda/pārrakst.kļūda</t>
  </si>
  <si>
    <t>Līvānu novada dome, Aiga Balule</t>
  </si>
  <si>
    <t>(2393) Par piedāvājumu vērtēšanu (nepilnīgs kalendārais grafiks)</t>
  </si>
  <si>
    <t>LKĶI, Iveta Ušacka</t>
  </si>
  <si>
    <t>(1083) persona uz kuras spējām balstās vai apakšuzņēmējs</t>
  </si>
  <si>
    <t>(1594) Par tāmes labošanu</t>
  </si>
  <si>
    <t>sask. ar E. Muginu</t>
  </si>
  <si>
    <t>(1960) Par PIl 5.panta piektās daļas izņēmumu</t>
  </si>
  <si>
    <t>(2622) Par grozījumiem līgumā</t>
  </si>
  <si>
    <t>(2580) SP norises apraksts</t>
  </si>
  <si>
    <t>(1028) papildu jautājums par ieptiekšējo</t>
  </si>
  <si>
    <t>(2303) sancijas pēc 04.07.2019</t>
  </si>
  <si>
    <t>(1908) par PIL 43. pantu</t>
  </si>
  <si>
    <t>sask. ar E.Muginu, D.Gaili</t>
  </si>
  <si>
    <t>LLKC (Sandra Briede)</t>
  </si>
  <si>
    <t>(2770) Nesakrīt cena EIS</t>
  </si>
  <si>
    <t>LLU Sandra Muižniece</t>
  </si>
  <si>
    <t>(365) par PIL 5. panta 5.un 6. punktu</t>
  </si>
  <si>
    <t>LLU Viktorija Zagorska</t>
  </si>
  <si>
    <t>(1311) par PIL 5panta 6.pta piemērošanu</t>
  </si>
  <si>
    <t>LLU, Inese Sprukta</t>
  </si>
  <si>
    <t>(1563) par piedāvājuma vērtēšanu</t>
  </si>
  <si>
    <t>LM projekts 9.2.1.1/15/I/001, Mārtiņš Nešpors</t>
  </si>
  <si>
    <t>(1614) Par apmācību nodrošināšanu darbam ar izstrādātajām metodikām</t>
  </si>
  <si>
    <t>LMA Ramona Lesničenoka (LMA)</t>
  </si>
  <si>
    <t>(2669) atkritumu apsaimniekošana Rīgas pilsētā</t>
  </si>
  <si>
    <t>LNB, Juris Ģiedris</t>
  </si>
  <si>
    <t xml:space="preserve">(1538) cits piedāvājums EIS </t>
  </si>
  <si>
    <t>LNPAA/ FM</t>
  </si>
  <si>
    <t>(186) par pasūtītāja statusu/ ALTUM/ ēku siltināšana</t>
  </si>
  <si>
    <t>skaņot  ar Eviju</t>
  </si>
  <si>
    <t>LP, Inga Sproģe</t>
  </si>
  <si>
    <t>(1604) par SPS vadlīniju piemērošanu</t>
  </si>
  <si>
    <t>LPS, Sniedze Sproģe</t>
  </si>
  <si>
    <t>(477) par meža apsaimniekošanas nodošanu kooperatīvam</t>
  </si>
  <si>
    <t>LTRK , Kriss Zvirbulis</t>
  </si>
  <si>
    <t>(1182) Par dalību Finnish Innovation Fund SITRA aptaujā, pārsūtīts no FM</t>
  </si>
  <si>
    <t>LU CFI, Ieva Lācenberga-Rocēna</t>
  </si>
  <si>
    <t>(222) Par paredzamo līgumcenu un līguma slēgšanu</t>
  </si>
  <si>
    <t>pap.e-pastam 128</t>
  </si>
  <si>
    <t>LU CFI, Ilona Heinrihsone</t>
  </si>
  <si>
    <t>(128) Par paredzamo līgumcenu un līguma slēgšanu</t>
  </si>
  <si>
    <t>LU MII</t>
  </si>
  <si>
    <t>(862) par piedāvājumu papīra fomrātā</t>
  </si>
  <si>
    <t>(877) ja izsludināts EIS, vai var iesniegt papīrā</t>
  </si>
  <si>
    <t>LU, Armands Meijers</t>
  </si>
  <si>
    <t>(631) Par iepirkumu plānošanu</t>
  </si>
  <si>
    <t>LU, Sandra Veide</t>
  </si>
  <si>
    <t>(390) par iepirkuma līguma noslēgšanu</t>
  </si>
  <si>
    <t>LU, Santa Ulmane</t>
  </si>
  <si>
    <t>(196) par personu apvienības pieredzi</t>
  </si>
  <si>
    <t>LU, Sintija Sīmane</t>
  </si>
  <si>
    <t>(721) par izslēgšanas noteikumu pārbaudi</t>
  </si>
  <si>
    <t>Ludzas medicīnas centrs, Juris Bucenieks</t>
  </si>
  <si>
    <t>(1639) līgumcena</t>
  </si>
  <si>
    <t xml:space="preserve">Ludzas slimnīca, Juris Bucenieks </t>
  </si>
  <si>
    <t>(2042) par piedāvājumu vērtēšanu eis</t>
  </si>
  <si>
    <t>(889) PIL 42_7</t>
  </si>
  <si>
    <t>LVC, Agita Stapkeviča</t>
  </si>
  <si>
    <t>(755)par PIL 60 panta piemērošanu pēc grozījumiem</t>
  </si>
  <si>
    <t>LVC, Sandra Vanzoviča</t>
  </si>
  <si>
    <t>(166) par ārvalsts sabiedrības apliecinājumu</t>
  </si>
  <si>
    <t xml:space="preserve">(1954) vai atbilst? </t>
  </si>
  <si>
    <t>(674) PIL_26_2</t>
  </si>
  <si>
    <t>sask.ar .Muginu</t>
  </si>
  <si>
    <t xml:space="preserve">LVRTC VAS </t>
  </si>
  <si>
    <t>(2297) par PIL 3.p 5d</t>
  </si>
  <si>
    <t>(2342) pilnsabiedrības biedra maiņa</t>
  </si>
  <si>
    <t xml:space="preserve">LVRTC, Agnese Brūvere, VAS </t>
  </si>
  <si>
    <t>(1109) ADJIL 54(4)1 - līguma noslēgšana ar vienīgo pretendentu</t>
  </si>
  <si>
    <t>sask.E.Mugina/ izrunāts telefoniski</t>
  </si>
  <si>
    <t>Maksātnespējas kontroles dienests, Ieva Spūle</t>
  </si>
  <si>
    <t>degvielas vajadzību teritoriālais pieprasījums</t>
  </si>
  <si>
    <t>Mālpils novada dome</t>
  </si>
  <si>
    <t>(1937) Par iepirkuma pārtraukšanu</t>
  </si>
  <si>
    <t>Mario Sorm (Ministry of Finance, Estonia)</t>
  </si>
  <si>
    <t>(505) par centralizāciju un apakšuzņ.ierobežošanu</t>
  </si>
  <si>
    <t>Nacionālā Mākslu vidusskola</t>
  </si>
  <si>
    <t>(1146) par iepirkuma procedūras piemērošanu ēdināšanas pakalpojumu iepirkumiem</t>
  </si>
  <si>
    <t>skatīt Daces rezolūciju</t>
  </si>
  <si>
    <t>Nautrēnu pagasts, Inese Adijāne</t>
  </si>
  <si>
    <t>(2656) par pārtikas produktu piegādi</t>
  </si>
  <si>
    <t>NBS</t>
  </si>
  <si>
    <t xml:space="preserve">(88) PIL 17(5) </t>
  </si>
  <si>
    <t xml:space="preserve">NBS, </t>
  </si>
  <si>
    <t>(1284) CPV kods pārvietojamai degv.stacijai</t>
  </si>
  <si>
    <t>(482) par dokumentu glabāšanas termiņa sākumumu un EIS</t>
  </si>
  <si>
    <t>(1609) Par PIL 2.p.3.p.</t>
  </si>
  <si>
    <t>Nodrošinājuma Valsts aģentūra, Uģis Cielēns</t>
  </si>
  <si>
    <t>(253) Par procedūras izvēli</t>
  </si>
  <si>
    <t>NRC Vaivari, Gundega Miķelsone</t>
  </si>
  <si>
    <t>(1442) par prasību iepirkuma daļām</t>
  </si>
  <si>
    <t>NVD, Anita Stivriņa</t>
  </si>
  <si>
    <t>(614) IT sistēmas moduļu attīstības ieprikums</t>
  </si>
  <si>
    <t>sask. D. Gaile</t>
  </si>
  <si>
    <t>Ogres namsaimnieks</t>
  </si>
  <si>
    <t>(677) personu apvienības biedra maiņa</t>
  </si>
  <si>
    <t>atbilde sniegta CFLA;sask.E.Mugina</t>
  </si>
  <si>
    <t>Ogres namsaimnieks, Lilita Romaņenko</t>
  </si>
  <si>
    <t xml:space="preserve">(635) gāzes iepirkums </t>
  </si>
  <si>
    <t>Ogres novada dome, Diāna Vilčinska</t>
  </si>
  <si>
    <t>(238) par konkursa procedūru ar sarunām</t>
  </si>
  <si>
    <t>Ogres novada pašvaldība, Diāna Vilčinska</t>
  </si>
  <si>
    <t>(2111) par iepirkuma līguma grozījumiem</t>
  </si>
  <si>
    <t>bijusi tikšānās ar Agnesi par šo jautājumu; atbildēts e-pastā</t>
  </si>
  <si>
    <t>Ozolnieku novada pašvaldība, Santa Bērziņa</t>
  </si>
  <si>
    <t>(792) Par termiņa vērtēšanu būvdarbos</t>
  </si>
  <si>
    <t>sask. E. Muginu/atbildēts telefoniski</t>
  </si>
  <si>
    <t>(1596) par Vadlīniju piemērošanu SPS</t>
  </si>
  <si>
    <t>PMLP, Līga Cirpone</t>
  </si>
  <si>
    <t>(331) par nekvalitatīvu līguma izpildi</t>
  </si>
  <si>
    <t>(231) par sekretāru EIS</t>
  </si>
  <si>
    <t>tas pats, kas (228)</t>
  </si>
  <si>
    <t>PMLP, Svetlana Nagaiceva</t>
  </si>
  <si>
    <t>(228) par sekretāru EIS</t>
  </si>
  <si>
    <t>Poligrāfijas uzņēmumu asociācija</t>
  </si>
  <si>
    <t>(1049) ar ko skaņot LPUA vadlīnijas</t>
  </si>
  <si>
    <t>Prezidenta kanceleja, Oskars Putāns</t>
  </si>
  <si>
    <t>(738) līgumcenas nepublicēšana paziņojumā par rezultātiem</t>
  </si>
  <si>
    <t>Priekules novada pašvaldība</t>
  </si>
  <si>
    <t xml:space="preserve">(377) par PIL 25 (1) </t>
  </si>
  <si>
    <t>sask.ar E.Muginu,D.Ozolu</t>
  </si>
  <si>
    <t>PWC</t>
  </si>
  <si>
    <t>(143) Par PPP vai PIL piemērošanu</t>
  </si>
  <si>
    <t>Rail Baltica, Baiba Ūbele</t>
  </si>
  <si>
    <t>(13) par piedāvājuma nodrošinājumu</t>
  </si>
  <si>
    <t>RailBaltica (Jānis Luksēvics)</t>
  </si>
  <si>
    <t>(261) piedāvājuma nodrošinājuma neatbilstība</t>
  </si>
  <si>
    <t>RB Rail AS</t>
  </si>
  <si>
    <t>(280) PIL tulkojums</t>
  </si>
  <si>
    <t>(308) par uzziņu</t>
  </si>
  <si>
    <t>RB Rail AS, Baiba Ūbele</t>
  </si>
  <si>
    <t>(2118) par būvekspertīzes iepirkuma veikšanu</t>
  </si>
  <si>
    <t>RB Rail, Baiba Ūbele (AS RB Rail)</t>
  </si>
  <si>
    <t>(2609) par konkursa procedūras ar sarunām piemērošanu</t>
  </si>
  <si>
    <t>RD Audita un revīzijas pārvaldes iekšējā audita daļas vadītājs, Ainārs Andužs</t>
  </si>
  <si>
    <t>(1521) Par CPV kodu izvēli (telpu noma)</t>
  </si>
  <si>
    <t>RD Dace Zeime, Rīgas Domes Finanšu dep.</t>
  </si>
  <si>
    <t>(1840) Par CPV kodiem INTERREG projektā</t>
  </si>
  <si>
    <t>RD IKSD, Ineta Zalāne</t>
  </si>
  <si>
    <t>(859) Par nodokļu parādu filiālei</t>
  </si>
  <si>
    <t>(1488) Par sarunu procedūras piemērošanu 2.pielikuma pakalpojumiem</t>
  </si>
  <si>
    <t>sask. ar Daci Gaili</t>
  </si>
  <si>
    <t>RD IKSD, Kristīne Graudumniece</t>
  </si>
  <si>
    <t>(1622) par līguma grozījumiem</t>
  </si>
  <si>
    <t xml:space="preserve">RD ITC, Kristīne Bučinska </t>
  </si>
  <si>
    <t>(1058) Par līguma grozījumiem</t>
  </si>
  <si>
    <t>RD Kristīne Graudumniece (Rīgas dome)</t>
  </si>
  <si>
    <t>(1897) PVS publikac. PIL 29 (1)</t>
  </si>
  <si>
    <t>RD LD, Maija Smeltere</t>
  </si>
  <si>
    <t>(967) par PIL 11. panta sestās daļas interpretāciju</t>
  </si>
  <si>
    <t>(1263) jautājumu iesniegšanas termiņa rēķināšana</t>
  </si>
  <si>
    <t xml:space="preserve">RD PIKD, Andrejs Beļajevs </t>
  </si>
  <si>
    <t xml:space="preserve">(1701) ja nodala PIL 10.p. iepirkuma daļu, vai tai vare'tu piemērot PIL 5(13)? </t>
  </si>
  <si>
    <t>RD Satiksmes dep, Natālija Moškeviča</t>
  </si>
  <si>
    <t>RD SD, Inta Novika</t>
  </si>
  <si>
    <t>(901) Balstīšanās uz reģistrētiem būvkomersantiem</t>
  </si>
  <si>
    <t>RD, Andrejs Beļajevs</t>
  </si>
  <si>
    <t>(747) par vecā PIL 8.2 panta piemērošanu B daļas iepirkumam</t>
  </si>
  <si>
    <t>RD, Maija Smeltere</t>
  </si>
  <si>
    <t>(126) Par CPV kodu un procedūru</t>
  </si>
  <si>
    <t>RD, Marija Meirupska</t>
  </si>
  <si>
    <t>(1127) Par traktora iepirkumu</t>
  </si>
  <si>
    <t>(2839) par pasūtītāja maiņu līguma izpildes laikā</t>
  </si>
  <si>
    <t>RD, Rita Kukliča</t>
  </si>
  <si>
    <t>(435) PIL 40(3) un sankciju pārbaude</t>
  </si>
  <si>
    <t>RD, Una Skrastiņa (riga.lv)</t>
  </si>
  <si>
    <t>(2106) Par PIl 10.pantu</t>
  </si>
  <si>
    <t>RDMV, Zuzanna Priede</t>
  </si>
  <si>
    <t>(2282) par sadalīšanu</t>
  </si>
  <si>
    <t>Rezekn.pils.dome Inese Dukaļska</t>
  </si>
  <si>
    <t>(2777) PIL 4_5_3</t>
  </si>
  <si>
    <t>(130) Par jaunu apakšuzņēmēju iesaisti līguma izpildē</t>
  </si>
  <si>
    <t>(2698) par balstīšanos</t>
  </si>
  <si>
    <t>Rēzeknes pilsētas dome, Karīna Bartkevica</t>
  </si>
  <si>
    <t>(2658) Par dokumentu pieprasīšanu</t>
  </si>
  <si>
    <t>Rēzeknes pilsētas dome, Katrīna Bartkeviča</t>
  </si>
  <si>
    <t>(337) par saimnieciski visizdevīgāko piedāvājumu</t>
  </si>
  <si>
    <t>Rezeknes Siltumtīkli, Sandra Rode</t>
  </si>
  <si>
    <t>(983) SPSIL vadlīnijas &amp; SPSIL 10(1)14 piemērošana</t>
  </si>
  <si>
    <t>Rīga ūdens, Irēna Jurisone</t>
  </si>
  <si>
    <t>(1869) par SPS vadlīnijām</t>
  </si>
  <si>
    <t xml:space="preserve">Riga.lv, Inga Vējiņa, </t>
  </si>
  <si>
    <t>(2713) PIL 42.(2) piemērošana</t>
  </si>
  <si>
    <t>Riga.lv, Rita Kukliča</t>
  </si>
  <si>
    <t>(2274) Piedāvājuma vērtēšana (neprecīzs personas, uz kuras spējām balstās, apliecinājums)</t>
  </si>
  <si>
    <t>Rīgas bāriņtiesa</t>
  </si>
  <si>
    <t>(237) iepirk.plānošana</t>
  </si>
  <si>
    <t>Rīgas Brīvostas flote</t>
  </si>
  <si>
    <t xml:space="preserve">(2163) par atkritumu apsaimniekotāja izvēli </t>
  </si>
  <si>
    <t>Rīgas Centrāltirgus</t>
  </si>
  <si>
    <t>(101) par tikšanos IUB</t>
  </si>
  <si>
    <t>Rīgas centrāltirgus, Māris Verjanovs</t>
  </si>
  <si>
    <t>(528) par remontdarbu iepirkumiem un cenu aptaujām</t>
  </si>
  <si>
    <t>Rīgas Centrāltirgus, Rīgas dome, VARAM + KNAB</t>
  </si>
  <si>
    <t>turpinam par radiostaciju iepirkumu</t>
  </si>
  <si>
    <t>Rīgas centrāltirgus", Agnese Bandone</t>
  </si>
  <si>
    <t>(256) par iepirkuma līgumu grozījumiem</t>
  </si>
  <si>
    <t>Rīgas centrālturgus</t>
  </si>
  <si>
    <t>Par iepirkuma prasībām</t>
  </si>
  <si>
    <t>Rīgas dome, Ainārs Andūžš</t>
  </si>
  <si>
    <t>(187) dokument.glabāš. EIS</t>
  </si>
  <si>
    <t>Rīgas dome, Evita Lazdāne</t>
  </si>
  <si>
    <t xml:space="preserve">(244) PIL 40 (3) </t>
  </si>
  <si>
    <t>Rīgas karte</t>
  </si>
  <si>
    <t>IUB iniciācijas vēstule saistībā ar EDUS Nr. 1755; par rezultātu informēt arī FM Agnesi Senčilo</t>
  </si>
  <si>
    <t>Rīgas Meži, Kristīne Megne</t>
  </si>
  <si>
    <t>(2227) par aizdevumu līgumu</t>
  </si>
  <si>
    <t>Rīgas meži, SIA, Kristīne Megne</t>
  </si>
  <si>
    <t>(2365) grāmatas teksta un viziālo meteriālu iegādei ir tiesīgs piemērot PIL 5(16) (gandrīz tas pats, kas 01/2017.)</t>
  </si>
  <si>
    <t>Rīgas namu pārvaldnieks</t>
  </si>
  <si>
    <t>(400) kļūda tāmē</t>
  </si>
  <si>
    <t>(2143) līg.term.pagarin.,publikāc.PVS</t>
  </si>
  <si>
    <t>sask,ar E.Mozgu</t>
  </si>
  <si>
    <t xml:space="preserve">Rīgas namu pārvaldnieks </t>
  </si>
  <si>
    <t>(239) par semināra organizēšanu</t>
  </si>
  <si>
    <t>Rīgas namu pārvaldnieks , Uldis Vorps</t>
  </si>
  <si>
    <t>(2097) Par auto apdrošināšanas iepirkumu veikšanu</t>
  </si>
  <si>
    <t>Rīgas namu pārvaldnieks, Ārija Vecmane</t>
  </si>
  <si>
    <t>(2492) starpposms parsūdzība/jauns iepirkums</t>
  </si>
  <si>
    <t>Rīgas namu pārvaldnieks, Jānis Muzikants</t>
  </si>
  <si>
    <t>(298) par EIS no 01.01.2019.</t>
  </si>
  <si>
    <t>Rīgas satiksme</t>
  </si>
  <si>
    <t xml:space="preserve">(1229) par nolikuma prasības izvirzīšanu </t>
  </si>
  <si>
    <t>sask. ar E.Mugina; papildus līdz 03.05.2019. lūgts LKA viedoklis</t>
  </si>
  <si>
    <t>(1435) sadarbības līgums PIL piemērošana</t>
  </si>
  <si>
    <t>Rīgas Satiksme, Karīna Meiberga</t>
  </si>
  <si>
    <t>(350) par kvalifikācijas sistēmu</t>
  </si>
  <si>
    <t>(2241) grozījumi par apjomu</t>
  </si>
  <si>
    <t>(2772) par līgumu publicēšanu vispārīgās vienošanās ietvaros</t>
  </si>
  <si>
    <t>RTK, Egils Bārdiņš</t>
  </si>
  <si>
    <t>(944) Līguma grozījumi</t>
  </si>
  <si>
    <t>sask. ar A.Cauni</t>
  </si>
  <si>
    <t>(695) Par ārvalstu pretendenta zvērestu</t>
  </si>
  <si>
    <t>Rūjienas novada pašvaldība, Laura Mellupe</t>
  </si>
  <si>
    <t>(14) par papildu dokumentu iesniegšanu</t>
  </si>
  <si>
    <t>Rundāles novada dome</t>
  </si>
  <si>
    <t>(965) par apgrozījuma prasības izpildi</t>
  </si>
  <si>
    <t>(1245) par atzinuma izvērtēšanu</t>
  </si>
  <si>
    <t xml:space="preserve">(2470) Par atzinuma izvērtēšanu (SIF 2019/7 Pārtikas preču komplektu maziem bērniem piegāde vistrūcīgākajām personām) </t>
  </si>
  <si>
    <t>Piedāvājumu iesniegšana 31.07.</t>
  </si>
  <si>
    <t>(2518) papildu dokumenti pie (2399) SIF 2019/2 norise</t>
  </si>
  <si>
    <t>(2630)  papildu informācija pie (2399)</t>
  </si>
  <si>
    <t>(2040) Par pirmspārbaudes atzinumu Eiropas Atbalsta fonda vistrūcīgākajām personām ietvaros (SIF 2019/7)</t>
  </si>
  <si>
    <t>Līga (nodots 02.07., 19.07)</t>
  </si>
  <si>
    <t>(1219) Par atzinumu (pārtikas iepirkums)</t>
  </si>
  <si>
    <t>Sabiedrības integrācijas fonds, Līga Peipiņa</t>
  </si>
  <si>
    <t>(2267) Skaidrojums par SIF 2019/3 (konkursa proc.ar sarunām) - kāpēc nevarēja EIS redzēt</t>
  </si>
  <si>
    <t>Pieņemts zināšanai. Piesaistīts EDUS (2058)</t>
  </si>
  <si>
    <t>(2058) Par norises pirmspārbaudi gadījumā, kad IUB iesniegta sūdzība (SIF 2019/3)</t>
  </si>
  <si>
    <t>Sabiedrības integrācijas fonds, Oskars Podnieks</t>
  </si>
  <si>
    <t>(2399) Dokumenti iepirkuma SIF 2019/2 norises pirmspārbaudei</t>
  </si>
  <si>
    <t>06.08. nodots Agnesei</t>
  </si>
  <si>
    <t>Sabiedriskais autobuss SIA</t>
  </si>
  <si>
    <t>(2700) par prasības pamatotību</t>
  </si>
  <si>
    <t>(1465) par nolikuma grozījumiem</t>
  </si>
  <si>
    <t>(2077) par IKT iepirkumu</t>
  </si>
  <si>
    <t>(2639) Par IT sistēmas drošības prasībām</t>
  </si>
  <si>
    <t>(2714) Par tehniskās specifikācijas prasībām</t>
  </si>
  <si>
    <t>Saeima, Laura Upīte</t>
  </si>
  <si>
    <t>(1012) par iepirkuma plānu</t>
  </si>
  <si>
    <t>(95) ADJIL slieksnis PIL subjektam</t>
  </si>
  <si>
    <t>Saldus novada pašvaldība</t>
  </si>
  <si>
    <t>(1370) par pasūtītāja reorganizāciju un iepirkumu organizēšanu</t>
  </si>
  <si>
    <t>Saldus, Ilze Opelta</t>
  </si>
  <si>
    <t>(1227) par iestāžu iepirkumiem</t>
  </si>
  <si>
    <t>Salienas pagasta pārvalde, Jāzeps Valters</t>
  </si>
  <si>
    <t>(2510) Par pasūtītāja rīcību pagastu pārvalžu apvienošanas gadījumā</t>
  </si>
  <si>
    <t>Saulkrasti, Gints Plečers</t>
  </si>
  <si>
    <t>(2600) Vai pašvaldībai kā iepirkuma izsludinātājai un organizētājai ir tiesības gribēt vienu konkrētu ilgstošā izvēles procesā izvēlēti iekārtu?</t>
  </si>
  <si>
    <t>Saulkrastu novada dome</t>
  </si>
  <si>
    <t>(1631) par iepirkuma līguma grozījumu atbilstību (ERAF projekts)</t>
  </si>
  <si>
    <t>(1004) Par robežvērtību pārsniegšanu</t>
  </si>
  <si>
    <t>(1094) būvdarbu līguma slēgšana un grozījumi</t>
  </si>
  <si>
    <t>(1096) aizliegums slēgt līgumu - iespēja grozīt nolikumu (līguma izpildes nodrošinājums)</t>
  </si>
  <si>
    <t>(2743) Par konkursa procedūras ar sarunām piemērošanu</t>
  </si>
  <si>
    <t>SIA GASO</t>
  </si>
  <si>
    <t>(2516) par sps vadlīniju piemērošanu</t>
  </si>
  <si>
    <t>(2540) Par publisko un privāto partnerību</t>
  </si>
  <si>
    <t>SIA VTU Valmiera</t>
  </si>
  <si>
    <t xml:space="preserve">(114) uzņēmuma izmērs </t>
  </si>
  <si>
    <t>Skrudaliena, Natālija Signejeva</t>
  </si>
  <si>
    <t>(1445) par līguma noslēgšanas termiņu</t>
  </si>
  <si>
    <t>Atbildēts telefoniski</t>
  </si>
  <si>
    <t>SM, Mārcis Zicmanis</t>
  </si>
  <si>
    <t>(910) par apjomu samazināšanu</t>
  </si>
  <si>
    <t>Smiltenes novada dome, Lita Kalniņa</t>
  </si>
  <si>
    <t>(1394) par Eiropas vienoto iepirkumu procedūras dokumentu</t>
  </si>
  <si>
    <t>Sociālās integrācijas valsts aģentūra, Svetlana Kazakeviča</t>
  </si>
  <si>
    <t>(1878) par PIL 19. panta trešo daļu</t>
  </si>
  <si>
    <t>Stradiņa slimnīca, Zanda Brante</t>
  </si>
  <si>
    <t>(1754) par PIl 41.p.(11)</t>
  </si>
  <si>
    <t>(1339) Par cenu maiņu cūkgaļai un cūkgaļas izstrādājumiem</t>
  </si>
  <si>
    <t>(1683) Par pretendenta pieredzi un kvalifikācijas atbilstību atklātā konkursā</t>
  </si>
  <si>
    <t>The World bank group</t>
  </si>
  <si>
    <t>anketa par ppp</t>
  </si>
  <si>
    <t>Tiesībsargs, Ineta Luste</t>
  </si>
  <si>
    <t>(1138) par iepirkuma procedūras piemērošanu</t>
  </si>
  <si>
    <t>(2059) Par dokumentu izstrādāšanas un noformēšanas vadlīnijām</t>
  </si>
  <si>
    <t>sask. E.Mugina, L.Jaunroze, D.Ozola, E.Mozga, Laura</t>
  </si>
  <si>
    <t>(832) par centralizētā iepirkuma termiņiem</t>
  </si>
  <si>
    <t>Tieslietu ministrija, Laila Medin</t>
  </si>
  <si>
    <t>(1727) par Moneyval rekomendāciju ieviešanu - info arī IUB web?</t>
  </si>
  <si>
    <t>(2711) par atļauju un licenču informācijas aktualizēšanu</t>
  </si>
  <si>
    <t>Valmieras namsaimnieks</t>
  </si>
  <si>
    <t xml:space="preserve">(1232) par nodokļu parādu </t>
  </si>
  <si>
    <t>Valsts darba inspekcijas pārvalde, Sintija Volinko</t>
  </si>
  <si>
    <t>(1411) Par personai, uz kuras iespējām pretendents balstās, nododamo pakalpojumu apjomu</t>
  </si>
  <si>
    <t>(1607) VID atbilde saistībā ar EDUS Nr.1160 (Liene Tukiša); atbilstoši VID skaidrojumam, jāprecizē IUB skaidrojums par nodokļu parādu neesamības apliecināšanu</t>
  </si>
  <si>
    <t>() Par VSS uzdevuma 7.4 atcelšanu</t>
  </si>
  <si>
    <t>IUB vadības ziņojums</t>
  </si>
  <si>
    <t>Visi depi</t>
  </si>
  <si>
    <t>(2107) AS RB Rail iepirkumi</t>
  </si>
  <si>
    <t>sask. D.Ozola un M.Oga; sagatavotājs - Inese (AD)</t>
  </si>
  <si>
    <t>(810) PPPL piemērošana</t>
  </si>
  <si>
    <t>(690) par līguma grozījumiem</t>
  </si>
  <si>
    <t>(469) par prasībām iepirkumā</t>
  </si>
  <si>
    <t>Valsts reģionālās attīstības aģentūra</t>
  </si>
  <si>
    <t>(2767) par Latvijas ģeotelpiskās informācijas aģentūras atlikto grozu (id.Nr.495666)</t>
  </si>
  <si>
    <t>Valsts valodas centrs</t>
  </si>
  <si>
    <t>(1796) tulkojumi III ceturksnim</t>
  </si>
  <si>
    <t>(291) par sadarbību tulkošanas jomā</t>
  </si>
  <si>
    <t>Valsts zemes dienests</t>
  </si>
  <si>
    <t>(1319) par valsts budžeta līdzekļiem paredzamo zemes kadastrālo uzmērīšanu</t>
  </si>
  <si>
    <t>degvielas iepirkuma vajadzību analīze</t>
  </si>
  <si>
    <t>VAMOIC AM</t>
  </si>
  <si>
    <t>Par informācijas sniegšanu attiecībā uz centralziēto degvielas iepirkumu</t>
  </si>
  <si>
    <t>IUB iniciativa</t>
  </si>
  <si>
    <t>VAMOIC,Ilva Prātiņa</t>
  </si>
  <si>
    <t>(77) par piedāvājumu vērtēšanu EIS</t>
  </si>
  <si>
    <t>Vantspils nekustamie īpašumi PSIA, Gundega Seile</t>
  </si>
  <si>
    <t>(1165) info maiņa iepr.inform.ziņojumā</t>
  </si>
  <si>
    <t>sadarb.E.Mozga</t>
  </si>
  <si>
    <t>Varakļānu novada pašvaldība</t>
  </si>
  <si>
    <t>(1713) par piedāvājuma vērtēšanu (būvuzraugs)</t>
  </si>
  <si>
    <t>sask. D.Gaile, E.Mugina</t>
  </si>
  <si>
    <t xml:space="preserve">Varakļānu novada pašvaldība , Aija Sčucka, </t>
  </si>
  <si>
    <t>(1847) Par būvuzrauga pieredzes vērtēšanu (turpinājums)</t>
  </si>
  <si>
    <t>(1949) par starpministriju sanāksmi par informatīvo ziņojumu par cilvēkresursu nodrošināšanu valsts informācijas un komunikācijas tehnoloģiju platformu uzturēšanai VSS-306</t>
  </si>
  <si>
    <t>(622) par atkritumu apsaimniekotāja izvēli</t>
  </si>
  <si>
    <t>ZPI kritēriju pārskatīšanu Ceļu būve un ielu apgaismojums jomas iepirkumiem</t>
  </si>
  <si>
    <t>ZPI prasību piemērošana transporta iepirkumos</t>
  </si>
  <si>
    <t>(2615) par PIL 4. panta piektās daļas piemērošanu</t>
  </si>
  <si>
    <t xml:space="preserve">VARAM </t>
  </si>
  <si>
    <t>(1019) OECD vides snieguma novērtējuma drafts</t>
  </si>
  <si>
    <t>VARAM, Anda Lasmane</t>
  </si>
  <si>
    <t>(334) Par interešu konflikta izvērtējumu</t>
  </si>
  <si>
    <t>sask.E.Mugina, A.Caune</t>
  </si>
  <si>
    <t>VARAM/VRAA</t>
  </si>
  <si>
    <t>(1473) par piedāvājuma vērtēšanu EIS, ja ir tikai norāde uz saiti ar piedāvājumu</t>
  </si>
  <si>
    <t>VAS "Latvijas Dzelzceļs"</t>
  </si>
  <si>
    <t>(1595) par apsardzes pakalpojumiem</t>
  </si>
  <si>
    <t>rakstīt V. Bojarūnam, saskaņot ar E. Muginu</t>
  </si>
  <si>
    <t>VAS "Valsts nekustamie īpašumi"</t>
  </si>
  <si>
    <t>(1816) Par atkārtotas sarunu procedūras piemērošanu pēc metu konkursa rezultātā noslēgta līguma izbeigšanas</t>
  </si>
  <si>
    <t>VAS, Rolands Kalniņš</t>
  </si>
  <si>
    <t>(60) par pakalpojumu pirkšanu ārpus EIS</t>
  </si>
  <si>
    <t>Vecumnieku novada dome, Ilze Kampa</t>
  </si>
  <si>
    <t>(2530) nodrošinājuma derīguma termiņš</t>
  </si>
  <si>
    <t>sask.E.Muguina, D.Gaile</t>
  </si>
  <si>
    <t>Ventspils dome, Valentīna Jegorova</t>
  </si>
  <si>
    <t>(2156) Par centralizēto iepirkumu veikšanu</t>
  </si>
  <si>
    <t>Ventspils nekustamie īpašumi</t>
  </si>
  <si>
    <t>(628) pretend.finanš.piedāv.vērtēš.</t>
  </si>
  <si>
    <t>j\ūn.02</t>
  </si>
  <si>
    <t>(1433) par finanšu aizņēmumu</t>
  </si>
  <si>
    <t>Ventspils nekustamie īpašumi, Agnese Sarma</t>
  </si>
  <si>
    <t>(1958) par sarunu procedūras piemērošanu</t>
  </si>
  <si>
    <t>Ventspils novada pašvaldība</t>
  </si>
  <si>
    <t>(1756) par atbilstošās iepirkuma kārtības piemērošanu situācijā</t>
  </si>
  <si>
    <t>Ventspils pilsētas dome</t>
  </si>
  <si>
    <t>(1811) Par finanšu piedāvājuma vērtēšanu</t>
  </si>
  <si>
    <t>sask.ar E.Muginu/ rakstīt EM</t>
  </si>
  <si>
    <t>Ventspils pilsētas dome, Valentīna Jegorova</t>
  </si>
  <si>
    <t>(1186) PIL 44.panta pirmās daļas piemērošana būvdarbu iepirkumam</t>
  </si>
  <si>
    <t>Ventspils, Ramona Zaļoksne</t>
  </si>
  <si>
    <t xml:space="preserve">(333) piedāvājumu šifrēšanas aizliegums iepirkuma dok. </t>
  </si>
  <si>
    <t>(158) nekust.īpaš.nodokļu parādu pārbaude publ.atvas.person.</t>
  </si>
  <si>
    <t>Veselības ministrija Juris Bolotovs</t>
  </si>
  <si>
    <t>(2172) par pakalpojumu nepārtrauktības nodrošināšanu</t>
  </si>
  <si>
    <t>Veselības ministrija Sandra Čakša (Veselības ministrija)</t>
  </si>
  <si>
    <t>(2559) par līguma termiņa pagarināšanu</t>
  </si>
  <si>
    <t>Veselības ministrija, Areta Dzirvinska</t>
  </si>
  <si>
    <t>(1714) par speciālistu CV precizēšanu</t>
  </si>
  <si>
    <t>sask. ar E. Muginu, D. Gaili</t>
  </si>
  <si>
    <t>(1282) par iespējamu interešu konfliktu</t>
  </si>
  <si>
    <t>(1023) neiesniegtu dokumentu pieprasīšana</t>
  </si>
  <si>
    <t>(2402) Vai iepirkuma komisijas loceklis atvaļinājuma laikā var piedalīties iepirkuma komisijas sēdē</t>
  </si>
  <si>
    <t>Atbildēts rakstiski, jo nebija sazvanāma.</t>
  </si>
  <si>
    <t>Veselības ministrija, Elīna Vilcāne</t>
  </si>
  <si>
    <t>(1192) Par PIL 10.panta iepirkumu</t>
  </si>
  <si>
    <t>Veselības ministrija, Mikus Pērse</t>
  </si>
  <si>
    <t>(1348) iepirkuma sadalīšana</t>
  </si>
  <si>
    <t>Veselības ministrija, Zemkopības ministrija</t>
  </si>
  <si>
    <t>Uzaicinām uz tikšanos par centralizāciju</t>
  </si>
  <si>
    <t>Veselības ministrijas, Edgars Rusins</t>
  </si>
  <si>
    <t>(714) PIL 8(7)9 piemērošna PIL 10.panta iepirkumiem</t>
  </si>
  <si>
    <t>VIAA, Herberts Bucenieks</t>
  </si>
  <si>
    <t>(2619) PIL 61_3_2</t>
  </si>
  <si>
    <t>saskaņot ar Daci</t>
  </si>
  <si>
    <t xml:space="preserve">par priekšlikumiem grozījumiem normatīvajos aktos (jāsniedz veidoklis FM), gatavo FM </t>
  </si>
  <si>
    <t>sask. ar E.Muginu, FM!</t>
  </si>
  <si>
    <t>Vidzemes slimnīca SIA</t>
  </si>
  <si>
    <t>(1861) Par viedokļa sniegšanu</t>
  </si>
  <si>
    <t>Par prasībām un pircēja profilu</t>
  </si>
  <si>
    <t>(861) PIL 41_6</t>
  </si>
  <si>
    <t>VISC, Egīls Bārdiņš</t>
  </si>
  <si>
    <t>(567) par personu uz kuras spējām balstās</t>
  </si>
  <si>
    <t xml:space="preserve">(2249) par grozījumu veikšanu </t>
  </si>
  <si>
    <t>(2319) PIL SP vai 3.panta izņēmums ar Sadalēs tīkliem</t>
  </si>
  <si>
    <t>(1436) Par grozījumu veikšanu (VNĪ JRT)</t>
  </si>
  <si>
    <t>VNĪ, Ģirts Norlinds</t>
  </si>
  <si>
    <t>(655) apakšuzņēmējs</t>
  </si>
  <si>
    <t>VNĪ, Ģirts Norlinds (VNĪ)</t>
  </si>
  <si>
    <t>(2597) Par izslēgšanas noteikumu piemērošanu</t>
  </si>
  <si>
    <t>VNĪ/EM</t>
  </si>
  <si>
    <t>VP GKP ENAP</t>
  </si>
  <si>
    <t>(1826) par izsoli</t>
  </si>
  <si>
    <t>VPD, Ieva Zuntmane</t>
  </si>
  <si>
    <t>(395) par PIL 9.panta divdesmit pirmo daļu</t>
  </si>
  <si>
    <t>par ESPD</t>
  </si>
  <si>
    <t>(1507) par espd rīku eis.espd.gov.lv</t>
  </si>
  <si>
    <t>izpētīt ar Anniju</t>
  </si>
  <si>
    <t>(2613) Par DIS izveidošanu</t>
  </si>
  <si>
    <t>sask. ar E.Muginu, E.Mozgu</t>
  </si>
  <si>
    <t>VRAA, Ivars Vilks</t>
  </si>
  <si>
    <t>(2029) Par DIS</t>
  </si>
  <si>
    <t>sask.ar E. Mozgu, E. Muginu</t>
  </si>
  <si>
    <t>VRAA/ FM</t>
  </si>
  <si>
    <t>Par līgumu reģistru saturu</t>
  </si>
  <si>
    <t>VSAA</t>
  </si>
  <si>
    <t>(2206) par CPV koda izvēli</t>
  </si>
  <si>
    <t xml:space="preserve">VSAC Kurzeme, Līga Mazbērziņa, </t>
  </si>
  <si>
    <t>(2391) par mākslīgajiem maisījumiem</t>
  </si>
  <si>
    <t>(1130) par piedāvājumu izvērtēšanu</t>
  </si>
  <si>
    <t>VSIA "Kultūras un sporta centrs "Daugavas stadions""</t>
  </si>
  <si>
    <t>(1341) par speciālista nomaiņu</t>
  </si>
  <si>
    <t>VSIA "Kultūras un sporta centrs "Daugavas stadions"", Dana Piļeva</t>
  </si>
  <si>
    <t>(2557) par vērtēšanas kārtību</t>
  </si>
  <si>
    <t>VSIA Šampētera nami</t>
  </si>
  <si>
    <t xml:space="preserve">(927) apjoma samazināšana </t>
  </si>
  <si>
    <t>VUGD, Andrejs Meleško</t>
  </si>
  <si>
    <t>(1831) par tehniskā piedāvājuma papildināšanu</t>
  </si>
  <si>
    <t>VUGD, EM, BVKB, VARAM</t>
  </si>
  <si>
    <t>par materiāla nomaiņu</t>
  </si>
  <si>
    <t>Zemessardze, Lauris Bocš</t>
  </si>
  <si>
    <t>(164) trenaž.zāles iepirkums</t>
  </si>
  <si>
    <t>Zemessardze, Lauris Bočs,  Krišjānis Feldmanis (Saeima)</t>
  </si>
  <si>
    <t>(1179) Par struktūrvienībām PIL 11.p.2prim</t>
  </si>
  <si>
    <t>Zemkopības ministrijas nekustamie īpašumi</t>
  </si>
  <si>
    <t>(83) par aritmētiskās kļūdas labošanu</t>
  </si>
  <si>
    <t>sask. E.Mugina un A.Caune</t>
  </si>
  <si>
    <t>Ziemeļkurzemes reģionālā slimnīca, Baiba Putniņa</t>
  </si>
  <si>
    <t>(2191) par personu,uz kuras spējām balstās</t>
  </si>
  <si>
    <t>sask.ar L.Jaunrozi</t>
  </si>
  <si>
    <t>Rubene</t>
  </si>
  <si>
    <t>(977) izslēgšanas nosacījumu pārbaude ārvalstu pretendentam</t>
  </si>
  <si>
    <t>Ziemeļkurzemes reģionālā slimnīca, Kristīne Puriņa</t>
  </si>
  <si>
    <t>(1763) pretendenta priekšrocības</t>
  </si>
  <si>
    <t>Ziemeļkurzemes reģionālā slimnīca., Baiba Putniņa</t>
  </si>
  <si>
    <t>(1917) sankciju pārbaude sanckijas.kd.</t>
  </si>
  <si>
    <t>ZM, Anna Grīnvalde</t>
  </si>
  <si>
    <t>(1752) darba uzdev/pirk.pasut publices.EIS</t>
  </si>
  <si>
    <t>sask.ar VRAA un FM</t>
  </si>
  <si>
    <t>ZM, Edgars Švirksts</t>
  </si>
  <si>
    <t>(2187) par PIL 54.panta piemērošanu</t>
  </si>
  <si>
    <t>ZVA, Viktorija Kuplā</t>
  </si>
  <si>
    <t>(1377) PIL apsardze un nodokļu parāds</t>
  </si>
  <si>
    <t>(1374) PIL 9(20) apsardzes iepirkumiem</t>
  </si>
  <si>
    <t>(418) par pasta pakalpojumiem</t>
  </si>
  <si>
    <t>ž Nekā personīgi, Guna Gleizde</t>
  </si>
  <si>
    <t>(1140) apar Rīgas Centrāltirgus iepirkumu</t>
  </si>
  <si>
    <t>žurnāls Iepirkumi, Dzintra Švarcbaha</t>
  </si>
  <si>
    <t>(1640) kometāri 2 jautājumos</t>
  </si>
  <si>
    <t>žurnāls IR, Indra Sprance</t>
  </si>
  <si>
    <t>(2891) dažādi jautājumi</t>
  </si>
  <si>
    <t>žurnāls Likums un Taisnība, Elmārs Barkāns</t>
  </si>
  <si>
    <t>(1757) par dzīvokļu īpašnieku problēmu</t>
  </si>
  <si>
    <t>žurnāls iFinanses, Linda Tunte</t>
  </si>
  <si>
    <t>(700) par interviju (sniegs A.Irmeja)</t>
  </si>
  <si>
    <t>Armands Britāns, novartis</t>
  </si>
  <si>
    <t>(2595) EIS jautājumi</t>
  </si>
  <si>
    <t>izrunāts telefoniski</t>
  </si>
  <si>
    <t>medību kolektīvs</t>
  </si>
  <si>
    <t>(9) par LVM rīcību noslēdzot līgumus</t>
  </si>
  <si>
    <t>OILTEH, VA Motors SIA, Rihards Bičevskis</t>
  </si>
  <si>
    <t>(315) vai preces nosaukums iepirkumā ir izpaužams citam pretendnetam</t>
  </si>
  <si>
    <t>Rere Būve1</t>
  </si>
  <si>
    <t>(2742) par grozījumu veilkšanu (VNĪ JRT)</t>
  </si>
  <si>
    <t>SIA "Canders"</t>
  </si>
  <si>
    <t>(1916) eisā sistēmas kļūda nevarēja iesniegt piedāvājumu</t>
  </si>
  <si>
    <t>SIA "EGLE RIS"</t>
  </si>
  <si>
    <t>(1842) par paraugu atgriešanu</t>
  </si>
  <si>
    <t>SIA "VTU VALMIERA"</t>
  </si>
  <si>
    <t>(1862) Par SPSIL 47.p.</t>
  </si>
  <si>
    <t>SIA „Brigita Bula”, SIA „Sintija Vaivade_Arhitekte”</t>
  </si>
  <si>
    <t>(27) nodokļu parāds metu konkursā</t>
  </si>
  <si>
    <t>SIA ASGS, Aigars Barinskis</t>
  </si>
  <si>
    <t>(1509) Saldus iepirkuma prasības</t>
  </si>
  <si>
    <t>ASD uzsāks lietvedību</t>
  </si>
  <si>
    <t>SIA Baltcom</t>
  </si>
  <si>
    <t>(1745) par cenu aptauju</t>
  </si>
  <si>
    <t>SIA BŪVĒLOGS projekti SIA</t>
  </si>
  <si>
    <t xml:space="preserve">(533) par sertifikātiem </t>
  </si>
  <si>
    <t>sask.E.Mugina; jāgaida info no EM ministrijas</t>
  </si>
  <si>
    <t>(2025) par TS atbilstību</t>
  </si>
  <si>
    <t>SIA CMB</t>
  </si>
  <si>
    <t>(2735) Par metu konkursa rezultātiem</t>
  </si>
  <si>
    <t>sask. ar E. Muginu, rakstīt Jūrmalas pilsētas domei</t>
  </si>
  <si>
    <t>SIA DEPO DIY, Maija Petruse</t>
  </si>
  <si>
    <t>(998) par e-rēķiniem</t>
  </si>
  <si>
    <t>sask. FM</t>
  </si>
  <si>
    <t>SIA Ēdiens.lv</t>
  </si>
  <si>
    <t>(1568) par ZPI prasībām</t>
  </si>
  <si>
    <t>atbildi, sniegs FM, IUB ir saskaņojis atbildes projektu</t>
  </si>
  <si>
    <t>SIA Efekta, Indra Stepanova</t>
  </si>
  <si>
    <t>(87) būtiski līguma grozījumi</t>
  </si>
  <si>
    <t>SIA EK Sistēmas, Līga Popova</t>
  </si>
  <si>
    <t>(1651)  vai uz LDz attiecas PIL?</t>
  </si>
  <si>
    <t>SIA Emerging Solutions, Gatis Pāvils</t>
  </si>
  <si>
    <t>(638) EIS iepirkumiem MK 104</t>
  </si>
  <si>
    <t>SIA Geo Consultants</t>
  </si>
  <si>
    <t>(2842) par eis darbību</t>
  </si>
  <si>
    <t>SIA Kafijas pasaule, Jānis Ozols</t>
  </si>
  <si>
    <t>(712) par prasībām kafijas iepirkumā</t>
  </si>
  <si>
    <t>SIA Kvēle, Marina Vermane</t>
  </si>
  <si>
    <t>(793) maksa par nolikuma izsniegšanu spsil zemsliekšņa</t>
  </si>
  <si>
    <t>nosūtīta info arĪ LDZ</t>
  </si>
  <si>
    <t>SIA Labiekārtošana-D</t>
  </si>
  <si>
    <t>(820) saistīti pretend.dažād.ieprikuma daļās</t>
  </si>
  <si>
    <t>SIA Livland</t>
  </si>
  <si>
    <t>(653) apakšuzņ/special/pers.uz kuras iesp.balstās</t>
  </si>
  <si>
    <t>SIA Livland Group, Ance Bērziņa</t>
  </si>
  <si>
    <t>(436) par līguma  izpildi</t>
  </si>
  <si>
    <t>SIA Livland, Ksenija Sidorova</t>
  </si>
  <si>
    <t>(54) Par pieredzes apliecināšanu</t>
  </si>
  <si>
    <t>SIA PATA</t>
  </si>
  <si>
    <t>(2010) SIA BioEnerģija ieprikums</t>
  </si>
  <si>
    <t>sask.E.Mugina / info PATA &amp; R.BioEnerģijsa par statusu</t>
  </si>
  <si>
    <t>sask.E.Mugina / info PATA &amp; R.BioEnerģijsa par statusu (08.07.2019) / atbilde (17.07.19) / skaidrojam statusu + FM</t>
  </si>
  <si>
    <t>Dace/FM/Evija</t>
  </si>
  <si>
    <t>(2076) par Rīgas siltuma iepirkumu</t>
  </si>
  <si>
    <t>nosūtīts info pieprasījums RS, atbildes sniegšana līdz 24.jūlijam</t>
  </si>
  <si>
    <t>SIA PiekabesIV, Ivars Veide</t>
  </si>
  <si>
    <t>(516) MK 104</t>
  </si>
  <si>
    <t>sia PROSPERO Sabiedriksas attiecības, Mudrite Grundule</t>
  </si>
  <si>
    <t>(1496) par piedāvājuma neiesniegšanu EIS</t>
  </si>
  <si>
    <t>SIA Reck</t>
  </si>
  <si>
    <t>(2252) par solidaru atbildibu</t>
  </si>
  <si>
    <t>sask.ar L.Jaunrozi, E.Muginu</t>
  </si>
  <si>
    <t>Evija, Rubene</t>
  </si>
  <si>
    <t>(2252) par solidāru atbildību</t>
  </si>
  <si>
    <t>sask,ar E.Mugina, L.Jaunroze</t>
  </si>
  <si>
    <t>SIA Saltavots, Silvija Zaharāne</t>
  </si>
  <si>
    <t>(2263) PIL vai SPSIL piemērošana</t>
  </si>
  <si>
    <t>SIA Sanart SIA</t>
  </si>
  <si>
    <t>(2543) pārsūtīt EM</t>
  </si>
  <si>
    <t>SIA Strauts Pharmaceuticals, Linda Birkenšteina-Pumpura</t>
  </si>
  <si>
    <t>(272) dalība iepirkumos</t>
  </si>
  <si>
    <t>sia TransFer Solution, Marc Schweren</t>
  </si>
  <si>
    <t xml:space="preserve">(40) piedāvājums SIIK </t>
  </si>
  <si>
    <t>saskaņot  ar E.Muginu</t>
  </si>
  <si>
    <t>SIA UniversBūve, Adis Lazdāns</t>
  </si>
  <si>
    <t>(69) kā pārbaudīt, vai EIS nav notikusi informācijas noplūde</t>
  </si>
  <si>
    <t>SIA Vides serviss</t>
  </si>
  <si>
    <t>(1716) par pasūtītāja statusu</t>
  </si>
  <si>
    <t>SIA vides serviss, Larisa Vilka</t>
  </si>
  <si>
    <t>(1740) par PIL piemērošanu</t>
  </si>
  <si>
    <t>Atbildēts ar 1716, jo tas pats jautājums</t>
  </si>
  <si>
    <t xml:space="preserve">SIA Warss+ </t>
  </si>
  <si>
    <t>(16) par Rēzeknes pilsētas domes iepirkumiem - pārsūtīt Rēzeknei (?)</t>
  </si>
  <si>
    <t>Siemens</t>
  </si>
  <si>
    <t>(2098) kur pieejams ESPD Latvijā</t>
  </si>
  <si>
    <t>(801) par PIL 9p nodokļu pārbaudi</t>
  </si>
  <si>
    <t>Reinis K.</t>
  </si>
  <si>
    <t>(2224) žalūziju iepirkumi - precīzas prasības</t>
  </si>
  <si>
    <t xml:space="preserve">Rick Jacobus </t>
  </si>
  <si>
    <t>(2327) piegādātāja, kas nemaksā algas, dalība iepirkumos</t>
  </si>
  <si>
    <t>Signija Stērniniece</t>
  </si>
  <si>
    <t>(1207) Par pašvaldības mežu apsaimniekotāja izvēli</t>
  </si>
  <si>
    <t>Simona Birka</t>
  </si>
  <si>
    <t>(821) ESPD</t>
  </si>
  <si>
    <t>Sushil Sharma</t>
  </si>
  <si>
    <t>(1931) About buyers in Latvia</t>
  </si>
  <si>
    <t>Žanete Avotiņa</t>
  </si>
  <si>
    <t>(464) Par prasībām iepirkumā</t>
  </si>
  <si>
    <t>Žanna Žarkova</t>
  </si>
  <si>
    <t>(381) par EVIPD</t>
  </si>
  <si>
    <t>Vladislavs Bojarūns</t>
  </si>
  <si>
    <t>(1261) Par "LDZ Apsardze"</t>
  </si>
  <si>
    <t>rakstām LDZ un KP</t>
  </si>
  <si>
    <t>Gatis Gacho</t>
  </si>
  <si>
    <t>(326) iepirk.izslud.brīdī nva pieejams finans.</t>
  </si>
  <si>
    <t>sask. ar A.Caune, E.Mugina</t>
  </si>
  <si>
    <t>Gatis Gailis</t>
  </si>
  <si>
    <t>(1298) Par informāciju bakalaura darbam</t>
  </si>
  <si>
    <t>Jeļena Rumjanceva</t>
  </si>
  <si>
    <t>(1766) par "Mežavairogiem"</t>
  </si>
  <si>
    <t>sask.D.Ozola</t>
  </si>
  <si>
    <t>Gvido Endels</t>
  </si>
  <si>
    <t>(184) par paredzamās līgumcenas vērtēšanu</t>
  </si>
  <si>
    <t xml:space="preserve">(2370) dažādi jautājumi par izslēgšanu </t>
  </si>
  <si>
    <t>(2718) par piedāvājumu vērtēšanu eis</t>
  </si>
  <si>
    <t>Ineta Ruciņa-Vējiņa</t>
  </si>
  <si>
    <t>(961) par iegādi ārpus līguma</t>
  </si>
  <si>
    <t>Inga Sprice</t>
  </si>
  <si>
    <t>(1418) Par PVN</t>
  </si>
  <si>
    <t>(179) par prasību personu apvienībai</t>
  </si>
  <si>
    <t>(212) par prasībām pieredzes apliecināšanā</t>
  </si>
  <si>
    <t>Jānis Vagals</t>
  </si>
  <si>
    <t>(727) Sūdzība par nolikuma prasību</t>
  </si>
  <si>
    <t>Karīna Bartkeviča (pārsūtīts no VARAM)</t>
  </si>
  <si>
    <t>(2265) Ogres NP ēkas nodošana bezatlīdzības lietošanā</t>
  </si>
  <si>
    <t>Karola Maškova</t>
  </si>
  <si>
    <t>(2411) Malaizijas izziņa</t>
  </si>
  <si>
    <t>Dovile Lukaviciute (Lietuva)</t>
  </si>
  <si>
    <t>(1813) e-paraksts EIS</t>
  </si>
  <si>
    <t>Dmitrijs Kreicers</t>
  </si>
  <si>
    <t>(2608) Vai pasūtītājam jārīko atklāta piedāvājumu atvēršanas sanāksme</t>
  </si>
  <si>
    <t xml:space="preserve">Anita Ruža </t>
  </si>
  <si>
    <t>(2652) Par līgumcenu</t>
  </si>
  <si>
    <t>anonīms</t>
  </si>
  <si>
    <t>(341) par RPNC apsardzes iepirkumu / pārsūtīts apsardzes asoc.viedokļa sniegšanai (+VID vēstule Nr.ea-467)</t>
  </si>
  <si>
    <t>Baiba Andersona</t>
  </si>
  <si>
    <t>(2188) par sps vadlīniju piemērošanu</t>
  </si>
  <si>
    <t>Edgars Šmaliņš</t>
  </si>
  <si>
    <t>(214) par informācijas sniegšanu</t>
  </si>
  <si>
    <t>Edijs Ābele</t>
  </si>
  <si>
    <t>(1073) termini "iepirkums" &amp; "iepirkuma procedūra"</t>
  </si>
  <si>
    <t xml:space="preserve">Elvīra Grabovska </t>
  </si>
  <si>
    <t>Elza Lapiņa</t>
  </si>
  <si>
    <t>(1645) parāda summa iepirkumos</t>
  </si>
  <si>
    <t xml:space="preserve">Evija Putniņa </t>
  </si>
  <si>
    <t>(1089) SPSIL vispārīgā vienošanās</t>
  </si>
  <si>
    <t>Klāvs Zibergs</t>
  </si>
  <si>
    <t>(872) par izsludināšanu EIS</t>
  </si>
  <si>
    <t>Kristīne Piskunova</t>
  </si>
  <si>
    <t>(1115) PVN maksātājs</t>
  </si>
  <si>
    <t>(1985) par sarunu procedūras prasībām</t>
  </si>
  <si>
    <t>Lana (anonīms)</t>
  </si>
  <si>
    <t>(452) par Sps zemsliekšņa</t>
  </si>
  <si>
    <t>(1065) ADJIL pirceja profils no 18.04.19.</t>
  </si>
  <si>
    <t>(1793) par PIL 42. pantu</t>
  </si>
  <si>
    <t>Laura Zvirbule</t>
  </si>
  <si>
    <t>(2369) par pil 10. panta atvēršanas protokolu</t>
  </si>
  <si>
    <t>Lauris Džiguns</t>
  </si>
  <si>
    <t>(659) prasība ieprikumā (+ info pasūtītājam)</t>
  </si>
  <si>
    <t>(618) par līgumu EIS un komisiju</t>
  </si>
  <si>
    <t>(1455)par rezultātu paziņošanu</t>
  </si>
  <si>
    <t>(1541) Par nodokļu parādu pārbaudi</t>
  </si>
  <si>
    <t>(2273) pārtikas produktu iepirkumi &amp; nodalīšana</t>
  </si>
  <si>
    <t>Līga Nagle</t>
  </si>
  <si>
    <t>(731) par iepirkuma plānu pieejamību</t>
  </si>
  <si>
    <t>Lilija Vasiļjeva</t>
  </si>
  <si>
    <t>(2298) jaut-atb publiskošana</t>
  </si>
  <si>
    <t>Linda Beikmane</t>
  </si>
  <si>
    <t>(958)  par speciālista nomaiņu</t>
  </si>
  <si>
    <t>Linda Krūmiņa</t>
  </si>
  <si>
    <t>(1222) Par PIL piemērošanas slieksni</t>
  </si>
  <si>
    <t>Lita Vēvere</t>
  </si>
  <si>
    <t>(264) par atbildes sniegšanas termiņu 10. panta iepirkumā</t>
  </si>
  <si>
    <t>Mārtiņš Karaševs</t>
  </si>
  <si>
    <t>(2095) par informācijas nepieejamību ieslodzītajiem</t>
  </si>
  <si>
    <t>Olga Graudiņa</t>
  </si>
  <si>
    <t>(1720) Par līguma publicēšanu</t>
  </si>
  <si>
    <t>Oskars Kļava</t>
  </si>
  <si>
    <t>(725) PIL 8(7)2c piemērošana</t>
  </si>
  <si>
    <t>Termiņš sag.</t>
  </si>
  <si>
    <t>skaņo</t>
  </si>
  <si>
    <t>Saņemšanas datums</t>
  </si>
  <si>
    <t>J.M.</t>
  </si>
  <si>
    <t>(5478) nodokļu parādu pārbaude</t>
  </si>
  <si>
    <t>Diāna</t>
  </si>
  <si>
    <t>(5474) nogaidīšanas laiks</t>
  </si>
  <si>
    <t>L.B.</t>
  </si>
  <si>
    <t>(35) CPV kods</t>
  </si>
  <si>
    <t>A.B.</t>
  </si>
  <si>
    <t>(147) ESKO finansējuma modelis_Jaunais PIL/saņemta papildinfo</t>
  </si>
  <si>
    <t>D.S.</t>
  </si>
  <si>
    <t>(81) SP nolikuma prasības kandidāta finansiālajam stāvoklim</t>
  </si>
  <si>
    <t>Nolikums</t>
  </si>
  <si>
    <t>(5398) iepirkumu procedūras norises pārbaude</t>
  </si>
  <si>
    <t>pārbauda Kristaps</t>
  </si>
  <si>
    <t>(5457) iepirkumu procedūras pirmspārbaude</t>
  </si>
  <si>
    <t>N.J.</t>
  </si>
  <si>
    <t>(42) interešu konflikts</t>
  </si>
  <si>
    <t>RD plānošanas, iepirkumu un kontroles daļa</t>
  </si>
  <si>
    <t>(5339) PIL 7.panta piemērošana</t>
  </si>
  <si>
    <t xml:space="preserve">RD FD </t>
  </si>
  <si>
    <t>(40) līgumcena</t>
  </si>
  <si>
    <t>Rīgas Hanzas vidusskola</t>
  </si>
  <si>
    <t>(182) par likuma piemērošanu</t>
  </si>
  <si>
    <t>A.D.</t>
  </si>
  <si>
    <t>(53) prasības nolikumā</t>
  </si>
  <si>
    <t>sask. I.Vingre / EDUS</t>
  </si>
  <si>
    <t>darbadienas</t>
  </si>
  <si>
    <t>(259) par PIL 11.panta ceturto daļu</t>
  </si>
  <si>
    <t>Līgas vēstule</t>
  </si>
  <si>
    <t>(5608) centralizētā iepirkumu institūcija, SP</t>
  </si>
  <si>
    <t>sask.A.Ūdre, E.Mugina</t>
  </si>
  <si>
    <t>VIAA</t>
  </si>
  <si>
    <t>(5456) metu konkursa prasības</t>
  </si>
  <si>
    <t>atbilde kopā ar Dagniju</t>
  </si>
  <si>
    <t>Cēsu novada pašvaldība</t>
  </si>
  <si>
    <t>(67) interešu konflikts</t>
  </si>
  <si>
    <t xml:space="preserve">(5338) grozījumi tehniskajā specifikācijā </t>
  </si>
  <si>
    <t>sask. A.Ūdre</t>
  </si>
  <si>
    <t xml:space="preserve">dienas </t>
  </si>
  <si>
    <t>FM rezolūcija</t>
  </si>
  <si>
    <t>(237) par starptautisko izstādi Expo Dubai 2020</t>
  </si>
  <si>
    <t>RD Labklājības departaments</t>
  </si>
  <si>
    <t>(5424) Par piesaistāmajiem speciālistiem-apakšuzņēmējiem</t>
  </si>
  <si>
    <t>Arhitektu savienība_VIAA</t>
  </si>
  <si>
    <t>(5226) Metu konkursi, apvnieota ar (5456)</t>
  </si>
  <si>
    <t>V.A.M</t>
  </si>
  <si>
    <t>(5661)PIL 42.panta otrā daļa</t>
  </si>
  <si>
    <t>(5544) par grozījumiem iepirkuma līgumā</t>
  </si>
  <si>
    <t>Aknīstes psihoneiroloģiskā slimnīca</t>
  </si>
  <si>
    <t>(5692) par aritmētisku kļūdu</t>
  </si>
  <si>
    <t>Vadības ziņ.</t>
  </si>
  <si>
    <t>Vadības ziņojuma sagatavošana, informācijas apkopošana un nodošanai FAD</t>
  </si>
  <si>
    <t>VVD</t>
  </si>
  <si>
    <t>(93) par papildu informāciju un apakšuzņēmēju maiņu</t>
  </si>
  <si>
    <t>feb.03</t>
  </si>
  <si>
    <t>Daugavpils Siltumtīkli</t>
  </si>
  <si>
    <t>(52) Par kredītlīdzekļu piesaisti</t>
  </si>
  <si>
    <t>SIA Nikos travel</t>
  </si>
  <si>
    <t>(215) par iesniegumu un 8.2 iepirkuma pārtraukšanu</t>
  </si>
  <si>
    <t>Engures novada pašvaldība</t>
  </si>
  <si>
    <t>(239) informācijas pieprasīšana par citu pretendentu</t>
  </si>
  <si>
    <t>nolikums</t>
  </si>
  <si>
    <t>atzinums par nolikumu</t>
  </si>
  <si>
    <t>ZKurzemes slimnīca</t>
  </si>
  <si>
    <t>(417) SP par iekārtas iegādi</t>
  </si>
  <si>
    <t xml:space="preserve">(415) par sadarbību </t>
  </si>
  <si>
    <t>info no I.Vingres/ Atbildēts telefoniski</t>
  </si>
  <si>
    <t xml:space="preserve">VNĪ </t>
  </si>
  <si>
    <t>(445) par SP 63(1)3 piemērošanas pamatotību</t>
  </si>
  <si>
    <t>dec.</t>
  </si>
  <si>
    <t>VARAM_Rīgas Satiksme</t>
  </si>
  <si>
    <t>Mobilly_Rīgas karte_autostāvvietas</t>
  </si>
  <si>
    <t>sask. E.Mugina, I.Vingre</t>
  </si>
  <si>
    <t>Alojas novada dome</t>
  </si>
  <si>
    <t>(214) par skaidrojuma nepieciešamību</t>
  </si>
  <si>
    <t>(248) par kvalifikācijas prasību noteikšanu (IDS sertifikāts)</t>
  </si>
  <si>
    <t>AS RIX Tehnologies</t>
  </si>
  <si>
    <t>(219) par iepirkumu Nr.VRAA 2016/43ERAF/AK</t>
  </si>
  <si>
    <t>K.O.</t>
  </si>
  <si>
    <t>(319) finanšu līdzekļu piesaiste</t>
  </si>
  <si>
    <t>Vaboles pagasta pārvalde</t>
  </si>
  <si>
    <t>(360) PIL 48.pants</t>
  </si>
  <si>
    <t>I.S.</t>
  </si>
  <si>
    <t>(346) līguma darbības termiņa pagarināšana</t>
  </si>
  <si>
    <t>(511) papildu info</t>
  </si>
  <si>
    <t>VNĪ, Karīna Kalniņa</t>
  </si>
  <si>
    <t>(420) par pieredzes prasībām</t>
  </si>
  <si>
    <t>Signe Rozenšteina</t>
  </si>
  <si>
    <t>(455) iepirkuma pārtraukšanas objektīvs pamatojums</t>
  </si>
  <si>
    <t>Dzintra Švarcbaha ("Iepirkumi")</t>
  </si>
  <si>
    <t>(402) par zaļā iepirkuma nepiemērošanu</t>
  </si>
  <si>
    <t>Kristapa vēstule</t>
  </si>
  <si>
    <t>(592) iekārtas iegāde papildus</t>
  </si>
  <si>
    <t>Dzintaru koncertzāle</t>
  </si>
  <si>
    <t>(594) koncerflīģelis</t>
  </si>
  <si>
    <t>PSKUS</t>
  </si>
  <si>
    <t>(574) medicīnas iekārta iegāde</t>
  </si>
  <si>
    <t>(393) par kandidātu un pretendentu izslēgšanas un atlases noteikumiem</t>
  </si>
  <si>
    <t>(620) ESRI licenču iegāde</t>
  </si>
  <si>
    <t>K.Bezzubova</t>
  </si>
  <si>
    <t>(430) tūrisma pakalpojumi</t>
  </si>
  <si>
    <t>(448) Remedies directives</t>
  </si>
  <si>
    <t>CPTU Bangladeša</t>
  </si>
  <si>
    <t>(371) par pieredzes apmaiņu e-iepirkumu jomā</t>
  </si>
  <si>
    <t>Daina Belicka</t>
  </si>
  <si>
    <t>(458) par pieredzes pierādīšanu</t>
  </si>
  <si>
    <t>(721) iekārtu garantija un remonts</t>
  </si>
  <si>
    <t>Latvijas gaisa satiksme</t>
  </si>
  <si>
    <t>(741) elektroniskā savienojuma izveide</t>
  </si>
  <si>
    <t>(739) datu centra pārvaldība</t>
  </si>
  <si>
    <t>(740) pap.info sarunu procedūrai</t>
  </si>
  <si>
    <t>Valsts prezidenta kanceleja</t>
  </si>
  <si>
    <t>(298) Uzņēmēja iesniegums</t>
  </si>
  <si>
    <t>Ilze Žeivote</t>
  </si>
  <si>
    <t>(573) PIL subjekts citā procedūrā</t>
  </si>
  <si>
    <t>(815) papildu darbi</t>
  </si>
  <si>
    <t>ALS</t>
  </si>
  <si>
    <t>(814) par sabiedrības līdzdalību</t>
  </si>
  <si>
    <t>CFLA izpētīs un dos ziņu /17.02</t>
  </si>
  <si>
    <t xml:space="preserve">EAA </t>
  </si>
  <si>
    <t>(858) aptauja oar ZPI politikas īstenošanu publiskajos iepirkumos</t>
  </si>
  <si>
    <t>Oskars /pārsūtīts VARAM</t>
  </si>
  <si>
    <t>Agnese Dimante</t>
  </si>
  <si>
    <t>(581) Līguma noslēgšana un preču piegāde</t>
  </si>
  <si>
    <t>Inese Gabrāne</t>
  </si>
  <si>
    <t>(738) par iepirkuma pārtraukšanu</t>
  </si>
  <si>
    <t>Kristīne Rudzīte</t>
  </si>
  <si>
    <t>(217) par nesaskaņotiem būvdarbiem</t>
  </si>
  <si>
    <t>CFLA, Marina Zaharova</t>
  </si>
  <si>
    <t>(326) LU sarunu procedūra</t>
  </si>
  <si>
    <t>Kandavas nov.dome</t>
  </si>
  <si>
    <t>(331) Pasūtītāja statuss</t>
  </si>
  <si>
    <t>Rīgas Juridiskā augstskola</t>
  </si>
  <si>
    <t>(491) par uzziņas sniegšanu</t>
  </si>
  <si>
    <t>Živile Cibutavičiene</t>
  </si>
  <si>
    <t>(558) jautājums par pasūtītāja statusu</t>
  </si>
  <si>
    <t>mar.07</t>
  </si>
  <si>
    <t>Viktorija Norušytė</t>
  </si>
  <si>
    <t>(679) par ortopēdisko iekārtu iepirkumiem</t>
  </si>
  <si>
    <t>Liene Briška</t>
  </si>
  <si>
    <t>(886) par apakšuzņēmējiem</t>
  </si>
  <si>
    <t xml:space="preserve">Satiksmes ministrija </t>
  </si>
  <si>
    <t>(503) par iesniegto papildu informāciju_Daugavpils mezgls</t>
  </si>
  <si>
    <t xml:space="preserve">Finanšu ministrija </t>
  </si>
  <si>
    <t>(391) par iesniegto papildu informāciju_Daugavpils mezgls</t>
  </si>
  <si>
    <t>(693) par līgumprojekta nosacījumiem</t>
  </si>
  <si>
    <t>LĢIA</t>
  </si>
  <si>
    <t>(912) ESRI licences</t>
  </si>
  <si>
    <t>Latvijas Radio</t>
  </si>
  <si>
    <t>(926) par programmatūras iepirkšanu</t>
  </si>
  <si>
    <t>Valsts kanceleja / FM</t>
  </si>
  <si>
    <t>(914) sagatavot atbildi aizpildot tabulu</t>
  </si>
  <si>
    <t>zv.advokāte Inese Smilškalne</t>
  </si>
  <si>
    <t>(532) PIL piemērošana, ja SIA pieder gan publ., gan privātpers</t>
  </si>
  <si>
    <t>Zanda Brante</t>
  </si>
  <si>
    <t>(861) par PIL piemērošanu</t>
  </si>
  <si>
    <t>Andžela Aperčoje</t>
  </si>
  <si>
    <t>(909) EST prejudiciālā leita C-3/17</t>
  </si>
  <si>
    <t>(927) Microsoft licences</t>
  </si>
  <si>
    <t>nav SP</t>
  </si>
  <si>
    <t>(928) pārtraukts līgums (Rakstniecības muzejs)</t>
  </si>
  <si>
    <t>Biķernieki</t>
  </si>
  <si>
    <t>(944) skaņas procesoru iegāde</t>
  </si>
  <si>
    <t>Inga Cīrule (Valsts kase)</t>
  </si>
  <si>
    <t>(860) par VARAM iepirkuma nolikuma grozījumu būtiskumu</t>
  </si>
  <si>
    <t>Lauma Spila</t>
  </si>
  <si>
    <t>(604) par iepirkuma dalīšanu</t>
  </si>
  <si>
    <t>1.daļu raksta ID</t>
  </si>
  <si>
    <t>(919) par līguma grozījumiem pēc 1.marta</t>
  </si>
  <si>
    <t>(542) nepamatota sadalīšana</t>
  </si>
  <si>
    <t>Inese Helmane</t>
  </si>
  <si>
    <t>(937) par biroja preču iegāda EIS</t>
  </si>
  <si>
    <t>Jūrmalas slimnīca</t>
  </si>
  <si>
    <t>(671) par atlases prasībām</t>
  </si>
  <si>
    <t>(1018) Microsoft licences</t>
  </si>
  <si>
    <t>Ieva Strode</t>
  </si>
  <si>
    <t>(845) par skaitliskās vērtības noapaļošana</t>
  </si>
  <si>
    <t>Daiga Vanaga</t>
  </si>
  <si>
    <t>(769) par iepirkuma veikšanu</t>
  </si>
  <si>
    <t xml:space="preserve">Tiesu administrācija </t>
  </si>
  <si>
    <t>(986) Tiesu IS uzturēšana un apkalpošana</t>
  </si>
  <si>
    <t>Nodibinājums "Rīgas Tūrisma Attīstības Birojs"</t>
  </si>
  <si>
    <t>(797) par jauno PIL regulējumu</t>
  </si>
  <si>
    <t>Ivo Cimdiņš</t>
  </si>
  <si>
    <t xml:space="preserve">(806) ārvalstnieku izziņas  </t>
  </si>
  <si>
    <t>(1060) atkārtoti par Rakstniecības muzeju</t>
  </si>
  <si>
    <t>izrunāt ar Daci</t>
  </si>
  <si>
    <t>(1068) iepirkumā nav iesniegt teh.pied.</t>
  </si>
  <si>
    <t>LGS</t>
  </si>
  <si>
    <t>(1082) Integrētā aeronavigācijas info.blika datu kopas izveide</t>
  </si>
  <si>
    <t>(1011) EST prejudiciālā lieta C-9/17</t>
  </si>
  <si>
    <t>Sandis Puks</t>
  </si>
  <si>
    <t>(1095) iepirkuma grozīšana vai pārtraukšana</t>
  </si>
  <si>
    <t>Egīls Bārdiņš</t>
  </si>
  <si>
    <t>(943) par PIL piemērošanu</t>
  </si>
  <si>
    <t>Zane Ruka</t>
  </si>
  <si>
    <t>(718) par reorganizēto uzņēmumu kvalifikāciju</t>
  </si>
  <si>
    <t>(709) par iepirkuma līguma grozījumiem</t>
  </si>
  <si>
    <t>Putniņi 76</t>
  </si>
  <si>
    <t>(1142) piedāvājumu vērtēšana slēgtā sēdē</t>
  </si>
  <si>
    <t>Natālija Doļņikova</t>
  </si>
  <si>
    <t>(1029) viens speciālists divos piedāvājumos</t>
  </si>
  <si>
    <t xml:space="preserve">Diāna Stabulniece </t>
  </si>
  <si>
    <t xml:space="preserve">(1046) par prasībām rezervēt līdzekļus </t>
  </si>
  <si>
    <t>SIA Vides tehnika</t>
  </si>
  <si>
    <t>(1242) par nolikuma prasībām</t>
  </si>
  <si>
    <t>Linda Legzdiņa</t>
  </si>
  <si>
    <t>(1044) vai PIL 59.panta trešā daļa attiecas uz preču garantījas laiku</t>
  </si>
  <si>
    <t>Aija Mālniece (Valsts policija)</t>
  </si>
  <si>
    <t>(1014) par 0 cenu finanšu piedāvājumā</t>
  </si>
  <si>
    <t>Būvniecības valsts kontroles birojs, M.Jākobsons</t>
  </si>
  <si>
    <t>(1148) par būvkomersanta apakšuzņēmēju</t>
  </si>
  <si>
    <t>(1174) par piegādātāju apvienībām un iepirkumu plānu</t>
  </si>
  <si>
    <t>Māris Naglis</t>
  </si>
  <si>
    <t>(1281) par piedāvājumu izvērtēšanas termiņiem</t>
  </si>
  <si>
    <t>par Daugavpils mezglu</t>
  </si>
  <si>
    <t>DSM meistari</t>
  </si>
  <si>
    <t>(1149) finanšu apgrozījuma aprēķināšana</t>
  </si>
  <si>
    <t>Diāna Timpare</t>
  </si>
  <si>
    <t>(1001) par sarunu procedūras piemērošanu</t>
  </si>
  <si>
    <t>Ināra Rozenbauma (NBS)</t>
  </si>
  <si>
    <t>(1366) par sarunu procedūras atļauju</t>
  </si>
  <si>
    <t>(1223) pierādījumi būvdarbos</t>
  </si>
  <si>
    <t>Anrejs Boks</t>
  </si>
  <si>
    <t>(1219) pilnsabiedrības nodokļu parādi</t>
  </si>
  <si>
    <t>(1221) videi draudzīgas laternas</t>
  </si>
  <si>
    <t>Latvijas Samariešu apvienība</t>
  </si>
  <si>
    <t>(1234) par PIL 10.pantu</t>
  </si>
  <si>
    <t>(1054) par autotransportam piemērojamajām prasībām</t>
  </si>
  <si>
    <t>Cēsu kl.</t>
  </si>
  <si>
    <t>PIL46</t>
  </si>
  <si>
    <t>Sandra Zeltiņa</t>
  </si>
  <si>
    <t>(1344) par PIL 60.panta 10.daļu</t>
  </si>
  <si>
    <t>Sintija Ķikste</t>
  </si>
  <si>
    <t>(1284) par CPV kodiem</t>
  </si>
  <si>
    <t>(1045) par ekvivalenci, izslēgšanas noteikumiem un in-house</t>
  </si>
  <si>
    <t>PILizņ</t>
  </si>
  <si>
    <t>VSIA "Autotransporta direkcija"</t>
  </si>
  <si>
    <t>(1519) par viedokļa sniegšanu</t>
  </si>
  <si>
    <t>LNMA</t>
  </si>
  <si>
    <t>(1155) mežizstrādes pakalpojumi un līguma termiņi</t>
  </si>
  <si>
    <t>Diāna Kučeruka</t>
  </si>
  <si>
    <t>(1293) par PIL 10.pantu</t>
  </si>
  <si>
    <t>Ervīns Keišs</t>
  </si>
  <si>
    <t>(1309) par PIL 4.pantu</t>
  </si>
  <si>
    <t>Edgars Dekšņa</t>
  </si>
  <si>
    <t>(1358) par nolikuma prasībām</t>
  </si>
  <si>
    <t>Evita Morkūna</t>
  </si>
  <si>
    <t>(1204) par 2.pielikumu un izvēles kritēriju sarunu procedūrā</t>
  </si>
  <si>
    <t>(1195) par VV darbības termiņu</t>
  </si>
  <si>
    <t>Siguldas slimnīca</t>
  </si>
  <si>
    <t>par semināriem</t>
  </si>
  <si>
    <t>Lāsma Liepiņa</t>
  </si>
  <si>
    <t>(1536) paziņojumu aizpildīšana</t>
  </si>
  <si>
    <t>Ina Čopa (SIA TELENET)</t>
  </si>
  <si>
    <t>(555) par KISC sarunu procedūras pamatojumu</t>
  </si>
  <si>
    <t>1) 13.02.nosūtīta info iesniedzējams un prasīts skaidrojums KISC</t>
  </si>
  <si>
    <t>Daiga Žamaite</t>
  </si>
  <si>
    <t>(1374) par iepirkuma komisiju</t>
  </si>
  <si>
    <t>Iveta Reira</t>
  </si>
  <si>
    <t>(1426) par piegādātāja izvēli, nerīkojot iepirkuma procedūru</t>
  </si>
  <si>
    <t>Andžela</t>
  </si>
  <si>
    <t>(1427) par iepirkuma komisijas sekretāru un ekspertiem</t>
  </si>
  <si>
    <t>Egija Sniedzīte</t>
  </si>
  <si>
    <t>(1559) par līguma izpildes nodrošinājumu</t>
  </si>
  <si>
    <t>(1335) par piedāvājumu vērtēšanu</t>
  </si>
  <si>
    <t>(1505) travel services procurement practice</t>
  </si>
  <si>
    <t>par FM darba plāna izpildi</t>
  </si>
  <si>
    <t>LANEKSS</t>
  </si>
  <si>
    <t>informācijas pieejamība</t>
  </si>
  <si>
    <t>SIA ASGS</t>
  </si>
  <si>
    <t>(1602) piedāvājumu uizvērtēšanas termiņi</t>
  </si>
  <si>
    <t>Dace Plotniece</t>
  </si>
  <si>
    <t>(1520) par samaksas kārtību iepirkuma līgumā</t>
  </si>
  <si>
    <t>(1491) par ēdināšanas pakalpojumiem</t>
  </si>
  <si>
    <t>Liepājas pilsētas domes IK</t>
  </si>
  <si>
    <t>(1433) par pretendenta piedāvājumu</t>
  </si>
  <si>
    <t>Līga Bite</t>
  </si>
  <si>
    <t>(1385) par iepirkuma nepieciešamību elektroenerģijas pakalpojumiem</t>
  </si>
  <si>
    <t>Kristīne Namniece</t>
  </si>
  <si>
    <t>(1530) par inkasācijas pakalpokumiem</t>
  </si>
  <si>
    <t>(1549) par PIL 11.panta sesto daļu</t>
  </si>
  <si>
    <t>(1578) par izslēgšanas noteikumu pārbaudi</t>
  </si>
  <si>
    <t>Gintars Pipurs (Rugāji)</t>
  </si>
  <si>
    <t>(1698) par semināriem Vidzemes reģionā</t>
  </si>
  <si>
    <t>I.Kalve</t>
  </si>
  <si>
    <t>(1543) PIL 17.panta 8.punkts</t>
  </si>
  <si>
    <t>Lilija Vaivode</t>
  </si>
  <si>
    <t>(1480) par pašvaldību kā pretendentu iepirkuma procedūrā</t>
  </si>
  <si>
    <t>Gulbenes novada dome</t>
  </si>
  <si>
    <t>PIL 11 (2)</t>
  </si>
  <si>
    <t>Dace Dzērve</t>
  </si>
  <si>
    <t>(1318) līgumcenas noteikšana</t>
  </si>
  <si>
    <t>Aiva Dimante</t>
  </si>
  <si>
    <t>(1726) par ēdināšanas pakalpojumi</t>
  </si>
  <si>
    <t>SPSIL 10.p 1.d 1.punkta piemērošana</t>
  </si>
  <si>
    <t>Marina Vorobjova-Vaišļa (CFLA)</t>
  </si>
  <si>
    <t>(1431) biedrību iepirkumi</t>
  </si>
  <si>
    <t>Diana Škļara (CFLA)</t>
  </si>
  <si>
    <t>(1465) PIL piemērošana biedrību iepirkumiem</t>
  </si>
  <si>
    <t>Gulbenes nami SIA</t>
  </si>
  <si>
    <t>(1392) PIL attiecināšana mājas siltināšanai</t>
  </si>
  <si>
    <t xml:space="preserve">Viesturs Rozenbergs </t>
  </si>
  <si>
    <t>(1800) par skolu ēdināšanas pakalpojumu iep.kom. kompetenci</t>
  </si>
  <si>
    <t>Info IUB web</t>
  </si>
  <si>
    <t>Latvijas valsts koksnes ķīmijas institūts</t>
  </si>
  <si>
    <t>(1504) apakšuzņēmējs vai persona uz kuras spējām balstās</t>
  </si>
  <si>
    <t>Nataļja Solodovņikova</t>
  </si>
  <si>
    <t>par inkasāciju</t>
  </si>
  <si>
    <t>(1779) par EST prejudiciālo lietu</t>
  </si>
  <si>
    <t>Sandra Vanzoviča</t>
  </si>
  <si>
    <t>(1747) par apakšuzņēmējiem PIL 9.p</t>
  </si>
  <si>
    <t>Z.Vīksna</t>
  </si>
  <si>
    <t>sagatavot pārskatu par IUB darbību  2017.gada 1.caturksnī</t>
  </si>
  <si>
    <t>(1557)par PIL.9.p</t>
  </si>
  <si>
    <t>(1753) nolikuma prasība par pretendenta finansiālo stāvokli</t>
  </si>
  <si>
    <t>Laura Konivale (Rugāju ND)</t>
  </si>
  <si>
    <t>(1825) par pārtikas iepirkumu</t>
  </si>
  <si>
    <t>atbildēja Oskars</t>
  </si>
  <si>
    <t>RD Satiksmes dep.</t>
  </si>
  <si>
    <t>(1489) Līguma grozījumi</t>
  </si>
  <si>
    <t>Jānis Sprincis</t>
  </si>
  <si>
    <t>(1848) par obligātu objekta apsekošanu</t>
  </si>
  <si>
    <t>Karina Kobzhhasarova</t>
  </si>
  <si>
    <t>(1588) questions about public procurement</t>
  </si>
  <si>
    <t>Ieva Piķiere-Some (CFLA)</t>
  </si>
  <si>
    <t>(1801) par PIL 5.panta 16.daļu</t>
  </si>
  <si>
    <t>Jaunais Rīgas teātris</t>
  </si>
  <si>
    <t>(2015) par biļešu iegādi</t>
  </si>
  <si>
    <t>(1886) par 45.panta sestās daļas 3.punkts</t>
  </si>
  <si>
    <t>Linda Bētiņa</t>
  </si>
  <si>
    <t>(1900) metu konkurss</t>
  </si>
  <si>
    <t>Kristīne Lavendele</t>
  </si>
  <si>
    <t>par pretendenta pieredzi personu apvienības sastāvā</t>
  </si>
  <si>
    <t>Jeļena Visovena (NBS)</t>
  </si>
  <si>
    <t>(1947) par 2.pielikuma iepirkumiem</t>
  </si>
  <si>
    <t>SIA Zommers</t>
  </si>
  <si>
    <t>(1929) par saraksti ar pasūtītāju</t>
  </si>
  <si>
    <t>(1651) par CPV kodiem</t>
  </si>
  <si>
    <t>(1105) Ieprikuma komisijas locekļu pārbaude</t>
  </si>
  <si>
    <t>Kristīne Rubika</t>
  </si>
  <si>
    <t>(1683) PIL 3.panta izņēmumi</t>
  </si>
  <si>
    <t>(1984) par prasību apliecināšanu</t>
  </si>
  <si>
    <t>Māra Zeipiņa</t>
  </si>
  <si>
    <t>(1605) par finansējuma saņēmēju veicamo iepirkumu</t>
  </si>
  <si>
    <t>RD deputāts O.Pulks</t>
  </si>
  <si>
    <t>(2014) par RD ITC īstenoto iepirkumu</t>
  </si>
  <si>
    <t>Ministru prezidents</t>
  </si>
  <si>
    <t>(1999) Par Latvijas investoru padomes Latvijā (FICIL) 2016.gada 27.maijā pieņemto rekomendāciju īstenošanas gaitu</t>
  </si>
  <si>
    <t>atbildi sniegs FM (Edgars Matulis)</t>
  </si>
  <si>
    <t>Vanpro SIA</t>
  </si>
  <si>
    <t xml:space="preserve">(1775) apakšuzņēmēju nomaiņa </t>
  </si>
  <si>
    <t>Vadims Fjodorovs</t>
  </si>
  <si>
    <t>(1727) pārtikas produktu iepirkums</t>
  </si>
  <si>
    <t>Veronika Gailume LAD</t>
  </si>
  <si>
    <t>(1878) veselības apdrošināšanas iepirkums</t>
  </si>
  <si>
    <t>(1714) par PIL 46.panta ceturto daļu</t>
  </si>
  <si>
    <t>Herberts Bucenieks (VIAA)</t>
  </si>
  <si>
    <t>(1955) par tehniskās specifikācijas prasību</t>
  </si>
  <si>
    <t>Dace Mičule (Averoja)</t>
  </si>
  <si>
    <t>(2022) par PIL 5.panta 13.punktu</t>
  </si>
  <si>
    <t xml:space="preserve">Anita Gleizde / SIA Baltic Restaurants Latvia </t>
  </si>
  <si>
    <t>(1598) par prasību izpildi iepirkumā</t>
  </si>
  <si>
    <t>(1673) Par PIL 17. panta devītās un desmitās daļas piemērošanu un paredzamās līgumcenas noteikšanu</t>
  </si>
  <si>
    <t>(1927) Par elektronisko dokumentu apriti</t>
  </si>
  <si>
    <t>atbildi sniegs FAD</t>
  </si>
  <si>
    <t>(1538) par dabasgāzes iepirkumu</t>
  </si>
  <si>
    <t>sask. E.Mugina, A.Ūdre</t>
  </si>
  <si>
    <t>Viktorija Prošenkova</t>
  </si>
  <si>
    <t>(1810) par PIL 9.pantu</t>
  </si>
  <si>
    <t>Līga Bračiņa</t>
  </si>
  <si>
    <t>(1970) par būvdarbu vadītāja nomaiņu</t>
  </si>
  <si>
    <t>Agnija Bīrule</t>
  </si>
  <si>
    <t>par cenu aptaujas organizēšanu</t>
  </si>
  <si>
    <t>(2013) par ziņu sniegšanu KP ietvaros</t>
  </si>
  <si>
    <t>par piedāvājumu atvēršanas un izvērtēšanas termiņu</t>
  </si>
  <si>
    <t>Sintijas D. vēstule</t>
  </si>
  <si>
    <t>Ikšķiles nov.</t>
  </si>
  <si>
    <t xml:space="preserve">PIl piemērošana </t>
  </si>
  <si>
    <t>Montas gala versija</t>
  </si>
  <si>
    <t>Agnese Kalniņa</t>
  </si>
  <si>
    <t xml:space="preserve">par e-izziņu pievienošanu </t>
  </si>
  <si>
    <t>Ģ.Ledžus / NBS Rekrutēšanas un atlases centrs</t>
  </si>
  <si>
    <t>(2148) iepirkumu komisijas lemttiesīgums</t>
  </si>
  <si>
    <t>SIA Tīravoti</t>
  </si>
  <si>
    <t>(2112) par plānoto iepirkumu</t>
  </si>
  <si>
    <t>Tatjana Pužule / LVRTC</t>
  </si>
  <si>
    <t>(2127) PIL 3.p.(4) (līdz 28.02.2017.)</t>
  </si>
  <si>
    <t>par iestāšanos ES Tiesas lietā</t>
  </si>
  <si>
    <t>Monta /Sintija D. (Sintija)</t>
  </si>
  <si>
    <t>Andris Čeksters</t>
  </si>
  <si>
    <t>par iepirkuma pārtraukšanas pamatotību pēc piedāvājumu atvēršanas</t>
  </si>
  <si>
    <t>sask. E.Mugina/Sintija D. (Raimonda)</t>
  </si>
  <si>
    <t>AS "Augstspriegumu tīkls"</t>
  </si>
  <si>
    <t xml:space="preserve">(1767) balstīšanās izvērtējums </t>
  </si>
  <si>
    <t>paar saskaņošanas sanāksmi (VSS_1213)</t>
  </si>
  <si>
    <t>neejams</t>
  </si>
  <si>
    <t>(1964) Par PIL 3. panta (5)</t>
  </si>
  <si>
    <t>(2004)  Projekts Informatīvais ziņojums  VSS-440</t>
  </si>
  <si>
    <t>Dīns Cielavs</t>
  </si>
  <si>
    <t>(2155)par prasībām pretendentam</t>
  </si>
  <si>
    <t>sask.I.Vingre</t>
  </si>
  <si>
    <t>Valsts robežsardzei</t>
  </si>
  <si>
    <t>(1812) Par informācijas un atzinuma sniegšanu</t>
  </si>
  <si>
    <t>Sintija D. (Sintija)</t>
  </si>
  <si>
    <t>SIA Garde</t>
  </si>
  <si>
    <t>(1943) par pieredzes prasībām</t>
  </si>
  <si>
    <t xml:space="preserve">Santa Ulmane / LU </t>
  </si>
  <si>
    <t>(2206) Par iepirkuma līgumā iekļautiem nosacījumiem-iepriekš šāds e-pasts nav reģistrēts.</t>
  </si>
  <si>
    <t>marts31 / maijs 08 (atkārtoti)</t>
  </si>
  <si>
    <t>Iveta Reire</t>
  </si>
  <si>
    <t>(1991) par PIL 5.panta izņēmumiem</t>
  </si>
  <si>
    <t>Sanita Belrus (AM)</t>
  </si>
  <si>
    <t>(2049) par PIL 3.panta otro daļu</t>
  </si>
  <si>
    <t>(2226) par CPV kodiem</t>
  </si>
  <si>
    <t>Ieva Zeiferte (CFLA)</t>
  </si>
  <si>
    <t>(2208) par 2.pielikuma pakalpojumiem</t>
  </si>
  <si>
    <t>I.Ušacka</t>
  </si>
  <si>
    <t>(2087)VID izziņu derīgums</t>
  </si>
  <si>
    <t>Ilze Zariņa</t>
  </si>
  <si>
    <t>(2097) profesionālās darbības pārkāpumu saraksts</t>
  </si>
  <si>
    <t>Dace Zvirgzdiņa (LM)</t>
  </si>
  <si>
    <t>(2285) supervizijas pakalpojumi</t>
  </si>
  <si>
    <t>Ieslodzījumu vietu pārvalde</t>
  </si>
  <si>
    <t>(2303) par sarunu procedūras piemērošanu</t>
  </si>
  <si>
    <t>Elīna Ezeriņa</t>
  </si>
  <si>
    <t>(2204) par PIL 5.panta 16.punktu</t>
  </si>
  <si>
    <t>(2159) par nodokļu parāda esamības vērtēšanas procesu PIL organizētajā iepirkumā</t>
  </si>
  <si>
    <t>Liene Krastiņa</t>
  </si>
  <si>
    <t>(2135) centralizēto iepirkumu institūcija</t>
  </si>
  <si>
    <t>Nadežda Sveikate</t>
  </si>
  <si>
    <t>(1948) celtniecības materiālu iepirkums</t>
  </si>
  <si>
    <t>Ekonomikas Ministrija</t>
  </si>
  <si>
    <t>(1995) piegādātāja maiņa</t>
  </si>
  <si>
    <t>Limbažu novada dome</t>
  </si>
  <si>
    <t>(1950) PIL 4.pants</t>
  </si>
  <si>
    <t>(1936) Par PIL normu interpretāciju</t>
  </si>
  <si>
    <t>Valsts ieņēmumu dienesta Finanšu pārvaldes Iepirkumu daļa</t>
  </si>
  <si>
    <t>(2138) nodokļu parāds - pierādījumi</t>
  </si>
  <si>
    <t>(2062) PIL 11.panta sestā daļa</t>
  </si>
  <si>
    <t>jun.17</t>
  </si>
  <si>
    <t>Santa Blunava</t>
  </si>
  <si>
    <t>(2335) par CPV kodu</t>
  </si>
  <si>
    <t>Viktors Igošins</t>
  </si>
  <si>
    <t>(2225) PIL 9.p. konkurentu cenas</t>
  </si>
  <si>
    <t>SPRK</t>
  </si>
  <si>
    <t>(1903) par universālā pakalpojuma sniegšanas saistībām</t>
  </si>
  <si>
    <t>SIA Legāts</t>
  </si>
  <si>
    <t>(2358) nodokļu parāds</t>
  </si>
  <si>
    <t>pārsūtīta kā vēstule VIDam kā kompetentajai iestādei</t>
  </si>
  <si>
    <t>(2335) par izslēgšanas nosacījumiem</t>
  </si>
  <si>
    <t>(2387) supervizijas pakalpojumi</t>
  </si>
  <si>
    <t>Ieva Čūriška</t>
  </si>
  <si>
    <t>(2100) par interviju bakalaura darbam</t>
  </si>
  <si>
    <t>Inese Kampenusa</t>
  </si>
  <si>
    <t>(2261) jautājumi par ZPI studiju darbam</t>
  </si>
  <si>
    <t>BJBS "Rīga"</t>
  </si>
  <si>
    <t>(2095) vasaras nometņu organizēšana</t>
  </si>
  <si>
    <t>(2244) par sarunu procedūras piemērošanu</t>
  </si>
  <si>
    <t>(2314) EST prejudiciālā lieta</t>
  </si>
  <si>
    <t>(2001) minimālo kvalifikācijas prasību noteikšana</t>
  </si>
  <si>
    <t>Pieprasījums Konkurences padomei - lūgums
 tikties un labot IUB tīmekļvietnē ievietoto neatbilstošo info</t>
  </si>
  <si>
    <t>sanāksme 23.05.2017. 14:00</t>
  </si>
  <si>
    <t>Inese Sekaca (CFLA)</t>
  </si>
  <si>
    <t>(2340) par viedokļa sniegšanu</t>
  </si>
  <si>
    <t>sask. ar I.Vingre</t>
  </si>
  <si>
    <t>(2346) EST prejudiciālā lieta</t>
  </si>
  <si>
    <t>AS Siltumelektroprojekts</t>
  </si>
  <si>
    <t>(2310) Par nodokļu parādu</t>
  </si>
  <si>
    <t>pārsūtīta VIDam kā kompetentajai iestādei</t>
  </si>
  <si>
    <t>(2444) par atvērtās pārvaldības rīcības plānu</t>
  </si>
  <si>
    <t>sask. ar E.Mozgu</t>
  </si>
  <si>
    <t>Jānis Krastiņš</t>
  </si>
  <si>
    <t>konsultācija par iepirkuma veikšanas procesu</t>
  </si>
  <si>
    <t>atbildi sniedza I.Vingre</t>
  </si>
  <si>
    <t>SPS vadlīnijus iepriekšējā versija</t>
  </si>
  <si>
    <t>Vita Aleksandra Matjaša</t>
  </si>
  <si>
    <t>(2248) PIL 9.panta ceturtā daļa</t>
  </si>
  <si>
    <t>Silvija Eglīte</t>
  </si>
  <si>
    <t>(2431) par iepirkuma komisijas locekļu skaitu</t>
  </si>
  <si>
    <t>(2410) par ES tiesas lietu</t>
  </si>
  <si>
    <t>(2441) par ES tiesas lietu</t>
  </si>
  <si>
    <t>Stopiņu novada dome</t>
  </si>
  <si>
    <t>(2072) elektronisko sakaru tīklu pārvietošana</t>
  </si>
  <si>
    <t>(2290) atzinums par metu konkursu</t>
  </si>
  <si>
    <t>Inese Zemnicka (CFLA)</t>
  </si>
  <si>
    <t>(2350) par VARAM metu konkursu</t>
  </si>
  <si>
    <t>sask.ar KD</t>
  </si>
  <si>
    <t>(2172) vispārīgās vienošanās grozīšana</t>
  </si>
  <si>
    <t>sask. ar KD</t>
  </si>
  <si>
    <t>Matīss Henke</t>
  </si>
  <si>
    <t>(2133) atjaunotās SPS vadlīnijas</t>
  </si>
  <si>
    <t>J.Gramsts / RTU</t>
  </si>
  <si>
    <t>(2220) Par slēgtu konkursu</t>
  </si>
  <si>
    <t>Nataļja Solodovņika</t>
  </si>
  <si>
    <t>(2088) līguma pagarināšana SPSIL</t>
  </si>
  <si>
    <t>Sanita Auniņa (LAD)</t>
  </si>
  <si>
    <t>(2277) par izslēgšanu nodokļu parāda dēļ</t>
  </si>
  <si>
    <t>Aigars Tereško</t>
  </si>
  <si>
    <t>(2183) konkurences ierobežošana</t>
  </si>
  <si>
    <t>Ilze Opelta</t>
  </si>
  <si>
    <t>(2184) par līguma grozījumiem</t>
  </si>
  <si>
    <t>Laura Pike</t>
  </si>
  <si>
    <t>(2514) par priekšlaicīgu līguma noslēgšanu</t>
  </si>
  <si>
    <t>Inga Ulanova</t>
  </si>
  <si>
    <t>(2306) par atkāpšanos no līguma</t>
  </si>
  <si>
    <t>Andris Jēkabsons</t>
  </si>
  <si>
    <t>(2298) par informāciju tīmekļvietnē</t>
  </si>
  <si>
    <t>Voldemārs Bredikis</t>
  </si>
  <si>
    <t>(2434) jautājums par PIL 42.panta 2.punktu</t>
  </si>
  <si>
    <t>(2315) dinamiskā iepirkumu sistēma</t>
  </si>
  <si>
    <t>(2246) izvērtējums</t>
  </si>
  <si>
    <t>Iveta Vektere</t>
  </si>
  <si>
    <t>(2174) par PIL 3.panta pirmās daļas 2.punktu</t>
  </si>
  <si>
    <t>Eiropas komisija</t>
  </si>
  <si>
    <t>(2268) EXPP meeting</t>
  </si>
  <si>
    <t>SIA IBC Print Baltic</t>
  </si>
  <si>
    <t>(2593) par VSIA Latvijas koncerti iepirkuma līguma izpildi</t>
  </si>
  <si>
    <t>Laura Kuoraite</t>
  </si>
  <si>
    <t>(2574) abnormally low tender</t>
  </si>
  <si>
    <t>SIA "Ķekavas nami"</t>
  </si>
  <si>
    <t>(2503) par dabasgāzes tirgus atvēršanu</t>
  </si>
  <si>
    <t xml:space="preserve">AS "Latvijas valsts meži" </t>
  </si>
  <si>
    <t>(2319) vispārīgā vienošanās</t>
  </si>
  <si>
    <t>Linda Popova</t>
  </si>
  <si>
    <t>(2532) par piezīmi iepirkuma nolikumā</t>
  </si>
  <si>
    <t>Viesturs Ruško</t>
  </si>
  <si>
    <t>(2325) par izslēgšanas noteikumiem sarunu procedūrā</t>
  </si>
  <si>
    <t>sask. ar Oskaru</t>
  </si>
  <si>
    <t>S.Bērziņa VSIA Šampētera nams</t>
  </si>
  <si>
    <t>(2618) paātrināts atklāts konkurss - pamatojums</t>
  </si>
  <si>
    <t>Krista Neceka</t>
  </si>
  <si>
    <t>(2613) apakšuzņēmēja piegādātājam parāds</t>
  </si>
  <si>
    <t>Ritvars Kazāks</t>
  </si>
  <si>
    <t>(2546) par neaizpildītu tāmi</t>
  </si>
  <si>
    <t>Evija Rikveile</t>
  </si>
  <si>
    <t>(2449) par PIL 3.p.pirmās daļas 8.punktu</t>
  </si>
  <si>
    <t>Līga Valkovska</t>
  </si>
  <si>
    <t>(2580) par piedāvājuma atbilstību tehniskajai specifikācijai</t>
  </si>
  <si>
    <t>Pēteris Pavlovskis</t>
  </si>
  <si>
    <t>(2606) par prasībām nolikumā</t>
  </si>
  <si>
    <t>Raimo Lielbriedis</t>
  </si>
  <si>
    <t>(2638) par iepirkuma veikšanu</t>
  </si>
  <si>
    <t>Vineta Kļaviņa</t>
  </si>
  <si>
    <t>(2612) par pieredzes apliecināšanu</t>
  </si>
  <si>
    <t>Zaiga Kudiņa</t>
  </si>
  <si>
    <t>(2557) par iepirkuma id.numuru iepirkuma plānos</t>
  </si>
  <si>
    <t>Igors Buķis-Fleitmanis</t>
  </si>
  <si>
    <t>(2412) par speciālista atbilstību nolikuma prasībām</t>
  </si>
  <si>
    <t>k'l'uda nosaukumā</t>
  </si>
  <si>
    <t>degvielas cena auto vērtības aprēķinam</t>
  </si>
  <si>
    <t>Nacionālais veselības dienests</t>
  </si>
  <si>
    <t>(2372) par iepirkuma veikšanu</t>
  </si>
  <si>
    <t>(2305) par PIL normām</t>
  </si>
  <si>
    <t>(2764) tulkojumi</t>
  </si>
  <si>
    <t>neko netulkojam</t>
  </si>
  <si>
    <t>Ainārs Lācbergs (VMNVD)</t>
  </si>
  <si>
    <t>(2630) PIL 3.panta izņēmuma piemērošana loģistikas pakalp</t>
  </si>
  <si>
    <t>(2380) par PIL piemērošanu</t>
  </si>
  <si>
    <t>(2709) par CPV kodu</t>
  </si>
  <si>
    <t>(2760) PIL 10.panta otrā daļa</t>
  </si>
  <si>
    <t>par darba plāna izpildi</t>
  </si>
  <si>
    <t>nos. 16.06.</t>
  </si>
  <si>
    <t>(2685) par ES lietu</t>
  </si>
  <si>
    <t>(2815) par ES tiesas prejudiciālo lietu</t>
  </si>
  <si>
    <t>(2507) par apjoma samazināšanu</t>
  </si>
  <si>
    <t>I.Ušacka, Latvijas Valsts koksnes ķīmijas institūta</t>
  </si>
  <si>
    <t>(2504) PIL 42. panta 12. daļai un 39.1. panta 12. daļai, kas bija spēkā līdz 28.02.2017</t>
  </si>
  <si>
    <t>Dace Karlivāne /IeM</t>
  </si>
  <si>
    <t>(2475) Jautājums par iepirkumā izvirzītās prasības samērīgumu (jautājuma papildinājums - otrā vēstuļu failā)</t>
  </si>
  <si>
    <t>(2552) par pretendneta atbilstību nolikuma prasībai</t>
  </si>
  <si>
    <t>(2921) līguma pagarināšana</t>
  </si>
  <si>
    <t>Arita Burve</t>
  </si>
  <si>
    <t>(2494) preču iegāde EIS</t>
  </si>
  <si>
    <t>Ginta Veipa</t>
  </si>
  <si>
    <t>(2518) par surunu procedūrām</t>
  </si>
  <si>
    <t>Natalija Čerkasova</t>
  </si>
  <si>
    <t>(2520) par obligātās mediciniskās pārbaudes pakalpojumu sniegšanu</t>
  </si>
  <si>
    <t>Andris Ruģēnd</t>
  </si>
  <si>
    <t>(2953) par iepirkuma plāna publicēšanu</t>
  </si>
  <si>
    <t>Stopiņu novada pašv. aģentūra "Saimnieks"</t>
  </si>
  <si>
    <t>(2763) dabasgāzes iepirkums SPS</t>
  </si>
  <si>
    <t>(2482) iepirkuma veikšanu vispārīgās vienošanās laikā</t>
  </si>
  <si>
    <t>(2585) par būvmateriālu nomaiņu līguma izpildes laikā</t>
  </si>
  <si>
    <t>Artūrs Aksjonovs</t>
  </si>
  <si>
    <t>(2512) par PIL 11.panta septīto daļu</t>
  </si>
  <si>
    <t>Inčukalna novada pašvaldība</t>
  </si>
  <si>
    <t>(2537) par PIL 9.pantu un nepamatoti lētu piedāvājumu</t>
  </si>
  <si>
    <t>Ieva Rudzīte</t>
  </si>
  <si>
    <t>(2999) skaidrojums ESPD</t>
  </si>
  <si>
    <t>Ilona Kalniņa</t>
  </si>
  <si>
    <t>(2922) kvalifikācijas prasība - apgrozījums</t>
  </si>
  <si>
    <t>Ieva Bukovska</t>
  </si>
  <si>
    <t>(2679) CPV kods</t>
  </si>
  <si>
    <t>Sandra Kursīte / LU</t>
  </si>
  <si>
    <t>(2690) PIL piemērošana, PIL 17. pants</t>
  </si>
  <si>
    <t>Karīna Bandere</t>
  </si>
  <si>
    <t>(2609) par iepirkumu tulkošanas pakalpojumiem</t>
  </si>
  <si>
    <t>SIA "Sabiedriskais autobuss"</t>
  </si>
  <si>
    <t>(2559) par nolikuma prasībām</t>
  </si>
  <si>
    <t>(2524) par Kuldīgas novada pašvaldības rīkoto sarunu procedūru</t>
  </si>
  <si>
    <t>(2628) par Sabiedrības veselības pamatnostādņu 2014.-2020.g.izpildi</t>
  </si>
  <si>
    <t>(2753) par dabasgāzes iepirkumu</t>
  </si>
  <si>
    <t>Iveta Strūģe</t>
  </si>
  <si>
    <t>(2873) 8.2 panta iepirkuma līguma grozījumi</t>
  </si>
  <si>
    <t>SIA "AB Security Solutions"</t>
  </si>
  <si>
    <t>(2905) par apsaredzes iepirkumiem</t>
  </si>
  <si>
    <t>(2983) CPV kods</t>
  </si>
  <si>
    <t>Iveta Hofmarka / Jelgavas novada pašvaldība</t>
  </si>
  <si>
    <t>(2522) Dažādi PIL</t>
  </si>
  <si>
    <t>Dace Zvirgdiņa (LM)</t>
  </si>
  <si>
    <t>(3053) kontaktpersona pieredzes pārbaudei</t>
  </si>
  <si>
    <t>IUB ceturkšņa atskaite</t>
  </si>
  <si>
    <t>vis depi</t>
  </si>
  <si>
    <t>(2545) par PIL 11.panta ceturto daļu</t>
  </si>
  <si>
    <t>Sarmīte Gržibovska</t>
  </si>
  <si>
    <t>(2966) par iepirkumu komisiju</t>
  </si>
  <si>
    <t>Sabīna Baumane / RSU</t>
  </si>
  <si>
    <t>(2623) par Publisko iepirkumu likuma 62.panta un 42.panta piemērošanu</t>
  </si>
  <si>
    <t>SIA Pan-trans</t>
  </si>
  <si>
    <t>(2636) nodokļu pārbaude</t>
  </si>
  <si>
    <t>SIA "Rīgas nami"</t>
  </si>
  <si>
    <t>(2719) par PIL 3.p.pirmās daļas 4.punkts uz 2011.gada 25.maiju</t>
  </si>
  <si>
    <t>Vitālijs Jupatovs (VAS)</t>
  </si>
  <si>
    <t>(3107) PIL 9.panta iepirkums</t>
  </si>
  <si>
    <t>Līga Jakobsone (VAC)</t>
  </si>
  <si>
    <t>(3111) par IMI sistēmu</t>
  </si>
  <si>
    <t>Signe Juškeviča</t>
  </si>
  <si>
    <t>(2748) par piedāvājuma atbilstība nolikumam</t>
  </si>
  <si>
    <t>(2560) par iepirkumu sadalīšanu</t>
  </si>
  <si>
    <t>Signe Zavadska</t>
  </si>
  <si>
    <t>(2742) metu konkurss</t>
  </si>
  <si>
    <t>valsts kase</t>
  </si>
  <si>
    <t>par vēstules pārsūtīšanu</t>
  </si>
  <si>
    <t>Sanita Vaitaite</t>
  </si>
  <si>
    <t>(2796) par SPSIL iepirkuma plānu</t>
  </si>
  <si>
    <t>Inga Kidika</t>
  </si>
  <si>
    <t>(2887) par kandidāts un apakšuzņēmēs slēgtā konkursā</t>
  </si>
  <si>
    <t>Ārija Rone</t>
  </si>
  <si>
    <t>(3147) par pārtikas iepirkumu</t>
  </si>
  <si>
    <t>Kuldīgas novada dome</t>
  </si>
  <si>
    <t xml:space="preserve"> MK noteikumi Nr.598</t>
  </si>
  <si>
    <t>Svetlana Leska</t>
  </si>
  <si>
    <t>(2909) par apakšuzņēmēja piesaisti līguma izpildes laikā</t>
  </si>
  <si>
    <t>SIA Kompānija NA</t>
  </si>
  <si>
    <t>(2749) par skaidrojuma sniegšanu / kvalifikācija KP lēmuma pārsūdzēšanas periodā</t>
  </si>
  <si>
    <t>W.Noordhoek</t>
  </si>
  <si>
    <t>(2965) contracting of temporary personnel</t>
  </si>
  <si>
    <t>SIA "SD autocentrs"</t>
  </si>
  <si>
    <t>(2971) PIL 42.p 3.d. 6.punkts - lēmuma spēkā stāšanās</t>
  </si>
  <si>
    <t>Ilze Remerte (Ventspils brīvosta)</t>
  </si>
  <si>
    <t>(3088) ārvalstu būvniecības speciālisti</t>
  </si>
  <si>
    <t>Antra Andrejeva</t>
  </si>
  <si>
    <t>(3169) nodokļu parāds, dalība konkursos</t>
  </si>
  <si>
    <t>Ieva Skuja / Ārlietu ministrija</t>
  </si>
  <si>
    <t>(3158) iepirkuma turpinājums</t>
  </si>
  <si>
    <t>Ronalds Reuts</t>
  </si>
  <si>
    <t>(2907) Strīda risināšana līguma izpildes laikā</t>
  </si>
  <si>
    <t>(3037) par balstīšanos uz citas personas iespējam</t>
  </si>
  <si>
    <t>Roman Drobot</t>
  </si>
  <si>
    <t>(2727) Ukraiņu firmas dalība iepirkumos</t>
  </si>
  <si>
    <t>Ilze Sevele</t>
  </si>
  <si>
    <t>(3192) par EST lietu C-14/17</t>
  </si>
  <si>
    <t>(3192) par EST lietu C-260/17</t>
  </si>
  <si>
    <t>Tatjana Minajeva</t>
  </si>
  <si>
    <t>(2768) finanšu pieredze</t>
  </si>
  <si>
    <t>Salaspils novada dome</t>
  </si>
  <si>
    <t>(2807) par pied.nodrošinājuma kopijas atbilstību</t>
  </si>
  <si>
    <t>Juris Livdāns (SIA "Daugavpils satiksme")</t>
  </si>
  <si>
    <t>(2816) pretendenta pieredze pilnsabiedrībā</t>
  </si>
  <si>
    <t>Ieva Vilimane</t>
  </si>
  <si>
    <t>(3020) par iepirkuma nepieciešamību</t>
  </si>
  <si>
    <t>(3222) par VSIA RNC Vaivari iepirkumu</t>
  </si>
  <si>
    <t>pie Oskara</t>
  </si>
  <si>
    <t>Nataļja Lipina</t>
  </si>
  <si>
    <t>(3143) par ieinteres.piegādātāju sanāksmes prot.publicēšanu</t>
  </si>
  <si>
    <t>Vitalijs Jupatovs (VAS)</t>
  </si>
  <si>
    <t>(3252) kvlifik.prasības izpilde</t>
  </si>
  <si>
    <t>Kristaps Juškevics (VAS LAU)</t>
  </si>
  <si>
    <t>(3258) vispārīgās vienošanās nosacījumi</t>
  </si>
  <si>
    <t>Montai</t>
  </si>
  <si>
    <t>Vineta Bērziņa</t>
  </si>
  <si>
    <t>(3123) kandidātu apvienošanās pēc dažādu piedāvājumu iesniegšanas</t>
  </si>
  <si>
    <t>(3077) par iepirkuma veikšanu</t>
  </si>
  <si>
    <t>SIA "P.Dussmann"</t>
  </si>
  <si>
    <t>(2849) par skolu ēdināšanas konkursa RD IKSD 2017/5 rezultātu</t>
  </si>
  <si>
    <t>Iveta Ušacka (LV Koksnes ķīmijas institūts)</t>
  </si>
  <si>
    <t>(3280) iepirkuma komisija</t>
  </si>
  <si>
    <t>Dace Plotniece (VIAA)</t>
  </si>
  <si>
    <t>(3167) pretendenta kvalifikācijas vērtēšana</t>
  </si>
  <si>
    <t>Ralfs Šantars</t>
  </si>
  <si>
    <t>(3124) piedāvājuma noformējums</t>
  </si>
  <si>
    <t>Vilmārs Kubaks (P/A SAN-TEX)</t>
  </si>
  <si>
    <t>(3308) tirgus izpēte</t>
  </si>
  <si>
    <t>pie Montas</t>
  </si>
  <si>
    <t>SIA "Lejaskrāces"</t>
  </si>
  <si>
    <t>(3326) par sodītas personas dalību iepirkumā</t>
  </si>
  <si>
    <t>Irina Lauva</t>
  </si>
  <si>
    <t>(3054) par pieredzes prasību</t>
  </si>
  <si>
    <t>Karlis Borks-Putniņš</t>
  </si>
  <si>
    <t>(3290) par nodokļu parādu pretendentam</t>
  </si>
  <si>
    <t>Maira Melvere</t>
  </si>
  <si>
    <t>(3353) par iespējamiem starptermiņa grozījumiem</t>
  </si>
  <si>
    <t>jul.21</t>
  </si>
  <si>
    <t>(3236) skaidrojums par vispārīgo vienošanos</t>
  </si>
  <si>
    <t>Solvita Jaunušāne (Rīgas Dzemdību nams)</t>
  </si>
  <si>
    <t>(3124) iepirkuma daļu pārtraukšana</t>
  </si>
  <si>
    <t>(3272) pretendenta kvalifikācija - galvenais būvuzņēmējs</t>
  </si>
  <si>
    <t>Lielvārdes novada pašvaldība</t>
  </si>
  <si>
    <t>(3405) iepirkuma procedūras izvēle</t>
  </si>
  <si>
    <t>Iveta Skutele (VNI)</t>
  </si>
  <si>
    <t>(3415) negatīva cena fin.piedāvājumā</t>
  </si>
  <si>
    <t>Darba aizsardzības kompetento institūciju biedrība</t>
  </si>
  <si>
    <t>(3437) ieteikumi un vadlīnijas  (3 faili)</t>
  </si>
  <si>
    <t>FM EST, Aija Freiberga</t>
  </si>
  <si>
    <t>(3449) EST prejudiciālā lieta</t>
  </si>
  <si>
    <t>sask. ar E.Vizuli</t>
  </si>
  <si>
    <t>SIA "Priekules nami"</t>
  </si>
  <si>
    <t>(3063) par likuma piemērošanu</t>
  </si>
  <si>
    <t>(3488) EST prejudiciālā lieta</t>
  </si>
  <si>
    <t xml:space="preserve">(3488) par EST lietu </t>
  </si>
  <si>
    <t>Inta Lipovska (FM)</t>
  </si>
  <si>
    <t>(3436) VARAM vadlīnijas ZPI piemērošanai (7 faili)</t>
  </si>
  <si>
    <t>atbildēja Monta</t>
  </si>
  <si>
    <t>Alūksnes ziņas</t>
  </si>
  <si>
    <t>neparedzēto darbu izmaksu paredzēšana</t>
  </si>
  <si>
    <t>Vineta Kiršteine (VAS)</t>
  </si>
  <si>
    <t>(3551) par nolikuma punkta interpretāciju</t>
  </si>
  <si>
    <t>info par degvielas cenām auto vērtības aprēķināšanai</t>
  </si>
  <si>
    <t>Linda Legzdina-Leiere</t>
  </si>
  <si>
    <t>(3218) par cenas samazināšanu sarunu procedūrā</t>
  </si>
  <si>
    <t>Inese Kampa (Vecumnieku ND)</t>
  </si>
  <si>
    <t>(3613) par centralizēto ieprikumu e-konkursu sistēmā</t>
  </si>
  <si>
    <t xml:space="preserve">Šarlote Janoviča (žurmāls Iepirkumi) </t>
  </si>
  <si>
    <t>par komunikācijas personu no IUB puses</t>
  </si>
  <si>
    <t xml:space="preserve">Maija Gaile (Civinity) </t>
  </si>
  <si>
    <t>(3607) par izziņām LT konkursā</t>
  </si>
  <si>
    <t>Agita Stapkēviča</t>
  </si>
  <si>
    <t>(3358)publicēšanas termiņi pircēja profilā</t>
  </si>
  <si>
    <t>Jolanta Skujeniece</t>
  </si>
  <si>
    <t>(3407) interešu konflikts</t>
  </si>
  <si>
    <t>(3581) par vecā PIL 39 (10) un 42 regulējumu</t>
  </si>
  <si>
    <t>(3393) PIL 4.pants</t>
  </si>
  <si>
    <t>Latvijas Būvuzņēmēju partnerība</t>
  </si>
  <si>
    <t>būkomersanu klasifikācija</t>
  </si>
  <si>
    <t>Pārresoru koordinācijas cents/LVM</t>
  </si>
  <si>
    <t>Par iepirkumu organizēšanu LVM</t>
  </si>
  <si>
    <t>Agrita Kraukle</t>
  </si>
  <si>
    <t>(3360) PIL 61.pants</t>
  </si>
  <si>
    <t>Evija Puķe</t>
  </si>
  <si>
    <t>(3558) grozījumi 9.panta iepirkuma līgumā</t>
  </si>
  <si>
    <t>(3317) balstīšanās uz speciālistiem</t>
  </si>
  <si>
    <t>(3623) interešu konflikts</t>
  </si>
  <si>
    <t>Liene Šapkina (SIA Vīgants)</t>
  </si>
  <si>
    <t>(3510) par tiesībām neslēgt atkārtotu līgumu ar to pašu piegādātāju</t>
  </si>
  <si>
    <t>sask. ar D.Gaili
sazinoties telefoniski, noskaidrots, ka iesniedzējai jautājums vairs nav aktuāls, jo atbildi sameklējusi pati</t>
  </si>
  <si>
    <t>Monta / Oskars</t>
  </si>
  <si>
    <t>(3592) par iestāšanos lietā</t>
  </si>
  <si>
    <t>(3628) par vērtēšanas kritēriju</t>
  </si>
  <si>
    <t>FM / KNAB</t>
  </si>
  <si>
    <t>(3659) ALS: darbam. 2017-16302, Precizētais projekts Par precizēto Ministru kabineta noteikumu projektu "Noteikumi par iekšējās kontroles sistēmas pamatprasībām korupcijas un interešu konflikta riska novēršanai publiskas personas institūcijā"</t>
  </si>
  <si>
    <t>Linda Krūze</t>
  </si>
  <si>
    <t>(3690) par iesniegtajiem iesniegumiem</t>
  </si>
  <si>
    <t>sask. ar E.Rakovu</t>
  </si>
  <si>
    <t>Andrejs Beļajevs (Rīgas dome)</t>
  </si>
  <si>
    <t>(3500) [grozījumi līgumā</t>
  </si>
  <si>
    <t>Inčukalna brīvprātīgo ugunsdzēsēju biedrība</t>
  </si>
  <si>
    <t>(3423) par VMD pilnvaru pārsniegšanu</t>
  </si>
  <si>
    <t>(3539) par piedāvājumu vērtēšanas kritērijiem SPS vadlīnijās</t>
  </si>
  <si>
    <t xml:space="preserve">Iveta Ušacka  </t>
  </si>
  <si>
    <t>(3609) PIL 60.panta desmitā daļa</t>
  </si>
  <si>
    <t>Helena Ozoliņa</t>
  </si>
  <si>
    <t>(3497) par video iekļaušanu piedāvājumā</t>
  </si>
  <si>
    <t>(3697) par EST prejudiciālo lietu C-388/17 SJ</t>
  </si>
  <si>
    <t>Roberts St.Clair</t>
  </si>
  <si>
    <t>(3784) Par Ekonomikas ministrijas naftas iepirkumu</t>
  </si>
  <si>
    <t>Vaiva Ostrovska (Lapmežciema pagasa pārvalde)</t>
  </si>
  <si>
    <t>(3809) Fwd: Par Sabiedrisko pakalpojumu sniedzēju iepirkumu likuma piemērošanu</t>
  </si>
  <si>
    <t>(3831) par projektēšanas un būvdarbu definīciju</t>
  </si>
  <si>
    <t>Natālija Starusicka</t>
  </si>
  <si>
    <t>(3578) par uzvarētāju iepirkumā</t>
  </si>
  <si>
    <t>(3424) CPV kods</t>
  </si>
  <si>
    <t>(3412) par izslēgšanas noteikumiem</t>
  </si>
  <si>
    <t>(3531) par SPSIL</t>
  </si>
  <si>
    <t>(3550) par dalības maksu iepirkumā</t>
  </si>
  <si>
    <t>(3750) par PIL atbilstību ES spriedumiem</t>
  </si>
  <si>
    <t>Sergejs Eizāns (CFLA)</t>
  </si>
  <si>
    <t>(3813) PIL 11.panta septītā daļa</t>
  </si>
  <si>
    <t>Olga Petroviča (SIA Selva Būve)</t>
  </si>
  <si>
    <t>(3665) par PIL (Slēgts konkurss)</t>
  </si>
  <si>
    <t>Anete Čekstere (UPB nams)</t>
  </si>
  <si>
    <t>(3789) personu apvienības pieredze</t>
  </si>
  <si>
    <t>(3687) saimieciski izdevīgākais piedāvājums</t>
  </si>
  <si>
    <t>Costanza Caputi (PWC)</t>
  </si>
  <si>
    <t>(3765) Fwd: Study on Public Procurement Good Practices - LV</t>
  </si>
  <si>
    <t>e-vēstule</t>
  </si>
  <si>
    <t>(3730) Par komentāru sniegšanu par pakalpojumu e-karšu likumdošanas iniciatīvu</t>
  </si>
  <si>
    <t>Halina Bila/BIOR</t>
  </si>
  <si>
    <t>(3577)paar PIL 10.pantu</t>
  </si>
  <si>
    <t>(3818) par izslēgš.nosac.nodoklu parādu dēļ</t>
  </si>
  <si>
    <t>(3596) par papildu inform.sarunu procedura</t>
  </si>
  <si>
    <t>SIA Impel Serviks</t>
  </si>
  <si>
    <t>(3573) par pretendentu līgumcenu pieejamību</t>
  </si>
  <si>
    <t>(3680) par PIL 42.p.2.d.1.p.</t>
  </si>
  <si>
    <t>pie D.Gailes</t>
  </si>
  <si>
    <t>Anonīms (Just Trading)</t>
  </si>
  <si>
    <t>(3785) kas ir persona, uz kuras iespējam balstās</t>
  </si>
  <si>
    <t>Līva STūrīte (CFLA)</t>
  </si>
  <si>
    <t>(3712) PIL 5.6.un 11.7.</t>
  </si>
  <si>
    <t>(3891) par konkursa dialoga turpināšanu</t>
  </si>
  <si>
    <t>(3815) PIL 62.panta piektā daļa</t>
  </si>
  <si>
    <t>(3938) par iepirkuma līgumiem</t>
  </si>
  <si>
    <t xml:space="preserve">Renārs Putniņš (Malus arhitekti) FM pārsūtīts </t>
  </si>
  <si>
    <t>(3647) Par IUB publicēto metu konkursu godalgām</t>
  </si>
  <si>
    <t>IUB pārbaudīja FM sagatavoto viedokli. Gala vēstuli gatavoja FM.</t>
  </si>
  <si>
    <t>Evita Morkuna (LGS)</t>
  </si>
  <si>
    <t>(3979) par metu konkursu daļās</t>
  </si>
  <si>
    <t>(IP) par iepirkuma komisiju</t>
  </si>
  <si>
    <t>Rīgas Jēzus evanģēliski luteriskā draudze</t>
  </si>
  <si>
    <t>(3990) par MK 104 un avansa maksājumu</t>
  </si>
  <si>
    <t>jāpārsūta FM</t>
  </si>
  <si>
    <t>Māris Aleksandroae(VDI)</t>
  </si>
  <si>
    <t>(3976) par piedāvājumu vērtēšanu PIL 9.panta iepirkumos</t>
  </si>
  <si>
    <t>saskaņot ar D.Gaile</t>
  </si>
  <si>
    <t>(3788) iepirkums garantijas remontdarbu veikšanai</t>
  </si>
  <si>
    <t>par VSVS sanāksmē skatāmajiem jautājumiem</t>
  </si>
  <si>
    <t>(3552) par PIL normām</t>
  </si>
  <si>
    <t>Nacionālais teātris</t>
  </si>
  <si>
    <t>(4043) papildu info prasīšana</t>
  </si>
  <si>
    <t>Egīls Bārdiņš (VISC)</t>
  </si>
  <si>
    <t>(4038) par PIl 2.pielikuma atlases prasībām</t>
  </si>
  <si>
    <t>(4060) par ZPI</t>
  </si>
  <si>
    <t>(4073) par PIL 9.p piedāvājumu atvēršanu</t>
  </si>
  <si>
    <t>Genadijs Podzis (IK "Tigrr")</t>
  </si>
  <si>
    <t>(3878) par cenu aptaujas rezultātu</t>
  </si>
  <si>
    <t>(4080) centralizēts iepirkums</t>
  </si>
  <si>
    <t>Iveta Reiere</t>
  </si>
  <si>
    <t>(4110) par komandējumu CPV kodu</t>
  </si>
  <si>
    <t>(4117) noslēdzamā līguma termiņa pagarinājumu</t>
  </si>
  <si>
    <t>(4100) PIL 51.panta septītā daļa</t>
  </si>
  <si>
    <t>Nacionālā mākslu vidusskola</t>
  </si>
  <si>
    <t>(4105) par grozījumu pieļaujamību</t>
  </si>
  <si>
    <t>Ija Upeniece</t>
  </si>
  <si>
    <t>(4120) ZPI piemērošana</t>
  </si>
  <si>
    <t xml:space="preserve">(4010) par nodokļu parādu </t>
  </si>
  <si>
    <t>Ainārs Andžus (Riga.lv)</t>
  </si>
  <si>
    <t>(4022) par PIL 5.p.1.p.izņēmuma piemērošanu</t>
  </si>
  <si>
    <t>Rīgas domes Mājokļu un vides departaments</t>
  </si>
  <si>
    <t>(4044) CPV kods</t>
  </si>
  <si>
    <t>Ance Jankava (Rīgas dome)</t>
  </si>
  <si>
    <t>(3759) Par PIL 4.pantu</t>
  </si>
  <si>
    <t>Jēkabpils pilsētas pašvaldība</t>
  </si>
  <si>
    <t>(2145) par iepirk.līguma izpides termiņa pagarināšanu</t>
  </si>
  <si>
    <t>Gulbenes novada SIA Gulbenes nami</t>
  </si>
  <si>
    <t>(3930) Uzziņa par tiesībām / SPSIL piemērošana</t>
  </si>
  <si>
    <t>Elīna Līce (EM)</t>
  </si>
  <si>
    <t>(4124) par komandējuma izmaksu iekļaušanu iepirkuma līgumc.</t>
  </si>
  <si>
    <t>(4139) par akijas "novērtē servisu" sākumu</t>
  </si>
  <si>
    <t>RD Labklājības dep.</t>
  </si>
  <si>
    <t>(4137) elektroniskais iepirkums PIL 9. un 10.panta iepirkumiem</t>
  </si>
  <si>
    <t>sask. ar VRAA</t>
  </si>
  <si>
    <t>Anete Buka (PSIA Ventspils NĪ)</t>
  </si>
  <si>
    <t>(4161) par līgum apublicēšanu pasūtītāja profilā</t>
  </si>
  <si>
    <t>Rihards Dīcis (PIKC RDMV)</t>
  </si>
  <si>
    <t>(4125) PIl piemērošana</t>
  </si>
  <si>
    <t>sask. A. Caune</t>
  </si>
  <si>
    <t>Santa Blunava (Rīgas nami)</t>
  </si>
  <si>
    <t xml:space="preserve">(3852) par PIL 3.p.1d.2.p </t>
  </si>
  <si>
    <t>saskaņot ar Oskaru</t>
  </si>
  <si>
    <t>Just trading</t>
  </si>
  <si>
    <t>(4042) par izslēgšanas noteikumiem speciālistiem</t>
  </si>
  <si>
    <t>SIA Aibi</t>
  </si>
  <si>
    <t>(4159) par publikāciju PVS</t>
  </si>
  <si>
    <t>Evija Putniņa (BKUS)</t>
  </si>
  <si>
    <t>(4061) par nodokļu parādu</t>
  </si>
  <si>
    <t>Sanda Runte (Latvijas koncerti)</t>
  </si>
  <si>
    <t>(4210) iepikuma veida izvēle</t>
  </si>
  <si>
    <t>Elvita Jurgute (AM)</t>
  </si>
  <si>
    <t>(4094) par iepirkuma līguma grozīšanu</t>
  </si>
  <si>
    <t>Iveta Čiviča (Jūrmalas siltums)</t>
  </si>
  <si>
    <t>(4211) par piemērojamo procedūru</t>
  </si>
  <si>
    <t>(4219) par sadalīšanu daļās</t>
  </si>
  <si>
    <t>SIA Sanitex</t>
  </si>
  <si>
    <t>(4204) par pieredzes pārņemšanu reorganizācijas rezultātā</t>
  </si>
  <si>
    <t>Eva Ciekurze (Liepājas pašvaldība)</t>
  </si>
  <si>
    <t>(4213) par PIL 19.panta trešo daļu un zaļajiem iepirkumiem</t>
  </si>
  <si>
    <t>Liga Graudiņa</t>
  </si>
  <si>
    <t>(3805) koncesijas procedūras</t>
  </si>
  <si>
    <t>Egils Bārdiņš (VISC)</t>
  </si>
  <si>
    <t>(3803) par finanš.piedāvāj.precizēšanu</t>
  </si>
  <si>
    <t>Aivars Bisenieks (RAKUS)</t>
  </si>
  <si>
    <t>(3823) par prasībām būvdarbiem kārtās</t>
  </si>
  <si>
    <t>Guntis Rūze</t>
  </si>
  <si>
    <t>(4236) par atkārtota iepirkuma nepieciešamību</t>
  </si>
  <si>
    <t>(4235) par līgumcenas noteikšanu</t>
  </si>
  <si>
    <t>Irīna Elste (Preiļu nov.dome)</t>
  </si>
  <si>
    <t>(4262) par MK 107. not. 16.punktu</t>
  </si>
  <si>
    <t>Karīna Ķeņģe(CFLA)</t>
  </si>
  <si>
    <t>(4271) par būvuzraudzības iepirkuma sadalīšanu</t>
  </si>
  <si>
    <t>(4263)par ESPD</t>
  </si>
  <si>
    <t>(4250) sarunu procedūra</t>
  </si>
  <si>
    <t>Rīgas domes satiksmes dep.</t>
  </si>
  <si>
    <t>(4266) VV termiņa pagarināšana</t>
  </si>
  <si>
    <t>(4251) koncesijas nolikuma parskatīšana</t>
  </si>
  <si>
    <t>(3900) Data quality in e-Certis [lv]</t>
  </si>
  <si>
    <t>Valentīna Liepa ( Līvānu siltums)</t>
  </si>
  <si>
    <t>(3879) par PIL 46.p.4.d.</t>
  </si>
  <si>
    <t xml:space="preserve">(3922) par cenu aptauju </t>
  </si>
  <si>
    <t>Marija Meirupska</t>
  </si>
  <si>
    <t>(4278) līguma grozījumi 10%; 15%</t>
  </si>
  <si>
    <t>(4461) par narkotisko vielu iegādi</t>
  </si>
  <si>
    <t>Masha Andrejeva</t>
  </si>
  <si>
    <t>(4297) par nodokļu parādiem</t>
  </si>
  <si>
    <t>Olga Kolesnikova (Rigas dome)</t>
  </si>
  <si>
    <t>(4199) par kredītreitingu</t>
  </si>
  <si>
    <t>Līga Grantiņa (CFLA)</t>
  </si>
  <si>
    <t>(4243) par izlēgta pretendenta iekļaušanu VV</t>
  </si>
  <si>
    <t>Iveta Hofmarka</t>
  </si>
  <si>
    <t>(4315) jautājumi par PIL</t>
  </si>
  <si>
    <t>par padarīto 2017.gada 3 ceturkšņos</t>
  </si>
  <si>
    <t>Jelgavas pilsētas slimnīca</t>
  </si>
  <si>
    <t xml:space="preserve">(4323) par PIL 42 (10) </t>
  </si>
  <si>
    <t>Igors Bukis-Fleitmanis (Rīgas plānošanas reģions)</t>
  </si>
  <si>
    <t>(4328) par PIL 4.pantu</t>
  </si>
  <si>
    <t>Rolands Počs</t>
  </si>
  <si>
    <t>(4330) apakšuzņēmēju nomaiņa līgumiem līdz 28.02.2017.</t>
  </si>
  <si>
    <t>skaņot ar Daci G.</t>
  </si>
  <si>
    <t>Ilzīte Kontaute</t>
  </si>
  <si>
    <t>(3936) par datortehniikas iepirkumu</t>
  </si>
  <si>
    <t>Ilze Opelta (Saldus noavada pašvaldība)</t>
  </si>
  <si>
    <t>(4252) apakšuzņēmēja piesaiste un nomaiņa</t>
  </si>
  <si>
    <t>(4361) par iepirkuma veikšanu</t>
  </si>
  <si>
    <t>Liepājas pašvaldība, Eva Ciekurze</t>
  </si>
  <si>
    <t>(4392) par SPSIL sarunu procedūru</t>
  </si>
  <si>
    <t>SIA Dominiks Pro</t>
  </si>
  <si>
    <t>(4390) par VID izziņas atbilstību PIL 42.pantam</t>
  </si>
  <si>
    <t>Aija Kocane (Vaivari)</t>
  </si>
  <si>
    <t>(4395) par iepirkuma komisiju</t>
  </si>
  <si>
    <t>saskaņot ar A.Cauni</t>
  </si>
  <si>
    <t xml:space="preserve">RD ITC </t>
  </si>
  <si>
    <t>(4095) par vadlīniju piemērošanu</t>
  </si>
  <si>
    <t>Ilze Sevele (FM)</t>
  </si>
  <si>
    <t>(4417) par iekš.noteik.projekta saskaņošanu</t>
  </si>
  <si>
    <t>Viesturs Rozenbergs</t>
  </si>
  <si>
    <t xml:space="preserve">(4407) par ZPI </t>
  </si>
  <si>
    <t>Anete Buka (venspils NĪ)</t>
  </si>
  <si>
    <t>(4412) grozījumi īgumā</t>
  </si>
  <si>
    <t>SIA "Ēdiens.lv"</t>
  </si>
  <si>
    <t>(4322) par produktu aizstāšana</t>
  </si>
  <si>
    <t>Vita Kepule</t>
  </si>
  <si>
    <t>(4321) in-house piemērošana</t>
  </si>
  <si>
    <t>(4421) par metu konkursu</t>
  </si>
  <si>
    <t>saskaņot ar E.Muginu, D.Gaili</t>
  </si>
  <si>
    <t>Halina Bila (BIOR)</t>
  </si>
  <si>
    <t>(4431) par labojumu PVS publikācijā</t>
  </si>
  <si>
    <t xml:space="preserve">(4429) par EIS </t>
  </si>
  <si>
    <t>SIA Cleanhouse</t>
  </si>
  <si>
    <t>(4425) par PIL 63 pantu</t>
  </si>
  <si>
    <t>smilgai</t>
  </si>
  <si>
    <t>(4438) par metu konkursu</t>
  </si>
  <si>
    <t>Zane Jakušenoka (LAD)</t>
  </si>
  <si>
    <t>(4457) par in-house</t>
  </si>
  <si>
    <t>(4387) par FM darba plāna izpildi</t>
  </si>
  <si>
    <t>Andris Pauls-Pāvuls</t>
  </si>
  <si>
    <t>(4483) iespējams pārkāpums iepirkumā</t>
  </si>
  <si>
    <t>Kristine (anonims)</t>
  </si>
  <si>
    <t>(4430) nodokļu parādi uz līguma noslēgšanas dienu</t>
  </si>
  <si>
    <t>(4514) par EST spriedumiem</t>
  </si>
  <si>
    <t>Marija Meirupska (RD)</t>
  </si>
  <si>
    <t>(4509)par PIL 61.panta trešās daļas 4.punktu</t>
  </si>
  <si>
    <t>Gundega Garklāve</t>
  </si>
  <si>
    <t>(4526) veselības apdrošināšana ārpus EIS</t>
  </si>
  <si>
    <t>Ineta Martinsone (CSDD)</t>
  </si>
  <si>
    <t>(4527) par piedāv[ājuma nodrošinājuma uzrādīšanu</t>
  </si>
  <si>
    <t>Līva Stūrīte (CFLA)</t>
  </si>
  <si>
    <t>(4546) paziņojuma par līgumu skaidrojums</t>
  </si>
  <si>
    <t>Līga Mazbērziņa (VSAC Kurzeme)</t>
  </si>
  <si>
    <t>(4552) par PIL 60.panta 10 daļu</t>
  </si>
  <si>
    <t>(4548) SPSIL statuss</t>
  </si>
  <si>
    <t>Inga Melece</t>
  </si>
  <si>
    <t>(4588) izslēgšanas nosacījumi sarunu procedūrā</t>
  </si>
  <si>
    <t>SIA Atvadas</t>
  </si>
  <si>
    <t>(4584) par pelnas izmantosanu cenas pazemin.</t>
  </si>
  <si>
    <t>D-pils pilsētas dome</t>
  </si>
  <si>
    <t>(4587) centralizētie iepirkumi</t>
  </si>
  <si>
    <t>Ilze Opelta (Saldus novada pašvaldība)</t>
  </si>
  <si>
    <t>(4181) par būvspecialistu kā apakšuzņēmēju</t>
  </si>
  <si>
    <t>(4591) par izslēgšanu</t>
  </si>
  <si>
    <t>(4608) par ZPI prasībām</t>
  </si>
  <si>
    <t>Elīna Granta</t>
  </si>
  <si>
    <t>(4603) par PIL 9.pantu un PIL 17.panta septīto un astoto daļu</t>
  </si>
  <si>
    <t>(4635) par nodokļu parādu pārbaudes datumiem</t>
  </si>
  <si>
    <t>Tamāra Šarāpova Digule</t>
  </si>
  <si>
    <t>(4628) par VV grozīšanu</t>
  </si>
  <si>
    <t>(4740) par ES lietā</t>
  </si>
  <si>
    <t>(4769) par OECD anketas projekta saskaņošanu</t>
  </si>
  <si>
    <t>SIA Ķemers Business and Law Company</t>
  </si>
  <si>
    <t>(4420) par finanšu piedāvājuma izteikšanu procenta likmē</t>
  </si>
  <si>
    <t>Ieva Skuja</t>
  </si>
  <si>
    <t>(4449) PIL 9.panta piemērošana</t>
  </si>
  <si>
    <t>(4485) nolikuma prasību atbilstība SPSIL</t>
  </si>
  <si>
    <t>SIA Naujenes pakalpojumu serviss</t>
  </si>
  <si>
    <t>(4782) par izmamksu segšanu no peļņas</t>
  </si>
  <si>
    <t>(4814) par EST lietu T-629/17</t>
  </si>
  <si>
    <t>(4442) par piesaistītās personas dalību iepirkumā</t>
  </si>
  <si>
    <t>Dace Klāmane (SIA RC Līgatne)</t>
  </si>
  <si>
    <t>(4735) ESI iepirkums - vai piedāvājumus jāpieņem arī papīrā</t>
  </si>
  <si>
    <t>ALS:par Baldones novada pašvaldību</t>
  </si>
  <si>
    <t>(4556) par līgumu glabāšanu tīmekļvietnē</t>
  </si>
  <si>
    <t>Solvita Zavacka</t>
  </si>
  <si>
    <t>(4626) par priekšizpētes veikšanu</t>
  </si>
  <si>
    <t>Evita Žuža</t>
  </si>
  <si>
    <t>(4803) par CPV kodu un PIL 5.pantu</t>
  </si>
  <si>
    <t>(4826) par sarunu procedūru eis.gov.lv</t>
  </si>
  <si>
    <t>Inta Miķele</t>
  </si>
  <si>
    <t>(4828) par būvdarbiem un PIL 9.pantu</t>
  </si>
  <si>
    <t>Rolands Vidžups (Saldus nov.pašvaldība)</t>
  </si>
  <si>
    <t>(4596) par ekvivalenta nenorādīšanu teh.spec.prasībās</t>
  </si>
  <si>
    <t>SIA LaboChema Latvija</t>
  </si>
  <si>
    <t>(4705) par atļaujas esamību piedāvājuma iesniegš.brīdī</t>
  </si>
  <si>
    <t>Jānis Strazdiņš</t>
  </si>
  <si>
    <t>(4810) par starptautiskās lidostas "Rīga" iepirkumu</t>
  </si>
  <si>
    <t>Gunta Ušpele</t>
  </si>
  <si>
    <t>(4498) veselības aprūpes tirgus izpēte</t>
  </si>
  <si>
    <t>Iveta Ušacka (LKĶI)</t>
  </si>
  <si>
    <t>(4684) par iepirkuma komisiju</t>
  </si>
  <si>
    <t>(4651) preces nosaukuma publiskošana</t>
  </si>
  <si>
    <t>Mārtiņš Kripševics</t>
  </si>
  <si>
    <t>(4679) apsardzes pakalpojumi</t>
  </si>
  <si>
    <t>Dīns Cielavs (RD)</t>
  </si>
  <si>
    <t>(4556) iesaistīšanās projektā ar papildu finansējumu</t>
  </si>
  <si>
    <t>SIA "LNBA"</t>
  </si>
  <si>
    <t>(4523) ekspertu iepirkums</t>
  </si>
  <si>
    <t>Diāna Šika</t>
  </si>
  <si>
    <t>(4465) PIL 39.pants</t>
  </si>
  <si>
    <t>Margarita Krišlauka</t>
  </si>
  <si>
    <t>(4571) par PIL interpretāciju</t>
  </si>
  <si>
    <t>(4462) ēnu ekonomikas mazināšanas apsardzes nozarē</t>
  </si>
  <si>
    <t>Dace Karlivāne (IeM)</t>
  </si>
  <si>
    <t>(4537) par papildu informāciju</t>
  </si>
  <si>
    <t>Andris Pētersons</t>
  </si>
  <si>
    <t>(4648) par EIS preču iekļaušanu iepirkumā</t>
  </si>
  <si>
    <t>(4530) kredīreitingu aģentūru pakalpojuma iegāde</t>
  </si>
  <si>
    <t>(4547) par PIL 42.panta otrās daļas 2.punktu</t>
  </si>
  <si>
    <t>(4595) par pidāvājuma papildināšanu</t>
  </si>
  <si>
    <t>SIA "DSM Meistari"</t>
  </si>
  <si>
    <t>(4634) par finanšu apgrozījumu</t>
  </si>
  <si>
    <t>Mārcis Pētersons</t>
  </si>
  <si>
    <t>(4732) PIL 9.panta iepirkums un PIL 60.panta sestā daļa</t>
  </si>
  <si>
    <t>VAIVARI, Aija kocāne</t>
  </si>
  <si>
    <t>(4675) PIL 8.panta septītās daļas p1.punkts</t>
  </si>
  <si>
    <t>ALTUM Dace Muceniece</t>
  </si>
  <si>
    <t>(4647) par finanšu rezervi līgumcenas ietvaros</t>
  </si>
  <si>
    <t>sask.ar E.Muginu;D.Gaili</t>
  </si>
  <si>
    <t>(4820) par zemsliekšnu līguma līgumcenas palielināšanu</t>
  </si>
  <si>
    <t>(4649) sasitība starp komisijas locekli un pretendnetu</t>
  </si>
  <si>
    <t>Evija Polakova (Iecavas nov dome)</t>
  </si>
  <si>
    <t>(4813) par valdes maiņu pirms līguma noslēgšanas</t>
  </si>
  <si>
    <t>Latvijas nacionālais arhīvs</t>
  </si>
  <si>
    <t>(4659) par kritērijiem</t>
  </si>
  <si>
    <t>Ilze Remerte</t>
  </si>
  <si>
    <t>(4750) SPSIL vadlīnijas</t>
  </si>
  <si>
    <t>(4694) PIL 11.panta septītā daļa un līgumi ārpus vispārīgās vienošanās</t>
  </si>
  <si>
    <t>(4819) par skaidrojuma sniegšanu</t>
  </si>
  <si>
    <t>Aglonas novada dome</t>
  </si>
  <si>
    <t>(4815) par analogiem materiāliem</t>
  </si>
  <si>
    <t>(4827) par publikācijām</t>
  </si>
  <si>
    <t>sask. ar E.Mozgu un A.Cauni</t>
  </si>
  <si>
    <t>Kronus Latvija SIA</t>
  </si>
  <si>
    <t>(4840) par nolikuma prasībām</t>
  </si>
  <si>
    <t>Māra Vilciņa (bērnu un jauniešu centrs "Rīgas Skolēnu pils")</t>
  </si>
  <si>
    <t>(4842) par PIL 9.panta pirmās daļas piemērošanu</t>
  </si>
  <si>
    <t>(4854) par nodokļu pārbaudi sarunu procedūrā</t>
  </si>
  <si>
    <t>Lidosta "Rīga"</t>
  </si>
  <si>
    <t>(4857) par piedāvājumu atvēršanu</t>
  </si>
  <si>
    <t>Vivita Heniņa-Markova( SIA Saint-Tech)</t>
  </si>
  <si>
    <t>(4861) par komercnoslēpumu</t>
  </si>
  <si>
    <t>Ilga Jermacane (FM)</t>
  </si>
  <si>
    <t>(4864) par EST prejudiciālo lietu C-303/17</t>
  </si>
  <si>
    <t>Lidija Dārziņa (Latvijas Vēstnesis)</t>
  </si>
  <si>
    <t>(4889) info par iepikumiem</t>
  </si>
  <si>
    <t>Alīna Bogdanova-Uzkliņge (NVA)</t>
  </si>
  <si>
    <t xml:space="preserve">(4875) nodokļu izziņas ārvalstniekam </t>
  </si>
  <si>
    <t>Liepājas Universitāte</t>
  </si>
  <si>
    <t>(4878) par piedāvājumu iesniegšanas termiņa saīsināšanu un iepirkuma līguma grozījumiem</t>
  </si>
  <si>
    <t>Liepājas pilsētas dome</t>
  </si>
  <si>
    <t>(4884) datortehnikas iepirkums ar ZPI</t>
  </si>
  <si>
    <t>Māris Sedelnieks</t>
  </si>
  <si>
    <t>(4886) par nodokļu parāda neesamību</t>
  </si>
  <si>
    <t>(4888) 2.pielikuma iepirkums bez rezultāta</t>
  </si>
  <si>
    <t>(4881) FM darba plāna projekta sagatavošana</t>
  </si>
  <si>
    <t>Dace nozūtīja FM 28.11.2017.</t>
  </si>
  <si>
    <t>SIA "Ceļinieks 01"</t>
  </si>
  <si>
    <t>(4918) par bankas garantijas nomaiņu uz apdrošināšanas polisi sask. ar PIL 61.panta pirmās daļas 1)apakšp.</t>
  </si>
  <si>
    <t>Eva Ciekurze (Liepājas pilsētas pašvaldība)</t>
  </si>
  <si>
    <t>(4923) par iepirkuma procedūras, PIL 9. un 10.panta dokumentēšanu (PIL 40.panta pirmā daļa)</t>
  </si>
  <si>
    <t>AS "Olaines ūdens un siltums"</t>
  </si>
  <si>
    <t>(4948) PIL 8.panta septītās daļas 2.punkta piemērošana</t>
  </si>
  <si>
    <t>Latvijas valsts koksnes ķīmijas institūts, I.Ušacka</t>
  </si>
  <si>
    <t>CPV kods</t>
  </si>
  <si>
    <t>Zane Rekšāne</t>
  </si>
  <si>
    <t>(4940) ID numura kļūme</t>
  </si>
  <si>
    <t>SIA "Firma L4"</t>
  </si>
  <si>
    <t>(4936) SPSIL 27.pants</t>
  </si>
  <si>
    <t xml:space="preserve">(4955) par oktobrī publicētajiem EST spriedumiem </t>
  </si>
  <si>
    <t>(4952) uz kuru datumu pārbaudāmi izslēgšanas nosacījumi</t>
  </si>
  <si>
    <t>Ventspils brīvostas pārvalde</t>
  </si>
  <si>
    <t>(4950) par iepirkuma līguma pagarināšamu vispārīgās vienošanās ietvaros</t>
  </si>
  <si>
    <t>Daugavpils reģionālā slimnīca</t>
  </si>
  <si>
    <t>par sarunu procedūras piemērošanu</t>
  </si>
  <si>
    <t xml:space="preserve">(4974) par nodokļu parādu kontekstā ar PIL 9.panta vienpadsmitās daļas 3.punktu un VID izdotu lēmumu </t>
  </si>
  <si>
    <t>(4975) par izslēgšanas nosacījumu pārbaudi (PIL 42.pants) attiecībā uz apakšuzņēmēju nomaiņu vai piesaisti (PIL 62.pants)</t>
  </si>
  <si>
    <t>(4979) atbildīgā būvdarbu vadītāja aizvietošana</t>
  </si>
  <si>
    <t>sask. ar Daci</t>
  </si>
  <si>
    <t>K.Megne</t>
  </si>
  <si>
    <t>PIL 42(2) 2.punkts</t>
  </si>
  <si>
    <t>(4994) par līguma saistību izpildi</t>
  </si>
  <si>
    <t>Just Trading</t>
  </si>
  <si>
    <t>(4988) par izslēgšanas nosacījumu pārbaudi (PIL 42.pants) attiecībā valdes locekļiem ar pilnvarām</t>
  </si>
  <si>
    <t>AS "Latvenergo"</t>
  </si>
  <si>
    <t>(5012) par SPSIL 30.pantu</t>
  </si>
  <si>
    <t>SIA "Torensberg"</t>
  </si>
  <si>
    <t>(5000) par līguma grozījumiem</t>
  </si>
  <si>
    <t>(5013) līgumcenas noteikšana</t>
  </si>
  <si>
    <t>Andris Veidemanis</t>
  </si>
  <si>
    <t>(5024) par iepirkuma nolikuma prasību</t>
  </si>
  <si>
    <t>Elīna Konošonoka (SIA SpilvenuNams)</t>
  </si>
  <si>
    <t xml:space="preserve">(5027) ja prasīta konkrēta pkrāsa iepirkumā </t>
  </si>
  <si>
    <t>Eduards S. (Liepājas celtnieks)</t>
  </si>
  <si>
    <t>(4953) par būvdarbu apdrošināšanu</t>
  </si>
  <si>
    <t>Inese Mazlazdiņa (IEVP)</t>
  </si>
  <si>
    <t>(5025) par piedāvājuma vērtēšanu</t>
  </si>
  <si>
    <t>PSIA "Vangažu avots"</t>
  </si>
  <si>
    <t>(5074) SPSIL piemērošana</t>
  </si>
  <si>
    <t>Kristīne Riekstiņa-Sniedziņa (Talsu nov.)</t>
  </si>
  <si>
    <t>(5057) par iepirkuma metodes piemērošanu</t>
  </si>
  <si>
    <t>RD Mājokļu un vides dep</t>
  </si>
  <si>
    <t>(5083) par piedāvājumu izvērtēšanu</t>
  </si>
  <si>
    <t>Ivars Javītis (Kemek)</t>
  </si>
  <si>
    <t>(5096) par oficiāls izplatītājs un pēcpārdošanas garantijas saistības</t>
  </si>
  <si>
    <t>(5092) eksperta darbība</t>
  </si>
  <si>
    <t>(5109) par iekšējo noteikumu saskaņošanu</t>
  </si>
  <si>
    <t>Inga Ķemere (Babītes novads)</t>
  </si>
  <si>
    <t>(5102) par piedāvājumu izvērtēšanu</t>
  </si>
  <si>
    <t>(5098) PIL 3.1.2.punkta piemērošana</t>
  </si>
  <si>
    <t xml:space="preserve">SIVA </t>
  </si>
  <si>
    <t>(5138) par sarunu procedūras piemērošanu</t>
  </si>
  <si>
    <t>RD PIKN, A.Beļajevs</t>
  </si>
  <si>
    <t>(5120) centralizēto iepirkumu veikšana un vai PIL 9.panta kārtībā veiktam ieppirkumam jāgatavo ziņojums (atb.PIL 40(2))</t>
  </si>
  <si>
    <t>Linda Orleane</t>
  </si>
  <si>
    <t>(5121) par būvniecības klasifikāciju</t>
  </si>
  <si>
    <t>RD MVD</t>
  </si>
  <si>
    <t>(5117) par CPV kodu</t>
  </si>
  <si>
    <t>(5152) par nodokļu parādu pārbaudi</t>
  </si>
  <si>
    <t>Liepājas celtnieks</t>
  </si>
  <si>
    <t>(5150) par informāciju tāmēs</t>
  </si>
  <si>
    <t>(5153) par PIL 42 (12)</t>
  </si>
  <si>
    <t>Diāna Stabulniece</t>
  </si>
  <si>
    <t>(5165) par iepirkuma priekšmeta maiņu</t>
  </si>
  <si>
    <t>Māris Zvirbulis (Latvenergo)</t>
  </si>
  <si>
    <t>(5186) SPS vadlīniju piemērošana</t>
  </si>
  <si>
    <t>Sanita Brūvere</t>
  </si>
  <si>
    <t>(5176) par bankas garantijas aizstāšanu ar apdrošin.polisi</t>
  </si>
  <si>
    <t>Viesturs Lasmanis</t>
  </si>
  <si>
    <t>(5182) par iepirkuma nosaukuma atbilst.iepirk.priekšmetam</t>
  </si>
  <si>
    <t>Vineta Kušnere</t>
  </si>
  <si>
    <t>(5172) kad SPS jāpublicē iepirkums EIS</t>
  </si>
  <si>
    <t>A.Sannikova</t>
  </si>
  <si>
    <t>(5201) par par iepirkuma dalīšanu</t>
  </si>
  <si>
    <t>Līga Jākobsone</t>
  </si>
  <si>
    <t>(5188) aplikācijas iepirkums</t>
  </si>
  <si>
    <t>skaņ. ar Daci</t>
  </si>
  <si>
    <t>Irbis Technology</t>
  </si>
  <si>
    <t>(5175) CE markejums</t>
  </si>
  <si>
    <t>(5163) par PIL 45.panta astoto daļu un PIL 43.panta pirmo un otro daļu</t>
  </si>
  <si>
    <t>Just Trading (anonīms)</t>
  </si>
  <si>
    <t>(5177) par priekšizpētes dokumentēšanu</t>
  </si>
  <si>
    <t>(5190) par ZPI kritērijiem un BIS sistēmu</t>
  </si>
  <si>
    <t>Diāna Sakse</t>
  </si>
  <si>
    <t>(5213) par PIL 3.panta 2.punkta pimērošanu</t>
  </si>
  <si>
    <t>LVC, Uldis Gēliņš</t>
  </si>
  <si>
    <t>(5196) par sarunu procedūru</t>
  </si>
  <si>
    <t>Nacionālie bruņotie spēki</t>
  </si>
  <si>
    <t>(5229) par vispārīgajām vienošanās</t>
  </si>
  <si>
    <t>AiM, Vitolds Lubgans</t>
  </si>
  <si>
    <t>(5235) par vispārīgajām vienošanās</t>
  </si>
  <si>
    <t>(5237) par piedāvājumu obligātu izvērtēšanu PIL 9.pantam</t>
  </si>
  <si>
    <t>RNP, Jānis Muzikants</t>
  </si>
  <si>
    <t>(5239) juridisko pakalpojumu iepirkumi</t>
  </si>
  <si>
    <t>EDZL, Ira Koleba</t>
  </si>
  <si>
    <t>(5256) par papildu informācijas vērtēšanu</t>
  </si>
  <si>
    <t>Saint-Tech SIA, Māris Zvaigzne</t>
  </si>
  <si>
    <t>(5275) par komercnoslēpumu</t>
  </si>
  <si>
    <t>(5291) (5294) par EST lietu C-606/17 IBA Molecular Italy</t>
  </si>
  <si>
    <t>IEVP, Una Asariņa</t>
  </si>
  <si>
    <t>(5289) par nolikuma prasībām</t>
  </si>
  <si>
    <t>Iekšējās drošības birojs, Juris Margevičs</t>
  </si>
  <si>
    <t>par apmācbām</t>
  </si>
  <si>
    <t>(5297) par līgumcenas nenorādīšanu zālēm</t>
  </si>
  <si>
    <t>(5299) par ZPI</t>
  </si>
  <si>
    <t xml:space="preserve">Liepājas celtnieks SIA </t>
  </si>
  <si>
    <t>(5314) par tāmes pozīcijām</t>
  </si>
  <si>
    <t>Ellex Kļaviņš ZAB, Iveta Ceple</t>
  </si>
  <si>
    <t>(5329) par iepirkuma līguma grozījumiem</t>
  </si>
  <si>
    <t xml:space="preserve">AiM, Vitolds Lubgans </t>
  </si>
  <si>
    <t>(5335) par PIL 5.panta 13.p. piemērošanu</t>
  </si>
  <si>
    <t>Dobeles komunālie pakalpojumi SIA, Elīna Kreicberga</t>
  </si>
  <si>
    <t>(5352) piedāvājuma izvērtēšanas termiņš</t>
  </si>
  <si>
    <t>Latvijas dzelzceļš, Dina Smilktena</t>
  </si>
  <si>
    <t>(5359) pieteikumu atvēršana SPSIL slēgtā konkursā</t>
  </si>
  <si>
    <t>Valkas novada dome, Ilona Freimane</t>
  </si>
  <si>
    <t>(5374) par apliecinājumu</t>
  </si>
  <si>
    <t>Delfi, Guna Gleizde</t>
  </si>
  <si>
    <t>(5395) VAMOIC iepirkuma prasības (ADJIL)</t>
  </si>
  <si>
    <t>AiM, Vitālijs Rakstiņš</t>
  </si>
  <si>
    <t>(5486) par mobilizācijas pakalpojumu (tikšanās ar IUB)</t>
  </si>
  <si>
    <t>(5211 &amp; 5250) par iekšējā audita ieteikumu ieviešanas grafika apstiprināšanu</t>
  </si>
  <si>
    <t>RD SD, Natālija Moškeviča</t>
  </si>
  <si>
    <t>(5255) PIL 51.p.7d.</t>
  </si>
  <si>
    <t>(5243) par paziņojumu aizpildīšanu</t>
  </si>
  <si>
    <t>VIAA, Dace Plotniece</t>
  </si>
  <si>
    <t>(5236) par iepirkuma līguma grozījumu veikšanu</t>
  </si>
  <si>
    <t>Rīgas meži SIA, Kristine Megne</t>
  </si>
  <si>
    <t>(5511) PIL 5.p.16.d.izņēmums</t>
  </si>
  <si>
    <t>(5520) par EST prejuduciālo lietu C-620/17</t>
  </si>
  <si>
    <t>Rīgas domes FD, Marija Meirupska</t>
  </si>
  <si>
    <t>(5555) par PIL 3.1.8. un 3.4.2.punktiem</t>
  </si>
  <si>
    <t>Ventspils, Valentīna Jegorova</t>
  </si>
  <si>
    <t>(5478) par semināru Ventspilī</t>
  </si>
  <si>
    <t>Gulbenes novada pašvaldība, Gunda Krikova</t>
  </si>
  <si>
    <t>(5306) par iepirkumu organizēšanu pašvaldībā u.c.jautājumi</t>
  </si>
  <si>
    <t>(5472) par pārbaudi par darbībām EIS</t>
  </si>
  <si>
    <t>LM, Ilze Kurme</t>
  </si>
  <si>
    <t>(5497) par CPV supervīzijai</t>
  </si>
  <si>
    <t>12 menešu atskaite</t>
  </si>
  <si>
    <t>RD deputāts, Jurģis Klotiņš</t>
  </si>
  <si>
    <t>(5318) par Rīgas domes veiktajiem iepirkumiem</t>
  </si>
  <si>
    <t>sask. ar D.Gaile</t>
  </si>
  <si>
    <t xml:space="preserve">Baltijas tehnika un vide SIA </t>
  </si>
  <si>
    <t>(5321) par līguma izpildi</t>
  </si>
  <si>
    <t>(5398) par vispārīgo vienošanos</t>
  </si>
  <si>
    <t>Rīgas plānošanas reģions, Aleksandra Ivanova</t>
  </si>
  <si>
    <t>(5561) saimn.visizdev.piedāv.vērtēš.metodoloģija</t>
  </si>
  <si>
    <t>(5388) centralizētie iepirkumi</t>
  </si>
  <si>
    <t>Ikšķiles novada pašvaldība</t>
  </si>
  <si>
    <t>(5322) gāzes iepirkums</t>
  </si>
  <si>
    <t>Rīgas Brīvostas pārvalde</t>
  </si>
  <si>
    <t>(5476) par SPSIL 10.p.10.p.izņēmumu</t>
  </si>
  <si>
    <t>Ikšķiles novada pašvaldība, Agrita Roģe</t>
  </si>
  <si>
    <t>(5488) par PIL 9.panta iepirkumu</t>
  </si>
  <si>
    <t>CFLA _ RD</t>
  </si>
  <si>
    <t>atzinums par PPP koncesijas procedūras nolikumu</t>
  </si>
  <si>
    <t>(5521) par personu, uz kuras spējām balstās</t>
  </si>
  <si>
    <t>sask.ar Agnese C.</t>
  </si>
  <si>
    <t>Inga Puriņa - Eglīte (Balvu novada pašvaldība)</t>
  </si>
  <si>
    <t>(5527) par PIL 18.panta ceturto daļu</t>
  </si>
  <si>
    <t>(5547) par līgumu</t>
  </si>
  <si>
    <t>nosūtīts FM 03.01.2018.</t>
  </si>
  <si>
    <t>CFLA, Līva Stūrīte</t>
  </si>
  <si>
    <t>(20) iepirkumu organizēšana</t>
  </si>
  <si>
    <t>(8) Valsts budžeta izpildes analīzes sagatavošana</t>
  </si>
  <si>
    <t>atb. Z.Vīksne</t>
  </si>
  <si>
    <t>INLAB SIA , Aļisja Rešetņikova</t>
  </si>
  <si>
    <t>(39) PIL 9.p. iepirkumu pārsūdzība</t>
  </si>
  <si>
    <t>Valsts administrācijas skola</t>
  </si>
  <si>
    <t>(35) pārstāvja deleģēšana iepirkuma komisijā</t>
  </si>
  <si>
    <t>Rīgas pašvaldības kultūras iestāžu apvienība, Līga Dzene</t>
  </si>
  <si>
    <t>(30) diriģentu iepirkums</t>
  </si>
  <si>
    <t>Gatis Krastiņš</t>
  </si>
  <si>
    <t>(36) par prasību pamatotību</t>
  </si>
  <si>
    <t>FM (pārsūtīts)</t>
  </si>
  <si>
    <t>(31) OECD anketa</t>
  </si>
  <si>
    <t>CFLA, Ilze Indrāne</t>
  </si>
  <si>
    <t>(49) par PIL piemērošanu rehabilitācijas pakalpojumiem</t>
  </si>
  <si>
    <t>(46) rezultātu paziņošanas veids 9.panta iepirkumos</t>
  </si>
  <si>
    <t>Valeinis un Stepe arhitektu birojs</t>
  </si>
  <si>
    <t>(59) par piedalīšanos RTU būvdarbu konkursā</t>
  </si>
  <si>
    <t>Agnese Karaseva</t>
  </si>
  <si>
    <t>(51) par iepirk.dokumentāc.precizējumiem</t>
  </si>
  <si>
    <t>Belss SIA, Jana Brokāne</t>
  </si>
  <si>
    <t>(71) viens apakšuzņēmājs vairākiem pretendentiem</t>
  </si>
  <si>
    <t>Koksnes ķīmijas institūts, Iveta Ušacka</t>
  </si>
  <si>
    <t>(60) piedāvājuma nodrošinājuma atbilstība</t>
  </si>
  <si>
    <t>RPNC , Evija Puķe</t>
  </si>
  <si>
    <t xml:space="preserve">(87) PIL 5.p.16.d. p[iemērošana </t>
  </si>
  <si>
    <t>Liepājas bērnu un jaunatnes centrs, Antra Kalniņa</t>
  </si>
  <si>
    <t xml:space="preserve">(97) transortlīdzekļa īre </t>
  </si>
  <si>
    <t>VNĪ, Evita Zemnicka</t>
  </si>
  <si>
    <t>(123) par iepirkuma līguma grozījumiem PIL 61.pants</t>
  </si>
  <si>
    <t>sask. D.Gaili</t>
  </si>
  <si>
    <t>Valsts augu aizsardzības dienests, Evita Žuža</t>
  </si>
  <si>
    <t>(122) PIL 47.un 48. pants</t>
  </si>
  <si>
    <t>(125) par EST decembrī publicētajiem tiesas spriedumiem</t>
  </si>
  <si>
    <t>(105) iepirk.līguma grozījumi SPSIL 66.panta trešā daļa4.punkts</t>
  </si>
  <si>
    <t>(128) par ADJIL</t>
  </si>
  <si>
    <t>Armostil SIA</t>
  </si>
  <si>
    <t>(126) par LU CFI iepirkuma dokumentāciju</t>
  </si>
  <si>
    <t>(117) par interešu konfliktu</t>
  </si>
  <si>
    <t>FM / EM</t>
  </si>
  <si>
    <t>(152) MK noteikumi par būvnieku klasificēšanu</t>
  </si>
  <si>
    <t>VSAC Kurzeme</t>
  </si>
  <si>
    <t>(138) par e-konkursu sistēmu</t>
  </si>
  <si>
    <t>(124) par ES decembrī publicētajiem tiesību aktiem</t>
  </si>
  <si>
    <t>Valsts administrācijas skola, Jeļena Karkova</t>
  </si>
  <si>
    <t>(153) par eksperta deleģēšanu</t>
  </si>
  <si>
    <t>Rundāles novada dome, Linda Mežsarga</t>
  </si>
  <si>
    <t>(144) PIL 11.panta piemērošana</t>
  </si>
  <si>
    <t>sask. Oskaru</t>
  </si>
  <si>
    <t>(161) par ES septembrī publicētajiem tiesību aktiem</t>
  </si>
  <si>
    <t>AiM NBS, Kitja Egllīte</t>
  </si>
  <si>
    <t>(155) grozījumi VV</t>
  </si>
  <si>
    <t>Pelču speciālā internātpamatskola - attīstības centrs, Dace Cildermane</t>
  </si>
  <si>
    <t>(166) par MK noteikt.Nr.108</t>
  </si>
  <si>
    <t>Baltteh SIA, Ivars Verners</t>
  </si>
  <si>
    <t xml:space="preserve">(196) kļūda iepirkuma nosaukumā </t>
  </si>
  <si>
    <t>VNĪ, Harijs Eglītis</t>
  </si>
  <si>
    <t>(192) par piedāvājumu izvērtēšanas kritēriju</t>
  </si>
  <si>
    <t>VAMOIC, Ilze Kačakare</t>
  </si>
  <si>
    <t>(147) par ADJIL</t>
  </si>
  <si>
    <t>par degvialas cenām</t>
  </si>
  <si>
    <t>(208) CPV kods horizontālā marķējuma uzklāšanai</t>
  </si>
  <si>
    <t>(224) kafijas pupiņu iegāde un ZPI</t>
  </si>
  <si>
    <t>LIAA, Krists Viļumsons</t>
  </si>
  <si>
    <t>(225) lektoru iepirkumi</t>
  </si>
  <si>
    <t>(206) biedra pievienošana pilnsabiedrībai</t>
  </si>
  <si>
    <t>Nacionālais kino centrs</t>
  </si>
  <si>
    <t>(227) zvērinātu revidentu pakalpojums</t>
  </si>
  <si>
    <t>e-certis</t>
  </si>
  <si>
    <t>(223) data qulaity in e-certis</t>
  </si>
  <si>
    <t>Ražošanas komercfirma M2</t>
  </si>
  <si>
    <t>(215) par VID lēmuma atbilstību PIL 42 (6) 3. punktam</t>
  </si>
  <si>
    <t>(233) par piedāvājuma saņemšanu</t>
  </si>
  <si>
    <t>sask. E.Mugina; D.Gaile</t>
  </si>
  <si>
    <t>Jana Volosovska</t>
  </si>
  <si>
    <t>(230) Sanatorijas Belorusija statuss</t>
  </si>
  <si>
    <t>Gunta Lapsa</t>
  </si>
  <si>
    <t>(256; 264; 487) par nodokļu parādu</t>
  </si>
  <si>
    <t>Latvijas Valsts radio un televīzijas centrs VAS, Tatjana Pužule</t>
  </si>
  <si>
    <t>(267) par nodokļu parādu aktualizācijas datumu VID izziņās</t>
  </si>
  <si>
    <t>Rīgas Tehniskā koledža, Harijs Sokolovs</t>
  </si>
  <si>
    <t>(309) veselības apdrošināšanas iepirkums</t>
  </si>
  <si>
    <t>Stopiņu novads, Aija Sventecka</t>
  </si>
  <si>
    <t>(299) par likuma piemērošanu</t>
  </si>
  <si>
    <t>Dmitrijs Sokolovs</t>
  </si>
  <si>
    <t>(283) par nodokļu parādu</t>
  </si>
  <si>
    <t>LAD, Sanita Auniņa</t>
  </si>
  <si>
    <t>(275) soc.nodokļa likmes izmaiņas</t>
  </si>
  <si>
    <t>skaņot ar Eviju un Agnesi</t>
  </si>
  <si>
    <t>(324) par eksperta piesaistīšanu</t>
  </si>
  <si>
    <t>vadības ziņojums (FAD (MK Not.Nr.1115 (21.pts)))</t>
  </si>
  <si>
    <t>(346) L.Doniņa iesniegums par būvnormatīvu piemērošanu</t>
  </si>
  <si>
    <t>Latvijas Universitāte, Sandra Veide</t>
  </si>
  <si>
    <t>(342) komandējumu iepirkums</t>
  </si>
  <si>
    <t>Valsts kase, Inga Cīrule</t>
  </si>
  <si>
    <t>(349) cenas izteikšana procenta likmē/nepamat.lēts</t>
  </si>
  <si>
    <t>Latvijas dzelzceļš, Olga Apsīte</t>
  </si>
  <si>
    <t>(359) SPSIL 65.4.2.</t>
  </si>
  <si>
    <t>Valsts zemes dienests, Gints Briežkalns</t>
  </si>
  <si>
    <t>(354) konkrētu iekārtu norāde tehniskajā specifikācijā</t>
  </si>
  <si>
    <t>VNĪ, Katrīna Kalniņa</t>
  </si>
  <si>
    <t>(356) par PIL 8.panta sestās daļas 5. punkts</t>
  </si>
  <si>
    <t>sask. E.Mugina un D.Gaili</t>
  </si>
  <si>
    <t>Balvu novada pašvaldība, Inga Puriņa - Eglīte</t>
  </si>
  <si>
    <t>(380) par būvprojekta izstrādātāja un autoruzrauga tiesībām veikt būvdarbus</t>
  </si>
  <si>
    <t>feb.26</t>
  </si>
  <si>
    <t>Roberts Tumanis</t>
  </si>
  <si>
    <t>(367) par būvdarbu ligumcenas robežvērtībām</t>
  </si>
  <si>
    <t>CFLA, Gunta Sirmā</t>
  </si>
  <si>
    <t>(382) par grozījumiem VV</t>
  </si>
  <si>
    <t>sask.ar A.Caune</t>
  </si>
  <si>
    <t>Valsts sociālās aprūpes centrs "Kurzeme"</t>
  </si>
  <si>
    <t xml:space="preserve">(391) par PIL 42.panta sestās daļas piemērošanu </t>
  </si>
  <si>
    <t>CFLA, Ieva Piķiere-Some</t>
  </si>
  <si>
    <t>(395)  par SP piemērošanu</t>
  </si>
  <si>
    <t>Jēkabpils pilsētas pašvaldība, Inese Elksne</t>
  </si>
  <si>
    <t>(412) par iepirkuma veidu</t>
  </si>
  <si>
    <t>IeM, Dace Karlivāne</t>
  </si>
  <si>
    <t>(421) par komandējuma pakalpojumiem</t>
  </si>
  <si>
    <t>Stopiņu novada dome, Aija Sventecka</t>
  </si>
  <si>
    <t>(409) SPSIL vai PIL</t>
  </si>
  <si>
    <t>SPKC, Inga Selecka</t>
  </si>
  <si>
    <t>(406) grozījumi līgumā</t>
  </si>
  <si>
    <t>AiM NBS, Iveta Namirova</t>
  </si>
  <si>
    <t>(445) par VV grozījumiem</t>
  </si>
  <si>
    <t>Jēkabpils novada pašvaldība, Inese Elksne</t>
  </si>
  <si>
    <t>(426) par piedāvājuma izvērtēšanu</t>
  </si>
  <si>
    <t>(204) par piedāvājuma izvērtēšanu</t>
  </si>
  <si>
    <t>SIA Būvvadība</t>
  </si>
  <si>
    <t>(201) par maksātnespējīga uzņēmuma pieredzes attiecināšanu uz iepirkumiem</t>
  </si>
  <si>
    <t>(439) interešu konflikts SPS līdz 42 000 euro</t>
  </si>
  <si>
    <t>(352) par PIL 42.panta pirmajā daļā noteikto izslēgšanas nosacījumu pārbaudi pārstāvēttiesīgajai personai</t>
  </si>
  <si>
    <t>sask. E.Mugina un D.Gaile</t>
  </si>
  <si>
    <t>Valsts asinsdonoru centrs, Līga Jākobsone</t>
  </si>
  <si>
    <t xml:space="preserve">(391) par PIL 42.panta piektās un sestās daļas piemērošanu </t>
  </si>
  <si>
    <t>Nīca, Iveta Tumaščika</t>
  </si>
  <si>
    <t>(400) par līguma slēgšanu</t>
  </si>
  <si>
    <t>par dinamiskās iepirkumu sistēmas darbību</t>
  </si>
  <si>
    <t>(418) par apmācību organizēšanu</t>
  </si>
  <si>
    <t>(318) tikai viens piegādātājs</t>
  </si>
  <si>
    <t>(107) par Eiropas parlamenta un Padomes 2014.gada 16.aprīļa direktīvas 2014/55/ES par elektroniskajiem rēķiniem publiskā iepirkuma procedūrās noteikto prasību pārņemšanu 1.punkts</t>
  </si>
  <si>
    <t>Birojam - atbalstam</t>
  </si>
  <si>
    <t xml:space="preserve">SIA Aniva </t>
  </si>
  <si>
    <t>(433) par PIL 42.panta pirmās daļas 4.punktu</t>
  </si>
  <si>
    <t>Daugavpils novada Kultūras pārvalde, Ļubova Koržavina</t>
  </si>
  <si>
    <t>(480) par likuma piemērošanu</t>
  </si>
  <si>
    <t>VNĪ, VAS Valsts nekustamie īpašumi</t>
  </si>
  <si>
    <t>(504) par līguma izpilde</t>
  </si>
  <si>
    <t>Norik Norik, Aleksandrs</t>
  </si>
  <si>
    <t>(513) par zaļo auto NK not piemērošanu SPSIL iepirkumos</t>
  </si>
  <si>
    <t>Latvijas pasts, Jānis Šleija</t>
  </si>
  <si>
    <t>(516) piedāvājuma izvēles kritērija maiņa</t>
  </si>
  <si>
    <t>(425) Par 2017.gadā sniegto oficiālo attīstības palīdzību</t>
  </si>
  <si>
    <t>(527) pārsūtīt AIC / par izglītības atbilstību</t>
  </si>
  <si>
    <t>mart08</t>
  </si>
  <si>
    <t>(508) vai atklāts konkurss</t>
  </si>
  <si>
    <t>VISC, Terēze Vālodze</t>
  </si>
  <si>
    <t>(540) par info esamību citā iepirk.daļā</t>
  </si>
  <si>
    <t>FM audits</t>
  </si>
  <si>
    <t>(574) FM IS&amp;IT audits / E.Mozga nosūtīja atbildi</t>
  </si>
  <si>
    <t>(586) mazumtirdzniecības cenas degvielai</t>
  </si>
  <si>
    <t>Kārlis Kreicbergs</t>
  </si>
  <si>
    <t>(587) materiālu nomaiņa līguma izpildes laikā</t>
  </si>
  <si>
    <t>Jēkabpils, Inita Nereta</t>
  </si>
  <si>
    <t>(472) soc.nodokļa izmaiņas</t>
  </si>
  <si>
    <t>(566) par janvārī publicētajiem ES tiesību aktiem</t>
  </si>
  <si>
    <t>mart05</t>
  </si>
  <si>
    <t>BIOMED, Oskars Zvejnieks</t>
  </si>
  <si>
    <t>(452) par kvalitātes standartiem</t>
  </si>
  <si>
    <t>mart19</t>
  </si>
  <si>
    <t>(271) par nodokļu parādu</t>
  </si>
  <si>
    <t>VSAA, Oskars Blumbergs</t>
  </si>
  <si>
    <t>(465) par izslegšanas nosacījumu attiecināšanu</t>
  </si>
  <si>
    <t>SIA Dobeles komunālie pakalpojumi, Elīna Kreicberga</t>
  </si>
  <si>
    <t>(677) vai publisku būvdarbu gadījumā, pretendentam būvkomersants ir obligāta prasība?</t>
  </si>
  <si>
    <t>CFLA, Evija Keiša</t>
  </si>
  <si>
    <t>(528) Par iepirkuma līguma grozījumiem</t>
  </si>
  <si>
    <t>(506) par būvdarbu līgumcenu rozbežvērtībām</t>
  </si>
  <si>
    <t>Jūrmalas pilsētas dome, Jānis Ķēniņš</t>
  </si>
  <si>
    <t>(732) par personas piedalīšanos iepirk.komisijas sēdēs</t>
  </si>
  <si>
    <t>BIll&amp;Yard Team</t>
  </si>
  <si>
    <t>(485) par metu konkursu</t>
  </si>
  <si>
    <t>(681) vai uzskatāms par atklātu konkursu</t>
  </si>
  <si>
    <t>Latvijas gāze, Zane Rone</t>
  </si>
  <si>
    <t>(521) Latvijas gāzes statuss</t>
  </si>
  <si>
    <t>(533) Vai GASO var veikt darbinieku apdr.iepirk. par LG darbiniekim</t>
  </si>
  <si>
    <t>CFLA, Madara Ose</t>
  </si>
  <si>
    <t>(525) par piedāvājuma izvērtēšanu</t>
  </si>
  <si>
    <t>(638) par līgumslēdzējpuses maiņu</t>
  </si>
  <si>
    <t>Turiadas muzejs, Inta Mikanovska</t>
  </si>
  <si>
    <t>(560) elektrības iepirkums</t>
  </si>
  <si>
    <t>LU MII, Rita Kučinska</t>
  </si>
  <si>
    <t>(494) par iepriekšēju iesaisti</t>
  </si>
  <si>
    <t>NBS nodrošinājuma pavēlniecība, Aelita Pāvule</t>
  </si>
  <si>
    <t>(462) par VV grozīšanu</t>
  </si>
  <si>
    <t>YIT, Andris Bože</t>
  </si>
  <si>
    <t>(679) par prasības pamatotību</t>
  </si>
  <si>
    <t>(702) iepirkuma dališana pa nozarēm</t>
  </si>
  <si>
    <t>(700) pretendenta neatbilt.buvn.regule.normam</t>
  </si>
  <si>
    <t>(479) par izslēdzamajiem darbiem</t>
  </si>
  <si>
    <t xml:space="preserve">(767) par EST prejudiciālo lietu C-697/17 </t>
  </si>
  <si>
    <t>(766) par EST prejudiciālo lietu C-699/17</t>
  </si>
  <si>
    <t>(803) par nodoklu paradu</t>
  </si>
  <si>
    <t xml:space="preserve">Seesam, Kristiāna Līce </t>
  </si>
  <si>
    <t>(784) par nesakritību tehniskajā un fianšu piedāvājumā</t>
  </si>
  <si>
    <t>Cēsu novada pašvaldība, Evija Taurene</t>
  </si>
  <si>
    <t xml:space="preserve">(788) PIL 11 (7) </t>
  </si>
  <si>
    <t>(796) par EST prejudiciālo lietu C-710/17 CCC</t>
  </si>
  <si>
    <t>Jūrmala, Inga Avota</t>
  </si>
  <si>
    <t>(674) (757) līguma teksta publicēšana</t>
  </si>
  <si>
    <t>SIA "DEPO DIY"</t>
  </si>
  <si>
    <t>(536) par valsts budžeta izšķērdēšanu publiskā iepirkuma rezultātā</t>
  </si>
  <si>
    <t>sask. ar FM</t>
  </si>
  <si>
    <t>Anna Badaeva</t>
  </si>
  <si>
    <t xml:space="preserve">(529) valsts amatpersonai jābūt LR pilsonim </t>
  </si>
  <si>
    <t>Lietuva</t>
  </si>
  <si>
    <t>jautājums IMI no Lietuvas - vai BIOR nevar iesniegt izziņu par PIL 42(1)1 izslēgšanas nosacījumiem?</t>
  </si>
  <si>
    <t>Daugavpils Universitāte, Kristīne Nagle</t>
  </si>
  <si>
    <t>(588) par 9.panta iepirkumu</t>
  </si>
  <si>
    <t>Liepājas pilsētas administrācija, Eva Čiekurze</t>
  </si>
  <si>
    <t>(620) par sarunu procedūru 2.pielikuma iepirkumam</t>
  </si>
  <si>
    <t>Elita Platpiere</t>
  </si>
  <si>
    <t>(579) par pilnvaras termiņu</t>
  </si>
  <si>
    <t xml:space="preserve">Inese Kursīte </t>
  </si>
  <si>
    <t>(554) par sociālā nodokļa likmi</t>
  </si>
  <si>
    <t>Riga rent SIA</t>
  </si>
  <si>
    <t>(804) par PIL 9.panta iepirkuma pārtraukšanas atcelšanu</t>
  </si>
  <si>
    <t>Linda Meldrāja (Jēkabpils)</t>
  </si>
  <si>
    <t>(673) izmaiņas pretendenta sastāvā</t>
  </si>
  <si>
    <t>(636) piedāvājumu vērtēšana</t>
  </si>
  <si>
    <t>Inčukalna novada pašvaldība, Vidaga Daniševska</t>
  </si>
  <si>
    <t>(778) cenu aptauja NĪ novērtēšanas pakalp.</t>
  </si>
  <si>
    <t>SPC Pīlādzis, Jānis Bartuševičs</t>
  </si>
  <si>
    <t>(765) par atbalsta pasākumu piemērošanu nodokļu maksātājiem</t>
  </si>
  <si>
    <t>(664) par iepirkuma līguma grozījumiem</t>
  </si>
  <si>
    <t xml:space="preserve">CFLA, Ilze Rinkeviča </t>
  </si>
  <si>
    <t>(714) cenas izteikšana procenta likmē</t>
  </si>
  <si>
    <t>Elisa Janelsiņa (Vidzemes plānošanas reģions)</t>
  </si>
  <si>
    <t>(637) par tirgus izpēti</t>
  </si>
  <si>
    <t>Evija Mežinsksa (Limbaži)</t>
  </si>
  <si>
    <t>(754) iepirkumu centralizācija</t>
  </si>
  <si>
    <t>Ilona Voicane (Rīgas dzemdību nams)</t>
  </si>
  <si>
    <t>() līgumcenas samaksas termiņš</t>
  </si>
  <si>
    <t>(709) par jauna medikamenta iekļaušanu VV</t>
  </si>
  <si>
    <t>(600) par apakšuzņēmējiem</t>
  </si>
  <si>
    <t>(740) ZPI piemērošana būvdarbu iepirkumā ar apgaismojumu</t>
  </si>
  <si>
    <t xml:space="preserve">Dmitrijs Meinerts </t>
  </si>
  <si>
    <t>(641) par objektu apsekošanu</t>
  </si>
  <si>
    <t>Irbis Tehnology RSEZ</t>
  </si>
  <si>
    <t>(741) CE marķējums iepirkumos</t>
  </si>
  <si>
    <t>Mārtiņš Bušmanis</t>
  </si>
  <si>
    <t>(663) par PIL 42. pantu</t>
  </si>
  <si>
    <t>Sanita Sīle (Cēsu klīnika)</t>
  </si>
  <si>
    <t>(593) par iepirkuma dalīšana</t>
  </si>
  <si>
    <t>SIA MIGAR</t>
  </si>
  <si>
    <t>(652) par SPSIL statistikas pārskatu iesniegšana</t>
  </si>
  <si>
    <t>sask. E.Mozga (R.Kundziņa)</t>
  </si>
  <si>
    <t>SIA Ekspress Ādaži</t>
  </si>
  <si>
    <t>(653) par SPSIL statistikas pārskatu iesniegšanu</t>
  </si>
  <si>
    <t>SIA Jūrmalas autobusu satiksme</t>
  </si>
  <si>
    <t xml:space="preserve">(694) par SPSIL statistikas pārskatu iesniegšanu </t>
  </si>
  <si>
    <t>(787) Par PIL 67. prim panta otrās daļas 3.punkts</t>
  </si>
  <si>
    <t>(715) par iepirkuma procedūras piemērošanu</t>
  </si>
  <si>
    <t>VSIA Latvijas Televīzija</t>
  </si>
  <si>
    <t>(768) par cenu ar PVN</t>
  </si>
  <si>
    <t>Pioes SIA, Linda Bērziņa</t>
  </si>
  <si>
    <t>(738) par pretendenta pieredzes prasību un balstīšanos uz tehniskajām un profesionālajām spējām</t>
  </si>
  <si>
    <t>"San-nami"</t>
  </si>
  <si>
    <t>(808) par personu apvienības biedru maiņu līguma izpildes laikā</t>
  </si>
  <si>
    <t>VISC</t>
  </si>
  <si>
    <t>(802) grozījumi pasūtītāju savstarpēji noslēgtajā līgumā</t>
  </si>
  <si>
    <t>publiskais pārskats (MK 413) pēc stratēģijas</t>
  </si>
  <si>
    <t>nosūtīts dep.dir</t>
  </si>
  <si>
    <t>CFLA, Inese Sekača</t>
  </si>
  <si>
    <t>(886) par NVA nolikumu</t>
  </si>
  <si>
    <t>(846) būtiksi līguma grozījumi</t>
  </si>
  <si>
    <t>(997) uzaicinājums iesniegt piedāvājumus EIS</t>
  </si>
  <si>
    <t>Latvijas avīze, Raivis Šveicars</t>
  </si>
  <si>
    <t>(895) par Dziesmusvētku biļešu iegādes ieprikuma dalībniekiem</t>
  </si>
  <si>
    <t>(905) PIL 42.panta septītā daļa</t>
  </si>
  <si>
    <t>(903) par vienādu cenu uzvarētājiem</t>
  </si>
  <si>
    <t>(937) par EST publicētajiem spriedumiem</t>
  </si>
  <si>
    <t>Latvijas Jūras akadēmija</t>
  </si>
  <si>
    <t>(942) pieredzes prasības vērtēšana</t>
  </si>
  <si>
    <t>Inga Grietēna (Dundagas novada pašvaldība)</t>
  </si>
  <si>
    <t>(935) iepirkuma līguma slēgšana</t>
  </si>
  <si>
    <t>(901) par EST prejudiciālo lietu C/41/18</t>
  </si>
  <si>
    <t>(911) par EST prejudiciālo lietu C-54/18</t>
  </si>
  <si>
    <t xml:space="preserve">Rīgas Mākslas un mediju tehnikums </t>
  </si>
  <si>
    <t>saistībā ar (536) par valsts budžeta izšķērdēšanu publiskā iepirkuma rezultātā</t>
  </si>
  <si>
    <t>atbildes vēstule SIA DEPO DIY nosūtīta 07.03., informatīva vēstule pasūtītājam Rīgas Mākslas un mediju tehnikums nosūtīta sadarbībā ar IUB AD</t>
  </si>
  <si>
    <t>Martin Franek</t>
  </si>
  <si>
    <t>(1018) nepamatoti lēts piedāvājums, sūdzība angļu val.</t>
  </si>
  <si>
    <t>Siemens SIA, Maija Baumane</t>
  </si>
  <si>
    <t>(934) paziņojums par rezultātiem</t>
  </si>
  <si>
    <t>Pļaviņu Svētā Pētera evaņģēliski luteriskā baznīca, Gundega Biete</t>
  </si>
  <si>
    <t>(1019) par likuma piemērošanu</t>
  </si>
  <si>
    <t>RSU, Edgars Brokāns</t>
  </si>
  <si>
    <t>(991) par nolikuma grozīšanu</t>
  </si>
  <si>
    <t>Latvenergo, Māris Zvirbulis</t>
  </si>
  <si>
    <t>(906) par SPSIL apliecinājuma parakstīšanu</t>
  </si>
  <si>
    <t>(1032) par EST prejudicālo lietu C_63/18</t>
  </si>
  <si>
    <t>(1045) par Saeimas autobāzes sniegtajiem pakalpojumiem</t>
  </si>
  <si>
    <t>LDz, Dina Smilktena</t>
  </si>
  <si>
    <t>(992) par SPSIL nodokļu parādu ārzemniekam</t>
  </si>
  <si>
    <t>sask. E.Mugina, D.Gaile</t>
  </si>
  <si>
    <t>Latvijas Valsts prezidenta kanceleja</t>
  </si>
  <si>
    <t>(1072) par PIL 4. panta piekto daļu</t>
  </si>
  <si>
    <t>Firma L4</t>
  </si>
  <si>
    <t>(910) par PIL 41. panta sesto daļu</t>
  </si>
  <si>
    <t>Latvijas Nacionālā bibliotēka, Juris Ģiedris</t>
  </si>
  <si>
    <t>(831) PIL 43.panta ceturtā daļa</t>
  </si>
  <si>
    <t>(915) par pretendenta piedāvājuma izvērtēšanu</t>
  </si>
  <si>
    <t>(982) par vienādu cenu iepirkumā</t>
  </si>
  <si>
    <t xml:space="preserve">(1014) PIL 9.p. piedāvājuma un saistību nodrošinājumu, nolikuma prasībām </t>
  </si>
  <si>
    <t>Alise Indriksone (Engures novada dome)</t>
  </si>
  <si>
    <t>(1012) par pretendenta izslēgšanu/informācijas pieprasīšanu</t>
  </si>
  <si>
    <t>(1073) reģistrācijas numurs</t>
  </si>
  <si>
    <t>(838) par prasību nolikumā</t>
  </si>
  <si>
    <t xml:space="preserve">Airo Catering Services Latvija, SIA </t>
  </si>
  <si>
    <t>(917) AirBaltic statuss</t>
  </si>
  <si>
    <t>Bauskas novada domes iepirkuma komisija</t>
  </si>
  <si>
    <t>(854) par pretendentu finanšu piedāvājumu pieejamību</t>
  </si>
  <si>
    <t>Rēzeknes dome, Vadims Fjodorovs</t>
  </si>
  <si>
    <t>(864) par piedāvājumu vērtēšanas kārtību PIL 9.panta iepirkumiem</t>
  </si>
  <si>
    <t>Ķekavas novada domes deputāts, Gatis Līcis</t>
  </si>
  <si>
    <t>(1096)  par iepirkumu SPSIL kārtībā</t>
  </si>
  <si>
    <t>SIVA, Svetlana Kazakevica</t>
  </si>
  <si>
    <t>(1103) par publicēšanu PVS</t>
  </si>
  <si>
    <t>Mārīte Mežiniece</t>
  </si>
  <si>
    <t>(1121) par iepirkuma veikšanu</t>
  </si>
  <si>
    <t>(853) par piedāvājumu izvērtēšanu</t>
  </si>
  <si>
    <t>Santa Zālīte</t>
  </si>
  <si>
    <t>(898) par interešu konfliktu</t>
  </si>
  <si>
    <t>Cēsu slimnīca, Sanita Sīle</t>
  </si>
  <si>
    <t>(980) ZPI noteikumu piemēršana</t>
  </si>
  <si>
    <t>Talsu novads, Baiba Lorence</t>
  </si>
  <si>
    <t>(1099) līguma laušana un jauna rīkošana</t>
  </si>
  <si>
    <t>Isliena SIA, Armands Bankovs</t>
  </si>
  <si>
    <t>(944) par nolikuma prasību</t>
  </si>
  <si>
    <t>Autotransporta direkcija</t>
  </si>
  <si>
    <t>(1151) par publikāciju ES Vēstnesī</t>
  </si>
  <si>
    <t>Biedrība "Par godīgu konkurenci" (Ivars Javaitis)</t>
  </si>
  <si>
    <t>(869) par LVC iepirkuma nolikuma grozījumiem</t>
  </si>
  <si>
    <t>SIA "ĢL Konsultants"</t>
  </si>
  <si>
    <t>(947) par pretendenta kvalifikāciju</t>
  </si>
  <si>
    <t>(1129) par EST prejudiciālo lietu C-101/18 Idi</t>
  </si>
  <si>
    <t>Limbaži, Evija Mežinsksa</t>
  </si>
  <si>
    <t xml:space="preserve">(928) par centralizāciju </t>
  </si>
  <si>
    <t>(989) par ADJIL</t>
  </si>
  <si>
    <t>Skrundas novada pašvaldība, Gita Rubežniece-Zute</t>
  </si>
  <si>
    <t>(959) par būvdarbu iepirkuma veikšanu</t>
  </si>
  <si>
    <t>(968) par līguma grozījumiem</t>
  </si>
  <si>
    <t>LU, Anete Andržejevska</t>
  </si>
  <si>
    <t>(977) par PIL 42.1d 1.punkta f) apakšpunktu un uzticamības atjaunošana</t>
  </si>
  <si>
    <t>Liepājas pilsētas administrācija, Eva Ciekurze</t>
  </si>
  <si>
    <t>(1007) par PIL 9. panta piemērošanu detālplānojuma izstrādei</t>
  </si>
  <si>
    <t>(974) par paziņojuma par līgumu aizpildīšanu</t>
  </si>
  <si>
    <t>Tieslietu ministrija, Signe Zaprauska</t>
  </si>
  <si>
    <t>(970) par nolikuma prasībām 9.panta iepirkumā</t>
  </si>
  <si>
    <t>VAS, Vitālijs Jupatovs</t>
  </si>
  <si>
    <t>(953) par cpv kodiem</t>
  </si>
  <si>
    <t>sask. D.Gaile, E.Mozga</t>
  </si>
  <si>
    <t>Aija Kočane  (VSIA Nacionālās rehabilitācijas centrs Vaivari)</t>
  </si>
  <si>
    <t>(967) par balstīšanos uz citas personas spējām</t>
  </si>
  <si>
    <t>(1188) pretednnetu vērtēšana</t>
  </si>
  <si>
    <t>sask. A.Caune, D.Gaile</t>
  </si>
  <si>
    <t>RailBaltica</t>
  </si>
  <si>
    <t>(1153) pasūtītāju savstarpējie līgumi</t>
  </si>
  <si>
    <t>Elīna Rozīte (SIA Energia Consulting)</t>
  </si>
  <si>
    <t>(1168) apvienotais iepirkums</t>
  </si>
  <si>
    <t>SIA Farads</t>
  </si>
  <si>
    <t>(1133) PIL 18. panta ceturtā daļa</t>
  </si>
  <si>
    <t>(1057) par prasības atbilstību SPSIL</t>
  </si>
  <si>
    <t>Ķekavas novada dome</t>
  </si>
  <si>
    <t>(1180) par Ogres veiktu atkritumu apsaimniekošanas iepirkumu</t>
  </si>
  <si>
    <t>Latvijas Lauksaimniecības universitāte</t>
  </si>
  <si>
    <t>(1008) par iepirkuma līguma un vispārīgo vienošanos grozīšanu</t>
  </si>
  <si>
    <t>(1170) ID izdevēja izvēle</t>
  </si>
  <si>
    <t>Lauris Bočs (Zemessardze)</t>
  </si>
  <si>
    <t>(1145) par piedāvājuma noformēšanu</t>
  </si>
  <si>
    <t>Aigars Kalniņš (SIA "RRKP būve")</t>
  </si>
  <si>
    <t>(1142) interešu konflikts līguma slēgšanā</t>
  </si>
  <si>
    <t>Egija Sniedzīte (Jēkabpils pilsētas pašvaldība)</t>
  </si>
  <si>
    <t>(1148) interešu konflikts līguma slēgšanā</t>
  </si>
  <si>
    <t>(1162) apliecinājuma parakstīšana iepirkuma komisijai</t>
  </si>
  <si>
    <t>Sandra Runte (Latvijas koncerti)</t>
  </si>
  <si>
    <t>(1146) līgumcenas noteikšana</t>
  </si>
  <si>
    <t>Neatliekamās medicīniskās palīdzības centrs</t>
  </si>
  <si>
    <t>(1079) par PIL 62.pantu</t>
  </si>
  <si>
    <t>SIA DEREX</t>
  </si>
  <si>
    <t>(1083) par nodokļu parādu</t>
  </si>
  <si>
    <t>JD projekts</t>
  </si>
  <si>
    <t>(1166) par pasūtītāja sniegto atbildi</t>
  </si>
  <si>
    <t>(1155) par iepirkuma veikšanas gadu</t>
  </si>
  <si>
    <t>Latvijas nacionālais kultūras centrs</t>
  </si>
  <si>
    <t>(1163) par nolikuma izvērtēšanu</t>
  </si>
  <si>
    <t>(1004) par MK 2018.gada 6.marta protokola Nr.14 40."Likumprojekts "Personas datu apstrādes likums""3.punktā uzdoto</t>
  </si>
  <si>
    <t>Birojam - darbam</t>
  </si>
  <si>
    <t>Auto asociācija</t>
  </si>
  <si>
    <t>(1126) rekomendējošā dokumentācija a/m pirkumam un nomai</t>
  </si>
  <si>
    <t>sask.O.Putāns</t>
  </si>
  <si>
    <t>nod. sask. Dacei</t>
  </si>
  <si>
    <t>Iveta Hofmarka (Jelgavas dome)</t>
  </si>
  <si>
    <t>(1152) dažādi</t>
  </si>
  <si>
    <t>(1209) par darba plāna izpildi</t>
  </si>
  <si>
    <t>LU, Antra Krūtmane</t>
  </si>
  <si>
    <t>(1208) līguma termiņš</t>
  </si>
  <si>
    <t>Saeima (pārsūtīts no FM)</t>
  </si>
  <si>
    <t>(1196) piedāvājuma noraidīšana, ja pārsniedz cenu</t>
  </si>
  <si>
    <t>(1198) par līguma slēgšanu</t>
  </si>
  <si>
    <t>(1226) saimnieciski visizdevīgākā piedāvājuma kritēriju noteikšana</t>
  </si>
  <si>
    <t>(1313) par EST martā publicētajiem spriedumiem</t>
  </si>
  <si>
    <t>(1214) par EST prejudiciālo lietu C_78/18</t>
  </si>
  <si>
    <t>VARAM, Elīna Lodīte</t>
  </si>
  <si>
    <t>(1337) PIL 9(21) piemērošana</t>
  </si>
  <si>
    <t>VARAM, Imants Klāvs</t>
  </si>
  <si>
    <t>(1354) par secīgu PIL 9.p.iepirkumu</t>
  </si>
  <si>
    <t>CFLA, Valters Šteinbergs</t>
  </si>
  <si>
    <t>(1293) iepirkumu apvienošana (projekta izstrāde)</t>
  </si>
  <si>
    <t>(1314) par martā publicētajiem spriedumiem</t>
  </si>
  <si>
    <t>(1234) par IDS iepirkumos</t>
  </si>
  <si>
    <t>sask. E.Mugina un A.Ūdre</t>
  </si>
  <si>
    <t>VNĪ, Daiga Putniņa</t>
  </si>
  <si>
    <t>(1356) par nulles cenu piedāvājumā</t>
  </si>
  <si>
    <t>sas. ar E.Mugina</t>
  </si>
  <si>
    <t>Valsts darba inspekcija, Sarmīte Rūtiņa-Rūtenberga</t>
  </si>
  <si>
    <t>(1243) par iepirkuma plānošanu un CPV kodu izvēli</t>
  </si>
  <si>
    <t>sask. Oskars</t>
  </si>
  <si>
    <t>FM audits, Jūlija Adamoviča</t>
  </si>
  <si>
    <t>(1347) informācija FM auditam par valsts pārvaldes uzdevumu deliģēšanu</t>
  </si>
  <si>
    <t>Evija Brice - Gagaine</t>
  </si>
  <si>
    <t>(1317) par informāciju maģistra darbam</t>
  </si>
  <si>
    <t>Cēsu novada pašvaldība, Iveta Beķere</t>
  </si>
  <si>
    <t>(1395) iepirkuma līguma noslēgšana</t>
  </si>
  <si>
    <t>(1386) terminoloģija</t>
  </si>
  <si>
    <t>RBSSKALS</t>
  </si>
  <si>
    <t>(1401) pasūtītājs nesniedz informāciju piedāvājumu vērtēšanas laikā</t>
  </si>
  <si>
    <t>(1273) ZPI prasību norāde paziņojumā par līgumu</t>
  </si>
  <si>
    <t>sask.Oskars, E.Mozga</t>
  </si>
  <si>
    <t>Nacionālā Mākslu vidusskola, Raimo Lielbriedis</t>
  </si>
  <si>
    <t>(1454) par nodokļu parādu</t>
  </si>
  <si>
    <t>(1489) pasūtītājs nesniedz informāciju</t>
  </si>
  <si>
    <t>Ekonomikas ministrija (Finanšu ministrija)</t>
  </si>
  <si>
    <t>(1341) par standartu tulkošanu</t>
  </si>
  <si>
    <t>Kultūras ministrija, Evija Vārna</t>
  </si>
  <si>
    <t>(1195) par darbu maiņu bez līguma grozījummiem</t>
  </si>
  <si>
    <t>SIA GP Holding</t>
  </si>
  <si>
    <t>(1466) par izvirzītajām prasībām iepirkumā</t>
  </si>
  <si>
    <t>Rīgas nami, Artis Logins</t>
  </si>
  <si>
    <t>(1305) par līgumcenas noteikšanu</t>
  </si>
  <si>
    <t>(1207) līgumu publicēšana</t>
  </si>
  <si>
    <t>Latvijas Valsts ceļi</t>
  </si>
  <si>
    <t>(1310) par Vispārīgās datu aizsardzības regulas piemērošanu publiskajos iepirkumos</t>
  </si>
  <si>
    <t>sas. E.Mugina, E.Mozga, A.Caune, A.Ūdre</t>
  </si>
  <si>
    <t>Tieslietu ministrija, Zita Hibnere</t>
  </si>
  <si>
    <t>(1328) par Vispārīgās datu aizsardzības regulas piemērošanu publiskajos iepirkumos</t>
  </si>
  <si>
    <t>Latvijas Valsts ceļi, Agita Stapkēviča</t>
  </si>
  <si>
    <t>(1254) PIL 29.panta pirmā daļa</t>
  </si>
  <si>
    <t>Ingrīda Klane</t>
  </si>
  <si>
    <t>(1508) paziņojuma nopublicēšana</t>
  </si>
  <si>
    <t>Jūrmalas pilsētas dome, Salvis Miķelsons</t>
  </si>
  <si>
    <t>(1512) vispārīgās vienošanās noslēgšana</t>
  </si>
  <si>
    <t>CSDD, Ineta Martinsone</t>
  </si>
  <si>
    <t>(1450) par elektronisku nodrošinājumu</t>
  </si>
  <si>
    <t>(1515) vai PIL jāpiemēro ekspertu iepirkumiem</t>
  </si>
  <si>
    <t>Alūksnes novada pašvaldība, Artūrs Aire</t>
  </si>
  <si>
    <t>(1311) par iepirkuma dokumentācijas pieejamības nodrošināšanu</t>
  </si>
  <si>
    <t>Valsts kontrole;SIA Latvian Port</t>
  </si>
  <si>
    <t>(1327) par Ventspils Brīvostas pārvaldes rīcību</t>
  </si>
  <si>
    <t>(1299) par līguma grozījumiem</t>
  </si>
  <si>
    <t>VVC, Ieva Lībķena</t>
  </si>
  <si>
    <t>(1506) par izpildītāja reģistrācijas valsts maiņu</t>
  </si>
  <si>
    <t>Madonas novada dome</t>
  </si>
  <si>
    <t>(1247) par PIL 20 (6)</t>
  </si>
  <si>
    <t>(1329) par līguma slēgšanu</t>
  </si>
  <si>
    <t>SIA Rīgas pilsētbūvnieks, Uldis Roze</t>
  </si>
  <si>
    <t>(1478) vai noguldījums ir izņēmums atb.PIL 3.pantam</t>
  </si>
  <si>
    <t>Henk van Dam</t>
  </si>
  <si>
    <t>(1490) par arhitektu sertifikātiem</t>
  </si>
  <si>
    <t>(1501) matodika ārkārtas iepirkumu veikšanai</t>
  </si>
  <si>
    <t>Konkneses novada dome</t>
  </si>
  <si>
    <t>(1256) vai var slēgt līgumu ar domes deputāta uzņēmumu</t>
  </si>
  <si>
    <t>(1338) par PIL 4. panta piemērošanu</t>
  </si>
  <si>
    <t xml:space="preserve">Zvērināta advokāte, Iveta Ceple </t>
  </si>
  <si>
    <t>(1284) par PIL 6. panta piemērošanu</t>
  </si>
  <si>
    <t>SIA Tepix</t>
  </si>
  <si>
    <t>(1291) par RTU veiktu iepirkumu</t>
  </si>
  <si>
    <t>(1433) pārsūtīts SIA Tepix iesniegums par RTU veiktu iepirkumu</t>
  </si>
  <si>
    <t>(1467) par iepirkuma veikšanu</t>
  </si>
  <si>
    <t>LVRTC, Tatjana Pužule</t>
  </si>
  <si>
    <t>(1417) par prasības izvērtēšanu</t>
  </si>
  <si>
    <t>Veselības ministrija, Āris Kasparāns</t>
  </si>
  <si>
    <t>(1469) par metu konkursa un sarunu procedūras nolikumu</t>
  </si>
  <si>
    <t>Armiks SIA, Germans Zaharaovs</t>
  </si>
  <si>
    <t>(1578) par MK 104 piemērošanu</t>
  </si>
  <si>
    <t>Maxima, Margarita Ziemane</t>
  </si>
  <si>
    <t>(1429) par nodokļu parādu</t>
  </si>
  <si>
    <t>Lodvila UAB, Jurgita Židoniene</t>
  </si>
  <si>
    <t>(1344) par pārtraukšanu</t>
  </si>
  <si>
    <t>Irina Buleviča</t>
  </si>
  <si>
    <t>(1227) par reorganizāciju, PIL 61.panta trešās daļas 4.punkts</t>
  </si>
  <si>
    <t>(1285) papildu izslegšanas nosacījumi</t>
  </si>
  <si>
    <t>RD Audita un revīzijas pārvalde, Nataļja Solodovņika</t>
  </si>
  <si>
    <t>(1349) par PIL piemērošanu</t>
  </si>
  <si>
    <t>JVLMA, Ieva Devjatņikova</t>
  </si>
  <si>
    <t>(1306) PIL 42.panta pirmās daļas 4.punkts</t>
  </si>
  <si>
    <t>LAD, Ina Lībeka</t>
  </si>
  <si>
    <t>(1368) par PIL 9.panta divdesmit pirmo daļu</t>
  </si>
  <si>
    <t>Sask. E.Mozga</t>
  </si>
  <si>
    <t>SIA Campaign</t>
  </si>
  <si>
    <t>(1360) par līguma izpildi</t>
  </si>
  <si>
    <t>(1544) VBTAI iepirkums</t>
  </si>
  <si>
    <t>Jelgavas ūdens SIA, Zane Eida</t>
  </si>
  <si>
    <t>(1507) par izslēgšanas noteikumu pārbaudi uz apakšuzņēmēju</t>
  </si>
  <si>
    <t>Jūras spēku štābs, Ainārs Balceris</t>
  </si>
  <si>
    <t xml:space="preserve">(1446) par tehnisko specifikāciju </t>
  </si>
  <si>
    <t>Vidzemes augstskola</t>
  </si>
  <si>
    <t>(1371) par kļūdu piedāvājumā</t>
  </si>
  <si>
    <t>Valsts kultūras piemineķļu aizsardzības inspekcija</t>
  </si>
  <si>
    <t>(1484) PIL vai MK 104 piemērošana</t>
  </si>
  <si>
    <t>(1363) Par SIA tiesībām piedalīties iepirkumā</t>
  </si>
  <si>
    <t>Labklājības ministrija, Sarmīte Zandere</t>
  </si>
  <si>
    <t>(1487) PIL 11.panta septītā daļa</t>
  </si>
  <si>
    <t>Oskars atbildējis e-pastā</t>
  </si>
  <si>
    <t>(1463) par iepirkuma procedūras piemērošanu</t>
  </si>
  <si>
    <t xml:space="preserve">Zemessardze, Lauris Bočs </t>
  </si>
  <si>
    <t>(1464) par 9.panta kārtībā rīkotu iepirkumu</t>
  </si>
  <si>
    <t>Julia Fekete</t>
  </si>
  <si>
    <t>(1481) limitation of prolonging the limits for the submission of tenders</t>
  </si>
  <si>
    <t>Agris Daukste</t>
  </si>
  <si>
    <t>(1513) par prasībām atkritumu apsaimniekošanas iepirkumā</t>
  </si>
  <si>
    <t>Valsts koksnes ķīmijas institūts, Iveta Ušacka</t>
  </si>
  <si>
    <t>(1524) par PIL 9. panta iepirkuma līguma noformēšana</t>
  </si>
  <si>
    <t>(1538) par nolikuma prasībām</t>
  </si>
  <si>
    <t>(1557) par PIL nepiemērošanu</t>
  </si>
  <si>
    <t>Adm.rajona tiesa</t>
  </si>
  <si>
    <t>(1550) sniegt info par LVC sarunu procedūru</t>
  </si>
  <si>
    <t>Jūrmalas pilsētas dome, Inga Avota</t>
  </si>
  <si>
    <t>(1555) Par PIL 9. panta ieprikuma rezultātā slēdzamu vispārīgo vienošanos</t>
  </si>
  <si>
    <t>sask. E. Mozga; D.Gaile</t>
  </si>
  <si>
    <t>(1504) par atkritumu apsaimniekotāja izvēlei</t>
  </si>
  <si>
    <t>(1549) līguma darbības termiņš PVS</t>
  </si>
  <si>
    <t>(1600) vai garantija ieskaitāma līguma izpildes termiņā</t>
  </si>
  <si>
    <t>RD, Kristīne Graudumniece</t>
  </si>
  <si>
    <t>(1619) līguma slēgšana ar nākamo pretendentu</t>
  </si>
  <si>
    <t>(1674) FM darba plāna precizēšana</t>
  </si>
  <si>
    <t>Santa Sāmīte</t>
  </si>
  <si>
    <t>(1699) par Latvijas Vēstneša web-lapu (RISEBA studente)</t>
  </si>
  <si>
    <t>VMD, Līga Blažēvica</t>
  </si>
  <si>
    <t>(1688) PIL 9(21)3 ieprikumu piemērošana</t>
  </si>
  <si>
    <t>Liepāja, Eva Ciekurze</t>
  </si>
  <si>
    <t>(1681) SP 2.posms EIS</t>
  </si>
  <si>
    <t>RPR, Igors Buiķis-Fleitmanis</t>
  </si>
  <si>
    <t>(1743) PIL 10(2) piemērošana</t>
  </si>
  <si>
    <t>Ventspils pilsētas pašvaldība</t>
  </si>
  <si>
    <t>(1551) eksponātu izgatvošana metu konkursam</t>
  </si>
  <si>
    <t>VDI, S. Rūtiņa - Rūtenberga</t>
  </si>
  <si>
    <t>(1701) par publikāciju</t>
  </si>
  <si>
    <t>(1713) par aprīlī publicētajiem EST spriedumiem</t>
  </si>
  <si>
    <t>Vera Plokšta</t>
  </si>
  <si>
    <t xml:space="preserve">(1751) MK 104 </t>
  </si>
  <si>
    <t xml:space="preserve">(1612) papildu līgums </t>
  </si>
  <si>
    <t>Datakom, Gints Poris</t>
  </si>
  <si>
    <t>(1638) informācijas apmaiņa tikai EIS</t>
  </si>
  <si>
    <t>(1740) normatīvais akts iepirkuma rīkošanai</t>
  </si>
  <si>
    <t>Edgars</t>
  </si>
  <si>
    <t>(1791) pepildu dokumentācija cenu aptaujā</t>
  </si>
  <si>
    <t xml:space="preserve">sask. E.Mugina </t>
  </si>
  <si>
    <t>(1689) par piedāvājumu parakstīšanu</t>
  </si>
  <si>
    <t>Beverīnas novada pašvaldība, Santa Muhina</t>
  </si>
  <si>
    <t>(1801) par noslēdzamā līguma summu</t>
  </si>
  <si>
    <t>(1781) iepirkumu veikšanas kārtība</t>
  </si>
  <si>
    <t>(1774) par iepirkuma veikšanas kārtību</t>
  </si>
  <si>
    <t>PSIA Sadzīves pakalpojumu kombināts</t>
  </si>
  <si>
    <t>(1813) par iepirkuma veikšanu</t>
  </si>
  <si>
    <t>Lumina group SIA</t>
  </si>
  <si>
    <t>(1694) prasības par finanšu radītājiem atbilstības apliecināšana</t>
  </si>
  <si>
    <t>(1709) apakšuzņēmēju nomaiņa</t>
  </si>
  <si>
    <t xml:space="preserve">BBR </t>
  </si>
  <si>
    <t>(1812) pārsūtīt vēstuli EM un nozarei</t>
  </si>
  <si>
    <t>Raja K.T SIA</t>
  </si>
  <si>
    <t>(1677) nekorekta līguma izpilde</t>
  </si>
  <si>
    <t>Conexus, Sandris Strazdiņš</t>
  </si>
  <si>
    <t>(1730) SPSIL nolikuma valoda</t>
  </si>
  <si>
    <t>(1854) par dalību tiesas sēdē</t>
  </si>
  <si>
    <t>(1915) līguma izpildes nodr. maiņa</t>
  </si>
  <si>
    <t>sask.EMugina</t>
  </si>
  <si>
    <t>(1875) par PIL piemērošanu</t>
  </si>
  <si>
    <t>VAAD, Evita Žuža</t>
  </si>
  <si>
    <t>(1761) iepirkuma dokumentācija pircēja profilā</t>
  </si>
  <si>
    <t>Mārupes komunālie pakalpojumi, Pēteris Stafeckis</t>
  </si>
  <si>
    <t>(1964) par pretendenta atbilstību</t>
  </si>
  <si>
    <t>(1796) PIL 11.panta ceturtā daļa</t>
  </si>
  <si>
    <t>(1866) atbalsta pasākums/nod/parāds</t>
  </si>
  <si>
    <t>SIA Eiroprint</t>
  </si>
  <si>
    <t>(1907) atbalsta pasākums/nod.parāds</t>
  </si>
  <si>
    <t>zSIA JaunRīga ECO, Agrita Jakubovska</t>
  </si>
  <si>
    <t>(1670) pieredzes balstīšana</t>
  </si>
  <si>
    <t>(1764) par pretendentu noraidīšanu</t>
  </si>
  <si>
    <t>(1760) līgums ar Sadales tīklu</t>
  </si>
  <si>
    <t>(1946) RM DP precizēšana</t>
  </si>
  <si>
    <t>IeVP Una Asariņa</t>
  </si>
  <si>
    <t>(1953) par PIL 10(2)</t>
  </si>
  <si>
    <t>Talsu namsaimnieks SIA, Lauris Vecbērzs</t>
  </si>
  <si>
    <t>(1800) iepirkuma dalīšana</t>
  </si>
  <si>
    <t>Simens Osakeyhtio</t>
  </si>
  <si>
    <t>(1-223/11) par apakšuzņēmēju uz kura spējām pretendnets balstās nomaiņu</t>
  </si>
  <si>
    <t>Višķu pagasta pārvalde</t>
  </si>
  <si>
    <t>(1717) iepirkuma organizēšana</t>
  </si>
  <si>
    <t>RPR, Igors Bukis-Fleitmanis</t>
  </si>
  <si>
    <t>(1798) atbilstošs CPV kods</t>
  </si>
  <si>
    <t>RTU, Kristīne Birze</t>
  </si>
  <si>
    <t>(1810) par iepirkuma piemērošanu</t>
  </si>
  <si>
    <t>Valsts kanceleja, Inese Kušķe</t>
  </si>
  <si>
    <t>(1608) par OECD piedāvājumu (angļu val.)</t>
  </si>
  <si>
    <t>(1912) PIL 3.panta otrās daļas piemērošana</t>
  </si>
  <si>
    <t>(1952) par konkurenci ierobežojošu prasību</t>
  </si>
  <si>
    <t>TM, Zita Hibnere</t>
  </si>
  <si>
    <t>(1853) skaidrojums par atvasinātu publisku personu pārbaudi</t>
  </si>
  <si>
    <t xml:space="preserve">(1889) reģistrācijas Būvkomersantu reģistrā </t>
  </si>
  <si>
    <t>Inčukalna novada dome, Vidaga Daniševska</t>
  </si>
  <si>
    <t>(1803) iepirkuma komisija un konfidenciāla informācija</t>
  </si>
  <si>
    <t>Kaspars Herbsts</t>
  </si>
  <si>
    <t>(1913) par lauzta līguma atjaunošanu</t>
  </si>
  <si>
    <t>Mārā Stabulniece</t>
  </si>
  <si>
    <t>(1856) par PIL 1. panta 19. punkta b) apakšpunkta izpratni</t>
  </si>
  <si>
    <t>(1842) par PIL 9. panta iepirkumiem</t>
  </si>
  <si>
    <t>(1824) par piedāvājumu atbilstību prasībām</t>
  </si>
  <si>
    <t>Skrundas novada pašvaldība</t>
  </si>
  <si>
    <t>(1948) par iepirkuma rīkošanu</t>
  </si>
  <si>
    <t>(1954)par tehnisko specifikāciju būvprojektos SIA "Livland group"</t>
  </si>
  <si>
    <t>(1932) par info sniegšanu vērtēšanas laikā</t>
  </si>
  <si>
    <t xml:space="preserve">(1920) pied.izvēles kriteriji </t>
  </si>
  <si>
    <t>CFLA, Tatjana Lucēviča</t>
  </si>
  <si>
    <t>(1987) aritmētiskas kļūdas labošana</t>
  </si>
  <si>
    <t>sask. S.Ozoliņa</t>
  </si>
  <si>
    <t>SIA Jelgavas Ūdens, Vladimirs Larionovs</t>
  </si>
  <si>
    <t>(1997) dokumentu glabāšanas ingums tīmekļvietnē</t>
  </si>
  <si>
    <t>Baldones novada dome, Raimonds Audzers</t>
  </si>
  <si>
    <t>(2028) iepirkuma komisijas sastāvs</t>
  </si>
  <si>
    <t>Dace Dace</t>
  </si>
  <si>
    <t xml:space="preserve">(2064) vai pārkāpums </t>
  </si>
  <si>
    <t>(2095) par maijā publicētajiem EST spriedumiem</t>
  </si>
  <si>
    <t>FM, Aleksejs Čekalovs</t>
  </si>
  <si>
    <t>(2011) izslēgšanas nosacījumu pārbaude</t>
  </si>
  <si>
    <t>LVM, Jānis Krūms</t>
  </si>
  <si>
    <t>(2063) sarunu procedūras piemērošana</t>
  </si>
  <si>
    <t>Baldones novada dome</t>
  </si>
  <si>
    <t>(2120) iepirkuma komisijas locekļu skaits</t>
  </si>
  <si>
    <t>(2071) par iestāšanos lietā C-264/18</t>
  </si>
  <si>
    <t>(2094) par maijā publicētajiem EST tiesību aktiem</t>
  </si>
  <si>
    <t>(2139) par iestāšanos lietā C-267/18</t>
  </si>
  <si>
    <t>LVMC</t>
  </si>
  <si>
    <t>(2163) ziņojuma publicēšana pircēja profilā</t>
  </si>
  <si>
    <t>(2058) PIL piemērošana banku sniegtajem pakalpojumiem</t>
  </si>
  <si>
    <t>(2116) KISC sarnu procedūras piemērošanas pamatojums</t>
  </si>
  <si>
    <t>SIA Bazalts</t>
  </si>
  <si>
    <t>(2187) par EIS darbības traucējumiem</t>
  </si>
  <si>
    <t>FM, Inese Brokāne Zarāne</t>
  </si>
  <si>
    <t>(2105) par KNAB pamatnostādnēs izvirzīto mērķu izpildi</t>
  </si>
  <si>
    <t>saska. ar E.Mugina, D.Gaile</t>
  </si>
  <si>
    <t>(2159) PIL 3.panta otrā daļa</t>
  </si>
  <si>
    <t>(1991) piedāvājuma izvērtēšana</t>
  </si>
  <si>
    <t>Martins Bezauckis</t>
  </si>
  <si>
    <t>(2275) par iepikuma veikšanu (MK 104?)</t>
  </si>
  <si>
    <t>(2060) par iepirkuma līguma grozījumu pieļaujamību attiecībā uz līguma izpildes termiņa pagarinājumu</t>
  </si>
  <si>
    <t>(2106) par iepirkuma līguma grozījumiem</t>
  </si>
  <si>
    <t>(2226) par iestāšanos lietā C-285/18 Irgita</t>
  </si>
  <si>
    <t>(2244) par iestāšanos lietā C-309/18 Lavorgna</t>
  </si>
  <si>
    <t xml:space="preserve">Tukuma novada dome, Ēriks Lukmanis </t>
  </si>
  <si>
    <t>(2200) tehniskās specifikācijas prasības</t>
  </si>
  <si>
    <t>Ieslodz.vietu pārvalde, Una Asariņa</t>
  </si>
  <si>
    <t>(2040) par 2.pielikumu</t>
  </si>
  <si>
    <t>sask. ar O.Putāns</t>
  </si>
  <si>
    <t xml:space="preserve">(2110) par PIL 9.panta 21 (3) </t>
  </si>
  <si>
    <t>Iekšlietu ministrija, Aisma Gavare</t>
  </si>
  <si>
    <t>(2300) ZPI piemērošana</t>
  </si>
  <si>
    <t>RD Satiksmes dep., Natālija Moškevica</t>
  </si>
  <si>
    <t>(2099) pieredzes prasību izvirzīšana</t>
  </si>
  <si>
    <t>(2268) par SP rīkošanu pēc PIL 10.panta iepirkuma</t>
  </si>
  <si>
    <t>sask.Dace</t>
  </si>
  <si>
    <t>(2091) par kandidātu vērtēšanu</t>
  </si>
  <si>
    <t>(2339) pārsūtīts e-pasts par iepirkumi.lv</t>
  </si>
  <si>
    <t>RD, Dīns Cielavs</t>
  </si>
  <si>
    <t>(2355) nav iesniegti visi dokumenti</t>
  </si>
  <si>
    <t>(2158) par viedokli par Jelgavas novada pašvaldības iepirkumiem</t>
  </si>
  <si>
    <t>(2331) par iestāšanos lietā C-333/18 Lombardi</t>
  </si>
  <si>
    <t>(2331) par iestāšanos lietā C-324/18 Sicilville</t>
  </si>
  <si>
    <t>Latvijas kredītiestāžu asociācija</t>
  </si>
  <si>
    <t>(2215) vadlīnijas</t>
  </si>
  <si>
    <t>sask.Oskars, E.Mugina, D.Gaile</t>
  </si>
  <si>
    <t>04.07. nosūtīti komentāri</t>
  </si>
  <si>
    <t>Baldones novada dome, Solvita Zavacka</t>
  </si>
  <si>
    <t>(2070) par iepirk.komisiju PIL 9. panta iepirkumam</t>
  </si>
  <si>
    <t>zSIA Tepix</t>
  </si>
  <si>
    <t>(2039) tehniskā specifikācija</t>
  </si>
  <si>
    <t>FM, Jānis Locis</t>
  </si>
  <si>
    <t>(2389) par CPV kodu</t>
  </si>
  <si>
    <t>Rēzeknes novada domes iepirkumu komisija</t>
  </si>
  <si>
    <t>(2059) par piedāvājuma atbilstību</t>
  </si>
  <si>
    <t>(2074) par atklāta konkursa likumību un pamatotību</t>
  </si>
  <si>
    <t>(2385) iepirkuma publikācijas</t>
  </si>
  <si>
    <t>Vecumnieku novada dome, Inese Kampa</t>
  </si>
  <si>
    <t>(2117) pārtikas iegāde EIS</t>
  </si>
  <si>
    <t>sask. O.Putāns, D.Gaile</t>
  </si>
  <si>
    <t>zSIA Civinity, Aija Kuklina</t>
  </si>
  <si>
    <t>(2090) ārvalstu speciālists</t>
  </si>
  <si>
    <t>Noziedzīgi iegūtu līdzekļu legalizācijas novēršanas dienests</t>
  </si>
  <si>
    <t>(2316) par Jūrmalas domes iepirkumu</t>
  </si>
  <si>
    <t>sask.A.Caune, D.Ozola</t>
  </si>
  <si>
    <t>Ieslodzījuma vietu pārvalde, Una Asariņa</t>
  </si>
  <si>
    <t>(2148) par iepirkuma procedūras veida piemērošanu un nolikumā izvirzamajām prasībām</t>
  </si>
  <si>
    <t>sask.O.Putāns, S.Ozoliņa</t>
  </si>
  <si>
    <t>zSIA INO (Edgars Saušs)</t>
  </si>
  <si>
    <t>(2210) līgumcena papildu darbiem</t>
  </si>
  <si>
    <t>Rīgas domes labklājības departaments</t>
  </si>
  <si>
    <t>(2021) CPV koda piemērošana</t>
  </si>
  <si>
    <t xml:space="preserve">LTMC </t>
  </si>
  <si>
    <t>(2112) grozījumi līgumā</t>
  </si>
  <si>
    <t>Jūrmala, Inga Avota-Krauksta</t>
  </si>
  <si>
    <t>(2134) PIL 10.p. iepirkums bez publikācijas</t>
  </si>
  <si>
    <t>BUJ sadaļai skaidrojumu</t>
  </si>
  <si>
    <t>Jūrmalas ūdens</t>
  </si>
  <si>
    <t xml:space="preserve">(2146) 2 posmu proc.EIS </t>
  </si>
  <si>
    <t>jul.19</t>
  </si>
  <si>
    <t xml:space="preserve">Conexus Baltic Grid AS </t>
  </si>
  <si>
    <t>(2207) SPSIL piemērošana izsolei</t>
  </si>
  <si>
    <t xml:space="preserve">sask. E.Mugina  </t>
  </si>
  <si>
    <t>RSU, Anita Vilkāja</t>
  </si>
  <si>
    <t xml:space="preserve">(2229) publisk.atvas.personas pārbaude </t>
  </si>
  <si>
    <t>Latvijas Nacionālā bibliotēka</t>
  </si>
  <si>
    <t>par līguma atjaunošanu</t>
  </si>
  <si>
    <t>sask.Fm &amp; ĀM</t>
  </si>
  <si>
    <t>ZAB Ellex Kļaviņš, Ints Skaldis</t>
  </si>
  <si>
    <t>(2332) līg.izpildes termiņa pagarināšana</t>
  </si>
  <si>
    <t>EM, Zanda Sproģe</t>
  </si>
  <si>
    <t>(2327) iepirkuma līguma grozījumi</t>
  </si>
  <si>
    <t>Latvijas Universitāte</t>
  </si>
  <si>
    <t>(2212) par apakšuzņēmēju pārbaudi</t>
  </si>
  <si>
    <t>(2269) iepirkuma komisija</t>
  </si>
  <si>
    <t>Ķekavas novada pašvaldība</t>
  </si>
  <si>
    <t>(2225) par līguma izpildi</t>
  </si>
  <si>
    <t>(2004) par zemsliekšnu iepirkumiem</t>
  </si>
  <si>
    <t>(2248) par Latvijas autoceļu uzturētāju</t>
  </si>
  <si>
    <t>sask. A.Caune, A.Ūdre</t>
  </si>
  <si>
    <t>(2279) par nepieciešamajiem grozījumiem normatīvajos aktos</t>
  </si>
  <si>
    <t>sask. A.Caune (sagatavoja un nosūtīja atbildi KD) un E.Mugina</t>
  </si>
  <si>
    <t>Būvniecības valsts kontroles pārs.iesn, Andrejs Boka</t>
  </si>
  <si>
    <t>(2285) par pied.iesniegš.minimālo termiņu atkl.konk.</t>
  </si>
  <si>
    <t xml:space="preserve">CFLA, Aigars Rumba </t>
  </si>
  <si>
    <t>(2353) par metu konkursa norisi</t>
  </si>
  <si>
    <t>sask. A.Caune; D.Gaile</t>
  </si>
  <si>
    <t>Normunds Līcis</t>
  </si>
  <si>
    <t>(2298) par līguma izpildes nosacījumiem</t>
  </si>
  <si>
    <t>(2297) par PIL 9. pantu</t>
  </si>
  <si>
    <t>(2156) par iepirkuma norisi</t>
  </si>
  <si>
    <t>Valsts sociālās apdrošināšanas aģentūra</t>
  </si>
  <si>
    <t>(2304) par iepirkuma līguma slēgšanu</t>
  </si>
  <si>
    <t>Ziemeļkurzemes reģionālā slimnīca,  Baiba Putniņa</t>
  </si>
  <si>
    <t>(2390) izslēgšanas nosacījumi - ārzona</t>
  </si>
  <si>
    <t>IeM IC, Andris Lobovs</t>
  </si>
  <si>
    <t>(2396) konk.proced.piemerosana pec konk.izbeig.vec.redakc.</t>
  </si>
  <si>
    <t>Latvijas atkritumu saimniecības uzņēmumu asociācija</t>
  </si>
  <si>
    <t>(2342) nolikuma un teh.specifikācijas pārskatīšana</t>
  </si>
  <si>
    <t>Arhīva ieteikumi</t>
  </si>
  <si>
    <t>par tipveida iepirkumu dokumentu glabāšanu. aktualizācija</t>
  </si>
  <si>
    <t>saskaņošanā</t>
  </si>
  <si>
    <t>RTU, Artis Celitāns</t>
  </si>
  <si>
    <t>(2375) par piedāvājumu vērtēšanu</t>
  </si>
  <si>
    <t>Limbažu novada domes Iepirkumu komisija</t>
  </si>
  <si>
    <t>(2140) par personu apvienības dalībnieka maiņu</t>
  </si>
  <si>
    <t>Ekonomikas ministrija, Česlavs Gržibovskis</t>
  </si>
  <si>
    <t>(2480) komentāri OECD apkopojuma tabulā par produktu tirgus regul.</t>
  </si>
  <si>
    <t>Sniegta atbilde FM</t>
  </si>
  <si>
    <t>darba plāna izpilde</t>
  </si>
  <si>
    <t>VAS Latvijas Valsts ceļi</t>
  </si>
  <si>
    <t>(2549) par Sankciju likuma piemērošanu</t>
  </si>
  <si>
    <t>Edgars Golts</t>
  </si>
  <si>
    <t>(2426) iepirkuma izsludināšana</t>
  </si>
  <si>
    <t>Dobeles novada dome, Ilze Abramoviča</t>
  </si>
  <si>
    <t>(2476) PIL 10.panta iepirkumi</t>
  </si>
  <si>
    <t>(2468) iepirkuma dalīšana</t>
  </si>
  <si>
    <t>Elīna Egle</t>
  </si>
  <si>
    <t>(2568) iepirkuma rīkošana</t>
  </si>
  <si>
    <t>(2422) par sarunu procedūru</t>
  </si>
  <si>
    <t>VNĪ, Ģirts Nordlinds</t>
  </si>
  <si>
    <t>(2609) iep.līguma un garantijas termiņš</t>
  </si>
  <si>
    <t>Latvijas Mūzikas akadēmija, Ilona Grodska</t>
  </si>
  <si>
    <t>(2606) līgumcenas EIS un ārpus EIS</t>
  </si>
  <si>
    <t>Irīna Kulitāne</t>
  </si>
  <si>
    <t>(2616) CPV kods</t>
  </si>
  <si>
    <t>(2626) PIL 9.panta 20.daļa</t>
  </si>
  <si>
    <t>(2615) PIL piemērošana pārtrauktām daļām</t>
  </si>
  <si>
    <t>Jānis Lukševics (Rail Baltica)</t>
  </si>
  <si>
    <t>(2451) par izziņas derīgumu</t>
  </si>
  <si>
    <t>Māra Lontone</t>
  </si>
  <si>
    <t>(2519) finanšu prasības piegādātāju apvienībai</t>
  </si>
  <si>
    <t>(2560) par prasības par finanšu apgrozījumu, izpildi</t>
  </si>
  <si>
    <t>(2445) par izziņu derīgumu</t>
  </si>
  <si>
    <t>(2633) jautājumi par PIL</t>
  </si>
  <si>
    <t>(2466) mātes uzņēmumu pārbaude</t>
  </si>
  <si>
    <t>sask. E.Mugina + BUJ</t>
  </si>
  <si>
    <t>Valsts probācijas dienests, Sanita Škribļaka</t>
  </si>
  <si>
    <t>(2535) iepirkumu plāna publicēšana</t>
  </si>
  <si>
    <t>Valsts probācijas dienests, Ilona Bērza-Šulte</t>
  </si>
  <si>
    <t>(2542) iepirkumu plāna publicēšana</t>
  </si>
  <si>
    <t>Henk van Dam (ārvalstu arhitekts)</t>
  </si>
  <si>
    <t>(2596) par ārvalstu arhitektu iespējamu izslēgšanu</t>
  </si>
  <si>
    <t xml:space="preserve">Eriks Rorsch </t>
  </si>
  <si>
    <t>(2656) par iespējamu tikšanos</t>
  </si>
  <si>
    <t>(2681) ZPI piemērošana ēdināšanas iepirkumam</t>
  </si>
  <si>
    <t xml:space="preserve">Ērgļu novada domes deputāti </t>
  </si>
  <si>
    <t>(2552) par iespej.int.konfliktu</t>
  </si>
  <si>
    <t>(2434) par iepirkuma līguma grozījumiem</t>
  </si>
  <si>
    <t>zSIA Clean R, Sanita Lazdāne</t>
  </si>
  <si>
    <t>(2654) par iepirkuma līguma izpildi</t>
  </si>
  <si>
    <t>Viļānu novada pašvaldība, Agnese Rudzinska</t>
  </si>
  <si>
    <t>(2536) par fin. tāmes neiesniegšanu</t>
  </si>
  <si>
    <t>zSIA Built In, Reinis Goldšmits</t>
  </si>
  <si>
    <t>(2473) sarunu procedūras pieejamība</t>
  </si>
  <si>
    <t>(2509) ZPI piemērošana</t>
  </si>
  <si>
    <t>Grindex AS, Ilze Kristone</t>
  </si>
  <si>
    <t>(2666) semināra organizēšana</t>
  </si>
  <si>
    <t>VISC, Uldis Vanags</t>
  </si>
  <si>
    <t>(2528) par iepirkumiem - vērtēšana, SP</t>
  </si>
  <si>
    <t>LIAA, Linda Doriņa</t>
  </si>
  <si>
    <t>(2591) sankciju pārbaudes mehānisms</t>
  </si>
  <si>
    <t>LVC, Sandra Vazoviča</t>
  </si>
  <si>
    <t>(2632) sankciju piemērošana PIL 9.panta iepirkumiem</t>
  </si>
  <si>
    <t>(2501) par līg.groz.noformēšanu reorg.un pārejas gadījumā</t>
  </si>
  <si>
    <t>Sanita Berende</t>
  </si>
  <si>
    <t>(2766) līg.grozīj.komersanta likvidācijas rezultātā</t>
  </si>
  <si>
    <t>(2589) pied.izvērtēš.kārtība PIL 9.p.un 10.p.iepirkumam</t>
  </si>
  <si>
    <t>Rīgas pašvaldība policija, Kristīne Magazniece</t>
  </si>
  <si>
    <t>(2428) par pasūtītāja savstarpējiem iepirkuma līgumiem</t>
  </si>
  <si>
    <t>zvērināts advokāts Jānis Miltuzis</t>
  </si>
  <si>
    <t>(2622) par PIL 4.p.3.d.piemērošanu</t>
  </si>
  <si>
    <t>Dynamicu niversity, Jānis Meirāns</t>
  </si>
  <si>
    <t>(2711) par FM ieprikumu</t>
  </si>
  <si>
    <t>Ieva Kalniņa (anonīms)</t>
  </si>
  <si>
    <t>(2423) par Jūrmalas pilsētas domes iepirkumu iebraukšanas Jūrmalā pakalpojuma nodrošināšanai</t>
  </si>
  <si>
    <t>zSIA "Vianova", Amanda Kampa</t>
  </si>
  <si>
    <t>(2719) par pasūtītāja tiesībām ierobežot apakšuzņēmējam nododamo darbu daļu</t>
  </si>
  <si>
    <t>(2638) par PIL 45.panta skaidrojumu</t>
  </si>
  <si>
    <t>(2516) par personām uz kuras spējām pretendents balstās</t>
  </si>
  <si>
    <t>Rīgas domes Satiksm.dep., Rita Kukliča</t>
  </si>
  <si>
    <t>(2757) sankciju pārbaude apakšuzņ. 9.pantā</t>
  </si>
  <si>
    <t>(2745) par FIDIC līgumu piemērošanu publiskajos iepirkumos</t>
  </si>
  <si>
    <t>sask. E.Mugina (nosūtīts FM)</t>
  </si>
  <si>
    <t>zSIA Zommers</t>
  </si>
  <si>
    <t>(2649) par VAMOIC 2016.gada sarunu procedūru</t>
  </si>
  <si>
    <t>Siguldas novada pašvaldība, Līga Landsberga</t>
  </si>
  <si>
    <t>(2559) par PIL 9. un 4. panta piemērošanu</t>
  </si>
  <si>
    <t xml:space="preserve">zSIA JT Unimetal, Annija Zariņa </t>
  </si>
  <si>
    <t>(2576) par šķeldas iegādi</t>
  </si>
  <si>
    <t>(2735) par kļūdas labošanu</t>
  </si>
  <si>
    <t>sask. E.Mugina, S Ozoliņa</t>
  </si>
  <si>
    <t>Jūrmalas pilsētas domes deputāti</t>
  </si>
  <si>
    <t>(2765) SPS zemsliekšņu iepirkums</t>
  </si>
  <si>
    <t>VSIA "Kultūras un sporta centrs "DAUGAVAS STADIONS""</t>
  </si>
  <si>
    <t>(2502) par ārvalstu speciālistu kvalifikācijas pārbaudi</t>
  </si>
  <si>
    <t>VAS Tiesu nama aģentūra</t>
  </si>
  <si>
    <t>(2653) par iepirkuma līguma grozījumiem</t>
  </si>
  <si>
    <t>LVM VAS, Donāta Šmite</t>
  </si>
  <si>
    <t>(2585) iep.dokumentu glabāšana iepirkumos</t>
  </si>
  <si>
    <t>(2676) VK aptauja par sabiedrības iesaistīšanu</t>
  </si>
  <si>
    <t>RD PIKN, Ance Jankava</t>
  </si>
  <si>
    <t>(2550) par CPV kodu 10. panta trešajai daļai</t>
  </si>
  <si>
    <t>sask. E.Mozga, D.Gaile</t>
  </si>
  <si>
    <t>(2587) par papildus darbiem objektā</t>
  </si>
  <si>
    <t>(2726) par piedāvājumu un izziņu glabāšanu</t>
  </si>
  <si>
    <t>(2573) GDPR iepirkumos</t>
  </si>
  <si>
    <t>sask. O.Daugulis, I.Zaharovs</t>
  </si>
  <si>
    <t>(2624) iepirkumu organizēšana</t>
  </si>
  <si>
    <t>(2650) Vadlīnijas ārstniecības iestādēs radušos atkritumu apsaimniekošanas iepirkumiem</t>
  </si>
  <si>
    <t>VAMOIC, Toms Kārkliņš</t>
  </si>
  <si>
    <t>(2756) par sankciju piemērošanu</t>
  </si>
  <si>
    <t>Valsts policija, Liene Lotko</t>
  </si>
  <si>
    <t>(2680) par sarunu procedūras piemērošanu</t>
  </si>
  <si>
    <t xml:space="preserve">Agrita </t>
  </si>
  <si>
    <t>Daugavpils novada dome, Inese Gasparoviča</t>
  </si>
  <si>
    <t>(2722) par tirgus izpētes veikšanas kārtību</t>
  </si>
  <si>
    <t>par MK noteikumu 102 grozījumiem</t>
  </si>
  <si>
    <t>VARAM, Elīna Valaine</t>
  </si>
  <si>
    <t xml:space="preserve">(2741) par konkurences ierobežojošu nolikuma prasību </t>
  </si>
  <si>
    <t>LU, Anete Andrzejevska</t>
  </si>
  <si>
    <t>(2753) par filiāles finanšu apgrozījumu un pieredzes apliecināšanu</t>
  </si>
  <si>
    <t>Latvijas apdrošinātāju asociācija</t>
  </si>
  <si>
    <t>(2343) ieteikumi komentēšanai</t>
  </si>
  <si>
    <t>PVD, Ilona Sakoviča</t>
  </si>
  <si>
    <t>(2750) sarunu procedūra</t>
  </si>
  <si>
    <t>(2792) par iestāšanos lietā C-424/18</t>
  </si>
  <si>
    <t>Pauls (anonīms)</t>
  </si>
  <si>
    <t>(2781) par saimnieciski visizdevīgākā piedāvājuma vērtēšanas kritērijiem</t>
  </si>
  <si>
    <t>Rēzeknes pilsētas dome, Jeļena Krauliša</t>
  </si>
  <si>
    <t>(2806) daži jautājumi pr cantralizācijas vadlīnijām</t>
  </si>
  <si>
    <t>(2789) Ozolnieku KSDU pārkāpums</t>
  </si>
  <si>
    <t>CFLA, Inese Lukste</t>
  </si>
  <si>
    <t>(2864) kur meklēt sankcijas?</t>
  </si>
  <si>
    <t>(2899) 2.pielikuma pakalpojumi</t>
  </si>
  <si>
    <t>(2869) par ES tiesību aktiem jūlijā</t>
  </si>
  <si>
    <t>(2893) par EST lietas C-395/18 materiāliem</t>
  </si>
  <si>
    <t>CFLA, Liāna Teilāne</t>
  </si>
  <si>
    <t>(2800) par ārvalstu speciālistiem</t>
  </si>
  <si>
    <t>Sask. A.Caune</t>
  </si>
  <si>
    <t xml:space="preserve">(2785) dalība darba grupā </t>
  </si>
  <si>
    <t>(2918) kur pārbauda sankcijas</t>
  </si>
  <si>
    <t xml:space="preserve">(2876) VARAM pakalpojumi </t>
  </si>
  <si>
    <t>jautājumi izstrādātājam /O.Putāna koment.</t>
  </si>
  <si>
    <t>zSIA Vesta AD</t>
  </si>
  <si>
    <t>(2924) par būvuzruadzības regulējumu</t>
  </si>
  <si>
    <t>(2964) būvnieku klasifikācija</t>
  </si>
  <si>
    <t>CFLA, Vineta Silkane-Brača</t>
  </si>
  <si>
    <t>(2935) pieredze</t>
  </si>
  <si>
    <t>(2858) Sankciju likuma piemērošana iepirkumos</t>
  </si>
  <si>
    <t>Lielvārdes novada sociālais novads</t>
  </si>
  <si>
    <t>(2944) par PIL 10 (2) piemērošanu</t>
  </si>
  <si>
    <t>(2913) aktuālā info par normatīvajiem aktiem sasitībā ar Datu regulu</t>
  </si>
  <si>
    <t>(2959) par preciz.not.projekta saskaņošanu</t>
  </si>
  <si>
    <t>(2993) PIL 9.panta 20.daļa un 10.pants</t>
  </si>
  <si>
    <t>(2990) par iestāšanos lietā EST_C_425/18</t>
  </si>
  <si>
    <t>Rīgas dome, Una Skrastiņa</t>
  </si>
  <si>
    <t>(2925) SPS veiktie iepirkumi</t>
  </si>
  <si>
    <t>(2960) par MK Noteikumu Nr.102 grozījumiem</t>
  </si>
  <si>
    <t>CFLA, Indra Brence</t>
  </si>
  <si>
    <t>(2872) PIL 42.panta pirmās daļas 10.un 11.punkts</t>
  </si>
  <si>
    <t>(3013) preču sadalīšana</t>
  </si>
  <si>
    <t>Līga Mazbērziņa, VSAC Kurzeme</t>
  </si>
  <si>
    <t>(3009) rīcība ar pārtrauktām daļām</t>
  </si>
  <si>
    <t>Datu valsts inspekcija, Agita Silniece</t>
  </si>
  <si>
    <t>(3034) protokola informācijas saturs</t>
  </si>
  <si>
    <t>sep.05</t>
  </si>
  <si>
    <t>(2845) telefonsarunu nodrošināšana</t>
  </si>
  <si>
    <t>Jūrmalas dome, Tomass Beikulis</t>
  </si>
  <si>
    <t>(2901) iepirkuma veikšana</t>
  </si>
  <si>
    <t>LLU, Zigurds Hofmanis</t>
  </si>
  <si>
    <t>(3081) par viena tirgus dalībn.pārbaudi 9.p.iepirkumam</t>
  </si>
  <si>
    <t>LVC, Līga Bračiņa</t>
  </si>
  <si>
    <t>(3003) sankciju pārbaude apakšuzņ.piesaist.gadījumā</t>
  </si>
  <si>
    <t>(3091) ALS: par MK rīk. proj. "NBS standarta ieroču un ieroču sistēmu noteikšanu un iepirkšanu" VSS 706 atk sask</t>
  </si>
  <si>
    <t>(2890) Latvijas dzelzceļa vēstule par sankcijām</t>
  </si>
  <si>
    <t>Latvijas Tirdzniecības un rūpniecības kamera</t>
  </si>
  <si>
    <t>Par LTRK statusu</t>
  </si>
  <si>
    <t xml:space="preserve">Cēsu klīnika, Sanita Sīle </t>
  </si>
  <si>
    <t>(3077) par sankcijām</t>
  </si>
  <si>
    <t>RD, Andrejs Beļājevs</t>
  </si>
  <si>
    <t>(2908) par piegādātāju izvēli vispārīgās vienošanās ietvaros</t>
  </si>
  <si>
    <t>(3059) komisijas darbs piedāvājumu vērtēšanā</t>
  </si>
  <si>
    <t>BDA, Elīna Plāne</t>
  </si>
  <si>
    <t>(2991) dzīves situāciju apraksts</t>
  </si>
  <si>
    <t>Valsts kanceleja, Iveta Kušķe</t>
  </si>
  <si>
    <t>(2922) par OECD deklarācijas par inovācijām projektu</t>
  </si>
  <si>
    <t>sask. ar Monta</t>
  </si>
  <si>
    <t>(2790) par iepirkuma līguma izpildi (atkārtota izvērtēšana)</t>
  </si>
  <si>
    <t>Belgium, Andres Orduz Escallon</t>
  </si>
  <si>
    <t>(2883) Regulation of Public Procurement Questions (Latvia)</t>
  </si>
  <si>
    <t>(3115) OECD anketa</t>
  </si>
  <si>
    <t>Oskars Krampāns</t>
  </si>
  <si>
    <t>(3086) Kipra ārzona</t>
  </si>
  <si>
    <t>(3042) par balstīšanos uz citas personas iespējām</t>
  </si>
  <si>
    <t>zSIA WSP Kaspars Auniņš</t>
  </si>
  <si>
    <t>(3104) par 9.panta iepirkuma vērtēšanu attiecībā uz nepamatoti lētu piedāvājumu</t>
  </si>
  <si>
    <t>Cēsu novada pašvaldība, Valdis Tirzmalis</t>
  </si>
  <si>
    <t>(3098) par papildus iesniegto dokumentu vērtēšanu</t>
  </si>
  <si>
    <t>Mārcis Auniņš</t>
  </si>
  <si>
    <t>(2987)par līguma izpildi</t>
  </si>
  <si>
    <t>(3015) Piedāvājumu parakstīšana EIS</t>
  </si>
  <si>
    <t>VUGD, Rūdolfs Āzens</t>
  </si>
  <si>
    <t>(3065) iepirk.nepamat.sadal.</t>
  </si>
  <si>
    <t>VIAA, Anita Birzniece</t>
  </si>
  <si>
    <t>(3094) PIL 42_1_1.p.</t>
  </si>
  <si>
    <t>zSIA Brokeru aģentūra ROOT</t>
  </si>
  <si>
    <t>(3026) par piedāvājumu un līguma saistību nodrošinājumu</t>
  </si>
  <si>
    <t>Anita Grigute (Saldus nov.pašvald.)(pārsūt. no BVKB)</t>
  </si>
  <si>
    <t>(3057) par PIL 46(4) piemērošanu</t>
  </si>
  <si>
    <t>sept.</t>
  </si>
  <si>
    <t>par Eiropas Savienības Tiesas augustā public.spriedumiem</t>
  </si>
  <si>
    <t>par iestāšanos lietā C-465/18</t>
  </si>
  <si>
    <t>zSIA Kabuleti Fruit, Aleksejs Repenko</t>
  </si>
  <si>
    <t>(3187) piekļuve iep.dokumentiem</t>
  </si>
  <si>
    <t>zSIA Eiropas dzelzceļa līnijas</t>
  </si>
  <si>
    <t>(3246) par iepirkuma līguma maksimālo termiņu</t>
  </si>
  <si>
    <t>(3124) ceļojumu aģentūru pakalpojumi - izņēmums</t>
  </si>
  <si>
    <t>zSIA Forevers</t>
  </si>
  <si>
    <t>(3204) ZPi noteikumi</t>
  </si>
  <si>
    <t>TM, Iveta Lakševica</t>
  </si>
  <si>
    <t>(3132) ieslodzīto personu telefonsarunu nodroš.</t>
  </si>
  <si>
    <t>Durbes novada pašvald., Signe Rozenšteina</t>
  </si>
  <si>
    <t>(3261) par PIL 9.panta iepirkumu</t>
  </si>
  <si>
    <t>(3278) par FIDIC inžinieri, būuzraudzību un būvprojekta eksperīzes pak</t>
  </si>
  <si>
    <t>sask. E.Mugina; A.Caune</t>
  </si>
  <si>
    <t>(3197) par iepikuma likumību pamatotību, ATKĀRTOTI (atbilde jau sniegta 5.jūl.)</t>
  </si>
  <si>
    <t>zSIA Cēsu klīnika, Sanita Sīle</t>
  </si>
  <si>
    <t>(3175) publikācijā norādāmā informācija</t>
  </si>
  <si>
    <t>FKTK Nadežda Dubina</t>
  </si>
  <si>
    <t>(3232) komandējumu iepirkumi</t>
  </si>
  <si>
    <t>CFLA Indra Brence</t>
  </si>
  <si>
    <t>(3262) Iepirkuma līguma grozījumi</t>
  </si>
  <si>
    <t>VISC, Gundega Garklāve</t>
  </si>
  <si>
    <t>(3304) par PIL parejas noteikumu 3.punkta piemerosanu</t>
  </si>
  <si>
    <t>(3196)  par 3.nac.Atv.pārv.rīc.pl. izpildi (info FM 10.09.2018.)</t>
  </si>
  <si>
    <t>FM sniedza viedokli</t>
  </si>
  <si>
    <t>(3204) ZPi noteikumiem saistībā ar Forevers vēstuli</t>
  </si>
  <si>
    <t>Ērgļu nov.pašvald.</t>
  </si>
  <si>
    <t>(3128) par info sniegš.deputātam</t>
  </si>
  <si>
    <t>(3321) PIL 42.p. vai pretendents izslēdzams?</t>
  </si>
  <si>
    <t>Ventspils, Zane Spudiņa</t>
  </si>
  <si>
    <t>(3201) autoruzraudzības pakalpojums</t>
  </si>
  <si>
    <t>Rīgas nami, Diāna Andriņa-Nagle</t>
  </si>
  <si>
    <t>(3227) noguldījumu iepirkumi</t>
  </si>
  <si>
    <t>LVKĶI, Iveta Ušacka</t>
  </si>
  <si>
    <t>(3268) Pub.atvasinātu personu pārbaude</t>
  </si>
  <si>
    <t>Mārtiņš Biezais</t>
  </si>
  <si>
    <t>(3154) par MK 104</t>
  </si>
  <si>
    <t>Sask. D. Gaile</t>
  </si>
  <si>
    <t>CFLA, Vineta Silkāne-Brača</t>
  </si>
  <si>
    <t>(3413) par PIL47,48 kā saimn izdevīg krit</t>
  </si>
  <si>
    <t>Iekšlietu min.Inf.centrs</t>
  </si>
  <si>
    <t>(3153) PIL_42_1_4piemērošana</t>
  </si>
  <si>
    <t>EM, Ketija Grīnvalde</t>
  </si>
  <si>
    <t>(3376) sniegt info par IMI sistēmu priekš tikšanās ar EK</t>
  </si>
  <si>
    <t>(3340) par PIL 5.panta pirmās daļas 2.punktu</t>
  </si>
  <si>
    <t>Tukuma novada dome</t>
  </si>
  <si>
    <t>(3136) par piedāvājuma vērtēšanu</t>
  </si>
  <si>
    <t>(3382) PIL 36(3) EIS</t>
  </si>
  <si>
    <t>Inga Kalniņa (Build-Invest)</t>
  </si>
  <si>
    <t>(3405) par ekvivalentu preci</t>
  </si>
  <si>
    <t>SIA ARCHON</t>
  </si>
  <si>
    <t>(3219) par valsts iestāžu iepirkumu procedūrās iespējamajiem pārkāpumiem</t>
  </si>
  <si>
    <t xml:space="preserve">(3432) sankciju saraksts </t>
  </si>
  <si>
    <t>Ventspils brīvotas pārvalde</t>
  </si>
  <si>
    <t>(3391)par aritm.kļūdas labošanu</t>
  </si>
  <si>
    <t>APP Dārzkopības institūts</t>
  </si>
  <si>
    <t>(3223) iepirkumu veikšans kārtība</t>
  </si>
  <si>
    <t>(3309) nodokļu parāda pārbaude ārvalstniekam</t>
  </si>
  <si>
    <t xml:space="preserve">Daina Pulkstene (CFLA) </t>
  </si>
  <si>
    <t>(3269) par piegādātāju apvienības reģistrāciju kā juridisku personu un BIS</t>
  </si>
  <si>
    <t>EM-līdz 05.10</t>
  </si>
  <si>
    <t>Diāna Štopene</t>
  </si>
  <si>
    <t>(3353) par aritmētisko kļūdu labošanu</t>
  </si>
  <si>
    <t>(3331) PIL 42_1(6)</t>
  </si>
  <si>
    <t>VSIA Kultūras un sporta centrs DAUGAVAS STADIONS</t>
  </si>
  <si>
    <t>(3390) par būvprojekta izstrādes, projektēšanas un būvniecības iepirkumu organizēšanu</t>
  </si>
  <si>
    <t>Māris Brizgo (Ellex Kļaviņš)</t>
  </si>
  <si>
    <t>(3420) par SPSIL 52. panta pirmo un sesto daļu</t>
  </si>
  <si>
    <t>(3471) SPSIL_atbilde uz jautājumu</t>
  </si>
  <si>
    <t>okt.</t>
  </si>
  <si>
    <t>(3469) Par informatīvā ziņojuma par Latvijas dalību OECD saskaņ.</t>
  </si>
  <si>
    <t>Daugavpils Būvniecības tehnikums</t>
  </si>
  <si>
    <t>(3466) par iepirkuma līguma grozījumiem</t>
  </si>
  <si>
    <t>līdz 05.10. jāsniedz Dacei mutvārdu viedoklis</t>
  </si>
  <si>
    <t xml:space="preserve">CFLA, Daina Pulkstene </t>
  </si>
  <si>
    <t>(3434) PIL32.p.3.d. Vai ari attieciba uz 10.p.iepirkumu</t>
  </si>
  <si>
    <t>Mārupes novads, Iveta Strūģe</t>
  </si>
  <si>
    <t>(3474) sankcijas iepirkumos</t>
  </si>
  <si>
    <t>Signe Juškeviča SIA "R un S"</t>
  </si>
  <si>
    <t>(3464) līgumsumma ar vai bez PVN/ pārsūtam FM</t>
  </si>
  <si>
    <t>LLKIC, Sandra Briede</t>
  </si>
  <si>
    <t>(3492) par finanšu piedāv.izvērtēš.</t>
  </si>
  <si>
    <t>(3443) par grozījumu pamatotību</t>
  </si>
  <si>
    <t>auto vērtības</t>
  </si>
  <si>
    <t xml:space="preserve">Eiropas Komisija </t>
  </si>
  <si>
    <t>anketa</t>
  </si>
  <si>
    <t>(3549) par semināru ciklu</t>
  </si>
  <si>
    <t>Babītes novada pašvaldība, Linda Klāva</t>
  </si>
  <si>
    <t>(3468) SP piemērošana, ja pārtraukta daļa, kas pārsniedz budžeta iespējas</t>
  </si>
  <si>
    <t>(3505) par FM DP izpildi</t>
  </si>
  <si>
    <t>(3553) MK ieteik.projekta Valsts pārvald.vērtības/pamatprinc.saskaņ</t>
  </si>
  <si>
    <t>sask. ar L.Katlapa</t>
  </si>
  <si>
    <t>(3473) par dalību sanāksmē novembrī Briselē</t>
  </si>
  <si>
    <t>sask.ar E.Matuli</t>
  </si>
  <si>
    <t>NVA, Jūlija Žirkova</t>
  </si>
  <si>
    <t>(3279) par grozīj.iepirk.dokument.</t>
  </si>
  <si>
    <t>sask. ar O.Dauguli</t>
  </si>
  <si>
    <t xml:space="preserve">NRA, Ilze Šteinfelde </t>
  </si>
  <si>
    <t>(3630) sniegt viedokli par LM datu centra projektu</t>
  </si>
  <si>
    <t>(3633) par priekšlikuma veidot padomi EST spried.skaidroš.izveidi</t>
  </si>
  <si>
    <t>sask.S.Muceniece</t>
  </si>
  <si>
    <t>PwC Legal, Māris Paipa</t>
  </si>
  <si>
    <t>(3555) par pretendenta piedāvājuma izvēršanu</t>
  </si>
  <si>
    <t>tikšanās laikā sniegts viedoklis</t>
  </si>
  <si>
    <t>(1-22.1/9) atzinuma sniegšana par Informatīvā ziņojuma par iespējamiem risinājumiem nacionālās drošības interešu aizsardzības nodrošināšanai</t>
  </si>
  <si>
    <t>sask. S.Muceniece; atbilde sniegta mutvārdos FM E.Matulim, ka konceptuālu iebildumu par PIL grozījumiem no IUB puses nav</t>
  </si>
  <si>
    <t>(3580) 42.panta 11.daļas piemērošana</t>
  </si>
  <si>
    <t>Carnikavas komunālserviss, Ilona Sakovica</t>
  </si>
  <si>
    <t>(3500) par PIL 50.pantu</t>
  </si>
  <si>
    <t>(3653) par MK projekta VSS-918 saskaņošanu</t>
  </si>
  <si>
    <t>atbildi sniedza ID</t>
  </si>
  <si>
    <t>(3652) par MK noteikumu projekta VSS-825 saskaņošanu</t>
  </si>
  <si>
    <t>(3634) par iestāšanos lietā C-402/18</t>
  </si>
  <si>
    <t>(3634) par iestāšanos lietā C-521/18</t>
  </si>
  <si>
    <t>(3449) sarunas par cenas samazinajumu iepirkuma vērtēšanas laikā</t>
  </si>
  <si>
    <t>LVC, Agita Stapkēviča</t>
  </si>
  <si>
    <t>(3626) 41.panta 11.daļa - līgumcenas izslēgšanas noteikums</t>
  </si>
  <si>
    <t>Eiropas dzelceļa līnijas</t>
  </si>
  <si>
    <t>(3605) apdrošināšanas prasības</t>
  </si>
  <si>
    <t>(3755) Par PIL 41.panta 11.daļas 2.punktu</t>
  </si>
  <si>
    <t>sagatavot tabulu par procedūru atvēšannu</t>
  </si>
  <si>
    <t>FM EST, Rita Dreiškena Lāce</t>
  </si>
  <si>
    <t xml:space="preserve">(3728)  par iestāšanos lietā EST C--496/18 un C-497/18 </t>
  </si>
  <si>
    <t>(3710) par projektu Dažādībā ir spēks</t>
  </si>
  <si>
    <t>tagad nē</t>
  </si>
  <si>
    <t>LIKTA &amp; LATA</t>
  </si>
  <si>
    <t>(3716) publicēt vadlīnijas un sagatavot ziņu IUB web</t>
  </si>
  <si>
    <t>(3483) par prasības atbilst.PIL</t>
  </si>
  <si>
    <t>Valsts kontrole, Laila Kikuste</t>
  </si>
  <si>
    <t>(3729) par Rail Baltica un Eiropas dzelzceļa līnijas</t>
  </si>
  <si>
    <t>LA SIA</t>
  </si>
  <si>
    <t>(3572) par pieredzes apliecināšanu</t>
  </si>
  <si>
    <t>Auces novada pašvaldība, Ingrīda Kalve</t>
  </si>
  <si>
    <t>(3548) par elektroenerģijas iepirkuma veikšanu</t>
  </si>
  <si>
    <t>VSAC Latgale, Mārīte Griķe</t>
  </si>
  <si>
    <t>(3570) par iepirkumu plānošanu 2017.gadā</t>
  </si>
  <si>
    <t>Līga Eze (anonīms)</t>
  </si>
  <si>
    <t>(3556) dažādi jautājumi</t>
  </si>
  <si>
    <t>(3722) FM iekšējie noteikumi</t>
  </si>
  <si>
    <t>/Elīna</t>
  </si>
  <si>
    <t>Ventspils augstskola, S.Juškeviča</t>
  </si>
  <si>
    <t xml:space="preserve">(3662) par pretendenta pieredzes vērtēšanu </t>
  </si>
  <si>
    <t>TM-FM</t>
  </si>
  <si>
    <t>Zemes konsolidācijas ieviešana LV</t>
  </si>
  <si>
    <t>(3562) PIL jaunie grozījumi</t>
  </si>
  <si>
    <t>sask.ar S.Mucenieci</t>
  </si>
  <si>
    <t>Jūrmalas pilsētas dome</t>
  </si>
  <si>
    <t>(3609) par metu konkursa vērtēšanu</t>
  </si>
  <si>
    <t>CFLA, Jeļena Jermacāne</t>
  </si>
  <si>
    <t>(3577) par piedāvājumu izvērtēšanu</t>
  </si>
  <si>
    <t>(3796) par uzņēmuma pāreju</t>
  </si>
  <si>
    <t>Ainārs Biders</t>
  </si>
  <si>
    <t>(3544) par PIL jaunajiem grozījumiem</t>
  </si>
  <si>
    <t>Valsts probācijas dienests, Ieva Zuntmane</t>
  </si>
  <si>
    <t>(3559) par atlaides piemērošanu</t>
  </si>
  <si>
    <t>Madonas novada pašvaldības iepirkumu komisija</t>
  </si>
  <si>
    <t>(3560) Izslēgšanas noteikumu pārbaude filiāles gadījumā</t>
  </si>
  <si>
    <t>(3550) Par PPPL piemērošanu</t>
  </si>
  <si>
    <t>Valsts Kanceleja, Inese Kušķe</t>
  </si>
  <si>
    <t>(3743) priekšlikums Eiropas Parlamenta un Padomes direktīvai par to personu aizsardzību, kuras ziņo par ES tiesību aktu pārkāpumiem</t>
  </si>
  <si>
    <t>(3708) aptauja par Valsts pārvaldes reformu plāna izpildi 2018</t>
  </si>
  <si>
    <t>ar E.Mozga, O.Daugulis</t>
  </si>
  <si>
    <t>(3624) par sarunu procedūrām</t>
  </si>
  <si>
    <t>Daugavpils reģ.slimn., Arvīds Krompāns</t>
  </si>
  <si>
    <t>(3789) info deputātam</t>
  </si>
  <si>
    <t>VID, Diāna Maisjuka</t>
  </si>
  <si>
    <t xml:space="preserve">(3815) PIL 61 (5) </t>
  </si>
  <si>
    <t>Daina Briede</t>
  </si>
  <si>
    <t>(3552) par plānošanu</t>
  </si>
  <si>
    <t>(3810) par metu konkursu</t>
  </si>
  <si>
    <t>grozījumi MK noteikumos Nr.102</t>
  </si>
  <si>
    <t>MK skata 13.11.2018.</t>
  </si>
  <si>
    <t>Anna Kārkliņa</t>
  </si>
  <si>
    <t>(3625) par iepirk.līguma pieejamību tīmekļvietnē</t>
  </si>
  <si>
    <t>Sentio SIA, Rihards Pūcītis</t>
  </si>
  <si>
    <t>(3688) par piedāvājumu vērtēšanu</t>
  </si>
  <si>
    <t>GeoStar SIA, Māris Knoks</t>
  </si>
  <si>
    <t>(3713) par grozījumumu veikšanu iepirkuma dokumentācijā</t>
  </si>
  <si>
    <t>Valsts tehniskās uzraudzības aģentūra, Ēriks Grinbergs</t>
  </si>
  <si>
    <t>(3721) par izslēgšanas noteikumu pārbaudi attiecībā uz ārvalstu pretendentiem</t>
  </si>
  <si>
    <t>(3764) par uzņēmuma pāreju</t>
  </si>
  <si>
    <t>Latvijas valsts ceļi</t>
  </si>
  <si>
    <t>(3649) par līgumiem vispārīgās vienošanās ietvaros</t>
  </si>
  <si>
    <t>Germans Zaharovs</t>
  </si>
  <si>
    <t>(3660) par pārkāpumiem finansējuma saņēmēja iepirkumā</t>
  </si>
  <si>
    <t>Latvijas Valsts koksnes ķīmijas institūts, Iveta Ušacka</t>
  </si>
  <si>
    <t>(3589) par ārzemniekiem un nīn</t>
  </si>
  <si>
    <t>Engures novada dome, Alise Indriksone</t>
  </si>
  <si>
    <t>(3658) skaidrojums/grozījums</t>
  </si>
  <si>
    <t>Normunds Lauskis</t>
  </si>
  <si>
    <t>(3711) Par iepirkumu zem 10000</t>
  </si>
  <si>
    <t xml:space="preserve"> Conexus Baltic Grid AS, S.Strazdiņš</t>
  </si>
  <si>
    <t>(3702) par gāzes iepirkumu</t>
  </si>
  <si>
    <t>Jēkabpils pils.pašvald., Vineta Ikama</t>
  </si>
  <si>
    <t xml:space="preserve">(3782) PIL 42 (11) </t>
  </si>
  <si>
    <t>Jelgavas pils.pašvald., Iveta Hofmarka</t>
  </si>
  <si>
    <t>(3691) dažādi PIL jautājumi</t>
  </si>
  <si>
    <t>sask.ar Signi</t>
  </si>
  <si>
    <t>SIA MARK ARHITEKTI</t>
  </si>
  <si>
    <t>(365) par sarunu procedūras pārtraukšanu</t>
  </si>
  <si>
    <t xml:space="preserve">Pro fashion SIA </t>
  </si>
  <si>
    <t xml:space="preserve">(3613) par PIL 16 (1) </t>
  </si>
  <si>
    <t>(3674) par deputāta tiesībām iepazīties ar iesniegtajiem piedāvājumiem</t>
  </si>
  <si>
    <t>(3774) par SPSIL 27. pantu</t>
  </si>
  <si>
    <t>sask. E.Mugina, A.Caune</t>
  </si>
  <si>
    <t>(3770) precizētie materiāli // organizēt tikšanos ar D.Gaili un E.Muginu</t>
  </si>
  <si>
    <t>sask.Līga</t>
  </si>
  <si>
    <t>Ekonomikas ministrija &amp; FM</t>
  </si>
  <si>
    <t>(3701 &amp; 3873) par Uzņēmējdarbības vides pilnveidošanas pasākumu plānā ietverto uzdevumu izpildi</t>
  </si>
  <si>
    <t xml:space="preserve">sask. ar Elīnu </t>
  </si>
  <si>
    <t>(3751) par PIL 42. panta devītās daļas 1. punktu</t>
  </si>
  <si>
    <t>VTU VALMIERA SIA</t>
  </si>
  <si>
    <t>(3793) par finanšu piedāvājuma vērtēšanu</t>
  </si>
  <si>
    <t>SIA Rīgas firma „Pamats"</t>
  </si>
  <si>
    <t>(3678) par ģenerāluzņēmēja pieredzes apliecināšanu</t>
  </si>
  <si>
    <t>SIF NOLIKUMS</t>
  </si>
  <si>
    <t>(3665) par pirmspārbaudes atzinumu</t>
  </si>
  <si>
    <t>(3754) par autobusu iegādi</t>
  </si>
  <si>
    <t>Andris Lācis</t>
  </si>
  <si>
    <t>(3777) par iepirkumu komisijas locekli</t>
  </si>
  <si>
    <t>(3732) par atsauksmes pieprasīšanu</t>
  </si>
  <si>
    <t>Rail Baltica, Jānis Lukševics</t>
  </si>
  <si>
    <t>(3733) Pretendenta un speciālistu kvalifikācija</t>
  </si>
  <si>
    <t>Nataļja Solodovņika (Poliklinika dzirciems)</t>
  </si>
  <si>
    <t>(3802) par dzīvojamo māju apsaimniekošanu</t>
  </si>
  <si>
    <t>LAD, Ilze Šīmane</t>
  </si>
  <si>
    <t>(3824) PIL 9p.izslēgšanas nosacījumu apakšuzņēmājam</t>
  </si>
  <si>
    <t>nov.</t>
  </si>
  <si>
    <t>(3860) par iestāšanos lietā C-353/18 Beny Alex</t>
  </si>
  <si>
    <t>Iecavas novada pašvaldība</t>
  </si>
  <si>
    <t>(3899) par nogaidīšanas termiņu</t>
  </si>
  <si>
    <t>(3916) Par elektronisko iepirkumu</t>
  </si>
  <si>
    <t>(3850) par PIL 41. panta vienpadsmitās daļas regulējumu</t>
  </si>
  <si>
    <t xml:space="preserve">Finanšu ministrija, Rita Dreiškena-Lāce </t>
  </si>
  <si>
    <t>(3913) par vispārīgo datu aizsardzības regulu (ES) 2016/679</t>
  </si>
  <si>
    <t>(3828) par PIL 46. panta ceturtās daļas un 63. panta pirmās daļas regulējuma piemērošanu</t>
  </si>
  <si>
    <t>Valsts izglītības satura centrs, Uldis Vanags</t>
  </si>
  <si>
    <t>(3883) CPV kods tulkošanai</t>
  </si>
  <si>
    <t>Tilde, Ēriks Ajausks</t>
  </si>
  <si>
    <t>(3904) tulkošanas pakalpojumi</t>
  </si>
  <si>
    <t>sask.A.Muhametovs</t>
  </si>
  <si>
    <t>(3884) iepirkuma plānošana</t>
  </si>
  <si>
    <t>sas. A.Caune</t>
  </si>
  <si>
    <t>(3918) par LU vadības personāla kompetenču celšanu un vadības personāla apmācību: SAM823</t>
  </si>
  <si>
    <t>Latvijas Veterinārārstu biedrība</t>
  </si>
  <si>
    <t>(3907) Par CPV kodu pielietojumu publisko iepirkumu veikšanā</t>
  </si>
  <si>
    <t>sask. E.Mozga, S.Muceniece</t>
  </si>
  <si>
    <t>(4024) par PIL pārejas noteikumu piemērošanu</t>
  </si>
  <si>
    <t>(3989) par spriedumiem</t>
  </si>
  <si>
    <t>(3969) Par izmaiņām tehniskajā specifikācijā</t>
  </si>
  <si>
    <t>FKTK</t>
  </si>
  <si>
    <t>(3954) Par atlases kritēriju</t>
  </si>
  <si>
    <t>(3997) Par sarunu procedūru</t>
  </si>
  <si>
    <t>(3882) MK nr.107 16.pta piemērošana pēc piedāvājuma atvēršanas</t>
  </si>
  <si>
    <t>(3946) pircēja profils PIL 18 &amp; MK not.Nr.77 1.pielik</t>
  </si>
  <si>
    <t>viedoklis A.Caune</t>
  </si>
  <si>
    <t>FM ALS / Valsts kanceleja</t>
  </si>
  <si>
    <t>(3967) info par plānotajiem investīviju projektiem, kas iekļaujami NAP2027</t>
  </si>
  <si>
    <t>(3862) par PIL 46 (4)</t>
  </si>
  <si>
    <t>Latvijas Pasts</t>
  </si>
  <si>
    <t>(4048) Par sarunu procedūras piemērošanu</t>
  </si>
  <si>
    <t>VITARESTA UAB Latvijas filiāle</t>
  </si>
  <si>
    <t>(3838) Uzziņas pieprasijums par filiāles statusu</t>
  </si>
  <si>
    <t>(3825) par PIL 41.p.11.d.</t>
  </si>
  <si>
    <t>(4010) VARAM noteikumu projekts "Grozījumi MK 2017. gada 28.februāra noteikumos Nr.108 "Publisko elektronisko iepirkumu noteikumi"VSS-1177"</t>
  </si>
  <si>
    <t>CFLA, Baiba Upmane-Bukava</t>
  </si>
  <si>
    <t>(3839) par piedāvājuma nodrošinājumu</t>
  </si>
  <si>
    <t>Voljeri, Aldis Zeltiņš</t>
  </si>
  <si>
    <t>(4081) PIL 42.pants - uz cik datumiem pārbauda nodokļus</t>
  </si>
  <si>
    <t xml:space="preserve">Kanadas bruņotie spēki </t>
  </si>
  <si>
    <t>(4121) par tikšanos (5.12. 14.oo)</t>
  </si>
  <si>
    <t>M. Udalova</t>
  </si>
  <si>
    <t>(4079) par PIL 25. pantu</t>
  </si>
  <si>
    <t>VM. Juris Bolotovs</t>
  </si>
  <si>
    <t>(4035) par dienu, kurā jāpārbauda nodokļu parāda neesamība</t>
  </si>
  <si>
    <t xml:space="preserve">(3944) par PIL 61 (5) </t>
  </si>
  <si>
    <t>(3961) par nepieciešamajiem grozījumiem Sankciju likumā</t>
  </si>
  <si>
    <t>sask. E.Mugina un FM/ atbilde sniegta FM</t>
  </si>
  <si>
    <t xml:space="preserve">Liepājas RAS SIA </t>
  </si>
  <si>
    <t>(4119) Par speciālista pieredzes maiņu</t>
  </si>
  <si>
    <t>(3948) Par metodisko palīdzību</t>
  </si>
  <si>
    <t>Kurzeme VSAC , Aija Mickus</t>
  </si>
  <si>
    <t>(3872) Pirkt ārpus VV, ja lētāk</t>
  </si>
  <si>
    <t>LU, Eduards Duhanovskis</t>
  </si>
  <si>
    <t>(4038) PIL 61(5) regulējuma piemērošanu pirms līguma noslēgšanas</t>
  </si>
  <si>
    <t>(4074) par interešu konfliktu</t>
  </si>
  <si>
    <t>sask. A.Caune, E.Mugina</t>
  </si>
  <si>
    <t>VM, Areta Dzirvinska</t>
  </si>
  <si>
    <t>(3985) par sarunu procedūru pēc metu konkursa</t>
  </si>
  <si>
    <t>Jēkabpils novada pašvaldība, Inita Nereta</t>
  </si>
  <si>
    <t>(4047) piedāvājuma vērtēšana</t>
  </si>
  <si>
    <t>R.Kukliča</t>
  </si>
  <si>
    <t>(4143) par norādīto līgumcenu kā noraidīšanas pamatojumu</t>
  </si>
  <si>
    <t>EM, Žanna Levina</t>
  </si>
  <si>
    <t>(3974) par PIL 9p un 42.p</t>
  </si>
  <si>
    <t>Sask. D.Gaile</t>
  </si>
  <si>
    <t xml:space="preserve">SANART SIA </t>
  </si>
  <si>
    <t>(3856) par iepirkuma līguma projektā ietvaramajām atbildībām</t>
  </si>
  <si>
    <t>sask. nozares ministriju</t>
  </si>
  <si>
    <t xml:space="preserve">Certus SIA </t>
  </si>
  <si>
    <t>(3846) par cenu aptaujas norisi</t>
  </si>
  <si>
    <t>Daugavpils Universitāte</t>
  </si>
  <si>
    <t>(4053) par paraugu iesniegsanu</t>
  </si>
  <si>
    <t>(4134) par tikšanos, lai pārbaudītu JPD 2017/87 iep.pārbaudes lietas materiālus</t>
  </si>
  <si>
    <t>visi depi - ASD lieta</t>
  </si>
  <si>
    <t>Latvijas gaisa satiksme, E.Morkūna</t>
  </si>
  <si>
    <t>(3925) par sarunu procedūras rīkošanu pēc metu konkursa (autoruzraudzība)</t>
  </si>
  <si>
    <t>(3869) par PIL 41. panta vienpadsmitās daļas regulējumu</t>
  </si>
  <si>
    <t>(4037) par grozījumu veikšanu</t>
  </si>
  <si>
    <t>Aizputes novada dome</t>
  </si>
  <si>
    <t>(4155) par tehnisko specifikāciju</t>
  </si>
  <si>
    <t>(4133) dzīves situācijas aktualizācija</t>
  </si>
  <si>
    <t xml:space="preserve">Daugavpils psihoneiroloģiskā slimnīca VSIA </t>
  </si>
  <si>
    <t>(4146) par nodokļu parādu neesamības apliecināšanu</t>
  </si>
  <si>
    <t>Build-Invest Latvia SIA, Intars Jansons</t>
  </si>
  <si>
    <t xml:space="preserve">(3919) par nolikuma prasības atbilstību </t>
  </si>
  <si>
    <t>(3963) par dalību mācību sesijā par publisko iepirkumu Briselē 15.01.-16.01.2019.</t>
  </si>
  <si>
    <t>(3982) par kļūdām piedāvājumos</t>
  </si>
  <si>
    <t>NVA, Ance Pavasare</t>
  </si>
  <si>
    <t>(4131) par dalības iepirkumā ierobožejumu</t>
  </si>
  <si>
    <t>RD LD, Nikola Tilgale-Platace</t>
  </si>
  <si>
    <t>(4137) par CPV kodiem</t>
  </si>
  <si>
    <t xml:space="preserve">BD&amp;C SIA </t>
  </si>
  <si>
    <t>(4023) par uzņēmuma dalības iepirkumos liegumu</t>
  </si>
  <si>
    <t>FM, Lauma Silakatiņa</t>
  </si>
  <si>
    <t>(4054) par iepirkuma plāna saskaņošanu</t>
  </si>
  <si>
    <t>(4142) par līguma izpildes termiņa maiņu, pirms līguma noslēgšanas</t>
  </si>
  <si>
    <t>Paula Stradiņa klīniskā universitātes slimnīca</t>
  </si>
  <si>
    <t>(3934) par iepirkuma līguma grozījumiem</t>
  </si>
  <si>
    <t>RD Satiksmes departaments, R.Kukliča</t>
  </si>
  <si>
    <t>(3966) Tehniska kļūme EIS</t>
  </si>
  <si>
    <t>Irina Bulevica</t>
  </si>
  <si>
    <t>(4032) par PIL 18.panta ceturto daļu</t>
  </si>
  <si>
    <t>(4123) par iepirkuma līguma izpildi</t>
  </si>
  <si>
    <t>AS "Rail RB"</t>
  </si>
  <si>
    <t>(4115) par vispārīgās vienošanās slēgšanu</t>
  </si>
  <si>
    <t xml:space="preserve">Vides aizsardzības un reģionālās attīstības ministrija </t>
  </si>
  <si>
    <t>(4063) par atklāta konkursa pārtraukšanu</t>
  </si>
  <si>
    <t>(4231) par inform.ziņojuma proj.saskaņošanu</t>
  </si>
  <si>
    <t>nosūtīts I.Brokānei-Zarānei</t>
  </si>
  <si>
    <t>(4282) par degvielas cenām</t>
  </si>
  <si>
    <t xml:space="preserve">FM, A.Kirsone </t>
  </si>
  <si>
    <t>(4211) Revīzijas ziņojuma saskaņošana</t>
  </si>
  <si>
    <t>sask. A.Caune, E.Mozga</t>
  </si>
  <si>
    <t xml:space="preserve">Latvijas būvuzņēmēju partnerība, A.Paegle </t>
  </si>
  <si>
    <t>(4290) tikšanās par Būvkomersantu klasifikāciju</t>
  </si>
  <si>
    <t>(4256) MK 104 (LAD projekts)</t>
  </si>
  <si>
    <t>FM, Ilze Krūzīte, Inese Akmentiņa</t>
  </si>
  <si>
    <t>(4251) par ierosin.papild.skaidrojum par iep.dok.sagatav.</t>
  </si>
  <si>
    <t>CFLA, D.Vaivode</t>
  </si>
  <si>
    <t>(4265) par apmācību organizēšanu</t>
  </si>
  <si>
    <t>(4287) SK 2.kārtas norise</t>
  </si>
  <si>
    <t>Lielvārdes novada pašvaldība, Daira Siliņa</t>
  </si>
  <si>
    <t>(4252) PIL 9.panta ieprikuma slēgts/atklāta atvēršana</t>
  </si>
  <si>
    <t>Rēzeknes tehnoloģiju akadēmija</t>
  </si>
  <si>
    <t>(4319) par apmācību organizēšanu</t>
  </si>
  <si>
    <t>Datakom SIA, Ingus Bārenis</t>
  </si>
  <si>
    <t>(4257) par tikšanos organizēšanu</t>
  </si>
  <si>
    <t xml:space="preserve">Aina - D SIA </t>
  </si>
  <si>
    <t>(4137) par būvdarbiem un projektēšanu</t>
  </si>
  <si>
    <t>RD SD, Liene Kalnupe</t>
  </si>
  <si>
    <t>(4194) par piedāvājumu iesniegšanu EIS</t>
  </si>
  <si>
    <t>(4284) par novembrī publicētajiem EST spriedumiem</t>
  </si>
  <si>
    <t>FM  (Valsts valodas centrs)</t>
  </si>
  <si>
    <t>(4355) par nepieciešamajiem tulkojumiem 2019. I ceturksnim</t>
  </si>
  <si>
    <t>(4200) par informācijas apmaiņas veidu</t>
  </si>
  <si>
    <t xml:space="preserve">VARAM / CFLA </t>
  </si>
  <si>
    <t>(4144) vai kafijas pauze ir ēdināšana &amp; tai jāpiemēro ZPI prasības</t>
  </si>
  <si>
    <t>Iveta Hofmarka (Jelgavas pils.pašvald.)</t>
  </si>
  <si>
    <t>(4206) PIL piemērošana un CPV kods</t>
  </si>
  <si>
    <t>IZM, AM, IeM</t>
  </si>
  <si>
    <t>par sarunām iepirkumu centralizācijai</t>
  </si>
  <si>
    <t xml:space="preserve">asociācijas </t>
  </si>
  <si>
    <t>par PIL 18.panta realizāciju</t>
  </si>
  <si>
    <t>Cēsu klīnika (Sanita Sīle-Aniņa)</t>
  </si>
  <si>
    <t>(4171) piedāvājuma vērtēšana PIL 46(4)</t>
  </si>
  <si>
    <t>(4438) info par sankcijām</t>
  </si>
  <si>
    <t>Veselības ministrija (Areta Dzirvinska)</t>
  </si>
  <si>
    <t>(4199) PIL 9_20</t>
  </si>
  <si>
    <t>Ogres namsaimnieks (Lolita Romaņenko)</t>
  </si>
  <si>
    <t>(4212) spsil robežvērtības</t>
  </si>
  <si>
    <t>Iveta Ušacka (Valsts koksnes ķīmijas institūts)</t>
  </si>
  <si>
    <t>(4217) PIL 42_10_par skaidrojumu</t>
  </si>
  <si>
    <t>Mārtiņš Rūsiņš</t>
  </si>
  <si>
    <t>(4410) par tikšanās organizēšanu</t>
  </si>
  <si>
    <t>A. Ivanovs</t>
  </si>
  <si>
    <t>(4462) iesniegums</t>
  </si>
  <si>
    <t>A.Ušpelis (Rēzeknes slimnīca)</t>
  </si>
  <si>
    <t>(4229) PIL 41_11</t>
  </si>
  <si>
    <t>Maija Ziediņa-Brigmane</t>
  </si>
  <si>
    <t>(4237) par iepirkuma rīkošanu</t>
  </si>
  <si>
    <t>Agnese Rudzinska (Viļānu novada pašvaldība)</t>
  </si>
  <si>
    <t>(4326) par iepirkuma dokumentācijas izsniegšanu</t>
  </si>
  <si>
    <t>Burtnieku novada pašvaldība</t>
  </si>
  <si>
    <t>(4253) papildu finsēj.piešķiršana līg.izpildes laikā</t>
  </si>
  <si>
    <t>Vendija</t>
  </si>
  <si>
    <t>(4332) par iepirkumu organizēšanu un klātienes konsult.</t>
  </si>
  <si>
    <t>(4439) par apsardzes nozares attīstības aktualitātēm</t>
  </si>
  <si>
    <t>Valsts izglītības satura centrs</t>
  </si>
  <si>
    <t>(4389) par personu apvienības institūtu</t>
  </si>
  <si>
    <t>SIA Līvānu dzīvokļu un komunālā saimniecība</t>
  </si>
  <si>
    <t>(4364) par pretendenta pieredzi</t>
  </si>
  <si>
    <t>Gints Zvirbulis</t>
  </si>
  <si>
    <t>(4415) Par korupcijas un līdzekļu nelietderīgas izlietošanas riskiem Kuldīgas novada domē</t>
  </si>
  <si>
    <t>A. Kauliņš</t>
  </si>
  <si>
    <t>(4388) par PIL 20. pantu</t>
  </si>
  <si>
    <t>Oskars Zvejnieks (Biomed)</t>
  </si>
  <si>
    <t>(4305) par PIL 42.1d.pārbaudes dienu</t>
  </si>
  <si>
    <t>Inese Lukste (CFLA)</t>
  </si>
  <si>
    <t>(4320) par PIL 61. panta trešās daļas 3.punktu</t>
  </si>
  <si>
    <t>Aivars Ozoliņš, SIA Installex</t>
  </si>
  <si>
    <t>(4384) PIL 9.p., piedāvājumu iesniegšanas žurnāls</t>
  </si>
  <si>
    <t>LKĶI, I.Ušacka</t>
  </si>
  <si>
    <t>(4432) par IUB prezentāciju</t>
  </si>
  <si>
    <t>Zane Savicka (CFLA)</t>
  </si>
  <si>
    <t>(4361) par būtiskiem grozījumiem un IUB SIK lēmumu</t>
  </si>
  <si>
    <t>Linda Levica (Aizputes novada dome)</t>
  </si>
  <si>
    <t>(4400) par ieprikuma komisijas locekli un līguma parakstītāju</t>
  </si>
  <si>
    <t>Iveta Herbsta (Amatas novada pašvaldība)</t>
  </si>
  <si>
    <t>(4427) par personu uz kuras spējām pretendents balstās</t>
  </si>
  <si>
    <t>Būvmateriālu ražotāju asociācija</t>
  </si>
  <si>
    <t>(4424) par būvmateriāliem nosakāmajām prasībām</t>
  </si>
  <si>
    <t>Māris Aleksandroe (VDI)</t>
  </si>
  <si>
    <t>(4312) par nodokļu pārbaudi EIS (jautājums uzdots VID līdz 14.01. atbilde jāgaida)</t>
  </si>
  <si>
    <t>(4377) par prasību izvirzīšanu</t>
  </si>
  <si>
    <t>Latvijas veterinārārstu biedrība</t>
  </si>
  <si>
    <t>(4446) par prasībām iepirkumos, ieteikumu izstrādi</t>
  </si>
  <si>
    <t>Tukuma novada Dome</t>
  </si>
  <si>
    <t>(4422) par iepirkuma līguma grozījumiem</t>
  </si>
  <si>
    <t>Valsts aizsardzības militāro objektu un iepirkumu centrs</t>
  </si>
  <si>
    <t>(4419) par nodokļu parādu</t>
  </si>
  <si>
    <t>(4437) par iepirkumu atbilstību</t>
  </si>
  <si>
    <t>Krustpils novada pašvaldība</t>
  </si>
  <si>
    <t>(442) PIL 4. pants</t>
  </si>
  <si>
    <t>(4191) DAKIB vdlīnijas atjaunotās</t>
  </si>
  <si>
    <t>Rail Baltica</t>
  </si>
  <si>
    <t>Baiba Ūbele</t>
  </si>
  <si>
    <t>Laura Mellupe</t>
  </si>
  <si>
    <t>M Ārlietu ministrija</t>
  </si>
  <si>
    <t>Balvu nov.pašv</t>
  </si>
  <si>
    <t>TransFer Solution</t>
  </si>
  <si>
    <t>Marc Schweren</t>
  </si>
  <si>
    <t xml:space="preserve">M Aizsardzības ministrija NBS </t>
  </si>
  <si>
    <t>Artūrs Oņiščenko (students NBS)</t>
  </si>
  <si>
    <t>FM EST</t>
  </si>
  <si>
    <t>Ksenija Sidorova</t>
  </si>
  <si>
    <t>Rolands Kalniņš</t>
  </si>
  <si>
    <t>SIA UniversBūve</t>
  </si>
  <si>
    <t>Adis Lazdāns</t>
  </si>
  <si>
    <t>VAMOIc</t>
  </si>
  <si>
    <t>Ilva Prātiņa</t>
  </si>
  <si>
    <t>SIA Baložu siltums</t>
  </si>
  <si>
    <t>Laura Upīte</t>
  </si>
  <si>
    <t>SIA Efekta</t>
  </si>
  <si>
    <t>Indra Stepanova</t>
  </si>
  <si>
    <t>Ilze Rinkeviča</t>
  </si>
  <si>
    <t>Līga Grantiņa</t>
  </si>
  <si>
    <t>LU CFI</t>
  </si>
  <si>
    <t>Ilona Heinrihsone</t>
  </si>
  <si>
    <t>Maija Smeltere</t>
  </si>
  <si>
    <t>M Iekšlietu Nodrošinājuma valsts aģentūra</t>
  </si>
  <si>
    <t>Maruta Viļuma</t>
  </si>
  <si>
    <t>Dagdas nov.pba</t>
  </si>
  <si>
    <t>Oksana Rutka</t>
  </si>
  <si>
    <t>Evija Poļakova</t>
  </si>
  <si>
    <t>Diāna Pulle</t>
  </si>
  <si>
    <t>Santa Ulmane</t>
  </si>
  <si>
    <t>Ainārs Andūžš</t>
  </si>
  <si>
    <t>Ieva Lācenberga-Rocēna</t>
  </si>
  <si>
    <t>M Aizsardzības ministrija</t>
  </si>
  <si>
    <t>Andris Jaško</t>
  </si>
  <si>
    <t>Ogres novada dome</t>
  </si>
  <si>
    <t>Diāna Vilčinska</t>
  </si>
  <si>
    <t>PMLP</t>
  </si>
  <si>
    <t>Svetlana Nagaiceva</t>
  </si>
  <si>
    <t>Evita Lazdāne</t>
  </si>
  <si>
    <t>AS Centrāltirgus</t>
  </si>
  <si>
    <t>Agnese Bandone</t>
  </si>
  <si>
    <t>AS Ceļu pārvalde</t>
  </si>
  <si>
    <t>Jānis Luksēvics</t>
  </si>
  <si>
    <t>Uģis Cielēns</t>
  </si>
  <si>
    <t>Rīgas domes Satiksmes dep</t>
  </si>
  <si>
    <t>Natālija Moškeviča</t>
  </si>
  <si>
    <t>SIA Strauts Pharmaceuticals</t>
  </si>
  <si>
    <t>Linda Birkenšteina-Pumpura</t>
  </si>
  <si>
    <t>Jānis Muzikants</t>
  </si>
  <si>
    <t>Lauksaimniecības datu centrs</t>
  </si>
  <si>
    <t>Solvita Sondore-Rožeka</t>
  </si>
  <si>
    <t xml:space="preserve">OILTEH, VA Motors SIA, </t>
  </si>
  <si>
    <t>Rihards Bičevskis</t>
  </si>
  <si>
    <t>Aigars Rumba</t>
  </si>
  <si>
    <t>Anda Lasmane</t>
  </si>
  <si>
    <t>Ventspils</t>
  </si>
  <si>
    <t>Rēzeknes pilsētas dome (pārsūtīts no VARAM)</t>
  </si>
  <si>
    <t>Karīna Bartkeviča</t>
  </si>
  <si>
    <t>RS</t>
  </si>
  <si>
    <t>Karīna Meiberga</t>
  </si>
  <si>
    <t>Katrīna Bartkeviča</t>
  </si>
  <si>
    <t>Elīna Briļa</t>
  </si>
  <si>
    <t>Latvijas sporta pedagoģijas akadēmija</t>
  </si>
  <si>
    <t>Dāvis Šleija</t>
  </si>
  <si>
    <t>Māris Ozoliņš</t>
  </si>
  <si>
    <t>Sandra Muižniece</t>
  </si>
  <si>
    <t>VPD</t>
  </si>
  <si>
    <t>Ieva Zuntmane</t>
  </si>
  <si>
    <t>Sandra Veide</t>
  </si>
  <si>
    <t>Maksātnespējas kontroles dienests</t>
  </si>
  <si>
    <t>SIA Livland Group</t>
  </si>
  <si>
    <t>Ance Bērziņa</t>
  </si>
  <si>
    <t>Latvijas Jūras administrācija</t>
  </si>
  <si>
    <t>Raimonds Čate</t>
  </si>
  <si>
    <t>Rita Kukliča</t>
  </si>
  <si>
    <t>(anonīms)</t>
  </si>
  <si>
    <t>Lana</t>
  </si>
  <si>
    <t>Māra Rūtentāle</t>
  </si>
  <si>
    <t>Ilze Ārnesta</t>
  </si>
  <si>
    <t>LPS</t>
  </si>
  <si>
    <t>Sniedze Sproģe</t>
  </si>
  <si>
    <t>Ministry of Finance, Estonia</t>
  </si>
  <si>
    <t>Mario Sorm</t>
  </si>
  <si>
    <t>SIA BŪVĒLOGS projekti</t>
  </si>
  <si>
    <t>Daina Robežniece</t>
  </si>
  <si>
    <t>Rīgas centrāltirgus</t>
  </si>
  <si>
    <t>Māris Verjanovs</t>
  </si>
  <si>
    <t>SIA PiekabesIV</t>
  </si>
  <si>
    <t>Ivars Veide</t>
  </si>
  <si>
    <t>EM/ VNĪ</t>
  </si>
  <si>
    <t>Ieva Spūle</t>
  </si>
  <si>
    <t>Kristīna Romanceva</t>
  </si>
  <si>
    <t>Daiga Gailīte</t>
  </si>
  <si>
    <t>Anita Stivriņa</t>
  </si>
  <si>
    <t>AM, EM, VNĪ</t>
  </si>
  <si>
    <t>Armands Meijers</t>
  </si>
  <si>
    <t>Lilita Romaņenko</t>
  </si>
  <si>
    <t>SIA Emerging Solutions</t>
  </si>
  <si>
    <t>Gatis Pāvils</t>
  </si>
  <si>
    <t>Ingrīda Birzāka</t>
  </si>
  <si>
    <t>LVMGMC</t>
  </si>
  <si>
    <t>IUB stratēģijas precizēšanas drafta sagatavošana (31.10.2019.)</t>
  </si>
  <si>
    <t>iFinanses</t>
  </si>
  <si>
    <t>Linda Tunte</t>
  </si>
  <si>
    <t>SIA Kafijas pasaule</t>
  </si>
  <si>
    <t>Jānis Ozols</t>
  </si>
  <si>
    <t>Veselības ministrijas</t>
  </si>
  <si>
    <t>Edgars Rusins</t>
  </si>
  <si>
    <t>KPMG Blatics</t>
  </si>
  <si>
    <t>Evita Zarkeviča</t>
  </si>
  <si>
    <t>Sintija Sīmane</t>
  </si>
  <si>
    <t>Prezidenta kanceleja</t>
  </si>
  <si>
    <t>Oskars Putāns</t>
  </si>
  <si>
    <t>Agita Stapkeviča</t>
  </si>
  <si>
    <t>Juris Vilmanis</t>
  </si>
  <si>
    <t>DAKIB</t>
  </si>
  <si>
    <t>Daina Pužule</t>
  </si>
  <si>
    <t>Marina Vermane</t>
  </si>
  <si>
    <t>Ozolnieku novada pašvaldība</t>
  </si>
  <si>
    <t>Svetlana Romāne</t>
  </si>
  <si>
    <t>Inese.Brokane-Zarane@fm.gov.lv</t>
  </si>
  <si>
    <t>v</t>
  </si>
  <si>
    <t>Inta Novika</t>
  </si>
  <si>
    <t>SM</t>
  </si>
  <si>
    <t>Mārcis Zicmanis</t>
  </si>
  <si>
    <t>RTK</t>
  </si>
  <si>
    <t>Egils Bārdiņš</t>
  </si>
  <si>
    <t>Ivars Pauska</t>
  </si>
  <si>
    <t>RD LD</t>
  </si>
  <si>
    <t>SIA Ziemeļkurzemes reģionālā slimnīca</t>
  </si>
  <si>
    <t>Rezeknes Siltumtīkli</t>
  </si>
  <si>
    <t>Sandra Rode</t>
  </si>
  <si>
    <t>SIA DEPO DIY</t>
  </si>
  <si>
    <t>Maija Petruse</t>
  </si>
  <si>
    <t>Areta Dzirvinska</t>
  </si>
  <si>
    <t>LKĶI</t>
  </si>
  <si>
    <t>Kristīne Bučinska</t>
  </si>
  <si>
    <t>VAS LRTC</t>
  </si>
  <si>
    <t>Agnese Brūvere</t>
  </si>
  <si>
    <t>ALS FM(Eiropas Komisija)</t>
  </si>
  <si>
    <t>Nekā personīgi</t>
  </si>
  <si>
    <t>Guna Gleizde</t>
  </si>
  <si>
    <t>Ineta Luste</t>
  </si>
  <si>
    <t>Latvijas Investīciju un attīstības aģentūra</t>
  </si>
  <si>
    <t>Vantspils nekustamie īpašumi PSIA</t>
  </si>
  <si>
    <t>Gundega Seile</t>
  </si>
  <si>
    <t xml:space="preserve">LTRK </t>
  </si>
  <si>
    <t>Kriss Zvirbulis</t>
  </si>
  <si>
    <t>zemessardze),  Krišjānis Feldmanis (Saeima)</t>
  </si>
  <si>
    <t>AS "Rīgas centrālturgus"</t>
  </si>
  <si>
    <t>Elīna Vilcāne</t>
  </si>
  <si>
    <t>IeM Informācijas centrs</t>
  </si>
  <si>
    <t>Andris Lobovs</t>
  </si>
  <si>
    <t>Saldus</t>
  </si>
  <si>
    <t>Rīgas pašvaldības sabiedrība ar ierobežotu atbildību "Rīgas satiksme"</t>
  </si>
  <si>
    <t>Jelgavas poliklīnika SIA</t>
  </si>
  <si>
    <t>Auda Pjodorova</t>
  </si>
  <si>
    <t>Jānis Vaivods</t>
  </si>
  <si>
    <t xml:space="preserve">FM administrācijas vadītāja, </t>
  </si>
  <si>
    <t>I.Braunfelde</t>
  </si>
  <si>
    <t xml:space="preserve">LLU </t>
  </si>
  <si>
    <t>Viktorija Zagorska</t>
  </si>
  <si>
    <t>Mikus Pērse</t>
  </si>
  <si>
    <t>Aivars Kamarūts</t>
  </si>
  <si>
    <t>ZVA</t>
  </si>
  <si>
    <t>Viktorija Kuplā</t>
  </si>
  <si>
    <t>Smiltenes novada dome</t>
  </si>
  <si>
    <t>Lita Kalniņa</t>
  </si>
  <si>
    <t>Valsts darba inspekcijas pārvalde</t>
  </si>
  <si>
    <t>Sintija Volinko</t>
  </si>
  <si>
    <t>NRC Vaivari</t>
  </si>
  <si>
    <t>Gundega Miķelsone</t>
  </si>
  <si>
    <t>Skrudaliena</t>
  </si>
  <si>
    <t>Natālija Signejeva</t>
  </si>
  <si>
    <t xml:space="preserve"> VARAM/VRAA</t>
  </si>
  <si>
    <t>Lauris Bocš</t>
  </si>
  <si>
    <t>Ineta Zalāne</t>
  </si>
  <si>
    <t>PROSPERO Sabiedriksas attiecības</t>
  </si>
  <si>
    <t>Mudrite Grundule</t>
  </si>
  <si>
    <t xml:space="preserve">SIA ASGS </t>
  </si>
  <si>
    <t>RD Audita un revīzijas pārvaldes iekšējā audita daļas vadītājs</t>
  </si>
  <si>
    <t>Juris Ģiedris</t>
  </si>
  <si>
    <t>Inčukalna ND</t>
  </si>
  <si>
    <t>Baltijas Datoru akadēmija</t>
  </si>
  <si>
    <t>Elīna Plāne</t>
  </si>
  <si>
    <t>Inese Sprukta</t>
  </si>
  <si>
    <t>LP</t>
  </si>
  <si>
    <t>Inga Sproģe</t>
  </si>
  <si>
    <t>LM projekts 9.2.1.1/15/I/001</t>
  </si>
  <si>
    <t>Mārtiņš Nešpors</t>
  </si>
  <si>
    <t>Cēsu novada pašvaldības Attīstības un būvniecības pārvaldes juriste</t>
  </si>
  <si>
    <t>Santa Smiltniece</t>
  </si>
  <si>
    <t>VAS Latvijas Dzelzceļs</t>
  </si>
  <si>
    <t>Kristīne Graudumniece</t>
  </si>
  <si>
    <t>Ludzas medicīnas centrs</t>
  </si>
  <si>
    <t>Juris Bucenieks</t>
  </si>
  <si>
    <t>žurnāls Iepirkumi</t>
  </si>
  <si>
    <t>Dzintra Švarcbaha</t>
  </si>
  <si>
    <t>SIA EK Sistēmas</t>
  </si>
  <si>
    <t>Līga Popova</t>
  </si>
  <si>
    <t>SIA "Baltcom"</t>
  </si>
  <si>
    <t>RD PIKD</t>
  </si>
  <si>
    <t>ĀM &amp; FM</t>
  </si>
  <si>
    <t xml:space="preserve">BDC </t>
  </si>
  <si>
    <t>SIA "Vides serviss"</t>
  </si>
  <si>
    <t>Laila Medin</t>
  </si>
  <si>
    <t>vides serviss</t>
  </si>
  <si>
    <t>Larisa Vilka</t>
  </si>
  <si>
    <t>Stradiņa slimnīca</t>
  </si>
  <si>
    <t>žurnāls Likums un Taisnība</t>
  </si>
  <si>
    <t>Elmārs Barkāns</t>
  </si>
  <si>
    <t>Ilze Krūzīte</t>
  </si>
  <si>
    <t>Kristīne Puriņa</t>
  </si>
  <si>
    <t>Anete Mandeika</t>
  </si>
  <si>
    <t>Ķekava</t>
  </si>
  <si>
    <t>Dovile Lukaviciute</t>
  </si>
  <si>
    <t>VUGD</t>
  </si>
  <si>
    <t>Andrejs Meleško</t>
  </si>
  <si>
    <t xml:space="preserve">Varakļānu novada pašvaldība </t>
  </si>
  <si>
    <t>Aija Sčucka</t>
  </si>
  <si>
    <t>Artūrs Pētersons</t>
  </si>
  <si>
    <t>BDC</t>
  </si>
  <si>
    <t>Rīgas Domes Finanšu dep.</t>
  </si>
  <si>
    <t>Dace Zeime</t>
  </si>
  <si>
    <t>BDA</t>
  </si>
  <si>
    <t>SIA Canders</t>
  </si>
  <si>
    <t>Balvu novada pašvaldība</t>
  </si>
  <si>
    <t>Linda Lapse</t>
  </si>
  <si>
    <t>SIA Vidzemes slimnīca</t>
  </si>
  <si>
    <t>Jekaterina Gelaha</t>
  </si>
  <si>
    <t>Aleksejs Čekalovs</t>
  </si>
  <si>
    <t>Ziemelkurzmes reg.slimn.</t>
  </si>
  <si>
    <t>SIA EGLE RIS</t>
  </si>
  <si>
    <t>AS Ditton pievadķēžu rūpnīca</t>
  </si>
  <si>
    <t>Annija Grūbe</t>
  </si>
  <si>
    <t>Rīga ūdens</t>
  </si>
  <si>
    <t>Irēna Jurisone</t>
  </si>
  <si>
    <t>Sociālās integrācijas valsts aģentūra</t>
  </si>
  <si>
    <t>Svetlana Kazakeviča</t>
  </si>
  <si>
    <t>Datu valsts inspekcija</t>
  </si>
  <si>
    <t>Ludzas slimnīca</t>
  </si>
  <si>
    <t>Sanita Sīle-Aniņa</t>
  </si>
  <si>
    <t>Uldis Vorps</t>
  </si>
  <si>
    <t>Ivars Vilks</t>
  </si>
  <si>
    <t>Līga Peipiņa</t>
  </si>
  <si>
    <t>Agnese Sarma</t>
  </si>
  <si>
    <t>Aigars Greitāns</t>
  </si>
  <si>
    <t>RD (riga.lv)</t>
  </si>
  <si>
    <t>IzM</t>
  </si>
  <si>
    <t>SIA Rīgas karte</t>
  </si>
  <si>
    <t>(IUB iniciatīva) par pasūtītāja statusu</t>
  </si>
  <si>
    <t>10.06. nosūtīta vēstuli, atkārtoti - 07.08.; termiņš - 12.09.</t>
  </si>
  <si>
    <t>Jelgava</t>
  </si>
  <si>
    <t>n/a</t>
  </si>
  <si>
    <t>Uģis Zanders</t>
  </si>
  <si>
    <t>(2293) Atbilde uz lūgumu saskaņot BUJ publicējamo skaidrojumu par nosacījumiem, kad PVS var atzīmēt , ka iepirkums ietver vides aizsardzības prasības</t>
  </si>
  <si>
    <t>Jautājums tiks risināts kopā ar to, kas aktuāls CFLA sakarā. Uzdevums nodots citam kolēģim.</t>
  </si>
  <si>
    <t>Rīgas Meži</t>
  </si>
  <si>
    <t>Kristīne Megne</t>
  </si>
  <si>
    <t>Ventspils dome</t>
  </si>
  <si>
    <t>Z-kurzemes reģ. slimnīca</t>
  </si>
  <si>
    <t>B.Putniņa</t>
  </si>
  <si>
    <t>R.K.</t>
  </si>
  <si>
    <t>SIA Saltavots</t>
  </si>
  <si>
    <t>Silvija Zaharāne</t>
  </si>
  <si>
    <t>L.E.</t>
  </si>
  <si>
    <t>K.A.</t>
  </si>
  <si>
    <t>L.V.</t>
  </si>
  <si>
    <t>KP</t>
  </si>
  <si>
    <t>Bruno Bresis</t>
  </si>
  <si>
    <t>Juris Bolotovs</t>
  </si>
  <si>
    <t>Ivars Rubenis</t>
  </si>
  <si>
    <t>SIA Rīgas meži</t>
  </si>
  <si>
    <t>RECK</t>
  </si>
  <si>
    <t>K.M.</t>
  </si>
  <si>
    <t>I.K.</t>
  </si>
  <si>
    <t>Edgars Švirksts</t>
  </si>
  <si>
    <t>Riga.lv</t>
  </si>
  <si>
    <t>VAS LVTRC</t>
  </si>
  <si>
    <t>Latvijas hidromelioratīvo būvnieku asociācija</t>
  </si>
  <si>
    <t>Angelika Bondare</t>
  </si>
  <si>
    <t>Līvānu novada dome</t>
  </si>
  <si>
    <t>Aiga Balule</t>
  </si>
  <si>
    <t>Biomed</t>
  </si>
  <si>
    <t>RDMV</t>
  </si>
  <si>
    <t>Zuzanna Priede</t>
  </si>
  <si>
    <t>Sigita Biseniece</t>
  </si>
  <si>
    <t>Krista Vula</t>
  </si>
  <si>
    <t>Jelgavas pils.pašvaldība</t>
  </si>
  <si>
    <t>DVI</t>
  </si>
  <si>
    <t>Agita Silniece</t>
  </si>
  <si>
    <t>Oskars Podnieks</t>
  </si>
  <si>
    <t>VAS LVRTC</t>
  </si>
  <si>
    <t xml:space="preserve">Līga Mazbērziņa </t>
  </si>
  <si>
    <t>Ārija Vecmane</t>
  </si>
  <si>
    <t>Elektronikas un datorzinātņu institūts</t>
  </si>
  <si>
    <t>Eva Sokolova</t>
  </si>
  <si>
    <t>Ilze Kampa</t>
  </si>
  <si>
    <t>SIA Sanart</t>
  </si>
  <si>
    <t>novartis</t>
  </si>
  <si>
    <t>Armands Britāns</t>
  </si>
  <si>
    <t>LDZ</t>
  </si>
  <si>
    <t>Inese Meiere</t>
  </si>
  <si>
    <t>Saulkrasti</t>
  </si>
  <si>
    <t>Gints Plečers</t>
  </si>
  <si>
    <t>Inese Zarāne-Brokāne</t>
  </si>
  <si>
    <t>Zane Gorškova</t>
  </si>
  <si>
    <t>Daugavas stadions</t>
  </si>
  <si>
    <t>Dana Piļeva</t>
  </si>
  <si>
    <t>Salienas pagasta pārvalde</t>
  </si>
  <si>
    <t>Jāzeps Valters</t>
  </si>
  <si>
    <t>Sandra Čakša</t>
  </si>
  <si>
    <t>A.R</t>
  </si>
  <si>
    <t>Jelgavas novada pašvaldība</t>
  </si>
  <si>
    <t>Sanita Aunina</t>
  </si>
  <si>
    <t>D.K.</t>
  </si>
  <si>
    <t>Karīna Bartkevica</t>
  </si>
  <si>
    <t>Jēkabpils pils.pašvaldība</t>
  </si>
  <si>
    <t>LMA</t>
  </si>
  <si>
    <t>Ramona Lesničenoka</t>
  </si>
  <si>
    <t>Nautrēnu pagasts</t>
  </si>
  <si>
    <t>Inese Adijāne</t>
  </si>
  <si>
    <t>Sigita Pauliņa</t>
  </si>
  <si>
    <t>Herberts Bucenieks</t>
  </si>
  <si>
    <t>viespētniece</t>
  </si>
  <si>
    <t>LLKC</t>
  </si>
  <si>
    <t>Sandra Briede</t>
  </si>
  <si>
    <t>Rezekn.pils.dome</t>
  </si>
  <si>
    <t>Inese Dukaļska</t>
  </si>
  <si>
    <t>SIA Sabiedriskais autobuss</t>
  </si>
  <si>
    <t>J.T.</t>
  </si>
  <si>
    <t>SIA RAKUS (pārsūtīts EM)</t>
  </si>
  <si>
    <t>(3060) autoruzraudzība/projektēš. PIL 8_7_2</t>
  </si>
  <si>
    <t>Inga Vējiņa</t>
  </si>
  <si>
    <t>Krists Bergans-Berģis</t>
  </si>
  <si>
    <t>žurnāls IR</t>
  </si>
  <si>
    <t>Indra Sprance</t>
  </si>
  <si>
    <t>Alīna Bogdanova-Uzkliņģe</t>
  </si>
  <si>
    <t>(2857) Par prasību pieredzes apliecināšanai</t>
  </si>
  <si>
    <t>(2869) par iestāšanos lietā C-561/19 Consorzio Italina Management e Catania</t>
  </si>
  <si>
    <t xml:space="preserve"> (e-pasts bez paraksta)</t>
  </si>
  <si>
    <t>Rolands Ribozols</t>
  </si>
  <si>
    <t>(2843) par, iespējams, nesamērīgi dārgu Valmieras cietuma remontu</t>
  </si>
  <si>
    <t>Pārsūtīts TM in IeVP</t>
  </si>
  <si>
    <t>Biedrība "Latvijas Paralimpiskā komiteja"</t>
  </si>
  <si>
    <t>(2831) par tiesību normas piemērošanu metu konkursā (žurijas komisijas kvalifikācija)</t>
  </si>
  <si>
    <t>A.Š.</t>
  </si>
  <si>
    <t>Alvis Šķenders</t>
  </si>
  <si>
    <t>(2917) par datortehnikas iepirkumu (kā to veikt EEZ/NFI projektā)</t>
  </si>
  <si>
    <t xml:space="preserve">Atbildēts telefoniski12.09.; jautā biedrība "Drošā māja", kas esot MK 104 subjekts </t>
  </si>
  <si>
    <t xml:space="preserve">Finanšu ministrija (OECD drafts) </t>
  </si>
  <si>
    <t>(2878) OECD drafts</t>
  </si>
  <si>
    <t>Inese Brokāne-Zarāne</t>
  </si>
  <si>
    <t>(2792) MK rīcības plāna izpilde</t>
  </si>
  <si>
    <t>A.M.</t>
  </si>
  <si>
    <t>Anita Maksima</t>
  </si>
  <si>
    <t xml:space="preserve">(2811) zemsliekšņa līgumu publicēšana </t>
  </si>
  <si>
    <t>G.Sproģis</t>
  </si>
  <si>
    <t>(2848) Par ceļa karti BIM ieviešanai Latvijā</t>
  </si>
  <si>
    <t>(2973) pārtraukt vai turpināt ja nav saimnieciski izdevīgi</t>
  </si>
  <si>
    <t>(2799) tiesību aktu tulkojumu pieprasījums IV ceturksnim</t>
  </si>
  <si>
    <t>Liepājas namu apsaimniekotājs</t>
  </si>
  <si>
    <t>(2813) grozījumi ieprirk.dokumen.</t>
  </si>
  <si>
    <t xml:space="preserve">Daugavpils pilsētas dome </t>
  </si>
  <si>
    <t xml:space="preserve">(2838) skaidorjums par PIL 41(11) </t>
  </si>
  <si>
    <t>Latvijas ģeotelpiskās informācijas aģentūra</t>
  </si>
  <si>
    <t>(2865) par pretenzijām uz atlikto grozu</t>
  </si>
  <si>
    <t>Inese Kampa</t>
  </si>
  <si>
    <t>(2822) paraksttiesīgā persona</t>
  </si>
  <si>
    <t>(2856) prasība nolikumā - parādsaistības pret pasūtītāju</t>
  </si>
  <si>
    <t>A.</t>
  </si>
  <si>
    <t>Anete</t>
  </si>
  <si>
    <t>(2930) nolikuma prasības &amp; tikšanās</t>
  </si>
  <si>
    <t>Rīgas pašvaldības dz m p k</t>
  </si>
  <si>
    <t>Karīna Granateka</t>
  </si>
  <si>
    <t>(2920) par apmacībām</t>
  </si>
  <si>
    <t>RTRIT</t>
  </si>
  <si>
    <t>ilze čiruhina</t>
  </si>
  <si>
    <t>(2900) par nekvalitatīvu līguma izpildi</t>
  </si>
  <si>
    <t>(2875) Informācijas pieprasījums</t>
  </si>
  <si>
    <t>saskaņot ar E. Muginu</t>
  </si>
  <si>
    <t>SIA Rēzeknes Namsaimnieks</t>
  </si>
  <si>
    <t>(2840) par iepirkuma līguma grozījumiem</t>
  </si>
  <si>
    <t>Aknīstes novada pašvaldības administrācija</t>
  </si>
  <si>
    <t>(2836) par iepirkuma organizēšanu</t>
  </si>
  <si>
    <t>ALS (FM) / LU</t>
  </si>
  <si>
    <t>Jānis Ikstens</t>
  </si>
  <si>
    <t>(2827) izdevig.piedav.</t>
  </si>
  <si>
    <t>nosūtīts FM I.Cirsei</t>
  </si>
  <si>
    <t>RD ĪD</t>
  </si>
  <si>
    <t>INgrīda Dilba</t>
  </si>
  <si>
    <t>(2994) kad pircēja profilā jāpublicē SP norises ziņojums?</t>
  </si>
  <si>
    <t>Evita Grudule</t>
  </si>
  <si>
    <t>(2980) par PIL 4.panta pirmo daļu</t>
  </si>
  <si>
    <t>(2929) informācija UR par sankcijām</t>
  </si>
  <si>
    <t>Iļja Zaharovs</t>
  </si>
  <si>
    <t>(2867) par finanšu piedāvājuma labošanu</t>
  </si>
  <si>
    <t>compensa</t>
  </si>
  <si>
    <t>Uldze Valkovska</t>
  </si>
  <si>
    <t>(2889) par garantijas prasībām</t>
  </si>
  <si>
    <t>(3043) par OECD 3. fāzes novērtējuma ziņojuma saskaņošanu</t>
  </si>
  <si>
    <t>(3103) PIL 19_3</t>
  </si>
  <si>
    <t>Jānis Streipa</t>
  </si>
  <si>
    <t>(2872) par tehnisko piedāvājumu</t>
  </si>
  <si>
    <t>sask. KD</t>
  </si>
  <si>
    <t>(3096) precizējoši jautžjumi par sankciju pārbaudi</t>
  </si>
  <si>
    <t>CSECOE</t>
  </si>
  <si>
    <t>Alvils Švēde</t>
  </si>
  <si>
    <t>(2879) par PIl 46.(4) piemērošanu</t>
  </si>
  <si>
    <t>L.Ž-S</t>
  </si>
  <si>
    <t>Laura Žukovska-Supe</t>
  </si>
  <si>
    <t>(3076) Par atvēršanas sanāksmi un prasībām</t>
  </si>
  <si>
    <t>S.J.</t>
  </si>
  <si>
    <t>(3077) par iepriekšēju iesaisti</t>
  </si>
  <si>
    <t>(2992) papildu dokumenti iepirkuma SIF 2019/7 norises pārbaudei</t>
  </si>
  <si>
    <t>(2925) par iepirkuma SIF 2019/7 norises pirmspārbaudi</t>
  </si>
  <si>
    <t>(3095) dalība Konsultē vispirms forumā 2019</t>
  </si>
  <si>
    <t>(3164) Nulles birokrātijas pieejas ievērošana (san./disk. 16.10.2019)</t>
  </si>
  <si>
    <t>16.10 sanāksme FM telpās</t>
  </si>
  <si>
    <t>(3079) par nodokļu parādu pārbaudi un piedāvājuma vērtēšanu</t>
  </si>
  <si>
    <t>Identisks (3186)</t>
  </si>
  <si>
    <t>Pļaviņu novada dome</t>
  </si>
  <si>
    <t>Ineta Kaļva</t>
  </si>
  <si>
    <t>(3140) par neiesniegtu pieteikuma vēstuli</t>
  </si>
  <si>
    <t>Asnāte Šmagre</t>
  </si>
  <si>
    <t>(3097) par pieredzes vērtēšanu</t>
  </si>
  <si>
    <t>0kt.10</t>
  </si>
  <si>
    <t>AS Citadeles projekti</t>
  </si>
  <si>
    <t>Normunds Sondors</t>
  </si>
  <si>
    <t>(3009) Juridisko pakalpojumu iepirkums</t>
  </si>
  <si>
    <t>(2942) par grozījumiem būvprojektā</t>
  </si>
  <si>
    <t>SIA CatchSmart</t>
  </si>
  <si>
    <t>Linda Murāne</t>
  </si>
  <si>
    <t>(3158) konkursa proc. ar sarunām</t>
  </si>
  <si>
    <t>Rēzeknes tehnikums</t>
  </si>
  <si>
    <t>Līga Murāne</t>
  </si>
  <si>
    <t>(3083) nevar atļauties visas daļas, kā slēgt līgumu</t>
  </si>
  <si>
    <t>(3108) par FM stratēģija izstrādi</t>
  </si>
  <si>
    <t>A.K.</t>
  </si>
  <si>
    <t>Aigars Kauliņš</t>
  </si>
  <si>
    <t>(2908) par būvniecības iepirkumiem</t>
  </si>
  <si>
    <t>saskaņot ar E. Muginu, D. Gaili</t>
  </si>
  <si>
    <t>Liepājas pils.pašvald.</t>
  </si>
  <si>
    <t>(29890 Sankciju pārbaude/drukāt info?</t>
  </si>
  <si>
    <t>SIA Liepājas namu apsaimniekotājs</t>
  </si>
  <si>
    <t>Kārlis Beihmanis</t>
  </si>
  <si>
    <t>(3168) Par PIL 43. panta piemērošanu</t>
  </si>
  <si>
    <t>Viļānu novada pašv.</t>
  </si>
  <si>
    <t>Agnese Gailuma</t>
  </si>
  <si>
    <t>(3151) PIL 9.pants, nevēlas slēgt līgumu ar pretendnetu, kas lauzis līgumu</t>
  </si>
  <si>
    <t>(3063) uzņēmuma pārdošana/saist.pārņemšana</t>
  </si>
  <si>
    <t>Viļaka</t>
  </si>
  <si>
    <t>(3104) par pārrakstīšanās kļūdu</t>
  </si>
  <si>
    <t>CP</t>
  </si>
  <si>
    <t>Artūrs Grēviņš</t>
  </si>
  <si>
    <t>(2984) par reģistrāciju Būvkomersantu reģistrā</t>
  </si>
  <si>
    <t>(3006) par PIL 11.p</t>
  </si>
  <si>
    <t>Agnese Jurevica</t>
  </si>
  <si>
    <t>(3120) Par piesaistītajiem speciālistiem</t>
  </si>
  <si>
    <t>SIA BIS S</t>
  </si>
  <si>
    <t>(2931) par maksimālās cenas norādīšanu</t>
  </si>
  <si>
    <t>S.M.</t>
  </si>
  <si>
    <t>(3107) Par vērtēšanas kritērijiem</t>
  </si>
  <si>
    <t>VAS Latv.pasts</t>
  </si>
  <si>
    <t>(3170) MK 187 16.punkts</t>
  </si>
  <si>
    <t>J.G.</t>
  </si>
  <si>
    <t>(3020) Par ēdināšanas iepirkumiem</t>
  </si>
  <si>
    <t>VAS "Starptautiskā lidosta Rīga"</t>
  </si>
  <si>
    <t>(3069) par skaidrojuma sniegšanu</t>
  </si>
  <si>
    <t>EDUS skat. E.Muginas viedokli</t>
  </si>
  <si>
    <t>(3022) CPV, grozījumi, vv</t>
  </si>
  <si>
    <t xml:space="preserve">Tele2 </t>
  </si>
  <si>
    <t>(3038) Tele2 iebildumi par prasībām ieoirkumos</t>
  </si>
  <si>
    <t>Dace Bite</t>
  </si>
  <si>
    <t>(3157) par Iem noslēgto VV</t>
  </si>
  <si>
    <t>Latvijas Zvērinātu revidentu asociācija</t>
  </si>
  <si>
    <t>(3088) par prasību zvērinātam revidentam ACCA sertifikāts RD iepirkumos</t>
  </si>
  <si>
    <t>līdz 02.10. jāizpēta, vai kādā no RD kapitālsabiedrību un aģentūru izsludinātajiem iepirkumiem pēc 28.augusta ir šāda prasība tikusi iekļauta</t>
  </si>
  <si>
    <t>GROW-COMMITTEES-PP</t>
  </si>
  <si>
    <t>(2902) Working paper to the attention of the COMMISSION’S GOVERNMENT EXPERTS GROUP ON PUBLIC PROCUREMENT</t>
  </si>
  <si>
    <t>(3109) VAS Valsts nekustamie īpašumi priekšlikumi PIL grozījumiem</t>
  </si>
  <si>
    <t>sadarbībā ar FM</t>
  </si>
  <si>
    <t>(3130) par lidostas Rīga slēgtajiem līgumiem</t>
  </si>
  <si>
    <t>Signe/Inta</t>
  </si>
  <si>
    <t>skaidrojuma sagatavošana par ZPI prasību piemērošanu attiecībā uz ēdināšanas pakalpojumiem, kas tiek sniegti konferenču un semināru ietvaros</t>
  </si>
  <si>
    <t>sadarbībā ar VARAM</t>
  </si>
  <si>
    <t>D.Zariņa-Zviedre</t>
  </si>
  <si>
    <t>(3202) SIF iepirkuma SIF 2019/7 norises pārbaude</t>
  </si>
  <si>
    <t>nov.o3</t>
  </si>
  <si>
    <t>(3186) Par nodokļu parāda neesamības apliecināšanu</t>
  </si>
  <si>
    <t>Identisks (3079)</t>
  </si>
  <si>
    <t>(3185) par rīkojuma projektu „Grozījumi Ministru kabineta 2017.gada 25.aprīļa rīkojumā Nr.202 „Par Alternatīvo degvielu attīstības plānu 2017.-2020.gadam" (VSS-650)</t>
  </si>
  <si>
    <t>starpinstitūciju sanāksme 10.10.</t>
  </si>
  <si>
    <t>(3246) dalība semināros</t>
  </si>
  <si>
    <t>(3215) FM DP izpilde</t>
  </si>
  <si>
    <t>R.Breikša</t>
  </si>
  <si>
    <t>(3227) sankcijas 104</t>
  </si>
  <si>
    <t xml:space="preserve">S.M. </t>
  </si>
  <si>
    <t>Sigita Muižniece</t>
  </si>
  <si>
    <t>(3178) PIL 42 &amp; SPSIL 52 - norma par balstīšanos piegādes līgumos</t>
  </si>
  <si>
    <t>Iluta Rudusāne</t>
  </si>
  <si>
    <t>(3243) PIL 9.panta divdesmitā daļa - vai piedāvājumi iesniedzami EIS</t>
  </si>
  <si>
    <t>Mārupes dome</t>
  </si>
  <si>
    <t>Inga ķemere</t>
  </si>
  <si>
    <t>(3201) par pieredzes summēšanu</t>
  </si>
  <si>
    <t>Sask. ar E.Mugina</t>
  </si>
  <si>
    <t>L.D.</t>
  </si>
  <si>
    <t>Līga Dadzīte</t>
  </si>
  <si>
    <t>(3287) Par cenu aptauju</t>
  </si>
  <si>
    <t>Pārsūtīt LAD</t>
  </si>
  <si>
    <t>Inga Ķemere</t>
  </si>
  <si>
    <t>(3201) par pieredzes vērtēšanu</t>
  </si>
  <si>
    <t>Māris Beļaunieks</t>
  </si>
  <si>
    <t>(3180) iepirkuma komisijas izveide</t>
  </si>
  <si>
    <t>J.K.</t>
  </si>
  <si>
    <t>Jānis Kivlinieks</t>
  </si>
  <si>
    <t>(3309) Par tehnisko specifikāciju iepirkumam VMD 2019/16</t>
  </si>
  <si>
    <t>viedoklis no auto asociācijas</t>
  </si>
  <si>
    <t>RD Satiksmes departaments</t>
  </si>
  <si>
    <t>(3237) Par tehniskajām specifikācijām un standartiem</t>
  </si>
  <si>
    <t xml:space="preserve">Veselības ministrija </t>
  </si>
  <si>
    <t>Areta Dzēreve,</t>
  </si>
  <si>
    <t>(3276) par CPV kodiem</t>
  </si>
  <si>
    <t>Anda Pleiksne</t>
  </si>
  <si>
    <t>(3348) Audita iepirkums</t>
  </si>
  <si>
    <t>Tatjana Krone</t>
  </si>
  <si>
    <t>(3195) SP ar publiāciju norise</t>
  </si>
  <si>
    <t>sak.Dace</t>
  </si>
  <si>
    <t>(3299) par septembrī publicētajiem spriedumiem</t>
  </si>
  <si>
    <t>(3192) par PIL 4.panta pirmās daļas 2. punkta piemērošanu</t>
  </si>
  <si>
    <t>Aiga Graudiņa</t>
  </si>
  <si>
    <t>(3274) Par iepirkumu plānošanu, ja iestāde īsteno ES fondu u.c. finansētus projektus</t>
  </si>
  <si>
    <t>(3350) info par publisko  investīciju projektem</t>
  </si>
  <si>
    <t>(3334) EST lieta C-598/19 Conacee</t>
  </si>
  <si>
    <t>(3370) plāna projekts Gaisa piesārņojuma samazināšanas rīcības plāna 2019.-2030.gadam VSS-528</t>
  </si>
  <si>
    <t>(3394) konceptuālais ziņojuma projkets Zemes konsolidācijas ieviešana Latvijā VSS-1069</t>
  </si>
  <si>
    <t>(3141) par iepirkuma līguma grozījumiem</t>
  </si>
  <si>
    <t>(3330) Par informācijas sniegšanu (iespējams interešu konflikts iepirkuma komisijas darbā)</t>
  </si>
  <si>
    <t>Inga Linuža</t>
  </si>
  <si>
    <t>(3351) Par balstīšanos</t>
  </si>
  <si>
    <t>I.A-K</t>
  </si>
  <si>
    <t>(3353) Kvalifikācijas prasības</t>
  </si>
  <si>
    <t>IUB iniciācijas vēstule saistībā ar (Edus Nr. 3088) prasību zvērinātam revidentam ACCA sertifikāts RD iepirkumos</t>
  </si>
  <si>
    <t>(3345) par RNP veiktajām sarunu procedūrām</t>
  </si>
  <si>
    <t>Valsts robežsardzes koledža</t>
  </si>
  <si>
    <t>Gita Kalniņa</t>
  </si>
  <si>
    <t>(3364) Par CPV kodu</t>
  </si>
  <si>
    <t>saskaņot ar E. Mozgu</t>
  </si>
  <si>
    <t>Karīna Zencova</t>
  </si>
  <si>
    <t>(3363) Par tehnisko specifikāciju</t>
  </si>
  <si>
    <t>sask. ar I.Vingri, E.Rubeni</t>
  </si>
  <si>
    <t>(3435) par informācijas sniegšanu</t>
  </si>
  <si>
    <t>D. Ozola, L. Boče</t>
  </si>
  <si>
    <t>Vineta Muižniece</t>
  </si>
  <si>
    <t>(3344) PIL 3.panta izņēmums</t>
  </si>
  <si>
    <t>(3415) iestāšanās lietā C-635/19</t>
  </si>
  <si>
    <t>IVARS Pauska</t>
  </si>
  <si>
    <t xml:space="preserve">(3211) grozījumu tulkojums PPPL </t>
  </si>
  <si>
    <t>RD Īpašuma departaments</t>
  </si>
  <si>
    <t>(3480) par zvērināta revidenta ACCA kvalifikācijas prasības atbilstību</t>
  </si>
  <si>
    <t>sask.E.Mugina; noskaidrot no LZRA, vai viņi ir informēti</t>
  </si>
  <si>
    <t>(3444) par grozījumiem MK Noteikumos Nr.102</t>
  </si>
  <si>
    <t>SIA Autobrava</t>
  </si>
  <si>
    <t>(3448) par prasību dzinēja tilpumam</t>
  </si>
  <si>
    <t>SIA Attistibas ritenis</t>
  </si>
  <si>
    <t>(3517) Par EIS kļūdu</t>
  </si>
  <si>
    <t>pārsūtīt VRAA</t>
  </si>
  <si>
    <t>(3355) Par līguma grozījumiem</t>
  </si>
  <si>
    <t>Ekonomikas ministrija/ FM ALS</t>
  </si>
  <si>
    <t>(3488/3508/3511/) Atzinums par Informatīvo ziņojumu (EXPO)</t>
  </si>
  <si>
    <t>Gunta Landsmane</t>
  </si>
  <si>
    <t>(3385) līguma publicēšana EIS konk.proc.ar sarun.</t>
  </si>
  <si>
    <t>Durbes novada pašvaldība</t>
  </si>
  <si>
    <t>(3452) par iepirkuma izbeigšanu/pārtraukšanu</t>
  </si>
  <si>
    <t>Valsts meža dienests</t>
  </si>
  <si>
    <t>(3451) par prasību dzinēja tilpumam</t>
  </si>
  <si>
    <t>sazināties ar Auto Asociāciju</t>
  </si>
  <si>
    <t>VAS Tiesu namu aģentūra</t>
  </si>
  <si>
    <t>(3397) par kvalifikācijas prasībām</t>
  </si>
  <si>
    <t>(3209) tirgus izpēte/nesmiedz info</t>
  </si>
  <si>
    <t>Liepāja</t>
  </si>
  <si>
    <t>Māra Hermane</t>
  </si>
  <si>
    <t>(3597) par PLG</t>
  </si>
  <si>
    <t>Līga Egle</t>
  </si>
  <si>
    <t>(3406) MK 442 36.1 prasības</t>
  </si>
  <si>
    <t>(3494) par grozījumu veikšanu</t>
  </si>
  <si>
    <t>(3538) grozījumi MK noteikumos Nr. 75</t>
  </si>
  <si>
    <t>Lielvārdes Remte</t>
  </si>
  <si>
    <t>Matīss Heknke</t>
  </si>
  <si>
    <t xml:space="preserve">(3483) PIL jumta nomaiņa </t>
  </si>
  <si>
    <t>(3458) Gada balvas žūrija</t>
  </si>
  <si>
    <t>Latvijas Ostu, tranzīta un loģistikas padome</t>
  </si>
  <si>
    <t>Baiba Jirgena</t>
  </si>
  <si>
    <t>(3529) Par publiskā iepirkuma veikšanu (kuru NA piemērot)</t>
  </si>
  <si>
    <t>(3288) PIL_61_3_4</t>
  </si>
  <si>
    <t>Gulbenes novada pašvaldība</t>
  </si>
  <si>
    <t>Gunda Krikova</t>
  </si>
  <si>
    <t>(3450) par metu konkursu</t>
  </si>
  <si>
    <t>(3541) vai līguma grozījumi jāizvērtē iepirkuma komisija</t>
  </si>
  <si>
    <t>(3402) Par pastnieku degvielas iegādi latvijas teritorijā</t>
  </si>
  <si>
    <t>Tieslietu ministrija (ALS)</t>
  </si>
  <si>
    <t>(3302) par nostājas sagatavošanu pārk.procedūrai</t>
  </si>
  <si>
    <t>(3419) par iepirkuma procedūru pasūtītāja finansētiem projektiem</t>
  </si>
  <si>
    <t>(3664) par finansu pied.papildināšanau</t>
  </si>
  <si>
    <t>(3523) par datubāzes abonēšanu</t>
  </si>
  <si>
    <t>M.U.</t>
  </si>
  <si>
    <t>(3374) ADJIL, PIL dažādi, EIS, nodokļi, sankcijas</t>
  </si>
  <si>
    <t>Babītes vidusskola</t>
  </si>
  <si>
    <t>(3532) Par informācijas sniegšanu</t>
  </si>
  <si>
    <t>Ergo</t>
  </si>
  <si>
    <t>(3487) par prasībām nolikumā</t>
  </si>
  <si>
    <t>Ventspils reiss</t>
  </si>
  <si>
    <t>(3567) SP piemērošana</t>
  </si>
  <si>
    <t>(3614) Jautājumi no Dānijas vētsniecības par tulkošanas pakalpojumu iepirkšanu</t>
  </si>
  <si>
    <t>(3658) degvielas cenas</t>
  </si>
  <si>
    <t>IVVD</t>
  </si>
  <si>
    <t>Līva Tauriņa</t>
  </si>
  <si>
    <t>(3657) PIL 2.pielikums</t>
  </si>
  <si>
    <t>(3648) Par NAP2027 investīciju pasākumu precizējumiem</t>
  </si>
  <si>
    <t>FM ALS: SM</t>
  </si>
  <si>
    <t>(3676) Precizētais projekts Par precizēto Ministru Kabineta rīkojuma projektu "Grozījumi Ministru kabineta 2017.gada 25.aprīļa rīkojumā Nr.202</t>
  </si>
  <si>
    <t>(3656) NA izv'ele - PIL vs ADJIL</t>
  </si>
  <si>
    <t>ALS:CFLA</t>
  </si>
  <si>
    <t>(3678)par PPP</t>
  </si>
  <si>
    <t>sask.Z.Vīksne</t>
  </si>
  <si>
    <t>(3662) EST oktobra mēneša spriedumi</t>
  </si>
  <si>
    <t xml:space="preserve">(3714) par Ogres iepirkumu </t>
  </si>
  <si>
    <t>(3692) precizētais tulkojums PPPL</t>
  </si>
  <si>
    <t>vnī</t>
  </si>
  <si>
    <t>Paula Ozoliņa</t>
  </si>
  <si>
    <t>(3620) par līguma grozījumiem</t>
  </si>
  <si>
    <t>līga eze</t>
  </si>
  <si>
    <t>(3696) cpv kodi</t>
  </si>
  <si>
    <t>Evija Šefere</t>
  </si>
  <si>
    <t>(3715) protokolu izsniegšana</t>
  </si>
  <si>
    <t>Rīgas domes MVD</t>
  </si>
  <si>
    <t>(3703) par atkritumiem</t>
  </si>
  <si>
    <t>J.O.</t>
  </si>
  <si>
    <t>Jānis Ozoliņš</t>
  </si>
  <si>
    <t>(3697) vai jāsummē papīrs un kancelejas preces</t>
  </si>
  <si>
    <t>PSIA Ventspils labiekārtošanas kombināts</t>
  </si>
  <si>
    <t>(3736) par konkursa procedūru ar sarunām</t>
  </si>
  <si>
    <t>K.B.</t>
  </si>
  <si>
    <t>(3766) Par vēstules pārsūtīšanu</t>
  </si>
  <si>
    <t>IK Smaragdi</t>
  </si>
  <si>
    <t>(3583) Par piedāvājuma vērtēšanu</t>
  </si>
  <si>
    <t>(3694) par finanšu prasību</t>
  </si>
  <si>
    <t>jWEB darbiņi</t>
  </si>
  <si>
    <t>izmēģināt ievadīt tekstu uc lietas jweb lapā</t>
  </si>
  <si>
    <t>ilze kalve</t>
  </si>
  <si>
    <t>(3695) auto iepirkums</t>
  </si>
  <si>
    <t>Velve SIA</t>
  </si>
  <si>
    <t>(3586) apakšuzņ.piesaiste biedra sastāvā</t>
  </si>
  <si>
    <t>(3674) atkritumi Rīgā</t>
  </si>
  <si>
    <t>Viļānu ND</t>
  </si>
  <si>
    <t>(3727) Vai ir iespējams sniegt skaidrojumu par  to vai ir pieļaujams, ka pretendents iesniedz piedāvājumu iepirkumam, bet tajā pašā laikā šis pretendents ir piesaistīts kā apakšuzņēmējs  citam pretendentam tā paša iepirkuma ietvaros.?</t>
  </si>
  <si>
    <t>sask.D.Gaile &amp; E.Mugina</t>
  </si>
  <si>
    <t>(3729) SPSL piemērošana dzeramā ūdens apgādē</t>
  </si>
  <si>
    <t>I.L.</t>
  </si>
  <si>
    <t>(3747) Par iepirkuma līgumu publicēšanu</t>
  </si>
  <si>
    <t>Vineta Kiršteine</t>
  </si>
  <si>
    <t>(3744) izslēgš.noteikumu nepārbaudīšana admin.slogs</t>
  </si>
  <si>
    <t>Laila Spaliņa</t>
  </si>
  <si>
    <t>(3878) par Rīgas domes atkrituemim</t>
  </si>
  <si>
    <t>S.S.</t>
  </si>
  <si>
    <t>Sendija Rakova</t>
  </si>
  <si>
    <t>(3772) Par tirgus izpēti</t>
  </si>
  <si>
    <t>N.N.</t>
  </si>
  <si>
    <t>Normunds Naglis</t>
  </si>
  <si>
    <t>(3781) Par PIL piemērošanu</t>
  </si>
  <si>
    <t>I.G.</t>
  </si>
  <si>
    <t>(3772) Par nodokļu parādiem</t>
  </si>
  <si>
    <t>sagatavot sākotnējos 5 gb jautājumus un atbildes čatbotam</t>
  </si>
  <si>
    <t>&amp; E.Mozga</t>
  </si>
  <si>
    <t xml:space="preserve">Niklas Tideklev </t>
  </si>
  <si>
    <t>(3846) soc.atbild. iepirkuma piemēri LV</t>
  </si>
  <si>
    <t>SASK.AR E.Mozga</t>
  </si>
  <si>
    <t>Nautrenu pag.</t>
  </si>
  <si>
    <t>(3858) cpv kods “Silto smilšu iekārtas piegāde un uzstādīšana”</t>
  </si>
  <si>
    <t>Dina Smilktena</t>
  </si>
  <si>
    <t>(3758) nominētais apakšuzņēmējs Bombardier</t>
  </si>
  <si>
    <t>SIA Rīgas acs</t>
  </si>
  <si>
    <t>(3681) par statusu</t>
  </si>
  <si>
    <t>sadarbībā ar K.Jonikānu</t>
  </si>
  <si>
    <t>Anfris Šķersters</t>
  </si>
  <si>
    <t>(3720) par pieredzes apliecināšanu</t>
  </si>
  <si>
    <t>(3732) PIL 3(6) izņēmums</t>
  </si>
  <si>
    <t>A.C.</t>
  </si>
  <si>
    <t>Arnolds Celitāns</t>
  </si>
  <si>
    <t>Valsts kapitālsabiedrība veic izsoli nesaskaņotai terasei</t>
  </si>
  <si>
    <t>Edz līnijas</t>
  </si>
  <si>
    <t>(3863) apmakas kārtības maiņa/līguma grožijumi</t>
  </si>
  <si>
    <t>A.L.</t>
  </si>
  <si>
    <t>Annija Līva</t>
  </si>
  <si>
    <t>(3912) par SP</t>
  </si>
  <si>
    <t>(3887) iestāšanās lietā C-721/19 Sisal</t>
  </si>
  <si>
    <t xml:space="preserve">(3886) iestāšanās lietā C-387/19 RTS infra </t>
  </si>
  <si>
    <t>Biedrība "SPEEDWAY GRAND PRIX of Latvia"</t>
  </si>
  <si>
    <t>(3813) Par iepirkuma procedūru un tās piemērošanas kārtību  finansētiem projektiem</t>
  </si>
  <si>
    <t>Pārsūtīts FM un informēta biedrība.</t>
  </si>
  <si>
    <t>Cēsu pašvaldība</t>
  </si>
  <si>
    <t>(3721) viens speciālusts divos piedāvājumos</t>
  </si>
  <si>
    <t>sask.ar I.Vingre, D.Gaile</t>
  </si>
  <si>
    <t>V.V.</t>
  </si>
  <si>
    <t>Vineta Vīksna</t>
  </si>
  <si>
    <t>(3789) par pretendenta nepievienoto tāmi</t>
  </si>
  <si>
    <t>O.M.</t>
  </si>
  <si>
    <t>Olga Meldrāja</t>
  </si>
  <si>
    <t>(3784) Par būvprojekta izstrādātāja dalību iepirkumā</t>
  </si>
  <si>
    <t>Laura Meijere</t>
  </si>
  <si>
    <t>(3854) Viedoklis par atklātu konkursu "Telpu uzkopšana"(TM 2019/13)</t>
  </si>
  <si>
    <t>Agnese, Signe</t>
  </si>
  <si>
    <t>Svetlana Krūmiņa</t>
  </si>
  <si>
    <t>(3920) intyer.konfl.</t>
  </si>
  <si>
    <t>sask. ar EM.Muginu</t>
  </si>
  <si>
    <t>Viktorija Kairova</t>
  </si>
  <si>
    <t>(3867) Par viedokļa sniegšanu</t>
  </si>
  <si>
    <t>Artis Ozoliņš</t>
  </si>
  <si>
    <t>(3759) jWEB vienotās platformas mājasdarbs - excel tabula</t>
  </si>
  <si>
    <t>jaunā DigitDG</t>
  </si>
  <si>
    <t>rtrit</t>
  </si>
  <si>
    <t>ilze pilāne</t>
  </si>
  <si>
    <t>(3917) par PiL 42. panta 11 daļu</t>
  </si>
  <si>
    <t>I.Ķ.</t>
  </si>
  <si>
    <t>Indra Ķempe</t>
  </si>
  <si>
    <t>(3876) LMMDV piebūve un projektēšana</t>
  </si>
  <si>
    <t xml:space="preserve">ZMNĪ </t>
  </si>
  <si>
    <t>(3906) par sadardzinājumu</t>
  </si>
  <si>
    <t>sask.ar E.Muginu; I. Vingre</t>
  </si>
  <si>
    <t>(3823) par pirmspārbaudes atzinumu Eiropas Atbalsta fonda vistrūcīgākajām personām ietvaros</t>
  </si>
  <si>
    <t xml:space="preserve">FM (atbalsta sniegšanai) </t>
  </si>
  <si>
    <t>(3888) VID vēstule Jēkabpils pilsētas pašvaldībai par atteikumu sadarbības līguma grozījumam</t>
  </si>
  <si>
    <t>FM projekts vēstulei saskaņots</t>
  </si>
  <si>
    <t>(3870) par skaidrojuma sniegšanu saistībā ar sarunu procedūru VAMOIC 2019/26</t>
  </si>
  <si>
    <t>(3746) par apmācības organizēšanu</t>
  </si>
  <si>
    <t>(3955) par PIL 41.11</t>
  </si>
  <si>
    <t>JPPI PIlsētsaimniecība</t>
  </si>
  <si>
    <t>(3939) noslēgtā liguma grozījumi</t>
  </si>
  <si>
    <t>anonīms (atkapies@inbox.lv)</t>
  </si>
  <si>
    <t>(3958) KpaS pēc atklāta konkursa</t>
  </si>
  <si>
    <t>(4011) atk.saskaņošanai EM polit.plānošanas dok.</t>
  </si>
  <si>
    <t>(4036) sliekšņi</t>
  </si>
  <si>
    <t>(3980) tulkojumu pieprasijums 2020 gada I ceturksnim</t>
  </si>
  <si>
    <t>(3966) CPV kodi</t>
  </si>
  <si>
    <t>(3954) apakšuzņēmējs/balstiš/dažādi</t>
  </si>
  <si>
    <t>Jevģeņijs Oļenovs</t>
  </si>
  <si>
    <t>(4014) Par 4.panta piemērošanu</t>
  </si>
  <si>
    <t>Auces dome</t>
  </si>
  <si>
    <t>Ingrīda Kalve</t>
  </si>
  <si>
    <t>(4015) Par iepirkuma dokumentācijas glabāšanas termiņu</t>
  </si>
  <si>
    <t>CSDD</t>
  </si>
  <si>
    <t>Pauls Beinarovičs</t>
  </si>
  <si>
    <t>(3970) izziņa Spāņu ārvalstniekam</t>
  </si>
  <si>
    <t>pieprasīta info no IeMIC</t>
  </si>
  <si>
    <t>LR patentu valde</t>
  </si>
  <si>
    <t>(3987) Par sarunu procedūras piemērošanu pēc SK</t>
  </si>
  <si>
    <t>(4126) par pieredzes prasību</t>
  </si>
  <si>
    <t>Ventspils NĪ</t>
  </si>
  <si>
    <t>Gundega Sile</t>
  </si>
  <si>
    <t>(3965) par kalendāra grafika precizēšanu</t>
  </si>
  <si>
    <t>J.B.</t>
  </si>
  <si>
    <t>Juris Brezinskis</t>
  </si>
  <si>
    <t>(4073) Par cenu aptauju</t>
  </si>
  <si>
    <t>Dace, Signe, Evija</t>
  </si>
  <si>
    <t>D. Sika</t>
  </si>
  <si>
    <t>(4039) Par 50.pantu piedāvājuma nodr. spēkā esamību</t>
  </si>
  <si>
    <t>Agnese, Evija</t>
  </si>
  <si>
    <t>(4017 &amp; 4023) L4NAPP projekts</t>
  </si>
  <si>
    <t>atb.E.Mozga</t>
  </si>
  <si>
    <t>Ventspils Augstskola</t>
  </si>
  <si>
    <t>(4131) par iepirkuma koda izvēles atbilstību</t>
  </si>
  <si>
    <t>Ilona mežnniece - Briede</t>
  </si>
  <si>
    <t>(4080) par līguma cenas sadārdzināšanos</t>
  </si>
  <si>
    <t>Būvniecības industrijas digitalizācijas asociācija</t>
  </si>
  <si>
    <t>(4148) Par iespējami ierobežojošu prasību</t>
  </si>
  <si>
    <t>sask. E.Rubene</t>
  </si>
  <si>
    <t>(4145) Ogres iepirkumā izvirzītas ierobežojošas prasībās?</t>
  </si>
  <si>
    <t>&amp; vestule ONP, VARAM, VK (18.12.2019, Nr. 1-3.2/2182)</t>
  </si>
  <si>
    <t>Ventspils Tehnikums</t>
  </si>
  <si>
    <t>(4129) Par līguma grozījumiem (gaļas cenas paaugstināšanās)</t>
  </si>
  <si>
    <t>(4033) programmēšanas pakalpojumu EIS</t>
  </si>
  <si>
    <t>(4095) atkritumi ārkārtas situacija</t>
  </si>
  <si>
    <t>O. Pīrāgs</t>
  </si>
  <si>
    <t>(4040) Par termiņu cenu aptaujai</t>
  </si>
  <si>
    <t>SIA BIM Solutions</t>
  </si>
  <si>
    <t>Endžija Čakste</t>
  </si>
  <si>
    <t>(4128) viņu weblapā IUB kā atbalstītājs</t>
  </si>
  <si>
    <t>nope!</t>
  </si>
  <si>
    <t>Ģenerālprokeratūra</t>
  </si>
  <si>
    <t>(4119) par Saeimas sarunu procedūru</t>
  </si>
  <si>
    <t>(4147) par pilnsabiedrības papildināšanu ar apakšuņēmēju</t>
  </si>
  <si>
    <t>Latvijas arhitektu savienība</t>
  </si>
  <si>
    <t>(4030) par LU prasībām rakstnieku mājai</t>
  </si>
  <si>
    <t>IeM NVA</t>
  </si>
  <si>
    <t>(4066) Par sadalījumu iepirkuma priekšmeta daļās</t>
  </si>
  <si>
    <t xml:space="preserve">(4053) Par skaidrojuma pieprasīšanu (vērtēšana) </t>
  </si>
  <si>
    <t>OSI</t>
  </si>
  <si>
    <t>(4262) Par 37.panta otro daļu</t>
  </si>
  <si>
    <t>atkapies atkapies</t>
  </si>
  <si>
    <t>(4104) par prasību pamatotību</t>
  </si>
  <si>
    <t>(4184) par Sadzīves pakalpojumu kombinātu</t>
  </si>
  <si>
    <t>sask.D.Gaile;E.Mugina</t>
  </si>
  <si>
    <t>V.S.</t>
  </si>
  <si>
    <t>Vineta Skladova</t>
  </si>
  <si>
    <t>(4265) Par SPS publikācijām</t>
  </si>
  <si>
    <t>(4296) iestāšanās lietā C_529/19</t>
  </si>
  <si>
    <t>(4090) elektroniska sistēma</t>
  </si>
  <si>
    <t>(4227) par no piegādātāju apvienības uz pilnsabiedrību līgumā</t>
  </si>
  <si>
    <t>Tukuma 2.vsk.vecāku biedrība</t>
  </si>
  <si>
    <t>Aija Nemane</t>
  </si>
  <si>
    <t>(4179) dalība iepirkuma vērtēšanā</t>
  </si>
  <si>
    <t>(4064) Par PIL 51.panta piemērošanu</t>
  </si>
  <si>
    <t>(4061) Par PIL 3. panta 5.daļu</t>
  </si>
  <si>
    <t>(4290) OECD kukuļošanas darba grupas plenārsēde</t>
  </si>
  <si>
    <t>sask. ar visiem depart.</t>
  </si>
  <si>
    <t>(4054) Par stratēģisku iepirkumu veikšanu</t>
  </si>
  <si>
    <t>SIA Zemgus</t>
  </si>
  <si>
    <t>ErvīnsLasmanis</t>
  </si>
  <si>
    <t xml:space="preserve">(4201) IzM iepirkums - vai varam palīdzēt ar komentāru? </t>
  </si>
  <si>
    <t>Durbes novada dome</t>
  </si>
  <si>
    <t>(4299) par atkrit.apsaimniek.atkritumu iepirkuma organize</t>
  </si>
  <si>
    <t>sask.Mugina</t>
  </si>
  <si>
    <t>(pārsūt.. CSDD)</t>
  </si>
  <si>
    <t>(3995) pārsūtīts (3970) izziņa Spāņu ārvalstniekam</t>
  </si>
  <si>
    <t>janv.'21</t>
  </si>
  <si>
    <t xml:space="preserve"> T-776/22</t>
  </si>
  <si>
    <t>Apvienotās lietas C-68/21 un C-84/21</t>
  </si>
  <si>
    <t>C-416/21</t>
  </si>
  <si>
    <t>T‑761/20</t>
  </si>
  <si>
    <t xml:space="preserve">28.04.2022.
</t>
  </si>
  <si>
    <t>31.03.2022.</t>
  </si>
  <si>
    <t>24.02.2022.</t>
  </si>
  <si>
    <t>13.01.2022.</t>
  </si>
  <si>
    <t>27.01.2022.</t>
  </si>
  <si>
    <t>21.12.2022.</t>
  </si>
  <si>
    <t>17.06.2021.</t>
  </si>
  <si>
    <t>20.05.2021.</t>
  </si>
  <si>
    <t>22.04.2021.</t>
  </si>
  <si>
    <t>24.03.2021.</t>
  </si>
  <si>
    <t>14.01.2021.</t>
  </si>
  <si>
    <t>25.11.2020.</t>
  </si>
  <si>
    <t>18.11.2020.</t>
  </si>
  <si>
    <t>28.10.2020.</t>
  </si>
  <si>
    <t>https://eur-lex.europa.eu/legal-content/LV/TXT/?uri=CELEX:62018CJ0521&amp;qid=1773748861057</t>
  </si>
  <si>
    <t>07.08.2018.</t>
  </si>
  <si>
    <t>C‑76/16</t>
  </si>
  <si>
    <t>21.12.2016.</t>
  </si>
  <si>
    <t>C-51/15</t>
  </si>
  <si>
    <t>27.10.2016.</t>
  </si>
  <si>
    <t>25.03.2015.</t>
  </si>
  <si>
    <t>18.03.2015.</t>
  </si>
  <si>
    <t>22.01.2015.</t>
  </si>
  <si>
    <t>14.01.2015.</t>
  </si>
  <si>
    <t>18.12.2014.</t>
  </si>
  <si>
    <t>19.11.2014.</t>
  </si>
  <si>
    <t>18.09.2014.</t>
  </si>
  <si>
    <t>17.09.2014.</t>
  </si>
  <si>
    <t>16.07.2014.</t>
  </si>
  <si>
    <t>19.06.2014.</t>
  </si>
  <si>
    <t>30.04.2014.</t>
  </si>
  <si>
    <t>14.03.2014.</t>
  </si>
  <si>
    <t>13.02.2014.</t>
  </si>
  <si>
    <t>29.01.2014.</t>
  </si>
  <si>
    <t>15.01.2014.</t>
  </si>
  <si>
    <t>28.11.2013.</t>
  </si>
  <si>
    <t>13.12.2013.</t>
  </si>
  <si>
    <t>14.11.2013.</t>
  </si>
  <si>
    <t>27.06.2013.</t>
  </si>
  <si>
    <t>13.06.2013.</t>
  </si>
  <si>
    <t>15.01.2013.</t>
  </si>
  <si>
    <t>18.10.2012.</t>
  </si>
  <si>
    <t>19.07.2012.</t>
  </si>
  <si>
    <t>22.05.2012.</t>
  </si>
  <si>
    <t>24.04.2012.</t>
  </si>
  <si>
    <t>29.03.2012.</t>
  </si>
  <si>
    <t>15.03.2012.</t>
  </si>
  <si>
    <t>27.10.2011.</t>
  </si>
  <si>
    <t>20.10.2011.</t>
  </si>
  <si>
    <t>22.09.2011.</t>
  </si>
  <si>
    <t>20.09.2011.</t>
  </si>
  <si>
    <t>15.09.2011.</t>
  </si>
  <si>
    <t>13.09.2011.</t>
  </si>
  <si>
    <t>21.07.2011.</t>
  </si>
  <si>
    <t>26.05.2011.</t>
  </si>
  <si>
    <t>17.03.2011.</t>
  </si>
  <si>
    <t>17.02.2011.</t>
  </si>
  <si>
    <t>22.12.2010.</t>
  </si>
  <si>
    <t>18.11.2010.</t>
  </si>
  <si>
    <t>21.10.2010.</t>
  </si>
  <si>
    <t>30.09.2010.</t>
  </si>
  <si>
    <t>15.07.2010.</t>
  </si>
  <si>
    <t>29.04.2010.</t>
  </si>
  <si>
    <t>22.04.2010.</t>
  </si>
  <si>
    <t>13.04.2010.</t>
  </si>
  <si>
    <t>26.03.2010.</t>
  </si>
  <si>
    <t>25.03.2010.</t>
  </si>
  <si>
    <t>Pakalpojumu publiskā iepirkuma līgumi — EMSA konkursa procedūras — Informātikas pakalpojumu sniegšana —  Piedāvājuma noraidījums — Prasība atcelt tiesību aktu —  Vispārējās tiesas kompetence — Piedāvājuma neatbilstība —  Vienlīdzīga attieksme — Līguma dokumentos vai paziņojumā  par paredzamo publisko iepirkumu noteikto piešķiršanas kritēriju ievērošana — Apakškritēriju noteikšana piešķiršanas kritērijiem — Acīmredzama kļūda vērtējumā — Pienākums norādīt pamatojumu</t>
  </si>
  <si>
    <t>28.01.2010.</t>
  </si>
  <si>
    <t>21.01.2010.</t>
  </si>
  <si>
    <t>23.12.2009.</t>
  </si>
  <si>
    <t>29.10.2009.</t>
  </si>
  <si>
    <t>15.10.2009.</t>
  </si>
  <si>
    <t>19.05.2009.</t>
  </si>
  <si>
    <t>19.03.2009.</t>
  </si>
  <si>
    <t>28.01.2009.</t>
  </si>
  <si>
    <t>16.12.2008.</t>
  </si>
  <si>
    <t>13.11.2008.</t>
  </si>
  <si>
    <t>19.06.2008.</t>
  </si>
  <si>
    <t>15.05.2008.</t>
  </si>
  <si>
    <t>21.02.2008.</t>
  </si>
  <si>
    <t>14.02.2008.</t>
  </si>
  <si>
    <t>24.01.2008.</t>
  </si>
  <si>
    <t>18.12.2007.</t>
  </si>
  <si>
    <t>13.12.2007.</t>
  </si>
  <si>
    <t>29.11.2007.</t>
  </si>
  <si>
    <t>13.11.2007.</t>
  </si>
  <si>
    <t>13.09.2007.</t>
  </si>
  <si>
    <t>18.07.2007.</t>
  </si>
  <si>
    <t>14.06.2007.</t>
  </si>
  <si>
    <t>26.04.2007.</t>
  </si>
  <si>
    <t>19.04.2007.</t>
  </si>
  <si>
    <t>18.04.2007.</t>
  </si>
  <si>
    <t>18.01.2007.</t>
  </si>
  <si>
    <t>16.10.2006.</t>
  </si>
  <si>
    <t>21.06.2006.</t>
  </si>
  <si>
    <t>24.11.2005.</t>
  </si>
  <si>
    <t>27.10.2007.</t>
  </si>
  <si>
    <t>27.10.2005.</t>
  </si>
  <si>
    <t>20.10.2005.</t>
  </si>
  <si>
    <t>13.10.2005.</t>
  </si>
  <si>
    <t>21.07.2005.</t>
  </si>
  <si>
    <t>16.06.2005.</t>
  </si>
  <si>
    <t>15.06.2005.</t>
  </si>
  <si>
    <t>17.03.2005.</t>
  </si>
  <si>
    <t>13.01.2005.</t>
  </si>
  <si>
    <t>18.11.2004.</t>
  </si>
  <si>
    <t>14.10.2004.</t>
  </si>
  <si>
    <t>14.09.2004.</t>
  </si>
  <si>
    <t>24.06.2004.</t>
  </si>
  <si>
    <t>18.03.2004.</t>
  </si>
  <si>
    <t>16.10.2003.</t>
  </si>
  <si>
    <t>24.07.2003.</t>
  </si>
  <si>
    <t>19.06.2003.</t>
  </si>
  <si>
    <t>22.05.2003.</t>
  </si>
  <si>
    <t>15.05.2003.</t>
  </si>
  <si>
    <t>19.03.2003.</t>
  </si>
  <si>
    <t>27.02.2003.</t>
  </si>
  <si>
    <t>25.02.2003.</t>
  </si>
  <si>
    <t>23.01.2003.</t>
  </si>
  <si>
    <t>28.11.2002.</t>
  </si>
  <si>
    <t>14.11.2002.</t>
  </si>
  <si>
    <t>27.09.2002.</t>
  </si>
  <si>
    <t>17.09.2002.</t>
  </si>
  <si>
    <t>18.06.2002.</t>
  </si>
  <si>
    <t>26.02.2002.</t>
  </si>
  <si>
    <t>27.11.2001.</t>
  </si>
  <si>
    <t>18.10.2001.</t>
  </si>
  <si>
    <t>21.06.2001.</t>
  </si>
  <si>
    <t>20.02.2001.</t>
  </si>
  <si>
    <t>25.01.2001.</t>
  </si>
  <si>
    <t>26.09.2000.</t>
  </si>
  <si>
    <t>15.06.2000.</t>
  </si>
  <si>
    <t>24.02.2000.</t>
  </si>
  <si>
    <t>18.11.1999.</t>
  </si>
  <si>
    <t>28.10.1999.</t>
  </si>
  <si>
    <t>14.10.1999.</t>
  </si>
  <si>
    <t>16.09.1999.</t>
  </si>
  <si>
    <t>19.05.1999.</t>
  </si>
  <si>
    <t>17.12.1998.</t>
  </si>
  <si>
    <t>24.09.1998.</t>
  </si>
  <si>
    <t>17.09.1998.</t>
  </si>
  <si>
    <t>13.06.1998.</t>
  </si>
  <si>
    <t>https://eur-lex.europa.eu/legal-content/EN/TXT/PDF/?uri=OJ:JOC_1988_144_R_0001_01&amp;qid=1773753906013</t>
  </si>
  <si>
    <t>18.12.1997.</t>
  </si>
  <si>
    <t>15.01.1998.</t>
  </si>
  <si>
    <t>16.10.1997.</t>
  </si>
  <si>
    <t>17.09.1997.</t>
  </si>
  <si>
    <t>17.07.1997.</t>
  </si>
  <si>
    <t>25.04.1996.</t>
  </si>
  <si>
    <t>24.01.1995.</t>
  </si>
  <si>
    <t>17.05.1994.</t>
  </si>
  <si>
    <t>26.04.1994.</t>
  </si>
  <si>
    <t>19.04.1994.</t>
  </si>
  <si>
    <t>14.04.1994.</t>
  </si>
  <si>
    <t>17.11.1993.</t>
  </si>
  <si>
    <t>22.06.1993.</t>
  </si>
  <si>
    <t>18.03.1992.</t>
  </si>
  <si>
    <t>20.03.1990.</t>
  </si>
  <si>
    <t>22.06.1989.</t>
  </si>
  <si>
    <t>22.09.1988.</t>
  </si>
  <si>
    <t>20.09.1988.</t>
  </si>
  <si>
    <t>24.06.1986.</t>
  </si>
  <si>
    <t>28.03.1985.</t>
  </si>
  <si>
    <t>Eiropas Parlamenta un Padomes Direktīvas 2014/23/ES (2014. gada 26. februāris) par koncesijas līgumu slēgšanas tiesību piešķiršanu 43. panta 1. punkta c) apakšpunkts jāinterpretē tādējādi, ka
tad, ja ir izpildīti šajā tiesību normā paredzētie nosacījumi, koncesiju bez jaunas piešķiršanas procedūras var grozīt arī tad, ja tā sākotnēji in house subjektam piešķirta, neizsludinot iepirkumu, un minētās koncesijas priekšmeta izmaiņas ir veiktas dienā, kad koncesionāram vairs nav in house subjekta statusa;         
tajā dalībvalstīm nav noteikts pienākums nodrošināt, lai valsts tiesas pakārtoti un pēc attiecīga pieprasījuma pārbaudītu koncesijas sākotnējās piešķiršanas likumību saistībā ar prasību atcelt šīs koncesijas izmaiņas, ja šādu prasību pēc tā termiņa beigām, kas atbilstoši Padomes Direktīvas 89/665/EEK (1989. gada 21. decembris) par to normatīvo un administratīvo aktu koordinēšanu, kuri attiecas uz izskatīšanas procedūru piemērošanu, piešķirot piegādes un uzņēmuma līgumus valsts vajadzībām, kurā grozījumi izdarīti ar Direktīvu 2014/23, 2.f pantam paredzēts valsts tiesībās šīs sākotnējās koncesijas piešķiršanas apstrīdēšanai, cēlis ekonomikas dalībnieks, kurš ieinteresēts saņemt tikai to šīs koncesijas daļu, kas ir šo izmaiņu priekšmets;
koncesijas izmaiņas minētā 43. panta izpratnē “ir vajadzīgas”, ja, lai nodrošinātu sākotnējās koncesijas pienācīgas izpildes noturīgumu, tā neparedzamu apstākļu dēļ ir jāpielāgo.</t>
  </si>
  <si>
    <t>Eiropas Parlamenta un Padomes Direktīva 2014/23/ES (2014. gada 26. februāris) par koncesijas līgumu slēgšanas tiesību piešķiršanu jāinterpretē tādējādi, ka tā ratione temporis ir piemērojama koncesijas līgumiem tās 5. panta 1. punkta b) apakšpunkta izpratnē, kuri piešķirti pirms Direktīvas 2014/23 stāšanās spēkā, bet pagarināti ar tiesību normām, ar ko attiecīgajiem koncesionāriem savukārt apmaiņā tika noteikts, pirmkārt, pienākums maksāt ikmēneša maksājumu, kura apmērs vēlāk tika palielināts, otrkārt, aizliegums mainīt spēļu organizēšanas vietas un, treškārt, pienākums pieņemt šos pagarinājumus, lai nākotnē koncesionāriem tiktu atļauts piedalīties jebkādās šo koncesiju piešķiršanas no jauna procedūrās, ciktāl šīs tiesību normas pašas ir stājušās spēkā pēc Direktīvas 2014/23 transponēšanas termiņa beigām. Šādā situācijā LESD 49. un 56. pants jāinterpretē tādējādi, ka tie nav piemērojami.       
2) Direktīvas 2014/23 43. pants jāinterpretē tādējādi, ka tas nepieļauj, ka valsts likumdevējs ar tiesību normām, kas stājās spēkā pēc Direktīvas 2014/23 transponēšanas termiņa beigām, var vienpusēji pagarināt pakalpojumu koncesijas termiņu un šajā ziņā apmaiņā pret to, pirmkārt, palielināt paušāli noteikta maksājuma summu, kas visiem attiecīgajiem koncesionāriem jāmaksā neatkarīgi no to apgrozījuma, otrkārt, saglabāt aizliegumu mainīt spēļu organizēšanas vietas un, treškārt, saglabāt pienākumu pieņemt šos pagarinājumus, lai šiem koncesionāriem nākotnē būtu atļauts piedalīties visās šo koncesiju piešķiršanas no jauna procedūrās, ciktāl šīs izmaiņas, aplūkotas kopā, neatbilst Direktīvas 2014/23 43. panta 1. un 2. punkta piemērošanas nosacījumiem.
3) Direktīvas 2014/23 5. un 43. pants jāinterpretē tādējādi, ka tie pieļauj tādu valsts tiesību normu interpretāciju vai piemērošanu vai uz šīm tiesību normām balstītas prakses, kas līgumslēdzējai iestādei var atņemt pilnvaras pēc koncesionāra lūguma sākt administratīvo procedūru, kuras mērķis ir mainīt attiecīgās koncesijas īstenošanas nosacījumus, ja neparedzami un no pušu gribas neatkarīgi notikumi būtiski ietekmē šīs koncesijas operacionālo risku, kamēr vien šie nosacījumi saglabājas un uz tik ilgu laiku, lai vajadzības gadījumā atjaunotu sākotnējos tās īstenošanas nosacījumus.</t>
  </si>
  <si>
    <t>1)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redakcijā ar grozījumiem, kas izdarīti ar Eiropas Parlamenta un Padomes 2018. gada 18. jūlija Regulu (ES, Euratom) 2018/1046, 2. panta 10. punkts jāinterpretē tādējādi, ka jēdzienā “atbalsta saņēmējs” šīs tiesību normas izpratnē var ietilpt struktūra, kas atbildīga par attiecīgo darbību sākšanu vai sākšanu un īstenošanu, bet kas nesaņem 2. panta 10. punkta a) apakšpunktā paredzēto valsts atbalstu, kā arī struktūra, kura nav parakstījusi administratīvo dotācijas līgumu kā “galvenā partnere”.
2)      Regulas Nr. 1303/2013, kurā grozījumi izdarīti ar Regulu 2018/1046, 2. panta 36. un 37. punkts jāinterpretē tādējādi, ka tie neiestājas nedz pret tādu valsts tiesisko regulējumu, saskaņā ar kuru lēmums par finanšu korekciju publiskā iepirkuma noteikumu pārkāpuma dēļ var tikt adresēts citam ekonomikas dalībniekam, nevis tam, kas izdarījis šo pārkāpumu, nedz to, ka atbildība par šo finanšu korekciju ir solidāra, ka šī atbildība var tikt līgumiski sadalīta starp šo citu ekonomikas dalībnieku un ekonomikas dalībnieku, kas izdarījis minēto pārkāpumu, vai ka minēto atbildību uzņemas pēdējais minētais, ar nosacījumu, ka finansiāli atbildīgie ekonomikas dalībnieki var zināt, ka gadījumā, ja aplūkotā projekta īstenošanā tiks pieļauts pārkāpums, tie tāpēc būs atbildīgi par minēto finanšu korekciju attiecībā pret pārvaldības iestādi.
3)      Savienības tiesību vispārējie labas pārvaldības un tiesību uz aizstāvību ievērošanas principi, kā arī Eiropas Savienības Pamattiesību hartas 47. pants jāinterpretē tādējādi, ka tie nepieļauj tādu valsts praksi, saskaņā ar kuru ekonomikas dalībnieks, kas izdarījis tādu pārkāpumu Regulas Nr. 1303/2013, kurā grozījumi izdarīti ar Regulu 2018/1046, 2. panta 36. punkta izpratnē, kas ir pamatā finanšu korekcijai, nav tiesību piedalīties nedz procedūrā, ar kuru nosaka šo finanšu korekciju, nedz tiesvedībā par tās atcelšanu, jo šī ekonomikas dalībnieka rīcībā atbilstoši partnerības līgumam ir civiltiesisks tiesību aizsardzības līdzeklis, ciktāl minētais ekonomikas dalībnieks attiecībā pret pārvaldības iestādi ir finansiāli atbildīgs par aplūkotā projekta īstenošanu.</t>
  </si>
  <si>
    <t>1)   Eiropas Parlamenta un Padomes Direktīvas 2014/24/ES (2014. gada 26. februāris) par publisko iepirkumu un ar ko atceļ Direktīvu 2004/18/EK 42. panta 3. punkts jāinterpretē tādējādi, ka tehnisko specifikāciju formulēšanas metožu uzskaitījums šajā tiesību normā ir izsmeļošs, neskarot obligātos valsts tehniskos noteikumus, kas ir saderīgi ar Savienības tiesībām minētās tiesību normas izpratnē, un neskarot šīs direktīvas 42. panta 4. punktu.
2)      Direktīvas 2014/24 42. panta 4. punkts jāinterpretē tādējādi, ka līgumslēdzējas iestādes būvdarbu publiskā iepirkuma tehniskajās specifikācijās – nepievienojot norādi “vai līdzvērtīgs” – nevar precizēt, no kādiem materiāliem jābūt izgatavotiem pretendentu piedāvātajiem produktiem, ja vien konkrēta materiāla izmantošana nenovēršami neizriet no līguma priekšmeta un nav iespējama nekāda uz citu tehnisko risinājumu balstīta alternatīva.
3)      Direktīvas 2014/24 42. panta 2. punkts, lasot to kopsakarā ar šīs direktīvas 18. panta 1. punktu, jāinterpretē tādējādi, ka noteikti ir pārkāpts pienākums nodrošināt ekonomikas dalībniekiem vienlīdzīgu piekļuvi publiskā iepirkuma procedūrām un šajā pēdējā minētajā tiesību normā paredzētais aizliegums radīt nepamatotus šķēršļus publisko līgumu atvērtībai konkurencei, ja līgumslēdzēja iestāde ar tehnisko specifikāciju, kas nav saderīga ar minētās direktīvas 42. panta 3. un 4. punktā paredzētajiem noteikumiem, izslēdz konkrētus uzņēmumus vai produktus.</t>
  </si>
  <si>
    <t>Eiropas Parlamenta un Padomes Direktīvas 2004/18/EK (2004. gada 31. marts) par to, kā koordinēt būvdarbu valsts līgumu, piegādes valsts līgumu un pakalpojumu valsts līgumu slēgšanas tiesību piešķiršanas procedūru, 31. panta 1. punkta b) apakšpunkts
jāinterpretē tādējādi, ka,
lai pamatotu to, ka tiek izmantota sarunu procedūra bez iepriekšēja paziņojuma par līgumu publicēšanas šīs tiesību normas izpratnē, līgumslēdzēja iestāde nevar atsaukties uz ekskluzīvo tiesību aizsardzību, ja šādas aizsardzības iemesls tai ir piedēvējams. Šāda piedēvējamība izvērtējama, pamatojoties ne tikai uz faktiskajiem un tiesiskajiem apstākļiem, kuros noslēgts līgums par pirmo iepirkumu, bet arī uz visiem apstākļiem, kas raksturo laikposmu no šā līguma noslēgšanas dienas līdz dienai, kad līgumslēdzēja iestāde izvēlas procedūru, kas tiks izmantota nākamā publiskā līguma slēgšanas tiesību piešķiršanai.</t>
  </si>
  <si>
    <t>Attiecībā uz pamatlietas pusēm šī tiesvedība izriet no tiesvedības, kas notiek iesniedzējtiesā, tāpēc tā lemj par tiesāšanās izdevumiem. Izdevumi, kas radušies, iesniedzot apsvērumus Tiesai, un kas nav minēto pušu izdevumi, nav atlīdzināmi.
Ar šādu pamatojumu Tiesa (astotā palāta) nospriež: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143. panta 2. punkts jāinterpretē tādējādi, ka tam ir pretrunā tāds valsts tiesiskais regulējums, saskaņā ar kuru jebkurš publiskā iepirkuma noteikumu pārkāpums ir “pārkāpums” šīs regulas 2. panta 36. punkta izpratnē un automātiski izraisa tādas finanšu korekcijas piemērošanu, kuras apmērs tiek noteikts, pamatojoties uz iepriekš sagatavotu vienoto korekcijas likmju skalu.</t>
  </si>
  <si>
    <t>Atcelt Eiropas Savienības Vispārējās tiesas 2022. gada 14. septembra spriedumu PB/Komisija (T‑775/20, EU:T:2022:542).
2) Lietu nodot atpakaļ Eiropas Savienības Vispārējai tiesai, ciktāl tā attiecas uz Komisijas Lēmuma C(2020) 7151 final (2020. gada 22. oktobris) par administratīva pasākuma veikšanu pret uzņēmuma [konfidenciāli] vadītāju, lai atgūtu summas, kas nepamatoti saņemtas saskaņā ar līgumiem ar atsauces numuriem TACIS/2006/101‑510 un CARDS/2008/166‑429, atcelšanu.
3) Lēmuma par tiesāšanās izdevumiem pieņemšanu atlikt.</t>
  </si>
  <si>
    <t>Attiecībā uz pamatlietas pusēm šī tiesvedība izriet no tiesvedības, kas notiek iesniedzējtiesā, tāpēc tā lemj par tiesāšanās izdevumiem. Izdevumi, kas radušies, iesniedzot apsvērumus Tiesai, un kas nav minēto pušu izdevumi, nav atlīdzināmi.
Ar šādu pamatojumu Tiesa (devītā palāta) nospriež:
Eiropas Parlamenta un Padomes Direktīvas 2014/24/ES (2014. gada 26. februāris) par publisko iepirkumu un ar ko atceļ Direktīvu 2004/18/EK, kas grozīta ar Komisijas 2019. gada 30. oktobra Deleģēto regulu (ES) 2019/1828, 42. panta 3. punkta b) apakšpunkts jāinterpretē tādējādi, ka tam nav pretrunā tāds valsts tiesiskais regulējums, kurā līgumslēdzējām iestādēm tiek prasīts pievienot norādi “vai līdzvērtīgs” visos gadījumos, kad iepirkuma procedūras dokumentācijā ietvertās tehniskās specifikācijas formulētas, atsaucoties uz valsts standartiem, ar kuriem transponēti Eiropas standarti, tostarp saskaņotajiem standartiem, uz kuriem attiecas Eiropas Parlamenta un Padomes Regula (ES) Nr. 305/2011 (2011. gada 9. marts), ar ko nosaka saskaņotus būvizstrādājumu tirdzniecības nosacījumus un atceļ Padomes Direktīvu 89/106/EEK</t>
  </si>
  <si>
    <t>Attiecībā uz pamatlietas pusēm šī tiesvedība izriet no tiesvedības, kas notiek iesniedzējtiesā, tāpēc tā lemj par tiesāšanās izdevumiem. Izdevumi, kas radušies, iesniedzot apsvērumus Tiesai, un kas nav minēto pušu izdevumi, nav atlīdzināmi.         
Ar šādu pamatojumu Tiesa (ceturtā palāta) nospriež:       
1) Eiropas Parlamenta un Padomes Direktīvas 2004/18/EK (2004. gada 31. marts) par to, kā koordinēt būvdarbu valsts līgumu, piegādes valsts līgumu un pakalpojumu valsts līgumu slēgšanas tiesību piešķiršanas procedūru, 1. panta 2. punkta b) apakšpunkts jāinterpretē tādējādi, ka par “publisku būvdarbu līgumu” šīs tiesību normas izpratnē uzskatāms līgumiskais kopums, kas saista dalībvalsti ar saimnieciskās darbības subjektu un ietver subsīdijas līgumu, kā arī pārdošanas priekšlīgumu, kuri noslēgti, lai uzbūvētu futbola stadionu, un šis līgumiskais kopums rada savstarpējas saistības starp šo valsti un šo saimnieciskās darbības subjektu, ietver pienākumu uzbūvēt šo stadionu saskaņā ar minētās valsts izvirzītajiem nosacījumiem, kā arī tādu vienpusēju iespēju minētajam saimnieciskās darbības subjektam, kas atbilst šīs valsts pienākumam iegādāties minēto stadionu, un piešķir šim pašam saimnieciskās darbības subjektam valsts atbalstu, ko Komisija atzinusi par saderīgu ar iekšējo tirgu.         
2) Padomes Direktīva 89/665/EEK (1989. gada 21. decembris) par to normatīvo un administratīvo aktu koordinēšanu, kuri attiecas uz izskatīšanas procedūru piemērošanu, piešķirot piegādes un uzņēmuma līgumus valsts vajadzībām, kurā grozījumi izdarīti ar Eiropas Parlamenta un Padomes 2014. gada 26. februāra Direktīvu 2014/23/ES, kā arī Eiropas Parlamenta un Padomes Direktīva 2014/24/ES (2014. gada 26. februāris) par publisko iepirkumu un ar ko atceļ Direktīvu 2004/18/EK jāinterpretē tādējādi, ka tām nav pretrunā tas, ka, pamatojoties uz līgumslēdzējas iestādes izvirzīto iebildi par spēkā neesamību, tiek piemēroti tādi valsts tiesību akti, kuros paredzēts, ka līgums, kas noslēgts, pārkāpjot publiskā iepirkuma tiesisko regulējumu, ir absolūti spēkā neesošs ex tunc, ar nosacījumu, ka attiecībā uz publisku līgumu, kas ietilpst Direktīvas 2014/24 materiālās piemērošanas jomā, tiesību aktos, kuros paredzēta šāda spēkā neesamība, ir ievērotas Savienības tiesības, tostarp šo tiesību vispārējie principi.</t>
  </si>
  <si>
    <t>1) Eiropas Parlamenta un Padomes Direktīvas 2014/25/ES (2014. gada 26. februāris) par iepirkumu, ko īsteno subjekti, kuri darbojas ūdensapgādes, enerģētikas, transporta un pasta pakalpojumu nozarēs, un ar ko atceļ Direktīvu 2004/17/EK, 57. panta 3. punkts ir jāinterpretē tādējādi, ka centralizēto iegādes darbību kopīga iepirkuma ietvaros, ko īsteno līgumslēdzēji no dažādām dalībvalstīm, veic centralizēto iepirkumu struktūra, “kura atrodas citā dalībvalstī”, tad, ja līgumslēdzējs ir citā dalībvalstī, nevis tajā, kurā atrodas centralizēto iepirkumu struktūra, – attiecīgā gadījumā neatkarīgi no trešās personas, kas kontrolē vienu vai otru no šiem subjektiem, juridiskās adreses.
2) Direktīvas 2014/25 57. panta 3. punkts, lasot to kopsakarā ar šīs direktīvas 78. un 82. apsvērumu, ir jāinterpretē tādējādi, ka šajā tiesību normā paredzētā tiesību kolīziju norma, saskaņā ar kuru centralizētās iepirkumu struktūras centralizētās iepirkumu darbības tiek veiktas saskaņā ar tās dalībvalsts tiesību normām, kurā atrodas šī centralizēto iepirkumu struktūra, attiecas arī uz pārskatīšanas procedūrām Padomes Direktīvas 92/13/EEK (1992. gada 25. februāris), ar ko koordinē normatīvos un administratīvos aktus par to, kā piemēro Kopienas noteikumus par līgumu piešķiršanas procedūrām, ko piemēro subjekti, kuri darbojas ūdensapgādes, enerģētikas, transporta un telekomunikāciju nozarē, kurā grozījumi izdarīti ar Eiropas Parlamenta un Padomes Direktīvu 2014/23/ES (2014. gada 26. februāris) par koncesijas līgumu slēgšanas tiesību piešķiršanu, izpratnē, kas attiecas uz šīm darbībām, ciktāl minētā iepirkumu struktūra ir atbildīga par līgumslēgšanas tiesību piešķiršanas procedūras norisi.</t>
  </si>
  <si>
    <t>Eiropas Parlamenta un Padomes Regulas (EK) Nr. 1370/2007 (2007. gada 23. oktobris) par sabiedriskā pasažieru transporta pakalpojumiem, izmantojot dzelzceļu un autoceļus, un ar ko atceļ Padomes Regulu (EEK) Nr. 1191/69 un Padomes Regulu (EEK) Nr. 1107/70, kurā grozījumi izdarīti ar Eiropas Parlamenta un Padomes 2016. gada 14. decembra Regulu (ES) 2016/2338, 1. panta 2. punkts ir jāinterpretē tādējādi, ka šī regula nav piemērojama jauktam multimodālā sabiedriskā pasažieru transporta pakalpojumu līgumam, kurā ietilpst pārvadājumi, izmantojot tramvajus, funikulierus un trošu vagonus, pat tādā kontekstā, kad dzelzceļa transports veido lielāko daļu no transporta pakalpojumiem, kuru pārvaldība tiek uzticēta.
2) LESD 107. panta 1. punkts ir jāinterpretē tādējādi, ka par “valsts atbalstu” šīs tiesību normas izpratnē nav uzskatāma kompensācija par sabiedrisko pakalpojumu saistībām, kas izmaksāta iekšējam pakalpojumu sniedzējam saistībā ar sabiedriskā pasažieru transporta pakalpojumu līguma tiešu piešķiršanu, kuru veic kompetentā vietējā iestāde, un kas aprēķināta, pamatojoties uz darbības izmaksām, kuras, pirmkārt, ir noteiktas, ņemot vērā iepriekšējā pakalpojuma izmaksas, ko sniedzis darbību pārtraucošais saimnieciskās darbības subjekts, un, otrkārt, ir saistītas ar izmaksām vai atlīdzību, kas arī ir saistīta ar iepriekšējo līguma slēgšanas tiesību piešķiršanu vai katrā ziņā ar standarta tirgus rādītājiem, kuri attiecas uz visiem konkrētās nozares saimnieciskās darbības subjektiem, ciktāl, izmantojot šādus elementus, tiek noteiktas izmaksas, kas atspoguļo izmaksas, kuras rastos tipiskam uzņēmumam, kas ir labi pārvaldīts un pienācīgi aprīkots, lai varētu izpildīt sabiedrisko pakalpojumu sniegšanas prasības, kuras rastos, izpildot šos pienākumus.</t>
  </si>
  <si>
    <t>1) Eiropas Parlamenta un Padomes Direktīva 2014/24/ES (2014. gada 26. februāris) par publisko iepirkumu un ar ko atceļ Direktīvu 2004/18/EK, 58. pants, lasot to kopā ar šīs direktīvas 18. panta 1. punkta pirmajā daļā garantētajiem samērīguma un pārskatāmības principiem, ir jāinterpretē tādējādi, ka līgumslēdzēja iestāde kā atlases kritērijus var noteikt pienākumus, kuri izriet no speciālajiem tiesību aktiem, kas ir piemērojami darbībām, kuras var tikt veiktas saistībā ar publiskā iepirkuma līguma izpildi, un kuriem nav būtiskas nozīmes.
2) Direktīvas 2014/24 18. panta 1. punkta pirmajā daļā garantētie samērīguma un pārskatāmības principi ir jāinterpretē tādējādi, ka tiem ir pretrunā tas, ka iepirkuma procedūras dokumenti automātiski tiek papildināti ar kvalifikācijas kritērijiem, kuri izriet no speciālajiem tiesību aktiem, kas ir piemērojami ar piešķiramo publiskā iepirkuma līgumu saistītajām darbībām, kuri nav paredzēti šajos dokumentos un kurus līgumslēdzēja iestāde nav vēlējusies noteikt par saistošiem attiecīgajiem ekonomikas dalībniekiem.
3) Direktīvas 2014/24 63. panta 1. punkts ir jāinterpretē tādējādi, ka tam ir pretrunā tas, ka pretendents tiek izslēgts no publiskā iepirkuma līguma slēgšanas tiesību piešķiršanas procedūras, pamatojoties uz to, ka tas nav norādījis apakšuzņēmēju, kuram tas ir paredzējis uzticēt tādu pienākumu izpildi, kuri izriet no speciālajiem tiesību aktiem, kas ir piemērojami ar attiecīgo publiskā iepirkuma līgumu saistītajām darbībām, un kuri nav paredzēti iepirkuma procedūras dokumentos, ja šis pretendents savā piedāvājumā ir norādījis, ka izpildīs šos pienākumus, piesaistot cita subjekta spējas, lai gan nav saistīts ar to apakšlīgumiskās attiecībās.</t>
  </si>
  <si>
    <t>Tiesa nosprieda:
Eiropas Parlamenta un Padomes Direktīvas 2014/24/ES (2014. gada 26. februāris) par publisko iepirkumu un ar ko atceļ Direktīvu 2004/18/EK 18. panta 1. punkts un 57. panta 4. punkta g) apakšpunkts ir jāinterpretē tādējādi, ka tie nepieļauj tādu valsts tiesisko regulējumu vai praksi, saskaņā ar kuru, ja līgumslēdzēja iestāde izbeidz ekonomikas dalībnieku grupai piešķirtu publiskā iepirkuma līgumu būtisku vai pastāvīgu trūkumu dēļ, jo nav izpildīta būtiska prasība saskaņā ar šo līgumu, visi šīs grupas dalībnieki tiek automātiski iekļauti neuzticamo piegādātāju sarakstā un tādējādi principā uz laiku tiem tiek liegta iespēja piedalīties jaunās publisko iepirkumu līgumu slēgšanas tiesību piešķiršanas procedūrās.
2) Direktīvas 2014/24 18. panta 1. punkts un 57. panta 4. punkta g) apakšpunkts ir jāinterpretē tādējādi, ka ekonomikas dalībnieks, kas ir izraudzītās grupas, kurai piešķirts publiskā iepirkuma līgums, dalībnieks, gadījumā, ja līgums tiek izbeigts būtiskas prasības neizpildes dēļ, lai pierādītu, ka tā iekļaušana neuzticamo piegādātāju sarakstā ir nepamatota, var atsaukties uz jebkuriem elementiem, tostarp tiem, kas saistīti ar trešām personām, piemēram, šīs grupas vadošo partneri, lai pierādītu, ka tas nav izraisījis tos trūkumus, kuru dēļ tika izbeigts minētais līgums, un ka no tā nevarēja pamatoti prasīt vairāk, nekā tas ir darījis, lai šos trūkumus novērstu.
3) Padomes Direktīvas 89/665/EEK (1989. gada 21. decembris) par to normatīvo un administratīvo aktu koordinēšanu, kuri attiecas uz izskatīšanas procedūru piemērošanu, piešķirot piegādes un uzņēmuma līgumus valsts vajadzībām, kurā grozījumi izdarīti ar Eiropas Parlamenta un Padomes 2014. gada 26. februāra Direktīvu 2014/23/ES, 1. panta 1. un 3. punkts ir jāinterpretē tādējādi, ka dalībvalstij, kas, paredzot nosacījumus Direktīvas 2014/24 57. panta 4. punkta g) apakšpunktā minētā fakultatīvā izslēgšanas iemesla piemērošanai, nosaka, ka ekonomikas dalībnieku grupas, kurai ir piešķirts publiskā iepirkuma līgums, pārstāvji – ja šis līgums tiek izbeigts būtiskas prasības neizpildes dēļ – tiek iekļauti neuzticamo piegādātāju sarakstā un tādējādi principā uz laiku izslēgti no dalības jaunās publisko iepirkumu līgumu slēgšanas tiesību piešķiršanas procedūrās, ir jāgarantē šo dalībnieku tiesības efektīvi apstrīdēt to iekļaušanu minētajā sarakstā.</t>
  </si>
  <si>
    <t>1)  Eiropas Parlamenta un Padomes Direktīvas 2014/24/ES (2014. gada 26. februāris) par publisko iepirkumu un ar ko atceļ Direktīvu 2004/18/EK 12. panta 3. un 4. punkts ir jāinterpretē tādējādi, ka tiem ir tieša iedarbība tiesvedībās starp publisko tiesību juridiskām personām par publiskā iepirkuma līgumu slēgšanas tiesību tiešo piešķiršanu, lai arī attiecīgā dalībvalsts šo direktīvu noteiktajā termiņā nav transponējusi valsts tiesību sistēmā.
2)  Direktīvas 2014/24 12. panta 3. punkta otrās daļas i) apakšpunkts ir jāinterpretē tādējādi, ka, lai varētu konstatēt, ka līgumslēdzēja iestāde kopīgi ar citām līgumslēdzējām iestādēm pār līguma slēgšanai izraudzīto juridisko personu īsteno kontroli, kas līdzīga tai, kuru tās īsteno pār savām struktūrvienībām, šajā tiesību normā paredzētā prasība, lai līgumslēdzēja iestāde būtu pārstāvēta kontrolētās juridiskās personas lēmējstruktūrās, nav izpildīta tāpēc vien, ka šīs juridiskās personas valdē darbojas kādas citas līgumslēdzējas iestādes pārstāvis, kurš darbojas arī šīs pirmās līgumslēdzējas iestādes valdes sastāvā.
3)  Direktīvas 2014/24 12. panta 4. punkts ir jāinterpretē tādējādi, ka no šīs direktīvas piemērošanas jomas nav izslēgts publiskā iepirkuma līgums, ar kuru līgumslēdzējai iestādei tiek uzticēti sabiedrisko pakalpojumu uzdevumi, kas izriet no sadarbības attiecībām starp citām līgumslēdzējām iestādēm, ja, pildot šādus uzdevumus, līgumslēdzēja iestāde, kurai šie uzdevumi ir uzticēti, nevis tiecas sasniegt mērķus, kas tai ir kopīgi ar pārējām līgumslēdzējām iestādēm, bet gan vienīgi palīdz sasniegt tos mērķus, kuri ir kopīgi tikai šīm pārējām līgumslēdzējām iestādēm.</t>
  </si>
  <si>
    <t>Eiropas Parlamenta un Padomes Direktīvas 2014/24/ES (2014. gada 26. februāris) par publisko iepirkumu un ar ko atceļ Direktīvu 2004/18/EK 18. panta 1. punkts un 21. panta 1. punkts, lasot tos kopā ar 50. panta 4. punktu un 55. panta 3. punktu, ir jāinterpretē tādējādi, ka tiem ir pretrunā tādi valsts tiesību akti publiskā iepirkuma jomā, kuros noteikts, ka, izņemot komercnoslēpumus, informācija, ko pretendenti iesnieguši līgumslēdzējām iestādēm, tiek pilnībā publicēta vai paziņota citiem pretendentiem, kā arī tāda līgumslēdzēju iestāžu prakse, atbilstoši kurai ar komercnoslēpumu saistīti konfidencialitātes pieprasījumi tiek sistemātiski apstiprināti.
2) Direktīvas 2014/24 18. panta 1. punkts, 21. panta 1. punkts un 55. panta 3. punkts ir jāinterpretē tādējādi, ka – līgumslēdzējai iestādei, nosakot, vai tā liegs pretendentam, kura pieņemamais piedāvājums ir noraidīts, piekļūt informācijai, ko citi pretendenti iesnieguši saistībā ar to atbilstošo pieredzi un ar to saistītajām atsauksmēm, līguma izpildei piedāvāto personu vai apakšuzņēmēju identitāti un profesionālo kvalifikāciju un to projektu koncepciju, kuru īstenošana paredzēta līgumā, un šī līguma izpildes veidu, ir jāizvērtē, vai šai informācijai ir komercvērtība, kas neaprobežojas tikai ar attiecīgo publisko līgumu, un vai tās izpaušana var kaitēt likumīgām komerciālām interesēm vai godīgai konkurencei;
– līgumslēdzēja iestāde turklāt var atteikties nodrošināt piekļuvi šai informācijai, ja, lai arī tai nav šādas komercvērtības, tās izpaušana liegtu piemērot tiesību aktus vai būtu pretrunā sabiedrības interesēm; un
– gadījumā, ja tiek liegta pilnīga piekļuve informācijai, līgumslēdzējai iestādei ir jāpiešķir minētajam pretendentam piekļuve šīs informācijas kopsavilkumam, lai nodrošinātu tiesību uz efektīvu tiesību aizsardzību ievērošanu.
3) Direktīvas 2014/24 18. panta 1. punkts, lasot to 67. panta 4. punkta gaismā, ir jāinterpretē tādējādi, ka tas neliedz līguma slēgšanas tiesību piešķiršanas kritērijos iekļaut to “projektu izstrādes koncepciju”, kuru īstenošana paredzēta attiecīgajā publiskajā iepirkumā, un šī līguma “izpildes veida aprakstu”, ja šie kritēriji ir papildināti ar precizējumiem, kas ļauj līgumslēdzējai iestādei konkrēti un objektīvi izvērtēt iesniegtos piedāvājumus.
4) Padomes Direktīvas 89/665/EEK (1989. gada 21. decembris) par to normatīvo un administratīvo aktu koordinēšanu, kuri attiecas uz izskatīšanas procedūru piemērošanu, piešķirot piegādes un uzņēmuma līgumus valsts vajadzībām, kurā grozījumi izdarīti ar Eiropas Parlamenta un Padomes 2014. gada 26. februāra Direktīvu 2014/23/ES, 1. panta 1. un 3. punkts ir jāinterpretē tādējādi, ka gadījumā, ja, izskatot pieteikumu, kas iesniegts par lēmumu par publiskā līguma slēgšanas tiesību piešķiršanu, tiek konstatēts līgumslēdzējas iestādes pienākums izpaust prasītājam informāciju, kas kļūdaini tikusi uzskatīta par konfidenciālu, un tiesību uz efektīvu aizsardzību neievērošana šīs informācijas neizpaušanas dēļ, šim konstatējumam nav noteikti jāizraisa tas, ka līgumslēdzējai iestādei ir jāpieņem jauns lēmums par līguma slēgšanas tiesību piešķiršanu, ar nosacījumu, ka valsts procesuālajās tiesībās tiesai, kas izskata lietu, ir ļauts tiesvedības laikā veikt pasākumus, kas atjaunotu tiesību uz efektīvu tiesību aizsardzību ievērošanu vai ļautu tai atzīt, ka prasītājs var tiesā no jauna apstrīdēt jau pieņemto lēmumu par līguma slēgšanas tiesību piešķiršanu. Šādas apstrīdēšanas termiņu drīkst sākt skaitīt tikai no brīža, kad šim prasītājam ir radusies iespēja piekļūt visai informācijai, kas kļūdaini tikusi kvalificēta kā konfidenciāla.</t>
  </si>
  <si>
    <t xml:space="preserve">"Eiropas Parlamenta un Padomes Direktīvas 2014/23/ES (2014. gada 26. februāris) par koncesijas līgumu slēgšanas tiesību piešķiršanu, kas grozīta ar Komisijas Deleģēto regulu (ES) 2019/1827 (2019. gada 30. oktobris), 5. panta 1. punkta b) apakšpunkts ir jāinterpretē tādējādi, ka: “pakalpojumu koncesiju” veido darījums, ar ko līgumslēdzēja iestāde ir paredzējusi elektrisko transportlīdzekļu nomas un koplietošanas pakalpojuma izveidi un pārvaldīšanu uzticēt saimnieciskās darbības subjektam, kura finanšu ieguldījums tiek izlietots galvenokārt šo transportlīdzekļu iegādei, un kura ietvaros šī saimnieciskās darbības subjekta ieņēmumi galvenokārt tiek gūti no maksas, ko maksā šī pakalpojuma lietotāji, jo šādas īpašības var pierādīt, ka ar koncesijas ceļā nodoto pakalpojumu sniegšanu saistītais risks ir ticis nodots minētajam saimnieciskās darbības subjektam.
2) Direktīvas 2014/23, kas grozīta ar Deleģēto regulu 2019/1827, 8. pants ir jāinterpretē tādējādi, ka: lai noskaidrotu, vai ir sasniegta šīs direktīvas piemērojamības robežvērtība, līgumslēdzējai iestādei ir jāparedz “koncesionāra kopējais apgrozījums, kas radies līguma darbības laikā, atskaitot [pievienotās vērtības nodokli (PVN)]”, ņemot vērā maksas, kuras lietotāji maksās koncesionāram, kā arī ieguldījumus un izmaksas, ko segs līgumslēdzēja iestāde. Tomēr līgumslēdzēja iestāde var arī uzskatīt, ka Direktīvas 2014/23, kas grozīta ar Deleģēto regulu 2019/1827, piemērošanai paredzētā robežvērtība ir sasniegta tad, ja ieguldījumi un izmaksas, kas ir jāsedz koncesionāram vienam pašam vai kopā ar līgumslēdzēju iestādi visā koncesijas līguma darbības laikā, acīmredzami pārsniedz šo piemērojamības robežvērtību.
3) Direktīvas 2014/23, kas grozīta ar Deleģēto regulu 2019/1827, 38. panta 1. punkts, kas aplūkots kopā ar šīs direktīvas V pielikuma 7. punkta b) apakšpunktu un 4. apsvērumu, kā arī ar Komisijas Īstenošanas regulas (ES) 2015/1986 (2015. gada 11. novembris), ar ko izveido standarta veidlapas paziņojumu publicēšanai publisko iepirkumu jomā un atceļ Īstenošanas regulu (ES) Nr. 842/2011, 4. pantu un XXI pielikuma III.1.1. iedaļu, ir jāinterpretē tādējādi, ka: līgumslēdzēja iestāde kā kandidātu atlases un kvalifikācijas novērtēšanas kritērijus var izvirzīt prasību, lai saimnieciskās darbības subjekti būtu reģistrēti komercreģistrā vai profesionālajā reģistrā, ja vien saimnieciskās darbības subjekts var atsaukties uz savu reģistrāciju līdzīgā reģistrā dalībvalstī, kurā tas ir reģistrēts.
4) Direktīvas 2014/23, kas grozīta ar Deleģēto regulu 2019/1827, 38. panta 1. punkts, kurš aplūkots kopā ar šīs direktīvas 27. pantu un Eiropas Parlamenta un Padomes Regulas (EK) Nr. 2195/2002 (2002. gada 5. novembris) par kopēju publiskā iepirkuma vārdnīcu (CPV) 1. pantu, ir jāinterpretē tādējādi, ka: tas nepieļauj, ka līgumslēdzēja iestāde, kas saimnieciskās darbības subjektiem prasa reģistrēties kādas Eiropas Savienības dalībvalsts komercreģistrā vai profesionālajā reģistrā, atsaucas nevis uz kopējo publiskā iepirkuma vārdnīcu (CPV), ko veido CPV kodi, bet uz NACE 2. red. klasifikāciju, kura ir izveidota ar Eiropas Parlamenta un Padomes Regulu (EK) Nr. 1893/2006 (2006. gada 20. decembris), ar ko izveido NACE 2. red. saimniecisko darbību statistisko klasifikāciju, kā arī groza Padomes Regulu (EEK) Nr. 3037/90 un dažas EK regulas par īpašām statistikas jomām.
5) Direktīvas 2014/23, kas grozīta ar Deleģēto regulu 2019/1827, 38. panta 1. un 2. punkts, kurš aplūkots kopā ar šīs direktīvas 26. panta 2. punktu,
ir jāinterpretē tādējādi, ka: līgumslēdzēja iestāde, nepārkāpjot minētās direktīvas 3. panta 1. punkta pirmajā daļā garantēto samērīguma principu, nevar prasīt, lai katrs pagaidu kopuzņēmuma loceklis būtu reģistrēts kādas dalībvalsts komercreģistrā vai profesionālajā reģistrā automobiļu un citu vieglo transportlīdzekļu iznomāšanas un ekspluatācijas līzinga darbības veikšanai."
</t>
  </si>
  <si>
    <t>1) Eiropas Parlamenta un Padomes Direktīvas 2014/23/ES (2014. gada 26. februāris) par koncesijas līgumu slēgšanas tiesību piešķiršanu, kas grozīta ar Komisijas Deleģēto regulu (ES) 2019/1827 (2019. gada 30. oktobris), 5. panta 1. punkta b) apakšpunkts
ir jāinterpretē tādējādi, ka: “pakalpojumu koncesiju” veido darījums, ar ko līgumslēdzēja iestāde ir paredzējusi elektrisko transportlīdzekļu nomas un koplietošanas pakalpojuma izveidi un pārvaldīšanu uzticēt saimnieciskās darbības subjektam, kura finanšu ieguldījums tiek izlietots galvenokārt šo transportlīdzekļu iegādei, un kura ietvaros šī saimnieciskās darbības subjekta ieņēmumi galvenokārt tiek gūti no maksas, ko maksā šī pakalpojuma lietotāji, jo šādas īpašības var pierādīt, ka ar koncesijas ceļā nodoto pakalpojumu sniegšanu saistītais risks ir ticis nodots minētajam saimnieciskās darbības subjektam.
2) Direktīvas 2014/23, kas grozīta ar Deleģēto regulu 2019/1827, 8. pants ir jāinterpretē tādējādi, ka: lai noskaidrotu, vai ir sasniegta šīs direktīvas piemērojamības robežvērtība, līgumslēdzējai iestādei ir jāparedz “koncesionāra kopējais apgrozījums, kas radies līguma darbības laikā, atskaitot [pievienotās vērtības nodokli (PVN)]”, ņemot vērā maksas, kuras lietotāji maksās koncesionāram, kā arī ieguldījumus un izmaksas, ko segs līgumslēdzēja iestāde. Tomēr līgumslēdzēja iestāde var arī uzskatīt, ka Direktīvas 2014/23, kas grozīta ar Deleģēto regulu 2019/1827, piemērošanai paredzētā robežvērtība ir sasniegta tad, ja ieguldījumi un izmaksas, kas ir jāsedz koncesionāram vienam pašam vai kopā ar līgumslēdzēju iestādi visā koncesijas līguma darbības laikā, acīmredzami pārsniedz šo piemērojamības robežvērtību.
3) Direktīvas 2014/23, kas grozīta ar Deleģēto regulu 2019/1827, 38. panta 1. punkts, kas aplūkots kopā ar šīs direktīvas V pielikuma 7. punkta b) apakšpunktu un 4. apsvērumu, kā arī ar Komisijas Īstenošanas regulas (ES) 2015/1986 (2015. gada 11. novembris), ar ko izveido standarta veidlapas paziņojumu publicēšanai publisko iepirkumu jomā un atceļ Īstenošanas regulu (ES) Nr. 842/2011, 4. pantu un XXI pielikuma III.1.1. iedaļu, ir jāinterpretē tādējādi, ka: līgumslēdzēja iestāde kā kandidātu atlases un kvalifikācijas novērtēšanas kritērijus var izvirzīt prasību, lai saimnieciskās darbības subjekti būtu reģistrēti komercreģistrā vai profesionālajā reģistrā, ja vien saimnieciskās darbības subjekts var atsaukties uz savu reģistrāciju līdzīgā reģistrā dalībvalstī, kurā tas ir reģistrēts.
4) Direktīvas 2014/23, kas grozīta ar Deleģēto regulu 2019/1827, 38. panta 1. punkts, kurš aplūkots kopā ar šīs direktīvas 27. pantu un Eiropas Parlamenta un Padomes Regulas (EK) Nr. 2195/2002 (2002. gada 5. novembris) par kopēju publiskā iepirkuma vārdnīcu (CPV) 1. pantu, ir jāinterpretē tādējādi, ka: tas nepieļauj, ka līgumslēdzēja iestāde, kas saimnieciskās darbības subjektiem prasa reģistrēties kādas Eiropas Savienības dalībvalsts komercreģistrā vai profesionālajā reģistrā, atsaucas nevis uz kopējo publiskā iepirkuma vārdnīcu (CPV), ko veido CPV kodi, bet uz NACE 2. red. klasifikāciju, kura ir izveidota ar Eiropas Parlamenta un Padomes Regulu (EK) Nr. 1893/2006 (2006. gada 20. decembris), ar ko izveido NACE 2. red. saimniecisko darbību statistisko klasifikāciju, kā arī groza Padomes Regulu (EEK) Nr. 3037/90 un dažas EK regulas par īpašām statistikas jomām.
5) Direktīvas 2014/23, kas grozīta ar Deleģēto regulu 2019/1827, 38. panta 1. un 2. punkts, kurš aplūkots kopā ar šīs direktīvas 26. panta 2. punktu, ir jāinterpretē tādējādi, ka: līgumslēdzēja iestāde, nepārkāpjot minētās direktīvas 3. panta 1. punkta pirmajā daļā garantēto samērīguma principu, nevar prasīt, lai katrs pagaidu kopuzņēmuma loceklis būtu reģistrēts kādas dalībvalsts komercreģistrā vai profesionālajā reģistrā automobiļu un citu vieglo transportlīdzekļu iznomāšanas un ekspluatācijas līzinga darbības veikšanai</t>
  </si>
  <si>
    <t>59. panta 1. punkts Eiropas Parlamenta un Padomes Direktīvā 2014/24/ES (2014. gada 26. februāris) par publisko iepirkumu un ar ko atceļ Direktīvu 2004/18/EK, lasot to kopsakarā ar šīs direktīvas 2. panta 1. punkta 10. apakšpunktu un 63. pantu, kā arī Komisijas Īstenošanas regulas (ES) 2016/7 (2016. gada 5. janvāris), ar ko nosaka standarta veidlapu Eiropas vienotajam iepirkuma procedūras dokumentam, 1. pielikumu, ir jāinterpretē tādējādi, ka: kopuzņēmumam – kurš, lai arī nav juridiska persona, tomēr ir izveidots dalībvalsts tiesību aktos paredzētas sabiedrības formā, ir reģistrēts šīs dalībvalsts komercreģistrā, var būt izveidots vai nu uz noteiktu, vai nenoteiktu laiku un kura biedru kopums darbojas vienā tirgū ar šo kopuzņēmumu un ir solidāri atbildīgs par šā kopuzņēmuma līgumsaistību pienācīgu izpildi – ir jāiesniedz līgumslēdzējai iestādei tikai savs Eiropas vienotais iepirkuma procedūras dokuments (ESPD) tad, ja tas vēlas patstāvīgi piedalīties publiskā iepirkuma procedūrā vai iesniegt piedāvājumu, ja vien tas apliecina spēju izpildīt attiecīgo līgumu, izmantojot tikai savu personālu un materiālus. Savukārt, ja šis kopuzņēmums lēš, ka publiskā iepirkuma līguma izpildei tam būs jāizmanto kādam no tās biedriem piederošie resursi, tas ir uzskatāms par tādu, kas paļaujas uz citu subjektu spējām, Direktīvas 2014/24 63. panta izpratnē un tāpēc tam ir jāiesniedz ne tikai savs ESPD, bet arī ESPD par katru no biedriem, uz kura spējām tas vēlas paļauties.</t>
  </si>
  <si>
    <t>1) Eiropas Parlamenta un Padomes Direktīvas 2007/46/EK (2007. gada 5. septembris), ar ko izveido sistēmu mehānisko transportlīdzekļu un to piekabju, kā arī šādiem transportlīdzekļiem paredzētu sistēmu, sastāvdaļu un atsevišķu tehnisku vienību apstiprināšanai (pamatdirektīva), 10. panta 2. punkts, 19. panta 1. punkts un 28. panta 1. punkts ir jāinterpretē tādējādi, ka: ar tiem netiek pieļauts, ka līgumslēdzēja iestāde publiskā iepirkuma procedūrā par rezerves daļu piegādi sabiedriskajam pakalpojumam paredzētajiem autobusiem var pieņemt piedāvājumu, ar ko tiek piedāvātas tāda tipa sastāvdaļas, uz kurām attiecas Direktīvas 2007/46 IV pielikumā paredzētie normatīvie akti un kurām nav pievienots sertifikāts par šādu rezerves daļu tipa apstiprinājumu, ne arī pievienota informācija par šāda apstiprinājuma faktisku esamību, ciktāl šajos normatīvajos aktos ir paredzēts šāds apstiprinājums.
2) Eiropas Parlamenta un Padomes Direktīvas 2014/25/ES (2014. gada 26. februāris) par iepirkumu, ko īsteno subjekti, kuri darbojas ūdensapgādes, enerģētikas, transporta un pasta pakalpojumu nozarēs, un ar ko atceļ Direktīvu 2004/17/EK, 60. un 62. pants ir jāinterpretē tādējādi, ka: ņemot vērā Direktīvas 2007/46 3. panta 27. punktā ietverto jēdziena “izgatavotājs” definīciju, ar tiem netiek pieļauts, ka līgumslēdzēja iestāde publiskā iepirkuma procedūrā par sabiedrisko pakalpojumu sniegšanai paredzētu autobusu rezerves daļu piegādi kā pierādījumu to sastāvdaļu līdzvērtīgumam, uz kurām attiecas Direktīvas 2007/46 IV pielikumā minētie normatīvie akti un kuras piedāvā pretendents, var akceptēt pretendenta iesniegtu līdzvērtīguma deklarāciju, ja minēto pretendentu pašu nevar klasificēts kā šo sastāvdaļu izgatavotāju.</t>
  </si>
  <si>
    <t>1) Eiropas Parlamenta un Padomes Direktīvas 2014/24/ES (2014. gada 26. februāris) par publisko iepirkumu un ar ko atceļ Direktīvu 2004/18/EK, kurā grozījumi izdarīti ar Komisijas Deleģēto regulu (ES) 2017/2365 (2017. gada 18. decembris), 57. panta 4. punkta pirmās daļas d) apakšpunkts, lasot to kopsakarā ar Eiropas Parlamenta un Padomes Direktīvas 2014/25/ES (2014. gada 26. februāris) par iepirkumu, ko īsteno subjekti, kuri darbojas ūdensapgādes, enerģētikas, transporta un pasta pakalpojumu nozarēs, un ar ko atceļ Direktīvu 2004/17/EK, kurā grozījumi izdarīti ar Komisijas Deleģēto regulu (ES) 2017/2364 (2017. gada 18. decembris), 80. panta 1. punkta trešo daļu, ir jāinterpretē tādējādi, ka: 57. panta 4. punkta pirmās daļas d) apakšpunktā paredzētais fakultatīvais izslēgšanas iemesls ir attiecināms uz gadījumiem, kad pastāv pietiekami pārliecinoši netieši pierādījumi, lai secinātu, ka ekonomikas dalībnieki ir noslēguši ar LESD 101. pantu aizliegtu nolīgumu, bet tas neaprobežojas tikai ar šajā pēdējā minētajā pantā paredzētajiem nolīgumiem.
2) Direktīvas 2014/24, kurā grozījumi izdarīti ar Deleģēto regulu 2017/2365, 57. panta 4. punkts, lasot to kopsakarā ar Direktīvas 2014/25, kurā grozījumi izdarīti ar Deleģēto regulu 2017/2364, 80. panta 1. punkta trešo daļu, ir jāinterpretē tādējādi, ka: 57. panta 4. punktā ir izsmeļoši reglamentēti fakultatīvie izslēgšanas iemesli, kuri var pamatot ekonomikas dalībnieka izslēgšanu no dalības iepirkuma procedūrā tādu iemeslu dēļ, kas ir pamatoti ar objektīviem elementiem saistībā ar tā profesionālajām īpašībām, kā arī interešu konfliktu vai konkurences izkropļošanu, kas izriet no tā dalības šajā procedūrā. Tomēr minētais 57. panta 4. punkts nav pretrunā tam, ka Direktīvas 2014/25, kurā grozījumi izdarīti ar Deleģēto regulu 2017/2364, 36. panta 1. punktā paredzētais vienlīdzīgas attieksmes princips var neļaut piešķirt attiecīgā līguma slēgšanas tiesības ekonomikas dalībniekiem, kuri veido vienu ekonomisku vienību un kuru piedāvājumi, lai arī tie ir iesniegti atsevišķi, nav nedz patstāvīgi, nedz neatkarīgi.</t>
  </si>
  <si>
    <t>par lūgumu sniegt prejudiciālu nolēmumu atbilstoši LESD 267. pantam, ko Državna revizijska komisija za revizijo postopkov oddaje javnih naročil (Valsts komisija piešķirto publiskā iepirkuma līgumu slēgšanas tiesību pārskatīšanai, Slovēnija) iesniedza ar lēmumu, kas pieņemts 2015. gada 14. maijā un kas Tiesā reģistrēts 2015. gada 18. jūnijā, tiesvedībā</t>
  </si>
  <si>
    <t>SC Star Storage SA pret Institutul Naţional de Cercetare-Dezvoltare în Informatică (ICI) (C‑439/14) un
SC Max Boegl România SRL ,SC UTI Grup SA ,Astaldi SpA , SC Construcții Napoca SA
pret
RA Aeroportul Oradea ,
SC Porr Construct SRL ,
Teerag-Asdag Aktiengesellschaft ,
SC Col-Air Trading SRL ,
AVZI SA ,
Trameco SA ,
Iamsat Muntenia SA</t>
  </si>
  <si>
    <t xml:space="preserve">
Attiecībā uz pamatlietas dalībniekiem šīs tiesvedības ir stadija procesā, kuru izskata iesniedzējtiesa, un tā lemj par tiesāšanās izdevumiem. Izdevumi, kas radušies, iesniedzot apsvērumus Tiesai, un kas nav minēto pušu izdevumi, nav atlīdzināmi.
Ar šādu pamatojumu Tiesa (trešā palāta) nospriež:
Padomes 1989. gada 21. decembra Direktīvas 89/665/EEK par to normatīvo un administratīvo aktu koordinēšanu, kuri attiecas uz izskatīšanas [pārbaudes] procedūru piemērošanu, piešķirot piegādes un uzņēmuma līgumus valsts vajadzībām [piegāžu un būvdarbu publisko līgumu slēgšanas tiesības], kurā grozījumi ir izdarīti ar Eiropas Parlamenta un Padomes 2007. gada 11. decembra Direktīvu 2007/66/EK, 1. panta 1.–3. punkts un Padomes 1992. gada 25. februāra Direktīvas 92/13/EEK, ar ko koordinē normatīvos un administratīvos aktus par to, kā piemēro Kopienas noteikumus par līgumu piešķiršanas procedūrām, ko piemēro subjekti, kuri darbojas ūdensapgādes, enerģētikas, transporta un telekomunikāciju nozarē, kurā grozījumi izdarīti ar Direktīvu 2007/66, 1. panta 1.–3. punkts, skatīti Eiropas Savienības Pamattiesību hartas 47. panta gaismā, ir jāinterpretē tādējādi, ka tie neaizliedz tādu valsts tiesisko regulējumu, kāds tiek aplūkots pamatlietās, kurā jebkuras sūdzības par līgumslēdzējas iestādes aktu pieņemamībai ir noteikts nosacījums par prasītāja pienākumu iesniegt tajā paredzēto labticīgas rīcības drošības naudu par labu līgumslēdzējai iestādei, jo šī drošības nauda ir jāatmaksā prasītājam neatkarīgi no prasības iznākuma.</t>
  </si>
  <si>
    <t>05.02.2026.</t>
  </si>
  <si>
    <t>C--810/24</t>
  </si>
  <si>
    <t>Urban Vision SpA v. Comune di Milano, Digital Vox Sri</t>
  </si>
  <si>
    <t>Lūgums sniegt prejudiciālu nolēmumu – Direktīva 2014/23/ES – Koncesijas līgumu slēgšanas tiesību piešķiršanu – Projekta finansēšana pēc privāta uzņēmēja iniciatīvas – Finansējuma priekšlikuma novērtēšana un apstiprināšana – Uzaicinājums iesniegt piedāvājumus, kas izsludināts, pamatojoties uz šo priekšlikumu – Attiecīgā uzņēmēja, kas ir virzītājs, prioritātes tiesības ar nosacījumu, ka tiek nodrošināti visizdevīgākā piedāvājuma noteikumi – Grozījums, kas izdarīts pēc sākotnējā piedāvājuma iesniegšanas – 3. pants – Vienlīdzīgas attieksmes, diskriminācijas aizlieguma un samērīguma princips – Pārkāpums.</t>
  </si>
  <si>
    <t>Prejudiciālais jautājums: vai Direktīvas 2014/23 3. panta 1. punkts, lasot to kopsakarā ar LESD 49. pantu, 30. un 41. pantu, kā arī šīs direktīvas 68. apsvērumu, jāinterpretē tādējādi, ka tam ir pretrunā tas, ka dalībvalsts piešķir prioritātes tiesības projektu finansēšanas procedūras virzītājam, kā paredzēts Publisko iepirkumu kodeksa 183. panta 15. punktā, kas gadījumā, ja attiecīgais līgums tai sākotnēji netiek piešķirts, ļauj tam pielāgot savu piedāvājumu sākotnēji izraudzītā pretendenta piedāvājumam un tādējādi saņemt šī līguma slēgšanas tiesības, ar nosacījumu, ka tiek atlīdzinātas izmaksas, kas sākotnēji izraudzītajam pretendentam radušās, sagatavojot šo piedāvājumu, un šī atmaksa nevar pārsniegt 2,5 % no paredzamās ieguldījumu vērtības, kurus pretendents sagaida no iepirkuma pamatā esošā priekšizpētes projekta. EST atbilde: Direktīvas 2014/23 3. panta 1. punkts, lasot to kopsakarā ar LESD 49. pantu, šīs direktīvas 30. un 41. pantu, kā arī tās 68. apsvērumu, jāinterpretē tādējādi, ka tam ir pretrunā tas, ka dalībvalsts projektu finansēšanas procedūras virzītājam piešķir prioritātes tiesības, kas gadījumā, ja attiecīgais līgums tai sākotnēji netiek piešķirts, ļauj tam pielāgot savu piedāvājumu sākotnēji izraudzītā pretendenta piedāvājumam un tādējādi saņemt šī līguma slēgšanas tiesības, ar nosacījumu, ka tiek atlīdzinātas izmaksas, kas sākotnēji izraudzītajam pretendentam radušās, sagatavojot šo piedāvājumu, un šī atmaksa nevar pārsniegt 2,5 % no paredzamās ieguldījumu vērtības, kurus pretendents sagaida no iepirkuma pamatā esošā priekšizpētes projekta.</t>
  </si>
  <si>
    <t>https://eur-lex.europa.eu/legal-content/LV/TXT/?uri=celex%3A62024CJ0810</t>
  </si>
  <si>
    <t>16.04.2026.</t>
  </si>
  <si>
    <t>C-568/24</t>
  </si>
  <si>
    <t>SOF Medica SA pret Spitalul Clinic Judejean de Urgenja Cluj-Napoca (Rumānija)</t>
  </si>
  <si>
    <t>Lūgums sniegt prejudiciālu nolēmumu – Publiskā iepirkuma procedūra – Direktīva 2014/24/ES – 18. pants – Publiskā iepirkuma procedūras principi – Vienlīdzīga attieksme un pārredzamība – 42. pants – Tehniskās specifikācijas – Līgumslēdzējas iestādes novērtējuma brīvība – Vajadzības definīcija – Atsauce uz konkrētu veidu vai ražošanu – Gadījumi, kad šāda atsauce jāpapildina ar norādi “vai līdzvērtīgs ”</t>
  </si>
  <si>
    <t>1) Eiropas Parlamenta un Padomes Direktīvas 2014/24/ES (2014. gada 26. februāris) par publisko iepirkumu un ar ko atceļ Direktīvu 2004/18/EK, 18. panta 1. punkts, to lasot kopsakarā ar Direktīvas 2014/24 42. panta 1. un 2. punktu un 49. pantu, jāinterpretē tādējādi, ka 18. panta 1. punktā minētais pārredzamības princips un vienlīdzīgas attieksmes princips neliedz, ka publiska piegādes līguma gadījumā līgumslēdzēja iestāde izslēdz pretendenta piedāvājumu, pamatojoties uz tehniskajām specifikācijām, kas paziņojuma par līgumu publicēšanas dienā nav objektīvi pamatotas iepirkuma procedūras dokumentos minētās direktīvas 2. panta 1. punkta 13. apakšpunkta izpratnē.
2) Direktīvas 2014/24 42. panta 1. un 4. punkts jāinterpretē tādējādi, ka līgumslēdzēja iestāde publiskā iepirkuma līguma par ķirurģiskā robota piegādi tehniskajās specifikācijās nevar paredzēt prasības attiecībā uz šajā līgumā minētā ķirurģiskā robota modulāro un mobilo raksturu, svaru, stiprinājumiem pie grīdas, kā arī tā roku izvietojumu, ja šīm prasībām nav pievienota norāde “vai līdzvērtīgs”, ja vien, ņemot vērā iepirkuma procedūras dokumentus, minētās prasības skaidri izriet no minētā līguma priekšmeta.</t>
  </si>
  <si>
    <t>https://eur-lex.europa.eu/legal-content/LV/TXT/?uri=CELEX:62024CJ0568</t>
  </si>
  <si>
    <t>05.03.2026.</t>
  </si>
  <si>
    <t>C-210/24</t>
  </si>
  <si>
    <t>Asociación de Empresas de Servicios para la Dependencia (AESTE), Ayuntamiento de Ortuella  (Spānija).</t>
  </si>
  <si>
    <t>Asociación de Empresas de Servicios para la Dependencia (AESTE) pret Ayuntamiento de Ortuella. 
Órgano Administrativo de Recursos Contractuales de la Comunidad Autónoma de Euskadi lūgums sniegt prejudiciālu nolēmumu. 
Lūgums sniegt prejudiciālu nolēmumu – Publiskais iepirkums – Direktīva 2014/24/ES – Sociālo pakalpojumu bez izmitināšanas iespējām līgums – Līgums, kura vērtība ir zemāka nekā šīs direktīvas piemērošanas robežvērtība – 67. pants – Sociāla rakstura piešķiršanas kritēriji – Saimnieciski visizdevīgākais piedāvājums – Līgumu izpildošā personāla algu palielinājums, kas pārsniedz nozares koplīgumā noteikto algu līmeni – Saikne ar līguma priekšmetu – Samērīgums un diskriminācijas aizliegums – Eiropas Savienības Pamattiesību hartas 28. pants – Tiesības iesaistīties koplīguma sarunās.</t>
  </si>
  <si>
    <t>EUR-Lex - 62024CJ0210 - EN - EUR-Lex</t>
  </si>
  <si>
    <t>18.06.2026.</t>
  </si>
  <si>
    <t>C-575/24</t>
  </si>
  <si>
    <t>Vodovody a kanalizace Přerov, a.s. pret Úřad pro ochranu osobních údajů (Čehija)</t>
  </si>
  <si>
    <t>Lūgums sniegt prejudiciālu nolēmumu – Tiesību aktu tuvināšana – Atvērtie dati un publiskā sektora informācijas atkalizmantošana – Direktīva (ES) 2019/1024 – 2. panta 3. punkts – Tiesas kompetence – Jēdziens “publisks uzņēmums” – Vairāku publiskā sektora struktūru turējumā esošs uzņēmums – “Dominējošas ietekmes” prezumpcija – Vērtēšanas kritēriji</t>
  </si>
  <si>
    <t xml:space="preserve">Vai Direktīvas 2019/1024 2. panta 3. punkts jāinterpretē tādējādi, ka jēdziens “publisks uzņēmums” šīs tiesību normas izpratnē attiecināms uz uzņēmumu, kurā dominējoša ietekme var būt vairākām publiskā sektora struktūrām kopīgi, un, ja tas tā ir – vai, lai uzskatītu, ka šāda ietekme pastāv, nepieciešams izvērtēt, vai šīs struktūras darbojas saskaņoti un tām ir kopīgas intereses. 
Direktīvas 2019/1024 2. panta 3. punkts jāinterpretē tādējādi, ka jēdziens “publisks uzņēmums” šīs tiesību normas izpratnē ir attiecināms uz uzņēmumu, kurā dominējoša ietekme var būt vairākām publiskā sektora struktūrām kopīgi, un, lai uzskatītu, ka šāda ietekme pastāv, nav nepieciešams izvērtēt, vai šīs struktūras darbojas saskaņoti un tām ir kopīgas intereses. 
</t>
  </si>
  <si>
    <t>https://eur-lex.europa.eu/legal-content/LV/ALL/?uri=CELEX:62024CJ0575</t>
  </si>
  <si>
    <t>10.06.2026.</t>
  </si>
  <si>
    <t>T-80/25</t>
  </si>
  <si>
    <t>Xpand Consortium un citi (Beļģija)</t>
  </si>
  <si>
    <t>Publiski pakalpojumu līgumi – Iepirkuma procedūra – Grāmatvedības/finanšu un finanšu IT sistēmu izstrāde, ieviešana, uzturēšana/ekspluatācija, konsultāciju un konsultāciju pakalpojumi – Iepirkuma procedūras atcelšana – Pienākums norādīt pamatojumu – Acīmredzama kļūda vērtējumā – Tiesiskā noteiktība – Tiesiskā paļāvība</t>
  </si>
  <si>
    <t>Pēc viena noraidīta pretendenta sniegtajām piezīmēm līgumslēdzēja iestāde konstatēja kļūdas iepirkuma dokumentos un jo īpaši dažu atlases kritēriju neatbilstību 2018. gada Finanšu regulai, un ka līdz ar to tā ir nolēmusi atcelt iepirkuma procedūru. Pretendenti pārsūdzēja lēmumu par iepirkuma procedūras atcelšanu pamatojot to ar četriem argumentiem: Pirmais pamats ir par pienākuma norādīt pamatojumu pārkāpumu un acīmredzamu kļūdu vērtējumā. Otrais pamats ir par tiesiskās noteiktības un tiesiskās paļāvības aizsardzības principu pārkāpumu. Trešais pamats ir par labas pārvaldības principa pārkāpumu. Ceturtais pamats ir par samērīguma un vienlīdzīgas attieksmes principu pārkāpumu. Tiesa lēma: 1) pirmais arguments jānoraida, jo lai pierādītu, ka līgumslēdzēja iestāde faktu izvērtēšanā ir pieļāvusi tik acīmredzamu kļūdu, kas pamato lēmuma par iepirkuma procedūras atcelšanu atcelšanu, prasītāja iesniegtajiem pierādījumiem ir jābūt pietiekamiem, lai apstrīdētajā lēmumā ietvertie vērtējumi kļūtu neticami. Citiem vārdiem sakot, pamats, kas balstīts uz acīmredzamu kļūdu, ir jānoraida, ja, neraugoties uz prasītāja iesniegtajiem pierādījumiem, apstrīdēto vērtējumu joprojām var pieņemt kā patiesu vai pamatotu (skat. pēc analoģijas spriedumu, 2017. gada 7. jūnijs, Blaž Jamnik un Blaž/Parlaments, T‑726/15, EU:T:2017:376, 38. punkts un tajā minētā judikatūra); 2) otrais pamats jānoraida, jo iepirkuma procedūras atcelšana norādītajos apstākļos nerada tiesiskās noteiktības principa pārkāpumu; 3) trešais arguments jānoraida, jo nepietiekams lēmuma pamatojums pats par sevi nerada labas pārvaldības principa pārkāpumu; 4) ceturtais arguments jānoraida, jo samērīguma un vienlīdzīgas attieksmes principa pārkāpumam prasītāji nav iesnieguši izvērtēšanai pietiekamus pierādījumus. Līdz ar to - prasība noraidīta pilnā apmērā.</t>
  </si>
  <si>
    <t>https://eur-lex.europa.eu/legal-content/LV/ALL/?uri=CELEX:62025TJ0080</t>
  </si>
  <si>
    <t>04.06.2026.</t>
  </si>
  <si>
    <t>C-820/24</t>
  </si>
  <si>
    <t xml:space="preserve">Strominator Elektro GmbH 
pret 
Bundesimmobiliengesellschaft mbH (Austrija), 
piedaloties 
Fiegl &amp; Spielberger GmbH, 
</t>
  </si>
  <si>
    <t>Lūgums sniegt prejudiciālu nolēmumu – Būvdarbu, piegādes un pakalpojumu publiskie iepirkumi – Vienlīdzīgas attieksmes un pārskatāmības principi – Direktīva 2014/24/ES – 72. pants – Līgumu izmaiņas to darbības laikā – Jēdziens “līgumu darbības laiks” – Veikto būvdarbu pieņemšana – Galīgā rēķina izsniegšana – Līgumslēdzēja iestādes neveikts maksājums</t>
  </si>
  <si>
    <t>vai Direktīvas 2014/24 72. pants jāinterpretē tādējādi, ka publisks līgums uzskatāms par “[spēkā esošu]” šīs tiesību normas izpratnē, ja izraudzītais pretendents pilnībā izpildījis pakalpojumus, kas bija jāsniedz saskaņā ar attiecīgo līgumu, līgumslēdzēja iestāde galīgi pieņēmusi šos pakalpojumus un izraudzītais pretendents izsniedzis galīgo rēķinu, taču līgumslēdzēja iestāde vēl nav samaksājusi tajā norādīto cenu.
Uz jautājumu jāatbild, ka Direktīvas 2014/24 72. pants jāinterpretē tādējādi, ka publisks līgums nav uzskatāms par “[spēkā esošu]” šīs tiesību normas izpratnē, ja izraudzītais pretendents ir pilnībā izpildījis pakalpojumus, kas bija jāsniedz saskaņā ar attiecīgo līgumu, līgumslēdzēja iestāde ir galīgi pieņēmusi šos pakalpojumus un izraudzītais pretendents ir izsniedzis galīgo rēķinu, taču līgumslēdzēja iestāde vēl nav samaksājusi tajā norādīto cenu.</t>
  </si>
  <si>
    <t>https://eur-lex.europa.eu/legal-content/LV/TXT/?uri=CELEX:62024CJ0820</t>
  </si>
  <si>
    <r>
      <t xml:space="preserve">1) vai Direktīvas 2014/24 67. panta 1. punkts jāinterpretē tādējādi, ka tāds kritērijs – kurš piemērojams, piešķirot tiesības slēgt publisku līgumu par sociālajiem pakalpojumiem bez izmitināšanas iespējām, un atbilstoši kuram tiek ņemts vērā algu izdevumu pieaugums, ko pretendents ierosinājis piemērot šo līgumu izpildošajam personālam un kas pārsniedz no spēkā esošā piemērojamā nozares koplīguma izrietošo līmeni, – ļauj līgumslēdzējai iestādei noteikt saimnieciski visizdevīgāko piedāvājumu minētās tiesību normas izpratnē. </t>
    </r>
    <r>
      <rPr>
        <b/>
        <sz val="9"/>
        <color rgb="FF000000"/>
        <rFont val="Arial"/>
        <family val="2"/>
        <charset val="186"/>
      </rPr>
      <t>Atbilde</t>
    </r>
    <r>
      <rPr>
        <sz val="9"/>
        <color rgb="FF000000"/>
        <rFont val="Arial"/>
        <family val="2"/>
        <charset val="186"/>
      </rPr>
      <t xml:space="preserve">: Eiropas Parlamenta un Padomes Direktīvas 2014/24/ES (2014. gada 26. februāris) par publisko iepirkumu un ar ko atceļ Direktīvu 2004/18/EK 67. panta 1. punkts jāinterpretē tādējādi, ka tāds kritērijs – kurš piemērojams, piešķirot tiesības slēgt publisku līgumu par sociālajiem pakalpojumiem bez izmitināšanas iespējām, un atbilstoši kuram tiek ņemts vērā algu izdevumu pieaugums, ko pretendents ierosinājis piemērot šo līgumu izpildošajam personālam un kas pārsniedz no spēkā esošā piemērojamā nozares koplīguma izrietošo līmeni, – ļauj līgumslēdzējai iestādei noteikt saimnieciski visizdevīgāko piedāvājumu šīs tiesību normas izpratnē.
2) vai Direktīva 96/71 un LESD 56. pants jāinterpretē tādējādi, ka tie nepieļauj tādu kritēriju, kurš piemērojams, piešķirot tiesības slēgt publisku līgumu par sociālajiem pakalpojumiem bez izmitināšanas iespējām, un atbilstoši kuram tiek ņemts vērā algu izdevumu pieaugums, ko pretendents ierosinājis piemērot šo līgumu izpildošajam personālam un kas pārsniedz no spēkā esošā piemērojamā nozares koplīguma izrietošo līmeni. </t>
    </r>
    <r>
      <rPr>
        <b/>
        <sz val="9"/>
        <color rgb="FF000000"/>
        <rFont val="Arial"/>
        <family val="2"/>
        <charset val="186"/>
      </rPr>
      <t xml:space="preserve">Atbilde: </t>
    </r>
    <r>
      <rPr>
        <sz val="9"/>
        <color rgb="FF000000"/>
        <rFont val="Arial"/>
        <family val="2"/>
        <charset val="186"/>
      </rPr>
      <t>Eiropas Savienības Pamattiesību hartas 28. pants jāinterpretē tādējādi, ka tas pieļauj tādu kritēriju, kurš piemērojams, piešķirot tiesības slēgt publisku līgumu par sociālajiem pakalpojumiem bez izmitināšanas iespējām, un atbilstoši kuram, pirmkārt, tiek ņemts vērā algu izdevumu pieaugums, ko pretendents ierosinājis piemērot šo līgumu izpildošajam personālam un kas pārsniedz no spēkā esošā piemērojamā nozares koplīguma izrietošo līmeni, un, otrkārt, šim pretendentam pēc koplīguma sarunām ar minētā personāla pārstāvjiem ir jāprecizē, kādā veidā tiks nodrošināts algu palielinājums, kā arī jāveic darbības, lai noslēgtu koplīgumu, kas tiks piemērots šim personālam.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</si>
</sst>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4">
    <numFmt numFmtId="164" formatCode="dd\.mm"/>
    <numFmt numFmtId="165" formatCode="mmmdd"/>
    <numFmt numFmtId="166" formatCode="#,##0.00\ [$Ls-426]"/>
    <numFmt numFmtId="167" formatCode="d\.m"/>
    <numFmt numFmtId="168" formatCode="dd&quot;.&quot;mm&quot;.&quot;"/>
    <numFmt numFmtId="169" formatCode="d\.m\."/>
    <numFmt numFmtId="170" formatCode="mmmd"/>
    <numFmt numFmtId="171" formatCode="dd\.mm\.yyyy\."/>
    <numFmt numFmtId="172" formatCode="dd\.mm\.yyyy"/>
    <numFmt numFmtId="173" formatCode="d\.m\.yyyy\."/>
    <numFmt numFmtId="174" formatCode="d\-m"/>
    <numFmt numFmtId="175" formatCode="dd&quot;.&quot;mm&quot;.&quot;yyyy&quot;.&quot;"/>
    <numFmt numFmtId="176" formatCode="dd&quot;.&quot;mm&quot;.&quot;yy&quot;.&quot;"/>
    <numFmt numFmtId="177" formatCode="dd\.mm\."/>
    <numFmt numFmtId="178" formatCode="d\.m\.yyyy"/>
    <numFmt numFmtId="179" formatCode="d\.mmm"/>
    <numFmt numFmtId="180" formatCode="mmmmdd"/>
    <numFmt numFmtId="181" formatCode="mmmmd"/>
    <numFmt numFmtId="182" formatCode="mmm\,d"/>
    <numFmt numFmtId="183" formatCode="0.0"/>
    <numFmt numFmtId="184" formatCode="mmmdd\."/>
    <numFmt numFmtId="185" formatCode="mmm\,dd"/>
    <numFmt numFmtId="186" formatCode="mmmm\ d"/>
    <numFmt numFmtId="187" formatCode="mmmm\.d"/>
    <numFmt numFmtId="188" formatCode="dd/mm"/>
    <numFmt numFmtId="189" formatCode="mmm\.dd"/>
    <numFmt numFmtId="190" formatCode="mmmd\."/>
    <numFmt numFmtId="191" formatCode="mmm\ d"/>
    <numFmt numFmtId="192" formatCode="mmmyyyy\."/>
    <numFmt numFmtId="193" formatCode="mmmyyyy"/>
    <numFmt numFmtId="194" formatCode="mmm\ dd"/>
    <numFmt numFmtId="195" formatCode="mmmm\ dd"/>
    <numFmt numFmtId="196" formatCode="yyyy\.d\.m"/>
    <numFmt numFmtId="197" formatCode="dd\.mmm"/>
  </numFmts>
  <fonts count="476">
    <font>
      <sz val="10"/>
      <color rgb="FF000000"/>
      <name val="Verdana"/>
      <scheme val="minor"/>
    </font>
    <font>
      <sz val="9"/>
      <color rgb="FF000000"/>
      <name val="Verdana"/>
      <scheme val="minor"/>
    </font>
    <font>
      <b/>
      <sz val="9"/>
      <color rgb="FF000000"/>
      <name val="Verdana"/>
      <scheme val="minor"/>
    </font>
    <font>
      <sz val="9"/>
      <color theme="1"/>
      <name val="Verdana"/>
      <scheme val="minor"/>
    </font>
    <font>
      <sz val="10"/>
      <color theme="1"/>
      <name val="Verdana"/>
      <scheme val="minor"/>
    </font>
    <font>
      <sz val="12"/>
      <color rgb="FF000000"/>
      <name val="Arial"/>
    </font>
    <font>
      <i/>
      <sz val="12"/>
      <color rgb="FF000000"/>
      <name val="Arial"/>
    </font>
    <font>
      <sz val="11"/>
      <color theme="1"/>
      <name val="Calibri"/>
    </font>
    <font>
      <b/>
      <i/>
      <sz val="9"/>
      <color rgb="FF000000"/>
      <name val="Arial"/>
    </font>
    <font>
      <sz val="10"/>
      <color rgb="FF000000"/>
      <name val="Verdana"/>
      <scheme val="minor"/>
    </font>
    <font>
      <b/>
      <sz val="10"/>
      <color rgb="FF000000"/>
      <name val="Arial"/>
    </font>
    <font>
      <sz val="10"/>
      <color rgb="FF000000"/>
      <name val="Arial"/>
    </font>
    <font>
      <sz val="9"/>
      <color rgb="FF000000"/>
      <name val="Arial"/>
    </font>
    <font>
      <sz val="10"/>
      <color theme="1"/>
      <name val="Arial"/>
    </font>
    <font>
      <sz val="10"/>
      <color theme="1"/>
      <name val="Verdana"/>
    </font>
    <font>
      <b/>
      <sz val="10"/>
      <color theme="1"/>
      <name val="Arial"/>
    </font>
    <font>
      <i/>
      <sz val="10"/>
      <color theme="1"/>
      <name val="Arial"/>
    </font>
    <font>
      <b/>
      <i/>
      <sz val="10"/>
      <color theme="1"/>
      <name val="Arial"/>
    </font>
    <font>
      <sz val="9"/>
      <color theme="1"/>
      <name val="Arial"/>
    </font>
    <font>
      <i/>
      <sz val="9"/>
      <color rgb="FF000000"/>
      <name val="Arial"/>
    </font>
    <font>
      <sz val="9"/>
      <color theme="1"/>
      <name val="Verdana"/>
    </font>
    <font>
      <sz val="10"/>
      <color rgb="FF008000"/>
      <name val="Arial"/>
    </font>
    <font>
      <b/>
      <i/>
      <sz val="10"/>
      <color rgb="FF000000"/>
      <name val="Arial"/>
    </font>
    <font>
      <b/>
      <sz val="10"/>
      <color rgb="FF00476A"/>
      <name val="Arial"/>
    </font>
    <font>
      <i/>
      <sz val="10"/>
      <color rgb="FF000000"/>
      <name val="Arial"/>
    </font>
    <font>
      <sz val="10"/>
      <color rgb="FF1F497D"/>
      <name val="Verdana"/>
      <scheme val="minor"/>
    </font>
    <font>
      <sz val="10"/>
      <color theme="1"/>
      <name val="Verdana"/>
      <scheme val="minor"/>
    </font>
    <font>
      <sz val="10"/>
      <color rgb="FFFFFFFF"/>
      <name val="Verdana"/>
      <scheme val="minor"/>
    </font>
    <font>
      <sz val="11"/>
      <color theme="1"/>
      <name val="Verdana"/>
      <scheme val="minor"/>
    </font>
    <font>
      <sz val="10"/>
      <color rgb="FFEFEFEF"/>
      <name val="Verdana"/>
      <scheme val="minor"/>
    </font>
    <font>
      <b/>
      <i/>
      <sz val="10"/>
      <color rgb="FF999999"/>
      <name val="Verdana"/>
      <scheme val="minor"/>
    </font>
    <font>
      <i/>
      <sz val="10"/>
      <color rgb="FFB7B7B7"/>
      <name val="Verdana"/>
      <scheme val="minor"/>
    </font>
    <font>
      <b/>
      <sz val="10"/>
      <color theme="1"/>
      <name val="Verdana"/>
      <scheme val="minor"/>
    </font>
    <font>
      <i/>
      <sz val="10"/>
      <color rgb="FF6FA8DC"/>
      <name val="Inconsolata"/>
    </font>
    <font>
      <i/>
      <sz val="10"/>
      <color rgb="FF666666"/>
      <name val="Verdana"/>
      <scheme val="minor"/>
    </font>
    <font>
      <i/>
      <sz val="10"/>
      <color rgb="FFBDBDBD"/>
      <name val="Verdana"/>
      <scheme val="minor"/>
    </font>
    <font>
      <i/>
      <sz val="10"/>
      <color rgb="FF999999"/>
      <name val="Verdana"/>
      <scheme val="minor"/>
    </font>
    <font>
      <sz val="10"/>
      <color rgb="FFF3F3F3"/>
      <name val="Verdana"/>
      <scheme val="minor"/>
    </font>
    <font>
      <i/>
      <sz val="10"/>
      <color rgb="FFD9D9D9"/>
      <name val="Inconsolata"/>
    </font>
    <font>
      <i/>
      <sz val="10"/>
      <color rgb="FFD9D9D9"/>
      <name val="Verdana"/>
      <scheme val="minor"/>
    </font>
    <font>
      <i/>
      <sz val="10"/>
      <color theme="1"/>
      <name val="Verdana"/>
      <scheme val="minor"/>
    </font>
    <font>
      <i/>
      <sz val="10"/>
      <color rgb="FF000000"/>
      <name val="Verdana"/>
      <scheme val="minor"/>
    </font>
    <font>
      <sz val="10"/>
      <color rgb="FF666666"/>
      <name val="Verdana"/>
      <scheme val="minor"/>
    </font>
    <font>
      <i/>
      <sz val="10"/>
      <color rgb="FFFF0000"/>
      <name val="Verdana"/>
      <scheme val="minor"/>
    </font>
    <font>
      <i/>
      <sz val="10"/>
      <color theme="1"/>
      <name val="Verdana"/>
      <scheme val="minor"/>
    </font>
    <font>
      <b/>
      <sz val="10"/>
      <color theme="1"/>
      <name val="Verdana"/>
      <scheme val="minor"/>
    </font>
    <font>
      <i/>
      <sz val="10"/>
      <color rgb="FF4A86E8"/>
      <name val="Verdana"/>
      <scheme val="minor"/>
    </font>
    <font>
      <sz val="10"/>
      <color rgb="FF414142"/>
      <name val="Arial"/>
    </font>
    <font>
      <sz val="10"/>
      <color rgb="FF4A86E8"/>
      <name val="Verdana"/>
      <scheme val="minor"/>
    </font>
    <font>
      <sz val="10"/>
      <color rgb="FF414142"/>
      <name val="Arial"/>
    </font>
    <font>
      <sz val="10"/>
      <color rgb="FF434343"/>
      <name val="Verdana"/>
      <scheme val="minor"/>
    </font>
    <font>
      <sz val="10"/>
      <color rgb="FF000000"/>
      <name val="Verdana"/>
    </font>
    <font>
      <sz val="10"/>
      <color rgb="FFFF0000"/>
      <name val="Verdana"/>
      <scheme val="minor"/>
    </font>
    <font>
      <b/>
      <i/>
      <sz val="10"/>
      <color rgb="FFD3D3D3"/>
      <name val="Verdana"/>
      <scheme val="minor"/>
    </font>
    <font>
      <b/>
      <i/>
      <sz val="10"/>
      <color theme="1"/>
      <name val="Verdana"/>
      <scheme val="minor"/>
    </font>
    <font>
      <sz val="10"/>
      <color rgb="FFB7B7B7"/>
      <name val="Verdana"/>
      <scheme val="minor"/>
    </font>
    <font>
      <i/>
      <sz val="10"/>
      <color rgb="FFFFB0DB"/>
      <name val="Verdana"/>
      <scheme val="minor"/>
    </font>
    <font>
      <i/>
      <sz val="10"/>
      <color rgb="FFFF9900"/>
      <name val="Verdana"/>
      <scheme val="minor"/>
    </font>
    <font>
      <b/>
      <sz val="10"/>
      <color rgb="FF000000"/>
      <name val="Verdana"/>
      <scheme val="minor"/>
    </font>
    <font>
      <sz val="10"/>
      <color rgb="FF008000"/>
      <name val="Verdana"/>
      <scheme val="minor"/>
    </font>
    <font>
      <sz val="10"/>
      <color rgb="FF000000"/>
      <name val="Verdana"/>
    </font>
    <font>
      <sz val="10"/>
      <color rgb="FF00FFFF"/>
      <name val="Verdana"/>
      <scheme val="minor"/>
    </font>
    <font>
      <sz val="10"/>
      <color rgb="FFBDBDBD"/>
      <name val="Verdana"/>
      <scheme val="minor"/>
    </font>
    <font>
      <i/>
      <sz val="10"/>
      <color rgb="FFFFB0DB"/>
      <name val="Calibri"/>
    </font>
    <font>
      <i/>
      <sz val="8"/>
      <color theme="1"/>
      <name val="Verdana"/>
      <scheme val="minor"/>
    </font>
    <font>
      <b/>
      <i/>
      <sz val="10"/>
      <color rgb="FFFF9900"/>
      <name val="Verdana"/>
      <scheme val="minor"/>
    </font>
    <font>
      <b/>
      <sz val="10"/>
      <color rgb="FF000000"/>
      <name val="Verdana"/>
    </font>
    <font>
      <sz val="10"/>
      <color rgb="FFFFFF00"/>
      <name val="Verdana"/>
      <scheme val="minor"/>
    </font>
    <font>
      <sz val="10"/>
      <color rgb="FF0000FF"/>
      <name val="Verdana"/>
      <scheme val="minor"/>
    </font>
    <font>
      <b/>
      <sz val="10"/>
      <color theme="1"/>
      <name val="&quot;Times New Roman&quot;"/>
    </font>
    <font>
      <i/>
      <sz val="10"/>
      <color rgb="FF3D4594"/>
      <name val="Calibri"/>
    </font>
    <font>
      <sz val="10"/>
      <color rgb="FFFEF5AB"/>
      <name val="Verdana"/>
      <scheme val="minor"/>
    </font>
    <font>
      <sz val="8"/>
      <color rgb="FF000000"/>
      <name val="Verdana"/>
      <scheme val="minor"/>
    </font>
    <font>
      <sz val="8"/>
      <color theme="1"/>
      <name val="Verdana"/>
      <scheme val="minor"/>
    </font>
    <font>
      <sz val="10"/>
      <color theme="1"/>
      <name val="Verdana"/>
    </font>
    <font>
      <sz val="7"/>
      <color theme="1"/>
      <name val="Verdana"/>
      <scheme val="minor"/>
    </font>
    <font>
      <sz val="10"/>
      <color rgb="FFFFFF00"/>
      <name val="Verdana"/>
    </font>
    <font>
      <sz val="8"/>
      <color theme="1"/>
      <name val="Verdana"/>
    </font>
    <font>
      <sz val="11"/>
      <color theme="1"/>
      <name val="Verdana"/>
    </font>
    <font>
      <i/>
      <sz val="10"/>
      <color rgb="FF0000FF"/>
      <name val="Verdana"/>
      <scheme val="minor"/>
    </font>
    <font>
      <sz val="10"/>
      <color rgb="FF0000FF"/>
      <name val="Verdana"/>
      <scheme val="minor"/>
    </font>
    <font>
      <i/>
      <sz val="9"/>
      <color rgb="FF4A86E8"/>
      <name val="Arial"/>
    </font>
    <font>
      <sz val="9"/>
      <color rgb="FF38761D"/>
      <name val="Arial"/>
    </font>
    <font>
      <i/>
      <sz val="9"/>
      <color rgb="FFCCCCCC"/>
      <name val="Arial"/>
    </font>
    <font>
      <b/>
      <sz val="9"/>
      <color rgb="FF000000"/>
      <name val="Arial"/>
    </font>
    <font>
      <sz val="9"/>
      <color rgb="FF008000"/>
      <name val="Arial"/>
    </font>
    <font>
      <sz val="9"/>
      <color rgb="FF212529"/>
      <name val="Arial"/>
    </font>
    <font>
      <sz val="10"/>
      <color rgb="FF525252"/>
      <name val="Verdana"/>
    </font>
    <font>
      <u/>
      <sz val="10"/>
      <color rgb="FF0000FF"/>
      <name val="Verdana"/>
    </font>
    <font>
      <i/>
      <sz val="9"/>
      <color theme="1"/>
      <name val="Verdana"/>
      <scheme val="minor"/>
    </font>
    <font>
      <sz val="10"/>
      <color rgb="FF008000"/>
      <name val="Verdana"/>
      <scheme val="minor"/>
    </font>
    <font>
      <b/>
      <sz val="10"/>
      <color theme="1"/>
      <name val="&quot;Times New Roman&quot;"/>
    </font>
    <font>
      <sz val="10"/>
      <color rgb="FF000000"/>
      <name val="Arial"/>
    </font>
    <font>
      <sz val="10"/>
      <color theme="1"/>
      <name val="Arial"/>
    </font>
    <font>
      <sz val="9"/>
      <color rgb="FFCCCCCC"/>
      <name val="Arial"/>
    </font>
    <font>
      <u/>
      <sz val="9"/>
      <color rgb="FFCCCCCC"/>
      <name val="Arial"/>
    </font>
    <font>
      <b/>
      <u/>
      <sz val="9"/>
      <color rgb="FF000000"/>
      <name val="Arial"/>
    </font>
    <font>
      <b/>
      <u/>
      <sz val="9"/>
      <color rgb="FF000000"/>
      <name val="Arial"/>
    </font>
    <font>
      <b/>
      <u/>
      <sz val="9"/>
      <color rgb="FF000000"/>
      <name val="Arial"/>
    </font>
    <font>
      <b/>
      <u/>
      <sz val="9"/>
      <color rgb="FF000000"/>
      <name val="Arial"/>
    </font>
    <font>
      <b/>
      <u/>
      <sz val="9"/>
      <color rgb="FF000000"/>
      <name val="Arial"/>
    </font>
    <font>
      <b/>
      <sz val="9"/>
      <color theme="1"/>
      <name val="Arial"/>
    </font>
    <font>
      <b/>
      <u/>
      <sz val="9"/>
      <color rgb="FFD9D9D9"/>
      <name val="Arial"/>
    </font>
    <font>
      <b/>
      <sz val="9"/>
      <color rgb="FFD9D9D9"/>
      <name val="Arial"/>
    </font>
    <font>
      <b/>
      <u/>
      <sz val="9"/>
      <color rgb="FF0000FF"/>
      <name val="Arial"/>
    </font>
    <font>
      <u/>
      <sz val="9"/>
      <color rgb="FF000000"/>
      <name val="Arial"/>
    </font>
    <font>
      <b/>
      <i/>
      <u/>
      <sz val="9"/>
      <color rgb="FF134F5C"/>
      <name val="Arial"/>
    </font>
    <font>
      <b/>
      <sz val="9"/>
      <color rgb="FFFF00FF"/>
      <name val="Arial"/>
    </font>
    <font>
      <i/>
      <sz val="9"/>
      <color rgb="FFB7B7B7"/>
      <name val="Arial"/>
    </font>
    <font>
      <b/>
      <sz val="9"/>
      <color rgb="FF38761D"/>
      <name val="Arial"/>
    </font>
    <font>
      <i/>
      <u/>
      <sz val="9"/>
      <color rgb="FF134F5C"/>
      <name val="Arial"/>
    </font>
    <font>
      <sz val="9"/>
      <color rgb="FF797979"/>
      <name val="Arial"/>
    </font>
    <font>
      <sz val="9"/>
      <color rgb="FF2A2A2A"/>
      <name val="Arial"/>
    </font>
    <font>
      <b/>
      <i/>
      <u/>
      <sz val="9"/>
      <color rgb="FF000000"/>
      <name val="Arial"/>
    </font>
    <font>
      <b/>
      <i/>
      <u/>
      <sz val="9"/>
      <color rgb="FF4A86E8"/>
      <name val="Arial"/>
    </font>
    <font>
      <i/>
      <sz val="9"/>
      <color rgb="FF134F5C"/>
      <name val="Arial"/>
    </font>
    <font>
      <b/>
      <sz val="9"/>
      <color rgb="FF134F5C"/>
      <name val="Arial"/>
    </font>
    <font>
      <b/>
      <u/>
      <sz val="9"/>
      <color rgb="FF0000FF"/>
      <name val="Arial"/>
    </font>
    <font>
      <u/>
      <sz val="9"/>
      <color rgb="FF000000"/>
      <name val="Arial"/>
    </font>
    <font>
      <u/>
      <sz val="9"/>
      <color rgb="FF000000"/>
      <name val="Arial"/>
    </font>
    <font>
      <i/>
      <u/>
      <sz val="9"/>
      <color rgb="FF0000FF"/>
      <name val="Arial"/>
    </font>
    <font>
      <u/>
      <sz val="9"/>
      <color rgb="FF0000FF"/>
      <name val="Arial"/>
    </font>
    <font>
      <i/>
      <sz val="9"/>
      <color theme="1"/>
      <name val="Arial"/>
    </font>
    <font>
      <u/>
      <sz val="9"/>
      <color rgb="FF0000FF"/>
      <name val="Arial"/>
    </font>
    <font>
      <b/>
      <sz val="9"/>
      <color rgb="FF0000FF"/>
      <name val="Arial"/>
    </font>
    <font>
      <u/>
      <sz val="9"/>
      <color rgb="FF1155CC"/>
      <name val="Arial"/>
    </font>
    <font>
      <i/>
      <u/>
      <sz val="9"/>
      <color rgb="FF1155CC"/>
      <name val="Arial"/>
    </font>
    <font>
      <i/>
      <sz val="9"/>
      <color rgb="FF1155CC"/>
      <name val="Arial"/>
    </font>
    <font>
      <b/>
      <u/>
      <sz val="9"/>
      <color rgb="FF1155CC"/>
      <name val="Arial"/>
    </font>
    <font>
      <b/>
      <u/>
      <sz val="9"/>
      <color rgb="FF1155CC"/>
      <name val="Arial"/>
    </font>
    <font>
      <u/>
      <sz val="9"/>
      <color rgb="FF1155CC"/>
      <name val="Arial"/>
    </font>
    <font>
      <b/>
      <u/>
      <sz val="9"/>
      <color rgb="FF0000FF"/>
      <name val="Arial"/>
    </font>
    <font>
      <b/>
      <u/>
      <sz val="9"/>
      <color rgb="FF1155CC"/>
      <name val="Arial"/>
    </font>
    <font>
      <b/>
      <u/>
      <sz val="9"/>
      <color rgb="FF0000FF"/>
      <name val="Arial"/>
    </font>
    <font>
      <b/>
      <u/>
      <sz val="9"/>
      <color rgb="FF0000FF"/>
      <name val="Arial"/>
    </font>
    <font>
      <i/>
      <u/>
      <sz val="9"/>
      <color rgb="FF1155CC"/>
      <name val="Arial"/>
    </font>
    <font>
      <b/>
      <u/>
      <sz val="9"/>
      <color rgb="FF3D4594"/>
      <name val="Arial"/>
    </font>
    <font>
      <i/>
      <sz val="9"/>
      <color rgb="FFFF5500"/>
      <name val="Arial"/>
    </font>
    <font>
      <i/>
      <u/>
      <sz val="9"/>
      <color rgb="FF0000FF"/>
      <name val="Arial"/>
    </font>
    <font>
      <i/>
      <u/>
      <sz val="9"/>
      <color rgb="FF3D4594"/>
      <name val="Arial"/>
    </font>
    <font>
      <b/>
      <i/>
      <sz val="9"/>
      <color rgb="FF4A86E8"/>
      <name val="Arial"/>
    </font>
    <font>
      <u/>
      <sz val="9"/>
      <color rgb="FF0000FF"/>
      <name val="Arial"/>
    </font>
    <font>
      <b/>
      <sz val="9"/>
      <color rgb="FF008000"/>
      <name val="Arial"/>
    </font>
    <font>
      <b/>
      <u/>
      <sz val="9"/>
      <color rgb="FF000000"/>
      <name val="Arial"/>
    </font>
    <font>
      <sz val="9"/>
      <color rgb="FF414142"/>
      <name val="Arial"/>
    </font>
    <font>
      <u/>
      <sz val="9"/>
      <color rgb="FF4C4C4C"/>
      <name val="Arial"/>
    </font>
    <font>
      <b/>
      <sz val="9"/>
      <color rgb="FF900000"/>
      <name val="Arial"/>
    </font>
    <font>
      <u/>
      <sz val="9"/>
      <color rgb="FF00476A"/>
      <name val="Arial"/>
    </font>
    <font>
      <u/>
      <sz val="11"/>
      <color rgb="FF2A2A2A"/>
      <name val="Arial"/>
    </font>
    <font>
      <u/>
      <sz val="9"/>
      <color rgb="FF1155CC"/>
      <name val="Arial"/>
    </font>
    <font>
      <sz val="10"/>
      <color rgb="FF000000"/>
      <name val="Inconsolata"/>
    </font>
    <font>
      <u/>
      <sz val="10"/>
      <color rgb="FF1155CC"/>
      <name val="Verdana"/>
      <scheme val="minor"/>
    </font>
    <font>
      <sz val="10"/>
      <color theme="1"/>
      <name val="Calibri"/>
    </font>
    <font>
      <u/>
      <sz val="10"/>
      <color rgb="FF0563C1"/>
      <name val="Calibri"/>
    </font>
    <font>
      <u/>
      <sz val="10"/>
      <color rgb="FF1155CC"/>
      <name val="Calibri"/>
    </font>
    <font>
      <i/>
      <sz val="10"/>
      <color rgb="FFEFEFEF"/>
      <name val="Verdana"/>
      <scheme val="minor"/>
    </font>
    <font>
      <sz val="10"/>
      <color rgb="FFD9D9D9"/>
      <name val="Verdana"/>
      <scheme val="minor"/>
    </font>
    <font>
      <strike/>
      <sz val="10"/>
      <color rgb="FF0000FF"/>
      <name val="Verdana"/>
      <scheme val="minor"/>
    </font>
    <font>
      <u/>
      <sz val="10"/>
      <color rgb="FF3D4594"/>
      <name val="Arial"/>
    </font>
    <font>
      <u/>
      <sz val="10"/>
      <color rgb="FF0000FF"/>
      <name val="Arial"/>
    </font>
    <font>
      <u/>
      <sz val="10"/>
      <color rgb="FF0000FF"/>
      <name val="Verdana"/>
    </font>
    <font>
      <u/>
      <sz val="10"/>
      <color rgb="FF1155CC"/>
      <name val="Verdana"/>
    </font>
    <font>
      <u/>
      <sz val="10"/>
      <color rgb="FF1155CC"/>
      <name val="Arial"/>
    </font>
    <font>
      <sz val="9"/>
      <color rgb="FF666666"/>
      <name val="Arial"/>
    </font>
    <font>
      <i/>
      <sz val="10"/>
      <color theme="6"/>
      <name val="Verdana"/>
      <scheme val="minor"/>
    </font>
    <font>
      <sz val="9"/>
      <color rgb="FF92D050"/>
      <name val="Arial"/>
    </font>
    <font>
      <sz val="12"/>
      <color theme="1"/>
      <name val="Verdana"/>
      <scheme val="minor"/>
    </font>
    <font>
      <b/>
      <i/>
      <sz val="9"/>
      <color theme="1"/>
      <name val="Arial"/>
    </font>
    <font>
      <sz val="9"/>
      <color rgb="FF636363"/>
      <name val="Tahoma"/>
    </font>
    <font>
      <sz val="9"/>
      <color rgb="FF000000"/>
      <name val="Tahoma"/>
    </font>
    <font>
      <sz val="11"/>
      <color rgb="FF000000"/>
      <name val="Calibri"/>
    </font>
    <font>
      <sz val="10"/>
      <color rgb="FF000000"/>
      <name val="Roboto"/>
    </font>
    <font>
      <b/>
      <sz val="10"/>
      <color theme="1"/>
      <name val="Arial"/>
    </font>
    <font>
      <b/>
      <sz val="10"/>
      <color rgb="FF414142"/>
      <name val="Arial"/>
    </font>
    <font>
      <b/>
      <sz val="12"/>
      <color theme="1"/>
      <name val="Verdana"/>
      <scheme val="minor"/>
    </font>
    <font>
      <b/>
      <u/>
      <sz val="9"/>
      <color rgb="FF000000"/>
      <name val="Arial"/>
    </font>
    <font>
      <b/>
      <u/>
      <sz val="9"/>
      <color rgb="FF000000"/>
      <name val="Arial"/>
    </font>
    <font>
      <b/>
      <u/>
      <sz val="9"/>
      <color rgb="FF000000"/>
      <name val="Arial"/>
    </font>
    <font>
      <sz val="9"/>
      <name val="Arial"/>
    </font>
    <font>
      <sz val="11"/>
      <color rgb="FF2A2A2A"/>
      <name val="Arial"/>
    </font>
    <font>
      <sz val="9"/>
      <color rgb="FF0000FF"/>
      <name val="Arial"/>
    </font>
    <font>
      <u/>
      <sz val="9"/>
      <color rgb="FF1155CC"/>
      <name val="Arial"/>
    </font>
    <font>
      <u/>
      <sz val="11"/>
      <color rgb="FF2A2A2A"/>
      <name val="&quot;open sans&quot;"/>
    </font>
    <font>
      <sz val="12"/>
      <color rgb="FF000000"/>
      <name val="&quot;trebuchet ms&quot;"/>
    </font>
    <font>
      <b/>
      <u/>
      <sz val="9"/>
      <color rgb="FF000000"/>
      <name val="Arial"/>
    </font>
    <font>
      <b/>
      <u/>
      <sz val="9"/>
      <color rgb="FF2A2A2A"/>
      <name val="Arial"/>
    </font>
    <font>
      <b/>
      <u/>
      <sz val="9"/>
      <color rgb="FF000000"/>
      <name val="Arial"/>
    </font>
    <font>
      <u/>
      <sz val="9"/>
      <color rgb="FF0000FF"/>
      <name val="Arial"/>
    </font>
    <font>
      <b/>
      <sz val="9"/>
      <color rgb="FF2A2A2A"/>
      <name val="Arial"/>
    </font>
    <font>
      <i/>
      <u/>
      <sz val="9"/>
      <color rgb="FF000000"/>
      <name val="Arial"/>
    </font>
    <font>
      <b/>
      <u/>
      <sz val="9"/>
      <color rgb="FF000000"/>
      <name val="Arial"/>
    </font>
    <font>
      <u/>
      <sz val="9"/>
      <color rgb="FF000000"/>
      <name val="Arial"/>
    </font>
    <font>
      <i/>
      <u/>
      <sz val="9"/>
      <color rgb="FF1155CC"/>
      <name val="Arial"/>
    </font>
    <font>
      <i/>
      <u/>
      <sz val="9"/>
      <color rgb="FF1155CC"/>
      <name val="Arial"/>
    </font>
    <font>
      <b/>
      <u/>
      <sz val="9"/>
      <color rgb="FF000000"/>
      <name val="Arial"/>
    </font>
    <font>
      <b/>
      <i/>
      <u/>
      <sz val="9"/>
      <color rgb="FF134F5C"/>
      <name val="Arial"/>
    </font>
    <font>
      <b/>
      <u/>
      <sz val="9"/>
      <color rgb="FF000000"/>
      <name val="Arial"/>
    </font>
    <font>
      <i/>
      <u/>
      <sz val="9"/>
      <color rgb="FF134F5C"/>
      <name val="Arial"/>
    </font>
    <font>
      <i/>
      <u/>
      <sz val="9"/>
      <color rgb="FF000000"/>
      <name val="Arial"/>
    </font>
    <font>
      <i/>
      <sz val="9"/>
      <color rgb="FF16497B"/>
      <name val="Arial"/>
    </font>
    <font>
      <b/>
      <u/>
      <sz val="9"/>
      <color rgb="FF000000"/>
      <name val="Arial"/>
    </font>
    <font>
      <b/>
      <u/>
      <sz val="9"/>
      <color rgb="FF2A2A2A"/>
      <name val="Arial"/>
    </font>
    <font>
      <sz val="9"/>
      <color rgb="FF0F5293"/>
      <name val="Arial"/>
    </font>
    <font>
      <b/>
      <u/>
      <sz val="9"/>
      <color rgb="FF38761D"/>
      <name val="Arial"/>
    </font>
    <font>
      <i/>
      <sz val="9"/>
      <color rgb="FFD9D9D9"/>
      <name val="Arial"/>
    </font>
    <font>
      <i/>
      <sz val="9"/>
      <color rgb="FF0000FF"/>
      <name val="Arial"/>
    </font>
    <font>
      <sz val="9"/>
      <color rgb="FF4A86E8"/>
      <name val="Arial"/>
    </font>
    <font>
      <b/>
      <sz val="9"/>
      <color rgb="FF4A86E8"/>
      <name val="Arial"/>
    </font>
    <font>
      <b/>
      <u/>
      <sz val="9"/>
      <color rgb="FF134F5C"/>
      <name val="Arial"/>
    </font>
    <font>
      <u/>
      <sz val="9"/>
      <color rgb="FF2A2A2A"/>
      <name val="Arial"/>
    </font>
    <font>
      <b/>
      <sz val="9"/>
      <color rgb="FF414142"/>
      <name val="Arial"/>
    </font>
    <font>
      <b/>
      <u/>
      <sz val="9"/>
      <color rgb="FF000000"/>
      <name val="Arial"/>
    </font>
    <font>
      <u/>
      <sz val="9"/>
      <color rgb="FF0000FF"/>
      <name val="Arial"/>
    </font>
    <font>
      <u/>
      <sz val="9"/>
      <color rgb="FF0000FF"/>
      <name val="Arial"/>
    </font>
    <font>
      <u/>
      <sz val="9"/>
      <color rgb="FF000000"/>
      <name val="Arial"/>
    </font>
    <font>
      <b/>
      <u/>
      <sz val="9"/>
      <color rgb="FF000000"/>
      <name val="Arial"/>
    </font>
    <font>
      <i/>
      <u/>
      <sz val="9"/>
      <color rgb="FF000000"/>
      <name val="Arial"/>
    </font>
    <font>
      <b/>
      <u/>
      <sz val="9"/>
      <color rgb="FF0000FF"/>
      <name val="Arial"/>
    </font>
    <font>
      <sz val="9"/>
      <color rgb="FF16497B"/>
      <name val="Arial"/>
    </font>
    <font>
      <b/>
      <u/>
      <sz val="9"/>
      <color rgb="FF134F5C"/>
      <name val="Arial"/>
    </font>
    <font>
      <i/>
      <u/>
      <sz val="9"/>
      <color rgb="FF16497B"/>
      <name val="Arial"/>
    </font>
    <font>
      <b/>
      <u/>
      <sz val="9"/>
      <color rgb="FF2A2A2A"/>
      <name val="Arial"/>
    </font>
    <font>
      <u/>
      <sz val="9"/>
      <color rgb="FF2A2A2A"/>
      <name val="Arial"/>
    </font>
    <font>
      <b/>
      <i/>
      <sz val="9"/>
      <color rgb="FFFF0000"/>
      <name val="Arial"/>
    </font>
    <font>
      <sz val="9"/>
      <color rgb="FF134F5C"/>
      <name val="Arial"/>
    </font>
    <font>
      <b/>
      <u/>
      <sz val="9"/>
      <color rgb="FF000000"/>
      <name val="Arial"/>
    </font>
    <font>
      <b/>
      <u/>
      <sz val="9"/>
      <color rgb="FF0000FF"/>
      <name val="Arial"/>
    </font>
    <font>
      <sz val="9"/>
      <color rgb="FF444444"/>
      <name val="Arial"/>
    </font>
    <font>
      <u/>
      <sz val="10"/>
      <color rgb="FF0000FF"/>
      <name val="Arial"/>
    </font>
    <font>
      <i/>
      <sz val="10"/>
      <color theme="4"/>
      <name val="Arial"/>
    </font>
    <font>
      <sz val="10"/>
      <color rgb="FF525252"/>
      <name val="Times New Roman"/>
    </font>
    <font>
      <u/>
      <sz val="10"/>
      <color rgb="FF9D2235"/>
      <name val="Verdana"/>
    </font>
    <font>
      <sz val="10"/>
      <color rgb="FF333333"/>
      <name val="Verdana"/>
    </font>
    <font>
      <sz val="11"/>
      <color rgb="FF525252"/>
      <name val="Arial"/>
    </font>
    <font>
      <i/>
      <sz val="9"/>
      <color rgb="FF00FFFF"/>
      <name val="Arial"/>
    </font>
    <font>
      <u/>
      <sz val="9"/>
      <color rgb="FF000000"/>
      <name val="Arial"/>
    </font>
    <font>
      <u/>
      <sz val="9"/>
      <color rgb="FF000000"/>
      <name val="Arial"/>
    </font>
    <font>
      <i/>
      <sz val="9"/>
      <color rgb="FF63D297"/>
      <name val="Arial"/>
    </font>
    <font>
      <sz val="9"/>
      <color rgb="FF000000"/>
      <name val="Roboto"/>
    </font>
    <font>
      <sz val="10"/>
      <color rgb="FF9900FF"/>
      <name val="Arial"/>
    </font>
    <font>
      <i/>
      <sz val="8"/>
      <color rgb="FF000000"/>
      <name val="Arial"/>
    </font>
    <font>
      <i/>
      <sz val="9"/>
      <color rgb="FF9900FF"/>
      <name val="Arial"/>
    </font>
    <font>
      <u/>
      <sz val="10"/>
      <color rgb="FF0000FF"/>
      <name val="Arial"/>
    </font>
    <font>
      <u/>
      <sz val="10"/>
      <color rgb="FF000000"/>
      <name val="Arial"/>
    </font>
    <font>
      <sz val="10"/>
      <color rgb="FF003366"/>
      <name val="Arial"/>
    </font>
    <font>
      <u/>
      <sz val="10"/>
      <color rgb="FF1155CC"/>
      <name val="Arial"/>
    </font>
    <font>
      <u/>
      <sz val="10"/>
      <color rgb="FF000000"/>
      <name val="Arial"/>
    </font>
    <font>
      <u/>
      <sz val="10"/>
      <color rgb="FF000000"/>
      <name val="Arial"/>
    </font>
    <font>
      <u/>
      <sz val="10"/>
      <color rgb="FF3D4594"/>
      <name val="Arial"/>
    </font>
    <font>
      <u/>
      <sz val="10"/>
      <color rgb="FF1155CC"/>
      <name val="Verdana"/>
    </font>
    <font>
      <u/>
      <sz val="10"/>
      <color rgb="FF000000"/>
      <name val="Arial"/>
    </font>
    <font>
      <u/>
      <sz val="10"/>
      <color rgb="FF0000FF"/>
      <name val="Arial"/>
    </font>
    <font>
      <u/>
      <sz val="10"/>
      <color rgb="FF0000FF"/>
      <name val="Arial"/>
    </font>
    <font>
      <i/>
      <u/>
      <sz val="10"/>
      <color rgb="FF000000"/>
      <name val="Arial"/>
    </font>
    <font>
      <i/>
      <u/>
      <sz val="10"/>
      <color rgb="FF000000"/>
      <name val="Arial"/>
    </font>
    <font>
      <u/>
      <sz val="10"/>
      <color rgb="FF000000"/>
      <name val="Arial"/>
    </font>
    <font>
      <u/>
      <sz val="10"/>
      <color rgb="FF0000FF"/>
      <name val="Arial"/>
    </font>
    <font>
      <u/>
      <sz val="10"/>
      <color rgb="FF008000"/>
      <name val="Arial"/>
    </font>
    <font>
      <b/>
      <u/>
      <sz val="10"/>
      <color rgb="FF000000"/>
      <name val="Arial"/>
    </font>
    <font>
      <sz val="10"/>
      <color rgb="FFFF9900"/>
      <name val="Arial"/>
    </font>
    <font>
      <i/>
      <sz val="10"/>
      <color rgb="FF0563C1"/>
      <name val="Arial"/>
    </font>
    <font>
      <i/>
      <sz val="10"/>
      <color rgb="FF0000FF"/>
      <name val="Arial"/>
    </font>
    <font>
      <i/>
      <sz val="11"/>
      <color rgb="FF0000FF"/>
      <name val="Calibri"/>
    </font>
    <font>
      <i/>
      <sz val="10"/>
      <color rgb="FF0000FF"/>
      <name val="Verdana"/>
      <scheme val="minor"/>
    </font>
    <font>
      <b/>
      <sz val="10"/>
      <color rgb="FF000000"/>
      <name val="Arial"/>
    </font>
    <font>
      <u/>
      <sz val="10"/>
      <color rgb="FF000000"/>
      <name val="Arial"/>
    </font>
    <font>
      <u/>
      <sz val="10"/>
      <color rgb="FF000000"/>
      <name val="Arial"/>
    </font>
    <font>
      <i/>
      <sz val="11"/>
      <color rgb="FF2B67ED"/>
      <name val="Calibri"/>
    </font>
    <font>
      <u/>
      <sz val="10"/>
      <color rgb="FF000000"/>
      <name val="Arial"/>
    </font>
    <font>
      <sz val="10"/>
      <color rgb="FF93C47D"/>
      <name val="Arial"/>
    </font>
    <font>
      <sz val="10"/>
      <color rgb="FFD9563F"/>
      <name val="Arial"/>
    </font>
    <font>
      <sz val="8"/>
      <color rgb="FF000000"/>
      <name val="Arial"/>
    </font>
    <font>
      <u/>
      <sz val="11"/>
      <color rgb="FF0563C1"/>
      <name val="Calibri"/>
    </font>
    <font>
      <sz val="9"/>
      <color theme="1"/>
      <name val="Roboto"/>
    </font>
    <font>
      <b/>
      <i/>
      <sz val="9"/>
      <color rgb="FFCCCCCC"/>
      <name val="Arial"/>
    </font>
    <font>
      <u/>
      <sz val="9"/>
      <color rgb="FF000000"/>
      <name val="Arial"/>
    </font>
    <font>
      <b/>
      <sz val="9"/>
      <color rgb="FFCCCCCC"/>
      <name val="Arial"/>
    </font>
    <font>
      <sz val="9"/>
      <color rgb="FFEFEFEF"/>
      <name val="Verdana"/>
      <scheme val="minor"/>
    </font>
    <font>
      <sz val="9"/>
      <color rgb="FFFF00FF"/>
      <name val="Verdana"/>
      <scheme val="minor"/>
    </font>
    <font>
      <b/>
      <sz val="12"/>
      <color rgb="FF000000"/>
      <name val="Verdana"/>
      <scheme val="minor"/>
    </font>
    <font>
      <sz val="9"/>
      <color rgb="FFD9D9D9"/>
      <name val="Verdana"/>
      <scheme val="minor"/>
    </font>
    <font>
      <sz val="10"/>
      <color rgb="FF233A44"/>
      <name val="Verdana"/>
      <scheme val="minor"/>
    </font>
    <font>
      <sz val="10"/>
      <color rgb="FFFFF2CC"/>
      <name val="Verdana"/>
      <scheme val="minor"/>
    </font>
    <font>
      <sz val="10"/>
      <color rgb="FFCC0000"/>
      <name val="Verdana"/>
      <scheme val="minor"/>
    </font>
    <font>
      <u/>
      <sz val="10"/>
      <color rgb="FF000000"/>
      <name val="Verdana"/>
    </font>
    <font>
      <sz val="10"/>
      <color rgb="FFCC4125"/>
      <name val="Verdana"/>
      <scheme val="minor"/>
    </font>
    <font>
      <sz val="10"/>
      <color rgb="FF6AA84F"/>
      <name val="Verdana"/>
      <scheme val="minor"/>
    </font>
    <font>
      <sz val="10"/>
      <color rgb="FFF7CB4D"/>
      <name val="Verdana"/>
      <scheme val="minor"/>
    </font>
    <font>
      <b/>
      <sz val="10"/>
      <color rgb="FFFFFFFF"/>
      <name val="Verdana"/>
      <scheme val="minor"/>
    </font>
    <font>
      <i/>
      <sz val="10"/>
      <color rgb="FFFFFFFF"/>
      <name val="Verdana"/>
      <scheme val="minor"/>
    </font>
    <font>
      <sz val="11"/>
      <color rgb="FF000000"/>
      <name val="Verdana"/>
      <scheme val="minor"/>
    </font>
    <font>
      <sz val="10"/>
      <color rgb="FFFF00FF"/>
      <name val="Verdana"/>
      <scheme val="minor"/>
    </font>
    <font>
      <sz val="10"/>
      <color theme="6"/>
      <name val="Verdana"/>
      <scheme val="minor"/>
    </font>
    <font>
      <sz val="10"/>
      <color rgb="FF00435E"/>
      <name val="Verdana"/>
      <scheme val="minor"/>
    </font>
    <font>
      <sz val="10"/>
      <color rgb="FFFF9900"/>
      <name val="Verdana"/>
      <scheme val="minor"/>
    </font>
    <font>
      <sz val="10"/>
      <color rgb="FF00FF00"/>
      <name val="Verdana"/>
      <scheme val="minor"/>
    </font>
    <font>
      <sz val="10"/>
      <color rgb="FF990000"/>
      <name val="Verdana"/>
      <scheme val="minor"/>
    </font>
    <font>
      <sz val="10"/>
      <color rgb="FF274E13"/>
      <name val="Verdana"/>
      <scheme val="minor"/>
    </font>
    <font>
      <sz val="10"/>
      <color rgb="FFA64D79"/>
      <name val="Verdana"/>
      <scheme val="minor"/>
    </font>
    <font>
      <sz val="10"/>
      <color theme="4"/>
      <name val="Verdana"/>
      <scheme val="minor"/>
    </font>
    <font>
      <sz val="10"/>
      <color rgb="FF9900FF"/>
      <name val="Verdana"/>
      <scheme val="minor"/>
    </font>
    <font>
      <sz val="10"/>
      <color rgb="FFFFB0DB"/>
      <name val="Verdana"/>
      <scheme val="minor"/>
    </font>
    <font>
      <sz val="10"/>
      <color rgb="FFF1C232"/>
      <name val="Verdana"/>
      <scheme val="minor"/>
    </font>
    <font>
      <sz val="10"/>
      <color theme="7"/>
      <name val="Verdana"/>
      <scheme val="minor"/>
    </font>
    <font>
      <sz val="10"/>
      <color rgb="FFFEF8E3"/>
      <name val="Verdana"/>
      <scheme val="minor"/>
    </font>
    <font>
      <sz val="10"/>
      <color theme="0"/>
      <name val="Verdana"/>
      <scheme val="minor"/>
    </font>
    <font>
      <sz val="10"/>
      <color rgb="FF4C1130"/>
      <name val="Verdana"/>
      <scheme val="minor"/>
    </font>
    <font>
      <b/>
      <sz val="10"/>
      <color theme="0"/>
      <name val="Verdana"/>
      <scheme val="minor"/>
    </font>
    <font>
      <i/>
      <sz val="10"/>
      <color theme="0"/>
      <name val="Verdana"/>
      <scheme val="minor"/>
    </font>
    <font>
      <b/>
      <i/>
      <u/>
      <sz val="9"/>
      <color rgb="FF000000"/>
      <name val="Arial"/>
    </font>
    <font>
      <u/>
      <sz val="9"/>
      <color rgb="FF000000"/>
      <name val="Arial"/>
    </font>
    <font>
      <i/>
      <sz val="10"/>
      <color theme="5"/>
      <name val="Verdana"/>
      <scheme val="minor"/>
    </font>
    <font>
      <i/>
      <sz val="10"/>
      <color theme="5"/>
      <name val="Verdana"/>
      <scheme val="minor"/>
    </font>
    <font>
      <sz val="10"/>
      <color rgb="FF980000"/>
      <name val="Verdana"/>
      <scheme val="minor"/>
    </font>
    <font>
      <sz val="10"/>
      <color rgb="FF5B0F00"/>
      <name val="Verdana"/>
      <scheme val="minor"/>
    </font>
    <font>
      <b/>
      <sz val="10"/>
      <color rgb="FFEFEFEF"/>
      <name val="Verdana"/>
      <scheme val="minor"/>
    </font>
    <font>
      <u/>
      <sz val="11"/>
      <color rgb="FF0563C1"/>
      <name val="Calibri"/>
    </font>
    <font>
      <strike/>
      <sz val="10"/>
      <color rgb="FF000000"/>
      <name val="Verdana"/>
      <scheme val="minor"/>
    </font>
    <font>
      <sz val="10"/>
      <color rgb="FF93C47D"/>
      <name val="Verdana"/>
      <scheme val="minor"/>
    </font>
    <font>
      <sz val="10"/>
      <color rgb="FFF1C232"/>
      <name val="Verdana"/>
    </font>
    <font>
      <sz val="10"/>
      <color rgb="FFC9DAF8"/>
      <name val="Verdana"/>
      <scheme val="minor"/>
    </font>
    <font>
      <sz val="10"/>
      <color rgb="FFFFD966"/>
      <name val="Verdana"/>
      <scheme val="minor"/>
    </font>
    <font>
      <b/>
      <sz val="10"/>
      <color rgb="FFD9D9D9"/>
      <name val="Verdana"/>
      <scheme val="minor"/>
    </font>
    <font>
      <sz val="10"/>
      <color rgb="FF990000"/>
      <name val="Verdana"/>
    </font>
    <font>
      <sz val="10"/>
      <color rgb="FFF7CB4D"/>
      <name val="Verdana"/>
    </font>
    <font>
      <sz val="10"/>
      <color rgb="FF222222"/>
      <name val="Verdana"/>
      <scheme val="minor"/>
    </font>
    <font>
      <b/>
      <sz val="10"/>
      <color theme="6"/>
      <name val="Verdana"/>
      <scheme val="minor"/>
    </font>
    <font>
      <sz val="10"/>
      <color rgb="FFE6B8AF"/>
      <name val="Verdana"/>
      <scheme val="minor"/>
    </font>
    <font>
      <sz val="10"/>
      <color rgb="FF525252"/>
      <name val="Verdana"/>
      <scheme val="minor"/>
    </font>
    <font>
      <sz val="12"/>
      <color rgb="FF000000"/>
      <name val="Verdana"/>
      <scheme val="minor"/>
    </font>
    <font>
      <u/>
      <sz val="9"/>
      <color rgb="FF000000"/>
      <name val="Arial"/>
    </font>
    <font>
      <sz val="10"/>
      <color rgb="FFD0E0E3"/>
      <name val="Verdana"/>
      <scheme val="minor"/>
    </font>
    <font>
      <sz val="10"/>
      <color rgb="FF9900FF"/>
      <name val="&quot;Trebuchet MS&quot;"/>
    </font>
    <font>
      <sz val="10"/>
      <color rgb="FF000000"/>
      <name val="&quot;trebuchet ms&quot;"/>
    </font>
    <font>
      <sz val="10"/>
      <color rgb="FF1D1C1D"/>
      <name val="Arial"/>
    </font>
    <font>
      <sz val="10"/>
      <color rgb="FF00FF00"/>
      <name val="Verdana"/>
    </font>
    <font>
      <sz val="10"/>
      <color rgb="FFFCFDF7"/>
      <name val="Verdana"/>
      <scheme val="minor"/>
    </font>
    <font>
      <i/>
      <sz val="10"/>
      <color rgb="FF6D9EEB"/>
      <name val="Verdana"/>
      <scheme val="minor"/>
    </font>
    <font>
      <u/>
      <sz val="11"/>
      <color rgb="FF1D1C1D"/>
      <name val="Slack-Lato"/>
    </font>
    <font>
      <u/>
      <sz val="10"/>
      <color rgb="FF0000FF"/>
      <name val="Verdana"/>
    </font>
    <font>
      <u/>
      <sz val="10"/>
      <color rgb="FF1F497D"/>
      <name val="Verdana"/>
    </font>
    <font>
      <u/>
      <sz val="12"/>
      <color rgb="FF0000FF"/>
      <name val="Verdana"/>
    </font>
    <font>
      <u/>
      <sz val="12"/>
      <color rgb="FF0000FF"/>
      <name val="Verdana"/>
    </font>
    <font>
      <u/>
      <sz val="12"/>
      <color rgb="FF0000FF"/>
      <name val="Verdana"/>
    </font>
    <font>
      <b/>
      <u/>
      <sz val="11"/>
      <color rgb="FF094D74"/>
      <name val="Arial"/>
    </font>
    <font>
      <b/>
      <i/>
      <sz val="10"/>
      <color rgb="FFFF0000"/>
      <name val="Verdana"/>
      <scheme val="minor"/>
    </font>
    <font>
      <sz val="10"/>
      <color rgb="FFFF0000"/>
      <name val="Verdana"/>
      <scheme val="minor"/>
    </font>
    <font>
      <b/>
      <i/>
      <sz val="10"/>
      <color rgb="FF008000"/>
      <name val="Verdana"/>
      <scheme val="minor"/>
    </font>
    <font>
      <b/>
      <sz val="10"/>
      <color rgb="FF1F497D"/>
      <name val="Arial"/>
    </font>
    <font>
      <u/>
      <sz val="10"/>
      <color rgb="FF000000"/>
      <name val="Verdana"/>
    </font>
    <font>
      <u/>
      <sz val="10"/>
      <color rgb="FF404040"/>
      <name val="Arial"/>
    </font>
    <font>
      <sz val="12"/>
      <color rgb="FF444444"/>
      <name val="&quot;Times New Roman&quot;"/>
    </font>
    <font>
      <u/>
      <sz val="10"/>
      <color rgb="FF00008B"/>
      <name val="Arial"/>
    </font>
    <font>
      <u/>
      <sz val="10"/>
      <color rgb="FF00008B"/>
      <name val="Arial"/>
    </font>
    <font>
      <u/>
      <sz val="10"/>
      <color rgb="FF000000"/>
      <name val="Arial"/>
    </font>
    <font>
      <sz val="10"/>
      <color rgb="FF282828"/>
      <name val="Arial"/>
    </font>
    <font>
      <u/>
      <sz val="10"/>
      <color rgb="FF000000"/>
      <name val="Arial"/>
    </font>
    <font>
      <u/>
      <sz val="10"/>
      <color rgb="FF000000"/>
      <name val="Arial"/>
    </font>
    <font>
      <strike/>
      <u/>
      <sz val="10"/>
      <color rgb="FF000000"/>
      <name val="Arial"/>
    </font>
    <font>
      <strike/>
      <u/>
      <sz val="10"/>
      <color rgb="FF000000"/>
      <name val="Arial"/>
    </font>
    <font>
      <strike/>
      <u/>
      <sz val="10"/>
      <color rgb="FF000000"/>
      <name val="Arial"/>
    </font>
    <font>
      <u/>
      <sz val="10"/>
      <color rgb="FF000000"/>
      <name val="Arial"/>
    </font>
    <font>
      <u/>
      <sz val="10"/>
      <color rgb="FF000000"/>
      <name val="Arial"/>
    </font>
    <font>
      <sz val="10"/>
      <color rgb="FF0F5293"/>
      <name val="Verdana"/>
      <scheme val="minor"/>
    </font>
    <font>
      <u/>
      <sz val="10"/>
      <color rgb="FF0000FF"/>
      <name val="Verdana"/>
    </font>
    <font>
      <b/>
      <sz val="13"/>
      <color rgb="FF333333"/>
      <name val="&quot;Source Sans Pro&quot;"/>
    </font>
    <font>
      <sz val="11"/>
      <color rgb="FF333333"/>
      <name val="&quot;PT Serif&quot;"/>
    </font>
    <font>
      <sz val="11"/>
      <color rgb="FF333333"/>
      <name val="Arial"/>
    </font>
    <font>
      <b/>
      <sz val="14"/>
      <color rgb="FF000000"/>
      <name val="Arial"/>
    </font>
    <font>
      <b/>
      <sz val="14"/>
      <color theme="1"/>
      <name val="Arial"/>
    </font>
    <font>
      <u/>
      <sz val="10"/>
      <color rgb="FF1155CC"/>
      <name val="Arial"/>
    </font>
    <font>
      <u/>
      <sz val="10"/>
      <color rgb="FF1155CC"/>
      <name val="Arial"/>
    </font>
    <font>
      <u/>
      <sz val="10"/>
      <color rgb="FF0000FF"/>
      <name val="Arial"/>
    </font>
    <font>
      <u/>
      <sz val="10"/>
      <color rgb="FF0000FF"/>
      <name val="Verdana"/>
    </font>
    <font>
      <b/>
      <sz val="11"/>
      <color rgb="FF1F497D"/>
      <name val="&quot;Calibri&quot;"/>
    </font>
    <font>
      <sz val="11"/>
      <color rgb="FF1F497D"/>
      <name val="&quot;Calibri&quot;"/>
    </font>
    <font>
      <u/>
      <sz val="11"/>
      <color rgb="FF1F497D"/>
      <name val="&quot;Calibri&quot;"/>
    </font>
    <font>
      <b/>
      <sz val="10"/>
      <color rgb="FF2E74B5"/>
      <name val="Arial"/>
    </font>
    <font>
      <sz val="11"/>
      <color rgb="FF1F497D"/>
      <name val="Calibri"/>
    </font>
    <font>
      <b/>
      <sz val="10"/>
      <color rgb="FF4F81BD"/>
      <name val="Arial"/>
    </font>
    <font>
      <u/>
      <sz val="10"/>
      <color rgb="FF0000FF"/>
      <name val="Verdana"/>
    </font>
    <font>
      <sz val="12"/>
      <color rgb="FF000000"/>
      <name val="&quot;Times New Roman&quot;"/>
    </font>
    <font>
      <b/>
      <u/>
      <sz val="14"/>
      <color rgb="FF0000FF"/>
      <name val="Arial"/>
    </font>
    <font>
      <sz val="12"/>
      <color rgb="FF1F4E79"/>
      <name val="&quot;times new roman&quot;"/>
    </font>
    <font>
      <sz val="12"/>
      <color theme="1"/>
      <name val="Times New Roman"/>
    </font>
    <font>
      <sz val="11"/>
      <color theme="1"/>
      <name val="Times New Roman"/>
    </font>
    <font>
      <b/>
      <sz val="16"/>
      <color theme="1"/>
      <name val="Times New Roman"/>
    </font>
    <font>
      <b/>
      <sz val="16"/>
      <color rgb="FF000000"/>
      <name val="Times New Roman"/>
    </font>
    <font>
      <b/>
      <sz val="14"/>
      <color rgb="FF2E74B5"/>
      <name val="Times New Roman"/>
    </font>
    <font>
      <b/>
      <sz val="12"/>
      <color rgb="FF2E74B5"/>
      <name val="Times New Roman"/>
    </font>
    <font>
      <sz val="12"/>
      <color rgb="FF000000"/>
      <name val="Times New Roman"/>
    </font>
    <font>
      <i/>
      <sz val="11"/>
      <color theme="1"/>
      <name val="Verdana"/>
      <scheme val="minor"/>
    </font>
    <font>
      <i/>
      <sz val="12"/>
      <color theme="1"/>
      <name val="Times New Roman"/>
    </font>
    <font>
      <b/>
      <sz val="12"/>
      <color theme="4"/>
      <name val="Times New Roman"/>
    </font>
    <font>
      <i/>
      <sz val="10"/>
      <color theme="1"/>
      <name val="Times New Roman"/>
    </font>
    <font>
      <b/>
      <i/>
      <sz val="9"/>
      <color rgb="FFD9D9D9"/>
      <name val="Arial"/>
    </font>
    <font>
      <sz val="9"/>
      <color rgb="FFD9D9D9"/>
      <name val="Arial"/>
    </font>
    <font>
      <sz val="9"/>
      <color rgb="FFFF00FF"/>
      <name val="Arial"/>
    </font>
    <font>
      <b/>
      <sz val="11"/>
      <color rgb="FF1F3864"/>
      <name val="Calibri"/>
    </font>
    <font>
      <u/>
      <sz val="11"/>
      <color rgb="FF0078D4"/>
      <name val="Calibri"/>
    </font>
    <font>
      <u/>
      <sz val="11"/>
      <color rgb="FF808080"/>
      <name val="Calibri"/>
    </font>
    <font>
      <i/>
      <sz val="9"/>
      <color rgb="FF003366"/>
      <name val="Arial"/>
    </font>
    <font>
      <b/>
      <i/>
      <sz val="9"/>
      <color rgb="FFFF9900"/>
      <name val="Arial"/>
    </font>
    <font>
      <b/>
      <sz val="9"/>
      <color rgb="FF0F5293"/>
      <name val="Arial"/>
    </font>
    <font>
      <i/>
      <sz val="9"/>
      <color rgb="FFEFEFEF"/>
      <name val="Arial"/>
    </font>
    <font>
      <i/>
      <sz val="9"/>
      <color rgb="FFFFB0DB"/>
      <name val="Arial"/>
    </font>
    <font>
      <b/>
      <sz val="9"/>
      <color rgb="FF666666"/>
      <name val="Arial"/>
    </font>
    <font>
      <i/>
      <sz val="9"/>
      <color rgb="FF0F5293"/>
      <name val="Arial"/>
    </font>
    <font>
      <b/>
      <i/>
      <sz val="9"/>
      <color rgb="FFFF00FF"/>
      <name val="Arial"/>
    </font>
    <font>
      <i/>
      <sz val="9"/>
      <color rgb="FFFF00FF"/>
      <name val="Arial"/>
    </font>
    <font>
      <i/>
      <sz val="9"/>
      <color rgb="FFFF9900"/>
      <name val="Arial"/>
    </font>
    <font>
      <b/>
      <i/>
      <sz val="9"/>
      <color rgb="FF666666"/>
      <name val="Arial"/>
    </font>
    <font>
      <sz val="10"/>
      <color rgb="FF92D050"/>
      <name val="Verdana"/>
      <scheme val="minor"/>
    </font>
    <font>
      <b/>
      <sz val="18"/>
      <color rgb="FF00476A"/>
      <name val="RobotoSlab-Regular-2"/>
    </font>
    <font>
      <b/>
      <sz val="18"/>
      <color theme="1"/>
      <name val="Verdana"/>
      <scheme val="minor"/>
    </font>
    <font>
      <b/>
      <sz val="10"/>
      <color rgb="FF00476A"/>
      <name val="RobotoSlab-Regular-2"/>
    </font>
    <font>
      <sz val="10"/>
      <color rgb="FF00476A"/>
      <name val="Arial"/>
    </font>
    <font>
      <sz val="10"/>
      <color rgb="FF00476A"/>
      <name val="RobotoSlab-Regular-2"/>
    </font>
    <font>
      <u/>
      <sz val="10"/>
      <color rgb="FF00476A"/>
      <name val="RobotoSlab-Regular-2"/>
    </font>
    <font>
      <u/>
      <sz val="10"/>
      <color rgb="FF0000FF"/>
      <name val="Verdana"/>
    </font>
    <font>
      <u/>
      <sz val="10"/>
      <color rgb="FF0000FF"/>
      <name val="Verdana"/>
    </font>
    <font>
      <strike/>
      <sz val="10"/>
      <color rgb="FF00476A"/>
      <name val="Arial"/>
    </font>
    <font>
      <strike/>
      <sz val="10"/>
      <color rgb="FF00476A"/>
      <name val="RobotoSlab-Regular-2"/>
    </font>
    <font>
      <strike/>
      <sz val="11"/>
      <color rgb="FF000000"/>
      <name val="Inconsolata"/>
    </font>
    <font>
      <strike/>
      <sz val="10"/>
      <color theme="1"/>
      <name val="Verdana"/>
      <scheme val="minor"/>
    </font>
    <font>
      <b/>
      <u/>
      <sz val="10"/>
      <color rgb="FF00476A"/>
      <name val="RobotoSlab-Regular-2"/>
    </font>
    <font>
      <u/>
      <sz val="10"/>
      <color rgb="FF00476A"/>
      <name val="RobotoSlab-Regular-2"/>
    </font>
    <font>
      <u/>
      <sz val="10"/>
      <color rgb="FF0000FF"/>
      <name val="Verdana"/>
    </font>
    <font>
      <u/>
      <sz val="10"/>
      <color rgb="FF00476A"/>
      <name val="RobotoSlab-Regular-2"/>
    </font>
    <font>
      <u/>
      <sz val="10"/>
      <color rgb="FF00476A"/>
      <name val="Arial"/>
    </font>
    <font>
      <u/>
      <sz val="11"/>
      <color rgb="FF000000"/>
      <name val="Inconsolata"/>
    </font>
    <font>
      <b/>
      <strike/>
      <sz val="10"/>
      <color rgb="FF00476A"/>
      <name val="RobotoSlab-Regular-2"/>
    </font>
    <font>
      <strike/>
      <sz val="10"/>
      <color rgb="FF0000FF"/>
      <name val="Verdana"/>
    </font>
    <font>
      <u/>
      <sz val="10"/>
      <color rgb="FF00476A"/>
      <name val="Arial"/>
    </font>
    <font>
      <strike/>
      <sz val="10"/>
      <color rgb="FF000000"/>
      <name val="Roboto"/>
    </font>
    <font>
      <u/>
      <sz val="11"/>
      <color rgb="FF00476A"/>
      <name val="RobotoSlab-Regular-2"/>
    </font>
    <font>
      <sz val="11"/>
      <color rgb="FF00476A"/>
      <name val="RobotoSlab-Regular-2"/>
    </font>
    <font>
      <b/>
      <sz val="9"/>
      <color rgb="FF00476A"/>
      <name val="RobotoSlab-Regular-2"/>
    </font>
    <font>
      <sz val="9"/>
      <color rgb="FF00476A"/>
      <name val="RobotoSlab-Regular-2"/>
    </font>
    <font>
      <u/>
      <sz val="9"/>
      <color rgb="FF00476A"/>
      <name val="RobotoSlab-Regular-2"/>
    </font>
    <font>
      <u/>
      <sz val="9"/>
      <color rgb="FF4C4C4C"/>
      <name val="RobotoSlab-Regular-2"/>
    </font>
    <font>
      <u/>
      <sz val="9"/>
      <color rgb="FF00476A"/>
      <name val="RobotoSlab-Regular-2"/>
    </font>
    <font>
      <b/>
      <u/>
      <sz val="9"/>
      <color rgb="FF00476A"/>
      <name val="RobotoSlab-Regular-2"/>
    </font>
    <font>
      <u/>
      <sz val="9"/>
      <color rgb="FF00476A"/>
      <name val="RobotoSlab-Regular-2"/>
    </font>
    <font>
      <sz val="9"/>
      <color rgb="FF9900FF"/>
      <name val="RobotoSlab-Regular-2"/>
    </font>
    <font>
      <u/>
      <sz val="9"/>
      <color rgb="FF9900FF"/>
      <name val="RobotoSlab-Regular-2"/>
    </font>
    <font>
      <u/>
      <sz val="11"/>
      <color rgb="FF00476A"/>
      <name val="RobotoSlab-Regular-2"/>
    </font>
    <font>
      <sz val="9"/>
      <color rgb="FF00476A"/>
      <name val="Arial"/>
    </font>
    <font>
      <u/>
      <sz val="9"/>
      <color rgb="FF4C4C4C"/>
      <name val="RobotoSlab-Regular-2"/>
    </font>
    <font>
      <b/>
      <sz val="9"/>
      <color rgb="FF00476A"/>
      <name val="Arial"/>
    </font>
    <font>
      <u/>
      <sz val="9"/>
      <color rgb="FF00476A"/>
      <name val="RobotoSlab-Regular-2"/>
    </font>
    <font>
      <sz val="9"/>
      <color rgb="FF4C4C4C"/>
      <name val="RobotoSlab-Regular-2"/>
    </font>
    <font>
      <u/>
      <sz val="9"/>
      <color rgb="FF00476A"/>
      <name val="RobotoSlab-Regular-2"/>
    </font>
    <font>
      <u/>
      <sz val="9"/>
      <color rgb="FF00476A"/>
      <name val="RobotoSlab-Regular-2"/>
    </font>
    <font>
      <u/>
      <sz val="9"/>
      <color rgb="FF00476A"/>
      <name val="Arial"/>
    </font>
    <font>
      <sz val="9"/>
      <color rgb="FF900000"/>
      <name val="Arial"/>
    </font>
    <font>
      <sz val="9"/>
      <color rgb="FFEFEFEF"/>
      <name val="Arial"/>
    </font>
    <font>
      <sz val="9"/>
      <color rgb="FFB6D7A8"/>
      <name val="Arial"/>
    </font>
    <font>
      <sz val="9"/>
      <color rgb="FFF3F3F3"/>
      <name val="Arial"/>
    </font>
    <font>
      <u/>
      <sz val="9"/>
      <color rgb="FF000000"/>
      <name val="Arial"/>
    </font>
    <font>
      <sz val="9"/>
      <color rgb="FF900000"/>
      <name val="Verdana"/>
      <scheme val="minor"/>
    </font>
    <font>
      <b/>
      <i/>
      <sz val="9"/>
      <color rgb="FFB6D7A8"/>
      <name val="Arial"/>
    </font>
    <font>
      <i/>
      <sz val="9"/>
      <color rgb="FFD9D9D9"/>
      <name val="Verdana"/>
      <scheme val="minor"/>
    </font>
    <font>
      <sz val="9"/>
      <color rgb="FF00FFFF"/>
      <name val="Arial"/>
    </font>
    <font>
      <sz val="9"/>
      <color rgb="FF797979"/>
      <name val="&quot;Open Sans&quot;"/>
    </font>
    <font>
      <sz val="9"/>
      <color rgb="FF000000"/>
      <name val="Inconsolata"/>
    </font>
    <font>
      <u/>
      <sz val="9"/>
      <color rgb="FF0000FF"/>
      <name val="Arial"/>
    </font>
    <font>
      <b/>
      <sz val="9"/>
      <name val="Arial"/>
      <family val="2"/>
      <charset val="186"/>
    </font>
    <font>
      <sz val="9"/>
      <name val="Arial"/>
      <family val="2"/>
      <charset val="186"/>
    </font>
    <font>
      <u/>
      <sz val="9"/>
      <color theme="9" tint="-0.249977111117893"/>
      <name val="Arial"/>
      <family val="2"/>
      <charset val="186"/>
    </font>
    <font>
      <sz val="9"/>
      <color theme="9" tint="-0.249977111117893"/>
      <name val="Arial"/>
      <family val="2"/>
      <charset val="186"/>
    </font>
    <font>
      <b/>
      <u/>
      <sz val="9"/>
      <color theme="9" tint="-0.249977111117893"/>
      <name val="Arial"/>
      <family val="2"/>
      <charset val="186"/>
    </font>
    <font>
      <u/>
      <sz val="10"/>
      <color theme="10"/>
      <name val="Verdana"/>
      <scheme val="minor"/>
    </font>
    <font>
      <sz val="9"/>
      <color rgb="FF000000"/>
      <name val="Arial"/>
      <family val="2"/>
      <charset val="186"/>
    </font>
    <font>
      <u/>
      <sz val="9"/>
      <color theme="10"/>
      <name val="Arial"/>
      <family val="2"/>
      <charset val="186"/>
    </font>
    <font>
      <b/>
      <sz val="9"/>
      <color rgb="FF000000"/>
      <name val="Arial"/>
      <family val="2"/>
      <charset val="186"/>
    </font>
  </fonts>
  <fills count="103">
    <fill>
      <patternFill patternType="none"/>
    </fill>
    <fill>
      <patternFill patternType="gray125"/>
    </fill>
    <fill>
      <patternFill patternType="solid">
        <fgColor rgb="FFFFF2CC"/>
        <bgColor rgb="FFFFF2CC"/>
      </patternFill>
    </fill>
    <fill>
      <patternFill patternType="solid">
        <fgColor rgb="FFD9EAD3"/>
        <bgColor rgb="FFD9EAD3"/>
      </patternFill>
    </fill>
    <fill>
      <patternFill patternType="solid">
        <fgColor rgb="FFD9D2E9"/>
        <bgColor rgb="FFD9D2E9"/>
      </patternFill>
    </fill>
    <fill>
      <patternFill patternType="solid">
        <fgColor rgb="FF92D050"/>
        <bgColor rgb="FF92D050"/>
      </patternFill>
    </fill>
    <fill>
      <patternFill patternType="solid">
        <fgColor rgb="FFA4C2F4"/>
        <bgColor rgb="FFA4C2F4"/>
      </patternFill>
    </fill>
    <fill>
      <patternFill patternType="solid">
        <fgColor rgb="FFFFB0DB"/>
        <bgColor rgb="FFFFB0DB"/>
      </patternFill>
    </fill>
    <fill>
      <patternFill patternType="solid">
        <fgColor rgb="FFFEF5AB"/>
        <bgColor rgb="FFFEF5AB"/>
      </patternFill>
    </fill>
    <fill>
      <patternFill patternType="solid">
        <fgColor rgb="FFFEF8E3"/>
        <bgColor rgb="FFFEF8E3"/>
      </patternFill>
    </fill>
    <fill>
      <patternFill patternType="solid">
        <fgColor rgb="FFF7CB4D"/>
        <bgColor rgb="FFF7CB4D"/>
      </patternFill>
    </fill>
    <fill>
      <patternFill patternType="solid">
        <fgColor rgb="FFE7F9EF"/>
        <bgColor rgb="FFE7F9EF"/>
      </patternFill>
    </fill>
    <fill>
      <patternFill patternType="solid">
        <fgColor rgb="FFEA9999"/>
        <bgColor rgb="FFEA9999"/>
      </patternFill>
    </fill>
    <fill>
      <patternFill patternType="solid">
        <fgColor rgb="FFE6B8AF"/>
        <bgColor rgb="FFE6B8AF"/>
      </patternFill>
    </fill>
    <fill>
      <patternFill patternType="solid">
        <fgColor rgb="FFF4CCCC"/>
        <bgColor rgb="FFF4CCCC"/>
      </patternFill>
    </fill>
    <fill>
      <patternFill patternType="solid">
        <fgColor rgb="FFFFFF00"/>
        <bgColor rgb="FFFFFF00"/>
      </patternFill>
    </fill>
    <fill>
      <patternFill patternType="solid">
        <fgColor rgb="FFD5A6BD"/>
        <bgColor rgb="FFD5A6BD"/>
      </patternFill>
    </fill>
    <fill>
      <patternFill patternType="solid">
        <fgColor rgb="FFF6B26B"/>
        <bgColor rgb="FFF6B26B"/>
      </patternFill>
    </fill>
    <fill>
      <patternFill patternType="solid">
        <fgColor rgb="FF6D9EEB"/>
        <bgColor rgb="FF6D9EEB"/>
      </patternFill>
    </fill>
    <fill>
      <patternFill patternType="solid">
        <fgColor rgb="FF666666"/>
        <bgColor rgb="FF666666"/>
      </patternFill>
    </fill>
    <fill>
      <patternFill patternType="solid">
        <fgColor rgb="FFF9CB9C"/>
        <bgColor rgb="FFF9CB9C"/>
      </patternFill>
    </fill>
    <fill>
      <patternFill patternType="solid">
        <fgColor rgb="FFB6D7A8"/>
        <bgColor rgb="FFB6D7A8"/>
      </patternFill>
    </fill>
    <fill>
      <patternFill patternType="solid">
        <fgColor rgb="FF00FF00"/>
        <bgColor rgb="FF00FF00"/>
      </patternFill>
    </fill>
    <fill>
      <patternFill patternType="solid">
        <fgColor rgb="FFFCE5CD"/>
        <bgColor rgb="FFFCE5CD"/>
      </patternFill>
    </fill>
    <fill>
      <patternFill patternType="solid">
        <fgColor rgb="FFFFFFFF"/>
        <bgColor rgb="FFFFFFFF"/>
      </patternFill>
    </fill>
    <fill>
      <patternFill patternType="solid">
        <fgColor rgb="FFEFEFEF"/>
        <bgColor rgb="FFEFEFEF"/>
      </patternFill>
    </fill>
    <fill>
      <patternFill patternType="solid">
        <fgColor rgb="FFE69138"/>
        <bgColor rgb="FFE69138"/>
      </patternFill>
    </fill>
    <fill>
      <patternFill patternType="solid">
        <fgColor rgb="FFFFE599"/>
        <bgColor rgb="FFFFE599"/>
      </patternFill>
    </fill>
    <fill>
      <patternFill patternType="solid">
        <fgColor rgb="FFCCCCCC"/>
        <bgColor rgb="FFCCCCCC"/>
      </patternFill>
    </fill>
    <fill>
      <patternFill patternType="solid">
        <fgColor rgb="FFB7E1CD"/>
        <bgColor rgb="FFB7E1CD"/>
      </patternFill>
    </fill>
    <fill>
      <patternFill patternType="solid">
        <fgColor rgb="FF9FC5E8"/>
        <bgColor rgb="FF9FC5E8"/>
      </patternFill>
    </fill>
    <fill>
      <patternFill patternType="solid">
        <fgColor theme="0"/>
        <bgColor theme="0"/>
      </patternFill>
    </fill>
    <fill>
      <patternFill patternType="solid">
        <fgColor rgb="FFCFE2F3"/>
        <bgColor rgb="FFCFE2F3"/>
      </patternFill>
    </fill>
    <fill>
      <patternFill patternType="solid">
        <fgColor rgb="FFFF9900"/>
        <bgColor rgb="FFFF9900"/>
      </patternFill>
    </fill>
    <fill>
      <patternFill patternType="solid">
        <fgColor rgb="FF3C78D8"/>
        <bgColor rgb="FF3C78D8"/>
      </patternFill>
    </fill>
    <fill>
      <patternFill patternType="solid">
        <fgColor rgb="FF008000"/>
        <bgColor rgb="FF008000"/>
      </patternFill>
    </fill>
    <fill>
      <patternFill patternType="solid">
        <fgColor rgb="FF00FFFF"/>
        <bgColor rgb="FF00FFFF"/>
      </patternFill>
    </fill>
    <fill>
      <patternFill patternType="solid">
        <fgColor rgb="FF38761D"/>
        <bgColor rgb="FF38761D"/>
      </patternFill>
    </fill>
    <fill>
      <patternFill patternType="solid">
        <fgColor rgb="FF6FA8DC"/>
        <bgColor rgb="FF6FA8DC"/>
      </patternFill>
    </fill>
    <fill>
      <patternFill patternType="solid">
        <fgColor rgb="FFFF00FF"/>
        <bgColor rgb="FFFF00FF"/>
      </patternFill>
    </fill>
    <fill>
      <patternFill patternType="solid">
        <fgColor rgb="FFFDFDFD"/>
        <bgColor rgb="FFFDFDFD"/>
      </patternFill>
    </fill>
    <fill>
      <patternFill patternType="solid">
        <fgColor theme="4"/>
        <bgColor theme="4"/>
      </patternFill>
    </fill>
    <fill>
      <patternFill patternType="solid">
        <fgColor rgb="FF6AA84F"/>
        <bgColor rgb="FF6AA84F"/>
      </patternFill>
    </fill>
    <fill>
      <patternFill patternType="solid">
        <fgColor rgb="FFFF0000"/>
        <bgColor rgb="FFFF0000"/>
      </patternFill>
    </fill>
    <fill>
      <patternFill patternType="solid">
        <fgColor rgb="FF980000"/>
        <bgColor rgb="FF980000"/>
      </patternFill>
    </fill>
    <fill>
      <patternFill patternType="solid">
        <fgColor rgb="FFD9D9D9"/>
        <bgColor rgb="FFD9D9D9"/>
      </patternFill>
    </fill>
    <fill>
      <patternFill patternType="solid">
        <fgColor rgb="FF63D297"/>
        <bgColor rgb="FF63D297"/>
      </patternFill>
    </fill>
    <fill>
      <patternFill patternType="solid">
        <fgColor rgb="FFD3D3D3"/>
        <bgColor rgb="FFD3D3D3"/>
      </patternFill>
    </fill>
    <fill>
      <patternFill patternType="solid">
        <fgColor rgb="FFB4A7D6"/>
        <bgColor rgb="FFB4A7D6"/>
      </patternFill>
    </fill>
    <fill>
      <patternFill patternType="solid">
        <fgColor rgb="FFC9DAF8"/>
        <bgColor rgb="FFC9DAF8"/>
      </patternFill>
    </fill>
    <fill>
      <patternFill patternType="solid">
        <fgColor rgb="FFFFC000"/>
        <bgColor rgb="FFFFC000"/>
      </patternFill>
    </fill>
    <fill>
      <patternFill patternType="solid">
        <fgColor rgb="FFEAD1DC"/>
        <bgColor rgb="FFEAD1DC"/>
      </patternFill>
    </fill>
    <fill>
      <patternFill patternType="solid">
        <fgColor rgb="FFD0E0E3"/>
        <bgColor rgb="FFD0E0E3"/>
      </patternFill>
    </fill>
    <fill>
      <patternFill patternType="solid">
        <fgColor rgb="FFE1F2F6"/>
        <bgColor rgb="FFE1F2F6"/>
      </patternFill>
    </fill>
    <fill>
      <patternFill patternType="solid">
        <fgColor rgb="FF4A86E8"/>
        <bgColor rgb="FF4A86E8"/>
      </patternFill>
    </fill>
    <fill>
      <patternFill patternType="solid">
        <fgColor rgb="FFA2C4C9"/>
        <bgColor rgb="FFA2C4C9"/>
      </patternFill>
    </fill>
    <fill>
      <patternFill patternType="solid">
        <fgColor rgb="FFFCFDF7"/>
        <bgColor rgb="FFFCFDF7"/>
      </patternFill>
    </fill>
    <fill>
      <patternFill patternType="solid">
        <fgColor rgb="FFF7F7F7"/>
        <bgColor rgb="FFF7F7F7"/>
      </patternFill>
    </fill>
    <fill>
      <patternFill patternType="solid">
        <fgColor rgb="FFC53929"/>
        <bgColor rgb="FFC53929"/>
      </patternFill>
    </fill>
    <fill>
      <patternFill patternType="solid">
        <fgColor theme="7"/>
        <bgColor theme="7"/>
      </patternFill>
    </fill>
    <fill>
      <patternFill patternType="solid">
        <fgColor rgb="FFFFD966"/>
        <bgColor rgb="FFFFD966"/>
      </patternFill>
    </fill>
    <fill>
      <patternFill patternType="solid">
        <fgColor rgb="FF674EA7"/>
        <bgColor rgb="FF674EA7"/>
      </patternFill>
    </fill>
    <fill>
      <patternFill patternType="solid">
        <fgColor rgb="FF85200C"/>
        <bgColor rgb="FF85200C"/>
      </patternFill>
    </fill>
    <fill>
      <patternFill patternType="solid">
        <fgColor rgb="FFF1C232"/>
        <bgColor rgb="FFF1C232"/>
      </patternFill>
    </fill>
    <fill>
      <patternFill patternType="solid">
        <fgColor rgb="FF93C47D"/>
        <bgColor rgb="FF93C47D"/>
      </patternFill>
    </fill>
    <fill>
      <patternFill patternType="solid">
        <fgColor rgb="FF9900FF"/>
        <bgColor rgb="FF9900FF"/>
      </patternFill>
    </fill>
    <fill>
      <patternFill patternType="solid">
        <fgColor rgb="FF45818E"/>
        <bgColor rgb="FF45818E"/>
      </patternFill>
    </fill>
    <fill>
      <patternFill patternType="solid">
        <fgColor rgb="FF7F6000"/>
        <bgColor rgb="FF7F6000"/>
      </patternFill>
    </fill>
    <fill>
      <patternFill patternType="solid">
        <fgColor rgb="FFBDBDBD"/>
        <bgColor rgb="FFBDBDBD"/>
      </patternFill>
    </fill>
    <fill>
      <patternFill patternType="solid">
        <fgColor theme="8"/>
        <bgColor theme="8"/>
      </patternFill>
    </fill>
    <fill>
      <patternFill patternType="solid">
        <fgColor rgb="FF1155CC"/>
        <bgColor rgb="FF1155CC"/>
      </patternFill>
    </fill>
    <fill>
      <patternFill patternType="solid">
        <fgColor rgb="FFA64D79"/>
        <bgColor rgb="FFA64D79"/>
      </patternFill>
    </fill>
    <fill>
      <patternFill patternType="solid">
        <fgColor rgb="FF351C75"/>
        <bgColor rgb="FF351C75"/>
      </patternFill>
    </fill>
    <fill>
      <patternFill patternType="solid">
        <fgColor rgb="FF0B5394"/>
        <bgColor rgb="FF0B5394"/>
      </patternFill>
    </fill>
    <fill>
      <patternFill patternType="solid">
        <fgColor theme="6"/>
        <bgColor theme="6"/>
      </patternFill>
    </fill>
    <fill>
      <patternFill patternType="solid">
        <fgColor rgb="FFBF9000"/>
        <bgColor rgb="FFBF9000"/>
      </patternFill>
    </fill>
    <fill>
      <patternFill patternType="solid">
        <fgColor rgb="FF741B47"/>
        <bgColor rgb="FF741B47"/>
      </patternFill>
    </fill>
    <fill>
      <patternFill patternType="solid">
        <fgColor rgb="FFC27BA0"/>
        <bgColor rgb="FFC27BA0"/>
      </patternFill>
    </fill>
    <fill>
      <patternFill patternType="solid">
        <fgColor rgb="FF0000FF"/>
        <bgColor rgb="FF0000FF"/>
      </patternFill>
    </fill>
    <fill>
      <patternFill patternType="solid">
        <fgColor rgb="FF1F497D"/>
        <bgColor rgb="FF1F497D"/>
      </patternFill>
    </fill>
    <fill>
      <patternFill patternType="solid">
        <fgColor rgb="FF4C1130"/>
        <bgColor rgb="FF4C1130"/>
      </patternFill>
    </fill>
    <fill>
      <patternFill patternType="solid">
        <fgColor rgb="FF0563C1"/>
        <bgColor rgb="FF0563C1"/>
      </patternFill>
    </fill>
    <fill>
      <patternFill patternType="solid">
        <fgColor rgb="FF8E7CC3"/>
        <bgColor rgb="FF8E7CC3"/>
      </patternFill>
    </fill>
    <fill>
      <patternFill patternType="solid">
        <fgColor rgb="FF000000"/>
        <bgColor rgb="FF000000"/>
      </patternFill>
    </fill>
    <fill>
      <patternFill patternType="solid">
        <fgColor rgb="FF1C4587"/>
        <bgColor rgb="FF1C4587"/>
      </patternFill>
    </fill>
    <fill>
      <patternFill patternType="solid">
        <fgColor rgb="FF003366"/>
        <bgColor rgb="FF003366"/>
      </patternFill>
    </fill>
    <fill>
      <patternFill patternType="solid">
        <fgColor theme="5"/>
        <bgColor theme="5"/>
      </patternFill>
    </fill>
    <fill>
      <patternFill patternType="solid">
        <fgColor theme="9"/>
        <bgColor theme="9"/>
      </patternFill>
    </fill>
    <fill>
      <patternFill patternType="solid">
        <fgColor rgb="FF999999"/>
        <bgColor rgb="FF999999"/>
      </patternFill>
    </fill>
    <fill>
      <patternFill patternType="solid">
        <fgColor rgb="FF0F5293"/>
        <bgColor rgb="FF0F5293"/>
      </patternFill>
    </fill>
    <fill>
      <patternFill patternType="solid">
        <fgColor rgb="FFF3F3F3"/>
        <bgColor rgb="FFF3F3F3"/>
      </patternFill>
    </fill>
    <fill>
      <patternFill patternType="solid">
        <fgColor rgb="FF274E13"/>
        <bgColor rgb="FF274E13"/>
      </patternFill>
    </fill>
    <fill>
      <patternFill patternType="solid">
        <fgColor rgb="FFCC4125"/>
        <bgColor rgb="FFCC4125"/>
      </patternFill>
    </fill>
    <fill>
      <patternFill patternType="solid">
        <fgColor rgb="FF073763"/>
        <bgColor rgb="FF073763"/>
      </patternFill>
    </fill>
    <fill>
      <patternFill patternType="solid">
        <fgColor rgb="FFA61C00"/>
        <bgColor rgb="FFA61C00"/>
      </patternFill>
    </fill>
    <fill>
      <patternFill patternType="solid">
        <fgColor rgb="FF3D85C6"/>
        <bgColor rgb="FF3D85C6"/>
      </patternFill>
    </fill>
    <fill>
      <patternFill patternType="solid">
        <fgColor rgb="FFB7B7B7"/>
        <bgColor rgb="FFB7B7B7"/>
      </patternFill>
    </fill>
    <fill>
      <patternFill patternType="solid">
        <fgColor rgb="FFDD7E6B"/>
        <bgColor rgb="FFDD7E6B"/>
      </patternFill>
    </fill>
    <fill>
      <patternFill patternType="solid">
        <fgColor rgb="FF212529"/>
        <bgColor rgb="FF212529"/>
      </patternFill>
    </fill>
    <fill>
      <patternFill patternType="solid">
        <fgColor rgb="FFF8F8F8"/>
        <bgColor rgb="FFF8F8F8"/>
      </patternFill>
    </fill>
    <fill>
      <patternFill patternType="solid">
        <fgColor rgb="FFD5F9E0"/>
        <bgColor rgb="FFD5F9E0"/>
      </patternFill>
    </fill>
    <fill>
      <patternFill patternType="solid">
        <fgColor rgb="FFEAF5FA"/>
        <bgColor rgb="FFEAF5FA"/>
      </patternFill>
    </fill>
    <fill>
      <patternFill patternType="solid">
        <fgColor theme="3" tint="0.79998168889431442"/>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right style="hair">
        <color rgb="FF000000"/>
      </right>
      <top style="hair">
        <color rgb="FF000000"/>
      </top>
      <bottom/>
      <diagonal/>
    </border>
    <border>
      <left style="thin">
        <color rgb="FF000000"/>
      </left>
      <right style="thin">
        <color rgb="FF000000"/>
      </right>
      <top style="dotted">
        <color rgb="FF000000"/>
      </top>
      <bottom style="thin">
        <color rgb="FF000000"/>
      </bottom>
      <diagonal/>
    </border>
    <border>
      <left style="thin">
        <color rgb="FF000000"/>
      </left>
      <right style="hair">
        <color rgb="FF000000"/>
      </right>
      <top style="hair">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right/>
      <top style="double">
        <color rgb="FF4A86E8"/>
      </top>
      <bottom/>
      <diagonal/>
    </border>
    <border>
      <left/>
      <right/>
      <top/>
      <bottom/>
      <diagonal/>
    </border>
    <border>
      <left style="thin">
        <color rgb="FF000000"/>
      </left>
      <right style="thin">
        <color rgb="FF000000"/>
      </right>
      <top style="thick">
        <color rgb="FF000000"/>
      </top>
      <bottom style="thin">
        <color rgb="FF000000"/>
      </bottom>
      <diagonal/>
    </border>
    <border>
      <left/>
      <right/>
      <top/>
      <bottom style="double">
        <color rgb="FF4A86E8"/>
      </bottom>
      <diagonal/>
    </border>
    <border>
      <left style="hair">
        <color rgb="FF000000"/>
      </left>
      <right/>
      <top/>
      <bottom/>
      <diagonal/>
    </border>
    <border>
      <left/>
      <right style="hair">
        <color rgb="FF000000"/>
      </right>
      <top/>
      <bottom/>
      <diagonal/>
    </border>
    <border>
      <left/>
      <right/>
      <top/>
      <bottom style="double">
        <color rgb="FF000000"/>
      </bottom>
      <diagonal/>
    </border>
    <border>
      <left/>
      <right/>
      <top/>
      <bottom style="dotted">
        <color rgb="FF000000"/>
      </bottom>
      <diagonal/>
    </border>
    <border>
      <left/>
      <right/>
      <top/>
      <bottom style="medium">
        <color rgb="FF000000"/>
      </bottom>
      <diagonal/>
    </border>
    <border>
      <left style="double">
        <color rgb="FFFF9900"/>
      </left>
      <right style="double">
        <color rgb="FFFF9900"/>
      </right>
      <top style="double">
        <color rgb="FFFF9900"/>
      </top>
      <bottom style="double">
        <color rgb="FFFF9900"/>
      </bottom>
      <diagonal/>
    </border>
    <border>
      <left style="double">
        <color rgb="FFFF0000"/>
      </left>
      <right style="double">
        <color rgb="FFFF0000"/>
      </right>
      <top style="double">
        <color rgb="FFFF0000"/>
      </top>
      <bottom style="double">
        <color rgb="FFFF0000"/>
      </bottom>
      <diagonal/>
    </border>
    <border>
      <left/>
      <right/>
      <top style="double">
        <color rgb="FF000000"/>
      </top>
      <bottom/>
      <diagonal/>
    </border>
    <border>
      <left style="thin">
        <color rgb="FFD3D3D3"/>
      </left>
      <right style="thin">
        <color rgb="FFD3D3D3"/>
      </right>
      <top style="thin">
        <color rgb="FFD3D3D3"/>
      </top>
      <bottom/>
      <diagonal/>
    </border>
    <border>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47"/>
    <xf numFmtId="0" fontId="472" fillId="0" borderId="47" applyNumberFormat="0" applyFill="0" applyBorder="0" applyAlignment="0" applyProtection="0"/>
  </cellStyleXfs>
  <cellXfs count="2468">
    <xf numFmtId="0" fontId="0" fillId="0" borderId="0" xfId="0" applyBorder="1"/>
    <xf numFmtId="0" fontId="1" fillId="0" borderId="0" xfId="0" applyFont="1" applyBorder="1" applyAlignment="1">
      <alignment vertical="center" wrapText="1"/>
    </xf>
    <xf numFmtId="0" fontId="3" fillId="0" borderId="0" xfId="0" applyFont="1" applyBorder="1"/>
    <xf numFmtId="0" fontId="1" fillId="0" borderId="0" xfId="0" applyFont="1" applyBorder="1" applyAlignment="1">
      <alignment horizontal="center" vertical="center"/>
    </xf>
    <xf numFmtId="0" fontId="4" fillId="0" borderId="0" xfId="0" applyFont="1" applyBorder="1"/>
    <xf numFmtId="164" fontId="3" fillId="0" borderId="0" xfId="0" applyNumberFormat="1" applyFont="1" applyBorder="1" applyAlignment="1">
      <alignment horizontal="center" vertical="center"/>
    </xf>
    <xf numFmtId="0" fontId="4" fillId="0" borderId="0" xfId="0" applyFont="1" applyBorder="1" applyAlignment="1">
      <alignment wrapText="1"/>
    </xf>
    <xf numFmtId="164" fontId="1" fillId="0" borderId="0" xfId="0" applyNumberFormat="1" applyFont="1" applyBorder="1" applyAlignment="1">
      <alignment horizontal="center" vertical="center"/>
    </xf>
    <xf numFmtId="0" fontId="1"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vertical="center" wrapText="1"/>
    </xf>
    <xf numFmtId="0" fontId="7" fillId="0" borderId="0" xfId="0" applyFont="1" applyBorder="1"/>
    <xf numFmtId="165" fontId="5" fillId="0" borderId="0" xfId="0" applyNumberFormat="1" applyFont="1" applyBorder="1" applyAlignment="1">
      <alignment horizontal="center" vertical="center"/>
    </xf>
    <xf numFmtId="0" fontId="5" fillId="0" borderId="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wrapText="1"/>
    </xf>
    <xf numFmtId="0" fontId="12"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vertical="center"/>
    </xf>
    <xf numFmtId="0" fontId="14" fillId="0" borderId="0" xfId="0" applyFont="1" applyBorder="1"/>
    <xf numFmtId="0" fontId="13" fillId="0" borderId="0" xfId="0" applyFont="1" applyBorder="1" applyAlignment="1">
      <alignment vertical="center"/>
    </xf>
    <xf numFmtId="165" fontId="12" fillId="0" borderId="0" xfId="0" applyNumberFormat="1" applyFont="1" applyBorder="1" applyAlignment="1">
      <alignment horizontal="center" vertical="center" wrapText="1"/>
    </xf>
    <xf numFmtId="0" fontId="12" fillId="0" borderId="0" xfId="0" applyFont="1" applyBorder="1" applyAlignment="1">
      <alignment vertical="center" wrapText="1"/>
    </xf>
    <xf numFmtId="0" fontId="19" fillId="0" borderId="0" xfId="0" applyFont="1" applyBorder="1" applyAlignment="1">
      <alignment vertical="center" wrapText="1"/>
    </xf>
    <xf numFmtId="0" fontId="11" fillId="0" borderId="0" xfId="0" applyFont="1" applyBorder="1" applyAlignment="1">
      <alignment horizontal="left" vertical="center" wrapText="1"/>
    </xf>
    <xf numFmtId="0" fontId="24" fillId="0" borderId="0" xfId="0" applyFont="1" applyBorder="1" applyAlignment="1">
      <alignment horizontal="left" vertical="center"/>
    </xf>
    <xf numFmtId="164" fontId="4" fillId="0" borderId="0" xfId="0" applyNumberFormat="1" applyFont="1" applyBorder="1"/>
    <xf numFmtId="0" fontId="10" fillId="0" borderId="0" xfId="0" applyFont="1" applyBorder="1" applyAlignment="1">
      <alignment horizontal="center" vertical="center" wrapText="1"/>
    </xf>
    <xf numFmtId="166" fontId="3" fillId="0" borderId="0" xfId="0" applyNumberFormat="1" applyFont="1" applyBorder="1"/>
    <xf numFmtId="0" fontId="26" fillId="0" borderId="0" xfId="0" applyFont="1" applyBorder="1"/>
    <xf numFmtId="0" fontId="27" fillId="0" borderId="0" xfId="0" applyFont="1" applyBorder="1"/>
    <xf numFmtId="0" fontId="28" fillId="0" borderId="0" xfId="0" applyFont="1" applyBorder="1"/>
    <xf numFmtId="0" fontId="29" fillId="0" borderId="0" xfId="0" applyFont="1" applyBorder="1"/>
    <xf numFmtId="0" fontId="30" fillId="0" borderId="0" xfId="0" applyFont="1" applyBorder="1" applyAlignment="1">
      <alignment horizontal="center"/>
    </xf>
    <xf numFmtId="0" fontId="18" fillId="0" borderId="0" xfId="0" applyFont="1" applyBorder="1"/>
    <xf numFmtId="0" fontId="31" fillId="24" borderId="0" xfId="0" applyFont="1" applyFill="1" applyBorder="1" applyAlignment="1">
      <alignment horizontal="center"/>
    </xf>
    <xf numFmtId="0" fontId="32" fillId="0" borderId="0" xfId="0" applyFont="1" applyBorder="1" applyAlignment="1">
      <alignment horizontal="center"/>
    </xf>
    <xf numFmtId="0" fontId="26" fillId="24" borderId="0" xfId="0" applyFont="1" applyFill="1" applyBorder="1"/>
    <xf numFmtId="0" fontId="33" fillId="24" borderId="0" xfId="0" applyFont="1" applyFill="1" applyBorder="1" applyAlignment="1">
      <alignment horizontal="center"/>
    </xf>
    <xf numFmtId="0" fontId="34" fillId="24" borderId="0" xfId="0" applyFont="1" applyFill="1" applyBorder="1" applyAlignment="1">
      <alignment horizontal="center"/>
    </xf>
    <xf numFmtId="0" fontId="35" fillId="0" borderId="0" xfId="0" applyFont="1" applyBorder="1" applyAlignment="1">
      <alignment horizontal="left"/>
    </xf>
    <xf numFmtId="0" fontId="36" fillId="24" borderId="0" xfId="0" applyFont="1" applyFill="1" applyBorder="1" applyAlignment="1">
      <alignment horizontal="center"/>
    </xf>
    <xf numFmtId="1" fontId="26" fillId="0" borderId="0" xfId="0" applyNumberFormat="1" applyFont="1" applyBorder="1"/>
    <xf numFmtId="0" fontId="26" fillId="24" borderId="0" xfId="0" applyFont="1" applyFill="1" applyBorder="1" applyAlignment="1">
      <alignment horizontal="center"/>
    </xf>
    <xf numFmtId="0" fontId="35" fillId="0" borderId="0" xfId="0" applyFont="1" applyBorder="1" applyAlignment="1">
      <alignment horizontal="center"/>
    </xf>
    <xf numFmtId="0" fontId="38" fillId="24" borderId="0" xfId="0" applyFont="1" applyFill="1" applyBorder="1" applyAlignment="1">
      <alignment horizontal="center"/>
    </xf>
    <xf numFmtId="0" fontId="39" fillId="24" borderId="0" xfId="0" applyFont="1" applyFill="1" applyBorder="1" applyAlignment="1">
      <alignment horizontal="center"/>
    </xf>
    <xf numFmtId="0" fontId="40" fillId="0" borderId="0" xfId="0" applyFont="1" applyBorder="1"/>
    <xf numFmtId="0" fontId="34" fillId="0" borderId="0" xfId="0" applyFont="1" applyBorder="1" applyAlignment="1">
      <alignment horizontal="center"/>
    </xf>
    <xf numFmtId="0" fontId="36" fillId="0" borderId="0" xfId="0" applyFont="1" applyBorder="1" applyAlignment="1">
      <alignment horizontal="center"/>
    </xf>
    <xf numFmtId="0" fontId="39" fillId="24" borderId="0" xfId="0" applyFont="1" applyFill="1" applyBorder="1"/>
    <xf numFmtId="0" fontId="36" fillId="0" borderId="0" xfId="0" applyFont="1" applyBorder="1" applyAlignment="1">
      <alignment horizontal="right"/>
    </xf>
    <xf numFmtId="0" fontId="42" fillId="0" borderId="0" xfId="0" applyFont="1" applyBorder="1"/>
    <xf numFmtId="0" fontId="43" fillId="0" borderId="0" xfId="0" applyFont="1" applyBorder="1" applyAlignment="1">
      <alignment horizontal="center"/>
    </xf>
    <xf numFmtId="0" fontId="32" fillId="0" borderId="10" xfId="0" applyFont="1" applyBorder="1"/>
    <xf numFmtId="0" fontId="4" fillId="0" borderId="4" xfId="0" applyFont="1" applyBorder="1"/>
    <xf numFmtId="0" fontId="45" fillId="0" borderId="3" xfId="0" applyFont="1" applyBorder="1"/>
    <xf numFmtId="0" fontId="45" fillId="0" borderId="4" xfId="0" applyFont="1" applyBorder="1"/>
    <xf numFmtId="0" fontId="45" fillId="0" borderId="5" xfId="0" applyFont="1" applyBorder="1"/>
    <xf numFmtId="0" fontId="4" fillId="0" borderId="5" xfId="0" applyFont="1" applyBorder="1"/>
    <xf numFmtId="0" fontId="4" fillId="0" borderId="10" xfId="0" applyFont="1" applyBorder="1"/>
    <xf numFmtId="49" fontId="32" fillId="0" borderId="11" xfId="0" applyNumberFormat="1" applyFont="1" applyBorder="1" applyAlignment="1">
      <alignment horizontal="center"/>
    </xf>
    <xf numFmtId="49" fontId="32" fillId="30" borderId="3" xfId="0" applyNumberFormat="1" applyFont="1" applyFill="1" applyBorder="1"/>
    <xf numFmtId="49" fontId="26" fillId="30" borderId="4" xfId="0" applyNumberFormat="1" applyFont="1" applyFill="1" applyBorder="1"/>
    <xf numFmtId="49" fontId="26" fillId="0" borderId="12" xfId="0" applyNumberFormat="1" applyFont="1" applyBorder="1"/>
    <xf numFmtId="49" fontId="26" fillId="0" borderId="10" xfId="0" applyNumberFormat="1" applyFont="1" applyBorder="1"/>
    <xf numFmtId="49" fontId="26" fillId="15" borderId="10" xfId="0" applyNumberFormat="1" applyFont="1" applyFill="1" applyBorder="1"/>
    <xf numFmtId="49" fontId="26" fillId="0" borderId="13" xfId="0" applyNumberFormat="1" applyFont="1" applyBorder="1"/>
    <xf numFmtId="49" fontId="26" fillId="24" borderId="13" xfId="0" applyNumberFormat="1" applyFont="1" applyFill="1" applyBorder="1"/>
    <xf numFmtId="49" fontId="26" fillId="15" borderId="13" xfId="0" applyNumberFormat="1" applyFont="1" applyFill="1" applyBorder="1"/>
    <xf numFmtId="49" fontId="26" fillId="22" borderId="13" xfId="0" applyNumberFormat="1" applyFont="1" applyFill="1" applyBorder="1"/>
    <xf numFmtId="0" fontId="26" fillId="0" borderId="14" xfId="0" applyFont="1" applyBorder="1"/>
    <xf numFmtId="49" fontId="26" fillId="0" borderId="14" xfId="0" applyNumberFormat="1" applyFont="1" applyBorder="1"/>
    <xf numFmtId="0" fontId="26" fillId="22" borderId="3" xfId="0" applyFont="1" applyFill="1" applyBorder="1"/>
    <xf numFmtId="0" fontId="26" fillId="0" borderId="10" xfId="0" applyFont="1" applyBorder="1"/>
    <xf numFmtId="0" fontId="26" fillId="0" borderId="15" xfId="0" applyFont="1" applyBorder="1"/>
    <xf numFmtId="49" fontId="26" fillId="0" borderId="15" xfId="0" applyNumberFormat="1" applyFont="1" applyBorder="1"/>
    <xf numFmtId="49" fontId="26" fillId="0" borderId="16" xfId="0" applyNumberFormat="1" applyFont="1" applyBorder="1"/>
    <xf numFmtId="49" fontId="26" fillId="15" borderId="16" xfId="0" applyNumberFormat="1" applyFont="1" applyFill="1" applyBorder="1"/>
    <xf numFmtId="49" fontId="26" fillId="24" borderId="12" xfId="0" applyNumberFormat="1" applyFont="1" applyFill="1" applyBorder="1"/>
    <xf numFmtId="0" fontId="26" fillId="15" borderId="3" xfId="0" applyFont="1" applyFill="1" applyBorder="1"/>
    <xf numFmtId="0" fontId="49" fillId="24" borderId="0" xfId="0" applyFont="1" applyFill="1" applyBorder="1"/>
    <xf numFmtId="0" fontId="50" fillId="0" borderId="0" xfId="0" applyFont="1" applyBorder="1"/>
    <xf numFmtId="0" fontId="26" fillId="34" borderId="3" xfId="0" applyFont="1" applyFill="1" applyBorder="1"/>
    <xf numFmtId="0" fontId="26" fillId="0" borderId="0" xfId="0" applyFont="1" applyBorder="1" applyAlignment="1">
      <alignment horizontal="right"/>
    </xf>
    <xf numFmtId="0" fontId="27" fillId="18" borderId="3" xfId="0" applyFont="1" applyFill="1" applyBorder="1"/>
    <xf numFmtId="0" fontId="45" fillId="0" borderId="0" xfId="0" applyFont="1" applyBorder="1"/>
    <xf numFmtId="0" fontId="0" fillId="6" borderId="11" xfId="0" applyFill="1" applyBorder="1" applyAlignment="1">
      <alignment horizontal="center"/>
    </xf>
    <xf numFmtId="164" fontId="51" fillId="6" borderId="10" xfId="0" applyNumberFormat="1" applyFont="1" applyFill="1" applyBorder="1" applyAlignment="1">
      <alignment horizontal="center"/>
    </xf>
    <xf numFmtId="0" fontId="51" fillId="6" borderId="10" xfId="0" applyFont="1" applyFill="1" applyBorder="1" applyAlignment="1">
      <alignment horizontal="center"/>
    </xf>
    <xf numFmtId="0" fontId="14" fillId="35" borderId="10" xfId="0" applyFont="1" applyFill="1" applyBorder="1"/>
    <xf numFmtId="0" fontId="14" fillId="0" borderId="10" xfId="0" applyFont="1" applyBorder="1"/>
    <xf numFmtId="0" fontId="14" fillId="33" borderId="10" xfId="0" applyFont="1" applyFill="1" applyBorder="1"/>
    <xf numFmtId="0" fontId="26" fillId="35" borderId="10" xfId="0" applyFont="1" applyFill="1" applyBorder="1"/>
    <xf numFmtId="0" fontId="0" fillId="26" borderId="10" xfId="0" applyFill="1" applyBorder="1"/>
    <xf numFmtId="0" fontId="52" fillId="0" borderId="0" xfId="0" applyFont="1" applyBorder="1"/>
    <xf numFmtId="0" fontId="32" fillId="0" borderId="0" xfId="0" applyFont="1" applyBorder="1" applyAlignment="1">
      <alignment horizontal="left"/>
    </xf>
    <xf numFmtId="0" fontId="32" fillId="0" borderId="0" xfId="0" applyFont="1" applyBorder="1"/>
    <xf numFmtId="0" fontId="53" fillId="0" borderId="0" xfId="0" applyFont="1" applyBorder="1" applyAlignment="1">
      <alignment horizontal="left"/>
    </xf>
    <xf numFmtId="0" fontId="26" fillId="0" borderId="0" xfId="0" applyFont="1" applyBorder="1" applyAlignment="1">
      <alignment horizontal="center"/>
    </xf>
    <xf numFmtId="164" fontId="0" fillId="0" borderId="0" xfId="0" applyNumberFormat="1" applyBorder="1" applyAlignment="1">
      <alignment horizontal="center"/>
    </xf>
    <xf numFmtId="164" fontId="26" fillId="0" borderId="0" xfId="0" applyNumberFormat="1" applyFont="1" applyBorder="1" applyAlignment="1">
      <alignment horizontal="center"/>
    </xf>
    <xf numFmtId="10" fontId="26" fillId="0" borderId="0" xfId="0" applyNumberFormat="1" applyFont="1" applyBorder="1"/>
    <xf numFmtId="0" fontId="54" fillId="0" borderId="0" xfId="0" applyFont="1" applyBorder="1" applyAlignment="1">
      <alignment horizontal="center"/>
    </xf>
    <xf numFmtId="0" fontId="55" fillId="0" borderId="0" xfId="0" applyFont="1" applyBorder="1"/>
    <xf numFmtId="49" fontId="26" fillId="0" borderId="0" xfId="0" applyNumberFormat="1" applyFont="1" applyBorder="1"/>
    <xf numFmtId="1" fontId="56" fillId="0" borderId="0" xfId="0" applyNumberFormat="1" applyFont="1" applyBorder="1"/>
    <xf numFmtId="0" fontId="57" fillId="0" borderId="0" xfId="0" applyFont="1" applyBorder="1"/>
    <xf numFmtId="0" fontId="58" fillId="0" borderId="0" xfId="0" applyFont="1" applyBorder="1"/>
    <xf numFmtId="164" fontId="26" fillId="6" borderId="10" xfId="0" applyNumberFormat="1" applyFont="1" applyFill="1" applyBorder="1" applyAlignment="1">
      <alignment horizontal="center"/>
    </xf>
    <xf numFmtId="164" fontId="0" fillId="6" borderId="10" xfId="0" applyNumberFormat="1" applyFill="1" applyBorder="1" applyAlignment="1">
      <alignment horizontal="center"/>
    </xf>
    <xf numFmtId="0" fontId="26" fillId="33" borderId="10" xfId="0" applyFont="1" applyFill="1" applyBorder="1" applyAlignment="1">
      <alignment horizontal="center"/>
    </xf>
    <xf numFmtId="0" fontId="0" fillId="33" borderId="10" xfId="0" applyFill="1" applyBorder="1" applyAlignment="1">
      <alignment horizontal="center"/>
    </xf>
    <xf numFmtId="0" fontId="0" fillId="36" borderId="17" xfId="0" applyFill="1" applyBorder="1"/>
    <xf numFmtId="0" fontId="0" fillId="35" borderId="17" xfId="0" applyFill="1" applyBorder="1"/>
    <xf numFmtId="0" fontId="0" fillId="36" borderId="18" xfId="0" applyFill="1" applyBorder="1"/>
    <xf numFmtId="0" fontId="0" fillId="35" borderId="19" xfId="0" applyFill="1" applyBorder="1"/>
    <xf numFmtId="0" fontId="0" fillId="36" borderId="19" xfId="0" applyFill="1" applyBorder="1"/>
    <xf numFmtId="0" fontId="0" fillId="26" borderId="20" xfId="0" applyFill="1" applyBorder="1"/>
    <xf numFmtId="0" fontId="55" fillId="35" borderId="19" xfId="0" applyFont="1" applyFill="1" applyBorder="1"/>
    <xf numFmtId="0" fontId="55" fillId="33" borderId="10" xfId="0" applyFont="1" applyFill="1" applyBorder="1"/>
    <xf numFmtId="0" fontId="55" fillId="36" borderId="18" xfId="0" applyFont="1" applyFill="1" applyBorder="1"/>
    <xf numFmtId="0" fontId="55" fillId="15" borderId="19" xfId="0" applyFont="1" applyFill="1" applyBorder="1"/>
    <xf numFmtId="0" fontId="55" fillId="36" borderId="19" xfId="0" applyFont="1" applyFill="1" applyBorder="1"/>
    <xf numFmtId="0" fontId="55" fillId="36" borderId="20" xfId="0" applyFont="1" applyFill="1" applyBorder="1"/>
    <xf numFmtId="0" fontId="26" fillId="33" borderId="10" xfId="0" applyFont="1" applyFill="1" applyBorder="1"/>
    <xf numFmtId="0" fontId="0" fillId="37" borderId="18" xfId="0" applyFill="1" applyBorder="1"/>
    <xf numFmtId="0" fontId="0" fillId="33" borderId="10" xfId="0" applyFill="1" applyBorder="1"/>
    <xf numFmtId="0" fontId="0" fillId="35" borderId="10" xfId="0" applyFill="1" applyBorder="1"/>
    <xf numFmtId="0" fontId="0" fillId="36" borderId="10" xfId="0" applyFill="1" applyBorder="1"/>
    <xf numFmtId="0" fontId="0" fillId="15" borderId="21" xfId="0" applyFill="1" applyBorder="1"/>
    <xf numFmtId="0" fontId="0" fillId="35" borderId="22" xfId="0" applyFill="1" applyBorder="1"/>
    <xf numFmtId="0" fontId="0" fillId="35" borderId="23" xfId="0" applyFill="1" applyBorder="1"/>
    <xf numFmtId="0" fontId="0" fillId="36" borderId="23" xfId="0" applyFill="1" applyBorder="1"/>
    <xf numFmtId="0" fontId="0" fillId="36" borderId="24" xfId="0" applyFill="1" applyBorder="1"/>
    <xf numFmtId="0" fontId="55" fillId="15" borderId="23" xfId="0" applyFont="1" applyFill="1" applyBorder="1"/>
    <xf numFmtId="0" fontId="55" fillId="36" borderId="22" xfId="0" applyFont="1" applyFill="1" applyBorder="1"/>
    <xf numFmtId="0" fontId="55" fillId="35" borderId="23" xfId="0" applyFont="1" applyFill="1" applyBorder="1"/>
    <xf numFmtId="0" fontId="55" fillId="35" borderId="24" xfId="0" applyFont="1" applyFill="1" applyBorder="1"/>
    <xf numFmtId="0" fontId="37" fillId="33" borderId="10" xfId="0" applyFont="1" applyFill="1" applyBorder="1"/>
    <xf numFmtId="0" fontId="0" fillId="35" borderId="25" xfId="0" applyFill="1" applyBorder="1"/>
    <xf numFmtId="0" fontId="0" fillId="15" borderId="10" xfId="0" applyFill="1" applyBorder="1"/>
    <xf numFmtId="0" fontId="0" fillId="36" borderId="21" xfId="0" applyFill="1" applyBorder="1"/>
    <xf numFmtId="0" fontId="0" fillId="36" borderId="26" xfId="0" applyFill="1" applyBorder="1"/>
    <xf numFmtId="0" fontId="55" fillId="36" borderId="26" xfId="0" applyFont="1" applyFill="1" applyBorder="1"/>
    <xf numFmtId="0" fontId="26" fillId="35" borderId="27" xfId="0" applyFont="1" applyFill="1" applyBorder="1"/>
    <xf numFmtId="0" fontId="55" fillId="15" borderId="26" xfId="0" applyFont="1" applyFill="1" applyBorder="1"/>
    <xf numFmtId="0" fontId="59" fillId="35" borderId="25" xfId="0" applyFont="1" applyFill="1" applyBorder="1"/>
    <xf numFmtId="49" fontId="26" fillId="0" borderId="0" xfId="0" applyNumberFormat="1" applyFont="1" applyBorder="1" applyAlignment="1">
      <alignment horizontal="right"/>
    </xf>
    <xf numFmtId="0" fontId="0" fillId="35" borderId="21" xfId="0" applyFill="1" applyBorder="1"/>
    <xf numFmtId="0" fontId="0" fillId="36" borderId="22" xfId="0" applyFill="1" applyBorder="1"/>
    <xf numFmtId="0" fontId="0" fillId="36" borderId="20" xfId="0" applyFill="1" applyBorder="1"/>
    <xf numFmtId="0" fontId="26" fillId="36" borderId="19" xfId="0" applyFont="1" applyFill="1" applyBorder="1"/>
    <xf numFmtId="0" fontId="26" fillId="35" borderId="18" xfId="0" applyFont="1" applyFill="1" applyBorder="1"/>
    <xf numFmtId="0" fontId="26" fillId="35" borderId="19" xfId="0" applyFont="1" applyFill="1" applyBorder="1"/>
    <xf numFmtId="0" fontId="26" fillId="36" borderId="10" xfId="0" applyFont="1" applyFill="1" applyBorder="1"/>
    <xf numFmtId="0" fontId="0" fillId="37" borderId="23" xfId="0" applyFill="1" applyBorder="1"/>
    <xf numFmtId="0" fontId="0" fillId="35" borderId="24" xfId="0" applyFill="1" applyBorder="1"/>
    <xf numFmtId="0" fontId="55" fillId="37" borderId="23" xfId="0" applyFont="1" applyFill="1" applyBorder="1"/>
    <xf numFmtId="0" fontId="55" fillId="36" borderId="24" xfId="0" applyFont="1" applyFill="1" applyBorder="1"/>
    <xf numFmtId="0" fontId="0" fillId="37" borderId="10" xfId="0" applyFill="1" applyBorder="1"/>
    <xf numFmtId="0" fontId="0" fillId="36" borderId="28" xfId="0" applyFill="1" applyBorder="1"/>
    <xf numFmtId="0" fontId="0" fillId="15" borderId="29" xfId="0" applyFill="1" applyBorder="1"/>
    <xf numFmtId="0" fontId="0" fillId="15" borderId="26" xfId="0" applyFill="1" applyBorder="1"/>
    <xf numFmtId="0" fontId="0" fillId="36" borderId="25" xfId="0" applyFill="1" applyBorder="1"/>
    <xf numFmtId="0" fontId="55" fillId="26" borderId="10" xfId="0" applyFont="1" applyFill="1" applyBorder="1"/>
    <xf numFmtId="0" fontId="59" fillId="36" borderId="29" xfId="0" applyFont="1" applyFill="1" applyBorder="1"/>
    <xf numFmtId="0" fontId="37" fillId="15" borderId="26" xfId="0" applyFont="1" applyFill="1" applyBorder="1"/>
    <xf numFmtId="0" fontId="37" fillId="36" borderId="25" xfId="0" applyFont="1" applyFill="1" applyBorder="1"/>
    <xf numFmtId="0" fontId="0" fillId="36" borderId="29" xfId="0" applyFill="1" applyBorder="1"/>
    <xf numFmtId="0" fontId="0" fillId="15" borderId="25" xfId="0" applyFill="1" applyBorder="1"/>
    <xf numFmtId="164" fontId="0" fillId="18" borderId="10" xfId="0" applyNumberFormat="1" applyFill="1" applyBorder="1" applyAlignment="1">
      <alignment horizontal="center"/>
    </xf>
    <xf numFmtId="164" fontId="0" fillId="18" borderId="5" xfId="0" applyNumberFormat="1" applyFill="1" applyBorder="1" applyAlignment="1">
      <alignment horizontal="center"/>
    </xf>
    <xf numFmtId="0" fontId="0" fillId="0" borderId="10" xfId="0" applyBorder="1"/>
    <xf numFmtId="0" fontId="26" fillId="35" borderId="12" xfId="0" applyFont="1" applyFill="1" applyBorder="1"/>
    <xf numFmtId="0" fontId="0" fillId="36" borderId="30" xfId="0" applyFill="1" applyBorder="1"/>
    <xf numFmtId="0" fontId="0" fillId="33" borderId="30" xfId="0" applyFill="1" applyBorder="1"/>
    <xf numFmtId="0" fontId="0" fillId="35" borderId="30" xfId="0" applyFill="1" applyBorder="1"/>
    <xf numFmtId="0" fontId="0" fillId="0" borderId="30" xfId="0" applyBorder="1"/>
    <xf numFmtId="0" fontId="0" fillId="37" borderId="30" xfId="0" applyFill="1" applyBorder="1"/>
    <xf numFmtId="0" fontId="0" fillId="36" borderId="11" xfId="0" applyFill="1" applyBorder="1"/>
    <xf numFmtId="0" fontId="0" fillId="37" borderId="11" xfId="0" applyFill="1" applyBorder="1"/>
    <xf numFmtId="0" fontId="0" fillId="36" borderId="12" xfId="0" applyFill="1" applyBorder="1"/>
    <xf numFmtId="0" fontId="0" fillId="33" borderId="12" xfId="0" applyFill="1" applyBorder="1"/>
    <xf numFmtId="0" fontId="0" fillId="15" borderId="12" xfId="0" applyFill="1" applyBorder="1"/>
    <xf numFmtId="0" fontId="0" fillId="35" borderId="12" xfId="0" applyFill="1" applyBorder="1"/>
    <xf numFmtId="0" fontId="26" fillId="35" borderId="31" xfId="0" applyFont="1" applyFill="1" applyBorder="1"/>
    <xf numFmtId="0" fontId="0" fillId="36" borderId="31" xfId="0" applyFill="1" applyBorder="1"/>
    <xf numFmtId="0" fontId="0" fillId="35" borderId="31" xfId="0" applyFill="1" applyBorder="1"/>
    <xf numFmtId="164" fontId="0" fillId="32" borderId="10" xfId="0" applyNumberFormat="1" applyFill="1" applyBorder="1" applyAlignment="1">
      <alignment horizontal="center"/>
    </xf>
    <xf numFmtId="164" fontId="60" fillId="32" borderId="5" xfId="0" applyNumberFormat="1" applyFont="1" applyFill="1" applyBorder="1" applyAlignment="1">
      <alignment horizontal="center"/>
    </xf>
    <xf numFmtId="0" fontId="0" fillId="32" borderId="10" xfId="0" applyFill="1" applyBorder="1" applyAlignment="1">
      <alignment horizontal="center"/>
    </xf>
    <xf numFmtId="164" fontId="60" fillId="32" borderId="10" xfId="0" applyNumberFormat="1" applyFont="1" applyFill="1" applyBorder="1" applyAlignment="1">
      <alignment horizontal="center"/>
    </xf>
    <xf numFmtId="164" fontId="14" fillId="33" borderId="9" xfId="0" applyNumberFormat="1" applyFont="1" applyFill="1" applyBorder="1"/>
    <xf numFmtId="164" fontId="14" fillId="33" borderId="12" xfId="0" applyNumberFormat="1" applyFont="1" applyFill="1" applyBorder="1"/>
    <xf numFmtId="0" fontId="26" fillId="37" borderId="10" xfId="0" applyFont="1" applyFill="1" applyBorder="1"/>
    <xf numFmtId="0" fontId="26" fillId="15" borderId="10" xfId="0" applyFont="1" applyFill="1" applyBorder="1"/>
    <xf numFmtId="0" fontId="14" fillId="37" borderId="9" xfId="0" applyFont="1" applyFill="1" applyBorder="1"/>
    <xf numFmtId="0" fontId="14" fillId="36" borderId="12" xfId="0" applyFont="1" applyFill="1" applyBorder="1"/>
    <xf numFmtId="0" fontId="14" fillId="15" borderId="9" xfId="0" applyFont="1" applyFill="1" applyBorder="1"/>
    <xf numFmtId="0" fontId="26" fillId="33" borderId="11" xfId="0" applyFont="1" applyFill="1" applyBorder="1"/>
    <xf numFmtId="0" fontId="14" fillId="33" borderId="32" xfId="0" applyFont="1" applyFill="1" applyBorder="1"/>
    <xf numFmtId="0" fontId="0" fillId="33" borderId="11" xfId="0" applyFill="1" applyBorder="1"/>
    <xf numFmtId="0" fontId="14" fillId="33" borderId="33" xfId="0" applyFont="1" applyFill="1" applyBorder="1"/>
    <xf numFmtId="0" fontId="0" fillId="15" borderId="11" xfId="0" applyFill="1" applyBorder="1"/>
    <xf numFmtId="0" fontId="26" fillId="37" borderId="11" xfId="0" applyFont="1" applyFill="1" applyBorder="1"/>
    <xf numFmtId="0" fontId="14" fillId="36" borderId="9" xfId="0" applyFont="1" applyFill="1" applyBorder="1"/>
    <xf numFmtId="0" fontId="0" fillId="33" borderId="31" xfId="0" applyFill="1" applyBorder="1"/>
    <xf numFmtId="0" fontId="14" fillId="35" borderId="12" xfId="0" applyFont="1" applyFill="1" applyBorder="1"/>
    <xf numFmtId="0" fontId="14" fillId="35" borderId="9" xfId="0" applyFont="1" applyFill="1" applyBorder="1"/>
    <xf numFmtId="0" fontId="14" fillId="37" borderId="12" xfId="0" applyFont="1" applyFill="1" applyBorder="1"/>
    <xf numFmtId="164" fontId="0" fillId="38" borderId="10" xfId="0" applyNumberFormat="1" applyFill="1" applyBorder="1" applyAlignment="1">
      <alignment horizontal="center"/>
    </xf>
    <xf numFmtId="0" fontId="0" fillId="38" borderId="10" xfId="0" applyFill="1" applyBorder="1" applyAlignment="1">
      <alignment horizontal="center"/>
    </xf>
    <xf numFmtId="0" fontId="26" fillId="15" borderId="12" xfId="0" applyFont="1" applyFill="1" applyBorder="1"/>
    <xf numFmtId="0" fontId="26" fillId="15" borderId="31" xfId="0" applyFont="1" applyFill="1" applyBorder="1"/>
    <xf numFmtId="0" fontId="26" fillId="36" borderId="11" xfId="0" applyFont="1" applyFill="1" applyBorder="1"/>
    <xf numFmtId="0" fontId="26" fillId="36" borderId="31" xfId="0" applyFont="1" applyFill="1" applyBorder="1"/>
    <xf numFmtId="0" fontId="61" fillId="36" borderId="31" xfId="0" applyFont="1" applyFill="1" applyBorder="1"/>
    <xf numFmtId="164" fontId="0" fillId="30" borderId="10" xfId="0" applyNumberFormat="1" applyFill="1" applyBorder="1" applyAlignment="1">
      <alignment horizontal="center"/>
    </xf>
    <xf numFmtId="0" fontId="0" fillId="30" borderId="10" xfId="0" applyFill="1" applyBorder="1" applyAlignment="1">
      <alignment horizontal="center"/>
    </xf>
    <xf numFmtId="49" fontId="26" fillId="36" borderId="10" xfId="0" applyNumberFormat="1" applyFont="1" applyFill="1" applyBorder="1"/>
    <xf numFmtId="0" fontId="26" fillId="33" borderId="31" xfId="0" applyFont="1" applyFill="1" applyBorder="1"/>
    <xf numFmtId="0" fontId="26" fillId="37" borderId="31" xfId="0" applyFont="1" applyFill="1" applyBorder="1"/>
    <xf numFmtId="167" fontId="0" fillId="30" borderId="10" xfId="0" applyNumberFormat="1" applyFill="1" applyBorder="1" applyAlignment="1">
      <alignment horizontal="center"/>
    </xf>
    <xf numFmtId="0" fontId="26" fillId="31" borderId="10" xfId="0" applyFont="1" applyFill="1" applyBorder="1"/>
    <xf numFmtId="0" fontId="26" fillId="0" borderId="11" xfId="0" applyFont="1" applyBorder="1"/>
    <xf numFmtId="0" fontId="26" fillId="36" borderId="12" xfId="0" applyFont="1" applyFill="1" applyBorder="1"/>
    <xf numFmtId="0" fontId="26" fillId="0" borderId="31" xfId="0" applyFont="1" applyBorder="1"/>
    <xf numFmtId="0" fontId="26" fillId="39" borderId="31" xfId="0" applyFont="1" applyFill="1" applyBorder="1"/>
    <xf numFmtId="0" fontId="62" fillId="35" borderId="31" xfId="0" applyFont="1" applyFill="1" applyBorder="1"/>
    <xf numFmtId="168" fontId="0" fillId="30" borderId="10" xfId="0" applyNumberFormat="1" applyFill="1" applyBorder="1" applyAlignment="1">
      <alignment horizontal="center"/>
    </xf>
    <xf numFmtId="0" fontId="0" fillId="0" borderId="31" xfId="0" applyBorder="1"/>
    <xf numFmtId="4" fontId="63" fillId="0" borderId="34" xfId="0" applyNumberFormat="1" applyFont="1" applyBorder="1" applyAlignment="1">
      <alignment horizontal="right"/>
    </xf>
    <xf numFmtId="0" fontId="64" fillId="0" borderId="0" xfId="0" applyFont="1" applyBorder="1" applyAlignment="1">
      <alignment horizontal="center"/>
    </xf>
    <xf numFmtId="10" fontId="65" fillId="0" borderId="0" xfId="0" applyNumberFormat="1" applyFont="1" applyBorder="1"/>
    <xf numFmtId="4" fontId="63" fillId="0" borderId="0" xfId="0" applyNumberFormat="1" applyFont="1" applyBorder="1" applyAlignment="1">
      <alignment horizontal="right"/>
    </xf>
    <xf numFmtId="10" fontId="57" fillId="0" borderId="0" xfId="0" applyNumberFormat="1" applyFont="1" applyBorder="1"/>
    <xf numFmtId="164" fontId="60" fillId="30" borderId="10" xfId="0" applyNumberFormat="1" applyFont="1" applyFill="1" applyBorder="1" applyAlignment="1">
      <alignment horizontal="center"/>
    </xf>
    <xf numFmtId="164" fontId="60" fillId="30" borderId="5" xfId="0" applyNumberFormat="1" applyFont="1" applyFill="1" applyBorder="1" applyAlignment="1">
      <alignment horizontal="center"/>
    </xf>
    <xf numFmtId="0" fontId="60" fillId="30" borderId="5" xfId="0" applyFont="1" applyFill="1" applyBorder="1" applyAlignment="1">
      <alignment horizontal="center"/>
    </xf>
    <xf numFmtId="4" fontId="0" fillId="0" borderId="10" xfId="0" applyNumberFormat="1" applyBorder="1"/>
    <xf numFmtId="0" fontId="14" fillId="0" borderId="9" xfId="0" applyFont="1" applyBorder="1"/>
    <xf numFmtId="0" fontId="60" fillId="0" borderId="9" xfId="0" applyFont="1" applyBorder="1"/>
    <xf numFmtId="0" fontId="14" fillId="33" borderId="9" xfId="0" applyFont="1" applyFill="1" applyBorder="1"/>
    <xf numFmtId="4" fontId="26" fillId="0" borderId="10" xfId="0" applyNumberFormat="1" applyFont="1" applyBorder="1"/>
    <xf numFmtId="0" fontId="14" fillId="0" borderId="12" xfId="0" applyFont="1" applyBorder="1"/>
    <xf numFmtId="0" fontId="0" fillId="0" borderId="11" xfId="0" applyBorder="1"/>
    <xf numFmtId="4" fontId="26" fillId="37" borderId="11" xfId="0" applyNumberFormat="1" applyFont="1" applyFill="1" applyBorder="1"/>
    <xf numFmtId="0" fontId="14" fillId="0" borderId="33" xfId="0" applyFont="1" applyBorder="1"/>
    <xf numFmtId="0" fontId="14" fillId="37" borderId="32" xfId="0" applyFont="1" applyFill="1" applyBorder="1"/>
    <xf numFmtId="0" fontId="14" fillId="0" borderId="32" xfId="0" applyFont="1" applyBorder="1"/>
    <xf numFmtId="0" fontId="26" fillId="24" borderId="11" xfId="0" applyFont="1" applyFill="1" applyBorder="1"/>
    <xf numFmtId="4" fontId="0" fillId="0" borderId="31" xfId="0" applyNumberFormat="1" applyBorder="1"/>
    <xf numFmtId="4" fontId="0" fillId="37" borderId="10" xfId="0" applyNumberFormat="1" applyFill="1" applyBorder="1"/>
    <xf numFmtId="0" fontId="14" fillId="24" borderId="9" xfId="0" applyFont="1" applyFill="1" applyBorder="1"/>
    <xf numFmtId="0" fontId="66" fillId="0" borderId="35" xfId="0" applyFont="1" applyBorder="1"/>
    <xf numFmtId="4" fontId="0" fillId="30" borderId="10" xfId="0" applyNumberFormat="1" applyFill="1" applyBorder="1" applyAlignment="1">
      <alignment horizontal="center"/>
    </xf>
    <xf numFmtId="164" fontId="0" fillId="30" borderId="5" xfId="0" applyNumberFormat="1" applyFill="1" applyBorder="1" applyAlignment="1">
      <alignment horizontal="center"/>
    </xf>
    <xf numFmtId="0" fontId="0" fillId="24" borderId="10" xfId="0" applyFill="1" applyBorder="1"/>
    <xf numFmtId="0" fontId="26" fillId="35" borderId="30" xfId="0" applyFont="1" applyFill="1" applyBorder="1"/>
    <xf numFmtId="0" fontId="0" fillId="0" borderId="12" xfId="0" applyBorder="1"/>
    <xf numFmtId="4" fontId="26" fillId="35" borderId="10" xfId="0" applyNumberFormat="1" applyFont="1" applyFill="1" applyBorder="1"/>
    <xf numFmtId="0" fontId="26" fillId="0" borderId="30" xfId="0" applyFont="1" applyBorder="1"/>
    <xf numFmtId="0" fontId="26" fillId="35" borderId="11" xfId="0" applyFont="1" applyFill="1" applyBorder="1"/>
    <xf numFmtId="4" fontId="26" fillId="35" borderId="11" xfId="0" applyNumberFormat="1" applyFont="1" applyFill="1" applyBorder="1"/>
    <xf numFmtId="0" fontId="14" fillId="33" borderId="12" xfId="0" applyFont="1" applyFill="1" applyBorder="1"/>
    <xf numFmtId="4" fontId="0" fillId="35" borderId="31" xfId="0" applyNumberFormat="1" applyFill="1" applyBorder="1"/>
    <xf numFmtId="4" fontId="0" fillId="0" borderId="30" xfId="0" applyNumberFormat="1" applyBorder="1"/>
    <xf numFmtId="0" fontId="67" fillId="35" borderId="10" xfId="0" applyFont="1" applyFill="1" applyBorder="1"/>
    <xf numFmtId="0" fontId="67" fillId="35" borderId="31" xfId="0" applyFont="1" applyFill="1" applyBorder="1"/>
    <xf numFmtId="4" fontId="0" fillId="33" borderId="10" xfId="0" applyNumberFormat="1" applyFill="1" applyBorder="1"/>
    <xf numFmtId="0" fontId="0" fillId="7" borderId="10" xfId="0" applyFill="1" applyBorder="1"/>
    <xf numFmtId="0" fontId="68" fillId="0" borderId="0" xfId="0" applyFont="1" applyBorder="1"/>
    <xf numFmtId="0" fontId="0" fillId="37" borderId="31" xfId="0" applyFill="1" applyBorder="1"/>
    <xf numFmtId="4" fontId="0" fillId="33" borderId="30" xfId="0" applyNumberFormat="1" applyFill="1" applyBorder="1"/>
    <xf numFmtId="4" fontId="0" fillId="33" borderId="31" xfId="0" applyNumberFormat="1" applyFill="1" applyBorder="1"/>
    <xf numFmtId="0" fontId="0" fillId="35" borderId="36" xfId="0" applyFill="1" applyBorder="1"/>
    <xf numFmtId="0" fontId="0" fillId="0" borderId="36" xfId="0" applyBorder="1"/>
    <xf numFmtId="0" fontId="0" fillId="37" borderId="36" xfId="0" applyFill="1" applyBorder="1"/>
    <xf numFmtId="0" fontId="0" fillId="33" borderId="36" xfId="0" applyFill="1" applyBorder="1"/>
    <xf numFmtId="4" fontId="0" fillId="35" borderId="10" xfId="0" applyNumberFormat="1" applyFill="1" applyBorder="1"/>
    <xf numFmtId="0" fontId="0" fillId="35" borderId="15" xfId="0" applyFill="1" applyBorder="1"/>
    <xf numFmtId="0" fontId="0" fillId="24" borderId="15" xfId="0" applyFill="1" applyBorder="1"/>
    <xf numFmtId="0" fontId="0" fillId="0" borderId="15" xfId="0" applyBorder="1"/>
    <xf numFmtId="0" fontId="0" fillId="35" borderId="11" xfId="0" applyFill="1" applyBorder="1"/>
    <xf numFmtId="0" fontId="0" fillId="35" borderId="16" xfId="0" applyFill="1" applyBorder="1"/>
    <xf numFmtId="0" fontId="0" fillId="0" borderId="16" xfId="0" applyBorder="1"/>
    <xf numFmtId="0" fontId="0" fillId="33" borderId="16" xfId="0" applyFill="1" applyBorder="1"/>
    <xf numFmtId="0" fontId="0" fillId="37" borderId="12" xfId="0" applyFill="1" applyBorder="1"/>
    <xf numFmtId="0" fontId="0" fillId="26" borderId="12" xfId="0" applyFill="1" applyBorder="1"/>
    <xf numFmtId="4" fontId="0" fillId="0" borderId="11" xfId="0" applyNumberFormat="1" applyBorder="1"/>
    <xf numFmtId="4" fontId="0" fillId="35" borderId="11" xfId="0" applyNumberFormat="1" applyFill="1" applyBorder="1"/>
    <xf numFmtId="4" fontId="0" fillId="33" borderId="16" xfId="0" applyNumberFormat="1" applyFill="1" applyBorder="1"/>
    <xf numFmtId="4" fontId="0" fillId="37" borderId="12" xfId="0" applyNumberFormat="1" applyFill="1" applyBorder="1"/>
    <xf numFmtId="0" fontId="0" fillId="24" borderId="12" xfId="0" applyFill="1" applyBorder="1"/>
    <xf numFmtId="0" fontId="0" fillId="35" borderId="10" xfId="0" applyFill="1" applyBorder="1" applyAlignment="1">
      <alignment wrapText="1"/>
    </xf>
    <xf numFmtId="0" fontId="0" fillId="31" borderId="10" xfId="0" applyFill="1" applyBorder="1"/>
    <xf numFmtId="0" fontId="26" fillId="39" borderId="0" xfId="0" applyFont="1" applyFill="1" applyBorder="1"/>
    <xf numFmtId="4" fontId="63" fillId="0" borderId="0" xfId="0" applyNumberFormat="1" applyFont="1" applyBorder="1" applyAlignment="1">
      <alignment horizontal="center"/>
    </xf>
    <xf numFmtId="0" fontId="0" fillId="8" borderId="10" xfId="0" applyFill="1" applyBorder="1"/>
    <xf numFmtId="164" fontId="0" fillId="30" borderId="12" xfId="0" applyNumberFormat="1" applyFill="1" applyBorder="1" applyAlignment="1">
      <alignment horizontal="center"/>
    </xf>
    <xf numFmtId="0" fontId="0" fillId="31" borderId="11" xfId="0" applyFill="1" applyBorder="1"/>
    <xf numFmtId="0" fontId="69" fillId="0" borderId="34" xfId="0" applyFont="1" applyBorder="1"/>
    <xf numFmtId="1" fontId="56" fillId="0" borderId="34" xfId="0" applyNumberFormat="1" applyFont="1" applyBorder="1"/>
    <xf numFmtId="4" fontId="70" fillId="0" borderId="34" xfId="0" applyNumberFormat="1" applyFont="1" applyBorder="1" applyAlignment="1">
      <alignment horizontal="right"/>
    </xf>
    <xf numFmtId="10" fontId="65" fillId="0" borderId="34" xfId="0" applyNumberFormat="1" applyFont="1" applyBorder="1"/>
    <xf numFmtId="169" fontId="68" fillId="0" borderId="0" xfId="0" applyNumberFormat="1" applyFont="1" applyBorder="1"/>
    <xf numFmtId="0" fontId="0" fillId="6" borderId="10" xfId="0" applyFill="1" applyBorder="1" applyAlignment="1">
      <alignment horizontal="center"/>
    </xf>
    <xf numFmtId="0" fontId="14" fillId="33" borderId="5" xfId="0" applyFont="1" applyFill="1" applyBorder="1"/>
    <xf numFmtId="0" fontId="14" fillId="7" borderId="12" xfId="0" applyFont="1" applyFill="1" applyBorder="1"/>
    <xf numFmtId="0" fontId="14" fillId="7" borderId="9" xfId="0" applyFont="1" applyFill="1" applyBorder="1"/>
    <xf numFmtId="0" fontId="26" fillId="7" borderId="5" xfId="0" applyFont="1" applyFill="1" applyBorder="1"/>
    <xf numFmtId="0" fontId="26" fillId="7" borderId="10" xfId="0" applyFont="1" applyFill="1" applyBorder="1"/>
    <xf numFmtId="0" fontId="58" fillId="33" borderId="10" xfId="0" applyFont="1" applyFill="1" applyBorder="1"/>
    <xf numFmtId="0" fontId="71" fillId="35" borderId="10" xfId="0" applyFont="1" applyFill="1" applyBorder="1"/>
    <xf numFmtId="0" fontId="26" fillId="39" borderId="10" xfId="0" applyFont="1" applyFill="1" applyBorder="1"/>
    <xf numFmtId="0" fontId="0" fillId="22" borderId="10" xfId="0" applyFill="1" applyBorder="1"/>
    <xf numFmtId="0" fontId="14" fillId="33" borderId="11" xfId="0" applyFont="1" applyFill="1" applyBorder="1"/>
    <xf numFmtId="0" fontId="26" fillId="0" borderId="37" xfId="0" applyFont="1" applyBorder="1"/>
    <xf numFmtId="4" fontId="63" fillId="0" borderId="34" xfId="0" applyNumberFormat="1" applyFont="1" applyBorder="1" applyAlignment="1">
      <alignment horizontal="left"/>
    </xf>
    <xf numFmtId="0" fontId="0" fillId="40" borderId="10" xfId="0" applyFill="1" applyBorder="1"/>
    <xf numFmtId="0" fontId="4" fillId="6" borderId="0" xfId="0" applyFont="1" applyFill="1" applyBorder="1"/>
    <xf numFmtId="0" fontId="72" fillId="35" borderId="10" xfId="0" applyFont="1" applyFill="1" applyBorder="1"/>
    <xf numFmtId="0" fontId="73" fillId="0" borderId="10" xfId="0" applyFont="1" applyBorder="1" applyAlignment="1">
      <alignment wrapText="1"/>
    </xf>
    <xf numFmtId="0" fontId="51" fillId="0" borderId="10" xfId="0" applyFont="1" applyBorder="1"/>
    <xf numFmtId="0" fontId="51" fillId="0" borderId="0" xfId="0" applyFont="1" applyBorder="1"/>
    <xf numFmtId="0" fontId="26" fillId="41" borderId="10" xfId="0" applyFont="1" applyFill="1" applyBorder="1"/>
    <xf numFmtId="0" fontId="74" fillId="35" borderId="10" xfId="0" applyFont="1" applyFill="1" applyBorder="1"/>
    <xf numFmtId="0" fontId="74" fillId="0" borderId="5" xfId="0" applyFont="1" applyBorder="1"/>
    <xf numFmtId="164" fontId="0" fillId="6" borderId="11" xfId="0" applyNumberFormat="1" applyFill="1" applyBorder="1" applyAlignment="1">
      <alignment horizontal="center"/>
    </xf>
    <xf numFmtId="0" fontId="74" fillId="35" borderId="5" xfId="0" applyFont="1" applyFill="1" applyBorder="1"/>
    <xf numFmtId="0" fontId="74" fillId="33" borderId="5" xfId="0" applyFont="1" applyFill="1" applyBorder="1"/>
    <xf numFmtId="0" fontId="75" fillId="0" borderId="10" xfId="0" applyFont="1" applyBorder="1"/>
    <xf numFmtId="0" fontId="74" fillId="31" borderId="10" xfId="0" applyFont="1" applyFill="1" applyBorder="1"/>
    <xf numFmtId="0" fontId="73" fillId="0" borderId="10" xfId="0" applyFont="1" applyBorder="1"/>
    <xf numFmtId="0" fontId="76" fillId="35" borderId="10" xfId="0" applyFont="1" applyFill="1" applyBorder="1"/>
    <xf numFmtId="0" fontId="77" fillId="35" borderId="10" xfId="0" applyFont="1" applyFill="1" applyBorder="1"/>
    <xf numFmtId="0" fontId="28" fillId="35" borderId="10" xfId="0" applyFont="1" applyFill="1" applyBorder="1"/>
    <xf numFmtId="0" fontId="74" fillId="0" borderId="10" xfId="0" applyFont="1" applyBorder="1"/>
    <xf numFmtId="0" fontId="77" fillId="0" borderId="10" xfId="0" applyFont="1" applyBorder="1"/>
    <xf numFmtId="0" fontId="78" fillId="0" borderId="10" xfId="0" applyFont="1" applyBorder="1"/>
    <xf numFmtId="0" fontId="4" fillId="0" borderId="0" xfId="0" applyFont="1" applyBorder="1" applyAlignment="1">
      <alignment horizontal="right"/>
    </xf>
    <xf numFmtId="0" fontId="3" fillId="0" borderId="0" xfId="0" applyFont="1" applyBorder="1" applyAlignment="1">
      <alignment horizontal="center" vertical="center"/>
    </xf>
    <xf numFmtId="1" fontId="26" fillId="36" borderId="0" xfId="0" applyNumberFormat="1" applyFont="1" applyFill="1" applyBorder="1"/>
    <xf numFmtId="0" fontId="80" fillId="0" borderId="0" xfId="0" applyFont="1" applyBorder="1"/>
    <xf numFmtId="1" fontId="68" fillId="0" borderId="0" xfId="0" applyNumberFormat="1" applyFont="1" applyBorder="1"/>
    <xf numFmtId="10" fontId="68" fillId="0" borderId="0" xfId="0" applyNumberFormat="1" applyFont="1" applyBorder="1"/>
    <xf numFmtId="0" fontId="26" fillId="0" borderId="2" xfId="0" applyFont="1" applyBorder="1"/>
    <xf numFmtId="0" fontId="12" fillId="0" borderId="0" xfId="0" applyFont="1" applyBorder="1" applyAlignment="1">
      <alignment horizontal="left" vertical="center"/>
    </xf>
    <xf numFmtId="0" fontId="12" fillId="24" borderId="0" xfId="0" applyFont="1" applyFill="1" applyBorder="1" applyAlignment="1">
      <alignment horizontal="center" vertical="center"/>
    </xf>
    <xf numFmtId="0" fontId="19" fillId="0" borderId="0" xfId="0" applyFont="1" applyBorder="1" applyAlignment="1">
      <alignment horizontal="center" vertical="center"/>
    </xf>
    <xf numFmtId="0" fontId="19" fillId="0" borderId="0" xfId="0" applyFont="1" applyBorder="1" applyAlignment="1">
      <alignment horizontal="left" vertical="center"/>
    </xf>
    <xf numFmtId="0" fontId="19" fillId="0" borderId="0" xfId="0" applyFont="1" applyBorder="1" applyAlignment="1">
      <alignment vertical="center"/>
    </xf>
    <xf numFmtId="0" fontId="12" fillId="0" borderId="0" xfId="0" applyFont="1" applyBorder="1" applyAlignment="1">
      <alignment vertical="center"/>
    </xf>
    <xf numFmtId="0" fontId="19" fillId="24" borderId="0" xfId="0" applyFont="1" applyFill="1" applyBorder="1" applyAlignment="1">
      <alignment horizontal="left" vertical="center"/>
    </xf>
    <xf numFmtId="0" fontId="12" fillId="0" borderId="0" xfId="0" applyFont="1" applyBorder="1" applyAlignment="1">
      <alignment horizontal="center" vertical="center"/>
    </xf>
    <xf numFmtId="0" fontId="8" fillId="24" borderId="0" xfId="0" applyFont="1" applyFill="1" applyBorder="1" applyAlignment="1">
      <alignment horizontal="center" vertical="center"/>
    </xf>
    <xf numFmtId="1" fontId="19" fillId="0" borderId="0" xfId="0" applyNumberFormat="1" applyFont="1" applyBorder="1" applyAlignment="1">
      <alignment horizontal="center" vertical="center"/>
    </xf>
    <xf numFmtId="0" fontId="83" fillId="0" borderId="0" xfId="0" applyFont="1" applyBorder="1" applyAlignment="1">
      <alignment horizontal="center" vertical="center"/>
    </xf>
    <xf numFmtId="0" fontId="84" fillId="0" borderId="0" xfId="0" applyFont="1" applyBorder="1" applyAlignment="1">
      <alignment horizontal="center" vertical="center"/>
    </xf>
    <xf numFmtId="170" fontId="12" fillId="0" borderId="0" xfId="0" applyNumberFormat="1" applyFont="1" applyBorder="1" applyAlignment="1">
      <alignment horizontal="center" vertical="center"/>
    </xf>
    <xf numFmtId="0" fontId="12" fillId="0" borderId="0" xfId="0" applyFont="1" applyBorder="1" applyAlignment="1">
      <alignment horizontal="left" vertical="center" wrapText="1"/>
    </xf>
    <xf numFmtId="0" fontId="8" fillId="0" borderId="0" xfId="0" applyFont="1" applyBorder="1" applyAlignment="1">
      <alignment horizontal="right" vertical="center"/>
    </xf>
    <xf numFmtId="0" fontId="8" fillId="0" borderId="0" xfId="0" applyFont="1" applyBorder="1" applyAlignment="1">
      <alignment horizontal="center" vertical="center"/>
    </xf>
    <xf numFmtId="165" fontId="12" fillId="0" borderId="0" xfId="0" applyNumberFormat="1" applyFont="1" applyBorder="1" applyAlignment="1">
      <alignment horizontal="center" vertical="center"/>
    </xf>
    <xf numFmtId="0" fontId="19" fillId="24" borderId="0" xfId="0" applyFont="1" applyFill="1" applyBorder="1" applyAlignment="1">
      <alignment horizontal="center" vertical="center"/>
    </xf>
    <xf numFmtId="0" fontId="8" fillId="0" borderId="0" xfId="0" applyFont="1" applyBorder="1" applyAlignment="1">
      <alignment vertical="center"/>
    </xf>
    <xf numFmtId="0" fontId="18" fillId="0" borderId="0" xfId="0" applyFont="1" applyBorder="1" applyAlignment="1">
      <alignment horizontal="center" vertical="center"/>
    </xf>
    <xf numFmtId="0" fontId="19" fillId="0" borderId="0" xfId="0" applyFont="1" applyBorder="1" applyAlignment="1">
      <alignment horizontal="right" vertical="center"/>
    </xf>
    <xf numFmtId="170" fontId="12" fillId="8" borderId="0" xfId="0" applyNumberFormat="1" applyFont="1" applyFill="1" applyBorder="1" applyAlignment="1">
      <alignment horizontal="center" vertical="center"/>
    </xf>
    <xf numFmtId="165" fontId="12" fillId="8" borderId="0" xfId="0" applyNumberFormat="1" applyFont="1" applyFill="1" applyBorder="1" applyAlignment="1">
      <alignment horizontal="center" vertical="center"/>
    </xf>
    <xf numFmtId="0" fontId="86" fillId="24" borderId="0" xfId="0" applyFont="1" applyFill="1" applyBorder="1" applyAlignment="1">
      <alignment horizontal="left"/>
    </xf>
    <xf numFmtId="167" fontId="12" fillId="0" borderId="0" xfId="0" applyNumberFormat="1" applyFont="1" applyBorder="1" applyAlignment="1">
      <alignment horizontal="center" vertical="center" wrapText="1"/>
    </xf>
    <xf numFmtId="0" fontId="12" fillId="0" borderId="0" xfId="0" applyFont="1" applyBorder="1" applyAlignment="1">
      <alignment horizontal="right" vertical="center"/>
    </xf>
    <xf numFmtId="167" fontId="12" fillId="0" borderId="0" xfId="0" applyNumberFormat="1" applyFont="1" applyBorder="1" applyAlignment="1">
      <alignment horizontal="center" vertical="center"/>
    </xf>
    <xf numFmtId="0" fontId="84" fillId="0" borderId="0" xfId="0" applyFont="1" applyBorder="1" applyAlignment="1">
      <alignment vertical="center"/>
    </xf>
    <xf numFmtId="164" fontId="12" fillId="0" borderId="0" xfId="0" applyNumberFormat="1" applyFont="1" applyBorder="1" applyAlignment="1">
      <alignment horizontal="center" vertical="center"/>
    </xf>
    <xf numFmtId="165" fontId="12" fillId="46" borderId="0" xfId="0" applyNumberFormat="1" applyFont="1" applyFill="1" applyBorder="1" applyAlignment="1">
      <alignment horizontal="center" vertical="center"/>
    </xf>
    <xf numFmtId="0" fontId="84" fillId="0" borderId="0" xfId="0" applyFont="1" applyBorder="1" applyAlignment="1">
      <alignment horizontal="right" vertical="center"/>
    </xf>
    <xf numFmtId="1" fontId="12" fillId="0" borderId="0" xfId="0" applyNumberFormat="1" applyFont="1" applyBorder="1" applyAlignment="1">
      <alignment horizontal="center" vertical="center"/>
    </xf>
    <xf numFmtId="165" fontId="12" fillId="7" borderId="0" xfId="0" applyNumberFormat="1" applyFont="1" applyFill="1" applyBorder="1" applyAlignment="1">
      <alignment horizontal="center" vertical="center" wrapText="1"/>
    </xf>
    <xf numFmtId="165" fontId="12" fillId="7" borderId="0" xfId="0" applyNumberFormat="1" applyFont="1" applyFill="1" applyBorder="1" applyAlignment="1">
      <alignment horizontal="center" vertical="center"/>
    </xf>
    <xf numFmtId="165" fontId="12" fillId="48" borderId="0" xfId="0" applyNumberFormat="1" applyFont="1" applyFill="1" applyBorder="1" applyAlignment="1">
      <alignment horizontal="center" vertical="center" wrapText="1"/>
    </xf>
    <xf numFmtId="165" fontId="12" fillId="48" borderId="0" xfId="0" applyNumberFormat="1" applyFont="1" applyFill="1" applyBorder="1" applyAlignment="1">
      <alignment horizontal="center" vertical="center"/>
    </xf>
    <xf numFmtId="165" fontId="12" fillId="34" borderId="0" xfId="0" applyNumberFormat="1" applyFont="1" applyFill="1" applyBorder="1" applyAlignment="1">
      <alignment horizontal="center" vertical="center"/>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171" fontId="11" fillId="0" borderId="0" xfId="0" applyNumberFormat="1" applyFont="1" applyBorder="1" applyAlignment="1">
      <alignment horizontal="center" vertical="center" wrapText="1"/>
    </xf>
    <xf numFmtId="0" fontId="11" fillId="0" borderId="0" xfId="0" applyFont="1" applyBorder="1" applyAlignment="1">
      <alignment horizontal="center" vertical="center"/>
    </xf>
    <xf numFmtId="0" fontId="13" fillId="0" borderId="0" xfId="0" applyFont="1" applyBorder="1"/>
    <xf numFmtId="0" fontId="13" fillId="0" borderId="0" xfId="0" applyFont="1" applyBorder="1" applyAlignment="1">
      <alignment horizontal="left" vertical="center" wrapText="1"/>
    </xf>
    <xf numFmtId="0" fontId="13" fillId="0" borderId="0" xfId="0" applyFont="1" applyBorder="1" applyAlignment="1">
      <alignment vertical="center" wrapText="1"/>
    </xf>
    <xf numFmtId="0" fontId="87" fillId="24" borderId="0" xfId="0" applyFont="1" applyFill="1" applyBorder="1"/>
    <xf numFmtId="0" fontId="88" fillId="0" borderId="0" xfId="0" applyFont="1" applyBorder="1"/>
    <xf numFmtId="0" fontId="4" fillId="0" borderId="0" xfId="0" applyFont="1" applyBorder="1" applyAlignment="1">
      <alignment vertical="center" wrapText="1"/>
    </xf>
    <xf numFmtId="0" fontId="4" fillId="0" borderId="0" xfId="0" applyFont="1" applyBorder="1" applyAlignment="1">
      <alignment vertical="center"/>
    </xf>
    <xf numFmtId="0" fontId="3" fillId="0" borderId="0" xfId="0" applyFont="1" applyBorder="1" applyAlignment="1">
      <alignment vertical="center" wrapText="1"/>
    </xf>
    <xf numFmtId="0" fontId="93" fillId="0" borderId="0" xfId="0" applyFont="1" applyBorder="1"/>
    <xf numFmtId="0" fontId="94" fillId="0" borderId="0" xfId="0" applyFont="1" applyBorder="1" applyAlignment="1">
      <alignment vertical="center"/>
    </xf>
    <xf numFmtId="0" fontId="94" fillId="0" borderId="0" xfId="0" applyFont="1" applyBorder="1"/>
    <xf numFmtId="0" fontId="94" fillId="24" borderId="0" xfId="0" applyFont="1" applyFill="1" applyBorder="1" applyAlignment="1">
      <alignment horizontal="center" vertical="center" wrapText="1"/>
    </xf>
    <xf numFmtId="0" fontId="95" fillId="0" borderId="0" xfId="0" applyFont="1" applyBorder="1" applyAlignment="1">
      <alignment vertical="center"/>
    </xf>
    <xf numFmtId="0" fontId="94" fillId="24" borderId="0" xfId="0" applyFont="1" applyFill="1" applyBorder="1" applyAlignment="1">
      <alignment vertical="center"/>
    </xf>
    <xf numFmtId="0" fontId="94" fillId="24" borderId="0" xfId="0" applyFont="1" applyFill="1" applyBorder="1" applyAlignment="1">
      <alignment horizontal="center" vertical="center"/>
    </xf>
    <xf numFmtId="0" fontId="18" fillId="0" borderId="0" xfId="0" applyFont="1" applyBorder="1" applyAlignment="1">
      <alignment vertical="center"/>
    </xf>
    <xf numFmtId="0" fontId="100" fillId="0" borderId="0" xfId="0" applyFont="1" applyBorder="1" applyAlignment="1">
      <alignment horizontal="center" vertical="center"/>
    </xf>
    <xf numFmtId="0" fontId="84" fillId="24" borderId="0" xfId="0" applyFont="1" applyFill="1" applyBorder="1" applyAlignment="1">
      <alignment horizontal="center" vertical="center" wrapText="1"/>
    </xf>
    <xf numFmtId="0" fontId="101" fillId="0" borderId="0" xfId="0" applyFont="1" applyBorder="1" applyAlignment="1">
      <alignment horizontal="center" vertical="center"/>
    </xf>
    <xf numFmtId="171" fontId="101" fillId="0" borderId="0" xfId="0" applyNumberFormat="1" applyFont="1" applyBorder="1" applyAlignment="1">
      <alignment horizontal="center" vertical="center"/>
    </xf>
    <xf numFmtId="0" fontId="102" fillId="0" borderId="0" xfId="0" applyFont="1" applyBorder="1" applyAlignment="1">
      <alignment horizontal="center"/>
    </xf>
    <xf numFmtId="171" fontId="12" fillId="0" borderId="0" xfId="0" applyNumberFormat="1" applyFont="1" applyBorder="1" applyAlignment="1">
      <alignment horizontal="center" vertical="center"/>
    </xf>
    <xf numFmtId="0" fontId="103" fillId="0" borderId="0" xfId="0" applyFont="1" applyBorder="1" applyAlignment="1">
      <alignment horizontal="center"/>
    </xf>
    <xf numFmtId="0" fontId="104" fillId="0" borderId="0" xfId="0" applyFont="1" applyBorder="1" applyAlignment="1">
      <alignment horizontal="left"/>
    </xf>
    <xf numFmtId="0" fontId="105" fillId="0" borderId="0" xfId="0" applyFont="1" applyBorder="1" applyAlignment="1">
      <alignment horizontal="center" vertical="center" wrapText="1"/>
    </xf>
    <xf numFmtId="171" fontId="12" fillId="0" borderId="0" xfId="0" applyNumberFormat="1" applyFont="1" applyBorder="1" applyAlignment="1">
      <alignment horizontal="center" vertical="center" wrapText="1"/>
    </xf>
    <xf numFmtId="0" fontId="18" fillId="0" borderId="0" xfId="0" applyFont="1" applyBorder="1" applyAlignment="1">
      <alignment horizontal="center"/>
    </xf>
    <xf numFmtId="0" fontId="106" fillId="24" borderId="0" xfId="0" applyFont="1" applyFill="1" applyBorder="1" applyAlignment="1">
      <alignment horizontal="left" vertical="center"/>
    </xf>
    <xf numFmtId="0" fontId="107" fillId="0" borderId="0" xfId="0" applyFont="1" applyBorder="1" applyAlignment="1">
      <alignment horizontal="center" vertical="center"/>
    </xf>
    <xf numFmtId="172" fontId="108" fillId="0" borderId="0" xfId="0" applyNumberFormat="1" applyFont="1" applyBorder="1" applyAlignment="1">
      <alignment vertical="center"/>
    </xf>
    <xf numFmtId="0" fontId="109" fillId="24" borderId="0" xfId="0" applyFont="1" applyFill="1" applyBorder="1" applyAlignment="1">
      <alignment vertical="center" wrapText="1"/>
    </xf>
    <xf numFmtId="0" fontId="84" fillId="24" borderId="0" xfId="0" applyFont="1" applyFill="1" applyBorder="1" applyAlignment="1">
      <alignment vertical="center" wrapText="1"/>
    </xf>
    <xf numFmtId="0" fontId="18" fillId="24" borderId="0" xfId="0" applyFont="1" applyFill="1" applyBorder="1" applyAlignment="1">
      <alignment vertical="center"/>
    </xf>
    <xf numFmtId="172" fontId="18" fillId="24" borderId="0" xfId="0" applyNumberFormat="1" applyFont="1" applyFill="1" applyBorder="1" applyAlignment="1">
      <alignment horizontal="center" vertical="center"/>
    </xf>
    <xf numFmtId="0" fontId="110" fillId="24" borderId="0" xfId="0" applyFont="1" applyFill="1" applyBorder="1" applyAlignment="1">
      <alignment horizontal="left" vertical="center"/>
    </xf>
    <xf numFmtId="0" fontId="12" fillId="24" borderId="0" xfId="0" applyFont="1" applyFill="1" applyBorder="1" applyAlignment="1">
      <alignment vertical="center"/>
    </xf>
    <xf numFmtId="0" fontId="111" fillId="24" borderId="0" xfId="0" applyFont="1" applyFill="1" applyBorder="1"/>
    <xf numFmtId="0" fontId="12" fillId="24" borderId="0" xfId="0" applyFont="1" applyFill="1" applyBorder="1" applyAlignment="1">
      <alignment vertical="center" wrapText="1"/>
    </xf>
    <xf numFmtId="0" fontId="18" fillId="24" borderId="0" xfId="0" applyFont="1" applyFill="1" applyBorder="1" applyAlignment="1">
      <alignment horizontal="center" vertical="center"/>
    </xf>
    <xf numFmtId="0" fontId="112" fillId="24" borderId="0" xfId="0" applyFont="1" applyFill="1" applyBorder="1" applyAlignment="1">
      <alignment horizontal="center" vertical="center" wrapText="1"/>
    </xf>
    <xf numFmtId="173" fontId="113" fillId="0" borderId="0" xfId="0" applyNumberFormat="1" applyFont="1" applyBorder="1" applyAlignment="1">
      <alignment horizontal="center" vertical="center"/>
    </xf>
    <xf numFmtId="0" fontId="114" fillId="0" borderId="0" xfId="0" applyFont="1" applyBorder="1" applyAlignment="1">
      <alignment horizontal="center" vertical="center"/>
    </xf>
    <xf numFmtId="171" fontId="12" fillId="24" borderId="0" xfId="0" applyNumberFormat="1" applyFont="1" applyFill="1" applyBorder="1" applyAlignment="1">
      <alignment horizontal="center" vertical="top" wrapText="1"/>
    </xf>
    <xf numFmtId="0" fontId="115" fillId="24" borderId="0" xfId="0" applyFont="1" applyFill="1" applyBorder="1" applyAlignment="1">
      <alignment horizontal="left" vertical="center"/>
    </xf>
    <xf numFmtId="0" fontId="116" fillId="24" borderId="0" xfId="0" applyFont="1" applyFill="1" applyBorder="1" applyAlignment="1">
      <alignment vertical="center" wrapText="1"/>
    </xf>
    <xf numFmtId="0" fontId="117" fillId="24" borderId="0" xfId="0" applyFont="1" applyFill="1" applyBorder="1" applyAlignment="1">
      <alignment horizontal="left"/>
    </xf>
    <xf numFmtId="171" fontId="118" fillId="24" borderId="0" xfId="0" applyNumberFormat="1" applyFont="1" applyFill="1" applyBorder="1" applyAlignment="1">
      <alignment horizontal="center" vertical="top" wrapText="1"/>
    </xf>
    <xf numFmtId="0" fontId="119" fillId="24" borderId="0" xfId="0" applyFont="1" applyFill="1" applyBorder="1" applyAlignment="1">
      <alignment horizontal="center" vertical="top" wrapText="1"/>
    </xf>
    <xf numFmtId="0" fontId="120" fillId="24" borderId="0" xfId="0" applyFont="1" applyFill="1" applyBorder="1"/>
    <xf numFmtId="0" fontId="8" fillId="24" borderId="0" xfId="0" applyFont="1" applyFill="1" applyBorder="1" applyAlignment="1">
      <alignment vertical="center"/>
    </xf>
    <xf numFmtId="0" fontId="18" fillId="24" borderId="0" xfId="0" applyFont="1" applyFill="1" applyBorder="1"/>
    <xf numFmtId="0" fontId="12" fillId="24" borderId="0" xfId="0" applyFont="1" applyFill="1" applyBorder="1" applyAlignment="1">
      <alignment horizontal="left"/>
    </xf>
    <xf numFmtId="0" fontId="116" fillId="0" borderId="0" xfId="0" applyFont="1" applyBorder="1" applyAlignment="1">
      <alignment vertical="center" wrapText="1"/>
    </xf>
    <xf numFmtId="0" fontId="84" fillId="0" borderId="0" xfId="0" applyFont="1" applyBorder="1" applyAlignment="1">
      <alignment vertical="center" wrapText="1"/>
    </xf>
    <xf numFmtId="0" fontId="121" fillId="24" borderId="0" xfId="0" applyFont="1" applyFill="1" applyBorder="1" applyAlignment="1">
      <alignment horizontal="center" vertical="center"/>
    </xf>
    <xf numFmtId="0" fontId="122" fillId="24" borderId="0" xfId="0" applyFont="1" applyFill="1" applyBorder="1"/>
    <xf numFmtId="0" fontId="123" fillId="24" borderId="0" xfId="0" applyFont="1" applyFill="1" applyBorder="1" applyAlignment="1">
      <alignment horizontal="center"/>
    </xf>
    <xf numFmtId="172" fontId="18" fillId="24" borderId="0" xfId="0" applyNumberFormat="1" applyFont="1" applyFill="1" applyBorder="1" applyAlignment="1">
      <alignment horizontal="center"/>
    </xf>
    <xf numFmtId="171" fontId="84" fillId="24" borderId="0" xfId="0" applyNumberFormat="1" applyFont="1" applyFill="1" applyBorder="1" applyAlignment="1">
      <alignment vertical="center" wrapText="1"/>
    </xf>
    <xf numFmtId="0" fontId="124" fillId="24" borderId="0" xfId="0" applyFont="1" applyFill="1" applyBorder="1" applyAlignment="1">
      <alignment horizontal="left"/>
    </xf>
    <xf numFmtId="0" fontId="18" fillId="24" borderId="0" xfId="0" applyFont="1" applyFill="1" applyBorder="1" applyAlignment="1">
      <alignment horizontal="center"/>
    </xf>
    <xf numFmtId="0" fontId="125" fillId="24" borderId="0" xfId="0" applyFont="1" applyFill="1" applyBorder="1" applyAlignment="1">
      <alignment horizontal="center" vertical="center"/>
    </xf>
    <xf numFmtId="172" fontId="12" fillId="24" borderId="0" xfId="0" applyNumberFormat="1" applyFont="1" applyFill="1" applyBorder="1" applyAlignment="1">
      <alignment horizontal="center" vertical="center"/>
    </xf>
    <xf numFmtId="0" fontId="126" fillId="24" borderId="0" xfId="0" applyFont="1" applyFill="1" applyBorder="1"/>
    <xf numFmtId="0" fontId="101" fillId="24" borderId="0" xfId="0" applyFont="1" applyFill="1" applyBorder="1" applyAlignment="1">
      <alignment horizontal="center" vertical="center"/>
    </xf>
    <xf numFmtId="172" fontId="101" fillId="24" borderId="0" xfId="0" applyNumberFormat="1" applyFont="1" applyFill="1" applyBorder="1" applyAlignment="1">
      <alignment horizontal="center" vertical="center"/>
    </xf>
    <xf numFmtId="0" fontId="127" fillId="24" borderId="0" xfId="0" applyFont="1" applyFill="1" applyBorder="1"/>
    <xf numFmtId="0" fontId="128" fillId="15" borderId="0" xfId="0" applyFont="1" applyFill="1" applyBorder="1" applyAlignment="1">
      <alignment horizontal="center" vertical="center"/>
    </xf>
    <xf numFmtId="173" fontId="84" fillId="15" borderId="0" xfId="0" applyNumberFormat="1" applyFont="1" applyFill="1" applyBorder="1" applyAlignment="1">
      <alignment horizontal="center" vertical="center"/>
    </xf>
    <xf numFmtId="0" fontId="129" fillId="33" borderId="0" xfId="0" applyFont="1" applyFill="1" applyBorder="1" applyAlignment="1">
      <alignment horizontal="center" vertical="center"/>
    </xf>
    <xf numFmtId="172" fontId="84" fillId="33" borderId="0" xfId="0" applyNumberFormat="1" applyFont="1" applyFill="1" applyBorder="1" applyAlignment="1">
      <alignment horizontal="center" vertical="center"/>
    </xf>
    <xf numFmtId="0" fontId="130" fillId="0" borderId="0" xfId="0" applyFont="1" applyBorder="1"/>
    <xf numFmtId="0" fontId="131" fillId="40" borderId="0" xfId="0" applyFont="1" applyFill="1" applyBorder="1"/>
    <xf numFmtId="0" fontId="101" fillId="40" borderId="0" xfId="0" applyFont="1" applyFill="1" applyBorder="1" applyAlignment="1">
      <alignment horizontal="center" vertical="center"/>
    </xf>
    <xf numFmtId="172" fontId="101" fillId="40" borderId="0" xfId="0" applyNumberFormat="1" applyFont="1" applyFill="1" applyBorder="1" applyAlignment="1">
      <alignment horizontal="center" vertical="center"/>
    </xf>
    <xf numFmtId="0" fontId="132" fillId="40" borderId="0" xfId="0" applyFont="1" applyFill="1" applyBorder="1" applyAlignment="1">
      <alignment vertical="center" wrapText="1"/>
    </xf>
    <xf numFmtId="0" fontId="101" fillId="24" borderId="0" xfId="0" applyFont="1" applyFill="1" applyBorder="1" applyAlignment="1">
      <alignment horizontal="left"/>
    </xf>
    <xf numFmtId="0" fontId="4" fillId="24" borderId="0" xfId="0" applyFont="1" applyFill="1" applyBorder="1"/>
    <xf numFmtId="0" fontId="133" fillId="40" borderId="0" xfId="0" applyFont="1" applyFill="1" applyBorder="1" applyAlignment="1">
      <alignment horizontal="left"/>
    </xf>
    <xf numFmtId="0" fontId="134" fillId="50" borderId="0" xfId="0" applyFont="1" applyFill="1" applyBorder="1" applyAlignment="1">
      <alignment horizontal="center" vertical="center"/>
    </xf>
    <xf numFmtId="0" fontId="101" fillId="50" borderId="0" xfId="0" applyFont="1" applyFill="1" applyBorder="1" applyAlignment="1">
      <alignment horizontal="center" vertical="center"/>
    </xf>
    <xf numFmtId="0" fontId="135" fillId="40" borderId="0" xfId="0" applyFont="1" applyFill="1" applyBorder="1"/>
    <xf numFmtId="0" fontId="124" fillId="40" borderId="0" xfId="0" applyFont="1" applyFill="1" applyBorder="1" applyAlignment="1">
      <alignment horizontal="left"/>
    </xf>
    <xf numFmtId="0" fontId="18" fillId="40" borderId="0" xfId="0" applyFont="1" applyFill="1" applyBorder="1" applyAlignment="1">
      <alignment horizontal="center"/>
    </xf>
    <xf numFmtId="172" fontId="18" fillId="40" borderId="0" xfId="0" applyNumberFormat="1" applyFont="1" applyFill="1" applyBorder="1" applyAlignment="1">
      <alignment horizontal="center"/>
    </xf>
    <xf numFmtId="0" fontId="122" fillId="40" borderId="0" xfId="0" applyFont="1" applyFill="1" applyBorder="1"/>
    <xf numFmtId="0" fontId="18" fillId="40" borderId="0" xfId="0" applyFont="1" applyFill="1" applyBorder="1" applyAlignment="1">
      <alignment vertical="center"/>
    </xf>
    <xf numFmtId="0" fontId="136" fillId="40" borderId="0" xfId="0" applyFont="1" applyFill="1" applyBorder="1" applyAlignment="1">
      <alignment horizontal="left"/>
    </xf>
    <xf numFmtId="171" fontId="101" fillId="40" borderId="0" xfId="0" applyNumberFormat="1" applyFont="1" applyFill="1" applyBorder="1" applyAlignment="1">
      <alignment horizontal="center" vertical="center"/>
    </xf>
    <xf numFmtId="0" fontId="137" fillId="40" borderId="0" xfId="0" applyFont="1" applyFill="1" applyBorder="1"/>
    <xf numFmtId="0" fontId="101" fillId="40" borderId="0" xfId="0" applyFont="1" applyFill="1" applyBorder="1" applyAlignment="1">
      <alignment horizontal="left"/>
    </xf>
    <xf numFmtId="0" fontId="87" fillId="24" borderId="0" xfId="0" applyFont="1" applyFill="1" applyBorder="1" applyAlignment="1">
      <alignment wrapText="1"/>
    </xf>
    <xf numFmtId="0" fontId="18" fillId="40" borderId="0" xfId="0" applyFont="1" applyFill="1" applyBorder="1"/>
    <xf numFmtId="0" fontId="84" fillId="40" borderId="0" xfId="0" applyFont="1" applyFill="1" applyBorder="1" applyAlignment="1">
      <alignment horizontal="center" vertical="center" wrapText="1"/>
    </xf>
    <xf numFmtId="171" fontId="84" fillId="40" borderId="0" xfId="0" applyNumberFormat="1" applyFont="1" applyFill="1" applyBorder="1" applyAlignment="1">
      <alignment vertical="center" wrapText="1"/>
    </xf>
    <xf numFmtId="0" fontId="138" fillId="40" borderId="0" xfId="0" applyFont="1" applyFill="1" applyBorder="1"/>
    <xf numFmtId="0" fontId="139" fillId="40" borderId="0" xfId="0" applyFont="1" applyFill="1" applyBorder="1"/>
    <xf numFmtId="0" fontId="12" fillId="40" borderId="0" xfId="0" applyFont="1" applyFill="1" applyBorder="1" applyAlignment="1">
      <alignment horizontal="center" vertical="center" wrapText="1"/>
    </xf>
    <xf numFmtId="173" fontId="8" fillId="40" borderId="0" xfId="0" applyNumberFormat="1" applyFont="1" applyFill="1" applyBorder="1" applyAlignment="1">
      <alignment horizontal="center" vertical="center"/>
    </xf>
    <xf numFmtId="0" fontId="140" fillId="40" borderId="0" xfId="0" applyFont="1" applyFill="1" applyBorder="1" applyAlignment="1">
      <alignment horizontal="center" vertical="center"/>
    </xf>
    <xf numFmtId="0" fontId="18" fillId="40" borderId="0" xfId="0" applyFont="1" applyFill="1" applyBorder="1" applyAlignment="1">
      <alignment horizontal="center" vertical="center"/>
    </xf>
    <xf numFmtId="0" fontId="12" fillId="40" borderId="0" xfId="0" applyFont="1" applyFill="1" applyBorder="1" applyAlignment="1">
      <alignment vertical="center"/>
    </xf>
    <xf numFmtId="0" fontId="84" fillId="24" borderId="0" xfId="0" applyFont="1" applyFill="1" applyBorder="1" applyAlignment="1">
      <alignment horizontal="center" vertical="center"/>
    </xf>
    <xf numFmtId="172" fontId="84" fillId="24" borderId="0" xfId="0" applyNumberFormat="1" applyFont="1" applyFill="1" applyBorder="1" applyAlignment="1">
      <alignment horizontal="center" vertical="center"/>
    </xf>
    <xf numFmtId="0" fontId="4" fillId="40" borderId="0" xfId="0" applyFont="1" applyFill="1" applyBorder="1"/>
    <xf numFmtId="0" fontId="101" fillId="24" borderId="0" xfId="0" applyFont="1" applyFill="1" applyBorder="1" applyAlignment="1">
      <alignment vertical="center"/>
    </xf>
    <xf numFmtId="0" fontId="84" fillId="2" borderId="0" xfId="0" applyFont="1" applyFill="1" applyBorder="1" applyAlignment="1">
      <alignment horizontal="left" vertical="center"/>
    </xf>
    <xf numFmtId="0" fontId="141" fillId="2" borderId="0" xfId="0" applyFont="1" applyFill="1" applyBorder="1"/>
    <xf numFmtId="0" fontId="112" fillId="2" borderId="0" xfId="0" applyFont="1" applyFill="1" applyBorder="1" applyAlignment="1">
      <alignment vertical="top"/>
    </xf>
    <xf numFmtId="0" fontId="84" fillId="2" borderId="0" xfId="0" applyFont="1" applyFill="1" applyBorder="1" applyAlignment="1">
      <alignment horizontal="center" vertical="center" wrapText="1"/>
    </xf>
    <xf numFmtId="0" fontId="109" fillId="2" borderId="0" xfId="0" applyFont="1" applyFill="1" applyBorder="1" applyAlignment="1">
      <alignment vertical="center" wrapText="1"/>
    </xf>
    <xf numFmtId="0" fontId="142" fillId="45" borderId="0" xfId="0" applyFont="1" applyFill="1" applyBorder="1" applyAlignment="1">
      <alignment vertical="center"/>
    </xf>
    <xf numFmtId="0" fontId="12" fillId="45" borderId="0" xfId="0" applyFont="1" applyFill="1" applyBorder="1" applyAlignment="1">
      <alignment horizontal="center" vertical="center" wrapText="1"/>
    </xf>
    <xf numFmtId="173" fontId="8" fillId="45" borderId="0" xfId="0" applyNumberFormat="1" applyFont="1" applyFill="1" applyBorder="1" applyAlignment="1">
      <alignment horizontal="center" vertical="center"/>
    </xf>
    <xf numFmtId="0" fontId="140" fillId="45" borderId="0" xfId="0" applyFont="1" applyFill="1" applyBorder="1" applyAlignment="1">
      <alignment horizontal="center" vertical="center"/>
    </xf>
    <xf numFmtId="0" fontId="18" fillId="45" borderId="0" xfId="0" applyFont="1" applyFill="1" applyBorder="1"/>
    <xf numFmtId="0" fontId="18" fillId="45" borderId="0" xfId="0" applyFont="1" applyFill="1" applyBorder="1" applyAlignment="1">
      <alignment horizontal="center" vertical="center"/>
    </xf>
    <xf numFmtId="0" fontId="18" fillId="45" borderId="0" xfId="0" applyFont="1" applyFill="1" applyBorder="1" applyAlignment="1">
      <alignment vertical="center"/>
    </xf>
    <xf numFmtId="0" fontId="12" fillId="45" borderId="0" xfId="0" applyFont="1" applyFill="1" applyBorder="1" applyAlignment="1">
      <alignment vertical="center"/>
    </xf>
    <xf numFmtId="0" fontId="18" fillId="45" borderId="0" xfId="0" applyFont="1" applyFill="1" applyBorder="1" applyAlignment="1">
      <alignment horizontal="center"/>
    </xf>
    <xf numFmtId="0" fontId="143" fillId="0" borderId="0" xfId="0" applyFont="1" applyBorder="1" applyAlignment="1">
      <alignment vertical="center" wrapText="1"/>
    </xf>
    <xf numFmtId="0" fontId="144" fillId="24" borderId="0" xfId="0" applyFont="1" applyFill="1" applyBorder="1"/>
    <xf numFmtId="0" fontId="145" fillId="24" borderId="0" xfId="0" applyFont="1" applyFill="1" applyBorder="1" applyAlignment="1">
      <alignment horizontal="left"/>
    </xf>
    <xf numFmtId="0" fontId="146" fillId="24" borderId="0" xfId="0" applyFont="1" applyFill="1" applyBorder="1" applyAlignment="1">
      <alignment vertical="top"/>
    </xf>
    <xf numFmtId="0" fontId="147" fillId="24" borderId="0" xfId="0" applyFont="1" applyFill="1" applyBorder="1" applyAlignment="1">
      <alignment horizontal="left"/>
    </xf>
    <xf numFmtId="0" fontId="101" fillId="24" borderId="0" xfId="0" applyFont="1" applyFill="1" applyBorder="1" applyAlignment="1">
      <alignment vertical="center" wrapText="1"/>
    </xf>
    <xf numFmtId="0" fontId="0" fillId="24" borderId="0" xfId="0" applyFill="1" applyBorder="1"/>
    <xf numFmtId="0" fontId="148" fillId="24" borderId="0" xfId="0" applyFont="1" applyFill="1" applyBorder="1"/>
    <xf numFmtId="0" fontId="149" fillId="24" borderId="0" xfId="0" applyFont="1" applyFill="1" applyBorder="1"/>
    <xf numFmtId="0" fontId="101" fillId="0" borderId="0" xfId="0" applyFont="1" applyBorder="1"/>
    <xf numFmtId="0" fontId="150" fillId="0" borderId="0" xfId="0" applyFont="1" applyBorder="1"/>
    <xf numFmtId="0" fontId="15" fillId="0" borderId="0" xfId="0" applyFont="1" applyBorder="1" applyAlignment="1">
      <alignment vertical="center"/>
    </xf>
    <xf numFmtId="0" fontId="151" fillId="0" borderId="0" xfId="0" applyFont="1" applyBorder="1"/>
    <xf numFmtId="0" fontId="152" fillId="0" borderId="0" xfId="0" applyFont="1" applyBorder="1"/>
    <xf numFmtId="0" fontId="153" fillId="0" borderId="0" xfId="0" applyFont="1" applyBorder="1"/>
    <xf numFmtId="0" fontId="154" fillId="0" borderId="0" xfId="0" applyFont="1" applyBorder="1"/>
    <xf numFmtId="0" fontId="155" fillId="0" borderId="0" xfId="0" applyFont="1" applyBorder="1"/>
    <xf numFmtId="0" fontId="4" fillId="0" borderId="2" xfId="0" applyFont="1" applyBorder="1"/>
    <xf numFmtId="0" fontId="45" fillId="0" borderId="1" xfId="0" applyFont="1" applyBorder="1"/>
    <xf numFmtId="0" fontId="45" fillId="0" borderId="2" xfId="0" applyFont="1" applyBorder="1"/>
    <xf numFmtId="0" fontId="32" fillId="0" borderId="10" xfId="0" applyFont="1" applyBorder="1" applyAlignment="1">
      <alignment horizontal="center"/>
    </xf>
    <xf numFmtId="174" fontId="32" fillId="0" borderId="10" xfId="0" applyNumberFormat="1" applyFont="1" applyBorder="1" applyAlignment="1">
      <alignment horizontal="center"/>
    </xf>
    <xf numFmtId="49" fontId="26" fillId="7" borderId="10" xfId="0" applyNumberFormat="1" applyFont="1" applyFill="1" applyBorder="1"/>
    <xf numFmtId="49" fontId="26" fillId="15" borderId="15" xfId="0" applyNumberFormat="1" applyFont="1" applyFill="1" applyBorder="1"/>
    <xf numFmtId="49" fontId="26" fillId="31" borderId="16" xfId="0" applyNumberFormat="1" applyFont="1" applyFill="1" applyBorder="1"/>
    <xf numFmtId="0" fontId="47" fillId="24" borderId="0" xfId="0" applyFont="1" applyFill="1" applyBorder="1"/>
    <xf numFmtId="0" fontId="157" fillId="0" borderId="0" xfId="0" applyFont="1" applyBorder="1"/>
    <xf numFmtId="0" fontId="15" fillId="0" borderId="0" xfId="0" applyFont="1" applyBorder="1" applyAlignment="1">
      <alignment horizontal="center" vertical="center"/>
    </xf>
    <xf numFmtId="0" fontId="158" fillId="0" borderId="0" xfId="0" applyFont="1" applyBorder="1" applyAlignment="1">
      <alignment vertical="center"/>
    </xf>
    <xf numFmtId="0" fontId="159" fillId="0" borderId="0" xfId="0" applyFont="1" applyBorder="1" applyAlignment="1">
      <alignment vertical="center"/>
    </xf>
    <xf numFmtId="0" fontId="160" fillId="7" borderId="0" xfId="0" applyFont="1" applyFill="1" applyBorder="1"/>
    <xf numFmtId="0" fontId="161" fillId="0" borderId="0" xfId="0" applyFont="1" applyBorder="1"/>
    <xf numFmtId="0" fontId="162" fillId="0" borderId="0" xfId="0" applyFont="1" applyBorder="1" applyAlignment="1">
      <alignment vertical="center"/>
    </xf>
    <xf numFmtId="0" fontId="26" fillId="0" borderId="12" xfId="0" applyFont="1" applyBorder="1"/>
    <xf numFmtId="0" fontId="52" fillId="22" borderId="0" xfId="0" applyFont="1" applyFill="1" applyBorder="1"/>
    <xf numFmtId="0" fontId="26" fillId="22" borderId="0" xfId="0" applyFont="1" applyFill="1" applyBorder="1"/>
    <xf numFmtId="3" fontId="70" fillId="0" borderId="0" xfId="0" applyNumberFormat="1" applyFont="1" applyBorder="1" applyAlignment="1">
      <alignment horizontal="center"/>
    </xf>
    <xf numFmtId="0" fontId="57" fillId="0" borderId="34" xfId="0" applyFont="1" applyBorder="1"/>
    <xf numFmtId="3" fontId="70" fillId="0" borderId="34" xfId="0" applyNumberFormat="1" applyFont="1" applyBorder="1" applyAlignment="1">
      <alignment horizontal="center"/>
    </xf>
    <xf numFmtId="0" fontId="163" fillId="0" borderId="0" xfId="0" applyFont="1" applyBorder="1" applyAlignment="1">
      <alignment horizontal="left"/>
    </xf>
    <xf numFmtId="0" fontId="164" fillId="0" borderId="0" xfId="0" applyFont="1" applyBorder="1"/>
    <xf numFmtId="0" fontId="165" fillId="0" borderId="0" xfId="0" applyFont="1" applyBorder="1"/>
    <xf numFmtId="0" fontId="166" fillId="0" borderId="0" xfId="0" applyFont="1" applyBorder="1"/>
    <xf numFmtId="0" fontId="89" fillId="0" borderId="0" xfId="0" applyFont="1" applyBorder="1" applyAlignment="1">
      <alignment vertical="center"/>
    </xf>
    <xf numFmtId="0" fontId="44" fillId="0" borderId="0" xfId="0" applyFont="1" applyBorder="1"/>
    <xf numFmtId="0" fontId="170" fillId="0" borderId="0" xfId="0" applyFont="1" applyBorder="1"/>
    <xf numFmtId="0" fontId="4" fillId="2" borderId="0" xfId="0" applyFont="1" applyFill="1" applyBorder="1"/>
    <xf numFmtId="0" fontId="122" fillId="0" borderId="0" xfId="0" applyFont="1" applyBorder="1" applyAlignment="1">
      <alignment horizontal="right"/>
    </xf>
    <xf numFmtId="0" fontId="4" fillId="21" borderId="0" xfId="0" applyFont="1" applyFill="1" applyBorder="1"/>
    <xf numFmtId="0" fontId="4" fillId="0" borderId="0" xfId="0" applyFont="1" applyBorder="1" applyAlignment="1">
      <alignment horizontal="center" vertical="center"/>
    </xf>
    <xf numFmtId="0" fontId="93" fillId="0" borderId="0" xfId="0" applyFont="1" applyBorder="1" applyAlignment="1">
      <alignment vertical="center"/>
    </xf>
    <xf numFmtId="0" fontId="49" fillId="24" borderId="0" xfId="0" applyFont="1" applyFill="1" applyBorder="1" applyAlignment="1">
      <alignment horizontal="center" vertical="top" wrapText="1"/>
    </xf>
    <xf numFmtId="0" fontId="49" fillId="24" borderId="0" xfId="0" applyFont="1" applyFill="1" applyBorder="1" applyAlignment="1">
      <alignment vertical="top" wrapText="1"/>
    </xf>
    <xf numFmtId="0" fontId="49" fillId="24" borderId="0" xfId="0" applyFont="1" applyFill="1" applyBorder="1" applyAlignment="1">
      <alignment vertical="top"/>
    </xf>
    <xf numFmtId="0" fontId="171" fillId="24" borderId="0" xfId="0" applyFont="1" applyFill="1" applyBorder="1"/>
    <xf numFmtId="171" fontId="12" fillId="24" borderId="0" xfId="0" applyNumberFormat="1" applyFont="1" applyFill="1" applyBorder="1" applyAlignment="1">
      <alignment horizontal="center"/>
    </xf>
    <xf numFmtId="171" fontId="12" fillId="24" borderId="0" xfId="0" applyNumberFormat="1" applyFont="1" applyFill="1" applyBorder="1" applyAlignment="1">
      <alignment horizontal="center" vertical="center"/>
    </xf>
    <xf numFmtId="171" fontId="178" fillId="24" borderId="0" xfId="0" applyNumberFormat="1" applyFont="1" applyFill="1" applyBorder="1" applyAlignment="1">
      <alignment horizontal="right"/>
    </xf>
    <xf numFmtId="0" fontId="12" fillId="24" borderId="0" xfId="0" applyFont="1" applyFill="1" applyBorder="1" applyAlignment="1">
      <alignment horizontal="center" vertical="center" wrapText="1"/>
    </xf>
    <xf numFmtId="0" fontId="179" fillId="24" borderId="0" xfId="0" applyFont="1" applyFill="1" applyBorder="1"/>
    <xf numFmtId="0" fontId="180" fillId="24" borderId="0" xfId="0" applyFont="1" applyFill="1" applyBorder="1" applyAlignment="1">
      <alignment horizontal="left"/>
    </xf>
    <xf numFmtId="0" fontId="181" fillId="11" borderId="0" xfId="0" applyFont="1" applyFill="1" applyBorder="1"/>
    <xf numFmtId="0" fontId="182" fillId="24" borderId="0" xfId="0" applyFont="1" applyFill="1" applyBorder="1"/>
    <xf numFmtId="0" fontId="183" fillId="40" borderId="0" xfId="0" applyFont="1" applyFill="1" applyBorder="1"/>
    <xf numFmtId="171" fontId="18" fillId="24" borderId="0" xfId="0" applyNumberFormat="1" applyFont="1" applyFill="1" applyBorder="1" applyAlignment="1">
      <alignment horizontal="center" vertical="center"/>
    </xf>
    <xf numFmtId="0" fontId="12" fillId="11" borderId="0" xfId="0" applyFont="1" applyFill="1" applyBorder="1" applyAlignment="1">
      <alignment vertical="center"/>
    </xf>
    <xf numFmtId="171" fontId="12" fillId="11" borderId="0" xfId="0" applyNumberFormat="1" applyFont="1" applyFill="1" applyBorder="1" applyAlignment="1">
      <alignment horizontal="center" vertical="center"/>
    </xf>
    <xf numFmtId="0" fontId="101" fillId="24" borderId="0" xfId="0" applyFont="1" applyFill="1" applyBorder="1" applyAlignment="1">
      <alignment horizontal="center" vertical="center" wrapText="1"/>
    </xf>
    <xf numFmtId="171" fontId="101" fillId="24" borderId="0" xfId="0" applyNumberFormat="1" applyFont="1" applyFill="1" applyBorder="1" applyAlignment="1">
      <alignment vertical="center" wrapText="1"/>
    </xf>
    <xf numFmtId="0" fontId="12" fillId="24" borderId="0" xfId="0" applyFont="1" applyFill="1" applyBorder="1" applyAlignment="1">
      <alignment horizontal="center"/>
    </xf>
    <xf numFmtId="0" fontId="84" fillId="24" borderId="0" xfId="0" applyFont="1" applyFill="1" applyBorder="1"/>
    <xf numFmtId="172" fontId="185" fillId="24" borderId="0" xfId="0" applyNumberFormat="1" applyFont="1" applyFill="1" applyBorder="1" applyAlignment="1">
      <alignment horizontal="center" vertical="top"/>
    </xf>
    <xf numFmtId="0" fontId="84" fillId="24" borderId="0" xfId="0" applyFont="1" applyFill="1" applyBorder="1" applyAlignment="1">
      <alignment horizontal="center" vertical="top"/>
    </xf>
    <xf numFmtId="0" fontId="101" fillId="22" borderId="0" xfId="0" applyFont="1" applyFill="1" applyBorder="1" applyAlignment="1">
      <alignment horizontal="left"/>
    </xf>
    <xf numFmtId="0" fontId="12" fillId="22" borderId="0" xfId="0" applyFont="1" applyFill="1" applyBorder="1" applyAlignment="1">
      <alignment horizontal="left" vertical="center"/>
    </xf>
    <xf numFmtId="0" fontId="12" fillId="22" borderId="0" xfId="0" applyFont="1" applyFill="1" applyBorder="1" applyAlignment="1">
      <alignment horizontal="center" vertical="center"/>
    </xf>
    <xf numFmtId="0" fontId="116" fillId="22" borderId="0" xfId="0" applyFont="1" applyFill="1" applyBorder="1" applyAlignment="1">
      <alignment vertical="center" wrapText="1"/>
    </xf>
    <xf numFmtId="0" fontId="18" fillId="22" borderId="0" xfId="0" applyFont="1" applyFill="1" applyBorder="1"/>
    <xf numFmtId="0" fontId="84" fillId="22" borderId="0" xfId="0" applyFont="1" applyFill="1" applyBorder="1" applyAlignment="1">
      <alignment vertical="center" wrapText="1"/>
    </xf>
    <xf numFmtId="0" fontId="101" fillId="0" borderId="0" xfId="0" applyFont="1" applyBorder="1" applyAlignment="1">
      <alignment horizontal="left"/>
    </xf>
    <xf numFmtId="0" fontId="12" fillId="24" borderId="0" xfId="0" applyFont="1" applyFill="1" applyBorder="1" applyAlignment="1">
      <alignment horizontal="left" vertical="center"/>
    </xf>
    <xf numFmtId="0" fontId="187" fillId="0" borderId="0" xfId="0" applyFont="1" applyBorder="1"/>
    <xf numFmtId="0" fontId="84" fillId="24" borderId="0" xfId="0" applyFont="1" applyFill="1" applyBorder="1" applyAlignment="1">
      <alignment horizontal="left" vertical="center"/>
    </xf>
    <xf numFmtId="0" fontId="12" fillId="24" borderId="0" xfId="0" applyFont="1" applyFill="1" applyBorder="1" applyAlignment="1">
      <alignment horizontal="left" vertical="center" wrapText="1"/>
    </xf>
    <xf numFmtId="0" fontId="188" fillId="24" borderId="0" xfId="0" applyFont="1" applyFill="1" applyBorder="1" applyAlignment="1">
      <alignment horizontal="center" vertical="center" wrapText="1"/>
    </xf>
    <xf numFmtId="0" fontId="101" fillId="0" borderId="0" xfId="0" applyFont="1" applyBorder="1" applyAlignment="1">
      <alignment vertical="center"/>
    </xf>
    <xf numFmtId="0" fontId="19" fillId="24" borderId="0" xfId="0" applyFont="1" applyFill="1" applyBorder="1" applyAlignment="1">
      <alignment vertical="center" wrapText="1"/>
    </xf>
    <xf numFmtId="0" fontId="84" fillId="2" borderId="0" xfId="0" applyFont="1" applyFill="1" applyBorder="1"/>
    <xf numFmtId="0" fontId="189" fillId="0" borderId="0" xfId="0" applyFont="1" applyBorder="1" applyAlignment="1">
      <alignment horizontal="center" vertical="center"/>
    </xf>
    <xf numFmtId="171" fontId="12" fillId="0" borderId="0" xfId="0" applyNumberFormat="1" applyFont="1" applyBorder="1" applyAlignment="1">
      <alignment horizontal="center"/>
    </xf>
    <xf numFmtId="171" fontId="18" fillId="0" borderId="0" xfId="0" applyNumberFormat="1" applyFont="1" applyBorder="1" applyAlignment="1">
      <alignment horizontal="center" vertical="center"/>
    </xf>
    <xf numFmtId="171" fontId="191" fillId="0" borderId="0" xfId="0" applyNumberFormat="1" applyFont="1" applyBorder="1" applyAlignment="1">
      <alignment horizontal="center"/>
    </xf>
    <xf numFmtId="0" fontId="192" fillId="0" borderId="0" xfId="0" applyFont="1" applyBorder="1" applyAlignment="1">
      <alignment horizontal="center" vertical="center"/>
    </xf>
    <xf numFmtId="0" fontId="193" fillId="24" borderId="0" xfId="0" applyFont="1" applyFill="1" applyBorder="1" applyAlignment="1">
      <alignment horizontal="center" vertical="center"/>
    </xf>
    <xf numFmtId="171" fontId="178" fillId="0" borderId="0" xfId="0" applyNumberFormat="1" applyFont="1" applyBorder="1" applyAlignment="1">
      <alignment horizontal="right"/>
    </xf>
    <xf numFmtId="0" fontId="12" fillId="0" borderId="0" xfId="0" applyFont="1" applyBorder="1"/>
    <xf numFmtId="0" fontId="195" fillId="24" borderId="0" xfId="0" applyFont="1" applyFill="1" applyBorder="1" applyAlignment="1">
      <alignment horizontal="right" vertical="center"/>
    </xf>
    <xf numFmtId="171" fontId="18" fillId="0" borderId="0" xfId="0" applyNumberFormat="1" applyFont="1" applyBorder="1" applyAlignment="1">
      <alignment horizontal="right"/>
    </xf>
    <xf numFmtId="0" fontId="122" fillId="56" borderId="0" xfId="0" applyFont="1" applyFill="1" applyBorder="1"/>
    <xf numFmtId="0" fontId="197" fillId="0" borderId="0" xfId="0" applyFont="1" applyBorder="1" applyAlignment="1">
      <alignment vertical="center" wrapText="1"/>
    </xf>
    <xf numFmtId="0" fontId="122" fillId="0" borderId="0" xfId="0" applyFont="1" applyBorder="1"/>
    <xf numFmtId="0" fontId="8" fillId="0" borderId="0" xfId="0" applyFont="1" applyBorder="1" applyAlignment="1">
      <alignment horizontal="center" vertical="center" wrapText="1"/>
    </xf>
    <xf numFmtId="171" fontId="8" fillId="0" borderId="0" xfId="0" applyNumberFormat="1" applyFont="1" applyBorder="1" applyAlignment="1">
      <alignment vertical="center" wrapText="1"/>
    </xf>
    <xf numFmtId="0" fontId="8" fillId="0" borderId="0" xfId="0" applyFont="1" applyBorder="1" applyAlignment="1">
      <alignment vertical="center" wrapText="1"/>
    </xf>
    <xf numFmtId="0" fontId="122" fillId="0" borderId="0" xfId="0" applyFont="1" applyBorder="1" applyAlignment="1">
      <alignment vertical="center"/>
    </xf>
    <xf numFmtId="0" fontId="101" fillId="0" borderId="0" xfId="0" applyFont="1" applyBorder="1" applyAlignment="1">
      <alignment horizontal="center"/>
    </xf>
    <xf numFmtId="175" fontId="18" fillId="0" borderId="0" xfId="0" applyNumberFormat="1" applyFont="1" applyBorder="1" applyAlignment="1">
      <alignment horizontal="center" vertical="center"/>
    </xf>
    <xf numFmtId="0" fontId="199" fillId="24" borderId="0" xfId="0" applyFont="1" applyFill="1" applyBorder="1" applyAlignment="1">
      <alignment horizontal="left"/>
    </xf>
    <xf numFmtId="171" fontId="84" fillId="0" borderId="0" xfId="0" applyNumberFormat="1" applyFont="1" applyBorder="1" applyAlignment="1">
      <alignment horizontal="center" vertical="center"/>
    </xf>
    <xf numFmtId="172" fontId="18" fillId="0" borderId="0" xfId="0" applyNumberFormat="1" applyFont="1" applyBorder="1" applyAlignment="1">
      <alignment vertical="center"/>
    </xf>
    <xf numFmtId="0" fontId="84" fillId="0" borderId="0" xfId="0" applyFont="1" applyBorder="1" applyAlignment="1">
      <alignment horizontal="center" vertical="center" wrapText="1"/>
    </xf>
    <xf numFmtId="0" fontId="202" fillId="0" borderId="0" xfId="0" applyFont="1" applyBorder="1"/>
    <xf numFmtId="171" fontId="19" fillId="0" borderId="0" xfId="0" applyNumberFormat="1" applyFont="1" applyBorder="1" applyAlignment="1">
      <alignment horizontal="center"/>
    </xf>
    <xf numFmtId="0" fontId="18" fillId="0" borderId="0" xfId="0" applyFont="1" applyBorder="1" applyAlignment="1">
      <alignment vertical="center" wrapText="1"/>
    </xf>
    <xf numFmtId="0" fontId="19" fillId="24" borderId="0" xfId="0" applyFont="1" applyFill="1" applyBorder="1" applyAlignment="1">
      <alignment horizontal="center"/>
    </xf>
    <xf numFmtId="0" fontId="101" fillId="0" borderId="0" xfId="0" applyFont="1" applyBorder="1" applyAlignment="1">
      <alignment horizontal="center" vertical="center" wrapText="1"/>
    </xf>
    <xf numFmtId="0" fontId="204" fillId="0" borderId="0" xfId="0" applyFont="1" applyBorder="1"/>
    <xf numFmtId="0" fontId="205" fillId="24" borderId="0" xfId="0" applyFont="1" applyFill="1" applyBorder="1" applyAlignment="1">
      <alignment horizontal="left"/>
    </xf>
    <xf numFmtId="0" fontId="101" fillId="0" borderId="0" xfId="0" applyFont="1" applyBorder="1" applyAlignment="1">
      <alignment horizontal="left" vertical="center"/>
    </xf>
    <xf numFmtId="0" fontId="206" fillId="15" borderId="0" xfId="0" applyFont="1" applyFill="1" applyBorder="1"/>
    <xf numFmtId="0" fontId="207" fillId="15" borderId="0" xfId="0" applyFont="1" applyFill="1" applyBorder="1" applyAlignment="1">
      <alignment horizontal="center" vertical="center"/>
    </xf>
    <xf numFmtId="172" fontId="207" fillId="15" borderId="0" xfId="0" applyNumberFormat="1" applyFont="1" applyFill="1" applyBorder="1" applyAlignment="1">
      <alignment vertical="center"/>
    </xf>
    <xf numFmtId="0" fontId="116" fillId="15" borderId="0" xfId="0" applyFont="1" applyFill="1" applyBorder="1" applyAlignment="1">
      <alignment vertical="center" wrapText="1"/>
    </xf>
    <xf numFmtId="0" fontId="208" fillId="0" borderId="0" xfId="0" applyFont="1" applyBorder="1" applyAlignment="1">
      <alignment vertical="center" wrapText="1"/>
    </xf>
    <xf numFmtId="172" fontId="209" fillId="24" borderId="0" xfId="0" applyNumberFormat="1" applyFont="1" applyFill="1" applyBorder="1" applyAlignment="1">
      <alignment vertical="top"/>
    </xf>
    <xf numFmtId="0" fontId="210" fillId="24" borderId="0" xfId="0" applyFont="1" applyFill="1" applyBorder="1" applyAlignment="1">
      <alignment horizontal="right"/>
    </xf>
    <xf numFmtId="0" fontId="85" fillId="24" borderId="0" xfId="0" applyFont="1" applyFill="1" applyBorder="1" applyAlignment="1">
      <alignment horizontal="left"/>
    </xf>
    <xf numFmtId="0" fontId="210" fillId="24" borderId="0" xfId="0" applyFont="1" applyFill="1" applyBorder="1" applyAlignment="1">
      <alignment horizontal="center"/>
    </xf>
    <xf numFmtId="172" fontId="101" fillId="0" borderId="0" xfId="0" applyNumberFormat="1" applyFont="1" applyBorder="1" applyAlignment="1">
      <alignment vertical="center"/>
    </xf>
    <xf numFmtId="171" fontId="12" fillId="0" borderId="0" xfId="0" applyNumberFormat="1" applyFont="1" applyBorder="1" applyAlignment="1">
      <alignment vertical="center" wrapText="1"/>
    </xf>
    <xf numFmtId="172" fontId="12" fillId="0" borderId="0" xfId="0" applyNumberFormat="1" applyFont="1" applyBorder="1" applyAlignment="1">
      <alignment horizontal="center"/>
    </xf>
    <xf numFmtId="0" fontId="212" fillId="0" borderId="0" xfId="0" applyFont="1" applyBorder="1" applyAlignment="1">
      <alignment horizontal="left"/>
    </xf>
    <xf numFmtId="0" fontId="213" fillId="0" borderId="0" xfId="0" applyFont="1" applyBorder="1" applyAlignment="1">
      <alignment vertical="center"/>
    </xf>
    <xf numFmtId="171" fontId="214" fillId="0" borderId="0" xfId="0" applyNumberFormat="1" applyFont="1" applyBorder="1" applyAlignment="1">
      <alignment horizontal="right" vertical="center" wrapText="1"/>
    </xf>
    <xf numFmtId="0" fontId="82" fillId="0" borderId="0" xfId="0" applyFont="1" applyBorder="1" applyAlignment="1">
      <alignment vertical="center" wrapText="1"/>
    </xf>
    <xf numFmtId="171" fontId="18" fillId="0" borderId="0" xfId="0" applyNumberFormat="1" applyFont="1" applyBorder="1"/>
    <xf numFmtId="172" fontId="18" fillId="24" borderId="0" xfId="0" applyNumberFormat="1" applyFont="1" applyFill="1" applyBorder="1" applyAlignment="1">
      <alignment vertical="center"/>
    </xf>
    <xf numFmtId="172" fontId="12" fillId="0" borderId="0" xfId="0" applyNumberFormat="1" applyFont="1" applyBorder="1" applyAlignment="1">
      <alignment horizontal="center" vertical="top"/>
    </xf>
    <xf numFmtId="0" fontId="216" fillId="0" borderId="0" xfId="0" applyFont="1" applyBorder="1" applyAlignment="1">
      <alignment horizontal="right" vertical="center"/>
    </xf>
    <xf numFmtId="0" fontId="124" fillId="0" borderId="0" xfId="0" applyFont="1" applyBorder="1" applyAlignment="1">
      <alignment vertical="center" wrapText="1"/>
    </xf>
    <xf numFmtId="173" fontId="18" fillId="0" borderId="0" xfId="0" applyNumberFormat="1" applyFont="1" applyBorder="1" applyAlignment="1">
      <alignment horizontal="center"/>
    </xf>
    <xf numFmtId="0" fontId="218" fillId="0" borderId="0" xfId="0" applyFont="1" applyBorder="1"/>
    <xf numFmtId="0" fontId="188" fillId="24" borderId="0" xfId="0" applyFont="1" applyFill="1" applyBorder="1"/>
    <xf numFmtId="0" fontId="109" fillId="0" borderId="0" xfId="0" applyFont="1" applyBorder="1" applyAlignment="1">
      <alignment vertical="center" wrapText="1"/>
    </xf>
    <xf numFmtId="173" fontId="18" fillId="0" borderId="0" xfId="0" applyNumberFormat="1" applyFont="1" applyBorder="1" applyAlignment="1">
      <alignment horizontal="center" vertical="center"/>
    </xf>
    <xf numFmtId="0" fontId="220" fillId="0" borderId="0" xfId="0" applyFont="1" applyBorder="1" applyAlignment="1">
      <alignment horizontal="left"/>
    </xf>
    <xf numFmtId="0" fontId="221" fillId="24" borderId="0" xfId="0" applyFont="1" applyFill="1" applyBorder="1"/>
    <xf numFmtId="172" fontId="222" fillId="0" borderId="0" xfId="0" applyNumberFormat="1" applyFont="1" applyBorder="1" applyAlignment="1">
      <alignment vertical="top"/>
    </xf>
    <xf numFmtId="0" fontId="199" fillId="0" borderId="0" xfId="0" applyFont="1" applyBorder="1" applyAlignment="1">
      <alignment horizontal="left"/>
    </xf>
    <xf numFmtId="0" fontId="224" fillId="0" borderId="0" xfId="0" applyFont="1" applyBorder="1" applyAlignment="1">
      <alignment vertical="center"/>
    </xf>
    <xf numFmtId="171" fontId="12" fillId="0" borderId="0" xfId="0" applyNumberFormat="1" applyFont="1" applyBorder="1" applyAlignment="1">
      <alignment horizontal="right" vertical="center" wrapText="1"/>
    </xf>
    <xf numFmtId="0" fontId="226" fillId="24" borderId="0" xfId="0" applyFont="1" applyFill="1" applyBorder="1"/>
    <xf numFmtId="171" fontId="84" fillId="24" borderId="0" xfId="0" applyNumberFormat="1" applyFont="1" applyFill="1" applyBorder="1" applyAlignment="1">
      <alignment horizontal="center" vertical="top" wrapText="1"/>
    </xf>
    <xf numFmtId="0" fontId="19" fillId="24" borderId="0" xfId="0" applyFont="1" applyFill="1" applyBorder="1" applyAlignment="1">
      <alignment vertical="center"/>
    </xf>
    <xf numFmtId="172" fontId="111" fillId="24" borderId="0" xfId="0" applyNumberFormat="1" applyFont="1" applyFill="1" applyBorder="1"/>
    <xf numFmtId="172" fontId="178" fillId="24" borderId="0" xfId="0" applyNumberFormat="1" applyFont="1" applyFill="1" applyBorder="1" applyAlignment="1">
      <alignment horizontal="center" vertical="center"/>
    </xf>
    <xf numFmtId="0" fontId="18" fillId="0" borderId="0" xfId="0" applyFont="1" applyBorder="1" applyAlignment="1">
      <alignment horizontal="left" vertical="center"/>
    </xf>
    <xf numFmtId="0" fontId="228" fillId="0" borderId="0" xfId="0" applyFont="1" applyBorder="1" applyAlignment="1">
      <alignment horizontal="left" vertical="center" wrapText="1"/>
    </xf>
    <xf numFmtId="165" fontId="10" fillId="17" borderId="0" xfId="0" applyNumberFormat="1" applyFont="1" applyFill="1" applyBorder="1" applyAlignment="1">
      <alignment horizontal="center" vertical="center" wrapText="1"/>
    </xf>
    <xf numFmtId="0" fontId="10" fillId="17" borderId="0" xfId="0" applyFont="1" applyFill="1" applyBorder="1" applyAlignment="1">
      <alignment horizontal="left" vertical="center" wrapText="1"/>
    </xf>
    <xf numFmtId="176" fontId="10" fillId="17" borderId="0" xfId="0" applyNumberFormat="1" applyFont="1" applyFill="1" applyBorder="1" applyAlignment="1">
      <alignment horizontal="left" vertical="center" wrapText="1"/>
    </xf>
    <xf numFmtId="0" fontId="15" fillId="33" borderId="0" xfId="0" applyFont="1" applyFill="1" applyBorder="1" applyAlignment="1">
      <alignment horizontal="center" vertical="center" wrapText="1"/>
    </xf>
    <xf numFmtId="0" fontId="15" fillId="33" borderId="0" xfId="0" applyFont="1" applyFill="1" applyBorder="1" applyAlignment="1">
      <alignment horizontal="left" vertical="center" wrapText="1"/>
    </xf>
    <xf numFmtId="171" fontId="11" fillId="24" borderId="0" xfId="0" applyNumberFormat="1" applyFont="1" applyFill="1" applyBorder="1" applyAlignment="1">
      <alignment horizontal="center" vertical="center" wrapText="1"/>
    </xf>
    <xf numFmtId="0" fontId="11" fillId="24" borderId="0" xfId="0" applyFont="1" applyFill="1" applyBorder="1" applyAlignment="1">
      <alignment horizontal="left" vertical="center" wrapText="1"/>
    </xf>
    <xf numFmtId="176" fontId="11" fillId="24" borderId="0" xfId="0" applyNumberFormat="1" applyFont="1" applyFill="1" applyBorder="1" applyAlignment="1">
      <alignment horizontal="left" vertical="center" wrapText="1"/>
    </xf>
    <xf numFmtId="173" fontId="13" fillId="0" borderId="0" xfId="0" applyNumberFormat="1" applyFont="1" applyBorder="1" applyAlignment="1">
      <alignment horizontal="center" vertical="center" wrapText="1"/>
    </xf>
    <xf numFmtId="171" fontId="13" fillId="0" borderId="0" xfId="0" applyNumberFormat="1" applyFont="1" applyBorder="1" applyAlignment="1">
      <alignment horizontal="left" vertical="center" wrapText="1"/>
    </xf>
    <xf numFmtId="171" fontId="16" fillId="2" borderId="0" xfId="0" applyNumberFormat="1" applyFont="1" applyFill="1" applyBorder="1" applyAlignment="1">
      <alignment horizontal="center" vertical="center" wrapText="1"/>
    </xf>
    <xf numFmtId="0" fontId="16" fillId="2" borderId="0" xfId="0" applyFont="1" applyFill="1" applyBorder="1" applyAlignment="1">
      <alignment horizontal="left" vertical="center" wrapText="1"/>
    </xf>
    <xf numFmtId="171" fontId="16" fillId="2" borderId="0" xfId="0" applyNumberFormat="1" applyFont="1" applyFill="1" applyBorder="1" applyAlignment="1">
      <alignment horizontal="left" vertical="center" wrapText="1"/>
    </xf>
    <xf numFmtId="171" fontId="13" fillId="0" borderId="0" xfId="0" applyNumberFormat="1" applyFont="1" applyBorder="1" applyAlignment="1">
      <alignment horizontal="center" vertical="center" wrapText="1"/>
    </xf>
    <xf numFmtId="173" fontId="13" fillId="0" borderId="0" xfId="0" applyNumberFormat="1" applyFont="1" applyBorder="1" applyAlignment="1">
      <alignment horizontal="left" vertical="center" wrapText="1"/>
    </xf>
    <xf numFmtId="0" fontId="229" fillId="0" borderId="0" xfId="0" applyFont="1" applyBorder="1" applyAlignment="1">
      <alignment horizontal="left" vertical="center" wrapText="1"/>
    </xf>
    <xf numFmtId="0" fontId="87" fillId="57" borderId="0" xfId="0" applyFont="1" applyFill="1" applyBorder="1" applyAlignment="1">
      <alignment vertical="center" wrapText="1"/>
    </xf>
    <xf numFmtId="0" fontId="230" fillId="57" borderId="0" xfId="0" applyFont="1" applyFill="1" applyBorder="1" applyAlignment="1">
      <alignment vertical="center" wrapText="1"/>
    </xf>
    <xf numFmtId="0" fontId="17" fillId="27" borderId="0" xfId="0" applyFont="1" applyFill="1" applyBorder="1" applyAlignment="1">
      <alignment horizontal="center" vertical="center" wrapText="1"/>
    </xf>
    <xf numFmtId="173" fontId="17" fillId="27" borderId="0" xfId="0" applyNumberFormat="1" applyFont="1" applyFill="1" applyBorder="1" applyAlignment="1">
      <alignment horizontal="center" vertical="center" wrapText="1"/>
    </xf>
    <xf numFmtId="172" fontId="13" fillId="0" borderId="0" xfId="0" applyNumberFormat="1" applyFont="1" applyBorder="1" applyAlignment="1">
      <alignment horizontal="left" vertical="center" wrapText="1"/>
    </xf>
    <xf numFmtId="171" fontId="87" fillId="57" borderId="0" xfId="0" applyNumberFormat="1" applyFont="1" applyFill="1" applyBorder="1" applyAlignment="1">
      <alignment horizontal="center" vertical="center"/>
    </xf>
    <xf numFmtId="171" fontId="4" fillId="0" borderId="0" xfId="0" applyNumberFormat="1" applyFont="1" applyBorder="1" applyAlignment="1">
      <alignment horizontal="center" vertical="center"/>
    </xf>
    <xf numFmtId="171" fontId="87" fillId="24" borderId="0" xfId="0" applyNumberFormat="1" applyFont="1" applyFill="1" applyBorder="1" applyAlignment="1">
      <alignment horizontal="center" vertical="center"/>
    </xf>
    <xf numFmtId="0" fontId="9" fillId="0" borderId="0" xfId="0" applyFont="1" applyBorder="1"/>
    <xf numFmtId="172" fontId="13" fillId="0" borderId="0" xfId="0" applyNumberFormat="1" applyFont="1" applyBorder="1" applyAlignment="1">
      <alignment horizontal="center" vertical="center" wrapText="1"/>
    </xf>
    <xf numFmtId="164" fontId="13" fillId="0" borderId="0" xfId="0" applyNumberFormat="1" applyFont="1" applyBorder="1" applyAlignment="1">
      <alignment horizontal="center" vertical="center" wrapText="1"/>
    </xf>
    <xf numFmtId="164" fontId="13" fillId="0" borderId="0" xfId="0" applyNumberFormat="1" applyFont="1" applyBorder="1" applyAlignment="1">
      <alignment horizontal="left" vertical="center" wrapText="1"/>
    </xf>
    <xf numFmtId="0" fontId="231" fillId="0" borderId="0" xfId="0" applyFont="1" applyBorder="1" applyAlignment="1">
      <alignment wrapText="1"/>
    </xf>
    <xf numFmtId="0" fontId="171" fillId="24" borderId="0" xfId="0" applyFont="1" applyFill="1" applyBorder="1" applyAlignment="1">
      <alignment wrapText="1"/>
    </xf>
    <xf numFmtId="0" fontId="92" fillId="57" borderId="0" xfId="0" applyFont="1" applyFill="1" applyBorder="1" applyAlignment="1">
      <alignment wrapText="1"/>
    </xf>
    <xf numFmtId="0" fontId="87" fillId="57" borderId="0" xfId="0" applyFont="1" applyFill="1" applyBorder="1"/>
    <xf numFmtId="177" fontId="13" fillId="0" borderId="0" xfId="0" applyNumberFormat="1" applyFont="1" applyBorder="1" applyAlignment="1">
      <alignment horizontal="center" vertical="center" wrapText="1"/>
    </xf>
    <xf numFmtId="0" fontId="87" fillId="0" borderId="0" xfId="0" applyFont="1" applyBorder="1"/>
    <xf numFmtId="0" fontId="87" fillId="24" borderId="0" xfId="0" applyFont="1" applyFill="1" applyBorder="1" applyAlignment="1">
      <alignment horizontal="left" wrapText="1"/>
    </xf>
    <xf numFmtId="0" fontId="87" fillId="57" borderId="0" xfId="0" applyFont="1" applyFill="1" applyBorder="1" applyAlignment="1">
      <alignment wrapText="1"/>
    </xf>
    <xf numFmtId="0" fontId="232" fillId="0" borderId="0" xfId="0" applyFont="1" applyBorder="1" applyAlignment="1">
      <alignment horizontal="center" wrapText="1"/>
    </xf>
    <xf numFmtId="167" fontId="13" fillId="0" borderId="0" xfId="0" applyNumberFormat="1" applyFont="1" applyBorder="1" applyAlignment="1">
      <alignment horizontal="center" vertical="center" wrapText="1"/>
    </xf>
    <xf numFmtId="0" fontId="233" fillId="24" borderId="0" xfId="0" applyFont="1" applyFill="1" applyBorder="1"/>
    <xf numFmtId="178" fontId="13" fillId="0" borderId="0" xfId="0" applyNumberFormat="1" applyFont="1" applyBorder="1" applyAlignment="1">
      <alignment horizontal="left" vertical="center" wrapText="1"/>
    </xf>
    <xf numFmtId="0" fontId="84" fillId="24" borderId="0" xfId="0" applyFont="1" applyFill="1" applyBorder="1" applyAlignment="1">
      <alignment vertical="center"/>
    </xf>
    <xf numFmtId="179" fontId="12" fillId="0" borderId="0" xfId="0" applyNumberFormat="1" applyFont="1" applyBorder="1" applyAlignment="1">
      <alignment horizontal="center" vertical="center"/>
    </xf>
    <xf numFmtId="165" fontId="12" fillId="0" borderId="0" xfId="0" applyNumberFormat="1" applyFont="1" applyBorder="1" applyAlignment="1">
      <alignment horizontal="left" vertical="center"/>
    </xf>
    <xf numFmtId="0" fontId="235" fillId="0" borderId="0" xfId="0" applyFont="1" applyBorder="1" applyAlignment="1">
      <alignment horizontal="left" vertical="center"/>
    </xf>
    <xf numFmtId="0" fontId="236" fillId="0" borderId="0" xfId="0" applyFont="1" applyBorder="1" applyAlignment="1">
      <alignment vertical="center"/>
    </xf>
    <xf numFmtId="180" fontId="12" fillId="0" borderId="0" xfId="0" applyNumberFormat="1" applyFont="1" applyBorder="1" applyAlignment="1">
      <alignment horizontal="center" vertical="center"/>
    </xf>
    <xf numFmtId="181" fontId="12" fillId="0" borderId="0" xfId="0" applyNumberFormat="1" applyFont="1" applyBorder="1" applyAlignment="1">
      <alignment horizontal="center" vertical="center"/>
    </xf>
    <xf numFmtId="181" fontId="12" fillId="46" borderId="0" xfId="0" applyNumberFormat="1" applyFont="1" applyFill="1" applyBorder="1" applyAlignment="1">
      <alignment horizontal="center" vertical="center"/>
    </xf>
    <xf numFmtId="177" fontId="12" fillId="0" borderId="0" xfId="0" applyNumberFormat="1" applyFont="1" applyBorder="1" applyAlignment="1">
      <alignment horizontal="center" vertical="center"/>
    </xf>
    <xf numFmtId="165" fontId="12" fillId="6" borderId="0" xfId="0" applyNumberFormat="1" applyFont="1" applyFill="1" applyBorder="1" applyAlignment="1">
      <alignment horizontal="center" vertical="center"/>
    </xf>
    <xf numFmtId="165" fontId="12" fillId="47" borderId="0" xfId="0" applyNumberFormat="1" applyFont="1" applyFill="1" applyBorder="1" applyAlignment="1">
      <alignment horizontal="center" vertical="center"/>
    </xf>
    <xf numFmtId="170" fontId="12" fillId="7" borderId="0" xfId="0" applyNumberFormat="1" applyFont="1" applyFill="1" applyBorder="1" applyAlignment="1">
      <alignment horizontal="center" vertical="center"/>
    </xf>
    <xf numFmtId="170" fontId="12" fillId="48" borderId="0" xfId="0" applyNumberFormat="1" applyFont="1" applyFill="1" applyBorder="1" applyAlignment="1">
      <alignment horizontal="center" vertical="center"/>
    </xf>
    <xf numFmtId="170" fontId="92" fillId="0" borderId="0" xfId="0" applyNumberFormat="1" applyFont="1" applyBorder="1" applyAlignment="1">
      <alignment horizontal="center"/>
    </xf>
    <xf numFmtId="0" fontId="92" fillId="0" borderId="0" xfId="0" applyFont="1" applyBorder="1" applyAlignment="1">
      <alignment horizontal="center"/>
    </xf>
    <xf numFmtId="0" fontId="92" fillId="0" borderId="0" xfId="0" applyFont="1" applyBorder="1"/>
    <xf numFmtId="182" fontId="12" fillId="0" borderId="0" xfId="0" applyNumberFormat="1" applyFont="1" applyBorder="1" applyAlignment="1">
      <alignment horizontal="center" vertical="center"/>
    </xf>
    <xf numFmtId="170" fontId="12" fillId="15" borderId="0" xfId="0" applyNumberFormat="1" applyFont="1" applyFill="1" applyBorder="1" applyAlignment="1">
      <alignment horizontal="center" vertical="center"/>
    </xf>
    <xf numFmtId="0" fontId="237" fillId="0" borderId="0" xfId="0" applyFont="1" applyBorder="1" applyAlignment="1">
      <alignment horizontal="center" vertical="center"/>
    </xf>
    <xf numFmtId="0" fontId="122" fillId="0" borderId="0" xfId="0" applyFont="1" applyBorder="1" applyAlignment="1">
      <alignment horizontal="left" vertical="center"/>
    </xf>
    <xf numFmtId="0" fontId="167" fillId="0" borderId="0" xfId="0" applyFont="1" applyBorder="1" applyAlignment="1">
      <alignment horizontal="center" vertical="center"/>
    </xf>
    <xf numFmtId="0" fontId="167" fillId="0" borderId="0" xfId="0" applyFont="1" applyBorder="1" applyAlignment="1">
      <alignment horizontal="left" vertical="center"/>
    </xf>
    <xf numFmtId="0" fontId="122" fillId="0" borderId="0" xfId="0" applyFont="1" applyBorder="1" applyAlignment="1">
      <alignment horizontal="center" vertical="center"/>
    </xf>
    <xf numFmtId="0" fontId="122" fillId="24" borderId="0" xfId="0" applyFont="1" applyFill="1" applyBorder="1" applyAlignment="1">
      <alignment vertical="center"/>
    </xf>
    <xf numFmtId="0" fontId="18" fillId="24" borderId="0" xfId="0" applyFont="1" applyFill="1" applyBorder="1" applyAlignment="1">
      <alignment vertical="center" wrapText="1"/>
    </xf>
    <xf numFmtId="0" fontId="12" fillId="3" borderId="0" xfId="0" applyFont="1" applyFill="1" applyBorder="1" applyAlignment="1">
      <alignment vertical="center" wrapText="1"/>
    </xf>
    <xf numFmtId="0" fontId="12" fillId="3" borderId="0" xfId="0" applyFont="1" applyFill="1" applyBorder="1" applyAlignment="1">
      <alignment vertical="center"/>
    </xf>
    <xf numFmtId="164" fontId="12" fillId="0" borderId="0" xfId="0" applyNumberFormat="1" applyFont="1" applyBorder="1" applyAlignment="1">
      <alignment horizontal="center"/>
    </xf>
    <xf numFmtId="0" fontId="12" fillId="0" borderId="0" xfId="0" applyFont="1" applyBorder="1" applyAlignment="1">
      <alignment horizontal="center"/>
    </xf>
    <xf numFmtId="0" fontId="20" fillId="0" borderId="0" xfId="0" applyFont="1" applyBorder="1"/>
    <xf numFmtId="0" fontId="18" fillId="0" borderId="0" xfId="0" applyFont="1" applyBorder="1" applyAlignment="1">
      <alignment horizontal="right"/>
    </xf>
    <xf numFmtId="165" fontId="12" fillId="8" borderId="0" xfId="0" applyNumberFormat="1" applyFont="1" applyFill="1" applyBorder="1" applyAlignment="1">
      <alignment horizontal="center"/>
    </xf>
    <xf numFmtId="180" fontId="12" fillId="46" borderId="0" xfId="0" applyNumberFormat="1" applyFont="1" applyFill="1" applyBorder="1" applyAlignment="1">
      <alignment horizontal="center" vertical="center"/>
    </xf>
    <xf numFmtId="1" fontId="18" fillId="0" borderId="0" xfId="0" applyNumberFormat="1" applyFont="1" applyBorder="1" applyAlignment="1">
      <alignment horizontal="center"/>
    </xf>
    <xf numFmtId="0" fontId="84" fillId="0" borderId="0" xfId="0" applyFont="1" applyBorder="1" applyAlignment="1">
      <alignment horizontal="left" vertical="center"/>
    </xf>
    <xf numFmtId="165" fontId="12" fillId="0" borderId="0" xfId="0" applyNumberFormat="1" applyFont="1" applyBorder="1" applyAlignment="1">
      <alignment horizontal="center"/>
    </xf>
    <xf numFmtId="0" fontId="19" fillId="0" borderId="0" xfId="0" applyFont="1" applyBorder="1"/>
    <xf numFmtId="164" fontId="12" fillId="7" borderId="0" xfId="0" applyNumberFormat="1" applyFont="1" applyFill="1" applyBorder="1" applyAlignment="1">
      <alignment horizontal="center" vertical="center"/>
    </xf>
    <xf numFmtId="0" fontId="240" fillId="0" borderId="0" xfId="0" applyFont="1" applyBorder="1" applyAlignment="1">
      <alignment vertical="center"/>
    </xf>
    <xf numFmtId="0" fontId="11" fillId="0" borderId="0" xfId="0" applyFont="1" applyBorder="1"/>
    <xf numFmtId="165" fontId="12" fillId="34" borderId="0" xfId="0" applyNumberFormat="1" applyFont="1" applyFill="1" applyBorder="1" applyAlignment="1">
      <alignment horizontal="center"/>
    </xf>
    <xf numFmtId="165" fontId="12" fillId="34" borderId="0" xfId="0" applyNumberFormat="1" applyFont="1" applyFill="1" applyBorder="1" applyAlignment="1">
      <alignment horizontal="center" vertical="center" wrapText="1"/>
    </xf>
    <xf numFmtId="165" fontId="12" fillId="10" borderId="0" xfId="0" applyNumberFormat="1" applyFont="1" applyFill="1" applyBorder="1" applyAlignment="1">
      <alignment horizontal="center" vertical="center" wrapText="1"/>
    </xf>
    <xf numFmtId="165" fontId="12" fillId="10" borderId="0" xfId="0" applyNumberFormat="1" applyFont="1" applyFill="1" applyBorder="1" applyAlignment="1">
      <alignment horizontal="center" vertical="center"/>
    </xf>
    <xf numFmtId="0" fontId="6" fillId="0" borderId="0" xfId="0" applyFont="1" applyBorder="1" applyAlignment="1">
      <alignment vertical="center" wrapText="1"/>
    </xf>
    <xf numFmtId="165" fontId="12" fillId="10" borderId="0" xfId="0" applyNumberFormat="1" applyFont="1" applyFill="1" applyBorder="1" applyAlignment="1">
      <alignment horizontal="center"/>
    </xf>
    <xf numFmtId="170" fontId="12" fillId="10" borderId="0" xfId="0" applyNumberFormat="1" applyFont="1" applyFill="1" applyBorder="1" applyAlignment="1">
      <alignment horizontal="center" vertical="center"/>
    </xf>
    <xf numFmtId="169" fontId="12" fillId="0" borderId="0" xfId="0" applyNumberFormat="1" applyFont="1" applyBorder="1" applyAlignment="1">
      <alignment horizontal="center" vertical="center"/>
    </xf>
    <xf numFmtId="170" fontId="12" fillId="0" borderId="0" xfId="0" applyNumberFormat="1" applyFont="1" applyBorder="1" applyAlignment="1">
      <alignment horizontal="center"/>
    </xf>
    <xf numFmtId="170" fontId="12" fillId="9" borderId="0" xfId="0" applyNumberFormat="1" applyFont="1" applyFill="1" applyBorder="1" applyAlignment="1">
      <alignment horizontal="center" vertical="center"/>
    </xf>
    <xf numFmtId="165" fontId="12" fillId="9" borderId="0" xfId="0" applyNumberFormat="1" applyFont="1" applyFill="1" applyBorder="1" applyAlignment="1">
      <alignment horizontal="center" vertical="center"/>
    </xf>
    <xf numFmtId="165" fontId="12" fillId="9" borderId="0" xfId="0" applyNumberFormat="1" applyFont="1" applyFill="1" applyBorder="1" applyAlignment="1">
      <alignment horizontal="center" vertical="center" wrapText="1"/>
    </xf>
    <xf numFmtId="165" fontId="19" fillId="0" borderId="0" xfId="0" applyNumberFormat="1" applyFont="1" applyBorder="1" applyAlignment="1">
      <alignment horizontal="center" vertical="center"/>
    </xf>
    <xf numFmtId="175" fontId="11" fillId="0" borderId="0" xfId="0" applyNumberFormat="1" applyFont="1" applyBorder="1" applyAlignment="1">
      <alignment horizontal="right" vertical="center"/>
    </xf>
    <xf numFmtId="0" fontId="242" fillId="0" borderId="0" xfId="0" applyFont="1" applyBorder="1"/>
    <xf numFmtId="0" fontId="243" fillId="24" borderId="0" xfId="0" applyFont="1" applyFill="1" applyBorder="1"/>
    <xf numFmtId="0" fontId="244" fillId="0" borderId="0" xfId="0" applyFont="1" applyBorder="1"/>
    <xf numFmtId="0" fontId="244" fillId="0" borderId="0" xfId="0" applyFont="1" applyBorder="1" applyAlignment="1">
      <alignment vertical="center"/>
    </xf>
    <xf numFmtId="0" fontId="11" fillId="24" borderId="0" xfId="0" applyFont="1" applyFill="1" applyBorder="1" applyAlignment="1">
      <alignment horizontal="left"/>
    </xf>
    <xf numFmtId="0" fontId="245" fillId="0" borderId="0" xfId="0" applyFont="1" applyBorder="1"/>
    <xf numFmtId="0" fontId="10" fillId="0" borderId="0" xfId="0" applyFont="1" applyBorder="1" applyAlignment="1">
      <alignment vertical="center" wrapText="1"/>
    </xf>
    <xf numFmtId="0" fontId="246" fillId="0" borderId="0" xfId="0" applyFont="1" applyBorder="1" applyAlignment="1">
      <alignment horizontal="left" vertical="center"/>
    </xf>
    <xf numFmtId="0" fontId="247" fillId="0" borderId="0" xfId="0" applyFont="1" applyBorder="1"/>
    <xf numFmtId="0" fontId="11" fillId="0" borderId="0" xfId="0" applyFont="1" applyBorder="1" applyAlignment="1">
      <alignment horizontal="right" vertical="center"/>
    </xf>
    <xf numFmtId="0" fontId="248" fillId="0" borderId="0" xfId="0" applyFont="1" applyBorder="1"/>
    <xf numFmtId="0" fontId="249" fillId="0" borderId="0" xfId="0" applyFont="1" applyBorder="1"/>
    <xf numFmtId="0" fontId="10" fillId="0" borderId="0" xfId="0" applyFont="1" applyBorder="1" applyAlignment="1">
      <alignment horizontal="center" vertical="center"/>
    </xf>
    <xf numFmtId="0" fontId="10" fillId="21" borderId="0" xfId="0" applyFont="1" applyFill="1" applyBorder="1" applyAlignment="1">
      <alignment horizontal="center" vertical="center" wrapText="1"/>
    </xf>
    <xf numFmtId="0" fontId="10" fillId="21" borderId="0" xfId="0" applyFont="1" applyFill="1" applyBorder="1" applyAlignment="1">
      <alignment horizontal="right" vertical="center"/>
    </xf>
    <xf numFmtId="0" fontId="10" fillId="0" borderId="0" xfId="0" applyFont="1" applyBorder="1" applyAlignment="1">
      <alignment horizontal="left" vertical="center"/>
    </xf>
    <xf numFmtId="175" fontId="11" fillId="15" borderId="0" xfId="0" applyNumberFormat="1" applyFont="1" applyFill="1" applyBorder="1" applyAlignment="1">
      <alignment horizontal="right"/>
    </xf>
    <xf numFmtId="0" fontId="11" fillId="15" borderId="0" xfId="0" applyFont="1" applyFill="1" applyBorder="1" applyAlignment="1">
      <alignment vertical="center"/>
    </xf>
    <xf numFmtId="0" fontId="13" fillId="15" borderId="0" xfId="0" applyFont="1" applyFill="1" applyBorder="1" applyAlignment="1">
      <alignment vertical="center"/>
    </xf>
    <xf numFmtId="171" fontId="11" fillId="0" borderId="0" xfId="0" applyNumberFormat="1" applyFont="1" applyBorder="1" applyAlignment="1">
      <alignment vertical="center"/>
    </xf>
    <xf numFmtId="175" fontId="11" fillId="0" borderId="0" xfId="0" applyNumberFormat="1" applyFont="1" applyBorder="1" applyAlignment="1">
      <alignment horizontal="right"/>
    </xf>
    <xf numFmtId="0" fontId="250" fillId="0" borderId="0" xfId="0" applyFont="1" applyBorder="1" applyAlignment="1">
      <alignment horizontal="center" vertical="center"/>
    </xf>
    <xf numFmtId="0" fontId="251" fillId="0" borderId="0" xfId="0" applyFont="1" applyBorder="1" applyAlignment="1">
      <alignment horizontal="center" vertical="center"/>
    </xf>
    <xf numFmtId="0" fontId="11" fillId="0" borderId="40" xfId="0" applyFont="1" applyBorder="1" applyAlignment="1">
      <alignment vertical="center" wrapText="1"/>
    </xf>
    <xf numFmtId="0" fontId="11" fillId="0" borderId="40" xfId="0" applyFont="1" applyBorder="1" applyAlignment="1">
      <alignment horizontal="center" vertical="center" wrapText="1"/>
    </xf>
    <xf numFmtId="175" fontId="11" fillId="0" borderId="40" xfId="0" applyNumberFormat="1" applyFont="1" applyBorder="1" applyAlignment="1">
      <alignment horizontal="right" vertical="center"/>
    </xf>
    <xf numFmtId="0" fontId="13" fillId="0" borderId="0" xfId="0" applyFont="1" applyBorder="1" applyAlignment="1">
      <alignment horizontal="left" vertical="center"/>
    </xf>
    <xf numFmtId="0" fontId="24" fillId="49" borderId="0" xfId="0" applyFont="1" applyFill="1" applyBorder="1" applyAlignment="1">
      <alignment vertical="center" wrapText="1"/>
    </xf>
    <xf numFmtId="0" fontId="24" fillId="49" borderId="0" xfId="0" applyFont="1" applyFill="1" applyBorder="1" applyAlignment="1">
      <alignment horizontal="center" vertical="center" wrapText="1"/>
    </xf>
    <xf numFmtId="175" fontId="24" fillId="49" borderId="0" xfId="0" applyNumberFormat="1" applyFont="1" applyFill="1" applyBorder="1" applyAlignment="1">
      <alignment horizontal="right" vertical="center"/>
    </xf>
    <xf numFmtId="0" fontId="24" fillId="49" borderId="40" xfId="0" applyFont="1" applyFill="1" applyBorder="1" applyAlignment="1">
      <alignment vertical="center" wrapText="1"/>
    </xf>
    <xf numFmtId="0" fontId="24" fillId="49" borderId="40" xfId="0" applyFont="1" applyFill="1" applyBorder="1" applyAlignment="1">
      <alignment horizontal="center" vertical="center" wrapText="1"/>
    </xf>
    <xf numFmtId="175" fontId="24" fillId="49" borderId="40" xfId="0" applyNumberFormat="1" applyFont="1" applyFill="1" applyBorder="1" applyAlignment="1">
      <alignment horizontal="right" vertical="center"/>
    </xf>
    <xf numFmtId="0" fontId="24" fillId="49" borderId="0" xfId="0" applyFont="1" applyFill="1" applyBorder="1"/>
    <xf numFmtId="0" fontId="24" fillId="49" borderId="0" xfId="0" applyFont="1" applyFill="1" applyBorder="1" applyAlignment="1">
      <alignment horizontal="center" vertical="center"/>
    </xf>
    <xf numFmtId="175" fontId="24" fillId="49" borderId="0" xfId="0" applyNumberFormat="1" applyFont="1" applyFill="1" applyBorder="1" applyAlignment="1">
      <alignment horizontal="right"/>
    </xf>
    <xf numFmtId="0" fontId="11" fillId="0" borderId="0" xfId="0" applyFont="1" applyBorder="1" applyAlignment="1">
      <alignment horizontal="right"/>
    </xf>
    <xf numFmtId="0" fontId="11" fillId="0" borderId="40" xfId="0" applyFont="1" applyBorder="1"/>
    <xf numFmtId="0" fontId="11" fillId="0" borderId="40" xfId="0" applyFont="1" applyBorder="1" applyAlignment="1">
      <alignment horizontal="center" vertical="center"/>
    </xf>
    <xf numFmtId="0" fontId="11" fillId="0" borderId="40" xfId="0" applyFont="1" applyBorder="1" applyAlignment="1">
      <alignment horizontal="right"/>
    </xf>
    <xf numFmtId="175" fontId="11" fillId="0" borderId="0" xfId="0" applyNumberFormat="1" applyFont="1" applyBorder="1" applyAlignment="1">
      <alignment horizontal="right" vertical="center" wrapText="1"/>
    </xf>
    <xf numFmtId="0" fontId="11" fillId="22" borderId="0" xfId="0" applyFont="1" applyFill="1" applyBorder="1" applyAlignment="1">
      <alignment horizontal="right"/>
    </xf>
    <xf numFmtId="0" fontId="11" fillId="22" borderId="0" xfId="0" applyFont="1" applyFill="1" applyBorder="1" applyAlignment="1">
      <alignment horizontal="left"/>
    </xf>
    <xf numFmtId="0" fontId="252" fillId="0" borderId="0" xfId="0" applyFont="1" applyBorder="1" applyAlignment="1">
      <alignment vertical="center"/>
    </xf>
    <xf numFmtId="0" fontId="253" fillId="0" borderId="0" xfId="0" applyFont="1" applyBorder="1" applyAlignment="1">
      <alignment vertical="center" wrapText="1"/>
    </xf>
    <xf numFmtId="171" fontId="11" fillId="0" borderId="0" xfId="0" applyNumberFormat="1" applyFont="1" applyBorder="1" applyAlignment="1">
      <alignment horizontal="right" vertical="center"/>
    </xf>
    <xf numFmtId="0" fontId="24" fillId="0" borderId="0" xfId="0" applyFont="1" applyBorder="1" applyAlignment="1">
      <alignment vertical="center" wrapText="1"/>
    </xf>
    <xf numFmtId="0" fontId="24" fillId="0" borderId="0" xfId="0" applyFont="1" applyBorder="1" applyAlignment="1">
      <alignment horizontal="center" vertical="center"/>
    </xf>
    <xf numFmtId="0" fontId="254" fillId="0" borderId="0" xfId="0" applyFont="1" applyBorder="1" applyAlignment="1">
      <alignment vertical="center" wrapText="1"/>
    </xf>
    <xf numFmtId="0" fontId="24" fillId="0" borderId="0" xfId="0" applyFont="1" applyBorder="1" applyAlignment="1">
      <alignment horizontal="center" vertical="center" wrapText="1"/>
    </xf>
    <xf numFmtId="175" fontId="24" fillId="0" borderId="0" xfId="0" applyNumberFormat="1" applyFont="1" applyBorder="1" applyAlignment="1">
      <alignment horizontal="right"/>
    </xf>
    <xf numFmtId="0" fontId="255" fillId="24" borderId="0" xfId="0" applyFont="1" applyFill="1" applyBorder="1" applyAlignment="1">
      <alignment vertical="center"/>
    </xf>
    <xf numFmtId="0" fontId="11" fillId="24" borderId="0" xfId="0" applyFont="1" applyFill="1" applyBorder="1" applyAlignment="1">
      <alignment vertical="center"/>
    </xf>
    <xf numFmtId="0" fontId="11" fillId="24" borderId="0" xfId="0" applyFont="1" applyFill="1" applyBorder="1" applyAlignment="1">
      <alignment vertical="center" wrapText="1"/>
    </xf>
    <xf numFmtId="0" fontId="11" fillId="24" borderId="0" xfId="0" applyFont="1" applyFill="1" applyBorder="1" applyAlignment="1">
      <alignment horizontal="center" vertical="center" wrapText="1"/>
    </xf>
    <xf numFmtId="0" fontId="11" fillId="24" borderId="0" xfId="0" applyFont="1" applyFill="1" applyBorder="1" applyAlignment="1">
      <alignment horizontal="right"/>
    </xf>
    <xf numFmtId="0" fontId="256" fillId="24" borderId="0" xfId="0" applyFont="1" applyFill="1" applyBorder="1" applyAlignment="1">
      <alignment vertical="center"/>
    </xf>
    <xf numFmtId="0" fontId="13" fillId="24" borderId="0" xfId="0" applyFont="1" applyFill="1" applyBorder="1"/>
    <xf numFmtId="0" fontId="13" fillId="24" borderId="0" xfId="0" applyFont="1" applyFill="1" applyBorder="1" applyAlignment="1">
      <alignment vertical="center"/>
    </xf>
    <xf numFmtId="0" fontId="257" fillId="0" borderId="0" xfId="0" applyFont="1" applyBorder="1" applyAlignment="1">
      <alignment vertical="center"/>
    </xf>
    <xf numFmtId="0" fontId="21" fillId="0" borderId="0" xfId="0" applyFont="1" applyBorder="1"/>
    <xf numFmtId="0" fontId="21" fillId="0" borderId="0" xfId="0" applyFont="1" applyBorder="1" applyAlignment="1">
      <alignment vertical="center"/>
    </xf>
    <xf numFmtId="0" fontId="258" fillId="0" borderId="0" xfId="0" applyFont="1" applyBorder="1" applyAlignment="1">
      <alignment horizontal="left" vertical="center"/>
    </xf>
    <xf numFmtId="0" fontId="11" fillId="36" borderId="0" xfId="0" applyFont="1" applyFill="1" applyBorder="1" applyAlignment="1">
      <alignment horizontal="right"/>
    </xf>
    <xf numFmtId="0" fontId="11" fillId="36" borderId="0" xfId="0" applyFont="1" applyFill="1" applyBorder="1" applyAlignment="1">
      <alignment horizontal="left"/>
    </xf>
    <xf numFmtId="0" fontId="13" fillId="36" borderId="0" xfId="0" applyFont="1" applyFill="1" applyBorder="1" applyAlignment="1">
      <alignment vertical="center"/>
    </xf>
    <xf numFmtId="0" fontId="11" fillId="9" borderId="0" xfId="0" applyFont="1" applyFill="1" applyBorder="1" applyAlignment="1">
      <alignment vertical="center"/>
    </xf>
    <xf numFmtId="0" fontId="11" fillId="24" borderId="0" xfId="0" applyFont="1" applyFill="1" applyBorder="1"/>
    <xf numFmtId="171" fontId="11" fillId="0" borderId="41" xfId="0" applyNumberFormat="1" applyFont="1" applyBorder="1" applyAlignment="1">
      <alignment vertical="center"/>
    </xf>
    <xf numFmtId="0" fontId="11" fillId="0" borderId="41" xfId="0" applyFont="1" applyBorder="1" applyAlignment="1">
      <alignment vertical="center" wrapText="1"/>
    </xf>
    <xf numFmtId="0" fontId="11" fillId="0" borderId="41" xfId="0" applyFont="1" applyBorder="1" applyAlignment="1">
      <alignment horizontal="center" vertical="center"/>
    </xf>
    <xf numFmtId="175" fontId="11" fillId="0" borderId="41" xfId="0" applyNumberFormat="1" applyFont="1" applyBorder="1" applyAlignment="1">
      <alignment horizontal="right"/>
    </xf>
    <xf numFmtId="0" fontId="11" fillId="0" borderId="41" xfId="0" applyFont="1" applyBorder="1" applyAlignment="1">
      <alignment vertical="center"/>
    </xf>
    <xf numFmtId="0" fontId="11" fillId="0" borderId="41" xfId="0" applyFont="1" applyBorder="1" applyAlignment="1">
      <alignment horizontal="right" vertical="center"/>
    </xf>
    <xf numFmtId="0" fontId="11" fillId="24" borderId="41" xfId="0" applyFont="1" applyFill="1" applyBorder="1" applyAlignment="1">
      <alignment vertical="center"/>
    </xf>
    <xf numFmtId="0" fontId="11" fillId="24" borderId="41" xfId="0" applyFont="1" applyFill="1" applyBorder="1" applyAlignment="1">
      <alignment vertical="center" wrapText="1"/>
    </xf>
    <xf numFmtId="0" fontId="11" fillId="24" borderId="41" xfId="0" applyFont="1" applyFill="1" applyBorder="1" applyAlignment="1">
      <alignment horizontal="center" vertical="center" wrapText="1"/>
    </xf>
    <xf numFmtId="0" fontId="11" fillId="24" borderId="41" xfId="0" applyFont="1" applyFill="1" applyBorder="1" applyAlignment="1">
      <alignment horizontal="right" vertical="center"/>
    </xf>
    <xf numFmtId="0" fontId="11" fillId="54" borderId="0" xfId="0" applyFont="1" applyFill="1" applyBorder="1" applyAlignment="1">
      <alignment horizontal="right"/>
    </xf>
    <xf numFmtId="0" fontId="11" fillId="54" borderId="0" xfId="0" applyFont="1" applyFill="1" applyBorder="1" applyAlignment="1">
      <alignment horizontal="left"/>
    </xf>
    <xf numFmtId="0" fontId="13" fillId="54" borderId="0" xfId="0" applyFont="1" applyFill="1" applyBorder="1"/>
    <xf numFmtId="172" fontId="13" fillId="0" borderId="0" xfId="0" applyNumberFormat="1" applyFont="1" applyBorder="1"/>
    <xf numFmtId="0" fontId="11" fillId="0" borderId="41" xfId="0" applyFont="1" applyBorder="1" applyAlignment="1">
      <alignment horizontal="center" vertical="center" wrapText="1"/>
    </xf>
    <xf numFmtId="175" fontId="11" fillId="0" borderId="41" xfId="0" applyNumberFormat="1" applyFont="1" applyBorder="1" applyAlignment="1">
      <alignment horizontal="right" vertical="center"/>
    </xf>
    <xf numFmtId="0" fontId="11" fillId="0" borderId="0" xfId="0" applyFont="1" applyBorder="1" applyAlignment="1">
      <alignment horizontal="right" vertical="center" wrapText="1"/>
    </xf>
    <xf numFmtId="0" fontId="11" fillId="52" borderId="0" xfId="0" applyFont="1" applyFill="1" applyBorder="1"/>
    <xf numFmtId="0" fontId="11" fillId="52" borderId="0" xfId="0" applyFont="1" applyFill="1" applyBorder="1" applyAlignment="1">
      <alignment vertical="center" wrapText="1"/>
    </xf>
    <xf numFmtId="0" fontId="11" fillId="52" borderId="0" xfId="0" applyFont="1" applyFill="1" applyBorder="1" applyAlignment="1">
      <alignment horizontal="center" vertical="center" wrapText="1"/>
    </xf>
    <xf numFmtId="0" fontId="11" fillId="52" borderId="0" xfId="0" applyFont="1" applyFill="1" applyBorder="1" applyAlignment="1">
      <alignment horizontal="right" vertical="center" wrapText="1"/>
    </xf>
    <xf numFmtId="0" fontId="11" fillId="0" borderId="41" xfId="0" applyFont="1" applyBorder="1" applyAlignment="1">
      <alignment horizontal="right" vertical="center" wrapText="1"/>
    </xf>
    <xf numFmtId="0" fontId="11" fillId="0" borderId="0" xfId="0" applyFont="1" applyBorder="1" applyAlignment="1">
      <alignment horizontal="right" wrapText="1"/>
    </xf>
    <xf numFmtId="0" fontId="11" fillId="39" borderId="0" xfId="0" applyFont="1" applyFill="1" applyBorder="1" applyAlignment="1">
      <alignment horizontal="right" vertical="center"/>
    </xf>
    <xf numFmtId="0" fontId="11" fillId="39" borderId="0" xfId="0" applyFont="1" applyFill="1" applyBorder="1" applyAlignment="1">
      <alignment horizontal="left" vertical="center"/>
    </xf>
    <xf numFmtId="0" fontId="13" fillId="39" borderId="0" xfId="0" applyFont="1" applyFill="1" applyBorder="1" applyAlignment="1">
      <alignment vertical="center"/>
    </xf>
    <xf numFmtId="0" fontId="11" fillId="0" borderId="40" xfId="0" applyFont="1" applyBorder="1" applyAlignment="1">
      <alignment vertical="center"/>
    </xf>
    <xf numFmtId="0" fontId="11" fillId="0" borderId="40" xfId="0" applyFont="1" applyBorder="1" applyAlignment="1">
      <alignment horizontal="right" vertical="center" wrapText="1"/>
    </xf>
    <xf numFmtId="0" fontId="11" fillId="15" borderId="0" xfId="0" applyFont="1" applyFill="1" applyBorder="1" applyAlignment="1">
      <alignment horizontal="left" vertical="center"/>
    </xf>
    <xf numFmtId="0" fontId="11" fillId="15" borderId="0" xfId="0" applyFont="1" applyFill="1" applyBorder="1"/>
    <xf numFmtId="0" fontId="11" fillId="15" borderId="0" xfId="0" applyFont="1" applyFill="1" applyBorder="1" applyAlignment="1">
      <alignment horizontal="center" vertical="center" wrapText="1"/>
    </xf>
    <xf numFmtId="0" fontId="259" fillId="15" borderId="0" xfId="0" applyFont="1" applyFill="1" applyBorder="1" applyAlignment="1">
      <alignment horizontal="right" vertical="center"/>
    </xf>
    <xf numFmtId="0" fontId="259" fillId="0" borderId="0" xfId="0" applyFont="1" applyBorder="1" applyAlignment="1">
      <alignment horizontal="center" vertical="center" wrapText="1"/>
    </xf>
    <xf numFmtId="171" fontId="11" fillId="0" borderId="42" xfId="0" applyNumberFormat="1" applyFont="1" applyBorder="1" applyAlignment="1">
      <alignment vertical="center"/>
    </xf>
    <xf numFmtId="0" fontId="11" fillId="0" borderId="42" xfId="0" applyFont="1" applyBorder="1" applyAlignment="1">
      <alignment vertical="center" wrapText="1"/>
    </xf>
    <xf numFmtId="0" fontId="11" fillId="0" borderId="42" xfId="0" applyFont="1" applyBorder="1" applyAlignment="1">
      <alignment horizontal="center" vertical="center" wrapText="1"/>
    </xf>
    <xf numFmtId="175" fontId="11" fillId="0" borderId="42" xfId="0" applyNumberFormat="1" applyFont="1" applyBorder="1" applyAlignment="1">
      <alignment horizontal="right" wrapText="1"/>
    </xf>
    <xf numFmtId="0" fontId="260" fillId="0" borderId="0" xfId="0" applyFont="1" applyBorder="1" applyAlignment="1">
      <alignment vertical="center"/>
    </xf>
    <xf numFmtId="0" fontId="260" fillId="0" borderId="0" xfId="0" applyFont="1" applyBorder="1" applyAlignment="1">
      <alignment vertical="center" wrapText="1"/>
    </xf>
    <xf numFmtId="0" fontId="260" fillId="0" borderId="0" xfId="0" applyFont="1" applyBorder="1" applyAlignment="1">
      <alignment horizontal="center" vertical="center" wrapText="1"/>
    </xf>
    <xf numFmtId="172" fontId="260" fillId="0" borderId="0" xfId="0" applyNumberFormat="1" applyFont="1" applyBorder="1" applyAlignment="1">
      <alignment horizontal="right" wrapText="1"/>
    </xf>
    <xf numFmtId="0" fontId="11" fillId="0" borderId="42" xfId="0" applyFont="1" applyBorder="1" applyAlignment="1">
      <alignment horizontal="right" wrapText="1"/>
    </xf>
    <xf numFmtId="0" fontId="260" fillId="0" borderId="0" xfId="0" applyFont="1" applyBorder="1" applyAlignment="1">
      <alignment horizontal="right" wrapText="1"/>
    </xf>
    <xf numFmtId="0" fontId="168" fillId="0" borderId="0" xfId="0" applyFont="1" applyBorder="1" applyAlignment="1">
      <alignment horizontal="left"/>
    </xf>
    <xf numFmtId="0" fontId="11" fillId="59" borderId="0" xfId="0" applyFont="1" applyFill="1" applyBorder="1" applyAlignment="1">
      <alignment horizontal="right" vertical="center"/>
    </xf>
    <xf numFmtId="0" fontId="11" fillId="59" borderId="0" xfId="0" applyFont="1" applyFill="1" applyBorder="1" applyAlignment="1">
      <alignment horizontal="left" vertical="center"/>
    </xf>
    <xf numFmtId="0" fontId="13" fillId="59" borderId="0" xfId="0" applyFont="1" applyFill="1" applyBorder="1" applyAlignment="1">
      <alignment vertical="center"/>
    </xf>
    <xf numFmtId="172" fontId="170" fillId="0" borderId="0" xfId="0" applyNumberFormat="1" applyFont="1" applyBorder="1"/>
    <xf numFmtId="0" fontId="261" fillId="0" borderId="0" xfId="0" applyFont="1" applyBorder="1" applyAlignment="1">
      <alignment vertical="center"/>
    </xf>
    <xf numFmtId="0" fontId="261" fillId="0" borderId="0" xfId="0" applyFont="1" applyBorder="1"/>
    <xf numFmtId="0" fontId="262" fillId="0" borderId="0" xfId="0" applyFont="1" applyBorder="1"/>
    <xf numFmtId="0" fontId="263" fillId="0" borderId="0" xfId="0" applyFont="1" applyBorder="1"/>
    <xf numFmtId="172" fontId="262" fillId="0" borderId="0" xfId="0" applyNumberFormat="1" applyFont="1" applyBorder="1"/>
    <xf numFmtId="0" fontId="170" fillId="0" borderId="40" xfId="0" applyFont="1" applyBorder="1"/>
    <xf numFmtId="0" fontId="4" fillId="0" borderId="40" xfId="0" applyFont="1" applyBorder="1"/>
    <xf numFmtId="172" fontId="170" fillId="0" borderId="40" xfId="0" applyNumberFormat="1" applyFont="1" applyBorder="1"/>
    <xf numFmtId="0" fontId="262" fillId="0" borderId="8" xfId="0" applyFont="1" applyBorder="1"/>
    <xf numFmtId="0" fontId="263" fillId="0" borderId="8" xfId="0" applyFont="1" applyBorder="1"/>
    <xf numFmtId="172" fontId="262" fillId="0" borderId="8" xfId="0" applyNumberFormat="1" applyFont="1" applyBorder="1"/>
    <xf numFmtId="0" fontId="74" fillId="5" borderId="0" xfId="0" applyFont="1" applyFill="1" applyBorder="1"/>
    <xf numFmtId="0" fontId="265" fillId="0" borderId="0" xfId="0" applyFont="1" applyBorder="1"/>
    <xf numFmtId="0" fontId="266" fillId="0" borderId="0" xfId="0" applyFont="1" applyBorder="1" applyAlignment="1">
      <alignment vertical="center" wrapText="1"/>
    </xf>
    <xf numFmtId="175" fontId="11" fillId="0" borderId="0" xfId="0" applyNumberFormat="1" applyFont="1" applyBorder="1" applyAlignment="1">
      <alignment horizontal="left" vertical="center"/>
    </xf>
    <xf numFmtId="167" fontId="267" fillId="0" borderId="0" xfId="0" applyNumberFormat="1" applyFont="1" applyBorder="1" applyAlignment="1">
      <alignment horizontal="center"/>
    </xf>
    <xf numFmtId="0" fontId="259" fillId="0" borderId="0" xfId="0" applyFont="1" applyBorder="1" applyAlignment="1">
      <alignment horizontal="center" vertical="center"/>
    </xf>
    <xf numFmtId="0" fontId="267" fillId="0" borderId="0" xfId="0" applyFont="1" applyBorder="1" applyAlignment="1">
      <alignment horizontal="left"/>
    </xf>
    <xf numFmtId="0" fontId="268" fillId="0" borderId="0" xfId="0" applyFont="1" applyBorder="1" applyAlignment="1">
      <alignment vertical="center"/>
    </xf>
    <xf numFmtId="0" fontId="269" fillId="0" borderId="0" xfId="0" applyFont="1" applyBorder="1" applyAlignment="1">
      <alignment horizontal="center" vertical="center"/>
    </xf>
    <xf numFmtId="0" fontId="239" fillId="0" borderId="0" xfId="0" applyFont="1" applyBorder="1" applyAlignment="1">
      <alignment horizontal="center" vertical="center"/>
    </xf>
    <xf numFmtId="0" fontId="270" fillId="0" borderId="0" xfId="0" applyFont="1" applyBorder="1" applyAlignment="1">
      <alignment horizontal="center" vertical="center"/>
    </xf>
    <xf numFmtId="167" fontId="7" fillId="0" borderId="0" xfId="0" applyNumberFormat="1" applyFont="1" applyBorder="1" applyAlignment="1">
      <alignment horizontal="center"/>
    </xf>
    <xf numFmtId="0" fontId="10" fillId="15" borderId="0" xfId="0" applyFont="1" applyFill="1" applyBorder="1" applyAlignment="1">
      <alignment vertical="center"/>
    </xf>
    <xf numFmtId="0" fontId="271" fillId="24" borderId="0" xfId="0" applyFont="1" applyFill="1" applyBorder="1" applyAlignment="1">
      <alignment horizontal="left"/>
    </xf>
    <xf numFmtId="0" fontId="272" fillId="0" borderId="0" xfId="0" applyFont="1" applyBorder="1"/>
    <xf numFmtId="164" fontId="18" fillId="0" borderId="0" xfId="0" applyNumberFormat="1" applyFont="1" applyBorder="1" applyAlignment="1">
      <alignment horizontal="center" vertical="center"/>
    </xf>
    <xf numFmtId="165" fontId="18" fillId="0" borderId="0" xfId="0" applyNumberFormat="1" applyFont="1" applyBorder="1" applyAlignment="1">
      <alignment horizontal="center" vertical="center"/>
    </xf>
    <xf numFmtId="170" fontId="18" fillId="0" borderId="0" xfId="0" applyNumberFormat="1" applyFont="1" applyBorder="1" applyAlignment="1">
      <alignment horizontal="center" vertical="center"/>
    </xf>
    <xf numFmtId="177" fontId="18" fillId="0" borderId="0" xfId="0" applyNumberFormat="1" applyFont="1" applyBorder="1" applyAlignment="1">
      <alignment horizontal="center" vertical="center"/>
    </xf>
    <xf numFmtId="165" fontId="18" fillId="24" borderId="0" xfId="0" applyNumberFormat="1" applyFont="1" applyFill="1" applyBorder="1" applyAlignment="1">
      <alignment horizontal="center" vertical="center"/>
    </xf>
    <xf numFmtId="167" fontId="18" fillId="0" borderId="0" xfId="0" applyNumberFormat="1" applyFont="1" applyBorder="1" applyAlignment="1">
      <alignment horizontal="center" vertical="center"/>
    </xf>
    <xf numFmtId="0" fontId="18" fillId="24" borderId="0" xfId="0" applyFont="1" applyFill="1" applyBorder="1" applyAlignment="1">
      <alignment horizontal="left" vertical="center"/>
    </xf>
    <xf numFmtId="165" fontId="18" fillId="8" borderId="0" xfId="0" applyNumberFormat="1" applyFont="1" applyFill="1" applyBorder="1" applyAlignment="1">
      <alignment horizontal="center" vertical="center"/>
    </xf>
    <xf numFmtId="164" fontId="18" fillId="0" borderId="0" xfId="0" applyNumberFormat="1" applyFont="1" applyBorder="1" applyAlignment="1">
      <alignment horizontal="center"/>
    </xf>
    <xf numFmtId="181" fontId="18" fillId="0" borderId="0" xfId="0" applyNumberFormat="1" applyFont="1" applyBorder="1" applyAlignment="1">
      <alignment horizontal="center" vertical="center"/>
    </xf>
    <xf numFmtId="165" fontId="18" fillId="46" borderId="0" xfId="0" applyNumberFormat="1" applyFont="1" applyFill="1" applyBorder="1" applyAlignment="1">
      <alignment horizontal="center" vertical="center"/>
    </xf>
    <xf numFmtId="181" fontId="18" fillId="46" borderId="0" xfId="0" applyNumberFormat="1" applyFont="1" applyFill="1" applyBorder="1" applyAlignment="1">
      <alignment horizontal="center" vertical="center"/>
    </xf>
    <xf numFmtId="165" fontId="18" fillId="0" borderId="0" xfId="0" applyNumberFormat="1" applyFont="1" applyBorder="1" applyAlignment="1">
      <alignment horizontal="center"/>
    </xf>
    <xf numFmtId="165" fontId="18" fillId="0" borderId="0" xfId="0" applyNumberFormat="1" applyFont="1" applyBorder="1" applyAlignment="1">
      <alignment horizontal="left" vertical="center"/>
    </xf>
    <xf numFmtId="165" fontId="18" fillId="47" borderId="0" xfId="0" applyNumberFormat="1" applyFont="1" applyFill="1" applyBorder="1" applyAlignment="1">
      <alignment horizontal="center" vertical="center"/>
    </xf>
    <xf numFmtId="165" fontId="18" fillId="7" borderId="0" xfId="0" applyNumberFormat="1" applyFont="1" applyFill="1" applyBorder="1" applyAlignment="1">
      <alignment horizontal="center" vertical="center"/>
    </xf>
    <xf numFmtId="170" fontId="18" fillId="24" borderId="0" xfId="0" applyNumberFormat="1" applyFont="1" applyFill="1" applyBorder="1" applyAlignment="1">
      <alignment horizontal="center" vertical="center"/>
    </xf>
    <xf numFmtId="165" fontId="18" fillId="48" borderId="0" xfId="0" applyNumberFormat="1" applyFont="1" applyFill="1" applyBorder="1" applyAlignment="1">
      <alignment horizontal="center" vertical="center"/>
    </xf>
    <xf numFmtId="165" fontId="18" fillId="34" borderId="0" xfId="0" applyNumberFormat="1" applyFont="1" applyFill="1" applyBorder="1" applyAlignment="1">
      <alignment horizontal="center" vertical="center"/>
    </xf>
    <xf numFmtId="0" fontId="18" fillId="0" borderId="0" xfId="0" applyFont="1" applyBorder="1" applyAlignment="1">
      <alignment horizontal="left"/>
    </xf>
    <xf numFmtId="170" fontId="18" fillId="0" borderId="0" xfId="0" applyNumberFormat="1" applyFont="1" applyBorder="1" applyAlignment="1">
      <alignment horizontal="center"/>
    </xf>
    <xf numFmtId="169" fontId="18" fillId="0" borderId="0" xfId="0" applyNumberFormat="1" applyFont="1" applyBorder="1" applyAlignment="1">
      <alignment horizontal="center" vertical="center"/>
    </xf>
    <xf numFmtId="165" fontId="18" fillId="9" borderId="0" xfId="0" applyNumberFormat="1" applyFont="1" applyFill="1" applyBorder="1" applyAlignment="1">
      <alignment horizontal="center" vertical="center"/>
    </xf>
    <xf numFmtId="0" fontId="94" fillId="0" borderId="0" xfId="0" applyFont="1" applyBorder="1" applyAlignment="1">
      <alignment horizontal="center" vertical="center"/>
    </xf>
    <xf numFmtId="0" fontId="274" fillId="0" borderId="0" xfId="0" applyFont="1" applyBorder="1" applyAlignment="1">
      <alignment horizontal="center" vertical="center"/>
    </xf>
    <xf numFmtId="0" fontId="8" fillId="0" borderId="0" xfId="0" applyFont="1" applyBorder="1" applyAlignment="1">
      <alignment horizontal="left" vertical="center"/>
    </xf>
    <xf numFmtId="164" fontId="12" fillId="31" borderId="0" xfId="0" applyNumberFormat="1" applyFont="1" applyFill="1" applyBorder="1" applyAlignment="1">
      <alignment horizontal="center" vertical="center"/>
    </xf>
    <xf numFmtId="0" fontId="12" fillId="31" borderId="0" xfId="0" applyFont="1" applyFill="1" applyBorder="1" applyAlignment="1">
      <alignment horizontal="center" vertical="center"/>
    </xf>
    <xf numFmtId="0" fontId="12" fillId="31" borderId="0" xfId="0" applyFont="1" applyFill="1" applyBorder="1" applyAlignment="1">
      <alignment vertical="center"/>
    </xf>
    <xf numFmtId="165" fontId="12" fillId="24" borderId="0" xfId="0" applyNumberFormat="1" applyFont="1" applyFill="1" applyBorder="1" applyAlignment="1">
      <alignment horizontal="center" vertical="center"/>
    </xf>
    <xf numFmtId="0" fontId="12" fillId="33" borderId="0" xfId="0" applyFont="1" applyFill="1" applyBorder="1" applyAlignment="1">
      <alignment vertical="center"/>
    </xf>
    <xf numFmtId="165" fontId="12" fillId="31" borderId="0" xfId="0" applyNumberFormat="1" applyFont="1" applyFill="1" applyBorder="1" applyAlignment="1">
      <alignment horizontal="center" vertical="center"/>
    </xf>
    <xf numFmtId="0" fontId="12" fillId="31" borderId="0" xfId="0" applyFont="1" applyFill="1" applyBorder="1" applyAlignment="1">
      <alignment vertical="center" wrapText="1"/>
    </xf>
    <xf numFmtId="0" fontId="19" fillId="31" borderId="0" xfId="0" applyFont="1" applyFill="1" applyBorder="1" applyAlignment="1">
      <alignment vertical="center"/>
    </xf>
    <xf numFmtId="0" fontId="19" fillId="31" borderId="0" xfId="0" applyFont="1" applyFill="1" applyBorder="1" applyAlignment="1">
      <alignment horizontal="center" vertical="center"/>
    </xf>
    <xf numFmtId="0" fontId="12" fillId="24" borderId="0" xfId="0" applyFont="1" applyFill="1" applyBorder="1"/>
    <xf numFmtId="0" fontId="275" fillId="0" borderId="0" xfId="0" applyFont="1" applyBorder="1" applyAlignment="1">
      <alignment vertical="center"/>
    </xf>
    <xf numFmtId="165" fontId="19" fillId="47" borderId="0" xfId="0" applyNumberFormat="1" applyFont="1" applyFill="1" applyBorder="1" applyAlignment="1">
      <alignment horizontal="center" vertical="center"/>
    </xf>
    <xf numFmtId="165" fontId="122" fillId="0" borderId="0" xfId="0" applyNumberFormat="1" applyFont="1" applyBorder="1" applyAlignment="1">
      <alignment horizontal="center" vertical="center"/>
    </xf>
    <xf numFmtId="0" fontId="276" fillId="24" borderId="0" xfId="0" applyFont="1" applyFill="1" applyBorder="1" applyAlignment="1">
      <alignment horizontal="center" vertical="center"/>
    </xf>
    <xf numFmtId="0" fontId="84" fillId="24" borderId="0" xfId="0" applyFont="1" applyFill="1" applyBorder="1" applyAlignment="1">
      <alignment horizontal="right" vertical="center"/>
    </xf>
    <xf numFmtId="1" fontId="19" fillId="24" borderId="0" xfId="0" applyNumberFormat="1" applyFont="1" applyFill="1" applyBorder="1" applyAlignment="1">
      <alignment horizontal="center" vertical="center"/>
    </xf>
    <xf numFmtId="0" fontId="94" fillId="31" borderId="0" xfId="0" applyFont="1" applyFill="1" applyBorder="1" applyAlignment="1">
      <alignment horizontal="center" vertical="center"/>
    </xf>
    <xf numFmtId="165" fontId="12" fillId="31" borderId="0" xfId="0" applyNumberFormat="1" applyFont="1" applyFill="1" applyBorder="1" applyAlignment="1">
      <alignment horizontal="center" vertical="center" wrapText="1"/>
    </xf>
    <xf numFmtId="0" fontId="12" fillId="31" borderId="0" xfId="0" applyFont="1" applyFill="1" applyBorder="1" applyAlignment="1">
      <alignment horizontal="center" vertical="center" wrapText="1"/>
    </xf>
    <xf numFmtId="164" fontId="12" fillId="0" borderId="0" xfId="0" applyNumberFormat="1" applyFont="1" applyBorder="1" applyAlignment="1">
      <alignment horizontal="center" vertical="center" wrapText="1"/>
    </xf>
    <xf numFmtId="165" fontId="12" fillId="24" borderId="0" xfId="0" applyNumberFormat="1" applyFont="1" applyFill="1" applyBorder="1" applyAlignment="1">
      <alignment horizontal="center" vertical="center" wrapText="1"/>
    </xf>
    <xf numFmtId="164" fontId="12" fillId="24" borderId="0" xfId="0" applyNumberFormat="1" applyFont="1" applyFill="1" applyBorder="1" applyAlignment="1">
      <alignment horizontal="center" vertical="center"/>
    </xf>
    <xf numFmtId="0" fontId="3" fillId="0" borderId="0" xfId="0" applyFont="1" applyBorder="1" applyAlignment="1">
      <alignment horizontal="left" vertical="center"/>
    </xf>
    <xf numFmtId="169" fontId="3" fillId="0" borderId="0" xfId="0" applyNumberFormat="1" applyFont="1" applyBorder="1" applyAlignment="1">
      <alignment horizontal="center" vertical="center"/>
    </xf>
    <xf numFmtId="167" fontId="3" fillId="0" borderId="0" xfId="0" applyNumberFormat="1" applyFont="1" applyBorder="1" applyAlignment="1">
      <alignment horizontal="center" vertical="center"/>
    </xf>
    <xf numFmtId="164" fontId="3" fillId="0" borderId="0" xfId="0" applyNumberFormat="1" applyFont="1" applyBorder="1" applyAlignment="1">
      <alignment horizontal="center"/>
    </xf>
    <xf numFmtId="0" fontId="0" fillId="0" borderId="0" xfId="0" applyBorder="1" applyAlignment="1">
      <alignment vertical="center" wrapText="1"/>
    </xf>
    <xf numFmtId="0" fontId="0" fillId="0" borderId="0" xfId="0" applyBorder="1" applyAlignment="1">
      <alignment horizontal="center" vertical="top" textRotation="180"/>
    </xf>
    <xf numFmtId="0" fontId="58" fillId="0" borderId="0" xfId="0" applyFont="1" applyBorder="1" applyAlignment="1">
      <alignment vertical="center" wrapText="1"/>
    </xf>
    <xf numFmtId="0" fontId="41" fillId="7" borderId="0" xfId="0" applyFont="1" applyFill="1" applyBorder="1" applyAlignment="1">
      <alignment horizontal="center" vertical="center"/>
    </xf>
    <xf numFmtId="0" fontId="41" fillId="8" borderId="0" xfId="0" applyFont="1" applyFill="1" applyBorder="1" applyAlignment="1">
      <alignment horizontal="center" vertical="center"/>
    </xf>
    <xf numFmtId="0" fontId="58" fillId="10" borderId="0" xfId="0" applyFont="1" applyFill="1" applyBorder="1" applyAlignment="1">
      <alignment horizontal="center" vertical="center" wrapText="1"/>
    </xf>
    <xf numFmtId="168" fontId="0" fillId="10" borderId="0" xfId="0" applyNumberFormat="1" applyFill="1" applyBorder="1" applyAlignment="1">
      <alignment horizontal="center" vertical="center" wrapText="1"/>
    </xf>
    <xf numFmtId="183" fontId="46" fillId="11" borderId="0" xfId="0" applyNumberFormat="1" applyFont="1" applyFill="1" applyBorder="1" applyAlignment="1">
      <alignment horizontal="center" vertical="center" wrapText="1"/>
    </xf>
    <xf numFmtId="0" fontId="0" fillId="0" borderId="0" xfId="0" applyBorder="1" applyAlignment="1">
      <alignment vertical="top" wrapText="1"/>
    </xf>
    <xf numFmtId="164" fontId="26" fillId="0" borderId="0" xfId="0" applyNumberFormat="1" applyFont="1" applyBorder="1" applyAlignment="1">
      <alignment horizontal="center" vertical="center"/>
    </xf>
    <xf numFmtId="0" fontId="281" fillId="0" borderId="0" xfId="0" applyFont="1" applyBorder="1" applyAlignment="1">
      <alignment horizontal="left" vertical="center"/>
    </xf>
    <xf numFmtId="168" fontId="0" fillId="7" borderId="0" xfId="0" applyNumberFormat="1" applyFill="1" applyBorder="1" applyAlignment="1">
      <alignment horizontal="center" vertical="center"/>
    </xf>
    <xf numFmtId="168" fontId="0" fillId="0" borderId="0" xfId="0" applyNumberFormat="1" applyBorder="1" applyAlignment="1">
      <alignment horizontal="center" vertical="center" wrapText="1"/>
    </xf>
    <xf numFmtId="168" fontId="0" fillId="2" borderId="0" xfId="0" applyNumberFormat="1" applyFill="1" applyBorder="1" applyAlignment="1">
      <alignment horizontal="center" vertical="center"/>
    </xf>
    <xf numFmtId="0" fontId="0" fillId="0" borderId="0" xfId="0" applyBorder="1" applyAlignment="1">
      <alignment horizontal="center" vertical="center"/>
    </xf>
    <xf numFmtId="168" fontId="0" fillId="2" borderId="0" xfId="0" applyNumberFormat="1" applyFill="1" applyBorder="1" applyAlignment="1">
      <alignment horizontal="center" vertical="center" wrapText="1"/>
    </xf>
    <xf numFmtId="168" fontId="0" fillId="4" borderId="0" xfId="0" applyNumberFormat="1" applyFill="1" applyBorder="1" applyAlignment="1">
      <alignment horizontal="center" vertical="center" wrapText="1"/>
    </xf>
    <xf numFmtId="168" fontId="0" fillId="0" borderId="0" xfId="0" applyNumberFormat="1" applyBorder="1" applyAlignment="1">
      <alignment horizontal="center" vertical="center"/>
    </xf>
    <xf numFmtId="0" fontId="0" fillId="2" borderId="0" xfId="0" applyFill="1" applyBorder="1" applyAlignment="1">
      <alignment horizontal="center" vertical="center" wrapText="1"/>
    </xf>
    <xf numFmtId="0" fontId="0" fillId="0" borderId="0" xfId="0" applyBorder="1" applyAlignment="1">
      <alignment horizontal="center" vertical="center" wrapText="1"/>
    </xf>
    <xf numFmtId="0" fontId="0" fillId="7" borderId="0" xfId="0" applyFill="1" applyBorder="1" applyAlignment="1">
      <alignment horizontal="center" vertical="center"/>
    </xf>
    <xf numFmtId="164" fontId="26" fillId="33" borderId="0" xfId="0" applyNumberFormat="1" applyFont="1" applyFill="1" applyBorder="1" applyAlignment="1">
      <alignment horizontal="center" vertical="center"/>
    </xf>
    <xf numFmtId="0" fontId="0" fillId="2" borderId="0" xfId="0" applyFill="1" applyBorder="1" applyAlignment="1">
      <alignment horizontal="center" vertical="center"/>
    </xf>
    <xf numFmtId="164" fontId="26" fillId="54" borderId="0" xfId="0" applyNumberFormat="1" applyFont="1" applyFill="1" applyBorder="1" applyAlignment="1">
      <alignment horizontal="center" vertical="center"/>
    </xf>
    <xf numFmtId="164" fontId="26" fillId="46" borderId="0" xfId="0" applyNumberFormat="1" applyFont="1" applyFill="1" applyBorder="1" applyAlignment="1">
      <alignment horizontal="center" vertical="center"/>
    </xf>
    <xf numFmtId="164" fontId="68" fillId="2" borderId="0" xfId="0" applyNumberFormat="1" applyFont="1" applyFill="1" applyBorder="1" applyAlignment="1">
      <alignment horizontal="center" vertical="center"/>
    </xf>
    <xf numFmtId="164" fontId="68" fillId="7" borderId="0" xfId="0" applyNumberFormat="1" applyFont="1" applyFill="1" applyBorder="1" applyAlignment="1">
      <alignment horizontal="center" vertical="center"/>
    </xf>
    <xf numFmtId="164" fontId="26" fillId="22" borderId="0" xfId="0" applyNumberFormat="1" applyFont="1" applyFill="1" applyBorder="1" applyAlignment="1">
      <alignment horizontal="center" vertical="center"/>
    </xf>
    <xf numFmtId="0" fontId="26" fillId="0" borderId="0" xfId="0" applyFont="1" applyBorder="1" applyAlignment="1">
      <alignment horizontal="left" vertical="center"/>
    </xf>
    <xf numFmtId="164" fontId="68" fillId="22" borderId="0" xfId="0" applyNumberFormat="1" applyFont="1" applyFill="1" applyBorder="1" applyAlignment="1">
      <alignment horizontal="center" vertical="center"/>
    </xf>
    <xf numFmtId="164" fontId="282" fillId="58" borderId="0" xfId="0" applyNumberFormat="1" applyFont="1" applyFill="1" applyBorder="1" applyAlignment="1">
      <alignment horizontal="center" vertical="center"/>
    </xf>
    <xf numFmtId="164" fontId="0" fillId="54" borderId="0" xfId="0" applyNumberFormat="1" applyFill="1" applyBorder="1" applyAlignment="1">
      <alignment horizontal="center" vertical="center"/>
    </xf>
    <xf numFmtId="164" fontId="0" fillId="33" borderId="0" xfId="0" applyNumberFormat="1" applyFill="1" applyBorder="1" applyAlignment="1">
      <alignment horizontal="center" vertical="center"/>
    </xf>
    <xf numFmtId="164" fontId="0" fillId="15" borderId="0" xfId="0" applyNumberFormat="1" applyFill="1" applyBorder="1" applyAlignment="1">
      <alignment horizontal="center" vertical="center"/>
    </xf>
    <xf numFmtId="164" fontId="26" fillId="51" borderId="0" xfId="0" applyNumberFormat="1" applyFont="1" applyFill="1" applyBorder="1" applyAlignment="1">
      <alignment horizontal="center" vertical="center"/>
    </xf>
    <xf numFmtId="164" fontId="67" fillId="80" borderId="0" xfId="0" applyNumberFormat="1" applyFont="1" applyFill="1" applyBorder="1" applyAlignment="1">
      <alignment horizontal="center" vertical="center"/>
    </xf>
    <xf numFmtId="164" fontId="26" fillId="15" borderId="0" xfId="0" applyNumberFormat="1" applyFont="1" applyFill="1" applyBorder="1" applyAlignment="1">
      <alignment horizontal="center" vertical="center"/>
    </xf>
    <xf numFmtId="164" fontId="26" fillId="55" borderId="0" xfId="0" applyNumberFormat="1" applyFont="1" applyFill="1" applyBorder="1" applyAlignment="1">
      <alignment horizontal="center" vertical="center"/>
    </xf>
    <xf numFmtId="0" fontId="0" fillId="0" borderId="0" xfId="0" applyBorder="1" applyAlignment="1">
      <alignment horizontal="left" vertical="center" wrapText="1"/>
    </xf>
    <xf numFmtId="0" fontId="284" fillId="0" borderId="0" xfId="0" applyFont="1" applyBorder="1" applyAlignment="1">
      <alignment vertical="center" wrapText="1"/>
    </xf>
    <xf numFmtId="164" fontId="26" fillId="36" borderId="0" xfId="0" applyNumberFormat="1" applyFont="1" applyFill="1" applyBorder="1" applyAlignment="1">
      <alignment horizontal="center" vertical="center"/>
    </xf>
    <xf numFmtId="164" fontId="26" fillId="63" borderId="0" xfId="0" applyNumberFormat="1" applyFont="1" applyFill="1" applyBorder="1" applyAlignment="1">
      <alignment horizontal="center" vertical="center"/>
    </xf>
    <xf numFmtId="164" fontId="26" fillId="60" borderId="0" xfId="0" applyNumberFormat="1" applyFont="1" applyFill="1" applyBorder="1" applyAlignment="1">
      <alignment horizontal="center" vertical="center"/>
    </xf>
    <xf numFmtId="164" fontId="26" fillId="64" borderId="0" xfId="0" applyNumberFormat="1" applyFont="1" applyFill="1" applyBorder="1" applyAlignment="1">
      <alignment horizontal="center" vertical="center"/>
    </xf>
    <xf numFmtId="164" fontId="0" fillId="22" borderId="0" xfId="0" applyNumberFormat="1" applyFill="1" applyBorder="1" applyAlignment="1">
      <alignment horizontal="center" vertical="center"/>
    </xf>
    <xf numFmtId="0" fontId="290" fillId="0" borderId="0" xfId="0" applyFont="1" applyBorder="1" applyAlignment="1">
      <alignment vertical="center" wrapText="1"/>
    </xf>
    <xf numFmtId="164" fontId="26" fillId="27" borderId="0" xfId="0" applyNumberFormat="1" applyFont="1" applyFill="1" applyBorder="1" applyAlignment="1">
      <alignment horizontal="center" vertical="center"/>
    </xf>
    <xf numFmtId="164" fontId="68" fillId="51" borderId="0" xfId="0" applyNumberFormat="1" applyFont="1" applyFill="1" applyBorder="1" applyAlignment="1">
      <alignment horizontal="center" vertical="center"/>
    </xf>
    <xf numFmtId="164" fontId="68" fillId="36" borderId="0" xfId="0" applyNumberFormat="1" applyFont="1" applyFill="1" applyBorder="1" applyAlignment="1">
      <alignment horizontal="center" vertical="center"/>
    </xf>
    <xf numFmtId="164" fontId="67" fillId="43" borderId="0" xfId="0" applyNumberFormat="1" applyFont="1" applyFill="1" applyBorder="1" applyAlignment="1">
      <alignment horizontal="center" vertical="center"/>
    </xf>
    <xf numFmtId="164" fontId="26" fillId="6" borderId="0" xfId="0" applyNumberFormat="1" applyFont="1" applyFill="1" applyBorder="1" applyAlignment="1">
      <alignment horizontal="center" vertical="center"/>
    </xf>
    <xf numFmtId="164" fontId="26" fillId="8" borderId="0" xfId="0" applyNumberFormat="1" applyFont="1" applyFill="1" applyBorder="1" applyAlignment="1">
      <alignment horizontal="center" vertical="center"/>
    </xf>
    <xf numFmtId="0" fontId="0" fillId="3" borderId="0" xfId="0" applyFill="1" applyBorder="1" applyAlignment="1">
      <alignment vertical="center" wrapText="1"/>
    </xf>
    <xf numFmtId="164" fontId="26" fillId="39" borderId="0" xfId="0" applyNumberFormat="1" applyFont="1" applyFill="1" applyBorder="1" applyAlignment="1">
      <alignment horizontal="center" vertical="center"/>
    </xf>
    <xf numFmtId="164" fontId="283" fillId="2" borderId="0" xfId="0" applyNumberFormat="1" applyFont="1" applyFill="1" applyBorder="1" applyAlignment="1">
      <alignment horizontal="center" vertical="center"/>
    </xf>
    <xf numFmtId="164" fontId="26" fillId="59" borderId="0" xfId="0" applyNumberFormat="1" applyFont="1" applyFill="1" applyBorder="1" applyAlignment="1">
      <alignment horizontal="center" vertical="center"/>
    </xf>
    <xf numFmtId="164" fontId="26" fillId="26" borderId="0" xfId="0" applyNumberFormat="1" applyFont="1" applyFill="1" applyBorder="1" applyAlignment="1">
      <alignment horizontal="center" vertical="center"/>
    </xf>
    <xf numFmtId="0" fontId="0" fillId="24" borderId="0" xfId="0" applyFill="1" applyBorder="1" applyAlignment="1">
      <alignment vertical="center" wrapText="1"/>
    </xf>
    <xf numFmtId="164" fontId="26" fillId="29" borderId="0" xfId="0" applyNumberFormat="1" applyFont="1" applyFill="1" applyBorder="1" applyAlignment="1">
      <alignment horizontal="center" vertical="center"/>
    </xf>
    <xf numFmtId="0" fontId="41" fillId="4" borderId="0" xfId="0" applyFont="1" applyFill="1" applyBorder="1" applyAlignment="1">
      <alignment horizontal="center" vertical="center"/>
    </xf>
    <xf numFmtId="0" fontId="41" fillId="10" borderId="0" xfId="0" applyFont="1" applyFill="1" applyBorder="1" applyAlignment="1">
      <alignment horizontal="center" vertical="top"/>
    </xf>
    <xf numFmtId="164" fontId="26" fillId="53" borderId="0" xfId="0" applyNumberFormat="1" applyFont="1" applyFill="1" applyBorder="1" applyAlignment="1">
      <alignment horizontal="center" vertical="center"/>
    </xf>
    <xf numFmtId="164" fontId="68" fillId="15" borderId="0" xfId="0" applyNumberFormat="1" applyFont="1" applyFill="1" applyBorder="1" applyAlignment="1">
      <alignment horizontal="center" vertical="center"/>
    </xf>
    <xf numFmtId="164" fontId="71" fillId="85" borderId="0" xfId="0" applyNumberFormat="1" applyFont="1" applyFill="1" applyBorder="1" applyAlignment="1">
      <alignment horizontal="center" vertical="center"/>
    </xf>
    <xf numFmtId="0" fontId="41" fillId="20" borderId="0" xfId="0" applyFont="1" applyFill="1" applyBorder="1" applyAlignment="1">
      <alignment horizontal="center" vertical="top"/>
    </xf>
    <xf numFmtId="164" fontId="291" fillId="8" borderId="0" xfId="0" applyNumberFormat="1" applyFont="1" applyFill="1" applyBorder="1" applyAlignment="1">
      <alignment horizontal="center" vertical="center"/>
    </xf>
    <xf numFmtId="0" fontId="0" fillId="15" borderId="0" xfId="0" applyFill="1" applyBorder="1" applyAlignment="1">
      <alignment vertical="center" wrapText="1"/>
    </xf>
    <xf numFmtId="168" fontId="0" fillId="7" borderId="0" xfId="0" applyNumberFormat="1" applyFill="1" applyBorder="1" applyAlignment="1">
      <alignment horizontal="center" vertical="center" wrapText="1"/>
    </xf>
    <xf numFmtId="0" fontId="41" fillId="7" borderId="0" xfId="0" applyFont="1" applyFill="1" applyBorder="1" applyAlignment="1">
      <alignment horizontal="center" vertical="top"/>
    </xf>
    <xf numFmtId="0" fontId="0" fillId="23" borderId="0" xfId="0" applyFill="1" applyBorder="1" applyAlignment="1">
      <alignment vertical="center" wrapText="1"/>
    </xf>
    <xf numFmtId="0" fontId="0" fillId="39" borderId="0" xfId="0" applyFill="1" applyBorder="1" applyAlignment="1">
      <alignment vertical="center" wrapText="1"/>
    </xf>
    <xf numFmtId="164" fontId="48" fillId="0" borderId="0" xfId="0" applyNumberFormat="1" applyFont="1" applyBorder="1" applyAlignment="1">
      <alignment horizontal="center" vertical="center"/>
    </xf>
    <xf numFmtId="168" fontId="0" fillId="22" borderId="0" xfId="0" applyNumberFormat="1" applyFill="1" applyBorder="1" applyAlignment="1">
      <alignment horizontal="center" vertical="center" wrapText="1"/>
    </xf>
    <xf numFmtId="164" fontId="68" fillId="27" borderId="0" xfId="0" applyNumberFormat="1" applyFont="1" applyFill="1" applyBorder="1" applyAlignment="1">
      <alignment horizontal="center" vertical="center"/>
    </xf>
    <xf numFmtId="164" fontId="68" fillId="33" borderId="0" xfId="0" applyNumberFormat="1" applyFont="1" applyFill="1" applyBorder="1" applyAlignment="1">
      <alignment horizontal="center" vertical="center"/>
    </xf>
    <xf numFmtId="164" fontId="27" fillId="7" borderId="0" xfId="0" applyNumberFormat="1" applyFont="1" applyFill="1" applyBorder="1" applyAlignment="1">
      <alignment horizontal="center" vertical="center"/>
    </xf>
    <xf numFmtId="164" fontId="26" fillId="7" borderId="0" xfId="0" applyNumberFormat="1" applyFont="1" applyFill="1" applyBorder="1" applyAlignment="1">
      <alignment horizontal="center" vertical="center"/>
    </xf>
    <xf numFmtId="0" fontId="0" fillId="0" borderId="0" xfId="0" applyBorder="1" applyAlignment="1">
      <alignment vertical="center"/>
    </xf>
    <xf numFmtId="164" fontId="68" fillId="53" borderId="0" xfId="0" applyNumberFormat="1" applyFont="1" applyFill="1" applyBorder="1" applyAlignment="1">
      <alignment horizontal="center" vertical="center"/>
    </xf>
    <xf numFmtId="164" fontId="68" fillId="46" borderId="0" xfId="0" applyNumberFormat="1" applyFont="1" applyFill="1" applyBorder="1" applyAlignment="1">
      <alignment horizontal="center" vertical="center"/>
    </xf>
    <xf numFmtId="164" fontId="0" fillId="36" borderId="0" xfId="0" applyNumberFormat="1" applyFill="1" applyBorder="1" applyAlignment="1">
      <alignment horizontal="center" vertical="center"/>
    </xf>
    <xf numFmtId="164" fontId="0" fillId="39" borderId="0" xfId="0" applyNumberFormat="1" applyFill="1" applyBorder="1" applyAlignment="1">
      <alignment horizontal="center" vertical="center"/>
    </xf>
    <xf numFmtId="164" fontId="0" fillId="21" borderId="0" xfId="0" applyNumberFormat="1" applyFill="1" applyBorder="1" applyAlignment="1">
      <alignment horizontal="center" vertical="center"/>
    </xf>
    <xf numFmtId="165" fontId="12" fillId="53" borderId="0" xfId="0" applyNumberFormat="1" applyFont="1" applyFill="1" applyBorder="1" applyAlignment="1">
      <alignment horizontal="center" vertical="center"/>
    </xf>
    <xf numFmtId="170" fontId="12" fillId="53" borderId="0" xfId="0" applyNumberFormat="1" applyFont="1" applyFill="1" applyBorder="1" applyAlignment="1">
      <alignment horizontal="center" vertical="center"/>
    </xf>
    <xf numFmtId="165" fontId="84" fillId="53" borderId="43" xfId="0" applyNumberFormat="1" applyFont="1" applyFill="1" applyBorder="1" applyAlignment="1">
      <alignment horizontal="center" vertical="center"/>
    </xf>
    <xf numFmtId="184" fontId="12" fillId="8" borderId="0" xfId="0" applyNumberFormat="1" applyFont="1" applyFill="1" applyBorder="1" applyAlignment="1">
      <alignment horizontal="center" vertical="center"/>
    </xf>
    <xf numFmtId="185" fontId="12" fillId="8" borderId="0" xfId="0" applyNumberFormat="1" applyFont="1" applyFill="1" applyBorder="1" applyAlignment="1">
      <alignment horizontal="center" vertical="center"/>
    </xf>
    <xf numFmtId="186" fontId="12" fillId="0" borderId="0" xfId="0" applyNumberFormat="1" applyFont="1" applyBorder="1" applyAlignment="1">
      <alignment horizontal="center" vertical="center"/>
    </xf>
    <xf numFmtId="170" fontId="12" fillId="8" borderId="0" xfId="0" applyNumberFormat="1" applyFont="1" applyFill="1" applyBorder="1" applyAlignment="1">
      <alignment horizontal="center"/>
    </xf>
    <xf numFmtId="181" fontId="12" fillId="0" borderId="0" xfId="0" applyNumberFormat="1" applyFont="1" applyBorder="1" applyAlignment="1">
      <alignment horizontal="center"/>
    </xf>
    <xf numFmtId="165" fontId="12" fillId="46" borderId="0" xfId="0" applyNumberFormat="1" applyFont="1" applyFill="1" applyBorder="1" applyAlignment="1">
      <alignment horizontal="center"/>
    </xf>
    <xf numFmtId="165" fontId="12" fillId="46" borderId="44" xfId="0" applyNumberFormat="1" applyFont="1" applyFill="1" applyBorder="1" applyAlignment="1">
      <alignment horizontal="center" vertical="center"/>
    </xf>
    <xf numFmtId="181" fontId="12" fillId="46" borderId="0" xfId="0" applyNumberFormat="1" applyFont="1" applyFill="1" applyBorder="1" applyAlignment="1">
      <alignment horizontal="center"/>
    </xf>
    <xf numFmtId="180" fontId="12" fillId="0" borderId="0" xfId="0" applyNumberFormat="1" applyFont="1" applyBorder="1" applyAlignment="1">
      <alignment horizontal="center"/>
    </xf>
    <xf numFmtId="165" fontId="12" fillId="30" borderId="0" xfId="0" applyNumberFormat="1" applyFont="1" applyFill="1" applyBorder="1" applyAlignment="1">
      <alignment horizontal="center" vertical="center"/>
    </xf>
    <xf numFmtId="165" fontId="12" fillId="30" borderId="0" xfId="0" applyNumberFormat="1" applyFont="1" applyFill="1" applyBorder="1" applyAlignment="1">
      <alignment horizontal="center"/>
    </xf>
    <xf numFmtId="0" fontId="309" fillId="10" borderId="0" xfId="0" applyFont="1" applyFill="1" applyBorder="1" applyAlignment="1">
      <alignment vertical="center"/>
    </xf>
    <xf numFmtId="0" fontId="19" fillId="10" borderId="0" xfId="0" applyFont="1" applyFill="1" applyBorder="1" applyAlignment="1">
      <alignment vertical="center"/>
    </xf>
    <xf numFmtId="170" fontId="12" fillId="30" borderId="0" xfId="0" applyNumberFormat="1" applyFont="1" applyFill="1" applyBorder="1" applyAlignment="1">
      <alignment horizontal="center" vertical="center"/>
    </xf>
    <xf numFmtId="181" fontId="12" fillId="47" borderId="0" xfId="0" applyNumberFormat="1" applyFont="1" applyFill="1" applyBorder="1" applyAlignment="1">
      <alignment horizontal="center" vertical="center"/>
    </xf>
    <xf numFmtId="0" fontId="276" fillId="0" borderId="0" xfId="0" applyFont="1" applyBorder="1" applyAlignment="1">
      <alignment horizontal="center" vertical="center"/>
    </xf>
    <xf numFmtId="170" fontId="12" fillId="24" borderId="0" xfId="0" applyNumberFormat="1" applyFont="1" applyFill="1" applyBorder="1" applyAlignment="1">
      <alignment horizontal="center" vertical="center"/>
    </xf>
    <xf numFmtId="1" fontId="12" fillId="24" borderId="0" xfId="0" applyNumberFormat="1" applyFont="1" applyFill="1" applyBorder="1" applyAlignment="1">
      <alignment horizontal="center" vertical="center"/>
    </xf>
    <xf numFmtId="0" fontId="12" fillId="7" borderId="0" xfId="0" applyFont="1" applyFill="1" applyBorder="1" applyAlignment="1">
      <alignment horizontal="left" vertical="center"/>
    </xf>
    <xf numFmtId="165" fontId="19" fillId="34" borderId="0" xfId="0" applyNumberFormat="1" applyFont="1" applyFill="1" applyBorder="1" applyAlignment="1">
      <alignment horizontal="center" vertical="center"/>
    </xf>
    <xf numFmtId="165" fontId="19" fillId="24" borderId="0" xfId="0" applyNumberFormat="1" applyFont="1" applyFill="1" applyBorder="1" applyAlignment="1">
      <alignment horizontal="center" vertical="center"/>
    </xf>
    <xf numFmtId="177" fontId="12" fillId="24" borderId="0" xfId="0" applyNumberFormat="1" applyFont="1" applyFill="1" applyBorder="1" applyAlignment="1">
      <alignment horizontal="center" vertical="center"/>
    </xf>
    <xf numFmtId="0" fontId="8" fillId="24" borderId="0" xfId="0" applyFont="1" applyFill="1" applyBorder="1" applyAlignment="1">
      <alignment horizontal="right" vertical="center"/>
    </xf>
    <xf numFmtId="177" fontId="19" fillId="24" borderId="0" xfId="0" applyNumberFormat="1" applyFont="1" applyFill="1" applyBorder="1" applyAlignment="1">
      <alignment horizontal="center" vertical="center"/>
    </xf>
    <xf numFmtId="165" fontId="12" fillId="90" borderId="0" xfId="0" applyNumberFormat="1" applyFont="1" applyFill="1" applyBorder="1" applyAlignment="1">
      <alignment horizontal="center" vertical="center" wrapText="1"/>
    </xf>
    <xf numFmtId="164" fontId="12" fillId="24" borderId="0" xfId="0" applyNumberFormat="1" applyFont="1" applyFill="1" applyBorder="1" applyAlignment="1">
      <alignment horizontal="center" vertical="center" wrapText="1"/>
    </xf>
    <xf numFmtId="170" fontId="12" fillId="0" borderId="0" xfId="0" applyNumberFormat="1" applyFont="1" applyBorder="1" applyAlignment="1">
      <alignment horizontal="left" vertical="center"/>
    </xf>
    <xf numFmtId="170" fontId="12" fillId="10" borderId="0" xfId="0" applyNumberFormat="1" applyFont="1" applyFill="1" applyBorder="1" applyAlignment="1">
      <alignment horizontal="center"/>
    </xf>
    <xf numFmtId="170" fontId="12" fillId="24" borderId="0" xfId="0" applyNumberFormat="1" applyFont="1" applyFill="1" applyBorder="1" applyAlignment="1">
      <alignment horizontal="center"/>
    </xf>
    <xf numFmtId="0" fontId="12" fillId="0" borderId="0" xfId="0" applyFont="1" applyBorder="1" applyAlignment="1">
      <alignment horizontal="left"/>
    </xf>
    <xf numFmtId="0" fontId="310" fillId="24" borderId="0" xfId="0" applyFont="1" applyFill="1" applyBorder="1" applyAlignment="1">
      <alignment vertical="center"/>
    </xf>
    <xf numFmtId="165" fontId="12" fillId="35" borderId="0" xfId="0" applyNumberFormat="1" applyFont="1" applyFill="1" applyBorder="1" applyAlignment="1">
      <alignment horizontal="center" vertical="center"/>
    </xf>
    <xf numFmtId="165" fontId="12" fillId="35" borderId="0" xfId="0" applyNumberFormat="1" applyFont="1" applyFill="1" applyBorder="1" applyAlignment="1">
      <alignment horizontal="center" vertical="center" wrapText="1"/>
    </xf>
    <xf numFmtId="167" fontId="12" fillId="24" borderId="0" xfId="0" applyNumberFormat="1" applyFont="1" applyFill="1" applyBorder="1" applyAlignment="1">
      <alignment horizontal="center" vertical="center"/>
    </xf>
    <xf numFmtId="0" fontId="84" fillId="31" borderId="0" xfId="0" applyFont="1" applyFill="1" applyBorder="1" applyAlignment="1">
      <alignment horizontal="center" vertical="center"/>
    </xf>
    <xf numFmtId="170" fontId="12" fillId="35" borderId="0" xfId="0" applyNumberFormat="1" applyFont="1" applyFill="1" applyBorder="1" applyAlignment="1">
      <alignment horizontal="center" vertical="center" wrapText="1"/>
    </xf>
    <xf numFmtId="165" fontId="12" fillId="24" borderId="0" xfId="0" applyNumberFormat="1" applyFont="1" applyFill="1" applyBorder="1" applyAlignment="1">
      <alignment horizontal="left" vertical="center" wrapText="1"/>
    </xf>
    <xf numFmtId="170" fontId="12" fillId="35" borderId="0" xfId="0" applyNumberFormat="1" applyFont="1" applyFill="1" applyBorder="1" applyAlignment="1">
      <alignment horizontal="center" vertical="center"/>
    </xf>
    <xf numFmtId="0" fontId="19" fillId="31" borderId="0" xfId="0" applyFont="1" applyFill="1" applyBorder="1" applyAlignment="1">
      <alignment horizontal="right" vertical="center"/>
    </xf>
    <xf numFmtId="1" fontId="19" fillId="31" borderId="0" xfId="0" applyNumberFormat="1" applyFont="1" applyFill="1" applyBorder="1" applyAlignment="1">
      <alignment horizontal="center" vertical="center"/>
    </xf>
    <xf numFmtId="165" fontId="12" fillId="77" borderId="0" xfId="0" applyNumberFormat="1" applyFont="1" applyFill="1" applyBorder="1" applyAlignment="1">
      <alignment horizontal="center" vertical="center"/>
    </xf>
    <xf numFmtId="165" fontId="12" fillId="77" borderId="0" xfId="0" applyNumberFormat="1" applyFont="1" applyFill="1" applyBorder="1" applyAlignment="1">
      <alignment horizontal="center" vertical="center" wrapText="1"/>
    </xf>
    <xf numFmtId="170" fontId="12" fillId="77" borderId="0" xfId="0" applyNumberFormat="1" applyFont="1" applyFill="1" applyBorder="1" applyAlignment="1">
      <alignment horizontal="center" vertical="center"/>
    </xf>
    <xf numFmtId="0" fontId="12" fillId="31" borderId="0" xfId="0" applyFont="1" applyFill="1" applyBorder="1" applyAlignment="1">
      <alignment horizontal="left"/>
    </xf>
    <xf numFmtId="0" fontId="84" fillId="31" borderId="0" xfId="0" applyFont="1" applyFill="1" applyBorder="1" applyAlignment="1">
      <alignment horizontal="right" vertical="center"/>
    </xf>
    <xf numFmtId="1" fontId="12" fillId="31" borderId="0" xfId="0" applyNumberFormat="1" applyFont="1" applyFill="1" applyBorder="1" applyAlignment="1">
      <alignment horizontal="center" vertical="center"/>
    </xf>
    <xf numFmtId="170" fontId="18" fillId="77" borderId="0" xfId="0" applyNumberFormat="1" applyFont="1" applyFill="1" applyBorder="1" applyAlignment="1">
      <alignment horizontal="center"/>
    </xf>
    <xf numFmtId="170" fontId="18" fillId="0" borderId="0" xfId="0" applyNumberFormat="1" applyFont="1" applyBorder="1"/>
    <xf numFmtId="164" fontId="12" fillId="31" borderId="0" xfId="0" applyNumberFormat="1" applyFont="1" applyFill="1" applyBorder="1" applyAlignment="1">
      <alignment horizontal="center" vertical="center" wrapText="1"/>
    </xf>
    <xf numFmtId="0" fontId="18" fillId="31" borderId="0" xfId="0" applyFont="1" applyFill="1" applyBorder="1"/>
    <xf numFmtId="0" fontId="84" fillId="31" borderId="0" xfId="0" applyFont="1" applyFill="1" applyBorder="1" applyAlignment="1">
      <alignment vertical="center"/>
    </xf>
    <xf numFmtId="170" fontId="12" fillId="31" borderId="0" xfId="0" applyNumberFormat="1" applyFont="1" applyFill="1" applyBorder="1" applyAlignment="1">
      <alignment horizontal="center" vertical="center"/>
    </xf>
    <xf numFmtId="0" fontId="311" fillId="0" borderId="0" xfId="0" applyFont="1" applyBorder="1" applyAlignment="1">
      <alignment vertical="center" wrapText="1"/>
    </xf>
    <xf numFmtId="0" fontId="311" fillId="0" borderId="0" xfId="0" applyFont="1" applyBorder="1" applyAlignment="1">
      <alignment vertical="center"/>
    </xf>
    <xf numFmtId="1" fontId="311" fillId="0" borderId="0" xfId="0" applyNumberFormat="1" applyFont="1" applyBorder="1" applyAlignment="1">
      <alignment vertical="center" wrapText="1"/>
    </xf>
    <xf numFmtId="183" fontId="312" fillId="0" borderId="0" xfId="0" applyNumberFormat="1" applyFont="1" applyBorder="1"/>
    <xf numFmtId="0" fontId="311" fillId="0" borderId="0" xfId="0" applyFont="1" applyBorder="1"/>
    <xf numFmtId="183" fontId="311" fillId="0" borderId="0" xfId="0" applyNumberFormat="1" applyFont="1" applyBorder="1" applyAlignment="1">
      <alignment vertical="center" wrapText="1"/>
    </xf>
    <xf numFmtId="0" fontId="41" fillId="0" borderId="0" xfId="0" applyFont="1" applyBorder="1" applyAlignment="1">
      <alignment horizontal="center" vertical="center"/>
    </xf>
    <xf numFmtId="183" fontId="301" fillId="0" borderId="0" xfId="0" applyNumberFormat="1" applyFont="1" applyBorder="1" applyAlignment="1">
      <alignment horizontal="center" vertical="center"/>
    </xf>
    <xf numFmtId="0" fontId="32" fillId="7" borderId="0" xfId="0" applyFont="1" applyFill="1" applyBorder="1" applyAlignment="1">
      <alignment horizontal="center" vertical="top" wrapText="1"/>
    </xf>
    <xf numFmtId="0" fontId="0" fillId="7" borderId="0" xfId="0" applyFill="1" applyBorder="1" applyAlignment="1">
      <alignment horizontal="center" vertical="top"/>
    </xf>
    <xf numFmtId="168" fontId="0" fillId="7" borderId="0" xfId="0" applyNumberFormat="1" applyFill="1" applyBorder="1" applyAlignment="1">
      <alignment horizontal="center" vertical="top" wrapText="1"/>
    </xf>
    <xf numFmtId="0" fontId="41" fillId="0" borderId="0" xfId="0" applyFont="1" applyBorder="1" applyAlignment="1">
      <alignment horizontal="center" vertical="top"/>
    </xf>
    <xf numFmtId="183" fontId="56" fillId="0" borderId="0" xfId="0" applyNumberFormat="1" applyFont="1" applyBorder="1" applyAlignment="1">
      <alignment vertical="top" wrapText="1"/>
    </xf>
    <xf numFmtId="0" fontId="0" fillId="0" borderId="0" xfId="0" applyBorder="1" applyAlignment="1">
      <alignment horizontal="left" vertical="top" wrapText="1" readingOrder="1"/>
    </xf>
    <xf numFmtId="177" fontId="0" fillId="33" borderId="0" xfId="0" applyNumberFormat="1" applyFill="1" applyBorder="1" applyAlignment="1">
      <alignment horizontal="center" vertical="center" wrapText="1"/>
    </xf>
    <xf numFmtId="0" fontId="0" fillId="86" borderId="0" xfId="0" applyFill="1" applyBorder="1" applyAlignment="1">
      <alignment vertical="center" wrapText="1"/>
    </xf>
    <xf numFmtId="0" fontId="0" fillId="15" borderId="0" xfId="0" applyFill="1" applyBorder="1" applyAlignment="1">
      <alignment horizontal="center" vertical="center" wrapText="1"/>
    </xf>
    <xf numFmtId="177" fontId="26" fillId="30" borderId="0" xfId="0" applyNumberFormat="1" applyFont="1" applyFill="1" applyBorder="1" applyAlignment="1">
      <alignment horizontal="center" vertical="center"/>
    </xf>
    <xf numFmtId="0" fontId="0" fillId="15" borderId="0" xfId="0" applyFill="1" applyBorder="1" applyAlignment="1">
      <alignment horizontal="left" vertical="center"/>
    </xf>
    <xf numFmtId="177" fontId="26" fillId="42" borderId="0" xfId="0" applyNumberFormat="1" applyFont="1" applyFill="1" applyBorder="1" applyAlignment="1">
      <alignment horizontal="center" vertical="center"/>
    </xf>
    <xf numFmtId="177" fontId="67" fillId="76" borderId="0" xfId="0" applyNumberFormat="1" applyFont="1" applyFill="1" applyBorder="1" applyAlignment="1">
      <alignment horizontal="center" vertical="center"/>
    </xf>
    <xf numFmtId="177" fontId="26" fillId="15" borderId="0" xfId="0" applyNumberFormat="1" applyFont="1" applyFill="1" applyBorder="1" applyAlignment="1">
      <alignment horizontal="center" vertical="center"/>
    </xf>
    <xf numFmtId="0" fontId="0" fillId="36" borderId="0" xfId="0" applyFill="1" applyBorder="1" applyAlignment="1">
      <alignment vertical="center" wrapText="1"/>
    </xf>
    <xf numFmtId="177" fontId="26" fillId="63" borderId="0" xfId="0" applyNumberFormat="1" applyFont="1" applyFill="1" applyBorder="1" applyAlignment="1">
      <alignment horizontal="center" vertical="center"/>
    </xf>
    <xf numFmtId="0" fontId="26" fillId="0" borderId="0" xfId="0" applyFont="1" applyBorder="1" applyAlignment="1">
      <alignment horizontal="center" vertical="center"/>
    </xf>
    <xf numFmtId="177" fontId="291" fillId="2" borderId="0" xfId="0" applyNumberFormat="1" applyFont="1" applyFill="1" applyBorder="1" applyAlignment="1">
      <alignment horizontal="center" vertical="center"/>
    </xf>
    <xf numFmtId="177" fontId="305" fillId="12" borderId="0" xfId="0" applyNumberFormat="1" applyFont="1" applyFill="1" applyBorder="1" applyAlignment="1">
      <alignment horizontal="center" vertical="center"/>
    </xf>
    <xf numFmtId="177" fontId="27" fillId="22" borderId="0" xfId="0" applyNumberFormat="1" applyFont="1" applyFill="1" applyBorder="1" applyAlignment="1">
      <alignment horizontal="center" vertical="center"/>
    </xf>
    <xf numFmtId="177" fontId="27" fillId="70" borderId="0" xfId="0" applyNumberFormat="1" applyFont="1" applyFill="1" applyBorder="1" applyAlignment="1">
      <alignment horizontal="center" vertical="center"/>
    </xf>
    <xf numFmtId="177" fontId="26" fillId="23" borderId="0" xfId="0" applyNumberFormat="1" applyFont="1" applyFill="1" applyBorder="1" applyAlignment="1">
      <alignment horizontal="center" vertical="center"/>
    </xf>
    <xf numFmtId="164" fontId="67" fillId="67" borderId="0" xfId="0" applyNumberFormat="1" applyFont="1" applyFill="1" applyBorder="1" applyAlignment="1">
      <alignment horizontal="center" vertical="center"/>
    </xf>
    <xf numFmtId="164" fontId="76" fillId="33" borderId="0" xfId="0" applyNumberFormat="1" applyFont="1" applyFill="1" applyBorder="1" applyAlignment="1">
      <alignment horizontal="center"/>
    </xf>
    <xf numFmtId="164" fontId="67" fillId="33" borderId="0" xfId="0" applyNumberFormat="1" applyFont="1" applyFill="1" applyBorder="1" applyAlignment="1">
      <alignment horizontal="center" vertical="center"/>
    </xf>
    <xf numFmtId="164" fontId="26" fillId="42" borderId="0" xfId="0" applyNumberFormat="1" applyFont="1" applyFill="1" applyBorder="1" applyAlignment="1">
      <alignment horizontal="center" vertical="center"/>
    </xf>
    <xf numFmtId="177" fontId="59" fillId="15" borderId="0" xfId="0" applyNumberFormat="1" applyFont="1" applyFill="1" applyBorder="1" applyAlignment="1">
      <alignment horizontal="center" vertical="center"/>
    </xf>
    <xf numFmtId="177" fontId="0" fillId="51" borderId="0" xfId="0" applyNumberFormat="1" applyFill="1" applyBorder="1" applyAlignment="1">
      <alignment horizontal="center" vertical="center"/>
    </xf>
    <xf numFmtId="177" fontId="0" fillId="37" borderId="0" xfId="0" applyNumberFormat="1" applyFill="1" applyBorder="1" applyAlignment="1">
      <alignment horizontal="center" vertical="center"/>
    </xf>
    <xf numFmtId="177" fontId="0" fillId="39" borderId="0" xfId="0" applyNumberFormat="1" applyFill="1" applyBorder="1" applyAlignment="1">
      <alignment horizontal="center" vertical="center"/>
    </xf>
    <xf numFmtId="177" fontId="26" fillId="39" borderId="0" xfId="0" applyNumberFormat="1" applyFont="1" applyFill="1" applyBorder="1" applyAlignment="1">
      <alignment horizontal="center" vertical="center"/>
    </xf>
    <xf numFmtId="177" fontId="26" fillId="4" borderId="0" xfId="0" applyNumberFormat="1" applyFont="1" applyFill="1" applyBorder="1" applyAlignment="1">
      <alignment horizontal="center" vertical="center"/>
    </xf>
    <xf numFmtId="0" fontId="0" fillId="15" borderId="0" xfId="0" applyFill="1" applyBorder="1" applyAlignment="1">
      <alignment vertical="center"/>
    </xf>
    <xf numFmtId="0" fontId="4" fillId="15" borderId="0" xfId="0" applyFont="1" applyFill="1" applyBorder="1"/>
    <xf numFmtId="0" fontId="0" fillId="2" borderId="0" xfId="0" applyFill="1" applyBorder="1" applyAlignment="1">
      <alignment vertical="center"/>
    </xf>
    <xf numFmtId="0" fontId="0" fillId="2" borderId="0" xfId="0" applyFill="1" applyBorder="1" applyAlignment="1">
      <alignment vertical="center" wrapText="1"/>
    </xf>
    <xf numFmtId="0" fontId="32" fillId="11" borderId="0" xfId="0" applyFont="1" applyFill="1" applyBorder="1" applyAlignment="1">
      <alignment horizontal="center" vertical="center" wrapText="1"/>
    </xf>
    <xf numFmtId="0" fontId="0" fillId="11" borderId="0" xfId="0" applyFill="1" applyBorder="1" applyAlignment="1">
      <alignment horizontal="center" vertical="center"/>
    </xf>
    <xf numFmtId="168" fontId="0" fillId="11" borderId="0" xfId="0" applyNumberFormat="1" applyFill="1" applyBorder="1" applyAlignment="1">
      <alignment horizontal="center" vertical="center" wrapText="1"/>
    </xf>
    <xf numFmtId="0" fontId="41" fillId="11" borderId="0" xfId="0" applyFont="1" applyFill="1" applyBorder="1" applyAlignment="1">
      <alignment horizontal="center" vertical="center"/>
    </xf>
    <xf numFmtId="183" fontId="56" fillId="0" borderId="0" xfId="0" applyNumberFormat="1" applyFont="1" applyBorder="1" applyAlignment="1">
      <alignment vertical="center" wrapText="1"/>
    </xf>
    <xf numFmtId="177" fontId="26" fillId="33" borderId="0" xfId="0" applyNumberFormat="1" applyFont="1" applyFill="1" applyBorder="1" applyAlignment="1">
      <alignment horizontal="center" vertical="center"/>
    </xf>
    <xf numFmtId="0" fontId="26" fillId="0" borderId="0" xfId="0" applyFont="1" applyBorder="1" applyAlignment="1">
      <alignment vertical="center" wrapText="1"/>
    </xf>
    <xf numFmtId="177" fontId="27" fillId="88" borderId="0" xfId="0" applyNumberFormat="1" applyFont="1" applyFill="1" applyBorder="1" applyAlignment="1">
      <alignment horizontal="center" vertical="center"/>
    </xf>
    <xf numFmtId="177" fontId="27" fillId="84" borderId="0" xfId="0" applyNumberFormat="1" applyFont="1" applyFill="1" applyBorder="1" applyAlignment="1">
      <alignment horizontal="center" vertical="center"/>
    </xf>
    <xf numFmtId="177" fontId="27" fillId="91" borderId="0" xfId="0" applyNumberFormat="1" applyFont="1" applyFill="1" applyBorder="1" applyAlignment="1">
      <alignment horizontal="center" vertical="center"/>
    </xf>
    <xf numFmtId="177" fontId="0" fillId="23" borderId="0" xfId="0" applyNumberFormat="1" applyFill="1" applyBorder="1" applyAlignment="1">
      <alignment horizontal="center" vertical="center"/>
    </xf>
    <xf numFmtId="164" fontId="26" fillId="28" borderId="0" xfId="0" applyNumberFormat="1" applyFont="1" applyFill="1" applyBorder="1" applyAlignment="1">
      <alignment horizontal="center" vertical="center"/>
    </xf>
    <xf numFmtId="0" fontId="0" fillId="0" borderId="0" xfId="0" applyBorder="1" applyAlignment="1">
      <alignment horizontal="left" vertical="center" wrapText="1" readingOrder="1"/>
    </xf>
    <xf numFmtId="164" fontId="26" fillId="36" borderId="0" xfId="0" applyNumberFormat="1" applyFont="1" applyFill="1" applyBorder="1" applyAlignment="1">
      <alignment horizontal="center" vertical="center" readingOrder="2"/>
    </xf>
    <xf numFmtId="0" fontId="0" fillId="25" borderId="0" xfId="0" applyFill="1" applyBorder="1" applyAlignment="1">
      <alignment vertical="center" wrapText="1"/>
    </xf>
    <xf numFmtId="164" fontId="74" fillId="22" borderId="0" xfId="0" applyNumberFormat="1" applyFont="1" applyFill="1" applyBorder="1" applyAlignment="1">
      <alignment horizontal="center"/>
    </xf>
    <xf numFmtId="164" fontId="29" fillId="92" borderId="0" xfId="0" applyNumberFormat="1" applyFont="1" applyFill="1" applyBorder="1" applyAlignment="1">
      <alignment horizontal="center" vertical="center"/>
    </xf>
    <xf numFmtId="177" fontId="67" fillId="78" borderId="0" xfId="0" applyNumberFormat="1" applyFont="1" applyFill="1" applyBorder="1" applyAlignment="1">
      <alignment horizontal="center" vertical="center"/>
    </xf>
    <xf numFmtId="164" fontId="29" fillId="71" borderId="0" xfId="0" applyNumberFormat="1" applyFont="1" applyFill="1" applyBorder="1" applyAlignment="1">
      <alignment horizontal="center" vertical="center"/>
    </xf>
    <xf numFmtId="164" fontId="0" fillId="18" borderId="0" xfId="0" applyNumberFormat="1" applyFill="1" applyBorder="1" applyAlignment="1">
      <alignment horizontal="center" vertical="center"/>
    </xf>
    <xf numFmtId="177" fontId="4" fillId="75" borderId="0" xfId="0" applyNumberFormat="1" applyFont="1" applyFill="1" applyBorder="1" applyAlignment="1">
      <alignment horizontal="center"/>
    </xf>
    <xf numFmtId="0" fontId="26" fillId="0" borderId="45" xfId="0" applyFont="1" applyBorder="1" applyAlignment="1">
      <alignment horizontal="center" vertical="center"/>
    </xf>
    <xf numFmtId="0" fontId="0" fillId="0" borderId="45" xfId="0" applyBorder="1" applyAlignment="1">
      <alignment vertical="center"/>
    </xf>
    <xf numFmtId="0" fontId="0" fillId="0" borderId="45" xfId="0" applyBorder="1" applyAlignment="1">
      <alignment vertical="center" wrapText="1"/>
    </xf>
    <xf numFmtId="168" fontId="0" fillId="0" borderId="45" xfId="0" applyNumberFormat="1" applyBorder="1" applyAlignment="1">
      <alignment horizontal="center" vertical="center"/>
    </xf>
    <xf numFmtId="168" fontId="0" fillId="0" borderId="45" xfId="0" applyNumberFormat="1" applyBorder="1" applyAlignment="1">
      <alignment horizontal="center" vertical="center" wrapText="1"/>
    </xf>
    <xf numFmtId="0" fontId="0" fillId="0" borderId="0" xfId="0" applyBorder="1" applyAlignment="1">
      <alignment horizontal="left" vertical="center"/>
    </xf>
    <xf numFmtId="0" fontId="58" fillId="4" borderId="0" xfId="0" applyFont="1" applyFill="1" applyBorder="1" applyAlignment="1">
      <alignment horizontal="center" vertical="center" wrapText="1"/>
    </xf>
    <xf numFmtId="0" fontId="0" fillId="4" borderId="0" xfId="0" applyFill="1" applyBorder="1" applyAlignment="1">
      <alignment horizontal="center" vertical="center"/>
    </xf>
    <xf numFmtId="183" fontId="56" fillId="0" borderId="0" xfId="0" applyNumberFormat="1" applyFont="1" applyBorder="1" applyAlignment="1">
      <alignment vertical="center"/>
    </xf>
    <xf numFmtId="164" fontId="305" fillId="54" borderId="0" xfId="0" applyNumberFormat="1" applyFont="1" applyFill="1" applyBorder="1" applyAlignment="1">
      <alignment horizontal="center" vertical="center"/>
    </xf>
    <xf numFmtId="164" fontId="67" fillId="93" borderId="0" xfId="0" applyNumberFormat="1" applyFont="1" applyFill="1" applyBorder="1" applyAlignment="1">
      <alignment horizontal="center" vertical="center"/>
    </xf>
    <xf numFmtId="177" fontId="26" fillId="22" borderId="0" xfId="0" applyNumberFormat="1" applyFont="1" applyFill="1" applyBorder="1" applyAlignment="1">
      <alignment horizontal="center" vertical="center"/>
    </xf>
    <xf numFmtId="177" fontId="26" fillId="7" borderId="0" xfId="0" applyNumberFormat="1" applyFont="1" applyFill="1" applyBorder="1" applyAlignment="1">
      <alignment horizontal="center" vertical="center"/>
    </xf>
    <xf numFmtId="177" fontId="156" fillId="39" borderId="0" xfId="0" applyNumberFormat="1" applyFont="1" applyFill="1" applyBorder="1" applyAlignment="1">
      <alignment horizontal="center" vertical="center"/>
    </xf>
    <xf numFmtId="177" fontId="156" fillId="37" borderId="0" xfId="0" applyNumberFormat="1" applyFont="1" applyFill="1" applyBorder="1" applyAlignment="1">
      <alignment horizontal="center" vertical="center"/>
    </xf>
    <xf numFmtId="177" fontId="67" fillId="89" borderId="0" xfId="0" applyNumberFormat="1" applyFont="1" applyFill="1" applyBorder="1" applyAlignment="1">
      <alignment horizontal="center" vertical="center"/>
    </xf>
    <xf numFmtId="177" fontId="0" fillId="22" borderId="0" xfId="0" applyNumberFormat="1" applyFill="1" applyBorder="1" applyAlignment="1">
      <alignment horizontal="center" vertical="center"/>
    </xf>
    <xf numFmtId="177" fontId="26" fillId="6" borderId="0" xfId="0" applyNumberFormat="1" applyFont="1" applyFill="1" applyBorder="1" applyAlignment="1">
      <alignment horizontal="center" vertical="center"/>
    </xf>
    <xf numFmtId="164" fontId="302" fillId="76" borderId="0" xfId="0" applyNumberFormat="1" applyFont="1" applyFill="1" applyBorder="1" applyAlignment="1">
      <alignment horizontal="center" vertical="center"/>
    </xf>
    <xf numFmtId="164" fontId="302" fillId="70" borderId="0" xfId="0" applyNumberFormat="1" applyFont="1" applyFill="1" applyBorder="1" applyAlignment="1">
      <alignment horizontal="center" vertical="center"/>
    </xf>
    <xf numFmtId="164" fontId="302" fillId="62" borderId="0" xfId="0" applyNumberFormat="1" applyFont="1" applyFill="1" applyBorder="1" applyAlignment="1">
      <alignment horizontal="center" vertical="center"/>
    </xf>
    <xf numFmtId="164" fontId="313" fillId="32" borderId="0" xfId="0" applyNumberFormat="1" applyFont="1" applyFill="1" applyBorder="1" applyAlignment="1">
      <alignment horizontal="center" vertical="center"/>
    </xf>
    <xf numFmtId="164" fontId="67" fillId="41" borderId="0" xfId="0" applyNumberFormat="1" applyFont="1" applyFill="1" applyBorder="1" applyAlignment="1">
      <alignment horizontal="center" vertical="center"/>
    </xf>
    <xf numFmtId="164" fontId="0" fillId="43" borderId="0" xfId="0" applyNumberFormat="1" applyFill="1" applyBorder="1" applyAlignment="1">
      <alignment horizontal="center" vertical="center"/>
    </xf>
    <xf numFmtId="164" fontId="0" fillId="68" borderId="0" xfId="0" applyNumberFormat="1" applyFill="1" applyBorder="1" applyAlignment="1">
      <alignment horizontal="center" vertical="center"/>
    </xf>
    <xf numFmtId="164" fontId="314" fillId="2" borderId="0" xfId="0" applyNumberFormat="1" applyFont="1" applyFill="1" applyBorder="1" applyAlignment="1">
      <alignment horizontal="center" vertical="center"/>
    </xf>
    <xf numFmtId="164" fontId="67" fillId="73" borderId="0" xfId="0" applyNumberFormat="1" applyFont="1" applyFill="1" applyBorder="1" applyAlignment="1">
      <alignment horizontal="center" vertical="center"/>
    </xf>
    <xf numFmtId="164" fontId="67" fillId="7" borderId="0" xfId="0" applyNumberFormat="1" applyFont="1" applyFill="1" applyBorder="1" applyAlignment="1">
      <alignment horizontal="center" vertical="center"/>
    </xf>
    <xf numFmtId="0" fontId="315" fillId="41" borderId="0" xfId="0" applyFont="1" applyFill="1" applyBorder="1" applyAlignment="1">
      <alignment horizontal="center" vertical="top" wrapText="1"/>
    </xf>
    <xf numFmtId="0" fontId="29" fillId="41" borderId="0" xfId="0" applyFont="1" applyFill="1" applyBorder="1" applyAlignment="1">
      <alignment horizontal="center" vertical="top"/>
    </xf>
    <xf numFmtId="168" fontId="29" fillId="41" borderId="0" xfId="0" applyNumberFormat="1" applyFont="1" applyFill="1" applyBorder="1" applyAlignment="1">
      <alignment horizontal="center" vertical="top" wrapText="1"/>
    </xf>
    <xf numFmtId="0" fontId="155" fillId="41" borderId="0" xfId="0" applyFont="1" applyFill="1" applyBorder="1" applyAlignment="1">
      <alignment horizontal="center" vertical="top"/>
    </xf>
    <xf numFmtId="0" fontId="155" fillId="0" borderId="0" xfId="0" applyFont="1" applyBorder="1" applyAlignment="1">
      <alignment horizontal="center" vertical="top"/>
    </xf>
    <xf numFmtId="0" fontId="29" fillId="0" borderId="0" xfId="0" applyFont="1" applyBorder="1" applyAlignment="1">
      <alignment horizontal="left" vertical="top" wrapText="1" readingOrder="1"/>
    </xf>
    <xf numFmtId="0" fontId="29" fillId="0" borderId="0" xfId="0" applyFont="1" applyBorder="1" applyAlignment="1">
      <alignment vertical="top" wrapText="1"/>
    </xf>
    <xf numFmtId="177" fontId="0" fillId="42" borderId="0" xfId="0" applyNumberFormat="1" applyFill="1" applyBorder="1" applyAlignment="1">
      <alignment horizontal="center" vertical="center" wrapText="1"/>
    </xf>
    <xf numFmtId="164" fontId="302" fillId="0" borderId="0" xfId="0" applyNumberFormat="1" applyFont="1" applyBorder="1" applyAlignment="1">
      <alignment horizontal="center" vertical="center"/>
    </xf>
    <xf numFmtId="164" fontId="283" fillId="15" borderId="0" xfId="0" applyNumberFormat="1" applyFont="1" applyFill="1" applyBorder="1" applyAlignment="1">
      <alignment horizontal="center" vertical="center"/>
    </xf>
    <xf numFmtId="164" fontId="51" fillId="54" borderId="0" xfId="0" applyNumberFormat="1" applyFont="1" applyFill="1" applyBorder="1" applyAlignment="1">
      <alignment horizontal="center"/>
    </xf>
    <xf numFmtId="164" fontId="292" fillId="33" borderId="0" xfId="0" applyNumberFormat="1" applyFont="1" applyFill="1" applyBorder="1" applyAlignment="1">
      <alignment horizontal="center" vertical="center"/>
    </xf>
    <xf numFmtId="164" fontId="302" fillId="94" borderId="0" xfId="0" applyNumberFormat="1" applyFont="1" applyFill="1" applyBorder="1" applyAlignment="1">
      <alignment horizontal="center" vertical="center"/>
    </xf>
    <xf numFmtId="164" fontId="302" fillId="37" borderId="0" xfId="0" applyNumberFormat="1" applyFont="1" applyFill="1" applyBorder="1" applyAlignment="1">
      <alignment horizontal="center" vertical="center"/>
    </xf>
    <xf numFmtId="164" fontId="42" fillId="7" borderId="0" xfId="0" applyNumberFormat="1" applyFont="1" applyFill="1" applyBorder="1" applyAlignment="1">
      <alignment horizontal="center" vertical="center"/>
    </xf>
    <xf numFmtId="164" fontId="61" fillId="54" borderId="0" xfId="0" applyNumberFormat="1" applyFont="1" applyFill="1" applyBorder="1" applyAlignment="1">
      <alignment horizontal="center" vertical="center"/>
    </xf>
    <xf numFmtId="164" fontId="67" fillId="13" borderId="0" xfId="0" applyNumberFormat="1" applyFont="1" applyFill="1" applyBorder="1" applyAlignment="1">
      <alignment horizontal="center" vertical="center"/>
    </xf>
    <xf numFmtId="164" fontId="302" fillId="83" borderId="0" xfId="0" applyNumberFormat="1" applyFont="1" applyFill="1" applyBorder="1" applyAlignment="1">
      <alignment horizontal="center" vertical="center"/>
    </xf>
    <xf numFmtId="164" fontId="67" fillId="70" borderId="0" xfId="0" applyNumberFormat="1" applyFont="1" applyFill="1" applyBorder="1" applyAlignment="1">
      <alignment horizontal="center" vertical="center"/>
    </xf>
    <xf numFmtId="164" fontId="52" fillId="0" borderId="0" xfId="0" applyNumberFormat="1" applyFont="1" applyBorder="1" applyAlignment="1">
      <alignment horizontal="center" vertical="center"/>
    </xf>
    <xf numFmtId="164" fontId="298" fillId="0" borderId="0" xfId="0" applyNumberFormat="1" applyFont="1" applyBorder="1" applyAlignment="1">
      <alignment horizontal="center" vertical="center"/>
    </xf>
    <xf numFmtId="0" fontId="298" fillId="0" borderId="0" xfId="0" applyFont="1" applyBorder="1" applyAlignment="1">
      <alignment horizontal="center" vertical="center"/>
    </xf>
    <xf numFmtId="0" fontId="315" fillId="19" borderId="0" xfId="0" applyFont="1" applyFill="1" applyBorder="1" applyAlignment="1">
      <alignment horizontal="center" vertical="top" wrapText="1"/>
    </xf>
    <xf numFmtId="0" fontId="29" fillId="19" borderId="0" xfId="0" applyFont="1" applyFill="1" applyBorder="1" applyAlignment="1">
      <alignment horizontal="center" vertical="top"/>
    </xf>
    <xf numFmtId="168" fontId="29" fillId="19" borderId="0" xfId="0" applyNumberFormat="1" applyFont="1" applyFill="1" applyBorder="1" applyAlignment="1">
      <alignment horizontal="center" vertical="top" wrapText="1"/>
    </xf>
    <xf numFmtId="0" fontId="155" fillId="19" borderId="0" xfId="0" applyFont="1" applyFill="1" applyBorder="1" applyAlignment="1">
      <alignment horizontal="center" vertical="top"/>
    </xf>
    <xf numFmtId="164" fontId="298" fillId="15" borderId="0" xfId="0" applyNumberFormat="1" applyFont="1" applyFill="1" applyBorder="1" applyAlignment="1">
      <alignment horizontal="center" vertical="center"/>
    </xf>
    <xf numFmtId="0" fontId="316" fillId="0" borderId="0" xfId="0" applyFont="1" applyBorder="1"/>
    <xf numFmtId="164" fontId="0" fillId="51" borderId="0" xfId="0" applyNumberFormat="1" applyFill="1" applyBorder="1" applyAlignment="1">
      <alignment horizontal="center" vertical="center"/>
    </xf>
    <xf numFmtId="164" fontId="306" fillId="29" borderId="0" xfId="0" applyNumberFormat="1" applyFont="1" applyFill="1" applyBorder="1" applyAlignment="1">
      <alignment horizontal="center" vertical="center"/>
    </xf>
    <xf numFmtId="164" fontId="68" fillId="48" borderId="0" xfId="0" applyNumberFormat="1" applyFont="1" applyFill="1" applyBorder="1" applyAlignment="1">
      <alignment horizontal="center" vertical="center"/>
    </xf>
    <xf numFmtId="164" fontId="67" fillId="77" borderId="0" xfId="0" applyNumberFormat="1" applyFont="1" applyFill="1" applyBorder="1" applyAlignment="1">
      <alignment horizontal="center" vertical="center"/>
    </xf>
    <xf numFmtId="164" fontId="302" fillId="81" borderId="0" xfId="0" applyNumberFormat="1" applyFont="1" applyFill="1" applyBorder="1" applyAlignment="1">
      <alignment horizontal="center" vertical="center"/>
    </xf>
    <xf numFmtId="0" fontId="302" fillId="61" borderId="0" xfId="0" applyFont="1" applyFill="1" applyBorder="1" applyAlignment="1">
      <alignment horizontal="center" vertical="center"/>
    </xf>
    <xf numFmtId="0" fontId="0" fillId="8" borderId="0" xfId="0" applyFill="1" applyBorder="1" applyAlignment="1">
      <alignment vertical="center" wrapText="1"/>
    </xf>
    <xf numFmtId="0" fontId="0" fillId="17" borderId="0" xfId="0" applyFill="1" applyBorder="1" applyAlignment="1">
      <alignment vertical="center" wrapText="1"/>
    </xf>
    <xf numFmtId="0" fontId="302" fillId="91" borderId="0" xfId="0" applyFont="1" applyFill="1" applyBorder="1" applyAlignment="1">
      <alignment horizontal="center" vertical="center"/>
    </xf>
    <xf numFmtId="164" fontId="52" fillId="22" borderId="0" xfId="0" applyNumberFormat="1" applyFont="1" applyFill="1" applyBorder="1" applyAlignment="1">
      <alignment horizontal="center" vertical="center"/>
    </xf>
    <xf numFmtId="164" fontId="302" fillId="92" borderId="0" xfId="0" applyNumberFormat="1" applyFont="1" applyFill="1" applyBorder="1" applyAlignment="1">
      <alignment horizontal="center" vertical="center"/>
    </xf>
    <xf numFmtId="164" fontId="0" fillId="6" borderId="0" xfId="0" applyNumberFormat="1" applyFill="1" applyBorder="1" applyAlignment="1">
      <alignment horizontal="center" vertical="center"/>
    </xf>
    <xf numFmtId="164" fontId="0" fillId="48" borderId="0" xfId="0" applyNumberFormat="1" applyFill="1" applyBorder="1" applyAlignment="1">
      <alignment horizontal="center" vertical="center"/>
    </xf>
    <xf numFmtId="164" fontId="318" fillId="65" borderId="0" xfId="0" applyNumberFormat="1" applyFont="1" applyFill="1" applyBorder="1" applyAlignment="1">
      <alignment horizontal="center" vertical="center"/>
    </xf>
    <xf numFmtId="168" fontId="74" fillId="2" borderId="0" xfId="0" applyNumberFormat="1" applyFont="1" applyFill="1" applyBorder="1"/>
    <xf numFmtId="168" fontId="51" fillId="0" borderId="0" xfId="0" applyNumberFormat="1" applyFont="1" applyBorder="1" applyAlignment="1">
      <alignment horizontal="center"/>
    </xf>
    <xf numFmtId="168" fontId="51" fillId="2" borderId="0" xfId="0" applyNumberFormat="1" applyFont="1" applyFill="1" applyBorder="1" applyAlignment="1">
      <alignment horizontal="center"/>
    </xf>
    <xf numFmtId="168" fontId="74" fillId="0" borderId="0" xfId="0" applyNumberFormat="1" applyFont="1" applyBorder="1"/>
    <xf numFmtId="0" fontId="68" fillId="0" borderId="0" xfId="0" applyFont="1" applyBorder="1" applyAlignment="1">
      <alignment vertical="center" wrapText="1"/>
    </xf>
    <xf numFmtId="0" fontId="68" fillId="0" borderId="0" xfId="0" applyFont="1" applyBorder="1" applyAlignment="1">
      <alignment horizontal="left" vertical="center"/>
    </xf>
    <xf numFmtId="0" fontId="58" fillId="20" borderId="0" xfId="0" applyFont="1" applyFill="1" applyBorder="1" applyAlignment="1">
      <alignment horizontal="center" vertical="top" wrapText="1"/>
    </xf>
    <xf numFmtId="0" fontId="0" fillId="20" borderId="0" xfId="0" applyFill="1" applyBorder="1" applyAlignment="1">
      <alignment horizontal="center" vertical="top"/>
    </xf>
    <xf numFmtId="168" fontId="0" fillId="20" borderId="0" xfId="0" applyNumberFormat="1" applyFill="1" applyBorder="1" applyAlignment="1">
      <alignment horizontal="center" vertical="top" wrapText="1"/>
    </xf>
    <xf numFmtId="164" fontId="304" fillId="39" borderId="0" xfId="0" applyNumberFormat="1" applyFont="1" applyFill="1" applyBorder="1" applyAlignment="1">
      <alignment horizontal="center" vertical="center"/>
    </xf>
    <xf numFmtId="164" fontId="286" fillId="0" borderId="0" xfId="0" applyNumberFormat="1" applyFont="1" applyBorder="1" applyAlignment="1">
      <alignment horizontal="center" vertical="center"/>
    </xf>
    <xf numFmtId="164" fontId="302" fillId="18" borderId="0" xfId="0" applyNumberFormat="1" applyFont="1" applyFill="1" applyBorder="1" applyAlignment="1">
      <alignment horizontal="center" vertical="center"/>
    </xf>
    <xf numFmtId="164" fontId="319" fillId="18" borderId="0" xfId="0" applyNumberFormat="1" applyFont="1" applyFill="1" applyBorder="1" applyAlignment="1">
      <alignment horizontal="center"/>
    </xf>
    <xf numFmtId="0" fontId="0" fillId="0" borderId="0" xfId="0" quotePrefix="1" applyBorder="1" applyAlignment="1">
      <alignment horizontal="left" vertical="center"/>
    </xf>
    <xf numFmtId="164" fontId="61" fillId="78" borderId="0" xfId="0" applyNumberFormat="1" applyFont="1" applyFill="1" applyBorder="1" applyAlignment="1">
      <alignment horizontal="center" vertical="center"/>
    </xf>
    <xf numFmtId="164" fontId="294" fillId="35" borderId="0" xfId="0" applyNumberFormat="1" applyFont="1" applyFill="1" applyBorder="1" applyAlignment="1">
      <alignment horizontal="center" vertical="center"/>
    </xf>
    <xf numFmtId="164" fontId="291" fillId="0" borderId="0" xfId="0" applyNumberFormat="1" applyFont="1" applyBorder="1" applyAlignment="1">
      <alignment horizontal="center" vertical="center"/>
    </xf>
    <xf numFmtId="164" fontId="291" fillId="36" borderId="0" xfId="0" applyNumberFormat="1" applyFont="1" applyFill="1" applyBorder="1" applyAlignment="1">
      <alignment horizontal="center" vertical="center"/>
    </xf>
    <xf numFmtId="164" fontId="299" fillId="32" borderId="0" xfId="0" applyNumberFormat="1" applyFont="1" applyFill="1" applyBorder="1" applyAlignment="1">
      <alignment horizontal="center" vertical="center"/>
    </xf>
    <xf numFmtId="164" fontId="26" fillId="75" borderId="0" xfId="0" applyNumberFormat="1" applyFont="1" applyFill="1" applyBorder="1" applyAlignment="1">
      <alignment horizontal="center" vertical="center"/>
    </xf>
    <xf numFmtId="0" fontId="26" fillId="75" borderId="0" xfId="0" applyFont="1" applyFill="1" applyBorder="1" applyAlignment="1">
      <alignment horizontal="center" vertical="center"/>
    </xf>
    <xf numFmtId="177" fontId="26" fillId="75" borderId="0" xfId="0" applyNumberFormat="1" applyFont="1" applyFill="1" applyBorder="1" applyAlignment="1">
      <alignment horizontal="center" vertical="center"/>
    </xf>
    <xf numFmtId="164" fontId="0" fillId="75" borderId="0" xfId="0" applyNumberFormat="1" applyFill="1" applyBorder="1" applyAlignment="1">
      <alignment horizontal="center" vertical="center"/>
    </xf>
    <xf numFmtId="0" fontId="302" fillId="36" borderId="0" xfId="0" applyFont="1" applyFill="1" applyBorder="1" applyAlignment="1">
      <alignment horizontal="center" vertical="center"/>
    </xf>
    <xf numFmtId="0" fontId="0" fillId="36" borderId="0" xfId="0" applyFill="1" applyBorder="1" applyAlignment="1">
      <alignment horizontal="left" vertical="center"/>
    </xf>
    <xf numFmtId="168" fontId="0" fillId="36" borderId="0" xfId="0" applyNumberFormat="1" applyFill="1" applyBorder="1" applyAlignment="1">
      <alignment horizontal="center" vertical="center"/>
    </xf>
    <xf numFmtId="168" fontId="0" fillId="36" borderId="0" xfId="0" applyNumberFormat="1" applyFill="1" applyBorder="1" applyAlignment="1">
      <alignment horizontal="center" vertical="center" wrapText="1"/>
    </xf>
    <xf numFmtId="0" fontId="315" fillId="41" borderId="0" xfId="0" applyFont="1" applyFill="1" applyBorder="1" applyAlignment="1">
      <alignment horizontal="center" vertical="center"/>
    </xf>
    <xf numFmtId="0" fontId="29" fillId="41" borderId="0" xfId="0" applyFont="1" applyFill="1" applyBorder="1" applyAlignment="1">
      <alignment horizontal="center" vertical="center"/>
    </xf>
    <xf numFmtId="168" fontId="29" fillId="41" borderId="0" xfId="0" applyNumberFormat="1" applyFont="1" applyFill="1" applyBorder="1" applyAlignment="1">
      <alignment horizontal="center" vertical="center" wrapText="1"/>
    </xf>
    <xf numFmtId="183" fontId="56" fillId="0" borderId="0" xfId="0" applyNumberFormat="1" applyFont="1" applyBorder="1" applyAlignment="1">
      <alignment vertical="top"/>
    </xf>
    <xf numFmtId="177" fontId="26" fillId="42" borderId="0" xfId="0" applyNumberFormat="1" applyFont="1" applyFill="1" applyBorder="1" applyAlignment="1">
      <alignment horizontal="center" vertical="center" wrapText="1"/>
    </xf>
    <xf numFmtId="0" fontId="0" fillId="27" borderId="0" xfId="0" applyFill="1" applyBorder="1" applyAlignment="1">
      <alignment horizontal="center" vertical="center"/>
    </xf>
    <xf numFmtId="168" fontId="0" fillId="27" borderId="0" xfId="0" applyNumberFormat="1" applyFill="1" applyBorder="1" applyAlignment="1">
      <alignment horizontal="center" vertical="center" wrapText="1"/>
    </xf>
    <xf numFmtId="0" fontId="0" fillId="27" borderId="0" xfId="0" applyFill="1" applyBorder="1" applyAlignment="1">
      <alignment horizontal="center" vertical="center" wrapText="1"/>
    </xf>
    <xf numFmtId="0" fontId="0" fillId="3" borderId="0" xfId="0" applyFill="1" applyBorder="1" applyAlignment="1">
      <alignment vertical="center"/>
    </xf>
    <xf numFmtId="164" fontId="26" fillId="95" borderId="0" xfId="0" applyNumberFormat="1" applyFont="1" applyFill="1" applyBorder="1" applyAlignment="1">
      <alignment horizontal="center" vertical="center"/>
    </xf>
    <xf numFmtId="164" fontId="26" fillId="92" borderId="0" xfId="0" applyNumberFormat="1" applyFont="1" applyFill="1" applyBorder="1" applyAlignment="1">
      <alignment horizontal="center" vertical="center"/>
    </xf>
    <xf numFmtId="0" fontId="52" fillId="0" borderId="0" xfId="0" applyFont="1" applyBorder="1" applyAlignment="1">
      <alignment vertical="center"/>
    </xf>
    <xf numFmtId="164" fontId="27" fillId="44" borderId="0" xfId="0" applyNumberFormat="1" applyFont="1" applyFill="1" applyBorder="1" applyAlignment="1">
      <alignment horizontal="center" vertical="center"/>
    </xf>
    <xf numFmtId="164" fontId="283" fillId="36" borderId="0" xfId="0" applyNumberFormat="1" applyFont="1" applyFill="1" applyBorder="1" applyAlignment="1">
      <alignment horizontal="center" vertical="center"/>
    </xf>
    <xf numFmtId="164" fontId="52" fillId="2" borderId="0" xfId="0" applyNumberFormat="1" applyFont="1" applyFill="1" applyBorder="1" applyAlignment="1">
      <alignment horizontal="center" vertical="center"/>
    </xf>
    <xf numFmtId="164" fontId="27" fillId="83" borderId="0" xfId="0" applyNumberFormat="1" applyFont="1" applyFill="1" applyBorder="1" applyAlignment="1">
      <alignment horizontal="center" vertical="center"/>
    </xf>
    <xf numFmtId="164" fontId="320" fillId="70" borderId="0" xfId="0" applyNumberFormat="1" applyFont="1" applyFill="1" applyBorder="1" applyAlignment="1">
      <alignment horizontal="center" vertical="center"/>
    </xf>
    <xf numFmtId="164" fontId="297" fillId="22" borderId="0" xfId="0" applyNumberFormat="1" applyFont="1" applyFill="1" applyBorder="1" applyAlignment="1">
      <alignment horizontal="center" vertical="center"/>
    </xf>
    <xf numFmtId="0" fontId="303" fillId="0" borderId="0" xfId="0" applyFont="1" applyBorder="1" applyAlignment="1">
      <alignment vertical="center" wrapText="1"/>
    </xf>
    <xf numFmtId="0" fontId="294" fillId="0" borderId="0" xfId="0" applyFont="1" applyBorder="1" applyAlignment="1">
      <alignment vertical="center" wrapText="1"/>
    </xf>
    <xf numFmtId="164" fontId="321" fillId="41" borderId="0" xfId="0" applyNumberFormat="1" applyFont="1" applyFill="1" applyBorder="1" applyAlignment="1">
      <alignment horizontal="center" vertical="center"/>
    </xf>
    <xf numFmtId="164" fontId="55" fillId="58" borderId="0" xfId="0" applyNumberFormat="1" applyFont="1" applyFill="1" applyBorder="1" applyAlignment="1">
      <alignment horizontal="center" vertical="center"/>
    </xf>
    <xf numFmtId="0" fontId="322" fillId="54" borderId="0" xfId="0" applyFont="1" applyFill="1" applyBorder="1" applyAlignment="1">
      <alignment horizontal="center" vertical="center" wrapText="1"/>
    </xf>
    <xf numFmtId="0" fontId="156" fillId="54" borderId="0" xfId="0" applyFont="1" applyFill="1" applyBorder="1" applyAlignment="1">
      <alignment horizontal="center" vertical="center"/>
    </xf>
    <xf numFmtId="168" fontId="156" fillId="54" borderId="0" xfId="0" applyNumberFormat="1" applyFont="1" applyFill="1" applyBorder="1" applyAlignment="1">
      <alignment horizontal="center" vertical="center" wrapText="1"/>
    </xf>
    <xf numFmtId="0" fontId="39" fillId="54" borderId="0" xfId="0" applyFont="1" applyFill="1" applyBorder="1" applyAlignment="1">
      <alignment horizontal="center" vertical="top"/>
    </xf>
    <xf numFmtId="168" fontId="156" fillId="0" borderId="0" xfId="0" applyNumberFormat="1" applyFont="1" applyBorder="1" applyAlignment="1">
      <alignment horizontal="center" vertical="center" wrapText="1"/>
    </xf>
    <xf numFmtId="164" fontId="26" fillId="30" borderId="0" xfId="0" applyNumberFormat="1" applyFont="1" applyFill="1" applyBorder="1" applyAlignment="1">
      <alignment horizontal="center" vertical="center"/>
    </xf>
    <xf numFmtId="164" fontId="294" fillId="0" borderId="0" xfId="0" applyNumberFormat="1" applyFont="1" applyBorder="1" applyAlignment="1">
      <alignment horizontal="center" vertical="center"/>
    </xf>
    <xf numFmtId="164" fontId="27" fillId="18" borderId="0" xfId="0" applyNumberFormat="1" applyFont="1" applyFill="1" applyBorder="1" applyAlignment="1">
      <alignment horizontal="center" vertical="center"/>
    </xf>
    <xf numFmtId="0" fontId="52" fillId="0" borderId="0" xfId="0" applyFont="1" applyBorder="1" applyAlignment="1">
      <alignment vertical="center" wrapText="1"/>
    </xf>
    <xf numFmtId="0" fontId="0" fillId="54" borderId="0" xfId="0" applyFill="1" applyBorder="1" applyAlignment="1">
      <alignment vertical="center"/>
    </xf>
    <xf numFmtId="164" fontId="67" fillId="83" borderId="0" xfId="0" applyNumberFormat="1" applyFont="1" applyFill="1" applyBorder="1" applyAlignment="1">
      <alignment horizontal="center" vertical="center"/>
    </xf>
    <xf numFmtId="164" fontId="295" fillId="66" borderId="0" xfId="0" applyNumberFormat="1" applyFont="1" applyFill="1" applyBorder="1" applyAlignment="1">
      <alignment horizontal="center" vertical="center"/>
    </xf>
    <xf numFmtId="164" fontId="283" fillId="0" borderId="0" xfId="0" applyNumberFormat="1" applyFont="1" applyBorder="1" applyAlignment="1">
      <alignment horizontal="center" vertical="center"/>
    </xf>
    <xf numFmtId="164" fontId="52" fillId="36" borderId="0" xfId="0" applyNumberFormat="1" applyFont="1" applyFill="1" applyBorder="1" applyAlignment="1">
      <alignment horizontal="center" vertical="center"/>
    </xf>
    <xf numFmtId="164" fontId="26" fillId="96" borderId="0" xfId="0" applyNumberFormat="1" applyFont="1" applyFill="1" applyBorder="1" applyAlignment="1">
      <alignment horizontal="center" vertical="center"/>
    </xf>
    <xf numFmtId="164" fontId="26" fillId="49" borderId="0" xfId="0" applyNumberFormat="1" applyFont="1" applyFill="1" applyBorder="1" applyAlignment="1">
      <alignment horizontal="center" vertical="center"/>
    </xf>
    <xf numFmtId="177" fontId="26" fillId="60" borderId="0" xfId="0" applyNumberFormat="1" applyFont="1" applyFill="1" applyBorder="1" applyAlignment="1">
      <alignment horizontal="center" vertical="center"/>
    </xf>
    <xf numFmtId="0" fontId="9" fillId="0" borderId="0" xfId="0" applyFont="1" applyBorder="1" applyAlignment="1">
      <alignment vertical="center"/>
    </xf>
    <xf numFmtId="0" fontId="317" fillId="0" borderId="0" xfId="0" applyFont="1" applyBorder="1" applyAlignment="1">
      <alignment horizontal="left" vertical="center"/>
    </xf>
    <xf numFmtId="0" fontId="288" fillId="71" borderId="0" xfId="0" applyFont="1" applyFill="1" applyBorder="1" applyAlignment="1">
      <alignment horizontal="center" vertical="center"/>
    </xf>
    <xf numFmtId="0" fontId="27" fillId="71" borderId="0" xfId="0" applyFont="1" applyFill="1" applyBorder="1" applyAlignment="1">
      <alignment horizontal="center" vertical="center"/>
    </xf>
    <xf numFmtId="168" fontId="27" fillId="71" borderId="0" xfId="0" applyNumberFormat="1" applyFont="1" applyFill="1" applyBorder="1" applyAlignment="1">
      <alignment horizontal="center" vertical="center" wrapText="1"/>
    </xf>
    <xf numFmtId="0" fontId="289" fillId="71" borderId="0" xfId="0" applyFont="1" applyFill="1" applyBorder="1" applyAlignment="1">
      <alignment horizontal="center" vertical="top"/>
    </xf>
    <xf numFmtId="0" fontId="27" fillId="0" borderId="0" xfId="0" applyFont="1" applyBorder="1" applyAlignment="1">
      <alignment vertical="center"/>
    </xf>
    <xf numFmtId="0" fontId="0" fillId="43" borderId="0" xfId="0" applyFill="1" applyBorder="1" applyAlignment="1">
      <alignment vertical="center"/>
    </xf>
    <xf numFmtId="164" fontId="26" fillId="77" borderId="0" xfId="0" applyNumberFormat="1" applyFont="1" applyFill="1" applyBorder="1" applyAlignment="1">
      <alignment horizontal="center" vertical="center"/>
    </xf>
    <xf numFmtId="164" fontId="296" fillId="54" borderId="0" xfId="0" applyNumberFormat="1" applyFont="1" applyFill="1" applyBorder="1" applyAlignment="1">
      <alignment horizontal="center" vertical="center"/>
    </xf>
    <xf numFmtId="164" fontId="323" fillId="54" borderId="0" xfId="0" applyNumberFormat="1" applyFont="1" applyFill="1" applyBorder="1" applyAlignment="1">
      <alignment horizontal="center" vertical="center"/>
    </xf>
    <xf numFmtId="164" fontId="323" fillId="36" borderId="0" xfId="0" applyNumberFormat="1" applyFont="1" applyFill="1" applyBorder="1" applyAlignment="1">
      <alignment horizontal="center" vertical="center"/>
    </xf>
    <xf numFmtId="164" fontId="26" fillId="3" borderId="0" xfId="0" applyNumberFormat="1" applyFont="1" applyFill="1" applyBorder="1" applyAlignment="1">
      <alignment horizontal="center" vertical="center"/>
    </xf>
    <xf numFmtId="0" fontId="0" fillId="39" borderId="0" xfId="0" applyFill="1" applyBorder="1" applyAlignment="1">
      <alignment vertical="center"/>
    </xf>
    <xf numFmtId="0" fontId="281" fillId="0" borderId="0" xfId="0" applyFont="1" applyBorder="1" applyAlignment="1">
      <alignment vertical="center" wrapText="1"/>
    </xf>
    <xf numFmtId="164" fontId="300" fillId="22" borderId="0" xfId="0" applyNumberFormat="1" applyFont="1" applyFill="1" applyBorder="1" applyAlignment="1">
      <alignment horizontal="center" vertical="center"/>
    </xf>
    <xf numFmtId="0" fontId="79" fillId="0" borderId="0" xfId="0" applyFont="1" applyBorder="1" applyAlignment="1">
      <alignment horizontal="left" vertical="center"/>
    </xf>
    <xf numFmtId="0" fontId="79" fillId="0" borderId="0" xfId="0" applyFont="1" applyBorder="1" applyAlignment="1">
      <alignment vertical="center" wrapText="1"/>
    </xf>
    <xf numFmtId="0" fontId="0" fillId="10" borderId="0" xfId="0" applyFill="1" applyBorder="1" applyAlignment="1">
      <alignment horizontal="center" vertical="center"/>
    </xf>
    <xf numFmtId="164" fontId="26" fillId="97" borderId="0" xfId="0" applyNumberFormat="1" applyFont="1" applyFill="1" applyBorder="1" applyAlignment="1">
      <alignment horizontal="center" vertical="center"/>
    </xf>
    <xf numFmtId="0" fontId="0" fillId="58" borderId="0" xfId="0" applyFill="1" applyBorder="1" applyAlignment="1">
      <alignment vertical="center"/>
    </xf>
    <xf numFmtId="0" fontId="0" fillId="33" borderId="0" xfId="0" applyFill="1" applyBorder="1" applyAlignment="1">
      <alignment vertical="center"/>
    </xf>
    <xf numFmtId="164" fontId="287" fillId="43" borderId="0" xfId="0" applyNumberFormat="1" applyFont="1" applyFill="1" applyBorder="1" applyAlignment="1">
      <alignment horizontal="center" vertical="center"/>
    </xf>
    <xf numFmtId="164" fontId="324" fillId="43" borderId="0" xfId="0" applyNumberFormat="1" applyFont="1" applyFill="1" applyBorder="1" applyAlignment="1">
      <alignment horizontal="center"/>
    </xf>
    <xf numFmtId="167" fontId="286" fillId="8" borderId="0" xfId="0" applyNumberFormat="1" applyFont="1" applyFill="1" applyBorder="1" applyAlignment="1">
      <alignment horizontal="center" vertical="center"/>
    </xf>
    <xf numFmtId="164" fontId="26" fillId="61" borderId="0" xfId="0" applyNumberFormat="1" applyFont="1" applyFill="1" applyBorder="1" applyAlignment="1">
      <alignment horizontal="center" vertical="center"/>
    </xf>
    <xf numFmtId="164" fontId="281" fillId="43" borderId="0" xfId="0" applyNumberFormat="1" applyFont="1" applyFill="1" applyBorder="1" applyAlignment="1">
      <alignment horizontal="center" vertical="center"/>
    </xf>
    <xf numFmtId="164" fontId="26" fillId="43" borderId="0" xfId="0" applyNumberFormat="1" applyFont="1" applyFill="1" applyBorder="1" applyAlignment="1">
      <alignment horizontal="center" vertical="center"/>
    </xf>
    <xf numFmtId="0" fontId="288" fillId="98" borderId="0" xfId="0" applyFont="1" applyFill="1" applyBorder="1" applyAlignment="1">
      <alignment horizontal="left" vertical="center"/>
    </xf>
    <xf numFmtId="0" fontId="305" fillId="98" borderId="0" xfId="0" applyFont="1" applyFill="1" applyBorder="1" applyAlignment="1">
      <alignment vertical="center" wrapText="1"/>
    </xf>
    <xf numFmtId="0" fontId="307" fillId="65" borderId="0" xfId="0" applyFont="1" applyFill="1" applyBorder="1" applyAlignment="1">
      <alignment horizontal="center" vertical="center"/>
    </xf>
    <xf numFmtId="0" fontId="305" fillId="65" borderId="0" xfId="0" applyFont="1" applyFill="1" applyBorder="1" applyAlignment="1">
      <alignment horizontal="center" vertical="center"/>
    </xf>
    <xf numFmtId="168" fontId="305" fillId="65" borderId="0" xfId="0" applyNumberFormat="1" applyFont="1" applyFill="1" applyBorder="1" applyAlignment="1">
      <alignment horizontal="center" vertical="center" wrapText="1"/>
    </xf>
    <xf numFmtId="0" fontId="308" fillId="65" borderId="0" xfId="0" applyFont="1" applyFill="1" applyBorder="1" applyAlignment="1">
      <alignment horizontal="center" vertical="top"/>
    </xf>
    <xf numFmtId="0" fontId="305" fillId="0" borderId="0" xfId="0" applyFont="1" applyBorder="1" applyAlignment="1">
      <alignment vertical="center"/>
    </xf>
    <xf numFmtId="0" fontId="56" fillId="0" borderId="0" xfId="0" applyFont="1" applyBorder="1" applyAlignment="1">
      <alignment vertical="top"/>
    </xf>
    <xf numFmtId="0" fontId="56" fillId="0" borderId="0" xfId="0" applyFont="1" applyBorder="1" applyAlignment="1">
      <alignment vertical="top" wrapText="1"/>
    </xf>
    <xf numFmtId="164" fontId="27" fillId="85" borderId="0" xfId="0" applyNumberFormat="1" applyFont="1" applyFill="1" applyBorder="1" applyAlignment="1">
      <alignment horizontal="center" vertical="center"/>
    </xf>
    <xf numFmtId="164" fontId="26" fillId="35" borderId="0" xfId="0" applyNumberFormat="1" applyFont="1" applyFill="1" applyBorder="1" applyAlignment="1">
      <alignment horizontal="center" vertical="center"/>
    </xf>
    <xf numFmtId="0" fontId="0" fillId="59" borderId="0" xfId="0" applyFill="1" applyBorder="1" applyAlignment="1">
      <alignment vertical="center"/>
    </xf>
    <xf numFmtId="167" fontId="26" fillId="0" borderId="0" xfId="0" applyNumberFormat="1" applyFont="1" applyBorder="1" applyAlignment="1">
      <alignment horizontal="center" vertical="center"/>
    </xf>
    <xf numFmtId="167" fontId="26" fillId="8" borderId="0" xfId="0" applyNumberFormat="1" applyFont="1" applyFill="1" applyBorder="1" applyAlignment="1">
      <alignment horizontal="center" vertical="center"/>
    </xf>
    <xf numFmtId="164" fontId="26" fillId="38" borderId="0" xfId="0" applyNumberFormat="1" applyFont="1" applyFill="1" applyBorder="1" applyAlignment="1">
      <alignment horizontal="center" vertical="center"/>
    </xf>
    <xf numFmtId="164" fontId="285" fillId="24" borderId="0" xfId="0" applyNumberFormat="1" applyFont="1" applyFill="1" applyBorder="1" applyAlignment="1">
      <alignment horizontal="center" vertical="center"/>
    </xf>
    <xf numFmtId="164" fontId="26" fillId="41" borderId="0" xfId="0" applyNumberFormat="1" applyFont="1" applyFill="1" applyBorder="1" applyAlignment="1">
      <alignment horizontal="center" vertical="center"/>
    </xf>
    <xf numFmtId="0" fontId="0" fillId="46" borderId="0" xfId="0" applyFill="1" applyBorder="1" applyAlignment="1">
      <alignment vertical="center"/>
    </xf>
    <xf numFmtId="164" fontId="26" fillId="9" borderId="0" xfId="0" applyNumberFormat="1" applyFont="1" applyFill="1" applyBorder="1" applyAlignment="1">
      <alignment horizontal="center" vertical="center"/>
    </xf>
    <xf numFmtId="164" fontId="26" fillId="58" borderId="0" xfId="0" applyNumberFormat="1" applyFont="1" applyFill="1" applyBorder="1" applyAlignment="1">
      <alignment horizontal="center" vertical="center"/>
    </xf>
    <xf numFmtId="164" fontId="287" fillId="85" borderId="0" xfId="0" applyNumberFormat="1" applyFont="1" applyFill="1" applyBorder="1" applyAlignment="1">
      <alignment horizontal="center" vertical="center"/>
    </xf>
    <xf numFmtId="164" fontId="325" fillId="10" borderId="0" xfId="0" applyNumberFormat="1" applyFont="1" applyFill="1" applyBorder="1" applyAlignment="1">
      <alignment horizontal="center" vertical="center"/>
    </xf>
    <xf numFmtId="0" fontId="0" fillId="35" borderId="0" xfId="0" applyFill="1" applyBorder="1" applyAlignment="1">
      <alignment vertical="center"/>
    </xf>
    <xf numFmtId="166" fontId="26" fillId="0" borderId="0" xfId="0" applyNumberFormat="1" applyFont="1" applyBorder="1" applyAlignment="1">
      <alignment horizontal="center" vertical="center"/>
    </xf>
    <xf numFmtId="0" fontId="326" fillId="57" borderId="0" xfId="0" applyFont="1" applyFill="1" applyBorder="1" applyAlignment="1">
      <alignment horizontal="center" vertical="center"/>
    </xf>
    <xf numFmtId="0" fontId="292" fillId="57" borderId="0" xfId="0" applyFont="1" applyFill="1" applyBorder="1" applyAlignment="1">
      <alignment horizontal="center" vertical="center"/>
    </xf>
    <xf numFmtId="168" fontId="292" fillId="57" borderId="0" xfId="0" applyNumberFormat="1" applyFont="1" applyFill="1" applyBorder="1" applyAlignment="1">
      <alignment horizontal="center" vertical="center" wrapText="1"/>
    </xf>
    <xf numFmtId="0" fontId="164" fillId="57" borderId="0" xfId="0" applyFont="1" applyFill="1" applyBorder="1" applyAlignment="1">
      <alignment horizontal="center" vertical="top"/>
    </xf>
    <xf numFmtId="164" fontId="26" fillId="87" borderId="0" xfId="0" applyNumberFormat="1" applyFont="1" applyFill="1" applyBorder="1" applyAlignment="1">
      <alignment horizontal="center" vertical="center"/>
    </xf>
    <xf numFmtId="164" fontId="327" fillId="42" borderId="0" xfId="0" applyNumberFormat="1" applyFont="1" applyFill="1" applyBorder="1" applyAlignment="1">
      <alignment horizontal="center" vertical="center"/>
    </xf>
    <xf numFmtId="164" fontId="294" fillId="45" borderId="0" xfId="0" applyNumberFormat="1" applyFont="1" applyFill="1" applyBorder="1" applyAlignment="1">
      <alignment horizontal="center" vertical="center"/>
    </xf>
    <xf numFmtId="164" fontId="282" fillId="34" borderId="0" xfId="0" applyNumberFormat="1" applyFont="1" applyFill="1" applyBorder="1" applyAlignment="1">
      <alignment horizontal="center" vertical="center"/>
    </xf>
    <xf numFmtId="164" fontId="282" fillId="64" borderId="0" xfId="0" applyNumberFormat="1" applyFont="1" applyFill="1" applyBorder="1" applyAlignment="1">
      <alignment horizontal="center" vertical="center"/>
    </xf>
    <xf numFmtId="164" fontId="328" fillId="8" borderId="0" xfId="0" applyNumberFormat="1" applyFont="1" applyFill="1" applyBorder="1" applyAlignment="1">
      <alignment horizontal="center" vertical="center"/>
    </xf>
    <xf numFmtId="164" fontId="285" fillId="30" borderId="0" xfId="0" applyNumberFormat="1" applyFont="1" applyFill="1" applyBorder="1" applyAlignment="1">
      <alignment horizontal="center" vertical="center"/>
    </xf>
    <xf numFmtId="164" fontId="285" fillId="8" borderId="0" xfId="0" applyNumberFormat="1" applyFont="1" applyFill="1" applyBorder="1" applyAlignment="1">
      <alignment horizontal="center" vertical="center"/>
    </xf>
    <xf numFmtId="164" fontId="301" fillId="41" borderId="0" xfId="0" applyNumberFormat="1" applyFont="1" applyFill="1" applyBorder="1" applyAlignment="1">
      <alignment horizontal="center" vertical="center"/>
    </xf>
    <xf numFmtId="164" fontId="68" fillId="26" borderId="0" xfId="0" applyNumberFormat="1" applyFont="1" applyFill="1" applyBorder="1" applyAlignment="1">
      <alignment horizontal="center" vertical="center"/>
    </xf>
    <xf numFmtId="164" fontId="291" fillId="27" borderId="0" xfId="0" applyNumberFormat="1" applyFont="1" applyFill="1" applyBorder="1" applyAlignment="1">
      <alignment horizontal="center" vertical="center"/>
    </xf>
    <xf numFmtId="164" fontId="294" fillId="89" borderId="0" xfId="0" applyNumberFormat="1" applyFont="1" applyFill="1" applyBorder="1" applyAlignment="1">
      <alignment horizontal="center" vertical="center"/>
    </xf>
    <xf numFmtId="164" fontId="293" fillId="7" borderId="0" xfId="0" applyNumberFormat="1" applyFont="1" applyFill="1" applyBorder="1" applyAlignment="1">
      <alignment horizontal="center" vertical="center"/>
    </xf>
    <xf numFmtId="0" fontId="26" fillId="0" borderId="0" xfId="0" applyFont="1" applyBorder="1" applyAlignment="1">
      <alignment horizontal="center" vertical="center" wrapText="1"/>
    </xf>
    <xf numFmtId="0" fontId="279" fillId="0" borderId="0" xfId="0" applyFont="1" applyBorder="1" applyAlignment="1">
      <alignment horizontal="left" vertical="center"/>
    </xf>
    <xf numFmtId="49" fontId="46" fillId="11" borderId="0" xfId="0" applyNumberFormat="1" applyFont="1" applyFill="1" applyBorder="1" applyAlignment="1">
      <alignment horizontal="center" vertical="center"/>
    </xf>
    <xf numFmtId="49" fontId="46" fillId="11" borderId="0" xfId="0" applyNumberFormat="1" applyFont="1" applyFill="1" applyBorder="1" applyAlignment="1">
      <alignment horizontal="center" vertical="center" wrapText="1"/>
    </xf>
    <xf numFmtId="0" fontId="32" fillId="41" borderId="0" xfId="0" applyFont="1" applyFill="1" applyBorder="1" applyAlignment="1">
      <alignment horizontal="center" vertical="center" wrapText="1"/>
    </xf>
    <xf numFmtId="0" fontId="29" fillId="0" borderId="0" xfId="0" applyFont="1" applyBorder="1" applyAlignment="1">
      <alignment vertical="top"/>
    </xf>
    <xf numFmtId="0" fontId="322" fillId="54" borderId="0" xfId="0" applyFont="1" applyFill="1" applyBorder="1" applyAlignment="1">
      <alignment horizontal="center" vertical="center"/>
    </xf>
    <xf numFmtId="0" fontId="329" fillId="0" borderId="0" xfId="0" applyFont="1" applyBorder="1" applyAlignment="1">
      <alignment vertical="center" wrapText="1"/>
    </xf>
    <xf numFmtId="0" fontId="29" fillId="41" borderId="0" xfId="0" applyFont="1" applyFill="1" applyBorder="1" applyAlignment="1">
      <alignment horizontal="left" vertical="top"/>
    </xf>
    <xf numFmtId="0" fontId="29" fillId="19" borderId="0" xfId="0" applyFont="1" applyFill="1" applyBorder="1" applyAlignment="1">
      <alignment horizontal="left" vertical="top"/>
    </xf>
    <xf numFmtId="0" fontId="0" fillId="20" borderId="0" xfId="0" applyFill="1" applyBorder="1" applyAlignment="1">
      <alignment horizontal="left" vertical="top"/>
    </xf>
    <xf numFmtId="0" fontId="12" fillId="0" borderId="8" xfId="0" applyFont="1" applyBorder="1" applyAlignment="1">
      <alignment horizontal="center" vertical="center"/>
    </xf>
    <xf numFmtId="0" fontId="12" fillId="24" borderId="8" xfId="0" applyFont="1" applyFill="1" applyBorder="1" applyAlignment="1">
      <alignment horizontal="center" vertical="center"/>
    </xf>
    <xf numFmtId="0" fontId="12" fillId="0" borderId="8" xfId="0" applyFont="1" applyBorder="1" applyAlignment="1">
      <alignment vertical="center"/>
    </xf>
    <xf numFmtId="0" fontId="271" fillId="0" borderId="8" xfId="0" applyFont="1" applyBorder="1" applyAlignment="1">
      <alignment vertical="center"/>
    </xf>
    <xf numFmtId="0" fontId="12" fillId="0" borderId="8" xfId="0" applyFont="1" applyBorder="1" applyAlignment="1">
      <alignment horizontal="left" vertical="center"/>
    </xf>
    <xf numFmtId="0" fontId="8" fillId="0" borderId="8" xfId="0" applyFont="1" applyBorder="1" applyAlignment="1">
      <alignment horizontal="right" vertical="center"/>
    </xf>
    <xf numFmtId="0" fontId="19" fillId="0" borderId="8" xfId="0" applyFont="1" applyBorder="1" applyAlignment="1">
      <alignment horizontal="left" vertical="center"/>
    </xf>
    <xf numFmtId="0" fontId="8" fillId="0" borderId="8" xfId="0" applyFont="1" applyBorder="1" applyAlignment="1">
      <alignment horizontal="left" vertical="center"/>
    </xf>
    <xf numFmtId="0" fontId="12" fillId="24" borderId="8" xfId="0" applyFont="1" applyFill="1" applyBorder="1" applyAlignment="1">
      <alignment horizontal="left" vertical="center"/>
    </xf>
    <xf numFmtId="0" fontId="84" fillId="0" borderId="8" xfId="0" applyFont="1" applyBorder="1" applyAlignment="1">
      <alignment horizontal="center" vertical="center"/>
    </xf>
    <xf numFmtId="0" fontId="271" fillId="0" borderId="0" xfId="0" applyFont="1" applyBorder="1" applyAlignment="1">
      <alignment vertical="center"/>
    </xf>
    <xf numFmtId="0" fontId="19" fillId="0" borderId="0" xfId="0" applyFont="1" applyBorder="1" applyAlignment="1">
      <alignment horizontal="center"/>
    </xf>
    <xf numFmtId="0" fontId="1" fillId="0" borderId="0" xfId="0" applyFont="1" applyBorder="1"/>
    <xf numFmtId="0" fontId="2" fillId="0" borderId="0" xfId="0" applyFont="1" applyBorder="1"/>
    <xf numFmtId="0" fontId="271" fillId="24" borderId="0" xfId="0" applyFont="1" applyFill="1" applyBorder="1"/>
    <xf numFmtId="164" fontId="1" fillId="0" borderId="0" xfId="0" applyNumberFormat="1" applyFont="1" applyBorder="1" applyAlignment="1">
      <alignment horizontal="center"/>
    </xf>
    <xf numFmtId="0" fontId="271" fillId="24" borderId="0" xfId="0" applyFont="1" applyFill="1" applyBorder="1" applyAlignment="1">
      <alignment vertical="center"/>
    </xf>
    <xf numFmtId="0" fontId="1" fillId="24" borderId="0" xfId="0" applyFont="1" applyFill="1" applyBorder="1" applyAlignment="1">
      <alignment horizontal="center" vertical="center"/>
    </xf>
    <xf numFmtId="0" fontId="1" fillId="24" borderId="0" xfId="0" applyFont="1" applyFill="1" applyBorder="1" applyAlignment="1">
      <alignment vertical="center"/>
    </xf>
    <xf numFmtId="0" fontId="1" fillId="0" borderId="0" xfId="0" applyFont="1" applyBorder="1" applyAlignment="1">
      <alignment vertical="center"/>
    </xf>
    <xf numFmtId="0" fontId="2" fillId="0" borderId="0" xfId="0" applyFont="1" applyBorder="1" applyAlignment="1">
      <alignment horizontal="center" vertical="center"/>
    </xf>
    <xf numFmtId="0" fontId="12" fillId="51" borderId="0" xfId="0" applyFont="1" applyFill="1" applyBorder="1" applyAlignment="1">
      <alignment vertical="center"/>
    </xf>
    <xf numFmtId="0" fontId="1" fillId="0" borderId="0" xfId="0" applyFont="1" applyBorder="1" applyAlignment="1">
      <alignment horizontal="left"/>
    </xf>
    <xf numFmtId="170" fontId="1" fillId="0" borderId="0" xfId="0" applyNumberFormat="1" applyFont="1" applyBorder="1" applyAlignment="1">
      <alignment horizontal="center" vertical="center"/>
    </xf>
    <xf numFmtId="0" fontId="271" fillId="0" borderId="0" xfId="0" applyFont="1" applyBorder="1"/>
    <xf numFmtId="0" fontId="1" fillId="0" borderId="0" xfId="0" applyFont="1" applyBorder="1" applyAlignment="1">
      <alignment horizontal="center"/>
    </xf>
    <xf numFmtId="0" fontId="2" fillId="0" borderId="0" xfId="0" applyFont="1" applyBorder="1" applyAlignment="1">
      <alignment horizontal="center"/>
    </xf>
    <xf numFmtId="180" fontId="12" fillId="24" borderId="0" xfId="0" applyNumberFormat="1" applyFont="1" applyFill="1" applyBorder="1" applyAlignment="1">
      <alignment horizontal="center" vertical="center"/>
    </xf>
    <xf numFmtId="0" fontId="12" fillId="49" borderId="0" xfId="0" applyFont="1" applyFill="1" applyBorder="1" applyAlignment="1">
      <alignment vertical="center"/>
    </xf>
    <xf numFmtId="164" fontId="1" fillId="24" borderId="0" xfId="0" applyNumberFormat="1" applyFont="1" applyFill="1" applyBorder="1" applyAlignment="1">
      <alignment horizontal="center"/>
    </xf>
    <xf numFmtId="0" fontId="1" fillId="24" borderId="0" xfId="0" applyFont="1" applyFill="1" applyBorder="1"/>
    <xf numFmtId="0" fontId="1" fillId="24" borderId="0" xfId="0" applyFont="1" applyFill="1" applyBorder="1" applyAlignment="1">
      <alignment horizontal="left"/>
    </xf>
    <xf numFmtId="0" fontId="271" fillId="49" borderId="0" xfId="0" applyFont="1" applyFill="1" applyBorder="1" applyAlignment="1">
      <alignment vertical="center"/>
    </xf>
    <xf numFmtId="181" fontId="12" fillId="24" borderId="0" xfId="0" applyNumberFormat="1" applyFont="1" applyFill="1" applyBorder="1" applyAlignment="1">
      <alignment horizontal="center" vertical="center"/>
    </xf>
    <xf numFmtId="181" fontId="12" fillId="8" borderId="0" xfId="0" applyNumberFormat="1" applyFont="1" applyFill="1" applyBorder="1" applyAlignment="1">
      <alignment horizontal="center" vertical="center"/>
    </xf>
    <xf numFmtId="0" fontId="12" fillId="4" borderId="0" xfId="0" applyFont="1" applyFill="1" applyBorder="1" applyAlignment="1">
      <alignment vertical="center"/>
    </xf>
    <xf numFmtId="0" fontId="238" fillId="0" borderId="0" xfId="0" applyFont="1" applyBorder="1" applyAlignment="1">
      <alignment horizontal="center" vertical="center"/>
    </xf>
    <xf numFmtId="170" fontId="1" fillId="24" borderId="0" xfId="0" applyNumberFormat="1" applyFont="1" applyFill="1" applyBorder="1" applyAlignment="1">
      <alignment horizontal="center" vertical="center"/>
    </xf>
    <xf numFmtId="0" fontId="1" fillId="24" borderId="0" xfId="0" applyFont="1" applyFill="1" applyBorder="1" applyAlignment="1">
      <alignment horizontal="left" vertical="center"/>
    </xf>
    <xf numFmtId="181" fontId="1" fillId="46" borderId="0" xfId="0" applyNumberFormat="1" applyFont="1" applyFill="1" applyBorder="1" applyAlignment="1">
      <alignment horizontal="center"/>
    </xf>
    <xf numFmtId="0" fontId="238" fillId="0" borderId="0" xfId="0" applyFont="1" applyBorder="1" applyAlignment="1">
      <alignment vertical="center"/>
    </xf>
    <xf numFmtId="1" fontId="19" fillId="0" borderId="0" xfId="0" applyNumberFormat="1" applyFont="1" applyBorder="1" applyAlignment="1">
      <alignment vertical="center"/>
    </xf>
    <xf numFmtId="0" fontId="12" fillId="6" borderId="0" xfId="0" applyFont="1" applyFill="1" applyBorder="1" applyAlignment="1">
      <alignment vertical="center"/>
    </xf>
    <xf numFmtId="0" fontId="12" fillId="15" borderId="0" xfId="0" applyFont="1" applyFill="1" applyBorder="1" applyAlignment="1">
      <alignment vertical="center"/>
    </xf>
    <xf numFmtId="0" fontId="271" fillId="0" borderId="0" xfId="0" applyFont="1" applyBorder="1" applyAlignment="1">
      <alignment horizontal="left" vertical="center"/>
    </xf>
    <xf numFmtId="0" fontId="238" fillId="6" borderId="0" xfId="0" applyFont="1" applyFill="1" applyBorder="1"/>
    <xf numFmtId="0" fontId="271" fillId="6" borderId="0" xfId="0" applyFont="1" applyFill="1" applyBorder="1"/>
    <xf numFmtId="0" fontId="12" fillId="46" borderId="0" xfId="0" applyFont="1" applyFill="1" applyBorder="1" applyAlignment="1">
      <alignment horizontal="left" vertical="center"/>
    </xf>
    <xf numFmtId="0" fontId="271" fillId="46" borderId="0" xfId="0" applyFont="1" applyFill="1" applyBorder="1" applyAlignment="1">
      <alignment horizontal="left" vertical="center"/>
    </xf>
    <xf numFmtId="0" fontId="1" fillId="8" borderId="0" xfId="0" applyFont="1" applyFill="1" applyBorder="1" applyAlignment="1">
      <alignment vertical="center"/>
    </xf>
    <xf numFmtId="0" fontId="271" fillId="8" borderId="0" xfId="0" applyFont="1" applyFill="1" applyBorder="1" applyAlignment="1">
      <alignment vertical="center"/>
    </xf>
    <xf numFmtId="0" fontId="12" fillId="8" borderId="0" xfId="0" applyFont="1" applyFill="1" applyBorder="1" applyAlignment="1">
      <alignment vertical="center"/>
    </xf>
    <xf numFmtId="164" fontId="1" fillId="24" borderId="0" xfId="0" applyNumberFormat="1" applyFont="1" applyFill="1" applyBorder="1" applyAlignment="1">
      <alignment horizontal="center" vertical="center"/>
    </xf>
    <xf numFmtId="0" fontId="12" fillId="0" borderId="46" xfId="0" applyFont="1" applyBorder="1" applyAlignment="1">
      <alignment vertical="center"/>
    </xf>
    <xf numFmtId="180" fontId="12" fillId="47" borderId="0" xfId="0" applyNumberFormat="1" applyFont="1" applyFill="1" applyBorder="1" applyAlignment="1">
      <alignment horizontal="center" vertical="center"/>
    </xf>
    <xf numFmtId="181" fontId="1" fillId="0" borderId="0" xfId="0" applyNumberFormat="1" applyFont="1" applyBorder="1" applyAlignment="1">
      <alignment horizontal="center" vertical="center"/>
    </xf>
    <xf numFmtId="181" fontId="1" fillId="47" borderId="0" xfId="0" applyNumberFormat="1" applyFont="1" applyFill="1" applyBorder="1" applyAlignment="1">
      <alignment horizontal="center" vertical="center"/>
    </xf>
    <xf numFmtId="165" fontId="1" fillId="24" borderId="0" xfId="0" applyNumberFormat="1" applyFont="1" applyFill="1" applyBorder="1" applyAlignment="1">
      <alignment horizontal="center" vertical="center"/>
    </xf>
    <xf numFmtId="0" fontId="12" fillId="21" borderId="0" xfId="0" applyFont="1" applyFill="1" applyBorder="1" applyAlignment="1">
      <alignment vertical="center"/>
    </xf>
    <xf numFmtId="187" fontId="12" fillId="0" borderId="0" xfId="0" applyNumberFormat="1" applyFont="1" applyBorder="1" applyAlignment="1">
      <alignment horizontal="center" vertical="center"/>
    </xf>
    <xf numFmtId="0" fontId="271" fillId="6" borderId="0" xfId="0" applyFont="1" applyFill="1" applyBorder="1" applyAlignment="1">
      <alignment vertical="center"/>
    </xf>
    <xf numFmtId="0" fontId="271" fillId="51" borderId="0" xfId="0" applyFont="1" applyFill="1" applyBorder="1" applyAlignment="1">
      <alignment horizontal="left"/>
    </xf>
    <xf numFmtId="0" fontId="238" fillId="0" borderId="0" xfId="0" applyFont="1" applyBorder="1"/>
    <xf numFmtId="0" fontId="238" fillId="24" borderId="0" xfId="0" applyFont="1" applyFill="1" applyBorder="1"/>
    <xf numFmtId="0" fontId="12" fillId="6" borderId="0" xfId="0" applyFont="1" applyFill="1" applyBorder="1" applyAlignment="1">
      <alignment horizontal="left" vertical="center"/>
    </xf>
    <xf numFmtId="170" fontId="1" fillId="7" borderId="0" xfId="0" applyNumberFormat="1" applyFont="1" applyFill="1" applyBorder="1" applyAlignment="1">
      <alignment horizontal="center"/>
    </xf>
    <xf numFmtId="170" fontId="1" fillId="24" borderId="0" xfId="0" applyNumberFormat="1" applyFont="1" applyFill="1" applyBorder="1" applyAlignment="1">
      <alignment horizontal="center"/>
    </xf>
    <xf numFmtId="170" fontId="1" fillId="0" borderId="0" xfId="0" applyNumberFormat="1" applyFont="1" applyBorder="1" applyAlignment="1">
      <alignment horizontal="center"/>
    </xf>
    <xf numFmtId="0" fontId="330" fillId="24" borderId="0" xfId="0" applyFont="1" applyFill="1" applyBorder="1" applyAlignment="1">
      <alignment vertical="center"/>
    </xf>
    <xf numFmtId="0" fontId="12" fillId="7" borderId="0" xfId="0" applyFont="1" applyFill="1" applyBorder="1" applyAlignment="1">
      <alignment horizontal="center" vertical="center"/>
    </xf>
    <xf numFmtId="0" fontId="12" fillId="7" borderId="0" xfId="0" applyFont="1" applyFill="1" applyBorder="1" applyAlignment="1">
      <alignment vertical="center"/>
    </xf>
    <xf numFmtId="0" fontId="271" fillId="7" borderId="0" xfId="0" applyFont="1" applyFill="1" applyBorder="1" applyAlignment="1">
      <alignment vertical="center"/>
    </xf>
    <xf numFmtId="165" fontId="271" fillId="0" borderId="0" xfId="0" applyNumberFormat="1" applyFont="1" applyBorder="1" applyAlignment="1">
      <alignment horizontal="left" vertical="center"/>
    </xf>
    <xf numFmtId="170" fontId="1" fillId="48" borderId="0" xfId="0" applyNumberFormat="1" applyFont="1" applyFill="1" applyBorder="1" applyAlignment="1">
      <alignment horizontal="center"/>
    </xf>
    <xf numFmtId="165" fontId="1" fillId="24" borderId="0" xfId="0" applyNumberFormat="1" applyFont="1" applyFill="1" applyBorder="1" applyAlignment="1">
      <alignment horizontal="center"/>
    </xf>
    <xf numFmtId="166" fontId="12" fillId="0" borderId="0" xfId="0" applyNumberFormat="1" applyFont="1" applyBorder="1" applyAlignment="1">
      <alignment vertical="center"/>
    </xf>
    <xf numFmtId="177" fontId="12" fillId="34" borderId="0" xfId="0" applyNumberFormat="1" applyFont="1" applyFill="1" applyBorder="1" applyAlignment="1">
      <alignment horizontal="center" vertical="center"/>
    </xf>
    <xf numFmtId="170" fontId="12" fillId="34" borderId="0" xfId="0" applyNumberFormat="1" applyFont="1" applyFill="1" applyBorder="1" applyAlignment="1">
      <alignment horizontal="center" vertical="center"/>
    </xf>
    <xf numFmtId="0" fontId="12" fillId="36" borderId="0" xfId="0" applyFont="1" applyFill="1" applyBorder="1" applyAlignment="1">
      <alignment vertical="center"/>
    </xf>
    <xf numFmtId="0" fontId="1" fillId="21" borderId="0" xfId="0" applyFont="1" applyFill="1" applyBorder="1"/>
    <xf numFmtId="0" fontId="1" fillId="24" borderId="0" xfId="0" applyFont="1" applyFill="1" applyBorder="1" applyAlignment="1">
      <alignment horizontal="center"/>
    </xf>
    <xf numFmtId="170" fontId="1" fillId="10" borderId="0" xfId="0" applyNumberFormat="1" applyFont="1" applyFill="1" applyBorder="1" applyAlignment="1">
      <alignment horizontal="center"/>
    </xf>
    <xf numFmtId="164" fontId="12" fillId="35" borderId="0" xfId="0" applyNumberFormat="1" applyFont="1" applyFill="1" applyBorder="1" applyAlignment="1">
      <alignment horizontal="center" vertical="center"/>
    </xf>
    <xf numFmtId="0" fontId="2" fillId="24" borderId="0" xfId="0" applyFont="1" applyFill="1" applyBorder="1"/>
    <xf numFmtId="167" fontId="1" fillId="0" borderId="0" xfId="0" applyNumberFormat="1" applyFont="1" applyBorder="1" applyAlignment="1">
      <alignment horizontal="center"/>
    </xf>
    <xf numFmtId="0" fontId="271" fillId="0" borderId="0" xfId="0" applyFont="1" applyBorder="1" applyAlignment="1">
      <alignment vertical="center" wrapText="1"/>
    </xf>
    <xf numFmtId="0" fontId="271" fillId="24" borderId="0" xfId="0" applyFont="1" applyFill="1" applyBorder="1" applyAlignment="1">
      <alignment vertical="center" wrapText="1"/>
    </xf>
    <xf numFmtId="188" fontId="12" fillId="0" borderId="0" xfId="0" applyNumberFormat="1" applyFont="1" applyBorder="1" applyAlignment="1">
      <alignment horizontal="center" vertical="center"/>
    </xf>
    <xf numFmtId="167" fontId="12" fillId="35" borderId="0" xfId="0" applyNumberFormat="1" applyFont="1" applyFill="1" applyBorder="1" applyAlignment="1">
      <alignment horizontal="center" vertical="center"/>
    </xf>
    <xf numFmtId="165" fontId="12" fillId="35" borderId="0" xfId="0" applyNumberFormat="1" applyFont="1" applyFill="1" applyBorder="1" applyAlignment="1">
      <alignment horizontal="center"/>
    </xf>
    <xf numFmtId="165" fontId="12" fillId="24" borderId="0" xfId="0" applyNumberFormat="1" applyFont="1" applyFill="1" applyBorder="1" applyAlignment="1">
      <alignment horizontal="center"/>
    </xf>
    <xf numFmtId="0" fontId="12" fillId="24" borderId="0" xfId="0" applyFont="1" applyFill="1" applyBorder="1" applyAlignment="1">
      <alignment wrapText="1"/>
    </xf>
    <xf numFmtId="0" fontId="1" fillId="0" borderId="0" xfId="0" applyFont="1" applyBorder="1" applyAlignment="1">
      <alignment vertical="top"/>
    </xf>
    <xf numFmtId="0" fontId="271" fillId="0" borderId="0" xfId="0" applyFont="1" applyBorder="1" applyAlignment="1">
      <alignment vertical="top"/>
    </xf>
    <xf numFmtId="165" fontId="19" fillId="77" borderId="0" xfId="0" applyNumberFormat="1" applyFont="1" applyFill="1" applyBorder="1" applyAlignment="1">
      <alignment horizontal="center" vertical="center"/>
    </xf>
    <xf numFmtId="0" fontId="240" fillId="0" borderId="0" xfId="0" applyFont="1" applyBorder="1" applyAlignment="1">
      <alignment vertical="center" wrapText="1"/>
    </xf>
    <xf numFmtId="0" fontId="12" fillId="0" borderId="46" xfId="0" applyFont="1" applyBorder="1" applyAlignment="1">
      <alignment vertical="center" wrapText="1"/>
    </xf>
    <xf numFmtId="164" fontId="9" fillId="0" borderId="0" xfId="0" applyNumberFormat="1" applyFont="1" applyBorder="1" applyAlignment="1">
      <alignment horizontal="center"/>
    </xf>
    <xf numFmtId="170" fontId="12" fillId="9" borderId="0" xfId="0" applyNumberFormat="1" applyFont="1" applyFill="1" applyBorder="1" applyAlignment="1">
      <alignment horizontal="center"/>
    </xf>
    <xf numFmtId="170" fontId="92" fillId="9" borderId="0" xfId="0" applyNumberFormat="1" applyFont="1" applyFill="1" applyBorder="1" applyAlignment="1">
      <alignment horizontal="center"/>
    </xf>
    <xf numFmtId="0" fontId="9" fillId="0" borderId="0" xfId="0" applyFont="1" applyBorder="1" applyAlignment="1">
      <alignment horizontal="center"/>
    </xf>
    <xf numFmtId="0" fontId="0" fillId="0" borderId="0" xfId="0" applyBorder="1" applyAlignment="1">
      <alignment vertical="top"/>
    </xf>
    <xf numFmtId="49" fontId="68" fillId="0" borderId="0" xfId="0" applyNumberFormat="1" applyFont="1" applyBorder="1" applyAlignment="1">
      <alignment horizontal="center" vertical="center" wrapText="1"/>
    </xf>
    <xf numFmtId="183" fontId="79" fillId="0" borderId="0" xfId="0" applyNumberFormat="1" applyFont="1" applyBorder="1" applyAlignment="1">
      <alignment horizontal="center" vertical="center" wrapText="1"/>
    </xf>
    <xf numFmtId="0" fontId="41" fillId="52" borderId="0" xfId="0" applyFont="1" applyFill="1" applyBorder="1" applyAlignment="1">
      <alignment horizontal="center" vertical="center" wrapText="1"/>
    </xf>
    <xf numFmtId="0" fontId="0" fillId="52" borderId="0" xfId="0" applyFill="1" applyBorder="1" applyAlignment="1">
      <alignment vertical="center" wrapText="1"/>
    </xf>
    <xf numFmtId="0" fontId="331" fillId="52" borderId="0" xfId="0" applyFont="1" applyFill="1" applyBorder="1" applyAlignment="1">
      <alignment horizontal="center" vertical="center"/>
    </xf>
    <xf numFmtId="168" fontId="0" fillId="52" borderId="0" xfId="0" applyNumberFormat="1" applyFill="1" applyBorder="1" applyAlignment="1">
      <alignment horizontal="center" vertical="center"/>
    </xf>
    <xf numFmtId="168" fontId="0" fillId="52" borderId="0" xfId="0" applyNumberFormat="1" applyFill="1" applyBorder="1" applyAlignment="1">
      <alignment horizontal="center" vertical="center" wrapText="1"/>
    </xf>
    <xf numFmtId="0" fontId="41" fillId="0" borderId="0" xfId="0" applyFont="1" applyBorder="1" applyAlignment="1">
      <alignment vertical="center" wrapText="1"/>
    </xf>
    <xf numFmtId="0" fontId="58" fillId="32" borderId="0" xfId="0" applyFont="1" applyFill="1" applyBorder="1" applyAlignment="1">
      <alignment horizontal="center" vertical="center" wrapText="1"/>
    </xf>
    <xf numFmtId="0" fontId="0" fillId="32" borderId="0" xfId="0" applyFill="1" applyBorder="1" applyAlignment="1">
      <alignment horizontal="center" vertical="center" wrapText="1"/>
    </xf>
    <xf numFmtId="0" fontId="0" fillId="32" borderId="0" xfId="0" applyFill="1" applyBorder="1" applyAlignment="1">
      <alignment vertical="center" wrapText="1"/>
    </xf>
    <xf numFmtId="0" fontId="0" fillId="2" borderId="0" xfId="0" applyFill="1" applyBorder="1" applyAlignment="1">
      <alignment horizontal="left" vertical="center"/>
    </xf>
    <xf numFmtId="168" fontId="0" fillId="2" borderId="0" xfId="0" applyNumberFormat="1" applyFill="1" applyBorder="1" applyAlignment="1">
      <alignment horizontal="left" vertical="center"/>
    </xf>
    <xf numFmtId="168" fontId="0" fillId="0" borderId="0" xfId="0" applyNumberFormat="1" applyBorder="1" applyAlignment="1">
      <alignment horizontal="left" vertical="center"/>
    </xf>
    <xf numFmtId="0" fontId="0" fillId="0" borderId="0" xfId="0" applyBorder="1" applyAlignment="1">
      <alignment wrapText="1"/>
    </xf>
    <xf numFmtId="168" fontId="0" fillId="14" borderId="0" xfId="0" applyNumberFormat="1" applyFill="1" applyBorder="1" applyAlignment="1">
      <alignment horizontal="center" vertical="center" wrapText="1"/>
    </xf>
    <xf numFmtId="0" fontId="0" fillId="3" borderId="0" xfId="0" applyFill="1" applyBorder="1" applyAlignment="1">
      <alignment horizontal="left" vertical="center"/>
    </xf>
    <xf numFmtId="0" fontId="0" fillId="3" borderId="0" xfId="0" applyFill="1" applyBorder="1" applyAlignment="1">
      <alignment horizontal="center" vertical="center" wrapText="1"/>
    </xf>
    <xf numFmtId="168" fontId="27" fillId="54" borderId="0" xfId="0" applyNumberFormat="1" applyFont="1" applyFill="1" applyBorder="1" applyAlignment="1">
      <alignment horizontal="center" vertical="center" wrapText="1"/>
    </xf>
    <xf numFmtId="0" fontId="0" fillId="14" borderId="0" xfId="0" applyFill="1" applyBorder="1" applyAlignment="1">
      <alignment vertical="center" wrapText="1"/>
    </xf>
    <xf numFmtId="168" fontId="27" fillId="82" borderId="0" xfId="0" applyNumberFormat="1" applyFont="1" applyFill="1" applyBorder="1" applyAlignment="1">
      <alignment horizontal="center" vertical="center" wrapText="1"/>
    </xf>
    <xf numFmtId="168" fontId="0" fillId="32" borderId="0" xfId="0" applyNumberFormat="1" applyFill="1" applyBorder="1" applyAlignment="1">
      <alignment horizontal="center" vertical="center" wrapText="1"/>
    </xf>
    <xf numFmtId="168" fontId="67" fillId="94" borderId="0" xfId="0" applyNumberFormat="1" applyFont="1" applyFill="1" applyBorder="1" applyAlignment="1">
      <alignment horizontal="center" vertical="center" wrapText="1"/>
    </xf>
    <xf numFmtId="168" fontId="0" fillId="15" borderId="0" xfId="0" applyNumberFormat="1" applyFill="1" applyBorder="1" applyAlignment="1">
      <alignment horizontal="center" vertical="center" wrapText="1"/>
    </xf>
    <xf numFmtId="0" fontId="0" fillId="49" borderId="0" xfId="0" applyFill="1" applyBorder="1" applyAlignment="1">
      <alignment vertical="center" wrapText="1"/>
    </xf>
    <xf numFmtId="168" fontId="0" fillId="33" borderId="0" xfId="0" applyNumberFormat="1" applyFill="1" applyBorder="1" applyAlignment="1">
      <alignment horizontal="center" vertical="center" wrapText="1"/>
    </xf>
    <xf numFmtId="0" fontId="0" fillId="3" borderId="0" xfId="0" applyFill="1" applyBorder="1" applyAlignment="1">
      <alignment horizontal="center" vertical="center"/>
    </xf>
    <xf numFmtId="168" fontId="0" fillId="3" borderId="0" xfId="0" applyNumberFormat="1" applyFill="1" applyBorder="1" applyAlignment="1">
      <alignment horizontal="center" vertical="center" wrapText="1"/>
    </xf>
    <xf numFmtId="168" fontId="67" fillId="43" borderId="0" xfId="0" applyNumberFormat="1" applyFont="1" applyFill="1" applyBorder="1" applyAlignment="1">
      <alignment horizontal="center" vertical="center" wrapText="1"/>
    </xf>
    <xf numFmtId="168" fontId="27" fillId="87" borderId="0" xfId="0" applyNumberFormat="1" applyFont="1" applyFill="1" applyBorder="1" applyAlignment="1">
      <alignment horizontal="center" vertical="center" wrapText="1"/>
    </xf>
    <xf numFmtId="0" fontId="0" fillId="24" borderId="0" xfId="0" applyFill="1" applyBorder="1" applyAlignment="1">
      <alignment vertical="center"/>
    </xf>
    <xf numFmtId="167" fontId="0" fillId="15" borderId="0" xfId="0" applyNumberFormat="1" applyFill="1" applyBorder="1" applyAlignment="1">
      <alignment horizontal="center" vertical="center" wrapText="1"/>
    </xf>
    <xf numFmtId="168" fontId="26" fillId="16" borderId="0" xfId="0" applyNumberFormat="1" applyFont="1" applyFill="1" applyBorder="1" applyAlignment="1">
      <alignment horizontal="center" vertical="center"/>
    </xf>
    <xf numFmtId="168" fontId="0" fillId="16" borderId="0" xfId="0" applyNumberFormat="1" applyFill="1" applyBorder="1" applyAlignment="1">
      <alignment horizontal="center" vertical="center" wrapText="1"/>
    </xf>
    <xf numFmtId="168" fontId="286" fillId="15" borderId="0" xfId="0" applyNumberFormat="1" applyFont="1" applyFill="1" applyBorder="1" applyAlignment="1">
      <alignment horizontal="center" vertical="center" wrapText="1"/>
    </xf>
    <xf numFmtId="168" fontId="27" fillId="83" borderId="0" xfId="0" applyNumberFormat="1" applyFont="1" applyFill="1" applyBorder="1" applyAlignment="1">
      <alignment horizontal="center" vertical="center" wrapText="1"/>
    </xf>
    <xf numFmtId="168" fontId="0" fillId="39" borderId="0" xfId="0" applyNumberFormat="1" applyFill="1" applyBorder="1" applyAlignment="1">
      <alignment horizontal="center" vertical="center" wrapText="1"/>
    </xf>
    <xf numFmtId="168" fontId="0" fillId="46" borderId="0" xfId="0" applyNumberFormat="1" applyFill="1" applyBorder="1" applyAlignment="1">
      <alignment horizontal="center" vertical="center" wrapText="1"/>
    </xf>
    <xf numFmtId="168" fontId="0" fillId="49" borderId="0" xfId="0" applyNumberFormat="1" applyFill="1" applyBorder="1" applyAlignment="1">
      <alignment horizontal="center" vertical="center" wrapText="1"/>
    </xf>
    <xf numFmtId="168" fontId="60" fillId="39" borderId="0" xfId="0" applyNumberFormat="1" applyFont="1" applyFill="1" applyBorder="1" applyAlignment="1">
      <alignment horizontal="center" vertical="center" wrapText="1"/>
    </xf>
    <xf numFmtId="0" fontId="60" fillId="2" borderId="0" xfId="0" applyFont="1" applyFill="1" applyBorder="1" applyAlignment="1">
      <alignment horizontal="center" vertical="center"/>
    </xf>
    <xf numFmtId="0" fontId="60" fillId="0" borderId="0" xfId="0" applyFont="1" applyBorder="1" applyAlignment="1">
      <alignment horizontal="center" vertical="center"/>
    </xf>
    <xf numFmtId="0" fontId="60" fillId="2" borderId="0" xfId="0" applyFont="1" applyFill="1" applyBorder="1" applyAlignment="1">
      <alignment horizontal="center" vertical="center" wrapText="1"/>
    </xf>
    <xf numFmtId="0" fontId="60" fillId="0" borderId="0" xfId="0" applyFont="1" applyBorder="1" applyAlignment="1">
      <alignment horizontal="center" vertical="center" wrapText="1"/>
    </xf>
    <xf numFmtId="168" fontId="282" fillId="0" borderId="0" xfId="0" applyNumberFormat="1" applyFont="1" applyBorder="1" applyAlignment="1">
      <alignment horizontal="center" vertical="center" wrapText="1"/>
    </xf>
    <xf numFmtId="168" fontId="282" fillId="0" borderId="0" xfId="0" applyNumberFormat="1" applyFont="1" applyBorder="1" applyAlignment="1">
      <alignment horizontal="center" vertical="center"/>
    </xf>
    <xf numFmtId="0" fontId="332" fillId="40" borderId="0" xfId="0" applyFont="1" applyFill="1" applyBorder="1"/>
    <xf numFmtId="0" fontId="0" fillId="15" borderId="0" xfId="0" applyFill="1" applyBorder="1" applyAlignment="1">
      <alignment horizontal="center" vertical="center"/>
    </xf>
    <xf numFmtId="0" fontId="32" fillId="38" borderId="0" xfId="0" applyFont="1" applyFill="1" applyBorder="1" applyAlignment="1">
      <alignment horizontal="center" vertical="center" wrapText="1"/>
    </xf>
    <xf numFmtId="0" fontId="26" fillId="38" borderId="0" xfId="0" applyFont="1" applyFill="1" applyBorder="1" applyAlignment="1">
      <alignment horizontal="center" vertical="center" wrapText="1"/>
    </xf>
    <xf numFmtId="0" fontId="0" fillId="38" borderId="0" xfId="0" applyFill="1" applyBorder="1" applyAlignment="1">
      <alignment vertical="center" wrapText="1"/>
    </xf>
    <xf numFmtId="168" fontId="282" fillId="79" borderId="0" xfId="0" applyNumberFormat="1" applyFont="1" applyFill="1" applyBorder="1" applyAlignment="1">
      <alignment horizontal="center" vertical="center" wrapText="1"/>
    </xf>
    <xf numFmtId="168" fontId="295" fillId="19" borderId="0" xfId="0" applyNumberFormat="1" applyFont="1" applyFill="1" applyBorder="1" applyAlignment="1">
      <alignment horizontal="center" vertical="center" wrapText="1"/>
    </xf>
    <xf numFmtId="168" fontId="335" fillId="19" borderId="0" xfId="0" applyNumberFormat="1" applyFont="1" applyFill="1" applyBorder="1" applyAlignment="1">
      <alignment horizontal="center" vertical="center" wrapText="1"/>
    </xf>
    <xf numFmtId="168" fontId="68" fillId="63" borderId="0" xfId="0" applyNumberFormat="1" applyFont="1" applyFill="1" applyBorder="1" applyAlignment="1">
      <alignment horizontal="center" vertical="center" wrapText="1"/>
    </xf>
    <xf numFmtId="168" fontId="67" fillId="18" borderId="0" xfId="0" applyNumberFormat="1" applyFont="1" applyFill="1" applyBorder="1" applyAlignment="1">
      <alignment horizontal="center" vertical="center" wrapText="1"/>
    </xf>
    <xf numFmtId="168" fontId="287" fillId="43" borderId="0" xfId="0" applyNumberFormat="1" applyFont="1" applyFill="1" applyBorder="1" applyAlignment="1">
      <alignment horizontal="center" vertical="center" wrapText="1"/>
    </xf>
    <xf numFmtId="168" fontId="287" fillId="78" borderId="0" xfId="0" applyNumberFormat="1" applyFont="1" applyFill="1" applyBorder="1" applyAlignment="1">
      <alignment horizontal="center" vertical="center" wrapText="1"/>
    </xf>
    <xf numFmtId="168" fontId="68" fillId="15" borderId="0" xfId="0" applyNumberFormat="1" applyFont="1" applyFill="1" applyBorder="1" applyAlignment="1">
      <alignment horizontal="center" vertical="center" wrapText="1"/>
    </xf>
    <xf numFmtId="168" fontId="336" fillId="69" borderId="0" xfId="0" applyNumberFormat="1" applyFont="1" applyFill="1" applyBorder="1" applyAlignment="1">
      <alignment horizontal="center" vertical="center" wrapText="1"/>
    </xf>
    <xf numFmtId="169" fontId="336" fillId="39" borderId="0" xfId="0" applyNumberFormat="1" applyFont="1" applyFill="1" applyBorder="1" applyAlignment="1">
      <alignment horizontal="center" vertical="center" wrapText="1"/>
    </xf>
    <xf numFmtId="168" fontId="0" fillId="60" borderId="0" xfId="0" applyNumberFormat="1" applyFill="1" applyBorder="1" applyAlignment="1">
      <alignment horizontal="center" vertical="center" wrapText="1"/>
    </xf>
    <xf numFmtId="168" fontId="67" fillId="41" borderId="0" xfId="0" applyNumberFormat="1" applyFont="1" applyFill="1" applyBorder="1" applyAlignment="1">
      <alignment horizontal="center" vertical="center" wrapText="1"/>
    </xf>
    <xf numFmtId="168" fontId="67" fillId="39" borderId="0" xfId="0" applyNumberFormat="1" applyFont="1" applyFill="1" applyBorder="1" applyAlignment="1">
      <alignment horizontal="center" vertical="center" wrapText="1"/>
    </xf>
    <xf numFmtId="168" fontId="48" fillId="22" borderId="0" xfId="0" applyNumberFormat="1" applyFont="1" applyFill="1" applyBorder="1" applyAlignment="1">
      <alignment horizontal="center" vertical="center" wrapText="1"/>
    </xf>
    <xf numFmtId="0" fontId="48" fillId="24" borderId="0" xfId="0" applyFont="1" applyFill="1" applyBorder="1" applyAlignment="1">
      <alignment vertical="center" wrapText="1"/>
    </xf>
    <xf numFmtId="0" fontId="48" fillId="0" borderId="0" xfId="0" applyFont="1" applyBorder="1" applyAlignment="1">
      <alignment vertical="center" wrapText="1"/>
    </xf>
    <xf numFmtId="168" fontId="0" fillId="74" borderId="0" xfId="0" applyNumberFormat="1" applyFill="1" applyBorder="1" applyAlignment="1">
      <alignment horizontal="center" vertical="center" wrapText="1"/>
    </xf>
    <xf numFmtId="0" fontId="52" fillId="15" borderId="0" xfId="0" applyFont="1" applyFill="1" applyBorder="1" applyAlignment="1">
      <alignment vertical="center"/>
    </xf>
    <xf numFmtId="0" fontId="294" fillId="2" borderId="0" xfId="0" applyFont="1" applyFill="1" applyBorder="1" applyAlignment="1">
      <alignment horizontal="center" vertical="center"/>
    </xf>
    <xf numFmtId="0" fontId="294" fillId="0" borderId="0" xfId="0" applyFont="1" applyBorder="1" applyAlignment="1">
      <alignment horizontal="center" vertical="center"/>
    </xf>
    <xf numFmtId="168" fontId="0" fillId="64" borderId="0" xfId="0" applyNumberFormat="1" applyFill="1" applyBorder="1" applyAlignment="1">
      <alignment horizontal="center" vertical="center" wrapText="1"/>
    </xf>
    <xf numFmtId="0" fontId="32" fillId="14" borderId="0" xfId="0" applyFont="1" applyFill="1" applyBorder="1" applyAlignment="1">
      <alignment horizontal="center" vertical="center" wrapText="1"/>
    </xf>
    <xf numFmtId="0" fontId="0" fillId="14" borderId="0" xfId="0" applyFill="1" applyBorder="1" applyAlignment="1">
      <alignment horizontal="center" vertical="center" wrapText="1"/>
    </xf>
    <xf numFmtId="168" fontId="61" fillId="72" borderId="0" xfId="0" applyNumberFormat="1" applyFont="1" applyFill="1" applyBorder="1" applyAlignment="1">
      <alignment horizontal="center" vertical="center" wrapText="1"/>
    </xf>
    <xf numFmtId="168" fontId="61" fillId="65" borderId="0" xfId="0" applyNumberFormat="1" applyFont="1" applyFill="1" applyBorder="1" applyAlignment="1">
      <alignment horizontal="center" vertical="center" wrapText="1"/>
    </xf>
    <xf numFmtId="168" fontId="295" fillId="71" borderId="0" xfId="0" applyNumberFormat="1" applyFont="1" applyFill="1" applyBorder="1" applyAlignment="1">
      <alignment horizontal="center" vertical="center" wrapText="1"/>
    </xf>
    <xf numFmtId="168" fontId="295" fillId="41" borderId="0" xfId="0" applyNumberFormat="1" applyFont="1" applyFill="1" applyBorder="1" applyAlignment="1">
      <alignment horizontal="center" vertical="center" wrapText="1"/>
    </xf>
    <xf numFmtId="169" fontId="295" fillId="78" borderId="0" xfId="0" applyNumberFormat="1" applyFont="1" applyFill="1" applyBorder="1" applyAlignment="1">
      <alignment horizontal="center" vertical="center" wrapText="1"/>
    </xf>
    <xf numFmtId="168" fontId="0" fillId="75" borderId="0" xfId="0" applyNumberFormat="1" applyFill="1" applyBorder="1" applyAlignment="1">
      <alignment horizontal="center" vertical="center" wrapText="1"/>
    </xf>
    <xf numFmtId="168" fontId="68" fillId="23" borderId="0" xfId="0" applyNumberFormat="1" applyFont="1" applyFill="1" applyBorder="1" applyAlignment="1">
      <alignment horizontal="center" vertical="center" wrapText="1"/>
    </xf>
    <xf numFmtId="168" fontId="67" fillId="87" borderId="0" xfId="0" applyNumberFormat="1" applyFont="1" applyFill="1" applyBorder="1" applyAlignment="1">
      <alignment horizontal="center" vertical="center" wrapText="1"/>
    </xf>
    <xf numFmtId="168" fontId="52" fillId="35" borderId="0" xfId="0" applyNumberFormat="1" applyFont="1" applyFill="1" applyBorder="1" applyAlignment="1">
      <alignment horizontal="center" vertical="center" wrapText="1"/>
    </xf>
    <xf numFmtId="169" fontId="0" fillId="0" borderId="0" xfId="0" applyNumberFormat="1" applyBorder="1" applyAlignment="1">
      <alignment horizontal="center" vertical="center" wrapText="1"/>
    </xf>
    <xf numFmtId="169" fontId="0" fillId="15" borderId="0" xfId="0" applyNumberFormat="1" applyFill="1" applyBorder="1" applyAlignment="1">
      <alignment horizontal="center" vertical="center" wrapText="1"/>
    </xf>
    <xf numFmtId="169" fontId="26" fillId="15" borderId="0" xfId="0" applyNumberFormat="1" applyFont="1" applyFill="1" applyBorder="1" applyAlignment="1">
      <alignment horizontal="center" vertical="center"/>
    </xf>
    <xf numFmtId="169" fontId="0" fillId="39" borderId="0" xfId="0" applyNumberFormat="1" applyFill="1" applyBorder="1" applyAlignment="1">
      <alignment horizontal="center" vertical="center" wrapText="1"/>
    </xf>
    <xf numFmtId="168" fontId="68" fillId="0" borderId="0" xfId="0" applyNumberFormat="1" applyFont="1" applyBorder="1" applyAlignment="1">
      <alignment horizontal="center" vertical="center" wrapText="1"/>
    </xf>
    <xf numFmtId="0" fontId="337" fillId="0" borderId="0" xfId="0" applyFont="1" applyBorder="1" applyAlignment="1">
      <alignment vertical="center"/>
    </xf>
    <xf numFmtId="0" fontId="32" fillId="0" borderId="0" xfId="0" applyFont="1" applyBorder="1" applyAlignment="1">
      <alignment horizontal="center" vertical="center" wrapText="1"/>
    </xf>
    <xf numFmtId="0" fontId="32" fillId="7" borderId="0" xfId="0" applyFont="1" applyFill="1" applyBorder="1" applyAlignment="1">
      <alignment horizontal="center" vertical="center" wrapText="1"/>
    </xf>
    <xf numFmtId="0" fontId="0" fillId="7" borderId="0" xfId="0" applyFill="1" applyBorder="1" applyAlignment="1">
      <alignment horizontal="center" vertical="center" wrapText="1"/>
    </xf>
    <xf numFmtId="0" fontId="338" fillId="99" borderId="0" xfId="0" applyFont="1" applyFill="1" applyBorder="1" applyAlignment="1">
      <alignment horizontal="left"/>
    </xf>
    <xf numFmtId="0" fontId="339" fillId="24" borderId="0" xfId="0" applyFont="1" applyFill="1" applyBorder="1"/>
    <xf numFmtId="0" fontId="340" fillId="0" borderId="0" xfId="0" applyFont="1" applyBorder="1"/>
    <xf numFmtId="0" fontId="25" fillId="0" borderId="0" xfId="0" applyFont="1" applyBorder="1"/>
    <xf numFmtId="0" fontId="329" fillId="40" borderId="0" xfId="0" applyFont="1" applyFill="1" applyBorder="1"/>
    <xf numFmtId="0" fontId="174" fillId="0" borderId="0" xfId="0" applyFont="1" applyBorder="1"/>
    <xf numFmtId="0" fontId="166" fillId="0" borderId="0" xfId="0" applyFont="1" applyBorder="1" applyAlignment="1">
      <alignment wrapText="1"/>
    </xf>
    <xf numFmtId="0" fontId="341" fillId="0" borderId="0" xfId="0" applyFont="1" applyBorder="1" applyAlignment="1">
      <alignment wrapText="1"/>
    </xf>
    <xf numFmtId="0" fontId="329" fillId="40" borderId="0" xfId="0" applyFont="1" applyFill="1" applyBorder="1" applyAlignment="1">
      <alignment wrapText="1"/>
    </xf>
    <xf numFmtId="0" fontId="342" fillId="0" borderId="0" xfId="0" applyFont="1" applyBorder="1"/>
    <xf numFmtId="0" fontId="343" fillId="0" borderId="0" xfId="0" applyFont="1" applyBorder="1"/>
    <xf numFmtId="0" fontId="344" fillId="0" borderId="0" xfId="0" applyFont="1" applyBorder="1"/>
    <xf numFmtId="0" fontId="345" fillId="0" borderId="0" xfId="0" applyFont="1" applyBorder="1" applyAlignment="1">
      <alignment horizontal="right"/>
    </xf>
    <xf numFmtId="0" fontId="346" fillId="0" borderId="0" xfId="0" applyFont="1" applyBorder="1"/>
    <xf numFmtId="0" fontId="347" fillId="0" borderId="0" xfId="0" applyFont="1" applyBorder="1" applyAlignment="1">
      <alignment horizontal="right"/>
    </xf>
    <xf numFmtId="0" fontId="90" fillId="0" borderId="0" xfId="0" applyFont="1" applyBorder="1"/>
    <xf numFmtId="0" fontId="93" fillId="0" borderId="0" xfId="0" applyFont="1" applyBorder="1" applyAlignment="1">
      <alignment wrapText="1"/>
    </xf>
    <xf numFmtId="0" fontId="348" fillId="0" borderId="0" xfId="0" applyFont="1" applyBorder="1" applyAlignment="1">
      <alignment wrapText="1"/>
    </xf>
    <xf numFmtId="0" fontId="349" fillId="0" borderId="0" xfId="0" applyFont="1" applyBorder="1"/>
    <xf numFmtId="0" fontId="350" fillId="24" borderId="0" xfId="0" applyFont="1" applyFill="1" applyBorder="1"/>
    <xf numFmtId="0" fontId="351" fillId="24" borderId="0" xfId="0" applyFont="1" applyFill="1" applyBorder="1"/>
    <xf numFmtId="0" fontId="11" fillId="6" borderId="0" xfId="0" applyFont="1" applyFill="1" applyBorder="1" applyAlignment="1">
      <alignment vertical="center"/>
    </xf>
    <xf numFmtId="0" fontId="352" fillId="24" borderId="0" xfId="0" applyFont="1" applyFill="1" applyBorder="1"/>
    <xf numFmtId="0" fontId="11" fillId="24" borderId="0" xfId="0" applyFont="1" applyFill="1" applyBorder="1" applyAlignment="1">
      <alignment horizontal="left" vertical="center"/>
    </xf>
    <xf numFmtId="0" fontId="11" fillId="40" borderId="0" xfId="0" applyFont="1" applyFill="1" applyBorder="1" applyAlignment="1">
      <alignment horizontal="left"/>
    </xf>
    <xf numFmtId="0" fontId="353" fillId="40" borderId="0" xfId="0" applyFont="1" applyFill="1" applyBorder="1" applyAlignment="1">
      <alignment horizontal="left"/>
    </xf>
    <xf numFmtId="0" fontId="11" fillId="40" borderId="0" xfId="0" applyFont="1" applyFill="1" applyBorder="1" applyAlignment="1">
      <alignment vertical="center"/>
    </xf>
    <xf numFmtId="0" fontId="354" fillId="0" borderId="0" xfId="0" applyFont="1" applyBorder="1" applyAlignment="1">
      <alignment vertical="center"/>
    </xf>
    <xf numFmtId="0" fontId="355" fillId="40" borderId="0" xfId="0" applyFont="1" applyFill="1" applyBorder="1"/>
    <xf numFmtId="0" fontId="356" fillId="40" borderId="0" xfId="0" applyFont="1" applyFill="1" applyBorder="1" applyAlignment="1">
      <alignment vertical="center"/>
    </xf>
    <xf numFmtId="0" fontId="11" fillId="23" borderId="0" xfId="0" applyFont="1" applyFill="1" applyBorder="1" applyAlignment="1">
      <alignment vertical="center"/>
    </xf>
    <xf numFmtId="0" fontId="10" fillId="33" borderId="0" xfId="0" applyFont="1" applyFill="1" applyBorder="1" applyAlignment="1">
      <alignment vertical="center"/>
    </xf>
    <xf numFmtId="0" fontId="11" fillId="99" borderId="0" xfId="0" applyFont="1" applyFill="1" applyBorder="1"/>
    <xf numFmtId="0" fontId="10" fillId="36" borderId="0" xfId="0" applyFont="1" applyFill="1" applyBorder="1"/>
    <xf numFmtId="0" fontId="357" fillId="40" borderId="0" xfId="0" applyFont="1" applyFill="1" applyBorder="1"/>
    <xf numFmtId="0" fontId="358" fillId="40" borderId="0" xfId="0" applyFont="1" applyFill="1" applyBorder="1"/>
    <xf numFmtId="0" fontId="359" fillId="24" borderId="0" xfId="0" applyFont="1" applyFill="1" applyBorder="1" applyAlignment="1">
      <alignment horizontal="left"/>
    </xf>
    <xf numFmtId="0" fontId="360" fillId="0" borderId="0" xfId="0" applyFont="1" applyBorder="1" applyAlignment="1">
      <alignment vertical="center" wrapText="1"/>
    </xf>
    <xf numFmtId="0" fontId="10" fillId="36" borderId="0" xfId="0" applyFont="1" applyFill="1" applyBorder="1" applyAlignment="1">
      <alignment vertical="center"/>
    </xf>
    <xf numFmtId="0" fontId="10" fillId="36" borderId="0" xfId="0" applyFont="1" applyFill="1" applyBorder="1" applyAlignment="1">
      <alignment vertical="center" wrapText="1"/>
    </xf>
    <xf numFmtId="0" fontId="45" fillId="0" borderId="0" xfId="0" applyFont="1" applyBorder="1" applyAlignment="1">
      <alignment horizontal="center"/>
    </xf>
    <xf numFmtId="0" fontId="45" fillId="45" borderId="0" xfId="0" applyFont="1" applyFill="1" applyBorder="1"/>
    <xf numFmtId="0" fontId="4" fillId="45" borderId="0" xfId="0" applyFont="1" applyFill="1" applyBorder="1"/>
    <xf numFmtId="0" fontId="4" fillId="3" borderId="0" xfId="0" applyFont="1" applyFill="1" applyBorder="1" applyAlignment="1">
      <alignment wrapText="1"/>
    </xf>
    <xf numFmtId="0" fontId="4" fillId="3" borderId="0" xfId="0" applyFont="1" applyFill="1" applyBorder="1" applyAlignment="1">
      <alignment vertical="center"/>
    </xf>
    <xf numFmtId="0" fontId="4" fillId="3" borderId="0" xfId="0" applyFont="1" applyFill="1" applyBorder="1"/>
    <xf numFmtId="171" fontId="4" fillId="0" borderId="0" xfId="0" applyNumberFormat="1" applyFont="1" applyBorder="1" applyAlignment="1">
      <alignment horizontal="center" vertical="center" wrapText="1"/>
    </xf>
    <xf numFmtId="0" fontId="361" fillId="24" borderId="0" xfId="0" applyFont="1" applyFill="1" applyBorder="1" applyAlignment="1">
      <alignment vertical="center" wrapText="1"/>
    </xf>
    <xf numFmtId="0" fontId="4" fillId="0" borderId="0" xfId="0" applyFont="1" applyBorder="1" applyAlignment="1">
      <alignment vertical="top"/>
    </xf>
    <xf numFmtId="169" fontId="4" fillId="0" borderId="0" xfId="0" applyNumberFormat="1" applyFont="1" applyBorder="1" applyAlignment="1">
      <alignment horizontal="center" vertical="center"/>
    </xf>
    <xf numFmtId="0" fontId="4" fillId="100" borderId="0" xfId="0" applyFont="1" applyFill="1" applyBorder="1" applyAlignment="1">
      <alignment wrapText="1"/>
    </xf>
    <xf numFmtId="0" fontId="4" fillId="100" borderId="0" xfId="0" applyFont="1" applyFill="1" applyBorder="1" applyAlignment="1">
      <alignment vertical="center" wrapText="1"/>
    </xf>
    <xf numFmtId="171" fontId="4" fillId="100" borderId="0" xfId="0" applyNumberFormat="1" applyFont="1" applyFill="1" applyBorder="1" applyAlignment="1">
      <alignment horizontal="center" vertical="center" wrapText="1"/>
    </xf>
    <xf numFmtId="0" fontId="362" fillId="100" borderId="0" xfId="0" applyFont="1" applyFill="1" applyBorder="1" applyAlignment="1">
      <alignment vertical="center" wrapText="1"/>
    </xf>
    <xf numFmtId="0" fontId="4" fillId="100" borderId="0" xfId="0" applyFont="1" applyFill="1" applyBorder="1" applyAlignment="1">
      <alignment horizontal="left" vertical="top"/>
    </xf>
    <xf numFmtId="172" fontId="4" fillId="100" borderId="0" xfId="0" applyNumberFormat="1" applyFont="1" applyFill="1" applyBorder="1" applyAlignment="1">
      <alignment horizontal="center" vertical="center" wrapText="1"/>
    </xf>
    <xf numFmtId="0" fontId="4" fillId="100" borderId="0" xfId="0" applyFont="1" applyFill="1" applyBorder="1" applyAlignment="1">
      <alignment horizontal="left" vertical="center" wrapText="1"/>
    </xf>
    <xf numFmtId="0" fontId="4" fillId="100" borderId="0" xfId="0" applyFont="1" applyFill="1" applyBorder="1" applyAlignment="1">
      <alignment vertical="top"/>
    </xf>
    <xf numFmtId="173" fontId="4" fillId="0" borderId="0" xfId="0" applyNumberFormat="1" applyFont="1" applyBorder="1" applyAlignment="1">
      <alignment horizontal="center" vertical="center" wrapText="1"/>
    </xf>
    <xf numFmtId="0" fontId="44" fillId="0" borderId="0" xfId="0" applyFont="1" applyBorder="1" applyAlignment="1">
      <alignment vertical="center" wrapText="1"/>
    </xf>
    <xf numFmtId="169" fontId="363" fillId="0" borderId="0" xfId="0" applyNumberFormat="1" applyFont="1" applyBorder="1" applyAlignment="1">
      <alignment horizontal="center" vertical="center"/>
    </xf>
    <xf numFmtId="0" fontId="363" fillId="0" borderId="0" xfId="0" applyFont="1" applyBorder="1" applyAlignment="1">
      <alignment vertical="center" wrapText="1"/>
    </xf>
    <xf numFmtId="0" fontId="363" fillId="0" borderId="0" xfId="0" applyFont="1" applyBorder="1" applyAlignment="1">
      <alignment vertical="center"/>
    </xf>
    <xf numFmtId="173" fontId="363" fillId="0" borderId="0" xfId="0" applyNumberFormat="1" applyFont="1" applyBorder="1" applyAlignment="1">
      <alignment horizontal="center" vertical="center" wrapText="1"/>
    </xf>
    <xf numFmtId="0" fontId="171" fillId="24" borderId="0" xfId="0" applyFont="1" applyFill="1" applyBorder="1" applyAlignment="1">
      <alignment vertical="center"/>
    </xf>
    <xf numFmtId="0" fontId="80" fillId="0" borderId="0" xfId="0" applyFont="1" applyBorder="1" applyAlignment="1">
      <alignment vertical="top" wrapText="1"/>
    </xf>
    <xf numFmtId="0" fontId="4" fillId="0" borderId="0" xfId="0" applyFont="1" applyBorder="1" applyAlignment="1">
      <alignment horizontal="left" vertical="top" wrapText="1"/>
    </xf>
    <xf numFmtId="0" fontId="365" fillId="24" borderId="0" xfId="0" applyFont="1" applyFill="1" applyBorder="1" applyAlignment="1">
      <alignment horizontal="left"/>
    </xf>
    <xf numFmtId="169" fontId="366" fillId="24" borderId="0" xfId="0" applyNumberFormat="1" applyFont="1" applyFill="1" applyBorder="1" applyAlignment="1">
      <alignment horizontal="center" vertical="top" wrapText="1"/>
    </xf>
    <xf numFmtId="0" fontId="366" fillId="24" borderId="0" xfId="0" applyFont="1" applyFill="1" applyBorder="1" applyAlignment="1">
      <alignment vertical="top" wrapText="1"/>
    </xf>
    <xf numFmtId="0" fontId="28" fillId="0" borderId="0" xfId="0" applyFont="1" applyBorder="1" applyAlignment="1">
      <alignment vertical="top" wrapText="1"/>
    </xf>
    <xf numFmtId="0" fontId="28" fillId="0" borderId="0" xfId="0" applyFont="1" applyBorder="1" applyAlignment="1">
      <alignment wrapText="1"/>
    </xf>
    <xf numFmtId="0" fontId="366" fillId="24" borderId="0" xfId="0" applyFont="1" applyFill="1" applyBorder="1" applyAlignment="1">
      <alignment horizontal="center" vertical="top" wrapText="1"/>
    </xf>
    <xf numFmtId="0" fontId="264" fillId="3" borderId="0" xfId="0" applyFont="1" applyFill="1" applyBorder="1" applyAlignment="1">
      <alignment horizontal="center" wrapText="1"/>
    </xf>
    <xf numFmtId="0" fontId="264" fillId="3" borderId="0" xfId="0" applyFont="1" applyFill="1" applyBorder="1" applyAlignment="1">
      <alignment wrapText="1"/>
    </xf>
    <xf numFmtId="0" fontId="92" fillId="0" borderId="0" xfId="0" applyFont="1" applyBorder="1" applyAlignment="1">
      <alignment vertical="center" wrapText="1"/>
    </xf>
    <xf numFmtId="0" fontId="92" fillId="2" borderId="0" xfId="0" applyFont="1" applyFill="1" applyBorder="1" applyAlignment="1">
      <alignment vertical="center" wrapText="1"/>
    </xf>
    <xf numFmtId="0" fontId="93" fillId="2" borderId="0" xfId="0" applyFont="1" applyFill="1" applyBorder="1" applyAlignment="1">
      <alignment vertical="center"/>
    </xf>
    <xf numFmtId="0" fontId="369" fillId="0" borderId="0" xfId="0" applyFont="1" applyBorder="1" applyAlignment="1">
      <alignment horizontal="center"/>
    </xf>
    <xf numFmtId="0" fontId="172" fillId="32" borderId="0" xfId="0" applyFont="1" applyFill="1" applyBorder="1" applyAlignment="1">
      <alignment horizontal="center"/>
    </xf>
    <xf numFmtId="0" fontId="371" fillId="0" borderId="35" xfId="0" applyFont="1" applyBorder="1"/>
    <xf numFmtId="0" fontId="4" fillId="49" borderId="0" xfId="0" applyFont="1" applyFill="1" applyBorder="1"/>
    <xf numFmtId="0" fontId="93" fillId="0" borderId="35" xfId="0" applyFont="1" applyBorder="1"/>
    <xf numFmtId="0" fontId="172" fillId="21" borderId="0" xfId="0" applyFont="1" applyFill="1" applyBorder="1" applyAlignment="1">
      <alignment horizontal="center"/>
    </xf>
    <xf numFmtId="0" fontId="372" fillId="0" borderId="0" xfId="0" applyFont="1" applyBorder="1" applyAlignment="1">
      <alignment vertical="center" wrapText="1"/>
    </xf>
    <xf numFmtId="0" fontId="93" fillId="0" borderId="0" xfId="0" applyFont="1" applyBorder="1" applyAlignment="1">
      <alignment vertical="center" wrapText="1"/>
    </xf>
    <xf numFmtId="0" fontId="373" fillId="0" borderId="0" xfId="0" applyFont="1" applyBorder="1" applyAlignment="1">
      <alignment wrapText="1"/>
    </xf>
    <xf numFmtId="0" fontId="374" fillId="0" borderId="0" xfId="0" applyFont="1" applyBorder="1"/>
    <xf numFmtId="0" fontId="375" fillId="0" borderId="0" xfId="0" applyFont="1" applyBorder="1"/>
    <xf numFmtId="0" fontId="376" fillId="0" borderId="0" xfId="0" applyFont="1" applyBorder="1"/>
    <xf numFmtId="0" fontId="10" fillId="0" borderId="0" xfId="0" applyFont="1" applyBorder="1" applyAlignment="1">
      <alignment horizontal="left" vertical="center" wrapText="1"/>
    </xf>
    <xf numFmtId="173" fontId="11" fillId="0" borderId="0" xfId="0" applyNumberFormat="1" applyFont="1" applyBorder="1" applyAlignment="1">
      <alignment vertical="center" wrapText="1"/>
    </xf>
    <xf numFmtId="0" fontId="4" fillId="15" borderId="0" xfId="0" applyFont="1" applyFill="1" applyBorder="1" applyAlignment="1">
      <alignment wrapText="1"/>
    </xf>
    <xf numFmtId="9" fontId="11" fillId="0" borderId="0" xfId="0" applyNumberFormat="1" applyFont="1" applyBorder="1" applyAlignment="1">
      <alignment horizontal="center" vertical="center" wrapText="1"/>
    </xf>
    <xf numFmtId="173" fontId="11" fillId="24" borderId="0" xfId="0" applyNumberFormat="1" applyFont="1" applyFill="1" applyBorder="1" applyAlignment="1">
      <alignment vertical="center" wrapText="1"/>
    </xf>
    <xf numFmtId="0" fontId="378" fillId="0" borderId="0" xfId="0" applyFont="1" applyBorder="1"/>
    <xf numFmtId="171" fontId="11" fillId="0" borderId="0" xfId="0" applyNumberFormat="1" applyFont="1" applyBorder="1" applyAlignment="1">
      <alignment vertical="center" wrapText="1"/>
    </xf>
    <xf numFmtId="173" fontId="11" fillId="0" borderId="0" xfId="0" applyNumberFormat="1" applyFont="1" applyBorder="1" applyAlignment="1">
      <alignment horizontal="center" vertical="center" wrapText="1"/>
    </xf>
    <xf numFmtId="0" fontId="369" fillId="0" borderId="0" xfId="0" applyFont="1" applyBorder="1" applyAlignment="1">
      <alignment horizontal="center" vertical="center"/>
    </xf>
    <xf numFmtId="0" fontId="172" fillId="21" borderId="0" xfId="0" applyFont="1" applyFill="1" applyBorder="1" applyAlignment="1">
      <alignment horizontal="center" vertical="center"/>
    </xf>
    <xf numFmtId="0" fontId="380" fillId="0" borderId="0" xfId="0" applyFont="1" applyBorder="1" applyAlignment="1">
      <alignment vertical="center" wrapText="1"/>
    </xf>
    <xf numFmtId="0" fontId="381" fillId="0" borderId="0" xfId="0" applyFont="1" applyBorder="1" applyAlignment="1">
      <alignment horizontal="center" vertical="center"/>
    </xf>
    <xf numFmtId="0" fontId="369" fillId="42" borderId="0" xfId="0" applyFont="1" applyFill="1" applyBorder="1" applyAlignment="1">
      <alignment horizontal="left" vertical="center"/>
    </xf>
    <xf numFmtId="0" fontId="381" fillId="0" borderId="0" xfId="0" applyFont="1" applyBorder="1" applyAlignment="1">
      <alignment vertical="center"/>
    </xf>
    <xf numFmtId="0" fontId="381" fillId="0" borderId="0" xfId="0" applyFont="1" applyBorder="1" applyAlignment="1">
      <alignment horizontal="left" vertical="center"/>
    </xf>
    <xf numFmtId="0" fontId="15" fillId="21" borderId="0" xfId="0" applyFont="1" applyFill="1" applyBorder="1" applyAlignment="1">
      <alignment horizontal="center" vertical="center" wrapText="1"/>
    </xf>
    <xf numFmtId="0" fontId="11" fillId="0" borderId="10" xfId="0" applyFont="1" applyBorder="1" applyAlignment="1">
      <alignment horizontal="center" vertical="center" wrapText="1"/>
    </xf>
    <xf numFmtId="0" fontId="11" fillId="15" borderId="10" xfId="0" applyFont="1" applyFill="1" applyBorder="1" applyAlignment="1">
      <alignment horizontal="left" vertical="center" wrapText="1"/>
    </xf>
    <xf numFmtId="0" fontId="11" fillId="15" borderId="10" xfId="0" applyFont="1" applyFill="1" applyBorder="1" applyAlignment="1">
      <alignment horizontal="center" vertical="center" wrapText="1"/>
    </xf>
    <xf numFmtId="173" fontId="11" fillId="15" borderId="10" xfId="0" applyNumberFormat="1" applyFont="1" applyFill="1" applyBorder="1" applyAlignment="1">
      <alignment vertical="center" wrapText="1"/>
    </xf>
    <xf numFmtId="0" fontId="11" fillId="0" borderId="10" xfId="0" applyFont="1" applyBorder="1" applyAlignment="1">
      <alignment horizontal="left" vertical="center" wrapText="1"/>
    </xf>
    <xf numFmtId="173" fontId="11" fillId="0" borderId="10" xfId="0" applyNumberFormat="1" applyFont="1" applyBorder="1" applyAlignment="1">
      <alignment vertical="center" wrapText="1"/>
    </xf>
    <xf numFmtId="9" fontId="11" fillId="0" borderId="10" xfId="0" applyNumberFormat="1" applyFont="1" applyBorder="1" applyAlignment="1">
      <alignment horizontal="center" vertical="center" wrapText="1"/>
    </xf>
    <xf numFmtId="0" fontId="11" fillId="0" borderId="9" xfId="0" applyFont="1" applyBorder="1" applyAlignment="1">
      <alignment horizontal="left" vertical="center" wrapText="1"/>
    </xf>
    <xf numFmtId="9" fontId="11" fillId="0" borderId="10" xfId="0" applyNumberFormat="1" applyFont="1" applyBorder="1" applyAlignment="1">
      <alignment horizontal="left" vertical="center" wrapText="1"/>
    </xf>
    <xf numFmtId="0" fontId="11" fillId="0" borderId="10" xfId="0" applyFont="1" applyBorder="1" applyAlignment="1">
      <alignment vertical="center" wrapText="1"/>
    </xf>
    <xf numFmtId="171" fontId="11" fillId="0" borderId="10" xfId="0" applyNumberFormat="1" applyFont="1" applyBorder="1" applyAlignment="1">
      <alignment vertical="center" wrapText="1"/>
    </xf>
    <xf numFmtId="0" fontId="11" fillId="0" borderId="10" xfId="0" applyFont="1" applyBorder="1" applyAlignment="1">
      <alignment vertical="center"/>
    </xf>
    <xf numFmtId="0" fontId="11" fillId="15" borderId="10" xfId="0" applyFont="1" applyFill="1" applyBorder="1" applyAlignment="1">
      <alignment vertical="center" wrapText="1"/>
    </xf>
    <xf numFmtId="0" fontId="13" fillId="24" borderId="10" xfId="0" applyFont="1" applyFill="1" applyBorder="1" applyAlignment="1">
      <alignment horizontal="left" vertical="center" wrapText="1"/>
    </xf>
    <xf numFmtId="0" fontId="13" fillId="24" borderId="10" xfId="0" applyFont="1" applyFill="1" applyBorder="1" applyAlignment="1">
      <alignment horizontal="center" vertical="center" wrapText="1"/>
    </xf>
    <xf numFmtId="173" fontId="13" fillId="24" borderId="10" xfId="0" applyNumberFormat="1" applyFont="1" applyFill="1" applyBorder="1" applyAlignment="1">
      <alignment vertical="center" wrapText="1"/>
    </xf>
    <xf numFmtId="0" fontId="13" fillId="24" borderId="10" xfId="0" applyFont="1" applyFill="1" applyBorder="1" applyAlignment="1">
      <alignment vertical="center" wrapText="1"/>
    </xf>
    <xf numFmtId="171" fontId="11" fillId="0" borderId="10"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369" fillId="64" borderId="0" xfId="0" applyFont="1" applyFill="1" applyBorder="1" applyAlignment="1">
      <alignment horizontal="left" vertical="center"/>
    </xf>
    <xf numFmtId="0" fontId="369" fillId="64" borderId="0" xfId="0" applyFont="1" applyFill="1" applyBorder="1" applyAlignment="1">
      <alignment horizontal="center" vertical="center"/>
    </xf>
    <xf numFmtId="0" fontId="172" fillId="0" borderId="10" xfId="0" applyFont="1" applyBorder="1" applyAlignment="1">
      <alignment horizontal="center" wrapText="1"/>
    </xf>
    <xf numFmtId="0" fontId="172" fillId="0" borderId="5" xfId="0" applyFont="1" applyBorder="1" applyAlignment="1">
      <alignment horizontal="center"/>
    </xf>
    <xf numFmtId="0" fontId="92" fillId="0" borderId="10" xfId="0" applyFont="1" applyBorder="1" applyAlignment="1">
      <alignment vertical="top" wrapText="1"/>
    </xf>
    <xf numFmtId="178" fontId="92" fillId="0" borderId="10" xfId="0" applyNumberFormat="1" applyFont="1" applyBorder="1" applyAlignment="1">
      <alignment vertical="top" wrapText="1"/>
    </xf>
    <xf numFmtId="0" fontId="13" fillId="0" borderId="10" xfId="0" applyFont="1" applyBorder="1" applyAlignment="1">
      <alignment vertical="center" wrapText="1"/>
    </xf>
    <xf numFmtId="0" fontId="369" fillId="21" borderId="0" xfId="0" applyFont="1" applyFill="1" applyBorder="1" applyAlignment="1">
      <alignment horizontal="left" vertical="center"/>
    </xf>
    <xf numFmtId="0" fontId="13" fillId="21" borderId="0" xfId="0" applyFont="1" applyFill="1" applyBorder="1" applyAlignment="1">
      <alignment vertical="center" wrapText="1"/>
    </xf>
    <xf numFmtId="0" fontId="13" fillId="0" borderId="10" xfId="0" applyFont="1" applyBorder="1" applyAlignment="1">
      <alignment horizontal="center" vertical="center" wrapText="1"/>
    </xf>
    <xf numFmtId="0" fontId="13" fillId="0" borderId="5" xfId="0" applyFont="1" applyBorder="1" applyAlignment="1">
      <alignment horizontal="center" vertical="center" wrapText="1"/>
    </xf>
    <xf numFmtId="171" fontId="13" fillId="0" borderId="10" xfId="0" applyNumberFormat="1" applyFont="1" applyBorder="1" applyAlignment="1">
      <alignment horizontal="center" vertical="center" wrapText="1"/>
    </xf>
    <xf numFmtId="171" fontId="13" fillId="0" borderId="10" xfId="0" applyNumberFormat="1" applyFont="1" applyBorder="1" applyAlignment="1">
      <alignment horizontal="center" vertical="center"/>
    </xf>
    <xf numFmtId="0" fontId="13" fillId="0" borderId="10" xfId="0" applyFont="1" applyBorder="1" applyAlignment="1">
      <alignment horizontal="center" vertical="center"/>
    </xf>
    <xf numFmtId="0" fontId="382" fillId="21" borderId="0" xfId="0" applyFont="1" applyFill="1" applyBorder="1" applyAlignment="1">
      <alignment horizontal="left" vertical="center"/>
    </xf>
    <xf numFmtId="0" fontId="13" fillId="21" borderId="0" xfId="0" applyFont="1" applyFill="1" applyBorder="1" applyAlignment="1">
      <alignment vertical="center"/>
    </xf>
    <xf numFmtId="0" fontId="173" fillId="24" borderId="0" xfId="0" applyFont="1" applyFill="1" applyBorder="1" applyAlignment="1">
      <alignment horizontal="left"/>
    </xf>
    <xf numFmtId="0" fontId="173" fillId="24" borderId="0" xfId="0" applyFont="1" applyFill="1" applyBorder="1" applyAlignment="1">
      <alignment horizontal="center" vertical="top" wrapText="1"/>
    </xf>
    <xf numFmtId="169" fontId="49" fillId="24" borderId="0" xfId="0" applyNumberFormat="1" applyFont="1" applyFill="1" applyBorder="1" applyAlignment="1">
      <alignment horizontal="center" vertical="top" wrapText="1"/>
    </xf>
    <xf numFmtId="0" fontId="92" fillId="24" borderId="0" xfId="0" applyFont="1" applyFill="1" applyBorder="1"/>
    <xf numFmtId="0" fontId="369" fillId="3" borderId="0" xfId="0" applyFont="1" applyFill="1" applyBorder="1" applyAlignment="1">
      <alignment horizontal="left" vertical="center"/>
    </xf>
    <xf numFmtId="0" fontId="13" fillId="3" borderId="0" xfId="0" applyFont="1" applyFill="1" applyBorder="1" applyAlignment="1">
      <alignment vertical="center"/>
    </xf>
    <xf numFmtId="49" fontId="4" fillId="0" borderId="10" xfId="0" applyNumberFormat="1" applyFont="1" applyBorder="1" applyAlignment="1">
      <alignment horizontal="center" vertical="top" wrapText="1"/>
    </xf>
    <xf numFmtId="0" fontId="91" fillId="0" borderId="10" xfId="0" applyFont="1" applyBorder="1" applyAlignment="1">
      <alignment vertical="top" wrapText="1"/>
    </xf>
    <xf numFmtId="171" fontId="28" fillId="0" borderId="10" xfId="0" applyNumberFormat="1" applyFont="1" applyBorder="1" applyAlignment="1">
      <alignment vertical="top" wrapText="1"/>
    </xf>
    <xf numFmtId="0" fontId="369" fillId="55" borderId="0" xfId="0" applyFont="1" applyFill="1" applyBorder="1" applyAlignment="1">
      <alignment horizontal="left" vertical="center"/>
    </xf>
    <xf numFmtId="0" fontId="4" fillId="55" borderId="0" xfId="0" applyFont="1" applyFill="1" applyBorder="1" applyAlignment="1">
      <alignment vertical="center"/>
    </xf>
    <xf numFmtId="0" fontId="383" fillId="40" borderId="0" xfId="0" applyFont="1" applyFill="1" applyBorder="1"/>
    <xf numFmtId="0" fontId="383" fillId="40" borderId="15" xfId="0" applyFont="1" applyFill="1" applyBorder="1" applyAlignment="1">
      <alignment wrapText="1"/>
    </xf>
    <xf numFmtId="0" fontId="383" fillId="40" borderId="7" xfId="0" applyFont="1" applyFill="1" applyBorder="1" applyAlignment="1">
      <alignment horizontal="center" wrapText="1"/>
    </xf>
    <xf numFmtId="0" fontId="28" fillId="0" borderId="0" xfId="0" applyFont="1" applyBorder="1" applyAlignment="1">
      <alignment vertical="center"/>
    </xf>
    <xf numFmtId="0" fontId="384" fillId="0" borderId="0" xfId="0" applyFont="1" applyBorder="1" applyAlignment="1">
      <alignment horizontal="left" vertical="center"/>
    </xf>
    <xf numFmtId="0" fontId="384" fillId="0" borderId="0" xfId="0" applyFont="1" applyBorder="1" applyAlignment="1">
      <alignment horizontal="center" vertical="center"/>
    </xf>
    <xf numFmtId="0" fontId="385" fillId="0" borderId="0" xfId="0" applyFont="1" applyBorder="1" applyAlignment="1">
      <alignment horizontal="center" vertical="center"/>
    </xf>
    <xf numFmtId="0" fontId="28" fillId="0" borderId="0" xfId="0" applyFont="1" applyBorder="1" applyAlignment="1">
      <alignment vertical="center" wrapText="1"/>
    </xf>
    <xf numFmtId="0" fontId="384" fillId="0" borderId="0" xfId="0" applyFont="1" applyBorder="1" applyAlignment="1">
      <alignment vertical="center"/>
    </xf>
    <xf numFmtId="0" fontId="290" fillId="15" borderId="0" xfId="0" applyFont="1" applyFill="1" applyBorder="1" applyAlignment="1">
      <alignment vertical="center" wrapText="1"/>
    </xf>
    <xf numFmtId="0" fontId="28" fillId="0" borderId="0" xfId="0" applyFont="1" applyBorder="1" applyAlignment="1">
      <alignment horizontal="left" vertical="center"/>
    </xf>
    <xf numFmtId="0" fontId="384" fillId="0" borderId="10" xfId="0" applyFont="1" applyBorder="1" applyAlignment="1">
      <alignment horizontal="left" vertical="center" wrapText="1"/>
    </xf>
    <xf numFmtId="0" fontId="384" fillId="0" borderId="3" xfId="0" applyFont="1" applyBorder="1" applyAlignment="1">
      <alignment horizontal="left" vertical="center" wrapText="1"/>
    </xf>
    <xf numFmtId="0" fontId="384" fillId="0" borderId="0" xfId="0" applyFont="1" applyBorder="1" applyAlignment="1">
      <alignment horizontal="left" vertical="center" wrapText="1"/>
    </xf>
    <xf numFmtId="0" fontId="28" fillId="0" borderId="0" xfId="0" applyFont="1" applyBorder="1" applyAlignment="1">
      <alignment horizontal="left" vertical="center" wrapText="1"/>
    </xf>
    <xf numFmtId="0" fontId="387" fillId="0" borderId="3" xfId="0" applyFont="1" applyBorder="1" applyAlignment="1">
      <alignment horizontal="left" vertical="center"/>
    </xf>
    <xf numFmtId="0" fontId="387" fillId="0" borderId="4" xfId="0" applyFont="1" applyBorder="1" applyAlignment="1">
      <alignment horizontal="left" vertical="center"/>
    </xf>
    <xf numFmtId="0" fontId="387" fillId="0" borderId="5" xfId="0" applyFont="1" applyBorder="1" applyAlignment="1">
      <alignment horizontal="left" vertical="center"/>
    </xf>
    <xf numFmtId="0" fontId="387" fillId="0" borderId="0" xfId="0" applyFont="1" applyBorder="1" applyAlignment="1">
      <alignment horizontal="left" vertical="center"/>
    </xf>
    <xf numFmtId="0" fontId="388" fillId="0" borderId="6" xfId="0" applyFont="1" applyBorder="1" applyAlignment="1">
      <alignment vertical="center"/>
    </xf>
    <xf numFmtId="0" fontId="388" fillId="0" borderId="0" xfId="0" applyFont="1" applyBorder="1" applyAlignment="1">
      <alignment vertical="center"/>
    </xf>
    <xf numFmtId="0" fontId="388" fillId="0" borderId="7" xfId="0" applyFont="1" applyBorder="1" applyAlignment="1">
      <alignment vertical="center"/>
    </xf>
    <xf numFmtId="0" fontId="384" fillId="0" borderId="10" xfId="0" applyFont="1" applyBorder="1" applyAlignment="1">
      <alignment horizontal="center" vertical="center" wrapText="1"/>
    </xf>
    <xf numFmtId="0" fontId="384" fillId="0" borderId="10" xfId="0" applyFont="1" applyBorder="1" applyAlignment="1">
      <alignment horizontal="center" vertical="center"/>
    </xf>
    <xf numFmtId="9" fontId="384" fillId="0" borderId="10" xfId="0" applyNumberFormat="1" applyFont="1" applyBorder="1" applyAlignment="1">
      <alignment horizontal="center" vertical="center" wrapText="1"/>
    </xf>
    <xf numFmtId="0" fontId="389" fillId="0" borderId="3" xfId="0" applyFont="1" applyBorder="1" applyAlignment="1">
      <alignment vertical="center"/>
    </xf>
    <xf numFmtId="0" fontId="389" fillId="0" borderId="4" xfId="0" applyFont="1" applyBorder="1" applyAlignment="1">
      <alignment vertical="center"/>
    </xf>
    <xf numFmtId="0" fontId="389" fillId="0" borderId="5" xfId="0" applyFont="1" applyBorder="1" applyAlignment="1">
      <alignment vertical="center"/>
    </xf>
    <xf numFmtId="0" fontId="389" fillId="0" borderId="0" xfId="0" applyFont="1" applyBorder="1" applyAlignment="1">
      <alignment vertical="center"/>
    </xf>
    <xf numFmtId="0" fontId="390" fillId="15" borderId="11" xfId="0" applyFont="1" applyFill="1" applyBorder="1" applyAlignment="1">
      <alignment horizontal="left" vertical="center" wrapText="1"/>
    </xf>
    <xf numFmtId="0" fontId="384" fillId="15" borderId="10" xfId="0" applyFont="1" applyFill="1" applyBorder="1" applyAlignment="1">
      <alignment horizontal="left" vertical="center" wrapText="1"/>
    </xf>
    <xf numFmtId="0" fontId="384" fillId="15" borderId="10" xfId="0" applyFont="1" applyFill="1" applyBorder="1" applyAlignment="1">
      <alignment horizontal="center" vertical="center" wrapText="1"/>
    </xf>
    <xf numFmtId="0" fontId="384" fillId="15" borderId="10" xfId="0" applyFont="1" applyFill="1" applyBorder="1" applyAlignment="1">
      <alignment vertical="center" wrapText="1"/>
    </xf>
    <xf numFmtId="0" fontId="384" fillId="0" borderId="0" xfId="0" applyFont="1" applyBorder="1" applyAlignment="1">
      <alignment vertical="center" wrapText="1"/>
    </xf>
    <xf numFmtId="0" fontId="390" fillId="0" borderId="11" xfId="0" applyFont="1" applyBorder="1" applyAlignment="1">
      <alignment horizontal="left" vertical="center" wrapText="1"/>
    </xf>
    <xf numFmtId="0" fontId="384" fillId="31" borderId="10" xfId="0" applyFont="1" applyFill="1" applyBorder="1" applyAlignment="1">
      <alignment horizontal="left" vertical="center" wrapText="1"/>
    </xf>
    <xf numFmtId="0" fontId="384" fillId="31" borderId="10" xfId="0" applyFont="1" applyFill="1" applyBorder="1" applyAlignment="1">
      <alignment horizontal="center" vertical="center" wrapText="1"/>
    </xf>
    <xf numFmtId="171" fontId="384" fillId="31" borderId="10" xfId="0" applyNumberFormat="1" applyFont="1" applyFill="1" applyBorder="1" applyAlignment="1">
      <alignment horizontal="center" vertical="center" wrapText="1"/>
    </xf>
    <xf numFmtId="0" fontId="384" fillId="31" borderId="10" xfId="0" applyFont="1" applyFill="1" applyBorder="1" applyAlignment="1">
      <alignment vertical="center" wrapText="1"/>
    </xf>
    <xf numFmtId="0" fontId="384" fillId="31" borderId="0" xfId="0" applyFont="1" applyFill="1" applyBorder="1" applyAlignment="1">
      <alignment vertical="center" wrapText="1"/>
    </xf>
    <xf numFmtId="0" fontId="384" fillId="0" borderId="11" xfId="0" applyFont="1" applyBorder="1" applyAlignment="1">
      <alignment horizontal="left" vertical="center" wrapText="1"/>
    </xf>
    <xf numFmtId="0" fontId="384" fillId="0" borderId="10" xfId="0" applyFont="1" applyBorder="1" applyAlignment="1">
      <alignment vertical="center" wrapText="1"/>
    </xf>
    <xf numFmtId="0" fontId="290" fillId="0" borderId="47" xfId="0" applyFont="1" applyAlignment="1">
      <alignment vertical="center" wrapText="1"/>
    </xf>
    <xf numFmtId="0" fontId="384" fillId="51" borderId="10" xfId="0" applyFont="1" applyFill="1" applyBorder="1" applyAlignment="1">
      <alignment horizontal="left" vertical="center" wrapText="1"/>
    </xf>
    <xf numFmtId="0" fontId="384" fillId="51" borderId="10" xfId="0" applyFont="1" applyFill="1" applyBorder="1" applyAlignment="1">
      <alignment horizontal="center" vertical="center" wrapText="1"/>
    </xf>
    <xf numFmtId="0" fontId="290" fillId="51" borderId="0" xfId="0" applyFont="1" applyFill="1" applyBorder="1" applyAlignment="1">
      <alignment vertical="center"/>
    </xf>
    <xf numFmtId="0" fontId="290" fillId="0" borderId="0" xfId="0" applyFont="1" applyBorder="1" applyAlignment="1">
      <alignment vertical="top" wrapText="1"/>
    </xf>
    <xf numFmtId="14" fontId="384" fillId="0" borderId="10" xfId="0" applyNumberFormat="1" applyFont="1" applyBorder="1" applyAlignment="1">
      <alignment horizontal="center" vertical="center" wrapText="1"/>
    </xf>
    <xf numFmtId="0" fontId="390" fillId="0" borderId="10" xfId="0" applyFont="1" applyBorder="1" applyAlignment="1">
      <alignment horizontal="left" vertical="center" wrapText="1"/>
    </xf>
    <xf numFmtId="0" fontId="389" fillId="0" borderId="6" xfId="0" applyFont="1" applyBorder="1" applyAlignment="1">
      <alignment vertical="center"/>
    </xf>
    <xf numFmtId="0" fontId="389" fillId="0" borderId="7" xfId="0" applyFont="1" applyBorder="1" applyAlignment="1">
      <alignment vertical="center"/>
    </xf>
    <xf numFmtId="0" fontId="290" fillId="0" borderId="0" xfId="0" applyFont="1" applyBorder="1" applyAlignment="1">
      <alignment vertical="center"/>
    </xf>
    <xf numFmtId="0" fontId="391" fillId="0" borderId="0" xfId="0" applyFont="1" applyBorder="1" applyAlignment="1">
      <alignment vertical="center"/>
    </xf>
    <xf numFmtId="0" fontId="392" fillId="0" borderId="10" xfId="0" applyFont="1" applyBorder="1" applyAlignment="1">
      <alignment horizontal="left" vertical="center" wrapText="1"/>
    </xf>
    <xf numFmtId="0" fontId="392" fillId="0" borderId="0" xfId="0" applyFont="1" applyBorder="1" applyAlignment="1">
      <alignment horizontal="left" vertical="center" wrapText="1"/>
    </xf>
    <xf numFmtId="0" fontId="391" fillId="0" borderId="0" xfId="0" applyFont="1" applyBorder="1" applyAlignment="1">
      <alignment vertical="center" wrapText="1"/>
    </xf>
    <xf numFmtId="0" fontId="290" fillId="0" borderId="0" xfId="0" applyFont="1" applyBorder="1" applyAlignment="1">
      <alignment horizontal="left" vertical="center" wrapText="1"/>
    </xf>
    <xf numFmtId="0" fontId="393" fillId="0" borderId="6" xfId="0" applyFont="1" applyBorder="1" applyAlignment="1">
      <alignment vertical="center" wrapText="1"/>
    </xf>
    <xf numFmtId="0" fontId="393" fillId="0" borderId="0" xfId="0" applyFont="1" applyBorder="1" applyAlignment="1">
      <alignment vertical="center" wrapText="1"/>
    </xf>
    <xf numFmtId="0" fontId="393" fillId="0" borderId="7" xfId="0" applyFont="1" applyBorder="1" applyAlignment="1">
      <alignment vertical="center" wrapText="1"/>
    </xf>
    <xf numFmtId="0" fontId="28" fillId="0" borderId="10" xfId="0" applyFont="1" applyBorder="1" applyAlignment="1">
      <alignment vertical="center"/>
    </xf>
    <xf numFmtId="0" fontId="384" fillId="31" borderId="0" xfId="0" applyFont="1" applyFill="1" applyBorder="1" applyAlignment="1">
      <alignment horizontal="left" vertical="center" wrapText="1"/>
    </xf>
    <xf numFmtId="0" fontId="393" fillId="0" borderId="3" xfId="0" applyFont="1" applyBorder="1" applyAlignment="1">
      <alignment horizontal="left" vertical="center" wrapText="1"/>
    </xf>
    <xf numFmtId="0" fontId="393" fillId="0" borderId="4" xfId="0" applyFont="1" applyBorder="1" applyAlignment="1">
      <alignment horizontal="left" vertical="center" wrapText="1"/>
    </xf>
    <xf numFmtId="0" fontId="393" fillId="0" borderId="5" xfId="0" applyFont="1" applyBorder="1" applyAlignment="1">
      <alignment horizontal="left" vertical="center" wrapText="1"/>
    </xf>
    <xf numFmtId="0" fontId="393" fillId="0" borderId="0" xfId="0" applyFont="1" applyBorder="1" applyAlignment="1">
      <alignment horizontal="left" vertical="center" wrapText="1"/>
    </xf>
    <xf numFmtId="0" fontId="28" fillId="0" borderId="0" xfId="0" applyFont="1" applyBorder="1" applyAlignment="1">
      <alignment horizontal="center" vertical="center"/>
    </xf>
    <xf numFmtId="0" fontId="384" fillId="0" borderId="0" xfId="0" applyFont="1" applyBorder="1" applyAlignment="1">
      <alignment horizontal="right" vertical="center"/>
    </xf>
    <xf numFmtId="0" fontId="394" fillId="0" borderId="0" xfId="0" applyFont="1" applyBorder="1" applyAlignment="1">
      <alignment vertical="center"/>
    </xf>
    <xf numFmtId="0" fontId="26" fillId="0" borderId="0" xfId="0" applyFont="1" applyBorder="1" applyAlignment="1">
      <alignment vertical="center"/>
    </xf>
    <xf numFmtId="0" fontId="84" fillId="0" borderId="8" xfId="0" applyFont="1" applyBorder="1" applyAlignment="1">
      <alignment vertical="center"/>
    </xf>
    <xf numFmtId="0" fontId="84" fillId="0" borderId="8" xfId="0" applyFont="1" applyBorder="1" applyAlignment="1">
      <alignment horizontal="left" vertical="center"/>
    </xf>
    <xf numFmtId="0" fontId="103" fillId="0" borderId="8" xfId="0" applyFont="1" applyBorder="1" applyAlignment="1">
      <alignment vertical="center"/>
    </xf>
    <xf numFmtId="0" fontId="395" fillId="0" borderId="8" xfId="0" applyFont="1" applyBorder="1" applyAlignment="1">
      <alignment vertical="center"/>
    </xf>
    <xf numFmtId="0" fontId="84" fillId="24" borderId="8" xfId="0" applyFont="1" applyFill="1" applyBorder="1" applyAlignment="1">
      <alignment horizontal="left" vertical="center"/>
    </xf>
    <xf numFmtId="0" fontId="204" fillId="0" borderId="0" xfId="0" applyFont="1" applyBorder="1" applyAlignment="1">
      <alignment vertical="center"/>
    </xf>
    <xf numFmtId="0" fontId="396" fillId="0" borderId="0" xfId="0" applyFont="1" applyBorder="1" applyAlignment="1">
      <alignment vertical="center"/>
    </xf>
    <xf numFmtId="0" fontId="395" fillId="0" borderId="0" xfId="0" applyFont="1" applyBorder="1" applyAlignment="1">
      <alignment vertical="center"/>
    </xf>
    <xf numFmtId="165" fontId="12" fillId="53" borderId="0" xfId="0" applyNumberFormat="1" applyFont="1" applyFill="1" applyBorder="1" applyAlignment="1">
      <alignment horizontal="center"/>
    </xf>
    <xf numFmtId="165" fontId="19" fillId="53" borderId="0" xfId="0" applyNumberFormat="1" applyFont="1" applyFill="1" applyBorder="1" applyAlignment="1">
      <alignment horizontal="center" vertical="center"/>
    </xf>
    <xf numFmtId="189" fontId="12" fillId="0" borderId="0" xfId="0" applyNumberFormat="1" applyFont="1" applyBorder="1" applyAlignment="1">
      <alignment horizontal="center" vertical="center"/>
    </xf>
    <xf numFmtId="164" fontId="12" fillId="8" borderId="0" xfId="0" applyNumberFormat="1" applyFont="1" applyFill="1" applyBorder="1" applyAlignment="1">
      <alignment horizontal="center" vertical="center"/>
    </xf>
    <xf numFmtId="0" fontId="12" fillId="0" borderId="0" xfId="0" applyFont="1" applyBorder="1" applyAlignment="1">
      <alignment vertical="top"/>
    </xf>
    <xf numFmtId="0" fontId="12" fillId="24" borderId="46" xfId="0" applyFont="1" applyFill="1" applyBorder="1" applyAlignment="1">
      <alignment vertical="center"/>
    </xf>
    <xf numFmtId="0" fontId="12" fillId="24" borderId="0" xfId="0" applyFont="1" applyFill="1" applyBorder="1" applyAlignment="1">
      <alignment vertical="top"/>
    </xf>
    <xf numFmtId="0" fontId="396" fillId="0" borderId="0" xfId="0" applyFont="1" applyBorder="1" applyAlignment="1">
      <alignment horizontal="left" vertical="center"/>
    </xf>
    <xf numFmtId="170" fontId="12" fillId="30" borderId="0" xfId="0" applyNumberFormat="1" applyFont="1" applyFill="1" applyBorder="1" applyAlignment="1">
      <alignment horizontal="center"/>
    </xf>
    <xf numFmtId="0" fontId="12" fillId="0" borderId="35" xfId="0" applyFont="1" applyBorder="1" applyAlignment="1">
      <alignment vertical="center"/>
    </xf>
    <xf numFmtId="165" fontId="19" fillId="95" borderId="0" xfId="0" applyNumberFormat="1" applyFont="1" applyFill="1" applyBorder="1" applyAlignment="1">
      <alignment horizontal="center" vertical="center"/>
    </xf>
    <xf numFmtId="170" fontId="19" fillId="95" borderId="0" xfId="0" applyNumberFormat="1" applyFont="1" applyFill="1" applyBorder="1" applyAlignment="1">
      <alignment horizontal="center"/>
    </xf>
    <xf numFmtId="181" fontId="19" fillId="0" borderId="0" xfId="0" applyNumberFormat="1" applyFont="1" applyBorder="1" applyAlignment="1">
      <alignment horizontal="center"/>
    </xf>
    <xf numFmtId="0" fontId="19" fillId="0" borderId="0" xfId="0" applyFont="1" applyBorder="1" applyAlignment="1">
      <alignment horizontal="left"/>
    </xf>
    <xf numFmtId="180" fontId="12" fillId="47" borderId="0" xfId="0" applyNumberFormat="1" applyFont="1" applyFill="1" applyBorder="1" applyAlignment="1">
      <alignment horizontal="center"/>
    </xf>
    <xf numFmtId="0" fontId="12" fillId="14" borderId="0" xfId="0" applyFont="1" applyFill="1" applyBorder="1" applyAlignment="1">
      <alignment vertical="center"/>
    </xf>
    <xf numFmtId="181" fontId="12" fillId="47" borderId="0" xfId="0" applyNumberFormat="1" applyFont="1" applyFill="1" applyBorder="1" applyAlignment="1">
      <alignment horizontal="center"/>
    </xf>
    <xf numFmtId="165" fontId="12" fillId="7" borderId="0" xfId="0" applyNumberFormat="1" applyFont="1" applyFill="1" applyBorder="1" applyAlignment="1">
      <alignment horizontal="center"/>
    </xf>
    <xf numFmtId="165" fontId="12" fillId="56" borderId="0" xfId="0" applyNumberFormat="1" applyFont="1" applyFill="1" applyBorder="1" applyAlignment="1">
      <alignment horizontal="center" vertical="center"/>
    </xf>
    <xf numFmtId="0" fontId="12" fillId="56" borderId="0" xfId="0" applyFont="1" applyFill="1" applyBorder="1" applyAlignment="1">
      <alignment horizontal="center" vertical="center"/>
    </xf>
    <xf numFmtId="165" fontId="12" fillId="24" borderId="0" xfId="0" applyNumberFormat="1" applyFont="1" applyFill="1" applyBorder="1"/>
    <xf numFmtId="165" fontId="12" fillId="24" borderId="0" xfId="0" applyNumberFormat="1" applyFont="1" applyFill="1" applyBorder="1" applyAlignment="1">
      <alignment horizontal="left"/>
    </xf>
    <xf numFmtId="0" fontId="12" fillId="7" borderId="0" xfId="0" applyFont="1" applyFill="1" applyBorder="1"/>
    <xf numFmtId="0" fontId="103" fillId="0" borderId="0" xfId="0" applyFont="1" applyBorder="1" applyAlignment="1">
      <alignment vertical="center"/>
    </xf>
    <xf numFmtId="165" fontId="19" fillId="7" borderId="0" xfId="0" applyNumberFormat="1" applyFont="1" applyFill="1" applyBorder="1" applyAlignment="1">
      <alignment horizontal="center" vertical="center"/>
    </xf>
    <xf numFmtId="165" fontId="12" fillId="0" borderId="0" xfId="0" applyNumberFormat="1" applyFont="1" applyBorder="1"/>
    <xf numFmtId="165" fontId="12" fillId="48" borderId="0" xfId="0" applyNumberFormat="1" applyFont="1" applyFill="1" applyBorder="1" applyAlignment="1">
      <alignment horizontal="center"/>
    </xf>
    <xf numFmtId="1" fontId="12" fillId="0" borderId="0" xfId="0" applyNumberFormat="1" applyFont="1" applyBorder="1"/>
    <xf numFmtId="170" fontId="12" fillId="48" borderId="0" xfId="0" applyNumberFormat="1" applyFont="1" applyFill="1" applyBorder="1" applyAlignment="1">
      <alignment horizontal="center"/>
    </xf>
    <xf numFmtId="1" fontId="12" fillId="24" borderId="0" xfId="0" applyNumberFormat="1" applyFont="1" applyFill="1" applyBorder="1"/>
    <xf numFmtId="0" fontId="12" fillId="39" borderId="0" xfId="0" applyFont="1" applyFill="1" applyBorder="1" applyAlignment="1">
      <alignment vertical="center"/>
    </xf>
    <xf numFmtId="170" fontId="12" fillId="34" borderId="0" xfId="0" applyNumberFormat="1" applyFont="1" applyFill="1" applyBorder="1" applyAlignment="1">
      <alignment horizontal="center"/>
    </xf>
    <xf numFmtId="190" fontId="12" fillId="0" borderId="0" xfId="0" applyNumberFormat="1" applyFont="1" applyBorder="1" applyAlignment="1">
      <alignment horizontal="center"/>
    </xf>
    <xf numFmtId="190" fontId="12" fillId="0" borderId="0" xfId="0" applyNumberFormat="1" applyFont="1" applyBorder="1" applyAlignment="1">
      <alignment horizontal="center" vertical="center"/>
    </xf>
    <xf numFmtId="191" fontId="12" fillId="0" borderId="0" xfId="0" applyNumberFormat="1" applyFont="1" applyBorder="1" applyAlignment="1">
      <alignment horizontal="center" vertical="center"/>
    </xf>
    <xf numFmtId="177" fontId="12" fillId="0" borderId="0" xfId="0" applyNumberFormat="1" applyFont="1" applyBorder="1" applyAlignment="1">
      <alignment horizontal="center"/>
    </xf>
    <xf numFmtId="184" fontId="12" fillId="35" borderId="0" xfId="0" applyNumberFormat="1" applyFont="1" applyFill="1" applyBorder="1" applyAlignment="1">
      <alignment horizontal="center" vertical="center"/>
    </xf>
    <xf numFmtId="170" fontId="12" fillId="35" borderId="0" xfId="0" applyNumberFormat="1" applyFont="1" applyFill="1" applyBorder="1" applyAlignment="1">
      <alignment horizontal="center"/>
    </xf>
    <xf numFmtId="0" fontId="12" fillId="35" borderId="0" xfId="0" applyFont="1" applyFill="1" applyBorder="1" applyAlignment="1">
      <alignment horizontal="center" vertical="center"/>
    </xf>
    <xf numFmtId="0" fontId="12" fillId="24" borderId="0" xfId="0" applyFont="1" applyFill="1" applyBorder="1" applyAlignment="1">
      <alignment horizontal="left" wrapText="1"/>
    </xf>
    <xf numFmtId="170" fontId="12" fillId="77" borderId="0" xfId="0" applyNumberFormat="1" applyFont="1" applyFill="1" applyBorder="1" applyAlignment="1">
      <alignment horizontal="center"/>
    </xf>
    <xf numFmtId="0" fontId="397" fillId="0" borderId="0" xfId="0" applyFont="1" applyBorder="1" applyAlignment="1">
      <alignment vertical="center"/>
    </xf>
    <xf numFmtId="185" fontId="12" fillId="9" borderId="0" xfId="0" applyNumberFormat="1" applyFont="1" applyFill="1" applyBorder="1" applyAlignment="1">
      <alignment horizontal="center" vertical="center"/>
    </xf>
    <xf numFmtId="0" fontId="6" fillId="0" borderId="0" xfId="0" applyFont="1" applyBorder="1" applyAlignment="1">
      <alignment vertical="center"/>
    </xf>
    <xf numFmtId="169" fontId="12" fillId="24" borderId="0" xfId="0" applyNumberFormat="1" applyFont="1" applyFill="1" applyBorder="1" applyAlignment="1">
      <alignment horizontal="center" vertical="center"/>
    </xf>
    <xf numFmtId="0" fontId="12" fillId="39" borderId="0" xfId="0" applyFont="1" applyFill="1" applyBorder="1" applyAlignment="1">
      <alignment vertical="center" wrapText="1"/>
    </xf>
    <xf numFmtId="0" fontId="12" fillId="9" borderId="0" xfId="0" applyFont="1" applyFill="1" applyBorder="1" applyAlignment="1">
      <alignment horizontal="center" vertical="center"/>
    </xf>
    <xf numFmtId="0" fontId="398" fillId="0" borderId="0" xfId="0" applyFont="1" applyBorder="1"/>
    <xf numFmtId="0" fontId="399" fillId="0" borderId="0" xfId="0" applyFont="1" applyBorder="1"/>
    <xf numFmtId="0" fontId="400" fillId="0" borderId="0" xfId="0" applyFont="1" applyBorder="1"/>
    <xf numFmtId="0" fontId="401" fillId="25" borderId="0" xfId="0" applyFont="1" applyFill="1" applyBorder="1"/>
    <xf numFmtId="0" fontId="205" fillId="0" borderId="0" xfId="0" applyFont="1" applyBorder="1"/>
    <xf numFmtId="0" fontId="241" fillId="0" borderId="0" xfId="0" applyFont="1" applyBorder="1"/>
    <xf numFmtId="0" fontId="167" fillId="90" borderId="0" xfId="0" applyFont="1" applyFill="1" applyBorder="1" applyAlignment="1">
      <alignment horizontal="left"/>
    </xf>
    <xf numFmtId="0" fontId="122" fillId="90" borderId="0" xfId="0" applyFont="1" applyFill="1" applyBorder="1" applyAlignment="1">
      <alignment horizontal="left"/>
    </xf>
    <xf numFmtId="0" fontId="167" fillId="2" borderId="0" xfId="0" applyFont="1" applyFill="1" applyBorder="1" applyAlignment="1">
      <alignment horizontal="left"/>
    </xf>
    <xf numFmtId="0" fontId="122" fillId="2" borderId="0" xfId="0" applyFont="1" applyFill="1" applyBorder="1" applyAlignment="1">
      <alignment horizontal="left"/>
    </xf>
    <xf numFmtId="0" fontId="167" fillId="3" borderId="0" xfId="0" applyFont="1" applyFill="1" applyBorder="1" applyAlignment="1">
      <alignment horizontal="left"/>
    </xf>
    <xf numFmtId="0" fontId="122" fillId="3" borderId="0" xfId="0" applyFont="1" applyFill="1" applyBorder="1" applyAlignment="1">
      <alignment horizontal="left"/>
    </xf>
    <xf numFmtId="0" fontId="167" fillId="4" borderId="0" xfId="0" applyFont="1" applyFill="1" applyBorder="1" applyAlignment="1">
      <alignment horizontal="left"/>
    </xf>
    <xf numFmtId="0" fontId="402" fillId="4" borderId="0" xfId="0" applyFont="1" applyFill="1" applyBorder="1" applyAlignment="1">
      <alignment horizontal="left"/>
    </xf>
    <xf numFmtId="0" fontId="122" fillId="4" borderId="0" xfId="0" applyFont="1" applyFill="1" applyBorder="1" applyAlignment="1">
      <alignment horizontal="left"/>
    </xf>
    <xf numFmtId="0" fontId="101" fillId="23" borderId="0" xfId="0" applyFont="1" applyFill="1" applyBorder="1" applyAlignment="1">
      <alignment horizontal="left" vertical="center"/>
    </xf>
    <xf numFmtId="0" fontId="402" fillId="23" borderId="0" xfId="0" applyFont="1" applyFill="1" applyBorder="1" applyAlignment="1">
      <alignment horizontal="left"/>
    </xf>
    <xf numFmtId="0" fontId="403" fillId="23" borderId="0" xfId="0" applyFont="1" applyFill="1" applyBorder="1" applyAlignment="1">
      <alignment horizontal="left" vertical="center"/>
    </xf>
    <xf numFmtId="0" fontId="101" fillId="49" borderId="0" xfId="0" applyFont="1" applyFill="1" applyBorder="1" applyAlignment="1">
      <alignment horizontal="left" vertical="center"/>
    </xf>
    <xf numFmtId="0" fontId="402" fillId="49" borderId="0" xfId="0" applyFont="1" applyFill="1" applyBorder="1" applyAlignment="1">
      <alignment horizontal="left"/>
    </xf>
    <xf numFmtId="0" fontId="403" fillId="49" borderId="0" xfId="0" applyFont="1" applyFill="1" applyBorder="1" applyAlignment="1">
      <alignment horizontal="left" vertical="center"/>
    </xf>
    <xf numFmtId="0" fontId="167" fillId="90" borderId="0" xfId="0" applyFont="1" applyFill="1" applyBorder="1" applyAlignment="1">
      <alignment horizontal="center"/>
    </xf>
    <xf numFmtId="0" fontId="122" fillId="90" borderId="0" xfId="0" applyFont="1" applyFill="1" applyBorder="1"/>
    <xf numFmtId="0" fontId="122" fillId="90" borderId="0" xfId="0" applyFont="1" applyFill="1" applyBorder="1" applyAlignment="1">
      <alignment horizontal="right"/>
    </xf>
    <xf numFmtId="0" fontId="167" fillId="2" borderId="0" xfId="0" applyFont="1" applyFill="1" applyBorder="1" applyAlignment="1">
      <alignment horizontal="right"/>
    </xf>
    <xf numFmtId="0" fontId="122" fillId="2" borderId="0" xfId="0" applyFont="1" applyFill="1" applyBorder="1" applyAlignment="1">
      <alignment horizontal="right"/>
    </xf>
    <xf numFmtId="0" fontId="167" fillId="3" borderId="0" xfId="0" applyFont="1" applyFill="1" applyBorder="1" applyAlignment="1">
      <alignment horizontal="center"/>
    </xf>
    <xf numFmtId="0" fontId="122" fillId="3" borderId="0" xfId="0" applyFont="1" applyFill="1" applyBorder="1" applyAlignment="1">
      <alignment horizontal="right"/>
    </xf>
    <xf numFmtId="0" fontId="167" fillId="4" borderId="0" xfId="0" applyFont="1" applyFill="1" applyBorder="1" applyAlignment="1">
      <alignment horizontal="right"/>
    </xf>
    <xf numFmtId="0" fontId="402" fillId="4" borderId="0" xfId="0" applyFont="1" applyFill="1" applyBorder="1" applyAlignment="1">
      <alignment horizontal="right"/>
    </xf>
    <xf numFmtId="0" fontId="122" fillId="4" borderId="0" xfId="0" applyFont="1" applyFill="1" applyBorder="1" applyAlignment="1">
      <alignment horizontal="right"/>
    </xf>
    <xf numFmtId="0" fontId="167" fillId="23" borderId="0" xfId="0" applyFont="1" applyFill="1" applyBorder="1" applyAlignment="1">
      <alignment horizontal="right"/>
    </xf>
    <xf numFmtId="0" fontId="402" fillId="23" borderId="0" xfId="0" applyFont="1" applyFill="1" applyBorder="1" applyAlignment="1">
      <alignment horizontal="right"/>
    </xf>
    <xf numFmtId="0" fontId="122" fillId="23" borderId="0" xfId="0" applyFont="1" applyFill="1" applyBorder="1" applyAlignment="1">
      <alignment horizontal="right"/>
    </xf>
    <xf numFmtId="0" fontId="18" fillId="49" borderId="0" xfId="0" applyFont="1" applyFill="1" applyBorder="1"/>
    <xf numFmtId="0" fontId="402" fillId="49" borderId="0" xfId="0" applyFont="1" applyFill="1" applyBorder="1" applyAlignment="1">
      <alignment horizontal="right"/>
    </xf>
    <xf numFmtId="0" fontId="403" fillId="0" borderId="0" xfId="0" applyFont="1" applyBorder="1" applyAlignment="1">
      <alignment horizontal="center" vertical="center"/>
    </xf>
    <xf numFmtId="0" fontId="403" fillId="0" borderId="0" xfId="0" applyFont="1" applyBorder="1" applyAlignment="1">
      <alignment horizontal="left" vertical="center"/>
    </xf>
    <xf numFmtId="0" fontId="101" fillId="0" borderId="0" xfId="0" applyFont="1" applyBorder="1" applyAlignment="1">
      <alignment vertical="top"/>
    </xf>
    <xf numFmtId="0" fontId="401" fillId="0" borderId="0" xfId="0" applyFont="1" applyBorder="1"/>
    <xf numFmtId="1" fontId="167" fillId="0" borderId="0" xfId="0" applyNumberFormat="1" applyFont="1" applyBorder="1" applyAlignment="1">
      <alignment horizontal="center"/>
    </xf>
    <xf numFmtId="1" fontId="404" fillId="0" borderId="0" xfId="0" applyNumberFormat="1" applyFont="1" applyBorder="1"/>
    <xf numFmtId="1" fontId="241" fillId="0" borderId="0" xfId="0" applyNumberFormat="1" applyFont="1" applyBorder="1"/>
    <xf numFmtId="0" fontId="101" fillId="45" borderId="0" xfId="0" applyFont="1" applyFill="1" applyBorder="1" applyAlignment="1">
      <alignment vertical="top"/>
    </xf>
    <xf numFmtId="0" fontId="101" fillId="45" borderId="0" xfId="0" applyFont="1" applyFill="1" applyBorder="1" applyAlignment="1">
      <alignment horizontal="center" vertical="center"/>
    </xf>
    <xf numFmtId="0" fontId="403" fillId="45" borderId="0" xfId="0" applyFont="1" applyFill="1" applyBorder="1" applyAlignment="1">
      <alignment horizontal="center" vertical="center"/>
    </xf>
    <xf numFmtId="0" fontId="18" fillId="36" borderId="0" xfId="0" applyFont="1" applyFill="1" applyBorder="1" applyAlignment="1">
      <alignment horizontal="left"/>
    </xf>
    <xf numFmtId="0" fontId="101" fillId="33" borderId="0" xfId="0" applyFont="1" applyFill="1" applyBorder="1" applyAlignment="1">
      <alignment horizontal="center" vertical="center"/>
    </xf>
    <xf numFmtId="0" fontId="403" fillId="33" borderId="0" xfId="0" applyFont="1" applyFill="1" applyBorder="1" applyAlignment="1">
      <alignment horizontal="center" vertical="center"/>
    </xf>
    <xf numFmtId="1" fontId="167" fillId="33" borderId="0" xfId="0" applyNumberFormat="1" applyFont="1" applyFill="1" applyBorder="1" applyAlignment="1">
      <alignment horizontal="center"/>
    </xf>
    <xf numFmtId="1" fontId="405" fillId="0" borderId="0" xfId="0" applyNumberFormat="1" applyFont="1" applyBorder="1"/>
    <xf numFmtId="0" fontId="163" fillId="0" borderId="0" xfId="0" applyFont="1" applyBorder="1" applyAlignment="1">
      <alignment horizontal="right"/>
    </xf>
    <xf numFmtId="0" fontId="406" fillId="24" borderId="0" xfId="0" applyFont="1" applyFill="1" applyBorder="1" applyAlignment="1">
      <alignment horizontal="center" vertical="center"/>
    </xf>
    <xf numFmtId="0" fontId="407" fillId="0" borderId="0" xfId="0" applyFont="1" applyBorder="1" applyAlignment="1">
      <alignment horizontal="center" vertical="center"/>
    </xf>
    <xf numFmtId="0" fontId="408" fillId="0" borderId="0" xfId="0" applyFont="1" applyBorder="1" applyAlignment="1">
      <alignment horizontal="right"/>
    </xf>
    <xf numFmtId="0" fontId="408" fillId="0" borderId="0" xfId="0" applyFont="1" applyBorder="1" applyAlignment="1">
      <alignment horizontal="center"/>
    </xf>
    <xf numFmtId="0" fontId="409" fillId="0" borderId="0" xfId="0" applyFont="1" applyBorder="1" applyAlignment="1">
      <alignment horizontal="center"/>
    </xf>
    <xf numFmtId="0" fontId="409" fillId="2" borderId="0" xfId="0" applyFont="1" applyFill="1" applyBorder="1" applyAlignment="1">
      <alignment horizontal="center"/>
    </xf>
    <xf numFmtId="0" fontId="409" fillId="3" borderId="0" xfId="0" applyFont="1" applyFill="1" applyBorder="1" applyAlignment="1">
      <alignment horizontal="center"/>
    </xf>
    <xf numFmtId="0" fontId="408" fillId="4" borderId="0" xfId="0" applyFont="1" applyFill="1" applyBorder="1" applyAlignment="1">
      <alignment horizontal="center"/>
    </xf>
    <xf numFmtId="0" fontId="410" fillId="4" borderId="0" xfId="0" applyFont="1" applyFill="1" applyBorder="1" applyAlignment="1">
      <alignment horizontal="center"/>
    </xf>
    <xf numFmtId="0" fontId="409" fillId="4" borderId="0" xfId="0" applyFont="1" applyFill="1" applyBorder="1" applyAlignment="1">
      <alignment horizontal="center"/>
    </xf>
    <xf numFmtId="0" fontId="408" fillId="23" borderId="0" xfId="0" applyFont="1" applyFill="1" applyBorder="1" applyAlignment="1">
      <alignment horizontal="center"/>
    </xf>
    <xf numFmtId="0" fontId="410" fillId="23" borderId="0" xfId="0" applyFont="1" applyFill="1" applyBorder="1" applyAlignment="1">
      <alignment horizontal="center"/>
    </xf>
    <xf numFmtId="0" fontId="409" fillId="23" borderId="0" xfId="0" applyFont="1" applyFill="1" applyBorder="1" applyAlignment="1">
      <alignment horizontal="center"/>
    </xf>
    <xf numFmtId="0" fontId="409" fillId="49" borderId="0" xfId="0" applyFont="1" applyFill="1" applyBorder="1" applyAlignment="1">
      <alignment horizontal="center"/>
    </xf>
    <xf numFmtId="0" fontId="410" fillId="49" borderId="0" xfId="0" applyFont="1" applyFill="1" applyBorder="1" applyAlignment="1">
      <alignment horizontal="center"/>
    </xf>
    <xf numFmtId="0" fontId="180" fillId="0" borderId="0" xfId="0" applyFont="1" applyBorder="1"/>
    <xf numFmtId="0" fontId="81" fillId="25" borderId="0" xfId="0" applyFont="1" applyFill="1" applyBorder="1"/>
    <xf numFmtId="0" fontId="167" fillId="33" borderId="0" xfId="0" applyFont="1" applyFill="1" applyBorder="1" applyAlignment="1">
      <alignment horizontal="center" vertical="center"/>
    </xf>
    <xf numFmtId="0" fontId="163" fillId="24" borderId="0" xfId="0" applyFont="1" applyFill="1" applyBorder="1" applyAlignment="1">
      <alignment horizontal="right"/>
    </xf>
    <xf numFmtId="0" fontId="163" fillId="0" borderId="0" xfId="0" applyFont="1" applyBorder="1" applyAlignment="1">
      <alignment horizontal="left" vertical="top"/>
    </xf>
    <xf numFmtId="0" fontId="411" fillId="24" borderId="0" xfId="0" applyFont="1" applyFill="1" applyBorder="1" applyAlignment="1">
      <alignment horizontal="center" vertical="center"/>
    </xf>
    <xf numFmtId="0" fontId="101" fillId="45" borderId="0" xfId="0" applyFont="1" applyFill="1" applyBorder="1"/>
    <xf numFmtId="0" fontId="409" fillId="0" borderId="0" xfId="0" applyFont="1" applyBorder="1"/>
    <xf numFmtId="183" fontId="408" fillId="0" borderId="0" xfId="0" applyNumberFormat="1" applyFont="1" applyBorder="1" applyAlignment="1">
      <alignment horizontal="center"/>
    </xf>
    <xf numFmtId="1" fontId="101" fillId="0" borderId="0" xfId="0" applyNumberFormat="1" applyFont="1" applyBorder="1" applyAlignment="1">
      <alignment horizontal="center"/>
    </xf>
    <xf numFmtId="1" fontId="18" fillId="0" borderId="0" xfId="0" applyNumberFormat="1" applyFont="1" applyBorder="1"/>
    <xf numFmtId="0" fontId="202" fillId="0" borderId="0" xfId="0" applyFont="1" applyBorder="1" applyAlignment="1">
      <alignment horizontal="center" vertical="center"/>
    </xf>
    <xf numFmtId="0" fontId="163" fillId="0" borderId="0" xfId="0" applyFont="1" applyBorder="1" applyAlignment="1">
      <alignment horizontal="right" vertical="top"/>
    </xf>
    <xf numFmtId="0" fontId="401" fillId="25" borderId="0" xfId="0" applyFont="1" applyFill="1" applyBorder="1" applyAlignment="1">
      <alignment horizontal="right"/>
    </xf>
    <xf numFmtId="1" fontId="180" fillId="0" borderId="0" xfId="0" applyNumberFormat="1" applyFont="1" applyBorder="1"/>
    <xf numFmtId="1" fontId="101" fillId="45" borderId="0" xfId="0" applyNumberFormat="1" applyFont="1" applyFill="1" applyBorder="1" applyAlignment="1">
      <alignment horizontal="center" vertical="center"/>
    </xf>
    <xf numFmtId="0" fontId="412" fillId="0" borderId="0" xfId="0" applyFont="1" applyBorder="1"/>
    <xf numFmtId="0" fontId="237" fillId="0" borderId="0" xfId="0" applyFont="1" applyBorder="1" applyAlignment="1">
      <alignment horizontal="left"/>
    </xf>
    <xf numFmtId="0" fontId="81" fillId="0" borderId="0" xfId="0" applyFont="1" applyBorder="1"/>
    <xf numFmtId="0" fontId="413" fillId="0" borderId="0" xfId="0" applyFont="1" applyBorder="1" applyAlignment="1">
      <alignment horizontal="center" vertical="center"/>
    </xf>
    <xf numFmtId="0" fontId="413" fillId="0" borderId="0" xfId="0" applyFont="1" applyBorder="1" applyAlignment="1">
      <alignment vertical="center"/>
    </xf>
    <xf numFmtId="0" fontId="414" fillId="0" borderId="0" xfId="0" applyFont="1" applyBorder="1" applyAlignment="1">
      <alignment vertical="center"/>
    </xf>
    <xf numFmtId="0" fontId="23" fillId="39" borderId="0" xfId="0" applyFont="1" applyFill="1" applyBorder="1" applyAlignment="1">
      <alignment horizontal="left" vertical="center"/>
    </xf>
    <xf numFmtId="0" fontId="415" fillId="39" borderId="0" xfId="0" applyFont="1" applyFill="1" applyBorder="1" applyAlignment="1">
      <alignment horizontal="center" vertical="center"/>
    </xf>
    <xf numFmtId="0" fontId="415" fillId="39" borderId="0" xfId="0" applyFont="1" applyFill="1" applyBorder="1" applyAlignment="1">
      <alignment horizontal="left" vertical="center"/>
    </xf>
    <xf numFmtId="0" fontId="26" fillId="39" borderId="0" xfId="0" applyFont="1" applyFill="1" applyBorder="1" applyAlignment="1">
      <alignment vertical="center"/>
    </xf>
    <xf numFmtId="0" fontId="415" fillId="36" borderId="0" xfId="0" applyFont="1" applyFill="1" applyBorder="1" applyAlignment="1">
      <alignment horizontal="center" vertical="center"/>
    </xf>
    <xf numFmtId="0" fontId="415" fillId="36" borderId="0" xfId="0" applyFont="1" applyFill="1" applyBorder="1" applyAlignment="1">
      <alignment horizontal="left" vertical="center"/>
    </xf>
    <xf numFmtId="0" fontId="26" fillId="36" borderId="0" xfId="0" applyFont="1" applyFill="1" applyBorder="1" applyAlignment="1">
      <alignment vertical="center"/>
    </xf>
    <xf numFmtId="0" fontId="416" fillId="24" borderId="0" xfId="0" applyFont="1" applyFill="1" applyBorder="1" applyAlignment="1">
      <alignment horizontal="center" vertical="center"/>
    </xf>
    <xf numFmtId="0" fontId="417" fillId="0" borderId="0" xfId="0" applyFont="1" applyBorder="1" applyAlignment="1">
      <alignment horizontal="center" vertical="center"/>
    </xf>
    <xf numFmtId="0" fontId="417" fillId="51" borderId="0" xfId="0" applyFont="1" applyFill="1" applyBorder="1" applyAlignment="1">
      <alignment horizontal="left" vertical="center"/>
    </xf>
    <xf numFmtId="0" fontId="418" fillId="0" borderId="0" xfId="0" applyFont="1" applyBorder="1" applyAlignment="1">
      <alignment horizontal="left" vertical="center"/>
    </xf>
    <xf numFmtId="0" fontId="419" fillId="0" borderId="0" xfId="0" applyFont="1" applyBorder="1" applyAlignment="1">
      <alignment vertical="center"/>
    </xf>
    <xf numFmtId="0" fontId="417" fillId="2" borderId="0" xfId="0" applyFont="1" applyFill="1" applyBorder="1" applyAlignment="1">
      <alignment horizontal="left" vertical="center"/>
    </xf>
    <xf numFmtId="0" fontId="417" fillId="24" borderId="0" xfId="0" applyFont="1" applyFill="1" applyBorder="1" applyAlignment="1">
      <alignment horizontal="center" vertical="center"/>
    </xf>
    <xf numFmtId="0" fontId="417" fillId="24" borderId="0" xfId="0" applyFont="1" applyFill="1" applyBorder="1" applyAlignment="1">
      <alignment horizontal="left" vertical="center"/>
    </xf>
    <xf numFmtId="0" fontId="420" fillId="0" borderId="0" xfId="0" applyFont="1" applyBorder="1" applyAlignment="1">
      <alignment vertical="center"/>
    </xf>
    <xf numFmtId="0" fontId="416" fillId="0" borderId="0" xfId="0" applyFont="1" applyBorder="1" applyAlignment="1">
      <alignment horizontal="center" vertical="center"/>
    </xf>
    <xf numFmtId="171" fontId="417" fillId="0" borderId="0" xfId="0" applyNumberFormat="1" applyFont="1" applyBorder="1" applyAlignment="1">
      <alignment horizontal="left" vertical="center"/>
    </xf>
    <xf numFmtId="0" fontId="421" fillId="32" borderId="0" xfId="0" applyFont="1" applyFill="1" applyBorder="1" applyAlignment="1">
      <alignment horizontal="center" vertical="center"/>
    </xf>
    <xf numFmtId="0" fontId="422" fillId="32" borderId="0" xfId="0" applyFont="1" applyFill="1" applyBorder="1" applyAlignment="1">
      <alignment horizontal="left" vertical="center"/>
    </xf>
    <xf numFmtId="0" fontId="421" fillId="32" borderId="0" xfId="0" applyFont="1" applyFill="1" applyBorder="1" applyAlignment="1">
      <alignment horizontal="left" vertical="center"/>
    </xf>
    <xf numFmtId="0" fontId="423" fillId="32" borderId="0" xfId="0" applyFont="1" applyFill="1" applyBorder="1" applyAlignment="1">
      <alignment vertical="center"/>
    </xf>
    <xf numFmtId="0" fontId="424" fillId="32" borderId="0" xfId="0" applyFont="1" applyFill="1" applyBorder="1" applyAlignment="1">
      <alignment vertical="center"/>
    </xf>
    <xf numFmtId="0" fontId="422" fillId="32" borderId="0" xfId="0" applyFont="1" applyFill="1" applyBorder="1" applyAlignment="1">
      <alignment horizontal="center" vertical="center"/>
    </xf>
    <xf numFmtId="171" fontId="422" fillId="32" borderId="0" xfId="0" applyNumberFormat="1" applyFont="1" applyFill="1" applyBorder="1" applyAlignment="1">
      <alignment horizontal="center" vertical="center"/>
    </xf>
    <xf numFmtId="171" fontId="422" fillId="32" borderId="0" xfId="0" applyNumberFormat="1" applyFont="1" applyFill="1" applyBorder="1" applyAlignment="1">
      <alignment horizontal="left" vertical="center"/>
    </xf>
    <xf numFmtId="0" fontId="23" fillId="36" borderId="0" xfId="0" applyFont="1" applyFill="1" applyBorder="1" applyAlignment="1">
      <alignment horizontal="left" vertical="center"/>
    </xf>
    <xf numFmtId="0" fontId="416" fillId="22" borderId="0" xfId="0" applyFont="1" applyFill="1" applyBorder="1" applyAlignment="1">
      <alignment horizontal="center" vertical="center"/>
    </xf>
    <xf numFmtId="0" fontId="417" fillId="0" borderId="0" xfId="0" applyFont="1" applyBorder="1" applyAlignment="1">
      <alignment horizontal="left" vertical="center"/>
    </xf>
    <xf numFmtId="171" fontId="417" fillId="24" borderId="0" xfId="0" applyNumberFormat="1" applyFont="1" applyFill="1" applyBorder="1" applyAlignment="1">
      <alignment horizontal="left" vertical="center"/>
    </xf>
    <xf numFmtId="0" fontId="425" fillId="39" borderId="0" xfId="0" applyFont="1" applyFill="1" applyBorder="1" applyAlignment="1">
      <alignment horizontal="left" vertical="center"/>
    </xf>
    <xf numFmtId="0" fontId="32" fillId="39" borderId="0" xfId="0" applyFont="1" applyFill="1" applyBorder="1" applyAlignment="1">
      <alignment horizontal="left" vertical="center"/>
    </xf>
    <xf numFmtId="0" fontId="426" fillId="0" borderId="0" xfId="0" applyFont="1" applyBorder="1" applyAlignment="1">
      <alignment horizontal="left" vertical="center"/>
    </xf>
    <xf numFmtId="0" fontId="427" fillId="0" borderId="0" xfId="0" applyFont="1" applyBorder="1" applyAlignment="1">
      <alignment vertical="center"/>
    </xf>
    <xf numFmtId="171" fontId="417" fillId="22" borderId="0" xfId="0" applyNumberFormat="1" applyFont="1" applyFill="1" applyBorder="1" applyAlignment="1">
      <alignment horizontal="left" vertical="center"/>
    </xf>
    <xf numFmtId="0" fontId="428" fillId="22" borderId="0" xfId="0" applyFont="1" applyFill="1" applyBorder="1" applyAlignment="1">
      <alignment horizontal="left" vertical="center"/>
    </xf>
    <xf numFmtId="171" fontId="416" fillId="22" borderId="0" xfId="0" applyNumberFormat="1" applyFont="1" applyFill="1" applyBorder="1" applyAlignment="1">
      <alignment horizontal="left" vertical="center"/>
    </xf>
    <xf numFmtId="0" fontId="429" fillId="0" borderId="0" xfId="0" applyFont="1" applyBorder="1" applyAlignment="1">
      <alignment horizontal="left" vertical="center"/>
    </xf>
    <xf numFmtId="0" fontId="430" fillId="24" borderId="0" xfId="0" applyFont="1" applyFill="1" applyBorder="1" applyAlignment="1">
      <alignment vertical="center"/>
    </xf>
    <xf numFmtId="171" fontId="417" fillId="0" borderId="0" xfId="0" applyNumberFormat="1" applyFont="1" applyBorder="1" applyAlignment="1">
      <alignment horizontal="center" vertical="center"/>
    </xf>
    <xf numFmtId="0" fontId="415" fillId="0" borderId="0" xfId="0" applyFont="1" applyBorder="1" applyAlignment="1">
      <alignment horizontal="center" vertical="center"/>
    </xf>
    <xf numFmtId="0" fontId="415" fillId="0" borderId="0" xfId="0" applyFont="1" applyBorder="1" applyAlignment="1">
      <alignment horizontal="left" vertical="center"/>
    </xf>
    <xf numFmtId="0" fontId="417" fillId="23" borderId="0" xfId="0" applyFont="1" applyFill="1" applyBorder="1" applyAlignment="1">
      <alignment horizontal="left" vertical="center"/>
    </xf>
    <xf numFmtId="0" fontId="417" fillId="49" borderId="0" xfId="0" applyFont="1" applyFill="1" applyBorder="1" applyAlignment="1">
      <alignment horizontal="left" vertical="center"/>
    </xf>
    <xf numFmtId="0" fontId="417" fillId="14" borderId="0" xfId="0" applyFont="1" applyFill="1" applyBorder="1" applyAlignment="1">
      <alignment horizontal="left" vertical="center"/>
    </xf>
    <xf numFmtId="0" fontId="417" fillId="36" borderId="0" xfId="0" applyFont="1" applyFill="1" applyBorder="1" applyAlignment="1">
      <alignment horizontal="center" vertical="center"/>
    </xf>
    <xf numFmtId="0" fontId="417" fillId="3" borderId="0" xfId="0" applyFont="1" applyFill="1" applyBorder="1" applyAlignment="1">
      <alignment horizontal="left" vertical="center"/>
    </xf>
    <xf numFmtId="0" fontId="417" fillId="4" borderId="0" xfId="0" applyFont="1" applyFill="1" applyBorder="1" applyAlignment="1">
      <alignment horizontal="left" vertical="center"/>
    </xf>
    <xf numFmtId="171" fontId="417" fillId="24" borderId="0" xfId="0" applyNumberFormat="1" applyFont="1" applyFill="1" applyBorder="1" applyAlignment="1">
      <alignment horizontal="center" vertical="center"/>
    </xf>
    <xf numFmtId="173" fontId="417" fillId="0" borderId="0" xfId="0" applyNumberFormat="1" applyFont="1" applyBorder="1" applyAlignment="1">
      <alignment horizontal="center" vertical="center"/>
    </xf>
    <xf numFmtId="173" fontId="417" fillId="0" borderId="0" xfId="0" applyNumberFormat="1" applyFont="1" applyBorder="1" applyAlignment="1">
      <alignment horizontal="left" vertical="center"/>
    </xf>
    <xf numFmtId="0" fontId="431" fillId="36" borderId="0" xfId="0" applyFont="1" applyFill="1" applyBorder="1" applyAlignment="1">
      <alignment horizontal="center" vertical="center"/>
    </xf>
    <xf numFmtId="0" fontId="424" fillId="36" borderId="0" xfId="0" applyFont="1" applyFill="1" applyBorder="1" applyAlignment="1">
      <alignment vertical="center"/>
    </xf>
    <xf numFmtId="0" fontId="26" fillId="32" borderId="0" xfId="0" applyFont="1" applyFill="1" applyBorder="1" applyAlignment="1">
      <alignment vertical="center"/>
    </xf>
    <xf numFmtId="0" fontId="23" fillId="0" borderId="0" xfId="0" applyFont="1" applyBorder="1" applyAlignment="1">
      <alignment horizontal="left" vertical="center"/>
    </xf>
    <xf numFmtId="0" fontId="432" fillId="32" borderId="0" xfId="0" applyFont="1" applyFill="1" applyBorder="1" applyAlignment="1">
      <alignment vertical="center"/>
    </xf>
    <xf numFmtId="0" fontId="23" fillId="0" borderId="0" xfId="0" applyFont="1" applyBorder="1" applyAlignment="1">
      <alignment horizontal="center" vertical="center"/>
    </xf>
    <xf numFmtId="0" fontId="433" fillId="0" borderId="0" xfId="0" applyFont="1" applyBorder="1" applyAlignment="1">
      <alignment horizontal="left" vertical="center"/>
    </xf>
    <xf numFmtId="172" fontId="417" fillId="24" borderId="0" xfId="0" applyNumberFormat="1" applyFont="1" applyFill="1" applyBorder="1" applyAlignment="1">
      <alignment horizontal="center" vertical="center"/>
    </xf>
    <xf numFmtId="172" fontId="417" fillId="24" borderId="0" xfId="0" applyNumberFormat="1" applyFont="1" applyFill="1" applyBorder="1" applyAlignment="1">
      <alignment horizontal="left" vertical="center"/>
    </xf>
    <xf numFmtId="173" fontId="417" fillId="24" borderId="0" xfId="0" applyNumberFormat="1" applyFont="1" applyFill="1" applyBorder="1" applyAlignment="1">
      <alignment horizontal="center" vertical="center"/>
    </xf>
    <xf numFmtId="173" fontId="417" fillId="24" borderId="0" xfId="0" applyNumberFormat="1" applyFont="1" applyFill="1" applyBorder="1" applyAlignment="1">
      <alignment horizontal="left" vertical="center"/>
    </xf>
    <xf numFmtId="171" fontId="422" fillId="0" borderId="0" xfId="0" applyNumberFormat="1" applyFont="1" applyBorder="1" applyAlignment="1">
      <alignment horizontal="center" vertical="center"/>
    </xf>
    <xf numFmtId="171" fontId="422" fillId="0" borderId="0" xfId="0" applyNumberFormat="1" applyFont="1" applyBorder="1" applyAlignment="1">
      <alignment horizontal="left" vertical="center"/>
    </xf>
    <xf numFmtId="0" fontId="421" fillId="0" borderId="0" xfId="0" applyFont="1" applyBorder="1" applyAlignment="1">
      <alignment horizontal="left" vertical="center"/>
    </xf>
    <xf numFmtId="0" fontId="424" fillId="0" borderId="0" xfId="0" applyFont="1" applyBorder="1" applyAlignment="1">
      <alignment vertical="center"/>
    </xf>
    <xf numFmtId="0" fontId="434" fillId="24" borderId="0" xfId="0" applyFont="1" applyFill="1" applyBorder="1" applyAlignment="1">
      <alignment vertical="center"/>
    </xf>
    <xf numFmtId="0" fontId="424" fillId="0" borderId="0" xfId="0" applyFont="1" applyBorder="1" applyAlignment="1">
      <alignment horizontal="center" vertical="center"/>
    </xf>
    <xf numFmtId="0" fontId="435" fillId="0" borderId="0" xfId="0" applyFont="1" applyBorder="1" applyAlignment="1">
      <alignment vertical="center"/>
    </xf>
    <xf numFmtId="0" fontId="436" fillId="0" borderId="0" xfId="0" applyFont="1" applyBorder="1" applyAlignment="1">
      <alignment vertical="center"/>
    </xf>
    <xf numFmtId="0" fontId="437" fillId="0" borderId="0" xfId="0" applyFont="1" applyBorder="1" applyAlignment="1">
      <alignment horizontal="left" vertical="center"/>
    </xf>
    <xf numFmtId="171" fontId="4" fillId="0" borderId="0" xfId="0" applyNumberFormat="1" applyFont="1" applyBorder="1"/>
    <xf numFmtId="171" fontId="438" fillId="0" borderId="0" xfId="0" applyNumberFormat="1" applyFont="1" applyBorder="1" applyAlignment="1">
      <alignment horizontal="left" vertical="center"/>
    </xf>
    <xf numFmtId="0" fontId="439" fillId="0" borderId="0" xfId="0" applyFont="1" applyBorder="1" applyAlignment="1">
      <alignment horizontal="left" vertical="center"/>
    </xf>
    <xf numFmtId="0" fontId="440" fillId="24" borderId="0" xfId="0" applyFont="1" applyFill="1" applyBorder="1" applyAlignment="1">
      <alignment horizontal="left" vertical="center"/>
    </xf>
    <xf numFmtId="0" fontId="441" fillId="24" borderId="0" xfId="0" applyFont="1" applyFill="1" applyBorder="1" applyAlignment="1">
      <alignment horizontal="left" vertical="center"/>
    </xf>
    <xf numFmtId="171" fontId="437" fillId="0" borderId="0" xfId="0" applyNumberFormat="1" applyFont="1" applyBorder="1" applyAlignment="1">
      <alignment horizontal="left" vertical="center"/>
    </xf>
    <xf numFmtId="0" fontId="442" fillId="0" borderId="0" xfId="0" applyFont="1" applyBorder="1" applyAlignment="1">
      <alignment horizontal="left" vertical="center"/>
    </xf>
    <xf numFmtId="0" fontId="26" fillId="23" borderId="0" xfId="0" applyFont="1" applyFill="1" applyBorder="1" applyAlignment="1">
      <alignment horizontal="center" vertical="center"/>
    </xf>
    <xf numFmtId="0" fontId="26" fillId="3" borderId="0" xfId="0" applyFont="1" applyFill="1" applyBorder="1" applyAlignment="1">
      <alignment horizontal="center" vertical="center"/>
    </xf>
    <xf numFmtId="0" fontId="26" fillId="49" borderId="0" xfId="0" applyFont="1" applyFill="1" applyBorder="1" applyAlignment="1">
      <alignment horizontal="center" vertical="center"/>
    </xf>
    <xf numFmtId="0" fontId="438" fillId="0" borderId="0" xfId="0" applyFont="1" applyBorder="1" applyAlignment="1">
      <alignment horizontal="left" vertical="center"/>
    </xf>
    <xf numFmtId="0" fontId="26" fillId="15" borderId="0" xfId="0" applyFont="1" applyFill="1" applyBorder="1" applyAlignment="1">
      <alignment horizontal="center" vertical="center"/>
    </xf>
    <xf numFmtId="171" fontId="438" fillId="15" borderId="0" xfId="0" applyNumberFormat="1" applyFont="1" applyFill="1" applyBorder="1" applyAlignment="1">
      <alignment horizontal="left" vertical="center"/>
    </xf>
    <xf numFmtId="0" fontId="443" fillId="15" borderId="0" xfId="0" applyFont="1" applyFill="1" applyBorder="1" applyAlignment="1">
      <alignment horizontal="left" vertical="center"/>
    </xf>
    <xf numFmtId="0" fontId="26" fillId="15" borderId="0" xfId="0" applyFont="1" applyFill="1" applyBorder="1" applyAlignment="1">
      <alignment vertical="center"/>
    </xf>
    <xf numFmtId="0" fontId="300" fillId="0" borderId="0" xfId="0" applyFont="1" applyBorder="1" applyAlignment="1">
      <alignment horizontal="center" vertical="center"/>
    </xf>
    <xf numFmtId="171" fontId="444" fillId="0" borderId="0" xfId="0" applyNumberFormat="1" applyFont="1" applyBorder="1" applyAlignment="1">
      <alignment horizontal="left" vertical="center"/>
    </xf>
    <xf numFmtId="0" fontId="445" fillId="0" borderId="0" xfId="0" applyFont="1" applyBorder="1" applyAlignment="1">
      <alignment horizontal="left" vertical="center"/>
    </xf>
    <xf numFmtId="0" fontId="446" fillId="101" borderId="0" xfId="0" applyFont="1" applyFill="1" applyBorder="1" applyAlignment="1">
      <alignment vertical="center"/>
    </xf>
    <xf numFmtId="0" fontId="447" fillId="0" borderId="0" xfId="0" applyFont="1" applyBorder="1" applyAlignment="1">
      <alignment horizontal="left" vertical="center"/>
    </xf>
    <xf numFmtId="0" fontId="448" fillId="24" borderId="0" xfId="0" applyFont="1" applyFill="1" applyBorder="1" applyAlignment="1">
      <alignment horizontal="left"/>
    </xf>
    <xf numFmtId="172" fontId="438" fillId="0" borderId="0" xfId="0" applyNumberFormat="1" applyFont="1" applyBorder="1" applyAlignment="1">
      <alignment horizontal="left" vertical="center"/>
    </xf>
    <xf numFmtId="0" fontId="449" fillId="0" borderId="0" xfId="0" applyFont="1" applyBorder="1" applyAlignment="1">
      <alignment horizontal="left" vertical="center"/>
    </xf>
    <xf numFmtId="173" fontId="438" fillId="0" borderId="0" xfId="0" applyNumberFormat="1" applyFont="1" applyBorder="1" applyAlignment="1">
      <alignment horizontal="left" vertical="center"/>
    </xf>
    <xf numFmtId="192" fontId="438" fillId="0" borderId="0" xfId="0" applyNumberFormat="1" applyFont="1" applyBorder="1" applyAlignment="1">
      <alignment horizontal="left" vertical="center"/>
    </xf>
    <xf numFmtId="0" fontId="450" fillId="0" borderId="0" xfId="0" applyFont="1" applyBorder="1" applyAlignment="1">
      <alignment horizontal="left"/>
    </xf>
    <xf numFmtId="0" fontId="451" fillId="24" borderId="0" xfId="0" applyFont="1" applyFill="1" applyBorder="1" applyAlignment="1">
      <alignment horizontal="left"/>
    </xf>
    <xf numFmtId="0" fontId="452" fillId="24" borderId="0" xfId="0" applyFont="1" applyFill="1" applyBorder="1" applyAlignment="1">
      <alignment horizontal="left"/>
    </xf>
    <xf numFmtId="193" fontId="438" fillId="0" borderId="0" xfId="0" applyNumberFormat="1" applyFont="1" applyBorder="1" applyAlignment="1">
      <alignment horizontal="left" vertical="center"/>
    </xf>
    <xf numFmtId="0" fontId="26" fillId="2" borderId="0" xfId="0" applyFont="1" applyFill="1" applyBorder="1" applyAlignment="1">
      <alignment horizontal="center" vertical="center"/>
    </xf>
    <xf numFmtId="171" fontId="438" fillId="2" borderId="0" xfId="0" applyNumberFormat="1" applyFont="1" applyFill="1" applyBorder="1" applyAlignment="1">
      <alignment horizontal="left" vertical="center"/>
    </xf>
    <xf numFmtId="0" fontId="453" fillId="2" borderId="0" xfId="0" applyFont="1" applyFill="1" applyBorder="1" applyAlignment="1">
      <alignment horizontal="left" vertical="center"/>
    </xf>
    <xf numFmtId="0" fontId="454" fillId="0" borderId="0" xfId="0" applyFont="1" applyBorder="1" applyAlignment="1">
      <alignment horizontal="left" vertical="center"/>
    </xf>
    <xf numFmtId="0" fontId="18" fillId="0" borderId="8" xfId="0" applyFont="1" applyBorder="1" applyAlignment="1">
      <alignment horizontal="center" vertical="center"/>
    </xf>
    <xf numFmtId="0" fontId="18" fillId="0" borderId="8" xfId="0" applyFont="1" applyBorder="1" applyAlignment="1">
      <alignment vertical="center"/>
    </xf>
    <xf numFmtId="0" fontId="18" fillId="0" borderId="8" xfId="0" applyFont="1" applyBorder="1" applyAlignment="1">
      <alignment horizontal="left" vertical="center"/>
    </xf>
    <xf numFmtId="0" fontId="455" fillId="0" borderId="8" xfId="0" applyFont="1" applyBorder="1" applyAlignment="1">
      <alignment vertical="center"/>
    </xf>
    <xf numFmtId="0" fontId="456" fillId="0" borderId="8" xfId="0" applyFont="1" applyBorder="1" applyAlignment="1">
      <alignment vertical="center"/>
    </xf>
    <xf numFmtId="0" fontId="274" fillId="0" borderId="8" xfId="0" applyFont="1" applyBorder="1" applyAlignment="1">
      <alignment horizontal="right" vertical="center"/>
    </xf>
    <xf numFmtId="0" fontId="409" fillId="0" borderId="8" xfId="0" applyFont="1" applyBorder="1" applyAlignment="1">
      <alignment horizontal="left" vertical="center"/>
    </xf>
    <xf numFmtId="0" fontId="274" fillId="0" borderId="8" xfId="0" applyFont="1" applyBorder="1" applyAlignment="1">
      <alignment horizontal="left" vertical="center"/>
    </xf>
    <xf numFmtId="0" fontId="94" fillId="0" borderId="8" xfId="0" applyFont="1" applyBorder="1" applyAlignment="1">
      <alignment horizontal="left" vertical="center"/>
    </xf>
    <xf numFmtId="0" fontId="457" fillId="24" borderId="8" xfId="0" applyFont="1" applyFill="1" applyBorder="1" applyAlignment="1">
      <alignment horizontal="left" vertical="center"/>
    </xf>
    <xf numFmtId="0" fontId="457" fillId="0" borderId="8" xfId="0" applyFont="1" applyBorder="1" applyAlignment="1">
      <alignment horizontal="left" vertical="center"/>
    </xf>
    <xf numFmtId="0" fontId="455" fillId="0" borderId="0" xfId="0" applyFont="1" applyBorder="1" applyAlignment="1">
      <alignment vertical="center"/>
    </xf>
    <xf numFmtId="0" fontId="456" fillId="0" borderId="0" xfId="0" applyFont="1" applyBorder="1" applyAlignment="1">
      <alignment vertical="center"/>
    </xf>
    <xf numFmtId="0" fontId="409" fillId="0" borderId="0" xfId="0" applyFont="1" applyBorder="1" applyAlignment="1">
      <alignment horizontal="center" vertical="center"/>
    </xf>
    <xf numFmtId="0" fontId="458" fillId="24" borderId="0" xfId="0" applyFont="1" applyFill="1" applyBorder="1" applyAlignment="1">
      <alignment horizontal="center" vertical="center"/>
    </xf>
    <xf numFmtId="165" fontId="18" fillId="53" borderId="0" xfId="0" applyNumberFormat="1" applyFont="1" applyFill="1" applyBorder="1" applyAlignment="1">
      <alignment horizontal="center" vertical="center"/>
    </xf>
    <xf numFmtId="0" fontId="3" fillId="24" borderId="0" xfId="0" applyFont="1" applyFill="1" applyBorder="1" applyAlignment="1">
      <alignment horizontal="center" vertical="center"/>
    </xf>
    <xf numFmtId="0" fontId="3" fillId="24" borderId="0" xfId="0" applyFont="1" applyFill="1" applyBorder="1" applyAlignment="1">
      <alignment vertical="center"/>
    </xf>
    <xf numFmtId="0" fontId="458" fillId="0" borderId="0" xfId="0" applyFont="1" applyBorder="1" applyAlignment="1">
      <alignment horizontal="center" vertical="center"/>
    </xf>
    <xf numFmtId="0" fontId="18" fillId="46" borderId="0" xfId="0" applyFont="1" applyFill="1" applyBorder="1" applyAlignment="1">
      <alignment vertical="center"/>
    </xf>
    <xf numFmtId="180" fontId="18" fillId="0" borderId="0" xfId="0" applyNumberFormat="1" applyFont="1" applyBorder="1" applyAlignment="1">
      <alignment horizontal="center" vertical="center"/>
    </xf>
    <xf numFmtId="170" fontId="18" fillId="8" borderId="0" xfId="0" applyNumberFormat="1" applyFont="1" applyFill="1" applyBorder="1" applyAlignment="1">
      <alignment horizontal="center" vertical="center"/>
    </xf>
    <xf numFmtId="0" fontId="3" fillId="46" borderId="0" xfId="0" applyFont="1" applyFill="1" applyBorder="1" applyAlignment="1">
      <alignment vertical="center"/>
    </xf>
    <xf numFmtId="0" fontId="12" fillId="46" borderId="0" xfId="0" applyFont="1" applyFill="1" applyBorder="1" applyAlignment="1">
      <alignment vertical="center"/>
    </xf>
    <xf numFmtId="0" fontId="3" fillId="0" borderId="0" xfId="0" applyFont="1" applyBorder="1" applyAlignment="1">
      <alignment horizontal="left"/>
    </xf>
    <xf numFmtId="170" fontId="18" fillId="53" borderId="0" xfId="0" applyNumberFormat="1" applyFont="1" applyFill="1" applyBorder="1" applyAlignment="1">
      <alignment horizontal="center" vertical="center"/>
    </xf>
    <xf numFmtId="170" fontId="18" fillId="34" borderId="0" xfId="0" applyNumberFormat="1" applyFont="1" applyFill="1" applyBorder="1" applyAlignment="1">
      <alignment horizontal="center" vertical="center"/>
    </xf>
    <xf numFmtId="0" fontId="12" fillId="49" borderId="0" xfId="0" applyFont="1" applyFill="1" applyBorder="1" applyAlignment="1">
      <alignment vertical="center" wrapText="1"/>
    </xf>
    <xf numFmtId="0" fontId="204" fillId="24" borderId="0" xfId="0" applyFont="1" applyFill="1" applyBorder="1" applyAlignment="1">
      <alignment vertical="center"/>
    </xf>
    <xf numFmtId="0" fontId="18" fillId="49" borderId="0" xfId="0" applyFont="1" applyFill="1" applyBorder="1" applyAlignment="1">
      <alignment vertical="center"/>
    </xf>
    <xf numFmtId="177" fontId="18" fillId="34" borderId="0" xfId="0" applyNumberFormat="1" applyFont="1" applyFill="1" applyBorder="1" applyAlignment="1">
      <alignment horizontal="center" vertical="center"/>
    </xf>
    <xf numFmtId="170" fontId="18" fillId="30" borderId="0" xfId="0" applyNumberFormat="1" applyFont="1" applyFill="1" applyBorder="1" applyAlignment="1">
      <alignment horizontal="center" vertical="center"/>
    </xf>
    <xf numFmtId="177" fontId="18" fillId="24" borderId="0" xfId="0" applyNumberFormat="1" applyFont="1" applyFill="1" applyBorder="1" applyAlignment="1">
      <alignment horizontal="center" vertical="center"/>
    </xf>
    <xf numFmtId="0" fontId="455" fillId="24" borderId="0" xfId="0" applyFont="1" applyFill="1" applyBorder="1" applyAlignment="1">
      <alignment vertical="center"/>
    </xf>
    <xf numFmtId="0" fontId="409" fillId="24" borderId="0" xfId="0" applyFont="1" applyFill="1" applyBorder="1" applyAlignment="1">
      <alignment horizontal="center" vertical="center"/>
    </xf>
    <xf numFmtId="0" fontId="459" fillId="0" borderId="0" xfId="0" applyFont="1" applyBorder="1" applyAlignment="1">
      <alignment vertical="center" wrapText="1"/>
    </xf>
    <xf numFmtId="0" fontId="18" fillId="23" borderId="0" xfId="0" applyFont="1" applyFill="1" applyBorder="1" applyAlignment="1">
      <alignment vertical="center"/>
    </xf>
    <xf numFmtId="0" fontId="460" fillId="0" borderId="0" xfId="0" applyFont="1" applyBorder="1"/>
    <xf numFmtId="0" fontId="12" fillId="23" borderId="0" xfId="0" applyFont="1" applyFill="1" applyBorder="1" applyAlignment="1">
      <alignment vertical="center"/>
    </xf>
    <xf numFmtId="0" fontId="3" fillId="0" borderId="0" xfId="0" applyFont="1" applyBorder="1" applyAlignment="1">
      <alignment horizontal="center"/>
    </xf>
    <xf numFmtId="0" fontId="12" fillId="6" borderId="0" xfId="0" applyFont="1" applyFill="1" applyBorder="1" applyAlignment="1">
      <alignment vertical="center" wrapText="1"/>
    </xf>
    <xf numFmtId="0" fontId="18" fillId="14" borderId="0" xfId="0" applyFont="1" applyFill="1" applyBorder="1" applyAlignment="1">
      <alignment vertical="center"/>
    </xf>
    <xf numFmtId="170" fontId="3" fillId="0" borderId="0" xfId="0" applyNumberFormat="1" applyFont="1" applyBorder="1" applyAlignment="1">
      <alignment horizontal="center" vertical="center"/>
    </xf>
    <xf numFmtId="165" fontId="18" fillId="30" borderId="0" xfId="0" applyNumberFormat="1" applyFont="1" applyFill="1" applyBorder="1" applyAlignment="1">
      <alignment horizontal="center" vertical="center"/>
    </xf>
    <xf numFmtId="0" fontId="274" fillId="0" borderId="0" xfId="0" applyFont="1" applyBorder="1" applyAlignment="1">
      <alignment horizontal="right" vertical="center"/>
    </xf>
    <xf numFmtId="1" fontId="409" fillId="0" borderId="0" xfId="0" applyNumberFormat="1" applyFont="1" applyBorder="1" applyAlignment="1">
      <alignment horizontal="center" vertical="center"/>
    </xf>
    <xf numFmtId="0" fontId="461" fillId="0" borderId="0" xfId="0" applyFont="1" applyBorder="1" applyAlignment="1">
      <alignment horizontal="center"/>
    </xf>
    <xf numFmtId="0" fontId="460" fillId="0" borderId="0" xfId="0" applyFont="1" applyBorder="1" applyAlignment="1">
      <alignment vertical="center"/>
    </xf>
    <xf numFmtId="0" fontId="3" fillId="0" borderId="0" xfId="0" applyFont="1" applyBorder="1" applyAlignment="1">
      <alignment vertical="center"/>
    </xf>
    <xf numFmtId="180" fontId="18" fillId="46" borderId="0" xfId="0" applyNumberFormat="1" applyFont="1" applyFill="1" applyBorder="1" applyAlignment="1">
      <alignment horizontal="center" vertical="center"/>
    </xf>
    <xf numFmtId="170" fontId="18" fillId="48" borderId="0" xfId="0" applyNumberFormat="1" applyFont="1" applyFill="1" applyBorder="1" applyAlignment="1">
      <alignment horizontal="center" vertical="center"/>
    </xf>
    <xf numFmtId="187" fontId="18" fillId="0" borderId="0" xfId="0" applyNumberFormat="1" applyFont="1" applyBorder="1" applyAlignment="1">
      <alignment horizontal="center" vertical="center"/>
    </xf>
    <xf numFmtId="170" fontId="18" fillId="7" borderId="0" xfId="0" applyNumberFormat="1" applyFont="1" applyFill="1" applyBorder="1" applyAlignment="1">
      <alignment horizontal="center" vertical="center"/>
    </xf>
    <xf numFmtId="0" fontId="18" fillId="51" borderId="0" xfId="0" applyFont="1" applyFill="1" applyBorder="1" applyAlignment="1">
      <alignment vertical="center"/>
    </xf>
    <xf numFmtId="0" fontId="3" fillId="14" borderId="0" xfId="0" applyFont="1" applyFill="1" applyBorder="1" applyAlignment="1">
      <alignment vertical="center"/>
    </xf>
    <xf numFmtId="0" fontId="3" fillId="14" borderId="0" xfId="0" applyFont="1" applyFill="1" applyBorder="1"/>
    <xf numFmtId="0" fontId="455" fillId="0" borderId="0" xfId="0" applyFont="1" applyBorder="1" applyAlignment="1">
      <alignment horizontal="left" vertical="center"/>
    </xf>
    <xf numFmtId="181" fontId="18" fillId="47" borderId="0" xfId="0" applyNumberFormat="1" applyFont="1" applyFill="1" applyBorder="1" applyAlignment="1">
      <alignment horizontal="center" vertical="center"/>
    </xf>
    <xf numFmtId="0" fontId="18" fillId="52" borderId="0" xfId="0" applyFont="1" applyFill="1" applyBorder="1" applyAlignment="1">
      <alignment vertical="center"/>
    </xf>
    <xf numFmtId="0" fontId="12" fillId="52" borderId="0" xfId="0" applyFont="1" applyFill="1" applyBorder="1" applyAlignment="1">
      <alignment vertical="center"/>
    </xf>
    <xf numFmtId="0" fontId="18" fillId="20" borderId="0" xfId="0" applyFont="1" applyFill="1" applyBorder="1" applyAlignment="1">
      <alignment vertical="center"/>
    </xf>
    <xf numFmtId="0" fontId="12" fillId="20" borderId="0" xfId="0" applyFont="1" applyFill="1" applyBorder="1" applyAlignment="1">
      <alignment vertical="center"/>
    </xf>
    <xf numFmtId="0" fontId="273" fillId="0" borderId="0" xfId="0" applyFont="1" applyBorder="1" applyAlignment="1">
      <alignment horizontal="center" vertical="center"/>
    </xf>
    <xf numFmtId="0" fontId="461" fillId="0" borderId="0" xfId="0" applyFont="1" applyBorder="1"/>
    <xf numFmtId="164" fontId="18" fillId="24" borderId="0" xfId="0" applyNumberFormat="1" applyFont="1" applyFill="1" applyBorder="1" applyAlignment="1">
      <alignment horizontal="center" vertical="center"/>
    </xf>
    <xf numFmtId="181" fontId="3" fillId="47" borderId="0" xfId="0" applyNumberFormat="1" applyFont="1" applyFill="1" applyBorder="1" applyAlignment="1">
      <alignment horizontal="center" vertical="center"/>
    </xf>
    <xf numFmtId="165" fontId="3" fillId="0" borderId="0" xfId="0" applyNumberFormat="1" applyFont="1" applyBorder="1" applyAlignment="1">
      <alignment horizontal="center" vertical="center"/>
    </xf>
    <xf numFmtId="0" fontId="3" fillId="8" borderId="0" xfId="0" applyFont="1" applyFill="1" applyBorder="1" applyAlignment="1">
      <alignment vertical="center"/>
    </xf>
    <xf numFmtId="0" fontId="12" fillId="8" borderId="0" xfId="0" applyFont="1" applyFill="1" applyBorder="1" applyAlignment="1">
      <alignment vertical="center" wrapText="1"/>
    </xf>
    <xf numFmtId="0" fontId="456" fillId="24" borderId="0" xfId="0" applyFont="1" applyFill="1" applyBorder="1" applyAlignment="1">
      <alignment vertical="center"/>
    </xf>
    <xf numFmtId="0" fontId="18" fillId="0" borderId="46" xfId="0" applyFont="1" applyBorder="1" applyAlignment="1">
      <alignment vertical="center"/>
    </xf>
    <xf numFmtId="0" fontId="18" fillId="3" borderId="0" xfId="0" applyFont="1" applyFill="1" applyBorder="1" applyAlignment="1">
      <alignment vertical="center"/>
    </xf>
    <xf numFmtId="0" fontId="12" fillId="27" borderId="0" xfId="0" applyFont="1" applyFill="1" applyBorder="1" applyAlignment="1">
      <alignment vertical="center"/>
    </xf>
    <xf numFmtId="0" fontId="456" fillId="15" borderId="0" xfId="0" applyFont="1" applyFill="1" applyBorder="1" applyAlignment="1">
      <alignment vertical="center"/>
    </xf>
    <xf numFmtId="0" fontId="18" fillId="27" borderId="0" xfId="0" applyFont="1" applyFill="1" applyBorder="1" applyAlignment="1">
      <alignment vertical="center"/>
    </xf>
    <xf numFmtId="0" fontId="1" fillId="27" borderId="0" xfId="0" applyFont="1" applyFill="1" applyBorder="1"/>
    <xf numFmtId="180" fontId="18" fillId="47" borderId="0" xfId="0" applyNumberFormat="1" applyFont="1" applyFill="1" applyBorder="1" applyAlignment="1">
      <alignment horizontal="center" vertical="center"/>
    </xf>
    <xf numFmtId="0" fontId="238" fillId="0" borderId="0" xfId="0" applyFont="1" applyBorder="1" applyAlignment="1">
      <alignment vertical="center" wrapText="1"/>
    </xf>
    <xf numFmtId="0" fontId="397" fillId="0" borderId="0" xfId="0" applyFont="1" applyBorder="1" applyAlignment="1">
      <alignment horizontal="center" vertical="center"/>
    </xf>
    <xf numFmtId="0" fontId="5" fillId="24" borderId="0" xfId="0" applyFont="1" applyFill="1" applyBorder="1" applyAlignment="1">
      <alignment vertical="center"/>
    </xf>
    <xf numFmtId="1" fontId="409" fillId="0" borderId="0" xfId="0" applyNumberFormat="1" applyFont="1" applyBorder="1" applyAlignment="1">
      <alignment vertical="center"/>
    </xf>
    <xf numFmtId="166" fontId="12" fillId="0" borderId="0" xfId="0" applyNumberFormat="1" applyFont="1" applyBorder="1" applyAlignment="1">
      <alignment vertical="center" wrapText="1"/>
    </xf>
    <xf numFmtId="170" fontId="3" fillId="7" borderId="0" xfId="0" applyNumberFormat="1" applyFont="1" applyFill="1" applyBorder="1" applyAlignment="1">
      <alignment horizontal="center"/>
    </xf>
    <xf numFmtId="170" fontId="3" fillId="0" borderId="0" xfId="0" applyNumberFormat="1" applyFont="1" applyBorder="1" applyAlignment="1">
      <alignment horizontal="center"/>
    </xf>
    <xf numFmtId="181" fontId="18" fillId="8" borderId="0" xfId="0" applyNumberFormat="1" applyFont="1" applyFill="1" applyBorder="1" applyAlignment="1">
      <alignment horizontal="center" vertical="center"/>
    </xf>
    <xf numFmtId="170" fontId="3" fillId="48" borderId="0" xfId="0" applyNumberFormat="1" applyFont="1" applyFill="1" applyBorder="1" applyAlignment="1">
      <alignment horizontal="center"/>
    </xf>
    <xf numFmtId="165" fontId="3" fillId="0" borderId="0" xfId="0" applyNumberFormat="1" applyFont="1" applyBorder="1" applyAlignment="1">
      <alignment horizontal="center"/>
    </xf>
    <xf numFmtId="0" fontId="18" fillId="15" borderId="0" xfId="0" applyFont="1" applyFill="1" applyBorder="1" applyAlignment="1">
      <alignment vertical="center"/>
    </xf>
    <xf numFmtId="0" fontId="3" fillId="15" borderId="0" xfId="0" applyFont="1" applyFill="1" applyBorder="1"/>
    <xf numFmtId="0" fontId="12" fillId="15" borderId="0" xfId="0" applyFont="1" applyFill="1" applyBorder="1" applyAlignment="1">
      <alignment horizontal="left" vertical="center"/>
    </xf>
    <xf numFmtId="164" fontId="3" fillId="24" borderId="0" xfId="0" applyNumberFormat="1" applyFont="1" applyFill="1" applyBorder="1" applyAlignment="1">
      <alignment horizontal="center"/>
    </xf>
    <xf numFmtId="0" fontId="3" fillId="24" borderId="0" xfId="0" applyFont="1" applyFill="1" applyBorder="1"/>
    <xf numFmtId="0" fontId="3" fillId="24" borderId="0" xfId="0" applyFont="1" applyFill="1" applyBorder="1" applyAlignment="1">
      <alignment horizontal="left"/>
    </xf>
    <xf numFmtId="0" fontId="3" fillId="0" borderId="8"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horizontal="left" vertical="center"/>
    </xf>
    <xf numFmtId="0" fontId="280" fillId="0" borderId="8" xfId="0" applyFont="1" applyBorder="1" applyAlignment="1">
      <alignment vertical="center"/>
    </xf>
    <xf numFmtId="0" fontId="278" fillId="0" borderId="8" xfId="0" applyFont="1" applyBorder="1" applyAlignment="1">
      <alignment vertical="center"/>
    </xf>
    <xf numFmtId="191" fontId="3" fillId="0" borderId="0" xfId="0" applyNumberFormat="1" applyFont="1" applyBorder="1" applyAlignment="1">
      <alignment horizontal="center" vertical="center"/>
    </xf>
    <xf numFmtId="0" fontId="3" fillId="0" borderId="0" xfId="0" applyFont="1" applyBorder="1" applyAlignment="1">
      <alignment horizontal="right" vertical="center"/>
    </xf>
    <xf numFmtId="0" fontId="280" fillId="0" borderId="0" xfId="0" applyFont="1" applyBorder="1" applyAlignment="1">
      <alignment vertical="center"/>
    </xf>
    <xf numFmtId="0" fontId="278" fillId="0" borderId="0" xfId="0" applyFont="1" applyBorder="1" applyAlignment="1">
      <alignment vertical="center"/>
    </xf>
    <xf numFmtId="191" fontId="3" fillId="23" borderId="0" xfId="0" applyNumberFormat="1" applyFont="1" applyFill="1" applyBorder="1" applyAlignment="1">
      <alignment horizontal="center" vertical="center"/>
    </xf>
    <xf numFmtId="194" fontId="3" fillId="0" borderId="0" xfId="0" applyNumberFormat="1" applyFont="1" applyBorder="1" applyAlignment="1">
      <alignment horizontal="center" vertical="center"/>
    </xf>
    <xf numFmtId="165" fontId="3" fillId="23" borderId="0" xfId="0" applyNumberFormat="1" applyFont="1" applyFill="1" applyBorder="1" applyAlignment="1">
      <alignment horizontal="center" vertical="center"/>
    </xf>
    <xf numFmtId="170" fontId="3" fillId="0" borderId="0" xfId="0" applyNumberFormat="1" applyFont="1" applyBorder="1" applyAlignment="1">
      <alignment horizontal="right" vertical="center"/>
    </xf>
    <xf numFmtId="1" fontId="3" fillId="0" borderId="0" xfId="0" applyNumberFormat="1" applyFont="1" applyBorder="1" applyAlignment="1">
      <alignment vertical="center"/>
    </xf>
    <xf numFmtId="165" fontId="18" fillId="23" borderId="0" xfId="0" applyNumberFormat="1" applyFont="1" applyFill="1" applyBorder="1" applyAlignment="1">
      <alignment horizontal="center" vertical="center"/>
    </xf>
    <xf numFmtId="0" fontId="18" fillId="0" borderId="0" xfId="0" applyFont="1" applyBorder="1" applyAlignment="1">
      <alignment horizontal="right" vertical="center"/>
    </xf>
    <xf numFmtId="165" fontId="3" fillId="0" borderId="0" xfId="0" applyNumberFormat="1" applyFont="1" applyBorder="1" applyAlignment="1">
      <alignment horizontal="right" vertical="center"/>
    </xf>
    <xf numFmtId="170" fontId="3" fillId="23" borderId="0" xfId="0" applyNumberFormat="1" applyFont="1" applyFill="1" applyBorder="1" applyAlignment="1">
      <alignment horizontal="center" vertical="center"/>
    </xf>
    <xf numFmtId="191" fontId="3" fillId="0" borderId="0" xfId="0" applyNumberFormat="1" applyFont="1" applyBorder="1" applyAlignment="1">
      <alignment horizontal="right" vertical="center"/>
    </xf>
    <xf numFmtId="164" fontId="3" fillId="0" borderId="0" xfId="0" applyNumberFormat="1" applyFont="1" applyBorder="1" applyAlignment="1">
      <alignment horizontal="right" vertical="center"/>
    </xf>
    <xf numFmtId="165" fontId="3" fillId="3" borderId="0" xfId="0" applyNumberFormat="1" applyFont="1" applyFill="1" applyBorder="1" applyAlignment="1">
      <alignment horizontal="center" vertical="center"/>
    </xf>
    <xf numFmtId="170" fontId="3" fillId="3" borderId="0" xfId="0" applyNumberFormat="1" applyFont="1" applyFill="1" applyBorder="1" applyAlignment="1">
      <alignment horizontal="center" vertical="center"/>
    </xf>
    <xf numFmtId="181" fontId="3" fillId="0" borderId="0" xfId="0" applyNumberFormat="1" applyFont="1" applyBorder="1" applyAlignment="1">
      <alignment horizontal="center" vertical="center"/>
    </xf>
    <xf numFmtId="170" fontId="18" fillId="3" borderId="0" xfId="0" applyNumberFormat="1" applyFont="1" applyFill="1" applyBorder="1" applyAlignment="1">
      <alignment horizontal="center" vertical="center"/>
    </xf>
    <xf numFmtId="165" fontId="18" fillId="0" borderId="0" xfId="0" applyNumberFormat="1" applyFont="1" applyBorder="1" applyAlignment="1">
      <alignment horizontal="right" vertical="center"/>
    </xf>
    <xf numFmtId="165" fontId="18" fillId="3" borderId="0" xfId="0" applyNumberFormat="1" applyFont="1" applyFill="1" applyBorder="1" applyAlignment="1">
      <alignment horizontal="center" vertical="center"/>
    </xf>
    <xf numFmtId="180" fontId="3" fillId="0" borderId="0" xfId="0" applyNumberFormat="1" applyFont="1" applyBorder="1" applyAlignment="1">
      <alignment horizontal="center" vertical="center"/>
    </xf>
    <xf numFmtId="164" fontId="18" fillId="0" borderId="0" xfId="0" applyNumberFormat="1" applyFont="1" applyBorder="1" applyAlignment="1">
      <alignment horizontal="right" vertical="center"/>
    </xf>
    <xf numFmtId="170" fontId="18" fillId="0" borderId="0" xfId="0" applyNumberFormat="1" applyFont="1" applyBorder="1" applyAlignment="1">
      <alignment horizontal="right" vertical="center"/>
    </xf>
    <xf numFmtId="180" fontId="3" fillId="14" borderId="0" xfId="0" applyNumberFormat="1" applyFont="1" applyFill="1" applyBorder="1" applyAlignment="1">
      <alignment horizontal="center" vertical="center"/>
    </xf>
    <xf numFmtId="180" fontId="18" fillId="14" borderId="0" xfId="0" applyNumberFormat="1" applyFont="1" applyFill="1" applyBorder="1" applyAlignment="1">
      <alignment horizontal="center" vertical="center"/>
    </xf>
    <xf numFmtId="165" fontId="3" fillId="14" borderId="0" xfId="0" applyNumberFormat="1" applyFont="1" applyFill="1" applyBorder="1" applyAlignment="1">
      <alignment horizontal="center" vertical="center"/>
    </xf>
    <xf numFmtId="170" fontId="3" fillId="14" borderId="0" xfId="0" applyNumberFormat="1" applyFont="1" applyFill="1" applyBorder="1" applyAlignment="1">
      <alignment horizontal="center" vertical="center"/>
    </xf>
    <xf numFmtId="180" fontId="3" fillId="0" borderId="0" xfId="0" applyNumberFormat="1" applyFont="1" applyBorder="1" applyAlignment="1">
      <alignment horizontal="right" vertical="center"/>
    </xf>
    <xf numFmtId="181" fontId="3" fillId="14" borderId="0" xfId="0" applyNumberFormat="1" applyFont="1" applyFill="1" applyBorder="1" applyAlignment="1">
      <alignment horizontal="center" vertical="center"/>
    </xf>
    <xf numFmtId="181" fontId="3" fillId="0" borderId="0" xfId="0" applyNumberFormat="1" applyFont="1" applyBorder="1" applyAlignment="1">
      <alignment horizontal="right" vertical="center"/>
    </xf>
    <xf numFmtId="177" fontId="3" fillId="0" borderId="0" xfId="0" applyNumberFormat="1" applyFont="1" applyBorder="1" applyAlignment="1">
      <alignment horizontal="right" vertical="center"/>
    </xf>
    <xf numFmtId="165" fontId="3" fillId="49" borderId="0" xfId="0" applyNumberFormat="1" applyFont="1" applyFill="1" applyBorder="1" applyAlignment="1">
      <alignment horizontal="center" vertical="center"/>
    </xf>
    <xf numFmtId="165" fontId="18" fillId="49" borderId="0" xfId="0" applyNumberFormat="1" applyFont="1" applyFill="1" applyBorder="1" applyAlignment="1">
      <alignment horizontal="center" vertical="center"/>
    </xf>
    <xf numFmtId="170" fontId="3" fillId="49" borderId="0" xfId="0" applyNumberFormat="1" applyFont="1" applyFill="1" applyBorder="1" applyAlignment="1">
      <alignment horizontal="center" vertical="center"/>
    </xf>
    <xf numFmtId="177" fontId="3" fillId="0" borderId="0" xfId="0" applyNumberFormat="1" applyFont="1" applyBorder="1" applyAlignment="1">
      <alignment horizontal="center" vertical="center"/>
    </xf>
    <xf numFmtId="165" fontId="89" fillId="0" borderId="0" xfId="0" applyNumberFormat="1" applyFont="1" applyBorder="1" applyAlignment="1">
      <alignment horizontal="center" vertical="center"/>
    </xf>
    <xf numFmtId="0" fontId="89" fillId="0" borderId="0" xfId="0" applyFont="1" applyBorder="1" applyAlignment="1">
      <alignment vertical="center" wrapText="1"/>
    </xf>
    <xf numFmtId="165" fontId="89" fillId="0" borderId="0" xfId="0" applyNumberFormat="1" applyFont="1" applyBorder="1" applyAlignment="1">
      <alignment horizontal="right" vertical="center"/>
    </xf>
    <xf numFmtId="0" fontId="462" fillId="0" borderId="0" xfId="0" applyFont="1" applyBorder="1" applyAlignment="1">
      <alignment vertical="center"/>
    </xf>
    <xf numFmtId="0" fontId="169" fillId="0" borderId="0" xfId="0" applyFont="1" applyBorder="1" applyAlignment="1">
      <alignment vertical="center"/>
    </xf>
    <xf numFmtId="165" fontId="3" fillId="2" borderId="0" xfId="0" applyNumberFormat="1" applyFont="1" applyFill="1" applyBorder="1" applyAlignment="1">
      <alignment horizontal="center" vertical="center"/>
    </xf>
    <xf numFmtId="180" fontId="3" fillId="2" borderId="0" xfId="0" applyNumberFormat="1" applyFont="1" applyFill="1" applyBorder="1" applyAlignment="1">
      <alignment horizontal="center" vertical="center"/>
    </xf>
    <xf numFmtId="165" fontId="3" fillId="0" borderId="0" xfId="0" applyNumberFormat="1" applyFont="1" applyBorder="1" applyAlignment="1">
      <alignment horizontal="center" vertical="center" wrapText="1"/>
    </xf>
    <xf numFmtId="165" fontId="3" fillId="0" borderId="0" xfId="0" applyNumberFormat="1" applyFont="1" applyBorder="1" applyAlignment="1">
      <alignment horizontal="right" vertical="center" wrapText="1"/>
    </xf>
    <xf numFmtId="170" fontId="3" fillId="2" borderId="0" xfId="0" applyNumberFormat="1" applyFont="1" applyFill="1" applyBorder="1" applyAlignment="1">
      <alignment horizontal="center" vertical="center"/>
    </xf>
    <xf numFmtId="181" fontId="3" fillId="0" borderId="0" xfId="0" applyNumberFormat="1" applyFont="1" applyBorder="1" applyAlignment="1">
      <alignment horizontal="center" vertical="center" wrapText="1"/>
    </xf>
    <xf numFmtId="181" fontId="3" fillId="2" borderId="0" xfId="0" applyNumberFormat="1" applyFont="1" applyFill="1" applyBorder="1" applyAlignment="1">
      <alignment horizontal="center" vertical="center" wrapText="1"/>
    </xf>
    <xf numFmtId="0" fontId="3" fillId="0" borderId="0" xfId="0" applyFont="1" applyBorder="1" applyAlignment="1">
      <alignment horizontal="right" vertical="center" wrapText="1"/>
    </xf>
    <xf numFmtId="181" fontId="3" fillId="2" borderId="0" xfId="0" applyNumberFormat="1" applyFont="1" applyFill="1" applyBorder="1" applyAlignment="1">
      <alignment horizontal="center" vertical="center"/>
    </xf>
    <xf numFmtId="165" fontId="18" fillId="2" borderId="0" xfId="0" applyNumberFormat="1" applyFont="1" applyFill="1" applyBorder="1" applyAlignment="1">
      <alignment horizontal="center" vertical="center"/>
    </xf>
    <xf numFmtId="186" fontId="3" fillId="0" borderId="0" xfId="0" applyNumberFormat="1" applyFont="1" applyBorder="1" applyAlignment="1">
      <alignment horizontal="center" vertical="center"/>
    </xf>
    <xf numFmtId="186" fontId="3" fillId="2" borderId="0" xfId="0" applyNumberFormat="1" applyFont="1" applyFill="1" applyBorder="1" applyAlignment="1">
      <alignment horizontal="center" vertical="center"/>
    </xf>
    <xf numFmtId="195" fontId="3" fillId="0" borderId="0" xfId="0" applyNumberFormat="1" applyFont="1" applyBorder="1" applyAlignment="1">
      <alignment horizontal="right" vertical="center"/>
    </xf>
    <xf numFmtId="181" fontId="18" fillId="2" borderId="0" xfId="0" applyNumberFormat="1" applyFont="1" applyFill="1" applyBorder="1" applyAlignment="1">
      <alignment horizontal="center" vertical="center"/>
    </xf>
    <xf numFmtId="181" fontId="18" fillId="0" borderId="0" xfId="0" applyNumberFormat="1" applyFont="1" applyBorder="1" applyAlignment="1">
      <alignment horizontal="right" vertical="center"/>
    </xf>
    <xf numFmtId="165" fontId="3" fillId="4" borderId="0" xfId="0" applyNumberFormat="1" applyFont="1" applyFill="1" applyBorder="1" applyAlignment="1">
      <alignment horizontal="center" vertical="center"/>
    </xf>
    <xf numFmtId="165" fontId="18" fillId="4" borderId="0" xfId="0" applyNumberFormat="1" applyFont="1" applyFill="1" applyBorder="1" applyAlignment="1">
      <alignment horizontal="center" vertical="center"/>
    </xf>
    <xf numFmtId="170" fontId="3" fillId="4" borderId="0" xfId="0" applyNumberFormat="1" applyFont="1" applyFill="1" applyBorder="1" applyAlignment="1">
      <alignment horizontal="center" vertical="center"/>
    </xf>
    <xf numFmtId="196" fontId="3" fillId="0" borderId="0" xfId="0" applyNumberFormat="1" applyFont="1" applyBorder="1" applyAlignment="1">
      <alignment horizontal="center" vertical="center"/>
    </xf>
    <xf numFmtId="196" fontId="3" fillId="0" borderId="0" xfId="0" applyNumberFormat="1" applyFont="1" applyBorder="1" applyAlignment="1">
      <alignment horizontal="right" vertical="center"/>
    </xf>
    <xf numFmtId="165" fontId="89" fillId="14" borderId="0" xfId="0" applyNumberFormat="1" applyFont="1" applyFill="1" applyBorder="1" applyAlignment="1">
      <alignment horizontal="center" vertical="center"/>
    </xf>
    <xf numFmtId="165" fontId="18" fillId="14" borderId="0" xfId="0" applyNumberFormat="1" applyFont="1" applyFill="1" applyBorder="1" applyAlignment="1">
      <alignment horizontal="center" vertical="center"/>
    </xf>
    <xf numFmtId="0" fontId="3" fillId="0" borderId="0" xfId="0" applyFont="1" applyBorder="1" applyAlignment="1">
      <alignment horizontal="left" vertical="center" wrapText="1"/>
    </xf>
    <xf numFmtId="179" fontId="3" fillId="0" borderId="0" xfId="0" applyNumberFormat="1" applyFont="1" applyBorder="1" applyAlignment="1">
      <alignment horizontal="right" vertical="center"/>
    </xf>
    <xf numFmtId="197" fontId="3" fillId="0" borderId="0" xfId="0" applyNumberFormat="1" applyFont="1" applyBorder="1" applyAlignment="1">
      <alignment horizontal="center" vertical="center"/>
    </xf>
    <xf numFmtId="165" fontId="3" fillId="13" borderId="0" xfId="0" applyNumberFormat="1" applyFont="1" applyFill="1" applyBorder="1" applyAlignment="1">
      <alignment horizontal="center" vertical="center"/>
    </xf>
    <xf numFmtId="170" fontId="3" fillId="13" borderId="0" xfId="0" applyNumberFormat="1" applyFont="1" applyFill="1" applyBorder="1" applyAlignment="1">
      <alignment horizontal="center" vertical="center"/>
    </xf>
    <xf numFmtId="165" fontId="18" fillId="13" borderId="0" xfId="0" applyNumberFormat="1" applyFont="1" applyFill="1" applyBorder="1" applyAlignment="1">
      <alignment horizontal="center" vertical="center"/>
    </xf>
    <xf numFmtId="179" fontId="3" fillId="0" borderId="0" xfId="0" applyNumberFormat="1" applyFont="1" applyBorder="1" applyAlignment="1">
      <alignment horizontal="center" vertical="center"/>
    </xf>
    <xf numFmtId="165" fontId="3" fillId="24" borderId="0" xfId="0" applyNumberFormat="1" applyFont="1" applyFill="1" applyBorder="1" applyAlignment="1">
      <alignment horizontal="center" vertical="center"/>
    </xf>
    <xf numFmtId="0" fontId="278" fillId="24" borderId="0" xfId="0" applyFont="1" applyFill="1" applyBorder="1" applyAlignment="1">
      <alignment vertical="center"/>
    </xf>
    <xf numFmtId="165" fontId="89" fillId="13" borderId="0" xfId="0" applyNumberFormat="1" applyFont="1" applyFill="1" applyBorder="1" applyAlignment="1">
      <alignment horizontal="center" vertical="center"/>
    </xf>
    <xf numFmtId="1" fontId="278" fillId="0" borderId="0" xfId="0" applyNumberFormat="1" applyFont="1" applyBorder="1" applyAlignment="1">
      <alignment vertical="center"/>
    </xf>
    <xf numFmtId="164" fontId="3" fillId="0" borderId="0" xfId="0" applyNumberFormat="1" applyFont="1" applyBorder="1" applyAlignment="1">
      <alignment vertical="center"/>
    </xf>
    <xf numFmtId="0" fontId="3" fillId="24" borderId="0" xfId="0" applyFont="1" applyFill="1" applyBorder="1" applyAlignment="1">
      <alignment vertical="center" wrapText="1"/>
    </xf>
    <xf numFmtId="0" fontId="3" fillId="24" borderId="0" xfId="0" applyFont="1" applyFill="1" applyBorder="1" applyAlignment="1">
      <alignment horizontal="right" vertical="center"/>
    </xf>
    <xf numFmtId="0" fontId="278" fillId="15" borderId="0" xfId="0" applyFont="1" applyFill="1" applyBorder="1" applyAlignment="1">
      <alignment vertical="center"/>
    </xf>
    <xf numFmtId="0" fontId="277" fillId="0" borderId="0" xfId="0" applyFont="1" applyBorder="1" applyAlignment="1">
      <alignment vertical="center"/>
    </xf>
    <xf numFmtId="0" fontId="3" fillId="36" borderId="0" xfId="0" applyFont="1" applyFill="1" applyBorder="1" applyAlignment="1">
      <alignment vertical="center"/>
    </xf>
    <xf numFmtId="0" fontId="3" fillId="36" borderId="0" xfId="0" applyFont="1" applyFill="1" applyBorder="1" applyAlignment="1">
      <alignment vertical="center" wrapText="1"/>
    </xf>
    <xf numFmtId="170" fontId="18" fillId="2" borderId="0" xfId="0" applyNumberFormat="1" applyFont="1" applyFill="1" applyBorder="1" applyAlignment="1">
      <alignment horizontal="center" vertical="center"/>
    </xf>
    <xf numFmtId="0" fontId="3" fillId="24" borderId="0" xfId="0" applyFont="1" applyFill="1" applyBorder="1" applyAlignment="1">
      <alignment horizontal="left" vertical="center" wrapText="1"/>
    </xf>
    <xf numFmtId="0" fontId="409" fillId="0" borderId="8" xfId="0" applyFont="1" applyBorder="1" applyAlignment="1">
      <alignment vertical="center"/>
    </xf>
    <xf numFmtId="0" fontId="274" fillId="0" borderId="8" xfId="0" applyFont="1" applyBorder="1" applyAlignment="1">
      <alignment vertical="center"/>
    </xf>
    <xf numFmtId="0" fontId="94" fillId="0" borderId="8" xfId="0" applyFont="1" applyBorder="1" applyAlignment="1">
      <alignment vertical="center"/>
    </xf>
    <xf numFmtId="0" fontId="457" fillId="24" borderId="8" xfId="0" applyFont="1" applyFill="1" applyBorder="1" applyAlignment="1">
      <alignment vertical="center"/>
    </xf>
    <xf numFmtId="0" fontId="457" fillId="0" borderId="8" xfId="0" applyFont="1" applyBorder="1" applyAlignment="1">
      <alignment vertical="center"/>
    </xf>
    <xf numFmtId="0" fontId="456" fillId="0" borderId="0" xfId="0" applyFont="1" applyBorder="1"/>
    <xf numFmtId="0" fontId="274" fillId="0" borderId="0" xfId="0" applyFont="1" applyBorder="1" applyAlignment="1">
      <alignment vertical="center"/>
    </xf>
    <xf numFmtId="0" fontId="461" fillId="24" borderId="0" xfId="0" applyFont="1" applyFill="1" applyBorder="1"/>
    <xf numFmtId="0" fontId="458" fillId="24" borderId="0" xfId="0" applyFont="1" applyFill="1" applyBorder="1" applyAlignment="1">
      <alignment vertical="center"/>
    </xf>
    <xf numFmtId="0" fontId="409" fillId="0" borderId="0" xfId="0" applyFont="1" applyBorder="1" applyAlignment="1">
      <alignment vertical="center"/>
    </xf>
    <xf numFmtId="170" fontId="18" fillId="13" borderId="0" xfId="0" applyNumberFormat="1" applyFont="1" applyFill="1" applyBorder="1" applyAlignment="1">
      <alignment horizontal="center" vertical="center"/>
    </xf>
    <xf numFmtId="0" fontId="458" fillId="0" borderId="0" xfId="0" applyFont="1" applyBorder="1" applyAlignment="1">
      <alignment vertical="center"/>
    </xf>
    <xf numFmtId="0" fontId="18" fillId="2" borderId="0" xfId="0" applyFont="1" applyFill="1" applyBorder="1" applyAlignment="1">
      <alignment vertical="center"/>
    </xf>
    <xf numFmtId="165" fontId="18" fillId="51" borderId="0" xfId="0" applyNumberFormat="1" applyFont="1" applyFill="1" applyBorder="1" applyAlignment="1">
      <alignment horizontal="center" vertical="center"/>
    </xf>
    <xf numFmtId="170" fontId="18" fillId="51" borderId="0" xfId="0" applyNumberFormat="1" applyFont="1" applyFill="1" applyBorder="1" applyAlignment="1">
      <alignment horizontal="center" vertical="center"/>
    </xf>
    <xf numFmtId="180" fontId="18" fillId="0" borderId="0" xfId="0" applyNumberFormat="1" applyFont="1" applyBorder="1" applyAlignment="1">
      <alignment horizontal="center"/>
    </xf>
    <xf numFmtId="165" fontId="18" fillId="51" borderId="0" xfId="0" applyNumberFormat="1" applyFont="1" applyFill="1" applyBorder="1" applyAlignment="1">
      <alignment horizontal="center"/>
    </xf>
    <xf numFmtId="195" fontId="18" fillId="0" borderId="0" xfId="0" applyNumberFormat="1" applyFont="1" applyBorder="1" applyAlignment="1">
      <alignment horizontal="center" vertical="center"/>
    </xf>
    <xf numFmtId="181" fontId="18" fillId="0" borderId="0" xfId="0" applyNumberFormat="1" applyFont="1" applyBorder="1" applyAlignment="1">
      <alignment horizontal="center"/>
    </xf>
    <xf numFmtId="170" fontId="18" fillId="51" borderId="0" xfId="0" applyNumberFormat="1" applyFont="1" applyFill="1" applyBorder="1" applyAlignment="1">
      <alignment horizontal="center"/>
    </xf>
    <xf numFmtId="0" fontId="409" fillId="24" borderId="0" xfId="0" applyFont="1" applyFill="1" applyBorder="1" applyAlignment="1">
      <alignment vertical="center"/>
    </xf>
    <xf numFmtId="181" fontId="18" fillId="24" borderId="0" xfId="0" applyNumberFormat="1" applyFont="1" applyFill="1" applyBorder="1" applyAlignment="1">
      <alignment horizontal="center" vertical="center"/>
    </xf>
    <xf numFmtId="180" fontId="18" fillId="23" borderId="0" xfId="0" applyNumberFormat="1" applyFont="1" applyFill="1" applyBorder="1" applyAlignment="1">
      <alignment horizontal="center" vertical="center"/>
    </xf>
    <xf numFmtId="180" fontId="18" fillId="24" borderId="0" xfId="0" applyNumberFormat="1" applyFont="1" applyFill="1" applyBorder="1" applyAlignment="1">
      <alignment horizontal="center" vertical="center"/>
    </xf>
    <xf numFmtId="180" fontId="18" fillId="24" borderId="0" xfId="0" applyNumberFormat="1" applyFont="1" applyFill="1" applyBorder="1" applyAlignment="1">
      <alignment horizontal="center"/>
    </xf>
    <xf numFmtId="181" fontId="18" fillId="23" borderId="0" xfId="0" applyNumberFormat="1" applyFont="1" applyFill="1" applyBorder="1" applyAlignment="1">
      <alignment horizontal="center" vertical="center"/>
    </xf>
    <xf numFmtId="181" fontId="18" fillId="24" borderId="0" xfId="0" applyNumberFormat="1" applyFont="1" applyFill="1" applyBorder="1" applyAlignment="1">
      <alignment horizontal="center"/>
    </xf>
    <xf numFmtId="181" fontId="18" fillId="23" borderId="0" xfId="0" applyNumberFormat="1" applyFont="1" applyFill="1" applyBorder="1" applyAlignment="1">
      <alignment horizontal="center"/>
    </xf>
    <xf numFmtId="182" fontId="18" fillId="0" borderId="0" xfId="0" applyNumberFormat="1" applyFont="1" applyBorder="1" applyAlignment="1">
      <alignment horizontal="center" vertical="center"/>
    </xf>
    <xf numFmtId="0" fontId="234" fillId="24" borderId="0" xfId="0" applyFont="1" applyFill="1" applyBorder="1" applyAlignment="1">
      <alignment vertical="center"/>
    </xf>
    <xf numFmtId="170" fontId="18" fillId="24" borderId="0" xfId="0" applyNumberFormat="1" applyFont="1" applyFill="1" applyBorder="1" applyAlignment="1">
      <alignment horizontal="center"/>
    </xf>
    <xf numFmtId="165" fontId="18" fillId="23" borderId="0" xfId="0" applyNumberFormat="1" applyFont="1" applyFill="1" applyBorder="1" applyAlignment="1">
      <alignment horizontal="center"/>
    </xf>
    <xf numFmtId="165" fontId="18" fillId="32" borderId="0" xfId="0" applyNumberFormat="1" applyFont="1" applyFill="1" applyBorder="1" applyAlignment="1">
      <alignment horizontal="center" vertical="center"/>
    </xf>
    <xf numFmtId="170" fontId="18" fillId="32" borderId="0" xfId="0" applyNumberFormat="1" applyFont="1" applyFill="1" applyBorder="1" applyAlignment="1">
      <alignment horizontal="center" vertical="center"/>
    </xf>
    <xf numFmtId="181" fontId="18" fillId="32" borderId="0" xfId="0" applyNumberFormat="1" applyFont="1" applyFill="1" applyBorder="1" applyAlignment="1">
      <alignment horizontal="center" vertical="center"/>
    </xf>
    <xf numFmtId="0" fontId="463" fillId="24" borderId="0" xfId="0" applyFont="1" applyFill="1" applyBorder="1" applyAlignment="1">
      <alignment vertical="center"/>
    </xf>
    <xf numFmtId="165" fontId="180" fillId="2" borderId="0" xfId="0" applyNumberFormat="1" applyFont="1" applyFill="1" applyBorder="1" applyAlignment="1">
      <alignment horizontal="center" vertical="center"/>
    </xf>
    <xf numFmtId="165" fontId="180" fillId="0" borderId="0" xfId="0" applyNumberFormat="1" applyFont="1" applyBorder="1" applyAlignment="1">
      <alignment horizontal="center" vertical="center"/>
    </xf>
    <xf numFmtId="0" fontId="180" fillId="0" borderId="0" xfId="0" applyFont="1" applyBorder="1" applyAlignment="1">
      <alignment horizontal="center" vertical="center"/>
    </xf>
    <xf numFmtId="0" fontId="180" fillId="11" borderId="0" xfId="0" applyFont="1" applyFill="1" applyBorder="1" applyAlignment="1">
      <alignment vertical="center"/>
    </xf>
    <xf numFmtId="0" fontId="180" fillId="0" borderId="0" xfId="0" applyFont="1" applyBorder="1" applyAlignment="1">
      <alignment vertical="center"/>
    </xf>
    <xf numFmtId="0" fontId="18" fillId="46" borderId="0" xfId="0" applyFont="1" applyFill="1" applyBorder="1" applyAlignment="1">
      <alignment horizontal="left" vertical="center"/>
    </xf>
    <xf numFmtId="0" fontId="409" fillId="0" borderId="0" xfId="0" applyFont="1" applyBorder="1" applyAlignment="1">
      <alignment horizontal="left" vertical="center"/>
    </xf>
    <xf numFmtId="165" fontId="18" fillId="2" borderId="0" xfId="0" applyNumberFormat="1" applyFont="1" applyFill="1" applyBorder="1" applyAlignment="1">
      <alignment horizontal="center"/>
    </xf>
    <xf numFmtId="165" fontId="122" fillId="2" borderId="0" xfId="0" applyNumberFormat="1" applyFont="1" applyFill="1" applyBorder="1" applyAlignment="1">
      <alignment horizontal="center" vertical="center"/>
    </xf>
    <xf numFmtId="0" fontId="18" fillId="11" borderId="0" xfId="0" applyFont="1" applyFill="1" applyBorder="1" applyAlignment="1">
      <alignment vertical="center"/>
    </xf>
    <xf numFmtId="0" fontId="464" fillId="24" borderId="0" xfId="0" applyFont="1" applyFill="1" applyBorder="1"/>
    <xf numFmtId="172" fontId="464" fillId="24" borderId="0" xfId="0" applyNumberFormat="1" applyFont="1" applyFill="1" applyBorder="1"/>
    <xf numFmtId="172" fontId="111" fillId="0" borderId="0" xfId="0" applyNumberFormat="1" applyFont="1" applyBorder="1"/>
    <xf numFmtId="165" fontId="18" fillId="90" borderId="0" xfId="0" applyNumberFormat="1" applyFont="1" applyFill="1" applyBorder="1" applyAlignment="1">
      <alignment horizontal="center" vertical="center"/>
    </xf>
    <xf numFmtId="170" fontId="3" fillId="13" borderId="0" xfId="0" applyNumberFormat="1" applyFont="1" applyFill="1" applyBorder="1" applyAlignment="1">
      <alignment horizontal="center"/>
    </xf>
    <xf numFmtId="170" fontId="18" fillId="9" borderId="0" xfId="0" applyNumberFormat="1" applyFont="1" applyFill="1" applyBorder="1" applyAlignment="1">
      <alignment horizontal="center" vertical="center"/>
    </xf>
    <xf numFmtId="0" fontId="465" fillId="0" borderId="0" xfId="0" applyFont="1" applyBorder="1"/>
    <xf numFmtId="164" fontId="18" fillId="15" borderId="0" xfId="0" applyNumberFormat="1" applyFont="1" applyFill="1" applyBorder="1" applyAlignment="1">
      <alignment horizontal="center" vertical="center"/>
    </xf>
    <xf numFmtId="165" fontId="18" fillId="15" borderId="0" xfId="0" applyNumberFormat="1" applyFont="1" applyFill="1" applyBorder="1" applyAlignment="1">
      <alignment horizontal="center" vertical="center"/>
    </xf>
    <xf numFmtId="0" fontId="18" fillId="15" borderId="0" xfId="0" applyFont="1" applyFill="1" applyBorder="1" applyAlignment="1">
      <alignment horizontal="center" vertical="center"/>
    </xf>
    <xf numFmtId="170" fontId="3" fillId="9" borderId="0" xfId="0" applyNumberFormat="1" applyFont="1" applyFill="1" applyBorder="1" applyAlignment="1">
      <alignment horizontal="center"/>
    </xf>
    <xf numFmtId="167" fontId="3" fillId="0" borderId="0" xfId="0" applyNumberFormat="1" applyFont="1" applyBorder="1" applyAlignment="1">
      <alignment horizontal="center"/>
    </xf>
    <xf numFmtId="0" fontId="405" fillId="0" borderId="0" xfId="0" applyFont="1" applyBorder="1" applyAlignment="1">
      <alignment horizontal="center" vertical="center"/>
    </xf>
    <xf numFmtId="170" fontId="18" fillId="46" borderId="0" xfId="0" applyNumberFormat="1" applyFont="1" applyFill="1" applyBorder="1" applyAlignment="1">
      <alignment horizontal="center" vertical="center"/>
    </xf>
    <xf numFmtId="165" fontId="3" fillId="46" borderId="0" xfId="0" applyNumberFormat="1" applyFont="1" applyFill="1" applyBorder="1" applyAlignment="1">
      <alignment horizontal="center"/>
    </xf>
    <xf numFmtId="0" fontId="18" fillId="14" borderId="0" xfId="0" applyFont="1" applyFill="1" applyBorder="1" applyAlignment="1">
      <alignment vertical="center" wrapText="1"/>
    </xf>
    <xf numFmtId="171" fontId="3" fillId="0" borderId="0" xfId="0" applyNumberFormat="1" applyFont="1" applyBorder="1" applyAlignment="1">
      <alignment horizontal="center" vertical="center"/>
    </xf>
    <xf numFmtId="164" fontId="180" fillId="0" borderId="0" xfId="0" applyNumberFormat="1" applyFont="1" applyBorder="1" applyAlignment="1">
      <alignment horizontal="center" vertical="top"/>
    </xf>
    <xf numFmtId="165" fontId="180" fillId="18" borderId="0" xfId="0" applyNumberFormat="1" applyFont="1" applyFill="1" applyBorder="1" applyAlignment="1">
      <alignment horizontal="center" vertical="top"/>
    </xf>
    <xf numFmtId="165" fontId="180" fillId="0" borderId="0" xfId="0" applyNumberFormat="1" applyFont="1" applyBorder="1" applyAlignment="1">
      <alignment horizontal="center" vertical="top"/>
    </xf>
    <xf numFmtId="0" fontId="180" fillId="0" borderId="0" xfId="0" applyFont="1" applyBorder="1" applyAlignment="1">
      <alignment horizontal="center" vertical="top"/>
    </xf>
    <xf numFmtId="0" fontId="180" fillId="0" borderId="0" xfId="0" applyFont="1" applyBorder="1" applyAlignment="1">
      <alignment vertical="top"/>
    </xf>
    <xf numFmtId="0" fontId="205" fillId="0" borderId="0" xfId="0" applyFont="1" applyBorder="1" applyAlignment="1">
      <alignment vertical="top"/>
    </xf>
    <xf numFmtId="0" fontId="205" fillId="0" borderId="0" xfId="0" applyFont="1" applyBorder="1" applyAlignment="1">
      <alignment horizontal="right" vertical="top"/>
    </xf>
    <xf numFmtId="1" fontId="180" fillId="0" borderId="0" xfId="0" applyNumberFormat="1" applyFont="1" applyBorder="1" applyAlignment="1">
      <alignment horizontal="center" vertical="top"/>
    </xf>
    <xf numFmtId="0" fontId="205" fillId="0" borderId="0" xfId="0" applyFont="1" applyBorder="1" applyAlignment="1">
      <alignment horizontal="center" vertical="top"/>
    </xf>
    <xf numFmtId="177" fontId="180" fillId="24" borderId="0" xfId="0" applyNumberFormat="1" applyFont="1" applyFill="1" applyBorder="1" applyAlignment="1">
      <alignment horizontal="center" vertical="top"/>
    </xf>
    <xf numFmtId="165" fontId="180" fillId="24" borderId="0" xfId="0" applyNumberFormat="1" applyFont="1" applyFill="1" applyBorder="1" applyAlignment="1">
      <alignment horizontal="center" vertical="top"/>
    </xf>
    <xf numFmtId="0" fontId="180" fillId="24" borderId="0" xfId="0" applyFont="1" applyFill="1" applyBorder="1" applyAlignment="1">
      <alignment horizontal="center" vertical="top"/>
    </xf>
    <xf numFmtId="0" fontId="180" fillId="24" borderId="0" xfId="0" applyFont="1" applyFill="1" applyBorder="1" applyAlignment="1">
      <alignment vertical="top"/>
    </xf>
    <xf numFmtId="164" fontId="180" fillId="18" borderId="0" xfId="0" applyNumberFormat="1" applyFont="1" applyFill="1" applyBorder="1" applyAlignment="1">
      <alignment horizontal="center" vertical="top"/>
    </xf>
    <xf numFmtId="0" fontId="180" fillId="0" borderId="0" xfId="0" applyFont="1" applyBorder="1" applyAlignment="1">
      <alignment horizontal="left" vertical="top"/>
    </xf>
    <xf numFmtId="0" fontId="124" fillId="0" borderId="0" xfId="0" applyFont="1" applyBorder="1" applyAlignment="1">
      <alignment horizontal="center" vertical="top"/>
    </xf>
    <xf numFmtId="170" fontId="180" fillId="0" borderId="0" xfId="0" applyNumberFormat="1" applyFont="1" applyBorder="1" applyAlignment="1">
      <alignment horizontal="center" vertical="top"/>
    </xf>
    <xf numFmtId="0" fontId="466" fillId="0" borderId="0" xfId="0" applyFont="1" applyBorder="1" applyAlignment="1">
      <alignment horizontal="left" vertical="top"/>
    </xf>
    <xf numFmtId="170" fontId="180" fillId="24" borderId="0" xfId="0" applyNumberFormat="1" applyFont="1" applyFill="1" applyBorder="1" applyAlignment="1">
      <alignment horizontal="center" vertical="top"/>
    </xf>
    <xf numFmtId="165" fontId="180" fillId="18" borderId="0" xfId="0" applyNumberFormat="1" applyFont="1" applyFill="1" applyBorder="1" applyAlignment="1">
      <alignment horizontal="center" vertical="center"/>
    </xf>
    <xf numFmtId="165" fontId="180" fillId="24" borderId="0" xfId="0" applyNumberFormat="1" applyFont="1" applyFill="1" applyBorder="1" applyAlignment="1">
      <alignment horizontal="center" vertical="center"/>
    </xf>
    <xf numFmtId="0" fontId="180" fillId="24" borderId="0" xfId="0" applyFont="1" applyFill="1" applyBorder="1" applyAlignment="1">
      <alignment horizontal="center" vertical="center"/>
    </xf>
    <xf numFmtId="0" fontId="180" fillId="24" borderId="0" xfId="0" applyFont="1" applyFill="1" applyBorder="1" applyAlignment="1">
      <alignment vertical="center" wrapText="1"/>
    </xf>
    <xf numFmtId="0" fontId="180" fillId="24" borderId="0" xfId="0" applyFont="1" applyFill="1" applyBorder="1" applyAlignment="1">
      <alignment vertical="center"/>
    </xf>
    <xf numFmtId="170" fontId="180" fillId="24" borderId="0" xfId="0" applyNumberFormat="1" applyFont="1" applyFill="1" applyBorder="1" applyAlignment="1">
      <alignment horizontal="center" vertical="center"/>
    </xf>
    <xf numFmtId="165" fontId="180" fillId="18" borderId="0" xfId="0" applyNumberFormat="1" applyFont="1" applyFill="1" applyBorder="1" applyAlignment="1">
      <alignment horizontal="center"/>
    </xf>
    <xf numFmtId="165" fontId="180" fillId="24" borderId="0" xfId="0" applyNumberFormat="1" applyFont="1" applyFill="1" applyBorder="1" applyAlignment="1">
      <alignment horizontal="center"/>
    </xf>
    <xf numFmtId="0" fontId="180" fillId="24" borderId="0" xfId="0" applyFont="1" applyFill="1" applyBorder="1" applyAlignment="1">
      <alignment horizontal="center"/>
    </xf>
    <xf numFmtId="0" fontId="180" fillId="24" borderId="0" xfId="0" applyFont="1" applyFill="1" applyBorder="1"/>
    <xf numFmtId="0" fontId="180" fillId="24" borderId="0" xfId="0" applyFont="1" applyFill="1" applyBorder="1" applyAlignment="1">
      <alignment wrapText="1"/>
    </xf>
    <xf numFmtId="0" fontId="180" fillId="24" borderId="0" xfId="0" applyFont="1" applyFill="1" applyBorder="1" applyAlignment="1">
      <alignment horizontal="left" vertical="center"/>
    </xf>
    <xf numFmtId="170" fontId="180" fillId="0" borderId="0" xfId="0" applyNumberFormat="1" applyFont="1" applyBorder="1" applyAlignment="1">
      <alignment horizontal="center" vertical="center"/>
    </xf>
    <xf numFmtId="170" fontId="180" fillId="18" borderId="0" xfId="0" applyNumberFormat="1" applyFont="1" applyFill="1" applyBorder="1" applyAlignment="1">
      <alignment horizontal="center" vertical="center"/>
    </xf>
    <xf numFmtId="0" fontId="180" fillId="0" borderId="0" xfId="0" applyFont="1" applyBorder="1" applyAlignment="1">
      <alignment horizontal="left" vertical="center"/>
    </xf>
    <xf numFmtId="0" fontId="467" fillId="0" borderId="0" xfId="0" applyFont="1" applyBorder="1" applyAlignment="1">
      <alignment horizontal="center" vertical="center" wrapText="1"/>
    </xf>
    <xf numFmtId="171" fontId="468" fillId="0" borderId="0" xfId="0" applyNumberFormat="1" applyFont="1" applyBorder="1" applyAlignment="1">
      <alignment horizontal="center" vertical="center" wrapText="1"/>
    </xf>
    <xf numFmtId="0" fontId="468" fillId="0" borderId="0" xfId="0" applyFont="1" applyBorder="1" applyAlignment="1">
      <alignment horizontal="center" vertical="center" wrapText="1"/>
    </xf>
    <xf numFmtId="0" fontId="468" fillId="0" borderId="0" xfId="0" applyFont="1" applyBorder="1" applyAlignment="1">
      <alignment horizontal="left" vertical="center" wrapText="1"/>
    </xf>
    <xf numFmtId="175" fontId="468" fillId="0" borderId="0" xfId="0" applyNumberFormat="1" applyFont="1" applyBorder="1" applyAlignment="1">
      <alignment horizontal="center" vertical="center" wrapText="1"/>
    </xf>
    <xf numFmtId="0" fontId="468" fillId="0" borderId="0" xfId="0" applyFont="1" applyBorder="1" applyAlignment="1">
      <alignment vertical="center"/>
    </xf>
    <xf numFmtId="0" fontId="468" fillId="0" borderId="0" xfId="0" applyFont="1" applyBorder="1" applyAlignment="1">
      <alignment horizontal="center" vertical="center"/>
    </xf>
    <xf numFmtId="0" fontId="468" fillId="0" borderId="0" xfId="0" applyFont="1" applyBorder="1" applyAlignment="1">
      <alignment horizontal="left" vertical="center"/>
    </xf>
    <xf numFmtId="175" fontId="468" fillId="0" borderId="38" xfId="0" applyNumberFormat="1" applyFont="1" applyBorder="1" applyAlignment="1">
      <alignment horizontal="center" vertical="center" wrapText="1"/>
    </xf>
    <xf numFmtId="0" fontId="467" fillId="102" borderId="0" xfId="0" applyFont="1" applyFill="1" applyBorder="1" applyAlignment="1">
      <alignment horizontal="center" vertical="center" wrapText="1"/>
    </xf>
    <xf numFmtId="0" fontId="469" fillId="0" borderId="0" xfId="0" applyFont="1" applyBorder="1" applyAlignment="1">
      <alignment horizontal="center" vertical="center" wrapText="1"/>
    </xf>
    <xf numFmtId="0" fontId="470" fillId="0" borderId="0" xfId="0" applyFont="1" applyBorder="1" applyAlignment="1">
      <alignment horizontal="center" vertical="center" wrapText="1"/>
    </xf>
    <xf numFmtId="0" fontId="469" fillId="0" borderId="0" xfId="0" applyFont="1" applyBorder="1" applyAlignment="1">
      <alignment vertical="center" wrapText="1"/>
    </xf>
    <xf numFmtId="0" fontId="469" fillId="0" borderId="0" xfId="0" applyFont="1" applyBorder="1" applyAlignment="1">
      <alignment horizontal="left" vertical="center" wrapText="1"/>
    </xf>
    <xf numFmtId="0" fontId="471" fillId="0" borderId="0" xfId="0" applyFont="1" applyBorder="1" applyAlignment="1">
      <alignment horizontal="center" vertical="center" wrapText="1"/>
    </xf>
    <xf numFmtId="0" fontId="469" fillId="0" borderId="39" xfId="0" applyFont="1" applyBorder="1" applyAlignment="1">
      <alignment horizontal="center" vertical="center" wrapText="1"/>
    </xf>
    <xf numFmtId="0" fontId="470" fillId="0" borderId="0" xfId="0" applyFont="1" applyBorder="1"/>
    <xf numFmtId="14" fontId="468" fillId="0" borderId="0" xfId="0" applyNumberFormat="1" applyFont="1" applyBorder="1" applyAlignment="1">
      <alignment horizontal="center" vertical="center" wrapText="1"/>
    </xf>
    <xf numFmtId="0" fontId="468" fillId="0" borderId="0" xfId="0" applyFont="1" applyBorder="1" applyAlignment="1">
      <alignment horizontal="center"/>
    </xf>
    <xf numFmtId="0" fontId="473" fillId="0" borderId="48" xfId="0" applyFont="1" applyBorder="1" applyAlignment="1">
      <alignment horizontal="center" vertical="center" wrapText="1"/>
    </xf>
    <xf numFmtId="0" fontId="473" fillId="0" borderId="48" xfId="0" applyFont="1" applyBorder="1" applyAlignment="1">
      <alignment vertical="center" wrapText="1"/>
    </xf>
    <xf numFmtId="0" fontId="26" fillId="0" borderId="47" xfId="0" applyFont="1" applyAlignment="1">
      <alignment wrapText="1"/>
    </xf>
    <xf numFmtId="0" fontId="0" fillId="0" borderId="0" xfId="0" applyBorder="1"/>
    <xf numFmtId="0" fontId="58" fillId="33" borderId="10" xfId="0" applyFont="1" applyFill="1" applyBorder="1" applyAlignment="1">
      <alignment vertical="center" textRotation="255" wrapText="1"/>
    </xf>
    <xf numFmtId="0" fontId="0" fillId="0" borderId="15" xfId="0" applyBorder="1"/>
    <xf numFmtId="0" fontId="0" fillId="0" borderId="12" xfId="0" applyBorder="1"/>
    <xf numFmtId="0" fontId="0" fillId="33" borderId="10" xfId="0" applyFill="1" applyBorder="1" applyAlignment="1">
      <alignment vertical="top" textRotation="255"/>
    </xf>
    <xf numFmtId="0" fontId="26" fillId="33" borderId="10" xfId="0" applyFont="1" applyFill="1" applyBorder="1"/>
    <xf numFmtId="0" fontId="0" fillId="0" borderId="5" xfId="0" applyBorder="1"/>
    <xf numFmtId="0" fontId="26" fillId="0" borderId="10" xfId="0" applyFont="1" applyBorder="1"/>
    <xf numFmtId="0" fontId="26" fillId="7" borderId="10" xfId="0" applyFont="1" applyFill="1" applyBorder="1"/>
    <xf numFmtId="0" fontId="0" fillId="33" borderId="11" xfId="0" applyFill="1" applyBorder="1" applyAlignment="1">
      <alignment horizontal="center" vertical="top" textRotation="255" wrapText="1"/>
    </xf>
    <xf numFmtId="0" fontId="26" fillId="32" borderId="12" xfId="0" applyFont="1" applyFill="1" applyBorder="1"/>
    <xf numFmtId="0" fontId="0" fillId="0" borderId="9" xfId="0" applyBorder="1"/>
    <xf numFmtId="0" fontId="208" fillId="0" borderId="47" xfId="0" applyFont="1" applyAlignment="1">
      <alignment vertical="center" wrapText="1"/>
    </xf>
    <xf numFmtId="0" fontId="203" fillId="0" borderId="47" xfId="0" applyFont="1" applyAlignment="1">
      <alignment vertical="center" wrapText="1"/>
    </xf>
    <xf numFmtId="0" fontId="190" fillId="52" borderId="47" xfId="0" applyFont="1" applyFill="1" applyAlignment="1">
      <alignment vertical="center" wrapText="1"/>
    </xf>
    <xf numFmtId="0" fontId="227" fillId="24" borderId="47" xfId="0" applyFont="1" applyFill="1" applyAlignment="1">
      <alignment wrapText="1"/>
    </xf>
    <xf numFmtId="0" fontId="115" fillId="0" borderId="47" xfId="0" applyFont="1" applyAlignment="1">
      <alignment vertical="center" wrapText="1"/>
    </xf>
    <xf numFmtId="0" fontId="223" fillId="6" borderId="47" xfId="0" applyFont="1" applyFill="1" applyAlignment="1">
      <alignment horizontal="center" vertical="center" wrapText="1"/>
    </xf>
    <xf numFmtId="0" fontId="196" fillId="52" borderId="47" xfId="0" applyFont="1" applyFill="1" applyAlignment="1">
      <alignment horizontal="left" vertical="center" wrapText="1"/>
    </xf>
    <xf numFmtId="0" fontId="184" fillId="52" borderId="47" xfId="0" applyFont="1" applyFill="1" applyAlignment="1">
      <alignment vertical="center" wrapText="1"/>
    </xf>
    <xf numFmtId="0" fontId="225" fillId="10" borderId="47" xfId="0" applyFont="1" applyFill="1" applyAlignment="1">
      <alignment horizontal="center" vertical="center"/>
    </xf>
    <xf numFmtId="0" fontId="175" fillId="3" borderId="47" xfId="0" applyFont="1" applyFill="1" applyAlignment="1">
      <alignment vertical="center" wrapText="1"/>
    </xf>
    <xf numFmtId="0" fontId="217" fillId="45" borderId="47" xfId="0" applyFont="1" applyFill="1" applyAlignment="1">
      <alignment vertical="center" wrapText="1"/>
    </xf>
    <xf numFmtId="0" fontId="201" fillId="51" borderId="47" xfId="0" applyFont="1" applyFill="1" applyAlignment="1">
      <alignment wrapText="1"/>
    </xf>
    <xf numFmtId="0" fontId="215" fillId="53" borderId="47" xfId="0" applyFont="1" applyFill="1" applyAlignment="1">
      <alignment horizontal="left" vertical="center" wrapText="1"/>
    </xf>
    <xf numFmtId="0" fontId="176" fillId="49" borderId="47" xfId="0" applyFont="1" applyFill="1" applyAlignment="1">
      <alignment vertical="center" wrapText="1"/>
    </xf>
    <xf numFmtId="0" fontId="116" fillId="0" borderId="47" xfId="0" applyFont="1" applyAlignment="1">
      <alignment vertical="center" wrapText="1"/>
    </xf>
    <xf numFmtId="0" fontId="194" fillId="51" borderId="47" xfId="0" applyFont="1" applyFill="1" applyAlignment="1">
      <alignment wrapText="1"/>
    </xf>
    <xf numFmtId="0" fontId="200" fillId="2" borderId="47" xfId="0" applyFont="1" applyFill="1" applyAlignment="1">
      <alignment wrapText="1"/>
    </xf>
    <xf numFmtId="0" fontId="198" fillId="0" borderId="47" xfId="0" applyFont="1" applyAlignment="1">
      <alignment horizontal="center" vertical="center" wrapText="1"/>
    </xf>
    <xf numFmtId="0" fontId="12" fillId="24" borderId="47" xfId="0" applyFont="1" applyFill="1" applyAlignment="1">
      <alignment horizontal="left" vertical="center" wrapText="1"/>
    </xf>
    <xf numFmtId="0" fontId="219" fillId="0" borderId="47" xfId="0" applyFont="1" applyAlignment="1">
      <alignment vertical="center" wrapText="1"/>
    </xf>
    <xf numFmtId="0" fontId="98" fillId="27" borderId="47" xfId="0" applyFont="1" applyFill="1" applyAlignment="1">
      <alignment horizontal="center" vertical="center" wrapText="1"/>
    </xf>
    <xf numFmtId="0" fontId="211" fillId="52" borderId="47" xfId="0" applyFont="1" applyFill="1" applyAlignment="1">
      <alignment horizontal="left" vertical="center" wrapText="1"/>
    </xf>
    <xf numFmtId="0" fontId="84" fillId="3" borderId="47" xfId="0" applyFont="1" applyFill="1" applyAlignment="1">
      <alignment horizontal="center" vertical="center" wrapText="1"/>
    </xf>
    <xf numFmtId="0" fontId="84" fillId="27" borderId="47" xfId="0" applyFont="1" applyFill="1" applyAlignment="1">
      <alignment horizontal="center" vertical="center" wrapText="1"/>
    </xf>
    <xf numFmtId="0" fontId="84" fillId="16" borderId="47" xfId="0" applyFont="1" applyFill="1" applyAlignment="1">
      <alignment horizontal="center" vertical="center" wrapText="1"/>
    </xf>
    <xf numFmtId="0" fontId="84" fillId="52" borderId="47" xfId="0" applyFont="1" applyFill="1" applyAlignment="1">
      <alignment vertical="center" wrapText="1"/>
    </xf>
    <xf numFmtId="0" fontId="84" fillId="49" borderId="47" xfId="0" applyFont="1" applyFill="1" applyAlignment="1">
      <alignment horizontal="center" vertical="center" wrapText="1"/>
    </xf>
    <xf numFmtId="0" fontId="177" fillId="2" borderId="47" xfId="0" applyFont="1" applyFill="1" applyAlignment="1">
      <alignment vertical="center" wrapText="1"/>
    </xf>
    <xf numFmtId="0" fontId="186" fillId="10" borderId="47" xfId="0" applyFont="1" applyFill="1" applyAlignment="1">
      <alignment horizontal="center" vertical="center"/>
    </xf>
    <xf numFmtId="0" fontId="96" fillId="21" borderId="47" xfId="0" applyFont="1" applyFill="1" applyAlignment="1">
      <alignment horizontal="center" vertical="center" wrapText="1"/>
    </xf>
    <xf numFmtId="0" fontId="97" fillId="6" borderId="47" xfId="0" applyFont="1" applyFill="1" applyAlignment="1">
      <alignment horizontal="center" vertical="center" wrapText="1"/>
    </xf>
    <xf numFmtId="0" fontId="99" fillId="16" borderId="47" xfId="0" applyFont="1" applyFill="1" applyAlignment="1">
      <alignment horizontal="center" vertical="center" wrapText="1"/>
    </xf>
    <xf numFmtId="0" fontId="19" fillId="24" borderId="47" xfId="0" applyFont="1" applyFill="1" applyAlignment="1">
      <alignment horizontal="left"/>
    </xf>
    <xf numFmtId="0" fontId="223" fillId="3" borderId="47" xfId="0" applyFont="1" applyFill="1" applyAlignment="1">
      <alignment horizontal="center" vertical="center" wrapText="1"/>
    </xf>
    <xf numFmtId="0" fontId="10" fillId="0" borderId="47" xfId="0" applyFont="1" applyAlignment="1">
      <alignment horizontal="left" vertical="center"/>
    </xf>
    <xf numFmtId="0" fontId="10" fillId="0" borderId="47" xfId="0" applyFont="1" applyAlignment="1">
      <alignment vertical="center" wrapText="1"/>
    </xf>
    <xf numFmtId="0" fontId="10" fillId="54" borderId="47" xfId="0" applyFont="1" applyFill="1" applyAlignment="1">
      <alignment horizontal="left" vertical="center"/>
    </xf>
    <xf numFmtId="0" fontId="264" fillId="5" borderId="47" xfId="0" applyFont="1" applyFill="1"/>
    <xf numFmtId="0" fontId="10" fillId="59" borderId="47" xfId="0" applyFont="1" applyFill="1" applyAlignment="1">
      <alignment horizontal="left" vertical="center"/>
    </xf>
    <xf numFmtId="0" fontId="10" fillId="39" borderId="47" xfId="0" applyFont="1" applyFill="1" applyAlignment="1">
      <alignment horizontal="left" vertical="center"/>
    </xf>
    <xf numFmtId="0" fontId="10" fillId="15" borderId="47" xfId="0" applyFont="1" applyFill="1" applyAlignment="1">
      <alignment horizontal="left" vertical="center"/>
    </xf>
    <xf numFmtId="0" fontId="10" fillId="22" borderId="47" xfId="0" applyFont="1" applyFill="1" applyAlignment="1">
      <alignment horizontal="left" vertical="center"/>
    </xf>
    <xf numFmtId="0" fontId="10" fillId="36" borderId="47" xfId="0" applyFont="1" applyFill="1" applyAlignment="1">
      <alignment horizontal="left" vertical="center"/>
    </xf>
    <xf numFmtId="168" fontId="58" fillId="6" borderId="47" xfId="0" applyNumberFormat="1" applyFont="1" applyFill="1" applyAlignment="1">
      <alignment horizontal="center" vertical="center" wrapText="1"/>
    </xf>
    <xf numFmtId="0" fontId="58" fillId="6" borderId="47" xfId="0" applyFont="1" applyFill="1" applyAlignment="1">
      <alignment vertical="center" wrapText="1"/>
    </xf>
    <xf numFmtId="0" fontId="58" fillId="6" borderId="47" xfId="0" applyFont="1" applyFill="1" applyAlignment="1">
      <alignment vertical="center"/>
    </xf>
    <xf numFmtId="0" fontId="0" fillId="2" borderId="47" xfId="0" applyFill="1" applyAlignment="1">
      <alignment horizontal="center" vertical="top" textRotation="180"/>
    </xf>
    <xf numFmtId="0" fontId="0" fillId="0" borderId="47" xfId="0" applyAlignment="1">
      <alignment horizontal="center" vertical="top" textRotation="180"/>
    </xf>
    <xf numFmtId="0" fontId="0" fillId="7" borderId="47" xfId="0" applyFill="1" applyAlignment="1">
      <alignment horizontal="center" vertical="center" textRotation="180"/>
    </xf>
    <xf numFmtId="168" fontId="32" fillId="6" borderId="47" xfId="0" applyNumberFormat="1" applyFont="1" applyFill="1" applyAlignment="1">
      <alignment horizontal="center" vertical="center" wrapText="1"/>
    </xf>
    <xf numFmtId="0" fontId="58" fillId="6" borderId="47" xfId="0" applyFont="1" applyFill="1" applyAlignment="1">
      <alignment horizontal="left" vertical="center"/>
    </xf>
    <xf numFmtId="0" fontId="0" fillId="2" borderId="47" xfId="0" applyFill="1" applyAlignment="1">
      <alignment horizontal="center" vertical="center" textRotation="180"/>
    </xf>
    <xf numFmtId="183" fontId="58" fillId="0" borderId="47" xfId="0" applyNumberFormat="1" applyFont="1" applyAlignment="1">
      <alignment horizontal="center" vertical="center" wrapText="1"/>
    </xf>
    <xf numFmtId="183" fontId="58" fillId="0" borderId="47" xfId="0" applyNumberFormat="1" applyFont="1" applyAlignment="1">
      <alignment horizontal="center" vertical="center"/>
    </xf>
    <xf numFmtId="0" fontId="333" fillId="16" borderId="47" xfId="0" applyFont="1" applyFill="1" applyAlignment="1">
      <alignment wrapText="1"/>
    </xf>
    <xf numFmtId="0" fontId="334" fillId="16" borderId="47" xfId="0" applyFont="1" applyFill="1" applyAlignment="1">
      <alignment wrapText="1"/>
    </xf>
    <xf numFmtId="0" fontId="0" fillId="0" borderId="47" xfId="0" applyAlignment="1">
      <alignment vertical="center" wrapText="1"/>
    </xf>
    <xf numFmtId="0" fontId="166" fillId="0" borderId="47" xfId="0" applyFont="1" applyAlignment="1">
      <alignment vertical="top" wrapText="1"/>
    </xf>
    <xf numFmtId="0" fontId="4" fillId="0" borderId="47" xfId="0" applyFont="1"/>
    <xf numFmtId="0" fontId="45" fillId="0" borderId="47" xfId="0" applyFont="1"/>
    <xf numFmtId="0" fontId="4" fillId="0" borderId="47" xfId="0" applyFont="1" applyAlignment="1">
      <alignment vertical="top" wrapText="1"/>
    </xf>
    <xf numFmtId="0" fontId="368" fillId="0" borderId="47" xfId="0" applyFont="1" applyAlignment="1">
      <alignment horizontal="center" wrapText="1"/>
    </xf>
    <xf numFmtId="0" fontId="93" fillId="0" borderId="47" xfId="0" applyFont="1" applyAlignment="1">
      <alignment vertical="center" wrapText="1"/>
    </xf>
    <xf numFmtId="0" fontId="172" fillId="0" borderId="47" xfId="0" applyFont="1" applyAlignment="1">
      <alignment horizontal="center" vertical="center" wrapText="1"/>
    </xf>
    <xf numFmtId="0" fontId="377" fillId="0" borderId="47" xfId="0" applyFont="1" applyAlignment="1">
      <alignment horizontal="left" vertical="center" wrapText="1"/>
    </xf>
    <xf numFmtId="0" fontId="370" fillId="0" borderId="47" xfId="0" applyFont="1" applyAlignment="1">
      <alignment wrapText="1"/>
    </xf>
    <xf numFmtId="0" fontId="22" fillId="0" borderId="47" xfId="0" applyFont="1" applyAlignment="1">
      <alignment horizontal="left" vertical="center" wrapText="1"/>
    </xf>
    <xf numFmtId="0" fontId="11" fillId="0" borderId="47" xfId="0" applyFont="1" applyAlignment="1">
      <alignment horizontal="left" vertical="center" wrapText="1"/>
    </xf>
    <xf numFmtId="0" fontId="4" fillId="0" borderId="47" xfId="0" applyFont="1" applyAlignment="1">
      <alignment vertical="top"/>
    </xf>
    <xf numFmtId="0" fontId="367" fillId="24" borderId="47" xfId="0" applyFont="1" applyFill="1" applyAlignment="1">
      <alignment horizontal="center" vertical="top" wrapText="1"/>
    </xf>
    <xf numFmtId="0" fontId="172" fillId="21" borderId="47" xfId="0" applyFont="1" applyFill="1" applyAlignment="1">
      <alignment horizontal="center"/>
    </xf>
    <xf numFmtId="0" fontId="379" fillId="0" borderId="47" xfId="0" applyFont="1" applyAlignment="1">
      <alignment vertical="center" wrapText="1"/>
    </xf>
    <xf numFmtId="0" fontId="4" fillId="3" borderId="47" xfId="0" applyFont="1" applyFill="1" applyAlignment="1">
      <alignment vertical="top" wrapText="1"/>
    </xf>
    <xf numFmtId="0" fontId="4" fillId="3" borderId="47" xfId="0" applyFont="1" applyFill="1" applyAlignment="1">
      <alignment horizontal="center" vertical="center"/>
    </xf>
    <xf numFmtId="171" fontId="4" fillId="3" borderId="47" xfId="0" applyNumberFormat="1" applyFont="1" applyFill="1" applyAlignment="1">
      <alignment horizontal="center" vertical="center"/>
    </xf>
    <xf numFmtId="0" fontId="4" fillId="3" borderId="47" xfId="0" applyFont="1" applyFill="1" applyAlignment="1">
      <alignment horizontal="left" vertical="center"/>
    </xf>
    <xf numFmtId="0" fontId="4" fillId="3" borderId="47" xfId="0" applyFont="1" applyFill="1" applyAlignment="1">
      <alignment vertical="center" wrapText="1"/>
    </xf>
    <xf numFmtId="0" fontId="174" fillId="0" borderId="47" xfId="0" applyFont="1" applyAlignment="1">
      <alignment horizontal="center" vertical="center"/>
    </xf>
    <xf numFmtId="0" fontId="364" fillId="0" borderId="47" xfId="0" applyFont="1" applyAlignment="1">
      <alignment horizontal="center" vertical="top" wrapText="1"/>
    </xf>
    <xf numFmtId="0" fontId="44" fillId="100" borderId="47" xfId="0" applyFont="1" applyFill="1" applyAlignment="1">
      <alignment vertical="center" wrapText="1"/>
    </xf>
    <xf numFmtId="0" fontId="28" fillId="0" borderId="10" xfId="0" applyFont="1" applyBorder="1" applyAlignment="1">
      <alignment vertical="top" wrapText="1"/>
    </xf>
    <xf numFmtId="0" fontId="377" fillId="0" borderId="10" xfId="0" applyFont="1" applyBorder="1" applyAlignment="1">
      <alignment horizontal="left" vertical="center" wrapText="1"/>
    </xf>
    <xf numFmtId="0" fontId="0" fillId="0" borderId="4" xfId="0" applyBorder="1"/>
    <xf numFmtId="0" fontId="11" fillId="0" borderId="12" xfId="0" applyFont="1" applyBorder="1" applyAlignment="1">
      <alignment horizontal="center" vertical="center" wrapText="1"/>
    </xf>
    <xf numFmtId="0" fontId="11" fillId="0" borderId="3" xfId="0" applyFont="1" applyBorder="1" applyAlignment="1">
      <alignment horizontal="left" vertical="center" wrapText="1"/>
    </xf>
    <xf numFmtId="0" fontId="173" fillId="24" borderId="47" xfId="0" applyFont="1" applyFill="1" applyAlignment="1">
      <alignment vertical="top"/>
    </xf>
    <xf numFmtId="0" fontId="379" fillId="0" borderId="10" xfId="0" applyFont="1" applyBorder="1" applyAlignment="1">
      <alignment horizontal="left" vertical="center" wrapText="1"/>
    </xf>
    <xf numFmtId="0" fontId="13" fillId="0" borderId="47" xfId="0" applyFont="1" applyAlignment="1">
      <alignment vertical="center"/>
    </xf>
    <xf numFmtId="0" fontId="377" fillId="24" borderId="10" xfId="0" applyFont="1" applyFill="1" applyBorder="1" applyAlignment="1">
      <alignment horizontal="left" vertical="center" wrapText="1"/>
    </xf>
    <xf numFmtId="0" fontId="22"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9" xfId="0" applyFont="1" applyBorder="1" applyAlignment="1">
      <alignment horizontal="left" vertical="center" wrapText="1"/>
    </xf>
    <xf numFmtId="0" fontId="4" fillId="0" borderId="47" xfId="0" applyFont="1" applyAlignment="1">
      <alignment vertical="center"/>
    </xf>
    <xf numFmtId="0" fontId="172" fillId="21" borderId="47" xfId="0" applyFont="1" applyFill="1" applyAlignment="1">
      <alignment horizontal="center" vertical="center"/>
    </xf>
    <xf numFmtId="0" fontId="11" fillId="0" borderId="3" xfId="0" applyFont="1" applyBorder="1" applyAlignment="1">
      <alignment horizontal="center" vertical="center" wrapText="1"/>
    </xf>
    <xf numFmtId="0" fontId="384" fillId="0" borderId="10" xfId="0" applyFont="1" applyBorder="1" applyAlignment="1">
      <alignment horizontal="left" vertical="center" wrapText="1"/>
    </xf>
    <xf numFmtId="0" fontId="385" fillId="0" borderId="47" xfId="0" applyFont="1" applyAlignment="1">
      <alignment horizontal="center" vertical="center"/>
    </xf>
    <xf numFmtId="0" fontId="384" fillId="0" borderId="47" xfId="0" applyFont="1" applyAlignment="1">
      <alignment horizontal="left" vertical="center"/>
    </xf>
    <xf numFmtId="0" fontId="386" fillId="0" borderId="47" xfId="0" applyFont="1" applyAlignment="1">
      <alignment horizontal="center" vertical="center"/>
    </xf>
    <xf numFmtId="0" fontId="101" fillId="23" borderId="47" xfId="0" applyFont="1" applyFill="1" applyAlignment="1">
      <alignment horizontal="center" vertical="center"/>
    </xf>
    <xf numFmtId="0" fontId="101" fillId="4" borderId="47" xfId="0" applyFont="1" applyFill="1" applyAlignment="1">
      <alignment horizontal="center" vertical="center"/>
    </xf>
    <xf numFmtId="0" fontId="101" fillId="90" borderId="47" xfId="0" applyFont="1" applyFill="1" applyAlignment="1">
      <alignment horizontal="center"/>
    </xf>
    <xf numFmtId="0" fontId="101" fillId="49" borderId="47" xfId="0" applyFont="1" applyFill="1" applyAlignment="1">
      <alignment horizontal="center"/>
    </xf>
    <xf numFmtId="0" fontId="101" fillId="0" borderId="47" xfId="0" applyFont="1" applyAlignment="1">
      <alignment horizontal="center" vertical="center"/>
    </xf>
    <xf numFmtId="0" fontId="101" fillId="2" borderId="47" xfId="0" applyFont="1" applyFill="1" applyAlignment="1">
      <alignment horizontal="center" vertical="center"/>
    </xf>
    <xf numFmtId="0" fontId="101" fillId="90" borderId="47" xfId="0" applyFont="1" applyFill="1" applyAlignment="1">
      <alignment horizontal="center" vertical="center"/>
    </xf>
    <xf numFmtId="0" fontId="101" fillId="3" borderId="47" xfId="0" applyFont="1" applyFill="1" applyAlignment="1">
      <alignment horizontal="center" vertical="center"/>
    </xf>
    <xf numFmtId="0" fontId="437" fillId="0" borderId="47" xfId="0" applyFont="1" applyAlignment="1">
      <alignment horizontal="left" vertical="center"/>
    </xf>
    <xf numFmtId="0" fontId="431" fillId="36" borderId="47" xfId="0" applyFont="1" applyFill="1" applyAlignment="1">
      <alignment horizontal="left" vertical="center"/>
    </xf>
    <xf numFmtId="0" fontId="23" fillId="36" borderId="47" xfId="0" applyFont="1" applyFill="1" applyAlignment="1">
      <alignment horizontal="center" vertical="center"/>
    </xf>
    <xf numFmtId="0" fontId="415" fillId="36" borderId="47" xfId="0" applyFont="1" applyFill="1" applyAlignment="1">
      <alignment horizontal="left" vertical="center"/>
    </xf>
    <xf numFmtId="0" fontId="23" fillId="36" borderId="47" xfId="0" applyFont="1" applyFill="1" applyAlignment="1">
      <alignment horizontal="left" vertical="center"/>
    </xf>
    <xf numFmtId="0" fontId="3" fillId="0" borderId="47" xfId="0" applyFont="1" applyAlignment="1">
      <alignment vertical="center" wrapText="1"/>
    </xf>
    <xf numFmtId="0" fontId="18" fillId="15" borderId="47" xfId="0" applyFont="1" applyFill="1" applyAlignment="1">
      <alignment vertical="center" wrapText="1"/>
    </xf>
    <xf numFmtId="0" fontId="474" fillId="0" borderId="48" xfId="1" applyFont="1" applyBorder="1" applyAlignment="1">
      <alignment horizontal="center" vertical="center" wrapText="1"/>
    </xf>
    <xf numFmtId="0" fontId="473" fillId="0" borderId="47" xfId="0" applyFont="1"/>
    <xf numFmtId="0" fontId="473" fillId="0" borderId="0" xfId="0" applyFont="1" applyBorder="1"/>
    <xf numFmtId="0" fontId="473" fillId="0" borderId="47" xfId="0" applyFont="1" applyBorder="1"/>
  </cellXfs>
  <cellStyles count="2">
    <cellStyle name="Hipersaite" xfId="1" builtinId="8"/>
    <cellStyle name="Parasts" xfId="0" builtinId="0"/>
  </cellStyles>
  <dxfs count="75">
    <dxf>
      <font>
        <strike val="0"/>
        <condense val="0"/>
        <extend val="0"/>
        <outline val="0"/>
        <shadow val="0"/>
        <vertAlign val="baseline"/>
        <sz val="9"/>
        <color rgb="FF000000"/>
        <name val="Arial"/>
        <family val="2"/>
        <charset val="186"/>
        <scheme val="none"/>
      </font>
      <fill>
        <patternFill>
          <fgColor indexed="64"/>
          <bgColor auto="1"/>
        </patternFill>
      </fill>
      <alignment horizontal="center" vertical="center" wrapText="1"/>
    </dxf>
    <dxf>
      <font>
        <b/>
        <strike val="0"/>
        <condense val="0"/>
        <extend val="0"/>
        <outline val="0"/>
        <shadow val="0"/>
        <vertAlign val="baseline"/>
        <sz val="9"/>
        <color auto="1"/>
        <name val="Arial"/>
        <family val="2"/>
        <charset val="186"/>
        <scheme val="none"/>
      </font>
      <fill>
        <patternFill patternType="solid">
          <fgColor indexed="64"/>
          <bgColor theme="3" tint="0.79998168889431442"/>
        </patternFill>
      </fill>
      <alignment horizontal="center" vertical="center" wrapText="1"/>
    </dxf>
    <dxf>
      <font>
        <strike val="0"/>
        <condense val="0"/>
        <extend val="0"/>
        <outline val="0"/>
        <shadow val="0"/>
        <u/>
        <vertAlign val="baseline"/>
        <sz val="9"/>
        <color theme="9" tint="-0.249977111117893"/>
        <name val="Arial"/>
        <family val="2"/>
        <charset val="186"/>
        <scheme val="none"/>
      </font>
      <fill>
        <patternFill>
          <fgColor indexed="64"/>
          <bgColor auto="1"/>
        </patternFill>
      </fill>
      <alignment horizontal="center" vertical="center" wrapText="1"/>
    </dxf>
    <dxf>
      <font>
        <strike val="0"/>
        <condense val="0"/>
        <extend val="0"/>
        <outline val="0"/>
        <shadow val="0"/>
        <vertAlign val="baseline"/>
        <sz val="9"/>
        <color auto="1"/>
        <name val="Arial"/>
        <family val="2"/>
        <charset val="186"/>
        <scheme val="none"/>
      </font>
      <fill>
        <patternFill>
          <fgColor indexed="64"/>
          <bgColor auto="1"/>
        </patternFill>
      </fill>
      <alignment horizontal="left" vertical="center" textRotation="0" wrapText="1" indent="0" justifyLastLine="0" shrinkToFit="0" readingOrder="0"/>
    </dxf>
    <dxf>
      <font>
        <strike val="0"/>
        <condense val="0"/>
        <extend val="0"/>
        <outline val="0"/>
        <shadow val="0"/>
        <vertAlign val="baseline"/>
        <sz val="9"/>
        <color auto="1"/>
        <name val="Arial"/>
        <family val="2"/>
        <charset val="186"/>
        <scheme val="none"/>
      </font>
      <fill>
        <patternFill>
          <fgColor indexed="64"/>
          <bgColor auto="1"/>
        </patternFill>
      </fill>
      <alignment horizontal="center" vertical="center" textRotation="0" wrapText="1" indent="0" justifyLastLine="0" shrinkToFit="0" readingOrder="0"/>
    </dxf>
    <dxf>
      <font>
        <strike val="0"/>
        <condense val="0"/>
        <extend val="0"/>
        <outline val="0"/>
        <shadow val="0"/>
        <vertAlign val="baseline"/>
        <sz val="9"/>
        <color auto="1"/>
        <name val="Arial"/>
        <family val="2"/>
        <charset val="186"/>
        <scheme val="none"/>
      </font>
      <fill>
        <patternFill>
          <fgColor indexed="64"/>
          <bgColor auto="1"/>
        </patternFill>
      </fill>
      <alignment horizontal="center" vertical="center" textRotation="0" wrapText="1" indent="0" justifyLastLine="0" shrinkToFit="0" readingOrder="0"/>
    </dxf>
    <dxf>
      <font>
        <strike val="0"/>
        <condense val="0"/>
        <extend val="0"/>
        <outline val="0"/>
        <shadow val="0"/>
        <vertAlign val="baseline"/>
        <sz val="9"/>
        <color auto="1"/>
        <name val="Arial"/>
        <family val="2"/>
        <charset val="186"/>
        <scheme val="none"/>
      </font>
      <fill>
        <patternFill>
          <fgColor indexed="64"/>
          <bgColor auto="1"/>
        </patternFill>
      </fill>
      <alignment horizontal="center" vertical="center" textRotation="0" wrapText="1" indent="0" justifyLastLine="0" shrinkToFit="0" readingOrder="0"/>
    </dxf>
    <dxf>
      <font>
        <strike val="0"/>
        <condense val="0"/>
        <extend val="0"/>
        <outline val="0"/>
        <shadow val="0"/>
        <vertAlign val="baseline"/>
        <sz val="9"/>
        <color auto="1"/>
        <name val="Arial"/>
        <family val="2"/>
        <charset val="186"/>
        <scheme val="none"/>
      </font>
      <numFmt numFmtId="175" formatCode="dd&quot;.&quot;mm&quot;.&quot;yyyy&quot;.&quot;"/>
      <fill>
        <patternFill>
          <fgColor indexed="64"/>
          <bgColor auto="1"/>
        </patternFill>
      </fill>
      <alignment horizontal="center" vertical="center" textRotation="0" wrapText="1" indent="0" justifyLastLine="0" shrinkToFit="0" readingOrder="0"/>
    </dxf>
    <dxf>
      <font>
        <color rgb="FFFF0000"/>
      </font>
    </dxf>
    <dxf>
      <font>
        <color rgb="FFFF0000"/>
      </font>
    </dxf>
    <dxf>
      <font>
        <color rgb="FFFF0000"/>
      </font>
    </dxf>
    <dxf>
      <font>
        <color rgb="FFC53929"/>
      </font>
    </dxf>
    <dxf>
      <font>
        <color rgb="FFC53929"/>
      </font>
    </dxf>
    <dxf>
      <fill>
        <patternFill patternType="solid">
          <fgColor rgb="FFB7E1CD"/>
          <bgColor rgb="FFB7E1CD"/>
        </patternFill>
      </fill>
    </dxf>
    <dxf>
      <font>
        <color rgb="FFFF0000"/>
      </font>
    </dxf>
    <dxf>
      <font>
        <color rgb="FFFF0000"/>
      </font>
    </dxf>
    <dxf>
      <font>
        <color rgb="FFFF0000"/>
      </font>
    </dxf>
    <dxf>
      <font>
        <color rgb="FFC53929"/>
      </font>
    </dxf>
    <dxf>
      <font>
        <color rgb="FFC53929"/>
      </font>
    </dxf>
    <dxf>
      <fill>
        <patternFill patternType="solid">
          <fgColor rgb="FFB7E1CD"/>
          <bgColor rgb="FFB7E1CD"/>
        </patternFill>
      </fill>
    </dxf>
    <dxf>
      <fill>
        <patternFill patternType="solid">
          <fgColor rgb="FFFFFFFF"/>
          <bgColor rgb="FFFFFFFF"/>
        </patternFill>
      </fill>
    </dxf>
    <dxf>
      <font>
        <color rgb="FFFF0000"/>
      </font>
    </dxf>
    <dxf>
      <font>
        <color rgb="FFFF0000"/>
      </font>
    </dxf>
    <dxf>
      <font>
        <color rgb="FFFF0000"/>
      </font>
    </dxf>
    <dxf>
      <font>
        <color rgb="FFC53929"/>
      </font>
    </dxf>
    <dxf>
      <font>
        <color rgb="FFC53929"/>
      </font>
    </dxf>
    <dxf>
      <font>
        <color rgb="FFFF0000"/>
      </font>
      <fill>
        <patternFill patternType="solid">
          <fgColor rgb="FFB7E1CD"/>
          <bgColor rgb="FFB7E1CD"/>
        </patternFill>
      </fill>
    </dxf>
    <dxf>
      <font>
        <color rgb="FFFF0000"/>
      </font>
      <fill>
        <patternFill patternType="solid">
          <fgColor rgb="FFB7E1CD"/>
          <bgColor rgb="FFB7E1CD"/>
        </patternFill>
      </fill>
    </dxf>
    <dxf>
      <font>
        <color rgb="FFFF0000"/>
      </font>
    </dxf>
    <dxf>
      <font>
        <color rgb="FFFF0000"/>
      </font>
    </dxf>
    <dxf>
      <font>
        <color rgb="FFFF0000"/>
      </font>
    </dxf>
    <dxf>
      <font>
        <color rgb="FFFF0000"/>
      </font>
    </dxf>
    <dxf>
      <font>
        <color rgb="FFFF0000"/>
      </font>
    </dxf>
    <dxf>
      <font>
        <color rgb="FFC53929"/>
      </font>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63D297"/>
          <bgColor rgb="FF63D297"/>
        </patternFill>
      </fill>
    </dxf>
    <dxf>
      <fill>
        <patternFill patternType="solid">
          <fgColor rgb="FFFFFFFF"/>
          <bgColor rgb="FFFFFFFF"/>
        </patternFill>
      </fill>
    </dxf>
    <dxf>
      <fill>
        <patternFill patternType="solid">
          <fgColor rgb="FFE7F9EF"/>
          <bgColor rgb="FFE7F9EF"/>
        </patternFill>
      </fill>
    </dxf>
    <dxf>
      <fill>
        <patternFill patternType="solid">
          <fgColor rgb="FFE7F9EF"/>
          <bgColor rgb="FFE7F9EF"/>
        </patternFill>
      </fill>
    </dxf>
    <dxf>
      <fill>
        <patternFill patternType="solid">
          <fgColor rgb="FFFFFFFF"/>
          <bgColor rgb="FFFFFFF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E7F9EF"/>
          <bgColor rgb="FFE7F9EF"/>
        </patternFill>
      </fill>
    </dxf>
    <dxf>
      <fill>
        <patternFill patternType="solid">
          <fgColor rgb="FFFFFFFF"/>
          <bgColor rgb="FFFFFFF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E7F9EF"/>
          <bgColor rgb="FFE7F9EF"/>
        </patternFill>
      </fill>
    </dxf>
    <dxf>
      <fill>
        <patternFill patternType="solid">
          <fgColor rgb="FFFFFFFF"/>
          <bgColor rgb="FFFFFFF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E7F9EF"/>
          <bgColor rgb="FFE7F9EF"/>
        </patternFill>
      </fill>
    </dxf>
    <dxf>
      <fill>
        <patternFill patternType="solid">
          <fgColor rgb="FFFFFFFF"/>
          <bgColor rgb="FFFFFFF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
      <fill>
        <patternFill patternType="solid">
          <fgColor rgb="FFFFFFFF"/>
          <bgColor rgb="FFFFFFFF"/>
        </patternFill>
      </fill>
    </dxf>
    <dxf>
      <fill>
        <patternFill patternType="solid">
          <fgColor rgb="FFE7F9EF"/>
          <bgColor rgb="FFE7F9EF"/>
        </patternFill>
      </fill>
    </dxf>
  </dxfs>
  <tableStyles count="20" defaultTableStyle="TableStyleMedium2" defaultPivotStyle="PivotStyleLight16">
    <tableStyle name="jaunie NA visi-style" pivot="0" count="2" xr9:uid="{00000000-0011-0000-FFFF-FFFF00000000}">
      <tableStyleElement type="firstRowStripe" dxfId="74"/>
      <tableStyleElement type="secondRowStripe" dxfId="73"/>
    </tableStyle>
    <tableStyle name="jaunie NA visi-style 2" pivot="0" count="2" xr9:uid="{00000000-0011-0000-FFFF-FFFF01000000}">
      <tableStyleElement type="firstRowStripe" dxfId="72"/>
      <tableStyleElement type="secondRowStripe" dxfId="71"/>
    </tableStyle>
    <tableStyle name="jaunie NA visi-style 3" pivot="0" count="2" xr9:uid="{00000000-0011-0000-FFFF-FFFF02000000}">
      <tableStyleElement type="firstRowStripe" dxfId="70"/>
      <tableStyleElement type="secondRowStripe" dxfId="69"/>
    </tableStyle>
    <tableStyle name="jaunie NA visi-style 4" pivot="0" count="2" xr9:uid="{00000000-0011-0000-FFFF-FFFF03000000}">
      <tableStyleElement type="firstRowStripe" dxfId="68"/>
      <tableStyleElement type="secondRowStripe" dxfId="67"/>
    </tableStyle>
    <tableStyle name="jaunie NA visi-style 5" pivot="0" count="2" xr9:uid="{00000000-0011-0000-FFFF-FFFF04000000}">
      <tableStyleElement type="firstRowStripe" dxfId="66"/>
      <tableStyleElement type="secondRowStripe" dxfId="65"/>
    </tableStyle>
    <tableStyle name="jaunie NA visi-style 6" pivot="0" count="2" xr9:uid="{00000000-0011-0000-FFFF-FFFF05000000}">
      <tableStyleElement type="firstRowStripe" dxfId="64"/>
      <tableStyleElement type="secondRowStripe" dxfId="63"/>
    </tableStyle>
    <tableStyle name="jaunie NA visi-style 7" pivot="0" count="2" xr9:uid="{00000000-0011-0000-FFFF-FFFF06000000}">
      <tableStyleElement type="firstRowStripe" dxfId="62"/>
      <tableStyleElement type="secondRowStripe" dxfId="61"/>
    </tableStyle>
    <tableStyle name="jaunie NA visi-style 8" pivot="0" count="2" xr9:uid="{00000000-0011-0000-FFFF-FFFF07000000}">
      <tableStyleElement type="firstRowStripe" dxfId="60"/>
      <tableStyleElement type="secondRowStripe" dxfId="59"/>
    </tableStyle>
    <tableStyle name="Šī faila kopija jaunie NA visi-style" pivot="0" count="2" xr9:uid="{00000000-0011-0000-FFFF-FFFF08000000}">
      <tableStyleElement type="firstRowStripe" dxfId="58"/>
      <tableStyleElement type="secondRowStripe" dxfId="57"/>
    </tableStyle>
    <tableStyle name="Šī faila kopija jaunie NA visi-style 2" pivot="0" count="2" xr9:uid="{00000000-0011-0000-FFFF-FFFF09000000}">
      <tableStyleElement type="firstRowStripe" dxfId="56"/>
      <tableStyleElement type="secondRowStripe" dxfId="55"/>
    </tableStyle>
    <tableStyle name="Šī faila kopija jaunie NA visi-style 3" pivot="0" count="2" xr9:uid="{00000000-0011-0000-FFFF-FFFF0A000000}">
      <tableStyleElement type="firstRowStripe" dxfId="54"/>
      <tableStyleElement type="secondRowStripe" dxfId="53"/>
    </tableStyle>
    <tableStyle name="Šī faila kopija jaunie NA visi-style 4" pivot="0" count="2" xr9:uid="{00000000-0011-0000-FFFF-FFFF0B000000}">
      <tableStyleElement type="firstRowStripe" dxfId="52"/>
      <tableStyleElement type="secondRowStripe" dxfId="51"/>
    </tableStyle>
    <tableStyle name="Šī faila kopija jaunie NA visi-style 5" pivot="0" count="2" xr9:uid="{00000000-0011-0000-FFFF-FFFF0C000000}">
      <tableStyleElement type="firstRowStripe" dxfId="50"/>
      <tableStyleElement type="secondRowStripe" dxfId="49"/>
    </tableStyle>
    <tableStyle name="Šī faila kopija jaunie NA visi-style 6" pivot="0" count="2" xr9:uid="{00000000-0011-0000-FFFF-FFFF0D000000}">
      <tableStyleElement type="firstRowStripe" dxfId="48"/>
      <tableStyleElement type="secondRowStripe" dxfId="47"/>
    </tableStyle>
    <tableStyle name="Šī faila kopija jaunie NA visi-style 7" pivot="0" count="2" xr9:uid="{00000000-0011-0000-FFFF-FFFF0E000000}">
      <tableStyleElement type="firstRowStripe" dxfId="46"/>
      <tableStyleElement type="secondRowStripe" dxfId="45"/>
    </tableStyle>
    <tableStyle name="Šī faila kopija jaunie NA visi-style 8" pivot="0" count="2" xr9:uid="{00000000-0011-0000-FFFF-FFFF0F000000}">
      <tableStyleElement type="firstRowStripe" dxfId="44"/>
      <tableStyleElement type="secondRowStripe" dxfId="43"/>
    </tableStyle>
    <tableStyle name="Šī faila kopija jaunie NA visi-style 9" pivot="0" count="3" xr9:uid="{00000000-0011-0000-FFFF-FFFF10000000}">
      <tableStyleElement type="headerRow" dxfId="42"/>
      <tableStyleElement type="firstRowStripe" dxfId="41"/>
      <tableStyleElement type="secondRowStripe" dxfId="40"/>
    </tableStyle>
    <tableStyle name="Šī faila kopija jaunie NA visi-style 10" pivot="0" count="2" xr9:uid="{00000000-0011-0000-FFFF-FFFF11000000}">
      <tableStyleElement type="firstRowStripe" dxfId="39"/>
      <tableStyleElement type="secondRowStripe" dxfId="38"/>
    </tableStyle>
    <tableStyle name="Šī faila kopija jaunie NA visi-style 11" pivot="0" count="2" xr9:uid="{00000000-0011-0000-FFFF-FFFF12000000}">
      <tableStyleElement type="firstRowStripe" dxfId="37"/>
      <tableStyleElement type="secondRowStripe" dxfId="36"/>
    </tableStyle>
    <tableStyle name="Šī faila kopija jaunie NA visi-style 12" pivot="0" count="2" xr9:uid="{00000000-0011-0000-FFFF-FFFF13000000}">
      <tableStyleElement type="firstRowStripe" dxfId="35"/>
      <tableStyleElement type="secondRowStripe" dxfId="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1"/>
  <c:style val="2"/>
  <c:chart>
    <c:title>
      <c:tx>
        <c:rich>
          <a:bodyPr/>
          <a:lstStyle/>
          <a:p>
            <a:pPr lvl="0">
              <a:defRPr b="0">
                <a:solidFill>
                  <a:srgbClr val="88959A"/>
                </a:solidFill>
                <a:latin typeface="+mn-lt"/>
              </a:defRPr>
            </a:pPr>
            <a:r>
              <a:rPr lang="en-US" b="0">
                <a:solidFill>
                  <a:srgbClr val="88959A"/>
                </a:solidFill>
                <a:latin typeface="+mn-lt"/>
              </a:rPr>
              <a:t>Aktīvās vēstules</a:t>
            </a:r>
          </a:p>
        </c:rich>
      </c:tx>
      <c:overlay val="0"/>
    </c:title>
    <c:autoTitleDeleted val="0"/>
    <c:plotArea>
      <c:layout/>
      <c:doughnutChart>
        <c:varyColors val="1"/>
        <c:ser>
          <c:idx val="0"/>
          <c:order val="0"/>
          <c:spPr>
            <a:ln>
              <a:prstDash val="solid"/>
            </a:ln>
          </c:spPr>
          <c:dPt>
            <c:idx val="0"/>
            <c:bubble3D val="0"/>
            <c:spPr>
              <a:solidFill>
                <a:srgbClr val="00796B"/>
              </a:solidFill>
              <a:ln>
                <a:prstDash val="solid"/>
              </a:ln>
            </c:spPr>
            <c:extLst>
              <c:ext xmlns:c16="http://schemas.microsoft.com/office/drawing/2014/chart" uri="{C3380CC4-5D6E-409C-BE32-E72D297353CC}">
                <c16:uniqueId val="{00000001-1E04-41FA-9519-C305C2C552FF}"/>
              </c:ext>
            </c:extLst>
          </c:dPt>
          <c:dPt>
            <c:idx val="1"/>
            <c:bubble3D val="0"/>
            <c:spPr>
              <a:solidFill>
                <a:srgbClr val="BF8659"/>
              </a:solidFill>
              <a:ln>
                <a:prstDash val="solid"/>
              </a:ln>
            </c:spPr>
            <c:extLst>
              <c:ext xmlns:c16="http://schemas.microsoft.com/office/drawing/2014/chart" uri="{C3380CC4-5D6E-409C-BE32-E72D297353CC}">
                <c16:uniqueId val="{00000003-1E04-41FA-9519-C305C2C552FF}"/>
              </c:ext>
            </c:extLst>
          </c:dPt>
          <c:dPt>
            <c:idx val="2"/>
            <c:bubble3D val="0"/>
            <c:spPr>
              <a:solidFill>
                <a:srgbClr val="FF9900"/>
              </a:solidFill>
              <a:ln>
                <a:prstDash val="solid"/>
              </a:ln>
            </c:spPr>
            <c:extLst>
              <c:ext xmlns:c16="http://schemas.microsoft.com/office/drawing/2014/chart" uri="{C3380CC4-5D6E-409C-BE32-E72D297353CC}">
                <c16:uniqueId val="{00000005-1E04-41FA-9519-C305C2C552FF}"/>
              </c:ext>
            </c:extLst>
          </c:dPt>
          <c:dPt>
            <c:idx val="3"/>
            <c:bubble3D val="0"/>
            <c:spPr>
              <a:solidFill>
                <a:srgbClr val="D9563F"/>
              </a:solidFill>
              <a:ln>
                <a:prstDash val="solid"/>
              </a:ln>
            </c:spPr>
            <c:extLst>
              <c:ext xmlns:c16="http://schemas.microsoft.com/office/drawing/2014/chart" uri="{C3380CC4-5D6E-409C-BE32-E72D297353CC}">
                <c16:uniqueId val="{00000007-1E04-41FA-9519-C305C2C552FF}"/>
              </c:ext>
            </c:extLst>
          </c:dPt>
          <c:dPt>
            <c:idx val="4"/>
            <c:bubble3D val="0"/>
            <c:spPr>
              <a:solidFill>
                <a:srgbClr val="E7BB63"/>
              </a:solidFill>
              <a:ln>
                <a:prstDash val="solid"/>
              </a:ln>
            </c:spPr>
            <c:extLst>
              <c:ext xmlns:c16="http://schemas.microsoft.com/office/drawing/2014/chart" uri="{C3380CC4-5D6E-409C-BE32-E72D297353CC}">
                <c16:uniqueId val="{00000009-1E04-41FA-9519-C305C2C552FF}"/>
              </c:ext>
            </c:extLst>
          </c:dPt>
          <c:dPt>
            <c:idx val="5"/>
            <c:bubble3D val="0"/>
            <c:spPr>
              <a:solidFill>
                <a:srgbClr val="144CF5"/>
              </a:solidFill>
              <a:ln>
                <a:prstDash val="solid"/>
              </a:ln>
            </c:spPr>
            <c:extLst>
              <c:ext xmlns:c16="http://schemas.microsoft.com/office/drawing/2014/chart" uri="{C3380CC4-5D6E-409C-BE32-E72D297353CC}">
                <c16:uniqueId val="{0000000B-1E04-41FA-9519-C305C2C552FF}"/>
              </c:ext>
            </c:extLst>
          </c:dPt>
          <c:dPt>
            <c:idx val="6"/>
            <c:bubble3D val="0"/>
            <c:extLst>
              <c:ext xmlns:c16="http://schemas.microsoft.com/office/drawing/2014/chart" uri="{C3380CC4-5D6E-409C-BE32-E72D297353CC}">
                <c16:uniqueId val="{0000000D-1E04-41FA-9519-C305C2C552FF}"/>
              </c:ext>
            </c:extLst>
          </c:dPt>
          <c:dPt>
            <c:idx val="7"/>
            <c:bubble3D val="0"/>
            <c:extLst>
              <c:ext xmlns:c16="http://schemas.microsoft.com/office/drawing/2014/chart" uri="{C3380CC4-5D6E-409C-BE32-E72D297353CC}">
                <c16:uniqueId val="{0000000F-1E04-41FA-9519-C305C2C552FF}"/>
              </c:ext>
            </c:extLst>
          </c:dPt>
          <c:dPt>
            <c:idx val="8"/>
            <c:bubble3D val="0"/>
            <c:extLst>
              <c:ext xmlns:c16="http://schemas.microsoft.com/office/drawing/2014/chart" uri="{C3380CC4-5D6E-409C-BE32-E72D297353CC}">
                <c16:uniqueId val="{00000011-1E04-41FA-9519-C305C2C552FF}"/>
              </c:ext>
            </c:extLst>
          </c:dPt>
          <c:dPt>
            <c:idx val="9"/>
            <c:bubble3D val="0"/>
            <c:extLst>
              <c:ext xmlns:c16="http://schemas.microsoft.com/office/drawing/2014/chart" uri="{C3380CC4-5D6E-409C-BE32-E72D297353CC}">
                <c16:uniqueId val="{00000013-1E04-41FA-9519-C305C2C552FF}"/>
              </c:ext>
            </c:extLst>
          </c:dPt>
          <c:dPt>
            <c:idx val="10"/>
            <c:bubble3D val="0"/>
            <c:extLst>
              <c:ext xmlns:c16="http://schemas.microsoft.com/office/drawing/2014/chart" uri="{C3380CC4-5D6E-409C-BE32-E72D297353CC}">
                <c16:uniqueId val="{00000015-1E04-41FA-9519-C305C2C552FF}"/>
              </c:ext>
            </c:extLst>
          </c:dPt>
          <c:dPt>
            <c:idx val="11"/>
            <c:bubble3D val="0"/>
            <c:extLst>
              <c:ext xmlns:c16="http://schemas.microsoft.com/office/drawing/2014/chart" uri="{C3380CC4-5D6E-409C-BE32-E72D297353CC}">
                <c16:uniqueId val="{00000017-1E04-41FA-9519-C305C2C552FF}"/>
              </c:ext>
            </c:extLst>
          </c:dPt>
          <c:cat>
            <c:strRef>
              <c:f>'Šī faila kopija Kopā'!$A$4:$A$15</c:f>
              <c:strCache>
                <c:ptCount val="6"/>
                <c:pt idx="0">
                  <c:v>Elīna</c:v>
                </c:pt>
                <c:pt idx="1">
                  <c:v>Līga</c:v>
                </c:pt>
                <c:pt idx="2">
                  <c:v>Ilona</c:v>
                </c:pt>
                <c:pt idx="3">
                  <c:v>Dace</c:v>
                </c:pt>
                <c:pt idx="4">
                  <c:v>Margarita</c:v>
                </c:pt>
                <c:pt idx="5">
                  <c:v>Andris</c:v>
                </c:pt>
              </c:strCache>
            </c:strRef>
          </c:cat>
          <c:val>
            <c:numRef>
              <c:f>'Šī faila kopija Kopā'!$B$4:$B$15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18-1E04-41FA-9519-C305C2C552FF}"/>
            </c:ext>
          </c:extLst>
        </c:ser>
        <c:dLbls>
          <c:showLegendKey val="0"/>
          <c:showVal val="0"/>
          <c:showCatName val="0"/>
          <c:showSerName val="0"/>
          <c:showPercent val="0"/>
          <c:showBubbleSize val="0"/>
          <c:showLeaderLines val="1"/>
        </c:dLbls>
        <c:firstSliceAng val="0"/>
        <c:holeSize val="25"/>
      </c:doughnutChart>
    </c:plotArea>
    <c:legend>
      <c:legendPos val="r"/>
      <c:overlay val="0"/>
      <c:txPr>
        <a:bodyPr/>
        <a:lstStyle/>
        <a:p>
          <a:pPr lvl="0">
            <a:defRPr b="0">
              <a:solidFill>
                <a:srgbClr val="394E57"/>
              </a:solidFill>
              <a:latin typeface="Arial"/>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1"/>
  <c:style val="2"/>
  <c:chart>
    <c:autoTitleDeleted val="1"/>
    <c:plotArea>
      <c:layout>
        <c:manualLayout>
          <c:xMode val="edge"/>
          <c:yMode val="edge"/>
          <c:x val="4.1435391450600427E-2"/>
          <c:y val="7.0270270270270274E-2"/>
          <c:w val="0.91776142824153839"/>
          <c:h val="0.74504504504504487"/>
        </c:manualLayout>
      </c:layout>
      <c:barChart>
        <c:barDir val="col"/>
        <c:grouping val="clustered"/>
        <c:varyColors val="1"/>
        <c:ser>
          <c:idx val="0"/>
          <c:order val="0"/>
          <c:tx>
            <c:strRef>
              <c:f>'Šī faila kopija Kopā'!$C$77</c:f>
              <c:strCache>
                <c:ptCount val="1"/>
                <c:pt idx="0">
                  <c:v>2020</c:v>
                </c:pt>
              </c:strCache>
            </c:strRef>
          </c:tx>
          <c:spPr>
            <a:solidFill>
              <a:srgbClr val="00796B"/>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Kopā'!$B$78:$B$84</c:f>
              <c:strCache>
                <c:ptCount val="7"/>
                <c:pt idx="0">
                  <c:v>Ilona</c:v>
                </c:pt>
                <c:pt idx="1">
                  <c:v>Līga</c:v>
                </c:pt>
                <c:pt idx="2">
                  <c:v>Dace</c:v>
                </c:pt>
                <c:pt idx="3">
                  <c:v>Ivars</c:v>
                </c:pt>
                <c:pt idx="4">
                  <c:v>Elīna</c:v>
                </c:pt>
                <c:pt idx="5">
                  <c:v>Sintija</c:v>
                </c:pt>
                <c:pt idx="6">
                  <c:v>Linards</c:v>
                </c:pt>
              </c:strCache>
            </c:strRef>
          </c:cat>
          <c:val>
            <c:numRef>
              <c:f>'Šī faila kopija Kopā'!$C$78:$C$84</c:f>
              <c:numCache>
                <c:formatCode>General</c:formatCode>
                <c:ptCount val="7"/>
                <c:pt idx="0">
                  <c:v>45</c:v>
                </c:pt>
                <c:pt idx="1">
                  <c:v>46</c:v>
                </c:pt>
                <c:pt idx="3">
                  <c:v>58</c:v>
                </c:pt>
                <c:pt idx="4">
                  <c:v>46</c:v>
                </c:pt>
                <c:pt idx="5">
                  <c:v>51</c:v>
                </c:pt>
                <c:pt idx="6">
                  <c:v>37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0-723F-4BDD-BDDF-2C5D4BCDCD89}"/>
            </c:ext>
          </c:extLst>
        </c:ser>
        <c:ser>
          <c:idx val="1"/>
          <c:order val="1"/>
          <c:tx>
            <c:strRef>
              <c:f>'Šī faila kopija Kopā'!$D$77</c:f>
              <c:strCache>
                <c:ptCount val="1"/>
                <c:pt idx="0">
                  <c:v>2021</c:v>
                </c:pt>
              </c:strCache>
            </c:strRef>
          </c:tx>
          <c:spPr>
            <a:solidFill>
              <a:srgbClr val="797979"/>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Kopā'!$B$78:$B$84</c:f>
              <c:strCache>
                <c:ptCount val="7"/>
                <c:pt idx="0">
                  <c:v>Ilona</c:v>
                </c:pt>
                <c:pt idx="1">
                  <c:v>Līga</c:v>
                </c:pt>
                <c:pt idx="2">
                  <c:v>Dace</c:v>
                </c:pt>
                <c:pt idx="3">
                  <c:v>Ivars</c:v>
                </c:pt>
                <c:pt idx="4">
                  <c:v>Elīna</c:v>
                </c:pt>
                <c:pt idx="5">
                  <c:v>Sintija</c:v>
                </c:pt>
                <c:pt idx="6">
                  <c:v>Linards</c:v>
                </c:pt>
              </c:strCache>
            </c:strRef>
          </c:cat>
          <c:val>
            <c:numRef>
              <c:f>'Šī faila kopija Kopā'!$D$78:$D$84</c:f>
              <c:numCache>
                <c:formatCode>General</c:formatCode>
                <c:ptCount val="7"/>
                <c:pt idx="0">
                  <c:v>67</c:v>
                </c:pt>
                <c:pt idx="1">
                  <c:v>84</c:v>
                </c:pt>
                <c:pt idx="3">
                  <c:v>106</c:v>
                </c:pt>
                <c:pt idx="4">
                  <c:v>102</c:v>
                </c:pt>
                <c:pt idx="5">
                  <c:v>82</c:v>
                </c:pt>
                <c:pt idx="6">
                  <c:v>52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1-723F-4BDD-BDDF-2C5D4BCDCD89}"/>
            </c:ext>
          </c:extLst>
        </c:ser>
        <c:ser>
          <c:idx val="2"/>
          <c:order val="2"/>
          <c:tx>
            <c:strRef>
              <c:f>'Šī faila kopija Kopā'!$E$77</c:f>
              <c:strCache>
                <c:ptCount val="1"/>
                <c:pt idx="0">
                  <c:v>2022</c:v>
                </c:pt>
              </c:strCache>
            </c:strRef>
          </c:tx>
          <c:spPr>
            <a:solidFill>
              <a:srgbClr val="0000FF"/>
            </a:solidFill>
            <a:ln cmpd="sng">
              <a:solidFill>
                <a:srgbClr val="000000"/>
              </a:solidFill>
              <a:prstDash val="solid"/>
            </a:ln>
          </c:spPr>
          <c:invertIfNegative val="1"/>
          <c:dPt>
            <c:idx val="0"/>
            <c:invertIfNegative val="1"/>
            <c:bubble3D val="0"/>
            <c:spPr>
              <a:ln>
                <a:prstDash val="solid"/>
              </a:ln>
            </c:spPr>
            <c:extLst>
              <c:ext xmlns:c16="http://schemas.microsoft.com/office/drawing/2014/chart" uri="{C3380CC4-5D6E-409C-BE32-E72D297353CC}">
                <c16:uniqueId val="{00000003-723F-4BDD-BDDF-2C5D4BCDCD89}"/>
              </c:ext>
            </c:extLst>
          </c:dPt>
          <c:dPt>
            <c:idx val="1"/>
            <c:invertIfNegative val="1"/>
            <c:bubble3D val="0"/>
            <c:spPr>
              <a:ln>
                <a:prstDash val="solid"/>
              </a:ln>
            </c:spPr>
            <c:extLst>
              <c:ext xmlns:c16="http://schemas.microsoft.com/office/drawing/2014/chart" uri="{C3380CC4-5D6E-409C-BE32-E72D297353CC}">
                <c16:uniqueId val="{00000005-723F-4BDD-BDDF-2C5D4BCDCD89}"/>
              </c:ext>
            </c:extLst>
          </c:dPt>
          <c:dPt>
            <c:idx val="4"/>
            <c:invertIfNegative val="1"/>
            <c:bubble3D val="0"/>
            <c:spPr>
              <a:ln>
                <a:prstDash val="solid"/>
              </a:ln>
            </c:spPr>
            <c:extLst>
              <c:ext xmlns:c16="http://schemas.microsoft.com/office/drawing/2014/chart" uri="{C3380CC4-5D6E-409C-BE32-E72D297353CC}">
                <c16:uniqueId val="{00000007-723F-4BDD-BDDF-2C5D4BCDCD89}"/>
              </c:ext>
            </c:extLst>
          </c:dPt>
          <c:dLbls>
            <c:spPr>
              <a:noFill/>
              <a:ln>
                <a:noFill/>
                <a:prstDash val="solid"/>
              </a:ln>
            </c:spPr>
            <c:txPr>
              <a:bodyPr/>
              <a:lstStyle/>
              <a:p>
                <a:pPr lvl="0">
                  <a:defRPr sz="1200">
                    <a:solidFill>
                      <a:srgbClr val="F3F3F3"/>
                    </a:solidFill>
                    <a:latin typeface="Arial black"/>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Kopā'!$B$78:$B$84</c:f>
              <c:strCache>
                <c:ptCount val="7"/>
                <c:pt idx="0">
                  <c:v>Ilona</c:v>
                </c:pt>
                <c:pt idx="1">
                  <c:v>Līga</c:v>
                </c:pt>
                <c:pt idx="2">
                  <c:v>Dace</c:v>
                </c:pt>
                <c:pt idx="3">
                  <c:v>Ivars</c:v>
                </c:pt>
                <c:pt idx="4">
                  <c:v>Elīna</c:v>
                </c:pt>
                <c:pt idx="5">
                  <c:v>Sintija</c:v>
                </c:pt>
                <c:pt idx="6">
                  <c:v>Linards</c:v>
                </c:pt>
              </c:strCache>
            </c:strRef>
          </c:cat>
          <c:val>
            <c:numRef>
              <c:f>'Šī faila kopija Kopā'!$E$78:$E$84</c:f>
              <c:numCache>
                <c:formatCode>General</c:formatCode>
                <c:ptCount val="7"/>
                <c:pt idx="0">
                  <c:v>102</c:v>
                </c:pt>
                <c:pt idx="1">
                  <c:v>96</c:v>
                </c:pt>
                <c:pt idx="3">
                  <c:v>141</c:v>
                </c:pt>
                <c:pt idx="4">
                  <c:v>140</c:v>
                </c:pt>
                <c:pt idx="5">
                  <c:v>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8-723F-4BDD-BDDF-2C5D4BCDCD89}"/>
            </c:ext>
          </c:extLst>
        </c:ser>
        <c:ser>
          <c:idx val="3"/>
          <c:order val="3"/>
          <c:tx>
            <c:strRef>
              <c:f>'Šī faila kopija Kopā'!$F$77</c:f>
              <c:strCache>
                <c:ptCount val="1"/>
                <c:pt idx="0">
                  <c:v>2023</c:v>
                </c:pt>
              </c:strCache>
            </c:strRef>
          </c:tx>
          <c:spPr>
            <a:solidFill>
              <a:srgbClr val="9900FF"/>
            </a:solidFill>
            <a:ln cmpd="sng">
              <a:solidFill>
                <a:srgbClr val="000000"/>
              </a:solidFill>
              <a:prstDash val="solid"/>
            </a:ln>
          </c:spPr>
          <c:invertIfNegative val="1"/>
          <c:dPt>
            <c:idx val="3"/>
            <c:invertIfNegative val="1"/>
            <c:bubble3D val="0"/>
            <c:spPr>
              <a:ln>
                <a:prstDash val="solid"/>
              </a:ln>
            </c:spPr>
            <c:extLst>
              <c:ext xmlns:c16="http://schemas.microsoft.com/office/drawing/2014/chart" uri="{C3380CC4-5D6E-409C-BE32-E72D297353CC}">
                <c16:uniqueId val="{0000000A-723F-4BDD-BDDF-2C5D4BCDCD89}"/>
              </c:ext>
            </c:extLst>
          </c:dPt>
          <c:dLbls>
            <c:spPr>
              <a:noFill/>
              <a:ln>
                <a:noFill/>
                <a:prstDash val="solid"/>
              </a:ln>
            </c:spPr>
            <c:txPr>
              <a:bodyPr/>
              <a:lstStyle/>
              <a:p>
                <a:pPr lvl="0">
                  <a:defRPr sz="1400" b="1">
                    <a:latin typeface="Arial black"/>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Kopā'!$B$78:$B$84</c:f>
              <c:strCache>
                <c:ptCount val="7"/>
                <c:pt idx="0">
                  <c:v>Ilona</c:v>
                </c:pt>
                <c:pt idx="1">
                  <c:v>Līga</c:v>
                </c:pt>
                <c:pt idx="2">
                  <c:v>Dace</c:v>
                </c:pt>
                <c:pt idx="3">
                  <c:v>Ivars</c:v>
                </c:pt>
                <c:pt idx="4">
                  <c:v>Elīna</c:v>
                </c:pt>
                <c:pt idx="5">
                  <c:v>Sintija</c:v>
                </c:pt>
                <c:pt idx="6">
                  <c:v>Linards</c:v>
                </c:pt>
              </c:strCache>
            </c:strRef>
          </c:cat>
          <c:val>
            <c:numRef>
              <c:f>'Šī faila kopija Kopā'!$F$78:$F$84</c:f>
              <c:numCache>
                <c:formatCode>General</c:formatCode>
                <c:ptCount val="7"/>
                <c:pt idx="0">
                  <c:v>56</c:v>
                </c:pt>
                <c:pt idx="1">
                  <c:v>35</c:v>
                </c:pt>
                <c:pt idx="2">
                  <c:v>65</c:v>
                </c:pt>
                <c:pt idx="3">
                  <c:v>64</c:v>
                </c:pt>
                <c:pt idx="4">
                  <c:v>120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B-723F-4BDD-BDDF-2C5D4BCDCD89}"/>
            </c:ext>
          </c:extLst>
        </c:ser>
        <c:dLbls>
          <c:showLegendKey val="0"/>
          <c:showVal val="0"/>
          <c:showCatName val="0"/>
          <c:showSerName val="0"/>
          <c:showPercent val="0"/>
          <c:showBubbleSize val="0"/>
        </c:dLbls>
        <c:gapWidth val="150"/>
        <c:axId val="429760331"/>
        <c:axId val="670920973"/>
      </c:barChart>
      <c:lineChart>
        <c:grouping val="standard"/>
        <c:varyColors val="0"/>
        <c:ser>
          <c:idx val="4"/>
          <c:order val="4"/>
          <c:tx>
            <c:strRef>
              <c:f>'Šī faila kopija Kopā'!$G$77</c:f>
              <c:strCache>
                <c:ptCount val="1"/>
                <c:pt idx="0">
                  <c:v>2024</c:v>
                </c:pt>
              </c:strCache>
            </c:strRef>
          </c:tx>
          <c:spPr>
            <a:ln w="38100" cmpd="sng">
              <a:solidFill>
                <a:srgbClr val="FF9900"/>
              </a:solidFill>
              <a:prstDash val="solid"/>
            </a:ln>
          </c:spPr>
          <c:marker>
            <c:symbol val="circle"/>
            <c:size val="10"/>
            <c:spPr>
              <a:solidFill>
                <a:srgbClr val="FF9900"/>
              </a:solidFill>
              <a:ln cmpd="sng">
                <a:solidFill>
                  <a:srgbClr val="FF9900"/>
                </a:solidFill>
                <a:prstDash val="solid"/>
              </a:ln>
            </c:spPr>
          </c:marker>
          <c:dPt>
            <c:idx val="0"/>
            <c:marker>
              <c:symbol val="none"/>
            </c:marker>
            <c:bubble3D val="0"/>
            <c:spPr>
              <a:ln>
                <a:prstDash val="solid"/>
              </a:ln>
            </c:spPr>
            <c:extLst>
              <c:ext xmlns:c16="http://schemas.microsoft.com/office/drawing/2014/chart" uri="{C3380CC4-5D6E-409C-BE32-E72D297353CC}">
                <c16:uniqueId val="{0000000D-723F-4BDD-BDDF-2C5D4BCDCD89}"/>
              </c:ext>
            </c:extLst>
          </c:dPt>
          <c:dPt>
            <c:idx val="1"/>
            <c:marker>
              <c:symbol val="none"/>
            </c:marker>
            <c:bubble3D val="0"/>
            <c:spPr>
              <a:ln>
                <a:prstDash val="solid"/>
              </a:ln>
            </c:spPr>
            <c:extLst>
              <c:ext xmlns:c16="http://schemas.microsoft.com/office/drawing/2014/chart" uri="{C3380CC4-5D6E-409C-BE32-E72D297353CC}">
                <c16:uniqueId val="{0000000F-723F-4BDD-BDDF-2C5D4BCDCD89}"/>
              </c:ext>
            </c:extLst>
          </c:dPt>
          <c:dLbls>
            <c:dLbl>
              <c:idx val="0"/>
              <c:spPr>
                <a:ln>
                  <a:prstDash val="solid"/>
                </a:ln>
              </c:spPr>
              <c:txPr>
                <a:bodyPr/>
                <a:lstStyle/>
                <a:p>
                  <a:pPr lvl="0">
                    <a:defRPr b="1">
                      <a:solidFill>
                        <a:srgbClr val="FF9900"/>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D-723F-4BDD-BDDF-2C5D4BCDCD89}"/>
                </c:ext>
              </c:extLst>
            </c:dLbl>
            <c:spPr>
              <a:noFill/>
              <a:ln>
                <a:noFill/>
                <a:prstDash val="solid"/>
              </a:ln>
            </c:spPr>
            <c:txPr>
              <a:bodyPr/>
              <a:lstStyle/>
              <a:p>
                <a:pPr lvl="0">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Kopā'!$B$78:$B$84</c:f>
              <c:strCache>
                <c:ptCount val="7"/>
                <c:pt idx="0">
                  <c:v>Ilona</c:v>
                </c:pt>
                <c:pt idx="1">
                  <c:v>Līga</c:v>
                </c:pt>
                <c:pt idx="2">
                  <c:v>Dace</c:v>
                </c:pt>
                <c:pt idx="3">
                  <c:v>Ivars</c:v>
                </c:pt>
                <c:pt idx="4">
                  <c:v>Elīna</c:v>
                </c:pt>
                <c:pt idx="5">
                  <c:v>Sintija</c:v>
                </c:pt>
                <c:pt idx="6">
                  <c:v>Linards</c:v>
                </c:pt>
              </c:strCache>
            </c:strRef>
          </c:cat>
          <c:val>
            <c:numRef>
              <c:f>'Šī faila kopija Kopā'!$G$78:$G$84</c:f>
              <c:numCache>
                <c:formatCode>General</c:formatCode>
                <c:ptCount val="7"/>
              </c:numCache>
            </c:numRef>
          </c:val>
          <c:smooth val="1"/>
          <c:extLst>
            <c:ext xmlns:c16="http://schemas.microsoft.com/office/drawing/2014/chart" uri="{C3380CC4-5D6E-409C-BE32-E72D297353CC}">
              <c16:uniqueId val="{00000010-723F-4BDD-BDDF-2C5D4BCDCD89}"/>
            </c:ext>
          </c:extLst>
        </c:ser>
        <c:dLbls>
          <c:showLegendKey val="0"/>
          <c:showVal val="0"/>
          <c:showCatName val="0"/>
          <c:showSerName val="0"/>
          <c:showPercent val="0"/>
          <c:showBubbleSize val="0"/>
        </c:dLbls>
        <c:marker val="1"/>
        <c:smooth val="0"/>
        <c:axId val="429760331"/>
        <c:axId val="670920973"/>
      </c:lineChart>
      <c:catAx>
        <c:axId val="429760331"/>
        <c:scaling>
          <c:orientation val="minMax"/>
        </c:scaling>
        <c:delete val="0"/>
        <c:axPos val="b"/>
        <c:title>
          <c:tx>
            <c:rich>
              <a:bodyPr/>
              <a:lstStyle/>
              <a:p>
                <a:pPr lvl="0">
                  <a:defRPr b="0">
                    <a:solidFill>
                      <a:srgbClr val="233A44"/>
                    </a:solidFill>
                    <a:latin typeface="+mn-lt"/>
                  </a:defRPr>
                </a:pPr>
                <a:endParaRPr lang="en-US"/>
              </a:p>
            </c:rich>
          </c:tx>
          <c:overlay val="0"/>
        </c:title>
        <c:numFmt formatCode="General" sourceLinked="1"/>
        <c:majorTickMark val="none"/>
        <c:minorTickMark val="none"/>
        <c:tickLblPos val="nextTo"/>
        <c:txPr>
          <a:bodyPr/>
          <a:lstStyle/>
          <a:p>
            <a:pPr lvl="0">
              <a:defRPr b="0">
                <a:solidFill>
                  <a:srgbClr val="233A44"/>
                </a:solidFill>
                <a:latin typeface="+mn-lt"/>
              </a:defRPr>
            </a:pPr>
            <a:endParaRPr lang="en-US"/>
          </a:p>
        </c:txPr>
        <c:crossAx val="670920973"/>
        <c:crosses val="autoZero"/>
        <c:auto val="1"/>
        <c:lblAlgn val="ctr"/>
        <c:lblOffset val="100"/>
        <c:noMultiLvlLbl val="1"/>
      </c:catAx>
      <c:valAx>
        <c:axId val="670920973"/>
        <c:scaling>
          <c:orientation val="minMax"/>
        </c:scaling>
        <c:delete val="0"/>
        <c:axPos val="l"/>
        <c:majorGridlines>
          <c:spPr>
            <a:ln>
              <a:solidFill>
                <a:srgbClr val="B7B7B7"/>
              </a:solidFill>
              <a:prstDash val="solid"/>
            </a:ln>
          </c:spPr>
        </c:majorGridlines>
        <c:minorGridlines>
          <c:spPr>
            <a:ln>
              <a:solidFill>
                <a:srgbClr val="CCCCCC"/>
              </a:solidFill>
              <a:prstDash val="solid"/>
            </a:ln>
          </c:spPr>
        </c:minorGridlines>
        <c:title>
          <c:tx>
            <c:rich>
              <a:bodyPr/>
              <a:lstStyle/>
              <a:p>
                <a:pPr lvl="0">
                  <a:defRPr b="0">
                    <a:solidFill>
                      <a:srgbClr val="233A44"/>
                    </a:solidFill>
                    <a:latin typeface="+mn-lt"/>
                  </a:defRPr>
                </a:pPr>
                <a:endParaRPr lang="en-US"/>
              </a:p>
            </c:rich>
          </c:tx>
          <c:overlay val="0"/>
        </c:title>
        <c:numFmt formatCode="General" sourceLinked="1"/>
        <c:majorTickMark val="none"/>
        <c:minorTickMark val="none"/>
        <c:tickLblPos val="nextTo"/>
        <c:spPr>
          <a:ln>
            <a:prstDash val="solid"/>
          </a:ln>
        </c:spPr>
        <c:txPr>
          <a:bodyPr/>
          <a:lstStyle/>
          <a:p>
            <a:pPr lvl="0">
              <a:defRPr b="0">
                <a:solidFill>
                  <a:srgbClr val="233A44"/>
                </a:solidFill>
                <a:latin typeface="+mn-lt"/>
              </a:defRPr>
            </a:pPr>
            <a:endParaRPr lang="en-US"/>
          </a:p>
        </c:txPr>
        <c:crossAx val="429760331"/>
        <c:crosses val="autoZero"/>
        <c:crossBetween val="between"/>
      </c:valAx>
    </c:plotArea>
    <c:legend>
      <c:legendPos val="b"/>
      <c:overlay val="0"/>
      <c:txPr>
        <a:bodyPr/>
        <a:lstStyle/>
        <a:p>
          <a:pPr lvl="0">
            <a:defRPr b="0">
              <a:solidFill>
                <a:srgbClr val="394E57"/>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1"/>
  <c:style val="2"/>
  <c:chart>
    <c:title>
      <c:tx>
        <c:rich>
          <a:bodyPr/>
          <a:lstStyle/>
          <a:p>
            <a:pPr lvl="0">
              <a:defRPr b="0">
                <a:solidFill>
                  <a:srgbClr val="88959A"/>
                </a:solidFill>
                <a:latin typeface="+mn-lt"/>
              </a:defRPr>
            </a:pPr>
            <a:r>
              <a:rPr lang="lv-LV" b="0">
                <a:solidFill>
                  <a:srgbClr val="88959A"/>
                </a:solidFill>
                <a:latin typeface="+mn-lt"/>
              </a:rPr>
              <a:t>telefoncentrāles, saņemto vēstuļu un e-pastu skaits pa mēnešiem</a:t>
            </a:r>
          </a:p>
        </c:rich>
      </c:tx>
      <c:overlay val="0"/>
    </c:title>
    <c:autoTitleDeleted val="0"/>
    <c:plotArea>
      <c:layout/>
      <c:lineChart>
        <c:grouping val="standard"/>
        <c:varyColors val="1"/>
        <c:ser>
          <c:idx val="0"/>
          <c:order val="0"/>
          <c:tx>
            <c:strRef>
              <c:f>STATISTIKA!$AR$2</c:f>
              <c:strCache>
                <c:ptCount val="1"/>
                <c:pt idx="0">
                  <c:v>KOPĀ'23</c:v>
                </c:pt>
              </c:strCache>
            </c:strRef>
          </c:tx>
          <c:spPr>
            <a:ln cmpd="sng">
              <a:solidFill>
                <a:srgbClr val="00796B"/>
              </a:solidFill>
              <a:prstDash val="solid"/>
            </a:ln>
          </c:spPr>
          <c:marker>
            <c:symbol val="circle"/>
            <c:size val="10"/>
            <c:spPr>
              <a:solidFill>
                <a:srgbClr val="00796B"/>
              </a:solidFill>
              <a:ln cmpd="sng">
                <a:solidFill>
                  <a:srgbClr val="00796B"/>
                </a:solidFill>
                <a:prstDash val="solid"/>
              </a:ln>
            </c:spPr>
          </c:marker>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STATISTIKA!$AR$3:$AR$14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1"/>
          <c:extLst>
            <c:ext xmlns:c16="http://schemas.microsoft.com/office/drawing/2014/chart" uri="{C3380CC4-5D6E-409C-BE32-E72D297353CC}">
              <c16:uniqueId val="{00000000-F5D7-4C77-AE07-4A77B2CD3DC4}"/>
            </c:ext>
          </c:extLst>
        </c:ser>
        <c:ser>
          <c:idx val="1"/>
          <c:order val="1"/>
          <c:tx>
            <c:strRef>
              <c:f>STATISTIKA!$AS$2</c:f>
              <c:strCache>
                <c:ptCount val="1"/>
                <c:pt idx="0">
                  <c:v>Tel.c.'23</c:v>
                </c:pt>
              </c:strCache>
            </c:strRef>
          </c:tx>
          <c:spPr>
            <a:ln w="38100" cmpd="sng">
              <a:solidFill>
                <a:schemeClr val="accent1"/>
              </a:solidFill>
              <a:prstDash val="dashDot"/>
            </a:ln>
          </c:spPr>
          <c:marker>
            <c:symbol val="circle"/>
            <c:size val="10"/>
            <c:spPr>
              <a:solidFill>
                <a:schemeClr val="accent1"/>
              </a:solidFill>
              <a:ln cmpd="sng">
                <a:solidFill>
                  <a:schemeClr val="accent1"/>
                </a:solidFill>
                <a:prstDash val="solid"/>
              </a:ln>
            </c:spPr>
          </c:marker>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STATISTIKA!$AS$3:$AS$14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1"/>
          <c:extLst>
            <c:ext xmlns:c16="http://schemas.microsoft.com/office/drawing/2014/chart" uri="{C3380CC4-5D6E-409C-BE32-E72D297353CC}">
              <c16:uniqueId val="{00000001-F5D7-4C77-AE07-4A77B2CD3DC4}"/>
            </c:ext>
          </c:extLst>
        </c:ser>
        <c:ser>
          <c:idx val="2"/>
          <c:order val="2"/>
          <c:tx>
            <c:strRef>
              <c:f>STATISTIKA!$AN$2</c:f>
              <c:strCache>
                <c:ptCount val="1"/>
                <c:pt idx="0">
                  <c:v>KOPĀ'22</c:v>
                </c:pt>
              </c:strCache>
            </c:strRef>
          </c:tx>
          <c:spPr>
            <a:ln cmpd="sng">
              <a:solidFill>
                <a:srgbClr val="3D4594"/>
              </a:solidFill>
              <a:prstDash val="solid"/>
            </a:ln>
          </c:spPr>
          <c:marker>
            <c:symbol val="circle"/>
            <c:size val="10"/>
            <c:spPr>
              <a:solidFill>
                <a:srgbClr val="3D4594"/>
              </a:solidFill>
              <a:ln cmpd="sng">
                <a:solidFill>
                  <a:srgbClr val="3D4594"/>
                </a:solidFill>
                <a:prstDash val="solid"/>
              </a:ln>
            </c:spPr>
          </c:marker>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STATISTIKA!$AN$3:$AN$14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1"/>
          <c:extLst>
            <c:ext xmlns:c16="http://schemas.microsoft.com/office/drawing/2014/chart" uri="{C3380CC4-5D6E-409C-BE32-E72D297353CC}">
              <c16:uniqueId val="{00000002-F5D7-4C77-AE07-4A77B2CD3DC4}"/>
            </c:ext>
          </c:extLst>
        </c:ser>
        <c:ser>
          <c:idx val="3"/>
          <c:order val="3"/>
          <c:tx>
            <c:strRef>
              <c:f>STATISTIKA!$AO$2</c:f>
              <c:strCache>
                <c:ptCount val="1"/>
                <c:pt idx="0">
                  <c:v>Tel.c.'22</c:v>
                </c:pt>
              </c:strCache>
            </c:strRef>
          </c:tx>
          <c:spPr>
            <a:ln w="38100" cmpd="sng">
              <a:solidFill>
                <a:srgbClr val="3D4594"/>
              </a:solidFill>
              <a:prstDash val="dashDot"/>
            </a:ln>
          </c:spPr>
          <c:marker>
            <c:symbol val="circle"/>
            <c:size val="10"/>
            <c:spPr>
              <a:solidFill>
                <a:srgbClr val="3D4594"/>
              </a:solidFill>
              <a:ln cmpd="sng">
                <a:solidFill>
                  <a:srgbClr val="3D4594"/>
                </a:solidFill>
                <a:prstDash val="solid"/>
              </a:ln>
            </c:spPr>
          </c:marker>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STATISTIKA!$AO$3:$AO$14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1"/>
          <c:extLst>
            <c:ext xmlns:c16="http://schemas.microsoft.com/office/drawing/2014/chart" uri="{C3380CC4-5D6E-409C-BE32-E72D297353CC}">
              <c16:uniqueId val="{00000003-F5D7-4C77-AE07-4A77B2CD3DC4}"/>
            </c:ext>
          </c:extLst>
        </c:ser>
        <c:ser>
          <c:idx val="4"/>
          <c:order val="4"/>
          <c:tx>
            <c:strRef>
              <c:f>STATISTIKA!$AJ$2</c:f>
              <c:strCache>
                <c:ptCount val="1"/>
                <c:pt idx="0">
                  <c:v>KOPĀ'21</c:v>
                </c:pt>
              </c:strCache>
            </c:strRef>
          </c:tx>
          <c:spPr>
            <a:ln cmpd="sng">
              <a:solidFill>
                <a:srgbClr val="C53929"/>
              </a:solidFill>
              <a:prstDash val="solid"/>
            </a:ln>
          </c:spPr>
          <c:marker>
            <c:symbol val="circle"/>
            <c:size val="10"/>
            <c:spPr>
              <a:solidFill>
                <a:srgbClr val="C53929"/>
              </a:solidFill>
              <a:ln cmpd="sng">
                <a:solidFill>
                  <a:srgbClr val="C53929"/>
                </a:solidFill>
                <a:prstDash val="solid"/>
              </a:ln>
            </c:spPr>
          </c:marker>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STATISTIKA!$AJ$3:$AJ$14</c:f>
              <c:numCache>
                <c:formatCode>General</c:formatCode>
                <c:ptCount val="12"/>
                <c:pt idx="0">
                  <c:v>103</c:v>
                </c:pt>
                <c:pt idx="1">
                  <c:v>98</c:v>
                </c:pt>
                <c:pt idx="2">
                  <c:v>109</c:v>
                </c:pt>
                <c:pt idx="3">
                  <c:v>84</c:v>
                </c:pt>
                <c:pt idx="4">
                  <c:v>78</c:v>
                </c:pt>
                <c:pt idx="5">
                  <c:v>82</c:v>
                </c:pt>
                <c:pt idx="6">
                  <c:v>93</c:v>
                </c:pt>
                <c:pt idx="7">
                  <c:v>82</c:v>
                </c:pt>
                <c:pt idx="8">
                  <c:v>92</c:v>
                </c:pt>
                <c:pt idx="9">
                  <c:v>83</c:v>
                </c:pt>
                <c:pt idx="10">
                  <c:v>73</c:v>
                </c:pt>
                <c:pt idx="11">
                  <c:v>63</c:v>
                </c:pt>
              </c:numCache>
            </c:numRef>
          </c:val>
          <c:smooth val="1"/>
          <c:extLst>
            <c:ext xmlns:c16="http://schemas.microsoft.com/office/drawing/2014/chart" uri="{C3380CC4-5D6E-409C-BE32-E72D297353CC}">
              <c16:uniqueId val="{00000004-F5D7-4C77-AE07-4A77B2CD3DC4}"/>
            </c:ext>
          </c:extLst>
        </c:ser>
        <c:ser>
          <c:idx val="5"/>
          <c:order val="5"/>
          <c:tx>
            <c:strRef>
              <c:f>STATISTIKA!$AK$2</c:f>
              <c:strCache>
                <c:ptCount val="1"/>
                <c:pt idx="0">
                  <c:v>Tel.c.'21</c:v>
                </c:pt>
              </c:strCache>
            </c:strRef>
          </c:tx>
          <c:spPr>
            <a:ln cmpd="sng">
              <a:solidFill>
                <a:srgbClr val="C53929"/>
              </a:solidFill>
              <a:prstDash val="dashDot"/>
            </a:ln>
          </c:spPr>
          <c:marker>
            <c:symbol val="circle"/>
            <c:size val="10"/>
            <c:spPr>
              <a:solidFill>
                <a:srgbClr val="C53929"/>
              </a:solidFill>
              <a:ln cmpd="sng">
                <a:solidFill>
                  <a:srgbClr val="C53929"/>
                </a:solidFill>
                <a:prstDash val="solid"/>
              </a:ln>
            </c:spPr>
          </c:marker>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STATISTIKA!$AK$3:$AK$14</c:f>
              <c:numCache>
                <c:formatCode>General</c:formatCode>
                <c:ptCount val="12"/>
                <c:pt idx="0">
                  <c:v>0</c:v>
                </c:pt>
                <c:pt idx="1">
                  <c:v>0</c:v>
                </c:pt>
                <c:pt idx="2">
                  <c:v>0</c:v>
                </c:pt>
                <c:pt idx="3">
                  <c:v>401</c:v>
                </c:pt>
                <c:pt idx="4">
                  <c:v>313</c:v>
                </c:pt>
                <c:pt idx="5">
                  <c:v>347</c:v>
                </c:pt>
                <c:pt idx="6">
                  <c:v>403</c:v>
                </c:pt>
                <c:pt idx="7">
                  <c:v>370</c:v>
                </c:pt>
                <c:pt idx="8">
                  <c:v>417</c:v>
                </c:pt>
                <c:pt idx="9">
                  <c:v>357</c:v>
                </c:pt>
                <c:pt idx="10">
                  <c:v>302</c:v>
                </c:pt>
                <c:pt idx="11">
                  <c:v>277</c:v>
                </c:pt>
              </c:numCache>
            </c:numRef>
          </c:val>
          <c:smooth val="1"/>
          <c:extLst>
            <c:ext xmlns:c16="http://schemas.microsoft.com/office/drawing/2014/chart" uri="{C3380CC4-5D6E-409C-BE32-E72D297353CC}">
              <c16:uniqueId val="{00000005-F5D7-4C77-AE07-4A77B2CD3DC4}"/>
            </c:ext>
          </c:extLst>
        </c:ser>
        <c:dLbls>
          <c:showLegendKey val="0"/>
          <c:showVal val="0"/>
          <c:showCatName val="0"/>
          <c:showSerName val="0"/>
          <c:showPercent val="0"/>
          <c:showBubbleSize val="0"/>
        </c:dLbls>
        <c:marker val="1"/>
        <c:smooth val="0"/>
        <c:axId val="316015697"/>
        <c:axId val="221964444"/>
      </c:lineChart>
      <c:catAx>
        <c:axId val="316015697"/>
        <c:scaling>
          <c:orientation val="minMax"/>
        </c:scaling>
        <c:delete val="0"/>
        <c:axPos val="b"/>
        <c:title>
          <c:tx>
            <c:rich>
              <a:bodyPr/>
              <a:lstStyle/>
              <a:p>
                <a:pPr lvl="0">
                  <a:defRPr b="0">
                    <a:solidFill>
                      <a:srgbClr val="233A44"/>
                    </a:solidFill>
                    <a:latin typeface="+mn-lt"/>
                  </a:defRPr>
                </a:pPr>
                <a:endParaRPr lang="en-US"/>
              </a:p>
            </c:rich>
          </c:tx>
          <c:overlay val="0"/>
        </c:title>
        <c:numFmt formatCode="General" sourceLinked="1"/>
        <c:majorTickMark val="none"/>
        <c:minorTickMark val="none"/>
        <c:tickLblPos val="nextTo"/>
        <c:txPr>
          <a:bodyPr/>
          <a:lstStyle/>
          <a:p>
            <a:pPr lvl="0">
              <a:defRPr b="0">
                <a:solidFill>
                  <a:srgbClr val="233A44"/>
                </a:solidFill>
                <a:latin typeface="+mn-lt"/>
              </a:defRPr>
            </a:pPr>
            <a:endParaRPr lang="en-US"/>
          </a:p>
        </c:txPr>
        <c:crossAx val="221964444"/>
        <c:crosses val="autoZero"/>
        <c:auto val="1"/>
        <c:lblAlgn val="ctr"/>
        <c:lblOffset val="100"/>
        <c:noMultiLvlLbl val="1"/>
      </c:catAx>
      <c:valAx>
        <c:axId val="221964444"/>
        <c:scaling>
          <c:orientation val="minMax"/>
        </c:scaling>
        <c:delete val="0"/>
        <c:axPos val="l"/>
        <c:majorGridlines>
          <c:spPr>
            <a:ln>
              <a:solidFill>
                <a:srgbClr val="B7B7B7"/>
              </a:solidFill>
              <a:prstDash val="solid"/>
            </a:ln>
          </c:spPr>
        </c:majorGridlines>
        <c:minorGridlines>
          <c:spPr>
            <a:ln>
              <a:solidFill>
                <a:srgbClr val="CCCCCC"/>
              </a:solidFill>
              <a:prstDash val="solid"/>
            </a:ln>
          </c:spPr>
        </c:minorGridlines>
        <c:title>
          <c:tx>
            <c:rich>
              <a:bodyPr/>
              <a:lstStyle/>
              <a:p>
                <a:pPr lvl="0">
                  <a:defRPr b="0">
                    <a:solidFill>
                      <a:srgbClr val="233A44"/>
                    </a:solidFill>
                    <a:latin typeface="+mn-lt"/>
                  </a:defRPr>
                </a:pPr>
                <a:endParaRPr lang="en-US"/>
              </a:p>
            </c:rich>
          </c:tx>
          <c:overlay val="0"/>
        </c:title>
        <c:numFmt formatCode="General" sourceLinked="1"/>
        <c:majorTickMark val="none"/>
        <c:minorTickMark val="none"/>
        <c:tickLblPos val="nextTo"/>
        <c:spPr>
          <a:ln>
            <a:prstDash val="solid"/>
          </a:ln>
        </c:spPr>
        <c:txPr>
          <a:bodyPr/>
          <a:lstStyle/>
          <a:p>
            <a:pPr lvl="0">
              <a:defRPr b="0">
                <a:solidFill>
                  <a:srgbClr val="233A44"/>
                </a:solidFill>
                <a:latin typeface="+mn-lt"/>
              </a:defRPr>
            </a:pPr>
            <a:endParaRPr lang="en-US"/>
          </a:p>
        </c:txPr>
        <c:crossAx val="316015697"/>
        <c:crosses val="autoZero"/>
        <c:crossBetween val="between"/>
      </c:valAx>
    </c:plotArea>
    <c:legend>
      <c:legendPos val="t"/>
      <c:overlay val="0"/>
      <c:txPr>
        <a:bodyPr/>
        <a:lstStyle/>
        <a:p>
          <a:pPr lvl="0">
            <a:defRPr b="0">
              <a:solidFill>
                <a:srgbClr val="394E57"/>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1"/>
  <c:style val="2"/>
  <c:chart>
    <c:title>
      <c:tx>
        <c:rich>
          <a:bodyPr/>
          <a:lstStyle/>
          <a:p>
            <a:pPr lvl="0">
              <a:defRPr b="0">
                <a:solidFill>
                  <a:srgbClr val="88959A"/>
                </a:solidFill>
                <a:latin typeface="+mn-lt"/>
              </a:defRPr>
            </a:pPr>
            <a:r>
              <a:rPr lang="en-US" b="0">
                <a:solidFill>
                  <a:srgbClr val="88959A"/>
                </a:solidFill>
                <a:latin typeface="+mn-lt"/>
              </a:rPr>
              <a:t>nosūtītās vēstules pa mēnešiem</a:t>
            </a:r>
          </a:p>
        </c:rich>
      </c:tx>
      <c:overlay val="0"/>
    </c:title>
    <c:autoTitleDeleted val="0"/>
    <c:plotArea>
      <c:layout/>
      <c:barChart>
        <c:barDir val="col"/>
        <c:grouping val="stacked"/>
        <c:varyColors val="1"/>
        <c:ser>
          <c:idx val="0"/>
          <c:order val="0"/>
          <c:tx>
            <c:strRef>
              <c:f>'Šī faila kopija Kopā'!$C$429</c:f>
              <c:strCache>
                <c:ptCount val="1"/>
                <c:pt idx="0">
                  <c:v>Elīna</c:v>
                </c:pt>
              </c:strCache>
            </c:strRef>
          </c:tx>
          <c:spPr>
            <a:solidFill>
              <a:srgbClr val="00796B"/>
            </a:solidFill>
            <a:ln cmpd="sng">
              <a:solidFill>
                <a:srgbClr val="008000"/>
              </a:solidFill>
              <a:prstDash val="solid"/>
            </a:ln>
          </c:spPr>
          <c:invertIfNegative val="1"/>
          <c:dPt>
            <c:idx val="0"/>
            <c:invertIfNegative val="1"/>
            <c:bubble3D val="0"/>
            <c:spPr>
              <a:ln>
                <a:prstDash val="solid"/>
              </a:ln>
            </c:spPr>
            <c:extLst>
              <c:ext xmlns:c16="http://schemas.microsoft.com/office/drawing/2014/chart" uri="{C3380CC4-5D6E-409C-BE32-E72D297353CC}">
                <c16:uniqueId val="{00000001-2A1F-4B60-8733-BEBD1DBB72EA}"/>
              </c:ext>
            </c:extLst>
          </c:dPt>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Kopā'!$B$430:$B$453</c:f>
              <c:strCache>
                <c:ptCount val="24"/>
                <c:pt idx="0">
                  <c:v>jan'22</c:v>
                </c:pt>
                <c:pt idx="1">
                  <c:v>feb'22</c:v>
                </c:pt>
                <c:pt idx="2">
                  <c:v>mar'22</c:v>
                </c:pt>
                <c:pt idx="3">
                  <c:v>apr'22</c:v>
                </c:pt>
                <c:pt idx="4">
                  <c:v>mai'22</c:v>
                </c:pt>
                <c:pt idx="5">
                  <c:v>jun'22</c:v>
                </c:pt>
                <c:pt idx="6">
                  <c:v>jul"22</c:v>
                </c:pt>
                <c:pt idx="7">
                  <c:v>aug'22</c:v>
                </c:pt>
                <c:pt idx="8">
                  <c:v>sept'22</c:v>
                </c:pt>
                <c:pt idx="9">
                  <c:v>okt'22</c:v>
                </c:pt>
                <c:pt idx="10">
                  <c:v>nov'22</c:v>
                </c:pt>
                <c:pt idx="11">
                  <c:v>dec'22</c:v>
                </c:pt>
                <c:pt idx="12">
                  <c:v>jan'23</c:v>
                </c:pt>
                <c:pt idx="13">
                  <c:v>feb'23</c:v>
                </c:pt>
                <c:pt idx="14">
                  <c:v>mar'23</c:v>
                </c:pt>
                <c:pt idx="15">
                  <c:v>apr'23</c:v>
                </c:pt>
                <c:pt idx="16">
                  <c:v>mai'23</c:v>
                </c:pt>
                <c:pt idx="17">
                  <c:v>jun'23</c:v>
                </c:pt>
                <c:pt idx="18">
                  <c:v>jul"23</c:v>
                </c:pt>
                <c:pt idx="19">
                  <c:v>aug'23</c:v>
                </c:pt>
                <c:pt idx="20">
                  <c:v>sept'23</c:v>
                </c:pt>
                <c:pt idx="21">
                  <c:v>okt'23</c:v>
                </c:pt>
                <c:pt idx="22">
                  <c:v>nov'23</c:v>
                </c:pt>
                <c:pt idx="23">
                  <c:v>dec'23</c:v>
                </c:pt>
              </c:strCache>
            </c:strRef>
          </c:cat>
          <c:val>
            <c:numRef>
              <c:f>'Šī faila kopija Kopā'!$C$430:$C$453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8000"/>
                    </a:solidFill>
                    <a:prstDash val="solid"/>
                  </a:ln>
                </c14:spPr>
              </c14:invertSolidFillFmt>
            </c:ext>
            <c:ext xmlns:c16="http://schemas.microsoft.com/office/drawing/2014/chart" uri="{C3380CC4-5D6E-409C-BE32-E72D297353CC}">
              <c16:uniqueId val="{00000002-2A1F-4B60-8733-BEBD1DBB72EA}"/>
            </c:ext>
          </c:extLst>
        </c:ser>
        <c:ser>
          <c:idx val="1"/>
          <c:order val="1"/>
          <c:tx>
            <c:strRef>
              <c:f>'Šī faila kopija Kopā'!$D$429</c:f>
              <c:strCache>
                <c:ptCount val="1"/>
                <c:pt idx="0">
                  <c:v>Līga</c:v>
                </c:pt>
              </c:strCache>
            </c:strRef>
          </c:tx>
          <c:spPr>
            <a:solidFill>
              <a:srgbClr val="7030A0"/>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Kopā'!$B$430:$B$453</c:f>
              <c:strCache>
                <c:ptCount val="24"/>
                <c:pt idx="0">
                  <c:v>jan'22</c:v>
                </c:pt>
                <c:pt idx="1">
                  <c:v>feb'22</c:v>
                </c:pt>
                <c:pt idx="2">
                  <c:v>mar'22</c:v>
                </c:pt>
                <c:pt idx="3">
                  <c:v>apr'22</c:v>
                </c:pt>
                <c:pt idx="4">
                  <c:v>mai'22</c:v>
                </c:pt>
                <c:pt idx="5">
                  <c:v>jun'22</c:v>
                </c:pt>
                <c:pt idx="6">
                  <c:v>jul"22</c:v>
                </c:pt>
                <c:pt idx="7">
                  <c:v>aug'22</c:v>
                </c:pt>
                <c:pt idx="8">
                  <c:v>sept'22</c:v>
                </c:pt>
                <c:pt idx="9">
                  <c:v>okt'22</c:v>
                </c:pt>
                <c:pt idx="10">
                  <c:v>nov'22</c:v>
                </c:pt>
                <c:pt idx="11">
                  <c:v>dec'22</c:v>
                </c:pt>
                <c:pt idx="12">
                  <c:v>jan'23</c:v>
                </c:pt>
                <c:pt idx="13">
                  <c:v>feb'23</c:v>
                </c:pt>
                <c:pt idx="14">
                  <c:v>mar'23</c:v>
                </c:pt>
                <c:pt idx="15">
                  <c:v>apr'23</c:v>
                </c:pt>
                <c:pt idx="16">
                  <c:v>mai'23</c:v>
                </c:pt>
                <c:pt idx="17">
                  <c:v>jun'23</c:v>
                </c:pt>
                <c:pt idx="18">
                  <c:v>jul"23</c:v>
                </c:pt>
                <c:pt idx="19">
                  <c:v>aug'23</c:v>
                </c:pt>
                <c:pt idx="20">
                  <c:v>sept'23</c:v>
                </c:pt>
                <c:pt idx="21">
                  <c:v>okt'23</c:v>
                </c:pt>
                <c:pt idx="22">
                  <c:v>nov'23</c:v>
                </c:pt>
                <c:pt idx="23">
                  <c:v>dec'23</c:v>
                </c:pt>
              </c:strCache>
            </c:strRef>
          </c:cat>
          <c:val>
            <c:numRef>
              <c:f>'Šī faila kopija Kopā'!$D$430:$D$453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3-2A1F-4B60-8733-BEBD1DBB72EA}"/>
            </c:ext>
          </c:extLst>
        </c:ser>
        <c:ser>
          <c:idx val="2"/>
          <c:order val="2"/>
          <c:tx>
            <c:strRef>
              <c:f>'Šī faila kopija Kopā'!$E$429</c:f>
              <c:strCache>
                <c:ptCount val="1"/>
                <c:pt idx="0">
                  <c:v>Ilona</c:v>
                </c:pt>
              </c:strCache>
            </c:strRef>
          </c:tx>
          <c:spPr>
            <a:solidFill>
              <a:srgbClr val="00435E"/>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Kopā'!$B$430:$B$453</c:f>
              <c:strCache>
                <c:ptCount val="24"/>
                <c:pt idx="0">
                  <c:v>jan'22</c:v>
                </c:pt>
                <c:pt idx="1">
                  <c:v>feb'22</c:v>
                </c:pt>
                <c:pt idx="2">
                  <c:v>mar'22</c:v>
                </c:pt>
                <c:pt idx="3">
                  <c:v>apr'22</c:v>
                </c:pt>
                <c:pt idx="4">
                  <c:v>mai'22</c:v>
                </c:pt>
                <c:pt idx="5">
                  <c:v>jun'22</c:v>
                </c:pt>
                <c:pt idx="6">
                  <c:v>jul"22</c:v>
                </c:pt>
                <c:pt idx="7">
                  <c:v>aug'22</c:v>
                </c:pt>
                <c:pt idx="8">
                  <c:v>sept'22</c:v>
                </c:pt>
                <c:pt idx="9">
                  <c:v>okt'22</c:v>
                </c:pt>
                <c:pt idx="10">
                  <c:v>nov'22</c:v>
                </c:pt>
                <c:pt idx="11">
                  <c:v>dec'22</c:v>
                </c:pt>
                <c:pt idx="12">
                  <c:v>jan'23</c:v>
                </c:pt>
                <c:pt idx="13">
                  <c:v>feb'23</c:v>
                </c:pt>
                <c:pt idx="14">
                  <c:v>mar'23</c:v>
                </c:pt>
                <c:pt idx="15">
                  <c:v>apr'23</c:v>
                </c:pt>
                <c:pt idx="16">
                  <c:v>mai'23</c:v>
                </c:pt>
                <c:pt idx="17">
                  <c:v>jun'23</c:v>
                </c:pt>
                <c:pt idx="18">
                  <c:v>jul"23</c:v>
                </c:pt>
                <c:pt idx="19">
                  <c:v>aug'23</c:v>
                </c:pt>
                <c:pt idx="20">
                  <c:v>sept'23</c:v>
                </c:pt>
                <c:pt idx="21">
                  <c:v>okt'23</c:v>
                </c:pt>
                <c:pt idx="22">
                  <c:v>nov'23</c:v>
                </c:pt>
                <c:pt idx="23">
                  <c:v>dec'23</c:v>
                </c:pt>
              </c:strCache>
            </c:strRef>
          </c:cat>
          <c:val>
            <c:numRef>
              <c:f>'Šī faila kopija Kopā'!$E$430:$E$453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4-2A1F-4B60-8733-BEBD1DBB72EA}"/>
            </c:ext>
          </c:extLst>
        </c:ser>
        <c:ser>
          <c:idx val="3"/>
          <c:order val="3"/>
          <c:tx>
            <c:strRef>
              <c:f>'Šī faila kopija Kopā'!$F$429</c:f>
              <c:strCache>
                <c:ptCount val="1"/>
                <c:pt idx="0">
                  <c:v>Ivars</c:v>
                </c:pt>
              </c:strCache>
            </c:strRef>
          </c:tx>
          <c:spPr>
            <a:solidFill>
              <a:srgbClr val="FF5500"/>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Kopā'!$B$430:$B$453</c:f>
              <c:strCache>
                <c:ptCount val="24"/>
                <c:pt idx="0">
                  <c:v>jan'22</c:v>
                </c:pt>
                <c:pt idx="1">
                  <c:v>feb'22</c:v>
                </c:pt>
                <c:pt idx="2">
                  <c:v>mar'22</c:v>
                </c:pt>
                <c:pt idx="3">
                  <c:v>apr'22</c:v>
                </c:pt>
                <c:pt idx="4">
                  <c:v>mai'22</c:v>
                </c:pt>
                <c:pt idx="5">
                  <c:v>jun'22</c:v>
                </c:pt>
                <c:pt idx="6">
                  <c:v>jul"22</c:v>
                </c:pt>
                <c:pt idx="7">
                  <c:v>aug'22</c:v>
                </c:pt>
                <c:pt idx="8">
                  <c:v>sept'22</c:v>
                </c:pt>
                <c:pt idx="9">
                  <c:v>okt'22</c:v>
                </c:pt>
                <c:pt idx="10">
                  <c:v>nov'22</c:v>
                </c:pt>
                <c:pt idx="11">
                  <c:v>dec'22</c:v>
                </c:pt>
                <c:pt idx="12">
                  <c:v>jan'23</c:v>
                </c:pt>
                <c:pt idx="13">
                  <c:v>feb'23</c:v>
                </c:pt>
                <c:pt idx="14">
                  <c:v>mar'23</c:v>
                </c:pt>
                <c:pt idx="15">
                  <c:v>apr'23</c:v>
                </c:pt>
                <c:pt idx="16">
                  <c:v>mai'23</c:v>
                </c:pt>
                <c:pt idx="17">
                  <c:v>jun'23</c:v>
                </c:pt>
                <c:pt idx="18">
                  <c:v>jul"23</c:v>
                </c:pt>
                <c:pt idx="19">
                  <c:v>aug'23</c:v>
                </c:pt>
                <c:pt idx="20">
                  <c:v>sept'23</c:v>
                </c:pt>
                <c:pt idx="21">
                  <c:v>okt'23</c:v>
                </c:pt>
                <c:pt idx="22">
                  <c:v>nov'23</c:v>
                </c:pt>
                <c:pt idx="23">
                  <c:v>dec'23</c:v>
                </c:pt>
              </c:strCache>
            </c:strRef>
          </c:cat>
          <c:val>
            <c:numRef>
              <c:f>'Šī faila kopija Kopā'!$F$430:$F$453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5-2A1F-4B60-8733-BEBD1DBB72EA}"/>
            </c:ext>
          </c:extLst>
        </c:ser>
        <c:ser>
          <c:idx val="4"/>
          <c:order val="4"/>
          <c:tx>
            <c:strRef>
              <c:f>'Šī faila kopija Kopā'!$G$429</c:f>
              <c:strCache>
                <c:ptCount val="1"/>
                <c:pt idx="0">
                  <c:v>Dace</c:v>
                </c:pt>
              </c:strCache>
            </c:strRef>
          </c:tx>
          <c:spPr>
            <a:solidFill>
              <a:srgbClr val="E7BB63"/>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Kopā'!$B$430:$B$453</c:f>
              <c:strCache>
                <c:ptCount val="24"/>
                <c:pt idx="0">
                  <c:v>jan'22</c:v>
                </c:pt>
                <c:pt idx="1">
                  <c:v>feb'22</c:v>
                </c:pt>
                <c:pt idx="2">
                  <c:v>mar'22</c:v>
                </c:pt>
                <c:pt idx="3">
                  <c:v>apr'22</c:v>
                </c:pt>
                <c:pt idx="4">
                  <c:v>mai'22</c:v>
                </c:pt>
                <c:pt idx="5">
                  <c:v>jun'22</c:v>
                </c:pt>
                <c:pt idx="6">
                  <c:v>jul"22</c:v>
                </c:pt>
                <c:pt idx="7">
                  <c:v>aug'22</c:v>
                </c:pt>
                <c:pt idx="8">
                  <c:v>sept'22</c:v>
                </c:pt>
                <c:pt idx="9">
                  <c:v>okt'22</c:v>
                </c:pt>
                <c:pt idx="10">
                  <c:v>nov'22</c:v>
                </c:pt>
                <c:pt idx="11">
                  <c:v>dec'22</c:v>
                </c:pt>
                <c:pt idx="12">
                  <c:v>jan'23</c:v>
                </c:pt>
                <c:pt idx="13">
                  <c:v>feb'23</c:v>
                </c:pt>
                <c:pt idx="14">
                  <c:v>mar'23</c:v>
                </c:pt>
                <c:pt idx="15">
                  <c:v>apr'23</c:v>
                </c:pt>
                <c:pt idx="16">
                  <c:v>mai'23</c:v>
                </c:pt>
                <c:pt idx="17">
                  <c:v>jun'23</c:v>
                </c:pt>
                <c:pt idx="18">
                  <c:v>jul"23</c:v>
                </c:pt>
                <c:pt idx="19">
                  <c:v>aug'23</c:v>
                </c:pt>
                <c:pt idx="20">
                  <c:v>sept'23</c:v>
                </c:pt>
                <c:pt idx="21">
                  <c:v>okt'23</c:v>
                </c:pt>
                <c:pt idx="22">
                  <c:v>nov'23</c:v>
                </c:pt>
                <c:pt idx="23">
                  <c:v>dec'23</c:v>
                </c:pt>
              </c:strCache>
            </c:strRef>
          </c:cat>
          <c:val>
            <c:numRef>
              <c:f>'Šī faila kopija Kopā'!$G$430:$G$453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6-2A1F-4B60-8733-BEBD1DBB72EA}"/>
            </c:ext>
          </c:extLst>
        </c:ser>
        <c:ser>
          <c:idx val="5"/>
          <c:order val="5"/>
          <c:tx>
            <c:strRef>
              <c:f>'Šī faila kopija Kopā'!$H$429</c:f>
              <c:strCache>
                <c:ptCount val="1"/>
              </c:strCache>
            </c:strRef>
          </c:tx>
          <c:spPr>
            <a:solidFill>
              <a:srgbClr val="144CF5"/>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Kopā'!$B$430:$B$453</c:f>
              <c:strCache>
                <c:ptCount val="24"/>
                <c:pt idx="0">
                  <c:v>jan'22</c:v>
                </c:pt>
                <c:pt idx="1">
                  <c:v>feb'22</c:v>
                </c:pt>
                <c:pt idx="2">
                  <c:v>mar'22</c:v>
                </c:pt>
                <c:pt idx="3">
                  <c:v>apr'22</c:v>
                </c:pt>
                <c:pt idx="4">
                  <c:v>mai'22</c:v>
                </c:pt>
                <c:pt idx="5">
                  <c:v>jun'22</c:v>
                </c:pt>
                <c:pt idx="6">
                  <c:v>jul"22</c:v>
                </c:pt>
                <c:pt idx="7">
                  <c:v>aug'22</c:v>
                </c:pt>
                <c:pt idx="8">
                  <c:v>sept'22</c:v>
                </c:pt>
                <c:pt idx="9">
                  <c:v>okt'22</c:v>
                </c:pt>
                <c:pt idx="10">
                  <c:v>nov'22</c:v>
                </c:pt>
                <c:pt idx="11">
                  <c:v>dec'22</c:v>
                </c:pt>
                <c:pt idx="12">
                  <c:v>jan'23</c:v>
                </c:pt>
                <c:pt idx="13">
                  <c:v>feb'23</c:v>
                </c:pt>
                <c:pt idx="14">
                  <c:v>mar'23</c:v>
                </c:pt>
                <c:pt idx="15">
                  <c:v>apr'23</c:v>
                </c:pt>
                <c:pt idx="16">
                  <c:v>mai'23</c:v>
                </c:pt>
                <c:pt idx="17">
                  <c:v>jun'23</c:v>
                </c:pt>
                <c:pt idx="18">
                  <c:v>jul"23</c:v>
                </c:pt>
                <c:pt idx="19">
                  <c:v>aug'23</c:v>
                </c:pt>
                <c:pt idx="20">
                  <c:v>sept'23</c:v>
                </c:pt>
                <c:pt idx="21">
                  <c:v>okt'23</c:v>
                </c:pt>
                <c:pt idx="22">
                  <c:v>nov'23</c:v>
                </c:pt>
                <c:pt idx="23">
                  <c:v>dec'23</c:v>
                </c:pt>
              </c:strCache>
            </c:strRef>
          </c:cat>
          <c:val>
            <c:numRef>
              <c:f>'Šī faila kopija Kopā'!$H$430:$H$453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7">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7-2A1F-4B60-8733-BEBD1DBB72EA}"/>
            </c:ext>
          </c:extLst>
        </c:ser>
        <c:ser>
          <c:idx val="6"/>
          <c:order val="6"/>
          <c:tx>
            <c:strRef>
              <c:f>'Šī faila kopija Kopā'!$I$429</c:f>
              <c:strCache>
                <c:ptCount val="1"/>
                <c:pt idx="0">
                  <c:v>Andris</c:v>
                </c:pt>
              </c:strCache>
            </c:strRef>
          </c:tx>
          <c:spPr>
            <a:solidFill>
              <a:srgbClr val="636363"/>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Kopā'!$B$430:$B$453</c:f>
              <c:strCache>
                <c:ptCount val="24"/>
                <c:pt idx="0">
                  <c:v>jan'22</c:v>
                </c:pt>
                <c:pt idx="1">
                  <c:v>feb'22</c:v>
                </c:pt>
                <c:pt idx="2">
                  <c:v>mar'22</c:v>
                </c:pt>
                <c:pt idx="3">
                  <c:v>apr'22</c:v>
                </c:pt>
                <c:pt idx="4">
                  <c:v>mai'22</c:v>
                </c:pt>
                <c:pt idx="5">
                  <c:v>jun'22</c:v>
                </c:pt>
                <c:pt idx="6">
                  <c:v>jul"22</c:v>
                </c:pt>
                <c:pt idx="7">
                  <c:v>aug'22</c:v>
                </c:pt>
                <c:pt idx="8">
                  <c:v>sept'22</c:v>
                </c:pt>
                <c:pt idx="9">
                  <c:v>okt'22</c:v>
                </c:pt>
                <c:pt idx="10">
                  <c:v>nov'22</c:v>
                </c:pt>
                <c:pt idx="11">
                  <c:v>dec'22</c:v>
                </c:pt>
                <c:pt idx="12">
                  <c:v>jan'23</c:v>
                </c:pt>
                <c:pt idx="13">
                  <c:v>feb'23</c:v>
                </c:pt>
                <c:pt idx="14">
                  <c:v>mar'23</c:v>
                </c:pt>
                <c:pt idx="15">
                  <c:v>apr'23</c:v>
                </c:pt>
                <c:pt idx="16">
                  <c:v>mai'23</c:v>
                </c:pt>
                <c:pt idx="17">
                  <c:v>jun'23</c:v>
                </c:pt>
                <c:pt idx="18">
                  <c:v>jul"23</c:v>
                </c:pt>
                <c:pt idx="19">
                  <c:v>aug'23</c:v>
                </c:pt>
                <c:pt idx="20">
                  <c:v>sept'23</c:v>
                </c:pt>
                <c:pt idx="21">
                  <c:v>okt'23</c:v>
                </c:pt>
                <c:pt idx="22">
                  <c:v>nov'23</c:v>
                </c:pt>
                <c:pt idx="23">
                  <c:v>dec'23</c:v>
                </c:pt>
              </c:strCache>
            </c:strRef>
          </c:cat>
          <c:val>
            <c:numRef>
              <c:f>'Šī faila kopija Kopā'!$I$430:$I$453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8-2A1F-4B60-8733-BEBD1DBB72EA}"/>
            </c:ext>
          </c:extLst>
        </c:ser>
        <c:dLbls>
          <c:showLegendKey val="0"/>
          <c:showVal val="0"/>
          <c:showCatName val="0"/>
          <c:showSerName val="0"/>
          <c:showPercent val="0"/>
          <c:showBubbleSize val="0"/>
        </c:dLbls>
        <c:gapWidth val="150"/>
        <c:overlap val="100"/>
        <c:axId val="939117545"/>
        <c:axId val="1086666178"/>
      </c:barChart>
      <c:lineChart>
        <c:grouping val="standard"/>
        <c:varyColors val="0"/>
        <c:ser>
          <c:idx val="7"/>
          <c:order val="7"/>
          <c:tx>
            <c:strRef>
              <c:f>'Šī faila kopija Kopā'!$J$429</c:f>
              <c:strCache>
                <c:ptCount val="1"/>
                <c:pt idx="0">
                  <c:v>kopā</c:v>
                </c:pt>
              </c:strCache>
            </c:strRef>
          </c:tx>
          <c:spPr>
            <a:ln w="19050" cmpd="sng">
              <a:solidFill>
                <a:srgbClr val="9900FF"/>
              </a:solidFill>
              <a:prstDash val="solid"/>
            </a:ln>
          </c:spPr>
          <c:marker>
            <c:symbol val="none"/>
          </c:marker>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'Šī faila kopija Kopā'!$B$430:$B$453</c:f>
              <c:strCache>
                <c:ptCount val="24"/>
                <c:pt idx="0">
                  <c:v>jan'22</c:v>
                </c:pt>
                <c:pt idx="1">
                  <c:v>feb'22</c:v>
                </c:pt>
                <c:pt idx="2">
                  <c:v>mar'22</c:v>
                </c:pt>
                <c:pt idx="3">
                  <c:v>apr'22</c:v>
                </c:pt>
                <c:pt idx="4">
                  <c:v>mai'22</c:v>
                </c:pt>
                <c:pt idx="5">
                  <c:v>jun'22</c:v>
                </c:pt>
                <c:pt idx="6">
                  <c:v>jul"22</c:v>
                </c:pt>
                <c:pt idx="7">
                  <c:v>aug'22</c:v>
                </c:pt>
                <c:pt idx="8">
                  <c:v>sept'22</c:v>
                </c:pt>
                <c:pt idx="9">
                  <c:v>okt'22</c:v>
                </c:pt>
                <c:pt idx="10">
                  <c:v>nov'22</c:v>
                </c:pt>
                <c:pt idx="11">
                  <c:v>dec'22</c:v>
                </c:pt>
                <c:pt idx="12">
                  <c:v>jan'23</c:v>
                </c:pt>
                <c:pt idx="13">
                  <c:v>feb'23</c:v>
                </c:pt>
                <c:pt idx="14">
                  <c:v>mar'23</c:v>
                </c:pt>
                <c:pt idx="15">
                  <c:v>apr'23</c:v>
                </c:pt>
                <c:pt idx="16">
                  <c:v>mai'23</c:v>
                </c:pt>
                <c:pt idx="17">
                  <c:v>jun'23</c:v>
                </c:pt>
                <c:pt idx="18">
                  <c:v>jul"23</c:v>
                </c:pt>
                <c:pt idx="19">
                  <c:v>aug'23</c:v>
                </c:pt>
                <c:pt idx="20">
                  <c:v>sept'23</c:v>
                </c:pt>
                <c:pt idx="21">
                  <c:v>okt'23</c:v>
                </c:pt>
                <c:pt idx="22">
                  <c:v>nov'23</c:v>
                </c:pt>
                <c:pt idx="23">
                  <c:v>dec'23</c:v>
                </c:pt>
              </c:strCache>
            </c:strRef>
          </c:cat>
          <c:val>
            <c:numRef>
              <c:f>'Šī faila kopija Kopā'!$J$430:$J$453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1"/>
          <c:extLst>
            <c:ext xmlns:c16="http://schemas.microsoft.com/office/drawing/2014/chart" uri="{C3380CC4-5D6E-409C-BE32-E72D297353CC}">
              <c16:uniqueId val="{00000009-2A1F-4B60-8733-BEBD1DBB72EA}"/>
            </c:ext>
          </c:extLst>
        </c:ser>
        <c:dLbls>
          <c:showLegendKey val="0"/>
          <c:showVal val="0"/>
          <c:showCatName val="0"/>
          <c:showSerName val="0"/>
          <c:showPercent val="0"/>
          <c:showBubbleSize val="0"/>
        </c:dLbls>
        <c:marker val="1"/>
        <c:smooth val="0"/>
        <c:axId val="939117545"/>
        <c:axId val="1086666178"/>
      </c:lineChart>
      <c:catAx>
        <c:axId val="939117545"/>
        <c:scaling>
          <c:orientation val="minMax"/>
        </c:scaling>
        <c:delete val="0"/>
        <c:axPos val="b"/>
        <c:title>
          <c:tx>
            <c:rich>
              <a:bodyPr/>
              <a:lstStyle/>
              <a:p>
                <a:pPr lvl="0">
                  <a:defRPr b="0">
                    <a:solidFill>
                      <a:srgbClr val="233A44"/>
                    </a:solidFill>
                    <a:latin typeface="+mn-lt"/>
                  </a:defRPr>
                </a:pPr>
                <a:endParaRPr lang="en-US"/>
              </a:p>
            </c:rich>
          </c:tx>
          <c:overlay val="0"/>
        </c:title>
        <c:numFmt formatCode="General" sourceLinked="1"/>
        <c:majorTickMark val="none"/>
        <c:minorTickMark val="none"/>
        <c:tickLblPos val="nextTo"/>
        <c:txPr>
          <a:bodyPr/>
          <a:lstStyle/>
          <a:p>
            <a:pPr lvl="0">
              <a:defRPr b="0">
                <a:solidFill>
                  <a:srgbClr val="233A44"/>
                </a:solidFill>
                <a:latin typeface="+mn-lt"/>
              </a:defRPr>
            </a:pPr>
            <a:endParaRPr lang="en-US"/>
          </a:p>
        </c:txPr>
        <c:crossAx val="1086666178"/>
        <c:crosses val="autoZero"/>
        <c:auto val="1"/>
        <c:lblAlgn val="ctr"/>
        <c:lblOffset val="100"/>
        <c:noMultiLvlLbl val="1"/>
      </c:catAx>
      <c:valAx>
        <c:axId val="1086666178"/>
        <c:scaling>
          <c:orientation val="minMax"/>
          <c:max val="155"/>
        </c:scaling>
        <c:delete val="0"/>
        <c:axPos val="l"/>
        <c:majorGridlines>
          <c:spPr>
            <a:ln>
              <a:solidFill>
                <a:srgbClr val="B7B7B7"/>
              </a:solidFill>
              <a:prstDash val="solid"/>
            </a:ln>
          </c:spPr>
        </c:majorGridlines>
        <c:minorGridlines>
          <c:spPr>
            <a:ln>
              <a:solidFill>
                <a:srgbClr val="CCCCCC"/>
              </a:solidFill>
              <a:prstDash val="solid"/>
            </a:ln>
          </c:spPr>
        </c:minorGridlines>
        <c:title>
          <c:tx>
            <c:rich>
              <a:bodyPr/>
              <a:lstStyle/>
              <a:p>
                <a:pPr lvl="0">
                  <a:defRPr b="0">
                    <a:solidFill>
                      <a:srgbClr val="233A44"/>
                    </a:solidFill>
                    <a:latin typeface="+mn-lt"/>
                  </a:defRPr>
                </a:pPr>
                <a:endParaRPr lang="en-US"/>
              </a:p>
            </c:rich>
          </c:tx>
          <c:overlay val="0"/>
        </c:title>
        <c:numFmt formatCode="General" sourceLinked="1"/>
        <c:majorTickMark val="none"/>
        <c:minorTickMark val="none"/>
        <c:tickLblPos val="nextTo"/>
        <c:spPr>
          <a:ln>
            <a:solidFill/>
            <a:prstDash val="solid"/>
          </a:ln>
        </c:spPr>
        <c:txPr>
          <a:bodyPr/>
          <a:lstStyle/>
          <a:p>
            <a:pPr lvl="0">
              <a:defRPr b="0">
                <a:solidFill>
                  <a:srgbClr val="233A44"/>
                </a:solidFill>
                <a:latin typeface="+mn-lt"/>
              </a:defRPr>
            </a:pPr>
            <a:endParaRPr lang="en-US"/>
          </a:p>
        </c:txPr>
        <c:crossAx val="939117545"/>
        <c:crosses val="autoZero"/>
        <c:crossBetween val="between"/>
      </c:valAx>
    </c:plotArea>
    <c:legend>
      <c:legendPos val="b"/>
      <c:overlay val="0"/>
      <c:txPr>
        <a:bodyPr/>
        <a:lstStyle/>
        <a:p>
          <a:pPr lvl="0">
            <a:defRPr b="0">
              <a:solidFill>
                <a:srgbClr val="394E57"/>
              </a:solidFill>
              <a:latin typeface="+mn-lt"/>
            </a:defRPr>
          </a:pPr>
          <a:endParaRPr lang="en-US"/>
        </a:p>
      </c:txPr>
    </c:legend>
    <c:plotVisOnly val="0"/>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1"/>
  <c:style val="2"/>
  <c:chart>
    <c:title>
      <c:tx>
        <c:rich>
          <a:bodyPr/>
          <a:lstStyle/>
          <a:p>
            <a:pPr lvl="0">
              <a:defRPr b="0">
                <a:solidFill>
                  <a:srgbClr val="88959A"/>
                </a:solidFill>
                <a:latin typeface="+mn-lt"/>
              </a:defRPr>
            </a:pPr>
            <a:r>
              <a:rPr lang="en-US" b="0">
                <a:solidFill>
                  <a:srgbClr val="88959A"/>
                </a:solidFill>
                <a:latin typeface="+mn-lt"/>
              </a:rPr>
              <a:t>atbilžu sniegšana pa mēnešiem</a:t>
            </a:r>
          </a:p>
        </c:rich>
      </c:tx>
      <c:overlay val="0"/>
    </c:title>
    <c:autoTitleDeleted val="0"/>
    <c:plotArea>
      <c:layout>
        <c:manualLayout>
          <c:xMode val="edge"/>
          <c:yMode val="edge"/>
          <c:x val="7.4885049376988241E-2"/>
          <c:y val="0.19080234833659501"/>
          <c:w val="0.89776871520413593"/>
          <c:h val="0.79916829745596873"/>
        </c:manualLayout>
      </c:layout>
      <c:barChart>
        <c:barDir val="bar"/>
        <c:grouping val="stacked"/>
        <c:varyColors val="1"/>
        <c:ser>
          <c:idx val="0"/>
          <c:order val="0"/>
          <c:tx>
            <c:strRef>
              <c:f>STATISTIKA!$BR$15</c:f>
              <c:strCache>
                <c:ptCount val="1"/>
              </c:strCache>
            </c:strRef>
          </c:tx>
          <c:spPr>
            <a:solidFill>
              <a:srgbClr val="00796B"/>
            </a:solidFill>
            <a:ln cmpd="sng">
              <a:solidFill>
                <a:srgbClr val="000000"/>
              </a:solidFill>
              <a:prstDash val="solid"/>
            </a:ln>
          </c:spPr>
          <c:invertIfNegative val="1"/>
          <c:dLbls>
            <c:spPr>
              <a:noFill/>
              <a:ln>
                <a:noFill/>
                <a:prstDash val="solid"/>
              </a:ln>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TATISTIKA!$BS$15:$CI$15,STATISTIKA!$BR$16:$CI$16,STATISTIKA!$BR$17:$CI$17,STATISTIKA!$BR$18:$CI$18,STATISTIKA!$BR$19:$CI$19,STATISTIKA!$BR$20:$CI$20,STATISTIKA!$BR$21:$CI$21,STATISTIKA!$BR$22:$CI$22,STATISTIKA!$BR$23:$CI$23,STATISTIKA!$BR$24:$CI$24,STATISTIKA!$BR$25:$CI$25,STATISTIKA!$BR$26:$CI$26,STATISTIKA!$BR$27:$CI$27,STATISTIKA!$BR$28:$CI$28,STATISTIKA!$BR$29:$CI$29,STATISTIKA!$BR$30:$CI$30,STATISTIKA!$BR$31:$CI$31,STATISTIKA!$BR$32:$CI$32,STATISTIKA!$BR$33:$CI$33,STATISTIKA!$BR$34:$CI$34,STATISTIKA!$BR$35:$CI$35,STATISTIKA!$BR$36:$CI$36,STATISTIKA!$BR$37:$CI$37,STATISTIKA!$BR$38:$CI$38,STATISTIKA!$BR$39:$CI$39,STATISTIKA!$BR$40:$CI$40,STATISTIKA!$BR$41:$CI$41,STATISTIKA!$BR$42:$CI$42,STATISTIKA!$BR$43:$CI$43,STATISTIKA!$BR$44:$CI$44,STATISTIKA!$BR$45:$CI$45,STATISTIKA!$BR$46:$CI$46,STATISTIKA!$BR$47:$CI$47,STATISTIKA!$BR$48:$CI$48,STATISTIKA!$BR$49:$CI$49,STATISTIKA!$BR$50:$CI$50,STATISTIKA!$BR$51:$CI$51,STATISTIKA!$BR$52:$CI$52,STATISTIKA!$BR$53:$CI$53,STATISTIKA!$BR$54:$CI$54,STATISTIKA!$BR$55:$CI$55,STATISTIKA!$BR$56:$CI$56,STATISTIKA!$BR$57:$CI$57,STATISTIKA!$BR$58:$CI$58,STATISTIKA!$BR$59:$CI$59,STATISTIKA!$BR$60:$CI$60,STATISTIKA!$BR$61:$CI$61,STATISTIKA!$BR$62:$CI$62,STATISTIKA!$BR$63:$CI$63,STATISTIKA!$BR$64:$CI$64,STATISTIKA!$BR$65:$CI$65,STATISTIKA!$BR$66:$CI$66,STATISTIKA!$BR$67:$CI$67,STATISTIKA!$BR$68:$CI$68,STATISTIKA!$BR$69:$CI$69,STATISTIKA!$BR$70:$CI$70,STATISTIKA!$BR$71:$CI$71,STATISTIKA!$BR$72:$CI$72,STATISTIKA!$BR$73:$CI$73,STATISTIKA!$BR$74:$CI$74,STATISTIKA!$BR$75:$CI$75,STATISTIKA!$BR$76:$CI$76,STATISTIKA!$BR$77:$CI$77,STATISTIKA!$BR$78:$CI$78,STATISTIKA!$BR$79:$CI$79,STATISTIKA!$BR$80:$CI$80,STATISTIKA!$BR$81:$CI$81,STATISTIKA!$BR$82:$CI$82,STATISTIKA!$BR$83:$CI$83,STATISTIKA!$BR$84:$CI$84,STATISTIKA!$BR$85:$CI$85,STATISTIKA!$BR$86:$CI$86,STATISTIKA!$BR$87:$CI$87)</c:f>
              <c:strCache>
                <c:ptCount val="1301"/>
                <c:pt idx="0">
                  <c:v>Elīna</c:v>
                </c:pt>
                <c:pt idx="1">
                  <c:v>Līga</c:v>
                </c:pt>
                <c:pt idx="2">
                  <c:v>Ilona</c:v>
                </c:pt>
                <c:pt idx="3">
                  <c:v>Ivars</c:v>
                </c:pt>
                <c:pt idx="4">
                  <c:v>Dace</c:v>
                </c:pt>
                <c:pt idx="5">
                  <c:v>Sandra</c:v>
                </c:pt>
                <c:pt idx="6">
                  <c:v>Andris</c:v>
                </c:pt>
                <c:pt idx="7">
                  <c:v>Sintija</c:v>
                </c:pt>
                <c:pt idx="8">
                  <c:v>Linards</c:v>
                </c:pt>
                <c:pt idx="9">
                  <c:v>Signe</c:v>
                </c:pt>
                <c:pt idx="10">
                  <c:v>Agrita</c:v>
                </c:pt>
                <c:pt idx="11">
                  <c:v>Annija</c:v>
                </c:pt>
                <c:pt idx="12">
                  <c:v>Oskars</c:v>
                </c:pt>
                <c:pt idx="13">
                  <c:v>Kristaps</c:v>
                </c:pt>
                <c:pt idx="14">
                  <c:v>Sintija S.</c:v>
                </c:pt>
                <c:pt idx="15">
                  <c:v>Raimonda</c:v>
                </c:pt>
                <c:pt idx="16">
                  <c:v>Dagnija</c:v>
                </c:pt>
                <c:pt idx="17">
                  <c:v>jan'17</c:v>
                </c:pt>
                <c:pt idx="18">
                  <c:v>7</c:v>
                </c:pt>
                <c:pt idx="19">
                  <c:v>9</c:v>
                </c:pt>
                <c:pt idx="30">
                  <c:v>4</c:v>
                </c:pt>
                <c:pt idx="31">
                  <c:v>3</c:v>
                </c:pt>
                <c:pt idx="33">
                  <c:v>8</c:v>
                </c:pt>
                <c:pt idx="34">
                  <c:v>6</c:v>
                </c:pt>
                <c:pt idx="35">
                  <c:v>feb'17</c:v>
                </c:pt>
                <c:pt idx="36">
                  <c:v>23</c:v>
                </c:pt>
                <c:pt idx="37">
                  <c:v>10</c:v>
                </c:pt>
                <c:pt idx="48">
                  <c:v>5</c:v>
                </c:pt>
                <c:pt idx="49">
                  <c:v>9</c:v>
                </c:pt>
                <c:pt idx="51">
                  <c:v>12</c:v>
                </c:pt>
                <c:pt idx="52">
                  <c:v>1</c:v>
                </c:pt>
                <c:pt idx="53">
                  <c:v>mar'17</c:v>
                </c:pt>
                <c:pt idx="54">
                  <c:v>5</c:v>
                </c:pt>
                <c:pt idx="55">
                  <c:v>17</c:v>
                </c:pt>
                <c:pt idx="66">
                  <c:v>1</c:v>
                </c:pt>
                <c:pt idx="67">
                  <c:v>13</c:v>
                </c:pt>
                <c:pt idx="68">
                  <c:v>3</c:v>
                </c:pt>
                <c:pt idx="69">
                  <c:v>11</c:v>
                </c:pt>
                <c:pt idx="71">
                  <c:v>apr'17</c:v>
                </c:pt>
                <c:pt idx="72">
                  <c:v>7</c:v>
                </c:pt>
                <c:pt idx="73">
                  <c:v>11</c:v>
                </c:pt>
                <c:pt idx="84">
                  <c:v>9</c:v>
                </c:pt>
                <c:pt idx="85">
                  <c:v>11</c:v>
                </c:pt>
                <c:pt idx="86">
                  <c:v>4</c:v>
                </c:pt>
                <c:pt idx="87">
                  <c:v>5</c:v>
                </c:pt>
                <c:pt idx="89">
                  <c:v>mai'17</c:v>
                </c:pt>
                <c:pt idx="90">
                  <c:v>7</c:v>
                </c:pt>
                <c:pt idx="91">
                  <c:v>16</c:v>
                </c:pt>
                <c:pt idx="97">
                  <c:v>6</c:v>
                </c:pt>
                <c:pt idx="102">
                  <c:v>9</c:v>
                </c:pt>
                <c:pt idx="103">
                  <c:v>7</c:v>
                </c:pt>
                <c:pt idx="104">
                  <c:v>15</c:v>
                </c:pt>
                <c:pt idx="105">
                  <c:v>17</c:v>
                </c:pt>
                <c:pt idx="107">
                  <c:v>jun'17</c:v>
                </c:pt>
                <c:pt idx="108">
                  <c:v>9</c:v>
                </c:pt>
                <c:pt idx="109">
                  <c:v>7</c:v>
                </c:pt>
                <c:pt idx="115">
                  <c:v>13</c:v>
                </c:pt>
                <c:pt idx="120">
                  <c:v>3</c:v>
                </c:pt>
                <c:pt idx="121">
                  <c:v>14</c:v>
                </c:pt>
                <c:pt idx="122">
                  <c:v>5</c:v>
                </c:pt>
                <c:pt idx="123">
                  <c:v>10</c:v>
                </c:pt>
                <c:pt idx="125">
                  <c:v>jul'17</c:v>
                </c:pt>
                <c:pt idx="126">
                  <c:v>14</c:v>
                </c:pt>
                <c:pt idx="127">
                  <c:v>5</c:v>
                </c:pt>
                <c:pt idx="133">
                  <c:v>6</c:v>
                </c:pt>
                <c:pt idx="139">
                  <c:v>10</c:v>
                </c:pt>
                <c:pt idx="140">
                  <c:v>7</c:v>
                </c:pt>
                <c:pt idx="141">
                  <c:v>11</c:v>
                </c:pt>
                <c:pt idx="143">
                  <c:v>aug'17</c:v>
                </c:pt>
                <c:pt idx="144">
                  <c:v>7</c:v>
                </c:pt>
                <c:pt idx="145">
                  <c:v>10</c:v>
                </c:pt>
                <c:pt idx="151">
                  <c:v>6</c:v>
                </c:pt>
                <c:pt idx="156">
                  <c:v>1</c:v>
                </c:pt>
                <c:pt idx="157">
                  <c:v>10</c:v>
                </c:pt>
                <c:pt idx="158">
                  <c:v>10</c:v>
                </c:pt>
                <c:pt idx="159">
                  <c:v>9</c:v>
                </c:pt>
                <c:pt idx="161">
                  <c:v>sept'17</c:v>
                </c:pt>
                <c:pt idx="162">
                  <c:v>9</c:v>
                </c:pt>
                <c:pt idx="163">
                  <c:v>22</c:v>
                </c:pt>
                <c:pt idx="169">
                  <c:v>11</c:v>
                </c:pt>
                <c:pt idx="174">
                  <c:v>8</c:v>
                </c:pt>
                <c:pt idx="175">
                  <c:v>12</c:v>
                </c:pt>
                <c:pt idx="176">
                  <c:v>5</c:v>
                </c:pt>
                <c:pt idx="179">
                  <c:v>okt'17</c:v>
                </c:pt>
                <c:pt idx="180">
                  <c:v>9</c:v>
                </c:pt>
                <c:pt idx="181">
                  <c:v>19</c:v>
                </c:pt>
                <c:pt idx="187">
                  <c:v>18</c:v>
                </c:pt>
                <c:pt idx="190">
                  <c:v>2</c:v>
                </c:pt>
                <c:pt idx="192">
                  <c:v>14</c:v>
                </c:pt>
                <c:pt idx="193">
                  <c:v>18</c:v>
                </c:pt>
                <c:pt idx="197">
                  <c:v>nov'17</c:v>
                </c:pt>
                <c:pt idx="198">
                  <c:v>11</c:v>
                </c:pt>
                <c:pt idx="199">
                  <c:v>11</c:v>
                </c:pt>
                <c:pt idx="205">
                  <c:v>8</c:v>
                </c:pt>
                <c:pt idx="208">
                  <c:v>13</c:v>
                </c:pt>
                <c:pt idx="210">
                  <c:v>10</c:v>
                </c:pt>
                <c:pt idx="211">
                  <c:v>9</c:v>
                </c:pt>
                <c:pt idx="215">
                  <c:v>dec'17</c:v>
                </c:pt>
                <c:pt idx="216">
                  <c:v>8</c:v>
                </c:pt>
                <c:pt idx="217">
                  <c:v>6</c:v>
                </c:pt>
                <c:pt idx="223">
                  <c:v>8</c:v>
                </c:pt>
                <c:pt idx="226">
                  <c:v>8</c:v>
                </c:pt>
                <c:pt idx="228">
                  <c:v>5</c:v>
                </c:pt>
                <c:pt idx="229">
                  <c:v>8</c:v>
                </c:pt>
                <c:pt idx="233">
                  <c:v>jan'18</c:v>
                </c:pt>
                <c:pt idx="234">
                  <c:v>10</c:v>
                </c:pt>
                <c:pt idx="235">
                  <c:v>10</c:v>
                </c:pt>
                <c:pt idx="241">
                  <c:v>16</c:v>
                </c:pt>
                <c:pt idx="244">
                  <c:v>13</c:v>
                </c:pt>
                <c:pt idx="246">
                  <c:v>11</c:v>
                </c:pt>
                <c:pt idx="247">
                  <c:v>19</c:v>
                </c:pt>
                <c:pt idx="251">
                  <c:v>feb'18</c:v>
                </c:pt>
                <c:pt idx="252">
                  <c:v>13</c:v>
                </c:pt>
                <c:pt idx="253">
                  <c:v>13</c:v>
                </c:pt>
                <c:pt idx="259">
                  <c:v>21</c:v>
                </c:pt>
                <c:pt idx="262">
                  <c:v>13</c:v>
                </c:pt>
                <c:pt idx="264">
                  <c:v>14</c:v>
                </c:pt>
                <c:pt idx="265">
                  <c:v>0</c:v>
                </c:pt>
                <c:pt idx="269">
                  <c:v>mar'18</c:v>
                </c:pt>
                <c:pt idx="270">
                  <c:v>8</c:v>
                </c:pt>
                <c:pt idx="271">
                  <c:v>11</c:v>
                </c:pt>
                <c:pt idx="277">
                  <c:v>16</c:v>
                </c:pt>
                <c:pt idx="280">
                  <c:v>9</c:v>
                </c:pt>
                <c:pt idx="282">
                  <c:v>10</c:v>
                </c:pt>
                <c:pt idx="283">
                  <c:v>23</c:v>
                </c:pt>
                <c:pt idx="287">
                  <c:v>apr'18</c:v>
                </c:pt>
                <c:pt idx="288">
                  <c:v>21</c:v>
                </c:pt>
                <c:pt idx="289">
                  <c:v>15</c:v>
                </c:pt>
                <c:pt idx="295">
                  <c:v>17</c:v>
                </c:pt>
                <c:pt idx="298">
                  <c:v>10</c:v>
                </c:pt>
                <c:pt idx="301">
                  <c:v>11</c:v>
                </c:pt>
                <c:pt idx="305">
                  <c:v>mai'18</c:v>
                </c:pt>
                <c:pt idx="306">
                  <c:v>15</c:v>
                </c:pt>
                <c:pt idx="307">
                  <c:v>10</c:v>
                </c:pt>
                <c:pt idx="313">
                  <c:v>8</c:v>
                </c:pt>
                <c:pt idx="316">
                  <c:v>2</c:v>
                </c:pt>
                <c:pt idx="318">
                  <c:v>12</c:v>
                </c:pt>
                <c:pt idx="319">
                  <c:v>12</c:v>
                </c:pt>
                <c:pt idx="323">
                  <c:v>jun'18</c:v>
                </c:pt>
                <c:pt idx="324">
                  <c:v>18</c:v>
                </c:pt>
                <c:pt idx="325">
                  <c:v>9</c:v>
                </c:pt>
                <c:pt idx="331">
                  <c:v>17</c:v>
                </c:pt>
                <c:pt idx="334">
                  <c:v>9</c:v>
                </c:pt>
                <c:pt idx="336">
                  <c:v>8</c:v>
                </c:pt>
                <c:pt idx="337">
                  <c:v>12</c:v>
                </c:pt>
                <c:pt idx="341">
                  <c:v>jul'18</c:v>
                </c:pt>
                <c:pt idx="342">
                  <c:v>14</c:v>
                </c:pt>
                <c:pt idx="343">
                  <c:v>14</c:v>
                </c:pt>
                <c:pt idx="349">
                  <c:v>13</c:v>
                </c:pt>
                <c:pt idx="352">
                  <c:v>11</c:v>
                </c:pt>
                <c:pt idx="354">
                  <c:v>2</c:v>
                </c:pt>
                <c:pt idx="355">
                  <c:v>16</c:v>
                </c:pt>
                <c:pt idx="359">
                  <c:v>aug'18</c:v>
                </c:pt>
                <c:pt idx="360">
                  <c:v>9</c:v>
                </c:pt>
                <c:pt idx="361">
                  <c:v>10</c:v>
                </c:pt>
                <c:pt idx="367">
                  <c:v>11</c:v>
                </c:pt>
                <c:pt idx="370">
                  <c:v>9</c:v>
                </c:pt>
                <c:pt idx="372">
                  <c:v>3</c:v>
                </c:pt>
                <c:pt idx="373">
                  <c:v>11</c:v>
                </c:pt>
                <c:pt idx="377">
                  <c:v>sept'18</c:v>
                </c:pt>
                <c:pt idx="378">
                  <c:v>7</c:v>
                </c:pt>
                <c:pt idx="379">
                  <c:v>6</c:v>
                </c:pt>
                <c:pt idx="385">
                  <c:v>9</c:v>
                </c:pt>
                <c:pt idx="387">
                  <c:v>7</c:v>
                </c:pt>
                <c:pt idx="388">
                  <c:v>5</c:v>
                </c:pt>
                <c:pt idx="390">
                  <c:v>6</c:v>
                </c:pt>
                <c:pt idx="395">
                  <c:v>okt'18</c:v>
                </c:pt>
                <c:pt idx="396">
                  <c:v>10</c:v>
                </c:pt>
                <c:pt idx="397">
                  <c:v>20</c:v>
                </c:pt>
                <c:pt idx="403">
                  <c:v>23</c:v>
                </c:pt>
                <c:pt idx="405">
                  <c:v>16</c:v>
                </c:pt>
                <c:pt idx="406">
                  <c:v>18</c:v>
                </c:pt>
                <c:pt idx="413">
                  <c:v>nov'18</c:v>
                </c:pt>
                <c:pt idx="414">
                  <c:v>15</c:v>
                </c:pt>
                <c:pt idx="415">
                  <c:v>10</c:v>
                </c:pt>
                <c:pt idx="421">
                  <c:v>2</c:v>
                </c:pt>
                <c:pt idx="423">
                  <c:v>8</c:v>
                </c:pt>
                <c:pt idx="424">
                  <c:v>17</c:v>
                </c:pt>
                <c:pt idx="425">
                  <c:v>14</c:v>
                </c:pt>
                <c:pt idx="431">
                  <c:v>dec'18</c:v>
                </c:pt>
                <c:pt idx="432">
                  <c:v>9</c:v>
                </c:pt>
                <c:pt idx="433">
                  <c:v>10</c:v>
                </c:pt>
                <c:pt idx="439">
                  <c:v>16</c:v>
                </c:pt>
                <c:pt idx="441">
                  <c:v>8</c:v>
                </c:pt>
                <c:pt idx="442">
                  <c:v>7</c:v>
                </c:pt>
                <c:pt idx="443">
                  <c:v>3</c:v>
                </c:pt>
                <c:pt idx="449">
                  <c:v>jan'19</c:v>
                </c:pt>
                <c:pt idx="450">
                  <c:v>#REF!</c:v>
                </c:pt>
                <c:pt idx="451">
                  <c:v>#REF!</c:v>
                </c:pt>
                <c:pt idx="457">
                  <c:v>#REF!</c:v>
                </c:pt>
                <c:pt idx="459">
                  <c:v>#REF!</c:v>
                </c:pt>
                <c:pt idx="460">
                  <c:v>#REF!</c:v>
                </c:pt>
                <c:pt idx="461">
                  <c:v>#REF!</c:v>
                </c:pt>
                <c:pt idx="467">
                  <c:v>feb'19</c:v>
                </c:pt>
                <c:pt idx="468">
                  <c:v>#REF!</c:v>
                </c:pt>
                <c:pt idx="469">
                  <c:v>#REF!</c:v>
                </c:pt>
                <c:pt idx="475">
                  <c:v>#REF!</c:v>
                </c:pt>
                <c:pt idx="477">
                  <c:v>#REF!</c:v>
                </c:pt>
                <c:pt idx="479">
                  <c:v>#REF!</c:v>
                </c:pt>
                <c:pt idx="485">
                  <c:v>mar'19</c:v>
                </c:pt>
                <c:pt idx="486">
                  <c:v>#REF!</c:v>
                </c:pt>
                <c:pt idx="487">
                  <c:v>#REF!</c:v>
                </c:pt>
                <c:pt idx="488">
                  <c:v>#REF!</c:v>
                </c:pt>
                <c:pt idx="493">
                  <c:v>#REF!</c:v>
                </c:pt>
                <c:pt idx="495">
                  <c:v>#REF!</c:v>
                </c:pt>
                <c:pt idx="497">
                  <c:v>#REF!</c:v>
                </c:pt>
                <c:pt idx="503">
                  <c:v>apr'19</c:v>
                </c:pt>
                <c:pt idx="504">
                  <c:v>#REF!</c:v>
                </c:pt>
                <c:pt idx="505">
                  <c:v>#REF!</c:v>
                </c:pt>
                <c:pt idx="506">
                  <c:v>#REF!</c:v>
                </c:pt>
                <c:pt idx="511">
                  <c:v>#REF!</c:v>
                </c:pt>
                <c:pt idx="513">
                  <c:v>#REF!</c:v>
                </c:pt>
                <c:pt idx="514">
                  <c:v>#REF!</c:v>
                </c:pt>
                <c:pt idx="515">
                  <c:v>#REF!</c:v>
                </c:pt>
                <c:pt idx="521">
                  <c:v>mai'19</c:v>
                </c:pt>
                <c:pt idx="522">
                  <c:v>#REF!</c:v>
                </c:pt>
                <c:pt idx="523">
                  <c:v>#REF!</c:v>
                </c:pt>
                <c:pt idx="524">
                  <c:v>#REF!</c:v>
                </c:pt>
                <c:pt idx="529">
                  <c:v>#REF!</c:v>
                </c:pt>
                <c:pt idx="531">
                  <c:v>#REF!</c:v>
                </c:pt>
                <c:pt idx="532">
                  <c:v>#REF!</c:v>
                </c:pt>
                <c:pt idx="533">
                  <c:v>#REF!</c:v>
                </c:pt>
                <c:pt idx="539">
                  <c:v>jun'19</c:v>
                </c:pt>
                <c:pt idx="540">
                  <c:v>#REF!</c:v>
                </c:pt>
                <c:pt idx="541">
                  <c:v>#REF!</c:v>
                </c:pt>
                <c:pt idx="542">
                  <c:v>#REF!</c:v>
                </c:pt>
                <c:pt idx="547">
                  <c:v>#REF!</c:v>
                </c:pt>
                <c:pt idx="549">
                  <c:v>#REF!</c:v>
                </c:pt>
                <c:pt idx="550">
                  <c:v>#REF!</c:v>
                </c:pt>
                <c:pt idx="551">
                  <c:v>#REF!</c:v>
                </c:pt>
                <c:pt idx="557">
                  <c:v>jul'19</c:v>
                </c:pt>
                <c:pt idx="558">
                  <c:v>#REF!</c:v>
                </c:pt>
                <c:pt idx="559">
                  <c:v>#REF!</c:v>
                </c:pt>
                <c:pt idx="560">
                  <c:v>#REF!</c:v>
                </c:pt>
                <c:pt idx="565">
                  <c:v>#REF!</c:v>
                </c:pt>
                <c:pt idx="567">
                  <c:v>#REF!</c:v>
                </c:pt>
                <c:pt idx="568">
                  <c:v>#REF!</c:v>
                </c:pt>
                <c:pt idx="569">
                  <c:v>#REF!</c:v>
                </c:pt>
                <c:pt idx="575">
                  <c:v>aug'19</c:v>
                </c:pt>
                <c:pt idx="576">
                  <c:v>#REF!</c:v>
                </c:pt>
                <c:pt idx="577">
                  <c:v>#REF!</c:v>
                </c:pt>
                <c:pt idx="578">
                  <c:v>#REF!</c:v>
                </c:pt>
                <c:pt idx="583">
                  <c:v>#REF!</c:v>
                </c:pt>
                <c:pt idx="585">
                  <c:v>#REF!</c:v>
                </c:pt>
                <c:pt idx="586">
                  <c:v>#REF!</c:v>
                </c:pt>
                <c:pt idx="587">
                  <c:v>#REF!</c:v>
                </c:pt>
                <c:pt idx="593">
                  <c:v>sept'19</c:v>
                </c:pt>
                <c:pt idx="594">
                  <c:v>#REF!</c:v>
                </c:pt>
                <c:pt idx="595">
                  <c:v>#REF!</c:v>
                </c:pt>
                <c:pt idx="596">
                  <c:v>#REF!</c:v>
                </c:pt>
                <c:pt idx="601">
                  <c:v>#REF!</c:v>
                </c:pt>
                <c:pt idx="603">
                  <c:v>#REF!</c:v>
                </c:pt>
                <c:pt idx="604">
                  <c:v>#REF!</c:v>
                </c:pt>
                <c:pt idx="605">
                  <c:v>#REF!</c:v>
                </c:pt>
                <c:pt idx="611">
                  <c:v>okt'19</c:v>
                </c:pt>
                <c:pt idx="612">
                  <c:v>#REF!</c:v>
                </c:pt>
                <c:pt idx="613">
                  <c:v>#REF!</c:v>
                </c:pt>
                <c:pt idx="614">
                  <c:v>#REF!</c:v>
                </c:pt>
                <c:pt idx="619">
                  <c:v>#REF!</c:v>
                </c:pt>
                <c:pt idx="621">
                  <c:v>#REF!</c:v>
                </c:pt>
                <c:pt idx="622">
                  <c:v>#REF!</c:v>
                </c:pt>
                <c:pt idx="623">
                  <c:v>#REF!</c:v>
                </c:pt>
                <c:pt idx="629">
                  <c:v>nov'19</c:v>
                </c:pt>
                <c:pt idx="630">
                  <c:v>#REF!</c:v>
                </c:pt>
                <c:pt idx="631">
                  <c:v>#REF!</c:v>
                </c:pt>
                <c:pt idx="632">
                  <c:v>#REF!</c:v>
                </c:pt>
                <c:pt idx="633">
                  <c:v>#REF!</c:v>
                </c:pt>
                <c:pt idx="637">
                  <c:v>#REF!</c:v>
                </c:pt>
                <c:pt idx="639">
                  <c:v>#REF!</c:v>
                </c:pt>
                <c:pt idx="647">
                  <c:v>dec'19</c:v>
                </c:pt>
                <c:pt idx="648">
                  <c:v>#REF!</c:v>
                </c:pt>
                <c:pt idx="649">
                  <c:v>#REF!</c:v>
                </c:pt>
                <c:pt idx="650">
                  <c:v>#REF!</c:v>
                </c:pt>
                <c:pt idx="651">
                  <c:v>#REF!</c:v>
                </c:pt>
                <c:pt idx="655">
                  <c:v>#REF!</c:v>
                </c:pt>
                <c:pt idx="657">
                  <c:v>#REF!</c:v>
                </c:pt>
                <c:pt idx="665">
                  <c:v>jan'20</c:v>
                </c:pt>
                <c:pt idx="666">
                  <c:v>12</c:v>
                </c:pt>
                <c:pt idx="667">
                  <c:v>13</c:v>
                </c:pt>
                <c:pt idx="668">
                  <c:v>13</c:v>
                </c:pt>
                <c:pt idx="669">
                  <c:v>17</c:v>
                </c:pt>
                <c:pt idx="673">
                  <c:v>13</c:v>
                </c:pt>
                <c:pt idx="675">
                  <c:v>2</c:v>
                </c:pt>
                <c:pt idx="683">
                  <c:v>feb'20</c:v>
                </c:pt>
                <c:pt idx="684">
                  <c:v>22</c:v>
                </c:pt>
                <c:pt idx="685">
                  <c:v>19</c:v>
                </c:pt>
                <c:pt idx="686">
                  <c:v>13</c:v>
                </c:pt>
                <c:pt idx="687">
                  <c:v>17</c:v>
                </c:pt>
                <c:pt idx="691">
                  <c:v>18</c:v>
                </c:pt>
                <c:pt idx="693">
                  <c:v>1</c:v>
                </c:pt>
                <c:pt idx="701">
                  <c:v>mar'20</c:v>
                </c:pt>
                <c:pt idx="702">
                  <c:v>16</c:v>
                </c:pt>
                <c:pt idx="703">
                  <c:v>9</c:v>
                </c:pt>
                <c:pt idx="704">
                  <c:v>15</c:v>
                </c:pt>
                <c:pt idx="705">
                  <c:v>18</c:v>
                </c:pt>
                <c:pt idx="709">
                  <c:v>22</c:v>
                </c:pt>
                <c:pt idx="719">
                  <c:v>apr'20</c:v>
                </c:pt>
                <c:pt idx="720">
                  <c:v>24</c:v>
                </c:pt>
                <c:pt idx="721">
                  <c:v>14</c:v>
                </c:pt>
                <c:pt idx="722">
                  <c:v>18</c:v>
                </c:pt>
                <c:pt idx="723">
                  <c:v>15</c:v>
                </c:pt>
                <c:pt idx="727">
                  <c:v>24</c:v>
                </c:pt>
                <c:pt idx="737">
                  <c:v>mai'20</c:v>
                </c:pt>
                <c:pt idx="738">
                  <c:v>21</c:v>
                </c:pt>
                <c:pt idx="739">
                  <c:v>7</c:v>
                </c:pt>
                <c:pt idx="740">
                  <c:v>10</c:v>
                </c:pt>
                <c:pt idx="741">
                  <c:v>16</c:v>
                </c:pt>
                <c:pt idx="745">
                  <c:v>24</c:v>
                </c:pt>
                <c:pt idx="747">
                  <c:v>4</c:v>
                </c:pt>
                <c:pt idx="755">
                  <c:v>jun'20</c:v>
                </c:pt>
                <c:pt idx="756">
                  <c:v>19</c:v>
                </c:pt>
                <c:pt idx="757">
                  <c:v>10</c:v>
                </c:pt>
                <c:pt idx="758">
                  <c:v>8</c:v>
                </c:pt>
                <c:pt idx="759">
                  <c:v>12</c:v>
                </c:pt>
                <c:pt idx="763">
                  <c:v>13</c:v>
                </c:pt>
                <c:pt idx="764">
                  <c:v>14</c:v>
                </c:pt>
                <c:pt idx="773">
                  <c:v>jul'20</c:v>
                </c:pt>
                <c:pt idx="774">
                  <c:v>13</c:v>
                </c:pt>
                <c:pt idx="775">
                  <c:v>8</c:v>
                </c:pt>
                <c:pt idx="776">
                  <c:v>9</c:v>
                </c:pt>
                <c:pt idx="777">
                  <c:v>14</c:v>
                </c:pt>
                <c:pt idx="781">
                  <c:v>7</c:v>
                </c:pt>
                <c:pt idx="782">
                  <c:v>9</c:v>
                </c:pt>
                <c:pt idx="791">
                  <c:v>aug'20</c:v>
                </c:pt>
                <c:pt idx="792">
                  <c:v>10</c:v>
                </c:pt>
                <c:pt idx="793">
                  <c:v>2</c:v>
                </c:pt>
                <c:pt idx="794">
                  <c:v>11</c:v>
                </c:pt>
                <c:pt idx="795">
                  <c:v>9</c:v>
                </c:pt>
                <c:pt idx="799">
                  <c:v>15</c:v>
                </c:pt>
                <c:pt idx="800">
                  <c:v>14</c:v>
                </c:pt>
                <c:pt idx="809">
                  <c:v>sept'20</c:v>
                </c:pt>
                <c:pt idx="810">
                  <c:v>14</c:v>
                </c:pt>
                <c:pt idx="811">
                  <c:v>15</c:v>
                </c:pt>
                <c:pt idx="812">
                  <c:v>12</c:v>
                </c:pt>
                <c:pt idx="813">
                  <c:v>12</c:v>
                </c:pt>
                <c:pt idx="817">
                  <c:v>12</c:v>
                </c:pt>
                <c:pt idx="818">
                  <c:v>11</c:v>
                </c:pt>
                <c:pt idx="827">
                  <c:v>okt'20</c:v>
                </c:pt>
                <c:pt idx="828">
                  <c:v>13</c:v>
                </c:pt>
                <c:pt idx="829">
                  <c:v>15</c:v>
                </c:pt>
                <c:pt idx="830">
                  <c:v>12</c:v>
                </c:pt>
                <c:pt idx="831">
                  <c:v>12</c:v>
                </c:pt>
                <c:pt idx="835">
                  <c:v>12</c:v>
                </c:pt>
                <c:pt idx="836">
                  <c:v>11</c:v>
                </c:pt>
                <c:pt idx="837">
                  <c:v>1</c:v>
                </c:pt>
                <c:pt idx="845">
                  <c:v>nov'20</c:v>
                </c:pt>
                <c:pt idx="846">
                  <c:v>18</c:v>
                </c:pt>
                <c:pt idx="847">
                  <c:v>8</c:v>
                </c:pt>
                <c:pt idx="848">
                  <c:v>8</c:v>
                </c:pt>
                <c:pt idx="849">
                  <c:v>18</c:v>
                </c:pt>
                <c:pt idx="853">
                  <c:v>13</c:v>
                </c:pt>
                <c:pt idx="854">
                  <c:v>9</c:v>
                </c:pt>
                <c:pt idx="863">
                  <c:v>dec'20</c:v>
                </c:pt>
                <c:pt idx="864">
                  <c:v>12</c:v>
                </c:pt>
                <c:pt idx="865">
                  <c:v>11</c:v>
                </c:pt>
                <c:pt idx="866">
                  <c:v>16</c:v>
                </c:pt>
                <c:pt idx="867">
                  <c:v>13</c:v>
                </c:pt>
                <c:pt idx="871">
                  <c:v>15</c:v>
                </c:pt>
                <c:pt idx="872">
                  <c:v>9</c:v>
                </c:pt>
                <c:pt idx="873">
                  <c:v>3</c:v>
                </c:pt>
                <c:pt idx="881">
                  <c:v>janv'21</c:v>
                </c:pt>
                <c:pt idx="882">
                  <c:v>21</c:v>
                </c:pt>
                <c:pt idx="883">
                  <c:v>15</c:v>
                </c:pt>
                <c:pt idx="884">
                  <c:v>18</c:v>
                </c:pt>
                <c:pt idx="885">
                  <c:v>17</c:v>
                </c:pt>
                <c:pt idx="889">
                  <c:v>15</c:v>
                </c:pt>
                <c:pt idx="890">
                  <c:v>16</c:v>
                </c:pt>
                <c:pt idx="899">
                  <c:v>feb'21</c:v>
                </c:pt>
                <c:pt idx="900">
                  <c:v>20</c:v>
                </c:pt>
                <c:pt idx="901">
                  <c:v>13</c:v>
                </c:pt>
                <c:pt idx="902">
                  <c:v>13</c:v>
                </c:pt>
                <c:pt idx="903">
                  <c:v>18</c:v>
                </c:pt>
                <c:pt idx="907">
                  <c:v>15</c:v>
                </c:pt>
                <c:pt idx="908">
                  <c:v>16</c:v>
                </c:pt>
                <c:pt idx="909">
                  <c:v>0</c:v>
                </c:pt>
                <c:pt idx="917">
                  <c:v>mar'21</c:v>
                </c:pt>
                <c:pt idx="918">
                  <c:v>13</c:v>
                </c:pt>
                <c:pt idx="919">
                  <c:v>20</c:v>
                </c:pt>
                <c:pt idx="920">
                  <c:v>11</c:v>
                </c:pt>
                <c:pt idx="921">
                  <c:v>23</c:v>
                </c:pt>
                <c:pt idx="925">
                  <c:v>16</c:v>
                </c:pt>
                <c:pt idx="926">
                  <c:v>26</c:v>
                </c:pt>
                <c:pt idx="935">
                  <c:v>apr'21</c:v>
                </c:pt>
                <c:pt idx="936">
                  <c:v>25</c:v>
                </c:pt>
                <c:pt idx="937">
                  <c:v>8</c:v>
                </c:pt>
                <c:pt idx="938">
                  <c:v>14</c:v>
                </c:pt>
                <c:pt idx="939">
                  <c:v>13</c:v>
                </c:pt>
                <c:pt idx="943">
                  <c:v>6</c:v>
                </c:pt>
                <c:pt idx="944">
                  <c:v>16</c:v>
                </c:pt>
                <c:pt idx="953">
                  <c:v>mai'21</c:v>
                </c:pt>
                <c:pt idx="954">
                  <c:v>17</c:v>
                </c:pt>
                <c:pt idx="955">
                  <c:v>13</c:v>
                </c:pt>
                <c:pt idx="956">
                  <c:v>10</c:v>
                </c:pt>
                <c:pt idx="957">
                  <c:v>13</c:v>
                </c:pt>
                <c:pt idx="961">
                  <c:v>14</c:v>
                </c:pt>
                <c:pt idx="962">
                  <c:v>11</c:v>
                </c:pt>
                <c:pt idx="971">
                  <c:v>jun'21</c:v>
                </c:pt>
                <c:pt idx="972">
                  <c:v>17</c:v>
                </c:pt>
                <c:pt idx="973">
                  <c:v>14</c:v>
                </c:pt>
                <c:pt idx="974">
                  <c:v>10</c:v>
                </c:pt>
                <c:pt idx="975">
                  <c:v>10</c:v>
                </c:pt>
                <c:pt idx="979">
                  <c:v>8</c:v>
                </c:pt>
                <c:pt idx="980">
                  <c:v>22</c:v>
                </c:pt>
                <c:pt idx="989">
                  <c:v>jul'21</c:v>
                </c:pt>
                <c:pt idx="990">
                  <c:v>25</c:v>
                </c:pt>
                <c:pt idx="991">
                  <c:v>11</c:v>
                </c:pt>
                <c:pt idx="992">
                  <c:v>23</c:v>
                </c:pt>
                <c:pt idx="993">
                  <c:v>18</c:v>
                </c:pt>
                <c:pt idx="997">
                  <c:v>7</c:v>
                </c:pt>
                <c:pt idx="998">
                  <c:v>9</c:v>
                </c:pt>
                <c:pt idx="1007">
                  <c:v>aug'21</c:v>
                </c:pt>
                <c:pt idx="1008">
                  <c:v>19</c:v>
                </c:pt>
                <c:pt idx="1009">
                  <c:v>13</c:v>
                </c:pt>
                <c:pt idx="1010">
                  <c:v>15</c:v>
                </c:pt>
                <c:pt idx="1011">
                  <c:v>20</c:v>
                </c:pt>
                <c:pt idx="1015">
                  <c:v>12</c:v>
                </c:pt>
                <c:pt idx="1016">
                  <c:v>2</c:v>
                </c:pt>
                <c:pt idx="1025">
                  <c:v>sep'21</c:v>
                </c:pt>
                <c:pt idx="1026">
                  <c:v>19</c:v>
                </c:pt>
                <c:pt idx="1027">
                  <c:v>17</c:v>
                </c:pt>
                <c:pt idx="1028">
                  <c:v>14</c:v>
                </c:pt>
                <c:pt idx="1029">
                  <c:v>16</c:v>
                </c:pt>
                <c:pt idx="1033">
                  <c:v>25</c:v>
                </c:pt>
                <c:pt idx="1043">
                  <c:v>okt'21</c:v>
                </c:pt>
                <c:pt idx="1044">
                  <c:v>18</c:v>
                </c:pt>
                <c:pt idx="1045">
                  <c:v>13</c:v>
                </c:pt>
                <c:pt idx="1046">
                  <c:v>16</c:v>
                </c:pt>
                <c:pt idx="1047">
                  <c:v>18</c:v>
                </c:pt>
                <c:pt idx="1051">
                  <c:v>18</c:v>
                </c:pt>
                <c:pt idx="1061">
                  <c:v>nov'21</c:v>
                </c:pt>
                <c:pt idx="1062">
                  <c:v>14</c:v>
                </c:pt>
                <c:pt idx="1063">
                  <c:v>11</c:v>
                </c:pt>
                <c:pt idx="1064">
                  <c:v>14</c:v>
                </c:pt>
                <c:pt idx="1065">
                  <c:v>14</c:v>
                </c:pt>
                <c:pt idx="1069">
                  <c:v>18</c:v>
                </c:pt>
                <c:pt idx="1079">
                  <c:v>dec'21</c:v>
                </c:pt>
                <c:pt idx="1080">
                  <c:v>15</c:v>
                </c:pt>
                <c:pt idx="1081">
                  <c:v>11</c:v>
                </c:pt>
                <c:pt idx="1082">
                  <c:v>12</c:v>
                </c:pt>
                <c:pt idx="1083">
                  <c:v>11</c:v>
                </c:pt>
                <c:pt idx="1087">
                  <c:v>12</c:v>
                </c:pt>
                <c:pt idx="1088">
                  <c:v>0</c:v>
                </c:pt>
                <c:pt idx="1097">
                  <c:v>jan'22</c:v>
                </c:pt>
                <c:pt idx="1098">
                  <c:v>#REF!</c:v>
                </c:pt>
                <c:pt idx="1099">
                  <c:v>#REF!</c:v>
                </c:pt>
                <c:pt idx="1100">
                  <c:v>#REF!</c:v>
                </c:pt>
                <c:pt idx="1101">
                  <c:v>#REF!</c:v>
                </c:pt>
                <c:pt idx="1105">
                  <c:v>#REF!</c:v>
                </c:pt>
                <c:pt idx="1115">
                  <c:v>feb'22</c:v>
                </c:pt>
                <c:pt idx="1116">
                  <c:v>#REF!</c:v>
                </c:pt>
                <c:pt idx="1117">
                  <c:v>#REF!</c:v>
                </c:pt>
                <c:pt idx="1118">
                  <c:v>#REF!</c:v>
                </c:pt>
                <c:pt idx="1119">
                  <c:v>#REF!</c:v>
                </c:pt>
                <c:pt idx="1133">
                  <c:v>mar'22</c:v>
                </c:pt>
                <c:pt idx="1134">
                  <c:v>#REF!</c:v>
                </c:pt>
                <c:pt idx="1135">
                  <c:v>#REF!</c:v>
                </c:pt>
                <c:pt idx="1136">
                  <c:v>#REF!</c:v>
                </c:pt>
                <c:pt idx="1137">
                  <c:v>#REF!</c:v>
                </c:pt>
                <c:pt idx="1151">
                  <c:v>apr'22</c:v>
                </c:pt>
                <c:pt idx="1152">
                  <c:v>#REF!</c:v>
                </c:pt>
                <c:pt idx="1153">
                  <c:v>#REF!</c:v>
                </c:pt>
                <c:pt idx="1154">
                  <c:v>#REF!</c:v>
                </c:pt>
                <c:pt idx="1155">
                  <c:v>#REF!</c:v>
                </c:pt>
                <c:pt idx="1169">
                  <c:v>mai'22</c:v>
                </c:pt>
                <c:pt idx="1170">
                  <c:v>#REF!</c:v>
                </c:pt>
                <c:pt idx="1171">
                  <c:v>#REF!</c:v>
                </c:pt>
                <c:pt idx="1172">
                  <c:v>#REF!</c:v>
                </c:pt>
                <c:pt idx="1173">
                  <c:v>#REF!</c:v>
                </c:pt>
                <c:pt idx="1187">
                  <c:v>jun'22</c:v>
                </c:pt>
                <c:pt idx="1188">
                  <c:v>#REF!</c:v>
                </c:pt>
                <c:pt idx="1189">
                  <c:v>#REF!</c:v>
                </c:pt>
                <c:pt idx="1190">
                  <c:v>#REF!</c:v>
                </c:pt>
                <c:pt idx="1191">
                  <c:v>#REF!</c:v>
                </c:pt>
                <c:pt idx="1205">
                  <c:v>jul"22</c:v>
                </c:pt>
                <c:pt idx="1206">
                  <c:v>#REF!</c:v>
                </c:pt>
                <c:pt idx="1207">
                  <c:v>#REF!</c:v>
                </c:pt>
                <c:pt idx="1208">
                  <c:v>#REF!</c:v>
                </c:pt>
                <c:pt idx="1209">
                  <c:v>#REF!</c:v>
                </c:pt>
                <c:pt idx="1223">
                  <c:v>aug'22</c:v>
                </c:pt>
                <c:pt idx="1224">
                  <c:v>#REF!</c:v>
                </c:pt>
                <c:pt idx="1225">
                  <c:v>#REF!</c:v>
                </c:pt>
                <c:pt idx="1226">
                  <c:v>#REF!</c:v>
                </c:pt>
                <c:pt idx="1227">
                  <c:v>#REF!</c:v>
                </c:pt>
                <c:pt idx="1241">
                  <c:v>sept'22</c:v>
                </c:pt>
                <c:pt idx="1242">
                  <c:v>#REF!</c:v>
                </c:pt>
                <c:pt idx="1243">
                  <c:v>#REF!</c:v>
                </c:pt>
                <c:pt idx="1244">
                  <c:v>#REF!</c:v>
                </c:pt>
                <c:pt idx="1245">
                  <c:v>#REF!</c:v>
                </c:pt>
                <c:pt idx="1259">
                  <c:v>okt'22</c:v>
                </c:pt>
                <c:pt idx="1260">
                  <c:v>#REF!</c:v>
                </c:pt>
                <c:pt idx="1261">
                  <c:v>#REF!</c:v>
                </c:pt>
                <c:pt idx="1262">
                  <c:v>#REF!</c:v>
                </c:pt>
                <c:pt idx="1263">
                  <c:v>#REF!</c:v>
                </c:pt>
                <c:pt idx="1264">
                  <c:v>#REF!</c:v>
                </c:pt>
                <c:pt idx="1277">
                  <c:v>nov'22</c:v>
                </c:pt>
                <c:pt idx="1278">
                  <c:v>#REF!</c:v>
                </c:pt>
                <c:pt idx="1279">
                  <c:v>#REF!</c:v>
                </c:pt>
                <c:pt idx="1280">
                  <c:v>#REF!</c:v>
                </c:pt>
                <c:pt idx="1281">
                  <c:v>#REF!</c:v>
                </c:pt>
                <c:pt idx="1282">
                  <c:v>#REF!</c:v>
                </c:pt>
                <c:pt idx="1295">
                  <c:v>dec'22</c:v>
                </c:pt>
                <c:pt idx="1296">
                  <c:v>#REF!</c:v>
                </c:pt>
                <c:pt idx="1297">
                  <c:v>#REF!</c:v>
                </c:pt>
                <c:pt idx="1298">
                  <c:v>#REF!</c:v>
                </c:pt>
                <c:pt idx="1299">
                  <c:v>#REF!</c:v>
                </c:pt>
                <c:pt idx="1300">
                  <c:v>#REF!</c:v>
                </c:pt>
              </c:strCache>
            </c:strRef>
          </c:cat>
          <c:val>
            <c:numRef>
              <c:f>(STATISTIKA!$BS$15:$CI$15,STATISTIKA!$BR$16:$CI$16,STATISTIKA!$BR$17:$CI$17,STATISTIKA!$BR$18:$CI$18,STATISTIKA!$BR$19:$CI$19,STATISTIKA!$BR$20:$CI$20,STATISTIKA!$BR$21:$CI$21,STATISTIKA!$BR$22:$CI$22,STATISTIKA!$BR$23:$CI$23,STATISTIKA!$BR$24:$CI$24,STATISTIKA!$BR$25:$CI$25,STATISTIKA!$BR$26:$CI$26,STATISTIKA!$BR$27:$CI$27,STATISTIKA!$BR$28:$CI$28,STATISTIKA!$BR$29:$CI$29,STATISTIKA!$BR$30:$CI$30,STATISTIKA!$BR$31:$CI$31,STATISTIKA!$BR$32:$CI$32,STATISTIKA!$BR$33:$CI$33,STATISTIKA!$BR$34:$CI$34,STATISTIKA!$BR$35:$CI$35,STATISTIKA!$BR$36:$CI$36,STATISTIKA!$BR$37:$CI$37,STATISTIKA!$BR$38:$CI$38,STATISTIKA!$BR$39:$CI$39,STATISTIKA!$BR$40:$CI$40,STATISTIKA!$BR$41:$CI$41,STATISTIKA!$BR$42:$CI$42,STATISTIKA!$BR$43:$CI$43,STATISTIKA!$BR$44:$CI$44,STATISTIKA!$BR$45:$CI$45,STATISTIKA!$BR$46:$CI$46,STATISTIKA!$BR$47:$CI$47,STATISTIKA!$BR$48:$CI$48,STATISTIKA!$BR$49:$CI$49,STATISTIKA!$BR$50:$CI$50,STATISTIKA!$BR$51:$CI$51,STATISTIKA!$BR$52:$CI$52,STATISTIKA!$BR$53:$CI$53,STATISTIKA!$BR$54:$CI$54,STATISTIKA!$BR$55:$CI$55,STATISTIKA!$BR$56:$CI$56,STATISTIKA!$BR$57:$CI$57,STATISTIKA!$BR$58:$CI$58,STATISTIKA!$BR$59:$CI$59,STATISTIKA!$BR$60:$CI$60,STATISTIKA!$BR$61:$CI$61,STATISTIKA!$BR$62:$CI$62,STATISTIKA!$BR$63:$CI$63,STATISTIKA!$BR$64:$CI$64,STATISTIKA!$BR$65:$CI$65,STATISTIKA!$BR$66:$CI$66,STATISTIKA!$BR$67:$CI$67,STATISTIKA!$BR$68:$CI$68,STATISTIKA!$BR$69:$CI$69,STATISTIKA!$BR$70:$CI$70,STATISTIKA!$BR$71:$CI$71,STATISTIKA!$BR$72:$CI$72,STATISTIKA!$BR$73:$CI$73,STATISTIKA!$BR$74:$CI$74,STATISTIKA!$BR$75:$CI$75,STATISTIKA!$BR$76:$CI$76,STATISTIKA!$BR$77:$CI$77,STATISTIKA!$BR$78:$CI$78,STATISTIKA!$BR$79:$CI$79,STATISTIKA!$BR$80:$CI$80,STATISTIKA!$BR$81:$CI$81,STATISTIKA!$BR$82:$CI$82,STATISTIKA!$BR$83:$CI$83,STATISTIKA!$BR$84:$CI$84,STATISTIKA!$BR$85:$CI$85,STATISTIKA!$BR$86:$CI$86,STATISTIKA!$BR$87:$CI$87)</c:f>
              <c:numCache>
                <c:formatCode>General</c:formatCode>
                <c:ptCount val="131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7</c:v>
                </c:pt>
                <c:pt idx="19">
                  <c:v>9</c:v>
                </c:pt>
                <c:pt idx="30">
                  <c:v>4</c:v>
                </c:pt>
                <c:pt idx="31">
                  <c:v>3</c:v>
                </c:pt>
                <c:pt idx="33">
                  <c:v>8</c:v>
                </c:pt>
                <c:pt idx="34">
                  <c:v>6</c:v>
                </c:pt>
                <c:pt idx="35">
                  <c:v>0</c:v>
                </c:pt>
                <c:pt idx="36">
                  <c:v>23</c:v>
                </c:pt>
                <c:pt idx="37">
                  <c:v>10</c:v>
                </c:pt>
                <c:pt idx="48">
                  <c:v>5</c:v>
                </c:pt>
                <c:pt idx="49">
                  <c:v>9</c:v>
                </c:pt>
                <c:pt idx="51">
                  <c:v>12</c:v>
                </c:pt>
                <c:pt idx="52">
                  <c:v>1</c:v>
                </c:pt>
                <c:pt idx="53">
                  <c:v>0</c:v>
                </c:pt>
                <c:pt idx="54">
                  <c:v>5</c:v>
                </c:pt>
                <c:pt idx="55">
                  <c:v>17</c:v>
                </c:pt>
                <c:pt idx="66">
                  <c:v>1</c:v>
                </c:pt>
                <c:pt idx="67">
                  <c:v>13</c:v>
                </c:pt>
                <c:pt idx="68">
                  <c:v>3</c:v>
                </c:pt>
                <c:pt idx="69">
                  <c:v>11</c:v>
                </c:pt>
                <c:pt idx="71">
                  <c:v>0</c:v>
                </c:pt>
                <c:pt idx="72">
                  <c:v>7</c:v>
                </c:pt>
                <c:pt idx="73">
                  <c:v>11</c:v>
                </c:pt>
                <c:pt idx="84">
                  <c:v>9</c:v>
                </c:pt>
                <c:pt idx="85">
                  <c:v>11</c:v>
                </c:pt>
                <c:pt idx="86">
                  <c:v>4</c:v>
                </c:pt>
                <c:pt idx="87">
                  <c:v>5</c:v>
                </c:pt>
                <c:pt idx="89">
                  <c:v>0</c:v>
                </c:pt>
                <c:pt idx="90">
                  <c:v>7</c:v>
                </c:pt>
                <c:pt idx="91">
                  <c:v>16</c:v>
                </c:pt>
                <c:pt idx="97">
                  <c:v>6</c:v>
                </c:pt>
                <c:pt idx="102">
                  <c:v>9</c:v>
                </c:pt>
                <c:pt idx="103">
                  <c:v>7</c:v>
                </c:pt>
                <c:pt idx="104">
                  <c:v>15</c:v>
                </c:pt>
                <c:pt idx="105">
                  <c:v>17</c:v>
                </c:pt>
                <c:pt idx="107">
                  <c:v>0</c:v>
                </c:pt>
                <c:pt idx="108">
                  <c:v>9</c:v>
                </c:pt>
                <c:pt idx="109">
                  <c:v>7</c:v>
                </c:pt>
                <c:pt idx="115">
                  <c:v>13</c:v>
                </c:pt>
                <c:pt idx="120">
                  <c:v>3</c:v>
                </c:pt>
                <c:pt idx="121">
                  <c:v>14</c:v>
                </c:pt>
                <c:pt idx="122">
                  <c:v>5</c:v>
                </c:pt>
                <c:pt idx="123">
                  <c:v>10</c:v>
                </c:pt>
                <c:pt idx="125">
                  <c:v>0</c:v>
                </c:pt>
                <c:pt idx="126">
                  <c:v>14</c:v>
                </c:pt>
                <c:pt idx="127">
                  <c:v>5</c:v>
                </c:pt>
                <c:pt idx="133">
                  <c:v>6</c:v>
                </c:pt>
                <c:pt idx="139">
                  <c:v>10</c:v>
                </c:pt>
                <c:pt idx="140">
                  <c:v>7</c:v>
                </c:pt>
                <c:pt idx="141">
                  <c:v>11</c:v>
                </c:pt>
                <c:pt idx="143">
                  <c:v>0</c:v>
                </c:pt>
                <c:pt idx="144">
                  <c:v>7</c:v>
                </c:pt>
                <c:pt idx="145">
                  <c:v>10</c:v>
                </c:pt>
                <c:pt idx="151">
                  <c:v>6</c:v>
                </c:pt>
                <c:pt idx="156">
                  <c:v>1</c:v>
                </c:pt>
                <c:pt idx="157">
                  <c:v>10</c:v>
                </c:pt>
                <c:pt idx="158">
                  <c:v>10</c:v>
                </c:pt>
                <c:pt idx="159">
                  <c:v>9</c:v>
                </c:pt>
                <c:pt idx="161">
                  <c:v>0</c:v>
                </c:pt>
                <c:pt idx="162">
                  <c:v>9</c:v>
                </c:pt>
                <c:pt idx="163">
                  <c:v>22</c:v>
                </c:pt>
                <c:pt idx="169">
                  <c:v>11</c:v>
                </c:pt>
                <c:pt idx="174">
                  <c:v>8</c:v>
                </c:pt>
                <c:pt idx="175">
                  <c:v>12</c:v>
                </c:pt>
                <c:pt idx="176">
                  <c:v>5</c:v>
                </c:pt>
                <c:pt idx="179">
                  <c:v>0</c:v>
                </c:pt>
                <c:pt idx="180">
                  <c:v>9</c:v>
                </c:pt>
                <c:pt idx="181">
                  <c:v>19</c:v>
                </c:pt>
                <c:pt idx="187">
                  <c:v>18</c:v>
                </c:pt>
                <c:pt idx="190">
                  <c:v>2</c:v>
                </c:pt>
                <c:pt idx="192">
                  <c:v>14</c:v>
                </c:pt>
                <c:pt idx="193">
                  <c:v>18</c:v>
                </c:pt>
                <c:pt idx="197">
                  <c:v>0</c:v>
                </c:pt>
                <c:pt idx="198">
                  <c:v>11</c:v>
                </c:pt>
                <c:pt idx="199">
                  <c:v>11</c:v>
                </c:pt>
                <c:pt idx="205">
                  <c:v>8</c:v>
                </c:pt>
                <c:pt idx="208">
                  <c:v>13</c:v>
                </c:pt>
                <c:pt idx="210">
                  <c:v>10</c:v>
                </c:pt>
                <c:pt idx="211">
                  <c:v>9</c:v>
                </c:pt>
                <c:pt idx="215">
                  <c:v>0</c:v>
                </c:pt>
                <c:pt idx="216">
                  <c:v>8</c:v>
                </c:pt>
                <c:pt idx="217">
                  <c:v>6</c:v>
                </c:pt>
                <c:pt idx="223">
                  <c:v>8</c:v>
                </c:pt>
                <c:pt idx="226">
                  <c:v>8</c:v>
                </c:pt>
                <c:pt idx="228">
                  <c:v>5</c:v>
                </c:pt>
                <c:pt idx="229">
                  <c:v>8</c:v>
                </c:pt>
                <c:pt idx="233">
                  <c:v>0</c:v>
                </c:pt>
                <c:pt idx="234">
                  <c:v>10</c:v>
                </c:pt>
                <c:pt idx="235">
                  <c:v>10</c:v>
                </c:pt>
                <c:pt idx="241">
                  <c:v>16</c:v>
                </c:pt>
                <c:pt idx="244">
                  <c:v>13</c:v>
                </c:pt>
                <c:pt idx="246">
                  <c:v>11</c:v>
                </c:pt>
                <c:pt idx="247">
                  <c:v>19</c:v>
                </c:pt>
                <c:pt idx="251">
                  <c:v>0</c:v>
                </c:pt>
                <c:pt idx="252">
                  <c:v>13</c:v>
                </c:pt>
                <c:pt idx="253">
                  <c:v>13</c:v>
                </c:pt>
                <c:pt idx="259">
                  <c:v>21</c:v>
                </c:pt>
                <c:pt idx="262">
                  <c:v>13</c:v>
                </c:pt>
                <c:pt idx="264">
                  <c:v>14</c:v>
                </c:pt>
                <c:pt idx="265">
                  <c:v>0</c:v>
                </c:pt>
                <c:pt idx="269">
                  <c:v>0</c:v>
                </c:pt>
                <c:pt idx="270">
                  <c:v>8</c:v>
                </c:pt>
                <c:pt idx="271">
                  <c:v>11</c:v>
                </c:pt>
                <c:pt idx="277">
                  <c:v>16</c:v>
                </c:pt>
                <c:pt idx="280">
                  <c:v>9</c:v>
                </c:pt>
                <c:pt idx="282">
                  <c:v>10</c:v>
                </c:pt>
                <c:pt idx="283">
                  <c:v>23</c:v>
                </c:pt>
                <c:pt idx="287">
                  <c:v>0</c:v>
                </c:pt>
                <c:pt idx="288">
                  <c:v>21</c:v>
                </c:pt>
                <c:pt idx="289">
                  <c:v>15</c:v>
                </c:pt>
                <c:pt idx="295">
                  <c:v>17</c:v>
                </c:pt>
                <c:pt idx="298">
                  <c:v>10</c:v>
                </c:pt>
                <c:pt idx="301">
                  <c:v>11</c:v>
                </c:pt>
                <c:pt idx="305">
                  <c:v>0</c:v>
                </c:pt>
                <c:pt idx="306">
                  <c:v>15</c:v>
                </c:pt>
                <c:pt idx="307">
                  <c:v>10</c:v>
                </c:pt>
                <c:pt idx="313">
                  <c:v>8</c:v>
                </c:pt>
                <c:pt idx="316">
                  <c:v>2</c:v>
                </c:pt>
                <c:pt idx="318">
                  <c:v>12</c:v>
                </c:pt>
                <c:pt idx="319">
                  <c:v>12</c:v>
                </c:pt>
                <c:pt idx="323">
                  <c:v>0</c:v>
                </c:pt>
                <c:pt idx="324">
                  <c:v>18</c:v>
                </c:pt>
                <c:pt idx="325">
                  <c:v>9</c:v>
                </c:pt>
                <c:pt idx="331">
                  <c:v>17</c:v>
                </c:pt>
                <c:pt idx="334">
                  <c:v>9</c:v>
                </c:pt>
                <c:pt idx="336">
                  <c:v>8</c:v>
                </c:pt>
                <c:pt idx="337">
                  <c:v>12</c:v>
                </c:pt>
                <c:pt idx="341">
                  <c:v>0</c:v>
                </c:pt>
                <c:pt idx="342">
                  <c:v>14</c:v>
                </c:pt>
                <c:pt idx="343">
                  <c:v>14</c:v>
                </c:pt>
                <c:pt idx="349">
                  <c:v>13</c:v>
                </c:pt>
                <c:pt idx="352">
                  <c:v>11</c:v>
                </c:pt>
                <c:pt idx="354">
                  <c:v>2</c:v>
                </c:pt>
                <c:pt idx="355">
                  <c:v>16</c:v>
                </c:pt>
                <c:pt idx="359">
                  <c:v>0</c:v>
                </c:pt>
                <c:pt idx="360">
                  <c:v>9</c:v>
                </c:pt>
                <c:pt idx="361">
                  <c:v>10</c:v>
                </c:pt>
                <c:pt idx="367">
                  <c:v>11</c:v>
                </c:pt>
                <c:pt idx="370">
                  <c:v>9</c:v>
                </c:pt>
                <c:pt idx="372">
                  <c:v>3</c:v>
                </c:pt>
                <c:pt idx="373">
                  <c:v>11</c:v>
                </c:pt>
                <c:pt idx="377">
                  <c:v>0</c:v>
                </c:pt>
                <c:pt idx="378">
                  <c:v>7</c:v>
                </c:pt>
                <c:pt idx="379">
                  <c:v>6</c:v>
                </c:pt>
                <c:pt idx="385">
                  <c:v>9</c:v>
                </c:pt>
                <c:pt idx="387">
                  <c:v>7</c:v>
                </c:pt>
                <c:pt idx="388">
                  <c:v>5</c:v>
                </c:pt>
                <c:pt idx="390">
                  <c:v>6</c:v>
                </c:pt>
                <c:pt idx="395">
                  <c:v>0</c:v>
                </c:pt>
                <c:pt idx="396">
                  <c:v>10</c:v>
                </c:pt>
                <c:pt idx="397">
                  <c:v>20</c:v>
                </c:pt>
                <c:pt idx="403">
                  <c:v>23</c:v>
                </c:pt>
                <c:pt idx="405">
                  <c:v>16</c:v>
                </c:pt>
                <c:pt idx="406">
                  <c:v>18</c:v>
                </c:pt>
                <c:pt idx="413">
                  <c:v>0</c:v>
                </c:pt>
                <c:pt idx="414">
                  <c:v>15</c:v>
                </c:pt>
                <c:pt idx="415">
                  <c:v>10</c:v>
                </c:pt>
                <c:pt idx="421">
                  <c:v>2</c:v>
                </c:pt>
                <c:pt idx="423">
                  <c:v>8</c:v>
                </c:pt>
                <c:pt idx="424">
                  <c:v>17</c:v>
                </c:pt>
                <c:pt idx="425">
                  <c:v>14</c:v>
                </c:pt>
                <c:pt idx="431">
                  <c:v>0</c:v>
                </c:pt>
                <c:pt idx="432">
                  <c:v>9</c:v>
                </c:pt>
                <c:pt idx="433">
                  <c:v>10</c:v>
                </c:pt>
                <c:pt idx="439">
                  <c:v>16</c:v>
                </c:pt>
                <c:pt idx="441">
                  <c:v>8</c:v>
                </c:pt>
                <c:pt idx="442">
                  <c:v>7</c:v>
                </c:pt>
                <c:pt idx="443">
                  <c:v>3</c:v>
                </c:pt>
                <c:pt idx="449">
                  <c:v>0</c:v>
                </c:pt>
                <c:pt idx="450">
                  <c:v>0</c:v>
                </c:pt>
                <c:pt idx="451">
                  <c:v>0</c:v>
                </c:pt>
                <c:pt idx="457">
                  <c:v>0</c:v>
                </c:pt>
                <c:pt idx="459">
                  <c:v>0</c:v>
                </c:pt>
                <c:pt idx="460">
                  <c:v>0</c:v>
                </c:pt>
                <c:pt idx="461">
                  <c:v>0</c:v>
                </c:pt>
                <c:pt idx="467">
                  <c:v>0</c:v>
                </c:pt>
                <c:pt idx="468">
                  <c:v>0</c:v>
                </c:pt>
                <c:pt idx="469">
                  <c:v>0</c:v>
                </c:pt>
                <c:pt idx="475">
                  <c:v>0</c:v>
                </c:pt>
                <c:pt idx="477">
                  <c:v>0</c:v>
                </c:pt>
                <c:pt idx="479">
                  <c:v>0</c:v>
                </c:pt>
                <c:pt idx="485">
                  <c:v>0</c:v>
                </c:pt>
                <c:pt idx="486">
                  <c:v>0</c:v>
                </c:pt>
                <c:pt idx="487">
                  <c:v>0</c:v>
                </c:pt>
                <c:pt idx="488">
                  <c:v>0</c:v>
                </c:pt>
                <c:pt idx="493">
                  <c:v>0</c:v>
                </c:pt>
                <c:pt idx="495">
                  <c:v>0</c:v>
                </c:pt>
                <c:pt idx="497">
                  <c:v>0</c:v>
                </c:pt>
                <c:pt idx="503">
                  <c:v>0</c:v>
                </c:pt>
                <c:pt idx="504">
                  <c:v>0</c:v>
                </c:pt>
                <c:pt idx="505">
                  <c:v>0</c:v>
                </c:pt>
                <c:pt idx="506">
                  <c:v>0</c:v>
                </c:pt>
                <c:pt idx="511">
                  <c:v>0</c:v>
                </c:pt>
                <c:pt idx="513">
                  <c:v>0</c:v>
                </c:pt>
                <c:pt idx="514">
                  <c:v>0</c:v>
                </c:pt>
                <c:pt idx="515">
                  <c:v>0</c:v>
                </c:pt>
                <c:pt idx="521">
                  <c:v>0</c:v>
                </c:pt>
                <c:pt idx="522">
                  <c:v>0</c:v>
                </c:pt>
                <c:pt idx="523">
                  <c:v>0</c:v>
                </c:pt>
                <c:pt idx="524">
                  <c:v>0</c:v>
                </c:pt>
                <c:pt idx="529">
                  <c:v>0</c:v>
                </c:pt>
                <c:pt idx="531">
                  <c:v>0</c:v>
                </c:pt>
                <c:pt idx="532">
                  <c:v>0</c:v>
                </c:pt>
                <c:pt idx="533">
                  <c:v>0</c:v>
                </c:pt>
                <c:pt idx="539">
                  <c:v>0</c:v>
                </c:pt>
                <c:pt idx="540">
                  <c:v>0</c:v>
                </c:pt>
                <c:pt idx="541">
                  <c:v>0</c:v>
                </c:pt>
                <c:pt idx="542">
                  <c:v>0</c:v>
                </c:pt>
                <c:pt idx="547">
                  <c:v>0</c:v>
                </c:pt>
                <c:pt idx="549">
                  <c:v>0</c:v>
                </c:pt>
                <c:pt idx="550">
                  <c:v>0</c:v>
                </c:pt>
                <c:pt idx="551">
                  <c:v>0</c:v>
                </c:pt>
                <c:pt idx="557">
                  <c:v>0</c:v>
                </c:pt>
                <c:pt idx="558">
                  <c:v>0</c:v>
                </c:pt>
                <c:pt idx="559">
                  <c:v>0</c:v>
                </c:pt>
                <c:pt idx="560">
                  <c:v>0</c:v>
                </c:pt>
                <c:pt idx="565">
                  <c:v>0</c:v>
                </c:pt>
                <c:pt idx="567">
                  <c:v>0</c:v>
                </c:pt>
                <c:pt idx="568">
                  <c:v>0</c:v>
                </c:pt>
                <c:pt idx="569">
                  <c:v>0</c:v>
                </c:pt>
                <c:pt idx="575">
                  <c:v>0</c:v>
                </c:pt>
                <c:pt idx="576">
                  <c:v>0</c:v>
                </c:pt>
                <c:pt idx="577">
                  <c:v>0</c:v>
                </c:pt>
                <c:pt idx="578">
                  <c:v>0</c:v>
                </c:pt>
                <c:pt idx="583">
                  <c:v>0</c:v>
                </c:pt>
                <c:pt idx="585">
                  <c:v>0</c:v>
                </c:pt>
                <c:pt idx="586">
                  <c:v>0</c:v>
                </c:pt>
                <c:pt idx="587">
                  <c:v>0</c:v>
                </c:pt>
                <c:pt idx="593">
                  <c:v>0</c:v>
                </c:pt>
                <c:pt idx="594">
                  <c:v>0</c:v>
                </c:pt>
                <c:pt idx="595">
                  <c:v>0</c:v>
                </c:pt>
                <c:pt idx="596">
                  <c:v>0</c:v>
                </c:pt>
                <c:pt idx="601">
                  <c:v>0</c:v>
                </c:pt>
                <c:pt idx="603">
                  <c:v>0</c:v>
                </c:pt>
                <c:pt idx="604">
                  <c:v>0</c:v>
                </c:pt>
                <c:pt idx="605">
                  <c:v>0</c:v>
                </c:pt>
                <c:pt idx="611">
                  <c:v>0</c:v>
                </c:pt>
                <c:pt idx="612">
                  <c:v>0</c:v>
                </c:pt>
                <c:pt idx="613">
                  <c:v>0</c:v>
                </c:pt>
                <c:pt idx="614">
                  <c:v>0</c:v>
                </c:pt>
                <c:pt idx="619">
                  <c:v>0</c:v>
                </c:pt>
                <c:pt idx="621">
                  <c:v>0</c:v>
                </c:pt>
                <c:pt idx="622">
                  <c:v>0</c:v>
                </c:pt>
                <c:pt idx="623">
                  <c:v>0</c:v>
                </c:pt>
                <c:pt idx="629">
                  <c:v>0</c:v>
                </c:pt>
                <c:pt idx="630">
                  <c:v>0</c:v>
                </c:pt>
                <c:pt idx="631">
                  <c:v>0</c:v>
                </c:pt>
                <c:pt idx="632">
                  <c:v>0</c:v>
                </c:pt>
                <c:pt idx="633">
                  <c:v>0</c:v>
                </c:pt>
                <c:pt idx="637">
                  <c:v>0</c:v>
                </c:pt>
                <c:pt idx="639">
                  <c:v>0</c:v>
                </c:pt>
                <c:pt idx="647">
                  <c:v>0</c:v>
                </c:pt>
                <c:pt idx="648">
                  <c:v>0</c:v>
                </c:pt>
                <c:pt idx="649">
                  <c:v>0</c:v>
                </c:pt>
                <c:pt idx="650">
                  <c:v>0</c:v>
                </c:pt>
                <c:pt idx="651">
                  <c:v>0</c:v>
                </c:pt>
                <c:pt idx="655">
                  <c:v>0</c:v>
                </c:pt>
                <c:pt idx="657">
                  <c:v>0</c:v>
                </c:pt>
                <c:pt idx="665">
                  <c:v>0</c:v>
                </c:pt>
                <c:pt idx="666">
                  <c:v>12</c:v>
                </c:pt>
                <c:pt idx="667">
                  <c:v>13</c:v>
                </c:pt>
                <c:pt idx="668">
                  <c:v>13</c:v>
                </c:pt>
                <c:pt idx="669">
                  <c:v>17</c:v>
                </c:pt>
                <c:pt idx="673">
                  <c:v>13</c:v>
                </c:pt>
                <c:pt idx="675">
                  <c:v>2</c:v>
                </c:pt>
                <c:pt idx="683">
                  <c:v>0</c:v>
                </c:pt>
                <c:pt idx="684">
                  <c:v>22</c:v>
                </c:pt>
                <c:pt idx="685">
                  <c:v>19</c:v>
                </c:pt>
                <c:pt idx="686">
                  <c:v>13</c:v>
                </c:pt>
                <c:pt idx="687">
                  <c:v>17</c:v>
                </c:pt>
                <c:pt idx="691">
                  <c:v>18</c:v>
                </c:pt>
                <c:pt idx="693">
                  <c:v>1</c:v>
                </c:pt>
                <c:pt idx="701">
                  <c:v>0</c:v>
                </c:pt>
                <c:pt idx="702">
                  <c:v>16</c:v>
                </c:pt>
                <c:pt idx="703">
                  <c:v>9</c:v>
                </c:pt>
                <c:pt idx="704">
                  <c:v>15</c:v>
                </c:pt>
                <c:pt idx="705">
                  <c:v>18</c:v>
                </c:pt>
                <c:pt idx="709">
                  <c:v>22</c:v>
                </c:pt>
                <c:pt idx="719">
                  <c:v>0</c:v>
                </c:pt>
                <c:pt idx="720">
                  <c:v>24</c:v>
                </c:pt>
                <c:pt idx="721">
                  <c:v>14</c:v>
                </c:pt>
                <c:pt idx="722">
                  <c:v>18</c:v>
                </c:pt>
                <c:pt idx="723">
                  <c:v>15</c:v>
                </c:pt>
                <c:pt idx="727">
                  <c:v>24</c:v>
                </c:pt>
                <c:pt idx="737">
                  <c:v>0</c:v>
                </c:pt>
                <c:pt idx="738">
                  <c:v>21</c:v>
                </c:pt>
                <c:pt idx="739">
                  <c:v>7</c:v>
                </c:pt>
                <c:pt idx="740">
                  <c:v>10</c:v>
                </c:pt>
                <c:pt idx="741">
                  <c:v>16</c:v>
                </c:pt>
                <c:pt idx="745">
                  <c:v>24</c:v>
                </c:pt>
                <c:pt idx="747">
                  <c:v>4</c:v>
                </c:pt>
                <c:pt idx="755">
                  <c:v>0</c:v>
                </c:pt>
                <c:pt idx="756">
                  <c:v>19</c:v>
                </c:pt>
                <c:pt idx="757">
                  <c:v>10</c:v>
                </c:pt>
                <c:pt idx="758">
                  <c:v>8</c:v>
                </c:pt>
                <c:pt idx="759">
                  <c:v>12</c:v>
                </c:pt>
                <c:pt idx="763">
                  <c:v>13</c:v>
                </c:pt>
                <c:pt idx="764">
                  <c:v>14</c:v>
                </c:pt>
                <c:pt idx="773">
                  <c:v>0</c:v>
                </c:pt>
                <c:pt idx="774">
                  <c:v>13</c:v>
                </c:pt>
                <c:pt idx="775">
                  <c:v>8</c:v>
                </c:pt>
                <c:pt idx="776">
                  <c:v>9</c:v>
                </c:pt>
                <c:pt idx="777">
                  <c:v>14</c:v>
                </c:pt>
                <c:pt idx="781">
                  <c:v>7</c:v>
                </c:pt>
                <c:pt idx="782">
                  <c:v>9</c:v>
                </c:pt>
                <c:pt idx="791">
                  <c:v>0</c:v>
                </c:pt>
                <c:pt idx="792">
                  <c:v>10</c:v>
                </c:pt>
                <c:pt idx="793">
                  <c:v>2</c:v>
                </c:pt>
                <c:pt idx="794">
                  <c:v>11</c:v>
                </c:pt>
                <c:pt idx="795">
                  <c:v>9</c:v>
                </c:pt>
                <c:pt idx="799">
                  <c:v>15</c:v>
                </c:pt>
                <c:pt idx="800">
                  <c:v>14</c:v>
                </c:pt>
                <c:pt idx="809">
                  <c:v>0</c:v>
                </c:pt>
                <c:pt idx="810">
                  <c:v>14</c:v>
                </c:pt>
                <c:pt idx="811">
                  <c:v>15</c:v>
                </c:pt>
                <c:pt idx="812">
                  <c:v>12</c:v>
                </c:pt>
                <c:pt idx="813">
                  <c:v>12</c:v>
                </c:pt>
                <c:pt idx="817">
                  <c:v>12</c:v>
                </c:pt>
                <c:pt idx="818">
                  <c:v>11</c:v>
                </c:pt>
                <c:pt idx="827">
                  <c:v>0</c:v>
                </c:pt>
                <c:pt idx="828">
                  <c:v>13</c:v>
                </c:pt>
                <c:pt idx="829">
                  <c:v>15</c:v>
                </c:pt>
                <c:pt idx="830">
                  <c:v>12</c:v>
                </c:pt>
                <c:pt idx="831">
                  <c:v>12</c:v>
                </c:pt>
                <c:pt idx="835">
                  <c:v>12</c:v>
                </c:pt>
                <c:pt idx="836">
                  <c:v>11</c:v>
                </c:pt>
                <c:pt idx="837">
                  <c:v>1</c:v>
                </c:pt>
                <c:pt idx="845">
                  <c:v>0</c:v>
                </c:pt>
                <c:pt idx="846">
                  <c:v>18</c:v>
                </c:pt>
                <c:pt idx="847">
                  <c:v>8</c:v>
                </c:pt>
                <c:pt idx="848">
                  <c:v>8</c:v>
                </c:pt>
                <c:pt idx="849">
                  <c:v>18</c:v>
                </c:pt>
                <c:pt idx="853">
                  <c:v>13</c:v>
                </c:pt>
                <c:pt idx="854">
                  <c:v>9</c:v>
                </c:pt>
                <c:pt idx="863">
                  <c:v>0</c:v>
                </c:pt>
                <c:pt idx="864">
                  <c:v>12</c:v>
                </c:pt>
                <c:pt idx="865">
                  <c:v>11</c:v>
                </c:pt>
                <c:pt idx="866">
                  <c:v>16</c:v>
                </c:pt>
                <c:pt idx="867">
                  <c:v>13</c:v>
                </c:pt>
                <c:pt idx="871">
                  <c:v>15</c:v>
                </c:pt>
                <c:pt idx="872">
                  <c:v>9</c:v>
                </c:pt>
                <c:pt idx="873">
                  <c:v>3</c:v>
                </c:pt>
                <c:pt idx="881">
                  <c:v>0</c:v>
                </c:pt>
                <c:pt idx="882">
                  <c:v>21</c:v>
                </c:pt>
                <c:pt idx="883">
                  <c:v>15</c:v>
                </c:pt>
                <c:pt idx="884">
                  <c:v>18</c:v>
                </c:pt>
                <c:pt idx="885">
                  <c:v>17</c:v>
                </c:pt>
                <c:pt idx="889">
                  <c:v>15</c:v>
                </c:pt>
                <c:pt idx="890">
                  <c:v>16</c:v>
                </c:pt>
                <c:pt idx="899">
                  <c:v>0</c:v>
                </c:pt>
                <c:pt idx="900">
                  <c:v>20</c:v>
                </c:pt>
                <c:pt idx="901">
                  <c:v>13</c:v>
                </c:pt>
                <c:pt idx="902">
                  <c:v>13</c:v>
                </c:pt>
                <c:pt idx="903">
                  <c:v>18</c:v>
                </c:pt>
                <c:pt idx="907">
                  <c:v>15</c:v>
                </c:pt>
                <c:pt idx="908">
                  <c:v>16</c:v>
                </c:pt>
                <c:pt idx="909">
                  <c:v>0</c:v>
                </c:pt>
                <c:pt idx="917">
                  <c:v>0</c:v>
                </c:pt>
                <c:pt idx="918">
                  <c:v>13</c:v>
                </c:pt>
                <c:pt idx="919">
                  <c:v>20</c:v>
                </c:pt>
                <c:pt idx="920">
                  <c:v>11</c:v>
                </c:pt>
                <c:pt idx="921">
                  <c:v>23</c:v>
                </c:pt>
                <c:pt idx="925">
                  <c:v>16</c:v>
                </c:pt>
                <c:pt idx="926">
                  <c:v>26</c:v>
                </c:pt>
                <c:pt idx="935">
                  <c:v>0</c:v>
                </c:pt>
                <c:pt idx="936">
                  <c:v>25</c:v>
                </c:pt>
                <c:pt idx="937">
                  <c:v>8</c:v>
                </c:pt>
                <c:pt idx="938">
                  <c:v>14</c:v>
                </c:pt>
                <c:pt idx="939">
                  <c:v>13</c:v>
                </c:pt>
                <c:pt idx="943">
                  <c:v>6</c:v>
                </c:pt>
                <c:pt idx="944">
                  <c:v>16</c:v>
                </c:pt>
                <c:pt idx="953">
                  <c:v>0</c:v>
                </c:pt>
                <c:pt idx="954">
                  <c:v>17</c:v>
                </c:pt>
                <c:pt idx="955">
                  <c:v>13</c:v>
                </c:pt>
                <c:pt idx="956">
                  <c:v>10</c:v>
                </c:pt>
                <c:pt idx="957">
                  <c:v>13</c:v>
                </c:pt>
                <c:pt idx="961">
                  <c:v>14</c:v>
                </c:pt>
                <c:pt idx="962">
                  <c:v>11</c:v>
                </c:pt>
                <c:pt idx="971">
                  <c:v>0</c:v>
                </c:pt>
                <c:pt idx="972">
                  <c:v>17</c:v>
                </c:pt>
                <c:pt idx="973">
                  <c:v>14</c:v>
                </c:pt>
                <c:pt idx="974">
                  <c:v>10</c:v>
                </c:pt>
                <c:pt idx="975">
                  <c:v>10</c:v>
                </c:pt>
                <c:pt idx="979">
                  <c:v>8</c:v>
                </c:pt>
                <c:pt idx="980">
                  <c:v>22</c:v>
                </c:pt>
                <c:pt idx="989">
                  <c:v>0</c:v>
                </c:pt>
                <c:pt idx="990">
                  <c:v>25</c:v>
                </c:pt>
                <c:pt idx="991">
                  <c:v>11</c:v>
                </c:pt>
                <c:pt idx="992">
                  <c:v>23</c:v>
                </c:pt>
                <c:pt idx="993" formatCode="0">
                  <c:v>18</c:v>
                </c:pt>
                <c:pt idx="997">
                  <c:v>7</c:v>
                </c:pt>
                <c:pt idx="998">
                  <c:v>9</c:v>
                </c:pt>
                <c:pt idx="1007">
                  <c:v>0</c:v>
                </c:pt>
                <c:pt idx="1008">
                  <c:v>19</c:v>
                </c:pt>
                <c:pt idx="1009">
                  <c:v>13</c:v>
                </c:pt>
                <c:pt idx="1010">
                  <c:v>15</c:v>
                </c:pt>
                <c:pt idx="1011">
                  <c:v>20</c:v>
                </c:pt>
                <c:pt idx="1015">
                  <c:v>12</c:v>
                </c:pt>
                <c:pt idx="1016">
                  <c:v>2</c:v>
                </c:pt>
                <c:pt idx="1025">
                  <c:v>0</c:v>
                </c:pt>
                <c:pt idx="1026">
                  <c:v>19</c:v>
                </c:pt>
                <c:pt idx="1027">
                  <c:v>17</c:v>
                </c:pt>
                <c:pt idx="1028">
                  <c:v>14</c:v>
                </c:pt>
                <c:pt idx="1029">
                  <c:v>16</c:v>
                </c:pt>
                <c:pt idx="1033">
                  <c:v>25</c:v>
                </c:pt>
                <c:pt idx="1043">
                  <c:v>0</c:v>
                </c:pt>
                <c:pt idx="1044">
                  <c:v>18</c:v>
                </c:pt>
                <c:pt idx="1045">
                  <c:v>13</c:v>
                </c:pt>
                <c:pt idx="1046">
                  <c:v>16</c:v>
                </c:pt>
                <c:pt idx="1047">
                  <c:v>18</c:v>
                </c:pt>
                <c:pt idx="1051">
                  <c:v>18</c:v>
                </c:pt>
                <c:pt idx="1061">
                  <c:v>0</c:v>
                </c:pt>
                <c:pt idx="1062">
                  <c:v>14</c:v>
                </c:pt>
                <c:pt idx="1063">
                  <c:v>11</c:v>
                </c:pt>
                <c:pt idx="1064">
                  <c:v>14</c:v>
                </c:pt>
                <c:pt idx="1065">
                  <c:v>14</c:v>
                </c:pt>
                <c:pt idx="1069">
                  <c:v>18</c:v>
                </c:pt>
                <c:pt idx="1079">
                  <c:v>0</c:v>
                </c:pt>
                <c:pt idx="1080">
                  <c:v>15</c:v>
                </c:pt>
                <c:pt idx="1081">
                  <c:v>11</c:v>
                </c:pt>
                <c:pt idx="1082">
                  <c:v>12</c:v>
                </c:pt>
                <c:pt idx="1083">
                  <c:v>11</c:v>
                </c:pt>
                <c:pt idx="1087">
                  <c:v>12</c:v>
                </c:pt>
                <c:pt idx="1088">
                  <c:v>0</c:v>
                </c:pt>
                <c:pt idx="1097">
                  <c:v>0</c:v>
                </c:pt>
                <c:pt idx="1098">
                  <c:v>0</c:v>
                </c:pt>
                <c:pt idx="1099">
                  <c:v>0</c:v>
                </c:pt>
                <c:pt idx="1100">
                  <c:v>0</c:v>
                </c:pt>
                <c:pt idx="1101">
                  <c:v>0</c:v>
                </c:pt>
                <c:pt idx="1105">
                  <c:v>0</c:v>
                </c:pt>
                <c:pt idx="1115">
                  <c:v>0</c:v>
                </c:pt>
                <c:pt idx="1116">
                  <c:v>0</c:v>
                </c:pt>
                <c:pt idx="1117">
                  <c:v>0</c:v>
                </c:pt>
                <c:pt idx="1118">
                  <c:v>0</c:v>
                </c:pt>
                <c:pt idx="1119">
                  <c:v>0</c:v>
                </c:pt>
                <c:pt idx="1133">
                  <c:v>0</c:v>
                </c:pt>
                <c:pt idx="1134">
                  <c:v>0</c:v>
                </c:pt>
                <c:pt idx="1135">
                  <c:v>0</c:v>
                </c:pt>
                <c:pt idx="1136">
                  <c:v>0</c:v>
                </c:pt>
                <c:pt idx="1137">
                  <c:v>0</c:v>
                </c:pt>
                <c:pt idx="1151">
                  <c:v>0</c:v>
                </c:pt>
                <c:pt idx="1152">
                  <c:v>0</c:v>
                </c:pt>
                <c:pt idx="1153">
                  <c:v>0</c:v>
                </c:pt>
                <c:pt idx="1154">
                  <c:v>0</c:v>
                </c:pt>
                <c:pt idx="1155">
                  <c:v>0</c:v>
                </c:pt>
                <c:pt idx="1169">
                  <c:v>0</c:v>
                </c:pt>
                <c:pt idx="1170">
                  <c:v>0</c:v>
                </c:pt>
                <c:pt idx="1171">
                  <c:v>0</c:v>
                </c:pt>
                <c:pt idx="1172">
                  <c:v>0</c:v>
                </c:pt>
                <c:pt idx="1173">
                  <c:v>0</c:v>
                </c:pt>
                <c:pt idx="1187">
                  <c:v>0</c:v>
                </c:pt>
                <c:pt idx="1188">
                  <c:v>0</c:v>
                </c:pt>
                <c:pt idx="1189">
                  <c:v>0</c:v>
                </c:pt>
                <c:pt idx="1190">
                  <c:v>0</c:v>
                </c:pt>
                <c:pt idx="1191">
                  <c:v>0</c:v>
                </c:pt>
                <c:pt idx="1205">
                  <c:v>0</c:v>
                </c:pt>
                <c:pt idx="1206">
                  <c:v>0</c:v>
                </c:pt>
                <c:pt idx="1207">
                  <c:v>0</c:v>
                </c:pt>
                <c:pt idx="1208">
                  <c:v>0</c:v>
                </c:pt>
                <c:pt idx="1209">
                  <c:v>0</c:v>
                </c:pt>
                <c:pt idx="1223">
                  <c:v>0</c:v>
                </c:pt>
                <c:pt idx="1224">
                  <c:v>0</c:v>
                </c:pt>
                <c:pt idx="1225">
                  <c:v>0</c:v>
                </c:pt>
                <c:pt idx="1226">
                  <c:v>0</c:v>
                </c:pt>
                <c:pt idx="1227">
                  <c:v>0</c:v>
                </c:pt>
                <c:pt idx="1241">
                  <c:v>0</c:v>
                </c:pt>
                <c:pt idx="1242">
                  <c:v>0</c:v>
                </c:pt>
                <c:pt idx="1243">
                  <c:v>0</c:v>
                </c:pt>
                <c:pt idx="1244">
                  <c:v>0</c:v>
                </c:pt>
                <c:pt idx="1245">
                  <c:v>0</c:v>
                </c:pt>
                <c:pt idx="1259">
                  <c:v>0</c:v>
                </c:pt>
                <c:pt idx="1260">
                  <c:v>0</c:v>
                </c:pt>
                <c:pt idx="1261">
                  <c:v>0</c:v>
                </c:pt>
                <c:pt idx="1262">
                  <c:v>0</c:v>
                </c:pt>
                <c:pt idx="1263">
                  <c:v>0</c:v>
                </c:pt>
                <c:pt idx="1264">
                  <c:v>0</c:v>
                </c:pt>
                <c:pt idx="1277">
                  <c:v>0</c:v>
                </c:pt>
                <c:pt idx="1278">
                  <c:v>0</c:v>
                </c:pt>
                <c:pt idx="1279">
                  <c:v>0</c:v>
                </c:pt>
                <c:pt idx="1280">
                  <c:v>0</c:v>
                </c:pt>
                <c:pt idx="1281">
                  <c:v>0</c:v>
                </c:pt>
                <c:pt idx="1282">
                  <c:v>0</c:v>
                </c:pt>
                <c:pt idx="1295">
                  <c:v>0</c:v>
                </c:pt>
                <c:pt idx="1296">
                  <c:v>0</c:v>
                </c:pt>
                <c:pt idx="1297">
                  <c:v>0</c:v>
                </c:pt>
                <c:pt idx="1298">
                  <c:v>0</c:v>
                </c:pt>
                <c:pt idx="1299">
                  <c:v>0</c:v>
                </c:pt>
                <c:pt idx="130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prstDash val="solid"/>
                  </a:ln>
                </c14:spPr>
              </c14:invertSolidFillFmt>
            </c:ext>
            <c:ext xmlns:c16="http://schemas.microsoft.com/office/drawing/2014/chart" uri="{C3380CC4-5D6E-409C-BE32-E72D297353CC}">
              <c16:uniqueId val="{00000000-B391-4299-89E4-296C7360A933}"/>
            </c:ext>
          </c:extLst>
        </c:ser>
        <c:dLbls>
          <c:showLegendKey val="0"/>
          <c:showVal val="0"/>
          <c:showCatName val="0"/>
          <c:showSerName val="0"/>
          <c:showPercent val="0"/>
          <c:showBubbleSize val="0"/>
        </c:dLbls>
        <c:gapWidth val="150"/>
        <c:overlap val="100"/>
        <c:axId val="882502266"/>
        <c:axId val="101830948"/>
      </c:barChart>
      <c:catAx>
        <c:axId val="882502266"/>
        <c:scaling>
          <c:orientation val="maxMin"/>
        </c:scaling>
        <c:delete val="0"/>
        <c:axPos val="l"/>
        <c:title>
          <c:tx>
            <c:rich>
              <a:bodyPr/>
              <a:lstStyle/>
              <a:p>
                <a:pPr lvl="0">
                  <a:defRPr b="0">
                    <a:solidFill>
                      <a:srgbClr val="233A44"/>
                    </a:solidFill>
                    <a:latin typeface="+mn-lt"/>
                  </a:defRPr>
                </a:pPr>
                <a:endParaRPr lang="en-US"/>
              </a:p>
            </c:rich>
          </c:tx>
          <c:overlay val="0"/>
        </c:title>
        <c:numFmt formatCode="General" sourceLinked="1"/>
        <c:majorTickMark val="none"/>
        <c:minorTickMark val="none"/>
        <c:tickLblPos val="nextTo"/>
        <c:txPr>
          <a:bodyPr/>
          <a:lstStyle/>
          <a:p>
            <a:pPr lvl="0">
              <a:defRPr b="0">
                <a:solidFill>
                  <a:srgbClr val="233A44"/>
                </a:solidFill>
                <a:latin typeface="+mn-lt"/>
              </a:defRPr>
            </a:pPr>
            <a:endParaRPr lang="en-US"/>
          </a:p>
        </c:txPr>
        <c:crossAx val="101830948"/>
        <c:crosses val="autoZero"/>
        <c:auto val="1"/>
        <c:lblAlgn val="ctr"/>
        <c:lblOffset val="100"/>
        <c:noMultiLvlLbl val="1"/>
      </c:catAx>
      <c:valAx>
        <c:axId val="101830948"/>
        <c:scaling>
          <c:orientation val="minMax"/>
        </c:scaling>
        <c:delete val="0"/>
        <c:axPos val="b"/>
        <c:majorGridlines>
          <c:spPr>
            <a:ln>
              <a:solidFill>
                <a:srgbClr val="B7B7B7"/>
              </a:solidFill>
              <a:prstDash val="solid"/>
            </a:ln>
          </c:spPr>
        </c:majorGridlines>
        <c:minorGridlines>
          <c:spPr>
            <a:ln>
              <a:solidFill>
                <a:srgbClr val="CCCCCC"/>
              </a:solidFill>
              <a:prstDash val="solid"/>
            </a:ln>
          </c:spPr>
        </c:minorGridlines>
        <c:title>
          <c:tx>
            <c:rich>
              <a:bodyPr/>
              <a:lstStyle/>
              <a:p>
                <a:pPr lvl="0">
                  <a:defRPr b="0">
                    <a:solidFill>
                      <a:srgbClr val="233A44"/>
                    </a:solidFill>
                    <a:latin typeface="+mn-lt"/>
                  </a:defRPr>
                </a:pPr>
                <a:endParaRPr lang="en-US"/>
              </a:p>
            </c:rich>
          </c:tx>
          <c:overlay val="0"/>
        </c:title>
        <c:numFmt formatCode="General" sourceLinked="0"/>
        <c:majorTickMark val="none"/>
        <c:minorTickMark val="none"/>
        <c:tickLblPos val="nextTo"/>
        <c:spPr>
          <a:ln>
            <a:prstDash val="solid"/>
          </a:ln>
        </c:spPr>
        <c:txPr>
          <a:bodyPr/>
          <a:lstStyle/>
          <a:p>
            <a:pPr lvl="0">
              <a:defRPr b="0">
                <a:solidFill>
                  <a:srgbClr val="233A44"/>
                </a:solidFill>
                <a:latin typeface="+mn-lt"/>
              </a:defRPr>
            </a:pPr>
            <a:endParaRPr lang="en-US"/>
          </a:p>
        </c:txPr>
        <c:crossAx val="882502266"/>
        <c:crosses val="max"/>
        <c:crossBetween val="between"/>
      </c:valAx>
    </c:plotArea>
    <c:legend>
      <c:legendPos val="t"/>
      <c:overlay val="0"/>
      <c:txPr>
        <a:bodyPr/>
        <a:lstStyle/>
        <a:p>
          <a:pPr lvl="0">
            <a:defRPr b="0">
              <a:solidFill>
                <a:srgbClr val="394E57"/>
              </a:solidFill>
              <a:latin typeface="+mn-lt"/>
            </a:defRPr>
          </a:pPr>
          <a:endParaRPr lang="en-US"/>
        </a:p>
      </c:txPr>
    </c:legend>
    <c:plotVisOnly val="0"/>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352425</xdr:colOff>
      <xdr:row>0</xdr:row>
      <xdr:rowOff>104775</xdr:rowOff>
    </xdr:from>
    <xdr:ext cx="4181475" cy="272415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142875</xdr:colOff>
      <xdr:row>70</xdr:row>
      <xdr:rowOff>66675</xdr:rowOff>
    </xdr:from>
    <xdr:ext cx="10048875" cy="2819400"/>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180975</xdr:colOff>
      <xdr:row>46</xdr:row>
      <xdr:rowOff>123825</xdr:rowOff>
    </xdr:from>
    <xdr:ext cx="16916400" cy="4400550"/>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10</xdr:col>
      <xdr:colOff>38100</xdr:colOff>
      <xdr:row>0</xdr:row>
      <xdr:rowOff>104775</xdr:rowOff>
    </xdr:from>
    <xdr:ext cx="10153650" cy="2724150"/>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121</xdr:row>
      <xdr:rowOff>47625</xdr:rowOff>
    </xdr:from>
    <xdr:ext cx="16992600" cy="9201150"/>
    <xdr:graphicFrame macro="">
      <xdr:nvGraphicFramePr>
        <xdr:cNvPr id="2" name="Chart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165</xdr:row>
      <xdr:rowOff>0</xdr:rowOff>
    </xdr:from>
    <xdr:ext cx="123825" cy="200025"/>
    <xdr:pic>
      <xdr:nvPicPr>
        <xdr:cNvPr id="2" name="image6.png">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a:ln>
          <a:prstDash val="solid"/>
        </a:ln>
      </xdr:spPr>
    </xdr:pic>
    <xdr:clientData fLocksWithSheet="0"/>
  </xdr:oneCellAnchor>
  <xdr:oneCellAnchor>
    <xdr:from>
      <xdr:col>1</xdr:col>
      <xdr:colOff>0</xdr:colOff>
      <xdr:row>168</xdr:row>
      <xdr:rowOff>0</xdr:rowOff>
    </xdr:from>
    <xdr:ext cx="171450" cy="200025"/>
    <xdr:pic>
      <xdr:nvPicPr>
        <xdr:cNvPr id="3" name="image4.png">
          <a:extLst>
            <a:ext uri="{FF2B5EF4-FFF2-40B4-BE49-F238E27FC236}">
              <a16:creationId xmlns:a16="http://schemas.microsoft.com/office/drawing/2014/main" id="{00000000-0008-0000-1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a:ln>
          <a:prstDash val="solid"/>
        </a:ln>
      </xdr:spPr>
    </xdr:pic>
    <xdr:clientData fLocksWithSheet="0"/>
  </xdr:oneCellAnchor>
  <xdr:oneCellAnchor>
    <xdr:from>
      <xdr:col>1</xdr:col>
      <xdr:colOff>0</xdr:colOff>
      <xdr:row>171</xdr:row>
      <xdr:rowOff>0</xdr:rowOff>
    </xdr:from>
    <xdr:ext cx="209550" cy="200025"/>
    <xdr:pic>
      <xdr:nvPicPr>
        <xdr:cNvPr id="4" name="image5.png">
          <a:extLst>
            <a:ext uri="{FF2B5EF4-FFF2-40B4-BE49-F238E27FC236}">
              <a16:creationId xmlns:a16="http://schemas.microsoft.com/office/drawing/2014/main" id="{00000000-0008-0000-1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a:ln>
          <a:prstDash val="solid"/>
        </a:ln>
      </xdr:spPr>
    </xdr:pic>
    <xdr:clientData fLocksWithSheet="0"/>
  </xdr:oneCellAnchor>
  <xdr:oneCellAnchor>
    <xdr:from>
      <xdr:col>1</xdr:col>
      <xdr:colOff>0</xdr:colOff>
      <xdr:row>172</xdr:row>
      <xdr:rowOff>0</xdr:rowOff>
    </xdr:from>
    <xdr:ext cx="285750" cy="200025"/>
    <xdr:pic>
      <xdr:nvPicPr>
        <xdr:cNvPr id="5" name="image7.png">
          <a:extLst>
            <a:ext uri="{FF2B5EF4-FFF2-40B4-BE49-F238E27FC236}">
              <a16:creationId xmlns:a16="http://schemas.microsoft.com/office/drawing/2014/main" id="{00000000-0008-0000-17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177</xdr:row>
      <xdr:rowOff>0</xdr:rowOff>
    </xdr:from>
    <xdr:ext cx="285750" cy="200025"/>
    <xdr:pic>
      <xdr:nvPicPr>
        <xdr:cNvPr id="6" name="image7.png">
          <a:extLst>
            <a:ext uri="{FF2B5EF4-FFF2-40B4-BE49-F238E27FC236}">
              <a16:creationId xmlns:a16="http://schemas.microsoft.com/office/drawing/2014/main" id="{00000000-0008-0000-17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184</xdr:row>
      <xdr:rowOff>0</xdr:rowOff>
    </xdr:from>
    <xdr:ext cx="285750" cy="200025"/>
    <xdr:pic>
      <xdr:nvPicPr>
        <xdr:cNvPr id="7" name="image7.png">
          <a:extLst>
            <a:ext uri="{FF2B5EF4-FFF2-40B4-BE49-F238E27FC236}">
              <a16:creationId xmlns:a16="http://schemas.microsoft.com/office/drawing/2014/main" id="{00000000-0008-0000-1700-000007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201</xdr:row>
      <xdr:rowOff>0</xdr:rowOff>
    </xdr:from>
    <xdr:ext cx="123825" cy="200025"/>
    <xdr:pic>
      <xdr:nvPicPr>
        <xdr:cNvPr id="8" name="image6.png">
          <a:extLst>
            <a:ext uri="{FF2B5EF4-FFF2-40B4-BE49-F238E27FC236}">
              <a16:creationId xmlns:a16="http://schemas.microsoft.com/office/drawing/2014/main" id="{00000000-0008-0000-1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a:ln>
          <a:prstDash val="solid"/>
        </a:ln>
      </xdr:spPr>
    </xdr:pic>
    <xdr:clientData fLocksWithSheet="0"/>
  </xdr:oneCellAnchor>
  <xdr:oneCellAnchor>
    <xdr:from>
      <xdr:col>1</xdr:col>
      <xdr:colOff>0</xdr:colOff>
      <xdr:row>206</xdr:row>
      <xdr:rowOff>0</xdr:rowOff>
    </xdr:from>
    <xdr:ext cx="123825" cy="200025"/>
    <xdr:pic>
      <xdr:nvPicPr>
        <xdr:cNvPr id="9" name="image6.png">
          <a:extLst>
            <a:ext uri="{FF2B5EF4-FFF2-40B4-BE49-F238E27FC236}">
              <a16:creationId xmlns:a16="http://schemas.microsoft.com/office/drawing/2014/main" id="{00000000-0008-0000-17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a:ln>
          <a:prstDash val="solid"/>
        </a:ln>
      </xdr:spPr>
    </xdr:pic>
    <xdr:clientData fLocksWithSheet="0"/>
  </xdr:oneCellAnchor>
  <xdr:oneCellAnchor>
    <xdr:from>
      <xdr:col>1</xdr:col>
      <xdr:colOff>0</xdr:colOff>
      <xdr:row>207</xdr:row>
      <xdr:rowOff>0</xdr:rowOff>
    </xdr:from>
    <xdr:ext cx="285750" cy="200025"/>
    <xdr:pic>
      <xdr:nvPicPr>
        <xdr:cNvPr id="10" name="image7.png">
          <a:extLst>
            <a:ext uri="{FF2B5EF4-FFF2-40B4-BE49-F238E27FC236}">
              <a16:creationId xmlns:a16="http://schemas.microsoft.com/office/drawing/2014/main" id="{00000000-0008-0000-1700-00000A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208</xdr:row>
      <xdr:rowOff>0</xdr:rowOff>
    </xdr:from>
    <xdr:ext cx="285750" cy="200025"/>
    <xdr:pic>
      <xdr:nvPicPr>
        <xdr:cNvPr id="11" name="image7.png">
          <a:extLst>
            <a:ext uri="{FF2B5EF4-FFF2-40B4-BE49-F238E27FC236}">
              <a16:creationId xmlns:a16="http://schemas.microsoft.com/office/drawing/2014/main" id="{00000000-0008-0000-17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209</xdr:row>
      <xdr:rowOff>0</xdr:rowOff>
    </xdr:from>
    <xdr:ext cx="285750" cy="200025"/>
    <xdr:pic>
      <xdr:nvPicPr>
        <xdr:cNvPr id="12" name="image7.png">
          <a:extLst>
            <a:ext uri="{FF2B5EF4-FFF2-40B4-BE49-F238E27FC236}">
              <a16:creationId xmlns:a16="http://schemas.microsoft.com/office/drawing/2014/main" id="{00000000-0008-0000-1700-00000C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213</xdr:row>
      <xdr:rowOff>0</xdr:rowOff>
    </xdr:from>
    <xdr:ext cx="285750" cy="200025"/>
    <xdr:pic>
      <xdr:nvPicPr>
        <xdr:cNvPr id="13" name="image7.png">
          <a:extLst>
            <a:ext uri="{FF2B5EF4-FFF2-40B4-BE49-F238E27FC236}">
              <a16:creationId xmlns:a16="http://schemas.microsoft.com/office/drawing/2014/main" id="{00000000-0008-0000-1700-00000D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214</xdr:row>
      <xdr:rowOff>0</xdr:rowOff>
    </xdr:from>
    <xdr:ext cx="285750" cy="200025"/>
    <xdr:pic>
      <xdr:nvPicPr>
        <xdr:cNvPr id="14" name="image7.png">
          <a:extLst>
            <a:ext uri="{FF2B5EF4-FFF2-40B4-BE49-F238E27FC236}">
              <a16:creationId xmlns:a16="http://schemas.microsoft.com/office/drawing/2014/main" id="{00000000-0008-0000-1700-00000E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215</xdr:row>
      <xdr:rowOff>0</xdr:rowOff>
    </xdr:from>
    <xdr:ext cx="285750" cy="200025"/>
    <xdr:pic>
      <xdr:nvPicPr>
        <xdr:cNvPr id="15" name="image7.png">
          <a:extLst>
            <a:ext uri="{FF2B5EF4-FFF2-40B4-BE49-F238E27FC236}">
              <a16:creationId xmlns:a16="http://schemas.microsoft.com/office/drawing/2014/main" id="{00000000-0008-0000-1700-00000F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221</xdr:row>
      <xdr:rowOff>0</xdr:rowOff>
    </xdr:from>
    <xdr:ext cx="285750" cy="200025"/>
    <xdr:pic>
      <xdr:nvPicPr>
        <xdr:cNvPr id="16" name="image7.png">
          <a:extLst>
            <a:ext uri="{FF2B5EF4-FFF2-40B4-BE49-F238E27FC236}">
              <a16:creationId xmlns:a16="http://schemas.microsoft.com/office/drawing/2014/main" id="{00000000-0008-0000-1700-000010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222</xdr:row>
      <xdr:rowOff>0</xdr:rowOff>
    </xdr:from>
    <xdr:ext cx="285750" cy="200025"/>
    <xdr:pic>
      <xdr:nvPicPr>
        <xdr:cNvPr id="17" name="image7.png">
          <a:extLst>
            <a:ext uri="{FF2B5EF4-FFF2-40B4-BE49-F238E27FC236}">
              <a16:creationId xmlns:a16="http://schemas.microsoft.com/office/drawing/2014/main" id="{00000000-0008-0000-1700-000011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223</xdr:row>
      <xdr:rowOff>0</xdr:rowOff>
    </xdr:from>
    <xdr:ext cx="285750" cy="200025"/>
    <xdr:pic>
      <xdr:nvPicPr>
        <xdr:cNvPr id="18" name="image7.png">
          <a:extLst>
            <a:ext uri="{FF2B5EF4-FFF2-40B4-BE49-F238E27FC236}">
              <a16:creationId xmlns:a16="http://schemas.microsoft.com/office/drawing/2014/main" id="{00000000-0008-0000-1700-000012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237</xdr:row>
      <xdr:rowOff>0</xdr:rowOff>
    </xdr:from>
    <xdr:ext cx="123825" cy="200025"/>
    <xdr:pic>
      <xdr:nvPicPr>
        <xdr:cNvPr id="19" name="image6.png">
          <a:extLst>
            <a:ext uri="{FF2B5EF4-FFF2-40B4-BE49-F238E27FC236}">
              <a16:creationId xmlns:a16="http://schemas.microsoft.com/office/drawing/2014/main" id="{00000000-0008-0000-17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a:ln>
          <a:prstDash val="solid"/>
        </a:ln>
      </xdr:spPr>
    </xdr:pic>
    <xdr:clientData fLocksWithSheet="0"/>
  </xdr:oneCellAnchor>
  <xdr:oneCellAnchor>
    <xdr:from>
      <xdr:col>1</xdr:col>
      <xdr:colOff>0</xdr:colOff>
      <xdr:row>240</xdr:row>
      <xdr:rowOff>0</xdr:rowOff>
    </xdr:from>
    <xdr:ext cx="171450" cy="200025"/>
    <xdr:pic>
      <xdr:nvPicPr>
        <xdr:cNvPr id="20" name="image4.png">
          <a:extLst>
            <a:ext uri="{FF2B5EF4-FFF2-40B4-BE49-F238E27FC236}">
              <a16:creationId xmlns:a16="http://schemas.microsoft.com/office/drawing/2014/main" id="{00000000-0008-0000-1700-000014000000}"/>
            </a:ext>
          </a:extLst>
        </xdr:cNvPr>
        <xdr:cNvPicPr preferRelativeResize="0"/>
      </xdr:nvPicPr>
      <xdr:blipFill>
        <a:blip xmlns:r="http://schemas.openxmlformats.org/officeDocument/2006/relationships" r:embed="rId2" cstate="print"/>
        <a:stretch>
          <a:fillRect/>
        </a:stretch>
      </xdr:blipFill>
      <xdr:spPr>
        <a:prstGeom prst="rect">
          <a:avLst/>
        </a:prstGeom>
        <a:noFill/>
        <a:ln>
          <a:prstDash val="solid"/>
        </a:ln>
      </xdr:spPr>
    </xdr:pic>
    <xdr:clientData fLocksWithSheet="0"/>
  </xdr:oneCellAnchor>
  <xdr:oneCellAnchor>
    <xdr:from>
      <xdr:col>1</xdr:col>
      <xdr:colOff>0</xdr:colOff>
      <xdr:row>242</xdr:row>
      <xdr:rowOff>0</xdr:rowOff>
    </xdr:from>
    <xdr:ext cx="285750" cy="200025"/>
    <xdr:pic>
      <xdr:nvPicPr>
        <xdr:cNvPr id="21" name="image7.png">
          <a:extLst>
            <a:ext uri="{FF2B5EF4-FFF2-40B4-BE49-F238E27FC236}">
              <a16:creationId xmlns:a16="http://schemas.microsoft.com/office/drawing/2014/main" id="{00000000-0008-0000-1700-000015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oneCellAnchor>
    <xdr:from>
      <xdr:col>1</xdr:col>
      <xdr:colOff>0</xdr:colOff>
      <xdr:row>246</xdr:row>
      <xdr:rowOff>0</xdr:rowOff>
    </xdr:from>
    <xdr:ext cx="171450" cy="200025"/>
    <xdr:pic>
      <xdr:nvPicPr>
        <xdr:cNvPr id="22" name="image4.png">
          <a:extLst>
            <a:ext uri="{FF2B5EF4-FFF2-40B4-BE49-F238E27FC236}">
              <a16:creationId xmlns:a16="http://schemas.microsoft.com/office/drawing/2014/main" id="{00000000-0008-0000-1700-000016000000}"/>
            </a:ext>
          </a:extLst>
        </xdr:cNvPr>
        <xdr:cNvPicPr preferRelativeResize="0"/>
      </xdr:nvPicPr>
      <xdr:blipFill>
        <a:blip xmlns:r="http://schemas.openxmlformats.org/officeDocument/2006/relationships" r:embed="rId2" cstate="print"/>
        <a:stretch>
          <a:fillRect/>
        </a:stretch>
      </xdr:blipFill>
      <xdr:spPr>
        <a:prstGeom prst="rect">
          <a:avLst/>
        </a:prstGeom>
        <a:noFill/>
        <a:ln>
          <a:prstDash val="solid"/>
        </a:ln>
      </xdr:spPr>
    </xdr:pic>
    <xdr:clientData fLocksWithSheet="0"/>
  </xdr:oneCellAnchor>
  <xdr:oneCellAnchor>
    <xdr:from>
      <xdr:col>1</xdr:col>
      <xdr:colOff>0</xdr:colOff>
      <xdr:row>247</xdr:row>
      <xdr:rowOff>0</xdr:rowOff>
    </xdr:from>
    <xdr:ext cx="171450" cy="200025"/>
    <xdr:pic>
      <xdr:nvPicPr>
        <xdr:cNvPr id="23" name="image4.png">
          <a:extLst>
            <a:ext uri="{FF2B5EF4-FFF2-40B4-BE49-F238E27FC236}">
              <a16:creationId xmlns:a16="http://schemas.microsoft.com/office/drawing/2014/main" id="{00000000-0008-0000-1700-000017000000}"/>
            </a:ext>
          </a:extLst>
        </xdr:cNvPr>
        <xdr:cNvPicPr preferRelativeResize="0"/>
      </xdr:nvPicPr>
      <xdr:blipFill>
        <a:blip xmlns:r="http://schemas.openxmlformats.org/officeDocument/2006/relationships" r:embed="rId2" cstate="print"/>
        <a:stretch>
          <a:fillRect/>
        </a:stretch>
      </xdr:blipFill>
      <xdr:spPr>
        <a:prstGeom prst="rect">
          <a:avLst/>
        </a:prstGeom>
        <a:noFill/>
        <a:ln>
          <a:prstDash val="solid"/>
        </a:ln>
      </xdr:spPr>
    </xdr:pic>
    <xdr:clientData fLocksWithSheet="0"/>
  </xdr:oneCellAnchor>
  <xdr:oneCellAnchor>
    <xdr:from>
      <xdr:col>1</xdr:col>
      <xdr:colOff>0</xdr:colOff>
      <xdr:row>248</xdr:row>
      <xdr:rowOff>0</xdr:rowOff>
    </xdr:from>
    <xdr:ext cx="200025" cy="200025"/>
    <xdr:pic>
      <xdr:nvPicPr>
        <xdr:cNvPr id="24" name="image8.png">
          <a:extLst>
            <a:ext uri="{FF2B5EF4-FFF2-40B4-BE49-F238E27FC236}">
              <a16:creationId xmlns:a16="http://schemas.microsoft.com/office/drawing/2014/main" id="{00000000-0008-0000-1700-000018000000}"/>
            </a:ext>
          </a:extLst>
        </xdr:cNvPr>
        <xdr:cNvPicPr preferRelativeResize="0"/>
      </xdr:nvPicPr>
      <xdr:blipFill>
        <a:blip xmlns:r="http://schemas.openxmlformats.org/officeDocument/2006/relationships" r:embed="rId5" cstate="print"/>
        <a:stretch>
          <a:fillRect/>
        </a:stretch>
      </xdr:blipFill>
      <xdr:spPr>
        <a:prstGeom prst="rect">
          <a:avLst/>
        </a:prstGeom>
        <a:noFill/>
        <a:ln>
          <a:prstDash val="solid"/>
        </a:ln>
      </xdr:spPr>
    </xdr:pic>
    <xdr:clientData fLocksWithSheet="0"/>
  </xdr:oneCellAnchor>
  <xdr:oneCellAnchor>
    <xdr:from>
      <xdr:col>1</xdr:col>
      <xdr:colOff>0</xdr:colOff>
      <xdr:row>251</xdr:row>
      <xdr:rowOff>0</xdr:rowOff>
    </xdr:from>
    <xdr:ext cx="171450" cy="200025"/>
    <xdr:pic>
      <xdr:nvPicPr>
        <xdr:cNvPr id="25" name="image4.png">
          <a:extLst>
            <a:ext uri="{FF2B5EF4-FFF2-40B4-BE49-F238E27FC236}">
              <a16:creationId xmlns:a16="http://schemas.microsoft.com/office/drawing/2014/main" id="{00000000-0008-0000-1700-000019000000}"/>
            </a:ext>
          </a:extLst>
        </xdr:cNvPr>
        <xdr:cNvPicPr preferRelativeResize="0"/>
      </xdr:nvPicPr>
      <xdr:blipFill>
        <a:blip xmlns:r="http://schemas.openxmlformats.org/officeDocument/2006/relationships" r:embed="rId2" cstate="print"/>
        <a:stretch>
          <a:fillRect/>
        </a:stretch>
      </xdr:blipFill>
      <xdr:spPr>
        <a:prstGeom prst="rect">
          <a:avLst/>
        </a:prstGeom>
        <a:noFill/>
        <a:ln>
          <a:prstDash val="solid"/>
        </a:ln>
      </xdr:spPr>
    </xdr:pic>
    <xdr:clientData fLocksWithSheet="0"/>
  </xdr:oneCellAnchor>
  <xdr:oneCellAnchor>
    <xdr:from>
      <xdr:col>1</xdr:col>
      <xdr:colOff>0</xdr:colOff>
      <xdr:row>256</xdr:row>
      <xdr:rowOff>0</xdr:rowOff>
    </xdr:from>
    <xdr:ext cx="171450" cy="200025"/>
    <xdr:pic>
      <xdr:nvPicPr>
        <xdr:cNvPr id="26" name="image4.png">
          <a:extLst>
            <a:ext uri="{FF2B5EF4-FFF2-40B4-BE49-F238E27FC236}">
              <a16:creationId xmlns:a16="http://schemas.microsoft.com/office/drawing/2014/main" id="{00000000-0008-0000-1700-00001A000000}"/>
            </a:ext>
          </a:extLst>
        </xdr:cNvPr>
        <xdr:cNvPicPr preferRelativeResize="0"/>
      </xdr:nvPicPr>
      <xdr:blipFill>
        <a:blip xmlns:r="http://schemas.openxmlformats.org/officeDocument/2006/relationships" r:embed="rId2" cstate="print"/>
        <a:stretch>
          <a:fillRect/>
        </a:stretch>
      </xdr:blipFill>
      <xdr:spPr>
        <a:prstGeom prst="rect">
          <a:avLst/>
        </a:prstGeom>
        <a:noFill/>
        <a:ln>
          <a:prstDash val="solid"/>
        </a:ln>
      </xdr:spPr>
    </xdr:pic>
    <xdr:clientData fLocksWithSheet="0"/>
  </xdr:oneCellAnchor>
  <xdr:oneCellAnchor>
    <xdr:from>
      <xdr:col>1</xdr:col>
      <xdr:colOff>0</xdr:colOff>
      <xdr:row>257</xdr:row>
      <xdr:rowOff>0</xdr:rowOff>
    </xdr:from>
    <xdr:ext cx="285750" cy="200025"/>
    <xdr:pic>
      <xdr:nvPicPr>
        <xdr:cNvPr id="27" name="image7.png">
          <a:extLst>
            <a:ext uri="{FF2B5EF4-FFF2-40B4-BE49-F238E27FC236}">
              <a16:creationId xmlns:a16="http://schemas.microsoft.com/office/drawing/2014/main" id="{00000000-0008-0000-1700-00001B000000}"/>
            </a:ext>
          </a:extLst>
        </xdr:cNvPr>
        <xdr:cNvPicPr preferRelativeResize="0"/>
      </xdr:nvPicPr>
      <xdr:blipFill>
        <a:blip xmlns:r="http://schemas.openxmlformats.org/officeDocument/2006/relationships" r:embed="rId4" cstate="print"/>
        <a:stretch>
          <a:fillRect/>
        </a:stretch>
      </xdr:blipFill>
      <xdr:spPr>
        <a:prstGeom prst="rect">
          <a:avLst/>
        </a:prstGeom>
        <a:noFill/>
        <a:ln>
          <a:prstDash val="solid"/>
        </a:ln>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a1" displayName="Tabula1" ref="A1:F445" totalsRowShown="0" headerRowDxfId="1" dataDxfId="0">
  <autoFilter ref="A1:F445" xr:uid="{00000000-0009-0000-0100-000001000000}"/>
  <tableColumns count="6">
    <tableColumn id="1" xr3:uid="{00000000-0010-0000-0000-000001000000}" name="Datums" dataDxfId="7"/>
    <tableColumn id="2" xr3:uid="{00000000-0010-0000-0000-000002000000}" name="Lietas Nr." dataDxfId="6"/>
    <tableColumn id="3" xr3:uid="{00000000-0010-0000-0000-000003000000}" name="Dalībnieki" dataDxfId="5"/>
    <tableColumn id="4" xr3:uid="{00000000-0010-0000-0000-000004000000}" name="Atslēgas vārdi no EST tīmekļvietnes" dataDxfId="4"/>
    <tableColumn id="5" xr3:uid="{00000000-0010-0000-0000-000005000000}" name="Apraksts" dataDxfId="3"/>
    <tableColumn id="6" xr3:uid="{00000000-0010-0000-0000-000006000000}" name="Saite" dataDxfId="2"/>
  </tableColumns>
  <tableStyleInfo name="TableStyleMedium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7" displayName="Table_17" ref="M77:P86" headerRowCount="0">
  <tableColumns count="4">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s>
  <tableStyleInfo name="Šī faila kopija jaunie NA visi-style 9"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8" displayName="Table_18" ref="B87:C89" headerRowCount="0">
  <tableColumns count="2">
    <tableColumn id="1" xr3:uid="{00000000-0010-0000-0A00-000001000000}" name="Column1"/>
    <tableColumn id="2" xr3:uid="{00000000-0010-0000-0A00-000002000000}" name="Column2"/>
  </tableColumns>
  <tableStyleInfo name="Šī faila kopija jaunie NA visi-style 10"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9" displayName="Table_19" ref="B145:C145" headerRowCount="0">
  <tableColumns count="2">
    <tableColumn id="1" xr3:uid="{00000000-0010-0000-0B00-000001000000}" name="Column1"/>
    <tableColumn id="2" xr3:uid="{00000000-0010-0000-0B00-000002000000}" name="Column2"/>
  </tableColumns>
  <tableStyleInfo name="Šī faila kopija jaunie NA visi-style 11"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20" displayName="Table_20" ref="B207:C207" headerRowCount="0">
  <tableColumns count="2">
    <tableColumn id="1" xr3:uid="{00000000-0010-0000-0C00-000001000000}" name="Column1"/>
    <tableColumn id="2" xr3:uid="{00000000-0010-0000-0C00-000002000000}" name="Column2"/>
  </tableColumns>
  <tableStyleInfo name="Šī faila kopija jaunie NA visi-style 12"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9" displayName="Table_9" ref="F11:G11" headerRowCount="0">
  <tableColumns count="2">
    <tableColumn id="1" xr3:uid="{00000000-0010-0000-0100-000001000000}" name="Column1"/>
    <tableColumn id="2" xr3:uid="{00000000-0010-0000-0100-000002000000}" name="Column2"/>
  </tableColumns>
  <tableStyleInfo name="Šī faila kopija jaunie NA visi-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10" displayName="Table_10" ref="J11:K11" headerRowCount="0">
  <tableColumns count="2">
    <tableColumn id="1" xr3:uid="{00000000-0010-0000-0200-000001000000}" name="Column1"/>
    <tableColumn id="2" xr3:uid="{00000000-0010-0000-0200-000002000000}" name="Column2"/>
  </tableColumns>
  <tableStyleInfo name="Šī faila kopija jaunie NA visi-style 2"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11" displayName="Table_11" ref="N11:O11" headerRowCount="0">
  <tableColumns count="2">
    <tableColumn id="1" xr3:uid="{00000000-0010-0000-0300-000001000000}" name="Column1"/>
    <tableColumn id="2" xr3:uid="{00000000-0010-0000-0300-000002000000}" name="Column2"/>
  </tableColumns>
  <tableStyleInfo name="Šī faila kopija jaunie NA visi-style 3"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12" displayName="Table_12" ref="F16:G16" headerRowCount="0">
  <tableColumns count="2">
    <tableColumn id="1" xr3:uid="{00000000-0010-0000-0400-000001000000}" name="Column1"/>
    <tableColumn id="2" xr3:uid="{00000000-0010-0000-0400-000002000000}" name="Column2"/>
  </tableColumns>
  <tableStyleInfo name="Šī faila kopija jaunie NA visi-style 4"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13" displayName="Table_13" ref="F20:G20" headerRowCount="0">
  <tableColumns count="2">
    <tableColumn id="1" xr3:uid="{00000000-0010-0000-0500-000001000000}" name="Column1"/>
    <tableColumn id="2" xr3:uid="{00000000-0010-0000-0500-000002000000}" name="Column2"/>
  </tableColumns>
  <tableStyleInfo name="Šī faila kopija jaunie NA visi-style 5"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14" displayName="Table_14" ref="J20:K20" headerRowCount="0">
  <tableColumns count="2">
    <tableColumn id="1" xr3:uid="{00000000-0010-0000-0600-000001000000}" name="Column1"/>
    <tableColumn id="2" xr3:uid="{00000000-0010-0000-0600-000002000000}" name="Column2"/>
  </tableColumns>
  <tableStyleInfo name="Šī faila kopija jaunie NA visi-style 6"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15" displayName="Table_15" ref="F21:G22" headerRowCount="0">
  <tableColumns count="2">
    <tableColumn id="1" xr3:uid="{00000000-0010-0000-0700-000001000000}" name="Column1"/>
    <tableColumn id="2" xr3:uid="{00000000-0010-0000-0700-000002000000}" name="Column2"/>
  </tableColumns>
  <tableStyleInfo name="Šī faila kopija jaunie NA visi-style 7"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16" displayName="Table_16" ref="N21:O25" headerRowCount="0">
  <tableColumns count="2">
    <tableColumn id="1" xr3:uid="{00000000-0010-0000-0800-000001000000}" name="Column1"/>
    <tableColumn id="2" xr3:uid="{00000000-0010-0000-0800-000002000000}" name="Column2"/>
  </tableColumns>
  <tableStyleInfo name="Šī faila kopija jaunie NA visi-style 8" showFirstColumn="1" showLastColumn="1" showRowStripes="1" showColumnStripes="0"/>
</table>
</file>

<file path=xl/theme/theme1.xml><?xml version="1.0" encoding="utf-8"?>
<a:theme xmlns:a="http://schemas.openxmlformats.org/drawingml/2006/main" name="Sheets">
  <a:themeElements>
    <a:clrScheme name="Sheets">
      <a:dk1>
        <a:srgbClr val="233A44"/>
      </a:dk1>
      <a:lt1>
        <a:srgbClr val="FFFFFF"/>
      </a:lt1>
      <a:dk2>
        <a:srgbClr val="233A44"/>
      </a:dk2>
      <a:lt2>
        <a:srgbClr val="FFFFFF"/>
      </a:lt2>
      <a:accent1>
        <a:srgbClr val="00796B"/>
      </a:accent1>
      <a:accent2>
        <a:srgbClr val="BF8659"/>
      </a:accent2>
      <a:accent3>
        <a:srgbClr val="00435E"/>
      </a:accent3>
      <a:accent4>
        <a:srgbClr val="D9563F"/>
      </a:accent4>
      <a:accent5>
        <a:srgbClr val="E7BB63"/>
      </a:accent5>
      <a:accent6>
        <a:srgbClr val="144CF5"/>
      </a:accent6>
      <a:hlink>
        <a:srgbClr val="3D4594"/>
      </a:hlink>
      <a:folHlink>
        <a:srgbClr val="3D4594"/>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eur-lex.europa.eu/legal-content/LV/TXT/?qid=1559543224748&amp;uri=CELEX:62018CJ0309" TargetMode="External"/><Relationship Id="rId299" Type="http://schemas.openxmlformats.org/officeDocument/2006/relationships/hyperlink" Target="http://curia.europa.eu/juris/liste.jsf?language=lv&amp;jur=C,T,F&amp;num=C-412/04&amp;td=ALL" TargetMode="External"/><Relationship Id="rId21" Type="http://schemas.openxmlformats.org/officeDocument/2006/relationships/hyperlink" Target="https://eur-lex.europa.eu/legal-content/LV/ALL/?uri=CELEX:62022CJ0683" TargetMode="External"/><Relationship Id="rId63" Type="http://schemas.openxmlformats.org/officeDocument/2006/relationships/hyperlink" Target="https://eur-lex.europa.eu/legal-content/LV/ALL/?uri=CELEX:62021CJ0274" TargetMode="External"/><Relationship Id="rId159" Type="http://schemas.openxmlformats.org/officeDocument/2006/relationships/hyperlink" Target="http://curia.europa.eu/juris/document/document.jsf;jsessionid=9ea7d0f130d5fa447989d22c4389b2e5fd04bf69930e.e34KaxiLc3eQc40LaxqMbN4Pa3ySe0?text=&amp;docid=183379&amp;pageIndex=0&amp;doclang=EN&amp;mode=lst&amp;dir=&amp;occ=first&amp;part=1&amp;cid=347144" TargetMode="External"/><Relationship Id="rId324" Type="http://schemas.openxmlformats.org/officeDocument/2006/relationships/hyperlink" Target="http://curia.europa.eu/juris/liste.jsf?language=lv&amp;jur=C,T,F&amp;num=C-331/04&amp;td=ALL" TargetMode="External"/><Relationship Id="rId366" Type="http://schemas.openxmlformats.org/officeDocument/2006/relationships/hyperlink" Target="http://curia.europa.eu/juris/liste.jsf?language=lv&amp;jur=C,T,F&amp;num=C-57/01&amp;td=ALL" TargetMode="External"/><Relationship Id="rId170" Type="http://schemas.openxmlformats.org/officeDocument/2006/relationships/hyperlink" Target="http://curia.europa.eu/juris/document/document.jsf?text=&amp;docid=173519&amp;pageIndex=0&amp;doclang=en&amp;mode=lst&amp;dir=&amp;occ=first&amp;part=1&amp;cid=867533" TargetMode="External"/><Relationship Id="rId226" Type="http://schemas.openxmlformats.org/officeDocument/2006/relationships/hyperlink" Target="http://curia.europa.eu/juris/liste.jsf?language=lv&amp;jur=C,T,F&amp;num=C-218/11&amp;td=ALL" TargetMode="External"/><Relationship Id="rId433" Type="http://schemas.openxmlformats.org/officeDocument/2006/relationships/hyperlink" Target="http://curia.europa.eu/juris/liste.jsf?language=lv&amp;jur=C,T,F&amp;num=274/83&amp;td=ALL" TargetMode="External"/><Relationship Id="rId268" Type="http://schemas.openxmlformats.org/officeDocument/2006/relationships/hyperlink" Target="http://curia.europa.eu/juris/liste.jsf?language=lv&amp;jur=C,T,F&amp;num=C-423/07&amp;td=ALL" TargetMode="External"/><Relationship Id="rId32" Type="http://schemas.openxmlformats.org/officeDocument/2006/relationships/hyperlink" Target="https://eur-lex.europa.eu/legal-content/LV/ALL/?uri=CELEX:62022CJ0547_RES" TargetMode="External"/><Relationship Id="rId74" Type="http://schemas.openxmlformats.org/officeDocument/2006/relationships/hyperlink" Target="https://eur-lex.europa.eu/legal-content/LV/TXT/?uri=CELEX%3A62019TJ0849&amp;qid=1643377426916" TargetMode="External"/><Relationship Id="rId128" Type="http://schemas.openxmlformats.org/officeDocument/2006/relationships/hyperlink" Target="https://eur-lex.europa.eu/legal-content/LV/TXT/?qid=1540471318288&amp;uri=CELEX:62017CJ0606" TargetMode="External"/><Relationship Id="rId335" Type="http://schemas.openxmlformats.org/officeDocument/2006/relationships/hyperlink" Target="http://curia.europa.eu/juris/liste.jsf?language=lv&amp;jur=C,T,F&amp;num=C-394/02&amp;td=ALL" TargetMode="External"/><Relationship Id="rId377" Type="http://schemas.openxmlformats.org/officeDocument/2006/relationships/hyperlink" Target="http://curia.europa.eu/juris/liste.jsf?language=en&amp;jur=C,T,F&amp;num=C-19/00&amp;td=ALL" TargetMode="External"/><Relationship Id="rId5" Type="http://schemas.openxmlformats.org/officeDocument/2006/relationships/hyperlink" Target="https://eur-lex.europa.eu/legal-content/LV/TXT/?uri=CELEX:62023TA1191&amp;qid=1773733833553" TargetMode="External"/><Relationship Id="rId181" Type="http://schemas.openxmlformats.org/officeDocument/2006/relationships/hyperlink" Target="http://curia.europa.eu/juris/document/document.jsf?text=&amp;docid=163248&amp;pageIndex=0&amp;doclang=LV&amp;mode=lst&amp;dir=&amp;occ=first&amp;part=1&amp;cid=45630" TargetMode="External"/><Relationship Id="rId237" Type="http://schemas.openxmlformats.org/officeDocument/2006/relationships/hyperlink" Target="https://eur-lex.europa.eu/legal-content/LV/TXT/?uri=CELEX:62010CJ0574" TargetMode="External"/><Relationship Id="rId402" Type="http://schemas.openxmlformats.org/officeDocument/2006/relationships/hyperlink" Target="http://curia.europa.eu/juris/liste.jsf?language=lv&amp;jur=C,T,F&amp;num=C-258/97&amp;td=ALL" TargetMode="External"/><Relationship Id="rId279" Type="http://schemas.openxmlformats.org/officeDocument/2006/relationships/hyperlink" Target="http://curia.europa.eu/juris/liste.jsf?language=lv&amp;jur=C,T,F&amp;num=C-536/07&amp;td=ALL" TargetMode="External"/><Relationship Id="rId444" Type="http://schemas.openxmlformats.org/officeDocument/2006/relationships/printerSettings" Target="../printerSettings/printerSettings1.bin"/><Relationship Id="rId43" Type="http://schemas.openxmlformats.org/officeDocument/2006/relationships/hyperlink" Target="https://eur-lex.europa.eu/legal-content/LV/TXT/?uri=CELEX%3A62021CJ0601&amp;qid=1696506412098" TargetMode="External"/><Relationship Id="rId139" Type="http://schemas.openxmlformats.org/officeDocument/2006/relationships/hyperlink" Target="http://curia.europa.eu/juris/document/document.jsf;jsessionid=9ea7d0f130deabd54ae971454d4f8b6682aa270df3d0.e34KaxiLc3eQc40LaxqMbN4Pb34Ne0?text=&amp;docid=199201&amp;pageIndex=0&amp;doclang=LV&amp;mode=lst&amp;dir=&amp;occ=first&amp;part=1&amp;cid=153602" TargetMode="External"/><Relationship Id="rId290" Type="http://schemas.openxmlformats.org/officeDocument/2006/relationships/hyperlink" Target="http://curia.europa.eu/juris/liste.jsf?language=lv&amp;jur=C,T,F&amp;num=C-324/07&amp;td=ALL" TargetMode="External"/><Relationship Id="rId304" Type="http://schemas.openxmlformats.org/officeDocument/2006/relationships/hyperlink" Target="http://curia.europa.eu/juris/liste.jsf?language=lv&amp;jur=C,T,F&amp;num=C-337/06&amp;td=ALL" TargetMode="External"/><Relationship Id="rId346" Type="http://schemas.openxmlformats.org/officeDocument/2006/relationships/hyperlink" Target="http://curia.europa.eu/juris/liste.jsf?language=lv&amp;jur=C,T,F&amp;num=C-212/02&amp;td=ALL" TargetMode="External"/><Relationship Id="rId388" Type="http://schemas.openxmlformats.org/officeDocument/2006/relationships/hyperlink" Target="http://curia.europa.eu/juris/liste.jsf?language=en&amp;jur=C,T,F&amp;num=C-337/98&amp;td=ALL" TargetMode="External"/><Relationship Id="rId85" Type="http://schemas.openxmlformats.org/officeDocument/2006/relationships/hyperlink" Target="https://curia.europa.eu/juris/document/document.jsf?text=2014%252F24%252FES&amp;docid=242035&amp;pageIndex=0&amp;doclang=LV&amp;mode=req&amp;dir=&amp;occ=first&amp;part=1&amp;cid=25315817" TargetMode="External"/><Relationship Id="rId150" Type="http://schemas.openxmlformats.org/officeDocument/2006/relationships/hyperlink" Target="http://curia.europa.eu/juris/liste.jsf?language=en&amp;num=C-391/15" TargetMode="External"/><Relationship Id="rId192" Type="http://schemas.openxmlformats.org/officeDocument/2006/relationships/hyperlink" Target="http://curia.europa.eu/juris/liste.jsf?language=en&amp;jur=C,T,F&amp;num=T-40/12&amp;td=ALL" TargetMode="External"/><Relationship Id="rId206" Type="http://schemas.openxmlformats.org/officeDocument/2006/relationships/hyperlink" Target="http://curia.europa.eu/juris/liste.jsf?language=en&amp;jur=C,T,F&amp;num=T-297/11&amp;td=ALL" TargetMode="External"/><Relationship Id="rId413" Type="http://schemas.openxmlformats.org/officeDocument/2006/relationships/hyperlink" Target="http://curia.europa.eu/juris/liste.jsf?language=lv&amp;jur=C,T,F&amp;num=C-304/96&amp;td=ALL" TargetMode="External"/><Relationship Id="rId248" Type="http://schemas.openxmlformats.org/officeDocument/2006/relationships/hyperlink" Target="http://curia.europa.eu/juris/liste.jsf?language=lv&amp;jur=C,T,F&amp;num=C-252/10%20P&amp;td=ALL" TargetMode="External"/><Relationship Id="rId12" Type="http://schemas.openxmlformats.org/officeDocument/2006/relationships/hyperlink" Target="https://eur-lex.europa.eu/legal-content/LV/ALL/?uri=CELEX:62023CJ0452" TargetMode="External"/><Relationship Id="rId108" Type="http://schemas.openxmlformats.org/officeDocument/2006/relationships/hyperlink" Target="https://eur-lex.europa.eu/legal-content/LV/TXT/?qid=1572590328924&amp;uri=CELEX:62018CJ0267" TargetMode="External"/><Relationship Id="rId315" Type="http://schemas.openxmlformats.org/officeDocument/2006/relationships/hyperlink" Target="http://curia.europa.eu/juris/liste.jsf?language=lv&amp;jur=C,T,F&amp;num=C-295/05&amp;td=ALL" TargetMode="External"/><Relationship Id="rId357" Type="http://schemas.openxmlformats.org/officeDocument/2006/relationships/hyperlink" Target="http://curia.europa.eu/juris/liste.jsf?language=en&amp;jur=C,T,F&amp;num=C-18/01&amp;td=ALL" TargetMode="External"/><Relationship Id="rId54" Type="http://schemas.openxmlformats.org/officeDocument/2006/relationships/hyperlink" Target="https://eur-lex.europa.eu/legal-content/LV/ALL/?uri=CELEX:62021CJ0486" TargetMode="External"/><Relationship Id="rId96" Type="http://schemas.openxmlformats.org/officeDocument/2006/relationships/hyperlink" Target="https://eur-lex.europa.eu/legal-content/LV/TXT/?qid=1593517866312&amp;uri=CELEX:62019CJ0429" TargetMode="External"/><Relationship Id="rId161" Type="http://schemas.openxmlformats.org/officeDocument/2006/relationships/hyperlink" Target="http://curia.europa.eu/juris/document/document.jsf?text=&amp;docid=183107&amp;pageIndex=0&amp;doclang=LV&amp;mode=lst&amp;dir=&amp;occ=first&amp;part=1&amp;cid=867893" TargetMode="External"/><Relationship Id="rId217" Type="http://schemas.openxmlformats.org/officeDocument/2006/relationships/hyperlink" Target="http://curia.europa.eu/juris/document/document.jsf?text=&amp;docid=144491&amp;pageIndex=0&amp;doclang=LV&amp;mode=lst&amp;dir=&amp;occ=first&amp;part=1&amp;cid=279408" TargetMode="External"/><Relationship Id="rId399" Type="http://schemas.openxmlformats.org/officeDocument/2006/relationships/hyperlink" Target="http://curia.europa.eu/juris/liste.jsf?language=en&amp;jur=C,T,F&amp;num=C-27/98&amp;td=ALL" TargetMode="External"/><Relationship Id="rId259" Type="http://schemas.openxmlformats.org/officeDocument/2006/relationships/hyperlink" Target="http://curia.europa.eu/juris/liste.jsf?language=lv&amp;jur=C,T,F&amp;num=C-314/09&amp;td=ALL" TargetMode="External"/><Relationship Id="rId424" Type="http://schemas.openxmlformats.org/officeDocument/2006/relationships/hyperlink" Target="http://curia.europa.eu/juris/liste.jsf?language=lv&amp;jur=C,T,F&amp;num=C-366/89&amp;td=ALL" TargetMode="External"/><Relationship Id="rId23" Type="http://schemas.openxmlformats.org/officeDocument/2006/relationships/hyperlink" Target="https://eur-lex.europa.eu/legal-content/LV/ALL/?uri=CELEX:62022CJ0652" TargetMode="External"/><Relationship Id="rId119" Type="http://schemas.openxmlformats.org/officeDocument/2006/relationships/hyperlink" Target="https://eur-lex.europa.eu/legal-content/LV/TXT/?qid=1556781118330&amp;uri=CELEX:62015TJ0182" TargetMode="External"/><Relationship Id="rId270" Type="http://schemas.openxmlformats.org/officeDocument/2006/relationships/hyperlink" Target="http://curia.europa.eu/juris/liste.jsf?language=lv&amp;jur=C,T,F&amp;num=T-577/08&amp;td=ALL" TargetMode="External"/><Relationship Id="rId326" Type="http://schemas.openxmlformats.org/officeDocument/2006/relationships/hyperlink" Target="http://curia.europa.eu/juris/liste.jsf?language=lv&amp;jur=C,T,F&amp;num=C-525/03&amp;td=ALL" TargetMode="External"/><Relationship Id="rId65" Type="http://schemas.openxmlformats.org/officeDocument/2006/relationships/hyperlink" Target="https://curia.europa.eu/juris/document/document.jsf?text=&amp;docid=260994&amp;pageIndex=0&amp;doclang=lv&amp;mode=lst&amp;dir=&amp;occ=first&amp;part=1&amp;cid=15107017;" TargetMode="External"/><Relationship Id="rId130" Type="http://schemas.openxmlformats.org/officeDocument/2006/relationships/hyperlink" Target="http://curia.europa.eu/juris/document/document.jsf;jsessionid=F0E439EAAB28E0E26CE9A35A75390392?text=&amp;docid=205929&amp;pageIndex=0&amp;doclang=lv&amp;mode=lst&amp;dir=&amp;occ=first&amp;part=1&amp;cid=228791" TargetMode="External"/><Relationship Id="rId368" Type="http://schemas.openxmlformats.org/officeDocument/2006/relationships/hyperlink" Target="http://curia.europa.eu/juris/liste.jsf?language=lv&amp;jur=C,T,F&amp;num=T-40/01&amp;td=ALL" TargetMode="External"/><Relationship Id="rId172" Type="http://schemas.openxmlformats.org/officeDocument/2006/relationships/hyperlink" Target="http://curia.europa.eu/juris/document/document.jsf?text=&amp;docid=170751&amp;pageIndex=0&amp;doclang=LV&amp;mode=lst&amp;dir=&amp;occ=first&amp;part=1&amp;cid=374909" TargetMode="External"/><Relationship Id="rId228" Type="http://schemas.openxmlformats.org/officeDocument/2006/relationships/hyperlink" Target="http://curia.europa.eu/juris/liste.jsf?language=lv&amp;jur=C,T,F&amp;num=T-591/08&amp;td=ALL" TargetMode="External"/><Relationship Id="rId435" Type="http://schemas.openxmlformats.org/officeDocument/2006/relationships/hyperlink" Target="https://curia.europa.eu/juris/document/document.jsf?text=&amp;docid=88739&amp;pageIndex=0&amp;doclang=LV&amp;mode=lst&amp;dir=&amp;occ=first&amp;part=1&amp;cid=3323004" TargetMode="External"/><Relationship Id="rId281" Type="http://schemas.openxmlformats.org/officeDocument/2006/relationships/hyperlink" Target="http://curia.europa.eu/juris/liste.jsf?language=en&amp;jur=C,T,F&amp;num=C-573/07&amp;td=ALL" TargetMode="External"/><Relationship Id="rId337" Type="http://schemas.openxmlformats.org/officeDocument/2006/relationships/hyperlink" Target="http://curia.europa.eu/juris/liste.jsf?language=lv&amp;jur=C,T,F&amp;num=T-160/03&amp;td=ALL" TargetMode="External"/><Relationship Id="rId34" Type="http://schemas.openxmlformats.org/officeDocument/2006/relationships/hyperlink" Target="https://curia.europa.eu/juris/document/document.jsf?text=&amp;docid=283022&amp;pageIndex=0&amp;doclang=lv&amp;mode=req&amp;dir=&amp;occ=first&amp;part=1&amp;cid=5477436" TargetMode="External"/><Relationship Id="rId76" Type="http://schemas.openxmlformats.org/officeDocument/2006/relationships/hyperlink" Target="https://eur-lex.europa.eu/legal-content/LV/TXT/?uri=CELEX%3A62020CJ0497&amp;qid=1641192814999" TargetMode="External"/><Relationship Id="rId141" Type="http://schemas.openxmlformats.org/officeDocument/2006/relationships/hyperlink" Target="http://curia.europa.eu/juris/document/document.jsf?text=C%25E2%2580%2591408%252F16&amp;docid=197488&amp;pageIndex=0&amp;doclang=LV&amp;mode=req&amp;dir=&amp;occ=first&amp;part=1&amp;cid=852237" TargetMode="External"/><Relationship Id="rId379" Type="http://schemas.openxmlformats.org/officeDocument/2006/relationships/hyperlink" Target="http://curia.europa.eu/juris/liste.jsf?language=en&amp;jur=C,T,F&amp;num=C-439/00&amp;td=ALL" TargetMode="External"/><Relationship Id="rId7" Type="http://schemas.openxmlformats.org/officeDocument/2006/relationships/hyperlink" Target="https://eur-lex.europa.eu/legal-content/LV/SUM/?uri=CELEX%3A62024CJ0282_RES&amp;qid=1763971820750" TargetMode="External"/><Relationship Id="rId183" Type="http://schemas.openxmlformats.org/officeDocument/2006/relationships/hyperlink" Target="http://curia.europa.eu/juris/liste.jsf?language=en&amp;jur=C,T,F&amp;num=T-297/09&amp;td=ALL" TargetMode="External"/><Relationship Id="rId239" Type="http://schemas.openxmlformats.org/officeDocument/2006/relationships/hyperlink" Target="http://curia.europa.eu/juris/liste.jsf?language=lv&amp;jur=C,T,F&amp;num=C-348/10&amp;td=ALL" TargetMode="External"/><Relationship Id="rId390" Type="http://schemas.openxmlformats.org/officeDocument/2006/relationships/hyperlink" Target="http://curia.europa.eu/juris/liste.jsf?language=en&amp;jur=C,T,F&amp;num=C-225/98&amp;td=ALL" TargetMode="External"/><Relationship Id="rId404" Type="http://schemas.openxmlformats.org/officeDocument/2006/relationships/hyperlink" Target="http://curia.europa.eu/juris/liste.jsf?language=lv&amp;jur=C,T,F&amp;num=C-306/97&amp;td=ALL" TargetMode="External"/><Relationship Id="rId250" Type="http://schemas.openxmlformats.org/officeDocument/2006/relationships/hyperlink" Target="http://curia.europa.eu/juris/liste.jsf?language=lv&amp;jur=C,T,F&amp;num=C-95/10&amp;td=ALL" TargetMode="External"/><Relationship Id="rId292" Type="http://schemas.openxmlformats.org/officeDocument/2006/relationships/hyperlink" Target="http://curia.europa.eu/juris/liste.jsf?language=lv&amp;jur=C,T,F&amp;num=T-411/06&amp;td=ALL" TargetMode="External"/><Relationship Id="rId306" Type="http://schemas.openxmlformats.org/officeDocument/2006/relationships/hyperlink" Target="http://curia.europa.eu/juris/liste.jsf?language=lv&amp;jur=C,T,F&amp;num=C-507/03&amp;td=ALL" TargetMode="External"/><Relationship Id="rId45" Type="http://schemas.openxmlformats.org/officeDocument/2006/relationships/hyperlink" Target="https://eur-lex.europa.eu/legal-content/LV/ALL/?uri=CELEX:62021CJ0545" TargetMode="External"/><Relationship Id="rId87" Type="http://schemas.openxmlformats.org/officeDocument/2006/relationships/hyperlink" Target="https://curia.europa.eu/juris/document/document.jsf?text=2014%252F24%252FES&amp;docid=240226&amp;pageIndex=0&amp;doclang=LV&amp;mode=req&amp;dir=&amp;occ=first&amp;part=1&amp;cid=8778765" TargetMode="External"/><Relationship Id="rId110" Type="http://schemas.openxmlformats.org/officeDocument/2006/relationships/hyperlink" Target="https://eur-lex.europa.eu/legal-content/LV/TXT/?qid=1569907736691&amp;uri=CELEX:62017TJ0741" TargetMode="External"/><Relationship Id="rId348" Type="http://schemas.openxmlformats.org/officeDocument/2006/relationships/hyperlink" Target="http://curia.europa.eu/juris/liste.jsf?language=lv&amp;jur=C,T,F&amp;num=C-230/02&amp;td=ALL" TargetMode="External"/><Relationship Id="rId152" Type="http://schemas.openxmlformats.org/officeDocument/2006/relationships/hyperlink" Target="https://eur-lex.europa.eu/legal-content/LV/TXT/?uri=CELEX:62015CJ0051" TargetMode="External"/><Relationship Id="rId194" Type="http://schemas.openxmlformats.org/officeDocument/2006/relationships/hyperlink" Target="http://curia.europa.eu/juris/document/document.jsf?text=&amp;docid=159248&amp;pageIndex=0&amp;doclang=LV&amp;mode=lst&amp;dir=&amp;occ=first&amp;part=1&amp;cid=227711" TargetMode="External"/><Relationship Id="rId208" Type="http://schemas.openxmlformats.org/officeDocument/2006/relationships/hyperlink" Target="http://curia.europa.eu/juris/liste.jsf?language=en&amp;jur=C,T,F&amp;num=T-158/12&amp;td=ALL" TargetMode="External"/><Relationship Id="rId415" Type="http://schemas.openxmlformats.org/officeDocument/2006/relationships/hyperlink" Target="http://curia.europa.eu/juris/liste.jsf?language=lv&amp;jur=C,T,F&amp;num=C-43/97&amp;td=ALL" TargetMode="External"/><Relationship Id="rId261" Type="http://schemas.openxmlformats.org/officeDocument/2006/relationships/hyperlink" Target="http://curia.europa.eu/juris/liste.jsf?language=lv&amp;jur=C,T,F&amp;num=T-582/08&amp;td=ALL" TargetMode="External"/><Relationship Id="rId14" Type="http://schemas.openxmlformats.org/officeDocument/2006/relationships/hyperlink" Target="https://eur-lex.europa.eu/legal-content/LV/ALL/?uri=CELEX:62022CJ0266" TargetMode="External"/><Relationship Id="rId56" Type="http://schemas.openxmlformats.org/officeDocument/2006/relationships/hyperlink" Target="https://curia.europa.eu/juris/document/document.jsf?docid=267372&amp;mode=req&amp;pageIndex=10&amp;dir=&amp;occ=first&amp;part=1&amp;text=&amp;doclang=EN&amp;cid=167496" TargetMode="External"/><Relationship Id="rId317" Type="http://schemas.openxmlformats.org/officeDocument/2006/relationships/hyperlink" Target="http://curia.europa.eu/juris/liste.jsf?language=lv&amp;jur=C,T,F&amp;num=C-220/05&amp;td=ALL" TargetMode="External"/><Relationship Id="rId359" Type="http://schemas.openxmlformats.org/officeDocument/2006/relationships/hyperlink" Target="http://curia.europa.eu/juris/liste.jsf?language=en&amp;jur=C,T,F&amp;num=C-20/01&amp;td=ALL" TargetMode="External"/><Relationship Id="rId98" Type="http://schemas.openxmlformats.org/officeDocument/2006/relationships/hyperlink" Target="https://eur-lex.europa.eu/legal-content/LV/TXT/?qid=1593517866312&amp;uri=CELEX:62019CJ0472" TargetMode="External"/><Relationship Id="rId121" Type="http://schemas.openxmlformats.org/officeDocument/2006/relationships/hyperlink" Target="https://eur-lex.europa.eu/legal-content/LV/TXT/?qid=1556524880889&amp;uri=CELEX:62017CJ0465" TargetMode="External"/><Relationship Id="rId163" Type="http://schemas.openxmlformats.org/officeDocument/2006/relationships/hyperlink" Target="http://curia.europa.eu/juris/document/document.jsf?text=&amp;docid=181685&amp;pageIndex=0&amp;doclang=LV&amp;mode=lst&amp;dir=&amp;occ=first&amp;part=1&amp;cid=867211" TargetMode="External"/><Relationship Id="rId219" Type="http://schemas.openxmlformats.org/officeDocument/2006/relationships/hyperlink" Target="http://curia.europa.eu/juris/document/document.jsf?text=&amp;docid=142824&amp;pageIndex=0&amp;doclang=LV&amp;mode=lst&amp;dir=&amp;occ=first&amp;part=1&amp;cid=278793" TargetMode="External"/><Relationship Id="rId370" Type="http://schemas.openxmlformats.org/officeDocument/2006/relationships/hyperlink" Target="http://curia.europa.eu/juris/liste.jsf?language=lv&amp;jur=C,T,F&amp;num=T-211/02&amp;td=ALL" TargetMode="External"/><Relationship Id="rId426" Type="http://schemas.openxmlformats.org/officeDocument/2006/relationships/hyperlink" Target="http://curia.europa.eu/juris/liste.jsf?language=lv&amp;jur=C,T,F&amp;num=C-360/89&amp;td=ALL" TargetMode="External"/><Relationship Id="rId230" Type="http://schemas.openxmlformats.org/officeDocument/2006/relationships/hyperlink" Target="http://curia.europa.eu/juris/liste.jsf?language=en&amp;jur=C,T,F&amp;num=T-37/11&amp;td=ALL" TargetMode="External"/><Relationship Id="rId25" Type="http://schemas.openxmlformats.org/officeDocument/2006/relationships/hyperlink" Target="https://curia.europa.eu/juris/document/document.jsf?text=&amp;docid=290609&amp;pageIndex=0&amp;doclang=LV&amp;mode=req&amp;dir=&amp;occ=first&amp;part=1&amp;cid=5388151" TargetMode="External"/><Relationship Id="rId67" Type="http://schemas.openxmlformats.org/officeDocument/2006/relationships/hyperlink" Target="https://eur-lex.europa.eu/legal-content/LV/TXT/?uri=CELEX:62020CJ0116" TargetMode="External"/><Relationship Id="rId272" Type="http://schemas.openxmlformats.org/officeDocument/2006/relationships/hyperlink" Target="http://curia.europa.eu/juris/liste.jsf?language=lv&amp;jur=C,T,F&amp;num=T-70/05&amp;td=ALL" TargetMode="External"/><Relationship Id="rId328" Type="http://schemas.openxmlformats.org/officeDocument/2006/relationships/hyperlink" Target="http://curia.europa.eu/juris/liste.jsf?language=lv&amp;jur=C,T,F&amp;num=C-458/03&amp;td=ALL" TargetMode="External"/><Relationship Id="rId132" Type="http://schemas.openxmlformats.org/officeDocument/2006/relationships/hyperlink" Target="http://curia.europa.eu/juris/document/document.jsf?text=&amp;docid=203965&amp;pageIndex=0&amp;doclang=LV&amp;mode=lst&amp;dir=&amp;occ=first&amp;part=1&amp;cid=492811" TargetMode="External"/><Relationship Id="rId174" Type="http://schemas.openxmlformats.org/officeDocument/2006/relationships/hyperlink" Target="http://curia.europa.eu/juris/document/document.jsf?text=&amp;docid=169181&amp;pageIndex=0&amp;doclang=LV&amp;mode=lst&amp;dir=&amp;occ=first&amp;part=1&amp;cid=375825" TargetMode="External"/><Relationship Id="rId381" Type="http://schemas.openxmlformats.org/officeDocument/2006/relationships/hyperlink" Target="http://curia.europa.eu/juris/liste.jsf?language=lv&amp;jur=C,T,F&amp;num=C-97/00&amp;td=ALL" TargetMode="External"/><Relationship Id="rId241" Type="http://schemas.openxmlformats.org/officeDocument/2006/relationships/hyperlink" Target="http://curia.europa.eu/juris/liste.jsf?language=en&amp;jur=C,T,F&amp;num=T-57/09&amp;td=ALL" TargetMode="External"/><Relationship Id="rId437" Type="http://schemas.openxmlformats.org/officeDocument/2006/relationships/hyperlink" Target="https://eur-lex.europa.eu/legal-content/EN/TXT/PDF/?uri=OJ:JOC_1988_144_R_0001_01&amp;qid=1773753906013" TargetMode="External"/><Relationship Id="rId36" Type="http://schemas.openxmlformats.org/officeDocument/2006/relationships/hyperlink" Target="https://curia.europa.eu/juris/document/document.jsf?text=&amp;docid=280783&amp;pageIndex=0&amp;doclang=LV&amp;mode=lst&amp;dir=&amp;occ=first&amp;part=1&amp;cid=141036" TargetMode="External"/><Relationship Id="rId283" Type="http://schemas.openxmlformats.org/officeDocument/2006/relationships/hyperlink" Target="http://curia.europa.eu/juris/liste.jsf?language=lv&amp;jur=C,T,F&amp;num=C-480/06&amp;td=ALL" TargetMode="External"/><Relationship Id="rId339" Type="http://schemas.openxmlformats.org/officeDocument/2006/relationships/hyperlink" Target="http://curia.europa.eu/juris/liste.jsf?language=lv&amp;jur=C,T,F&amp;num=C-414/03&amp;td=ALL" TargetMode="External"/><Relationship Id="rId78" Type="http://schemas.openxmlformats.org/officeDocument/2006/relationships/hyperlink" Target="https://eur-lex.europa.eu/legal-content/LV/TXT/?uri=CELEX%3A62019CJ0561&amp;qid=1638363432846" TargetMode="External"/><Relationship Id="rId101" Type="http://schemas.openxmlformats.org/officeDocument/2006/relationships/hyperlink" Target="https://eur-lex.europa.eu/legal-content/LV/TXT/?qid=1583130126503&amp;uri=CELEX:62018CJ0298" TargetMode="External"/><Relationship Id="rId143" Type="http://schemas.openxmlformats.org/officeDocument/2006/relationships/hyperlink" Target="http://curia.europa.eu/juris/document/document.jsf?text=&amp;docid=194433&amp;pageIndex=0&amp;doclang=LV&amp;mode=lst&amp;dir=&amp;occ=first&amp;part=1&amp;cid=506699" TargetMode="External"/><Relationship Id="rId185" Type="http://schemas.openxmlformats.org/officeDocument/2006/relationships/hyperlink" Target="http://curia.europa.eu/juris/document/document.jsf?text=&amp;docid=161612&amp;pageIndex=0&amp;doclang=LV&amp;mode=lst&amp;dir=&amp;occ=first&amp;part=1&amp;cid=245913" TargetMode="External"/><Relationship Id="rId350" Type="http://schemas.openxmlformats.org/officeDocument/2006/relationships/hyperlink" Target="http://curia.europa.eu/juris/liste.jsf?language=en&amp;jur=C,T,F&amp;num=C-252/01&amp;td=ALL" TargetMode="External"/><Relationship Id="rId406" Type="http://schemas.openxmlformats.org/officeDocument/2006/relationships/hyperlink" Target="http://curia.europa.eu/juris/liste.jsf?language=en&amp;jur=C,T,F&amp;num=C-360/96&amp;td=ALL" TargetMode="External"/><Relationship Id="rId9" Type="http://schemas.openxmlformats.org/officeDocument/2006/relationships/hyperlink" Target="https://eur-lex.europa.eu/legal-content/LV/TXT/?uri=CELEX:62023CJ0715&amp;qid=1773733540441" TargetMode="External"/><Relationship Id="rId210" Type="http://schemas.openxmlformats.org/officeDocument/2006/relationships/hyperlink" Target="http://curia.europa.eu/juris/document/document.jsf?text=&amp;docid=144963&amp;pageIndex=0&amp;doclang=FR&amp;mode=lst&amp;dir=&amp;occ=first&amp;part=1&amp;cid=278949" TargetMode="External"/><Relationship Id="rId392" Type="http://schemas.openxmlformats.org/officeDocument/2006/relationships/hyperlink" Target="http://curia.europa.eu/juris/liste.jsf?language=lv&amp;jur=C,T,F&amp;num=T-145/98&amp;td=ALL" TargetMode="External"/><Relationship Id="rId252" Type="http://schemas.openxmlformats.org/officeDocument/2006/relationships/hyperlink" Target="http://curia.europa.eu/juris/liste.jsf?language=lv&amp;jur=C,T,F&amp;num=T-589/08&amp;td=ALL" TargetMode="External"/><Relationship Id="rId294" Type="http://schemas.openxmlformats.org/officeDocument/2006/relationships/hyperlink" Target="http://curia.europa.eu/juris/liste.jsf?language=lv&amp;jur=C,T,F&amp;num=C-454/06&amp;td=ALL" TargetMode="External"/><Relationship Id="rId308" Type="http://schemas.openxmlformats.org/officeDocument/2006/relationships/hyperlink" Target="http://curia.europa.eu/juris/liste.jsf?language=lv&amp;jur=C,T,F&amp;num=C-241/06&amp;td=ALL" TargetMode="External"/><Relationship Id="rId47" Type="http://schemas.openxmlformats.org/officeDocument/2006/relationships/hyperlink" Target="https://eur-lex.europa.eu/legal-content/LV/TXT/?uri=CELEX%3A62022CJ0053&amp;qid=1677853421713" TargetMode="External"/><Relationship Id="rId89" Type="http://schemas.openxmlformats.org/officeDocument/2006/relationships/hyperlink" Target="http://curia.europa.eu/juris/document/document.jsf?text=%2B2014%252F24%252FES&amp;docid=237284&amp;pageIndex=0&amp;doclang=LV&amp;mode=req&amp;dir=&amp;occ=first&amp;part=1&amp;cid=3628813" TargetMode="External"/><Relationship Id="rId112" Type="http://schemas.openxmlformats.org/officeDocument/2006/relationships/hyperlink" Target="https://eur-lex.europa.eu/legal-content/LV/TXT/?qid=1564661133611&amp;uri=CELEX:62017CJ0620" TargetMode="External"/><Relationship Id="rId154" Type="http://schemas.openxmlformats.org/officeDocument/2006/relationships/hyperlink" Target="https://eur-lex.europa.eu/legal-content/LV/ALL/?uri=CELEX%3A62014CJ0439" TargetMode="External"/><Relationship Id="rId361" Type="http://schemas.openxmlformats.org/officeDocument/2006/relationships/hyperlink" Target="http://curia.europa.eu/juris/liste.jsf?language=lv&amp;jur=C,T,F&amp;num=T-273/01&amp;td=ALL" TargetMode="External"/><Relationship Id="rId196" Type="http://schemas.openxmlformats.org/officeDocument/2006/relationships/hyperlink" Target="http://curia.europa.eu/juris/document/document.jsf?text=&amp;docid=157851&amp;pageIndex=0&amp;doclang=LV&amp;mode=lst&amp;dir=&amp;occ=first&amp;part=1&amp;cid=471006" TargetMode="External"/><Relationship Id="rId417" Type="http://schemas.openxmlformats.org/officeDocument/2006/relationships/hyperlink" Target="http://curia.europa.eu/juris/liste.jsf?language=lv&amp;jur=C,T,F&amp;num=C-79/94&amp;td=ALL" TargetMode="External"/><Relationship Id="rId16" Type="http://schemas.openxmlformats.org/officeDocument/2006/relationships/hyperlink" Target="https://eur-lex.europa.eu/legal-content/LV/ALL/?uri=CELEX:62023CJ0684" TargetMode="External"/><Relationship Id="rId221" Type="http://schemas.openxmlformats.org/officeDocument/2006/relationships/hyperlink" Target="http://curia.europa.eu/juris/document/document.jsf?text=&amp;docid=139104&amp;pageIndex=0&amp;doclang=LV&amp;mode=lst&amp;dir=&amp;occ=first&amp;part=1&amp;cid=278324" TargetMode="External"/><Relationship Id="rId263" Type="http://schemas.openxmlformats.org/officeDocument/2006/relationships/hyperlink" Target="http://curia.europa.eu/juris/liste.jsf?language=lv&amp;jur=C,T,F&amp;num=C-74/09&amp;td=ALL" TargetMode="External"/><Relationship Id="rId319" Type="http://schemas.openxmlformats.org/officeDocument/2006/relationships/hyperlink" Target="http://curia.europa.eu/juris/liste.jsf?language=lv&amp;jur=C,T,F&amp;num=T-148/04&amp;td=ALL" TargetMode="External"/><Relationship Id="rId58" Type="http://schemas.openxmlformats.org/officeDocument/2006/relationships/hyperlink" Target="https://curia.europa.eu/juris/document/document.jsf?text=iepirkums*&amp;docid=267139&amp;pageIndex=0&amp;doclang=LV&amp;mode=req&amp;dir=&amp;occ=first&amp;part=1&amp;cid=385757" TargetMode="External"/><Relationship Id="rId123" Type="http://schemas.openxmlformats.org/officeDocument/2006/relationships/hyperlink" Target="https://eur-lex.europa.eu/legal-content/LV/TXT/?qid=1545401538896&amp;uri=CELEX:62017CJ0216" TargetMode="External"/><Relationship Id="rId330" Type="http://schemas.openxmlformats.org/officeDocument/2006/relationships/hyperlink" Target="http://curia.europa.eu/juris/liste.jsf?language=lv&amp;jur=C,T,F&amp;num=C-129/04&amp;td=ALL" TargetMode="External"/><Relationship Id="rId165" Type="http://schemas.openxmlformats.org/officeDocument/2006/relationships/hyperlink" Target="http://curia.europa.eu/juris/document/document.jsf?text=&amp;docid=179464&amp;pageIndex=0&amp;doclang=LV&amp;mode=lst&amp;dir=&amp;occ=first&amp;part=1&amp;cid=1371192" TargetMode="External"/><Relationship Id="rId372" Type="http://schemas.openxmlformats.org/officeDocument/2006/relationships/hyperlink" Target="http://curia.europa.eu/juris/liste.jsf?language=lv&amp;jur=C,T,F&amp;num=C-92/00&amp;td=ALL" TargetMode="External"/><Relationship Id="rId428" Type="http://schemas.openxmlformats.org/officeDocument/2006/relationships/hyperlink" Target="http://curia.europa.eu/juris/liste.jsf?language=lv&amp;jur=C,T,F&amp;num=C-21/88&amp;td=ALL" TargetMode="External"/><Relationship Id="rId232" Type="http://schemas.openxmlformats.org/officeDocument/2006/relationships/hyperlink" Target="http://curia.europa.eu/juris/liste.jsf?language=lv&amp;jur=C,T,F&amp;num=T-17/09&amp;td=ALL" TargetMode="External"/><Relationship Id="rId274" Type="http://schemas.openxmlformats.org/officeDocument/2006/relationships/hyperlink" Target="http://curia.europa.eu/juris/liste.jsf?language=lv&amp;jur=C,T,F&amp;num=C-456/08&amp;td=ALL" TargetMode="External"/><Relationship Id="rId27" Type="http://schemas.openxmlformats.org/officeDocument/2006/relationships/hyperlink" Target="https://eur-lex.europa.eu/legal-content/LV/ALL/?uri=CELEX:62023CJ0513" TargetMode="External"/><Relationship Id="rId69" Type="http://schemas.openxmlformats.org/officeDocument/2006/relationships/hyperlink" Target="https://eur-lex.europa.eu/legal-content/LV/TXT/?uri=CELEX:62021CJ0195" TargetMode="External"/><Relationship Id="rId134" Type="http://schemas.openxmlformats.org/officeDocument/2006/relationships/hyperlink" Target="http://curia.europa.eu/juris/document/document.jsf?text=&amp;docid=201262&amp;pageIndex=0&amp;doclang=lv&amp;mode=lst&amp;dir=&amp;occ=first&amp;part=1&amp;cid=286814" TargetMode="External"/><Relationship Id="rId80" Type="http://schemas.openxmlformats.org/officeDocument/2006/relationships/hyperlink" Target="https://eur-lex.europa.eu/legal-content/LV/TXT/?uri=CELEX%3A62019CJ0927&amp;qid=1633065969473" TargetMode="External"/><Relationship Id="rId176" Type="http://schemas.openxmlformats.org/officeDocument/2006/relationships/hyperlink" Target="http://curia.europa.eu/juris/document/document.jsf;jsessionid=9ea7d2dc30dd7e2c9b1c9aab47478540922081d6cc80.e34KaxiLc3qMb40Rch0SaxuRchv0?text=&amp;docid=167921&amp;pageIndex=0&amp;doclang=FR&amp;mode=lst&amp;dir=&amp;occ=first&amp;part=1&amp;cid=374546" TargetMode="External"/><Relationship Id="rId341" Type="http://schemas.openxmlformats.org/officeDocument/2006/relationships/hyperlink" Target="http://curia.europa.eu/juris/liste.jsf?language=lv&amp;jur=C,T,F&amp;num=C-26/03&amp;td=ALL" TargetMode="External"/><Relationship Id="rId383" Type="http://schemas.openxmlformats.org/officeDocument/2006/relationships/hyperlink" Target="http://curia.europa.eu/juris/liste.jsf?language=en&amp;jur=C,T,F&amp;num=C-237/99&amp;td=ALL" TargetMode="External"/><Relationship Id="rId439" Type="http://schemas.openxmlformats.org/officeDocument/2006/relationships/hyperlink" Target="https://eur-lex.europa.eu/legal-content/LV/TXT/?uri=CELEX:62024CJ0568" TargetMode="External"/><Relationship Id="rId201" Type="http://schemas.openxmlformats.org/officeDocument/2006/relationships/hyperlink" Target="http://curia.europa.eu/juris/document/document.jsf?text=&amp;docid=154821&amp;pageIndex=0&amp;doclang=LV&amp;mode=lst&amp;dir=&amp;occ=first&amp;part=1&amp;cid=69362" TargetMode="External"/><Relationship Id="rId243" Type="http://schemas.openxmlformats.org/officeDocument/2006/relationships/hyperlink" Target="http://curia.europa.eu/juris/liste.jsf?language=lv&amp;jur=C,T,F&amp;num=T-298/09&amp;td=ALL" TargetMode="External"/><Relationship Id="rId285" Type="http://schemas.openxmlformats.org/officeDocument/2006/relationships/hyperlink" Target="http://curia.europa.eu/juris/liste.jsf?language=lv&amp;jur=C,T,F&amp;num=C-538/07&amp;td=ALL" TargetMode="External"/><Relationship Id="rId38" Type="http://schemas.openxmlformats.org/officeDocument/2006/relationships/hyperlink" Target="https://eur-lex.europa.eu/legal-content/LV/TXT/?uri=CELEX%3A62022CJ0441&amp;qid=1704722457792" TargetMode="External"/><Relationship Id="rId103" Type="http://schemas.openxmlformats.org/officeDocument/2006/relationships/hyperlink" Target="https://eur-lex.europa.eu/legal-content/LV/TXT/?qid=1578032767833&amp;uri=CELEX:62018CJ0465" TargetMode="External"/><Relationship Id="rId310" Type="http://schemas.openxmlformats.org/officeDocument/2006/relationships/hyperlink" Target="http://curia.europa.eu/juris/liste.jsf?language=lv&amp;jur=C,T,F&amp;num=C-260/04&amp;td=ALL" TargetMode="External"/><Relationship Id="rId91" Type="http://schemas.openxmlformats.org/officeDocument/2006/relationships/hyperlink" Target="https://eur-lex.europa.eu/legal-content/LV/TXT/?uri=CELEX%3A62019CJ0049&amp;qid=1606893412183" TargetMode="External"/><Relationship Id="rId145" Type="http://schemas.openxmlformats.org/officeDocument/2006/relationships/hyperlink" Target="http://curia.europa.eu/juris/liste.jsf?language=en&amp;num=C-701/15" TargetMode="External"/><Relationship Id="rId187" Type="http://schemas.openxmlformats.org/officeDocument/2006/relationships/hyperlink" Target="http://curia.europa.eu/juris/document/document.jsf?text=&amp;docid=160937&amp;pageIndex=0&amp;doclang=LV&amp;mode=lst&amp;dir=&amp;occ=first&amp;part=1&amp;cid=16029" TargetMode="External"/><Relationship Id="rId352" Type="http://schemas.openxmlformats.org/officeDocument/2006/relationships/hyperlink" Target="http://curia.europa.eu/juris/liste.jsf?language=lv&amp;jur=C,T,F&amp;num=C-421/01&amp;td=ALL" TargetMode="External"/><Relationship Id="rId394" Type="http://schemas.openxmlformats.org/officeDocument/2006/relationships/hyperlink" Target="http://curia.europa.eu/juris/liste.jsf?language=en&amp;jur=C,T,F&amp;num=C-107/98&amp;td=ALL" TargetMode="External"/><Relationship Id="rId408" Type="http://schemas.openxmlformats.org/officeDocument/2006/relationships/hyperlink" Target="http://curia.europa.eu/juris/liste.jsf?language=lv&amp;jur=C,T,F&amp;num=C-76/97&amp;td=ALL" TargetMode="External"/><Relationship Id="rId212" Type="http://schemas.openxmlformats.org/officeDocument/2006/relationships/hyperlink" Target="http://curia.europa.eu/juris/liste.jsf?language=en&amp;jur=C,T,F&amp;num=T-117/12&amp;td=ALL" TargetMode="External"/><Relationship Id="rId254" Type="http://schemas.openxmlformats.org/officeDocument/2006/relationships/hyperlink" Target="http://curia.europa.eu/juris/liste.jsf?language=lv&amp;jur=C,T,F&amp;num=C-401/09%20P&amp;td=ALL" TargetMode="External"/><Relationship Id="rId49" Type="http://schemas.openxmlformats.org/officeDocument/2006/relationships/hyperlink" Target="https://eur-lex.europa.eu/legal-content/LV/TXT/?uri=CELEX%3A62021CJ0682&amp;qid=1675666709781" TargetMode="External"/><Relationship Id="rId114" Type="http://schemas.openxmlformats.org/officeDocument/2006/relationships/hyperlink" Target="https://eur-lex.europa.eu/legal-content/LV/TXT/?qid=1561700069836&amp;uri=CELEX:62018CJ0264" TargetMode="External"/><Relationship Id="rId296" Type="http://schemas.openxmlformats.org/officeDocument/2006/relationships/hyperlink" Target="http://curia.europa.eu/juris/liste.jsf?language=lv&amp;jur=C,T,F&amp;num=C-393/06&amp;td=ALL" TargetMode="External"/><Relationship Id="rId60" Type="http://schemas.openxmlformats.org/officeDocument/2006/relationships/hyperlink" Target="https://eur-lex.europa.eu/legal-content/LV/TXT/HTML/?uri=CELEX:62020TJ0761&amp;qid=1664979087552&amp;from=EN" TargetMode="External"/><Relationship Id="rId156" Type="http://schemas.openxmlformats.org/officeDocument/2006/relationships/hyperlink" Target="https://eur-lex.europa.eu/legal-content/LV/TXT/HTML/?uri=CELEX:62015CJ0199" TargetMode="External"/><Relationship Id="rId198" Type="http://schemas.openxmlformats.org/officeDocument/2006/relationships/hyperlink" Target="http://curia.europa.eu/juris/document/document.jsf;jsessionid=9ea7d2dc30d695a8b21668a74bc7bb8eb32909295644.e34KaxiLc3qMb40Rch0SaxuObhn0?text=&amp;docid=157520&amp;pageIndex=0&amp;doclang=LV&amp;mode=lst&amp;dir=&amp;occ=first&amp;part=1&amp;cid=470668" TargetMode="External"/><Relationship Id="rId321" Type="http://schemas.openxmlformats.org/officeDocument/2006/relationships/hyperlink" Target="http://curia.europa.eu/juris/liste.jsf?language=lv&amp;jur=C,T,F&amp;num=C-340/04&amp;td=ALL" TargetMode="External"/><Relationship Id="rId363" Type="http://schemas.openxmlformats.org/officeDocument/2006/relationships/hyperlink" Target="http://curia.europa.eu/juris/liste.jsf?language=en&amp;jur=C,T,F&amp;num=C-373/00&amp;td=ALL" TargetMode="External"/><Relationship Id="rId419" Type="http://schemas.openxmlformats.org/officeDocument/2006/relationships/hyperlink" Target="http://curia.europa.eu/juris/liste.jsf?language=lv&amp;jur=C,T,F&amp;num=C-18/93&amp;td=ALL" TargetMode="External"/><Relationship Id="rId223" Type="http://schemas.openxmlformats.org/officeDocument/2006/relationships/hyperlink" Target="http://curia.europa.eu/juris/document/document.jsf?text=&amp;docid=138387&amp;pageIndex=0&amp;doclang=LV&amp;mode=lst&amp;dir=&amp;occ=first&amp;part=1&amp;cid=278144" TargetMode="External"/><Relationship Id="rId430" Type="http://schemas.openxmlformats.org/officeDocument/2006/relationships/hyperlink" Target="http://curia.europa.eu/juris/liste.jsf?language=lv&amp;jur=C,T,F&amp;num=45/87&amp;td=ALL" TargetMode="External"/><Relationship Id="rId18" Type="http://schemas.openxmlformats.org/officeDocument/2006/relationships/hyperlink" Target="https://eur-lex.europa.eu/legal-content/LV/ALL/?uri=CELEX:62023CJ0578" TargetMode="External"/><Relationship Id="rId39" Type="http://schemas.openxmlformats.org/officeDocument/2006/relationships/hyperlink" Target="https://eur-lex.europa.eu/legal-content/LV/TXT/?uri=CELEX%3A62022CJ0480&amp;qid=1701844392884" TargetMode="External"/><Relationship Id="rId265" Type="http://schemas.openxmlformats.org/officeDocument/2006/relationships/hyperlink" Target="http://curia.europa.eu/juris/liste.jsf?language=lv&amp;jur=C,T,F&amp;num=T-331/06&amp;td=ALL" TargetMode="External"/><Relationship Id="rId286" Type="http://schemas.openxmlformats.org/officeDocument/2006/relationships/hyperlink" Target="http://curia.europa.eu/juris/liste.jsf?language=lv&amp;jur=C,T,F&amp;num=C-504/07&amp;td=ALL" TargetMode="External"/><Relationship Id="rId50" Type="http://schemas.openxmlformats.org/officeDocument/2006/relationships/hyperlink" Target="https://eur-lex.europa.eu/legal-content/LV/TXT/?uri=CELEX%3A62021CJ0383&amp;qid=1672924097180" TargetMode="External"/><Relationship Id="rId104" Type="http://schemas.openxmlformats.org/officeDocument/2006/relationships/hyperlink" Target="https://eur-lex.europa.eu/legal-content/LV/TXT/?qid=1578032767833&amp;uri=CELEX:62018CJ0385" TargetMode="External"/><Relationship Id="rId125" Type="http://schemas.openxmlformats.org/officeDocument/2006/relationships/hyperlink" Target="https://eur-lex.europa.eu/legal-content/LV/TXT/?qid=1540993556544&amp;uri=CELEX:62017CJ0413" TargetMode="External"/><Relationship Id="rId146" Type="http://schemas.openxmlformats.org/officeDocument/2006/relationships/hyperlink" Target="http://curia.europa.eu/juris/liste.jsf?language=en&amp;num=C-296/15" TargetMode="External"/><Relationship Id="rId167" Type="http://schemas.openxmlformats.org/officeDocument/2006/relationships/hyperlink" Target="http://curia.europa.eu/juris/document/document.jsf?text=&amp;docid=178824&amp;pageIndex=0&amp;doclang=LV&amp;mode=lst&amp;dir=&amp;occ=first&amp;part=1&amp;cid=1370159" TargetMode="External"/><Relationship Id="rId188" Type="http://schemas.openxmlformats.org/officeDocument/2006/relationships/hyperlink" Target="http://curia.europa.eu/juris/document/document.jsf;jsessionid=9ea7d0f130d53237bf7b90b24865bfd8f6e27a9cb110.e34KaxiLc3eQc40LaxqMbN4ObhuLe0?text=&amp;docid=160939&amp;pageIndex=0&amp;doclang=LV&amp;mode=lst&amp;dir=&amp;occ=first&amp;part=1&amp;cid=15848" TargetMode="External"/><Relationship Id="rId311" Type="http://schemas.openxmlformats.org/officeDocument/2006/relationships/hyperlink" Target="http://curia.europa.eu/juris/liste.jsf?language=lv&amp;jur=C,T,F&amp;num=C-503/04&amp;td=ALL" TargetMode="External"/><Relationship Id="rId332" Type="http://schemas.openxmlformats.org/officeDocument/2006/relationships/hyperlink" Target="http://curia.europa.eu/juris/liste.jsf?language=lv&amp;jur=C,T,F&amp;num=C-462/03&amp;td=ALL" TargetMode="External"/><Relationship Id="rId353" Type="http://schemas.openxmlformats.org/officeDocument/2006/relationships/hyperlink" Target="http://curia.europa.eu/juris/liste.jsf?language=en&amp;jur=C,T,F&amp;num=C-280/00&amp;td=ALL" TargetMode="External"/><Relationship Id="rId374" Type="http://schemas.openxmlformats.org/officeDocument/2006/relationships/hyperlink" Target="http://curia.europa.eu/juris/liste.jsf?language=lv&amp;jur=C,T,F&amp;num=T-169/00&amp;td=ALL" TargetMode="External"/><Relationship Id="rId395" Type="http://schemas.openxmlformats.org/officeDocument/2006/relationships/hyperlink" Target="http://curia.europa.eu/juris/liste.jsf?language=en&amp;jur=C,T,F&amp;num=C-275/98&amp;td=ALL" TargetMode="External"/><Relationship Id="rId409" Type="http://schemas.openxmlformats.org/officeDocument/2006/relationships/hyperlink" Target="http://curia.europa.eu/juris/liste.jsf?language=lv&amp;jur=C,T,F&amp;num=C-323/96&amp;td=ALL" TargetMode="External"/><Relationship Id="rId71" Type="http://schemas.openxmlformats.org/officeDocument/2006/relationships/hyperlink" Target="https://eur-lex.europa.eu/legal-content/LV/TXT/?uri=CELEX:62020CJ0532" TargetMode="External"/><Relationship Id="rId92" Type="http://schemas.openxmlformats.org/officeDocument/2006/relationships/hyperlink" Target="https://eur-lex.europa.eu/legal-content/LV/TXT/?uri=CELEX%3A62019CJ0299&amp;qid=1606893412183" TargetMode="External"/><Relationship Id="rId213" Type="http://schemas.openxmlformats.org/officeDocument/2006/relationships/hyperlink" Target="http://curia.europa.eu/juris/liste.jsf?language=en&amp;jur=C,T,F&amp;num=T-118/12&amp;td=ALL" TargetMode="External"/><Relationship Id="rId234" Type="http://schemas.openxmlformats.org/officeDocument/2006/relationships/hyperlink" Target="http://curia.europa.eu/juris/liste.jsf?language=en&amp;jur=C,T,F&amp;num=T-554/08&amp;td=ALL" TargetMode="External"/><Relationship Id="rId420" Type="http://schemas.openxmlformats.org/officeDocument/2006/relationships/hyperlink" Target="http://curia.europa.eu/juris/liste.jsf?language=lv&amp;jur=C,T,F&amp;num=C-272/91&amp;td=ALL" TargetMode="External"/><Relationship Id="rId2" Type="http://schemas.openxmlformats.org/officeDocument/2006/relationships/hyperlink" Target="https://eur-lex.europa.eu/legal-content/LV/ALL/?uri=CELEX:62024CJ0590" TargetMode="External"/><Relationship Id="rId29" Type="http://schemas.openxmlformats.org/officeDocument/2006/relationships/hyperlink" Target="https://eur-lex.europa.eu/legal-content/LV/ALL/?uri=CELEX:62023CJ0175" TargetMode="External"/><Relationship Id="rId255" Type="http://schemas.openxmlformats.org/officeDocument/2006/relationships/hyperlink" Target="http://curia.europa.eu/juris/liste.jsf?language=lv&amp;jur=C,T,F&amp;num=C-215/09&amp;td=ALL" TargetMode="External"/><Relationship Id="rId276" Type="http://schemas.openxmlformats.org/officeDocument/2006/relationships/hyperlink" Target="http://curia.europa.eu/juris/liste.jsf?language=lv&amp;jur=C,T,F&amp;num=C-455/08&amp;td=ALL" TargetMode="External"/><Relationship Id="rId297" Type="http://schemas.openxmlformats.org/officeDocument/2006/relationships/hyperlink" Target="http://curia.europa.eu/juris/liste.jsf?language=lv&amp;jur=C,T,F&amp;num=C-337/05&amp;td=ALL" TargetMode="External"/><Relationship Id="rId441" Type="http://schemas.openxmlformats.org/officeDocument/2006/relationships/hyperlink" Target="https://eur-lex.europa.eu/legal-content/LV/ALL/?uri=CELEX:62024CJ0575" TargetMode="External"/><Relationship Id="rId40" Type="http://schemas.openxmlformats.org/officeDocument/2006/relationships/hyperlink" Target="https://eur-lex.europa.eu/legal-content/LV/ALL/?uri=CELEX:62022CJ0186" TargetMode="External"/><Relationship Id="rId115" Type="http://schemas.openxmlformats.org/officeDocument/2006/relationships/hyperlink" Target="https://eur-lex.europa.eu/legal-content/LV/TXT/?qid=1561700069836&amp;uri=CELEX:62018CJ0041" TargetMode="External"/><Relationship Id="rId136" Type="http://schemas.openxmlformats.org/officeDocument/2006/relationships/hyperlink" Target="http://curia.europa.eu/juris/document/document.jsf?text=&amp;docid=199808&amp;pageIndex=0&amp;doclang=en&amp;mode=lst&amp;dir=&amp;occ=first&amp;part=1&amp;cid=184605" TargetMode="External"/><Relationship Id="rId157" Type="http://schemas.openxmlformats.org/officeDocument/2006/relationships/hyperlink" Target="http://curia.europa.eu/juris/document/document.jsf;jsessionid=9ea7d2dc30d58bed5f4b9728438c9e688a9c6f73bb97.e34KaxiLc3qMb40Rch0SaxyKaNb0?text=&amp;docid=184893&amp;pageIndex=0&amp;doclang=LV&amp;mode=lst&amp;dir=&amp;occ=first&amp;part=1&amp;cid=455605" TargetMode="External"/><Relationship Id="rId178" Type="http://schemas.openxmlformats.org/officeDocument/2006/relationships/hyperlink" Target="http://curia.europa.eu/juris/document/document.jsf;jsessionid=9ea7d0f130d5f510e5ea37044227a02588cd6f4452b1.e34KaxiLc3eQc40LaxqMbN4ObNqLe0?text=&amp;docid=165056&amp;pageIndex=0&amp;doclang=LV&amp;mode=lst&amp;dir=&amp;occ=first&amp;part=1&amp;cid=103419" TargetMode="External"/><Relationship Id="rId301" Type="http://schemas.openxmlformats.org/officeDocument/2006/relationships/hyperlink" Target="http://curia.europa.eu/juris/liste.jsf?language=lv&amp;jur=C,T,F&amp;num=C-532/06&amp;td=ALL" TargetMode="External"/><Relationship Id="rId322" Type="http://schemas.openxmlformats.org/officeDocument/2006/relationships/hyperlink" Target="http://curia.europa.eu/juris/liste.jsf?language=lv&amp;jur=C,T,F&amp;num=C-410/04&amp;td=ALL" TargetMode="External"/><Relationship Id="rId343" Type="http://schemas.openxmlformats.org/officeDocument/2006/relationships/hyperlink" Target="http://curia.europa.eu/juris/liste.jsf?language=lv&amp;jur=C,T,F&amp;num=C-340/02&amp;td=ALL" TargetMode="External"/><Relationship Id="rId364" Type="http://schemas.openxmlformats.org/officeDocument/2006/relationships/hyperlink" Target="http://curia.europa.eu/juris/liste.jsf?language=lv&amp;jur=C,T,F&amp;num=T-183/00&amp;td=ALL" TargetMode="External"/><Relationship Id="rId61" Type="http://schemas.openxmlformats.org/officeDocument/2006/relationships/hyperlink" Target="https://curia.europa.eu/juris/document/document.jsf?mode=DOC&amp;pageIndex=0&amp;docid=263724&amp;part=1&amp;doclang=EN&amp;text=&amp;dir=&amp;occ=first&amp;cid=1188051" TargetMode="External"/><Relationship Id="rId82" Type="http://schemas.openxmlformats.org/officeDocument/2006/relationships/hyperlink" Target="https://curia.europa.eu/juris/document/document.jsf?text=2014%252F24%252FES&amp;docid=243869&amp;pageIndex=0&amp;doclang=LV&amp;mode=req&amp;dir=&amp;occ=first&amp;part=1&amp;cid=4073379" TargetMode="External"/><Relationship Id="rId199" Type="http://schemas.openxmlformats.org/officeDocument/2006/relationships/hyperlink" Target="http://curia.europa.eu/juris/document/document.jsf?text=&amp;docid=155063&amp;pageIndex=0&amp;doclang=LV&amp;mode=lst&amp;dir=&amp;occ=first&amp;part=1&amp;cid=69488" TargetMode="External"/><Relationship Id="rId203" Type="http://schemas.openxmlformats.org/officeDocument/2006/relationships/hyperlink" Target="http://curia.europa.eu/juris/document/document.jsf;jsessionid=9ea7d0f130de5aa6491a489c4ff7aa86b5524083bf2e.e34KaxiLc3eQc40LaxqMbN4Ob3qQe0?text=&amp;docid=153501&amp;pageIndex=0&amp;doclang=EN&amp;mode=lst&amp;dir=&amp;occ=first&amp;part=1&amp;cid=68879" TargetMode="External"/><Relationship Id="rId385" Type="http://schemas.openxmlformats.org/officeDocument/2006/relationships/hyperlink" Target="http://curia.europa.eu/juris/liste.jsf?language=en&amp;jur=C,T,F&amp;num=C-324/98&amp;td=ALL" TargetMode="External"/><Relationship Id="rId19" Type="http://schemas.openxmlformats.org/officeDocument/2006/relationships/hyperlink" Target="https://eur-lex.europa.eu/legal-content/LV/TXT/?uri=OJ:C_202407296" TargetMode="External"/><Relationship Id="rId224" Type="http://schemas.openxmlformats.org/officeDocument/2006/relationships/hyperlink" Target="http://curia.europa.eu/juris/document/document.jsf?text=&amp;docid=133102&amp;pageIndex=0&amp;doclang=LV&amp;mode=lst&amp;dir=&amp;occ=first&amp;part=1&amp;cid=272630" TargetMode="External"/><Relationship Id="rId245" Type="http://schemas.openxmlformats.org/officeDocument/2006/relationships/hyperlink" Target="http://curia.europa.eu/juris/liste.jsf?language=lv&amp;jur=C,T,F&amp;num=T-407/07&amp;td=ALL" TargetMode="External"/><Relationship Id="rId266" Type="http://schemas.openxmlformats.org/officeDocument/2006/relationships/hyperlink" Target="http://curia.europa.eu/juris/liste.jsf?language=lv&amp;jur=C,T,F&amp;num=C-149/08&amp;td=ALL" TargetMode="External"/><Relationship Id="rId287" Type="http://schemas.openxmlformats.org/officeDocument/2006/relationships/hyperlink" Target="http://curia.europa.eu/juris/liste.jsf?language=lv&amp;jur=C,T,F&amp;num=C-489/06&amp;td=ALL" TargetMode="External"/><Relationship Id="rId410" Type="http://schemas.openxmlformats.org/officeDocument/2006/relationships/hyperlink" Target="http://curia.europa.eu/juris/liste.jsf?language=lv&amp;jur=C,T,F&amp;num=C-43/96&amp;td=ALL" TargetMode="External"/><Relationship Id="rId431" Type="http://schemas.openxmlformats.org/officeDocument/2006/relationships/hyperlink" Target="http://curia.europa.eu/juris/liste.jsf?language=lv&amp;jur=C,T,F&amp;num=31/87&amp;td=ALL" TargetMode="External"/><Relationship Id="rId30" Type="http://schemas.openxmlformats.org/officeDocument/2006/relationships/hyperlink" Target="https://curia.europa.eu/juris/document/document.jsf?text=&amp;docid=288145&amp;pageIndex=0&amp;doclang=lv&amp;mode=req&amp;dir=&amp;occ=first&amp;part=1&amp;cid=507994" TargetMode="External"/><Relationship Id="rId105" Type="http://schemas.openxmlformats.org/officeDocument/2006/relationships/hyperlink" Target="https://eur-lex.europa.eu/legal-content/LV/TXT/?qid=1575030422283&amp;uri=CELEX:62018CJ0402" TargetMode="External"/><Relationship Id="rId126" Type="http://schemas.openxmlformats.org/officeDocument/2006/relationships/hyperlink" Target="https://eur-lex.europa.eu/legal-content/LV/TXT/?qid=1540993556544&amp;uri=CELEX:62017CJ0260" TargetMode="External"/><Relationship Id="rId147" Type="http://schemas.openxmlformats.org/officeDocument/2006/relationships/hyperlink" Target="http://curia.europa.eu/juris/document/document.jsf?text=&amp;docid=190585&amp;pageIndex=0&amp;doclang=LV&amp;mode=lst&amp;dir=&amp;occ=first&amp;part=1&amp;cid=826409" TargetMode="External"/><Relationship Id="rId168" Type="http://schemas.openxmlformats.org/officeDocument/2006/relationships/hyperlink" Target="http://curia.europa.eu/juris/document/document.jsf;jsessionid=9ea7d2dc30d506b16c7f71e04a42a860a22d8cafd770.e34KaxiLc3qMb40Rch0SaxyKax50?text=&amp;docid=178581&amp;pageIndex=0&amp;doclang=LV&amp;mode=lst&amp;dir=&amp;occ=first&amp;part=1&amp;cid=1369436" TargetMode="External"/><Relationship Id="rId312" Type="http://schemas.openxmlformats.org/officeDocument/2006/relationships/hyperlink" Target="http://curia.europa.eu/juris/liste.jsf?language=lv&amp;jur=C,T,F&amp;num=C-382/05&amp;td=ALL" TargetMode="External"/><Relationship Id="rId333" Type="http://schemas.openxmlformats.org/officeDocument/2006/relationships/hyperlink" Target="http://curia.europa.eu/juris/liste.jsf?language=lv&amp;jur=C,T,F&amp;num=T-17/02&amp;td=ALL" TargetMode="External"/><Relationship Id="rId354" Type="http://schemas.openxmlformats.org/officeDocument/2006/relationships/hyperlink" Target="http://curia.europa.eu/juris/liste.jsf?language=en&amp;jur=C,T,F&amp;num=C-249/01&amp;td=ALL" TargetMode="External"/><Relationship Id="rId51" Type="http://schemas.openxmlformats.org/officeDocument/2006/relationships/hyperlink" Target="https://eur-lex.europa.eu/legal-content/LV/TXT/?uri=CELEX%3A62021CJ0769&amp;qid=1672924097180" TargetMode="External"/><Relationship Id="rId72" Type="http://schemas.openxmlformats.org/officeDocument/2006/relationships/hyperlink" Target="https://eur-lex.europa.eu/legal-content/LV/TXT/?uri=CELEX%3A62020CJ0110&amp;qid=1643378555683" TargetMode="External"/><Relationship Id="rId93" Type="http://schemas.openxmlformats.org/officeDocument/2006/relationships/hyperlink" Target="http://curia.europa.eu/juris/document/document.jsf?text=2014%252F24%252FES&amp;docid=230864&amp;pageIndex=0&amp;doclang=LV&amp;mode=req&amp;dir=&amp;occ=first&amp;part=1&amp;cid=4925643" TargetMode="External"/><Relationship Id="rId189" Type="http://schemas.openxmlformats.org/officeDocument/2006/relationships/hyperlink" Target="http://curia.europa.eu/juris/document/document.jsf?text=&amp;docid=160564&amp;pageIndex=0&amp;doclang=LV&amp;mode=lst&amp;dir=&amp;occ=first&amp;part=1&amp;cid=16251" TargetMode="External"/><Relationship Id="rId375" Type="http://schemas.openxmlformats.org/officeDocument/2006/relationships/hyperlink" Target="http://curia.europa.eu/juris/liste.jsf?language=lv&amp;jur=C,T,F&amp;num=C-59/00&amp;td=ALL" TargetMode="External"/><Relationship Id="rId396" Type="http://schemas.openxmlformats.org/officeDocument/2006/relationships/hyperlink" Target="http://curia.europa.eu/juris/liste.jsf?language=lv&amp;jur=C,T,F&amp;num=C-328/96&amp;td=ALL" TargetMode="External"/><Relationship Id="rId3" Type="http://schemas.openxmlformats.org/officeDocument/2006/relationships/hyperlink" Target="https://eur-lex.europa.eu/legal-content/LV/ALL/?uri=CELEX:62023CJ0692" TargetMode="External"/><Relationship Id="rId214" Type="http://schemas.openxmlformats.org/officeDocument/2006/relationships/hyperlink" Target="http://curia.europa.eu/juris/document/document.jsf?text=&amp;docid=145526&amp;pageIndex=0&amp;doclang=LV&amp;mode=lst&amp;dir=&amp;occ=first&amp;part=1&amp;cid=279552" TargetMode="External"/><Relationship Id="rId235" Type="http://schemas.openxmlformats.org/officeDocument/2006/relationships/hyperlink" Target="http://curia.europa.eu/juris/liste.jsf?language=en&amp;jur=C,T,F&amp;num=C-599/10&amp;td=ALL" TargetMode="External"/><Relationship Id="rId256" Type="http://schemas.openxmlformats.org/officeDocument/2006/relationships/hyperlink" Target="http://curia.europa.eu/juris/liste.jsf?language=lv&amp;jur=C,T,F&amp;num=C-568/08&amp;td=ALL" TargetMode="External"/><Relationship Id="rId277" Type="http://schemas.openxmlformats.org/officeDocument/2006/relationships/hyperlink" Target="http://curia.europa.eu/juris/liste.jsf?language=lv&amp;jur=C,T,F&amp;num=C-299/08&amp;td=ALL" TargetMode="External"/><Relationship Id="rId298" Type="http://schemas.openxmlformats.org/officeDocument/2006/relationships/hyperlink" Target="http://curia.europa.eu/juris/liste.jsf?language=lv&amp;jur=C,T,F&amp;num=C-444/06&amp;td=ALL" TargetMode="External"/><Relationship Id="rId400" Type="http://schemas.openxmlformats.org/officeDocument/2006/relationships/hyperlink" Target="http://curia.europa.eu/juris/liste.jsf?language=en&amp;jur=C,T,F&amp;num=C-108/98&amp;td=ALL" TargetMode="External"/><Relationship Id="rId421" Type="http://schemas.openxmlformats.org/officeDocument/2006/relationships/hyperlink" Target="http://curia.europa.eu/juris/liste.jsf?language=lv&amp;jur=C,T,F&amp;num=C-331/92&amp;td=ALL" TargetMode="External"/><Relationship Id="rId442" Type="http://schemas.openxmlformats.org/officeDocument/2006/relationships/hyperlink" Target="https://eur-lex.europa.eu/legal-content/LV/ALL/?uri=CELEX:62025TJ0080" TargetMode="External"/><Relationship Id="rId116" Type="http://schemas.openxmlformats.org/officeDocument/2006/relationships/hyperlink" Target="https://eur-lex.europa.eu/legal-content/LV/TXT/?qid=1559543224748&amp;uri=CELEX:62018CJ0259" TargetMode="External"/><Relationship Id="rId137" Type="http://schemas.openxmlformats.org/officeDocument/2006/relationships/hyperlink" Target="http://curia.europa.eu/juris/document/document.jsf?text=&amp;docid=200403&amp;pageIndex=0&amp;doclang=LV&amp;mode=req&amp;dir=&amp;occ=first&amp;part=1" TargetMode="External"/><Relationship Id="rId158" Type="http://schemas.openxmlformats.org/officeDocument/2006/relationships/hyperlink" Target="http://curia.europa.eu/juris/document/document.jsf?text=&amp;docid=184344&amp;pageIndex=0&amp;doclang=LV&amp;mode=lst&amp;dir=&amp;occ=first&amp;part=1&amp;cid=1000437" TargetMode="External"/><Relationship Id="rId302" Type="http://schemas.openxmlformats.org/officeDocument/2006/relationships/hyperlink" Target="http://curia.europa.eu/juris/liste.jsf?language=lv&amp;jur=C,T,F&amp;num=C-70/06&amp;td=ALL" TargetMode="External"/><Relationship Id="rId323" Type="http://schemas.openxmlformats.org/officeDocument/2006/relationships/hyperlink" Target="http://curia.europa.eu/juris/liste.jsf?language=lv&amp;jur=C,T,F&amp;num=C-226/04&amp;td=ALL" TargetMode="External"/><Relationship Id="rId344" Type="http://schemas.openxmlformats.org/officeDocument/2006/relationships/hyperlink" Target="http://curia.europa.eu/juris/liste.jsf?language=lv&amp;jur=C,T,F&amp;num=C-247/02&amp;td=ALL" TargetMode="External"/><Relationship Id="rId20" Type="http://schemas.openxmlformats.org/officeDocument/2006/relationships/hyperlink" Target="https://curia.europa.eu/juris/document/document.jsf?text=&amp;docid=293799&amp;pageIndex=0&amp;doclang=lv&amp;mode=req&amp;dir=&amp;occ=first&amp;part=1&amp;cid=10399168" TargetMode="External"/><Relationship Id="rId41" Type="http://schemas.openxmlformats.org/officeDocument/2006/relationships/hyperlink" Target="https://eur-lex.europa.eu/legal-content/LV/TXT/?uri=CELEX%3A62022CJ0510&amp;qid=1696506412098" TargetMode="External"/><Relationship Id="rId62" Type="http://schemas.openxmlformats.org/officeDocument/2006/relationships/hyperlink" Target="https://eur-lex.europa.eu/legal-content/LV/ALL/?uri=CELEX:62020CJ0436" TargetMode="External"/><Relationship Id="rId83" Type="http://schemas.openxmlformats.org/officeDocument/2006/relationships/hyperlink" Target="https://curia.europa.eu/juris/document/document.jsf?text=2014%252F24%252FES&amp;docid=243101&amp;pageIndex=0&amp;doclang=LV&amp;mode=req&amp;dir=&amp;occ=first&amp;part=1&amp;cid=25313090" TargetMode="External"/><Relationship Id="rId179" Type="http://schemas.openxmlformats.org/officeDocument/2006/relationships/hyperlink" Target="http://curia.europa.eu/juris/liste.jsf?language=en&amp;jur=C,T,F&amp;num=C-173/14%20P&amp;td=ALL" TargetMode="External"/><Relationship Id="rId365" Type="http://schemas.openxmlformats.org/officeDocument/2006/relationships/hyperlink" Target="http://curia.europa.eu/juris/liste.jsf?language=lv&amp;jur=C,T,F&amp;num=T-4/01&amp;td=ALL" TargetMode="External"/><Relationship Id="rId386" Type="http://schemas.openxmlformats.org/officeDocument/2006/relationships/hyperlink" Target="http://curia.europa.eu/juris/liste.jsf?language=lv&amp;jur=C,T,F&amp;num=C-94/99&amp;td=ALL" TargetMode="External"/><Relationship Id="rId190" Type="http://schemas.openxmlformats.org/officeDocument/2006/relationships/hyperlink" Target="http://curia.europa.eu/juris/document/document.jsf?text=&amp;docid=160565&amp;pageIndex=0&amp;doclang=LV&amp;mode=lst&amp;dir=&amp;occ=first&amp;part=1&amp;cid=16590" TargetMode="External"/><Relationship Id="rId204" Type="http://schemas.openxmlformats.org/officeDocument/2006/relationships/hyperlink" Target="http://curia.europa.eu/juris/liste.jsf?language=en&amp;jur=C,T,F&amp;num=T-637/11&amp;td=ALL" TargetMode="External"/><Relationship Id="rId225" Type="http://schemas.openxmlformats.org/officeDocument/2006/relationships/hyperlink" Target="http://curia.europa.eu/juris/document/document.jsf?text=&amp;docid=132363&amp;pageIndex=0&amp;doclang=LV&amp;mode=lst&amp;dir=&amp;occ=first&amp;part=1&amp;cid=272021" TargetMode="External"/><Relationship Id="rId246" Type="http://schemas.openxmlformats.org/officeDocument/2006/relationships/hyperlink" Target="http://curia.europa.eu/juris/liste.jsf?language=lv&amp;jur=C,T,F&amp;num=T-8/09&amp;td=ALL" TargetMode="External"/><Relationship Id="rId267" Type="http://schemas.openxmlformats.org/officeDocument/2006/relationships/hyperlink" Target="http://curia.europa.eu/juris/liste.jsf?language=lv&amp;jur=C,T,F&amp;num=C-160/08&amp;td=ALL" TargetMode="External"/><Relationship Id="rId288" Type="http://schemas.openxmlformats.org/officeDocument/2006/relationships/hyperlink" Target="http://curia.europa.eu/juris/liste.jsf?language=lv&amp;jur=C,T,F&amp;num=T-125/06&amp;td=ALL" TargetMode="External"/><Relationship Id="rId411" Type="http://schemas.openxmlformats.org/officeDocument/2006/relationships/hyperlink" Target="http://curia.europa.eu/juris/liste.jsf?language=lv&amp;jur=C,T,F&amp;num=C-44/96&amp;td=ALL" TargetMode="External"/><Relationship Id="rId432" Type="http://schemas.openxmlformats.org/officeDocument/2006/relationships/hyperlink" Target="http://curia.europa.eu/juris/liste.jsf?language=lv&amp;jur=C,T,F&amp;num=53/85&amp;td=ALL" TargetMode="External"/><Relationship Id="rId106" Type="http://schemas.openxmlformats.org/officeDocument/2006/relationships/hyperlink" Target="https://eur-lex.europa.eu/legal-content/LV/TXT/?qid=1572590328924&amp;uri=CELEX:62018CJ0515" TargetMode="External"/><Relationship Id="rId127" Type="http://schemas.openxmlformats.org/officeDocument/2006/relationships/hyperlink" Target="https://eur-lex.europa.eu/legal-content/LV/TXT/?qid=1540471318288&amp;uri=CELEX:62017CJ0124" TargetMode="External"/><Relationship Id="rId313" Type="http://schemas.openxmlformats.org/officeDocument/2006/relationships/hyperlink" Target="http://curia.europa.eu/juris/liste.jsf?language=lv&amp;jur=C,T,F&amp;num=C-6/05&amp;td=ALL" TargetMode="External"/><Relationship Id="rId10" Type="http://schemas.openxmlformats.org/officeDocument/2006/relationships/hyperlink" Target="https://curia.europa.eu/juris/document/docum%20ent.jsf?text=&amp;docid=302721&amp;pageIndex=0&amp;doc%20lang=LV&amp;mode=req&amp;dir=&amp;occ=first&amp;part=1&amp;ci%20d=646635" TargetMode="External"/><Relationship Id="rId31" Type="http://schemas.openxmlformats.org/officeDocument/2006/relationships/hyperlink" Target="https://eur-lex.europa.eu/legal-content/LV/ALL/?uri=CELEX:62022CJ0737" TargetMode="External"/><Relationship Id="rId52" Type="http://schemas.openxmlformats.org/officeDocument/2006/relationships/hyperlink" Target="https://eur-lex.europa.eu/legal-content/LV/TXT/?uri=CELEX:62021CJ0054" TargetMode="External"/><Relationship Id="rId73" Type="http://schemas.openxmlformats.org/officeDocument/2006/relationships/hyperlink" Target="https://eur-lex.europa.eu/legal-content/LV/TXT/?uri=CELEX%3A62020CJ0347&amp;qid=1643378555683" TargetMode="External"/><Relationship Id="rId94" Type="http://schemas.openxmlformats.org/officeDocument/2006/relationships/hyperlink" Target="https://eur-lex.europa.eu/legal-content/LV/TXT/?qid=1596432619578&amp;uri=CELEX:62018TJ0661" TargetMode="External"/><Relationship Id="rId148" Type="http://schemas.openxmlformats.org/officeDocument/2006/relationships/hyperlink" Target="http://curia.europa.eu/juris/document/document.jsf?text=&amp;docid=190329&amp;pageIndex=0&amp;doclang=LV&amp;mode=lst&amp;dir=&amp;occ=first&amp;part=1&amp;cid=1002821" TargetMode="External"/><Relationship Id="rId169" Type="http://schemas.openxmlformats.org/officeDocument/2006/relationships/hyperlink" Target="http://curia.europa.eu/juris/document/document.jsf?text=&amp;docid=175666&amp;pageIndex=0&amp;doclang=LV&amp;mode=lst&amp;dir=&amp;occ=first&amp;part=1&amp;cid=867466" TargetMode="External"/><Relationship Id="rId334" Type="http://schemas.openxmlformats.org/officeDocument/2006/relationships/hyperlink" Target="http://curia.europa.eu/juris/liste.jsf?language=lv&amp;jur=C,T,F&amp;num=C-15/04&amp;td=ALL" TargetMode="External"/><Relationship Id="rId355" Type="http://schemas.openxmlformats.org/officeDocument/2006/relationships/hyperlink" Target="http://curia.europa.eu/juris/liste.jsf?language=en&amp;jur=C,T,F&amp;num=C-315/01&amp;td=ALL" TargetMode="External"/><Relationship Id="rId376" Type="http://schemas.openxmlformats.org/officeDocument/2006/relationships/hyperlink" Target="http://curia.europa.eu/juris/liste.jsf?language=lv&amp;jur=C,T,F&amp;num=C-285/99&amp;td=ALL" TargetMode="External"/><Relationship Id="rId397" Type="http://schemas.openxmlformats.org/officeDocument/2006/relationships/hyperlink" Target="http://curia.europa.eu/juris/liste.jsf?language=lv&amp;jur=C,T,F&amp;num=C-81/98&amp;td=ALL" TargetMode="External"/><Relationship Id="rId4" Type="http://schemas.openxmlformats.org/officeDocument/2006/relationships/hyperlink" Target="https://eur-lex.europa.eu/legal-content/LV/ALL/?uri=CELEX:62023CJ0769_RES" TargetMode="External"/><Relationship Id="rId180" Type="http://schemas.openxmlformats.org/officeDocument/2006/relationships/hyperlink" Target="http://curia.europa.eu/juris/document/document.jsf;jsessionid=9ea7d0f130dea1de6a73c82a4e71878ccb51f5b1f3a2.e34KaxiLc3eQc40LaxqMbN4ObxiTe0?text=&amp;docid=163709&amp;pageIndex=0&amp;doclang=LV&amp;mode=lst&amp;dir=&amp;occ=first&amp;part=1&amp;cid=151164" TargetMode="External"/><Relationship Id="rId215" Type="http://schemas.openxmlformats.org/officeDocument/2006/relationships/hyperlink" Target="http://curia.europa.eu/juris/document/document.jsf?text=&amp;docid=145244&amp;pageIndex=0&amp;doclang=LV&amp;mode=lst&amp;dir=&amp;occ=first&amp;part=1&amp;cid=279751" TargetMode="External"/><Relationship Id="rId236" Type="http://schemas.openxmlformats.org/officeDocument/2006/relationships/hyperlink" Target="http://curia.europa.eu/juris/liste.jsf?language=en&amp;jur=C,T,F&amp;num=T-236/09&amp;td=ALL" TargetMode="External"/><Relationship Id="rId257" Type="http://schemas.openxmlformats.org/officeDocument/2006/relationships/hyperlink" Target="http://curia.europa.eu/juris/liste.jsf?language=lv&amp;jur=C,T,F&amp;num=C-226/09&amp;td=ALL" TargetMode="External"/><Relationship Id="rId278" Type="http://schemas.openxmlformats.org/officeDocument/2006/relationships/hyperlink" Target="http://curia.europa.eu/juris/liste.jsf?language=lv&amp;jur=C,T,F&amp;num=C-199/07&amp;td=ALL" TargetMode="External"/><Relationship Id="rId401" Type="http://schemas.openxmlformats.org/officeDocument/2006/relationships/hyperlink" Target="http://curia.europa.eu/juris/liste.jsf?language=en&amp;jur=C,T,F&amp;num=C-225/97&amp;td=ALL" TargetMode="External"/><Relationship Id="rId422" Type="http://schemas.openxmlformats.org/officeDocument/2006/relationships/hyperlink" Target="http://curia.europa.eu/juris/liste.jsf?language=lv&amp;jur=C,T,F&amp;num=C-389/92&amp;td=ALL" TargetMode="External"/><Relationship Id="rId443" Type="http://schemas.openxmlformats.org/officeDocument/2006/relationships/hyperlink" Target="https://eur-lex.europa.eu/legal-content/LV/TXT/?uri=CELEX:62024CJ0820" TargetMode="External"/><Relationship Id="rId303" Type="http://schemas.openxmlformats.org/officeDocument/2006/relationships/hyperlink" Target="http://curia.europa.eu/juris/liste.jsf?language=lv&amp;jur=C,T,F&amp;num=C-357/06&amp;td=ALL" TargetMode="External"/><Relationship Id="rId42" Type="http://schemas.openxmlformats.org/officeDocument/2006/relationships/hyperlink" Target="https://curia.europa.eu/juris/document/document.jsf?text=&amp;docid=277052&amp;pageIndex=0&amp;doclang=EN&amp;mode=lst&amp;dir=&amp;occ=first&amp;part=1&amp;cid=3557083" TargetMode="External"/><Relationship Id="rId84" Type="http://schemas.openxmlformats.org/officeDocument/2006/relationships/hyperlink" Target="https://curia.europa.eu/juris/document/document.jsf?text=2014%252F24%252FES&amp;docid=243105&amp;pageIndex=0&amp;doclang=LV&amp;mode=req&amp;dir=&amp;occ=first&amp;part=1&amp;cid=25313090" TargetMode="External"/><Relationship Id="rId138" Type="http://schemas.openxmlformats.org/officeDocument/2006/relationships/hyperlink" Target="http://curia.europa.eu/juris/document/document.jsf?text=&amp;docid=199775&amp;pageIndex=0&amp;doclang=LV&amp;mode=lst&amp;dir=&amp;occ=first&amp;part=1&amp;cid=153977" TargetMode="External"/><Relationship Id="rId345" Type="http://schemas.openxmlformats.org/officeDocument/2006/relationships/hyperlink" Target="http://curia.europa.eu/juris/liste.jsf?language=lv&amp;jur=C,T,F&amp;num=C-385/02&amp;td=ALL" TargetMode="External"/><Relationship Id="rId387" Type="http://schemas.openxmlformats.org/officeDocument/2006/relationships/hyperlink" Target="http://curia.europa.eu/juris/liste.jsf?language=en&amp;jur=C,T,F&amp;num=C-16/98&amp;td=ALL" TargetMode="External"/><Relationship Id="rId191" Type="http://schemas.openxmlformats.org/officeDocument/2006/relationships/hyperlink" Target="http://curia.europa.eu/juris/document/document.jsf?text=&amp;docid=160262&amp;pageIndex=0&amp;doclang=LV&amp;mode=lst&amp;dir=&amp;occ=first&amp;part=1&amp;cid=16430" TargetMode="External"/><Relationship Id="rId205" Type="http://schemas.openxmlformats.org/officeDocument/2006/relationships/hyperlink" Target="http://curia.europa.eu/juris/liste.jsf?language=en&amp;jur=C,T,F&amp;num=T-340/09&amp;td=ALL" TargetMode="External"/><Relationship Id="rId247" Type="http://schemas.openxmlformats.org/officeDocument/2006/relationships/hyperlink" Target="http://curia.europa.eu/juris/liste.jsf?language=lv&amp;jur=C,T,F&amp;num=T-232/06&amp;td=ALL" TargetMode="External"/><Relationship Id="rId412" Type="http://schemas.openxmlformats.org/officeDocument/2006/relationships/hyperlink" Target="http://curia.europa.eu/juris/liste.jsf?language=lv&amp;jur=C,T,F&amp;num=C-5/97&amp;td=ALL" TargetMode="External"/><Relationship Id="rId107" Type="http://schemas.openxmlformats.org/officeDocument/2006/relationships/hyperlink" Target="https://eur-lex.europa.eu/legal-content/LV/TXT/?qid=1572590328924&amp;uri=CELEX:62018CJ0285" TargetMode="External"/><Relationship Id="rId289" Type="http://schemas.openxmlformats.org/officeDocument/2006/relationships/hyperlink" Target="http://curia.europa.eu/juris/liste.jsf?language=lv&amp;jur=C,T,F&amp;num=C-213/07&amp;td=ALL" TargetMode="External"/><Relationship Id="rId11" Type="http://schemas.openxmlformats.org/officeDocument/2006/relationships/hyperlink" Target="https://eur-lex.europa.eu/legal-%20content/LV/ALL/?uri=CELEX:62024CJ0082" TargetMode="External"/><Relationship Id="rId53" Type="http://schemas.openxmlformats.org/officeDocument/2006/relationships/hyperlink" Target="https://eur-lex.europa.eu/legal-content/LV/ALL/?uri=CELEX:62021CJ0486" TargetMode="External"/><Relationship Id="rId149" Type="http://schemas.openxmlformats.org/officeDocument/2006/relationships/hyperlink" Target="http://curia.europa.eu/juris/liste.jsf?language=en&amp;num=C-298/15" TargetMode="External"/><Relationship Id="rId314" Type="http://schemas.openxmlformats.org/officeDocument/2006/relationships/hyperlink" Target="http://curia.europa.eu/juris/liste.jsf?language=lv&amp;jur=C,T,F&amp;num=C-195/04&amp;td=ALL" TargetMode="External"/><Relationship Id="rId356" Type="http://schemas.openxmlformats.org/officeDocument/2006/relationships/hyperlink" Target="http://curia.europa.eu/juris/liste.jsf?language=en&amp;jur=C,T,F&amp;num=C-410/01&amp;td=ALL" TargetMode="External"/><Relationship Id="rId398" Type="http://schemas.openxmlformats.org/officeDocument/2006/relationships/hyperlink" Target="http://curia.europa.eu/juris/liste.jsf?language=lv&amp;jur=C,T,F&amp;num=T-309/97&amp;td=ALL" TargetMode="External"/><Relationship Id="rId95" Type="http://schemas.openxmlformats.org/officeDocument/2006/relationships/hyperlink" Target="https://eur-lex.europa.eu/legal-content/LV/TXT/?qid=1593517866312&amp;uri=CELEX:62019CJ0003" TargetMode="External"/><Relationship Id="rId160" Type="http://schemas.openxmlformats.org/officeDocument/2006/relationships/hyperlink" Target="http://curia.europa.eu/juris/document/document.jsf?text=&amp;docid=183123&amp;pageIndex=0&amp;doclang=LV&amp;mode=lst&amp;dir=&amp;occ=first&amp;part=1&amp;cid=349576" TargetMode="External"/><Relationship Id="rId216" Type="http://schemas.openxmlformats.org/officeDocument/2006/relationships/hyperlink" Target="http://curia.europa.eu/juris/document/document.jsf?text=&amp;docid=144490&amp;pageIndex=0&amp;doclang=LV&amp;mode=lst&amp;dir=&amp;occ=first&amp;part=1&amp;cid=279143" TargetMode="External"/><Relationship Id="rId423" Type="http://schemas.openxmlformats.org/officeDocument/2006/relationships/hyperlink" Target="http://curia.europa.eu/juris/liste.jsf?language=lv&amp;jur=C,T,F&amp;num=C-71/92&amp;td=ALL" TargetMode="External"/><Relationship Id="rId258" Type="http://schemas.openxmlformats.org/officeDocument/2006/relationships/hyperlink" Target="http://curia.europa.eu/juris/liste.jsf?language=lv&amp;jur=C,T,F&amp;num=C-570/08&amp;td=ALL" TargetMode="External"/><Relationship Id="rId22" Type="http://schemas.openxmlformats.org/officeDocument/2006/relationships/hyperlink" Target="https://eur-lex.europa.eu/legal-content/EN/TXT/?uri=CELEX:62023CJ0403" TargetMode="External"/><Relationship Id="rId64" Type="http://schemas.openxmlformats.org/officeDocument/2006/relationships/hyperlink" Target="https://eur-lex.europa.eu/legal-content/LV/ALL/?uri=CELEX:62021CJ0213" TargetMode="External"/><Relationship Id="rId118" Type="http://schemas.openxmlformats.org/officeDocument/2006/relationships/hyperlink" Target="https://eur-lex.europa.eu/legal-content/LV/TXT/?qid=1559543224748&amp;uri=CELEX:62018CJ0253" TargetMode="External"/><Relationship Id="rId325" Type="http://schemas.openxmlformats.org/officeDocument/2006/relationships/hyperlink" Target="http://curia.europa.eu/juris/liste.jsf?language=lv&amp;jur=C,T,F&amp;num=C-234/03&amp;td=ALL" TargetMode="External"/><Relationship Id="rId367" Type="http://schemas.openxmlformats.org/officeDocument/2006/relationships/hyperlink" Target="http://curia.europa.eu/juris/liste.jsf?language=en&amp;jur=C,T,F&amp;num=C-470/99&amp;td=ALL" TargetMode="External"/><Relationship Id="rId171" Type="http://schemas.openxmlformats.org/officeDocument/2006/relationships/hyperlink" Target="http://curia.europa.eu/juris/document/document.jsf?text=&amp;docid=170749&amp;pageIndex=0&amp;doclang=LV&amp;mode=lst&amp;dir=&amp;occ=first&amp;part=1&amp;cid=375619" TargetMode="External"/><Relationship Id="rId227" Type="http://schemas.openxmlformats.org/officeDocument/2006/relationships/hyperlink" Target="http://curia.europa.eu/juris/liste.jsf?language=lv&amp;jur=C,T,F&amp;num=T-183/10&amp;td=ALL" TargetMode="External"/><Relationship Id="rId269" Type="http://schemas.openxmlformats.org/officeDocument/2006/relationships/hyperlink" Target="http://curia.europa.eu/juris/liste.jsf?language=lv&amp;jur=C,T,F&amp;num=C-91/08&amp;td=ALL" TargetMode="External"/><Relationship Id="rId434" Type="http://schemas.openxmlformats.org/officeDocument/2006/relationships/hyperlink" Target="http://curia.europa.eu/juris/liste.jsf?language=lv&amp;jur=C,T,F&amp;num=76/81&amp;td=ALL" TargetMode="External"/><Relationship Id="rId33" Type="http://schemas.openxmlformats.org/officeDocument/2006/relationships/hyperlink" Target="https://curia.europa.eu/juris/document/document.jsf?text=&amp;docid=286568&amp;pageIndex=0&amp;doclang=LV&amp;mode=req&amp;dir=&amp;occ=first&amp;part=1&amp;cid=8599413" TargetMode="External"/><Relationship Id="rId129" Type="http://schemas.openxmlformats.org/officeDocument/2006/relationships/hyperlink" Target="http://curia.europa.eu/juris/document/document.jsf;jsessionid=E2D36D6DC9CC74BC1BB626F026B6D413?text=&amp;docid=205936&amp;pageIndex=0&amp;doclang=lv&amp;mode=lst&amp;dir=&amp;occ=first&amp;part=1&amp;cid=27235" TargetMode="External"/><Relationship Id="rId280" Type="http://schemas.openxmlformats.org/officeDocument/2006/relationships/hyperlink" Target="http://curia.europa.eu/juris/liste.jsf?language=lv&amp;jur=C,T,F&amp;num=C-196/08&amp;td=ALL" TargetMode="External"/><Relationship Id="rId336" Type="http://schemas.openxmlformats.org/officeDocument/2006/relationships/hyperlink" Target="http://curia.europa.eu/juris/liste.jsf?language=lv&amp;jur=C,T,F&amp;num=C-400/99&amp;td=ALL" TargetMode="External"/><Relationship Id="rId75" Type="http://schemas.openxmlformats.org/officeDocument/2006/relationships/hyperlink" Target="https://eur-lex.europa.eu/legal-content/LV/TXT/?uri=CELEX%3A62020TJ0546&amp;qid=1641192814999" TargetMode="External"/><Relationship Id="rId140" Type="http://schemas.openxmlformats.org/officeDocument/2006/relationships/hyperlink" Target="http://curia.europa.eu/juris/document/document.jsf?text=C-178%252F16%2B&amp;docid=198054&amp;pageIndex=0&amp;doclang=LV&amp;mode=req&amp;dir=&amp;occ=first&amp;part=1&amp;cid=852237" TargetMode="External"/><Relationship Id="rId182" Type="http://schemas.openxmlformats.org/officeDocument/2006/relationships/hyperlink" Target="http://curia.europa.eu/juris/document/document.jsf?text=&amp;docid=162829&amp;pageIndex=0&amp;doclang=LV&amp;mode=lst&amp;dir=&amp;occ=first&amp;part=1&amp;cid=45508" TargetMode="External"/><Relationship Id="rId378" Type="http://schemas.openxmlformats.org/officeDocument/2006/relationships/hyperlink" Target="http://curia.europa.eu/juris/liste.jsf?language=en&amp;jur=C,T,F&amp;num=C-399/98&amp;td=ALL" TargetMode="External"/><Relationship Id="rId403" Type="http://schemas.openxmlformats.org/officeDocument/2006/relationships/hyperlink" Target="http://curia.europa.eu/juris/liste.jsf?language=en&amp;jur=C,T,F&amp;num=C-103/97&amp;td=ALL" TargetMode="External"/><Relationship Id="rId6" Type="http://schemas.openxmlformats.org/officeDocument/2006/relationships/hyperlink" Target="https://eur-lex.europa.eu/legal-content/LV/TXT/?uri=OJ:C_202505304" TargetMode="External"/><Relationship Id="rId238" Type="http://schemas.openxmlformats.org/officeDocument/2006/relationships/hyperlink" Target="http://curia.europa.eu/juris/liste.jsf?language=lv&amp;jur=C,T,F&amp;num=C-465/10&amp;td=ALL" TargetMode="External"/><Relationship Id="rId445" Type="http://schemas.openxmlformats.org/officeDocument/2006/relationships/table" Target="../tables/table1.xml"/><Relationship Id="rId291" Type="http://schemas.openxmlformats.org/officeDocument/2006/relationships/hyperlink" Target="http://curia.europa.eu/juris/liste.jsf?language=lv&amp;jur=C,T,F&amp;num=T-406/06&amp;td=ALL" TargetMode="External"/><Relationship Id="rId305" Type="http://schemas.openxmlformats.org/officeDocument/2006/relationships/hyperlink" Target="http://curia.europa.eu/juris/liste.jsf?language=lv&amp;jur=C,T,F&amp;num=C-119/06&amp;td=ALL" TargetMode="External"/><Relationship Id="rId347" Type="http://schemas.openxmlformats.org/officeDocument/2006/relationships/hyperlink" Target="http://curia.europa.eu/juris/liste.jsf?language=lv&amp;jur=C,T,F&amp;num=C-314/01&amp;td=ALL" TargetMode="External"/><Relationship Id="rId44" Type="http://schemas.openxmlformats.org/officeDocument/2006/relationships/hyperlink" Target="https://eur-lex.europa.eu/legal-content/LV/TXT/?uri=CELEX%3A62021TJ0376&amp;qid=1688641112791" TargetMode="External"/><Relationship Id="rId86" Type="http://schemas.openxmlformats.org/officeDocument/2006/relationships/hyperlink" Target="https://curia.europa.eu/juris/document/document.jsf?text=2014%252F24%252FES&amp;docid=241465&amp;pageIndex=0&amp;doclang=LV&amp;mode=req&amp;dir=&amp;occ=first&amp;part=1&amp;cid=9152398" TargetMode="External"/><Relationship Id="rId151" Type="http://schemas.openxmlformats.org/officeDocument/2006/relationships/hyperlink" Target="http://curia.europa.eu/juris/liste.jsf?language=en&amp;num=C-355/15" TargetMode="External"/><Relationship Id="rId389" Type="http://schemas.openxmlformats.org/officeDocument/2006/relationships/hyperlink" Target="http://curia.europa.eu/juris/liste.jsf?language=en&amp;jur=C,T,F&amp;num=C-380/98&amp;td=ALL" TargetMode="External"/><Relationship Id="rId193" Type="http://schemas.openxmlformats.org/officeDocument/2006/relationships/hyperlink" Target="http://curia.europa.eu/juris/document/document.jsf?text=&amp;docid=159290&amp;pageIndex=0&amp;doclang=LV&amp;mode=lst&amp;dir=&amp;occ=first&amp;part=1&amp;cid=227936" TargetMode="External"/><Relationship Id="rId207" Type="http://schemas.openxmlformats.org/officeDocument/2006/relationships/hyperlink" Target="http://curia.europa.eu/juris/liste.jsf?language=en&amp;jur=C,T,F&amp;num=C-367/12&amp;td=ALL" TargetMode="External"/><Relationship Id="rId249" Type="http://schemas.openxmlformats.org/officeDocument/2006/relationships/hyperlink" Target="http://curia.europa.eu/juris/liste.jsf?language=lv&amp;jur=C,T,F&amp;num=C-306/08&amp;td=ALL" TargetMode="External"/><Relationship Id="rId414" Type="http://schemas.openxmlformats.org/officeDocument/2006/relationships/hyperlink" Target="http://curia.europa.eu/juris/liste.jsf?language=lv&amp;jur=C,T,F&amp;num=C-54/96&amp;td=ALL" TargetMode="External"/><Relationship Id="rId13" Type="http://schemas.openxmlformats.org/officeDocument/2006/relationships/hyperlink" Target="https://eur-lex.europa.eu/legal-content/LV/ALL/?uri=CELEX:62022CJ0728" TargetMode="External"/><Relationship Id="rId109" Type="http://schemas.openxmlformats.org/officeDocument/2006/relationships/hyperlink" Target="https://eur-lex.europa.eu/legal-content/LV/TXT/?qid=1569907736691&amp;uri=CELEX:62018CJ0333" TargetMode="External"/><Relationship Id="rId260" Type="http://schemas.openxmlformats.org/officeDocument/2006/relationships/hyperlink" Target="http://curia.europa.eu/juris/liste.jsf?language=lv&amp;jur=C,T,F&amp;num=T-387/08&amp;td=ALL" TargetMode="External"/><Relationship Id="rId316" Type="http://schemas.openxmlformats.org/officeDocument/2006/relationships/hyperlink" Target="http://curia.europa.eu/juris/liste.jsf?language=lv&amp;jur=C,T,F&amp;num=T-195/05&amp;td=ALL" TargetMode="External"/><Relationship Id="rId55" Type="http://schemas.openxmlformats.org/officeDocument/2006/relationships/hyperlink" Target="https://eur-lex.europa.eu/legal-content/LV/ALL/?uri=CELEX:62021CJ0631" TargetMode="External"/><Relationship Id="rId97" Type="http://schemas.openxmlformats.org/officeDocument/2006/relationships/hyperlink" Target="https://eur-lex.europa.eu/legal-content/LV/TXT/?qid=1593517866312&amp;uri=CELEX:62019CJ0219" TargetMode="External"/><Relationship Id="rId120" Type="http://schemas.openxmlformats.org/officeDocument/2006/relationships/hyperlink" Target="https://eur-lex.europa.eu/legal-content/LV/TXT/?qid=1556781118330&amp;uri=CELEX:62017CJ0699" TargetMode="External"/><Relationship Id="rId358" Type="http://schemas.openxmlformats.org/officeDocument/2006/relationships/hyperlink" Target="http://curia.europa.eu/juris/liste.jsf?language=en&amp;jur=C,T,F&amp;num=C-214/00&amp;td=ALL" TargetMode="External"/><Relationship Id="rId162" Type="http://schemas.openxmlformats.org/officeDocument/2006/relationships/hyperlink" Target="http://curia.europa.eu/juris/document/document.jsf?text=&amp;docid=181688&amp;pageIndex=0&amp;doclang=LV&amp;mode=lst&amp;dir=&amp;occ=first&amp;part=1&amp;cid=865715" TargetMode="External"/><Relationship Id="rId218" Type="http://schemas.openxmlformats.org/officeDocument/2006/relationships/hyperlink" Target="http://curia.europa.eu/juris/document/document.jsf?text=&amp;docid=142822&amp;pageIndex=0&amp;doclang=LV&amp;mode=lst&amp;dir=&amp;occ=first&amp;part=1&amp;cid=278654" TargetMode="External"/><Relationship Id="rId425" Type="http://schemas.openxmlformats.org/officeDocument/2006/relationships/hyperlink" Target="http://curia.europa.eu/juris/liste.jsf?language=lv&amp;jur=C,T,F&amp;num=C-243/89&amp;td=ALL" TargetMode="External"/><Relationship Id="rId271" Type="http://schemas.openxmlformats.org/officeDocument/2006/relationships/hyperlink" Target="http://curia.europa.eu/juris/liste.jsf?language=lv&amp;jur=C,T,F&amp;num=C-451/08&amp;td=ALL" TargetMode="External"/><Relationship Id="rId24" Type="http://schemas.openxmlformats.org/officeDocument/2006/relationships/hyperlink" Target="https://eur-lex.europa.eu/legal-content/LV/ALL/?uri=CELEX:62023CJ0175" TargetMode="External"/><Relationship Id="rId66" Type="http://schemas.openxmlformats.org/officeDocument/2006/relationships/hyperlink" Target="https://eur-lex.europa.eu/legal-content/LV/TXT/?uri=CELEX:62020CJ0642" TargetMode="External"/><Relationship Id="rId131" Type="http://schemas.openxmlformats.org/officeDocument/2006/relationships/hyperlink" Target="http://curia.europa.eu/juris/document/document.jsf?text=&amp;docid=204751&amp;pageIndex=0&amp;doclang=LV&amp;mode=lst&amp;dir=&amp;occ=first&amp;part=1&amp;cid=308704" TargetMode="External"/><Relationship Id="rId327" Type="http://schemas.openxmlformats.org/officeDocument/2006/relationships/hyperlink" Target="http://curia.europa.eu/juris/liste.jsf?language=lv&amp;jur=C,T,F&amp;num=C-264/03&amp;td=ALL" TargetMode="External"/><Relationship Id="rId369" Type="http://schemas.openxmlformats.org/officeDocument/2006/relationships/hyperlink" Target="http://curia.europa.eu/juris/liste.jsf?language=en&amp;jur=C,T,F&amp;num=C-411/00&amp;td=ALL" TargetMode="External"/><Relationship Id="rId173" Type="http://schemas.openxmlformats.org/officeDocument/2006/relationships/hyperlink" Target="http://curia.europa.eu/juris/document/document.jsf?text=&amp;docid=170301&amp;pageIndex=0&amp;doclang=LV&amp;mode=lst&amp;dir=&amp;occ=first&amp;part=1&amp;cid=375378" TargetMode="External"/><Relationship Id="rId229" Type="http://schemas.openxmlformats.org/officeDocument/2006/relationships/hyperlink" Target="http://curia.europa.eu/juris/liste.jsf?language=lv&amp;jur=C,T,F&amp;num=C-629/11%20P&amp;td=ALL" TargetMode="External"/><Relationship Id="rId380" Type="http://schemas.openxmlformats.org/officeDocument/2006/relationships/hyperlink" Target="http://curia.europa.eu/juris/liste.jsf?language=en&amp;jur=C,T,F&amp;num=C-223/99&amp;td=ALL" TargetMode="External"/><Relationship Id="rId436" Type="http://schemas.openxmlformats.org/officeDocument/2006/relationships/hyperlink" Target="https://eur-lex.europa.eu/legal-content/LV/TXT/?uri=CELEX:62018CJ0521&amp;qid=1773748861057" TargetMode="External"/><Relationship Id="rId240" Type="http://schemas.openxmlformats.org/officeDocument/2006/relationships/hyperlink" Target="http://curia.europa.eu/juris/liste.jsf?language=en&amp;jur=C,T,F&amp;num=C-601/10&amp;td=ALL" TargetMode="External"/><Relationship Id="rId35" Type="http://schemas.openxmlformats.org/officeDocument/2006/relationships/hyperlink" Target="https://curia.europa.eu/juris/document/document.jsf?text=&amp;docid=281794&amp;pageIndex=0&amp;doclang=lv&amp;mode=lst&amp;dir=&amp;occ=first&amp;part=1&amp;cid=48341" TargetMode="External"/><Relationship Id="rId77" Type="http://schemas.openxmlformats.org/officeDocument/2006/relationships/hyperlink" Target="https://eur-lex.europa.eu/legal-content/LV/TXT/?uri=CELEX%3A62019CJ0933&amp;qid=1638361511355" TargetMode="External"/><Relationship Id="rId100" Type="http://schemas.openxmlformats.org/officeDocument/2006/relationships/hyperlink" Target="https://eur-lex.europa.eu/legal-content/LV/TXT/?qid=1590988293444&amp;uri=CELEX:62018CJ0796" TargetMode="External"/><Relationship Id="rId282" Type="http://schemas.openxmlformats.org/officeDocument/2006/relationships/hyperlink" Target="http://curia.europa.eu/juris/liste.jsf?language=lv&amp;jur=C,T,F&amp;num=C-300/07&amp;td=ALL" TargetMode="External"/><Relationship Id="rId338" Type="http://schemas.openxmlformats.org/officeDocument/2006/relationships/hyperlink" Target="http://curia.europa.eu/juris/liste.jsf?language=lv&amp;jur=C,T,F&amp;num=C-21/03&amp;td=ALL" TargetMode="External"/><Relationship Id="rId8" Type="http://schemas.openxmlformats.org/officeDocument/2006/relationships/hyperlink" Target="https://eur-lex.europa.eu/legal-content/LV/ALL/?uri=CELEX:62023CJ0422" TargetMode="External"/><Relationship Id="rId142" Type="http://schemas.openxmlformats.org/officeDocument/2006/relationships/hyperlink" Target="http://curia.europa.eu/juris/document/document.jsf?text=&amp;docid=195241&amp;pageIndex=0&amp;doclang=en&amp;mode=lst&amp;dir=&amp;occ=first&amp;part=1&amp;cid=1943966" TargetMode="External"/><Relationship Id="rId184" Type="http://schemas.openxmlformats.org/officeDocument/2006/relationships/hyperlink" Target="http://curia.europa.eu/juris/liste.jsf?language=en&amp;jur=C,T,F&amp;num=T-30/12&amp;td=ALL" TargetMode="External"/><Relationship Id="rId391" Type="http://schemas.openxmlformats.org/officeDocument/2006/relationships/hyperlink" Target="http://curia.europa.eu/juris/liste.jsf?language=en&amp;jur=C,T,F&amp;num=C-13/99&amp;td=ALL" TargetMode="External"/><Relationship Id="rId405" Type="http://schemas.openxmlformats.org/officeDocument/2006/relationships/hyperlink" Target="http://curia.europa.eu/juris/liste.jsf?language=lv&amp;jur=C,T,F&amp;num=C-353/96&amp;td=ALL" TargetMode="External"/><Relationship Id="rId251" Type="http://schemas.openxmlformats.org/officeDocument/2006/relationships/hyperlink" Target="http://curia.europa.eu/juris/liste.jsf?language=lv&amp;jur=C,T,F&amp;num=C-274/09&amp;td=ALL" TargetMode="External"/><Relationship Id="rId46" Type="http://schemas.openxmlformats.org/officeDocument/2006/relationships/hyperlink" Target="https://eur-lex.europa.eu/legal-content/LV/TXT/?uri=CELEX%3A62022CJ0101&amp;qid=1685970111580" TargetMode="External"/><Relationship Id="rId293" Type="http://schemas.openxmlformats.org/officeDocument/2006/relationships/hyperlink" Target="http://curia.europa.eu/juris/liste.jsf?language=lv&amp;jur=C,T,F&amp;num=C-157/06&amp;td=ALL" TargetMode="External"/><Relationship Id="rId307" Type="http://schemas.openxmlformats.org/officeDocument/2006/relationships/hyperlink" Target="http://curia.europa.eu/juris/liste.jsf?language=lv&amp;jur=C,T,F&amp;num=C-237/05&amp;td=ALL" TargetMode="External"/><Relationship Id="rId349" Type="http://schemas.openxmlformats.org/officeDocument/2006/relationships/hyperlink" Target="http://curia.europa.eu/juris/liste.jsf?language=lv&amp;jur=C,T,F&amp;num=C-448/01&amp;td=ALL" TargetMode="External"/><Relationship Id="rId88" Type="http://schemas.openxmlformats.org/officeDocument/2006/relationships/hyperlink" Target="https://curia.europa.eu/juris/document/document.jsf?text=2014%252F25%252FES&amp;docid=239242&amp;pageIndex=0&amp;doclang=LV&amp;mode=req&amp;dir=&amp;occ=first&amp;part=1&amp;cid=4735817" TargetMode="External"/><Relationship Id="rId111" Type="http://schemas.openxmlformats.org/officeDocument/2006/relationships/hyperlink" Target="https://eur-lex.europa.eu/legal-content/LV/TXT/?qid=1569907736691&amp;uri=CELEX:62018CJ0063" TargetMode="External"/><Relationship Id="rId153" Type="http://schemas.openxmlformats.org/officeDocument/2006/relationships/hyperlink" Target="https://eur-lex.europa.eu/legal-content/LV/TXT/?uri=CELEX:62015CA0171&amp;qid=1773734793650" TargetMode="External"/><Relationship Id="rId195" Type="http://schemas.openxmlformats.org/officeDocument/2006/relationships/hyperlink" Target="http://curia.europa.eu/juris/document/document.jsf;jsessionid=9ea7d2dc30d5e38e58f852144528bd218dc01f382715.e34KaxiLc3qMb40Rch0SaxuObNf0?text=&amp;docid=158433&amp;pageIndex=0&amp;doclang=ES&amp;mode=lst&amp;dir=&amp;occ=first&amp;part=1&amp;cid=617192" TargetMode="External"/><Relationship Id="rId209" Type="http://schemas.openxmlformats.org/officeDocument/2006/relationships/hyperlink" Target="http://curia.europa.eu/juris/liste.jsf?language=en&amp;jur=C,T,F&amp;num=T-279/12&amp;td=ALL" TargetMode="External"/><Relationship Id="rId360" Type="http://schemas.openxmlformats.org/officeDocument/2006/relationships/hyperlink" Target="http://curia.europa.eu/juris/liste.jsf?language=en&amp;jur=C,T,F&amp;num=C-424/01&amp;td=ALL" TargetMode="External"/><Relationship Id="rId416" Type="http://schemas.openxmlformats.org/officeDocument/2006/relationships/hyperlink" Target="http://curia.europa.eu/juris/liste.jsf?language=lv&amp;jur=C,T,F&amp;num=C-87/94&amp;td=ALL" TargetMode="External"/><Relationship Id="rId220" Type="http://schemas.openxmlformats.org/officeDocument/2006/relationships/hyperlink" Target="http://curia.europa.eu/juris/document/document.jsf?text=&amp;docid=139404&amp;pageIndex=0&amp;doclang=LV&amp;mode=lst&amp;dir=&amp;occ=first&amp;part=1&amp;cid=278497" TargetMode="External"/><Relationship Id="rId15" Type="http://schemas.openxmlformats.org/officeDocument/2006/relationships/hyperlink" Target="https://eur-lex.europa.eu/legal-content/LV/ALL/?uri=CELEX:62023CJ0471" TargetMode="External"/><Relationship Id="rId57" Type="http://schemas.openxmlformats.org/officeDocument/2006/relationships/hyperlink" Target="https://eur-lex.europa.eu/legal-content/lv/TXT/?uri=CELEX:62021CJ0068" TargetMode="External"/><Relationship Id="rId262" Type="http://schemas.openxmlformats.org/officeDocument/2006/relationships/hyperlink" Target="http://curia.europa.eu/juris/liste.jsf?language=lv&amp;jur=C,T,F&amp;num=T-63/06&amp;td=ALL" TargetMode="External"/><Relationship Id="rId318" Type="http://schemas.openxmlformats.org/officeDocument/2006/relationships/hyperlink" Target="http://curia.europa.eu/juris/liste.jsf?language=lv&amp;jur=C,T,F&amp;num=C-244/02&amp;td=ALL" TargetMode="External"/><Relationship Id="rId99" Type="http://schemas.openxmlformats.org/officeDocument/2006/relationships/hyperlink" Target="https://eur-lex.europa.eu/legal-content/LV/TXT/?qid=1590729531328&amp;uri=CELEX:62019CJ0263" TargetMode="External"/><Relationship Id="rId122" Type="http://schemas.openxmlformats.org/officeDocument/2006/relationships/hyperlink" Target="https://eur-lex.europa.eu/legal-content/LV/TXT/?qid=1551423221320&amp;uri=CELEX:62017CJ0388" TargetMode="External"/><Relationship Id="rId164" Type="http://schemas.openxmlformats.org/officeDocument/2006/relationships/hyperlink" Target="http://curia.europa.eu/juris/document/document.jsf;jsessionid=9ea7d0f130d5a10adf82381b475882e7f9e597753328.e34KaxiLc3eQc40LaxqMbN4Pa3qLe0?text=&amp;docid=181467&amp;pageIndex=0&amp;doclang=LV&amp;mode=lst&amp;dir=&amp;occ=first&amp;part=1&amp;cid=877707" TargetMode="External"/><Relationship Id="rId371" Type="http://schemas.openxmlformats.org/officeDocument/2006/relationships/hyperlink" Target="http://curia.europa.eu/juris/liste.jsf?language=lv&amp;jur=C,T,F&amp;num=C-513/99&amp;td=ALL" TargetMode="External"/><Relationship Id="rId427" Type="http://schemas.openxmlformats.org/officeDocument/2006/relationships/hyperlink" Target="http://curia.europa.eu/juris/liste.jsf?language=lv&amp;jur=C,T,F&amp;num=C-24/91&amp;td=ALL" TargetMode="External"/><Relationship Id="rId26" Type="http://schemas.openxmlformats.org/officeDocument/2006/relationships/hyperlink" Target="https://curia.europa.eu/juris/document/document.jsf?text=&amp;docid=290691&amp;pageIndex=0&amp;doclang=LV&amp;mode=req&amp;dir=&amp;occ=first&amp;part=1&amp;cid=5388151" TargetMode="External"/><Relationship Id="rId231" Type="http://schemas.openxmlformats.org/officeDocument/2006/relationships/hyperlink" Target="http://curia.europa.eu/juris/liste.jsf?language=lv&amp;jur=C,T,F&amp;num=C-615/10&amp;td=ALL" TargetMode="External"/><Relationship Id="rId273" Type="http://schemas.openxmlformats.org/officeDocument/2006/relationships/hyperlink" Target="http://curia.europa.eu/juris/liste.jsf?language=lv&amp;jur=C,T,F&amp;num=C-406/08&amp;td=ALL" TargetMode="External"/><Relationship Id="rId329" Type="http://schemas.openxmlformats.org/officeDocument/2006/relationships/hyperlink" Target="http://curia.europa.eu/juris/liste.jsf?language=lv&amp;jur=C,T,F&amp;num=C-29/04&amp;td=ALL" TargetMode="External"/><Relationship Id="rId68" Type="http://schemas.openxmlformats.org/officeDocument/2006/relationships/hyperlink" Target="https://eur-lex.europa.eu/legal-content/LV/TXT/HTML/?uri=ecli:ECLI%3AEU%3AC%3A2022%3A372&amp;anchor=" TargetMode="External"/><Relationship Id="rId133" Type="http://schemas.openxmlformats.org/officeDocument/2006/relationships/hyperlink" Target="http://curia.europa.eu/juris/document/document.jsf?text=&amp;docid=202044&amp;pageIndex=0&amp;doclang=lv&amp;mode=lst&amp;dir=&amp;occ=first&amp;part=1&amp;cid=287950" TargetMode="External"/><Relationship Id="rId175" Type="http://schemas.openxmlformats.org/officeDocument/2006/relationships/hyperlink" Target="http://curia.europa.eu/juris/document/document.jsf?text=&amp;docid=169187&amp;pageIndex=0&amp;doclang=LV&amp;mode=lst&amp;dir=&amp;occ=first&amp;part=1&amp;cid=375169" TargetMode="External"/><Relationship Id="rId340" Type="http://schemas.openxmlformats.org/officeDocument/2006/relationships/hyperlink" Target="http://curia.europa.eu/juris/liste.jsf?language=lv&amp;jur=C,T,F&amp;num=C-84/03&amp;td=ALL" TargetMode="External"/><Relationship Id="rId200" Type="http://schemas.openxmlformats.org/officeDocument/2006/relationships/hyperlink" Target="http://curia.europa.eu/juris/document/document.jsf?text=&amp;docid=154820&amp;pageIndex=0&amp;doclang=LV&amp;mode=lst&amp;dir=&amp;occ=first&amp;part=1&amp;cid=69701" TargetMode="External"/><Relationship Id="rId382" Type="http://schemas.openxmlformats.org/officeDocument/2006/relationships/hyperlink" Target="http://curia.europa.eu/juris/liste.jsf?language=en&amp;jur=C,T,F&amp;num=C-205/99&amp;td=ALL" TargetMode="External"/><Relationship Id="rId438" Type="http://schemas.openxmlformats.org/officeDocument/2006/relationships/hyperlink" Target="https://eur-lex.europa.eu/legal-content/LV/TXT/?uri=celex%3A62024CJ0810" TargetMode="External"/><Relationship Id="rId242" Type="http://schemas.openxmlformats.org/officeDocument/2006/relationships/hyperlink" Target="http://curia.europa.eu/juris/liste.jsf?language=lv&amp;jur=C,T,F&amp;num=T-86/09&amp;td=ALL" TargetMode="External"/><Relationship Id="rId284" Type="http://schemas.openxmlformats.org/officeDocument/2006/relationships/hyperlink" Target="http://curia.europa.eu/juris/liste.jsf?language=lv&amp;jur=C,T,F&amp;num=C-250/07&amp;td=ALL" TargetMode="External"/><Relationship Id="rId37" Type="http://schemas.openxmlformats.org/officeDocument/2006/relationships/hyperlink" Target="https://curia.europa.eu/juris/document/document.jsf?text=&amp;docid=280770&amp;pageIndex=0&amp;doclang=LV&amp;mode=lst&amp;dir=&amp;occ=first&amp;part=1&amp;cid=141036" TargetMode="External"/><Relationship Id="rId79" Type="http://schemas.openxmlformats.org/officeDocument/2006/relationships/hyperlink" Target="https://eur-lex.europa.eu/legal-content/LV/TXT/?uri=CELEX%3A62019CJ0598&amp;qid=1635747419832" TargetMode="External"/><Relationship Id="rId102" Type="http://schemas.openxmlformats.org/officeDocument/2006/relationships/hyperlink" Target="https://eur-lex.europa.eu/legal-content/LV/TXT/?qid=1580881926845&amp;uri=CELEX:62018CJ0395" TargetMode="External"/><Relationship Id="rId144" Type="http://schemas.openxmlformats.org/officeDocument/2006/relationships/hyperlink" Target="http://curia.europa.eu/juris/liste.jsf?language=en&amp;num=C-76/16" TargetMode="External"/><Relationship Id="rId90" Type="http://schemas.openxmlformats.org/officeDocument/2006/relationships/hyperlink" Target="http://curia.europa.eu/juris/document/document.jsf?text=%2B2014%252F24%252FES&amp;docid=236425&amp;pageIndex=0&amp;doclang=LV&amp;mode=req&amp;dir=&amp;occ=first&amp;part=1&amp;cid=3338039" TargetMode="External"/><Relationship Id="rId186" Type="http://schemas.openxmlformats.org/officeDocument/2006/relationships/hyperlink" Target="http://curia.europa.eu/juris/liste.jsf?language=en&amp;jur=C,T,F&amp;num=T-667/11&amp;td=ALL" TargetMode="External"/><Relationship Id="rId351" Type="http://schemas.openxmlformats.org/officeDocument/2006/relationships/hyperlink" Target="http://curia.europa.eu/juris/liste.jsf?language=lv&amp;jur=C,T,F&amp;num=C-283/00&amp;td=ALL" TargetMode="External"/><Relationship Id="rId393" Type="http://schemas.openxmlformats.org/officeDocument/2006/relationships/hyperlink" Target="http://curia.europa.eu/juris/liste.jsf?language=en&amp;jur=C,T,F&amp;num=C-176/98&amp;td=ALL" TargetMode="External"/><Relationship Id="rId407" Type="http://schemas.openxmlformats.org/officeDocument/2006/relationships/hyperlink" Target="http://curia.europa.eu/juris/liste.jsf?language=en&amp;jur=C,T,F&amp;num=C-111/97&amp;td=ALL" TargetMode="External"/><Relationship Id="rId211" Type="http://schemas.openxmlformats.org/officeDocument/2006/relationships/hyperlink" Target="http://curia.europa.eu/juris/document/document.jsf?text=&amp;docid=145619&amp;pageIndex=0&amp;doclang=LV&amp;mode=lst&amp;dir=&amp;occ=first&amp;part=1&amp;cid=279902" TargetMode="External"/><Relationship Id="rId253" Type="http://schemas.openxmlformats.org/officeDocument/2006/relationships/hyperlink" Target="http://curia.europa.eu/juris/liste.jsf?language=lv&amp;jur=C,T,F&amp;num=C-251/09&amp;td=ALL" TargetMode="External"/><Relationship Id="rId295" Type="http://schemas.openxmlformats.org/officeDocument/2006/relationships/hyperlink" Target="http://curia.europa.eu/juris/liste.jsf?language=lv&amp;jur=C,T,F&amp;num=C-147/06&amp;td=ALL" TargetMode="External"/><Relationship Id="rId309" Type="http://schemas.openxmlformats.org/officeDocument/2006/relationships/hyperlink" Target="http://curia.europa.eu/juris/liste.jsf?language=lv&amp;jur=C,T,F&amp;num=C-492/06&amp;td=ALL" TargetMode="External"/><Relationship Id="rId48" Type="http://schemas.openxmlformats.org/officeDocument/2006/relationships/hyperlink" Target="https://eur-lex.europa.eu/legal-content/LV/TXT/?uri=CELEX%3A62021CJ0403&amp;qid=1675666709781" TargetMode="External"/><Relationship Id="rId113" Type="http://schemas.openxmlformats.org/officeDocument/2006/relationships/hyperlink" Target="https://eur-lex.europa.eu/legal-content/LV/TXT/?qid=1564661133611&amp;uri=CELEX:62017CJ0697" TargetMode="External"/><Relationship Id="rId320" Type="http://schemas.openxmlformats.org/officeDocument/2006/relationships/hyperlink" Target="http://curia.europa.eu/juris/liste.jsf?language=lv&amp;jur=C,T,F&amp;num=T-47/02&amp;td=ALL" TargetMode="External"/><Relationship Id="rId155" Type="http://schemas.openxmlformats.org/officeDocument/2006/relationships/hyperlink" Target="https://eur-lex.europa.eu/legal-content/LV/TXT/HTML/?uri=CELEX:62015CJ0553" TargetMode="External"/><Relationship Id="rId197" Type="http://schemas.openxmlformats.org/officeDocument/2006/relationships/hyperlink" Target="http://curia.europa.eu/juris/document/document.jsf?text=&amp;docid=157805&amp;pageIndex=0&amp;doclang=LV&amp;mode=lst&amp;dir=&amp;occ=first&amp;part=1&amp;cid=471240" TargetMode="External"/><Relationship Id="rId362" Type="http://schemas.openxmlformats.org/officeDocument/2006/relationships/hyperlink" Target="http://curia.europa.eu/juris/liste.jsf?language=en&amp;jur=C,T,F&amp;num=C-327/00&amp;td=ALL" TargetMode="External"/><Relationship Id="rId418" Type="http://schemas.openxmlformats.org/officeDocument/2006/relationships/hyperlink" Target="http://curia.europa.eu/juris/liste.jsf?language=lv&amp;jur=C,T,F&amp;num=C-359/93&amp;td=ALL" TargetMode="External"/><Relationship Id="rId222" Type="http://schemas.openxmlformats.org/officeDocument/2006/relationships/hyperlink" Target="http://curia.europa.eu/juris/document/document.jsf?text=&amp;docid=138855&amp;pageIndex=0&amp;doclang=LV&amp;mode=lst&amp;dir=&amp;occ=first&amp;part=1&amp;cid=277634" TargetMode="External"/><Relationship Id="rId264" Type="http://schemas.openxmlformats.org/officeDocument/2006/relationships/hyperlink" Target="http://curia.europa.eu/juris/liste.jsf?language=lv&amp;jur=C,T,F&amp;num=C-271/08&amp;td=ALL" TargetMode="External"/><Relationship Id="rId17" Type="http://schemas.openxmlformats.org/officeDocument/2006/relationships/hyperlink" Target="https://eur-lex.europa.eu/legal-content/lv/TXT/?uri=CELEX:62023CJ0424" TargetMode="External"/><Relationship Id="rId59" Type="http://schemas.openxmlformats.org/officeDocument/2006/relationships/hyperlink" Target="https://eur-lex.europa.eu/legal-content/LV/TXT/?uri=CELEX%3A62021CJ0416&amp;qid=1664980207823" TargetMode="External"/><Relationship Id="rId124" Type="http://schemas.openxmlformats.org/officeDocument/2006/relationships/hyperlink" Target="https://eur-lex.europa.eu/legal-content/LV/TXT/?qid=1543822886789&amp;uri=CELEX:62017CJ0328" TargetMode="External"/><Relationship Id="rId70" Type="http://schemas.openxmlformats.org/officeDocument/2006/relationships/hyperlink" Target="https://eur-lex.europa.eu/legal-content/LV/TXT/HTML/?uri=CELEX:62020CJ0461&amp;from=EN" TargetMode="External"/><Relationship Id="rId166" Type="http://schemas.openxmlformats.org/officeDocument/2006/relationships/hyperlink" Target="http://curia.europa.eu/juris/document/document.jsf?text=&amp;docid=179463&amp;pageIndex=0&amp;doclang=LV&amp;mode=lst&amp;dir=&amp;occ=first&amp;part=1&amp;cid=865597" TargetMode="External"/><Relationship Id="rId331" Type="http://schemas.openxmlformats.org/officeDocument/2006/relationships/hyperlink" Target="http://curia.europa.eu/juris/liste.jsf?language=lv&amp;jur=C,T,F&amp;num=C-231/03&amp;td=ALL" TargetMode="External"/><Relationship Id="rId373" Type="http://schemas.openxmlformats.org/officeDocument/2006/relationships/hyperlink" Target="http://curia.europa.eu/juris/liste.jsf?language=lv&amp;jur=C,T,F&amp;num=T-365/00&amp;td=ALL" TargetMode="External"/><Relationship Id="rId429" Type="http://schemas.openxmlformats.org/officeDocument/2006/relationships/hyperlink" Target="http://curia.europa.eu/juris/liste.jsf?language=lv&amp;jur=C,T,F&amp;num=103/88&amp;td=ALL" TargetMode="External"/><Relationship Id="rId1" Type="http://schemas.openxmlformats.org/officeDocument/2006/relationships/hyperlink" Target="https://eur-lex.europa.eu/legal-content/LV/TXT/?uri=CELEX:62024CA0812&amp;qid=1773733984625" TargetMode="External"/><Relationship Id="rId233" Type="http://schemas.openxmlformats.org/officeDocument/2006/relationships/hyperlink" Target="http://curia.europa.eu/juris/liste.jsf?language=en&amp;jur=C,T,F&amp;num=C-368/10&amp;td=ALL" TargetMode="External"/><Relationship Id="rId440" Type="http://schemas.openxmlformats.org/officeDocument/2006/relationships/hyperlink" Target="https://eur-lex.europa.eu/legal-content/LV/TXT/?uri=CELEX:62024CJ0210" TargetMode="External"/><Relationship Id="rId28" Type="http://schemas.openxmlformats.org/officeDocument/2006/relationships/hyperlink" Target="https://eur-lex.europa.eu/legal-content/LV/ALL/?uri=CELEX:62023CJ0028" TargetMode="External"/><Relationship Id="rId275" Type="http://schemas.openxmlformats.org/officeDocument/2006/relationships/hyperlink" Target="http://curia.europa.eu/juris/liste.jsf?language=lv&amp;jur=C,T,F&amp;num=C-17/09&amp;td=ALL" TargetMode="External"/><Relationship Id="rId300" Type="http://schemas.openxmlformats.org/officeDocument/2006/relationships/hyperlink" Target="http://curia.europa.eu/juris/liste.jsf?language=lv&amp;jur=C,T,F&amp;num=C-450/06&amp;td=ALL" TargetMode="External"/><Relationship Id="rId81" Type="http://schemas.openxmlformats.org/officeDocument/2006/relationships/hyperlink" Target="https://eur-lex.europa.eu/legal-content/LV/TXT/?uri=CELEX%3A62019CJ0721&amp;qid=1633065969473" TargetMode="External"/><Relationship Id="rId135" Type="http://schemas.openxmlformats.org/officeDocument/2006/relationships/hyperlink" Target="http://curia.europa.eu/juris/document/document.jsf;jsessionid=9ea7d0f130da099789dc523243fe9742b60a6dcf5389.e34KaxiLc3eQc40LaxqMbN4Pb3iPe0?text=&amp;docid=201263&amp;pageIndex=0&amp;doclang=LV&amp;mode=lst&amp;dir=&amp;occ=first&amp;part=1&amp;cid=286144" TargetMode="External"/><Relationship Id="rId177" Type="http://schemas.openxmlformats.org/officeDocument/2006/relationships/hyperlink" Target="http://curia.europa.eu/juris/document/document.jsf?text=&amp;docid=165631&amp;pageIndex=0&amp;doclang=EN&amp;mode=lst&amp;dir=&amp;occ=first&amp;part=1&amp;cid=103659" TargetMode="External"/><Relationship Id="rId342" Type="http://schemas.openxmlformats.org/officeDocument/2006/relationships/hyperlink" Target="http://curia.europa.eu/juris/liste.jsf?language=lv&amp;jur=C,T,F&amp;num=C-126/03&amp;td=ALL" TargetMode="External"/><Relationship Id="rId384" Type="http://schemas.openxmlformats.org/officeDocument/2006/relationships/hyperlink" Target="http://curia.europa.eu/juris/liste.jsf?language=en&amp;jur=C,T,F&amp;num=C-172/99&amp;td=ALL" TargetMode="External"/><Relationship Id="rId202" Type="http://schemas.openxmlformats.org/officeDocument/2006/relationships/hyperlink" Target="http://curia.europa.eu/juris/document/document.jsf?text=&amp;docid=153811&amp;pageIndex=0&amp;doclang=LV&amp;mode=lst&amp;dir=&amp;occ=first&amp;part=1&amp;cid=69204" TargetMode="External"/><Relationship Id="rId244" Type="http://schemas.openxmlformats.org/officeDocument/2006/relationships/hyperlink" Target="http://curia.europa.eu/juris/liste.jsf?language=lv&amp;jur=C,T,F&amp;num=T-461/08&amp;td=AL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pvs.iub.gov.lv/files/Ka%20meklet%20pazinojumu%20Eiropas%20Savien%C4%ABbas%20Oficialaja%20Vestnesi.pdf?v=1" TargetMode="External"/><Relationship Id="rId1" Type="http://schemas.openxmlformats.org/officeDocument/2006/relationships/hyperlink" Target="http://nepiec.info/"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Olga.Iljina@lm.gov.lv" TargetMode="External"/><Relationship Id="rId2" Type="http://schemas.openxmlformats.org/officeDocument/2006/relationships/hyperlink" Target="mailto:Juris.Cebulis@lm.gov.lv" TargetMode="External"/><Relationship Id="rId1" Type="http://schemas.openxmlformats.org/officeDocument/2006/relationships/hyperlink" Target="mailto:Sarmite.Zandare@lm.gov.lv" TargetMode="External"/><Relationship Id="rId6" Type="http://schemas.openxmlformats.org/officeDocument/2006/relationships/printerSettings" Target="../printerSettings/printerSettings9.bin"/><Relationship Id="rId5" Type="http://schemas.openxmlformats.org/officeDocument/2006/relationships/hyperlink" Target="mailto:Liene.Jaunroze@fm.gov.lv" TargetMode="External"/><Relationship Id="rId4" Type="http://schemas.openxmlformats.org/officeDocument/2006/relationships/hyperlink" Target="mailto:Artis.Lapins@fm.gov.lv"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smartcities-infosystem.eu/sites/default/files/document/the_making_of_a_smart_city_-_best_practices_across_europe.pdf" TargetMode="External"/><Relationship Id="rId2" Type="http://schemas.openxmlformats.org/officeDocument/2006/relationships/hyperlink" Target="https://www.salacgriva.lv/lat/salacgrivas_novads/?text_id=52215)" TargetMode="External"/><Relationship Id="rId1" Type="http://schemas.openxmlformats.org/officeDocument/2006/relationships/hyperlink" Target="https://www.la.lv/rigas-satiksme-ekspluatacija-nodevusi-udenraza-uzpildes-staciju" TargetMode="External"/><Relationship Id="rId6" Type="http://schemas.openxmlformats.org/officeDocument/2006/relationships/printerSettings" Target="../printerSettings/printerSettings10.bin"/><Relationship Id="rId5" Type="http://schemas.openxmlformats.org/officeDocument/2006/relationships/hyperlink" Target="https://www.eis.gov.lv/EKEIS/Supplier/Procurement/33991" TargetMode="External"/><Relationship Id="rId4" Type="http://schemas.openxmlformats.org/officeDocument/2006/relationships/hyperlink" Target="https://station.lv/"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hyperlink" Target="https://ec.europa.eu/info/publications/2019-european-semester-country-reports_lv" TargetMode="External"/><Relationship Id="rId2" Type="http://schemas.openxmlformats.org/officeDocument/2006/relationships/hyperlink" Target="https://ec.europa.eu/docsroom/documents/36601" TargetMode="External"/><Relationship Id="rId1" Type="http://schemas.openxmlformats.org/officeDocument/2006/relationships/hyperlink" Target="https://ec.europa.eu/docsroom/documents/36601/attachments/2/translations/en/renditions/native" TargetMode="External"/><Relationship Id="rId5" Type="http://schemas.openxmlformats.org/officeDocument/2006/relationships/printerSettings" Target="../printerSettings/printerSettings12.bin"/><Relationship Id="rId4" Type="http://schemas.openxmlformats.org/officeDocument/2006/relationships/hyperlink" Target="https://ec.europa.eu/info/publications/2020-european-semester-country-reports_lv"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mailto:roberts.gulans@lvrtc.lv" TargetMode="External"/><Relationship Id="rId18" Type="http://schemas.openxmlformats.org/officeDocument/2006/relationships/hyperlink" Target="mailto:Ance.Ozdzana@csdd.gov.lv" TargetMode="External"/><Relationship Id="rId26" Type="http://schemas.openxmlformats.org/officeDocument/2006/relationships/hyperlink" Target="mailto:mdin@rsu.lv" TargetMode="External"/><Relationship Id="rId39" Type="http://schemas.openxmlformats.org/officeDocument/2006/relationships/hyperlink" Target="mailto:zane.bilzena@lvif.gov.lv" TargetMode="External"/><Relationship Id="rId21" Type="http://schemas.openxmlformats.org/officeDocument/2006/relationships/hyperlink" Target="mailto:raimonds.karklins@izm.gov.lv" TargetMode="External"/><Relationship Id="rId34" Type="http://schemas.openxmlformats.org/officeDocument/2006/relationships/hyperlink" Target="mailto:andris@likta.lv" TargetMode="External"/><Relationship Id="rId7" Type="http://schemas.openxmlformats.org/officeDocument/2006/relationships/hyperlink" Target="mailto:Diana.Zeberga@vases.lv" TargetMode="External"/><Relationship Id="rId2" Type="http://schemas.openxmlformats.org/officeDocument/2006/relationships/hyperlink" Target="mailto:zigmars.legzdins@varam.gov.lv" TargetMode="External"/><Relationship Id="rId16" Type="http://schemas.openxmlformats.org/officeDocument/2006/relationships/hyperlink" Target="mailto:Maris.Balodis@latvenergo.lv" TargetMode="External"/><Relationship Id="rId20" Type="http://schemas.openxmlformats.org/officeDocument/2006/relationships/hyperlink" Target="mailto:pasts@izm.gov.lv" TargetMode="External"/><Relationship Id="rId29" Type="http://schemas.openxmlformats.org/officeDocument/2006/relationships/hyperlink" Target="mailto:info@ur.gov.lv" TargetMode="External"/><Relationship Id="rId41" Type="http://schemas.openxmlformats.org/officeDocument/2006/relationships/printerSettings" Target="../printerSettings/printerSettings13.bin"/><Relationship Id="rId1" Type="http://schemas.openxmlformats.org/officeDocument/2006/relationships/hyperlink" Target="mailto:daina.pulkstene@cfla.gov.lv" TargetMode="External"/><Relationship Id="rId6" Type="http://schemas.openxmlformats.org/officeDocument/2006/relationships/hyperlink" Target="mailto:Maris.Bumanis@lmt.lv" TargetMode="External"/><Relationship Id="rId11" Type="http://schemas.openxmlformats.org/officeDocument/2006/relationships/hyperlink" Target="mailto:edijs.vesperis@latvenergo.lv" TargetMode="External"/><Relationship Id="rId24" Type="http://schemas.openxmlformats.org/officeDocument/2006/relationships/hyperlink" Target="mailto:riga@riga.lv" TargetMode="External"/><Relationship Id="rId32" Type="http://schemas.openxmlformats.org/officeDocument/2006/relationships/hyperlink" Target="mailto:eva.ciekurze@liepajasteatris.lv" TargetMode="External"/><Relationship Id="rId37" Type="http://schemas.openxmlformats.org/officeDocument/2006/relationships/hyperlink" Target="mailto:ingus.rutins@autoasociacija.lv" TargetMode="External"/><Relationship Id="rId40" Type="http://schemas.openxmlformats.org/officeDocument/2006/relationships/hyperlink" Target="mailto:arbor@arbor.lv" TargetMode="External"/><Relationship Id="rId5" Type="http://schemas.openxmlformats.org/officeDocument/2006/relationships/hyperlink" Target="mailto:juris.cebulis@lm.gov.lv" TargetMode="External"/><Relationship Id="rId15" Type="http://schemas.openxmlformats.org/officeDocument/2006/relationships/hyperlink" Target="mailto:info@latvenergo.lv" TargetMode="External"/><Relationship Id="rId23" Type="http://schemas.openxmlformats.org/officeDocument/2006/relationships/hyperlink" Target="mailto:janis.vitols@varam.gov.lv" TargetMode="External"/><Relationship Id="rId28" Type="http://schemas.openxmlformats.org/officeDocument/2006/relationships/hyperlink" Target="mailto:vm@vm.gov.lv" TargetMode="External"/><Relationship Id="rId36" Type="http://schemas.openxmlformats.org/officeDocument/2006/relationships/hyperlink" Target="mailto:office@sua.lv" TargetMode="External"/><Relationship Id="rId10" Type="http://schemas.openxmlformats.org/officeDocument/2006/relationships/hyperlink" Target="mailto:Maris.Balodis@latvenergo.lv" TargetMode="External"/><Relationship Id="rId19" Type="http://schemas.openxmlformats.org/officeDocument/2006/relationships/hyperlink" Target="mailto:info@kis.gov.lv" TargetMode="External"/><Relationship Id="rId31" Type="http://schemas.openxmlformats.org/officeDocument/2006/relationships/hyperlink" Target="mailto:pasts@liepaja.lv" TargetMode="External"/><Relationship Id="rId4" Type="http://schemas.openxmlformats.org/officeDocument/2006/relationships/hyperlink" Target="mailto:inese.pelsa@varam.gov.lv" TargetMode="External"/><Relationship Id="rId9" Type="http://schemas.openxmlformats.org/officeDocument/2006/relationships/hyperlink" Target="mailto:Aleksandra.Vilkovska@ldz.lv" TargetMode="External"/><Relationship Id="rId14" Type="http://schemas.openxmlformats.org/officeDocument/2006/relationships/hyperlink" Target="mailto:lvceli@lvceli.lv" TargetMode="External"/><Relationship Id="rId22" Type="http://schemas.openxmlformats.org/officeDocument/2006/relationships/hyperlink" Target="mailto:pasts@varam.gov.lv" TargetMode="External"/><Relationship Id="rId27" Type="http://schemas.openxmlformats.org/officeDocument/2006/relationships/hyperlink" Target="mailto:lu@lu.lv" TargetMode="External"/><Relationship Id="rId30" Type="http://schemas.openxmlformats.org/officeDocument/2006/relationships/hyperlink" Target="mailto:konkurence@kp.gov.lv" TargetMode="External"/><Relationship Id="rId35" Type="http://schemas.openxmlformats.org/officeDocument/2006/relationships/hyperlink" Target="mailto:birojs@latvijasbuvnieki.lv" TargetMode="External"/><Relationship Id="rId8" Type="http://schemas.openxmlformats.org/officeDocument/2006/relationships/hyperlink" Target="mailto:janis.briska@lvrtc.lv" TargetMode="External"/><Relationship Id="rId3" Type="http://schemas.openxmlformats.org/officeDocument/2006/relationships/hyperlink" Target="mailto:agnese.fridenberga@providus.lv" TargetMode="External"/><Relationship Id="rId12" Type="http://schemas.openxmlformats.org/officeDocument/2006/relationships/hyperlink" Target="mailto:Olegs.Linkevics@latvenergo.lv" TargetMode="External"/><Relationship Id="rId17" Type="http://schemas.openxmlformats.org/officeDocument/2006/relationships/hyperlink" Target="mailto:ieva.kalenda@cfla.gov.lv" TargetMode="External"/><Relationship Id="rId25" Type="http://schemas.openxmlformats.org/officeDocument/2006/relationships/hyperlink" Target="mailto:una.skrastina@riga.lv" TargetMode="External"/><Relationship Id="rId33" Type="http://schemas.openxmlformats.org/officeDocument/2006/relationships/hyperlink" Target="mailto:office@likta.lv" TargetMode="External"/><Relationship Id="rId38" Type="http://schemas.openxmlformats.org/officeDocument/2006/relationships/hyperlink" Target="mailto:atarh@latarh.lv"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mailto:kristel.mesilane@fin.ee" TargetMode="External"/><Relationship Id="rId3" Type="http://schemas.openxmlformats.org/officeDocument/2006/relationships/hyperlink" Target="http://ec.europa.eu/internal_market/imi-net/news/2015/04/index_lv.htm" TargetMode="External"/><Relationship Id="rId7" Type="http://schemas.openxmlformats.org/officeDocument/2006/relationships/hyperlink" Target="http://ec.europa.eu/internal_market/scoreboard/performance_per_policy_area/public_procurement/index_en.htm" TargetMode="External"/><Relationship Id="rId2" Type="http://schemas.openxmlformats.org/officeDocument/2006/relationships/hyperlink" Target="https://www.vestnesis.lv/op/2018/203.3" TargetMode="External"/><Relationship Id="rId1" Type="http://schemas.openxmlformats.org/officeDocument/2006/relationships/hyperlink" Target="https://www.solipasolim.lv/ka-vislabak-piedalities-valsts-iestazu-iepirkumos/" TargetMode="External"/><Relationship Id="rId6" Type="http://schemas.openxmlformats.org/officeDocument/2006/relationships/hyperlink" Target="http://ec.europa.eu/avservices/video/player.cfm?ref=I125339&amp;sitelang=en&amp;videolang=EN/LV" TargetMode="External"/><Relationship Id="rId5" Type="http://schemas.openxmlformats.org/officeDocument/2006/relationships/hyperlink" Target="https://ec.europa.eu/growth/tools-databases/ecertis/" TargetMode="External"/><Relationship Id="rId10" Type="http://schemas.openxmlformats.org/officeDocument/2006/relationships/printerSettings" Target="../printerSettings/printerSettings14.bin"/><Relationship Id="rId4" Type="http://schemas.openxmlformats.org/officeDocument/2006/relationships/hyperlink" Target="http://ec.europa.eu/growth/single-market/public-procurement_en" TargetMode="External"/><Relationship Id="rId9" Type="http://schemas.openxmlformats.org/officeDocument/2006/relationships/hyperlink" Target="http://www.rahandusministeerium.ee/"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tap.mk.gov.lv/lv/mk/tap/?pid=40489298"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cs.google.com/spreadsheets/d/1H-N635l6muHW8ZsCfOBhFLF1VcMP97Arh1Rio2nGk5U/edit" TargetMode="External"/><Relationship Id="rId3" Type="http://schemas.openxmlformats.org/officeDocument/2006/relationships/hyperlink" Target="https://edus.iub.gov.lv/?s=60025&amp;dok_reg=1215&amp;details=80144" TargetMode="External"/><Relationship Id="rId7" Type="http://schemas.openxmlformats.org/officeDocument/2006/relationships/hyperlink" Target="https://iub.tvptest.vraa.gov.lv/" TargetMode="External"/><Relationship Id="rId2" Type="http://schemas.openxmlformats.org/officeDocument/2006/relationships/hyperlink" Target="https://docs.google.com/spreadsheets/u/0/d/1LP9-4LeyzfEGn75Se1bCbhuc3yB5AimDzYVrfd_P0pI/edit" TargetMode="External"/><Relationship Id="rId1" Type="http://schemas.openxmlformats.org/officeDocument/2006/relationships/hyperlink" Target="https://edus.iub.gov.lv/?s=2&amp;dok_reg=1322&amp;details=80379" TargetMode="External"/><Relationship Id="rId6" Type="http://schemas.openxmlformats.org/officeDocument/2006/relationships/hyperlink" Target="https://iubgovlv.sharepoint.com/:x:/s/Dokumenti/EVjVbZqmad9Bq0qhwaTYXGsBXwhHkBmPO3CgzraTXKT2Jw?e=tXXY82&amp;CID=9989bb0c-f65a-3e4c-4cc4-920343b6082a" TargetMode="External"/><Relationship Id="rId11" Type="http://schemas.openxmlformats.org/officeDocument/2006/relationships/drawing" Target="../drawings/drawing1.xml"/><Relationship Id="rId5" Type="http://schemas.openxmlformats.org/officeDocument/2006/relationships/hyperlink" Target="https://docs.google.com/spreadsheets/d/1MQcgZDXW7pE3iQZK3WIJKyU_qocYZTQBq3gEE2FzDAU/edit" TargetMode="External"/><Relationship Id="rId10" Type="http://schemas.openxmlformats.org/officeDocument/2006/relationships/hyperlink" Target="https://docs.google.com/spreadsheets/d/1gcbYIR893KX6IN37ZpBmRcL1_dKPP45xMLsZ-IElJ3U/edit?usp=sharing" TargetMode="External"/><Relationship Id="rId4" Type="http://schemas.openxmlformats.org/officeDocument/2006/relationships/hyperlink" Target="https://docs.google.com/spreadsheets/u/0/d/1pLcSSn4bbCDhUtmCFxn2FUzQ-YosHHxaI7Sk3qaxNKQ/edit" TargetMode="External"/><Relationship Id="rId9" Type="http://schemas.openxmlformats.org/officeDocument/2006/relationships/hyperlink" Target="https://docs.google.com/spreadsheets/d/19wy2RG5DjHhum_rzJ9JZGk0TpllwY9fp/edit"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fmlv-my.sharepoint.com/:x:/g/personal/inese_brokane-zarane_fm_gov_lv/EfNas8Y7k8pMgZL30hnuj-kBfXbZgOUYOtaw16_DYK0q6w?e=Wt4KnB" TargetMode="External"/><Relationship Id="rId2" Type="http://schemas.openxmlformats.org/officeDocument/2006/relationships/hyperlink" Target="https://fmlv-my.sharepoint.com/:x:/g/personal/inese_brokane-zarane_fm_gov_lv/ETVPvQs7Gs5Ft_UNvVvhbPIBDbzCcW6JnfJsLnMV-778Pw?e=ZjM5Zb" TargetMode="External"/><Relationship Id="rId1" Type="http://schemas.openxmlformats.org/officeDocument/2006/relationships/hyperlink" Target="http://sask.ar/" TargetMode="External"/><Relationship Id="rId6" Type="http://schemas.openxmlformats.org/officeDocument/2006/relationships/hyperlink" Target="http://sask.ar/" TargetMode="External"/><Relationship Id="rId5" Type="http://schemas.openxmlformats.org/officeDocument/2006/relationships/hyperlink" Target="http://sask.ar/" TargetMode="External"/><Relationship Id="rId4" Type="http://schemas.openxmlformats.org/officeDocument/2006/relationships/hyperlink" Target="https://fmlv-my.sharepoint.com/:x:/g/personal/inese_brokane-zarane_fm_gov_lv/EfNas8Y7k8pMgZL30hnuj-kBfXbZgOUYOtaw16_DYK0q6w?e=Wt4KnB"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mailto:evelin.karindi-kask@fin.ee" TargetMode="External"/><Relationship Id="rId2" Type="http://schemas.openxmlformats.org/officeDocument/2006/relationships/hyperlink" Target="http://www.lsua.lv/layout.php?id=3&amp;menu_id=1" TargetMode="External"/><Relationship Id="rId1" Type="http://schemas.openxmlformats.org/officeDocument/2006/relationships/hyperlink" Target="https://www.lwwwwa.lv/" TargetMode="External"/><Relationship Id="rId6" Type="http://schemas.openxmlformats.org/officeDocument/2006/relationships/printerSettings" Target="../printerSettings/printerSettings15.bin"/><Relationship Id="rId5" Type="http://schemas.openxmlformats.org/officeDocument/2006/relationships/hyperlink" Target="http://twitter.com/rahandus" TargetMode="External"/><Relationship Id="rId4" Type="http://schemas.openxmlformats.org/officeDocument/2006/relationships/hyperlink" Target="http://www.rahandusministeerium.ee/"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17" Type="http://schemas.openxmlformats.org/officeDocument/2006/relationships/hyperlink" Target="https://www.iub.gov.lv/sites/default/files/upload/Vadlinijas_centr_310111.pdf" TargetMode="External"/><Relationship Id="rId21" Type="http://schemas.openxmlformats.org/officeDocument/2006/relationships/hyperlink" Target="https://www.iub.gov.lv/sites/default/files/upload/skaidrojums_cpv_2pielik_20170320_saraksts.pdf" TargetMode="External"/><Relationship Id="rId63" Type="http://schemas.openxmlformats.org/officeDocument/2006/relationships/hyperlink" Target="https://www.iub.gov.lv/sites/default/files/upload/skaidrojums_gozijumi_17112016.pdf" TargetMode="External"/><Relationship Id="rId159" Type="http://schemas.openxmlformats.org/officeDocument/2006/relationships/hyperlink" Target="https://www.iub.gov.lv/sites/default/files/upload/67p_ligTerm_030812_0.pdf" TargetMode="External"/><Relationship Id="rId170" Type="http://schemas.openxmlformats.org/officeDocument/2006/relationships/hyperlink" Target="https://www.iub.gov.lv/sites/default/files/upload/skaidrojums_jautajumi_izsl.not_21102015.pdf" TargetMode="External"/><Relationship Id="rId226" Type="http://schemas.openxmlformats.org/officeDocument/2006/relationships/hyperlink" Target="https://www.iub.gov.lv/lv/node/905" TargetMode="External"/><Relationship Id="rId268" Type="http://schemas.openxmlformats.org/officeDocument/2006/relationships/hyperlink" Target="https://www.iub.gov.lv/lv/node/799" TargetMode="External"/><Relationship Id="rId32" Type="http://schemas.openxmlformats.org/officeDocument/2006/relationships/hyperlink" Target="https://www.iub.gov.lv/sites/default/files/upload/skaidrojums_Nodoklu_paradi_p_20180329.pdf" TargetMode="External"/><Relationship Id="rId74" Type="http://schemas.openxmlformats.org/officeDocument/2006/relationships/hyperlink" Target="https://www.iub.gov.lv/sites/default/files/upload/skaidrojums_MKnot673_edinasana_140415.pdf" TargetMode="External"/><Relationship Id="rId128" Type="http://schemas.openxmlformats.org/officeDocument/2006/relationships/hyperlink" Target="https://www.iub.gov.lv/sites/default/files/upload/vadlinijas_8_prim_2013_2_0.pdf" TargetMode="External"/><Relationship Id="rId5" Type="http://schemas.openxmlformats.org/officeDocument/2006/relationships/hyperlink" Target="https://www.iub.gov.lv/sites/default/files/upload/Skaidrojums_PIL2pielik_pak_20180515.pdf" TargetMode="External"/><Relationship Id="rId181" Type="http://schemas.openxmlformats.org/officeDocument/2006/relationships/hyperlink" Target="https://www.iub.gov.lv/sites/default/files/upload/Skaidrojums_par_izslegsan_nosac_2014.pdf" TargetMode="External"/><Relationship Id="rId237" Type="http://schemas.openxmlformats.org/officeDocument/2006/relationships/hyperlink" Target="https://www.iub.gov.lv/sites/default/files/2.pielikums%20likvid%C4%93tie_CPV.pdf" TargetMode="External"/><Relationship Id="rId279" Type="http://schemas.openxmlformats.org/officeDocument/2006/relationships/hyperlink" Target="https://www.iub.gov.lv/sites/default/files/upload/Skaidrojums_PIL64p_20170926.pdf" TargetMode="External"/><Relationship Id="rId43" Type="http://schemas.openxmlformats.org/officeDocument/2006/relationships/hyperlink" Target="https://www.iub.gov.lv/sites/default/files/upload/Vadlinijas-Saimnieciski_visizdev%C4%ABgaka_piedavajuma-krit%C4%93riji_20140721_0.pdf" TargetMode="External"/><Relationship Id="rId139" Type="http://schemas.openxmlformats.org/officeDocument/2006/relationships/hyperlink" Target="https://www.iub.gov.lv/sites/default/files/upload/PIL_41_pants_05102009.pdf" TargetMode="External"/><Relationship Id="rId85" Type="http://schemas.openxmlformats.org/officeDocument/2006/relationships/hyperlink" Target="https://www.iub.gov.lv/sites/default/files/upload/Skaidrojums_par_raidlaiku_29072013_0.pdf" TargetMode="External"/><Relationship Id="rId150" Type="http://schemas.openxmlformats.org/officeDocument/2006/relationships/hyperlink" Target="https://www.iub.gov.lv/sites/default/files/upload/Terminu_pagarinasana_15062010_0.pdf" TargetMode="External"/><Relationship Id="rId171" Type="http://schemas.openxmlformats.org/officeDocument/2006/relationships/hyperlink" Target="https://www.iub.gov.lv/sites/default/files/upload/skaidrojums_jautajumi_izsl.not_21102015.pdf" TargetMode="External"/><Relationship Id="rId192" Type="http://schemas.openxmlformats.org/officeDocument/2006/relationships/hyperlink" Target="https://www.iub.gov.lv/sites/default/files/upload/PIL_39_pants_24082010.pdf" TargetMode="External"/><Relationship Id="rId206" Type="http://schemas.openxmlformats.org/officeDocument/2006/relationships/hyperlink" Target="https://www.iub.gov.lv/sites/default/files/upload/skaidrojums_interesu_konflikta_aktualie_jautajumi_20190814.pdf" TargetMode="External"/><Relationship Id="rId227" Type="http://schemas.openxmlformats.org/officeDocument/2006/relationships/hyperlink" Target="https://www.iub.gov.lv/sites/default/files/upload/skaidrojums_PIL_termini_pap_20181105.pdf" TargetMode="External"/><Relationship Id="rId248" Type="http://schemas.openxmlformats.org/officeDocument/2006/relationships/hyperlink" Target="https://www.iub.gov.lv/sites/default/files/upload/skaidrojums_PIL_liguma_grozijumi_20190418.pdf" TargetMode="External"/><Relationship Id="rId269" Type="http://schemas.openxmlformats.org/officeDocument/2006/relationships/hyperlink" Target="https://www.iub.gov.lv/sites/default/files/upload/Biezak_konstat_kludas%202019_marts.pdf" TargetMode="External"/><Relationship Id="rId12" Type="http://schemas.openxmlformats.org/officeDocument/2006/relationships/hyperlink" Target="https://www.iub.gov.lv/sites/default/files/upload/Skaidrojums_pazinojumi_no1marta_20170928.pdf" TargetMode="External"/><Relationship Id="rId33" Type="http://schemas.openxmlformats.org/officeDocument/2006/relationships/hyperlink" Target="https://www.iub.gov.lv/sites/default/files/upload/skaidrojums_Nodoklu_paradi_p_20180329.pdf" TargetMode="External"/><Relationship Id="rId108" Type="http://schemas.openxmlformats.org/officeDocument/2006/relationships/hyperlink" Target="https://www.iub.gov.lv/sites/default/files/upload/PIL_38_pants_31082010.pdf" TargetMode="External"/><Relationship Id="rId129" Type="http://schemas.openxmlformats.org/officeDocument/2006/relationships/hyperlink" Target="https://www.iub.gov.lv/sites/default/files/upload/vadlinijas_8_prim_2013_2_0.pdf" TargetMode="External"/><Relationship Id="rId280" Type="http://schemas.openxmlformats.org/officeDocument/2006/relationships/hyperlink" Target="https://www.iub.gov.lv/sites/default/files/upload/Jaunais%20SPSIL_2017..pdf" TargetMode="External"/><Relationship Id="rId54" Type="http://schemas.openxmlformats.org/officeDocument/2006/relationships/hyperlink" Target="http://www.iub.gov.lv/sites/default/files/upload/Sarunu%20proced%C5%ABra_0.pdf" TargetMode="External"/><Relationship Id="rId75" Type="http://schemas.openxmlformats.org/officeDocument/2006/relationships/hyperlink" Target="https://www.iub.gov.lv/sites/default/files/upload/skaidrojums_MKnot673_edinasana_140415.pdf" TargetMode="External"/><Relationship Id="rId96" Type="http://schemas.openxmlformats.org/officeDocument/2006/relationships/hyperlink" Target="https://www.iub.gov.lv/sites/default/files/upload/skaidrojums_PIL_17.pants_20140402_0.pdf" TargetMode="External"/><Relationship Id="rId140" Type="http://schemas.openxmlformats.org/officeDocument/2006/relationships/hyperlink" Target="https://www.iub.gov.lv/sites/default/files/upload/PIL_54_56pants_01082013.pdf" TargetMode="External"/><Relationship Id="rId161" Type="http://schemas.openxmlformats.org/officeDocument/2006/relationships/hyperlink" Target="https://www.iub.gov.lv/sites/default/files/upload/Termini_25022013.pdf" TargetMode="External"/><Relationship Id="rId182" Type="http://schemas.openxmlformats.org/officeDocument/2006/relationships/hyperlink" Target="https://www.iub.gov.lv/sites/default/files/upload/Skaidrojums_39p_1d_5p.pdf" TargetMode="External"/><Relationship Id="rId217" Type="http://schemas.openxmlformats.org/officeDocument/2006/relationships/hyperlink" Target="https://www.iub.gov.lv/sites/default/files/upload/SPS_Vadlinijas_20190415.pdf" TargetMode="External"/><Relationship Id="rId6" Type="http://schemas.openxmlformats.org/officeDocument/2006/relationships/hyperlink" Target="https://www.iub.gov.lv/sites/default/files/upload/Skaidrojums_PIL2pielik_pak_20180515.pdf" TargetMode="External"/><Relationship Id="rId238" Type="http://schemas.openxmlformats.org/officeDocument/2006/relationships/hyperlink" Target="https://www.iub.gov.lv/sites/default/files/upload/skaidrojums_mazajie_videjie_uzn.pdf" TargetMode="External"/><Relationship Id="rId259" Type="http://schemas.openxmlformats.org/officeDocument/2006/relationships/hyperlink" Target="https://ec.europa.eu/growth/tools-databases/espd" TargetMode="External"/><Relationship Id="rId23" Type="http://schemas.openxmlformats.org/officeDocument/2006/relationships/hyperlink" Target="https://www.iub.gov.lv/sites/default/files/upload/CPV-2016_0419.pdf" TargetMode="External"/><Relationship Id="rId119" Type="http://schemas.openxmlformats.org/officeDocument/2006/relationships/hyperlink" Target="https://www.iub.gov.lv/sites/default/files/upload/B_dalas_iepirkumi_20140403_0.pdf" TargetMode="External"/><Relationship Id="rId270" Type="http://schemas.openxmlformats.org/officeDocument/2006/relationships/hyperlink" Target="http://ec.europa.eu/regional_policy/sources/docgener/guides/public_procurement/2018/guidance_public_procurement_2018_lv.pdf" TargetMode="External"/><Relationship Id="rId44" Type="http://schemas.openxmlformats.org/officeDocument/2006/relationships/hyperlink" Target="https://www.iub.gov.lv/sites/default/files/upload/Skaidrojums_PIL_46_1_SPSIL_19_0_0.pdf" TargetMode="External"/><Relationship Id="rId65" Type="http://schemas.openxmlformats.org/officeDocument/2006/relationships/hyperlink" Target="https://www.iub.gov.lv/sites/default/files/upload/skaidrojums_par_biedribam_260411.pdf" TargetMode="External"/><Relationship Id="rId86" Type="http://schemas.openxmlformats.org/officeDocument/2006/relationships/hyperlink" Target="https://www.iub.gov.lv/sites/default/files/upload/skaidrojums_in_house_06012015.pdf" TargetMode="External"/><Relationship Id="rId130" Type="http://schemas.openxmlformats.org/officeDocument/2006/relationships/hyperlink" Target="https://www.iub.gov.lv/sites/default/files/upload/2010_8_prim_skaidrojums_AUGUSTS_PDF.pdf" TargetMode="External"/><Relationship Id="rId151" Type="http://schemas.openxmlformats.org/officeDocument/2006/relationships/hyperlink" Target="https://www.iub.gov.lv/sites/default/files/upload/Terminu_pagarinasana_15062010_0.pdf" TargetMode="External"/><Relationship Id="rId172" Type="http://schemas.openxmlformats.org/officeDocument/2006/relationships/hyperlink" Target="https://www.iub.gov.lv/sites/default/files/upload/skaidrojums_AtvasinatuPubliskuPersonuP%C4%81rbaude_PIL39.1_aktualizets%2020102015.pdf" TargetMode="External"/><Relationship Id="rId193" Type="http://schemas.openxmlformats.org/officeDocument/2006/relationships/hyperlink" Target="https://www.iub.gov.lv/sites/default/files/upload/PIL_39_pants_24082010.pdf" TargetMode="External"/><Relationship Id="rId207" Type="http://schemas.openxmlformats.org/officeDocument/2006/relationships/hyperlink" Target="https://www.iub.gov.lv/sites/default/files/upload/skaidrojums_sankcijas_04072019.pdf" TargetMode="External"/><Relationship Id="rId228" Type="http://schemas.openxmlformats.org/officeDocument/2006/relationships/hyperlink" Target="https://www.iub.gov.lv/sites/default/files/upload/vadlinijas_centralizetie_iepirkumi_20180724.pdf" TargetMode="External"/><Relationship Id="rId249" Type="http://schemas.openxmlformats.org/officeDocument/2006/relationships/hyperlink" Target="https://www.iub.gov.lv/lv/node/827" TargetMode="External"/><Relationship Id="rId13" Type="http://schemas.openxmlformats.org/officeDocument/2006/relationships/hyperlink" Target="https://www.iub.gov.lv/sites/default/files/upload/skaidrojums_pirceja_profils_20190114.pdf" TargetMode="External"/><Relationship Id="rId109" Type="http://schemas.openxmlformats.org/officeDocument/2006/relationships/hyperlink" Target="https://www.iub.gov.lv/sites/default/files/upload/PIL_38_pants_31082010.pdf" TargetMode="External"/><Relationship Id="rId260" Type="http://schemas.openxmlformats.org/officeDocument/2006/relationships/hyperlink" Target="https://www.iub.gov.lv/lv/node/637" TargetMode="External"/><Relationship Id="rId281" Type="http://schemas.openxmlformats.org/officeDocument/2006/relationships/hyperlink" Target="https://www.iub.gov.lv/sites/default/files/upload/Vadlinijas_SPS_20170508.pdf" TargetMode="External"/><Relationship Id="rId34" Type="http://schemas.openxmlformats.org/officeDocument/2006/relationships/hyperlink" Target="https://www.iub.gov.lv/sites/default/files/upload/SPSIL_2010_0_0.pdf" TargetMode="External"/><Relationship Id="rId55" Type="http://schemas.openxmlformats.org/officeDocument/2006/relationships/hyperlink" Target="https://www.iub.gov.lv/sits/default/files/upload/Sarunu%20proced%C5%ABra_0.pdf" TargetMode="External"/><Relationship Id="rId76" Type="http://schemas.openxmlformats.org/officeDocument/2006/relationships/hyperlink" Target="https://www.iub.gov.lv/sites/default/files/upload/skaidrojums_pazi%C5%86ojumi_no_1marta_20170321.pdf" TargetMode="External"/><Relationship Id="rId97" Type="http://schemas.openxmlformats.org/officeDocument/2006/relationships/hyperlink" Target="https://www.iub.gov.lv/sites/default/files/upload/skaidrojums_PIL_17.pants_20140402_0.pdf" TargetMode="External"/><Relationship Id="rId120" Type="http://schemas.openxmlformats.org/officeDocument/2006/relationships/hyperlink" Target="http://www.iub.gov.lv/sites/default/files/upload/vadlinijas_8_prim_22082013_0.pdf" TargetMode="External"/><Relationship Id="rId141" Type="http://schemas.openxmlformats.org/officeDocument/2006/relationships/hyperlink" Target="https://www.iub.gov.lv/sites/default/files/upload/PIL_54_56pants_01082013.pdf" TargetMode="External"/><Relationship Id="rId7" Type="http://schemas.openxmlformats.org/officeDocument/2006/relationships/hyperlink" Target="https://www.iub.gov.lv/sites/default/files/upload/skaidrojums_izslnosac_arzonap_20180531.pdf" TargetMode="External"/><Relationship Id="rId162" Type="http://schemas.openxmlformats.org/officeDocument/2006/relationships/hyperlink" Target="https://www.iub.gov.lv/sites/default/files/upload/Termini_15062010.pdf" TargetMode="External"/><Relationship Id="rId183" Type="http://schemas.openxmlformats.org/officeDocument/2006/relationships/hyperlink" Target="https://www.iub.gov.lv/sites/default/files/upload/Skaidrojums_39p_1d_5p.pdf" TargetMode="External"/><Relationship Id="rId218" Type="http://schemas.openxmlformats.org/officeDocument/2006/relationships/hyperlink" Target="https://www.iub.gov.lv/sites/default/files/upload/aktualie_groz_20190415.pdf" TargetMode="External"/><Relationship Id="rId239" Type="http://schemas.openxmlformats.org/officeDocument/2006/relationships/hyperlink" Target="https://www.iub.gov.lv/sites/default/files/upload/skaidrojums_pretendenta%20piedavata_ligumcena_20190129.pdf" TargetMode="External"/><Relationship Id="rId250" Type="http://schemas.openxmlformats.org/officeDocument/2006/relationships/hyperlink" Target="https://www.iub.gov.lv/sites/default/files/upload/20181018_skaidrojums_PIL_arzona_pr.pdf" TargetMode="External"/><Relationship Id="rId271" Type="http://schemas.openxmlformats.org/officeDocument/2006/relationships/hyperlink" Target="http://ec.europa.eu/regional_policy/sources/docgener/informat/2014/guidance_public_proc_lv.pdf" TargetMode="External"/><Relationship Id="rId24" Type="http://schemas.openxmlformats.org/officeDocument/2006/relationships/hyperlink" Target="https://www.iub.gov.lv/sites/default/files/upload/skaidrojums_PIL_2pielik_20180910.pdf" TargetMode="External"/><Relationship Id="rId45" Type="http://schemas.openxmlformats.org/officeDocument/2006/relationships/hyperlink" Target="https://www.iub.gov.lv/sites/default/files/upload/Skaidrojums_PIL_46_1_SPSIL_19_0_0.pdf" TargetMode="External"/><Relationship Id="rId66" Type="http://schemas.openxmlformats.org/officeDocument/2006/relationships/hyperlink" Target="https://www.iub.gov.lv/sites/default/files/upload/skaidrojums_Dalijums_Dalas_PVS_0311_0.pdf" TargetMode="External"/><Relationship Id="rId87" Type="http://schemas.openxmlformats.org/officeDocument/2006/relationships/hyperlink" Target="https://www.iub.gov.lv/sites/default/files/upload/skaidrojums_in_house_06012015.pdf" TargetMode="External"/><Relationship Id="rId110" Type="http://schemas.openxmlformats.org/officeDocument/2006/relationships/hyperlink" Target="https://www.iub.gov.lv/sites/default/files/upload/skaidrojums_in_house_07102014_0.pdf" TargetMode="External"/><Relationship Id="rId131" Type="http://schemas.openxmlformats.org/officeDocument/2006/relationships/hyperlink" Target="https://www.iub.gov.lv/sites/default/files/upload/2010_8_prim_skaidrojums_AUGUSTS_PDF.pdf" TargetMode="External"/><Relationship Id="rId152" Type="http://schemas.openxmlformats.org/officeDocument/2006/relationships/hyperlink" Target="https://www.iub.gov.lv/sites/default/files/upload/skaidrojums_kvalifikacijas_atzisana_b%C5%ABvspecialistiem_23122016_0.pdf" TargetMode="External"/><Relationship Id="rId173" Type="http://schemas.openxmlformats.org/officeDocument/2006/relationships/hyperlink" Target="https://www.iub.gov.lv/sites/default/files/upload/skaidrojums_AtvasinatuPubliskuPersonuP%C4%81rbaude_PIL39.1_aktualizets%2020102015.pdf" TargetMode="External"/><Relationship Id="rId194" Type="http://schemas.openxmlformats.org/officeDocument/2006/relationships/hyperlink" Target="https://www.iub.gov.lv/sites/default/files/upload/skaidrojums_ESPD_20170725.pdf" TargetMode="External"/><Relationship Id="rId208" Type="http://schemas.openxmlformats.org/officeDocument/2006/relationships/hyperlink" Target="https://www.iub.gov.lv/sites/default/files/upload/skaidrojums_SP_KPaS_20190617.pdf" TargetMode="External"/><Relationship Id="rId229" Type="http://schemas.openxmlformats.org/officeDocument/2006/relationships/hyperlink" Target="https://www.iub.gov.lv/sites/default/files/upload/vadlinijas_centralizetie_iepirkumi_shema_20180724.pdf" TargetMode="External"/><Relationship Id="rId240" Type="http://schemas.openxmlformats.org/officeDocument/2006/relationships/hyperlink" Target="https://www.iub.gov.lv/sites/default/files/upload/skaidrojums_PIL_2.pielik_20190425.pdf" TargetMode="External"/><Relationship Id="rId261" Type="http://schemas.openxmlformats.org/officeDocument/2006/relationships/hyperlink" Target="https://www.iub.gov.lv/lv/node/641" TargetMode="External"/><Relationship Id="rId14" Type="http://schemas.openxmlformats.org/officeDocument/2006/relationships/hyperlink" Target="https://www.iub.gov.lv/sites/default/files/upload/skaidrojums_PIL_liguma_grozijumi_20190201.pdf" TargetMode="External"/><Relationship Id="rId35" Type="http://schemas.openxmlformats.org/officeDocument/2006/relationships/hyperlink" Target="https://www.iub.gov.lv/sites/default/files/upload/SPSIL_2010_0_0.pdf" TargetMode="External"/><Relationship Id="rId56" Type="http://schemas.openxmlformats.org/officeDocument/2006/relationships/hyperlink" Target="https://www.iub.gov.lv/sites/default/files/upload/skaidrojums_E-piedavajums_20140403_0.pdf" TargetMode="External"/><Relationship Id="rId77" Type="http://schemas.openxmlformats.org/officeDocument/2006/relationships/hyperlink" Target="https://www.iub.gov.lv/sites/default/files/upload/skaidrojums_pazi%C5%86ojumi_no_1marta_20170321.pdf" TargetMode="External"/><Relationship Id="rId100" Type="http://schemas.openxmlformats.org/officeDocument/2006/relationships/hyperlink" Target="https://www.iub.gov.lv/sites/default/files/upload/Skaidrojums_apaksuznemeji_10112011.pdf" TargetMode="External"/><Relationship Id="rId282" Type="http://schemas.openxmlformats.org/officeDocument/2006/relationships/hyperlink" Target="https://www.iub.gov.lv/sites/default/files/upload/ADJIL_2018%20.pdf" TargetMode="External"/><Relationship Id="rId8" Type="http://schemas.openxmlformats.org/officeDocument/2006/relationships/hyperlink" Target="https://www.iub.gov.lv/sites/default/files/upload/skaidrojums_izslnosac_arzonap_20180531.pdf" TargetMode="External"/><Relationship Id="rId98" Type="http://schemas.openxmlformats.org/officeDocument/2006/relationships/hyperlink" Target="https://www.iub.gov.lv/sites/default/files/upload/vadlinija_17.pants_.pdf" TargetMode="External"/><Relationship Id="rId121" Type="http://schemas.openxmlformats.org/officeDocument/2006/relationships/hyperlink" Target="https://www.iub.gov.lv/sites/default/files/upload/vadlinijas_8_prim_22082013_0.pdf" TargetMode="External"/><Relationship Id="rId142" Type="http://schemas.openxmlformats.org/officeDocument/2006/relationships/hyperlink" Target="https://www.iub.gov.lv/sites/default/files/upload/PIL_54_56pants_16112012.pdf" TargetMode="External"/><Relationship Id="rId163" Type="http://schemas.openxmlformats.org/officeDocument/2006/relationships/hyperlink" Target="https://www.iub.gov.lv/sites/default/files/upload/Termini_15062010.pdf" TargetMode="External"/><Relationship Id="rId184" Type="http://schemas.openxmlformats.org/officeDocument/2006/relationships/hyperlink" Target="https://www.iub.gov.lv/sites/default/files/upload/PIL_39_pants_08042013.pdf" TargetMode="External"/><Relationship Id="rId219" Type="http://schemas.openxmlformats.org/officeDocument/2006/relationships/hyperlink" Target="https://www.iub.gov.lv/sites/default/files/upload/Biezak_konstat_kludas%202019_marts.pdf" TargetMode="External"/><Relationship Id="rId230" Type="http://schemas.openxmlformats.org/officeDocument/2006/relationships/hyperlink" Target="https://www.iub.gov.lv/sites/default/files/upload/skaidrojums_arkartas_apstakli_20180625.pdf" TargetMode="External"/><Relationship Id="rId251" Type="http://schemas.openxmlformats.org/officeDocument/2006/relationships/hyperlink" Target="https://www.iub.gov.lv/sites/default/files/upload/skaidrojums_sankciju_likums_20180810.pdf" TargetMode="External"/><Relationship Id="rId25" Type="http://schemas.openxmlformats.org/officeDocument/2006/relationships/hyperlink" Target="https://www.iub.gov.lv/sites/default/files/upload/skaidrojums_PIL_2pielik_20180910.pdf" TargetMode="External"/><Relationship Id="rId46" Type="http://schemas.openxmlformats.org/officeDocument/2006/relationships/hyperlink" Target="https://www.iub.gov.lv/sites/default/files/upload/ieteikumi_JaunaDirekt_06052016.pdf" TargetMode="External"/><Relationship Id="rId67" Type="http://schemas.openxmlformats.org/officeDocument/2006/relationships/hyperlink" Target="https://www.iub.gov.lv/sites/default/files/upload/skaidrojums_Dalijums_Dalas_PVS_0311_0.pdf" TargetMode="External"/><Relationship Id="rId272" Type="http://schemas.openxmlformats.org/officeDocument/2006/relationships/hyperlink" Target="http://ec.europa.eu/regional_policy/en/policy/how/improving-investment/public-procurement/guide/" TargetMode="External"/><Relationship Id="rId88" Type="http://schemas.openxmlformats.org/officeDocument/2006/relationships/hyperlink" Target="https://www.iub.gov.lv/sites/default/files/upload/Skaidrojums_PIL_46_1_SPSIL_19_0_1.pdf" TargetMode="External"/><Relationship Id="rId111" Type="http://schemas.openxmlformats.org/officeDocument/2006/relationships/hyperlink" Target="https://www.iub.gov.lv/sites/default/files/upload/skaidrojums_in_house_07102014_0.pdf" TargetMode="External"/><Relationship Id="rId132" Type="http://schemas.openxmlformats.org/officeDocument/2006/relationships/hyperlink" Target="http://www.iub.gov.lv/sites/default/files/upload/vadlinijas_SP_30072013_0.pdf" TargetMode="External"/><Relationship Id="rId153" Type="http://schemas.openxmlformats.org/officeDocument/2006/relationships/hyperlink" Target="https://www.iub.gov.lv/sites/default/files/upload/skaidrojums_kvalifikacijas_atzisana_b%C5%ABvspecialistiem_23122016_0.pdf" TargetMode="External"/><Relationship Id="rId174" Type="http://schemas.openxmlformats.org/officeDocument/2006/relationships/hyperlink" Target="https://www.iub.gov.lv/sites/default/files/upload/skaidrojums_PIL_39prim_06012015.pdf" TargetMode="External"/><Relationship Id="rId195" Type="http://schemas.openxmlformats.org/officeDocument/2006/relationships/hyperlink" Target="https://www.iub.gov.lv/sites/default/files/upload/skaidrojums_ESPD_20170104.pdf" TargetMode="External"/><Relationship Id="rId209" Type="http://schemas.openxmlformats.org/officeDocument/2006/relationships/hyperlink" Target="https://www.iub.gov.lv/sites/default/files/upload/skaidrojums-e-rekini-20190610.png" TargetMode="External"/><Relationship Id="rId220" Type="http://schemas.openxmlformats.org/officeDocument/2006/relationships/hyperlink" Target="https://www.iub.gov.lv/sites/default/files/upload/Skaidrojums_kvalifikacijas_atzisana_20190305_2.pdf" TargetMode="External"/><Relationship Id="rId241" Type="http://schemas.openxmlformats.org/officeDocument/2006/relationships/hyperlink" Target="https://www.iub.gov.lv/sites/default/files/upload/skaidrojums_nodoklu_neesibas_apliecinasanap_20180601.pdf" TargetMode="External"/><Relationship Id="rId15" Type="http://schemas.openxmlformats.org/officeDocument/2006/relationships/hyperlink" Target="https://www.iub.gov.lv/sites/default/files/upload/skaidrojums_PIL_liguma_grozijumi_20190201.pdf" TargetMode="External"/><Relationship Id="rId36" Type="http://schemas.openxmlformats.org/officeDocument/2006/relationships/hyperlink" Target="https://www.iub.gov.lv/sites/default/files/upload/vadlinijas_SPS_20140319_0_0.pdf" TargetMode="External"/><Relationship Id="rId57" Type="http://schemas.openxmlformats.org/officeDocument/2006/relationships/hyperlink" Target="http://www.varam.gov.lv/files/text/VARAM_IUB_vadlinijas_iepirkumi_09122013.pdf" TargetMode="External"/><Relationship Id="rId262" Type="http://schemas.openxmlformats.org/officeDocument/2006/relationships/hyperlink" Target="https://www.iub.gov.lv/lv/node/761" TargetMode="External"/><Relationship Id="rId283" Type="http://schemas.openxmlformats.org/officeDocument/2006/relationships/hyperlink" Target="https://www.iub.gov.lv/lv/node/804" TargetMode="External"/><Relationship Id="rId78" Type="http://schemas.openxmlformats.org/officeDocument/2006/relationships/hyperlink" Target="https://www.iub.gov.lv/sites/default/files/upload/skaidrojums_par_nodrosinajumu_2013_0.pdf" TargetMode="External"/><Relationship Id="rId99" Type="http://schemas.openxmlformats.org/officeDocument/2006/relationships/hyperlink" Target="https://www.iub.gov.lv/sites/default/files/upload/vadlinija_17.pants_.pdf" TargetMode="External"/><Relationship Id="rId101" Type="http://schemas.openxmlformats.org/officeDocument/2006/relationships/hyperlink" Target="https://www.iub.gov.lv/sites/default/files/upload/Skaidrojums_apaksuznemeji_10112011.pdf" TargetMode="External"/><Relationship Id="rId122" Type="http://schemas.openxmlformats.org/officeDocument/2006/relationships/hyperlink" Target="https://www.iub.gov.lv/sites/default/files/upload/vadlinijas_SP_20141223_ok_0.pdf" TargetMode="External"/><Relationship Id="rId143" Type="http://schemas.openxmlformats.org/officeDocument/2006/relationships/hyperlink" Target="https://www.iub.gov.lv/sites/default/files/upload/PIL_54_56pants_16112012.pdf" TargetMode="External"/><Relationship Id="rId164" Type="http://schemas.openxmlformats.org/officeDocument/2006/relationships/hyperlink" Target="https://www.iub.gov.lv/sites/default/files/upload/Terminu_saisinasana_16062010.pdf" TargetMode="External"/><Relationship Id="rId185" Type="http://schemas.openxmlformats.org/officeDocument/2006/relationships/hyperlink" Target="https://www.iub.gov.lv/sites/default/files/upload/PIL_39_pants_08042013.pdf" TargetMode="External"/><Relationship Id="rId9" Type="http://schemas.openxmlformats.org/officeDocument/2006/relationships/hyperlink" Target="https://www.iub.gov.lv/sites/default/files/upload/Skaidrojums_par_ZPI_piemerosanu_lidz_30062017_v2.docx" TargetMode="External"/><Relationship Id="rId210" Type="http://schemas.openxmlformats.org/officeDocument/2006/relationships/hyperlink" Target="https://www.iub.gov.lv/sites/default/files/upload/skaidrojums_paradu_neesamiba_20190610.pdf" TargetMode="External"/><Relationship Id="rId26" Type="http://schemas.openxmlformats.org/officeDocument/2006/relationships/hyperlink" Target="https://www.iub.gov.lv/sites/default/files/upload/Skaidrojums_sankcijas_iepirkumos_20180712.pdf" TargetMode="External"/><Relationship Id="rId231" Type="http://schemas.openxmlformats.org/officeDocument/2006/relationships/hyperlink" Target="https://www.iub.gov.lv/lv/node/718" TargetMode="External"/><Relationship Id="rId252" Type="http://schemas.openxmlformats.org/officeDocument/2006/relationships/hyperlink" Target="https://www.iub.gov.lv/sites/default/files/upload/skaidrojums_sankciju_likums_20180810_jautajumi2.png" TargetMode="External"/><Relationship Id="rId273" Type="http://schemas.openxmlformats.org/officeDocument/2006/relationships/hyperlink" Target="https://www.iub.gov.lv/sites/default/files/upload/Skaidrojums_prieksizpete_20171025.pdf" TargetMode="External"/><Relationship Id="rId47" Type="http://schemas.openxmlformats.org/officeDocument/2006/relationships/hyperlink" Target="https://www.iub.gov.lv/sites/default/files/upload/CPV-2016_0419.pdf" TargetMode="External"/><Relationship Id="rId68" Type="http://schemas.openxmlformats.org/officeDocument/2006/relationships/hyperlink" Target="https://www.iub.gov.lv/sites/default/files/upload/skaidrojums_8prim_ligums_20140108.pdf" TargetMode="External"/><Relationship Id="rId89" Type="http://schemas.openxmlformats.org/officeDocument/2006/relationships/hyperlink" Target="https://www.iub.gov.lv/sites/default/files/upload/Skaidrojums_PIL_46_1_SPSIL_19_0_1.pdf" TargetMode="External"/><Relationship Id="rId112" Type="http://schemas.openxmlformats.org/officeDocument/2006/relationships/hyperlink" Target="https://www.iub.gov.lv/sites/default/files/upload/8prim3d_11p1primd_030812.pdf" TargetMode="External"/><Relationship Id="rId133" Type="http://schemas.openxmlformats.org/officeDocument/2006/relationships/hyperlink" Target="https://www.iub.gov.lv/sites/default/files/upload/vadlinijas_SP_30072013_0.pdf" TargetMode="External"/><Relationship Id="rId154" Type="http://schemas.openxmlformats.org/officeDocument/2006/relationships/hyperlink" Target="https://www.iub.gov.lv/sites/default/files/upload/67p_ligTerm_030812_0.pdf" TargetMode="External"/><Relationship Id="rId175" Type="http://schemas.openxmlformats.org/officeDocument/2006/relationships/hyperlink" Target="https://www.iub.gov.lv/sites/default/files/upload/skaidrojums_PIL_39prim_06012015.pdf" TargetMode="External"/><Relationship Id="rId196" Type="http://schemas.openxmlformats.org/officeDocument/2006/relationships/hyperlink" Target="https://www.iub.gov.lv/sites/default/files/upload/Skaidrojums_prieksizpete_20171005.pdf" TargetMode="External"/><Relationship Id="rId200" Type="http://schemas.openxmlformats.org/officeDocument/2006/relationships/hyperlink" Target="https://www.iub.gov.lv/sites/default/files/upload/Skaidrojums_ligumcenas_prieksizpete_08042013.pdf" TargetMode="External"/><Relationship Id="rId16" Type="http://schemas.openxmlformats.org/officeDocument/2006/relationships/hyperlink" Target="https://www.iub.gov.lv/sites/default/files/upload/skaidrojums_PIL_liguma_grozijumi_20171003.pdf" TargetMode="External"/><Relationship Id="rId221" Type="http://schemas.openxmlformats.org/officeDocument/2006/relationships/hyperlink" Target="https://www.iub.gov.lv/sites/default/files/upload/shema_AK_20190222.pdf" TargetMode="External"/><Relationship Id="rId242" Type="http://schemas.openxmlformats.org/officeDocument/2006/relationships/hyperlink" Target="https://www.iub.gov.lv/sites/default/files/upload/Skaidrojums_kriterija_maina_20180321.pdf" TargetMode="External"/><Relationship Id="rId263" Type="http://schemas.openxmlformats.org/officeDocument/2006/relationships/hyperlink" Target="https://www.iub.gov.lv/sites/default/files/upload/skaidrojums_elektronisks_piedavajuma_nodrosinajums_20180417.pdf" TargetMode="External"/><Relationship Id="rId284" Type="http://schemas.openxmlformats.org/officeDocument/2006/relationships/printerSettings" Target="../printerSettings/printerSettings17.bin"/><Relationship Id="rId37" Type="http://schemas.openxmlformats.org/officeDocument/2006/relationships/hyperlink" Target="https://www.iub.gov.lv/sites/default/files/upload/vadlinijas_SPS_20140319_0_0.pdf" TargetMode="External"/><Relationship Id="rId58" Type="http://schemas.openxmlformats.org/officeDocument/2006/relationships/hyperlink" Target="https://www.iub.gov.lv/sites/default/files/upload/skaidrojums_kompensejamo_med_iegade_20151008.pdf" TargetMode="External"/><Relationship Id="rId79" Type="http://schemas.openxmlformats.org/officeDocument/2006/relationships/hyperlink" Target="https://www.iub.gov.lv/sites/default/files/upload/skaidrojums_par_nodrosinajumu_2013_0.pdf" TargetMode="External"/><Relationship Id="rId102" Type="http://schemas.openxmlformats.org/officeDocument/2006/relationships/hyperlink" Target="https://www.iub.gov.lv/sites/default/files/upload/Skaidrojums_EIS_20180111.pdf" TargetMode="External"/><Relationship Id="rId123" Type="http://schemas.openxmlformats.org/officeDocument/2006/relationships/hyperlink" Target="https://www.iub.gov.lv/sites/default/files/upload/vadlinijas_SP_20141223_ok_0.pdf" TargetMode="External"/><Relationship Id="rId144" Type="http://schemas.openxmlformats.org/officeDocument/2006/relationships/hyperlink" Target="https://www.iub.gov.lv/sites/default/files/upload/45pants_030812.pdf" TargetMode="External"/><Relationship Id="rId90" Type="http://schemas.openxmlformats.org/officeDocument/2006/relationships/hyperlink" Target="https://www.iub.gov.lv/sites/default/files/upload/skaidrojums_PIL_48p1prim_04112015.pdf" TargetMode="External"/><Relationship Id="rId165" Type="http://schemas.openxmlformats.org/officeDocument/2006/relationships/hyperlink" Target="https://www.iub.gov.lv/sites/default/files/upload/Terminu_saisinasana_16062010.pdf" TargetMode="External"/><Relationship Id="rId186" Type="http://schemas.openxmlformats.org/officeDocument/2006/relationships/hyperlink" Target="https://www.iub.gov.lv/sites/default/files/upload/PIL_39_pants_08042013.pdf" TargetMode="External"/><Relationship Id="rId211" Type="http://schemas.openxmlformats.org/officeDocument/2006/relationships/hyperlink" Target="https://www.iub.gov.lv/sites/default/files/upload/skaidrojums_ESPD_20190606.pdf" TargetMode="External"/><Relationship Id="rId232" Type="http://schemas.openxmlformats.org/officeDocument/2006/relationships/hyperlink" Target="https://www.iub.gov.lv/lv/node/684" TargetMode="External"/><Relationship Id="rId253" Type="http://schemas.openxmlformats.org/officeDocument/2006/relationships/hyperlink" Target="https://www.financelatvia.eu/wp-content/uploads/2019/01/01_Info_lapa_Mitipatiesiba_janv_2019_draft_8.pdf" TargetMode="External"/><Relationship Id="rId274" Type="http://schemas.openxmlformats.org/officeDocument/2006/relationships/hyperlink" Target="https://iub.gov.lv/lv/node/652" TargetMode="External"/><Relationship Id="rId27" Type="http://schemas.openxmlformats.org/officeDocument/2006/relationships/hyperlink" Target="https://www.iub.gov.lv/sites/default/files/upload/Skaidrojums_sankcijas_iepirkumos_20180712.pdf" TargetMode="External"/><Relationship Id="rId48" Type="http://schemas.openxmlformats.org/officeDocument/2006/relationships/hyperlink" Target="https://www.iub.gov.lv/sites/default/files/upload/Groz%C4%ABjumi%20PIL%20prezentacija2013_0.pdf" TargetMode="External"/><Relationship Id="rId69" Type="http://schemas.openxmlformats.org/officeDocument/2006/relationships/hyperlink" Target="https://www.iub.gov.lv/sites/default/files/upload/skaidrojums_8prim_ligums_20140108.pdf" TargetMode="External"/><Relationship Id="rId113" Type="http://schemas.openxmlformats.org/officeDocument/2006/relationships/hyperlink" Target="https://www.iub.gov.lv/sites/default/files/upload/8prim3d_11p1primd_030812.pdf" TargetMode="External"/><Relationship Id="rId134" Type="http://schemas.openxmlformats.org/officeDocument/2006/relationships/hyperlink" Target="https://www.iub.gov.lv/sites/default/files/upload/vadlinijas_SP_24012013_0.pdf" TargetMode="External"/><Relationship Id="rId80" Type="http://schemas.openxmlformats.org/officeDocument/2006/relationships/hyperlink" Target="https://www.iub.gov.lv/sites/default/files/upload/skaidrojums_38pants_20140403.pdf" TargetMode="External"/><Relationship Id="rId155" Type="http://schemas.openxmlformats.org/officeDocument/2006/relationships/hyperlink" Target="https://www.iub.gov.lv/sites/default/files/upload/67p_ligTerm_030812_0.pdf" TargetMode="External"/><Relationship Id="rId176" Type="http://schemas.openxmlformats.org/officeDocument/2006/relationships/hyperlink" Target="https://www.iub.gov.lv/sites/default/files/upload/skaidrojums_PIL39(1)6_ST_lemums.pdf" TargetMode="External"/><Relationship Id="rId197" Type="http://schemas.openxmlformats.org/officeDocument/2006/relationships/hyperlink" Target="https://www.iub.gov.lv/sites/default/files/upload/Skaidrojums_prieksizpete_20171005.pdf" TargetMode="External"/><Relationship Id="rId201" Type="http://schemas.openxmlformats.org/officeDocument/2006/relationships/hyperlink" Target="https://www.iub.gov.lv/sites/default/files/upload/Skaidrojums_ligumcenas_prieksizpete_08042013.pdf" TargetMode="External"/><Relationship Id="rId222" Type="http://schemas.openxmlformats.org/officeDocument/2006/relationships/hyperlink" Target="https://www.iub.gov.lv/lv/node/905" TargetMode="External"/><Relationship Id="rId243" Type="http://schemas.openxmlformats.org/officeDocument/2006/relationships/hyperlink" Target="https://www.iub.gov.lv/sites/default/files/upload/1lapa.png" TargetMode="External"/><Relationship Id="rId264" Type="http://schemas.openxmlformats.org/officeDocument/2006/relationships/hyperlink" Target="https://www.iub.gov.lv/sites/default/files/upload/skaidorjums_EIS_20180112.png" TargetMode="External"/><Relationship Id="rId285" Type="http://schemas.openxmlformats.org/officeDocument/2006/relationships/drawing" Target="../drawings/drawing3.xml"/><Relationship Id="rId17" Type="http://schemas.openxmlformats.org/officeDocument/2006/relationships/hyperlink" Target="https://www.iub.gov.lv/sites/default/files/upload/skaidrojums_PIL_liguma_grozijumi_20171003.pdf" TargetMode="External"/><Relationship Id="rId38" Type="http://schemas.openxmlformats.org/officeDocument/2006/relationships/hyperlink" Target="https://www.iub.gov.lv/sites/default/files/upload/SPS_vadinijas_zem%20ES_22062012.pdf" TargetMode="External"/><Relationship Id="rId59" Type="http://schemas.openxmlformats.org/officeDocument/2006/relationships/hyperlink" Target="https://www.iub.gov.lv/sites/default/files/upload/skaidrojums_kompensejamo_med_iegade_20151008.pdf" TargetMode="External"/><Relationship Id="rId103" Type="http://schemas.openxmlformats.org/officeDocument/2006/relationships/hyperlink" Target="https://www.iub.gov.lv/sites/default/files/upload/Skaidrojums_EIS_20180111.pdf" TargetMode="External"/><Relationship Id="rId124" Type="http://schemas.openxmlformats.org/officeDocument/2006/relationships/hyperlink" Target="https://www.iub.gov.lv/sites/default/files/upload/B_dalas_iepirkumi_2013_0.pdf" TargetMode="External"/><Relationship Id="rId70" Type="http://schemas.openxmlformats.org/officeDocument/2006/relationships/hyperlink" Target="https://www.iub.gov.lv/sites/default/files/upload/skaidrojums_8prim_ligums_26082013.pdf" TargetMode="External"/><Relationship Id="rId91" Type="http://schemas.openxmlformats.org/officeDocument/2006/relationships/hyperlink" Target="https://www.iub.gov.lv/sites/default/files/upload/skaidrojums_PIL_48p1prim_04112015.pdf" TargetMode="External"/><Relationship Id="rId145" Type="http://schemas.openxmlformats.org/officeDocument/2006/relationships/hyperlink" Target="https://www.iub.gov.lv/sites/default/files/upload/45pants_030812.pdf" TargetMode="External"/><Relationship Id="rId166" Type="http://schemas.openxmlformats.org/officeDocument/2006/relationships/hyperlink" Target="https://www.iub.gov.lv/sites/default/files/upload/skaidrojums_par_iesniegumiem_0311.pdf" TargetMode="External"/><Relationship Id="rId187" Type="http://schemas.openxmlformats.org/officeDocument/2006/relationships/hyperlink" Target="https://www.iub.gov.lv/sites/default/files/upload/PIL_39_pants_08042013.pdf" TargetMode="External"/><Relationship Id="rId1" Type="http://schemas.openxmlformats.org/officeDocument/2006/relationships/hyperlink" Target="https://www.iub.gov.lv/sites/default/files/upload/Skaidrojums_kvalifikacijas_atzisana_20190121.pdf" TargetMode="External"/><Relationship Id="rId212" Type="http://schemas.openxmlformats.org/officeDocument/2006/relationships/hyperlink" Target="https://www.iub.gov.lv/sites/default/files/upload/skaidrojums_PIL_2.pielik_20190425.pdf" TargetMode="External"/><Relationship Id="rId233" Type="http://schemas.openxmlformats.org/officeDocument/2006/relationships/hyperlink" Target="https://www.iub.gov.lv/sites/default/files/upload/Skaidrojums_EIS_darbiba_20180807.pdf" TargetMode="External"/><Relationship Id="rId254" Type="http://schemas.openxmlformats.org/officeDocument/2006/relationships/hyperlink" Target="https://www.iub.gov.lv/lv/node/854" TargetMode="External"/><Relationship Id="rId28" Type="http://schemas.openxmlformats.org/officeDocument/2006/relationships/hyperlink" Target="https://www.iub.gov.lv/sites/default/files/upload/skaidrojums_PIL_termini_pap_20170508.pdf" TargetMode="External"/><Relationship Id="rId49" Type="http://schemas.openxmlformats.org/officeDocument/2006/relationships/hyperlink" Target="https://www.iub.gov.lv/sites/default/files/upload/Groz%C4%ABjumi%20PIL%20prezentacija2013_0.pdf" TargetMode="External"/><Relationship Id="rId114" Type="http://schemas.openxmlformats.org/officeDocument/2006/relationships/hyperlink" Target="https://www.iub.gov.lv/sites/default/files/upload/Vadlinijas-Saimnieciski_visizdev%C4%ABgaka_piedavajuma-krit%C4%93riji_20140721_1.pdf" TargetMode="External"/><Relationship Id="rId275" Type="http://schemas.openxmlformats.org/officeDocument/2006/relationships/hyperlink" Target="https://www.iub.gov.lv/sites/default/files/upload/20190131_administrativie_parkapumi.pdf" TargetMode="External"/><Relationship Id="rId60" Type="http://schemas.openxmlformats.org/officeDocument/2006/relationships/hyperlink" Target="https://www.iub.gov.lv/sites/default/files/upload/skaidrojums_pasv_centraliz_31102013_0_0.pdf" TargetMode="External"/><Relationship Id="rId81" Type="http://schemas.openxmlformats.org/officeDocument/2006/relationships/hyperlink" Target="https://www.iub.gov.lv/sites/default/files/upload/skaidrojums_38pants_20140403.pdf" TargetMode="External"/><Relationship Id="rId135" Type="http://schemas.openxmlformats.org/officeDocument/2006/relationships/hyperlink" Target="https://www.iub.gov.lv/sites/default/files/upload/vadlinijas_SP_24012013_0.pdf" TargetMode="External"/><Relationship Id="rId156" Type="http://schemas.openxmlformats.org/officeDocument/2006/relationships/hyperlink" Target="https://www.iub.gov.lv/sites/default/files/upload/Liguma_slegsana_21122012_0_0.pdf" TargetMode="External"/><Relationship Id="rId177" Type="http://schemas.openxmlformats.org/officeDocument/2006/relationships/hyperlink" Target="https://www.iub.gov.lv/sites/default/files/upload/skaidrojums_PIL39(1)6_ST_lemums.pdf" TargetMode="External"/><Relationship Id="rId198" Type="http://schemas.openxmlformats.org/officeDocument/2006/relationships/hyperlink" Target="https://www.iub.gov.lv/sites/default/files/upload/Skaidrojums_prieksizpete_20170612.pdf" TargetMode="External"/><Relationship Id="rId202" Type="http://schemas.openxmlformats.org/officeDocument/2006/relationships/hyperlink" Target="https://www.iub.gov.lv/sites/default/files/upload/ftp/item_file_2235_iepirkumi_pirms_projekta_apstiprinasanas_2.doc" TargetMode="External"/><Relationship Id="rId223" Type="http://schemas.openxmlformats.org/officeDocument/2006/relationships/hyperlink" Target="https://www.iub.gov.lv/sites/default/files/upload/skaidrojums_pirceja_profils_20190423.pdf" TargetMode="External"/><Relationship Id="rId244" Type="http://schemas.openxmlformats.org/officeDocument/2006/relationships/hyperlink" Target="https://www.iub.gov.lv/sites/default/files/upload/2lapa.png" TargetMode="External"/><Relationship Id="rId18" Type="http://schemas.openxmlformats.org/officeDocument/2006/relationships/hyperlink" Target="https://www.iub.gov.lv/sites/default/files/upload/skaidrojums_pretendenta%20piedavata_ligumcena_20181029.pdf" TargetMode="External"/><Relationship Id="rId39" Type="http://schemas.openxmlformats.org/officeDocument/2006/relationships/hyperlink" Target="https://www.iub.gov.lv/sites/default/files/upload/SPS_vadinijas_zem%20ES_22062012.pdf" TargetMode="External"/><Relationship Id="rId265" Type="http://schemas.openxmlformats.org/officeDocument/2006/relationships/hyperlink" Target="https://www.iub.gov.lv/sites/default/files/upload/Skaidrojums_EIS_darbiba_20180807.pdf" TargetMode="External"/><Relationship Id="rId50" Type="http://schemas.openxmlformats.org/officeDocument/2006/relationships/hyperlink" Target="https://www.iub.gov.lv/sites/default/files/upload/Prezentacija_PIL_03082.pdf" TargetMode="External"/><Relationship Id="rId104" Type="http://schemas.openxmlformats.org/officeDocument/2006/relationships/hyperlink" Target="https://www.iub.gov.lv/sites/default/files/upload/52pPiedNodrosh_030812.pdf" TargetMode="External"/><Relationship Id="rId125" Type="http://schemas.openxmlformats.org/officeDocument/2006/relationships/hyperlink" Target="https://www.iub.gov.lv/sites/default/files/upload/B_dalas_iepirkumi_2013_0.pdf" TargetMode="External"/><Relationship Id="rId146" Type="http://schemas.openxmlformats.org/officeDocument/2006/relationships/hyperlink" Target="https://www.iub.gov.lv/sites/default/files/upload/PIL_54_56pants_01082013.pdf" TargetMode="External"/><Relationship Id="rId167" Type="http://schemas.openxmlformats.org/officeDocument/2006/relationships/hyperlink" Target="https://www.iub.gov.lv/sites/default/files/upload/skaidrojums_par_iesniegumiem_0311.pdf" TargetMode="External"/><Relationship Id="rId188" Type="http://schemas.openxmlformats.org/officeDocument/2006/relationships/hyperlink" Target="https://www.iub.gov.lv/sites/default/files/upload/FMsk_70_mikro_25072011_0.pdf" TargetMode="External"/><Relationship Id="rId71" Type="http://schemas.openxmlformats.org/officeDocument/2006/relationships/hyperlink" Target="https://www.iub.gov.lv/sites/default/files/upload/skaidrojums_8prim_ligums_26082013.pdf" TargetMode="External"/><Relationship Id="rId92" Type="http://schemas.openxmlformats.org/officeDocument/2006/relationships/hyperlink" Target="https://www.iub.gov.lv/sites/default/files/upload/skaidrojums_67prim%284%29_1130.pdf" TargetMode="External"/><Relationship Id="rId213" Type="http://schemas.openxmlformats.org/officeDocument/2006/relationships/hyperlink" Target="https://www.iub.gov.lv/sites/default/files/upload/skaidrojums_pirceja_profils_20190423_0.pdf" TargetMode="External"/><Relationship Id="rId234" Type="http://schemas.openxmlformats.org/officeDocument/2006/relationships/hyperlink" Target="https://www.iub.gov.lv/lv/node/702" TargetMode="External"/><Relationship Id="rId2" Type="http://schemas.openxmlformats.org/officeDocument/2006/relationships/hyperlink" Target="https://www.iub.gov.lv/sites/default/files/upload/Skaidrojums_kvalifikacijas_atzisana_20190121.pdf" TargetMode="External"/><Relationship Id="rId29" Type="http://schemas.openxmlformats.org/officeDocument/2006/relationships/hyperlink" Target="https://www.iub.gov.lv/sites/default/files/upload/skaidrojums_PIL_termini_pap_20170508.pdf" TargetMode="External"/><Relationship Id="rId255" Type="http://schemas.openxmlformats.org/officeDocument/2006/relationships/hyperlink" Target="https://www.iub.gov.lv/lv/node/843" TargetMode="External"/><Relationship Id="rId276" Type="http://schemas.openxmlformats.org/officeDocument/2006/relationships/hyperlink" Target="https://www.iub.gov.lv/sites/default/files/upload/Vadlinijas_NDA_no_NS_IUB_2018.pdf" TargetMode="External"/><Relationship Id="rId40" Type="http://schemas.openxmlformats.org/officeDocument/2006/relationships/hyperlink" Target="https://www.iub.gov.lv/sites/default/files/upload/skaidrojums_pazinojumi_no_1.aprila_20170323.pdf" TargetMode="External"/><Relationship Id="rId115" Type="http://schemas.openxmlformats.org/officeDocument/2006/relationships/hyperlink" Target="https://www.iub.gov.lv/sites/default/files/upload/Vadlinijas-Saimnieciski_visizdev%C4%ABgaka_piedavajuma-krit%C4%93riji_20140721_1.pdf" TargetMode="External"/><Relationship Id="rId136" Type="http://schemas.openxmlformats.org/officeDocument/2006/relationships/hyperlink" Target="https://www.iub.gov.lv/sites/default/files/upload/vadlinijas_SarunuProceduras_21052012.pdf" TargetMode="External"/><Relationship Id="rId157" Type="http://schemas.openxmlformats.org/officeDocument/2006/relationships/hyperlink" Target="https://www.iub.gov.lv/sites/default/files/upload/Liguma_slegsana_21122012_0_0.pdf" TargetMode="External"/><Relationship Id="rId178" Type="http://schemas.openxmlformats.org/officeDocument/2006/relationships/hyperlink" Target="https://www.iub.gov.lv/sites/default/files/upload/skaidrojums_AtvasinatuPubliskuPersonuP%C4%81rbaude_PIL39.1_241114.pdf" TargetMode="External"/><Relationship Id="rId61" Type="http://schemas.openxmlformats.org/officeDocument/2006/relationships/hyperlink" Target="https://www.iub.gov.lv/sites/default/files/upload/skaidrojums_pasv_centraliz_31102013_0_0.pdf" TargetMode="External"/><Relationship Id="rId82" Type="http://schemas.openxmlformats.org/officeDocument/2006/relationships/hyperlink" Target="https://www.iub.gov.lv/sites/default/files/upload/20101203_SKAIDROJUMS-intrkonflikts_0.pdf" TargetMode="External"/><Relationship Id="rId199" Type="http://schemas.openxmlformats.org/officeDocument/2006/relationships/hyperlink" Target="https://www.iub.gov.lv/sites/default/files/upload/Skaidrojums_prieksizpete_20170612.pdf" TargetMode="External"/><Relationship Id="rId203" Type="http://schemas.openxmlformats.org/officeDocument/2006/relationships/hyperlink" Target="https://www.iub.gov.lv/sites/default/files/upload/ftp/item_file_2235_iepirkumi_pirms_projekta_apstiprinasanas_2.doc" TargetMode="External"/><Relationship Id="rId19" Type="http://schemas.openxmlformats.org/officeDocument/2006/relationships/hyperlink" Target="https://www.iub.gov.lv/sites/default/files/upload/skaidrojums_pretendenta%20piedavata_ligumcena_20181029.pdf" TargetMode="External"/><Relationship Id="rId224" Type="http://schemas.openxmlformats.org/officeDocument/2006/relationships/hyperlink" Target="https://www.iub.gov.lv/sites/default/files/upload/skaidrojums_PircejaProfils_05122018.png" TargetMode="External"/><Relationship Id="rId245" Type="http://schemas.openxmlformats.org/officeDocument/2006/relationships/hyperlink" Target="https://www.iub.gov.lv/sites/default/files/upload/3lapa.png" TargetMode="External"/><Relationship Id="rId266" Type="http://schemas.openxmlformats.org/officeDocument/2006/relationships/hyperlink" Target="https://www.iub.gov.lv/lv/node/688" TargetMode="External"/><Relationship Id="rId30" Type="http://schemas.openxmlformats.org/officeDocument/2006/relationships/hyperlink" Target="https://www.iub.gov.lv/sites/default/files/upload/Skaidrojums_EIS_darbiba_20180212.pdf" TargetMode="External"/><Relationship Id="rId105" Type="http://schemas.openxmlformats.org/officeDocument/2006/relationships/hyperlink" Target="https://www.iub.gov.lv/sites/default/files/upload/52pPiedNodrosh_030812.pdf" TargetMode="External"/><Relationship Id="rId126" Type="http://schemas.openxmlformats.org/officeDocument/2006/relationships/hyperlink" Target="https://www.iub.gov.lv/sites/default/files/upload/B_dalas_iepirkumi_15062010_0.pdf" TargetMode="External"/><Relationship Id="rId147" Type="http://schemas.openxmlformats.org/officeDocument/2006/relationships/hyperlink" Target="https://www.iub.gov.lv/sites/default/files/upload/PIL_54_56pants_01082013.pdf" TargetMode="External"/><Relationship Id="rId168" Type="http://schemas.openxmlformats.org/officeDocument/2006/relationships/hyperlink" Target="https://www.iub.gov.lv/sites/default/files/upload/skaidrojums_Iepirkuma_ligumu_termini_27112009.pdf" TargetMode="External"/><Relationship Id="rId51" Type="http://schemas.openxmlformats.org/officeDocument/2006/relationships/hyperlink" Target="https://www.iub.gov.lv/sites/default/files/upload/Prezentacija_PIL_03082.pdf" TargetMode="External"/><Relationship Id="rId72" Type="http://schemas.openxmlformats.org/officeDocument/2006/relationships/hyperlink" Target="http://www.iub.gov.lv/sites/default/files/upload/67%20prim%20_IepirkumaLigums_030812_0.pdf" TargetMode="External"/><Relationship Id="rId93" Type="http://schemas.openxmlformats.org/officeDocument/2006/relationships/hyperlink" Target="https://www.iub.gov.lv/sites/default/files/upload/skaidrojums_67prim%284%29_1130.pdf" TargetMode="External"/><Relationship Id="rId189" Type="http://schemas.openxmlformats.org/officeDocument/2006/relationships/hyperlink" Target="https://www.iub.gov.lv/sites/default/files/upload/FMsk_70_mikro_25072011_0.pdf" TargetMode="External"/><Relationship Id="rId3" Type="http://schemas.openxmlformats.org/officeDocument/2006/relationships/hyperlink" Target="https://www.iub.gov.lv/sites/default/files/upload/Pariepirkumadokumentacijaizvirzitajamprasibamattiecibauzkvalifikacijasatzisanubuvspecialistiem_05_2017.docx.pdf" TargetMode="External"/><Relationship Id="rId214" Type="http://schemas.openxmlformats.org/officeDocument/2006/relationships/hyperlink" Target="https://www.iub.gov.lv/sites/default/files/upload/skaidrojums_PircejaProfils_05122018.png" TargetMode="External"/><Relationship Id="rId235" Type="http://schemas.openxmlformats.org/officeDocument/2006/relationships/hyperlink" Target="https://www.iub.gov.lv/sites/default/files/upload/Skaidrojums_buvkomersantu_registrs_20170728.pdf" TargetMode="External"/><Relationship Id="rId256" Type="http://schemas.openxmlformats.org/officeDocument/2006/relationships/hyperlink" Target="https://www.iub.gov.lv/lv/node/836" TargetMode="External"/><Relationship Id="rId277" Type="http://schemas.openxmlformats.org/officeDocument/2006/relationships/hyperlink" Target="https://www.iub.gov.lv/lv/node/691" TargetMode="External"/><Relationship Id="rId116" Type="http://schemas.openxmlformats.org/officeDocument/2006/relationships/hyperlink" Target="https://www.iub.gov.lv/sites/default/files/upload/Vadlinijas_centr_310111.pdf" TargetMode="External"/><Relationship Id="rId137" Type="http://schemas.openxmlformats.org/officeDocument/2006/relationships/hyperlink" Target="https://www.iub.gov.lv/sites/default/files/upload/vadlinijas_SarunuProceduras_21052012.pdf" TargetMode="External"/><Relationship Id="rId158" Type="http://schemas.openxmlformats.org/officeDocument/2006/relationships/hyperlink" Target="https://www.iub.gov.lv/sites/default/files/upload/Liguma_slegsana_21122012_0_0.pdf" TargetMode="External"/><Relationship Id="rId20" Type="http://schemas.openxmlformats.org/officeDocument/2006/relationships/hyperlink" Target="https://www.iub.gov.lv/sites/default/files/upload/Skaidrojums_PIL_2pielik_20170613.pdf" TargetMode="External"/><Relationship Id="rId41" Type="http://schemas.openxmlformats.org/officeDocument/2006/relationships/hyperlink" Target="https://www.iub.gov.lv/sites/default/files/upload/skaidrojums_pazinojumi_no_1.aprila_20170323.pdf" TargetMode="External"/><Relationship Id="rId62" Type="http://schemas.openxmlformats.org/officeDocument/2006/relationships/hyperlink" Target="https://www.iub.gov.lv/sites/default/files/upload/skaidrojums_gozijumi_17112016.pdf" TargetMode="External"/><Relationship Id="rId83" Type="http://schemas.openxmlformats.org/officeDocument/2006/relationships/hyperlink" Target="https://www.iub.gov.lv/sites/default/files/upload/20101203_SKAIDROJUMS-intrkonflikts_0.pdf" TargetMode="External"/><Relationship Id="rId179" Type="http://schemas.openxmlformats.org/officeDocument/2006/relationships/hyperlink" Target="https://www.iub.gov.lv/sites/default/files/upload/skaidrojums_AtvasinatuPubliskuPersonuP%C4%81rbaude_PIL39.1_241114.pdf" TargetMode="External"/><Relationship Id="rId190" Type="http://schemas.openxmlformats.org/officeDocument/2006/relationships/hyperlink" Target="https://www.iub.gov.lv/sites/default/files/upload/skaidrojums_39p1d6-9_25102010_0.pdf" TargetMode="External"/><Relationship Id="rId204" Type="http://schemas.openxmlformats.org/officeDocument/2006/relationships/hyperlink" Target="https://www.iub.gov.lv/lv/node/764" TargetMode="External"/><Relationship Id="rId225" Type="http://schemas.openxmlformats.org/officeDocument/2006/relationships/hyperlink" Target="https://www.iub.gov.lv/sites/default/files/upload/Skaidrojums_kvalifikacijas_atzisana_20190305_2.pdf" TargetMode="External"/><Relationship Id="rId246" Type="http://schemas.openxmlformats.org/officeDocument/2006/relationships/hyperlink" Target="https://www.iub.gov.lv/sites/default/files/Skaidrojums_sec%C4%ABgie%20l%C4%ABgumi_rezult%C4%81tu%20publik%C4%81cija_21.08.17.pdf" TargetMode="External"/><Relationship Id="rId267" Type="http://schemas.openxmlformats.org/officeDocument/2006/relationships/hyperlink" Target="https://www.iub.gov.lv/lv/node/705" TargetMode="External"/><Relationship Id="rId106" Type="http://schemas.openxmlformats.org/officeDocument/2006/relationships/hyperlink" Target="https://www.iub.gov.lv/sites/default/files/upload/skaidrojums_38pants_22112013.pdf" TargetMode="External"/><Relationship Id="rId127" Type="http://schemas.openxmlformats.org/officeDocument/2006/relationships/hyperlink" Target="https://www.iub.gov.lv/sites/default/files/upload/B_dalas_iepirkumi_15062010_0.pdf" TargetMode="External"/><Relationship Id="rId10" Type="http://schemas.openxmlformats.org/officeDocument/2006/relationships/hyperlink" Target="https://www.iub.gov.lv/sites/default/files/upload/Skaidrojums_par_ZPI_piemerosanu_lidz_30062017_v2.docx" TargetMode="External"/><Relationship Id="rId31" Type="http://schemas.openxmlformats.org/officeDocument/2006/relationships/hyperlink" Target="https://www.iub.gov.lv/sites/default/files/upload/Skaidrojums_EIS_darbiba_20180212.pdf" TargetMode="External"/><Relationship Id="rId52" Type="http://schemas.openxmlformats.org/officeDocument/2006/relationships/hyperlink" Target="https://www.iub.gov.lv/sites/default/files/upload/VAS_PIL%20grozijumi_jaunie_8%2006%202010.pdf" TargetMode="External"/><Relationship Id="rId73" Type="http://schemas.openxmlformats.org/officeDocument/2006/relationships/hyperlink" Target="https://www.iub.gov.lv/sites/default/files/upload/67%20prim%20_IepirkumaLigums_030812_0.pdf" TargetMode="External"/><Relationship Id="rId94" Type="http://schemas.openxmlformats.org/officeDocument/2006/relationships/hyperlink" Target="https://www.iub.gov.lv/sites/default/files/upload/skaidrojums_8prim3d_11p1prim_20140403_0.pdf" TargetMode="External"/><Relationship Id="rId148" Type="http://schemas.openxmlformats.org/officeDocument/2006/relationships/hyperlink" Target="https://www.iub.gov.lv/sites/default/files/upload/skaidrojums_PIL_termini_20170410.pdf" TargetMode="External"/><Relationship Id="rId169" Type="http://schemas.openxmlformats.org/officeDocument/2006/relationships/hyperlink" Target="https://www.iub.gov.lv/sites/default/files/upload/skaidrojums_Iepirkuma_ligumu_termini_27112009.pdf" TargetMode="External"/><Relationship Id="rId4" Type="http://schemas.openxmlformats.org/officeDocument/2006/relationships/hyperlink" Target="https://www.iub.gov.lv/sites/default/files/upload/Pariepirkumadokumentacijaizvirzitajamprasibamattiecibauzkvalifikacijasatzisanubuvspecialistiem_05_2017.docx.pdf" TargetMode="External"/><Relationship Id="rId180" Type="http://schemas.openxmlformats.org/officeDocument/2006/relationships/hyperlink" Target="https://www.iub.gov.lv/sites/default/files/upload/Skaidrojums_par_izslegsan_nosac_2014.pdf" TargetMode="External"/><Relationship Id="rId215" Type="http://schemas.openxmlformats.org/officeDocument/2006/relationships/hyperlink" Target="https://www.eis.gov.lv/EIS/Publications/AttachedFiles/LRG/Hipersaites_uz_pasutitaja_profilu_iegusana.docx" TargetMode="External"/><Relationship Id="rId236" Type="http://schemas.openxmlformats.org/officeDocument/2006/relationships/hyperlink" Target="https://www.iub.gov.lv/sites/default/files/upload/skaidrojums_cpv_2pielik_20170320_saraksts.pdf" TargetMode="External"/><Relationship Id="rId257" Type="http://schemas.openxmlformats.org/officeDocument/2006/relationships/hyperlink" Target="https://www.iub.gov.lv/sites/default/files/upload/skaidrojums_ESPD_20181012.pdf" TargetMode="External"/><Relationship Id="rId278" Type="http://schemas.openxmlformats.org/officeDocument/2006/relationships/hyperlink" Target="https://www.iub.gov.lv/sites/default/files/skaidrojums_publicesanai.pdf" TargetMode="External"/><Relationship Id="rId42" Type="http://schemas.openxmlformats.org/officeDocument/2006/relationships/hyperlink" Target="https://www.iub.gov.lv/sites/default/files/upload/Vadlinijas-Saimnieciski_visizdev%C4%ABgaka_piedavajuma-krit%C4%93riji_20140721_0.pdf" TargetMode="External"/><Relationship Id="rId84" Type="http://schemas.openxmlformats.org/officeDocument/2006/relationships/hyperlink" Target="https://www.iub.gov.lv/sites/default/files/upload/Skaidrojums_par_raidlaiku_29072013_0.pdf" TargetMode="External"/><Relationship Id="rId138" Type="http://schemas.openxmlformats.org/officeDocument/2006/relationships/hyperlink" Target="https://www.iub.gov.lv/sites/default/files/upload/PIL_41_pants_05102009.pdf" TargetMode="External"/><Relationship Id="rId191" Type="http://schemas.openxmlformats.org/officeDocument/2006/relationships/hyperlink" Target="https://www.iub.gov.lv/sites/default/files/upload/skaidrojums_39p1d6-9_25102010_0.pdf" TargetMode="External"/><Relationship Id="rId205" Type="http://schemas.openxmlformats.org/officeDocument/2006/relationships/hyperlink" Target="https://www.iub.gov.lv/lv/node/348" TargetMode="External"/><Relationship Id="rId247" Type="http://schemas.openxmlformats.org/officeDocument/2006/relationships/hyperlink" Target="https://www.iub.gov.lv/sites/default/files/upload/skaidrojums_iepr.dok.sagatavotajs_032017.pdf" TargetMode="External"/><Relationship Id="rId107" Type="http://schemas.openxmlformats.org/officeDocument/2006/relationships/hyperlink" Target="https://www.iub.gov.lv/sites/default/files/upload/skaidrojums_38pants_22112013.pdf" TargetMode="External"/><Relationship Id="rId11" Type="http://schemas.openxmlformats.org/officeDocument/2006/relationships/hyperlink" Target="https://www.iub.gov.lv/sites/default/files/upload/Skaidrojums_pazinojumi_no1marta_20170928.pdf" TargetMode="External"/><Relationship Id="rId53" Type="http://schemas.openxmlformats.org/officeDocument/2006/relationships/hyperlink" Target="https://www.iub.gov.lv/sites/default/files/upload/VAS_PIL%20grozijumi_jaunie_8%2006%202010.pdf" TargetMode="External"/><Relationship Id="rId149" Type="http://schemas.openxmlformats.org/officeDocument/2006/relationships/hyperlink" Target="https://www.iub.gov.lv/sites/default/files/upload/skaidrojums_PIL_termini_20170410.pdf" TargetMode="External"/><Relationship Id="rId95" Type="http://schemas.openxmlformats.org/officeDocument/2006/relationships/hyperlink" Target="https://www.iub.gov.lv/sites/default/files/upload/skaidrojums_8prim3d_11p1prim_20140403_0.pdf" TargetMode="External"/><Relationship Id="rId160" Type="http://schemas.openxmlformats.org/officeDocument/2006/relationships/hyperlink" Target="https://www.iub.gov.lv/sites/default/files/upload/Termini_25022013.pdf" TargetMode="External"/><Relationship Id="rId216" Type="http://schemas.openxmlformats.org/officeDocument/2006/relationships/hyperlink" Target="https://www.iub.gov.lv/sites/default/files/upload/skaidrojums_PIL_liguma_grozijumi_20190418.pdf" TargetMode="External"/><Relationship Id="rId258" Type="http://schemas.openxmlformats.org/officeDocument/2006/relationships/hyperlink" Target="http://www.iub.gov.lv/sites/default/files/upload/1_LV_annexe_acte_autonome_part1_v4.doc" TargetMode="External"/><Relationship Id="rId22" Type="http://schemas.openxmlformats.org/officeDocument/2006/relationships/hyperlink" Target="https://www.iub.gov.lv/sites/default/files/upload/skaidrojums_2.pielik_12092016.pdf" TargetMode="External"/><Relationship Id="rId64" Type="http://schemas.openxmlformats.org/officeDocument/2006/relationships/hyperlink" Target="http://www.iub.gov.lv/sites/default/files/upload/skaidrojums_par_biedribam_260411.pdf" TargetMode="External"/><Relationship Id="rId118" Type="http://schemas.openxmlformats.org/officeDocument/2006/relationships/hyperlink" Target="http://www.iub.gov.lv/sites/default/files/upload/B_dalas_iepirkumi_20140403_0.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ask.ar/" TargetMode="External"/><Relationship Id="rId2" Type="http://schemas.openxmlformats.org/officeDocument/2006/relationships/hyperlink" Target="http://sask.ar/" TargetMode="External"/><Relationship Id="rId1" Type="http://schemas.openxmlformats.org/officeDocument/2006/relationships/hyperlink" Target="http://sask.ar/" TargetMode="External"/><Relationship Id="rId5" Type="http://schemas.openxmlformats.org/officeDocument/2006/relationships/hyperlink" Target="http://sask.ar/" TargetMode="External"/><Relationship Id="rId4" Type="http://schemas.openxmlformats.org/officeDocument/2006/relationships/hyperlink" Target="http://sask.ar/"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8.xml.rels><?xml version="1.0" encoding="UTF-8" standalone="yes"?>
<Relationships xmlns="http://schemas.openxmlformats.org/package/2006/relationships"><Relationship Id="rId3" Type="http://schemas.openxmlformats.org/officeDocument/2006/relationships/hyperlink" Target="http://sask.ar/" TargetMode="External"/><Relationship Id="rId2" Type="http://schemas.openxmlformats.org/officeDocument/2006/relationships/hyperlink" Target="http://sask.ar/" TargetMode="External"/><Relationship Id="rId1" Type="http://schemas.openxmlformats.org/officeDocument/2006/relationships/hyperlink" Target="http://sask.ar/" TargetMode="External"/><Relationship Id="rId5" Type="http://schemas.openxmlformats.org/officeDocument/2006/relationships/hyperlink" Target="http://sask.ar/" TargetMode="External"/><Relationship Id="rId4" Type="http://schemas.openxmlformats.org/officeDocument/2006/relationships/hyperlink" Target="http://sask.ar/"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ask.ar/" TargetMode="External"/><Relationship Id="rId7" Type="http://schemas.openxmlformats.org/officeDocument/2006/relationships/hyperlink" Target="http://riga.lv/" TargetMode="External"/><Relationship Id="rId2" Type="http://schemas.openxmlformats.org/officeDocument/2006/relationships/hyperlink" Target="http://sask.ar/" TargetMode="External"/><Relationship Id="rId1" Type="http://schemas.openxmlformats.org/officeDocument/2006/relationships/hyperlink" Target="http://sask.ar/" TargetMode="External"/><Relationship Id="rId6" Type="http://schemas.openxmlformats.org/officeDocument/2006/relationships/hyperlink" Target="http://riga.lv/" TargetMode="External"/><Relationship Id="rId5" Type="http://schemas.openxmlformats.org/officeDocument/2006/relationships/hyperlink" Target="http://sask.ar/" TargetMode="External"/><Relationship Id="rId4" Type="http://schemas.openxmlformats.org/officeDocument/2006/relationships/hyperlink" Target="http://sask.ar/"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apportals.mk.gov.lv/legal_acts/3f011143-e543-424c-b47a-028ab5c2ebc9" TargetMode="External"/><Relationship Id="rId21" Type="http://schemas.openxmlformats.org/officeDocument/2006/relationships/hyperlink" Target="https://titania.saeima.lv/LIVS13/saeimalivs13.nsf/webSasaiste?OpenView&amp;restricttocategory=1555/Lp13" TargetMode="External"/><Relationship Id="rId42" Type="http://schemas.openxmlformats.org/officeDocument/2006/relationships/hyperlink" Target="http://tap.mk.gov.lv/lv/mk/tap/?pid=40490292" TargetMode="External"/><Relationship Id="rId47" Type="http://schemas.openxmlformats.org/officeDocument/2006/relationships/hyperlink" Target="http://likumi.lv/ta/id/289076" TargetMode="External"/><Relationship Id="rId63" Type="http://schemas.openxmlformats.org/officeDocument/2006/relationships/hyperlink" Target="http://likumi.lv/ta/id/289806" TargetMode="External"/><Relationship Id="rId68" Type="http://schemas.openxmlformats.org/officeDocument/2006/relationships/hyperlink" Target="http://tap.mk.gov.lv/mk/mksedes/saraksts/darbakartiba/?sede=2018-11-13" TargetMode="External"/><Relationship Id="rId84" Type="http://schemas.openxmlformats.org/officeDocument/2006/relationships/table" Target="../tables/table11.xml"/><Relationship Id="rId16" Type="http://schemas.openxmlformats.org/officeDocument/2006/relationships/hyperlink" Target="http://tap.mk.gov.lv/lv/mk/tap/?pid=40499612" TargetMode="External"/><Relationship Id="rId11" Type="http://schemas.openxmlformats.org/officeDocument/2006/relationships/hyperlink" Target="https://titania.saeima.lv/LIVS13/saeimalivs13.nsf/webSasaiste?OpenView&amp;restricttocategory=851/Lp13" TargetMode="External"/><Relationship Id="rId32" Type="http://schemas.openxmlformats.org/officeDocument/2006/relationships/hyperlink" Target="https://titania.saeima.lv/LIVS14/saeimalivs14.nsf/webSasaiste?OpenView&amp;restricttocategory=327/Lp14" TargetMode="External"/><Relationship Id="rId37" Type="http://schemas.openxmlformats.org/officeDocument/2006/relationships/hyperlink" Target="http://likumi.lv/ta/id/289808" TargetMode="External"/><Relationship Id="rId53" Type="http://schemas.openxmlformats.org/officeDocument/2006/relationships/hyperlink" Target="https://www.iub.gov.lv/sites/default/files/upload/PIL_EN.docx" TargetMode="External"/><Relationship Id="rId58" Type="http://schemas.openxmlformats.org/officeDocument/2006/relationships/hyperlink" Target="https://likumi.lv/ta/id/315854-grozijumi-ministru-kabineta-2017-gada-28-februara-noteikumos-nr-108-quotpublisko-elektronisko-iepirkumu-noteikumiquot" TargetMode="External"/><Relationship Id="rId74" Type="http://schemas.openxmlformats.org/officeDocument/2006/relationships/hyperlink" Target="https://eur-lex.europa.eu/legal-content/LV/ALL/?uri=CELEX:32019L0882" TargetMode="External"/><Relationship Id="rId79" Type="http://schemas.openxmlformats.org/officeDocument/2006/relationships/table" Target="../tables/table6.xml"/><Relationship Id="rId5" Type="http://schemas.openxmlformats.org/officeDocument/2006/relationships/hyperlink" Target="https://likumi.lv/ta/id/326072-grozijumi-sabiedrisko-pakalpojumu-sniedzeju-iepirkumu-likuma" TargetMode="External"/><Relationship Id="rId19" Type="http://schemas.openxmlformats.org/officeDocument/2006/relationships/hyperlink" Target="https://titania.saeima.lv/LIVS13/saeimalivs13.nsf/webSasaiste?OpenView&amp;restricttocategory=1548/Lp13" TargetMode="External"/><Relationship Id="rId14" Type="http://schemas.openxmlformats.org/officeDocument/2006/relationships/hyperlink" Target="https://titania.saeima.lv/LIVS13/saeimalivs13.nsf/webSasaiste?OpenView&amp;restricttocategory=1029/Lp13" TargetMode="External"/><Relationship Id="rId22" Type="http://schemas.openxmlformats.org/officeDocument/2006/relationships/hyperlink" Target="https://likumi.lv/ta/id/340548-grozijumi-publisko-iepirkumu-likuma" TargetMode="External"/><Relationship Id="rId27" Type="http://schemas.openxmlformats.org/officeDocument/2006/relationships/hyperlink" Target="https://titania.saeima.lv/LIVS14/saeimalivs14.nsf/webSasaiste?OpenView&amp;restricttocategory=310/Lp14" TargetMode="External"/><Relationship Id="rId30" Type="http://schemas.openxmlformats.org/officeDocument/2006/relationships/hyperlink" Target="https://titania.saeima.lv/LIVS14/saeimalivs14.nsf/webSasaiste?OpenView&amp;restricttocategory=325/Lp14" TargetMode="External"/><Relationship Id="rId35" Type="http://schemas.openxmlformats.org/officeDocument/2006/relationships/hyperlink" Target="https://tapportals.mk.gov.lv/legal_acts/446f94f8-91ab-4659-8a02-9ece09b54bba" TargetMode="External"/><Relationship Id="rId43" Type="http://schemas.openxmlformats.org/officeDocument/2006/relationships/hyperlink" Target="http://tap.mk.gov.lv/lv/mk/tap/?pid=40490296" TargetMode="External"/><Relationship Id="rId48" Type="http://schemas.openxmlformats.org/officeDocument/2006/relationships/hyperlink" Target="http://tap.mk.gov.lv/lv/mk/tap/?pid=40478014" TargetMode="External"/><Relationship Id="rId56" Type="http://schemas.openxmlformats.org/officeDocument/2006/relationships/hyperlink" Target="http://www.iub.gov.lv/sites/default/files/upload/Law_On_PublicxPrivate_Partnership.docx" TargetMode="External"/><Relationship Id="rId64" Type="http://schemas.openxmlformats.org/officeDocument/2006/relationships/hyperlink" Target="http://likumi.lv/ta/id/289807" TargetMode="External"/><Relationship Id="rId69" Type="http://schemas.openxmlformats.org/officeDocument/2006/relationships/hyperlink" Target="https://likumi.lv/ta/id/303048-revizijas-iestades-funkciju-nodrosinasanas-kartiba-eiropas-ekonomikas-zonas-finansu-instrumenta-un-norvegijas-finansu-instrumenta" TargetMode="External"/><Relationship Id="rId77" Type="http://schemas.openxmlformats.org/officeDocument/2006/relationships/table" Target="../tables/table4.xml"/><Relationship Id="rId8" Type="http://schemas.openxmlformats.org/officeDocument/2006/relationships/hyperlink" Target="https://likumi.lv/ta/id/331458" TargetMode="External"/><Relationship Id="rId51" Type="http://schemas.openxmlformats.org/officeDocument/2006/relationships/hyperlink" Target="http://tap.mk.gov.lv/lv/mk/tap/?pid=40478755&amp;mode=mk&amp;date=2020-02-25" TargetMode="External"/><Relationship Id="rId72" Type="http://schemas.openxmlformats.org/officeDocument/2006/relationships/hyperlink" Target="http://tap.mk.gov.lv/mk/mksedes/saraksts/darbakartiba/?sede=2018-05-15" TargetMode="External"/><Relationship Id="rId80" Type="http://schemas.openxmlformats.org/officeDocument/2006/relationships/table" Target="../tables/table7.xml"/><Relationship Id="rId85" Type="http://schemas.openxmlformats.org/officeDocument/2006/relationships/table" Target="../tables/table12.xml"/><Relationship Id="rId3" Type="http://schemas.openxmlformats.org/officeDocument/2006/relationships/hyperlink" Target="http://tap.mk.gov.lv/lv/mk/tap/?pid=40487868&amp;mode=mk&amp;date=2021-01-14" TargetMode="External"/><Relationship Id="rId12" Type="http://schemas.openxmlformats.org/officeDocument/2006/relationships/hyperlink" Target="https://likumi.lv/ta/id/330777" TargetMode="External"/><Relationship Id="rId17" Type="http://schemas.openxmlformats.org/officeDocument/2006/relationships/hyperlink" Target="https://titania.saeima.lv/LIVS13/saeimalivs13.nsf/webSasaiste?OpenView&amp;restricttocategory=1015/Lp13" TargetMode="External"/><Relationship Id="rId25" Type="http://schemas.openxmlformats.org/officeDocument/2006/relationships/hyperlink" Target="https://likumi.lv/ta/id/340547" TargetMode="External"/><Relationship Id="rId33" Type="http://schemas.openxmlformats.org/officeDocument/2006/relationships/hyperlink" Target="https://tapportals.mk.gov.lv/legal_acts/6c10c312-6a2c-40b9-ac19-1da45477ab01" TargetMode="External"/><Relationship Id="rId38" Type="http://schemas.openxmlformats.org/officeDocument/2006/relationships/hyperlink" Target="http://tap.mk.gov.lv/lv/mk/tap/?pid=40490294" TargetMode="External"/><Relationship Id="rId46" Type="http://schemas.openxmlformats.org/officeDocument/2006/relationships/hyperlink" Target="http://tap.mk.gov.lv/lv/mk/tap/?pid=40488448" TargetMode="External"/><Relationship Id="rId59" Type="http://schemas.openxmlformats.org/officeDocument/2006/relationships/hyperlink" Target="http://tap.mk.gov.lv/lv/mk/tap/?pid=40483008" TargetMode="External"/><Relationship Id="rId67" Type="http://schemas.openxmlformats.org/officeDocument/2006/relationships/hyperlink" Target="https://likumi.lv/ta/jaunakie/stajas-speka/2018/07/12/" TargetMode="External"/><Relationship Id="rId20" Type="http://schemas.openxmlformats.org/officeDocument/2006/relationships/hyperlink" Target="https://tapportals.mk.gov.lv/legal_acts/ba9133ee-a09d-424e-9a85-1e49f859bfc9" TargetMode="External"/><Relationship Id="rId41" Type="http://schemas.openxmlformats.org/officeDocument/2006/relationships/hyperlink" Target="http://tap.mk.gov.lv/lv/mk/tap/?pid=40490293" TargetMode="External"/><Relationship Id="rId54" Type="http://schemas.openxmlformats.org/officeDocument/2006/relationships/hyperlink" Target="http://www.iub.gov.lv/sites/default/files/upload/Public_Procurement_Law.docx" TargetMode="External"/><Relationship Id="rId62" Type="http://schemas.openxmlformats.org/officeDocument/2006/relationships/hyperlink" Target="http://likumi.lv/ta/id/289081" TargetMode="External"/><Relationship Id="rId70" Type="http://schemas.openxmlformats.org/officeDocument/2006/relationships/hyperlink" Target="http://tap.mk.gov.lv/mk/mksedes/saraksts/darbakartiba/?sede=2017-06-06" TargetMode="External"/><Relationship Id="rId75" Type="http://schemas.openxmlformats.org/officeDocument/2006/relationships/table" Target="../tables/table2.xml"/><Relationship Id="rId83" Type="http://schemas.openxmlformats.org/officeDocument/2006/relationships/table" Target="../tables/table10.xml"/><Relationship Id="rId1" Type="http://schemas.openxmlformats.org/officeDocument/2006/relationships/hyperlink" Target="https://titania.saeima.lv/LIVS13/saeimalivs13.nsf/webSasaiste?OpenView&amp;restricttocategory=903/Lp13" TargetMode="External"/><Relationship Id="rId6" Type="http://schemas.openxmlformats.org/officeDocument/2006/relationships/hyperlink" Target="https://likumi.lv/ta/id/331456" TargetMode="External"/><Relationship Id="rId15" Type="http://schemas.openxmlformats.org/officeDocument/2006/relationships/hyperlink" Target="https://likumi.lv/ta/id/332426" TargetMode="External"/><Relationship Id="rId23" Type="http://schemas.openxmlformats.org/officeDocument/2006/relationships/hyperlink" Target="https://tapportals.mk.gov.lv/legal_acts/75477682-bdb4-4dd9-80bb-a09aca54770d" TargetMode="External"/><Relationship Id="rId28" Type="http://schemas.openxmlformats.org/officeDocument/2006/relationships/hyperlink" Target="https://titania.saeima.lv/LIVS14/saeimalivs14.nsf/webSasaiste?OpenView&amp;restricttocategory=324/Lp14" TargetMode="External"/><Relationship Id="rId36" Type="http://schemas.openxmlformats.org/officeDocument/2006/relationships/hyperlink" Target="http://likumi.lv/ta/id/289086" TargetMode="External"/><Relationship Id="rId49" Type="http://schemas.openxmlformats.org/officeDocument/2006/relationships/hyperlink" Target="http://tap.mk.gov.lv/mk/mksedes/saraksts/darbakartiba/?sede=2018-11-13" TargetMode="External"/><Relationship Id="rId57" Type="http://schemas.openxmlformats.org/officeDocument/2006/relationships/hyperlink" Target="http://tap.mk.gov.lv/mk/mksedes/saraksts/darbakartiba/?sede=2018-12-18" TargetMode="External"/><Relationship Id="rId10" Type="http://schemas.openxmlformats.org/officeDocument/2006/relationships/hyperlink" Target="https://likumi.lv/ta/id/331466" TargetMode="External"/><Relationship Id="rId31" Type="http://schemas.openxmlformats.org/officeDocument/2006/relationships/hyperlink" Target="https://tapportals.mk.gov.lv/legal_acts/c1855ee5-f017-4812-80a9-5874dcd02f89" TargetMode="External"/><Relationship Id="rId44" Type="http://schemas.openxmlformats.org/officeDocument/2006/relationships/hyperlink" Target="http://likumi.lv/ta/id/289088" TargetMode="External"/><Relationship Id="rId52" Type="http://schemas.openxmlformats.org/officeDocument/2006/relationships/hyperlink" Target="http://tap.mk.gov.lv/lv/mk/tap/?pid=40479571" TargetMode="External"/><Relationship Id="rId60" Type="http://schemas.openxmlformats.org/officeDocument/2006/relationships/hyperlink" Target="https://likumi.lv/ta/id/320894" TargetMode="External"/><Relationship Id="rId65" Type="http://schemas.openxmlformats.org/officeDocument/2006/relationships/hyperlink" Target="http://likumi.lv/ta/id/289082" TargetMode="External"/><Relationship Id="rId73" Type="http://schemas.openxmlformats.org/officeDocument/2006/relationships/hyperlink" Target="http://tap.mk.gov.lv/mk/mksedes/saraksts/darbakartiba/?sede=2019-11-26" TargetMode="External"/><Relationship Id="rId78" Type="http://schemas.openxmlformats.org/officeDocument/2006/relationships/table" Target="../tables/table5.xml"/><Relationship Id="rId81" Type="http://schemas.openxmlformats.org/officeDocument/2006/relationships/table" Target="../tables/table8.xml"/><Relationship Id="rId86" Type="http://schemas.openxmlformats.org/officeDocument/2006/relationships/table" Target="../tables/table13.xml"/><Relationship Id="rId4" Type="http://schemas.openxmlformats.org/officeDocument/2006/relationships/hyperlink" Target="https://titania.saeima.lv/LIVS13/saeimalivs13.nsf/webSasaiste?OpenView&amp;restricttocategory=902/Lp13" TargetMode="External"/><Relationship Id="rId9" Type="http://schemas.openxmlformats.org/officeDocument/2006/relationships/hyperlink" Target="https://likumi.lv/ta/id/331455" TargetMode="External"/><Relationship Id="rId13" Type="http://schemas.openxmlformats.org/officeDocument/2006/relationships/hyperlink" Target="http://tap.mk.gov.lv/lv/mk/tap/?pid=40488971" TargetMode="External"/><Relationship Id="rId18" Type="http://schemas.openxmlformats.org/officeDocument/2006/relationships/hyperlink" Target="https://likumi.lv/ta/id/332432" TargetMode="External"/><Relationship Id="rId39" Type="http://schemas.openxmlformats.org/officeDocument/2006/relationships/hyperlink" Target="http://tap.mk.gov.lv/lv/mk/tap/?pid=40490295" TargetMode="External"/><Relationship Id="rId34" Type="http://schemas.openxmlformats.org/officeDocument/2006/relationships/hyperlink" Target="https://titania.saeima.lv/LIVS14/saeimalivs14.nsf/webSasaiste?OpenView&amp;restricttocategory=326/Lp14" TargetMode="External"/><Relationship Id="rId50" Type="http://schemas.openxmlformats.org/officeDocument/2006/relationships/hyperlink" Target="http://tap.mk.gov.lv/lv/mk/tap/?pid=40489792" TargetMode="External"/><Relationship Id="rId55" Type="http://schemas.openxmlformats.org/officeDocument/2006/relationships/hyperlink" Target="https://www.iub.gov.lv/sites/default/files/upload/ADJIL_tekst__Iztulkots_EN_15.09.2015._0.docx" TargetMode="External"/><Relationship Id="rId76" Type="http://schemas.openxmlformats.org/officeDocument/2006/relationships/table" Target="../tables/table3.xml"/><Relationship Id="rId7" Type="http://schemas.openxmlformats.org/officeDocument/2006/relationships/hyperlink" Target="https://likumi.lv/ta/id/331464" TargetMode="External"/><Relationship Id="rId71" Type="http://schemas.openxmlformats.org/officeDocument/2006/relationships/hyperlink" Target="http://tap.mk.gov.lv/mk/vsssanaksmes/saraksts/darbakartiba/?sede=2018-04-05" TargetMode="External"/><Relationship Id="rId2" Type="http://schemas.openxmlformats.org/officeDocument/2006/relationships/hyperlink" Target="https://likumi.lv/ta/id/326070-grozijumi-publisko-iepirkumu-likuma" TargetMode="External"/><Relationship Id="rId29" Type="http://schemas.openxmlformats.org/officeDocument/2006/relationships/hyperlink" Target="https://tapportals.mk.gov.lv/legal_acts/610c0395-b552-46d4-af41-ecdf4b8b7f28" TargetMode="External"/><Relationship Id="rId24" Type="http://schemas.openxmlformats.org/officeDocument/2006/relationships/hyperlink" Target="https://titania.saeima.lv/LIVS13/saeimalivs13.nsf/webSasaiste?OpenView&amp;restricttocategory=1556/Lp13" TargetMode="External"/><Relationship Id="rId40" Type="http://schemas.openxmlformats.org/officeDocument/2006/relationships/hyperlink" Target="http://tap.mk.gov.lv/lv/mk/tap/?pid=40495916" TargetMode="External"/><Relationship Id="rId45" Type="http://schemas.openxmlformats.org/officeDocument/2006/relationships/hyperlink" Target="http://tap.mk.gov.lv/lv/mk/tap/?pid=40488973VSS-528" TargetMode="External"/><Relationship Id="rId66" Type="http://schemas.openxmlformats.org/officeDocument/2006/relationships/hyperlink" Target="http://tap.mk.gov.lv/mk/mksedes/saraksts/darbakartiba/?sede=2018-10-09" TargetMode="External"/><Relationship Id="rId61" Type="http://schemas.openxmlformats.org/officeDocument/2006/relationships/hyperlink" Target="http://likumi.lv/ta/id/289089" TargetMode="External"/><Relationship Id="rId82" Type="http://schemas.openxmlformats.org/officeDocument/2006/relationships/table" Target="../tables/table9.xml"/></Relationships>
</file>

<file path=xl/worksheets/_rels/sheet30.xml.rels><?xml version="1.0" encoding="UTF-8" standalone="yes"?>
<Relationships xmlns="http://schemas.openxmlformats.org/package/2006/relationships"><Relationship Id="rId8" Type="http://schemas.openxmlformats.org/officeDocument/2006/relationships/hyperlink" Target="http://sask.ar/" TargetMode="External"/><Relationship Id="rId3" Type="http://schemas.openxmlformats.org/officeDocument/2006/relationships/hyperlink" Target="https://fmlv-my.sharepoint.com/:x:/g/personal/inese_brokane-zarane_fm_gov_lv/EfNas8Y7k8pMgZL30hnuj-kBfXbZgOUYOtaw16_DYK0q6w?e=Wt4KnB" TargetMode="External"/><Relationship Id="rId7" Type="http://schemas.openxmlformats.org/officeDocument/2006/relationships/hyperlink" Target="http://sask.ar/" TargetMode="External"/><Relationship Id="rId2" Type="http://schemas.openxmlformats.org/officeDocument/2006/relationships/hyperlink" Target="https://fmlv-my.sharepoint.com/:x:/g/personal/inese_brokane-zarane_fm_gov_lv/ETVPvQs7Gs5Ft_UNvVvhbPIBDbzCcW6JnfJsLnMV-778Pw?e=ZjM5Zb" TargetMode="External"/><Relationship Id="rId1" Type="http://schemas.openxmlformats.org/officeDocument/2006/relationships/hyperlink" Target="http://sask.ar/" TargetMode="External"/><Relationship Id="rId6" Type="http://schemas.openxmlformats.org/officeDocument/2006/relationships/hyperlink" Target="http://sask.ar/" TargetMode="External"/><Relationship Id="rId5" Type="http://schemas.openxmlformats.org/officeDocument/2006/relationships/hyperlink" Target="http://sask.ar/" TargetMode="External"/><Relationship Id="rId4" Type="http://schemas.openxmlformats.org/officeDocument/2006/relationships/hyperlink" Target="https://fmlv-my.sharepoint.com/:x:/g/personal/inese_brokane-zarane_fm_gov_lv/EfNas8Y7k8pMgZL30hnuj-kBfXbZgOUYOtaw16_DYK0q6w?e=Wt4KnB" TargetMode="External"/><Relationship Id="rId9" Type="http://schemas.openxmlformats.org/officeDocument/2006/relationships/hyperlink" Target="http://nos.a.s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vktap.mk.gov.lv/legal_acts/headers/5ede348a-1c08-43af-a118-d1468eb458b1" TargetMode="External"/><Relationship Id="rId2" Type="http://schemas.openxmlformats.org/officeDocument/2006/relationships/hyperlink" Target="https://vktap.mk.gov.lv/" TargetMode="External"/><Relationship Id="rId1" Type="http://schemas.openxmlformats.org/officeDocument/2006/relationships/hyperlink" Target="https://tapportals.mk.gov.lv/"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wordart.com/create" TargetMode="External"/><Relationship Id="rId18" Type="http://schemas.openxmlformats.org/officeDocument/2006/relationships/hyperlink" Target="https://ec.europa.eu/regional_policy/en/information/logos_downloadcenter/" TargetMode="External"/><Relationship Id="rId26" Type="http://schemas.openxmlformats.org/officeDocument/2006/relationships/hyperlink" Target="https://www.iub.gov.lv/sites/default/files/upload/Skaidrojums_kriterija_maina_20180321.pdf" TargetMode="External"/><Relationship Id="rId39" Type="http://schemas.openxmlformats.org/officeDocument/2006/relationships/hyperlink" Target="https://www.iub.gov.lv/sites/default/files/upload/skaidrojums_PIL_2pielik_20180910.pdf" TargetMode="External"/><Relationship Id="rId21" Type="http://schemas.openxmlformats.org/officeDocument/2006/relationships/hyperlink" Target="https://www.iub.gov.lv/sites/default/files/upload/skaidrojums_Biezak_konstat_kludas_20180212.pdf" TargetMode="External"/><Relationship Id="rId34" Type="http://schemas.openxmlformats.org/officeDocument/2006/relationships/hyperlink" Target="https://www.iub.gov.lv/sites/default/files/upload/Skaidrojums_sankcijas_iepirkumos_20180712.pdf" TargetMode="External"/><Relationship Id="rId42" Type="http://schemas.openxmlformats.org/officeDocument/2006/relationships/hyperlink" Target="https://www.iub.gov.lv/sites/default/files/upload/20181018_skaidrojums_PIL_arzona_pr.pdf" TargetMode="External"/><Relationship Id="rId47" Type="http://schemas.openxmlformats.org/officeDocument/2006/relationships/hyperlink" Target="https://www.iub.gov.lv/lv/node/776" TargetMode="External"/><Relationship Id="rId50" Type="http://schemas.openxmlformats.org/officeDocument/2006/relationships/hyperlink" Target="https://docs.google.com/forms/d/e/1FAIpQLSdtkaD-GLqaFSghUajFsGrlGR_47C4yNAhAVYG8YavH0B37Eg/viewform" TargetMode="External"/><Relationship Id="rId55" Type="http://schemas.openxmlformats.org/officeDocument/2006/relationships/hyperlink" Target="http://www.oecd.org/governance/ethics/Roadmap-Procurement-Capacity-Strategy.pdf" TargetMode="External"/><Relationship Id="rId7" Type="http://schemas.openxmlformats.org/officeDocument/2006/relationships/hyperlink" Target="http://www.delfi.lv/bizness/tavas-naudas-energija/16-bezmaksas-it-riki-iesacejiem-uznemejdarbiba.d?id=48951241" TargetMode="External"/><Relationship Id="rId2" Type="http://schemas.openxmlformats.org/officeDocument/2006/relationships/hyperlink" Target="https://hatchful.shopify.com/onboarding/select-logo." TargetMode="External"/><Relationship Id="rId16" Type="http://schemas.openxmlformats.org/officeDocument/2006/relationships/hyperlink" Target="https://venngage.com/" TargetMode="External"/><Relationship Id="rId29" Type="http://schemas.openxmlformats.org/officeDocument/2006/relationships/hyperlink" Target="https://www.iub.gov.lv/sites/default/files/upload/skaidrojums_elektronisks_piedavajuma_nodrosinajums_20180417.pdf" TargetMode="External"/><Relationship Id="rId11" Type="http://schemas.openxmlformats.org/officeDocument/2006/relationships/hyperlink" Target="https://www.pexels.com/" TargetMode="External"/><Relationship Id="rId24" Type="http://schemas.openxmlformats.org/officeDocument/2006/relationships/hyperlink" Target="https://www.iub.gov.lv/sites/default/files/upload/Skaidrojums_EIS_darbiba_20180212.pdf" TargetMode="External"/><Relationship Id="rId32" Type="http://schemas.openxmlformats.org/officeDocument/2006/relationships/hyperlink" Target="https://www.iub.gov.lv/sites/default/files/upload/skaidrojums_nodoklu_neesibas_apliecinasanap_20180601.pdf" TargetMode="External"/><Relationship Id="rId37" Type="http://schemas.openxmlformats.org/officeDocument/2006/relationships/hyperlink" Target="https://www.iub.gov.lv/sites/default/files/upload/Skaidrojums_EIS_darbiba_20180807.pdf" TargetMode="External"/><Relationship Id="rId40" Type="http://schemas.openxmlformats.org/officeDocument/2006/relationships/hyperlink" Target="https://www.iub.gov.lv/sites/default/files/upload/skaidrojums_ESPD_20170725.pdf" TargetMode="External"/><Relationship Id="rId45" Type="http://schemas.openxmlformats.org/officeDocument/2006/relationships/hyperlink" Target="https://www.iub.gov.lv/sites/default/files/upload/skaidrojums_pirceja_profils_20181113.pdf" TargetMode="External"/><Relationship Id="rId53" Type="http://schemas.openxmlformats.org/officeDocument/2006/relationships/hyperlink" Target="https://ec.europa.eu/info/policies/public-procurement/support-tools-public-buyers/professionalisation-public-buyers_en" TargetMode="External"/><Relationship Id="rId58" Type="http://schemas.openxmlformats.org/officeDocument/2006/relationships/hyperlink" Target="https://www.iub.gov.lv/lv/jaunums/atgadinam-par-subsidiju-regula-paredzeto" TargetMode="External"/><Relationship Id="rId5" Type="http://schemas.openxmlformats.org/officeDocument/2006/relationships/hyperlink" Target="https://ec.europa.eu/internal_market/scoreboard/performance_per_policy_area/public_procurement/index_en.htm" TargetMode="External"/><Relationship Id="rId19" Type="http://schemas.openxmlformats.org/officeDocument/2006/relationships/hyperlink" Target="http://draw.io/" TargetMode="External"/><Relationship Id="rId4" Type="http://schemas.openxmlformats.org/officeDocument/2006/relationships/hyperlink" Target="https://www.youtube.com/playlist?list=PLxxK65h4EFyeCYQ2Tv_mE1HCeaMU9pxUV" TargetMode="External"/><Relationship Id="rId9" Type="http://schemas.openxmlformats.org/officeDocument/2006/relationships/hyperlink" Target="https://piktochart.com/" TargetMode="External"/><Relationship Id="rId14" Type="http://schemas.openxmlformats.org/officeDocument/2006/relationships/hyperlink" Target="https://unsplash.com/" TargetMode="External"/><Relationship Id="rId22" Type="http://schemas.openxmlformats.org/officeDocument/2006/relationships/hyperlink" Target="https://www.iub.gov.lv/sites/default/files/upload/skaidrojums_Biezak_konstat_kludas_20180212.pdf" TargetMode="External"/><Relationship Id="rId27" Type="http://schemas.openxmlformats.org/officeDocument/2006/relationships/hyperlink" Target="https://www.iub.gov.lv/sites/default/files/upload/skaidrojums_Nodoklu_paradi_p_20180329.pdf" TargetMode="External"/><Relationship Id="rId30" Type="http://schemas.openxmlformats.org/officeDocument/2006/relationships/hyperlink" Target="https://www.iub.gov.lv/sites/default/files/upload/Skaidrojums_PIL2pielik_pak_20180515.pdf" TargetMode="External"/><Relationship Id="rId35" Type="http://schemas.openxmlformats.org/officeDocument/2006/relationships/hyperlink" Target="https://www.iub.gov.lv/sites/default/files/upload/vadlinijas_centralizetie_iepirkumi_20180724.pdf" TargetMode="External"/><Relationship Id="rId43" Type="http://schemas.openxmlformats.org/officeDocument/2006/relationships/hyperlink" Target="https://www.iub.gov.lv/sites/default/files/upload/skaidrojums_pretendenta%20piedavata_ligumcena_20181029.pdf" TargetMode="External"/><Relationship Id="rId48" Type="http://schemas.openxmlformats.org/officeDocument/2006/relationships/hyperlink" Target="https://www.iub.gov.lv/lv/node/1065" TargetMode="External"/><Relationship Id="rId56" Type="http://schemas.openxmlformats.org/officeDocument/2006/relationships/hyperlink" Target="http://www.oecd.org/gov/public-procurement/recommendation/" TargetMode="External"/><Relationship Id="rId8" Type="http://schemas.openxmlformats.org/officeDocument/2006/relationships/hyperlink" Target="https://ec.europa.eu/regional_policy/en/information/logos_downloadcenter/" TargetMode="External"/><Relationship Id="rId51" Type="http://schemas.openxmlformats.org/officeDocument/2006/relationships/hyperlink" Target="https://docs.google.com/forms/d/e/1FAIpQLSfl6QNiL5_1dsEdxgrEt12E1KkTOh4q0oS5XTlaGriQ-v4kTQ/viewform" TargetMode="External"/><Relationship Id="rId3" Type="http://schemas.openxmlformats.org/officeDocument/2006/relationships/hyperlink" Target="http://draw.io/" TargetMode="External"/><Relationship Id="rId12" Type="http://schemas.openxmlformats.org/officeDocument/2006/relationships/hyperlink" Target="https://www.typeform.com/product/" TargetMode="External"/><Relationship Id="rId17" Type="http://schemas.openxmlformats.org/officeDocument/2006/relationships/hyperlink" Target="https://www.the-qrcode-generator.com/" TargetMode="External"/><Relationship Id="rId25" Type="http://schemas.openxmlformats.org/officeDocument/2006/relationships/hyperlink" Target="https://www.iub.gov.lv/sites/default/files/upload/Vadlinijas_NDA_no_NS_IUB_2018.pdf" TargetMode="External"/><Relationship Id="rId33" Type="http://schemas.openxmlformats.org/officeDocument/2006/relationships/hyperlink" Target="https://www.iub.gov.lv/sites/default/files/upload/skaidrojums_arkartas_apstakli_20180625.pdf" TargetMode="External"/><Relationship Id="rId38" Type="http://schemas.openxmlformats.org/officeDocument/2006/relationships/hyperlink" Target="https://www.iub.gov.lv/sites/default/files/07.09.18_Biezak_konstat_kludas%202018_gala_m-lapai.pdf" TargetMode="External"/><Relationship Id="rId46" Type="http://schemas.openxmlformats.org/officeDocument/2006/relationships/hyperlink" Target="https://www.iub.gov.lv/sites/default/files/upload/skaidrojums_PircejaProfils_05122018.png" TargetMode="External"/><Relationship Id="rId59" Type="http://schemas.openxmlformats.org/officeDocument/2006/relationships/hyperlink" Target="https://www.iub.gov.lv/lv/aktuali-iub-timeklvietne_2024janv" TargetMode="External"/><Relationship Id="rId20" Type="http://schemas.openxmlformats.org/officeDocument/2006/relationships/hyperlink" Target="https://www.iub.gov.lv/sites/default/files/upload/skaidorjums_EIS_20180112.png" TargetMode="External"/><Relationship Id="rId41" Type="http://schemas.openxmlformats.org/officeDocument/2006/relationships/hyperlink" Target="https://www.iub.gov.lv/sites/default/files/upload/skaidrojums_ESPD_20170725.pdf" TargetMode="External"/><Relationship Id="rId54" Type="http://schemas.openxmlformats.org/officeDocument/2006/relationships/hyperlink" Target="https://ec.europa.eu/regional_policy/en/policy/how/improving-investment/public-procurement/e-library/" TargetMode="External"/><Relationship Id="rId1" Type="http://schemas.openxmlformats.org/officeDocument/2006/relationships/hyperlink" Target="https://www.canva.com/" TargetMode="External"/><Relationship Id="rId6" Type="http://schemas.openxmlformats.org/officeDocument/2006/relationships/hyperlink" Target="https://www.lucidchart.com/" TargetMode="External"/><Relationship Id="rId15" Type="http://schemas.openxmlformats.org/officeDocument/2006/relationships/hyperlink" Target="https://ec.europa.eu/eusurvey" TargetMode="External"/><Relationship Id="rId23" Type="http://schemas.openxmlformats.org/officeDocument/2006/relationships/hyperlink" Target="https://www.iub.gov.lv/sites/default/files/upload/Skaidrojums_EIS_darbiba_20180212.pdf" TargetMode="External"/><Relationship Id="rId28" Type="http://schemas.openxmlformats.org/officeDocument/2006/relationships/hyperlink" Target="https://www.iub.gov.lv/sites/default/files/upload/skaidrojums_elektronisks_piedavajuma_nodrosinajums_20180417.pdf" TargetMode="External"/><Relationship Id="rId36" Type="http://schemas.openxmlformats.org/officeDocument/2006/relationships/hyperlink" Target="https://www.iub.gov.lv/sites/default/files/upload/Skaidrojums_EIS_darbiba_20180212.pdf" TargetMode="External"/><Relationship Id="rId49" Type="http://schemas.openxmlformats.org/officeDocument/2006/relationships/hyperlink" Target="https://www.iub.gov.lv/lv/node/1063" TargetMode="External"/><Relationship Id="rId57" Type="http://schemas.openxmlformats.org/officeDocument/2006/relationships/hyperlink" Target="https://www.canva.com/design/DADZh9B-PwI/QvW7tSv1JzKn8zsasjNlNg/edit" TargetMode="External"/><Relationship Id="rId10" Type="http://schemas.openxmlformats.org/officeDocument/2006/relationships/hyperlink" Target="https://spark.adobe.com/" TargetMode="External"/><Relationship Id="rId31" Type="http://schemas.openxmlformats.org/officeDocument/2006/relationships/hyperlink" Target="https://www.iub.gov.lv/sites/default/files/upload/skaidrojums_izslnosac_arzonap_20180531.pdf" TargetMode="External"/><Relationship Id="rId44" Type="http://schemas.openxmlformats.org/officeDocument/2006/relationships/hyperlink" Target="https://www.iub.gov.lv/sites/default/files/upload/skaidrojums_PIL_termini_pap_20181105.pdf" TargetMode="External"/><Relationship Id="rId52" Type="http://schemas.openxmlformats.org/officeDocument/2006/relationships/hyperlink" Target="https://docs.google.com/forms/d/e/1FAIpQLSfDBTqjCa2r9e4i1J1i0OoppSHPB1Q9FTJxVAouceRzl8BCeA/viewfor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rezekneszinas.lv/lv/Bizness/1/12692/Online-seminars-%E2%80%9CGodiga-uznemejdarbiba%E2%80%9D" TargetMode="External"/><Relationship Id="rId2" Type="http://schemas.openxmlformats.org/officeDocument/2006/relationships/hyperlink" Target="http://sask.ar/" TargetMode="External"/><Relationship Id="rId1" Type="http://schemas.openxmlformats.org/officeDocument/2006/relationships/hyperlink" Target="https://www.eis.gov.lv/EKEIS/Supplier/Procurement/50016" TargetMode="External"/><Relationship Id="rId6" Type="http://schemas.openxmlformats.org/officeDocument/2006/relationships/hyperlink" Target="https://www.eis.gov.lv/EKEIS/Supplier/Procurement/62794" TargetMode="External"/><Relationship Id="rId5" Type="http://schemas.openxmlformats.org/officeDocument/2006/relationships/hyperlink" Target="http://9monum.lv/" TargetMode="External"/><Relationship Id="rId4" Type="http://schemas.openxmlformats.org/officeDocument/2006/relationships/hyperlink" Target="http://business.gov.lv/"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3.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3.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F445"/>
  <sheetViews>
    <sheetView tabSelected="1" zoomScale="96" zoomScaleNormal="96" workbookViewId="0">
      <pane ySplit="1" topLeftCell="A2" activePane="bottomLeft" state="frozen"/>
      <selection pane="bottomLeft" activeCell="H3" sqref="H3"/>
    </sheetView>
  </sheetViews>
  <sheetFormatPr defaultColWidth="11.1796875" defaultRowHeight="11.4"/>
  <cols>
    <col min="1" max="1" width="8.6328125" style="2334" bestFit="1" customWidth="1"/>
    <col min="2" max="2" width="10.453125" style="2334" bestFit="1" customWidth="1"/>
    <col min="3" max="3" width="15.90625" style="2322" customWidth="1"/>
    <col min="4" max="4" width="31.36328125" style="2322" customWidth="1"/>
    <col min="5" max="5" width="97.1796875" style="2321" customWidth="1"/>
    <col min="6" max="6" width="11.6328125" style="2332" customWidth="1"/>
    <col min="7" max="16384" width="11.1796875" style="2466"/>
  </cols>
  <sheetData>
    <row r="1" spans="1:6" ht="39" customHeight="1">
      <c r="A1" s="2325" t="s">
        <v>0</v>
      </c>
      <c r="B1" s="2325" t="s">
        <v>1</v>
      </c>
      <c r="C1" s="2325" t="s">
        <v>2</v>
      </c>
      <c r="D1" s="2325" t="s">
        <v>3</v>
      </c>
      <c r="E1" s="2325" t="s">
        <v>4</v>
      </c>
      <c r="F1" s="2325" t="s">
        <v>5</v>
      </c>
    </row>
    <row r="2" spans="1:6" s="2467" customFormat="1" ht="91.8" thickBot="1">
      <c r="A2" s="2317" t="s">
        <v>19590</v>
      </c>
      <c r="B2" s="2318" t="s">
        <v>19591</v>
      </c>
      <c r="C2" s="2318" t="s">
        <v>19592</v>
      </c>
      <c r="D2" s="2318" t="s">
        <v>19593</v>
      </c>
      <c r="E2" s="2319" t="s">
        <v>19594</v>
      </c>
      <c r="F2" s="2326" t="s">
        <v>19595</v>
      </c>
    </row>
    <row r="3" spans="1:6" s="2467" customFormat="1" ht="137.4" thickBot="1">
      <c r="A3" s="2335" t="s">
        <v>19596</v>
      </c>
      <c r="B3" s="2335" t="s">
        <v>19597</v>
      </c>
      <c r="C3" s="2335" t="s">
        <v>19598</v>
      </c>
      <c r="D3" s="2335" t="s">
        <v>19599</v>
      </c>
      <c r="E3" s="2336" t="s">
        <v>19600</v>
      </c>
      <c r="F3" s="2464" t="s">
        <v>19601</v>
      </c>
    </row>
    <row r="4" spans="1:6" s="2467" customFormat="1" ht="103.2" thickBot="1">
      <c r="A4" s="2317" t="s">
        <v>19602</v>
      </c>
      <c r="B4" s="2318" t="s">
        <v>19603</v>
      </c>
      <c r="C4" s="2318" t="s">
        <v>19604</v>
      </c>
      <c r="D4" s="2318" t="s">
        <v>19605</v>
      </c>
      <c r="E4" s="2319" t="s">
        <v>19606</v>
      </c>
      <c r="F4" s="2326" t="s">
        <v>19607</v>
      </c>
    </row>
    <row r="5" spans="1:6" s="2465" customFormat="1" ht="103.2" thickBot="1">
      <c r="A5" s="2335" t="s">
        <v>19579</v>
      </c>
      <c r="B5" s="2335" t="s">
        <v>19580</v>
      </c>
      <c r="C5" s="2335" t="s">
        <v>19581</v>
      </c>
      <c r="D5" s="2335" t="s">
        <v>19582</v>
      </c>
      <c r="E5" s="2336" t="s">
        <v>19583</v>
      </c>
      <c r="F5" s="2464" t="s">
        <v>19584</v>
      </c>
    </row>
    <row r="6" spans="1:6" s="2465" customFormat="1" ht="217.2" thickBot="1">
      <c r="A6" s="2317" t="s">
        <v>19585</v>
      </c>
      <c r="B6" s="2318" t="s">
        <v>19586</v>
      </c>
      <c r="C6" s="2318" t="s">
        <v>19587</v>
      </c>
      <c r="D6" s="2318" t="s">
        <v>19588</v>
      </c>
      <c r="E6" s="2319" t="s">
        <v>19608</v>
      </c>
      <c r="F6" s="2326" t="s">
        <v>19589</v>
      </c>
    </row>
    <row r="7" spans="1:6" s="2465" customFormat="1" ht="148.80000000000001" thickBot="1">
      <c r="A7" s="2335" t="s">
        <v>19573</v>
      </c>
      <c r="B7" s="2335" t="s">
        <v>19574</v>
      </c>
      <c r="C7" s="2335" t="s">
        <v>19575</v>
      </c>
      <c r="D7" s="2335" t="s">
        <v>19576</v>
      </c>
      <c r="E7" s="2336" t="s">
        <v>19577</v>
      </c>
      <c r="F7" s="2464" t="s">
        <v>19578</v>
      </c>
    </row>
    <row r="8" spans="1:6" ht="159.6">
      <c r="A8" s="2317">
        <v>46044</v>
      </c>
      <c r="B8" s="2318" t="s">
        <v>6</v>
      </c>
      <c r="C8" s="2318" t="s">
        <v>7</v>
      </c>
      <c r="D8" s="2318" t="s">
        <v>8</v>
      </c>
      <c r="E8" s="2319" t="s">
        <v>9</v>
      </c>
      <c r="F8" s="2326" t="s">
        <v>10</v>
      </c>
    </row>
    <row r="9" spans="1:6" ht="364.8">
      <c r="A9" s="2317">
        <v>46044</v>
      </c>
      <c r="B9" s="2318" t="s">
        <v>11</v>
      </c>
      <c r="C9" s="2318" t="s">
        <v>12</v>
      </c>
      <c r="D9" s="2318" t="s">
        <v>13</v>
      </c>
      <c r="E9" s="2319" t="s">
        <v>14</v>
      </c>
      <c r="F9" s="2326" t="s">
        <v>15</v>
      </c>
    </row>
    <row r="10" spans="1:6" ht="159.6">
      <c r="A10" s="2317">
        <v>46037</v>
      </c>
      <c r="B10" s="2318" t="s">
        <v>16</v>
      </c>
      <c r="C10" s="2318" t="s">
        <v>17</v>
      </c>
      <c r="D10" s="2318" t="s">
        <v>18</v>
      </c>
      <c r="E10" s="2319" t="s">
        <v>19</v>
      </c>
      <c r="F10" s="2326" t="s">
        <v>20</v>
      </c>
    </row>
    <row r="11" spans="1:6" ht="353.4">
      <c r="A11" s="2317">
        <v>46009</v>
      </c>
      <c r="B11" s="2318" t="s">
        <v>21</v>
      </c>
      <c r="C11" s="2318" t="s">
        <v>22</v>
      </c>
      <c r="D11" s="2318" t="s">
        <v>23</v>
      </c>
      <c r="E11" s="2319" t="s">
        <v>24</v>
      </c>
      <c r="F11" s="2326" t="s">
        <v>25</v>
      </c>
    </row>
    <row r="12" spans="1:6" ht="79.8">
      <c r="A12" s="2317">
        <v>45931</v>
      </c>
      <c r="B12" s="2318" t="s">
        <v>26</v>
      </c>
      <c r="C12" s="2318" t="s">
        <v>27</v>
      </c>
      <c r="D12" s="2318" t="s">
        <v>28</v>
      </c>
      <c r="E12" s="2319" t="s">
        <v>29</v>
      </c>
      <c r="F12" s="2326" t="s">
        <v>30</v>
      </c>
    </row>
    <row r="13" spans="1:6" ht="102.6">
      <c r="A13" s="2317">
        <v>45943</v>
      </c>
      <c r="B13" s="2318" t="s">
        <v>31</v>
      </c>
      <c r="C13" s="2318" t="s">
        <v>32</v>
      </c>
      <c r="D13" s="2318" t="s">
        <v>33</v>
      </c>
      <c r="E13" s="2319" t="s">
        <v>34</v>
      </c>
      <c r="F13" s="2326" t="s">
        <v>35</v>
      </c>
    </row>
    <row r="14" spans="1:6" ht="91.2">
      <c r="A14" s="2317">
        <v>45946</v>
      </c>
      <c r="B14" s="2318" t="s">
        <v>36</v>
      </c>
      <c r="C14" s="2318" t="s">
        <v>37</v>
      </c>
      <c r="D14" s="2318" t="s">
        <v>38</v>
      </c>
      <c r="E14" s="2319" t="s">
        <v>39</v>
      </c>
      <c r="F14" s="2326" t="s">
        <v>40</v>
      </c>
    </row>
    <row r="15" spans="1:6" ht="399">
      <c r="A15" s="2317">
        <v>45870</v>
      </c>
      <c r="B15" s="2318" t="s">
        <v>41</v>
      </c>
      <c r="C15" s="2318" t="s">
        <v>42</v>
      </c>
      <c r="D15" s="2318" t="s">
        <v>43</v>
      </c>
      <c r="E15" s="2319" t="s">
        <v>44</v>
      </c>
      <c r="F15" s="2326" t="s">
        <v>45</v>
      </c>
    </row>
    <row r="16" spans="1:6" ht="79.8">
      <c r="A16" s="2317">
        <v>45848</v>
      </c>
      <c r="B16" s="2318" t="s">
        <v>46</v>
      </c>
      <c r="C16" s="2318" t="s">
        <v>47</v>
      </c>
      <c r="D16" s="2318" t="s">
        <v>48</v>
      </c>
      <c r="E16" s="2319" t="s">
        <v>49</v>
      </c>
      <c r="F16" s="2326" t="s">
        <v>50</v>
      </c>
    </row>
    <row r="17" spans="1:6" ht="114">
      <c r="A17" s="2317">
        <v>45861</v>
      </c>
      <c r="B17" s="2318" t="s">
        <v>51</v>
      </c>
      <c r="C17" s="2318" t="s">
        <v>52</v>
      </c>
      <c r="D17" s="2318" t="s">
        <v>53</v>
      </c>
      <c r="E17" s="2319" t="s">
        <v>54</v>
      </c>
      <c r="F17" s="2327" t="s">
        <v>55</v>
      </c>
    </row>
    <row r="18" spans="1:6" ht="114">
      <c r="A18" s="2317">
        <v>45861</v>
      </c>
      <c r="B18" s="2318" t="s">
        <v>56</v>
      </c>
      <c r="C18" s="2318" t="s">
        <v>57</v>
      </c>
      <c r="D18" s="2318" t="s">
        <v>58</v>
      </c>
      <c r="E18" s="2319" t="s">
        <v>59</v>
      </c>
      <c r="F18" s="2326" t="s">
        <v>60</v>
      </c>
    </row>
    <row r="19" spans="1:6" ht="125.4">
      <c r="A19" s="2320">
        <v>45813</v>
      </c>
      <c r="B19" s="2318" t="s">
        <v>61</v>
      </c>
      <c r="C19" s="2318" t="s">
        <v>62</v>
      </c>
      <c r="D19" s="2318" t="s">
        <v>63</v>
      </c>
      <c r="E19" s="2319" t="s">
        <v>64</v>
      </c>
      <c r="F19" s="2328" t="s">
        <v>65</v>
      </c>
    </row>
    <row r="20" spans="1:6" ht="125.4">
      <c r="A20" s="2320">
        <v>45776</v>
      </c>
      <c r="B20" s="2320" t="s">
        <v>66</v>
      </c>
      <c r="C20" s="2318" t="s">
        <v>67</v>
      </c>
      <c r="D20" s="2318" t="s">
        <v>68</v>
      </c>
      <c r="E20" s="2319" t="s">
        <v>19550</v>
      </c>
      <c r="F20" s="2328" t="s">
        <v>69</v>
      </c>
    </row>
    <row r="21" spans="1:6" ht="171">
      <c r="A21" s="2320">
        <v>45736</v>
      </c>
      <c r="B21" s="2318" t="s">
        <v>70</v>
      </c>
      <c r="C21" s="2318" t="s">
        <v>71</v>
      </c>
      <c r="D21" s="2318" t="s">
        <v>72</v>
      </c>
      <c r="E21" s="2319" t="s">
        <v>19551</v>
      </c>
      <c r="F21" s="2328" t="s">
        <v>73</v>
      </c>
    </row>
    <row r="22" spans="1:6" ht="159.6">
      <c r="A22" s="2320">
        <v>45729</v>
      </c>
      <c r="B22" s="2318" t="s">
        <v>74</v>
      </c>
      <c r="C22" s="2318" t="s">
        <v>75</v>
      </c>
      <c r="D22" s="2318" t="s">
        <v>76</v>
      </c>
      <c r="E22" s="2319" t="s">
        <v>77</v>
      </c>
      <c r="F22" s="2328" t="s">
        <v>78</v>
      </c>
    </row>
    <row r="23" spans="1:6" ht="205.2">
      <c r="A23" s="2320">
        <v>45722</v>
      </c>
      <c r="B23" s="2318" t="s">
        <v>79</v>
      </c>
      <c r="C23" s="2318" t="s">
        <v>80</v>
      </c>
      <c r="D23" s="2318" t="s">
        <v>81</v>
      </c>
      <c r="E23" s="2319" t="s">
        <v>19552</v>
      </c>
      <c r="F23" s="2328" t="s">
        <v>82</v>
      </c>
    </row>
    <row r="24" spans="1:6" ht="262.2">
      <c r="A24" s="2320">
        <v>45701</v>
      </c>
      <c r="B24" s="2322" t="s">
        <v>83</v>
      </c>
      <c r="C24" s="2318" t="s">
        <v>84</v>
      </c>
      <c r="D24" s="2318" t="s">
        <v>85</v>
      </c>
      <c r="E24" s="2319" t="s">
        <v>86</v>
      </c>
      <c r="F24" s="2328" t="s">
        <v>87</v>
      </c>
    </row>
    <row r="25" spans="1:6" ht="114">
      <c r="A25" s="2320">
        <v>45673</v>
      </c>
      <c r="B25" s="2322" t="s">
        <v>88</v>
      </c>
      <c r="C25" s="2318" t="s">
        <v>89</v>
      </c>
      <c r="D25" s="2318" t="s">
        <v>90</v>
      </c>
      <c r="E25" s="2319" t="s">
        <v>19553</v>
      </c>
      <c r="F25" s="2328" t="s">
        <v>91</v>
      </c>
    </row>
    <row r="26" spans="1:6" ht="114">
      <c r="A26" s="2320">
        <v>45666</v>
      </c>
      <c r="B26" s="2322" t="s">
        <v>92</v>
      </c>
      <c r="C26" s="2318" t="s">
        <v>93</v>
      </c>
      <c r="D26" s="2318" t="s">
        <v>94</v>
      </c>
      <c r="E26" s="2319" t="s">
        <v>19554</v>
      </c>
      <c r="F26" s="2328" t="s">
        <v>95</v>
      </c>
    </row>
    <row r="27" spans="1:6" ht="91.2">
      <c r="A27" s="2320">
        <v>45642</v>
      </c>
      <c r="B27" s="2322" t="s">
        <v>96</v>
      </c>
      <c r="C27" s="2318" t="s">
        <v>97</v>
      </c>
      <c r="D27" s="2318" t="s">
        <v>98</v>
      </c>
      <c r="E27" s="2319" t="s">
        <v>99</v>
      </c>
      <c r="F27" s="2328" t="s">
        <v>100</v>
      </c>
    </row>
    <row r="28" spans="1:6" ht="159.6">
      <c r="A28" s="2320">
        <v>45644</v>
      </c>
      <c r="B28" s="2322" t="s">
        <v>19382</v>
      </c>
      <c r="C28" s="2318" t="s">
        <v>101</v>
      </c>
      <c r="D28" s="2318" t="s">
        <v>102</v>
      </c>
      <c r="E28" s="2319" t="s">
        <v>103</v>
      </c>
      <c r="F28" s="2328" t="s">
        <v>104</v>
      </c>
    </row>
    <row r="29" spans="1:6" ht="307.8">
      <c r="A29" s="2320">
        <v>45603</v>
      </c>
      <c r="B29" s="2322" t="s">
        <v>105</v>
      </c>
      <c r="C29" s="2318" t="s">
        <v>106</v>
      </c>
      <c r="D29" s="2318" t="s">
        <v>107</v>
      </c>
      <c r="E29" s="2319" t="s">
        <v>108</v>
      </c>
      <c r="F29" s="2328" t="s">
        <v>109</v>
      </c>
    </row>
    <row r="30" spans="1:6" ht="228">
      <c r="A30" s="2320">
        <v>45607</v>
      </c>
      <c r="B30" s="2322" t="s">
        <v>110</v>
      </c>
      <c r="C30" s="2318" t="s">
        <v>111</v>
      </c>
      <c r="D30" s="2318" t="s">
        <v>112</v>
      </c>
      <c r="E30" s="2319" t="s">
        <v>113</v>
      </c>
      <c r="F30" s="2326" t="s">
        <v>114</v>
      </c>
    </row>
    <row r="31" spans="1:6" ht="171">
      <c r="A31" s="2320">
        <v>45587</v>
      </c>
      <c r="B31" s="2322" t="s">
        <v>115</v>
      </c>
      <c r="C31" s="2318" t="s">
        <v>116</v>
      </c>
      <c r="D31" s="2318" t="s">
        <v>117</v>
      </c>
      <c r="E31" s="2319" t="s">
        <v>118</v>
      </c>
      <c r="F31" s="2326" t="s">
        <v>119</v>
      </c>
    </row>
    <row r="32" spans="1:6" ht="102.6">
      <c r="A32" s="2320">
        <v>45569</v>
      </c>
      <c r="B32" s="2322" t="s">
        <v>120</v>
      </c>
      <c r="C32" s="2318" t="s">
        <v>121</v>
      </c>
      <c r="D32" s="2318" t="s">
        <v>122</v>
      </c>
      <c r="E32" s="2319" t="s">
        <v>19555</v>
      </c>
      <c r="F32" s="2326" t="s">
        <v>123</v>
      </c>
    </row>
    <row r="33" spans="1:6" ht="159.6">
      <c r="A33" s="2320">
        <v>45567</v>
      </c>
      <c r="B33" s="2322" t="s">
        <v>124</v>
      </c>
      <c r="C33" s="2318" t="s">
        <v>125</v>
      </c>
      <c r="D33" s="2318" t="s">
        <v>126</v>
      </c>
      <c r="E33" s="2319" t="s">
        <v>127</v>
      </c>
      <c r="F33" s="2326" t="s">
        <v>128</v>
      </c>
    </row>
    <row r="34" spans="1:6" ht="148.19999999999999">
      <c r="A34" s="2320">
        <v>45569</v>
      </c>
      <c r="B34" s="2322" t="s">
        <v>129</v>
      </c>
      <c r="C34" s="2318" t="s">
        <v>130</v>
      </c>
      <c r="D34" s="2318" t="s">
        <v>131</v>
      </c>
      <c r="E34" s="2319" t="s">
        <v>19556</v>
      </c>
      <c r="F34" s="2326" t="s">
        <v>132</v>
      </c>
    </row>
    <row r="35" spans="1:6" ht="102.6">
      <c r="A35" s="2320">
        <v>45589</v>
      </c>
      <c r="B35" s="2322" t="s">
        <v>133</v>
      </c>
      <c r="C35" s="2318" t="s">
        <v>134</v>
      </c>
      <c r="D35" s="2318" t="s">
        <v>135</v>
      </c>
      <c r="E35" s="2319" t="s">
        <v>19557</v>
      </c>
      <c r="F35" s="2328" t="s">
        <v>136</v>
      </c>
    </row>
    <row r="36" spans="1:6" ht="193.8">
      <c r="A36" s="2320">
        <v>45582</v>
      </c>
      <c r="B36" s="2322" t="s">
        <v>137</v>
      </c>
      <c r="C36" s="2318" t="s">
        <v>138</v>
      </c>
      <c r="D36" s="2318" t="s">
        <v>139</v>
      </c>
      <c r="E36" s="2319" t="s">
        <v>19558</v>
      </c>
      <c r="F36" s="2326" t="s">
        <v>140</v>
      </c>
    </row>
    <row r="37" spans="1:6" ht="182.4">
      <c r="A37" s="2320">
        <v>45569</v>
      </c>
      <c r="B37" s="2322" t="s">
        <v>120</v>
      </c>
      <c r="C37" s="2318" t="s">
        <v>141</v>
      </c>
      <c r="D37" s="2318" t="s">
        <v>142</v>
      </c>
      <c r="E37" s="2319" t="s">
        <v>143</v>
      </c>
      <c r="F37" s="2326" t="s">
        <v>123</v>
      </c>
    </row>
    <row r="38" spans="1:6" ht="125.4">
      <c r="A38" s="2320">
        <v>45484</v>
      </c>
      <c r="B38" s="2322" t="s">
        <v>144</v>
      </c>
      <c r="C38" s="2318" t="s">
        <v>145</v>
      </c>
      <c r="D38" s="2318" t="s">
        <v>146</v>
      </c>
      <c r="E38" s="2319" t="s">
        <v>147</v>
      </c>
      <c r="F38" s="2326" t="s">
        <v>148</v>
      </c>
    </row>
    <row r="39" spans="1:6" ht="102.6">
      <c r="A39" s="2320">
        <v>45456</v>
      </c>
      <c r="B39" s="2318" t="s">
        <v>149</v>
      </c>
      <c r="C39" s="2318" t="s">
        <v>150</v>
      </c>
      <c r="D39" s="2318" t="s">
        <v>151</v>
      </c>
      <c r="E39" s="2319" t="s">
        <v>152</v>
      </c>
      <c r="F39" s="2326" t="s">
        <v>153</v>
      </c>
    </row>
    <row r="40" spans="1:6" ht="79.8">
      <c r="A40" s="2320">
        <v>45449</v>
      </c>
      <c r="B40" s="2318" t="s">
        <v>154</v>
      </c>
      <c r="C40" s="2318" t="s">
        <v>155</v>
      </c>
      <c r="D40" s="2318" t="s">
        <v>156</v>
      </c>
      <c r="E40" s="2319" t="s">
        <v>157</v>
      </c>
      <c r="F40" s="2326" t="s">
        <v>158</v>
      </c>
    </row>
    <row r="41" spans="1:6" ht="114">
      <c r="A41" s="2320">
        <v>45442</v>
      </c>
      <c r="B41" s="2318" t="s">
        <v>159</v>
      </c>
      <c r="C41" s="2318" t="s">
        <v>160</v>
      </c>
      <c r="D41" s="2318" t="s">
        <v>161</v>
      </c>
      <c r="E41" s="2319" t="s">
        <v>162</v>
      </c>
      <c r="F41" s="2326" t="s">
        <v>163</v>
      </c>
    </row>
    <row r="42" spans="1:6" ht="136.80000000000001">
      <c r="A42" s="2320">
        <v>45343</v>
      </c>
      <c r="B42" s="2318" t="s">
        <v>164</v>
      </c>
      <c r="C42" s="2318" t="s">
        <v>165</v>
      </c>
      <c r="D42" s="2318" t="s">
        <v>166</v>
      </c>
      <c r="E42" s="2319" t="s">
        <v>167</v>
      </c>
      <c r="F42" s="2326" t="s">
        <v>168</v>
      </c>
    </row>
    <row r="43" spans="1:6" ht="171">
      <c r="A43" s="2320">
        <v>45309</v>
      </c>
      <c r="B43" s="2318" t="s">
        <v>169</v>
      </c>
      <c r="C43" s="2318" t="s">
        <v>170</v>
      </c>
      <c r="D43" s="2318" t="s">
        <v>171</v>
      </c>
      <c r="E43" s="2319" t="s">
        <v>172</v>
      </c>
      <c r="F43" s="2326" t="s">
        <v>173</v>
      </c>
    </row>
    <row r="44" spans="1:6" ht="159.6">
      <c r="A44" s="2320">
        <v>45281</v>
      </c>
      <c r="B44" s="2318" t="s">
        <v>174</v>
      </c>
      <c r="C44" s="2318" t="s">
        <v>175</v>
      </c>
      <c r="D44" s="2318" t="s">
        <v>176</v>
      </c>
      <c r="E44" s="2319" t="s">
        <v>177</v>
      </c>
      <c r="F44" s="2326" t="s">
        <v>178</v>
      </c>
    </row>
    <row r="45" spans="1:6" ht="171">
      <c r="A45" s="2320">
        <v>45281</v>
      </c>
      <c r="B45" s="2318" t="s">
        <v>179</v>
      </c>
      <c r="C45" s="2318" t="s">
        <v>180</v>
      </c>
      <c r="D45" s="2318" t="s">
        <v>181</v>
      </c>
      <c r="E45" s="2319" t="s">
        <v>182</v>
      </c>
      <c r="F45" s="2326" t="s">
        <v>183</v>
      </c>
    </row>
    <row r="46" spans="1:6" ht="205.2">
      <c r="A46" s="2320">
        <v>45267</v>
      </c>
      <c r="B46" s="2318" t="s">
        <v>184</v>
      </c>
      <c r="C46" s="2318" t="s">
        <v>185</v>
      </c>
      <c r="D46" s="2318" t="s">
        <v>186</v>
      </c>
      <c r="E46" s="2319" t="s">
        <v>187</v>
      </c>
      <c r="F46" s="2326" t="s">
        <v>188</v>
      </c>
    </row>
    <row r="47" spans="1:6" ht="136.80000000000001">
      <c r="A47" s="2320">
        <v>45253</v>
      </c>
      <c r="B47" s="2318" t="s">
        <v>189</v>
      </c>
      <c r="C47" s="2318" t="s">
        <v>190</v>
      </c>
      <c r="D47" s="2318" t="s">
        <v>191</v>
      </c>
      <c r="E47" s="2319" t="s">
        <v>19559</v>
      </c>
      <c r="F47" s="2326" t="s">
        <v>192</v>
      </c>
    </row>
    <row r="48" spans="1:6" ht="136.80000000000001">
      <c r="A48" s="2320">
        <v>45218</v>
      </c>
      <c r="B48" s="2318" t="s">
        <v>193</v>
      </c>
      <c r="C48" s="2318" t="s">
        <v>194</v>
      </c>
      <c r="D48" s="2318" t="s">
        <v>195</v>
      </c>
      <c r="E48" s="2319" t="s">
        <v>19560</v>
      </c>
      <c r="F48" s="2328" t="s">
        <v>196</v>
      </c>
    </row>
    <row r="49" spans="1:6" ht="159.6">
      <c r="A49" s="2320">
        <v>45190</v>
      </c>
      <c r="B49" s="2318" t="s">
        <v>197</v>
      </c>
      <c r="C49" s="2318" t="s">
        <v>198</v>
      </c>
      <c r="D49" s="2318" t="s">
        <v>199</v>
      </c>
      <c r="E49" s="2319" t="s">
        <v>200</v>
      </c>
      <c r="F49" s="2328" t="s">
        <v>201</v>
      </c>
    </row>
    <row r="50" spans="1:6" ht="102.6">
      <c r="A50" s="2320">
        <v>45175</v>
      </c>
      <c r="B50" s="2318" t="s">
        <v>202</v>
      </c>
      <c r="C50" s="2318" t="s">
        <v>203</v>
      </c>
      <c r="D50" s="2318" t="s">
        <v>204</v>
      </c>
      <c r="E50" s="2319" t="s">
        <v>205</v>
      </c>
      <c r="F50" s="2328" t="s">
        <v>206</v>
      </c>
    </row>
    <row r="51" spans="1:6" ht="171">
      <c r="A51" s="2320">
        <v>45176</v>
      </c>
      <c r="B51" s="2318" t="s">
        <v>207</v>
      </c>
      <c r="C51" s="2318" t="s">
        <v>208</v>
      </c>
      <c r="D51" s="2318" t="s">
        <v>209</v>
      </c>
      <c r="E51" s="2319" t="s">
        <v>210</v>
      </c>
      <c r="F51" s="2328" t="s">
        <v>211</v>
      </c>
    </row>
    <row r="52" spans="1:6" ht="91.2">
      <c r="A52" s="2320">
        <v>45091</v>
      </c>
      <c r="B52" s="2318" t="s">
        <v>212</v>
      </c>
      <c r="C52" s="2318" t="s">
        <v>213</v>
      </c>
      <c r="D52" s="2318" t="s">
        <v>214</v>
      </c>
      <c r="E52" s="2323" t="s">
        <v>215</v>
      </c>
      <c r="F52" s="2326" t="s">
        <v>216</v>
      </c>
    </row>
    <row r="53" spans="1:6" ht="125.4">
      <c r="A53" s="2320">
        <v>45085</v>
      </c>
      <c r="B53" s="2318" t="s">
        <v>217</v>
      </c>
      <c r="C53" s="2318" t="s">
        <v>218</v>
      </c>
      <c r="D53" s="2318" t="s">
        <v>219</v>
      </c>
      <c r="E53" s="2319" t="s">
        <v>220</v>
      </c>
      <c r="F53" s="2326" t="s">
        <v>221</v>
      </c>
    </row>
    <row r="54" spans="1:6" ht="114">
      <c r="A54" s="2320">
        <v>45057</v>
      </c>
      <c r="B54" s="2318" t="s">
        <v>222</v>
      </c>
      <c r="C54" s="2318" t="s">
        <v>223</v>
      </c>
      <c r="D54" s="2318" t="s">
        <v>224</v>
      </c>
      <c r="E54" s="2323" t="s">
        <v>225</v>
      </c>
      <c r="F54" s="2326" t="s">
        <v>226</v>
      </c>
    </row>
    <row r="55" spans="1:6" ht="136.80000000000001">
      <c r="A55" s="2320">
        <v>44966</v>
      </c>
      <c r="B55" s="2318" t="s">
        <v>227</v>
      </c>
      <c r="C55" s="2318" t="s">
        <v>228</v>
      </c>
      <c r="D55" s="2318" t="s">
        <v>229</v>
      </c>
      <c r="E55" s="2319" t="s">
        <v>230</v>
      </c>
      <c r="F55" s="2326" t="s">
        <v>231</v>
      </c>
    </row>
    <row r="56" spans="1:6" ht="171">
      <c r="A56" s="2320">
        <v>44952</v>
      </c>
      <c r="B56" s="2318" t="s">
        <v>232</v>
      </c>
      <c r="C56" s="2318" t="s">
        <v>233</v>
      </c>
      <c r="D56" s="2318" t="s">
        <v>234</v>
      </c>
      <c r="E56" s="2319" t="s">
        <v>19561</v>
      </c>
      <c r="F56" s="2326" t="s">
        <v>235</v>
      </c>
    </row>
    <row r="57" spans="1:6" ht="205.2">
      <c r="A57" s="2320">
        <v>44952</v>
      </c>
      <c r="B57" s="2318" t="s">
        <v>236</v>
      </c>
      <c r="C57" s="2318" t="s">
        <v>237</v>
      </c>
      <c r="D57" s="2318" t="s">
        <v>238</v>
      </c>
      <c r="E57" s="2319" t="s">
        <v>19562</v>
      </c>
      <c r="F57" s="2326" t="s">
        <v>239</v>
      </c>
    </row>
    <row r="58" spans="1:6" ht="148.19999999999999">
      <c r="A58" s="2320">
        <v>44917</v>
      </c>
      <c r="B58" s="2318" t="s">
        <v>240</v>
      </c>
      <c r="C58" s="2318" t="s">
        <v>241</v>
      </c>
      <c r="D58" s="2318" t="s">
        <v>242</v>
      </c>
      <c r="E58" s="2319" t="s">
        <v>19563</v>
      </c>
      <c r="F58" s="2326" t="s">
        <v>243</v>
      </c>
    </row>
    <row r="59" spans="1:6" ht="136.80000000000001">
      <c r="A59" s="2320">
        <v>44903</v>
      </c>
      <c r="B59" s="2318" t="s">
        <v>244</v>
      </c>
      <c r="C59" s="2318" t="s">
        <v>245</v>
      </c>
      <c r="D59" s="2318" t="s">
        <v>246</v>
      </c>
      <c r="E59" s="2319" t="s">
        <v>247</v>
      </c>
      <c r="F59" s="2326" t="s">
        <v>248</v>
      </c>
    </row>
    <row r="60" spans="1:6" ht="296.39999999999998">
      <c r="A60" s="2320">
        <v>44882</v>
      </c>
      <c r="B60" s="2318" t="s">
        <v>249</v>
      </c>
      <c r="C60" s="2318" t="s">
        <v>250</v>
      </c>
      <c r="D60" s="2318" t="s">
        <v>251</v>
      </c>
      <c r="E60" s="2319" t="s">
        <v>19564</v>
      </c>
      <c r="F60" s="2328" t="s">
        <v>252</v>
      </c>
    </row>
    <row r="61" spans="1:6" ht="319.2">
      <c r="A61" s="2320">
        <v>44875</v>
      </c>
      <c r="B61" s="2318" t="s">
        <v>253</v>
      </c>
      <c r="C61" s="2318" t="s">
        <v>254</v>
      </c>
      <c r="D61" s="2318" t="s">
        <v>255</v>
      </c>
      <c r="E61" s="2319" t="s">
        <v>19565</v>
      </c>
      <c r="F61" s="2326" t="s">
        <v>256</v>
      </c>
    </row>
    <row r="62" spans="1:6" ht="307.8">
      <c r="A62" s="2320">
        <v>44875</v>
      </c>
      <c r="B62" s="2318" t="s">
        <v>257</v>
      </c>
      <c r="C62" s="2318" t="s">
        <v>258</v>
      </c>
      <c r="D62" s="2318" t="s">
        <v>255</v>
      </c>
      <c r="E62" s="2319" t="s">
        <v>19566</v>
      </c>
      <c r="F62" s="2326" t="s">
        <v>259</v>
      </c>
    </row>
    <row r="63" spans="1:6" ht="136.80000000000001">
      <c r="A63" s="2320">
        <v>44875</v>
      </c>
      <c r="B63" s="2318" t="s">
        <v>260</v>
      </c>
      <c r="C63" s="2318" t="s">
        <v>261</v>
      </c>
      <c r="D63" s="2318" t="s">
        <v>262</v>
      </c>
      <c r="E63" s="2319" t="s">
        <v>19567</v>
      </c>
      <c r="F63" s="2326" t="s">
        <v>263</v>
      </c>
    </row>
    <row r="64" spans="1:6" ht="102.6">
      <c r="A64" s="2320">
        <v>44853</v>
      </c>
      <c r="B64" s="2318" t="s">
        <v>264</v>
      </c>
      <c r="C64" s="2318" t="s">
        <v>265</v>
      </c>
      <c r="D64" s="2318" t="s">
        <v>266</v>
      </c>
      <c r="E64" s="2319" t="s">
        <v>267</v>
      </c>
      <c r="F64" s="2326" t="s">
        <v>268</v>
      </c>
    </row>
    <row r="65" spans="1:6" ht="136.80000000000001">
      <c r="A65" s="2320">
        <v>44861</v>
      </c>
      <c r="B65" s="2318" t="s">
        <v>19383</v>
      </c>
      <c r="C65" s="2318" t="s">
        <v>269</v>
      </c>
      <c r="D65" s="2318" t="s">
        <v>270</v>
      </c>
      <c r="E65" s="2319" t="s">
        <v>19568</v>
      </c>
      <c r="F65" s="2326" t="s">
        <v>271</v>
      </c>
    </row>
    <row r="66" spans="1:6" ht="114">
      <c r="A66" s="2320">
        <v>44847</v>
      </c>
      <c r="B66" s="2318" t="s">
        <v>272</v>
      </c>
      <c r="C66" s="2318" t="s">
        <v>273</v>
      </c>
      <c r="D66" s="2318" t="s">
        <v>274</v>
      </c>
      <c r="E66" s="2319" t="s">
        <v>275</v>
      </c>
      <c r="F66" s="2326" t="s">
        <v>276</v>
      </c>
    </row>
    <row r="67" spans="1:6" ht="182.4">
      <c r="A67" s="2320">
        <v>44819</v>
      </c>
      <c r="B67" s="2318" t="s">
        <v>19384</v>
      </c>
      <c r="C67" s="2318" t="s">
        <v>277</v>
      </c>
      <c r="D67" s="2318" t="s">
        <v>278</v>
      </c>
      <c r="E67" s="2319" t="s">
        <v>19569</v>
      </c>
      <c r="F67" s="2326" t="s">
        <v>279</v>
      </c>
    </row>
    <row r="68" spans="1:6" ht="91.2">
      <c r="A68" s="2320">
        <v>44839</v>
      </c>
      <c r="B68" s="2318" t="s">
        <v>19385</v>
      </c>
      <c r="C68" s="2318" t="s">
        <v>280</v>
      </c>
      <c r="D68" s="2318" t="s">
        <v>281</v>
      </c>
      <c r="E68" s="2319" t="s">
        <v>282</v>
      </c>
      <c r="F68" s="2326" t="s">
        <v>283</v>
      </c>
    </row>
    <row r="69" spans="1:6" ht="136.80000000000001">
      <c r="A69" s="2320">
        <v>44774</v>
      </c>
      <c r="B69" s="2318" t="s">
        <v>284</v>
      </c>
      <c r="C69" s="2318" t="s">
        <v>285</v>
      </c>
      <c r="D69" s="2318" t="s">
        <v>286</v>
      </c>
      <c r="E69" s="2319" t="s">
        <v>287</v>
      </c>
      <c r="F69" s="2326" t="s">
        <v>288</v>
      </c>
    </row>
    <row r="70" spans="1:6" ht="136.80000000000001">
      <c r="A70" s="2320">
        <v>44756</v>
      </c>
      <c r="B70" s="2318" t="s">
        <v>289</v>
      </c>
      <c r="C70" s="2318" t="s">
        <v>290</v>
      </c>
      <c r="D70" s="2318" t="s">
        <v>291</v>
      </c>
      <c r="E70" s="2319" t="s">
        <v>292</v>
      </c>
      <c r="F70" s="2326" t="s">
        <v>293</v>
      </c>
    </row>
    <row r="71" spans="1:6" ht="342">
      <c r="A71" s="2320">
        <v>44756</v>
      </c>
      <c r="B71" s="2318" t="s">
        <v>294</v>
      </c>
      <c r="C71" s="2318" t="s">
        <v>295</v>
      </c>
      <c r="D71" s="2318" t="s">
        <v>296</v>
      </c>
      <c r="E71" s="2319" t="s">
        <v>297</v>
      </c>
      <c r="F71" s="2326" t="s">
        <v>298</v>
      </c>
    </row>
    <row r="72" spans="1:6" ht="114">
      <c r="A72" s="2320">
        <v>44746</v>
      </c>
      <c r="B72" s="2318" t="s">
        <v>299</v>
      </c>
      <c r="C72" s="2318" t="s">
        <v>300</v>
      </c>
      <c r="D72" s="2318" t="s">
        <v>301</v>
      </c>
      <c r="E72" s="2319" t="s">
        <v>302</v>
      </c>
      <c r="F72" s="2326" t="s">
        <v>303</v>
      </c>
    </row>
    <row r="73" spans="1:6" ht="228">
      <c r="A73" s="2320">
        <v>44728</v>
      </c>
      <c r="B73" s="2318" t="s">
        <v>304</v>
      </c>
      <c r="C73" s="2318" t="s">
        <v>305</v>
      </c>
      <c r="D73" s="2318" t="s">
        <v>306</v>
      </c>
      <c r="E73" s="2319" t="s">
        <v>307</v>
      </c>
      <c r="F73" s="2326" t="s">
        <v>308</v>
      </c>
    </row>
    <row r="74" spans="1:6" ht="102.6">
      <c r="A74" s="2320" t="s">
        <v>19386</v>
      </c>
      <c r="B74" s="2318" t="s">
        <v>309</v>
      </c>
      <c r="C74" s="2318" t="s">
        <v>310</v>
      </c>
      <c r="D74" s="2318" t="s">
        <v>311</v>
      </c>
      <c r="E74" s="2319" t="s">
        <v>312</v>
      </c>
      <c r="F74" s="2326" t="s">
        <v>313</v>
      </c>
    </row>
    <row r="75" spans="1:6" ht="262.2">
      <c r="A75" s="2320">
        <v>44746</v>
      </c>
      <c r="B75" s="2318" t="s">
        <v>314</v>
      </c>
      <c r="C75" s="2318" t="s">
        <v>315</v>
      </c>
      <c r="D75" s="2318" t="s">
        <v>316</v>
      </c>
      <c r="E75" s="2319" t="s">
        <v>317</v>
      </c>
      <c r="F75" s="2326" t="s">
        <v>318</v>
      </c>
    </row>
    <row r="76" spans="1:6" ht="125.4">
      <c r="A76" s="2320">
        <v>44693</v>
      </c>
      <c r="B76" s="2318" t="s">
        <v>319</v>
      </c>
      <c r="C76" s="2318" t="s">
        <v>320</v>
      </c>
      <c r="D76" s="2318" t="s">
        <v>321</v>
      </c>
      <c r="E76" s="2319" t="s">
        <v>322</v>
      </c>
      <c r="F76" s="2326" t="s">
        <v>323</v>
      </c>
    </row>
    <row r="77" spans="1:6" ht="148.19999999999999">
      <c r="A77" s="2320" t="s">
        <v>19387</v>
      </c>
      <c r="B77" s="2318" t="s">
        <v>324</v>
      </c>
      <c r="C77" s="2318" t="s">
        <v>325</v>
      </c>
      <c r="D77" s="2318" t="s">
        <v>326</v>
      </c>
      <c r="E77" s="2319" t="s">
        <v>327</v>
      </c>
      <c r="F77" s="2326" t="s">
        <v>328</v>
      </c>
    </row>
    <row r="78" spans="1:6" ht="102.6">
      <c r="A78" s="2320">
        <v>44622</v>
      </c>
      <c r="B78" s="2318" t="s">
        <v>329</v>
      </c>
      <c r="C78" s="2318" t="s">
        <v>330</v>
      </c>
      <c r="D78" s="2318" t="s">
        <v>331</v>
      </c>
      <c r="E78" s="2319" t="s">
        <v>332</v>
      </c>
      <c r="F78" s="2326" t="s">
        <v>333</v>
      </c>
    </row>
    <row r="79" spans="1:6" ht="102.6">
      <c r="A79" s="2320" t="s">
        <v>19388</v>
      </c>
      <c r="B79" s="2318" t="s">
        <v>334</v>
      </c>
      <c r="C79" s="2318" t="s">
        <v>335</v>
      </c>
      <c r="D79" s="2318" t="s">
        <v>336</v>
      </c>
      <c r="E79" s="2319" t="s">
        <v>337</v>
      </c>
      <c r="F79" s="2326" t="s">
        <v>338</v>
      </c>
    </row>
    <row r="80" spans="1:6" ht="193.8">
      <c r="A80" s="2320" t="s">
        <v>19389</v>
      </c>
      <c r="B80" s="2318" t="s">
        <v>339</v>
      </c>
      <c r="C80" s="2318" t="s">
        <v>340</v>
      </c>
      <c r="D80" s="2318" t="s">
        <v>341</v>
      </c>
      <c r="E80" s="2319" t="s">
        <v>342</v>
      </c>
      <c r="F80" s="2326" t="s">
        <v>343</v>
      </c>
    </row>
    <row r="81" spans="1:6" ht="205.2">
      <c r="A81" s="2320" t="s">
        <v>19390</v>
      </c>
      <c r="B81" s="2318" t="s">
        <v>344</v>
      </c>
      <c r="C81" s="2318" t="s">
        <v>345</v>
      </c>
      <c r="D81" s="2318" t="s">
        <v>346</v>
      </c>
      <c r="E81" s="2319" t="s">
        <v>347</v>
      </c>
      <c r="F81" s="2326" t="s">
        <v>348</v>
      </c>
    </row>
    <row r="82" spans="1:6" ht="171">
      <c r="A82" s="2320">
        <v>44587</v>
      </c>
      <c r="B82" s="2318" t="s">
        <v>349</v>
      </c>
      <c r="C82" s="2318" t="s">
        <v>350</v>
      </c>
      <c r="D82" s="2318" t="s">
        <v>351</v>
      </c>
      <c r="E82" s="2319" t="s">
        <v>352</v>
      </c>
      <c r="F82" s="2326" t="s">
        <v>353</v>
      </c>
    </row>
    <row r="83" spans="1:6" ht="136.80000000000001">
      <c r="A83" s="2320">
        <v>44208</v>
      </c>
      <c r="B83" s="2318" t="s">
        <v>354</v>
      </c>
      <c r="C83" s="2318" t="s">
        <v>355</v>
      </c>
      <c r="D83" s="2318" t="s">
        <v>356</v>
      </c>
      <c r="E83" s="2319" t="s">
        <v>357</v>
      </c>
      <c r="F83" s="2326" t="s">
        <v>358</v>
      </c>
    </row>
    <row r="84" spans="1:6" ht="171">
      <c r="A84" s="2320" t="s">
        <v>19391</v>
      </c>
      <c r="B84" s="2318" t="s">
        <v>359</v>
      </c>
      <c r="C84" s="2318" t="s">
        <v>360</v>
      </c>
      <c r="D84" s="2318" t="s">
        <v>361</v>
      </c>
      <c r="E84" s="2319" t="s">
        <v>362</v>
      </c>
      <c r="F84" s="2326" t="s">
        <v>363</v>
      </c>
    </row>
    <row r="85" spans="1:6" ht="239.4">
      <c r="A85" s="2320">
        <v>44511</v>
      </c>
      <c r="B85" s="2318" t="s">
        <v>364</v>
      </c>
      <c r="C85" s="2318" t="s">
        <v>365</v>
      </c>
      <c r="D85" s="2318" t="s">
        <v>366</v>
      </c>
      <c r="E85" s="2319" t="s">
        <v>367</v>
      </c>
      <c r="F85" s="2326" t="s">
        <v>368</v>
      </c>
    </row>
    <row r="86" spans="1:6" ht="136.80000000000001">
      <c r="A86" s="2320">
        <v>44357</v>
      </c>
      <c r="B86" s="2318" t="s">
        <v>369</v>
      </c>
      <c r="C86" s="2318" t="s">
        <v>370</v>
      </c>
      <c r="D86" s="2318" t="s">
        <v>371</v>
      </c>
      <c r="E86" s="2319" t="s">
        <v>372</v>
      </c>
      <c r="F86" s="2326" t="s">
        <v>373</v>
      </c>
    </row>
    <row r="87" spans="1:6" ht="91.2">
      <c r="A87" s="2320">
        <v>44357</v>
      </c>
      <c r="B87" s="2318" t="s">
        <v>374</v>
      </c>
      <c r="C87" s="2318" t="s">
        <v>375</v>
      </c>
      <c r="D87" s="2318" t="s">
        <v>376</v>
      </c>
      <c r="E87" s="2319" t="s">
        <v>377</v>
      </c>
      <c r="F87" s="2326" t="s">
        <v>378</v>
      </c>
    </row>
    <row r="88" spans="1:6" ht="409.6">
      <c r="A88" s="2320">
        <v>44386</v>
      </c>
      <c r="B88" s="2318" t="s">
        <v>379</v>
      </c>
      <c r="C88" s="2318" t="s">
        <v>380</v>
      </c>
      <c r="D88" s="2318" t="s">
        <v>381</v>
      </c>
      <c r="E88" s="2319" t="s">
        <v>382</v>
      </c>
      <c r="F88" s="2326" t="s">
        <v>383</v>
      </c>
    </row>
    <row r="89" spans="1:6" ht="171">
      <c r="A89" s="2320">
        <v>44236</v>
      </c>
      <c r="B89" s="2318" t="s">
        <v>384</v>
      </c>
      <c r="C89" s="2318" t="s">
        <v>385</v>
      </c>
      <c r="D89" s="2318" t="s">
        <v>386</v>
      </c>
      <c r="E89" s="2319" t="s">
        <v>387</v>
      </c>
      <c r="F89" s="2326" t="s">
        <v>388</v>
      </c>
    </row>
    <row r="90" spans="1:6" ht="125.4">
      <c r="A90" s="2320">
        <v>44415</v>
      </c>
      <c r="B90" s="2318" t="s">
        <v>389</v>
      </c>
      <c r="C90" s="2318" t="s">
        <v>390</v>
      </c>
      <c r="D90" s="2318" t="s">
        <v>391</v>
      </c>
      <c r="E90" s="2319" t="s">
        <v>392</v>
      </c>
      <c r="F90" s="2326" t="s">
        <v>393</v>
      </c>
    </row>
    <row r="91" spans="1:6" ht="159.6">
      <c r="A91" s="2320" t="s">
        <v>19392</v>
      </c>
      <c r="B91" s="2318" t="s">
        <v>394</v>
      </c>
      <c r="C91" s="2318" t="s">
        <v>395</v>
      </c>
      <c r="D91" s="2318" t="s">
        <v>396</v>
      </c>
      <c r="E91" s="2319" t="s">
        <v>397</v>
      </c>
      <c r="F91" s="2329" t="s">
        <v>398</v>
      </c>
    </row>
    <row r="92" spans="1:6" ht="171">
      <c r="A92" s="2320" t="s">
        <v>19392</v>
      </c>
      <c r="B92" s="2318" t="s">
        <v>399</v>
      </c>
      <c r="C92" s="2318" t="s">
        <v>400</v>
      </c>
      <c r="D92" s="2318" t="s">
        <v>401</v>
      </c>
      <c r="E92" s="2319" t="s">
        <v>402</v>
      </c>
      <c r="F92" s="2329" t="s">
        <v>403</v>
      </c>
    </row>
    <row r="93" spans="1:6" ht="171">
      <c r="A93" s="2320">
        <v>44261</v>
      </c>
      <c r="B93" s="2318" t="s">
        <v>404</v>
      </c>
      <c r="C93" s="2318" t="s">
        <v>405</v>
      </c>
      <c r="D93" s="2318" t="s">
        <v>406</v>
      </c>
      <c r="E93" s="2319" t="s">
        <v>407</v>
      </c>
      <c r="F93" s="2329" t="s">
        <v>408</v>
      </c>
    </row>
    <row r="94" spans="1:6" ht="125.4">
      <c r="A94" s="2320" t="s">
        <v>19393</v>
      </c>
      <c r="B94" s="2318" t="s">
        <v>409</v>
      </c>
      <c r="C94" s="2318" t="s">
        <v>410</v>
      </c>
      <c r="D94" s="2318" t="s">
        <v>411</v>
      </c>
      <c r="E94" s="2319" t="s">
        <v>412</v>
      </c>
      <c r="F94" s="2329" t="s">
        <v>413</v>
      </c>
    </row>
    <row r="95" spans="1:6" ht="125.4">
      <c r="A95" s="2320" t="s">
        <v>19394</v>
      </c>
      <c r="B95" s="2318" t="s">
        <v>414</v>
      </c>
      <c r="C95" s="2318" t="s">
        <v>415</v>
      </c>
      <c r="D95" s="2318" t="s">
        <v>416</v>
      </c>
      <c r="E95" s="2319" t="s">
        <v>417</v>
      </c>
      <c r="F95" s="2329" t="s">
        <v>418</v>
      </c>
    </row>
    <row r="96" spans="1:6" ht="353.4">
      <c r="A96" s="2320" t="s">
        <v>19395</v>
      </c>
      <c r="B96" s="2318" t="s">
        <v>419</v>
      </c>
      <c r="C96" s="2318" t="s">
        <v>420</v>
      </c>
      <c r="D96" s="2318" t="s">
        <v>421</v>
      </c>
      <c r="E96" s="2319" t="s">
        <v>422</v>
      </c>
      <c r="F96" s="2329" t="s">
        <v>423</v>
      </c>
    </row>
    <row r="97" spans="1:6" ht="148.19999999999999">
      <c r="A97" s="2320">
        <v>44257</v>
      </c>
      <c r="B97" s="2318" t="s">
        <v>424</v>
      </c>
      <c r="C97" s="2318" t="s">
        <v>425</v>
      </c>
      <c r="D97" s="2318" t="s">
        <v>426</v>
      </c>
      <c r="E97" s="2319" t="s">
        <v>427</v>
      </c>
      <c r="F97" s="2329" t="s">
        <v>428</v>
      </c>
    </row>
    <row r="98" spans="1:6" ht="125.4">
      <c r="A98" s="2320" t="s">
        <v>19396</v>
      </c>
      <c r="B98" s="2318" t="s">
        <v>429</v>
      </c>
      <c r="C98" s="2318" t="s">
        <v>430</v>
      </c>
      <c r="D98" s="2318" t="s">
        <v>431</v>
      </c>
      <c r="E98" s="2319" t="s">
        <v>432</v>
      </c>
      <c r="F98" s="2328" t="s">
        <v>433</v>
      </c>
    </row>
    <row r="99" spans="1:6" ht="102.6">
      <c r="A99" s="2320" t="s">
        <v>19397</v>
      </c>
      <c r="B99" s="2318" t="s">
        <v>434</v>
      </c>
      <c r="C99" s="2318" t="s">
        <v>435</v>
      </c>
      <c r="D99" s="2318" t="s">
        <v>436</v>
      </c>
      <c r="E99" s="2319" t="s">
        <v>437</v>
      </c>
      <c r="F99" s="2326" t="s">
        <v>438</v>
      </c>
    </row>
    <row r="100" spans="1:6" ht="79.8">
      <c r="A100" s="2320" t="s">
        <v>19398</v>
      </c>
      <c r="B100" s="2318" t="s">
        <v>439</v>
      </c>
      <c r="C100" s="2318" t="s">
        <v>440</v>
      </c>
      <c r="D100" s="2318" t="s">
        <v>441</v>
      </c>
      <c r="E100" s="2319" t="s">
        <v>442</v>
      </c>
      <c r="F100" s="2326" t="s">
        <v>443</v>
      </c>
    </row>
    <row r="101" spans="1:6" ht="102.6">
      <c r="A101" s="2320" t="s">
        <v>19399</v>
      </c>
      <c r="B101" s="2318" t="s">
        <v>444</v>
      </c>
      <c r="C101" s="2318" t="s">
        <v>445</v>
      </c>
      <c r="D101" s="2318" t="s">
        <v>446</v>
      </c>
      <c r="E101" s="2319" t="s">
        <v>447</v>
      </c>
      <c r="F101" s="2326" t="s">
        <v>19400</v>
      </c>
    </row>
    <row r="102" spans="1:6" ht="114">
      <c r="A102" s="2320">
        <v>44113</v>
      </c>
      <c r="B102" s="2318" t="s">
        <v>448</v>
      </c>
      <c r="C102" s="2318" t="s">
        <v>449</v>
      </c>
      <c r="D102" s="2318" t="s">
        <v>450</v>
      </c>
      <c r="E102" s="2319" t="s">
        <v>451</v>
      </c>
      <c r="F102" s="2326" t="s">
        <v>452</v>
      </c>
    </row>
    <row r="103" spans="1:6" ht="148.19999999999999">
      <c r="A103" s="2320">
        <v>44050</v>
      </c>
      <c r="B103" s="2318" t="s">
        <v>453</v>
      </c>
      <c r="C103" s="2318" t="s">
        <v>454</v>
      </c>
      <c r="D103" s="2318" t="s">
        <v>455</v>
      </c>
      <c r="E103" s="2319" t="s">
        <v>456</v>
      </c>
      <c r="F103" s="2326" t="s">
        <v>457</v>
      </c>
    </row>
    <row r="104" spans="1:6" ht="102.6">
      <c r="A104" s="2320">
        <v>43927</v>
      </c>
      <c r="B104" s="2318" t="s">
        <v>458</v>
      </c>
      <c r="C104" s="2318" t="s">
        <v>459</v>
      </c>
      <c r="D104" s="2318" t="s">
        <v>460</v>
      </c>
      <c r="E104" s="2319" t="s">
        <v>461</v>
      </c>
      <c r="F104" s="2326" t="s">
        <v>462</v>
      </c>
    </row>
    <row r="105" spans="1:6" ht="79.8">
      <c r="A105" s="2320">
        <v>43927</v>
      </c>
      <c r="B105" s="2318" t="s">
        <v>463</v>
      </c>
      <c r="C105" s="2318" t="s">
        <v>464</v>
      </c>
      <c r="D105" s="2318" t="s">
        <v>465</v>
      </c>
      <c r="E105" s="2319" t="s">
        <v>466</v>
      </c>
      <c r="F105" s="2326" t="s">
        <v>467</v>
      </c>
    </row>
    <row r="106" spans="1:6" ht="114">
      <c r="A106" s="2320">
        <v>44141</v>
      </c>
      <c r="B106" s="2318" t="s">
        <v>468</v>
      </c>
      <c r="C106" s="2318" t="s">
        <v>469</v>
      </c>
      <c r="D106" s="2318" t="s">
        <v>470</v>
      </c>
      <c r="E106" s="2319" t="s">
        <v>471</v>
      </c>
      <c r="F106" s="2326" t="s">
        <v>472</v>
      </c>
    </row>
    <row r="107" spans="1:6" ht="159.6">
      <c r="A107" s="2320">
        <v>44141</v>
      </c>
      <c r="B107" s="2318" t="s">
        <v>473</v>
      </c>
      <c r="C107" s="2318" t="s">
        <v>474</v>
      </c>
      <c r="D107" s="2318" t="s">
        <v>475</v>
      </c>
      <c r="E107" s="2319" t="s">
        <v>476</v>
      </c>
      <c r="F107" s="2326" t="s">
        <v>477</v>
      </c>
    </row>
    <row r="108" spans="1:6" ht="182.4">
      <c r="A108" s="2320">
        <v>43965</v>
      </c>
      <c r="B108" s="2318" t="s">
        <v>478</v>
      </c>
      <c r="C108" s="2318" t="s">
        <v>479</v>
      </c>
      <c r="D108" s="2318" t="s">
        <v>480</v>
      </c>
      <c r="E108" s="2319" t="s">
        <v>481</v>
      </c>
      <c r="F108" s="2326" t="s">
        <v>482</v>
      </c>
    </row>
    <row r="109" spans="1:6" ht="159.6">
      <c r="A109" s="2320">
        <v>43979</v>
      </c>
      <c r="B109" s="2318" t="s">
        <v>483</v>
      </c>
      <c r="C109" s="2318" t="s">
        <v>484</v>
      </c>
      <c r="D109" s="2318" t="s">
        <v>485</v>
      </c>
      <c r="E109" s="2319" t="s">
        <v>486</v>
      </c>
      <c r="F109" s="2326" t="s">
        <v>487</v>
      </c>
    </row>
    <row r="110" spans="1:6" ht="79.8">
      <c r="A110" s="2320">
        <v>43888</v>
      </c>
      <c r="B110" s="2318" t="s">
        <v>488</v>
      </c>
      <c r="C110" s="2318" t="s">
        <v>489</v>
      </c>
      <c r="D110" s="2318" t="s">
        <v>490</v>
      </c>
      <c r="E110" s="2319" t="s">
        <v>491</v>
      </c>
      <c r="F110" s="2326" t="s">
        <v>492</v>
      </c>
    </row>
    <row r="111" spans="1:6" ht="125.4">
      <c r="A111" s="2320">
        <v>43860</v>
      </c>
      <c r="B111" s="2318" t="s">
        <v>493</v>
      </c>
      <c r="C111" s="2318" t="s">
        <v>494</v>
      </c>
      <c r="D111" s="2318" t="s">
        <v>495</v>
      </c>
      <c r="E111" s="2319" t="s">
        <v>496</v>
      </c>
      <c r="F111" s="2326" t="s">
        <v>497</v>
      </c>
    </row>
    <row r="112" spans="1:6" ht="79.8">
      <c r="A112" s="2320">
        <v>43818</v>
      </c>
      <c r="B112" s="2318" t="s">
        <v>498</v>
      </c>
      <c r="C112" s="2318" t="s">
        <v>499</v>
      </c>
      <c r="D112" s="2318" t="s">
        <v>500</v>
      </c>
      <c r="E112" s="2319" t="s">
        <v>501</v>
      </c>
      <c r="F112" s="2326" t="s">
        <v>502</v>
      </c>
    </row>
    <row r="113" spans="1:6" ht="228">
      <c r="A113" s="2320">
        <v>43818</v>
      </c>
      <c r="B113" s="2318" t="s">
        <v>503</v>
      </c>
      <c r="C113" s="2318" t="s">
        <v>504</v>
      </c>
      <c r="D113" s="2318" t="s">
        <v>505</v>
      </c>
      <c r="E113" s="2319" t="s">
        <v>506</v>
      </c>
      <c r="F113" s="2326" t="s">
        <v>507</v>
      </c>
    </row>
    <row r="114" spans="1:6" ht="125.4">
      <c r="A114" s="2320">
        <v>43796</v>
      </c>
      <c r="B114" s="2318" t="s">
        <v>508</v>
      </c>
      <c r="C114" s="2318" t="s">
        <v>509</v>
      </c>
      <c r="D114" s="2318" t="s">
        <v>510</v>
      </c>
      <c r="E114" s="2319" t="s">
        <v>511</v>
      </c>
      <c r="F114" s="2326" t="s">
        <v>512</v>
      </c>
    </row>
    <row r="115" spans="1:6" ht="91.2">
      <c r="A115" s="2320">
        <v>43762</v>
      </c>
      <c r="B115" s="2318" t="s">
        <v>513</v>
      </c>
      <c r="C115" s="2318" t="s">
        <v>514</v>
      </c>
      <c r="D115" s="2318" t="s">
        <v>515</v>
      </c>
      <c r="E115" s="2319" t="s">
        <v>516</v>
      </c>
      <c r="F115" s="2326" t="s">
        <v>517</v>
      </c>
    </row>
    <row r="116" spans="1:6" ht="182.4">
      <c r="A116" s="2320">
        <v>43534</v>
      </c>
      <c r="B116" s="2318" t="s">
        <v>518</v>
      </c>
      <c r="C116" s="2318" t="s">
        <v>519</v>
      </c>
      <c r="D116" s="2318" t="s">
        <v>520</v>
      </c>
      <c r="E116" s="2319" t="s">
        <v>521</v>
      </c>
      <c r="F116" s="2326" t="s">
        <v>522</v>
      </c>
    </row>
    <row r="117" spans="1:6" ht="102.6">
      <c r="A117" s="2320">
        <v>43534</v>
      </c>
      <c r="B117" s="2318" t="s">
        <v>523</v>
      </c>
      <c r="C117" s="2318" t="s">
        <v>524</v>
      </c>
      <c r="D117" s="2318" t="s">
        <v>525</v>
      </c>
      <c r="E117" s="2319" t="s">
        <v>526</v>
      </c>
      <c r="F117" s="2326" t="s">
        <v>527</v>
      </c>
    </row>
    <row r="118" spans="1:6" ht="102.6">
      <c r="A118" s="2320">
        <v>43594</v>
      </c>
      <c r="B118" s="2318" t="s">
        <v>528</v>
      </c>
      <c r="C118" s="2318" t="s">
        <v>529</v>
      </c>
      <c r="D118" s="2318" t="s">
        <v>530</v>
      </c>
      <c r="E118" s="2319" t="s">
        <v>531</v>
      </c>
      <c r="F118" s="2326" t="s">
        <v>532</v>
      </c>
    </row>
    <row r="119" spans="1:6" ht="136.80000000000001">
      <c r="A119" s="2320">
        <v>43747</v>
      </c>
      <c r="B119" s="2318" t="s">
        <v>533</v>
      </c>
      <c r="C119" s="2318" t="s">
        <v>534</v>
      </c>
      <c r="D119" s="2318" t="s">
        <v>535</v>
      </c>
      <c r="E119" s="2319" t="s">
        <v>536</v>
      </c>
      <c r="F119" s="2326" t="s">
        <v>537</v>
      </c>
    </row>
    <row r="120" spans="1:6" ht="79.8">
      <c r="A120" s="2320">
        <v>43733</v>
      </c>
      <c r="B120" s="2318" t="s">
        <v>538</v>
      </c>
      <c r="C120" s="2318" t="s">
        <v>539</v>
      </c>
      <c r="D120" s="2318" t="s">
        <v>540</v>
      </c>
      <c r="E120" s="2319" t="s">
        <v>541</v>
      </c>
      <c r="F120" s="2326" t="s">
        <v>542</v>
      </c>
    </row>
    <row r="121" spans="1:6" ht="114">
      <c r="A121" s="2320">
        <v>43675</v>
      </c>
      <c r="B121" s="2318" t="s">
        <v>543</v>
      </c>
      <c r="C121" s="2318" t="s">
        <v>544</v>
      </c>
      <c r="D121" s="2318" t="s">
        <v>545</v>
      </c>
      <c r="E121" s="2319" t="s">
        <v>546</v>
      </c>
      <c r="F121" s="2326" t="s">
        <v>547</v>
      </c>
    </row>
    <row r="122" spans="1:6" ht="102.6">
      <c r="A122" s="2320">
        <v>43657</v>
      </c>
      <c r="B122" s="2318" t="s">
        <v>548</v>
      </c>
      <c r="C122" s="2318" t="s">
        <v>549</v>
      </c>
      <c r="D122" s="2318" t="s">
        <v>550</v>
      </c>
      <c r="E122" s="2319" t="s">
        <v>551</v>
      </c>
      <c r="F122" s="2326" t="s">
        <v>552</v>
      </c>
    </row>
    <row r="123" spans="1:6" ht="102.6">
      <c r="A123" s="2320">
        <v>43622</v>
      </c>
      <c r="B123" s="2318" t="s">
        <v>553</v>
      </c>
      <c r="C123" s="2318" t="s">
        <v>554</v>
      </c>
      <c r="D123" s="2318" t="s">
        <v>555</v>
      </c>
      <c r="E123" s="2319" t="s">
        <v>556</v>
      </c>
      <c r="F123" s="2326" t="s">
        <v>557</v>
      </c>
    </row>
    <row r="124" spans="1:6" ht="125.4">
      <c r="A124" s="2320">
        <v>43635</v>
      </c>
      <c r="B124" s="2318" t="s">
        <v>558</v>
      </c>
      <c r="C124" s="2318" t="s">
        <v>559</v>
      </c>
      <c r="D124" s="2318" t="s">
        <v>560</v>
      </c>
      <c r="E124" s="2319" t="s">
        <v>561</v>
      </c>
      <c r="F124" s="2326" t="s">
        <v>562</v>
      </c>
    </row>
    <row r="125" spans="1:6" ht="79.8">
      <c r="A125" s="2320">
        <v>43587</v>
      </c>
      <c r="B125" s="2318" t="s">
        <v>563</v>
      </c>
      <c r="C125" s="2318" t="s">
        <v>564</v>
      </c>
      <c r="D125" s="2318" t="s">
        <v>565</v>
      </c>
      <c r="E125" s="2319" t="s">
        <v>566</v>
      </c>
      <c r="F125" s="2326" t="s">
        <v>567</v>
      </c>
    </row>
    <row r="126" spans="1:6" ht="91.2">
      <c r="A126" s="2320">
        <v>43587</v>
      </c>
      <c r="B126" s="2318" t="s">
        <v>568</v>
      </c>
      <c r="C126" s="2318" t="s">
        <v>569</v>
      </c>
      <c r="D126" s="2318" t="s">
        <v>570</v>
      </c>
      <c r="E126" s="2319" t="s">
        <v>571</v>
      </c>
      <c r="F126" s="2326" t="s">
        <v>572</v>
      </c>
    </row>
    <row r="127" spans="1:6" ht="102.6">
      <c r="A127" s="2320">
        <v>43593</v>
      </c>
      <c r="B127" s="2318" t="s">
        <v>573</v>
      </c>
      <c r="C127" s="2318" t="s">
        <v>574</v>
      </c>
      <c r="D127" s="2318" t="s">
        <v>575</v>
      </c>
      <c r="E127" s="2319" t="s">
        <v>576</v>
      </c>
      <c r="F127" s="2326" t="s">
        <v>577</v>
      </c>
    </row>
    <row r="128" spans="1:6" ht="205.2">
      <c r="A128" s="2320">
        <v>43564</v>
      </c>
      <c r="B128" s="2318" t="s">
        <v>578</v>
      </c>
      <c r="C128" s="2318" t="s">
        <v>579</v>
      </c>
      <c r="D128" s="2318" t="s">
        <v>580</v>
      </c>
      <c r="E128" s="2319" t="s">
        <v>282</v>
      </c>
      <c r="F128" s="2326" t="s">
        <v>581</v>
      </c>
    </row>
    <row r="129" spans="1:6" ht="125.4">
      <c r="A129" s="2320">
        <v>43559</v>
      </c>
      <c r="B129" s="2318" t="s">
        <v>582</v>
      </c>
      <c r="C129" s="2318" t="s">
        <v>583</v>
      </c>
      <c r="D129" s="2318" t="s">
        <v>584</v>
      </c>
      <c r="E129" s="2319" t="s">
        <v>585</v>
      </c>
      <c r="F129" s="2326" t="s">
        <v>586</v>
      </c>
    </row>
    <row r="130" spans="1:6" ht="148.19999999999999">
      <c r="A130" s="2320">
        <v>43545</v>
      </c>
      <c r="B130" s="2318" t="s">
        <v>587</v>
      </c>
      <c r="C130" s="2318" t="s">
        <v>588</v>
      </c>
      <c r="D130" s="2318" t="s">
        <v>589</v>
      </c>
      <c r="E130" s="2319" t="s">
        <v>590</v>
      </c>
      <c r="F130" s="2326" t="s">
        <v>591</v>
      </c>
    </row>
    <row r="131" spans="1:6" ht="125.4">
      <c r="A131" s="2320">
        <v>43524</v>
      </c>
      <c r="B131" s="2318" t="s">
        <v>592</v>
      </c>
      <c r="C131" s="2318" t="s">
        <v>593</v>
      </c>
      <c r="D131" s="2318" t="s">
        <v>594</v>
      </c>
      <c r="E131" s="2319" t="s">
        <v>595</v>
      </c>
      <c r="F131" s="2326" t="s">
        <v>596</v>
      </c>
    </row>
    <row r="132" spans="1:6" ht="239.4">
      <c r="A132" s="2320">
        <v>43453</v>
      </c>
      <c r="B132" s="2318" t="s">
        <v>597</v>
      </c>
      <c r="C132" s="2318" t="s">
        <v>598</v>
      </c>
      <c r="D132" s="2318" t="s">
        <v>599</v>
      </c>
      <c r="E132" s="2319" t="s">
        <v>600</v>
      </c>
      <c r="F132" s="2326" t="s">
        <v>601</v>
      </c>
    </row>
    <row r="133" spans="1:6" ht="114">
      <c r="A133" s="2320">
        <v>43432</v>
      </c>
      <c r="B133" s="2318" t="s">
        <v>602</v>
      </c>
      <c r="C133" s="2318" t="s">
        <v>603</v>
      </c>
      <c r="D133" s="2318" t="s">
        <v>604</v>
      </c>
      <c r="E133" s="2319" t="s">
        <v>605</v>
      </c>
      <c r="F133" s="2330" t="s">
        <v>606</v>
      </c>
    </row>
    <row r="134" spans="1:6" ht="79.8">
      <c r="A134" s="2320">
        <v>43398</v>
      </c>
      <c r="B134" s="2318" t="s">
        <v>607</v>
      </c>
      <c r="C134" s="2318" t="s">
        <v>608</v>
      </c>
      <c r="D134" s="2318" t="s">
        <v>609</v>
      </c>
      <c r="E134" s="2319" t="s">
        <v>610</v>
      </c>
      <c r="F134" s="2326" t="s">
        <v>611</v>
      </c>
    </row>
    <row r="135" spans="1:6" ht="228">
      <c r="A135" s="2320">
        <v>43398</v>
      </c>
      <c r="B135" s="2318" t="s">
        <v>612</v>
      </c>
      <c r="C135" s="2318" t="s">
        <v>613</v>
      </c>
      <c r="D135" s="2318" t="s">
        <v>614</v>
      </c>
      <c r="E135" s="2319" t="s">
        <v>615</v>
      </c>
      <c r="F135" s="2326" t="s">
        <v>616</v>
      </c>
    </row>
    <row r="136" spans="1:6" ht="114">
      <c r="A136" s="2320">
        <v>43397</v>
      </c>
      <c r="B136" s="2318" t="s">
        <v>617</v>
      </c>
      <c r="C136" s="2318" t="s">
        <v>618</v>
      </c>
      <c r="D136" s="2318" t="s">
        <v>619</v>
      </c>
      <c r="E136" s="2319" t="s">
        <v>620</v>
      </c>
      <c r="F136" s="2326" t="s">
        <v>621</v>
      </c>
    </row>
    <row r="137" spans="1:6" ht="125.4">
      <c r="A137" s="2320">
        <v>43391</v>
      </c>
      <c r="B137" s="2318" t="s">
        <v>622</v>
      </c>
      <c r="C137" s="2318" t="s">
        <v>623</v>
      </c>
      <c r="D137" s="2318" t="s">
        <v>624</v>
      </c>
      <c r="E137" s="2319" t="s">
        <v>625</v>
      </c>
      <c r="F137" s="2326" t="s">
        <v>626</v>
      </c>
    </row>
    <row r="138" spans="1:6" ht="342">
      <c r="A138" s="2320">
        <v>43363</v>
      </c>
      <c r="B138" s="2318" t="s">
        <v>627</v>
      </c>
      <c r="C138" s="2318" t="s">
        <v>628</v>
      </c>
      <c r="D138" s="2318" t="s">
        <v>629</v>
      </c>
      <c r="E138" s="2319" t="s">
        <v>630</v>
      </c>
      <c r="F138" s="2326" t="s">
        <v>631</v>
      </c>
    </row>
    <row r="139" spans="1:6" ht="353.4">
      <c r="A139" s="2320">
        <v>43363</v>
      </c>
      <c r="B139" s="2318" t="s">
        <v>632</v>
      </c>
      <c r="C139" s="2318" t="s">
        <v>633</v>
      </c>
      <c r="D139" s="2318" t="s">
        <v>634</v>
      </c>
      <c r="E139" s="2319" t="s">
        <v>635</v>
      </c>
      <c r="F139" s="2326" t="s">
        <v>636</v>
      </c>
    </row>
    <row r="140" spans="1:6" ht="376.2">
      <c r="A140" s="2320" t="s">
        <v>19401</v>
      </c>
      <c r="B140" s="2318" t="s">
        <v>637</v>
      </c>
      <c r="C140" s="2318" t="s">
        <v>638</v>
      </c>
      <c r="D140" s="2318" t="s">
        <v>639</v>
      </c>
      <c r="E140" s="2319" t="s">
        <v>640</v>
      </c>
      <c r="F140" s="2326" t="s">
        <v>641</v>
      </c>
    </row>
    <row r="141" spans="1:6" ht="125.4">
      <c r="A141" s="2320">
        <v>43319</v>
      </c>
      <c r="B141" s="2318" t="s">
        <v>642</v>
      </c>
      <c r="C141" s="2318" t="s">
        <v>643</v>
      </c>
      <c r="D141" s="2318" t="s">
        <v>644</v>
      </c>
      <c r="E141" s="2319" t="s">
        <v>645</v>
      </c>
      <c r="F141" s="2326" t="s">
        <v>646</v>
      </c>
    </row>
    <row r="142" spans="1:6" ht="409.6">
      <c r="A142" s="2320">
        <v>43237</v>
      </c>
      <c r="B142" s="2318" t="s">
        <v>647</v>
      </c>
      <c r="C142" s="2318" t="s">
        <v>648</v>
      </c>
      <c r="D142" s="2318" t="s">
        <v>649</v>
      </c>
      <c r="E142" s="2319" t="s">
        <v>650</v>
      </c>
      <c r="F142" s="2326" t="s">
        <v>651</v>
      </c>
    </row>
    <row r="143" spans="1:6" ht="342">
      <c r="A143" s="2320">
        <v>43209</v>
      </c>
      <c r="B143" s="2318" t="s">
        <v>652</v>
      </c>
      <c r="C143" s="2318" t="s">
        <v>653</v>
      </c>
      <c r="D143" s="2318" t="s">
        <v>654</v>
      </c>
      <c r="E143" s="2319" t="s">
        <v>655</v>
      </c>
      <c r="F143" s="2326" t="s">
        <v>656</v>
      </c>
    </row>
    <row r="144" spans="1:6" ht="205.2">
      <c r="A144" s="2320">
        <v>43209</v>
      </c>
      <c r="B144" s="2318" t="s">
        <v>657</v>
      </c>
      <c r="C144" s="2318" t="s">
        <v>658</v>
      </c>
      <c r="D144" s="2318" t="s">
        <v>659</v>
      </c>
      <c r="E144" s="2319" t="s">
        <v>660</v>
      </c>
      <c r="F144" s="2326" t="s">
        <v>661</v>
      </c>
    </row>
    <row r="145" spans="1:6" ht="136.80000000000001">
      <c r="A145" s="2320">
        <v>43160</v>
      </c>
      <c r="B145" s="2318" t="s">
        <v>662</v>
      </c>
      <c r="C145" s="2318" t="s">
        <v>663</v>
      </c>
      <c r="D145" s="2318" t="s">
        <v>664</v>
      </c>
      <c r="E145" s="2319" t="s">
        <v>665</v>
      </c>
      <c r="F145" s="2326" t="s">
        <v>666</v>
      </c>
    </row>
    <row r="146" spans="1:6" ht="102.6">
      <c r="A146" s="2320">
        <v>43179</v>
      </c>
      <c r="B146" s="2318" t="s">
        <v>667</v>
      </c>
      <c r="C146" s="2318" t="s">
        <v>668</v>
      </c>
      <c r="D146" s="2318" t="s">
        <v>669</v>
      </c>
      <c r="E146" s="2319" t="s">
        <v>670</v>
      </c>
      <c r="F146" s="2326" t="s">
        <v>671</v>
      </c>
    </row>
    <row r="147" spans="1:6" ht="296.39999999999998">
      <c r="A147" s="2320">
        <v>43159</v>
      </c>
      <c r="B147" s="2318" t="s">
        <v>672</v>
      </c>
      <c r="C147" s="2318" t="s">
        <v>673</v>
      </c>
      <c r="D147" s="2318" t="s">
        <v>674</v>
      </c>
      <c r="E147" s="2319" t="s">
        <v>675</v>
      </c>
      <c r="F147" s="2326" t="s">
        <v>676</v>
      </c>
    </row>
    <row r="148" spans="1:6" ht="159.6">
      <c r="A148" s="2320">
        <v>43139</v>
      </c>
      <c r="B148" s="2318" t="s">
        <v>677</v>
      </c>
      <c r="C148" s="2318" t="s">
        <v>678</v>
      </c>
      <c r="D148" s="2318" t="s">
        <v>679</v>
      </c>
      <c r="E148" s="2319" t="s">
        <v>680</v>
      </c>
      <c r="F148" s="2326" t="s">
        <v>681</v>
      </c>
    </row>
    <row r="149" spans="1:6" ht="228">
      <c r="A149" s="2320">
        <v>43089</v>
      </c>
      <c r="B149" s="2318" t="s">
        <v>682</v>
      </c>
      <c r="C149" s="2318" t="s">
        <v>683</v>
      </c>
      <c r="D149" s="2318" t="s">
        <v>684</v>
      </c>
      <c r="E149" s="2319" t="s">
        <v>685</v>
      </c>
      <c r="F149" s="2326" t="s">
        <v>686</v>
      </c>
    </row>
    <row r="150" spans="1:6" ht="262.2">
      <c r="A150" s="2320">
        <v>43075</v>
      </c>
      <c r="B150" s="2318" t="s">
        <v>687</v>
      </c>
      <c r="C150" s="2318" t="s">
        <v>688</v>
      </c>
      <c r="D150" s="2318" t="s">
        <v>689</v>
      </c>
      <c r="E150" s="2319" t="s">
        <v>690</v>
      </c>
      <c r="F150" s="2326" t="s">
        <v>691</v>
      </c>
    </row>
    <row r="151" spans="1:6" ht="136.80000000000001">
      <c r="A151" s="2320">
        <v>43013</v>
      </c>
      <c r="B151" s="2318" t="s">
        <v>692</v>
      </c>
      <c r="C151" s="2318" t="s">
        <v>693</v>
      </c>
      <c r="D151" s="2318" t="s">
        <v>694</v>
      </c>
      <c r="E151" s="2319" t="s">
        <v>695</v>
      </c>
      <c r="F151" s="2326" t="s">
        <v>696</v>
      </c>
    </row>
    <row r="152" spans="1:6" ht="114">
      <c r="A152" s="2320">
        <v>42992</v>
      </c>
      <c r="B152" s="2318" t="s">
        <v>697</v>
      </c>
      <c r="C152" s="2318" t="s">
        <v>698</v>
      </c>
      <c r="D152" s="2318" t="s">
        <v>699</v>
      </c>
      <c r="E152" s="2319" t="s">
        <v>700</v>
      </c>
      <c r="F152" s="2326" t="s">
        <v>701</v>
      </c>
    </row>
    <row r="153" spans="1:6" ht="91.2">
      <c r="A153" s="2320">
        <v>42929</v>
      </c>
      <c r="B153" s="2318" t="s">
        <v>19402</v>
      </c>
      <c r="C153" s="2318" t="s">
        <v>702</v>
      </c>
      <c r="D153" s="2318" t="s">
        <v>703</v>
      </c>
      <c r="E153" s="2319"/>
      <c r="F153" s="2326" t="s">
        <v>704</v>
      </c>
    </row>
    <row r="154" spans="1:6" ht="114">
      <c r="A154" s="2317">
        <v>42929</v>
      </c>
      <c r="B154" s="2318" t="s">
        <v>705</v>
      </c>
      <c r="C154" s="2318" t="s">
        <v>706</v>
      </c>
      <c r="D154" s="2318" t="s">
        <v>707</v>
      </c>
      <c r="E154" s="2319" t="s">
        <v>708</v>
      </c>
      <c r="F154" s="2326" t="s">
        <v>709</v>
      </c>
    </row>
    <row r="155" spans="1:6" ht="91.2">
      <c r="A155" s="2320">
        <v>42953</v>
      </c>
      <c r="B155" s="2318" t="s">
        <v>710</v>
      </c>
      <c r="C155" s="2318" t="s">
        <v>711</v>
      </c>
      <c r="D155" s="2318" t="s">
        <v>19570</v>
      </c>
      <c r="E155" s="2319" t="s">
        <v>712</v>
      </c>
      <c r="F155" s="2326" t="s">
        <v>713</v>
      </c>
    </row>
    <row r="156" spans="1:6" ht="159.6">
      <c r="A156" s="2320">
        <v>43044</v>
      </c>
      <c r="B156" s="2318" t="s">
        <v>714</v>
      </c>
      <c r="C156" s="2318" t="s">
        <v>715</v>
      </c>
      <c r="D156" s="2318" t="s">
        <v>716</v>
      </c>
      <c r="E156" s="2319" t="s">
        <v>717</v>
      </c>
      <c r="F156" s="2326" t="s">
        <v>718</v>
      </c>
    </row>
    <row r="157" spans="1:6" ht="239.4">
      <c r="A157" s="2320">
        <v>42830</v>
      </c>
      <c r="B157" s="2318" t="s">
        <v>719</v>
      </c>
      <c r="C157" s="2318" t="s">
        <v>720</v>
      </c>
      <c r="D157" s="2318" t="s">
        <v>721</v>
      </c>
      <c r="E157" s="2319" t="s">
        <v>722</v>
      </c>
      <c r="F157" s="2326" t="s">
        <v>723</v>
      </c>
    </row>
    <row r="158" spans="1:6" ht="193.8">
      <c r="A158" s="2320">
        <v>42859</v>
      </c>
      <c r="B158" s="2318" t="s">
        <v>724</v>
      </c>
      <c r="C158" s="2318" t="s">
        <v>725</v>
      </c>
      <c r="D158" s="2318" t="s">
        <v>726</v>
      </c>
      <c r="E158" s="2319" t="s">
        <v>727</v>
      </c>
      <c r="F158" s="2326" t="s">
        <v>728</v>
      </c>
    </row>
    <row r="159" spans="1:6" ht="91.2">
      <c r="A159" s="2320">
        <v>42859</v>
      </c>
      <c r="B159" s="2318" t="s">
        <v>729</v>
      </c>
      <c r="C159" s="2318" t="s">
        <v>730</v>
      </c>
      <c r="D159" s="2318" t="s">
        <v>731</v>
      </c>
      <c r="E159" s="2319" t="s">
        <v>732</v>
      </c>
      <c r="F159" s="2326" t="s">
        <v>733</v>
      </c>
    </row>
    <row r="160" spans="1:6" ht="114">
      <c r="A160" s="2320" t="s">
        <v>19403</v>
      </c>
      <c r="B160" s="2318" t="s">
        <v>734</v>
      </c>
      <c r="C160" s="2318" t="s">
        <v>735</v>
      </c>
      <c r="D160" s="2318" t="s">
        <v>736</v>
      </c>
      <c r="E160" s="2319" t="s">
        <v>737</v>
      </c>
      <c r="F160" s="2326" t="s">
        <v>738</v>
      </c>
    </row>
    <row r="161" spans="1:6" ht="125.4">
      <c r="A161" s="2320">
        <v>42725</v>
      </c>
      <c r="B161" s="2318" t="s">
        <v>19404</v>
      </c>
      <c r="C161" s="2318" t="s">
        <v>739</v>
      </c>
      <c r="D161" s="2318" t="s">
        <v>740</v>
      </c>
      <c r="E161" s="2319" t="s">
        <v>741</v>
      </c>
      <c r="F161" s="2326" t="s">
        <v>742</v>
      </c>
    </row>
    <row r="162" spans="1:6" ht="114">
      <c r="A162" s="2320">
        <v>42718</v>
      </c>
      <c r="B162" s="2318" t="s">
        <v>743</v>
      </c>
      <c r="C162" s="2318" t="s">
        <v>744</v>
      </c>
      <c r="D162" s="2318" t="s">
        <v>745</v>
      </c>
      <c r="E162" s="2319" t="s">
        <v>746</v>
      </c>
      <c r="F162" s="2326" t="s">
        <v>747</v>
      </c>
    </row>
    <row r="163" spans="1:6" ht="205.2">
      <c r="A163" s="2320">
        <v>42628</v>
      </c>
      <c r="B163" s="2318" t="s">
        <v>748</v>
      </c>
      <c r="C163" s="2318" t="s">
        <v>19571</v>
      </c>
      <c r="D163" s="2318" t="s">
        <v>749</v>
      </c>
      <c r="E163" s="2319" t="s">
        <v>19572</v>
      </c>
      <c r="F163" s="2326" t="s">
        <v>750</v>
      </c>
    </row>
    <row r="164" spans="1:6" ht="114">
      <c r="A164" s="2320">
        <v>42594</v>
      </c>
      <c r="B164" s="2318" t="s">
        <v>751</v>
      </c>
      <c r="C164" s="2318" t="s">
        <v>752</v>
      </c>
      <c r="D164" s="2318" t="s">
        <v>753</v>
      </c>
      <c r="E164" s="2319" t="s">
        <v>754</v>
      </c>
      <c r="F164" s="2326" t="s">
        <v>755</v>
      </c>
    </row>
    <row r="165" spans="1:6" ht="91.2">
      <c r="A165" s="2320">
        <v>42654</v>
      </c>
      <c r="B165" s="2318" t="s">
        <v>756</v>
      </c>
      <c r="C165" s="2318" t="s">
        <v>757</v>
      </c>
      <c r="D165" s="2318" t="s">
        <v>758</v>
      </c>
      <c r="E165" s="2319" t="s">
        <v>759</v>
      </c>
      <c r="F165" s="2326" t="s">
        <v>760</v>
      </c>
    </row>
    <row r="166" spans="1:6" ht="159.6">
      <c r="A166" s="2320" t="s">
        <v>19405</v>
      </c>
      <c r="B166" s="2318" t="s">
        <v>761</v>
      </c>
      <c r="C166" s="2318" t="s">
        <v>762</v>
      </c>
      <c r="D166" s="2318" t="s">
        <v>763</v>
      </c>
      <c r="E166" s="2319" t="s">
        <v>764</v>
      </c>
      <c r="F166" s="2326" t="s">
        <v>765</v>
      </c>
    </row>
    <row r="167" spans="1:6" ht="125.4">
      <c r="A167" s="2320">
        <v>42531</v>
      </c>
      <c r="B167" s="2318" t="s">
        <v>766</v>
      </c>
      <c r="C167" s="2318" t="s">
        <v>767</v>
      </c>
      <c r="D167" s="2318" t="s">
        <v>768</v>
      </c>
      <c r="E167" s="2319" t="s">
        <v>769</v>
      </c>
      <c r="F167" s="2326" t="s">
        <v>770</v>
      </c>
    </row>
    <row r="168" spans="1:6" ht="159.6">
      <c r="A168" s="2320">
        <v>42628</v>
      </c>
      <c r="B168" s="2318" t="s">
        <v>771</v>
      </c>
      <c r="C168" s="2318" t="s">
        <v>772</v>
      </c>
      <c r="D168" s="2318" t="s">
        <v>773</v>
      </c>
      <c r="E168" s="2319" t="s">
        <v>437</v>
      </c>
      <c r="F168" s="2326" t="s">
        <v>774</v>
      </c>
    </row>
    <row r="169" spans="1:6" ht="114">
      <c r="A169" s="2320">
        <v>42591</v>
      </c>
      <c r="B169" s="2318" t="s">
        <v>775</v>
      </c>
      <c r="C169" s="2318" t="s">
        <v>776</v>
      </c>
      <c r="D169" s="2318" t="s">
        <v>777</v>
      </c>
      <c r="E169" s="2319" t="s">
        <v>778</v>
      </c>
      <c r="F169" s="2326" t="s">
        <v>779</v>
      </c>
    </row>
    <row r="170" spans="1:6" ht="102.6">
      <c r="A170" s="2320">
        <v>42560</v>
      </c>
      <c r="B170" s="2318" t="s">
        <v>780</v>
      </c>
      <c r="C170" s="2318" t="s">
        <v>781</v>
      </c>
      <c r="D170" s="2318" t="s">
        <v>782</v>
      </c>
      <c r="E170" s="2319" t="s">
        <v>783</v>
      </c>
      <c r="F170" s="2326" t="s">
        <v>784</v>
      </c>
    </row>
    <row r="171" spans="1:6" ht="136.80000000000001">
      <c r="A171" s="2320">
        <v>42565</v>
      </c>
      <c r="B171" s="2318" t="s">
        <v>785</v>
      </c>
      <c r="C171" s="2318" t="s">
        <v>786</v>
      </c>
      <c r="D171" s="2318" t="s">
        <v>787</v>
      </c>
      <c r="E171" s="2319" t="s">
        <v>788</v>
      </c>
      <c r="F171" s="2326" t="s">
        <v>789</v>
      </c>
    </row>
    <row r="172" spans="1:6" ht="102.6">
      <c r="A172" s="2320">
        <v>42565</v>
      </c>
      <c r="B172" s="2318" t="s">
        <v>790</v>
      </c>
      <c r="C172" s="2318" t="s">
        <v>791</v>
      </c>
      <c r="D172" s="2318" t="s">
        <v>792</v>
      </c>
      <c r="E172" s="2319" t="s">
        <v>793</v>
      </c>
      <c r="F172" s="2326" t="s">
        <v>794</v>
      </c>
    </row>
    <row r="173" spans="1:6" ht="159.6">
      <c r="A173" s="2320">
        <v>42558</v>
      </c>
      <c r="B173" s="2318" t="s">
        <v>795</v>
      </c>
      <c r="C173" s="2318" t="s">
        <v>796</v>
      </c>
      <c r="D173" s="2318" t="s">
        <v>797</v>
      </c>
      <c r="E173" s="2319" t="s">
        <v>798</v>
      </c>
      <c r="F173" s="2326" t="s">
        <v>799</v>
      </c>
    </row>
    <row r="174" spans="1:6" ht="182.4">
      <c r="A174" s="2320">
        <v>42406</v>
      </c>
      <c r="B174" s="2318" t="s">
        <v>800</v>
      </c>
      <c r="C174" s="2318" t="s">
        <v>801</v>
      </c>
      <c r="D174" s="2318" t="s">
        <v>802</v>
      </c>
      <c r="E174" s="2319" t="s">
        <v>803</v>
      </c>
      <c r="F174" s="2326" t="s">
        <v>804</v>
      </c>
    </row>
    <row r="175" spans="1:6" ht="102.6">
      <c r="A175" s="2320">
        <v>42406</v>
      </c>
      <c r="B175" s="2318" t="s">
        <v>805</v>
      </c>
      <c r="C175" s="2318" t="s">
        <v>806</v>
      </c>
      <c r="D175" s="2318" t="s">
        <v>807</v>
      </c>
      <c r="E175" s="2319" t="s">
        <v>808</v>
      </c>
      <c r="F175" s="2326" t="s">
        <v>809</v>
      </c>
    </row>
    <row r="176" spans="1:6" ht="182.4">
      <c r="A176" s="2324">
        <v>42516</v>
      </c>
      <c r="B176" s="2318" t="s">
        <v>810</v>
      </c>
      <c r="C176" s="2318" t="s">
        <v>811</v>
      </c>
      <c r="D176" s="2318" t="s">
        <v>812</v>
      </c>
      <c r="E176" s="2319" t="s">
        <v>813</v>
      </c>
      <c r="F176" s="2331" t="s">
        <v>814</v>
      </c>
    </row>
    <row r="177" spans="1:6" ht="159.6">
      <c r="A177" s="2324">
        <v>42514</v>
      </c>
      <c r="B177" s="2318" t="s">
        <v>815</v>
      </c>
      <c r="C177" s="2318" t="s">
        <v>816</v>
      </c>
      <c r="D177" s="2318" t="s">
        <v>817</v>
      </c>
      <c r="E177" s="2319" t="s">
        <v>818</v>
      </c>
      <c r="F177" s="2331" t="s">
        <v>819</v>
      </c>
    </row>
    <row r="178" spans="1:6" ht="250.8">
      <c r="A178" s="2320">
        <v>42555</v>
      </c>
      <c r="B178" s="2318" t="s">
        <v>820</v>
      </c>
      <c r="C178" s="2318" t="s">
        <v>821</v>
      </c>
      <c r="D178" s="2318" t="s">
        <v>822</v>
      </c>
      <c r="E178" s="2319" t="s">
        <v>823</v>
      </c>
      <c r="F178" s="2326" t="s">
        <v>824</v>
      </c>
    </row>
    <row r="179" spans="1:6" ht="102.6">
      <c r="A179" s="2320">
        <v>42383</v>
      </c>
      <c r="B179" s="2318" t="s">
        <v>825</v>
      </c>
      <c r="C179" s="2318" t="s">
        <v>826</v>
      </c>
      <c r="D179" s="2318" t="s">
        <v>827</v>
      </c>
      <c r="E179" s="2319" t="s">
        <v>828</v>
      </c>
      <c r="F179" s="2326" t="s">
        <v>829</v>
      </c>
    </row>
    <row r="180" spans="1:6" ht="102.6">
      <c r="A180" s="2320">
        <v>42306</v>
      </c>
      <c r="B180" s="2318" t="s">
        <v>830</v>
      </c>
      <c r="C180" s="2318" t="s">
        <v>831</v>
      </c>
      <c r="D180" s="2318" t="s">
        <v>832</v>
      </c>
      <c r="E180" s="2319" t="s">
        <v>833</v>
      </c>
      <c r="F180" s="2326" t="s">
        <v>834</v>
      </c>
    </row>
    <row r="181" spans="1:6" ht="114">
      <c r="A181" s="2320">
        <v>42306</v>
      </c>
      <c r="B181" s="2318" t="s">
        <v>835</v>
      </c>
      <c r="C181" s="2318" t="s">
        <v>836</v>
      </c>
      <c r="D181" s="2318" t="s">
        <v>837</v>
      </c>
      <c r="E181" s="2319" t="s">
        <v>838</v>
      </c>
      <c r="F181" s="2326" t="s">
        <v>839</v>
      </c>
    </row>
    <row r="182" spans="1:6" ht="102.6">
      <c r="A182" s="2320">
        <v>42299</v>
      </c>
      <c r="B182" s="2318" t="s">
        <v>840</v>
      </c>
      <c r="C182" s="2318" t="s">
        <v>841</v>
      </c>
      <c r="D182" s="2318" t="s">
        <v>842</v>
      </c>
      <c r="E182" s="2319" t="s">
        <v>843</v>
      </c>
      <c r="F182" s="2326" t="s">
        <v>844</v>
      </c>
    </row>
    <row r="183" spans="1:6" ht="125.4">
      <c r="A183" s="2320">
        <v>42165</v>
      </c>
      <c r="B183" s="2318" t="s">
        <v>845</v>
      </c>
      <c r="C183" s="2318" t="s">
        <v>846</v>
      </c>
      <c r="D183" s="2318" t="s">
        <v>847</v>
      </c>
      <c r="E183" s="2319" t="s">
        <v>848</v>
      </c>
      <c r="F183" s="2326" t="s">
        <v>849</v>
      </c>
    </row>
    <row r="184" spans="1:6" ht="125.4">
      <c r="A184" s="2320">
        <v>42165</v>
      </c>
      <c r="B184" s="2318" t="s">
        <v>850</v>
      </c>
      <c r="C184" s="2318" t="s">
        <v>851</v>
      </c>
      <c r="D184" s="2318" t="s">
        <v>852</v>
      </c>
      <c r="E184" s="2319" t="s">
        <v>853</v>
      </c>
      <c r="F184" s="2326" t="s">
        <v>854</v>
      </c>
    </row>
    <row r="185" spans="1:6" ht="159.6">
      <c r="A185" s="2320">
        <v>42264</v>
      </c>
      <c r="B185" s="2318" t="s">
        <v>855</v>
      </c>
      <c r="C185" s="2318" t="s">
        <v>856</v>
      </c>
      <c r="D185" s="2318" t="s">
        <v>857</v>
      </c>
      <c r="E185" s="2319" t="s">
        <v>857</v>
      </c>
      <c r="F185" s="2326" t="s">
        <v>858</v>
      </c>
    </row>
    <row r="186" spans="1:6" ht="102.6">
      <c r="A186" s="2320">
        <v>42223</v>
      </c>
      <c r="B186" s="2318" t="s">
        <v>859</v>
      </c>
      <c r="C186" s="2318" t="s">
        <v>860</v>
      </c>
      <c r="D186" s="2318" t="s">
        <v>861</v>
      </c>
      <c r="E186" s="2319" t="s">
        <v>862</v>
      </c>
      <c r="F186" s="2326" t="s">
        <v>863</v>
      </c>
    </row>
    <row r="187" spans="1:6" ht="159.6">
      <c r="A187" s="2320">
        <v>42171</v>
      </c>
      <c r="B187" s="2318" t="s">
        <v>864</v>
      </c>
      <c r="C187" s="2318" t="s">
        <v>865</v>
      </c>
      <c r="D187" s="2318" t="s">
        <v>866</v>
      </c>
      <c r="E187" s="2319" t="s">
        <v>867</v>
      </c>
      <c r="F187" s="2326" t="s">
        <v>868</v>
      </c>
    </row>
    <row r="188" spans="1:6" ht="68.400000000000006">
      <c r="A188" s="2320">
        <v>42110</v>
      </c>
      <c r="B188" s="2318" t="s">
        <v>869</v>
      </c>
      <c r="C188" s="2318" t="s">
        <v>870</v>
      </c>
      <c r="D188" s="2318" t="s">
        <v>857</v>
      </c>
      <c r="E188" s="2319" t="s">
        <v>857</v>
      </c>
      <c r="F188" s="2326" t="s">
        <v>871</v>
      </c>
    </row>
    <row r="189" spans="1:6" ht="159.6">
      <c r="A189" s="2320">
        <v>42110</v>
      </c>
      <c r="B189" s="2318" t="s">
        <v>872</v>
      </c>
      <c r="C189" s="2318" t="s">
        <v>873</v>
      </c>
      <c r="D189" s="2318" t="s">
        <v>874</v>
      </c>
      <c r="E189" s="2319" t="s">
        <v>875</v>
      </c>
      <c r="F189" s="2326" t="s">
        <v>876</v>
      </c>
    </row>
    <row r="190" spans="1:6" ht="102.6">
      <c r="A190" s="2320">
        <v>42089</v>
      </c>
      <c r="B190" s="2318" t="s">
        <v>877</v>
      </c>
      <c r="C190" s="2318" t="s">
        <v>878</v>
      </c>
      <c r="D190" s="2318" t="s">
        <v>879</v>
      </c>
      <c r="E190" s="2319" t="s">
        <v>880</v>
      </c>
      <c r="F190" s="2326" t="s">
        <v>881</v>
      </c>
    </row>
    <row r="191" spans="1:6" ht="228">
      <c r="A191" s="2320">
        <v>42341</v>
      </c>
      <c r="B191" s="2318" t="s">
        <v>882</v>
      </c>
      <c r="C191" s="2318" t="s">
        <v>883</v>
      </c>
      <c r="D191" s="2318" t="s">
        <v>884</v>
      </c>
      <c r="E191" s="2319" t="s">
        <v>885</v>
      </c>
      <c r="F191" s="2326" t="s">
        <v>886</v>
      </c>
    </row>
    <row r="192" spans="1:6" ht="68.400000000000006">
      <c r="A192" s="2320" t="s">
        <v>19406</v>
      </c>
      <c r="B192" s="2318" t="s">
        <v>887</v>
      </c>
      <c r="C192" s="2318" t="s">
        <v>888</v>
      </c>
      <c r="D192" s="2318" t="s">
        <v>857</v>
      </c>
      <c r="E192" s="2319" t="s">
        <v>857</v>
      </c>
      <c r="F192" s="2326" t="s">
        <v>889</v>
      </c>
    </row>
    <row r="193" spans="1:6" ht="57">
      <c r="A193" s="2320" t="s">
        <v>19407</v>
      </c>
      <c r="B193" s="2318" t="s">
        <v>890</v>
      </c>
      <c r="C193" s="2318" t="s">
        <v>891</v>
      </c>
      <c r="D193" s="2318" t="s">
        <v>857</v>
      </c>
      <c r="E193" s="2319" t="s">
        <v>857</v>
      </c>
      <c r="F193" s="2326" t="s">
        <v>892</v>
      </c>
    </row>
    <row r="194" spans="1:6" ht="125.4">
      <c r="A194" s="2320" t="s">
        <v>19408</v>
      </c>
      <c r="B194" s="2318" t="s">
        <v>893</v>
      </c>
      <c r="C194" s="2318" t="s">
        <v>894</v>
      </c>
      <c r="D194" s="2318" t="s">
        <v>895</v>
      </c>
      <c r="E194" s="2319" t="s">
        <v>896</v>
      </c>
      <c r="F194" s="2326" t="s">
        <v>897</v>
      </c>
    </row>
    <row r="195" spans="1:6" ht="57">
      <c r="A195" s="2320" t="s">
        <v>19409</v>
      </c>
      <c r="B195" s="2318" t="s">
        <v>898</v>
      </c>
      <c r="C195" s="2318" t="s">
        <v>899</v>
      </c>
      <c r="D195" s="2318" t="s">
        <v>857</v>
      </c>
      <c r="E195" s="2319" t="s">
        <v>857</v>
      </c>
      <c r="F195" s="2326" t="s">
        <v>900</v>
      </c>
    </row>
    <row r="196" spans="1:6" ht="171">
      <c r="A196" s="2320" t="s">
        <v>19410</v>
      </c>
      <c r="B196" s="2318" t="s">
        <v>901</v>
      </c>
      <c r="C196" s="2318" t="s">
        <v>902</v>
      </c>
      <c r="D196" s="2318" t="s">
        <v>903</v>
      </c>
      <c r="E196" s="2319" t="s">
        <v>904</v>
      </c>
      <c r="F196" s="2326" t="s">
        <v>905</v>
      </c>
    </row>
    <row r="197" spans="1:6" ht="159.6">
      <c r="A197" s="2320" t="s">
        <v>19410</v>
      </c>
      <c r="B197" s="2318" t="s">
        <v>906</v>
      </c>
      <c r="C197" s="2318" t="s">
        <v>907</v>
      </c>
      <c r="D197" s="2318" t="s">
        <v>908</v>
      </c>
      <c r="E197" s="2319" t="s">
        <v>909</v>
      </c>
      <c r="F197" s="2326" t="s">
        <v>910</v>
      </c>
    </row>
    <row r="198" spans="1:6" ht="136.80000000000001">
      <c r="A198" s="2320">
        <v>41955</v>
      </c>
      <c r="B198" s="2318" t="s">
        <v>911</v>
      </c>
      <c r="C198" s="2318" t="s">
        <v>912</v>
      </c>
      <c r="D198" s="2318" t="s">
        <v>913</v>
      </c>
      <c r="E198" s="2319" t="s">
        <v>914</v>
      </c>
      <c r="F198" s="2326" t="s">
        <v>915</v>
      </c>
    </row>
    <row r="199" spans="1:6" ht="159.6">
      <c r="A199" s="2320">
        <v>41955</v>
      </c>
      <c r="B199" s="2318" t="s">
        <v>916</v>
      </c>
      <c r="C199" s="2318" t="s">
        <v>917</v>
      </c>
      <c r="D199" s="2318" t="s">
        <v>918</v>
      </c>
      <c r="E199" s="2319" t="s">
        <v>919</v>
      </c>
      <c r="F199" s="2326" t="s">
        <v>920</v>
      </c>
    </row>
    <row r="200" spans="1:6" ht="171">
      <c r="A200" s="2320">
        <v>41710</v>
      </c>
      <c r="B200" s="2318" t="s">
        <v>921</v>
      </c>
      <c r="C200" s="2318" t="s">
        <v>922</v>
      </c>
      <c r="D200" s="2318" t="s">
        <v>923</v>
      </c>
      <c r="E200" s="2319" t="s">
        <v>437</v>
      </c>
      <c r="F200" s="2326" t="s">
        <v>924</v>
      </c>
    </row>
    <row r="201" spans="1:6" ht="91.2">
      <c r="A201" s="2320" t="s">
        <v>19411</v>
      </c>
      <c r="B201" s="2318" t="s">
        <v>925</v>
      </c>
      <c r="C201" s="2318" t="s">
        <v>926</v>
      </c>
      <c r="D201" s="2318" t="s">
        <v>927</v>
      </c>
      <c r="E201" s="2319" t="s">
        <v>927</v>
      </c>
      <c r="F201" s="2326" t="s">
        <v>928</v>
      </c>
    </row>
    <row r="202" spans="1:6" ht="102.6">
      <c r="A202" s="2320">
        <v>41801</v>
      </c>
      <c r="B202" s="2318" t="s">
        <v>929</v>
      </c>
      <c r="C202" s="2318" t="s">
        <v>930</v>
      </c>
      <c r="D202" s="2318" t="s">
        <v>931</v>
      </c>
      <c r="E202" s="2319" t="s">
        <v>932</v>
      </c>
      <c r="F202" s="2326" t="s">
        <v>933</v>
      </c>
    </row>
    <row r="203" spans="1:6" ht="125.4">
      <c r="A203" s="2320">
        <v>41770</v>
      </c>
      <c r="B203" s="2318" t="s">
        <v>934</v>
      </c>
      <c r="C203" s="2318" t="s">
        <v>935</v>
      </c>
      <c r="D203" s="2318" t="s">
        <v>936</v>
      </c>
      <c r="E203" s="2319" t="s">
        <v>437</v>
      </c>
      <c r="F203" s="2326" t="s">
        <v>937</v>
      </c>
    </row>
    <row r="204" spans="1:6" ht="159.6">
      <c r="A204" s="2320">
        <v>41892</v>
      </c>
      <c r="B204" s="2318" t="s">
        <v>938</v>
      </c>
      <c r="C204" s="2318" t="s">
        <v>939</v>
      </c>
      <c r="D204" s="2318" t="s">
        <v>927</v>
      </c>
      <c r="E204" s="2319" t="s">
        <v>927</v>
      </c>
      <c r="F204" s="2326" t="s">
        <v>940</v>
      </c>
    </row>
    <row r="205" spans="1:6" ht="114">
      <c r="A205" s="2320" t="s">
        <v>19412</v>
      </c>
      <c r="B205" s="2318" t="s">
        <v>941</v>
      </c>
      <c r="C205" s="2318" t="s">
        <v>942</v>
      </c>
      <c r="D205" s="2318" t="s">
        <v>943</v>
      </c>
      <c r="E205" s="2319" t="s">
        <v>944</v>
      </c>
      <c r="F205" s="2326" t="s">
        <v>945</v>
      </c>
    </row>
    <row r="206" spans="1:6" ht="102.6">
      <c r="A206" s="2320" t="s">
        <v>19413</v>
      </c>
      <c r="B206" s="2318" t="s">
        <v>946</v>
      </c>
      <c r="C206" s="2318" t="s">
        <v>947</v>
      </c>
      <c r="D206" s="2318" t="s">
        <v>948</v>
      </c>
      <c r="E206" s="2319" t="s">
        <v>949</v>
      </c>
      <c r="F206" s="2326" t="s">
        <v>950</v>
      </c>
    </row>
    <row r="207" spans="1:6" ht="159.6">
      <c r="A207" s="2320">
        <v>41952</v>
      </c>
      <c r="B207" s="2318" t="s">
        <v>951</v>
      </c>
      <c r="C207" s="2318" t="s">
        <v>952</v>
      </c>
      <c r="D207" s="2318" t="s">
        <v>953</v>
      </c>
      <c r="E207" s="2319" t="s">
        <v>954</v>
      </c>
      <c r="F207" s="2326" t="s">
        <v>955</v>
      </c>
    </row>
    <row r="208" spans="1:6" ht="102.6">
      <c r="A208" s="2320" t="s">
        <v>19414</v>
      </c>
      <c r="B208" s="2318" t="s">
        <v>956</v>
      </c>
      <c r="C208" s="2318" t="s">
        <v>957</v>
      </c>
      <c r="D208" s="2318" t="s">
        <v>958</v>
      </c>
      <c r="E208" s="2319" t="s">
        <v>959</v>
      </c>
      <c r="F208" s="2326" t="s">
        <v>960</v>
      </c>
    </row>
    <row r="209" spans="1:6" ht="148.19999999999999">
      <c r="A209" s="2320">
        <v>41919</v>
      </c>
      <c r="B209" s="2318" t="s">
        <v>961</v>
      </c>
      <c r="C209" s="2318" t="s">
        <v>962</v>
      </c>
      <c r="D209" s="2318" t="s">
        <v>963</v>
      </c>
      <c r="E209" s="2319" t="s">
        <v>964</v>
      </c>
      <c r="F209" s="2326" t="s">
        <v>965</v>
      </c>
    </row>
    <row r="210" spans="1:6" ht="102.6">
      <c r="A210" s="2320">
        <v>41919</v>
      </c>
      <c r="B210" s="2318" t="s">
        <v>966</v>
      </c>
      <c r="C210" s="2318" t="s">
        <v>967</v>
      </c>
      <c r="D210" s="2318" t="s">
        <v>968</v>
      </c>
      <c r="E210" s="2319" t="s">
        <v>969</v>
      </c>
      <c r="F210" s="2326" t="s">
        <v>970</v>
      </c>
    </row>
    <row r="211" spans="1:6" ht="171">
      <c r="A211" s="2320" t="s">
        <v>19415</v>
      </c>
      <c r="B211" s="2318" t="s">
        <v>971</v>
      </c>
      <c r="C211" s="2318" t="s">
        <v>972</v>
      </c>
      <c r="D211" s="2318" t="s">
        <v>973</v>
      </c>
      <c r="E211" s="2319" t="s">
        <v>974</v>
      </c>
      <c r="F211" s="2326" t="s">
        <v>975</v>
      </c>
    </row>
    <row r="212" spans="1:6" ht="159.6">
      <c r="A212" s="2320">
        <v>41949</v>
      </c>
      <c r="B212" s="2318" t="s">
        <v>976</v>
      </c>
      <c r="C212" s="2318" t="s">
        <v>977</v>
      </c>
      <c r="D212" s="2318" t="s">
        <v>978</v>
      </c>
      <c r="E212" s="2319" t="s">
        <v>979</v>
      </c>
      <c r="F212" s="2326" t="s">
        <v>980</v>
      </c>
    </row>
    <row r="213" spans="1:6" ht="159.6">
      <c r="A213" s="2320" t="s">
        <v>19416</v>
      </c>
      <c r="B213" s="2318" t="s">
        <v>981</v>
      </c>
      <c r="C213" s="2318" t="s">
        <v>982</v>
      </c>
      <c r="D213" s="2318" t="s">
        <v>983</v>
      </c>
      <c r="E213" s="2319" t="s">
        <v>984</v>
      </c>
      <c r="F213" s="2326" t="s">
        <v>985</v>
      </c>
    </row>
    <row r="214" spans="1:6" ht="114">
      <c r="A214" s="2320">
        <v>41916</v>
      </c>
      <c r="B214" s="2318" t="s">
        <v>986</v>
      </c>
      <c r="C214" s="2318" t="s">
        <v>987</v>
      </c>
      <c r="D214" s="2318" t="s">
        <v>988</v>
      </c>
      <c r="E214" s="2319" t="s">
        <v>984</v>
      </c>
      <c r="F214" s="2326" t="s">
        <v>989</v>
      </c>
    </row>
    <row r="215" spans="1:6" ht="57">
      <c r="A215" s="2320" t="s">
        <v>19417</v>
      </c>
      <c r="B215" s="2318" t="s">
        <v>990</v>
      </c>
      <c r="C215" s="2318" t="s">
        <v>991</v>
      </c>
      <c r="D215" s="2318" t="s">
        <v>992</v>
      </c>
      <c r="E215" s="2319" t="s">
        <v>984</v>
      </c>
      <c r="F215" s="2326" t="s">
        <v>993</v>
      </c>
    </row>
    <row r="216" spans="1:6" ht="250.8">
      <c r="A216" s="2320" t="s">
        <v>19418</v>
      </c>
      <c r="B216" s="2318" t="s">
        <v>994</v>
      </c>
      <c r="C216" s="2318" t="s">
        <v>995</v>
      </c>
      <c r="D216" s="2318" t="s">
        <v>996</v>
      </c>
      <c r="E216" s="2319" t="s">
        <v>997</v>
      </c>
      <c r="F216" s="2326" t="s">
        <v>998</v>
      </c>
    </row>
    <row r="217" spans="1:6" ht="57">
      <c r="A217" s="2333" t="s">
        <v>19419</v>
      </c>
      <c r="B217" s="2318" t="s">
        <v>999</v>
      </c>
      <c r="C217" s="2318" t="s">
        <v>870</v>
      </c>
      <c r="D217" s="2318" t="s">
        <v>927</v>
      </c>
      <c r="E217" s="2319" t="s">
        <v>927</v>
      </c>
      <c r="F217" s="2326" t="s">
        <v>1000</v>
      </c>
    </row>
    <row r="218" spans="1:6" ht="57">
      <c r="A218" s="2320" t="s">
        <v>19420</v>
      </c>
      <c r="B218" s="2318" t="s">
        <v>1001</v>
      </c>
      <c r="C218" s="2318" t="s">
        <v>1002</v>
      </c>
      <c r="D218" s="2318" t="s">
        <v>927</v>
      </c>
      <c r="E218" s="2319" t="s">
        <v>927</v>
      </c>
      <c r="F218" s="2326" t="s">
        <v>1003</v>
      </c>
    </row>
    <row r="219" spans="1:6" ht="102.6">
      <c r="A219" s="2320" t="s">
        <v>19421</v>
      </c>
      <c r="B219" s="2318" t="s">
        <v>1004</v>
      </c>
      <c r="C219" s="2318" t="s">
        <v>1005</v>
      </c>
      <c r="D219" s="2318" t="s">
        <v>1006</v>
      </c>
      <c r="E219" s="2319" t="s">
        <v>984</v>
      </c>
      <c r="F219" s="2326" t="s">
        <v>1007</v>
      </c>
    </row>
    <row r="220" spans="1:6" ht="102.6">
      <c r="A220" s="2320" t="s">
        <v>19422</v>
      </c>
      <c r="B220" s="2318" t="s">
        <v>1008</v>
      </c>
      <c r="C220" s="2318" t="s">
        <v>1009</v>
      </c>
      <c r="D220" s="2318" t="s">
        <v>1010</v>
      </c>
      <c r="E220" s="2319" t="s">
        <v>1011</v>
      </c>
      <c r="F220" s="2326" t="s">
        <v>1012</v>
      </c>
    </row>
    <row r="221" spans="1:6" ht="57">
      <c r="A221" s="2320">
        <v>41620</v>
      </c>
      <c r="B221" s="2318" t="s">
        <v>1013</v>
      </c>
      <c r="C221" s="2318" t="s">
        <v>1014</v>
      </c>
      <c r="D221" s="2318" t="s">
        <v>927</v>
      </c>
      <c r="E221" s="2319" t="s">
        <v>927</v>
      </c>
      <c r="F221" s="2326" t="s">
        <v>1015</v>
      </c>
    </row>
    <row r="222" spans="1:6" ht="57">
      <c r="A222" s="2320">
        <v>41620</v>
      </c>
      <c r="B222" s="2318" t="s">
        <v>1016</v>
      </c>
      <c r="C222" s="2318" t="s">
        <v>1014</v>
      </c>
      <c r="D222" s="2318" t="s">
        <v>927</v>
      </c>
      <c r="E222" s="2319" t="s">
        <v>927</v>
      </c>
      <c r="F222" s="2326" t="s">
        <v>1017</v>
      </c>
    </row>
    <row r="223" spans="1:6" ht="102.6">
      <c r="A223" s="2320">
        <v>41620</v>
      </c>
      <c r="B223" s="2318" t="s">
        <v>1018</v>
      </c>
      <c r="C223" s="2318" t="s">
        <v>1019</v>
      </c>
      <c r="D223" s="2318" t="s">
        <v>1020</v>
      </c>
      <c r="E223" s="2319" t="s">
        <v>1021</v>
      </c>
      <c r="F223" s="2326" t="s">
        <v>1022</v>
      </c>
    </row>
    <row r="224" spans="1:6" ht="102.6">
      <c r="A224" s="2320">
        <v>41406</v>
      </c>
      <c r="B224" s="2318" t="s">
        <v>1023</v>
      </c>
      <c r="C224" s="2318" t="s">
        <v>1024</v>
      </c>
      <c r="D224" s="2318" t="s">
        <v>1025</v>
      </c>
      <c r="E224" s="2319" t="s">
        <v>1026</v>
      </c>
      <c r="F224" s="2326" t="s">
        <v>1027</v>
      </c>
    </row>
    <row r="225" spans="1:6" ht="148.19999999999999">
      <c r="A225" s="2320" t="s">
        <v>19423</v>
      </c>
      <c r="B225" s="2318" t="s">
        <v>1028</v>
      </c>
      <c r="C225" s="2318" t="s">
        <v>1029</v>
      </c>
      <c r="D225" s="2318" t="s">
        <v>1030</v>
      </c>
      <c r="E225" s="2319" t="s">
        <v>1031</v>
      </c>
      <c r="F225" s="2326" t="s">
        <v>1032</v>
      </c>
    </row>
    <row r="226" spans="1:6" ht="205.2">
      <c r="A226" s="2320" t="s">
        <v>19423</v>
      </c>
      <c r="B226" s="2318" t="s">
        <v>1033</v>
      </c>
      <c r="C226" s="2318" t="s">
        <v>1034</v>
      </c>
      <c r="D226" s="2318" t="s">
        <v>1035</v>
      </c>
      <c r="E226" s="2319" t="s">
        <v>1036</v>
      </c>
      <c r="F226" s="2326" t="s">
        <v>1037</v>
      </c>
    </row>
    <row r="227" spans="1:6" ht="148.19999999999999">
      <c r="A227" s="2320">
        <v>41557</v>
      </c>
      <c r="B227" s="2318" t="s">
        <v>1038</v>
      </c>
      <c r="C227" s="2318" t="s">
        <v>1039</v>
      </c>
      <c r="D227" s="2318" t="s">
        <v>1040</v>
      </c>
      <c r="E227" s="2319" t="s">
        <v>1041</v>
      </c>
      <c r="F227" s="2326" t="s">
        <v>1042</v>
      </c>
    </row>
    <row r="228" spans="1:6" ht="114">
      <c r="A228" s="2320">
        <v>41557</v>
      </c>
      <c r="B228" s="2318" t="s">
        <v>1043</v>
      </c>
      <c r="C228" s="2318" t="s">
        <v>1044</v>
      </c>
      <c r="D228" s="2318" t="s">
        <v>1045</v>
      </c>
      <c r="E228" s="2319" t="s">
        <v>1046</v>
      </c>
      <c r="F228" s="2326" t="s">
        <v>1047</v>
      </c>
    </row>
    <row r="229" spans="1:6" ht="102.6">
      <c r="A229" s="2320">
        <v>41585</v>
      </c>
      <c r="B229" s="2318" t="s">
        <v>1048</v>
      </c>
      <c r="C229" s="2318" t="s">
        <v>1049</v>
      </c>
      <c r="D229" s="2318" t="s">
        <v>1050</v>
      </c>
      <c r="E229" s="2319" t="s">
        <v>984</v>
      </c>
      <c r="F229" s="2326" t="s">
        <v>1051</v>
      </c>
    </row>
    <row r="230" spans="1:6" ht="182.4">
      <c r="A230" s="2320">
        <v>41371</v>
      </c>
      <c r="B230" s="2318" t="s">
        <v>1052</v>
      </c>
      <c r="C230" s="2318" t="s">
        <v>1053</v>
      </c>
      <c r="D230" s="2318" t="s">
        <v>1054</v>
      </c>
      <c r="E230" s="2319" t="s">
        <v>1055</v>
      </c>
      <c r="F230" s="2326" t="s">
        <v>1056</v>
      </c>
    </row>
    <row r="231" spans="1:6" ht="102.6">
      <c r="A231" s="2320" t="s">
        <v>19424</v>
      </c>
      <c r="B231" s="2318" t="s">
        <v>1057</v>
      </c>
      <c r="C231" s="2318" t="s">
        <v>1058</v>
      </c>
      <c r="D231" s="2318" t="s">
        <v>1059</v>
      </c>
      <c r="E231" s="2319" t="s">
        <v>1060</v>
      </c>
      <c r="F231" s="2326" t="s">
        <v>1061</v>
      </c>
    </row>
    <row r="232" spans="1:6" ht="102.6">
      <c r="A232" s="2320" t="s">
        <v>19425</v>
      </c>
      <c r="B232" s="2318" t="s">
        <v>1062</v>
      </c>
      <c r="C232" s="2318" t="s">
        <v>1063</v>
      </c>
      <c r="D232" s="2318" t="s">
        <v>1064</v>
      </c>
      <c r="E232" s="2319" t="s">
        <v>1065</v>
      </c>
      <c r="F232" s="2326" t="s">
        <v>1066</v>
      </c>
    </row>
    <row r="233" spans="1:6" ht="114">
      <c r="A233" s="2320">
        <v>41303</v>
      </c>
      <c r="B233" s="2318" t="s">
        <v>1067</v>
      </c>
      <c r="C233" s="2318" t="s">
        <v>1068</v>
      </c>
      <c r="D233" s="2318" t="s">
        <v>1069</v>
      </c>
      <c r="E233" s="2319" t="s">
        <v>984</v>
      </c>
      <c r="F233" s="2326" t="s">
        <v>1070</v>
      </c>
    </row>
    <row r="234" spans="1:6" ht="102.6">
      <c r="A234" s="2320" t="s">
        <v>19426</v>
      </c>
      <c r="B234" s="2318" t="s">
        <v>1071</v>
      </c>
      <c r="C234" s="2318" t="s">
        <v>1072</v>
      </c>
      <c r="D234" s="2318" t="s">
        <v>1073</v>
      </c>
      <c r="E234" s="2319" t="s">
        <v>984</v>
      </c>
      <c r="F234" s="2326" t="s">
        <v>1074</v>
      </c>
    </row>
    <row r="235" spans="1:6" ht="159.6">
      <c r="A235" s="2320" t="s">
        <v>19427</v>
      </c>
      <c r="B235" s="2318" t="s">
        <v>1075</v>
      </c>
      <c r="C235" s="2318" t="s">
        <v>1076</v>
      </c>
      <c r="D235" s="2318" t="s">
        <v>1077</v>
      </c>
      <c r="E235" s="2319" t="s">
        <v>1078</v>
      </c>
      <c r="F235" s="2326" t="s">
        <v>1079</v>
      </c>
    </row>
    <row r="236" spans="1:6" ht="57">
      <c r="A236" s="2320">
        <v>41192</v>
      </c>
      <c r="B236" s="2318" t="s">
        <v>1080</v>
      </c>
      <c r="C236" s="2318" t="s">
        <v>1081</v>
      </c>
      <c r="D236" s="2318" t="s">
        <v>927</v>
      </c>
      <c r="E236" s="2319" t="s">
        <v>927</v>
      </c>
      <c r="F236" s="2326" t="s">
        <v>1082</v>
      </c>
    </row>
    <row r="237" spans="1:6" ht="102.6">
      <c r="A237" s="2320">
        <v>41039</v>
      </c>
      <c r="B237" s="2318" t="s">
        <v>1083</v>
      </c>
      <c r="C237" s="2318" t="s">
        <v>1084</v>
      </c>
      <c r="D237" s="2318" t="s">
        <v>1085</v>
      </c>
      <c r="E237" s="2319" t="s">
        <v>984</v>
      </c>
      <c r="F237" s="2326" t="s">
        <v>1086</v>
      </c>
    </row>
    <row r="238" spans="1:6" ht="79.8">
      <c r="A238" s="2320">
        <v>41009</v>
      </c>
      <c r="B238" s="2318" t="s">
        <v>1087</v>
      </c>
      <c r="C238" s="2318" t="s">
        <v>1084</v>
      </c>
      <c r="D238" s="2318" t="s">
        <v>1088</v>
      </c>
      <c r="E238" s="2319" t="s">
        <v>984</v>
      </c>
      <c r="F238" s="2326" t="s">
        <v>1089</v>
      </c>
    </row>
    <row r="239" spans="1:6" ht="57">
      <c r="A239" s="2320" t="s">
        <v>19428</v>
      </c>
      <c r="B239" s="2318" t="s">
        <v>1090</v>
      </c>
      <c r="C239" s="2318" t="s">
        <v>1091</v>
      </c>
      <c r="D239" s="2318" t="s">
        <v>1092</v>
      </c>
      <c r="E239" s="2319" t="s">
        <v>927</v>
      </c>
      <c r="F239" s="2326" t="s">
        <v>1093</v>
      </c>
    </row>
    <row r="240" spans="1:6" ht="125.4">
      <c r="A240" s="2320">
        <v>41096</v>
      </c>
      <c r="B240" s="2318" t="s">
        <v>1094</v>
      </c>
      <c r="C240" s="2318" t="s">
        <v>1095</v>
      </c>
      <c r="D240" s="2318" t="s">
        <v>1096</v>
      </c>
      <c r="E240" s="2319" t="s">
        <v>1097</v>
      </c>
      <c r="F240" s="2326" t="s">
        <v>1098</v>
      </c>
    </row>
    <row r="241" spans="1:6" ht="125.4">
      <c r="A241" s="2320" t="s">
        <v>19429</v>
      </c>
      <c r="B241" s="2318" t="s">
        <v>1099</v>
      </c>
      <c r="C241" s="2318" t="s">
        <v>1100</v>
      </c>
      <c r="D241" s="2318" t="s">
        <v>1101</v>
      </c>
      <c r="E241" s="2319" t="s">
        <v>984</v>
      </c>
      <c r="F241" s="2326" t="s">
        <v>1102</v>
      </c>
    </row>
    <row r="242" spans="1:6" ht="193.8">
      <c r="A242" s="2320">
        <v>41187</v>
      </c>
      <c r="B242" s="2318" t="s">
        <v>1103</v>
      </c>
      <c r="C242" s="2318" t="s">
        <v>1049</v>
      </c>
      <c r="D242" s="2318"/>
      <c r="E242" s="2319" t="s">
        <v>1104</v>
      </c>
      <c r="F242" s="2326" t="s">
        <v>1105</v>
      </c>
    </row>
    <row r="243" spans="1:6" ht="114">
      <c r="A243" s="2320" t="s">
        <v>19430</v>
      </c>
      <c r="B243" s="2318" t="s">
        <v>1106</v>
      </c>
      <c r="C243" s="2318" t="s">
        <v>987</v>
      </c>
      <c r="D243" s="2318" t="s">
        <v>1107</v>
      </c>
      <c r="E243" s="2319" t="s">
        <v>984</v>
      </c>
      <c r="F243" s="2326" t="s">
        <v>1108</v>
      </c>
    </row>
    <row r="244" spans="1:6" ht="148.19999999999999">
      <c r="A244" s="2320" t="s">
        <v>19431</v>
      </c>
      <c r="B244" s="2318" t="s">
        <v>1109</v>
      </c>
      <c r="C244" s="2318" t="s">
        <v>1110</v>
      </c>
      <c r="D244" s="2318" t="s">
        <v>1111</v>
      </c>
      <c r="E244" s="2319" t="s">
        <v>1112</v>
      </c>
      <c r="F244" s="2326" t="s">
        <v>1113</v>
      </c>
    </row>
    <row r="245" spans="1:6" ht="68.400000000000006">
      <c r="A245" s="2320" t="s">
        <v>19432</v>
      </c>
      <c r="B245" s="2318" t="s">
        <v>1115</v>
      </c>
      <c r="C245" s="2318" t="s">
        <v>987</v>
      </c>
      <c r="D245" s="2318" t="s">
        <v>1116</v>
      </c>
      <c r="E245" s="2319" t="s">
        <v>984</v>
      </c>
      <c r="F245" s="2326" t="s">
        <v>1117</v>
      </c>
    </row>
    <row r="246" spans="1:6" ht="79.8">
      <c r="A246" s="2320" t="s">
        <v>1114</v>
      </c>
      <c r="B246" s="2318" t="s">
        <v>1118</v>
      </c>
      <c r="C246" s="2318" t="s">
        <v>1119</v>
      </c>
      <c r="D246" s="2318" t="s">
        <v>1120</v>
      </c>
      <c r="E246" s="2319" t="s">
        <v>1121</v>
      </c>
      <c r="F246" s="2326" t="s">
        <v>1122</v>
      </c>
    </row>
    <row r="247" spans="1:6" ht="262.2">
      <c r="A247" s="2320">
        <v>40859</v>
      </c>
      <c r="B247" s="2318" t="s">
        <v>1123</v>
      </c>
      <c r="C247" s="2318" t="s">
        <v>1124</v>
      </c>
      <c r="D247" s="2318" t="s">
        <v>1125</v>
      </c>
      <c r="E247" s="2319" t="s">
        <v>1126</v>
      </c>
      <c r="F247" s="2326" t="s">
        <v>1127</v>
      </c>
    </row>
    <row r="248" spans="1:6" ht="171">
      <c r="A248" s="2320">
        <v>40827</v>
      </c>
      <c r="B248" s="2318" t="s">
        <v>1128</v>
      </c>
      <c r="C248" s="2318" t="s">
        <v>1129</v>
      </c>
      <c r="D248" s="2318" t="s">
        <v>1130</v>
      </c>
      <c r="E248" s="2319" t="s">
        <v>1131</v>
      </c>
      <c r="F248" s="2326" t="s">
        <v>1132</v>
      </c>
    </row>
    <row r="249" spans="1:6" ht="91.2">
      <c r="A249" s="2320" t="s">
        <v>19433</v>
      </c>
      <c r="B249" s="2318" t="s">
        <v>1133</v>
      </c>
      <c r="C249" s="2318" t="s">
        <v>1134</v>
      </c>
      <c r="D249" s="2318" t="s">
        <v>1135</v>
      </c>
      <c r="E249" s="2319" t="s">
        <v>1136</v>
      </c>
      <c r="F249" s="2326" t="s">
        <v>1137</v>
      </c>
    </row>
    <row r="250" spans="1:6" ht="91.2">
      <c r="A250" s="2320" t="s">
        <v>19434</v>
      </c>
      <c r="B250" s="2318" t="s">
        <v>1138</v>
      </c>
      <c r="C250" s="2318" t="s">
        <v>1139</v>
      </c>
      <c r="D250" s="2318" t="s">
        <v>1140</v>
      </c>
      <c r="E250" s="2319" t="s">
        <v>1141</v>
      </c>
      <c r="F250" s="2326" t="s">
        <v>1142</v>
      </c>
    </row>
    <row r="251" spans="1:6" ht="114">
      <c r="A251" s="2320" t="s">
        <v>19435</v>
      </c>
      <c r="B251" s="2318" t="s">
        <v>1143</v>
      </c>
      <c r="C251" s="2318" t="s">
        <v>1084</v>
      </c>
      <c r="D251" s="2318" t="s">
        <v>1144</v>
      </c>
      <c r="E251" s="2319" t="s">
        <v>984</v>
      </c>
      <c r="F251" s="2326" t="s">
        <v>1145</v>
      </c>
    </row>
    <row r="252" spans="1:6" ht="125.4">
      <c r="A252" s="2320" t="s">
        <v>19436</v>
      </c>
      <c r="B252" s="2318" t="s">
        <v>1146</v>
      </c>
      <c r="C252" s="2318" t="s">
        <v>1084</v>
      </c>
      <c r="D252" s="2318" t="s">
        <v>1147</v>
      </c>
      <c r="E252" s="2319" t="s">
        <v>984</v>
      </c>
      <c r="F252" s="2326" t="s">
        <v>1148</v>
      </c>
    </row>
    <row r="253" spans="1:6" ht="159.6">
      <c r="A253" s="2320" t="s">
        <v>19436</v>
      </c>
      <c r="B253" s="2318" t="s">
        <v>1149</v>
      </c>
      <c r="C253" s="2318" t="s">
        <v>1150</v>
      </c>
      <c r="D253" s="2318" t="s">
        <v>1151</v>
      </c>
      <c r="E253" s="2319" t="s">
        <v>1152</v>
      </c>
      <c r="F253" s="2326" t="s">
        <v>1153</v>
      </c>
    </row>
    <row r="254" spans="1:6" ht="114">
      <c r="A254" s="2320" t="s">
        <v>19437</v>
      </c>
      <c r="B254" s="2318" t="s">
        <v>1154</v>
      </c>
      <c r="C254" s="2318" t="s">
        <v>1155</v>
      </c>
      <c r="D254" s="2318" t="s">
        <v>1156</v>
      </c>
      <c r="E254" s="2319" t="s">
        <v>984</v>
      </c>
      <c r="F254" s="2326" t="s">
        <v>1157</v>
      </c>
    </row>
    <row r="255" spans="1:6" ht="193.8">
      <c r="A255" s="2320" t="s">
        <v>19438</v>
      </c>
      <c r="B255" s="2318" t="s">
        <v>1158</v>
      </c>
      <c r="C255" s="2318" t="s">
        <v>1159</v>
      </c>
      <c r="D255" s="2318" t="s">
        <v>1160</v>
      </c>
      <c r="E255" s="2319" t="s">
        <v>984</v>
      </c>
      <c r="F255" s="2326" t="s">
        <v>1161</v>
      </c>
    </row>
    <row r="256" spans="1:6" ht="159.6">
      <c r="A256" s="2320">
        <v>40795</v>
      </c>
      <c r="B256" s="2318" t="s">
        <v>1162</v>
      </c>
      <c r="C256" s="2318" t="s">
        <v>1084</v>
      </c>
      <c r="D256" s="2318" t="s">
        <v>1163</v>
      </c>
      <c r="E256" s="2319" t="s">
        <v>984</v>
      </c>
      <c r="F256" s="2326" t="s">
        <v>1164</v>
      </c>
    </row>
    <row r="257" spans="1:6" ht="91.2">
      <c r="A257" s="2320" t="s">
        <v>19439</v>
      </c>
      <c r="B257" s="2318" t="s">
        <v>1165</v>
      </c>
      <c r="C257" s="2318" t="s">
        <v>1166</v>
      </c>
      <c r="D257" s="2318" t="s">
        <v>1167</v>
      </c>
      <c r="E257" s="2319" t="s">
        <v>984</v>
      </c>
      <c r="F257" s="2326" t="s">
        <v>1168</v>
      </c>
    </row>
    <row r="258" spans="1:6" ht="68.400000000000006">
      <c r="A258" s="2320" t="s">
        <v>19440</v>
      </c>
      <c r="B258" s="2318" t="s">
        <v>1169</v>
      </c>
      <c r="C258" s="2318" t="s">
        <v>1170</v>
      </c>
      <c r="D258" s="2318" t="s">
        <v>1171</v>
      </c>
      <c r="E258" s="2319" t="s">
        <v>984</v>
      </c>
      <c r="F258" s="2326" t="s">
        <v>1172</v>
      </c>
    </row>
    <row r="259" spans="1:6" ht="57">
      <c r="A259" s="2320" t="s">
        <v>19441</v>
      </c>
      <c r="B259" s="2318" t="s">
        <v>1173</v>
      </c>
      <c r="C259" s="2318" t="s">
        <v>1174</v>
      </c>
      <c r="D259" s="2318" t="s">
        <v>1175</v>
      </c>
      <c r="E259" s="2319" t="s">
        <v>1176</v>
      </c>
      <c r="F259" s="2326" t="s">
        <v>1177</v>
      </c>
    </row>
    <row r="260" spans="1:6" ht="91.2">
      <c r="A260" s="2320">
        <v>40850</v>
      </c>
      <c r="B260" s="2318" t="s">
        <v>1178</v>
      </c>
      <c r="C260" s="2318" t="s">
        <v>1179</v>
      </c>
      <c r="D260" s="2318" t="s">
        <v>1180</v>
      </c>
      <c r="E260" s="2319" t="s">
        <v>1181</v>
      </c>
      <c r="F260" s="2326" t="s">
        <v>1182</v>
      </c>
    </row>
    <row r="261" spans="1:6" ht="91.2">
      <c r="A261" s="2320">
        <v>40605</v>
      </c>
      <c r="B261" s="2318" t="s">
        <v>1183</v>
      </c>
      <c r="C261" s="2318" t="s">
        <v>1084</v>
      </c>
      <c r="D261" s="2318" t="s">
        <v>1184</v>
      </c>
      <c r="E261" s="2319" t="s">
        <v>984</v>
      </c>
      <c r="F261" s="2326" t="s">
        <v>1185</v>
      </c>
    </row>
    <row r="262" spans="1:6" ht="102.6">
      <c r="A262" s="2320" t="s">
        <v>19442</v>
      </c>
      <c r="B262" s="2318" t="s">
        <v>1186</v>
      </c>
      <c r="C262" s="2318" t="s">
        <v>1187</v>
      </c>
      <c r="D262" s="2318" t="s">
        <v>1188</v>
      </c>
      <c r="E262" s="2319" t="s">
        <v>984</v>
      </c>
      <c r="F262" s="2326" t="s">
        <v>1189</v>
      </c>
    </row>
    <row r="263" spans="1:6" ht="91.2">
      <c r="A263" s="2320" t="s">
        <v>19442</v>
      </c>
      <c r="B263" s="2318" t="s">
        <v>1190</v>
      </c>
      <c r="C263" s="2318" t="s">
        <v>1187</v>
      </c>
      <c r="D263" s="2318" t="s">
        <v>1191</v>
      </c>
      <c r="E263" s="2319" t="s">
        <v>984</v>
      </c>
      <c r="F263" s="2326" t="s">
        <v>1192</v>
      </c>
    </row>
    <row r="264" spans="1:6" ht="114">
      <c r="A264" s="2320" t="s">
        <v>19443</v>
      </c>
      <c r="B264" s="2318" t="s">
        <v>1193</v>
      </c>
      <c r="C264" s="2318" t="s">
        <v>1194</v>
      </c>
      <c r="D264" s="2318" t="s">
        <v>1195</v>
      </c>
      <c r="E264" s="2319" t="s">
        <v>1196</v>
      </c>
      <c r="F264" s="2326" t="s">
        <v>1197</v>
      </c>
    </row>
    <row r="265" spans="1:6" ht="182.4">
      <c r="A265" s="2320">
        <v>40402</v>
      </c>
      <c r="B265" s="2318" t="s">
        <v>1198</v>
      </c>
      <c r="C265" s="2318" t="s">
        <v>1199</v>
      </c>
      <c r="D265" s="2318" t="s">
        <v>1200</v>
      </c>
      <c r="E265" s="2319" t="s">
        <v>1201</v>
      </c>
      <c r="F265" s="2326" t="s">
        <v>1202</v>
      </c>
    </row>
    <row r="266" spans="1:6" ht="159.6">
      <c r="A266" s="2320" t="s">
        <v>19444</v>
      </c>
      <c r="B266" s="2318" t="s">
        <v>1203</v>
      </c>
      <c r="C266" s="2318" t="s">
        <v>1204</v>
      </c>
      <c r="D266" s="2318" t="s">
        <v>1205</v>
      </c>
      <c r="E266" s="2319" t="s">
        <v>1206</v>
      </c>
      <c r="F266" s="2326" t="s">
        <v>1207</v>
      </c>
    </row>
    <row r="267" spans="1:6" ht="79.8">
      <c r="A267" s="2320" t="s">
        <v>19445</v>
      </c>
      <c r="B267" s="2318" t="s">
        <v>1208</v>
      </c>
      <c r="C267" s="2318" t="s">
        <v>1209</v>
      </c>
      <c r="D267" s="2318" t="s">
        <v>1210</v>
      </c>
      <c r="E267" s="2319" t="s">
        <v>1211</v>
      </c>
      <c r="F267" s="2326" t="s">
        <v>1212</v>
      </c>
    </row>
    <row r="268" spans="1:6" ht="68.400000000000006">
      <c r="A268" s="2320" t="s">
        <v>19446</v>
      </c>
      <c r="B268" s="2318" t="s">
        <v>1213</v>
      </c>
      <c r="C268" s="2318" t="s">
        <v>1214</v>
      </c>
      <c r="D268" s="2318" t="s">
        <v>1215</v>
      </c>
      <c r="E268" s="2319" t="s">
        <v>1216</v>
      </c>
      <c r="F268" s="2326" t="s">
        <v>1217</v>
      </c>
    </row>
    <row r="269" spans="1:6" ht="114">
      <c r="A269" s="2320">
        <v>40430</v>
      </c>
      <c r="B269" s="2318" t="s">
        <v>1218</v>
      </c>
      <c r="C269" s="2318" t="s">
        <v>1084</v>
      </c>
      <c r="D269" s="2318" t="s">
        <v>1219</v>
      </c>
      <c r="E269" s="2319" t="s">
        <v>984</v>
      </c>
      <c r="F269" s="2326" t="s">
        <v>1220</v>
      </c>
    </row>
    <row r="270" spans="1:6" ht="91.2">
      <c r="A270" s="2320">
        <v>40430</v>
      </c>
      <c r="B270" s="2318" t="s">
        <v>1221</v>
      </c>
      <c r="C270" s="2318" t="s">
        <v>1222</v>
      </c>
      <c r="D270" s="2318" t="s">
        <v>1223</v>
      </c>
      <c r="E270" s="2319" t="s">
        <v>984</v>
      </c>
      <c r="F270" s="2326" t="s">
        <v>1224</v>
      </c>
    </row>
    <row r="271" spans="1:6" ht="114">
      <c r="A271" s="2320">
        <v>40430</v>
      </c>
      <c r="B271" s="2318" t="s">
        <v>1225</v>
      </c>
      <c r="C271" s="2318" t="s">
        <v>1226</v>
      </c>
      <c r="D271" s="2318" t="s">
        <v>1227</v>
      </c>
      <c r="E271" s="2319" t="s">
        <v>984</v>
      </c>
      <c r="F271" s="2326" t="s">
        <v>1228</v>
      </c>
    </row>
    <row r="272" spans="1:6" ht="125.4">
      <c r="A272" s="2320" t="s">
        <v>19447</v>
      </c>
      <c r="B272" s="2318" t="s">
        <v>1229</v>
      </c>
      <c r="C272" s="2318" t="s">
        <v>1230</v>
      </c>
      <c r="D272" s="2318" t="s">
        <v>1231</v>
      </c>
      <c r="E272" s="2319" t="s">
        <v>1232</v>
      </c>
      <c r="F272" s="2326" t="s">
        <v>1233</v>
      </c>
    </row>
    <row r="273" spans="1:6" ht="102.6">
      <c r="A273" s="2320" t="s">
        <v>19447</v>
      </c>
      <c r="B273" s="2318" t="s">
        <v>1234</v>
      </c>
      <c r="C273" s="2318" t="s">
        <v>1235</v>
      </c>
      <c r="D273" s="2318" t="s">
        <v>1236</v>
      </c>
      <c r="E273" s="2319" t="s">
        <v>1237</v>
      </c>
      <c r="F273" s="2326" t="s">
        <v>1238</v>
      </c>
    </row>
    <row r="274" spans="1:6" ht="125.4">
      <c r="A274" s="2320">
        <v>40397</v>
      </c>
      <c r="B274" s="2318" t="s">
        <v>1239</v>
      </c>
      <c r="C274" s="2318" t="s">
        <v>1240</v>
      </c>
      <c r="D274" s="2318" t="s">
        <v>1241</v>
      </c>
      <c r="E274" s="2319" t="s">
        <v>984</v>
      </c>
      <c r="F274" s="2326" t="s">
        <v>1242</v>
      </c>
    </row>
    <row r="275" spans="1:6" ht="159.6">
      <c r="A275" s="2320">
        <v>40334</v>
      </c>
      <c r="B275" s="2318" t="s">
        <v>1243</v>
      </c>
      <c r="C275" s="2318" t="s">
        <v>1244</v>
      </c>
      <c r="D275" s="2318" t="s">
        <v>1245</v>
      </c>
      <c r="E275" s="2319" t="s">
        <v>1246</v>
      </c>
      <c r="F275" s="2326" t="s">
        <v>1247</v>
      </c>
    </row>
    <row r="276" spans="1:6" ht="114">
      <c r="A276" s="2320" t="s">
        <v>19448</v>
      </c>
      <c r="B276" s="2318" t="s">
        <v>1248</v>
      </c>
      <c r="C276" s="2318" t="s">
        <v>1235</v>
      </c>
      <c r="D276" s="2318" t="s">
        <v>1249</v>
      </c>
      <c r="E276" s="2319" t="s">
        <v>1250</v>
      </c>
      <c r="F276" s="2326" t="s">
        <v>1251</v>
      </c>
    </row>
    <row r="277" spans="1:6" ht="125.4">
      <c r="A277" s="2320" t="s">
        <v>19449</v>
      </c>
      <c r="B277" s="2318" t="s">
        <v>1252</v>
      </c>
      <c r="C277" s="2318" t="s">
        <v>1170</v>
      </c>
      <c r="D277" s="2318" t="s">
        <v>1253</v>
      </c>
      <c r="E277" s="2319" t="s">
        <v>1254</v>
      </c>
      <c r="F277" s="2326" t="s">
        <v>1255</v>
      </c>
    </row>
    <row r="278" spans="1:6" ht="250.8">
      <c r="A278" s="2320" t="s">
        <v>19450</v>
      </c>
      <c r="B278" s="2318" t="s">
        <v>1256</v>
      </c>
      <c r="C278" s="2318" t="s">
        <v>1257</v>
      </c>
      <c r="D278" s="2318" t="s">
        <v>1258</v>
      </c>
      <c r="E278" s="2319" t="s">
        <v>1259</v>
      </c>
      <c r="F278" s="2326" t="s">
        <v>1260</v>
      </c>
    </row>
    <row r="279" spans="1:6" ht="91.2">
      <c r="A279" s="2320" t="s">
        <v>19451</v>
      </c>
      <c r="B279" s="2318" t="s">
        <v>1261</v>
      </c>
      <c r="C279" s="2318" t="s">
        <v>1262</v>
      </c>
      <c r="D279" s="2318" t="s">
        <v>1263</v>
      </c>
      <c r="E279" s="2319" t="s">
        <v>984</v>
      </c>
      <c r="F279" s="2326" t="s">
        <v>1264</v>
      </c>
    </row>
    <row r="280" spans="1:6" ht="171">
      <c r="A280" s="2320" t="s">
        <v>19452</v>
      </c>
      <c r="B280" s="2318" t="s">
        <v>1265</v>
      </c>
      <c r="C280" s="2318" t="s">
        <v>1266</v>
      </c>
      <c r="D280" s="2318" t="s">
        <v>1267</v>
      </c>
      <c r="E280" s="2319" t="s">
        <v>1268</v>
      </c>
      <c r="F280" s="2326" t="s">
        <v>1269</v>
      </c>
    </row>
    <row r="281" spans="1:6" ht="125.4">
      <c r="A281" s="2320">
        <v>40212</v>
      </c>
      <c r="B281" s="2318" t="s">
        <v>1270</v>
      </c>
      <c r="C281" s="2318" t="s">
        <v>1271</v>
      </c>
      <c r="D281" s="2318" t="s">
        <v>19453</v>
      </c>
      <c r="E281" s="2319" t="s">
        <v>984</v>
      </c>
      <c r="F281" s="2326" t="s">
        <v>1272</v>
      </c>
    </row>
    <row r="282" spans="1:6" ht="171">
      <c r="A282" s="2320" t="s">
        <v>19454</v>
      </c>
      <c r="B282" s="2318" t="s">
        <v>1273</v>
      </c>
      <c r="C282" s="2318" t="s">
        <v>1274</v>
      </c>
      <c r="D282" s="2318" t="s">
        <v>1275</v>
      </c>
      <c r="E282" s="2319" t="s">
        <v>1276</v>
      </c>
      <c r="F282" s="2326" t="s">
        <v>1277</v>
      </c>
    </row>
    <row r="283" spans="1:6" ht="136.80000000000001">
      <c r="A283" s="2320" t="s">
        <v>19454</v>
      </c>
      <c r="B283" s="2318" t="s">
        <v>1278</v>
      </c>
      <c r="C283" s="2318" t="s">
        <v>1204</v>
      </c>
      <c r="D283" s="2318" t="s">
        <v>1279</v>
      </c>
      <c r="E283" s="2319" t="s">
        <v>1152</v>
      </c>
      <c r="F283" s="2326" t="s">
        <v>1280</v>
      </c>
    </row>
    <row r="284" spans="1:6" ht="79.8">
      <c r="A284" s="2320" t="s">
        <v>19455</v>
      </c>
      <c r="B284" s="2318" t="s">
        <v>1281</v>
      </c>
      <c r="C284" s="2318" t="s">
        <v>1235</v>
      </c>
      <c r="D284" s="2318" t="s">
        <v>1282</v>
      </c>
      <c r="E284" s="2319" t="s">
        <v>1152</v>
      </c>
      <c r="F284" s="2326" t="s">
        <v>1283</v>
      </c>
    </row>
    <row r="285" spans="1:6" ht="171">
      <c r="A285" s="2320" t="s">
        <v>19456</v>
      </c>
      <c r="B285" s="2318" t="s">
        <v>1284</v>
      </c>
      <c r="C285" s="2318" t="s">
        <v>1204</v>
      </c>
      <c r="D285" s="2318" t="s">
        <v>1285</v>
      </c>
      <c r="E285" s="2319" t="s">
        <v>1286</v>
      </c>
      <c r="F285" s="2326" t="s">
        <v>1287</v>
      </c>
    </row>
    <row r="286" spans="1:6" ht="79.8">
      <c r="A286" s="2320">
        <v>40098</v>
      </c>
      <c r="B286" s="2318" t="s">
        <v>1288</v>
      </c>
      <c r="C286" s="2318" t="s">
        <v>1289</v>
      </c>
      <c r="D286" s="2318" t="s">
        <v>1290</v>
      </c>
      <c r="E286" s="2319" t="s">
        <v>1291</v>
      </c>
      <c r="F286" s="2326" t="s">
        <v>1292</v>
      </c>
    </row>
    <row r="287" spans="1:6" ht="102.6">
      <c r="A287" s="2320">
        <v>40158</v>
      </c>
      <c r="B287" s="2318" t="s">
        <v>1293</v>
      </c>
      <c r="C287" s="2318" t="s">
        <v>1294</v>
      </c>
      <c r="D287" s="2318" t="s">
        <v>1295</v>
      </c>
      <c r="E287" s="2319" t="s">
        <v>1296</v>
      </c>
      <c r="F287" s="2326" t="s">
        <v>1297</v>
      </c>
    </row>
    <row r="288" spans="1:6" ht="125.4">
      <c r="A288" s="2320" t="s">
        <v>19457</v>
      </c>
      <c r="B288" s="2318" t="s">
        <v>1298</v>
      </c>
      <c r="C288" s="2318" t="s">
        <v>1299</v>
      </c>
      <c r="D288" s="2318" t="s">
        <v>1300</v>
      </c>
      <c r="E288" s="2319" t="s">
        <v>1152</v>
      </c>
      <c r="F288" s="2326" t="s">
        <v>1301</v>
      </c>
    </row>
    <row r="289" spans="1:6" ht="102.6">
      <c r="A289" s="2320" t="s">
        <v>19458</v>
      </c>
      <c r="B289" s="2318" t="s">
        <v>1302</v>
      </c>
      <c r="C289" s="2318" t="s">
        <v>1303</v>
      </c>
      <c r="D289" s="2318" t="s">
        <v>1304</v>
      </c>
      <c r="E289" s="2319" t="s">
        <v>1305</v>
      </c>
      <c r="F289" s="2326" t="s">
        <v>1306</v>
      </c>
    </row>
    <row r="290" spans="1:6" ht="91.2">
      <c r="A290" s="2320">
        <v>40095</v>
      </c>
      <c r="B290" s="2318" t="s">
        <v>1307</v>
      </c>
      <c r="C290" s="2318" t="s">
        <v>1308</v>
      </c>
      <c r="D290" s="2318" t="s">
        <v>1309</v>
      </c>
      <c r="E290" s="2319" t="s">
        <v>1310</v>
      </c>
      <c r="F290" s="2326" t="s">
        <v>1311</v>
      </c>
    </row>
    <row r="291" spans="1:6" ht="159.6">
      <c r="A291" s="2320">
        <v>40123</v>
      </c>
      <c r="B291" s="2318" t="s">
        <v>1312</v>
      </c>
      <c r="C291" s="2318" t="s">
        <v>1313</v>
      </c>
      <c r="D291" s="2318" t="s">
        <v>1314</v>
      </c>
      <c r="E291" s="2319" t="s">
        <v>1315</v>
      </c>
      <c r="F291" s="2326" t="s">
        <v>1316</v>
      </c>
    </row>
    <row r="292" spans="1:6" ht="91.2">
      <c r="A292" s="2320">
        <v>40062</v>
      </c>
      <c r="B292" s="2318" t="s">
        <v>1317</v>
      </c>
      <c r="C292" s="2318" t="s">
        <v>1299</v>
      </c>
      <c r="D292" s="2318" t="s">
        <v>1318</v>
      </c>
      <c r="E292" s="2319" t="s">
        <v>984</v>
      </c>
      <c r="F292" s="2326" t="s">
        <v>1319</v>
      </c>
    </row>
    <row r="293" spans="1:6" ht="125.4">
      <c r="A293" s="2320">
        <v>39909</v>
      </c>
      <c r="B293" s="2318" t="s">
        <v>1320</v>
      </c>
      <c r="C293" s="2318" t="s">
        <v>1294</v>
      </c>
      <c r="D293" s="2318" t="s">
        <v>1321</v>
      </c>
      <c r="E293" s="2319" t="s">
        <v>1322</v>
      </c>
      <c r="F293" s="2326" t="s">
        <v>1323</v>
      </c>
    </row>
    <row r="294" spans="1:6" ht="125.4">
      <c r="A294" s="2320" t="s">
        <v>19459</v>
      </c>
      <c r="B294" s="2318" t="s">
        <v>1324</v>
      </c>
      <c r="C294" s="2318" t="s">
        <v>1325</v>
      </c>
      <c r="D294" s="2318" t="s">
        <v>1326</v>
      </c>
      <c r="E294" s="2319" t="s">
        <v>1327</v>
      </c>
      <c r="F294" s="2326" t="s">
        <v>1328</v>
      </c>
    </row>
    <row r="295" spans="1:6" ht="102.6">
      <c r="A295" s="2320">
        <v>39999</v>
      </c>
      <c r="B295" s="2318" t="s">
        <v>1329</v>
      </c>
      <c r="C295" s="2318" t="s">
        <v>1330</v>
      </c>
      <c r="D295" s="2318" t="s">
        <v>1331</v>
      </c>
      <c r="E295" s="2319" t="s">
        <v>1332</v>
      </c>
      <c r="F295" s="2326" t="s">
        <v>1333</v>
      </c>
    </row>
    <row r="296" spans="1:6" ht="79.8">
      <c r="A296" s="2320" t="s">
        <v>19460</v>
      </c>
      <c r="B296" s="2318" t="s">
        <v>1334</v>
      </c>
      <c r="C296" s="2318" t="s">
        <v>1294</v>
      </c>
      <c r="D296" s="2318" t="s">
        <v>1335</v>
      </c>
      <c r="E296" s="2319" t="s">
        <v>1152</v>
      </c>
      <c r="F296" s="2326" t="s">
        <v>1336</v>
      </c>
    </row>
    <row r="297" spans="1:6" ht="79.8">
      <c r="A297" s="2320" t="s">
        <v>19461</v>
      </c>
      <c r="B297" s="2318" t="s">
        <v>1337</v>
      </c>
      <c r="C297" s="2318" t="s">
        <v>1338</v>
      </c>
      <c r="D297" s="2318" t="s">
        <v>1339</v>
      </c>
      <c r="E297" s="2319" t="s">
        <v>984</v>
      </c>
      <c r="F297" s="2326" t="s">
        <v>1340</v>
      </c>
    </row>
    <row r="298" spans="1:6" ht="125.4">
      <c r="A298" s="2320" t="s">
        <v>19462</v>
      </c>
      <c r="B298" s="2318" t="s">
        <v>1341</v>
      </c>
      <c r="C298" s="2318" t="s">
        <v>1342</v>
      </c>
      <c r="D298" s="2318" t="s">
        <v>1343</v>
      </c>
      <c r="E298" s="2319" t="s">
        <v>1344</v>
      </c>
      <c r="F298" s="2326" t="s">
        <v>1345</v>
      </c>
    </row>
    <row r="299" spans="1:6" ht="125.4">
      <c r="A299" s="2320" t="s">
        <v>19463</v>
      </c>
      <c r="B299" s="2318" t="s">
        <v>1346</v>
      </c>
      <c r="C299" s="2316" t="s">
        <v>1347</v>
      </c>
      <c r="D299" s="2318" t="s">
        <v>1348</v>
      </c>
      <c r="E299" s="2319" t="s">
        <v>1349</v>
      </c>
      <c r="F299" s="2326" t="s">
        <v>1350</v>
      </c>
    </row>
    <row r="300" spans="1:6" ht="91.2">
      <c r="A300" s="2320">
        <v>39793</v>
      </c>
      <c r="B300" s="2318" t="s">
        <v>1351</v>
      </c>
      <c r="C300" s="2318" t="s">
        <v>1352</v>
      </c>
      <c r="D300" s="2318" t="s">
        <v>1353</v>
      </c>
      <c r="E300" s="2319" t="s">
        <v>984</v>
      </c>
      <c r="F300" s="2326" t="s">
        <v>1354</v>
      </c>
    </row>
    <row r="301" spans="1:6" ht="114">
      <c r="A301" s="2320">
        <v>39670</v>
      </c>
      <c r="B301" s="2318" t="s">
        <v>1355</v>
      </c>
      <c r="C301" s="2318" t="s">
        <v>1356</v>
      </c>
      <c r="D301" s="2318" t="s">
        <v>1357</v>
      </c>
      <c r="E301" s="2319" t="s">
        <v>984</v>
      </c>
      <c r="F301" s="2326" t="s">
        <v>1358</v>
      </c>
    </row>
    <row r="302" spans="1:6" ht="57">
      <c r="A302" s="2320">
        <v>39488</v>
      </c>
      <c r="B302" s="2318" t="s">
        <v>1359</v>
      </c>
      <c r="C302" s="2318" t="s">
        <v>1360</v>
      </c>
      <c r="D302" s="2318" t="s">
        <v>1361</v>
      </c>
      <c r="E302" s="2319" t="s">
        <v>1152</v>
      </c>
      <c r="F302" s="2326" t="s">
        <v>1362</v>
      </c>
    </row>
    <row r="303" spans="1:6" ht="136.80000000000001">
      <c r="A303" s="2320" t="s">
        <v>19464</v>
      </c>
      <c r="B303" s="2318" t="s">
        <v>1363</v>
      </c>
      <c r="C303" s="2318" t="s">
        <v>1364</v>
      </c>
      <c r="D303" s="2318" t="s">
        <v>1365</v>
      </c>
      <c r="E303" s="2319" t="s">
        <v>1366</v>
      </c>
      <c r="F303" s="2326" t="s">
        <v>1367</v>
      </c>
    </row>
    <row r="304" spans="1:6" ht="148.19999999999999">
      <c r="A304" s="2320" t="s">
        <v>19465</v>
      </c>
      <c r="B304" s="2318" t="s">
        <v>1368</v>
      </c>
      <c r="C304" s="2318" t="s">
        <v>1369</v>
      </c>
      <c r="D304" s="2318" t="s">
        <v>1370</v>
      </c>
      <c r="E304" s="2319" t="s">
        <v>1371</v>
      </c>
      <c r="F304" s="2326" t="s">
        <v>1372</v>
      </c>
    </row>
    <row r="305" spans="1:6" ht="148.19999999999999">
      <c r="A305" s="2320">
        <v>39725</v>
      </c>
      <c r="B305" s="2318" t="s">
        <v>1373</v>
      </c>
      <c r="C305" s="2318" t="s">
        <v>1374</v>
      </c>
      <c r="D305" s="2318" t="s">
        <v>1370</v>
      </c>
      <c r="E305" s="2319" t="s">
        <v>1375</v>
      </c>
      <c r="F305" s="2326" t="s">
        <v>1376</v>
      </c>
    </row>
    <row r="306" spans="1:6" ht="79.8">
      <c r="A306" s="2320">
        <v>39664</v>
      </c>
      <c r="B306" s="2318" t="s">
        <v>1377</v>
      </c>
      <c r="C306" s="2318" t="s">
        <v>1360</v>
      </c>
      <c r="D306" s="2318" t="s">
        <v>1378</v>
      </c>
      <c r="E306" s="2319" t="s">
        <v>1379</v>
      </c>
      <c r="F306" s="2326" t="s">
        <v>1380</v>
      </c>
    </row>
    <row r="307" spans="1:6" ht="68.400000000000006">
      <c r="A307" s="2320">
        <v>39511</v>
      </c>
      <c r="B307" s="2318" t="s">
        <v>1381</v>
      </c>
      <c r="C307" s="2318" t="s">
        <v>1382</v>
      </c>
      <c r="D307" s="2318" t="s">
        <v>1383</v>
      </c>
      <c r="E307" s="2319" t="s">
        <v>1384</v>
      </c>
      <c r="F307" s="2326" t="s">
        <v>1385</v>
      </c>
    </row>
    <row r="308" spans="1:6" ht="68.400000000000006">
      <c r="A308" s="2320" t="s">
        <v>19466</v>
      </c>
      <c r="B308" s="2318" t="s">
        <v>1386</v>
      </c>
      <c r="C308" s="2318" t="s">
        <v>1360</v>
      </c>
      <c r="D308" s="2318" t="s">
        <v>1387</v>
      </c>
      <c r="E308" s="2319" t="s">
        <v>1388</v>
      </c>
      <c r="F308" s="2326" t="s">
        <v>1389</v>
      </c>
    </row>
    <row r="309" spans="1:6" ht="114">
      <c r="A309" s="2320" t="s">
        <v>19467</v>
      </c>
      <c r="B309" s="2318" t="s">
        <v>1390</v>
      </c>
      <c r="C309" s="2318" t="s">
        <v>1391</v>
      </c>
      <c r="D309" s="2318" t="s">
        <v>1392</v>
      </c>
      <c r="E309" s="2319" t="s">
        <v>1393</v>
      </c>
      <c r="F309" s="2326" t="s">
        <v>1394</v>
      </c>
    </row>
    <row r="310" spans="1:6" ht="159.6">
      <c r="A310" s="2320" t="s">
        <v>19468</v>
      </c>
      <c r="B310" s="2318" t="s">
        <v>1395</v>
      </c>
      <c r="C310" s="2318" t="s">
        <v>1396</v>
      </c>
      <c r="D310" s="2318" t="s">
        <v>1397</v>
      </c>
      <c r="E310" s="2319" t="s">
        <v>1398</v>
      </c>
      <c r="F310" s="2326" t="s">
        <v>1399</v>
      </c>
    </row>
    <row r="311" spans="1:6" ht="102.6">
      <c r="A311" s="2320">
        <v>39722</v>
      </c>
      <c r="B311" s="2318" t="s">
        <v>1400</v>
      </c>
      <c r="C311" s="2318" t="s">
        <v>1401</v>
      </c>
      <c r="D311" s="2318" t="s">
        <v>1402</v>
      </c>
      <c r="E311" s="2319" t="s">
        <v>1403</v>
      </c>
      <c r="F311" s="2326" t="s">
        <v>1404</v>
      </c>
    </row>
    <row r="312" spans="1:6" ht="91.2">
      <c r="A312" s="2320" t="s">
        <v>19469</v>
      </c>
      <c r="B312" s="2318" t="s">
        <v>1405</v>
      </c>
      <c r="C312" s="2318" t="s">
        <v>1406</v>
      </c>
      <c r="D312" s="2318" t="s">
        <v>1407</v>
      </c>
      <c r="E312" s="2319" t="s">
        <v>1408</v>
      </c>
      <c r="F312" s="2326" t="s">
        <v>1409</v>
      </c>
    </row>
    <row r="313" spans="1:6" ht="102.6">
      <c r="A313" s="2320" t="s">
        <v>19470</v>
      </c>
      <c r="B313" s="2318" t="s">
        <v>1410</v>
      </c>
      <c r="C313" s="2318" t="s">
        <v>1411</v>
      </c>
      <c r="D313" s="2318" t="s">
        <v>1412</v>
      </c>
      <c r="E313" s="2319" t="s">
        <v>1413</v>
      </c>
      <c r="F313" s="2326" t="s">
        <v>1414</v>
      </c>
    </row>
    <row r="314" spans="1:6" ht="68.400000000000006">
      <c r="A314" s="2320" t="s">
        <v>19471</v>
      </c>
      <c r="B314" s="2318" t="s">
        <v>1415</v>
      </c>
      <c r="C314" s="2318" t="s">
        <v>1416</v>
      </c>
      <c r="D314" s="2318" t="s">
        <v>1417</v>
      </c>
      <c r="E314" s="2319" t="s">
        <v>984</v>
      </c>
      <c r="F314" s="2326" t="s">
        <v>1418</v>
      </c>
    </row>
    <row r="315" spans="1:6" ht="68.400000000000006">
      <c r="A315" s="2320" t="s">
        <v>19472</v>
      </c>
      <c r="B315" s="2318" t="s">
        <v>1419</v>
      </c>
      <c r="C315" s="2318" t="s">
        <v>1420</v>
      </c>
      <c r="D315" s="2318" t="s">
        <v>1421</v>
      </c>
      <c r="E315" s="2319" t="s">
        <v>984</v>
      </c>
      <c r="F315" s="2326" t="s">
        <v>1422</v>
      </c>
    </row>
    <row r="316" spans="1:6" ht="102.6">
      <c r="A316" s="2320">
        <v>39396</v>
      </c>
      <c r="B316" s="2318" t="s">
        <v>1423</v>
      </c>
      <c r="C316" s="2318" t="s">
        <v>1294</v>
      </c>
      <c r="D316" s="2318" t="s">
        <v>1424</v>
      </c>
      <c r="E316" s="2319" t="s">
        <v>984</v>
      </c>
      <c r="F316" s="2326" t="s">
        <v>1425</v>
      </c>
    </row>
    <row r="317" spans="1:6" ht="136.80000000000001">
      <c r="A317" s="2320">
        <v>39396</v>
      </c>
      <c r="B317" s="2318" t="s">
        <v>1426</v>
      </c>
      <c r="C317" s="2318" t="s">
        <v>1427</v>
      </c>
      <c r="D317" s="2318" t="s">
        <v>1428</v>
      </c>
      <c r="E317" s="2319" t="s">
        <v>1429</v>
      </c>
      <c r="F317" s="2326" t="s">
        <v>1430</v>
      </c>
    </row>
    <row r="318" spans="1:6" ht="91.2">
      <c r="A318" s="2320">
        <v>39182</v>
      </c>
      <c r="B318" s="2318" t="s">
        <v>1431</v>
      </c>
      <c r="C318" s="2318" t="s">
        <v>1432</v>
      </c>
      <c r="D318" s="2318" t="s">
        <v>1433</v>
      </c>
      <c r="E318" s="2319" t="s">
        <v>1434</v>
      </c>
      <c r="F318" s="2326" t="s">
        <v>1435</v>
      </c>
    </row>
    <row r="319" spans="1:6" ht="79.8">
      <c r="A319" s="2320" t="s">
        <v>19473</v>
      </c>
      <c r="B319" s="2318" t="s">
        <v>1436</v>
      </c>
      <c r="C319" s="2318" t="s">
        <v>1360</v>
      </c>
      <c r="D319" s="2318" t="s">
        <v>1437</v>
      </c>
      <c r="E319" s="2319" t="s">
        <v>1438</v>
      </c>
      <c r="F319" s="2326" t="s">
        <v>1439</v>
      </c>
    </row>
    <row r="320" spans="1:6" ht="57">
      <c r="A320" s="2320" t="s">
        <v>19474</v>
      </c>
      <c r="B320" s="2318" t="s">
        <v>1440</v>
      </c>
      <c r="C320" s="2318" t="s">
        <v>1441</v>
      </c>
      <c r="D320" s="2318" t="s">
        <v>1442</v>
      </c>
      <c r="E320" s="2319" t="s">
        <v>1443</v>
      </c>
      <c r="F320" s="2326" t="s">
        <v>1444</v>
      </c>
    </row>
    <row r="321" spans="1:6" ht="57">
      <c r="A321" s="2320" t="s">
        <v>19474</v>
      </c>
      <c r="B321" s="2318" t="s">
        <v>1445</v>
      </c>
      <c r="C321" s="2318" t="s">
        <v>1360</v>
      </c>
      <c r="D321" s="2318" t="s">
        <v>1446</v>
      </c>
      <c r="E321" s="2319" t="s">
        <v>1152</v>
      </c>
      <c r="F321" s="2326" t="s">
        <v>1447</v>
      </c>
    </row>
    <row r="322" spans="1:6" ht="125.4">
      <c r="A322" s="2320" t="s">
        <v>19475</v>
      </c>
      <c r="B322" s="2318" t="s">
        <v>1448</v>
      </c>
      <c r="C322" s="2318" t="s">
        <v>1449</v>
      </c>
      <c r="D322" s="2318" t="s">
        <v>1450</v>
      </c>
      <c r="E322" s="2319" t="s">
        <v>1451</v>
      </c>
      <c r="F322" s="2326" t="s">
        <v>1452</v>
      </c>
    </row>
    <row r="323" spans="1:6" ht="68.400000000000006">
      <c r="A323" s="2320" t="s">
        <v>19476</v>
      </c>
      <c r="B323" s="2318" t="s">
        <v>1453</v>
      </c>
      <c r="C323" s="2318" t="s">
        <v>1454</v>
      </c>
      <c r="D323" s="2318" t="s">
        <v>1455</v>
      </c>
      <c r="E323" s="2319" t="s">
        <v>984</v>
      </c>
      <c r="F323" s="2326" t="s">
        <v>1456</v>
      </c>
    </row>
    <row r="324" spans="1:6" ht="182.4">
      <c r="A324" s="2320" t="s">
        <v>19477</v>
      </c>
      <c r="B324" s="2318" t="s">
        <v>1457</v>
      </c>
      <c r="C324" s="2318" t="s">
        <v>1458</v>
      </c>
      <c r="D324" s="2318" t="s">
        <v>1459</v>
      </c>
      <c r="E324" s="2319" t="s">
        <v>1460</v>
      </c>
      <c r="F324" s="2326" t="s">
        <v>1461</v>
      </c>
    </row>
    <row r="325" spans="1:6" ht="57">
      <c r="A325" s="2320" t="s">
        <v>19478</v>
      </c>
      <c r="B325" s="2318" t="s">
        <v>1462</v>
      </c>
      <c r="C325" s="2318" t="s">
        <v>1463</v>
      </c>
      <c r="D325" s="2318" t="s">
        <v>1464</v>
      </c>
      <c r="E325" s="2319" t="s">
        <v>984</v>
      </c>
      <c r="F325" s="2326" t="s">
        <v>1465</v>
      </c>
    </row>
    <row r="326" spans="1:6" ht="102.6">
      <c r="A326" s="2320" t="s">
        <v>19479</v>
      </c>
      <c r="B326" s="2318" t="s">
        <v>1466</v>
      </c>
      <c r="C326" s="2318" t="s">
        <v>1467</v>
      </c>
      <c r="D326" s="2318" t="s">
        <v>1468</v>
      </c>
      <c r="E326" s="2319" t="s">
        <v>1469</v>
      </c>
      <c r="F326" s="2326" t="s">
        <v>1470</v>
      </c>
    </row>
    <row r="327" spans="1:6" ht="79.8">
      <c r="A327" s="2320" t="s">
        <v>19480</v>
      </c>
      <c r="B327" s="2318" t="s">
        <v>1471</v>
      </c>
      <c r="C327" s="2318" t="s">
        <v>1472</v>
      </c>
      <c r="D327" s="2318" t="s">
        <v>1473</v>
      </c>
      <c r="E327" s="2319" t="s">
        <v>1474</v>
      </c>
      <c r="F327" s="2326" t="s">
        <v>1475</v>
      </c>
    </row>
    <row r="328" spans="1:6" ht="57">
      <c r="A328" s="2320">
        <v>38875</v>
      </c>
      <c r="B328" s="2318" t="s">
        <v>1476</v>
      </c>
      <c r="C328" s="2318" t="s">
        <v>1477</v>
      </c>
      <c r="D328" s="2318" t="s">
        <v>1478</v>
      </c>
      <c r="E328" s="2319" t="s">
        <v>984</v>
      </c>
      <c r="F328" s="2326" t="s">
        <v>1479</v>
      </c>
    </row>
    <row r="329" spans="1:6" ht="68.400000000000006">
      <c r="A329" s="2320" t="s">
        <v>19481</v>
      </c>
      <c r="B329" s="2318" t="s">
        <v>1480</v>
      </c>
      <c r="C329" s="2318" t="s">
        <v>1481</v>
      </c>
      <c r="D329" s="2318" t="s">
        <v>1482</v>
      </c>
      <c r="E329" s="2319" t="s">
        <v>984</v>
      </c>
      <c r="F329" s="2326" t="s">
        <v>1483</v>
      </c>
    </row>
    <row r="330" spans="1:6" ht="125.4">
      <c r="A330" s="2320">
        <v>39026</v>
      </c>
      <c r="B330" s="2318" t="s">
        <v>1484</v>
      </c>
      <c r="C330" s="2318" t="s">
        <v>1485</v>
      </c>
      <c r="D330" s="2318" t="s">
        <v>1486</v>
      </c>
      <c r="E330" s="2319" t="s">
        <v>1487</v>
      </c>
      <c r="F330" s="2326" t="s">
        <v>1488</v>
      </c>
    </row>
    <row r="331" spans="1:6" ht="79.8">
      <c r="A331" s="2320">
        <v>38872</v>
      </c>
      <c r="B331" s="2318" t="s">
        <v>1489</v>
      </c>
      <c r="C331" s="2318" t="s">
        <v>1490</v>
      </c>
      <c r="D331" s="2318" t="s">
        <v>1491</v>
      </c>
      <c r="E331" s="2319" t="s">
        <v>1492</v>
      </c>
      <c r="F331" s="2326" t="s">
        <v>1493</v>
      </c>
    </row>
    <row r="332" spans="1:6" ht="102.6">
      <c r="A332" s="2320">
        <v>38962</v>
      </c>
      <c r="B332" s="2318" t="s">
        <v>1494</v>
      </c>
      <c r="C332" s="2318" t="s">
        <v>1495</v>
      </c>
      <c r="D332" s="2318" t="s">
        <v>1496</v>
      </c>
      <c r="E332" s="2319" t="s">
        <v>1497</v>
      </c>
      <c r="F332" s="2326" t="s">
        <v>1498</v>
      </c>
    </row>
    <row r="333" spans="1:6" ht="125.4">
      <c r="A333" s="2320" t="s">
        <v>19482</v>
      </c>
      <c r="B333" s="2318" t="s">
        <v>1499</v>
      </c>
      <c r="C333" s="2318" t="s">
        <v>1500</v>
      </c>
      <c r="D333" s="2318" t="s">
        <v>1501</v>
      </c>
      <c r="E333" s="2319" t="s">
        <v>1502</v>
      </c>
      <c r="F333" s="2326" t="s">
        <v>1503</v>
      </c>
    </row>
    <row r="334" spans="1:6" ht="102.6">
      <c r="A334" s="2320" t="s">
        <v>19483</v>
      </c>
      <c r="B334" s="2318" t="s">
        <v>1504</v>
      </c>
      <c r="C334" s="2318" t="s">
        <v>1505</v>
      </c>
      <c r="D334" s="2318" t="s">
        <v>1506</v>
      </c>
      <c r="E334" s="2319" t="s">
        <v>1507</v>
      </c>
      <c r="F334" s="2326" t="s">
        <v>1508</v>
      </c>
    </row>
    <row r="335" spans="1:6" ht="57">
      <c r="A335" s="2320" t="s">
        <v>19484</v>
      </c>
      <c r="B335" s="2318" t="s">
        <v>1509</v>
      </c>
      <c r="C335" s="2318" t="s">
        <v>1360</v>
      </c>
      <c r="D335" s="2318" t="s">
        <v>1510</v>
      </c>
      <c r="E335" s="2319" t="s">
        <v>984</v>
      </c>
      <c r="F335" s="2326" t="s">
        <v>1511</v>
      </c>
    </row>
    <row r="336" spans="1:6" ht="91.2">
      <c r="A336" s="2320" t="s">
        <v>19485</v>
      </c>
      <c r="B336" s="2318" t="s">
        <v>1512</v>
      </c>
      <c r="C336" s="2318" t="s">
        <v>1513</v>
      </c>
      <c r="D336" s="2318" t="s">
        <v>1514</v>
      </c>
      <c r="E336" s="2319" t="s">
        <v>1515</v>
      </c>
      <c r="F336" s="2326" t="s">
        <v>1516</v>
      </c>
    </row>
    <row r="337" spans="1:6" ht="91.2">
      <c r="A337" s="2320" t="s">
        <v>19486</v>
      </c>
      <c r="B337" s="2318" t="s">
        <v>1517</v>
      </c>
      <c r="C337" s="2318" t="s">
        <v>1518</v>
      </c>
      <c r="D337" s="2318" t="s">
        <v>1519</v>
      </c>
      <c r="E337" s="2319" t="s">
        <v>1520</v>
      </c>
      <c r="F337" s="2326" t="s">
        <v>1521</v>
      </c>
    </row>
    <row r="338" spans="1:6" ht="68.400000000000006">
      <c r="A338" s="2320">
        <v>38666</v>
      </c>
      <c r="B338" s="2318" t="s">
        <v>1522</v>
      </c>
      <c r="C338" s="2318" t="s">
        <v>1523</v>
      </c>
      <c r="D338" s="2318" t="s">
        <v>1524</v>
      </c>
      <c r="E338" s="2319" t="s">
        <v>1525</v>
      </c>
      <c r="F338" s="2326" t="s">
        <v>1526</v>
      </c>
    </row>
    <row r="339" spans="1:6" ht="114">
      <c r="A339" s="2320">
        <v>38573</v>
      </c>
      <c r="B339" s="2318" t="s">
        <v>1527</v>
      </c>
      <c r="C339" s="2318" t="s">
        <v>1528</v>
      </c>
      <c r="D339" s="2318" t="s">
        <v>1529</v>
      </c>
      <c r="E339" s="2319" t="s">
        <v>1530</v>
      </c>
      <c r="F339" s="2326" t="s">
        <v>1531</v>
      </c>
    </row>
    <row r="340" spans="1:6" ht="57">
      <c r="A340" s="2320" t="s">
        <v>19487</v>
      </c>
      <c r="B340" s="2318" t="s">
        <v>1532</v>
      </c>
      <c r="C340" s="2318" t="s">
        <v>1533</v>
      </c>
      <c r="D340" s="2318" t="s">
        <v>1534</v>
      </c>
      <c r="E340" s="2319" t="s">
        <v>1535</v>
      </c>
      <c r="F340" s="2326" t="s">
        <v>1536</v>
      </c>
    </row>
    <row r="341" spans="1:6" ht="79.8">
      <c r="A341" s="2320" t="s">
        <v>19488</v>
      </c>
      <c r="B341" s="2318" t="s">
        <v>1537</v>
      </c>
      <c r="C341" s="2318" t="s">
        <v>1538</v>
      </c>
      <c r="D341" s="2318" t="s">
        <v>1539</v>
      </c>
      <c r="E341" s="2319" t="s">
        <v>1540</v>
      </c>
      <c r="F341" s="2326" t="s">
        <v>1541</v>
      </c>
    </row>
    <row r="342" spans="1:6" ht="57">
      <c r="A342" s="2320" t="s">
        <v>19489</v>
      </c>
      <c r="B342" s="2318" t="s">
        <v>1542</v>
      </c>
      <c r="C342" s="2318" t="s">
        <v>1543</v>
      </c>
      <c r="D342" s="2318" t="s">
        <v>1544</v>
      </c>
      <c r="E342" s="2319" t="s">
        <v>984</v>
      </c>
      <c r="F342" s="2326" t="s">
        <v>1545</v>
      </c>
    </row>
    <row r="343" spans="1:6" ht="79.8">
      <c r="A343" s="2320">
        <v>38389</v>
      </c>
      <c r="B343" s="2318" t="s">
        <v>1546</v>
      </c>
      <c r="C343" s="2318" t="s">
        <v>1547</v>
      </c>
      <c r="D343" s="2318" t="s">
        <v>1548</v>
      </c>
      <c r="E343" s="2319" t="s">
        <v>1549</v>
      </c>
      <c r="F343" s="2326" t="s">
        <v>1550</v>
      </c>
    </row>
    <row r="344" spans="1:6" ht="79.8">
      <c r="A344" s="2320">
        <v>38389</v>
      </c>
      <c r="B344" s="2318" t="s">
        <v>1551</v>
      </c>
      <c r="C344" s="2318" t="s">
        <v>1294</v>
      </c>
      <c r="D344" s="2318" t="s">
        <v>1552</v>
      </c>
      <c r="E344" s="2319" t="s">
        <v>1553</v>
      </c>
      <c r="F344" s="2326" t="s">
        <v>1554</v>
      </c>
    </row>
    <row r="345" spans="1:6" ht="68.400000000000006">
      <c r="A345" s="2320">
        <v>38630</v>
      </c>
      <c r="B345" s="2318" t="s">
        <v>1555</v>
      </c>
      <c r="C345" s="2318" t="s">
        <v>1556</v>
      </c>
      <c r="D345" s="2318" t="s">
        <v>1557</v>
      </c>
      <c r="E345" s="2319" t="s">
        <v>1558</v>
      </c>
      <c r="F345" s="2326" t="s">
        <v>1559</v>
      </c>
    </row>
    <row r="346" spans="1:6" ht="79.8">
      <c r="A346" s="2320" t="s">
        <v>19490</v>
      </c>
      <c r="B346" s="2318" t="s">
        <v>1560</v>
      </c>
      <c r="C346" s="2318" t="s">
        <v>1561</v>
      </c>
      <c r="D346" s="2318" t="s">
        <v>1562</v>
      </c>
      <c r="E346" s="2319" t="s">
        <v>1563</v>
      </c>
      <c r="F346" s="2326" t="s">
        <v>1564</v>
      </c>
    </row>
    <row r="347" spans="1:6" ht="239.4">
      <c r="A347" s="2320">
        <v>38414</v>
      </c>
      <c r="B347" s="2318" t="s">
        <v>1565</v>
      </c>
      <c r="C347" s="2318" t="s">
        <v>1566</v>
      </c>
      <c r="D347" s="2318" t="s">
        <v>1567</v>
      </c>
      <c r="E347" s="2319" t="s">
        <v>1568</v>
      </c>
      <c r="F347" s="2326" t="s">
        <v>1569</v>
      </c>
    </row>
    <row r="348" spans="1:6" ht="57">
      <c r="A348" s="2320">
        <v>38414</v>
      </c>
      <c r="B348" s="2318" t="s">
        <v>1570</v>
      </c>
      <c r="C348" s="2318" t="s">
        <v>1571</v>
      </c>
      <c r="D348" s="2318" t="s">
        <v>1572</v>
      </c>
      <c r="E348" s="2319" t="s">
        <v>1573</v>
      </c>
      <c r="F348" s="2326" t="s">
        <v>1574</v>
      </c>
    </row>
    <row r="349" spans="1:6" ht="148.19999999999999">
      <c r="A349" s="2320" t="s">
        <v>19491</v>
      </c>
      <c r="B349" s="2318" t="s">
        <v>1575</v>
      </c>
      <c r="C349" s="2318" t="s">
        <v>1576</v>
      </c>
      <c r="D349" s="2318" t="s">
        <v>1577</v>
      </c>
      <c r="E349" s="2319" t="s">
        <v>1578</v>
      </c>
      <c r="F349" s="2326" t="s">
        <v>1579</v>
      </c>
    </row>
    <row r="350" spans="1:6" ht="182.4">
      <c r="A350" s="2320">
        <v>38657</v>
      </c>
      <c r="B350" s="2318" t="s">
        <v>1580</v>
      </c>
      <c r="C350" s="2318" t="s">
        <v>1581</v>
      </c>
      <c r="D350" s="2318" t="s">
        <v>1582</v>
      </c>
      <c r="E350" s="2319" t="s">
        <v>1583</v>
      </c>
      <c r="F350" s="2326" t="s">
        <v>1584</v>
      </c>
    </row>
    <row r="351" spans="1:6" ht="136.80000000000001">
      <c r="A351" s="2320" t="s">
        <v>19492</v>
      </c>
      <c r="B351" s="2318" t="s">
        <v>1585</v>
      </c>
      <c r="C351" s="2318" t="s">
        <v>1299</v>
      </c>
      <c r="D351" s="2318" t="s">
        <v>1586</v>
      </c>
      <c r="E351" s="2319" t="s">
        <v>1587</v>
      </c>
      <c r="F351" s="2326" t="s">
        <v>1588</v>
      </c>
    </row>
    <row r="352" spans="1:6" ht="79.8">
      <c r="A352" s="2320" t="s">
        <v>19493</v>
      </c>
      <c r="B352" s="2318" t="s">
        <v>1589</v>
      </c>
      <c r="C352" s="2318" t="s">
        <v>1513</v>
      </c>
      <c r="D352" s="2318" t="s">
        <v>1590</v>
      </c>
      <c r="E352" s="2319" t="s">
        <v>1591</v>
      </c>
      <c r="F352" s="2326" t="s">
        <v>1592</v>
      </c>
    </row>
    <row r="353" spans="1:6" ht="57">
      <c r="A353" s="2320">
        <v>38178</v>
      </c>
      <c r="B353" s="2318" t="s">
        <v>1593</v>
      </c>
      <c r="C353" s="2318" t="s">
        <v>1594</v>
      </c>
      <c r="D353" s="2318" t="s">
        <v>1595</v>
      </c>
      <c r="E353" s="2319" t="s">
        <v>1596</v>
      </c>
      <c r="F353" s="2326" t="s">
        <v>1597</v>
      </c>
    </row>
    <row r="354" spans="1:6" ht="68.400000000000006">
      <c r="A354" s="2320" t="s">
        <v>19494</v>
      </c>
      <c r="B354" s="2318" t="s">
        <v>1598</v>
      </c>
      <c r="C354" s="2318" t="s">
        <v>1360</v>
      </c>
      <c r="D354" s="2318" t="s">
        <v>1599</v>
      </c>
      <c r="E354" s="2319" t="s">
        <v>1600</v>
      </c>
      <c r="F354" s="2326" t="s">
        <v>1601</v>
      </c>
    </row>
    <row r="355" spans="1:6" ht="114">
      <c r="A355" s="2320" t="s">
        <v>19495</v>
      </c>
      <c r="B355" s="2318" t="s">
        <v>1602</v>
      </c>
      <c r="C355" s="2318" t="s">
        <v>1603</v>
      </c>
      <c r="D355" s="2318" t="s">
        <v>1604</v>
      </c>
      <c r="E355" s="2319" t="s">
        <v>1605</v>
      </c>
      <c r="F355" s="2326" t="s">
        <v>1606</v>
      </c>
    </row>
    <row r="356" spans="1:6" ht="91.2">
      <c r="A356" s="2320" t="s">
        <v>19496</v>
      </c>
      <c r="B356" s="2318" t="s">
        <v>1607</v>
      </c>
      <c r="C356" s="2318" t="s">
        <v>1608</v>
      </c>
      <c r="D356" s="2318" t="s">
        <v>1609</v>
      </c>
      <c r="E356" s="2319" t="s">
        <v>1610</v>
      </c>
      <c r="F356" s="2326" t="s">
        <v>1611</v>
      </c>
    </row>
    <row r="357" spans="1:6" ht="125.4">
      <c r="A357" s="2320">
        <v>38323</v>
      </c>
      <c r="B357" s="2318" t="s">
        <v>1612</v>
      </c>
      <c r="C357" s="2318" t="s">
        <v>1613</v>
      </c>
      <c r="D357" s="2318" t="s">
        <v>1614</v>
      </c>
      <c r="E357" s="2319" t="s">
        <v>1615</v>
      </c>
      <c r="F357" s="2326" t="s">
        <v>1616</v>
      </c>
    </row>
    <row r="358" spans="1:6" ht="148.19999999999999">
      <c r="A358" s="2320">
        <v>37723</v>
      </c>
      <c r="B358" s="2318" t="s">
        <v>1617</v>
      </c>
      <c r="C358" s="2318" t="s">
        <v>1618</v>
      </c>
      <c r="D358" s="2318" t="s">
        <v>1619</v>
      </c>
      <c r="E358" s="2319" t="s">
        <v>1620</v>
      </c>
      <c r="F358" s="2326" t="s">
        <v>1621</v>
      </c>
    </row>
    <row r="359" spans="1:6" ht="57">
      <c r="A359" s="2320" t="s">
        <v>19497</v>
      </c>
      <c r="B359" s="2318" t="s">
        <v>1622</v>
      </c>
      <c r="C359" s="2318" t="s">
        <v>1623</v>
      </c>
      <c r="D359" s="2318" t="s">
        <v>1624</v>
      </c>
      <c r="E359" s="2319" t="s">
        <v>984</v>
      </c>
      <c r="F359" s="2326" t="s">
        <v>1625</v>
      </c>
    </row>
    <row r="360" spans="1:6" ht="91.2">
      <c r="A360" s="2320" t="s">
        <v>19497</v>
      </c>
      <c r="B360" s="2318" t="s">
        <v>1626</v>
      </c>
      <c r="C360" s="2318" t="s">
        <v>1576</v>
      </c>
      <c r="D360" s="2318" t="s">
        <v>1627</v>
      </c>
      <c r="E360" s="2319" t="s">
        <v>1628</v>
      </c>
      <c r="F360" s="2326" t="s">
        <v>1629</v>
      </c>
    </row>
    <row r="361" spans="1:6" ht="79.8">
      <c r="A361" s="2320" t="s">
        <v>19497</v>
      </c>
      <c r="B361" s="2318" t="s">
        <v>1630</v>
      </c>
      <c r="C361" s="2318" t="s">
        <v>1631</v>
      </c>
      <c r="D361" s="2318" t="s">
        <v>1632</v>
      </c>
      <c r="E361" s="2319" t="s">
        <v>1633</v>
      </c>
      <c r="F361" s="2326" t="s">
        <v>1634</v>
      </c>
    </row>
    <row r="362" spans="1:6" ht="228">
      <c r="A362" s="2320" t="s">
        <v>19498</v>
      </c>
      <c r="B362" s="2318" t="s">
        <v>1635</v>
      </c>
      <c r="C362" s="2318" t="s">
        <v>1636</v>
      </c>
      <c r="D362" s="2318" t="s">
        <v>1637</v>
      </c>
      <c r="E362" s="2319" t="s">
        <v>1638</v>
      </c>
      <c r="F362" s="2326" t="s">
        <v>1639</v>
      </c>
    </row>
    <row r="363" spans="1:6" ht="102.6">
      <c r="A363" s="2320" t="s">
        <v>19499</v>
      </c>
      <c r="B363" s="2318" t="s">
        <v>1640</v>
      </c>
      <c r="C363" s="2318" t="s">
        <v>1641</v>
      </c>
      <c r="D363" s="2318" t="s">
        <v>1642</v>
      </c>
      <c r="E363" s="2319" t="s">
        <v>1643</v>
      </c>
      <c r="F363" s="2326" t="s">
        <v>1644</v>
      </c>
    </row>
    <row r="364" spans="1:6" ht="136.80000000000001">
      <c r="A364" s="2320" t="s">
        <v>19499</v>
      </c>
      <c r="B364" s="2318" t="s">
        <v>1645</v>
      </c>
      <c r="C364" s="2318" t="s">
        <v>1646</v>
      </c>
      <c r="D364" s="2318" t="s">
        <v>1647</v>
      </c>
      <c r="E364" s="2319" t="s">
        <v>1648</v>
      </c>
      <c r="F364" s="2326" t="s">
        <v>1649</v>
      </c>
    </row>
    <row r="365" spans="1:6" ht="91.2">
      <c r="A365" s="2320" t="s">
        <v>19499</v>
      </c>
      <c r="B365" s="2318" t="s">
        <v>1650</v>
      </c>
      <c r="C365" s="2318" t="s">
        <v>1651</v>
      </c>
      <c r="D365" s="2318" t="s">
        <v>1652</v>
      </c>
      <c r="E365" s="2319" t="s">
        <v>1653</v>
      </c>
      <c r="F365" s="2326" t="s">
        <v>1654</v>
      </c>
    </row>
    <row r="366" spans="1:6" ht="91.2">
      <c r="A366" s="2320" t="s">
        <v>19500</v>
      </c>
      <c r="B366" s="2318" t="s">
        <v>1655</v>
      </c>
      <c r="C366" s="2318" t="s">
        <v>1656</v>
      </c>
      <c r="D366" s="2318" t="s">
        <v>1657</v>
      </c>
      <c r="E366" s="2319" t="s">
        <v>1658</v>
      </c>
      <c r="F366" s="2326" t="s">
        <v>1659</v>
      </c>
    </row>
    <row r="367" spans="1:6" ht="136.80000000000001">
      <c r="A367" s="2320" t="s">
        <v>19501</v>
      </c>
      <c r="B367" s="2318" t="s">
        <v>1660</v>
      </c>
      <c r="C367" s="2318" t="s">
        <v>1576</v>
      </c>
      <c r="D367" s="2318" t="s">
        <v>1661</v>
      </c>
      <c r="E367" s="2319" t="s">
        <v>1662</v>
      </c>
      <c r="F367" s="2326" t="s">
        <v>1663</v>
      </c>
    </row>
    <row r="368" spans="1:6" ht="114">
      <c r="A368" s="2320">
        <v>37898</v>
      </c>
      <c r="B368" s="2318" t="s">
        <v>1664</v>
      </c>
      <c r="C368" s="2318" t="s">
        <v>1665</v>
      </c>
      <c r="D368" s="2318" t="s">
        <v>1666</v>
      </c>
      <c r="E368" s="2319" t="s">
        <v>1667</v>
      </c>
      <c r="F368" s="2326" t="s">
        <v>1668</v>
      </c>
    </row>
    <row r="369" spans="1:6" ht="114">
      <c r="A369" s="2320">
        <v>37868</v>
      </c>
      <c r="B369" s="2318" t="s">
        <v>1669</v>
      </c>
      <c r="C369" s="2318" t="s">
        <v>1670</v>
      </c>
      <c r="D369" s="2318" t="s">
        <v>1671</v>
      </c>
      <c r="E369" s="2319" t="s">
        <v>1672</v>
      </c>
      <c r="F369" s="2326" t="s">
        <v>1673</v>
      </c>
    </row>
    <row r="370" spans="1:6" ht="57">
      <c r="A370" s="2320" t="s">
        <v>19502</v>
      </c>
      <c r="B370" s="2318" t="s">
        <v>1674</v>
      </c>
      <c r="C370" s="2318" t="s">
        <v>1675</v>
      </c>
      <c r="D370" s="2318" t="s">
        <v>1676</v>
      </c>
      <c r="E370" s="2319" t="s">
        <v>437</v>
      </c>
      <c r="F370" s="2326" t="s">
        <v>1677</v>
      </c>
    </row>
    <row r="371" spans="1:6" ht="91.2">
      <c r="A371" s="2320" t="s">
        <v>19503</v>
      </c>
      <c r="B371" s="2318" t="s">
        <v>1678</v>
      </c>
      <c r="C371" s="2318" t="s">
        <v>1679</v>
      </c>
      <c r="D371" s="2318" t="s">
        <v>1680</v>
      </c>
      <c r="E371" s="2319" t="s">
        <v>1681</v>
      </c>
      <c r="F371" s="2326" t="s">
        <v>1682</v>
      </c>
    </row>
    <row r="372" spans="1:6" ht="148.19999999999999">
      <c r="A372" s="2320" t="s">
        <v>19503</v>
      </c>
      <c r="B372" s="2318" t="s">
        <v>1683</v>
      </c>
      <c r="C372" s="2318" t="s">
        <v>1684</v>
      </c>
      <c r="D372" s="2318" t="s">
        <v>1685</v>
      </c>
      <c r="E372" s="2319" t="s">
        <v>1686</v>
      </c>
      <c r="F372" s="2326" t="s">
        <v>1687</v>
      </c>
    </row>
    <row r="373" spans="1:6" ht="57">
      <c r="A373" s="2320" t="s">
        <v>19504</v>
      </c>
      <c r="B373" s="2318" t="s">
        <v>1688</v>
      </c>
      <c r="C373" s="2318" t="s">
        <v>1689</v>
      </c>
      <c r="D373" s="2318" t="s">
        <v>1690</v>
      </c>
      <c r="E373" s="2319" t="s">
        <v>984</v>
      </c>
      <c r="F373" s="2326" t="s">
        <v>1691</v>
      </c>
    </row>
    <row r="374" spans="1:6" ht="57">
      <c r="A374" s="2320" t="s">
        <v>19504</v>
      </c>
      <c r="B374" s="2318" t="s">
        <v>1692</v>
      </c>
      <c r="C374" s="2318" t="s">
        <v>1693</v>
      </c>
      <c r="D374" s="2318" t="s">
        <v>1694</v>
      </c>
      <c r="E374" s="2319" t="s">
        <v>984</v>
      </c>
      <c r="F374" s="2326" t="s">
        <v>1695</v>
      </c>
    </row>
    <row r="375" spans="1:6" ht="91.2">
      <c r="A375" s="2320" t="s">
        <v>19505</v>
      </c>
      <c r="B375" s="2318" t="s">
        <v>1696</v>
      </c>
      <c r="C375" s="2318" t="s">
        <v>1697</v>
      </c>
      <c r="D375" s="2318" t="s">
        <v>1698</v>
      </c>
      <c r="E375" s="2319" t="s">
        <v>1699</v>
      </c>
      <c r="F375" s="2326" t="s">
        <v>1700</v>
      </c>
    </row>
    <row r="376" spans="1:6" ht="148.19999999999999">
      <c r="A376" s="2320">
        <v>37602</v>
      </c>
      <c r="B376" s="2318" t="s">
        <v>1701</v>
      </c>
      <c r="C376" s="2318" t="s">
        <v>1702</v>
      </c>
      <c r="D376" s="2318" t="s">
        <v>1703</v>
      </c>
      <c r="E376" s="2319" t="s">
        <v>1704</v>
      </c>
      <c r="F376" s="2326" t="s">
        <v>1705</v>
      </c>
    </row>
    <row r="377" spans="1:6" ht="57">
      <c r="A377" s="2320" t="s">
        <v>19506</v>
      </c>
      <c r="B377" s="2318" t="s">
        <v>1706</v>
      </c>
      <c r="C377" s="2318" t="s">
        <v>1707</v>
      </c>
      <c r="D377" s="2318" t="s">
        <v>1708</v>
      </c>
      <c r="E377" s="2319" t="s">
        <v>984</v>
      </c>
      <c r="F377" s="2326" t="s">
        <v>1709</v>
      </c>
    </row>
    <row r="378" spans="1:6" ht="136.80000000000001">
      <c r="A378" s="2320" t="s">
        <v>19507</v>
      </c>
      <c r="B378" s="2318" t="s">
        <v>1710</v>
      </c>
      <c r="C378" s="2318" t="s">
        <v>1711</v>
      </c>
      <c r="D378" s="2318" t="s">
        <v>1712</v>
      </c>
      <c r="E378" s="2319" t="s">
        <v>1713</v>
      </c>
      <c r="F378" s="2326" t="s">
        <v>1714</v>
      </c>
    </row>
    <row r="379" spans="1:6" ht="57">
      <c r="A379" s="2320" t="s">
        <v>19508</v>
      </c>
      <c r="B379" s="2318" t="s">
        <v>1715</v>
      </c>
      <c r="C379" s="2318" t="s">
        <v>1716</v>
      </c>
      <c r="D379" s="2318" t="s">
        <v>1717</v>
      </c>
      <c r="E379" s="2319" t="s">
        <v>1718</v>
      </c>
      <c r="F379" s="2326" t="s">
        <v>1719</v>
      </c>
    </row>
    <row r="380" spans="1:6" ht="125.4">
      <c r="A380" s="2320" t="s">
        <v>19509</v>
      </c>
      <c r="B380" s="2318" t="s">
        <v>1720</v>
      </c>
      <c r="C380" s="2318" t="s">
        <v>1721</v>
      </c>
      <c r="D380" s="2318" t="s">
        <v>1722</v>
      </c>
      <c r="E380" s="2319" t="s">
        <v>1723</v>
      </c>
      <c r="F380" s="2326" t="s">
        <v>1724</v>
      </c>
    </row>
    <row r="381" spans="1:6" ht="114">
      <c r="A381" s="2320" t="s">
        <v>19510</v>
      </c>
      <c r="B381" s="2318" t="s">
        <v>1725</v>
      </c>
      <c r="C381" s="2318" t="s">
        <v>1726</v>
      </c>
      <c r="D381" s="2318" t="s">
        <v>1727</v>
      </c>
      <c r="E381" s="2319" t="s">
        <v>1728</v>
      </c>
      <c r="F381" s="2326" t="s">
        <v>1729</v>
      </c>
    </row>
    <row r="382" spans="1:6" ht="57">
      <c r="A382" s="2320">
        <v>37566</v>
      </c>
      <c r="B382" s="2318" t="s">
        <v>1730</v>
      </c>
      <c r="C382" s="2318" t="s">
        <v>1731</v>
      </c>
      <c r="D382" s="2318" t="s">
        <v>1732</v>
      </c>
      <c r="E382" s="2319" t="s">
        <v>1733</v>
      </c>
      <c r="F382" s="2326" t="s">
        <v>1734</v>
      </c>
    </row>
    <row r="383" spans="1:6" ht="57">
      <c r="A383" s="2320" t="s">
        <v>19511</v>
      </c>
      <c r="B383" s="2318" t="s">
        <v>1735</v>
      </c>
      <c r="C383" s="2318" t="s">
        <v>1736</v>
      </c>
      <c r="D383" s="2318" t="s">
        <v>1737</v>
      </c>
      <c r="E383" s="2319" t="s">
        <v>984</v>
      </c>
      <c r="F383" s="2326" t="s">
        <v>1738</v>
      </c>
    </row>
    <row r="384" spans="1:6" ht="68.400000000000006">
      <c r="A384" s="2320">
        <v>36962</v>
      </c>
      <c r="B384" s="2318" t="s">
        <v>1739</v>
      </c>
      <c r="C384" s="2318" t="s">
        <v>1740</v>
      </c>
      <c r="D384" s="2318" t="s">
        <v>1741</v>
      </c>
      <c r="E384" s="2319" t="s">
        <v>1742</v>
      </c>
      <c r="F384" s="2326" t="s">
        <v>1743</v>
      </c>
    </row>
    <row r="385" spans="1:6" ht="250.8">
      <c r="A385" s="2320" t="s">
        <v>19512</v>
      </c>
      <c r="B385" s="2318" t="s">
        <v>1744</v>
      </c>
      <c r="C385" s="2318" t="s">
        <v>1745</v>
      </c>
      <c r="D385" s="2318" t="s">
        <v>1746</v>
      </c>
      <c r="E385" s="2319" t="s">
        <v>1747</v>
      </c>
      <c r="F385" s="2326" t="s">
        <v>1748</v>
      </c>
    </row>
    <row r="386" spans="1:6" ht="91.2">
      <c r="A386" s="2320" t="s">
        <v>19513</v>
      </c>
      <c r="B386" s="2318" t="s">
        <v>1749</v>
      </c>
      <c r="C386" s="2318" t="s">
        <v>1750</v>
      </c>
      <c r="D386" s="2318" t="s">
        <v>1751</v>
      </c>
      <c r="E386" s="2319" t="s">
        <v>1752</v>
      </c>
      <c r="F386" s="2326" t="s">
        <v>1753</v>
      </c>
    </row>
    <row r="387" spans="1:6" ht="171">
      <c r="A387" s="2320">
        <v>37232</v>
      </c>
      <c r="B387" s="2318" t="s">
        <v>1754</v>
      </c>
      <c r="C387" s="2318" t="s">
        <v>1755</v>
      </c>
      <c r="D387" s="2318" t="s">
        <v>1756</v>
      </c>
      <c r="E387" s="2319" t="s">
        <v>1757</v>
      </c>
      <c r="F387" s="2326" t="s">
        <v>1758</v>
      </c>
    </row>
    <row r="388" spans="1:6" ht="57">
      <c r="A388" s="2320" t="s">
        <v>19514</v>
      </c>
      <c r="B388" s="2318" t="s">
        <v>1759</v>
      </c>
      <c r="C388" s="2318" t="s">
        <v>1760</v>
      </c>
      <c r="D388" s="2318" t="s">
        <v>1761</v>
      </c>
      <c r="E388" s="2319" t="s">
        <v>1762</v>
      </c>
      <c r="F388" s="2326" t="s">
        <v>1763</v>
      </c>
    </row>
    <row r="389" spans="1:6" ht="148.19999999999999">
      <c r="A389" s="2320">
        <v>37169</v>
      </c>
      <c r="B389" s="2318" t="s">
        <v>1764</v>
      </c>
      <c r="C389" s="2318" t="s">
        <v>1765</v>
      </c>
      <c r="D389" s="2318" t="s">
        <v>1766</v>
      </c>
      <c r="E389" s="2319" t="s">
        <v>1767</v>
      </c>
      <c r="F389" s="2326" t="s">
        <v>1768</v>
      </c>
    </row>
    <row r="390" spans="1:6" ht="57">
      <c r="A390" s="2320">
        <v>37106</v>
      </c>
      <c r="B390" s="2318" t="s">
        <v>1769</v>
      </c>
      <c r="C390" s="2318" t="s">
        <v>1760</v>
      </c>
      <c r="D390" s="2318" t="s">
        <v>1770</v>
      </c>
      <c r="E390" s="2319" t="s">
        <v>1771</v>
      </c>
      <c r="F390" s="2326" t="s">
        <v>1772</v>
      </c>
    </row>
    <row r="391" spans="1:6" ht="159.6">
      <c r="A391" s="2320" t="s">
        <v>19515</v>
      </c>
      <c r="B391" s="2318" t="s">
        <v>1773</v>
      </c>
      <c r="C391" s="2318" t="s">
        <v>1774</v>
      </c>
      <c r="D391" s="2318" t="s">
        <v>1775</v>
      </c>
      <c r="E391" s="2319" t="s">
        <v>1776</v>
      </c>
      <c r="F391" s="2326" t="s">
        <v>1777</v>
      </c>
    </row>
    <row r="392" spans="1:6" ht="79.8">
      <c r="A392" s="2320">
        <v>36893</v>
      </c>
      <c r="B392" s="2318" t="s">
        <v>1778</v>
      </c>
      <c r="C392" s="2318" t="s">
        <v>1760</v>
      </c>
      <c r="D392" s="2318" t="s">
        <v>1779</v>
      </c>
      <c r="E392" s="2319" t="s">
        <v>1780</v>
      </c>
      <c r="F392" s="2326" t="s">
        <v>1781</v>
      </c>
    </row>
    <row r="393" spans="1:6" ht="125.4">
      <c r="A393" s="2320" t="s">
        <v>19516</v>
      </c>
      <c r="B393" s="2318" t="s">
        <v>1782</v>
      </c>
      <c r="C393" s="2318" t="s">
        <v>1783</v>
      </c>
      <c r="D393" s="2318" t="s">
        <v>1784</v>
      </c>
      <c r="E393" s="2319" t="s">
        <v>1785</v>
      </c>
      <c r="F393" s="2326" t="s">
        <v>1786</v>
      </c>
    </row>
    <row r="394" spans="1:6" ht="182.4">
      <c r="A394" s="2320">
        <v>36719</v>
      </c>
      <c r="B394" s="2318" t="s">
        <v>1787</v>
      </c>
      <c r="C394" s="2318" t="s">
        <v>1788</v>
      </c>
      <c r="D394" s="2318" t="s">
        <v>1789</v>
      </c>
      <c r="E394" s="2319" t="s">
        <v>1790</v>
      </c>
      <c r="F394" s="2326" t="s">
        <v>1791</v>
      </c>
    </row>
    <row r="395" spans="1:6" ht="68.400000000000006">
      <c r="A395" s="2320">
        <v>36719</v>
      </c>
      <c r="B395" s="2318" t="s">
        <v>1792</v>
      </c>
      <c r="C395" s="2318" t="s">
        <v>1793</v>
      </c>
      <c r="D395" s="2318" t="s">
        <v>1794</v>
      </c>
      <c r="E395" s="2319" t="s">
        <v>1795</v>
      </c>
      <c r="F395" s="2326" t="s">
        <v>1796</v>
      </c>
    </row>
    <row r="396" spans="1:6" ht="136.80000000000001">
      <c r="A396" s="2320">
        <v>36656</v>
      </c>
      <c r="B396" s="2318" t="s">
        <v>1797</v>
      </c>
      <c r="C396" s="2318" t="s">
        <v>1760</v>
      </c>
      <c r="D396" s="2318" t="s">
        <v>1798</v>
      </c>
      <c r="E396" s="2319" t="s">
        <v>1799</v>
      </c>
      <c r="F396" s="2326" t="s">
        <v>1800</v>
      </c>
    </row>
    <row r="397" spans="1:6" ht="68.400000000000006">
      <c r="A397" s="2320">
        <v>36656</v>
      </c>
      <c r="B397" s="2318" t="s">
        <v>1801</v>
      </c>
      <c r="C397" s="2318" t="s">
        <v>1802</v>
      </c>
      <c r="D397" s="2318" t="s">
        <v>1803</v>
      </c>
      <c r="E397" s="2319" t="s">
        <v>984</v>
      </c>
      <c r="F397" s="2326" t="s">
        <v>1804</v>
      </c>
    </row>
    <row r="398" spans="1:6" ht="182.4">
      <c r="A398" s="2320">
        <v>36595</v>
      </c>
      <c r="B398" s="2318" t="s">
        <v>1805</v>
      </c>
      <c r="C398" s="2318" t="s">
        <v>1806</v>
      </c>
      <c r="D398" s="2318" t="s">
        <v>1807</v>
      </c>
      <c r="E398" s="2319" t="s">
        <v>1808</v>
      </c>
      <c r="F398" s="2326" t="s">
        <v>1809</v>
      </c>
    </row>
    <row r="399" spans="1:6" ht="79.8">
      <c r="A399" s="2320" t="s">
        <v>19517</v>
      </c>
      <c r="B399" s="2318" t="s">
        <v>1810</v>
      </c>
      <c r="C399" s="2318" t="s">
        <v>1760</v>
      </c>
      <c r="D399" s="2318" t="s">
        <v>1811</v>
      </c>
      <c r="E399" s="2319" t="s">
        <v>1812</v>
      </c>
      <c r="F399" s="2326" t="s">
        <v>1813</v>
      </c>
    </row>
    <row r="400" spans="1:6" ht="57">
      <c r="A400" s="2320" t="s">
        <v>19518</v>
      </c>
      <c r="B400" s="2318" t="s">
        <v>1814</v>
      </c>
      <c r="C400" s="2318" t="s">
        <v>1815</v>
      </c>
      <c r="D400" s="2318" t="s">
        <v>1816</v>
      </c>
      <c r="E400" s="2319" t="s">
        <v>984</v>
      </c>
      <c r="F400" s="2326" t="s">
        <v>1817</v>
      </c>
    </row>
    <row r="401" spans="1:6" ht="79.8">
      <c r="A401" s="2320" t="s">
        <v>19519</v>
      </c>
      <c r="B401" s="2318" t="s">
        <v>1818</v>
      </c>
      <c r="C401" s="2318" t="s">
        <v>1819</v>
      </c>
      <c r="D401" s="2318" t="s">
        <v>1820</v>
      </c>
      <c r="E401" s="2319" t="s">
        <v>984</v>
      </c>
      <c r="F401" s="2326" t="s">
        <v>1821</v>
      </c>
    </row>
    <row r="402" spans="1:6" ht="57">
      <c r="A402" s="2320">
        <v>36203</v>
      </c>
      <c r="B402" s="2318" t="s">
        <v>1822</v>
      </c>
      <c r="C402" s="2318" t="s">
        <v>1823</v>
      </c>
      <c r="D402" s="2318" t="s">
        <v>1824</v>
      </c>
      <c r="E402" s="2319" t="s">
        <v>1825</v>
      </c>
      <c r="F402" s="2326" t="s">
        <v>1826</v>
      </c>
    </row>
    <row r="403" spans="1:6" ht="68.400000000000006">
      <c r="A403" s="2320" t="s">
        <v>19520</v>
      </c>
      <c r="B403" s="2318" t="s">
        <v>1827</v>
      </c>
      <c r="C403" s="2318" t="s">
        <v>1828</v>
      </c>
      <c r="D403" s="2318" t="s">
        <v>1829</v>
      </c>
      <c r="E403" s="2319" t="s">
        <v>1830</v>
      </c>
      <c r="F403" s="2326" t="s">
        <v>1831</v>
      </c>
    </row>
    <row r="404" spans="1:6" ht="91.2">
      <c r="A404" s="2320" t="s">
        <v>19520</v>
      </c>
      <c r="B404" s="2318" t="s">
        <v>1832</v>
      </c>
      <c r="C404" s="2318" t="s">
        <v>1833</v>
      </c>
      <c r="D404" s="2318" t="s">
        <v>1834</v>
      </c>
      <c r="E404" s="2319" t="s">
        <v>1835</v>
      </c>
      <c r="F404" s="2326" t="s">
        <v>1836</v>
      </c>
    </row>
    <row r="405" spans="1:6" ht="68.400000000000006">
      <c r="A405" s="2320" t="s">
        <v>19521</v>
      </c>
      <c r="B405" s="2318" t="s">
        <v>1837</v>
      </c>
      <c r="C405" s="2318" t="s">
        <v>1603</v>
      </c>
      <c r="D405" s="2318" t="s">
        <v>1838</v>
      </c>
      <c r="E405" s="2319" t="s">
        <v>1839</v>
      </c>
      <c r="F405" s="2326" t="s">
        <v>1840</v>
      </c>
    </row>
    <row r="406" spans="1:6" ht="102.6">
      <c r="A406" s="2320" t="s">
        <v>19521</v>
      </c>
      <c r="B406" s="2318" t="s">
        <v>1841</v>
      </c>
      <c r="C406" s="2318" t="s">
        <v>1842</v>
      </c>
      <c r="D406" s="2318" t="s">
        <v>1843</v>
      </c>
      <c r="E406" s="2319" t="s">
        <v>1844</v>
      </c>
      <c r="F406" s="2326" t="s">
        <v>1845</v>
      </c>
    </row>
    <row r="407" spans="1:6" ht="68.400000000000006">
      <c r="A407" s="2320" t="s">
        <v>19522</v>
      </c>
      <c r="B407" s="2318" t="s">
        <v>1846</v>
      </c>
      <c r="C407" s="2318" t="s">
        <v>1847</v>
      </c>
      <c r="D407" s="2318" t="s">
        <v>1848</v>
      </c>
      <c r="E407" s="2319" t="s">
        <v>984</v>
      </c>
      <c r="F407" s="2326" t="s">
        <v>1849</v>
      </c>
    </row>
    <row r="408" spans="1:6" ht="114">
      <c r="A408" s="2320" t="s">
        <v>19523</v>
      </c>
      <c r="B408" s="2318" t="s">
        <v>1850</v>
      </c>
      <c r="C408" s="2318" t="s">
        <v>1851</v>
      </c>
      <c r="D408" s="2318" t="s">
        <v>1852</v>
      </c>
      <c r="E408" s="2319" t="s">
        <v>1853</v>
      </c>
      <c r="F408" s="2326" t="s">
        <v>1854</v>
      </c>
    </row>
    <row r="409" spans="1:6" ht="68.400000000000006">
      <c r="A409" s="2320">
        <v>36412</v>
      </c>
      <c r="B409" s="2318" t="s">
        <v>1855</v>
      </c>
      <c r="C409" s="2318" t="s">
        <v>1856</v>
      </c>
      <c r="D409" s="2318" t="s">
        <v>1857</v>
      </c>
      <c r="E409" s="2319" t="s">
        <v>1858</v>
      </c>
      <c r="F409" s="2326" t="s">
        <v>1859</v>
      </c>
    </row>
    <row r="410" spans="1:6" ht="57">
      <c r="A410" s="2320" t="s">
        <v>19524</v>
      </c>
      <c r="B410" s="2318" t="s">
        <v>1860</v>
      </c>
      <c r="C410" s="2318" t="s">
        <v>1760</v>
      </c>
      <c r="D410" s="2318" t="s">
        <v>1861</v>
      </c>
      <c r="E410" s="2319" t="s">
        <v>1862</v>
      </c>
      <c r="F410" s="2326" t="s">
        <v>1863</v>
      </c>
    </row>
    <row r="411" spans="1:6" ht="193.8">
      <c r="A411" s="2320">
        <v>36253</v>
      </c>
      <c r="B411" s="2318" t="s">
        <v>1864</v>
      </c>
      <c r="C411" s="2318" t="s">
        <v>1865</v>
      </c>
      <c r="D411" s="2318" t="s">
        <v>1866</v>
      </c>
      <c r="E411" s="2319" t="s">
        <v>1867</v>
      </c>
      <c r="F411" s="2326" t="s">
        <v>1868</v>
      </c>
    </row>
    <row r="412" spans="1:6" ht="79.8">
      <c r="A412" s="2320">
        <v>36252</v>
      </c>
      <c r="B412" s="2318" t="s">
        <v>1869</v>
      </c>
      <c r="C412" s="2318" t="s">
        <v>1870</v>
      </c>
      <c r="D412" s="2318" t="s">
        <v>1871</v>
      </c>
      <c r="E412" s="2319" t="s">
        <v>1872</v>
      </c>
      <c r="F412" s="2326" t="s">
        <v>1873</v>
      </c>
    </row>
    <row r="413" spans="1:6" ht="57">
      <c r="A413" s="2320" t="s">
        <v>19525</v>
      </c>
      <c r="B413" s="2318" t="s">
        <v>1874</v>
      </c>
      <c r="C413" s="2318" t="s">
        <v>1875</v>
      </c>
      <c r="D413" s="2318" t="s">
        <v>1876</v>
      </c>
      <c r="E413" s="2319" t="s">
        <v>1877</v>
      </c>
      <c r="F413" s="2326" t="s">
        <v>1878</v>
      </c>
    </row>
    <row r="414" spans="1:6" ht="57">
      <c r="A414" s="2320" t="s">
        <v>19525</v>
      </c>
      <c r="B414" s="2318" t="s">
        <v>1879</v>
      </c>
      <c r="C414" s="2318" t="s">
        <v>1880</v>
      </c>
      <c r="D414" s="2318" t="s">
        <v>1881</v>
      </c>
      <c r="E414" s="2319" t="s">
        <v>1882</v>
      </c>
      <c r="F414" s="2326" t="s">
        <v>1883</v>
      </c>
    </row>
    <row r="415" spans="1:6" ht="125.4">
      <c r="A415" s="2320">
        <v>36079</v>
      </c>
      <c r="B415" s="2318" t="s">
        <v>1884</v>
      </c>
      <c r="C415" s="2318" t="s">
        <v>1885</v>
      </c>
      <c r="D415" s="2318" t="s">
        <v>1886</v>
      </c>
      <c r="E415" s="2319" t="s">
        <v>1887</v>
      </c>
      <c r="F415" s="2326" t="s">
        <v>1888</v>
      </c>
    </row>
    <row r="416" spans="1:6" ht="136.80000000000001">
      <c r="A416" s="2320" t="s">
        <v>19526</v>
      </c>
      <c r="B416" s="2318" t="s">
        <v>1889</v>
      </c>
      <c r="C416" s="2318" t="s">
        <v>1890</v>
      </c>
      <c r="D416" s="2318" t="s">
        <v>1891</v>
      </c>
      <c r="E416" s="2319" t="s">
        <v>1892</v>
      </c>
      <c r="F416" s="2326" t="s">
        <v>1893</v>
      </c>
    </row>
    <row r="417" spans="1:6" ht="193.8">
      <c r="A417" s="2320" t="s">
        <v>19526</v>
      </c>
      <c r="B417" s="2318" t="s">
        <v>1894</v>
      </c>
      <c r="C417" s="2318" t="s">
        <v>1895</v>
      </c>
      <c r="D417" s="2318" t="s">
        <v>1896</v>
      </c>
      <c r="E417" s="2319" t="s">
        <v>1897</v>
      </c>
      <c r="F417" s="2326" t="s">
        <v>1898</v>
      </c>
    </row>
    <row r="418" spans="1:6" ht="91.2">
      <c r="A418" s="2320" t="s">
        <v>19527</v>
      </c>
      <c r="B418" s="2318" t="s">
        <v>1899</v>
      </c>
      <c r="C418" s="2318" t="s">
        <v>1623</v>
      </c>
      <c r="D418" s="2318" t="s">
        <v>1900</v>
      </c>
      <c r="E418" s="2319" t="s">
        <v>1901</v>
      </c>
      <c r="F418" s="2326" t="s">
        <v>1902</v>
      </c>
    </row>
    <row r="419" spans="1:6" ht="57">
      <c r="A419" s="2320" t="s">
        <v>19528</v>
      </c>
      <c r="B419" s="2318" t="s">
        <v>1903</v>
      </c>
      <c r="C419" s="2318" t="s">
        <v>1760</v>
      </c>
      <c r="D419" s="2318" t="s">
        <v>1904</v>
      </c>
      <c r="E419" s="2319" t="s">
        <v>984</v>
      </c>
      <c r="F419" s="2326" t="s">
        <v>1905</v>
      </c>
    </row>
    <row r="420" spans="1:6" ht="91.2">
      <c r="A420" s="2320">
        <v>36131</v>
      </c>
      <c r="B420" s="2318" t="s">
        <v>1906</v>
      </c>
      <c r="C420" s="2318" t="s">
        <v>1907</v>
      </c>
      <c r="D420" s="2318" t="s">
        <v>1908</v>
      </c>
      <c r="E420" s="2319" t="s">
        <v>1909</v>
      </c>
      <c r="F420" s="2326" t="s">
        <v>19529</v>
      </c>
    </row>
    <row r="421" spans="1:6" ht="193.8">
      <c r="A421" s="2320" t="s">
        <v>19531</v>
      </c>
      <c r="B421" s="2318" t="s">
        <v>1910</v>
      </c>
      <c r="C421" s="2318" t="s">
        <v>1911</v>
      </c>
      <c r="D421" s="2318" t="s">
        <v>1912</v>
      </c>
      <c r="E421" s="2319" t="s">
        <v>1913</v>
      </c>
      <c r="F421" s="2326" t="s">
        <v>1914</v>
      </c>
    </row>
    <row r="422" spans="1:6" ht="68.400000000000006">
      <c r="A422" s="2320" t="s">
        <v>19530</v>
      </c>
      <c r="B422" s="2318" t="s">
        <v>1915</v>
      </c>
      <c r="C422" s="2318" t="s">
        <v>1916</v>
      </c>
      <c r="D422" s="2318" t="s">
        <v>1917</v>
      </c>
      <c r="E422" s="2319" t="s">
        <v>1918</v>
      </c>
      <c r="F422" s="2326" t="s">
        <v>1919</v>
      </c>
    </row>
    <row r="423" spans="1:6" ht="57">
      <c r="A423" s="2320" t="s">
        <v>19532</v>
      </c>
      <c r="B423" s="2318" t="s">
        <v>1920</v>
      </c>
      <c r="C423" s="2318" t="s">
        <v>1921</v>
      </c>
      <c r="D423" s="2318" t="s">
        <v>1922</v>
      </c>
      <c r="E423" s="2319" t="s">
        <v>1923</v>
      </c>
      <c r="F423" s="2326" t="s">
        <v>1924</v>
      </c>
    </row>
    <row r="424" spans="1:6" ht="91.2">
      <c r="A424" s="2320" t="s">
        <v>19533</v>
      </c>
      <c r="B424" s="2318" t="s">
        <v>1925</v>
      </c>
      <c r="C424" s="2318" t="s">
        <v>1926</v>
      </c>
      <c r="D424" s="2318" t="s">
        <v>1927</v>
      </c>
      <c r="E424" s="2319" t="s">
        <v>1928</v>
      </c>
      <c r="F424" s="2326" t="s">
        <v>1929</v>
      </c>
    </row>
    <row r="425" spans="1:6" ht="57">
      <c r="A425" s="2320" t="s">
        <v>19534</v>
      </c>
      <c r="B425" s="2318" t="s">
        <v>1930</v>
      </c>
      <c r="C425" s="2318" t="s">
        <v>1416</v>
      </c>
      <c r="D425" s="2318" t="s">
        <v>1931</v>
      </c>
      <c r="E425" s="2319" t="s">
        <v>1932</v>
      </c>
      <c r="F425" s="2326" t="s">
        <v>1933</v>
      </c>
    </row>
    <row r="426" spans="1:6" ht="102.6">
      <c r="A426" s="2320" t="s">
        <v>19535</v>
      </c>
      <c r="B426" s="2318" t="s">
        <v>1934</v>
      </c>
      <c r="C426" s="2318" t="s">
        <v>1623</v>
      </c>
      <c r="D426" s="2318" t="s">
        <v>1935</v>
      </c>
      <c r="E426" s="2319" t="s">
        <v>1936</v>
      </c>
      <c r="F426" s="2326" t="s">
        <v>1937</v>
      </c>
    </row>
    <row r="427" spans="1:6" ht="57">
      <c r="A427" s="2320">
        <v>34794</v>
      </c>
      <c r="B427" s="2318" t="s">
        <v>1938</v>
      </c>
      <c r="C427" s="2318" t="s">
        <v>1939</v>
      </c>
      <c r="D427" s="2318" t="s">
        <v>1940</v>
      </c>
      <c r="E427" s="2319" t="s">
        <v>1941</v>
      </c>
      <c r="F427" s="2326" t="s">
        <v>1942</v>
      </c>
    </row>
    <row r="428" spans="1:6" ht="57">
      <c r="A428" s="2320" t="s">
        <v>19536</v>
      </c>
      <c r="B428" s="2318" t="s">
        <v>1943</v>
      </c>
      <c r="C428" s="2318" t="s">
        <v>1944</v>
      </c>
      <c r="D428" s="2318" t="s">
        <v>1945</v>
      </c>
      <c r="E428" s="2319" t="s">
        <v>1946</v>
      </c>
      <c r="F428" s="2326" t="s">
        <v>1947</v>
      </c>
    </row>
    <row r="429" spans="1:6" ht="91.2">
      <c r="A429" s="2320" t="s">
        <v>19537</v>
      </c>
      <c r="B429" s="2318" t="s">
        <v>1948</v>
      </c>
      <c r="C429" s="2318" t="s">
        <v>1949</v>
      </c>
      <c r="D429" s="2318" t="s">
        <v>1950</v>
      </c>
      <c r="E429" s="2319" t="s">
        <v>1951</v>
      </c>
      <c r="F429" s="2326" t="s">
        <v>1952</v>
      </c>
    </row>
    <row r="430" spans="1:6" ht="91.2">
      <c r="A430" s="2320" t="s">
        <v>19538</v>
      </c>
      <c r="B430" s="2318" t="s">
        <v>1953</v>
      </c>
      <c r="C430" s="2318" t="s">
        <v>1954</v>
      </c>
      <c r="D430" s="2318" t="s">
        <v>1955</v>
      </c>
      <c r="E430" s="2319" t="s">
        <v>1956</v>
      </c>
      <c r="F430" s="2326" t="s">
        <v>1957</v>
      </c>
    </row>
    <row r="431" spans="1:6" ht="102.6">
      <c r="A431" s="2320" t="s">
        <v>19539</v>
      </c>
      <c r="B431" s="2318" t="s">
        <v>1958</v>
      </c>
      <c r="C431" s="2318" t="s">
        <v>1959</v>
      </c>
      <c r="D431" s="2318" t="s">
        <v>1960</v>
      </c>
      <c r="E431" s="2319" t="s">
        <v>1961</v>
      </c>
      <c r="F431" s="2326" t="s">
        <v>1962</v>
      </c>
    </row>
    <row r="432" spans="1:6" ht="68.400000000000006">
      <c r="A432" s="2320" t="s">
        <v>19540</v>
      </c>
      <c r="B432" s="2318" t="s">
        <v>1963</v>
      </c>
      <c r="C432" s="2318" t="s">
        <v>1964</v>
      </c>
      <c r="D432" s="2318" t="s">
        <v>1965</v>
      </c>
      <c r="E432" s="2319" t="s">
        <v>1966</v>
      </c>
      <c r="F432" s="2326" t="s">
        <v>1967</v>
      </c>
    </row>
    <row r="433" spans="1:6" ht="148.19999999999999">
      <c r="A433" s="2320" t="s">
        <v>19541</v>
      </c>
      <c r="B433" s="2318" t="s">
        <v>1968</v>
      </c>
      <c r="C433" s="2318" t="s">
        <v>1576</v>
      </c>
      <c r="D433" s="2318" t="s">
        <v>1969</v>
      </c>
      <c r="E433" s="2319" t="s">
        <v>1970</v>
      </c>
      <c r="F433" s="2326" t="s">
        <v>1971</v>
      </c>
    </row>
    <row r="434" spans="1:6" ht="148.19999999999999">
      <c r="A434" s="2320">
        <v>34008</v>
      </c>
      <c r="B434" s="2318" t="s">
        <v>1972</v>
      </c>
      <c r="C434" s="2318" t="s">
        <v>1416</v>
      </c>
      <c r="D434" s="2318" t="s">
        <v>1973</v>
      </c>
      <c r="E434" s="2319" t="s">
        <v>1974</v>
      </c>
      <c r="F434" s="2326" t="s">
        <v>1975</v>
      </c>
    </row>
    <row r="435" spans="1:6" ht="57">
      <c r="A435" s="2320" t="s">
        <v>19542</v>
      </c>
      <c r="B435" s="2318" t="s">
        <v>1976</v>
      </c>
      <c r="C435" s="2318" t="s">
        <v>1977</v>
      </c>
      <c r="D435" s="2318" t="s">
        <v>1978</v>
      </c>
      <c r="E435" s="2319" t="s">
        <v>1979</v>
      </c>
      <c r="F435" s="2326" t="s">
        <v>1980</v>
      </c>
    </row>
    <row r="436" spans="1:6" ht="57">
      <c r="A436" s="2320">
        <v>33669</v>
      </c>
      <c r="B436" s="2318" t="s">
        <v>1981</v>
      </c>
      <c r="C436" s="2318" t="s">
        <v>1416</v>
      </c>
      <c r="D436" s="2318" t="s">
        <v>1982</v>
      </c>
      <c r="E436" s="2319" t="s">
        <v>1983</v>
      </c>
      <c r="F436" s="2326" t="s">
        <v>1984</v>
      </c>
    </row>
    <row r="437" spans="1:6" ht="57">
      <c r="A437" s="2320" t="s">
        <v>19543</v>
      </c>
      <c r="B437" s="2318" t="s">
        <v>1985</v>
      </c>
      <c r="C437" s="2318" t="s">
        <v>1576</v>
      </c>
      <c r="D437" s="2318" t="s">
        <v>1986</v>
      </c>
      <c r="E437" s="2319" t="s">
        <v>1987</v>
      </c>
      <c r="F437" s="2326" t="s">
        <v>1988</v>
      </c>
    </row>
    <row r="438" spans="1:6" ht="57">
      <c r="A438" s="2320" t="s">
        <v>19544</v>
      </c>
      <c r="B438" s="2318" t="s">
        <v>1989</v>
      </c>
      <c r="C438" s="2318" t="s">
        <v>1990</v>
      </c>
      <c r="D438" s="2318" t="s">
        <v>1991</v>
      </c>
      <c r="E438" s="2319" t="s">
        <v>1992</v>
      </c>
      <c r="F438" s="2326" t="s">
        <v>1993</v>
      </c>
    </row>
    <row r="439" spans="1:6" ht="91.2">
      <c r="A439" s="2320" t="s">
        <v>19545</v>
      </c>
      <c r="B439" s="2318" t="s">
        <v>1994</v>
      </c>
      <c r="C439" s="2318" t="s">
        <v>1995</v>
      </c>
      <c r="D439" s="2318" t="s">
        <v>1996</v>
      </c>
      <c r="E439" s="2319" t="s">
        <v>1997</v>
      </c>
      <c r="F439" s="2326" t="s">
        <v>1998</v>
      </c>
    </row>
    <row r="440" spans="1:6" ht="57">
      <c r="A440" s="2320" t="s">
        <v>19546</v>
      </c>
      <c r="B440" s="2318" t="s">
        <v>1999</v>
      </c>
      <c r="C440" s="2318" t="s">
        <v>1880</v>
      </c>
      <c r="D440" s="2318" t="s">
        <v>2000</v>
      </c>
      <c r="E440" s="2319" t="s">
        <v>2001</v>
      </c>
      <c r="F440" s="2326" t="s">
        <v>2002</v>
      </c>
    </row>
    <row r="441" spans="1:6" ht="136.80000000000001">
      <c r="A441" s="2320" t="s">
        <v>19547</v>
      </c>
      <c r="B441" s="2318" t="s">
        <v>2003</v>
      </c>
      <c r="C441" s="2318" t="s">
        <v>2004</v>
      </c>
      <c r="D441" s="2318" t="s">
        <v>2005</v>
      </c>
      <c r="E441" s="2319" t="s">
        <v>2006</v>
      </c>
      <c r="F441" s="2326" t="s">
        <v>2007</v>
      </c>
    </row>
    <row r="442" spans="1:6" ht="57">
      <c r="A442" s="2320" t="s">
        <v>19548</v>
      </c>
      <c r="B442" s="2318" t="s">
        <v>2008</v>
      </c>
      <c r="C442" s="2318" t="s">
        <v>2009</v>
      </c>
      <c r="D442" s="2318" t="s">
        <v>2010</v>
      </c>
      <c r="E442" s="2319" t="s">
        <v>2011</v>
      </c>
      <c r="F442" s="2326" t="s">
        <v>2012</v>
      </c>
    </row>
    <row r="443" spans="1:6" ht="57">
      <c r="A443" s="2320" t="s">
        <v>19549</v>
      </c>
      <c r="B443" s="2318" t="s">
        <v>2013</v>
      </c>
      <c r="C443" s="2318" t="s">
        <v>1416</v>
      </c>
      <c r="D443" s="2318" t="s">
        <v>2014</v>
      </c>
      <c r="E443" s="2319" t="s">
        <v>2015</v>
      </c>
      <c r="F443" s="2326" t="s">
        <v>2016</v>
      </c>
    </row>
    <row r="444" spans="1:6" ht="68.400000000000006">
      <c r="A444" s="2320">
        <v>30226</v>
      </c>
      <c r="B444" s="2318" t="s">
        <v>2017</v>
      </c>
      <c r="C444" s="2318" t="s">
        <v>2018</v>
      </c>
      <c r="D444" s="2318" t="s">
        <v>2019</v>
      </c>
      <c r="E444" s="2319" t="s">
        <v>2020</v>
      </c>
      <c r="F444" s="2326" t="s">
        <v>2021</v>
      </c>
    </row>
    <row r="445" spans="1:6" ht="136.80000000000001">
      <c r="A445" s="2320">
        <v>27201</v>
      </c>
      <c r="B445" s="2318" t="s">
        <v>2022</v>
      </c>
      <c r="C445" s="2318" t="s">
        <v>2023</v>
      </c>
      <c r="D445" s="2318" t="s">
        <v>2024</v>
      </c>
      <c r="E445" s="2319" t="s">
        <v>2025</v>
      </c>
      <c r="F445" s="2326" t="s">
        <v>2026</v>
      </c>
    </row>
  </sheetData>
  <dataValidations count="3">
    <dataValidation type="date" operator="greaterThan" sqref="A8:A505" xr:uid="{00000000-0002-0000-0000-000000000000}">
      <formula1>1900-1-1</formula1>
    </dataValidation>
    <dataValidation type="custom" sqref="F8:F505" xr:uid="{00000000-0002-0000-0000-000001000000}">
      <formula1>LEFT(F8,8)="https://"</formula1>
    </dataValidation>
    <dataValidation type="custom" sqref="B8:B505" xr:uid="{00000000-0002-0000-0000-000002000000}">
      <formula1>OR(LEFT(B8,2)="C-",LEFT(B8,2)="T-",LEFT(B8,2)="F-",LEFT(B8,14)="Apvienotās l")</formula1>
    </dataValidation>
  </dataValidations>
  <hyperlinks>
    <hyperlink ref="F8" r:id="rId1" xr:uid="{00000000-0004-0000-0000-000000000000}"/>
    <hyperlink ref="F9" r:id="rId2" xr:uid="{00000000-0004-0000-0000-000001000000}"/>
    <hyperlink ref="F10" r:id="rId3" xr:uid="{00000000-0004-0000-0000-000002000000}"/>
    <hyperlink ref="F11" r:id="rId4" xr:uid="{00000000-0004-0000-0000-000003000000}"/>
    <hyperlink ref="F12" r:id="rId5" xr:uid="{00000000-0004-0000-0000-000004000000}"/>
    <hyperlink ref="F13" r:id="rId6" xr:uid="{00000000-0004-0000-0000-000005000000}"/>
    <hyperlink ref="F14" r:id="rId7" xr:uid="{00000000-0004-0000-0000-000006000000}"/>
    <hyperlink ref="F15" r:id="rId8" xr:uid="{00000000-0004-0000-0000-000007000000}"/>
    <hyperlink ref="F16" r:id="rId9" xr:uid="{00000000-0004-0000-0000-000008000000}"/>
    <hyperlink ref="F18" r:id="rId10" xr:uid="{00000000-0004-0000-0000-000009000000}"/>
    <hyperlink ref="F19" r:id="rId11" xr:uid="{00000000-0004-0000-0000-00000A000000}"/>
    <hyperlink ref="F20" r:id="rId12" xr:uid="{00000000-0004-0000-0000-00000B000000}"/>
    <hyperlink ref="F21" r:id="rId13" xr:uid="{00000000-0004-0000-0000-00000C000000}"/>
    <hyperlink ref="F22" r:id="rId14" xr:uid="{00000000-0004-0000-0000-00000D000000}"/>
    <hyperlink ref="F23" r:id="rId15" xr:uid="{00000000-0004-0000-0000-00000E000000}"/>
    <hyperlink ref="F24" r:id="rId16" xr:uid="{00000000-0004-0000-0000-00000F000000}"/>
    <hyperlink ref="F25" r:id="rId17" xr:uid="{00000000-0004-0000-0000-000010000000}"/>
    <hyperlink ref="F26" r:id="rId18" xr:uid="{00000000-0004-0000-0000-000011000000}"/>
    <hyperlink ref="F27" r:id="rId19" location="ntc1-C_202407296LV.000101-E0001" xr:uid="{00000000-0004-0000-0000-000012000000}"/>
    <hyperlink ref="F28" r:id="rId20" xr:uid="{00000000-0004-0000-0000-000013000000}"/>
    <hyperlink ref="F29" r:id="rId21" xr:uid="{00000000-0004-0000-0000-000014000000}"/>
    <hyperlink ref="F30" r:id="rId22" xr:uid="{00000000-0004-0000-0000-000015000000}"/>
    <hyperlink ref="F31" r:id="rId23" xr:uid="{00000000-0004-0000-0000-000016000000}"/>
    <hyperlink ref="F32" r:id="rId24" xr:uid="{00000000-0004-0000-0000-000017000000}"/>
    <hyperlink ref="F33" r:id="rId25" xr:uid="{00000000-0004-0000-0000-000018000000}"/>
    <hyperlink ref="F34" r:id="rId26" xr:uid="{00000000-0004-0000-0000-000019000000}"/>
    <hyperlink ref="F35" r:id="rId27" xr:uid="{00000000-0004-0000-0000-00001A000000}"/>
    <hyperlink ref="F36" r:id="rId28" xr:uid="{00000000-0004-0000-0000-00001B000000}"/>
    <hyperlink ref="F37" r:id="rId29" xr:uid="{00000000-0004-0000-0000-00001C000000}"/>
    <hyperlink ref="F38" r:id="rId30" xr:uid="{00000000-0004-0000-0000-00001D000000}"/>
    <hyperlink ref="F39" r:id="rId31" xr:uid="{00000000-0004-0000-0000-00001E000000}"/>
    <hyperlink ref="F40" r:id="rId32" xr:uid="{00000000-0004-0000-0000-00001F000000}"/>
    <hyperlink ref="F41" r:id="rId33" xr:uid="{00000000-0004-0000-0000-000020000000}"/>
    <hyperlink ref="F42" r:id="rId34" xr:uid="{00000000-0004-0000-0000-000021000000}"/>
    <hyperlink ref="F43" r:id="rId35" xr:uid="{00000000-0004-0000-0000-000022000000}"/>
    <hyperlink ref="F44" r:id="rId36" xr:uid="{00000000-0004-0000-0000-000023000000}"/>
    <hyperlink ref="F45" r:id="rId37" xr:uid="{00000000-0004-0000-0000-000024000000}"/>
    <hyperlink ref="F46" r:id="rId38" xr:uid="{00000000-0004-0000-0000-000025000000}"/>
    <hyperlink ref="F47" r:id="rId39" xr:uid="{00000000-0004-0000-0000-000026000000}"/>
    <hyperlink ref="F48" r:id="rId40" xr:uid="{00000000-0004-0000-0000-000027000000}"/>
    <hyperlink ref="F49" r:id="rId41" xr:uid="{00000000-0004-0000-0000-000028000000}"/>
    <hyperlink ref="F50" r:id="rId42" xr:uid="{00000000-0004-0000-0000-000029000000}"/>
    <hyperlink ref="F51" r:id="rId43" xr:uid="{00000000-0004-0000-0000-00002A000000}"/>
    <hyperlink ref="F52" r:id="rId44" xr:uid="{00000000-0004-0000-0000-00002B000000}"/>
    <hyperlink ref="F53" r:id="rId45" xr:uid="{00000000-0004-0000-0000-00002C000000}"/>
    <hyperlink ref="F54" r:id="rId46" xr:uid="{00000000-0004-0000-0000-00002D000000}"/>
    <hyperlink ref="F55" r:id="rId47" xr:uid="{00000000-0004-0000-0000-00002E000000}"/>
    <hyperlink ref="F56" r:id="rId48" xr:uid="{00000000-0004-0000-0000-00002F000000}"/>
    <hyperlink ref="F57" r:id="rId49" xr:uid="{00000000-0004-0000-0000-000030000000}"/>
    <hyperlink ref="F58" r:id="rId50" xr:uid="{00000000-0004-0000-0000-000031000000}"/>
    <hyperlink ref="F59" r:id="rId51" xr:uid="{00000000-0004-0000-0000-000032000000}"/>
    <hyperlink ref="F60" r:id="rId52" xr:uid="{00000000-0004-0000-0000-000033000000}"/>
    <hyperlink ref="F61" r:id="rId53" xr:uid="{00000000-0004-0000-0000-000034000000}"/>
    <hyperlink ref="F62" r:id="rId54" xr:uid="{00000000-0004-0000-0000-000035000000}"/>
    <hyperlink ref="F63" r:id="rId55" xr:uid="{00000000-0004-0000-0000-000036000000}"/>
    <hyperlink ref="F64" r:id="rId56" xr:uid="{00000000-0004-0000-0000-000037000000}"/>
    <hyperlink ref="F65" r:id="rId57" xr:uid="{00000000-0004-0000-0000-000038000000}"/>
    <hyperlink ref="F66" r:id="rId58" location="ctx1" xr:uid="{00000000-0004-0000-0000-000039000000}"/>
    <hyperlink ref="F67" r:id="rId59" xr:uid="{00000000-0004-0000-0000-00003A000000}"/>
    <hyperlink ref="F68" r:id="rId60" xr:uid="{00000000-0004-0000-0000-00003B000000}"/>
    <hyperlink ref="F69" r:id="rId61" xr:uid="{00000000-0004-0000-0000-00003C000000}"/>
    <hyperlink ref="F70" r:id="rId62" xr:uid="{00000000-0004-0000-0000-00003D000000}"/>
    <hyperlink ref="F71" r:id="rId63" xr:uid="{00000000-0004-0000-0000-00003E000000}"/>
    <hyperlink ref="F72" r:id="rId64" xr:uid="{00000000-0004-0000-0000-00003F000000}"/>
    <hyperlink ref="F73" r:id="rId65" xr:uid="{00000000-0004-0000-0000-000040000000}"/>
    <hyperlink ref="F74" r:id="rId66" xr:uid="{00000000-0004-0000-0000-000041000000}"/>
    <hyperlink ref="F75" r:id="rId67" xr:uid="{00000000-0004-0000-0000-000042000000}"/>
    <hyperlink ref="F76" r:id="rId68" location="point41" xr:uid="{00000000-0004-0000-0000-000043000000}"/>
    <hyperlink ref="F77" r:id="rId69" xr:uid="{00000000-0004-0000-0000-000044000000}"/>
    <hyperlink ref="F78" r:id="rId70" xr:uid="{00000000-0004-0000-0000-000045000000}"/>
    <hyperlink ref="F79" r:id="rId71" xr:uid="{00000000-0004-0000-0000-000046000000}"/>
    <hyperlink ref="F80" r:id="rId72" xr:uid="{00000000-0004-0000-0000-000047000000}"/>
    <hyperlink ref="F81" r:id="rId73" xr:uid="{00000000-0004-0000-0000-000048000000}"/>
    <hyperlink ref="F82" r:id="rId74" xr:uid="{00000000-0004-0000-0000-000049000000}"/>
    <hyperlink ref="F83" r:id="rId75" xr:uid="{00000000-0004-0000-0000-00004A000000}"/>
    <hyperlink ref="F84" r:id="rId76" xr:uid="{00000000-0004-0000-0000-00004B000000}"/>
    <hyperlink ref="F85" r:id="rId77" xr:uid="{00000000-0004-0000-0000-00004C000000}"/>
    <hyperlink ref="F86" r:id="rId78" xr:uid="{00000000-0004-0000-0000-00004D000000}"/>
    <hyperlink ref="F87" r:id="rId79" xr:uid="{00000000-0004-0000-0000-00004E000000}"/>
    <hyperlink ref="F88" r:id="rId80" xr:uid="{00000000-0004-0000-0000-00004F000000}"/>
    <hyperlink ref="F89" r:id="rId81" xr:uid="{00000000-0004-0000-0000-000050000000}"/>
    <hyperlink ref="F90" r:id="rId82" location="ctx1" xr:uid="{00000000-0004-0000-0000-000051000000}"/>
    <hyperlink ref="F91" r:id="rId83" location="ctx1" xr:uid="{00000000-0004-0000-0000-000052000000}"/>
    <hyperlink ref="F92" r:id="rId84" location="ctx1" xr:uid="{00000000-0004-0000-0000-000053000000}"/>
    <hyperlink ref="F93" r:id="rId85" location="ctx1" xr:uid="{00000000-0004-0000-0000-000054000000}"/>
    <hyperlink ref="F94" r:id="rId86" location="ctx1" xr:uid="{00000000-0004-0000-0000-000055000000}"/>
    <hyperlink ref="F95" r:id="rId87" location="ctx1" xr:uid="{00000000-0004-0000-0000-000056000000}"/>
    <hyperlink ref="F96" r:id="rId88" location="ctx1" xr:uid="{00000000-0004-0000-0000-000057000000}"/>
    <hyperlink ref="F97" r:id="rId89" location="ctx1" xr:uid="{00000000-0004-0000-0000-000058000000}"/>
    <hyperlink ref="F98" r:id="rId90" location="ctx1" xr:uid="{00000000-0004-0000-0000-000059000000}"/>
    <hyperlink ref="F99" r:id="rId91" xr:uid="{00000000-0004-0000-0000-00005A000000}"/>
    <hyperlink ref="F100" r:id="rId92" xr:uid="{00000000-0004-0000-0000-00005B000000}"/>
    <hyperlink ref="F102" r:id="rId93" location="ctx1" xr:uid="{00000000-0004-0000-0000-00005C000000}"/>
    <hyperlink ref="F103" r:id="rId94" xr:uid="{00000000-0004-0000-0000-00005D000000}"/>
    <hyperlink ref="F104" r:id="rId95" xr:uid="{00000000-0004-0000-0000-00005E000000}"/>
    <hyperlink ref="F105" r:id="rId96" xr:uid="{00000000-0004-0000-0000-00005F000000}"/>
    <hyperlink ref="F106" r:id="rId97" xr:uid="{00000000-0004-0000-0000-000060000000}"/>
    <hyperlink ref="F107" r:id="rId98" xr:uid="{00000000-0004-0000-0000-000061000000}"/>
    <hyperlink ref="F108" r:id="rId99" xr:uid="{00000000-0004-0000-0000-000062000000}"/>
    <hyperlink ref="F109" r:id="rId100" xr:uid="{00000000-0004-0000-0000-000063000000}"/>
    <hyperlink ref="F110" r:id="rId101" xr:uid="{00000000-0004-0000-0000-000064000000}"/>
    <hyperlink ref="F111" r:id="rId102" xr:uid="{00000000-0004-0000-0000-000065000000}"/>
    <hyperlink ref="F112" r:id="rId103" xr:uid="{00000000-0004-0000-0000-000066000000}"/>
    <hyperlink ref="F113" r:id="rId104" xr:uid="{00000000-0004-0000-0000-000067000000}"/>
    <hyperlink ref="F114" r:id="rId105" xr:uid="{00000000-0004-0000-0000-000068000000}"/>
    <hyperlink ref="F115" r:id="rId106" xr:uid="{00000000-0004-0000-0000-000069000000}"/>
    <hyperlink ref="F116" r:id="rId107" xr:uid="{00000000-0004-0000-0000-00006A000000}"/>
    <hyperlink ref="F117" r:id="rId108" xr:uid="{00000000-0004-0000-0000-00006B000000}"/>
    <hyperlink ref="F118" r:id="rId109" xr:uid="{00000000-0004-0000-0000-00006C000000}"/>
    <hyperlink ref="F119" r:id="rId110" xr:uid="{00000000-0004-0000-0000-00006D000000}"/>
    <hyperlink ref="F120" r:id="rId111" xr:uid="{00000000-0004-0000-0000-00006E000000}"/>
    <hyperlink ref="F121" r:id="rId112" xr:uid="{00000000-0004-0000-0000-00006F000000}"/>
    <hyperlink ref="F122" r:id="rId113" xr:uid="{00000000-0004-0000-0000-000070000000}"/>
    <hyperlink ref="F123" r:id="rId114" xr:uid="{00000000-0004-0000-0000-000071000000}"/>
    <hyperlink ref="F124" r:id="rId115" xr:uid="{00000000-0004-0000-0000-000072000000}"/>
    <hyperlink ref="F125" r:id="rId116" xr:uid="{00000000-0004-0000-0000-000073000000}"/>
    <hyperlink ref="F126" r:id="rId117" xr:uid="{00000000-0004-0000-0000-000074000000}"/>
    <hyperlink ref="F127" r:id="rId118" xr:uid="{00000000-0004-0000-0000-000075000000}"/>
    <hyperlink ref="F128" r:id="rId119" xr:uid="{00000000-0004-0000-0000-000076000000}"/>
    <hyperlink ref="F129" r:id="rId120" xr:uid="{00000000-0004-0000-0000-000077000000}"/>
    <hyperlink ref="F130" r:id="rId121" xr:uid="{00000000-0004-0000-0000-000078000000}"/>
    <hyperlink ref="F131" r:id="rId122" xr:uid="{00000000-0004-0000-0000-000079000000}"/>
    <hyperlink ref="F132" r:id="rId123" xr:uid="{00000000-0004-0000-0000-00007A000000}"/>
    <hyperlink ref="F133" r:id="rId124" xr:uid="{00000000-0004-0000-0000-00007B000000}"/>
    <hyperlink ref="F134" r:id="rId125" xr:uid="{00000000-0004-0000-0000-00007C000000}"/>
    <hyperlink ref="F135" r:id="rId126" xr:uid="{00000000-0004-0000-0000-00007D000000}"/>
    <hyperlink ref="F136" r:id="rId127" xr:uid="{00000000-0004-0000-0000-00007E000000}"/>
    <hyperlink ref="F137" r:id="rId128" xr:uid="{00000000-0004-0000-0000-00007F000000}"/>
    <hyperlink ref="F138" r:id="rId129" xr:uid="{00000000-0004-0000-0000-000080000000}"/>
    <hyperlink ref="F139" r:id="rId130" xr:uid="{00000000-0004-0000-0000-000081000000}"/>
    <hyperlink ref="F140" r:id="rId131" xr:uid="{00000000-0004-0000-0000-000082000000}"/>
    <hyperlink ref="F141" r:id="rId132" xr:uid="{00000000-0004-0000-0000-000083000000}"/>
    <hyperlink ref="F142" r:id="rId133" xr:uid="{00000000-0004-0000-0000-000084000000}"/>
    <hyperlink ref="F143" r:id="rId134" xr:uid="{00000000-0004-0000-0000-000085000000}"/>
    <hyperlink ref="F144" r:id="rId135" xr:uid="{00000000-0004-0000-0000-000086000000}"/>
    <hyperlink ref="F145" r:id="rId136" xr:uid="{00000000-0004-0000-0000-000087000000}"/>
    <hyperlink ref="F146" r:id="rId137" xr:uid="{00000000-0004-0000-0000-000088000000}"/>
    <hyperlink ref="F147" r:id="rId138" xr:uid="{00000000-0004-0000-0000-000089000000}"/>
    <hyperlink ref="F148" r:id="rId139" xr:uid="{00000000-0004-0000-0000-00008A000000}"/>
    <hyperlink ref="F149" r:id="rId140" location="ctx1" xr:uid="{00000000-0004-0000-0000-00008B000000}"/>
    <hyperlink ref="F150" r:id="rId141" location="ctx1" xr:uid="{00000000-0004-0000-0000-00008C000000}"/>
    <hyperlink ref="F151" r:id="rId142" xr:uid="{00000000-0004-0000-0000-00008D000000}"/>
    <hyperlink ref="F152" r:id="rId143" xr:uid="{00000000-0004-0000-0000-00008E000000}"/>
    <hyperlink ref="F153" r:id="rId144" xr:uid="{00000000-0004-0000-0000-00008F000000}"/>
    <hyperlink ref="F154" r:id="rId145" xr:uid="{00000000-0004-0000-0000-000090000000}"/>
    <hyperlink ref="F155" r:id="rId146" xr:uid="{00000000-0004-0000-0000-000091000000}"/>
    <hyperlink ref="F156" r:id="rId147" xr:uid="{00000000-0004-0000-0000-000092000000}"/>
    <hyperlink ref="F157" r:id="rId148" xr:uid="{00000000-0004-0000-0000-000093000000}"/>
    <hyperlink ref="F158" r:id="rId149" xr:uid="{00000000-0004-0000-0000-000094000000}"/>
    <hyperlink ref="F159" r:id="rId150" xr:uid="{00000000-0004-0000-0000-000095000000}"/>
    <hyperlink ref="F160" r:id="rId151" xr:uid="{00000000-0004-0000-0000-000096000000}"/>
    <hyperlink ref="F161" r:id="rId152" xr:uid="{00000000-0004-0000-0000-000097000000}"/>
    <hyperlink ref="F162" r:id="rId153" xr:uid="{00000000-0004-0000-0000-000098000000}"/>
    <hyperlink ref="F163" r:id="rId154" xr:uid="{00000000-0004-0000-0000-000099000000}"/>
    <hyperlink ref="F164" r:id="rId155" xr:uid="{00000000-0004-0000-0000-00009A000000}"/>
    <hyperlink ref="F165" r:id="rId156" xr:uid="{00000000-0004-0000-0000-00009B000000}"/>
    <hyperlink ref="F166" r:id="rId157" xr:uid="{00000000-0004-0000-0000-00009C000000}"/>
    <hyperlink ref="F167" r:id="rId158" xr:uid="{00000000-0004-0000-0000-00009D000000}"/>
    <hyperlink ref="F168" r:id="rId159" xr:uid="{00000000-0004-0000-0000-00009E000000}"/>
    <hyperlink ref="F169" r:id="rId160" xr:uid="{00000000-0004-0000-0000-00009F000000}"/>
    <hyperlink ref="F170" r:id="rId161" xr:uid="{00000000-0004-0000-0000-0000A0000000}"/>
    <hyperlink ref="F171" r:id="rId162" xr:uid="{00000000-0004-0000-0000-0000A1000000}"/>
    <hyperlink ref="F172" r:id="rId163" xr:uid="{00000000-0004-0000-0000-0000A2000000}"/>
    <hyperlink ref="F173" r:id="rId164" xr:uid="{00000000-0004-0000-0000-0000A3000000}"/>
    <hyperlink ref="F174" r:id="rId165" xr:uid="{00000000-0004-0000-0000-0000A4000000}"/>
    <hyperlink ref="F175" r:id="rId166" xr:uid="{00000000-0004-0000-0000-0000A5000000}"/>
    <hyperlink ref="F176" r:id="rId167" xr:uid="{00000000-0004-0000-0000-0000A6000000}"/>
    <hyperlink ref="F177" r:id="rId168" xr:uid="{00000000-0004-0000-0000-0000A7000000}"/>
    <hyperlink ref="F178" r:id="rId169" xr:uid="{00000000-0004-0000-0000-0000A8000000}"/>
    <hyperlink ref="F179" r:id="rId170" xr:uid="{00000000-0004-0000-0000-0000A9000000}"/>
    <hyperlink ref="F180" r:id="rId171" xr:uid="{00000000-0004-0000-0000-0000AA000000}"/>
    <hyperlink ref="F181" r:id="rId172" xr:uid="{00000000-0004-0000-0000-0000AB000000}"/>
    <hyperlink ref="F182" r:id="rId173" xr:uid="{00000000-0004-0000-0000-0000AC000000}"/>
    <hyperlink ref="F183" r:id="rId174" xr:uid="{00000000-0004-0000-0000-0000AD000000}"/>
    <hyperlink ref="F184" r:id="rId175" xr:uid="{00000000-0004-0000-0000-0000AE000000}"/>
    <hyperlink ref="F185" r:id="rId176" xr:uid="{00000000-0004-0000-0000-0000AF000000}"/>
    <hyperlink ref="F186" r:id="rId177" xr:uid="{00000000-0004-0000-0000-0000B0000000}"/>
    <hyperlink ref="F187" r:id="rId178" xr:uid="{00000000-0004-0000-0000-0000B1000000}"/>
    <hyperlink ref="F188" r:id="rId179" xr:uid="{00000000-0004-0000-0000-0000B2000000}"/>
    <hyperlink ref="F189" r:id="rId180" xr:uid="{00000000-0004-0000-0000-0000B3000000}"/>
    <hyperlink ref="F190" r:id="rId181" xr:uid="{00000000-0004-0000-0000-0000B4000000}"/>
    <hyperlink ref="F191" r:id="rId182" xr:uid="{00000000-0004-0000-0000-0000B5000000}"/>
    <hyperlink ref="F192" r:id="rId183" xr:uid="{00000000-0004-0000-0000-0000B6000000}"/>
    <hyperlink ref="F193" r:id="rId184" xr:uid="{00000000-0004-0000-0000-0000B7000000}"/>
    <hyperlink ref="F194" r:id="rId185" xr:uid="{00000000-0004-0000-0000-0000B8000000}"/>
    <hyperlink ref="F195" r:id="rId186" xr:uid="{00000000-0004-0000-0000-0000B9000000}"/>
    <hyperlink ref="F196" r:id="rId187" xr:uid="{00000000-0004-0000-0000-0000BA000000}"/>
    <hyperlink ref="F197" r:id="rId188" xr:uid="{00000000-0004-0000-0000-0000BB000000}"/>
    <hyperlink ref="F198" r:id="rId189" xr:uid="{00000000-0004-0000-0000-0000BC000000}"/>
    <hyperlink ref="F199" r:id="rId190" xr:uid="{00000000-0004-0000-0000-0000BD000000}"/>
    <hyperlink ref="F200" r:id="rId191" xr:uid="{00000000-0004-0000-0000-0000BE000000}"/>
    <hyperlink ref="F201" r:id="rId192" xr:uid="{00000000-0004-0000-0000-0000BF000000}"/>
    <hyperlink ref="F202" r:id="rId193" xr:uid="{00000000-0004-0000-0000-0000C0000000}"/>
    <hyperlink ref="F203" r:id="rId194" xr:uid="{00000000-0004-0000-0000-0000C1000000}"/>
    <hyperlink ref="F204" r:id="rId195" xr:uid="{00000000-0004-0000-0000-0000C2000000}"/>
    <hyperlink ref="F205" r:id="rId196" xr:uid="{00000000-0004-0000-0000-0000C3000000}"/>
    <hyperlink ref="F206" r:id="rId197" xr:uid="{00000000-0004-0000-0000-0000C4000000}"/>
    <hyperlink ref="F207" r:id="rId198" xr:uid="{00000000-0004-0000-0000-0000C5000000}"/>
    <hyperlink ref="F208" r:id="rId199" xr:uid="{00000000-0004-0000-0000-0000C6000000}"/>
    <hyperlink ref="F209" r:id="rId200" xr:uid="{00000000-0004-0000-0000-0000C7000000}"/>
    <hyperlink ref="F210" r:id="rId201" xr:uid="{00000000-0004-0000-0000-0000C8000000}"/>
    <hyperlink ref="F211" r:id="rId202" xr:uid="{00000000-0004-0000-0000-0000C9000000}"/>
    <hyperlink ref="F212" r:id="rId203" xr:uid="{00000000-0004-0000-0000-0000CA000000}"/>
    <hyperlink ref="F213" r:id="rId204" xr:uid="{00000000-0004-0000-0000-0000CB000000}"/>
    <hyperlink ref="F214" r:id="rId205" xr:uid="{00000000-0004-0000-0000-0000CC000000}"/>
    <hyperlink ref="F215" r:id="rId206" xr:uid="{00000000-0004-0000-0000-0000CD000000}"/>
    <hyperlink ref="F216" r:id="rId207" xr:uid="{00000000-0004-0000-0000-0000CE000000}"/>
    <hyperlink ref="F217" r:id="rId208" xr:uid="{00000000-0004-0000-0000-0000CF000000}"/>
    <hyperlink ref="F218" r:id="rId209" xr:uid="{00000000-0004-0000-0000-0000D0000000}"/>
    <hyperlink ref="F219" r:id="rId210" xr:uid="{00000000-0004-0000-0000-0000D1000000}"/>
    <hyperlink ref="F220" r:id="rId211" xr:uid="{00000000-0004-0000-0000-0000D2000000}"/>
    <hyperlink ref="F221" r:id="rId212" xr:uid="{00000000-0004-0000-0000-0000D3000000}"/>
    <hyperlink ref="F222" r:id="rId213" xr:uid="{00000000-0004-0000-0000-0000D4000000}"/>
    <hyperlink ref="F223" r:id="rId214" xr:uid="{00000000-0004-0000-0000-0000D5000000}"/>
    <hyperlink ref="F224" r:id="rId215" xr:uid="{00000000-0004-0000-0000-0000D6000000}"/>
    <hyperlink ref="F225" r:id="rId216" xr:uid="{00000000-0004-0000-0000-0000D7000000}"/>
    <hyperlink ref="F226" r:id="rId217" xr:uid="{00000000-0004-0000-0000-0000D8000000}"/>
    <hyperlink ref="F227" r:id="rId218" xr:uid="{00000000-0004-0000-0000-0000D9000000}"/>
    <hyperlink ref="F228" r:id="rId219" xr:uid="{00000000-0004-0000-0000-0000DA000000}"/>
    <hyperlink ref="F229" r:id="rId220" xr:uid="{00000000-0004-0000-0000-0000DB000000}"/>
    <hyperlink ref="F230" r:id="rId221" xr:uid="{00000000-0004-0000-0000-0000DC000000}"/>
    <hyperlink ref="F231" r:id="rId222" xr:uid="{00000000-0004-0000-0000-0000DD000000}"/>
    <hyperlink ref="F232" r:id="rId223" xr:uid="{00000000-0004-0000-0000-0000DE000000}"/>
    <hyperlink ref="F233" r:id="rId224" xr:uid="{00000000-0004-0000-0000-0000DF000000}"/>
    <hyperlink ref="F234" r:id="rId225" xr:uid="{00000000-0004-0000-0000-0000E0000000}"/>
    <hyperlink ref="F235" r:id="rId226" xr:uid="{00000000-0004-0000-0000-0000E1000000}"/>
    <hyperlink ref="F236" r:id="rId227" xr:uid="{00000000-0004-0000-0000-0000E2000000}"/>
    <hyperlink ref="F237" r:id="rId228" xr:uid="{00000000-0004-0000-0000-0000E3000000}"/>
    <hyperlink ref="F238" r:id="rId229" xr:uid="{00000000-0004-0000-0000-0000E4000000}"/>
    <hyperlink ref="F239" r:id="rId230" xr:uid="{00000000-0004-0000-0000-0000E5000000}"/>
    <hyperlink ref="F240" r:id="rId231" xr:uid="{00000000-0004-0000-0000-0000E6000000}"/>
    <hyperlink ref="F241" r:id="rId232" xr:uid="{00000000-0004-0000-0000-0000E7000000}"/>
    <hyperlink ref="F242" r:id="rId233" xr:uid="{00000000-0004-0000-0000-0000E8000000}"/>
    <hyperlink ref="F243" r:id="rId234" xr:uid="{00000000-0004-0000-0000-0000E9000000}"/>
    <hyperlink ref="F244" r:id="rId235" xr:uid="{00000000-0004-0000-0000-0000EA000000}"/>
    <hyperlink ref="F245" r:id="rId236" xr:uid="{00000000-0004-0000-0000-0000EB000000}"/>
    <hyperlink ref="F246" r:id="rId237" xr:uid="{00000000-0004-0000-0000-0000EC000000}"/>
    <hyperlink ref="F247" r:id="rId238" xr:uid="{00000000-0004-0000-0000-0000ED000000}"/>
    <hyperlink ref="F248" r:id="rId239" xr:uid="{00000000-0004-0000-0000-0000EE000000}"/>
    <hyperlink ref="F249" r:id="rId240" xr:uid="{00000000-0004-0000-0000-0000EF000000}"/>
    <hyperlink ref="F250" r:id="rId241" xr:uid="{00000000-0004-0000-0000-0000F0000000}"/>
    <hyperlink ref="F251" r:id="rId242" xr:uid="{00000000-0004-0000-0000-0000F1000000}"/>
    <hyperlink ref="F252" r:id="rId243" xr:uid="{00000000-0004-0000-0000-0000F2000000}"/>
    <hyperlink ref="F253" r:id="rId244" xr:uid="{00000000-0004-0000-0000-0000F3000000}"/>
    <hyperlink ref="F254" r:id="rId245" xr:uid="{00000000-0004-0000-0000-0000F4000000}"/>
    <hyperlink ref="F255" r:id="rId246" xr:uid="{00000000-0004-0000-0000-0000F5000000}"/>
    <hyperlink ref="F256" r:id="rId247" xr:uid="{00000000-0004-0000-0000-0000F6000000}"/>
    <hyperlink ref="F257" r:id="rId248" xr:uid="{00000000-0004-0000-0000-0000F7000000}"/>
    <hyperlink ref="F258" r:id="rId249" xr:uid="{00000000-0004-0000-0000-0000F8000000}"/>
    <hyperlink ref="F259" r:id="rId250" xr:uid="{00000000-0004-0000-0000-0000F9000000}"/>
    <hyperlink ref="F260" r:id="rId251" xr:uid="{00000000-0004-0000-0000-0000FA000000}"/>
    <hyperlink ref="F261" r:id="rId252" xr:uid="{00000000-0004-0000-0000-0000FB000000}"/>
    <hyperlink ref="F262" r:id="rId253" xr:uid="{00000000-0004-0000-0000-0000FC000000}"/>
    <hyperlink ref="F263" r:id="rId254" xr:uid="{00000000-0004-0000-0000-0000FD000000}"/>
    <hyperlink ref="F264" r:id="rId255" xr:uid="{00000000-0004-0000-0000-0000FE000000}"/>
    <hyperlink ref="F265" r:id="rId256" xr:uid="{00000000-0004-0000-0000-0000FF000000}"/>
    <hyperlink ref="F266" r:id="rId257" xr:uid="{00000000-0004-0000-0000-000000010000}"/>
    <hyperlink ref="F267" r:id="rId258" xr:uid="{00000000-0004-0000-0000-000001010000}"/>
    <hyperlink ref="F268" r:id="rId259" xr:uid="{00000000-0004-0000-0000-000002010000}"/>
    <hyperlink ref="F269" r:id="rId260" xr:uid="{00000000-0004-0000-0000-000003010000}"/>
    <hyperlink ref="F270" r:id="rId261" xr:uid="{00000000-0004-0000-0000-000004010000}"/>
    <hyperlink ref="F271" r:id="rId262" xr:uid="{00000000-0004-0000-0000-000005010000}"/>
    <hyperlink ref="F272" r:id="rId263" xr:uid="{00000000-0004-0000-0000-000006010000}"/>
    <hyperlink ref="F273" r:id="rId264" xr:uid="{00000000-0004-0000-0000-000007010000}"/>
    <hyperlink ref="F274" r:id="rId265" xr:uid="{00000000-0004-0000-0000-000008010000}"/>
    <hyperlink ref="F275" r:id="rId266" xr:uid="{00000000-0004-0000-0000-000009010000}"/>
    <hyperlink ref="F276" r:id="rId267" xr:uid="{00000000-0004-0000-0000-00000A010000}"/>
    <hyperlink ref="F277" r:id="rId268" xr:uid="{00000000-0004-0000-0000-00000B010000}"/>
    <hyperlink ref="F278" r:id="rId269" xr:uid="{00000000-0004-0000-0000-00000C010000}"/>
    <hyperlink ref="F279" r:id="rId270" xr:uid="{00000000-0004-0000-0000-00000D010000}"/>
    <hyperlink ref="F280" r:id="rId271" xr:uid="{00000000-0004-0000-0000-00000E010000}"/>
    <hyperlink ref="F281" r:id="rId272" xr:uid="{00000000-0004-0000-0000-00000F010000}"/>
    <hyperlink ref="F282" r:id="rId273" xr:uid="{00000000-0004-0000-0000-000010010000}"/>
    <hyperlink ref="F283" r:id="rId274" xr:uid="{00000000-0004-0000-0000-000011010000}"/>
    <hyperlink ref="F284" r:id="rId275" xr:uid="{00000000-0004-0000-0000-000012010000}"/>
    <hyperlink ref="F285" r:id="rId276" xr:uid="{00000000-0004-0000-0000-000013010000}"/>
    <hyperlink ref="F286" r:id="rId277" xr:uid="{00000000-0004-0000-0000-000014010000}"/>
    <hyperlink ref="F287" r:id="rId278" xr:uid="{00000000-0004-0000-0000-000015010000}"/>
    <hyperlink ref="F288" r:id="rId279" xr:uid="{00000000-0004-0000-0000-000016010000}"/>
    <hyperlink ref="F289" r:id="rId280" xr:uid="{00000000-0004-0000-0000-000017010000}"/>
    <hyperlink ref="F290" r:id="rId281" xr:uid="{00000000-0004-0000-0000-000018010000}"/>
    <hyperlink ref="F291" r:id="rId282" xr:uid="{00000000-0004-0000-0000-000019010000}"/>
    <hyperlink ref="F292" r:id="rId283" xr:uid="{00000000-0004-0000-0000-00001A010000}"/>
    <hyperlink ref="F293" r:id="rId284" xr:uid="{00000000-0004-0000-0000-00001B010000}"/>
    <hyperlink ref="F294" r:id="rId285" xr:uid="{00000000-0004-0000-0000-00001C010000}"/>
    <hyperlink ref="F295" r:id="rId286" xr:uid="{00000000-0004-0000-0000-00001D010000}"/>
    <hyperlink ref="F296" r:id="rId287" xr:uid="{00000000-0004-0000-0000-00001E010000}"/>
    <hyperlink ref="F297" r:id="rId288" xr:uid="{00000000-0004-0000-0000-00001F010000}"/>
    <hyperlink ref="F298" r:id="rId289" xr:uid="{00000000-0004-0000-0000-000020010000}"/>
    <hyperlink ref="F299" r:id="rId290" xr:uid="{00000000-0004-0000-0000-000021010000}"/>
    <hyperlink ref="F300" r:id="rId291" xr:uid="{00000000-0004-0000-0000-000022010000}"/>
    <hyperlink ref="F301" r:id="rId292" xr:uid="{00000000-0004-0000-0000-000023010000}"/>
    <hyperlink ref="F302" r:id="rId293" xr:uid="{00000000-0004-0000-0000-000024010000}"/>
    <hyperlink ref="F303" r:id="rId294" xr:uid="{00000000-0004-0000-0000-000025010000}"/>
    <hyperlink ref="F304" r:id="rId295" xr:uid="{00000000-0004-0000-0000-000026010000}"/>
    <hyperlink ref="F305" r:id="rId296" xr:uid="{00000000-0004-0000-0000-000027010000}"/>
    <hyperlink ref="F306" r:id="rId297" xr:uid="{00000000-0004-0000-0000-000028010000}"/>
    <hyperlink ref="F307" r:id="rId298" xr:uid="{00000000-0004-0000-0000-000029010000}"/>
    <hyperlink ref="F308" r:id="rId299" xr:uid="{00000000-0004-0000-0000-00002A010000}"/>
    <hyperlink ref="F309" r:id="rId300" xr:uid="{00000000-0004-0000-0000-00002B010000}"/>
    <hyperlink ref="F310" r:id="rId301" xr:uid="{00000000-0004-0000-0000-00002C010000}"/>
    <hyperlink ref="F311" r:id="rId302" xr:uid="{00000000-0004-0000-0000-00002D010000}"/>
    <hyperlink ref="F312" r:id="rId303" xr:uid="{00000000-0004-0000-0000-00002E010000}"/>
    <hyperlink ref="F313" r:id="rId304" xr:uid="{00000000-0004-0000-0000-00002F010000}"/>
    <hyperlink ref="F314" r:id="rId305" xr:uid="{00000000-0004-0000-0000-000030010000}"/>
    <hyperlink ref="F315" r:id="rId306" xr:uid="{00000000-0004-0000-0000-000031010000}"/>
    <hyperlink ref="F316" r:id="rId307" xr:uid="{00000000-0004-0000-0000-000032010000}"/>
    <hyperlink ref="F317" r:id="rId308" xr:uid="{00000000-0004-0000-0000-000033010000}"/>
    <hyperlink ref="F318" r:id="rId309" xr:uid="{00000000-0004-0000-0000-000034010000}"/>
    <hyperlink ref="F319" r:id="rId310" xr:uid="{00000000-0004-0000-0000-000035010000}"/>
    <hyperlink ref="F320" r:id="rId311" xr:uid="{00000000-0004-0000-0000-000036010000}"/>
    <hyperlink ref="F321" r:id="rId312" xr:uid="{00000000-0004-0000-0000-000037010000}"/>
    <hyperlink ref="F322" r:id="rId313" xr:uid="{00000000-0004-0000-0000-000038010000}"/>
    <hyperlink ref="F323" r:id="rId314" xr:uid="{00000000-0004-0000-0000-000039010000}"/>
    <hyperlink ref="F324" r:id="rId315" xr:uid="{00000000-0004-0000-0000-00003A010000}"/>
    <hyperlink ref="F325" r:id="rId316" xr:uid="{00000000-0004-0000-0000-00003B010000}"/>
    <hyperlink ref="F326" r:id="rId317" xr:uid="{00000000-0004-0000-0000-00003C010000}"/>
    <hyperlink ref="F327" r:id="rId318" xr:uid="{00000000-0004-0000-0000-00003D010000}"/>
    <hyperlink ref="F328" r:id="rId319" xr:uid="{00000000-0004-0000-0000-00003E010000}"/>
    <hyperlink ref="F329" r:id="rId320" xr:uid="{00000000-0004-0000-0000-00003F010000}"/>
    <hyperlink ref="F330" r:id="rId321" xr:uid="{00000000-0004-0000-0000-000040010000}"/>
    <hyperlink ref="F331" r:id="rId322" xr:uid="{00000000-0004-0000-0000-000041010000}"/>
    <hyperlink ref="F332" r:id="rId323" xr:uid="{00000000-0004-0000-0000-000042010000}"/>
    <hyperlink ref="F333" r:id="rId324" xr:uid="{00000000-0004-0000-0000-000043010000}"/>
    <hyperlink ref="F334" r:id="rId325" xr:uid="{00000000-0004-0000-0000-000044010000}"/>
    <hyperlink ref="F335" r:id="rId326" xr:uid="{00000000-0004-0000-0000-000045010000}"/>
    <hyperlink ref="F336" r:id="rId327" xr:uid="{00000000-0004-0000-0000-000046010000}"/>
    <hyperlink ref="F337" r:id="rId328" xr:uid="{00000000-0004-0000-0000-000047010000}"/>
    <hyperlink ref="F338" r:id="rId329" xr:uid="{00000000-0004-0000-0000-000048010000}"/>
    <hyperlink ref="F339" r:id="rId330" xr:uid="{00000000-0004-0000-0000-000049010000}"/>
    <hyperlink ref="F340" r:id="rId331" xr:uid="{00000000-0004-0000-0000-00004A010000}"/>
    <hyperlink ref="F341" r:id="rId332" xr:uid="{00000000-0004-0000-0000-00004B010000}"/>
    <hyperlink ref="F342" r:id="rId333" xr:uid="{00000000-0004-0000-0000-00004C010000}"/>
    <hyperlink ref="F343" r:id="rId334" xr:uid="{00000000-0004-0000-0000-00004D010000}"/>
    <hyperlink ref="F344" r:id="rId335" xr:uid="{00000000-0004-0000-0000-00004E010000}"/>
    <hyperlink ref="F345" r:id="rId336" xr:uid="{00000000-0004-0000-0000-00004F010000}"/>
    <hyperlink ref="F346" r:id="rId337" xr:uid="{00000000-0004-0000-0000-000050010000}"/>
    <hyperlink ref="F347" r:id="rId338" xr:uid="{00000000-0004-0000-0000-000051010000}"/>
    <hyperlink ref="F348" r:id="rId339" xr:uid="{00000000-0004-0000-0000-000052010000}"/>
    <hyperlink ref="F349" r:id="rId340" xr:uid="{00000000-0004-0000-0000-000053010000}"/>
    <hyperlink ref="F350" r:id="rId341" xr:uid="{00000000-0004-0000-0000-000054010000}"/>
    <hyperlink ref="F351" r:id="rId342" xr:uid="{00000000-0004-0000-0000-000055010000}"/>
    <hyperlink ref="F352" r:id="rId343" xr:uid="{00000000-0004-0000-0000-000056010000}"/>
    <hyperlink ref="F353" r:id="rId344" xr:uid="{00000000-0004-0000-0000-000057010000}"/>
    <hyperlink ref="F354" r:id="rId345" xr:uid="{00000000-0004-0000-0000-000058010000}"/>
    <hyperlink ref="F355" r:id="rId346" xr:uid="{00000000-0004-0000-0000-000059010000}"/>
    <hyperlink ref="F356" r:id="rId347" xr:uid="{00000000-0004-0000-0000-00005A010000}"/>
    <hyperlink ref="F357" r:id="rId348" xr:uid="{00000000-0004-0000-0000-00005B010000}"/>
    <hyperlink ref="F358" r:id="rId349" xr:uid="{00000000-0004-0000-0000-00005C010000}"/>
    <hyperlink ref="F359" r:id="rId350" xr:uid="{00000000-0004-0000-0000-00005D010000}"/>
    <hyperlink ref="F360" r:id="rId351" xr:uid="{00000000-0004-0000-0000-00005E010000}"/>
    <hyperlink ref="F361" r:id="rId352" xr:uid="{00000000-0004-0000-0000-00005F010000}"/>
    <hyperlink ref="F362" r:id="rId353" xr:uid="{00000000-0004-0000-0000-000060010000}"/>
    <hyperlink ref="F363" r:id="rId354" xr:uid="{00000000-0004-0000-0000-000061010000}"/>
    <hyperlink ref="F364" r:id="rId355" xr:uid="{00000000-0004-0000-0000-000062010000}"/>
    <hyperlink ref="F365" r:id="rId356" xr:uid="{00000000-0004-0000-0000-000063010000}"/>
    <hyperlink ref="F366" r:id="rId357" xr:uid="{00000000-0004-0000-0000-000064010000}"/>
    <hyperlink ref="F367" r:id="rId358" xr:uid="{00000000-0004-0000-0000-000065010000}"/>
    <hyperlink ref="F368" r:id="rId359" xr:uid="{00000000-0004-0000-0000-000066010000}"/>
    <hyperlink ref="F369" r:id="rId360" xr:uid="{00000000-0004-0000-0000-000067010000}"/>
    <hyperlink ref="F370" r:id="rId361" xr:uid="{00000000-0004-0000-0000-000068010000}"/>
    <hyperlink ref="F371" r:id="rId362" xr:uid="{00000000-0004-0000-0000-000069010000}"/>
    <hyperlink ref="F372" r:id="rId363" xr:uid="{00000000-0004-0000-0000-00006A010000}"/>
    <hyperlink ref="F373" r:id="rId364" xr:uid="{00000000-0004-0000-0000-00006B010000}"/>
    <hyperlink ref="F374" r:id="rId365" xr:uid="{00000000-0004-0000-0000-00006C010000}"/>
    <hyperlink ref="F375" r:id="rId366" xr:uid="{00000000-0004-0000-0000-00006D010000}"/>
    <hyperlink ref="F376" r:id="rId367" xr:uid="{00000000-0004-0000-0000-00006E010000}"/>
    <hyperlink ref="F377" r:id="rId368" xr:uid="{00000000-0004-0000-0000-00006F010000}"/>
    <hyperlink ref="F378" r:id="rId369" xr:uid="{00000000-0004-0000-0000-000070010000}"/>
    <hyperlink ref="F379" r:id="rId370" xr:uid="{00000000-0004-0000-0000-000071010000}"/>
    <hyperlink ref="F380" r:id="rId371" xr:uid="{00000000-0004-0000-0000-000072010000}"/>
    <hyperlink ref="F381" r:id="rId372" xr:uid="{00000000-0004-0000-0000-000073010000}"/>
    <hyperlink ref="F382" r:id="rId373" xr:uid="{00000000-0004-0000-0000-000074010000}"/>
    <hyperlink ref="F383" r:id="rId374" xr:uid="{00000000-0004-0000-0000-000075010000}"/>
    <hyperlink ref="F384" r:id="rId375" xr:uid="{00000000-0004-0000-0000-000076010000}"/>
    <hyperlink ref="F385" r:id="rId376" xr:uid="{00000000-0004-0000-0000-000077010000}"/>
    <hyperlink ref="F386" r:id="rId377" xr:uid="{00000000-0004-0000-0000-000078010000}"/>
    <hyperlink ref="F387" r:id="rId378" xr:uid="{00000000-0004-0000-0000-000079010000}"/>
    <hyperlink ref="F388" r:id="rId379" xr:uid="{00000000-0004-0000-0000-00007A010000}"/>
    <hyperlink ref="F389" r:id="rId380" xr:uid="{00000000-0004-0000-0000-00007B010000}"/>
    <hyperlink ref="F390" r:id="rId381" xr:uid="{00000000-0004-0000-0000-00007C010000}"/>
    <hyperlink ref="F391" r:id="rId382" xr:uid="{00000000-0004-0000-0000-00007D010000}"/>
    <hyperlink ref="F392" r:id="rId383" xr:uid="{00000000-0004-0000-0000-00007E010000}"/>
    <hyperlink ref="F393" r:id="rId384" xr:uid="{00000000-0004-0000-0000-00007F010000}"/>
    <hyperlink ref="F394" r:id="rId385" xr:uid="{00000000-0004-0000-0000-000080010000}"/>
    <hyperlink ref="F395" r:id="rId386" xr:uid="{00000000-0004-0000-0000-000081010000}"/>
    <hyperlink ref="F396" r:id="rId387" xr:uid="{00000000-0004-0000-0000-000082010000}"/>
    <hyperlink ref="F397" r:id="rId388" xr:uid="{00000000-0004-0000-0000-000083010000}"/>
    <hyperlink ref="F398" r:id="rId389" xr:uid="{00000000-0004-0000-0000-000084010000}"/>
    <hyperlink ref="F399" r:id="rId390" xr:uid="{00000000-0004-0000-0000-000085010000}"/>
    <hyperlink ref="F400" r:id="rId391" xr:uid="{00000000-0004-0000-0000-000086010000}"/>
    <hyperlink ref="F401" r:id="rId392" xr:uid="{00000000-0004-0000-0000-000087010000}"/>
    <hyperlink ref="F402" r:id="rId393" xr:uid="{00000000-0004-0000-0000-000088010000}"/>
    <hyperlink ref="F403" r:id="rId394" xr:uid="{00000000-0004-0000-0000-000089010000}"/>
    <hyperlink ref="F404" r:id="rId395" xr:uid="{00000000-0004-0000-0000-00008A010000}"/>
    <hyperlink ref="F405" r:id="rId396" xr:uid="{00000000-0004-0000-0000-00008B010000}"/>
    <hyperlink ref="F406" r:id="rId397" xr:uid="{00000000-0004-0000-0000-00008C010000}"/>
    <hyperlink ref="F407" r:id="rId398" xr:uid="{00000000-0004-0000-0000-00008D010000}"/>
    <hyperlink ref="F408" r:id="rId399" xr:uid="{00000000-0004-0000-0000-00008E010000}"/>
    <hyperlink ref="F409" r:id="rId400" xr:uid="{00000000-0004-0000-0000-00008F010000}"/>
    <hyperlink ref="F410" r:id="rId401" xr:uid="{00000000-0004-0000-0000-000090010000}"/>
    <hyperlink ref="F411" r:id="rId402" xr:uid="{00000000-0004-0000-0000-000091010000}"/>
    <hyperlink ref="F412" r:id="rId403" xr:uid="{00000000-0004-0000-0000-000092010000}"/>
    <hyperlink ref="F413" r:id="rId404" xr:uid="{00000000-0004-0000-0000-000093010000}"/>
    <hyperlink ref="F414" r:id="rId405" xr:uid="{00000000-0004-0000-0000-000094010000}"/>
    <hyperlink ref="F415" r:id="rId406" xr:uid="{00000000-0004-0000-0000-000095010000}"/>
    <hyperlink ref="F416" r:id="rId407" xr:uid="{00000000-0004-0000-0000-000096010000}"/>
    <hyperlink ref="F417" r:id="rId408" xr:uid="{00000000-0004-0000-0000-000097010000}"/>
    <hyperlink ref="F418" r:id="rId409" xr:uid="{00000000-0004-0000-0000-000098010000}"/>
    <hyperlink ref="F419" r:id="rId410" xr:uid="{00000000-0004-0000-0000-000099010000}"/>
    <hyperlink ref="F421" r:id="rId411" xr:uid="{00000000-0004-0000-0000-00009A010000}"/>
    <hyperlink ref="F422" r:id="rId412" xr:uid="{00000000-0004-0000-0000-00009B010000}"/>
    <hyperlink ref="F423" r:id="rId413" xr:uid="{00000000-0004-0000-0000-00009C010000}"/>
    <hyperlink ref="F424" r:id="rId414" xr:uid="{00000000-0004-0000-0000-00009D010000}"/>
    <hyperlink ref="F425" r:id="rId415" xr:uid="{00000000-0004-0000-0000-00009E010000}"/>
    <hyperlink ref="F426" r:id="rId416" xr:uid="{00000000-0004-0000-0000-00009F010000}"/>
    <hyperlink ref="F427" r:id="rId417" xr:uid="{00000000-0004-0000-0000-0000A0010000}"/>
    <hyperlink ref="F428" r:id="rId418" xr:uid="{00000000-0004-0000-0000-0000A1010000}"/>
    <hyperlink ref="F429" r:id="rId419" xr:uid="{00000000-0004-0000-0000-0000A2010000}"/>
    <hyperlink ref="F430" r:id="rId420" xr:uid="{00000000-0004-0000-0000-0000A3010000}"/>
    <hyperlink ref="F431" r:id="rId421" xr:uid="{00000000-0004-0000-0000-0000A4010000}"/>
    <hyperlink ref="F432" r:id="rId422" xr:uid="{00000000-0004-0000-0000-0000A5010000}"/>
    <hyperlink ref="F433" r:id="rId423" xr:uid="{00000000-0004-0000-0000-0000A6010000}"/>
    <hyperlink ref="F434" r:id="rId424" xr:uid="{00000000-0004-0000-0000-0000A7010000}"/>
    <hyperlink ref="F435" r:id="rId425" xr:uid="{00000000-0004-0000-0000-0000A8010000}"/>
    <hyperlink ref="F436" r:id="rId426" xr:uid="{00000000-0004-0000-0000-0000A9010000}"/>
    <hyperlink ref="F437" r:id="rId427" xr:uid="{00000000-0004-0000-0000-0000AA010000}"/>
    <hyperlink ref="F438" r:id="rId428" xr:uid="{00000000-0004-0000-0000-0000AB010000}"/>
    <hyperlink ref="F439" r:id="rId429" xr:uid="{00000000-0004-0000-0000-0000AC010000}"/>
    <hyperlink ref="F440" r:id="rId430" xr:uid="{00000000-0004-0000-0000-0000AD010000}"/>
    <hyperlink ref="F441" r:id="rId431" xr:uid="{00000000-0004-0000-0000-0000AE010000}"/>
    <hyperlink ref="F442" r:id="rId432" xr:uid="{00000000-0004-0000-0000-0000AF010000}"/>
    <hyperlink ref="F443" r:id="rId433" xr:uid="{00000000-0004-0000-0000-0000B0010000}"/>
    <hyperlink ref="F444" r:id="rId434" xr:uid="{00000000-0004-0000-0000-0000B1010000}"/>
    <hyperlink ref="F445" r:id="rId435" xr:uid="{00000000-0004-0000-0000-0000B2010000}"/>
    <hyperlink ref="F101" r:id="rId436" xr:uid="{E0EEDA88-C8D6-4BC7-80A9-39CE1161A0C5}"/>
    <hyperlink ref="F420" r:id="rId437" xr:uid="{169FAFAC-9475-4A03-92B7-D761ACF6FF51}"/>
    <hyperlink ref="F7" r:id="rId438" xr:uid="{E257E60D-30B3-4064-9AA6-13E650D1C08F}"/>
    <hyperlink ref="F5" r:id="rId439" xr:uid="{772F333C-E4FC-462D-8F95-B7510C7C6A24}"/>
    <hyperlink ref="F6" r:id="rId440" display="https://eur-lex.europa.eu/legal-content/LV/TXT/?uri=CELEX:62024CJ0210" xr:uid="{D72FFD1B-2B04-400C-9233-9B916B2D804D}"/>
    <hyperlink ref="F2" r:id="rId441" xr:uid="{FBF58DBE-7937-45EB-9701-64644443ED12}"/>
    <hyperlink ref="F3" r:id="rId442" xr:uid="{3B07B6C9-944A-4BD7-8179-802559D7300D}"/>
    <hyperlink ref="F4" r:id="rId443" xr:uid="{B10EEF86-E23B-4CA5-ADCA-F2DA22B94857}"/>
  </hyperlinks>
  <printOptions horizontalCentered="1" gridLines="1"/>
  <pageMargins left="0.7" right="0.7" top="0.75" bottom="0.75" header="0" footer="0"/>
  <pageSetup paperSize="9" scale="66" fitToHeight="0" pageOrder="overThenDown" orientation="landscape" cellComments="atEnd" r:id="rId444"/>
  <tableParts count="1">
    <tablePart r:id="rId44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FF"/>
    <outlinePr summaryBelow="0" summaryRight="0"/>
  </sheetPr>
  <dimension ref="A1:AB1279"/>
  <sheetViews>
    <sheetView workbookViewId="0">
      <pane ySplit="4" topLeftCell="A5" activePane="bottomLeft" state="frozen"/>
      <selection pane="bottomLeft" activeCell="B6" sqref="B6"/>
    </sheetView>
  </sheetViews>
  <sheetFormatPr defaultColWidth="11.1796875" defaultRowHeight="15.75" customHeight="1" outlineLevelRow="2"/>
  <cols>
    <col min="1" max="1" width="12" customWidth="1"/>
    <col min="2" max="2" width="9.453125" customWidth="1"/>
    <col min="3" max="3" width="96.08984375" customWidth="1"/>
    <col min="4" max="5" width="3.6328125" customWidth="1"/>
    <col min="6" max="18" width="2.6328125" customWidth="1"/>
    <col min="19" max="19" width="3.6328125" customWidth="1"/>
    <col min="20" max="23" width="2.6328125" customWidth="1"/>
    <col min="24" max="27" width="6.1796875" customWidth="1"/>
    <col min="28" max="28" width="15.08984375" customWidth="1"/>
    <col min="29" max="29" width="4.54296875" customWidth="1"/>
    <col min="30" max="30" width="3.81640625" customWidth="1"/>
    <col min="31" max="36" width="4" customWidth="1"/>
  </cols>
  <sheetData>
    <row r="1" spans="1:27" ht="22.5" customHeight="1">
      <c r="A1" s="974"/>
      <c r="B1" s="1032"/>
      <c r="C1" s="955"/>
      <c r="D1" s="2396" t="s">
        <v>5670</v>
      </c>
      <c r="E1" s="2397" t="s">
        <v>5671</v>
      </c>
      <c r="F1" s="2396" t="s">
        <v>5672</v>
      </c>
      <c r="G1" s="2397" t="s">
        <v>5673</v>
      </c>
      <c r="H1" s="2396" t="s">
        <v>5674</v>
      </c>
      <c r="I1" s="2397" t="s">
        <v>5675</v>
      </c>
      <c r="J1" s="2396" t="s">
        <v>5676</v>
      </c>
      <c r="K1" s="2397" t="s">
        <v>5677</v>
      </c>
      <c r="L1" s="2396" t="s">
        <v>5678</v>
      </c>
      <c r="M1" s="2397" t="s">
        <v>5679</v>
      </c>
      <c r="N1" s="2396" t="s">
        <v>5680</v>
      </c>
      <c r="O1" s="2397" t="s">
        <v>2139</v>
      </c>
      <c r="P1" s="2396" t="s">
        <v>5681</v>
      </c>
      <c r="Q1" s="2397" t="s">
        <v>5682</v>
      </c>
      <c r="R1" s="2396" t="s">
        <v>5683</v>
      </c>
      <c r="S1" s="2397" t="s">
        <v>5684</v>
      </c>
      <c r="T1" s="2396" t="s">
        <v>5685</v>
      </c>
      <c r="U1" s="2397" t="s">
        <v>5686</v>
      </c>
      <c r="V1" s="2396" t="s">
        <v>5687</v>
      </c>
      <c r="W1" s="956"/>
      <c r="X1" s="2402" t="s">
        <v>5695</v>
      </c>
      <c r="Y1" s="2338"/>
      <c r="Z1" s="2402" t="s">
        <v>5696</v>
      </c>
      <c r="AA1" s="2338"/>
    </row>
    <row r="2" spans="1:27" ht="12.6" customHeight="1">
      <c r="A2" s="2393" t="s">
        <v>0</v>
      </c>
      <c r="B2" s="2395" t="s">
        <v>5691</v>
      </c>
      <c r="C2" s="2394" t="s">
        <v>5692</v>
      </c>
      <c r="D2" s="2338"/>
      <c r="E2" s="2338"/>
      <c r="F2" s="2338"/>
      <c r="G2" s="2338"/>
      <c r="H2" s="2338"/>
      <c r="I2" s="2338"/>
      <c r="J2" s="2338"/>
      <c r="K2" s="2338"/>
      <c r="L2" s="2338"/>
      <c r="M2" s="2338"/>
      <c r="N2" s="2338"/>
      <c r="O2" s="2338"/>
      <c r="P2" s="2338"/>
      <c r="Q2" s="2338"/>
      <c r="R2" s="2338"/>
      <c r="S2" s="2338"/>
      <c r="T2" s="2338"/>
      <c r="U2" s="2338"/>
      <c r="V2" s="2338"/>
      <c r="W2" s="956"/>
      <c r="X2" s="1366" t="s">
        <v>3301</v>
      </c>
      <c r="Y2" s="962">
        <f>AVERAGE(COUNT(A6:A17),COUNT(A19:A33),COUNT(A34:A47),COUNT(A35:A48),COUNT(A66:A83),COUNT(A84:A92),COUNT(A93:A109),COUNT(A110:A126),COUNT(A127:A145),COUNT(A146:A163),COUNT(A164:A185),COUNT(A207:A224),COUNT(A225:A238),COUNT(A239:A252),COUNT(A253:A273),COUNT(A274:A288),COUNT(A289:A315),COUNT(A316:A339),COUNT(A340:A368))</f>
        <v>17.736842105263158</v>
      </c>
      <c r="Z2" s="1366" t="s">
        <v>3301</v>
      </c>
      <c r="AA2" s="962">
        <f>AVERAGE(COUNT(A6:A83),COUNT(A84:A163),COUNT(A164:A252),COUNT(A253:A368))</f>
        <v>90.75</v>
      </c>
    </row>
    <row r="3" spans="1:27" ht="12.6" customHeight="1">
      <c r="A3" s="2338"/>
      <c r="B3" s="2338"/>
      <c r="C3" s="2338"/>
      <c r="D3" s="2338"/>
      <c r="E3" s="2338"/>
      <c r="F3" s="2338"/>
      <c r="G3" s="2338"/>
      <c r="H3" s="2338"/>
      <c r="I3" s="2338"/>
      <c r="J3" s="2338"/>
      <c r="K3" s="2338"/>
      <c r="L3" s="2338"/>
      <c r="M3" s="2338"/>
      <c r="N3" s="2338"/>
      <c r="O3" s="2338"/>
      <c r="P3" s="2338"/>
      <c r="Q3" s="2338"/>
      <c r="R3" s="2338"/>
      <c r="S3" s="2338"/>
      <c r="T3" s="2338"/>
      <c r="U3" s="2338"/>
      <c r="V3" s="2338"/>
      <c r="W3" s="956"/>
      <c r="X3" s="1366" t="s">
        <v>3308</v>
      </c>
      <c r="Y3" s="962">
        <f>AVERAGE(COUNT(A381:A406),COUNT(A407:A423),COUNT(A424:A442),COUNT(A443:A461),COUNT(A462:A477),COUNT(A478:A496),COUNT(A497:A512),COUNT(A513:A534),COUNT(A535:A554),COUNT(A555:A570),COUNT(A571:A589),COUNT(A590:A599),COUNT(A600:A620),COUNT(A621:A643),COUNT(A644:A661),COUNT(A662:A688),COUNT(A689:A702),COUNT(A703:A726),COUNT(A727:A738),COUNT(A739:A756))</f>
        <v>18.8</v>
      </c>
      <c r="Z3" s="1366" t="s">
        <v>3308</v>
      </c>
      <c r="AA3" s="962">
        <f>AVERAGE(COUNT(A381:A477),COUNT(A478:A570),COUNT(A571:A661),COUNT(A662:A756))</f>
        <v>94</v>
      </c>
    </row>
    <row r="4" spans="1:27" ht="12.6" customHeight="1">
      <c r="A4" s="2338"/>
      <c r="B4" s="2338"/>
      <c r="C4" s="2338"/>
      <c r="D4" s="959">
        <f t="shared" ref="D4:V4" si="0">COUNTIF(D5:D1280, "x")</f>
        <v>209</v>
      </c>
      <c r="E4" s="959">
        <f t="shared" si="0"/>
        <v>326</v>
      </c>
      <c r="F4" s="959">
        <f t="shared" si="0"/>
        <v>48</v>
      </c>
      <c r="G4" s="959">
        <f t="shared" si="0"/>
        <v>70</v>
      </c>
      <c r="H4" s="959">
        <f t="shared" si="0"/>
        <v>59</v>
      </c>
      <c r="I4" s="959">
        <f t="shared" si="0"/>
        <v>66</v>
      </c>
      <c r="J4" s="959">
        <f t="shared" si="0"/>
        <v>26</v>
      </c>
      <c r="K4" s="959">
        <f t="shared" si="0"/>
        <v>4</v>
      </c>
      <c r="L4" s="959">
        <f t="shared" si="0"/>
        <v>32</v>
      </c>
      <c r="M4" s="959">
        <f t="shared" si="0"/>
        <v>29</v>
      </c>
      <c r="N4" s="959">
        <f t="shared" si="0"/>
        <v>111</v>
      </c>
      <c r="O4" s="959">
        <f t="shared" si="0"/>
        <v>44</v>
      </c>
      <c r="P4" s="959">
        <f t="shared" si="0"/>
        <v>27</v>
      </c>
      <c r="Q4" s="959">
        <f t="shared" si="0"/>
        <v>83</v>
      </c>
      <c r="R4" s="959">
        <f t="shared" si="0"/>
        <v>16</v>
      </c>
      <c r="S4" s="959">
        <f t="shared" si="0"/>
        <v>236</v>
      </c>
      <c r="T4" s="959">
        <f t="shared" si="0"/>
        <v>15</v>
      </c>
      <c r="U4" s="959">
        <f t="shared" si="0"/>
        <v>17</v>
      </c>
      <c r="V4" s="959">
        <f t="shared" si="0"/>
        <v>8</v>
      </c>
      <c r="W4" s="1099"/>
      <c r="X4" s="1366" t="s">
        <v>3312</v>
      </c>
      <c r="Y4" s="962">
        <f>AVERAGE(COUNT(A774:A795),COUNT(A796:A811),COUNT(A812:A831),COUNT(A832:A852),COUNT(A853:A871),COUNT(A872:A890),COUNT(A891:A901),COUNT(A902:A919),COUNT(A920:A945),COUNT(A946:A963),COUNT(A964:A983),COUNT(A984:A1011),COUNT(A1012:A1040),COUNT(A1041:A1066),COUNT(A1067:A1088),COUNT(A1089:A1107),COUNT(A1108:A1131),COUNT(A1132:A1150),COUNT(A1151:A1178),COUNT(A1179:A1203),COUNT(A1204:A1225),COUNT(A1226:A1253),COUNT(A1254:A1279))</f>
        <v>22</v>
      </c>
      <c r="Z4" s="1366" t="s">
        <v>3312</v>
      </c>
      <c r="AA4" s="962">
        <f>AVERAGE(COUNT(A774:A871),COUNT(A872:A963),COUNT(A964:A1088),COUNT(A1089:A1203),COUNT(A1179:A1203))</f>
        <v>91</v>
      </c>
    </row>
    <row r="5" spans="1:27" ht="25.2" customHeight="1" collapsed="1">
      <c r="A5" s="1101" t="s">
        <v>5697</v>
      </c>
      <c r="B5" s="1102">
        <f>COUNT(A6:A368)</f>
        <v>363</v>
      </c>
      <c r="C5" s="1103"/>
      <c r="D5" s="1023">
        <f t="shared" ref="D5:V5" si="1">COUNTIF(D6:D368, "x")</f>
        <v>61</v>
      </c>
      <c r="E5" s="1023">
        <f t="shared" si="1"/>
        <v>97</v>
      </c>
      <c r="F5" s="1023">
        <f t="shared" si="1"/>
        <v>35</v>
      </c>
      <c r="G5" s="1023">
        <f t="shared" si="1"/>
        <v>27</v>
      </c>
      <c r="H5" s="1023">
        <f t="shared" si="1"/>
        <v>25</v>
      </c>
      <c r="I5" s="1023">
        <f t="shared" si="1"/>
        <v>23</v>
      </c>
      <c r="J5" s="1023">
        <f t="shared" si="1"/>
        <v>16</v>
      </c>
      <c r="K5" s="1023">
        <f t="shared" si="1"/>
        <v>4</v>
      </c>
      <c r="L5" s="1023">
        <f t="shared" si="1"/>
        <v>6</v>
      </c>
      <c r="M5" s="1023">
        <f t="shared" si="1"/>
        <v>11</v>
      </c>
      <c r="N5" s="1023">
        <f t="shared" si="1"/>
        <v>26</v>
      </c>
      <c r="O5" s="1023">
        <f t="shared" si="1"/>
        <v>21</v>
      </c>
      <c r="P5" s="1023">
        <f t="shared" si="1"/>
        <v>12</v>
      </c>
      <c r="Q5" s="1023">
        <f t="shared" si="1"/>
        <v>30</v>
      </c>
      <c r="R5" s="1023">
        <f t="shared" si="1"/>
        <v>9</v>
      </c>
      <c r="S5" s="1023">
        <f t="shared" si="1"/>
        <v>48</v>
      </c>
      <c r="T5" s="1023">
        <f t="shared" si="1"/>
        <v>4</v>
      </c>
      <c r="U5" s="1023">
        <f t="shared" si="1"/>
        <v>6</v>
      </c>
      <c r="V5" s="1023">
        <f t="shared" si="1"/>
        <v>1</v>
      </c>
      <c r="W5" s="1104"/>
      <c r="X5" s="963"/>
      <c r="Y5" s="963"/>
      <c r="Z5" s="1106">
        <f>100+300+600+183+10+13+47+27+64+79+20+46+96+42+31+797+45+739+124</f>
        <v>3363</v>
      </c>
      <c r="AA5" s="963"/>
    </row>
    <row r="6" spans="1:27" ht="25.2" hidden="1" customHeight="1" outlineLevel="1" collapsed="1">
      <c r="A6" s="1107">
        <v>44200</v>
      </c>
      <c r="B6" s="1032" t="s">
        <v>5698</v>
      </c>
      <c r="C6" s="1108" t="s">
        <v>5699</v>
      </c>
      <c r="D6" s="977"/>
      <c r="E6" s="969" t="s">
        <v>5700</v>
      </c>
      <c r="F6" s="973"/>
      <c r="G6" s="974"/>
      <c r="H6" s="973"/>
      <c r="I6" s="974"/>
      <c r="J6" s="973"/>
      <c r="K6" s="974" t="s">
        <v>5700</v>
      </c>
      <c r="L6" s="973"/>
      <c r="M6" s="974"/>
      <c r="N6" s="973"/>
      <c r="O6" s="974"/>
      <c r="P6" s="973"/>
      <c r="Q6" s="974"/>
      <c r="R6" s="973"/>
      <c r="S6" s="974"/>
      <c r="T6" s="973"/>
      <c r="U6" s="974"/>
      <c r="V6" s="973"/>
      <c r="W6" s="974"/>
      <c r="X6" s="955"/>
      <c r="Y6" s="955"/>
      <c r="Z6" s="955"/>
      <c r="AA6" s="955"/>
    </row>
    <row r="7" spans="1:27" ht="12.6" hidden="1" customHeight="1" outlineLevel="2">
      <c r="A7" s="1107">
        <v>44200</v>
      </c>
      <c r="B7" s="1032" t="s">
        <v>5698</v>
      </c>
      <c r="C7" s="955" t="s">
        <v>5701</v>
      </c>
      <c r="D7" s="977" t="s">
        <v>5700</v>
      </c>
      <c r="E7" s="969"/>
      <c r="F7" s="973"/>
      <c r="G7" s="974"/>
      <c r="H7" s="973"/>
      <c r="I7" s="974"/>
      <c r="J7" s="973"/>
      <c r="K7" s="974"/>
      <c r="L7" s="973"/>
      <c r="M7" s="974"/>
      <c r="N7" s="973"/>
      <c r="O7" s="974"/>
      <c r="P7" s="973"/>
      <c r="Q7" s="974"/>
      <c r="R7" s="973"/>
      <c r="S7" s="974"/>
      <c r="T7" s="973"/>
      <c r="U7" s="974"/>
      <c r="V7" s="973"/>
      <c r="W7" s="1109"/>
      <c r="X7" s="955"/>
      <c r="Y7" s="955"/>
      <c r="Z7" s="955"/>
      <c r="AA7" s="955"/>
    </row>
    <row r="8" spans="1:27" ht="12.6" hidden="1" customHeight="1" outlineLevel="2">
      <c r="A8" s="1107">
        <v>44200</v>
      </c>
      <c r="B8" s="1032" t="s">
        <v>5698</v>
      </c>
      <c r="C8" s="955" t="s">
        <v>5702</v>
      </c>
      <c r="D8" s="977"/>
      <c r="E8" s="969"/>
      <c r="F8" s="973"/>
      <c r="G8" s="974" t="s">
        <v>5700</v>
      </c>
      <c r="H8" s="973"/>
      <c r="I8" s="974"/>
      <c r="J8" s="973"/>
      <c r="K8" s="974"/>
      <c r="L8" s="973"/>
      <c r="M8" s="974"/>
      <c r="N8" s="973"/>
      <c r="O8" s="974"/>
      <c r="P8" s="973"/>
      <c r="Q8" s="974"/>
      <c r="R8" s="973"/>
      <c r="S8" s="974"/>
      <c r="T8" s="973"/>
      <c r="U8" s="974"/>
      <c r="V8" s="973"/>
      <c r="W8" s="974"/>
      <c r="X8" s="955"/>
      <c r="Y8" s="955"/>
      <c r="Z8" s="955"/>
      <c r="AA8" s="955"/>
    </row>
    <row r="9" spans="1:27" ht="12.6" hidden="1" customHeight="1" outlineLevel="2">
      <c r="A9" s="1107">
        <v>44200</v>
      </c>
      <c r="B9" s="1032" t="s">
        <v>5698</v>
      </c>
      <c r="C9" s="955" t="s">
        <v>5703</v>
      </c>
      <c r="D9" s="977"/>
      <c r="E9" s="969"/>
      <c r="F9" s="973"/>
      <c r="G9" s="974" t="s">
        <v>5700</v>
      </c>
      <c r="H9" s="973"/>
      <c r="I9" s="974"/>
      <c r="J9" s="973" t="s">
        <v>5700</v>
      </c>
      <c r="K9" s="974"/>
      <c r="L9" s="973"/>
      <c r="M9" s="974"/>
      <c r="N9" s="973"/>
      <c r="O9" s="974"/>
      <c r="P9" s="973"/>
      <c r="Q9" s="974"/>
      <c r="R9" s="973"/>
      <c r="S9" s="974"/>
      <c r="T9" s="973"/>
      <c r="U9" s="974"/>
      <c r="V9" s="973"/>
      <c r="W9" s="974"/>
      <c r="X9" s="955"/>
      <c r="Y9" s="955"/>
      <c r="Z9" s="955"/>
      <c r="AA9" s="955"/>
    </row>
    <row r="10" spans="1:27" ht="12.6" hidden="1" customHeight="1" outlineLevel="2">
      <c r="A10" s="1107">
        <v>44200</v>
      </c>
      <c r="B10" s="1032" t="s">
        <v>5698</v>
      </c>
      <c r="C10" s="955" t="s">
        <v>5704</v>
      </c>
      <c r="D10" s="977"/>
      <c r="E10" s="969"/>
      <c r="F10" s="973"/>
      <c r="G10" s="974" t="s">
        <v>5705</v>
      </c>
      <c r="H10" s="973"/>
      <c r="I10" s="974"/>
      <c r="J10" s="973"/>
      <c r="K10" s="974"/>
      <c r="L10" s="973"/>
      <c r="M10" s="974"/>
      <c r="N10" s="973"/>
      <c r="O10" s="974"/>
      <c r="P10" s="973"/>
      <c r="Q10" s="974"/>
      <c r="R10" s="973"/>
      <c r="S10" s="974"/>
      <c r="T10" s="973"/>
      <c r="U10" s="974"/>
      <c r="V10" s="973"/>
      <c r="W10" s="974"/>
      <c r="X10" s="955"/>
      <c r="Y10" s="955"/>
      <c r="Z10" s="955"/>
      <c r="AA10" s="955"/>
    </row>
    <row r="11" spans="1:27" ht="25.2" hidden="1" customHeight="1" outlineLevel="2">
      <c r="A11" s="1107">
        <v>44200</v>
      </c>
      <c r="B11" s="1032" t="s">
        <v>5706</v>
      </c>
      <c r="C11" s="955" t="s">
        <v>5707</v>
      </c>
      <c r="D11" s="977"/>
      <c r="E11" s="969" t="s">
        <v>5705</v>
      </c>
      <c r="F11" s="973"/>
      <c r="G11" s="974"/>
      <c r="H11" s="973"/>
      <c r="I11" s="974"/>
      <c r="J11" s="973"/>
      <c r="K11" s="974"/>
      <c r="L11" s="973"/>
      <c r="M11" s="974"/>
      <c r="N11" s="973"/>
      <c r="O11" s="974" t="s">
        <v>5705</v>
      </c>
      <c r="P11" s="973"/>
      <c r="Q11" s="974"/>
      <c r="R11" s="973"/>
      <c r="S11" s="974"/>
      <c r="T11" s="973"/>
      <c r="U11" s="974"/>
      <c r="V11" s="973"/>
      <c r="W11" s="974"/>
      <c r="X11" s="955"/>
      <c r="Y11" s="955"/>
      <c r="Z11" s="955"/>
      <c r="AA11" s="955"/>
    </row>
    <row r="12" spans="1:27" ht="25.2" hidden="1" customHeight="1" outlineLevel="2">
      <c r="A12" s="1107">
        <v>44200</v>
      </c>
      <c r="B12" s="1032" t="s">
        <v>5698</v>
      </c>
      <c r="C12" s="955" t="s">
        <v>5708</v>
      </c>
      <c r="D12" s="977" t="s">
        <v>5705</v>
      </c>
      <c r="E12" s="969"/>
      <c r="F12" s="973"/>
      <c r="G12" s="974"/>
      <c r="H12" s="973"/>
      <c r="I12" s="974"/>
      <c r="J12" s="973"/>
      <c r="K12" s="974"/>
      <c r="L12" s="973"/>
      <c r="M12" s="974"/>
      <c r="N12" s="973"/>
      <c r="O12" s="974"/>
      <c r="P12" s="973"/>
      <c r="Q12" s="974"/>
      <c r="R12" s="973"/>
      <c r="S12" s="974"/>
      <c r="T12" s="973"/>
      <c r="U12" s="974"/>
      <c r="V12" s="973"/>
      <c r="W12" s="974"/>
      <c r="X12" s="955"/>
      <c r="Y12" s="955"/>
      <c r="Z12" s="955"/>
      <c r="AA12" s="955"/>
    </row>
    <row r="13" spans="1:27" ht="12.6" hidden="1" customHeight="1" outlineLevel="2">
      <c r="A13" s="1107">
        <v>44200</v>
      </c>
      <c r="B13" s="1032" t="s">
        <v>5698</v>
      </c>
      <c r="C13" s="955" t="s">
        <v>5709</v>
      </c>
      <c r="D13" s="977"/>
      <c r="E13" s="969"/>
      <c r="F13" s="973"/>
      <c r="G13" s="974"/>
      <c r="H13" s="973"/>
      <c r="I13" s="974"/>
      <c r="J13" s="973"/>
      <c r="K13" s="974"/>
      <c r="L13" s="973"/>
      <c r="M13" s="974"/>
      <c r="N13" s="973"/>
      <c r="O13" s="974"/>
      <c r="P13" s="973"/>
      <c r="Q13" s="974"/>
      <c r="R13" s="973" t="s">
        <v>5705</v>
      </c>
      <c r="S13" s="974"/>
      <c r="T13" s="973"/>
      <c r="U13" s="974"/>
      <c r="V13" s="973"/>
      <c r="W13" s="974"/>
      <c r="X13" s="955"/>
      <c r="Y13" s="955"/>
      <c r="Z13" s="955"/>
      <c r="AA13" s="955"/>
    </row>
    <row r="14" spans="1:27" ht="25.2" hidden="1" customHeight="1" outlineLevel="2">
      <c r="A14" s="1107">
        <v>44200</v>
      </c>
      <c r="B14" s="1032" t="s">
        <v>5698</v>
      </c>
      <c r="C14" s="955" t="s">
        <v>5710</v>
      </c>
      <c r="D14" s="977" t="s">
        <v>5705</v>
      </c>
      <c r="E14" s="969"/>
      <c r="F14" s="973"/>
      <c r="G14" s="974"/>
      <c r="H14" s="973"/>
      <c r="I14" s="974"/>
      <c r="J14" s="973" t="s">
        <v>5705</v>
      </c>
      <c r="K14" s="974"/>
      <c r="L14" s="973"/>
      <c r="M14" s="974"/>
      <c r="N14" s="973"/>
      <c r="O14" s="974"/>
      <c r="P14" s="973"/>
      <c r="Q14" s="974"/>
      <c r="R14" s="973"/>
      <c r="S14" s="974"/>
      <c r="T14" s="973"/>
      <c r="U14" s="974"/>
      <c r="V14" s="973"/>
      <c r="W14" s="974"/>
      <c r="X14" s="955"/>
      <c r="Y14" s="955"/>
      <c r="Z14" s="955"/>
      <c r="AA14" s="955"/>
    </row>
    <row r="15" spans="1:27" ht="12.6" hidden="1" customHeight="1" outlineLevel="2">
      <c r="A15" s="1107">
        <v>44200</v>
      </c>
      <c r="B15" s="1032" t="s">
        <v>5698</v>
      </c>
      <c r="C15" s="955" t="s">
        <v>5711</v>
      </c>
      <c r="D15" s="977"/>
      <c r="E15" s="969"/>
      <c r="F15" s="973"/>
      <c r="G15" s="974" t="s">
        <v>5705</v>
      </c>
      <c r="H15" s="973"/>
      <c r="I15" s="974"/>
      <c r="J15" s="973"/>
      <c r="K15" s="974"/>
      <c r="L15" s="973"/>
      <c r="M15" s="974"/>
      <c r="N15" s="973"/>
      <c r="O15" s="974"/>
      <c r="P15" s="973"/>
      <c r="Q15" s="974"/>
      <c r="R15" s="973"/>
      <c r="S15" s="974"/>
      <c r="T15" s="973"/>
      <c r="U15" s="974"/>
      <c r="V15" s="973"/>
      <c r="W15" s="974"/>
      <c r="X15" s="955"/>
      <c r="Y15" s="955"/>
      <c r="Z15" s="955"/>
      <c r="AA15" s="955"/>
    </row>
    <row r="16" spans="1:27" ht="12.6" hidden="1" customHeight="1" outlineLevel="2">
      <c r="A16" s="1107">
        <v>44200</v>
      </c>
      <c r="B16" s="1032" t="s">
        <v>5698</v>
      </c>
      <c r="C16" s="955" t="s">
        <v>5712</v>
      </c>
      <c r="D16" s="977"/>
      <c r="E16" s="969"/>
      <c r="F16" s="973" t="s">
        <v>5705</v>
      </c>
      <c r="G16" s="974"/>
      <c r="H16" s="973"/>
      <c r="I16" s="974"/>
      <c r="J16" s="973"/>
      <c r="K16" s="974"/>
      <c r="L16" s="973"/>
      <c r="M16" s="974"/>
      <c r="N16" s="973"/>
      <c r="O16" s="974"/>
      <c r="P16" s="973"/>
      <c r="Q16" s="974"/>
      <c r="R16" s="973"/>
      <c r="S16" s="974"/>
      <c r="T16" s="973"/>
      <c r="U16" s="974"/>
      <c r="V16" s="973"/>
      <c r="W16" s="974"/>
      <c r="X16" s="955"/>
      <c r="Y16" s="955"/>
      <c r="Z16" s="955"/>
      <c r="AA16" s="955"/>
    </row>
    <row r="17" spans="1:24" ht="12.6" hidden="1" customHeight="1" outlineLevel="2">
      <c r="A17" s="1107">
        <v>44200</v>
      </c>
      <c r="B17" s="1032" t="s">
        <v>5698</v>
      </c>
      <c r="C17" s="955" t="s">
        <v>5713</v>
      </c>
      <c r="D17" s="977"/>
      <c r="E17" s="969"/>
      <c r="F17" s="973"/>
      <c r="G17" s="974"/>
      <c r="H17" s="973"/>
      <c r="I17" s="974"/>
      <c r="J17" s="973"/>
      <c r="K17" s="974"/>
      <c r="L17" s="973"/>
      <c r="M17" s="974"/>
      <c r="N17" s="973"/>
      <c r="O17" s="974"/>
      <c r="P17" s="973"/>
      <c r="Q17" s="974"/>
      <c r="R17" s="973"/>
      <c r="S17" s="974" t="s">
        <v>5705</v>
      </c>
      <c r="T17" s="973"/>
      <c r="U17" s="974"/>
      <c r="V17" s="973"/>
      <c r="W17" s="974"/>
      <c r="X17" s="955"/>
    </row>
    <row r="18" spans="1:24" ht="25.2" hidden="1" customHeight="1" outlineLevel="2">
      <c r="A18" s="1107">
        <v>44200</v>
      </c>
      <c r="B18" s="1032" t="s">
        <v>5698</v>
      </c>
      <c r="C18" s="1108" t="s">
        <v>5714</v>
      </c>
      <c r="D18" s="977"/>
      <c r="E18" s="969"/>
      <c r="F18" s="973"/>
      <c r="G18" s="974"/>
      <c r="H18" s="973"/>
      <c r="I18" s="974" t="s">
        <v>5705</v>
      </c>
      <c r="J18" s="973"/>
      <c r="K18" s="974"/>
      <c r="L18" s="973"/>
      <c r="M18" s="974" t="s">
        <v>5705</v>
      </c>
      <c r="N18" s="973"/>
      <c r="O18" s="974"/>
      <c r="P18" s="973"/>
      <c r="Q18" s="974"/>
      <c r="R18" s="973"/>
      <c r="S18" s="974"/>
      <c r="T18" s="973"/>
      <c r="U18" s="974"/>
      <c r="V18" s="973"/>
      <c r="W18" s="974"/>
      <c r="X18" s="955"/>
    </row>
    <row r="19" spans="1:24" ht="25.2" hidden="1" customHeight="1" outlineLevel="1" collapsed="1">
      <c r="A19" s="1110">
        <v>44201</v>
      </c>
      <c r="B19" s="1032" t="s">
        <v>5698</v>
      </c>
      <c r="C19" s="955" t="s">
        <v>5715</v>
      </c>
      <c r="D19" s="977"/>
      <c r="E19" s="969" t="s">
        <v>5705</v>
      </c>
      <c r="F19" s="973"/>
      <c r="G19" s="974"/>
      <c r="H19" s="973"/>
      <c r="I19" s="974"/>
      <c r="J19" s="973"/>
      <c r="K19" s="974"/>
      <c r="L19" s="973"/>
      <c r="M19" s="974"/>
      <c r="N19" s="973" t="s">
        <v>5705</v>
      </c>
      <c r="O19" s="974"/>
      <c r="P19" s="973"/>
      <c r="Q19" s="974"/>
      <c r="R19" s="973"/>
      <c r="S19" s="974"/>
      <c r="T19" s="973"/>
      <c r="U19" s="974"/>
      <c r="V19" s="973"/>
      <c r="W19" s="974"/>
      <c r="X19" s="955"/>
    </row>
    <row r="20" spans="1:24" ht="12.6" hidden="1" customHeight="1" outlineLevel="2">
      <c r="A20" s="1110">
        <v>44201</v>
      </c>
      <c r="B20" s="1032" t="s">
        <v>5698</v>
      </c>
      <c r="C20" s="955" t="s">
        <v>5716</v>
      </c>
      <c r="D20" s="977" t="s">
        <v>5705</v>
      </c>
      <c r="E20" s="969"/>
      <c r="F20" s="973"/>
      <c r="G20" s="974"/>
      <c r="H20" s="973" t="s">
        <v>5705</v>
      </c>
      <c r="I20" s="974"/>
      <c r="J20" s="973"/>
      <c r="K20" s="974"/>
      <c r="L20" s="973"/>
      <c r="M20" s="974"/>
      <c r="N20" s="973"/>
      <c r="O20" s="974"/>
      <c r="P20" s="973"/>
      <c r="Q20" s="974"/>
      <c r="R20" s="973"/>
      <c r="S20" s="974"/>
      <c r="T20" s="973"/>
      <c r="U20" s="974"/>
      <c r="V20" s="973"/>
      <c r="W20" s="974"/>
      <c r="X20" s="955" t="s">
        <v>5717</v>
      </c>
    </row>
    <row r="21" spans="1:24" ht="12.6" hidden="1" customHeight="1" outlineLevel="2">
      <c r="A21" s="1110">
        <v>44201</v>
      </c>
      <c r="B21" s="1032" t="s">
        <v>5698</v>
      </c>
      <c r="C21" s="1108" t="s">
        <v>5718</v>
      </c>
      <c r="D21" s="977"/>
      <c r="E21" s="969" t="s">
        <v>5705</v>
      </c>
      <c r="F21" s="973"/>
      <c r="G21" s="974"/>
      <c r="H21" s="973"/>
      <c r="I21" s="974"/>
      <c r="J21" s="973"/>
      <c r="K21" s="974"/>
      <c r="L21" s="973"/>
      <c r="M21" s="974" t="s">
        <v>5705</v>
      </c>
      <c r="N21" s="973" t="s">
        <v>5705</v>
      </c>
      <c r="O21" s="974"/>
      <c r="P21" s="973"/>
      <c r="Q21" s="974"/>
      <c r="R21" s="973"/>
      <c r="S21" s="974"/>
      <c r="T21" s="973"/>
      <c r="U21" s="974"/>
      <c r="V21" s="973"/>
      <c r="W21" s="974"/>
      <c r="X21" s="1111" t="s">
        <v>5719</v>
      </c>
    </row>
    <row r="22" spans="1:24" ht="12.6" hidden="1" customHeight="1" outlineLevel="2">
      <c r="A22" s="1110">
        <v>44201</v>
      </c>
      <c r="B22" s="1032" t="s">
        <v>5706</v>
      </c>
      <c r="C22" s="955" t="s">
        <v>5720</v>
      </c>
      <c r="D22" s="977"/>
      <c r="E22" s="969"/>
      <c r="F22" s="973"/>
      <c r="G22" s="974"/>
      <c r="H22" s="973"/>
      <c r="I22" s="974"/>
      <c r="J22" s="973"/>
      <c r="K22" s="974"/>
      <c r="L22" s="973"/>
      <c r="M22" s="974"/>
      <c r="N22" s="973"/>
      <c r="O22" s="974" t="s">
        <v>5700</v>
      </c>
      <c r="P22" s="973"/>
      <c r="Q22" s="974"/>
      <c r="R22" s="973"/>
      <c r="S22" s="974"/>
      <c r="T22" s="973"/>
      <c r="U22" s="974"/>
      <c r="V22" s="973"/>
      <c r="W22" s="974"/>
      <c r="X22" s="955"/>
    </row>
    <row r="23" spans="1:24" ht="25.2" hidden="1" customHeight="1" outlineLevel="2">
      <c r="A23" s="1110">
        <v>44201</v>
      </c>
      <c r="B23" s="1032" t="s">
        <v>5698</v>
      </c>
      <c r="C23" s="955" t="s">
        <v>5721</v>
      </c>
      <c r="D23" s="977"/>
      <c r="E23" s="969"/>
      <c r="F23" s="973"/>
      <c r="G23" s="974"/>
      <c r="H23" s="973"/>
      <c r="I23" s="974"/>
      <c r="J23" s="973"/>
      <c r="K23" s="974"/>
      <c r="L23" s="973"/>
      <c r="M23" s="974"/>
      <c r="N23" s="973"/>
      <c r="O23" s="974"/>
      <c r="P23" s="973"/>
      <c r="Q23" s="974" t="s">
        <v>5700</v>
      </c>
      <c r="R23" s="973"/>
      <c r="S23" s="974"/>
      <c r="T23" s="973"/>
      <c r="U23" s="974"/>
      <c r="V23" s="973"/>
      <c r="W23" s="974"/>
      <c r="X23" s="955"/>
    </row>
    <row r="24" spans="1:24" ht="12.6" hidden="1" customHeight="1" outlineLevel="2">
      <c r="A24" s="1110">
        <v>44201</v>
      </c>
      <c r="B24" s="1032" t="s">
        <v>5698</v>
      </c>
      <c r="C24" s="955" t="s">
        <v>5722</v>
      </c>
      <c r="D24" s="977"/>
      <c r="E24" s="969"/>
      <c r="F24" s="973"/>
      <c r="G24" s="974"/>
      <c r="H24" s="973"/>
      <c r="I24" s="974"/>
      <c r="J24" s="973"/>
      <c r="K24" s="974"/>
      <c r="L24" s="973"/>
      <c r="M24" s="974"/>
      <c r="N24" s="973"/>
      <c r="O24" s="974"/>
      <c r="P24" s="973"/>
      <c r="Q24" s="974" t="s">
        <v>5700</v>
      </c>
      <c r="R24" s="973"/>
      <c r="S24" s="974"/>
      <c r="T24" s="973"/>
      <c r="U24" s="974"/>
      <c r="V24" s="973"/>
      <c r="W24" s="974"/>
      <c r="X24" s="955"/>
    </row>
    <row r="25" spans="1:24" ht="37.799999999999997" hidden="1" customHeight="1" outlineLevel="2">
      <c r="A25" s="1110">
        <v>44201</v>
      </c>
      <c r="B25" s="1032" t="s">
        <v>5723</v>
      </c>
      <c r="C25" s="955" t="s">
        <v>5724</v>
      </c>
      <c r="D25" s="977"/>
      <c r="E25" s="969"/>
      <c r="F25" s="973"/>
      <c r="G25" s="974"/>
      <c r="H25" s="973"/>
      <c r="I25" s="974"/>
      <c r="J25" s="973"/>
      <c r="K25" s="974"/>
      <c r="L25" s="973"/>
      <c r="M25" s="974"/>
      <c r="N25" s="973"/>
      <c r="O25" s="974"/>
      <c r="P25" s="973"/>
      <c r="Q25" s="974"/>
      <c r="R25" s="973"/>
      <c r="S25" s="974"/>
      <c r="T25" s="973"/>
      <c r="U25" s="974" t="s">
        <v>5700</v>
      </c>
      <c r="V25" s="973"/>
      <c r="W25" s="974"/>
      <c r="X25" s="955"/>
    </row>
    <row r="26" spans="1:24" ht="12.6" hidden="1" customHeight="1" outlineLevel="2">
      <c r="A26" s="1110">
        <v>44201</v>
      </c>
      <c r="B26" s="1032" t="s">
        <v>5698</v>
      </c>
      <c r="C26" s="955" t="s">
        <v>5725</v>
      </c>
      <c r="D26" s="977"/>
      <c r="E26" s="969"/>
      <c r="F26" s="973"/>
      <c r="G26" s="974"/>
      <c r="H26" s="973"/>
      <c r="I26" s="974"/>
      <c r="J26" s="973"/>
      <c r="K26" s="974"/>
      <c r="L26" s="973"/>
      <c r="M26" s="974"/>
      <c r="N26" s="973"/>
      <c r="O26" s="974" t="s">
        <v>5700</v>
      </c>
      <c r="P26" s="973"/>
      <c r="Q26" s="974"/>
      <c r="R26" s="973"/>
      <c r="S26" s="974"/>
      <c r="T26" s="973"/>
      <c r="U26" s="974"/>
      <c r="V26" s="973"/>
      <c r="W26" s="974"/>
      <c r="X26" s="955"/>
    </row>
    <row r="27" spans="1:24" ht="25.2" hidden="1" customHeight="1" outlineLevel="2">
      <c r="A27" s="1110">
        <v>44201</v>
      </c>
      <c r="B27" s="1032" t="s">
        <v>5698</v>
      </c>
      <c r="C27" s="955" t="s">
        <v>5726</v>
      </c>
      <c r="D27" s="977" t="s">
        <v>5700</v>
      </c>
      <c r="E27" s="969"/>
      <c r="F27" s="973" t="s">
        <v>5700</v>
      </c>
      <c r="G27" s="974"/>
      <c r="H27" s="973"/>
      <c r="I27" s="974"/>
      <c r="J27" s="973"/>
      <c r="K27" s="974"/>
      <c r="L27" s="973"/>
      <c r="M27" s="974"/>
      <c r="N27" s="973"/>
      <c r="O27" s="974"/>
      <c r="P27" s="973"/>
      <c r="Q27" s="974"/>
      <c r="R27" s="973"/>
      <c r="S27" s="974"/>
      <c r="T27" s="973"/>
      <c r="U27" s="974"/>
      <c r="V27" s="973"/>
      <c r="W27" s="974"/>
      <c r="X27" s="955"/>
    </row>
    <row r="28" spans="1:24" ht="12.6" hidden="1" customHeight="1" outlineLevel="2">
      <c r="A28" s="1110">
        <v>44201</v>
      </c>
      <c r="B28" s="1032" t="s">
        <v>5698</v>
      </c>
      <c r="C28" s="955" t="s">
        <v>5727</v>
      </c>
      <c r="D28" s="977"/>
      <c r="E28" s="969" t="s">
        <v>5700</v>
      </c>
      <c r="F28" s="973"/>
      <c r="G28" s="974"/>
      <c r="H28" s="973"/>
      <c r="I28" s="974"/>
      <c r="J28" s="973"/>
      <c r="K28" s="974"/>
      <c r="L28" s="973"/>
      <c r="M28" s="974"/>
      <c r="N28" s="973"/>
      <c r="O28" s="974"/>
      <c r="P28" s="973"/>
      <c r="Q28" s="974"/>
      <c r="R28" s="973"/>
      <c r="S28" s="974"/>
      <c r="T28" s="973"/>
      <c r="U28" s="974"/>
      <c r="V28" s="973"/>
      <c r="W28" s="974"/>
      <c r="X28" s="955"/>
    </row>
    <row r="29" spans="1:24" ht="12.6" hidden="1" customHeight="1" outlineLevel="2">
      <c r="A29" s="1110">
        <v>44201</v>
      </c>
      <c r="B29" s="1032" t="s">
        <v>5698</v>
      </c>
      <c r="C29" s="1108" t="s">
        <v>5728</v>
      </c>
      <c r="D29" s="977"/>
      <c r="E29" s="969" t="s">
        <v>5700</v>
      </c>
      <c r="F29" s="973"/>
      <c r="G29" s="974"/>
      <c r="H29" s="973"/>
      <c r="I29" s="974"/>
      <c r="J29" s="973"/>
      <c r="K29" s="974"/>
      <c r="L29" s="973"/>
      <c r="M29" s="974" t="s">
        <v>5700</v>
      </c>
      <c r="N29" s="973"/>
      <c r="O29" s="974"/>
      <c r="P29" s="973"/>
      <c r="Q29" s="974"/>
      <c r="R29" s="973"/>
      <c r="S29" s="974"/>
      <c r="T29" s="973"/>
      <c r="U29" s="974"/>
      <c r="V29" s="973"/>
      <c r="W29" s="974"/>
      <c r="X29" s="955"/>
    </row>
    <row r="30" spans="1:24" ht="25.2" hidden="1" customHeight="1" outlineLevel="2">
      <c r="A30" s="1110">
        <v>44201</v>
      </c>
      <c r="B30" s="1032" t="s">
        <v>5698</v>
      </c>
      <c r="C30" s="955" t="s">
        <v>5729</v>
      </c>
      <c r="D30" s="977" t="s">
        <v>5700</v>
      </c>
      <c r="E30" s="969"/>
      <c r="F30" s="973" t="s">
        <v>5700</v>
      </c>
      <c r="G30" s="974"/>
      <c r="H30" s="973"/>
      <c r="I30" s="974"/>
      <c r="J30" s="973" t="s">
        <v>5700</v>
      </c>
      <c r="K30" s="974"/>
      <c r="L30" s="973"/>
      <c r="M30" s="974"/>
      <c r="N30" s="973"/>
      <c r="O30" s="974"/>
      <c r="P30" s="973"/>
      <c r="Q30" s="974"/>
      <c r="R30" s="973"/>
      <c r="S30" s="974"/>
      <c r="T30" s="973"/>
      <c r="U30" s="974"/>
      <c r="V30" s="973"/>
      <c r="W30" s="974"/>
      <c r="X30" s="955"/>
    </row>
    <row r="31" spans="1:24" ht="12.6" hidden="1" customHeight="1" outlineLevel="2">
      <c r="A31" s="1110">
        <v>44201</v>
      </c>
      <c r="B31" s="1032" t="s">
        <v>5723</v>
      </c>
      <c r="C31" s="955" t="s">
        <v>5730</v>
      </c>
      <c r="D31" s="977" t="s">
        <v>5700</v>
      </c>
      <c r="E31" s="969"/>
      <c r="F31" s="973"/>
      <c r="G31" s="974"/>
      <c r="H31" s="973"/>
      <c r="I31" s="974"/>
      <c r="J31" s="973"/>
      <c r="K31" s="974"/>
      <c r="L31" s="973"/>
      <c r="M31" s="974"/>
      <c r="N31" s="973"/>
      <c r="O31" s="974"/>
      <c r="P31" s="973"/>
      <c r="Q31" s="974"/>
      <c r="R31" s="973"/>
      <c r="S31" s="974"/>
      <c r="T31" s="973"/>
      <c r="U31" s="974" t="s">
        <v>5700</v>
      </c>
      <c r="V31" s="973"/>
      <c r="W31" s="974"/>
      <c r="X31" s="955"/>
    </row>
    <row r="32" spans="1:24" ht="25.2" hidden="1" customHeight="1" outlineLevel="2">
      <c r="A32" s="1110">
        <v>44201</v>
      </c>
      <c r="B32" s="1032" t="s">
        <v>5698</v>
      </c>
      <c r="C32" s="955" t="s">
        <v>5731</v>
      </c>
      <c r="D32" s="977"/>
      <c r="E32" s="969" t="s">
        <v>5700</v>
      </c>
      <c r="F32" s="973"/>
      <c r="G32" s="974"/>
      <c r="H32" s="973"/>
      <c r="I32" s="974"/>
      <c r="J32" s="973"/>
      <c r="K32" s="974"/>
      <c r="L32" s="973"/>
      <c r="M32" s="974"/>
      <c r="N32" s="973"/>
      <c r="O32" s="974"/>
      <c r="P32" s="973" t="s">
        <v>5700</v>
      </c>
      <c r="Q32" s="974"/>
      <c r="R32" s="973"/>
      <c r="S32" s="974"/>
      <c r="T32" s="973"/>
      <c r="U32" s="974"/>
      <c r="V32" s="973"/>
      <c r="W32" s="974"/>
      <c r="X32" s="955"/>
    </row>
    <row r="33" spans="1:24" ht="12.6" hidden="1" customHeight="1" outlineLevel="2">
      <c r="A33" s="1110">
        <v>44201</v>
      </c>
      <c r="B33" s="1032" t="s">
        <v>5698</v>
      </c>
      <c r="C33" s="955" t="s">
        <v>5732</v>
      </c>
      <c r="D33" s="977"/>
      <c r="E33" s="969" t="s">
        <v>5700</v>
      </c>
      <c r="F33" s="973"/>
      <c r="G33" s="974"/>
      <c r="H33" s="973"/>
      <c r="I33" s="974"/>
      <c r="J33" s="973"/>
      <c r="K33" s="974"/>
      <c r="L33" s="973"/>
      <c r="M33" s="974"/>
      <c r="N33" s="973"/>
      <c r="O33" s="974"/>
      <c r="P33" s="973"/>
      <c r="Q33" s="974"/>
      <c r="R33" s="973"/>
      <c r="S33" s="974"/>
      <c r="T33" s="973"/>
      <c r="U33" s="974"/>
      <c r="V33" s="973"/>
      <c r="W33" s="974"/>
      <c r="X33" s="955"/>
    </row>
    <row r="34" spans="1:24" ht="12.6" hidden="1" customHeight="1" outlineLevel="1" collapsed="1">
      <c r="A34" s="1112">
        <v>44202</v>
      </c>
      <c r="B34" s="1032" t="s">
        <v>5698</v>
      </c>
      <c r="C34" s="955" t="s">
        <v>5733</v>
      </c>
      <c r="D34" s="977"/>
      <c r="E34" s="969"/>
      <c r="F34" s="973"/>
      <c r="G34" s="974" t="s">
        <v>5700</v>
      </c>
      <c r="H34" s="973"/>
      <c r="I34" s="974"/>
      <c r="J34" s="973"/>
      <c r="K34" s="974"/>
      <c r="L34" s="973"/>
      <c r="M34" s="974"/>
      <c r="N34" s="973"/>
      <c r="O34" s="974"/>
      <c r="P34" s="973"/>
      <c r="Q34" s="974"/>
      <c r="R34" s="973"/>
      <c r="S34" s="974"/>
      <c r="T34" s="973"/>
      <c r="U34" s="974"/>
      <c r="V34" s="973"/>
      <c r="W34" s="974"/>
      <c r="X34" s="955"/>
    </row>
    <row r="35" spans="1:24" ht="12.6" hidden="1" customHeight="1" outlineLevel="2">
      <c r="A35" s="1112">
        <v>44202</v>
      </c>
      <c r="B35" s="1032" t="s">
        <v>5698</v>
      </c>
      <c r="C35" s="955" t="s">
        <v>5734</v>
      </c>
      <c r="D35" s="977"/>
      <c r="E35" s="969"/>
      <c r="F35" s="973" t="s">
        <v>5700</v>
      </c>
      <c r="G35" s="974"/>
      <c r="H35" s="973"/>
      <c r="I35" s="974"/>
      <c r="J35" s="973"/>
      <c r="K35" s="974"/>
      <c r="L35" s="973"/>
      <c r="M35" s="974"/>
      <c r="N35" s="973"/>
      <c r="O35" s="974"/>
      <c r="P35" s="973"/>
      <c r="Q35" s="974"/>
      <c r="R35" s="973"/>
      <c r="S35" s="974"/>
      <c r="T35" s="973"/>
      <c r="U35" s="974"/>
      <c r="V35" s="973"/>
      <c r="W35" s="974"/>
      <c r="X35" s="955"/>
    </row>
    <row r="36" spans="1:24" ht="12.6" hidden="1" customHeight="1" outlineLevel="2">
      <c r="A36" s="1112">
        <v>44202</v>
      </c>
      <c r="B36" s="1032" t="s">
        <v>5698</v>
      </c>
      <c r="C36" s="955" t="s">
        <v>5735</v>
      </c>
      <c r="D36" s="977"/>
      <c r="E36" s="969"/>
      <c r="F36" s="973" t="s">
        <v>5700</v>
      </c>
      <c r="G36" s="974"/>
      <c r="H36" s="973" t="s">
        <v>5700</v>
      </c>
      <c r="I36" s="974"/>
      <c r="J36" s="973"/>
      <c r="K36" s="974"/>
      <c r="L36" s="973"/>
      <c r="M36" s="974"/>
      <c r="N36" s="973"/>
      <c r="O36" s="974"/>
      <c r="P36" s="973"/>
      <c r="Q36" s="974"/>
      <c r="R36" s="973"/>
      <c r="S36" s="974"/>
      <c r="T36" s="973"/>
      <c r="U36" s="974"/>
      <c r="V36" s="973"/>
      <c r="W36" s="974"/>
      <c r="X36" s="1021" t="s">
        <v>5717</v>
      </c>
    </row>
    <row r="37" spans="1:24" ht="12.6" hidden="1" customHeight="1" outlineLevel="2">
      <c r="A37" s="1112">
        <v>44202</v>
      </c>
      <c r="B37" s="1032" t="s">
        <v>5698</v>
      </c>
      <c r="C37" s="955" t="s">
        <v>5736</v>
      </c>
      <c r="D37" s="977"/>
      <c r="E37" s="969"/>
      <c r="F37" s="973" t="s">
        <v>5700</v>
      </c>
      <c r="G37" s="974"/>
      <c r="H37" s="973"/>
      <c r="I37" s="974"/>
      <c r="J37" s="973"/>
      <c r="K37" s="974"/>
      <c r="L37" s="973"/>
      <c r="M37" s="974"/>
      <c r="N37" s="973"/>
      <c r="O37" s="974"/>
      <c r="P37" s="973"/>
      <c r="Q37" s="974"/>
      <c r="R37" s="973"/>
      <c r="S37" s="974"/>
      <c r="T37" s="973"/>
      <c r="U37" s="974"/>
      <c r="V37" s="973"/>
      <c r="W37" s="974"/>
      <c r="X37" s="955"/>
    </row>
    <row r="38" spans="1:24" ht="12.6" hidden="1" customHeight="1" outlineLevel="2">
      <c r="A38" s="1112">
        <v>44202</v>
      </c>
      <c r="B38" s="1032" t="s">
        <v>5698</v>
      </c>
      <c r="C38" s="955" t="s">
        <v>5737</v>
      </c>
      <c r="D38" s="977"/>
      <c r="E38" s="969"/>
      <c r="F38" s="973" t="s">
        <v>5700</v>
      </c>
      <c r="G38" s="974"/>
      <c r="H38" s="973"/>
      <c r="I38" s="974"/>
      <c r="J38" s="973"/>
      <c r="K38" s="974"/>
      <c r="L38" s="973"/>
      <c r="M38" s="974"/>
      <c r="N38" s="973"/>
      <c r="O38" s="974"/>
      <c r="P38" s="973"/>
      <c r="Q38" s="974"/>
      <c r="R38" s="973"/>
      <c r="S38" s="974"/>
      <c r="T38" s="973"/>
      <c r="U38" s="974"/>
      <c r="V38" s="973"/>
      <c r="W38" s="974"/>
      <c r="X38" s="955"/>
    </row>
    <row r="39" spans="1:24" ht="25.2" hidden="1" customHeight="1" outlineLevel="2">
      <c r="A39" s="1112">
        <v>44202</v>
      </c>
      <c r="B39" s="1032" t="s">
        <v>5698</v>
      </c>
      <c r="C39" s="955" t="s">
        <v>5738</v>
      </c>
      <c r="D39" s="977"/>
      <c r="E39" s="969" t="s">
        <v>5700</v>
      </c>
      <c r="F39" s="973"/>
      <c r="G39" s="974"/>
      <c r="H39" s="973"/>
      <c r="I39" s="974"/>
      <c r="J39" s="973"/>
      <c r="K39" s="974"/>
      <c r="L39" s="973"/>
      <c r="M39" s="974" t="s">
        <v>5700</v>
      </c>
      <c r="N39" s="973"/>
      <c r="O39" s="974"/>
      <c r="P39" s="973"/>
      <c r="Q39" s="974"/>
      <c r="R39" s="973"/>
      <c r="S39" s="974"/>
      <c r="T39" s="973"/>
      <c r="U39" s="974"/>
      <c r="V39" s="973"/>
      <c r="W39" s="974"/>
      <c r="X39" s="955"/>
    </row>
    <row r="40" spans="1:24" ht="12.6" hidden="1" customHeight="1" outlineLevel="2">
      <c r="A40" s="1112">
        <v>44202</v>
      </c>
      <c r="B40" s="1032" t="s">
        <v>5739</v>
      </c>
      <c r="C40" s="955" t="s">
        <v>5740</v>
      </c>
      <c r="D40" s="977"/>
      <c r="E40" s="969"/>
      <c r="F40" s="973"/>
      <c r="G40" s="974" t="s">
        <v>5700</v>
      </c>
      <c r="H40" s="973"/>
      <c r="I40" s="974"/>
      <c r="J40" s="973"/>
      <c r="K40" s="974"/>
      <c r="L40" s="973"/>
      <c r="M40" s="974"/>
      <c r="N40" s="973"/>
      <c r="O40" s="974"/>
      <c r="P40" s="973"/>
      <c r="Q40" s="974"/>
      <c r="R40" s="973"/>
      <c r="S40" s="974"/>
      <c r="T40" s="973"/>
      <c r="U40" s="974"/>
      <c r="V40" s="973"/>
      <c r="W40" s="974"/>
      <c r="X40" s="955"/>
    </row>
    <row r="41" spans="1:24" ht="12.6" hidden="1" customHeight="1" outlineLevel="2">
      <c r="A41" s="1112">
        <v>44202</v>
      </c>
      <c r="B41" s="1032" t="s">
        <v>5706</v>
      </c>
      <c r="C41" s="955" t="s">
        <v>5741</v>
      </c>
      <c r="D41" s="977"/>
      <c r="E41" s="969"/>
      <c r="F41" s="973"/>
      <c r="G41" s="974"/>
      <c r="H41" s="973"/>
      <c r="I41" s="974" t="s">
        <v>5700</v>
      </c>
      <c r="J41" s="973"/>
      <c r="K41" s="974"/>
      <c r="L41" s="973"/>
      <c r="M41" s="974"/>
      <c r="N41" s="973"/>
      <c r="O41" s="974" t="s">
        <v>5700</v>
      </c>
      <c r="P41" s="973"/>
      <c r="Q41" s="974"/>
      <c r="R41" s="973"/>
      <c r="S41" s="974"/>
      <c r="T41" s="973"/>
      <c r="U41" s="974"/>
      <c r="V41" s="973"/>
      <c r="W41" s="974"/>
      <c r="X41" s="955"/>
    </row>
    <row r="42" spans="1:24" ht="12.6" hidden="1" customHeight="1" outlineLevel="2">
      <c r="A42" s="1112">
        <v>44202</v>
      </c>
      <c r="B42" s="1032"/>
      <c r="C42" s="955" t="s">
        <v>5742</v>
      </c>
      <c r="D42" s="977"/>
      <c r="E42" s="969"/>
      <c r="F42" s="973" t="s">
        <v>5700</v>
      </c>
      <c r="G42" s="974"/>
      <c r="H42" s="973"/>
      <c r="I42" s="974"/>
      <c r="J42" s="973"/>
      <c r="K42" s="974"/>
      <c r="L42" s="973"/>
      <c r="M42" s="974"/>
      <c r="N42" s="973"/>
      <c r="O42" s="974"/>
      <c r="P42" s="973"/>
      <c r="Q42" s="974"/>
      <c r="R42" s="973"/>
      <c r="S42" s="974"/>
      <c r="T42" s="973"/>
      <c r="U42" s="974"/>
      <c r="V42" s="973"/>
      <c r="W42" s="974"/>
      <c r="X42" s="955"/>
    </row>
    <row r="43" spans="1:24" ht="12.6" hidden="1" customHeight="1" outlineLevel="2">
      <c r="A43" s="1112">
        <v>44202</v>
      </c>
      <c r="B43" s="1032" t="s">
        <v>5698</v>
      </c>
      <c r="C43" s="955" t="s">
        <v>5743</v>
      </c>
      <c r="D43" s="977"/>
      <c r="E43" s="969"/>
      <c r="F43" s="973"/>
      <c r="G43" s="974"/>
      <c r="H43" s="973"/>
      <c r="I43" s="974"/>
      <c r="J43" s="973"/>
      <c r="K43" s="974"/>
      <c r="L43" s="973"/>
      <c r="M43" s="974"/>
      <c r="N43" s="973"/>
      <c r="O43" s="974"/>
      <c r="P43" s="973"/>
      <c r="Q43" s="974" t="s">
        <v>5700</v>
      </c>
      <c r="R43" s="973"/>
      <c r="S43" s="974"/>
      <c r="T43" s="973"/>
      <c r="U43" s="974"/>
      <c r="V43" s="973"/>
      <c r="W43" s="974"/>
      <c r="X43" s="955"/>
    </row>
    <row r="44" spans="1:24" ht="12.6" hidden="1" customHeight="1" outlineLevel="2">
      <c r="A44" s="1112">
        <v>44202</v>
      </c>
      <c r="B44" s="1032" t="s">
        <v>5698</v>
      </c>
      <c r="C44" s="955" t="s">
        <v>5744</v>
      </c>
      <c r="D44" s="977" t="s">
        <v>5700</v>
      </c>
      <c r="E44" s="969"/>
      <c r="F44" s="973"/>
      <c r="G44" s="974"/>
      <c r="H44" s="973"/>
      <c r="I44" s="974"/>
      <c r="J44" s="973"/>
      <c r="K44" s="974"/>
      <c r="L44" s="973"/>
      <c r="M44" s="974"/>
      <c r="N44" s="973"/>
      <c r="O44" s="974"/>
      <c r="P44" s="973"/>
      <c r="Q44" s="974"/>
      <c r="R44" s="973"/>
      <c r="S44" s="974"/>
      <c r="T44" s="973"/>
      <c r="U44" s="974"/>
      <c r="V44" s="973"/>
      <c r="W44" s="974"/>
      <c r="X44" s="955"/>
    </row>
    <row r="45" spans="1:24" ht="12.6" hidden="1" customHeight="1" outlineLevel="2">
      <c r="A45" s="1112">
        <v>44202</v>
      </c>
      <c r="B45" s="1032" t="s">
        <v>5745</v>
      </c>
      <c r="C45" s="955" t="s">
        <v>5746</v>
      </c>
      <c r="D45" s="977"/>
      <c r="E45" s="969"/>
      <c r="F45" s="973"/>
      <c r="G45" s="974"/>
      <c r="H45" s="973"/>
      <c r="I45" s="974"/>
      <c r="J45" s="973"/>
      <c r="K45" s="974"/>
      <c r="L45" s="973"/>
      <c r="M45" s="974"/>
      <c r="N45" s="973"/>
      <c r="O45" s="974"/>
      <c r="P45" s="973"/>
      <c r="Q45" s="974"/>
      <c r="R45" s="973"/>
      <c r="S45" s="974" t="s">
        <v>5700</v>
      </c>
      <c r="T45" s="973"/>
      <c r="U45" s="974"/>
      <c r="V45" s="973"/>
      <c r="W45" s="974"/>
      <c r="X45" s="955"/>
    </row>
    <row r="46" spans="1:24" ht="12.6" hidden="1" customHeight="1" outlineLevel="2">
      <c r="A46" s="1112">
        <v>44202</v>
      </c>
      <c r="B46" s="1032" t="s">
        <v>5745</v>
      </c>
      <c r="C46" s="955" t="s">
        <v>5747</v>
      </c>
      <c r="D46" s="977"/>
      <c r="E46" s="969"/>
      <c r="F46" s="973"/>
      <c r="G46" s="974"/>
      <c r="H46" s="973"/>
      <c r="I46" s="974"/>
      <c r="J46" s="973"/>
      <c r="K46" s="974"/>
      <c r="L46" s="973"/>
      <c r="M46" s="974"/>
      <c r="N46" s="973"/>
      <c r="O46" s="974"/>
      <c r="P46" s="973"/>
      <c r="Q46" s="974" t="s">
        <v>5700</v>
      </c>
      <c r="R46" s="973"/>
      <c r="S46" s="974"/>
      <c r="T46" s="973"/>
      <c r="U46" s="974"/>
      <c r="V46" s="973"/>
      <c r="W46" s="974"/>
      <c r="X46" s="955"/>
    </row>
    <row r="47" spans="1:24" ht="12.6" hidden="1" customHeight="1" outlineLevel="2">
      <c r="A47" s="1112">
        <v>44202</v>
      </c>
      <c r="B47" s="1032" t="s">
        <v>5698</v>
      </c>
      <c r="C47" s="955" t="s">
        <v>5748</v>
      </c>
      <c r="D47" s="977"/>
      <c r="E47" s="969" t="s">
        <v>5700</v>
      </c>
      <c r="F47" s="973"/>
      <c r="G47" s="974"/>
      <c r="H47" s="973"/>
      <c r="I47" s="974"/>
      <c r="J47" s="973"/>
      <c r="K47" s="974"/>
      <c r="L47" s="973"/>
      <c r="M47" s="974"/>
      <c r="N47" s="973"/>
      <c r="O47" s="974"/>
      <c r="P47" s="973"/>
      <c r="Q47" s="974"/>
      <c r="R47" s="973"/>
      <c r="S47" s="974"/>
      <c r="T47" s="973"/>
      <c r="U47" s="974"/>
      <c r="V47" s="973"/>
      <c r="W47" s="974"/>
      <c r="X47" s="955"/>
    </row>
    <row r="48" spans="1:24" ht="12.6" hidden="1" customHeight="1" outlineLevel="1" collapsed="1">
      <c r="A48" s="1113">
        <v>44203</v>
      </c>
      <c r="B48" s="1032" t="s">
        <v>5698</v>
      </c>
      <c r="C48" s="955" t="s">
        <v>5749</v>
      </c>
      <c r="D48" s="977" t="s">
        <v>5700</v>
      </c>
      <c r="E48" s="969"/>
      <c r="F48" s="973" t="s">
        <v>5700</v>
      </c>
      <c r="G48" s="974"/>
      <c r="H48" s="973"/>
      <c r="I48" s="974"/>
      <c r="J48" s="973"/>
      <c r="K48" s="974"/>
      <c r="L48" s="973"/>
      <c r="M48" s="974"/>
      <c r="N48" s="973"/>
      <c r="O48" s="974"/>
      <c r="P48" s="973"/>
      <c r="Q48" s="974"/>
      <c r="R48" s="973"/>
      <c r="S48" s="974"/>
      <c r="T48" s="973"/>
      <c r="U48" s="974"/>
      <c r="V48" s="973"/>
      <c r="W48" s="974"/>
      <c r="X48" s="955"/>
    </row>
    <row r="49" spans="1:24" ht="25.2" hidden="1" customHeight="1" outlineLevel="2">
      <c r="A49" s="1113">
        <v>44203</v>
      </c>
      <c r="B49" s="1032" t="s">
        <v>5698</v>
      </c>
      <c r="C49" s="955" t="s">
        <v>5750</v>
      </c>
      <c r="D49" s="977"/>
      <c r="E49" s="969" t="s">
        <v>5700</v>
      </c>
      <c r="F49" s="973" t="s">
        <v>5700</v>
      </c>
      <c r="G49" s="974"/>
      <c r="H49" s="973"/>
      <c r="I49" s="974"/>
      <c r="J49" s="973"/>
      <c r="K49" s="974"/>
      <c r="L49" s="973"/>
      <c r="M49" s="974"/>
      <c r="N49" s="973"/>
      <c r="O49" s="974"/>
      <c r="P49" s="973"/>
      <c r="Q49" s="974"/>
      <c r="R49" s="973"/>
      <c r="S49" s="974"/>
      <c r="T49" s="973"/>
      <c r="U49" s="974"/>
      <c r="V49" s="973"/>
      <c r="W49" s="974"/>
      <c r="X49" s="955"/>
    </row>
    <row r="50" spans="1:24" ht="12.6" hidden="1" customHeight="1" outlineLevel="2">
      <c r="A50" s="1113">
        <v>44203</v>
      </c>
      <c r="B50" s="1032" t="s">
        <v>5698</v>
      </c>
      <c r="C50" s="955" t="s">
        <v>5751</v>
      </c>
      <c r="D50" s="977"/>
      <c r="E50" s="969"/>
      <c r="F50" s="973"/>
      <c r="G50" s="974"/>
      <c r="H50" s="973" t="s">
        <v>5700</v>
      </c>
      <c r="I50" s="974"/>
      <c r="J50" s="973"/>
      <c r="K50" s="974"/>
      <c r="L50" s="973"/>
      <c r="M50" s="974"/>
      <c r="N50" s="973"/>
      <c r="O50" s="974"/>
      <c r="P50" s="973"/>
      <c r="Q50" s="974"/>
      <c r="R50" s="973"/>
      <c r="S50" s="974"/>
      <c r="T50" s="973"/>
      <c r="U50" s="974"/>
      <c r="V50" s="973"/>
      <c r="W50" s="974"/>
      <c r="X50" s="1021" t="s">
        <v>5717</v>
      </c>
    </row>
    <row r="51" spans="1:24" ht="12.6" hidden="1" customHeight="1" outlineLevel="2">
      <c r="A51" s="1113">
        <v>44203</v>
      </c>
      <c r="B51" s="1032" t="s">
        <v>5698</v>
      </c>
      <c r="C51" s="955" t="s">
        <v>5752</v>
      </c>
      <c r="D51" s="977"/>
      <c r="E51" s="969"/>
      <c r="F51" s="973"/>
      <c r="G51" s="974"/>
      <c r="H51" s="973"/>
      <c r="I51" s="974"/>
      <c r="J51" s="973"/>
      <c r="K51" s="974"/>
      <c r="L51" s="973" t="s">
        <v>5700</v>
      </c>
      <c r="M51" s="974"/>
      <c r="N51" s="973"/>
      <c r="O51" s="974"/>
      <c r="P51" s="973"/>
      <c r="Q51" s="974"/>
      <c r="R51" s="973"/>
      <c r="S51" s="974"/>
      <c r="T51" s="973"/>
      <c r="U51" s="974"/>
      <c r="V51" s="973"/>
      <c r="W51" s="974"/>
      <c r="X51" s="955"/>
    </row>
    <row r="52" spans="1:24" ht="12.6" hidden="1" customHeight="1" outlineLevel="2">
      <c r="A52" s="1113">
        <v>44203</v>
      </c>
      <c r="B52" s="1032" t="s">
        <v>5698</v>
      </c>
      <c r="C52" s="955" t="s">
        <v>5753</v>
      </c>
      <c r="D52" s="977" t="s">
        <v>5700</v>
      </c>
      <c r="E52" s="969"/>
      <c r="F52" s="973" t="s">
        <v>5700</v>
      </c>
      <c r="G52" s="974"/>
      <c r="H52" s="973"/>
      <c r="I52" s="974"/>
      <c r="J52" s="973"/>
      <c r="K52" s="974"/>
      <c r="L52" s="973"/>
      <c r="M52" s="974"/>
      <c r="N52" s="973"/>
      <c r="O52" s="974"/>
      <c r="P52" s="973"/>
      <c r="Q52" s="974"/>
      <c r="R52" s="973"/>
      <c r="S52" s="974"/>
      <c r="T52" s="973"/>
      <c r="U52" s="974"/>
      <c r="V52" s="973"/>
      <c r="W52" s="974"/>
      <c r="X52" s="955"/>
    </row>
    <row r="53" spans="1:24" ht="12.6" hidden="1" customHeight="1" outlineLevel="2">
      <c r="A53" s="1113">
        <v>44203</v>
      </c>
      <c r="B53" s="1032" t="s">
        <v>5698</v>
      </c>
      <c r="C53" s="955" t="s">
        <v>5754</v>
      </c>
      <c r="D53" s="977"/>
      <c r="E53" s="969" t="s">
        <v>5700</v>
      </c>
      <c r="F53" s="973"/>
      <c r="G53" s="974"/>
      <c r="H53" s="973"/>
      <c r="I53" s="974"/>
      <c r="J53" s="973"/>
      <c r="K53" s="974"/>
      <c r="L53" s="973"/>
      <c r="M53" s="974"/>
      <c r="N53" s="973"/>
      <c r="O53" s="974"/>
      <c r="P53" s="973"/>
      <c r="Q53" s="974"/>
      <c r="R53" s="973"/>
      <c r="S53" s="974"/>
      <c r="T53" s="973"/>
      <c r="U53" s="974"/>
      <c r="V53" s="973"/>
      <c r="W53" s="974"/>
      <c r="X53" s="955"/>
    </row>
    <row r="54" spans="1:24" ht="12.6" hidden="1" customHeight="1" outlineLevel="2">
      <c r="A54" s="1113">
        <v>44203</v>
      </c>
      <c r="B54" s="1032" t="s">
        <v>5698</v>
      </c>
      <c r="C54" s="955" t="s">
        <v>5755</v>
      </c>
      <c r="D54" s="977" t="s">
        <v>5700</v>
      </c>
      <c r="E54" s="969"/>
      <c r="F54" s="973"/>
      <c r="G54" s="974"/>
      <c r="H54" s="973"/>
      <c r="I54" s="974"/>
      <c r="J54" s="973"/>
      <c r="K54" s="974"/>
      <c r="L54" s="973"/>
      <c r="M54" s="974"/>
      <c r="N54" s="973"/>
      <c r="O54" s="974"/>
      <c r="P54" s="973"/>
      <c r="Q54" s="974"/>
      <c r="R54" s="973"/>
      <c r="S54" s="974"/>
      <c r="T54" s="973"/>
      <c r="U54" s="974"/>
      <c r="V54" s="973"/>
      <c r="W54" s="974"/>
      <c r="X54" s="955"/>
    </row>
    <row r="55" spans="1:24" ht="12.6" hidden="1" customHeight="1" outlineLevel="2">
      <c r="A55" s="1113">
        <v>44203</v>
      </c>
      <c r="B55" s="1032" t="s">
        <v>5698</v>
      </c>
      <c r="C55" s="1108" t="s">
        <v>5756</v>
      </c>
      <c r="D55" s="977"/>
      <c r="E55" s="969" t="s">
        <v>5700</v>
      </c>
      <c r="F55" s="973"/>
      <c r="G55" s="974"/>
      <c r="H55" s="973"/>
      <c r="I55" s="974"/>
      <c r="J55" s="973"/>
      <c r="K55" s="974"/>
      <c r="L55" s="973"/>
      <c r="M55" s="974" t="s">
        <v>5700</v>
      </c>
      <c r="N55" s="973"/>
      <c r="O55" s="974"/>
      <c r="P55" s="973"/>
      <c r="Q55" s="974"/>
      <c r="R55" s="973"/>
      <c r="S55" s="974"/>
      <c r="T55" s="973"/>
      <c r="U55" s="974"/>
      <c r="V55" s="973"/>
      <c r="W55" s="974"/>
      <c r="X55" s="955"/>
    </row>
    <row r="56" spans="1:24" ht="12.6" hidden="1" customHeight="1" outlineLevel="2">
      <c r="A56" s="1113">
        <v>44203</v>
      </c>
      <c r="B56" s="1032" t="s">
        <v>5698</v>
      </c>
      <c r="C56" s="955" t="s">
        <v>5757</v>
      </c>
      <c r="D56" s="977"/>
      <c r="E56" s="969" t="s">
        <v>5700</v>
      </c>
      <c r="F56" s="973"/>
      <c r="G56" s="974"/>
      <c r="H56" s="973"/>
      <c r="I56" s="974"/>
      <c r="J56" s="973"/>
      <c r="K56" s="974"/>
      <c r="L56" s="973"/>
      <c r="M56" s="974"/>
      <c r="N56" s="973"/>
      <c r="O56" s="974"/>
      <c r="P56" s="973"/>
      <c r="Q56" s="974"/>
      <c r="R56" s="973"/>
      <c r="S56" s="974"/>
      <c r="T56" s="973"/>
      <c r="U56" s="974"/>
      <c r="V56" s="973"/>
      <c r="W56" s="974"/>
      <c r="X56" s="955"/>
    </row>
    <row r="57" spans="1:24" ht="12.6" hidden="1" customHeight="1" outlineLevel="2">
      <c r="A57" s="1113">
        <v>44203</v>
      </c>
      <c r="B57" s="1032" t="s">
        <v>5698</v>
      </c>
      <c r="C57" s="955" t="s">
        <v>5758</v>
      </c>
      <c r="D57" s="977"/>
      <c r="E57" s="969" t="s">
        <v>5700</v>
      </c>
      <c r="F57" s="973"/>
      <c r="G57" s="974"/>
      <c r="H57" s="973"/>
      <c r="I57" s="974"/>
      <c r="J57" s="973"/>
      <c r="K57" s="974"/>
      <c r="L57" s="973"/>
      <c r="M57" s="974"/>
      <c r="N57" s="973"/>
      <c r="O57" s="974"/>
      <c r="P57" s="973"/>
      <c r="Q57" s="974"/>
      <c r="R57" s="973"/>
      <c r="S57" s="974"/>
      <c r="T57" s="973"/>
      <c r="U57" s="974"/>
      <c r="V57" s="973"/>
      <c r="W57" s="974"/>
      <c r="X57" s="955"/>
    </row>
    <row r="58" spans="1:24" ht="12.6" hidden="1" customHeight="1" outlineLevel="2">
      <c r="A58" s="1113">
        <v>44203</v>
      </c>
      <c r="B58" s="1032" t="s">
        <v>5759</v>
      </c>
      <c r="C58" s="955" t="s">
        <v>5760</v>
      </c>
      <c r="D58" s="977"/>
      <c r="E58" s="969"/>
      <c r="F58" s="973"/>
      <c r="G58" s="974" t="s">
        <v>5700</v>
      </c>
      <c r="H58" s="973"/>
      <c r="I58" s="974"/>
      <c r="J58" s="973"/>
      <c r="K58" s="974"/>
      <c r="L58" s="973" t="s">
        <v>5700</v>
      </c>
      <c r="M58" s="974"/>
      <c r="N58" s="973"/>
      <c r="O58" s="974"/>
      <c r="P58" s="973"/>
      <c r="Q58" s="974"/>
      <c r="R58" s="973"/>
      <c r="S58" s="974"/>
      <c r="T58" s="973"/>
      <c r="U58" s="974"/>
      <c r="V58" s="973"/>
      <c r="W58" s="974"/>
      <c r="X58" s="955"/>
    </row>
    <row r="59" spans="1:24" ht="12.6" hidden="1" customHeight="1" outlineLevel="2">
      <c r="A59" s="1113">
        <v>44203</v>
      </c>
      <c r="B59" s="1032" t="s">
        <v>5745</v>
      </c>
      <c r="C59" s="955" t="s">
        <v>5761</v>
      </c>
      <c r="D59" s="977"/>
      <c r="E59" s="969" t="s">
        <v>5700</v>
      </c>
      <c r="F59" s="973"/>
      <c r="G59" s="974"/>
      <c r="H59" s="973"/>
      <c r="I59" s="974"/>
      <c r="J59" s="973"/>
      <c r="K59" s="974"/>
      <c r="L59" s="973"/>
      <c r="M59" s="974"/>
      <c r="N59" s="973"/>
      <c r="O59" s="974" t="s">
        <v>5700</v>
      </c>
      <c r="P59" s="973"/>
      <c r="Q59" s="974"/>
      <c r="R59" s="973"/>
      <c r="S59" s="974"/>
      <c r="T59" s="973"/>
      <c r="U59" s="974"/>
      <c r="V59" s="973"/>
      <c r="W59" s="974"/>
      <c r="X59" s="955"/>
    </row>
    <row r="60" spans="1:24" ht="12.6" hidden="1" customHeight="1" outlineLevel="2">
      <c r="A60" s="1113">
        <v>44203</v>
      </c>
      <c r="B60" s="1032" t="s">
        <v>5698</v>
      </c>
      <c r="C60" s="955" t="s">
        <v>5762</v>
      </c>
      <c r="D60" s="977"/>
      <c r="E60" s="969"/>
      <c r="F60" s="973" t="s">
        <v>5700</v>
      </c>
      <c r="G60" s="974" t="s">
        <v>5700</v>
      </c>
      <c r="H60" s="973"/>
      <c r="I60" s="974"/>
      <c r="J60" s="973"/>
      <c r="K60" s="974"/>
      <c r="L60" s="973"/>
      <c r="M60" s="974"/>
      <c r="N60" s="973"/>
      <c r="O60" s="974"/>
      <c r="P60" s="973"/>
      <c r="Q60" s="974"/>
      <c r="R60" s="973"/>
      <c r="S60" s="974"/>
      <c r="T60" s="973"/>
      <c r="U60" s="974"/>
      <c r="V60" s="973"/>
      <c r="W60" s="974"/>
      <c r="X60" s="955"/>
    </row>
    <row r="61" spans="1:24" ht="12.6" hidden="1" customHeight="1" outlineLevel="2">
      <c r="A61" s="1113">
        <v>44203</v>
      </c>
      <c r="B61" s="1032" t="s">
        <v>5698</v>
      </c>
      <c r="C61" s="955" t="s">
        <v>5763</v>
      </c>
      <c r="D61" s="977" t="s">
        <v>5700</v>
      </c>
      <c r="E61" s="969"/>
      <c r="F61" s="973"/>
      <c r="G61" s="974"/>
      <c r="H61" s="973"/>
      <c r="I61" s="974"/>
      <c r="J61" s="973" t="s">
        <v>5700</v>
      </c>
      <c r="K61" s="974"/>
      <c r="L61" s="973"/>
      <c r="M61" s="974"/>
      <c r="N61" s="973"/>
      <c r="O61" s="974"/>
      <c r="P61" s="973"/>
      <c r="Q61" s="974"/>
      <c r="R61" s="973"/>
      <c r="S61" s="974"/>
      <c r="T61" s="973"/>
      <c r="U61" s="974"/>
      <c r="V61" s="973"/>
      <c r="W61" s="974"/>
      <c r="X61" s="955"/>
    </row>
    <row r="62" spans="1:24" ht="12.6" hidden="1" customHeight="1" outlineLevel="2">
      <c r="A62" s="1113">
        <v>44203</v>
      </c>
      <c r="B62" s="1032" t="s">
        <v>5698</v>
      </c>
      <c r="C62" s="955" t="s">
        <v>5764</v>
      </c>
      <c r="D62" s="977"/>
      <c r="E62" s="969"/>
      <c r="F62" s="973" t="s">
        <v>5700</v>
      </c>
      <c r="G62" s="974"/>
      <c r="H62" s="973"/>
      <c r="I62" s="974"/>
      <c r="J62" s="973"/>
      <c r="K62" s="974"/>
      <c r="L62" s="973"/>
      <c r="M62" s="974"/>
      <c r="N62" s="973"/>
      <c r="O62" s="974"/>
      <c r="P62" s="973"/>
      <c r="Q62" s="974"/>
      <c r="R62" s="973"/>
      <c r="S62" s="974"/>
      <c r="T62" s="973"/>
      <c r="U62" s="974"/>
      <c r="V62" s="973"/>
      <c r="W62" s="974"/>
      <c r="X62" s="955"/>
    </row>
    <row r="63" spans="1:24" ht="12.6" hidden="1" customHeight="1" outlineLevel="2">
      <c r="A63" s="1113">
        <v>44203</v>
      </c>
      <c r="B63" s="1032" t="s">
        <v>5698</v>
      </c>
      <c r="C63" s="955" t="s">
        <v>5765</v>
      </c>
      <c r="D63" s="977"/>
      <c r="E63" s="969" t="s">
        <v>5700</v>
      </c>
      <c r="F63" s="973"/>
      <c r="G63" s="974"/>
      <c r="H63" s="973" t="s">
        <v>5700</v>
      </c>
      <c r="I63" s="974"/>
      <c r="J63" s="973"/>
      <c r="K63" s="974"/>
      <c r="L63" s="973"/>
      <c r="M63" s="974"/>
      <c r="N63" s="973"/>
      <c r="O63" s="974"/>
      <c r="P63" s="973"/>
      <c r="Q63" s="974"/>
      <c r="R63" s="973"/>
      <c r="S63" s="974"/>
      <c r="T63" s="973"/>
      <c r="U63" s="974"/>
      <c r="V63" s="973"/>
      <c r="W63" s="974"/>
      <c r="X63" s="955"/>
    </row>
    <row r="64" spans="1:24" ht="12.6" hidden="1" customHeight="1" outlineLevel="2">
      <c r="A64" s="1113">
        <v>44203</v>
      </c>
      <c r="B64" s="1032" t="s">
        <v>5698</v>
      </c>
      <c r="C64" s="1108" t="s">
        <v>5766</v>
      </c>
      <c r="D64" s="977"/>
      <c r="E64" s="969"/>
      <c r="F64" s="973"/>
      <c r="G64" s="974"/>
      <c r="H64" s="973"/>
      <c r="I64" s="974"/>
      <c r="J64" s="973"/>
      <c r="K64" s="974"/>
      <c r="L64" s="973"/>
      <c r="M64" s="974"/>
      <c r="N64" s="973"/>
      <c r="O64" s="974"/>
      <c r="P64" s="973" t="s">
        <v>5700</v>
      </c>
      <c r="Q64" s="974"/>
      <c r="R64" s="973"/>
      <c r="S64" s="974"/>
      <c r="T64" s="973"/>
      <c r="U64" s="974"/>
      <c r="V64" s="973"/>
      <c r="W64" s="974"/>
      <c r="X64" s="955"/>
    </row>
    <row r="65" spans="1:24" ht="12.6" hidden="1" customHeight="1" outlineLevel="2">
      <c r="A65" s="1113">
        <v>44203</v>
      </c>
      <c r="B65" s="1032" t="s">
        <v>5698</v>
      </c>
      <c r="C65" s="955" t="s">
        <v>5767</v>
      </c>
      <c r="D65" s="977" t="s">
        <v>5700</v>
      </c>
      <c r="E65" s="969"/>
      <c r="F65" s="973"/>
      <c r="G65" s="974"/>
      <c r="H65" s="973"/>
      <c r="I65" s="974"/>
      <c r="J65" s="973"/>
      <c r="K65" s="974"/>
      <c r="L65" s="973"/>
      <c r="M65" s="974"/>
      <c r="N65" s="973"/>
      <c r="O65" s="974"/>
      <c r="P65" s="973"/>
      <c r="Q65" s="974"/>
      <c r="R65" s="973"/>
      <c r="S65" s="974"/>
      <c r="T65" s="973"/>
      <c r="U65" s="974"/>
      <c r="V65" s="973"/>
      <c r="W65" s="974"/>
      <c r="X65" s="955"/>
    </row>
    <row r="66" spans="1:24" ht="12.6" hidden="1" customHeight="1" outlineLevel="1" collapsed="1">
      <c r="A66" s="1114">
        <v>44204</v>
      </c>
      <c r="B66" s="1032" t="s">
        <v>5768</v>
      </c>
      <c r="C66" s="955" t="s">
        <v>5769</v>
      </c>
      <c r="D66" s="968"/>
      <c r="E66" s="972"/>
      <c r="F66" s="970"/>
      <c r="G66" s="967"/>
      <c r="H66" s="970"/>
      <c r="I66" s="967"/>
      <c r="J66" s="970"/>
      <c r="K66" s="967"/>
      <c r="L66" s="970"/>
      <c r="M66" s="967"/>
      <c r="N66" s="970"/>
      <c r="O66" s="967"/>
      <c r="P66" s="970"/>
      <c r="Q66" s="974" t="s">
        <v>5700</v>
      </c>
      <c r="R66" s="970"/>
      <c r="S66" s="967"/>
      <c r="T66" s="970"/>
      <c r="U66" s="967"/>
      <c r="V66" s="970"/>
      <c r="W66" s="967"/>
      <c r="X66" s="955"/>
    </row>
    <row r="67" spans="1:24" ht="12.6" hidden="1" customHeight="1" outlineLevel="2">
      <c r="A67" s="1114">
        <v>44204</v>
      </c>
      <c r="B67" s="1032" t="s">
        <v>5698</v>
      </c>
      <c r="C67" s="955" t="s">
        <v>5770</v>
      </c>
      <c r="D67" s="968"/>
      <c r="E67" s="969" t="s">
        <v>5700</v>
      </c>
      <c r="F67" s="970"/>
      <c r="G67" s="967"/>
      <c r="H67" s="970"/>
      <c r="I67" s="967"/>
      <c r="J67" s="970"/>
      <c r="K67" s="967"/>
      <c r="L67" s="970"/>
      <c r="M67" s="967"/>
      <c r="N67" s="970"/>
      <c r="O67" s="967"/>
      <c r="P67" s="970"/>
      <c r="Q67" s="967"/>
      <c r="R67" s="970"/>
      <c r="S67" s="967"/>
      <c r="T67" s="970"/>
      <c r="U67" s="967"/>
      <c r="V67" s="970"/>
      <c r="W67" s="967"/>
      <c r="X67" s="955"/>
    </row>
    <row r="68" spans="1:24" ht="25.2" hidden="1" customHeight="1" outlineLevel="2">
      <c r="A68" s="1114">
        <v>44204</v>
      </c>
      <c r="B68" s="1032" t="s">
        <v>5698</v>
      </c>
      <c r="C68" s="955" t="s">
        <v>5771</v>
      </c>
      <c r="D68" s="968"/>
      <c r="E68" s="972"/>
      <c r="F68" s="973" t="s">
        <v>5700</v>
      </c>
      <c r="G68" s="974" t="s">
        <v>5700</v>
      </c>
      <c r="H68" s="970"/>
      <c r="I68" s="967"/>
      <c r="J68" s="970"/>
      <c r="K68" s="967"/>
      <c r="L68" s="970"/>
      <c r="M68" s="967"/>
      <c r="N68" s="970"/>
      <c r="O68" s="967"/>
      <c r="P68" s="970"/>
      <c r="Q68" s="967"/>
      <c r="R68" s="970"/>
      <c r="S68" s="967"/>
      <c r="T68" s="970"/>
      <c r="U68" s="967"/>
      <c r="V68" s="970"/>
      <c r="W68" s="967"/>
      <c r="X68" s="955"/>
    </row>
    <row r="69" spans="1:24" ht="25.2" hidden="1" customHeight="1" outlineLevel="2">
      <c r="A69" s="1114">
        <v>44204</v>
      </c>
      <c r="B69" s="1032" t="s">
        <v>5698</v>
      </c>
      <c r="C69" s="955" t="s">
        <v>5772</v>
      </c>
      <c r="D69" s="968"/>
      <c r="E69" s="972"/>
      <c r="F69" s="973" t="s">
        <v>5700</v>
      </c>
      <c r="G69" s="967"/>
      <c r="H69" s="970"/>
      <c r="I69" s="967"/>
      <c r="J69" s="970"/>
      <c r="K69" s="967"/>
      <c r="L69" s="970"/>
      <c r="M69" s="967"/>
      <c r="N69" s="970"/>
      <c r="O69" s="974" t="s">
        <v>5700</v>
      </c>
      <c r="P69" s="970"/>
      <c r="Q69" s="967"/>
      <c r="R69" s="970"/>
      <c r="S69" s="967"/>
      <c r="T69" s="970"/>
      <c r="U69" s="967"/>
      <c r="V69" s="970"/>
      <c r="W69" s="967"/>
      <c r="X69" s="955"/>
    </row>
    <row r="70" spans="1:24" ht="25.2" hidden="1" customHeight="1" outlineLevel="2">
      <c r="A70" s="1114">
        <v>44204</v>
      </c>
      <c r="B70" s="1032" t="s">
        <v>5698</v>
      </c>
      <c r="C70" s="955" t="s">
        <v>5773</v>
      </c>
      <c r="D70" s="977" t="s">
        <v>5700</v>
      </c>
      <c r="E70" s="972"/>
      <c r="F70" s="973" t="s">
        <v>5700</v>
      </c>
      <c r="G70" s="967"/>
      <c r="H70" s="970"/>
      <c r="I70" s="967"/>
      <c r="J70" s="970"/>
      <c r="K70" s="967"/>
      <c r="L70" s="970"/>
      <c r="M70" s="967"/>
      <c r="N70" s="970"/>
      <c r="O70" s="967"/>
      <c r="P70" s="970"/>
      <c r="Q70" s="967"/>
      <c r="R70" s="970"/>
      <c r="S70" s="967"/>
      <c r="T70" s="970"/>
      <c r="U70" s="967"/>
      <c r="V70" s="970"/>
      <c r="W70" s="967"/>
      <c r="X70" s="955"/>
    </row>
    <row r="71" spans="1:24" ht="12.6" hidden="1" customHeight="1" outlineLevel="2">
      <c r="A71" s="1114">
        <v>44204</v>
      </c>
      <c r="B71" s="1032" t="s">
        <v>5698</v>
      </c>
      <c r="C71" s="955" t="s">
        <v>5774</v>
      </c>
      <c r="D71" s="968"/>
      <c r="E71" s="972"/>
      <c r="F71" s="970"/>
      <c r="G71" s="967"/>
      <c r="H71" s="973" t="s">
        <v>5700</v>
      </c>
      <c r="I71" s="967"/>
      <c r="J71" s="970"/>
      <c r="K71" s="967"/>
      <c r="L71" s="970"/>
      <c r="M71" s="967"/>
      <c r="N71" s="970"/>
      <c r="O71" s="967"/>
      <c r="P71" s="973" t="s">
        <v>5700</v>
      </c>
      <c r="Q71" s="967"/>
      <c r="R71" s="970"/>
      <c r="S71" s="967"/>
      <c r="T71" s="970"/>
      <c r="U71" s="967"/>
      <c r="V71" s="970"/>
      <c r="W71" s="967"/>
      <c r="X71" s="955"/>
    </row>
    <row r="72" spans="1:24" ht="25.2" hidden="1" customHeight="1" outlineLevel="2">
      <c r="A72" s="1114">
        <v>44204</v>
      </c>
      <c r="B72" s="1032" t="s">
        <v>5698</v>
      </c>
      <c r="C72" s="955" t="s">
        <v>5775</v>
      </c>
      <c r="D72" s="968"/>
      <c r="E72" s="972"/>
      <c r="F72" s="973" t="s">
        <v>5700</v>
      </c>
      <c r="G72" s="967"/>
      <c r="H72" s="970"/>
      <c r="I72" s="967"/>
      <c r="J72" s="970"/>
      <c r="K72" s="967"/>
      <c r="L72" s="970"/>
      <c r="M72" s="967"/>
      <c r="N72" s="970"/>
      <c r="O72" s="967"/>
      <c r="P72" s="970"/>
      <c r="Q72" s="967"/>
      <c r="R72" s="970"/>
      <c r="S72" s="967"/>
      <c r="T72" s="970"/>
      <c r="U72" s="967"/>
      <c r="V72" s="970"/>
      <c r="W72" s="967"/>
      <c r="X72" s="955"/>
    </row>
    <row r="73" spans="1:24" ht="12.6" hidden="1" customHeight="1" outlineLevel="2">
      <c r="A73" s="991">
        <v>44204</v>
      </c>
      <c r="B73" s="1032" t="s">
        <v>5698</v>
      </c>
      <c r="C73" s="955" t="s">
        <v>5776</v>
      </c>
      <c r="D73" s="968"/>
      <c r="E73" s="969" t="s">
        <v>5700</v>
      </c>
      <c r="F73" s="973"/>
      <c r="G73" s="967"/>
      <c r="H73" s="970"/>
      <c r="I73" s="967"/>
      <c r="J73" s="970"/>
      <c r="K73" s="967"/>
      <c r="L73" s="970"/>
      <c r="M73" s="967"/>
      <c r="N73" s="970"/>
      <c r="O73" s="967"/>
      <c r="P73" s="970"/>
      <c r="Q73" s="967"/>
      <c r="R73" s="970"/>
      <c r="S73" s="967"/>
      <c r="T73" s="970"/>
      <c r="U73" s="967"/>
      <c r="V73" s="970"/>
      <c r="W73" s="967"/>
      <c r="X73" s="955"/>
    </row>
    <row r="74" spans="1:24" ht="12.6" hidden="1" customHeight="1" outlineLevel="2">
      <c r="A74" s="1114">
        <v>44204</v>
      </c>
      <c r="B74" s="1032" t="s">
        <v>5745</v>
      </c>
      <c r="C74" s="955" t="s">
        <v>5777</v>
      </c>
      <c r="D74" s="968"/>
      <c r="E74" s="972"/>
      <c r="F74" s="970"/>
      <c r="G74" s="967"/>
      <c r="H74" s="973" t="s">
        <v>5700</v>
      </c>
      <c r="I74" s="967"/>
      <c r="J74" s="970"/>
      <c r="K74" s="967"/>
      <c r="L74" s="970"/>
      <c r="M74" s="967"/>
      <c r="N74" s="970"/>
      <c r="O74" s="967"/>
      <c r="P74" s="970"/>
      <c r="Q74" s="967"/>
      <c r="R74" s="970"/>
      <c r="S74" s="967"/>
      <c r="T74" s="970"/>
      <c r="U74" s="967"/>
      <c r="V74" s="970"/>
      <c r="W74" s="967"/>
      <c r="X74" s="955"/>
    </row>
    <row r="75" spans="1:24" ht="25.2" hidden="1" customHeight="1" outlineLevel="2">
      <c r="A75" s="1114">
        <v>44204</v>
      </c>
      <c r="B75" s="1032" t="s">
        <v>5698</v>
      </c>
      <c r="C75" s="955" t="s">
        <v>5778</v>
      </c>
      <c r="D75" s="968"/>
      <c r="E75" s="969" t="s">
        <v>5700</v>
      </c>
      <c r="F75" s="970"/>
      <c r="G75" s="967"/>
      <c r="H75" s="970"/>
      <c r="I75" s="967"/>
      <c r="J75" s="970"/>
      <c r="K75" s="967"/>
      <c r="L75" s="970"/>
      <c r="M75" s="967"/>
      <c r="N75" s="970"/>
      <c r="O75" s="967"/>
      <c r="P75" s="970"/>
      <c r="Q75" s="967"/>
      <c r="R75" s="970"/>
      <c r="S75" s="967"/>
      <c r="T75" s="970"/>
      <c r="U75" s="967"/>
      <c r="V75" s="970"/>
      <c r="W75" s="967"/>
      <c r="X75" s="1115" t="s">
        <v>5779</v>
      </c>
    </row>
    <row r="76" spans="1:24" ht="12.6" hidden="1" customHeight="1" outlineLevel="2">
      <c r="A76" s="1114">
        <v>44204</v>
      </c>
      <c r="B76" s="1032" t="s">
        <v>5698</v>
      </c>
      <c r="C76" s="955" t="s">
        <v>5780</v>
      </c>
      <c r="D76" s="968"/>
      <c r="E76" s="969" t="s">
        <v>5700</v>
      </c>
      <c r="F76" s="970"/>
      <c r="G76" s="967"/>
      <c r="H76" s="970"/>
      <c r="I76" s="967"/>
      <c r="J76" s="970"/>
      <c r="K76" s="967"/>
      <c r="L76" s="970"/>
      <c r="M76" s="967"/>
      <c r="N76" s="970"/>
      <c r="O76" s="967"/>
      <c r="P76" s="970"/>
      <c r="Q76" s="967"/>
      <c r="R76" s="970"/>
      <c r="S76" s="967"/>
      <c r="T76" s="970"/>
      <c r="U76" s="967"/>
      <c r="V76" s="970"/>
      <c r="W76" s="967"/>
      <c r="X76" s="955"/>
    </row>
    <row r="77" spans="1:24" ht="12.6" hidden="1" customHeight="1" outlineLevel="2">
      <c r="A77" s="991">
        <v>44204</v>
      </c>
      <c r="B77" s="1032" t="s">
        <v>5698</v>
      </c>
      <c r="C77" s="955" t="s">
        <v>5781</v>
      </c>
      <c r="D77" s="968"/>
      <c r="E77" s="972"/>
      <c r="F77" s="970"/>
      <c r="G77" s="967"/>
      <c r="H77" s="970"/>
      <c r="I77" s="967"/>
      <c r="J77" s="970"/>
      <c r="K77" s="967"/>
      <c r="L77" s="970"/>
      <c r="M77" s="967"/>
      <c r="N77" s="970"/>
      <c r="O77" s="967"/>
      <c r="P77" s="970"/>
      <c r="Q77" s="974" t="s">
        <v>5700</v>
      </c>
      <c r="R77" s="970"/>
      <c r="S77" s="967"/>
      <c r="T77" s="970"/>
      <c r="U77" s="967"/>
      <c r="V77" s="970"/>
      <c r="W77" s="967"/>
      <c r="X77" s="955"/>
    </row>
    <row r="78" spans="1:24" ht="37.799999999999997" hidden="1" customHeight="1" outlineLevel="2">
      <c r="A78" s="1114">
        <v>44204</v>
      </c>
      <c r="B78" s="1032" t="s">
        <v>5698</v>
      </c>
      <c r="C78" s="955" t="s">
        <v>5782</v>
      </c>
      <c r="D78" s="977" t="s">
        <v>5700</v>
      </c>
      <c r="E78" s="972"/>
      <c r="F78" s="970"/>
      <c r="G78" s="967"/>
      <c r="H78" s="970"/>
      <c r="I78" s="967"/>
      <c r="J78" s="970"/>
      <c r="K78" s="967"/>
      <c r="L78" s="970"/>
      <c r="M78" s="967"/>
      <c r="N78" s="970"/>
      <c r="O78" s="967"/>
      <c r="P78" s="973" t="s">
        <v>5700</v>
      </c>
      <c r="Q78" s="967"/>
      <c r="R78" s="970"/>
      <c r="S78" s="967"/>
      <c r="T78" s="970"/>
      <c r="U78" s="967"/>
      <c r="V78" s="970"/>
      <c r="W78" s="967"/>
      <c r="X78" s="955"/>
    </row>
    <row r="79" spans="1:24" ht="12.6" hidden="1" customHeight="1" outlineLevel="2">
      <c r="A79" s="1114">
        <v>44204</v>
      </c>
      <c r="B79" s="1032" t="s">
        <v>5698</v>
      </c>
      <c r="C79" s="955" t="s">
        <v>5783</v>
      </c>
      <c r="D79" s="968"/>
      <c r="E79" s="972"/>
      <c r="F79" s="970"/>
      <c r="G79" s="974" t="s">
        <v>5700</v>
      </c>
      <c r="H79" s="970"/>
      <c r="I79" s="967"/>
      <c r="J79" s="970"/>
      <c r="K79" s="967"/>
      <c r="L79" s="970"/>
      <c r="M79" s="967"/>
      <c r="N79" s="970"/>
      <c r="O79" s="967"/>
      <c r="P79" s="970"/>
      <c r="Q79" s="967"/>
      <c r="R79" s="970"/>
      <c r="S79" s="967"/>
      <c r="T79" s="970"/>
      <c r="U79" s="967"/>
      <c r="V79" s="970"/>
      <c r="W79" s="967"/>
      <c r="X79" s="955"/>
    </row>
    <row r="80" spans="1:24" ht="12.6" hidden="1" customHeight="1" outlineLevel="2">
      <c r="A80" s="1114">
        <v>44204</v>
      </c>
      <c r="B80" s="1032" t="s">
        <v>5698</v>
      </c>
      <c r="C80" s="955" t="s">
        <v>5784</v>
      </c>
      <c r="D80" s="968"/>
      <c r="E80" s="969" t="s">
        <v>5700</v>
      </c>
      <c r="F80" s="970"/>
      <c r="G80" s="967"/>
      <c r="H80" s="970"/>
      <c r="I80" s="967"/>
      <c r="J80" s="970"/>
      <c r="K80" s="967"/>
      <c r="L80" s="970"/>
      <c r="M80" s="967"/>
      <c r="N80" s="973" t="s">
        <v>5700</v>
      </c>
      <c r="O80" s="967"/>
      <c r="P80" s="970"/>
      <c r="Q80" s="967"/>
      <c r="R80" s="970"/>
      <c r="S80" s="967"/>
      <c r="T80" s="970"/>
      <c r="U80" s="967"/>
      <c r="V80" s="970"/>
      <c r="W80" s="967"/>
      <c r="X80" s="955"/>
    </row>
    <row r="81" spans="1:24" ht="37.799999999999997" hidden="1" customHeight="1" outlineLevel="2">
      <c r="A81" s="1114">
        <v>44204</v>
      </c>
      <c r="B81" s="1032" t="s">
        <v>5698</v>
      </c>
      <c r="C81" s="955" t="s">
        <v>5785</v>
      </c>
      <c r="D81" s="968"/>
      <c r="E81" s="969" t="s">
        <v>5700</v>
      </c>
      <c r="F81" s="970"/>
      <c r="G81" s="967"/>
      <c r="H81" s="970"/>
      <c r="I81" s="974" t="s">
        <v>5700</v>
      </c>
      <c r="J81" s="970"/>
      <c r="K81" s="967"/>
      <c r="L81" s="970"/>
      <c r="M81" s="967"/>
      <c r="N81" s="970"/>
      <c r="O81" s="967"/>
      <c r="P81" s="970"/>
      <c r="Q81" s="967"/>
      <c r="R81" s="970"/>
      <c r="S81" s="967"/>
      <c r="T81" s="970"/>
      <c r="U81" s="967"/>
      <c r="V81" s="970"/>
      <c r="W81" s="967"/>
      <c r="X81" s="955"/>
    </row>
    <row r="82" spans="1:24" ht="12.6" hidden="1" customHeight="1" outlineLevel="2">
      <c r="A82" s="1114">
        <v>44204</v>
      </c>
      <c r="B82" s="1032" t="s">
        <v>5698</v>
      </c>
      <c r="C82" s="955" t="s">
        <v>5786</v>
      </c>
      <c r="D82" s="968"/>
      <c r="E82" s="972"/>
      <c r="F82" s="973"/>
      <c r="G82" s="967"/>
      <c r="H82" s="970"/>
      <c r="I82" s="967"/>
      <c r="J82" s="970"/>
      <c r="K82" s="974" t="s">
        <v>5700</v>
      </c>
      <c r="L82" s="970"/>
      <c r="M82" s="967"/>
      <c r="N82" s="970"/>
      <c r="O82" s="967"/>
      <c r="P82" s="970"/>
      <c r="Q82" s="967"/>
      <c r="R82" s="970"/>
      <c r="S82" s="967"/>
      <c r="T82" s="970"/>
      <c r="U82" s="967"/>
      <c r="V82" s="970"/>
      <c r="W82" s="967"/>
      <c r="X82" s="955"/>
    </row>
    <row r="83" spans="1:24" ht="25.2" hidden="1" customHeight="1" outlineLevel="2">
      <c r="A83" s="1114">
        <v>44204</v>
      </c>
      <c r="B83" s="1032" t="s">
        <v>5698</v>
      </c>
      <c r="C83" s="955" t="s">
        <v>5787</v>
      </c>
      <c r="D83" s="977" t="s">
        <v>5700</v>
      </c>
      <c r="E83" s="972"/>
      <c r="F83" s="970"/>
      <c r="G83" s="967"/>
      <c r="H83" s="970"/>
      <c r="I83" s="967"/>
      <c r="J83" s="970"/>
      <c r="K83" s="967"/>
      <c r="L83" s="970"/>
      <c r="M83" s="967"/>
      <c r="N83" s="970"/>
      <c r="O83" s="967"/>
      <c r="P83" s="970"/>
      <c r="Q83" s="974" t="s">
        <v>5700</v>
      </c>
      <c r="R83" s="970"/>
      <c r="S83" s="967"/>
      <c r="T83" s="970"/>
      <c r="U83" s="967"/>
      <c r="V83" s="970"/>
      <c r="W83" s="967"/>
      <c r="X83" s="955"/>
    </row>
    <row r="84" spans="1:24" ht="25.2" hidden="1" customHeight="1" outlineLevel="1" collapsed="1">
      <c r="A84" s="1116">
        <v>44207</v>
      </c>
      <c r="B84" s="1032" t="s">
        <v>5698</v>
      </c>
      <c r="C84" s="955" t="s">
        <v>5788</v>
      </c>
      <c r="D84" s="977" t="s">
        <v>5700</v>
      </c>
      <c r="E84" s="972"/>
      <c r="F84" s="970"/>
      <c r="G84" s="967"/>
      <c r="H84" s="970"/>
      <c r="I84" s="967"/>
      <c r="J84" s="970"/>
      <c r="K84" s="967"/>
      <c r="L84" s="970"/>
      <c r="M84" s="967"/>
      <c r="N84" s="970"/>
      <c r="O84" s="967"/>
      <c r="P84" s="970"/>
      <c r="Q84" s="967"/>
      <c r="R84" s="970"/>
      <c r="S84" s="967"/>
      <c r="T84" s="970"/>
      <c r="U84" s="967"/>
      <c r="V84" s="970"/>
      <c r="W84" s="967"/>
      <c r="X84" s="955"/>
    </row>
    <row r="85" spans="1:24" ht="25.2" hidden="1" customHeight="1" outlineLevel="2">
      <c r="A85" s="1116">
        <v>44207</v>
      </c>
      <c r="B85" s="1032" t="s">
        <v>5706</v>
      </c>
      <c r="C85" s="955" t="s">
        <v>5789</v>
      </c>
      <c r="D85" s="977" t="s">
        <v>5700</v>
      </c>
      <c r="E85" s="972"/>
      <c r="F85" s="970"/>
      <c r="G85" s="967"/>
      <c r="H85" s="970"/>
      <c r="I85" s="967"/>
      <c r="J85" s="970"/>
      <c r="K85" s="967"/>
      <c r="L85" s="970"/>
      <c r="M85" s="967"/>
      <c r="N85" s="970"/>
      <c r="O85" s="974" t="s">
        <v>5700</v>
      </c>
      <c r="P85" s="970"/>
      <c r="Q85" s="967"/>
      <c r="R85" s="970"/>
      <c r="S85" s="967"/>
      <c r="T85" s="970"/>
      <c r="U85" s="967"/>
      <c r="V85" s="970"/>
      <c r="W85" s="967"/>
      <c r="X85" s="955"/>
    </row>
    <row r="86" spans="1:24" ht="12.6" hidden="1" customHeight="1" outlineLevel="2">
      <c r="A86" s="1116">
        <v>44207</v>
      </c>
      <c r="B86" s="1032" t="s">
        <v>5698</v>
      </c>
      <c r="C86" s="955" t="s">
        <v>5790</v>
      </c>
      <c r="D86" s="968"/>
      <c r="E86" s="969" t="s">
        <v>5700</v>
      </c>
      <c r="F86" s="970"/>
      <c r="G86" s="967"/>
      <c r="H86" s="970"/>
      <c r="I86" s="967"/>
      <c r="J86" s="970"/>
      <c r="K86" s="967"/>
      <c r="L86" s="970"/>
      <c r="M86" s="967"/>
      <c r="N86" s="970"/>
      <c r="O86" s="967"/>
      <c r="P86" s="970"/>
      <c r="Q86" s="967"/>
      <c r="R86" s="970"/>
      <c r="S86" s="967"/>
      <c r="T86" s="970"/>
      <c r="U86" s="967"/>
      <c r="V86" s="970"/>
      <c r="W86" s="967"/>
      <c r="X86" s="955"/>
    </row>
    <row r="87" spans="1:24" ht="12.6" hidden="1" customHeight="1" outlineLevel="2">
      <c r="A87" s="1116">
        <v>44207</v>
      </c>
      <c r="B87" s="1032" t="s">
        <v>5698</v>
      </c>
      <c r="C87" s="955" t="s">
        <v>5791</v>
      </c>
      <c r="D87" s="977" t="s">
        <v>5700</v>
      </c>
      <c r="E87" s="972"/>
      <c r="F87" s="970"/>
      <c r="G87" s="967"/>
      <c r="H87" s="973" t="s">
        <v>5700</v>
      </c>
      <c r="I87" s="967"/>
      <c r="J87" s="970"/>
      <c r="K87" s="967"/>
      <c r="L87" s="970"/>
      <c r="M87" s="967"/>
      <c r="N87" s="970"/>
      <c r="O87" s="967"/>
      <c r="P87" s="970"/>
      <c r="Q87" s="967"/>
      <c r="R87" s="970"/>
      <c r="S87" s="967"/>
      <c r="T87" s="970"/>
      <c r="U87" s="967"/>
      <c r="V87" s="970"/>
      <c r="W87" s="967"/>
      <c r="X87" s="1021" t="s">
        <v>5717</v>
      </c>
    </row>
    <row r="88" spans="1:24" ht="25.2" hidden="1" customHeight="1" outlineLevel="2">
      <c r="A88" s="1116">
        <v>44207</v>
      </c>
      <c r="B88" s="1032" t="s">
        <v>5698</v>
      </c>
      <c r="C88" s="955" t="s">
        <v>5792</v>
      </c>
      <c r="D88" s="968"/>
      <c r="E88" s="969" t="s">
        <v>5700</v>
      </c>
      <c r="F88" s="970"/>
      <c r="G88" s="974" t="s">
        <v>5700</v>
      </c>
      <c r="H88" s="970"/>
      <c r="I88" s="967"/>
      <c r="J88" s="970"/>
      <c r="K88" s="967"/>
      <c r="L88" s="970"/>
      <c r="M88" s="967"/>
      <c r="N88" s="970"/>
      <c r="O88" s="967"/>
      <c r="P88" s="970"/>
      <c r="Q88" s="967"/>
      <c r="R88" s="970"/>
      <c r="S88" s="967"/>
      <c r="T88" s="970"/>
      <c r="U88" s="967"/>
      <c r="V88" s="970"/>
      <c r="W88" s="967"/>
      <c r="X88" s="955"/>
    </row>
    <row r="89" spans="1:24" ht="12.6" hidden="1" customHeight="1" outlineLevel="2">
      <c r="A89" s="1116">
        <v>44207</v>
      </c>
      <c r="B89" s="1032" t="s">
        <v>5698</v>
      </c>
      <c r="C89" s="955" t="s">
        <v>5793</v>
      </c>
      <c r="D89" s="968"/>
      <c r="E89" s="969" t="s">
        <v>5700</v>
      </c>
      <c r="F89" s="970"/>
      <c r="G89" s="967"/>
      <c r="H89" s="970"/>
      <c r="I89" s="967"/>
      <c r="J89" s="970"/>
      <c r="K89" s="967"/>
      <c r="L89" s="970"/>
      <c r="M89" s="967"/>
      <c r="N89" s="970"/>
      <c r="O89" s="967"/>
      <c r="P89" s="970"/>
      <c r="Q89" s="967"/>
      <c r="R89" s="970"/>
      <c r="S89" s="967"/>
      <c r="T89" s="970"/>
      <c r="U89" s="967"/>
      <c r="V89" s="970"/>
      <c r="W89" s="967"/>
      <c r="X89" s="955"/>
    </row>
    <row r="90" spans="1:24" ht="12.6" hidden="1" customHeight="1" outlineLevel="2">
      <c r="A90" s="1116">
        <v>44207</v>
      </c>
      <c r="B90" s="1032" t="s">
        <v>5698</v>
      </c>
      <c r="C90" s="955" t="s">
        <v>5794</v>
      </c>
      <c r="D90" s="968"/>
      <c r="E90" s="972"/>
      <c r="F90" s="970"/>
      <c r="G90" s="967"/>
      <c r="H90" s="970"/>
      <c r="I90" s="967"/>
      <c r="J90" s="970"/>
      <c r="K90" s="967"/>
      <c r="L90" s="970"/>
      <c r="M90" s="967"/>
      <c r="N90" s="970"/>
      <c r="O90" s="967"/>
      <c r="P90" s="970"/>
      <c r="Q90" s="974"/>
      <c r="R90" s="973" t="s">
        <v>5700</v>
      </c>
      <c r="S90" s="967"/>
      <c r="T90" s="970"/>
      <c r="U90" s="967"/>
      <c r="V90" s="970"/>
      <c r="W90" s="967"/>
      <c r="X90" s="955"/>
    </row>
    <row r="91" spans="1:24" ht="25.2" hidden="1" customHeight="1" outlineLevel="2">
      <c r="A91" s="1116">
        <v>44207</v>
      </c>
      <c r="B91" s="1032" t="s">
        <v>5698</v>
      </c>
      <c r="C91" s="955" t="s">
        <v>5795</v>
      </c>
      <c r="D91" s="968"/>
      <c r="E91" s="969" t="s">
        <v>5700</v>
      </c>
      <c r="F91" s="970"/>
      <c r="G91" s="967"/>
      <c r="H91" s="970"/>
      <c r="I91" s="967"/>
      <c r="J91" s="970"/>
      <c r="K91" s="967"/>
      <c r="L91" s="970"/>
      <c r="M91" s="967"/>
      <c r="N91" s="970"/>
      <c r="O91" s="967"/>
      <c r="P91" s="970"/>
      <c r="Q91" s="967"/>
      <c r="R91" s="970"/>
      <c r="S91" s="967"/>
      <c r="T91" s="970"/>
      <c r="U91" s="967"/>
      <c r="V91" s="970"/>
      <c r="W91" s="967"/>
      <c r="X91" s="955"/>
    </row>
    <row r="92" spans="1:24" ht="12.6" hidden="1" customHeight="1" outlineLevel="2">
      <c r="A92" s="1116">
        <v>44207</v>
      </c>
      <c r="B92" s="1032" t="s">
        <v>5796</v>
      </c>
      <c r="C92" s="955" t="s">
        <v>5797</v>
      </c>
      <c r="D92" s="968"/>
      <c r="E92" s="972"/>
      <c r="F92" s="970"/>
      <c r="G92" s="967"/>
      <c r="H92" s="970"/>
      <c r="I92" s="974" t="s">
        <v>5700</v>
      </c>
      <c r="J92" s="970"/>
      <c r="K92" s="967"/>
      <c r="L92" s="970"/>
      <c r="M92" s="967"/>
      <c r="N92" s="970"/>
      <c r="O92" s="967"/>
      <c r="P92" s="970"/>
      <c r="Q92" s="967"/>
      <c r="R92" s="970"/>
      <c r="S92" s="1117"/>
      <c r="T92" s="970"/>
      <c r="U92" s="967"/>
      <c r="V92" s="970"/>
      <c r="W92" s="967"/>
      <c r="X92" s="955"/>
    </row>
    <row r="93" spans="1:24" ht="12.6" hidden="1" customHeight="1" outlineLevel="1" collapsed="1">
      <c r="A93" s="1118">
        <v>44208</v>
      </c>
      <c r="B93" s="1032" t="s">
        <v>5698</v>
      </c>
      <c r="C93" s="955" t="s">
        <v>5798</v>
      </c>
      <c r="D93" s="968"/>
      <c r="E93" s="972"/>
      <c r="F93" s="970"/>
      <c r="G93" s="967"/>
      <c r="H93" s="970"/>
      <c r="I93" s="967"/>
      <c r="J93" s="973" t="s">
        <v>5700</v>
      </c>
      <c r="K93" s="967"/>
      <c r="L93" s="970"/>
      <c r="M93" s="967"/>
      <c r="N93" s="973" t="s">
        <v>5700</v>
      </c>
      <c r="O93" s="967"/>
      <c r="P93" s="970"/>
      <c r="Q93" s="967"/>
      <c r="R93" s="970"/>
      <c r="S93" s="967"/>
      <c r="T93" s="970"/>
      <c r="U93" s="967"/>
      <c r="V93" s="970"/>
      <c r="W93" s="967"/>
      <c r="X93" s="955"/>
    </row>
    <row r="94" spans="1:24" ht="12.6" hidden="1" customHeight="1" outlineLevel="2">
      <c r="A94" s="1118">
        <v>44208</v>
      </c>
      <c r="B94" s="1032" t="s">
        <v>5698</v>
      </c>
      <c r="C94" s="955" t="s">
        <v>5799</v>
      </c>
      <c r="D94" s="968"/>
      <c r="E94" s="972"/>
      <c r="F94" s="970"/>
      <c r="G94" s="967"/>
      <c r="H94" s="970"/>
      <c r="I94" s="967"/>
      <c r="J94" s="970"/>
      <c r="K94" s="967"/>
      <c r="L94" s="970"/>
      <c r="M94" s="967"/>
      <c r="N94" s="970"/>
      <c r="O94" s="967"/>
      <c r="P94" s="970"/>
      <c r="Q94" s="974" t="s">
        <v>5700</v>
      </c>
      <c r="R94" s="973"/>
      <c r="S94" s="967"/>
      <c r="T94" s="970"/>
      <c r="U94" s="967"/>
      <c r="V94" s="970"/>
      <c r="W94" s="967"/>
      <c r="X94" s="955"/>
    </row>
    <row r="95" spans="1:24" ht="12.6" hidden="1" customHeight="1" outlineLevel="2">
      <c r="A95" s="1118">
        <v>44208</v>
      </c>
      <c r="B95" s="1032" t="s">
        <v>5698</v>
      </c>
      <c r="C95" s="955" t="s">
        <v>5800</v>
      </c>
      <c r="D95" s="968"/>
      <c r="E95" s="972"/>
      <c r="F95" s="970"/>
      <c r="G95" s="967"/>
      <c r="H95" s="970"/>
      <c r="I95" s="967"/>
      <c r="J95" s="970"/>
      <c r="K95" s="967"/>
      <c r="L95" s="970"/>
      <c r="M95" s="967"/>
      <c r="N95" s="970"/>
      <c r="O95" s="967"/>
      <c r="P95" s="970"/>
      <c r="Q95" s="974"/>
      <c r="R95" s="973"/>
      <c r="S95" s="974" t="s">
        <v>5700</v>
      </c>
      <c r="T95" s="970"/>
      <c r="U95" s="967"/>
      <c r="V95" s="970"/>
      <c r="W95" s="967"/>
      <c r="X95" s="955"/>
    </row>
    <row r="96" spans="1:24" ht="12.6" hidden="1" customHeight="1" outlineLevel="2">
      <c r="A96" s="1118">
        <v>44208</v>
      </c>
      <c r="B96" s="1032" t="s">
        <v>5698</v>
      </c>
      <c r="C96" s="955" t="s">
        <v>5801</v>
      </c>
      <c r="D96" s="968"/>
      <c r="E96" s="969" t="s">
        <v>5700</v>
      </c>
      <c r="F96" s="970"/>
      <c r="G96" s="967"/>
      <c r="H96" s="970"/>
      <c r="I96" s="967"/>
      <c r="J96" s="970"/>
      <c r="K96" s="967"/>
      <c r="L96" s="970"/>
      <c r="M96" s="967"/>
      <c r="N96" s="970"/>
      <c r="O96" s="967"/>
      <c r="P96" s="970"/>
      <c r="Q96" s="967"/>
      <c r="R96" s="970"/>
      <c r="S96" s="967"/>
      <c r="T96" s="970"/>
      <c r="U96" s="967"/>
      <c r="V96" s="970"/>
      <c r="W96" s="967"/>
      <c r="X96" s="955"/>
    </row>
    <row r="97" spans="1:24" ht="25.2" hidden="1" customHeight="1" outlineLevel="2">
      <c r="A97" s="1118">
        <v>44208</v>
      </c>
      <c r="B97" s="1032" t="s">
        <v>5698</v>
      </c>
      <c r="C97" s="955" t="s">
        <v>5802</v>
      </c>
      <c r="D97" s="968"/>
      <c r="E97" s="972"/>
      <c r="F97" s="970"/>
      <c r="G97" s="967"/>
      <c r="H97" s="970"/>
      <c r="I97" s="967"/>
      <c r="J97" s="970"/>
      <c r="K97" s="967"/>
      <c r="L97" s="970"/>
      <c r="M97" s="967"/>
      <c r="N97" s="970"/>
      <c r="O97" s="967"/>
      <c r="P97" s="970"/>
      <c r="Q97" s="967"/>
      <c r="R97" s="970"/>
      <c r="S97" s="974" t="s">
        <v>5700</v>
      </c>
      <c r="T97" s="970"/>
      <c r="U97" s="967"/>
      <c r="V97" s="970"/>
      <c r="W97" s="967"/>
      <c r="X97" s="955"/>
    </row>
    <row r="98" spans="1:24" ht="12.6" hidden="1" customHeight="1" outlineLevel="2">
      <c r="A98" s="1118">
        <v>44208</v>
      </c>
      <c r="B98" s="1032" t="s">
        <v>5698</v>
      </c>
      <c r="C98" s="955" t="s">
        <v>5803</v>
      </c>
      <c r="D98" s="968"/>
      <c r="E98" s="972"/>
      <c r="F98" s="970"/>
      <c r="G98" s="967"/>
      <c r="H98" s="970"/>
      <c r="I98" s="967"/>
      <c r="J98" s="970"/>
      <c r="K98" s="967"/>
      <c r="L98" s="970"/>
      <c r="M98" s="967"/>
      <c r="N98" s="970"/>
      <c r="O98" s="967"/>
      <c r="P98" s="970"/>
      <c r="Q98" s="967"/>
      <c r="R98" s="970"/>
      <c r="S98" s="974" t="s">
        <v>5700</v>
      </c>
      <c r="T98" s="970"/>
      <c r="U98" s="967"/>
      <c r="V98" s="970"/>
      <c r="W98" s="967"/>
      <c r="X98" s="955"/>
    </row>
    <row r="99" spans="1:24" ht="12.6" hidden="1" customHeight="1" outlineLevel="2">
      <c r="A99" s="1118">
        <v>44208</v>
      </c>
      <c r="B99" s="1032" t="s">
        <v>5698</v>
      </c>
      <c r="C99" s="955" t="s">
        <v>5804</v>
      </c>
      <c r="D99" s="977" t="s">
        <v>5700</v>
      </c>
      <c r="E99" s="972"/>
      <c r="F99" s="970"/>
      <c r="G99" s="967"/>
      <c r="H99" s="970"/>
      <c r="I99" s="967"/>
      <c r="J99" s="970"/>
      <c r="K99" s="967"/>
      <c r="L99" s="970"/>
      <c r="M99" s="967"/>
      <c r="N99" s="970"/>
      <c r="O99" s="967"/>
      <c r="P99" s="970"/>
      <c r="Q99" s="967"/>
      <c r="R99" s="970"/>
      <c r="S99" s="967"/>
      <c r="T99" s="970"/>
      <c r="U99" s="967"/>
      <c r="V99" s="970"/>
      <c r="W99" s="967"/>
      <c r="X99" s="955"/>
    </row>
    <row r="100" spans="1:24" ht="12.6" hidden="1" customHeight="1" outlineLevel="2">
      <c r="A100" s="1118">
        <v>44208</v>
      </c>
      <c r="B100" s="1032" t="s">
        <v>5698</v>
      </c>
      <c r="C100" s="955" t="s">
        <v>5805</v>
      </c>
      <c r="D100" s="968"/>
      <c r="E100" s="972"/>
      <c r="F100" s="970"/>
      <c r="G100" s="967"/>
      <c r="H100" s="970"/>
      <c r="I100" s="967"/>
      <c r="J100" s="970"/>
      <c r="K100" s="967"/>
      <c r="L100" s="970"/>
      <c r="M100" s="974" t="s">
        <v>5700</v>
      </c>
      <c r="N100" s="973" t="s">
        <v>5700</v>
      </c>
      <c r="O100" s="967"/>
      <c r="P100" s="970"/>
      <c r="Q100" s="967"/>
      <c r="R100" s="970"/>
      <c r="S100" s="967"/>
      <c r="T100" s="970"/>
      <c r="U100" s="967"/>
      <c r="V100" s="970"/>
      <c r="W100" s="967"/>
      <c r="X100" s="955"/>
    </row>
    <row r="101" spans="1:24" ht="12.6" hidden="1" customHeight="1" outlineLevel="2">
      <c r="A101" s="1118">
        <v>44208</v>
      </c>
      <c r="B101" s="1032" t="s">
        <v>5698</v>
      </c>
      <c r="C101" s="955" t="s">
        <v>5806</v>
      </c>
      <c r="D101" s="968"/>
      <c r="E101" s="972"/>
      <c r="F101" s="970"/>
      <c r="G101" s="967"/>
      <c r="H101" s="973" t="s">
        <v>5700</v>
      </c>
      <c r="I101" s="967"/>
      <c r="J101" s="970"/>
      <c r="K101" s="967"/>
      <c r="L101" s="970"/>
      <c r="M101" s="967"/>
      <c r="N101" s="970"/>
      <c r="O101" s="967"/>
      <c r="P101" s="970"/>
      <c r="Q101" s="967"/>
      <c r="R101" s="970"/>
      <c r="S101" s="967"/>
      <c r="T101" s="970"/>
      <c r="U101" s="967"/>
      <c r="V101" s="970"/>
      <c r="W101" s="967"/>
      <c r="X101" s="955"/>
    </row>
    <row r="102" spans="1:24" ht="12.6" hidden="1" customHeight="1" outlineLevel="2">
      <c r="A102" s="1118">
        <v>44208</v>
      </c>
      <c r="B102" s="1032" t="s">
        <v>5807</v>
      </c>
      <c r="C102" s="955" t="s">
        <v>5808</v>
      </c>
      <c r="D102" s="968"/>
      <c r="E102" s="972"/>
      <c r="F102" s="970"/>
      <c r="G102" s="967"/>
      <c r="H102" s="970"/>
      <c r="I102" s="967"/>
      <c r="J102" s="970"/>
      <c r="K102" s="967"/>
      <c r="L102" s="970"/>
      <c r="M102" s="967"/>
      <c r="N102" s="970"/>
      <c r="O102" s="967"/>
      <c r="P102" s="970"/>
      <c r="Q102" s="967"/>
      <c r="R102" s="970"/>
      <c r="S102" s="967"/>
      <c r="T102" s="973" t="s">
        <v>5700</v>
      </c>
      <c r="U102" s="967"/>
      <c r="V102" s="970"/>
      <c r="W102" s="967"/>
      <c r="X102" s="955"/>
    </row>
    <row r="103" spans="1:24" ht="12.6" hidden="1" customHeight="1" outlineLevel="2">
      <c r="A103" s="1118">
        <v>44208</v>
      </c>
      <c r="B103" s="1032" t="s">
        <v>5698</v>
      </c>
      <c r="C103" s="955" t="s">
        <v>5809</v>
      </c>
      <c r="D103" s="968"/>
      <c r="E103" s="972"/>
      <c r="F103" s="970"/>
      <c r="G103" s="967"/>
      <c r="H103" s="970"/>
      <c r="I103" s="967"/>
      <c r="J103" s="970"/>
      <c r="K103" s="967"/>
      <c r="L103" s="970"/>
      <c r="M103" s="967"/>
      <c r="N103" s="970"/>
      <c r="O103" s="967"/>
      <c r="P103" s="970"/>
      <c r="Q103" s="967"/>
      <c r="R103" s="970"/>
      <c r="S103" s="974" t="s">
        <v>5700</v>
      </c>
      <c r="T103" s="970"/>
      <c r="U103" s="967"/>
      <c r="V103" s="970"/>
      <c r="W103" s="967"/>
      <c r="X103" s="955" t="s">
        <v>5810</v>
      </c>
    </row>
    <row r="104" spans="1:24" ht="12.6" hidden="1" customHeight="1" outlineLevel="2">
      <c r="A104" s="1118">
        <v>44208</v>
      </c>
      <c r="B104" s="1032" t="s">
        <v>5698</v>
      </c>
      <c r="C104" s="955" t="s">
        <v>5811</v>
      </c>
      <c r="D104" s="968"/>
      <c r="E104" s="972"/>
      <c r="F104" s="970"/>
      <c r="G104" s="967"/>
      <c r="H104" s="970"/>
      <c r="I104" s="967"/>
      <c r="J104" s="970"/>
      <c r="K104" s="967"/>
      <c r="L104" s="970"/>
      <c r="M104" s="967"/>
      <c r="N104" s="970"/>
      <c r="O104" s="967"/>
      <c r="P104" s="970"/>
      <c r="Q104" s="967"/>
      <c r="R104" s="970"/>
      <c r="S104" s="974" t="s">
        <v>5700</v>
      </c>
      <c r="T104" s="970"/>
      <c r="U104" s="967"/>
      <c r="V104" s="970"/>
      <c r="W104" s="967"/>
      <c r="X104" s="955" t="s">
        <v>5810</v>
      </c>
    </row>
    <row r="105" spans="1:24" ht="12.6" hidden="1" customHeight="1" outlineLevel="2">
      <c r="A105" s="1118">
        <v>44208</v>
      </c>
      <c r="B105" s="1032" t="s">
        <v>5745</v>
      </c>
      <c r="C105" s="955" t="s">
        <v>5812</v>
      </c>
      <c r="D105" s="968"/>
      <c r="E105" s="972"/>
      <c r="F105" s="970"/>
      <c r="G105" s="967"/>
      <c r="H105" s="970"/>
      <c r="I105" s="967"/>
      <c r="J105" s="973" t="s">
        <v>5700</v>
      </c>
      <c r="K105" s="967"/>
      <c r="L105" s="970"/>
      <c r="M105" s="967"/>
      <c r="N105" s="970"/>
      <c r="O105" s="967"/>
      <c r="P105" s="970"/>
      <c r="Q105" s="967"/>
      <c r="R105" s="970"/>
      <c r="S105" s="967"/>
      <c r="T105" s="970"/>
      <c r="U105" s="967"/>
      <c r="V105" s="970"/>
      <c r="W105" s="967"/>
      <c r="X105" s="955"/>
    </row>
    <row r="106" spans="1:24" ht="12.6" hidden="1" customHeight="1" outlineLevel="2">
      <c r="A106" s="1118">
        <v>44208</v>
      </c>
      <c r="B106" s="1032" t="s">
        <v>5745</v>
      </c>
      <c r="C106" s="955" t="s">
        <v>5813</v>
      </c>
      <c r="D106" s="968"/>
      <c r="E106" s="972"/>
      <c r="F106" s="970"/>
      <c r="G106" s="967"/>
      <c r="H106" s="970"/>
      <c r="I106" s="967"/>
      <c r="J106" s="970"/>
      <c r="K106" s="967"/>
      <c r="L106" s="970"/>
      <c r="M106" s="967"/>
      <c r="N106" s="970"/>
      <c r="O106" s="967"/>
      <c r="P106" s="973" t="s">
        <v>5700</v>
      </c>
      <c r="Q106" s="967"/>
      <c r="R106" s="970"/>
      <c r="S106" s="967"/>
      <c r="T106" s="970"/>
      <c r="U106" s="967"/>
      <c r="V106" s="970"/>
      <c r="W106" s="967"/>
      <c r="X106" s="955"/>
    </row>
    <row r="107" spans="1:24" ht="12.6" hidden="1" customHeight="1" outlineLevel="2">
      <c r="A107" s="1118">
        <v>44208</v>
      </c>
      <c r="B107" s="1032" t="s">
        <v>5698</v>
      </c>
      <c r="C107" s="955" t="s">
        <v>5814</v>
      </c>
      <c r="D107" s="968"/>
      <c r="E107" s="972"/>
      <c r="F107" s="970"/>
      <c r="G107" s="967"/>
      <c r="H107" s="970"/>
      <c r="I107" s="967"/>
      <c r="J107" s="970"/>
      <c r="K107" s="967"/>
      <c r="L107" s="970"/>
      <c r="M107" s="967"/>
      <c r="N107" s="973" t="s">
        <v>5700</v>
      </c>
      <c r="O107" s="967"/>
      <c r="P107" s="973"/>
      <c r="Q107" s="967"/>
      <c r="R107" s="970"/>
      <c r="S107" s="967"/>
      <c r="T107" s="970"/>
      <c r="U107" s="967"/>
      <c r="V107" s="970"/>
      <c r="W107" s="967"/>
      <c r="X107" s="955"/>
    </row>
    <row r="108" spans="1:24" ht="12.6" hidden="1" customHeight="1" outlineLevel="2">
      <c r="A108" s="1118">
        <v>44208</v>
      </c>
      <c r="B108" s="1032" t="s">
        <v>5815</v>
      </c>
      <c r="C108" s="955" t="s">
        <v>5816</v>
      </c>
      <c r="D108" s="968"/>
      <c r="E108" s="972"/>
      <c r="F108" s="970"/>
      <c r="G108" s="974" t="s">
        <v>5700</v>
      </c>
      <c r="H108" s="973" t="s">
        <v>5700</v>
      </c>
      <c r="I108" s="967"/>
      <c r="J108" s="970"/>
      <c r="K108" s="967"/>
      <c r="L108" s="970"/>
      <c r="M108" s="967"/>
      <c r="N108" s="970"/>
      <c r="O108" s="967"/>
      <c r="P108" s="970"/>
      <c r="Q108" s="967"/>
      <c r="R108" s="970"/>
      <c r="S108" s="967"/>
      <c r="T108" s="970"/>
      <c r="U108" s="967"/>
      <c r="V108" s="970"/>
      <c r="W108" s="967"/>
      <c r="X108" s="955"/>
    </row>
    <row r="109" spans="1:24" ht="12.6" hidden="1" customHeight="1" outlineLevel="2">
      <c r="A109" s="1118">
        <v>44208</v>
      </c>
      <c r="B109" s="1032" t="s">
        <v>5698</v>
      </c>
      <c r="C109" s="955" t="s">
        <v>5817</v>
      </c>
      <c r="D109" s="977" t="s">
        <v>5700</v>
      </c>
      <c r="E109" s="972"/>
      <c r="F109" s="970"/>
      <c r="G109" s="967"/>
      <c r="H109" s="970"/>
      <c r="I109" s="967"/>
      <c r="J109" s="970"/>
      <c r="K109" s="967"/>
      <c r="L109" s="970"/>
      <c r="M109" s="967"/>
      <c r="N109" s="970"/>
      <c r="O109" s="967"/>
      <c r="P109" s="970"/>
      <c r="Q109" s="967"/>
      <c r="R109" s="970"/>
      <c r="S109" s="967"/>
      <c r="T109" s="970"/>
      <c r="U109" s="967"/>
      <c r="V109" s="970"/>
      <c r="W109" s="967"/>
      <c r="X109" s="955"/>
    </row>
    <row r="110" spans="1:24" ht="12.6" hidden="1" customHeight="1" outlineLevel="1" collapsed="1">
      <c r="A110" s="1119">
        <v>44209</v>
      </c>
      <c r="B110" s="1032" t="s">
        <v>5698</v>
      </c>
      <c r="C110" s="955" t="s">
        <v>5818</v>
      </c>
      <c r="D110" s="968"/>
      <c r="E110" s="972"/>
      <c r="F110" s="973" t="s">
        <v>5700</v>
      </c>
      <c r="G110" s="967"/>
      <c r="H110" s="970"/>
      <c r="I110" s="967"/>
      <c r="J110" s="970"/>
      <c r="K110" s="967"/>
      <c r="L110" s="970"/>
      <c r="M110" s="967"/>
      <c r="N110" s="970"/>
      <c r="O110" s="967"/>
      <c r="P110" s="970"/>
      <c r="Q110" s="967"/>
      <c r="R110" s="973" t="s">
        <v>5700</v>
      </c>
      <c r="S110" s="967"/>
      <c r="T110" s="970"/>
      <c r="U110" s="967"/>
      <c r="V110" s="970"/>
      <c r="W110" s="967"/>
      <c r="X110" s="955"/>
    </row>
    <row r="111" spans="1:24" ht="12.6" hidden="1" customHeight="1" outlineLevel="2">
      <c r="A111" s="1119">
        <v>44209</v>
      </c>
      <c r="B111" s="1032" t="s">
        <v>5698</v>
      </c>
      <c r="C111" s="955" t="s">
        <v>5819</v>
      </c>
      <c r="D111" s="968"/>
      <c r="E111" s="972"/>
      <c r="F111" s="970"/>
      <c r="G111" s="967"/>
      <c r="H111" s="970"/>
      <c r="I111" s="967"/>
      <c r="J111" s="970"/>
      <c r="K111" s="967"/>
      <c r="L111" s="970"/>
      <c r="M111" s="967"/>
      <c r="N111" s="970"/>
      <c r="O111" s="967"/>
      <c r="P111" s="970"/>
      <c r="Q111" s="967"/>
      <c r="R111" s="970"/>
      <c r="S111" s="974" t="s">
        <v>5700</v>
      </c>
      <c r="T111" s="970"/>
      <c r="U111" s="967"/>
      <c r="V111" s="970"/>
      <c r="W111" s="967"/>
      <c r="X111" s="955"/>
    </row>
    <row r="112" spans="1:24" ht="12.6" hidden="1" customHeight="1" outlineLevel="2">
      <c r="A112" s="1119">
        <v>44209</v>
      </c>
      <c r="B112" s="1032" t="s">
        <v>5698</v>
      </c>
      <c r="C112" s="955" t="s">
        <v>5820</v>
      </c>
      <c r="D112" s="968"/>
      <c r="E112" s="969" t="s">
        <v>5700</v>
      </c>
      <c r="F112" s="970"/>
      <c r="G112" s="967"/>
      <c r="H112" s="970"/>
      <c r="I112" s="967"/>
      <c r="J112" s="970"/>
      <c r="K112" s="967"/>
      <c r="L112" s="970"/>
      <c r="M112" s="967"/>
      <c r="N112" s="970"/>
      <c r="O112" s="967"/>
      <c r="P112" s="970"/>
      <c r="Q112" s="967"/>
      <c r="R112" s="970"/>
      <c r="S112" s="967"/>
      <c r="T112" s="970"/>
      <c r="U112" s="967"/>
      <c r="V112" s="970"/>
      <c r="W112" s="967"/>
      <c r="X112" s="955"/>
    </row>
    <row r="113" spans="1:22" ht="12.6" hidden="1" customHeight="1" outlineLevel="2">
      <c r="A113" s="1119">
        <v>44209</v>
      </c>
      <c r="B113" s="1032" t="s">
        <v>5698</v>
      </c>
      <c r="C113" s="955" t="s">
        <v>5821</v>
      </c>
      <c r="D113" s="968"/>
      <c r="E113" s="972"/>
      <c r="F113" s="970"/>
      <c r="G113" s="967"/>
      <c r="H113" s="970"/>
      <c r="I113" s="967"/>
      <c r="J113" s="973" t="s">
        <v>5700</v>
      </c>
      <c r="K113" s="967"/>
      <c r="L113" s="970"/>
      <c r="M113" s="967"/>
      <c r="N113" s="970"/>
      <c r="O113" s="967"/>
      <c r="P113" s="970"/>
      <c r="Q113" s="967"/>
      <c r="R113" s="970"/>
      <c r="S113" s="967"/>
      <c r="T113" s="970"/>
      <c r="U113" s="967"/>
      <c r="V113" s="970"/>
    </row>
    <row r="114" spans="1:22" ht="12.6" hidden="1" customHeight="1" outlineLevel="2">
      <c r="A114" s="1119">
        <v>44209</v>
      </c>
      <c r="B114" s="1032" t="s">
        <v>5698</v>
      </c>
      <c r="C114" s="955" t="s">
        <v>5822</v>
      </c>
      <c r="D114" s="968"/>
      <c r="E114" s="972"/>
      <c r="F114" s="970"/>
      <c r="G114" s="967"/>
      <c r="H114" s="970"/>
      <c r="I114" s="967"/>
      <c r="J114" s="970"/>
      <c r="K114" s="967"/>
      <c r="L114" s="970"/>
      <c r="M114" s="974" t="s">
        <v>5700</v>
      </c>
      <c r="N114" s="970"/>
      <c r="O114" s="967"/>
      <c r="P114" s="970"/>
      <c r="Q114" s="967"/>
      <c r="R114" s="970"/>
      <c r="S114" s="967"/>
      <c r="T114" s="970"/>
      <c r="U114" s="967"/>
      <c r="V114" s="970"/>
    </row>
    <row r="115" spans="1:22" ht="12.6" hidden="1" customHeight="1" outlineLevel="2">
      <c r="A115" s="1119">
        <v>44209</v>
      </c>
      <c r="B115" s="1032" t="s">
        <v>5745</v>
      </c>
      <c r="C115" s="955" t="s">
        <v>5823</v>
      </c>
      <c r="D115" s="968"/>
      <c r="E115" s="972"/>
      <c r="F115" s="970"/>
      <c r="G115" s="967"/>
      <c r="H115" s="973" t="s">
        <v>5700</v>
      </c>
      <c r="I115" s="967"/>
      <c r="J115" s="970"/>
      <c r="K115" s="967"/>
      <c r="L115" s="970"/>
      <c r="M115" s="967"/>
      <c r="N115" s="970"/>
      <c r="O115" s="967"/>
      <c r="P115" s="970"/>
      <c r="Q115" s="967"/>
      <c r="R115" s="970"/>
      <c r="S115" s="967"/>
      <c r="T115" s="970"/>
      <c r="U115" s="967"/>
      <c r="V115" s="970"/>
    </row>
    <row r="116" spans="1:22" ht="12.6" hidden="1" customHeight="1" outlineLevel="2">
      <c r="A116" s="1119">
        <v>44209</v>
      </c>
      <c r="B116" s="1032" t="s">
        <v>5698</v>
      </c>
      <c r="C116" s="29" t="s">
        <v>5824</v>
      </c>
      <c r="D116" s="977" t="s">
        <v>5700</v>
      </c>
      <c r="E116" s="972"/>
      <c r="F116" s="970"/>
      <c r="G116" s="967"/>
      <c r="H116" s="970"/>
      <c r="I116" s="967"/>
      <c r="J116" s="970"/>
      <c r="K116" s="967"/>
      <c r="L116" s="970"/>
      <c r="M116" s="967"/>
      <c r="N116" s="970"/>
      <c r="O116" s="967"/>
      <c r="P116" s="970"/>
      <c r="Q116" s="967"/>
      <c r="R116" s="970"/>
      <c r="S116" s="967"/>
      <c r="T116" s="970"/>
      <c r="U116" s="967"/>
      <c r="V116" s="970"/>
    </row>
    <row r="117" spans="1:22" ht="12.6" hidden="1" customHeight="1" outlineLevel="2">
      <c r="A117" s="1119">
        <v>44209</v>
      </c>
      <c r="B117" s="1032" t="s">
        <v>5698</v>
      </c>
      <c r="C117" s="955" t="s">
        <v>5825</v>
      </c>
      <c r="D117" s="977" t="s">
        <v>5700</v>
      </c>
      <c r="E117" s="972"/>
      <c r="F117" s="970"/>
      <c r="G117" s="967"/>
      <c r="H117" s="970"/>
      <c r="I117" s="967"/>
      <c r="J117" s="970"/>
      <c r="K117" s="967"/>
      <c r="L117" s="970"/>
      <c r="M117" s="967"/>
      <c r="N117" s="970"/>
      <c r="O117" s="967"/>
      <c r="P117" s="970"/>
      <c r="Q117" s="967"/>
      <c r="R117" s="970"/>
      <c r="S117" s="967"/>
      <c r="T117" s="970"/>
      <c r="U117" s="967"/>
      <c r="V117" s="970"/>
    </row>
    <row r="118" spans="1:22" ht="12.6" hidden="1" customHeight="1" outlineLevel="2">
      <c r="A118" s="1119">
        <v>44209</v>
      </c>
      <c r="B118" s="1032" t="s">
        <v>5698</v>
      </c>
      <c r="C118" s="955" t="s">
        <v>5826</v>
      </c>
      <c r="D118" s="968"/>
      <c r="E118" s="972"/>
      <c r="F118" s="970"/>
      <c r="G118" s="967"/>
      <c r="H118" s="970"/>
      <c r="I118" s="967"/>
      <c r="J118" s="970"/>
      <c r="K118" s="967"/>
      <c r="L118" s="970"/>
      <c r="M118" s="967"/>
      <c r="N118" s="970"/>
      <c r="O118" s="967"/>
      <c r="P118" s="970"/>
      <c r="Q118" s="967"/>
      <c r="R118" s="970"/>
      <c r="S118" s="967"/>
      <c r="T118" s="970"/>
      <c r="U118" s="967"/>
      <c r="V118" s="973" t="s">
        <v>5700</v>
      </c>
    </row>
    <row r="119" spans="1:22" ht="12.6" hidden="1" customHeight="1" outlineLevel="2">
      <c r="A119" s="1119">
        <v>44209</v>
      </c>
      <c r="B119" s="1032" t="s">
        <v>5745</v>
      </c>
      <c r="C119" s="955" t="s">
        <v>5827</v>
      </c>
      <c r="D119" s="968"/>
      <c r="E119" s="972"/>
      <c r="F119" s="970"/>
      <c r="G119" s="967"/>
      <c r="H119" s="970"/>
      <c r="I119" s="967"/>
      <c r="J119" s="970"/>
      <c r="K119" s="967"/>
      <c r="L119" s="970"/>
      <c r="M119" s="967"/>
      <c r="N119" s="970"/>
      <c r="O119" s="974" t="s">
        <v>5700</v>
      </c>
      <c r="P119" s="970"/>
      <c r="Q119" s="967"/>
      <c r="R119" s="970"/>
      <c r="S119" s="967"/>
      <c r="T119" s="970"/>
      <c r="U119" s="967"/>
      <c r="V119" s="970"/>
    </row>
    <row r="120" spans="1:22" ht="12.6" hidden="1" customHeight="1" outlineLevel="2">
      <c r="A120" s="1119">
        <v>44209</v>
      </c>
      <c r="B120" s="1032" t="s">
        <v>5745</v>
      </c>
      <c r="C120" s="955" t="s">
        <v>5828</v>
      </c>
      <c r="D120" s="968"/>
      <c r="E120" s="972"/>
      <c r="F120" s="970"/>
      <c r="G120" s="967"/>
      <c r="H120" s="970"/>
      <c r="I120" s="967"/>
      <c r="J120" s="970"/>
      <c r="K120" s="967"/>
      <c r="L120" s="970"/>
      <c r="M120" s="967"/>
      <c r="N120" s="970"/>
      <c r="O120" s="967"/>
      <c r="P120" s="973" t="s">
        <v>5700</v>
      </c>
      <c r="Q120" s="967"/>
      <c r="R120" s="970"/>
      <c r="S120" s="967"/>
      <c r="T120" s="970"/>
      <c r="U120" s="967"/>
      <c r="V120" s="970"/>
    </row>
    <row r="121" spans="1:22" ht="12.6" hidden="1" customHeight="1" outlineLevel="2">
      <c r="A121" s="1119">
        <v>44209</v>
      </c>
      <c r="B121" s="1032" t="s">
        <v>5698</v>
      </c>
      <c r="C121" s="993" t="s">
        <v>5829</v>
      </c>
      <c r="D121" s="968"/>
      <c r="E121" s="972"/>
      <c r="F121" s="970"/>
      <c r="G121" s="967"/>
      <c r="H121" s="973" t="s">
        <v>5700</v>
      </c>
      <c r="I121" s="967"/>
      <c r="J121" s="973" t="s">
        <v>5700</v>
      </c>
      <c r="K121" s="967"/>
      <c r="L121" s="970"/>
      <c r="M121" s="967"/>
      <c r="N121" s="970"/>
      <c r="O121" s="967"/>
      <c r="P121" s="970"/>
      <c r="Q121" s="967"/>
      <c r="R121" s="970"/>
      <c r="S121" s="967"/>
      <c r="T121" s="970"/>
      <c r="U121" s="967"/>
      <c r="V121" s="970"/>
    </row>
    <row r="122" spans="1:22" ht="12.6" hidden="1" customHeight="1" outlineLevel="2">
      <c r="A122" s="1119">
        <v>44209</v>
      </c>
      <c r="B122" s="1032" t="s">
        <v>5698</v>
      </c>
      <c r="C122" s="955" t="s">
        <v>5830</v>
      </c>
      <c r="D122" s="968"/>
      <c r="E122" s="972"/>
      <c r="F122" s="970"/>
      <c r="G122" s="967"/>
      <c r="H122" s="970"/>
      <c r="I122" s="967"/>
      <c r="J122" s="970"/>
      <c r="K122" s="967"/>
      <c r="L122" s="970"/>
      <c r="M122" s="967"/>
      <c r="N122" s="970"/>
      <c r="O122" s="967"/>
      <c r="P122" s="970"/>
      <c r="Q122" s="967"/>
      <c r="R122" s="970"/>
      <c r="S122" s="967"/>
      <c r="T122" s="970"/>
      <c r="U122" s="974" t="s">
        <v>5700</v>
      </c>
      <c r="V122" s="970"/>
    </row>
    <row r="123" spans="1:22" ht="12.6" hidden="1" customHeight="1" outlineLevel="2">
      <c r="A123" s="1119">
        <v>44209</v>
      </c>
      <c r="B123" s="1032" t="s">
        <v>5698</v>
      </c>
      <c r="C123" s="955" t="s">
        <v>5831</v>
      </c>
      <c r="D123" s="968"/>
      <c r="E123" s="972"/>
      <c r="F123" s="970"/>
      <c r="G123" s="967"/>
      <c r="H123" s="970"/>
      <c r="I123" s="974" t="s">
        <v>5700</v>
      </c>
      <c r="J123" s="970"/>
      <c r="K123" s="974"/>
      <c r="L123" s="973"/>
      <c r="M123" s="967"/>
      <c r="N123" s="970"/>
      <c r="O123" s="967"/>
      <c r="P123" s="970"/>
      <c r="Q123" s="967"/>
      <c r="R123" s="970"/>
      <c r="S123" s="967"/>
      <c r="T123" s="970"/>
      <c r="U123" s="967"/>
      <c r="V123" s="970"/>
    </row>
    <row r="124" spans="1:22" ht="12.6" hidden="1" customHeight="1" outlineLevel="2">
      <c r="A124" s="1119">
        <v>44209</v>
      </c>
      <c r="B124" s="1032" t="s">
        <v>5698</v>
      </c>
      <c r="C124" s="955" t="s">
        <v>5832</v>
      </c>
      <c r="D124" s="968"/>
      <c r="E124" s="972"/>
      <c r="F124" s="970"/>
      <c r="G124" s="974"/>
      <c r="H124" s="973" t="s">
        <v>5700</v>
      </c>
      <c r="I124" s="967"/>
      <c r="J124" s="970"/>
      <c r="K124" s="967"/>
      <c r="L124" s="970"/>
      <c r="M124" s="967"/>
      <c r="N124" s="970"/>
      <c r="O124" s="967"/>
      <c r="P124" s="970"/>
      <c r="Q124" s="967"/>
      <c r="R124" s="970"/>
      <c r="S124" s="967"/>
      <c r="T124" s="970"/>
      <c r="U124" s="967"/>
      <c r="V124" s="970"/>
    </row>
    <row r="125" spans="1:22" ht="25.2" hidden="1" customHeight="1" outlineLevel="2">
      <c r="A125" s="1119">
        <v>44209</v>
      </c>
      <c r="B125" s="1032" t="s">
        <v>5698</v>
      </c>
      <c r="C125" s="955" t="s">
        <v>5833</v>
      </c>
      <c r="D125" s="968"/>
      <c r="E125" s="972"/>
      <c r="F125" s="970"/>
      <c r="G125" s="974"/>
      <c r="H125" s="970"/>
      <c r="I125" s="974" t="s">
        <v>5700</v>
      </c>
      <c r="J125" s="970"/>
      <c r="K125" s="967"/>
      <c r="L125" s="970"/>
      <c r="M125" s="967"/>
      <c r="N125" s="970"/>
      <c r="O125" s="967"/>
      <c r="P125" s="970"/>
      <c r="Q125" s="967"/>
      <c r="R125" s="970"/>
      <c r="S125" s="967"/>
      <c r="T125" s="970"/>
      <c r="U125" s="967"/>
      <c r="V125" s="970"/>
    </row>
    <row r="126" spans="1:22" ht="12.6" hidden="1" customHeight="1" outlineLevel="2">
      <c r="A126" s="1119">
        <v>44209</v>
      </c>
      <c r="B126" s="1032" t="s">
        <v>5698</v>
      </c>
      <c r="C126" s="955" t="s">
        <v>5834</v>
      </c>
      <c r="D126" s="968"/>
      <c r="E126" s="972"/>
      <c r="F126" s="970"/>
      <c r="G126" s="967"/>
      <c r="H126" s="973" t="s">
        <v>5700</v>
      </c>
      <c r="I126" s="967"/>
      <c r="J126" s="970"/>
      <c r="K126" s="967"/>
      <c r="L126" s="973" t="s">
        <v>5700</v>
      </c>
      <c r="M126" s="967"/>
      <c r="N126" s="970"/>
      <c r="O126" s="967"/>
      <c r="P126" s="970"/>
      <c r="Q126" s="967"/>
      <c r="R126" s="970"/>
      <c r="S126" s="967"/>
      <c r="T126" s="970"/>
      <c r="U126" s="967"/>
      <c r="V126" s="970"/>
    </row>
    <row r="127" spans="1:22" ht="12.6" hidden="1" customHeight="1" outlineLevel="1" collapsed="1">
      <c r="A127" s="1120">
        <v>44210</v>
      </c>
      <c r="B127" s="1032" t="s">
        <v>5698</v>
      </c>
      <c r="C127" s="955" t="s">
        <v>5835</v>
      </c>
      <c r="D127" s="968"/>
      <c r="E127" s="969" t="s">
        <v>5700</v>
      </c>
      <c r="F127" s="970"/>
      <c r="G127" s="967"/>
      <c r="H127" s="970"/>
      <c r="I127" s="967"/>
      <c r="J127" s="970"/>
      <c r="K127" s="967"/>
      <c r="L127" s="970"/>
      <c r="M127" s="967"/>
      <c r="N127" s="970"/>
      <c r="O127" s="967"/>
      <c r="P127" s="970"/>
      <c r="Q127" s="967"/>
      <c r="R127" s="970"/>
      <c r="S127" s="967"/>
      <c r="T127" s="970"/>
      <c r="U127" s="967"/>
      <c r="V127" s="970"/>
    </row>
    <row r="128" spans="1:22" ht="12.6" hidden="1" customHeight="1" outlineLevel="2">
      <c r="A128" s="1120">
        <v>44210</v>
      </c>
      <c r="B128" s="1032" t="s">
        <v>5706</v>
      </c>
      <c r="C128" s="955" t="s">
        <v>5836</v>
      </c>
      <c r="D128" s="968"/>
      <c r="E128" s="969" t="s">
        <v>5700</v>
      </c>
      <c r="F128" s="970"/>
      <c r="G128" s="967"/>
      <c r="H128" s="970"/>
      <c r="I128" s="967"/>
      <c r="J128" s="970"/>
      <c r="K128" s="967"/>
      <c r="L128" s="970"/>
      <c r="M128" s="967"/>
      <c r="N128" s="970"/>
      <c r="O128" s="967"/>
      <c r="P128" s="970"/>
      <c r="Q128" s="967"/>
      <c r="R128" s="970"/>
      <c r="S128" s="967"/>
      <c r="T128" s="970"/>
      <c r="U128" s="967"/>
      <c r="V128" s="970"/>
    </row>
    <row r="129" spans="1:24" ht="12.6" hidden="1" customHeight="1" outlineLevel="2">
      <c r="A129" s="1120">
        <v>44210</v>
      </c>
      <c r="B129" s="1032" t="s">
        <v>5698</v>
      </c>
      <c r="C129" s="955" t="s">
        <v>5837</v>
      </c>
      <c r="D129" s="968"/>
      <c r="E129" s="972"/>
      <c r="F129" s="970"/>
      <c r="G129" s="967"/>
      <c r="H129" s="970"/>
      <c r="I129" s="974" t="s">
        <v>5700</v>
      </c>
      <c r="J129" s="970"/>
      <c r="K129" s="967"/>
      <c r="L129" s="970"/>
      <c r="M129" s="967"/>
      <c r="N129" s="970"/>
      <c r="O129" s="967"/>
      <c r="P129" s="970"/>
      <c r="Q129" s="967"/>
      <c r="R129" s="970"/>
      <c r="S129" s="967"/>
      <c r="T129" s="970"/>
      <c r="U129" s="967"/>
      <c r="V129" s="970"/>
      <c r="W129" s="967"/>
      <c r="X129" s="955"/>
    </row>
    <row r="130" spans="1:24" ht="12.6" hidden="1" customHeight="1" outlineLevel="2">
      <c r="A130" s="1120">
        <v>44210</v>
      </c>
      <c r="B130" s="1032" t="s">
        <v>5698</v>
      </c>
      <c r="C130" s="955" t="s">
        <v>5838</v>
      </c>
      <c r="D130" s="968"/>
      <c r="E130" s="972"/>
      <c r="F130" s="970"/>
      <c r="G130" s="974" t="s">
        <v>5700</v>
      </c>
      <c r="H130" s="970"/>
      <c r="I130" s="967"/>
      <c r="J130" s="970"/>
      <c r="K130" s="967"/>
      <c r="L130" s="970"/>
      <c r="M130" s="967"/>
      <c r="N130" s="970"/>
      <c r="O130" s="967"/>
      <c r="P130" s="970"/>
      <c r="Q130" s="967"/>
      <c r="R130" s="970"/>
      <c r="S130" s="974"/>
      <c r="T130" s="970"/>
      <c r="U130" s="967"/>
      <c r="V130" s="970"/>
      <c r="W130" s="967"/>
      <c r="X130" s="955"/>
    </row>
    <row r="131" spans="1:24" ht="12.6" hidden="1" customHeight="1" outlineLevel="2">
      <c r="A131" s="1120">
        <v>44210</v>
      </c>
      <c r="B131" s="1032" t="s">
        <v>5698</v>
      </c>
      <c r="C131" s="955" t="s">
        <v>5839</v>
      </c>
      <c r="D131" s="968"/>
      <c r="E131" s="972"/>
      <c r="F131" s="970"/>
      <c r="G131" s="967"/>
      <c r="H131" s="970"/>
      <c r="I131" s="967"/>
      <c r="J131" s="970"/>
      <c r="K131" s="967"/>
      <c r="L131" s="970"/>
      <c r="M131" s="967"/>
      <c r="N131" s="970"/>
      <c r="O131" s="967"/>
      <c r="P131" s="970"/>
      <c r="Q131" s="967"/>
      <c r="R131" s="970"/>
      <c r="S131" s="974" t="s">
        <v>5700</v>
      </c>
      <c r="T131" s="970"/>
      <c r="U131" s="967"/>
      <c r="V131" s="970"/>
      <c r="W131" s="967"/>
      <c r="X131" s="955" t="s">
        <v>5810</v>
      </c>
    </row>
    <row r="132" spans="1:24" ht="12.6" hidden="1" customHeight="1" outlineLevel="2">
      <c r="A132" s="1120">
        <v>44210</v>
      </c>
      <c r="B132" s="1032" t="s">
        <v>5698</v>
      </c>
      <c r="C132" s="955" t="s">
        <v>5840</v>
      </c>
      <c r="D132" s="968"/>
      <c r="E132" s="972"/>
      <c r="F132" s="973"/>
      <c r="G132" s="967"/>
      <c r="H132" s="970"/>
      <c r="I132" s="967"/>
      <c r="J132" s="970"/>
      <c r="K132" s="967"/>
      <c r="L132" s="970"/>
      <c r="M132" s="967"/>
      <c r="N132" s="973" t="s">
        <v>5700</v>
      </c>
      <c r="O132" s="967"/>
      <c r="P132" s="970"/>
      <c r="Q132" s="967"/>
      <c r="R132" s="970"/>
      <c r="S132" s="967"/>
      <c r="T132" s="970"/>
      <c r="U132" s="967"/>
      <c r="V132" s="970"/>
      <c r="W132" s="967"/>
      <c r="X132" s="955"/>
    </row>
    <row r="133" spans="1:24" ht="12.6" hidden="1" customHeight="1" outlineLevel="2">
      <c r="A133" s="1120">
        <v>44210</v>
      </c>
      <c r="B133" s="1032" t="s">
        <v>5698</v>
      </c>
      <c r="C133" s="955" t="s">
        <v>5841</v>
      </c>
      <c r="D133" s="968"/>
      <c r="E133" s="972"/>
      <c r="F133" s="970"/>
      <c r="G133" s="967"/>
      <c r="H133" s="970"/>
      <c r="I133" s="967"/>
      <c r="J133" s="970"/>
      <c r="K133" s="967"/>
      <c r="L133" s="970"/>
      <c r="M133" s="967"/>
      <c r="N133" s="973" t="s">
        <v>5700</v>
      </c>
      <c r="O133" s="967"/>
      <c r="P133" s="970"/>
      <c r="Q133" s="967"/>
      <c r="R133" s="970"/>
      <c r="S133" s="967"/>
      <c r="T133" s="970"/>
      <c r="U133" s="967"/>
      <c r="V133" s="970"/>
      <c r="W133" s="967"/>
      <c r="X133" s="955"/>
    </row>
    <row r="134" spans="1:24" ht="12.6" hidden="1" customHeight="1" outlineLevel="2">
      <c r="A134" s="1120">
        <v>44210</v>
      </c>
      <c r="B134" s="1032" t="s">
        <v>5706</v>
      </c>
      <c r="C134" s="955" t="s">
        <v>5842</v>
      </c>
      <c r="D134" s="968"/>
      <c r="E134" s="972"/>
      <c r="F134" s="970"/>
      <c r="G134" s="967"/>
      <c r="H134" s="970"/>
      <c r="I134" s="967"/>
      <c r="J134" s="970"/>
      <c r="K134" s="967"/>
      <c r="L134" s="970"/>
      <c r="M134" s="967"/>
      <c r="N134" s="970"/>
      <c r="O134" s="967"/>
      <c r="P134" s="970"/>
      <c r="Q134" s="967"/>
      <c r="R134" s="970"/>
      <c r="S134" s="974" t="s">
        <v>5700</v>
      </c>
      <c r="T134" s="970"/>
      <c r="U134" s="967"/>
      <c r="V134" s="970"/>
      <c r="W134" s="967"/>
      <c r="X134" s="955"/>
    </row>
    <row r="135" spans="1:24" ht="12.6" hidden="1" customHeight="1" outlineLevel="2">
      <c r="A135" s="1120">
        <v>44210</v>
      </c>
      <c r="B135" s="1032" t="s">
        <v>5698</v>
      </c>
      <c r="C135" s="955" t="s">
        <v>5843</v>
      </c>
      <c r="D135" s="968"/>
      <c r="E135" s="969" t="s">
        <v>5700</v>
      </c>
      <c r="F135" s="970"/>
      <c r="G135" s="967"/>
      <c r="H135" s="970"/>
      <c r="I135" s="967"/>
      <c r="J135" s="970"/>
      <c r="K135" s="967"/>
      <c r="L135" s="970"/>
      <c r="M135" s="967"/>
      <c r="N135" s="970"/>
      <c r="O135" s="967"/>
      <c r="P135" s="970"/>
      <c r="Q135" s="967"/>
      <c r="R135" s="970"/>
      <c r="S135" s="967"/>
      <c r="T135" s="970"/>
      <c r="U135" s="967"/>
      <c r="V135" s="970"/>
      <c r="W135" s="967"/>
      <c r="X135" s="955"/>
    </row>
    <row r="136" spans="1:24" ht="12.6" hidden="1" customHeight="1" outlineLevel="2">
      <c r="A136" s="1120">
        <v>44210</v>
      </c>
      <c r="B136" s="1032" t="s">
        <v>5706</v>
      </c>
      <c r="C136" s="955" t="s">
        <v>5844</v>
      </c>
      <c r="D136" s="968"/>
      <c r="E136" s="972"/>
      <c r="F136" s="970"/>
      <c r="G136" s="967"/>
      <c r="H136" s="970"/>
      <c r="I136" s="967"/>
      <c r="J136" s="970"/>
      <c r="K136" s="967"/>
      <c r="L136" s="970"/>
      <c r="M136" s="967"/>
      <c r="N136" s="970"/>
      <c r="O136" s="967"/>
      <c r="P136" s="970"/>
      <c r="Q136" s="967"/>
      <c r="R136" s="970"/>
      <c r="S136" s="974" t="s">
        <v>5700</v>
      </c>
      <c r="T136" s="970"/>
      <c r="U136" s="967"/>
      <c r="V136" s="970"/>
      <c r="W136" s="967"/>
      <c r="X136" s="955"/>
    </row>
    <row r="137" spans="1:24" ht="12.6" hidden="1" customHeight="1" outlineLevel="2">
      <c r="A137" s="1120">
        <v>44210</v>
      </c>
      <c r="B137" s="1032" t="s">
        <v>5698</v>
      </c>
      <c r="C137" s="955" t="s">
        <v>5845</v>
      </c>
      <c r="D137" s="968"/>
      <c r="E137" s="969" t="s">
        <v>5700</v>
      </c>
      <c r="F137" s="970"/>
      <c r="G137" s="967"/>
      <c r="H137" s="970"/>
      <c r="I137" s="967"/>
      <c r="J137" s="970"/>
      <c r="K137" s="967"/>
      <c r="L137" s="970"/>
      <c r="M137" s="967"/>
      <c r="N137" s="970"/>
      <c r="O137" s="967"/>
      <c r="P137" s="970"/>
      <c r="Q137" s="967"/>
      <c r="R137" s="970"/>
      <c r="S137" s="967"/>
      <c r="T137" s="970"/>
      <c r="U137" s="967"/>
      <c r="V137" s="970"/>
      <c r="W137" s="967"/>
      <c r="X137" s="955"/>
    </row>
    <row r="138" spans="1:24" ht="12.6" hidden="1" customHeight="1" outlineLevel="2">
      <c r="A138" s="1120">
        <v>44210</v>
      </c>
      <c r="B138" s="1032" t="s">
        <v>5698</v>
      </c>
      <c r="C138" s="955" t="s">
        <v>5846</v>
      </c>
      <c r="D138" s="968"/>
      <c r="E138" s="969" t="s">
        <v>5700</v>
      </c>
      <c r="F138" s="970"/>
      <c r="G138" s="967"/>
      <c r="H138" s="970"/>
      <c r="I138" s="967"/>
      <c r="J138" s="970"/>
      <c r="K138" s="967"/>
      <c r="L138" s="970"/>
      <c r="M138" s="967"/>
      <c r="N138" s="970"/>
      <c r="O138" s="967"/>
      <c r="P138" s="970"/>
      <c r="Q138" s="967"/>
      <c r="R138" s="970"/>
      <c r="S138" s="967"/>
      <c r="T138" s="970"/>
      <c r="U138" s="967"/>
      <c r="V138" s="970"/>
      <c r="W138" s="967"/>
      <c r="X138" s="955"/>
    </row>
    <row r="139" spans="1:24" ht="12.6" hidden="1" customHeight="1" outlineLevel="2">
      <c r="A139" s="1120">
        <v>44210</v>
      </c>
      <c r="B139" s="1032" t="s">
        <v>5847</v>
      </c>
      <c r="C139" s="955" t="s">
        <v>5848</v>
      </c>
      <c r="D139" s="968"/>
      <c r="E139" s="969" t="s">
        <v>5700</v>
      </c>
      <c r="F139" s="970"/>
      <c r="G139" s="967"/>
      <c r="H139" s="970"/>
      <c r="I139" s="967"/>
      <c r="J139" s="970"/>
      <c r="K139" s="967"/>
      <c r="L139" s="970"/>
      <c r="M139" s="967"/>
      <c r="N139" s="970"/>
      <c r="O139" s="967"/>
      <c r="P139" s="970"/>
      <c r="Q139" s="967"/>
      <c r="R139" s="970"/>
      <c r="S139" s="967"/>
      <c r="T139" s="970"/>
      <c r="U139" s="967"/>
      <c r="V139" s="970"/>
      <c r="W139" s="967"/>
      <c r="X139" s="955"/>
    </row>
    <row r="140" spans="1:24" ht="12.6" hidden="1" customHeight="1" outlineLevel="2">
      <c r="A140" s="1120">
        <v>44210</v>
      </c>
      <c r="B140" s="1032" t="s">
        <v>5698</v>
      </c>
      <c r="C140" s="955" t="s">
        <v>5849</v>
      </c>
      <c r="D140" s="968"/>
      <c r="E140" s="972"/>
      <c r="F140" s="970"/>
      <c r="G140" s="967"/>
      <c r="H140" s="970"/>
      <c r="I140" s="967"/>
      <c r="J140" s="970"/>
      <c r="K140" s="967"/>
      <c r="L140" s="970"/>
      <c r="M140" s="967"/>
      <c r="N140" s="970"/>
      <c r="O140" s="967"/>
      <c r="P140" s="970"/>
      <c r="Q140" s="974" t="s">
        <v>5700</v>
      </c>
      <c r="R140" s="970"/>
      <c r="S140" s="967"/>
      <c r="T140" s="970"/>
      <c r="U140" s="967"/>
      <c r="V140" s="970"/>
      <c r="W140" s="967"/>
      <c r="X140" s="955"/>
    </row>
    <row r="141" spans="1:24" ht="12.6" hidden="1" customHeight="1" outlineLevel="2">
      <c r="A141" s="1120">
        <v>44210</v>
      </c>
      <c r="B141" s="1032" t="s">
        <v>5698</v>
      </c>
      <c r="C141" s="955" t="s">
        <v>5850</v>
      </c>
      <c r="D141" s="977" t="s">
        <v>5700</v>
      </c>
      <c r="E141" s="972"/>
      <c r="F141" s="970"/>
      <c r="G141" s="967"/>
      <c r="H141" s="970"/>
      <c r="I141" s="967"/>
      <c r="J141" s="970"/>
      <c r="K141" s="967"/>
      <c r="L141" s="970"/>
      <c r="M141" s="967"/>
      <c r="N141" s="970"/>
      <c r="O141" s="967"/>
      <c r="P141" s="970"/>
      <c r="Q141" s="967"/>
      <c r="R141" s="970"/>
      <c r="S141" s="967"/>
      <c r="T141" s="970"/>
      <c r="U141" s="967"/>
      <c r="V141" s="970"/>
      <c r="W141" s="967"/>
      <c r="X141" s="955"/>
    </row>
    <row r="142" spans="1:24" ht="12.6" hidden="1" customHeight="1" outlineLevel="2">
      <c r="A142" s="1120">
        <v>44210</v>
      </c>
      <c r="B142" s="1032" t="s">
        <v>5706</v>
      </c>
      <c r="C142" s="955" t="s">
        <v>5851</v>
      </c>
      <c r="D142" s="968"/>
      <c r="E142" s="972"/>
      <c r="F142" s="970"/>
      <c r="G142" s="967"/>
      <c r="H142" s="970"/>
      <c r="I142" s="967"/>
      <c r="J142" s="970"/>
      <c r="K142" s="967"/>
      <c r="L142" s="970"/>
      <c r="M142" s="967"/>
      <c r="N142" s="970"/>
      <c r="O142" s="967"/>
      <c r="P142" s="970"/>
      <c r="Q142" s="967"/>
      <c r="R142" s="970"/>
      <c r="S142" s="974" t="s">
        <v>5700</v>
      </c>
      <c r="T142" s="970"/>
      <c r="U142" s="967"/>
      <c r="V142" s="970"/>
      <c r="W142" s="967"/>
      <c r="X142" s="955"/>
    </row>
    <row r="143" spans="1:24" ht="12.6" hidden="1" customHeight="1" outlineLevel="2">
      <c r="A143" s="1120">
        <v>44210</v>
      </c>
      <c r="B143" s="1032" t="s">
        <v>5698</v>
      </c>
      <c r="C143" s="955" t="s">
        <v>5852</v>
      </c>
      <c r="D143" s="968"/>
      <c r="E143" s="972"/>
      <c r="F143" s="970"/>
      <c r="G143" s="967"/>
      <c r="H143" s="970"/>
      <c r="I143" s="967"/>
      <c r="J143" s="970"/>
      <c r="K143" s="967"/>
      <c r="L143" s="970"/>
      <c r="M143" s="967"/>
      <c r="N143" s="970"/>
      <c r="O143" s="967"/>
      <c r="P143" s="970"/>
      <c r="Q143" s="974" t="s">
        <v>5700</v>
      </c>
      <c r="R143" s="970"/>
      <c r="S143" s="967"/>
      <c r="T143" s="970"/>
      <c r="U143" s="967"/>
      <c r="V143" s="970"/>
      <c r="W143" s="967"/>
      <c r="X143" s="955"/>
    </row>
    <row r="144" spans="1:24" ht="25.2" hidden="1" customHeight="1" outlineLevel="2">
      <c r="A144" s="1120">
        <v>44210</v>
      </c>
      <c r="B144" s="1032" t="s">
        <v>5698</v>
      </c>
      <c r="C144" s="955" t="s">
        <v>5853</v>
      </c>
      <c r="D144" s="968"/>
      <c r="E144" s="972"/>
      <c r="F144" s="970"/>
      <c r="G144" s="967"/>
      <c r="H144" s="970"/>
      <c r="I144" s="967"/>
      <c r="J144" s="970"/>
      <c r="K144" s="967"/>
      <c r="L144" s="970"/>
      <c r="M144" s="967"/>
      <c r="N144" s="970"/>
      <c r="O144" s="967"/>
      <c r="P144" s="970"/>
      <c r="Q144" s="967"/>
      <c r="R144" s="970"/>
      <c r="S144" s="974" t="s">
        <v>5700</v>
      </c>
      <c r="T144" s="970"/>
      <c r="U144" s="967"/>
      <c r="V144" s="970"/>
      <c r="W144" s="967"/>
      <c r="X144" s="955"/>
    </row>
    <row r="145" spans="1:22" ht="25.2" hidden="1" customHeight="1" outlineLevel="2">
      <c r="A145" s="1120">
        <v>44210</v>
      </c>
      <c r="B145" s="1032" t="s">
        <v>5698</v>
      </c>
      <c r="C145" s="955" t="s">
        <v>5854</v>
      </c>
      <c r="D145" s="977" t="s">
        <v>5700</v>
      </c>
      <c r="E145" s="972"/>
      <c r="F145" s="970"/>
      <c r="G145" s="967"/>
      <c r="H145" s="970"/>
      <c r="I145" s="967"/>
      <c r="J145" s="970"/>
      <c r="K145" s="967"/>
      <c r="L145" s="970"/>
      <c r="M145" s="967"/>
      <c r="N145" s="970"/>
      <c r="O145" s="967"/>
      <c r="P145" s="970"/>
      <c r="Q145" s="974" t="s">
        <v>5700</v>
      </c>
      <c r="R145" s="970"/>
      <c r="S145" s="967"/>
      <c r="T145" s="970"/>
      <c r="U145" s="967"/>
      <c r="V145" s="970"/>
    </row>
    <row r="146" spans="1:22" ht="25.2" hidden="1" customHeight="1" outlineLevel="1" collapsed="1">
      <c r="A146" s="1121">
        <v>44211</v>
      </c>
      <c r="B146" s="1032" t="s">
        <v>5698</v>
      </c>
      <c r="C146" s="955" t="s">
        <v>5855</v>
      </c>
      <c r="D146" s="968"/>
      <c r="E146" s="972"/>
      <c r="F146" s="970"/>
      <c r="G146" s="967"/>
      <c r="H146" s="970"/>
      <c r="I146" s="974" t="s">
        <v>5700</v>
      </c>
      <c r="J146" s="973" t="s">
        <v>5700</v>
      </c>
      <c r="K146" s="967"/>
      <c r="L146" s="970"/>
      <c r="M146" s="967"/>
      <c r="N146" s="970"/>
      <c r="O146" s="967"/>
      <c r="P146" s="970"/>
      <c r="Q146" s="967"/>
      <c r="R146" s="970"/>
      <c r="S146" s="967"/>
      <c r="T146" s="970"/>
      <c r="U146" s="967"/>
      <c r="V146" s="970"/>
    </row>
    <row r="147" spans="1:22" ht="25.2" hidden="1" customHeight="1" outlineLevel="2">
      <c r="A147" s="1121">
        <v>44211</v>
      </c>
      <c r="B147" s="1032" t="s">
        <v>5698</v>
      </c>
      <c r="C147" s="955" t="s">
        <v>5856</v>
      </c>
      <c r="D147" s="968"/>
      <c r="E147" s="972"/>
      <c r="F147" s="970"/>
      <c r="G147" s="974" t="s">
        <v>5700</v>
      </c>
      <c r="H147" s="970"/>
      <c r="I147" s="967"/>
      <c r="J147" s="970"/>
      <c r="K147" s="967"/>
      <c r="L147" s="970"/>
      <c r="M147" s="974" t="s">
        <v>5700</v>
      </c>
      <c r="N147" s="970"/>
      <c r="O147" s="967"/>
      <c r="P147" s="970"/>
      <c r="Q147" s="967"/>
      <c r="R147" s="970"/>
      <c r="S147" s="967"/>
      <c r="T147" s="970"/>
      <c r="U147" s="967"/>
      <c r="V147" s="970"/>
    </row>
    <row r="148" spans="1:22" ht="12.6" hidden="1" customHeight="1" outlineLevel="2">
      <c r="A148" s="1121">
        <v>44211</v>
      </c>
      <c r="B148" s="1032" t="s">
        <v>5698</v>
      </c>
      <c r="C148" s="955" t="s">
        <v>5857</v>
      </c>
      <c r="D148" s="968"/>
      <c r="E148" s="972"/>
      <c r="F148" s="973" t="s">
        <v>5700</v>
      </c>
      <c r="G148" s="967"/>
      <c r="H148" s="973" t="s">
        <v>5700</v>
      </c>
      <c r="I148" s="967"/>
      <c r="J148" s="970"/>
      <c r="K148" s="967"/>
      <c r="L148" s="970"/>
      <c r="M148" s="967"/>
      <c r="N148" s="970"/>
      <c r="O148" s="967"/>
      <c r="P148" s="970"/>
      <c r="Q148" s="967"/>
      <c r="R148" s="970"/>
      <c r="S148" s="967"/>
      <c r="T148" s="970"/>
      <c r="U148" s="967"/>
      <c r="V148" s="970"/>
    </row>
    <row r="149" spans="1:22" ht="12.6" hidden="1" customHeight="1" outlineLevel="2">
      <c r="A149" s="1121">
        <v>44211</v>
      </c>
      <c r="B149" s="1032" t="s">
        <v>5698</v>
      </c>
      <c r="C149" s="955" t="s">
        <v>5858</v>
      </c>
      <c r="D149" s="977" t="s">
        <v>5700</v>
      </c>
      <c r="E149" s="972"/>
      <c r="F149" s="970"/>
      <c r="G149" s="967"/>
      <c r="H149" s="970"/>
      <c r="I149" s="967"/>
      <c r="J149" s="970"/>
      <c r="K149" s="967"/>
      <c r="L149" s="970"/>
      <c r="M149" s="967"/>
      <c r="N149" s="970"/>
      <c r="O149" s="967"/>
      <c r="P149" s="970"/>
      <c r="Q149" s="967"/>
      <c r="R149" s="970"/>
      <c r="S149" s="967"/>
      <c r="T149" s="970"/>
      <c r="U149" s="967"/>
      <c r="V149" s="970"/>
    </row>
    <row r="150" spans="1:22" ht="12.6" hidden="1" customHeight="1" outlineLevel="2">
      <c r="A150" s="1121">
        <v>44211</v>
      </c>
      <c r="B150" s="1032" t="s">
        <v>5739</v>
      </c>
      <c r="C150" s="955" t="s">
        <v>5859</v>
      </c>
      <c r="D150" s="968"/>
      <c r="E150" s="972"/>
      <c r="F150" s="970"/>
      <c r="G150" s="974" t="s">
        <v>5700</v>
      </c>
      <c r="H150" s="970"/>
      <c r="I150" s="967"/>
      <c r="J150" s="970"/>
      <c r="K150" s="967"/>
      <c r="L150" s="970"/>
      <c r="M150" s="967"/>
      <c r="N150" s="970"/>
      <c r="O150" s="967"/>
      <c r="P150" s="970"/>
      <c r="Q150" s="967"/>
      <c r="R150" s="970"/>
      <c r="S150" s="967"/>
      <c r="T150" s="970"/>
      <c r="U150" s="967"/>
      <c r="V150" s="970"/>
    </row>
    <row r="151" spans="1:22" ht="12.6" hidden="1" customHeight="1" outlineLevel="2">
      <c r="A151" s="1121">
        <v>44211</v>
      </c>
      <c r="B151" s="1032" t="s">
        <v>5698</v>
      </c>
      <c r="C151" s="955" t="s">
        <v>5860</v>
      </c>
      <c r="D151" s="968"/>
      <c r="E151" s="972"/>
      <c r="F151" s="970"/>
      <c r="G151" s="967"/>
      <c r="H151" s="970"/>
      <c r="I151" s="967"/>
      <c r="J151" s="970"/>
      <c r="K151" s="967"/>
      <c r="L151" s="970"/>
      <c r="M151" s="967"/>
      <c r="N151" s="970"/>
      <c r="O151" s="967"/>
      <c r="P151" s="970"/>
      <c r="Q151" s="967"/>
      <c r="R151" s="970"/>
      <c r="S151" s="974" t="s">
        <v>5700</v>
      </c>
      <c r="T151" s="970"/>
      <c r="U151" s="967"/>
      <c r="V151" s="970"/>
    </row>
    <row r="152" spans="1:22" ht="12.6" hidden="1" customHeight="1" outlineLevel="2">
      <c r="A152" s="1121">
        <v>44211</v>
      </c>
      <c r="B152" s="1032" t="s">
        <v>5698</v>
      </c>
      <c r="C152" s="955" t="s">
        <v>5861</v>
      </c>
      <c r="D152" s="968"/>
      <c r="E152" s="972"/>
      <c r="F152" s="970"/>
      <c r="G152" s="974" t="s">
        <v>5700</v>
      </c>
      <c r="H152" s="970"/>
      <c r="I152" s="967"/>
      <c r="J152" s="970"/>
      <c r="K152" s="967"/>
      <c r="L152" s="970"/>
      <c r="M152" s="967"/>
      <c r="N152" s="970"/>
      <c r="O152" s="967"/>
      <c r="P152" s="970"/>
      <c r="Q152" s="967"/>
      <c r="R152" s="970"/>
      <c r="S152" s="967"/>
      <c r="T152" s="970"/>
      <c r="U152" s="967"/>
      <c r="V152" s="970"/>
    </row>
    <row r="153" spans="1:22" ht="12.6" hidden="1" customHeight="1" outlineLevel="2">
      <c r="A153" s="1121">
        <v>44211</v>
      </c>
      <c r="B153" s="1032" t="s">
        <v>5698</v>
      </c>
      <c r="C153" s="955" t="s">
        <v>5862</v>
      </c>
      <c r="D153" s="968"/>
      <c r="E153" s="972"/>
      <c r="F153" s="970"/>
      <c r="G153" s="974" t="s">
        <v>5700</v>
      </c>
      <c r="H153" s="970"/>
      <c r="I153" s="967"/>
      <c r="J153" s="970"/>
      <c r="K153" s="967"/>
      <c r="L153" s="970"/>
      <c r="M153" s="967"/>
      <c r="N153" s="970"/>
      <c r="O153" s="967"/>
      <c r="P153" s="970"/>
      <c r="Q153" s="967"/>
      <c r="R153" s="970"/>
      <c r="S153" s="967"/>
      <c r="T153" s="970"/>
      <c r="U153" s="967"/>
      <c r="V153" s="970"/>
    </row>
    <row r="154" spans="1:22" ht="12.6" hidden="1" customHeight="1" outlineLevel="2">
      <c r="A154" s="1121">
        <v>44211</v>
      </c>
      <c r="B154" s="1032" t="s">
        <v>5706</v>
      </c>
      <c r="C154" s="955" t="s">
        <v>5863</v>
      </c>
      <c r="D154" s="968"/>
      <c r="E154" s="972"/>
      <c r="F154" s="973" t="s">
        <v>5700</v>
      </c>
      <c r="G154" s="967"/>
      <c r="H154" s="970"/>
      <c r="I154" s="967"/>
      <c r="J154" s="970"/>
      <c r="K154" s="967"/>
      <c r="L154" s="970"/>
      <c r="M154" s="967"/>
      <c r="N154" s="970"/>
      <c r="O154" s="967"/>
      <c r="P154" s="973" t="s">
        <v>5700</v>
      </c>
      <c r="Q154" s="967"/>
      <c r="R154" s="970"/>
      <c r="S154" s="967"/>
      <c r="T154" s="970"/>
      <c r="U154" s="967"/>
      <c r="V154" s="970"/>
    </row>
    <row r="155" spans="1:22" ht="12.6" hidden="1" customHeight="1" outlineLevel="2">
      <c r="A155" s="1121">
        <v>44211</v>
      </c>
      <c r="B155" s="1032" t="s">
        <v>5698</v>
      </c>
      <c r="C155" s="955" t="s">
        <v>5864</v>
      </c>
      <c r="D155" s="968"/>
      <c r="E155" s="972"/>
      <c r="F155" s="970"/>
      <c r="G155" s="967"/>
      <c r="H155" s="970"/>
      <c r="I155" s="967"/>
      <c r="J155" s="970"/>
      <c r="K155" s="967"/>
      <c r="L155" s="970"/>
      <c r="M155" s="967"/>
      <c r="N155" s="970"/>
      <c r="O155" s="967"/>
      <c r="P155" s="973" t="s">
        <v>5700</v>
      </c>
      <c r="Q155" s="967"/>
      <c r="R155" s="970"/>
      <c r="S155" s="967"/>
      <c r="T155" s="970"/>
      <c r="U155" s="967"/>
      <c r="V155" s="970"/>
    </row>
    <row r="156" spans="1:22" ht="12.6" hidden="1" customHeight="1" outlineLevel="2">
      <c r="A156" s="1121">
        <v>44211</v>
      </c>
      <c r="B156" s="1032" t="s">
        <v>5865</v>
      </c>
      <c r="C156" s="955" t="s">
        <v>5866</v>
      </c>
      <c r="D156" s="977" t="s">
        <v>5700</v>
      </c>
      <c r="E156" s="972"/>
      <c r="F156" s="970"/>
      <c r="G156" s="967"/>
      <c r="H156" s="970"/>
      <c r="I156" s="967"/>
      <c r="J156" s="970"/>
      <c r="K156" s="967"/>
      <c r="L156" s="970"/>
      <c r="M156" s="967"/>
      <c r="N156" s="970"/>
      <c r="O156" s="967"/>
      <c r="P156" s="970"/>
      <c r="Q156" s="967"/>
      <c r="R156" s="970"/>
      <c r="S156" s="967"/>
      <c r="T156" s="970"/>
      <c r="U156" s="967"/>
      <c r="V156" s="970"/>
    </row>
    <row r="157" spans="1:22" ht="25.2" hidden="1" customHeight="1" outlineLevel="2">
      <c r="A157" s="1121">
        <v>44211</v>
      </c>
      <c r="B157" s="1032" t="s">
        <v>5698</v>
      </c>
      <c r="C157" s="955" t="s">
        <v>5867</v>
      </c>
      <c r="D157" s="968"/>
      <c r="E157" s="972"/>
      <c r="F157" s="973" t="s">
        <v>5700</v>
      </c>
      <c r="G157" s="967"/>
      <c r="H157" s="970"/>
      <c r="I157" s="967"/>
      <c r="J157" s="970"/>
      <c r="K157" s="967"/>
      <c r="L157" s="970"/>
      <c r="M157" s="967"/>
      <c r="N157" s="970"/>
      <c r="O157" s="967"/>
      <c r="P157" s="973" t="s">
        <v>5700</v>
      </c>
      <c r="Q157" s="967"/>
      <c r="R157" s="970"/>
      <c r="S157" s="967"/>
      <c r="T157" s="970"/>
      <c r="U157" s="967"/>
      <c r="V157" s="970"/>
    </row>
    <row r="158" spans="1:22" ht="25.2" hidden="1" customHeight="1" outlineLevel="2">
      <c r="A158" s="1121">
        <v>44211</v>
      </c>
      <c r="B158" s="1032" t="s">
        <v>5698</v>
      </c>
      <c r="C158" s="955" t="s">
        <v>5868</v>
      </c>
      <c r="D158" s="977" t="s">
        <v>5700</v>
      </c>
      <c r="E158" s="972"/>
      <c r="F158" s="973" t="s">
        <v>5700</v>
      </c>
      <c r="G158" s="967"/>
      <c r="H158" s="970"/>
      <c r="I158" s="967"/>
      <c r="J158" s="970"/>
      <c r="K158" s="967"/>
      <c r="L158" s="970"/>
      <c r="M158" s="967"/>
      <c r="N158" s="970"/>
      <c r="O158" s="967"/>
      <c r="P158" s="970"/>
      <c r="Q158" s="967"/>
      <c r="R158" s="970"/>
      <c r="S158" s="967"/>
      <c r="T158" s="970"/>
      <c r="U158" s="967"/>
      <c r="V158" s="970"/>
    </row>
    <row r="159" spans="1:22" ht="12.6" hidden="1" customHeight="1" outlineLevel="2">
      <c r="A159" s="1121">
        <v>44211</v>
      </c>
      <c r="B159" s="1032" t="s">
        <v>5745</v>
      </c>
      <c r="C159" s="955" t="s">
        <v>5869</v>
      </c>
      <c r="D159" s="968"/>
      <c r="E159" s="972"/>
      <c r="F159" s="970"/>
      <c r="G159" s="967"/>
      <c r="H159" s="970"/>
      <c r="I159" s="967"/>
      <c r="J159" s="970"/>
      <c r="K159" s="967"/>
      <c r="L159" s="970"/>
      <c r="M159" s="967"/>
      <c r="N159" s="970"/>
      <c r="O159" s="967"/>
      <c r="P159" s="970"/>
      <c r="Q159" s="967"/>
      <c r="R159" s="970"/>
      <c r="S159" s="974" t="s">
        <v>5700</v>
      </c>
      <c r="T159" s="970"/>
      <c r="U159" s="967"/>
      <c r="V159" s="970"/>
    </row>
    <row r="160" spans="1:22" ht="12.6" hidden="1" customHeight="1" outlineLevel="2">
      <c r="A160" s="1121">
        <v>44211</v>
      </c>
      <c r="B160" s="1032" t="s">
        <v>5698</v>
      </c>
      <c r="C160" s="955" t="s">
        <v>5870</v>
      </c>
      <c r="D160" s="968"/>
      <c r="E160" s="969" t="s">
        <v>5700</v>
      </c>
      <c r="F160" s="970"/>
      <c r="G160" s="967"/>
      <c r="H160" s="970"/>
      <c r="I160" s="967"/>
      <c r="J160" s="970"/>
      <c r="K160" s="967"/>
      <c r="L160" s="970"/>
      <c r="M160" s="967"/>
      <c r="N160" s="970"/>
      <c r="O160" s="967"/>
      <c r="P160" s="970"/>
      <c r="Q160" s="967"/>
      <c r="R160" s="970"/>
      <c r="S160" s="967"/>
      <c r="T160" s="970"/>
      <c r="U160" s="967"/>
      <c r="V160" s="970"/>
    </row>
    <row r="161" spans="1:22" ht="12.6" hidden="1" customHeight="1" outlineLevel="2">
      <c r="A161" s="1121">
        <v>44211</v>
      </c>
      <c r="B161" s="1032" t="s">
        <v>5698</v>
      </c>
      <c r="C161" s="955"/>
      <c r="D161" s="977" t="s">
        <v>5700</v>
      </c>
      <c r="E161" s="969"/>
      <c r="F161" s="970"/>
      <c r="G161" s="967"/>
      <c r="H161" s="970"/>
      <c r="I161" s="967"/>
      <c r="J161" s="970"/>
      <c r="K161" s="967"/>
      <c r="L161" s="970"/>
      <c r="M161" s="967"/>
      <c r="N161" s="970"/>
      <c r="O161" s="967"/>
      <c r="P161" s="970"/>
      <c r="Q161" s="967"/>
      <c r="R161" s="970"/>
      <c r="S161" s="967"/>
      <c r="T161" s="970"/>
      <c r="U161" s="967"/>
      <c r="V161" s="970"/>
    </row>
    <row r="162" spans="1:22" ht="12.6" hidden="1" customHeight="1" outlineLevel="2">
      <c r="A162" s="1121">
        <v>44211</v>
      </c>
      <c r="B162" s="1032" t="s">
        <v>5698</v>
      </c>
      <c r="C162" s="955" t="s">
        <v>5871</v>
      </c>
      <c r="D162" s="968"/>
      <c r="E162" s="972"/>
      <c r="F162" s="970"/>
      <c r="G162" s="967"/>
      <c r="H162" s="970"/>
      <c r="I162" s="967"/>
      <c r="J162" s="970"/>
      <c r="K162" s="974" t="s">
        <v>5700</v>
      </c>
      <c r="L162" s="973"/>
      <c r="M162" s="967"/>
      <c r="N162" s="970"/>
      <c r="O162" s="967"/>
      <c r="P162" s="970"/>
      <c r="Q162" s="967"/>
      <c r="R162" s="970"/>
      <c r="S162" s="967"/>
      <c r="T162" s="970"/>
      <c r="U162" s="967"/>
      <c r="V162" s="970"/>
    </row>
    <row r="163" spans="1:22" ht="12.6" hidden="1" customHeight="1" outlineLevel="2">
      <c r="A163" s="1121">
        <v>44211</v>
      </c>
      <c r="B163" s="1032" t="s">
        <v>5698</v>
      </c>
      <c r="C163" s="955" t="s">
        <v>5872</v>
      </c>
      <c r="D163" s="968"/>
      <c r="E163" s="972"/>
      <c r="F163" s="973" t="s">
        <v>5700</v>
      </c>
      <c r="G163" s="967"/>
      <c r="H163" s="970"/>
      <c r="I163" s="974" t="s">
        <v>5700</v>
      </c>
      <c r="J163" s="970"/>
      <c r="K163" s="967"/>
      <c r="L163" s="970"/>
      <c r="M163" s="967"/>
      <c r="N163" s="970"/>
      <c r="O163" s="967"/>
      <c r="P163" s="970"/>
      <c r="Q163" s="967"/>
      <c r="R163" s="970"/>
      <c r="S163" s="967"/>
      <c r="T163" s="970"/>
      <c r="U163" s="967"/>
      <c r="V163" s="970"/>
    </row>
    <row r="164" spans="1:22" ht="12.6" hidden="1" customHeight="1" outlineLevel="1" collapsed="1">
      <c r="A164" s="1122">
        <v>44214</v>
      </c>
      <c r="B164" s="1032" t="s">
        <v>5698</v>
      </c>
      <c r="C164" s="955" t="s">
        <v>5873</v>
      </c>
      <c r="D164" s="977" t="s">
        <v>5700</v>
      </c>
      <c r="E164" s="972"/>
      <c r="F164" s="970"/>
      <c r="G164" s="974" t="s">
        <v>5700</v>
      </c>
      <c r="H164" s="970"/>
      <c r="I164" s="974" t="s">
        <v>5700</v>
      </c>
      <c r="J164" s="970"/>
      <c r="K164" s="967"/>
      <c r="L164" s="970"/>
      <c r="M164" s="967"/>
      <c r="N164" s="970"/>
      <c r="O164" s="967"/>
      <c r="P164" s="970"/>
      <c r="Q164" s="967"/>
      <c r="R164" s="970"/>
      <c r="S164" s="967"/>
      <c r="T164" s="970"/>
      <c r="U164" s="967"/>
      <c r="V164" s="970"/>
    </row>
    <row r="165" spans="1:22" ht="25.2" hidden="1" customHeight="1" outlineLevel="2">
      <c r="A165" s="1122">
        <v>44214</v>
      </c>
      <c r="B165" s="1032" t="s">
        <v>5706</v>
      </c>
      <c r="C165" s="955" t="s">
        <v>5874</v>
      </c>
      <c r="D165" s="968"/>
      <c r="E165" s="972"/>
      <c r="F165" s="970"/>
      <c r="G165" s="967"/>
      <c r="H165" s="970"/>
      <c r="I165" s="967"/>
      <c r="J165" s="970"/>
      <c r="K165" s="967"/>
      <c r="L165" s="970"/>
      <c r="M165" s="967"/>
      <c r="N165" s="970"/>
      <c r="O165" s="974" t="s">
        <v>5700</v>
      </c>
      <c r="P165" s="970"/>
      <c r="Q165" s="967"/>
      <c r="R165" s="973" t="s">
        <v>5700</v>
      </c>
      <c r="S165" s="967"/>
      <c r="T165" s="970"/>
      <c r="U165" s="967"/>
      <c r="V165" s="970"/>
    </row>
    <row r="166" spans="1:22" ht="25.2" hidden="1" customHeight="1" outlineLevel="2">
      <c r="A166" s="1122">
        <v>44214</v>
      </c>
      <c r="B166" s="1032" t="s">
        <v>5698</v>
      </c>
      <c r="C166" s="955" t="s">
        <v>5875</v>
      </c>
      <c r="D166" s="968"/>
      <c r="E166" s="969" t="s">
        <v>5700</v>
      </c>
      <c r="F166" s="970"/>
      <c r="G166" s="967"/>
      <c r="H166" s="970"/>
      <c r="I166" s="967"/>
      <c r="J166" s="970"/>
      <c r="K166" s="967"/>
      <c r="L166" s="970"/>
      <c r="M166" s="967"/>
      <c r="N166" s="970"/>
      <c r="O166" s="967"/>
      <c r="P166" s="970"/>
      <c r="Q166" s="967"/>
      <c r="R166" s="970"/>
      <c r="S166" s="967"/>
      <c r="T166" s="970"/>
      <c r="U166" s="967"/>
      <c r="V166" s="970"/>
    </row>
    <row r="167" spans="1:22" ht="12.6" hidden="1" customHeight="1" outlineLevel="2">
      <c r="A167" s="1122">
        <v>44214</v>
      </c>
      <c r="B167" s="1032" t="s">
        <v>5698</v>
      </c>
      <c r="C167" s="955" t="s">
        <v>5876</v>
      </c>
      <c r="D167" s="968"/>
      <c r="E167" s="972"/>
      <c r="F167" s="970"/>
      <c r="G167" s="967"/>
      <c r="H167" s="970"/>
      <c r="I167" s="967"/>
      <c r="J167" s="973" t="s">
        <v>5700</v>
      </c>
      <c r="K167" s="967"/>
      <c r="L167" s="970"/>
      <c r="M167" s="967"/>
      <c r="N167" s="970"/>
      <c r="O167" s="967"/>
      <c r="P167" s="970"/>
      <c r="Q167" s="967"/>
      <c r="R167" s="970"/>
      <c r="S167" s="967"/>
      <c r="T167" s="970"/>
      <c r="U167" s="967"/>
      <c r="V167" s="970"/>
    </row>
    <row r="168" spans="1:22" ht="25.2" hidden="1" customHeight="1" outlineLevel="2">
      <c r="A168" s="1122">
        <v>44214</v>
      </c>
      <c r="B168" s="1032" t="s">
        <v>5698</v>
      </c>
      <c r="C168" s="955" t="s">
        <v>5877</v>
      </c>
      <c r="D168" s="968"/>
      <c r="E168" s="972"/>
      <c r="F168" s="970"/>
      <c r="G168" s="974" t="s">
        <v>5700</v>
      </c>
      <c r="H168" s="970"/>
      <c r="I168" s="967"/>
      <c r="J168" s="970"/>
      <c r="K168" s="967"/>
      <c r="L168" s="970"/>
      <c r="M168" s="967"/>
      <c r="N168" s="973" t="s">
        <v>5700</v>
      </c>
      <c r="O168" s="967"/>
      <c r="P168" s="970"/>
      <c r="Q168" s="967"/>
      <c r="R168" s="970"/>
      <c r="S168" s="967"/>
      <c r="T168" s="970"/>
      <c r="U168" s="967"/>
      <c r="V168" s="970"/>
    </row>
    <row r="169" spans="1:22" ht="25.2" hidden="1" customHeight="1" outlineLevel="2">
      <c r="A169" s="1122">
        <v>44214</v>
      </c>
      <c r="B169" s="1032" t="s">
        <v>5698</v>
      </c>
      <c r="C169" s="955" t="s">
        <v>5878</v>
      </c>
      <c r="D169" s="977" t="s">
        <v>5700</v>
      </c>
      <c r="E169" s="972"/>
      <c r="F169" s="970"/>
      <c r="G169" s="967"/>
      <c r="H169" s="970"/>
      <c r="I169" s="967"/>
      <c r="J169" s="970"/>
      <c r="K169" s="967"/>
      <c r="L169" s="970"/>
      <c r="M169" s="967"/>
      <c r="N169" s="970"/>
      <c r="O169" s="967"/>
      <c r="P169" s="970"/>
      <c r="Q169" s="967"/>
      <c r="R169" s="970"/>
      <c r="S169" s="967"/>
      <c r="T169" s="970"/>
      <c r="U169" s="967"/>
      <c r="V169" s="970"/>
    </row>
    <row r="170" spans="1:22" ht="25.2" hidden="1" customHeight="1" outlineLevel="2">
      <c r="A170" s="1122">
        <v>44214</v>
      </c>
      <c r="B170" s="1032" t="s">
        <v>5706</v>
      </c>
      <c r="C170" s="955" t="s">
        <v>5879</v>
      </c>
      <c r="D170" s="968"/>
      <c r="E170" s="972"/>
      <c r="F170" s="970"/>
      <c r="G170" s="967"/>
      <c r="H170" s="973" t="s">
        <v>5700</v>
      </c>
      <c r="I170" s="974" t="s">
        <v>5700</v>
      </c>
      <c r="J170" s="970"/>
      <c r="K170" s="967"/>
      <c r="L170" s="970"/>
      <c r="M170" s="967"/>
      <c r="N170" s="970"/>
      <c r="O170" s="967"/>
      <c r="P170" s="970"/>
      <c r="Q170" s="967"/>
      <c r="R170" s="970"/>
      <c r="S170" s="967"/>
      <c r="T170" s="970"/>
      <c r="U170" s="967"/>
      <c r="V170" s="970"/>
    </row>
    <row r="171" spans="1:22" ht="25.2" hidden="1" customHeight="1" outlineLevel="2">
      <c r="A171" s="1122">
        <v>44214</v>
      </c>
      <c r="B171" s="1032" t="s">
        <v>5698</v>
      </c>
      <c r="C171" s="955" t="s">
        <v>5880</v>
      </c>
      <c r="D171" s="968"/>
      <c r="E171" s="972"/>
      <c r="F171" s="970"/>
      <c r="G171" s="967"/>
      <c r="H171" s="970"/>
      <c r="I171" s="974" t="s">
        <v>5700</v>
      </c>
      <c r="J171" s="970"/>
      <c r="K171" s="967"/>
      <c r="L171" s="970"/>
      <c r="M171" s="967"/>
      <c r="N171" s="970"/>
      <c r="O171" s="967"/>
      <c r="P171" s="970"/>
      <c r="Q171" s="974" t="s">
        <v>5700</v>
      </c>
      <c r="R171" s="970"/>
      <c r="S171" s="967"/>
      <c r="T171" s="970"/>
      <c r="U171" s="967"/>
      <c r="V171" s="970"/>
    </row>
    <row r="172" spans="1:22" ht="25.2" hidden="1" customHeight="1" outlineLevel="2">
      <c r="A172" s="1122">
        <v>44214</v>
      </c>
      <c r="B172" s="1032" t="s">
        <v>5698</v>
      </c>
      <c r="C172" s="955" t="s">
        <v>5881</v>
      </c>
      <c r="D172" s="968"/>
      <c r="E172" s="969" t="s">
        <v>5700</v>
      </c>
      <c r="F172" s="970"/>
      <c r="G172" s="967"/>
      <c r="H172" s="970"/>
      <c r="I172" s="967"/>
      <c r="J172" s="970"/>
      <c r="K172" s="967"/>
      <c r="L172" s="970"/>
      <c r="M172" s="967"/>
      <c r="N172" s="973" t="s">
        <v>5700</v>
      </c>
      <c r="O172" s="967"/>
      <c r="P172" s="970"/>
      <c r="Q172" s="967"/>
      <c r="R172" s="970"/>
      <c r="S172" s="967"/>
      <c r="T172" s="970"/>
      <c r="U172" s="967"/>
      <c r="V172" s="970"/>
    </row>
    <row r="173" spans="1:22" ht="12.6" hidden="1" customHeight="1" outlineLevel="2">
      <c r="A173" s="1122">
        <v>44214</v>
      </c>
      <c r="B173" s="1032" t="s">
        <v>5698</v>
      </c>
      <c r="C173" s="955" t="s">
        <v>5882</v>
      </c>
      <c r="D173" s="968"/>
      <c r="E173" s="972"/>
      <c r="F173" s="970"/>
      <c r="G173" s="967"/>
      <c r="H173" s="970"/>
      <c r="I173" s="967"/>
      <c r="J173" s="970"/>
      <c r="K173" s="967"/>
      <c r="L173" s="970"/>
      <c r="M173" s="967"/>
      <c r="N173" s="970"/>
      <c r="O173" s="967"/>
      <c r="P173" s="970"/>
      <c r="Q173" s="974" t="s">
        <v>5700</v>
      </c>
      <c r="R173" s="970"/>
      <c r="S173" s="967"/>
      <c r="T173" s="970"/>
      <c r="U173" s="967"/>
      <c r="V173" s="970"/>
    </row>
    <row r="174" spans="1:22" ht="12.6" hidden="1" customHeight="1" outlineLevel="2">
      <c r="A174" s="1122">
        <v>44214</v>
      </c>
      <c r="B174" s="1032" t="s">
        <v>5698</v>
      </c>
      <c r="C174" s="955" t="s">
        <v>5883</v>
      </c>
      <c r="D174" s="968"/>
      <c r="E174" s="972"/>
      <c r="F174" s="970"/>
      <c r="G174" s="967"/>
      <c r="H174" s="970"/>
      <c r="I174" s="974" t="s">
        <v>5700</v>
      </c>
      <c r="J174" s="970"/>
      <c r="K174" s="967"/>
      <c r="L174" s="970"/>
      <c r="M174" s="967"/>
      <c r="N174" s="970"/>
      <c r="O174" s="967"/>
      <c r="P174" s="970"/>
      <c r="Q174" s="967"/>
      <c r="R174" s="973" t="s">
        <v>5700</v>
      </c>
      <c r="S174" s="967"/>
      <c r="T174" s="970"/>
      <c r="U174" s="967"/>
      <c r="V174" s="970"/>
    </row>
    <row r="175" spans="1:22" ht="12.6" hidden="1" customHeight="1" outlineLevel="2">
      <c r="A175" s="1122">
        <v>44214</v>
      </c>
      <c r="B175" s="1032" t="s">
        <v>5698</v>
      </c>
      <c r="C175" s="955" t="s">
        <v>5884</v>
      </c>
      <c r="D175" s="968"/>
      <c r="E175" s="969" t="s">
        <v>5700</v>
      </c>
      <c r="F175" s="970"/>
      <c r="G175" s="967"/>
      <c r="H175" s="970"/>
      <c r="I175" s="967"/>
      <c r="J175" s="970"/>
      <c r="K175" s="967"/>
      <c r="L175" s="970"/>
      <c r="M175" s="967"/>
      <c r="N175" s="970"/>
      <c r="O175" s="967"/>
      <c r="P175" s="970"/>
      <c r="Q175" s="967"/>
      <c r="R175" s="970"/>
      <c r="S175" s="967"/>
      <c r="T175" s="970"/>
      <c r="U175" s="967"/>
      <c r="V175" s="970"/>
    </row>
    <row r="176" spans="1:22" ht="12.6" hidden="1" customHeight="1" outlineLevel="2">
      <c r="A176" s="1122">
        <v>44214</v>
      </c>
      <c r="B176" s="1032" t="s">
        <v>5698</v>
      </c>
      <c r="C176" s="955" t="s">
        <v>5885</v>
      </c>
      <c r="D176" s="968"/>
      <c r="E176" s="969" t="s">
        <v>5700</v>
      </c>
      <c r="F176" s="970"/>
      <c r="G176" s="967"/>
      <c r="H176" s="970"/>
      <c r="I176" s="967"/>
      <c r="J176" s="970"/>
      <c r="K176" s="967"/>
      <c r="L176" s="970"/>
      <c r="M176" s="967"/>
      <c r="N176" s="970"/>
      <c r="O176" s="967"/>
      <c r="P176" s="970"/>
      <c r="Q176" s="967"/>
      <c r="R176" s="970"/>
      <c r="S176" s="967"/>
      <c r="T176" s="970"/>
      <c r="U176" s="967"/>
      <c r="V176" s="970"/>
    </row>
    <row r="177" spans="1:28" ht="12.6" hidden="1" customHeight="1" outlineLevel="2">
      <c r="A177" s="1122">
        <v>44214</v>
      </c>
      <c r="B177" s="1032" t="s">
        <v>5886</v>
      </c>
      <c r="C177" s="955" t="s">
        <v>5887</v>
      </c>
      <c r="D177" s="968"/>
      <c r="E177" s="969" t="s">
        <v>5700</v>
      </c>
      <c r="F177" s="970"/>
      <c r="G177" s="967"/>
      <c r="H177" s="970"/>
      <c r="I177" s="967"/>
      <c r="J177" s="970"/>
      <c r="K177" s="967"/>
      <c r="L177" s="970"/>
      <c r="M177" s="967"/>
      <c r="N177" s="970"/>
      <c r="O177" s="967"/>
      <c r="P177" s="970"/>
      <c r="Q177" s="967"/>
      <c r="R177" s="970"/>
      <c r="S177" s="967"/>
      <c r="T177" s="970"/>
      <c r="U177" s="967"/>
      <c r="V177" s="970"/>
      <c r="W177" s="967"/>
      <c r="X177" s="955"/>
      <c r="Y177" s="955"/>
      <c r="Z177" s="955"/>
      <c r="AA177" s="955"/>
      <c r="AB177" s="955"/>
    </row>
    <row r="178" spans="1:28" ht="12.6" hidden="1" customHeight="1" outlineLevel="2">
      <c r="A178" s="1122">
        <v>44214</v>
      </c>
      <c r="B178" s="1032" t="s">
        <v>5888</v>
      </c>
      <c r="C178" s="955" t="s">
        <v>5889</v>
      </c>
      <c r="D178" s="977" t="s">
        <v>5700</v>
      </c>
      <c r="E178" s="972"/>
      <c r="F178" s="970"/>
      <c r="G178" s="967"/>
      <c r="H178" s="970"/>
      <c r="I178" s="967"/>
      <c r="J178" s="970"/>
      <c r="K178" s="967"/>
      <c r="L178" s="970"/>
      <c r="M178" s="967"/>
      <c r="N178" s="970"/>
      <c r="O178" s="967"/>
      <c r="P178" s="970"/>
      <c r="Q178" s="967"/>
      <c r="R178" s="970"/>
      <c r="S178" s="967"/>
      <c r="T178" s="970"/>
      <c r="U178" s="967"/>
      <c r="V178" s="970"/>
      <c r="W178" s="967"/>
      <c r="X178" s="955"/>
      <c r="Y178" s="955"/>
      <c r="Z178" s="955"/>
      <c r="AA178" s="955"/>
      <c r="AB178" s="955"/>
    </row>
    <row r="179" spans="1:28" ht="25.2" hidden="1" customHeight="1" outlineLevel="2">
      <c r="A179" s="1122">
        <v>44214</v>
      </c>
      <c r="B179" s="1032" t="s">
        <v>5706</v>
      </c>
      <c r="C179" s="955" t="s">
        <v>5890</v>
      </c>
      <c r="D179" s="968"/>
      <c r="E179" s="972"/>
      <c r="F179" s="970"/>
      <c r="G179" s="967"/>
      <c r="H179" s="970"/>
      <c r="I179" s="967"/>
      <c r="J179" s="970"/>
      <c r="K179" s="967"/>
      <c r="L179" s="970"/>
      <c r="M179" s="967"/>
      <c r="N179" s="970"/>
      <c r="O179" s="967"/>
      <c r="P179" s="970"/>
      <c r="Q179" s="967"/>
      <c r="R179" s="970"/>
      <c r="S179" s="974" t="s">
        <v>5700</v>
      </c>
      <c r="T179" s="970"/>
      <c r="U179" s="967"/>
      <c r="V179" s="970"/>
      <c r="W179" s="967"/>
      <c r="X179" s="955"/>
      <c r="Y179" s="955"/>
      <c r="Z179" s="955"/>
      <c r="AA179" s="955"/>
      <c r="AB179" s="955" t="s">
        <v>5891</v>
      </c>
    </row>
    <row r="180" spans="1:28" ht="25.2" hidden="1" customHeight="1" outlineLevel="2">
      <c r="A180" s="1122">
        <v>44214</v>
      </c>
      <c r="B180" s="1032" t="s">
        <v>5698</v>
      </c>
      <c r="C180" s="955" t="s">
        <v>5892</v>
      </c>
      <c r="D180" s="968"/>
      <c r="E180" s="969" t="s">
        <v>5700</v>
      </c>
      <c r="F180" s="970"/>
      <c r="G180" s="967"/>
      <c r="H180" s="970"/>
      <c r="I180" s="967"/>
      <c r="J180" s="970"/>
      <c r="K180" s="967"/>
      <c r="L180" s="970"/>
      <c r="M180" s="967"/>
      <c r="N180" s="973" t="s">
        <v>5700</v>
      </c>
      <c r="O180" s="967"/>
      <c r="P180" s="970"/>
      <c r="Q180" s="967"/>
      <c r="R180" s="970"/>
      <c r="S180" s="967"/>
      <c r="T180" s="970"/>
      <c r="U180" s="967"/>
      <c r="V180" s="970"/>
      <c r="W180" s="967"/>
      <c r="X180" s="955"/>
      <c r="Y180" s="955"/>
      <c r="Z180" s="955"/>
      <c r="AA180" s="955"/>
      <c r="AB180" s="955"/>
    </row>
    <row r="181" spans="1:28" ht="12.6" hidden="1" customHeight="1" outlineLevel="2">
      <c r="A181" s="1122">
        <v>44214</v>
      </c>
      <c r="B181" s="1032" t="s">
        <v>5698</v>
      </c>
      <c r="C181" s="955" t="s">
        <v>5893</v>
      </c>
      <c r="D181" s="968"/>
      <c r="E181" s="969" t="s">
        <v>5700</v>
      </c>
      <c r="F181" s="970"/>
      <c r="G181" s="967"/>
      <c r="H181" s="970"/>
      <c r="I181" s="967"/>
      <c r="J181" s="970"/>
      <c r="K181" s="967"/>
      <c r="L181" s="970"/>
      <c r="M181" s="967"/>
      <c r="N181" s="970"/>
      <c r="O181" s="967"/>
      <c r="P181" s="970"/>
      <c r="Q181" s="967"/>
      <c r="R181" s="970"/>
      <c r="S181" s="967"/>
      <c r="T181" s="970"/>
      <c r="U181" s="967"/>
      <c r="V181" s="970"/>
      <c r="W181" s="967"/>
      <c r="X181" s="955"/>
      <c r="Y181" s="955"/>
      <c r="Z181" s="955"/>
      <c r="AA181" s="955"/>
      <c r="AB181" s="955"/>
    </row>
    <row r="182" spans="1:28" ht="12.6" hidden="1" customHeight="1" outlineLevel="2">
      <c r="A182" s="1122">
        <v>44214</v>
      </c>
      <c r="B182" s="1032" t="s">
        <v>5698</v>
      </c>
      <c r="C182" s="955" t="s">
        <v>5703</v>
      </c>
      <c r="D182" s="968"/>
      <c r="E182" s="972"/>
      <c r="F182" s="970"/>
      <c r="G182" s="967"/>
      <c r="H182" s="970"/>
      <c r="I182" s="967"/>
      <c r="J182" s="970"/>
      <c r="K182" s="967"/>
      <c r="L182" s="970"/>
      <c r="M182" s="967"/>
      <c r="N182" s="970"/>
      <c r="O182" s="967"/>
      <c r="P182" s="970"/>
      <c r="Q182" s="974" t="s">
        <v>5700</v>
      </c>
      <c r="R182" s="970"/>
      <c r="S182" s="967"/>
      <c r="T182" s="970"/>
      <c r="U182" s="967"/>
      <c r="V182" s="970"/>
      <c r="W182" s="967"/>
      <c r="X182" s="955"/>
      <c r="Y182" s="955"/>
      <c r="Z182" s="955"/>
      <c r="AA182" s="955"/>
      <c r="AB182" s="955"/>
    </row>
    <row r="183" spans="1:28" ht="12.6" hidden="1" customHeight="1" outlineLevel="2">
      <c r="A183" s="1122">
        <v>44214</v>
      </c>
      <c r="B183" s="1032" t="s">
        <v>5698</v>
      </c>
      <c r="C183" s="955" t="s">
        <v>5894</v>
      </c>
      <c r="D183" s="968"/>
      <c r="E183" s="969" t="s">
        <v>5700</v>
      </c>
      <c r="F183" s="970"/>
      <c r="G183" s="967"/>
      <c r="H183" s="970"/>
      <c r="I183" s="967"/>
      <c r="J183" s="970"/>
      <c r="K183" s="967"/>
      <c r="L183" s="970"/>
      <c r="M183" s="967"/>
      <c r="N183" s="970"/>
      <c r="O183" s="967"/>
      <c r="P183" s="970"/>
      <c r="Q183" s="967"/>
      <c r="R183" s="970"/>
      <c r="S183" s="967"/>
      <c r="T183" s="970"/>
      <c r="U183" s="967"/>
      <c r="V183" s="970"/>
      <c r="W183" s="967"/>
      <c r="X183" s="955"/>
      <c r="Y183" s="955"/>
      <c r="Z183" s="955"/>
      <c r="AA183" s="955"/>
      <c r="AB183" s="955"/>
    </row>
    <row r="184" spans="1:28" ht="12.6" hidden="1" customHeight="1" outlineLevel="2">
      <c r="A184" s="1122">
        <v>44214</v>
      </c>
      <c r="B184" s="1032" t="s">
        <v>5698</v>
      </c>
      <c r="C184" s="955" t="s">
        <v>5895</v>
      </c>
      <c r="D184" s="968"/>
      <c r="E184" s="969" t="s">
        <v>5700</v>
      </c>
      <c r="F184" s="970"/>
      <c r="G184" s="967"/>
      <c r="H184" s="970"/>
      <c r="I184" s="974" t="s">
        <v>5700</v>
      </c>
      <c r="J184" s="970"/>
      <c r="K184" s="967"/>
      <c r="L184" s="970"/>
      <c r="M184" s="967"/>
      <c r="N184" s="973" t="s">
        <v>5700</v>
      </c>
      <c r="O184" s="967"/>
      <c r="P184" s="970"/>
      <c r="Q184" s="967"/>
      <c r="R184" s="970"/>
      <c r="S184" s="967"/>
      <c r="T184" s="970"/>
      <c r="U184" s="967"/>
      <c r="V184" s="970"/>
      <c r="W184" s="967"/>
      <c r="X184" s="955"/>
      <c r="Y184" s="955"/>
      <c r="Z184" s="955"/>
      <c r="AA184" s="955"/>
      <c r="AB184" s="955"/>
    </row>
    <row r="185" spans="1:28" ht="12.6" hidden="1" customHeight="1" outlineLevel="2">
      <c r="A185" s="1122">
        <v>44214</v>
      </c>
      <c r="B185" s="1032" t="s">
        <v>5706</v>
      </c>
      <c r="C185" s="955" t="s">
        <v>5896</v>
      </c>
      <c r="D185" s="968"/>
      <c r="E185" s="969" t="s">
        <v>5700</v>
      </c>
      <c r="F185" s="970"/>
      <c r="G185" s="967"/>
      <c r="H185" s="970"/>
      <c r="I185" s="967"/>
      <c r="J185" s="970"/>
      <c r="K185" s="967"/>
      <c r="L185" s="970"/>
      <c r="M185" s="967"/>
      <c r="N185" s="970"/>
      <c r="O185" s="967"/>
      <c r="P185" s="970"/>
      <c r="Q185" s="967"/>
      <c r="R185" s="970"/>
      <c r="S185" s="967"/>
      <c r="T185" s="970"/>
      <c r="U185" s="967"/>
      <c r="V185" s="970"/>
      <c r="W185" s="967"/>
      <c r="X185" s="955"/>
      <c r="Y185" s="955"/>
      <c r="Z185" s="955"/>
      <c r="AA185" s="955"/>
      <c r="AB185" s="955"/>
    </row>
    <row r="186" spans="1:28" ht="12.6" hidden="1" customHeight="1" outlineLevel="1" collapsed="1">
      <c r="A186" s="1123">
        <v>44215</v>
      </c>
      <c r="B186" s="1032" t="s">
        <v>5745</v>
      </c>
      <c r="C186" s="955" t="s">
        <v>5897</v>
      </c>
      <c r="D186" s="977" t="s">
        <v>5700</v>
      </c>
      <c r="E186" s="969"/>
      <c r="F186" s="970"/>
      <c r="G186" s="967"/>
      <c r="H186" s="970"/>
      <c r="I186" s="967"/>
      <c r="J186" s="970"/>
      <c r="K186" s="967"/>
      <c r="L186" s="970"/>
      <c r="M186" s="967"/>
      <c r="N186" s="970"/>
      <c r="O186" s="967"/>
      <c r="P186" s="970"/>
      <c r="Q186" s="967"/>
      <c r="R186" s="970"/>
      <c r="S186" s="967"/>
      <c r="T186" s="970"/>
      <c r="U186" s="967"/>
      <c r="V186" s="970"/>
      <c r="W186" s="967"/>
      <c r="X186" s="955"/>
      <c r="Y186" s="955"/>
      <c r="Z186" s="955"/>
      <c r="AA186" s="955"/>
      <c r="AB186" s="955"/>
    </row>
    <row r="187" spans="1:28" ht="25.2" hidden="1" customHeight="1" outlineLevel="2">
      <c r="A187" s="1123">
        <v>44215</v>
      </c>
      <c r="B187" s="1032" t="s">
        <v>5698</v>
      </c>
      <c r="C187" s="955" t="s">
        <v>5898</v>
      </c>
      <c r="D187" s="977" t="s">
        <v>5700</v>
      </c>
      <c r="E187" s="972"/>
      <c r="F187" s="970"/>
      <c r="G187" s="967"/>
      <c r="H187" s="970"/>
      <c r="I187" s="967"/>
      <c r="J187" s="970"/>
      <c r="K187" s="967"/>
      <c r="L187" s="970"/>
      <c r="M187" s="967"/>
      <c r="N187" s="970"/>
      <c r="O187" s="967"/>
      <c r="P187" s="970"/>
      <c r="Q187" s="967"/>
      <c r="R187" s="970"/>
      <c r="S187" s="967"/>
      <c r="T187" s="970"/>
      <c r="U187" s="967"/>
      <c r="V187" s="970"/>
      <c r="W187" s="967"/>
      <c r="X187" s="955"/>
      <c r="Y187" s="955"/>
      <c r="Z187" s="955"/>
      <c r="AA187" s="955"/>
      <c r="AB187" s="955"/>
    </row>
    <row r="188" spans="1:28" ht="12.6" hidden="1" customHeight="1" outlineLevel="2">
      <c r="A188" s="1123">
        <v>44215</v>
      </c>
      <c r="B188" s="1032" t="s">
        <v>5745</v>
      </c>
      <c r="C188" s="955" t="s">
        <v>5899</v>
      </c>
      <c r="D188" s="968"/>
      <c r="E188" s="969" t="s">
        <v>5700</v>
      </c>
      <c r="F188" s="970"/>
      <c r="G188" s="967"/>
      <c r="H188" s="970"/>
      <c r="I188" s="967"/>
      <c r="J188" s="970"/>
      <c r="K188" s="967"/>
      <c r="L188" s="970"/>
      <c r="M188" s="967"/>
      <c r="N188" s="970"/>
      <c r="O188" s="967"/>
      <c r="P188" s="970"/>
      <c r="Q188" s="967"/>
      <c r="R188" s="970"/>
      <c r="S188" s="967"/>
      <c r="T188" s="970"/>
      <c r="U188" s="967"/>
      <c r="V188" s="970"/>
      <c r="W188" s="967"/>
      <c r="X188" s="955"/>
      <c r="Y188" s="955"/>
      <c r="Z188" s="955"/>
      <c r="AA188" s="955"/>
      <c r="AB188" s="955"/>
    </row>
    <row r="189" spans="1:28" ht="12.6" hidden="1" customHeight="1" outlineLevel="2">
      <c r="A189" s="1123">
        <v>44215</v>
      </c>
      <c r="B189" s="1032" t="s">
        <v>5706</v>
      </c>
      <c r="C189" s="955" t="s">
        <v>5900</v>
      </c>
      <c r="D189" s="968"/>
      <c r="E189" s="972"/>
      <c r="F189" s="970"/>
      <c r="G189" s="967"/>
      <c r="H189" s="970"/>
      <c r="I189" s="967"/>
      <c r="J189" s="970"/>
      <c r="K189" s="967"/>
      <c r="L189" s="970"/>
      <c r="M189" s="967"/>
      <c r="N189" s="970"/>
      <c r="O189" s="967"/>
      <c r="P189" s="970"/>
      <c r="Q189" s="967"/>
      <c r="R189" s="970"/>
      <c r="S189" s="974" t="s">
        <v>5700</v>
      </c>
      <c r="T189" s="970"/>
      <c r="U189" s="967"/>
      <c r="V189" s="970"/>
      <c r="W189" s="967"/>
      <c r="X189" s="955"/>
      <c r="Y189" s="955"/>
      <c r="Z189" s="955"/>
      <c r="AA189" s="955"/>
      <c r="AB189" s="955"/>
    </row>
    <row r="190" spans="1:28" ht="12.6" hidden="1" customHeight="1" outlineLevel="2">
      <c r="A190" s="1123">
        <v>44215</v>
      </c>
      <c r="B190" s="1032" t="s">
        <v>5698</v>
      </c>
      <c r="C190" s="955" t="s">
        <v>5901</v>
      </c>
      <c r="D190" s="968"/>
      <c r="E190" s="972"/>
      <c r="F190" s="970"/>
      <c r="G190" s="967"/>
      <c r="H190" s="970"/>
      <c r="I190" s="967"/>
      <c r="J190" s="970"/>
      <c r="K190" s="967"/>
      <c r="L190" s="970"/>
      <c r="M190" s="967"/>
      <c r="N190" s="970"/>
      <c r="O190" s="974" t="s">
        <v>5700</v>
      </c>
      <c r="P190" s="970"/>
      <c r="Q190" s="967"/>
      <c r="R190" s="970"/>
      <c r="S190" s="974" t="s">
        <v>5700</v>
      </c>
      <c r="T190" s="970"/>
      <c r="U190" s="967"/>
      <c r="V190" s="970"/>
      <c r="W190" s="967"/>
      <c r="X190" s="955"/>
      <c r="Y190" s="955"/>
      <c r="Z190" s="955"/>
      <c r="AA190" s="955"/>
      <c r="AB190" s="955"/>
    </row>
    <row r="191" spans="1:28" ht="12.6" hidden="1" customHeight="1" outlineLevel="2">
      <c r="A191" s="1123">
        <v>44215</v>
      </c>
      <c r="B191" s="1032" t="s">
        <v>5698</v>
      </c>
      <c r="C191" s="955" t="s">
        <v>5902</v>
      </c>
      <c r="D191" s="977" t="s">
        <v>5700</v>
      </c>
      <c r="E191" s="972"/>
      <c r="F191" s="970"/>
      <c r="G191" s="967"/>
      <c r="H191" s="970"/>
      <c r="I191" s="967"/>
      <c r="J191" s="970"/>
      <c r="K191" s="967"/>
      <c r="L191" s="970"/>
      <c r="M191" s="967"/>
      <c r="N191" s="970"/>
      <c r="O191" s="967"/>
      <c r="P191" s="970"/>
      <c r="Q191" s="967"/>
      <c r="R191" s="970"/>
      <c r="S191" s="967"/>
      <c r="T191" s="970"/>
      <c r="U191" s="967"/>
      <c r="V191" s="970"/>
      <c r="W191" s="967"/>
      <c r="X191" s="955"/>
      <c r="Y191" s="955"/>
      <c r="Z191" s="955"/>
      <c r="AA191" s="955"/>
      <c r="AB191" s="955"/>
    </row>
    <row r="192" spans="1:28" ht="12.6" hidden="1" customHeight="1" outlineLevel="2">
      <c r="A192" s="1123">
        <v>44215</v>
      </c>
      <c r="B192" s="1032" t="s">
        <v>5698</v>
      </c>
      <c r="C192" s="955" t="s">
        <v>5903</v>
      </c>
      <c r="D192" s="968"/>
      <c r="E192" s="972"/>
      <c r="F192" s="970"/>
      <c r="G192" s="967"/>
      <c r="H192" s="970"/>
      <c r="I192" s="967"/>
      <c r="J192" s="970"/>
      <c r="K192" s="967"/>
      <c r="L192" s="970"/>
      <c r="M192" s="967"/>
      <c r="N192" s="970"/>
      <c r="O192" s="974" t="s">
        <v>5700</v>
      </c>
      <c r="P192" s="970"/>
      <c r="Q192" s="967"/>
      <c r="R192" s="970"/>
      <c r="S192" s="974" t="s">
        <v>5700</v>
      </c>
      <c r="T192" s="970"/>
      <c r="U192" s="967"/>
      <c r="V192" s="970"/>
      <c r="W192" s="967"/>
      <c r="X192" s="955"/>
      <c r="Y192" s="955"/>
      <c r="Z192" s="955"/>
      <c r="AA192" s="955"/>
      <c r="AB192" s="955"/>
    </row>
    <row r="193" spans="1:22" ht="12.6" hidden="1" customHeight="1" outlineLevel="2">
      <c r="A193" s="1123">
        <v>44215</v>
      </c>
      <c r="B193" s="1032" t="s">
        <v>5745</v>
      </c>
      <c r="C193" s="955" t="s">
        <v>5904</v>
      </c>
      <c r="D193" s="968"/>
      <c r="E193" s="972"/>
      <c r="F193" s="970"/>
      <c r="G193" s="967"/>
      <c r="H193" s="970"/>
      <c r="I193" s="967"/>
      <c r="J193" s="970"/>
      <c r="K193" s="967"/>
      <c r="L193" s="970"/>
      <c r="M193" s="967"/>
      <c r="N193" s="970"/>
      <c r="O193" s="967"/>
      <c r="P193" s="970"/>
      <c r="Q193" s="967"/>
      <c r="R193" s="970"/>
      <c r="S193" s="967"/>
      <c r="T193" s="973" t="s">
        <v>5700</v>
      </c>
      <c r="U193" s="967"/>
      <c r="V193" s="970"/>
    </row>
    <row r="194" spans="1:22" ht="12.6" hidden="1" customHeight="1" outlineLevel="2">
      <c r="A194" s="1123">
        <v>44215</v>
      </c>
      <c r="B194" s="1032" t="s">
        <v>5698</v>
      </c>
      <c r="C194" s="955" t="s">
        <v>5905</v>
      </c>
      <c r="D194" s="977" t="s">
        <v>5700</v>
      </c>
      <c r="E194" s="972"/>
      <c r="F194" s="970"/>
      <c r="G194" s="967"/>
      <c r="H194" s="970"/>
      <c r="I194" s="967"/>
      <c r="J194" s="970"/>
      <c r="K194" s="967"/>
      <c r="L194" s="970"/>
      <c r="M194" s="967"/>
      <c r="N194" s="970"/>
      <c r="O194" s="967"/>
      <c r="P194" s="970"/>
      <c r="Q194" s="967"/>
      <c r="R194" s="970"/>
      <c r="S194" s="974" t="s">
        <v>5700</v>
      </c>
      <c r="T194" s="970"/>
      <c r="U194" s="967"/>
      <c r="V194" s="970"/>
    </row>
    <row r="195" spans="1:22" ht="12.6" hidden="1" customHeight="1" outlineLevel="2">
      <c r="A195" s="1123">
        <v>44215</v>
      </c>
      <c r="B195" s="1032" t="s">
        <v>5698</v>
      </c>
      <c r="C195" s="955" t="s">
        <v>5906</v>
      </c>
      <c r="D195" s="968"/>
      <c r="E195" s="972"/>
      <c r="F195" s="970"/>
      <c r="G195" s="967"/>
      <c r="H195" s="970"/>
      <c r="I195" s="967"/>
      <c r="J195" s="970"/>
      <c r="K195" s="967"/>
      <c r="L195" s="970"/>
      <c r="M195" s="967"/>
      <c r="N195" s="970"/>
      <c r="O195" s="967"/>
      <c r="P195" s="970"/>
      <c r="Q195" s="967"/>
      <c r="R195" s="970"/>
      <c r="S195" s="974" t="s">
        <v>5700</v>
      </c>
      <c r="T195" s="970"/>
      <c r="U195" s="967"/>
      <c r="V195" s="970"/>
    </row>
    <row r="196" spans="1:22" ht="12.6" hidden="1" customHeight="1" outlineLevel="2">
      <c r="A196" s="1123">
        <v>44215</v>
      </c>
      <c r="B196" s="1032" t="s">
        <v>5745</v>
      </c>
      <c r="C196" s="955" t="s">
        <v>5907</v>
      </c>
      <c r="D196" s="968"/>
      <c r="E196" s="972"/>
      <c r="F196" s="970"/>
      <c r="G196" s="967"/>
      <c r="H196" s="970"/>
      <c r="I196" s="967"/>
      <c r="J196" s="970"/>
      <c r="K196" s="967"/>
      <c r="L196" s="970"/>
      <c r="M196" s="967"/>
      <c r="N196" s="970"/>
      <c r="O196" s="967"/>
      <c r="P196" s="970"/>
      <c r="Q196" s="967"/>
      <c r="R196" s="970"/>
      <c r="S196" s="974" t="s">
        <v>5700</v>
      </c>
      <c r="T196" s="970"/>
      <c r="U196" s="967"/>
      <c r="V196" s="970"/>
    </row>
    <row r="197" spans="1:22" ht="12.6" hidden="1" customHeight="1" outlineLevel="2">
      <c r="A197" s="1123">
        <v>44215</v>
      </c>
      <c r="B197" s="1032" t="s">
        <v>5698</v>
      </c>
      <c r="C197" s="955" t="s">
        <v>5908</v>
      </c>
      <c r="D197" s="968"/>
      <c r="E197" s="972"/>
      <c r="F197" s="970"/>
      <c r="G197" s="967"/>
      <c r="H197" s="970"/>
      <c r="I197" s="967"/>
      <c r="J197" s="970"/>
      <c r="K197" s="967"/>
      <c r="L197" s="970"/>
      <c r="M197" s="967"/>
      <c r="N197" s="970"/>
      <c r="O197" s="967"/>
      <c r="P197" s="970"/>
      <c r="Q197" s="974" t="s">
        <v>5700</v>
      </c>
      <c r="R197" s="970"/>
      <c r="S197" s="967"/>
      <c r="T197" s="970"/>
      <c r="U197" s="967"/>
      <c r="V197" s="970"/>
    </row>
    <row r="198" spans="1:22" ht="12.6" hidden="1" customHeight="1" outlineLevel="2">
      <c r="A198" s="1123">
        <v>44215</v>
      </c>
      <c r="B198" s="1032" t="s">
        <v>5698</v>
      </c>
      <c r="C198" s="955" t="s">
        <v>5909</v>
      </c>
      <c r="D198" s="968"/>
      <c r="E198" s="969" t="s">
        <v>5700</v>
      </c>
      <c r="F198" s="970"/>
      <c r="G198" s="967"/>
      <c r="H198" s="970"/>
      <c r="I198" s="967"/>
      <c r="J198" s="970"/>
      <c r="K198" s="967"/>
      <c r="L198" s="970"/>
      <c r="M198" s="967"/>
      <c r="N198" s="970"/>
      <c r="O198" s="967"/>
      <c r="P198" s="970"/>
      <c r="Q198" s="967"/>
      <c r="R198" s="970"/>
      <c r="S198" s="967"/>
      <c r="T198" s="970"/>
      <c r="U198" s="967"/>
      <c r="V198" s="970"/>
    </row>
    <row r="199" spans="1:22" ht="12.6" hidden="1" customHeight="1" outlineLevel="2">
      <c r="A199" s="1123">
        <v>44215</v>
      </c>
      <c r="B199" s="1032" t="s">
        <v>5698</v>
      </c>
      <c r="C199" s="955" t="s">
        <v>5910</v>
      </c>
      <c r="D199" s="968"/>
      <c r="E199" s="972"/>
      <c r="F199" s="970"/>
      <c r="G199" s="967"/>
      <c r="H199" s="970"/>
      <c r="I199" s="967"/>
      <c r="J199" s="973" t="s">
        <v>5700</v>
      </c>
      <c r="K199" s="967"/>
      <c r="L199" s="970"/>
      <c r="M199" s="967"/>
      <c r="N199" s="970"/>
      <c r="O199" s="967"/>
      <c r="P199" s="970"/>
      <c r="Q199" s="967"/>
      <c r="R199" s="970"/>
      <c r="S199" s="967"/>
      <c r="T199" s="970"/>
      <c r="U199" s="967"/>
      <c r="V199" s="970"/>
    </row>
    <row r="200" spans="1:22" ht="12.6" hidden="1" customHeight="1" outlineLevel="2">
      <c r="A200" s="1123">
        <v>44215</v>
      </c>
      <c r="B200" s="1032" t="s">
        <v>5698</v>
      </c>
      <c r="C200" s="955" t="s">
        <v>5911</v>
      </c>
      <c r="D200" s="968"/>
      <c r="E200" s="972"/>
      <c r="F200" s="970"/>
      <c r="G200" s="967"/>
      <c r="H200" s="970"/>
      <c r="I200" s="967"/>
      <c r="J200" s="970"/>
      <c r="K200" s="967"/>
      <c r="L200" s="970"/>
      <c r="M200" s="967"/>
      <c r="N200" s="970"/>
      <c r="O200" s="967"/>
      <c r="P200" s="970"/>
      <c r="Q200" s="967"/>
      <c r="R200" s="970"/>
      <c r="S200" s="974" t="s">
        <v>5700</v>
      </c>
      <c r="T200" s="970"/>
      <c r="U200" s="967"/>
      <c r="V200" s="970"/>
    </row>
    <row r="201" spans="1:22" ht="25.2" hidden="1" customHeight="1" outlineLevel="2">
      <c r="A201" s="1123">
        <v>44215</v>
      </c>
      <c r="B201" s="1032" t="s">
        <v>5698</v>
      </c>
      <c r="C201" s="1021" t="s">
        <v>5912</v>
      </c>
      <c r="D201" s="968"/>
      <c r="E201" s="969" t="s">
        <v>5700</v>
      </c>
      <c r="F201" s="970"/>
      <c r="G201" s="967"/>
      <c r="H201" s="970"/>
      <c r="I201" s="967"/>
      <c r="J201" s="970"/>
      <c r="K201" s="967"/>
      <c r="L201" s="970"/>
      <c r="M201" s="967"/>
      <c r="N201" s="970"/>
      <c r="O201" s="967"/>
      <c r="P201" s="970"/>
      <c r="Q201" s="967"/>
      <c r="R201" s="970"/>
      <c r="S201" s="967"/>
      <c r="T201" s="970"/>
      <c r="U201" s="967"/>
      <c r="V201" s="970"/>
    </row>
    <row r="202" spans="1:22" ht="12.6" hidden="1" customHeight="1" outlineLevel="2">
      <c r="A202" s="1123">
        <v>44215</v>
      </c>
      <c r="B202" s="1032" t="s">
        <v>5698</v>
      </c>
      <c r="C202" s="955" t="s">
        <v>5913</v>
      </c>
      <c r="D202" s="968"/>
      <c r="E202" s="969" t="s">
        <v>5700</v>
      </c>
      <c r="F202" s="970"/>
      <c r="G202" s="967"/>
      <c r="H202" s="970"/>
      <c r="I202" s="967"/>
      <c r="J202" s="970"/>
      <c r="K202" s="967"/>
      <c r="L202" s="970"/>
      <c r="M202" s="967"/>
      <c r="N202" s="970"/>
      <c r="O202" s="967"/>
      <c r="P202" s="970"/>
      <c r="Q202" s="967"/>
      <c r="R202" s="970"/>
      <c r="S202" s="967"/>
      <c r="T202" s="970"/>
      <c r="U202" s="967"/>
      <c r="V202" s="970"/>
    </row>
    <row r="203" spans="1:22" ht="12.6" hidden="1" customHeight="1" outlineLevel="2">
      <c r="A203" s="1123">
        <v>44215</v>
      </c>
      <c r="B203" s="1032" t="s">
        <v>5706</v>
      </c>
      <c r="C203" s="955" t="s">
        <v>5914</v>
      </c>
      <c r="D203" s="968"/>
      <c r="E203" s="972"/>
      <c r="F203" s="970"/>
      <c r="G203" s="967"/>
      <c r="H203" s="970"/>
      <c r="I203" s="967"/>
      <c r="J203" s="970"/>
      <c r="K203" s="967"/>
      <c r="L203" s="970"/>
      <c r="M203" s="967"/>
      <c r="N203" s="970"/>
      <c r="O203" s="967"/>
      <c r="P203" s="970"/>
      <c r="Q203" s="967"/>
      <c r="R203" s="970"/>
      <c r="S203" s="974" t="s">
        <v>5700</v>
      </c>
      <c r="T203" s="970"/>
      <c r="U203" s="967"/>
      <c r="V203" s="970"/>
    </row>
    <row r="204" spans="1:22" ht="12.6" hidden="1" customHeight="1" outlineLevel="2">
      <c r="A204" s="1123">
        <v>44215</v>
      </c>
      <c r="B204" s="1032" t="s">
        <v>5745</v>
      </c>
      <c r="C204" s="955" t="s">
        <v>5915</v>
      </c>
      <c r="D204" s="968"/>
      <c r="E204" s="969" t="s">
        <v>5700</v>
      </c>
      <c r="F204" s="970"/>
      <c r="G204" s="967"/>
      <c r="H204" s="970"/>
      <c r="I204" s="967"/>
      <c r="J204" s="970"/>
      <c r="K204" s="967"/>
      <c r="L204" s="970"/>
      <c r="M204" s="967"/>
      <c r="N204" s="970"/>
      <c r="O204" s="967"/>
      <c r="P204" s="970"/>
      <c r="Q204" s="967"/>
      <c r="R204" s="970"/>
      <c r="S204" s="967"/>
      <c r="T204" s="970"/>
      <c r="U204" s="967"/>
      <c r="V204" s="970"/>
    </row>
    <row r="205" spans="1:22" ht="12.6" hidden="1" customHeight="1" outlineLevel="2">
      <c r="A205" s="1123">
        <v>44215</v>
      </c>
      <c r="B205" s="1032" t="s">
        <v>5698</v>
      </c>
      <c r="C205" s="955" t="s">
        <v>5916</v>
      </c>
      <c r="D205" s="968"/>
      <c r="E205" s="972"/>
      <c r="F205" s="970"/>
      <c r="G205" s="967"/>
      <c r="H205" s="970"/>
      <c r="I205" s="974" t="s">
        <v>5700</v>
      </c>
      <c r="J205" s="970"/>
      <c r="K205" s="967"/>
      <c r="L205" s="970"/>
      <c r="M205" s="967"/>
      <c r="N205" s="970"/>
      <c r="O205" s="967"/>
      <c r="P205" s="970"/>
      <c r="Q205" s="967"/>
      <c r="R205" s="970"/>
      <c r="S205" s="967"/>
      <c r="T205" s="970"/>
      <c r="U205" s="967"/>
      <c r="V205" s="970"/>
    </row>
    <row r="206" spans="1:22" ht="12.6" hidden="1" customHeight="1" outlineLevel="2">
      <c r="A206" s="1123">
        <v>44215</v>
      </c>
      <c r="B206" s="4" t="s">
        <v>5698</v>
      </c>
      <c r="C206" s="955" t="s">
        <v>5917</v>
      </c>
      <c r="D206" s="977" t="s">
        <v>5700</v>
      </c>
      <c r="E206" s="972"/>
      <c r="F206" s="970"/>
      <c r="G206" s="967"/>
      <c r="H206" s="970"/>
      <c r="I206" s="967"/>
      <c r="J206" s="970"/>
      <c r="K206" s="967"/>
      <c r="L206" s="970"/>
      <c r="M206" s="967"/>
      <c r="N206" s="970"/>
      <c r="O206" s="967"/>
      <c r="P206" s="970"/>
      <c r="Q206" s="967"/>
      <c r="R206" s="970"/>
      <c r="S206" s="967"/>
      <c r="T206" s="970"/>
      <c r="U206" s="967"/>
      <c r="V206" s="970"/>
    </row>
    <row r="207" spans="1:22" ht="12.6" hidden="1" customHeight="1" outlineLevel="1" collapsed="1">
      <c r="A207" s="990">
        <v>44216</v>
      </c>
      <c r="B207" s="1032" t="s">
        <v>5698</v>
      </c>
      <c r="C207" s="955" t="s">
        <v>5918</v>
      </c>
      <c r="D207" s="968"/>
      <c r="E207" s="972"/>
      <c r="F207" s="970"/>
      <c r="G207" s="974" t="s">
        <v>5700</v>
      </c>
      <c r="H207" s="970"/>
      <c r="I207" s="967"/>
      <c r="J207" s="970"/>
      <c r="K207" s="967"/>
      <c r="L207" s="970"/>
      <c r="M207" s="967"/>
      <c r="N207" s="970"/>
      <c r="O207" s="967"/>
      <c r="P207" s="970"/>
      <c r="Q207" s="967"/>
      <c r="R207" s="970"/>
      <c r="S207" s="967"/>
      <c r="T207" s="970"/>
      <c r="U207" s="967"/>
      <c r="V207" s="970"/>
    </row>
    <row r="208" spans="1:22" ht="12.6" hidden="1" customHeight="1" outlineLevel="2">
      <c r="A208" s="990">
        <v>44216</v>
      </c>
      <c r="B208" s="1032" t="s">
        <v>5698</v>
      </c>
      <c r="C208" s="955" t="s">
        <v>5919</v>
      </c>
      <c r="D208" s="968"/>
      <c r="E208" s="972"/>
      <c r="F208" s="973" t="s">
        <v>5700</v>
      </c>
      <c r="G208" s="967"/>
      <c r="H208" s="970"/>
      <c r="I208" s="967"/>
      <c r="J208" s="970"/>
      <c r="K208" s="967"/>
      <c r="L208" s="970"/>
      <c r="M208" s="967"/>
      <c r="N208" s="970"/>
      <c r="O208" s="967"/>
      <c r="P208" s="970"/>
      <c r="Q208" s="967"/>
      <c r="R208" s="970"/>
      <c r="S208" s="967"/>
      <c r="T208" s="970"/>
      <c r="U208" s="967"/>
      <c r="V208" s="970"/>
    </row>
    <row r="209" spans="1:22" ht="12.6" hidden="1" customHeight="1" outlineLevel="2">
      <c r="A209" s="990">
        <v>44216</v>
      </c>
      <c r="B209" s="1032" t="s">
        <v>5698</v>
      </c>
      <c r="C209" s="955" t="s">
        <v>5920</v>
      </c>
      <c r="D209" s="968"/>
      <c r="E209" s="972"/>
      <c r="F209" s="970"/>
      <c r="G209" s="967"/>
      <c r="H209" s="970"/>
      <c r="I209" s="967"/>
      <c r="J209" s="970"/>
      <c r="K209" s="967"/>
      <c r="L209" s="970"/>
      <c r="M209" s="967"/>
      <c r="N209" s="970"/>
      <c r="O209" s="967"/>
      <c r="P209" s="970"/>
      <c r="Q209" s="974" t="s">
        <v>5700</v>
      </c>
      <c r="R209" s="970"/>
      <c r="S209" s="967"/>
      <c r="T209" s="970"/>
      <c r="U209" s="967"/>
      <c r="V209" s="970"/>
    </row>
    <row r="210" spans="1:22" ht="12.6" hidden="1" customHeight="1" outlineLevel="2">
      <c r="A210" s="990">
        <v>44216</v>
      </c>
      <c r="B210" s="1032" t="s">
        <v>5698</v>
      </c>
      <c r="C210" s="955" t="s">
        <v>5921</v>
      </c>
      <c r="D210" s="968"/>
      <c r="E210" s="972"/>
      <c r="F210" s="970"/>
      <c r="G210" s="967"/>
      <c r="H210" s="970"/>
      <c r="I210" s="967"/>
      <c r="J210" s="970"/>
      <c r="K210" s="967"/>
      <c r="L210" s="970"/>
      <c r="M210" s="967"/>
      <c r="N210" s="970"/>
      <c r="O210" s="967"/>
      <c r="P210" s="970"/>
      <c r="Q210" s="974" t="s">
        <v>5700</v>
      </c>
      <c r="R210" s="970"/>
      <c r="S210" s="967"/>
      <c r="T210" s="970"/>
      <c r="U210" s="967"/>
      <c r="V210" s="970"/>
    </row>
    <row r="211" spans="1:22" ht="12.6" hidden="1" customHeight="1" outlineLevel="2">
      <c r="A211" s="990">
        <v>44216</v>
      </c>
      <c r="B211" s="1032" t="s">
        <v>5698</v>
      </c>
      <c r="C211" s="955" t="s">
        <v>5922</v>
      </c>
      <c r="D211" s="968"/>
      <c r="E211" s="972"/>
      <c r="F211" s="970"/>
      <c r="G211" s="967"/>
      <c r="H211" s="970"/>
      <c r="I211" s="967"/>
      <c r="J211" s="970"/>
      <c r="K211" s="967"/>
      <c r="L211" s="970"/>
      <c r="M211" s="967"/>
      <c r="N211" s="970"/>
      <c r="O211" s="967"/>
      <c r="P211" s="970"/>
      <c r="Q211" s="967"/>
      <c r="R211" s="970"/>
      <c r="S211" s="974" t="s">
        <v>5700</v>
      </c>
      <c r="T211" s="970"/>
      <c r="U211" s="967"/>
      <c r="V211" s="970"/>
    </row>
    <row r="212" spans="1:22" ht="12.6" hidden="1" customHeight="1" outlineLevel="2">
      <c r="A212" s="990">
        <v>44216</v>
      </c>
      <c r="B212" s="1032" t="s">
        <v>5706</v>
      </c>
      <c r="C212" s="955" t="s">
        <v>5923</v>
      </c>
      <c r="D212" s="968"/>
      <c r="E212" s="972"/>
      <c r="F212" s="970"/>
      <c r="G212" s="967"/>
      <c r="H212" s="970"/>
      <c r="I212" s="967"/>
      <c r="J212" s="970"/>
      <c r="K212" s="967"/>
      <c r="L212" s="970"/>
      <c r="M212" s="967"/>
      <c r="N212" s="970"/>
      <c r="O212" s="974" t="s">
        <v>5700</v>
      </c>
      <c r="P212" s="970"/>
      <c r="Q212" s="967"/>
      <c r="R212" s="970"/>
      <c r="S212" s="967"/>
      <c r="T212" s="970"/>
      <c r="U212" s="974" t="s">
        <v>5700</v>
      </c>
      <c r="V212" s="970"/>
    </row>
    <row r="213" spans="1:22" ht="12.6" hidden="1" customHeight="1" outlineLevel="2">
      <c r="A213" s="990">
        <v>44216</v>
      </c>
      <c r="B213" s="1032" t="s">
        <v>5698</v>
      </c>
      <c r="C213" s="955" t="s">
        <v>5924</v>
      </c>
      <c r="D213" s="968"/>
      <c r="E213" s="972"/>
      <c r="F213" s="970"/>
      <c r="G213" s="967"/>
      <c r="H213" s="970"/>
      <c r="I213" s="967"/>
      <c r="J213" s="970"/>
      <c r="K213" s="967"/>
      <c r="L213" s="970"/>
      <c r="M213" s="967"/>
      <c r="N213" s="970"/>
      <c r="O213" s="967"/>
      <c r="P213" s="970"/>
      <c r="Q213" s="967"/>
      <c r="R213" s="970"/>
      <c r="S213" s="974" t="s">
        <v>5700</v>
      </c>
      <c r="T213" s="970"/>
      <c r="U213" s="967"/>
      <c r="V213" s="970"/>
    </row>
    <row r="214" spans="1:22" ht="12.6" hidden="1" customHeight="1" outlineLevel="2">
      <c r="A214" s="990">
        <v>44216</v>
      </c>
      <c r="B214" s="1032" t="s">
        <v>5698</v>
      </c>
      <c r="C214" s="955" t="s">
        <v>5925</v>
      </c>
      <c r="D214" s="968"/>
      <c r="E214" s="969" t="s">
        <v>5700</v>
      </c>
      <c r="F214" s="970"/>
      <c r="G214" s="967"/>
      <c r="H214" s="970"/>
      <c r="I214" s="967"/>
      <c r="J214" s="970"/>
      <c r="K214" s="967"/>
      <c r="L214" s="970"/>
      <c r="M214" s="967"/>
      <c r="N214" s="970"/>
      <c r="O214" s="967"/>
      <c r="P214" s="970"/>
      <c r="Q214" s="967"/>
      <c r="R214" s="970"/>
      <c r="S214" s="967"/>
      <c r="T214" s="970"/>
      <c r="U214" s="967"/>
      <c r="V214" s="970"/>
    </row>
    <row r="215" spans="1:22" ht="12.6" hidden="1" customHeight="1" outlineLevel="2">
      <c r="A215" s="990">
        <v>44216</v>
      </c>
      <c r="B215" s="1032" t="s">
        <v>5698</v>
      </c>
      <c r="C215" s="955" t="s">
        <v>5926</v>
      </c>
      <c r="D215" s="968"/>
      <c r="E215" s="972"/>
      <c r="F215" s="970"/>
      <c r="G215" s="967"/>
      <c r="H215" s="970"/>
      <c r="I215" s="967"/>
      <c r="J215" s="973" t="s">
        <v>5700</v>
      </c>
      <c r="K215" s="967"/>
      <c r="L215" s="970"/>
      <c r="M215" s="967"/>
      <c r="N215" s="970"/>
      <c r="O215" s="967"/>
      <c r="P215" s="970"/>
      <c r="Q215" s="967"/>
      <c r="R215" s="970"/>
      <c r="S215" s="967"/>
      <c r="T215" s="970"/>
      <c r="U215" s="967"/>
      <c r="V215" s="970"/>
    </row>
    <row r="216" spans="1:22" ht="12.6" hidden="1" customHeight="1" outlineLevel="2">
      <c r="A216" s="990">
        <v>44216</v>
      </c>
      <c r="B216" s="1032" t="s">
        <v>5745</v>
      </c>
      <c r="C216" s="955" t="s">
        <v>5927</v>
      </c>
      <c r="D216" s="968"/>
      <c r="E216" s="969" t="s">
        <v>5700</v>
      </c>
      <c r="F216" s="970"/>
      <c r="G216" s="967"/>
      <c r="H216" s="970"/>
      <c r="I216" s="967"/>
      <c r="J216" s="970"/>
      <c r="K216" s="967"/>
      <c r="L216" s="970"/>
      <c r="M216" s="974" t="s">
        <v>5700</v>
      </c>
      <c r="N216" s="970"/>
      <c r="O216" s="967"/>
      <c r="P216" s="970"/>
      <c r="Q216" s="967"/>
      <c r="R216" s="970"/>
      <c r="S216" s="967"/>
      <c r="T216" s="970"/>
      <c r="U216" s="967"/>
      <c r="V216" s="970"/>
    </row>
    <row r="217" spans="1:22" ht="25.2" hidden="1" customHeight="1" outlineLevel="2">
      <c r="A217" s="990">
        <v>44216</v>
      </c>
      <c r="B217" s="1032" t="s">
        <v>5698</v>
      </c>
      <c r="C217" s="955" t="s">
        <v>5928</v>
      </c>
      <c r="D217" s="968"/>
      <c r="E217" s="972"/>
      <c r="F217" s="970"/>
      <c r="G217" s="967"/>
      <c r="H217" s="970"/>
      <c r="I217" s="967"/>
      <c r="J217" s="970"/>
      <c r="K217" s="967"/>
      <c r="L217" s="970"/>
      <c r="M217" s="967"/>
      <c r="N217" s="970"/>
      <c r="O217" s="967"/>
      <c r="P217" s="970"/>
      <c r="Q217" s="967"/>
      <c r="R217" s="970"/>
      <c r="S217" s="974" t="s">
        <v>5700</v>
      </c>
      <c r="T217" s="970"/>
      <c r="U217" s="967"/>
      <c r="V217" s="970"/>
    </row>
    <row r="218" spans="1:22" ht="12.6" hidden="1" customHeight="1" outlineLevel="2">
      <c r="A218" s="990">
        <v>44216</v>
      </c>
      <c r="B218" s="1032" t="s">
        <v>5745</v>
      </c>
      <c r="C218" s="955" t="s">
        <v>5929</v>
      </c>
      <c r="D218" s="968"/>
      <c r="E218" s="972"/>
      <c r="F218" s="973" t="s">
        <v>5700</v>
      </c>
      <c r="G218" s="967"/>
      <c r="H218" s="970"/>
      <c r="I218" s="967"/>
      <c r="J218" s="970"/>
      <c r="K218" s="967"/>
      <c r="L218" s="970"/>
      <c r="M218" s="967"/>
      <c r="N218" s="970"/>
      <c r="O218" s="967"/>
      <c r="P218" s="970"/>
      <c r="Q218" s="967"/>
      <c r="R218" s="970"/>
      <c r="S218" s="967"/>
      <c r="T218" s="970"/>
      <c r="U218" s="967"/>
      <c r="V218" s="970"/>
    </row>
    <row r="219" spans="1:22" ht="12.6" hidden="1" customHeight="1" outlineLevel="2">
      <c r="A219" s="990">
        <v>44216</v>
      </c>
      <c r="B219" s="1032" t="s">
        <v>5698</v>
      </c>
      <c r="C219" s="955" t="s">
        <v>5930</v>
      </c>
      <c r="D219" s="968"/>
      <c r="E219" s="972"/>
      <c r="F219" s="973" t="s">
        <v>5700</v>
      </c>
      <c r="G219" s="967"/>
      <c r="H219" s="970"/>
      <c r="I219" s="967"/>
      <c r="J219" s="970"/>
      <c r="K219" s="967"/>
      <c r="L219" s="970"/>
      <c r="M219" s="967"/>
      <c r="N219" s="970"/>
      <c r="O219" s="967"/>
      <c r="P219" s="970"/>
      <c r="Q219" s="967"/>
      <c r="R219" s="970"/>
      <c r="S219" s="967"/>
      <c r="T219" s="970"/>
      <c r="U219" s="967"/>
      <c r="V219" s="970"/>
    </row>
    <row r="220" spans="1:22" ht="13.5" hidden="1" customHeight="1" outlineLevel="2">
      <c r="A220" s="990">
        <v>44216</v>
      </c>
      <c r="B220" s="1032" t="s">
        <v>5698</v>
      </c>
      <c r="C220" s="955" t="s">
        <v>5931</v>
      </c>
      <c r="D220" s="968"/>
      <c r="E220" s="972"/>
      <c r="F220" s="970"/>
      <c r="G220" s="967"/>
      <c r="H220" s="970"/>
      <c r="I220" s="967"/>
      <c r="J220" s="970"/>
      <c r="K220" s="967"/>
      <c r="L220" s="970"/>
      <c r="M220" s="967"/>
      <c r="N220" s="970"/>
      <c r="O220" s="967"/>
      <c r="P220" s="970"/>
      <c r="Q220" s="967"/>
      <c r="R220" s="970"/>
      <c r="S220" s="967"/>
      <c r="T220" s="973" t="s">
        <v>5700</v>
      </c>
      <c r="U220" s="967"/>
      <c r="V220" s="970"/>
    </row>
    <row r="221" spans="1:22" ht="12.6" hidden="1" customHeight="1" outlineLevel="2">
      <c r="A221" s="990">
        <v>44216</v>
      </c>
      <c r="B221" s="1032" t="s">
        <v>5698</v>
      </c>
      <c r="C221" s="955" t="s">
        <v>5932</v>
      </c>
      <c r="D221" s="968"/>
      <c r="E221" s="972"/>
      <c r="F221" s="970"/>
      <c r="G221" s="974" t="s">
        <v>5700</v>
      </c>
      <c r="H221" s="970"/>
      <c r="I221" s="967"/>
      <c r="J221" s="970"/>
      <c r="K221" s="967"/>
      <c r="L221" s="970"/>
      <c r="M221" s="967"/>
      <c r="N221" s="970"/>
      <c r="O221" s="967"/>
      <c r="P221" s="970"/>
      <c r="Q221" s="967"/>
      <c r="R221" s="970"/>
      <c r="S221" s="967"/>
      <c r="T221" s="970"/>
      <c r="U221" s="967"/>
      <c r="V221" s="970"/>
    </row>
    <row r="222" spans="1:22" ht="12.6" hidden="1" customHeight="1" outlineLevel="2">
      <c r="A222" s="990">
        <v>44216</v>
      </c>
      <c r="B222" s="1032" t="s">
        <v>5745</v>
      </c>
      <c r="C222" s="955" t="s">
        <v>5933</v>
      </c>
      <c r="D222" s="968"/>
      <c r="E222" s="972"/>
      <c r="F222" s="970"/>
      <c r="G222" s="967"/>
      <c r="H222" s="970"/>
      <c r="I222" s="967"/>
      <c r="J222" s="970"/>
      <c r="K222" s="967"/>
      <c r="L222" s="970"/>
      <c r="M222" s="967"/>
      <c r="N222" s="970"/>
      <c r="O222" s="974" t="s">
        <v>5700</v>
      </c>
      <c r="P222" s="970"/>
      <c r="Q222" s="967"/>
      <c r="R222" s="970"/>
      <c r="S222" s="967"/>
      <c r="T222" s="970"/>
      <c r="U222" s="967"/>
      <c r="V222" s="970"/>
    </row>
    <row r="223" spans="1:22" ht="12.6" hidden="1" customHeight="1" outlineLevel="2">
      <c r="A223" s="990">
        <v>44216</v>
      </c>
      <c r="B223" s="1032" t="s">
        <v>5745</v>
      </c>
      <c r="C223" s="955" t="s">
        <v>5934</v>
      </c>
      <c r="D223" s="977" t="s">
        <v>5700</v>
      </c>
      <c r="E223" s="972"/>
      <c r="F223" s="970"/>
      <c r="G223" s="967"/>
      <c r="H223" s="970"/>
      <c r="I223" s="967"/>
      <c r="J223" s="970"/>
      <c r="K223" s="967"/>
      <c r="L223" s="970"/>
      <c r="M223" s="967"/>
      <c r="N223" s="970"/>
      <c r="O223" s="967"/>
      <c r="P223" s="970"/>
      <c r="Q223" s="967"/>
      <c r="R223" s="970"/>
      <c r="S223" s="967"/>
      <c r="T223" s="970"/>
      <c r="U223" s="967"/>
      <c r="V223" s="970"/>
    </row>
    <row r="224" spans="1:22" ht="12.6" hidden="1" customHeight="1" outlineLevel="2">
      <c r="A224" s="990">
        <v>44216</v>
      </c>
      <c r="B224" s="1032" t="s">
        <v>5698</v>
      </c>
      <c r="C224" s="955" t="s">
        <v>5935</v>
      </c>
      <c r="D224" s="968"/>
      <c r="E224" s="972"/>
      <c r="F224" s="970"/>
      <c r="G224" s="967"/>
      <c r="H224" s="970"/>
      <c r="I224" s="974" t="s">
        <v>5700</v>
      </c>
      <c r="J224" s="970"/>
      <c r="K224" s="967"/>
      <c r="L224" s="970"/>
      <c r="M224" s="967"/>
      <c r="N224" s="970"/>
      <c r="O224" s="967"/>
      <c r="P224" s="970"/>
      <c r="Q224" s="967"/>
      <c r="R224" s="970"/>
      <c r="S224" s="967"/>
      <c r="T224" s="970"/>
      <c r="U224" s="967"/>
      <c r="V224" s="970"/>
    </row>
    <row r="225" spans="1:22" ht="25.2" hidden="1" customHeight="1" outlineLevel="1" collapsed="1">
      <c r="A225" s="1124">
        <v>44217</v>
      </c>
      <c r="B225" s="1032" t="s">
        <v>5706</v>
      </c>
      <c r="C225" s="955" t="s">
        <v>5936</v>
      </c>
      <c r="D225" s="968"/>
      <c r="E225" s="972"/>
      <c r="F225" s="970"/>
      <c r="G225" s="967"/>
      <c r="H225" s="970"/>
      <c r="I225" s="967"/>
      <c r="J225" s="970"/>
      <c r="K225" s="967"/>
      <c r="L225" s="970"/>
      <c r="M225" s="967"/>
      <c r="N225" s="970"/>
      <c r="O225" s="967"/>
      <c r="P225" s="970"/>
      <c r="Q225" s="967"/>
      <c r="R225" s="973"/>
      <c r="S225" s="974" t="s">
        <v>5700</v>
      </c>
      <c r="T225" s="970"/>
      <c r="U225" s="967"/>
      <c r="V225" s="970"/>
    </row>
    <row r="226" spans="1:22" ht="12.6" hidden="1" customHeight="1" outlineLevel="2">
      <c r="A226" s="1124">
        <v>44217</v>
      </c>
      <c r="B226" s="1032" t="s">
        <v>5698</v>
      </c>
      <c r="C226" s="955" t="s">
        <v>5937</v>
      </c>
      <c r="D226" s="968"/>
      <c r="E226" s="972"/>
      <c r="F226" s="970"/>
      <c r="G226" s="967"/>
      <c r="H226" s="970"/>
      <c r="I226" s="967"/>
      <c r="J226" s="970"/>
      <c r="K226" s="967"/>
      <c r="L226" s="970"/>
      <c r="M226" s="967"/>
      <c r="N226" s="973" t="s">
        <v>5700</v>
      </c>
      <c r="O226" s="967"/>
      <c r="P226" s="970"/>
      <c r="Q226" s="967"/>
      <c r="R226" s="970"/>
      <c r="S226" s="967"/>
      <c r="T226" s="970"/>
      <c r="U226" s="967"/>
      <c r="V226" s="970"/>
    </row>
    <row r="227" spans="1:22" ht="12.6" hidden="1" customHeight="1" outlineLevel="2">
      <c r="A227" s="1124">
        <v>44217</v>
      </c>
      <c r="B227" s="1032" t="s">
        <v>5698</v>
      </c>
      <c r="C227" s="955" t="s">
        <v>5938</v>
      </c>
      <c r="D227" s="968"/>
      <c r="E227" s="969" t="s">
        <v>5700</v>
      </c>
      <c r="F227" s="970"/>
      <c r="G227" s="967"/>
      <c r="H227" s="970"/>
      <c r="I227" s="967"/>
      <c r="J227" s="970"/>
      <c r="K227" s="967"/>
      <c r="L227" s="970"/>
      <c r="M227" s="967"/>
      <c r="N227" s="970"/>
      <c r="O227" s="967"/>
      <c r="P227" s="970"/>
      <c r="Q227" s="967"/>
      <c r="R227" s="970"/>
      <c r="S227" s="967"/>
      <c r="T227" s="970"/>
      <c r="U227" s="967"/>
      <c r="V227" s="970"/>
    </row>
    <row r="228" spans="1:22" ht="12.6" hidden="1" customHeight="1" outlineLevel="2">
      <c r="A228" s="1124">
        <v>44217</v>
      </c>
      <c r="B228" s="1032" t="s">
        <v>5698</v>
      </c>
      <c r="C228" s="955" t="s">
        <v>5939</v>
      </c>
      <c r="D228" s="968"/>
      <c r="E228" s="972"/>
      <c r="F228" s="970"/>
      <c r="G228" s="974" t="s">
        <v>5700</v>
      </c>
      <c r="H228" s="973" t="s">
        <v>5700</v>
      </c>
      <c r="I228" s="967"/>
      <c r="J228" s="970"/>
      <c r="K228" s="967"/>
      <c r="L228" s="970"/>
      <c r="M228" s="967"/>
      <c r="N228" s="970"/>
      <c r="O228" s="967"/>
      <c r="P228" s="970"/>
      <c r="Q228" s="967"/>
      <c r="R228" s="970"/>
      <c r="S228" s="967"/>
      <c r="T228" s="970"/>
      <c r="U228" s="967"/>
      <c r="V228" s="970"/>
    </row>
    <row r="229" spans="1:22" ht="25.2" hidden="1" customHeight="1" outlineLevel="2">
      <c r="A229" s="1124">
        <v>44217</v>
      </c>
      <c r="B229" s="1032" t="s">
        <v>5698</v>
      </c>
      <c r="C229" s="955" t="s">
        <v>5940</v>
      </c>
      <c r="D229" s="968"/>
      <c r="E229" s="972"/>
      <c r="F229" s="970"/>
      <c r="G229" s="967"/>
      <c r="H229" s="970"/>
      <c r="I229" s="967"/>
      <c r="J229" s="970"/>
      <c r="K229" s="967"/>
      <c r="L229" s="970"/>
      <c r="M229" s="974" t="s">
        <v>5700</v>
      </c>
      <c r="N229" s="973" t="s">
        <v>5700</v>
      </c>
      <c r="O229" s="967"/>
      <c r="P229" s="970"/>
      <c r="Q229" s="967"/>
      <c r="R229" s="970"/>
      <c r="S229" s="967"/>
      <c r="T229" s="970"/>
      <c r="U229" s="967"/>
      <c r="V229" s="970"/>
    </row>
    <row r="230" spans="1:22" ht="12.6" hidden="1" customHeight="1" outlineLevel="2">
      <c r="A230" s="1124">
        <v>44217</v>
      </c>
      <c r="B230" s="1032" t="s">
        <v>5698</v>
      </c>
      <c r="C230" s="955" t="s">
        <v>5941</v>
      </c>
      <c r="D230" s="968"/>
      <c r="E230" s="972"/>
      <c r="F230" s="970"/>
      <c r="G230" s="967"/>
      <c r="H230" s="970"/>
      <c r="I230" s="967"/>
      <c r="J230" s="970"/>
      <c r="K230" s="967"/>
      <c r="L230" s="970"/>
      <c r="M230" s="967"/>
      <c r="N230" s="970"/>
      <c r="O230" s="967"/>
      <c r="P230" s="973" t="s">
        <v>5700</v>
      </c>
      <c r="Q230" s="967"/>
      <c r="R230" s="970"/>
      <c r="S230" s="967"/>
      <c r="T230" s="970"/>
      <c r="U230" s="967"/>
      <c r="V230" s="970"/>
    </row>
    <row r="231" spans="1:22" ht="12.6" hidden="1" customHeight="1" outlineLevel="2">
      <c r="A231" s="1124">
        <v>44217</v>
      </c>
      <c r="B231" s="1032" t="s">
        <v>5698</v>
      </c>
      <c r="C231" s="955" t="s">
        <v>5942</v>
      </c>
      <c r="D231" s="968"/>
      <c r="E231" s="969" t="s">
        <v>5700</v>
      </c>
      <c r="F231" s="970"/>
      <c r="G231" s="967"/>
      <c r="H231" s="970"/>
      <c r="I231" s="967"/>
      <c r="J231" s="970"/>
      <c r="K231" s="967"/>
      <c r="L231" s="970"/>
      <c r="M231" s="967"/>
      <c r="N231" s="970"/>
      <c r="O231" s="967"/>
      <c r="P231" s="970"/>
      <c r="Q231" s="967"/>
      <c r="R231" s="970"/>
      <c r="S231" s="967"/>
      <c r="T231" s="970"/>
      <c r="U231" s="967"/>
      <c r="V231" s="970"/>
    </row>
    <row r="232" spans="1:22" ht="12.6" hidden="1" customHeight="1" outlineLevel="2">
      <c r="A232" s="1124">
        <v>44217</v>
      </c>
      <c r="B232" s="1032" t="s">
        <v>5698</v>
      </c>
      <c r="C232" s="955" t="s">
        <v>5943</v>
      </c>
      <c r="D232" s="968"/>
      <c r="E232" s="969" t="s">
        <v>5700</v>
      </c>
      <c r="F232" s="970"/>
      <c r="G232" s="967"/>
      <c r="H232" s="970"/>
      <c r="I232" s="967"/>
      <c r="J232" s="970"/>
      <c r="K232" s="967"/>
      <c r="L232" s="970"/>
      <c r="M232" s="967"/>
      <c r="N232" s="970"/>
      <c r="O232" s="967"/>
      <c r="P232" s="970"/>
      <c r="Q232" s="967"/>
      <c r="R232" s="970"/>
      <c r="S232" s="967"/>
      <c r="T232" s="970"/>
      <c r="U232" s="967"/>
      <c r="V232" s="970"/>
    </row>
    <row r="233" spans="1:22" ht="37.799999999999997" hidden="1" customHeight="1" outlineLevel="2">
      <c r="A233" s="1124">
        <v>44217</v>
      </c>
      <c r="B233" s="1032" t="s">
        <v>5706</v>
      </c>
      <c r="C233" s="955" t="s">
        <v>5944</v>
      </c>
      <c r="D233" s="968"/>
      <c r="E233" s="972"/>
      <c r="F233" s="970"/>
      <c r="G233" s="967"/>
      <c r="H233" s="970"/>
      <c r="I233" s="967"/>
      <c r="J233" s="970"/>
      <c r="K233" s="967"/>
      <c r="L233" s="970"/>
      <c r="M233" s="967"/>
      <c r="N233" s="970"/>
      <c r="O233" s="974" t="s">
        <v>5700</v>
      </c>
      <c r="P233" s="970"/>
      <c r="Q233" s="967"/>
      <c r="R233" s="970"/>
      <c r="S233" s="967"/>
      <c r="T233" s="970"/>
      <c r="U233" s="967"/>
      <c r="V233" s="970"/>
    </row>
    <row r="234" spans="1:22" ht="25.2" hidden="1" customHeight="1" outlineLevel="2">
      <c r="A234" s="1124">
        <v>44217</v>
      </c>
      <c r="B234" s="1032" t="s">
        <v>5698</v>
      </c>
      <c r="C234" s="955" t="s">
        <v>5945</v>
      </c>
      <c r="D234" s="968"/>
      <c r="E234" s="969" t="s">
        <v>5700</v>
      </c>
      <c r="F234" s="970"/>
      <c r="G234" s="967"/>
      <c r="H234" s="970"/>
      <c r="I234" s="967"/>
      <c r="J234" s="970"/>
      <c r="K234" s="967"/>
      <c r="L234" s="970"/>
      <c r="M234" s="967"/>
      <c r="N234" s="970"/>
      <c r="O234" s="967"/>
      <c r="P234" s="970"/>
      <c r="Q234" s="967"/>
      <c r="R234" s="970"/>
      <c r="S234" s="967"/>
      <c r="T234" s="970"/>
      <c r="U234" s="967"/>
      <c r="V234" s="970"/>
    </row>
    <row r="235" spans="1:22" ht="25.2" hidden="1" customHeight="1" outlineLevel="2">
      <c r="A235" s="1125">
        <v>44217</v>
      </c>
      <c r="B235" s="1032" t="s">
        <v>5698</v>
      </c>
      <c r="C235" s="955" t="s">
        <v>5946</v>
      </c>
      <c r="D235" s="968"/>
      <c r="E235" s="969" t="s">
        <v>5700</v>
      </c>
      <c r="F235" s="970"/>
      <c r="G235" s="967"/>
      <c r="H235" s="970"/>
      <c r="I235" s="967"/>
      <c r="J235" s="970"/>
      <c r="K235" s="967"/>
      <c r="L235" s="970"/>
      <c r="M235" s="967"/>
      <c r="N235" s="970"/>
      <c r="O235" s="967"/>
      <c r="P235" s="970"/>
      <c r="Q235" s="967"/>
      <c r="R235" s="970"/>
      <c r="S235" s="967"/>
      <c r="T235" s="970"/>
      <c r="U235" s="967"/>
      <c r="V235" s="970"/>
    </row>
    <row r="236" spans="1:22" ht="25.2" hidden="1" customHeight="1" outlineLevel="2">
      <c r="A236" s="1124">
        <v>44217</v>
      </c>
      <c r="B236" s="1032" t="s">
        <v>5698</v>
      </c>
      <c r="C236" s="955" t="s">
        <v>5947</v>
      </c>
      <c r="D236" s="968"/>
      <c r="E236" s="972"/>
      <c r="F236" s="970"/>
      <c r="G236" s="967"/>
      <c r="H236" s="970"/>
      <c r="I236" s="967"/>
      <c r="J236" s="970"/>
      <c r="K236" s="967"/>
      <c r="L236" s="970"/>
      <c r="M236" s="967"/>
      <c r="N236" s="970"/>
      <c r="O236" s="967"/>
      <c r="P236" s="970"/>
      <c r="Q236" s="967"/>
      <c r="R236" s="970"/>
      <c r="S236" s="974" t="s">
        <v>5700</v>
      </c>
      <c r="T236" s="970"/>
      <c r="U236" s="967"/>
      <c r="V236" s="970"/>
    </row>
    <row r="237" spans="1:22" ht="25.2" hidden="1" customHeight="1" outlineLevel="2">
      <c r="A237" s="1124">
        <v>44217</v>
      </c>
      <c r="B237" s="1032" t="s">
        <v>5948</v>
      </c>
      <c r="C237" s="955" t="s">
        <v>5949</v>
      </c>
      <c r="D237" s="977" t="s">
        <v>5700</v>
      </c>
      <c r="E237" s="972"/>
      <c r="F237" s="970"/>
      <c r="G237" s="967"/>
      <c r="H237" s="970"/>
      <c r="I237" s="967"/>
      <c r="J237" s="970"/>
      <c r="K237" s="967"/>
      <c r="L237" s="970"/>
      <c r="M237" s="967"/>
      <c r="N237" s="970"/>
      <c r="O237" s="967"/>
      <c r="P237" s="970"/>
      <c r="Q237" s="967"/>
      <c r="R237" s="970"/>
      <c r="S237" s="967"/>
      <c r="T237" s="970"/>
      <c r="U237" s="967"/>
      <c r="V237" s="970"/>
    </row>
    <row r="238" spans="1:22" ht="37.799999999999997" hidden="1" customHeight="1" outlineLevel="2">
      <c r="A238" s="1124">
        <v>44217</v>
      </c>
      <c r="B238" s="1032" t="s">
        <v>5698</v>
      </c>
      <c r="C238" s="955" t="s">
        <v>5950</v>
      </c>
      <c r="D238" s="977" t="s">
        <v>5700</v>
      </c>
      <c r="E238" s="972"/>
      <c r="F238" s="970"/>
      <c r="G238" s="967"/>
      <c r="H238" s="973" t="s">
        <v>5700</v>
      </c>
      <c r="I238" s="967"/>
      <c r="J238" s="970"/>
      <c r="K238" s="967"/>
      <c r="L238" s="970"/>
      <c r="M238" s="967"/>
      <c r="N238" s="970"/>
      <c r="O238" s="967"/>
      <c r="P238" s="970"/>
      <c r="Q238" s="967"/>
      <c r="R238" s="970"/>
      <c r="S238" s="967"/>
      <c r="T238" s="970"/>
      <c r="U238" s="967"/>
      <c r="V238" s="970"/>
    </row>
    <row r="239" spans="1:22" ht="12.6" hidden="1" customHeight="1" outlineLevel="1" collapsed="1">
      <c r="A239" s="1112">
        <v>44218</v>
      </c>
      <c r="B239" s="1032" t="s">
        <v>5698</v>
      </c>
      <c r="C239" s="955" t="s">
        <v>5951</v>
      </c>
      <c r="D239" s="968"/>
      <c r="E239" s="972"/>
      <c r="F239" s="973" t="s">
        <v>5700</v>
      </c>
      <c r="G239" s="967"/>
      <c r="H239" s="970"/>
      <c r="I239" s="967"/>
      <c r="J239" s="970"/>
      <c r="K239" s="974" t="s">
        <v>5700</v>
      </c>
      <c r="L239" s="970"/>
      <c r="M239" s="967"/>
      <c r="N239" s="970"/>
      <c r="O239" s="967"/>
      <c r="P239" s="970"/>
      <c r="Q239" s="967"/>
      <c r="R239" s="970"/>
      <c r="S239" s="967"/>
      <c r="T239" s="970"/>
      <c r="U239" s="967"/>
      <c r="V239" s="970"/>
    </row>
    <row r="240" spans="1:22" ht="25.2" hidden="1" customHeight="1" outlineLevel="2">
      <c r="A240" s="1112">
        <v>44218</v>
      </c>
      <c r="B240" s="1032" t="s">
        <v>5698</v>
      </c>
      <c r="C240" s="955" t="s">
        <v>5952</v>
      </c>
      <c r="D240" s="968"/>
      <c r="E240" s="972"/>
      <c r="F240" s="970"/>
      <c r="G240" s="967"/>
      <c r="H240" s="973" t="s">
        <v>5700</v>
      </c>
      <c r="I240" s="967"/>
      <c r="J240" s="970"/>
      <c r="K240" s="967"/>
      <c r="L240" s="970"/>
      <c r="M240" s="967"/>
      <c r="N240" s="970"/>
      <c r="O240" s="967"/>
      <c r="P240" s="970"/>
      <c r="Q240" s="967"/>
      <c r="R240" s="970"/>
      <c r="S240" s="967"/>
      <c r="T240" s="970"/>
      <c r="U240" s="967"/>
      <c r="V240" s="970"/>
    </row>
    <row r="241" spans="1:22" ht="37.799999999999997" hidden="1" customHeight="1" outlineLevel="2">
      <c r="A241" s="1112">
        <v>44218</v>
      </c>
      <c r="B241" s="1032" t="s">
        <v>5698</v>
      </c>
      <c r="C241" s="955" t="s">
        <v>5953</v>
      </c>
      <c r="D241" s="968"/>
      <c r="E241" s="969" t="s">
        <v>5700</v>
      </c>
      <c r="F241" s="970"/>
      <c r="G241" s="967"/>
      <c r="H241" s="970"/>
      <c r="I241" s="967"/>
      <c r="J241" s="970"/>
      <c r="K241" s="967"/>
      <c r="L241" s="970"/>
      <c r="M241" s="967"/>
      <c r="N241" s="970"/>
      <c r="O241" s="967"/>
      <c r="P241" s="970"/>
      <c r="Q241" s="967"/>
      <c r="R241" s="970"/>
      <c r="S241" s="967"/>
      <c r="T241" s="970"/>
      <c r="U241" s="967"/>
      <c r="V241" s="970"/>
    </row>
    <row r="242" spans="1:22" ht="25.2" hidden="1" customHeight="1" outlineLevel="2">
      <c r="A242" s="1112">
        <v>44218</v>
      </c>
      <c r="B242" s="1032" t="s">
        <v>5698</v>
      </c>
      <c r="C242" s="955" t="s">
        <v>5954</v>
      </c>
      <c r="D242" s="968"/>
      <c r="E242" s="969" t="s">
        <v>5700</v>
      </c>
      <c r="F242" s="970"/>
      <c r="G242" s="967"/>
      <c r="H242" s="970"/>
      <c r="I242" s="967"/>
      <c r="J242" s="970"/>
      <c r="K242" s="967"/>
      <c r="L242" s="970"/>
      <c r="M242" s="967"/>
      <c r="N242" s="970"/>
      <c r="O242" s="967"/>
      <c r="P242" s="970"/>
      <c r="Q242" s="967"/>
      <c r="R242" s="970"/>
      <c r="S242" s="967"/>
      <c r="T242" s="970"/>
      <c r="U242" s="967"/>
      <c r="V242" s="970"/>
    </row>
    <row r="243" spans="1:22" ht="12.6" hidden="1" customHeight="1" outlineLevel="2">
      <c r="A243" s="1126">
        <v>44218</v>
      </c>
      <c r="B243" s="1032" t="s">
        <v>5698</v>
      </c>
      <c r="C243" s="955" t="s">
        <v>5955</v>
      </c>
      <c r="D243" s="968"/>
      <c r="E243" s="969" t="s">
        <v>5700</v>
      </c>
      <c r="F243" s="970"/>
      <c r="G243" s="967"/>
      <c r="H243" s="970"/>
      <c r="I243" s="974" t="s">
        <v>5700</v>
      </c>
      <c r="J243" s="970"/>
      <c r="K243" s="967"/>
      <c r="L243" s="970"/>
      <c r="M243" s="967"/>
      <c r="N243" s="970"/>
      <c r="O243" s="967"/>
      <c r="P243" s="970"/>
      <c r="Q243" s="967"/>
      <c r="R243" s="970"/>
      <c r="S243" s="967"/>
      <c r="T243" s="970"/>
      <c r="U243" s="967"/>
      <c r="V243" s="970"/>
    </row>
    <row r="244" spans="1:22" ht="25.2" hidden="1" customHeight="1" outlineLevel="2">
      <c r="A244" s="1112">
        <v>44218</v>
      </c>
      <c r="B244" s="1032" t="s">
        <v>5698</v>
      </c>
      <c r="C244" s="955" t="s">
        <v>5956</v>
      </c>
      <c r="D244" s="977" t="s">
        <v>5700</v>
      </c>
      <c r="E244" s="972"/>
      <c r="F244" s="970"/>
      <c r="G244" s="967"/>
      <c r="H244" s="970"/>
      <c r="I244" s="967"/>
      <c r="J244" s="970"/>
      <c r="K244" s="967"/>
      <c r="L244" s="970"/>
      <c r="M244" s="967"/>
      <c r="N244" s="970"/>
      <c r="O244" s="974" t="s">
        <v>5700</v>
      </c>
      <c r="P244" s="970"/>
      <c r="Q244" s="967"/>
      <c r="R244" s="970"/>
      <c r="S244" s="967"/>
      <c r="T244" s="970"/>
      <c r="U244" s="967"/>
      <c r="V244" s="970"/>
    </row>
    <row r="245" spans="1:22" ht="12.6" hidden="1" customHeight="1" outlineLevel="2">
      <c r="A245" s="1126">
        <v>44218</v>
      </c>
      <c r="B245" s="1032" t="s">
        <v>5698</v>
      </c>
      <c r="C245" s="955" t="s">
        <v>5957</v>
      </c>
      <c r="D245" s="977" t="s">
        <v>5700</v>
      </c>
      <c r="E245" s="972"/>
      <c r="F245" s="970"/>
      <c r="G245" s="967"/>
      <c r="H245" s="970"/>
      <c r="I245" s="967"/>
      <c r="J245" s="970"/>
      <c r="K245" s="967"/>
      <c r="L245" s="970"/>
      <c r="M245" s="967"/>
      <c r="N245" s="970"/>
      <c r="O245" s="967"/>
      <c r="P245" s="970"/>
      <c r="Q245" s="967"/>
      <c r="R245" s="970"/>
      <c r="S245" s="967"/>
      <c r="T245" s="970"/>
      <c r="U245" s="967"/>
      <c r="V245" s="970"/>
    </row>
    <row r="246" spans="1:22" ht="25.2" hidden="1" customHeight="1" outlineLevel="2">
      <c r="A246" s="1126">
        <v>44218</v>
      </c>
      <c r="B246" s="1032" t="s">
        <v>5958</v>
      </c>
      <c r="C246" s="955" t="s">
        <v>5959</v>
      </c>
      <c r="D246" s="977"/>
      <c r="E246" s="972"/>
      <c r="F246" s="970"/>
      <c r="G246" s="967"/>
      <c r="H246" s="970"/>
      <c r="I246" s="967"/>
      <c r="J246" s="970"/>
      <c r="K246" s="967"/>
      <c r="L246" s="970"/>
      <c r="M246" s="967"/>
      <c r="N246" s="970"/>
      <c r="O246" s="974" t="s">
        <v>5700</v>
      </c>
      <c r="P246" s="970"/>
      <c r="Q246" s="967"/>
      <c r="R246" s="970"/>
      <c r="S246" s="967"/>
      <c r="T246" s="970"/>
      <c r="U246" s="967"/>
      <c r="V246" s="970"/>
    </row>
    <row r="247" spans="1:22" ht="12.6" hidden="1" customHeight="1" outlineLevel="2">
      <c r="A247" s="1126">
        <v>44218</v>
      </c>
      <c r="B247" s="1032" t="s">
        <v>5698</v>
      </c>
      <c r="C247" s="955" t="s">
        <v>5960</v>
      </c>
      <c r="D247" s="968"/>
      <c r="E247" s="972"/>
      <c r="F247" s="970"/>
      <c r="G247" s="967"/>
      <c r="H247" s="973" t="s">
        <v>5700</v>
      </c>
      <c r="I247" s="967"/>
      <c r="J247" s="970"/>
      <c r="K247" s="967"/>
      <c r="L247" s="970"/>
      <c r="M247" s="967"/>
      <c r="N247" s="970"/>
      <c r="O247" s="967"/>
      <c r="P247" s="970"/>
      <c r="Q247" s="967"/>
      <c r="R247" s="970"/>
      <c r="S247" s="967"/>
      <c r="T247" s="970"/>
      <c r="U247" s="967"/>
      <c r="V247" s="970"/>
    </row>
    <row r="248" spans="1:22" ht="25.2" hidden="1" customHeight="1" outlineLevel="2">
      <c r="A248" s="1112">
        <v>44218</v>
      </c>
      <c r="B248" s="1032" t="s">
        <v>5698</v>
      </c>
      <c r="C248" s="955" t="s">
        <v>5961</v>
      </c>
      <c r="D248" s="977" t="s">
        <v>5700</v>
      </c>
      <c r="E248" s="969" t="s">
        <v>5700</v>
      </c>
      <c r="F248" s="970"/>
      <c r="G248" s="967"/>
      <c r="H248" s="970"/>
      <c r="I248" s="967"/>
      <c r="J248" s="970"/>
      <c r="K248" s="967"/>
      <c r="L248" s="970"/>
      <c r="M248" s="967"/>
      <c r="N248" s="970"/>
      <c r="O248" s="967"/>
      <c r="P248" s="970"/>
      <c r="Q248" s="967"/>
      <c r="R248" s="970"/>
      <c r="S248" s="967"/>
      <c r="T248" s="970"/>
      <c r="U248" s="967"/>
      <c r="V248" s="970"/>
    </row>
    <row r="249" spans="1:22" ht="25.2" hidden="1" customHeight="1" outlineLevel="2">
      <c r="A249" s="1112">
        <v>44218</v>
      </c>
      <c r="B249" s="1032" t="s">
        <v>5698</v>
      </c>
      <c r="C249" s="955" t="s">
        <v>5962</v>
      </c>
      <c r="D249" s="968"/>
      <c r="E249" s="972"/>
      <c r="F249" s="970"/>
      <c r="G249" s="967"/>
      <c r="H249" s="970"/>
      <c r="I249" s="967"/>
      <c r="J249" s="970"/>
      <c r="K249" s="967"/>
      <c r="L249" s="973" t="s">
        <v>5700</v>
      </c>
      <c r="M249" s="967"/>
      <c r="N249" s="970"/>
      <c r="O249" s="967"/>
      <c r="P249" s="970"/>
      <c r="Q249" s="967"/>
      <c r="R249" s="970"/>
      <c r="S249" s="967"/>
      <c r="T249" s="970"/>
      <c r="U249" s="967"/>
      <c r="V249" s="970"/>
    </row>
    <row r="250" spans="1:22" ht="12.6" hidden="1" customHeight="1" outlineLevel="2">
      <c r="A250" s="1112">
        <v>44218</v>
      </c>
      <c r="B250" s="1032" t="s">
        <v>5698</v>
      </c>
      <c r="C250" s="955" t="s">
        <v>5963</v>
      </c>
      <c r="D250" s="968"/>
      <c r="E250" s="972"/>
      <c r="F250" s="970"/>
      <c r="G250" s="967"/>
      <c r="H250" s="970"/>
      <c r="I250" s="967"/>
      <c r="J250" s="970"/>
      <c r="K250" s="967"/>
      <c r="L250" s="970"/>
      <c r="M250" s="967"/>
      <c r="N250" s="970"/>
      <c r="O250" s="967"/>
      <c r="P250" s="970"/>
      <c r="Q250" s="974" t="s">
        <v>5700</v>
      </c>
      <c r="R250" s="970"/>
      <c r="S250" s="967"/>
      <c r="T250" s="970"/>
      <c r="U250" s="967"/>
      <c r="V250" s="970"/>
    </row>
    <row r="251" spans="1:22" ht="12.6" hidden="1" customHeight="1" outlineLevel="2">
      <c r="A251" s="1126">
        <v>44218</v>
      </c>
      <c r="B251" s="1032" t="s">
        <v>5706</v>
      </c>
      <c r="C251" s="955" t="s">
        <v>5964</v>
      </c>
      <c r="D251" s="968"/>
      <c r="E251" s="972"/>
      <c r="F251" s="970"/>
      <c r="G251" s="967"/>
      <c r="H251" s="970"/>
      <c r="I251" s="967"/>
      <c r="J251" s="970"/>
      <c r="K251" s="967"/>
      <c r="L251" s="970"/>
      <c r="M251" s="967"/>
      <c r="N251" s="973" t="s">
        <v>5700</v>
      </c>
      <c r="O251" s="967"/>
      <c r="P251" s="970"/>
      <c r="Q251" s="967"/>
      <c r="R251" s="970"/>
      <c r="S251" s="967"/>
      <c r="T251" s="970"/>
      <c r="U251" s="967"/>
      <c r="V251" s="970"/>
    </row>
    <row r="252" spans="1:22" ht="25.2" hidden="1" customHeight="1" outlineLevel="2">
      <c r="A252" s="1126">
        <v>44218</v>
      </c>
      <c r="B252" s="1032" t="s">
        <v>5706</v>
      </c>
      <c r="C252" s="955" t="s">
        <v>5965</v>
      </c>
      <c r="D252" s="968"/>
      <c r="E252" s="972"/>
      <c r="F252" s="970"/>
      <c r="G252" s="967"/>
      <c r="H252" s="970"/>
      <c r="I252" s="974" t="s">
        <v>5700</v>
      </c>
      <c r="J252" s="970"/>
      <c r="K252" s="967"/>
      <c r="L252" s="970"/>
      <c r="M252" s="967"/>
      <c r="N252" s="970"/>
      <c r="O252" s="967"/>
      <c r="P252" s="970"/>
      <c r="Q252" s="967"/>
      <c r="R252" s="973" t="s">
        <v>5700</v>
      </c>
      <c r="S252" s="967"/>
      <c r="T252" s="970"/>
      <c r="U252" s="967"/>
      <c r="V252" s="970"/>
    </row>
    <row r="253" spans="1:22" ht="12.6" hidden="1" customHeight="1" outlineLevel="1" collapsed="1">
      <c r="A253" s="1127">
        <v>44221</v>
      </c>
      <c r="B253" s="1032" t="s">
        <v>5706</v>
      </c>
      <c r="C253" s="955" t="s">
        <v>5966</v>
      </c>
      <c r="D253" s="977" t="s">
        <v>5700</v>
      </c>
      <c r="E253" s="972"/>
      <c r="F253" s="970"/>
      <c r="G253" s="967"/>
      <c r="H253" s="970"/>
      <c r="I253" s="967"/>
      <c r="J253" s="970"/>
      <c r="K253" s="967"/>
      <c r="L253" s="970"/>
      <c r="M253" s="967"/>
      <c r="N253" s="970"/>
      <c r="O253" s="967"/>
      <c r="P253" s="970"/>
      <c r="Q253" s="967"/>
      <c r="R253" s="970"/>
      <c r="S253" s="967"/>
      <c r="T253" s="970"/>
      <c r="U253" s="967"/>
      <c r="V253" s="970"/>
    </row>
    <row r="254" spans="1:22" ht="12.6" hidden="1" customHeight="1" outlineLevel="2">
      <c r="A254" s="1127">
        <v>44221</v>
      </c>
      <c r="B254" s="1032" t="s">
        <v>5698</v>
      </c>
      <c r="C254" s="955" t="s">
        <v>5967</v>
      </c>
      <c r="D254" s="968"/>
      <c r="E254" s="972"/>
      <c r="F254" s="970"/>
      <c r="G254" s="967"/>
      <c r="H254" s="973" t="s">
        <v>5700</v>
      </c>
      <c r="I254" s="967"/>
      <c r="J254" s="970"/>
      <c r="K254" s="967"/>
      <c r="L254" s="970"/>
      <c r="M254" s="967"/>
      <c r="N254" s="970"/>
      <c r="O254" s="967"/>
      <c r="P254" s="970"/>
      <c r="Q254" s="967"/>
      <c r="R254" s="970"/>
      <c r="S254" s="967"/>
      <c r="T254" s="970"/>
      <c r="U254" s="967"/>
      <c r="V254" s="970"/>
    </row>
    <row r="255" spans="1:22" ht="25.2" hidden="1" customHeight="1" outlineLevel="2">
      <c r="A255" s="1127">
        <v>44221</v>
      </c>
      <c r="B255" s="1032" t="s">
        <v>5698</v>
      </c>
      <c r="C255" s="955" t="s">
        <v>5968</v>
      </c>
      <c r="D255" s="977" t="s">
        <v>5700</v>
      </c>
      <c r="E255" s="972"/>
      <c r="F255" s="970"/>
      <c r="G255" s="967"/>
      <c r="H255" s="970"/>
      <c r="I255" s="967"/>
      <c r="J255" s="970"/>
      <c r="K255" s="967"/>
      <c r="L255" s="970"/>
      <c r="M255" s="967"/>
      <c r="N255" s="970"/>
      <c r="O255" s="967"/>
      <c r="P255" s="970"/>
      <c r="Q255" s="967"/>
      <c r="R255" s="970"/>
      <c r="S255" s="967"/>
      <c r="T255" s="970"/>
      <c r="U255" s="967"/>
      <c r="V255" s="970"/>
    </row>
    <row r="256" spans="1:22" ht="12.6" hidden="1" customHeight="1" outlineLevel="2">
      <c r="A256" s="1127">
        <v>44221</v>
      </c>
      <c r="B256" s="1032" t="s">
        <v>5698</v>
      </c>
      <c r="C256" s="955" t="s">
        <v>5969</v>
      </c>
      <c r="D256" s="968"/>
      <c r="E256" s="972"/>
      <c r="F256" s="970"/>
      <c r="G256" s="967"/>
      <c r="H256" s="970"/>
      <c r="I256" s="967"/>
      <c r="J256" s="970"/>
      <c r="K256" s="967"/>
      <c r="L256" s="970"/>
      <c r="M256" s="967"/>
      <c r="N256" s="973" t="s">
        <v>5700</v>
      </c>
      <c r="O256" s="967"/>
      <c r="P256" s="970"/>
      <c r="Q256" s="967"/>
      <c r="R256" s="970"/>
      <c r="S256" s="967"/>
      <c r="T256" s="970"/>
      <c r="U256" s="967"/>
      <c r="V256" s="970"/>
    </row>
    <row r="257" spans="1:22" ht="12.6" hidden="1" customHeight="1" outlineLevel="2">
      <c r="A257" s="1127">
        <v>44221</v>
      </c>
      <c r="B257" s="1032" t="s">
        <v>5706</v>
      </c>
      <c r="C257" s="955" t="s">
        <v>5970</v>
      </c>
      <c r="D257" s="968"/>
      <c r="E257" s="972"/>
      <c r="F257" s="970"/>
      <c r="G257" s="967"/>
      <c r="H257" s="970"/>
      <c r="I257" s="967"/>
      <c r="J257" s="970"/>
      <c r="K257" s="967"/>
      <c r="L257" s="970"/>
      <c r="M257" s="967"/>
      <c r="N257" s="970"/>
      <c r="O257" s="974" t="s">
        <v>5700</v>
      </c>
      <c r="P257" s="970"/>
      <c r="Q257" s="967"/>
      <c r="R257" s="970"/>
      <c r="S257" s="967"/>
      <c r="T257" s="970"/>
      <c r="U257" s="967"/>
      <c r="V257" s="970"/>
    </row>
    <row r="258" spans="1:22" ht="12.6" hidden="1" customHeight="1" outlineLevel="2">
      <c r="A258" s="1127">
        <v>44221</v>
      </c>
      <c r="B258" s="1032" t="s">
        <v>5698</v>
      </c>
      <c r="C258" s="955" t="s">
        <v>5971</v>
      </c>
      <c r="D258" s="968"/>
      <c r="E258" s="972"/>
      <c r="F258" s="970"/>
      <c r="G258" s="967"/>
      <c r="H258" s="970"/>
      <c r="I258" s="967"/>
      <c r="J258" s="970"/>
      <c r="K258" s="967"/>
      <c r="L258" s="970"/>
      <c r="M258" s="967"/>
      <c r="N258" s="970"/>
      <c r="O258" s="967"/>
      <c r="P258" s="970"/>
      <c r="Q258" s="967"/>
      <c r="R258" s="970"/>
      <c r="S258" s="967"/>
      <c r="T258" s="970"/>
      <c r="U258" s="967"/>
      <c r="V258" s="970"/>
    </row>
    <row r="259" spans="1:22" ht="12.6" hidden="1" customHeight="1" outlineLevel="2">
      <c r="A259" s="1127">
        <v>44221</v>
      </c>
      <c r="B259" s="1032" t="s">
        <v>5698</v>
      </c>
      <c r="C259" s="955" t="s">
        <v>5972</v>
      </c>
      <c r="D259" s="968"/>
      <c r="E259" s="972"/>
      <c r="F259" s="973" t="s">
        <v>5700</v>
      </c>
      <c r="G259" s="967"/>
      <c r="H259" s="970"/>
      <c r="I259" s="967"/>
      <c r="J259" s="973" t="s">
        <v>5700</v>
      </c>
      <c r="K259" s="967"/>
      <c r="L259" s="970"/>
      <c r="M259" s="967"/>
      <c r="N259" s="970"/>
      <c r="O259" s="967"/>
      <c r="P259" s="970"/>
      <c r="Q259" s="967"/>
      <c r="R259" s="970"/>
      <c r="S259" s="967"/>
      <c r="T259" s="970"/>
      <c r="U259" s="967"/>
      <c r="V259" s="970"/>
    </row>
    <row r="260" spans="1:22" ht="25.2" hidden="1" customHeight="1" outlineLevel="2">
      <c r="A260" s="1127">
        <v>44221</v>
      </c>
      <c r="B260" s="1032" t="s">
        <v>5698</v>
      </c>
      <c r="C260" s="955" t="s">
        <v>5973</v>
      </c>
      <c r="D260" s="968"/>
      <c r="E260" s="969" t="s">
        <v>5700</v>
      </c>
      <c r="F260" s="973" t="s">
        <v>5700</v>
      </c>
      <c r="G260" s="967"/>
      <c r="H260" s="970"/>
      <c r="I260" s="974" t="s">
        <v>5700</v>
      </c>
      <c r="J260" s="970"/>
      <c r="K260" s="967"/>
      <c r="L260" s="970"/>
      <c r="M260" s="967"/>
      <c r="N260" s="973"/>
      <c r="O260" s="967"/>
      <c r="P260" s="970"/>
      <c r="Q260" s="967"/>
      <c r="R260" s="970"/>
      <c r="S260" s="967"/>
      <c r="T260" s="970"/>
      <c r="U260" s="967"/>
      <c r="V260" s="970"/>
    </row>
    <row r="261" spans="1:22" ht="12.6" hidden="1" customHeight="1" outlineLevel="2">
      <c r="A261" s="1127">
        <v>44221</v>
      </c>
      <c r="B261" s="1032" t="s">
        <v>5698</v>
      </c>
      <c r="C261" s="955" t="s">
        <v>5974</v>
      </c>
      <c r="D261" s="968"/>
      <c r="E261" s="969" t="s">
        <v>5700</v>
      </c>
      <c r="F261" s="970"/>
      <c r="G261" s="967"/>
      <c r="H261" s="970"/>
      <c r="I261" s="967"/>
      <c r="J261" s="970"/>
      <c r="K261" s="967"/>
      <c r="L261" s="970"/>
      <c r="M261" s="967"/>
      <c r="N261" s="970"/>
      <c r="O261" s="967"/>
      <c r="P261" s="970"/>
      <c r="Q261" s="967"/>
      <c r="R261" s="970"/>
      <c r="S261" s="967"/>
      <c r="T261" s="970"/>
      <c r="U261" s="967"/>
      <c r="V261" s="970"/>
    </row>
    <row r="262" spans="1:22" ht="25.2" hidden="1" customHeight="1" outlineLevel="2">
      <c r="A262" s="1127">
        <v>44221</v>
      </c>
      <c r="B262" s="1032" t="s">
        <v>5698</v>
      </c>
      <c r="C262" s="955" t="s">
        <v>5975</v>
      </c>
      <c r="D262" s="968"/>
      <c r="E262" s="969" t="s">
        <v>5700</v>
      </c>
      <c r="F262" s="970"/>
      <c r="G262" s="967"/>
      <c r="H262" s="970"/>
      <c r="I262" s="967"/>
      <c r="J262" s="970"/>
      <c r="K262" s="967"/>
      <c r="L262" s="970"/>
      <c r="M262" s="967"/>
      <c r="N262" s="970"/>
      <c r="O262" s="967"/>
      <c r="P262" s="970"/>
      <c r="Q262" s="967"/>
      <c r="R262" s="970"/>
      <c r="S262" s="967"/>
      <c r="T262" s="970"/>
      <c r="U262" s="967"/>
      <c r="V262" s="970"/>
    </row>
    <row r="263" spans="1:22" ht="25.2" hidden="1" customHeight="1" outlineLevel="2">
      <c r="A263" s="1127">
        <v>44221</v>
      </c>
      <c r="B263" s="1032" t="s">
        <v>5698</v>
      </c>
      <c r="C263" s="955" t="s">
        <v>5976</v>
      </c>
      <c r="D263" s="968"/>
      <c r="E263" s="969" t="s">
        <v>5700</v>
      </c>
      <c r="F263" s="970"/>
      <c r="G263" s="967"/>
      <c r="H263" s="970"/>
      <c r="I263" s="967"/>
      <c r="J263" s="970"/>
      <c r="K263" s="967"/>
      <c r="L263" s="970"/>
      <c r="M263" s="967"/>
      <c r="N263" s="970"/>
      <c r="O263" s="967"/>
      <c r="P263" s="970"/>
      <c r="Q263" s="967"/>
      <c r="R263" s="970"/>
      <c r="S263" s="967"/>
      <c r="T263" s="970"/>
      <c r="U263" s="967"/>
      <c r="V263" s="970"/>
    </row>
    <row r="264" spans="1:22" ht="25.2" hidden="1" customHeight="1" outlineLevel="2">
      <c r="A264" s="1127">
        <v>44221</v>
      </c>
      <c r="B264" s="1032" t="s">
        <v>5698</v>
      </c>
      <c r="C264" s="955" t="s">
        <v>5977</v>
      </c>
      <c r="D264" s="968"/>
      <c r="E264" s="972"/>
      <c r="F264" s="970"/>
      <c r="G264" s="967"/>
      <c r="H264" s="970"/>
      <c r="I264" s="967"/>
      <c r="J264" s="970"/>
      <c r="K264" s="967"/>
      <c r="L264" s="970"/>
      <c r="M264" s="967"/>
      <c r="N264" s="970"/>
      <c r="O264" s="967"/>
      <c r="P264" s="970"/>
      <c r="Q264" s="974" t="s">
        <v>5700</v>
      </c>
      <c r="R264" s="970"/>
      <c r="S264" s="967"/>
      <c r="T264" s="970"/>
      <c r="U264" s="967"/>
      <c r="V264" s="970"/>
    </row>
    <row r="265" spans="1:22" ht="12.6" hidden="1" customHeight="1" outlineLevel="2">
      <c r="A265" s="1127">
        <v>44221</v>
      </c>
      <c r="B265" s="1032" t="s">
        <v>5698</v>
      </c>
      <c r="C265" s="955" t="s">
        <v>5978</v>
      </c>
      <c r="D265" s="977" t="s">
        <v>5700</v>
      </c>
      <c r="E265" s="972"/>
      <c r="F265" s="970"/>
      <c r="G265" s="967"/>
      <c r="H265" s="970"/>
      <c r="I265" s="967"/>
      <c r="J265" s="970"/>
      <c r="K265" s="967"/>
      <c r="L265" s="970"/>
      <c r="M265" s="967"/>
      <c r="N265" s="970"/>
      <c r="O265" s="967"/>
      <c r="P265" s="970"/>
      <c r="Q265" s="967"/>
      <c r="R265" s="970"/>
      <c r="S265" s="967"/>
      <c r="T265" s="970"/>
      <c r="U265" s="967"/>
      <c r="V265" s="970"/>
    </row>
    <row r="266" spans="1:22" ht="25.2" hidden="1" customHeight="1" outlineLevel="2">
      <c r="A266" s="1127">
        <v>44221</v>
      </c>
      <c r="B266" s="1032" t="s">
        <v>5979</v>
      </c>
      <c r="C266" s="955" t="s">
        <v>5980</v>
      </c>
      <c r="D266" s="968"/>
      <c r="E266" s="972"/>
      <c r="F266" s="970"/>
      <c r="G266" s="967"/>
      <c r="H266" s="970"/>
      <c r="I266" s="967"/>
      <c r="J266" s="970"/>
      <c r="K266" s="967"/>
      <c r="L266" s="970"/>
      <c r="M266" s="967"/>
      <c r="N266" s="970"/>
      <c r="O266" s="967"/>
      <c r="P266" s="970"/>
      <c r="Q266" s="967"/>
      <c r="R266" s="973" t="s">
        <v>5700</v>
      </c>
      <c r="S266" s="967"/>
      <c r="T266" s="970"/>
      <c r="U266" s="967"/>
      <c r="V266" s="970"/>
    </row>
    <row r="267" spans="1:22" ht="12.6" hidden="1" customHeight="1" outlineLevel="2">
      <c r="A267" s="1127">
        <v>44221</v>
      </c>
      <c r="B267" s="1032" t="s">
        <v>5698</v>
      </c>
      <c r="C267" s="955" t="s">
        <v>5981</v>
      </c>
      <c r="D267" s="968"/>
      <c r="E267" s="969" t="s">
        <v>5700</v>
      </c>
      <c r="F267" s="970"/>
      <c r="G267" s="967"/>
      <c r="H267" s="970"/>
      <c r="I267" s="967"/>
      <c r="J267" s="970"/>
      <c r="K267" s="967"/>
      <c r="L267" s="970"/>
      <c r="M267" s="967"/>
      <c r="N267" s="970"/>
      <c r="O267" s="967"/>
      <c r="P267" s="973" t="s">
        <v>5700</v>
      </c>
      <c r="Q267" s="967"/>
      <c r="R267" s="970"/>
      <c r="S267" s="967"/>
      <c r="T267" s="970"/>
      <c r="U267" s="967"/>
      <c r="V267" s="970"/>
    </row>
    <row r="268" spans="1:22" ht="12.6" hidden="1" customHeight="1" outlineLevel="2">
      <c r="A268" s="1127">
        <v>44221</v>
      </c>
      <c r="B268" s="1032" t="s">
        <v>5698</v>
      </c>
      <c r="C268" s="955" t="s">
        <v>5982</v>
      </c>
      <c r="D268" s="977" t="s">
        <v>5700</v>
      </c>
      <c r="E268" s="969" t="s">
        <v>5700</v>
      </c>
      <c r="F268" s="970"/>
      <c r="G268" s="967"/>
      <c r="H268" s="970"/>
      <c r="I268" s="967"/>
      <c r="J268" s="970"/>
      <c r="K268" s="967"/>
      <c r="L268" s="970"/>
      <c r="M268" s="967"/>
      <c r="N268" s="970"/>
      <c r="O268" s="967"/>
      <c r="P268" s="970"/>
      <c r="Q268" s="967"/>
      <c r="R268" s="970"/>
      <c r="S268" s="967"/>
      <c r="T268" s="970"/>
      <c r="U268" s="967"/>
      <c r="V268" s="970"/>
    </row>
    <row r="269" spans="1:22" ht="37.799999999999997" hidden="1" customHeight="1" outlineLevel="2">
      <c r="A269" s="1127">
        <v>44221</v>
      </c>
      <c r="B269" s="1032" t="s">
        <v>5698</v>
      </c>
      <c r="C269" s="955" t="s">
        <v>5983</v>
      </c>
      <c r="D269" s="977" t="s">
        <v>5700</v>
      </c>
      <c r="E269" s="972"/>
      <c r="F269" s="970"/>
      <c r="G269" s="967"/>
      <c r="H269" s="970"/>
      <c r="I269" s="967"/>
      <c r="J269" s="970"/>
      <c r="K269" s="967"/>
      <c r="L269" s="970"/>
      <c r="M269" s="967"/>
      <c r="N269" s="970"/>
      <c r="O269" s="967"/>
      <c r="P269" s="970"/>
      <c r="Q269" s="974" t="s">
        <v>5700</v>
      </c>
      <c r="R269" s="970"/>
      <c r="S269" s="967"/>
      <c r="T269" s="970"/>
      <c r="U269" s="967"/>
      <c r="V269" s="970"/>
    </row>
    <row r="270" spans="1:22" ht="12.6" hidden="1" customHeight="1" outlineLevel="2">
      <c r="A270" s="1127">
        <v>44221</v>
      </c>
      <c r="B270" s="1032" t="s">
        <v>5698</v>
      </c>
      <c r="C270" s="955" t="s">
        <v>5984</v>
      </c>
      <c r="D270" s="968"/>
      <c r="E270" s="969" t="s">
        <v>5700</v>
      </c>
      <c r="F270" s="970"/>
      <c r="G270" s="967"/>
      <c r="H270" s="970"/>
      <c r="I270" s="967"/>
      <c r="J270" s="970"/>
      <c r="K270" s="967"/>
      <c r="L270" s="970"/>
      <c r="M270" s="967"/>
      <c r="N270" s="970"/>
      <c r="O270" s="967"/>
      <c r="P270" s="970"/>
      <c r="Q270" s="967"/>
      <c r="R270" s="970"/>
      <c r="S270" s="967"/>
      <c r="T270" s="970"/>
      <c r="U270" s="967"/>
      <c r="V270" s="970"/>
    </row>
    <row r="271" spans="1:22" ht="25.2" hidden="1" customHeight="1" outlineLevel="2">
      <c r="A271" s="1127">
        <v>44221</v>
      </c>
      <c r="B271" s="1032" t="s">
        <v>5706</v>
      </c>
      <c r="C271" s="955" t="s">
        <v>5985</v>
      </c>
      <c r="D271" s="968"/>
      <c r="E271" s="969" t="s">
        <v>5700</v>
      </c>
      <c r="F271" s="970"/>
      <c r="G271" s="967"/>
      <c r="H271" s="970"/>
      <c r="I271" s="967"/>
      <c r="J271" s="970"/>
      <c r="K271" s="967"/>
      <c r="L271" s="970"/>
      <c r="M271" s="967"/>
      <c r="N271" s="970"/>
      <c r="O271" s="967"/>
      <c r="P271" s="970"/>
      <c r="Q271" s="967"/>
      <c r="R271" s="970"/>
      <c r="S271" s="967"/>
      <c r="T271" s="970"/>
      <c r="U271" s="967"/>
      <c r="V271" s="970"/>
    </row>
    <row r="272" spans="1:22" ht="25.2" hidden="1" customHeight="1" outlineLevel="2">
      <c r="A272" s="1127">
        <v>44221</v>
      </c>
      <c r="B272" s="1032" t="s">
        <v>5706</v>
      </c>
      <c r="C272" s="955" t="s">
        <v>5986</v>
      </c>
      <c r="D272" s="977" t="s">
        <v>5700</v>
      </c>
      <c r="E272" s="972"/>
      <c r="F272" s="970"/>
      <c r="G272" s="967"/>
      <c r="H272" s="970"/>
      <c r="I272" s="967"/>
      <c r="J272" s="970"/>
      <c r="K272" s="967"/>
      <c r="L272" s="970"/>
      <c r="M272" s="967"/>
      <c r="N272" s="970"/>
      <c r="O272" s="967"/>
      <c r="P272" s="970"/>
      <c r="Q272" s="967"/>
      <c r="R272" s="970"/>
      <c r="S272" s="967"/>
      <c r="T272" s="970"/>
      <c r="U272" s="967"/>
      <c r="V272" s="970"/>
    </row>
    <row r="273" spans="1:22" ht="12.6" hidden="1" customHeight="1" outlineLevel="2">
      <c r="A273" s="1127">
        <v>44221</v>
      </c>
      <c r="B273" s="1032" t="s">
        <v>5698</v>
      </c>
      <c r="C273" s="955" t="s">
        <v>5987</v>
      </c>
      <c r="D273" s="968"/>
      <c r="E273" s="972"/>
      <c r="F273" s="970"/>
      <c r="G273" s="967"/>
      <c r="H273" s="970"/>
      <c r="I273" s="967"/>
      <c r="J273" s="970"/>
      <c r="K273" s="967"/>
      <c r="L273" s="970"/>
      <c r="M273" s="967"/>
      <c r="N273" s="973" t="s">
        <v>5700</v>
      </c>
      <c r="O273" s="967"/>
      <c r="P273" s="970"/>
      <c r="Q273" s="967"/>
      <c r="R273" s="970"/>
      <c r="S273" s="967"/>
      <c r="T273" s="970"/>
      <c r="U273" s="967"/>
      <c r="V273" s="970"/>
    </row>
    <row r="274" spans="1:22" ht="12.6" hidden="1" customHeight="1" outlineLevel="1" collapsed="1">
      <c r="A274" s="1128">
        <v>44222</v>
      </c>
      <c r="B274" s="1032" t="s">
        <v>5698</v>
      </c>
      <c r="C274" s="955" t="s">
        <v>5988</v>
      </c>
      <c r="D274" s="968"/>
      <c r="E274" s="972"/>
      <c r="F274" s="970"/>
      <c r="G274" s="967"/>
      <c r="H274" s="970"/>
      <c r="I274" s="967"/>
      <c r="J274" s="970"/>
      <c r="K274" s="967"/>
      <c r="L274" s="970"/>
      <c r="M274" s="967"/>
      <c r="N274" s="970"/>
      <c r="O274" s="967"/>
      <c r="P274" s="970"/>
      <c r="Q274" s="967"/>
      <c r="R274" s="973" t="s">
        <v>5700</v>
      </c>
      <c r="S274" s="967"/>
      <c r="T274" s="970"/>
      <c r="U274" s="967"/>
      <c r="V274" s="970"/>
    </row>
    <row r="275" spans="1:22" ht="37.799999999999997" hidden="1" customHeight="1" outlineLevel="2">
      <c r="A275" s="1128">
        <v>44222</v>
      </c>
      <c r="B275" s="1032" t="s">
        <v>5698</v>
      </c>
      <c r="C275" s="955" t="s">
        <v>5989</v>
      </c>
      <c r="D275" s="968"/>
      <c r="E275" s="972"/>
      <c r="F275" s="970"/>
      <c r="G275" s="967"/>
      <c r="H275" s="970"/>
      <c r="I275" s="967"/>
      <c r="J275" s="970"/>
      <c r="K275" s="967"/>
      <c r="L275" s="970"/>
      <c r="M275" s="967"/>
      <c r="N275" s="970"/>
      <c r="O275" s="967"/>
      <c r="P275" s="970"/>
      <c r="Q275" s="967"/>
      <c r="R275" s="970"/>
      <c r="S275" s="974" t="s">
        <v>5700</v>
      </c>
      <c r="T275" s="970"/>
      <c r="U275" s="967"/>
      <c r="V275" s="970"/>
    </row>
    <row r="276" spans="1:22" ht="12.6" hidden="1" customHeight="1" outlineLevel="2">
      <c r="A276" s="1128">
        <v>44222</v>
      </c>
      <c r="B276" s="1032" t="s">
        <v>5698</v>
      </c>
      <c r="C276" s="955" t="s">
        <v>5990</v>
      </c>
      <c r="D276" s="968"/>
      <c r="E276" s="972"/>
      <c r="F276" s="970"/>
      <c r="G276" s="967"/>
      <c r="H276" s="970"/>
      <c r="I276" s="974" t="s">
        <v>5700</v>
      </c>
      <c r="J276" s="970"/>
      <c r="K276" s="967"/>
      <c r="L276" s="970"/>
      <c r="M276" s="967"/>
      <c r="N276" s="970"/>
      <c r="O276" s="967"/>
      <c r="P276" s="970"/>
      <c r="Q276" s="967"/>
      <c r="R276" s="970"/>
      <c r="S276" s="974" t="s">
        <v>5700</v>
      </c>
      <c r="T276" s="970"/>
      <c r="U276" s="967"/>
      <c r="V276" s="970"/>
    </row>
    <row r="277" spans="1:22" ht="25.2" hidden="1" customHeight="1" outlineLevel="2">
      <c r="A277" s="1128">
        <v>44222</v>
      </c>
      <c r="B277" s="1032" t="s">
        <v>5698</v>
      </c>
      <c r="C277" s="955" t="s">
        <v>5991</v>
      </c>
      <c r="D277" s="977" t="s">
        <v>5700</v>
      </c>
      <c r="E277" s="972"/>
      <c r="F277" s="970"/>
      <c r="G277" s="967"/>
      <c r="H277" s="970"/>
      <c r="I277" s="967"/>
      <c r="J277" s="970"/>
      <c r="K277" s="967"/>
      <c r="L277" s="970"/>
      <c r="M277" s="967"/>
      <c r="N277" s="970"/>
      <c r="O277" s="967"/>
      <c r="P277" s="970"/>
      <c r="Q277" s="967"/>
      <c r="R277" s="970"/>
      <c r="S277" s="967"/>
      <c r="T277" s="970"/>
      <c r="U277" s="967"/>
      <c r="V277" s="970"/>
    </row>
    <row r="278" spans="1:22" ht="12.6" hidden="1" customHeight="1" outlineLevel="2">
      <c r="A278" s="1128">
        <v>44222</v>
      </c>
      <c r="B278" s="1032" t="s">
        <v>5698</v>
      </c>
      <c r="C278" s="955" t="s">
        <v>5992</v>
      </c>
      <c r="D278" s="968"/>
      <c r="E278" s="972"/>
      <c r="F278" s="970"/>
      <c r="G278" s="967"/>
      <c r="H278" s="970"/>
      <c r="I278" s="967"/>
      <c r="J278" s="970"/>
      <c r="K278" s="967"/>
      <c r="L278" s="970"/>
      <c r="M278" s="967"/>
      <c r="N278" s="970"/>
      <c r="O278" s="967"/>
      <c r="P278" s="970"/>
      <c r="Q278" s="974" t="s">
        <v>5700</v>
      </c>
      <c r="R278" s="970"/>
      <c r="S278" s="967"/>
      <c r="T278" s="970"/>
      <c r="U278" s="967"/>
      <c r="V278" s="970"/>
    </row>
    <row r="279" spans="1:22" ht="25.2" hidden="1" customHeight="1" outlineLevel="2">
      <c r="A279" s="1128">
        <v>44222</v>
      </c>
      <c r="B279" s="1032" t="s">
        <v>5698</v>
      </c>
      <c r="C279" s="955" t="s">
        <v>5993</v>
      </c>
      <c r="D279" s="968"/>
      <c r="E279" s="972"/>
      <c r="F279" s="970"/>
      <c r="G279" s="967"/>
      <c r="H279" s="970"/>
      <c r="I279" s="967"/>
      <c r="J279" s="970"/>
      <c r="K279" s="967"/>
      <c r="L279" s="970"/>
      <c r="M279" s="967"/>
      <c r="N279" s="970"/>
      <c r="O279" s="967"/>
      <c r="P279" s="970"/>
      <c r="Q279" s="974" t="s">
        <v>5700</v>
      </c>
      <c r="R279" s="970"/>
      <c r="S279" s="967"/>
      <c r="T279" s="970"/>
      <c r="U279" s="967"/>
      <c r="V279" s="970"/>
    </row>
    <row r="280" spans="1:22" ht="12.6" hidden="1" customHeight="1" outlineLevel="2">
      <c r="A280" s="1128">
        <v>44222</v>
      </c>
      <c r="B280" s="1032" t="s">
        <v>5698</v>
      </c>
      <c r="C280" s="955" t="s">
        <v>5994</v>
      </c>
      <c r="D280" s="968"/>
      <c r="E280" s="972"/>
      <c r="F280" s="970"/>
      <c r="G280" s="967"/>
      <c r="H280" s="970"/>
      <c r="I280" s="967"/>
      <c r="J280" s="970"/>
      <c r="K280" s="967"/>
      <c r="L280" s="970"/>
      <c r="M280" s="967"/>
      <c r="N280" s="970"/>
      <c r="O280" s="967"/>
      <c r="P280" s="970"/>
      <c r="Q280" s="967"/>
      <c r="R280" s="970"/>
      <c r="S280" s="974" t="s">
        <v>5700</v>
      </c>
      <c r="T280" s="970"/>
      <c r="U280" s="967"/>
      <c r="V280" s="970"/>
    </row>
    <row r="281" spans="1:22" ht="12.6" hidden="1" customHeight="1" outlineLevel="2">
      <c r="A281" s="1128">
        <v>44222</v>
      </c>
      <c r="B281" s="1032" t="s">
        <v>5698</v>
      </c>
      <c r="C281" s="955" t="s">
        <v>5995</v>
      </c>
      <c r="D281" s="968"/>
      <c r="E281" s="972"/>
      <c r="F281" s="970"/>
      <c r="G281" s="967"/>
      <c r="H281" s="970"/>
      <c r="I281" s="967"/>
      <c r="J281" s="970"/>
      <c r="K281" s="967"/>
      <c r="L281" s="970"/>
      <c r="M281" s="967"/>
      <c r="N281" s="970"/>
      <c r="O281" s="967"/>
      <c r="P281" s="970"/>
      <c r="Q281" s="974" t="s">
        <v>5700</v>
      </c>
      <c r="R281" s="970"/>
      <c r="S281" s="967"/>
      <c r="T281" s="970"/>
      <c r="U281" s="967"/>
      <c r="V281" s="970"/>
    </row>
    <row r="282" spans="1:22" ht="12.6" hidden="1" customHeight="1" outlineLevel="2">
      <c r="A282" s="1128">
        <v>44222</v>
      </c>
      <c r="B282" s="1032" t="s">
        <v>5698</v>
      </c>
      <c r="C282" s="955" t="s">
        <v>5996</v>
      </c>
      <c r="D282" s="968"/>
      <c r="E282" s="969" t="s">
        <v>5700</v>
      </c>
      <c r="F282" s="970"/>
      <c r="G282" s="967"/>
      <c r="H282" s="970"/>
      <c r="I282" s="967"/>
      <c r="J282" s="970"/>
      <c r="K282" s="967"/>
      <c r="L282" s="970"/>
      <c r="M282" s="967"/>
      <c r="N282" s="970"/>
      <c r="O282" s="967"/>
      <c r="P282" s="970"/>
      <c r="Q282" s="967"/>
      <c r="R282" s="970"/>
      <c r="S282" s="967"/>
      <c r="T282" s="970"/>
      <c r="U282" s="967"/>
      <c r="V282" s="970"/>
    </row>
    <row r="283" spans="1:22" ht="25.2" hidden="1" customHeight="1" outlineLevel="2">
      <c r="A283" s="1128">
        <v>44222</v>
      </c>
      <c r="B283" s="1032" t="s">
        <v>5698</v>
      </c>
      <c r="C283" s="955" t="s">
        <v>5997</v>
      </c>
      <c r="D283" s="968"/>
      <c r="E283" s="969" t="s">
        <v>5700</v>
      </c>
      <c r="F283" s="970"/>
      <c r="G283" s="967"/>
      <c r="H283" s="970"/>
      <c r="I283" s="967"/>
      <c r="J283" s="970"/>
      <c r="K283" s="967"/>
      <c r="L283" s="970"/>
      <c r="M283" s="967"/>
      <c r="N283" s="970"/>
      <c r="O283" s="967"/>
      <c r="P283" s="970"/>
      <c r="Q283" s="967"/>
      <c r="R283" s="970"/>
      <c r="S283" s="967"/>
      <c r="T283" s="970"/>
      <c r="U283" s="967"/>
      <c r="V283" s="970"/>
    </row>
    <row r="284" spans="1:22" ht="12.6" hidden="1" customHeight="1" outlineLevel="2">
      <c r="A284" s="1128">
        <v>44222</v>
      </c>
      <c r="B284" s="1032" t="s">
        <v>5698</v>
      </c>
      <c r="C284" s="955" t="s">
        <v>5998</v>
      </c>
      <c r="D284" s="977" t="s">
        <v>5700</v>
      </c>
      <c r="E284" s="972"/>
      <c r="F284" s="970"/>
      <c r="G284" s="967"/>
      <c r="H284" s="970"/>
      <c r="I284" s="967"/>
      <c r="J284" s="970"/>
      <c r="K284" s="967"/>
      <c r="L284" s="970"/>
      <c r="M284" s="967"/>
      <c r="N284" s="970"/>
      <c r="O284" s="967"/>
      <c r="P284" s="970"/>
      <c r="Q284" s="967"/>
      <c r="R284" s="970"/>
      <c r="S284" s="967"/>
      <c r="T284" s="970"/>
      <c r="U284" s="967"/>
      <c r="V284" s="970"/>
    </row>
    <row r="285" spans="1:22" ht="12.6" hidden="1" customHeight="1" outlineLevel="2">
      <c r="A285" s="1128">
        <v>44222</v>
      </c>
      <c r="B285" s="1032" t="s">
        <v>5698</v>
      </c>
      <c r="C285" s="955" t="s">
        <v>5999</v>
      </c>
      <c r="D285" s="977" t="s">
        <v>5700</v>
      </c>
      <c r="E285" s="972"/>
      <c r="F285" s="970"/>
      <c r="G285" s="967"/>
      <c r="H285" s="970"/>
      <c r="I285" s="967"/>
      <c r="J285" s="970"/>
      <c r="K285" s="967"/>
      <c r="L285" s="970"/>
      <c r="M285" s="967"/>
      <c r="N285" s="970"/>
      <c r="O285" s="967"/>
      <c r="P285" s="970"/>
      <c r="Q285" s="967"/>
      <c r="R285" s="970"/>
      <c r="S285" s="967"/>
      <c r="T285" s="970"/>
      <c r="U285" s="967"/>
      <c r="V285" s="970"/>
    </row>
    <row r="286" spans="1:22" ht="12.6" hidden="1" customHeight="1" outlineLevel="2">
      <c r="A286" s="1128">
        <v>44222</v>
      </c>
      <c r="B286" s="1032" t="s">
        <v>5698</v>
      </c>
      <c r="C286" s="955" t="s">
        <v>6000</v>
      </c>
      <c r="D286" s="977" t="s">
        <v>5700</v>
      </c>
      <c r="E286" s="972"/>
      <c r="F286" s="970"/>
      <c r="G286" s="967"/>
      <c r="H286" s="970"/>
      <c r="I286" s="967"/>
      <c r="J286" s="970"/>
      <c r="K286" s="967"/>
      <c r="L286" s="970"/>
      <c r="M286" s="967"/>
      <c r="N286" s="970"/>
      <c r="O286" s="967"/>
      <c r="P286" s="970"/>
      <c r="Q286" s="967"/>
      <c r="R286" s="970"/>
      <c r="S286" s="967"/>
      <c r="T286" s="970"/>
      <c r="U286" s="967"/>
      <c r="V286" s="970"/>
    </row>
    <row r="287" spans="1:22" ht="12.6" hidden="1" customHeight="1" outlineLevel="2">
      <c r="A287" s="1128">
        <v>44222</v>
      </c>
      <c r="B287" s="1032" t="s">
        <v>5698</v>
      </c>
      <c r="C287" s="955" t="s">
        <v>6001</v>
      </c>
      <c r="D287" s="968"/>
      <c r="E287" s="972"/>
      <c r="F287" s="970"/>
      <c r="G287" s="967"/>
      <c r="H287" s="970"/>
      <c r="I287" s="967"/>
      <c r="J287" s="970"/>
      <c r="K287" s="967"/>
      <c r="L287" s="970"/>
      <c r="M287" s="967"/>
      <c r="N287" s="970"/>
      <c r="O287" s="967"/>
      <c r="P287" s="970"/>
      <c r="Q287" s="974" t="s">
        <v>5700</v>
      </c>
      <c r="R287" s="970"/>
      <c r="S287" s="967"/>
      <c r="T287" s="970"/>
      <c r="U287" s="967"/>
      <c r="V287" s="970"/>
    </row>
    <row r="288" spans="1:22" ht="25.2" hidden="1" customHeight="1" outlineLevel="2">
      <c r="A288" s="1128">
        <v>44222</v>
      </c>
      <c r="B288" s="1032" t="s">
        <v>5698</v>
      </c>
      <c r="C288" s="955" t="s">
        <v>6002</v>
      </c>
      <c r="D288" s="968"/>
      <c r="E288" s="972"/>
      <c r="F288" s="973" t="s">
        <v>5700</v>
      </c>
      <c r="G288" s="967"/>
      <c r="H288" s="973" t="s">
        <v>5700</v>
      </c>
      <c r="I288" s="967"/>
      <c r="J288" s="970"/>
      <c r="K288" s="967"/>
      <c r="L288" s="970"/>
      <c r="M288" s="967"/>
      <c r="N288" s="970"/>
      <c r="O288" s="967"/>
      <c r="P288" s="970"/>
      <c r="Q288" s="967"/>
      <c r="R288" s="970"/>
      <c r="S288" s="967"/>
      <c r="T288" s="970"/>
      <c r="U288" s="967"/>
      <c r="V288" s="970"/>
    </row>
    <row r="289" spans="1:22" ht="12.6" hidden="1" customHeight="1" outlineLevel="1" collapsed="1">
      <c r="A289" s="1129">
        <v>44223</v>
      </c>
      <c r="B289" s="1032" t="s">
        <v>5706</v>
      </c>
      <c r="C289" s="955" t="s">
        <v>6003</v>
      </c>
      <c r="D289" s="968"/>
      <c r="E289" s="969" t="s">
        <v>5700</v>
      </c>
      <c r="F289" s="970"/>
      <c r="G289" s="967"/>
      <c r="H289" s="970"/>
      <c r="I289" s="967"/>
      <c r="J289" s="970"/>
      <c r="K289" s="967"/>
      <c r="L289" s="970"/>
      <c r="M289" s="967"/>
      <c r="N289" s="970"/>
      <c r="O289" s="967"/>
      <c r="P289" s="970"/>
      <c r="Q289" s="967"/>
      <c r="R289" s="970"/>
      <c r="S289" s="967"/>
      <c r="T289" s="970"/>
      <c r="U289" s="967"/>
      <c r="V289" s="970"/>
    </row>
    <row r="290" spans="1:22" ht="12.6" hidden="1" customHeight="1" outlineLevel="2">
      <c r="A290" s="1129">
        <v>44223</v>
      </c>
      <c r="B290" s="1032" t="s">
        <v>5698</v>
      </c>
      <c r="C290" s="955" t="s">
        <v>6004</v>
      </c>
      <c r="D290" s="968"/>
      <c r="E290" s="972"/>
      <c r="F290" s="970"/>
      <c r="G290" s="967"/>
      <c r="H290" s="970"/>
      <c r="I290" s="967"/>
      <c r="J290" s="970"/>
      <c r="K290" s="967"/>
      <c r="L290" s="970"/>
      <c r="M290" s="967"/>
      <c r="N290" s="970"/>
      <c r="O290" s="967"/>
      <c r="P290" s="970"/>
      <c r="Q290" s="974" t="s">
        <v>5700</v>
      </c>
      <c r="R290" s="970"/>
      <c r="S290" s="967"/>
      <c r="T290" s="970"/>
      <c r="U290" s="967"/>
      <c r="V290" s="970"/>
    </row>
    <row r="291" spans="1:22" ht="12.6" hidden="1" customHeight="1" outlineLevel="2">
      <c r="A291" s="1129">
        <v>44223</v>
      </c>
      <c r="B291" s="1032" t="s">
        <v>5698</v>
      </c>
      <c r="C291" s="955" t="s">
        <v>6005</v>
      </c>
      <c r="D291" s="968"/>
      <c r="E291" s="972"/>
      <c r="F291" s="970"/>
      <c r="G291" s="967"/>
      <c r="H291" s="970"/>
      <c r="I291" s="974" t="s">
        <v>5700</v>
      </c>
      <c r="J291" s="970"/>
      <c r="K291" s="967"/>
      <c r="L291" s="970"/>
      <c r="M291" s="967"/>
      <c r="N291" s="973" t="s">
        <v>5700</v>
      </c>
      <c r="O291" s="967"/>
      <c r="P291" s="970"/>
      <c r="Q291" s="974"/>
      <c r="R291" s="970"/>
      <c r="S291" s="967"/>
      <c r="T291" s="970"/>
      <c r="U291" s="967"/>
      <c r="V291" s="970"/>
    </row>
    <row r="292" spans="1:22" ht="12.6" hidden="1" customHeight="1" outlineLevel="2">
      <c r="A292" s="1129">
        <v>44223</v>
      </c>
      <c r="B292" s="1032" t="s">
        <v>5698</v>
      </c>
      <c r="C292" s="955" t="s">
        <v>6006</v>
      </c>
      <c r="D292" s="968"/>
      <c r="E292" s="969" t="s">
        <v>5700</v>
      </c>
      <c r="F292" s="970"/>
      <c r="G292" s="967"/>
      <c r="H292" s="970"/>
      <c r="I292" s="967"/>
      <c r="J292" s="970"/>
      <c r="K292" s="967"/>
      <c r="L292" s="970"/>
      <c r="M292" s="967"/>
      <c r="N292" s="970"/>
      <c r="O292" s="967"/>
      <c r="P292" s="973"/>
      <c r="Q292" s="967"/>
      <c r="R292" s="970"/>
      <c r="S292" s="967"/>
      <c r="T292" s="970"/>
      <c r="U292" s="967"/>
      <c r="V292" s="970"/>
    </row>
    <row r="293" spans="1:22" ht="12.6" hidden="1" customHeight="1" outlineLevel="2">
      <c r="A293" s="1129">
        <v>44223</v>
      </c>
      <c r="B293" s="1032" t="s">
        <v>5706</v>
      </c>
      <c r="C293" s="955" t="s">
        <v>6007</v>
      </c>
      <c r="D293" s="968"/>
      <c r="E293" s="969" t="s">
        <v>5700</v>
      </c>
      <c r="F293" s="970"/>
      <c r="G293" s="967"/>
      <c r="H293" s="970"/>
      <c r="I293" s="967"/>
      <c r="J293" s="970"/>
      <c r="K293" s="967"/>
      <c r="L293" s="970"/>
      <c r="M293" s="967"/>
      <c r="N293" s="970"/>
      <c r="O293" s="967"/>
      <c r="P293" s="970"/>
      <c r="Q293" s="967"/>
      <c r="R293" s="970"/>
      <c r="S293" s="967"/>
      <c r="T293" s="970"/>
      <c r="U293" s="967"/>
      <c r="V293" s="970"/>
    </row>
    <row r="294" spans="1:22" ht="12.6" hidden="1" customHeight="1" outlineLevel="2">
      <c r="A294" s="1129">
        <v>44223</v>
      </c>
      <c r="B294" s="1032" t="s">
        <v>5706</v>
      </c>
      <c r="C294" s="955" t="s">
        <v>6008</v>
      </c>
      <c r="D294" s="968"/>
      <c r="E294" s="972"/>
      <c r="F294" s="970"/>
      <c r="G294" s="967"/>
      <c r="H294" s="970"/>
      <c r="I294" s="967"/>
      <c r="J294" s="970"/>
      <c r="K294" s="967"/>
      <c r="L294" s="970"/>
      <c r="M294" s="967"/>
      <c r="N294" s="970"/>
      <c r="O294" s="974" t="s">
        <v>5700</v>
      </c>
      <c r="P294" s="970"/>
      <c r="Q294" s="967"/>
      <c r="R294" s="970"/>
      <c r="S294" s="967"/>
      <c r="T294" s="970"/>
      <c r="U294" s="967"/>
      <c r="V294" s="970"/>
    </row>
    <row r="295" spans="1:22" ht="12.6" hidden="1" customHeight="1" outlineLevel="2">
      <c r="A295" s="1129">
        <v>44223</v>
      </c>
      <c r="B295" s="1032" t="s">
        <v>5698</v>
      </c>
      <c r="C295" s="955" t="s">
        <v>6009</v>
      </c>
      <c r="D295" s="977" t="s">
        <v>5700</v>
      </c>
      <c r="E295" s="972"/>
      <c r="F295" s="970"/>
      <c r="G295" s="967"/>
      <c r="H295" s="970"/>
      <c r="I295" s="967"/>
      <c r="J295" s="970"/>
      <c r="K295" s="967"/>
      <c r="L295" s="970"/>
      <c r="M295" s="967"/>
      <c r="N295" s="970"/>
      <c r="O295" s="967"/>
      <c r="P295" s="970"/>
      <c r="Q295" s="967"/>
      <c r="R295" s="970"/>
      <c r="S295" s="967"/>
      <c r="T295" s="970"/>
      <c r="U295" s="967"/>
      <c r="V295" s="970"/>
    </row>
    <row r="296" spans="1:22" ht="12.6" hidden="1" customHeight="1" outlineLevel="2">
      <c r="A296" s="1129">
        <v>44223</v>
      </c>
      <c r="B296" s="1032" t="s">
        <v>5698</v>
      </c>
      <c r="C296" s="955" t="s">
        <v>6010</v>
      </c>
      <c r="D296" s="968"/>
      <c r="E296" s="969" t="s">
        <v>5700</v>
      </c>
      <c r="F296" s="970"/>
      <c r="G296" s="967"/>
      <c r="H296" s="970"/>
      <c r="I296" s="967"/>
      <c r="J296" s="970"/>
      <c r="K296" s="967"/>
      <c r="L296" s="970"/>
      <c r="M296" s="967"/>
      <c r="N296" s="970"/>
      <c r="O296" s="967"/>
      <c r="P296" s="970"/>
      <c r="Q296" s="967"/>
      <c r="R296" s="970"/>
      <c r="S296" s="967"/>
      <c r="T296" s="970"/>
      <c r="U296" s="967"/>
      <c r="V296" s="970"/>
    </row>
    <row r="297" spans="1:22" ht="12.6" hidden="1" customHeight="1" outlineLevel="2">
      <c r="A297" s="1129">
        <v>44223</v>
      </c>
      <c r="B297" s="1032" t="s">
        <v>5739</v>
      </c>
      <c r="C297" s="955" t="s">
        <v>6011</v>
      </c>
      <c r="D297" s="968"/>
      <c r="E297" s="972"/>
      <c r="F297" s="970"/>
      <c r="G297" s="967"/>
      <c r="H297" s="970"/>
      <c r="I297" s="967"/>
      <c r="J297" s="970"/>
      <c r="K297" s="967"/>
      <c r="L297" s="970"/>
      <c r="M297" s="967"/>
      <c r="N297" s="970"/>
      <c r="O297" s="967"/>
      <c r="P297" s="970"/>
      <c r="Q297" s="967"/>
      <c r="R297" s="970"/>
      <c r="S297" s="974" t="s">
        <v>5700</v>
      </c>
      <c r="T297" s="970"/>
      <c r="U297" s="967"/>
      <c r="V297" s="970"/>
    </row>
    <row r="298" spans="1:22" ht="12.6" hidden="1" customHeight="1" outlineLevel="2">
      <c r="A298" s="1129">
        <v>44223</v>
      </c>
      <c r="B298" s="1032" t="s">
        <v>5698</v>
      </c>
      <c r="C298" s="955" t="s">
        <v>6012</v>
      </c>
      <c r="D298" s="968"/>
      <c r="E298" s="969" t="s">
        <v>5700</v>
      </c>
      <c r="F298" s="970"/>
      <c r="G298" s="967"/>
      <c r="H298" s="970"/>
      <c r="I298" s="967"/>
      <c r="J298" s="970"/>
      <c r="K298" s="967"/>
      <c r="L298" s="970"/>
      <c r="M298" s="967"/>
      <c r="N298" s="970"/>
      <c r="O298" s="967"/>
      <c r="P298" s="970"/>
      <c r="Q298" s="967"/>
      <c r="R298" s="970"/>
      <c r="S298" s="967"/>
      <c r="T298" s="970"/>
      <c r="U298" s="967"/>
      <c r="V298" s="970"/>
    </row>
    <row r="299" spans="1:22" ht="12.6" hidden="1" customHeight="1" outlineLevel="2">
      <c r="A299" s="1129">
        <v>44223</v>
      </c>
      <c r="B299" s="1032" t="s">
        <v>5698</v>
      </c>
      <c r="C299" s="955" t="s">
        <v>6013</v>
      </c>
      <c r="D299" s="968"/>
      <c r="E299" s="972"/>
      <c r="F299" s="970"/>
      <c r="G299" s="967"/>
      <c r="H299" s="970"/>
      <c r="I299" s="967"/>
      <c r="J299" s="970"/>
      <c r="K299" s="967"/>
      <c r="L299" s="970"/>
      <c r="M299" s="967"/>
      <c r="N299" s="973" t="s">
        <v>5700</v>
      </c>
      <c r="O299" s="967"/>
      <c r="P299" s="970"/>
      <c r="Q299" s="967"/>
      <c r="R299" s="970"/>
      <c r="S299" s="967"/>
      <c r="T299" s="970"/>
      <c r="U299" s="967"/>
      <c r="V299" s="970"/>
    </row>
    <row r="300" spans="1:22" ht="12.6" hidden="1" customHeight="1" outlineLevel="2">
      <c r="A300" s="1129">
        <v>44223</v>
      </c>
      <c r="B300" s="1032" t="s">
        <v>5698</v>
      </c>
      <c r="C300" s="955" t="s">
        <v>6014</v>
      </c>
      <c r="D300" s="968"/>
      <c r="E300" s="972"/>
      <c r="F300" s="970"/>
      <c r="G300" s="974" t="s">
        <v>5700</v>
      </c>
      <c r="H300" s="970"/>
      <c r="I300" s="967"/>
      <c r="J300" s="970"/>
      <c r="K300" s="967"/>
      <c r="L300" s="970"/>
      <c r="M300" s="967"/>
      <c r="N300" s="970"/>
      <c r="O300" s="967"/>
      <c r="P300" s="970"/>
      <c r="Q300" s="974"/>
      <c r="R300" s="970"/>
      <c r="S300" s="967"/>
      <c r="T300" s="970"/>
      <c r="U300" s="967"/>
      <c r="V300" s="970"/>
    </row>
    <row r="301" spans="1:22" ht="12.6" hidden="1" customHeight="1" outlineLevel="2">
      <c r="A301" s="1129">
        <v>44223</v>
      </c>
      <c r="B301" s="1032" t="s">
        <v>5698</v>
      </c>
      <c r="C301" s="955" t="s">
        <v>6015</v>
      </c>
      <c r="D301" s="968"/>
      <c r="E301" s="972"/>
      <c r="F301" s="970"/>
      <c r="G301" s="967"/>
      <c r="H301" s="970"/>
      <c r="I301" s="967"/>
      <c r="J301" s="970"/>
      <c r="K301" s="967"/>
      <c r="L301" s="970"/>
      <c r="M301" s="967"/>
      <c r="N301" s="970"/>
      <c r="O301" s="967"/>
      <c r="P301" s="970"/>
      <c r="Q301" s="974" t="s">
        <v>5700</v>
      </c>
      <c r="R301" s="970"/>
      <c r="S301" s="967"/>
      <c r="T301" s="970"/>
      <c r="U301" s="967"/>
      <c r="V301" s="970"/>
    </row>
    <row r="302" spans="1:22" ht="12.6" hidden="1" customHeight="1" outlineLevel="2">
      <c r="A302" s="1129">
        <v>44223</v>
      </c>
      <c r="B302" s="1032" t="s">
        <v>6016</v>
      </c>
      <c r="C302" s="955" t="s">
        <v>6017</v>
      </c>
      <c r="D302" s="968"/>
      <c r="E302" s="972"/>
      <c r="F302" s="970"/>
      <c r="G302" s="967"/>
      <c r="H302" s="973" t="s">
        <v>5700</v>
      </c>
      <c r="I302" s="967"/>
      <c r="J302" s="970"/>
      <c r="K302" s="967"/>
      <c r="L302" s="970"/>
      <c r="M302" s="967"/>
      <c r="N302" s="970"/>
      <c r="O302" s="967"/>
      <c r="P302" s="970"/>
      <c r="Q302" s="967"/>
      <c r="R302" s="970"/>
      <c r="S302" s="967"/>
      <c r="T302" s="970"/>
      <c r="U302" s="967"/>
      <c r="V302" s="970"/>
    </row>
    <row r="303" spans="1:22" ht="12.6" hidden="1" customHeight="1" outlineLevel="2">
      <c r="A303" s="1129">
        <v>44223</v>
      </c>
      <c r="B303" s="1032" t="s">
        <v>5698</v>
      </c>
      <c r="C303" s="955" t="s">
        <v>6018</v>
      </c>
      <c r="D303" s="968"/>
      <c r="E303" s="969" t="s">
        <v>5700</v>
      </c>
      <c r="F303" s="970"/>
      <c r="G303" s="967"/>
      <c r="H303" s="970"/>
      <c r="I303" s="967"/>
      <c r="J303" s="970"/>
      <c r="K303" s="967"/>
      <c r="L303" s="970"/>
      <c r="M303" s="967"/>
      <c r="N303" s="970"/>
      <c r="O303" s="967"/>
      <c r="P303" s="970"/>
      <c r="Q303" s="967"/>
      <c r="R303" s="970"/>
      <c r="S303" s="967"/>
      <c r="T303" s="970"/>
      <c r="U303" s="967"/>
      <c r="V303" s="970"/>
    </row>
    <row r="304" spans="1:22" ht="12.6" hidden="1" customHeight="1" outlineLevel="2">
      <c r="A304" s="1129">
        <v>44223</v>
      </c>
      <c r="B304" s="1032" t="s">
        <v>5698</v>
      </c>
      <c r="C304" s="955" t="s">
        <v>6019</v>
      </c>
      <c r="D304" s="977" t="s">
        <v>5700</v>
      </c>
      <c r="E304" s="972"/>
      <c r="F304" s="973"/>
      <c r="G304" s="967"/>
      <c r="H304" s="970"/>
      <c r="I304" s="967"/>
      <c r="J304" s="970"/>
      <c r="K304" s="967"/>
      <c r="L304" s="970"/>
      <c r="M304" s="967"/>
      <c r="N304" s="970"/>
      <c r="O304" s="967"/>
      <c r="P304" s="970"/>
      <c r="Q304" s="967"/>
      <c r="R304" s="970"/>
      <c r="S304" s="967"/>
      <c r="T304" s="970"/>
      <c r="U304" s="967"/>
      <c r="V304" s="970"/>
    </row>
    <row r="305" spans="1:22" ht="12.6" hidden="1" customHeight="1" outlineLevel="2">
      <c r="A305" s="1129">
        <v>44223</v>
      </c>
      <c r="B305" s="1032" t="s">
        <v>5698</v>
      </c>
      <c r="C305" s="955" t="s">
        <v>6020</v>
      </c>
      <c r="D305" s="968"/>
      <c r="E305" s="969" t="s">
        <v>5700</v>
      </c>
      <c r="F305" s="973" t="s">
        <v>5700</v>
      </c>
      <c r="G305" s="967"/>
      <c r="H305" s="970"/>
      <c r="I305" s="967"/>
      <c r="J305" s="970"/>
      <c r="K305" s="967"/>
      <c r="L305" s="970"/>
      <c r="M305" s="967"/>
      <c r="N305" s="970"/>
      <c r="O305" s="967"/>
      <c r="P305" s="970"/>
      <c r="Q305" s="967"/>
      <c r="R305" s="970"/>
      <c r="S305" s="967"/>
      <c r="T305" s="970"/>
      <c r="U305" s="967"/>
      <c r="V305" s="970"/>
    </row>
    <row r="306" spans="1:22" ht="25.2" hidden="1" customHeight="1" outlineLevel="2">
      <c r="A306" s="1129">
        <v>44223</v>
      </c>
      <c r="B306" s="1032" t="s">
        <v>6016</v>
      </c>
      <c r="C306" s="955" t="s">
        <v>6021</v>
      </c>
      <c r="D306" s="968"/>
      <c r="E306" s="969" t="s">
        <v>5700</v>
      </c>
      <c r="F306" s="970"/>
      <c r="G306" s="967"/>
      <c r="H306" s="970"/>
      <c r="I306" s="967"/>
      <c r="J306" s="970"/>
      <c r="K306" s="967"/>
      <c r="L306" s="970"/>
      <c r="M306" s="967"/>
      <c r="N306" s="970"/>
      <c r="O306" s="967"/>
      <c r="P306" s="970"/>
      <c r="Q306" s="967"/>
      <c r="R306" s="970"/>
      <c r="S306" s="974" t="s">
        <v>5700</v>
      </c>
      <c r="T306" s="970"/>
      <c r="U306" s="967"/>
      <c r="V306" s="970"/>
    </row>
    <row r="307" spans="1:22" ht="12.6" hidden="1" customHeight="1" outlineLevel="2">
      <c r="A307" s="1129">
        <v>44223</v>
      </c>
      <c r="B307" s="1032" t="s">
        <v>5698</v>
      </c>
      <c r="C307" s="955" t="s">
        <v>6022</v>
      </c>
      <c r="D307" s="968"/>
      <c r="E307" s="972"/>
      <c r="F307" s="970"/>
      <c r="G307" s="967"/>
      <c r="H307" s="970"/>
      <c r="I307" s="967"/>
      <c r="J307" s="970"/>
      <c r="K307" s="967"/>
      <c r="L307" s="970"/>
      <c r="M307" s="967"/>
      <c r="N307" s="970"/>
      <c r="O307" s="967"/>
      <c r="P307" s="970"/>
      <c r="Q307" s="967"/>
      <c r="R307" s="973" t="s">
        <v>5700</v>
      </c>
      <c r="S307" s="967"/>
      <c r="T307" s="970"/>
      <c r="U307" s="967"/>
      <c r="V307" s="970"/>
    </row>
    <row r="308" spans="1:22" ht="12.6" hidden="1" customHeight="1" outlineLevel="2">
      <c r="A308" s="1129">
        <v>44223</v>
      </c>
      <c r="B308" s="1032" t="s">
        <v>5698</v>
      </c>
      <c r="C308" s="955" t="s">
        <v>6023</v>
      </c>
      <c r="D308" s="977" t="s">
        <v>5700</v>
      </c>
      <c r="E308" s="972"/>
      <c r="F308" s="970"/>
      <c r="G308" s="967"/>
      <c r="H308" s="970"/>
      <c r="I308" s="967"/>
      <c r="J308" s="970"/>
      <c r="K308" s="967"/>
      <c r="L308" s="973" t="s">
        <v>5700</v>
      </c>
      <c r="M308" s="967"/>
      <c r="N308" s="970"/>
      <c r="O308" s="967"/>
      <c r="P308" s="970"/>
      <c r="Q308" s="967"/>
      <c r="R308" s="970"/>
      <c r="S308" s="967"/>
      <c r="T308" s="970"/>
      <c r="U308" s="967"/>
      <c r="V308" s="970"/>
    </row>
    <row r="309" spans="1:22" ht="12.6" hidden="1" customHeight="1" outlineLevel="2">
      <c r="A309" s="1129">
        <v>44223</v>
      </c>
      <c r="B309" s="1032" t="s">
        <v>5698</v>
      </c>
      <c r="C309" s="955" t="s">
        <v>6024</v>
      </c>
      <c r="D309" s="968"/>
      <c r="E309" s="969" t="s">
        <v>5700</v>
      </c>
      <c r="F309" s="970"/>
      <c r="G309" s="967"/>
      <c r="H309" s="970"/>
      <c r="I309" s="967"/>
      <c r="J309" s="970"/>
      <c r="K309" s="967"/>
      <c r="L309" s="970"/>
      <c r="M309" s="967"/>
      <c r="N309" s="970"/>
      <c r="O309" s="967"/>
      <c r="P309" s="970"/>
      <c r="Q309" s="967"/>
      <c r="R309" s="970"/>
      <c r="S309" s="967"/>
      <c r="T309" s="970"/>
      <c r="U309" s="967"/>
      <c r="V309" s="970"/>
    </row>
    <row r="310" spans="1:22" ht="12.6" hidden="1" customHeight="1" outlineLevel="2">
      <c r="A310" s="1129">
        <v>44223</v>
      </c>
      <c r="B310" s="1032" t="s">
        <v>5706</v>
      </c>
      <c r="C310" s="955" t="s">
        <v>6025</v>
      </c>
      <c r="D310" s="968"/>
      <c r="E310" s="972"/>
      <c r="F310" s="970"/>
      <c r="G310" s="967"/>
      <c r="H310" s="970"/>
      <c r="I310" s="967"/>
      <c r="J310" s="970"/>
      <c r="K310" s="967"/>
      <c r="L310" s="970"/>
      <c r="M310" s="967"/>
      <c r="N310" s="970"/>
      <c r="O310" s="967"/>
      <c r="P310" s="970"/>
      <c r="Q310" s="967"/>
      <c r="R310" s="970"/>
      <c r="S310" s="974" t="s">
        <v>5700</v>
      </c>
      <c r="T310" s="970"/>
      <c r="U310" s="967"/>
      <c r="V310" s="970"/>
    </row>
    <row r="311" spans="1:22" ht="12.6" hidden="1" customHeight="1" outlineLevel="2">
      <c r="A311" s="1129">
        <v>44223</v>
      </c>
      <c r="B311" s="1032" t="s">
        <v>5706</v>
      </c>
      <c r="C311" s="955" t="s">
        <v>6026</v>
      </c>
      <c r="D311" s="968"/>
      <c r="E311" s="969" t="s">
        <v>5700</v>
      </c>
      <c r="F311" s="970"/>
      <c r="G311" s="967"/>
      <c r="H311" s="970"/>
      <c r="I311" s="967"/>
      <c r="J311" s="970"/>
      <c r="K311" s="967"/>
      <c r="L311" s="970"/>
      <c r="M311" s="967"/>
      <c r="N311" s="970"/>
      <c r="O311" s="967"/>
      <c r="P311" s="970"/>
      <c r="Q311" s="967"/>
      <c r="R311" s="970"/>
      <c r="S311" s="967"/>
      <c r="T311" s="970"/>
      <c r="U311" s="967"/>
      <c r="V311" s="970"/>
    </row>
    <row r="312" spans="1:22" ht="12.6" hidden="1" customHeight="1" outlineLevel="2">
      <c r="A312" s="1129">
        <v>44223</v>
      </c>
      <c r="B312" s="1032" t="s">
        <v>5706</v>
      </c>
      <c r="C312" s="955" t="s">
        <v>6027</v>
      </c>
      <c r="D312" s="968"/>
      <c r="E312" s="969" t="s">
        <v>5700</v>
      </c>
      <c r="F312" s="970"/>
      <c r="G312" s="967"/>
      <c r="H312" s="970"/>
      <c r="I312" s="967"/>
      <c r="J312" s="970"/>
      <c r="K312" s="967"/>
      <c r="L312" s="970"/>
      <c r="M312" s="967"/>
      <c r="N312" s="970"/>
      <c r="O312" s="967"/>
      <c r="P312" s="970"/>
      <c r="Q312" s="967"/>
      <c r="R312" s="970"/>
      <c r="S312" s="967"/>
      <c r="T312" s="970"/>
      <c r="U312" s="974" t="s">
        <v>5700</v>
      </c>
      <c r="V312" s="970"/>
    </row>
    <row r="313" spans="1:22" ht="12.6" hidden="1" customHeight="1" outlineLevel="2">
      <c r="A313" s="1129">
        <v>44223</v>
      </c>
      <c r="B313" s="1032" t="s">
        <v>5698</v>
      </c>
      <c r="C313" s="955" t="s">
        <v>6028</v>
      </c>
      <c r="D313" s="968"/>
      <c r="E313" s="972"/>
      <c r="F313" s="970"/>
      <c r="G313" s="974" t="s">
        <v>5700</v>
      </c>
      <c r="H313" s="973" t="s">
        <v>5700</v>
      </c>
      <c r="I313" s="967"/>
      <c r="J313" s="970"/>
      <c r="K313" s="967"/>
      <c r="L313" s="970"/>
      <c r="M313" s="967"/>
      <c r="N313" s="970"/>
      <c r="O313" s="967"/>
      <c r="P313" s="970"/>
      <c r="Q313" s="967"/>
      <c r="R313" s="970"/>
      <c r="S313" s="974" t="s">
        <v>5700</v>
      </c>
      <c r="T313" s="970"/>
      <c r="U313" s="967"/>
      <c r="V313" s="970"/>
    </row>
    <row r="314" spans="1:22" ht="12.6" hidden="1" customHeight="1" outlineLevel="2">
      <c r="A314" s="1129">
        <v>44223</v>
      </c>
      <c r="B314" s="1032" t="s">
        <v>5698</v>
      </c>
      <c r="C314" s="955" t="s">
        <v>6029</v>
      </c>
      <c r="D314" s="968"/>
      <c r="E314" s="972"/>
      <c r="F314" s="970"/>
      <c r="G314" s="967"/>
      <c r="H314" s="970"/>
      <c r="I314" s="967"/>
      <c r="J314" s="970"/>
      <c r="K314" s="967"/>
      <c r="L314" s="970"/>
      <c r="M314" s="967"/>
      <c r="N314" s="970"/>
      <c r="O314" s="967"/>
      <c r="P314" s="970"/>
      <c r="Q314" s="967"/>
      <c r="R314" s="970"/>
      <c r="S314" s="974" t="s">
        <v>5700</v>
      </c>
      <c r="T314" s="970"/>
      <c r="U314" s="967"/>
      <c r="V314" s="970"/>
    </row>
    <row r="315" spans="1:22" ht="12.6" hidden="1" customHeight="1" outlineLevel="2">
      <c r="A315" s="1129">
        <v>44223</v>
      </c>
      <c r="B315" s="1032" t="s">
        <v>5706</v>
      </c>
      <c r="C315" s="955" t="s">
        <v>6030</v>
      </c>
      <c r="D315" s="968"/>
      <c r="E315" s="969" t="s">
        <v>5700</v>
      </c>
      <c r="F315" s="970"/>
      <c r="G315" s="967"/>
      <c r="H315" s="970"/>
      <c r="I315" s="967"/>
      <c r="J315" s="970"/>
      <c r="K315" s="967"/>
      <c r="L315" s="970"/>
      <c r="M315" s="967"/>
      <c r="N315" s="973" t="s">
        <v>5700</v>
      </c>
      <c r="O315" s="967"/>
      <c r="P315" s="970"/>
      <c r="Q315" s="967"/>
      <c r="R315" s="970"/>
      <c r="S315" s="967"/>
      <c r="T315" s="970"/>
      <c r="U315" s="967"/>
      <c r="V315" s="970"/>
    </row>
    <row r="316" spans="1:22" ht="12.6" hidden="1" customHeight="1" outlineLevel="1" collapsed="1">
      <c r="A316" s="1130">
        <v>44224</v>
      </c>
      <c r="B316" s="1032" t="s">
        <v>5745</v>
      </c>
      <c r="C316" s="955" t="s">
        <v>6031</v>
      </c>
      <c r="D316" s="968"/>
      <c r="E316" s="972"/>
      <c r="F316" s="970"/>
      <c r="G316" s="967"/>
      <c r="H316" s="970"/>
      <c r="I316" s="967"/>
      <c r="J316" s="970"/>
      <c r="K316" s="967"/>
      <c r="L316" s="970"/>
      <c r="M316" s="967"/>
      <c r="N316" s="970"/>
      <c r="O316" s="967"/>
      <c r="P316" s="970"/>
      <c r="Q316" s="967"/>
      <c r="R316" s="970"/>
      <c r="S316" s="974" t="s">
        <v>5700</v>
      </c>
      <c r="T316" s="970"/>
      <c r="U316" s="967"/>
      <c r="V316" s="970"/>
    </row>
    <row r="317" spans="1:22" ht="12.6" hidden="1" customHeight="1" outlineLevel="2">
      <c r="A317" s="1130">
        <v>44224</v>
      </c>
      <c r="B317" s="1032" t="s">
        <v>5698</v>
      </c>
      <c r="C317" s="955" t="s">
        <v>6032</v>
      </c>
      <c r="D317" s="968"/>
      <c r="E317" s="969" t="s">
        <v>5700</v>
      </c>
      <c r="F317" s="970"/>
      <c r="G317" s="967"/>
      <c r="H317" s="970"/>
      <c r="I317" s="967"/>
      <c r="J317" s="970"/>
      <c r="K317" s="967"/>
      <c r="L317" s="970"/>
      <c r="M317" s="967"/>
      <c r="N317" s="970"/>
      <c r="O317" s="967"/>
      <c r="P317" s="970"/>
      <c r="Q317" s="967"/>
      <c r="R317" s="970"/>
      <c r="S317" s="967"/>
      <c r="T317" s="970"/>
      <c r="U317" s="967"/>
      <c r="V317" s="970"/>
    </row>
    <row r="318" spans="1:22" ht="12.6" hidden="1" customHeight="1" outlineLevel="2">
      <c r="A318" s="1130">
        <v>44224</v>
      </c>
      <c r="B318" s="1032" t="s">
        <v>5706</v>
      </c>
      <c r="C318" s="4" t="s">
        <v>6033</v>
      </c>
      <c r="D318" s="968"/>
      <c r="E318" s="972"/>
      <c r="F318" s="970"/>
      <c r="G318" s="967"/>
      <c r="H318" s="973" t="s">
        <v>5700</v>
      </c>
      <c r="I318" s="967"/>
      <c r="J318" s="970"/>
      <c r="K318" s="967"/>
      <c r="L318" s="970"/>
      <c r="M318" s="967"/>
      <c r="N318" s="970"/>
      <c r="O318" s="967"/>
      <c r="P318" s="970"/>
      <c r="Q318" s="967"/>
      <c r="R318" s="970"/>
      <c r="S318" s="967"/>
      <c r="T318" s="970"/>
      <c r="U318" s="967"/>
      <c r="V318" s="970"/>
    </row>
    <row r="319" spans="1:22" ht="25.2" hidden="1" customHeight="1" outlineLevel="2">
      <c r="A319" s="1130">
        <v>44224</v>
      </c>
      <c r="B319" s="1032" t="s">
        <v>5698</v>
      </c>
      <c r="C319" s="955" t="s">
        <v>6034</v>
      </c>
      <c r="D319" s="968"/>
      <c r="E319" s="972"/>
      <c r="F319" s="970"/>
      <c r="G319" s="967"/>
      <c r="H319" s="970"/>
      <c r="I319" s="967"/>
      <c r="J319" s="970"/>
      <c r="K319" s="967"/>
      <c r="L319" s="970"/>
      <c r="M319" s="967"/>
      <c r="N319" s="973" t="s">
        <v>5700</v>
      </c>
      <c r="O319" s="967"/>
      <c r="P319" s="970"/>
      <c r="Q319" s="967"/>
      <c r="R319" s="970"/>
      <c r="S319" s="967"/>
      <c r="T319" s="970"/>
      <c r="U319" s="967"/>
      <c r="V319" s="970"/>
    </row>
    <row r="320" spans="1:22" ht="12.6" hidden="1" customHeight="1" outlineLevel="2">
      <c r="A320" s="1130">
        <v>44224</v>
      </c>
      <c r="B320" s="1032" t="s">
        <v>5745</v>
      </c>
      <c r="C320" s="955" t="s">
        <v>6035</v>
      </c>
      <c r="D320" s="968"/>
      <c r="E320" s="972"/>
      <c r="F320" s="970"/>
      <c r="G320" s="967"/>
      <c r="H320" s="970"/>
      <c r="I320" s="967"/>
      <c r="J320" s="970"/>
      <c r="K320" s="967"/>
      <c r="L320" s="970"/>
      <c r="M320" s="974" t="s">
        <v>5700</v>
      </c>
      <c r="N320" s="970"/>
      <c r="O320" s="967"/>
      <c r="P320" s="970"/>
      <c r="Q320" s="967"/>
      <c r="R320" s="970"/>
      <c r="S320" s="967"/>
      <c r="T320" s="970"/>
      <c r="U320" s="967"/>
      <c r="V320" s="970"/>
    </row>
    <row r="321" spans="1:22" ht="25.2" hidden="1" customHeight="1" outlineLevel="2">
      <c r="A321" s="1130">
        <v>44224</v>
      </c>
      <c r="B321" s="1032" t="s">
        <v>5698</v>
      </c>
      <c r="C321" s="955" t="s">
        <v>6036</v>
      </c>
      <c r="D321" s="968"/>
      <c r="E321" s="969" t="s">
        <v>5700</v>
      </c>
      <c r="F321" s="970"/>
      <c r="G321" s="967"/>
      <c r="H321" s="970"/>
      <c r="I321" s="967"/>
      <c r="J321" s="970"/>
      <c r="K321" s="967"/>
      <c r="L321" s="970"/>
      <c r="M321" s="967"/>
      <c r="N321" s="970"/>
      <c r="O321" s="967"/>
      <c r="P321" s="970"/>
      <c r="Q321" s="967"/>
      <c r="R321" s="970"/>
      <c r="S321" s="967"/>
      <c r="T321" s="970"/>
      <c r="U321" s="967"/>
      <c r="V321" s="970"/>
    </row>
    <row r="322" spans="1:22" ht="12.6" hidden="1" customHeight="1" outlineLevel="2">
      <c r="A322" s="1130">
        <v>44224</v>
      </c>
      <c r="B322" s="1032" t="s">
        <v>5698</v>
      </c>
      <c r="C322" s="955" t="s">
        <v>6037</v>
      </c>
      <c r="D322" s="977" t="s">
        <v>5700</v>
      </c>
      <c r="E322" s="972"/>
      <c r="F322" s="970"/>
      <c r="G322" s="967"/>
      <c r="H322" s="970"/>
      <c r="I322" s="967"/>
      <c r="J322" s="970"/>
      <c r="K322" s="967"/>
      <c r="L322" s="970"/>
      <c r="M322" s="967"/>
      <c r="N322" s="970"/>
      <c r="O322" s="967"/>
      <c r="P322" s="970"/>
      <c r="Q322" s="967"/>
      <c r="R322" s="970"/>
      <c r="S322" s="967"/>
      <c r="T322" s="970"/>
      <c r="U322" s="967"/>
      <c r="V322" s="970"/>
    </row>
    <row r="323" spans="1:22" ht="16.5" hidden="1" customHeight="1" outlineLevel="2">
      <c r="A323" s="1130">
        <v>44224</v>
      </c>
      <c r="B323" s="1032" t="s">
        <v>5698</v>
      </c>
      <c r="C323" s="955" t="s">
        <v>6038</v>
      </c>
      <c r="D323" s="968"/>
      <c r="E323" s="972"/>
      <c r="F323" s="970"/>
      <c r="G323" s="967"/>
      <c r="H323" s="970"/>
      <c r="I323" s="967"/>
      <c r="J323" s="970"/>
      <c r="K323" s="967"/>
      <c r="L323" s="970"/>
      <c r="M323" s="967"/>
      <c r="N323" s="970"/>
      <c r="O323" s="967"/>
      <c r="P323" s="970"/>
      <c r="Q323" s="967"/>
      <c r="R323" s="970"/>
      <c r="S323" s="974" t="s">
        <v>5700</v>
      </c>
      <c r="T323" s="970"/>
      <c r="U323" s="967"/>
      <c r="V323" s="970"/>
    </row>
    <row r="324" spans="1:22" ht="25.2" hidden="1" customHeight="1" outlineLevel="2">
      <c r="A324" s="1130">
        <v>44224</v>
      </c>
      <c r="B324" s="1032" t="s">
        <v>5706</v>
      </c>
      <c r="C324" s="955" t="s">
        <v>6039</v>
      </c>
      <c r="D324" s="968"/>
      <c r="E324" s="969" t="s">
        <v>5700</v>
      </c>
      <c r="F324" s="970"/>
      <c r="G324" s="967"/>
      <c r="H324" s="970"/>
      <c r="I324" s="967"/>
      <c r="J324" s="970"/>
      <c r="K324" s="967"/>
      <c r="L324" s="970"/>
      <c r="M324" s="967"/>
      <c r="N324" s="970"/>
      <c r="O324" s="967"/>
      <c r="P324" s="970"/>
      <c r="Q324" s="967"/>
      <c r="R324" s="970"/>
      <c r="S324" s="967"/>
      <c r="T324" s="970"/>
      <c r="U324" s="967"/>
      <c r="V324" s="970"/>
    </row>
    <row r="325" spans="1:22" ht="25.2" hidden="1" customHeight="1" outlineLevel="2">
      <c r="A325" s="1130">
        <v>44224</v>
      </c>
      <c r="B325" s="1032" t="s">
        <v>5698</v>
      </c>
      <c r="C325" s="955" t="s">
        <v>6040</v>
      </c>
      <c r="D325" s="977" t="s">
        <v>5700</v>
      </c>
      <c r="E325" s="972"/>
      <c r="F325" s="973" t="s">
        <v>5700</v>
      </c>
      <c r="G325" s="967"/>
      <c r="H325" s="970"/>
      <c r="I325" s="967"/>
      <c r="J325" s="970"/>
      <c r="K325" s="967"/>
      <c r="L325" s="970"/>
      <c r="M325" s="967"/>
      <c r="N325" s="970"/>
      <c r="O325" s="967"/>
      <c r="P325" s="970"/>
      <c r="Q325" s="967"/>
      <c r="R325" s="970"/>
      <c r="S325" s="967"/>
      <c r="T325" s="970"/>
      <c r="U325" s="967"/>
      <c r="V325" s="970"/>
    </row>
    <row r="326" spans="1:22" ht="12.6" hidden="1" customHeight="1" outlineLevel="2">
      <c r="A326" s="1131">
        <v>44224</v>
      </c>
      <c r="B326" s="1032" t="s">
        <v>5698</v>
      </c>
      <c r="C326" s="955" t="s">
        <v>6041</v>
      </c>
      <c r="D326" s="968"/>
      <c r="E326" s="972"/>
      <c r="F326" s="970"/>
      <c r="G326" s="967"/>
      <c r="H326" s="970"/>
      <c r="I326" s="967"/>
      <c r="J326" s="970"/>
      <c r="K326" s="967"/>
      <c r="L326" s="970"/>
      <c r="M326" s="967"/>
      <c r="N326" s="973" t="s">
        <v>5700</v>
      </c>
      <c r="O326" s="967"/>
      <c r="P326" s="970"/>
      <c r="Q326" s="967"/>
      <c r="R326" s="970"/>
      <c r="S326" s="967"/>
      <c r="T326" s="970"/>
      <c r="U326" s="967"/>
      <c r="V326" s="970"/>
    </row>
    <row r="327" spans="1:22" ht="12.6" hidden="1" customHeight="1" outlineLevel="2">
      <c r="A327" s="1131">
        <v>44224</v>
      </c>
      <c r="B327" s="1032" t="s">
        <v>5698</v>
      </c>
      <c r="C327" s="955" t="s">
        <v>6042</v>
      </c>
      <c r="D327" s="968"/>
      <c r="E327" s="972"/>
      <c r="F327" s="970"/>
      <c r="G327" s="967"/>
      <c r="H327" s="970"/>
      <c r="I327" s="974" t="s">
        <v>5700</v>
      </c>
      <c r="J327" s="973" t="s">
        <v>5700</v>
      </c>
      <c r="K327" s="967"/>
      <c r="L327" s="970"/>
      <c r="M327" s="967"/>
      <c r="N327" s="970"/>
      <c r="O327" s="967"/>
      <c r="P327" s="970"/>
      <c r="Q327" s="967"/>
      <c r="R327" s="970"/>
      <c r="S327" s="967"/>
      <c r="T327" s="970"/>
      <c r="U327" s="967"/>
      <c r="V327" s="970"/>
    </row>
    <row r="328" spans="1:22" ht="12.6" hidden="1" customHeight="1" outlineLevel="2">
      <c r="A328" s="1131">
        <v>44224</v>
      </c>
      <c r="B328" s="1032" t="s">
        <v>5706</v>
      </c>
      <c r="C328" s="955" t="s">
        <v>6043</v>
      </c>
      <c r="D328" s="968"/>
      <c r="E328" s="969" t="s">
        <v>5700</v>
      </c>
      <c r="F328" s="970"/>
      <c r="G328" s="967"/>
      <c r="H328" s="970"/>
      <c r="I328" s="967"/>
      <c r="J328" s="970"/>
      <c r="K328" s="967"/>
      <c r="L328" s="970"/>
      <c r="M328" s="967"/>
      <c r="N328" s="970"/>
      <c r="O328" s="967"/>
      <c r="P328" s="970"/>
      <c r="Q328" s="967"/>
      <c r="R328" s="970"/>
      <c r="S328" s="967"/>
      <c r="T328" s="970"/>
      <c r="U328" s="967"/>
      <c r="V328" s="970"/>
    </row>
    <row r="329" spans="1:22" ht="12.6" hidden="1" customHeight="1" outlineLevel="2">
      <c r="A329" s="1131">
        <v>44224</v>
      </c>
      <c r="B329" s="1032" t="s">
        <v>5745</v>
      </c>
      <c r="C329" s="955" t="s">
        <v>6044</v>
      </c>
      <c r="D329" s="968"/>
      <c r="E329" s="972"/>
      <c r="F329" s="970"/>
      <c r="G329" s="967"/>
      <c r="H329" s="970"/>
      <c r="I329" s="967"/>
      <c r="J329" s="970"/>
      <c r="K329" s="967"/>
      <c r="L329" s="970"/>
      <c r="M329" s="967"/>
      <c r="N329" s="970"/>
      <c r="O329" s="967"/>
      <c r="P329" s="970"/>
      <c r="Q329" s="974" t="s">
        <v>5700</v>
      </c>
      <c r="R329" s="970"/>
      <c r="S329" s="967"/>
      <c r="T329" s="970"/>
      <c r="U329" s="967"/>
      <c r="V329" s="970"/>
    </row>
    <row r="330" spans="1:22" ht="25.2" hidden="1" customHeight="1" outlineLevel="2">
      <c r="A330" s="1131">
        <v>44224</v>
      </c>
      <c r="B330" s="1032" t="s">
        <v>5698</v>
      </c>
      <c r="C330" s="955" t="s">
        <v>6045</v>
      </c>
      <c r="D330" s="968"/>
      <c r="E330" s="972"/>
      <c r="F330" s="970"/>
      <c r="G330" s="967"/>
      <c r="H330" s="970"/>
      <c r="I330" s="967"/>
      <c r="J330" s="970"/>
      <c r="K330" s="967"/>
      <c r="L330" s="970"/>
      <c r="M330" s="967"/>
      <c r="N330" s="970"/>
      <c r="O330" s="967"/>
      <c r="P330" s="970"/>
      <c r="Q330" s="967"/>
      <c r="R330" s="970"/>
      <c r="S330" s="974" t="s">
        <v>5700</v>
      </c>
      <c r="T330" s="970"/>
      <c r="U330" s="967"/>
      <c r="V330" s="970"/>
    </row>
    <row r="331" spans="1:22" ht="12.6" hidden="1" customHeight="1" outlineLevel="2">
      <c r="A331" s="1131">
        <v>44224</v>
      </c>
      <c r="B331" s="1032" t="s">
        <v>5698</v>
      </c>
      <c r="C331" s="955" t="s">
        <v>6046</v>
      </c>
      <c r="D331" s="977" t="s">
        <v>5700</v>
      </c>
      <c r="E331" s="972"/>
      <c r="F331" s="970"/>
      <c r="G331" s="967"/>
      <c r="H331" s="970"/>
      <c r="I331" s="967"/>
      <c r="J331" s="970"/>
      <c r="K331" s="967"/>
      <c r="L331" s="970"/>
      <c r="M331" s="967"/>
      <c r="N331" s="970"/>
      <c r="O331" s="967"/>
      <c r="P331" s="970"/>
      <c r="Q331" s="967"/>
      <c r="R331" s="970"/>
      <c r="S331" s="967"/>
      <c r="T331" s="970"/>
      <c r="U331" s="967"/>
      <c r="V331" s="970"/>
    </row>
    <row r="332" spans="1:22" ht="25.2" hidden="1" customHeight="1" outlineLevel="2">
      <c r="A332" s="1131">
        <v>44224</v>
      </c>
      <c r="B332" s="1032" t="s">
        <v>5706</v>
      </c>
      <c r="C332" s="955" t="s">
        <v>6047</v>
      </c>
      <c r="D332" s="968"/>
      <c r="E332" s="972"/>
      <c r="F332" s="970"/>
      <c r="G332" s="967"/>
      <c r="H332" s="970"/>
      <c r="I332" s="967"/>
      <c r="J332" s="970"/>
      <c r="K332" s="967"/>
      <c r="L332" s="970"/>
      <c r="M332" s="967"/>
      <c r="N332" s="970"/>
      <c r="O332" s="967"/>
      <c r="P332" s="970"/>
      <c r="Q332" s="974" t="s">
        <v>5700</v>
      </c>
      <c r="R332" s="970"/>
      <c r="S332" s="967"/>
      <c r="T332" s="970"/>
      <c r="U332" s="967"/>
      <c r="V332" s="970"/>
    </row>
    <row r="333" spans="1:22" ht="12.6" hidden="1" customHeight="1" outlineLevel="2">
      <c r="A333" s="1131">
        <v>44224</v>
      </c>
      <c r="B333" s="1032" t="s">
        <v>5745</v>
      </c>
      <c r="C333" s="955" t="s">
        <v>6048</v>
      </c>
      <c r="D333" s="968"/>
      <c r="E333" s="972"/>
      <c r="F333" s="970"/>
      <c r="G333" s="967"/>
      <c r="H333" s="970"/>
      <c r="I333" s="967"/>
      <c r="J333" s="970"/>
      <c r="K333" s="967"/>
      <c r="L333" s="970"/>
      <c r="M333" s="967"/>
      <c r="N333" s="970"/>
      <c r="O333" s="974" t="s">
        <v>5700</v>
      </c>
      <c r="P333" s="970"/>
      <c r="Q333" s="967"/>
      <c r="R333" s="970"/>
      <c r="S333" s="967"/>
      <c r="T333" s="970"/>
      <c r="U333" s="967"/>
      <c r="V333" s="970"/>
    </row>
    <row r="334" spans="1:22" ht="25.2" hidden="1" customHeight="1" outlineLevel="2">
      <c r="A334" s="1131">
        <v>44224</v>
      </c>
      <c r="B334" s="1032" t="s">
        <v>5698</v>
      </c>
      <c r="C334" s="955" t="s">
        <v>6049</v>
      </c>
      <c r="D334" s="968"/>
      <c r="E334" s="972"/>
      <c r="F334" s="973" t="s">
        <v>5700</v>
      </c>
      <c r="G334" s="967"/>
      <c r="H334" s="970"/>
      <c r="I334" s="967"/>
      <c r="J334" s="970"/>
      <c r="K334" s="967"/>
      <c r="L334" s="970"/>
      <c r="M334" s="967"/>
      <c r="N334" s="970"/>
      <c r="O334" s="967"/>
      <c r="P334" s="970"/>
      <c r="Q334" s="967"/>
      <c r="R334" s="970"/>
      <c r="S334" s="967"/>
      <c r="T334" s="970"/>
      <c r="U334" s="967"/>
      <c r="V334" s="970"/>
    </row>
    <row r="335" spans="1:22" ht="25.2" hidden="1" customHeight="1" outlineLevel="2">
      <c r="A335" s="1131">
        <v>44224</v>
      </c>
      <c r="B335" s="1032" t="s">
        <v>5706</v>
      </c>
      <c r="C335" s="955" t="s">
        <v>6050</v>
      </c>
      <c r="D335" s="968"/>
      <c r="E335" s="972"/>
      <c r="F335" s="970"/>
      <c r="G335" s="967"/>
      <c r="H335" s="970"/>
      <c r="I335" s="967"/>
      <c r="J335" s="970"/>
      <c r="K335" s="967"/>
      <c r="L335" s="970"/>
      <c r="M335" s="967"/>
      <c r="N335" s="970"/>
      <c r="O335" s="967"/>
      <c r="P335" s="970"/>
      <c r="Q335" s="967"/>
      <c r="R335" s="970"/>
      <c r="S335" s="974" t="s">
        <v>5700</v>
      </c>
      <c r="T335" s="970"/>
      <c r="U335" s="967"/>
      <c r="V335" s="970"/>
    </row>
    <row r="336" spans="1:22" ht="25.2" hidden="1" customHeight="1" outlineLevel="2">
      <c r="A336" s="1131">
        <v>44224</v>
      </c>
      <c r="B336" s="1032" t="s">
        <v>5698</v>
      </c>
      <c r="C336" s="955" t="s">
        <v>6051</v>
      </c>
      <c r="D336" s="968"/>
      <c r="E336" s="972"/>
      <c r="F336" s="970"/>
      <c r="G336" s="967"/>
      <c r="H336" s="970"/>
      <c r="I336" s="967"/>
      <c r="J336" s="970"/>
      <c r="K336" s="967"/>
      <c r="L336" s="970"/>
      <c r="M336" s="967"/>
      <c r="N336" s="973" t="s">
        <v>5700</v>
      </c>
      <c r="O336" s="967"/>
      <c r="P336" s="970"/>
      <c r="Q336" s="967"/>
      <c r="R336" s="970"/>
      <c r="S336" s="967"/>
      <c r="T336" s="970"/>
      <c r="U336" s="967"/>
      <c r="V336" s="970"/>
    </row>
    <row r="337" spans="1:22" ht="25.2" hidden="1" customHeight="1" outlineLevel="2">
      <c r="A337" s="1131">
        <v>44224</v>
      </c>
      <c r="B337" s="1032" t="s">
        <v>5698</v>
      </c>
      <c r="C337" s="955" t="s">
        <v>6052</v>
      </c>
      <c r="D337" s="968"/>
      <c r="E337" s="972"/>
      <c r="F337" s="970"/>
      <c r="G337" s="967"/>
      <c r="H337" s="970"/>
      <c r="I337" s="967"/>
      <c r="J337" s="970"/>
      <c r="K337" s="967"/>
      <c r="L337" s="970"/>
      <c r="M337" s="967"/>
      <c r="N337" s="970"/>
      <c r="O337" s="967"/>
      <c r="P337" s="970"/>
      <c r="Q337" s="974" t="s">
        <v>5700</v>
      </c>
      <c r="R337" s="970"/>
      <c r="S337" s="974" t="s">
        <v>5700</v>
      </c>
      <c r="T337" s="970"/>
      <c r="U337" s="967"/>
      <c r="V337" s="970"/>
    </row>
    <row r="338" spans="1:22" ht="25.2" hidden="1" customHeight="1" outlineLevel="2">
      <c r="A338" s="1131">
        <v>44224</v>
      </c>
      <c r="B338" s="1032" t="s">
        <v>5698</v>
      </c>
      <c r="C338" s="955" t="s">
        <v>6053</v>
      </c>
      <c r="D338" s="968"/>
      <c r="E338" s="969" t="s">
        <v>5700</v>
      </c>
      <c r="F338" s="970"/>
      <c r="G338" s="967"/>
      <c r="H338" s="970"/>
      <c r="I338" s="967"/>
      <c r="J338" s="970"/>
      <c r="K338" s="967"/>
      <c r="L338" s="970"/>
      <c r="M338" s="967"/>
      <c r="N338" s="970"/>
      <c r="O338" s="967"/>
      <c r="P338" s="970"/>
      <c r="Q338" s="967"/>
      <c r="R338" s="970"/>
      <c r="S338" s="967"/>
      <c r="T338" s="970"/>
      <c r="U338" s="967"/>
      <c r="V338" s="970"/>
    </row>
    <row r="339" spans="1:22" ht="12.6" hidden="1" customHeight="1" outlineLevel="2">
      <c r="A339" s="1131">
        <v>44224</v>
      </c>
      <c r="B339" s="1032" t="s">
        <v>5698</v>
      </c>
      <c r="C339" s="955" t="s">
        <v>6054</v>
      </c>
      <c r="D339" s="968"/>
      <c r="E339" s="969" t="s">
        <v>5700</v>
      </c>
      <c r="F339" s="970"/>
      <c r="G339" s="967"/>
      <c r="H339" s="970"/>
      <c r="I339" s="967"/>
      <c r="J339" s="970"/>
      <c r="K339" s="967"/>
      <c r="L339" s="970"/>
      <c r="M339" s="967"/>
      <c r="N339" s="970"/>
      <c r="O339" s="967"/>
      <c r="P339" s="970"/>
      <c r="Q339" s="967"/>
      <c r="R339" s="970"/>
      <c r="S339" s="967"/>
      <c r="T339" s="970"/>
      <c r="U339" s="967"/>
      <c r="V339" s="970"/>
    </row>
    <row r="340" spans="1:22" ht="12.6" hidden="1" customHeight="1" outlineLevel="1" collapsed="1">
      <c r="A340" s="1132">
        <v>44225</v>
      </c>
      <c r="B340" s="1032" t="s">
        <v>5698</v>
      </c>
      <c r="C340" s="955" t="s">
        <v>6055</v>
      </c>
      <c r="D340" s="968"/>
      <c r="E340" s="972"/>
      <c r="F340" s="970"/>
      <c r="G340" s="967"/>
      <c r="H340" s="973" t="s">
        <v>5700</v>
      </c>
      <c r="I340" s="967"/>
      <c r="J340" s="970"/>
      <c r="K340" s="967"/>
      <c r="L340" s="970"/>
      <c r="M340" s="967"/>
      <c r="N340" s="970"/>
      <c r="O340" s="967"/>
      <c r="P340" s="970"/>
      <c r="Q340" s="967"/>
      <c r="R340" s="970"/>
      <c r="S340" s="974" t="s">
        <v>5700</v>
      </c>
      <c r="T340" s="970"/>
      <c r="U340" s="967"/>
      <c r="V340" s="970"/>
    </row>
    <row r="341" spans="1:22" ht="12.6" hidden="1" customHeight="1" outlineLevel="2">
      <c r="A341" s="1132">
        <v>44225</v>
      </c>
      <c r="B341" s="1032" t="s">
        <v>5847</v>
      </c>
      <c r="C341" s="955" t="s">
        <v>6056</v>
      </c>
      <c r="D341" s="968"/>
      <c r="E341" s="972"/>
      <c r="F341" s="970"/>
      <c r="G341" s="967"/>
      <c r="H341" s="970"/>
      <c r="I341" s="967"/>
      <c r="J341" s="970"/>
      <c r="K341" s="967"/>
      <c r="L341" s="970"/>
      <c r="M341" s="967"/>
      <c r="N341" s="970"/>
      <c r="O341" s="967"/>
      <c r="P341" s="970"/>
      <c r="Q341" s="967"/>
      <c r="R341" s="970"/>
      <c r="S341" s="974" t="s">
        <v>5700</v>
      </c>
      <c r="T341" s="970"/>
      <c r="U341" s="967"/>
      <c r="V341" s="970"/>
    </row>
    <row r="342" spans="1:22" ht="12.6" hidden="1" customHeight="1" outlineLevel="2">
      <c r="A342" s="1132">
        <v>44225</v>
      </c>
      <c r="B342" s="1032" t="s">
        <v>3530</v>
      </c>
      <c r="C342" s="955" t="s">
        <v>6057</v>
      </c>
      <c r="D342" s="968"/>
      <c r="E342" s="969" t="s">
        <v>5700</v>
      </c>
      <c r="F342" s="970"/>
      <c r="G342" s="967"/>
      <c r="H342" s="970"/>
      <c r="I342" s="967"/>
      <c r="J342" s="970"/>
      <c r="K342" s="967"/>
      <c r="L342" s="970"/>
      <c r="M342" s="967"/>
      <c r="N342" s="970"/>
      <c r="O342" s="967"/>
      <c r="P342" s="970"/>
      <c r="Q342" s="967"/>
      <c r="R342" s="970"/>
      <c r="S342" s="967"/>
      <c r="T342" s="970"/>
      <c r="U342" s="967"/>
      <c r="V342" s="970"/>
    </row>
    <row r="343" spans="1:22" ht="12.6" hidden="1" customHeight="1" outlineLevel="2">
      <c r="A343" s="1132">
        <v>44225</v>
      </c>
      <c r="B343" s="1032" t="s">
        <v>5698</v>
      </c>
      <c r="C343" s="955" t="s">
        <v>6058</v>
      </c>
      <c r="D343" s="968"/>
      <c r="E343" s="972"/>
      <c r="F343" s="970"/>
      <c r="G343" s="967"/>
      <c r="H343" s="970"/>
      <c r="I343" s="967"/>
      <c r="J343" s="973" t="s">
        <v>5700</v>
      </c>
      <c r="K343" s="967"/>
      <c r="L343" s="970"/>
      <c r="M343" s="967"/>
      <c r="N343" s="970"/>
      <c r="O343" s="967"/>
      <c r="P343" s="970"/>
      <c r="Q343" s="967"/>
      <c r="R343" s="970"/>
      <c r="S343" s="967"/>
      <c r="T343" s="970"/>
      <c r="U343" s="967"/>
      <c r="V343" s="970"/>
    </row>
    <row r="344" spans="1:22" ht="12.6" hidden="1" customHeight="1" outlineLevel="2">
      <c r="A344" s="1132">
        <v>44225</v>
      </c>
      <c r="B344" s="1032" t="s">
        <v>5698</v>
      </c>
      <c r="C344" s="955" t="s">
        <v>6059</v>
      </c>
      <c r="D344" s="968"/>
      <c r="E344" s="972"/>
      <c r="F344" s="970"/>
      <c r="G344" s="967"/>
      <c r="H344" s="970"/>
      <c r="I344" s="967"/>
      <c r="J344" s="970"/>
      <c r="K344" s="967"/>
      <c r="L344" s="970"/>
      <c r="M344" s="967"/>
      <c r="N344" s="970"/>
      <c r="O344" s="967"/>
      <c r="P344" s="970"/>
      <c r="Q344" s="974" t="s">
        <v>5700</v>
      </c>
      <c r="R344" s="970"/>
      <c r="S344" s="967"/>
      <c r="T344" s="970"/>
      <c r="U344" s="967"/>
      <c r="V344" s="970"/>
    </row>
    <row r="345" spans="1:22" ht="12.6" hidden="1" customHeight="1" outlineLevel="2">
      <c r="A345" s="1132">
        <v>44225</v>
      </c>
      <c r="B345" s="1032" t="s">
        <v>5698</v>
      </c>
      <c r="C345" s="955" t="s">
        <v>6060</v>
      </c>
      <c r="D345" s="968"/>
      <c r="E345" s="972"/>
      <c r="F345" s="970"/>
      <c r="G345" s="967"/>
      <c r="H345" s="970"/>
      <c r="I345" s="967"/>
      <c r="J345" s="970"/>
      <c r="K345" s="967"/>
      <c r="L345" s="970"/>
      <c r="M345" s="967"/>
      <c r="N345" s="973" t="s">
        <v>5700</v>
      </c>
      <c r="O345" s="967"/>
      <c r="P345" s="970"/>
      <c r="Q345" s="967"/>
      <c r="R345" s="970"/>
      <c r="S345" s="967"/>
      <c r="T345" s="970"/>
      <c r="U345" s="967"/>
      <c r="V345" s="970"/>
    </row>
    <row r="346" spans="1:22" ht="12.6" hidden="1" customHeight="1" outlineLevel="2">
      <c r="A346" s="1132">
        <v>44225</v>
      </c>
      <c r="B346" s="1032" t="s">
        <v>6061</v>
      </c>
      <c r="C346" s="955" t="s">
        <v>6062</v>
      </c>
      <c r="D346" s="968"/>
      <c r="E346" s="972"/>
      <c r="F346" s="970"/>
      <c r="G346" s="967"/>
      <c r="H346" s="970"/>
      <c r="I346" s="967"/>
      <c r="J346" s="970"/>
      <c r="K346" s="967"/>
      <c r="L346" s="970"/>
      <c r="M346" s="967"/>
      <c r="N346" s="970"/>
      <c r="O346" s="967"/>
      <c r="P346" s="970"/>
      <c r="Q346" s="967"/>
      <c r="R346" s="970"/>
      <c r="S346" s="967"/>
      <c r="T346" s="970"/>
      <c r="U346" s="974" t="s">
        <v>5700</v>
      </c>
      <c r="V346" s="970"/>
    </row>
    <row r="347" spans="1:22" ht="12.6" hidden="1" customHeight="1" outlineLevel="2">
      <c r="A347" s="1132">
        <v>44225</v>
      </c>
      <c r="B347" s="1032" t="s">
        <v>5698</v>
      </c>
      <c r="C347" s="955" t="s">
        <v>6063</v>
      </c>
      <c r="D347" s="968"/>
      <c r="E347" s="969" t="s">
        <v>5700</v>
      </c>
      <c r="F347" s="970"/>
      <c r="G347" s="967"/>
      <c r="H347" s="970"/>
      <c r="I347" s="967"/>
      <c r="J347" s="970"/>
      <c r="K347" s="967"/>
      <c r="L347" s="970"/>
      <c r="M347" s="967"/>
      <c r="N347" s="970"/>
      <c r="O347" s="967"/>
      <c r="P347" s="970"/>
      <c r="Q347" s="967"/>
      <c r="R347" s="970"/>
      <c r="S347" s="967"/>
      <c r="T347" s="970"/>
      <c r="U347" s="967"/>
      <c r="V347" s="970"/>
    </row>
    <row r="348" spans="1:22" ht="25.2" hidden="1" customHeight="1" outlineLevel="2">
      <c r="A348" s="1132">
        <v>44225</v>
      </c>
      <c r="B348" s="1032" t="s">
        <v>5698</v>
      </c>
      <c r="C348" s="955" t="s">
        <v>6064</v>
      </c>
      <c r="D348" s="977" t="s">
        <v>5700</v>
      </c>
      <c r="E348" s="972"/>
      <c r="F348" s="970"/>
      <c r="G348" s="967"/>
      <c r="H348" s="970"/>
      <c r="I348" s="967"/>
      <c r="J348" s="970"/>
      <c r="K348" s="967"/>
      <c r="L348" s="970"/>
      <c r="M348" s="967"/>
      <c r="N348" s="970"/>
      <c r="O348" s="967"/>
      <c r="P348" s="970"/>
      <c r="Q348" s="967"/>
      <c r="R348" s="970"/>
      <c r="S348" s="967"/>
      <c r="T348" s="970"/>
      <c r="U348" s="967"/>
      <c r="V348" s="970"/>
    </row>
    <row r="349" spans="1:22" ht="12.6" hidden="1" customHeight="1" outlineLevel="2">
      <c r="A349" s="1132">
        <v>44225</v>
      </c>
      <c r="B349" s="1032" t="s">
        <v>5698</v>
      </c>
      <c r="C349" s="955" t="s">
        <v>6065</v>
      </c>
      <c r="D349" s="968"/>
      <c r="E349" s="969" t="s">
        <v>5700</v>
      </c>
      <c r="F349" s="970"/>
      <c r="G349" s="967"/>
      <c r="H349" s="970"/>
      <c r="I349" s="967"/>
      <c r="J349" s="970"/>
      <c r="K349" s="967"/>
      <c r="L349" s="970"/>
      <c r="M349" s="967"/>
      <c r="N349" s="973" t="s">
        <v>5700</v>
      </c>
      <c r="O349" s="967"/>
      <c r="P349" s="970"/>
      <c r="Q349" s="967"/>
      <c r="R349" s="970"/>
      <c r="S349" s="967"/>
      <c r="T349" s="970"/>
      <c r="U349" s="967"/>
      <c r="V349" s="970"/>
    </row>
    <row r="350" spans="1:22" ht="12.6" hidden="1" customHeight="1" outlineLevel="2">
      <c r="A350" s="1132">
        <v>44225</v>
      </c>
      <c r="B350" s="1032" t="s">
        <v>5706</v>
      </c>
      <c r="C350" s="955" t="s">
        <v>6066</v>
      </c>
      <c r="D350" s="968"/>
      <c r="E350" s="972"/>
      <c r="F350" s="970"/>
      <c r="G350" s="967"/>
      <c r="H350" s="970"/>
      <c r="I350" s="967"/>
      <c r="J350" s="970"/>
      <c r="K350" s="967"/>
      <c r="L350" s="970"/>
      <c r="M350" s="967"/>
      <c r="N350" s="970"/>
      <c r="O350" s="967"/>
      <c r="P350" s="970"/>
      <c r="Q350" s="967"/>
      <c r="R350" s="970"/>
      <c r="S350" s="974" t="s">
        <v>5700</v>
      </c>
      <c r="T350" s="970"/>
      <c r="U350" s="967"/>
      <c r="V350" s="970"/>
    </row>
    <row r="351" spans="1:22" ht="12.6" hidden="1" customHeight="1" outlineLevel="2">
      <c r="A351" s="1132">
        <v>44225</v>
      </c>
      <c r="B351" s="1032" t="s">
        <v>5698</v>
      </c>
      <c r="C351" s="955" t="s">
        <v>6067</v>
      </c>
      <c r="D351" s="968"/>
      <c r="E351" s="972"/>
      <c r="F351" s="970"/>
      <c r="G351" s="967"/>
      <c r="H351" s="970"/>
      <c r="I351" s="967"/>
      <c r="J351" s="973" t="s">
        <v>5700</v>
      </c>
      <c r="K351" s="967"/>
      <c r="L351" s="970"/>
      <c r="M351" s="967"/>
      <c r="N351" s="970"/>
      <c r="O351" s="967"/>
      <c r="P351" s="970"/>
      <c r="Q351" s="967"/>
      <c r="R351" s="970"/>
      <c r="S351" s="967"/>
      <c r="T351" s="970"/>
      <c r="U351" s="967"/>
      <c r="V351" s="970"/>
    </row>
    <row r="352" spans="1:22" ht="12.6" hidden="1" customHeight="1" outlineLevel="2">
      <c r="A352" s="1132">
        <v>44225</v>
      </c>
      <c r="B352" s="1032" t="s">
        <v>5698</v>
      </c>
      <c r="C352" s="955" t="s">
        <v>6068</v>
      </c>
      <c r="D352" s="968"/>
      <c r="E352" s="972"/>
      <c r="F352" s="973" t="s">
        <v>5700</v>
      </c>
      <c r="G352" s="967"/>
      <c r="H352" s="970"/>
      <c r="I352" s="967"/>
      <c r="J352" s="970"/>
      <c r="K352" s="967"/>
      <c r="L352" s="970"/>
      <c r="M352" s="967"/>
      <c r="N352" s="970"/>
      <c r="O352" s="967"/>
      <c r="P352" s="970"/>
      <c r="Q352" s="967"/>
      <c r="R352" s="970"/>
      <c r="S352" s="967"/>
      <c r="T352" s="970"/>
      <c r="U352" s="967"/>
      <c r="V352" s="970"/>
    </row>
    <row r="353" spans="1:22" ht="12.6" hidden="1" customHeight="1" outlineLevel="2">
      <c r="A353" s="1132">
        <v>44225</v>
      </c>
      <c r="B353" s="1032" t="s">
        <v>5685</v>
      </c>
      <c r="C353" s="955" t="s">
        <v>6069</v>
      </c>
      <c r="D353" s="968"/>
      <c r="E353" s="972"/>
      <c r="F353" s="970"/>
      <c r="G353" s="974" t="s">
        <v>5700</v>
      </c>
      <c r="H353" s="970"/>
      <c r="I353" s="967"/>
      <c r="J353" s="970"/>
      <c r="K353" s="967"/>
      <c r="L353" s="970"/>
      <c r="M353" s="967"/>
      <c r="N353" s="970"/>
      <c r="O353" s="967"/>
      <c r="P353" s="970"/>
      <c r="Q353" s="967"/>
      <c r="R353" s="970"/>
      <c r="S353" s="967"/>
      <c r="T353" s="973" t="s">
        <v>5700</v>
      </c>
      <c r="U353" s="967"/>
      <c r="V353" s="970"/>
    </row>
    <row r="354" spans="1:22" ht="25.2" hidden="1" customHeight="1" outlineLevel="2">
      <c r="A354" s="1132">
        <v>44225</v>
      </c>
      <c r="B354" s="1032" t="s">
        <v>6070</v>
      </c>
      <c r="C354" s="955" t="s">
        <v>6071</v>
      </c>
      <c r="D354" s="968"/>
      <c r="E354" s="972"/>
      <c r="F354" s="970"/>
      <c r="G354" s="967"/>
      <c r="H354" s="970"/>
      <c r="I354" s="967"/>
      <c r="J354" s="970"/>
      <c r="K354" s="967"/>
      <c r="L354" s="970"/>
      <c r="M354" s="967"/>
      <c r="N354" s="970"/>
      <c r="O354" s="967"/>
      <c r="P354" s="970"/>
      <c r="Q354" s="967"/>
      <c r="R354" s="970"/>
      <c r="S354" s="974" t="s">
        <v>5700</v>
      </c>
      <c r="T354" s="970"/>
      <c r="U354" s="967"/>
      <c r="V354" s="970"/>
    </row>
    <row r="355" spans="1:22" ht="12.6" hidden="1" customHeight="1" outlineLevel="2">
      <c r="A355" s="1132">
        <v>44225</v>
      </c>
      <c r="B355" s="1032" t="s">
        <v>5745</v>
      </c>
      <c r="C355" s="955" t="s">
        <v>6072</v>
      </c>
      <c r="D355" s="968"/>
      <c r="E355" s="972"/>
      <c r="F355" s="970"/>
      <c r="G355" s="967"/>
      <c r="H355" s="970"/>
      <c r="I355" s="967"/>
      <c r="J355" s="970"/>
      <c r="K355" s="967"/>
      <c r="L355" s="970"/>
      <c r="M355" s="967"/>
      <c r="N355" s="970"/>
      <c r="O355" s="967"/>
      <c r="P355" s="973" t="s">
        <v>5700</v>
      </c>
      <c r="Q355" s="967"/>
      <c r="R355" s="970"/>
      <c r="S355" s="967"/>
      <c r="T355" s="970"/>
      <c r="U355" s="967"/>
      <c r="V355" s="970"/>
    </row>
    <row r="356" spans="1:22" ht="12.6" hidden="1" customHeight="1" outlineLevel="2">
      <c r="A356" s="1132">
        <v>44225</v>
      </c>
      <c r="B356" s="1032" t="s">
        <v>5706</v>
      </c>
      <c r="C356" s="955" t="s">
        <v>6073</v>
      </c>
      <c r="D356" s="968"/>
      <c r="E356" s="972"/>
      <c r="F356" s="970"/>
      <c r="G356" s="967"/>
      <c r="H356" s="970"/>
      <c r="I356" s="967"/>
      <c r="J356" s="970"/>
      <c r="K356" s="967"/>
      <c r="L356" s="970"/>
      <c r="M356" s="967"/>
      <c r="N356" s="970"/>
      <c r="O356" s="974" t="s">
        <v>5700</v>
      </c>
      <c r="P356" s="970"/>
      <c r="Q356" s="967"/>
      <c r="R356" s="970"/>
      <c r="S356" s="967"/>
      <c r="T356" s="970"/>
      <c r="U356" s="967"/>
      <c r="V356" s="970"/>
    </row>
    <row r="357" spans="1:22" ht="12.6" hidden="1" customHeight="1" outlineLevel="2">
      <c r="A357" s="1132">
        <v>44225</v>
      </c>
      <c r="B357" s="1032" t="s">
        <v>5698</v>
      </c>
      <c r="C357" s="955" t="s">
        <v>6074</v>
      </c>
      <c r="D357" s="968"/>
      <c r="E357" s="969" t="s">
        <v>5700</v>
      </c>
      <c r="F357" s="970"/>
      <c r="G357" s="967"/>
      <c r="H357" s="970"/>
      <c r="I357" s="967"/>
      <c r="J357" s="970"/>
      <c r="K357" s="967"/>
      <c r="L357" s="970"/>
      <c r="M357" s="967"/>
      <c r="N357" s="970"/>
      <c r="O357" s="967"/>
      <c r="P357" s="970"/>
      <c r="Q357" s="967"/>
      <c r="R357" s="970"/>
      <c r="S357" s="967"/>
      <c r="T357" s="970"/>
      <c r="U357" s="967"/>
      <c r="V357" s="970"/>
    </row>
    <row r="358" spans="1:22" ht="12.6" hidden="1" customHeight="1" outlineLevel="2">
      <c r="A358" s="1132">
        <v>44225</v>
      </c>
      <c r="B358" s="1032" t="s">
        <v>5706</v>
      </c>
      <c r="C358" s="955" t="s">
        <v>6075</v>
      </c>
      <c r="D358" s="968"/>
      <c r="E358" s="972"/>
      <c r="F358" s="970"/>
      <c r="G358" s="967"/>
      <c r="H358" s="970"/>
      <c r="I358" s="967"/>
      <c r="J358" s="970"/>
      <c r="K358" s="967"/>
      <c r="L358" s="970"/>
      <c r="M358" s="967"/>
      <c r="N358" s="973" t="s">
        <v>5700</v>
      </c>
      <c r="O358" s="967"/>
      <c r="P358" s="970"/>
      <c r="Q358" s="967"/>
      <c r="R358" s="970"/>
      <c r="S358" s="967"/>
      <c r="T358" s="970"/>
      <c r="U358" s="967"/>
      <c r="V358" s="970"/>
    </row>
    <row r="359" spans="1:22" ht="12.6" hidden="1" customHeight="1" outlineLevel="2">
      <c r="A359" s="1132">
        <v>44225</v>
      </c>
      <c r="B359" s="1032" t="s">
        <v>5698</v>
      </c>
      <c r="C359" s="955" t="s">
        <v>6076</v>
      </c>
      <c r="D359" s="968"/>
      <c r="E359" s="972"/>
      <c r="F359" s="970"/>
      <c r="G359" s="967"/>
      <c r="H359" s="970"/>
      <c r="I359" s="967"/>
      <c r="J359" s="970"/>
      <c r="K359" s="967"/>
      <c r="L359" s="970"/>
      <c r="M359" s="967"/>
      <c r="N359" s="970"/>
      <c r="O359" s="967"/>
      <c r="P359" s="970"/>
      <c r="Q359" s="967"/>
      <c r="R359" s="970"/>
      <c r="S359" s="967"/>
      <c r="T359" s="970"/>
      <c r="U359" s="967"/>
      <c r="V359" s="970"/>
    </row>
    <row r="360" spans="1:22" ht="12.6" hidden="1" customHeight="1" outlineLevel="2">
      <c r="A360" s="1132">
        <v>44225</v>
      </c>
      <c r="B360" s="1032" t="s">
        <v>5698</v>
      </c>
      <c r="C360" s="955" t="s">
        <v>6077</v>
      </c>
      <c r="D360" s="968"/>
      <c r="E360" s="972"/>
      <c r="F360" s="973" t="s">
        <v>5700</v>
      </c>
      <c r="G360" s="967"/>
      <c r="H360" s="970"/>
      <c r="I360" s="967"/>
      <c r="J360" s="970"/>
      <c r="K360" s="967"/>
      <c r="L360" s="970"/>
      <c r="M360" s="967"/>
      <c r="N360" s="970"/>
      <c r="O360" s="967"/>
      <c r="P360" s="970"/>
      <c r="Q360" s="967"/>
      <c r="R360" s="970"/>
      <c r="S360" s="967"/>
      <c r="T360" s="970"/>
      <c r="U360" s="967"/>
      <c r="V360" s="970"/>
    </row>
    <row r="361" spans="1:22" ht="12.6" hidden="1" customHeight="1" outlineLevel="2">
      <c r="A361" s="1132">
        <v>44225</v>
      </c>
      <c r="B361" s="1032" t="s">
        <v>5698</v>
      </c>
      <c r="C361" s="955" t="s">
        <v>6078</v>
      </c>
      <c r="D361" s="977" t="s">
        <v>5700</v>
      </c>
      <c r="E361" s="972"/>
      <c r="F361" s="970"/>
      <c r="G361" s="967"/>
      <c r="H361" s="970"/>
      <c r="I361" s="967"/>
      <c r="J361" s="970"/>
      <c r="K361" s="967"/>
      <c r="L361" s="970"/>
      <c r="M361" s="967"/>
      <c r="N361" s="970"/>
      <c r="O361" s="967"/>
      <c r="P361" s="970"/>
      <c r="Q361" s="967"/>
      <c r="R361" s="970"/>
      <c r="S361" s="974" t="s">
        <v>5700</v>
      </c>
      <c r="T361" s="970"/>
      <c r="U361" s="967"/>
      <c r="V361" s="970"/>
    </row>
    <row r="362" spans="1:22" ht="12.6" hidden="1" customHeight="1" outlineLevel="2">
      <c r="A362" s="1132">
        <v>44225</v>
      </c>
      <c r="B362" s="1032" t="s">
        <v>5706</v>
      </c>
      <c r="C362" s="955" t="s">
        <v>6079</v>
      </c>
      <c r="D362" s="968"/>
      <c r="E362" s="972"/>
      <c r="F362" s="970"/>
      <c r="G362" s="967"/>
      <c r="H362" s="970"/>
      <c r="I362" s="967"/>
      <c r="J362" s="970"/>
      <c r="K362" s="967"/>
      <c r="L362" s="970"/>
      <c r="M362" s="967"/>
      <c r="N362" s="970"/>
      <c r="O362" s="974" t="s">
        <v>5700</v>
      </c>
      <c r="P362" s="970"/>
      <c r="Q362" s="967"/>
      <c r="R362" s="970"/>
      <c r="S362" s="967"/>
      <c r="T362" s="970"/>
      <c r="U362" s="967"/>
      <c r="V362" s="970"/>
    </row>
    <row r="363" spans="1:22" ht="12.6" hidden="1" customHeight="1" outlineLevel="2">
      <c r="A363" s="1132">
        <v>44225</v>
      </c>
      <c r="B363" s="1032" t="s">
        <v>5698</v>
      </c>
      <c r="C363" s="955" t="s">
        <v>6080</v>
      </c>
      <c r="D363" s="968"/>
      <c r="E363" s="972"/>
      <c r="F363" s="970"/>
      <c r="G363" s="974" t="s">
        <v>5700</v>
      </c>
      <c r="H363" s="970"/>
      <c r="I363" s="967"/>
      <c r="J363" s="970"/>
      <c r="K363" s="967"/>
      <c r="L363" s="970"/>
      <c r="M363" s="967"/>
      <c r="N363" s="970"/>
      <c r="O363" s="967"/>
      <c r="P363" s="970"/>
      <c r="Q363" s="967"/>
      <c r="R363" s="970"/>
      <c r="S363" s="967"/>
      <c r="T363" s="970"/>
      <c r="U363" s="967"/>
      <c r="V363" s="970"/>
    </row>
    <row r="364" spans="1:22" ht="12.6" hidden="1" customHeight="1" outlineLevel="2">
      <c r="A364" s="1132">
        <v>44225</v>
      </c>
      <c r="B364" s="1032" t="s">
        <v>5706</v>
      </c>
      <c r="C364" s="955" t="s">
        <v>6081</v>
      </c>
      <c r="D364" s="968"/>
      <c r="E364" s="969" t="s">
        <v>5700</v>
      </c>
      <c r="F364" s="970"/>
      <c r="G364" s="967"/>
      <c r="H364" s="970"/>
      <c r="I364" s="967"/>
      <c r="J364" s="970"/>
      <c r="K364" s="967"/>
      <c r="L364" s="970"/>
      <c r="M364" s="967"/>
      <c r="N364" s="970"/>
      <c r="O364" s="967"/>
      <c r="P364" s="970"/>
      <c r="Q364" s="967"/>
      <c r="R364" s="970"/>
      <c r="S364" s="967"/>
      <c r="T364" s="970"/>
      <c r="U364" s="967"/>
      <c r="V364" s="970"/>
    </row>
    <row r="365" spans="1:22" ht="12.6" hidden="1" customHeight="1" outlineLevel="2">
      <c r="A365" s="1132">
        <v>44225</v>
      </c>
      <c r="B365" s="1032" t="s">
        <v>5698</v>
      </c>
      <c r="C365" s="955" t="s">
        <v>6082</v>
      </c>
      <c r="D365" s="968"/>
      <c r="E365" s="972"/>
      <c r="F365" s="970"/>
      <c r="G365" s="974" t="s">
        <v>5700</v>
      </c>
      <c r="H365" s="970"/>
      <c r="I365" s="967"/>
      <c r="J365" s="970"/>
      <c r="K365" s="967"/>
      <c r="L365" s="973" t="s">
        <v>5700</v>
      </c>
      <c r="M365" s="967"/>
      <c r="N365" s="970"/>
      <c r="O365" s="967"/>
      <c r="P365" s="970"/>
      <c r="Q365" s="967"/>
      <c r="R365" s="970"/>
      <c r="S365" s="967"/>
      <c r="T365" s="970"/>
      <c r="U365" s="967"/>
      <c r="V365" s="970"/>
    </row>
    <row r="366" spans="1:22" ht="12.6" hidden="1" customHeight="1" outlineLevel="2">
      <c r="A366" s="1132">
        <v>44225</v>
      </c>
      <c r="B366" s="1032" t="s">
        <v>5698</v>
      </c>
      <c r="C366" s="955" t="s">
        <v>6083</v>
      </c>
      <c r="D366" s="968"/>
      <c r="E366" s="972"/>
      <c r="F366" s="970"/>
      <c r="G366" s="967"/>
      <c r="H366" s="970"/>
      <c r="I366" s="974" t="s">
        <v>5700</v>
      </c>
      <c r="J366" s="970"/>
      <c r="K366" s="967"/>
      <c r="L366" s="970"/>
      <c r="M366" s="967"/>
      <c r="N366" s="970"/>
      <c r="O366" s="967"/>
      <c r="P366" s="970"/>
      <c r="Q366" s="967"/>
      <c r="R366" s="970"/>
      <c r="S366" s="974" t="s">
        <v>5700</v>
      </c>
      <c r="T366" s="970"/>
      <c r="U366" s="967"/>
      <c r="V366" s="970"/>
    </row>
    <row r="367" spans="1:22" ht="12.6" hidden="1" customHeight="1" outlineLevel="2">
      <c r="A367" s="1132">
        <v>44225</v>
      </c>
      <c r="B367" s="1032" t="s">
        <v>5698</v>
      </c>
      <c r="C367" s="955" t="s">
        <v>6084</v>
      </c>
      <c r="D367" s="968"/>
      <c r="E367" s="969" t="s">
        <v>5700</v>
      </c>
      <c r="F367" s="970"/>
      <c r="G367" s="967"/>
      <c r="H367" s="970"/>
      <c r="I367" s="974"/>
      <c r="J367" s="970"/>
      <c r="K367" s="967"/>
      <c r="L367" s="970"/>
      <c r="M367" s="967"/>
      <c r="N367" s="970"/>
      <c r="O367" s="967"/>
      <c r="P367" s="970"/>
      <c r="Q367" s="967"/>
      <c r="R367" s="970"/>
      <c r="S367" s="967"/>
      <c r="T367" s="970"/>
      <c r="U367" s="967"/>
      <c r="V367" s="970"/>
    </row>
    <row r="368" spans="1:22" ht="12.6" hidden="1" customHeight="1" outlineLevel="2">
      <c r="A368" s="1132">
        <v>44225</v>
      </c>
      <c r="B368" s="1032" t="s">
        <v>5698</v>
      </c>
      <c r="C368" s="955" t="s">
        <v>6085</v>
      </c>
      <c r="D368" s="968"/>
      <c r="E368" s="969" t="s">
        <v>5700</v>
      </c>
      <c r="F368" s="970"/>
      <c r="G368" s="967"/>
      <c r="H368" s="970"/>
      <c r="I368" s="967"/>
      <c r="J368" s="970"/>
      <c r="K368" s="967"/>
      <c r="L368" s="970"/>
      <c r="M368" s="967"/>
      <c r="N368" s="970"/>
      <c r="O368" s="967"/>
      <c r="P368" s="970"/>
      <c r="Q368" s="967"/>
      <c r="R368" s="970"/>
      <c r="S368" s="967"/>
      <c r="T368" s="970"/>
      <c r="U368" s="967"/>
      <c r="V368" s="970"/>
    </row>
    <row r="369" spans="1:22" ht="12.6" hidden="1" customHeight="1" outlineLevel="1"/>
    <row r="370" spans="1:22" ht="12.6" hidden="1" customHeight="1" outlineLevel="1">
      <c r="A370" s="1117"/>
      <c r="B370" s="1133" t="s">
        <v>6086</v>
      </c>
      <c r="C370" s="1134"/>
      <c r="D370" s="972"/>
      <c r="E370" s="972"/>
      <c r="F370" s="967"/>
      <c r="G370" s="967"/>
      <c r="H370" s="967"/>
      <c r="I370" s="967"/>
      <c r="J370" s="967"/>
      <c r="K370" s="967"/>
      <c r="L370" s="967"/>
      <c r="M370" s="967"/>
      <c r="N370" s="967"/>
      <c r="O370" s="967"/>
      <c r="P370" s="967"/>
      <c r="Q370" s="967"/>
      <c r="R370" s="967"/>
      <c r="S370" s="967"/>
      <c r="T370" s="967"/>
      <c r="U370" s="967"/>
      <c r="V370" s="967"/>
    </row>
    <row r="371" spans="1:22" ht="12.6" hidden="1" customHeight="1" outlineLevel="1">
      <c r="A371" s="1117"/>
      <c r="B371" s="1133"/>
      <c r="C371" s="1133" t="s">
        <v>6087</v>
      </c>
      <c r="D371" s="972"/>
      <c r="E371" s="972"/>
      <c r="F371" s="967"/>
      <c r="G371" s="967"/>
      <c r="H371" s="967"/>
      <c r="I371" s="967"/>
      <c r="J371" s="967"/>
      <c r="K371" s="967"/>
      <c r="L371" s="967"/>
      <c r="M371" s="967"/>
      <c r="N371" s="967"/>
      <c r="O371" s="967"/>
      <c r="P371" s="967"/>
      <c r="Q371" s="967"/>
      <c r="R371" s="967"/>
      <c r="S371" s="967"/>
      <c r="T371" s="967"/>
      <c r="U371" s="967"/>
      <c r="V371" s="967"/>
    </row>
    <row r="372" spans="1:22" ht="12.6" hidden="1" customHeight="1" outlineLevel="1">
      <c r="A372" s="1117"/>
      <c r="B372" s="1133"/>
      <c r="C372" s="1133" t="s">
        <v>6088</v>
      </c>
      <c r="D372" s="972"/>
      <c r="E372" s="972"/>
      <c r="F372" s="967"/>
      <c r="G372" s="967"/>
      <c r="H372" s="967"/>
      <c r="I372" s="967"/>
      <c r="J372" s="967"/>
      <c r="K372" s="967"/>
      <c r="L372" s="967"/>
      <c r="M372" s="967"/>
      <c r="N372" s="967"/>
      <c r="O372" s="967"/>
      <c r="P372" s="967"/>
      <c r="Q372" s="967"/>
      <c r="R372" s="967"/>
      <c r="S372" s="967"/>
      <c r="T372" s="967"/>
      <c r="U372" s="967"/>
      <c r="V372" s="967"/>
    </row>
    <row r="373" spans="1:22" ht="12.6" hidden="1" customHeight="1" outlineLevel="1">
      <c r="A373" s="1117"/>
      <c r="B373" s="1133"/>
      <c r="C373" s="1133" t="s">
        <v>6089</v>
      </c>
      <c r="D373" s="972"/>
      <c r="E373" s="972"/>
      <c r="F373" s="967"/>
      <c r="G373" s="967"/>
      <c r="H373" s="967"/>
      <c r="I373" s="967"/>
      <c r="J373" s="967"/>
      <c r="K373" s="967"/>
      <c r="L373" s="967"/>
      <c r="M373" s="967"/>
      <c r="N373" s="967"/>
      <c r="O373" s="967"/>
      <c r="P373" s="967"/>
      <c r="Q373" s="967"/>
      <c r="R373" s="967"/>
      <c r="S373" s="967"/>
      <c r="T373" s="967"/>
      <c r="U373" s="967"/>
      <c r="V373" s="967"/>
    </row>
    <row r="374" spans="1:22" ht="12.6" hidden="1" customHeight="1" outlineLevel="1">
      <c r="A374" s="1117"/>
      <c r="B374" s="1032"/>
      <c r="C374" s="1032"/>
      <c r="D374" s="972"/>
      <c r="E374" s="972"/>
      <c r="F374" s="967"/>
      <c r="G374" s="967"/>
      <c r="H374" s="967"/>
      <c r="I374" s="967"/>
      <c r="J374" s="967"/>
      <c r="K374" s="967"/>
      <c r="L374" s="967"/>
      <c r="M374" s="967"/>
      <c r="N374" s="967"/>
      <c r="O374" s="967"/>
      <c r="P374" s="967"/>
      <c r="Q374" s="967"/>
      <c r="R374" s="967"/>
      <c r="S374" s="967"/>
      <c r="T374" s="967"/>
      <c r="U374" s="967"/>
      <c r="V374" s="967"/>
    </row>
    <row r="375" spans="1:22" ht="12.6" hidden="1" customHeight="1" outlineLevel="1">
      <c r="A375" s="1117"/>
      <c r="B375" s="1135" t="s">
        <v>6090</v>
      </c>
      <c r="C375" s="1136" t="s">
        <v>6091</v>
      </c>
      <c r="D375" s="972"/>
      <c r="E375" s="972"/>
      <c r="F375" s="967"/>
      <c r="G375" s="967"/>
      <c r="H375" s="967"/>
      <c r="I375" s="967"/>
      <c r="J375" s="967"/>
      <c r="K375" s="967"/>
      <c r="L375" s="967"/>
      <c r="M375" s="967"/>
      <c r="N375" s="967"/>
      <c r="O375" s="967"/>
      <c r="P375" s="967"/>
      <c r="Q375" s="967"/>
      <c r="R375" s="967"/>
      <c r="S375" s="967"/>
      <c r="T375" s="967"/>
      <c r="U375" s="967"/>
      <c r="V375" s="967"/>
    </row>
    <row r="376" spans="1:22" ht="12.6" hidden="1" customHeight="1" outlineLevel="1">
      <c r="A376" s="1117"/>
      <c r="B376" s="1135"/>
      <c r="C376" s="1136" t="s">
        <v>6092</v>
      </c>
      <c r="D376" s="972"/>
      <c r="E376" s="972"/>
      <c r="F376" s="967"/>
      <c r="G376" s="967"/>
      <c r="H376" s="967"/>
      <c r="I376" s="967"/>
      <c r="J376" s="967"/>
      <c r="K376" s="967"/>
      <c r="L376" s="967"/>
      <c r="M376" s="967"/>
      <c r="N376" s="967"/>
      <c r="O376" s="967"/>
      <c r="P376" s="967"/>
      <c r="Q376" s="967"/>
      <c r="R376" s="967"/>
      <c r="S376" s="967"/>
      <c r="T376" s="967"/>
      <c r="U376" s="967"/>
      <c r="V376" s="967"/>
    </row>
    <row r="377" spans="1:22" ht="12.6" hidden="1" customHeight="1" outlineLevel="1">
      <c r="A377" s="1117"/>
      <c r="B377" s="1135"/>
      <c r="C377" s="1136" t="s">
        <v>6093</v>
      </c>
      <c r="D377" s="972"/>
      <c r="E377" s="972"/>
      <c r="F377" s="967"/>
      <c r="G377" s="967"/>
      <c r="H377" s="967"/>
      <c r="I377" s="967"/>
      <c r="J377" s="967"/>
      <c r="K377" s="967"/>
      <c r="L377" s="967"/>
      <c r="M377" s="967"/>
      <c r="N377" s="967"/>
      <c r="O377" s="967"/>
      <c r="P377" s="967"/>
      <c r="Q377" s="967"/>
      <c r="R377" s="967"/>
      <c r="S377" s="967"/>
      <c r="T377" s="967"/>
      <c r="U377" s="967"/>
      <c r="V377" s="967"/>
    </row>
    <row r="378" spans="1:22" ht="12.6" hidden="1" customHeight="1" outlineLevel="1">
      <c r="A378" s="1117"/>
      <c r="B378" s="1135"/>
      <c r="C378" s="1136" t="s">
        <v>6094</v>
      </c>
      <c r="D378" s="972"/>
      <c r="E378" s="972"/>
      <c r="F378" s="967"/>
      <c r="G378" s="967"/>
      <c r="H378" s="967"/>
      <c r="I378" s="967"/>
      <c r="J378" s="967"/>
      <c r="K378" s="967"/>
      <c r="L378" s="967"/>
      <c r="M378" s="967"/>
      <c r="N378" s="967"/>
      <c r="O378" s="967"/>
      <c r="P378" s="967"/>
      <c r="Q378" s="967"/>
      <c r="R378" s="967"/>
      <c r="S378" s="967"/>
      <c r="T378" s="967"/>
      <c r="U378" s="967"/>
      <c r="V378" s="967"/>
    </row>
    <row r="379" spans="1:22" ht="12.6" customHeight="1">
      <c r="A379" s="1117"/>
      <c r="B379" s="1032"/>
      <c r="C379" s="955"/>
      <c r="D379" s="972"/>
      <c r="E379" s="972"/>
      <c r="F379" s="967"/>
      <c r="G379" s="967"/>
      <c r="H379" s="967"/>
      <c r="I379" s="967"/>
      <c r="J379" s="967"/>
      <c r="K379" s="967"/>
      <c r="L379" s="967"/>
      <c r="M379" s="967"/>
      <c r="N379" s="967"/>
      <c r="O379" s="967"/>
      <c r="P379" s="967"/>
      <c r="Q379" s="967"/>
      <c r="R379" s="967"/>
      <c r="S379" s="967"/>
      <c r="T379" s="967"/>
      <c r="U379" s="967"/>
      <c r="V379" s="967"/>
    </row>
    <row r="380" spans="1:22" ht="12.6" customHeight="1" collapsed="1">
      <c r="A380" s="1137" t="s">
        <v>10338</v>
      </c>
      <c r="B380" s="1138">
        <f>COUNT(A384:A756)</f>
        <v>373</v>
      </c>
      <c r="C380" s="1139"/>
      <c r="D380" s="1140">
        <f t="shared" ref="D380:V380" si="2">COUNTIF(D381:D756, "x")</f>
        <v>60</v>
      </c>
      <c r="E380" s="1140">
        <f t="shared" si="2"/>
        <v>108</v>
      </c>
      <c r="F380" s="1140">
        <f t="shared" si="2"/>
        <v>6</v>
      </c>
      <c r="G380" s="1140">
        <f t="shared" si="2"/>
        <v>20</v>
      </c>
      <c r="H380" s="1140">
        <f t="shared" si="2"/>
        <v>20</v>
      </c>
      <c r="I380" s="1140">
        <f t="shared" si="2"/>
        <v>22</v>
      </c>
      <c r="J380" s="1140">
        <f t="shared" si="2"/>
        <v>8</v>
      </c>
      <c r="K380" s="1140">
        <f t="shared" si="2"/>
        <v>0</v>
      </c>
      <c r="L380" s="1140">
        <f t="shared" si="2"/>
        <v>8</v>
      </c>
      <c r="M380" s="1140">
        <f t="shared" si="2"/>
        <v>13</v>
      </c>
      <c r="N380" s="1140">
        <f t="shared" si="2"/>
        <v>27</v>
      </c>
      <c r="O380" s="1140">
        <f t="shared" si="2"/>
        <v>14</v>
      </c>
      <c r="P380" s="1140">
        <f t="shared" si="2"/>
        <v>8</v>
      </c>
      <c r="Q380" s="1140">
        <f t="shared" si="2"/>
        <v>30</v>
      </c>
      <c r="R380" s="1140">
        <f t="shared" si="2"/>
        <v>3</v>
      </c>
      <c r="S380" s="1140">
        <f t="shared" si="2"/>
        <v>66</v>
      </c>
      <c r="T380" s="1140">
        <f t="shared" si="2"/>
        <v>5</v>
      </c>
      <c r="U380" s="1140">
        <f t="shared" si="2"/>
        <v>7</v>
      </c>
      <c r="V380" s="1140">
        <f t="shared" si="2"/>
        <v>3</v>
      </c>
    </row>
    <row r="381" spans="1:22" ht="12.6" hidden="1" customHeight="1" outlineLevel="1" collapsed="1">
      <c r="A381" s="1142">
        <v>44228</v>
      </c>
      <c r="B381" s="1032" t="s">
        <v>5698</v>
      </c>
      <c r="C381" s="955" t="s">
        <v>6096</v>
      </c>
      <c r="D381" s="968"/>
      <c r="E381" s="972"/>
      <c r="F381" s="970"/>
      <c r="G381" s="967"/>
      <c r="H381" s="970"/>
      <c r="I381" s="967"/>
      <c r="J381" s="970"/>
      <c r="K381" s="967"/>
      <c r="L381" s="970"/>
      <c r="M381" s="967"/>
      <c r="N381" s="970"/>
      <c r="O381" s="967"/>
      <c r="P381" s="970"/>
      <c r="Q381" s="967"/>
      <c r="R381" s="970"/>
      <c r="S381" s="974" t="s">
        <v>5700</v>
      </c>
      <c r="T381" s="970"/>
      <c r="U381" s="967"/>
      <c r="V381" s="970"/>
    </row>
    <row r="382" spans="1:22" ht="12.6" hidden="1" customHeight="1" outlineLevel="2">
      <c r="A382" s="1142">
        <v>44228</v>
      </c>
      <c r="B382" s="1032" t="s">
        <v>5706</v>
      </c>
      <c r="C382" s="955" t="s">
        <v>6097</v>
      </c>
      <c r="D382" s="968"/>
      <c r="E382" s="972"/>
      <c r="F382" s="970"/>
      <c r="G382" s="967"/>
      <c r="H382" s="970"/>
      <c r="I382" s="967"/>
      <c r="J382" s="970"/>
      <c r="K382" s="967"/>
      <c r="L382" s="970"/>
      <c r="M382" s="974" t="s">
        <v>5700</v>
      </c>
      <c r="N382" s="970"/>
      <c r="O382" s="967"/>
      <c r="P382" s="970"/>
      <c r="Q382" s="967"/>
      <c r="R382" s="970"/>
      <c r="S382" s="967"/>
      <c r="T382" s="970"/>
      <c r="U382" s="967"/>
      <c r="V382" s="970"/>
    </row>
    <row r="383" spans="1:22" ht="25.2" hidden="1" customHeight="1" outlineLevel="2">
      <c r="A383" s="1142">
        <v>44228</v>
      </c>
      <c r="B383" s="1032" t="s">
        <v>5698</v>
      </c>
      <c r="C383" s="955" t="s">
        <v>6098</v>
      </c>
      <c r="D383" s="968"/>
      <c r="E383" s="972"/>
      <c r="F383" s="970"/>
      <c r="G383" s="974" t="s">
        <v>5700</v>
      </c>
      <c r="H383" s="973" t="s">
        <v>5700</v>
      </c>
      <c r="I383" s="967"/>
      <c r="J383" s="970"/>
      <c r="K383" s="967"/>
      <c r="L383" s="970"/>
      <c r="M383" s="967"/>
      <c r="N383" s="970"/>
      <c r="O383" s="967"/>
      <c r="P383" s="970"/>
      <c r="Q383" s="967"/>
      <c r="R383" s="970"/>
      <c r="S383" s="967"/>
      <c r="T383" s="970"/>
      <c r="U383" s="967"/>
      <c r="V383" s="970"/>
    </row>
    <row r="384" spans="1:22" ht="12.6" hidden="1" customHeight="1" outlineLevel="2">
      <c r="A384" s="1142">
        <v>44228</v>
      </c>
      <c r="B384" s="1032" t="s">
        <v>5698</v>
      </c>
      <c r="C384" s="1143" t="s">
        <v>6099</v>
      </c>
      <c r="D384" s="977" t="s">
        <v>5700</v>
      </c>
      <c r="E384" s="972"/>
      <c r="F384" s="970"/>
      <c r="G384" s="967"/>
      <c r="H384" s="970"/>
      <c r="I384" s="967"/>
      <c r="J384" s="970"/>
      <c r="K384" s="967"/>
      <c r="L384" s="970"/>
      <c r="M384" s="967"/>
      <c r="N384" s="970"/>
      <c r="O384" s="967"/>
      <c r="P384" s="970"/>
      <c r="Q384" s="967"/>
      <c r="R384" s="970"/>
      <c r="S384" s="967"/>
      <c r="T384" s="970"/>
      <c r="U384" s="967"/>
      <c r="V384" s="970"/>
    </row>
    <row r="385" spans="1:22" ht="25.2" hidden="1" customHeight="1" outlineLevel="2">
      <c r="A385" s="1142">
        <v>44228</v>
      </c>
      <c r="B385" s="1032" t="s">
        <v>5698</v>
      </c>
      <c r="C385" s="955" t="s">
        <v>6100</v>
      </c>
      <c r="D385" s="968"/>
      <c r="E385" s="972"/>
      <c r="F385" s="970"/>
      <c r="G385" s="974" t="s">
        <v>5700</v>
      </c>
      <c r="H385" s="973" t="s">
        <v>5700</v>
      </c>
      <c r="I385" s="967"/>
      <c r="J385" s="970"/>
      <c r="K385" s="967"/>
      <c r="L385" s="970"/>
      <c r="M385" s="967"/>
      <c r="N385" s="970"/>
      <c r="O385" s="967"/>
      <c r="P385" s="970"/>
      <c r="Q385" s="967"/>
      <c r="R385" s="970"/>
      <c r="S385" s="967"/>
      <c r="T385" s="970"/>
      <c r="U385" s="967"/>
      <c r="V385" s="970"/>
    </row>
    <row r="386" spans="1:22" ht="12.6" hidden="1" customHeight="1" outlineLevel="2">
      <c r="A386" s="1142">
        <v>44228</v>
      </c>
      <c r="B386" s="1032" t="s">
        <v>6101</v>
      </c>
      <c r="C386" s="955" t="s">
        <v>6102</v>
      </c>
      <c r="D386" s="968"/>
      <c r="E386" s="972"/>
      <c r="F386" s="970"/>
      <c r="G386" s="967"/>
      <c r="H386" s="970"/>
      <c r="I386" s="967"/>
      <c r="J386" s="970"/>
      <c r="K386" s="967"/>
      <c r="L386" s="970"/>
      <c r="M386" s="967"/>
      <c r="N386" s="970"/>
      <c r="O386" s="967"/>
      <c r="P386" s="970"/>
      <c r="Q386" s="967"/>
      <c r="R386" s="970"/>
      <c r="S386" s="967"/>
      <c r="T386" s="973" t="s">
        <v>5700</v>
      </c>
      <c r="U386" s="967"/>
      <c r="V386" s="970"/>
    </row>
    <row r="387" spans="1:22" ht="25.2" hidden="1" customHeight="1" outlineLevel="2">
      <c r="A387" s="1142">
        <v>44228</v>
      </c>
      <c r="B387" s="1032" t="s">
        <v>5698</v>
      </c>
      <c r="C387" s="955" t="s">
        <v>6103</v>
      </c>
      <c r="D387" s="977" t="s">
        <v>5700</v>
      </c>
      <c r="E387" s="972"/>
      <c r="F387" s="970"/>
      <c r="G387" s="967"/>
      <c r="H387" s="970"/>
      <c r="I387" s="967"/>
      <c r="J387" s="970"/>
      <c r="K387" s="967"/>
      <c r="L387" s="970"/>
      <c r="M387" s="967"/>
      <c r="N387" s="973" t="s">
        <v>5700</v>
      </c>
      <c r="O387" s="967"/>
      <c r="P387" s="970"/>
      <c r="Q387" s="967"/>
      <c r="R387" s="970"/>
      <c r="S387" s="967"/>
      <c r="T387" s="970"/>
      <c r="U387" s="967"/>
      <c r="V387" s="970"/>
    </row>
    <row r="388" spans="1:22" ht="12.6" hidden="1" customHeight="1" outlineLevel="2">
      <c r="A388" s="1142">
        <v>44228</v>
      </c>
      <c r="B388" s="1032" t="s">
        <v>6101</v>
      </c>
      <c r="C388" s="955" t="s">
        <v>6104</v>
      </c>
      <c r="D388" s="968"/>
      <c r="E388" s="972"/>
      <c r="F388" s="970"/>
      <c r="G388" s="974" t="s">
        <v>5700</v>
      </c>
      <c r="H388" s="970"/>
      <c r="I388" s="967"/>
      <c r="J388" s="970"/>
      <c r="K388" s="967"/>
      <c r="L388" s="970"/>
      <c r="M388" s="967"/>
      <c r="N388" s="970"/>
      <c r="O388" s="967"/>
      <c r="P388" s="970"/>
      <c r="Q388" s="967"/>
      <c r="R388" s="970"/>
      <c r="S388" s="967"/>
      <c r="T388" s="973" t="s">
        <v>5700</v>
      </c>
      <c r="U388" s="967"/>
      <c r="V388" s="970"/>
    </row>
    <row r="389" spans="1:22" ht="12.6" hidden="1" customHeight="1" outlineLevel="2">
      <c r="A389" s="1142">
        <v>44228</v>
      </c>
      <c r="B389" s="1032" t="s">
        <v>5706</v>
      </c>
      <c r="C389" s="955" t="s">
        <v>6105</v>
      </c>
      <c r="D389" s="968"/>
      <c r="E389" s="972"/>
      <c r="F389" s="970"/>
      <c r="G389" s="967"/>
      <c r="H389" s="970"/>
      <c r="I389" s="974" t="s">
        <v>5700</v>
      </c>
      <c r="J389" s="970"/>
      <c r="K389" s="967"/>
      <c r="L389" s="970"/>
      <c r="M389" s="967"/>
      <c r="N389" s="970"/>
      <c r="O389" s="974" t="s">
        <v>5700</v>
      </c>
      <c r="P389" s="970"/>
      <c r="Q389" s="967"/>
      <c r="R389" s="970"/>
      <c r="S389" s="967"/>
      <c r="T389" s="970"/>
      <c r="U389" s="967"/>
      <c r="V389" s="970"/>
    </row>
    <row r="390" spans="1:22" ht="12.6" hidden="1" customHeight="1" outlineLevel="2">
      <c r="A390" s="1142">
        <v>44228</v>
      </c>
      <c r="B390" s="1032" t="s">
        <v>5698</v>
      </c>
      <c r="C390" s="955" t="s">
        <v>6106</v>
      </c>
      <c r="D390" s="968"/>
      <c r="E390" s="972"/>
      <c r="F390" s="970"/>
      <c r="G390" s="967"/>
      <c r="H390" s="970"/>
      <c r="I390" s="967"/>
      <c r="J390" s="970"/>
      <c r="K390" s="967"/>
      <c r="L390" s="970"/>
      <c r="M390" s="967"/>
      <c r="N390" s="970"/>
      <c r="O390" s="967"/>
      <c r="P390" s="970"/>
      <c r="Q390" s="967"/>
      <c r="R390" s="970"/>
      <c r="S390" s="967"/>
      <c r="T390" s="970"/>
      <c r="U390" s="967"/>
      <c r="V390" s="970"/>
    </row>
    <row r="391" spans="1:22" ht="12.6" hidden="1" customHeight="1" outlineLevel="2">
      <c r="A391" s="1142">
        <v>44228</v>
      </c>
      <c r="B391" s="1032" t="s">
        <v>5698</v>
      </c>
      <c r="C391" s="955" t="s">
        <v>6107</v>
      </c>
      <c r="D391" s="977" t="s">
        <v>5700</v>
      </c>
      <c r="E391" s="972"/>
      <c r="F391" s="970"/>
      <c r="G391" s="967"/>
      <c r="H391" s="970"/>
      <c r="I391" s="967"/>
      <c r="J391" s="970"/>
      <c r="K391" s="967"/>
      <c r="L391" s="970"/>
      <c r="M391" s="967"/>
      <c r="N391" s="970"/>
      <c r="O391" s="967"/>
      <c r="P391" s="970"/>
      <c r="Q391" s="967"/>
      <c r="R391" s="970"/>
      <c r="S391" s="967"/>
      <c r="T391" s="970"/>
      <c r="U391" s="967"/>
      <c r="V391" s="970"/>
    </row>
    <row r="392" spans="1:22" ht="12.6" hidden="1" customHeight="1" outlineLevel="2">
      <c r="A392" s="1142">
        <v>44228</v>
      </c>
      <c r="B392" s="1032" t="s">
        <v>5739</v>
      </c>
      <c r="C392" s="955" t="s">
        <v>6108</v>
      </c>
      <c r="D392" s="968"/>
      <c r="E392" s="972"/>
      <c r="F392" s="970"/>
      <c r="G392" s="967"/>
      <c r="H392" s="970"/>
      <c r="I392" s="967"/>
      <c r="J392" s="973" t="s">
        <v>5700</v>
      </c>
      <c r="K392" s="967"/>
      <c r="L392" s="970"/>
      <c r="M392" s="967"/>
      <c r="N392" s="970"/>
      <c r="O392" s="967"/>
      <c r="P392" s="970"/>
      <c r="Q392" s="967"/>
      <c r="R392" s="970"/>
      <c r="S392" s="967"/>
      <c r="T392" s="970"/>
      <c r="U392" s="967"/>
      <c r="V392" s="970"/>
    </row>
    <row r="393" spans="1:22" ht="12.6" hidden="1" customHeight="1" outlineLevel="2">
      <c r="A393" s="1142">
        <v>44228</v>
      </c>
      <c r="B393" s="1032" t="s">
        <v>5698</v>
      </c>
      <c r="C393" s="955" t="s">
        <v>6109</v>
      </c>
      <c r="D393" s="968"/>
      <c r="E393" s="972"/>
      <c r="F393" s="970"/>
      <c r="G393" s="967"/>
      <c r="H393" s="970"/>
      <c r="I393" s="967"/>
      <c r="J393" s="970"/>
      <c r="K393" s="967"/>
      <c r="L393" s="970"/>
      <c r="M393" s="967"/>
      <c r="N393" s="970"/>
      <c r="O393" s="967"/>
      <c r="P393" s="970"/>
      <c r="Q393" s="974" t="s">
        <v>5700</v>
      </c>
      <c r="R393" s="970"/>
      <c r="S393" s="967"/>
      <c r="T393" s="970"/>
      <c r="U393" s="967"/>
      <c r="V393" s="970"/>
    </row>
    <row r="394" spans="1:22" ht="12.6" hidden="1" customHeight="1" outlineLevel="2">
      <c r="A394" s="1142">
        <v>44228</v>
      </c>
      <c r="B394" s="1032" t="s">
        <v>5698</v>
      </c>
      <c r="C394" s="955" t="s">
        <v>6110</v>
      </c>
      <c r="D394" s="968"/>
      <c r="E394" s="972"/>
      <c r="F394" s="973" t="s">
        <v>5700</v>
      </c>
      <c r="G394" s="967"/>
      <c r="H394" s="970"/>
      <c r="I394" s="967"/>
      <c r="J394" s="970"/>
      <c r="K394" s="967"/>
      <c r="L394" s="970"/>
      <c r="M394" s="967"/>
      <c r="N394" s="970"/>
      <c r="O394" s="967"/>
      <c r="P394" s="970"/>
      <c r="Q394" s="967"/>
      <c r="R394" s="970"/>
      <c r="S394" s="967"/>
      <c r="T394" s="970"/>
      <c r="U394" s="967"/>
      <c r="V394" s="970"/>
    </row>
    <row r="395" spans="1:22" ht="12.6" hidden="1" customHeight="1" outlineLevel="2">
      <c r="A395" s="1142">
        <v>44228</v>
      </c>
      <c r="B395" s="1032" t="s">
        <v>5706</v>
      </c>
      <c r="C395" s="955" t="s">
        <v>6111</v>
      </c>
      <c r="D395" s="968"/>
      <c r="E395" s="972"/>
      <c r="F395" s="970"/>
      <c r="G395" s="974" t="s">
        <v>5700</v>
      </c>
      <c r="H395" s="973" t="s">
        <v>5700</v>
      </c>
      <c r="I395" s="967"/>
      <c r="J395" s="970"/>
      <c r="K395" s="967"/>
      <c r="L395" s="970"/>
      <c r="M395" s="967"/>
      <c r="N395" s="970"/>
      <c r="O395" s="967"/>
      <c r="P395" s="970"/>
      <c r="Q395" s="967"/>
      <c r="R395" s="970"/>
      <c r="S395" s="967"/>
      <c r="T395" s="970"/>
      <c r="U395" s="967"/>
      <c r="V395" s="970"/>
    </row>
    <row r="396" spans="1:22" ht="25.2" hidden="1" customHeight="1" outlineLevel="2">
      <c r="A396" s="1142">
        <v>44228</v>
      </c>
      <c r="B396" s="1032" t="s">
        <v>5698</v>
      </c>
      <c r="C396" s="955" t="s">
        <v>6112</v>
      </c>
      <c r="D396" s="968"/>
      <c r="E396" s="969" t="s">
        <v>5700</v>
      </c>
      <c r="F396" s="970"/>
      <c r="G396" s="967"/>
      <c r="H396" s="970"/>
      <c r="I396" s="967"/>
      <c r="J396" s="970"/>
      <c r="K396" s="967"/>
      <c r="L396" s="970"/>
      <c r="M396" s="967"/>
      <c r="N396" s="970"/>
      <c r="O396" s="967"/>
      <c r="P396" s="970"/>
      <c r="Q396" s="967"/>
      <c r="R396" s="970"/>
      <c r="S396" s="967"/>
      <c r="T396" s="970"/>
      <c r="U396" s="967"/>
      <c r="V396" s="970"/>
    </row>
    <row r="397" spans="1:22" ht="12.6" hidden="1" customHeight="1" outlineLevel="2">
      <c r="A397" s="1142">
        <v>44228</v>
      </c>
      <c r="B397" s="1032" t="s">
        <v>5706</v>
      </c>
      <c r="C397" s="955" t="s">
        <v>6113</v>
      </c>
      <c r="D397" s="968"/>
      <c r="E397" s="972"/>
      <c r="F397" s="970"/>
      <c r="G397" s="967"/>
      <c r="H397" s="970"/>
      <c r="I397" s="967"/>
      <c r="J397" s="970"/>
      <c r="K397" s="967"/>
      <c r="L397" s="970"/>
      <c r="M397" s="967"/>
      <c r="N397" s="970"/>
      <c r="O397" s="974" t="s">
        <v>5700</v>
      </c>
      <c r="P397" s="970"/>
      <c r="Q397" s="967"/>
      <c r="R397" s="970"/>
      <c r="S397" s="967"/>
      <c r="T397" s="970"/>
      <c r="U397" s="967"/>
      <c r="V397" s="970"/>
    </row>
    <row r="398" spans="1:22" ht="25.2" hidden="1" customHeight="1" outlineLevel="2">
      <c r="A398" s="1142">
        <v>44228</v>
      </c>
      <c r="B398" s="1032" t="s">
        <v>5698</v>
      </c>
      <c r="C398" s="955" t="s">
        <v>6114</v>
      </c>
      <c r="D398" s="968"/>
      <c r="E398" s="969" t="s">
        <v>5700</v>
      </c>
      <c r="F398" s="970"/>
      <c r="G398" s="967"/>
      <c r="H398" s="970"/>
      <c r="I398" s="967"/>
      <c r="J398" s="970"/>
      <c r="K398" s="967"/>
      <c r="L398" s="970"/>
      <c r="M398" s="967"/>
      <c r="N398" s="970"/>
      <c r="O398" s="967"/>
      <c r="P398" s="970"/>
      <c r="Q398" s="967"/>
      <c r="R398" s="970"/>
      <c r="S398" s="967"/>
      <c r="T398" s="970"/>
      <c r="U398" s="967"/>
      <c r="V398" s="970"/>
    </row>
    <row r="399" spans="1:22" ht="12.6" hidden="1" customHeight="1" outlineLevel="2">
      <c r="A399" s="1142">
        <v>44228</v>
      </c>
      <c r="B399" s="1032" t="s">
        <v>6115</v>
      </c>
      <c r="C399" s="955" t="s">
        <v>6116</v>
      </c>
      <c r="D399" s="968"/>
      <c r="E399" s="972"/>
      <c r="F399" s="970"/>
      <c r="G399" s="967"/>
      <c r="H399" s="970"/>
      <c r="I399" s="967"/>
      <c r="J399" s="970"/>
      <c r="K399" s="967"/>
      <c r="L399" s="970"/>
      <c r="M399" s="967"/>
      <c r="N399" s="970"/>
      <c r="O399" s="967"/>
      <c r="P399" s="970"/>
      <c r="Q399" s="967"/>
      <c r="R399" s="970"/>
      <c r="S399" s="967"/>
      <c r="T399" s="970"/>
      <c r="U399" s="967"/>
      <c r="V399" s="970"/>
    </row>
    <row r="400" spans="1:22" ht="12.6" hidden="1" customHeight="1" outlineLevel="2">
      <c r="A400" s="1142">
        <v>44228</v>
      </c>
      <c r="B400" s="1032" t="s">
        <v>6117</v>
      </c>
      <c r="C400" s="955" t="s">
        <v>6118</v>
      </c>
      <c r="D400" s="977" t="s">
        <v>5700</v>
      </c>
      <c r="E400" s="972"/>
      <c r="F400" s="970"/>
      <c r="G400" s="967"/>
      <c r="H400" s="970"/>
      <c r="I400" s="967"/>
      <c r="J400" s="970"/>
      <c r="K400" s="967"/>
      <c r="L400" s="970"/>
      <c r="M400" s="967"/>
      <c r="N400" s="970"/>
      <c r="O400" s="967"/>
      <c r="P400" s="970"/>
      <c r="Q400" s="967"/>
      <c r="R400" s="970"/>
      <c r="S400" s="967"/>
      <c r="T400" s="970"/>
      <c r="U400" s="974" t="s">
        <v>5700</v>
      </c>
      <c r="V400" s="970"/>
    </row>
    <row r="401" spans="1:22" ht="25.2" hidden="1" customHeight="1" outlineLevel="2">
      <c r="A401" s="1142">
        <v>44228</v>
      </c>
      <c r="B401" s="1032" t="s">
        <v>5698</v>
      </c>
      <c r="C401" s="1007" t="s">
        <v>6119</v>
      </c>
      <c r="D401" s="968"/>
      <c r="E401" s="972"/>
      <c r="F401" s="970"/>
      <c r="G401" s="967"/>
      <c r="H401" s="970"/>
      <c r="I401" s="967"/>
      <c r="J401" s="970"/>
      <c r="K401" s="967"/>
      <c r="L401" s="970"/>
      <c r="M401" s="967"/>
      <c r="N401" s="970"/>
      <c r="O401" s="967"/>
      <c r="P401" s="970"/>
      <c r="Q401" s="974" t="s">
        <v>5700</v>
      </c>
      <c r="R401" s="970"/>
      <c r="S401" s="967"/>
      <c r="T401" s="970"/>
      <c r="U401" s="967"/>
      <c r="V401" s="970"/>
    </row>
    <row r="402" spans="1:22" ht="12.6" hidden="1" customHeight="1" outlineLevel="2">
      <c r="A402" s="1142">
        <v>44228</v>
      </c>
      <c r="B402" s="1032" t="s">
        <v>5706</v>
      </c>
      <c r="C402" s="955" t="s">
        <v>6120</v>
      </c>
      <c r="D402" s="968"/>
      <c r="E402" s="972"/>
      <c r="F402" s="970"/>
      <c r="G402" s="967"/>
      <c r="H402" s="970"/>
      <c r="I402" s="967"/>
      <c r="J402" s="970"/>
      <c r="K402" s="967"/>
      <c r="L402" s="970"/>
      <c r="M402" s="967"/>
      <c r="N402" s="970"/>
      <c r="O402" s="967"/>
      <c r="P402" s="970"/>
      <c r="Q402" s="967"/>
      <c r="R402" s="970"/>
      <c r="S402" s="967"/>
      <c r="T402" s="970"/>
      <c r="U402" s="967"/>
      <c r="V402" s="970"/>
    </row>
    <row r="403" spans="1:22" ht="12.6" hidden="1" customHeight="1" outlineLevel="2">
      <c r="A403" s="1142">
        <v>44228</v>
      </c>
      <c r="B403" s="1032" t="s">
        <v>5698</v>
      </c>
      <c r="C403" s="1007" t="s">
        <v>6121</v>
      </c>
      <c r="D403" s="968"/>
      <c r="E403" s="969" t="s">
        <v>5700</v>
      </c>
      <c r="F403" s="970"/>
      <c r="G403" s="967"/>
      <c r="H403" s="970"/>
      <c r="I403" s="967"/>
      <c r="J403" s="970"/>
      <c r="K403" s="967"/>
      <c r="L403" s="970"/>
      <c r="M403" s="967"/>
      <c r="N403" s="970"/>
      <c r="O403" s="967"/>
      <c r="P403" s="970"/>
      <c r="Q403" s="967"/>
      <c r="R403" s="970"/>
      <c r="S403" s="967"/>
      <c r="T403" s="970"/>
      <c r="U403" s="967"/>
      <c r="V403" s="970"/>
    </row>
    <row r="404" spans="1:22" ht="37.799999999999997" hidden="1" customHeight="1" outlineLevel="2">
      <c r="A404" s="1142">
        <v>44228</v>
      </c>
      <c r="B404" s="1032" t="s">
        <v>5706</v>
      </c>
      <c r="C404" s="955" t="s">
        <v>6122</v>
      </c>
      <c r="D404" s="977" t="s">
        <v>5700</v>
      </c>
      <c r="E404" s="972"/>
      <c r="F404" s="970"/>
      <c r="G404" s="967"/>
      <c r="H404" s="970"/>
      <c r="I404" s="967"/>
      <c r="J404" s="970"/>
      <c r="K404" s="967"/>
      <c r="L404" s="970"/>
      <c r="M404" s="974" t="s">
        <v>5700</v>
      </c>
      <c r="N404" s="970"/>
      <c r="O404" s="967"/>
      <c r="P404" s="970"/>
      <c r="Q404" s="967"/>
      <c r="R404" s="970"/>
      <c r="S404" s="967"/>
      <c r="T404" s="970"/>
      <c r="U404" s="967"/>
      <c r="V404" s="970"/>
    </row>
    <row r="405" spans="1:22" ht="12.6" hidden="1" customHeight="1" outlineLevel="2">
      <c r="A405" s="1142">
        <v>44228</v>
      </c>
      <c r="B405" s="1032" t="s">
        <v>5698</v>
      </c>
      <c r="C405" s="1007" t="s">
        <v>6123</v>
      </c>
      <c r="D405" s="968"/>
      <c r="E405" s="969" t="s">
        <v>5700</v>
      </c>
      <c r="F405" s="970"/>
      <c r="G405" s="967"/>
      <c r="H405" s="970"/>
      <c r="I405" s="967"/>
      <c r="J405" s="970"/>
      <c r="K405" s="967"/>
      <c r="L405" s="970"/>
      <c r="M405" s="967"/>
      <c r="N405" s="970"/>
      <c r="O405" s="967"/>
      <c r="P405" s="970"/>
      <c r="Q405" s="967"/>
      <c r="R405" s="970"/>
      <c r="S405" s="967"/>
      <c r="T405" s="970"/>
      <c r="U405" s="967"/>
      <c r="V405" s="970"/>
    </row>
    <row r="406" spans="1:22" ht="37.799999999999997" hidden="1" customHeight="1" outlineLevel="2">
      <c r="A406" s="1142">
        <v>44228</v>
      </c>
      <c r="B406" s="1032" t="s">
        <v>6115</v>
      </c>
      <c r="C406" s="955" t="s">
        <v>6124</v>
      </c>
      <c r="D406" s="968"/>
      <c r="E406" s="972"/>
      <c r="F406" s="970"/>
      <c r="G406" s="974" t="s">
        <v>5700</v>
      </c>
      <c r="H406" s="970"/>
      <c r="I406" s="967"/>
      <c r="J406" s="970"/>
      <c r="K406" s="967"/>
      <c r="L406" s="970"/>
      <c r="M406" s="967"/>
      <c r="N406" s="970"/>
      <c r="O406" s="967"/>
      <c r="P406" s="970"/>
      <c r="Q406" s="967"/>
      <c r="R406" s="970"/>
      <c r="S406" s="967"/>
      <c r="T406" s="970"/>
      <c r="U406" s="967"/>
      <c r="V406" s="970"/>
    </row>
    <row r="407" spans="1:22" ht="12.6" hidden="1" customHeight="1" outlineLevel="1" collapsed="1">
      <c r="A407" s="1144">
        <v>44229</v>
      </c>
      <c r="B407" s="1032" t="s">
        <v>5698</v>
      </c>
      <c r="C407" s="955" t="s">
        <v>6125</v>
      </c>
      <c r="D407" s="968"/>
      <c r="E407" s="972"/>
      <c r="F407" s="970"/>
      <c r="G407" s="967"/>
      <c r="H407" s="970"/>
      <c r="I407" s="967"/>
      <c r="J407" s="970"/>
      <c r="K407" s="967"/>
      <c r="L407" s="970"/>
      <c r="M407" s="967"/>
      <c r="N407" s="970"/>
      <c r="O407" s="967"/>
      <c r="P407" s="973" t="s">
        <v>5700</v>
      </c>
      <c r="Q407" s="967"/>
      <c r="R407" s="970"/>
      <c r="S407" s="967"/>
      <c r="T407" s="970"/>
      <c r="U407" s="967"/>
      <c r="V407" s="970"/>
    </row>
    <row r="408" spans="1:22" ht="12.6" hidden="1" customHeight="1" outlineLevel="2">
      <c r="A408" s="1144">
        <v>44229</v>
      </c>
      <c r="B408" s="1032" t="s">
        <v>5739</v>
      </c>
      <c r="C408" s="955" t="s">
        <v>6126</v>
      </c>
      <c r="D408" s="968"/>
      <c r="E408" s="972"/>
      <c r="F408" s="970"/>
      <c r="G408" s="974" t="s">
        <v>5700</v>
      </c>
      <c r="H408" s="970"/>
      <c r="I408" s="967"/>
      <c r="J408" s="970"/>
      <c r="K408" s="967"/>
      <c r="L408" s="970"/>
      <c r="M408" s="967"/>
      <c r="N408" s="970"/>
      <c r="O408" s="967"/>
      <c r="P408" s="970"/>
      <c r="Q408" s="967"/>
      <c r="R408" s="970"/>
      <c r="S408" s="967"/>
      <c r="T408" s="970"/>
      <c r="U408" s="967"/>
      <c r="V408" s="970"/>
    </row>
    <row r="409" spans="1:22" ht="12.6" hidden="1" customHeight="1" outlineLevel="2">
      <c r="A409" s="1144">
        <v>44229</v>
      </c>
      <c r="B409" s="1032" t="s">
        <v>5698</v>
      </c>
      <c r="C409" s="955" t="s">
        <v>6127</v>
      </c>
      <c r="D409" s="977" t="s">
        <v>5700</v>
      </c>
      <c r="E409" s="972"/>
      <c r="F409" s="970"/>
      <c r="G409" s="967"/>
      <c r="H409" s="970"/>
      <c r="I409" s="967"/>
      <c r="J409" s="970"/>
      <c r="K409" s="967"/>
      <c r="L409" s="970"/>
      <c r="M409" s="967"/>
      <c r="N409" s="970"/>
      <c r="O409" s="967"/>
      <c r="P409" s="970"/>
      <c r="Q409" s="967"/>
      <c r="R409" s="970"/>
      <c r="S409" s="967"/>
      <c r="T409" s="970"/>
      <c r="U409" s="967"/>
      <c r="V409" s="970"/>
    </row>
    <row r="410" spans="1:22" ht="12.6" hidden="1" customHeight="1" outlineLevel="2">
      <c r="A410" s="1144">
        <v>44229</v>
      </c>
      <c r="B410" s="1032" t="s">
        <v>5698</v>
      </c>
      <c r="C410" s="1007" t="s">
        <v>6128</v>
      </c>
      <c r="D410" s="968"/>
      <c r="E410" s="969" t="s">
        <v>5700</v>
      </c>
      <c r="F410" s="970"/>
      <c r="G410" s="967"/>
      <c r="H410" s="970"/>
      <c r="I410" s="967"/>
      <c r="J410" s="970"/>
      <c r="K410" s="967"/>
      <c r="L410" s="970"/>
      <c r="M410" s="967"/>
      <c r="N410" s="970"/>
      <c r="O410" s="967"/>
      <c r="P410" s="970"/>
      <c r="Q410" s="967"/>
      <c r="R410" s="970"/>
      <c r="S410" s="967"/>
      <c r="T410" s="970"/>
      <c r="U410" s="967"/>
      <c r="V410" s="970"/>
    </row>
    <row r="411" spans="1:22" ht="37.799999999999997" hidden="1" customHeight="1" outlineLevel="2">
      <c r="A411" s="1144">
        <v>44229</v>
      </c>
      <c r="B411" s="1032" t="s">
        <v>5706</v>
      </c>
      <c r="C411" s="955" t="s">
        <v>6129</v>
      </c>
      <c r="D411" s="968"/>
      <c r="E411" s="972"/>
      <c r="F411" s="970"/>
      <c r="G411" s="967"/>
      <c r="H411" s="970"/>
      <c r="I411" s="967"/>
      <c r="J411" s="970"/>
      <c r="K411" s="967"/>
      <c r="L411" s="970"/>
      <c r="M411" s="974" t="s">
        <v>5700</v>
      </c>
      <c r="N411" s="970"/>
      <c r="O411" s="967"/>
      <c r="P411" s="970"/>
      <c r="Q411" s="967"/>
      <c r="R411" s="970"/>
      <c r="S411" s="967"/>
      <c r="T411" s="970"/>
      <c r="U411" s="967"/>
      <c r="V411" s="970"/>
    </row>
    <row r="412" spans="1:22" ht="25.2" hidden="1" customHeight="1" outlineLevel="2">
      <c r="A412" s="1144">
        <v>44229</v>
      </c>
      <c r="B412" s="1032" t="s">
        <v>5698</v>
      </c>
      <c r="C412" s="955" t="s">
        <v>6130</v>
      </c>
      <c r="D412" s="968"/>
      <c r="E412" s="969" t="s">
        <v>5700</v>
      </c>
      <c r="F412" s="970"/>
      <c r="G412" s="967"/>
      <c r="H412" s="970"/>
      <c r="I412" s="967"/>
      <c r="J412" s="970"/>
      <c r="K412" s="967"/>
      <c r="L412" s="970"/>
      <c r="M412" s="967"/>
      <c r="N412" s="970"/>
      <c r="O412" s="967"/>
      <c r="P412" s="970"/>
      <c r="Q412" s="967"/>
      <c r="R412" s="970"/>
      <c r="S412" s="967"/>
      <c r="T412" s="970"/>
      <c r="U412" s="967"/>
      <c r="V412" s="970"/>
    </row>
    <row r="413" spans="1:22" ht="12.6" hidden="1" customHeight="1" outlineLevel="2">
      <c r="A413" s="1144">
        <v>44229</v>
      </c>
      <c r="B413" s="1032" t="s">
        <v>5698</v>
      </c>
      <c r="C413" s="955" t="s">
        <v>6131</v>
      </c>
      <c r="D413" s="968"/>
      <c r="E413" s="969" t="s">
        <v>5700</v>
      </c>
      <c r="F413" s="970"/>
      <c r="G413" s="967"/>
      <c r="H413" s="970"/>
      <c r="I413" s="967"/>
      <c r="J413" s="970"/>
      <c r="K413" s="967"/>
      <c r="L413" s="970"/>
      <c r="M413" s="967"/>
      <c r="N413" s="970"/>
      <c r="O413" s="967"/>
      <c r="P413" s="970"/>
      <c r="Q413" s="967"/>
      <c r="R413" s="970"/>
      <c r="S413" s="967"/>
      <c r="T413" s="970"/>
      <c r="U413" s="967"/>
      <c r="V413" s="970"/>
    </row>
    <row r="414" spans="1:22" ht="12.6" hidden="1" customHeight="1" outlineLevel="2">
      <c r="A414" s="1144">
        <v>44229</v>
      </c>
      <c r="B414" s="1032" t="s">
        <v>5698</v>
      </c>
      <c r="C414" s="955" t="s">
        <v>6132</v>
      </c>
      <c r="D414" s="968"/>
      <c r="E414" s="972"/>
      <c r="F414" s="970"/>
      <c r="G414" s="967"/>
      <c r="H414" s="970"/>
      <c r="I414" s="967"/>
      <c r="J414" s="970"/>
      <c r="K414" s="967"/>
      <c r="L414" s="970"/>
      <c r="M414" s="967"/>
      <c r="N414" s="970"/>
      <c r="O414" s="967"/>
      <c r="P414" s="970"/>
      <c r="Q414" s="967"/>
      <c r="R414" s="970"/>
      <c r="S414" s="974" t="s">
        <v>5700</v>
      </c>
      <c r="T414" s="970"/>
      <c r="U414" s="967"/>
      <c r="V414" s="970"/>
    </row>
    <row r="415" spans="1:22" ht="12.6" hidden="1" customHeight="1" outlineLevel="2">
      <c r="A415" s="1144">
        <v>44229</v>
      </c>
      <c r="B415" s="1032" t="s">
        <v>5698</v>
      </c>
      <c r="C415" s="955" t="s">
        <v>6133</v>
      </c>
      <c r="D415" s="977" t="s">
        <v>5700</v>
      </c>
      <c r="E415" s="969"/>
      <c r="F415" s="970"/>
      <c r="G415" s="967"/>
      <c r="H415" s="970"/>
      <c r="I415" s="967"/>
      <c r="J415" s="970"/>
      <c r="K415" s="967"/>
      <c r="L415" s="970"/>
      <c r="M415" s="967"/>
      <c r="N415" s="970"/>
      <c r="O415" s="967"/>
      <c r="P415" s="970"/>
      <c r="Q415" s="967"/>
      <c r="R415" s="970"/>
      <c r="S415" s="967"/>
      <c r="T415" s="970"/>
      <c r="U415" s="967"/>
      <c r="V415" s="970"/>
    </row>
    <row r="416" spans="1:22" ht="12.6" hidden="1" customHeight="1" outlineLevel="2">
      <c r="A416" s="1144">
        <v>44229</v>
      </c>
      <c r="B416" s="1032" t="s">
        <v>5698</v>
      </c>
      <c r="C416" s="955" t="s">
        <v>6134</v>
      </c>
      <c r="D416" s="968"/>
      <c r="E416" s="969" t="s">
        <v>5700</v>
      </c>
      <c r="F416" s="970"/>
      <c r="G416" s="967"/>
      <c r="H416" s="970"/>
      <c r="I416" s="967"/>
      <c r="J416" s="970"/>
      <c r="K416" s="967"/>
      <c r="L416" s="970"/>
      <c r="M416" s="967"/>
      <c r="N416" s="970"/>
      <c r="O416" s="967"/>
      <c r="P416" s="970"/>
      <c r="Q416" s="967"/>
      <c r="R416" s="970"/>
      <c r="S416" s="967"/>
      <c r="T416" s="970"/>
      <c r="U416" s="967"/>
      <c r="V416" s="970"/>
    </row>
    <row r="417" spans="1:22" ht="12.6" hidden="1" customHeight="1" outlineLevel="2">
      <c r="A417" s="1144">
        <v>44229</v>
      </c>
      <c r="B417" s="1032" t="s">
        <v>5698</v>
      </c>
      <c r="C417" s="955" t="s">
        <v>6135</v>
      </c>
      <c r="D417" s="968"/>
      <c r="E417" s="972"/>
      <c r="F417" s="970"/>
      <c r="G417" s="967"/>
      <c r="H417" s="970"/>
      <c r="I417" s="967"/>
      <c r="J417" s="970"/>
      <c r="K417" s="967"/>
      <c r="L417" s="970"/>
      <c r="M417" s="967"/>
      <c r="N417" s="970"/>
      <c r="O417" s="967"/>
      <c r="P417" s="973" t="s">
        <v>5700</v>
      </c>
      <c r="Q417" s="967"/>
      <c r="R417" s="970"/>
      <c r="S417" s="967"/>
      <c r="T417" s="970"/>
      <c r="U417" s="967"/>
      <c r="V417" s="970"/>
    </row>
    <row r="418" spans="1:22" ht="12.6" hidden="1" customHeight="1" outlineLevel="2">
      <c r="A418" s="1144">
        <v>44229</v>
      </c>
      <c r="B418" s="1032" t="s">
        <v>5698</v>
      </c>
      <c r="C418" s="955" t="s">
        <v>6136</v>
      </c>
      <c r="D418" s="968"/>
      <c r="E418" s="972"/>
      <c r="F418" s="970"/>
      <c r="G418" s="967"/>
      <c r="H418" s="970"/>
      <c r="I418" s="967"/>
      <c r="J418" s="970"/>
      <c r="K418" s="967"/>
      <c r="L418" s="970"/>
      <c r="M418" s="967"/>
      <c r="N418" s="970"/>
      <c r="O418" s="967"/>
      <c r="P418" s="970"/>
      <c r="Q418" s="974" t="s">
        <v>5700</v>
      </c>
      <c r="R418" s="970"/>
      <c r="S418" s="967"/>
      <c r="T418" s="970"/>
      <c r="U418" s="967"/>
      <c r="V418" s="970"/>
    </row>
    <row r="419" spans="1:22" ht="25.2" hidden="1" customHeight="1" outlineLevel="2">
      <c r="A419" s="1144">
        <v>44229</v>
      </c>
      <c r="B419" s="1032" t="s">
        <v>5706</v>
      </c>
      <c r="C419" s="955" t="s">
        <v>6137</v>
      </c>
      <c r="D419" s="968"/>
      <c r="E419" s="972"/>
      <c r="F419" s="970"/>
      <c r="G419" s="967"/>
      <c r="H419" s="970"/>
      <c r="I419" s="967"/>
      <c r="J419" s="970"/>
      <c r="K419" s="967"/>
      <c r="L419" s="970"/>
      <c r="M419" s="967"/>
      <c r="N419" s="970"/>
      <c r="O419" s="967"/>
      <c r="P419" s="970"/>
      <c r="Q419" s="967"/>
      <c r="R419" s="970"/>
      <c r="S419" s="974" t="s">
        <v>5700</v>
      </c>
      <c r="T419" s="970"/>
      <c r="U419" s="967"/>
      <c r="V419" s="970"/>
    </row>
    <row r="420" spans="1:22" ht="12.6" hidden="1" customHeight="1" outlineLevel="2">
      <c r="A420" s="1144">
        <v>44229</v>
      </c>
      <c r="B420" s="1032" t="s">
        <v>5698</v>
      </c>
      <c r="C420" s="955" t="s">
        <v>6138</v>
      </c>
      <c r="D420" s="968"/>
      <c r="E420" s="969" t="s">
        <v>5700</v>
      </c>
      <c r="F420" s="970"/>
      <c r="G420" s="967"/>
      <c r="H420" s="970"/>
      <c r="I420" s="967"/>
      <c r="J420" s="970"/>
      <c r="K420" s="967"/>
      <c r="L420" s="970"/>
      <c r="M420" s="967"/>
      <c r="N420" s="970"/>
      <c r="O420" s="967"/>
      <c r="P420" s="970"/>
      <c r="Q420" s="967"/>
      <c r="R420" s="970"/>
      <c r="S420" s="967"/>
      <c r="T420" s="970"/>
      <c r="U420" s="967"/>
      <c r="V420" s="970"/>
    </row>
    <row r="421" spans="1:22" ht="25.2" hidden="1" customHeight="1" outlineLevel="2">
      <c r="A421" s="1144">
        <v>44229</v>
      </c>
      <c r="B421" s="1032" t="s">
        <v>5698</v>
      </c>
      <c r="C421" s="955" t="s">
        <v>6139</v>
      </c>
      <c r="D421" s="977" t="s">
        <v>5700</v>
      </c>
      <c r="E421" s="972"/>
      <c r="F421" s="970"/>
      <c r="G421" s="967"/>
      <c r="H421" s="970"/>
      <c r="I421" s="967"/>
      <c r="J421" s="970"/>
      <c r="K421" s="967"/>
      <c r="L421" s="970"/>
      <c r="M421" s="967"/>
      <c r="N421" s="970"/>
      <c r="O421" s="967"/>
      <c r="P421" s="970"/>
      <c r="Q421" s="967"/>
      <c r="R421" s="970"/>
      <c r="S421" s="967"/>
      <c r="T421" s="970"/>
      <c r="U421" s="967"/>
      <c r="V421" s="970"/>
    </row>
    <row r="422" spans="1:22" ht="12.6" hidden="1" customHeight="1" outlineLevel="2">
      <c r="A422" s="1144">
        <v>44229</v>
      </c>
      <c r="B422" s="1032" t="s">
        <v>5698</v>
      </c>
      <c r="C422" s="955" t="s">
        <v>6140</v>
      </c>
      <c r="D422" s="968"/>
      <c r="E422" s="972"/>
      <c r="F422" s="970"/>
      <c r="G422" s="967"/>
      <c r="H422" s="970"/>
      <c r="I422" s="967"/>
      <c r="J422" s="973" t="s">
        <v>5700</v>
      </c>
      <c r="K422" s="967"/>
      <c r="L422" s="970"/>
      <c r="M422" s="967"/>
      <c r="N422" s="970"/>
      <c r="O422" s="967"/>
      <c r="P422" s="970"/>
      <c r="Q422" s="967"/>
      <c r="R422" s="970"/>
      <c r="S422" s="967"/>
      <c r="T422" s="970"/>
      <c r="U422" s="967"/>
      <c r="V422" s="970"/>
    </row>
    <row r="423" spans="1:22" ht="50.4" hidden="1" customHeight="1" outlineLevel="2">
      <c r="A423" s="1144">
        <v>44229</v>
      </c>
      <c r="B423" s="1032" t="s">
        <v>5698</v>
      </c>
      <c r="C423" s="955" t="s">
        <v>6141</v>
      </c>
      <c r="D423" s="968"/>
      <c r="E423" s="969" t="s">
        <v>5700</v>
      </c>
      <c r="F423" s="970"/>
      <c r="G423" s="967"/>
      <c r="H423" s="970"/>
      <c r="I423" s="967"/>
      <c r="J423" s="970"/>
      <c r="K423" s="967"/>
      <c r="L423" s="970"/>
      <c r="M423" s="967"/>
      <c r="N423" s="970"/>
      <c r="O423" s="967"/>
      <c r="P423" s="970"/>
      <c r="Q423" s="967"/>
      <c r="R423" s="970"/>
      <c r="S423" s="967"/>
      <c r="T423" s="970"/>
      <c r="U423" s="967"/>
      <c r="V423" s="970"/>
    </row>
    <row r="424" spans="1:22" ht="12.6" hidden="1" customHeight="1" outlineLevel="1" collapsed="1">
      <c r="A424" s="1145">
        <v>44230</v>
      </c>
      <c r="B424" s="1032" t="s">
        <v>5698</v>
      </c>
      <c r="C424" s="955" t="s">
        <v>6142</v>
      </c>
      <c r="D424" s="968"/>
      <c r="E424" s="969" t="s">
        <v>5700</v>
      </c>
      <c r="F424" s="970"/>
      <c r="G424" s="967"/>
      <c r="H424" s="970"/>
      <c r="I424" s="967"/>
      <c r="J424" s="970"/>
      <c r="K424" s="967"/>
      <c r="L424" s="970"/>
      <c r="M424" s="967"/>
      <c r="N424" s="970"/>
      <c r="O424" s="967"/>
      <c r="P424" s="970"/>
      <c r="Q424" s="967"/>
      <c r="R424" s="970"/>
      <c r="S424" s="967"/>
      <c r="T424" s="970"/>
      <c r="U424" s="967"/>
      <c r="V424" s="970"/>
    </row>
    <row r="425" spans="1:22" ht="12.6" hidden="1" customHeight="1" outlineLevel="2">
      <c r="A425" s="1145">
        <v>44230</v>
      </c>
      <c r="B425" s="1032" t="s">
        <v>5698</v>
      </c>
      <c r="C425" s="955" t="s">
        <v>6143</v>
      </c>
      <c r="D425" s="968"/>
      <c r="E425" s="972"/>
      <c r="F425" s="970"/>
      <c r="G425" s="974" t="s">
        <v>5700</v>
      </c>
      <c r="H425" s="970"/>
      <c r="I425" s="967"/>
      <c r="J425" s="970"/>
      <c r="K425" s="967"/>
      <c r="L425" s="970"/>
      <c r="M425" s="967"/>
      <c r="N425" s="970"/>
      <c r="O425" s="967"/>
      <c r="P425" s="970"/>
      <c r="Q425" s="967"/>
      <c r="R425" s="970"/>
      <c r="S425" s="967"/>
      <c r="T425" s="970"/>
      <c r="U425" s="967"/>
      <c r="V425" s="970"/>
    </row>
    <row r="426" spans="1:22" ht="25.2" hidden="1" customHeight="1" outlineLevel="2">
      <c r="A426" s="1145">
        <v>44230</v>
      </c>
      <c r="B426" s="1032" t="s">
        <v>5698</v>
      </c>
      <c r="C426" s="955" t="s">
        <v>6144</v>
      </c>
      <c r="D426" s="968"/>
      <c r="E426" s="972"/>
      <c r="F426" s="970"/>
      <c r="G426" s="967"/>
      <c r="H426" s="970"/>
      <c r="I426" s="967"/>
      <c r="J426" s="970"/>
      <c r="K426" s="967"/>
      <c r="L426" s="970"/>
      <c r="M426" s="967"/>
      <c r="N426" s="970"/>
      <c r="O426" s="967"/>
      <c r="P426" s="973" t="s">
        <v>5700</v>
      </c>
      <c r="Q426" s="967"/>
      <c r="R426" s="970"/>
      <c r="S426" s="967"/>
      <c r="T426" s="970"/>
      <c r="U426" s="967"/>
      <c r="V426" s="970"/>
    </row>
    <row r="427" spans="1:22" ht="12.6" hidden="1" customHeight="1" outlineLevel="2">
      <c r="A427" s="1145">
        <v>44230</v>
      </c>
      <c r="B427" s="1032" t="s">
        <v>5698</v>
      </c>
      <c r="C427" s="955" t="s">
        <v>6145</v>
      </c>
      <c r="D427" s="968"/>
      <c r="E427" s="969" t="s">
        <v>5700</v>
      </c>
      <c r="F427" s="970"/>
      <c r="G427" s="967"/>
      <c r="H427" s="970"/>
      <c r="I427" s="967"/>
      <c r="J427" s="970"/>
      <c r="K427" s="967"/>
      <c r="L427" s="970"/>
      <c r="M427" s="967"/>
      <c r="N427" s="970"/>
      <c r="O427" s="967"/>
      <c r="P427" s="970"/>
      <c r="Q427" s="967"/>
      <c r="R427" s="970"/>
      <c r="S427" s="967"/>
      <c r="T427" s="970"/>
      <c r="U427" s="967"/>
      <c r="V427" s="970"/>
    </row>
    <row r="428" spans="1:22" ht="12.6" hidden="1" customHeight="1" outlineLevel="2">
      <c r="A428" s="1145">
        <v>44230</v>
      </c>
      <c r="B428" s="1032" t="s">
        <v>5698</v>
      </c>
      <c r="C428" s="955" t="s">
        <v>6146</v>
      </c>
      <c r="D428" s="968"/>
      <c r="E428" s="972"/>
      <c r="F428" s="970"/>
      <c r="G428" s="967"/>
      <c r="H428" s="970"/>
      <c r="I428" s="967"/>
      <c r="J428" s="970"/>
      <c r="K428" s="967"/>
      <c r="L428" s="970"/>
      <c r="M428" s="967"/>
      <c r="N428" s="970"/>
      <c r="O428" s="967"/>
      <c r="P428" s="973" t="s">
        <v>5700</v>
      </c>
      <c r="Q428" s="967"/>
      <c r="R428" s="970"/>
      <c r="S428" s="967"/>
      <c r="T428" s="970"/>
      <c r="U428" s="967"/>
      <c r="V428" s="970"/>
    </row>
    <row r="429" spans="1:22" ht="12.6" hidden="1" customHeight="1" outlineLevel="2">
      <c r="A429" s="1145">
        <v>44230</v>
      </c>
      <c r="B429" s="1032" t="s">
        <v>5698</v>
      </c>
      <c r="C429" s="955" t="s">
        <v>6147</v>
      </c>
      <c r="D429" s="968"/>
      <c r="E429" s="969" t="s">
        <v>5700</v>
      </c>
      <c r="F429" s="970"/>
      <c r="G429" s="967"/>
      <c r="H429" s="970"/>
      <c r="I429" s="967"/>
      <c r="J429" s="970"/>
      <c r="K429" s="967"/>
      <c r="L429" s="970"/>
      <c r="M429" s="967"/>
      <c r="N429" s="970"/>
      <c r="O429" s="967"/>
      <c r="P429" s="970"/>
      <c r="Q429" s="967"/>
      <c r="R429" s="970"/>
      <c r="S429" s="967"/>
      <c r="T429" s="970"/>
      <c r="U429" s="967"/>
      <c r="V429" s="970"/>
    </row>
    <row r="430" spans="1:22" ht="12.6" hidden="1" customHeight="1" outlineLevel="2">
      <c r="A430" s="1145">
        <v>44230</v>
      </c>
      <c r="B430" s="1032" t="s">
        <v>5698</v>
      </c>
      <c r="C430" s="955" t="s">
        <v>6148</v>
      </c>
      <c r="D430" s="977" t="s">
        <v>5700</v>
      </c>
      <c r="E430" s="972"/>
      <c r="F430" s="970"/>
      <c r="G430" s="967"/>
      <c r="H430" s="970"/>
      <c r="I430" s="967"/>
      <c r="J430" s="970"/>
      <c r="K430" s="967"/>
      <c r="L430" s="970"/>
      <c r="M430" s="967"/>
      <c r="N430" s="970"/>
      <c r="O430" s="967"/>
      <c r="P430" s="970"/>
      <c r="Q430" s="967"/>
      <c r="R430" s="970"/>
      <c r="S430" s="967"/>
      <c r="T430" s="970"/>
      <c r="U430" s="967"/>
      <c r="V430" s="970"/>
    </row>
    <row r="431" spans="1:22" ht="25.2" hidden="1" customHeight="1" outlineLevel="2">
      <c r="A431" s="1145">
        <v>44230</v>
      </c>
      <c r="B431" s="1032" t="s">
        <v>5698</v>
      </c>
      <c r="C431" s="955" t="s">
        <v>6149</v>
      </c>
      <c r="D431" s="968"/>
      <c r="E431" s="969" t="s">
        <v>5700</v>
      </c>
      <c r="F431" s="970"/>
      <c r="G431" s="967"/>
      <c r="H431" s="970"/>
      <c r="I431" s="967"/>
      <c r="J431" s="970"/>
      <c r="K431" s="967"/>
      <c r="L431" s="970"/>
      <c r="M431" s="967"/>
      <c r="N431" s="970"/>
      <c r="O431" s="967"/>
      <c r="P431" s="970"/>
      <c r="Q431" s="967"/>
      <c r="R431" s="970"/>
      <c r="S431" s="967"/>
      <c r="T431" s="970"/>
      <c r="U431" s="967"/>
      <c r="V431" s="970"/>
    </row>
    <row r="432" spans="1:22" ht="12.6" hidden="1" customHeight="1" outlineLevel="2">
      <c r="A432" s="1145">
        <v>44230</v>
      </c>
      <c r="B432" s="1032" t="s">
        <v>5698</v>
      </c>
      <c r="C432" s="955" t="s">
        <v>6150</v>
      </c>
      <c r="D432" s="968"/>
      <c r="E432" s="969" t="s">
        <v>5700</v>
      </c>
      <c r="F432" s="970"/>
      <c r="G432" s="967"/>
      <c r="H432" s="973" t="s">
        <v>5700</v>
      </c>
      <c r="I432" s="967"/>
      <c r="J432" s="970"/>
      <c r="K432" s="967"/>
      <c r="L432" s="970"/>
      <c r="M432" s="967"/>
      <c r="N432" s="970"/>
      <c r="O432" s="967"/>
      <c r="P432" s="970"/>
      <c r="Q432" s="967"/>
      <c r="R432" s="970"/>
      <c r="S432" s="967"/>
      <c r="T432" s="970"/>
      <c r="U432" s="967"/>
      <c r="V432" s="970"/>
    </row>
    <row r="433" spans="1:22" ht="25.2" hidden="1" customHeight="1" outlineLevel="2">
      <c r="A433" s="1145">
        <v>44230</v>
      </c>
      <c r="B433" s="1032" t="s">
        <v>5698</v>
      </c>
      <c r="C433" s="955" t="s">
        <v>6151</v>
      </c>
      <c r="D433" s="968"/>
      <c r="E433" s="972"/>
      <c r="F433" s="970"/>
      <c r="G433" s="967"/>
      <c r="H433" s="970"/>
      <c r="I433" s="967"/>
      <c r="J433" s="970"/>
      <c r="K433" s="967"/>
      <c r="L433" s="970"/>
      <c r="M433" s="967"/>
      <c r="N433" s="973" t="s">
        <v>5700</v>
      </c>
      <c r="O433" s="967"/>
      <c r="P433" s="970"/>
      <c r="Q433" s="967"/>
      <c r="R433" s="970"/>
      <c r="S433" s="967"/>
      <c r="T433" s="970"/>
      <c r="U433" s="967"/>
      <c r="V433" s="970"/>
    </row>
    <row r="434" spans="1:22" ht="12.6" hidden="1" customHeight="1" outlineLevel="2">
      <c r="A434" s="1145">
        <v>44230</v>
      </c>
      <c r="B434" s="1032" t="s">
        <v>5706</v>
      </c>
      <c r="C434" s="955" t="s">
        <v>6152</v>
      </c>
      <c r="D434" s="968"/>
      <c r="E434" s="969" t="s">
        <v>5700</v>
      </c>
      <c r="F434" s="970"/>
      <c r="G434" s="967"/>
      <c r="H434" s="970"/>
      <c r="I434" s="967"/>
      <c r="J434" s="970"/>
      <c r="K434" s="967"/>
      <c r="L434" s="970"/>
      <c r="M434" s="967"/>
      <c r="N434" s="970"/>
      <c r="O434" s="967"/>
      <c r="P434" s="970"/>
      <c r="Q434" s="967"/>
      <c r="R434" s="970"/>
      <c r="S434" s="967"/>
      <c r="T434" s="970"/>
      <c r="U434" s="967"/>
      <c r="V434" s="970"/>
    </row>
    <row r="435" spans="1:22" ht="12.6" hidden="1" customHeight="1" outlineLevel="2">
      <c r="A435" s="1145">
        <v>44230</v>
      </c>
      <c r="B435" s="1032" t="s">
        <v>5698</v>
      </c>
      <c r="C435" s="955" t="s">
        <v>6153</v>
      </c>
      <c r="D435" s="968"/>
      <c r="E435" s="969" t="s">
        <v>5700</v>
      </c>
      <c r="F435" s="970"/>
      <c r="G435" s="967"/>
      <c r="H435" s="970"/>
      <c r="I435" s="967"/>
      <c r="J435" s="970"/>
      <c r="K435" s="967"/>
      <c r="L435" s="970"/>
      <c r="M435" s="967"/>
      <c r="N435" s="970"/>
      <c r="O435" s="967"/>
      <c r="P435" s="970"/>
      <c r="Q435" s="967"/>
      <c r="R435" s="970"/>
      <c r="S435" s="967"/>
      <c r="T435" s="970"/>
      <c r="U435" s="967"/>
      <c r="V435" s="970"/>
    </row>
    <row r="436" spans="1:22" ht="12.6" hidden="1" customHeight="1" outlineLevel="2">
      <c r="A436" s="1145">
        <v>44230</v>
      </c>
      <c r="B436" s="1032" t="s">
        <v>5698</v>
      </c>
      <c r="C436" s="955" t="s">
        <v>6154</v>
      </c>
      <c r="D436" s="968"/>
      <c r="E436" s="969"/>
      <c r="F436" s="970"/>
      <c r="G436" s="967"/>
      <c r="H436" s="970"/>
      <c r="I436" s="974" t="s">
        <v>5700</v>
      </c>
      <c r="J436" s="970"/>
      <c r="K436" s="967"/>
      <c r="L436" s="970"/>
      <c r="M436" s="967"/>
      <c r="N436" s="970"/>
      <c r="O436" s="967"/>
      <c r="P436" s="970"/>
      <c r="Q436" s="967"/>
      <c r="R436" s="970"/>
      <c r="S436" s="967"/>
      <c r="T436" s="970"/>
      <c r="U436" s="967"/>
      <c r="V436" s="970"/>
    </row>
    <row r="437" spans="1:22" ht="25.2" hidden="1" customHeight="1" outlineLevel="2">
      <c r="A437" s="1145">
        <v>44230</v>
      </c>
      <c r="B437" s="1032" t="s">
        <v>5698</v>
      </c>
      <c r="C437" s="955" t="s">
        <v>6155</v>
      </c>
      <c r="D437" s="968"/>
      <c r="E437" s="969" t="s">
        <v>5700</v>
      </c>
      <c r="F437" s="970"/>
      <c r="G437" s="967"/>
      <c r="H437" s="970"/>
      <c r="I437" s="967"/>
      <c r="J437" s="970"/>
      <c r="K437" s="967"/>
      <c r="L437" s="970"/>
      <c r="M437" s="967"/>
      <c r="N437" s="970"/>
      <c r="O437" s="967"/>
      <c r="P437" s="970"/>
      <c r="Q437" s="967"/>
      <c r="R437" s="970"/>
      <c r="S437" s="967"/>
      <c r="T437" s="970"/>
      <c r="U437" s="967"/>
      <c r="V437" s="970"/>
    </row>
    <row r="438" spans="1:22" ht="12.6" hidden="1" customHeight="1" outlineLevel="2">
      <c r="A438" s="1145">
        <v>44230</v>
      </c>
      <c r="B438" s="1032" t="s">
        <v>5698</v>
      </c>
      <c r="C438" s="955" t="s">
        <v>6156</v>
      </c>
      <c r="D438" s="968"/>
      <c r="E438" s="969" t="s">
        <v>5700</v>
      </c>
      <c r="F438" s="970"/>
      <c r="G438" s="967"/>
      <c r="H438" s="970"/>
      <c r="I438" s="967"/>
      <c r="J438" s="970"/>
      <c r="K438" s="967"/>
      <c r="L438" s="970"/>
      <c r="M438" s="967"/>
      <c r="N438" s="970"/>
      <c r="O438" s="967"/>
      <c r="P438" s="970"/>
      <c r="Q438" s="967"/>
      <c r="R438" s="970"/>
      <c r="S438" s="967"/>
      <c r="T438" s="970"/>
      <c r="U438" s="967"/>
      <c r="V438" s="970"/>
    </row>
    <row r="439" spans="1:22" ht="25.2" hidden="1" customHeight="1" outlineLevel="2">
      <c r="A439" s="1145">
        <v>44230</v>
      </c>
      <c r="B439" s="1032" t="s">
        <v>5698</v>
      </c>
      <c r="C439" s="955" t="s">
        <v>6157</v>
      </c>
      <c r="D439" s="968"/>
      <c r="E439" s="969" t="s">
        <v>5700</v>
      </c>
      <c r="F439" s="970"/>
      <c r="G439" s="967"/>
      <c r="H439" s="970"/>
      <c r="I439" s="967"/>
      <c r="J439" s="970"/>
      <c r="K439" s="967"/>
      <c r="L439" s="970"/>
      <c r="M439" s="967"/>
      <c r="N439" s="970"/>
      <c r="O439" s="967"/>
      <c r="P439" s="970"/>
      <c r="Q439" s="967"/>
      <c r="R439" s="970"/>
      <c r="S439" s="967"/>
      <c r="T439" s="970"/>
      <c r="U439" s="967"/>
      <c r="V439" s="970"/>
    </row>
    <row r="440" spans="1:22" ht="12.6" hidden="1" customHeight="1" outlineLevel="2">
      <c r="A440" s="1145">
        <v>44230</v>
      </c>
      <c r="B440" s="1032" t="s">
        <v>5698</v>
      </c>
      <c r="C440" s="955" t="s">
        <v>6158</v>
      </c>
      <c r="D440" s="968"/>
      <c r="E440" s="969" t="s">
        <v>5700</v>
      </c>
      <c r="F440" s="970"/>
      <c r="G440" s="967"/>
      <c r="H440" s="970"/>
      <c r="I440" s="967"/>
      <c r="J440" s="970"/>
      <c r="K440" s="967"/>
      <c r="L440" s="970"/>
      <c r="M440" s="967"/>
      <c r="N440" s="970"/>
      <c r="O440" s="967"/>
      <c r="P440" s="970"/>
      <c r="Q440" s="967"/>
      <c r="R440" s="970"/>
      <c r="S440" s="967"/>
      <c r="T440" s="970"/>
      <c r="U440" s="967"/>
      <c r="V440" s="970"/>
    </row>
    <row r="441" spans="1:22" ht="12.6" hidden="1" customHeight="1" outlineLevel="2">
      <c r="A441" s="1145">
        <v>44230</v>
      </c>
      <c r="B441" s="1032" t="s">
        <v>5698</v>
      </c>
      <c r="C441" s="955" t="s">
        <v>6159</v>
      </c>
      <c r="D441" s="968"/>
      <c r="E441" s="972"/>
      <c r="F441" s="970"/>
      <c r="G441" s="967"/>
      <c r="H441" s="970"/>
      <c r="I441" s="967"/>
      <c r="J441" s="970"/>
      <c r="K441" s="967"/>
      <c r="L441" s="970"/>
      <c r="M441" s="967"/>
      <c r="N441" s="973" t="s">
        <v>5700</v>
      </c>
      <c r="O441" s="967"/>
      <c r="P441" s="970"/>
      <c r="Q441" s="967"/>
      <c r="R441" s="970"/>
      <c r="S441" s="967"/>
      <c r="T441" s="970"/>
      <c r="U441" s="967"/>
      <c r="V441" s="970"/>
    </row>
    <row r="442" spans="1:22" ht="12.6" hidden="1" customHeight="1" outlineLevel="2">
      <c r="A442" s="1145">
        <v>44230</v>
      </c>
      <c r="B442" s="1032" t="s">
        <v>5698</v>
      </c>
      <c r="C442" s="955" t="s">
        <v>6160</v>
      </c>
      <c r="D442" s="968"/>
      <c r="E442" s="969" t="s">
        <v>5700</v>
      </c>
      <c r="F442" s="970"/>
      <c r="G442" s="967"/>
      <c r="H442" s="970"/>
      <c r="I442" s="967"/>
      <c r="J442" s="970"/>
      <c r="K442" s="967"/>
      <c r="L442" s="970"/>
      <c r="M442" s="967"/>
      <c r="N442" s="970"/>
      <c r="O442" s="967"/>
      <c r="P442" s="970"/>
      <c r="Q442" s="967"/>
      <c r="R442" s="970"/>
      <c r="S442" s="967"/>
      <c r="T442" s="970"/>
      <c r="U442" s="967"/>
      <c r="V442" s="970"/>
    </row>
    <row r="443" spans="1:22" ht="12.6" hidden="1" customHeight="1" outlineLevel="1" collapsed="1">
      <c r="A443" s="1146">
        <v>44231</v>
      </c>
      <c r="B443" s="1032" t="s">
        <v>5698</v>
      </c>
      <c r="C443" s="955" t="s">
        <v>6161</v>
      </c>
      <c r="D443" s="968"/>
      <c r="E443" s="972"/>
      <c r="F443" s="970"/>
      <c r="G443" s="967"/>
      <c r="H443" s="970"/>
      <c r="I443" s="967"/>
      <c r="J443" s="970"/>
      <c r="K443" s="967"/>
      <c r="L443" s="970"/>
      <c r="M443" s="967"/>
      <c r="N443" s="973" t="s">
        <v>5700</v>
      </c>
      <c r="O443" s="967"/>
      <c r="P443" s="970"/>
      <c r="Q443" s="967"/>
      <c r="R443" s="970"/>
      <c r="S443" s="967"/>
      <c r="T443" s="970"/>
      <c r="U443" s="967"/>
      <c r="V443" s="970"/>
    </row>
    <row r="444" spans="1:22" ht="12.6" hidden="1" customHeight="1" outlineLevel="2">
      <c r="A444" s="1146">
        <v>44231</v>
      </c>
      <c r="B444" s="1032" t="s">
        <v>5698</v>
      </c>
      <c r="C444" s="1136" t="s">
        <v>6162</v>
      </c>
      <c r="D444" s="968"/>
      <c r="E444" s="972"/>
      <c r="F444" s="970"/>
      <c r="G444" s="974" t="s">
        <v>5700</v>
      </c>
      <c r="H444" s="973" t="s">
        <v>5700</v>
      </c>
      <c r="I444" s="974" t="s">
        <v>5700</v>
      </c>
      <c r="J444" s="970"/>
      <c r="K444" s="967"/>
      <c r="L444" s="970"/>
      <c r="M444" s="967"/>
      <c r="N444" s="970"/>
      <c r="O444" s="967"/>
      <c r="P444" s="970"/>
      <c r="Q444" s="967"/>
      <c r="R444" s="970"/>
      <c r="S444" s="967"/>
      <c r="T444" s="970"/>
      <c r="U444" s="967"/>
      <c r="V444" s="970"/>
    </row>
    <row r="445" spans="1:22" ht="12.6" hidden="1" customHeight="1" outlineLevel="2">
      <c r="A445" s="1146">
        <v>44231</v>
      </c>
      <c r="B445" s="1032" t="s">
        <v>5698</v>
      </c>
      <c r="C445" s="955" t="s">
        <v>6163</v>
      </c>
      <c r="D445" s="968"/>
      <c r="E445" s="972"/>
      <c r="F445" s="970"/>
      <c r="G445" s="967"/>
      <c r="H445" s="970"/>
      <c r="I445" s="974" t="s">
        <v>5700</v>
      </c>
      <c r="J445" s="970"/>
      <c r="K445" s="967"/>
      <c r="L445" s="970"/>
      <c r="M445" s="967"/>
      <c r="N445" s="970"/>
      <c r="O445" s="967"/>
      <c r="P445" s="970"/>
      <c r="Q445" s="967"/>
      <c r="R445" s="970"/>
      <c r="S445" s="967"/>
      <c r="T445" s="970"/>
      <c r="U445" s="967"/>
      <c r="V445" s="970"/>
    </row>
    <row r="446" spans="1:22" ht="25.2" hidden="1" customHeight="1" outlineLevel="2">
      <c r="A446" s="1146">
        <v>44231</v>
      </c>
      <c r="B446" s="1032" t="s">
        <v>5698</v>
      </c>
      <c r="C446" s="955" t="s">
        <v>6164</v>
      </c>
      <c r="D446" s="968"/>
      <c r="E446" s="972"/>
      <c r="F446" s="970"/>
      <c r="G446" s="967"/>
      <c r="H446" s="970"/>
      <c r="I446" s="967"/>
      <c r="J446" s="970"/>
      <c r="K446" s="967"/>
      <c r="L446" s="973" t="s">
        <v>5700</v>
      </c>
      <c r="M446" s="967"/>
      <c r="N446" s="970"/>
      <c r="O446" s="967"/>
      <c r="P446" s="970"/>
      <c r="Q446" s="967"/>
      <c r="R446" s="970"/>
      <c r="S446" s="967"/>
      <c r="T446" s="970"/>
      <c r="U446" s="967"/>
      <c r="V446" s="970"/>
    </row>
    <row r="447" spans="1:22" ht="12.6" hidden="1" customHeight="1" outlineLevel="2">
      <c r="A447" s="1146">
        <v>44231</v>
      </c>
      <c r="B447" s="1032" t="s">
        <v>5706</v>
      </c>
      <c r="C447" s="955" t="s">
        <v>6165</v>
      </c>
      <c r="D447" s="968"/>
      <c r="E447" s="972"/>
      <c r="F447" s="970"/>
      <c r="G447" s="967"/>
      <c r="H447" s="970"/>
      <c r="I447" s="967"/>
      <c r="J447" s="970"/>
      <c r="K447" s="967"/>
      <c r="L447" s="970"/>
      <c r="M447" s="967"/>
      <c r="N447" s="970"/>
      <c r="O447" s="974" t="s">
        <v>5700</v>
      </c>
      <c r="P447" s="970"/>
      <c r="Q447" s="967"/>
      <c r="R447" s="970"/>
      <c r="S447" s="974" t="s">
        <v>5700</v>
      </c>
      <c r="T447" s="970"/>
      <c r="U447" s="967"/>
      <c r="V447" s="970"/>
    </row>
    <row r="448" spans="1:22" ht="12.6" hidden="1" customHeight="1" outlineLevel="2">
      <c r="A448" s="1146">
        <v>44231</v>
      </c>
      <c r="B448" s="1032" t="s">
        <v>5698</v>
      </c>
      <c r="C448" s="955" t="s">
        <v>6166</v>
      </c>
      <c r="D448" s="968"/>
      <c r="E448" s="969" t="s">
        <v>5700</v>
      </c>
      <c r="F448" s="970"/>
      <c r="G448" s="967"/>
      <c r="H448" s="970"/>
      <c r="I448" s="967"/>
      <c r="J448" s="970"/>
      <c r="K448" s="967"/>
      <c r="L448" s="970"/>
      <c r="M448" s="967"/>
      <c r="N448" s="970"/>
      <c r="O448" s="967"/>
      <c r="P448" s="970"/>
      <c r="Q448" s="974" t="s">
        <v>5700</v>
      </c>
      <c r="R448" s="970"/>
      <c r="S448" s="967"/>
      <c r="T448" s="970"/>
      <c r="U448" s="967"/>
      <c r="V448" s="970"/>
    </row>
    <row r="449" spans="1:22" ht="12.6" hidden="1" customHeight="1" outlineLevel="2">
      <c r="A449" s="1146">
        <v>44231</v>
      </c>
      <c r="B449" s="1032" t="s">
        <v>5698</v>
      </c>
      <c r="C449" s="955" t="s">
        <v>6167</v>
      </c>
      <c r="D449" s="977" t="s">
        <v>5700</v>
      </c>
      <c r="E449" s="972"/>
      <c r="F449" s="970"/>
      <c r="G449" s="967"/>
      <c r="H449" s="970"/>
      <c r="I449" s="967"/>
      <c r="J449" s="970"/>
      <c r="K449" s="967"/>
      <c r="L449" s="970"/>
      <c r="M449" s="967"/>
      <c r="N449" s="970"/>
      <c r="O449" s="967"/>
      <c r="P449" s="970"/>
      <c r="Q449" s="967"/>
      <c r="R449" s="970"/>
      <c r="S449" s="967"/>
      <c r="T449" s="970"/>
      <c r="U449" s="967"/>
      <c r="V449" s="970"/>
    </row>
    <row r="450" spans="1:22" ht="12.6" hidden="1" customHeight="1" outlineLevel="2">
      <c r="A450" s="1146">
        <v>44231</v>
      </c>
      <c r="B450" s="1032" t="s">
        <v>5698</v>
      </c>
      <c r="C450" s="955" t="s">
        <v>6168</v>
      </c>
      <c r="D450" s="968"/>
      <c r="E450" s="969" t="s">
        <v>5700</v>
      </c>
      <c r="F450" s="970"/>
      <c r="G450" s="967"/>
      <c r="H450" s="970"/>
      <c r="I450" s="967"/>
      <c r="J450" s="970"/>
      <c r="K450" s="967"/>
      <c r="L450" s="970"/>
      <c r="M450" s="967"/>
      <c r="N450" s="970"/>
      <c r="O450" s="967"/>
      <c r="P450" s="970"/>
      <c r="Q450" s="967"/>
      <c r="R450" s="970"/>
      <c r="S450" s="967"/>
      <c r="T450" s="970"/>
      <c r="U450" s="967"/>
      <c r="V450" s="970"/>
    </row>
    <row r="451" spans="1:22" ht="12.6" hidden="1" customHeight="1" outlineLevel="2">
      <c r="A451" s="1146">
        <v>44231</v>
      </c>
      <c r="B451" s="1032" t="s">
        <v>5698</v>
      </c>
      <c r="C451" s="955" t="s">
        <v>6169</v>
      </c>
      <c r="D451" s="977" t="s">
        <v>5700</v>
      </c>
      <c r="E451" s="972"/>
      <c r="F451" s="970"/>
      <c r="G451" s="967"/>
      <c r="H451" s="970"/>
      <c r="I451" s="967"/>
      <c r="J451" s="970"/>
      <c r="K451" s="967"/>
      <c r="L451" s="970"/>
      <c r="M451" s="967"/>
      <c r="N451" s="970"/>
      <c r="O451" s="967"/>
      <c r="P451" s="970"/>
      <c r="Q451" s="967"/>
      <c r="R451" s="970"/>
      <c r="S451" s="967"/>
      <c r="T451" s="970"/>
      <c r="U451" s="967"/>
      <c r="V451" s="970"/>
    </row>
    <row r="452" spans="1:22" ht="25.2" hidden="1" customHeight="1" outlineLevel="2">
      <c r="A452" s="1146">
        <v>44231</v>
      </c>
      <c r="B452" s="1032" t="s">
        <v>5698</v>
      </c>
      <c r="C452" s="955" t="s">
        <v>6170</v>
      </c>
      <c r="D452" s="968"/>
      <c r="E452" s="969" t="s">
        <v>5700</v>
      </c>
      <c r="F452" s="970"/>
      <c r="G452" s="967"/>
      <c r="H452" s="970"/>
      <c r="I452" s="967"/>
      <c r="J452" s="970"/>
      <c r="K452" s="967"/>
      <c r="L452" s="970"/>
      <c r="M452" s="967"/>
      <c r="N452" s="970"/>
      <c r="O452" s="967"/>
      <c r="P452" s="970"/>
      <c r="Q452" s="967"/>
      <c r="R452" s="970"/>
      <c r="S452" s="967"/>
      <c r="T452" s="970"/>
      <c r="U452" s="967"/>
      <c r="V452" s="970"/>
    </row>
    <row r="453" spans="1:22" ht="12.6" hidden="1" customHeight="1" outlineLevel="2">
      <c r="A453" s="1146">
        <v>44231</v>
      </c>
      <c r="B453" s="1032" t="s">
        <v>5698</v>
      </c>
      <c r="C453" s="955" t="s">
        <v>6171</v>
      </c>
      <c r="D453" s="977" t="s">
        <v>5700</v>
      </c>
      <c r="E453" s="972"/>
      <c r="F453" s="970"/>
      <c r="G453" s="967"/>
      <c r="H453" s="970"/>
      <c r="I453" s="967"/>
      <c r="J453" s="970"/>
      <c r="K453" s="967"/>
      <c r="L453" s="970"/>
      <c r="M453" s="967"/>
      <c r="N453" s="970"/>
      <c r="O453" s="967"/>
      <c r="P453" s="970"/>
      <c r="Q453" s="967"/>
      <c r="R453" s="970"/>
      <c r="S453" s="967"/>
      <c r="T453" s="970"/>
      <c r="U453" s="967"/>
      <c r="V453" s="970"/>
    </row>
    <row r="454" spans="1:22" ht="25.2" hidden="1" customHeight="1" outlineLevel="2">
      <c r="A454" s="1146">
        <v>44231</v>
      </c>
      <c r="B454" s="1032" t="s">
        <v>5698</v>
      </c>
      <c r="C454" s="955" t="s">
        <v>6172</v>
      </c>
      <c r="D454" s="977" t="s">
        <v>5700</v>
      </c>
      <c r="E454" s="972"/>
      <c r="F454" s="970"/>
      <c r="G454" s="967"/>
      <c r="H454" s="970"/>
      <c r="I454" s="967"/>
      <c r="J454" s="970"/>
      <c r="K454" s="967"/>
      <c r="L454" s="970"/>
      <c r="M454" s="967"/>
      <c r="N454" s="970"/>
      <c r="O454" s="967"/>
      <c r="P454" s="970"/>
      <c r="Q454" s="967"/>
      <c r="R454" s="970"/>
      <c r="S454" s="967"/>
      <c r="T454" s="970"/>
      <c r="U454" s="967"/>
      <c r="V454" s="970"/>
    </row>
    <row r="455" spans="1:22" ht="12.6" hidden="1" customHeight="1" outlineLevel="2">
      <c r="A455" s="1146">
        <v>44231</v>
      </c>
      <c r="B455" s="1032" t="s">
        <v>5706</v>
      </c>
      <c r="C455" s="955" t="s">
        <v>6173</v>
      </c>
      <c r="D455" s="968"/>
      <c r="E455" s="972"/>
      <c r="F455" s="970"/>
      <c r="G455" s="967"/>
      <c r="H455" s="970"/>
      <c r="I455" s="967"/>
      <c r="J455" s="970"/>
      <c r="K455" s="967"/>
      <c r="L455" s="970"/>
      <c r="M455" s="967"/>
      <c r="N455" s="973" t="s">
        <v>5700</v>
      </c>
      <c r="O455" s="967"/>
      <c r="P455" s="970"/>
      <c r="Q455" s="967"/>
      <c r="R455" s="970"/>
      <c r="S455" s="967"/>
      <c r="T455" s="970"/>
      <c r="U455" s="967"/>
      <c r="V455" s="970"/>
    </row>
    <row r="456" spans="1:22" ht="25.2" hidden="1" customHeight="1" outlineLevel="2">
      <c r="A456" s="1146">
        <v>44231</v>
      </c>
      <c r="B456" s="1032" t="s">
        <v>5698</v>
      </c>
      <c r="C456" s="955" t="s">
        <v>6174</v>
      </c>
      <c r="D456" s="968"/>
      <c r="E456" s="972"/>
      <c r="F456" s="970"/>
      <c r="G456" s="967"/>
      <c r="H456" s="970"/>
      <c r="I456" s="967"/>
      <c r="J456" s="970"/>
      <c r="K456" s="967"/>
      <c r="L456" s="970"/>
      <c r="M456" s="974" t="s">
        <v>5700</v>
      </c>
      <c r="N456" s="973" t="s">
        <v>5700</v>
      </c>
      <c r="O456" s="967"/>
      <c r="P456" s="970"/>
      <c r="Q456" s="967"/>
      <c r="R456" s="970"/>
      <c r="S456" s="967"/>
      <c r="T456" s="970"/>
      <c r="U456" s="967"/>
      <c r="V456" s="970"/>
    </row>
    <row r="457" spans="1:22" ht="12.6" hidden="1" customHeight="1" outlineLevel="2">
      <c r="A457" s="1146">
        <v>44231</v>
      </c>
      <c r="B457" s="1032" t="s">
        <v>5698</v>
      </c>
      <c r="C457" s="955" t="s">
        <v>6175</v>
      </c>
      <c r="D457" s="968"/>
      <c r="E457" s="972"/>
      <c r="F457" s="970"/>
      <c r="G457" s="967"/>
      <c r="H457" s="970"/>
      <c r="I457" s="967"/>
      <c r="J457" s="970"/>
      <c r="K457" s="967"/>
      <c r="L457" s="970"/>
      <c r="M457" s="967"/>
      <c r="N457" s="970"/>
      <c r="O457" s="967"/>
      <c r="P457" s="970"/>
      <c r="Q457" s="974" t="s">
        <v>5700</v>
      </c>
      <c r="R457" s="970"/>
      <c r="S457" s="967"/>
      <c r="T457" s="970"/>
      <c r="U457" s="967"/>
      <c r="V457" s="970"/>
    </row>
    <row r="458" spans="1:22" ht="12.6" hidden="1" customHeight="1" outlineLevel="2">
      <c r="A458" s="1146">
        <v>44231</v>
      </c>
      <c r="B458" s="1032" t="s">
        <v>5706</v>
      </c>
      <c r="C458" s="955" t="s">
        <v>6176</v>
      </c>
      <c r="D458" s="968"/>
      <c r="E458" s="972"/>
      <c r="F458" s="970"/>
      <c r="G458" s="967"/>
      <c r="H458" s="970"/>
      <c r="I458" s="967"/>
      <c r="J458" s="970"/>
      <c r="K458" s="967"/>
      <c r="L458" s="970"/>
      <c r="M458" s="967"/>
      <c r="N458" s="970"/>
      <c r="O458" s="974" t="s">
        <v>5700</v>
      </c>
      <c r="P458" s="970"/>
      <c r="Q458" s="967"/>
      <c r="R458" s="970"/>
      <c r="S458" s="967"/>
      <c r="T458" s="970"/>
      <c r="U458" s="967"/>
      <c r="V458" s="970"/>
    </row>
    <row r="459" spans="1:22" ht="12.6" hidden="1" customHeight="1" outlineLevel="2">
      <c r="A459" s="1146">
        <v>44231</v>
      </c>
      <c r="B459" s="1032" t="s">
        <v>5698</v>
      </c>
      <c r="C459" s="955" t="s">
        <v>6177</v>
      </c>
      <c r="D459" s="968"/>
      <c r="E459" s="969" t="s">
        <v>5700</v>
      </c>
      <c r="F459" s="970"/>
      <c r="G459" s="967"/>
      <c r="H459" s="970"/>
      <c r="I459" s="967"/>
      <c r="J459" s="970"/>
      <c r="K459" s="967"/>
      <c r="L459" s="970"/>
      <c r="M459" s="967"/>
      <c r="N459" s="970"/>
      <c r="O459" s="967"/>
      <c r="P459" s="970"/>
      <c r="Q459" s="967"/>
      <c r="R459" s="970"/>
      <c r="S459" s="967"/>
      <c r="T459" s="970"/>
      <c r="U459" s="967"/>
      <c r="V459" s="970"/>
    </row>
    <row r="460" spans="1:22" ht="12.6" hidden="1" customHeight="1" outlineLevel="2">
      <c r="A460" s="1146">
        <v>44231</v>
      </c>
      <c r="B460" s="1032" t="s">
        <v>5698</v>
      </c>
      <c r="C460" s="955" t="s">
        <v>6178</v>
      </c>
      <c r="D460" s="968"/>
      <c r="E460" s="972"/>
      <c r="F460" s="970"/>
      <c r="G460" s="967"/>
      <c r="H460" s="970"/>
      <c r="I460" s="967"/>
      <c r="J460" s="970"/>
      <c r="K460" s="967"/>
      <c r="L460" s="970"/>
      <c r="M460" s="967"/>
      <c r="N460" s="970"/>
      <c r="O460" s="967"/>
      <c r="P460" s="970"/>
      <c r="Q460" s="967"/>
      <c r="R460" s="970"/>
      <c r="S460" s="974" t="s">
        <v>5700</v>
      </c>
      <c r="T460" s="970"/>
      <c r="U460" s="967"/>
      <c r="V460" s="970"/>
    </row>
    <row r="461" spans="1:22" ht="25.2" hidden="1" customHeight="1" outlineLevel="2">
      <c r="A461" s="1146">
        <v>44231</v>
      </c>
      <c r="B461" s="1032" t="s">
        <v>5698</v>
      </c>
      <c r="C461" s="955" t="s">
        <v>6179</v>
      </c>
      <c r="D461" s="977" t="s">
        <v>5700</v>
      </c>
      <c r="E461" s="972"/>
      <c r="F461" s="970"/>
      <c r="G461" s="967"/>
      <c r="H461" s="970"/>
      <c r="I461" s="967"/>
      <c r="J461" s="970"/>
      <c r="K461" s="967"/>
      <c r="L461" s="970"/>
      <c r="M461" s="967"/>
      <c r="N461" s="970"/>
      <c r="O461" s="967"/>
      <c r="P461" s="970"/>
      <c r="Q461" s="967"/>
      <c r="R461" s="970"/>
      <c r="S461" s="967"/>
      <c r="T461" s="970"/>
      <c r="U461" s="967"/>
      <c r="V461" s="970"/>
    </row>
    <row r="462" spans="1:22" ht="12.6" hidden="1" customHeight="1" outlineLevel="1" collapsed="1">
      <c r="A462" s="1147">
        <v>44291</v>
      </c>
      <c r="B462" s="1032" t="s">
        <v>5698</v>
      </c>
      <c r="C462" s="955" t="s">
        <v>6180</v>
      </c>
      <c r="D462" s="968"/>
      <c r="E462" s="972"/>
      <c r="F462" s="970"/>
      <c r="G462" s="974" t="s">
        <v>5700</v>
      </c>
      <c r="H462" s="970"/>
      <c r="I462" s="967"/>
      <c r="J462" s="970"/>
      <c r="K462" s="967"/>
      <c r="L462" s="970"/>
      <c r="M462" s="967"/>
      <c r="N462" s="970"/>
      <c r="O462" s="967"/>
      <c r="P462" s="970"/>
      <c r="Q462" s="967"/>
      <c r="R462" s="970"/>
      <c r="S462" s="967"/>
      <c r="T462" s="970"/>
      <c r="U462" s="967"/>
      <c r="V462" s="970"/>
    </row>
    <row r="463" spans="1:22" ht="12.6" hidden="1" customHeight="1" outlineLevel="2">
      <c r="A463" s="1147">
        <v>44291</v>
      </c>
      <c r="B463" s="1032" t="s">
        <v>5698</v>
      </c>
      <c r="C463" s="955" t="s">
        <v>6181</v>
      </c>
      <c r="D463" s="968"/>
      <c r="E463" s="972"/>
      <c r="F463" s="970"/>
      <c r="G463" s="967"/>
      <c r="H463" s="970"/>
      <c r="I463" s="967"/>
      <c r="J463" s="970"/>
      <c r="K463" s="967"/>
      <c r="L463" s="970"/>
      <c r="M463" s="967"/>
      <c r="N463" s="970"/>
      <c r="O463" s="967"/>
      <c r="P463" s="973" t="s">
        <v>5700</v>
      </c>
      <c r="Q463" s="967"/>
      <c r="R463" s="970"/>
      <c r="S463" s="967"/>
      <c r="T463" s="970"/>
      <c r="U463" s="967"/>
      <c r="V463" s="970"/>
    </row>
    <row r="464" spans="1:22" ht="12.6" hidden="1" customHeight="1" outlineLevel="2">
      <c r="A464" s="1147">
        <v>44291</v>
      </c>
      <c r="B464" s="1032" t="s">
        <v>5745</v>
      </c>
      <c r="C464" s="955" t="s">
        <v>6182</v>
      </c>
      <c r="D464" s="968"/>
      <c r="E464" s="972"/>
      <c r="F464" s="970"/>
      <c r="G464" s="967"/>
      <c r="H464" s="970"/>
      <c r="I464" s="967"/>
      <c r="J464" s="970"/>
      <c r="K464" s="967"/>
      <c r="L464" s="970"/>
      <c r="M464" s="967"/>
      <c r="N464" s="970"/>
      <c r="O464" s="967"/>
      <c r="P464" s="973"/>
      <c r="Q464" s="967"/>
      <c r="R464" s="970"/>
      <c r="S464" s="967"/>
      <c r="T464" s="970"/>
      <c r="U464" s="967"/>
      <c r="V464" s="970"/>
    </row>
    <row r="465" spans="1:22" ht="12.6" hidden="1" customHeight="1" outlineLevel="2">
      <c r="A465" s="1147">
        <v>44291</v>
      </c>
      <c r="B465" s="1032" t="s">
        <v>5706</v>
      </c>
      <c r="C465" s="955" t="s">
        <v>6183</v>
      </c>
      <c r="D465" s="968"/>
      <c r="E465" s="972"/>
      <c r="F465" s="970"/>
      <c r="G465" s="967"/>
      <c r="H465" s="970"/>
      <c r="I465" s="967"/>
      <c r="J465" s="973" t="s">
        <v>5700</v>
      </c>
      <c r="K465" s="974"/>
      <c r="L465" s="970"/>
      <c r="M465" s="967"/>
      <c r="N465" s="970"/>
      <c r="O465" s="974" t="s">
        <v>5700</v>
      </c>
      <c r="P465" s="970"/>
      <c r="Q465" s="967"/>
      <c r="R465" s="970"/>
      <c r="S465" s="967"/>
      <c r="T465" s="970"/>
      <c r="U465" s="967"/>
      <c r="V465" s="970"/>
    </row>
    <row r="466" spans="1:22" ht="12.6" hidden="1" customHeight="1" outlineLevel="2">
      <c r="A466" s="1147">
        <v>44291</v>
      </c>
      <c r="B466" s="1032" t="s">
        <v>5745</v>
      </c>
      <c r="C466" s="955" t="s">
        <v>6184</v>
      </c>
      <c r="D466" s="968"/>
      <c r="E466" s="972"/>
      <c r="F466" s="970"/>
      <c r="G466" s="967"/>
      <c r="H466" s="970"/>
      <c r="I466" s="967"/>
      <c r="J466" s="970"/>
      <c r="K466" s="967"/>
      <c r="L466" s="970"/>
      <c r="M466" s="967"/>
      <c r="N466" s="970"/>
      <c r="O466" s="967"/>
      <c r="P466" s="970"/>
      <c r="Q466" s="967"/>
      <c r="R466" s="970"/>
      <c r="S466" s="967"/>
      <c r="T466" s="970"/>
      <c r="U466" s="967"/>
      <c r="V466" s="970"/>
    </row>
    <row r="467" spans="1:22" ht="12.6" hidden="1" customHeight="1" outlineLevel="2">
      <c r="A467" s="1147">
        <v>44291</v>
      </c>
      <c r="B467" s="1032" t="s">
        <v>5745</v>
      </c>
      <c r="C467" s="955" t="s">
        <v>6185</v>
      </c>
      <c r="D467" s="968"/>
      <c r="E467" s="972"/>
      <c r="F467" s="970"/>
      <c r="G467" s="967"/>
      <c r="H467" s="970"/>
      <c r="I467" s="967"/>
      <c r="J467" s="970"/>
      <c r="K467" s="967"/>
      <c r="L467" s="970"/>
      <c r="M467" s="967"/>
      <c r="N467" s="970"/>
      <c r="O467" s="967"/>
      <c r="P467" s="970"/>
      <c r="Q467" s="967"/>
      <c r="R467" s="970"/>
      <c r="S467" s="967"/>
      <c r="T467" s="970"/>
      <c r="U467" s="967"/>
      <c r="V467" s="970"/>
    </row>
    <row r="468" spans="1:22" ht="12.6" hidden="1" customHeight="1" outlineLevel="2">
      <c r="A468" s="1147">
        <v>44291</v>
      </c>
      <c r="B468" s="1032" t="s">
        <v>5698</v>
      </c>
      <c r="C468" s="955" t="s">
        <v>6186</v>
      </c>
      <c r="D468" s="968"/>
      <c r="E468" s="972"/>
      <c r="F468" s="970"/>
      <c r="G468" s="967"/>
      <c r="H468" s="970"/>
      <c r="I468" s="967"/>
      <c r="J468" s="970"/>
      <c r="K468" s="967"/>
      <c r="L468" s="970"/>
      <c r="M468" s="967"/>
      <c r="N468" s="970"/>
      <c r="O468" s="967"/>
      <c r="P468" s="970"/>
      <c r="Q468" s="967"/>
      <c r="R468" s="970"/>
      <c r="S468" s="967"/>
      <c r="T468" s="970"/>
      <c r="U468" s="967"/>
      <c r="V468" s="970"/>
    </row>
    <row r="469" spans="1:22" ht="12.6" hidden="1" customHeight="1" outlineLevel="2">
      <c r="A469" s="1147">
        <v>44291</v>
      </c>
      <c r="B469" s="1032" t="s">
        <v>5745</v>
      </c>
      <c r="C469" s="955" t="s">
        <v>6187</v>
      </c>
      <c r="D469" s="968"/>
      <c r="E469" s="972"/>
      <c r="F469" s="970"/>
      <c r="G469" s="967"/>
      <c r="H469" s="970"/>
      <c r="I469" s="967"/>
      <c r="J469" s="970"/>
      <c r="K469" s="967"/>
      <c r="L469" s="970"/>
      <c r="M469" s="967"/>
      <c r="N469" s="970"/>
      <c r="O469" s="967"/>
      <c r="P469" s="970"/>
      <c r="Q469" s="967"/>
      <c r="R469" s="970"/>
      <c r="S469" s="967"/>
      <c r="T469" s="970"/>
      <c r="U469" s="967"/>
      <c r="V469" s="970"/>
    </row>
    <row r="470" spans="1:22" ht="25.2" hidden="1" customHeight="1" outlineLevel="2">
      <c r="A470" s="1147">
        <v>44291</v>
      </c>
      <c r="B470" s="1032" t="s">
        <v>5698</v>
      </c>
      <c r="C470" s="955" t="s">
        <v>6188</v>
      </c>
      <c r="D470" s="968"/>
      <c r="E470" s="969" t="s">
        <v>5700</v>
      </c>
      <c r="F470" s="970"/>
      <c r="G470" s="967"/>
      <c r="H470" s="970"/>
      <c r="I470" s="967"/>
      <c r="J470" s="970"/>
      <c r="K470" s="967"/>
      <c r="L470" s="970"/>
      <c r="M470" s="967"/>
      <c r="N470" s="970"/>
      <c r="O470" s="967"/>
      <c r="P470" s="970"/>
      <c r="Q470" s="967"/>
      <c r="R470" s="970"/>
      <c r="S470" s="967"/>
      <c r="T470" s="970"/>
      <c r="U470" s="967"/>
      <c r="V470" s="970"/>
    </row>
    <row r="471" spans="1:22" ht="12.6" hidden="1" customHeight="1" outlineLevel="2">
      <c r="A471" s="1147">
        <v>44291</v>
      </c>
      <c r="B471" s="1032" t="s">
        <v>5698</v>
      </c>
      <c r="C471" s="955" t="s">
        <v>6189</v>
      </c>
      <c r="D471" s="977" t="s">
        <v>5700</v>
      </c>
      <c r="E471" s="972"/>
      <c r="F471" s="970"/>
      <c r="G471" s="967"/>
      <c r="H471" s="970"/>
      <c r="I471" s="967"/>
      <c r="J471" s="970"/>
      <c r="K471" s="967"/>
      <c r="L471" s="970"/>
      <c r="M471" s="967"/>
      <c r="N471" s="970"/>
      <c r="O471" s="967"/>
      <c r="P471" s="970"/>
      <c r="Q471" s="967"/>
      <c r="R471" s="970"/>
      <c r="S471" s="967"/>
      <c r="T471" s="970"/>
      <c r="U471" s="967"/>
      <c r="V471" s="970"/>
    </row>
    <row r="472" spans="1:22" ht="12.6" hidden="1" customHeight="1" outlineLevel="2">
      <c r="A472" s="1147">
        <v>44291</v>
      </c>
      <c r="B472" s="1032" t="s">
        <v>5698</v>
      </c>
      <c r="C472" s="955" t="s">
        <v>6190</v>
      </c>
      <c r="D472" s="968"/>
      <c r="E472" s="969" t="s">
        <v>5700</v>
      </c>
      <c r="F472" s="970"/>
      <c r="G472" s="967"/>
      <c r="H472" s="970"/>
      <c r="I472" s="967"/>
      <c r="J472" s="970"/>
      <c r="K472" s="967"/>
      <c r="L472" s="970"/>
      <c r="M472" s="967"/>
      <c r="N472" s="970"/>
      <c r="O472" s="967"/>
      <c r="P472" s="970"/>
      <c r="Q472" s="967"/>
      <c r="R472" s="970"/>
      <c r="S472" s="967"/>
      <c r="T472" s="970"/>
      <c r="U472" s="967"/>
      <c r="V472" s="970"/>
    </row>
    <row r="473" spans="1:22" ht="12.6" hidden="1" customHeight="1" outlineLevel="2">
      <c r="A473" s="1147">
        <v>44291</v>
      </c>
      <c r="B473" s="1032" t="s">
        <v>5698</v>
      </c>
      <c r="C473" s="955" t="s">
        <v>6191</v>
      </c>
      <c r="D473" s="968"/>
      <c r="E473" s="972"/>
      <c r="F473" s="970"/>
      <c r="G473" s="967"/>
      <c r="H473" s="970"/>
      <c r="I473" s="967"/>
      <c r="J473" s="970"/>
      <c r="K473" s="967"/>
      <c r="L473" s="970"/>
      <c r="M473" s="974" t="s">
        <v>5700</v>
      </c>
      <c r="N473" s="970"/>
      <c r="O473" s="967"/>
      <c r="P473" s="970"/>
      <c r="Q473" s="967"/>
      <c r="R473" s="970"/>
      <c r="S473" s="967"/>
      <c r="T473" s="970"/>
      <c r="U473" s="967"/>
      <c r="V473" s="970"/>
    </row>
    <row r="474" spans="1:22" ht="13.5" hidden="1" customHeight="1" outlineLevel="2">
      <c r="A474" s="1147">
        <v>44291</v>
      </c>
      <c r="B474" s="1032" t="s">
        <v>5698</v>
      </c>
      <c r="C474" s="955" t="s">
        <v>6192</v>
      </c>
      <c r="D474" s="968"/>
      <c r="E474" s="969" t="s">
        <v>5700</v>
      </c>
      <c r="F474" s="970"/>
      <c r="G474" s="967"/>
      <c r="H474" s="970"/>
      <c r="I474" s="967"/>
      <c r="J474" s="970"/>
      <c r="K474" s="967"/>
      <c r="L474" s="970"/>
      <c r="M474" s="967"/>
      <c r="N474" s="970"/>
      <c r="O474" s="967"/>
      <c r="P474" s="970"/>
      <c r="Q474" s="967"/>
      <c r="R474" s="970"/>
      <c r="S474" s="967"/>
      <c r="T474" s="970"/>
      <c r="U474" s="967"/>
      <c r="V474" s="970"/>
    </row>
    <row r="475" spans="1:22" ht="12.6" hidden="1" customHeight="1" outlineLevel="2">
      <c r="A475" s="1147">
        <v>44291</v>
      </c>
      <c r="B475" s="1032" t="s">
        <v>5698</v>
      </c>
      <c r="C475" s="955" t="s">
        <v>6193</v>
      </c>
      <c r="D475" s="968"/>
      <c r="E475" s="969" t="s">
        <v>5700</v>
      </c>
      <c r="F475" s="970"/>
      <c r="G475" s="967"/>
      <c r="H475" s="970"/>
      <c r="I475" s="967"/>
      <c r="J475" s="970"/>
      <c r="K475" s="967"/>
      <c r="L475" s="970"/>
      <c r="M475" s="967"/>
      <c r="N475" s="970"/>
      <c r="O475" s="967"/>
      <c r="P475" s="970"/>
      <c r="Q475" s="967"/>
      <c r="R475" s="970"/>
      <c r="S475" s="967"/>
      <c r="T475" s="970"/>
      <c r="U475" s="967"/>
      <c r="V475" s="970"/>
    </row>
    <row r="476" spans="1:22" ht="12.6" hidden="1" customHeight="1" outlineLevel="2">
      <c r="A476" s="1147">
        <v>44291</v>
      </c>
      <c r="B476" s="1032" t="s">
        <v>5706</v>
      </c>
      <c r="C476" s="955" t="s">
        <v>6194</v>
      </c>
      <c r="D476" s="968"/>
      <c r="E476" s="972"/>
      <c r="F476" s="970"/>
      <c r="G476" s="967"/>
      <c r="H476" s="970"/>
      <c r="I476" s="967"/>
      <c r="J476" s="970"/>
      <c r="K476" s="967"/>
      <c r="L476" s="970"/>
      <c r="M476" s="967"/>
      <c r="N476" s="970"/>
      <c r="O476" s="974" t="s">
        <v>5700</v>
      </c>
      <c r="P476" s="970"/>
      <c r="Q476" s="967"/>
      <c r="R476" s="970"/>
      <c r="S476" s="967"/>
      <c r="T476" s="970"/>
      <c r="U476" s="967"/>
      <c r="V476" s="970"/>
    </row>
    <row r="477" spans="1:22" ht="12.6" hidden="1" customHeight="1" outlineLevel="2">
      <c r="A477" s="1147">
        <v>44291</v>
      </c>
      <c r="B477" s="1032" t="s">
        <v>5706</v>
      </c>
      <c r="C477" s="955" t="s">
        <v>6195</v>
      </c>
      <c r="D477" s="968"/>
      <c r="E477" s="972"/>
      <c r="F477" s="970"/>
      <c r="G477" s="967"/>
      <c r="H477" s="970"/>
      <c r="I477" s="967"/>
      <c r="J477" s="970"/>
      <c r="K477" s="967"/>
      <c r="L477" s="970"/>
      <c r="M477" s="967"/>
      <c r="N477" s="970"/>
      <c r="O477" s="974" t="s">
        <v>5700</v>
      </c>
      <c r="P477" s="970"/>
      <c r="Q477" s="967"/>
      <c r="R477" s="970"/>
      <c r="S477" s="967"/>
      <c r="T477" s="970"/>
      <c r="U477" s="967"/>
      <c r="V477" s="970"/>
    </row>
    <row r="478" spans="1:22" ht="12.6" hidden="1" customHeight="1" outlineLevel="1" collapsed="1">
      <c r="A478" s="1142">
        <v>44235</v>
      </c>
      <c r="B478" s="1032" t="s">
        <v>5698</v>
      </c>
      <c r="C478" s="955" t="s">
        <v>6196</v>
      </c>
      <c r="D478" s="968"/>
      <c r="E478" s="969" t="s">
        <v>5700</v>
      </c>
      <c r="F478" s="970"/>
      <c r="G478" s="967"/>
      <c r="H478" s="970"/>
      <c r="I478" s="967"/>
      <c r="J478" s="970"/>
      <c r="K478" s="967"/>
      <c r="L478" s="970"/>
      <c r="M478" s="967"/>
      <c r="N478" s="970"/>
      <c r="O478" s="967"/>
      <c r="P478" s="970"/>
      <c r="Q478" s="967"/>
      <c r="R478" s="970"/>
      <c r="S478" s="974" t="s">
        <v>5700</v>
      </c>
      <c r="T478" s="970"/>
      <c r="U478" s="967"/>
      <c r="V478" s="970"/>
    </row>
    <row r="479" spans="1:22" ht="12.6" hidden="1" customHeight="1" outlineLevel="2">
      <c r="A479" s="1142">
        <v>44235</v>
      </c>
      <c r="B479" s="1032" t="s">
        <v>5698</v>
      </c>
      <c r="C479" s="955" t="s">
        <v>6197</v>
      </c>
      <c r="D479" s="977" t="s">
        <v>5700</v>
      </c>
      <c r="E479" s="972"/>
      <c r="F479" s="970"/>
      <c r="G479" s="967"/>
      <c r="H479" s="970"/>
      <c r="I479" s="967"/>
      <c r="J479" s="970"/>
      <c r="K479" s="967"/>
      <c r="L479" s="970"/>
      <c r="M479" s="967"/>
      <c r="N479" s="970"/>
      <c r="O479" s="967"/>
      <c r="P479" s="970"/>
      <c r="Q479" s="967"/>
      <c r="R479" s="970"/>
      <c r="S479" s="967"/>
      <c r="T479" s="970"/>
      <c r="U479" s="967"/>
      <c r="V479" s="970"/>
    </row>
    <row r="480" spans="1:22" ht="12.6" hidden="1" customHeight="1" outlineLevel="2">
      <c r="A480" s="1142">
        <v>44235</v>
      </c>
      <c r="B480" s="1032" t="s">
        <v>5698</v>
      </c>
      <c r="C480" s="955" t="s">
        <v>6198</v>
      </c>
      <c r="D480" s="968"/>
      <c r="E480" s="969" t="s">
        <v>5700</v>
      </c>
      <c r="F480" s="970"/>
      <c r="G480" s="967"/>
      <c r="H480" s="970"/>
      <c r="I480" s="967"/>
      <c r="J480" s="970"/>
      <c r="K480" s="967"/>
      <c r="L480" s="970"/>
      <c r="M480" s="967"/>
      <c r="N480" s="970"/>
      <c r="O480" s="967"/>
      <c r="P480" s="970"/>
      <c r="Q480" s="967"/>
      <c r="R480" s="970"/>
      <c r="S480" s="967"/>
      <c r="T480" s="970"/>
      <c r="U480" s="967"/>
      <c r="V480" s="970"/>
    </row>
    <row r="481" spans="1:22" ht="12.6" hidden="1" customHeight="1" outlineLevel="2">
      <c r="A481" s="1142">
        <v>44235</v>
      </c>
      <c r="B481" s="1032" t="s">
        <v>5698</v>
      </c>
      <c r="C481" s="955" t="s">
        <v>6199</v>
      </c>
      <c r="D481" s="977" t="s">
        <v>5700</v>
      </c>
      <c r="E481" s="972"/>
      <c r="F481" s="970"/>
      <c r="G481" s="967"/>
      <c r="H481" s="970"/>
      <c r="I481" s="967"/>
      <c r="J481" s="970"/>
      <c r="K481" s="967"/>
      <c r="L481" s="970"/>
      <c r="M481" s="967"/>
      <c r="N481" s="970"/>
      <c r="O481" s="967"/>
      <c r="P481" s="970"/>
      <c r="Q481" s="967"/>
      <c r="R481" s="970"/>
      <c r="S481" s="967"/>
      <c r="T481" s="970"/>
      <c r="U481" s="967"/>
      <c r="V481" s="970"/>
    </row>
    <row r="482" spans="1:22" ht="25.2" hidden="1" customHeight="1" outlineLevel="2">
      <c r="A482" s="1142">
        <v>44235</v>
      </c>
      <c r="B482" s="1032" t="s">
        <v>5698</v>
      </c>
      <c r="C482" s="955" t="s">
        <v>6200</v>
      </c>
      <c r="D482" s="968"/>
      <c r="E482" s="969" t="s">
        <v>5700</v>
      </c>
      <c r="F482" s="973" t="s">
        <v>5700</v>
      </c>
      <c r="G482" s="967"/>
      <c r="H482" s="970"/>
      <c r="I482" s="967"/>
      <c r="J482" s="970"/>
      <c r="K482" s="967"/>
      <c r="L482" s="970"/>
      <c r="M482" s="967"/>
      <c r="N482" s="970"/>
      <c r="O482" s="967"/>
      <c r="P482" s="970"/>
      <c r="Q482" s="967"/>
      <c r="R482" s="970"/>
      <c r="S482" s="967"/>
      <c r="T482" s="970"/>
      <c r="U482" s="967"/>
      <c r="V482" s="970"/>
    </row>
    <row r="483" spans="1:22" ht="12.6" hidden="1" customHeight="1" outlineLevel="2">
      <c r="A483" s="1142">
        <v>44235</v>
      </c>
      <c r="B483" s="1032" t="s">
        <v>6201</v>
      </c>
      <c r="C483" s="955" t="s">
        <v>6202</v>
      </c>
      <c r="D483" s="968"/>
      <c r="E483" s="972"/>
      <c r="F483" s="970"/>
      <c r="G483" s="967"/>
      <c r="H483" s="970"/>
      <c r="I483" s="967"/>
      <c r="J483" s="970"/>
      <c r="K483" s="967"/>
      <c r="L483" s="970"/>
      <c r="M483" s="967"/>
      <c r="N483" s="970"/>
      <c r="O483" s="967"/>
      <c r="P483" s="970"/>
      <c r="Q483" s="967"/>
      <c r="R483" s="970"/>
      <c r="S483" s="974" t="s">
        <v>5700</v>
      </c>
      <c r="T483" s="970"/>
      <c r="U483" s="967"/>
      <c r="V483" s="970"/>
    </row>
    <row r="484" spans="1:22" ht="25.2" hidden="1" customHeight="1" outlineLevel="2">
      <c r="A484" s="1142">
        <v>44235</v>
      </c>
      <c r="B484" s="1032" t="s">
        <v>5698</v>
      </c>
      <c r="C484" s="955" t="s">
        <v>6203</v>
      </c>
      <c r="D484" s="968"/>
      <c r="E484" s="969" t="s">
        <v>5700</v>
      </c>
      <c r="F484" s="970"/>
      <c r="G484" s="967"/>
      <c r="H484" s="970"/>
      <c r="I484" s="967"/>
      <c r="J484" s="970"/>
      <c r="K484" s="967"/>
      <c r="L484" s="973" t="s">
        <v>5700</v>
      </c>
      <c r="M484" s="967"/>
      <c r="N484" s="970"/>
      <c r="O484" s="967"/>
      <c r="P484" s="970"/>
      <c r="Q484" s="967"/>
      <c r="R484" s="970"/>
      <c r="S484" s="967"/>
      <c r="T484" s="970"/>
      <c r="U484" s="967"/>
      <c r="V484" s="970"/>
    </row>
    <row r="485" spans="1:22" ht="12.6" hidden="1" customHeight="1" outlineLevel="2">
      <c r="A485" s="1142">
        <v>44235</v>
      </c>
      <c r="B485" s="1032" t="s">
        <v>5698</v>
      </c>
      <c r="C485" s="955" t="s">
        <v>6204</v>
      </c>
      <c r="D485" s="968"/>
      <c r="E485" s="969" t="s">
        <v>5700</v>
      </c>
      <c r="F485" s="970"/>
      <c r="G485" s="967"/>
      <c r="H485" s="970"/>
      <c r="I485" s="974" t="s">
        <v>5700</v>
      </c>
      <c r="J485" s="970"/>
      <c r="K485" s="967"/>
      <c r="L485" s="970"/>
      <c r="M485" s="967"/>
      <c r="N485" s="970"/>
      <c r="O485" s="967"/>
      <c r="P485" s="970"/>
      <c r="Q485" s="967"/>
      <c r="R485" s="970"/>
      <c r="S485" s="967"/>
      <c r="T485" s="970"/>
      <c r="U485" s="967"/>
      <c r="V485" s="970"/>
    </row>
    <row r="486" spans="1:22" ht="12.6" hidden="1" customHeight="1" outlineLevel="2">
      <c r="A486" s="1142">
        <v>44235</v>
      </c>
      <c r="B486" s="1032" t="s">
        <v>5698</v>
      </c>
      <c r="C486" s="955" t="s">
        <v>6205</v>
      </c>
      <c r="D486" s="977" t="s">
        <v>5700</v>
      </c>
      <c r="E486" s="972"/>
      <c r="F486" s="970"/>
      <c r="G486" s="967"/>
      <c r="H486" s="970"/>
      <c r="I486" s="974" t="s">
        <v>5700</v>
      </c>
      <c r="J486" s="970"/>
      <c r="K486" s="967"/>
      <c r="L486" s="970"/>
      <c r="M486" s="967"/>
      <c r="N486" s="970"/>
      <c r="O486" s="967"/>
      <c r="P486" s="970"/>
      <c r="Q486" s="967"/>
      <c r="R486" s="970"/>
      <c r="S486" s="967"/>
      <c r="T486" s="970"/>
      <c r="U486" s="967"/>
      <c r="V486" s="970"/>
    </row>
    <row r="487" spans="1:22" ht="25.2" hidden="1" customHeight="1" outlineLevel="2">
      <c r="A487" s="1142">
        <v>44235</v>
      </c>
      <c r="B487" s="1032" t="s">
        <v>5698</v>
      </c>
      <c r="C487" s="955" t="s">
        <v>6206</v>
      </c>
      <c r="D487" s="968"/>
      <c r="E487" s="969" t="s">
        <v>5700</v>
      </c>
      <c r="F487" s="970"/>
      <c r="G487" s="967"/>
      <c r="H487" s="970"/>
      <c r="I487" s="967"/>
      <c r="J487" s="970"/>
      <c r="K487" s="967"/>
      <c r="L487" s="970"/>
      <c r="M487" s="967"/>
      <c r="N487" s="970"/>
      <c r="O487" s="967"/>
      <c r="P487" s="970"/>
      <c r="Q487" s="967"/>
      <c r="R487" s="970"/>
      <c r="S487" s="967"/>
      <c r="T487" s="970"/>
      <c r="U487" s="967"/>
      <c r="V487" s="970"/>
    </row>
    <row r="488" spans="1:22" ht="12.6" hidden="1" customHeight="1" outlineLevel="2">
      <c r="A488" s="1142">
        <v>44235</v>
      </c>
      <c r="B488" s="1032" t="s">
        <v>5698</v>
      </c>
      <c r="C488" s="955" t="s">
        <v>6207</v>
      </c>
      <c r="D488" s="977" t="s">
        <v>5700</v>
      </c>
      <c r="E488" s="972"/>
      <c r="F488" s="970"/>
      <c r="G488" s="967"/>
      <c r="H488" s="970"/>
      <c r="I488" s="967"/>
      <c r="J488" s="970"/>
      <c r="K488" s="967"/>
      <c r="L488" s="970"/>
      <c r="M488" s="967"/>
      <c r="N488" s="970"/>
      <c r="O488" s="967"/>
      <c r="P488" s="970"/>
      <c r="Q488" s="967"/>
      <c r="R488" s="970"/>
      <c r="S488" s="967"/>
      <c r="T488" s="970"/>
      <c r="U488" s="967"/>
      <c r="V488" s="970"/>
    </row>
    <row r="489" spans="1:22" ht="12.6" hidden="1" customHeight="1" outlineLevel="2">
      <c r="A489" s="1142">
        <v>44235</v>
      </c>
      <c r="B489" s="1032" t="s">
        <v>3470</v>
      </c>
      <c r="C489" s="955" t="s">
        <v>6208</v>
      </c>
      <c r="D489" s="968"/>
      <c r="E489" s="972"/>
      <c r="F489" s="970"/>
      <c r="G489" s="967"/>
      <c r="H489" s="970"/>
      <c r="I489" s="967"/>
      <c r="J489" s="970"/>
      <c r="K489" s="967"/>
      <c r="L489" s="970"/>
      <c r="M489" s="967"/>
      <c r="N489" s="970"/>
      <c r="O489" s="967"/>
      <c r="P489" s="970"/>
      <c r="Q489" s="967"/>
      <c r="R489" s="970"/>
      <c r="S489" s="967"/>
      <c r="T489" s="970"/>
      <c r="U489" s="967"/>
      <c r="V489" s="970"/>
    </row>
    <row r="490" spans="1:22" ht="12.6" hidden="1" customHeight="1" outlineLevel="2">
      <c r="A490" s="1142">
        <v>44235</v>
      </c>
      <c r="B490" s="1032" t="s">
        <v>5698</v>
      </c>
      <c r="C490" s="955" t="s">
        <v>6209</v>
      </c>
      <c r="D490" s="968"/>
      <c r="E490" s="969" t="s">
        <v>5700</v>
      </c>
      <c r="F490" s="970"/>
      <c r="G490" s="967"/>
      <c r="H490" s="970"/>
      <c r="I490" s="967"/>
      <c r="J490" s="970"/>
      <c r="K490" s="967"/>
      <c r="L490" s="970"/>
      <c r="M490" s="967"/>
      <c r="N490" s="970"/>
      <c r="O490" s="967"/>
      <c r="P490" s="970"/>
      <c r="Q490" s="967"/>
      <c r="R490" s="970"/>
      <c r="S490" s="967"/>
      <c r="T490" s="970"/>
      <c r="U490" s="967"/>
      <c r="V490" s="970"/>
    </row>
    <row r="491" spans="1:22" ht="12.6" hidden="1" customHeight="1" outlineLevel="2">
      <c r="A491" s="1142">
        <v>44235</v>
      </c>
      <c r="B491" s="1032" t="s">
        <v>5698</v>
      </c>
      <c r="C491" s="955" t="s">
        <v>6210</v>
      </c>
      <c r="D491" s="977" t="s">
        <v>5700</v>
      </c>
      <c r="E491" s="972"/>
      <c r="F491" s="970"/>
      <c r="G491" s="967"/>
      <c r="H491" s="970"/>
      <c r="I491" s="967"/>
      <c r="J491" s="970"/>
      <c r="K491" s="967"/>
      <c r="L491" s="970"/>
      <c r="M491" s="967"/>
      <c r="N491" s="970"/>
      <c r="O491" s="967"/>
      <c r="P491" s="970"/>
      <c r="Q491" s="967"/>
      <c r="R491" s="970"/>
      <c r="S491" s="967"/>
      <c r="T491" s="970"/>
      <c r="U491" s="967"/>
      <c r="V491" s="970"/>
    </row>
    <row r="492" spans="1:22" ht="12.6" hidden="1" customHeight="1" outlineLevel="2">
      <c r="A492" s="1142">
        <v>44235</v>
      </c>
      <c r="B492" s="1032" t="s">
        <v>5706</v>
      </c>
      <c r="C492" s="955" t="s">
        <v>6211</v>
      </c>
      <c r="D492" s="968"/>
      <c r="E492" s="972"/>
      <c r="F492" s="970"/>
      <c r="G492" s="967"/>
      <c r="H492" s="970"/>
      <c r="I492" s="967"/>
      <c r="J492" s="970"/>
      <c r="K492" s="967"/>
      <c r="L492" s="970"/>
      <c r="M492" s="967"/>
      <c r="N492" s="970"/>
      <c r="O492" s="974" t="s">
        <v>5700</v>
      </c>
      <c r="P492" s="970"/>
      <c r="Q492" s="967"/>
      <c r="R492" s="970"/>
      <c r="S492" s="967"/>
      <c r="T492" s="970"/>
      <c r="U492" s="967"/>
      <c r="V492" s="970"/>
    </row>
    <row r="493" spans="1:22" ht="25.2" hidden="1" customHeight="1" outlineLevel="2">
      <c r="A493" s="1142">
        <v>44235</v>
      </c>
      <c r="B493" s="1032" t="s">
        <v>5698</v>
      </c>
      <c r="C493" s="955" t="s">
        <v>6212</v>
      </c>
      <c r="D493" s="968"/>
      <c r="E493" s="972"/>
      <c r="F493" s="970"/>
      <c r="G493" s="967"/>
      <c r="H493" s="970"/>
      <c r="I493" s="967"/>
      <c r="J493" s="970"/>
      <c r="K493" s="967"/>
      <c r="L493" s="970"/>
      <c r="M493" s="967"/>
      <c r="N493" s="970"/>
      <c r="O493" s="967"/>
      <c r="P493" s="970"/>
      <c r="Q493" s="974" t="s">
        <v>5700</v>
      </c>
      <c r="R493" s="970"/>
      <c r="S493" s="967"/>
      <c r="T493" s="970"/>
      <c r="U493" s="967"/>
      <c r="V493" s="970"/>
    </row>
    <row r="494" spans="1:22" ht="25.2" hidden="1" customHeight="1" outlineLevel="2">
      <c r="A494" s="1142">
        <v>44235</v>
      </c>
      <c r="B494" s="1032" t="s">
        <v>5698</v>
      </c>
      <c r="C494" s="955" t="s">
        <v>6213</v>
      </c>
      <c r="D494" s="968"/>
      <c r="E494" s="969" t="s">
        <v>5700</v>
      </c>
      <c r="F494" s="970"/>
      <c r="G494" s="967"/>
      <c r="H494" s="970"/>
      <c r="I494" s="967"/>
      <c r="J494" s="970"/>
      <c r="K494" s="967"/>
      <c r="L494" s="970"/>
      <c r="M494" s="967"/>
      <c r="N494" s="970"/>
      <c r="O494" s="967"/>
      <c r="P494" s="970"/>
      <c r="Q494" s="967"/>
      <c r="R494" s="970"/>
      <c r="S494" s="967"/>
      <c r="T494" s="970"/>
      <c r="U494" s="967"/>
      <c r="V494" s="970"/>
    </row>
    <row r="495" spans="1:22" ht="25.2" hidden="1" customHeight="1" outlineLevel="2">
      <c r="A495" s="1142">
        <v>44235</v>
      </c>
      <c r="B495" s="1032" t="s">
        <v>5698</v>
      </c>
      <c r="C495" s="955" t="s">
        <v>6214</v>
      </c>
      <c r="D495" s="977" t="s">
        <v>5700</v>
      </c>
      <c r="E495" s="972"/>
      <c r="F495" s="970"/>
      <c r="G495" s="967"/>
      <c r="H495" s="970"/>
      <c r="I495" s="967"/>
      <c r="J495" s="970"/>
      <c r="K495" s="967"/>
      <c r="L495" s="970"/>
      <c r="M495" s="967"/>
      <c r="N495" s="970"/>
      <c r="O495" s="967"/>
      <c r="P495" s="970"/>
      <c r="Q495" s="967"/>
      <c r="R495" s="970"/>
      <c r="S495" s="967"/>
      <c r="T495" s="970"/>
      <c r="U495" s="967"/>
      <c r="V495" s="970"/>
    </row>
    <row r="496" spans="1:22" ht="12.6" hidden="1" customHeight="1" outlineLevel="2">
      <c r="A496" s="1142">
        <v>44235</v>
      </c>
      <c r="B496" s="1032" t="s">
        <v>5698</v>
      </c>
      <c r="C496" s="955" t="s">
        <v>6215</v>
      </c>
      <c r="D496" s="968"/>
      <c r="E496" s="972"/>
      <c r="F496" s="970"/>
      <c r="G496" s="967"/>
      <c r="H496" s="970"/>
      <c r="I496" s="967"/>
      <c r="J496" s="970"/>
      <c r="K496" s="967"/>
      <c r="L496" s="970"/>
      <c r="M496" s="967"/>
      <c r="N496" s="970"/>
      <c r="O496" s="967"/>
      <c r="P496" s="970"/>
      <c r="Q496" s="967"/>
      <c r="R496" s="970"/>
      <c r="S496" s="974" t="s">
        <v>5700</v>
      </c>
      <c r="T496" s="970"/>
      <c r="U496" s="967"/>
      <c r="V496" s="970"/>
    </row>
    <row r="497" spans="1:22" ht="12.6" hidden="1" customHeight="1" outlineLevel="1" collapsed="1">
      <c r="A497" s="1148">
        <v>44236</v>
      </c>
      <c r="B497" s="1032" t="s">
        <v>5698</v>
      </c>
      <c r="C497" s="1149" t="s">
        <v>6216</v>
      </c>
      <c r="D497" s="977" t="s">
        <v>5700</v>
      </c>
      <c r="E497" s="972"/>
      <c r="F497" s="970"/>
      <c r="G497" s="967"/>
      <c r="H497" s="970"/>
      <c r="I497" s="967"/>
      <c r="J497" s="970"/>
      <c r="K497" s="967"/>
      <c r="L497" s="973" t="s">
        <v>5700</v>
      </c>
      <c r="M497" s="967"/>
      <c r="N497" s="970"/>
      <c r="O497" s="967"/>
      <c r="P497" s="970"/>
      <c r="Q497" s="967"/>
      <c r="R497" s="970"/>
      <c r="S497" s="967"/>
      <c r="T497" s="970"/>
      <c r="U497" s="967"/>
      <c r="V497" s="970"/>
    </row>
    <row r="498" spans="1:22" ht="25.2" hidden="1" customHeight="1" outlineLevel="2">
      <c r="A498" s="1148">
        <v>44236</v>
      </c>
      <c r="B498" s="1032" t="s">
        <v>5698</v>
      </c>
      <c r="C498" s="955" t="s">
        <v>6217</v>
      </c>
      <c r="D498" s="968"/>
      <c r="E498" s="972"/>
      <c r="F498" s="970"/>
      <c r="G498" s="967"/>
      <c r="H498" s="970"/>
      <c r="I498" s="967"/>
      <c r="J498" s="970"/>
      <c r="K498" s="967"/>
      <c r="L498" s="970"/>
      <c r="M498" s="967"/>
      <c r="N498" s="973" t="s">
        <v>5700</v>
      </c>
      <c r="O498" s="967"/>
      <c r="P498" s="970"/>
      <c r="Q498" s="967"/>
      <c r="R498" s="970"/>
      <c r="S498" s="967"/>
      <c r="T498" s="970"/>
      <c r="U498" s="967"/>
      <c r="V498" s="970"/>
    </row>
    <row r="499" spans="1:22" ht="12.6" hidden="1" customHeight="1" outlineLevel="2">
      <c r="A499" s="1148">
        <v>44236</v>
      </c>
      <c r="B499" s="1032" t="s">
        <v>5698</v>
      </c>
      <c r="C499" s="955" t="s">
        <v>6218</v>
      </c>
      <c r="D499" s="977" t="s">
        <v>5700</v>
      </c>
      <c r="E499" s="972"/>
      <c r="F499" s="970"/>
      <c r="G499" s="967"/>
      <c r="H499" s="973" t="s">
        <v>5700</v>
      </c>
      <c r="I499" s="967"/>
      <c r="J499" s="970"/>
      <c r="K499" s="967"/>
      <c r="L499" s="970"/>
      <c r="M499" s="967"/>
      <c r="N499" s="970"/>
      <c r="O499" s="967"/>
      <c r="P499" s="970"/>
      <c r="Q499" s="967"/>
      <c r="R499" s="970"/>
      <c r="S499" s="967"/>
      <c r="T499" s="970"/>
      <c r="U499" s="967"/>
      <c r="V499" s="970"/>
    </row>
    <row r="500" spans="1:22" ht="12.6" hidden="1" customHeight="1" outlineLevel="2">
      <c r="A500" s="1148">
        <v>44236</v>
      </c>
      <c r="B500" s="1032" t="s">
        <v>5698</v>
      </c>
      <c r="C500" s="955" t="s">
        <v>6219</v>
      </c>
      <c r="D500" s="968"/>
      <c r="E500" s="972"/>
      <c r="F500" s="970"/>
      <c r="G500" s="967"/>
      <c r="H500" s="970"/>
      <c r="I500" s="967"/>
      <c r="J500" s="970"/>
      <c r="K500" s="967"/>
      <c r="L500" s="970"/>
      <c r="M500" s="967"/>
      <c r="N500" s="973" t="s">
        <v>5700</v>
      </c>
      <c r="O500" s="974"/>
      <c r="P500" s="970"/>
      <c r="Q500" s="967"/>
      <c r="R500" s="970"/>
      <c r="S500" s="967"/>
      <c r="T500" s="970"/>
      <c r="U500" s="967"/>
      <c r="V500" s="970"/>
    </row>
    <row r="501" spans="1:22" ht="12.6" hidden="1" customHeight="1" outlineLevel="2">
      <c r="A501" s="1148">
        <v>44236</v>
      </c>
      <c r="B501" s="1032" t="s">
        <v>5698</v>
      </c>
      <c r="C501" s="955" t="s">
        <v>6220</v>
      </c>
      <c r="D501" s="977" t="s">
        <v>5700</v>
      </c>
      <c r="E501" s="972"/>
      <c r="F501" s="970"/>
      <c r="G501" s="967"/>
      <c r="H501" s="970"/>
      <c r="I501" s="967"/>
      <c r="J501" s="970"/>
      <c r="K501" s="967"/>
      <c r="L501" s="970"/>
      <c r="M501" s="967"/>
      <c r="N501" s="970"/>
      <c r="O501" s="967"/>
      <c r="P501" s="970"/>
      <c r="Q501" s="967"/>
      <c r="R501" s="970"/>
      <c r="S501" s="967"/>
      <c r="T501" s="970"/>
      <c r="U501" s="967"/>
      <c r="V501" s="970"/>
    </row>
    <row r="502" spans="1:22" ht="25.2" hidden="1" customHeight="1" outlineLevel="2">
      <c r="A502" s="1148">
        <v>44236</v>
      </c>
      <c r="B502" s="1032" t="s">
        <v>5698</v>
      </c>
      <c r="C502" s="955" t="s">
        <v>6221</v>
      </c>
      <c r="D502" s="968"/>
      <c r="E502" s="972"/>
      <c r="F502" s="970"/>
      <c r="G502" s="967"/>
      <c r="H502" s="970"/>
      <c r="I502" s="967"/>
      <c r="J502" s="970"/>
      <c r="K502" s="967"/>
      <c r="L502" s="970"/>
      <c r="M502" s="967"/>
      <c r="N502" s="973" t="s">
        <v>5700</v>
      </c>
      <c r="O502" s="967"/>
      <c r="P502" s="970"/>
      <c r="Q502" s="967"/>
      <c r="R502" s="970"/>
      <c r="S502" s="967"/>
      <c r="T502" s="970"/>
      <c r="U502" s="967"/>
      <c r="V502" s="970"/>
    </row>
    <row r="503" spans="1:22" ht="25.2" hidden="1" customHeight="1" outlineLevel="2">
      <c r="A503" s="1148">
        <v>44236</v>
      </c>
      <c r="B503" s="1032" t="s">
        <v>5698</v>
      </c>
      <c r="C503" s="955" t="s">
        <v>6222</v>
      </c>
      <c r="D503" s="968"/>
      <c r="E503" s="969" t="s">
        <v>5700</v>
      </c>
      <c r="F503" s="970"/>
      <c r="G503" s="967"/>
      <c r="H503" s="970"/>
      <c r="I503" s="967"/>
      <c r="J503" s="970"/>
      <c r="K503" s="967"/>
      <c r="L503" s="970"/>
      <c r="M503" s="967"/>
      <c r="N503" s="970"/>
      <c r="O503" s="967"/>
      <c r="P503" s="970"/>
      <c r="Q503" s="967"/>
      <c r="R503" s="970"/>
      <c r="S503" s="967"/>
      <c r="T503" s="970"/>
      <c r="U503" s="967"/>
      <c r="V503" s="970"/>
    </row>
    <row r="504" spans="1:22" ht="12.6" hidden="1" customHeight="1" outlineLevel="2">
      <c r="A504" s="1148">
        <v>44236</v>
      </c>
      <c r="B504" s="1032" t="s">
        <v>5698</v>
      </c>
      <c r="C504" s="955" t="s">
        <v>6223</v>
      </c>
      <c r="D504" s="968"/>
      <c r="E504" s="972"/>
      <c r="F504" s="970"/>
      <c r="G504" s="967"/>
      <c r="H504" s="970"/>
      <c r="I504" s="967"/>
      <c r="J504" s="970"/>
      <c r="K504" s="967"/>
      <c r="L504" s="970"/>
      <c r="M504" s="967"/>
      <c r="N504" s="970"/>
      <c r="O504" s="967"/>
      <c r="P504" s="970"/>
      <c r="Q504" s="974" t="s">
        <v>5700</v>
      </c>
      <c r="R504" s="970"/>
      <c r="S504" s="967"/>
      <c r="T504" s="970"/>
      <c r="U504" s="967"/>
      <c r="V504" s="970"/>
    </row>
    <row r="505" spans="1:22" ht="12.6" hidden="1" customHeight="1" outlineLevel="2">
      <c r="A505" s="1148">
        <v>44236</v>
      </c>
      <c r="B505" s="1032" t="s">
        <v>5698</v>
      </c>
      <c r="C505" s="955" t="s">
        <v>6224</v>
      </c>
      <c r="D505" s="968"/>
      <c r="E505" s="972"/>
      <c r="F505" s="970"/>
      <c r="G505" s="967"/>
      <c r="H505" s="970"/>
      <c r="I505" s="967"/>
      <c r="J505" s="970"/>
      <c r="K505" s="967"/>
      <c r="L505" s="970"/>
      <c r="M505" s="967"/>
      <c r="N505" s="973" t="s">
        <v>5700</v>
      </c>
      <c r="O505" s="967"/>
      <c r="P505" s="970"/>
      <c r="Q505" s="967"/>
      <c r="R505" s="970"/>
      <c r="S505" s="967"/>
      <c r="T505" s="970"/>
      <c r="U505" s="967"/>
      <c r="V505" s="970"/>
    </row>
    <row r="506" spans="1:22" ht="12.6" hidden="1" customHeight="1" outlineLevel="2">
      <c r="A506" s="1148">
        <v>44236</v>
      </c>
      <c r="B506" s="1032" t="s">
        <v>5698</v>
      </c>
      <c r="C506" s="955" t="s">
        <v>6225</v>
      </c>
      <c r="D506" s="968"/>
      <c r="E506" s="969" t="s">
        <v>5700</v>
      </c>
      <c r="F506" s="970"/>
      <c r="G506" s="967"/>
      <c r="H506" s="970"/>
      <c r="I506" s="967"/>
      <c r="J506" s="970"/>
      <c r="K506" s="967"/>
      <c r="L506" s="973" t="s">
        <v>5700</v>
      </c>
      <c r="M506" s="967"/>
      <c r="N506" s="970"/>
      <c r="O506" s="967"/>
      <c r="P506" s="970"/>
      <c r="Q506" s="967"/>
      <c r="R506" s="970"/>
      <c r="S506" s="967"/>
      <c r="T506" s="970"/>
      <c r="U506" s="967"/>
      <c r="V506" s="970"/>
    </row>
    <row r="507" spans="1:22" ht="12.6" hidden="1" customHeight="1" outlineLevel="2">
      <c r="A507" s="1148">
        <v>44236</v>
      </c>
      <c r="B507" s="1032" t="s">
        <v>5698</v>
      </c>
      <c r="C507" s="955" t="s">
        <v>6226</v>
      </c>
      <c r="D507" s="968"/>
      <c r="E507" s="972"/>
      <c r="F507" s="970"/>
      <c r="G507" s="967"/>
      <c r="H507" s="970"/>
      <c r="I507" s="967"/>
      <c r="J507" s="973" t="s">
        <v>5700</v>
      </c>
      <c r="K507" s="967"/>
      <c r="L507" s="970"/>
      <c r="M507" s="967"/>
      <c r="N507" s="970"/>
      <c r="O507" s="967"/>
      <c r="P507" s="970"/>
      <c r="Q507" s="967"/>
      <c r="R507" s="970"/>
      <c r="S507" s="967"/>
      <c r="T507" s="970"/>
      <c r="U507" s="967"/>
      <c r="V507" s="970"/>
    </row>
    <row r="508" spans="1:22" ht="12.6" hidden="1" customHeight="1" outlineLevel="2">
      <c r="A508" s="1148">
        <v>44236</v>
      </c>
      <c r="B508" s="1032" t="s">
        <v>5698</v>
      </c>
      <c r="C508" s="955" t="s">
        <v>6227</v>
      </c>
      <c r="D508" s="968"/>
      <c r="E508" s="972"/>
      <c r="F508" s="973" t="s">
        <v>5700</v>
      </c>
      <c r="G508" s="967"/>
      <c r="H508" s="970"/>
      <c r="I508" s="967"/>
      <c r="J508" s="970"/>
      <c r="K508" s="967"/>
      <c r="L508" s="970"/>
      <c r="M508" s="967"/>
      <c r="N508" s="970"/>
      <c r="O508" s="967"/>
      <c r="P508" s="970"/>
      <c r="Q508" s="967"/>
      <c r="R508" s="970"/>
      <c r="S508" s="967"/>
      <c r="T508" s="970"/>
      <c r="U508" s="967"/>
      <c r="V508" s="970"/>
    </row>
    <row r="509" spans="1:22" ht="12.6" hidden="1" customHeight="1" outlineLevel="2">
      <c r="A509" s="1148">
        <v>44236</v>
      </c>
      <c r="B509" s="1032" t="s">
        <v>5698</v>
      </c>
      <c r="C509" s="955" t="s">
        <v>6228</v>
      </c>
      <c r="D509" s="968"/>
      <c r="E509" s="972"/>
      <c r="F509" s="970"/>
      <c r="G509" s="967"/>
      <c r="H509" s="970"/>
      <c r="I509" s="967"/>
      <c r="J509" s="970"/>
      <c r="K509" s="967"/>
      <c r="L509" s="970"/>
      <c r="M509" s="967"/>
      <c r="N509" s="970"/>
      <c r="O509" s="967"/>
      <c r="P509" s="970"/>
      <c r="Q509" s="967"/>
      <c r="R509" s="970"/>
      <c r="S509" s="974" t="s">
        <v>5700</v>
      </c>
      <c r="T509" s="970"/>
      <c r="U509" s="967"/>
      <c r="V509" s="970"/>
    </row>
    <row r="510" spans="1:22" ht="12.6" hidden="1" customHeight="1" outlineLevel="2">
      <c r="A510" s="1148">
        <v>44236</v>
      </c>
      <c r="B510" s="1032" t="s">
        <v>5706</v>
      </c>
      <c r="C510" s="955" t="s">
        <v>6229</v>
      </c>
      <c r="D510" s="968"/>
      <c r="E510" s="972"/>
      <c r="F510" s="970"/>
      <c r="G510" s="967"/>
      <c r="H510" s="970"/>
      <c r="I510" s="967"/>
      <c r="J510" s="970"/>
      <c r="K510" s="967"/>
      <c r="L510" s="970"/>
      <c r="M510" s="967"/>
      <c r="N510" s="970"/>
      <c r="O510" s="967"/>
      <c r="P510" s="970"/>
      <c r="Q510" s="967"/>
      <c r="R510" s="970"/>
      <c r="S510" s="974" t="s">
        <v>5700</v>
      </c>
      <c r="T510" s="970"/>
      <c r="U510" s="967"/>
      <c r="V510" s="970"/>
    </row>
    <row r="511" spans="1:22" ht="12.6" hidden="1" customHeight="1" outlineLevel="2">
      <c r="A511" s="1148">
        <v>44236</v>
      </c>
      <c r="B511" s="1032" t="s">
        <v>5698</v>
      </c>
      <c r="C511" s="955" t="s">
        <v>6230</v>
      </c>
      <c r="D511" s="968"/>
      <c r="E511" s="972"/>
      <c r="F511" s="970"/>
      <c r="G511" s="967"/>
      <c r="H511" s="970"/>
      <c r="I511" s="967"/>
      <c r="J511" s="970"/>
      <c r="K511" s="967"/>
      <c r="L511" s="970"/>
      <c r="M511" s="967"/>
      <c r="N511" s="970"/>
      <c r="O511" s="967"/>
      <c r="P511" s="970"/>
      <c r="Q511" s="974" t="s">
        <v>5700</v>
      </c>
      <c r="R511" s="970"/>
      <c r="S511" s="967"/>
      <c r="T511" s="970"/>
      <c r="U511" s="967"/>
      <c r="V511" s="970"/>
    </row>
    <row r="512" spans="1:22" ht="12.6" hidden="1" customHeight="1" outlineLevel="2">
      <c r="A512" s="1148">
        <v>44236</v>
      </c>
      <c r="B512" s="1032" t="s">
        <v>5698</v>
      </c>
      <c r="C512" s="955" t="s">
        <v>6231</v>
      </c>
      <c r="D512" s="968"/>
      <c r="E512" s="972"/>
      <c r="F512" s="970"/>
      <c r="G512" s="974" t="s">
        <v>5700</v>
      </c>
      <c r="H512" s="970"/>
      <c r="I512" s="967"/>
      <c r="J512" s="970"/>
      <c r="K512" s="967"/>
      <c r="L512" s="970"/>
      <c r="M512" s="967"/>
      <c r="N512" s="970"/>
      <c r="O512" s="967"/>
      <c r="P512" s="970"/>
      <c r="Q512" s="967"/>
      <c r="R512" s="970"/>
      <c r="S512" s="967"/>
      <c r="T512" s="970"/>
      <c r="U512" s="967"/>
      <c r="V512" s="970"/>
    </row>
    <row r="513" spans="1:22" ht="12.6" hidden="1" customHeight="1" outlineLevel="1" collapsed="1">
      <c r="A513" s="1005">
        <v>44237</v>
      </c>
      <c r="B513" s="1032" t="s">
        <v>5698</v>
      </c>
      <c r="C513" s="955" t="s">
        <v>6232</v>
      </c>
      <c r="D513" s="968"/>
      <c r="E513" s="969"/>
      <c r="F513" s="970"/>
      <c r="G513" s="967"/>
      <c r="H513" s="970"/>
      <c r="I513" s="967"/>
      <c r="J513" s="970"/>
      <c r="K513" s="967"/>
      <c r="L513" s="970"/>
      <c r="M513" s="967"/>
      <c r="N513" s="970"/>
      <c r="O513" s="967"/>
      <c r="P513" s="970"/>
      <c r="Q513" s="974" t="s">
        <v>5700</v>
      </c>
      <c r="R513" s="970"/>
      <c r="S513" s="967"/>
      <c r="T513" s="970"/>
      <c r="U513" s="967"/>
      <c r="V513" s="970"/>
    </row>
    <row r="514" spans="1:22" ht="12.6" hidden="1" customHeight="1" outlineLevel="2">
      <c r="A514" s="1005">
        <v>44237</v>
      </c>
      <c r="B514" s="1032" t="s">
        <v>5698</v>
      </c>
      <c r="C514" s="955" t="s">
        <v>6233</v>
      </c>
      <c r="D514" s="977" t="s">
        <v>5700</v>
      </c>
      <c r="E514" s="972"/>
      <c r="F514" s="970"/>
      <c r="G514" s="967"/>
      <c r="H514" s="970"/>
      <c r="I514" s="967"/>
      <c r="J514" s="970"/>
      <c r="K514" s="967"/>
      <c r="L514" s="970"/>
      <c r="M514" s="967"/>
      <c r="N514" s="970"/>
      <c r="O514" s="967"/>
      <c r="P514" s="970"/>
      <c r="Q514" s="967"/>
      <c r="R514" s="970"/>
      <c r="S514" s="967"/>
      <c r="T514" s="970"/>
      <c r="U514" s="967"/>
      <c r="V514" s="970"/>
    </row>
    <row r="515" spans="1:22" ht="12.6" hidden="1" customHeight="1" outlineLevel="2">
      <c r="A515" s="1005">
        <v>44237</v>
      </c>
      <c r="B515" s="1032" t="s">
        <v>5698</v>
      </c>
      <c r="C515" s="955" t="s">
        <v>6234</v>
      </c>
      <c r="D515" s="968"/>
      <c r="E515" s="972"/>
      <c r="F515" s="970"/>
      <c r="G515" s="967"/>
      <c r="H515" s="970"/>
      <c r="I515" s="967"/>
      <c r="J515" s="970"/>
      <c r="K515" s="967"/>
      <c r="L515" s="970"/>
      <c r="M515" s="967"/>
      <c r="N515" s="970"/>
      <c r="O515" s="967"/>
      <c r="P515" s="970"/>
      <c r="Q515" s="967"/>
      <c r="R515" s="970"/>
      <c r="S515" s="974" t="s">
        <v>5700</v>
      </c>
      <c r="T515" s="970"/>
      <c r="U515" s="967"/>
      <c r="V515" s="970"/>
    </row>
    <row r="516" spans="1:22" ht="12.6" hidden="1" customHeight="1" outlineLevel="2">
      <c r="A516" s="1005">
        <v>44237</v>
      </c>
      <c r="B516" s="1032" t="s">
        <v>5698</v>
      </c>
      <c r="C516" s="955" t="s">
        <v>6235</v>
      </c>
      <c r="D516" s="977"/>
      <c r="E516" s="972"/>
      <c r="F516" s="970"/>
      <c r="G516" s="967"/>
      <c r="H516" s="970"/>
      <c r="I516" s="967"/>
      <c r="J516" s="970"/>
      <c r="K516" s="967"/>
      <c r="L516" s="970"/>
      <c r="M516" s="967"/>
      <c r="N516" s="970"/>
      <c r="O516" s="967"/>
      <c r="P516" s="970"/>
      <c r="Q516" s="967"/>
      <c r="R516" s="970"/>
      <c r="S516" s="974" t="s">
        <v>5700</v>
      </c>
      <c r="T516" s="970"/>
      <c r="U516" s="967"/>
      <c r="V516" s="970"/>
    </row>
    <row r="517" spans="1:22" ht="12.6" hidden="1" customHeight="1" outlineLevel="2">
      <c r="A517" s="1005">
        <v>44237</v>
      </c>
      <c r="B517" s="1032" t="s">
        <v>5698</v>
      </c>
      <c r="C517" s="955" t="s">
        <v>6236</v>
      </c>
      <c r="D517" s="977" t="s">
        <v>5700</v>
      </c>
      <c r="E517" s="969"/>
      <c r="F517" s="973"/>
      <c r="G517" s="967"/>
      <c r="H517" s="970"/>
      <c r="I517" s="967"/>
      <c r="J517" s="970"/>
      <c r="K517" s="967"/>
      <c r="L517" s="970"/>
      <c r="M517" s="967"/>
      <c r="N517" s="970"/>
      <c r="O517" s="967"/>
      <c r="P517" s="970"/>
      <c r="Q517" s="967"/>
      <c r="R517" s="970"/>
      <c r="S517" s="967"/>
      <c r="T517" s="970"/>
      <c r="U517" s="967"/>
      <c r="V517" s="970"/>
    </row>
    <row r="518" spans="1:22" ht="12.6" hidden="1" customHeight="1" outlineLevel="2">
      <c r="A518" s="1005">
        <v>44237</v>
      </c>
      <c r="B518" s="1032" t="s">
        <v>5698</v>
      </c>
      <c r="C518" s="955" t="s">
        <v>6237</v>
      </c>
      <c r="D518" s="968"/>
      <c r="E518" s="972"/>
      <c r="F518" s="973" t="s">
        <v>5700</v>
      </c>
      <c r="G518" s="967"/>
      <c r="H518" s="970"/>
      <c r="I518" s="967"/>
      <c r="J518" s="970"/>
      <c r="K518" s="967"/>
      <c r="L518" s="970"/>
      <c r="M518" s="967"/>
      <c r="N518" s="970"/>
      <c r="O518" s="967"/>
      <c r="P518" s="970"/>
      <c r="Q518" s="967"/>
      <c r="R518" s="970"/>
      <c r="S518" s="967"/>
      <c r="T518" s="970"/>
      <c r="U518" s="967"/>
      <c r="V518" s="970"/>
    </row>
    <row r="519" spans="1:22" ht="12.6" hidden="1" customHeight="1" outlineLevel="2">
      <c r="A519" s="1005">
        <v>44237</v>
      </c>
      <c r="B519" s="1032" t="s">
        <v>5698</v>
      </c>
      <c r="C519" s="955" t="s">
        <v>6238</v>
      </c>
      <c r="D519" s="968"/>
      <c r="E519" s="969" t="s">
        <v>5700</v>
      </c>
      <c r="F519" s="970"/>
      <c r="G519" s="967"/>
      <c r="H519" s="970"/>
      <c r="I519" s="967"/>
      <c r="J519" s="970"/>
      <c r="K519" s="967"/>
      <c r="L519" s="970"/>
      <c r="M519" s="967"/>
      <c r="N519" s="970"/>
      <c r="O519" s="967"/>
      <c r="P519" s="970"/>
      <c r="Q519" s="967"/>
      <c r="R519" s="970"/>
      <c r="S519" s="967"/>
      <c r="T519" s="970"/>
      <c r="U519" s="967"/>
      <c r="V519" s="970"/>
    </row>
    <row r="520" spans="1:22" ht="12.6" hidden="1" customHeight="1" outlineLevel="2">
      <c r="A520" s="1005">
        <v>44237</v>
      </c>
      <c r="B520" s="1032" t="s">
        <v>5745</v>
      </c>
      <c r="C520" s="955" t="s">
        <v>6239</v>
      </c>
      <c r="D520" s="968"/>
      <c r="E520" s="972"/>
      <c r="F520" s="970"/>
      <c r="G520" s="967"/>
      <c r="H520" s="970"/>
      <c r="I520" s="967"/>
      <c r="J520" s="970"/>
      <c r="K520" s="967"/>
      <c r="L520" s="970"/>
      <c r="M520" s="967"/>
      <c r="N520" s="970"/>
      <c r="O520" s="967"/>
      <c r="P520" s="970"/>
      <c r="Q520" s="967"/>
      <c r="R520" s="970"/>
      <c r="S520" s="974" t="s">
        <v>5700</v>
      </c>
      <c r="T520" s="970"/>
      <c r="U520" s="967"/>
      <c r="V520" s="970"/>
    </row>
    <row r="521" spans="1:22" ht="12.6" hidden="1" customHeight="1" outlineLevel="2">
      <c r="A521" s="1005">
        <v>44237</v>
      </c>
      <c r="B521" s="1032" t="s">
        <v>5698</v>
      </c>
      <c r="C521" s="955" t="s">
        <v>6240</v>
      </c>
      <c r="D521" s="968"/>
      <c r="E521" s="972"/>
      <c r="F521" s="970"/>
      <c r="G521" s="967"/>
      <c r="H521" s="970"/>
      <c r="I521" s="967"/>
      <c r="J521" s="970"/>
      <c r="K521" s="967"/>
      <c r="L521" s="970"/>
      <c r="M521" s="967"/>
      <c r="N521" s="970"/>
      <c r="O521" s="967"/>
      <c r="P521" s="970"/>
      <c r="Q521" s="967"/>
      <c r="R521" s="970"/>
      <c r="S521" s="974" t="s">
        <v>5700</v>
      </c>
      <c r="T521" s="970"/>
      <c r="U521" s="967"/>
      <c r="V521" s="970"/>
    </row>
    <row r="522" spans="1:22" ht="25.2" hidden="1" customHeight="1" outlineLevel="2">
      <c r="A522" s="1005">
        <v>44237</v>
      </c>
      <c r="B522" s="1032" t="s">
        <v>5698</v>
      </c>
      <c r="C522" s="955" t="s">
        <v>6241</v>
      </c>
      <c r="D522" s="968"/>
      <c r="E522" s="969" t="s">
        <v>5700</v>
      </c>
      <c r="F522" s="970"/>
      <c r="G522" s="967"/>
      <c r="H522" s="970"/>
      <c r="I522" s="967"/>
      <c r="J522" s="970"/>
      <c r="K522" s="967"/>
      <c r="L522" s="970"/>
      <c r="M522" s="967"/>
      <c r="N522" s="970"/>
      <c r="O522" s="967"/>
      <c r="P522" s="970"/>
      <c r="Q522" s="967"/>
      <c r="R522" s="970"/>
      <c r="S522" s="967"/>
      <c r="T522" s="970"/>
      <c r="U522" s="967"/>
      <c r="V522" s="970"/>
    </row>
    <row r="523" spans="1:22" ht="25.2" hidden="1" customHeight="1" outlineLevel="2">
      <c r="A523" s="1005">
        <v>44237</v>
      </c>
      <c r="B523" s="1032" t="s">
        <v>5698</v>
      </c>
      <c r="C523" s="955" t="s">
        <v>6242</v>
      </c>
      <c r="D523" s="977" t="s">
        <v>5700</v>
      </c>
      <c r="E523" s="972"/>
      <c r="F523" s="970"/>
      <c r="G523" s="967"/>
      <c r="H523" s="970"/>
      <c r="I523" s="967"/>
      <c r="J523" s="970"/>
      <c r="K523" s="967"/>
      <c r="L523" s="970"/>
      <c r="M523" s="967"/>
      <c r="N523" s="970"/>
      <c r="O523" s="967"/>
      <c r="P523" s="970"/>
      <c r="Q523" s="967"/>
      <c r="R523" s="970"/>
      <c r="S523" s="967"/>
      <c r="T523" s="970"/>
      <c r="U523" s="967"/>
      <c r="V523" s="970"/>
    </row>
    <row r="524" spans="1:22" ht="12.6" hidden="1" customHeight="1" outlineLevel="2">
      <c r="A524" s="1005">
        <v>44237</v>
      </c>
      <c r="B524" s="1032" t="s">
        <v>5698</v>
      </c>
      <c r="C524" s="955" t="s">
        <v>6243</v>
      </c>
      <c r="D524" s="968"/>
      <c r="E524" s="972"/>
      <c r="F524" s="970"/>
      <c r="G524" s="967"/>
      <c r="H524" s="970"/>
      <c r="I524" s="967"/>
      <c r="J524" s="970"/>
      <c r="K524" s="967"/>
      <c r="L524" s="970"/>
      <c r="M524" s="967"/>
      <c r="N524" s="970"/>
      <c r="O524" s="967"/>
      <c r="P524" s="970"/>
      <c r="Q524" s="967"/>
      <c r="R524" s="970"/>
      <c r="S524" s="974" t="s">
        <v>5700</v>
      </c>
      <c r="T524" s="970"/>
      <c r="U524" s="967"/>
      <c r="V524" s="970"/>
    </row>
    <row r="525" spans="1:22" ht="12.6" hidden="1" customHeight="1" outlineLevel="2">
      <c r="A525" s="1005">
        <v>44237</v>
      </c>
      <c r="B525" s="1032" t="s">
        <v>5698</v>
      </c>
      <c r="C525" s="955" t="s">
        <v>6244</v>
      </c>
      <c r="D525" s="968"/>
      <c r="E525" s="969" t="s">
        <v>5700</v>
      </c>
      <c r="F525" s="970"/>
      <c r="G525" s="967"/>
      <c r="H525" s="970"/>
      <c r="I525" s="967"/>
      <c r="J525" s="970"/>
      <c r="K525" s="967"/>
      <c r="L525" s="970"/>
      <c r="M525" s="967"/>
      <c r="N525" s="970"/>
      <c r="O525" s="967"/>
      <c r="P525" s="970"/>
      <c r="Q525" s="967"/>
      <c r="R525" s="970"/>
      <c r="S525" s="967"/>
      <c r="T525" s="970"/>
      <c r="U525" s="967"/>
      <c r="V525" s="970"/>
    </row>
    <row r="526" spans="1:22" ht="12.6" hidden="1" customHeight="1" outlineLevel="2">
      <c r="A526" s="1005">
        <v>44237</v>
      </c>
      <c r="B526" s="1032" t="s">
        <v>5745</v>
      </c>
      <c r="C526" s="955" t="s">
        <v>6245</v>
      </c>
      <c r="D526" s="968"/>
      <c r="E526" s="972"/>
      <c r="F526" s="970"/>
      <c r="G526" s="967"/>
      <c r="H526" s="970"/>
      <c r="I526" s="967"/>
      <c r="J526" s="970"/>
      <c r="K526" s="967"/>
      <c r="L526" s="970"/>
      <c r="M526" s="967"/>
      <c r="N526" s="970"/>
      <c r="O526" s="967"/>
      <c r="P526" s="970"/>
      <c r="Q526" s="967"/>
      <c r="R526" s="970"/>
      <c r="S526" s="974" t="s">
        <v>5700</v>
      </c>
      <c r="T526" s="970"/>
      <c r="U526" s="967"/>
      <c r="V526" s="970"/>
    </row>
    <row r="527" spans="1:22" ht="25.2" hidden="1" customHeight="1" outlineLevel="2">
      <c r="A527" s="1005">
        <v>44237</v>
      </c>
      <c r="B527" s="1032" t="s">
        <v>5698</v>
      </c>
      <c r="C527" s="955" t="s">
        <v>6246</v>
      </c>
      <c r="D527" s="968"/>
      <c r="E527" s="969" t="s">
        <v>5700</v>
      </c>
      <c r="F527" s="970"/>
      <c r="G527" s="967"/>
      <c r="H527" s="970"/>
      <c r="I527" s="967"/>
      <c r="J527" s="970"/>
      <c r="K527" s="967"/>
      <c r="L527" s="970"/>
      <c r="M527" s="967"/>
      <c r="N527" s="970"/>
      <c r="O527" s="967"/>
      <c r="P527" s="970"/>
      <c r="Q527" s="967"/>
      <c r="R527" s="970"/>
      <c r="S527" s="967"/>
      <c r="T527" s="970"/>
      <c r="U527" s="967"/>
      <c r="V527" s="970"/>
    </row>
    <row r="528" spans="1:22" ht="12.6" hidden="1" customHeight="1" outlineLevel="2">
      <c r="A528" s="1005">
        <v>44237</v>
      </c>
      <c r="B528" s="1032" t="s">
        <v>5698</v>
      </c>
      <c r="C528" s="955" t="s">
        <v>6247</v>
      </c>
      <c r="D528" s="968"/>
      <c r="E528" s="972"/>
      <c r="F528" s="970"/>
      <c r="G528" s="967"/>
      <c r="H528" s="970"/>
      <c r="I528" s="967"/>
      <c r="J528" s="970"/>
      <c r="K528" s="967"/>
      <c r="L528" s="970"/>
      <c r="M528" s="967"/>
      <c r="N528" s="970"/>
      <c r="O528" s="967"/>
      <c r="P528" s="970"/>
      <c r="Q528" s="967"/>
      <c r="R528" s="970"/>
      <c r="S528" s="974" t="s">
        <v>5700</v>
      </c>
      <c r="T528" s="970"/>
      <c r="U528" s="967"/>
      <c r="V528" s="970"/>
    </row>
    <row r="529" spans="1:22" ht="25.2" hidden="1" customHeight="1" outlineLevel="2">
      <c r="A529" s="1005">
        <v>44237</v>
      </c>
      <c r="B529" s="1032" t="s">
        <v>5706</v>
      </c>
      <c r="C529" s="1021" t="s">
        <v>6248</v>
      </c>
      <c r="D529" s="968"/>
      <c r="E529" s="969" t="s">
        <v>5700</v>
      </c>
      <c r="F529" s="970"/>
      <c r="G529" s="967"/>
      <c r="H529" s="970"/>
      <c r="I529" s="967"/>
      <c r="J529" s="970"/>
      <c r="K529" s="967"/>
      <c r="L529" s="970"/>
      <c r="M529" s="967"/>
      <c r="N529" s="970"/>
      <c r="O529" s="967"/>
      <c r="P529" s="970"/>
      <c r="Q529" s="967"/>
      <c r="R529" s="970"/>
      <c r="S529" s="967"/>
      <c r="T529" s="970"/>
      <c r="U529" s="967"/>
      <c r="V529" s="970"/>
    </row>
    <row r="530" spans="1:22" ht="12.6" hidden="1" customHeight="1" outlineLevel="2">
      <c r="A530" s="1005">
        <v>44237</v>
      </c>
      <c r="B530" s="1032" t="s">
        <v>5698</v>
      </c>
      <c r="C530" s="955" t="s">
        <v>6249</v>
      </c>
      <c r="D530" s="968"/>
      <c r="E530" s="969" t="s">
        <v>5700</v>
      </c>
      <c r="F530" s="970"/>
      <c r="G530" s="967"/>
      <c r="H530" s="970"/>
      <c r="I530" s="967"/>
      <c r="J530" s="970"/>
      <c r="K530" s="967"/>
      <c r="L530" s="970"/>
      <c r="M530" s="967"/>
      <c r="N530" s="970"/>
      <c r="O530" s="967"/>
      <c r="P530" s="970"/>
      <c r="Q530" s="967"/>
      <c r="R530" s="970"/>
      <c r="S530" s="967"/>
      <c r="T530" s="970"/>
      <c r="U530" s="967"/>
      <c r="V530" s="970"/>
    </row>
    <row r="531" spans="1:22" ht="12.6" hidden="1" customHeight="1" outlineLevel="2">
      <c r="A531" s="1005">
        <v>44237</v>
      </c>
      <c r="B531" s="1032" t="s">
        <v>5745</v>
      </c>
      <c r="C531" s="955" t="s">
        <v>6250</v>
      </c>
      <c r="D531" s="968"/>
      <c r="E531" s="972"/>
      <c r="F531" s="970"/>
      <c r="G531" s="967"/>
      <c r="H531" s="973"/>
      <c r="I531" s="974" t="s">
        <v>5700</v>
      </c>
      <c r="J531" s="970"/>
      <c r="K531" s="967"/>
      <c r="L531" s="970"/>
      <c r="M531" s="967"/>
      <c r="N531" s="970"/>
      <c r="O531" s="967"/>
      <c r="P531" s="970"/>
      <c r="Q531" s="967"/>
      <c r="R531" s="970"/>
      <c r="S531" s="967"/>
      <c r="T531" s="970"/>
      <c r="U531" s="967"/>
      <c r="V531" s="970"/>
    </row>
    <row r="532" spans="1:22" ht="12.6" hidden="1" customHeight="1" outlineLevel="2">
      <c r="A532" s="1005">
        <v>44237</v>
      </c>
      <c r="B532" s="1032" t="s">
        <v>5698</v>
      </c>
      <c r="C532" s="955" t="s">
        <v>6251</v>
      </c>
      <c r="D532" s="968"/>
      <c r="E532" s="969" t="s">
        <v>5700</v>
      </c>
      <c r="F532" s="970"/>
      <c r="G532" s="967"/>
      <c r="H532" s="970"/>
      <c r="I532" s="967"/>
      <c r="J532" s="970"/>
      <c r="K532" s="967"/>
      <c r="L532" s="970"/>
      <c r="M532" s="967"/>
      <c r="N532" s="970"/>
      <c r="O532" s="967"/>
      <c r="P532" s="970"/>
      <c r="Q532" s="967"/>
      <c r="R532" s="970"/>
      <c r="S532" s="967"/>
      <c r="T532" s="970"/>
      <c r="U532" s="967"/>
      <c r="V532" s="970"/>
    </row>
    <row r="533" spans="1:22" ht="12.6" hidden="1" customHeight="1" outlineLevel="2">
      <c r="A533" s="1005">
        <v>44237</v>
      </c>
      <c r="B533" s="1032" t="s">
        <v>5698</v>
      </c>
      <c r="C533" s="955" t="s">
        <v>6252</v>
      </c>
      <c r="D533" s="968"/>
      <c r="E533" s="972"/>
      <c r="F533" s="970"/>
      <c r="G533" s="967"/>
      <c r="H533" s="970"/>
      <c r="I533" s="974" t="s">
        <v>5700</v>
      </c>
      <c r="J533" s="970"/>
      <c r="K533" s="967"/>
      <c r="L533" s="970"/>
      <c r="M533" s="967"/>
      <c r="N533" s="970"/>
      <c r="O533" s="967"/>
      <c r="P533" s="970"/>
      <c r="Q533" s="967"/>
      <c r="R533" s="970"/>
      <c r="S533" s="967"/>
      <c r="T533" s="970"/>
      <c r="U533" s="967"/>
      <c r="V533" s="970"/>
    </row>
    <row r="534" spans="1:22" ht="12.6" hidden="1" customHeight="1" outlineLevel="2">
      <c r="A534" s="1005">
        <v>44237</v>
      </c>
      <c r="B534" s="1032" t="s">
        <v>5698</v>
      </c>
      <c r="C534" s="955" t="s">
        <v>6253</v>
      </c>
      <c r="D534" s="968"/>
      <c r="E534" s="972"/>
      <c r="F534" s="970"/>
      <c r="G534" s="967"/>
      <c r="H534" s="970"/>
      <c r="I534" s="967"/>
      <c r="J534" s="973" t="s">
        <v>5700</v>
      </c>
      <c r="K534" s="967"/>
      <c r="L534" s="970"/>
      <c r="M534" s="967"/>
      <c r="N534" s="970"/>
      <c r="O534" s="967"/>
      <c r="P534" s="970"/>
      <c r="Q534" s="967"/>
      <c r="R534" s="970"/>
      <c r="S534" s="967"/>
      <c r="T534" s="970"/>
      <c r="U534" s="967"/>
      <c r="V534" s="970"/>
    </row>
    <row r="535" spans="1:22" ht="12.6" hidden="1" customHeight="1" outlineLevel="1" collapsed="1">
      <c r="A535" s="982">
        <v>44238</v>
      </c>
      <c r="B535" s="1032" t="s">
        <v>5698</v>
      </c>
      <c r="C535" s="955" t="s">
        <v>6254</v>
      </c>
      <c r="D535" s="968"/>
      <c r="E535" s="972"/>
      <c r="F535" s="970"/>
      <c r="G535" s="967"/>
      <c r="H535" s="970"/>
      <c r="I535" s="967"/>
      <c r="J535" s="970"/>
      <c r="K535" s="967"/>
      <c r="L535" s="970"/>
      <c r="M535" s="967"/>
      <c r="N535" s="970"/>
      <c r="O535" s="967"/>
      <c r="P535" s="970"/>
      <c r="Q535" s="974" t="s">
        <v>5700</v>
      </c>
      <c r="R535" s="970"/>
      <c r="S535" s="967"/>
      <c r="T535" s="970"/>
      <c r="U535" s="967"/>
      <c r="V535" s="970"/>
    </row>
    <row r="536" spans="1:22" ht="25.2" hidden="1" customHeight="1" outlineLevel="2">
      <c r="A536" s="982">
        <v>44238</v>
      </c>
      <c r="B536" s="1032" t="s">
        <v>5698</v>
      </c>
      <c r="C536" s="955" t="s">
        <v>6255</v>
      </c>
      <c r="D536" s="977" t="s">
        <v>5700</v>
      </c>
      <c r="E536" s="969" t="s">
        <v>5700</v>
      </c>
      <c r="F536" s="970"/>
      <c r="G536" s="967"/>
      <c r="H536" s="970"/>
      <c r="I536" s="967"/>
      <c r="J536" s="973" t="s">
        <v>5700</v>
      </c>
      <c r="K536" s="967"/>
      <c r="L536" s="970"/>
      <c r="M536" s="967"/>
      <c r="N536" s="970"/>
      <c r="O536" s="967"/>
      <c r="P536" s="970"/>
      <c r="Q536" s="967"/>
      <c r="R536" s="970"/>
      <c r="S536" s="967"/>
      <c r="T536" s="970"/>
      <c r="U536" s="967"/>
      <c r="V536" s="970"/>
    </row>
    <row r="537" spans="1:22" ht="37.799999999999997" hidden="1" customHeight="1" outlineLevel="2">
      <c r="A537" s="982">
        <v>44238</v>
      </c>
      <c r="B537" s="955" t="s">
        <v>6256</v>
      </c>
      <c r="C537" s="955" t="s">
        <v>6257</v>
      </c>
      <c r="D537" s="968"/>
      <c r="E537" s="969" t="s">
        <v>5700</v>
      </c>
      <c r="F537" s="970"/>
      <c r="G537" s="967"/>
      <c r="H537" s="970"/>
      <c r="I537" s="967"/>
      <c r="J537" s="970"/>
      <c r="K537" s="967"/>
      <c r="L537" s="970"/>
      <c r="M537" s="967"/>
      <c r="N537" s="973" t="s">
        <v>5700</v>
      </c>
      <c r="O537" s="967"/>
      <c r="P537" s="970"/>
      <c r="Q537" s="967"/>
      <c r="R537" s="970"/>
      <c r="S537" s="967"/>
      <c r="T537" s="970"/>
      <c r="U537" s="967"/>
      <c r="V537" s="970"/>
    </row>
    <row r="538" spans="1:22" ht="12.6" hidden="1" customHeight="1" outlineLevel="2">
      <c r="A538" s="982">
        <v>44238</v>
      </c>
      <c r="B538" s="1032" t="s">
        <v>5698</v>
      </c>
      <c r="C538" s="955" t="s">
        <v>6258</v>
      </c>
      <c r="D538" s="977" t="s">
        <v>5700</v>
      </c>
      <c r="E538" s="972"/>
      <c r="F538" s="970"/>
      <c r="G538" s="967"/>
      <c r="H538" s="970"/>
      <c r="I538" s="967"/>
      <c r="J538" s="970"/>
      <c r="K538" s="967"/>
      <c r="L538" s="970"/>
      <c r="M538" s="967"/>
      <c r="N538" s="970"/>
      <c r="O538" s="967"/>
      <c r="P538" s="970"/>
      <c r="Q538" s="967"/>
      <c r="R538" s="970"/>
      <c r="S538" s="967"/>
      <c r="T538" s="970"/>
      <c r="U538" s="967"/>
      <c r="V538" s="970"/>
    </row>
    <row r="539" spans="1:22" ht="12.6" hidden="1" customHeight="1" outlineLevel="2">
      <c r="A539" s="982">
        <v>44238</v>
      </c>
      <c r="B539" s="1032" t="s">
        <v>5698</v>
      </c>
      <c r="C539" s="955" t="s">
        <v>6259</v>
      </c>
      <c r="D539" s="968"/>
      <c r="E539" s="972"/>
      <c r="F539" s="970"/>
      <c r="G539" s="974" t="s">
        <v>5700</v>
      </c>
      <c r="H539" s="970"/>
      <c r="I539" s="967"/>
      <c r="J539" s="970"/>
      <c r="K539" s="967"/>
      <c r="L539" s="970"/>
      <c r="M539" s="967"/>
      <c r="N539" s="970"/>
      <c r="O539" s="967"/>
      <c r="P539" s="970"/>
      <c r="Q539" s="967"/>
      <c r="R539" s="970"/>
      <c r="S539" s="967"/>
      <c r="T539" s="970"/>
      <c r="U539" s="967"/>
      <c r="V539" s="970"/>
    </row>
    <row r="540" spans="1:22" ht="25.2" hidden="1" customHeight="1" outlineLevel="2">
      <c r="A540" s="982">
        <v>44238</v>
      </c>
      <c r="B540" s="1032" t="s">
        <v>5698</v>
      </c>
      <c r="C540" s="955" t="s">
        <v>6260</v>
      </c>
      <c r="D540" s="968"/>
      <c r="E540" s="969" t="s">
        <v>5700</v>
      </c>
      <c r="F540" s="970"/>
      <c r="G540" s="974"/>
      <c r="H540" s="970"/>
      <c r="I540" s="974" t="s">
        <v>5700</v>
      </c>
      <c r="J540" s="970"/>
      <c r="K540" s="967"/>
      <c r="L540" s="970"/>
      <c r="M540" s="967"/>
      <c r="N540" s="970"/>
      <c r="O540" s="967"/>
      <c r="P540" s="970"/>
      <c r="Q540" s="967"/>
      <c r="R540" s="970"/>
      <c r="S540" s="967"/>
      <c r="T540" s="970"/>
      <c r="U540" s="967"/>
      <c r="V540" s="970"/>
    </row>
    <row r="541" spans="1:22" ht="12.6" hidden="1" customHeight="1" outlineLevel="2">
      <c r="A541" s="982">
        <v>44238</v>
      </c>
      <c r="B541" s="1032" t="s">
        <v>5698</v>
      </c>
      <c r="C541" s="955" t="s">
        <v>6261</v>
      </c>
      <c r="D541" s="968"/>
      <c r="E541" s="969" t="s">
        <v>5700</v>
      </c>
      <c r="F541" s="970"/>
      <c r="G541" s="967"/>
      <c r="H541" s="970"/>
      <c r="I541" s="967"/>
      <c r="J541" s="970"/>
      <c r="K541" s="967"/>
      <c r="L541" s="970"/>
      <c r="M541" s="967"/>
      <c r="N541" s="970"/>
      <c r="O541" s="967"/>
      <c r="P541" s="970"/>
      <c r="Q541" s="967"/>
      <c r="R541" s="970"/>
      <c r="S541" s="967"/>
      <c r="T541" s="970"/>
      <c r="U541" s="967"/>
      <c r="V541" s="970"/>
    </row>
    <row r="542" spans="1:22" ht="12.6" hidden="1" customHeight="1" outlineLevel="2">
      <c r="A542" s="982">
        <v>44238</v>
      </c>
      <c r="B542" s="1032" t="s">
        <v>6070</v>
      </c>
      <c r="C542" s="955" t="s">
        <v>6262</v>
      </c>
      <c r="D542" s="968"/>
      <c r="E542" s="972"/>
      <c r="F542" s="970"/>
      <c r="G542" s="967"/>
      <c r="H542" s="970"/>
      <c r="I542" s="967"/>
      <c r="J542" s="970"/>
      <c r="K542" s="967"/>
      <c r="L542" s="970"/>
      <c r="M542" s="974" t="s">
        <v>5700</v>
      </c>
      <c r="N542" s="973" t="s">
        <v>5700</v>
      </c>
      <c r="O542" s="974" t="s">
        <v>5700</v>
      </c>
      <c r="P542" s="970"/>
      <c r="Q542" s="967"/>
      <c r="R542" s="970"/>
      <c r="S542" s="967"/>
      <c r="T542" s="970"/>
      <c r="U542" s="967"/>
      <c r="V542" s="970"/>
    </row>
    <row r="543" spans="1:22" ht="25.2" hidden="1" customHeight="1" outlineLevel="2">
      <c r="A543" s="982">
        <v>44238</v>
      </c>
      <c r="B543" s="1032" t="s">
        <v>6263</v>
      </c>
      <c r="C543" s="955" t="s">
        <v>6264</v>
      </c>
      <c r="D543" s="977" t="s">
        <v>5700</v>
      </c>
      <c r="E543" s="972"/>
      <c r="F543" s="970"/>
      <c r="G543" s="967"/>
      <c r="H543" s="970"/>
      <c r="I543" s="967"/>
      <c r="J543" s="970"/>
      <c r="K543" s="967"/>
      <c r="L543" s="970"/>
      <c r="M543" s="967"/>
      <c r="N543" s="970"/>
      <c r="O543" s="967"/>
      <c r="P543" s="970"/>
      <c r="Q543" s="967"/>
      <c r="R543" s="970"/>
      <c r="S543" s="967"/>
      <c r="T543" s="970"/>
      <c r="U543" s="967"/>
      <c r="V543" s="970"/>
    </row>
    <row r="544" spans="1:22" ht="12.6" hidden="1" customHeight="1" outlineLevel="2">
      <c r="A544" s="982">
        <v>44238</v>
      </c>
      <c r="B544" s="1032" t="s">
        <v>5698</v>
      </c>
      <c r="C544" s="955" t="s">
        <v>6265</v>
      </c>
      <c r="D544" s="977"/>
      <c r="E544" s="969" t="s">
        <v>5700</v>
      </c>
      <c r="F544" s="970"/>
      <c r="G544" s="967"/>
      <c r="H544" s="970"/>
      <c r="I544" s="967"/>
      <c r="J544" s="970"/>
      <c r="K544" s="967"/>
      <c r="L544" s="970"/>
      <c r="M544" s="967"/>
      <c r="N544" s="970"/>
      <c r="O544" s="967"/>
      <c r="P544" s="970"/>
      <c r="Q544" s="967"/>
      <c r="R544" s="970"/>
      <c r="S544" s="967"/>
      <c r="T544" s="970"/>
      <c r="U544" s="967"/>
      <c r="V544" s="970"/>
    </row>
    <row r="545" spans="1:22" ht="12.6" hidden="1" customHeight="1" outlineLevel="2">
      <c r="A545" s="982">
        <v>44238</v>
      </c>
      <c r="B545" s="1032" t="s">
        <v>5706</v>
      </c>
      <c r="C545" s="955" t="s">
        <v>6266</v>
      </c>
      <c r="D545" s="968"/>
      <c r="E545" s="972"/>
      <c r="F545" s="970"/>
      <c r="G545" s="967"/>
      <c r="H545" s="970"/>
      <c r="I545" s="967"/>
      <c r="J545" s="970"/>
      <c r="K545" s="967"/>
      <c r="L545" s="970"/>
      <c r="M545" s="967"/>
      <c r="N545" s="970"/>
      <c r="O545" s="967"/>
      <c r="P545" s="970"/>
      <c r="Q545" s="967"/>
      <c r="R545" s="970"/>
      <c r="S545" s="974" t="s">
        <v>5700</v>
      </c>
      <c r="T545" s="970"/>
      <c r="U545" s="967"/>
      <c r="V545" s="970"/>
    </row>
    <row r="546" spans="1:22" ht="12.6" hidden="1" customHeight="1" outlineLevel="2">
      <c r="A546" s="982">
        <v>44238</v>
      </c>
      <c r="B546" s="1032" t="s">
        <v>5698</v>
      </c>
      <c r="C546" s="955" t="s">
        <v>6267</v>
      </c>
      <c r="D546" s="968"/>
      <c r="E546" s="972"/>
      <c r="F546" s="970"/>
      <c r="G546" s="967"/>
      <c r="H546" s="970"/>
      <c r="I546" s="967"/>
      <c r="J546" s="970"/>
      <c r="K546" s="967"/>
      <c r="L546" s="970"/>
      <c r="M546" s="967"/>
      <c r="N546" s="970"/>
      <c r="O546" s="967"/>
      <c r="P546" s="970"/>
      <c r="Q546" s="967"/>
      <c r="R546" s="970"/>
      <c r="S546" s="974" t="s">
        <v>5700</v>
      </c>
      <c r="T546" s="970"/>
      <c r="U546" s="967"/>
      <c r="V546" s="970"/>
    </row>
    <row r="547" spans="1:22" ht="12.6" hidden="1" customHeight="1" outlineLevel="2">
      <c r="A547" s="982">
        <v>44238</v>
      </c>
      <c r="B547" s="4" t="s">
        <v>6268</v>
      </c>
      <c r="C547" s="955" t="s">
        <v>6269</v>
      </c>
      <c r="D547" s="968"/>
      <c r="E547" s="969" t="s">
        <v>5700</v>
      </c>
      <c r="F547" s="970"/>
      <c r="G547" s="967"/>
      <c r="H547" s="970"/>
      <c r="I547" s="967"/>
      <c r="J547" s="970"/>
      <c r="K547" s="967"/>
      <c r="L547" s="970"/>
      <c r="M547" s="967"/>
      <c r="N547" s="970"/>
      <c r="O547" s="967"/>
      <c r="P547" s="970"/>
      <c r="Q547" s="967"/>
      <c r="R547" s="970"/>
      <c r="S547" s="967"/>
      <c r="T547" s="970"/>
      <c r="U547" s="967"/>
      <c r="V547" s="970"/>
    </row>
    <row r="548" spans="1:22" ht="12.6" hidden="1" customHeight="1" outlineLevel="2">
      <c r="A548" s="982">
        <v>44238</v>
      </c>
      <c r="B548" s="1032" t="s">
        <v>5706</v>
      </c>
      <c r="C548" s="955" t="s">
        <v>6270</v>
      </c>
      <c r="D548" s="968"/>
      <c r="E548" s="972"/>
      <c r="F548" s="970"/>
      <c r="G548" s="967"/>
      <c r="H548" s="970"/>
      <c r="I548" s="967"/>
      <c r="J548" s="970"/>
      <c r="K548" s="967"/>
      <c r="L548" s="970"/>
      <c r="M548" s="967"/>
      <c r="N548" s="970"/>
      <c r="O548" s="967"/>
      <c r="P548" s="970"/>
      <c r="Q548" s="967"/>
      <c r="R548" s="970"/>
      <c r="S548" s="974" t="s">
        <v>5700</v>
      </c>
      <c r="T548" s="970"/>
      <c r="U548" s="967"/>
      <c r="V548" s="970"/>
    </row>
    <row r="549" spans="1:22" ht="12.6" hidden="1" customHeight="1" outlineLevel="2">
      <c r="A549" s="982">
        <v>44238</v>
      </c>
      <c r="B549" s="1032" t="s">
        <v>5706</v>
      </c>
      <c r="C549" s="955" t="s">
        <v>6271</v>
      </c>
      <c r="D549" s="968"/>
      <c r="E549" s="969" t="s">
        <v>5700</v>
      </c>
      <c r="F549" s="970"/>
      <c r="G549" s="967"/>
      <c r="H549" s="970"/>
      <c r="I549" s="967"/>
      <c r="J549" s="970"/>
      <c r="K549" s="967"/>
      <c r="L549" s="970"/>
      <c r="M549" s="967"/>
      <c r="N549" s="970"/>
      <c r="O549" s="967"/>
      <c r="P549" s="970"/>
      <c r="Q549" s="967"/>
      <c r="R549" s="970"/>
      <c r="S549" s="974" t="s">
        <v>5700</v>
      </c>
      <c r="T549" s="970"/>
      <c r="U549" s="967"/>
      <c r="V549" s="970"/>
    </row>
    <row r="550" spans="1:22" ht="12.6" hidden="1" customHeight="1" outlineLevel="2">
      <c r="A550" s="982">
        <v>44238</v>
      </c>
      <c r="B550" s="4" t="s">
        <v>5706</v>
      </c>
      <c r="C550" s="955" t="s">
        <v>6272</v>
      </c>
      <c r="D550" s="968"/>
      <c r="E550" s="972"/>
      <c r="F550" s="970"/>
      <c r="G550" s="967"/>
      <c r="H550" s="970"/>
      <c r="I550" s="967"/>
      <c r="J550" s="970"/>
      <c r="K550" s="967"/>
      <c r="L550" s="970"/>
      <c r="M550" s="967"/>
      <c r="N550" s="970"/>
      <c r="O550" s="967"/>
      <c r="P550" s="970"/>
      <c r="Q550" s="967"/>
      <c r="R550" s="970"/>
      <c r="S550" s="974" t="s">
        <v>5700</v>
      </c>
      <c r="T550" s="970"/>
      <c r="U550" s="967"/>
      <c r="V550" s="970"/>
    </row>
    <row r="551" spans="1:22" ht="12.6" hidden="1" customHeight="1" outlineLevel="2">
      <c r="A551" s="982">
        <v>44238</v>
      </c>
      <c r="B551" s="1032" t="s">
        <v>5698</v>
      </c>
      <c r="C551" s="955" t="s">
        <v>6273</v>
      </c>
      <c r="D551" s="968"/>
      <c r="E551" s="969" t="s">
        <v>5700</v>
      </c>
      <c r="F551" s="970"/>
      <c r="G551" s="967"/>
      <c r="H551" s="970"/>
      <c r="I551" s="967"/>
      <c r="J551" s="970"/>
      <c r="K551" s="967"/>
      <c r="L551" s="970"/>
      <c r="M551" s="967"/>
      <c r="N551" s="970"/>
      <c r="O551" s="967"/>
      <c r="P551" s="970"/>
      <c r="Q551" s="967"/>
      <c r="R551" s="970"/>
      <c r="S551" s="967"/>
      <c r="T551" s="970"/>
      <c r="U551" s="967"/>
      <c r="V551" s="970"/>
    </row>
    <row r="552" spans="1:22" ht="12.6" hidden="1" customHeight="1" outlineLevel="2">
      <c r="A552" s="982">
        <v>44238</v>
      </c>
      <c r="B552" s="1032" t="s">
        <v>5698</v>
      </c>
      <c r="C552" s="955" t="s">
        <v>6274</v>
      </c>
      <c r="D552" s="968"/>
      <c r="E552" s="969" t="s">
        <v>5700</v>
      </c>
      <c r="F552" s="970"/>
      <c r="G552" s="967"/>
      <c r="H552" s="970"/>
      <c r="I552" s="974" t="s">
        <v>5700</v>
      </c>
      <c r="J552" s="970"/>
      <c r="K552" s="967"/>
      <c r="L552" s="970"/>
      <c r="M552" s="974" t="s">
        <v>5700</v>
      </c>
      <c r="N552" s="970"/>
      <c r="O552" s="967"/>
      <c r="P552" s="970"/>
      <c r="Q552" s="967"/>
      <c r="R552" s="970"/>
      <c r="S552" s="967"/>
      <c r="T552" s="970"/>
      <c r="U552" s="967"/>
      <c r="V552" s="970"/>
    </row>
    <row r="553" spans="1:22" ht="12.6" hidden="1" customHeight="1" outlineLevel="2">
      <c r="A553" s="982">
        <v>44238</v>
      </c>
      <c r="B553" s="1032" t="s">
        <v>5698</v>
      </c>
      <c r="C553" s="955" t="s">
        <v>6275</v>
      </c>
      <c r="D553" s="968"/>
      <c r="E553" s="972"/>
      <c r="F553" s="970"/>
      <c r="G553" s="967"/>
      <c r="H553" s="970"/>
      <c r="I553" s="967"/>
      <c r="J553" s="970"/>
      <c r="K553" s="967"/>
      <c r="L553" s="970"/>
      <c r="M553" s="967"/>
      <c r="N553" s="973" t="s">
        <v>5700</v>
      </c>
      <c r="O553" s="967"/>
      <c r="P553" s="970"/>
      <c r="Q553" s="967"/>
      <c r="R553" s="970"/>
      <c r="S553" s="967"/>
      <c r="T553" s="970"/>
      <c r="U553" s="967"/>
      <c r="V553" s="970"/>
    </row>
    <row r="554" spans="1:22" ht="12.6" hidden="1" customHeight="1" outlineLevel="2">
      <c r="A554" s="982">
        <v>44238</v>
      </c>
      <c r="B554" s="1032" t="s">
        <v>5706</v>
      </c>
      <c r="C554" s="955" t="s">
        <v>6276</v>
      </c>
      <c r="D554" s="968"/>
      <c r="E554" s="972"/>
      <c r="F554" s="970"/>
      <c r="G554" s="967"/>
      <c r="H554" s="970"/>
      <c r="I554" s="967"/>
      <c r="J554" s="970"/>
      <c r="K554" s="967"/>
      <c r="L554" s="970"/>
      <c r="M554" s="967"/>
      <c r="N554" s="970"/>
      <c r="O554" s="967"/>
      <c r="P554" s="970"/>
      <c r="Q554" s="967"/>
      <c r="R554" s="970"/>
      <c r="S554" s="967"/>
      <c r="T554" s="970"/>
      <c r="U554" s="974" t="s">
        <v>5700</v>
      </c>
      <c r="V554" s="970"/>
    </row>
    <row r="555" spans="1:22" ht="18.75" hidden="1" customHeight="1" outlineLevel="1" collapsed="1">
      <c r="A555" s="976">
        <v>44239</v>
      </c>
      <c r="B555" s="1032" t="s">
        <v>5847</v>
      </c>
      <c r="C555" s="955" t="s">
        <v>6277</v>
      </c>
      <c r="D555" s="968"/>
      <c r="E555" s="972"/>
      <c r="F555" s="970"/>
      <c r="G555" s="967"/>
      <c r="H555" s="970"/>
      <c r="I555" s="967"/>
      <c r="J555" s="970"/>
      <c r="K555" s="967"/>
      <c r="L555" s="970"/>
      <c r="M555" s="967"/>
      <c r="N555" s="970"/>
      <c r="O555" s="967"/>
      <c r="P555" s="970"/>
      <c r="Q555" s="967"/>
      <c r="R555" s="970"/>
      <c r="S555" s="974" t="s">
        <v>5700</v>
      </c>
      <c r="T555" s="970"/>
      <c r="U555" s="967"/>
      <c r="V555" s="970"/>
    </row>
    <row r="556" spans="1:22" ht="12.6" hidden="1" customHeight="1" outlineLevel="2">
      <c r="A556" s="976">
        <v>44239</v>
      </c>
      <c r="B556" s="1032" t="s">
        <v>5698</v>
      </c>
      <c r="C556" s="955" t="s">
        <v>6278</v>
      </c>
      <c r="D556" s="968"/>
      <c r="E556" s="972"/>
      <c r="F556" s="973" t="s">
        <v>5700</v>
      </c>
      <c r="G556" s="967"/>
      <c r="H556" s="970"/>
      <c r="I556" s="967"/>
      <c r="J556" s="970"/>
      <c r="K556" s="967"/>
      <c r="L556" s="970"/>
      <c r="M556" s="967"/>
      <c r="N556" s="970"/>
      <c r="O556" s="967"/>
      <c r="P556" s="970"/>
      <c r="Q556" s="967"/>
      <c r="R556" s="970"/>
      <c r="S556" s="967"/>
      <c r="T556" s="970"/>
      <c r="U556" s="967"/>
      <c r="V556" s="970"/>
    </row>
    <row r="557" spans="1:22" ht="37.799999999999997" hidden="1" customHeight="1" outlineLevel="2">
      <c r="A557" s="976">
        <v>44239</v>
      </c>
      <c r="B557" s="1032" t="s">
        <v>5706</v>
      </c>
      <c r="C557" s="955" t="s">
        <v>6279</v>
      </c>
      <c r="D557" s="968"/>
      <c r="E557" s="969" t="s">
        <v>5700</v>
      </c>
      <c r="F557" s="970"/>
      <c r="G557" s="967"/>
      <c r="H557" s="970"/>
      <c r="I557" s="967"/>
      <c r="J557" s="970"/>
      <c r="K557" s="967"/>
      <c r="L557" s="970"/>
      <c r="M557" s="967"/>
      <c r="N557" s="970"/>
      <c r="O557" s="967"/>
      <c r="P557" s="970"/>
      <c r="Q557" s="967"/>
      <c r="R557" s="970"/>
      <c r="S557" s="967"/>
      <c r="T557" s="970"/>
      <c r="U557" s="967"/>
      <c r="V557" s="970"/>
    </row>
    <row r="558" spans="1:22" ht="12.6" hidden="1" customHeight="1" outlineLevel="2">
      <c r="A558" s="976">
        <v>44239</v>
      </c>
      <c r="B558" s="1032" t="s">
        <v>5698</v>
      </c>
      <c r="C558" s="955" t="s">
        <v>6280</v>
      </c>
      <c r="D558" s="968"/>
      <c r="E558" s="969" t="s">
        <v>5700</v>
      </c>
      <c r="F558" s="970"/>
      <c r="G558" s="967"/>
      <c r="H558" s="970"/>
      <c r="I558" s="967"/>
      <c r="J558" s="970"/>
      <c r="K558" s="967"/>
      <c r="L558" s="970"/>
      <c r="M558" s="967"/>
      <c r="N558" s="973" t="s">
        <v>5700</v>
      </c>
      <c r="O558" s="967"/>
      <c r="P558" s="970"/>
      <c r="Q558" s="967"/>
      <c r="R558" s="970"/>
      <c r="S558" s="967"/>
      <c r="T558" s="970"/>
      <c r="U558" s="967"/>
      <c r="V558" s="970"/>
    </row>
    <row r="559" spans="1:22" ht="12.6" hidden="1" customHeight="1" outlineLevel="2">
      <c r="A559" s="976">
        <v>44239</v>
      </c>
      <c r="B559" s="1032" t="s">
        <v>5698</v>
      </c>
      <c r="C559" s="955" t="s">
        <v>6281</v>
      </c>
      <c r="D559" s="968"/>
      <c r="E559" s="972"/>
      <c r="F559" s="970"/>
      <c r="G559" s="967"/>
      <c r="H559" s="970"/>
      <c r="I559" s="967"/>
      <c r="J559" s="970"/>
      <c r="K559" s="967"/>
      <c r="L559" s="970"/>
      <c r="M559" s="967"/>
      <c r="N559" s="970"/>
      <c r="O559" s="967"/>
      <c r="P559" s="970"/>
      <c r="Q559" s="974" t="s">
        <v>5700</v>
      </c>
      <c r="R559" s="970"/>
      <c r="S559" s="967"/>
      <c r="T559" s="970"/>
      <c r="U559" s="967"/>
      <c r="V559" s="970"/>
    </row>
    <row r="560" spans="1:22" ht="12.6" hidden="1" customHeight="1" outlineLevel="2">
      <c r="A560" s="976">
        <v>44239</v>
      </c>
      <c r="B560" s="1032" t="s">
        <v>5698</v>
      </c>
      <c r="C560" s="955" t="s">
        <v>6282</v>
      </c>
      <c r="D560" s="968"/>
      <c r="E560" s="972"/>
      <c r="F560" s="970"/>
      <c r="G560" s="967"/>
      <c r="H560" s="973" t="s">
        <v>5700</v>
      </c>
      <c r="I560" s="967"/>
      <c r="J560" s="970"/>
      <c r="K560" s="967"/>
      <c r="L560" s="970"/>
      <c r="M560" s="967"/>
      <c r="N560" s="970"/>
      <c r="O560" s="967"/>
      <c r="P560" s="970"/>
      <c r="Q560" s="967"/>
      <c r="R560" s="970"/>
      <c r="S560" s="967"/>
      <c r="T560" s="970"/>
      <c r="U560" s="967"/>
      <c r="V560" s="970"/>
    </row>
    <row r="561" spans="1:22" ht="12.6" hidden="1" customHeight="1" outlineLevel="2">
      <c r="A561" s="976">
        <v>44239</v>
      </c>
      <c r="B561" s="1032" t="s">
        <v>5706</v>
      </c>
      <c r="C561" s="955" t="s">
        <v>6283</v>
      </c>
      <c r="D561" s="968"/>
      <c r="E561" s="972"/>
      <c r="F561" s="970"/>
      <c r="G561" s="967"/>
      <c r="H561" s="970"/>
      <c r="I561" s="967"/>
      <c r="J561" s="970"/>
      <c r="K561" s="967"/>
      <c r="L561" s="970"/>
      <c r="M561" s="974" t="s">
        <v>5700</v>
      </c>
      <c r="N561" s="970"/>
      <c r="O561" s="967"/>
      <c r="P561" s="970"/>
      <c r="Q561" s="967"/>
      <c r="R561" s="970"/>
      <c r="S561" s="967"/>
      <c r="T561" s="970"/>
      <c r="U561" s="967"/>
      <c r="V561" s="970"/>
    </row>
    <row r="562" spans="1:22" ht="12.6" hidden="1" customHeight="1" outlineLevel="2">
      <c r="A562" s="976">
        <v>44239</v>
      </c>
      <c r="B562" s="1032" t="s">
        <v>5698</v>
      </c>
      <c r="C562" s="955" t="s">
        <v>6284</v>
      </c>
      <c r="D562" s="968"/>
      <c r="E562" s="972"/>
      <c r="F562" s="970"/>
      <c r="G562" s="967"/>
      <c r="H562" s="970"/>
      <c r="I562" s="967"/>
      <c r="J562" s="970"/>
      <c r="K562" s="967"/>
      <c r="L562" s="970"/>
      <c r="M562" s="967"/>
      <c r="N562" s="970"/>
      <c r="O562" s="967"/>
      <c r="P562" s="970"/>
      <c r="Q562" s="974" t="s">
        <v>5700</v>
      </c>
      <c r="R562" s="970"/>
      <c r="S562" s="967"/>
      <c r="T562" s="970"/>
      <c r="U562" s="967"/>
      <c r="V562" s="970"/>
    </row>
    <row r="563" spans="1:22" ht="12.6" hidden="1" customHeight="1" outlineLevel="2">
      <c r="A563" s="976">
        <v>44239</v>
      </c>
      <c r="B563" s="1032" t="s">
        <v>5698</v>
      </c>
      <c r="C563" s="955" t="s">
        <v>6285</v>
      </c>
      <c r="D563" s="968"/>
      <c r="E563" s="969" t="s">
        <v>5700</v>
      </c>
      <c r="F563" s="970"/>
      <c r="G563" s="967"/>
      <c r="H563" s="970"/>
      <c r="I563" s="967"/>
      <c r="J563" s="970"/>
      <c r="K563" s="967"/>
      <c r="L563" s="970"/>
      <c r="M563" s="967"/>
      <c r="N563" s="970"/>
      <c r="O563" s="967"/>
      <c r="P563" s="970"/>
      <c r="Q563" s="967"/>
      <c r="R563" s="970"/>
      <c r="S563" s="967"/>
      <c r="T563" s="970"/>
      <c r="U563" s="967"/>
      <c r="V563" s="970"/>
    </row>
    <row r="564" spans="1:22" ht="12.6" hidden="1" customHeight="1" outlineLevel="2">
      <c r="A564" s="976">
        <v>44239</v>
      </c>
      <c r="B564" s="1032" t="s">
        <v>5698</v>
      </c>
      <c r="C564" s="955" t="s">
        <v>6286</v>
      </c>
      <c r="D564" s="968"/>
      <c r="E564" s="972"/>
      <c r="F564" s="970"/>
      <c r="G564" s="974" t="s">
        <v>5700</v>
      </c>
      <c r="H564" s="970"/>
      <c r="I564" s="967"/>
      <c r="J564" s="970"/>
      <c r="K564" s="967"/>
      <c r="L564" s="970"/>
      <c r="M564" s="967"/>
      <c r="N564" s="970"/>
      <c r="O564" s="967"/>
      <c r="P564" s="970"/>
      <c r="Q564" s="967"/>
      <c r="R564" s="970"/>
      <c r="S564" s="967"/>
      <c r="T564" s="970"/>
      <c r="U564" s="967"/>
      <c r="V564" s="970"/>
    </row>
    <row r="565" spans="1:22" ht="12.6" hidden="1" customHeight="1" outlineLevel="2">
      <c r="A565" s="976">
        <v>44239</v>
      </c>
      <c r="B565" s="1032" t="s">
        <v>5698</v>
      </c>
      <c r="C565" s="955" t="s">
        <v>6287</v>
      </c>
      <c r="D565" s="968"/>
      <c r="E565" s="972"/>
      <c r="F565" s="970"/>
      <c r="G565" s="967"/>
      <c r="H565" s="970"/>
      <c r="I565" s="967"/>
      <c r="J565" s="970"/>
      <c r="K565" s="967"/>
      <c r="L565" s="970"/>
      <c r="M565" s="967"/>
      <c r="N565" s="970"/>
      <c r="O565" s="967"/>
      <c r="P565" s="970"/>
      <c r="Q565" s="967"/>
      <c r="R565" s="973" t="s">
        <v>5700</v>
      </c>
      <c r="S565" s="967"/>
      <c r="T565" s="970"/>
      <c r="U565" s="967"/>
      <c r="V565" s="970"/>
    </row>
    <row r="566" spans="1:22" ht="25.2" hidden="1" customHeight="1" outlineLevel="2">
      <c r="A566" s="976">
        <v>44239</v>
      </c>
      <c r="B566" s="1032" t="s">
        <v>5698</v>
      </c>
      <c r="C566" s="955" t="s">
        <v>6288</v>
      </c>
      <c r="D566" s="968"/>
      <c r="E566" s="972"/>
      <c r="F566" s="970"/>
      <c r="G566" s="967"/>
      <c r="H566" s="970"/>
      <c r="I566" s="974" t="s">
        <v>5700</v>
      </c>
      <c r="J566" s="970"/>
      <c r="K566" s="967"/>
      <c r="L566" s="970"/>
      <c r="M566" s="967"/>
      <c r="N566" s="970"/>
      <c r="O566" s="967"/>
      <c r="P566" s="970"/>
      <c r="Q566" s="967"/>
      <c r="R566" s="970"/>
      <c r="S566" s="967"/>
      <c r="T566" s="970"/>
      <c r="U566" s="967"/>
      <c r="V566" s="970"/>
    </row>
    <row r="567" spans="1:22" ht="12.6" hidden="1" customHeight="1" outlineLevel="2">
      <c r="A567" s="976">
        <v>44239</v>
      </c>
      <c r="B567" s="1032" t="s">
        <v>5698</v>
      </c>
      <c r="C567" s="955" t="s">
        <v>6289</v>
      </c>
      <c r="D567" s="968"/>
      <c r="E567" s="972"/>
      <c r="F567" s="970"/>
      <c r="G567" s="967"/>
      <c r="H567" s="970"/>
      <c r="I567" s="967"/>
      <c r="J567" s="970"/>
      <c r="K567" s="967"/>
      <c r="L567" s="970"/>
      <c r="M567" s="967"/>
      <c r="N567" s="970"/>
      <c r="O567" s="967"/>
      <c r="P567" s="970"/>
      <c r="Q567" s="967"/>
      <c r="R567" s="970"/>
      <c r="S567" s="974" t="s">
        <v>5700</v>
      </c>
      <c r="T567" s="970"/>
      <c r="U567" s="967"/>
      <c r="V567" s="970"/>
    </row>
    <row r="568" spans="1:22" ht="12.6" hidden="1" customHeight="1" outlineLevel="2">
      <c r="A568" s="976">
        <v>44239</v>
      </c>
      <c r="B568" s="1032" t="s">
        <v>5698</v>
      </c>
      <c r="C568" s="955" t="s">
        <v>6290</v>
      </c>
      <c r="D568" s="968"/>
      <c r="E568" s="972"/>
      <c r="F568" s="970"/>
      <c r="G568" s="967"/>
      <c r="H568" s="970"/>
      <c r="I568" s="967"/>
      <c r="J568" s="970"/>
      <c r="K568" s="967"/>
      <c r="L568" s="970"/>
      <c r="M568" s="967"/>
      <c r="N568" s="970"/>
      <c r="O568" s="967"/>
      <c r="P568" s="970"/>
      <c r="Q568" s="967"/>
      <c r="R568" s="970"/>
      <c r="S568" s="967"/>
      <c r="T568" s="973" t="s">
        <v>5700</v>
      </c>
      <c r="U568" s="967"/>
      <c r="V568" s="970"/>
    </row>
    <row r="569" spans="1:22" ht="25.2" hidden="1" customHeight="1" outlineLevel="2">
      <c r="A569" s="976">
        <v>44239</v>
      </c>
      <c r="B569" s="1032" t="s">
        <v>5847</v>
      </c>
      <c r="C569" s="955" t="s">
        <v>6291</v>
      </c>
      <c r="D569" s="968"/>
      <c r="E569" s="972"/>
      <c r="F569" s="970"/>
      <c r="G569" s="967"/>
      <c r="H569" s="970"/>
      <c r="I569" s="967"/>
      <c r="J569" s="970"/>
      <c r="K569" s="967"/>
      <c r="L569" s="970"/>
      <c r="M569" s="967"/>
      <c r="N569" s="970"/>
      <c r="O569" s="967"/>
      <c r="P569" s="970"/>
      <c r="Q569" s="967"/>
      <c r="R569" s="970"/>
      <c r="S569" s="974" t="s">
        <v>5700</v>
      </c>
      <c r="T569" s="970"/>
      <c r="U569" s="967"/>
      <c r="V569" s="970"/>
    </row>
    <row r="570" spans="1:22" ht="12.6" hidden="1" customHeight="1" outlineLevel="2">
      <c r="A570" s="976">
        <v>44239</v>
      </c>
      <c r="B570" s="1032" t="s">
        <v>5698</v>
      </c>
      <c r="C570" s="955" t="s">
        <v>6292</v>
      </c>
      <c r="D570" s="968"/>
      <c r="E570" s="969" t="s">
        <v>5700</v>
      </c>
      <c r="F570" s="970"/>
      <c r="G570" s="967"/>
      <c r="H570" s="970"/>
      <c r="I570" s="967"/>
      <c r="J570" s="970"/>
      <c r="K570" s="967"/>
      <c r="L570" s="970"/>
      <c r="M570" s="967"/>
      <c r="N570" s="970"/>
      <c r="O570" s="967"/>
      <c r="P570" s="970"/>
      <c r="Q570" s="967"/>
      <c r="R570" s="970"/>
      <c r="S570" s="967"/>
      <c r="T570" s="970"/>
      <c r="U570" s="967"/>
      <c r="V570" s="970"/>
    </row>
    <row r="571" spans="1:22" ht="12.6" hidden="1" customHeight="1" outlineLevel="1" collapsed="1">
      <c r="A571" s="1150">
        <v>44242</v>
      </c>
      <c r="B571" s="1032" t="s">
        <v>5739</v>
      </c>
      <c r="C571" s="955" t="s">
        <v>6293</v>
      </c>
      <c r="D571" s="968"/>
      <c r="E571" s="972"/>
      <c r="F571" s="970"/>
      <c r="G571" s="967"/>
      <c r="H571" s="970"/>
      <c r="I571" s="967"/>
      <c r="J571" s="970"/>
      <c r="K571" s="967"/>
      <c r="L571" s="970"/>
      <c r="M571" s="967"/>
      <c r="N571" s="970"/>
      <c r="O571" s="967"/>
      <c r="P571" s="970"/>
      <c r="Q571" s="967"/>
      <c r="R571" s="970"/>
      <c r="S571" s="974" t="s">
        <v>5700</v>
      </c>
      <c r="T571" s="970"/>
      <c r="U571" s="967"/>
      <c r="V571" s="970"/>
    </row>
    <row r="572" spans="1:22" ht="12.6" hidden="1" customHeight="1" outlineLevel="2">
      <c r="A572" s="995">
        <v>44242</v>
      </c>
      <c r="B572" s="1032" t="s">
        <v>5698</v>
      </c>
      <c r="C572" s="1021" t="s">
        <v>6294</v>
      </c>
      <c r="D572" s="968"/>
      <c r="E572" s="972"/>
      <c r="F572" s="973"/>
      <c r="G572" s="974" t="s">
        <v>5700</v>
      </c>
      <c r="H572" s="973" t="s">
        <v>5700</v>
      </c>
      <c r="I572" s="967"/>
      <c r="J572" s="970"/>
      <c r="K572" s="967"/>
      <c r="L572" s="970"/>
      <c r="M572" s="967"/>
      <c r="N572" s="970"/>
      <c r="O572" s="967"/>
      <c r="P572" s="970"/>
      <c r="Q572" s="967"/>
      <c r="R572" s="970"/>
      <c r="S572" s="967"/>
      <c r="T572" s="970"/>
      <c r="U572" s="967"/>
      <c r="V572" s="970"/>
    </row>
    <row r="573" spans="1:22" ht="12.6" hidden="1" customHeight="1" outlineLevel="2">
      <c r="A573" s="995">
        <v>44242</v>
      </c>
      <c r="B573" s="1032" t="s">
        <v>5698</v>
      </c>
      <c r="C573" s="955" t="s">
        <v>6295</v>
      </c>
      <c r="D573" s="968"/>
      <c r="E573" s="972"/>
      <c r="F573" s="970"/>
      <c r="G573" s="967"/>
      <c r="H573" s="973" t="s">
        <v>5700</v>
      </c>
      <c r="I573" s="967"/>
      <c r="J573" s="970"/>
      <c r="K573" s="967"/>
      <c r="L573" s="970"/>
      <c r="M573" s="967"/>
      <c r="N573" s="970"/>
      <c r="O573" s="967"/>
      <c r="P573" s="970"/>
      <c r="Q573" s="967"/>
      <c r="R573" s="970"/>
      <c r="S573" s="967"/>
      <c r="T573" s="970"/>
      <c r="U573" s="967"/>
      <c r="V573" s="970"/>
    </row>
    <row r="574" spans="1:22" ht="40.5" hidden="1" customHeight="1" outlineLevel="2">
      <c r="A574" s="995">
        <v>44242</v>
      </c>
      <c r="B574" s="1032" t="s">
        <v>5698</v>
      </c>
      <c r="C574" s="955" t="s">
        <v>6296</v>
      </c>
      <c r="D574" s="968"/>
      <c r="E574" s="972"/>
      <c r="F574" s="970"/>
      <c r="G574" s="967"/>
      <c r="H574" s="973" t="s">
        <v>5700</v>
      </c>
      <c r="I574" s="967"/>
      <c r="J574" s="970"/>
      <c r="K574" s="967"/>
      <c r="L574" s="970"/>
      <c r="M574" s="967"/>
      <c r="N574" s="970"/>
      <c r="O574" s="967"/>
      <c r="P574" s="970"/>
      <c r="Q574" s="967"/>
      <c r="R574" s="970"/>
      <c r="S574" s="967"/>
      <c r="T574" s="970"/>
      <c r="U574" s="967"/>
      <c r="V574" s="970"/>
    </row>
    <row r="575" spans="1:22" ht="12.6" hidden="1" customHeight="1" outlineLevel="2">
      <c r="A575" s="995">
        <v>44242</v>
      </c>
      <c r="B575" s="1032" t="s">
        <v>5698</v>
      </c>
      <c r="C575" s="955" t="s">
        <v>6297</v>
      </c>
      <c r="D575" s="977" t="s">
        <v>5700</v>
      </c>
      <c r="E575" s="972"/>
      <c r="F575" s="970"/>
      <c r="G575" s="967"/>
      <c r="H575" s="970"/>
      <c r="I575" s="967"/>
      <c r="J575" s="970"/>
      <c r="K575" s="967"/>
      <c r="L575" s="970"/>
      <c r="M575" s="967"/>
      <c r="N575" s="970"/>
      <c r="O575" s="967"/>
      <c r="P575" s="970"/>
      <c r="Q575" s="967"/>
      <c r="R575" s="970"/>
      <c r="S575" s="974" t="s">
        <v>5700</v>
      </c>
      <c r="T575" s="970"/>
      <c r="U575" s="967"/>
      <c r="V575" s="970"/>
    </row>
    <row r="576" spans="1:22" ht="12.6" hidden="1" customHeight="1" outlineLevel="2">
      <c r="A576" s="995">
        <v>44242</v>
      </c>
      <c r="B576" s="1032" t="s">
        <v>6298</v>
      </c>
      <c r="C576" s="955" t="s">
        <v>6299</v>
      </c>
      <c r="D576" s="968"/>
      <c r="E576" s="969" t="s">
        <v>5700</v>
      </c>
      <c r="F576" s="970"/>
      <c r="G576" s="967"/>
      <c r="H576" s="970"/>
      <c r="I576" s="967"/>
      <c r="J576" s="970"/>
      <c r="K576" s="967"/>
      <c r="L576" s="970"/>
      <c r="M576" s="967"/>
      <c r="N576" s="970"/>
      <c r="O576" s="967"/>
      <c r="P576" s="970"/>
      <c r="Q576" s="967"/>
      <c r="R576" s="970"/>
      <c r="S576" s="967"/>
      <c r="T576" s="970"/>
      <c r="U576" s="967"/>
      <c r="V576" s="970"/>
    </row>
    <row r="577" spans="1:24" ht="25.2" hidden="1" customHeight="1" outlineLevel="2">
      <c r="A577" s="995">
        <v>44242</v>
      </c>
      <c r="B577" s="1032" t="s">
        <v>5706</v>
      </c>
      <c r="C577" s="955" t="s">
        <v>6300</v>
      </c>
      <c r="D577" s="968"/>
      <c r="E577" s="972"/>
      <c r="F577" s="970"/>
      <c r="G577" s="967"/>
      <c r="H577" s="970"/>
      <c r="I577" s="967"/>
      <c r="J577" s="970"/>
      <c r="K577" s="967"/>
      <c r="L577" s="970"/>
      <c r="M577" s="967"/>
      <c r="N577" s="970"/>
      <c r="O577" s="967"/>
      <c r="P577" s="970"/>
      <c r="Q577" s="967"/>
      <c r="R577" s="970"/>
      <c r="S577" s="974" t="s">
        <v>5700</v>
      </c>
      <c r="T577" s="970"/>
      <c r="U577" s="967"/>
      <c r="V577" s="970"/>
      <c r="W577" s="967"/>
      <c r="X577" s="955"/>
    </row>
    <row r="578" spans="1:24" ht="12.6" hidden="1" customHeight="1" outlineLevel="2">
      <c r="A578" s="995">
        <v>44242</v>
      </c>
      <c r="B578" s="1032" t="s">
        <v>5698</v>
      </c>
      <c r="C578" s="955" t="s">
        <v>6301</v>
      </c>
      <c r="D578" s="968"/>
      <c r="E578" s="972"/>
      <c r="F578" s="970"/>
      <c r="G578" s="967"/>
      <c r="H578" s="970"/>
      <c r="I578" s="967"/>
      <c r="J578" s="970"/>
      <c r="K578" s="967"/>
      <c r="L578" s="970"/>
      <c r="M578" s="967"/>
      <c r="N578" s="970"/>
      <c r="O578" s="967"/>
      <c r="P578" s="970"/>
      <c r="Q578" s="967"/>
      <c r="R578" s="970"/>
      <c r="S578" s="967"/>
      <c r="T578" s="970"/>
      <c r="U578" s="967"/>
      <c r="V578" s="973" t="s">
        <v>5700</v>
      </c>
      <c r="W578" s="967"/>
      <c r="X578" s="1032" t="s">
        <v>6302</v>
      </c>
    </row>
    <row r="579" spans="1:24" ht="25.2" hidden="1" customHeight="1" outlineLevel="2">
      <c r="A579" s="995">
        <v>44242</v>
      </c>
      <c r="B579" s="1032" t="s">
        <v>5865</v>
      </c>
      <c r="C579" s="955" t="s">
        <v>6303</v>
      </c>
      <c r="D579" s="968"/>
      <c r="E579" s="972"/>
      <c r="F579" s="970"/>
      <c r="G579" s="967"/>
      <c r="H579" s="970"/>
      <c r="I579" s="967"/>
      <c r="J579" s="970"/>
      <c r="K579" s="967"/>
      <c r="L579" s="970"/>
      <c r="M579" s="967"/>
      <c r="N579" s="970"/>
      <c r="O579" s="967"/>
      <c r="P579" s="970"/>
      <c r="Q579" s="967"/>
      <c r="R579" s="970"/>
      <c r="S579" s="974" t="s">
        <v>5700</v>
      </c>
      <c r="T579" s="970"/>
      <c r="U579" s="967"/>
      <c r="V579" s="970"/>
      <c r="W579" s="967"/>
      <c r="X579" s="955"/>
    </row>
    <row r="580" spans="1:24" ht="37.799999999999997" hidden="1" customHeight="1" outlineLevel="2">
      <c r="A580" s="995">
        <v>44242</v>
      </c>
      <c r="B580" s="1032" t="s">
        <v>6101</v>
      </c>
      <c r="C580" s="955" t="s">
        <v>6304</v>
      </c>
      <c r="D580" s="968"/>
      <c r="E580" s="972"/>
      <c r="F580" s="970"/>
      <c r="G580" s="967"/>
      <c r="H580" s="970"/>
      <c r="I580" s="967"/>
      <c r="J580" s="970"/>
      <c r="K580" s="967"/>
      <c r="L580" s="970"/>
      <c r="M580" s="967"/>
      <c r="N580" s="970"/>
      <c r="O580" s="967"/>
      <c r="P580" s="970"/>
      <c r="Q580" s="967"/>
      <c r="R580" s="970"/>
      <c r="S580" s="967"/>
      <c r="T580" s="973" t="s">
        <v>5700</v>
      </c>
      <c r="U580" s="967"/>
      <c r="V580" s="970"/>
      <c r="W580" s="967"/>
      <c r="X580" s="955"/>
    </row>
    <row r="581" spans="1:24" ht="12.6" hidden="1" customHeight="1" outlineLevel="2">
      <c r="A581" s="995">
        <v>44242</v>
      </c>
      <c r="B581" s="1032" t="s">
        <v>5706</v>
      </c>
      <c r="C581" s="955" t="s">
        <v>6305</v>
      </c>
      <c r="D581" s="968"/>
      <c r="E581" s="972"/>
      <c r="F581" s="970"/>
      <c r="G581" s="967"/>
      <c r="H581" s="970"/>
      <c r="I581" s="967"/>
      <c r="J581" s="970"/>
      <c r="K581" s="967"/>
      <c r="L581" s="970"/>
      <c r="M581" s="967"/>
      <c r="N581" s="970"/>
      <c r="O581" s="967"/>
      <c r="P581" s="970"/>
      <c r="Q581" s="967"/>
      <c r="R581" s="970"/>
      <c r="S581" s="974" t="s">
        <v>5700</v>
      </c>
      <c r="T581" s="970"/>
      <c r="U581" s="967"/>
      <c r="V581" s="970"/>
      <c r="W581" s="967"/>
      <c r="X581" s="955"/>
    </row>
    <row r="582" spans="1:24" ht="12.6" hidden="1" customHeight="1" outlineLevel="2">
      <c r="A582" s="995">
        <v>44242</v>
      </c>
      <c r="B582" s="1032" t="s">
        <v>5698</v>
      </c>
      <c r="C582" s="955" t="s">
        <v>6306</v>
      </c>
      <c r="D582" s="968"/>
      <c r="E582" s="972"/>
      <c r="F582" s="970"/>
      <c r="G582" s="967"/>
      <c r="H582" s="970"/>
      <c r="I582" s="967"/>
      <c r="J582" s="970"/>
      <c r="K582" s="967"/>
      <c r="L582" s="970"/>
      <c r="M582" s="974" t="s">
        <v>5700</v>
      </c>
      <c r="N582" s="970"/>
      <c r="O582" s="967"/>
      <c r="P582" s="970"/>
      <c r="Q582" s="974" t="s">
        <v>5700</v>
      </c>
      <c r="R582" s="970"/>
      <c r="S582" s="967"/>
      <c r="T582" s="970"/>
      <c r="U582" s="967"/>
      <c r="V582" s="970"/>
      <c r="W582" s="967"/>
      <c r="X582" s="955"/>
    </row>
    <row r="583" spans="1:24" ht="12.6" hidden="1" customHeight="1" outlineLevel="2">
      <c r="A583" s="995">
        <v>44242</v>
      </c>
      <c r="B583" s="1032" t="s">
        <v>2291</v>
      </c>
      <c r="C583" s="955" t="s">
        <v>6307</v>
      </c>
      <c r="D583" s="968"/>
      <c r="E583" s="972"/>
      <c r="F583" s="970"/>
      <c r="G583" s="967"/>
      <c r="H583" s="973" t="s">
        <v>5700</v>
      </c>
      <c r="I583" s="967"/>
      <c r="J583" s="970"/>
      <c r="K583" s="967"/>
      <c r="L583" s="970"/>
      <c r="M583" s="967"/>
      <c r="N583" s="970"/>
      <c r="O583" s="967"/>
      <c r="P583" s="970"/>
      <c r="Q583" s="967"/>
      <c r="R583" s="970"/>
      <c r="S583" s="967"/>
      <c r="T583" s="970"/>
      <c r="U583" s="967"/>
      <c r="V583" s="970"/>
      <c r="W583" s="967"/>
      <c r="X583" s="955"/>
    </row>
    <row r="584" spans="1:24" ht="12.6" hidden="1" customHeight="1" outlineLevel="2">
      <c r="A584" s="995">
        <v>44242</v>
      </c>
      <c r="B584" s="1032" t="s">
        <v>5698</v>
      </c>
      <c r="C584" s="955" t="s">
        <v>6308</v>
      </c>
      <c r="D584" s="968"/>
      <c r="E584" s="972"/>
      <c r="F584" s="970"/>
      <c r="G584" s="974" t="s">
        <v>5700</v>
      </c>
      <c r="H584" s="970"/>
      <c r="I584" s="967"/>
      <c r="J584" s="970"/>
      <c r="K584" s="967"/>
      <c r="L584" s="970"/>
      <c r="M584" s="967"/>
      <c r="N584" s="970"/>
      <c r="O584" s="967"/>
      <c r="P584" s="970"/>
      <c r="Q584" s="967"/>
      <c r="R584" s="970"/>
      <c r="S584" s="967"/>
      <c r="T584" s="970"/>
      <c r="U584" s="967"/>
      <c r="V584" s="970"/>
      <c r="W584" s="967"/>
      <c r="X584" s="955"/>
    </row>
    <row r="585" spans="1:24" ht="12.6" hidden="1" customHeight="1" outlineLevel="2">
      <c r="A585" s="995">
        <v>44242</v>
      </c>
      <c r="B585" s="1032" t="s">
        <v>5698</v>
      </c>
      <c r="C585" s="955" t="s">
        <v>6309</v>
      </c>
      <c r="D585" s="968"/>
      <c r="E585" s="972"/>
      <c r="F585" s="970"/>
      <c r="G585" s="967"/>
      <c r="H585" s="973" t="s">
        <v>5700</v>
      </c>
      <c r="I585" s="967"/>
      <c r="J585" s="970"/>
      <c r="K585" s="967"/>
      <c r="L585" s="973" t="s">
        <v>5700</v>
      </c>
      <c r="M585" s="967"/>
      <c r="N585" s="970"/>
      <c r="O585" s="967"/>
      <c r="P585" s="973" t="s">
        <v>5700</v>
      </c>
      <c r="Q585" s="967"/>
      <c r="R585" s="970"/>
      <c r="S585" s="967"/>
      <c r="T585" s="970"/>
      <c r="U585" s="967"/>
      <c r="V585" s="970"/>
      <c r="W585" s="967"/>
      <c r="X585" s="955"/>
    </row>
    <row r="586" spans="1:24" ht="12.6" hidden="1" customHeight="1" outlineLevel="2">
      <c r="A586" s="995">
        <v>44242</v>
      </c>
      <c r="B586" s="1032" t="s">
        <v>5698</v>
      </c>
      <c r="C586" s="955" t="s">
        <v>6310</v>
      </c>
      <c r="D586" s="968"/>
      <c r="E586" s="972"/>
      <c r="F586" s="970"/>
      <c r="G586" s="967"/>
      <c r="H586" s="970"/>
      <c r="I586" s="967"/>
      <c r="J586" s="970"/>
      <c r="K586" s="967"/>
      <c r="L586" s="973" t="s">
        <v>5700</v>
      </c>
      <c r="M586" s="967"/>
      <c r="N586" s="970"/>
      <c r="O586" s="967"/>
      <c r="P586" s="970"/>
      <c r="Q586" s="967"/>
      <c r="R586" s="970"/>
      <c r="S586" s="967"/>
      <c r="T586" s="970"/>
      <c r="U586" s="967"/>
      <c r="V586" s="970"/>
      <c r="W586" s="967"/>
      <c r="X586" s="955"/>
    </row>
    <row r="587" spans="1:24" ht="12.6" hidden="1" customHeight="1" outlineLevel="2">
      <c r="A587" s="995">
        <v>44242</v>
      </c>
      <c r="B587" s="1032" t="s">
        <v>5698</v>
      </c>
      <c r="C587" s="955" t="s">
        <v>6311</v>
      </c>
      <c r="D587" s="968"/>
      <c r="E587" s="972"/>
      <c r="F587" s="970"/>
      <c r="G587" s="967"/>
      <c r="H587" s="970"/>
      <c r="I587" s="967"/>
      <c r="J587" s="970"/>
      <c r="K587" s="967"/>
      <c r="L587" s="970"/>
      <c r="M587" s="967"/>
      <c r="N587" s="970"/>
      <c r="O587" s="967"/>
      <c r="P587" s="970"/>
      <c r="Q587" s="967"/>
      <c r="R587" s="970"/>
      <c r="S587" s="967"/>
      <c r="T587" s="970"/>
      <c r="U587" s="967"/>
      <c r="V587" s="973" t="s">
        <v>5700</v>
      </c>
      <c r="W587" s="967"/>
      <c r="X587" s="955"/>
    </row>
    <row r="588" spans="1:24" ht="25.2" hidden="1" customHeight="1" outlineLevel="2">
      <c r="A588" s="995">
        <v>44242</v>
      </c>
      <c r="B588" s="1032" t="s">
        <v>5698</v>
      </c>
      <c r="C588" s="955" t="s">
        <v>6312</v>
      </c>
      <c r="D588" s="968"/>
      <c r="E588" s="972"/>
      <c r="F588" s="970"/>
      <c r="G588" s="967"/>
      <c r="H588" s="970"/>
      <c r="I588" s="967"/>
      <c r="J588" s="970"/>
      <c r="K588" s="967"/>
      <c r="L588" s="970"/>
      <c r="M588" s="967"/>
      <c r="N588" s="970"/>
      <c r="O588" s="967"/>
      <c r="P588" s="970"/>
      <c r="Q588" s="974" t="s">
        <v>5700</v>
      </c>
      <c r="R588" s="970"/>
      <c r="S588" s="967"/>
      <c r="T588" s="970"/>
      <c r="U588" s="967"/>
      <c r="V588" s="970"/>
      <c r="W588" s="967"/>
      <c r="X588" s="955"/>
    </row>
    <row r="589" spans="1:24" ht="25.2" hidden="1" customHeight="1" outlineLevel="2">
      <c r="A589" s="995">
        <v>44242</v>
      </c>
      <c r="B589" s="1032" t="s">
        <v>5698</v>
      </c>
      <c r="C589" s="955" t="s">
        <v>6313</v>
      </c>
      <c r="D589" s="968"/>
      <c r="E589" s="969" t="s">
        <v>5700</v>
      </c>
      <c r="F589" s="970"/>
      <c r="G589" s="967"/>
      <c r="H589" s="970"/>
      <c r="I589" s="967"/>
      <c r="J589" s="970"/>
      <c r="K589" s="967"/>
      <c r="L589" s="970"/>
      <c r="M589" s="967"/>
      <c r="N589" s="970"/>
      <c r="O589" s="967"/>
      <c r="P589" s="970"/>
      <c r="Q589" s="967"/>
      <c r="R589" s="970"/>
      <c r="S589" s="967"/>
      <c r="T589" s="970"/>
      <c r="U589" s="967"/>
      <c r="V589" s="970"/>
      <c r="W589" s="967"/>
      <c r="X589" s="955"/>
    </row>
    <row r="590" spans="1:24" ht="25.2" hidden="1" customHeight="1" outlineLevel="1" collapsed="1">
      <c r="A590" s="979">
        <v>44243</v>
      </c>
      <c r="B590" s="1032" t="s">
        <v>5698</v>
      </c>
      <c r="C590" s="955" t="s">
        <v>6314</v>
      </c>
      <c r="D590" s="977" t="s">
        <v>5700</v>
      </c>
      <c r="E590" s="972"/>
      <c r="F590" s="970"/>
      <c r="G590" s="967"/>
      <c r="H590" s="970"/>
      <c r="I590" s="967"/>
      <c r="J590" s="973" t="s">
        <v>5700</v>
      </c>
      <c r="K590" s="967"/>
      <c r="L590" s="970"/>
      <c r="M590" s="967"/>
      <c r="N590" s="970"/>
      <c r="O590" s="967"/>
      <c r="P590" s="970"/>
      <c r="Q590" s="967"/>
      <c r="R590" s="970"/>
      <c r="S590" s="967"/>
      <c r="T590" s="970"/>
      <c r="U590" s="967"/>
      <c r="V590" s="970"/>
      <c r="W590" s="967"/>
      <c r="X590" s="955"/>
    </row>
    <row r="591" spans="1:24" ht="25.2" hidden="1" customHeight="1" outlineLevel="2">
      <c r="A591" s="979">
        <v>44243</v>
      </c>
      <c r="B591" s="1032" t="s">
        <v>6315</v>
      </c>
      <c r="C591" s="955" t="s">
        <v>6316</v>
      </c>
      <c r="D591" s="977" t="s">
        <v>5700</v>
      </c>
      <c r="E591" s="972"/>
      <c r="F591" s="970"/>
      <c r="G591" s="967"/>
      <c r="H591" s="970"/>
      <c r="I591" s="967"/>
      <c r="J591" s="970"/>
      <c r="K591" s="967"/>
      <c r="L591" s="970"/>
      <c r="M591" s="967"/>
      <c r="N591" s="970"/>
      <c r="O591" s="967"/>
      <c r="P591" s="970"/>
      <c r="Q591" s="967"/>
      <c r="R591" s="970"/>
      <c r="S591" s="967"/>
      <c r="T591" s="970"/>
      <c r="U591" s="967"/>
      <c r="V591" s="970"/>
      <c r="W591" s="967"/>
      <c r="X591" s="955" t="s">
        <v>3334</v>
      </c>
    </row>
    <row r="592" spans="1:24" ht="12.6" hidden="1" customHeight="1" outlineLevel="2">
      <c r="A592" s="979">
        <v>44243</v>
      </c>
      <c r="B592" s="1032" t="s">
        <v>5706</v>
      </c>
      <c r="C592" s="955" t="s">
        <v>6317</v>
      </c>
      <c r="D592" s="968"/>
      <c r="E592" s="969" t="s">
        <v>5700</v>
      </c>
      <c r="F592" s="970"/>
      <c r="G592" s="967"/>
      <c r="H592" s="970"/>
      <c r="I592" s="967"/>
      <c r="J592" s="970"/>
      <c r="K592" s="967"/>
      <c r="L592" s="970"/>
      <c r="M592" s="967"/>
      <c r="N592" s="970"/>
      <c r="O592" s="967"/>
      <c r="P592" s="970"/>
      <c r="Q592" s="967"/>
      <c r="R592" s="970"/>
      <c r="S592" s="967"/>
      <c r="T592" s="970"/>
      <c r="U592" s="967"/>
      <c r="V592" s="970"/>
      <c r="W592" s="967"/>
      <c r="X592" s="955"/>
    </row>
    <row r="593" spans="1:25" ht="25.2" hidden="1" customHeight="1" outlineLevel="2">
      <c r="A593" s="979">
        <v>44243</v>
      </c>
      <c r="B593" s="1032" t="s">
        <v>6318</v>
      </c>
      <c r="C593" s="955" t="s">
        <v>6319</v>
      </c>
      <c r="D593" s="968"/>
      <c r="E593" s="972"/>
      <c r="F593" s="970"/>
      <c r="G593" s="967"/>
      <c r="H593" s="970"/>
      <c r="I593" s="967"/>
      <c r="J593" s="970"/>
      <c r="K593" s="967"/>
      <c r="L593" s="970"/>
      <c r="M593" s="967"/>
      <c r="N593" s="973" t="s">
        <v>5700</v>
      </c>
      <c r="O593" s="967"/>
      <c r="P593" s="970"/>
      <c r="Q593" s="967"/>
      <c r="R593" s="970"/>
      <c r="S593" s="967"/>
      <c r="T593" s="970"/>
      <c r="U593" s="974" t="s">
        <v>5700</v>
      </c>
      <c r="V593" s="970"/>
      <c r="W593" s="967"/>
      <c r="X593" s="955"/>
      <c r="Y593" s="955"/>
    </row>
    <row r="594" spans="1:25" ht="25.2" hidden="1" customHeight="1" outlineLevel="2">
      <c r="A594" s="979">
        <v>44243</v>
      </c>
      <c r="B594" s="1032" t="s">
        <v>5698</v>
      </c>
      <c r="C594" s="1007" t="s">
        <v>6320</v>
      </c>
      <c r="D594" s="968"/>
      <c r="E594" s="969" t="s">
        <v>5700</v>
      </c>
      <c r="F594" s="970"/>
      <c r="G594" s="967"/>
      <c r="H594" s="970"/>
      <c r="I594" s="967"/>
      <c r="J594" s="970"/>
      <c r="K594" s="967"/>
      <c r="L594" s="970"/>
      <c r="M594" s="967"/>
      <c r="N594" s="970"/>
      <c r="O594" s="967"/>
      <c r="P594" s="970"/>
      <c r="Q594" s="967"/>
      <c r="R594" s="970"/>
      <c r="S594" s="967"/>
      <c r="T594" s="970"/>
      <c r="U594" s="967"/>
      <c r="V594" s="970"/>
      <c r="W594" s="967"/>
      <c r="X594" s="955"/>
      <c r="Y594" s="955"/>
    </row>
    <row r="595" spans="1:25" ht="12.6" hidden="1" customHeight="1" outlineLevel="2">
      <c r="A595" s="979">
        <v>44243</v>
      </c>
      <c r="B595" s="1032" t="s">
        <v>5698</v>
      </c>
      <c r="C595" s="955" t="s">
        <v>6321</v>
      </c>
      <c r="D595" s="968"/>
      <c r="E595" s="972"/>
      <c r="F595" s="970"/>
      <c r="G595" s="967"/>
      <c r="H595" s="970"/>
      <c r="I595" s="967"/>
      <c r="J595" s="970"/>
      <c r="K595" s="967"/>
      <c r="L595" s="970"/>
      <c r="M595" s="967"/>
      <c r="N595" s="970"/>
      <c r="O595" s="967"/>
      <c r="P595" s="970"/>
      <c r="Q595" s="967"/>
      <c r="R595" s="970"/>
      <c r="S595" s="967"/>
      <c r="T595" s="970"/>
      <c r="U595" s="967"/>
      <c r="V595" s="970"/>
      <c r="W595" s="967"/>
      <c r="X595" s="955"/>
      <c r="Y595" s="955"/>
    </row>
    <row r="596" spans="1:25" ht="12.6" hidden="1" customHeight="1" outlineLevel="2">
      <c r="A596" s="979">
        <v>44243</v>
      </c>
      <c r="B596" s="1032" t="s">
        <v>5698</v>
      </c>
      <c r="C596" s="1007" t="s">
        <v>6322</v>
      </c>
      <c r="D596" s="968"/>
      <c r="E596" s="969" t="s">
        <v>5700</v>
      </c>
      <c r="F596" s="970"/>
      <c r="G596" s="967"/>
      <c r="H596" s="970"/>
      <c r="I596" s="967"/>
      <c r="J596" s="970"/>
      <c r="K596" s="967"/>
      <c r="L596" s="970"/>
      <c r="M596" s="967"/>
      <c r="N596" s="970"/>
      <c r="O596" s="967"/>
      <c r="P596" s="970"/>
      <c r="Q596" s="967"/>
      <c r="R596" s="970"/>
      <c r="S596" s="967"/>
      <c r="T596" s="970"/>
      <c r="U596" s="967"/>
      <c r="V596" s="970"/>
      <c r="W596" s="967"/>
      <c r="X596" s="955"/>
      <c r="Y596" s="955"/>
    </row>
    <row r="597" spans="1:25" ht="12.6" hidden="1" customHeight="1" outlineLevel="2">
      <c r="A597" s="979">
        <v>44243</v>
      </c>
      <c r="B597" s="1032" t="s">
        <v>5698</v>
      </c>
      <c r="C597" s="955" t="s">
        <v>6323</v>
      </c>
      <c r="D597" s="977" t="s">
        <v>5700</v>
      </c>
      <c r="E597" s="972"/>
      <c r="F597" s="970"/>
      <c r="G597" s="967"/>
      <c r="H597" s="970"/>
      <c r="I597" s="967"/>
      <c r="J597" s="970"/>
      <c r="K597" s="967"/>
      <c r="L597" s="970"/>
      <c r="M597" s="967"/>
      <c r="N597" s="970"/>
      <c r="O597" s="967"/>
      <c r="P597" s="970"/>
      <c r="Q597" s="967"/>
      <c r="R597" s="970"/>
      <c r="S597" s="967"/>
      <c r="T597" s="970"/>
      <c r="U597" s="967"/>
      <c r="V597" s="970"/>
      <c r="W597" s="967"/>
      <c r="X597" s="955"/>
      <c r="Y597" s="955"/>
    </row>
    <row r="598" spans="1:25" ht="12.6" hidden="1" customHeight="1" outlineLevel="2">
      <c r="A598" s="979">
        <v>44243</v>
      </c>
      <c r="B598" s="1032" t="s">
        <v>5698</v>
      </c>
      <c r="C598" s="955" t="s">
        <v>6324</v>
      </c>
      <c r="D598" s="968"/>
      <c r="E598" s="972"/>
      <c r="F598" s="970"/>
      <c r="G598" s="974" t="s">
        <v>5700</v>
      </c>
      <c r="H598" s="970"/>
      <c r="I598" s="967"/>
      <c r="J598" s="970"/>
      <c r="K598" s="967"/>
      <c r="L598" s="970"/>
      <c r="M598" s="967"/>
      <c r="N598" s="970"/>
      <c r="O598" s="967"/>
      <c r="P598" s="970"/>
      <c r="Q598" s="967"/>
      <c r="R598" s="970"/>
      <c r="S598" s="974" t="s">
        <v>5700</v>
      </c>
      <c r="T598" s="970"/>
      <c r="U598" s="967"/>
      <c r="V598" s="970"/>
      <c r="W598" s="967"/>
      <c r="X598" s="955"/>
      <c r="Y598" s="955"/>
    </row>
    <row r="599" spans="1:25" ht="25.2" hidden="1" customHeight="1" outlineLevel="2">
      <c r="A599" s="979">
        <v>44243</v>
      </c>
      <c r="B599" s="1032" t="s">
        <v>5698</v>
      </c>
      <c r="C599" s="955" t="s">
        <v>6325</v>
      </c>
      <c r="D599" s="977" t="s">
        <v>5700</v>
      </c>
      <c r="E599" s="972"/>
      <c r="F599" s="970"/>
      <c r="G599" s="967"/>
      <c r="H599" s="970"/>
      <c r="I599" s="967"/>
      <c r="J599" s="970"/>
      <c r="K599" s="967"/>
      <c r="L599" s="970"/>
      <c r="M599" s="967"/>
      <c r="N599" s="970"/>
      <c r="O599" s="967"/>
      <c r="P599" s="970"/>
      <c r="Q599" s="967"/>
      <c r="R599" s="970"/>
      <c r="S599" s="974"/>
      <c r="T599" s="970"/>
      <c r="U599" s="967"/>
      <c r="V599" s="970"/>
      <c r="W599" s="967"/>
      <c r="X599" s="955"/>
      <c r="Y599" s="955"/>
    </row>
    <row r="600" spans="1:25" ht="25.2" hidden="1" customHeight="1" outlineLevel="1" collapsed="1">
      <c r="A600" s="982">
        <v>44244</v>
      </c>
      <c r="B600" s="1032" t="s">
        <v>5706</v>
      </c>
      <c r="C600" s="955" t="s">
        <v>6326</v>
      </c>
      <c r="D600" s="968"/>
      <c r="E600" s="972"/>
      <c r="F600" s="970"/>
      <c r="G600" s="967"/>
      <c r="H600" s="970"/>
      <c r="I600" s="967"/>
      <c r="J600" s="970"/>
      <c r="K600" s="967"/>
      <c r="L600" s="970"/>
      <c r="M600" s="967"/>
      <c r="N600" s="970"/>
      <c r="O600" s="967"/>
      <c r="P600" s="970"/>
      <c r="Q600" s="967"/>
      <c r="R600" s="970"/>
      <c r="S600" s="974" t="s">
        <v>5700</v>
      </c>
      <c r="T600" s="970"/>
      <c r="U600" s="967"/>
      <c r="V600" s="970"/>
      <c r="W600" s="967"/>
      <c r="X600" s="955"/>
      <c r="Y600" s="955"/>
    </row>
    <row r="601" spans="1:25" ht="12.6" hidden="1" customHeight="1" outlineLevel="2">
      <c r="A601" s="982">
        <v>44244</v>
      </c>
      <c r="B601" s="1032" t="s">
        <v>5698</v>
      </c>
      <c r="C601" s="955" t="s">
        <v>6327</v>
      </c>
      <c r="D601" s="968"/>
      <c r="E601" s="969" t="s">
        <v>5700</v>
      </c>
      <c r="F601" s="970"/>
      <c r="G601" s="967"/>
      <c r="H601" s="970"/>
      <c r="I601" s="967"/>
      <c r="J601" s="970"/>
      <c r="K601" s="967"/>
      <c r="L601" s="970"/>
      <c r="M601" s="974" t="s">
        <v>5700</v>
      </c>
      <c r="N601" s="973" t="s">
        <v>5700</v>
      </c>
      <c r="O601" s="967"/>
      <c r="P601" s="970"/>
      <c r="Q601" s="967"/>
      <c r="R601" s="970"/>
      <c r="S601" s="967"/>
      <c r="T601" s="970"/>
      <c r="U601" s="967"/>
      <c r="V601" s="970"/>
      <c r="W601" s="967"/>
      <c r="X601" s="955"/>
      <c r="Y601" s="955"/>
    </row>
    <row r="602" spans="1:25" ht="25.2" hidden="1" customHeight="1" outlineLevel="2">
      <c r="A602" s="982">
        <v>44244</v>
      </c>
      <c r="B602" s="1032" t="s">
        <v>5698</v>
      </c>
      <c r="C602" s="955" t="s">
        <v>6328</v>
      </c>
      <c r="D602" s="968"/>
      <c r="E602" s="969" t="s">
        <v>5700</v>
      </c>
      <c r="F602" s="970"/>
      <c r="G602" s="967"/>
      <c r="H602" s="970"/>
      <c r="I602" s="967"/>
      <c r="J602" s="970"/>
      <c r="K602" s="967"/>
      <c r="L602" s="970"/>
      <c r="M602" s="967"/>
      <c r="N602" s="970"/>
      <c r="O602" s="967"/>
      <c r="P602" s="970"/>
      <c r="Q602" s="967"/>
      <c r="R602" s="970"/>
      <c r="S602" s="967"/>
      <c r="T602" s="970"/>
      <c r="U602" s="967"/>
      <c r="V602" s="970"/>
      <c r="W602" s="967"/>
      <c r="X602" s="955" t="s">
        <v>4126</v>
      </c>
      <c r="Y602" s="1032" t="s">
        <v>6329</v>
      </c>
    </row>
    <row r="603" spans="1:25" ht="12.6" hidden="1" customHeight="1" outlineLevel="2">
      <c r="A603" s="982">
        <v>44244</v>
      </c>
      <c r="B603" s="1032" t="s">
        <v>5698</v>
      </c>
      <c r="C603" s="955" t="s">
        <v>6330</v>
      </c>
      <c r="D603" s="968"/>
      <c r="E603" s="972"/>
      <c r="F603" s="970"/>
      <c r="G603" s="967"/>
      <c r="H603" s="970"/>
      <c r="I603" s="974" t="s">
        <v>5700</v>
      </c>
      <c r="J603" s="970"/>
      <c r="K603" s="967"/>
      <c r="L603" s="970"/>
      <c r="M603" s="967"/>
      <c r="N603" s="970"/>
      <c r="O603" s="967"/>
      <c r="P603" s="970"/>
      <c r="Q603" s="967"/>
      <c r="R603" s="970"/>
      <c r="S603" s="974" t="s">
        <v>5700</v>
      </c>
      <c r="T603" s="970"/>
      <c r="U603" s="967"/>
      <c r="V603" s="970"/>
      <c r="W603" s="967"/>
      <c r="X603" s="955"/>
      <c r="Y603" s="955"/>
    </row>
    <row r="604" spans="1:25" ht="12.6" hidden="1" customHeight="1" outlineLevel="2">
      <c r="A604" s="982">
        <v>44244</v>
      </c>
      <c r="B604" s="1032" t="s">
        <v>5698</v>
      </c>
      <c r="C604" s="955" t="s">
        <v>6331</v>
      </c>
      <c r="D604" s="968"/>
      <c r="E604" s="972"/>
      <c r="F604" s="970"/>
      <c r="G604" s="967"/>
      <c r="H604" s="970"/>
      <c r="I604" s="967"/>
      <c r="J604" s="970"/>
      <c r="K604" s="967"/>
      <c r="L604" s="970"/>
      <c r="M604" s="967"/>
      <c r="N604" s="970"/>
      <c r="O604" s="967"/>
      <c r="P604" s="970"/>
      <c r="Q604" s="967"/>
      <c r="R604" s="970"/>
      <c r="S604" s="974" t="s">
        <v>5700</v>
      </c>
      <c r="T604" s="970"/>
      <c r="U604" s="967"/>
      <c r="V604" s="970"/>
      <c r="W604" s="967"/>
      <c r="X604" s="955"/>
      <c r="Y604" s="955"/>
    </row>
    <row r="605" spans="1:25" ht="12.6" hidden="1" customHeight="1" outlineLevel="2">
      <c r="A605" s="982">
        <v>44244</v>
      </c>
      <c r="B605" s="1032" t="s">
        <v>5698</v>
      </c>
      <c r="C605" s="1151" t="s">
        <v>6332</v>
      </c>
      <c r="D605" s="968"/>
      <c r="E605" s="972"/>
      <c r="F605" s="970"/>
      <c r="G605" s="967"/>
      <c r="H605" s="970"/>
      <c r="I605" s="974" t="s">
        <v>5700</v>
      </c>
      <c r="J605" s="970"/>
      <c r="K605" s="967"/>
      <c r="L605" s="970"/>
      <c r="M605" s="967"/>
      <c r="N605" s="970"/>
      <c r="O605" s="967"/>
      <c r="P605" s="970"/>
      <c r="Q605" s="967"/>
      <c r="R605" s="970"/>
      <c r="S605" s="974" t="s">
        <v>5700</v>
      </c>
      <c r="T605" s="970"/>
      <c r="U605" s="967"/>
      <c r="V605" s="970"/>
      <c r="W605" s="967"/>
      <c r="X605" s="955"/>
      <c r="Y605" s="955"/>
    </row>
    <row r="606" spans="1:25" ht="12.6" hidden="1" customHeight="1" outlineLevel="2">
      <c r="A606" s="982">
        <v>44244</v>
      </c>
      <c r="B606" s="1032" t="s">
        <v>5698</v>
      </c>
      <c r="C606" s="955" t="s">
        <v>6333</v>
      </c>
      <c r="D606" s="968"/>
      <c r="E606" s="972"/>
      <c r="F606" s="970"/>
      <c r="G606" s="967"/>
      <c r="H606" s="970"/>
      <c r="I606" s="967"/>
      <c r="J606" s="970"/>
      <c r="K606" s="967"/>
      <c r="L606" s="970"/>
      <c r="M606" s="967"/>
      <c r="N606" s="970"/>
      <c r="O606" s="967"/>
      <c r="P606" s="970"/>
      <c r="Q606" s="967"/>
      <c r="R606" s="973"/>
      <c r="S606" s="974" t="s">
        <v>5700</v>
      </c>
      <c r="T606" s="970"/>
      <c r="U606" s="967"/>
      <c r="V606" s="970"/>
      <c r="W606" s="967"/>
      <c r="X606" s="955"/>
      <c r="Y606" s="955"/>
    </row>
    <row r="607" spans="1:25" ht="12.6" hidden="1" customHeight="1" outlineLevel="2">
      <c r="A607" s="982">
        <v>44244</v>
      </c>
      <c r="B607" s="1032" t="s">
        <v>5698</v>
      </c>
      <c r="C607" s="955" t="s">
        <v>6334</v>
      </c>
      <c r="D607" s="977" t="s">
        <v>5700</v>
      </c>
      <c r="E607" s="972"/>
      <c r="F607" s="970"/>
      <c r="G607" s="967"/>
      <c r="H607" s="970"/>
      <c r="I607" s="967"/>
      <c r="J607" s="970"/>
      <c r="K607" s="967"/>
      <c r="L607" s="970"/>
      <c r="M607" s="967"/>
      <c r="N607" s="970"/>
      <c r="O607" s="967"/>
      <c r="P607" s="970"/>
      <c r="Q607" s="967"/>
      <c r="R607" s="970"/>
      <c r="S607" s="967"/>
      <c r="T607" s="970"/>
      <c r="U607" s="967"/>
      <c r="V607" s="970"/>
      <c r="W607" s="967"/>
      <c r="X607" s="955"/>
      <c r="Y607" s="955"/>
    </row>
    <row r="608" spans="1:25" ht="12.6" hidden="1" customHeight="1" outlineLevel="2">
      <c r="A608" s="982">
        <v>44244</v>
      </c>
      <c r="B608" s="1032" t="s">
        <v>5698</v>
      </c>
      <c r="C608" s="955" t="s">
        <v>6335</v>
      </c>
      <c r="D608" s="977" t="s">
        <v>5700</v>
      </c>
      <c r="E608" s="972"/>
      <c r="F608" s="970"/>
      <c r="G608" s="967"/>
      <c r="H608" s="970"/>
      <c r="I608" s="967"/>
      <c r="J608" s="970"/>
      <c r="K608" s="967"/>
      <c r="L608" s="970"/>
      <c r="M608" s="967"/>
      <c r="N608" s="970"/>
      <c r="O608" s="967"/>
      <c r="P608" s="970"/>
      <c r="Q608" s="967"/>
      <c r="R608" s="970"/>
      <c r="S608" s="967"/>
      <c r="T608" s="970"/>
      <c r="U608" s="967"/>
      <c r="V608" s="970"/>
      <c r="W608" s="967"/>
      <c r="X608" s="955"/>
      <c r="Y608" s="955"/>
    </row>
    <row r="609" spans="1:26" ht="12.6" hidden="1" customHeight="1" outlineLevel="2">
      <c r="A609" s="982">
        <v>44244</v>
      </c>
      <c r="B609" s="1032" t="s">
        <v>3470</v>
      </c>
      <c r="C609" s="955" t="s">
        <v>6336</v>
      </c>
      <c r="D609" s="968"/>
      <c r="E609" s="969" t="s">
        <v>5700</v>
      </c>
      <c r="F609" s="970"/>
      <c r="G609" s="967"/>
      <c r="H609" s="970"/>
      <c r="I609" s="967"/>
      <c r="J609" s="970"/>
      <c r="K609" s="967"/>
      <c r="L609" s="970"/>
      <c r="M609" s="967"/>
      <c r="N609" s="970"/>
      <c r="O609" s="967"/>
      <c r="P609" s="970"/>
      <c r="Q609" s="967"/>
      <c r="R609" s="970"/>
      <c r="S609" s="967"/>
      <c r="T609" s="970"/>
      <c r="U609" s="967"/>
      <c r="V609" s="970"/>
      <c r="W609" s="967"/>
      <c r="X609" s="955"/>
      <c r="Y609" s="955"/>
      <c r="Z609" s="955"/>
    </row>
    <row r="610" spans="1:26" ht="12.6" hidden="1" customHeight="1" outlineLevel="2">
      <c r="A610" s="982">
        <v>44244</v>
      </c>
      <c r="B610" s="1032" t="s">
        <v>5745</v>
      </c>
      <c r="C610" s="955" t="s">
        <v>6337</v>
      </c>
      <c r="D610" s="968"/>
      <c r="E610" s="969" t="s">
        <v>5700</v>
      </c>
      <c r="F610" s="970"/>
      <c r="G610" s="967"/>
      <c r="H610" s="970"/>
      <c r="I610" s="967"/>
      <c r="J610" s="970"/>
      <c r="K610" s="967"/>
      <c r="L610" s="970"/>
      <c r="M610" s="967"/>
      <c r="N610" s="970"/>
      <c r="O610" s="967"/>
      <c r="P610" s="970"/>
      <c r="Q610" s="974" t="s">
        <v>5700</v>
      </c>
      <c r="R610" s="970"/>
      <c r="S610" s="967"/>
      <c r="T610" s="970"/>
      <c r="U610" s="967"/>
      <c r="V610" s="970"/>
      <c r="W610" s="967"/>
      <c r="X610" s="955"/>
      <c r="Y610" s="955"/>
      <c r="Z610" s="955"/>
    </row>
    <row r="611" spans="1:26" ht="12.6" hidden="1" customHeight="1" outlineLevel="2">
      <c r="A611" s="982">
        <v>44244</v>
      </c>
      <c r="B611" s="1032" t="s">
        <v>5698</v>
      </c>
      <c r="C611" s="955" t="s">
        <v>6338</v>
      </c>
      <c r="D611" s="968"/>
      <c r="E611" s="972"/>
      <c r="F611" s="970"/>
      <c r="G611" s="967"/>
      <c r="H611" s="970"/>
      <c r="I611" s="974" t="s">
        <v>5700</v>
      </c>
      <c r="J611" s="970"/>
      <c r="K611" s="967"/>
      <c r="L611" s="970"/>
      <c r="M611" s="967"/>
      <c r="N611" s="970"/>
      <c r="O611" s="967"/>
      <c r="P611" s="970"/>
      <c r="Q611" s="967"/>
      <c r="R611" s="970"/>
      <c r="S611" s="967"/>
      <c r="T611" s="970"/>
      <c r="U611" s="967"/>
      <c r="V611" s="970"/>
      <c r="W611" s="967"/>
      <c r="X611" s="955"/>
      <c r="Y611" s="955"/>
      <c r="Z611" s="955"/>
    </row>
    <row r="612" spans="1:26" ht="12.6" hidden="1" customHeight="1" outlineLevel="2">
      <c r="A612" s="982">
        <v>44244</v>
      </c>
      <c r="B612" s="1032" t="s">
        <v>5698</v>
      </c>
      <c r="C612" s="955" t="s">
        <v>6339</v>
      </c>
      <c r="D612" s="968"/>
      <c r="E612" s="969" t="s">
        <v>5700</v>
      </c>
      <c r="F612" s="970"/>
      <c r="G612" s="967"/>
      <c r="H612" s="970"/>
      <c r="I612" s="967"/>
      <c r="J612" s="970"/>
      <c r="K612" s="967"/>
      <c r="L612" s="970"/>
      <c r="M612" s="967"/>
      <c r="N612" s="970"/>
      <c r="O612" s="967"/>
      <c r="P612" s="970"/>
      <c r="Q612" s="967"/>
      <c r="R612" s="970"/>
      <c r="S612" s="967"/>
      <c r="T612" s="970"/>
      <c r="U612" s="967"/>
      <c r="V612" s="970"/>
      <c r="W612" s="967"/>
      <c r="X612" s="955"/>
      <c r="Y612" s="955"/>
      <c r="Z612" s="955"/>
    </row>
    <row r="613" spans="1:26" ht="12.6" hidden="1" customHeight="1" outlineLevel="2">
      <c r="A613" s="982">
        <v>44244</v>
      </c>
      <c r="B613" s="1032" t="s">
        <v>5698</v>
      </c>
      <c r="C613" s="955" t="s">
        <v>6340</v>
      </c>
      <c r="D613" s="968"/>
      <c r="E613" s="969" t="s">
        <v>5700</v>
      </c>
      <c r="F613" s="970"/>
      <c r="G613" s="967"/>
      <c r="H613" s="970"/>
      <c r="I613" s="967"/>
      <c r="J613" s="970"/>
      <c r="K613" s="967"/>
      <c r="L613" s="970"/>
      <c r="M613" s="967"/>
      <c r="N613" s="970"/>
      <c r="O613" s="967"/>
      <c r="P613" s="970"/>
      <c r="Q613" s="967"/>
      <c r="R613" s="970"/>
      <c r="S613" s="967"/>
      <c r="T613" s="970"/>
      <c r="U613" s="967"/>
      <c r="V613" s="970"/>
      <c r="W613" s="967"/>
      <c r="X613" s="955"/>
      <c r="Y613" s="955"/>
      <c r="Z613" s="955"/>
    </row>
    <row r="614" spans="1:26" ht="12.6" hidden="1" customHeight="1" outlineLevel="2">
      <c r="A614" s="982">
        <v>44244</v>
      </c>
      <c r="B614" s="1032" t="s">
        <v>5698</v>
      </c>
      <c r="C614" s="955" t="s">
        <v>6341</v>
      </c>
      <c r="D614" s="968"/>
      <c r="E614" s="969" t="s">
        <v>5700</v>
      </c>
      <c r="F614" s="970"/>
      <c r="G614" s="967"/>
      <c r="H614" s="970"/>
      <c r="I614" s="967"/>
      <c r="J614" s="970"/>
      <c r="K614" s="967"/>
      <c r="L614" s="970"/>
      <c r="M614" s="967"/>
      <c r="N614" s="970"/>
      <c r="O614" s="967"/>
      <c r="P614" s="970"/>
      <c r="Q614" s="967"/>
      <c r="R614" s="970"/>
      <c r="S614" s="967"/>
      <c r="T614" s="970"/>
      <c r="U614" s="967"/>
      <c r="V614" s="970"/>
      <c r="W614" s="967"/>
      <c r="X614" s="955"/>
      <c r="Y614" s="955"/>
      <c r="Z614" s="955"/>
    </row>
    <row r="615" spans="1:26" ht="12.6" hidden="1" customHeight="1" outlineLevel="2">
      <c r="A615" s="982">
        <v>44244</v>
      </c>
      <c r="B615" s="1032" t="s">
        <v>5698</v>
      </c>
      <c r="C615" s="955" t="s">
        <v>6342</v>
      </c>
      <c r="D615" s="968"/>
      <c r="E615" s="969"/>
      <c r="F615" s="970"/>
      <c r="G615" s="967"/>
      <c r="H615" s="970"/>
      <c r="I615" s="967"/>
      <c r="J615" s="970"/>
      <c r="K615" s="967"/>
      <c r="L615" s="970"/>
      <c r="M615" s="967"/>
      <c r="N615" s="970"/>
      <c r="O615" s="967"/>
      <c r="P615" s="970"/>
      <c r="Q615" s="967"/>
      <c r="R615" s="970"/>
      <c r="S615" s="967"/>
      <c r="T615" s="970"/>
      <c r="U615" s="967"/>
      <c r="V615" s="973" t="s">
        <v>5700</v>
      </c>
      <c r="W615" s="967"/>
      <c r="X615" s="955"/>
      <c r="Y615" s="955"/>
      <c r="Z615" s="955"/>
    </row>
    <row r="616" spans="1:26" ht="12.6" hidden="1" customHeight="1" outlineLevel="2">
      <c r="A616" s="982">
        <v>44244</v>
      </c>
      <c r="B616" s="1032" t="s">
        <v>5698</v>
      </c>
      <c r="C616" s="955" t="s">
        <v>6343</v>
      </c>
      <c r="D616" s="968"/>
      <c r="E616" s="969" t="s">
        <v>5700</v>
      </c>
      <c r="F616" s="970"/>
      <c r="G616" s="967"/>
      <c r="H616" s="970"/>
      <c r="I616" s="967"/>
      <c r="J616" s="970"/>
      <c r="K616" s="967"/>
      <c r="L616" s="970"/>
      <c r="M616" s="967"/>
      <c r="N616" s="970"/>
      <c r="O616" s="967"/>
      <c r="P616" s="970"/>
      <c r="Q616" s="967"/>
      <c r="R616" s="970"/>
      <c r="S616" s="967"/>
      <c r="T616" s="970"/>
      <c r="U616" s="967"/>
      <c r="V616" s="970"/>
      <c r="W616" s="967"/>
      <c r="X616" s="955"/>
      <c r="Y616" s="955"/>
      <c r="Z616" s="955"/>
    </row>
    <row r="617" spans="1:26" ht="12.6" hidden="1" customHeight="1" outlineLevel="2">
      <c r="A617" s="982">
        <v>44244</v>
      </c>
      <c r="B617" s="1032" t="s">
        <v>5698</v>
      </c>
      <c r="C617" s="955" t="s">
        <v>6344</v>
      </c>
      <c r="D617" s="977" t="s">
        <v>5700</v>
      </c>
      <c r="E617" s="972"/>
      <c r="F617" s="970"/>
      <c r="G617" s="967"/>
      <c r="H617" s="970"/>
      <c r="I617" s="967"/>
      <c r="J617" s="970"/>
      <c r="K617" s="967"/>
      <c r="L617" s="970"/>
      <c r="M617" s="967"/>
      <c r="N617" s="970"/>
      <c r="O617" s="967"/>
      <c r="P617" s="970"/>
      <c r="Q617" s="967"/>
      <c r="R617" s="970"/>
      <c r="S617" s="967"/>
      <c r="T617" s="970"/>
      <c r="U617" s="967"/>
      <c r="V617" s="970"/>
      <c r="W617" s="967"/>
      <c r="X617" s="955"/>
      <c r="Y617" s="955"/>
      <c r="Z617" s="955"/>
    </row>
    <row r="618" spans="1:26" ht="12.6" hidden="1" customHeight="1" outlineLevel="2">
      <c r="A618" s="1152">
        <v>44244</v>
      </c>
      <c r="B618" s="1032" t="s">
        <v>5698</v>
      </c>
      <c r="C618" s="955" t="s">
        <v>6345</v>
      </c>
      <c r="D618" s="977" t="s">
        <v>5700</v>
      </c>
      <c r="E618" s="972"/>
      <c r="F618" s="970"/>
      <c r="G618" s="967"/>
      <c r="H618" s="970"/>
      <c r="I618" s="967"/>
      <c r="J618" s="970"/>
      <c r="K618" s="967"/>
      <c r="L618" s="970"/>
      <c r="M618" s="967"/>
      <c r="N618" s="970"/>
      <c r="O618" s="967"/>
      <c r="P618" s="970"/>
      <c r="Q618" s="967"/>
      <c r="R618" s="970"/>
      <c r="S618" s="967"/>
      <c r="T618" s="970"/>
      <c r="U618" s="967"/>
      <c r="V618" s="970"/>
      <c r="W618" s="967"/>
      <c r="X618" s="955"/>
      <c r="Y618" s="955"/>
      <c r="Z618" s="955"/>
    </row>
    <row r="619" spans="1:26" ht="25.2" hidden="1" customHeight="1" outlineLevel="2">
      <c r="A619" s="1152">
        <v>44244</v>
      </c>
      <c r="B619" s="1032" t="s">
        <v>5698</v>
      </c>
      <c r="C619" s="955" t="s">
        <v>6346</v>
      </c>
      <c r="D619" s="968"/>
      <c r="E619" s="969" t="s">
        <v>5700</v>
      </c>
      <c r="F619" s="970"/>
      <c r="G619" s="967"/>
      <c r="H619" s="970"/>
      <c r="I619" s="967"/>
      <c r="J619" s="970"/>
      <c r="K619" s="967"/>
      <c r="L619" s="970"/>
      <c r="M619" s="967"/>
      <c r="N619" s="970"/>
      <c r="O619" s="967"/>
      <c r="P619" s="970"/>
      <c r="Q619" s="967"/>
      <c r="R619" s="970"/>
      <c r="S619" s="967"/>
      <c r="T619" s="970"/>
      <c r="U619" s="967"/>
      <c r="V619" s="970"/>
      <c r="W619" s="967"/>
      <c r="X619" s="1032" t="s">
        <v>6347</v>
      </c>
      <c r="Y619" s="955" t="s">
        <v>3334</v>
      </c>
      <c r="Z619" s="1032" t="s">
        <v>6329</v>
      </c>
    </row>
    <row r="620" spans="1:26" ht="12.6" hidden="1" customHeight="1" outlineLevel="2">
      <c r="A620" s="1152">
        <v>44244</v>
      </c>
      <c r="B620" s="1032" t="s">
        <v>5698</v>
      </c>
      <c r="C620" s="955" t="s">
        <v>6348</v>
      </c>
      <c r="D620" s="977" t="s">
        <v>5700</v>
      </c>
      <c r="E620" s="972"/>
      <c r="F620" s="970"/>
      <c r="G620" s="967"/>
      <c r="H620" s="970"/>
      <c r="I620" s="967"/>
      <c r="J620" s="970"/>
      <c r="K620" s="967"/>
      <c r="L620" s="970"/>
      <c r="M620" s="967"/>
      <c r="N620" s="970"/>
      <c r="O620" s="967"/>
      <c r="P620" s="970"/>
      <c r="Q620" s="967"/>
      <c r="R620" s="970"/>
      <c r="S620" s="967"/>
      <c r="T620" s="970"/>
      <c r="U620" s="967"/>
      <c r="V620" s="970"/>
      <c r="W620" s="967"/>
      <c r="X620" s="955"/>
      <c r="Y620" s="955"/>
      <c r="Z620" s="955"/>
    </row>
    <row r="621" spans="1:26" ht="37.799999999999997" hidden="1" customHeight="1" outlineLevel="1" collapsed="1">
      <c r="A621" s="1153">
        <v>44245</v>
      </c>
      <c r="B621" s="1032" t="s">
        <v>5698</v>
      </c>
      <c r="C621" s="955" t="s">
        <v>6349</v>
      </c>
      <c r="D621" s="968"/>
      <c r="E621" s="972"/>
      <c r="F621" s="970"/>
      <c r="G621" s="967"/>
      <c r="H621" s="970"/>
      <c r="I621" s="967"/>
      <c r="J621" s="970"/>
      <c r="K621" s="967"/>
      <c r="L621" s="970"/>
      <c r="M621" s="967"/>
      <c r="N621" s="970"/>
      <c r="O621" s="967"/>
      <c r="P621" s="970"/>
      <c r="Q621" s="974" t="s">
        <v>5700</v>
      </c>
      <c r="R621" s="970"/>
      <c r="S621" s="967"/>
      <c r="T621" s="970"/>
      <c r="U621" s="967"/>
      <c r="V621" s="970"/>
      <c r="W621" s="967"/>
      <c r="X621" s="955"/>
      <c r="Y621" s="955"/>
      <c r="Z621" s="955"/>
    </row>
    <row r="622" spans="1:26" ht="12.6" hidden="1" customHeight="1" outlineLevel="2">
      <c r="A622" s="1153">
        <v>44245</v>
      </c>
      <c r="B622" s="1032" t="s">
        <v>5698</v>
      </c>
      <c r="C622" s="955" t="s">
        <v>6350</v>
      </c>
      <c r="D622" s="968"/>
      <c r="E622" s="969" t="s">
        <v>5700</v>
      </c>
      <c r="F622" s="970"/>
      <c r="G622" s="967"/>
      <c r="H622" s="973" t="s">
        <v>5700</v>
      </c>
      <c r="I622" s="967"/>
      <c r="J622" s="970"/>
      <c r="K622" s="967"/>
      <c r="L622" s="970"/>
      <c r="M622" s="967"/>
      <c r="N622" s="970"/>
      <c r="O622" s="967"/>
      <c r="P622" s="970"/>
      <c r="Q622" s="967"/>
      <c r="R622" s="970"/>
      <c r="S622" s="967"/>
      <c r="T622" s="970"/>
      <c r="U622" s="967"/>
      <c r="V622" s="970"/>
      <c r="W622" s="967"/>
      <c r="X622" s="955"/>
      <c r="Y622" s="955"/>
      <c r="Z622" s="955"/>
    </row>
    <row r="623" spans="1:26" ht="12.6" hidden="1" customHeight="1" outlineLevel="2">
      <c r="A623" s="1153">
        <v>44245</v>
      </c>
      <c r="B623" s="1032" t="s">
        <v>5698</v>
      </c>
      <c r="C623" s="955" t="s">
        <v>6351</v>
      </c>
      <c r="D623" s="977" t="s">
        <v>5700</v>
      </c>
      <c r="E623" s="972"/>
      <c r="F623" s="970"/>
      <c r="G623" s="967"/>
      <c r="H623" s="970"/>
      <c r="I623" s="967"/>
      <c r="J623" s="970"/>
      <c r="K623" s="967"/>
      <c r="L623" s="970"/>
      <c r="M623" s="967"/>
      <c r="N623" s="970"/>
      <c r="O623" s="967"/>
      <c r="P623" s="970"/>
      <c r="Q623" s="967"/>
      <c r="R623" s="970"/>
      <c r="S623" s="967"/>
      <c r="T623" s="970"/>
      <c r="U623" s="967"/>
      <c r="V623" s="970"/>
      <c r="W623" s="967"/>
      <c r="X623" s="955"/>
      <c r="Y623" s="955"/>
      <c r="Z623" s="955"/>
    </row>
    <row r="624" spans="1:26" ht="12.6" hidden="1" customHeight="1" outlineLevel="2">
      <c r="A624" s="1153">
        <v>44245</v>
      </c>
      <c r="B624" s="1032" t="s">
        <v>5698</v>
      </c>
      <c r="C624" s="955" t="s">
        <v>6352</v>
      </c>
      <c r="D624" s="968"/>
      <c r="E624" s="972"/>
      <c r="F624" s="970"/>
      <c r="G624" s="967"/>
      <c r="H624" s="970"/>
      <c r="I624" s="967"/>
      <c r="J624" s="970"/>
      <c r="K624" s="967"/>
      <c r="L624" s="970"/>
      <c r="M624" s="974" t="s">
        <v>5700</v>
      </c>
      <c r="N624" s="970"/>
      <c r="O624" s="967"/>
      <c r="P624" s="970"/>
      <c r="Q624" s="967"/>
      <c r="R624" s="970"/>
      <c r="S624" s="967"/>
      <c r="T624" s="970"/>
      <c r="U624" s="967"/>
      <c r="V624" s="970"/>
      <c r="W624" s="967"/>
      <c r="X624" s="955"/>
      <c r="Y624" s="955"/>
      <c r="Z624" s="955"/>
    </row>
    <row r="625" spans="1:22" ht="12.6" hidden="1" customHeight="1" outlineLevel="2">
      <c r="A625" s="1153">
        <v>44245</v>
      </c>
      <c r="B625" s="1032" t="s">
        <v>5698</v>
      </c>
      <c r="C625" s="955" t="s">
        <v>6353</v>
      </c>
      <c r="D625" s="977" t="s">
        <v>5700</v>
      </c>
      <c r="E625" s="969"/>
      <c r="F625" s="970"/>
      <c r="G625" s="967"/>
      <c r="H625" s="970"/>
      <c r="I625" s="967"/>
      <c r="J625" s="970"/>
      <c r="K625" s="967"/>
      <c r="L625" s="970"/>
      <c r="M625" s="967"/>
      <c r="N625" s="970"/>
      <c r="O625" s="967"/>
      <c r="P625" s="970"/>
      <c r="Q625" s="967"/>
      <c r="R625" s="970"/>
      <c r="S625" s="967"/>
      <c r="T625" s="970"/>
      <c r="U625" s="967"/>
      <c r="V625" s="970"/>
    </row>
    <row r="626" spans="1:22" ht="12.6" hidden="1" customHeight="1" outlineLevel="2">
      <c r="A626" s="1153">
        <v>44245</v>
      </c>
      <c r="B626" s="1032" t="s">
        <v>5706</v>
      </c>
      <c r="C626" s="955" t="s">
        <v>6354</v>
      </c>
      <c r="D626" s="968"/>
      <c r="E626" s="972"/>
      <c r="F626" s="970"/>
      <c r="G626" s="967"/>
      <c r="H626" s="970"/>
      <c r="I626" s="967"/>
      <c r="J626" s="970"/>
      <c r="K626" s="967"/>
      <c r="L626" s="970"/>
      <c r="M626" s="967"/>
      <c r="N626" s="970"/>
      <c r="O626" s="974" t="s">
        <v>5700</v>
      </c>
      <c r="P626" s="970"/>
      <c r="Q626" s="967"/>
      <c r="R626" s="970"/>
      <c r="S626" s="967"/>
      <c r="T626" s="970"/>
      <c r="U626" s="967"/>
      <c r="V626" s="970"/>
    </row>
    <row r="627" spans="1:22" ht="25.2" hidden="1" customHeight="1" outlineLevel="2">
      <c r="A627" s="1153">
        <v>44245</v>
      </c>
      <c r="B627" s="1032" t="s">
        <v>5698</v>
      </c>
      <c r="C627" s="955" t="s">
        <v>6355</v>
      </c>
      <c r="D627" s="968"/>
      <c r="E627" s="969" t="s">
        <v>5700</v>
      </c>
      <c r="F627" s="970"/>
      <c r="G627" s="967"/>
      <c r="H627" s="970"/>
      <c r="I627" s="967"/>
      <c r="J627" s="970"/>
      <c r="K627" s="967"/>
      <c r="L627" s="970"/>
      <c r="M627" s="967"/>
      <c r="N627" s="970"/>
      <c r="O627" s="967"/>
      <c r="P627" s="970"/>
      <c r="Q627" s="967"/>
      <c r="R627" s="970"/>
      <c r="S627" s="967"/>
      <c r="T627" s="970"/>
      <c r="U627" s="967"/>
      <c r="V627" s="970"/>
    </row>
    <row r="628" spans="1:22" ht="25.2" hidden="1" customHeight="1" outlineLevel="2">
      <c r="A628" s="1153">
        <v>44245</v>
      </c>
      <c r="B628" s="1032" t="s">
        <v>5698</v>
      </c>
      <c r="C628" s="955" t="s">
        <v>6356</v>
      </c>
      <c r="D628" s="968"/>
      <c r="E628" s="969" t="s">
        <v>5700</v>
      </c>
      <c r="F628" s="970"/>
      <c r="G628" s="967"/>
      <c r="H628" s="970"/>
      <c r="I628" s="967"/>
      <c r="J628" s="970"/>
      <c r="K628" s="967"/>
      <c r="L628" s="970"/>
      <c r="M628" s="967"/>
      <c r="N628" s="970"/>
      <c r="O628" s="967"/>
      <c r="P628" s="970"/>
      <c r="Q628" s="967"/>
      <c r="R628" s="970"/>
      <c r="S628" s="967"/>
      <c r="T628" s="970"/>
      <c r="U628" s="967"/>
      <c r="V628" s="970"/>
    </row>
    <row r="629" spans="1:22" ht="12.6" hidden="1" customHeight="1" outlineLevel="2">
      <c r="A629" s="1153">
        <v>44245</v>
      </c>
      <c r="B629" s="1032" t="s">
        <v>5698</v>
      </c>
      <c r="C629" s="955" t="s">
        <v>6357</v>
      </c>
      <c r="D629" s="968"/>
      <c r="E629" s="972"/>
      <c r="F629" s="970"/>
      <c r="G629" s="967"/>
      <c r="H629" s="970"/>
      <c r="I629" s="967"/>
      <c r="J629" s="970"/>
      <c r="K629" s="967"/>
      <c r="L629" s="970"/>
      <c r="M629" s="967"/>
      <c r="N629" s="970"/>
      <c r="O629" s="967"/>
      <c r="P629" s="970"/>
      <c r="Q629" s="974" t="s">
        <v>5700</v>
      </c>
      <c r="R629" s="970"/>
      <c r="S629" s="967"/>
      <c r="T629" s="970"/>
      <c r="U629" s="967"/>
      <c r="V629" s="970"/>
    </row>
    <row r="630" spans="1:22" ht="25.2" hidden="1" customHeight="1" outlineLevel="2">
      <c r="A630" s="1153">
        <v>44245</v>
      </c>
      <c r="B630" s="1032" t="s">
        <v>5698</v>
      </c>
      <c r="C630" s="955" t="s">
        <v>6358</v>
      </c>
      <c r="D630" s="968"/>
      <c r="E630" s="972"/>
      <c r="F630" s="970"/>
      <c r="G630" s="967"/>
      <c r="H630" s="970"/>
      <c r="I630" s="967"/>
      <c r="J630" s="970"/>
      <c r="K630" s="967"/>
      <c r="L630" s="970"/>
      <c r="M630" s="967"/>
      <c r="N630" s="970"/>
      <c r="O630" s="967"/>
      <c r="P630" s="970"/>
      <c r="Q630" s="974" t="s">
        <v>5700</v>
      </c>
      <c r="R630" s="970"/>
      <c r="S630" s="967"/>
      <c r="T630" s="970"/>
      <c r="U630" s="967"/>
      <c r="V630" s="970"/>
    </row>
    <row r="631" spans="1:22" ht="25.2" hidden="1" customHeight="1" outlineLevel="2">
      <c r="A631" s="1153">
        <v>44245</v>
      </c>
      <c r="B631" s="1032" t="s">
        <v>3470</v>
      </c>
      <c r="C631" s="955" t="s">
        <v>6359</v>
      </c>
      <c r="D631" s="968"/>
      <c r="E631" s="972"/>
      <c r="F631" s="970"/>
      <c r="G631" s="967"/>
      <c r="H631" s="973" t="s">
        <v>5700</v>
      </c>
      <c r="I631" s="967"/>
      <c r="J631" s="970"/>
      <c r="K631" s="967"/>
      <c r="L631" s="970"/>
      <c r="M631" s="967"/>
      <c r="N631" s="970"/>
      <c r="O631" s="967"/>
      <c r="P631" s="970"/>
      <c r="Q631" s="967"/>
      <c r="R631" s="970"/>
      <c r="S631" s="967"/>
      <c r="T631" s="970"/>
      <c r="U631" s="967"/>
      <c r="V631" s="970"/>
    </row>
    <row r="632" spans="1:22" ht="12.6" hidden="1" customHeight="1" outlineLevel="2">
      <c r="A632" s="1153">
        <v>44245</v>
      </c>
      <c r="B632" s="1032" t="s">
        <v>5698</v>
      </c>
      <c r="C632" s="955" t="s">
        <v>6360</v>
      </c>
      <c r="D632" s="968"/>
      <c r="E632" s="972"/>
      <c r="F632" s="970"/>
      <c r="G632" s="967"/>
      <c r="H632" s="970"/>
      <c r="I632" s="967"/>
      <c r="J632" s="970"/>
      <c r="K632" s="967"/>
      <c r="L632" s="970"/>
      <c r="M632" s="967"/>
      <c r="N632" s="970"/>
      <c r="O632" s="967"/>
      <c r="P632" s="970"/>
      <c r="Q632" s="974" t="s">
        <v>5700</v>
      </c>
      <c r="R632" s="970"/>
      <c r="S632" s="967"/>
      <c r="T632" s="970"/>
      <c r="U632" s="967"/>
      <c r="V632" s="970"/>
    </row>
    <row r="633" spans="1:22" ht="25.2" hidden="1" customHeight="1" outlineLevel="2">
      <c r="A633" s="1153">
        <v>44245</v>
      </c>
      <c r="B633" s="1032" t="s">
        <v>5698</v>
      </c>
      <c r="C633" s="955" t="s">
        <v>6361</v>
      </c>
      <c r="D633" s="977" t="s">
        <v>5700</v>
      </c>
      <c r="E633" s="969"/>
      <c r="F633" s="970"/>
      <c r="G633" s="967"/>
      <c r="H633" s="970"/>
      <c r="I633" s="967"/>
      <c r="J633" s="970"/>
      <c r="K633" s="967"/>
      <c r="L633" s="970"/>
      <c r="M633" s="967"/>
      <c r="N633" s="970"/>
      <c r="O633" s="967"/>
      <c r="P633" s="970"/>
      <c r="Q633" s="967"/>
      <c r="R633" s="970"/>
      <c r="S633" s="967"/>
      <c r="T633" s="970"/>
      <c r="U633" s="967"/>
      <c r="V633" s="970"/>
    </row>
    <row r="634" spans="1:22" ht="12.6" hidden="1" customHeight="1" outlineLevel="2">
      <c r="A634" s="1153">
        <v>44245</v>
      </c>
      <c r="B634" s="1032" t="s">
        <v>5698</v>
      </c>
      <c r="C634" s="955" t="s">
        <v>6362</v>
      </c>
      <c r="D634" s="968"/>
      <c r="E634" s="969" t="s">
        <v>5700</v>
      </c>
      <c r="F634" s="970"/>
      <c r="G634" s="967"/>
      <c r="H634" s="970"/>
      <c r="I634" s="967"/>
      <c r="J634" s="970"/>
      <c r="K634" s="967"/>
      <c r="L634" s="970"/>
      <c r="M634" s="967"/>
      <c r="N634" s="970"/>
      <c r="O634" s="967"/>
      <c r="P634" s="973"/>
      <c r="Q634" s="974" t="s">
        <v>5700</v>
      </c>
      <c r="R634" s="970"/>
      <c r="S634" s="967"/>
      <c r="T634" s="970"/>
      <c r="U634" s="967"/>
      <c r="V634" s="970"/>
    </row>
    <row r="635" spans="1:22" ht="25.2" hidden="1" customHeight="1" outlineLevel="2">
      <c r="A635" s="1153">
        <v>44245</v>
      </c>
      <c r="B635" s="1032" t="s">
        <v>3470</v>
      </c>
      <c r="C635" s="955" t="s">
        <v>6363</v>
      </c>
      <c r="D635" s="968"/>
      <c r="E635" s="972"/>
      <c r="F635" s="970"/>
      <c r="G635" s="967"/>
      <c r="H635" s="970"/>
      <c r="I635" s="967"/>
      <c r="J635" s="970"/>
      <c r="K635" s="967"/>
      <c r="L635" s="970"/>
      <c r="M635" s="967"/>
      <c r="N635" s="973" t="s">
        <v>5700</v>
      </c>
      <c r="O635" s="967"/>
      <c r="P635" s="970"/>
      <c r="Q635" s="967"/>
      <c r="R635" s="970"/>
      <c r="S635" s="967"/>
      <c r="T635" s="970"/>
      <c r="U635" s="967"/>
      <c r="V635" s="970"/>
    </row>
    <row r="636" spans="1:22" ht="12.6" hidden="1" customHeight="1" outlineLevel="2">
      <c r="A636" s="1153">
        <v>44245</v>
      </c>
      <c r="B636" s="1032" t="s">
        <v>5698</v>
      </c>
      <c r="C636" s="955" t="s">
        <v>6364</v>
      </c>
      <c r="D636" s="968"/>
      <c r="E636" s="972"/>
      <c r="F636" s="970"/>
      <c r="G636" s="967"/>
      <c r="H636" s="970"/>
      <c r="I636" s="967"/>
      <c r="J636" s="970"/>
      <c r="K636" s="967"/>
      <c r="L636" s="970"/>
      <c r="M636" s="967"/>
      <c r="N636" s="973" t="s">
        <v>5700</v>
      </c>
      <c r="O636" s="967"/>
      <c r="P636" s="970"/>
      <c r="Q636" s="967"/>
      <c r="R636" s="970"/>
      <c r="S636" s="967"/>
      <c r="T636" s="970"/>
      <c r="U636" s="967"/>
      <c r="V636" s="970"/>
    </row>
    <row r="637" spans="1:22" ht="25.2" hidden="1" customHeight="1" outlineLevel="2">
      <c r="A637" s="1153">
        <v>44245</v>
      </c>
      <c r="B637" s="1032" t="s">
        <v>5698</v>
      </c>
      <c r="C637" s="955" t="s">
        <v>6365</v>
      </c>
      <c r="D637" s="968"/>
      <c r="E637" s="969" t="s">
        <v>5700</v>
      </c>
      <c r="F637" s="970"/>
      <c r="G637" s="967"/>
      <c r="H637" s="970"/>
      <c r="I637" s="967"/>
      <c r="J637" s="970"/>
      <c r="K637" s="967"/>
      <c r="L637" s="970"/>
      <c r="M637" s="967"/>
      <c r="N637" s="970"/>
      <c r="O637" s="967"/>
      <c r="P637" s="970"/>
      <c r="Q637" s="967"/>
      <c r="R637" s="970"/>
      <c r="S637" s="967"/>
      <c r="T637" s="970"/>
      <c r="U637" s="967"/>
      <c r="V637" s="970"/>
    </row>
    <row r="638" spans="1:22" ht="12.6" hidden="1" customHeight="1" outlineLevel="2">
      <c r="A638" s="1153">
        <v>44245</v>
      </c>
      <c r="B638" s="1032" t="s">
        <v>5698</v>
      </c>
      <c r="C638" s="955" t="s">
        <v>6366</v>
      </c>
      <c r="D638" s="968"/>
      <c r="E638" s="969" t="s">
        <v>5700</v>
      </c>
      <c r="F638" s="970"/>
      <c r="G638" s="974" t="s">
        <v>5700</v>
      </c>
      <c r="H638" s="973" t="s">
        <v>5700</v>
      </c>
      <c r="I638" s="967"/>
      <c r="J638" s="970"/>
      <c r="K638" s="967"/>
      <c r="L638" s="970"/>
      <c r="M638" s="967"/>
      <c r="N638" s="970"/>
      <c r="O638" s="967"/>
      <c r="P638" s="970"/>
      <c r="Q638" s="967"/>
      <c r="R638" s="970"/>
      <c r="S638" s="967"/>
      <c r="T638" s="970"/>
      <c r="U638" s="967"/>
      <c r="V638" s="970"/>
    </row>
    <row r="639" spans="1:22" ht="25.2" hidden="1" customHeight="1" outlineLevel="2">
      <c r="A639" s="1153">
        <v>44245</v>
      </c>
      <c r="B639" s="1032" t="s">
        <v>5698</v>
      </c>
      <c r="C639" s="955" t="s">
        <v>6367</v>
      </c>
      <c r="D639" s="968"/>
      <c r="E639" s="969" t="s">
        <v>5700</v>
      </c>
      <c r="F639" s="970"/>
      <c r="G639" s="967"/>
      <c r="H639" s="970"/>
      <c r="I639" s="967"/>
      <c r="J639" s="970"/>
      <c r="K639" s="967"/>
      <c r="L639" s="970"/>
      <c r="M639" s="967"/>
      <c r="N639" s="970"/>
      <c r="O639" s="967"/>
      <c r="P639" s="970"/>
      <c r="Q639" s="967"/>
      <c r="R639" s="970"/>
      <c r="S639" s="967"/>
      <c r="T639" s="970"/>
      <c r="U639" s="967"/>
      <c r="V639" s="970"/>
    </row>
    <row r="640" spans="1:22" ht="12.6" hidden="1" customHeight="1" outlineLevel="2">
      <c r="A640" s="1153">
        <v>44245</v>
      </c>
      <c r="B640" s="1032" t="s">
        <v>5698</v>
      </c>
      <c r="C640" s="955" t="s">
        <v>6368</v>
      </c>
      <c r="D640" s="968"/>
      <c r="E640" s="969" t="s">
        <v>5700</v>
      </c>
      <c r="F640" s="970"/>
      <c r="G640" s="967"/>
      <c r="H640" s="970"/>
      <c r="I640" s="967"/>
      <c r="J640" s="970"/>
      <c r="K640" s="967"/>
      <c r="L640" s="970"/>
      <c r="M640" s="967"/>
      <c r="N640" s="970"/>
      <c r="O640" s="967"/>
      <c r="P640" s="970"/>
      <c r="Q640" s="967"/>
      <c r="R640" s="970"/>
      <c r="S640" s="967"/>
      <c r="T640" s="970"/>
      <c r="U640" s="967"/>
      <c r="V640" s="970"/>
    </row>
    <row r="641" spans="1:22" ht="25.2" hidden="1" customHeight="1" outlineLevel="2">
      <c r="A641" s="1153">
        <v>44245</v>
      </c>
      <c r="B641" s="1032" t="s">
        <v>5698</v>
      </c>
      <c r="C641" s="955" t="s">
        <v>6369</v>
      </c>
      <c r="D641" s="968"/>
      <c r="E641" s="972"/>
      <c r="F641" s="970"/>
      <c r="G641" s="967"/>
      <c r="H641" s="970"/>
      <c r="I641" s="974" t="s">
        <v>5700</v>
      </c>
      <c r="J641" s="970"/>
      <c r="K641" s="967"/>
      <c r="L641" s="970"/>
      <c r="M641" s="967"/>
      <c r="N641" s="970"/>
      <c r="O641" s="967"/>
      <c r="P641" s="970"/>
      <c r="Q641" s="967"/>
      <c r="R641" s="970"/>
      <c r="S641" s="967"/>
      <c r="T641" s="970"/>
      <c r="U641" s="967"/>
      <c r="V641" s="970"/>
    </row>
    <row r="642" spans="1:22" ht="25.2" hidden="1" customHeight="1" outlineLevel="2">
      <c r="A642" s="1153">
        <v>44245</v>
      </c>
      <c r="B642" s="1032" t="s">
        <v>5698</v>
      </c>
      <c r="C642" s="955" t="s">
        <v>6370</v>
      </c>
      <c r="D642" s="968"/>
      <c r="E642" s="969" t="s">
        <v>5700</v>
      </c>
      <c r="F642" s="970"/>
      <c r="G642" s="967"/>
      <c r="H642" s="970"/>
      <c r="I642" s="967"/>
      <c r="J642" s="970"/>
      <c r="K642" s="967"/>
      <c r="L642" s="970"/>
      <c r="M642" s="967"/>
      <c r="N642" s="970"/>
      <c r="O642" s="967"/>
      <c r="P642" s="970"/>
      <c r="Q642" s="967"/>
      <c r="R642" s="970"/>
      <c r="S642" s="967"/>
      <c r="T642" s="970"/>
      <c r="U642" s="967"/>
      <c r="V642" s="970"/>
    </row>
    <row r="643" spans="1:22" ht="12.6" hidden="1" customHeight="1" outlineLevel="2">
      <c r="A643" s="1153">
        <v>44245</v>
      </c>
      <c r="B643" s="1032" t="s">
        <v>5698</v>
      </c>
      <c r="C643" s="955" t="s">
        <v>6371</v>
      </c>
      <c r="D643" s="968"/>
      <c r="E643" s="969" t="s">
        <v>5700</v>
      </c>
      <c r="F643" s="970"/>
      <c r="G643" s="967"/>
      <c r="H643" s="970"/>
      <c r="I643" s="967"/>
      <c r="J643" s="970"/>
      <c r="K643" s="967"/>
      <c r="L643" s="970"/>
      <c r="M643" s="967"/>
      <c r="N643" s="970"/>
      <c r="O643" s="967"/>
      <c r="P643" s="970"/>
      <c r="Q643" s="967"/>
      <c r="R643" s="970"/>
      <c r="S643" s="967"/>
      <c r="T643" s="970"/>
      <c r="U643" s="967"/>
      <c r="V643" s="970"/>
    </row>
    <row r="644" spans="1:22" ht="12.6" hidden="1" customHeight="1" outlineLevel="1" collapsed="1">
      <c r="A644" s="995">
        <v>44246</v>
      </c>
      <c r="B644" s="1032" t="s">
        <v>5698</v>
      </c>
      <c r="C644" s="955" t="s">
        <v>6372</v>
      </c>
      <c r="D644" s="968"/>
      <c r="E644" s="969" t="s">
        <v>5700</v>
      </c>
      <c r="F644" s="970"/>
      <c r="G644" s="967"/>
      <c r="H644" s="970"/>
      <c r="I644" s="967"/>
      <c r="J644" s="970"/>
      <c r="K644" s="967"/>
      <c r="L644" s="970"/>
      <c r="M644" s="967"/>
      <c r="N644" s="970"/>
      <c r="O644" s="967"/>
      <c r="P644" s="970"/>
      <c r="Q644" s="967"/>
      <c r="R644" s="970"/>
      <c r="S644" s="967"/>
      <c r="T644" s="970"/>
      <c r="U644" s="967"/>
      <c r="V644" s="970"/>
    </row>
    <row r="645" spans="1:22" ht="12.6" hidden="1" customHeight="1" outlineLevel="2">
      <c r="A645" s="995">
        <v>44246</v>
      </c>
      <c r="B645" s="1032" t="s">
        <v>5698</v>
      </c>
      <c r="C645" s="955" t="s">
        <v>6373</v>
      </c>
      <c r="D645" s="977" t="s">
        <v>5700</v>
      </c>
      <c r="E645" s="969" t="s">
        <v>5700</v>
      </c>
      <c r="F645" s="970"/>
      <c r="G645" s="967"/>
      <c r="H645" s="970"/>
      <c r="I645" s="967"/>
      <c r="J645" s="970"/>
      <c r="K645" s="967"/>
      <c r="L645" s="970"/>
      <c r="M645" s="967"/>
      <c r="N645" s="970"/>
      <c r="O645" s="974" t="s">
        <v>5700</v>
      </c>
      <c r="P645" s="970"/>
      <c r="Q645" s="967"/>
      <c r="R645" s="970"/>
      <c r="S645" s="967"/>
      <c r="T645" s="970"/>
      <c r="U645" s="967"/>
      <c r="V645" s="970"/>
    </row>
    <row r="646" spans="1:22" ht="12.6" hidden="1" customHeight="1" outlineLevel="2">
      <c r="A646" s="995">
        <v>44246</v>
      </c>
      <c r="B646" s="1032" t="s">
        <v>5698</v>
      </c>
      <c r="C646" s="955" t="s">
        <v>6374</v>
      </c>
      <c r="D646" s="977" t="s">
        <v>5700</v>
      </c>
      <c r="E646" s="972"/>
      <c r="F646" s="970"/>
      <c r="G646" s="967"/>
      <c r="H646" s="970"/>
      <c r="I646" s="967"/>
      <c r="J646" s="970"/>
      <c r="K646" s="967"/>
      <c r="L646" s="970"/>
      <c r="M646" s="967"/>
      <c r="N646" s="970"/>
      <c r="O646" s="967"/>
      <c r="P646" s="970"/>
      <c r="Q646" s="974" t="s">
        <v>5700</v>
      </c>
      <c r="R646" s="970"/>
      <c r="S646" s="967"/>
      <c r="T646" s="970"/>
      <c r="U646" s="967"/>
      <c r="V646" s="970"/>
    </row>
    <row r="647" spans="1:22" ht="12.6" hidden="1" customHeight="1" outlineLevel="2">
      <c r="A647" s="995">
        <v>44246</v>
      </c>
      <c r="B647" s="1032" t="s">
        <v>5698</v>
      </c>
      <c r="C647" s="955" t="s">
        <v>6375</v>
      </c>
      <c r="D647" s="968"/>
      <c r="E647" s="972"/>
      <c r="F647" s="970"/>
      <c r="G647" s="967"/>
      <c r="H647" s="970"/>
      <c r="I647" s="967"/>
      <c r="J647" s="970"/>
      <c r="K647" s="967"/>
      <c r="L647" s="970"/>
      <c r="M647" s="967"/>
      <c r="N647" s="970"/>
      <c r="O647" s="967"/>
      <c r="P647" s="973" t="s">
        <v>5700</v>
      </c>
      <c r="Q647" s="974" t="s">
        <v>5700</v>
      </c>
      <c r="R647" s="970"/>
      <c r="S647" s="967"/>
      <c r="T647" s="970"/>
      <c r="U647" s="967"/>
      <c r="V647" s="970"/>
    </row>
    <row r="648" spans="1:22" ht="25.2" hidden="1" customHeight="1" outlineLevel="2">
      <c r="A648" s="995">
        <v>44246</v>
      </c>
      <c r="B648" s="1032" t="s">
        <v>5698</v>
      </c>
      <c r="C648" s="955" t="s">
        <v>6376</v>
      </c>
      <c r="D648" s="968"/>
      <c r="E648" s="969" t="s">
        <v>5700</v>
      </c>
      <c r="F648" s="970"/>
      <c r="G648" s="967"/>
      <c r="H648" s="970"/>
      <c r="I648" s="967"/>
      <c r="J648" s="970"/>
      <c r="K648" s="967"/>
      <c r="L648" s="970"/>
      <c r="M648" s="967"/>
      <c r="N648" s="970"/>
      <c r="O648" s="967"/>
      <c r="P648" s="970"/>
      <c r="Q648" s="967"/>
      <c r="R648" s="970"/>
      <c r="S648" s="967"/>
      <c r="T648" s="970"/>
      <c r="U648" s="967"/>
      <c r="V648" s="970"/>
    </row>
    <row r="649" spans="1:22" ht="12.6" hidden="1" customHeight="1" outlineLevel="2">
      <c r="A649" s="995">
        <v>44246</v>
      </c>
      <c r="B649" s="1032" t="s">
        <v>5698</v>
      </c>
      <c r="C649" s="955" t="s">
        <v>6377</v>
      </c>
      <c r="D649" s="968"/>
      <c r="E649" s="969" t="s">
        <v>5700</v>
      </c>
      <c r="F649" s="970"/>
      <c r="G649" s="967"/>
      <c r="H649" s="970"/>
      <c r="I649" s="967"/>
      <c r="J649" s="970"/>
      <c r="K649" s="967"/>
      <c r="L649" s="970"/>
      <c r="M649" s="967"/>
      <c r="N649" s="970"/>
      <c r="O649" s="967"/>
      <c r="P649" s="970"/>
      <c r="Q649" s="967"/>
      <c r="R649" s="970"/>
      <c r="S649" s="967"/>
      <c r="T649" s="970"/>
      <c r="U649" s="967"/>
      <c r="V649" s="970"/>
    </row>
    <row r="650" spans="1:22" ht="12.6" hidden="1" customHeight="1" outlineLevel="2">
      <c r="A650" s="995">
        <v>44246</v>
      </c>
      <c r="B650" s="1032" t="s">
        <v>5698</v>
      </c>
      <c r="C650" s="955" t="s">
        <v>6378</v>
      </c>
      <c r="D650" s="977" t="s">
        <v>5700</v>
      </c>
      <c r="E650" s="972"/>
      <c r="F650" s="970"/>
      <c r="G650" s="967"/>
      <c r="H650" s="970"/>
      <c r="I650" s="967"/>
      <c r="J650" s="970"/>
      <c r="K650" s="967"/>
      <c r="L650" s="970"/>
      <c r="M650" s="967"/>
      <c r="N650" s="970"/>
      <c r="O650" s="967"/>
      <c r="P650" s="970"/>
      <c r="Q650" s="967"/>
      <c r="R650" s="970"/>
      <c r="S650" s="967"/>
      <c r="T650" s="970"/>
      <c r="U650" s="967"/>
      <c r="V650" s="970"/>
    </row>
    <row r="651" spans="1:22" ht="12.6" hidden="1" customHeight="1" outlineLevel="2">
      <c r="A651" s="995">
        <v>44246</v>
      </c>
      <c r="B651" s="1032" t="s">
        <v>6379</v>
      </c>
      <c r="C651" s="955" t="s">
        <v>6380</v>
      </c>
      <c r="D651" s="968"/>
      <c r="E651" s="972"/>
      <c r="F651" s="970"/>
      <c r="G651" s="967"/>
      <c r="H651" s="970"/>
      <c r="I651" s="967"/>
      <c r="J651" s="970"/>
      <c r="K651" s="967"/>
      <c r="L651" s="970"/>
      <c r="M651" s="967"/>
      <c r="N651" s="970"/>
      <c r="O651" s="967"/>
      <c r="P651" s="970"/>
      <c r="Q651" s="967"/>
      <c r="R651" s="970"/>
      <c r="S651" s="974" t="s">
        <v>5700</v>
      </c>
      <c r="T651" s="970"/>
      <c r="U651" s="967"/>
      <c r="V651" s="970"/>
    </row>
    <row r="652" spans="1:22" ht="12.6" hidden="1" customHeight="1" outlineLevel="2">
      <c r="A652" s="995">
        <v>44246</v>
      </c>
      <c r="B652" s="1032" t="s">
        <v>5723</v>
      </c>
      <c r="C652" s="955" t="s">
        <v>6381</v>
      </c>
      <c r="D652" s="968"/>
      <c r="E652" s="972"/>
      <c r="F652" s="970"/>
      <c r="G652" s="967"/>
      <c r="H652" s="970"/>
      <c r="I652" s="967"/>
      <c r="J652" s="970"/>
      <c r="K652" s="967"/>
      <c r="L652" s="970"/>
      <c r="M652" s="967"/>
      <c r="N652" s="970"/>
      <c r="O652" s="967"/>
      <c r="P652" s="970"/>
      <c r="Q652" s="967"/>
      <c r="R652" s="970"/>
      <c r="S652" s="967"/>
      <c r="T652" s="970"/>
      <c r="U652" s="974" t="s">
        <v>5700</v>
      </c>
      <c r="V652" s="970"/>
    </row>
    <row r="653" spans="1:22" ht="12.6" hidden="1" customHeight="1" outlineLevel="2">
      <c r="A653" s="995">
        <v>44246</v>
      </c>
      <c r="B653" s="1032" t="s">
        <v>6382</v>
      </c>
      <c r="C653" s="955" t="s">
        <v>6383</v>
      </c>
      <c r="D653" s="968"/>
      <c r="E653" s="972"/>
      <c r="F653" s="970"/>
      <c r="G653" s="967"/>
      <c r="H653" s="970"/>
      <c r="I653" s="967"/>
      <c r="J653" s="970"/>
      <c r="K653" s="967"/>
      <c r="L653" s="970"/>
      <c r="M653" s="967"/>
      <c r="N653" s="970"/>
      <c r="O653" s="967"/>
      <c r="P653" s="970"/>
      <c r="Q653" s="967"/>
      <c r="R653" s="973" t="s">
        <v>5700</v>
      </c>
      <c r="S653" s="967"/>
      <c r="T653" s="970"/>
      <c r="U653" s="967"/>
      <c r="V653" s="970"/>
    </row>
    <row r="654" spans="1:22" ht="12.6" hidden="1" customHeight="1" outlineLevel="2">
      <c r="A654" s="995">
        <v>44246</v>
      </c>
      <c r="B654" s="1032" t="s">
        <v>5698</v>
      </c>
      <c r="C654" s="955" t="s">
        <v>6384</v>
      </c>
      <c r="D654" s="968"/>
      <c r="E654" s="972"/>
      <c r="F654" s="970"/>
      <c r="G654" s="974" t="s">
        <v>5700</v>
      </c>
      <c r="H654" s="970"/>
      <c r="I654" s="967"/>
      <c r="J654" s="970"/>
      <c r="K654" s="967"/>
      <c r="L654" s="970"/>
      <c r="M654" s="967"/>
      <c r="N654" s="970"/>
      <c r="O654" s="967"/>
      <c r="P654" s="970"/>
      <c r="Q654" s="967"/>
      <c r="R654" s="970"/>
      <c r="S654" s="974" t="s">
        <v>5700</v>
      </c>
      <c r="T654" s="970"/>
      <c r="U654" s="967"/>
      <c r="V654" s="970"/>
    </row>
    <row r="655" spans="1:22" ht="12.6" hidden="1" customHeight="1" outlineLevel="2">
      <c r="A655" s="995">
        <v>44246</v>
      </c>
      <c r="B655" s="1032" t="s">
        <v>5745</v>
      </c>
      <c r="C655" s="955" t="s">
        <v>6385</v>
      </c>
      <c r="D655" s="968"/>
      <c r="E655" s="972"/>
      <c r="F655" s="970"/>
      <c r="G655" s="967"/>
      <c r="H655" s="970"/>
      <c r="I655" s="967"/>
      <c r="J655" s="970"/>
      <c r="K655" s="967"/>
      <c r="L655" s="970"/>
      <c r="M655" s="967"/>
      <c r="N655" s="970"/>
      <c r="O655" s="967"/>
      <c r="P655" s="970"/>
      <c r="Q655" s="967"/>
      <c r="R655" s="970"/>
      <c r="S655" s="967"/>
      <c r="T655" s="970"/>
      <c r="U655" s="967"/>
      <c r="V655" s="970"/>
    </row>
    <row r="656" spans="1:22" ht="25.2" hidden="1" customHeight="1" outlineLevel="2">
      <c r="A656" s="995">
        <v>44246</v>
      </c>
      <c r="B656" s="1032" t="s">
        <v>5698</v>
      </c>
      <c r="C656" s="955" t="s">
        <v>6386</v>
      </c>
      <c r="D656" s="968"/>
      <c r="E656" s="972"/>
      <c r="F656" s="970"/>
      <c r="G656" s="967"/>
      <c r="H656" s="970"/>
      <c r="I656" s="967"/>
      <c r="J656" s="970"/>
      <c r="K656" s="967"/>
      <c r="L656" s="970"/>
      <c r="M656" s="967"/>
      <c r="N656" s="973"/>
      <c r="O656" s="974" t="s">
        <v>5700</v>
      </c>
      <c r="P656" s="970"/>
      <c r="Q656" s="967"/>
      <c r="R656" s="970"/>
      <c r="S656" s="967"/>
      <c r="T656" s="970"/>
      <c r="U656" s="967"/>
      <c r="V656" s="970"/>
    </row>
    <row r="657" spans="1:22" ht="12.6" hidden="1" customHeight="1" outlineLevel="2">
      <c r="A657" s="995">
        <v>44246</v>
      </c>
      <c r="B657" s="1032" t="s">
        <v>5698</v>
      </c>
      <c r="C657" s="955" t="s">
        <v>6387</v>
      </c>
      <c r="D657" s="968"/>
      <c r="E657" s="969" t="s">
        <v>5700</v>
      </c>
      <c r="F657" s="970"/>
      <c r="G657" s="967"/>
      <c r="H657" s="970"/>
      <c r="I657" s="967"/>
      <c r="J657" s="970"/>
      <c r="K657" s="967"/>
      <c r="L657" s="970"/>
      <c r="M657" s="967"/>
      <c r="N657" s="970"/>
      <c r="O657" s="967"/>
      <c r="P657" s="970"/>
      <c r="Q657" s="967"/>
      <c r="R657" s="970"/>
      <c r="S657" s="967"/>
      <c r="T657" s="970"/>
      <c r="U657" s="967"/>
      <c r="V657" s="970"/>
    </row>
    <row r="658" spans="1:22" ht="12.6" hidden="1" customHeight="1" outlineLevel="2">
      <c r="A658" s="995">
        <v>44246</v>
      </c>
      <c r="B658" s="1032" t="s">
        <v>5698</v>
      </c>
      <c r="C658" s="955" t="s">
        <v>6388</v>
      </c>
      <c r="D658" s="977" t="s">
        <v>5700</v>
      </c>
      <c r="E658" s="972"/>
      <c r="F658" s="970"/>
      <c r="G658" s="967"/>
      <c r="H658" s="970"/>
      <c r="I658" s="967"/>
      <c r="J658" s="970"/>
      <c r="K658" s="967"/>
      <c r="L658" s="970"/>
      <c r="M658" s="967"/>
      <c r="N658" s="970"/>
      <c r="O658" s="967"/>
      <c r="P658" s="970"/>
      <c r="Q658" s="967"/>
      <c r="R658" s="970"/>
      <c r="S658" s="967"/>
      <c r="T658" s="970"/>
      <c r="U658" s="967"/>
      <c r="V658" s="970"/>
    </row>
    <row r="659" spans="1:22" ht="12.6" hidden="1" customHeight="1" outlineLevel="2">
      <c r="A659" s="995">
        <v>44246</v>
      </c>
      <c r="B659" s="1032" t="s">
        <v>5698</v>
      </c>
      <c r="C659" s="955" t="s">
        <v>6389</v>
      </c>
      <c r="D659" s="968"/>
      <c r="E659" s="972"/>
      <c r="F659" s="970"/>
      <c r="G659" s="967"/>
      <c r="H659" s="970"/>
      <c r="I659" s="967"/>
      <c r="J659" s="970"/>
      <c r="K659" s="967"/>
      <c r="L659" s="970"/>
      <c r="M659" s="967"/>
      <c r="N659" s="970"/>
      <c r="O659" s="967"/>
      <c r="P659" s="970"/>
      <c r="Q659" s="967"/>
      <c r="R659" s="970"/>
      <c r="S659" s="967"/>
      <c r="T659" s="970"/>
      <c r="U659" s="967"/>
      <c r="V659" s="970"/>
    </row>
    <row r="660" spans="1:22" ht="12.6" hidden="1" customHeight="1" outlineLevel="2">
      <c r="A660" s="995">
        <v>44246</v>
      </c>
      <c r="B660" s="1032" t="s">
        <v>5698</v>
      </c>
      <c r="C660" s="955" t="s">
        <v>6390</v>
      </c>
      <c r="D660" s="968"/>
      <c r="E660" s="972"/>
      <c r="F660" s="970"/>
      <c r="G660" s="967"/>
      <c r="H660" s="970"/>
      <c r="I660" s="967"/>
      <c r="J660" s="970"/>
      <c r="K660" s="967"/>
      <c r="L660" s="970"/>
      <c r="M660" s="967"/>
      <c r="N660" s="970"/>
      <c r="O660" s="967"/>
      <c r="P660" s="970"/>
      <c r="Q660" s="967"/>
      <c r="R660" s="970"/>
      <c r="S660" s="967"/>
      <c r="T660" s="970"/>
      <c r="U660" s="967"/>
      <c r="V660" s="970"/>
    </row>
    <row r="661" spans="1:22" ht="12.6" hidden="1" customHeight="1" outlineLevel="2">
      <c r="A661" s="995">
        <v>44246</v>
      </c>
      <c r="B661" s="1032" t="s">
        <v>5698</v>
      </c>
      <c r="C661" s="955" t="s">
        <v>6391</v>
      </c>
      <c r="D661" s="968"/>
      <c r="E661" s="972"/>
      <c r="F661" s="970"/>
      <c r="G661" s="967"/>
      <c r="H661" s="970"/>
      <c r="I661" s="967"/>
      <c r="J661" s="970"/>
      <c r="K661" s="967"/>
      <c r="L661" s="970"/>
      <c r="M661" s="967"/>
      <c r="N661" s="970"/>
      <c r="O661" s="967"/>
      <c r="P661" s="970"/>
      <c r="Q661" s="967"/>
      <c r="R661" s="970"/>
      <c r="S661" s="967"/>
      <c r="T661" s="970"/>
      <c r="U661" s="967"/>
      <c r="V661" s="970"/>
    </row>
    <row r="662" spans="1:22" ht="25.2" hidden="1" customHeight="1" outlineLevel="1" collapsed="1">
      <c r="A662" s="1142">
        <v>44249</v>
      </c>
      <c r="B662" s="1032" t="s">
        <v>5698</v>
      </c>
      <c r="C662" s="955" t="s">
        <v>6392</v>
      </c>
      <c r="D662" s="968"/>
      <c r="E662" s="969" t="s">
        <v>5700</v>
      </c>
      <c r="F662" s="970"/>
      <c r="G662" s="967"/>
      <c r="H662" s="970"/>
      <c r="I662" s="967"/>
      <c r="J662" s="970"/>
      <c r="K662" s="967"/>
      <c r="L662" s="970"/>
      <c r="M662" s="967"/>
      <c r="N662" s="970"/>
      <c r="O662" s="967"/>
      <c r="P662" s="970"/>
      <c r="Q662" s="967"/>
      <c r="R662" s="970"/>
      <c r="S662" s="967"/>
      <c r="T662" s="970"/>
      <c r="U662" s="967"/>
      <c r="V662" s="970"/>
    </row>
    <row r="663" spans="1:22" ht="12.6" hidden="1" customHeight="1" outlineLevel="2">
      <c r="A663" s="1142">
        <v>44249</v>
      </c>
      <c r="B663" s="1032" t="s">
        <v>5745</v>
      </c>
      <c r="C663" s="955" t="s">
        <v>6393</v>
      </c>
      <c r="D663" s="968"/>
      <c r="E663" s="972"/>
      <c r="F663" s="970"/>
      <c r="G663" s="967"/>
      <c r="H663" s="970"/>
      <c r="I663" s="967"/>
      <c r="J663" s="970"/>
      <c r="K663" s="967"/>
      <c r="L663" s="970"/>
      <c r="M663" s="967"/>
      <c r="N663" s="970"/>
      <c r="O663" s="967"/>
      <c r="P663" s="970"/>
      <c r="Q663" s="967"/>
      <c r="R663" s="970"/>
      <c r="S663" s="974" t="s">
        <v>5700</v>
      </c>
      <c r="T663" s="970"/>
      <c r="U663" s="967"/>
      <c r="V663" s="970"/>
    </row>
    <row r="664" spans="1:22" ht="25.2" hidden="1" customHeight="1" outlineLevel="2">
      <c r="A664" s="1142">
        <v>44249</v>
      </c>
      <c r="B664" s="1032" t="s">
        <v>6394</v>
      </c>
      <c r="C664" s="955" t="s">
        <v>6395</v>
      </c>
      <c r="D664" s="968"/>
      <c r="E664" s="972"/>
      <c r="F664" s="970"/>
      <c r="G664" s="967"/>
      <c r="H664" s="970"/>
      <c r="I664" s="967"/>
      <c r="J664" s="970"/>
      <c r="K664" s="967"/>
      <c r="L664" s="970"/>
      <c r="M664" s="967"/>
      <c r="N664" s="970"/>
      <c r="O664" s="967"/>
      <c r="P664" s="970"/>
      <c r="Q664" s="967"/>
      <c r="R664" s="970"/>
      <c r="S664" s="967"/>
      <c r="T664" s="973" t="s">
        <v>5700</v>
      </c>
      <c r="U664" s="967"/>
      <c r="V664" s="970"/>
    </row>
    <row r="665" spans="1:22" ht="12.6" hidden="1" customHeight="1" outlineLevel="2">
      <c r="A665" s="1142">
        <v>44249</v>
      </c>
      <c r="B665" s="1032" t="s">
        <v>5698</v>
      </c>
      <c r="C665" s="955" t="s">
        <v>6396</v>
      </c>
      <c r="D665" s="968"/>
      <c r="E665" s="969" t="s">
        <v>5700</v>
      </c>
      <c r="F665" s="970"/>
      <c r="G665" s="967"/>
      <c r="H665" s="970"/>
      <c r="I665" s="967"/>
      <c r="J665" s="970"/>
      <c r="K665" s="967"/>
      <c r="L665" s="970"/>
      <c r="M665" s="967"/>
      <c r="N665" s="970"/>
      <c r="O665" s="967"/>
      <c r="P665" s="970"/>
      <c r="Q665" s="967"/>
      <c r="R665" s="970"/>
      <c r="S665" s="967"/>
      <c r="T665" s="970"/>
      <c r="U665" s="967"/>
      <c r="V665" s="970"/>
    </row>
    <row r="666" spans="1:22" ht="12.6" hidden="1" customHeight="1" outlineLevel="2">
      <c r="A666" s="1142">
        <v>44249</v>
      </c>
      <c r="B666" s="1032" t="s">
        <v>5698</v>
      </c>
      <c r="C666" s="955" t="s">
        <v>6397</v>
      </c>
      <c r="D666" s="968"/>
      <c r="E666" s="972"/>
      <c r="F666" s="970"/>
      <c r="G666" s="967"/>
      <c r="H666" s="970"/>
      <c r="I666" s="967"/>
      <c r="J666" s="970"/>
      <c r="K666" s="967"/>
      <c r="L666" s="970"/>
      <c r="M666" s="967"/>
      <c r="N666" s="970"/>
      <c r="O666" s="967"/>
      <c r="P666" s="970"/>
      <c r="Q666" s="967"/>
      <c r="R666" s="970"/>
      <c r="S666" s="974" t="s">
        <v>5700</v>
      </c>
      <c r="T666" s="970"/>
      <c r="U666" s="974" t="s">
        <v>5700</v>
      </c>
      <c r="V666" s="970"/>
    </row>
    <row r="667" spans="1:22" ht="25.2" hidden="1" customHeight="1" outlineLevel="2">
      <c r="A667" s="1142">
        <v>44249</v>
      </c>
      <c r="B667" s="1032" t="s">
        <v>5706</v>
      </c>
      <c r="C667" s="955" t="s">
        <v>6398</v>
      </c>
      <c r="D667" s="977" t="s">
        <v>5700</v>
      </c>
      <c r="E667" s="972"/>
      <c r="F667" s="970"/>
      <c r="G667" s="967"/>
      <c r="H667" s="970"/>
      <c r="I667" s="967"/>
      <c r="J667" s="970"/>
      <c r="K667" s="967"/>
      <c r="L667" s="970"/>
      <c r="M667" s="967"/>
      <c r="N667" s="970"/>
      <c r="O667" s="967"/>
      <c r="P667" s="970"/>
      <c r="Q667" s="967"/>
      <c r="R667" s="970"/>
      <c r="S667" s="967"/>
      <c r="T667" s="970"/>
      <c r="U667" s="967"/>
      <c r="V667" s="970"/>
    </row>
    <row r="668" spans="1:22" ht="37.799999999999997" hidden="1" customHeight="1" outlineLevel="2">
      <c r="A668" s="1142">
        <v>44249</v>
      </c>
      <c r="B668" s="1032" t="s">
        <v>5698</v>
      </c>
      <c r="C668" s="955" t="s">
        <v>6399</v>
      </c>
      <c r="D668" s="977" t="s">
        <v>5700</v>
      </c>
      <c r="E668" s="972"/>
      <c r="F668" s="970"/>
      <c r="G668" s="967"/>
      <c r="H668" s="970"/>
      <c r="I668" s="967"/>
      <c r="J668" s="970"/>
      <c r="K668" s="967"/>
      <c r="L668" s="970"/>
      <c r="M668" s="967"/>
      <c r="N668" s="970"/>
      <c r="O668" s="967"/>
      <c r="P668" s="970"/>
      <c r="Q668" s="967"/>
      <c r="R668" s="970"/>
      <c r="S668" s="974" t="s">
        <v>5700</v>
      </c>
      <c r="T668" s="970"/>
      <c r="U668" s="967"/>
      <c r="V668" s="970"/>
    </row>
    <row r="669" spans="1:22" ht="25.2" hidden="1" customHeight="1" outlineLevel="2">
      <c r="A669" s="1142">
        <v>44249</v>
      </c>
      <c r="B669" s="1032" t="s">
        <v>5706</v>
      </c>
      <c r="C669" s="955" t="s">
        <v>6400</v>
      </c>
      <c r="D669" s="968"/>
      <c r="E669" s="972"/>
      <c r="F669" s="970"/>
      <c r="G669" s="967"/>
      <c r="H669" s="970"/>
      <c r="I669" s="974" t="s">
        <v>5700</v>
      </c>
      <c r="J669" s="970"/>
      <c r="K669" s="967"/>
      <c r="L669" s="970"/>
      <c r="M669" s="967"/>
      <c r="N669" s="970"/>
      <c r="O669" s="967"/>
      <c r="P669" s="970"/>
      <c r="Q669" s="967"/>
      <c r="R669" s="970"/>
      <c r="S669" s="967"/>
      <c r="T669" s="970"/>
      <c r="U669" s="967"/>
      <c r="V669" s="970"/>
    </row>
    <row r="670" spans="1:22" ht="12.6" hidden="1" customHeight="1" outlineLevel="2">
      <c r="A670" s="1142">
        <v>44249</v>
      </c>
      <c r="B670" s="1032" t="s">
        <v>5698</v>
      </c>
      <c r="C670" s="955" t="s">
        <v>6401</v>
      </c>
      <c r="D670" s="968"/>
      <c r="E670" s="972"/>
      <c r="F670" s="970"/>
      <c r="G670" s="967"/>
      <c r="H670" s="970"/>
      <c r="I670" s="967"/>
      <c r="J670" s="970"/>
      <c r="K670" s="967"/>
      <c r="L670" s="970"/>
      <c r="M670" s="967"/>
      <c r="N670" s="970"/>
      <c r="O670" s="967"/>
      <c r="P670" s="970"/>
      <c r="Q670" s="967"/>
      <c r="R670" s="970"/>
      <c r="S670" s="974" t="s">
        <v>5700</v>
      </c>
      <c r="T670" s="970"/>
      <c r="U670" s="967"/>
      <c r="V670" s="970"/>
    </row>
    <row r="671" spans="1:22" ht="12.6" hidden="1" customHeight="1" outlineLevel="2">
      <c r="A671" s="1142">
        <v>44249</v>
      </c>
      <c r="B671" s="1032" t="s">
        <v>5698</v>
      </c>
      <c r="C671" s="955" t="s">
        <v>6402</v>
      </c>
      <c r="D671" s="968"/>
      <c r="E671" s="969" t="s">
        <v>5700</v>
      </c>
      <c r="F671" s="973" t="s">
        <v>5700</v>
      </c>
      <c r="G671" s="967"/>
      <c r="H671" s="970"/>
      <c r="I671" s="967"/>
      <c r="J671" s="970"/>
      <c r="K671" s="967"/>
      <c r="L671" s="970"/>
      <c r="M671" s="967"/>
      <c r="N671" s="970"/>
      <c r="O671" s="967"/>
      <c r="P671" s="970"/>
      <c r="Q671" s="967"/>
      <c r="R671" s="970"/>
      <c r="S671" s="967"/>
      <c r="T671" s="970"/>
      <c r="U671" s="967"/>
      <c r="V671" s="970"/>
    </row>
    <row r="672" spans="1:22" ht="12.6" hidden="1" customHeight="1" outlineLevel="2">
      <c r="A672" s="1142">
        <v>44249</v>
      </c>
      <c r="B672" s="1032" t="s">
        <v>5706</v>
      </c>
      <c r="C672" s="955" t="s">
        <v>6403</v>
      </c>
      <c r="D672" s="968"/>
      <c r="E672" s="972"/>
      <c r="F672" s="970"/>
      <c r="G672" s="967"/>
      <c r="H672" s="970"/>
      <c r="I672" s="967"/>
      <c r="J672" s="970"/>
      <c r="K672" s="967"/>
      <c r="L672" s="970"/>
      <c r="M672" s="967"/>
      <c r="N672" s="970"/>
      <c r="O672" s="967"/>
      <c r="P672" s="970"/>
      <c r="Q672" s="967"/>
      <c r="R672" s="970"/>
      <c r="S672" s="974" t="s">
        <v>5700</v>
      </c>
      <c r="T672" s="970"/>
      <c r="U672" s="967"/>
      <c r="V672" s="970"/>
    </row>
    <row r="673" spans="1:22" ht="12.6" hidden="1" customHeight="1" outlineLevel="2">
      <c r="A673" s="1142">
        <v>44249</v>
      </c>
      <c r="B673" s="1032" t="s">
        <v>5698</v>
      </c>
      <c r="C673" s="955" t="s">
        <v>6404</v>
      </c>
      <c r="D673" s="968"/>
      <c r="E673" s="969" t="s">
        <v>5700</v>
      </c>
      <c r="F673" s="970"/>
      <c r="G673" s="967"/>
      <c r="H673" s="970"/>
      <c r="I673" s="967"/>
      <c r="J673" s="970"/>
      <c r="K673" s="967"/>
      <c r="L673" s="970"/>
      <c r="M673" s="967"/>
      <c r="N673" s="970"/>
      <c r="O673" s="967"/>
      <c r="P673" s="970"/>
      <c r="Q673" s="967"/>
      <c r="R673" s="970"/>
      <c r="S673" s="967"/>
      <c r="T673" s="970"/>
      <c r="U673" s="967"/>
      <c r="V673" s="970"/>
    </row>
    <row r="674" spans="1:22" ht="12.6" hidden="1" customHeight="1" outlineLevel="2">
      <c r="A674" s="1142">
        <v>44249</v>
      </c>
      <c r="B674" s="1032" t="s">
        <v>5698</v>
      </c>
      <c r="C674" s="955" t="s">
        <v>6405</v>
      </c>
      <c r="D674" s="968"/>
      <c r="E674" s="972"/>
      <c r="F674" s="970"/>
      <c r="G674" s="967"/>
      <c r="H674" s="970"/>
      <c r="I674" s="967"/>
      <c r="J674" s="970"/>
      <c r="K674" s="967"/>
      <c r="L674" s="970"/>
      <c r="M674" s="967"/>
      <c r="N674" s="970"/>
      <c r="O674" s="967"/>
      <c r="P674" s="973" t="s">
        <v>5700</v>
      </c>
      <c r="Q674" s="967"/>
      <c r="R674" s="970"/>
      <c r="S674" s="967"/>
      <c r="T674" s="970"/>
      <c r="U674" s="967"/>
      <c r="V674" s="970"/>
    </row>
    <row r="675" spans="1:22" ht="25.2" hidden="1" customHeight="1" outlineLevel="2">
      <c r="A675" s="1142">
        <v>44249</v>
      </c>
      <c r="B675" s="1032" t="s">
        <v>5698</v>
      </c>
      <c r="C675" s="955" t="s">
        <v>6406</v>
      </c>
      <c r="D675" s="968"/>
      <c r="E675" s="969" t="s">
        <v>5700</v>
      </c>
      <c r="F675" s="970"/>
      <c r="G675" s="967"/>
      <c r="H675" s="970"/>
      <c r="I675" s="967"/>
      <c r="J675" s="970"/>
      <c r="K675" s="967"/>
      <c r="L675" s="970"/>
      <c r="M675" s="967"/>
      <c r="N675" s="970"/>
      <c r="O675" s="967"/>
      <c r="P675" s="970"/>
      <c r="Q675" s="967"/>
      <c r="R675" s="970"/>
      <c r="S675" s="967"/>
      <c r="T675" s="970"/>
      <c r="U675" s="967"/>
      <c r="V675" s="970"/>
    </row>
    <row r="676" spans="1:22" ht="12.6" hidden="1" customHeight="1" outlineLevel="2">
      <c r="A676" s="1142">
        <v>44249</v>
      </c>
      <c r="B676" s="1032" t="s">
        <v>5698</v>
      </c>
      <c r="C676" s="955" t="s">
        <v>6407</v>
      </c>
      <c r="D676" s="977" t="s">
        <v>5700</v>
      </c>
      <c r="E676" s="972"/>
      <c r="F676" s="970"/>
      <c r="G676" s="967"/>
      <c r="H676" s="970"/>
      <c r="I676" s="967"/>
      <c r="J676" s="970"/>
      <c r="K676" s="967"/>
      <c r="L676" s="970"/>
      <c r="M676" s="967"/>
      <c r="N676" s="970"/>
      <c r="O676" s="967"/>
      <c r="P676" s="970"/>
      <c r="Q676" s="967"/>
      <c r="R676" s="970"/>
      <c r="S676" s="967"/>
      <c r="T676" s="970"/>
      <c r="U676" s="967"/>
      <c r="V676" s="970"/>
    </row>
    <row r="677" spans="1:22" ht="12.6" hidden="1" customHeight="1" outlineLevel="2">
      <c r="A677" s="1142">
        <v>44249</v>
      </c>
      <c r="B677" s="1032" t="s">
        <v>5706</v>
      </c>
      <c r="C677" s="955" t="s">
        <v>6408</v>
      </c>
      <c r="D677" s="968"/>
      <c r="E677" s="972"/>
      <c r="F677" s="970"/>
      <c r="G677" s="967"/>
      <c r="H677" s="970"/>
      <c r="I677" s="967"/>
      <c r="J677" s="970"/>
      <c r="K677" s="967"/>
      <c r="L677" s="970"/>
      <c r="M677" s="967"/>
      <c r="N677" s="970"/>
      <c r="O677" s="974" t="s">
        <v>5700</v>
      </c>
      <c r="P677" s="970"/>
      <c r="Q677" s="967"/>
      <c r="R677" s="970"/>
      <c r="S677" s="974" t="s">
        <v>5700</v>
      </c>
      <c r="T677" s="970"/>
      <c r="U677" s="967"/>
      <c r="V677" s="970"/>
    </row>
    <row r="678" spans="1:22" ht="12.6" hidden="1" customHeight="1" outlineLevel="2">
      <c r="A678" s="1142">
        <v>44249</v>
      </c>
      <c r="B678" s="1032" t="s">
        <v>5698</v>
      </c>
      <c r="C678" s="955" t="s">
        <v>6409</v>
      </c>
      <c r="D678" s="968"/>
      <c r="E678" s="972"/>
      <c r="F678" s="970"/>
      <c r="G678" s="967"/>
      <c r="H678" s="970"/>
      <c r="I678" s="967"/>
      <c r="J678" s="970"/>
      <c r="K678" s="967"/>
      <c r="L678" s="970"/>
      <c r="M678" s="967"/>
      <c r="N678" s="970"/>
      <c r="O678" s="967"/>
      <c r="P678" s="970"/>
      <c r="Q678" s="974" t="s">
        <v>5700</v>
      </c>
      <c r="R678" s="970"/>
      <c r="S678" s="967"/>
      <c r="T678" s="970"/>
      <c r="U678" s="967"/>
      <c r="V678" s="970"/>
    </row>
    <row r="679" spans="1:22" ht="25.2" hidden="1" customHeight="1" outlineLevel="2">
      <c r="A679" s="1142">
        <v>44249</v>
      </c>
      <c r="B679" s="1032" t="s">
        <v>5739</v>
      </c>
      <c r="C679" s="955" t="s">
        <v>6410</v>
      </c>
      <c r="D679" s="968"/>
      <c r="E679" s="972"/>
      <c r="F679" s="970"/>
      <c r="G679" s="967"/>
      <c r="H679" s="970"/>
      <c r="I679" s="967"/>
      <c r="J679" s="970"/>
      <c r="K679" s="967"/>
      <c r="L679" s="970"/>
      <c r="M679" s="967"/>
      <c r="N679" s="970"/>
      <c r="O679" s="967"/>
      <c r="P679" s="970"/>
      <c r="Q679" s="967"/>
      <c r="R679" s="970"/>
      <c r="S679" s="974" t="s">
        <v>5700</v>
      </c>
      <c r="T679" s="970"/>
      <c r="U679" s="967"/>
      <c r="V679" s="970"/>
    </row>
    <row r="680" spans="1:22" ht="12.6" hidden="1" customHeight="1" outlineLevel="2">
      <c r="A680" s="1142">
        <v>44249</v>
      </c>
      <c r="B680" s="1032" t="s">
        <v>5706</v>
      </c>
      <c r="C680" s="955" t="s">
        <v>6411</v>
      </c>
      <c r="D680" s="968"/>
      <c r="E680" s="972"/>
      <c r="F680" s="970"/>
      <c r="G680" s="967"/>
      <c r="H680" s="970"/>
      <c r="I680" s="967"/>
      <c r="J680" s="970"/>
      <c r="K680" s="967"/>
      <c r="L680" s="970"/>
      <c r="M680" s="967"/>
      <c r="N680" s="973" t="s">
        <v>5700</v>
      </c>
      <c r="O680" s="967"/>
      <c r="P680" s="970"/>
      <c r="Q680" s="967"/>
      <c r="R680" s="970"/>
      <c r="S680" s="967"/>
      <c r="T680" s="970"/>
      <c r="U680" s="967"/>
      <c r="V680" s="970"/>
    </row>
    <row r="681" spans="1:22" ht="12.6" hidden="1" customHeight="1" outlineLevel="2">
      <c r="A681" s="1142">
        <v>44249</v>
      </c>
      <c r="B681" s="1032" t="s">
        <v>5698</v>
      </c>
      <c r="C681" s="955" t="s">
        <v>6412</v>
      </c>
      <c r="D681" s="968"/>
      <c r="E681" s="969" t="s">
        <v>5700</v>
      </c>
      <c r="F681" s="970"/>
      <c r="G681" s="967"/>
      <c r="H681" s="970"/>
      <c r="I681" s="967"/>
      <c r="J681" s="970"/>
      <c r="K681" s="967"/>
      <c r="L681" s="970"/>
      <c r="M681" s="967"/>
      <c r="N681" s="970"/>
      <c r="O681" s="967"/>
      <c r="P681" s="970"/>
      <c r="Q681" s="967"/>
      <c r="R681" s="970"/>
      <c r="S681" s="967"/>
      <c r="T681" s="970"/>
      <c r="U681" s="967"/>
      <c r="V681" s="970"/>
    </row>
    <row r="682" spans="1:22" ht="12.6" hidden="1" customHeight="1" outlineLevel="2">
      <c r="A682" s="1142">
        <v>44249</v>
      </c>
      <c r="B682" s="1032" t="s">
        <v>5698</v>
      </c>
      <c r="C682" s="955" t="s">
        <v>6413</v>
      </c>
      <c r="D682" s="968"/>
      <c r="E682" s="969" t="s">
        <v>5700</v>
      </c>
      <c r="F682" s="970"/>
      <c r="G682" s="967"/>
      <c r="H682" s="970"/>
      <c r="I682" s="967"/>
      <c r="J682" s="970"/>
      <c r="K682" s="967"/>
      <c r="L682" s="970"/>
      <c r="M682" s="967"/>
      <c r="N682" s="970"/>
      <c r="O682" s="967"/>
      <c r="P682" s="970"/>
      <c r="Q682" s="967"/>
      <c r="R682" s="970"/>
      <c r="S682" s="967"/>
      <c r="T682" s="970"/>
      <c r="U682" s="967"/>
      <c r="V682" s="970"/>
    </row>
    <row r="683" spans="1:22" ht="25.2" hidden="1" customHeight="1" outlineLevel="2">
      <c r="A683" s="1142">
        <v>44249</v>
      </c>
      <c r="B683" s="1032" t="s">
        <v>6414</v>
      </c>
      <c r="C683" s="955" t="s">
        <v>6415</v>
      </c>
      <c r="D683" s="968"/>
      <c r="E683" s="972"/>
      <c r="F683" s="970"/>
      <c r="G683" s="967"/>
      <c r="H683" s="970"/>
      <c r="I683" s="967"/>
      <c r="J683" s="970"/>
      <c r="K683" s="967"/>
      <c r="L683" s="970"/>
      <c r="M683" s="967"/>
      <c r="N683" s="970"/>
      <c r="O683" s="967"/>
      <c r="P683" s="970"/>
      <c r="Q683" s="967"/>
      <c r="R683" s="970"/>
      <c r="S683" s="974"/>
      <c r="T683" s="970"/>
      <c r="U683" s="974" t="s">
        <v>5700</v>
      </c>
      <c r="V683" s="970"/>
    </row>
    <row r="684" spans="1:22" ht="12.6" hidden="1" customHeight="1" outlineLevel="2">
      <c r="A684" s="1142">
        <v>44249</v>
      </c>
      <c r="B684" s="1032" t="s">
        <v>5698</v>
      </c>
      <c r="C684" s="955" t="s">
        <v>6416</v>
      </c>
      <c r="D684" s="977" t="s">
        <v>5700</v>
      </c>
      <c r="E684" s="972"/>
      <c r="F684" s="970"/>
      <c r="G684" s="967"/>
      <c r="H684" s="970"/>
      <c r="I684" s="967"/>
      <c r="J684" s="970"/>
      <c r="K684" s="967"/>
      <c r="L684" s="970"/>
      <c r="M684" s="967"/>
      <c r="N684" s="970"/>
      <c r="O684" s="967"/>
      <c r="P684" s="970"/>
      <c r="Q684" s="967"/>
      <c r="R684" s="970"/>
      <c r="S684" s="974" t="s">
        <v>5700</v>
      </c>
      <c r="T684" s="970"/>
      <c r="U684" s="967"/>
      <c r="V684" s="970"/>
    </row>
    <row r="685" spans="1:22" ht="12.6" hidden="1" customHeight="1" outlineLevel="2">
      <c r="A685" s="1142">
        <v>44249</v>
      </c>
      <c r="B685" s="1032" t="s">
        <v>5706</v>
      </c>
      <c r="C685" s="955" t="s">
        <v>6417</v>
      </c>
      <c r="D685" s="968"/>
      <c r="E685" s="972"/>
      <c r="F685" s="970"/>
      <c r="G685" s="967"/>
      <c r="H685" s="970"/>
      <c r="I685" s="967"/>
      <c r="J685" s="970"/>
      <c r="K685" s="967"/>
      <c r="L685" s="970"/>
      <c r="M685" s="967"/>
      <c r="N685" s="973" t="s">
        <v>5700</v>
      </c>
      <c r="O685" s="967"/>
      <c r="P685" s="970"/>
      <c r="Q685" s="967"/>
      <c r="R685" s="970"/>
      <c r="S685" s="967"/>
      <c r="T685" s="970"/>
      <c r="U685" s="967"/>
      <c r="V685" s="970"/>
    </row>
    <row r="686" spans="1:22" ht="12.6" hidden="1" customHeight="1" outlineLevel="2">
      <c r="A686" s="1142">
        <v>44249</v>
      </c>
      <c r="B686" s="1032" t="s">
        <v>5698</v>
      </c>
      <c r="C686" s="955" t="s">
        <v>6418</v>
      </c>
      <c r="D686" s="968"/>
      <c r="E686" s="969" t="s">
        <v>5700</v>
      </c>
      <c r="F686" s="970"/>
      <c r="G686" s="967"/>
      <c r="H686" s="970"/>
      <c r="I686" s="967"/>
      <c r="J686" s="970"/>
      <c r="K686" s="967"/>
      <c r="L686" s="970"/>
      <c r="M686" s="967"/>
      <c r="N686" s="970"/>
      <c r="O686" s="967"/>
      <c r="P686" s="970"/>
      <c r="Q686" s="967"/>
      <c r="R686" s="970"/>
      <c r="S686" s="967"/>
      <c r="T686" s="970"/>
      <c r="U686" s="967"/>
      <c r="V686" s="970"/>
    </row>
    <row r="687" spans="1:22" ht="12.6" hidden="1" customHeight="1" outlineLevel="2">
      <c r="A687" s="1142">
        <v>44249</v>
      </c>
      <c r="B687" s="1032" t="s">
        <v>5698</v>
      </c>
      <c r="C687" s="955" t="s">
        <v>6419</v>
      </c>
      <c r="D687" s="968"/>
      <c r="E687" s="972"/>
      <c r="F687" s="970"/>
      <c r="G687" s="967"/>
      <c r="H687" s="970"/>
      <c r="I687" s="967"/>
      <c r="J687" s="970"/>
      <c r="K687" s="967"/>
      <c r="L687" s="970"/>
      <c r="M687" s="967"/>
      <c r="N687" s="970"/>
      <c r="O687" s="967"/>
      <c r="P687" s="970"/>
      <c r="Q687" s="967"/>
      <c r="R687" s="970"/>
      <c r="S687" s="967"/>
      <c r="T687" s="970"/>
      <c r="U687" s="967"/>
      <c r="V687" s="970"/>
    </row>
    <row r="688" spans="1:22" ht="25.2" hidden="1" customHeight="1" outlineLevel="2">
      <c r="A688" s="1142">
        <v>44249</v>
      </c>
      <c r="B688" s="1032" t="s">
        <v>5698</v>
      </c>
      <c r="C688" s="955" t="s">
        <v>6420</v>
      </c>
      <c r="D688" s="977" t="s">
        <v>5700</v>
      </c>
      <c r="E688" s="972"/>
      <c r="F688" s="970"/>
      <c r="G688" s="967"/>
      <c r="H688" s="970"/>
      <c r="I688" s="967"/>
      <c r="J688" s="970"/>
      <c r="K688" s="967"/>
      <c r="L688" s="970"/>
      <c r="M688" s="967"/>
      <c r="N688" s="970"/>
      <c r="O688" s="967"/>
      <c r="P688" s="970"/>
      <c r="Q688" s="967"/>
      <c r="R688" s="970"/>
      <c r="S688" s="967"/>
      <c r="T688" s="970"/>
      <c r="U688" s="967"/>
      <c r="V688" s="970"/>
    </row>
    <row r="689" spans="1:22" ht="12.6" hidden="1" customHeight="1" outlineLevel="1" collapsed="1">
      <c r="A689" s="1154">
        <v>44250</v>
      </c>
      <c r="B689" s="1032" t="s">
        <v>5698</v>
      </c>
      <c r="C689" s="955" t="s">
        <v>6421</v>
      </c>
      <c r="D689" s="968"/>
      <c r="E689" s="972"/>
      <c r="F689" s="970"/>
      <c r="G689" s="967"/>
      <c r="H689" s="970"/>
      <c r="I689" s="967"/>
      <c r="J689" s="970"/>
      <c r="K689" s="967"/>
      <c r="L689" s="970"/>
      <c r="M689" s="967"/>
      <c r="N689" s="970"/>
      <c r="O689" s="967"/>
      <c r="P689" s="970"/>
      <c r="Q689" s="967"/>
      <c r="R689" s="970"/>
      <c r="S689" s="974" t="s">
        <v>5700</v>
      </c>
      <c r="T689" s="970"/>
      <c r="U689" s="967"/>
      <c r="V689" s="970"/>
    </row>
    <row r="690" spans="1:22" ht="12.6" hidden="1" customHeight="1" outlineLevel="2">
      <c r="A690" s="1154">
        <v>44250</v>
      </c>
      <c r="B690" s="1032" t="s">
        <v>5698</v>
      </c>
      <c r="C690" s="955" t="s">
        <v>6422</v>
      </c>
      <c r="D690" s="968"/>
      <c r="E690" s="972"/>
      <c r="F690" s="970"/>
      <c r="G690" s="967"/>
      <c r="H690" s="970"/>
      <c r="I690" s="967"/>
      <c r="J690" s="970"/>
      <c r="K690" s="967"/>
      <c r="L690" s="970"/>
      <c r="M690" s="967"/>
      <c r="N690" s="973" t="s">
        <v>5700</v>
      </c>
      <c r="O690" s="967"/>
      <c r="P690" s="970"/>
      <c r="Q690" s="967"/>
      <c r="R690" s="970"/>
      <c r="S690" s="967"/>
      <c r="T690" s="970"/>
      <c r="U690" s="967"/>
      <c r="V690" s="970"/>
    </row>
    <row r="691" spans="1:22" ht="12.6" hidden="1" customHeight="1" outlineLevel="2">
      <c r="A691" s="1154">
        <v>44250</v>
      </c>
      <c r="B691" s="1032" t="s">
        <v>5698</v>
      </c>
      <c r="C691" s="955" t="s">
        <v>6423</v>
      </c>
      <c r="D691" s="968"/>
      <c r="E691" s="972"/>
      <c r="F691" s="970"/>
      <c r="G691" s="967"/>
      <c r="H691" s="970"/>
      <c r="I691" s="967"/>
      <c r="J691" s="970"/>
      <c r="K691" s="967"/>
      <c r="L691" s="970"/>
      <c r="M691" s="967"/>
      <c r="N691" s="970"/>
      <c r="O691" s="967"/>
      <c r="P691" s="970"/>
      <c r="Q691" s="967"/>
      <c r="R691" s="973" t="s">
        <v>5700</v>
      </c>
      <c r="S691" s="967"/>
      <c r="T691" s="970"/>
      <c r="U691" s="967"/>
      <c r="V691" s="970"/>
    </row>
    <row r="692" spans="1:22" ht="25.2" hidden="1" customHeight="1" outlineLevel="2">
      <c r="A692" s="1154">
        <v>44250</v>
      </c>
      <c r="B692" s="1032" t="s">
        <v>5698</v>
      </c>
      <c r="C692" s="955" t="s">
        <v>6424</v>
      </c>
      <c r="D692" s="968"/>
      <c r="E692" s="972"/>
      <c r="F692" s="970"/>
      <c r="G692" s="967"/>
      <c r="H692" s="970"/>
      <c r="I692" s="967"/>
      <c r="J692" s="970"/>
      <c r="K692" s="967"/>
      <c r="L692" s="970"/>
      <c r="M692" s="967"/>
      <c r="N692" s="970"/>
      <c r="O692" s="967"/>
      <c r="P692" s="970"/>
      <c r="Q692" s="974" t="s">
        <v>5700</v>
      </c>
      <c r="R692" s="970"/>
      <c r="S692" s="967"/>
      <c r="T692" s="970"/>
      <c r="U692" s="967"/>
      <c r="V692" s="970"/>
    </row>
    <row r="693" spans="1:22" ht="12.6" hidden="1" customHeight="1" outlineLevel="2">
      <c r="A693" s="1154">
        <v>44250</v>
      </c>
      <c r="B693" s="1032" t="s">
        <v>5745</v>
      </c>
      <c r="C693" s="955" t="s">
        <v>6425</v>
      </c>
      <c r="D693" s="968"/>
      <c r="E693" s="972"/>
      <c r="F693" s="970"/>
      <c r="G693" s="967"/>
      <c r="H693" s="970"/>
      <c r="I693" s="967"/>
      <c r="J693" s="970"/>
      <c r="K693" s="967"/>
      <c r="L693" s="970"/>
      <c r="M693" s="967"/>
      <c r="N693" s="970"/>
      <c r="O693" s="967"/>
      <c r="P693" s="970"/>
      <c r="Q693" s="967"/>
      <c r="R693" s="970"/>
      <c r="S693" s="974" t="s">
        <v>5700</v>
      </c>
      <c r="T693" s="970"/>
      <c r="U693" s="967"/>
      <c r="V693" s="970"/>
    </row>
    <row r="694" spans="1:22" ht="12.6" hidden="1" customHeight="1" outlineLevel="2">
      <c r="A694" s="1154">
        <v>44250</v>
      </c>
      <c r="B694" s="1032" t="s">
        <v>5698</v>
      </c>
      <c r="C694" s="955" t="s">
        <v>6426</v>
      </c>
      <c r="D694" s="977" t="s">
        <v>5700</v>
      </c>
      <c r="E694" s="972"/>
      <c r="F694" s="970"/>
      <c r="G694" s="967"/>
      <c r="H694" s="970"/>
      <c r="I694" s="967"/>
      <c r="J694" s="970"/>
      <c r="K694" s="967"/>
      <c r="L694" s="970"/>
      <c r="M694" s="967"/>
      <c r="N694" s="970"/>
      <c r="O694" s="967"/>
      <c r="P694" s="970"/>
      <c r="Q694" s="967"/>
      <c r="R694" s="970"/>
      <c r="S694" s="974"/>
      <c r="T694" s="970"/>
      <c r="U694" s="967"/>
      <c r="V694" s="970"/>
    </row>
    <row r="695" spans="1:22" ht="25.2" hidden="1" customHeight="1" outlineLevel="2">
      <c r="A695" s="1154">
        <v>44250</v>
      </c>
      <c r="B695" s="1032" t="s">
        <v>5698</v>
      </c>
      <c r="C695" s="955" t="s">
        <v>6427</v>
      </c>
      <c r="D695" s="968"/>
      <c r="E695" s="972"/>
      <c r="F695" s="970"/>
      <c r="G695" s="967"/>
      <c r="H695" s="970"/>
      <c r="I695" s="967"/>
      <c r="J695" s="970"/>
      <c r="K695" s="967"/>
      <c r="L695" s="970"/>
      <c r="M695" s="967"/>
      <c r="N695" s="970"/>
      <c r="O695" s="967"/>
      <c r="P695" s="970"/>
      <c r="Q695" s="967"/>
      <c r="R695" s="970"/>
      <c r="S695" s="974" t="s">
        <v>5700</v>
      </c>
      <c r="T695" s="970"/>
      <c r="U695" s="967"/>
      <c r="V695" s="970"/>
    </row>
    <row r="696" spans="1:22" ht="25.2" hidden="1" customHeight="1" outlineLevel="2">
      <c r="A696" s="1154">
        <v>44250</v>
      </c>
      <c r="B696" s="1032" t="s">
        <v>5698</v>
      </c>
      <c r="C696" s="955" t="s">
        <v>6428</v>
      </c>
      <c r="D696" s="968"/>
      <c r="E696" s="972"/>
      <c r="F696" s="970"/>
      <c r="G696" s="967"/>
      <c r="H696" s="973" t="s">
        <v>5700</v>
      </c>
      <c r="I696" s="974" t="s">
        <v>5700</v>
      </c>
      <c r="J696" s="970"/>
      <c r="K696" s="967"/>
      <c r="L696" s="970"/>
      <c r="M696" s="967"/>
      <c r="N696" s="970"/>
      <c r="O696" s="967"/>
      <c r="P696" s="970"/>
      <c r="Q696" s="967"/>
      <c r="R696" s="970"/>
      <c r="S696" s="967"/>
      <c r="T696" s="970"/>
      <c r="U696" s="967"/>
      <c r="V696" s="970"/>
    </row>
    <row r="697" spans="1:22" ht="12.6" hidden="1" customHeight="1" outlineLevel="2">
      <c r="A697" s="1154">
        <v>44250</v>
      </c>
      <c r="B697" s="1032" t="s">
        <v>5698</v>
      </c>
      <c r="C697" s="955" t="s">
        <v>6429</v>
      </c>
      <c r="D697" s="968"/>
      <c r="E697" s="972"/>
      <c r="F697" s="970"/>
      <c r="G697" s="967"/>
      <c r="H697" s="970"/>
      <c r="I697" s="967"/>
      <c r="J697" s="970"/>
      <c r="K697" s="967"/>
      <c r="L697" s="970"/>
      <c r="M697" s="967"/>
      <c r="N697" s="970"/>
      <c r="O697" s="967"/>
      <c r="P697" s="970"/>
      <c r="Q697" s="967"/>
      <c r="R697" s="970"/>
      <c r="S697" s="974" t="s">
        <v>5700</v>
      </c>
      <c r="T697" s="970"/>
      <c r="U697" s="967"/>
      <c r="V697" s="970"/>
    </row>
    <row r="698" spans="1:22" ht="12.6" hidden="1" customHeight="1" outlineLevel="2">
      <c r="A698" s="1154">
        <v>44250</v>
      </c>
      <c r="B698" s="1032" t="s">
        <v>5698</v>
      </c>
      <c r="C698" s="955" t="s">
        <v>6430</v>
      </c>
      <c r="D698" s="968"/>
      <c r="E698" s="972"/>
      <c r="F698" s="970"/>
      <c r="G698" s="967"/>
      <c r="H698" s="970"/>
      <c r="I698" s="967"/>
      <c r="J698" s="970"/>
      <c r="K698" s="967"/>
      <c r="L698" s="970"/>
      <c r="M698" s="967"/>
      <c r="N698" s="970"/>
      <c r="O698" s="967"/>
      <c r="P698" s="970"/>
      <c r="Q698" s="967"/>
      <c r="R698" s="970"/>
      <c r="S698" s="974" t="s">
        <v>5700</v>
      </c>
      <c r="T698" s="970"/>
      <c r="U698" s="967"/>
      <c r="V698" s="970"/>
    </row>
    <row r="699" spans="1:22" ht="12.6" hidden="1" customHeight="1" outlineLevel="2">
      <c r="A699" s="1154">
        <v>44250</v>
      </c>
      <c r="B699" s="1032" t="s">
        <v>5698</v>
      </c>
      <c r="C699" s="955" t="s">
        <v>6431</v>
      </c>
      <c r="D699" s="977" t="s">
        <v>5700</v>
      </c>
      <c r="E699" s="972"/>
      <c r="F699" s="970"/>
      <c r="G699" s="967"/>
      <c r="H699" s="970"/>
      <c r="I699" s="967"/>
      <c r="J699" s="970"/>
      <c r="K699" s="967"/>
      <c r="L699" s="970"/>
      <c r="M699" s="967"/>
      <c r="N699" s="970"/>
      <c r="O699" s="967"/>
      <c r="P699" s="970"/>
      <c r="Q699" s="967"/>
      <c r="R699" s="970"/>
      <c r="S699" s="967"/>
      <c r="T699" s="970"/>
      <c r="U699" s="967"/>
      <c r="V699" s="970"/>
    </row>
    <row r="700" spans="1:22" ht="12.6" hidden="1" customHeight="1" outlineLevel="2">
      <c r="A700" s="1154">
        <v>44250</v>
      </c>
      <c r="B700" s="1032" t="s">
        <v>5698</v>
      </c>
      <c r="C700" s="955" t="s">
        <v>6432</v>
      </c>
      <c r="D700" s="968"/>
      <c r="E700" s="972"/>
      <c r="F700" s="970"/>
      <c r="G700" s="967"/>
      <c r="H700" s="970"/>
      <c r="I700" s="967"/>
      <c r="J700" s="970"/>
      <c r="K700" s="967"/>
      <c r="L700" s="970"/>
      <c r="M700" s="967"/>
      <c r="N700" s="970"/>
      <c r="O700" s="967"/>
      <c r="P700" s="970"/>
      <c r="Q700" s="967"/>
      <c r="R700" s="970"/>
      <c r="S700" s="974" t="s">
        <v>5700</v>
      </c>
      <c r="T700" s="970"/>
      <c r="U700" s="967"/>
      <c r="V700" s="970"/>
    </row>
    <row r="701" spans="1:22" ht="12.6" hidden="1" customHeight="1" outlineLevel="2">
      <c r="A701" s="1154">
        <v>44250</v>
      </c>
      <c r="B701" s="1032" t="s">
        <v>5698</v>
      </c>
      <c r="C701" s="955" t="s">
        <v>6433</v>
      </c>
      <c r="D701" s="968"/>
      <c r="E701" s="969" t="s">
        <v>5700</v>
      </c>
      <c r="F701" s="970"/>
      <c r="G701" s="967"/>
      <c r="H701" s="970"/>
      <c r="I701" s="967"/>
      <c r="J701" s="970"/>
      <c r="K701" s="967"/>
      <c r="L701" s="970"/>
      <c r="M701" s="967"/>
      <c r="N701" s="970"/>
      <c r="O701" s="967"/>
      <c r="P701" s="970"/>
      <c r="Q701" s="967"/>
      <c r="R701" s="970"/>
      <c r="S701" s="967"/>
      <c r="T701" s="970"/>
      <c r="U701" s="967"/>
      <c r="V701" s="970"/>
    </row>
    <row r="702" spans="1:22" ht="25.2" hidden="1" customHeight="1" outlineLevel="2">
      <c r="A702" s="1154">
        <v>44250</v>
      </c>
      <c r="B702" s="1032" t="s">
        <v>5815</v>
      </c>
      <c r="C702" s="955" t="s">
        <v>6434</v>
      </c>
      <c r="D702" s="968"/>
      <c r="E702" s="972"/>
      <c r="F702" s="970"/>
      <c r="G702" s="967"/>
      <c r="H702" s="970"/>
      <c r="I702" s="967"/>
      <c r="J702" s="970"/>
      <c r="K702" s="967"/>
      <c r="L702" s="970"/>
      <c r="M702" s="967"/>
      <c r="N702" s="970"/>
      <c r="O702" s="967"/>
      <c r="P702" s="970"/>
      <c r="Q702" s="967"/>
      <c r="R702" s="970"/>
      <c r="S702" s="974" t="s">
        <v>5700</v>
      </c>
      <c r="T702" s="970"/>
      <c r="U702" s="967"/>
      <c r="V702" s="970"/>
    </row>
    <row r="703" spans="1:22" ht="12.6" hidden="1" customHeight="1" outlineLevel="1" collapsed="1">
      <c r="A703" s="1155">
        <v>44251</v>
      </c>
      <c r="B703" s="1032" t="s">
        <v>5698</v>
      </c>
      <c r="C703" s="955" t="s">
        <v>6435</v>
      </c>
      <c r="D703" s="968"/>
      <c r="E703" s="972"/>
      <c r="F703" s="970"/>
      <c r="G703" s="967"/>
      <c r="H703" s="973" t="s">
        <v>5700</v>
      </c>
      <c r="I703" s="967"/>
      <c r="J703" s="970"/>
      <c r="K703" s="967"/>
      <c r="L703" s="970"/>
      <c r="M703" s="967"/>
      <c r="N703" s="970"/>
      <c r="O703" s="967"/>
      <c r="P703" s="970"/>
      <c r="Q703" s="967"/>
      <c r="R703" s="970"/>
      <c r="S703" s="967"/>
      <c r="T703" s="970"/>
      <c r="U703" s="967"/>
      <c r="V703" s="970"/>
    </row>
    <row r="704" spans="1:22" ht="12.6" hidden="1" customHeight="1" outlineLevel="2">
      <c r="A704" s="1155">
        <v>44251</v>
      </c>
      <c r="B704" s="1032" t="s">
        <v>5706</v>
      </c>
      <c r="C704" s="955" t="s">
        <v>6436</v>
      </c>
      <c r="D704" s="968"/>
      <c r="E704" s="972"/>
      <c r="F704" s="970"/>
      <c r="G704" s="967"/>
      <c r="H704" s="970"/>
      <c r="I704" s="967"/>
      <c r="J704" s="970"/>
      <c r="K704" s="967"/>
      <c r="L704" s="970"/>
      <c r="M704" s="967"/>
      <c r="N704" s="970"/>
      <c r="O704" s="967"/>
      <c r="P704" s="970"/>
      <c r="Q704" s="967"/>
      <c r="R704" s="970"/>
      <c r="S704" s="974" t="s">
        <v>5700</v>
      </c>
      <c r="T704" s="970"/>
      <c r="U704" s="967"/>
      <c r="V704" s="970"/>
    </row>
    <row r="705" spans="1:22" ht="12.6" hidden="1" customHeight="1" outlineLevel="2">
      <c r="A705" s="1155">
        <v>44251</v>
      </c>
      <c r="B705" s="1032" t="s">
        <v>5745</v>
      </c>
      <c r="C705" s="955" t="s">
        <v>6437</v>
      </c>
      <c r="D705" s="968"/>
      <c r="E705" s="972"/>
      <c r="F705" s="970"/>
      <c r="G705" s="967"/>
      <c r="H705" s="970"/>
      <c r="I705" s="967"/>
      <c r="J705" s="970"/>
      <c r="K705" s="967"/>
      <c r="L705" s="970"/>
      <c r="M705" s="967"/>
      <c r="N705" s="970"/>
      <c r="O705" s="967"/>
      <c r="P705" s="970"/>
      <c r="Q705" s="967"/>
      <c r="R705" s="970"/>
      <c r="S705" s="974" t="s">
        <v>5700</v>
      </c>
      <c r="T705" s="970"/>
      <c r="U705" s="967"/>
      <c r="V705" s="970"/>
    </row>
    <row r="706" spans="1:22" ht="12.6" hidden="1" customHeight="1" outlineLevel="2">
      <c r="A706" s="1155">
        <v>44251</v>
      </c>
      <c r="B706" s="1032" t="s">
        <v>5698</v>
      </c>
      <c r="C706" s="955" t="s">
        <v>6438</v>
      </c>
      <c r="D706" s="968"/>
      <c r="E706" s="972"/>
      <c r="F706" s="970"/>
      <c r="G706" s="967"/>
      <c r="H706" s="970"/>
      <c r="I706" s="967"/>
      <c r="J706" s="970"/>
      <c r="K706" s="967"/>
      <c r="L706" s="970"/>
      <c r="M706" s="967"/>
      <c r="N706" s="973" t="s">
        <v>5700</v>
      </c>
      <c r="O706" s="967"/>
      <c r="P706" s="970"/>
      <c r="Q706" s="967"/>
      <c r="R706" s="970"/>
      <c r="S706" s="967"/>
      <c r="T706" s="970"/>
      <c r="U706" s="967"/>
      <c r="V706" s="970"/>
    </row>
    <row r="707" spans="1:22" ht="12.6" hidden="1" customHeight="1" outlineLevel="2">
      <c r="A707" s="1155">
        <v>44251</v>
      </c>
      <c r="B707" s="1032" t="s">
        <v>5698</v>
      </c>
      <c r="C707" s="955" t="s">
        <v>6439</v>
      </c>
      <c r="D707" s="968"/>
      <c r="E707" s="972"/>
      <c r="F707" s="970"/>
      <c r="G707" s="967"/>
      <c r="H707" s="970"/>
      <c r="I707" s="967"/>
      <c r="J707" s="970"/>
      <c r="K707" s="967"/>
      <c r="L707" s="970"/>
      <c r="M707" s="967"/>
      <c r="N707" s="973" t="s">
        <v>5700</v>
      </c>
      <c r="O707" s="974"/>
      <c r="P707" s="970"/>
      <c r="Q707" s="967"/>
      <c r="R707" s="970"/>
      <c r="S707" s="967"/>
      <c r="T707" s="970"/>
      <c r="U707" s="967"/>
      <c r="V707" s="970"/>
    </row>
    <row r="708" spans="1:22" ht="12.6" hidden="1" customHeight="1" outlineLevel="2">
      <c r="A708" s="1155">
        <v>44251</v>
      </c>
      <c r="B708" s="1032" t="s">
        <v>5698</v>
      </c>
      <c r="C708" s="955" t="s">
        <v>6440</v>
      </c>
      <c r="D708" s="968"/>
      <c r="E708" s="972"/>
      <c r="F708" s="970"/>
      <c r="G708" s="967"/>
      <c r="H708" s="970"/>
      <c r="I708" s="967"/>
      <c r="J708" s="970"/>
      <c r="K708" s="967"/>
      <c r="L708" s="970"/>
      <c r="M708" s="967"/>
      <c r="N708" s="970"/>
      <c r="O708" s="967"/>
      <c r="P708" s="970"/>
      <c r="Q708" s="967"/>
      <c r="R708" s="970"/>
      <c r="S708" s="974" t="s">
        <v>5700</v>
      </c>
      <c r="T708" s="970"/>
      <c r="U708" s="967"/>
      <c r="V708" s="970"/>
    </row>
    <row r="709" spans="1:22" ht="12.6" hidden="1" customHeight="1" outlineLevel="2">
      <c r="A709" s="1155">
        <v>44251</v>
      </c>
      <c r="B709" s="1032" t="s">
        <v>5698</v>
      </c>
      <c r="C709" s="955" t="s">
        <v>6441</v>
      </c>
      <c r="D709" s="968"/>
      <c r="E709" s="972"/>
      <c r="F709" s="970"/>
      <c r="G709" s="967"/>
      <c r="H709" s="970"/>
      <c r="I709" s="967"/>
      <c r="J709" s="970"/>
      <c r="K709" s="967"/>
      <c r="L709" s="970"/>
      <c r="M709" s="967"/>
      <c r="N709" s="970"/>
      <c r="O709" s="967"/>
      <c r="P709" s="970"/>
      <c r="Q709" s="967"/>
      <c r="R709" s="970"/>
      <c r="S709" s="974" t="s">
        <v>5700</v>
      </c>
      <c r="T709" s="970"/>
      <c r="U709" s="967"/>
      <c r="V709" s="970"/>
    </row>
    <row r="710" spans="1:22" ht="12.6" hidden="1" customHeight="1" outlineLevel="2">
      <c r="A710" s="1155">
        <v>44251</v>
      </c>
      <c r="B710" s="1032" t="s">
        <v>5698</v>
      </c>
      <c r="C710" s="955" t="s">
        <v>6442</v>
      </c>
      <c r="D710" s="977" t="s">
        <v>5700</v>
      </c>
      <c r="E710" s="972"/>
      <c r="F710" s="970"/>
      <c r="G710" s="967"/>
      <c r="H710" s="970"/>
      <c r="I710" s="967"/>
      <c r="J710" s="970"/>
      <c r="K710" s="967"/>
      <c r="L710" s="970"/>
      <c r="M710" s="967"/>
      <c r="N710" s="970"/>
      <c r="O710" s="967"/>
      <c r="P710" s="970"/>
      <c r="Q710" s="967"/>
      <c r="R710" s="970"/>
      <c r="S710" s="967"/>
      <c r="T710" s="970"/>
      <c r="U710" s="967"/>
      <c r="V710" s="970"/>
    </row>
    <row r="711" spans="1:22" ht="12.6" hidden="1" customHeight="1" outlineLevel="2">
      <c r="A711" s="1155">
        <v>44251</v>
      </c>
      <c r="B711" s="1032" t="s">
        <v>5698</v>
      </c>
      <c r="C711" s="955" t="s">
        <v>6443</v>
      </c>
      <c r="D711" s="968"/>
      <c r="E711" s="972"/>
      <c r="F711" s="970"/>
      <c r="G711" s="974" t="s">
        <v>5700</v>
      </c>
      <c r="H711" s="970"/>
      <c r="I711" s="967"/>
      <c r="J711" s="970"/>
      <c r="K711" s="967"/>
      <c r="L711" s="970"/>
      <c r="M711" s="967"/>
      <c r="N711" s="970"/>
      <c r="O711" s="967"/>
      <c r="P711" s="970"/>
      <c r="Q711" s="967"/>
      <c r="R711" s="970"/>
      <c r="S711" s="967"/>
      <c r="T711" s="970"/>
      <c r="U711" s="967"/>
      <c r="V711" s="970"/>
    </row>
    <row r="712" spans="1:22" ht="12.6" hidden="1" customHeight="1" outlineLevel="2">
      <c r="A712" s="1155">
        <v>44251</v>
      </c>
      <c r="B712" s="1032" t="s">
        <v>5698</v>
      </c>
      <c r="C712" s="955" t="s">
        <v>6444</v>
      </c>
      <c r="D712" s="968"/>
      <c r="E712" s="972"/>
      <c r="F712" s="970"/>
      <c r="G712" s="967"/>
      <c r="H712" s="970"/>
      <c r="I712" s="974" t="s">
        <v>5700</v>
      </c>
      <c r="J712" s="970"/>
      <c r="K712" s="967"/>
      <c r="L712" s="970"/>
      <c r="M712" s="967"/>
      <c r="N712" s="970"/>
      <c r="O712" s="967"/>
      <c r="P712" s="970"/>
      <c r="Q712" s="967"/>
      <c r="R712" s="970"/>
      <c r="S712" s="967"/>
      <c r="T712" s="970"/>
      <c r="U712" s="967"/>
      <c r="V712" s="970"/>
    </row>
    <row r="713" spans="1:22" ht="12.6" hidden="1" customHeight="1" outlineLevel="2">
      <c r="A713" s="1155">
        <v>44251</v>
      </c>
      <c r="B713" s="1032" t="s">
        <v>5706</v>
      </c>
      <c r="C713" s="955" t="s">
        <v>6445</v>
      </c>
      <c r="D713" s="968"/>
      <c r="E713" s="969" t="s">
        <v>5700</v>
      </c>
      <c r="F713" s="970"/>
      <c r="G713" s="967"/>
      <c r="H713" s="970"/>
      <c r="I713" s="967"/>
      <c r="J713" s="970"/>
      <c r="K713" s="967"/>
      <c r="L713" s="970"/>
      <c r="M713" s="967"/>
      <c r="N713" s="970"/>
      <c r="O713" s="967"/>
      <c r="P713" s="970"/>
      <c r="Q713" s="967"/>
      <c r="R713" s="970"/>
      <c r="S713" s="967"/>
      <c r="T713" s="970"/>
      <c r="U713" s="967"/>
      <c r="V713" s="970"/>
    </row>
    <row r="714" spans="1:22" ht="12.6" hidden="1" customHeight="1" outlineLevel="2">
      <c r="A714" s="1155">
        <v>44251</v>
      </c>
      <c r="B714" s="1032" t="s">
        <v>5698</v>
      </c>
      <c r="C714" s="955" t="s">
        <v>6446</v>
      </c>
      <c r="D714" s="968"/>
      <c r="E714" s="972"/>
      <c r="F714" s="970"/>
      <c r="G714" s="967"/>
      <c r="H714" s="970"/>
      <c r="I714" s="967"/>
      <c r="J714" s="970"/>
      <c r="K714" s="967"/>
      <c r="L714" s="970"/>
      <c r="M714" s="967"/>
      <c r="N714" s="970"/>
      <c r="O714" s="967"/>
      <c r="P714" s="970"/>
      <c r="Q714" s="967"/>
      <c r="R714" s="970"/>
      <c r="S714" s="974" t="s">
        <v>5700</v>
      </c>
      <c r="T714" s="970"/>
      <c r="U714" s="967"/>
      <c r="V714" s="970"/>
    </row>
    <row r="715" spans="1:22" ht="12.6" hidden="1" customHeight="1" outlineLevel="2">
      <c r="A715" s="1155">
        <v>44251</v>
      </c>
      <c r="B715" s="1032" t="s">
        <v>5698</v>
      </c>
      <c r="C715" s="955" t="s">
        <v>6447</v>
      </c>
      <c r="D715" s="977"/>
      <c r="E715" s="972"/>
      <c r="F715" s="970"/>
      <c r="G715" s="967"/>
      <c r="H715" s="970"/>
      <c r="I715" s="967"/>
      <c r="J715" s="970"/>
      <c r="K715" s="967"/>
      <c r="L715" s="970"/>
      <c r="M715" s="967"/>
      <c r="N715" s="970"/>
      <c r="O715" s="967"/>
      <c r="P715" s="970"/>
      <c r="Q715" s="967"/>
      <c r="R715" s="970"/>
      <c r="S715" s="974" t="s">
        <v>5700</v>
      </c>
      <c r="T715" s="970"/>
      <c r="U715" s="967"/>
      <c r="V715" s="970"/>
    </row>
    <row r="716" spans="1:22" ht="12.6" hidden="1" customHeight="1" outlineLevel="2">
      <c r="A716" s="1155">
        <v>44251</v>
      </c>
      <c r="B716" s="1032" t="s">
        <v>5698</v>
      </c>
      <c r="C716" s="955" t="s">
        <v>6448</v>
      </c>
      <c r="D716" s="977" t="s">
        <v>5700</v>
      </c>
      <c r="E716" s="972"/>
      <c r="F716" s="970"/>
      <c r="G716" s="967"/>
      <c r="H716" s="970"/>
      <c r="I716" s="967"/>
      <c r="J716" s="970"/>
      <c r="K716" s="967"/>
      <c r="L716" s="970"/>
      <c r="M716" s="967"/>
      <c r="N716" s="970"/>
      <c r="O716" s="967"/>
      <c r="P716" s="970"/>
      <c r="Q716" s="967"/>
      <c r="R716" s="970"/>
      <c r="S716" s="967"/>
      <c r="T716" s="970"/>
      <c r="U716" s="967"/>
      <c r="V716" s="970"/>
    </row>
    <row r="717" spans="1:22" ht="12.6" hidden="1" customHeight="1" outlineLevel="2">
      <c r="A717" s="1155">
        <v>44251</v>
      </c>
      <c r="B717" s="1032" t="s">
        <v>5739</v>
      </c>
      <c r="C717" s="955" t="s">
        <v>6449</v>
      </c>
      <c r="D717" s="968"/>
      <c r="E717" s="972"/>
      <c r="F717" s="970"/>
      <c r="G717" s="967"/>
      <c r="H717" s="970"/>
      <c r="I717" s="967"/>
      <c r="J717" s="970"/>
      <c r="K717" s="967"/>
      <c r="L717" s="970"/>
      <c r="M717" s="967"/>
      <c r="N717" s="970"/>
      <c r="O717" s="967"/>
      <c r="P717" s="970"/>
      <c r="Q717" s="974" t="s">
        <v>5700</v>
      </c>
      <c r="R717" s="970"/>
      <c r="S717" s="967"/>
      <c r="T717" s="970"/>
      <c r="U717" s="967"/>
      <c r="V717" s="970"/>
    </row>
    <row r="718" spans="1:22" ht="12.6" hidden="1" customHeight="1" outlineLevel="2">
      <c r="A718" s="1155">
        <v>44251</v>
      </c>
      <c r="B718" s="1032" t="s">
        <v>5698</v>
      </c>
      <c r="C718" s="955" t="s">
        <v>6450</v>
      </c>
      <c r="D718" s="968"/>
      <c r="E718" s="972"/>
      <c r="F718" s="970"/>
      <c r="G718" s="967"/>
      <c r="H718" s="970"/>
      <c r="I718" s="967"/>
      <c r="J718" s="970"/>
      <c r="K718" s="967"/>
      <c r="L718" s="970"/>
      <c r="M718" s="967"/>
      <c r="N718" s="970"/>
      <c r="O718" s="967"/>
      <c r="P718" s="970"/>
      <c r="Q718" s="974" t="s">
        <v>5700</v>
      </c>
      <c r="R718" s="970"/>
      <c r="S718" s="967"/>
      <c r="T718" s="970"/>
      <c r="U718" s="967"/>
      <c r="V718" s="970"/>
    </row>
    <row r="719" spans="1:22" ht="25.2" hidden="1" customHeight="1" outlineLevel="2">
      <c r="A719" s="1155">
        <v>44251</v>
      </c>
      <c r="B719" s="1032" t="s">
        <v>5698</v>
      </c>
      <c r="C719" s="955" t="s">
        <v>6451</v>
      </c>
      <c r="D719" s="968"/>
      <c r="E719" s="969" t="s">
        <v>5700</v>
      </c>
      <c r="F719" s="970"/>
      <c r="G719" s="967"/>
      <c r="H719" s="970"/>
      <c r="I719" s="967"/>
      <c r="J719" s="970"/>
      <c r="K719" s="967"/>
      <c r="L719" s="970"/>
      <c r="M719" s="967"/>
      <c r="N719" s="970"/>
      <c r="O719" s="967"/>
      <c r="P719" s="970"/>
      <c r="Q719" s="967"/>
      <c r="R719" s="970"/>
      <c r="S719" s="967"/>
      <c r="T719" s="970"/>
      <c r="U719" s="967"/>
      <c r="V719" s="970"/>
    </row>
    <row r="720" spans="1:22" ht="12.6" hidden="1" customHeight="1" outlineLevel="2">
      <c r="A720" s="1155">
        <v>44251</v>
      </c>
      <c r="B720" s="1032" t="s">
        <v>5698</v>
      </c>
      <c r="C720" s="955" t="s">
        <v>6452</v>
      </c>
      <c r="D720" s="977" t="s">
        <v>5700</v>
      </c>
      <c r="E720" s="972"/>
      <c r="F720" s="970"/>
      <c r="G720" s="967"/>
      <c r="H720" s="970"/>
      <c r="I720" s="967"/>
      <c r="J720" s="970"/>
      <c r="K720" s="967"/>
      <c r="L720" s="970"/>
      <c r="M720" s="967"/>
      <c r="N720" s="970"/>
      <c r="O720" s="967"/>
      <c r="P720" s="970"/>
      <c r="Q720" s="967"/>
      <c r="R720" s="970"/>
      <c r="S720" s="967"/>
      <c r="T720" s="970"/>
      <c r="U720" s="967"/>
      <c r="V720" s="970"/>
    </row>
    <row r="721" spans="1:22" ht="12.6" hidden="1" customHeight="1" outlineLevel="2">
      <c r="A721" s="1155">
        <v>44251</v>
      </c>
      <c r="B721" s="1032" t="s">
        <v>5698</v>
      </c>
      <c r="C721" s="955" t="s">
        <v>6453</v>
      </c>
      <c r="D721" s="968"/>
      <c r="E721" s="972"/>
      <c r="F721" s="970"/>
      <c r="G721" s="967"/>
      <c r="H721" s="970"/>
      <c r="I721" s="967"/>
      <c r="J721" s="970"/>
      <c r="K721" s="967"/>
      <c r="L721" s="970"/>
      <c r="M721" s="967"/>
      <c r="N721" s="970"/>
      <c r="O721" s="967"/>
      <c r="P721" s="970"/>
      <c r="Q721" s="967"/>
      <c r="R721" s="970"/>
      <c r="S721" s="974" t="s">
        <v>5700</v>
      </c>
      <c r="T721" s="970"/>
      <c r="U721" s="967"/>
      <c r="V721" s="970"/>
    </row>
    <row r="722" spans="1:22" ht="12.6" hidden="1" customHeight="1" outlineLevel="2">
      <c r="A722" s="1155">
        <v>44251</v>
      </c>
      <c r="B722" s="1032" t="s">
        <v>5698</v>
      </c>
      <c r="C722" s="955" t="s">
        <v>6454</v>
      </c>
      <c r="D722" s="968"/>
      <c r="E722" s="969" t="s">
        <v>5700</v>
      </c>
      <c r="F722" s="970"/>
      <c r="G722" s="967"/>
      <c r="H722" s="970"/>
      <c r="I722" s="967"/>
      <c r="J722" s="970"/>
      <c r="K722" s="967"/>
      <c r="L722" s="970"/>
      <c r="M722" s="967"/>
      <c r="N722" s="970"/>
      <c r="O722" s="967"/>
      <c r="P722" s="970"/>
      <c r="Q722" s="967"/>
      <c r="R722" s="970"/>
      <c r="S722" s="967"/>
      <c r="T722" s="970"/>
      <c r="U722" s="967"/>
      <c r="V722" s="970"/>
    </row>
    <row r="723" spans="1:22" ht="12.6" hidden="1" customHeight="1" outlineLevel="2">
      <c r="A723" s="1155">
        <v>44251</v>
      </c>
      <c r="B723" s="1032" t="s">
        <v>5698</v>
      </c>
      <c r="C723" s="955" t="s">
        <v>6455</v>
      </c>
      <c r="D723" s="968"/>
      <c r="E723" s="972"/>
      <c r="F723" s="970"/>
      <c r="G723" s="967"/>
      <c r="H723" s="970"/>
      <c r="I723" s="967"/>
      <c r="J723" s="970"/>
      <c r="K723" s="967"/>
      <c r="L723" s="970"/>
      <c r="M723" s="967"/>
      <c r="N723" s="970"/>
      <c r="O723" s="967"/>
      <c r="P723" s="970"/>
      <c r="Q723" s="967"/>
      <c r="R723" s="970"/>
      <c r="S723" s="974" t="s">
        <v>5700</v>
      </c>
      <c r="T723" s="970"/>
      <c r="U723" s="967"/>
      <c r="V723" s="970"/>
    </row>
    <row r="724" spans="1:22" ht="12.6" hidden="1" customHeight="1" outlineLevel="2">
      <c r="A724" s="1155">
        <v>44251</v>
      </c>
      <c r="B724" s="1032" t="s">
        <v>5698</v>
      </c>
      <c r="C724" s="955" t="s">
        <v>6456</v>
      </c>
      <c r="D724" s="977" t="s">
        <v>5700</v>
      </c>
      <c r="E724" s="972"/>
      <c r="F724" s="970"/>
      <c r="G724" s="967"/>
      <c r="H724" s="970"/>
      <c r="I724" s="967"/>
      <c r="J724" s="970"/>
      <c r="K724" s="967"/>
      <c r="L724" s="970"/>
      <c r="M724" s="967"/>
      <c r="N724" s="970"/>
      <c r="O724" s="967"/>
      <c r="P724" s="970"/>
      <c r="Q724" s="967"/>
      <c r="R724" s="970"/>
      <c r="S724" s="967"/>
      <c r="T724" s="970"/>
      <c r="U724" s="967"/>
      <c r="V724" s="970"/>
    </row>
    <row r="725" spans="1:22" ht="12.6" hidden="1" customHeight="1" outlineLevel="2">
      <c r="A725" s="1155">
        <v>44251</v>
      </c>
      <c r="B725" s="1032" t="s">
        <v>5698</v>
      </c>
      <c r="C725" s="955" t="s">
        <v>6457</v>
      </c>
      <c r="D725" s="968"/>
      <c r="E725" s="972"/>
      <c r="F725" s="970"/>
      <c r="G725" s="967"/>
      <c r="H725" s="970"/>
      <c r="I725" s="967"/>
      <c r="J725" s="970"/>
      <c r="K725" s="967"/>
      <c r="L725" s="970"/>
      <c r="M725" s="967"/>
      <c r="N725" s="970"/>
      <c r="O725" s="967"/>
      <c r="P725" s="970"/>
      <c r="Q725" s="967"/>
      <c r="R725" s="970"/>
      <c r="S725" s="974" t="s">
        <v>5700</v>
      </c>
      <c r="T725" s="970"/>
      <c r="U725" s="967"/>
      <c r="V725" s="970"/>
    </row>
    <row r="726" spans="1:22" ht="12.6" hidden="1" customHeight="1" outlineLevel="2">
      <c r="A726" s="1155">
        <v>44251</v>
      </c>
      <c r="B726" s="1032" t="s">
        <v>5698</v>
      </c>
      <c r="C726" s="955" t="s">
        <v>6458</v>
      </c>
      <c r="D726" s="968"/>
      <c r="E726" s="969" t="s">
        <v>5700</v>
      </c>
      <c r="F726" s="970"/>
      <c r="G726" s="967"/>
      <c r="H726" s="970"/>
      <c r="I726" s="967"/>
      <c r="J726" s="970"/>
      <c r="K726" s="967"/>
      <c r="L726" s="970"/>
      <c r="M726" s="967"/>
      <c r="N726" s="970"/>
      <c r="O726" s="967"/>
      <c r="P726" s="970"/>
      <c r="Q726" s="967"/>
      <c r="R726" s="970"/>
      <c r="S726" s="967"/>
      <c r="T726" s="970"/>
      <c r="U726" s="967"/>
      <c r="V726" s="970"/>
    </row>
    <row r="727" spans="1:22" ht="12.6" hidden="1" customHeight="1" outlineLevel="1" collapsed="1">
      <c r="A727" s="1156">
        <v>44252</v>
      </c>
      <c r="B727" s="1032" t="s">
        <v>5698</v>
      </c>
      <c r="C727" s="955" t="s">
        <v>6459</v>
      </c>
      <c r="D727" s="968"/>
      <c r="E727" s="972"/>
      <c r="F727" s="970"/>
      <c r="G727" s="967"/>
      <c r="H727" s="970"/>
      <c r="I727" s="967"/>
      <c r="J727" s="970"/>
      <c r="K727" s="967"/>
      <c r="L727" s="970"/>
      <c r="M727" s="967"/>
      <c r="N727" s="970"/>
      <c r="O727" s="967"/>
      <c r="P727" s="970"/>
      <c r="Q727" s="974" t="s">
        <v>5700</v>
      </c>
      <c r="R727" s="970"/>
      <c r="S727" s="967"/>
      <c r="T727" s="970"/>
      <c r="U727" s="967"/>
      <c r="V727" s="970"/>
    </row>
    <row r="728" spans="1:22" ht="12.6" hidden="1" customHeight="1" outlineLevel="2">
      <c r="A728" s="1156">
        <v>44252</v>
      </c>
      <c r="B728" s="1032" t="s">
        <v>5698</v>
      </c>
      <c r="C728" s="955" t="s">
        <v>6460</v>
      </c>
      <c r="D728" s="968"/>
      <c r="E728" s="969" t="s">
        <v>5700</v>
      </c>
      <c r="F728" s="970"/>
      <c r="G728" s="967"/>
      <c r="H728" s="970"/>
      <c r="I728" s="967"/>
      <c r="J728" s="970"/>
      <c r="K728" s="967"/>
      <c r="L728" s="970"/>
      <c r="M728" s="967"/>
      <c r="N728" s="973" t="s">
        <v>5700</v>
      </c>
      <c r="O728" s="967"/>
      <c r="P728" s="970"/>
      <c r="Q728" s="967"/>
      <c r="R728" s="970"/>
      <c r="S728" s="967"/>
      <c r="T728" s="970"/>
      <c r="U728" s="967"/>
      <c r="V728" s="970"/>
    </row>
    <row r="729" spans="1:22" ht="12.6" hidden="1" customHeight="1" outlineLevel="2">
      <c r="A729" s="1156">
        <v>44252</v>
      </c>
      <c r="B729" s="1032" t="s">
        <v>5698</v>
      </c>
      <c r="C729" s="955" t="s">
        <v>6461</v>
      </c>
      <c r="D729" s="968"/>
      <c r="E729" s="972"/>
      <c r="F729" s="970"/>
      <c r="G729" s="967"/>
      <c r="H729" s="970"/>
      <c r="I729" s="967"/>
      <c r="J729" s="970"/>
      <c r="K729" s="967"/>
      <c r="L729" s="970"/>
      <c r="M729" s="967"/>
      <c r="N729" s="973" t="s">
        <v>5700</v>
      </c>
      <c r="O729" s="967"/>
      <c r="P729" s="970"/>
      <c r="Q729" s="967"/>
      <c r="R729" s="970"/>
      <c r="S729" s="967"/>
      <c r="T729" s="970"/>
      <c r="U729" s="967"/>
      <c r="V729" s="970"/>
    </row>
    <row r="730" spans="1:22" ht="12.6" hidden="1" customHeight="1" outlineLevel="2">
      <c r="A730" s="1156">
        <v>44252</v>
      </c>
      <c r="B730" s="1032" t="s">
        <v>5847</v>
      </c>
      <c r="C730" s="955" t="s">
        <v>6462</v>
      </c>
      <c r="D730" s="968"/>
      <c r="E730" s="972"/>
      <c r="F730" s="970"/>
      <c r="G730" s="967"/>
      <c r="H730" s="970"/>
      <c r="I730" s="967"/>
      <c r="J730" s="970"/>
      <c r="K730" s="967"/>
      <c r="L730" s="970"/>
      <c r="M730" s="967"/>
      <c r="N730" s="970"/>
      <c r="O730" s="967"/>
      <c r="P730" s="970"/>
      <c r="Q730" s="967"/>
      <c r="R730" s="970"/>
      <c r="S730" s="974" t="s">
        <v>5700</v>
      </c>
      <c r="T730" s="970"/>
      <c r="U730" s="967"/>
      <c r="V730" s="970"/>
    </row>
    <row r="731" spans="1:22" ht="37.799999999999997" hidden="1" customHeight="1" outlineLevel="2">
      <c r="A731" s="1156">
        <v>44252</v>
      </c>
      <c r="B731" s="1032" t="s">
        <v>5698</v>
      </c>
      <c r="C731" s="955" t="s">
        <v>6463</v>
      </c>
      <c r="D731" s="968"/>
      <c r="E731" s="972"/>
      <c r="F731" s="970"/>
      <c r="G731" s="967"/>
      <c r="H731" s="970"/>
      <c r="I731" s="967"/>
      <c r="J731" s="970"/>
      <c r="K731" s="967"/>
      <c r="L731" s="970"/>
      <c r="M731" s="967"/>
      <c r="N731" s="970"/>
      <c r="O731" s="967"/>
      <c r="P731" s="970"/>
      <c r="Q731" s="974" t="s">
        <v>5700</v>
      </c>
      <c r="R731" s="970"/>
      <c r="S731" s="967"/>
      <c r="T731" s="970"/>
      <c r="U731" s="967"/>
      <c r="V731" s="970"/>
    </row>
    <row r="732" spans="1:22" ht="25.2" hidden="1" customHeight="1" outlineLevel="2">
      <c r="A732" s="1156">
        <v>44252</v>
      </c>
      <c r="B732" s="1032" t="s">
        <v>6464</v>
      </c>
      <c r="C732" s="955" t="s">
        <v>6465</v>
      </c>
      <c r="D732" s="968"/>
      <c r="E732" s="972"/>
      <c r="F732" s="970"/>
      <c r="G732" s="967"/>
      <c r="H732" s="970"/>
      <c r="I732" s="967"/>
      <c r="J732" s="970"/>
      <c r="K732" s="967"/>
      <c r="L732" s="970"/>
      <c r="M732" s="967"/>
      <c r="N732" s="970"/>
      <c r="O732" s="967"/>
      <c r="P732" s="970"/>
      <c r="Q732" s="967"/>
      <c r="R732" s="970"/>
      <c r="S732" s="974" t="s">
        <v>5700</v>
      </c>
      <c r="T732" s="970"/>
      <c r="U732" s="974" t="s">
        <v>5700</v>
      </c>
      <c r="V732" s="970"/>
    </row>
    <row r="733" spans="1:22" ht="25.2" hidden="1" customHeight="1" outlineLevel="2">
      <c r="A733" s="1156">
        <v>44252</v>
      </c>
      <c r="B733" s="1032" t="s">
        <v>5698</v>
      </c>
      <c r="C733" s="955" t="s">
        <v>6466</v>
      </c>
      <c r="D733" s="968"/>
      <c r="E733" s="972"/>
      <c r="F733" s="970"/>
      <c r="G733" s="967"/>
      <c r="H733" s="970"/>
      <c r="I733" s="967"/>
      <c r="J733" s="973" t="s">
        <v>5700</v>
      </c>
      <c r="K733" s="967"/>
      <c r="L733" s="970"/>
      <c r="M733" s="967"/>
      <c r="N733" s="970"/>
      <c r="O733" s="967"/>
      <c r="P733" s="970"/>
      <c r="Q733" s="967"/>
      <c r="R733" s="970"/>
      <c r="S733" s="967"/>
      <c r="T733" s="970"/>
      <c r="U733" s="967"/>
      <c r="V733" s="970"/>
    </row>
    <row r="734" spans="1:22" ht="25.2" hidden="1" customHeight="1" outlineLevel="2">
      <c r="A734" s="1156">
        <v>44252</v>
      </c>
      <c r="B734" s="1032" t="s">
        <v>5698</v>
      </c>
      <c r="C734" s="955" t="s">
        <v>6467</v>
      </c>
      <c r="D734" s="968"/>
      <c r="E734" s="972"/>
      <c r="F734" s="970"/>
      <c r="G734" s="967"/>
      <c r="H734" s="970"/>
      <c r="I734" s="967"/>
      <c r="J734" s="970"/>
      <c r="K734" s="967"/>
      <c r="L734" s="970"/>
      <c r="M734" s="967"/>
      <c r="N734" s="973" t="s">
        <v>5700</v>
      </c>
      <c r="O734" s="967"/>
      <c r="P734" s="970"/>
      <c r="Q734" s="967"/>
      <c r="R734" s="970"/>
      <c r="S734" s="967"/>
      <c r="T734" s="970"/>
      <c r="U734" s="967"/>
      <c r="V734" s="970"/>
    </row>
    <row r="735" spans="1:22" ht="12.6" hidden="1" customHeight="1" outlineLevel="2">
      <c r="A735" s="1156">
        <v>44252</v>
      </c>
      <c r="B735" s="1032" t="s">
        <v>5698</v>
      </c>
      <c r="C735" s="955" t="s">
        <v>6468</v>
      </c>
      <c r="D735" s="968"/>
      <c r="E735" s="972"/>
      <c r="F735" s="970"/>
      <c r="G735" s="967"/>
      <c r="H735" s="970"/>
      <c r="I735" s="967"/>
      <c r="J735" s="970"/>
      <c r="K735" s="967"/>
      <c r="L735" s="970"/>
      <c r="M735" s="967"/>
      <c r="N735" s="970"/>
      <c r="O735" s="967"/>
      <c r="P735" s="970"/>
      <c r="Q735" s="967"/>
      <c r="R735" s="970"/>
      <c r="S735" s="974" t="s">
        <v>5700</v>
      </c>
      <c r="T735" s="970"/>
      <c r="U735" s="967"/>
      <c r="V735" s="970"/>
    </row>
    <row r="736" spans="1:22" ht="12.6" hidden="1" customHeight="1" outlineLevel="2">
      <c r="A736" s="1156">
        <v>44252</v>
      </c>
      <c r="B736" s="1032" t="s">
        <v>5739</v>
      </c>
      <c r="C736" s="955" t="s">
        <v>6469</v>
      </c>
      <c r="D736" s="968"/>
      <c r="E736" s="972"/>
      <c r="F736" s="970"/>
      <c r="G736" s="967"/>
      <c r="H736" s="970"/>
      <c r="I736" s="974" t="s">
        <v>5700</v>
      </c>
      <c r="J736" s="970"/>
      <c r="K736" s="967"/>
      <c r="L736" s="970"/>
      <c r="M736" s="967"/>
      <c r="N736" s="970"/>
      <c r="O736" s="967"/>
      <c r="P736" s="970"/>
      <c r="Q736" s="974" t="s">
        <v>5700</v>
      </c>
      <c r="R736" s="970"/>
      <c r="S736" s="967"/>
      <c r="T736" s="970"/>
      <c r="U736" s="967"/>
      <c r="V736" s="970"/>
    </row>
    <row r="737" spans="1:22" ht="12.6" hidden="1" customHeight="1" outlineLevel="2">
      <c r="A737" s="1156">
        <v>44252</v>
      </c>
      <c r="B737" s="1032" t="s">
        <v>5698</v>
      </c>
      <c r="C737" s="955" t="s">
        <v>6470</v>
      </c>
      <c r="D737" s="968"/>
      <c r="E737" s="972"/>
      <c r="F737" s="970"/>
      <c r="G737" s="967"/>
      <c r="H737" s="970"/>
      <c r="I737" s="967"/>
      <c r="J737" s="970"/>
      <c r="K737" s="967"/>
      <c r="L737" s="973" t="s">
        <v>5700</v>
      </c>
      <c r="M737" s="967"/>
      <c r="N737" s="970"/>
      <c r="O737" s="967"/>
      <c r="P737" s="970"/>
      <c r="Q737" s="967"/>
      <c r="R737" s="970"/>
      <c r="S737" s="967"/>
      <c r="T737" s="970"/>
      <c r="U737" s="967"/>
      <c r="V737" s="970"/>
    </row>
    <row r="738" spans="1:22" ht="12.6" hidden="1" customHeight="1" outlineLevel="2">
      <c r="A738" s="1156">
        <v>44252</v>
      </c>
      <c r="B738" s="1032" t="s">
        <v>5698</v>
      </c>
      <c r="C738" s="955" t="s">
        <v>6471</v>
      </c>
      <c r="D738" s="968"/>
      <c r="E738" s="972"/>
      <c r="F738" s="968"/>
      <c r="G738" s="967"/>
      <c r="H738" s="970"/>
      <c r="I738" s="967"/>
      <c r="J738" s="970"/>
      <c r="K738" s="967"/>
      <c r="L738" s="970"/>
      <c r="M738" s="967"/>
      <c r="N738" s="970"/>
      <c r="O738" s="974" t="s">
        <v>5700</v>
      </c>
      <c r="P738" s="970"/>
      <c r="Q738" s="967"/>
      <c r="R738" s="970"/>
      <c r="S738" s="974" t="s">
        <v>5700</v>
      </c>
      <c r="T738" s="970"/>
      <c r="U738" s="967"/>
      <c r="V738" s="970"/>
    </row>
    <row r="739" spans="1:22" ht="12.6" hidden="1" customHeight="1" outlineLevel="1" collapsed="1">
      <c r="A739" s="1157">
        <v>44253</v>
      </c>
      <c r="B739" s="4" t="s">
        <v>5698</v>
      </c>
      <c r="C739" s="4" t="s">
        <v>6472</v>
      </c>
      <c r="D739" s="555"/>
      <c r="F739" s="555"/>
      <c r="H739" s="555"/>
      <c r="J739" s="555"/>
      <c r="L739" s="555"/>
      <c r="N739" s="970"/>
      <c r="P739" s="555"/>
      <c r="R739" s="555"/>
      <c r="T739" s="555"/>
      <c r="V739" s="555"/>
    </row>
    <row r="740" spans="1:22" ht="12.6" hidden="1" customHeight="1" outlineLevel="2">
      <c r="A740" s="1157">
        <v>44253</v>
      </c>
      <c r="B740" s="1032" t="s">
        <v>5698</v>
      </c>
      <c r="C740" s="955" t="s">
        <v>6473</v>
      </c>
      <c r="D740" s="968"/>
      <c r="E740" s="972"/>
      <c r="F740" s="968"/>
      <c r="G740" s="967"/>
      <c r="H740" s="973" t="s">
        <v>5700</v>
      </c>
      <c r="I740" s="967"/>
      <c r="J740" s="970"/>
      <c r="K740" s="967"/>
      <c r="L740" s="970"/>
      <c r="M740" s="967"/>
      <c r="N740" s="555"/>
      <c r="O740" s="967"/>
      <c r="P740" s="970"/>
      <c r="Q740" s="967"/>
      <c r="R740" s="970"/>
      <c r="S740" s="967"/>
      <c r="T740" s="970"/>
      <c r="U740" s="967"/>
      <c r="V740" s="970"/>
    </row>
    <row r="741" spans="1:22" ht="12.6" hidden="1" customHeight="1" outlineLevel="2">
      <c r="A741" s="1157">
        <v>44253</v>
      </c>
      <c r="B741" s="1032" t="s">
        <v>5698</v>
      </c>
      <c r="C741" s="955" t="s">
        <v>6474</v>
      </c>
      <c r="D741" s="968"/>
      <c r="E741" s="972"/>
      <c r="F741" s="970"/>
      <c r="G741" s="974" t="s">
        <v>5700</v>
      </c>
      <c r="H741" s="970"/>
      <c r="I741" s="967"/>
      <c r="J741" s="970"/>
      <c r="K741" s="967"/>
      <c r="L741" s="970"/>
      <c r="M741" s="967"/>
      <c r="N741" s="970"/>
      <c r="O741" s="967"/>
      <c r="P741" s="970"/>
      <c r="Q741" s="967"/>
      <c r="R741" s="970"/>
      <c r="S741" s="967"/>
      <c r="T741" s="970"/>
      <c r="U741" s="967"/>
      <c r="V741" s="970"/>
    </row>
    <row r="742" spans="1:22" ht="12.6" hidden="1" customHeight="1" outlineLevel="2">
      <c r="A742" s="1157">
        <v>44253</v>
      </c>
      <c r="B742" s="1032" t="s">
        <v>5706</v>
      </c>
      <c r="C742" s="955" t="s">
        <v>6475</v>
      </c>
      <c r="D742" s="968"/>
      <c r="E742" s="972"/>
      <c r="F742" s="970"/>
      <c r="G742" s="967"/>
      <c r="H742" s="973" t="s">
        <v>5700</v>
      </c>
      <c r="I742" s="967"/>
      <c r="J742" s="970"/>
      <c r="K742" s="967"/>
      <c r="L742" s="970"/>
      <c r="M742" s="967"/>
      <c r="N742" s="970"/>
      <c r="O742" s="967"/>
      <c r="P742" s="970"/>
      <c r="Q742" s="967"/>
      <c r="R742" s="970"/>
      <c r="S742" s="967"/>
      <c r="T742" s="970"/>
      <c r="U742" s="967"/>
      <c r="V742" s="970"/>
    </row>
    <row r="743" spans="1:22" ht="12.6" hidden="1" customHeight="1" outlineLevel="2">
      <c r="A743" s="1157">
        <v>44253</v>
      </c>
      <c r="B743" s="1032" t="s">
        <v>5698</v>
      </c>
      <c r="C743" s="955" t="s">
        <v>6476</v>
      </c>
      <c r="D743" s="968"/>
      <c r="E743" s="969" t="s">
        <v>5700</v>
      </c>
      <c r="F743" s="970"/>
      <c r="G743" s="967"/>
      <c r="H743" s="970"/>
      <c r="I743" s="974" t="s">
        <v>5700</v>
      </c>
      <c r="J743" s="970"/>
      <c r="K743" s="967"/>
      <c r="L743" s="970"/>
      <c r="M743" s="967"/>
      <c r="N743" s="970"/>
      <c r="O743" s="967"/>
      <c r="P743" s="970"/>
      <c r="Q743" s="967"/>
      <c r="R743" s="970"/>
      <c r="S743" s="967"/>
      <c r="T743" s="970"/>
      <c r="U743" s="967"/>
      <c r="V743" s="970"/>
    </row>
    <row r="744" spans="1:22" ht="37.799999999999997" hidden="1" customHeight="1" outlineLevel="2">
      <c r="A744" s="1157">
        <v>44253</v>
      </c>
      <c r="B744" s="1032" t="s">
        <v>5698</v>
      </c>
      <c r="C744" s="955" t="s">
        <v>6477</v>
      </c>
      <c r="D744" s="968"/>
      <c r="E744" s="972"/>
      <c r="F744" s="970"/>
      <c r="G744" s="967"/>
      <c r="H744" s="970"/>
      <c r="I744" s="967"/>
      <c r="J744" s="970"/>
      <c r="K744" s="967"/>
      <c r="L744" s="970"/>
      <c r="M744" s="967"/>
      <c r="N744" s="970"/>
      <c r="O744" s="967"/>
      <c r="P744" s="970"/>
      <c r="Q744" s="974" t="s">
        <v>5700</v>
      </c>
      <c r="R744" s="970"/>
      <c r="S744" s="967"/>
      <c r="T744" s="970"/>
      <c r="U744" s="967"/>
      <c r="V744" s="970"/>
    </row>
    <row r="745" spans="1:22" ht="12.6" hidden="1" customHeight="1" outlineLevel="2">
      <c r="A745" s="1157">
        <v>44253</v>
      </c>
      <c r="B745" s="1032" t="s">
        <v>5706</v>
      </c>
      <c r="C745" s="955" t="s">
        <v>6478</v>
      </c>
      <c r="D745" s="968"/>
      <c r="E745" s="972"/>
      <c r="F745" s="970"/>
      <c r="G745" s="967"/>
      <c r="H745" s="970"/>
      <c r="I745" s="974" t="s">
        <v>5700</v>
      </c>
      <c r="J745" s="970"/>
      <c r="K745" s="967"/>
      <c r="L745" s="970"/>
      <c r="M745" s="967"/>
      <c r="N745" s="970"/>
      <c r="O745" s="967"/>
      <c r="P745" s="970"/>
      <c r="Q745" s="967"/>
      <c r="R745" s="970"/>
      <c r="S745" s="967"/>
      <c r="T745" s="970"/>
      <c r="U745" s="967"/>
      <c r="V745" s="970"/>
    </row>
    <row r="746" spans="1:22" ht="37.799999999999997" hidden="1" customHeight="1" outlineLevel="2">
      <c r="A746" s="1157">
        <v>44253</v>
      </c>
      <c r="B746" s="1032" t="s">
        <v>5698</v>
      </c>
      <c r="C746" s="955" t="s">
        <v>6479</v>
      </c>
      <c r="D746" s="968"/>
      <c r="E746" s="972"/>
      <c r="F746" s="970"/>
      <c r="G746" s="967"/>
      <c r="H746" s="970"/>
      <c r="I746" s="967"/>
      <c r="J746" s="970"/>
      <c r="K746" s="967"/>
      <c r="L746" s="970"/>
      <c r="M746" s="974" t="s">
        <v>5700</v>
      </c>
      <c r="N746" s="973" t="s">
        <v>5700</v>
      </c>
      <c r="O746" s="967"/>
      <c r="P746" s="970"/>
      <c r="Q746" s="967"/>
      <c r="R746" s="970"/>
      <c r="S746" s="967"/>
      <c r="T746" s="970"/>
      <c r="U746" s="967"/>
      <c r="V746" s="970"/>
    </row>
    <row r="747" spans="1:22" ht="12.6" hidden="1" customHeight="1" outlineLevel="2">
      <c r="A747" s="1157">
        <v>44253</v>
      </c>
      <c r="B747" s="1032" t="s">
        <v>5698</v>
      </c>
      <c r="C747" s="955" t="s">
        <v>6480</v>
      </c>
      <c r="D747" s="968"/>
      <c r="E747" s="972"/>
      <c r="F747" s="970"/>
      <c r="G747" s="974" t="s">
        <v>5700</v>
      </c>
      <c r="H747" s="973" t="s">
        <v>5700</v>
      </c>
      <c r="I747" s="967"/>
      <c r="J747" s="970"/>
      <c r="K747" s="967"/>
      <c r="L747" s="970"/>
      <c r="M747" s="967"/>
      <c r="N747" s="970"/>
      <c r="O747" s="967"/>
      <c r="P747" s="970"/>
      <c r="Q747" s="967"/>
      <c r="R747" s="970"/>
      <c r="S747" s="967"/>
      <c r="T747" s="970"/>
      <c r="U747" s="967"/>
      <c r="V747" s="970"/>
    </row>
    <row r="748" spans="1:22" ht="25.2" hidden="1" customHeight="1" outlineLevel="2">
      <c r="A748" s="1157">
        <v>44253</v>
      </c>
      <c r="B748" s="1032" t="s">
        <v>5698</v>
      </c>
      <c r="C748" s="955" t="s">
        <v>6481</v>
      </c>
      <c r="D748" s="968"/>
      <c r="E748" s="972"/>
      <c r="F748" s="970"/>
      <c r="G748" s="967"/>
      <c r="H748" s="970"/>
      <c r="I748" s="967"/>
      <c r="J748" s="970"/>
      <c r="K748" s="967"/>
      <c r="L748" s="973" t="s">
        <v>5700</v>
      </c>
      <c r="M748" s="967"/>
      <c r="N748" s="970"/>
      <c r="O748" s="967"/>
      <c r="P748" s="970"/>
      <c r="Q748" s="967"/>
      <c r="R748" s="970"/>
      <c r="S748" s="967"/>
      <c r="T748" s="970"/>
      <c r="U748" s="967"/>
      <c r="V748" s="970"/>
    </row>
    <row r="749" spans="1:22" ht="25.2" hidden="1" customHeight="1" outlineLevel="2">
      <c r="A749" s="1157">
        <v>44253</v>
      </c>
      <c r="B749" s="1032" t="s">
        <v>5698</v>
      </c>
      <c r="C749" s="955" t="s">
        <v>6482</v>
      </c>
      <c r="D749" s="968"/>
      <c r="E749" s="972"/>
      <c r="F749" s="970"/>
      <c r="G749" s="967"/>
      <c r="H749" s="970"/>
      <c r="I749" s="967"/>
      <c r="J749" s="970"/>
      <c r="K749" s="967"/>
      <c r="L749" s="970"/>
      <c r="M749" s="974" t="s">
        <v>5700</v>
      </c>
      <c r="N749" s="970"/>
      <c r="O749" s="967"/>
      <c r="P749" s="970"/>
      <c r="Q749" s="967"/>
      <c r="R749" s="970"/>
      <c r="S749" s="967"/>
      <c r="T749" s="970"/>
      <c r="U749" s="967"/>
      <c r="V749" s="970"/>
    </row>
    <row r="750" spans="1:22" ht="12.6" hidden="1" customHeight="1" outlineLevel="2">
      <c r="A750" s="1157">
        <v>44253</v>
      </c>
      <c r="B750" s="1032" t="s">
        <v>5698</v>
      </c>
      <c r="C750" s="955" t="s">
        <v>6483</v>
      </c>
      <c r="D750" s="968"/>
      <c r="E750" s="969" t="s">
        <v>5700</v>
      </c>
      <c r="F750" s="970"/>
      <c r="G750" s="967"/>
      <c r="H750" s="970"/>
      <c r="I750" s="967"/>
      <c r="J750" s="970"/>
      <c r="K750" s="967"/>
      <c r="L750" s="970"/>
      <c r="M750" s="967"/>
      <c r="N750" s="970"/>
      <c r="O750" s="967"/>
      <c r="P750" s="970"/>
      <c r="Q750" s="967"/>
      <c r="R750" s="970"/>
      <c r="S750" s="967"/>
      <c r="T750" s="970"/>
      <c r="U750" s="967"/>
      <c r="V750" s="970"/>
    </row>
    <row r="751" spans="1:22" ht="12.6" hidden="1" customHeight="1" outlineLevel="2">
      <c r="A751" s="1157">
        <v>44253</v>
      </c>
      <c r="B751" s="1032" t="s">
        <v>5698</v>
      </c>
      <c r="C751" s="955" t="s">
        <v>6484</v>
      </c>
      <c r="D751" s="968"/>
      <c r="E751" s="972"/>
      <c r="F751" s="970"/>
      <c r="G751" s="967"/>
      <c r="H751" s="970"/>
      <c r="I751" s="974" t="s">
        <v>5700</v>
      </c>
      <c r="J751" s="970"/>
      <c r="K751" s="967"/>
      <c r="L751" s="970"/>
      <c r="M751" s="967"/>
      <c r="N751" s="970"/>
      <c r="O751" s="967"/>
      <c r="P751" s="970"/>
      <c r="Q751" s="967"/>
      <c r="R751" s="970"/>
      <c r="S751" s="967"/>
      <c r="T751" s="970"/>
      <c r="U751" s="967"/>
      <c r="V751" s="970"/>
    </row>
    <row r="752" spans="1:22" ht="25.2" hidden="1" customHeight="1" outlineLevel="2">
      <c r="A752" s="1157">
        <v>44253</v>
      </c>
      <c r="B752" s="1032" t="s">
        <v>5706</v>
      </c>
      <c r="C752" s="955" t="s">
        <v>6485</v>
      </c>
      <c r="D752" s="968"/>
      <c r="E752" s="969" t="s">
        <v>5700</v>
      </c>
      <c r="F752" s="970"/>
      <c r="G752" s="967"/>
      <c r="H752" s="970"/>
      <c r="I752" s="967"/>
      <c r="J752" s="970"/>
      <c r="K752" s="967"/>
      <c r="L752" s="970"/>
      <c r="M752" s="967"/>
      <c r="N752" s="970"/>
      <c r="O752" s="967"/>
      <c r="P752" s="970"/>
      <c r="Q752" s="967"/>
      <c r="R752" s="970"/>
      <c r="S752" s="967"/>
      <c r="T752" s="970"/>
      <c r="U752" s="967"/>
      <c r="V752" s="970"/>
    </row>
    <row r="753" spans="1:22" ht="12.6" hidden="1" customHeight="1" outlineLevel="2">
      <c r="A753" s="1157">
        <v>44253</v>
      </c>
      <c r="B753" s="1032" t="s">
        <v>5698</v>
      </c>
      <c r="C753" s="955" t="s">
        <v>6486</v>
      </c>
      <c r="D753" s="968"/>
      <c r="E753" s="969" t="s">
        <v>5700</v>
      </c>
      <c r="F753" s="970"/>
      <c r="G753" s="967"/>
      <c r="H753" s="970"/>
      <c r="I753" s="967"/>
      <c r="J753" s="970"/>
      <c r="K753" s="967"/>
      <c r="L753" s="970"/>
      <c r="M753" s="967"/>
      <c r="N753" s="970"/>
      <c r="O753" s="967"/>
      <c r="P753" s="970"/>
      <c r="Q753" s="967"/>
      <c r="R753" s="970"/>
      <c r="S753" s="967"/>
      <c r="T753" s="970"/>
      <c r="U753" s="967"/>
      <c r="V753" s="970"/>
    </row>
    <row r="754" spans="1:22" ht="25.2" hidden="1" customHeight="1" outlineLevel="2">
      <c r="A754" s="1157">
        <v>44253</v>
      </c>
      <c r="B754" s="1032" t="s">
        <v>5706</v>
      </c>
      <c r="C754" s="955" t="s">
        <v>6487</v>
      </c>
      <c r="D754" s="968"/>
      <c r="E754" s="969" t="s">
        <v>5700</v>
      </c>
      <c r="F754" s="970"/>
      <c r="G754" s="967"/>
      <c r="H754" s="970"/>
      <c r="I754" s="967"/>
      <c r="J754" s="970"/>
      <c r="K754" s="967"/>
      <c r="L754" s="970"/>
      <c r="M754" s="967"/>
      <c r="N754" s="970"/>
      <c r="O754" s="967"/>
      <c r="P754" s="970"/>
      <c r="Q754" s="967"/>
      <c r="R754" s="970"/>
      <c r="S754" s="967"/>
      <c r="T754" s="970"/>
      <c r="U754" s="967"/>
      <c r="V754" s="970"/>
    </row>
    <row r="755" spans="1:22" ht="27.75" hidden="1" customHeight="1" outlineLevel="2">
      <c r="A755" s="1157">
        <v>44253</v>
      </c>
      <c r="B755" s="1032" t="s">
        <v>5698</v>
      </c>
      <c r="C755" s="955" t="s">
        <v>6488</v>
      </c>
      <c r="D755" s="977" t="s">
        <v>5700</v>
      </c>
      <c r="E755" s="972"/>
      <c r="F755" s="970"/>
      <c r="G755" s="967"/>
      <c r="H755" s="970"/>
      <c r="I755" s="967"/>
      <c r="J755" s="970"/>
      <c r="K755" s="967"/>
      <c r="L755" s="970"/>
      <c r="M755" s="967"/>
      <c r="N755" s="970"/>
      <c r="O755" s="967"/>
      <c r="P755" s="970"/>
      <c r="Q755" s="967"/>
      <c r="R755" s="970"/>
      <c r="S755" s="967"/>
      <c r="T755" s="970"/>
      <c r="U755" s="967"/>
      <c r="V755" s="970"/>
    </row>
    <row r="756" spans="1:22" ht="12.6" hidden="1" customHeight="1" outlineLevel="2">
      <c r="A756" s="1157">
        <v>44253</v>
      </c>
      <c r="B756" s="1032" t="s">
        <v>5698</v>
      </c>
      <c r="C756" s="955" t="s">
        <v>6489</v>
      </c>
      <c r="D756" s="977" t="s">
        <v>5700</v>
      </c>
      <c r="E756" s="972"/>
      <c r="F756" s="970"/>
      <c r="G756" s="967"/>
      <c r="H756" s="970"/>
      <c r="I756" s="967"/>
      <c r="J756" s="970"/>
      <c r="K756" s="967"/>
      <c r="L756" s="970"/>
      <c r="M756" s="967"/>
      <c r="N756" s="970"/>
      <c r="O756" s="967"/>
      <c r="P756" s="970"/>
      <c r="Q756" s="967"/>
      <c r="R756" s="970"/>
      <c r="S756" s="967"/>
      <c r="T756" s="970"/>
      <c r="U756" s="967"/>
      <c r="V756" s="970"/>
    </row>
    <row r="757" spans="1:22" ht="12.6" hidden="1" customHeight="1" outlineLevel="1">
      <c r="A757" s="1158"/>
      <c r="B757" s="1159"/>
      <c r="C757" s="1160"/>
      <c r="D757" s="1161"/>
      <c r="E757" s="1161"/>
      <c r="F757" s="1162"/>
      <c r="G757" s="1162"/>
      <c r="H757" s="1162"/>
      <c r="I757" s="1162"/>
      <c r="J757" s="1162"/>
      <c r="K757" s="1162"/>
      <c r="L757" s="1162"/>
      <c r="M757" s="1162"/>
      <c r="N757" s="1162"/>
      <c r="O757" s="1162"/>
      <c r="P757" s="1162"/>
      <c r="Q757" s="1162"/>
      <c r="R757" s="1162"/>
      <c r="S757" s="1162"/>
      <c r="T757" s="1162"/>
      <c r="U757" s="1162"/>
      <c r="V757" s="1162"/>
    </row>
    <row r="758" spans="1:22" ht="12.6" hidden="1" customHeight="1" outlineLevel="1">
      <c r="A758" s="983" t="s">
        <v>6490</v>
      </c>
      <c r="B758" s="1163"/>
      <c r="C758" s="1163"/>
      <c r="D758" s="972"/>
      <c r="E758" s="972"/>
      <c r="F758" s="967"/>
      <c r="G758" s="967"/>
      <c r="H758" s="967"/>
      <c r="I758" s="967"/>
      <c r="J758" s="967"/>
      <c r="K758" s="967"/>
      <c r="L758" s="967"/>
      <c r="M758" s="967"/>
      <c r="N758" s="967"/>
      <c r="O758" s="967"/>
      <c r="P758" s="967"/>
      <c r="Q758" s="967"/>
      <c r="R758" s="967"/>
      <c r="S758" s="967"/>
      <c r="T758" s="967"/>
      <c r="U758" s="967"/>
      <c r="V758" s="967"/>
    </row>
    <row r="759" spans="1:22" ht="12.6" hidden="1" customHeight="1" outlineLevel="1">
      <c r="A759" s="983" t="s">
        <v>6248</v>
      </c>
      <c r="B759" s="1163"/>
      <c r="C759" s="993"/>
      <c r="D759" s="972"/>
      <c r="E759" s="972"/>
      <c r="F759" s="967"/>
      <c r="G759" s="967"/>
      <c r="H759" s="967"/>
      <c r="I759" s="967"/>
      <c r="J759" s="967"/>
      <c r="K759" s="967"/>
      <c r="L759" s="967"/>
      <c r="M759" s="967"/>
      <c r="N759" s="967"/>
      <c r="O759" s="967"/>
      <c r="P759" s="967"/>
      <c r="Q759" s="967"/>
      <c r="R759" s="967"/>
      <c r="S759" s="967"/>
      <c r="T759" s="967"/>
      <c r="U759" s="967"/>
      <c r="V759" s="967"/>
    </row>
    <row r="760" spans="1:22" ht="12.6" hidden="1" customHeight="1" outlineLevel="1">
      <c r="A760" s="983" t="s">
        <v>6491</v>
      </c>
      <c r="B760" s="1163"/>
      <c r="C760" s="993"/>
      <c r="D760" s="972"/>
      <c r="E760" s="972"/>
      <c r="F760" s="967"/>
      <c r="G760" s="967"/>
      <c r="H760" s="967"/>
      <c r="I760" s="967"/>
      <c r="J760" s="967"/>
      <c r="K760" s="967"/>
      <c r="L760" s="967"/>
      <c r="M760" s="967"/>
      <c r="N760" s="967"/>
      <c r="O760" s="967"/>
      <c r="P760" s="967"/>
      <c r="Q760" s="967"/>
      <c r="R760" s="967"/>
      <c r="S760" s="967"/>
      <c r="T760" s="967"/>
      <c r="U760" s="967"/>
      <c r="V760" s="967"/>
    </row>
    <row r="761" spans="1:22" ht="12.6" hidden="1" customHeight="1" outlineLevel="1">
      <c r="A761" s="983" t="s">
        <v>6427</v>
      </c>
      <c r="B761" s="1163"/>
      <c r="C761" s="1163"/>
      <c r="D761" s="972"/>
      <c r="E761" s="972"/>
      <c r="F761" s="967"/>
      <c r="G761" s="967"/>
      <c r="H761" s="967"/>
      <c r="I761" s="967"/>
      <c r="J761" s="967"/>
      <c r="K761" s="967"/>
      <c r="L761" s="967"/>
      <c r="M761" s="967"/>
      <c r="N761" s="967"/>
      <c r="O761" s="967"/>
      <c r="P761" s="967"/>
      <c r="Q761" s="967"/>
      <c r="R761" s="967"/>
      <c r="S761" s="967"/>
      <c r="T761" s="967"/>
      <c r="U761" s="967"/>
      <c r="V761" s="967"/>
    </row>
    <row r="762" spans="1:22" ht="12.6" hidden="1" customHeight="1" outlineLevel="1">
      <c r="A762" s="983" t="s">
        <v>6492</v>
      </c>
      <c r="B762" s="1032"/>
      <c r="C762" s="955"/>
      <c r="D762" s="972"/>
      <c r="E762" s="972"/>
      <c r="F762" s="967"/>
      <c r="G762" s="967"/>
      <c r="H762" s="967"/>
      <c r="I762" s="967"/>
      <c r="J762" s="967"/>
      <c r="K762" s="967"/>
      <c r="L762" s="967"/>
      <c r="M762" s="967"/>
      <c r="N762" s="967"/>
      <c r="O762" s="967"/>
      <c r="P762" s="967"/>
      <c r="Q762" s="967"/>
      <c r="R762" s="967"/>
      <c r="S762" s="967"/>
      <c r="T762" s="967"/>
      <c r="U762" s="967"/>
      <c r="V762" s="967"/>
    </row>
    <row r="763" spans="1:22" ht="12.6" hidden="1" customHeight="1" outlineLevel="1">
      <c r="A763" s="983"/>
      <c r="B763" s="1163"/>
      <c r="C763" s="1163"/>
      <c r="D763" s="972"/>
      <c r="E763" s="972"/>
      <c r="F763" s="967"/>
      <c r="G763" s="967"/>
      <c r="H763" s="967"/>
      <c r="I763" s="967"/>
      <c r="J763" s="967"/>
      <c r="K763" s="967"/>
      <c r="L763" s="967"/>
      <c r="M763" s="967"/>
      <c r="N763" s="967"/>
      <c r="O763" s="967"/>
      <c r="P763" s="967"/>
      <c r="Q763" s="967"/>
      <c r="R763" s="967"/>
      <c r="S763" s="967"/>
      <c r="T763" s="967"/>
      <c r="U763" s="967"/>
      <c r="V763" s="967"/>
    </row>
    <row r="764" spans="1:22" ht="12.6" hidden="1" customHeight="1" outlineLevel="1">
      <c r="A764" s="983" t="s">
        <v>6493</v>
      </c>
      <c r="B764" s="1163"/>
      <c r="C764" s="1163" t="s">
        <v>6494</v>
      </c>
      <c r="D764" s="972"/>
      <c r="E764" s="972"/>
      <c r="F764" s="967"/>
      <c r="G764" s="967"/>
      <c r="H764" s="967"/>
      <c r="I764" s="967"/>
      <c r="J764" s="967"/>
      <c r="K764" s="967"/>
      <c r="L764" s="967"/>
      <c r="M764" s="967"/>
      <c r="N764" s="967"/>
      <c r="O764" s="967"/>
      <c r="P764" s="967"/>
      <c r="Q764" s="967"/>
      <c r="R764" s="967"/>
      <c r="S764" s="967"/>
      <c r="T764" s="967"/>
      <c r="U764" s="967"/>
      <c r="V764" s="967"/>
    </row>
    <row r="765" spans="1:22" ht="12.6" hidden="1" customHeight="1" outlineLevel="1">
      <c r="A765" s="983"/>
      <c r="B765" s="1163"/>
      <c r="C765" s="993"/>
      <c r="D765" s="972"/>
      <c r="E765" s="972"/>
      <c r="F765" s="967"/>
      <c r="G765" s="967"/>
      <c r="H765" s="967"/>
      <c r="I765" s="967"/>
      <c r="J765" s="967"/>
      <c r="K765" s="967"/>
      <c r="L765" s="967"/>
      <c r="M765" s="967"/>
      <c r="N765" s="967"/>
      <c r="O765" s="967"/>
      <c r="P765" s="967"/>
      <c r="Q765" s="967"/>
      <c r="R765" s="967"/>
      <c r="S765" s="967"/>
      <c r="T765" s="967"/>
      <c r="U765" s="967"/>
      <c r="V765" s="967"/>
    </row>
    <row r="766" spans="1:22" ht="12.6" hidden="1" customHeight="1" outlineLevel="1">
      <c r="A766" s="983" t="s">
        <v>6495</v>
      </c>
      <c r="B766" s="1163"/>
      <c r="C766" s="993"/>
      <c r="D766" s="972"/>
      <c r="E766" s="972"/>
      <c r="F766" s="967"/>
      <c r="G766" s="967"/>
      <c r="H766" s="967"/>
      <c r="I766" s="967"/>
      <c r="J766" s="967"/>
      <c r="K766" s="967"/>
      <c r="L766" s="967"/>
      <c r="M766" s="967"/>
      <c r="N766" s="967"/>
      <c r="O766" s="967"/>
      <c r="P766" s="967"/>
      <c r="Q766" s="967"/>
      <c r="R766" s="967"/>
      <c r="S766" s="967"/>
      <c r="T766" s="967"/>
      <c r="U766" s="967"/>
      <c r="V766" s="967"/>
    </row>
    <row r="767" spans="1:22" ht="12.6" hidden="1" customHeight="1" outlineLevel="1">
      <c r="A767" s="983" t="s">
        <v>6496</v>
      </c>
      <c r="B767" s="1163"/>
      <c r="C767" s="993"/>
      <c r="D767" s="972"/>
      <c r="E767" s="972"/>
      <c r="F767" s="967"/>
      <c r="G767" s="967"/>
      <c r="H767" s="967"/>
      <c r="I767" s="967"/>
      <c r="J767" s="967"/>
      <c r="K767" s="967"/>
      <c r="L767" s="967"/>
      <c r="M767" s="967"/>
      <c r="N767" s="967"/>
      <c r="O767" s="967"/>
      <c r="P767" s="967"/>
      <c r="Q767" s="967"/>
      <c r="R767" s="967"/>
      <c r="S767" s="967"/>
      <c r="T767" s="967"/>
      <c r="U767" s="967"/>
      <c r="V767" s="967"/>
    </row>
    <row r="768" spans="1:22" ht="12.6" hidden="1" customHeight="1" outlineLevel="1"/>
    <row r="769" spans="1:24" ht="12.6" hidden="1" customHeight="1" outlineLevel="1"/>
    <row r="770" spans="1:24" ht="12.6" hidden="1" customHeight="1" outlineLevel="1">
      <c r="A770" s="983" t="s">
        <v>6497</v>
      </c>
      <c r="B770" s="1032"/>
      <c r="C770" s="955"/>
      <c r="D770" s="972"/>
      <c r="E770" s="972"/>
      <c r="F770" s="967"/>
      <c r="G770" s="967"/>
      <c r="H770" s="967"/>
      <c r="I770" s="967"/>
      <c r="J770" s="967"/>
      <c r="K770" s="967"/>
      <c r="L770" s="967"/>
      <c r="M770" s="967"/>
      <c r="N770" s="967"/>
      <c r="O770" s="967"/>
      <c r="P770" s="967"/>
      <c r="Q770" s="967"/>
      <c r="R770" s="967"/>
      <c r="S770" s="967"/>
      <c r="T770" s="967"/>
      <c r="U770" s="967"/>
      <c r="V770" s="967"/>
      <c r="W770" s="967"/>
      <c r="X770" s="1032"/>
    </row>
    <row r="771" spans="1:24" ht="12.6" hidden="1" customHeight="1" outlineLevel="1">
      <c r="A771" s="983"/>
      <c r="B771" s="1032"/>
      <c r="C771" s="955"/>
      <c r="D771" s="972"/>
      <c r="E771" s="972"/>
      <c r="F771" s="967"/>
      <c r="G771" s="967"/>
      <c r="H771" s="967"/>
      <c r="I771" s="967"/>
      <c r="J771" s="967"/>
      <c r="K771" s="967"/>
      <c r="L771" s="967"/>
      <c r="M771" s="967"/>
      <c r="N771" s="967"/>
      <c r="O771" s="967"/>
      <c r="P771" s="967"/>
      <c r="Q771" s="967"/>
      <c r="R771" s="967"/>
      <c r="S771" s="967"/>
      <c r="T771" s="967"/>
      <c r="U771" s="967"/>
      <c r="V771" s="967"/>
      <c r="W771" s="967"/>
      <c r="X771" s="1032"/>
    </row>
    <row r="772" spans="1:24" ht="12.6" customHeight="1">
      <c r="A772" s="983"/>
      <c r="B772" s="1032"/>
      <c r="C772" s="955"/>
      <c r="D772" s="972"/>
      <c r="E772" s="972"/>
      <c r="F772" s="967"/>
      <c r="G772" s="967"/>
      <c r="H772" s="967"/>
      <c r="I772" s="967"/>
      <c r="J772" s="967"/>
      <c r="K772" s="967"/>
      <c r="L772" s="967"/>
      <c r="M772" s="967"/>
      <c r="N772" s="967"/>
      <c r="O772" s="967"/>
      <c r="P772" s="967"/>
      <c r="Q772" s="967"/>
      <c r="R772" s="967"/>
      <c r="S772" s="967"/>
      <c r="T772" s="967"/>
      <c r="U772" s="967"/>
      <c r="V772" s="967"/>
      <c r="W772" s="967"/>
      <c r="X772" s="1032"/>
    </row>
    <row r="773" spans="1:24" ht="12.6" customHeight="1" collapsed="1">
      <c r="A773" s="1164" t="s">
        <v>10339</v>
      </c>
      <c r="B773" s="1165">
        <f>COUNT(A774:A1279)</f>
        <v>506</v>
      </c>
      <c r="C773" s="971"/>
      <c r="D773" s="1014">
        <f t="shared" ref="D773:V773" si="3">COUNTIF(D774:D1254, "x")</f>
        <v>88</v>
      </c>
      <c r="E773" s="1014">
        <f t="shared" si="3"/>
        <v>116</v>
      </c>
      <c r="F773" s="1014">
        <f t="shared" si="3"/>
        <v>7</v>
      </c>
      <c r="G773" s="1014">
        <f t="shared" si="3"/>
        <v>21</v>
      </c>
      <c r="H773" s="1014">
        <f t="shared" si="3"/>
        <v>14</v>
      </c>
      <c r="I773" s="1014">
        <f t="shared" si="3"/>
        <v>21</v>
      </c>
      <c r="J773" s="1014">
        <f t="shared" si="3"/>
        <v>2</v>
      </c>
      <c r="K773" s="1014">
        <f t="shared" si="3"/>
        <v>0</v>
      </c>
      <c r="L773" s="1014">
        <f t="shared" si="3"/>
        <v>18</v>
      </c>
      <c r="M773" s="1014">
        <f t="shared" si="3"/>
        <v>5</v>
      </c>
      <c r="N773" s="1014">
        <f t="shared" si="3"/>
        <v>51</v>
      </c>
      <c r="O773" s="1014">
        <f t="shared" si="3"/>
        <v>8</v>
      </c>
      <c r="P773" s="1014">
        <f t="shared" si="3"/>
        <v>7</v>
      </c>
      <c r="Q773" s="1014">
        <f t="shared" si="3"/>
        <v>21</v>
      </c>
      <c r="R773" s="1014">
        <f t="shared" si="3"/>
        <v>4</v>
      </c>
      <c r="S773" s="1014">
        <f t="shared" si="3"/>
        <v>115</v>
      </c>
      <c r="T773" s="1014">
        <f t="shared" si="3"/>
        <v>6</v>
      </c>
      <c r="U773" s="1014">
        <f t="shared" si="3"/>
        <v>4</v>
      </c>
      <c r="V773" s="1014">
        <f t="shared" si="3"/>
        <v>4</v>
      </c>
      <c r="W773" s="1099"/>
      <c r="X773" s="1032"/>
    </row>
    <row r="774" spans="1:24" ht="25.2" hidden="1" customHeight="1" outlineLevel="1" collapsed="1">
      <c r="A774" s="1167">
        <v>44256</v>
      </c>
      <c r="B774" s="1032" t="s">
        <v>5698</v>
      </c>
      <c r="C774" s="955" t="s">
        <v>6499</v>
      </c>
      <c r="D774" s="968"/>
      <c r="E774" s="969" t="s">
        <v>5700</v>
      </c>
      <c r="F774" s="970"/>
      <c r="G774" s="967"/>
      <c r="H774" s="970"/>
      <c r="I774" s="967"/>
      <c r="J774" s="970"/>
      <c r="K774" s="967"/>
      <c r="L774" s="970"/>
      <c r="M774" s="967"/>
      <c r="N774" s="970"/>
      <c r="O774" s="967"/>
      <c r="P774" s="970"/>
      <c r="Q774" s="967"/>
      <c r="R774" s="970"/>
      <c r="S774" s="967"/>
      <c r="T774" s="970"/>
      <c r="U774" s="967"/>
      <c r="V774" s="970"/>
      <c r="W774" s="967"/>
      <c r="X774" s="1032"/>
    </row>
    <row r="775" spans="1:24" ht="25.2" hidden="1" customHeight="1" outlineLevel="2">
      <c r="A775" s="1167">
        <v>44256</v>
      </c>
      <c r="B775" s="1032" t="s">
        <v>5698</v>
      </c>
      <c r="C775" s="955" t="s">
        <v>6500</v>
      </c>
      <c r="D775" s="968"/>
      <c r="E775" s="972"/>
      <c r="F775" s="970"/>
      <c r="G775" s="967"/>
      <c r="H775" s="970"/>
      <c r="I775" s="967"/>
      <c r="J775" s="970"/>
      <c r="K775" s="967"/>
      <c r="L775" s="970"/>
      <c r="M775" s="974"/>
      <c r="N775" s="970"/>
      <c r="O775" s="967"/>
      <c r="P775" s="970"/>
      <c r="Q775" s="967"/>
      <c r="R775" s="970"/>
      <c r="S775" s="974" t="s">
        <v>5700</v>
      </c>
      <c r="T775" s="970"/>
      <c r="U775" s="967"/>
      <c r="V775" s="970"/>
      <c r="W775" s="967"/>
      <c r="X775" s="1032"/>
    </row>
    <row r="776" spans="1:24" ht="25.2" hidden="1" customHeight="1" outlineLevel="2">
      <c r="A776" s="1167">
        <v>44256</v>
      </c>
      <c r="B776" s="1032" t="s">
        <v>5698</v>
      </c>
      <c r="C776" s="955" t="s">
        <v>6501</v>
      </c>
      <c r="D776" s="968"/>
      <c r="E776" s="972"/>
      <c r="F776" s="970"/>
      <c r="G776" s="967"/>
      <c r="H776" s="970"/>
      <c r="I776" s="967"/>
      <c r="J776" s="970"/>
      <c r="K776" s="967"/>
      <c r="L776" s="970"/>
      <c r="M776" s="967"/>
      <c r="N776" s="970"/>
      <c r="O776" s="967"/>
      <c r="P776" s="970"/>
      <c r="Q776" s="967"/>
      <c r="R776" s="970"/>
      <c r="S776" s="974" t="s">
        <v>5700</v>
      </c>
      <c r="T776" s="970"/>
      <c r="U776" s="967"/>
      <c r="V776" s="970"/>
      <c r="W776" s="967"/>
      <c r="X776" s="1032"/>
    </row>
    <row r="777" spans="1:24" ht="37.799999999999997" hidden="1" customHeight="1" outlineLevel="2">
      <c r="A777" s="1167">
        <v>44256</v>
      </c>
      <c r="B777" s="1032" t="s">
        <v>5698</v>
      </c>
      <c r="C777" s="955" t="s">
        <v>6502</v>
      </c>
      <c r="D777" s="968"/>
      <c r="E777" s="969" t="s">
        <v>5700</v>
      </c>
      <c r="F777" s="970"/>
      <c r="G777" s="967"/>
      <c r="H777" s="970"/>
      <c r="I777" s="967"/>
      <c r="J777" s="970"/>
      <c r="K777" s="967"/>
      <c r="L777" s="970"/>
      <c r="M777" s="967"/>
      <c r="N777" s="970"/>
      <c r="O777" s="967"/>
      <c r="P777" s="970"/>
      <c r="Q777" s="967"/>
      <c r="R777" s="970"/>
      <c r="S777" s="974"/>
      <c r="T777" s="970"/>
      <c r="U777" s="967"/>
      <c r="V777" s="970"/>
      <c r="W777" s="967"/>
      <c r="X777" s="1032"/>
    </row>
    <row r="778" spans="1:24" ht="12.6" hidden="1" customHeight="1" outlineLevel="2">
      <c r="A778" s="1167">
        <v>44256</v>
      </c>
      <c r="B778" s="1032" t="s">
        <v>5698</v>
      </c>
      <c r="C778" s="955" t="s">
        <v>6503</v>
      </c>
      <c r="D778" s="968"/>
      <c r="E778" s="972"/>
      <c r="F778" s="970"/>
      <c r="G778" s="967"/>
      <c r="H778" s="970"/>
      <c r="I778" s="967"/>
      <c r="J778" s="970"/>
      <c r="K778" s="967"/>
      <c r="L778" s="970"/>
      <c r="M778" s="967"/>
      <c r="N778" s="970"/>
      <c r="O778" s="967"/>
      <c r="P778" s="970"/>
      <c r="Q778" s="974" t="s">
        <v>5700</v>
      </c>
      <c r="R778" s="970"/>
      <c r="S778" s="967"/>
      <c r="T778" s="970"/>
      <c r="U778" s="967"/>
      <c r="V778" s="970"/>
      <c r="W778" s="967"/>
      <c r="X778" s="1032"/>
    </row>
    <row r="779" spans="1:24" ht="25.2" hidden="1" customHeight="1" outlineLevel="2">
      <c r="A779" s="1167">
        <v>44256</v>
      </c>
      <c r="B779" s="955" t="s">
        <v>6504</v>
      </c>
      <c r="C779" s="955" t="s">
        <v>6505</v>
      </c>
      <c r="D779" s="977" t="s">
        <v>5700</v>
      </c>
      <c r="E779" s="972"/>
      <c r="F779" s="970"/>
      <c r="G779" s="967"/>
      <c r="H779" s="970"/>
      <c r="I779" s="967"/>
      <c r="J779" s="970"/>
      <c r="K779" s="967"/>
      <c r="L779" s="970"/>
      <c r="M779" s="967"/>
      <c r="N779" s="970"/>
      <c r="O779" s="967"/>
      <c r="P779" s="970"/>
      <c r="Q779" s="967"/>
      <c r="R779" s="970"/>
      <c r="S779" s="967"/>
      <c r="T779" s="970"/>
      <c r="U779" s="967"/>
      <c r="V779" s="970"/>
      <c r="W779" s="967"/>
      <c r="X779" s="1032"/>
    </row>
    <row r="780" spans="1:24" ht="12.6" hidden="1" customHeight="1" outlineLevel="2">
      <c r="A780" s="1167">
        <v>44256</v>
      </c>
      <c r="B780" s="1032" t="s">
        <v>5698</v>
      </c>
      <c r="C780" s="955" t="s">
        <v>6506</v>
      </c>
      <c r="D780" s="968"/>
      <c r="E780" s="969" t="s">
        <v>5700</v>
      </c>
      <c r="F780" s="970"/>
      <c r="G780" s="967"/>
      <c r="H780" s="970"/>
      <c r="I780" s="967"/>
      <c r="J780" s="970"/>
      <c r="K780" s="967"/>
      <c r="L780" s="970"/>
      <c r="M780" s="967"/>
      <c r="N780" s="970"/>
      <c r="O780" s="967"/>
      <c r="P780" s="970"/>
      <c r="Q780" s="967"/>
      <c r="R780" s="970"/>
      <c r="S780" s="967"/>
      <c r="T780" s="970"/>
      <c r="U780" s="967"/>
      <c r="V780" s="970"/>
      <c r="W780" s="967"/>
      <c r="X780" s="1032"/>
    </row>
    <row r="781" spans="1:24" ht="12.6" hidden="1" customHeight="1" outlineLevel="2">
      <c r="A781" s="1167">
        <v>44256</v>
      </c>
      <c r="B781" s="1032" t="s">
        <v>2210</v>
      </c>
      <c r="C781" s="955" t="s">
        <v>6507</v>
      </c>
      <c r="D781" s="968"/>
      <c r="E781" s="972"/>
      <c r="F781" s="970"/>
      <c r="G781" s="974" t="s">
        <v>5700</v>
      </c>
      <c r="H781" s="970"/>
      <c r="I781" s="967"/>
      <c r="J781" s="970"/>
      <c r="K781" s="967"/>
      <c r="L781" s="970"/>
      <c r="M781" s="967"/>
      <c r="N781" s="970"/>
      <c r="O781" s="967"/>
      <c r="P781" s="970"/>
      <c r="Q781" s="967"/>
      <c r="R781" s="970"/>
      <c r="S781" s="974" t="s">
        <v>5700</v>
      </c>
      <c r="T781" s="970"/>
      <c r="U781" s="967"/>
      <c r="V781" s="970"/>
      <c r="W781" s="967"/>
      <c r="X781" s="1032" t="s">
        <v>6508</v>
      </c>
    </row>
    <row r="782" spans="1:24" ht="25.2" hidden="1" customHeight="1" outlineLevel="2">
      <c r="A782" s="1167">
        <v>44256</v>
      </c>
      <c r="B782" s="1032" t="s">
        <v>5698</v>
      </c>
      <c r="C782" s="955" t="s">
        <v>6509</v>
      </c>
      <c r="D782" s="977" t="s">
        <v>5700</v>
      </c>
      <c r="E782" s="972"/>
      <c r="F782" s="970"/>
      <c r="G782" s="967"/>
      <c r="H782" s="970"/>
      <c r="I782" s="967"/>
      <c r="J782" s="970"/>
      <c r="K782" s="967"/>
      <c r="L782" s="970"/>
      <c r="M782" s="967"/>
      <c r="N782" s="970"/>
      <c r="O782" s="967"/>
      <c r="P782" s="970"/>
      <c r="Q782" s="967"/>
      <c r="R782" s="970"/>
      <c r="S782" s="967"/>
      <c r="T782" s="970"/>
      <c r="U782" s="967"/>
      <c r="V782" s="970"/>
      <c r="W782" s="967"/>
      <c r="X782" s="1032"/>
    </row>
    <row r="783" spans="1:24" ht="12.6" hidden="1" customHeight="1" outlineLevel="2">
      <c r="A783" s="1167">
        <v>44256</v>
      </c>
      <c r="B783" s="1032" t="s">
        <v>5745</v>
      </c>
      <c r="C783" s="955" t="s">
        <v>6510</v>
      </c>
      <c r="D783" s="968"/>
      <c r="E783" s="972"/>
      <c r="F783" s="970"/>
      <c r="G783" s="967"/>
      <c r="H783" s="970"/>
      <c r="I783" s="967"/>
      <c r="J783" s="970"/>
      <c r="K783" s="967"/>
      <c r="L783" s="970"/>
      <c r="M783" s="967"/>
      <c r="N783" s="970"/>
      <c r="O783" s="967"/>
      <c r="P783" s="970"/>
      <c r="Q783" s="967"/>
      <c r="R783" s="970"/>
      <c r="S783" s="974" t="s">
        <v>5700</v>
      </c>
      <c r="T783" s="970"/>
      <c r="U783" s="967"/>
      <c r="V783" s="970"/>
      <c r="W783" s="967"/>
      <c r="X783" s="1032"/>
    </row>
    <row r="784" spans="1:24" ht="37.799999999999997" hidden="1" customHeight="1" outlineLevel="2">
      <c r="A784" s="1167">
        <v>44256</v>
      </c>
      <c r="B784" s="1032" t="s">
        <v>5698</v>
      </c>
      <c r="C784" s="955" t="s">
        <v>6511</v>
      </c>
      <c r="D784" s="968"/>
      <c r="E784" s="969" t="s">
        <v>5700</v>
      </c>
      <c r="F784" s="970"/>
      <c r="G784" s="967"/>
      <c r="H784" s="970"/>
      <c r="I784" s="967"/>
      <c r="J784" s="970"/>
      <c r="K784" s="967"/>
      <c r="L784" s="970"/>
      <c r="M784" s="967"/>
      <c r="N784" s="970"/>
      <c r="O784" s="967"/>
      <c r="P784" s="970"/>
      <c r="Q784" s="967"/>
      <c r="R784" s="970"/>
      <c r="S784" s="967"/>
      <c r="T784" s="970"/>
      <c r="U784" s="967"/>
      <c r="V784" s="970"/>
      <c r="W784" s="967"/>
      <c r="X784" s="1032"/>
    </row>
    <row r="785" spans="1:22" ht="25.2" hidden="1" customHeight="1" outlineLevel="2">
      <c r="A785" s="1167">
        <v>44256</v>
      </c>
      <c r="B785" s="955" t="s">
        <v>2628</v>
      </c>
      <c r="C785" s="955" t="s">
        <v>6512</v>
      </c>
      <c r="D785" s="968"/>
      <c r="E785" s="969" t="s">
        <v>5700</v>
      </c>
      <c r="F785" s="970"/>
      <c r="G785" s="967"/>
      <c r="H785" s="970"/>
      <c r="I785" s="974" t="s">
        <v>5700</v>
      </c>
      <c r="J785" s="970"/>
      <c r="K785" s="967"/>
      <c r="L785" s="970"/>
      <c r="M785" s="967"/>
      <c r="N785" s="970"/>
      <c r="O785" s="967"/>
      <c r="P785" s="970"/>
      <c r="Q785" s="967"/>
      <c r="R785" s="970"/>
      <c r="S785" s="967"/>
      <c r="T785" s="970"/>
      <c r="U785" s="967"/>
      <c r="V785" s="970"/>
    </row>
    <row r="786" spans="1:22" ht="25.2" hidden="1" customHeight="1" outlineLevel="2">
      <c r="A786" s="1167">
        <v>44256</v>
      </c>
      <c r="B786" s="1032" t="s">
        <v>5698</v>
      </c>
      <c r="C786" s="955" t="s">
        <v>6513</v>
      </c>
      <c r="D786" s="968"/>
      <c r="E786" s="972"/>
      <c r="F786" s="970"/>
      <c r="G786" s="967"/>
      <c r="H786" s="970"/>
      <c r="I786" s="967"/>
      <c r="J786" s="970"/>
      <c r="K786" s="967"/>
      <c r="L786" s="970"/>
      <c r="M786" s="967"/>
      <c r="N786" s="970"/>
      <c r="O786" s="967"/>
      <c r="P786" s="970"/>
      <c r="Q786" s="967"/>
      <c r="R786" s="973" t="s">
        <v>5700</v>
      </c>
      <c r="S786" s="967"/>
      <c r="T786" s="970"/>
      <c r="U786" s="967"/>
      <c r="V786" s="970"/>
    </row>
    <row r="787" spans="1:22" ht="12.6" hidden="1" customHeight="1" outlineLevel="2">
      <c r="A787" s="1167">
        <v>44256</v>
      </c>
      <c r="B787" s="1032" t="s">
        <v>5698</v>
      </c>
      <c r="C787" s="955" t="s">
        <v>6514</v>
      </c>
      <c r="D787" s="968"/>
      <c r="E787" s="972"/>
      <c r="F787" s="970"/>
      <c r="G787" s="967"/>
      <c r="H787" s="970"/>
      <c r="I787" s="967"/>
      <c r="J787" s="970"/>
      <c r="K787" s="967"/>
      <c r="L787" s="973" t="s">
        <v>5700</v>
      </c>
      <c r="M787" s="967"/>
      <c r="N787" s="970"/>
      <c r="O787" s="967"/>
      <c r="P787" s="970"/>
      <c r="Q787" s="967"/>
      <c r="R787" s="970"/>
      <c r="S787" s="967"/>
      <c r="T787" s="970"/>
      <c r="U787" s="967"/>
      <c r="V787" s="970"/>
    </row>
    <row r="788" spans="1:22" ht="12.6" hidden="1" customHeight="1" outlineLevel="2">
      <c r="A788" s="1167">
        <v>44256</v>
      </c>
      <c r="B788" s="1032" t="s">
        <v>5698</v>
      </c>
      <c r="C788" s="955" t="s">
        <v>6515</v>
      </c>
      <c r="D788" s="977" t="s">
        <v>5700</v>
      </c>
      <c r="E788" s="972"/>
      <c r="F788" s="970"/>
      <c r="G788" s="967"/>
      <c r="H788" s="970"/>
      <c r="I788" s="967"/>
      <c r="J788" s="970"/>
      <c r="K788" s="967"/>
      <c r="L788" s="970"/>
      <c r="M788" s="967"/>
      <c r="N788" s="970"/>
      <c r="O788" s="967"/>
      <c r="P788" s="970"/>
      <c r="Q788" s="967"/>
      <c r="R788" s="970"/>
      <c r="S788" s="967"/>
      <c r="T788" s="970"/>
      <c r="U788" s="967"/>
      <c r="V788" s="970"/>
    </row>
    <row r="789" spans="1:22" ht="12.6" hidden="1" customHeight="1" outlineLevel="2">
      <c r="A789" s="1167">
        <v>44256</v>
      </c>
      <c r="B789" s="1032" t="s">
        <v>5698</v>
      </c>
      <c r="C789" s="955" t="s">
        <v>6516</v>
      </c>
      <c r="D789" s="977" t="s">
        <v>5700</v>
      </c>
      <c r="E789" s="972"/>
      <c r="F789" s="970"/>
      <c r="G789" s="967"/>
      <c r="H789" s="970"/>
      <c r="I789" s="967"/>
      <c r="J789" s="970"/>
      <c r="K789" s="967"/>
      <c r="L789" s="970"/>
      <c r="M789" s="967"/>
      <c r="N789" s="970"/>
      <c r="O789" s="967"/>
      <c r="P789" s="970"/>
      <c r="Q789" s="967"/>
      <c r="R789" s="970"/>
      <c r="S789" s="967"/>
      <c r="T789" s="970"/>
      <c r="U789" s="967"/>
      <c r="V789" s="970"/>
    </row>
    <row r="790" spans="1:22" ht="25.2" hidden="1" customHeight="1" outlineLevel="2">
      <c r="A790" s="1167">
        <v>44256</v>
      </c>
      <c r="B790" s="955" t="s">
        <v>6517</v>
      </c>
      <c r="C790" s="955" t="s">
        <v>6518</v>
      </c>
      <c r="D790" s="977" t="s">
        <v>5700</v>
      </c>
      <c r="E790" s="972"/>
      <c r="F790" s="970"/>
      <c r="G790" s="967"/>
      <c r="H790" s="970"/>
      <c r="I790" s="967"/>
      <c r="J790" s="970"/>
      <c r="K790" s="967"/>
      <c r="L790" s="970"/>
      <c r="M790" s="967"/>
      <c r="N790" s="970"/>
      <c r="O790" s="967"/>
      <c r="P790" s="970"/>
      <c r="Q790" s="967"/>
      <c r="R790" s="970"/>
      <c r="S790" s="967"/>
      <c r="T790" s="970"/>
      <c r="U790" s="967"/>
      <c r="V790" s="970"/>
    </row>
    <row r="791" spans="1:22" ht="12.6" hidden="1" customHeight="1" outlineLevel="2">
      <c r="A791" s="1167">
        <v>44256</v>
      </c>
      <c r="B791" s="1032" t="s">
        <v>5698</v>
      </c>
      <c r="C791" s="955" t="s">
        <v>6519</v>
      </c>
      <c r="D791" s="968"/>
      <c r="E791" s="969" t="s">
        <v>5700</v>
      </c>
      <c r="F791" s="970"/>
      <c r="G791" s="967"/>
      <c r="H791" s="970"/>
      <c r="I791" s="967"/>
      <c r="J791" s="970"/>
      <c r="K791" s="967"/>
      <c r="L791" s="970"/>
      <c r="M791" s="967"/>
      <c r="N791" s="970"/>
      <c r="O791" s="967"/>
      <c r="P791" s="970"/>
      <c r="Q791" s="967"/>
      <c r="R791" s="970"/>
      <c r="S791" s="967"/>
      <c r="T791" s="970"/>
      <c r="U791" s="967"/>
      <c r="V791" s="970"/>
    </row>
    <row r="792" spans="1:22" ht="12.6" hidden="1" customHeight="1" outlineLevel="2">
      <c r="A792" s="1167">
        <v>44256</v>
      </c>
      <c r="B792" s="1032" t="s">
        <v>6379</v>
      </c>
      <c r="C792" s="955" t="s">
        <v>6520</v>
      </c>
      <c r="D792" s="977" t="s">
        <v>5700</v>
      </c>
      <c r="E792" s="972"/>
      <c r="F792" s="970"/>
      <c r="G792" s="967"/>
      <c r="H792" s="970"/>
      <c r="I792" s="967"/>
      <c r="J792" s="970"/>
      <c r="K792" s="967"/>
      <c r="L792" s="970"/>
      <c r="M792" s="967"/>
      <c r="N792" s="970"/>
      <c r="O792" s="967"/>
      <c r="P792" s="970"/>
      <c r="Q792" s="967"/>
      <c r="R792" s="970"/>
      <c r="S792" s="967"/>
      <c r="T792" s="970"/>
      <c r="U792" s="967"/>
      <c r="V792" s="970"/>
    </row>
    <row r="793" spans="1:22" ht="12.6" hidden="1" customHeight="1" outlineLevel="2">
      <c r="A793" s="1167">
        <v>44256</v>
      </c>
      <c r="B793" s="1032" t="s">
        <v>5698</v>
      </c>
      <c r="C793" s="955" t="s">
        <v>6521</v>
      </c>
      <c r="D793" s="968"/>
      <c r="E793" s="972"/>
      <c r="F793" s="970"/>
      <c r="G793" s="974" t="s">
        <v>5700</v>
      </c>
      <c r="H793" s="970"/>
      <c r="I793" s="967"/>
      <c r="J793" s="970"/>
      <c r="K793" s="967"/>
      <c r="L793" s="970"/>
      <c r="M793" s="967"/>
      <c r="N793" s="970"/>
      <c r="O793" s="967"/>
      <c r="P793" s="970"/>
      <c r="Q793" s="967"/>
      <c r="R793" s="970"/>
      <c r="S793" s="967"/>
      <c r="T793" s="970"/>
      <c r="U793" s="967"/>
      <c r="V793" s="970"/>
    </row>
    <row r="794" spans="1:22" ht="25.2" hidden="1" customHeight="1" outlineLevel="2">
      <c r="A794" s="1167">
        <v>44256</v>
      </c>
      <c r="B794" s="955" t="s">
        <v>6522</v>
      </c>
      <c r="C794" s="955" t="s">
        <v>6523</v>
      </c>
      <c r="D794" s="968"/>
      <c r="E794" s="972"/>
      <c r="F794" s="970"/>
      <c r="G794" s="967"/>
      <c r="H794" s="970"/>
      <c r="I794" s="967"/>
      <c r="J794" s="970"/>
      <c r="K794" s="967"/>
      <c r="L794" s="970"/>
      <c r="M794" s="967"/>
      <c r="N794" s="970"/>
      <c r="O794" s="967"/>
      <c r="P794" s="970"/>
      <c r="Q794" s="974" t="s">
        <v>5700</v>
      </c>
      <c r="R794" s="970"/>
      <c r="S794" s="967"/>
      <c r="T794" s="970"/>
      <c r="U794" s="967"/>
      <c r="V794" s="970"/>
    </row>
    <row r="795" spans="1:22" ht="12.6" hidden="1" customHeight="1" outlineLevel="2">
      <c r="A795" s="1167">
        <v>44256</v>
      </c>
      <c r="B795" s="1032" t="s">
        <v>5698</v>
      </c>
      <c r="C795" s="955" t="s">
        <v>6524</v>
      </c>
      <c r="D795" s="968"/>
      <c r="E795" s="969" t="s">
        <v>5700</v>
      </c>
      <c r="F795" s="970"/>
      <c r="G795" s="967"/>
      <c r="H795" s="970"/>
      <c r="I795" s="967"/>
      <c r="J795" s="970"/>
      <c r="K795" s="967"/>
      <c r="L795" s="970"/>
      <c r="M795" s="967"/>
      <c r="N795" s="970"/>
      <c r="O795" s="967"/>
      <c r="P795" s="970"/>
      <c r="Q795" s="967"/>
      <c r="R795" s="970"/>
      <c r="S795" s="967"/>
      <c r="T795" s="970"/>
      <c r="U795" s="967"/>
      <c r="V795" s="970"/>
    </row>
    <row r="796" spans="1:22" ht="12.6" hidden="1" customHeight="1" outlineLevel="1" collapsed="1">
      <c r="A796" s="976">
        <v>44257</v>
      </c>
      <c r="B796" s="1032" t="s">
        <v>5698</v>
      </c>
      <c r="C796" s="955" t="s">
        <v>6525</v>
      </c>
      <c r="D796" s="968"/>
      <c r="E796" s="972"/>
      <c r="F796" s="970"/>
      <c r="G796" s="967"/>
      <c r="H796" s="970"/>
      <c r="I796" s="967"/>
      <c r="J796" s="970"/>
      <c r="K796" s="967"/>
      <c r="L796" s="973" t="s">
        <v>5700</v>
      </c>
      <c r="M796" s="967"/>
      <c r="N796" s="970"/>
      <c r="O796" s="967"/>
      <c r="P796" s="970"/>
      <c r="Q796" s="967"/>
      <c r="R796" s="970"/>
      <c r="S796" s="967"/>
      <c r="T796" s="970"/>
      <c r="U796" s="967"/>
      <c r="V796" s="970"/>
    </row>
    <row r="797" spans="1:22" ht="12.6" hidden="1" customHeight="1" outlineLevel="2">
      <c r="A797" s="976">
        <v>44257</v>
      </c>
      <c r="B797" s="1032" t="s">
        <v>5698</v>
      </c>
      <c r="C797" s="955" t="s">
        <v>6526</v>
      </c>
      <c r="D797" s="968"/>
      <c r="E797" s="969" t="s">
        <v>5700</v>
      </c>
      <c r="F797" s="970"/>
      <c r="G797" s="967"/>
      <c r="H797" s="970"/>
      <c r="I797" s="967"/>
      <c r="J797" s="970"/>
      <c r="K797" s="967"/>
      <c r="L797" s="970"/>
      <c r="M797" s="967"/>
      <c r="N797" s="970"/>
      <c r="O797" s="967"/>
      <c r="P797" s="970"/>
      <c r="Q797" s="967"/>
      <c r="R797" s="970"/>
      <c r="S797" s="967"/>
      <c r="T797" s="970"/>
      <c r="U797" s="967"/>
      <c r="V797" s="970"/>
    </row>
    <row r="798" spans="1:22" ht="25.2" hidden="1" customHeight="1" outlineLevel="2">
      <c r="A798" s="976">
        <v>44257</v>
      </c>
      <c r="B798" s="1032" t="s">
        <v>5698</v>
      </c>
      <c r="C798" s="955" t="s">
        <v>6527</v>
      </c>
      <c r="D798" s="968"/>
      <c r="E798" s="969" t="s">
        <v>5700</v>
      </c>
      <c r="F798" s="970"/>
      <c r="G798" s="967"/>
      <c r="H798" s="970"/>
      <c r="I798" s="967"/>
      <c r="J798" s="970"/>
      <c r="K798" s="967"/>
      <c r="L798" s="970"/>
      <c r="M798" s="967"/>
      <c r="N798" s="970"/>
      <c r="O798" s="967"/>
      <c r="P798" s="970"/>
      <c r="Q798" s="967"/>
      <c r="R798" s="970"/>
      <c r="S798" s="967"/>
      <c r="T798" s="970"/>
      <c r="U798" s="967"/>
      <c r="V798" s="970"/>
    </row>
    <row r="799" spans="1:22" ht="12.6" hidden="1" customHeight="1" outlineLevel="2">
      <c r="A799" s="976">
        <v>44257</v>
      </c>
      <c r="B799" s="1032" t="s">
        <v>5745</v>
      </c>
      <c r="C799" s="955" t="s">
        <v>6528</v>
      </c>
      <c r="D799" s="968"/>
      <c r="E799" s="972"/>
      <c r="F799" s="970"/>
      <c r="G799" s="967"/>
      <c r="H799" s="970"/>
      <c r="I799" s="967"/>
      <c r="J799" s="970"/>
      <c r="K799" s="967"/>
      <c r="L799" s="970"/>
      <c r="M799" s="967"/>
      <c r="N799" s="970"/>
      <c r="O799" s="974" t="s">
        <v>5700</v>
      </c>
      <c r="P799" s="970"/>
      <c r="Q799" s="967"/>
      <c r="R799" s="970"/>
      <c r="S799" s="967"/>
      <c r="T799" s="970"/>
      <c r="U799" s="967"/>
      <c r="V799" s="970"/>
    </row>
    <row r="800" spans="1:22" ht="12.6" hidden="1" customHeight="1" outlineLevel="2">
      <c r="A800" s="976">
        <v>44257</v>
      </c>
      <c r="B800" s="1032" t="s">
        <v>5698</v>
      </c>
      <c r="C800" s="955" t="s">
        <v>6529</v>
      </c>
      <c r="D800" s="968"/>
      <c r="E800" s="972"/>
      <c r="F800" s="970"/>
      <c r="G800" s="967"/>
      <c r="H800" s="970"/>
      <c r="I800" s="967"/>
      <c r="J800" s="970"/>
      <c r="K800" s="967"/>
      <c r="L800" s="970"/>
      <c r="M800" s="967"/>
      <c r="N800" s="970"/>
      <c r="O800" s="967"/>
      <c r="P800" s="970"/>
      <c r="Q800" s="967"/>
      <c r="R800" s="970"/>
      <c r="S800" s="974" t="s">
        <v>5700</v>
      </c>
      <c r="T800" s="970"/>
      <c r="U800" s="967"/>
      <c r="V800" s="970"/>
    </row>
    <row r="801" spans="1:22" ht="12.6" hidden="1" customHeight="1" outlineLevel="2">
      <c r="A801" s="976">
        <v>44257</v>
      </c>
      <c r="B801" s="1032" t="s">
        <v>5698</v>
      </c>
      <c r="C801" s="955" t="s">
        <v>6530</v>
      </c>
      <c r="D801" s="968"/>
      <c r="E801" s="972"/>
      <c r="F801" s="970"/>
      <c r="G801" s="967"/>
      <c r="H801" s="970"/>
      <c r="I801" s="967"/>
      <c r="J801" s="970"/>
      <c r="K801" s="967"/>
      <c r="L801" s="970"/>
      <c r="M801" s="967"/>
      <c r="N801" s="970"/>
      <c r="O801" s="967"/>
      <c r="P801" s="970"/>
      <c r="Q801" s="967"/>
      <c r="R801" s="970"/>
      <c r="S801" s="974" t="s">
        <v>5700</v>
      </c>
      <c r="T801" s="970"/>
      <c r="U801" s="967"/>
      <c r="V801" s="970"/>
    </row>
    <row r="802" spans="1:22" ht="12.6" hidden="1" customHeight="1" outlineLevel="2">
      <c r="A802" s="976">
        <v>44257</v>
      </c>
      <c r="B802" s="1032" t="s">
        <v>5698</v>
      </c>
      <c r="C802" s="955" t="s">
        <v>6531</v>
      </c>
      <c r="D802" s="968"/>
      <c r="E802" s="972"/>
      <c r="F802" s="970"/>
      <c r="G802" s="967"/>
      <c r="H802" s="970"/>
      <c r="I802" s="967"/>
      <c r="J802" s="970"/>
      <c r="K802" s="967"/>
      <c r="L802" s="970"/>
      <c r="M802" s="967"/>
      <c r="N802" s="970"/>
      <c r="O802" s="967"/>
      <c r="P802" s="970"/>
      <c r="Q802" s="967"/>
      <c r="R802" s="970"/>
      <c r="S802" s="974" t="s">
        <v>5700</v>
      </c>
      <c r="T802" s="970"/>
      <c r="U802" s="967"/>
      <c r="V802" s="970"/>
    </row>
    <row r="803" spans="1:22" ht="12.6" hidden="1" customHeight="1" outlineLevel="2">
      <c r="A803" s="976">
        <v>44257</v>
      </c>
      <c r="B803" s="1032" t="s">
        <v>5745</v>
      </c>
      <c r="C803" s="955" t="s">
        <v>6532</v>
      </c>
      <c r="D803" s="968"/>
      <c r="E803" s="972"/>
      <c r="F803" s="970"/>
      <c r="G803" s="967"/>
      <c r="H803" s="973" t="s">
        <v>5700</v>
      </c>
      <c r="I803" s="967"/>
      <c r="J803" s="970"/>
      <c r="K803" s="967"/>
      <c r="L803" s="970"/>
      <c r="M803" s="967"/>
      <c r="N803" s="970"/>
      <c r="O803" s="967"/>
      <c r="P803" s="970"/>
      <c r="Q803" s="967"/>
      <c r="R803" s="970"/>
      <c r="S803" s="967"/>
      <c r="T803" s="970"/>
      <c r="U803" s="967"/>
      <c r="V803" s="970"/>
    </row>
    <row r="804" spans="1:22" ht="12.6" hidden="1" customHeight="1" outlineLevel="2">
      <c r="A804" s="976">
        <v>44257</v>
      </c>
      <c r="B804" s="1032" t="s">
        <v>5745</v>
      </c>
      <c r="C804" s="955" t="s">
        <v>6533</v>
      </c>
      <c r="D804" s="968"/>
      <c r="E804" s="972"/>
      <c r="F804" s="970"/>
      <c r="G804" s="967"/>
      <c r="H804" s="970"/>
      <c r="I804" s="967"/>
      <c r="J804" s="970"/>
      <c r="K804" s="967"/>
      <c r="L804" s="970"/>
      <c r="M804" s="967"/>
      <c r="N804" s="970"/>
      <c r="O804" s="967"/>
      <c r="P804" s="970"/>
      <c r="Q804" s="967"/>
      <c r="R804" s="970"/>
      <c r="S804" s="974" t="s">
        <v>5700</v>
      </c>
      <c r="T804" s="970"/>
      <c r="U804" s="967"/>
      <c r="V804" s="970"/>
    </row>
    <row r="805" spans="1:22" ht="12.6" hidden="1" customHeight="1" outlineLevel="2">
      <c r="A805" s="976">
        <v>44257</v>
      </c>
      <c r="B805" s="1032" t="s">
        <v>5698</v>
      </c>
      <c r="C805" s="955" t="s">
        <v>6534</v>
      </c>
      <c r="D805" s="968"/>
      <c r="E805" s="972"/>
      <c r="F805" s="970"/>
      <c r="G805" s="967"/>
      <c r="H805" s="970"/>
      <c r="I805" s="967"/>
      <c r="J805" s="970"/>
      <c r="K805" s="967"/>
      <c r="L805" s="970"/>
      <c r="M805" s="967"/>
      <c r="N805" s="973" t="s">
        <v>5700</v>
      </c>
      <c r="O805" s="967"/>
      <c r="P805" s="970"/>
      <c r="Q805" s="967"/>
      <c r="R805" s="970"/>
      <c r="S805" s="967"/>
      <c r="T805" s="970"/>
      <c r="U805" s="967"/>
      <c r="V805" s="970"/>
    </row>
    <row r="806" spans="1:22" ht="12.6" hidden="1" customHeight="1" outlineLevel="2">
      <c r="A806" s="976">
        <v>44257</v>
      </c>
      <c r="B806" s="1032" t="s">
        <v>5698</v>
      </c>
      <c r="C806" s="955" t="s">
        <v>6535</v>
      </c>
      <c r="D806" s="968"/>
      <c r="E806" s="969" t="s">
        <v>5700</v>
      </c>
      <c r="F806" s="970"/>
      <c r="G806" s="967"/>
      <c r="H806" s="970"/>
      <c r="I806" s="967"/>
      <c r="J806" s="970"/>
      <c r="K806" s="967"/>
      <c r="L806" s="970"/>
      <c r="M806" s="967"/>
      <c r="N806" s="970"/>
      <c r="O806" s="967"/>
      <c r="P806" s="970"/>
      <c r="Q806" s="967"/>
      <c r="R806" s="970"/>
      <c r="S806" s="967"/>
      <c r="T806" s="970"/>
      <c r="U806" s="967"/>
      <c r="V806" s="970"/>
    </row>
    <row r="807" spans="1:22" ht="12.6" hidden="1" customHeight="1" outlineLevel="2">
      <c r="A807" s="976">
        <v>44257</v>
      </c>
      <c r="B807" s="1032" t="s">
        <v>5698</v>
      </c>
      <c r="C807" s="955" t="s">
        <v>6536</v>
      </c>
      <c r="D807" s="968"/>
      <c r="E807" s="969" t="s">
        <v>5700</v>
      </c>
      <c r="F807" s="970"/>
      <c r="G807" s="967"/>
      <c r="H807" s="970"/>
      <c r="I807" s="967"/>
      <c r="J807" s="970"/>
      <c r="K807" s="967"/>
      <c r="L807" s="970"/>
      <c r="M807" s="967"/>
      <c r="N807" s="970"/>
      <c r="O807" s="967"/>
      <c r="P807" s="970"/>
      <c r="Q807" s="967"/>
      <c r="R807" s="970"/>
      <c r="S807" s="967"/>
      <c r="T807" s="970"/>
      <c r="U807" s="967"/>
      <c r="V807" s="970"/>
    </row>
    <row r="808" spans="1:22" ht="12.6" hidden="1" customHeight="1" outlineLevel="2">
      <c r="A808" s="976">
        <v>44257</v>
      </c>
      <c r="B808" s="1032" t="s">
        <v>5745</v>
      </c>
      <c r="C808" s="955" t="s">
        <v>6537</v>
      </c>
      <c r="D808" s="968"/>
      <c r="E808" s="969" t="s">
        <v>5700</v>
      </c>
      <c r="F808" s="970"/>
      <c r="G808" s="967"/>
      <c r="H808" s="970"/>
      <c r="I808" s="967"/>
      <c r="J808" s="970"/>
      <c r="K808" s="967"/>
      <c r="L808" s="970"/>
      <c r="M808" s="967"/>
      <c r="N808" s="970"/>
      <c r="O808" s="967"/>
      <c r="P808" s="970"/>
      <c r="Q808" s="967"/>
      <c r="R808" s="970"/>
      <c r="S808" s="967"/>
      <c r="T808" s="970"/>
      <c r="U808" s="967"/>
      <c r="V808" s="970"/>
    </row>
    <row r="809" spans="1:22" ht="12.6" hidden="1" customHeight="1" outlineLevel="2">
      <c r="A809" s="976">
        <v>44257</v>
      </c>
      <c r="B809" s="1032" t="s">
        <v>5706</v>
      </c>
      <c r="C809" s="955" t="s">
        <v>6538</v>
      </c>
      <c r="D809" s="968"/>
      <c r="E809" s="969" t="s">
        <v>5700</v>
      </c>
      <c r="F809" s="970"/>
      <c r="G809" s="967"/>
      <c r="H809" s="970"/>
      <c r="I809" s="967"/>
      <c r="J809" s="970"/>
      <c r="K809" s="967"/>
      <c r="L809" s="970"/>
      <c r="M809" s="967"/>
      <c r="N809" s="970"/>
      <c r="O809" s="967"/>
      <c r="P809" s="970"/>
      <c r="Q809" s="967"/>
      <c r="R809" s="970"/>
      <c r="S809" s="967"/>
      <c r="T809" s="970"/>
      <c r="U809" s="967"/>
      <c r="V809" s="970"/>
    </row>
    <row r="810" spans="1:22" ht="12.6" hidden="1" customHeight="1" outlineLevel="2">
      <c r="A810" s="976">
        <v>44257</v>
      </c>
      <c r="B810" s="1032" t="s">
        <v>5698</v>
      </c>
      <c r="C810" s="955" t="s">
        <v>6539</v>
      </c>
      <c r="D810" s="977" t="s">
        <v>5700</v>
      </c>
      <c r="E810" s="972"/>
      <c r="F810" s="970"/>
      <c r="G810" s="967"/>
      <c r="H810" s="970"/>
      <c r="I810" s="967"/>
      <c r="J810" s="970"/>
      <c r="K810" s="967"/>
      <c r="L810" s="970"/>
      <c r="M810" s="967"/>
      <c r="N810" s="970"/>
      <c r="O810" s="967"/>
      <c r="P810" s="970"/>
      <c r="Q810" s="967"/>
      <c r="R810" s="970"/>
      <c r="S810" s="967"/>
      <c r="T810" s="970"/>
      <c r="U810" s="967"/>
      <c r="V810" s="970"/>
    </row>
    <row r="811" spans="1:22" ht="12.6" hidden="1" customHeight="1" outlineLevel="2">
      <c r="A811" s="976">
        <v>44257</v>
      </c>
      <c r="B811" s="1032" t="s">
        <v>5698</v>
      </c>
      <c r="C811" s="955" t="s">
        <v>6540</v>
      </c>
      <c r="D811" s="968"/>
      <c r="E811" s="972"/>
      <c r="F811" s="970"/>
      <c r="G811" s="967"/>
      <c r="H811" s="970"/>
      <c r="I811" s="967"/>
      <c r="J811" s="970"/>
      <c r="K811" s="967"/>
      <c r="L811" s="970"/>
      <c r="M811" s="974" t="s">
        <v>5700</v>
      </c>
      <c r="N811" s="970"/>
      <c r="O811" s="967"/>
      <c r="P811" s="970"/>
      <c r="Q811" s="967"/>
      <c r="R811" s="970"/>
      <c r="S811" s="967"/>
      <c r="T811" s="970"/>
      <c r="U811" s="967"/>
      <c r="V811" s="970"/>
    </row>
    <row r="812" spans="1:22" ht="12.6" hidden="1" customHeight="1" outlineLevel="1" collapsed="1">
      <c r="A812" s="1168">
        <v>44258</v>
      </c>
      <c r="B812" s="1032" t="s">
        <v>5698</v>
      </c>
      <c r="C812" s="955" t="s">
        <v>6541</v>
      </c>
      <c r="D812" s="977" t="s">
        <v>5700</v>
      </c>
      <c r="E812" s="972"/>
      <c r="F812" s="970"/>
      <c r="G812" s="967"/>
      <c r="H812" s="970"/>
      <c r="I812" s="967"/>
      <c r="J812" s="970"/>
      <c r="K812" s="967"/>
      <c r="L812" s="970"/>
      <c r="M812" s="967"/>
      <c r="N812" s="970"/>
      <c r="O812" s="967"/>
      <c r="P812" s="970"/>
      <c r="Q812" s="967"/>
      <c r="R812" s="970"/>
      <c r="S812" s="967"/>
      <c r="T812" s="970"/>
      <c r="U812" s="967"/>
      <c r="V812" s="970"/>
    </row>
    <row r="813" spans="1:22" ht="12.6" hidden="1" customHeight="1" outlineLevel="2">
      <c r="A813" s="1168">
        <v>44258</v>
      </c>
      <c r="B813" s="1032" t="s">
        <v>5698</v>
      </c>
      <c r="C813" s="955" t="s">
        <v>6542</v>
      </c>
      <c r="D813" s="977" t="s">
        <v>5700</v>
      </c>
      <c r="E813" s="972"/>
      <c r="F813" s="970"/>
      <c r="G813" s="967"/>
      <c r="H813" s="970"/>
      <c r="I813" s="967"/>
      <c r="J813" s="970"/>
      <c r="K813" s="967"/>
      <c r="L813" s="970"/>
      <c r="M813" s="967"/>
      <c r="N813" s="970"/>
      <c r="O813" s="967"/>
      <c r="P813" s="970"/>
      <c r="Q813" s="967"/>
      <c r="R813" s="970"/>
      <c r="S813" s="967"/>
      <c r="T813" s="970"/>
      <c r="U813" s="967"/>
      <c r="V813" s="970"/>
    </row>
    <row r="814" spans="1:22" ht="12.6" hidden="1" customHeight="1" outlineLevel="2">
      <c r="A814" s="1168">
        <v>44258</v>
      </c>
      <c r="B814" s="1032" t="s">
        <v>5698</v>
      </c>
      <c r="C814" s="955" t="s">
        <v>6543</v>
      </c>
      <c r="D814" s="968"/>
      <c r="E814" s="972"/>
      <c r="F814" s="970"/>
      <c r="G814" s="967"/>
      <c r="H814" s="970"/>
      <c r="I814" s="967"/>
      <c r="J814" s="970"/>
      <c r="K814" s="967"/>
      <c r="L814" s="970"/>
      <c r="M814" s="967"/>
      <c r="N814" s="970"/>
      <c r="O814" s="967"/>
      <c r="P814" s="970"/>
      <c r="Q814" s="967"/>
      <c r="R814" s="970"/>
      <c r="S814" s="974" t="s">
        <v>5700</v>
      </c>
      <c r="T814" s="970"/>
      <c r="U814" s="967"/>
      <c r="V814" s="970"/>
    </row>
    <row r="815" spans="1:22" ht="12.6" hidden="1" customHeight="1" outlineLevel="2">
      <c r="A815" s="1168">
        <v>44258</v>
      </c>
      <c r="B815" s="1032" t="s">
        <v>5698</v>
      </c>
      <c r="C815" s="955" t="s">
        <v>6544</v>
      </c>
      <c r="D815" s="968"/>
      <c r="E815" s="972"/>
      <c r="F815" s="970"/>
      <c r="G815" s="967"/>
      <c r="H815" s="970"/>
      <c r="I815" s="967"/>
      <c r="J815" s="970"/>
      <c r="K815" s="967"/>
      <c r="L815" s="970"/>
      <c r="M815" s="967"/>
      <c r="N815" s="970"/>
      <c r="O815" s="967"/>
      <c r="P815" s="970"/>
      <c r="Q815" s="967"/>
      <c r="R815" s="970"/>
      <c r="S815" s="974" t="s">
        <v>5700</v>
      </c>
      <c r="T815" s="970"/>
      <c r="U815" s="967"/>
      <c r="V815" s="970"/>
    </row>
    <row r="816" spans="1:22" ht="12.6" hidden="1" customHeight="1" outlineLevel="2">
      <c r="A816" s="1168">
        <v>44258</v>
      </c>
      <c r="B816" s="1032" t="s">
        <v>5745</v>
      </c>
      <c r="C816" s="955" t="s">
        <v>6545</v>
      </c>
      <c r="D816" s="968"/>
      <c r="E816" s="972"/>
      <c r="F816" s="970"/>
      <c r="G816" s="967"/>
      <c r="H816" s="970"/>
      <c r="I816" s="967"/>
      <c r="J816" s="970"/>
      <c r="K816" s="967"/>
      <c r="L816" s="970"/>
      <c r="M816" s="967"/>
      <c r="N816" s="970"/>
      <c r="O816" s="967"/>
      <c r="P816" s="970"/>
      <c r="Q816" s="967"/>
      <c r="R816" s="970"/>
      <c r="S816" s="974" t="s">
        <v>5700</v>
      </c>
      <c r="T816" s="970"/>
      <c r="U816" s="967"/>
      <c r="V816" s="970"/>
    </row>
    <row r="817" spans="1:22" ht="12.6" hidden="1" customHeight="1" outlineLevel="2">
      <c r="A817" s="1168">
        <v>44258</v>
      </c>
      <c r="B817" s="1032" t="s">
        <v>5706</v>
      </c>
      <c r="C817" s="955" t="s">
        <v>6546</v>
      </c>
      <c r="D817" s="968"/>
      <c r="E817" s="972"/>
      <c r="F817" s="970"/>
      <c r="G817" s="967"/>
      <c r="H817" s="970"/>
      <c r="I817" s="967"/>
      <c r="J817" s="970"/>
      <c r="K817" s="967"/>
      <c r="L817" s="970"/>
      <c r="M817" s="967"/>
      <c r="N817" s="970"/>
      <c r="O817" s="967"/>
      <c r="P817" s="970"/>
      <c r="Q817" s="967"/>
      <c r="R817" s="970"/>
      <c r="S817" s="974" t="s">
        <v>5700</v>
      </c>
      <c r="T817" s="970"/>
      <c r="U817" s="967"/>
      <c r="V817" s="970"/>
    </row>
    <row r="818" spans="1:22" ht="12.6" hidden="1" customHeight="1" outlineLevel="2">
      <c r="A818" s="1168">
        <v>44258</v>
      </c>
      <c r="B818" s="1032" t="s">
        <v>5698</v>
      </c>
      <c r="C818" s="955" t="s">
        <v>6547</v>
      </c>
      <c r="D818" s="968"/>
      <c r="E818" s="972"/>
      <c r="F818" s="970"/>
      <c r="G818" s="967"/>
      <c r="H818" s="970"/>
      <c r="I818" s="967"/>
      <c r="J818" s="970"/>
      <c r="K818" s="967"/>
      <c r="L818" s="970"/>
      <c r="M818" s="967"/>
      <c r="N818" s="970"/>
      <c r="O818" s="967"/>
      <c r="P818" s="970"/>
      <c r="Q818" s="967"/>
      <c r="R818" s="970"/>
      <c r="S818" s="974" t="s">
        <v>5700</v>
      </c>
      <c r="T818" s="970"/>
      <c r="U818" s="967"/>
      <c r="V818" s="970"/>
    </row>
    <row r="819" spans="1:22" ht="12.6" hidden="1" customHeight="1" outlineLevel="2">
      <c r="A819" s="1168">
        <v>44258</v>
      </c>
      <c r="B819" s="1032" t="s">
        <v>5698</v>
      </c>
      <c r="C819" s="955" t="s">
        <v>6548</v>
      </c>
      <c r="D819" s="968"/>
      <c r="E819" s="972"/>
      <c r="F819" s="970"/>
      <c r="G819" s="967"/>
      <c r="H819" s="970"/>
      <c r="I819" s="967"/>
      <c r="J819" s="970"/>
      <c r="K819" s="967"/>
      <c r="L819" s="970"/>
      <c r="M819" s="967"/>
      <c r="N819" s="970"/>
      <c r="O819" s="967"/>
      <c r="P819" s="970"/>
      <c r="Q819" s="967"/>
      <c r="R819" s="970"/>
      <c r="S819" s="967"/>
      <c r="T819" s="970"/>
      <c r="U819" s="967"/>
      <c r="V819" s="970"/>
    </row>
    <row r="820" spans="1:22" ht="12.6" hidden="1" customHeight="1" outlineLevel="2">
      <c r="A820" s="1168">
        <v>44258</v>
      </c>
      <c r="B820" s="1032" t="s">
        <v>5815</v>
      </c>
      <c r="C820" s="955" t="s">
        <v>6549</v>
      </c>
      <c r="D820" s="968"/>
      <c r="E820" s="972"/>
      <c r="F820" s="970"/>
      <c r="G820" s="967"/>
      <c r="H820" s="970"/>
      <c r="I820" s="967"/>
      <c r="J820" s="970"/>
      <c r="K820" s="967"/>
      <c r="L820" s="970"/>
      <c r="M820" s="967"/>
      <c r="N820" s="970"/>
      <c r="O820" s="967"/>
      <c r="P820" s="970"/>
      <c r="Q820" s="967"/>
      <c r="R820" s="970"/>
      <c r="S820" s="967"/>
      <c r="T820" s="970"/>
      <c r="U820" s="967"/>
      <c r="V820" s="970"/>
    </row>
    <row r="821" spans="1:22" ht="12.6" hidden="1" customHeight="1" outlineLevel="2">
      <c r="A821" s="1168">
        <v>44258</v>
      </c>
      <c r="B821" s="1032" t="s">
        <v>5698</v>
      </c>
      <c r="C821" s="955" t="s">
        <v>6550</v>
      </c>
      <c r="D821" s="968"/>
      <c r="E821" s="972"/>
      <c r="F821" s="970"/>
      <c r="G821" s="967"/>
      <c r="H821" s="970"/>
      <c r="I821" s="967"/>
      <c r="J821" s="970"/>
      <c r="K821" s="967"/>
      <c r="L821" s="970"/>
      <c r="M821" s="967"/>
      <c r="N821" s="970"/>
      <c r="O821" s="967"/>
      <c r="P821" s="970"/>
      <c r="Q821" s="967"/>
      <c r="R821" s="970"/>
      <c r="S821" s="967"/>
      <c r="T821" s="970"/>
      <c r="U821" s="967"/>
      <c r="V821" s="970"/>
    </row>
    <row r="822" spans="1:22" ht="12.6" hidden="1" customHeight="1" outlineLevel="2">
      <c r="A822" s="1168">
        <v>44258</v>
      </c>
      <c r="B822" s="1032" t="s">
        <v>5698</v>
      </c>
      <c r="C822" s="955" t="s">
        <v>6551</v>
      </c>
      <c r="D822" s="968"/>
      <c r="E822" s="972"/>
      <c r="F822" s="970"/>
      <c r="G822" s="967"/>
      <c r="H822" s="970"/>
      <c r="I822" s="967"/>
      <c r="J822" s="970"/>
      <c r="K822" s="967"/>
      <c r="L822" s="970"/>
      <c r="M822" s="967"/>
      <c r="N822" s="970"/>
      <c r="O822" s="967"/>
      <c r="P822" s="970"/>
      <c r="Q822" s="967"/>
      <c r="R822" s="970"/>
      <c r="S822" s="967"/>
      <c r="T822" s="970"/>
      <c r="U822" s="967"/>
      <c r="V822" s="970"/>
    </row>
    <row r="823" spans="1:22" ht="12.6" hidden="1" customHeight="1" outlineLevel="2">
      <c r="A823" s="1168">
        <v>44258</v>
      </c>
      <c r="B823" s="1032" t="s">
        <v>5698</v>
      </c>
      <c r="C823" s="955" t="s">
        <v>6552</v>
      </c>
      <c r="D823" s="968"/>
      <c r="E823" s="972"/>
      <c r="F823" s="970"/>
      <c r="G823" s="967"/>
      <c r="H823" s="970"/>
      <c r="I823" s="967"/>
      <c r="J823" s="970"/>
      <c r="K823" s="967"/>
      <c r="L823" s="970"/>
      <c r="M823" s="967"/>
      <c r="N823" s="970"/>
      <c r="O823" s="967"/>
      <c r="P823" s="973" t="s">
        <v>5700</v>
      </c>
      <c r="Q823" s="967"/>
      <c r="R823" s="970"/>
      <c r="S823" s="967"/>
      <c r="T823" s="970"/>
      <c r="U823" s="967"/>
      <c r="V823" s="970"/>
    </row>
    <row r="824" spans="1:22" ht="12.6" hidden="1" customHeight="1" outlineLevel="2">
      <c r="A824" s="1168">
        <v>44258</v>
      </c>
      <c r="B824" s="1032" t="s">
        <v>5698</v>
      </c>
      <c r="C824" s="955" t="s">
        <v>6553</v>
      </c>
      <c r="D824" s="968"/>
      <c r="E824" s="972"/>
      <c r="F824" s="970"/>
      <c r="G824" s="967"/>
      <c r="H824" s="970"/>
      <c r="I824" s="967"/>
      <c r="J824" s="970"/>
      <c r="K824" s="967"/>
      <c r="L824" s="970"/>
      <c r="M824" s="967"/>
      <c r="N824" s="970"/>
      <c r="O824" s="967"/>
      <c r="P824" s="970"/>
      <c r="Q824" s="967"/>
      <c r="R824" s="970"/>
      <c r="S824" s="967"/>
      <c r="T824" s="970"/>
      <c r="U824" s="967"/>
      <c r="V824" s="970"/>
    </row>
    <row r="825" spans="1:22" ht="25.2" hidden="1" customHeight="1" outlineLevel="2">
      <c r="A825" s="1168">
        <v>44258</v>
      </c>
      <c r="B825" s="1032" t="s">
        <v>5698</v>
      </c>
      <c r="C825" s="955" t="s">
        <v>6554</v>
      </c>
      <c r="D825" s="968"/>
      <c r="E825" s="972"/>
      <c r="F825" s="970"/>
      <c r="G825" s="967"/>
      <c r="H825" s="970"/>
      <c r="I825" s="967"/>
      <c r="J825" s="970"/>
      <c r="K825" s="967"/>
      <c r="L825" s="970"/>
      <c r="M825" s="967"/>
      <c r="N825" s="970"/>
      <c r="O825" s="967"/>
      <c r="P825" s="970"/>
      <c r="Q825" s="967"/>
      <c r="R825" s="970"/>
      <c r="S825" s="967"/>
      <c r="T825" s="970"/>
      <c r="U825" s="967"/>
      <c r="V825" s="970"/>
    </row>
    <row r="826" spans="1:22" ht="12.6" hidden="1" customHeight="1" outlineLevel="2">
      <c r="A826" s="1168">
        <v>44258</v>
      </c>
      <c r="B826" s="1032" t="s">
        <v>5698</v>
      </c>
      <c r="C826" s="955" t="s">
        <v>6555</v>
      </c>
      <c r="D826" s="968"/>
      <c r="E826" s="972"/>
      <c r="F826" s="970"/>
      <c r="G826" s="967"/>
      <c r="H826" s="970"/>
      <c r="I826" s="967"/>
      <c r="J826" s="970"/>
      <c r="K826" s="967"/>
      <c r="L826" s="970"/>
      <c r="M826" s="967"/>
      <c r="N826" s="970"/>
      <c r="O826" s="967"/>
      <c r="P826" s="970"/>
      <c r="Q826" s="967"/>
      <c r="R826" s="970"/>
      <c r="S826" s="967"/>
      <c r="T826" s="970"/>
      <c r="U826" s="967"/>
      <c r="V826" s="970"/>
    </row>
    <row r="827" spans="1:22" ht="12.6" hidden="1" customHeight="1" outlineLevel="2">
      <c r="A827" s="1168">
        <v>44258</v>
      </c>
      <c r="B827" s="1032" t="s">
        <v>5698</v>
      </c>
      <c r="C827" s="955" t="s">
        <v>6556</v>
      </c>
      <c r="D827" s="968"/>
      <c r="E827" s="972"/>
      <c r="F827" s="970"/>
      <c r="G827" s="967"/>
      <c r="H827" s="970"/>
      <c r="I827" s="967"/>
      <c r="J827" s="970"/>
      <c r="K827" s="967"/>
      <c r="L827" s="970"/>
      <c r="M827" s="967"/>
      <c r="N827" s="970"/>
      <c r="O827" s="967"/>
      <c r="P827" s="970"/>
      <c r="Q827" s="967"/>
      <c r="R827" s="970"/>
      <c r="S827" s="974" t="s">
        <v>5700</v>
      </c>
      <c r="T827" s="970"/>
      <c r="U827" s="967"/>
      <c r="V827" s="970"/>
    </row>
    <row r="828" spans="1:22" ht="12.6" hidden="1" customHeight="1" outlineLevel="2">
      <c r="A828" s="1168">
        <v>44258</v>
      </c>
      <c r="B828" s="1032" t="s">
        <v>5698</v>
      </c>
      <c r="C828" s="955" t="s">
        <v>6557</v>
      </c>
      <c r="D828" s="968"/>
      <c r="E828" s="972"/>
      <c r="F828" s="970"/>
      <c r="G828" s="967"/>
      <c r="H828" s="970"/>
      <c r="I828" s="967"/>
      <c r="J828" s="970"/>
      <c r="K828" s="967"/>
      <c r="L828" s="970"/>
      <c r="M828" s="967"/>
      <c r="N828" s="970"/>
      <c r="O828" s="967"/>
      <c r="P828" s="970"/>
      <c r="Q828" s="967"/>
      <c r="R828" s="970"/>
      <c r="S828" s="967"/>
      <c r="T828" s="970"/>
      <c r="U828" s="967"/>
      <c r="V828" s="970"/>
    </row>
    <row r="829" spans="1:22" ht="12.6" hidden="1" customHeight="1" outlineLevel="2">
      <c r="A829" s="1168">
        <v>44258</v>
      </c>
      <c r="B829" s="1032" t="s">
        <v>5698</v>
      </c>
      <c r="C829" s="955" t="s">
        <v>6558</v>
      </c>
      <c r="D829" s="968"/>
      <c r="E829" s="972"/>
      <c r="F829" s="970"/>
      <c r="G829" s="967"/>
      <c r="H829" s="970"/>
      <c r="I829" s="967"/>
      <c r="J829" s="970"/>
      <c r="K829" s="967"/>
      <c r="L829" s="970"/>
      <c r="M829" s="967"/>
      <c r="N829" s="970"/>
      <c r="O829" s="967"/>
      <c r="P829" s="970"/>
      <c r="Q829" s="967"/>
      <c r="R829" s="970"/>
      <c r="S829" s="967"/>
      <c r="T829" s="970"/>
      <c r="U829" s="967"/>
      <c r="V829" s="970"/>
    </row>
    <row r="830" spans="1:22" ht="12.6" hidden="1" customHeight="1" outlineLevel="2">
      <c r="A830" s="1168">
        <v>44258</v>
      </c>
      <c r="B830" s="1032" t="s">
        <v>5698</v>
      </c>
      <c r="C830" s="955" t="s">
        <v>6559</v>
      </c>
      <c r="D830" s="968"/>
      <c r="E830" s="972"/>
      <c r="F830" s="970"/>
      <c r="G830" s="967"/>
      <c r="H830" s="970"/>
      <c r="I830" s="967"/>
      <c r="J830" s="970"/>
      <c r="K830" s="967"/>
      <c r="L830" s="970"/>
      <c r="M830" s="967"/>
      <c r="N830" s="970"/>
      <c r="O830" s="967"/>
      <c r="P830" s="973" t="s">
        <v>5700</v>
      </c>
      <c r="Q830" s="967"/>
      <c r="R830" s="970"/>
      <c r="S830" s="967"/>
      <c r="T830" s="970"/>
      <c r="U830" s="967"/>
      <c r="V830" s="970"/>
    </row>
    <row r="831" spans="1:22" ht="12.6" hidden="1" customHeight="1" outlineLevel="2">
      <c r="A831" s="1168">
        <v>44258</v>
      </c>
      <c r="B831" s="1032" t="s">
        <v>5698</v>
      </c>
      <c r="C831" s="955" t="s">
        <v>6560</v>
      </c>
      <c r="D831" s="968"/>
      <c r="E831" s="972"/>
      <c r="F831" s="970"/>
      <c r="G831" s="967"/>
      <c r="H831" s="970"/>
      <c r="I831" s="967"/>
      <c r="J831" s="970"/>
      <c r="K831" s="967"/>
      <c r="L831" s="970"/>
      <c r="M831" s="967"/>
      <c r="N831" s="970"/>
      <c r="O831" s="967"/>
      <c r="P831" s="970"/>
      <c r="Q831" s="967"/>
      <c r="R831" s="970"/>
      <c r="S831" s="967"/>
      <c r="T831" s="970"/>
      <c r="U831" s="967"/>
      <c r="V831" s="970"/>
    </row>
    <row r="832" spans="1:22" ht="12.6" hidden="1" customHeight="1" outlineLevel="1" collapsed="1">
      <c r="A832" s="1169">
        <v>44259</v>
      </c>
      <c r="B832" s="1032" t="s">
        <v>5698</v>
      </c>
      <c r="C832" s="955" t="s">
        <v>6561</v>
      </c>
      <c r="D832" s="968"/>
      <c r="E832" s="972"/>
      <c r="F832" s="970"/>
      <c r="G832" s="967"/>
      <c r="H832" s="970"/>
      <c r="I832" s="967"/>
      <c r="J832" s="970"/>
      <c r="K832" s="967"/>
      <c r="L832" s="970"/>
      <c r="M832" s="967"/>
      <c r="N832" s="970"/>
      <c r="O832" s="967"/>
      <c r="P832" s="970"/>
      <c r="Q832" s="967"/>
      <c r="R832" s="970"/>
      <c r="S832" s="974" t="s">
        <v>5700</v>
      </c>
      <c r="T832" s="970"/>
      <c r="U832" s="967"/>
      <c r="V832" s="970"/>
    </row>
    <row r="833" spans="1:22" ht="12.6" hidden="1" customHeight="1" outlineLevel="2">
      <c r="A833" s="1169">
        <v>44259</v>
      </c>
      <c r="B833" s="1032" t="s">
        <v>5698</v>
      </c>
      <c r="C833" s="955" t="s">
        <v>6562</v>
      </c>
      <c r="D833" s="977" t="s">
        <v>5705</v>
      </c>
      <c r="E833" s="972"/>
      <c r="F833" s="970"/>
      <c r="G833" s="974" t="s">
        <v>5705</v>
      </c>
      <c r="H833" s="973" t="s">
        <v>5705</v>
      </c>
      <c r="I833" s="967"/>
      <c r="J833" s="970"/>
      <c r="K833" s="967"/>
      <c r="L833" s="970"/>
      <c r="M833" s="967"/>
      <c r="N833" s="970"/>
      <c r="O833" s="967"/>
      <c r="P833" s="970"/>
      <c r="Q833" s="967"/>
      <c r="R833" s="970"/>
      <c r="S833" s="967"/>
      <c r="T833" s="970"/>
      <c r="U833" s="967"/>
      <c r="V833" s="970"/>
    </row>
    <row r="834" spans="1:22" ht="25.2" hidden="1" customHeight="1" outlineLevel="2">
      <c r="A834" s="1169">
        <v>44259</v>
      </c>
      <c r="B834" s="1032" t="s">
        <v>5698</v>
      </c>
      <c r="C834" s="955" t="s">
        <v>6563</v>
      </c>
      <c r="D834" s="968"/>
      <c r="E834" s="972"/>
      <c r="F834" s="970"/>
      <c r="G834" s="967"/>
      <c r="H834" s="970"/>
      <c r="I834" s="967"/>
      <c r="J834" s="970"/>
      <c r="K834" s="967"/>
      <c r="L834" s="970"/>
      <c r="M834" s="967"/>
      <c r="N834" s="970"/>
      <c r="O834" s="967"/>
      <c r="P834" s="970"/>
      <c r="Q834" s="967"/>
      <c r="R834" s="970"/>
      <c r="S834" s="974" t="s">
        <v>5700</v>
      </c>
      <c r="T834" s="970"/>
      <c r="U834" s="967"/>
      <c r="V834" s="970"/>
    </row>
    <row r="835" spans="1:22" ht="12.6" hidden="1" customHeight="1" outlineLevel="2">
      <c r="A835" s="1169">
        <v>44259</v>
      </c>
      <c r="B835" s="1032" t="s">
        <v>5698</v>
      </c>
      <c r="C835" s="955" t="s">
        <v>6564</v>
      </c>
      <c r="D835" s="968"/>
      <c r="E835" s="969" t="s">
        <v>5700</v>
      </c>
      <c r="F835" s="973" t="s">
        <v>5700</v>
      </c>
      <c r="G835" s="967"/>
      <c r="H835" s="970"/>
      <c r="I835" s="967"/>
      <c r="J835" s="970"/>
      <c r="K835" s="967"/>
      <c r="L835" s="970"/>
      <c r="M835" s="967"/>
      <c r="N835" s="970"/>
      <c r="O835" s="967"/>
      <c r="P835" s="970"/>
      <c r="Q835" s="967"/>
      <c r="R835" s="970"/>
      <c r="S835" s="967"/>
      <c r="T835" s="970"/>
      <c r="U835" s="967"/>
      <c r="V835" s="970"/>
    </row>
    <row r="836" spans="1:22" ht="25.2" hidden="1" customHeight="1" outlineLevel="2">
      <c r="A836" s="1169">
        <v>44259</v>
      </c>
      <c r="B836" s="1032" t="s">
        <v>5698</v>
      </c>
      <c r="C836" s="955" t="s">
        <v>6565</v>
      </c>
      <c r="D836" s="968"/>
      <c r="E836" s="972"/>
      <c r="F836" s="970"/>
      <c r="G836" s="967"/>
      <c r="H836" s="970"/>
      <c r="I836" s="967"/>
      <c r="J836" s="970"/>
      <c r="K836" s="967"/>
      <c r="L836" s="970"/>
      <c r="M836" s="967"/>
      <c r="N836" s="970"/>
      <c r="O836" s="967"/>
      <c r="P836" s="970"/>
      <c r="Q836" s="967"/>
      <c r="R836" s="970"/>
      <c r="S836" s="974" t="s">
        <v>5700</v>
      </c>
      <c r="T836" s="970"/>
      <c r="U836" s="967"/>
      <c r="V836" s="970"/>
    </row>
    <row r="837" spans="1:22" ht="25.2" hidden="1" customHeight="1" outlineLevel="2">
      <c r="A837" s="1169">
        <v>44259</v>
      </c>
      <c r="B837" s="1032" t="s">
        <v>5745</v>
      </c>
      <c r="C837" s="955" t="s">
        <v>6566</v>
      </c>
      <c r="D837" s="968"/>
      <c r="E837" s="972"/>
      <c r="F837" s="970"/>
      <c r="G837" s="967"/>
      <c r="H837" s="970"/>
      <c r="I837" s="967"/>
      <c r="J837" s="970"/>
      <c r="K837" s="967"/>
      <c r="L837" s="970"/>
      <c r="M837" s="967"/>
      <c r="N837" s="970"/>
      <c r="O837" s="967"/>
      <c r="P837" s="970"/>
      <c r="Q837" s="967"/>
      <c r="R837" s="970"/>
      <c r="S837" s="974" t="s">
        <v>5700</v>
      </c>
      <c r="T837" s="970"/>
      <c r="U837" s="967"/>
      <c r="V837" s="970"/>
    </row>
    <row r="838" spans="1:22" ht="25.2" hidden="1" customHeight="1" outlineLevel="2">
      <c r="A838" s="1169">
        <v>44259</v>
      </c>
      <c r="B838" s="1032" t="s">
        <v>5698</v>
      </c>
      <c r="C838" s="955" t="s">
        <v>6567</v>
      </c>
      <c r="D838" s="968"/>
      <c r="E838" s="972"/>
      <c r="F838" s="970"/>
      <c r="G838" s="967"/>
      <c r="H838" s="970"/>
      <c r="I838" s="967"/>
      <c r="J838" s="970"/>
      <c r="K838" s="967"/>
      <c r="L838" s="970"/>
      <c r="M838" s="967"/>
      <c r="N838" s="970"/>
      <c r="O838" s="967"/>
      <c r="P838" s="970"/>
      <c r="Q838" s="967"/>
      <c r="R838" s="970"/>
      <c r="S838" s="974" t="s">
        <v>5700</v>
      </c>
      <c r="T838" s="970"/>
      <c r="U838" s="967"/>
      <c r="V838" s="970"/>
    </row>
    <row r="839" spans="1:22" ht="12.6" hidden="1" customHeight="1" outlineLevel="2">
      <c r="A839" s="1169">
        <v>44259</v>
      </c>
      <c r="B839" s="1032" t="s">
        <v>5745</v>
      </c>
      <c r="C839" s="955" t="s">
        <v>6568</v>
      </c>
      <c r="D839" s="977" t="s">
        <v>5700</v>
      </c>
      <c r="E839" s="972"/>
      <c r="F839" s="970"/>
      <c r="G839" s="967"/>
      <c r="H839" s="970"/>
      <c r="I839" s="967"/>
      <c r="J839" s="970"/>
      <c r="K839" s="967"/>
      <c r="L839" s="970"/>
      <c r="M839" s="967"/>
      <c r="N839" s="970"/>
      <c r="O839" s="967"/>
      <c r="P839" s="970"/>
      <c r="Q839" s="967"/>
      <c r="R839" s="970"/>
      <c r="S839" s="967"/>
      <c r="T839" s="970"/>
      <c r="U839" s="967"/>
      <c r="V839" s="970"/>
    </row>
    <row r="840" spans="1:22" ht="12.6" hidden="1" customHeight="1" outlineLevel="2">
      <c r="A840" s="1169">
        <v>44259</v>
      </c>
      <c r="B840" s="1032" t="s">
        <v>5698</v>
      </c>
      <c r="C840" s="955" t="s">
        <v>6569</v>
      </c>
      <c r="D840" s="968"/>
      <c r="E840" s="972"/>
      <c r="F840" s="970"/>
      <c r="G840" s="974" t="s">
        <v>5700</v>
      </c>
      <c r="H840" s="970"/>
      <c r="I840" s="967"/>
      <c r="J840" s="970"/>
      <c r="K840" s="967"/>
      <c r="L840" s="970"/>
      <c r="M840" s="967"/>
      <c r="N840" s="970"/>
      <c r="O840" s="967"/>
      <c r="P840" s="970"/>
      <c r="Q840" s="967"/>
      <c r="R840" s="970"/>
      <c r="S840" s="967"/>
      <c r="T840" s="970"/>
      <c r="U840" s="967"/>
      <c r="V840" s="970"/>
    </row>
    <row r="841" spans="1:22" ht="12.6" hidden="1" customHeight="1" outlineLevel="2">
      <c r="A841" s="1169">
        <v>44259</v>
      </c>
      <c r="B841" s="1032" t="s">
        <v>5698</v>
      </c>
      <c r="C841" s="955" t="s">
        <v>6570</v>
      </c>
      <c r="D841" s="968"/>
      <c r="E841" s="969" t="s">
        <v>5700</v>
      </c>
      <c r="F841" s="970"/>
      <c r="G841" s="967"/>
      <c r="H841" s="970"/>
      <c r="I841" s="974" t="s">
        <v>5700</v>
      </c>
      <c r="J841" s="970"/>
      <c r="K841" s="967"/>
      <c r="L841" s="970"/>
      <c r="M841" s="967"/>
      <c r="N841" s="970"/>
      <c r="O841" s="967"/>
      <c r="P841" s="970"/>
      <c r="Q841" s="967"/>
      <c r="R841" s="970"/>
      <c r="S841" s="967"/>
      <c r="T841" s="970"/>
      <c r="U841" s="967"/>
      <c r="V841" s="970"/>
    </row>
    <row r="842" spans="1:22" ht="25.2" hidden="1" customHeight="1" outlineLevel="2">
      <c r="A842" s="1169">
        <v>44259</v>
      </c>
      <c r="B842" s="1032" t="s">
        <v>5698</v>
      </c>
      <c r="C842" s="955" t="s">
        <v>6571</v>
      </c>
      <c r="D842" s="968"/>
      <c r="E842" s="972"/>
      <c r="F842" s="970"/>
      <c r="G842" s="967"/>
      <c r="H842" s="970"/>
      <c r="I842" s="967"/>
      <c r="J842" s="970"/>
      <c r="K842" s="967"/>
      <c r="L842" s="970"/>
      <c r="M842" s="967"/>
      <c r="N842" s="973" t="s">
        <v>5700</v>
      </c>
      <c r="O842" s="967"/>
      <c r="P842" s="970"/>
      <c r="Q842" s="967"/>
      <c r="R842" s="970"/>
      <c r="S842" s="967"/>
      <c r="T842" s="970"/>
      <c r="U842" s="967"/>
      <c r="V842" s="970"/>
    </row>
    <row r="843" spans="1:22" ht="12.6" hidden="1" customHeight="1" outlineLevel="2">
      <c r="A843" s="1169">
        <v>44259</v>
      </c>
      <c r="B843" s="1032" t="s">
        <v>5698</v>
      </c>
      <c r="C843" s="955" t="s">
        <v>6572</v>
      </c>
      <c r="D843" s="968"/>
      <c r="E843" s="972"/>
      <c r="F843" s="970"/>
      <c r="G843" s="967"/>
      <c r="H843" s="970"/>
      <c r="I843" s="967"/>
      <c r="J843" s="970"/>
      <c r="K843" s="967"/>
      <c r="L843" s="970"/>
      <c r="M843" s="967"/>
      <c r="N843" s="970"/>
      <c r="O843" s="967"/>
      <c r="P843" s="970"/>
      <c r="Q843" s="974" t="s">
        <v>5700</v>
      </c>
      <c r="R843" s="970"/>
      <c r="S843" s="967"/>
      <c r="T843" s="970"/>
      <c r="U843" s="967"/>
      <c r="V843" s="970"/>
    </row>
    <row r="844" spans="1:22" ht="25.2" hidden="1" customHeight="1" outlineLevel="2">
      <c r="A844" s="1169">
        <v>44259</v>
      </c>
      <c r="B844" s="1032" t="s">
        <v>5698</v>
      </c>
      <c r="C844" s="955" t="s">
        <v>6573</v>
      </c>
      <c r="D844" s="968"/>
      <c r="E844" s="972"/>
      <c r="F844" s="970"/>
      <c r="G844" s="967"/>
      <c r="H844" s="970"/>
      <c r="I844" s="967"/>
      <c r="J844" s="970"/>
      <c r="K844" s="967"/>
      <c r="L844" s="970"/>
      <c r="M844" s="967"/>
      <c r="N844" s="970"/>
      <c r="O844" s="967"/>
      <c r="P844" s="970"/>
      <c r="Q844" s="974" t="s">
        <v>5700</v>
      </c>
      <c r="R844" s="970"/>
      <c r="S844" s="967"/>
      <c r="T844" s="970"/>
      <c r="U844" s="967"/>
      <c r="V844" s="970"/>
    </row>
    <row r="845" spans="1:22" ht="12.6" hidden="1" customHeight="1" outlineLevel="2">
      <c r="A845" s="1169">
        <v>44259</v>
      </c>
      <c r="B845" s="1032" t="s">
        <v>5698</v>
      </c>
      <c r="C845" s="955" t="s">
        <v>6574</v>
      </c>
      <c r="D845" s="977" t="s">
        <v>5700</v>
      </c>
      <c r="E845" s="972"/>
      <c r="F845" s="970"/>
      <c r="G845" s="967"/>
      <c r="H845" s="970"/>
      <c r="I845" s="967"/>
      <c r="J845" s="970"/>
      <c r="K845" s="967"/>
      <c r="L845" s="970"/>
      <c r="M845" s="967"/>
      <c r="N845" s="970"/>
      <c r="O845" s="967"/>
      <c r="P845" s="970"/>
      <c r="Q845" s="967"/>
      <c r="R845" s="970"/>
      <c r="S845" s="967"/>
      <c r="T845" s="970"/>
      <c r="U845" s="967"/>
      <c r="V845" s="970"/>
    </row>
    <row r="846" spans="1:22" ht="12.6" hidden="1" customHeight="1" outlineLevel="2">
      <c r="A846" s="1169">
        <v>44259</v>
      </c>
      <c r="B846" s="1032" t="s">
        <v>5698</v>
      </c>
      <c r="C846" s="955" t="s">
        <v>6575</v>
      </c>
      <c r="D846" s="968"/>
      <c r="E846" s="972"/>
      <c r="F846" s="970"/>
      <c r="G846" s="967"/>
      <c r="H846" s="970"/>
      <c r="I846" s="967"/>
      <c r="J846" s="970"/>
      <c r="K846" s="967"/>
      <c r="L846" s="970"/>
      <c r="M846" s="967"/>
      <c r="N846" s="970"/>
      <c r="O846" s="967"/>
      <c r="P846" s="970"/>
      <c r="Q846" s="974" t="s">
        <v>5700</v>
      </c>
      <c r="R846" s="970"/>
      <c r="S846" s="967"/>
      <c r="T846" s="970"/>
      <c r="U846" s="967"/>
      <c r="V846" s="970"/>
    </row>
    <row r="847" spans="1:22" ht="12.6" hidden="1" customHeight="1" outlineLevel="2">
      <c r="A847" s="1169">
        <v>44259</v>
      </c>
      <c r="B847" s="1032" t="s">
        <v>5698</v>
      </c>
      <c r="C847" s="955" t="s">
        <v>6576</v>
      </c>
      <c r="D847" s="968"/>
      <c r="E847" s="972"/>
      <c r="F847" s="970"/>
      <c r="G847" s="967"/>
      <c r="H847" s="970"/>
      <c r="I847" s="967"/>
      <c r="J847" s="970"/>
      <c r="K847" s="967"/>
      <c r="L847" s="970"/>
      <c r="M847" s="967"/>
      <c r="N847" s="970"/>
      <c r="O847" s="967"/>
      <c r="P847" s="970"/>
      <c r="Q847" s="974" t="s">
        <v>5700</v>
      </c>
      <c r="R847" s="970"/>
      <c r="S847" s="967"/>
      <c r="T847" s="970"/>
      <c r="U847" s="967"/>
      <c r="V847" s="970"/>
    </row>
    <row r="848" spans="1:22" ht="25.2" hidden="1" customHeight="1" outlineLevel="2">
      <c r="A848" s="1169">
        <v>44259</v>
      </c>
      <c r="B848" s="1032" t="s">
        <v>5698</v>
      </c>
      <c r="C848" s="955" t="s">
        <v>6577</v>
      </c>
      <c r="D848" s="968"/>
      <c r="E848" s="969" t="s">
        <v>5700</v>
      </c>
      <c r="F848" s="970"/>
      <c r="G848" s="967"/>
      <c r="H848" s="970"/>
      <c r="I848" s="967"/>
      <c r="J848" s="970"/>
      <c r="K848" s="967"/>
      <c r="L848" s="970"/>
      <c r="M848" s="967"/>
      <c r="N848" s="970"/>
      <c r="O848" s="967"/>
      <c r="P848" s="970"/>
      <c r="Q848" s="967"/>
      <c r="R848" s="970"/>
      <c r="S848" s="967"/>
      <c r="T848" s="970"/>
      <c r="U848" s="967"/>
      <c r="V848" s="970"/>
    </row>
    <row r="849" spans="1:22" ht="12.6" hidden="1" customHeight="1" outlineLevel="2">
      <c r="A849" s="1169">
        <v>44259</v>
      </c>
      <c r="B849" s="1032" t="s">
        <v>5698</v>
      </c>
      <c r="C849" s="955" t="s">
        <v>6578</v>
      </c>
      <c r="D849" s="968"/>
      <c r="E849" s="969" t="s">
        <v>5700</v>
      </c>
      <c r="F849" s="970"/>
      <c r="G849" s="967"/>
      <c r="H849" s="970"/>
      <c r="I849" s="967"/>
      <c r="J849" s="970"/>
      <c r="K849" s="967"/>
      <c r="L849" s="970"/>
      <c r="M849" s="967"/>
      <c r="N849" s="970"/>
      <c r="O849" s="967"/>
      <c r="P849" s="970"/>
      <c r="Q849" s="967"/>
      <c r="R849" s="970"/>
      <c r="S849" s="967"/>
      <c r="T849" s="970"/>
      <c r="U849" s="967"/>
      <c r="V849" s="970"/>
    </row>
    <row r="850" spans="1:22" ht="12.6" hidden="1" customHeight="1" outlineLevel="2">
      <c r="A850" s="1169">
        <v>44259</v>
      </c>
      <c r="B850" s="1032" t="s">
        <v>5698</v>
      </c>
      <c r="C850" s="955" t="s">
        <v>6579</v>
      </c>
      <c r="D850" s="977" t="s">
        <v>5700</v>
      </c>
      <c r="E850" s="972"/>
      <c r="F850" s="970"/>
      <c r="G850" s="967"/>
      <c r="H850" s="970"/>
      <c r="I850" s="967"/>
      <c r="J850" s="970"/>
      <c r="K850" s="967"/>
      <c r="L850" s="970"/>
      <c r="M850" s="967"/>
      <c r="N850" s="970"/>
      <c r="O850" s="967"/>
      <c r="P850" s="970"/>
      <c r="Q850" s="967"/>
      <c r="R850" s="970"/>
      <c r="S850" s="967"/>
      <c r="T850" s="970"/>
      <c r="U850" s="967"/>
      <c r="V850" s="970"/>
    </row>
    <row r="851" spans="1:22" ht="12.6" hidden="1" customHeight="1" outlineLevel="2">
      <c r="A851" s="1169">
        <v>44259</v>
      </c>
      <c r="B851" s="1032" t="s">
        <v>5745</v>
      </c>
      <c r="C851" s="955" t="s">
        <v>6580</v>
      </c>
      <c r="D851" s="968"/>
      <c r="E851" s="972"/>
      <c r="F851" s="970"/>
      <c r="G851" s="967"/>
      <c r="H851" s="970"/>
      <c r="I851" s="967"/>
      <c r="J851" s="970"/>
      <c r="K851" s="967"/>
      <c r="L851" s="970"/>
      <c r="M851" s="967"/>
      <c r="N851" s="970"/>
      <c r="O851" s="967"/>
      <c r="P851" s="970"/>
      <c r="Q851" s="967"/>
      <c r="R851" s="970"/>
      <c r="S851" s="974" t="s">
        <v>5700</v>
      </c>
      <c r="T851" s="970"/>
      <c r="U851" s="967"/>
      <c r="V851" s="970"/>
    </row>
    <row r="852" spans="1:22" ht="12.6" hidden="1" customHeight="1" outlineLevel="2">
      <c r="A852" s="1169">
        <v>44259</v>
      </c>
      <c r="B852" s="1032" t="s">
        <v>5698</v>
      </c>
      <c r="C852" s="955" t="s">
        <v>6581</v>
      </c>
      <c r="D852" s="968"/>
      <c r="E852" s="972"/>
      <c r="F852" s="970"/>
      <c r="G852" s="967"/>
      <c r="H852" s="970"/>
      <c r="I852" s="967"/>
      <c r="J852" s="970"/>
      <c r="K852" s="967"/>
      <c r="L852" s="970"/>
      <c r="M852" s="967"/>
      <c r="N852" s="973" t="s">
        <v>5700</v>
      </c>
      <c r="O852" s="967"/>
      <c r="P852" s="970"/>
      <c r="Q852" s="967"/>
      <c r="R852" s="970"/>
      <c r="S852" s="967"/>
      <c r="T852" s="970"/>
      <c r="U852" s="967"/>
      <c r="V852" s="970"/>
    </row>
    <row r="853" spans="1:22" ht="12.6" hidden="1" customHeight="1" outlineLevel="1" collapsed="1">
      <c r="A853" s="1170">
        <v>44260</v>
      </c>
      <c r="B853" s="1032" t="s">
        <v>5706</v>
      </c>
      <c r="C853" s="955" t="s">
        <v>6582</v>
      </c>
      <c r="D853" s="968"/>
      <c r="E853" s="972"/>
      <c r="F853" s="970"/>
      <c r="G853" s="967"/>
      <c r="H853" s="970"/>
      <c r="I853" s="967"/>
      <c r="J853" s="970"/>
      <c r="K853" s="967"/>
      <c r="L853" s="970"/>
      <c r="M853" s="967"/>
      <c r="N853" s="973" t="s">
        <v>5700</v>
      </c>
      <c r="O853" s="967"/>
      <c r="P853" s="970"/>
      <c r="Q853" s="967"/>
      <c r="R853" s="970"/>
      <c r="S853" s="967"/>
      <c r="T853" s="970"/>
      <c r="U853" s="967"/>
      <c r="V853" s="970"/>
    </row>
    <row r="854" spans="1:22" ht="12.6" hidden="1" customHeight="1" outlineLevel="2">
      <c r="A854" s="1170">
        <v>44260</v>
      </c>
      <c r="B854" s="1032" t="s">
        <v>3826</v>
      </c>
      <c r="C854" s="955" t="s">
        <v>6583</v>
      </c>
      <c r="D854" s="968"/>
      <c r="E854" s="972"/>
      <c r="F854" s="970"/>
      <c r="G854" s="967"/>
      <c r="H854" s="970"/>
      <c r="I854" s="967"/>
      <c r="J854" s="970"/>
      <c r="K854" s="967"/>
      <c r="L854" s="970"/>
      <c r="M854" s="967"/>
      <c r="N854" s="970"/>
      <c r="O854" s="967"/>
      <c r="P854" s="970"/>
      <c r="Q854" s="967"/>
      <c r="R854" s="970"/>
      <c r="S854" s="974" t="s">
        <v>5700</v>
      </c>
      <c r="T854" s="970"/>
      <c r="U854" s="967"/>
      <c r="V854" s="970"/>
    </row>
    <row r="855" spans="1:22" ht="12.6" hidden="1" customHeight="1" outlineLevel="2">
      <c r="A855" s="1170">
        <v>44260</v>
      </c>
      <c r="B855" s="1032" t="s">
        <v>5698</v>
      </c>
      <c r="C855" s="955" t="s">
        <v>6584</v>
      </c>
      <c r="D855" s="968"/>
      <c r="E855" s="972"/>
      <c r="F855" s="970"/>
      <c r="G855" s="967"/>
      <c r="H855" s="970"/>
      <c r="I855" s="967"/>
      <c r="J855" s="970"/>
      <c r="K855" s="967"/>
      <c r="L855" s="970"/>
      <c r="M855" s="967"/>
      <c r="N855" s="970"/>
      <c r="O855" s="967"/>
      <c r="P855" s="970"/>
      <c r="Q855" s="967"/>
      <c r="R855" s="970"/>
      <c r="S855" s="974" t="s">
        <v>5700</v>
      </c>
      <c r="T855" s="970"/>
      <c r="U855" s="967"/>
      <c r="V855" s="970"/>
    </row>
    <row r="856" spans="1:22" ht="12.6" hidden="1" customHeight="1" outlineLevel="2">
      <c r="A856" s="1170">
        <v>44260</v>
      </c>
      <c r="B856" s="1032" t="s">
        <v>5698</v>
      </c>
      <c r="C856" s="955" t="s">
        <v>6585</v>
      </c>
      <c r="D856" s="968"/>
      <c r="E856" s="969" t="s">
        <v>5700</v>
      </c>
      <c r="F856" s="970"/>
      <c r="G856" s="967"/>
      <c r="H856" s="970"/>
      <c r="I856" s="967"/>
      <c r="J856" s="970"/>
      <c r="K856" s="967"/>
      <c r="L856" s="970"/>
      <c r="M856" s="967"/>
      <c r="N856" s="970"/>
      <c r="O856" s="967"/>
      <c r="P856" s="970"/>
      <c r="Q856" s="967"/>
      <c r="R856" s="970"/>
      <c r="S856" s="967"/>
      <c r="T856" s="970"/>
      <c r="U856" s="967"/>
      <c r="V856" s="970"/>
    </row>
    <row r="857" spans="1:22" ht="12.6" hidden="1" customHeight="1" outlineLevel="2">
      <c r="A857" s="1170">
        <v>44260</v>
      </c>
      <c r="B857" s="1032" t="s">
        <v>5706</v>
      </c>
      <c r="C857" s="955" t="s">
        <v>6586</v>
      </c>
      <c r="D857" s="968"/>
      <c r="E857" s="972"/>
      <c r="F857" s="970"/>
      <c r="G857" s="967"/>
      <c r="H857" s="970"/>
      <c r="I857" s="967"/>
      <c r="J857" s="970"/>
      <c r="K857" s="967"/>
      <c r="L857" s="970"/>
      <c r="M857" s="967"/>
      <c r="N857" s="970"/>
      <c r="O857" s="967"/>
      <c r="P857" s="970"/>
      <c r="Q857" s="967"/>
      <c r="R857" s="970"/>
      <c r="S857" s="974" t="s">
        <v>5700</v>
      </c>
      <c r="T857" s="970"/>
      <c r="U857" s="967"/>
      <c r="V857" s="970"/>
    </row>
    <row r="858" spans="1:22" ht="25.2" hidden="1" customHeight="1" outlineLevel="2">
      <c r="A858" s="1170">
        <v>44260</v>
      </c>
      <c r="B858" s="1032" t="s">
        <v>5698</v>
      </c>
      <c r="C858" s="955" t="s">
        <v>6587</v>
      </c>
      <c r="D858" s="968"/>
      <c r="E858" s="972"/>
      <c r="F858" s="973" t="s">
        <v>5700</v>
      </c>
      <c r="G858" s="967"/>
      <c r="H858" s="970"/>
      <c r="I858" s="967"/>
      <c r="J858" s="970"/>
      <c r="K858" s="967"/>
      <c r="L858" s="970"/>
      <c r="M858" s="967"/>
      <c r="N858" s="970"/>
      <c r="O858" s="967"/>
      <c r="P858" s="970"/>
      <c r="Q858" s="967"/>
      <c r="R858" s="970"/>
      <c r="S858" s="967"/>
      <c r="T858" s="970"/>
      <c r="U858" s="967"/>
      <c r="V858" s="970"/>
    </row>
    <row r="859" spans="1:22" ht="12.6" hidden="1" customHeight="1" outlineLevel="2">
      <c r="A859" s="1170">
        <v>44260</v>
      </c>
      <c r="B859" s="1032" t="s">
        <v>5706</v>
      </c>
      <c r="C859" s="955" t="s">
        <v>6588</v>
      </c>
      <c r="D859" s="968"/>
      <c r="E859" s="972"/>
      <c r="F859" s="970"/>
      <c r="G859" s="967"/>
      <c r="H859" s="970"/>
      <c r="I859" s="967"/>
      <c r="J859" s="970"/>
      <c r="K859" s="967"/>
      <c r="L859" s="970"/>
      <c r="M859" s="967"/>
      <c r="N859" s="970"/>
      <c r="O859" s="967"/>
      <c r="P859" s="970"/>
      <c r="Q859" s="967"/>
      <c r="R859" s="970"/>
      <c r="S859" s="974" t="s">
        <v>5700</v>
      </c>
      <c r="T859" s="970"/>
      <c r="U859" s="967"/>
      <c r="V859" s="970"/>
    </row>
    <row r="860" spans="1:22" ht="12.6" hidden="1" customHeight="1" outlineLevel="2">
      <c r="A860" s="1170">
        <v>44260</v>
      </c>
      <c r="B860" s="1032" t="s">
        <v>5698</v>
      </c>
      <c r="C860" s="955" t="s">
        <v>6589</v>
      </c>
      <c r="D860" s="977" t="s">
        <v>5700</v>
      </c>
      <c r="E860" s="972"/>
      <c r="F860" s="970"/>
      <c r="G860" s="967"/>
      <c r="H860" s="970"/>
      <c r="I860" s="967"/>
      <c r="J860" s="970"/>
      <c r="K860" s="967"/>
      <c r="L860" s="970"/>
      <c r="M860" s="967"/>
      <c r="N860" s="970"/>
      <c r="O860" s="967"/>
      <c r="P860" s="970"/>
      <c r="Q860" s="967"/>
      <c r="R860" s="970"/>
      <c r="S860" s="967"/>
      <c r="T860" s="970"/>
      <c r="U860" s="967"/>
      <c r="V860" s="970"/>
    </row>
    <row r="861" spans="1:22" ht="25.2" hidden="1" customHeight="1" outlineLevel="2">
      <c r="A861" s="1170">
        <v>44260</v>
      </c>
      <c r="B861" s="1032" t="s">
        <v>5815</v>
      </c>
      <c r="C861" s="955" t="s">
        <v>6590</v>
      </c>
      <c r="D861" s="968"/>
      <c r="E861" s="972"/>
      <c r="F861" s="970"/>
      <c r="G861" s="967"/>
      <c r="H861" s="970"/>
      <c r="I861" s="967"/>
      <c r="J861" s="970"/>
      <c r="K861" s="967"/>
      <c r="L861" s="970"/>
      <c r="M861" s="967"/>
      <c r="N861" s="970"/>
      <c r="O861" s="967"/>
      <c r="P861" s="970"/>
      <c r="Q861" s="967"/>
      <c r="R861" s="970"/>
      <c r="S861" s="974" t="s">
        <v>5700</v>
      </c>
      <c r="T861" s="970"/>
      <c r="U861" s="967"/>
      <c r="V861" s="970"/>
    </row>
    <row r="862" spans="1:22" ht="12.6" hidden="1" customHeight="1" outlineLevel="2">
      <c r="A862" s="1170">
        <v>44260</v>
      </c>
      <c r="B862" s="1032" t="s">
        <v>5698</v>
      </c>
      <c r="C862" s="1021" t="s">
        <v>6591</v>
      </c>
      <c r="D862" s="968"/>
      <c r="E862" s="969" t="s">
        <v>5705</v>
      </c>
      <c r="F862" s="970"/>
      <c r="G862" s="967"/>
      <c r="H862" s="970"/>
      <c r="I862" s="967"/>
      <c r="J862" s="970"/>
      <c r="K862" s="967"/>
      <c r="L862" s="970"/>
      <c r="M862" s="967"/>
      <c r="N862" s="973" t="s">
        <v>5705</v>
      </c>
      <c r="O862" s="967"/>
      <c r="P862" s="970"/>
      <c r="Q862" s="967"/>
      <c r="R862" s="970"/>
      <c r="S862" s="967"/>
      <c r="T862" s="970"/>
      <c r="U862" s="967"/>
      <c r="V862" s="970"/>
    </row>
    <row r="863" spans="1:22" ht="12.6" hidden="1" customHeight="1" outlineLevel="2">
      <c r="A863" s="1170">
        <v>44260</v>
      </c>
      <c r="B863" s="1032" t="s">
        <v>5698</v>
      </c>
      <c r="C863" s="955" t="s">
        <v>6592</v>
      </c>
      <c r="D863" s="968"/>
      <c r="E863" s="972"/>
      <c r="F863" s="970"/>
      <c r="G863" s="967"/>
      <c r="H863" s="970"/>
      <c r="I863" s="967"/>
      <c r="J863" s="970"/>
      <c r="K863" s="967"/>
      <c r="L863" s="970"/>
      <c r="M863" s="967"/>
      <c r="N863" s="970"/>
      <c r="O863" s="967"/>
      <c r="P863" s="970"/>
      <c r="Q863" s="974" t="s">
        <v>5700</v>
      </c>
      <c r="R863" s="970"/>
      <c r="S863" s="967"/>
      <c r="T863" s="970"/>
      <c r="U863" s="967"/>
      <c r="V863" s="970"/>
    </row>
    <row r="864" spans="1:22" ht="25.2" hidden="1" customHeight="1" outlineLevel="2">
      <c r="A864" s="1170">
        <v>44260</v>
      </c>
      <c r="B864" s="1032" t="s">
        <v>5706</v>
      </c>
      <c r="C864" s="955" t="s">
        <v>6593</v>
      </c>
      <c r="D864" s="968"/>
      <c r="E864" s="972"/>
      <c r="F864" s="970"/>
      <c r="G864" s="967"/>
      <c r="H864" s="970"/>
      <c r="I864" s="974" t="s">
        <v>5700</v>
      </c>
      <c r="J864" s="970"/>
      <c r="K864" s="967"/>
      <c r="L864" s="970"/>
      <c r="M864" s="967"/>
      <c r="N864" s="970"/>
      <c r="O864" s="967"/>
      <c r="P864" s="970"/>
      <c r="Q864" s="967"/>
      <c r="R864" s="970"/>
      <c r="S864" s="967"/>
      <c r="T864" s="970"/>
      <c r="U864" s="967"/>
      <c r="V864" s="970"/>
    </row>
    <row r="865" spans="1:22" ht="12.6" hidden="1" customHeight="1" outlineLevel="2">
      <c r="A865" s="1170">
        <v>44260</v>
      </c>
      <c r="B865" s="1032" t="s">
        <v>5698</v>
      </c>
      <c r="C865" s="955" t="s">
        <v>6594</v>
      </c>
      <c r="D865" s="968"/>
      <c r="E865" s="972"/>
      <c r="F865" s="970"/>
      <c r="G865" s="974" t="s">
        <v>5700</v>
      </c>
      <c r="H865" s="970"/>
      <c r="I865" s="967"/>
      <c r="J865" s="970"/>
      <c r="K865" s="967"/>
      <c r="L865" s="970"/>
      <c r="M865" s="967"/>
      <c r="N865" s="970"/>
      <c r="O865" s="967"/>
      <c r="P865" s="970"/>
      <c r="Q865" s="967"/>
      <c r="R865" s="970"/>
      <c r="S865" s="967"/>
      <c r="T865" s="970"/>
      <c r="U865" s="967"/>
      <c r="V865" s="970"/>
    </row>
    <row r="866" spans="1:22" ht="12.6" hidden="1" customHeight="1" outlineLevel="2">
      <c r="A866" s="1170">
        <v>44260</v>
      </c>
      <c r="B866" s="1032" t="s">
        <v>5706</v>
      </c>
      <c r="C866" s="955" t="s">
        <v>6595</v>
      </c>
      <c r="D866" s="968"/>
      <c r="E866" s="969" t="s">
        <v>5700</v>
      </c>
      <c r="F866" s="970"/>
      <c r="G866" s="967"/>
      <c r="H866" s="970"/>
      <c r="I866" s="974" t="s">
        <v>5700</v>
      </c>
      <c r="J866" s="970"/>
      <c r="K866" s="967"/>
      <c r="L866" s="970"/>
      <c r="M866" s="967"/>
      <c r="N866" s="970"/>
      <c r="O866" s="974" t="s">
        <v>5700</v>
      </c>
      <c r="P866" s="970"/>
      <c r="Q866" s="967"/>
      <c r="R866" s="970"/>
      <c r="S866" s="967"/>
      <c r="T866" s="970"/>
      <c r="U866" s="967"/>
      <c r="V866" s="970"/>
    </row>
    <row r="867" spans="1:22" ht="12.6" hidden="1" customHeight="1" outlineLevel="2">
      <c r="A867" s="1170">
        <v>44260</v>
      </c>
      <c r="B867" s="1032" t="s">
        <v>5698</v>
      </c>
      <c r="C867" s="955" t="s">
        <v>6596</v>
      </c>
      <c r="D867" s="968"/>
      <c r="E867" s="972"/>
      <c r="F867" s="970"/>
      <c r="G867" s="967"/>
      <c r="H867" s="970"/>
      <c r="I867" s="967"/>
      <c r="J867" s="970"/>
      <c r="K867" s="967"/>
      <c r="L867" s="970"/>
      <c r="M867" s="967"/>
      <c r="N867" s="970"/>
      <c r="O867" s="967"/>
      <c r="P867" s="970"/>
      <c r="Q867" s="967"/>
      <c r="R867" s="970"/>
      <c r="S867" s="974" t="s">
        <v>5700</v>
      </c>
      <c r="T867" s="970"/>
      <c r="U867" s="967"/>
      <c r="V867" s="970"/>
    </row>
    <row r="868" spans="1:22" ht="12.6" hidden="1" customHeight="1" outlineLevel="2">
      <c r="A868" s="1170">
        <v>44260</v>
      </c>
      <c r="B868" s="1032" t="s">
        <v>5698</v>
      </c>
      <c r="C868" s="955" t="s">
        <v>6597</v>
      </c>
      <c r="D868" s="977" t="s">
        <v>5700</v>
      </c>
      <c r="E868" s="972"/>
      <c r="F868" s="970"/>
      <c r="G868" s="974" t="s">
        <v>5700</v>
      </c>
      <c r="H868" s="970"/>
      <c r="I868" s="967"/>
      <c r="J868" s="970"/>
      <c r="K868" s="967"/>
      <c r="L868" s="970"/>
      <c r="M868" s="967"/>
      <c r="N868" s="970"/>
      <c r="O868" s="967"/>
      <c r="P868" s="970"/>
      <c r="Q868" s="967"/>
      <c r="R868" s="970"/>
      <c r="S868" s="967"/>
      <c r="T868" s="970"/>
      <c r="U868" s="967"/>
      <c r="V868" s="970"/>
    </row>
    <row r="869" spans="1:22" ht="12.6" hidden="1" customHeight="1" outlineLevel="2">
      <c r="A869" s="1170">
        <v>44260</v>
      </c>
      <c r="B869" s="1032" t="s">
        <v>5698</v>
      </c>
      <c r="C869" s="955" t="s">
        <v>6598</v>
      </c>
      <c r="D869" s="968"/>
      <c r="E869" s="969" t="s">
        <v>5700</v>
      </c>
      <c r="F869" s="970"/>
      <c r="G869" s="967"/>
      <c r="H869" s="970"/>
      <c r="I869" s="974" t="s">
        <v>5700</v>
      </c>
      <c r="J869" s="970"/>
      <c r="K869" s="967"/>
      <c r="L869" s="970"/>
      <c r="M869" s="967"/>
      <c r="N869" s="970"/>
      <c r="O869" s="967"/>
      <c r="P869" s="970"/>
      <c r="Q869" s="967"/>
      <c r="R869" s="970"/>
      <c r="S869" s="967"/>
      <c r="T869" s="970"/>
      <c r="U869" s="967"/>
      <c r="V869" s="970"/>
    </row>
    <row r="870" spans="1:22" ht="12.6" hidden="1" customHeight="1" outlineLevel="2">
      <c r="A870" s="1170">
        <v>44260</v>
      </c>
      <c r="B870" s="1032" t="s">
        <v>5698</v>
      </c>
      <c r="C870" s="955" t="s">
        <v>6599</v>
      </c>
      <c r="D870" s="968"/>
      <c r="E870" s="972"/>
      <c r="F870" s="970"/>
      <c r="G870" s="967"/>
      <c r="H870" s="970"/>
      <c r="I870" s="967"/>
      <c r="J870" s="970"/>
      <c r="K870" s="967"/>
      <c r="L870" s="970"/>
      <c r="M870" s="967"/>
      <c r="N870" s="973" t="s">
        <v>5700</v>
      </c>
      <c r="O870" s="967"/>
      <c r="P870" s="970"/>
      <c r="Q870" s="967"/>
      <c r="R870" s="970"/>
      <c r="S870" s="967"/>
      <c r="T870" s="970"/>
      <c r="U870" s="967"/>
      <c r="V870" s="970"/>
    </row>
    <row r="871" spans="1:22" ht="12.6" hidden="1" customHeight="1" outlineLevel="2">
      <c r="A871" s="1170">
        <v>44260</v>
      </c>
      <c r="B871" s="1032" t="s">
        <v>5698</v>
      </c>
      <c r="C871" s="955" t="s">
        <v>6600</v>
      </c>
      <c r="D871" s="968"/>
      <c r="E871" s="969" t="s">
        <v>5700</v>
      </c>
      <c r="F871" s="970"/>
      <c r="G871" s="967"/>
      <c r="H871" s="970"/>
      <c r="I871" s="967"/>
      <c r="J871" s="970"/>
      <c r="K871" s="967"/>
      <c r="L871" s="970"/>
      <c r="M871" s="967"/>
      <c r="N871" s="970"/>
      <c r="O871" s="967"/>
      <c r="P871" s="970"/>
      <c r="Q871" s="967"/>
      <c r="R871" s="970"/>
      <c r="S871" s="967"/>
      <c r="T871" s="970"/>
      <c r="U871" s="967"/>
      <c r="V871" s="970"/>
    </row>
    <row r="872" spans="1:22" ht="12.6" hidden="1" customHeight="1" outlineLevel="1" collapsed="1">
      <c r="A872" s="1171">
        <v>44263</v>
      </c>
      <c r="B872" s="1032" t="s">
        <v>5698</v>
      </c>
      <c r="C872" s="955" t="s">
        <v>6601</v>
      </c>
      <c r="D872" s="968"/>
      <c r="E872" s="972"/>
      <c r="F872" s="970"/>
      <c r="G872" s="967"/>
      <c r="H872" s="970"/>
      <c r="I872" s="967"/>
      <c r="J872" s="970"/>
      <c r="K872" s="967"/>
      <c r="L872" s="970"/>
      <c r="M872" s="967"/>
      <c r="N872" s="973" t="s">
        <v>5700</v>
      </c>
      <c r="O872" s="967"/>
      <c r="P872" s="970"/>
      <c r="Q872" s="967"/>
      <c r="R872" s="970"/>
      <c r="S872" s="967"/>
      <c r="T872" s="970"/>
      <c r="U872" s="967"/>
      <c r="V872" s="970"/>
    </row>
    <row r="873" spans="1:22" ht="12.6" hidden="1" customHeight="1" outlineLevel="2">
      <c r="A873" s="1171">
        <v>44263</v>
      </c>
      <c r="B873" s="1032" t="s">
        <v>5698</v>
      </c>
      <c r="C873" s="955" t="s">
        <v>6602</v>
      </c>
      <c r="D873" s="968"/>
      <c r="E873" s="969" t="s">
        <v>5700</v>
      </c>
      <c r="F873" s="970"/>
      <c r="G873" s="967"/>
      <c r="H873" s="970"/>
      <c r="I873" s="967"/>
      <c r="J873" s="970"/>
      <c r="K873" s="967"/>
      <c r="L873" s="970"/>
      <c r="M873" s="967"/>
      <c r="N873" s="970"/>
      <c r="O873" s="967"/>
      <c r="P873" s="970"/>
      <c r="Q873" s="967"/>
      <c r="R873" s="970"/>
      <c r="S873" s="967"/>
      <c r="T873" s="970"/>
      <c r="U873" s="967"/>
      <c r="V873" s="970"/>
    </row>
    <row r="874" spans="1:22" ht="12.6" hidden="1" customHeight="1" outlineLevel="2">
      <c r="A874" s="1171">
        <v>44263</v>
      </c>
      <c r="B874" s="1032" t="s">
        <v>5698</v>
      </c>
      <c r="C874" s="955" t="s">
        <v>6603</v>
      </c>
      <c r="D874" s="977" t="s">
        <v>5700</v>
      </c>
      <c r="E874" s="972"/>
      <c r="F874" s="970"/>
      <c r="G874" s="967"/>
      <c r="H874" s="970"/>
      <c r="I874" s="967"/>
      <c r="J874" s="970"/>
      <c r="K874" s="967"/>
      <c r="L874" s="970"/>
      <c r="M874" s="967"/>
      <c r="N874" s="970"/>
      <c r="O874" s="967"/>
      <c r="P874" s="970"/>
      <c r="Q874" s="967"/>
      <c r="R874" s="970"/>
      <c r="S874" s="967"/>
      <c r="T874" s="970"/>
      <c r="U874" s="967"/>
      <c r="V874" s="970"/>
    </row>
    <row r="875" spans="1:22" ht="12.6" hidden="1" customHeight="1" outlineLevel="2">
      <c r="A875" s="1171">
        <v>44263</v>
      </c>
      <c r="B875" s="1032" t="s">
        <v>5706</v>
      </c>
      <c r="C875" s="955" t="s">
        <v>6604</v>
      </c>
      <c r="D875" s="968"/>
      <c r="E875" s="969" t="s">
        <v>5700</v>
      </c>
      <c r="F875" s="970"/>
      <c r="G875" s="967"/>
      <c r="H875" s="970"/>
      <c r="I875" s="967"/>
      <c r="J875" s="970"/>
      <c r="K875" s="967"/>
      <c r="L875" s="970"/>
      <c r="M875" s="967"/>
      <c r="N875" s="970"/>
      <c r="O875" s="967"/>
      <c r="P875" s="970"/>
      <c r="Q875" s="967"/>
      <c r="R875" s="970"/>
      <c r="S875" s="967"/>
      <c r="T875" s="970"/>
      <c r="U875" s="967"/>
      <c r="V875" s="970"/>
    </row>
    <row r="876" spans="1:22" ht="12.6" hidden="1" customHeight="1" outlineLevel="2">
      <c r="A876" s="1171">
        <v>44263</v>
      </c>
      <c r="B876" s="1032" t="s">
        <v>5698</v>
      </c>
      <c r="C876" s="955" t="s">
        <v>6605</v>
      </c>
      <c r="D876" s="968"/>
      <c r="E876" s="969" t="s">
        <v>5700</v>
      </c>
      <c r="F876" s="970"/>
      <c r="G876" s="967"/>
      <c r="H876" s="970"/>
      <c r="I876" s="967"/>
      <c r="J876" s="970"/>
      <c r="K876" s="967"/>
      <c r="L876" s="970"/>
      <c r="M876" s="967"/>
      <c r="N876" s="970"/>
      <c r="O876" s="967"/>
      <c r="P876" s="970"/>
      <c r="Q876" s="967"/>
      <c r="R876" s="970"/>
      <c r="S876" s="967"/>
      <c r="T876" s="970"/>
      <c r="U876" s="967"/>
      <c r="V876" s="970"/>
    </row>
    <row r="877" spans="1:22" ht="25.2" hidden="1" customHeight="1" outlineLevel="2">
      <c r="A877" s="1171">
        <v>44263</v>
      </c>
      <c r="B877" s="1032" t="s">
        <v>5698</v>
      </c>
      <c r="C877" s="955" t="s">
        <v>6606</v>
      </c>
      <c r="D877" s="968"/>
      <c r="E877" s="969" t="s">
        <v>5700</v>
      </c>
      <c r="F877" s="970"/>
      <c r="G877" s="967"/>
      <c r="H877" s="970"/>
      <c r="I877" s="967"/>
      <c r="J877" s="970"/>
      <c r="K877" s="967"/>
      <c r="L877" s="970"/>
      <c r="M877" s="967"/>
      <c r="N877" s="970"/>
      <c r="O877" s="967"/>
      <c r="P877" s="970"/>
      <c r="Q877" s="967"/>
      <c r="R877" s="970"/>
      <c r="S877" s="967"/>
      <c r="T877" s="970"/>
      <c r="U877" s="967"/>
      <c r="V877" s="970"/>
    </row>
    <row r="878" spans="1:22" ht="25.2" hidden="1" customHeight="1" outlineLevel="2">
      <c r="A878" s="1171">
        <v>44263</v>
      </c>
      <c r="B878" s="1032" t="s">
        <v>5698</v>
      </c>
      <c r="C878" s="955" t="s">
        <v>6607</v>
      </c>
      <c r="D878" s="968"/>
      <c r="E878" s="972"/>
      <c r="F878" s="970"/>
      <c r="G878" s="967"/>
      <c r="H878" s="970"/>
      <c r="I878" s="967"/>
      <c r="J878" s="970"/>
      <c r="K878" s="967"/>
      <c r="L878" s="970"/>
      <c r="M878" s="967"/>
      <c r="N878" s="970"/>
      <c r="O878" s="967"/>
      <c r="P878" s="970"/>
      <c r="Q878" s="967"/>
      <c r="R878" s="970"/>
      <c r="S878" s="967"/>
      <c r="T878" s="970"/>
      <c r="U878" s="967"/>
      <c r="V878" s="973" t="s">
        <v>5700</v>
      </c>
    </row>
    <row r="879" spans="1:22" ht="12.6" hidden="1" customHeight="1" outlineLevel="2">
      <c r="A879" s="1171">
        <v>44263</v>
      </c>
      <c r="B879" s="1032" t="s">
        <v>5698</v>
      </c>
      <c r="C879" s="955" t="s">
        <v>6608</v>
      </c>
      <c r="D879" s="968"/>
      <c r="E879" s="969" t="s">
        <v>5700</v>
      </c>
      <c r="F879" s="970"/>
      <c r="G879" s="967"/>
      <c r="H879" s="970"/>
      <c r="I879" s="967"/>
      <c r="J879" s="970"/>
      <c r="K879" s="967"/>
      <c r="L879" s="970"/>
      <c r="M879" s="967"/>
      <c r="N879" s="970"/>
      <c r="O879" s="967"/>
      <c r="P879" s="970"/>
      <c r="Q879" s="967"/>
      <c r="R879" s="970"/>
      <c r="S879" s="967"/>
      <c r="T879" s="970"/>
      <c r="U879" s="967"/>
      <c r="V879" s="970"/>
    </row>
    <row r="880" spans="1:22" ht="12.6" hidden="1" customHeight="1" outlineLevel="2">
      <c r="A880" s="1171">
        <v>44263</v>
      </c>
      <c r="B880" s="1032" t="s">
        <v>5698</v>
      </c>
      <c r="C880" s="955" t="s">
        <v>6609</v>
      </c>
      <c r="D880" s="977" t="s">
        <v>5700</v>
      </c>
      <c r="E880" s="972"/>
      <c r="F880" s="970"/>
      <c r="G880" s="967"/>
      <c r="H880" s="970"/>
      <c r="I880" s="967"/>
      <c r="J880" s="970"/>
      <c r="K880" s="967"/>
      <c r="L880" s="970"/>
      <c r="M880" s="967"/>
      <c r="N880" s="970"/>
      <c r="O880" s="967"/>
      <c r="P880" s="970"/>
      <c r="Q880" s="967"/>
      <c r="R880" s="970"/>
      <c r="S880" s="967"/>
      <c r="T880" s="970"/>
      <c r="U880" s="967"/>
      <c r="V880" s="970"/>
    </row>
    <row r="881" spans="1:22" ht="25.2" hidden="1" customHeight="1" outlineLevel="2">
      <c r="A881" s="1171">
        <v>44263</v>
      </c>
      <c r="B881" s="1032" t="s">
        <v>5698</v>
      </c>
      <c r="C881" s="955" t="s">
        <v>6610</v>
      </c>
      <c r="D881" s="968"/>
      <c r="E881" s="972"/>
      <c r="F881" s="970"/>
      <c r="G881" s="967"/>
      <c r="H881" s="970"/>
      <c r="I881" s="967"/>
      <c r="J881" s="970"/>
      <c r="K881" s="967"/>
      <c r="L881" s="970"/>
      <c r="M881" s="967"/>
      <c r="N881" s="970"/>
      <c r="O881" s="967"/>
      <c r="P881" s="973" t="s">
        <v>5700</v>
      </c>
      <c r="Q881" s="967"/>
      <c r="R881" s="970"/>
      <c r="S881" s="967"/>
      <c r="T881" s="970"/>
      <c r="U881" s="967"/>
      <c r="V881" s="970"/>
    </row>
    <row r="882" spans="1:22" ht="25.2" hidden="1" customHeight="1" outlineLevel="2">
      <c r="A882" s="1171">
        <v>44263</v>
      </c>
      <c r="B882" s="1032" t="s">
        <v>6115</v>
      </c>
      <c r="C882" s="955" t="s">
        <v>6611</v>
      </c>
      <c r="D882" s="968"/>
      <c r="E882" s="972"/>
      <c r="F882" s="970"/>
      <c r="G882" s="967"/>
      <c r="H882" s="970"/>
      <c r="I882" s="967"/>
      <c r="J882" s="970"/>
      <c r="K882" s="967"/>
      <c r="L882" s="970"/>
      <c r="M882" s="967"/>
      <c r="N882" s="970"/>
      <c r="O882" s="967"/>
      <c r="P882" s="970"/>
      <c r="Q882" s="967"/>
      <c r="R882" s="970"/>
      <c r="S882" s="967"/>
      <c r="T882" s="973" t="s">
        <v>5700</v>
      </c>
      <c r="U882" s="967"/>
      <c r="V882" s="970"/>
    </row>
    <row r="883" spans="1:22" ht="25.2" hidden="1" customHeight="1" outlineLevel="2">
      <c r="A883" s="1171">
        <v>44263</v>
      </c>
      <c r="B883" s="1032" t="s">
        <v>5698</v>
      </c>
      <c r="C883" s="955" t="s">
        <v>6612</v>
      </c>
      <c r="D883" s="968"/>
      <c r="E883" s="969" t="s">
        <v>5700</v>
      </c>
      <c r="F883" s="970"/>
      <c r="G883" s="967"/>
      <c r="H883" s="970"/>
      <c r="I883" s="967"/>
      <c r="J883" s="970"/>
      <c r="K883" s="967"/>
      <c r="L883" s="970"/>
      <c r="M883" s="967"/>
      <c r="N883" s="970"/>
      <c r="O883" s="967"/>
      <c r="P883" s="970"/>
      <c r="Q883" s="967"/>
      <c r="R883" s="970"/>
      <c r="S883" s="967"/>
      <c r="T883" s="970"/>
      <c r="U883" s="967"/>
      <c r="V883" s="970"/>
    </row>
    <row r="884" spans="1:22" ht="12.6" hidden="1" customHeight="1" outlineLevel="2">
      <c r="A884" s="1171">
        <v>44263</v>
      </c>
      <c r="B884" s="1032" t="s">
        <v>5698</v>
      </c>
      <c r="C884" s="955" t="s">
        <v>6613</v>
      </c>
      <c r="D884" s="977" t="s">
        <v>5700</v>
      </c>
      <c r="E884" s="972"/>
      <c r="F884" s="970"/>
      <c r="G884" s="967"/>
      <c r="H884" s="970"/>
      <c r="I884" s="967"/>
      <c r="J884" s="970"/>
      <c r="K884" s="967"/>
      <c r="L884" s="970"/>
      <c r="M884" s="967"/>
      <c r="N884" s="970"/>
      <c r="O884" s="967"/>
      <c r="P884" s="970"/>
      <c r="Q884" s="967"/>
      <c r="R884" s="970"/>
      <c r="S884" s="974" t="s">
        <v>5700</v>
      </c>
      <c r="T884" s="970"/>
      <c r="U884" s="967"/>
      <c r="V884" s="970"/>
    </row>
    <row r="885" spans="1:22" ht="12.6" hidden="1" customHeight="1" outlineLevel="2">
      <c r="A885" s="1171">
        <v>44263</v>
      </c>
      <c r="B885" s="1032" t="s">
        <v>5698</v>
      </c>
      <c r="C885" s="955" t="s">
        <v>6614</v>
      </c>
      <c r="D885" s="968"/>
      <c r="E885" s="969" t="s">
        <v>5700</v>
      </c>
      <c r="F885" s="970"/>
      <c r="G885" s="967"/>
      <c r="H885" s="970"/>
      <c r="I885" s="967"/>
      <c r="J885" s="970"/>
      <c r="K885" s="967"/>
      <c r="L885" s="970"/>
      <c r="M885" s="967"/>
      <c r="N885" s="970"/>
      <c r="O885" s="967"/>
      <c r="P885" s="970"/>
      <c r="Q885" s="967"/>
      <c r="R885" s="970"/>
      <c r="S885" s="967"/>
      <c r="T885" s="970"/>
      <c r="U885" s="967"/>
      <c r="V885" s="970"/>
    </row>
    <row r="886" spans="1:22" ht="12.6" hidden="1" customHeight="1" outlineLevel="2">
      <c r="A886" s="1171">
        <v>44263</v>
      </c>
      <c r="B886" s="1032" t="s">
        <v>5698</v>
      </c>
      <c r="C886" s="955" t="s">
        <v>6615</v>
      </c>
      <c r="D886" s="968"/>
      <c r="E886" s="972"/>
      <c r="F886" s="970"/>
      <c r="G886" s="967"/>
      <c r="H886" s="970"/>
      <c r="I886" s="974" t="s">
        <v>5700</v>
      </c>
      <c r="J886" s="970"/>
      <c r="K886" s="967"/>
      <c r="L886" s="970"/>
      <c r="M886" s="967"/>
      <c r="N886" s="970"/>
      <c r="O886" s="967"/>
      <c r="P886" s="970"/>
      <c r="Q886" s="967"/>
      <c r="R886" s="970"/>
      <c r="S886" s="967"/>
      <c r="T886" s="970"/>
      <c r="U886" s="967"/>
      <c r="V886" s="970"/>
    </row>
    <row r="887" spans="1:22" ht="12.6" hidden="1" customHeight="1" outlineLevel="2">
      <c r="A887" s="1171">
        <v>44263</v>
      </c>
      <c r="B887" s="1032" t="s">
        <v>5698</v>
      </c>
      <c r="C887" s="955" t="s">
        <v>6616</v>
      </c>
      <c r="D887" s="968"/>
      <c r="E887" s="972"/>
      <c r="F887" s="970"/>
      <c r="G887" s="967"/>
      <c r="H887" s="970"/>
      <c r="I887" s="967"/>
      <c r="J887" s="970"/>
      <c r="K887" s="967"/>
      <c r="L887" s="970"/>
      <c r="M887" s="967"/>
      <c r="N887" s="970"/>
      <c r="O887" s="967"/>
      <c r="P887" s="970"/>
      <c r="Q887" s="967"/>
      <c r="R887" s="970"/>
      <c r="S887" s="974" t="s">
        <v>5700</v>
      </c>
      <c r="T887" s="970"/>
      <c r="U887" s="967"/>
      <c r="V887" s="970"/>
    </row>
    <row r="888" spans="1:22" ht="12.6" hidden="1" customHeight="1" outlineLevel="2">
      <c r="A888" s="1171">
        <v>44263</v>
      </c>
      <c r="B888" s="1032" t="s">
        <v>5698</v>
      </c>
      <c r="C888" s="955" t="s">
        <v>6617</v>
      </c>
      <c r="D888" s="968"/>
      <c r="E888" s="972"/>
      <c r="F888" s="970"/>
      <c r="G888" s="967"/>
      <c r="H888" s="970"/>
      <c r="I888" s="967"/>
      <c r="J888" s="970"/>
      <c r="K888" s="967"/>
      <c r="L888" s="970"/>
      <c r="M888" s="967"/>
      <c r="N888" s="970"/>
      <c r="O888" s="967"/>
      <c r="P888" s="970"/>
      <c r="Q888" s="967"/>
      <c r="R888" s="970"/>
      <c r="S888" s="967"/>
      <c r="T888" s="970"/>
      <c r="U888" s="967"/>
      <c r="V888" s="970"/>
    </row>
    <row r="889" spans="1:22" ht="12.6" hidden="1" customHeight="1" outlineLevel="2">
      <c r="A889" s="1171">
        <v>44263</v>
      </c>
      <c r="B889" s="1032" t="s">
        <v>5706</v>
      </c>
      <c r="C889" s="955" t="s">
        <v>6618</v>
      </c>
      <c r="D889" s="968"/>
      <c r="E889" s="972"/>
      <c r="F889" s="970"/>
      <c r="G889" s="967"/>
      <c r="H889" s="970"/>
      <c r="I889" s="967"/>
      <c r="J889" s="970"/>
      <c r="K889" s="967"/>
      <c r="L889" s="970"/>
      <c r="M889" s="967"/>
      <c r="N889" s="970"/>
      <c r="O889" s="967"/>
      <c r="P889" s="970"/>
      <c r="Q889" s="967"/>
      <c r="R889" s="970"/>
      <c r="S889" s="974" t="s">
        <v>5700</v>
      </c>
      <c r="T889" s="970"/>
      <c r="U889" s="967"/>
      <c r="V889" s="970"/>
    </row>
    <row r="890" spans="1:22" ht="12.6" hidden="1" customHeight="1" outlineLevel="2">
      <c r="A890" s="1171">
        <v>44263</v>
      </c>
      <c r="B890" s="1032" t="s">
        <v>5698</v>
      </c>
      <c r="C890" s="955" t="s">
        <v>6619</v>
      </c>
      <c r="D890" s="968"/>
      <c r="E890" s="972"/>
      <c r="F890" s="970"/>
      <c r="G890" s="967"/>
      <c r="H890" s="970"/>
      <c r="I890" s="967"/>
      <c r="J890" s="970"/>
      <c r="K890" s="967"/>
      <c r="L890" s="970"/>
      <c r="M890" s="967"/>
      <c r="N890" s="970"/>
      <c r="O890" s="967"/>
      <c r="P890" s="973" t="s">
        <v>5700</v>
      </c>
      <c r="Q890" s="967"/>
      <c r="R890" s="970"/>
      <c r="S890" s="967"/>
      <c r="T890" s="970"/>
      <c r="U890" s="967"/>
      <c r="V890" s="970"/>
    </row>
    <row r="891" spans="1:22" ht="12.6" hidden="1" customHeight="1" outlineLevel="1" collapsed="1">
      <c r="A891" s="1172">
        <v>44264</v>
      </c>
      <c r="B891" s="1032" t="s">
        <v>5698</v>
      </c>
      <c r="C891" s="955" t="s">
        <v>6620</v>
      </c>
      <c r="D891" s="968"/>
      <c r="E891" s="972"/>
      <c r="F891" s="970"/>
      <c r="G891" s="967"/>
      <c r="H891" s="970"/>
      <c r="I891" s="967"/>
      <c r="J891" s="970"/>
      <c r="K891" s="967"/>
      <c r="L891" s="970"/>
      <c r="M891" s="967"/>
      <c r="N891" s="970"/>
      <c r="O891" s="967"/>
      <c r="P891" s="970"/>
      <c r="Q891" s="967"/>
      <c r="R891" s="970"/>
      <c r="S891" s="974" t="s">
        <v>5700</v>
      </c>
      <c r="T891" s="970"/>
      <c r="U891" s="967"/>
      <c r="V891" s="970"/>
    </row>
    <row r="892" spans="1:22" ht="12.6" hidden="1" customHeight="1" outlineLevel="2">
      <c r="A892" s="1172">
        <v>44264</v>
      </c>
      <c r="B892" s="1032" t="s">
        <v>5698</v>
      </c>
      <c r="C892" s="955" t="s">
        <v>6621</v>
      </c>
      <c r="D892" s="968"/>
      <c r="E892" s="972"/>
      <c r="F892" s="970"/>
      <c r="G892" s="967"/>
      <c r="H892" s="970"/>
      <c r="I892" s="974" t="s">
        <v>5700</v>
      </c>
      <c r="J892" s="970"/>
      <c r="K892" s="967"/>
      <c r="L892" s="970"/>
      <c r="M892" s="967"/>
      <c r="N892" s="970"/>
      <c r="O892" s="967"/>
      <c r="P892" s="970"/>
      <c r="Q892" s="967"/>
      <c r="R892" s="970"/>
      <c r="S892" s="967"/>
      <c r="T892" s="970"/>
      <c r="U892" s="967"/>
      <c r="V892" s="970"/>
    </row>
    <row r="893" spans="1:22" ht="12.6" hidden="1" customHeight="1" outlineLevel="2">
      <c r="A893" s="1172">
        <v>44264</v>
      </c>
      <c r="B893" s="1032" t="s">
        <v>5698</v>
      </c>
      <c r="C893" s="955" t="s">
        <v>6622</v>
      </c>
      <c r="D893" s="968"/>
      <c r="E893" s="972"/>
      <c r="F893" s="970"/>
      <c r="G893" s="967"/>
      <c r="H893" s="970"/>
      <c r="I893" s="967"/>
      <c r="J893" s="970"/>
      <c r="K893" s="967"/>
      <c r="L893" s="970"/>
      <c r="M893" s="967"/>
      <c r="N893" s="970"/>
      <c r="O893" s="967"/>
      <c r="P893" s="970"/>
      <c r="Q893" s="967"/>
      <c r="R893" s="970"/>
      <c r="S893" s="967"/>
      <c r="T893" s="970"/>
      <c r="U893" s="967"/>
      <c r="V893" s="970"/>
    </row>
    <row r="894" spans="1:22" ht="12.6" hidden="1" customHeight="1" outlineLevel="2">
      <c r="A894" s="1172">
        <v>44264</v>
      </c>
      <c r="B894" s="1032" t="s">
        <v>5698</v>
      </c>
      <c r="C894" s="955" t="s">
        <v>6623</v>
      </c>
      <c r="D894" s="968"/>
      <c r="E894" s="972"/>
      <c r="F894" s="970"/>
      <c r="G894" s="967"/>
      <c r="H894" s="970"/>
      <c r="I894" s="967"/>
      <c r="J894" s="970"/>
      <c r="K894" s="967"/>
      <c r="L894" s="970"/>
      <c r="M894" s="967"/>
      <c r="N894" s="970"/>
      <c r="O894" s="967"/>
      <c r="P894" s="970"/>
      <c r="Q894" s="974" t="s">
        <v>5700</v>
      </c>
      <c r="R894" s="970"/>
      <c r="S894" s="967"/>
      <c r="T894" s="970"/>
      <c r="U894" s="967"/>
      <c r="V894" s="970"/>
    </row>
    <row r="895" spans="1:22" ht="12.6" hidden="1" customHeight="1" outlineLevel="2">
      <c r="A895" s="1172">
        <v>44264</v>
      </c>
      <c r="B895" s="1032" t="s">
        <v>5698</v>
      </c>
      <c r="C895" s="955" t="s">
        <v>6624</v>
      </c>
      <c r="D895" s="968"/>
      <c r="E895" s="972"/>
      <c r="F895" s="970"/>
      <c r="G895" s="967"/>
      <c r="H895" s="970"/>
      <c r="I895" s="967"/>
      <c r="J895" s="970"/>
      <c r="K895" s="967"/>
      <c r="L895" s="970"/>
      <c r="M895" s="967"/>
      <c r="N895" s="970"/>
      <c r="O895" s="967"/>
      <c r="P895" s="970"/>
      <c r="Q895" s="967"/>
      <c r="R895" s="970"/>
      <c r="S895" s="974" t="s">
        <v>5700</v>
      </c>
      <c r="T895" s="970"/>
      <c r="U895" s="967"/>
      <c r="V895" s="970"/>
    </row>
    <row r="896" spans="1:22" ht="12.6" hidden="1" customHeight="1" outlineLevel="2">
      <c r="A896" s="1172">
        <v>44264</v>
      </c>
      <c r="B896" s="1032" t="s">
        <v>5698</v>
      </c>
      <c r="C896" s="955" t="s">
        <v>6625</v>
      </c>
      <c r="D896" s="968"/>
      <c r="E896" s="972"/>
      <c r="F896" s="970"/>
      <c r="G896" s="967"/>
      <c r="H896" s="970"/>
      <c r="I896" s="967"/>
      <c r="J896" s="970"/>
      <c r="K896" s="967"/>
      <c r="L896" s="970"/>
      <c r="M896" s="967"/>
      <c r="N896" s="970"/>
      <c r="O896" s="967"/>
      <c r="P896" s="970"/>
      <c r="Q896" s="967"/>
      <c r="R896" s="970"/>
      <c r="S896" s="967"/>
      <c r="T896" s="970"/>
      <c r="U896" s="967"/>
      <c r="V896" s="970"/>
    </row>
    <row r="897" spans="1:22" ht="25.2" hidden="1" customHeight="1" outlineLevel="2">
      <c r="A897" s="1172">
        <v>44264</v>
      </c>
      <c r="B897" s="1032" t="s">
        <v>5698</v>
      </c>
      <c r="C897" s="955" t="s">
        <v>6626</v>
      </c>
      <c r="D897" s="977" t="s">
        <v>5700</v>
      </c>
      <c r="E897" s="969" t="s">
        <v>5700</v>
      </c>
      <c r="F897" s="970"/>
      <c r="G897" s="967"/>
      <c r="H897" s="970"/>
      <c r="I897" s="967"/>
      <c r="J897" s="970"/>
      <c r="K897" s="967"/>
      <c r="L897" s="970"/>
      <c r="M897" s="967"/>
      <c r="N897" s="970"/>
      <c r="O897" s="967"/>
      <c r="P897" s="970"/>
      <c r="Q897" s="967"/>
      <c r="R897" s="970"/>
      <c r="S897" s="967"/>
      <c r="T897" s="970"/>
      <c r="U897" s="967"/>
      <c r="V897" s="970"/>
    </row>
    <row r="898" spans="1:22" ht="12.6" hidden="1" customHeight="1" outlineLevel="2">
      <c r="A898" s="1172">
        <v>44264</v>
      </c>
      <c r="B898" s="1032" t="s">
        <v>5698</v>
      </c>
      <c r="C898" s="955" t="s">
        <v>6627</v>
      </c>
      <c r="D898" s="968"/>
      <c r="E898" s="972"/>
      <c r="F898" s="970"/>
      <c r="G898" s="967"/>
      <c r="H898" s="970"/>
      <c r="I898" s="974" t="s">
        <v>5700</v>
      </c>
      <c r="J898" s="970"/>
      <c r="K898" s="967"/>
      <c r="L898" s="970"/>
      <c r="M898" s="967"/>
      <c r="N898" s="970"/>
      <c r="O898" s="967"/>
      <c r="P898" s="970"/>
      <c r="Q898" s="967"/>
      <c r="R898" s="973" t="s">
        <v>5700</v>
      </c>
      <c r="S898" s="967"/>
      <c r="T898" s="970"/>
      <c r="U898" s="967"/>
      <c r="V898" s="970"/>
    </row>
    <row r="899" spans="1:22" ht="12.6" hidden="1" customHeight="1" outlineLevel="2">
      <c r="A899" s="1172">
        <v>44264</v>
      </c>
      <c r="B899" s="1032" t="s">
        <v>5745</v>
      </c>
      <c r="C899" s="955" t="s">
        <v>6628</v>
      </c>
      <c r="D899" s="968"/>
      <c r="E899" s="972"/>
      <c r="F899" s="970"/>
      <c r="G899" s="967"/>
      <c r="H899" s="970"/>
      <c r="I899" s="967"/>
      <c r="J899" s="970"/>
      <c r="K899" s="967"/>
      <c r="L899" s="970"/>
      <c r="M899" s="974" t="s">
        <v>5700</v>
      </c>
      <c r="N899" s="970"/>
      <c r="O899" s="967"/>
      <c r="P899" s="970"/>
      <c r="Q899" s="967"/>
      <c r="R899" s="970"/>
      <c r="S899" s="967"/>
      <c r="T899" s="970"/>
      <c r="U899" s="967"/>
      <c r="V899" s="970"/>
    </row>
    <row r="900" spans="1:22" ht="12.6" hidden="1" customHeight="1" outlineLevel="2">
      <c r="A900" s="1172">
        <v>44264</v>
      </c>
      <c r="B900" s="1032" t="s">
        <v>5698</v>
      </c>
      <c r="C900" s="955" t="s">
        <v>6629</v>
      </c>
      <c r="D900" s="968"/>
      <c r="E900" s="969" t="s">
        <v>5700</v>
      </c>
      <c r="F900" s="970"/>
      <c r="G900" s="967"/>
      <c r="H900" s="970"/>
      <c r="I900" s="967"/>
      <c r="J900" s="970"/>
      <c r="K900" s="967"/>
      <c r="L900" s="970"/>
      <c r="M900" s="967"/>
      <c r="N900" s="970"/>
      <c r="O900" s="967"/>
      <c r="P900" s="970"/>
      <c r="Q900" s="967"/>
      <c r="R900" s="970"/>
      <c r="S900" s="967"/>
      <c r="T900" s="970"/>
      <c r="U900" s="967"/>
      <c r="V900" s="970"/>
    </row>
    <row r="901" spans="1:22" ht="12.6" hidden="1" customHeight="1" outlineLevel="2">
      <c r="A901" s="1172">
        <v>44264</v>
      </c>
      <c r="B901" s="1032" t="s">
        <v>5698</v>
      </c>
      <c r="C901" s="955" t="s">
        <v>6630</v>
      </c>
      <c r="D901" s="968"/>
      <c r="E901" s="972"/>
      <c r="F901" s="970"/>
      <c r="G901" s="967"/>
      <c r="H901" s="970"/>
      <c r="I901" s="967"/>
      <c r="J901" s="970"/>
      <c r="K901" s="967"/>
      <c r="L901" s="970"/>
      <c r="M901" s="967"/>
      <c r="N901" s="970"/>
      <c r="O901" s="967"/>
      <c r="P901" s="970"/>
      <c r="Q901" s="967"/>
      <c r="R901" s="970"/>
      <c r="S901" s="967"/>
      <c r="T901" s="970"/>
      <c r="U901" s="967"/>
      <c r="V901" s="970"/>
    </row>
    <row r="902" spans="1:22" ht="12.6" hidden="1" customHeight="1" outlineLevel="1" collapsed="1">
      <c r="A902" s="1173">
        <v>44265</v>
      </c>
      <c r="B902" s="1032" t="s">
        <v>5698</v>
      </c>
      <c r="C902" s="955" t="s">
        <v>6631</v>
      </c>
      <c r="D902" s="968"/>
      <c r="E902" s="972"/>
      <c r="F902" s="970"/>
      <c r="G902" s="967"/>
      <c r="H902" s="970"/>
      <c r="I902" s="967"/>
      <c r="J902" s="970"/>
      <c r="K902" s="967"/>
      <c r="L902" s="973" t="s">
        <v>5700</v>
      </c>
      <c r="M902" s="967"/>
      <c r="N902" s="970"/>
      <c r="O902" s="967"/>
      <c r="P902" s="970"/>
      <c r="Q902" s="967"/>
      <c r="R902" s="970"/>
      <c r="S902" s="967"/>
      <c r="T902" s="970"/>
      <c r="U902" s="967"/>
      <c r="V902" s="970"/>
    </row>
    <row r="903" spans="1:22" ht="12.6" hidden="1" customHeight="1" outlineLevel="2">
      <c r="A903" s="1173">
        <v>44265</v>
      </c>
      <c r="B903" s="1032" t="s">
        <v>5698</v>
      </c>
      <c r="C903" s="955" t="s">
        <v>6632</v>
      </c>
      <c r="D903" s="968"/>
      <c r="E903" s="972"/>
      <c r="F903" s="970"/>
      <c r="G903" s="967"/>
      <c r="H903" s="970"/>
      <c r="I903" s="967"/>
      <c r="J903" s="970"/>
      <c r="K903" s="967"/>
      <c r="L903" s="970"/>
      <c r="M903" s="967"/>
      <c r="N903" s="970"/>
      <c r="O903" s="967"/>
      <c r="P903" s="970"/>
      <c r="Q903" s="967"/>
      <c r="R903" s="970"/>
      <c r="S903" s="974" t="s">
        <v>5700</v>
      </c>
      <c r="T903" s="970"/>
      <c r="U903" s="967"/>
      <c r="V903" s="970"/>
    </row>
    <row r="904" spans="1:22" ht="12.6" hidden="1" customHeight="1" outlineLevel="2">
      <c r="A904" s="1173">
        <v>44265</v>
      </c>
      <c r="B904" s="1032" t="s">
        <v>5698</v>
      </c>
      <c r="C904" s="955" t="s">
        <v>6633</v>
      </c>
      <c r="D904" s="968"/>
      <c r="E904" s="972"/>
      <c r="F904" s="970"/>
      <c r="G904" s="967"/>
      <c r="H904" s="970"/>
      <c r="I904" s="967"/>
      <c r="J904" s="970"/>
      <c r="K904" s="967"/>
      <c r="L904" s="970"/>
      <c r="M904" s="967"/>
      <c r="N904" s="970"/>
      <c r="O904" s="967"/>
      <c r="P904" s="970"/>
      <c r="Q904" s="974" t="s">
        <v>5700</v>
      </c>
      <c r="R904" s="970"/>
      <c r="S904" s="967"/>
      <c r="T904" s="970"/>
      <c r="U904" s="967"/>
      <c r="V904" s="970"/>
    </row>
    <row r="905" spans="1:22" ht="12.6" hidden="1" customHeight="1" outlineLevel="2">
      <c r="A905" s="1173">
        <v>44265</v>
      </c>
      <c r="B905" s="1032" t="s">
        <v>5698</v>
      </c>
      <c r="C905" s="955" t="s">
        <v>6634</v>
      </c>
      <c r="D905" s="968"/>
      <c r="E905" s="969" t="s">
        <v>5700</v>
      </c>
      <c r="F905" s="970"/>
      <c r="G905" s="967"/>
      <c r="H905" s="970"/>
      <c r="I905" s="967"/>
      <c r="J905" s="970"/>
      <c r="K905" s="967"/>
      <c r="L905" s="970"/>
      <c r="M905" s="967"/>
      <c r="N905" s="970"/>
      <c r="O905" s="967"/>
      <c r="P905" s="970"/>
      <c r="Q905" s="967"/>
      <c r="R905" s="970"/>
      <c r="S905" s="967"/>
      <c r="T905" s="970"/>
      <c r="U905" s="967"/>
      <c r="V905" s="970"/>
    </row>
    <row r="906" spans="1:22" ht="12.6" hidden="1" customHeight="1" outlineLevel="2">
      <c r="A906" s="1173">
        <v>44265</v>
      </c>
      <c r="B906" s="1032" t="s">
        <v>5723</v>
      </c>
      <c r="C906" s="955" t="s">
        <v>6635</v>
      </c>
      <c r="D906" s="968"/>
      <c r="E906" s="969" t="s">
        <v>5700</v>
      </c>
      <c r="F906" s="970"/>
      <c r="G906" s="967"/>
      <c r="H906" s="970"/>
      <c r="I906" s="967"/>
      <c r="J906" s="970"/>
      <c r="K906" s="967"/>
      <c r="L906" s="970"/>
      <c r="M906" s="967"/>
      <c r="N906" s="970"/>
      <c r="O906" s="967"/>
      <c r="P906" s="970"/>
      <c r="Q906" s="967"/>
      <c r="R906" s="970"/>
      <c r="S906" s="967"/>
      <c r="T906" s="970"/>
      <c r="U906" s="967"/>
      <c r="V906" s="970"/>
    </row>
    <row r="907" spans="1:22" ht="12.6" hidden="1" customHeight="1" outlineLevel="2">
      <c r="A907" s="1173">
        <v>44265</v>
      </c>
      <c r="B907" s="1032" t="s">
        <v>5698</v>
      </c>
      <c r="C907" s="955" t="s">
        <v>6636</v>
      </c>
      <c r="D907" s="968"/>
      <c r="E907" s="972"/>
      <c r="F907" s="970"/>
      <c r="G907" s="967"/>
      <c r="H907" s="970"/>
      <c r="I907" s="967"/>
      <c r="J907" s="970"/>
      <c r="K907" s="967"/>
      <c r="L907" s="970"/>
      <c r="M907" s="967"/>
      <c r="N907" s="970"/>
      <c r="O907" s="967"/>
      <c r="P907" s="970"/>
      <c r="Q907" s="967"/>
      <c r="R907" s="970"/>
      <c r="S907" s="967"/>
      <c r="T907" s="970"/>
      <c r="U907" s="974" t="s">
        <v>5700</v>
      </c>
      <c r="V907" s="970"/>
    </row>
    <row r="908" spans="1:22" ht="12.6" hidden="1" customHeight="1" outlineLevel="2">
      <c r="A908" s="1173">
        <v>44265</v>
      </c>
      <c r="B908" s="1032" t="s">
        <v>5698</v>
      </c>
      <c r="C908" s="955" t="s">
        <v>6637</v>
      </c>
      <c r="D908" s="968"/>
      <c r="E908" s="972"/>
      <c r="F908" s="970"/>
      <c r="G908" s="967"/>
      <c r="H908" s="970"/>
      <c r="I908" s="967"/>
      <c r="J908" s="970"/>
      <c r="K908" s="967"/>
      <c r="L908" s="970"/>
      <c r="M908" s="967"/>
      <c r="N908" s="970"/>
      <c r="O908" s="967"/>
      <c r="P908" s="970"/>
      <c r="Q908" s="967"/>
      <c r="R908" s="970"/>
      <c r="S908" s="974" t="s">
        <v>5700</v>
      </c>
      <c r="T908" s="970"/>
      <c r="U908" s="967"/>
      <c r="V908" s="970"/>
    </row>
    <row r="909" spans="1:22" ht="12.6" hidden="1" customHeight="1" outlineLevel="2">
      <c r="A909" s="1173">
        <v>44265</v>
      </c>
      <c r="B909" s="1032" t="s">
        <v>5706</v>
      </c>
      <c r="C909" s="955" t="s">
        <v>6638</v>
      </c>
      <c r="D909" s="968"/>
      <c r="E909" s="972"/>
      <c r="F909" s="970"/>
      <c r="G909" s="967"/>
      <c r="H909" s="970"/>
      <c r="I909" s="967"/>
      <c r="J909" s="970"/>
      <c r="K909" s="967"/>
      <c r="L909" s="970"/>
      <c r="M909" s="967"/>
      <c r="N909" s="970"/>
      <c r="O909" s="967"/>
      <c r="P909" s="970"/>
      <c r="Q909" s="967"/>
      <c r="R909" s="970"/>
      <c r="S909" s="974" t="s">
        <v>5700</v>
      </c>
      <c r="T909" s="970"/>
      <c r="U909" s="967"/>
      <c r="V909" s="970"/>
    </row>
    <row r="910" spans="1:22" ht="12.6" hidden="1" customHeight="1" outlineLevel="2">
      <c r="A910" s="1173">
        <v>44265</v>
      </c>
      <c r="B910" s="1032" t="s">
        <v>5698</v>
      </c>
      <c r="C910" s="955" t="s">
        <v>6639</v>
      </c>
      <c r="D910" s="968"/>
      <c r="E910" s="972"/>
      <c r="F910" s="970"/>
      <c r="G910" s="967"/>
      <c r="H910" s="970"/>
      <c r="I910" s="967"/>
      <c r="J910" s="970"/>
      <c r="K910" s="967"/>
      <c r="L910" s="970"/>
      <c r="M910" s="967"/>
      <c r="N910" s="970"/>
      <c r="O910" s="967"/>
      <c r="P910" s="970"/>
      <c r="Q910" s="967"/>
      <c r="R910" s="970"/>
      <c r="S910" s="974" t="s">
        <v>5700</v>
      </c>
      <c r="T910" s="970"/>
      <c r="U910" s="967"/>
      <c r="V910" s="970"/>
    </row>
    <row r="911" spans="1:22" ht="12.6" hidden="1" customHeight="1" outlineLevel="2">
      <c r="A911" s="1173">
        <v>44265</v>
      </c>
      <c r="B911" s="1032" t="s">
        <v>5698</v>
      </c>
      <c r="C911" s="955" t="s">
        <v>6640</v>
      </c>
      <c r="D911" s="968"/>
      <c r="E911" s="972"/>
      <c r="F911" s="970"/>
      <c r="G911" s="967"/>
      <c r="H911" s="970"/>
      <c r="I911" s="967"/>
      <c r="J911" s="970"/>
      <c r="K911" s="967"/>
      <c r="L911" s="970"/>
      <c r="M911" s="967"/>
      <c r="N911" s="970"/>
      <c r="O911" s="967"/>
      <c r="P911" s="970"/>
      <c r="Q911" s="967"/>
      <c r="R911" s="973"/>
      <c r="S911" s="974" t="s">
        <v>5700</v>
      </c>
      <c r="T911" s="970"/>
      <c r="U911" s="967"/>
      <c r="V911" s="970"/>
    </row>
    <row r="912" spans="1:22" ht="25.2" hidden="1" customHeight="1" outlineLevel="2">
      <c r="A912" s="1173">
        <v>44265</v>
      </c>
      <c r="B912" s="1032" t="s">
        <v>5698</v>
      </c>
      <c r="C912" s="955" t="s">
        <v>6641</v>
      </c>
      <c r="D912" s="968"/>
      <c r="E912" s="972"/>
      <c r="F912" s="970"/>
      <c r="G912" s="967"/>
      <c r="H912" s="970"/>
      <c r="I912" s="967"/>
      <c r="J912" s="970"/>
      <c r="K912" s="967"/>
      <c r="L912" s="970"/>
      <c r="M912" s="967"/>
      <c r="N912" s="970"/>
      <c r="O912" s="967"/>
      <c r="P912" s="970"/>
      <c r="Q912" s="967"/>
      <c r="R912" s="970"/>
      <c r="S912" s="974" t="s">
        <v>5700</v>
      </c>
      <c r="T912" s="970"/>
      <c r="U912" s="967"/>
      <c r="V912" s="970"/>
    </row>
    <row r="913" spans="1:22" ht="12.6" hidden="1" customHeight="1" outlineLevel="2">
      <c r="A913" s="1173">
        <v>44265</v>
      </c>
      <c r="B913" s="1032" t="s">
        <v>5698</v>
      </c>
      <c r="C913" s="955" t="s">
        <v>6642</v>
      </c>
      <c r="D913" s="968"/>
      <c r="E913" s="972"/>
      <c r="F913" s="970"/>
      <c r="G913" s="967"/>
      <c r="H913" s="970"/>
      <c r="I913" s="967"/>
      <c r="J913" s="970"/>
      <c r="K913" s="967"/>
      <c r="L913" s="970"/>
      <c r="M913" s="967"/>
      <c r="N913" s="970"/>
      <c r="O913" s="967"/>
      <c r="P913" s="970"/>
      <c r="Q913" s="967"/>
      <c r="R913" s="970"/>
      <c r="S913" s="967"/>
      <c r="T913" s="970"/>
      <c r="U913" s="967"/>
      <c r="V913" s="970"/>
    </row>
    <row r="914" spans="1:22" ht="12.6" hidden="1" customHeight="1" outlineLevel="2">
      <c r="A914" s="1173">
        <v>44265</v>
      </c>
      <c r="B914" s="1032" t="s">
        <v>5698</v>
      </c>
      <c r="C914" s="955" t="s">
        <v>6643</v>
      </c>
      <c r="D914" s="968"/>
      <c r="E914" s="972"/>
      <c r="F914" s="970"/>
      <c r="G914" s="967"/>
      <c r="H914" s="970"/>
      <c r="I914" s="967"/>
      <c r="J914" s="970"/>
      <c r="K914" s="967"/>
      <c r="L914" s="970"/>
      <c r="M914" s="967"/>
      <c r="N914" s="970"/>
      <c r="O914" s="967"/>
      <c r="P914" s="970"/>
      <c r="Q914" s="967"/>
      <c r="R914" s="970"/>
      <c r="S914" s="974" t="s">
        <v>5700</v>
      </c>
      <c r="T914" s="970"/>
      <c r="U914" s="967"/>
      <c r="V914" s="970"/>
    </row>
    <row r="915" spans="1:22" ht="12.6" hidden="1" customHeight="1" outlineLevel="2">
      <c r="A915" s="1173">
        <v>44265</v>
      </c>
      <c r="B915" s="1032" t="s">
        <v>5698</v>
      </c>
      <c r="C915" s="955" t="s">
        <v>6644</v>
      </c>
      <c r="D915" s="968"/>
      <c r="E915" s="969" t="s">
        <v>5700</v>
      </c>
      <c r="F915" s="970"/>
      <c r="G915" s="967"/>
      <c r="H915" s="970"/>
      <c r="I915" s="967"/>
      <c r="J915" s="970"/>
      <c r="K915" s="967"/>
      <c r="L915" s="970"/>
      <c r="M915" s="967"/>
      <c r="N915" s="970"/>
      <c r="O915" s="967"/>
      <c r="P915" s="970"/>
      <c r="Q915" s="967"/>
      <c r="R915" s="970"/>
      <c r="S915" s="967"/>
      <c r="T915" s="970"/>
      <c r="U915" s="967"/>
      <c r="V915" s="970"/>
    </row>
    <row r="916" spans="1:22" ht="12.6" hidden="1" customHeight="1" outlineLevel="2">
      <c r="A916" s="1173">
        <v>44265</v>
      </c>
      <c r="B916" s="1032" t="s">
        <v>5698</v>
      </c>
      <c r="C916" s="955" t="s">
        <v>6645</v>
      </c>
      <c r="D916" s="968"/>
      <c r="E916" s="969" t="s">
        <v>5700</v>
      </c>
      <c r="F916" s="970"/>
      <c r="G916" s="967"/>
      <c r="H916" s="970"/>
      <c r="I916" s="967"/>
      <c r="J916" s="970"/>
      <c r="K916" s="967"/>
      <c r="L916" s="970"/>
      <c r="M916" s="967"/>
      <c r="N916" s="970"/>
      <c r="O916" s="967"/>
      <c r="P916" s="970"/>
      <c r="Q916" s="967"/>
      <c r="R916" s="970"/>
      <c r="S916" s="967"/>
      <c r="T916" s="970"/>
      <c r="U916" s="967"/>
      <c r="V916" s="970"/>
    </row>
    <row r="917" spans="1:22" ht="12.6" hidden="1" customHeight="1" outlineLevel="2">
      <c r="A917" s="1173">
        <v>44265</v>
      </c>
      <c r="B917" s="1032" t="s">
        <v>5698</v>
      </c>
      <c r="C917" s="955" t="s">
        <v>6646</v>
      </c>
      <c r="D917" s="968"/>
      <c r="E917" s="969" t="s">
        <v>5700</v>
      </c>
      <c r="F917" s="970"/>
      <c r="G917" s="967"/>
      <c r="H917" s="970"/>
      <c r="I917" s="967"/>
      <c r="J917" s="970"/>
      <c r="K917" s="967"/>
      <c r="L917" s="970"/>
      <c r="M917" s="967"/>
      <c r="N917" s="970"/>
      <c r="O917" s="967"/>
      <c r="P917" s="970"/>
      <c r="Q917" s="967"/>
      <c r="R917" s="970"/>
      <c r="S917" s="967"/>
      <c r="T917" s="970"/>
      <c r="U917" s="967"/>
      <c r="V917" s="970"/>
    </row>
    <row r="918" spans="1:22" ht="12.6" hidden="1" customHeight="1" outlineLevel="2">
      <c r="A918" s="1173">
        <v>44265</v>
      </c>
      <c r="B918" s="1032" t="s">
        <v>5698</v>
      </c>
      <c r="C918" s="955" t="s">
        <v>6647</v>
      </c>
      <c r="D918" s="968"/>
      <c r="E918" s="972"/>
      <c r="F918" s="970"/>
      <c r="G918" s="967"/>
      <c r="H918" s="970"/>
      <c r="I918" s="967"/>
      <c r="J918" s="970"/>
      <c r="K918" s="967"/>
      <c r="L918" s="970"/>
      <c r="M918" s="967"/>
      <c r="N918" s="970"/>
      <c r="O918" s="967"/>
      <c r="P918" s="970"/>
      <c r="Q918" s="967"/>
      <c r="R918" s="970"/>
      <c r="S918" s="967"/>
      <c r="T918" s="970"/>
      <c r="U918" s="967"/>
      <c r="V918" s="970"/>
    </row>
    <row r="919" spans="1:22" ht="12.6" hidden="1" customHeight="1" outlineLevel="2">
      <c r="A919" s="1173">
        <v>44265</v>
      </c>
      <c r="B919" s="1032" t="s">
        <v>5698</v>
      </c>
      <c r="C919" s="955" t="s">
        <v>6648</v>
      </c>
      <c r="D919" s="968"/>
      <c r="E919" s="972"/>
      <c r="F919" s="970"/>
      <c r="G919" s="967"/>
      <c r="H919" s="970"/>
      <c r="I919" s="967"/>
      <c r="J919" s="970"/>
      <c r="K919" s="967"/>
      <c r="L919" s="970"/>
      <c r="M919" s="967"/>
      <c r="N919" s="970"/>
      <c r="O919" s="967"/>
      <c r="P919" s="970"/>
      <c r="Q919" s="967"/>
      <c r="R919" s="970"/>
      <c r="S919" s="967"/>
      <c r="T919" s="970"/>
      <c r="U919" s="967"/>
      <c r="V919" s="970"/>
    </row>
    <row r="920" spans="1:22" ht="12.6" hidden="1" customHeight="1" outlineLevel="1" collapsed="1">
      <c r="A920" s="1174">
        <v>44266</v>
      </c>
      <c r="B920" s="1032" t="s">
        <v>4863</v>
      </c>
      <c r="C920" s="955" t="s">
        <v>6649</v>
      </c>
      <c r="D920" s="968"/>
      <c r="E920" s="969" t="s">
        <v>5700</v>
      </c>
      <c r="F920" s="970"/>
      <c r="G920" s="967"/>
      <c r="H920" s="970"/>
      <c r="I920" s="967"/>
      <c r="J920" s="970"/>
      <c r="K920" s="967"/>
      <c r="L920" s="970"/>
      <c r="M920" s="967"/>
      <c r="N920" s="970"/>
      <c r="O920" s="967"/>
      <c r="P920" s="970"/>
      <c r="Q920" s="967"/>
      <c r="R920" s="970"/>
      <c r="S920" s="967"/>
      <c r="T920" s="970"/>
      <c r="U920" s="967"/>
      <c r="V920" s="970"/>
    </row>
    <row r="921" spans="1:22" ht="12.6" hidden="1" customHeight="1" outlineLevel="2">
      <c r="A921" s="1174">
        <v>44266</v>
      </c>
      <c r="B921" s="1032" t="s">
        <v>5698</v>
      </c>
      <c r="C921" s="955" t="s">
        <v>6650</v>
      </c>
      <c r="D921" s="968"/>
      <c r="E921" s="972"/>
      <c r="F921" s="970"/>
      <c r="G921" s="967"/>
      <c r="H921" s="970"/>
      <c r="I921" s="967"/>
      <c r="J921" s="970"/>
      <c r="K921" s="967"/>
      <c r="L921" s="970"/>
      <c r="M921" s="967"/>
      <c r="N921" s="970"/>
      <c r="O921" s="967"/>
      <c r="P921" s="970"/>
      <c r="Q921" s="967"/>
      <c r="R921" s="970"/>
      <c r="S921" s="974" t="s">
        <v>5700</v>
      </c>
      <c r="T921" s="970"/>
      <c r="U921" s="967"/>
      <c r="V921" s="970"/>
    </row>
    <row r="922" spans="1:22" ht="12.6" hidden="1" customHeight="1" outlineLevel="2">
      <c r="A922" s="1174">
        <v>44266</v>
      </c>
      <c r="B922" s="1032" t="s">
        <v>5698</v>
      </c>
      <c r="C922" s="955" t="s">
        <v>6651</v>
      </c>
      <c r="D922" s="968"/>
      <c r="E922" s="972"/>
      <c r="F922" s="970"/>
      <c r="G922" s="967"/>
      <c r="H922" s="970"/>
      <c r="I922" s="967"/>
      <c r="J922" s="970"/>
      <c r="K922" s="967"/>
      <c r="L922" s="973" t="s">
        <v>5700</v>
      </c>
      <c r="M922" s="967"/>
      <c r="N922" s="970"/>
      <c r="O922" s="967"/>
      <c r="P922" s="970"/>
      <c r="Q922" s="967"/>
      <c r="R922" s="970"/>
      <c r="S922" s="967"/>
      <c r="T922" s="970"/>
      <c r="U922" s="967"/>
      <c r="V922" s="970"/>
    </row>
    <row r="923" spans="1:22" ht="12.6" hidden="1" customHeight="1" outlineLevel="2">
      <c r="A923" s="1174">
        <v>44266</v>
      </c>
      <c r="B923" s="1032" t="s">
        <v>5698</v>
      </c>
      <c r="C923" s="955" t="s">
        <v>6652</v>
      </c>
      <c r="D923" s="968"/>
      <c r="E923" s="972"/>
      <c r="F923" s="970"/>
      <c r="G923" s="967"/>
      <c r="H923" s="970"/>
      <c r="I923" s="967"/>
      <c r="J923" s="970"/>
      <c r="K923" s="967"/>
      <c r="L923" s="970"/>
      <c r="M923" s="967"/>
      <c r="N923" s="970"/>
      <c r="O923" s="967"/>
      <c r="P923" s="970"/>
      <c r="Q923" s="967"/>
      <c r="R923" s="970"/>
      <c r="S923" s="967"/>
      <c r="T923" s="970"/>
      <c r="U923" s="967"/>
      <c r="V923" s="970"/>
    </row>
    <row r="924" spans="1:22" ht="12.6" hidden="1" customHeight="1" outlineLevel="2">
      <c r="A924" s="1174">
        <v>44266</v>
      </c>
      <c r="B924" s="1032" t="s">
        <v>5698</v>
      </c>
      <c r="C924" s="955" t="s">
        <v>6653</v>
      </c>
      <c r="D924" s="968"/>
      <c r="E924" s="972"/>
      <c r="F924" s="970"/>
      <c r="G924" s="967"/>
      <c r="H924" s="970"/>
      <c r="I924" s="974" t="s">
        <v>5700</v>
      </c>
      <c r="J924" s="970"/>
      <c r="K924" s="967"/>
      <c r="L924" s="970"/>
      <c r="M924" s="967"/>
      <c r="N924" s="973" t="s">
        <v>5700</v>
      </c>
      <c r="O924" s="967"/>
      <c r="P924" s="970"/>
      <c r="Q924" s="967"/>
      <c r="R924" s="970"/>
      <c r="S924" s="967"/>
      <c r="T924" s="970"/>
      <c r="U924" s="967"/>
      <c r="V924" s="970"/>
    </row>
    <row r="925" spans="1:22" ht="12.6" hidden="1" customHeight="1" outlineLevel="2">
      <c r="A925" s="1174">
        <v>44266</v>
      </c>
      <c r="B925" s="1032" t="s">
        <v>5698</v>
      </c>
      <c r="C925" s="955" t="s">
        <v>6654</v>
      </c>
      <c r="D925" s="968"/>
      <c r="E925" s="972"/>
      <c r="F925" s="970"/>
      <c r="G925" s="967"/>
      <c r="H925" s="970"/>
      <c r="I925" s="967"/>
      <c r="J925" s="970"/>
      <c r="K925" s="967"/>
      <c r="L925" s="970"/>
      <c r="M925" s="967"/>
      <c r="N925" s="970"/>
      <c r="O925" s="967"/>
      <c r="P925" s="970"/>
      <c r="Q925" s="967"/>
      <c r="R925" s="970"/>
      <c r="S925" s="974" t="s">
        <v>5700</v>
      </c>
      <c r="T925" s="970"/>
      <c r="U925" s="967"/>
      <c r="V925" s="970"/>
    </row>
    <row r="926" spans="1:22" ht="12.6" hidden="1" customHeight="1" outlineLevel="2">
      <c r="A926" s="1174">
        <v>44266</v>
      </c>
      <c r="B926" s="1032" t="s">
        <v>6318</v>
      </c>
      <c r="C926" s="955" t="s">
        <v>6655</v>
      </c>
      <c r="D926" s="968"/>
      <c r="E926" s="972"/>
      <c r="F926" s="970"/>
      <c r="G926" s="967"/>
      <c r="H926" s="973" t="s">
        <v>5700</v>
      </c>
      <c r="I926" s="967"/>
      <c r="J926" s="970"/>
      <c r="K926" s="967"/>
      <c r="L926" s="970"/>
      <c r="M926" s="967"/>
      <c r="N926" s="970"/>
      <c r="O926" s="967"/>
      <c r="P926" s="970"/>
      <c r="Q926" s="967"/>
      <c r="R926" s="970"/>
      <c r="S926" s="967"/>
      <c r="T926" s="970"/>
      <c r="U926" s="967"/>
      <c r="V926" s="970"/>
    </row>
    <row r="927" spans="1:22" ht="12.6" hidden="1" customHeight="1" outlineLevel="2">
      <c r="A927" s="1174">
        <v>44266</v>
      </c>
      <c r="B927" s="1032" t="s">
        <v>5847</v>
      </c>
      <c r="C927" s="955" t="s">
        <v>6656</v>
      </c>
      <c r="D927" s="968"/>
      <c r="E927" s="972"/>
      <c r="F927" s="970"/>
      <c r="G927" s="967"/>
      <c r="H927" s="970"/>
      <c r="I927" s="967"/>
      <c r="J927" s="970"/>
      <c r="K927" s="967"/>
      <c r="L927" s="970"/>
      <c r="M927" s="967"/>
      <c r="N927" s="970"/>
      <c r="O927" s="967"/>
      <c r="P927" s="970"/>
      <c r="Q927" s="967"/>
      <c r="R927" s="970"/>
      <c r="S927" s="974" t="s">
        <v>5700</v>
      </c>
      <c r="T927" s="970"/>
      <c r="U927" s="967"/>
      <c r="V927" s="970"/>
    </row>
    <row r="928" spans="1:22" ht="12.6" hidden="1" customHeight="1" outlineLevel="2">
      <c r="A928" s="1174">
        <v>44266</v>
      </c>
      <c r="B928" s="1032" t="s">
        <v>5698</v>
      </c>
      <c r="C928" s="955" t="s">
        <v>6657</v>
      </c>
      <c r="D928" s="968"/>
      <c r="E928" s="972"/>
      <c r="F928" s="970"/>
      <c r="G928" s="967"/>
      <c r="H928" s="970"/>
      <c r="I928" s="967"/>
      <c r="J928" s="970"/>
      <c r="K928" s="967"/>
      <c r="L928" s="970"/>
      <c r="M928" s="967"/>
      <c r="N928" s="970"/>
      <c r="O928" s="967"/>
      <c r="P928" s="970"/>
      <c r="Q928" s="967"/>
      <c r="R928" s="970"/>
      <c r="S928" s="967"/>
      <c r="T928" s="973" t="s">
        <v>5700</v>
      </c>
      <c r="U928" s="967"/>
      <c r="V928" s="970"/>
    </row>
    <row r="929" spans="1:22" ht="12.6" hidden="1" customHeight="1" outlineLevel="2">
      <c r="A929" s="1174">
        <v>44266</v>
      </c>
      <c r="B929" s="1032" t="s">
        <v>5698</v>
      </c>
      <c r="C929" s="955" t="s">
        <v>6658</v>
      </c>
      <c r="D929" s="977" t="s">
        <v>5700</v>
      </c>
      <c r="E929" s="972"/>
      <c r="F929" s="970"/>
      <c r="G929" s="967"/>
      <c r="H929" s="970"/>
      <c r="I929" s="967"/>
      <c r="J929" s="970"/>
      <c r="K929" s="967"/>
      <c r="L929" s="973" t="s">
        <v>5700</v>
      </c>
      <c r="M929" s="967"/>
      <c r="N929" s="970"/>
      <c r="O929" s="967"/>
      <c r="P929" s="970"/>
      <c r="Q929" s="967"/>
      <c r="R929" s="970"/>
      <c r="S929" s="967"/>
      <c r="T929" s="970"/>
      <c r="U929" s="967"/>
      <c r="V929" s="970"/>
    </row>
    <row r="930" spans="1:22" ht="25.2" hidden="1" customHeight="1" outlineLevel="2">
      <c r="A930" s="1174">
        <v>44266</v>
      </c>
      <c r="B930" s="1032" t="s">
        <v>5698</v>
      </c>
      <c r="C930" s="955" t="s">
        <v>6659</v>
      </c>
      <c r="D930" s="968"/>
      <c r="E930" s="972"/>
      <c r="F930" s="970"/>
      <c r="G930" s="967"/>
      <c r="H930" s="970"/>
      <c r="I930" s="967"/>
      <c r="J930" s="970"/>
      <c r="K930" s="967"/>
      <c r="L930" s="970"/>
      <c r="M930" s="967"/>
      <c r="N930" s="970"/>
      <c r="O930" s="967"/>
      <c r="P930" s="970"/>
      <c r="Q930" s="967"/>
      <c r="R930" s="970"/>
      <c r="S930" s="967"/>
      <c r="T930" s="970"/>
      <c r="U930" s="967"/>
      <c r="V930" s="970"/>
    </row>
    <row r="931" spans="1:22" ht="12.6" hidden="1" customHeight="1" outlineLevel="2">
      <c r="A931" s="1174">
        <v>44266</v>
      </c>
      <c r="B931" s="1032" t="s">
        <v>5698</v>
      </c>
      <c r="C931" s="955" t="s">
        <v>6660</v>
      </c>
      <c r="D931" s="968"/>
      <c r="E931" s="972"/>
      <c r="F931" s="970"/>
      <c r="G931" s="967"/>
      <c r="H931" s="970"/>
      <c r="I931" s="967"/>
      <c r="J931" s="970"/>
      <c r="K931" s="967"/>
      <c r="L931" s="970"/>
      <c r="M931" s="967"/>
      <c r="N931" s="970"/>
      <c r="O931" s="967"/>
      <c r="P931" s="970"/>
      <c r="Q931" s="974" t="s">
        <v>5700</v>
      </c>
      <c r="R931" s="970"/>
      <c r="S931" s="967"/>
      <c r="T931" s="970"/>
      <c r="U931" s="967"/>
      <c r="V931" s="970"/>
    </row>
    <row r="932" spans="1:22" ht="12.6" hidden="1" customHeight="1" outlineLevel="2">
      <c r="A932" s="1174">
        <v>44266</v>
      </c>
      <c r="B932" s="1032" t="s">
        <v>5706</v>
      </c>
      <c r="C932" s="955" t="s">
        <v>6661</v>
      </c>
      <c r="D932" s="968"/>
      <c r="E932" s="972"/>
      <c r="F932" s="970"/>
      <c r="G932" s="967"/>
      <c r="H932" s="970"/>
      <c r="I932" s="967"/>
      <c r="J932" s="970"/>
      <c r="K932" s="967"/>
      <c r="L932" s="970"/>
      <c r="M932" s="967"/>
      <c r="N932" s="970"/>
      <c r="O932" s="967"/>
      <c r="P932" s="970"/>
      <c r="Q932" s="967"/>
      <c r="R932" s="970"/>
      <c r="S932" s="974" t="s">
        <v>5700</v>
      </c>
      <c r="T932" s="970"/>
      <c r="U932" s="967"/>
      <c r="V932" s="970"/>
    </row>
    <row r="933" spans="1:22" ht="12.6" hidden="1" customHeight="1" outlineLevel="2">
      <c r="A933" s="1174">
        <v>44266</v>
      </c>
      <c r="B933" s="1032" t="s">
        <v>5698</v>
      </c>
      <c r="C933" s="955" t="s">
        <v>6662</v>
      </c>
      <c r="D933" s="968"/>
      <c r="E933" s="972"/>
      <c r="F933" s="970"/>
      <c r="G933" s="967"/>
      <c r="H933" s="970"/>
      <c r="I933" s="974" t="s">
        <v>5700</v>
      </c>
      <c r="J933" s="970"/>
      <c r="K933" s="967"/>
      <c r="L933" s="970"/>
      <c r="M933" s="967"/>
      <c r="N933" s="970"/>
      <c r="O933" s="967"/>
      <c r="P933" s="970"/>
      <c r="Q933" s="967"/>
      <c r="R933" s="970"/>
      <c r="S933" s="967"/>
      <c r="T933" s="970"/>
      <c r="U933" s="967"/>
      <c r="V933" s="970"/>
    </row>
    <row r="934" spans="1:22" ht="12.6" hidden="1" customHeight="1" outlineLevel="2">
      <c r="A934" s="1174">
        <v>44266</v>
      </c>
      <c r="B934" s="1032" t="s">
        <v>5706</v>
      </c>
      <c r="C934" s="955" t="s">
        <v>6663</v>
      </c>
      <c r="D934" s="968"/>
      <c r="E934" s="972"/>
      <c r="F934" s="970"/>
      <c r="G934" s="967"/>
      <c r="H934" s="970"/>
      <c r="I934" s="967"/>
      <c r="J934" s="970"/>
      <c r="K934" s="967"/>
      <c r="L934" s="970"/>
      <c r="M934" s="967"/>
      <c r="N934" s="970"/>
      <c r="O934" s="967"/>
      <c r="P934" s="970"/>
      <c r="Q934" s="967"/>
      <c r="R934" s="970"/>
      <c r="S934" s="974" t="s">
        <v>5700</v>
      </c>
      <c r="T934" s="970"/>
      <c r="U934" s="967"/>
      <c r="V934" s="970"/>
    </row>
    <row r="935" spans="1:22" ht="25.2" hidden="1" customHeight="1" outlineLevel="2">
      <c r="A935" s="1174">
        <v>44266</v>
      </c>
      <c r="B935" s="1032" t="s">
        <v>5698</v>
      </c>
      <c r="C935" s="955" t="s">
        <v>6664</v>
      </c>
      <c r="D935" s="968"/>
      <c r="E935" s="972"/>
      <c r="F935" s="970"/>
      <c r="G935" s="967"/>
      <c r="H935" s="970"/>
      <c r="I935" s="967"/>
      <c r="J935" s="970"/>
      <c r="K935" s="967"/>
      <c r="L935" s="970"/>
      <c r="M935" s="967"/>
      <c r="N935" s="973" t="s">
        <v>5700</v>
      </c>
      <c r="O935" s="967"/>
      <c r="P935" s="970"/>
      <c r="Q935" s="967"/>
      <c r="R935" s="970"/>
      <c r="S935" s="967"/>
      <c r="T935" s="970"/>
      <c r="U935" s="967"/>
      <c r="V935" s="970"/>
    </row>
    <row r="936" spans="1:22" ht="12.6" hidden="1" customHeight="1" outlineLevel="2">
      <c r="A936" s="1174">
        <v>44266</v>
      </c>
      <c r="B936" s="1032" t="s">
        <v>5698</v>
      </c>
      <c r="C936" s="955" t="s">
        <v>6665</v>
      </c>
      <c r="D936" s="968"/>
      <c r="E936" s="972"/>
      <c r="F936" s="970"/>
      <c r="G936" s="967"/>
      <c r="H936" s="970"/>
      <c r="I936" s="967"/>
      <c r="J936" s="970"/>
      <c r="K936" s="967"/>
      <c r="L936" s="970"/>
      <c r="M936" s="967"/>
      <c r="N936" s="970"/>
      <c r="O936" s="967"/>
      <c r="P936" s="970"/>
      <c r="Q936" s="967"/>
      <c r="R936" s="970"/>
      <c r="S936" s="967"/>
      <c r="T936" s="970"/>
      <c r="U936" s="967"/>
      <c r="V936" s="970"/>
    </row>
    <row r="937" spans="1:22" ht="12.6" hidden="1" customHeight="1" outlineLevel="2">
      <c r="A937" s="1174">
        <v>44266</v>
      </c>
      <c r="B937" s="1032" t="s">
        <v>5706</v>
      </c>
      <c r="C937" s="955" t="s">
        <v>6666</v>
      </c>
      <c r="D937" s="968"/>
      <c r="E937" s="972"/>
      <c r="F937" s="970"/>
      <c r="G937" s="967"/>
      <c r="H937" s="970"/>
      <c r="I937" s="967"/>
      <c r="J937" s="970"/>
      <c r="K937" s="967"/>
      <c r="L937" s="973" t="s">
        <v>5700</v>
      </c>
      <c r="M937" s="967"/>
      <c r="N937" s="970"/>
      <c r="O937" s="974" t="s">
        <v>5700</v>
      </c>
      <c r="P937" s="970"/>
      <c r="Q937" s="967"/>
      <c r="R937" s="970"/>
      <c r="S937" s="967"/>
      <c r="T937" s="970"/>
      <c r="U937" s="967"/>
      <c r="V937" s="970"/>
    </row>
    <row r="938" spans="1:22" ht="12.6" hidden="1" customHeight="1" outlineLevel="2">
      <c r="A938" s="1174">
        <v>44266</v>
      </c>
      <c r="B938" s="1032" t="s">
        <v>5698</v>
      </c>
      <c r="C938" s="955" t="s">
        <v>6667</v>
      </c>
      <c r="D938" s="968"/>
      <c r="E938" s="969" t="s">
        <v>5705</v>
      </c>
      <c r="F938" s="970"/>
      <c r="G938" s="967"/>
      <c r="H938" s="970"/>
      <c r="I938" s="967"/>
      <c r="J938" s="970"/>
      <c r="K938" s="967"/>
      <c r="L938" s="970"/>
      <c r="M938" s="967"/>
      <c r="N938" s="970"/>
      <c r="O938" s="967"/>
      <c r="P938" s="970"/>
      <c r="Q938" s="967"/>
      <c r="R938" s="970"/>
      <c r="S938" s="967"/>
      <c r="T938" s="970"/>
      <c r="U938" s="967"/>
      <c r="V938" s="970"/>
    </row>
    <row r="939" spans="1:22" ht="12.6" hidden="1" customHeight="1" outlineLevel="2">
      <c r="A939" s="1174">
        <v>44266</v>
      </c>
      <c r="B939" s="1032" t="s">
        <v>5698</v>
      </c>
      <c r="C939" s="955" t="s">
        <v>6668</v>
      </c>
      <c r="D939" s="968"/>
      <c r="E939" s="969" t="s">
        <v>5700</v>
      </c>
      <c r="F939" s="970"/>
      <c r="G939" s="967"/>
      <c r="H939" s="970"/>
      <c r="I939" s="967"/>
      <c r="J939" s="970"/>
      <c r="K939" s="967"/>
      <c r="L939" s="970"/>
      <c r="M939" s="967"/>
      <c r="N939" s="970"/>
      <c r="O939" s="967"/>
      <c r="P939" s="970"/>
      <c r="Q939" s="967"/>
      <c r="R939" s="970"/>
      <c r="S939" s="967"/>
      <c r="T939" s="970"/>
      <c r="U939" s="967"/>
      <c r="V939" s="970"/>
    </row>
    <row r="940" spans="1:22" ht="25.2" hidden="1" customHeight="1" outlineLevel="2">
      <c r="A940" s="1174">
        <v>44266</v>
      </c>
      <c r="B940" s="1032" t="s">
        <v>6669</v>
      </c>
      <c r="C940" s="955" t="s">
        <v>6670</v>
      </c>
      <c r="D940" s="968"/>
      <c r="E940" s="972"/>
      <c r="F940" s="970"/>
      <c r="G940" s="967"/>
      <c r="H940" s="970"/>
      <c r="I940" s="974" t="s">
        <v>5700</v>
      </c>
      <c r="J940" s="970"/>
      <c r="K940" s="967"/>
      <c r="L940" s="970"/>
      <c r="M940" s="967"/>
      <c r="N940" s="970"/>
      <c r="O940" s="967"/>
      <c r="P940" s="970"/>
      <c r="Q940" s="967"/>
      <c r="R940" s="970"/>
      <c r="S940" s="967"/>
      <c r="T940" s="970"/>
      <c r="U940" s="967"/>
      <c r="V940" s="970"/>
    </row>
    <row r="941" spans="1:22" ht="37.799999999999997" hidden="1" customHeight="1" outlineLevel="2">
      <c r="A941" s="1174">
        <v>44266</v>
      </c>
      <c r="B941" s="1032" t="s">
        <v>5698</v>
      </c>
      <c r="C941" s="955" t="s">
        <v>6671</v>
      </c>
      <c r="D941" s="968"/>
      <c r="E941" s="972"/>
      <c r="F941" s="970"/>
      <c r="G941" s="967"/>
      <c r="H941" s="970"/>
      <c r="I941" s="974" t="s">
        <v>5700</v>
      </c>
      <c r="J941" s="970"/>
      <c r="K941" s="967"/>
      <c r="L941" s="970"/>
      <c r="M941" s="967"/>
      <c r="N941" s="970"/>
      <c r="O941" s="967"/>
      <c r="P941" s="970"/>
      <c r="Q941" s="967"/>
      <c r="R941" s="970"/>
      <c r="S941" s="967"/>
      <c r="T941" s="970"/>
      <c r="U941" s="967"/>
      <c r="V941" s="970"/>
    </row>
    <row r="942" spans="1:22" ht="25.2" hidden="1" customHeight="1" outlineLevel="2">
      <c r="A942" s="1174">
        <v>44266</v>
      </c>
      <c r="B942" s="1032" t="s">
        <v>5698</v>
      </c>
      <c r="C942" s="955" t="s">
        <v>6672</v>
      </c>
      <c r="D942" s="968"/>
      <c r="E942" s="972"/>
      <c r="F942" s="970"/>
      <c r="G942" s="967"/>
      <c r="H942" s="970"/>
      <c r="I942" s="974" t="s">
        <v>5700</v>
      </c>
      <c r="J942" s="970"/>
      <c r="K942" s="967"/>
      <c r="L942" s="970"/>
      <c r="M942" s="967"/>
      <c r="N942" s="970"/>
      <c r="O942" s="967"/>
      <c r="P942" s="970"/>
      <c r="Q942" s="967"/>
      <c r="R942" s="970"/>
      <c r="S942" s="967"/>
      <c r="T942" s="970"/>
      <c r="U942" s="967"/>
      <c r="V942" s="970"/>
    </row>
    <row r="943" spans="1:22" ht="12.6" hidden="1" customHeight="1" outlineLevel="2">
      <c r="A943" s="1174">
        <v>44266</v>
      </c>
      <c r="B943" s="1032" t="s">
        <v>5723</v>
      </c>
      <c r="C943" s="955" t="s">
        <v>6673</v>
      </c>
      <c r="D943" s="968"/>
      <c r="E943" s="972"/>
      <c r="F943" s="970"/>
      <c r="G943" s="974" t="s">
        <v>5700</v>
      </c>
      <c r="H943" s="970"/>
      <c r="I943" s="967"/>
      <c r="J943" s="970"/>
      <c r="K943" s="967"/>
      <c r="L943" s="970"/>
      <c r="M943" s="967"/>
      <c r="N943" s="970"/>
      <c r="O943" s="967"/>
      <c r="P943" s="970"/>
      <c r="Q943" s="967"/>
      <c r="R943" s="970"/>
      <c r="S943" s="967"/>
      <c r="T943" s="970"/>
      <c r="U943" s="967"/>
      <c r="V943" s="970"/>
    </row>
    <row r="944" spans="1:22" ht="12.6" hidden="1" customHeight="1" outlineLevel="2">
      <c r="A944" s="1174">
        <v>44266</v>
      </c>
      <c r="B944" s="1032" t="s">
        <v>5698</v>
      </c>
      <c r="C944" s="955" t="s">
        <v>6674</v>
      </c>
      <c r="D944" s="977" t="s">
        <v>5700</v>
      </c>
      <c r="E944" s="972"/>
      <c r="F944" s="970"/>
      <c r="G944" s="967"/>
      <c r="H944" s="970"/>
      <c r="I944" s="967"/>
      <c r="J944" s="970"/>
      <c r="K944" s="967"/>
      <c r="L944" s="970"/>
      <c r="M944" s="967"/>
      <c r="N944" s="970"/>
      <c r="O944" s="967"/>
      <c r="P944" s="970"/>
      <c r="Q944" s="967"/>
      <c r="R944" s="970"/>
      <c r="S944" s="967"/>
      <c r="T944" s="970"/>
      <c r="U944" s="967"/>
      <c r="V944" s="970"/>
    </row>
    <row r="945" spans="1:22" ht="12.6" hidden="1" customHeight="1" outlineLevel="2">
      <c r="A945" s="1174">
        <v>44266</v>
      </c>
      <c r="B945" s="1032" t="s">
        <v>5698</v>
      </c>
      <c r="C945" s="955" t="s">
        <v>6675</v>
      </c>
      <c r="D945" s="968"/>
      <c r="E945" s="972"/>
      <c r="F945" s="970"/>
      <c r="G945" s="967"/>
      <c r="H945" s="970"/>
      <c r="I945" s="967"/>
      <c r="J945" s="970"/>
      <c r="K945" s="967"/>
      <c r="L945" s="973" t="s">
        <v>5700</v>
      </c>
      <c r="M945" s="967"/>
      <c r="N945" s="970"/>
      <c r="O945" s="967"/>
      <c r="P945" s="970"/>
      <c r="Q945" s="967"/>
      <c r="R945" s="970"/>
      <c r="S945" s="967"/>
      <c r="T945" s="970"/>
      <c r="U945" s="967"/>
      <c r="V945" s="970"/>
    </row>
    <row r="946" spans="1:22" ht="12.6" hidden="1" customHeight="1" outlineLevel="1" collapsed="1">
      <c r="A946" s="1142">
        <v>44267</v>
      </c>
      <c r="B946" s="1032" t="s">
        <v>5698</v>
      </c>
      <c r="C946" s="955" t="s">
        <v>6676</v>
      </c>
      <c r="D946" s="968"/>
      <c r="E946" s="969" t="s">
        <v>5700</v>
      </c>
      <c r="F946" s="973" t="s">
        <v>5700</v>
      </c>
      <c r="G946" s="967"/>
      <c r="H946" s="970"/>
      <c r="I946" s="967"/>
      <c r="J946" s="970"/>
      <c r="K946" s="967"/>
      <c r="L946" s="970"/>
      <c r="M946" s="967"/>
      <c r="N946" s="970"/>
      <c r="O946" s="967"/>
      <c r="P946" s="970"/>
      <c r="Q946" s="967"/>
      <c r="R946" s="970"/>
      <c r="S946" s="967"/>
      <c r="T946" s="970"/>
      <c r="U946" s="967"/>
      <c r="V946" s="970"/>
    </row>
    <row r="947" spans="1:22" ht="12.6" hidden="1" customHeight="1" outlineLevel="2">
      <c r="A947" s="1142">
        <v>44267</v>
      </c>
      <c r="B947" s="1032" t="s">
        <v>5698</v>
      </c>
      <c r="C947" s="955" t="s">
        <v>6677</v>
      </c>
      <c r="D947" s="968"/>
      <c r="E947" s="972"/>
      <c r="F947" s="970"/>
      <c r="G947" s="967"/>
      <c r="H947" s="970"/>
      <c r="I947" s="967"/>
      <c r="J947" s="970"/>
      <c r="K947" s="967"/>
      <c r="L947" s="973" t="s">
        <v>5700</v>
      </c>
      <c r="M947" s="967"/>
      <c r="N947" s="970"/>
      <c r="O947" s="967"/>
      <c r="P947" s="970"/>
      <c r="Q947" s="967"/>
      <c r="R947" s="970"/>
      <c r="S947" s="967"/>
      <c r="T947" s="970"/>
      <c r="U947" s="967"/>
      <c r="V947" s="970"/>
    </row>
    <row r="948" spans="1:22" ht="25.2" hidden="1" customHeight="1" outlineLevel="2">
      <c r="A948" s="1142">
        <v>44267</v>
      </c>
      <c r="B948" s="1032" t="s">
        <v>5698</v>
      </c>
      <c r="C948" s="955" t="s">
        <v>6678</v>
      </c>
      <c r="D948" s="968"/>
      <c r="E948" s="972"/>
      <c r="F948" s="970"/>
      <c r="G948" s="967"/>
      <c r="H948" s="970"/>
      <c r="I948" s="967"/>
      <c r="J948" s="970"/>
      <c r="K948" s="967"/>
      <c r="L948" s="970"/>
      <c r="M948" s="967"/>
      <c r="N948" s="970"/>
      <c r="O948" s="967"/>
      <c r="P948" s="970"/>
      <c r="Q948" s="967"/>
      <c r="R948" s="970"/>
      <c r="S948" s="974" t="s">
        <v>5700</v>
      </c>
      <c r="T948" s="970"/>
      <c r="U948" s="967"/>
      <c r="V948" s="970"/>
    </row>
    <row r="949" spans="1:22" ht="25.2" hidden="1" customHeight="1" outlineLevel="2">
      <c r="A949" s="1142">
        <v>44267</v>
      </c>
      <c r="B949" s="1032" t="s">
        <v>5698</v>
      </c>
      <c r="C949" s="955" t="s">
        <v>6679</v>
      </c>
      <c r="D949" s="968"/>
      <c r="E949" s="969" t="s">
        <v>5700</v>
      </c>
      <c r="F949" s="970"/>
      <c r="G949" s="967"/>
      <c r="H949" s="970"/>
      <c r="I949" s="967"/>
      <c r="J949" s="970"/>
      <c r="K949" s="967"/>
      <c r="L949" s="970"/>
      <c r="M949" s="967"/>
      <c r="N949" s="970"/>
      <c r="O949" s="967"/>
      <c r="P949" s="970"/>
      <c r="Q949" s="974" t="s">
        <v>5700</v>
      </c>
      <c r="R949" s="970"/>
      <c r="S949" s="967"/>
      <c r="T949" s="970"/>
      <c r="U949" s="967"/>
      <c r="V949" s="970"/>
    </row>
    <row r="950" spans="1:22" ht="12.6" hidden="1" customHeight="1" outlineLevel="2">
      <c r="A950" s="1142">
        <v>44267</v>
      </c>
      <c r="B950" s="1032" t="s">
        <v>5698</v>
      </c>
      <c r="C950" s="955" t="s">
        <v>6680</v>
      </c>
      <c r="D950" s="968"/>
      <c r="E950" s="972"/>
      <c r="F950" s="970"/>
      <c r="G950" s="967"/>
      <c r="H950" s="970"/>
      <c r="I950" s="967"/>
      <c r="J950" s="970"/>
      <c r="K950" s="967"/>
      <c r="L950" s="970"/>
      <c r="M950" s="967"/>
      <c r="N950" s="970"/>
      <c r="O950" s="967"/>
      <c r="P950" s="970"/>
      <c r="Q950" s="967"/>
      <c r="R950" s="970"/>
      <c r="S950" s="967"/>
      <c r="T950" s="970"/>
      <c r="U950" s="967"/>
      <c r="V950" s="970"/>
    </row>
    <row r="951" spans="1:22" ht="12.6" hidden="1" customHeight="1" outlineLevel="2">
      <c r="A951" s="1142">
        <v>44267</v>
      </c>
      <c r="B951" s="1032" t="s">
        <v>5698</v>
      </c>
      <c r="C951" s="955" t="s">
        <v>6681</v>
      </c>
      <c r="D951" s="977" t="s">
        <v>5700</v>
      </c>
      <c r="E951" s="972"/>
      <c r="F951" s="970"/>
      <c r="G951" s="967"/>
      <c r="H951" s="970"/>
      <c r="I951" s="967"/>
      <c r="J951" s="970"/>
      <c r="K951" s="967"/>
      <c r="L951" s="970"/>
      <c r="M951" s="967"/>
      <c r="N951" s="970"/>
      <c r="O951" s="967"/>
      <c r="P951" s="970"/>
      <c r="Q951" s="967"/>
      <c r="R951" s="970"/>
      <c r="S951" s="967"/>
      <c r="T951" s="970"/>
      <c r="U951" s="967"/>
      <c r="V951" s="970"/>
    </row>
    <row r="952" spans="1:22" ht="12.6" hidden="1" customHeight="1" outlineLevel="2">
      <c r="A952" s="1142">
        <v>44267</v>
      </c>
      <c r="B952" s="1032" t="s">
        <v>5698</v>
      </c>
      <c r="C952" s="955" t="s">
        <v>6682</v>
      </c>
      <c r="D952" s="977" t="s">
        <v>5700</v>
      </c>
      <c r="E952" s="972"/>
      <c r="F952" s="970"/>
      <c r="G952" s="967"/>
      <c r="H952" s="970"/>
      <c r="I952" s="967"/>
      <c r="J952" s="970"/>
      <c r="K952" s="967"/>
      <c r="L952" s="970"/>
      <c r="M952" s="967"/>
      <c r="N952" s="970"/>
      <c r="O952" s="967"/>
      <c r="P952" s="970"/>
      <c r="Q952" s="967"/>
      <c r="R952" s="970"/>
      <c r="S952" s="967"/>
      <c r="T952" s="970"/>
      <c r="U952" s="967"/>
      <c r="V952" s="970"/>
    </row>
    <row r="953" spans="1:22" ht="12.6" hidden="1" customHeight="1" outlineLevel="2">
      <c r="A953" s="1142">
        <v>44267</v>
      </c>
      <c r="B953" s="1032" t="s">
        <v>5698</v>
      </c>
      <c r="C953" s="955" t="s">
        <v>6683</v>
      </c>
      <c r="D953" s="977" t="s">
        <v>5700</v>
      </c>
      <c r="E953" s="972"/>
      <c r="F953" s="970"/>
      <c r="G953" s="967"/>
      <c r="H953" s="970"/>
      <c r="I953" s="967"/>
      <c r="J953" s="970"/>
      <c r="K953" s="967"/>
      <c r="L953" s="970"/>
      <c r="M953" s="967"/>
      <c r="N953" s="970"/>
      <c r="O953" s="967"/>
      <c r="P953" s="970"/>
      <c r="Q953" s="967"/>
      <c r="R953" s="970"/>
      <c r="S953" s="967"/>
      <c r="T953" s="970"/>
      <c r="U953" s="967"/>
      <c r="V953" s="970"/>
    </row>
    <row r="954" spans="1:22" ht="12.6" hidden="1" customHeight="1" outlineLevel="2">
      <c r="A954" s="1142">
        <v>44267</v>
      </c>
      <c r="B954" s="1032" t="s">
        <v>5706</v>
      </c>
      <c r="C954" s="955" t="s">
        <v>6684</v>
      </c>
      <c r="D954" s="968"/>
      <c r="E954" s="972"/>
      <c r="F954" s="970"/>
      <c r="G954" s="967"/>
      <c r="H954" s="970"/>
      <c r="I954" s="967"/>
      <c r="J954" s="970"/>
      <c r="K954" s="967"/>
      <c r="L954" s="970"/>
      <c r="M954" s="967"/>
      <c r="N954" s="970"/>
      <c r="O954" s="967"/>
      <c r="P954" s="970"/>
      <c r="Q954" s="967"/>
      <c r="R954" s="970"/>
      <c r="S954" s="974" t="s">
        <v>5700</v>
      </c>
      <c r="T954" s="970"/>
      <c r="U954" s="967"/>
      <c r="V954" s="970"/>
    </row>
    <row r="955" spans="1:22" ht="12.6" hidden="1" customHeight="1" outlineLevel="2">
      <c r="A955" s="1142">
        <v>44267</v>
      </c>
      <c r="B955" s="1032" t="s">
        <v>5698</v>
      </c>
      <c r="C955" s="955" t="s">
        <v>6685</v>
      </c>
      <c r="D955" s="968"/>
      <c r="E955" s="972"/>
      <c r="F955" s="970"/>
      <c r="G955" s="967"/>
      <c r="H955" s="970"/>
      <c r="I955" s="967"/>
      <c r="J955" s="970"/>
      <c r="K955" s="967"/>
      <c r="L955" s="970"/>
      <c r="M955" s="967"/>
      <c r="N955" s="970"/>
      <c r="O955" s="967"/>
      <c r="P955" s="970"/>
      <c r="Q955" s="967"/>
      <c r="R955" s="970"/>
      <c r="S955" s="974" t="s">
        <v>5700</v>
      </c>
      <c r="T955" s="970"/>
      <c r="U955" s="967"/>
      <c r="V955" s="970"/>
    </row>
    <row r="956" spans="1:22" ht="12.6" hidden="1" customHeight="1" outlineLevel="2">
      <c r="A956" s="1142">
        <v>44267</v>
      </c>
      <c r="B956" s="1032" t="s">
        <v>5706</v>
      </c>
      <c r="C956" s="955" t="s">
        <v>6686</v>
      </c>
      <c r="D956" s="968"/>
      <c r="E956" s="972"/>
      <c r="F956" s="970"/>
      <c r="G956" s="967"/>
      <c r="H956" s="970"/>
      <c r="I956" s="967"/>
      <c r="J956" s="970"/>
      <c r="K956" s="967"/>
      <c r="L956" s="970"/>
      <c r="M956" s="967"/>
      <c r="N956" s="970"/>
      <c r="O956" s="967"/>
      <c r="P956" s="970"/>
      <c r="Q956" s="967"/>
      <c r="R956" s="970"/>
      <c r="S956" s="974" t="s">
        <v>5700</v>
      </c>
      <c r="T956" s="970"/>
      <c r="U956" s="967"/>
      <c r="V956" s="970"/>
    </row>
    <row r="957" spans="1:22" ht="25.2" hidden="1" customHeight="1" outlineLevel="2">
      <c r="A957" s="1142">
        <v>44267</v>
      </c>
      <c r="B957" s="1032" t="s">
        <v>5698</v>
      </c>
      <c r="C957" s="955" t="s">
        <v>6687</v>
      </c>
      <c r="D957" s="968"/>
      <c r="E957" s="972"/>
      <c r="F957" s="970"/>
      <c r="G957" s="967"/>
      <c r="H957" s="970"/>
      <c r="I957" s="967"/>
      <c r="J957" s="970"/>
      <c r="K957" s="967"/>
      <c r="L957" s="970"/>
      <c r="M957" s="967"/>
      <c r="N957" s="970"/>
      <c r="O957" s="967"/>
      <c r="P957" s="970"/>
      <c r="Q957" s="967"/>
      <c r="R957" s="970"/>
      <c r="S957" s="974" t="s">
        <v>5700</v>
      </c>
      <c r="T957" s="970"/>
      <c r="U957" s="967"/>
      <c r="V957" s="970"/>
    </row>
    <row r="958" spans="1:22" ht="12.6" hidden="1" customHeight="1" outlineLevel="2">
      <c r="A958" s="1142">
        <v>44267</v>
      </c>
      <c r="B958" s="1032" t="s">
        <v>5698</v>
      </c>
      <c r="C958" s="955" t="s">
        <v>6688</v>
      </c>
      <c r="D958" s="977" t="s">
        <v>5700</v>
      </c>
      <c r="E958" s="972"/>
      <c r="F958" s="970"/>
      <c r="G958" s="967"/>
      <c r="H958" s="970"/>
      <c r="I958" s="967"/>
      <c r="J958" s="970"/>
      <c r="K958" s="967"/>
      <c r="L958" s="970"/>
      <c r="M958" s="967"/>
      <c r="N958" s="970"/>
      <c r="O958" s="967"/>
      <c r="P958" s="970"/>
      <c r="Q958" s="967"/>
      <c r="R958" s="970"/>
      <c r="S958" s="967"/>
      <c r="T958" s="970"/>
      <c r="U958" s="967"/>
      <c r="V958" s="970"/>
    </row>
    <row r="959" spans="1:22" ht="12.6" hidden="1" customHeight="1" outlineLevel="2">
      <c r="A959" s="1142">
        <v>44267</v>
      </c>
      <c r="B959" s="1032" t="s">
        <v>5698</v>
      </c>
      <c r="C959" s="955" t="s">
        <v>6689</v>
      </c>
      <c r="D959" s="968"/>
      <c r="E959" s="972"/>
      <c r="F959" s="970"/>
      <c r="G959" s="967"/>
      <c r="H959" s="970"/>
      <c r="I959" s="967"/>
      <c r="J959" s="970"/>
      <c r="K959" s="967"/>
      <c r="L959" s="970"/>
      <c r="M959" s="967"/>
      <c r="N959" s="973" t="s">
        <v>5700</v>
      </c>
      <c r="O959" s="967"/>
      <c r="P959" s="970"/>
      <c r="Q959" s="967"/>
      <c r="R959" s="970"/>
      <c r="S959" s="967"/>
      <c r="T959" s="970"/>
      <c r="U959" s="967"/>
      <c r="V959" s="970"/>
    </row>
    <row r="960" spans="1:22" ht="12.6" hidden="1" customHeight="1" outlineLevel="2">
      <c r="A960" s="1142">
        <v>44267</v>
      </c>
      <c r="B960" s="1032" t="s">
        <v>5739</v>
      </c>
      <c r="C960" s="955" t="s">
        <v>6690</v>
      </c>
      <c r="D960" s="968"/>
      <c r="E960" s="969" t="s">
        <v>5700</v>
      </c>
      <c r="F960" s="970"/>
      <c r="G960" s="967"/>
      <c r="H960" s="973" t="s">
        <v>5700</v>
      </c>
      <c r="I960" s="967"/>
      <c r="J960" s="970"/>
      <c r="K960" s="967"/>
      <c r="L960" s="970"/>
      <c r="M960" s="967"/>
      <c r="N960" s="970"/>
      <c r="O960" s="967"/>
      <c r="P960" s="970"/>
      <c r="Q960" s="967"/>
      <c r="R960" s="970"/>
      <c r="S960" s="967"/>
      <c r="T960" s="970"/>
      <c r="U960" s="967"/>
      <c r="V960" s="970"/>
    </row>
    <row r="961" spans="1:22" ht="12.6" hidden="1" customHeight="1" outlineLevel="2">
      <c r="A961" s="1142">
        <v>44267</v>
      </c>
      <c r="B961" s="1032" t="s">
        <v>5698</v>
      </c>
      <c r="C961" s="955" t="s">
        <v>6691</v>
      </c>
      <c r="D961" s="968"/>
      <c r="E961" s="972"/>
      <c r="F961" s="970"/>
      <c r="G961" s="967"/>
      <c r="H961" s="970"/>
      <c r="I961" s="967"/>
      <c r="J961" s="970"/>
      <c r="K961" s="967"/>
      <c r="L961" s="970"/>
      <c r="M961" s="967"/>
      <c r="N961" s="970"/>
      <c r="O961" s="967"/>
      <c r="P961" s="970"/>
      <c r="Q961" s="974" t="s">
        <v>5700</v>
      </c>
      <c r="R961" s="970"/>
      <c r="S961" s="967"/>
      <c r="T961" s="970"/>
      <c r="U961" s="967"/>
      <c r="V961" s="970"/>
    </row>
    <row r="962" spans="1:22" ht="12.6" hidden="1" customHeight="1" outlineLevel="2">
      <c r="A962" s="1142">
        <v>44267</v>
      </c>
      <c r="B962" s="1032" t="s">
        <v>5698</v>
      </c>
      <c r="C962" s="955" t="s">
        <v>6692</v>
      </c>
      <c r="D962" s="968"/>
      <c r="E962" s="972"/>
      <c r="F962" s="970"/>
      <c r="G962" s="967"/>
      <c r="H962" s="970"/>
      <c r="I962" s="967"/>
      <c r="J962" s="970"/>
      <c r="K962" s="967"/>
      <c r="L962" s="970"/>
      <c r="M962" s="967"/>
      <c r="N962" s="973" t="s">
        <v>5700</v>
      </c>
      <c r="O962" s="967"/>
      <c r="P962" s="970"/>
      <c r="Q962" s="967"/>
      <c r="R962" s="970"/>
      <c r="S962" s="967"/>
      <c r="T962" s="970"/>
      <c r="U962" s="967"/>
      <c r="V962" s="970"/>
    </row>
    <row r="963" spans="1:22" ht="12.6" hidden="1" customHeight="1" outlineLevel="2">
      <c r="A963" s="1142">
        <v>44267</v>
      </c>
      <c r="B963" s="1032" t="s">
        <v>5698</v>
      </c>
      <c r="C963" s="955" t="s">
        <v>6693</v>
      </c>
      <c r="D963" s="968"/>
      <c r="E963" s="969" t="s">
        <v>5700</v>
      </c>
      <c r="F963" s="970"/>
      <c r="G963" s="967"/>
      <c r="H963" s="970"/>
      <c r="I963" s="967"/>
      <c r="J963" s="970"/>
      <c r="K963" s="967"/>
      <c r="L963" s="970"/>
      <c r="M963" s="967"/>
      <c r="N963" s="970"/>
      <c r="O963" s="967"/>
      <c r="P963" s="970"/>
      <c r="Q963" s="967"/>
      <c r="R963" s="970"/>
      <c r="S963" s="967"/>
      <c r="T963" s="970"/>
      <c r="U963" s="967"/>
      <c r="V963" s="970"/>
    </row>
    <row r="964" spans="1:22" ht="12.6" hidden="1" customHeight="1" outlineLevel="1" collapsed="1">
      <c r="A964" s="1175">
        <v>44270</v>
      </c>
      <c r="B964" s="1032" t="s">
        <v>5698</v>
      </c>
      <c r="C964" s="955" t="s">
        <v>6694</v>
      </c>
      <c r="D964" s="968"/>
      <c r="E964" s="972"/>
      <c r="F964" s="970"/>
      <c r="G964" s="967"/>
      <c r="H964" s="970"/>
      <c r="I964" s="967"/>
      <c r="J964" s="970"/>
      <c r="K964" s="967"/>
      <c r="L964" s="970"/>
      <c r="M964" s="967"/>
      <c r="N964" s="970"/>
      <c r="O964" s="967"/>
      <c r="P964" s="970"/>
      <c r="Q964" s="967"/>
      <c r="R964" s="970"/>
      <c r="S964" s="974" t="s">
        <v>5700</v>
      </c>
      <c r="T964" s="970"/>
      <c r="U964" s="967"/>
      <c r="V964" s="970"/>
    </row>
    <row r="965" spans="1:22" ht="25.2" hidden="1" customHeight="1" outlineLevel="2">
      <c r="A965" s="1175">
        <v>44270</v>
      </c>
      <c r="B965" s="1032" t="s">
        <v>5698</v>
      </c>
      <c r="C965" s="955" t="s">
        <v>6695</v>
      </c>
      <c r="D965" s="968"/>
      <c r="E965" s="972"/>
      <c r="F965" s="970"/>
      <c r="G965" s="967"/>
      <c r="H965" s="970"/>
      <c r="I965" s="967"/>
      <c r="J965" s="970"/>
      <c r="K965" s="967"/>
      <c r="L965" s="970"/>
      <c r="M965" s="967"/>
      <c r="N965" s="970"/>
      <c r="O965" s="967"/>
      <c r="P965" s="970"/>
      <c r="Q965" s="967"/>
      <c r="R965" s="970"/>
      <c r="S965" s="974" t="s">
        <v>5700</v>
      </c>
      <c r="T965" s="970"/>
      <c r="U965" s="967"/>
      <c r="V965" s="970"/>
    </row>
    <row r="966" spans="1:22" ht="37.799999999999997" hidden="1" customHeight="1" outlineLevel="2">
      <c r="A966" s="1175">
        <v>44270</v>
      </c>
      <c r="B966" s="1032" t="s">
        <v>5698</v>
      </c>
      <c r="C966" s="955" t="s">
        <v>6696</v>
      </c>
      <c r="D966" s="968"/>
      <c r="E966" s="969" t="s">
        <v>5700</v>
      </c>
      <c r="F966" s="970"/>
      <c r="G966" s="967"/>
      <c r="H966" s="970"/>
      <c r="I966" s="967"/>
      <c r="J966" s="970"/>
      <c r="K966" s="967"/>
      <c r="L966" s="970"/>
      <c r="M966" s="967"/>
      <c r="N966" s="970"/>
      <c r="O966" s="967"/>
      <c r="P966" s="970"/>
      <c r="Q966" s="967"/>
      <c r="R966" s="970"/>
      <c r="S966" s="967"/>
      <c r="T966" s="970"/>
      <c r="U966" s="967"/>
      <c r="V966" s="970"/>
    </row>
    <row r="967" spans="1:22" ht="25.2" hidden="1" customHeight="1" outlineLevel="2">
      <c r="A967" s="1175">
        <v>44270</v>
      </c>
      <c r="B967" s="1032" t="s">
        <v>5698</v>
      </c>
      <c r="C967" s="955" t="s">
        <v>6697</v>
      </c>
      <c r="D967" s="968"/>
      <c r="E967" s="972"/>
      <c r="F967" s="970"/>
      <c r="G967" s="967"/>
      <c r="H967" s="970"/>
      <c r="I967" s="967"/>
      <c r="J967" s="970"/>
      <c r="K967" s="967"/>
      <c r="L967" s="970"/>
      <c r="M967" s="967"/>
      <c r="N967" s="970"/>
      <c r="O967" s="967"/>
      <c r="P967" s="970"/>
      <c r="Q967" s="967"/>
      <c r="R967" s="970"/>
      <c r="S967" s="974" t="s">
        <v>5700</v>
      </c>
      <c r="T967" s="970"/>
      <c r="U967" s="967"/>
      <c r="V967" s="970"/>
    </row>
    <row r="968" spans="1:22" ht="37.799999999999997" hidden="1" customHeight="1" outlineLevel="2">
      <c r="A968" s="1175">
        <v>44270</v>
      </c>
      <c r="B968" s="955" t="s">
        <v>6698</v>
      </c>
      <c r="C968" s="955" t="s">
        <v>6699</v>
      </c>
      <c r="D968" s="977" t="s">
        <v>5700</v>
      </c>
      <c r="E968" s="972"/>
      <c r="F968" s="970"/>
      <c r="G968" s="967"/>
      <c r="H968" s="970"/>
      <c r="I968" s="967"/>
      <c r="J968" s="970"/>
      <c r="K968" s="967"/>
      <c r="L968" s="970"/>
      <c r="M968" s="967"/>
      <c r="N968" s="970"/>
      <c r="O968" s="967"/>
      <c r="P968" s="970"/>
      <c r="Q968" s="967"/>
      <c r="R968" s="970"/>
      <c r="S968" s="967"/>
      <c r="T968" s="973" t="s">
        <v>5700</v>
      </c>
      <c r="U968" s="967"/>
      <c r="V968" s="970"/>
    </row>
    <row r="969" spans="1:22" ht="25.2" hidden="1" customHeight="1" outlineLevel="2">
      <c r="A969" s="1175">
        <v>44270</v>
      </c>
      <c r="B969" s="1032" t="s">
        <v>5698</v>
      </c>
      <c r="C969" s="955" t="s">
        <v>6700</v>
      </c>
      <c r="D969" s="968"/>
      <c r="E969" s="972"/>
      <c r="F969" s="970"/>
      <c r="G969" s="967"/>
      <c r="H969" s="970"/>
      <c r="I969" s="967"/>
      <c r="J969" s="970"/>
      <c r="K969" s="967"/>
      <c r="L969" s="970"/>
      <c r="M969" s="974" t="s">
        <v>5700</v>
      </c>
      <c r="N969" s="970"/>
      <c r="O969" s="967"/>
      <c r="P969" s="970"/>
      <c r="Q969" s="967"/>
      <c r="R969" s="970"/>
      <c r="S969" s="967"/>
      <c r="T969" s="970"/>
      <c r="U969" s="967"/>
      <c r="V969" s="970"/>
    </row>
    <row r="970" spans="1:22" ht="25.2" hidden="1" customHeight="1" outlineLevel="2">
      <c r="A970" s="1175">
        <v>44270</v>
      </c>
      <c r="B970" s="1032" t="s">
        <v>5706</v>
      </c>
      <c r="C970" s="955" t="s">
        <v>6701</v>
      </c>
      <c r="D970" s="968"/>
      <c r="E970" s="972"/>
      <c r="F970" s="970"/>
      <c r="G970" s="967"/>
      <c r="H970" s="970"/>
      <c r="I970" s="967"/>
      <c r="J970" s="970"/>
      <c r="K970" s="967"/>
      <c r="L970" s="970"/>
      <c r="M970" s="967"/>
      <c r="N970" s="973" t="s">
        <v>5700</v>
      </c>
      <c r="O970" s="967"/>
      <c r="P970" s="970"/>
      <c r="Q970" s="967"/>
      <c r="R970" s="970"/>
      <c r="S970" s="967"/>
      <c r="T970" s="970"/>
      <c r="U970" s="967"/>
      <c r="V970" s="970"/>
    </row>
    <row r="971" spans="1:22" ht="37.799999999999997" hidden="1" customHeight="1" outlineLevel="2">
      <c r="A971" s="1175">
        <v>44270</v>
      </c>
      <c r="B971" s="1032" t="s">
        <v>5706</v>
      </c>
      <c r="C971" s="955" t="s">
        <v>6702</v>
      </c>
      <c r="D971" s="968"/>
      <c r="E971" s="972"/>
      <c r="F971" s="970"/>
      <c r="G971" s="967"/>
      <c r="H971" s="970"/>
      <c r="I971" s="967"/>
      <c r="J971" s="970"/>
      <c r="K971" s="967"/>
      <c r="L971" s="970"/>
      <c r="M971" s="967"/>
      <c r="N971" s="973" t="s">
        <v>5700</v>
      </c>
      <c r="O971" s="967"/>
      <c r="P971" s="970"/>
      <c r="Q971" s="967"/>
      <c r="R971" s="970"/>
      <c r="S971" s="967"/>
      <c r="T971" s="970"/>
      <c r="U971" s="967"/>
      <c r="V971" s="970"/>
    </row>
    <row r="972" spans="1:22" ht="25.2" hidden="1" customHeight="1" outlineLevel="2">
      <c r="A972" s="1175">
        <v>44270</v>
      </c>
      <c r="B972" s="1032" t="s">
        <v>5706</v>
      </c>
      <c r="C972" s="955" t="s">
        <v>6703</v>
      </c>
      <c r="D972" s="968"/>
      <c r="E972" s="972"/>
      <c r="F972" s="970"/>
      <c r="G972" s="967"/>
      <c r="H972" s="970"/>
      <c r="I972" s="967"/>
      <c r="J972" s="970"/>
      <c r="K972" s="967"/>
      <c r="L972" s="970"/>
      <c r="M972" s="967"/>
      <c r="N972" s="970"/>
      <c r="O972" s="974" t="s">
        <v>5700</v>
      </c>
      <c r="P972" s="970"/>
      <c r="Q972" s="967"/>
      <c r="R972" s="970"/>
      <c r="S972" s="967"/>
      <c r="T972" s="970"/>
      <c r="U972" s="967"/>
      <c r="V972" s="970"/>
    </row>
    <row r="973" spans="1:22" ht="12.6" hidden="1" customHeight="1" outlineLevel="2">
      <c r="A973" s="1175">
        <v>44270</v>
      </c>
      <c r="B973" s="1032" t="s">
        <v>5706</v>
      </c>
      <c r="C973" s="955" t="s">
        <v>6704</v>
      </c>
      <c r="D973" s="968"/>
      <c r="E973" s="972"/>
      <c r="F973" s="970"/>
      <c r="G973" s="967"/>
      <c r="H973" s="970"/>
      <c r="I973" s="967"/>
      <c r="J973" s="970"/>
      <c r="K973" s="967"/>
      <c r="L973" s="970"/>
      <c r="M973" s="974" t="s">
        <v>5700</v>
      </c>
      <c r="N973" s="970"/>
      <c r="O973" s="967"/>
      <c r="P973" s="970"/>
      <c r="Q973" s="967"/>
      <c r="R973" s="970"/>
      <c r="S973" s="967"/>
      <c r="T973" s="970"/>
      <c r="U973" s="967"/>
      <c r="V973" s="970"/>
    </row>
    <row r="974" spans="1:22" ht="12.6" hidden="1" customHeight="1" outlineLevel="2">
      <c r="A974" s="1175">
        <v>44270</v>
      </c>
      <c r="B974" s="1032" t="s">
        <v>5698</v>
      </c>
      <c r="C974" s="955" t="s">
        <v>6705</v>
      </c>
      <c r="D974" s="968"/>
      <c r="E974" s="972"/>
      <c r="F974" s="970"/>
      <c r="G974" s="967"/>
      <c r="H974" s="970"/>
      <c r="I974" s="967"/>
      <c r="J974" s="970"/>
      <c r="K974" s="967"/>
      <c r="L974" s="970"/>
      <c r="M974" s="967"/>
      <c r="N974" s="973" t="s">
        <v>5700</v>
      </c>
      <c r="O974" s="967"/>
      <c r="P974" s="970"/>
      <c r="Q974" s="967"/>
      <c r="R974" s="970"/>
      <c r="S974" s="967"/>
      <c r="T974" s="970"/>
      <c r="U974" s="967"/>
      <c r="V974" s="970"/>
    </row>
    <row r="975" spans="1:22" ht="12.6" hidden="1" customHeight="1" outlineLevel="2">
      <c r="A975" s="1175">
        <v>44270</v>
      </c>
      <c r="B975" s="1032" t="s">
        <v>5698</v>
      </c>
      <c r="C975" s="955" t="s">
        <v>6706</v>
      </c>
      <c r="D975" s="977" t="s">
        <v>5700</v>
      </c>
      <c r="E975" s="972"/>
      <c r="F975" s="970"/>
      <c r="G975" s="967"/>
      <c r="H975" s="970"/>
      <c r="I975" s="967"/>
      <c r="J975" s="970"/>
      <c r="K975" s="967"/>
      <c r="L975" s="970"/>
      <c r="M975" s="967"/>
      <c r="N975" s="970"/>
      <c r="O975" s="967"/>
      <c r="P975" s="970"/>
      <c r="Q975" s="967"/>
      <c r="R975" s="970"/>
      <c r="S975" s="967"/>
      <c r="T975" s="970"/>
      <c r="U975" s="967"/>
      <c r="V975" s="970"/>
    </row>
    <row r="976" spans="1:22" ht="25.2" hidden="1" customHeight="1" outlineLevel="2">
      <c r="A976" s="1175">
        <v>44270</v>
      </c>
      <c r="B976" s="1032" t="s">
        <v>5706</v>
      </c>
      <c r="C976" s="955" t="s">
        <v>6707</v>
      </c>
      <c r="D976" s="968"/>
      <c r="E976" s="972"/>
      <c r="F976" s="970"/>
      <c r="G976" s="967"/>
      <c r="H976" s="970"/>
      <c r="I976" s="967"/>
      <c r="J976" s="970"/>
      <c r="K976" s="967"/>
      <c r="L976" s="970"/>
      <c r="M976" s="967"/>
      <c r="N976" s="970"/>
      <c r="O976" s="974" t="s">
        <v>5700</v>
      </c>
      <c r="P976" s="970"/>
      <c r="Q976" s="967"/>
      <c r="R976" s="970"/>
      <c r="S976" s="967"/>
      <c r="T976" s="970"/>
      <c r="U976" s="967"/>
      <c r="V976" s="970"/>
    </row>
    <row r="977" spans="1:22" ht="25.2" hidden="1" customHeight="1" outlineLevel="2">
      <c r="A977" s="1175">
        <v>44270</v>
      </c>
      <c r="B977" s="1032" t="s">
        <v>5698</v>
      </c>
      <c r="C977" s="955" t="s">
        <v>6708</v>
      </c>
      <c r="D977" s="968"/>
      <c r="E977" s="972"/>
      <c r="F977" s="970"/>
      <c r="G977" s="967"/>
      <c r="H977" s="970"/>
      <c r="I977" s="967"/>
      <c r="J977" s="970"/>
      <c r="K977" s="967"/>
      <c r="L977" s="970"/>
      <c r="M977" s="967"/>
      <c r="N977" s="970"/>
      <c r="O977" s="967"/>
      <c r="P977" s="970"/>
      <c r="Q977" s="967"/>
      <c r="R977" s="973" t="s">
        <v>5700</v>
      </c>
      <c r="S977" s="967"/>
      <c r="T977" s="970"/>
      <c r="U977" s="967"/>
      <c r="V977" s="970"/>
    </row>
    <row r="978" spans="1:22" ht="25.2" hidden="1" customHeight="1" outlineLevel="2">
      <c r="A978" s="1175">
        <v>44270</v>
      </c>
      <c r="B978" s="1032" t="s">
        <v>5698</v>
      </c>
      <c r="C978" s="955" t="s">
        <v>6709</v>
      </c>
      <c r="D978" s="968"/>
      <c r="E978" s="972"/>
      <c r="F978" s="970"/>
      <c r="G978" s="974" t="s">
        <v>5700</v>
      </c>
      <c r="H978" s="970"/>
      <c r="I978" s="967"/>
      <c r="J978" s="970"/>
      <c r="K978" s="967"/>
      <c r="L978" s="970"/>
      <c r="M978" s="967"/>
      <c r="N978" s="970"/>
      <c r="O978" s="967"/>
      <c r="P978" s="970"/>
      <c r="Q978" s="967"/>
      <c r="R978" s="970"/>
      <c r="S978" s="974"/>
      <c r="T978" s="970"/>
      <c r="U978" s="967"/>
      <c r="V978" s="970"/>
    </row>
    <row r="979" spans="1:22" ht="25.2" hidden="1" customHeight="1" outlineLevel="2">
      <c r="A979" s="1175">
        <v>44270</v>
      </c>
      <c r="B979" s="1032" t="s">
        <v>5698</v>
      </c>
      <c r="C979" s="955" t="s">
        <v>6710</v>
      </c>
      <c r="D979" s="968"/>
      <c r="E979" s="972"/>
      <c r="F979" s="970"/>
      <c r="G979" s="967"/>
      <c r="H979" s="970"/>
      <c r="I979" s="967"/>
      <c r="J979" s="970"/>
      <c r="K979" s="967"/>
      <c r="L979" s="970"/>
      <c r="M979" s="967"/>
      <c r="N979" s="970"/>
      <c r="O979" s="967"/>
      <c r="P979" s="970"/>
      <c r="Q979" s="967"/>
      <c r="R979" s="970"/>
      <c r="S979" s="974" t="s">
        <v>5700</v>
      </c>
      <c r="T979" s="970"/>
      <c r="U979" s="967"/>
      <c r="V979" s="970"/>
    </row>
    <row r="980" spans="1:22" ht="25.2" hidden="1" customHeight="1" outlineLevel="2">
      <c r="A980" s="1175">
        <v>44270</v>
      </c>
      <c r="B980" s="1032" t="s">
        <v>5698</v>
      </c>
      <c r="C980" s="955" t="s">
        <v>6711</v>
      </c>
      <c r="D980" s="968"/>
      <c r="E980" s="972"/>
      <c r="F980" s="970"/>
      <c r="G980" s="967"/>
      <c r="H980" s="970"/>
      <c r="I980" s="967"/>
      <c r="J980" s="970"/>
      <c r="K980" s="967"/>
      <c r="L980" s="970"/>
      <c r="M980" s="967"/>
      <c r="N980" s="970"/>
      <c r="O980" s="967"/>
      <c r="P980" s="970"/>
      <c r="Q980" s="967"/>
      <c r="R980" s="970"/>
      <c r="S980" s="974" t="s">
        <v>5700</v>
      </c>
      <c r="T980" s="970"/>
      <c r="U980" s="967"/>
      <c r="V980" s="970"/>
    </row>
    <row r="981" spans="1:22" ht="25.2" hidden="1" customHeight="1" outlineLevel="2">
      <c r="A981" s="1175">
        <v>44270</v>
      </c>
      <c r="B981" s="1032" t="s">
        <v>5723</v>
      </c>
      <c r="C981" s="955" t="s">
        <v>6712</v>
      </c>
      <c r="D981" s="968"/>
      <c r="E981" s="972"/>
      <c r="F981" s="970"/>
      <c r="G981" s="967"/>
      <c r="H981" s="970"/>
      <c r="I981" s="967"/>
      <c r="J981" s="970"/>
      <c r="K981" s="967"/>
      <c r="L981" s="970"/>
      <c r="M981" s="967"/>
      <c r="N981" s="970"/>
      <c r="O981" s="967"/>
      <c r="P981" s="970"/>
      <c r="Q981" s="967"/>
      <c r="R981" s="970"/>
      <c r="S981" s="967"/>
      <c r="T981" s="970"/>
      <c r="U981" s="974" t="s">
        <v>5700</v>
      </c>
      <c r="V981" s="970"/>
    </row>
    <row r="982" spans="1:22" ht="25.2" hidden="1" customHeight="1" outlineLevel="2">
      <c r="A982" s="1175">
        <v>44270</v>
      </c>
      <c r="B982" s="1032" t="s">
        <v>5698</v>
      </c>
      <c r="C982" s="955" t="s">
        <v>6713</v>
      </c>
      <c r="D982" s="968"/>
      <c r="E982" s="969" t="s">
        <v>5700</v>
      </c>
      <c r="F982" s="970"/>
      <c r="G982" s="967"/>
      <c r="H982" s="970"/>
      <c r="I982" s="967"/>
      <c r="J982" s="970"/>
      <c r="K982" s="967"/>
      <c r="L982" s="970"/>
      <c r="M982" s="967"/>
      <c r="N982" s="970"/>
      <c r="O982" s="967"/>
      <c r="P982" s="970"/>
      <c r="Q982" s="967"/>
      <c r="R982" s="970"/>
      <c r="S982" s="967"/>
      <c r="T982" s="970"/>
      <c r="U982" s="967"/>
      <c r="V982" s="970"/>
    </row>
    <row r="983" spans="1:22" ht="25.2" hidden="1" customHeight="1" outlineLevel="2">
      <c r="A983" s="1175">
        <v>44270</v>
      </c>
      <c r="B983" s="1032" t="s">
        <v>5698</v>
      </c>
      <c r="C983" s="955" t="s">
        <v>6714</v>
      </c>
      <c r="D983" s="968"/>
      <c r="E983" s="969" t="s">
        <v>5700</v>
      </c>
      <c r="F983" s="970"/>
      <c r="G983" s="967"/>
      <c r="H983" s="970"/>
      <c r="I983" s="967"/>
      <c r="J983" s="970"/>
      <c r="K983" s="967"/>
      <c r="L983" s="970"/>
      <c r="M983" s="967"/>
      <c r="N983" s="970"/>
      <c r="O983" s="967"/>
      <c r="P983" s="970"/>
      <c r="Q983" s="967"/>
      <c r="R983" s="970"/>
      <c r="S983" s="967"/>
      <c r="T983" s="970"/>
      <c r="U983" s="967"/>
      <c r="V983" s="970"/>
    </row>
    <row r="984" spans="1:22" ht="12.6" hidden="1" customHeight="1" outlineLevel="1" collapsed="1">
      <c r="A984" s="1006">
        <v>44271</v>
      </c>
      <c r="B984" s="1032" t="s">
        <v>5698</v>
      </c>
      <c r="C984" s="955" t="s">
        <v>6715</v>
      </c>
      <c r="D984" s="968"/>
      <c r="E984" s="972"/>
      <c r="F984" s="970"/>
      <c r="G984" s="967"/>
      <c r="H984" s="970"/>
      <c r="I984" s="967"/>
      <c r="J984" s="970"/>
      <c r="K984" s="967"/>
      <c r="L984" s="973" t="s">
        <v>5700</v>
      </c>
      <c r="M984" s="967"/>
      <c r="N984" s="970"/>
      <c r="O984" s="967"/>
      <c r="P984" s="970"/>
      <c r="Q984" s="967"/>
      <c r="R984" s="970"/>
      <c r="S984" s="967"/>
      <c r="T984" s="970"/>
      <c r="U984" s="967"/>
      <c r="V984" s="970"/>
    </row>
    <row r="985" spans="1:22" ht="12.6" hidden="1" customHeight="1" outlineLevel="2">
      <c r="A985" s="1006">
        <v>44271</v>
      </c>
      <c r="B985" s="1032" t="s">
        <v>5698</v>
      </c>
      <c r="C985" s="955" t="s">
        <v>6716</v>
      </c>
      <c r="D985" s="968"/>
      <c r="E985" s="972"/>
      <c r="F985" s="970"/>
      <c r="G985" s="967"/>
      <c r="H985" s="970"/>
      <c r="I985" s="967"/>
      <c r="J985" s="970"/>
      <c r="K985" s="967"/>
      <c r="L985" s="973" t="s">
        <v>5700</v>
      </c>
      <c r="M985" s="967"/>
      <c r="N985" s="970"/>
      <c r="O985" s="967"/>
      <c r="P985" s="970"/>
      <c r="Q985" s="967"/>
      <c r="R985" s="970"/>
      <c r="S985" s="967"/>
      <c r="T985" s="970"/>
      <c r="U985" s="967"/>
      <c r="V985" s="970"/>
    </row>
    <row r="986" spans="1:22" ht="12.6" hidden="1" customHeight="1" outlineLevel="2">
      <c r="A986" s="1006">
        <v>44271</v>
      </c>
      <c r="B986" s="1032" t="s">
        <v>5698</v>
      </c>
      <c r="C986" s="955" t="s">
        <v>6717</v>
      </c>
      <c r="D986" s="968"/>
      <c r="E986" s="972"/>
      <c r="F986" s="970"/>
      <c r="G986" s="967"/>
      <c r="H986" s="970"/>
      <c r="I986" s="967"/>
      <c r="J986" s="970"/>
      <c r="K986" s="967"/>
      <c r="L986" s="970"/>
      <c r="M986" s="967"/>
      <c r="N986" s="970"/>
      <c r="O986" s="967"/>
      <c r="P986" s="970"/>
      <c r="Q986" s="967"/>
      <c r="R986" s="970"/>
      <c r="S986" s="974" t="s">
        <v>5700</v>
      </c>
      <c r="T986" s="970"/>
      <c r="U986" s="967"/>
      <c r="V986" s="970"/>
    </row>
    <row r="987" spans="1:22" ht="12.6" hidden="1" customHeight="1" outlineLevel="2">
      <c r="A987" s="1006">
        <v>44271</v>
      </c>
      <c r="B987" s="1032" t="s">
        <v>5698</v>
      </c>
      <c r="C987" s="955" t="s">
        <v>6718</v>
      </c>
      <c r="D987" s="968"/>
      <c r="E987" s="969" t="s">
        <v>5700</v>
      </c>
      <c r="F987" s="970"/>
      <c r="G987" s="967"/>
      <c r="H987" s="970"/>
      <c r="I987" s="967"/>
      <c r="J987" s="970"/>
      <c r="K987" s="967"/>
      <c r="L987" s="970"/>
      <c r="M987" s="967"/>
      <c r="N987" s="970"/>
      <c r="O987" s="967"/>
      <c r="P987" s="970"/>
      <c r="Q987" s="967"/>
      <c r="R987" s="970"/>
      <c r="S987" s="967"/>
      <c r="T987" s="970"/>
      <c r="U987" s="967"/>
      <c r="V987" s="970"/>
    </row>
    <row r="988" spans="1:22" ht="12.6" hidden="1" customHeight="1" outlineLevel="2">
      <c r="A988" s="1006">
        <v>44271</v>
      </c>
      <c r="B988" s="1032" t="s">
        <v>5698</v>
      </c>
      <c r="C988" s="955" t="s">
        <v>6719</v>
      </c>
      <c r="D988" s="977" t="s">
        <v>5700</v>
      </c>
      <c r="E988" s="972"/>
      <c r="F988" s="970"/>
      <c r="G988" s="967"/>
      <c r="H988" s="970"/>
      <c r="I988" s="967"/>
      <c r="J988" s="970"/>
      <c r="K988" s="967"/>
      <c r="L988" s="970"/>
      <c r="M988" s="967"/>
      <c r="N988" s="970"/>
      <c r="O988" s="967"/>
      <c r="P988" s="970"/>
      <c r="Q988" s="967"/>
      <c r="R988" s="970"/>
      <c r="S988" s="967"/>
      <c r="T988" s="970"/>
      <c r="U988" s="967"/>
      <c r="V988" s="970"/>
    </row>
    <row r="989" spans="1:22" ht="12.6" hidden="1" customHeight="1" outlineLevel="2">
      <c r="A989" s="1006">
        <v>44271</v>
      </c>
      <c r="B989" s="1032" t="s">
        <v>5698</v>
      </c>
      <c r="C989" s="955" t="s">
        <v>6720</v>
      </c>
      <c r="D989" s="968"/>
      <c r="E989" s="972"/>
      <c r="F989" s="970"/>
      <c r="G989" s="967"/>
      <c r="H989" s="970"/>
      <c r="I989" s="967"/>
      <c r="J989" s="970"/>
      <c r="K989" s="967"/>
      <c r="L989" s="970"/>
      <c r="M989" s="967"/>
      <c r="N989" s="970"/>
      <c r="O989" s="967"/>
      <c r="P989" s="970"/>
      <c r="Q989" s="967"/>
      <c r="R989" s="970"/>
      <c r="S989" s="967"/>
      <c r="T989" s="970"/>
      <c r="U989" s="967"/>
      <c r="V989" s="973" t="s">
        <v>5700</v>
      </c>
    </row>
    <row r="990" spans="1:22" ht="12.6" hidden="1" customHeight="1" outlineLevel="2">
      <c r="A990" s="1006">
        <v>44271</v>
      </c>
      <c r="B990" s="1032" t="s">
        <v>5698</v>
      </c>
      <c r="C990" s="955" t="s">
        <v>6721</v>
      </c>
      <c r="D990" s="968"/>
      <c r="E990" s="969" t="s">
        <v>5700</v>
      </c>
      <c r="F990" s="970"/>
      <c r="G990" s="967"/>
      <c r="H990" s="970"/>
      <c r="I990" s="967"/>
      <c r="J990" s="970"/>
      <c r="K990" s="967"/>
      <c r="L990" s="970"/>
      <c r="M990" s="967"/>
      <c r="N990" s="970"/>
      <c r="O990" s="967"/>
      <c r="P990" s="970"/>
      <c r="Q990" s="967"/>
      <c r="R990" s="970"/>
      <c r="S990" s="967"/>
      <c r="T990" s="970"/>
      <c r="U990" s="967"/>
      <c r="V990" s="970"/>
    </row>
    <row r="991" spans="1:22" ht="12.6" hidden="1" customHeight="1" outlineLevel="2">
      <c r="A991" s="1006">
        <v>44271</v>
      </c>
      <c r="B991" s="1032" t="s">
        <v>5698</v>
      </c>
      <c r="C991" s="955" t="s">
        <v>6722</v>
      </c>
      <c r="D991" s="968"/>
      <c r="E991" s="972"/>
      <c r="F991" s="970"/>
      <c r="G991" s="967"/>
      <c r="H991" s="970"/>
      <c r="I991" s="967"/>
      <c r="J991" s="970"/>
      <c r="K991" s="967"/>
      <c r="L991" s="970"/>
      <c r="M991" s="967"/>
      <c r="N991" s="970"/>
      <c r="O991" s="974" t="s">
        <v>5700</v>
      </c>
      <c r="P991" s="970"/>
      <c r="Q991" s="967"/>
      <c r="R991" s="970"/>
      <c r="S991" s="967"/>
      <c r="T991" s="970"/>
      <c r="U991" s="967"/>
      <c r="V991" s="970"/>
    </row>
    <row r="992" spans="1:22" ht="12.6" hidden="1" customHeight="1" outlineLevel="2">
      <c r="A992" s="1006">
        <v>44271</v>
      </c>
      <c r="B992" s="1032" t="s">
        <v>5698</v>
      </c>
      <c r="C992" s="955" t="s">
        <v>6723</v>
      </c>
      <c r="D992" s="968"/>
      <c r="E992" s="972"/>
      <c r="F992" s="970"/>
      <c r="G992" s="967"/>
      <c r="H992" s="970"/>
      <c r="I992" s="967"/>
      <c r="J992" s="970"/>
      <c r="K992" s="967"/>
      <c r="L992" s="970"/>
      <c r="M992" s="967"/>
      <c r="N992" s="970"/>
      <c r="O992" s="974" t="s">
        <v>5700</v>
      </c>
      <c r="P992" s="970"/>
      <c r="Q992" s="967"/>
      <c r="R992" s="970"/>
      <c r="S992" s="967"/>
      <c r="T992" s="970"/>
      <c r="U992" s="967"/>
      <c r="V992" s="970"/>
    </row>
    <row r="993" spans="1:22" ht="12.6" hidden="1" customHeight="1" outlineLevel="2">
      <c r="A993" s="1006">
        <v>44271</v>
      </c>
      <c r="B993" s="1032" t="s">
        <v>5698</v>
      </c>
      <c r="C993" s="955" t="s">
        <v>6724</v>
      </c>
      <c r="D993" s="977" t="s">
        <v>5700</v>
      </c>
      <c r="E993" s="972"/>
      <c r="F993" s="970"/>
      <c r="G993" s="967"/>
      <c r="H993" s="970"/>
      <c r="I993" s="967"/>
      <c r="J993" s="970"/>
      <c r="K993" s="967"/>
      <c r="L993" s="970"/>
      <c r="M993" s="967"/>
      <c r="N993" s="970"/>
      <c r="O993" s="967"/>
      <c r="P993" s="970"/>
      <c r="Q993" s="967"/>
      <c r="R993" s="970"/>
      <c r="S993" s="974" t="s">
        <v>5700</v>
      </c>
      <c r="T993" s="970"/>
      <c r="U993" s="967"/>
      <c r="V993" s="970"/>
    </row>
    <row r="994" spans="1:22" ht="12.6" hidden="1" customHeight="1" outlineLevel="2">
      <c r="A994" s="1006">
        <v>44271</v>
      </c>
      <c r="B994" s="1032" t="s">
        <v>5698</v>
      </c>
      <c r="C994" s="955" t="s">
        <v>6725</v>
      </c>
      <c r="D994" s="968"/>
      <c r="E994" s="972"/>
      <c r="F994" s="970"/>
      <c r="G994" s="967"/>
      <c r="H994" s="970"/>
      <c r="I994" s="967"/>
      <c r="J994" s="970"/>
      <c r="K994" s="967"/>
      <c r="L994" s="970"/>
      <c r="M994" s="967"/>
      <c r="N994" s="970"/>
      <c r="O994" s="967"/>
      <c r="P994" s="970"/>
      <c r="Q994" s="967"/>
      <c r="R994" s="970"/>
      <c r="S994" s="974" t="s">
        <v>5700</v>
      </c>
      <c r="T994" s="970"/>
      <c r="U994" s="967"/>
      <c r="V994" s="970"/>
    </row>
    <row r="995" spans="1:22" ht="25.2" hidden="1" customHeight="1" outlineLevel="2">
      <c r="A995" s="1006">
        <v>44271</v>
      </c>
      <c r="B995" s="1032" t="s">
        <v>5698</v>
      </c>
      <c r="C995" s="955" t="s">
        <v>6726</v>
      </c>
      <c r="D995" s="968"/>
      <c r="E995" s="969" t="s">
        <v>5700</v>
      </c>
      <c r="F995" s="970"/>
      <c r="G995" s="967"/>
      <c r="H995" s="970"/>
      <c r="I995" s="967"/>
      <c r="J995" s="970"/>
      <c r="K995" s="967"/>
      <c r="L995" s="970"/>
      <c r="M995" s="967"/>
      <c r="N995" s="970"/>
      <c r="O995" s="967"/>
      <c r="P995" s="970"/>
      <c r="Q995" s="967"/>
      <c r="R995" s="970"/>
      <c r="S995" s="967"/>
      <c r="T995" s="970"/>
      <c r="U995" s="967"/>
      <c r="V995" s="970"/>
    </row>
    <row r="996" spans="1:22" ht="25.2" hidden="1" customHeight="1" outlineLevel="2">
      <c r="A996" s="1006">
        <v>44271</v>
      </c>
      <c r="B996" s="1032" t="s">
        <v>5698</v>
      </c>
      <c r="C996" s="955" t="s">
        <v>6726</v>
      </c>
      <c r="D996" s="968"/>
      <c r="E996" s="969" t="s">
        <v>5700</v>
      </c>
      <c r="F996" s="970"/>
      <c r="G996" s="967"/>
      <c r="H996" s="970"/>
      <c r="I996" s="967"/>
      <c r="J996" s="970"/>
      <c r="K996" s="967"/>
      <c r="L996" s="970"/>
      <c r="M996" s="967"/>
      <c r="N996" s="970"/>
      <c r="O996" s="967"/>
      <c r="P996" s="970"/>
      <c r="Q996" s="967"/>
      <c r="R996" s="970"/>
      <c r="S996" s="967"/>
      <c r="T996" s="970"/>
      <c r="U996" s="967"/>
      <c r="V996" s="970"/>
    </row>
    <row r="997" spans="1:22" ht="25.2" hidden="1" customHeight="1" outlineLevel="2">
      <c r="A997" s="1006">
        <v>44271</v>
      </c>
      <c r="B997" s="1032" t="s">
        <v>5698</v>
      </c>
      <c r="C997" s="955" t="s">
        <v>6726</v>
      </c>
      <c r="D997" s="968"/>
      <c r="E997" s="969" t="s">
        <v>5700</v>
      </c>
      <c r="F997" s="970"/>
      <c r="G997" s="967"/>
      <c r="H997" s="970"/>
      <c r="I997" s="967"/>
      <c r="J997" s="970"/>
      <c r="K997" s="967"/>
      <c r="L997" s="970"/>
      <c r="M997" s="967"/>
      <c r="N997" s="970"/>
      <c r="O997" s="967"/>
      <c r="P997" s="970"/>
      <c r="Q997" s="967"/>
      <c r="R997" s="970"/>
      <c r="S997" s="967"/>
      <c r="T997" s="970"/>
      <c r="U997" s="967"/>
      <c r="V997" s="970"/>
    </row>
    <row r="998" spans="1:22" ht="25.2" hidden="1" customHeight="1" outlineLevel="2">
      <c r="A998" s="1006">
        <v>44271</v>
      </c>
      <c r="B998" s="1032" t="s">
        <v>5698</v>
      </c>
      <c r="C998" s="955" t="s">
        <v>6726</v>
      </c>
      <c r="D998" s="968"/>
      <c r="E998" s="969" t="s">
        <v>5700</v>
      </c>
      <c r="F998" s="970"/>
      <c r="G998" s="967"/>
      <c r="H998" s="970"/>
      <c r="I998" s="967"/>
      <c r="J998" s="970"/>
      <c r="K998" s="967"/>
      <c r="L998" s="970"/>
      <c r="M998" s="967"/>
      <c r="N998" s="970"/>
      <c r="O998" s="967"/>
      <c r="P998" s="970"/>
      <c r="Q998" s="967"/>
      <c r="R998" s="970"/>
      <c r="S998" s="967"/>
      <c r="T998" s="970"/>
      <c r="U998" s="967"/>
      <c r="V998" s="970"/>
    </row>
    <row r="999" spans="1:22" ht="12.6" hidden="1" customHeight="1" outlineLevel="2">
      <c r="A999" s="1006">
        <v>44271</v>
      </c>
      <c r="B999" s="1032" t="s">
        <v>5698</v>
      </c>
      <c r="C999" s="955" t="s">
        <v>6727</v>
      </c>
      <c r="D999" s="968"/>
      <c r="E999" s="969" t="s">
        <v>5700</v>
      </c>
      <c r="F999" s="970"/>
      <c r="G999" s="967"/>
      <c r="H999" s="970"/>
      <c r="I999" s="967"/>
      <c r="J999" s="970"/>
      <c r="K999" s="967"/>
      <c r="L999" s="970"/>
      <c r="M999" s="967"/>
      <c r="N999" s="970"/>
      <c r="O999" s="967"/>
      <c r="P999" s="970"/>
      <c r="Q999" s="967"/>
      <c r="R999" s="970"/>
      <c r="S999" s="967"/>
      <c r="T999" s="970"/>
      <c r="U999" s="967"/>
      <c r="V999" s="970"/>
    </row>
    <row r="1000" spans="1:22" ht="12.6" hidden="1" customHeight="1" outlineLevel="2">
      <c r="A1000" s="1006">
        <v>44271</v>
      </c>
      <c r="B1000" s="1032" t="s">
        <v>5698</v>
      </c>
      <c r="C1000" s="955" t="s">
        <v>6728</v>
      </c>
      <c r="D1000" s="968"/>
      <c r="E1000" s="969" t="s">
        <v>5700</v>
      </c>
      <c r="F1000" s="970"/>
      <c r="G1000" s="967"/>
      <c r="H1000" s="970"/>
      <c r="I1000" s="967"/>
      <c r="J1000" s="970"/>
      <c r="K1000" s="967"/>
      <c r="L1000" s="970"/>
      <c r="M1000" s="967"/>
      <c r="N1000" s="970"/>
      <c r="O1000" s="967"/>
      <c r="P1000" s="970"/>
      <c r="Q1000" s="967"/>
      <c r="R1000" s="970"/>
      <c r="S1000" s="967"/>
      <c r="T1000" s="970"/>
      <c r="U1000" s="967"/>
      <c r="V1000" s="970"/>
    </row>
    <row r="1001" spans="1:22" ht="12.6" hidden="1" customHeight="1" outlineLevel="2">
      <c r="A1001" s="1006">
        <v>44271</v>
      </c>
      <c r="B1001" s="1032" t="s">
        <v>5745</v>
      </c>
      <c r="C1001" s="955" t="s">
        <v>6729</v>
      </c>
      <c r="D1001" s="968"/>
      <c r="E1001" s="972"/>
      <c r="F1001" s="970"/>
      <c r="G1001" s="967"/>
      <c r="H1001" s="970"/>
      <c r="I1001" s="967"/>
      <c r="J1001" s="970"/>
      <c r="K1001" s="967"/>
      <c r="L1001" s="970"/>
      <c r="M1001" s="967"/>
      <c r="N1001" s="970"/>
      <c r="O1001" s="967"/>
      <c r="P1001" s="970"/>
      <c r="Q1001" s="967"/>
      <c r="R1001" s="970"/>
      <c r="S1001" s="974" t="s">
        <v>5700</v>
      </c>
      <c r="T1001" s="970"/>
      <c r="U1001" s="967"/>
      <c r="V1001" s="970"/>
    </row>
    <row r="1002" spans="1:22" ht="12.6" hidden="1" customHeight="1" outlineLevel="2">
      <c r="A1002" s="1006">
        <v>44271</v>
      </c>
      <c r="B1002" s="1032" t="s">
        <v>5698</v>
      </c>
      <c r="C1002" s="955" t="s">
        <v>6730</v>
      </c>
      <c r="D1002" s="977" t="s">
        <v>5700</v>
      </c>
      <c r="E1002" s="972"/>
      <c r="F1002" s="970"/>
      <c r="G1002" s="967"/>
      <c r="H1002" s="970"/>
      <c r="I1002" s="967"/>
      <c r="J1002" s="970"/>
      <c r="K1002" s="967"/>
      <c r="L1002" s="970"/>
      <c r="M1002" s="967"/>
      <c r="N1002" s="970"/>
      <c r="O1002" s="967"/>
      <c r="P1002" s="970"/>
      <c r="Q1002" s="967"/>
      <c r="R1002" s="970"/>
      <c r="S1002" s="967"/>
      <c r="T1002" s="970"/>
      <c r="U1002" s="967"/>
      <c r="V1002" s="970"/>
    </row>
    <row r="1003" spans="1:22" ht="25.2" hidden="1" customHeight="1" outlineLevel="2">
      <c r="A1003" s="1006">
        <v>44271</v>
      </c>
      <c r="B1003" s="1032" t="s">
        <v>5698</v>
      </c>
      <c r="C1003" s="955" t="s">
        <v>6731</v>
      </c>
      <c r="D1003" s="977" t="s">
        <v>5700</v>
      </c>
      <c r="E1003" s="972"/>
      <c r="F1003" s="970"/>
      <c r="G1003" s="967"/>
      <c r="H1003" s="970"/>
      <c r="I1003" s="967"/>
      <c r="J1003" s="970"/>
      <c r="K1003" s="967"/>
      <c r="L1003" s="970"/>
      <c r="M1003" s="967"/>
      <c r="N1003" s="970"/>
      <c r="O1003" s="967"/>
      <c r="P1003" s="970"/>
      <c r="Q1003" s="967"/>
      <c r="R1003" s="970"/>
      <c r="S1003" s="967"/>
      <c r="T1003" s="970"/>
      <c r="U1003" s="967"/>
      <c r="V1003" s="970"/>
    </row>
    <row r="1004" spans="1:22" ht="12.6" hidden="1" customHeight="1" outlineLevel="2">
      <c r="A1004" s="1006">
        <v>44271</v>
      </c>
      <c r="B1004" s="1032" t="s">
        <v>5698</v>
      </c>
      <c r="C1004" s="955" t="s">
        <v>6732</v>
      </c>
      <c r="D1004" s="968"/>
      <c r="E1004" s="972"/>
      <c r="F1004" s="970"/>
      <c r="G1004" s="967"/>
      <c r="H1004" s="970"/>
      <c r="I1004" s="967"/>
      <c r="J1004" s="970"/>
      <c r="K1004" s="967"/>
      <c r="L1004" s="970"/>
      <c r="M1004" s="967"/>
      <c r="N1004" s="973" t="s">
        <v>5700</v>
      </c>
      <c r="O1004" s="967"/>
      <c r="P1004" s="970"/>
      <c r="Q1004" s="967"/>
      <c r="R1004" s="970"/>
      <c r="S1004" s="967"/>
      <c r="T1004" s="970"/>
      <c r="U1004" s="967"/>
      <c r="V1004" s="970"/>
    </row>
    <row r="1005" spans="1:22" ht="25.2" hidden="1" customHeight="1" outlineLevel="2">
      <c r="A1005" s="1006">
        <v>44271</v>
      </c>
      <c r="B1005" s="1032" t="s">
        <v>5698</v>
      </c>
      <c r="C1005" s="955" t="s">
        <v>6733</v>
      </c>
      <c r="D1005" s="977" t="s">
        <v>5700</v>
      </c>
      <c r="E1005" s="972"/>
      <c r="F1005" s="970"/>
      <c r="G1005" s="967"/>
      <c r="H1005" s="970"/>
      <c r="I1005" s="967"/>
      <c r="J1005" s="970"/>
      <c r="K1005" s="967"/>
      <c r="L1005" s="970"/>
      <c r="M1005" s="967"/>
      <c r="N1005" s="970"/>
      <c r="O1005" s="967"/>
      <c r="P1005" s="970"/>
      <c r="Q1005" s="967"/>
      <c r="R1005" s="970"/>
      <c r="S1005" s="967"/>
      <c r="T1005" s="970"/>
      <c r="U1005" s="967"/>
      <c r="V1005" s="970"/>
    </row>
    <row r="1006" spans="1:22" ht="12.6" hidden="1" customHeight="1" outlineLevel="2">
      <c r="A1006" s="1006">
        <v>44271</v>
      </c>
      <c r="B1006" s="1032" t="s">
        <v>5698</v>
      </c>
      <c r="C1006" s="955" t="s">
        <v>6734</v>
      </c>
      <c r="D1006" s="968"/>
      <c r="E1006" s="972"/>
      <c r="F1006" s="970"/>
      <c r="G1006" s="967"/>
      <c r="H1006" s="970"/>
      <c r="I1006" s="967"/>
      <c r="J1006" s="970"/>
      <c r="K1006" s="967"/>
      <c r="L1006" s="970"/>
      <c r="M1006" s="967"/>
      <c r="N1006" s="973" t="s">
        <v>5700</v>
      </c>
      <c r="O1006" s="967"/>
      <c r="P1006" s="970"/>
      <c r="Q1006" s="967"/>
      <c r="R1006" s="970"/>
      <c r="S1006" s="967"/>
      <c r="T1006" s="970"/>
      <c r="U1006" s="967"/>
      <c r="V1006" s="970"/>
    </row>
    <row r="1007" spans="1:22" ht="12.6" hidden="1" customHeight="1" outlineLevel="2">
      <c r="A1007" s="1006">
        <v>44271</v>
      </c>
      <c r="B1007" s="1032" t="s">
        <v>5698</v>
      </c>
      <c r="C1007" s="955" t="s">
        <v>6735</v>
      </c>
      <c r="D1007" s="977" t="s">
        <v>5700</v>
      </c>
      <c r="E1007" s="972"/>
      <c r="F1007" s="970"/>
      <c r="G1007" s="967"/>
      <c r="H1007" s="970"/>
      <c r="I1007" s="967"/>
      <c r="J1007" s="970"/>
      <c r="K1007" s="967"/>
      <c r="L1007" s="970"/>
      <c r="M1007" s="967"/>
      <c r="N1007" s="970"/>
      <c r="O1007" s="967"/>
      <c r="P1007" s="970"/>
      <c r="Q1007" s="967"/>
      <c r="R1007" s="970"/>
      <c r="S1007" s="967"/>
      <c r="T1007" s="970"/>
      <c r="U1007" s="967"/>
      <c r="V1007" s="970"/>
    </row>
    <row r="1008" spans="1:22" ht="12.6" hidden="1" customHeight="1" outlineLevel="2">
      <c r="A1008" s="1006">
        <v>44271</v>
      </c>
      <c r="B1008" s="1032" t="s">
        <v>5698</v>
      </c>
      <c r="C1008" s="955" t="s">
        <v>6736</v>
      </c>
      <c r="D1008" s="968"/>
      <c r="E1008" s="972"/>
      <c r="F1008" s="970"/>
      <c r="G1008" s="967"/>
      <c r="H1008" s="970"/>
      <c r="I1008" s="967"/>
      <c r="J1008" s="970"/>
      <c r="K1008" s="967"/>
      <c r="L1008" s="970"/>
      <c r="M1008" s="967"/>
      <c r="N1008" s="970"/>
      <c r="O1008" s="967"/>
      <c r="P1008" s="970"/>
      <c r="Q1008" s="967"/>
      <c r="R1008" s="970"/>
      <c r="S1008" s="974" t="s">
        <v>5700</v>
      </c>
      <c r="T1008" s="970"/>
      <c r="U1008" s="967"/>
      <c r="V1008" s="970"/>
    </row>
    <row r="1009" spans="1:22" ht="12.6" hidden="1" customHeight="1" outlineLevel="2">
      <c r="A1009" s="1006">
        <v>44271</v>
      </c>
      <c r="B1009" s="1032" t="s">
        <v>5698</v>
      </c>
      <c r="C1009" s="955" t="s">
        <v>6737</v>
      </c>
      <c r="D1009" s="977" t="s">
        <v>5700</v>
      </c>
      <c r="E1009" s="972"/>
      <c r="F1009" s="970"/>
      <c r="G1009" s="967"/>
      <c r="H1009" s="970"/>
      <c r="I1009" s="967"/>
      <c r="J1009" s="970"/>
      <c r="K1009" s="967"/>
      <c r="L1009" s="970"/>
      <c r="M1009" s="967"/>
      <c r="N1009" s="970"/>
      <c r="O1009" s="967"/>
      <c r="P1009" s="970"/>
      <c r="Q1009" s="967"/>
      <c r="R1009" s="970"/>
      <c r="S1009" s="967"/>
      <c r="T1009" s="970"/>
      <c r="U1009" s="967"/>
      <c r="V1009" s="970"/>
    </row>
    <row r="1010" spans="1:22" ht="12.6" hidden="1" customHeight="1" outlineLevel="2">
      <c r="A1010" s="1006">
        <v>44271</v>
      </c>
      <c r="B1010" s="1032" t="s">
        <v>5698</v>
      </c>
      <c r="C1010" s="955" t="s">
        <v>6738</v>
      </c>
      <c r="D1010" s="968"/>
      <c r="E1010" s="972"/>
      <c r="F1010" s="970"/>
      <c r="G1010" s="967"/>
      <c r="H1010" s="970"/>
      <c r="I1010" s="967"/>
      <c r="J1010" s="970"/>
      <c r="K1010" s="967"/>
      <c r="L1010" s="973" t="s">
        <v>5700</v>
      </c>
      <c r="M1010" s="967"/>
      <c r="N1010" s="970"/>
      <c r="O1010" s="967"/>
      <c r="P1010" s="970"/>
      <c r="Q1010" s="967"/>
      <c r="R1010" s="970"/>
      <c r="S1010" s="967"/>
      <c r="T1010" s="970"/>
      <c r="U1010" s="967"/>
      <c r="V1010" s="970"/>
    </row>
    <row r="1011" spans="1:22" ht="25.2" hidden="1" customHeight="1" outlineLevel="2">
      <c r="A1011" s="1006">
        <v>44271</v>
      </c>
      <c r="B1011" s="1032" t="s">
        <v>3470</v>
      </c>
      <c r="C1011" s="955" t="s">
        <v>6739</v>
      </c>
      <c r="D1011" s="968"/>
      <c r="E1011" s="972"/>
      <c r="F1011" s="970"/>
      <c r="G1011" s="967"/>
      <c r="H1011" s="970"/>
      <c r="I1011" s="967"/>
      <c r="J1011" s="970"/>
      <c r="K1011" s="967"/>
      <c r="L1011" s="970"/>
      <c r="M1011" s="967"/>
      <c r="N1011" s="970"/>
      <c r="O1011" s="967"/>
      <c r="P1011" s="970"/>
      <c r="Q1011" s="967"/>
      <c r="R1011" s="970"/>
      <c r="S1011" s="974" t="s">
        <v>5700</v>
      </c>
      <c r="T1011" s="970"/>
      <c r="U1011" s="967"/>
      <c r="V1011" s="970"/>
    </row>
    <row r="1012" spans="1:22" ht="12.6" hidden="1" customHeight="1" outlineLevel="1" collapsed="1">
      <c r="A1012" s="1176">
        <v>44272</v>
      </c>
      <c r="B1012" s="1032" t="s">
        <v>5698</v>
      </c>
      <c r="C1012" s="955" t="s">
        <v>6740</v>
      </c>
      <c r="D1012" s="977" t="s">
        <v>5700</v>
      </c>
      <c r="E1012" s="972"/>
      <c r="F1012" s="970"/>
      <c r="G1012" s="967"/>
      <c r="H1012" s="970"/>
      <c r="I1012" s="967"/>
      <c r="J1012" s="970"/>
      <c r="K1012" s="967"/>
      <c r="L1012" s="970"/>
      <c r="M1012" s="967"/>
      <c r="N1012" s="970"/>
      <c r="O1012" s="967"/>
      <c r="P1012" s="970"/>
      <c r="Q1012" s="967"/>
      <c r="R1012" s="970"/>
      <c r="S1012" s="967"/>
      <c r="T1012" s="970"/>
      <c r="U1012" s="967"/>
      <c r="V1012" s="970"/>
    </row>
    <row r="1013" spans="1:22" ht="12.6" hidden="1" customHeight="1" outlineLevel="2">
      <c r="A1013" s="1176">
        <v>44272</v>
      </c>
      <c r="B1013" s="1032" t="s">
        <v>5698</v>
      </c>
      <c r="C1013" s="955" t="s">
        <v>6741</v>
      </c>
      <c r="D1013" s="977" t="s">
        <v>5700</v>
      </c>
      <c r="E1013" s="972"/>
      <c r="F1013" s="970"/>
      <c r="G1013" s="967"/>
      <c r="H1013" s="970"/>
      <c r="I1013" s="967"/>
      <c r="J1013" s="970"/>
      <c r="K1013" s="967"/>
      <c r="L1013" s="970"/>
      <c r="M1013" s="967"/>
      <c r="N1013" s="970"/>
      <c r="O1013" s="967"/>
      <c r="P1013" s="970"/>
      <c r="Q1013" s="967"/>
      <c r="R1013" s="970"/>
      <c r="S1013" s="967"/>
      <c r="T1013" s="970"/>
      <c r="U1013" s="967"/>
      <c r="V1013" s="970"/>
    </row>
    <row r="1014" spans="1:22" ht="25.2" hidden="1" customHeight="1" outlineLevel="2">
      <c r="A1014" s="1176">
        <v>44272</v>
      </c>
      <c r="B1014" s="1032" t="s">
        <v>5698</v>
      </c>
      <c r="C1014" s="955" t="s">
        <v>6742</v>
      </c>
      <c r="D1014" s="977" t="s">
        <v>5700</v>
      </c>
      <c r="E1014" s="972"/>
      <c r="F1014" s="970"/>
      <c r="G1014" s="967"/>
      <c r="H1014" s="970"/>
      <c r="I1014" s="967"/>
      <c r="J1014" s="970"/>
      <c r="K1014" s="967"/>
      <c r="L1014" s="970"/>
      <c r="M1014" s="967"/>
      <c r="N1014" s="970"/>
      <c r="O1014" s="967"/>
      <c r="P1014" s="970"/>
      <c r="Q1014" s="967"/>
      <c r="R1014" s="970"/>
      <c r="S1014" s="967"/>
      <c r="T1014" s="970"/>
      <c r="U1014" s="967"/>
      <c r="V1014" s="970"/>
    </row>
    <row r="1015" spans="1:22" ht="25.2" hidden="1" customHeight="1" outlineLevel="2">
      <c r="A1015" s="1176">
        <v>44272</v>
      </c>
      <c r="B1015" s="1032" t="s">
        <v>5698</v>
      </c>
      <c r="C1015" s="955" t="s">
        <v>6743</v>
      </c>
      <c r="D1015" s="968"/>
      <c r="E1015" s="972"/>
      <c r="F1015" s="970"/>
      <c r="G1015" s="967"/>
      <c r="H1015" s="970"/>
      <c r="I1015" s="967"/>
      <c r="J1015" s="970"/>
      <c r="K1015" s="967"/>
      <c r="L1015" s="970"/>
      <c r="M1015" s="967"/>
      <c r="N1015" s="970"/>
      <c r="O1015" s="967"/>
      <c r="P1015" s="970"/>
      <c r="Q1015" s="967"/>
      <c r="R1015" s="970"/>
      <c r="S1015" s="974" t="s">
        <v>5700</v>
      </c>
      <c r="T1015" s="970"/>
      <c r="U1015" s="967"/>
      <c r="V1015" s="970"/>
    </row>
    <row r="1016" spans="1:22" ht="12.6" hidden="1" customHeight="1" outlineLevel="2">
      <c r="A1016" s="1176">
        <v>44272</v>
      </c>
      <c r="B1016" s="1032" t="s">
        <v>5698</v>
      </c>
      <c r="C1016" s="955" t="s">
        <v>6744</v>
      </c>
      <c r="D1016" s="977" t="s">
        <v>5700</v>
      </c>
      <c r="E1016" s="972"/>
      <c r="F1016" s="970"/>
      <c r="G1016" s="967"/>
      <c r="H1016" s="970"/>
      <c r="I1016" s="967"/>
      <c r="J1016" s="970"/>
      <c r="K1016" s="967"/>
      <c r="L1016" s="970"/>
      <c r="M1016" s="967"/>
      <c r="N1016" s="970"/>
      <c r="O1016" s="967"/>
      <c r="P1016" s="970"/>
      <c r="Q1016" s="967"/>
      <c r="R1016" s="970"/>
      <c r="S1016" s="967"/>
      <c r="T1016" s="970"/>
      <c r="U1016" s="967"/>
      <c r="V1016" s="970"/>
    </row>
    <row r="1017" spans="1:22" ht="12.6" hidden="1" customHeight="1" outlineLevel="2">
      <c r="A1017" s="1176">
        <v>44272</v>
      </c>
      <c r="B1017" s="1032" t="s">
        <v>6745</v>
      </c>
      <c r="C1017" s="955" t="s">
        <v>6746</v>
      </c>
      <c r="D1017" s="968"/>
      <c r="E1017" s="972"/>
      <c r="F1017" s="970"/>
      <c r="G1017" s="967"/>
      <c r="H1017" s="970"/>
      <c r="I1017" s="967"/>
      <c r="J1017" s="970"/>
      <c r="K1017" s="967"/>
      <c r="L1017" s="970"/>
      <c r="M1017" s="967"/>
      <c r="N1017" s="970"/>
      <c r="O1017" s="967"/>
      <c r="P1017" s="970"/>
      <c r="Q1017" s="967"/>
      <c r="R1017" s="970"/>
      <c r="S1017" s="974" t="s">
        <v>5700</v>
      </c>
      <c r="T1017" s="970"/>
      <c r="U1017" s="967"/>
      <c r="V1017" s="970"/>
    </row>
    <row r="1018" spans="1:22" ht="12.6" hidden="1" customHeight="1" outlineLevel="2">
      <c r="A1018" s="1176">
        <v>44272</v>
      </c>
      <c r="B1018" s="1032" t="s">
        <v>5698</v>
      </c>
      <c r="C1018" s="955" t="s">
        <v>6747</v>
      </c>
      <c r="D1018" s="968"/>
      <c r="E1018" s="969" t="s">
        <v>5700</v>
      </c>
      <c r="F1018" s="970"/>
      <c r="G1018" s="967"/>
      <c r="H1018" s="970"/>
      <c r="I1018" s="967"/>
      <c r="J1018" s="970"/>
      <c r="K1018" s="967"/>
      <c r="L1018" s="970"/>
      <c r="M1018" s="967"/>
      <c r="N1018" s="970"/>
      <c r="O1018" s="967"/>
      <c r="P1018" s="970"/>
      <c r="Q1018" s="967"/>
      <c r="R1018" s="970"/>
      <c r="S1018" s="967"/>
      <c r="T1018" s="970"/>
      <c r="U1018" s="967"/>
      <c r="V1018" s="970"/>
    </row>
    <row r="1019" spans="1:22" ht="12.6" hidden="1" customHeight="1" outlineLevel="2">
      <c r="A1019" s="1176">
        <v>44272</v>
      </c>
      <c r="B1019" s="1032" t="s">
        <v>5698</v>
      </c>
      <c r="C1019" s="955" t="s">
        <v>6748</v>
      </c>
      <c r="D1019" s="968"/>
      <c r="E1019" s="972"/>
      <c r="F1019" s="970"/>
      <c r="G1019" s="967"/>
      <c r="H1019" s="970"/>
      <c r="I1019" s="967"/>
      <c r="J1019" s="970"/>
      <c r="K1019" s="967"/>
      <c r="L1019" s="970"/>
      <c r="M1019" s="967"/>
      <c r="N1019" s="970"/>
      <c r="O1019" s="967"/>
      <c r="P1019" s="970"/>
      <c r="Q1019" s="967"/>
      <c r="R1019" s="970"/>
      <c r="S1019" s="974" t="s">
        <v>5700</v>
      </c>
      <c r="T1019" s="970"/>
      <c r="U1019" s="967"/>
      <c r="V1019" s="970"/>
    </row>
    <row r="1020" spans="1:22" ht="12.6" hidden="1" customHeight="1" outlineLevel="2">
      <c r="A1020" s="1176">
        <v>44272</v>
      </c>
      <c r="B1020" s="1032" t="s">
        <v>5698</v>
      </c>
      <c r="C1020" s="955" t="s">
        <v>6749</v>
      </c>
      <c r="D1020" s="968"/>
      <c r="E1020" s="969" t="s">
        <v>5700</v>
      </c>
      <c r="F1020" s="970"/>
      <c r="G1020" s="967"/>
      <c r="H1020" s="970"/>
      <c r="I1020" s="967"/>
      <c r="J1020" s="970"/>
      <c r="K1020" s="967"/>
      <c r="L1020" s="970"/>
      <c r="M1020" s="967"/>
      <c r="N1020" s="970"/>
      <c r="O1020" s="967"/>
      <c r="P1020" s="970"/>
      <c r="Q1020" s="967"/>
      <c r="R1020" s="970"/>
      <c r="S1020" s="967"/>
      <c r="T1020" s="970"/>
      <c r="U1020" s="967"/>
      <c r="V1020" s="970"/>
    </row>
    <row r="1021" spans="1:22" ht="25.2" hidden="1" customHeight="1" outlineLevel="2">
      <c r="A1021" s="1176">
        <v>44272</v>
      </c>
      <c r="B1021" s="1032" t="s">
        <v>5698</v>
      </c>
      <c r="C1021" s="955" t="s">
        <v>6750</v>
      </c>
      <c r="D1021" s="968"/>
      <c r="E1021" s="969" t="s">
        <v>5700</v>
      </c>
      <c r="F1021" s="970"/>
      <c r="G1021" s="967"/>
      <c r="H1021" s="970"/>
      <c r="I1021" s="967"/>
      <c r="J1021" s="970"/>
      <c r="K1021" s="967"/>
      <c r="L1021" s="970"/>
      <c r="M1021" s="967"/>
      <c r="N1021" s="970"/>
      <c r="O1021" s="967"/>
      <c r="P1021" s="970"/>
      <c r="Q1021" s="967"/>
      <c r="R1021" s="970"/>
      <c r="S1021" s="967"/>
      <c r="T1021" s="970"/>
      <c r="U1021" s="967"/>
      <c r="V1021" s="970"/>
    </row>
    <row r="1022" spans="1:22" ht="12.6" hidden="1" customHeight="1" outlineLevel="2">
      <c r="A1022" s="1176">
        <v>44272</v>
      </c>
      <c r="B1022" s="1032" t="s">
        <v>5698</v>
      </c>
      <c r="C1022" s="955" t="s">
        <v>6751</v>
      </c>
      <c r="D1022" s="977" t="s">
        <v>5700</v>
      </c>
      <c r="E1022" s="972"/>
      <c r="F1022" s="970"/>
      <c r="G1022" s="967"/>
      <c r="H1022" s="970"/>
      <c r="I1022" s="967"/>
      <c r="J1022" s="970"/>
      <c r="K1022" s="967"/>
      <c r="L1022" s="970"/>
      <c r="M1022" s="967"/>
      <c r="N1022" s="970"/>
      <c r="O1022" s="967"/>
      <c r="P1022" s="970"/>
      <c r="Q1022" s="967"/>
      <c r="R1022" s="970"/>
      <c r="S1022" s="967"/>
      <c r="T1022" s="970"/>
      <c r="U1022" s="967"/>
      <c r="V1022" s="970"/>
    </row>
    <row r="1023" spans="1:22" ht="12.6" hidden="1" customHeight="1" outlineLevel="2">
      <c r="A1023" s="1176">
        <v>44272</v>
      </c>
      <c r="B1023" s="1032" t="s">
        <v>5698</v>
      </c>
      <c r="C1023" s="955" t="s">
        <v>6752</v>
      </c>
      <c r="D1023" s="968"/>
      <c r="E1023" s="969" t="s">
        <v>5700</v>
      </c>
      <c r="F1023" s="970"/>
      <c r="G1023" s="967"/>
      <c r="H1023" s="970"/>
      <c r="I1023" s="967"/>
      <c r="J1023" s="970"/>
      <c r="K1023" s="967"/>
      <c r="L1023" s="970"/>
      <c r="M1023" s="967"/>
      <c r="N1023" s="970"/>
      <c r="O1023" s="967"/>
      <c r="P1023" s="970"/>
      <c r="Q1023" s="967"/>
      <c r="R1023" s="970"/>
      <c r="S1023" s="967"/>
      <c r="T1023" s="970"/>
      <c r="U1023" s="967"/>
      <c r="V1023" s="970"/>
    </row>
    <row r="1024" spans="1:22" ht="25.2" hidden="1" customHeight="1" outlineLevel="2">
      <c r="A1024" s="1176">
        <v>44272</v>
      </c>
      <c r="B1024" s="1032" t="s">
        <v>5698</v>
      </c>
      <c r="C1024" s="955" t="s">
        <v>6753</v>
      </c>
      <c r="D1024" s="968"/>
      <c r="E1024" s="969" t="s">
        <v>5700</v>
      </c>
      <c r="F1024" s="970"/>
      <c r="G1024" s="967"/>
      <c r="H1024" s="970"/>
      <c r="I1024" s="967"/>
      <c r="J1024" s="970"/>
      <c r="K1024" s="967"/>
      <c r="L1024" s="970"/>
      <c r="M1024" s="967"/>
      <c r="N1024" s="970"/>
      <c r="O1024" s="967"/>
      <c r="P1024" s="970"/>
      <c r="Q1024" s="967"/>
      <c r="R1024" s="970"/>
      <c r="S1024" s="967"/>
      <c r="T1024" s="970"/>
      <c r="U1024" s="967"/>
      <c r="V1024" s="970"/>
    </row>
    <row r="1025" spans="1:22" ht="25.2" hidden="1" customHeight="1" outlineLevel="2">
      <c r="A1025" s="1176">
        <v>44272</v>
      </c>
      <c r="B1025" s="1032" t="s">
        <v>5698</v>
      </c>
      <c r="C1025" s="955" t="s">
        <v>6754</v>
      </c>
      <c r="D1025" s="968"/>
      <c r="E1025" s="969" t="s">
        <v>5700</v>
      </c>
      <c r="F1025" s="970"/>
      <c r="G1025" s="967"/>
      <c r="H1025" s="970"/>
      <c r="I1025" s="967"/>
      <c r="J1025" s="970"/>
      <c r="K1025" s="967"/>
      <c r="L1025" s="970"/>
      <c r="M1025" s="967"/>
      <c r="N1025" s="970"/>
      <c r="O1025" s="967"/>
      <c r="P1025" s="970"/>
      <c r="Q1025" s="967"/>
      <c r="R1025" s="970"/>
      <c r="S1025" s="967"/>
      <c r="T1025" s="970"/>
      <c r="U1025" s="967"/>
      <c r="V1025" s="970"/>
    </row>
    <row r="1026" spans="1:22" ht="12.6" hidden="1" customHeight="1" outlineLevel="2">
      <c r="A1026" s="1176">
        <v>44272</v>
      </c>
      <c r="B1026" s="1032" t="s">
        <v>5745</v>
      </c>
      <c r="C1026" s="955" t="s">
        <v>6755</v>
      </c>
      <c r="D1026" s="968"/>
      <c r="E1026" s="972"/>
      <c r="F1026" s="970"/>
      <c r="G1026" s="967"/>
      <c r="H1026" s="970"/>
      <c r="I1026" s="967"/>
      <c r="J1026" s="970"/>
      <c r="K1026" s="967"/>
      <c r="L1026" s="970"/>
      <c r="M1026" s="967"/>
      <c r="N1026" s="973" t="s">
        <v>5700</v>
      </c>
      <c r="O1026" s="967"/>
      <c r="P1026" s="970"/>
      <c r="Q1026" s="967"/>
      <c r="R1026" s="970"/>
      <c r="S1026" s="967"/>
      <c r="T1026" s="970"/>
      <c r="U1026" s="967"/>
      <c r="V1026" s="970"/>
    </row>
    <row r="1027" spans="1:22" ht="25.2" hidden="1" customHeight="1" outlineLevel="2">
      <c r="A1027" s="1176">
        <v>44272</v>
      </c>
      <c r="B1027" s="1032" t="s">
        <v>5698</v>
      </c>
      <c r="C1027" s="955" t="s">
        <v>6756</v>
      </c>
      <c r="D1027" s="968"/>
      <c r="E1027" s="969" t="s">
        <v>5700</v>
      </c>
      <c r="F1027" s="970"/>
      <c r="G1027" s="967"/>
      <c r="H1027" s="970"/>
      <c r="I1027" s="967"/>
      <c r="J1027" s="970"/>
      <c r="K1027" s="967"/>
      <c r="L1027" s="970"/>
      <c r="M1027" s="967"/>
      <c r="N1027" s="970"/>
      <c r="O1027" s="967"/>
      <c r="P1027" s="970"/>
      <c r="Q1027" s="967"/>
      <c r="R1027" s="970"/>
      <c r="S1027" s="967"/>
      <c r="T1027" s="970"/>
      <c r="U1027" s="967"/>
      <c r="V1027" s="970"/>
    </row>
    <row r="1028" spans="1:22" ht="25.2" hidden="1" customHeight="1" outlineLevel="2">
      <c r="A1028" s="1176">
        <v>44272</v>
      </c>
      <c r="B1028" s="1032" t="s">
        <v>5698</v>
      </c>
      <c r="C1028" s="955" t="s">
        <v>6757</v>
      </c>
      <c r="D1028" s="968"/>
      <c r="E1028" s="969" t="s">
        <v>5700</v>
      </c>
      <c r="F1028" s="970"/>
      <c r="G1028" s="967"/>
      <c r="H1028" s="970"/>
      <c r="I1028" s="967"/>
      <c r="J1028" s="970"/>
      <c r="K1028" s="967"/>
      <c r="L1028" s="970"/>
      <c r="M1028" s="967"/>
      <c r="N1028" s="970"/>
      <c r="O1028" s="967"/>
      <c r="P1028" s="970"/>
      <c r="Q1028" s="967"/>
      <c r="R1028" s="970"/>
      <c r="S1028" s="967"/>
      <c r="T1028" s="970"/>
      <c r="U1028" s="967"/>
      <c r="V1028" s="970"/>
    </row>
    <row r="1029" spans="1:22" ht="12.6" hidden="1" customHeight="1" outlineLevel="2">
      <c r="A1029" s="1176">
        <v>44272</v>
      </c>
      <c r="B1029" s="1032" t="s">
        <v>5698</v>
      </c>
      <c r="C1029" s="955" t="s">
        <v>6758</v>
      </c>
      <c r="D1029" s="977" t="s">
        <v>5700</v>
      </c>
      <c r="E1029" s="969"/>
      <c r="F1029" s="970"/>
      <c r="G1029" s="967"/>
      <c r="H1029" s="970"/>
      <c r="I1029" s="967"/>
      <c r="J1029" s="970"/>
      <c r="K1029" s="967"/>
      <c r="L1029" s="970"/>
      <c r="M1029" s="967"/>
      <c r="N1029" s="970"/>
      <c r="O1029" s="967"/>
      <c r="P1029" s="970"/>
      <c r="Q1029" s="967"/>
      <c r="R1029" s="970"/>
      <c r="S1029" s="967"/>
      <c r="T1029" s="970"/>
      <c r="U1029" s="967"/>
      <c r="V1029" s="970"/>
    </row>
    <row r="1030" spans="1:22" ht="12.6" hidden="1" customHeight="1" outlineLevel="2">
      <c r="A1030" s="1176">
        <v>44272</v>
      </c>
      <c r="B1030" s="1032" t="s">
        <v>5698</v>
      </c>
      <c r="C1030" s="955" t="s">
        <v>6759</v>
      </c>
      <c r="D1030" s="968"/>
      <c r="E1030" s="972"/>
      <c r="F1030" s="970"/>
      <c r="G1030" s="967"/>
      <c r="H1030" s="970"/>
      <c r="I1030" s="974" t="s">
        <v>5700</v>
      </c>
      <c r="J1030" s="970"/>
      <c r="K1030" s="967"/>
      <c r="L1030" s="970"/>
      <c r="M1030" s="967"/>
      <c r="N1030" s="970"/>
      <c r="O1030" s="967"/>
      <c r="P1030" s="970"/>
      <c r="Q1030" s="967"/>
      <c r="R1030" s="970"/>
      <c r="S1030" s="974" t="s">
        <v>5700</v>
      </c>
      <c r="T1030" s="970"/>
      <c r="U1030" s="967"/>
      <c r="V1030" s="970"/>
    </row>
    <row r="1031" spans="1:22" ht="12.6" hidden="1" customHeight="1" outlineLevel="2">
      <c r="A1031" s="1176">
        <v>44272</v>
      </c>
      <c r="B1031" s="1032" t="s">
        <v>5698</v>
      </c>
      <c r="C1031" s="955" t="s">
        <v>6760</v>
      </c>
      <c r="D1031" s="977"/>
      <c r="E1031" s="972"/>
      <c r="F1031" s="970"/>
      <c r="G1031" s="967"/>
      <c r="H1031" s="970"/>
      <c r="I1031" s="967"/>
      <c r="J1031" s="970"/>
      <c r="K1031" s="967"/>
      <c r="L1031" s="970"/>
      <c r="M1031" s="967"/>
      <c r="N1031" s="970"/>
      <c r="O1031" s="967"/>
      <c r="P1031" s="973" t="s">
        <v>5700</v>
      </c>
      <c r="Q1031" s="967"/>
      <c r="R1031" s="970"/>
      <c r="S1031" s="967"/>
      <c r="T1031" s="970"/>
      <c r="U1031" s="967"/>
      <c r="V1031" s="970"/>
    </row>
    <row r="1032" spans="1:22" ht="12.6" hidden="1" customHeight="1" outlineLevel="2">
      <c r="A1032" s="1176">
        <v>44272</v>
      </c>
      <c r="B1032" s="1032" t="s">
        <v>5698</v>
      </c>
      <c r="C1032" s="955" t="s">
        <v>6761</v>
      </c>
      <c r="D1032" s="977" t="s">
        <v>5700</v>
      </c>
      <c r="E1032" s="972"/>
      <c r="F1032" s="970"/>
      <c r="G1032" s="967"/>
      <c r="H1032" s="970"/>
      <c r="I1032" s="967"/>
      <c r="J1032" s="970"/>
      <c r="K1032" s="967"/>
      <c r="L1032" s="970"/>
      <c r="M1032" s="967"/>
      <c r="N1032" s="970"/>
      <c r="O1032" s="967"/>
      <c r="P1032" s="970"/>
      <c r="Q1032" s="967"/>
      <c r="R1032" s="970"/>
      <c r="S1032" s="967"/>
      <c r="T1032" s="970"/>
      <c r="U1032" s="967"/>
      <c r="V1032" s="970"/>
    </row>
    <row r="1033" spans="1:22" ht="12.6" hidden="1" customHeight="1" outlineLevel="2">
      <c r="A1033" s="1176">
        <v>44272</v>
      </c>
      <c r="B1033" s="1032" t="s">
        <v>5698</v>
      </c>
      <c r="C1033" s="955" t="s">
        <v>6762</v>
      </c>
      <c r="D1033" s="968"/>
      <c r="E1033" s="972"/>
      <c r="F1033" s="970"/>
      <c r="G1033" s="967"/>
      <c r="H1033" s="970"/>
      <c r="I1033" s="967"/>
      <c r="J1033" s="970"/>
      <c r="K1033" s="967"/>
      <c r="L1033" s="970"/>
      <c r="M1033" s="967"/>
      <c r="N1033" s="973" t="s">
        <v>5700</v>
      </c>
      <c r="O1033" s="967"/>
      <c r="P1033" s="970"/>
      <c r="Q1033" s="967"/>
      <c r="R1033" s="970"/>
      <c r="S1033" s="967"/>
      <c r="T1033" s="970"/>
      <c r="U1033" s="967"/>
      <c r="V1033" s="970"/>
    </row>
    <row r="1034" spans="1:22" ht="12.6" hidden="1" customHeight="1" outlineLevel="2">
      <c r="A1034" s="1176">
        <v>44272</v>
      </c>
      <c r="B1034" s="1032" t="s">
        <v>5698</v>
      </c>
      <c r="C1034" s="955" t="s">
        <v>6763</v>
      </c>
      <c r="D1034" s="977" t="s">
        <v>5700</v>
      </c>
      <c r="E1034" s="972"/>
      <c r="F1034" s="970"/>
      <c r="G1034" s="967"/>
      <c r="H1034" s="970"/>
      <c r="I1034" s="967"/>
      <c r="J1034" s="970"/>
      <c r="K1034" s="967"/>
      <c r="L1034" s="970"/>
      <c r="M1034" s="967"/>
      <c r="N1034" s="970"/>
      <c r="O1034" s="967"/>
      <c r="P1034" s="970"/>
      <c r="Q1034" s="967"/>
      <c r="R1034" s="970"/>
      <c r="S1034" s="967"/>
      <c r="T1034" s="970"/>
      <c r="U1034" s="967"/>
      <c r="V1034" s="970"/>
    </row>
    <row r="1035" spans="1:22" ht="12.6" hidden="1" customHeight="1" outlineLevel="2">
      <c r="A1035" s="1176">
        <v>44272</v>
      </c>
      <c r="B1035" s="1032" t="s">
        <v>5698</v>
      </c>
      <c r="C1035" s="955" t="s">
        <v>6764</v>
      </c>
      <c r="D1035" s="977" t="s">
        <v>5700</v>
      </c>
      <c r="E1035" s="972"/>
      <c r="F1035" s="970"/>
      <c r="G1035" s="967"/>
      <c r="H1035" s="970"/>
      <c r="I1035" s="967"/>
      <c r="J1035" s="970"/>
      <c r="K1035" s="967"/>
      <c r="L1035" s="970"/>
      <c r="M1035" s="967"/>
      <c r="N1035" s="970"/>
      <c r="O1035" s="967"/>
      <c r="P1035" s="970"/>
      <c r="Q1035" s="967"/>
      <c r="R1035" s="970"/>
      <c r="S1035" s="967"/>
      <c r="T1035" s="970"/>
      <c r="U1035" s="967"/>
      <c r="V1035" s="970"/>
    </row>
    <row r="1036" spans="1:22" ht="12.6" hidden="1" customHeight="1" outlineLevel="2">
      <c r="A1036" s="1176">
        <v>44272</v>
      </c>
      <c r="B1036" s="1032" t="s">
        <v>5698</v>
      </c>
      <c r="C1036" s="955" t="s">
        <v>6765</v>
      </c>
      <c r="D1036" s="968"/>
      <c r="E1036" s="972"/>
      <c r="F1036" s="970"/>
      <c r="G1036" s="967"/>
      <c r="H1036" s="970"/>
      <c r="I1036" s="967"/>
      <c r="J1036" s="970"/>
      <c r="K1036" s="967"/>
      <c r="L1036" s="970"/>
      <c r="M1036" s="967"/>
      <c r="N1036" s="973" t="s">
        <v>5700</v>
      </c>
      <c r="O1036" s="967"/>
      <c r="P1036" s="970"/>
      <c r="Q1036" s="967"/>
      <c r="R1036" s="970"/>
      <c r="S1036" s="967"/>
      <c r="T1036" s="970"/>
      <c r="U1036" s="967"/>
      <c r="V1036" s="970"/>
    </row>
    <row r="1037" spans="1:22" ht="12.6" hidden="1" customHeight="1" outlineLevel="2">
      <c r="A1037" s="1176">
        <v>44272</v>
      </c>
      <c r="B1037" s="1032" t="s">
        <v>5698</v>
      </c>
      <c r="C1037" s="955" t="s">
        <v>6766</v>
      </c>
      <c r="D1037" s="968"/>
      <c r="E1037" s="972"/>
      <c r="F1037" s="970"/>
      <c r="G1037" s="967"/>
      <c r="H1037" s="970"/>
      <c r="I1037" s="967"/>
      <c r="J1037" s="970"/>
      <c r="K1037" s="967"/>
      <c r="L1037" s="970"/>
      <c r="M1037" s="967"/>
      <c r="N1037" s="970"/>
      <c r="O1037" s="967"/>
      <c r="P1037" s="970"/>
      <c r="Q1037" s="974" t="s">
        <v>5700</v>
      </c>
      <c r="R1037" s="970"/>
      <c r="S1037" s="967"/>
      <c r="T1037" s="970"/>
      <c r="U1037" s="967"/>
      <c r="V1037" s="970"/>
    </row>
    <row r="1038" spans="1:22" ht="12.6" hidden="1" customHeight="1" outlineLevel="2">
      <c r="A1038" s="1176">
        <v>44272</v>
      </c>
      <c r="B1038" s="1032" t="s">
        <v>5698</v>
      </c>
      <c r="C1038" s="955" t="s">
        <v>6767</v>
      </c>
      <c r="D1038" s="968"/>
      <c r="E1038" s="972"/>
      <c r="F1038" s="973" t="s">
        <v>5700</v>
      </c>
      <c r="G1038" s="967"/>
      <c r="H1038" s="970"/>
      <c r="I1038" s="967"/>
      <c r="J1038" s="970"/>
      <c r="K1038" s="967"/>
      <c r="L1038" s="970"/>
      <c r="M1038" s="967"/>
      <c r="N1038" s="970"/>
      <c r="O1038" s="967"/>
      <c r="P1038" s="970"/>
      <c r="Q1038" s="967"/>
      <c r="R1038" s="970"/>
      <c r="S1038" s="967"/>
      <c r="T1038" s="970"/>
      <c r="U1038" s="974" t="s">
        <v>5700</v>
      </c>
      <c r="V1038" s="970"/>
    </row>
    <row r="1039" spans="1:22" ht="12.6" hidden="1" customHeight="1" outlineLevel="2">
      <c r="A1039" s="1176">
        <v>44272</v>
      </c>
      <c r="B1039" s="1032" t="s">
        <v>5698</v>
      </c>
      <c r="C1039" s="955" t="s">
        <v>6768</v>
      </c>
      <c r="D1039" s="968"/>
      <c r="E1039" s="972"/>
      <c r="F1039" s="970"/>
      <c r="G1039" s="967"/>
      <c r="H1039" s="970"/>
      <c r="I1039" s="967"/>
      <c r="J1039" s="970"/>
      <c r="K1039" s="967"/>
      <c r="L1039" s="970"/>
      <c r="M1039" s="967"/>
      <c r="N1039" s="970"/>
      <c r="O1039" s="967"/>
      <c r="P1039" s="970"/>
      <c r="Q1039" s="967"/>
      <c r="R1039" s="970"/>
      <c r="S1039" s="967"/>
      <c r="T1039" s="970"/>
      <c r="U1039" s="967"/>
      <c r="V1039" s="973" t="s">
        <v>5700</v>
      </c>
    </row>
    <row r="1040" spans="1:22" ht="12.6" hidden="1" customHeight="1" outlineLevel="2">
      <c r="A1040" s="1176">
        <v>44272</v>
      </c>
      <c r="B1040" s="1032" t="s">
        <v>5698</v>
      </c>
      <c r="C1040" s="955" t="s">
        <v>6762</v>
      </c>
      <c r="D1040" s="968"/>
      <c r="E1040" s="972"/>
      <c r="F1040" s="970"/>
      <c r="G1040" s="967"/>
      <c r="H1040" s="970"/>
      <c r="I1040" s="967"/>
      <c r="J1040" s="970"/>
      <c r="K1040" s="967"/>
      <c r="L1040" s="970"/>
      <c r="M1040" s="967"/>
      <c r="N1040" s="973" t="s">
        <v>5700</v>
      </c>
      <c r="O1040" s="967"/>
      <c r="P1040" s="970"/>
      <c r="Q1040" s="967"/>
      <c r="R1040" s="970"/>
      <c r="S1040" s="967"/>
      <c r="T1040" s="970"/>
      <c r="U1040" s="967"/>
      <c r="V1040" s="970"/>
    </row>
    <row r="1041" spans="1:22" ht="12.6" hidden="1" customHeight="1" outlineLevel="1" collapsed="1">
      <c r="A1041" s="1177">
        <v>44273</v>
      </c>
      <c r="B1041" s="1032" t="s">
        <v>5698</v>
      </c>
      <c r="C1041" s="955" t="s">
        <v>6769</v>
      </c>
      <c r="D1041" s="968"/>
      <c r="E1041" s="972"/>
      <c r="F1041" s="970"/>
      <c r="G1041" s="974" t="s">
        <v>5700</v>
      </c>
      <c r="H1041" s="970"/>
      <c r="I1041" s="967"/>
      <c r="J1041" s="970"/>
      <c r="K1041" s="967"/>
      <c r="L1041" s="970"/>
      <c r="M1041" s="967"/>
      <c r="N1041" s="970"/>
      <c r="O1041" s="967"/>
      <c r="P1041" s="970"/>
      <c r="Q1041" s="967"/>
      <c r="R1041" s="970"/>
      <c r="S1041" s="967"/>
      <c r="T1041" s="970"/>
      <c r="U1041" s="967"/>
      <c r="V1041" s="970"/>
    </row>
    <row r="1042" spans="1:22" ht="12.6" hidden="1" customHeight="1" outlineLevel="2">
      <c r="A1042" s="1177">
        <v>44273</v>
      </c>
      <c r="B1042" s="1032" t="s">
        <v>6770</v>
      </c>
      <c r="C1042" s="955" t="s">
        <v>6771</v>
      </c>
      <c r="D1042" s="968"/>
      <c r="E1042" s="972"/>
      <c r="F1042" s="970"/>
      <c r="G1042" s="967"/>
      <c r="H1042" s="973" t="s">
        <v>5700</v>
      </c>
      <c r="I1042" s="967"/>
      <c r="J1042" s="970"/>
      <c r="K1042" s="967"/>
      <c r="L1042" s="970"/>
      <c r="M1042" s="967"/>
      <c r="N1042" s="973" t="s">
        <v>5700</v>
      </c>
      <c r="O1042" s="967"/>
      <c r="P1042" s="970"/>
      <c r="Q1042" s="967"/>
      <c r="R1042" s="970"/>
      <c r="S1042" s="967"/>
      <c r="T1042" s="970"/>
      <c r="U1042" s="967"/>
      <c r="V1042" s="970"/>
    </row>
    <row r="1043" spans="1:22" ht="12.6" hidden="1" customHeight="1" outlineLevel="2">
      <c r="A1043" s="1177">
        <v>44273</v>
      </c>
      <c r="B1043" s="1032" t="s">
        <v>5698</v>
      </c>
      <c r="C1043" s="955" t="s">
        <v>6772</v>
      </c>
      <c r="D1043" s="968"/>
      <c r="E1043" s="972"/>
      <c r="F1043" s="970"/>
      <c r="G1043" s="967"/>
      <c r="H1043" s="970"/>
      <c r="I1043" s="967"/>
      <c r="J1043" s="970"/>
      <c r="K1043" s="967"/>
      <c r="L1043" s="970"/>
      <c r="M1043" s="967"/>
      <c r="N1043" s="970"/>
      <c r="O1043" s="967"/>
      <c r="P1043" s="970"/>
      <c r="Q1043" s="967"/>
      <c r="R1043" s="970"/>
      <c r="S1043" s="974" t="s">
        <v>5700</v>
      </c>
      <c r="T1043" s="970"/>
      <c r="U1043" s="967"/>
      <c r="V1043" s="970"/>
    </row>
    <row r="1044" spans="1:22" ht="12.6" hidden="1" customHeight="1" outlineLevel="2">
      <c r="A1044" s="1177">
        <v>44273</v>
      </c>
      <c r="B1044" s="1032" t="s">
        <v>5698</v>
      </c>
      <c r="C1044" s="955" t="s">
        <v>6773</v>
      </c>
      <c r="D1044" s="968"/>
      <c r="E1044" s="972"/>
      <c r="F1044" s="970"/>
      <c r="G1044" s="967"/>
      <c r="H1044" s="970"/>
      <c r="I1044" s="967"/>
      <c r="J1044" s="970"/>
      <c r="K1044" s="967"/>
      <c r="L1044" s="970"/>
      <c r="M1044" s="967"/>
      <c r="N1044" s="970"/>
      <c r="O1044" s="967"/>
      <c r="P1044" s="970"/>
      <c r="Q1044" s="974" t="s">
        <v>5700</v>
      </c>
      <c r="R1044" s="970"/>
      <c r="S1044" s="967"/>
      <c r="T1044" s="970"/>
      <c r="U1044" s="967"/>
      <c r="V1044" s="970"/>
    </row>
    <row r="1045" spans="1:22" ht="12.6" hidden="1" customHeight="1" outlineLevel="2">
      <c r="A1045" s="1177">
        <v>44273</v>
      </c>
      <c r="B1045" s="1032" t="s">
        <v>5698</v>
      </c>
      <c r="C1045" s="955" t="s">
        <v>6774</v>
      </c>
      <c r="D1045" s="968"/>
      <c r="E1045" s="972"/>
      <c r="F1045" s="970"/>
      <c r="G1045" s="967"/>
      <c r="H1045" s="970"/>
      <c r="I1045" s="967"/>
      <c r="J1045" s="970"/>
      <c r="K1045" s="967"/>
      <c r="L1045" s="970"/>
      <c r="M1045" s="967"/>
      <c r="N1045" s="970"/>
      <c r="O1045" s="967"/>
      <c r="P1045" s="970"/>
      <c r="Q1045" s="967"/>
      <c r="R1045" s="970"/>
      <c r="S1045" s="974" t="s">
        <v>5700</v>
      </c>
      <c r="T1045" s="970"/>
      <c r="U1045" s="967"/>
      <c r="V1045" s="970"/>
    </row>
    <row r="1046" spans="1:22" ht="12.6" hidden="1" customHeight="1" outlineLevel="2">
      <c r="A1046" s="1177">
        <v>44273</v>
      </c>
      <c r="B1046" s="1032" t="s">
        <v>5698</v>
      </c>
      <c r="C1046" s="955" t="s">
        <v>6775</v>
      </c>
      <c r="D1046" s="968"/>
      <c r="E1046" s="972"/>
      <c r="F1046" s="970"/>
      <c r="G1046" s="967"/>
      <c r="H1046" s="973" t="s">
        <v>5700</v>
      </c>
      <c r="I1046" s="967"/>
      <c r="J1046" s="970"/>
      <c r="K1046" s="967"/>
      <c r="L1046" s="970"/>
      <c r="M1046" s="967"/>
      <c r="N1046" s="970"/>
      <c r="O1046" s="967"/>
      <c r="P1046" s="970"/>
      <c r="Q1046" s="967"/>
      <c r="R1046" s="970"/>
      <c r="S1046" s="967"/>
      <c r="T1046" s="970"/>
      <c r="U1046" s="967"/>
      <c r="V1046" s="970"/>
    </row>
    <row r="1047" spans="1:22" ht="12.6" hidden="1" customHeight="1" outlineLevel="2">
      <c r="A1047" s="1177">
        <v>44273</v>
      </c>
      <c r="B1047" s="1032" t="s">
        <v>5698</v>
      </c>
      <c r="C1047" s="955" t="s">
        <v>6776</v>
      </c>
      <c r="D1047" s="968"/>
      <c r="E1047" s="972"/>
      <c r="F1047" s="970"/>
      <c r="G1047" s="974" t="s">
        <v>5700</v>
      </c>
      <c r="H1047" s="970"/>
      <c r="I1047" s="967"/>
      <c r="J1047" s="970"/>
      <c r="K1047" s="967"/>
      <c r="L1047" s="970"/>
      <c r="M1047" s="967"/>
      <c r="N1047" s="970"/>
      <c r="O1047" s="967"/>
      <c r="P1047" s="970"/>
      <c r="Q1047" s="967"/>
      <c r="R1047" s="970"/>
      <c r="S1047" s="967"/>
      <c r="T1047" s="970"/>
      <c r="U1047" s="967"/>
      <c r="V1047" s="970"/>
    </row>
    <row r="1048" spans="1:22" ht="12.6" hidden="1" customHeight="1" outlineLevel="2">
      <c r="A1048" s="1177">
        <v>44273</v>
      </c>
      <c r="B1048" s="1032" t="s">
        <v>5698</v>
      </c>
      <c r="C1048" s="955" t="s">
        <v>6777</v>
      </c>
      <c r="D1048" s="968"/>
      <c r="E1048" s="972"/>
      <c r="F1048" s="970"/>
      <c r="G1048" s="967"/>
      <c r="H1048" s="970"/>
      <c r="I1048" s="967"/>
      <c r="J1048" s="970"/>
      <c r="K1048" s="967"/>
      <c r="L1048" s="970"/>
      <c r="M1048" s="967"/>
      <c r="N1048" s="970"/>
      <c r="O1048" s="967"/>
      <c r="P1048" s="970"/>
      <c r="Q1048" s="967"/>
      <c r="R1048" s="970"/>
      <c r="S1048" s="974" t="s">
        <v>5700</v>
      </c>
      <c r="T1048" s="970"/>
      <c r="U1048" s="967"/>
      <c r="V1048" s="970"/>
    </row>
    <row r="1049" spans="1:22" ht="12.6" hidden="1" customHeight="1" outlineLevel="2">
      <c r="A1049" s="1177">
        <v>44273</v>
      </c>
      <c r="B1049" s="1032" t="s">
        <v>5698</v>
      </c>
      <c r="C1049" s="955" t="s">
        <v>6778</v>
      </c>
      <c r="D1049" s="968"/>
      <c r="E1049" s="972"/>
      <c r="F1049" s="970"/>
      <c r="G1049" s="967"/>
      <c r="H1049" s="970"/>
      <c r="I1049" s="967"/>
      <c r="J1049" s="970"/>
      <c r="K1049" s="967"/>
      <c r="L1049" s="970"/>
      <c r="M1049" s="967"/>
      <c r="N1049" s="973" t="s">
        <v>5700</v>
      </c>
      <c r="O1049" s="967"/>
      <c r="P1049" s="970"/>
      <c r="Q1049" s="967"/>
      <c r="R1049" s="970"/>
      <c r="S1049" s="967"/>
      <c r="T1049" s="970"/>
      <c r="U1049" s="967"/>
      <c r="V1049" s="970"/>
    </row>
    <row r="1050" spans="1:22" ht="12.6" hidden="1" customHeight="1" outlineLevel="2">
      <c r="A1050" s="1177">
        <v>44273</v>
      </c>
      <c r="B1050" s="1032" t="s">
        <v>5698</v>
      </c>
      <c r="C1050" s="955" t="s">
        <v>6779</v>
      </c>
      <c r="D1050" s="968"/>
      <c r="E1050" s="972"/>
      <c r="F1050" s="970"/>
      <c r="G1050" s="967"/>
      <c r="H1050" s="970"/>
      <c r="I1050" s="967"/>
      <c r="J1050" s="970"/>
      <c r="K1050" s="967"/>
      <c r="L1050" s="973" t="s">
        <v>5700</v>
      </c>
      <c r="M1050" s="967"/>
      <c r="N1050" s="970"/>
      <c r="O1050" s="967"/>
      <c r="P1050" s="970"/>
      <c r="Q1050" s="967"/>
      <c r="R1050" s="970"/>
      <c r="S1050" s="967"/>
      <c r="T1050" s="970"/>
      <c r="U1050" s="967"/>
      <c r="V1050" s="970"/>
    </row>
    <row r="1051" spans="1:22" ht="12.6" hidden="1" customHeight="1" outlineLevel="2">
      <c r="A1051" s="1177">
        <v>44273</v>
      </c>
      <c r="B1051" s="1032" t="s">
        <v>5698</v>
      </c>
      <c r="C1051" s="955" t="s">
        <v>6780</v>
      </c>
      <c r="D1051" s="977" t="s">
        <v>5705</v>
      </c>
      <c r="E1051" s="972"/>
      <c r="F1051" s="970"/>
      <c r="G1051" s="967"/>
      <c r="H1051" s="973" t="s">
        <v>5705</v>
      </c>
      <c r="I1051" s="967"/>
      <c r="J1051" s="970"/>
      <c r="K1051" s="967"/>
      <c r="L1051" s="970"/>
      <c r="M1051" s="967"/>
      <c r="N1051" s="970"/>
      <c r="O1051" s="967"/>
      <c r="P1051" s="970"/>
      <c r="Q1051" s="967"/>
      <c r="R1051" s="970"/>
      <c r="S1051" s="967"/>
      <c r="T1051" s="970"/>
      <c r="U1051" s="967"/>
      <c r="V1051" s="970"/>
    </row>
    <row r="1052" spans="1:22" ht="12.6" hidden="1" customHeight="1" outlineLevel="2">
      <c r="A1052" s="1177">
        <v>44273</v>
      </c>
      <c r="B1052" s="1032" t="s">
        <v>5698</v>
      </c>
      <c r="C1052" s="955" t="s">
        <v>6781</v>
      </c>
      <c r="D1052" s="968"/>
      <c r="E1052" s="972"/>
      <c r="F1052" s="970"/>
      <c r="G1052" s="967"/>
      <c r="H1052" s="970"/>
      <c r="I1052" s="967"/>
      <c r="J1052" s="970"/>
      <c r="K1052" s="967"/>
      <c r="L1052" s="970"/>
      <c r="M1052" s="967"/>
      <c r="N1052" s="970"/>
      <c r="O1052" s="967"/>
      <c r="P1052" s="970"/>
      <c r="Q1052" s="967"/>
      <c r="R1052" s="970"/>
      <c r="S1052" s="974" t="s">
        <v>5700</v>
      </c>
      <c r="T1052" s="970"/>
      <c r="U1052" s="967"/>
      <c r="V1052" s="970"/>
    </row>
    <row r="1053" spans="1:22" ht="12.6" hidden="1" customHeight="1" outlineLevel="2">
      <c r="A1053" s="1177">
        <v>44273</v>
      </c>
      <c r="B1053" s="1032" t="s">
        <v>5698</v>
      </c>
      <c r="C1053" s="955" t="s">
        <v>6782</v>
      </c>
      <c r="D1053" s="968"/>
      <c r="E1053" s="972"/>
      <c r="F1053" s="970"/>
      <c r="G1053" s="967"/>
      <c r="H1053" s="970"/>
      <c r="I1053" s="967"/>
      <c r="J1053" s="970"/>
      <c r="K1053" s="967"/>
      <c r="L1053" s="970"/>
      <c r="M1053" s="967"/>
      <c r="N1053" s="973" t="s">
        <v>5700</v>
      </c>
      <c r="O1053" s="967"/>
      <c r="P1053" s="970"/>
      <c r="Q1053" s="967"/>
      <c r="R1053" s="970"/>
      <c r="S1053" s="974" t="s">
        <v>5700</v>
      </c>
      <c r="T1053" s="970"/>
      <c r="U1053" s="967"/>
      <c r="V1053" s="970"/>
    </row>
    <row r="1054" spans="1:22" ht="12.6" hidden="1" customHeight="1" outlineLevel="2">
      <c r="A1054" s="1177">
        <v>44273</v>
      </c>
      <c r="B1054" s="1032" t="s">
        <v>6698</v>
      </c>
      <c r="C1054" s="955" t="s">
        <v>6783</v>
      </c>
      <c r="D1054" s="968"/>
      <c r="E1054" s="972"/>
      <c r="F1054" s="970"/>
      <c r="G1054" s="967"/>
      <c r="H1054" s="970"/>
      <c r="I1054" s="967"/>
      <c r="J1054" s="970"/>
      <c r="K1054" s="967"/>
      <c r="L1054" s="970"/>
      <c r="M1054" s="967"/>
      <c r="N1054" s="970"/>
      <c r="O1054" s="967"/>
      <c r="P1054" s="970"/>
      <c r="Q1054" s="967"/>
      <c r="R1054" s="970"/>
      <c r="S1054" s="967"/>
      <c r="T1054" s="973" t="s">
        <v>5700</v>
      </c>
      <c r="U1054" s="967"/>
      <c r="V1054" s="970"/>
    </row>
    <row r="1055" spans="1:22" ht="12.6" hidden="1" customHeight="1" outlineLevel="2">
      <c r="A1055" s="1177">
        <v>44273</v>
      </c>
      <c r="B1055" s="1032" t="s">
        <v>5698</v>
      </c>
      <c r="C1055" s="955" t="s">
        <v>6784</v>
      </c>
      <c r="D1055" s="968"/>
      <c r="E1055" s="972"/>
      <c r="F1055" s="970"/>
      <c r="G1055" s="967"/>
      <c r="H1055" s="970"/>
      <c r="I1055" s="967"/>
      <c r="J1055" s="970"/>
      <c r="K1055" s="967"/>
      <c r="L1055" s="970"/>
      <c r="M1055" s="967"/>
      <c r="N1055" s="973" t="s">
        <v>5700</v>
      </c>
      <c r="O1055" s="967"/>
      <c r="P1055" s="970"/>
      <c r="Q1055" s="967"/>
      <c r="R1055" s="970"/>
      <c r="S1055" s="974" t="s">
        <v>5700</v>
      </c>
      <c r="T1055" s="970"/>
      <c r="U1055" s="967"/>
      <c r="V1055" s="970"/>
    </row>
    <row r="1056" spans="1:22" ht="12.6" hidden="1" customHeight="1" outlineLevel="2">
      <c r="A1056" s="1177">
        <v>44273</v>
      </c>
      <c r="B1056" s="1032" t="s">
        <v>5698</v>
      </c>
      <c r="C1056" s="955" t="s">
        <v>6785</v>
      </c>
      <c r="D1056" s="977" t="s">
        <v>5700</v>
      </c>
      <c r="E1056" s="972"/>
      <c r="F1056" s="970"/>
      <c r="G1056" s="967"/>
      <c r="H1056" s="970"/>
      <c r="I1056" s="967"/>
      <c r="J1056" s="970"/>
      <c r="K1056" s="967"/>
      <c r="L1056" s="970"/>
      <c r="M1056" s="967"/>
      <c r="N1056" s="970"/>
      <c r="O1056" s="967"/>
      <c r="P1056" s="970"/>
      <c r="Q1056" s="967"/>
      <c r="R1056" s="970"/>
      <c r="S1056" s="967"/>
      <c r="T1056" s="970"/>
      <c r="U1056" s="967"/>
      <c r="V1056" s="970"/>
    </row>
    <row r="1057" spans="1:22" ht="12.6" hidden="1" customHeight="1" outlineLevel="2">
      <c r="A1057" s="1177">
        <v>44273</v>
      </c>
      <c r="B1057" s="1032" t="s">
        <v>5698</v>
      </c>
      <c r="C1057" s="955" t="s">
        <v>6786</v>
      </c>
      <c r="D1057" s="968"/>
      <c r="E1057" s="972"/>
      <c r="F1057" s="970"/>
      <c r="G1057" s="967"/>
      <c r="H1057" s="970"/>
      <c r="I1057" s="967"/>
      <c r="J1057" s="970"/>
      <c r="K1057" s="967"/>
      <c r="L1057" s="970"/>
      <c r="M1057" s="967"/>
      <c r="N1057" s="973" t="s">
        <v>5700</v>
      </c>
      <c r="O1057" s="967"/>
      <c r="P1057" s="970"/>
      <c r="Q1057" s="967"/>
      <c r="R1057" s="970"/>
      <c r="S1057" s="967"/>
      <c r="T1057" s="970"/>
      <c r="U1057" s="967"/>
      <c r="V1057" s="970"/>
    </row>
    <row r="1058" spans="1:22" ht="12.6" hidden="1" customHeight="1" outlineLevel="2">
      <c r="A1058" s="1177">
        <v>44273</v>
      </c>
      <c r="B1058" s="1032" t="s">
        <v>5698</v>
      </c>
      <c r="C1058" s="955" t="s">
        <v>6787</v>
      </c>
      <c r="D1058" s="968"/>
      <c r="E1058" s="969" t="s">
        <v>5700</v>
      </c>
      <c r="F1058" s="970"/>
      <c r="G1058" s="967"/>
      <c r="H1058" s="970"/>
      <c r="I1058" s="967"/>
      <c r="J1058" s="970"/>
      <c r="K1058" s="967"/>
      <c r="L1058" s="970"/>
      <c r="M1058" s="967"/>
      <c r="N1058" s="970"/>
      <c r="O1058" s="967"/>
      <c r="P1058" s="970"/>
      <c r="Q1058" s="967"/>
      <c r="R1058" s="970"/>
      <c r="S1058" s="967"/>
      <c r="T1058" s="970"/>
      <c r="U1058" s="967"/>
      <c r="V1058" s="970"/>
    </row>
    <row r="1059" spans="1:22" ht="12.6" hidden="1" customHeight="1" outlineLevel="2">
      <c r="A1059" s="1177">
        <v>44273</v>
      </c>
      <c r="B1059" s="1032" t="s">
        <v>5698</v>
      </c>
      <c r="C1059" s="955" t="s">
        <v>6788</v>
      </c>
      <c r="D1059" s="968"/>
      <c r="E1059" s="972"/>
      <c r="F1059" s="970"/>
      <c r="G1059" s="967"/>
      <c r="H1059" s="970"/>
      <c r="I1059" s="967"/>
      <c r="J1059" s="970"/>
      <c r="K1059" s="967"/>
      <c r="L1059" s="973" t="s">
        <v>5700</v>
      </c>
      <c r="M1059" s="967"/>
      <c r="N1059" s="970"/>
      <c r="O1059" s="967"/>
      <c r="P1059" s="970"/>
      <c r="Q1059" s="967"/>
      <c r="R1059" s="970"/>
      <c r="S1059" s="967"/>
      <c r="T1059" s="970"/>
      <c r="U1059" s="967"/>
      <c r="V1059" s="970"/>
    </row>
    <row r="1060" spans="1:22" ht="12.6" hidden="1" customHeight="1" outlineLevel="2">
      <c r="A1060" s="1177">
        <v>44273</v>
      </c>
      <c r="B1060" s="1032" t="s">
        <v>5698</v>
      </c>
      <c r="C1060" s="955" t="s">
        <v>6629</v>
      </c>
      <c r="D1060" s="968"/>
      <c r="E1060" s="969" t="s">
        <v>5700</v>
      </c>
      <c r="F1060" s="970"/>
      <c r="G1060" s="967"/>
      <c r="H1060" s="970"/>
      <c r="I1060" s="967"/>
      <c r="J1060" s="970"/>
      <c r="K1060" s="967"/>
      <c r="L1060" s="970"/>
      <c r="M1060" s="967"/>
      <c r="N1060" s="970"/>
      <c r="O1060" s="967"/>
      <c r="P1060" s="970"/>
      <c r="Q1060" s="967"/>
      <c r="R1060" s="970"/>
      <c r="S1060" s="967"/>
      <c r="T1060" s="970"/>
      <c r="U1060" s="967"/>
      <c r="V1060" s="970"/>
    </row>
    <row r="1061" spans="1:22" ht="12.6" hidden="1" customHeight="1" outlineLevel="2">
      <c r="A1061" s="1177">
        <v>44273</v>
      </c>
      <c r="B1061" s="1032" t="s">
        <v>5698</v>
      </c>
      <c r="C1061" s="955" t="s">
        <v>6789</v>
      </c>
      <c r="D1061" s="968"/>
      <c r="E1061" s="972"/>
      <c r="F1061" s="970"/>
      <c r="G1061" s="967"/>
      <c r="H1061" s="970"/>
      <c r="I1061" s="967"/>
      <c r="J1061" s="970"/>
      <c r="K1061" s="967"/>
      <c r="L1061" s="970"/>
      <c r="M1061" s="967"/>
      <c r="N1061" s="973"/>
      <c r="O1061" s="967"/>
      <c r="P1061" s="970"/>
      <c r="Q1061" s="967"/>
      <c r="R1061" s="970"/>
      <c r="S1061" s="974" t="s">
        <v>5700</v>
      </c>
      <c r="T1061" s="970"/>
      <c r="U1061" s="967"/>
      <c r="V1061" s="970"/>
    </row>
    <row r="1062" spans="1:22" ht="12.6" hidden="1" customHeight="1" outlineLevel="2">
      <c r="A1062" s="1177">
        <v>44273</v>
      </c>
      <c r="B1062" s="1032" t="s">
        <v>5698</v>
      </c>
      <c r="C1062" s="955" t="s">
        <v>6790</v>
      </c>
      <c r="D1062" s="968"/>
      <c r="E1062" s="972"/>
      <c r="F1062" s="970"/>
      <c r="G1062" s="967"/>
      <c r="H1062" s="970"/>
      <c r="I1062" s="967"/>
      <c r="J1062" s="970"/>
      <c r="K1062" s="967"/>
      <c r="L1062" s="970"/>
      <c r="M1062" s="967"/>
      <c r="N1062" s="973" t="s">
        <v>5700</v>
      </c>
      <c r="O1062" s="967"/>
      <c r="P1062" s="970"/>
      <c r="Q1062" s="967"/>
      <c r="R1062" s="970"/>
      <c r="S1062" s="974" t="s">
        <v>5700</v>
      </c>
      <c r="T1062" s="970"/>
      <c r="U1062" s="967"/>
      <c r="V1062" s="970"/>
    </row>
    <row r="1063" spans="1:22" ht="12.6" hidden="1" customHeight="1" outlineLevel="2">
      <c r="A1063" s="1177">
        <v>44273</v>
      </c>
      <c r="B1063" s="1032" t="s">
        <v>5698</v>
      </c>
      <c r="C1063" s="955" t="s">
        <v>6791</v>
      </c>
      <c r="D1063" s="968"/>
      <c r="E1063" s="972"/>
      <c r="F1063" s="973" t="s">
        <v>5700</v>
      </c>
      <c r="G1063" s="967"/>
      <c r="H1063" s="970"/>
      <c r="I1063" s="967"/>
      <c r="J1063" s="970"/>
      <c r="K1063" s="967"/>
      <c r="L1063" s="970"/>
      <c r="M1063" s="967"/>
      <c r="N1063" s="970"/>
      <c r="O1063" s="967"/>
      <c r="P1063" s="970"/>
      <c r="Q1063" s="967"/>
      <c r="R1063" s="970"/>
      <c r="S1063" s="967"/>
      <c r="T1063" s="970"/>
      <c r="U1063" s="967"/>
      <c r="V1063" s="970"/>
    </row>
    <row r="1064" spans="1:22" ht="12.6" hidden="1" customHeight="1" outlineLevel="2">
      <c r="A1064" s="1177">
        <v>44273</v>
      </c>
      <c r="B1064" s="1032" t="s">
        <v>5698</v>
      </c>
      <c r="C1064" s="955" t="s">
        <v>6792</v>
      </c>
      <c r="D1064" s="968"/>
      <c r="E1064" s="972"/>
      <c r="F1064" s="970"/>
      <c r="G1064" s="967"/>
      <c r="H1064" s="970"/>
      <c r="I1064" s="967"/>
      <c r="J1064" s="970"/>
      <c r="K1064" s="967"/>
      <c r="L1064" s="970"/>
      <c r="M1064" s="967"/>
      <c r="N1064" s="970"/>
      <c r="O1064" s="967"/>
      <c r="P1064" s="970"/>
      <c r="Q1064" s="967"/>
      <c r="R1064" s="970"/>
      <c r="S1064" s="974" t="s">
        <v>5700</v>
      </c>
      <c r="T1064" s="970"/>
      <c r="U1064" s="967"/>
      <c r="V1064" s="970"/>
    </row>
    <row r="1065" spans="1:22" ht="12.6" hidden="1" customHeight="1" outlineLevel="2">
      <c r="A1065" s="1177">
        <v>44273</v>
      </c>
      <c r="B1065" s="1032" t="s">
        <v>5698</v>
      </c>
      <c r="C1065" s="955" t="s">
        <v>6793</v>
      </c>
      <c r="D1065" s="968"/>
      <c r="E1065" s="972"/>
      <c r="F1065" s="970"/>
      <c r="G1065" s="967"/>
      <c r="H1065" s="970"/>
      <c r="I1065" s="967"/>
      <c r="J1065" s="970"/>
      <c r="K1065" s="967"/>
      <c r="L1065" s="970"/>
      <c r="M1065" s="967"/>
      <c r="N1065" s="973" t="s">
        <v>5700</v>
      </c>
      <c r="O1065" s="967"/>
      <c r="P1065" s="970"/>
      <c r="Q1065" s="967"/>
      <c r="R1065" s="970"/>
      <c r="S1065" s="967"/>
      <c r="T1065" s="970"/>
      <c r="U1065" s="967"/>
      <c r="V1065" s="970"/>
    </row>
    <row r="1066" spans="1:22" ht="12.6" hidden="1" customHeight="1" outlineLevel="2">
      <c r="A1066" s="1177">
        <v>44273</v>
      </c>
      <c r="B1066" s="1032" t="s">
        <v>5698</v>
      </c>
      <c r="C1066" s="955" t="s">
        <v>6794</v>
      </c>
      <c r="D1066" s="977" t="s">
        <v>5700</v>
      </c>
      <c r="E1066" s="972"/>
      <c r="F1066" s="970"/>
      <c r="G1066" s="967"/>
      <c r="H1066" s="970"/>
      <c r="I1066" s="967"/>
      <c r="J1066" s="970"/>
      <c r="K1066" s="967"/>
      <c r="L1066" s="970"/>
      <c r="M1066" s="967"/>
      <c r="N1066" s="970"/>
      <c r="O1066" s="967"/>
      <c r="P1066" s="970"/>
      <c r="Q1066" s="967"/>
      <c r="R1066" s="970"/>
      <c r="S1066" s="967"/>
      <c r="T1066" s="970"/>
      <c r="U1066" s="967"/>
      <c r="V1066" s="970"/>
    </row>
    <row r="1067" spans="1:22" ht="12.6" hidden="1" customHeight="1" outlineLevel="1" collapsed="1">
      <c r="A1067" s="1178">
        <v>44274</v>
      </c>
      <c r="B1067" s="1032" t="s">
        <v>5698</v>
      </c>
      <c r="C1067" s="955" t="s">
        <v>6795</v>
      </c>
      <c r="D1067" s="977" t="s">
        <v>5700</v>
      </c>
      <c r="E1067" s="972"/>
      <c r="F1067" s="970"/>
      <c r="G1067" s="967"/>
      <c r="H1067" s="970"/>
      <c r="I1067" s="967"/>
      <c r="J1067" s="970"/>
      <c r="K1067" s="967"/>
      <c r="L1067" s="970"/>
      <c r="M1067" s="967"/>
      <c r="N1067" s="970"/>
      <c r="O1067" s="967"/>
      <c r="P1067" s="970"/>
      <c r="Q1067" s="967"/>
      <c r="R1067" s="970"/>
      <c r="S1067" s="967"/>
      <c r="T1067" s="970"/>
      <c r="U1067" s="967"/>
      <c r="V1067" s="970"/>
    </row>
    <row r="1068" spans="1:22" ht="25.2" hidden="1" customHeight="1" outlineLevel="2">
      <c r="A1068" s="1178">
        <v>44274</v>
      </c>
      <c r="B1068" s="1032" t="s">
        <v>5698</v>
      </c>
      <c r="C1068" s="955" t="s">
        <v>6796</v>
      </c>
      <c r="D1068" s="968"/>
      <c r="E1068" s="969" t="s">
        <v>5700</v>
      </c>
      <c r="F1068" s="970"/>
      <c r="G1068" s="967"/>
      <c r="H1068" s="970"/>
      <c r="I1068" s="967"/>
      <c r="J1068" s="970"/>
      <c r="K1068" s="967"/>
      <c r="L1068" s="970"/>
      <c r="M1068" s="967"/>
      <c r="N1068" s="970"/>
      <c r="O1068" s="967"/>
      <c r="P1068" s="970"/>
      <c r="Q1068" s="967"/>
      <c r="R1068" s="970"/>
      <c r="S1068" s="967"/>
      <c r="T1068" s="970"/>
      <c r="U1068" s="967"/>
      <c r="V1068" s="970"/>
    </row>
    <row r="1069" spans="1:22" ht="12.6" hidden="1" customHeight="1" outlineLevel="2">
      <c r="A1069" s="1178">
        <v>44274</v>
      </c>
      <c r="B1069" s="1032" t="s">
        <v>5698</v>
      </c>
      <c r="C1069" s="955" t="s">
        <v>6797</v>
      </c>
      <c r="D1069" s="977" t="s">
        <v>5700</v>
      </c>
      <c r="E1069" s="972"/>
      <c r="F1069" s="970"/>
      <c r="G1069" s="967"/>
      <c r="H1069" s="970"/>
      <c r="I1069" s="967"/>
      <c r="J1069" s="970"/>
      <c r="K1069" s="967"/>
      <c r="L1069" s="970"/>
      <c r="M1069" s="967"/>
      <c r="N1069" s="970"/>
      <c r="O1069" s="967"/>
      <c r="P1069" s="970"/>
      <c r="Q1069" s="967"/>
      <c r="R1069" s="970"/>
      <c r="S1069" s="967"/>
      <c r="T1069" s="970"/>
      <c r="U1069" s="967"/>
      <c r="V1069" s="970"/>
    </row>
    <row r="1070" spans="1:22" ht="25.2" hidden="1" customHeight="1" outlineLevel="2">
      <c r="A1070" s="1178">
        <v>44274</v>
      </c>
      <c r="B1070" s="1032" t="s">
        <v>5698</v>
      </c>
      <c r="C1070" s="955" t="s">
        <v>6798</v>
      </c>
      <c r="D1070" s="968"/>
      <c r="E1070" s="969" t="s">
        <v>5700</v>
      </c>
      <c r="F1070" s="970"/>
      <c r="G1070" s="967"/>
      <c r="H1070" s="973" t="s">
        <v>5700</v>
      </c>
      <c r="I1070" s="967"/>
      <c r="J1070" s="970"/>
      <c r="K1070" s="967"/>
      <c r="L1070" s="970"/>
      <c r="M1070" s="967"/>
      <c r="N1070" s="970"/>
      <c r="O1070" s="967"/>
      <c r="P1070" s="970"/>
      <c r="Q1070" s="967"/>
      <c r="R1070" s="970"/>
      <c r="S1070" s="967"/>
      <c r="T1070" s="970"/>
      <c r="U1070" s="967"/>
      <c r="V1070" s="970"/>
    </row>
    <row r="1071" spans="1:22" ht="25.2" hidden="1" customHeight="1" outlineLevel="2">
      <c r="A1071" s="1178">
        <v>44274</v>
      </c>
      <c r="B1071" s="1032" t="s">
        <v>5698</v>
      </c>
      <c r="C1071" s="955" t="s">
        <v>6799</v>
      </c>
      <c r="D1071" s="968"/>
      <c r="E1071" s="972"/>
      <c r="F1071" s="970"/>
      <c r="G1071" s="967"/>
      <c r="H1071" s="970"/>
      <c r="I1071" s="967"/>
      <c r="J1071" s="970"/>
      <c r="K1071" s="967"/>
      <c r="L1071" s="970"/>
      <c r="M1071" s="967"/>
      <c r="N1071" s="970"/>
      <c r="O1071" s="967"/>
      <c r="P1071" s="970"/>
      <c r="Q1071" s="967"/>
      <c r="R1071" s="970"/>
      <c r="S1071" s="974" t="s">
        <v>5700</v>
      </c>
      <c r="T1071" s="970"/>
      <c r="U1071" s="967"/>
      <c r="V1071" s="970"/>
    </row>
    <row r="1072" spans="1:22" ht="12.6" hidden="1" customHeight="1" outlineLevel="2">
      <c r="A1072" s="1178">
        <v>44274</v>
      </c>
      <c r="B1072" s="1032" t="s">
        <v>5698</v>
      </c>
      <c r="C1072" s="955" t="s">
        <v>6800</v>
      </c>
      <c r="D1072" s="968"/>
      <c r="E1072" s="969" t="s">
        <v>5700</v>
      </c>
      <c r="F1072" s="970"/>
      <c r="G1072" s="967"/>
      <c r="H1072" s="970"/>
      <c r="I1072" s="967"/>
      <c r="J1072" s="970"/>
      <c r="K1072" s="967"/>
      <c r="L1072" s="970"/>
      <c r="M1072" s="967"/>
      <c r="N1072" s="973" t="s">
        <v>5700</v>
      </c>
      <c r="O1072" s="967"/>
      <c r="P1072" s="970"/>
      <c r="Q1072" s="967"/>
      <c r="R1072" s="970"/>
      <c r="S1072" s="967"/>
      <c r="T1072" s="970"/>
      <c r="U1072" s="967"/>
      <c r="V1072" s="970"/>
    </row>
    <row r="1073" spans="1:22" ht="12.6" hidden="1" customHeight="1" outlineLevel="2">
      <c r="A1073" s="1178">
        <v>44274</v>
      </c>
      <c r="B1073" s="1032" t="s">
        <v>5698</v>
      </c>
      <c r="C1073" s="955" t="s">
        <v>6801</v>
      </c>
      <c r="D1073" s="968"/>
      <c r="E1073" s="972"/>
      <c r="F1073" s="970"/>
      <c r="G1073" s="967"/>
      <c r="H1073" s="970"/>
      <c r="I1073" s="967"/>
      <c r="J1073" s="970"/>
      <c r="K1073" s="967"/>
      <c r="L1073" s="970"/>
      <c r="M1073" s="967"/>
      <c r="N1073" s="973" t="s">
        <v>5700</v>
      </c>
      <c r="O1073" s="967"/>
      <c r="P1073" s="970"/>
      <c r="Q1073" s="967"/>
      <c r="R1073" s="970"/>
      <c r="S1073" s="967"/>
      <c r="T1073" s="970"/>
      <c r="U1073" s="967"/>
      <c r="V1073" s="970"/>
    </row>
    <row r="1074" spans="1:22" ht="12.6" hidden="1" customHeight="1" outlineLevel="2">
      <c r="A1074" s="1178">
        <v>44274</v>
      </c>
      <c r="B1074" s="1032" t="s">
        <v>6802</v>
      </c>
      <c r="C1074" s="955" t="s">
        <v>6803</v>
      </c>
      <c r="D1074" s="977" t="s">
        <v>5700</v>
      </c>
      <c r="E1074" s="969" t="s">
        <v>5700</v>
      </c>
      <c r="F1074" s="970"/>
      <c r="G1074" s="967"/>
      <c r="H1074" s="970"/>
      <c r="I1074" s="967"/>
      <c r="J1074" s="970"/>
      <c r="K1074" s="967"/>
      <c r="L1074" s="970"/>
      <c r="M1074" s="967"/>
      <c r="N1074" s="970"/>
      <c r="O1074" s="967"/>
      <c r="P1074" s="970"/>
      <c r="Q1074" s="967"/>
      <c r="R1074" s="970"/>
      <c r="S1074" s="967"/>
      <c r="T1074" s="970"/>
      <c r="U1074" s="967"/>
      <c r="V1074" s="970"/>
    </row>
    <row r="1075" spans="1:22" ht="12.6" hidden="1" customHeight="1" outlineLevel="2">
      <c r="A1075" s="1178">
        <v>44274</v>
      </c>
      <c r="B1075" s="1032" t="s">
        <v>5698</v>
      </c>
      <c r="C1075" s="955" t="s">
        <v>6804</v>
      </c>
      <c r="D1075" s="968"/>
      <c r="E1075" s="969" t="s">
        <v>5700</v>
      </c>
      <c r="F1075" s="970"/>
      <c r="G1075" s="967"/>
      <c r="H1075" s="970"/>
      <c r="I1075" s="974" t="s">
        <v>5700</v>
      </c>
      <c r="J1075" s="970"/>
      <c r="K1075" s="967"/>
      <c r="L1075" s="970"/>
      <c r="M1075" s="967"/>
      <c r="N1075" s="970"/>
      <c r="O1075" s="967"/>
      <c r="P1075" s="970"/>
      <c r="Q1075" s="967"/>
      <c r="R1075" s="970"/>
      <c r="S1075" s="967"/>
      <c r="T1075" s="970"/>
      <c r="U1075" s="967"/>
      <c r="V1075" s="970"/>
    </row>
    <row r="1076" spans="1:22" ht="12.6" hidden="1" customHeight="1" outlineLevel="2">
      <c r="A1076" s="1178">
        <v>44274</v>
      </c>
      <c r="B1076" s="1032" t="s">
        <v>5698</v>
      </c>
      <c r="C1076" s="955" t="s">
        <v>6805</v>
      </c>
      <c r="D1076" s="968"/>
      <c r="E1076" s="969" t="s">
        <v>5700</v>
      </c>
      <c r="F1076" s="970"/>
      <c r="G1076" s="967"/>
      <c r="H1076" s="970"/>
      <c r="I1076" s="967"/>
      <c r="J1076" s="970"/>
      <c r="K1076" s="967"/>
      <c r="L1076" s="970"/>
      <c r="M1076" s="967"/>
      <c r="N1076" s="970"/>
      <c r="O1076" s="967"/>
      <c r="P1076" s="970"/>
      <c r="Q1076" s="967"/>
      <c r="R1076" s="970"/>
      <c r="S1076" s="967"/>
      <c r="T1076" s="970"/>
      <c r="U1076" s="967"/>
      <c r="V1076" s="970"/>
    </row>
    <row r="1077" spans="1:22" ht="12.6" hidden="1" customHeight="1" outlineLevel="2">
      <c r="A1077" s="1178">
        <v>44274</v>
      </c>
      <c r="B1077" s="1032" t="s">
        <v>5698</v>
      </c>
      <c r="C1077" s="955" t="s">
        <v>6806</v>
      </c>
      <c r="D1077" s="977" t="s">
        <v>5700</v>
      </c>
      <c r="E1077" s="972"/>
      <c r="F1077" s="970"/>
      <c r="G1077" s="967"/>
      <c r="H1077" s="970"/>
      <c r="I1077" s="967"/>
      <c r="J1077" s="970"/>
      <c r="K1077" s="967"/>
      <c r="L1077" s="970"/>
      <c r="M1077" s="967"/>
      <c r="N1077" s="970"/>
      <c r="O1077" s="967"/>
      <c r="P1077" s="970"/>
      <c r="Q1077" s="967"/>
      <c r="R1077" s="970"/>
      <c r="S1077" s="967"/>
      <c r="T1077" s="970"/>
      <c r="U1077" s="967"/>
      <c r="V1077" s="970"/>
    </row>
    <row r="1078" spans="1:22" ht="12.6" hidden="1" customHeight="1" outlineLevel="2">
      <c r="A1078" s="1178">
        <v>44274</v>
      </c>
      <c r="B1078" s="1032" t="s">
        <v>5698</v>
      </c>
      <c r="C1078" s="955" t="s">
        <v>6807</v>
      </c>
      <c r="D1078" s="968"/>
      <c r="E1078" s="972"/>
      <c r="F1078" s="970"/>
      <c r="G1078" s="967"/>
      <c r="H1078" s="970"/>
      <c r="I1078" s="967"/>
      <c r="J1078" s="970"/>
      <c r="K1078" s="967"/>
      <c r="L1078" s="970"/>
      <c r="M1078" s="967"/>
      <c r="N1078" s="970"/>
      <c r="O1078" s="967"/>
      <c r="P1078" s="970"/>
      <c r="Q1078" s="974" t="s">
        <v>5700</v>
      </c>
      <c r="R1078" s="970"/>
      <c r="S1078" s="967"/>
      <c r="T1078" s="970"/>
      <c r="U1078" s="967"/>
      <c r="V1078" s="970"/>
    </row>
    <row r="1079" spans="1:22" ht="12.6" hidden="1" customHeight="1" outlineLevel="2">
      <c r="A1079" s="1178">
        <v>44274</v>
      </c>
      <c r="B1079" s="1032" t="s">
        <v>5698</v>
      </c>
      <c r="C1079" s="955" t="s">
        <v>6808</v>
      </c>
      <c r="D1079" s="968"/>
      <c r="E1079" s="972"/>
      <c r="F1079" s="970"/>
      <c r="G1079" s="967"/>
      <c r="H1079" s="970"/>
      <c r="I1079" s="967"/>
      <c r="J1079" s="970"/>
      <c r="K1079" s="967"/>
      <c r="L1079" s="970"/>
      <c r="M1079" s="967"/>
      <c r="N1079" s="970"/>
      <c r="O1079" s="967"/>
      <c r="P1079" s="970"/>
      <c r="Q1079" s="967"/>
      <c r="R1079" s="970"/>
      <c r="S1079" s="967"/>
      <c r="T1079" s="970"/>
      <c r="U1079" s="967"/>
      <c r="V1079" s="970"/>
    </row>
    <row r="1080" spans="1:22" ht="12.6" hidden="1" customHeight="1" outlineLevel="2">
      <c r="A1080" s="1178">
        <v>44274</v>
      </c>
      <c r="B1080" s="1032" t="s">
        <v>5698</v>
      </c>
      <c r="C1080" s="955" t="s">
        <v>6809</v>
      </c>
      <c r="D1080" s="968"/>
      <c r="E1080" s="972"/>
      <c r="F1080" s="970"/>
      <c r="G1080" s="967"/>
      <c r="H1080" s="970"/>
      <c r="I1080" s="967"/>
      <c r="J1080" s="970"/>
      <c r="K1080" s="967"/>
      <c r="L1080" s="970"/>
      <c r="M1080" s="967"/>
      <c r="N1080" s="970"/>
      <c r="O1080" s="967"/>
      <c r="P1080" s="970"/>
      <c r="Q1080" s="967"/>
      <c r="R1080" s="970"/>
      <c r="S1080" s="967"/>
      <c r="T1080" s="970"/>
      <c r="U1080" s="967"/>
      <c r="V1080" s="970"/>
    </row>
    <row r="1081" spans="1:22" ht="12.6" hidden="1" customHeight="1" outlineLevel="2">
      <c r="A1081" s="1178">
        <v>44274</v>
      </c>
      <c r="B1081" s="1032" t="s">
        <v>5698</v>
      </c>
      <c r="C1081" s="955" t="s">
        <v>6810</v>
      </c>
      <c r="D1081" s="968"/>
      <c r="E1081" s="969" t="s">
        <v>5700</v>
      </c>
      <c r="F1081" s="970"/>
      <c r="G1081" s="967"/>
      <c r="H1081" s="970"/>
      <c r="I1081" s="967"/>
      <c r="J1081" s="970"/>
      <c r="K1081" s="967"/>
      <c r="L1081" s="970"/>
      <c r="M1081" s="967"/>
      <c r="N1081" s="970"/>
      <c r="O1081" s="967"/>
      <c r="P1081" s="970"/>
      <c r="Q1081" s="967"/>
      <c r="R1081" s="970"/>
      <c r="S1081" s="967"/>
      <c r="T1081" s="970"/>
      <c r="U1081" s="967"/>
      <c r="V1081" s="970"/>
    </row>
    <row r="1082" spans="1:22" ht="12.6" hidden="1" customHeight="1" outlineLevel="2">
      <c r="A1082" s="1178">
        <v>44274</v>
      </c>
      <c r="B1082" s="1032" t="s">
        <v>5698</v>
      </c>
      <c r="C1082" s="955" t="s">
        <v>6811</v>
      </c>
      <c r="D1082" s="977" t="s">
        <v>5700</v>
      </c>
      <c r="E1082" s="972"/>
      <c r="F1082" s="970"/>
      <c r="G1082" s="967"/>
      <c r="H1082" s="970"/>
      <c r="I1082" s="967"/>
      <c r="J1082" s="970"/>
      <c r="K1082" s="967"/>
      <c r="L1082" s="970"/>
      <c r="M1082" s="967"/>
      <c r="N1082" s="970"/>
      <c r="O1082" s="967"/>
      <c r="P1082" s="970"/>
      <c r="Q1082" s="967"/>
      <c r="R1082" s="970"/>
      <c r="S1082" s="967"/>
      <c r="T1082" s="970"/>
      <c r="U1082" s="967"/>
      <c r="V1082" s="970"/>
    </row>
    <row r="1083" spans="1:22" ht="12.6" hidden="1" customHeight="1" outlineLevel="2">
      <c r="A1083" s="1178">
        <v>44274</v>
      </c>
      <c r="B1083" s="1032" t="s">
        <v>5698</v>
      </c>
      <c r="C1083" s="955" t="s">
        <v>6812</v>
      </c>
      <c r="D1083" s="977" t="s">
        <v>5700</v>
      </c>
      <c r="E1083" s="972"/>
      <c r="F1083" s="970"/>
      <c r="G1083" s="974" t="s">
        <v>5700</v>
      </c>
      <c r="H1083" s="973" t="s">
        <v>5700</v>
      </c>
      <c r="I1083" s="967"/>
      <c r="J1083" s="970"/>
      <c r="K1083" s="967"/>
      <c r="L1083" s="970"/>
      <c r="M1083" s="967"/>
      <c r="N1083" s="970"/>
      <c r="O1083" s="967"/>
      <c r="P1083" s="970"/>
      <c r="Q1083" s="967"/>
      <c r="R1083" s="970"/>
      <c r="S1083" s="967"/>
      <c r="T1083" s="970"/>
      <c r="U1083" s="967"/>
      <c r="V1083" s="970"/>
    </row>
    <row r="1084" spans="1:22" ht="12.6" hidden="1" customHeight="1" outlineLevel="2">
      <c r="A1084" s="1178">
        <v>44274</v>
      </c>
      <c r="B1084" s="1032" t="s">
        <v>5698</v>
      </c>
      <c r="C1084" s="955" t="s">
        <v>6813</v>
      </c>
      <c r="D1084" s="968"/>
      <c r="E1084" s="972"/>
      <c r="F1084" s="970"/>
      <c r="G1084" s="967"/>
      <c r="H1084" s="970"/>
      <c r="I1084" s="967"/>
      <c r="J1084" s="970"/>
      <c r="K1084" s="967"/>
      <c r="L1084" s="970"/>
      <c r="M1084" s="967"/>
      <c r="N1084" s="970"/>
      <c r="O1084" s="967"/>
      <c r="P1084" s="970"/>
      <c r="Q1084" s="967"/>
      <c r="R1084" s="970"/>
      <c r="S1084" s="974" t="s">
        <v>5700</v>
      </c>
      <c r="T1084" s="970"/>
      <c r="U1084" s="967"/>
      <c r="V1084" s="970"/>
    </row>
    <row r="1085" spans="1:22" ht="12.6" hidden="1" customHeight="1" outlineLevel="2">
      <c r="A1085" s="1178">
        <v>44274</v>
      </c>
      <c r="B1085" s="1032" t="s">
        <v>5698</v>
      </c>
      <c r="C1085" s="955" t="s">
        <v>6814</v>
      </c>
      <c r="D1085" s="977" t="s">
        <v>5700</v>
      </c>
      <c r="E1085" s="972"/>
      <c r="F1085" s="970"/>
      <c r="G1085" s="967"/>
      <c r="H1085" s="970"/>
      <c r="I1085" s="967"/>
      <c r="J1085" s="970"/>
      <c r="K1085" s="967"/>
      <c r="L1085" s="970"/>
      <c r="M1085" s="967"/>
      <c r="N1085" s="970"/>
      <c r="O1085" s="967"/>
      <c r="P1085" s="970"/>
      <c r="Q1085" s="967"/>
      <c r="R1085" s="970"/>
      <c r="S1085" s="974" t="s">
        <v>5700</v>
      </c>
      <c r="T1085" s="970"/>
      <c r="U1085" s="967"/>
      <c r="V1085" s="970"/>
    </row>
    <row r="1086" spans="1:22" ht="12.6" hidden="1" customHeight="1" outlineLevel="2">
      <c r="A1086" s="1178">
        <v>44274</v>
      </c>
      <c r="B1086" s="1032" t="s">
        <v>5698</v>
      </c>
      <c r="C1086" s="955" t="s">
        <v>6815</v>
      </c>
      <c r="D1086" s="977" t="s">
        <v>5700</v>
      </c>
      <c r="E1086" s="972"/>
      <c r="F1086" s="970"/>
      <c r="G1086" s="967"/>
      <c r="H1086" s="970"/>
      <c r="I1086" s="967"/>
      <c r="J1086" s="970"/>
      <c r="K1086" s="967"/>
      <c r="L1086" s="970"/>
      <c r="M1086" s="967"/>
      <c r="N1086" s="970"/>
      <c r="O1086" s="967"/>
      <c r="P1086" s="970"/>
      <c r="Q1086" s="967"/>
      <c r="R1086" s="970"/>
      <c r="S1086" s="967"/>
      <c r="T1086" s="970"/>
      <c r="U1086" s="967"/>
      <c r="V1086" s="970"/>
    </row>
    <row r="1087" spans="1:22" ht="12.6" hidden="1" customHeight="1" outlineLevel="2">
      <c r="A1087" s="1178">
        <v>44274</v>
      </c>
      <c r="B1087" s="1032" t="s">
        <v>5698</v>
      </c>
      <c r="C1087" s="955" t="s">
        <v>6816</v>
      </c>
      <c r="D1087" s="968"/>
      <c r="E1087" s="972"/>
      <c r="F1087" s="970"/>
      <c r="G1087" s="967"/>
      <c r="H1087" s="970"/>
      <c r="I1087" s="967"/>
      <c r="J1087" s="970"/>
      <c r="K1087" s="967"/>
      <c r="L1087" s="970"/>
      <c r="M1087" s="967"/>
      <c r="N1087" s="970"/>
      <c r="O1087" s="967"/>
      <c r="P1087" s="970"/>
      <c r="Q1087" s="967"/>
      <c r="R1087" s="970"/>
      <c r="S1087" s="967"/>
      <c r="T1087" s="970"/>
      <c r="U1087" s="967"/>
      <c r="V1087" s="970"/>
    </row>
    <row r="1088" spans="1:22" ht="12.6" hidden="1" customHeight="1" outlineLevel="2">
      <c r="A1088" s="1178">
        <v>44274</v>
      </c>
      <c r="B1088" s="1032" t="s">
        <v>5328</v>
      </c>
      <c r="C1088" s="955" t="s">
        <v>6817</v>
      </c>
      <c r="D1088" s="977" t="s">
        <v>5700</v>
      </c>
      <c r="E1088" s="972"/>
      <c r="F1088" s="970"/>
      <c r="G1088" s="967"/>
      <c r="H1088" s="970"/>
      <c r="I1088" s="967"/>
      <c r="J1088" s="970"/>
      <c r="K1088" s="967"/>
      <c r="L1088" s="970"/>
      <c r="M1088" s="967"/>
      <c r="N1088" s="970"/>
      <c r="O1088" s="967"/>
      <c r="P1088" s="970"/>
      <c r="Q1088" s="967"/>
      <c r="R1088" s="970"/>
      <c r="S1088" s="967"/>
      <c r="T1088" s="970"/>
      <c r="U1088" s="967"/>
      <c r="V1088" s="970"/>
    </row>
    <row r="1089" spans="1:22" ht="12.6" hidden="1" customHeight="1" outlineLevel="1" collapsed="1">
      <c r="A1089" s="1179">
        <v>44277</v>
      </c>
      <c r="B1089" s="1032" t="s">
        <v>5698</v>
      </c>
      <c r="C1089" s="955" t="s">
        <v>6818</v>
      </c>
      <c r="D1089" s="968"/>
      <c r="E1089" s="969" t="s">
        <v>5700</v>
      </c>
      <c r="F1089" s="970"/>
      <c r="G1089" s="967"/>
      <c r="H1089" s="970"/>
      <c r="I1089" s="967"/>
      <c r="J1089" s="970"/>
      <c r="K1089" s="967"/>
      <c r="L1089" s="970"/>
      <c r="M1089" s="967"/>
      <c r="N1089" s="970"/>
      <c r="O1089" s="967"/>
      <c r="P1089" s="970"/>
      <c r="Q1089" s="967"/>
      <c r="R1089" s="970"/>
      <c r="S1089" s="967"/>
      <c r="T1089" s="970"/>
      <c r="U1089" s="967"/>
      <c r="V1089" s="970"/>
    </row>
    <row r="1090" spans="1:22" ht="12.6" hidden="1" customHeight="1" outlineLevel="2">
      <c r="A1090" s="1179">
        <v>44277</v>
      </c>
      <c r="B1090" s="1032" t="s">
        <v>5698</v>
      </c>
      <c r="C1090" s="955" t="s">
        <v>6819</v>
      </c>
      <c r="D1090" s="968"/>
      <c r="E1090" s="969" t="s">
        <v>5700</v>
      </c>
      <c r="F1090" s="970"/>
      <c r="G1090" s="967"/>
      <c r="H1090" s="970"/>
      <c r="I1090" s="967"/>
      <c r="J1090" s="970"/>
      <c r="K1090" s="967"/>
      <c r="L1090" s="970"/>
      <c r="M1090" s="967"/>
      <c r="N1090" s="970"/>
      <c r="O1090" s="967"/>
      <c r="P1090" s="970"/>
      <c r="Q1090" s="967"/>
      <c r="R1090" s="970"/>
      <c r="S1090" s="967"/>
      <c r="T1090" s="970"/>
      <c r="U1090" s="967"/>
      <c r="V1090" s="970"/>
    </row>
    <row r="1091" spans="1:22" ht="12.6" hidden="1" customHeight="1" outlineLevel="2">
      <c r="A1091" s="1179">
        <v>44277</v>
      </c>
      <c r="B1091" s="1032" t="s">
        <v>5698</v>
      </c>
      <c r="C1091" s="955" t="s">
        <v>6820</v>
      </c>
      <c r="D1091" s="968"/>
      <c r="E1091" s="969" t="s">
        <v>5700</v>
      </c>
      <c r="F1091" s="970"/>
      <c r="G1091" s="967"/>
      <c r="H1091" s="970"/>
      <c r="I1091" s="967"/>
      <c r="J1091" s="970"/>
      <c r="K1091" s="967"/>
      <c r="L1091" s="970"/>
      <c r="M1091" s="967"/>
      <c r="N1091" s="970"/>
      <c r="O1091" s="967"/>
      <c r="P1091" s="970"/>
      <c r="Q1091" s="967"/>
      <c r="R1091" s="970"/>
      <c r="S1091" s="967"/>
      <c r="T1091" s="970"/>
      <c r="U1091" s="967"/>
      <c r="V1091" s="970"/>
    </row>
    <row r="1092" spans="1:22" ht="25.2" hidden="1" customHeight="1" outlineLevel="2">
      <c r="A1092" s="1179">
        <v>44277</v>
      </c>
      <c r="B1092" s="1032" t="s">
        <v>5698</v>
      </c>
      <c r="C1092" s="955" t="s">
        <v>6821</v>
      </c>
      <c r="D1092" s="968"/>
      <c r="E1092" s="972"/>
      <c r="F1092" s="970"/>
      <c r="G1092" s="967"/>
      <c r="H1092" s="970"/>
      <c r="I1092" s="967"/>
      <c r="J1092" s="973" t="s">
        <v>5700</v>
      </c>
      <c r="K1092" s="967"/>
      <c r="L1092" s="970"/>
      <c r="M1092" s="967"/>
      <c r="N1092" s="970"/>
      <c r="O1092" s="967"/>
      <c r="P1092" s="973" t="s">
        <v>5700</v>
      </c>
      <c r="Q1092" s="967"/>
      <c r="R1092" s="970"/>
      <c r="S1092" s="967"/>
      <c r="T1092" s="970"/>
      <c r="U1092" s="967"/>
      <c r="V1092" s="970"/>
    </row>
    <row r="1093" spans="1:22" ht="25.2" hidden="1" customHeight="1" outlineLevel="2">
      <c r="A1093" s="1179">
        <v>44277</v>
      </c>
      <c r="B1093" s="1032" t="s">
        <v>5698</v>
      </c>
      <c r="C1093" s="955" t="s">
        <v>6822</v>
      </c>
      <c r="D1093" s="977" t="s">
        <v>5700</v>
      </c>
      <c r="E1093" s="972"/>
      <c r="F1093" s="970"/>
      <c r="G1093" s="967"/>
      <c r="H1093" s="970"/>
      <c r="I1093" s="967"/>
      <c r="J1093" s="970"/>
      <c r="K1093" s="967"/>
      <c r="L1093" s="970"/>
      <c r="M1093" s="967"/>
      <c r="N1093" s="970"/>
      <c r="O1093" s="967"/>
      <c r="P1093" s="970"/>
      <c r="Q1093" s="967"/>
      <c r="R1093" s="970"/>
      <c r="S1093" s="967"/>
      <c r="T1093" s="970"/>
      <c r="U1093" s="967"/>
      <c r="V1093" s="970"/>
    </row>
    <row r="1094" spans="1:22" ht="37.799999999999997" hidden="1" customHeight="1" outlineLevel="2">
      <c r="A1094" s="1179">
        <v>44277</v>
      </c>
      <c r="B1094" s="955" t="s">
        <v>6698</v>
      </c>
      <c r="C1094" s="955" t="s">
        <v>6823</v>
      </c>
      <c r="D1094" s="968"/>
      <c r="E1094" s="972"/>
      <c r="F1094" s="970"/>
      <c r="G1094" s="974" t="s">
        <v>5700</v>
      </c>
      <c r="H1094" s="970"/>
      <c r="I1094" s="967"/>
      <c r="J1094" s="970"/>
      <c r="K1094" s="967"/>
      <c r="L1094" s="970"/>
      <c r="M1094" s="967"/>
      <c r="N1094" s="970"/>
      <c r="O1094" s="967"/>
      <c r="P1094" s="970"/>
      <c r="Q1094" s="967"/>
      <c r="R1094" s="970"/>
      <c r="S1094" s="967"/>
      <c r="T1094" s="973" t="s">
        <v>5700</v>
      </c>
      <c r="U1094" s="967"/>
      <c r="V1094" s="970"/>
    </row>
    <row r="1095" spans="1:22" ht="25.2" hidden="1" customHeight="1" outlineLevel="2">
      <c r="A1095" s="1179">
        <v>44277</v>
      </c>
      <c r="B1095" s="1032" t="s">
        <v>5698</v>
      </c>
      <c r="C1095" s="955" t="s">
        <v>6824</v>
      </c>
      <c r="D1095" s="977" t="s">
        <v>5700</v>
      </c>
      <c r="E1095" s="972"/>
      <c r="F1095" s="970"/>
      <c r="G1095" s="967"/>
      <c r="H1095" s="973" t="s">
        <v>5700</v>
      </c>
      <c r="I1095" s="967"/>
      <c r="J1095" s="970"/>
      <c r="K1095" s="967"/>
      <c r="L1095" s="970"/>
      <c r="M1095" s="967"/>
      <c r="N1095" s="970"/>
      <c r="O1095" s="967"/>
      <c r="P1095" s="970"/>
      <c r="Q1095" s="967"/>
      <c r="R1095" s="970"/>
      <c r="S1095" s="967"/>
      <c r="T1095" s="970"/>
      <c r="U1095" s="967"/>
      <c r="V1095" s="970"/>
    </row>
    <row r="1096" spans="1:22" ht="12.6" hidden="1" customHeight="1" outlineLevel="2">
      <c r="A1096" s="1179">
        <v>44277</v>
      </c>
      <c r="B1096" s="1032" t="s">
        <v>5698</v>
      </c>
      <c r="C1096" s="955" t="s">
        <v>6825</v>
      </c>
      <c r="D1096" s="968"/>
      <c r="E1096" s="972"/>
      <c r="F1096" s="970"/>
      <c r="G1096" s="967"/>
      <c r="H1096" s="970"/>
      <c r="I1096" s="974" t="s">
        <v>5700</v>
      </c>
      <c r="J1096" s="970"/>
      <c r="K1096" s="967"/>
      <c r="L1096" s="970"/>
      <c r="M1096" s="967"/>
      <c r="N1096" s="970"/>
      <c r="O1096" s="967"/>
      <c r="P1096" s="970"/>
      <c r="Q1096" s="967"/>
      <c r="R1096" s="970"/>
      <c r="S1096" s="967"/>
      <c r="T1096" s="970"/>
      <c r="U1096" s="967"/>
      <c r="V1096" s="970"/>
    </row>
    <row r="1097" spans="1:22" ht="25.2" hidden="1" customHeight="1" outlineLevel="2">
      <c r="A1097" s="1179">
        <v>44277</v>
      </c>
      <c r="B1097" s="1032" t="s">
        <v>5698</v>
      </c>
      <c r="C1097" s="955" t="s">
        <v>6826</v>
      </c>
      <c r="D1097" s="977" t="s">
        <v>5700</v>
      </c>
      <c r="E1097" s="972"/>
      <c r="F1097" s="970"/>
      <c r="G1097" s="967"/>
      <c r="H1097" s="970"/>
      <c r="I1097" s="967"/>
      <c r="J1097" s="970"/>
      <c r="K1097" s="967"/>
      <c r="L1097" s="970"/>
      <c r="M1097" s="967"/>
      <c r="N1097" s="970"/>
      <c r="O1097" s="967"/>
      <c r="P1097" s="970"/>
      <c r="Q1097" s="967"/>
      <c r="R1097" s="970"/>
      <c r="S1097" s="967"/>
      <c r="T1097" s="970"/>
      <c r="U1097" s="967"/>
      <c r="V1097" s="970"/>
    </row>
    <row r="1098" spans="1:22" ht="12.6" hidden="1" customHeight="1" outlineLevel="2">
      <c r="A1098" s="1179">
        <v>44277</v>
      </c>
      <c r="B1098" s="1032" t="s">
        <v>5698</v>
      </c>
      <c r="C1098" s="955" t="s">
        <v>6827</v>
      </c>
      <c r="D1098" s="968"/>
      <c r="E1098" s="969" t="s">
        <v>5700</v>
      </c>
      <c r="F1098" s="970"/>
      <c r="G1098" s="967"/>
      <c r="H1098" s="970"/>
      <c r="I1098" s="967"/>
      <c r="J1098" s="970"/>
      <c r="K1098" s="967"/>
      <c r="L1098" s="970"/>
      <c r="M1098" s="967"/>
      <c r="N1098" s="970"/>
      <c r="O1098" s="967"/>
      <c r="P1098" s="970"/>
      <c r="Q1098" s="967"/>
      <c r="R1098" s="970"/>
      <c r="S1098" s="967"/>
      <c r="T1098" s="970"/>
      <c r="U1098" s="967"/>
      <c r="V1098" s="970"/>
    </row>
    <row r="1099" spans="1:22" ht="12.6" hidden="1" customHeight="1" outlineLevel="2">
      <c r="A1099" s="1179">
        <v>44277</v>
      </c>
      <c r="B1099" s="1032" t="s">
        <v>5698</v>
      </c>
      <c r="C1099" s="955" t="s">
        <v>6828</v>
      </c>
      <c r="D1099" s="968"/>
      <c r="E1099" s="969" t="s">
        <v>5700</v>
      </c>
      <c r="F1099" s="970"/>
      <c r="G1099" s="967"/>
      <c r="H1099" s="970"/>
      <c r="I1099" s="967"/>
      <c r="J1099" s="970"/>
      <c r="K1099" s="967"/>
      <c r="L1099" s="970"/>
      <c r="M1099" s="967"/>
      <c r="N1099" s="970"/>
      <c r="O1099" s="967"/>
      <c r="P1099" s="970"/>
      <c r="Q1099" s="967"/>
      <c r="R1099" s="970"/>
      <c r="S1099" s="967"/>
      <c r="T1099" s="970"/>
      <c r="U1099" s="967"/>
      <c r="V1099" s="970"/>
    </row>
    <row r="1100" spans="1:22" ht="12.6" hidden="1" customHeight="1" outlineLevel="2">
      <c r="A1100" s="1179">
        <v>44277</v>
      </c>
      <c r="B1100" s="1032" t="s">
        <v>5698</v>
      </c>
      <c r="C1100" s="955" t="s">
        <v>6829</v>
      </c>
      <c r="D1100" s="977" t="s">
        <v>5700</v>
      </c>
      <c r="E1100" s="972"/>
      <c r="F1100" s="970"/>
      <c r="G1100" s="967"/>
      <c r="H1100" s="970"/>
      <c r="I1100" s="967"/>
      <c r="J1100" s="970"/>
      <c r="K1100" s="967"/>
      <c r="L1100" s="970"/>
      <c r="M1100" s="967"/>
      <c r="N1100" s="970"/>
      <c r="O1100" s="967"/>
      <c r="P1100" s="970"/>
      <c r="Q1100" s="967"/>
      <c r="R1100" s="970"/>
      <c r="S1100" s="967"/>
      <c r="T1100" s="970"/>
      <c r="U1100" s="967"/>
      <c r="V1100" s="970"/>
    </row>
    <row r="1101" spans="1:22" ht="12.6" hidden="1" customHeight="1" outlineLevel="2">
      <c r="A1101" s="1179">
        <v>44277</v>
      </c>
      <c r="B1101" s="1032" t="s">
        <v>5698</v>
      </c>
      <c r="C1101" s="955" t="s">
        <v>6830</v>
      </c>
      <c r="D1101" s="968"/>
      <c r="E1101" s="972"/>
      <c r="F1101" s="970"/>
      <c r="G1101" s="974" t="s">
        <v>5700</v>
      </c>
      <c r="H1101" s="970"/>
      <c r="I1101" s="967"/>
      <c r="J1101" s="970"/>
      <c r="K1101" s="967"/>
      <c r="L1101" s="970"/>
      <c r="M1101" s="967"/>
      <c r="N1101" s="970"/>
      <c r="O1101" s="967"/>
      <c r="P1101" s="970"/>
      <c r="Q1101" s="967"/>
      <c r="R1101" s="970"/>
      <c r="S1101" s="967"/>
      <c r="T1101" s="970"/>
      <c r="U1101" s="967"/>
      <c r="V1101" s="970"/>
    </row>
    <row r="1102" spans="1:22" ht="25.2" hidden="1" customHeight="1" outlineLevel="2">
      <c r="A1102" s="1179">
        <v>44277</v>
      </c>
      <c r="B1102" s="1032" t="s">
        <v>5698</v>
      </c>
      <c r="C1102" s="955" t="s">
        <v>6831</v>
      </c>
      <c r="D1102" s="968"/>
      <c r="E1102" s="972"/>
      <c r="F1102" s="970"/>
      <c r="G1102" s="967"/>
      <c r="H1102" s="970"/>
      <c r="I1102" s="967"/>
      <c r="J1102" s="970"/>
      <c r="K1102" s="967"/>
      <c r="L1102" s="970"/>
      <c r="M1102" s="967"/>
      <c r="N1102" s="970"/>
      <c r="O1102" s="967"/>
      <c r="P1102" s="970"/>
      <c r="Q1102" s="967"/>
      <c r="R1102" s="970"/>
      <c r="S1102" s="974" t="s">
        <v>5700</v>
      </c>
      <c r="T1102" s="970"/>
      <c r="U1102" s="967"/>
      <c r="V1102" s="970"/>
    </row>
    <row r="1103" spans="1:22" ht="12.6" hidden="1" customHeight="1" outlineLevel="2">
      <c r="A1103" s="1179">
        <v>44277</v>
      </c>
      <c r="B1103" s="1032" t="s">
        <v>5698</v>
      </c>
      <c r="C1103" s="955" t="s">
        <v>6832</v>
      </c>
      <c r="D1103" s="968"/>
      <c r="E1103" s="969" t="s">
        <v>5700</v>
      </c>
      <c r="F1103" s="970"/>
      <c r="G1103" s="967"/>
      <c r="H1103" s="970"/>
      <c r="I1103" s="967"/>
      <c r="J1103" s="970"/>
      <c r="K1103" s="967"/>
      <c r="L1103" s="970"/>
      <c r="M1103" s="967"/>
      <c r="N1103" s="970"/>
      <c r="O1103" s="967"/>
      <c r="P1103" s="970"/>
      <c r="Q1103" s="967"/>
      <c r="R1103" s="970"/>
      <c r="S1103" s="967"/>
      <c r="T1103" s="970"/>
      <c r="U1103" s="967"/>
      <c r="V1103" s="970"/>
    </row>
    <row r="1104" spans="1:22" ht="12.6" hidden="1" customHeight="1" outlineLevel="2">
      <c r="A1104" s="1179">
        <v>44277</v>
      </c>
      <c r="B1104" s="1032" t="s">
        <v>5698</v>
      </c>
      <c r="C1104" s="955" t="s">
        <v>6833</v>
      </c>
      <c r="D1104" s="968"/>
      <c r="E1104" s="972"/>
      <c r="F1104" s="970"/>
      <c r="G1104" s="967"/>
      <c r="H1104" s="970"/>
      <c r="I1104" s="967"/>
      <c r="J1104" s="970"/>
      <c r="K1104" s="967"/>
      <c r="L1104" s="970"/>
      <c r="M1104" s="967"/>
      <c r="N1104" s="970"/>
      <c r="O1104" s="967"/>
      <c r="P1104" s="970"/>
      <c r="Q1104" s="967"/>
      <c r="R1104" s="970"/>
      <c r="S1104" s="974" t="s">
        <v>5700</v>
      </c>
      <c r="T1104" s="970"/>
      <c r="U1104" s="967"/>
      <c r="V1104" s="970"/>
    </row>
    <row r="1105" spans="1:22" ht="12.6" hidden="1" customHeight="1" outlineLevel="2">
      <c r="A1105" s="1179">
        <v>44277</v>
      </c>
      <c r="B1105" s="1032" t="s">
        <v>5698</v>
      </c>
      <c r="C1105" s="955" t="s">
        <v>6834</v>
      </c>
      <c r="D1105" s="968"/>
      <c r="E1105" s="969" t="s">
        <v>5700</v>
      </c>
      <c r="F1105" s="970"/>
      <c r="G1105" s="967"/>
      <c r="H1105" s="970"/>
      <c r="I1105" s="967"/>
      <c r="J1105" s="970"/>
      <c r="K1105" s="967"/>
      <c r="L1105" s="970"/>
      <c r="M1105" s="967"/>
      <c r="N1105" s="970"/>
      <c r="O1105" s="967"/>
      <c r="P1105" s="970"/>
      <c r="Q1105" s="967"/>
      <c r="R1105" s="970"/>
      <c r="S1105" s="967"/>
      <c r="T1105" s="970"/>
      <c r="U1105" s="967"/>
      <c r="V1105" s="970"/>
    </row>
    <row r="1106" spans="1:22" ht="25.2" hidden="1" customHeight="1" outlineLevel="2">
      <c r="A1106" s="1179">
        <v>44277</v>
      </c>
      <c r="B1106" s="1032" t="s">
        <v>5698</v>
      </c>
      <c r="C1106" s="955" t="s">
        <v>6835</v>
      </c>
      <c r="D1106" s="977" t="s">
        <v>5700</v>
      </c>
      <c r="E1106" s="972"/>
      <c r="F1106" s="970"/>
      <c r="G1106" s="967"/>
      <c r="H1106" s="973" t="s">
        <v>5700</v>
      </c>
      <c r="I1106" s="967"/>
      <c r="J1106" s="970"/>
      <c r="K1106" s="967"/>
      <c r="L1106" s="970"/>
      <c r="M1106" s="967"/>
      <c r="N1106" s="970"/>
      <c r="O1106" s="967"/>
      <c r="P1106" s="970"/>
      <c r="Q1106" s="967"/>
      <c r="R1106" s="970"/>
      <c r="S1106" s="967"/>
      <c r="T1106" s="970"/>
      <c r="U1106" s="967"/>
      <c r="V1106" s="970"/>
    </row>
    <row r="1107" spans="1:22" ht="12.6" hidden="1" customHeight="1" outlineLevel="2">
      <c r="A1107" s="1179">
        <v>44277</v>
      </c>
      <c r="B1107" s="1032" t="s">
        <v>5698</v>
      </c>
      <c r="C1107" s="955" t="s">
        <v>6836</v>
      </c>
      <c r="D1107" s="968"/>
      <c r="E1107" s="969" t="s">
        <v>5700</v>
      </c>
      <c r="F1107" s="970"/>
      <c r="G1107" s="967"/>
      <c r="H1107" s="970"/>
      <c r="I1107" s="967"/>
      <c r="J1107" s="970"/>
      <c r="K1107" s="967"/>
      <c r="L1107" s="970"/>
      <c r="M1107" s="967"/>
      <c r="N1107" s="970"/>
      <c r="O1107" s="967"/>
      <c r="P1107" s="970"/>
      <c r="Q1107" s="967"/>
      <c r="R1107" s="970"/>
      <c r="S1107" s="967"/>
      <c r="T1107" s="970"/>
      <c r="U1107" s="967"/>
      <c r="V1107" s="970"/>
    </row>
    <row r="1108" spans="1:22" ht="12.6" hidden="1" customHeight="1" outlineLevel="1" collapsed="1">
      <c r="A1108" s="1180">
        <v>44278</v>
      </c>
      <c r="B1108" s="1032" t="s">
        <v>5723</v>
      </c>
      <c r="C1108" s="955" t="s">
        <v>6837</v>
      </c>
      <c r="D1108" s="968"/>
      <c r="E1108" s="972"/>
      <c r="F1108" s="970"/>
      <c r="G1108" s="967"/>
      <c r="H1108" s="970"/>
      <c r="I1108" s="967"/>
      <c r="J1108" s="970"/>
      <c r="K1108" s="967"/>
      <c r="L1108" s="970"/>
      <c r="M1108" s="967"/>
      <c r="N1108" s="970"/>
      <c r="O1108" s="967"/>
      <c r="P1108" s="970"/>
      <c r="Q1108" s="967"/>
      <c r="R1108" s="970"/>
      <c r="S1108" s="967"/>
      <c r="T1108" s="970"/>
      <c r="U1108" s="974" t="s">
        <v>5700</v>
      </c>
      <c r="V1108" s="970"/>
    </row>
    <row r="1109" spans="1:22" ht="25.2" hidden="1" customHeight="1" outlineLevel="2">
      <c r="A1109" s="1180">
        <v>44278</v>
      </c>
      <c r="B1109" s="1032" t="s">
        <v>5698</v>
      </c>
      <c r="C1109" s="955" t="s">
        <v>6838</v>
      </c>
      <c r="D1109" s="968"/>
      <c r="E1109" s="972"/>
      <c r="F1109" s="970"/>
      <c r="G1109" s="967"/>
      <c r="H1109" s="970"/>
      <c r="I1109" s="967"/>
      <c r="J1109" s="970"/>
      <c r="K1109" s="967"/>
      <c r="L1109" s="970"/>
      <c r="M1109" s="967"/>
      <c r="N1109" s="970"/>
      <c r="O1109" s="967"/>
      <c r="P1109" s="970"/>
      <c r="Q1109" s="967"/>
      <c r="R1109" s="970"/>
      <c r="S1109" s="974" t="s">
        <v>5700</v>
      </c>
      <c r="T1109" s="970"/>
      <c r="U1109" s="967"/>
      <c r="V1109" s="970"/>
    </row>
    <row r="1110" spans="1:22" ht="12.6" hidden="1" customHeight="1" outlineLevel="2">
      <c r="A1110" s="1180">
        <v>44278</v>
      </c>
      <c r="B1110" s="1032" t="s">
        <v>5698</v>
      </c>
      <c r="C1110" s="955" t="s">
        <v>6839</v>
      </c>
      <c r="D1110" s="968"/>
      <c r="E1110" s="972"/>
      <c r="F1110" s="970"/>
      <c r="G1110" s="967"/>
      <c r="H1110" s="970"/>
      <c r="I1110" s="967"/>
      <c r="J1110" s="970"/>
      <c r="K1110" s="967"/>
      <c r="L1110" s="970"/>
      <c r="M1110" s="967"/>
      <c r="N1110" s="970"/>
      <c r="O1110" s="967"/>
      <c r="P1110" s="970"/>
      <c r="Q1110" s="967"/>
      <c r="R1110" s="970"/>
      <c r="S1110" s="974" t="s">
        <v>5700</v>
      </c>
      <c r="T1110" s="970"/>
      <c r="U1110" s="967"/>
      <c r="V1110" s="970"/>
    </row>
    <row r="1111" spans="1:22" ht="12.6" hidden="1" customHeight="1" outlineLevel="2">
      <c r="A1111" s="1180">
        <v>44278</v>
      </c>
      <c r="B1111" s="1032" t="s">
        <v>5698</v>
      </c>
      <c r="C1111" s="955" t="s">
        <v>6840</v>
      </c>
      <c r="D1111" s="977" t="s">
        <v>5700</v>
      </c>
      <c r="E1111" s="972"/>
      <c r="F1111" s="970"/>
      <c r="G1111" s="967"/>
      <c r="H1111" s="970"/>
      <c r="I1111" s="967"/>
      <c r="J1111" s="970"/>
      <c r="K1111" s="967"/>
      <c r="L1111" s="970"/>
      <c r="M1111" s="967"/>
      <c r="N1111" s="970"/>
      <c r="O1111" s="967"/>
      <c r="P1111" s="970"/>
      <c r="Q1111" s="967"/>
      <c r="R1111" s="970"/>
      <c r="S1111" s="967"/>
      <c r="T1111" s="970"/>
      <c r="U1111" s="967"/>
      <c r="V1111" s="970"/>
    </row>
    <row r="1112" spans="1:22" ht="25.2" hidden="1" customHeight="1" outlineLevel="2">
      <c r="A1112" s="1180">
        <v>44278</v>
      </c>
      <c r="B1112" s="1032" t="s">
        <v>5698</v>
      </c>
      <c r="C1112" s="955" t="s">
        <v>6841</v>
      </c>
      <c r="D1112" s="968"/>
      <c r="E1112" s="972"/>
      <c r="F1112" s="970"/>
      <c r="G1112" s="967"/>
      <c r="H1112" s="970"/>
      <c r="I1112" s="967"/>
      <c r="J1112" s="970"/>
      <c r="K1112" s="967"/>
      <c r="L1112" s="970"/>
      <c r="M1112" s="967"/>
      <c r="N1112" s="970"/>
      <c r="O1112" s="967"/>
      <c r="P1112" s="970"/>
      <c r="Q1112" s="967"/>
      <c r="R1112" s="970"/>
      <c r="S1112" s="974" t="s">
        <v>5700</v>
      </c>
      <c r="T1112" s="970"/>
      <c r="U1112" s="967"/>
      <c r="V1112" s="970"/>
    </row>
    <row r="1113" spans="1:22" ht="12.6" hidden="1" customHeight="1" outlineLevel="2">
      <c r="A1113" s="1180">
        <v>44278</v>
      </c>
      <c r="B1113" s="1032" t="s">
        <v>5698</v>
      </c>
      <c r="C1113" s="955" t="s">
        <v>6842</v>
      </c>
      <c r="D1113" s="968"/>
      <c r="E1113" s="969" t="s">
        <v>5700</v>
      </c>
      <c r="F1113" s="970"/>
      <c r="G1113" s="967"/>
      <c r="H1113" s="970"/>
      <c r="I1113" s="967"/>
      <c r="J1113" s="970"/>
      <c r="K1113" s="967"/>
      <c r="L1113" s="970"/>
      <c r="M1113" s="967"/>
      <c r="N1113" s="970"/>
      <c r="O1113" s="967"/>
      <c r="P1113" s="970"/>
      <c r="Q1113" s="967"/>
      <c r="R1113" s="970"/>
      <c r="S1113" s="967"/>
      <c r="T1113" s="970"/>
      <c r="U1113" s="967"/>
      <c r="V1113" s="970"/>
    </row>
    <row r="1114" spans="1:22" ht="25.2" hidden="1" customHeight="1" outlineLevel="2">
      <c r="A1114" s="1180">
        <v>44278</v>
      </c>
      <c r="B1114" s="1032" t="s">
        <v>5698</v>
      </c>
      <c r="C1114" s="955" t="s">
        <v>6843</v>
      </c>
      <c r="D1114" s="968"/>
      <c r="E1114" s="972"/>
      <c r="F1114" s="970"/>
      <c r="G1114" s="967"/>
      <c r="H1114" s="970"/>
      <c r="I1114" s="967"/>
      <c r="J1114" s="970"/>
      <c r="K1114" s="967"/>
      <c r="L1114" s="970"/>
      <c r="M1114" s="967"/>
      <c r="N1114" s="970"/>
      <c r="O1114" s="967"/>
      <c r="P1114" s="970"/>
      <c r="Q1114" s="974" t="s">
        <v>5700</v>
      </c>
      <c r="R1114" s="970"/>
      <c r="S1114" s="967"/>
      <c r="T1114" s="970"/>
      <c r="U1114" s="967"/>
      <c r="V1114" s="970"/>
    </row>
    <row r="1115" spans="1:22" ht="12.6" hidden="1" customHeight="1" outlineLevel="2">
      <c r="A1115" s="1180">
        <v>44278</v>
      </c>
      <c r="B1115" s="1032" t="s">
        <v>5698</v>
      </c>
      <c r="C1115" s="955" t="s">
        <v>6844</v>
      </c>
      <c r="D1115" s="968"/>
      <c r="E1115" s="969" t="s">
        <v>5700</v>
      </c>
      <c r="F1115" s="970"/>
      <c r="G1115" s="967"/>
      <c r="H1115" s="970"/>
      <c r="I1115" s="967"/>
      <c r="J1115" s="970"/>
      <c r="K1115" s="967"/>
      <c r="L1115" s="970"/>
      <c r="M1115" s="967"/>
      <c r="N1115" s="973" t="s">
        <v>5700</v>
      </c>
      <c r="O1115" s="967"/>
      <c r="P1115" s="970"/>
      <c r="Q1115" s="967"/>
      <c r="R1115" s="970"/>
      <c r="S1115" s="967"/>
      <c r="T1115" s="970"/>
      <c r="U1115" s="967"/>
      <c r="V1115" s="970"/>
    </row>
    <row r="1116" spans="1:22" ht="12.6" hidden="1" customHeight="1" outlineLevel="2">
      <c r="A1116" s="1180">
        <v>44278</v>
      </c>
      <c r="B1116" s="1032" t="s">
        <v>5698</v>
      </c>
      <c r="C1116" s="955" t="s">
        <v>6845</v>
      </c>
      <c r="D1116" s="968"/>
      <c r="E1116" s="969" t="s">
        <v>5700</v>
      </c>
      <c r="F1116" s="970"/>
      <c r="G1116" s="967"/>
      <c r="H1116" s="970"/>
      <c r="I1116" s="967"/>
      <c r="J1116" s="970"/>
      <c r="K1116" s="967"/>
      <c r="L1116" s="970"/>
      <c r="M1116" s="967"/>
      <c r="N1116" s="970"/>
      <c r="O1116" s="967"/>
      <c r="P1116" s="970"/>
      <c r="Q1116" s="967"/>
      <c r="R1116" s="970"/>
      <c r="S1116" s="967"/>
      <c r="T1116" s="970"/>
      <c r="U1116" s="967"/>
      <c r="V1116" s="970"/>
    </row>
    <row r="1117" spans="1:22" ht="12.6" hidden="1" customHeight="1" outlineLevel="2">
      <c r="A1117" s="1180">
        <v>44278</v>
      </c>
      <c r="B1117" s="1032" t="s">
        <v>5698</v>
      </c>
      <c r="C1117" s="955" t="s">
        <v>6846</v>
      </c>
      <c r="D1117" s="968"/>
      <c r="E1117" s="972"/>
      <c r="F1117" s="970"/>
      <c r="G1117" s="967"/>
      <c r="H1117" s="970"/>
      <c r="I1117" s="967"/>
      <c r="J1117" s="970"/>
      <c r="K1117" s="967"/>
      <c r="L1117" s="970"/>
      <c r="M1117" s="967"/>
      <c r="N1117" s="970"/>
      <c r="O1117" s="967"/>
      <c r="P1117" s="970"/>
      <c r="Q1117" s="967"/>
      <c r="R1117" s="970"/>
      <c r="S1117" s="974" t="s">
        <v>5700</v>
      </c>
      <c r="T1117" s="970"/>
      <c r="U1117" s="967"/>
      <c r="V1117" s="970"/>
    </row>
    <row r="1118" spans="1:22" ht="25.2" hidden="1" customHeight="1" outlineLevel="2">
      <c r="A1118" s="1180">
        <v>44278</v>
      </c>
      <c r="B1118" s="1032" t="s">
        <v>5698</v>
      </c>
      <c r="C1118" s="955" t="s">
        <v>6847</v>
      </c>
      <c r="D1118" s="968"/>
      <c r="E1118" s="972"/>
      <c r="F1118" s="970"/>
      <c r="G1118" s="967"/>
      <c r="H1118" s="970"/>
      <c r="I1118" s="967"/>
      <c r="J1118" s="970"/>
      <c r="K1118" s="967"/>
      <c r="L1118" s="970"/>
      <c r="M1118" s="967"/>
      <c r="N1118" s="970"/>
      <c r="O1118" s="967"/>
      <c r="P1118" s="970"/>
      <c r="Q1118" s="967"/>
      <c r="R1118" s="970"/>
      <c r="S1118" s="974" t="s">
        <v>5700</v>
      </c>
      <c r="T1118" s="970"/>
      <c r="U1118" s="967"/>
      <c r="V1118" s="970"/>
    </row>
    <row r="1119" spans="1:22" ht="12.6" hidden="1" customHeight="1" outlineLevel="2">
      <c r="A1119" s="1180">
        <v>44278</v>
      </c>
      <c r="B1119" s="1032" t="s">
        <v>5698</v>
      </c>
      <c r="C1119" s="955" t="s">
        <v>6848</v>
      </c>
      <c r="D1119" s="968"/>
      <c r="E1119" s="972"/>
      <c r="F1119" s="970"/>
      <c r="G1119" s="967"/>
      <c r="H1119" s="970"/>
      <c r="I1119" s="967"/>
      <c r="J1119" s="970"/>
      <c r="K1119" s="967"/>
      <c r="L1119" s="970"/>
      <c r="M1119" s="967"/>
      <c r="N1119" s="973" t="s">
        <v>5700</v>
      </c>
      <c r="O1119" s="967"/>
      <c r="P1119" s="970"/>
      <c r="Q1119" s="967"/>
      <c r="R1119" s="970"/>
      <c r="S1119" s="967"/>
      <c r="T1119" s="970"/>
      <c r="U1119" s="967"/>
      <c r="V1119" s="970"/>
    </row>
    <row r="1120" spans="1:22" ht="37.799999999999997" hidden="1" customHeight="1" outlineLevel="2">
      <c r="A1120" s="1180">
        <v>44278</v>
      </c>
      <c r="B1120" s="1032" t="s">
        <v>5698</v>
      </c>
      <c r="C1120" s="955" t="s">
        <v>6849</v>
      </c>
      <c r="D1120" s="968"/>
      <c r="E1120" s="972"/>
      <c r="F1120" s="970"/>
      <c r="G1120" s="967"/>
      <c r="H1120" s="970"/>
      <c r="I1120" s="967"/>
      <c r="J1120" s="970"/>
      <c r="K1120" s="967"/>
      <c r="L1120" s="970"/>
      <c r="M1120" s="967"/>
      <c r="N1120" s="970"/>
      <c r="O1120" s="967"/>
      <c r="P1120" s="970"/>
      <c r="Q1120" s="967"/>
      <c r="R1120" s="970"/>
      <c r="S1120" s="974" t="s">
        <v>5700</v>
      </c>
      <c r="T1120" s="970"/>
      <c r="U1120" s="967"/>
      <c r="V1120" s="970"/>
    </row>
    <row r="1121" spans="1:22" ht="25.2" hidden="1" customHeight="1" outlineLevel="2">
      <c r="A1121" s="1180">
        <v>44278</v>
      </c>
      <c r="B1121" s="1032" t="s">
        <v>5698</v>
      </c>
      <c r="C1121" s="955" t="s">
        <v>6850</v>
      </c>
      <c r="D1121" s="968"/>
      <c r="E1121" s="972"/>
      <c r="F1121" s="970"/>
      <c r="G1121" s="967"/>
      <c r="H1121" s="970"/>
      <c r="I1121" s="967"/>
      <c r="J1121" s="970"/>
      <c r="K1121" s="967"/>
      <c r="L1121" s="970"/>
      <c r="M1121" s="967"/>
      <c r="N1121" s="973" t="s">
        <v>5700</v>
      </c>
      <c r="O1121" s="967"/>
      <c r="P1121" s="970"/>
      <c r="Q1121" s="967"/>
      <c r="R1121" s="970"/>
      <c r="S1121" s="967"/>
      <c r="T1121" s="970"/>
      <c r="U1121" s="967"/>
      <c r="V1121" s="970"/>
    </row>
    <row r="1122" spans="1:22" ht="12.6" hidden="1" customHeight="1" outlineLevel="2">
      <c r="A1122" s="1180">
        <v>44278</v>
      </c>
      <c r="B1122" s="1032" t="s">
        <v>5698</v>
      </c>
      <c r="C1122" s="955" t="s">
        <v>6851</v>
      </c>
      <c r="D1122" s="968"/>
      <c r="E1122" s="969" t="s">
        <v>5700</v>
      </c>
      <c r="F1122" s="970"/>
      <c r="G1122" s="967"/>
      <c r="H1122" s="970"/>
      <c r="I1122" s="967"/>
      <c r="J1122" s="970"/>
      <c r="K1122" s="967"/>
      <c r="L1122" s="970"/>
      <c r="M1122" s="967"/>
      <c r="N1122" s="970"/>
      <c r="O1122" s="967"/>
      <c r="P1122" s="970"/>
      <c r="Q1122" s="967"/>
      <c r="R1122" s="970"/>
      <c r="S1122" s="967"/>
      <c r="T1122" s="970"/>
      <c r="U1122" s="967"/>
      <c r="V1122" s="970"/>
    </row>
    <row r="1123" spans="1:22" ht="12.6" hidden="1" customHeight="1" outlineLevel="2">
      <c r="A1123" s="1180">
        <v>44278</v>
      </c>
      <c r="B1123" s="1032" t="s">
        <v>5698</v>
      </c>
      <c r="C1123" s="955" t="s">
        <v>6852</v>
      </c>
      <c r="D1123" s="968"/>
      <c r="E1123" s="972"/>
      <c r="F1123" s="970"/>
      <c r="G1123" s="967"/>
      <c r="H1123" s="970"/>
      <c r="I1123" s="967"/>
      <c r="J1123" s="970"/>
      <c r="K1123" s="967"/>
      <c r="L1123" s="970"/>
      <c r="M1123" s="967"/>
      <c r="N1123" s="970"/>
      <c r="O1123" s="967"/>
      <c r="P1123" s="970"/>
      <c r="Q1123" s="967"/>
      <c r="R1123" s="970"/>
      <c r="S1123" s="967"/>
      <c r="T1123" s="970"/>
      <c r="U1123" s="967"/>
      <c r="V1123" s="973" t="s">
        <v>5700</v>
      </c>
    </row>
    <row r="1124" spans="1:22" ht="12.6" hidden="1" customHeight="1" outlineLevel="2">
      <c r="A1124" s="1180">
        <v>44278</v>
      </c>
      <c r="B1124" s="1032" t="s">
        <v>5698</v>
      </c>
      <c r="C1124" s="955" t="s">
        <v>6853</v>
      </c>
      <c r="D1124" s="968"/>
      <c r="E1124" s="972"/>
      <c r="F1124" s="970"/>
      <c r="G1124" s="967"/>
      <c r="H1124" s="970"/>
      <c r="I1124" s="967"/>
      <c r="J1124" s="970"/>
      <c r="K1124" s="967"/>
      <c r="L1124" s="970"/>
      <c r="M1124" s="967"/>
      <c r="N1124" s="973" t="s">
        <v>5700</v>
      </c>
      <c r="O1124" s="967"/>
      <c r="P1124" s="970"/>
      <c r="Q1124" s="967"/>
      <c r="R1124" s="970"/>
      <c r="S1124" s="967"/>
      <c r="T1124" s="970"/>
      <c r="U1124" s="967"/>
      <c r="V1124" s="970"/>
    </row>
    <row r="1125" spans="1:22" ht="12.6" hidden="1" customHeight="1" outlineLevel="2">
      <c r="A1125" s="1180">
        <v>44278</v>
      </c>
      <c r="B1125" s="1032" t="s">
        <v>5698</v>
      </c>
      <c r="C1125" s="955" t="s">
        <v>6854</v>
      </c>
      <c r="D1125" s="977" t="s">
        <v>5700</v>
      </c>
      <c r="E1125" s="972"/>
      <c r="F1125" s="970"/>
      <c r="G1125" s="967"/>
      <c r="H1125" s="970"/>
      <c r="I1125" s="967"/>
      <c r="J1125" s="970"/>
      <c r="K1125" s="967"/>
      <c r="L1125" s="970"/>
      <c r="M1125" s="967"/>
      <c r="N1125" s="970"/>
      <c r="O1125" s="967"/>
      <c r="P1125" s="970"/>
      <c r="Q1125" s="967"/>
      <c r="R1125" s="970"/>
      <c r="S1125" s="967"/>
      <c r="T1125" s="970"/>
      <c r="U1125" s="967"/>
      <c r="V1125" s="970"/>
    </row>
    <row r="1126" spans="1:22" ht="12.6" hidden="1" customHeight="1" outlineLevel="2">
      <c r="A1126" s="1180">
        <v>44278</v>
      </c>
      <c r="B1126" s="1032" t="s">
        <v>5698</v>
      </c>
      <c r="C1126" s="955" t="s">
        <v>6855</v>
      </c>
      <c r="D1126" s="968"/>
      <c r="E1126" s="972"/>
      <c r="F1126" s="970"/>
      <c r="G1126" s="967"/>
      <c r="H1126" s="970"/>
      <c r="I1126" s="967"/>
      <c r="J1126" s="970"/>
      <c r="K1126" s="967"/>
      <c r="L1126" s="970"/>
      <c r="M1126" s="967"/>
      <c r="N1126" s="970"/>
      <c r="O1126" s="967"/>
      <c r="P1126" s="970"/>
      <c r="Q1126" s="967"/>
      <c r="R1126" s="970"/>
      <c r="S1126" s="974" t="s">
        <v>5700</v>
      </c>
      <c r="T1126" s="970"/>
      <c r="U1126" s="967"/>
      <c r="V1126" s="970"/>
    </row>
    <row r="1127" spans="1:22" ht="12.6" hidden="1" customHeight="1" outlineLevel="2">
      <c r="A1127" s="1180">
        <v>44278</v>
      </c>
      <c r="B1127" s="1032" t="s">
        <v>5698</v>
      </c>
      <c r="C1127" s="955" t="s">
        <v>6856</v>
      </c>
      <c r="D1127" s="968"/>
      <c r="E1127" s="972"/>
      <c r="F1127" s="970"/>
      <c r="G1127" s="967"/>
      <c r="H1127" s="970"/>
      <c r="I1127" s="967"/>
      <c r="J1127" s="970"/>
      <c r="K1127" s="967"/>
      <c r="L1127" s="970"/>
      <c r="M1127" s="967"/>
      <c r="N1127" s="970"/>
      <c r="O1127" s="967"/>
      <c r="P1127" s="970"/>
      <c r="Q1127" s="967"/>
      <c r="R1127" s="970"/>
      <c r="S1127" s="974" t="s">
        <v>5700</v>
      </c>
      <c r="T1127" s="970"/>
      <c r="U1127" s="967"/>
      <c r="V1127" s="970"/>
    </row>
    <row r="1128" spans="1:22" ht="12.6" hidden="1" customHeight="1" outlineLevel="2">
      <c r="A1128" s="1180">
        <v>44278</v>
      </c>
      <c r="B1128" s="1032" t="s">
        <v>5698</v>
      </c>
      <c r="C1128" s="955" t="s">
        <v>6857</v>
      </c>
      <c r="D1128" s="968"/>
      <c r="E1128" s="972"/>
      <c r="F1128" s="970"/>
      <c r="G1128" s="967"/>
      <c r="H1128" s="970"/>
      <c r="I1128" s="967"/>
      <c r="J1128" s="970"/>
      <c r="K1128" s="967"/>
      <c r="L1128" s="970"/>
      <c r="M1128" s="967"/>
      <c r="N1128" s="970"/>
      <c r="O1128" s="967"/>
      <c r="P1128" s="970"/>
      <c r="Q1128" s="967"/>
      <c r="R1128" s="970"/>
      <c r="S1128" s="974" t="s">
        <v>5700</v>
      </c>
      <c r="T1128" s="970"/>
      <c r="U1128" s="967"/>
      <c r="V1128" s="970"/>
    </row>
    <row r="1129" spans="1:22" ht="12.6" hidden="1" customHeight="1" outlineLevel="2">
      <c r="A1129" s="1180">
        <v>44278</v>
      </c>
      <c r="B1129" s="1032" t="s">
        <v>5698</v>
      </c>
      <c r="C1129" s="955" t="s">
        <v>6858</v>
      </c>
      <c r="D1129" s="968"/>
      <c r="E1129" s="972"/>
      <c r="F1129" s="970"/>
      <c r="G1129" s="967"/>
      <c r="H1129" s="970"/>
      <c r="I1129" s="967"/>
      <c r="J1129" s="970"/>
      <c r="K1129" s="967"/>
      <c r="L1129" s="970"/>
      <c r="M1129" s="967"/>
      <c r="N1129" s="973" t="s">
        <v>5700</v>
      </c>
      <c r="O1129" s="967"/>
      <c r="P1129" s="970"/>
      <c r="Q1129" s="967"/>
      <c r="R1129" s="970"/>
      <c r="S1129" s="967"/>
      <c r="T1129" s="970"/>
      <c r="U1129" s="967"/>
      <c r="V1129" s="970"/>
    </row>
    <row r="1130" spans="1:22" ht="12.6" hidden="1" customHeight="1" outlineLevel="2">
      <c r="A1130" s="1180">
        <v>44278</v>
      </c>
      <c r="B1130" s="1032" t="s">
        <v>5698</v>
      </c>
      <c r="C1130" s="955" t="s">
        <v>6859</v>
      </c>
      <c r="D1130" s="977" t="s">
        <v>5700</v>
      </c>
      <c r="E1130" s="972"/>
      <c r="F1130" s="970"/>
      <c r="G1130" s="967"/>
      <c r="H1130" s="970"/>
      <c r="I1130" s="967"/>
      <c r="J1130" s="970"/>
      <c r="K1130" s="967"/>
      <c r="L1130" s="970"/>
      <c r="M1130" s="967"/>
      <c r="N1130" s="970"/>
      <c r="O1130" s="967"/>
      <c r="P1130" s="970"/>
      <c r="Q1130" s="967"/>
      <c r="R1130" s="970"/>
      <c r="S1130" s="967"/>
      <c r="T1130" s="970"/>
      <c r="U1130" s="967"/>
      <c r="V1130" s="970"/>
    </row>
    <row r="1131" spans="1:22" ht="12.6" hidden="1" customHeight="1" outlineLevel="2">
      <c r="A1131" s="1180">
        <v>44278</v>
      </c>
      <c r="B1131" s="1032" t="s">
        <v>5698</v>
      </c>
      <c r="C1131" s="955" t="s">
        <v>6860</v>
      </c>
      <c r="D1131" s="968"/>
      <c r="E1131" s="969" t="s">
        <v>5700</v>
      </c>
      <c r="F1131" s="970"/>
      <c r="G1131" s="967"/>
      <c r="H1131" s="970"/>
      <c r="I1131" s="967"/>
      <c r="J1131" s="970"/>
      <c r="K1131" s="967"/>
      <c r="L1131" s="970"/>
      <c r="M1131" s="967"/>
      <c r="N1131" s="970"/>
      <c r="O1131" s="967"/>
      <c r="P1131" s="970"/>
      <c r="Q1131" s="967"/>
      <c r="R1131" s="970"/>
      <c r="S1131" s="974" t="s">
        <v>5700</v>
      </c>
      <c r="T1131" s="970"/>
      <c r="U1131" s="967"/>
      <c r="V1131" s="970"/>
    </row>
    <row r="1132" spans="1:22" ht="12.6" hidden="1" customHeight="1" outlineLevel="1" collapsed="1">
      <c r="A1132" s="1181">
        <v>44279</v>
      </c>
      <c r="B1132" s="1032" t="s">
        <v>5698</v>
      </c>
      <c r="C1132" s="955" t="s">
        <v>6861</v>
      </c>
      <c r="D1132" s="968"/>
      <c r="E1132" s="972"/>
      <c r="F1132" s="970"/>
      <c r="G1132" s="967"/>
      <c r="H1132" s="970"/>
      <c r="I1132" s="967"/>
      <c r="J1132" s="970"/>
      <c r="K1132" s="967"/>
      <c r="L1132" s="970"/>
      <c r="M1132" s="967"/>
      <c r="N1132" s="970"/>
      <c r="O1132" s="967"/>
      <c r="P1132" s="970"/>
      <c r="Q1132" s="967"/>
      <c r="R1132" s="970"/>
      <c r="S1132" s="974" t="s">
        <v>5700</v>
      </c>
      <c r="T1132" s="970"/>
      <c r="U1132" s="967"/>
      <c r="V1132" s="970"/>
    </row>
    <row r="1133" spans="1:22" ht="12.6" hidden="1" customHeight="1" outlineLevel="2">
      <c r="A1133" s="1181">
        <v>44279</v>
      </c>
      <c r="B1133" s="1032" t="s">
        <v>6070</v>
      </c>
      <c r="C1133" s="955" t="s">
        <v>6862</v>
      </c>
      <c r="D1133" s="968"/>
      <c r="E1133" s="972"/>
      <c r="F1133" s="970"/>
      <c r="G1133" s="967"/>
      <c r="H1133" s="970"/>
      <c r="I1133" s="967"/>
      <c r="J1133" s="970"/>
      <c r="K1133" s="967"/>
      <c r="L1133" s="970"/>
      <c r="M1133" s="967"/>
      <c r="N1133" s="970"/>
      <c r="O1133" s="967"/>
      <c r="P1133" s="970"/>
      <c r="Q1133" s="974" t="s">
        <v>5700</v>
      </c>
      <c r="R1133" s="970"/>
      <c r="S1133" s="967"/>
      <c r="T1133" s="970"/>
      <c r="U1133" s="967"/>
      <c r="V1133" s="970"/>
    </row>
    <row r="1134" spans="1:22" ht="12.6" hidden="1" customHeight="1" outlineLevel="2">
      <c r="A1134" s="1181">
        <v>44279</v>
      </c>
      <c r="B1134" s="1032" t="s">
        <v>5706</v>
      </c>
      <c r="C1134" s="955" t="s">
        <v>6863</v>
      </c>
      <c r="D1134" s="968"/>
      <c r="E1134" s="969" t="s">
        <v>5700</v>
      </c>
      <c r="F1134" s="970"/>
      <c r="G1134" s="967"/>
      <c r="H1134" s="970"/>
      <c r="I1134" s="967"/>
      <c r="J1134" s="970"/>
      <c r="K1134" s="967"/>
      <c r="L1134" s="970"/>
      <c r="M1134" s="967"/>
      <c r="N1134" s="970"/>
      <c r="O1134" s="967"/>
      <c r="P1134" s="970"/>
      <c r="Q1134" s="967"/>
      <c r="R1134" s="970"/>
      <c r="S1134" s="967"/>
      <c r="T1134" s="970"/>
      <c r="U1134" s="967"/>
      <c r="V1134" s="970"/>
    </row>
    <row r="1135" spans="1:22" ht="12.6" hidden="1" customHeight="1" outlineLevel="2">
      <c r="A1135" s="1181">
        <v>44279</v>
      </c>
      <c r="B1135" s="1032" t="s">
        <v>5698</v>
      </c>
      <c r="C1135" s="955" t="s">
        <v>6864</v>
      </c>
      <c r="D1135" s="977" t="s">
        <v>5700</v>
      </c>
      <c r="E1135" s="972"/>
      <c r="F1135" s="970"/>
      <c r="G1135" s="967"/>
      <c r="H1135" s="970"/>
      <c r="I1135" s="967"/>
      <c r="J1135" s="970"/>
      <c r="K1135" s="967"/>
      <c r="L1135" s="970"/>
      <c r="M1135" s="967"/>
      <c r="N1135" s="970"/>
      <c r="O1135" s="967"/>
      <c r="P1135" s="970"/>
      <c r="Q1135" s="967"/>
      <c r="R1135" s="970"/>
      <c r="S1135" s="967"/>
      <c r="T1135" s="970"/>
      <c r="U1135" s="967"/>
      <c r="V1135" s="970"/>
    </row>
    <row r="1136" spans="1:22" ht="12.6" hidden="1" customHeight="1" outlineLevel="2">
      <c r="A1136" s="1181">
        <v>44279</v>
      </c>
      <c r="B1136" s="1032" t="s">
        <v>5698</v>
      </c>
      <c r="C1136" s="955" t="s">
        <v>6865</v>
      </c>
      <c r="D1136" s="968"/>
      <c r="E1136" s="972"/>
      <c r="F1136" s="970"/>
      <c r="G1136" s="967"/>
      <c r="H1136" s="973" t="s">
        <v>5700</v>
      </c>
      <c r="I1136" s="967"/>
      <c r="J1136" s="970"/>
      <c r="K1136" s="967"/>
      <c r="L1136" s="970"/>
      <c r="M1136" s="967"/>
      <c r="N1136" s="970"/>
      <c r="O1136" s="967"/>
      <c r="P1136" s="970"/>
      <c r="Q1136" s="967"/>
      <c r="R1136" s="970"/>
      <c r="S1136" s="967"/>
      <c r="T1136" s="970"/>
      <c r="U1136" s="967"/>
      <c r="V1136" s="970"/>
    </row>
    <row r="1137" spans="1:22" ht="12.6" hidden="1" customHeight="1" outlineLevel="2">
      <c r="A1137" s="1181">
        <v>44279</v>
      </c>
      <c r="B1137" s="1032" t="s">
        <v>5706</v>
      </c>
      <c r="C1137" s="955" t="s">
        <v>6866</v>
      </c>
      <c r="D1137" s="968"/>
      <c r="E1137" s="969" t="s">
        <v>5700</v>
      </c>
      <c r="F1137" s="970"/>
      <c r="G1137" s="967"/>
      <c r="H1137" s="970"/>
      <c r="I1137" s="967"/>
      <c r="J1137" s="970"/>
      <c r="K1137" s="967"/>
      <c r="L1137" s="970"/>
      <c r="M1137" s="967"/>
      <c r="N1137" s="970"/>
      <c r="O1137" s="967"/>
      <c r="P1137" s="970"/>
      <c r="Q1137" s="967"/>
      <c r="R1137" s="970"/>
      <c r="S1137" s="967"/>
      <c r="T1137" s="970"/>
      <c r="U1137" s="967"/>
      <c r="V1137" s="970"/>
    </row>
    <row r="1138" spans="1:22" ht="12.6" hidden="1" customHeight="1" outlineLevel="2">
      <c r="A1138" s="1181">
        <v>44279</v>
      </c>
      <c r="B1138" s="1032" t="s">
        <v>5698</v>
      </c>
      <c r="C1138" s="955" t="s">
        <v>6867</v>
      </c>
      <c r="D1138" s="968"/>
      <c r="E1138" s="969" t="s">
        <v>5700</v>
      </c>
      <c r="F1138" s="970"/>
      <c r="G1138" s="967"/>
      <c r="H1138" s="970"/>
      <c r="I1138" s="967"/>
      <c r="J1138" s="970"/>
      <c r="K1138" s="967"/>
      <c r="L1138" s="970"/>
      <c r="M1138" s="967"/>
      <c r="N1138" s="970"/>
      <c r="O1138" s="967"/>
      <c r="P1138" s="970"/>
      <c r="Q1138" s="967"/>
      <c r="R1138" s="970"/>
      <c r="S1138" s="967"/>
      <c r="T1138" s="970"/>
      <c r="U1138" s="967"/>
      <c r="V1138" s="970"/>
    </row>
    <row r="1139" spans="1:22" ht="12.6" hidden="1" customHeight="1" outlineLevel="2">
      <c r="A1139" s="1181">
        <v>44279</v>
      </c>
      <c r="B1139" s="1032" t="s">
        <v>5698</v>
      </c>
      <c r="C1139" s="955" t="s">
        <v>6868</v>
      </c>
      <c r="D1139" s="968"/>
      <c r="E1139" s="969" t="s">
        <v>5700</v>
      </c>
      <c r="F1139" s="970"/>
      <c r="G1139" s="967"/>
      <c r="H1139" s="970"/>
      <c r="I1139" s="967"/>
      <c r="J1139" s="970"/>
      <c r="K1139" s="967"/>
      <c r="L1139" s="970"/>
      <c r="M1139" s="967"/>
      <c r="N1139" s="970"/>
      <c r="O1139" s="967"/>
      <c r="P1139" s="970"/>
      <c r="Q1139" s="967"/>
      <c r="R1139" s="970"/>
      <c r="S1139" s="967"/>
      <c r="T1139" s="970"/>
      <c r="U1139" s="967"/>
      <c r="V1139" s="970"/>
    </row>
    <row r="1140" spans="1:22" ht="12.6" hidden="1" customHeight="1" outlineLevel="2">
      <c r="A1140" s="1181">
        <v>44279</v>
      </c>
      <c r="B1140" s="1032" t="s">
        <v>5698</v>
      </c>
      <c r="C1140" s="955" t="s">
        <v>6869</v>
      </c>
      <c r="D1140" s="968"/>
      <c r="E1140" s="969" t="s">
        <v>5700</v>
      </c>
      <c r="F1140" s="970"/>
      <c r="G1140" s="967"/>
      <c r="H1140" s="970"/>
      <c r="I1140" s="967"/>
      <c r="J1140" s="970"/>
      <c r="K1140" s="967"/>
      <c r="L1140" s="970"/>
      <c r="M1140" s="967"/>
      <c r="N1140" s="970"/>
      <c r="O1140" s="967"/>
      <c r="P1140" s="970"/>
      <c r="Q1140" s="967"/>
      <c r="R1140" s="970"/>
      <c r="S1140" s="967"/>
      <c r="T1140" s="970"/>
      <c r="U1140" s="967"/>
      <c r="V1140" s="970"/>
    </row>
    <row r="1141" spans="1:22" ht="12.6" hidden="1" customHeight="1" outlineLevel="2">
      <c r="A1141" s="1181">
        <v>44279</v>
      </c>
      <c r="B1141" s="1032" t="s">
        <v>5698</v>
      </c>
      <c r="C1141" s="955" t="s">
        <v>6870</v>
      </c>
      <c r="D1141" s="968"/>
      <c r="E1141" s="972"/>
      <c r="F1141" s="970"/>
      <c r="G1141" s="967"/>
      <c r="H1141" s="970"/>
      <c r="I1141" s="967"/>
      <c r="J1141" s="970"/>
      <c r="K1141" s="967"/>
      <c r="L1141" s="970"/>
      <c r="M1141" s="967"/>
      <c r="N1141" s="973" t="s">
        <v>5700</v>
      </c>
      <c r="O1141" s="967"/>
      <c r="P1141" s="970"/>
      <c r="Q1141" s="967"/>
      <c r="R1141" s="970"/>
      <c r="S1141" s="967"/>
      <c r="T1141" s="970"/>
      <c r="U1141" s="967"/>
      <c r="V1141" s="970"/>
    </row>
    <row r="1142" spans="1:22" ht="12.6" hidden="1" customHeight="1" outlineLevel="2">
      <c r="A1142" s="1181">
        <v>44279</v>
      </c>
      <c r="B1142" s="1032" t="s">
        <v>5706</v>
      </c>
      <c r="C1142" s="955" t="s">
        <v>6871</v>
      </c>
      <c r="D1142" s="968"/>
      <c r="E1142" s="972"/>
      <c r="F1142" s="973" t="s">
        <v>5700</v>
      </c>
      <c r="G1142" s="967"/>
      <c r="H1142" s="970"/>
      <c r="I1142" s="967"/>
      <c r="J1142" s="970"/>
      <c r="K1142" s="967"/>
      <c r="L1142" s="970"/>
      <c r="M1142" s="967"/>
      <c r="N1142" s="970"/>
      <c r="O1142" s="967"/>
      <c r="P1142" s="970"/>
      <c r="Q1142" s="967"/>
      <c r="R1142" s="970"/>
      <c r="S1142" s="967"/>
      <c r="T1142" s="970"/>
      <c r="U1142" s="967"/>
      <c r="V1142" s="970"/>
    </row>
    <row r="1143" spans="1:22" ht="12.6" hidden="1" customHeight="1" outlineLevel="2">
      <c r="A1143" s="1181">
        <v>44279</v>
      </c>
      <c r="B1143" s="1032" t="s">
        <v>5698</v>
      </c>
      <c r="C1143" s="955" t="s">
        <v>6872</v>
      </c>
      <c r="D1143" s="968"/>
      <c r="E1143" s="969" t="s">
        <v>5700</v>
      </c>
      <c r="F1143" s="970"/>
      <c r="G1143" s="967"/>
      <c r="H1143" s="970"/>
      <c r="I1143" s="967"/>
      <c r="J1143" s="970"/>
      <c r="K1143" s="967"/>
      <c r="L1143" s="970"/>
      <c r="M1143" s="967"/>
      <c r="N1143" s="970"/>
      <c r="O1143" s="967"/>
      <c r="P1143" s="970"/>
      <c r="Q1143" s="967"/>
      <c r="R1143" s="970"/>
      <c r="S1143" s="967"/>
      <c r="T1143" s="970"/>
      <c r="U1143" s="967"/>
      <c r="V1143" s="970"/>
    </row>
    <row r="1144" spans="1:22" ht="12.6" hidden="1" customHeight="1" outlineLevel="2">
      <c r="A1144" s="1181">
        <v>44279</v>
      </c>
      <c r="B1144" s="1032" t="s">
        <v>5698</v>
      </c>
      <c r="C1144" s="955" t="s">
        <v>6873</v>
      </c>
      <c r="D1144" s="968"/>
      <c r="E1144" s="969" t="s">
        <v>5700</v>
      </c>
      <c r="F1144" s="970"/>
      <c r="G1144" s="967"/>
      <c r="H1144" s="970"/>
      <c r="I1144" s="967"/>
      <c r="J1144" s="970"/>
      <c r="K1144" s="967"/>
      <c r="L1144" s="970"/>
      <c r="M1144" s="967"/>
      <c r="N1144" s="970"/>
      <c r="O1144" s="967"/>
      <c r="P1144" s="970"/>
      <c r="Q1144" s="967"/>
      <c r="R1144" s="970"/>
      <c r="S1144" s="967"/>
      <c r="T1144" s="970"/>
      <c r="U1144" s="967"/>
      <c r="V1144" s="970"/>
    </row>
    <row r="1145" spans="1:22" ht="12.6" hidden="1" customHeight="1" outlineLevel="2">
      <c r="A1145" s="1181">
        <v>44279</v>
      </c>
      <c r="B1145" s="1032" t="s">
        <v>5698</v>
      </c>
      <c r="C1145" s="955" t="s">
        <v>6874</v>
      </c>
      <c r="D1145" s="977"/>
      <c r="E1145" s="972"/>
      <c r="F1145" s="970"/>
      <c r="G1145" s="967"/>
      <c r="H1145" s="970"/>
      <c r="I1145" s="967"/>
      <c r="J1145" s="970"/>
      <c r="K1145" s="967"/>
      <c r="L1145" s="970"/>
      <c r="M1145" s="967"/>
      <c r="N1145" s="970"/>
      <c r="O1145" s="967"/>
      <c r="P1145" s="970"/>
      <c r="Q1145" s="967"/>
      <c r="R1145" s="970"/>
      <c r="S1145" s="974" t="s">
        <v>5700</v>
      </c>
      <c r="T1145" s="970"/>
      <c r="U1145" s="967"/>
      <c r="V1145" s="970"/>
    </row>
    <row r="1146" spans="1:22" ht="12.6" hidden="1" customHeight="1" outlineLevel="2">
      <c r="A1146" s="1181">
        <v>44279</v>
      </c>
      <c r="B1146" s="1032" t="s">
        <v>5698</v>
      </c>
      <c r="C1146" s="955" t="s">
        <v>6875</v>
      </c>
      <c r="D1146" s="977" t="s">
        <v>5700</v>
      </c>
      <c r="E1146" s="972"/>
      <c r="F1146" s="970"/>
      <c r="G1146" s="967"/>
      <c r="H1146" s="970"/>
      <c r="I1146" s="967"/>
      <c r="J1146" s="970"/>
      <c r="K1146" s="967"/>
      <c r="L1146" s="970"/>
      <c r="M1146" s="967"/>
      <c r="N1146" s="970"/>
      <c r="O1146" s="967"/>
      <c r="P1146" s="970"/>
      <c r="Q1146" s="967"/>
      <c r="R1146" s="970"/>
      <c r="S1146" s="967"/>
      <c r="T1146" s="970"/>
      <c r="U1146" s="967"/>
      <c r="V1146" s="970"/>
    </row>
    <row r="1147" spans="1:22" ht="12.6" hidden="1" customHeight="1" outlineLevel="2">
      <c r="A1147" s="1181">
        <v>44279</v>
      </c>
      <c r="B1147" s="1032" t="s">
        <v>5739</v>
      </c>
      <c r="C1147" s="955" t="s">
        <v>6876</v>
      </c>
      <c r="D1147" s="977" t="s">
        <v>5700</v>
      </c>
      <c r="E1147" s="972"/>
      <c r="F1147" s="970"/>
      <c r="G1147" s="967"/>
      <c r="H1147" s="970"/>
      <c r="I1147" s="967"/>
      <c r="J1147" s="970"/>
      <c r="K1147" s="967"/>
      <c r="L1147" s="970"/>
      <c r="M1147" s="967"/>
      <c r="N1147" s="970"/>
      <c r="O1147" s="967"/>
      <c r="P1147" s="970"/>
      <c r="Q1147" s="967"/>
      <c r="R1147" s="970"/>
      <c r="S1147" s="967"/>
      <c r="T1147" s="970"/>
      <c r="U1147" s="967"/>
      <c r="V1147" s="970"/>
    </row>
    <row r="1148" spans="1:22" ht="12.6" hidden="1" customHeight="1" outlineLevel="2">
      <c r="A1148" s="1181">
        <v>44279</v>
      </c>
      <c r="B1148" s="1032" t="s">
        <v>5698</v>
      </c>
      <c r="C1148" s="955" t="s">
        <v>6877</v>
      </c>
      <c r="D1148" s="968"/>
      <c r="E1148" s="972"/>
      <c r="F1148" s="973" t="s">
        <v>5700</v>
      </c>
      <c r="G1148" s="967"/>
      <c r="H1148" s="970"/>
      <c r="I1148" s="967"/>
      <c r="J1148" s="970"/>
      <c r="K1148" s="967"/>
      <c r="L1148" s="970"/>
      <c r="M1148" s="967"/>
      <c r="N1148" s="970"/>
      <c r="O1148" s="967"/>
      <c r="P1148" s="970"/>
      <c r="Q1148" s="967"/>
      <c r="R1148" s="970"/>
      <c r="S1148" s="967"/>
      <c r="T1148" s="970"/>
      <c r="U1148" s="967"/>
      <c r="V1148" s="970"/>
    </row>
    <row r="1149" spans="1:22" ht="12.6" hidden="1" customHeight="1" outlineLevel="2">
      <c r="A1149" s="1181">
        <v>44279</v>
      </c>
      <c r="B1149" s="1032" t="s">
        <v>5698</v>
      </c>
      <c r="C1149" s="955" t="s">
        <v>6878</v>
      </c>
      <c r="D1149" s="968"/>
      <c r="E1149" s="969" t="s">
        <v>5700</v>
      </c>
      <c r="F1149" s="970"/>
      <c r="G1149" s="967"/>
      <c r="H1149" s="970"/>
      <c r="I1149" s="967"/>
      <c r="J1149" s="970"/>
      <c r="K1149" s="967"/>
      <c r="L1149" s="970"/>
      <c r="M1149" s="967"/>
      <c r="N1149" s="970"/>
      <c r="O1149" s="967"/>
      <c r="P1149" s="970"/>
      <c r="Q1149" s="967"/>
      <c r="R1149" s="970"/>
      <c r="S1149" s="967"/>
      <c r="T1149" s="970"/>
      <c r="U1149" s="967"/>
      <c r="V1149" s="970"/>
    </row>
    <row r="1150" spans="1:22" ht="12.6" hidden="1" customHeight="1" outlineLevel="2">
      <c r="A1150" s="1181">
        <v>44279</v>
      </c>
      <c r="B1150" s="1032" t="s">
        <v>5698</v>
      </c>
      <c r="C1150" s="955" t="s">
        <v>6879</v>
      </c>
      <c r="D1150" s="968"/>
      <c r="E1150" s="972"/>
      <c r="F1150" s="970"/>
      <c r="G1150" s="967"/>
      <c r="H1150" s="970"/>
      <c r="I1150" s="967"/>
      <c r="J1150" s="970"/>
      <c r="K1150" s="967"/>
      <c r="L1150" s="970"/>
      <c r="M1150" s="967"/>
      <c r="N1150" s="970"/>
      <c r="O1150" s="967"/>
      <c r="P1150" s="970"/>
      <c r="Q1150" s="967"/>
      <c r="R1150" s="970"/>
      <c r="S1150" s="974" t="s">
        <v>5700</v>
      </c>
      <c r="T1150" s="970"/>
      <c r="U1150" s="967"/>
      <c r="V1150" s="970"/>
    </row>
    <row r="1151" spans="1:22" ht="12.6" hidden="1" customHeight="1" outlineLevel="1" collapsed="1">
      <c r="A1151" s="1182">
        <v>44280</v>
      </c>
      <c r="B1151" s="1032" t="s">
        <v>5698</v>
      </c>
      <c r="C1151" s="955" t="s">
        <v>6880</v>
      </c>
      <c r="D1151" s="968"/>
      <c r="E1151" s="972"/>
      <c r="F1151" s="970"/>
      <c r="G1151" s="967"/>
      <c r="H1151" s="970"/>
      <c r="I1151" s="967"/>
      <c r="J1151" s="970"/>
      <c r="K1151" s="967"/>
      <c r="L1151" s="970"/>
      <c r="M1151" s="967"/>
      <c r="N1151" s="970"/>
      <c r="O1151" s="967"/>
      <c r="P1151" s="973" t="s">
        <v>5700</v>
      </c>
      <c r="Q1151" s="967"/>
      <c r="R1151" s="970"/>
      <c r="S1151" s="967"/>
      <c r="T1151" s="970"/>
      <c r="U1151" s="967"/>
      <c r="V1151" s="970"/>
    </row>
    <row r="1152" spans="1:22" ht="12.6" hidden="1" customHeight="1" outlineLevel="2">
      <c r="A1152" s="1182">
        <v>44280</v>
      </c>
      <c r="B1152" s="1032" t="s">
        <v>5698</v>
      </c>
      <c r="C1152" s="955" t="s">
        <v>6881</v>
      </c>
      <c r="D1152" s="977" t="s">
        <v>5700</v>
      </c>
      <c r="E1152" s="972"/>
      <c r="F1152" s="970"/>
      <c r="G1152" s="967"/>
      <c r="H1152" s="970"/>
      <c r="I1152" s="967"/>
      <c r="J1152" s="970"/>
      <c r="K1152" s="967"/>
      <c r="L1152" s="970"/>
      <c r="M1152" s="967"/>
      <c r="N1152" s="970"/>
      <c r="O1152" s="967"/>
      <c r="P1152" s="970"/>
      <c r="Q1152" s="967"/>
      <c r="R1152" s="970"/>
      <c r="S1152" s="967"/>
      <c r="T1152" s="970"/>
      <c r="U1152" s="967"/>
      <c r="V1152" s="970"/>
    </row>
    <row r="1153" spans="1:22" ht="12.6" hidden="1" customHeight="1" outlineLevel="2">
      <c r="A1153" s="1182">
        <v>44280</v>
      </c>
      <c r="B1153" s="1032" t="s">
        <v>5698</v>
      </c>
      <c r="C1153" s="955" t="s">
        <v>6882</v>
      </c>
      <c r="D1153" s="977" t="s">
        <v>5700</v>
      </c>
      <c r="E1153" s="972"/>
      <c r="F1153" s="970"/>
      <c r="G1153" s="967"/>
      <c r="H1153" s="970"/>
      <c r="I1153" s="967"/>
      <c r="J1153" s="970"/>
      <c r="K1153" s="967"/>
      <c r="L1153" s="970"/>
      <c r="M1153" s="967"/>
      <c r="N1153" s="970"/>
      <c r="O1153" s="967"/>
      <c r="P1153" s="970"/>
      <c r="Q1153" s="967"/>
      <c r="R1153" s="970"/>
      <c r="S1153" s="967"/>
      <c r="T1153" s="970"/>
      <c r="U1153" s="967"/>
      <c r="V1153" s="970"/>
    </row>
    <row r="1154" spans="1:22" ht="12.6" hidden="1" customHeight="1" outlineLevel="2">
      <c r="A1154" s="1182">
        <v>44280</v>
      </c>
      <c r="B1154" s="1032" t="s">
        <v>5698</v>
      </c>
      <c r="C1154" s="955" t="s">
        <v>6883</v>
      </c>
      <c r="D1154" s="977" t="s">
        <v>5700</v>
      </c>
      <c r="E1154" s="972"/>
      <c r="F1154" s="970"/>
      <c r="G1154" s="967"/>
      <c r="H1154" s="970"/>
      <c r="I1154" s="967"/>
      <c r="J1154" s="970"/>
      <c r="K1154" s="967"/>
      <c r="L1154" s="970"/>
      <c r="M1154" s="967"/>
      <c r="N1154" s="970"/>
      <c r="O1154" s="967"/>
      <c r="P1154" s="970"/>
      <c r="Q1154" s="967"/>
      <c r="R1154" s="970"/>
      <c r="S1154" s="974" t="s">
        <v>5700</v>
      </c>
      <c r="T1154" s="970"/>
      <c r="U1154" s="967"/>
      <c r="V1154" s="970"/>
    </row>
    <row r="1155" spans="1:22" ht="12.6" hidden="1" customHeight="1" outlineLevel="2">
      <c r="A1155" s="1182">
        <v>44280</v>
      </c>
      <c r="B1155" s="1032" t="s">
        <v>5698</v>
      </c>
      <c r="C1155" s="955" t="s">
        <v>6884</v>
      </c>
      <c r="D1155" s="968"/>
      <c r="E1155" s="972"/>
      <c r="F1155" s="970"/>
      <c r="G1155" s="967"/>
      <c r="H1155" s="970"/>
      <c r="I1155" s="967"/>
      <c r="J1155" s="970"/>
      <c r="K1155" s="967"/>
      <c r="L1155" s="970"/>
      <c r="M1155" s="967"/>
      <c r="N1155" s="970"/>
      <c r="O1155" s="967"/>
      <c r="P1155" s="970"/>
      <c r="Q1155" s="967"/>
      <c r="R1155" s="970"/>
      <c r="S1155" s="967"/>
      <c r="T1155" s="970"/>
      <c r="U1155" s="967"/>
      <c r="V1155" s="970"/>
    </row>
    <row r="1156" spans="1:22" ht="12.6" hidden="1" customHeight="1" outlineLevel="2">
      <c r="A1156" s="1182">
        <v>44280</v>
      </c>
      <c r="B1156" s="1032" t="s">
        <v>5698</v>
      </c>
      <c r="C1156" s="955" t="s">
        <v>6885</v>
      </c>
      <c r="D1156" s="968"/>
      <c r="E1156" s="972"/>
      <c r="F1156" s="970"/>
      <c r="G1156" s="967"/>
      <c r="H1156" s="970"/>
      <c r="I1156" s="967"/>
      <c r="J1156" s="970"/>
      <c r="K1156" s="967"/>
      <c r="L1156" s="970"/>
      <c r="M1156" s="967"/>
      <c r="N1156" s="970"/>
      <c r="O1156" s="967"/>
      <c r="P1156" s="970"/>
      <c r="Q1156" s="967"/>
      <c r="R1156" s="970"/>
      <c r="S1156" s="967"/>
      <c r="T1156" s="970"/>
      <c r="U1156" s="967"/>
      <c r="V1156" s="970"/>
    </row>
    <row r="1157" spans="1:22" ht="12.6" hidden="1" customHeight="1" outlineLevel="2">
      <c r="A1157" s="1182">
        <v>44280</v>
      </c>
      <c r="B1157" s="1032" t="s">
        <v>5698</v>
      </c>
      <c r="C1157" s="955" t="s">
        <v>6886</v>
      </c>
      <c r="D1157" s="968"/>
      <c r="E1157" s="969" t="s">
        <v>5700</v>
      </c>
      <c r="F1157" s="970"/>
      <c r="G1157" s="967"/>
      <c r="H1157" s="970"/>
      <c r="I1157" s="967"/>
      <c r="J1157" s="970"/>
      <c r="K1157" s="967"/>
      <c r="L1157" s="970"/>
      <c r="M1157" s="967"/>
      <c r="N1157" s="973" t="s">
        <v>5700</v>
      </c>
      <c r="O1157" s="967"/>
      <c r="P1157" s="970"/>
      <c r="Q1157" s="967"/>
      <c r="R1157" s="970"/>
      <c r="S1157" s="967"/>
      <c r="T1157" s="970"/>
      <c r="U1157" s="967"/>
      <c r="V1157" s="970"/>
    </row>
    <row r="1158" spans="1:22" ht="12.6" hidden="1" customHeight="1" outlineLevel="2">
      <c r="A1158" s="1182">
        <v>44280</v>
      </c>
      <c r="B1158" s="1032" t="s">
        <v>5698</v>
      </c>
      <c r="C1158" s="955" t="s">
        <v>6887</v>
      </c>
      <c r="D1158" s="968"/>
      <c r="E1158" s="972"/>
      <c r="F1158" s="970"/>
      <c r="G1158" s="967"/>
      <c r="H1158" s="970"/>
      <c r="I1158" s="967"/>
      <c r="J1158" s="970"/>
      <c r="K1158" s="967"/>
      <c r="L1158" s="970"/>
      <c r="M1158" s="967"/>
      <c r="N1158" s="970"/>
      <c r="O1158" s="967"/>
      <c r="P1158" s="970"/>
      <c r="Q1158" s="967"/>
      <c r="R1158" s="970"/>
      <c r="S1158" s="967"/>
      <c r="T1158" s="970"/>
      <c r="U1158" s="967"/>
      <c r="V1158" s="970"/>
    </row>
    <row r="1159" spans="1:22" ht="12.6" hidden="1" customHeight="1" outlineLevel="2">
      <c r="A1159" s="1182">
        <v>44280</v>
      </c>
      <c r="B1159" s="1032" t="s">
        <v>5698</v>
      </c>
      <c r="C1159" s="955" t="s">
        <v>6888</v>
      </c>
      <c r="D1159" s="968"/>
      <c r="E1159" s="972"/>
      <c r="F1159" s="970"/>
      <c r="G1159" s="967"/>
      <c r="H1159" s="970"/>
      <c r="I1159" s="967"/>
      <c r="J1159" s="970"/>
      <c r="K1159" s="967"/>
      <c r="L1159" s="970"/>
      <c r="M1159" s="967"/>
      <c r="N1159" s="970"/>
      <c r="O1159" s="967"/>
      <c r="P1159" s="970"/>
      <c r="Q1159" s="974" t="s">
        <v>5700</v>
      </c>
      <c r="R1159" s="970"/>
      <c r="S1159" s="967"/>
      <c r="T1159" s="970"/>
      <c r="U1159" s="967"/>
      <c r="V1159" s="970"/>
    </row>
    <row r="1160" spans="1:22" ht="12.6" hidden="1" customHeight="1" outlineLevel="2">
      <c r="A1160" s="1182">
        <v>44280</v>
      </c>
      <c r="B1160" s="1032" t="s">
        <v>5698</v>
      </c>
      <c r="C1160" s="955" t="s">
        <v>6889</v>
      </c>
      <c r="D1160" s="968"/>
      <c r="E1160" s="969" t="s">
        <v>5700</v>
      </c>
      <c r="F1160" s="970"/>
      <c r="G1160" s="967"/>
      <c r="H1160" s="970"/>
      <c r="I1160" s="967"/>
      <c r="J1160" s="970"/>
      <c r="K1160" s="967"/>
      <c r="L1160" s="970"/>
      <c r="M1160" s="967"/>
      <c r="N1160" s="970"/>
      <c r="O1160" s="967"/>
      <c r="P1160" s="970"/>
      <c r="Q1160" s="967"/>
      <c r="R1160" s="970"/>
      <c r="S1160" s="974" t="s">
        <v>5700</v>
      </c>
      <c r="T1160" s="970"/>
      <c r="U1160" s="967"/>
      <c r="V1160" s="970"/>
    </row>
    <row r="1161" spans="1:22" ht="12.6" hidden="1" customHeight="1" outlineLevel="2">
      <c r="A1161" s="1182">
        <v>44280</v>
      </c>
      <c r="B1161" s="1032" t="s">
        <v>5723</v>
      </c>
      <c r="C1161" s="955" t="s">
        <v>6890</v>
      </c>
      <c r="D1161" s="968"/>
      <c r="E1161" s="969" t="s">
        <v>5700</v>
      </c>
      <c r="F1161" s="970"/>
      <c r="G1161" s="967"/>
      <c r="H1161" s="970"/>
      <c r="I1161" s="967"/>
      <c r="J1161" s="970"/>
      <c r="K1161" s="967"/>
      <c r="L1161" s="970"/>
      <c r="M1161" s="967"/>
      <c r="N1161" s="970"/>
      <c r="O1161" s="967"/>
      <c r="P1161" s="970"/>
      <c r="Q1161" s="967"/>
      <c r="R1161" s="970"/>
      <c r="S1161" s="967"/>
      <c r="T1161" s="970"/>
      <c r="U1161" s="967"/>
      <c r="V1161" s="970"/>
    </row>
    <row r="1162" spans="1:22" ht="37.799999999999997" hidden="1" customHeight="1" outlineLevel="2">
      <c r="A1162" s="1182">
        <v>44280</v>
      </c>
      <c r="B1162" s="1032" t="s">
        <v>5698</v>
      </c>
      <c r="C1162" s="955" t="s">
        <v>6891</v>
      </c>
      <c r="D1162" s="968"/>
      <c r="E1162" s="969" t="s">
        <v>5700</v>
      </c>
      <c r="F1162" s="970"/>
      <c r="G1162" s="967"/>
      <c r="H1162" s="970"/>
      <c r="I1162" s="974" t="s">
        <v>5700</v>
      </c>
      <c r="J1162" s="970"/>
      <c r="K1162" s="967"/>
      <c r="L1162" s="970"/>
      <c r="M1162" s="967"/>
      <c r="N1162" s="973" t="s">
        <v>5700</v>
      </c>
      <c r="O1162" s="967"/>
      <c r="P1162" s="970"/>
      <c r="Q1162" s="967"/>
      <c r="R1162" s="970"/>
      <c r="S1162" s="967"/>
      <c r="T1162" s="970"/>
      <c r="U1162" s="967"/>
      <c r="V1162" s="970"/>
    </row>
    <row r="1163" spans="1:22" ht="12.6" hidden="1" customHeight="1" outlineLevel="2">
      <c r="A1163" s="1182">
        <v>44280</v>
      </c>
      <c r="B1163" s="1032" t="s">
        <v>5698</v>
      </c>
      <c r="C1163" s="955" t="s">
        <v>6892</v>
      </c>
      <c r="D1163" s="968"/>
      <c r="E1163" s="969" t="s">
        <v>5700</v>
      </c>
      <c r="F1163" s="970"/>
      <c r="G1163" s="967"/>
      <c r="H1163" s="970"/>
      <c r="I1163" s="967"/>
      <c r="J1163" s="970"/>
      <c r="K1163" s="967"/>
      <c r="L1163" s="970"/>
      <c r="M1163" s="967"/>
      <c r="N1163" s="970"/>
      <c r="O1163" s="967"/>
      <c r="P1163" s="970"/>
      <c r="Q1163" s="967"/>
      <c r="R1163" s="970"/>
      <c r="S1163" s="967"/>
      <c r="T1163" s="970"/>
      <c r="U1163" s="967"/>
      <c r="V1163" s="970"/>
    </row>
    <row r="1164" spans="1:22" ht="12.6" hidden="1" customHeight="1" outlineLevel="2">
      <c r="A1164" s="1182">
        <v>44280</v>
      </c>
      <c r="B1164" s="1032" t="s">
        <v>5698</v>
      </c>
      <c r="C1164" s="1021" t="s">
        <v>6893</v>
      </c>
      <c r="D1164" s="968"/>
      <c r="E1164" s="969" t="s">
        <v>5700</v>
      </c>
      <c r="F1164" s="970"/>
      <c r="G1164" s="967"/>
      <c r="H1164" s="970"/>
      <c r="I1164" s="967"/>
      <c r="J1164" s="970"/>
      <c r="K1164" s="967"/>
      <c r="L1164" s="970"/>
      <c r="M1164" s="967"/>
      <c r="N1164" s="970"/>
      <c r="O1164" s="967"/>
      <c r="P1164" s="970"/>
      <c r="Q1164" s="967"/>
      <c r="R1164" s="970"/>
      <c r="S1164" s="967"/>
      <c r="T1164" s="970"/>
      <c r="U1164" s="967"/>
      <c r="V1164" s="970"/>
    </row>
    <row r="1165" spans="1:22" ht="12.6" hidden="1" customHeight="1" outlineLevel="2">
      <c r="A1165" s="1182">
        <v>44280</v>
      </c>
      <c r="B1165" s="1032" t="s">
        <v>5698</v>
      </c>
      <c r="C1165" s="955" t="s">
        <v>6894</v>
      </c>
      <c r="D1165" s="968"/>
      <c r="E1165" s="969" t="s">
        <v>5700</v>
      </c>
      <c r="F1165" s="970"/>
      <c r="G1165" s="967"/>
      <c r="H1165" s="970"/>
      <c r="I1165" s="967"/>
      <c r="J1165" s="970"/>
      <c r="K1165" s="967"/>
      <c r="L1165" s="970"/>
      <c r="M1165" s="967"/>
      <c r="N1165" s="970"/>
      <c r="O1165" s="967"/>
      <c r="P1165" s="970"/>
      <c r="Q1165" s="967"/>
      <c r="R1165" s="970"/>
      <c r="S1165" s="967"/>
      <c r="T1165" s="970"/>
      <c r="U1165" s="967"/>
      <c r="V1165" s="970"/>
    </row>
    <row r="1166" spans="1:22" ht="12.6" hidden="1" customHeight="1" outlineLevel="2">
      <c r="A1166" s="1182">
        <v>44280</v>
      </c>
      <c r="B1166" s="1032" t="s">
        <v>5698</v>
      </c>
      <c r="C1166" s="955" t="s">
        <v>6895</v>
      </c>
      <c r="D1166" s="968"/>
      <c r="E1166" s="972"/>
      <c r="F1166" s="970"/>
      <c r="G1166" s="967"/>
      <c r="H1166" s="970"/>
      <c r="I1166" s="967"/>
      <c r="J1166" s="970"/>
      <c r="K1166" s="967"/>
      <c r="L1166" s="970"/>
      <c r="M1166" s="967"/>
      <c r="N1166" s="970"/>
      <c r="O1166" s="967"/>
      <c r="P1166" s="970"/>
      <c r="Q1166" s="974" t="s">
        <v>5700</v>
      </c>
      <c r="R1166" s="970"/>
      <c r="S1166" s="967"/>
      <c r="T1166" s="970"/>
      <c r="U1166" s="967"/>
      <c r="V1166" s="970"/>
    </row>
    <row r="1167" spans="1:22" ht="12.6" hidden="1" customHeight="1" outlineLevel="2">
      <c r="A1167" s="1182">
        <v>44280</v>
      </c>
      <c r="B1167" s="1032" t="s">
        <v>5698</v>
      </c>
      <c r="C1167" s="955" t="s">
        <v>6896</v>
      </c>
      <c r="D1167" s="968"/>
      <c r="E1167" s="972"/>
      <c r="F1167" s="970"/>
      <c r="G1167" s="967"/>
      <c r="H1167" s="970"/>
      <c r="I1167" s="967"/>
      <c r="J1167" s="970"/>
      <c r="K1167" s="967"/>
      <c r="L1167" s="970"/>
      <c r="M1167" s="967"/>
      <c r="N1167" s="970"/>
      <c r="O1167" s="967"/>
      <c r="P1167" s="970"/>
      <c r="Q1167" s="967"/>
      <c r="R1167" s="970"/>
      <c r="S1167" s="967"/>
      <c r="T1167" s="970"/>
      <c r="U1167" s="967"/>
      <c r="V1167" s="970"/>
    </row>
    <row r="1168" spans="1:22" ht="12.6" hidden="1" customHeight="1" outlineLevel="2">
      <c r="A1168" s="1182">
        <v>44280</v>
      </c>
      <c r="B1168" s="1032" t="s">
        <v>5698</v>
      </c>
      <c r="C1168" s="955" t="s">
        <v>6897</v>
      </c>
      <c r="D1168" s="977" t="s">
        <v>5700</v>
      </c>
      <c r="E1168" s="972"/>
      <c r="F1168" s="970"/>
      <c r="G1168" s="967"/>
      <c r="H1168" s="970"/>
      <c r="I1168" s="967"/>
      <c r="J1168" s="970"/>
      <c r="K1168" s="967"/>
      <c r="L1168" s="970"/>
      <c r="M1168" s="967"/>
      <c r="N1168" s="970"/>
      <c r="O1168" s="967"/>
      <c r="P1168" s="970"/>
      <c r="Q1168" s="967"/>
      <c r="R1168" s="970"/>
      <c r="S1168" s="967"/>
      <c r="T1168" s="970"/>
      <c r="U1168" s="967"/>
      <c r="V1168" s="970"/>
    </row>
    <row r="1169" spans="1:22" ht="12.6" hidden="1" customHeight="1" outlineLevel="2">
      <c r="A1169" s="1182">
        <v>44280</v>
      </c>
      <c r="B1169" s="1032" t="s">
        <v>5698</v>
      </c>
      <c r="C1169" s="955" t="s">
        <v>6898</v>
      </c>
      <c r="D1169" s="977" t="s">
        <v>5700</v>
      </c>
      <c r="E1169" s="972"/>
      <c r="F1169" s="970"/>
      <c r="G1169" s="967"/>
      <c r="H1169" s="970"/>
      <c r="I1169" s="967"/>
      <c r="J1169" s="970"/>
      <c r="K1169" s="967"/>
      <c r="L1169" s="970"/>
      <c r="M1169" s="967"/>
      <c r="N1169" s="970"/>
      <c r="O1169" s="967"/>
      <c r="P1169" s="970"/>
      <c r="Q1169" s="967"/>
      <c r="R1169" s="970"/>
      <c r="S1169" s="967"/>
      <c r="T1169" s="970"/>
      <c r="U1169" s="967"/>
      <c r="V1169" s="970"/>
    </row>
    <row r="1170" spans="1:22" ht="25.2" hidden="1" customHeight="1" outlineLevel="2">
      <c r="A1170" s="1182">
        <v>44280</v>
      </c>
      <c r="B1170" s="1032" t="s">
        <v>5698</v>
      </c>
      <c r="C1170" s="955" t="s">
        <v>6899</v>
      </c>
      <c r="D1170" s="968"/>
      <c r="E1170" s="972"/>
      <c r="F1170" s="970"/>
      <c r="G1170" s="967"/>
      <c r="H1170" s="970"/>
      <c r="I1170" s="967"/>
      <c r="J1170" s="970"/>
      <c r="K1170" s="967"/>
      <c r="L1170" s="970"/>
      <c r="M1170" s="967"/>
      <c r="N1170" s="970"/>
      <c r="O1170" s="967"/>
      <c r="P1170" s="970"/>
      <c r="Q1170" s="967"/>
      <c r="R1170" s="970"/>
      <c r="S1170" s="967"/>
      <c r="T1170" s="970"/>
      <c r="U1170" s="967"/>
      <c r="V1170" s="970"/>
    </row>
    <row r="1171" spans="1:22" ht="12.6" hidden="1" customHeight="1" outlineLevel="2">
      <c r="A1171" s="1182">
        <v>44280</v>
      </c>
      <c r="B1171" s="1032" t="s">
        <v>5698</v>
      </c>
      <c r="C1171" s="955" t="s">
        <v>6900</v>
      </c>
      <c r="D1171" s="977" t="s">
        <v>5700</v>
      </c>
      <c r="E1171" s="969" t="s">
        <v>5700</v>
      </c>
      <c r="F1171" s="970"/>
      <c r="G1171" s="967"/>
      <c r="H1171" s="970"/>
      <c r="I1171" s="967"/>
      <c r="J1171" s="970"/>
      <c r="K1171" s="967"/>
      <c r="L1171" s="970"/>
      <c r="M1171" s="967"/>
      <c r="N1171" s="970"/>
      <c r="O1171" s="967"/>
      <c r="P1171" s="970"/>
      <c r="Q1171" s="967"/>
      <c r="R1171" s="970"/>
      <c r="S1171" s="967"/>
      <c r="T1171" s="970"/>
      <c r="U1171" s="967"/>
      <c r="V1171" s="970"/>
    </row>
    <row r="1172" spans="1:22" ht="12.6" hidden="1" customHeight="1" outlineLevel="2">
      <c r="A1172" s="1182">
        <v>44280</v>
      </c>
      <c r="B1172" s="1032" t="s">
        <v>5706</v>
      </c>
      <c r="C1172" s="955" t="s">
        <v>6901</v>
      </c>
      <c r="D1172" s="968"/>
      <c r="E1172" s="969" t="s">
        <v>5700</v>
      </c>
      <c r="F1172" s="970"/>
      <c r="G1172" s="967"/>
      <c r="H1172" s="970"/>
      <c r="I1172" s="967"/>
      <c r="J1172" s="970"/>
      <c r="K1172" s="967"/>
      <c r="L1172" s="970"/>
      <c r="M1172" s="967"/>
      <c r="N1172" s="970"/>
      <c r="O1172" s="967"/>
      <c r="P1172" s="970"/>
      <c r="Q1172" s="967"/>
      <c r="R1172" s="970"/>
      <c r="S1172" s="967"/>
      <c r="T1172" s="970"/>
      <c r="U1172" s="967"/>
      <c r="V1172" s="970"/>
    </row>
    <row r="1173" spans="1:22" ht="12.6" hidden="1" customHeight="1" outlineLevel="2">
      <c r="A1173" s="1182">
        <v>44280</v>
      </c>
      <c r="B1173" s="1032" t="s">
        <v>2548</v>
      </c>
      <c r="C1173" s="955" t="s">
        <v>6902</v>
      </c>
      <c r="D1173" s="977" t="s">
        <v>5700</v>
      </c>
      <c r="E1173" s="972"/>
      <c r="F1173" s="970"/>
      <c r="G1173" s="967"/>
      <c r="H1173" s="970"/>
      <c r="I1173" s="967"/>
      <c r="J1173" s="970"/>
      <c r="K1173" s="967"/>
      <c r="L1173" s="970"/>
      <c r="M1173" s="967"/>
      <c r="N1173" s="970"/>
      <c r="O1173" s="967"/>
      <c r="P1173" s="970"/>
      <c r="Q1173" s="967"/>
      <c r="R1173" s="970"/>
      <c r="S1173" s="974" t="s">
        <v>5700</v>
      </c>
      <c r="T1173" s="970"/>
      <c r="U1173" s="967"/>
      <c r="V1173" s="970"/>
    </row>
    <row r="1174" spans="1:22" ht="25.2" hidden="1" customHeight="1" outlineLevel="2">
      <c r="A1174" s="1182">
        <v>44280</v>
      </c>
      <c r="B1174" s="1032" t="s">
        <v>5698</v>
      </c>
      <c r="C1174" s="955" t="s">
        <v>6903</v>
      </c>
      <c r="D1174" s="977" t="s">
        <v>5700</v>
      </c>
      <c r="E1174" s="972"/>
      <c r="F1174" s="970"/>
      <c r="G1174" s="967"/>
      <c r="H1174" s="970"/>
      <c r="I1174" s="967"/>
      <c r="J1174" s="970"/>
      <c r="K1174" s="967"/>
      <c r="L1174" s="970"/>
      <c r="M1174" s="967"/>
      <c r="N1174" s="970"/>
      <c r="O1174" s="967"/>
      <c r="P1174" s="970"/>
      <c r="Q1174" s="967"/>
      <c r="R1174" s="970"/>
      <c r="S1174" s="967"/>
      <c r="T1174" s="970"/>
      <c r="U1174" s="967"/>
      <c r="V1174" s="970"/>
    </row>
    <row r="1175" spans="1:22" ht="12.6" hidden="1" customHeight="1" outlineLevel="2">
      <c r="A1175" s="1182">
        <v>44280</v>
      </c>
      <c r="B1175" s="1032" t="s">
        <v>5698</v>
      </c>
      <c r="C1175" s="955" t="s">
        <v>6904</v>
      </c>
      <c r="D1175" s="968"/>
      <c r="E1175" s="972"/>
      <c r="F1175" s="970"/>
      <c r="G1175" s="967"/>
      <c r="H1175" s="970"/>
      <c r="I1175" s="967"/>
      <c r="J1175" s="970"/>
      <c r="K1175" s="967"/>
      <c r="L1175" s="970"/>
      <c r="M1175" s="967"/>
      <c r="N1175" s="970"/>
      <c r="O1175" s="967"/>
      <c r="P1175" s="970"/>
      <c r="Q1175" s="967"/>
      <c r="R1175" s="970"/>
      <c r="S1175" s="967"/>
      <c r="T1175" s="970"/>
      <c r="U1175" s="967"/>
      <c r="V1175" s="970"/>
    </row>
    <row r="1176" spans="1:22" ht="12.6" hidden="1" customHeight="1" outlineLevel="2">
      <c r="A1176" s="1182">
        <v>44280</v>
      </c>
      <c r="B1176" s="1032" t="s">
        <v>5698</v>
      </c>
      <c r="C1176" s="955" t="s">
        <v>6905</v>
      </c>
      <c r="D1176" s="968"/>
      <c r="E1176" s="969" t="s">
        <v>5700</v>
      </c>
      <c r="F1176" s="970"/>
      <c r="G1176" s="967"/>
      <c r="H1176" s="970"/>
      <c r="I1176" s="967"/>
      <c r="J1176" s="970"/>
      <c r="K1176" s="967"/>
      <c r="L1176" s="970"/>
      <c r="M1176" s="967"/>
      <c r="N1176" s="970"/>
      <c r="O1176" s="967"/>
      <c r="P1176" s="970"/>
      <c r="Q1176" s="967"/>
      <c r="R1176" s="970"/>
      <c r="S1176" s="974" t="s">
        <v>5700</v>
      </c>
      <c r="T1176" s="970"/>
      <c r="U1176" s="967"/>
      <c r="V1176" s="970"/>
    </row>
    <row r="1177" spans="1:22" ht="12.6" hidden="1" customHeight="1" outlineLevel="2">
      <c r="A1177" s="1182">
        <v>44280</v>
      </c>
      <c r="B1177" s="1032" t="s">
        <v>5698</v>
      </c>
      <c r="C1177" s="955" t="s">
        <v>6906</v>
      </c>
      <c r="D1177" s="968"/>
      <c r="E1177" s="972"/>
      <c r="F1177" s="970"/>
      <c r="G1177" s="967"/>
      <c r="H1177" s="970"/>
      <c r="I1177" s="967"/>
      <c r="J1177" s="970"/>
      <c r="K1177" s="967"/>
      <c r="L1177" s="970"/>
      <c r="M1177" s="967"/>
      <c r="N1177" s="970"/>
      <c r="O1177" s="967"/>
      <c r="P1177" s="970"/>
      <c r="Q1177" s="967"/>
      <c r="R1177" s="970"/>
      <c r="S1177" s="967"/>
      <c r="T1177" s="970"/>
      <c r="U1177" s="967"/>
      <c r="V1177" s="970"/>
    </row>
    <row r="1178" spans="1:22" ht="12.6" hidden="1" customHeight="1" outlineLevel="2">
      <c r="A1178" s="1182">
        <v>44280</v>
      </c>
      <c r="B1178" s="1032" t="s">
        <v>5847</v>
      </c>
      <c r="C1178" s="955" t="s">
        <v>6907</v>
      </c>
      <c r="D1178" s="968"/>
      <c r="E1178" s="972"/>
      <c r="F1178" s="970"/>
      <c r="G1178" s="967"/>
      <c r="H1178" s="970"/>
      <c r="I1178" s="967"/>
      <c r="J1178" s="970"/>
      <c r="K1178" s="967"/>
      <c r="L1178" s="970"/>
      <c r="M1178" s="967"/>
      <c r="N1178" s="970"/>
      <c r="O1178" s="967"/>
      <c r="P1178" s="970"/>
      <c r="Q1178" s="967"/>
      <c r="R1178" s="970"/>
      <c r="S1178" s="974" t="s">
        <v>5700</v>
      </c>
      <c r="T1178" s="970"/>
      <c r="U1178" s="967"/>
      <c r="V1178" s="970"/>
    </row>
    <row r="1179" spans="1:22" ht="12.6" hidden="1" customHeight="1" outlineLevel="1" collapsed="1">
      <c r="A1179" s="1176">
        <v>44281</v>
      </c>
      <c r="B1179" s="1032" t="s">
        <v>5698</v>
      </c>
      <c r="C1179" s="955" t="s">
        <v>6908</v>
      </c>
      <c r="D1179" s="968"/>
      <c r="E1179" s="972"/>
      <c r="F1179" s="970"/>
      <c r="G1179" s="967"/>
      <c r="H1179" s="970"/>
      <c r="I1179" s="967"/>
      <c r="J1179" s="970"/>
      <c r="K1179" s="967"/>
      <c r="L1179" s="970"/>
      <c r="M1179" s="967"/>
      <c r="N1179" s="973" t="s">
        <v>5700</v>
      </c>
      <c r="O1179" s="967"/>
      <c r="P1179" s="970"/>
      <c r="Q1179" s="967"/>
      <c r="R1179" s="970"/>
      <c r="S1179" s="967"/>
      <c r="T1179" s="970"/>
      <c r="U1179" s="967"/>
      <c r="V1179" s="970"/>
    </row>
    <row r="1180" spans="1:22" ht="12.6" hidden="1" customHeight="1" outlineLevel="2">
      <c r="A1180" s="1176">
        <v>44281</v>
      </c>
      <c r="B1180" s="1032" t="s">
        <v>5698</v>
      </c>
      <c r="C1180" s="955" t="s">
        <v>6909</v>
      </c>
      <c r="D1180" s="968"/>
      <c r="E1180" s="972"/>
      <c r="F1180" s="970"/>
      <c r="G1180" s="967"/>
      <c r="H1180" s="970"/>
      <c r="I1180" s="967"/>
      <c r="J1180" s="970"/>
      <c r="K1180" s="967"/>
      <c r="L1180" s="970"/>
      <c r="M1180" s="967"/>
      <c r="N1180" s="970"/>
      <c r="O1180" s="967"/>
      <c r="P1180" s="970"/>
      <c r="Q1180" s="967"/>
      <c r="R1180" s="970"/>
      <c r="S1180" s="974" t="s">
        <v>5700</v>
      </c>
      <c r="T1180" s="970"/>
      <c r="U1180" s="967"/>
      <c r="V1180" s="970"/>
    </row>
    <row r="1181" spans="1:22" ht="12.6" hidden="1" customHeight="1" outlineLevel="2">
      <c r="A1181" s="1176">
        <v>44281</v>
      </c>
      <c r="B1181" s="1032" t="s">
        <v>5698</v>
      </c>
      <c r="C1181" s="955" t="s">
        <v>6910</v>
      </c>
      <c r="D1181" s="968"/>
      <c r="E1181" s="972"/>
      <c r="F1181" s="970"/>
      <c r="G1181" s="967"/>
      <c r="H1181" s="970"/>
      <c r="I1181" s="967"/>
      <c r="J1181" s="970"/>
      <c r="K1181" s="967"/>
      <c r="L1181" s="970"/>
      <c r="M1181" s="967"/>
      <c r="N1181" s="970"/>
      <c r="O1181" s="967"/>
      <c r="P1181" s="970"/>
      <c r="Q1181" s="967"/>
      <c r="R1181" s="970"/>
      <c r="S1181" s="974" t="s">
        <v>5700</v>
      </c>
      <c r="T1181" s="970"/>
      <c r="U1181" s="967"/>
      <c r="V1181" s="970"/>
    </row>
    <row r="1182" spans="1:22" ht="12.6" hidden="1" customHeight="1" outlineLevel="2">
      <c r="A1182" s="1176">
        <v>44281</v>
      </c>
      <c r="B1182" s="1032" t="s">
        <v>5698</v>
      </c>
      <c r="C1182" s="955" t="s">
        <v>6911</v>
      </c>
      <c r="D1182" s="968"/>
      <c r="E1182" s="969" t="s">
        <v>5700</v>
      </c>
      <c r="F1182" s="970"/>
      <c r="G1182" s="967"/>
      <c r="H1182" s="970"/>
      <c r="I1182" s="967"/>
      <c r="J1182" s="970"/>
      <c r="K1182" s="967"/>
      <c r="L1182" s="970"/>
      <c r="M1182" s="967"/>
      <c r="N1182" s="970"/>
      <c r="O1182" s="967"/>
      <c r="P1182" s="970"/>
      <c r="Q1182" s="967"/>
      <c r="R1182" s="970"/>
      <c r="S1182" s="967"/>
      <c r="T1182" s="970"/>
      <c r="U1182" s="967"/>
      <c r="V1182" s="970"/>
    </row>
    <row r="1183" spans="1:22" ht="12.6" hidden="1" customHeight="1" outlineLevel="2">
      <c r="A1183" s="1176">
        <v>44281</v>
      </c>
      <c r="B1183" s="1032" t="s">
        <v>5698</v>
      </c>
      <c r="C1183" s="955" t="s">
        <v>6912</v>
      </c>
      <c r="D1183" s="968"/>
      <c r="E1183" s="972"/>
      <c r="F1183" s="970"/>
      <c r="G1183" s="967"/>
      <c r="H1183" s="970"/>
      <c r="I1183" s="967"/>
      <c r="J1183" s="970"/>
      <c r="K1183" s="967"/>
      <c r="L1183" s="973" t="s">
        <v>5700</v>
      </c>
      <c r="M1183" s="967"/>
      <c r="N1183" s="970"/>
      <c r="O1183" s="967"/>
      <c r="P1183" s="970"/>
      <c r="Q1183" s="967"/>
      <c r="R1183" s="970"/>
      <c r="S1183" s="967"/>
      <c r="T1183" s="970"/>
      <c r="U1183" s="967"/>
      <c r="V1183" s="970"/>
    </row>
    <row r="1184" spans="1:22" ht="12.6" hidden="1" customHeight="1" outlineLevel="2">
      <c r="A1184" s="1176">
        <v>44281</v>
      </c>
      <c r="B1184" s="1032" t="s">
        <v>5698</v>
      </c>
      <c r="C1184" s="955" t="s">
        <v>6913</v>
      </c>
      <c r="D1184" s="968"/>
      <c r="E1184" s="969" t="s">
        <v>5700</v>
      </c>
      <c r="F1184" s="970"/>
      <c r="G1184" s="967"/>
      <c r="H1184" s="970"/>
      <c r="I1184" s="967"/>
      <c r="J1184" s="970"/>
      <c r="K1184" s="967"/>
      <c r="L1184" s="970"/>
      <c r="M1184" s="967"/>
      <c r="N1184" s="970"/>
      <c r="O1184" s="967"/>
      <c r="P1184" s="970"/>
      <c r="Q1184" s="967"/>
      <c r="R1184" s="970"/>
      <c r="S1184" s="967"/>
      <c r="T1184" s="970"/>
      <c r="U1184" s="967"/>
      <c r="V1184" s="970"/>
    </row>
    <row r="1185" spans="1:24" ht="12.6" hidden="1" customHeight="1" outlineLevel="2">
      <c r="A1185" s="1176">
        <v>44281</v>
      </c>
      <c r="B1185" s="1032" t="s">
        <v>5698</v>
      </c>
      <c r="C1185" s="955" t="s">
        <v>6914</v>
      </c>
      <c r="D1185" s="968"/>
      <c r="E1185" s="972"/>
      <c r="F1185" s="970"/>
      <c r="G1185" s="967"/>
      <c r="H1185" s="970"/>
      <c r="I1185" s="967"/>
      <c r="J1185" s="970"/>
      <c r="K1185" s="967"/>
      <c r="L1185" s="970"/>
      <c r="M1185" s="967"/>
      <c r="N1185" s="973" t="s">
        <v>5700</v>
      </c>
      <c r="O1185" s="967"/>
      <c r="P1185" s="970"/>
      <c r="Q1185" s="967"/>
      <c r="R1185" s="970"/>
      <c r="S1185" s="967"/>
      <c r="T1185" s="970"/>
      <c r="U1185" s="967"/>
      <c r="V1185" s="970"/>
      <c r="W1185" s="967"/>
      <c r="X1185" s="955"/>
    </row>
    <row r="1186" spans="1:24" ht="25.2" hidden="1" customHeight="1" outlineLevel="2">
      <c r="A1186" s="1176">
        <v>44281</v>
      </c>
      <c r="B1186" s="1032" t="s">
        <v>5698</v>
      </c>
      <c r="C1186" s="955" t="s">
        <v>6915</v>
      </c>
      <c r="D1186" s="968"/>
      <c r="E1186" s="972"/>
      <c r="F1186" s="970"/>
      <c r="G1186" s="967"/>
      <c r="H1186" s="970"/>
      <c r="I1186" s="974" t="s">
        <v>5700</v>
      </c>
      <c r="J1186" s="970"/>
      <c r="K1186" s="967"/>
      <c r="L1186" s="970"/>
      <c r="M1186" s="967"/>
      <c r="N1186" s="970"/>
      <c r="O1186" s="967"/>
      <c r="P1186" s="970"/>
      <c r="Q1186" s="967"/>
      <c r="R1186" s="970"/>
      <c r="S1186" s="967"/>
      <c r="T1186" s="970"/>
      <c r="U1186" s="967"/>
      <c r="V1186" s="970"/>
      <c r="W1186" s="967"/>
      <c r="X1186" s="955"/>
    </row>
    <row r="1187" spans="1:24" ht="25.2" hidden="1" customHeight="1" outlineLevel="2">
      <c r="A1187" s="1176">
        <v>44281</v>
      </c>
      <c r="B1187" s="1032" t="s">
        <v>6916</v>
      </c>
      <c r="C1187" s="955" t="s">
        <v>6917</v>
      </c>
      <c r="D1187" s="977" t="s">
        <v>5700</v>
      </c>
      <c r="E1187" s="972"/>
      <c r="F1187" s="970"/>
      <c r="G1187" s="967"/>
      <c r="H1187" s="970"/>
      <c r="I1187" s="967"/>
      <c r="J1187" s="970"/>
      <c r="K1187" s="967"/>
      <c r="L1187" s="973" t="s">
        <v>5700</v>
      </c>
      <c r="M1187" s="967"/>
      <c r="N1187" s="970"/>
      <c r="O1187" s="967"/>
      <c r="P1187" s="970"/>
      <c r="Q1187" s="967"/>
      <c r="R1187" s="970"/>
      <c r="S1187" s="967"/>
      <c r="T1187" s="970"/>
      <c r="U1187" s="967"/>
      <c r="V1187" s="970"/>
      <c r="W1187" s="967"/>
      <c r="X1187" s="955" t="s">
        <v>3335</v>
      </c>
    </row>
    <row r="1188" spans="1:24" ht="12.6" hidden="1" customHeight="1" outlineLevel="2">
      <c r="A1188" s="1176">
        <v>44281</v>
      </c>
      <c r="B1188" s="1032" t="s">
        <v>5698</v>
      </c>
      <c r="C1188" s="955" t="s">
        <v>6918</v>
      </c>
      <c r="D1188" s="968"/>
      <c r="E1188" s="969" t="s">
        <v>5700</v>
      </c>
      <c r="F1188" s="970"/>
      <c r="G1188" s="967"/>
      <c r="H1188" s="970"/>
      <c r="I1188" s="967"/>
      <c r="J1188" s="970"/>
      <c r="K1188" s="967"/>
      <c r="L1188" s="970"/>
      <c r="M1188" s="967"/>
      <c r="N1188" s="970"/>
      <c r="O1188" s="974" t="s">
        <v>5700</v>
      </c>
      <c r="P1188" s="970"/>
      <c r="Q1188" s="967"/>
      <c r="R1188" s="970"/>
      <c r="S1188" s="974" t="s">
        <v>5700</v>
      </c>
      <c r="T1188" s="970"/>
      <c r="U1188" s="967"/>
      <c r="V1188" s="970"/>
      <c r="W1188" s="967"/>
      <c r="X1188" s="955"/>
    </row>
    <row r="1189" spans="1:24" ht="25.2" hidden="1" customHeight="1" outlineLevel="2">
      <c r="A1189" s="1176">
        <v>44281</v>
      </c>
      <c r="B1189" s="1032" t="s">
        <v>5698</v>
      </c>
      <c r="C1189" s="955" t="s">
        <v>6919</v>
      </c>
      <c r="D1189" s="968"/>
      <c r="E1189" s="969" t="s">
        <v>5700</v>
      </c>
      <c r="F1189" s="970"/>
      <c r="G1189" s="967"/>
      <c r="H1189" s="970"/>
      <c r="I1189" s="967"/>
      <c r="J1189" s="970"/>
      <c r="K1189" s="967"/>
      <c r="L1189" s="970"/>
      <c r="M1189" s="967"/>
      <c r="N1189" s="970"/>
      <c r="O1189" s="967"/>
      <c r="P1189" s="970"/>
      <c r="Q1189" s="967"/>
      <c r="R1189" s="970"/>
      <c r="S1189" s="967"/>
      <c r="T1189" s="970"/>
      <c r="U1189" s="967"/>
      <c r="V1189" s="970"/>
      <c r="W1189" s="967"/>
      <c r="X1189" s="955"/>
    </row>
    <row r="1190" spans="1:24" ht="25.2" hidden="1" customHeight="1" outlineLevel="2">
      <c r="A1190" s="1176">
        <v>44281</v>
      </c>
      <c r="B1190" s="1032" t="s">
        <v>5698</v>
      </c>
      <c r="C1190" s="955" t="s">
        <v>6920</v>
      </c>
      <c r="D1190" s="968"/>
      <c r="E1190" s="969" t="s">
        <v>5700</v>
      </c>
      <c r="F1190" s="970"/>
      <c r="G1190" s="967"/>
      <c r="H1190" s="970"/>
      <c r="I1190" s="967"/>
      <c r="J1190" s="970"/>
      <c r="K1190" s="967"/>
      <c r="L1190" s="973" t="s">
        <v>5700</v>
      </c>
      <c r="M1190" s="967"/>
      <c r="N1190" s="970"/>
      <c r="O1190" s="967"/>
      <c r="P1190" s="970"/>
      <c r="Q1190" s="967"/>
      <c r="R1190" s="970"/>
      <c r="S1190" s="967"/>
      <c r="T1190" s="970"/>
      <c r="U1190" s="967"/>
      <c r="V1190" s="970"/>
      <c r="W1190" s="967"/>
      <c r="X1190" s="955"/>
    </row>
    <row r="1191" spans="1:24" ht="25.2" hidden="1" customHeight="1" outlineLevel="2">
      <c r="A1191" s="1176">
        <v>44281</v>
      </c>
      <c r="B1191" s="1032" t="s">
        <v>5698</v>
      </c>
      <c r="C1191" s="955" t="s">
        <v>6921</v>
      </c>
      <c r="D1191" s="968"/>
      <c r="E1191" s="972"/>
      <c r="F1191" s="970"/>
      <c r="G1191" s="967"/>
      <c r="H1191" s="970"/>
      <c r="I1191" s="967"/>
      <c r="J1191" s="970"/>
      <c r="K1191" s="967"/>
      <c r="L1191" s="970"/>
      <c r="M1191" s="967"/>
      <c r="N1191" s="970"/>
      <c r="O1191" s="967"/>
      <c r="P1191" s="970"/>
      <c r="Q1191" s="967"/>
      <c r="R1191" s="970"/>
      <c r="S1191" s="974" t="s">
        <v>5700</v>
      </c>
      <c r="T1191" s="970"/>
      <c r="U1191" s="967"/>
      <c r="V1191" s="970"/>
      <c r="W1191" s="967"/>
      <c r="X1191" s="955"/>
    </row>
    <row r="1192" spans="1:24" ht="12.6" hidden="1" customHeight="1" outlineLevel="2">
      <c r="A1192" s="1176">
        <v>44281</v>
      </c>
      <c r="B1192" s="1032" t="s">
        <v>5698</v>
      </c>
      <c r="C1192" s="955" t="s">
        <v>6922</v>
      </c>
      <c r="D1192" s="977" t="s">
        <v>5700</v>
      </c>
      <c r="E1192" s="972"/>
      <c r="F1192" s="970"/>
      <c r="G1192" s="967"/>
      <c r="H1192" s="970"/>
      <c r="I1192" s="967"/>
      <c r="J1192" s="970"/>
      <c r="K1192" s="967"/>
      <c r="L1192" s="970"/>
      <c r="M1192" s="967"/>
      <c r="N1192" s="970"/>
      <c r="O1192" s="967"/>
      <c r="P1192" s="970"/>
      <c r="Q1192" s="967"/>
      <c r="R1192" s="970"/>
      <c r="S1192" s="967"/>
      <c r="T1192" s="970"/>
      <c r="U1192" s="967"/>
      <c r="V1192" s="970"/>
      <c r="W1192" s="967"/>
      <c r="X1192" s="955"/>
    </row>
    <row r="1193" spans="1:24" ht="12.6" hidden="1" customHeight="1" outlineLevel="2">
      <c r="A1193" s="1176">
        <v>44281</v>
      </c>
      <c r="B1193" s="1032" t="s">
        <v>5698</v>
      </c>
      <c r="C1193" s="955" t="s">
        <v>6923</v>
      </c>
      <c r="D1193" s="968"/>
      <c r="E1193" s="972"/>
      <c r="F1193" s="970"/>
      <c r="G1193" s="967"/>
      <c r="H1193" s="970"/>
      <c r="I1193" s="967"/>
      <c r="J1193" s="970"/>
      <c r="K1193" s="967"/>
      <c r="L1193" s="970"/>
      <c r="M1193" s="967"/>
      <c r="N1193" s="973" t="s">
        <v>5700</v>
      </c>
      <c r="O1193" s="967"/>
      <c r="P1193" s="970"/>
      <c r="Q1193" s="967"/>
      <c r="R1193" s="970"/>
      <c r="S1193" s="967"/>
      <c r="T1193" s="970"/>
      <c r="U1193" s="967"/>
      <c r="V1193" s="970"/>
      <c r="W1193" s="967"/>
      <c r="X1193" s="955"/>
    </row>
    <row r="1194" spans="1:24" ht="25.2" hidden="1" customHeight="1" outlineLevel="2">
      <c r="A1194" s="1176">
        <v>44281</v>
      </c>
      <c r="B1194" s="1032" t="s">
        <v>5706</v>
      </c>
      <c r="C1194" s="955" t="s">
        <v>6924</v>
      </c>
      <c r="D1194" s="968"/>
      <c r="E1194" s="972"/>
      <c r="F1194" s="970"/>
      <c r="G1194" s="967"/>
      <c r="H1194" s="970"/>
      <c r="I1194" s="967"/>
      <c r="J1194" s="970"/>
      <c r="K1194" s="967"/>
      <c r="L1194" s="970"/>
      <c r="M1194" s="967"/>
      <c r="N1194" s="970"/>
      <c r="O1194" s="967"/>
      <c r="P1194" s="970"/>
      <c r="Q1194" s="967"/>
      <c r="R1194" s="970"/>
      <c r="S1194" s="974" t="s">
        <v>5700</v>
      </c>
      <c r="T1194" s="970"/>
      <c r="U1194" s="967"/>
      <c r="V1194" s="970"/>
      <c r="W1194" s="967"/>
      <c r="X1194" s="955"/>
    </row>
    <row r="1195" spans="1:24" ht="12.6" hidden="1" customHeight="1" outlineLevel="2">
      <c r="A1195" s="1176">
        <v>44281</v>
      </c>
      <c r="B1195" s="1032" t="s">
        <v>5698</v>
      </c>
      <c r="C1195" s="955" t="s">
        <v>6925</v>
      </c>
      <c r="D1195" s="968"/>
      <c r="E1195" s="972"/>
      <c r="F1195" s="970"/>
      <c r="G1195" s="967"/>
      <c r="H1195" s="970"/>
      <c r="I1195" s="967"/>
      <c r="J1195" s="970"/>
      <c r="K1195" s="967"/>
      <c r="L1195" s="970"/>
      <c r="M1195" s="967"/>
      <c r="N1195" s="973" t="s">
        <v>5700</v>
      </c>
      <c r="O1195" s="967"/>
      <c r="P1195" s="970"/>
      <c r="Q1195" s="967"/>
      <c r="R1195" s="970"/>
      <c r="S1195" s="967"/>
      <c r="T1195" s="970"/>
      <c r="U1195" s="967"/>
      <c r="V1195" s="970"/>
      <c r="W1195" s="967"/>
      <c r="X1195" s="955"/>
    </row>
    <row r="1196" spans="1:24" ht="25.2" hidden="1" customHeight="1" outlineLevel="2">
      <c r="A1196" s="1176">
        <v>44281</v>
      </c>
      <c r="B1196" s="1032" t="s">
        <v>5698</v>
      </c>
      <c r="C1196" s="955" t="s">
        <v>6926</v>
      </c>
      <c r="D1196" s="968"/>
      <c r="E1196" s="969" t="s">
        <v>5700</v>
      </c>
      <c r="F1196" s="970"/>
      <c r="G1196" s="967"/>
      <c r="H1196" s="970"/>
      <c r="I1196" s="967"/>
      <c r="J1196" s="970"/>
      <c r="K1196" s="967"/>
      <c r="L1196" s="970"/>
      <c r="M1196" s="967"/>
      <c r="N1196" s="970"/>
      <c r="O1196" s="967"/>
      <c r="P1196" s="970"/>
      <c r="Q1196" s="967"/>
      <c r="R1196" s="970"/>
      <c r="S1196" s="974" t="s">
        <v>5700</v>
      </c>
      <c r="T1196" s="970"/>
      <c r="U1196" s="967"/>
      <c r="V1196" s="970"/>
      <c r="W1196" s="967"/>
      <c r="X1196" s="955"/>
    </row>
    <row r="1197" spans="1:24" ht="12.6" hidden="1" customHeight="1" outlineLevel="2">
      <c r="A1197" s="1176">
        <v>44281</v>
      </c>
      <c r="B1197" s="1032" t="s">
        <v>5698</v>
      </c>
      <c r="C1197" s="955" t="s">
        <v>6927</v>
      </c>
      <c r="D1197" s="977" t="s">
        <v>5700</v>
      </c>
      <c r="E1197" s="972"/>
      <c r="F1197" s="970"/>
      <c r="G1197" s="967"/>
      <c r="H1197" s="970"/>
      <c r="I1197" s="967"/>
      <c r="J1197" s="970"/>
      <c r="K1197" s="967"/>
      <c r="L1197" s="970"/>
      <c r="M1197" s="967"/>
      <c r="N1197" s="970"/>
      <c r="O1197" s="967"/>
      <c r="P1197" s="970"/>
      <c r="Q1197" s="974"/>
      <c r="R1197" s="970"/>
      <c r="S1197" s="974" t="s">
        <v>5700</v>
      </c>
      <c r="T1197" s="970"/>
      <c r="U1197" s="967"/>
      <c r="V1197" s="970"/>
      <c r="W1197" s="967"/>
      <c r="X1197" s="955"/>
    </row>
    <row r="1198" spans="1:24" ht="12.6" hidden="1" customHeight="1" outlineLevel="2">
      <c r="A1198" s="1176">
        <v>44281</v>
      </c>
      <c r="B1198" s="1032" t="s">
        <v>5698</v>
      </c>
      <c r="C1198" s="955" t="s">
        <v>6928</v>
      </c>
      <c r="D1198" s="968"/>
      <c r="E1198" s="972"/>
      <c r="F1198" s="970"/>
      <c r="G1198" s="974" t="s">
        <v>5700</v>
      </c>
      <c r="H1198" s="970"/>
      <c r="I1198" s="967"/>
      <c r="J1198" s="970"/>
      <c r="K1198" s="967"/>
      <c r="L1198" s="970"/>
      <c r="M1198" s="967"/>
      <c r="N1198" s="970"/>
      <c r="O1198" s="967"/>
      <c r="P1198" s="970"/>
      <c r="Q1198" s="967"/>
      <c r="R1198" s="970"/>
      <c r="S1198" s="967"/>
      <c r="T1198" s="970"/>
      <c r="U1198" s="967"/>
      <c r="V1198" s="970"/>
      <c r="W1198" s="967"/>
      <c r="X1198" s="955"/>
    </row>
    <row r="1199" spans="1:24" ht="25.2" hidden="1" customHeight="1" outlineLevel="2">
      <c r="A1199" s="1176">
        <v>44281</v>
      </c>
      <c r="B1199" s="1032" t="s">
        <v>5745</v>
      </c>
      <c r="C1199" s="955" t="s">
        <v>6929</v>
      </c>
      <c r="D1199" s="968"/>
      <c r="E1199" s="969" t="s">
        <v>5700</v>
      </c>
      <c r="F1199" s="970"/>
      <c r="G1199" s="967"/>
      <c r="H1199" s="970"/>
      <c r="I1199" s="967"/>
      <c r="J1199" s="970"/>
      <c r="K1199" s="967"/>
      <c r="L1199" s="970"/>
      <c r="M1199" s="967"/>
      <c r="N1199" s="970"/>
      <c r="O1199" s="967"/>
      <c r="P1199" s="970"/>
      <c r="Q1199" s="967"/>
      <c r="R1199" s="970"/>
      <c r="S1199" s="974" t="s">
        <v>5700</v>
      </c>
      <c r="T1199" s="970"/>
      <c r="U1199" s="967"/>
      <c r="V1199" s="970"/>
      <c r="W1199" s="967"/>
      <c r="X1199" s="955"/>
    </row>
    <row r="1200" spans="1:24" ht="12.6" hidden="1" customHeight="1" outlineLevel="2">
      <c r="A1200" s="1176">
        <v>44281</v>
      </c>
      <c r="B1200" s="1032" t="s">
        <v>5698</v>
      </c>
      <c r="C1200" s="955" t="s">
        <v>6930</v>
      </c>
      <c r="D1200" s="968"/>
      <c r="E1200" s="972"/>
      <c r="F1200" s="970"/>
      <c r="G1200" s="967"/>
      <c r="H1200" s="970"/>
      <c r="I1200" s="967"/>
      <c r="J1200" s="970"/>
      <c r="K1200" s="967"/>
      <c r="L1200" s="973" t="s">
        <v>5700</v>
      </c>
      <c r="M1200" s="967"/>
      <c r="N1200" s="970"/>
      <c r="O1200" s="967"/>
      <c r="P1200" s="970"/>
      <c r="Q1200" s="967"/>
      <c r="R1200" s="970"/>
      <c r="S1200" s="967"/>
      <c r="T1200" s="970"/>
      <c r="U1200" s="967"/>
      <c r="V1200" s="970"/>
      <c r="W1200" s="967"/>
      <c r="X1200" s="955"/>
    </row>
    <row r="1201" spans="1:22" ht="12.6" hidden="1" customHeight="1" outlineLevel="2">
      <c r="A1201" s="1176">
        <v>44281</v>
      </c>
      <c r="B1201" s="1032" t="s">
        <v>5698</v>
      </c>
      <c r="C1201" s="955" t="s">
        <v>6931</v>
      </c>
      <c r="D1201" s="977" t="s">
        <v>5700</v>
      </c>
      <c r="E1201" s="972"/>
      <c r="F1201" s="970"/>
      <c r="G1201" s="967"/>
      <c r="H1201" s="970"/>
      <c r="I1201" s="967"/>
      <c r="J1201" s="973" t="s">
        <v>5700</v>
      </c>
      <c r="K1201" s="967"/>
      <c r="L1201" s="970"/>
      <c r="M1201" s="967"/>
      <c r="N1201" s="970"/>
      <c r="O1201" s="967"/>
      <c r="P1201" s="970"/>
      <c r="Q1201" s="967"/>
      <c r="R1201" s="970"/>
      <c r="S1201" s="967"/>
      <c r="T1201" s="970"/>
      <c r="U1201" s="967"/>
      <c r="V1201" s="970"/>
    </row>
    <row r="1202" spans="1:22" ht="25.2" hidden="1" customHeight="1" outlineLevel="2">
      <c r="A1202" s="1176">
        <v>44281</v>
      </c>
      <c r="B1202" s="1032" t="s">
        <v>5698</v>
      </c>
      <c r="C1202" s="955" t="s">
        <v>6932</v>
      </c>
      <c r="D1202" s="968"/>
      <c r="E1202" s="972"/>
      <c r="F1202" s="970"/>
      <c r="G1202" s="967"/>
      <c r="H1202" s="970"/>
      <c r="I1202" s="967"/>
      <c r="J1202" s="970"/>
      <c r="K1202" s="967"/>
      <c r="L1202" s="970"/>
      <c r="M1202" s="967"/>
      <c r="N1202" s="973"/>
      <c r="O1202" s="967"/>
      <c r="P1202" s="970"/>
      <c r="Q1202" s="967"/>
      <c r="R1202" s="970"/>
      <c r="S1202" s="974" t="s">
        <v>5700</v>
      </c>
      <c r="T1202" s="970"/>
      <c r="U1202" s="967"/>
      <c r="V1202" s="970"/>
    </row>
    <row r="1203" spans="1:22" ht="12.6" hidden="1" customHeight="1" outlineLevel="2">
      <c r="A1203" s="1176">
        <v>44281</v>
      </c>
      <c r="B1203" s="1032" t="s">
        <v>5698</v>
      </c>
      <c r="C1203" s="955" t="s">
        <v>6933</v>
      </c>
      <c r="D1203" s="968"/>
      <c r="E1203" s="972"/>
      <c r="F1203" s="970"/>
      <c r="G1203" s="974"/>
      <c r="H1203" s="970"/>
      <c r="I1203" s="967"/>
      <c r="J1203" s="970"/>
      <c r="K1203" s="967"/>
      <c r="L1203" s="970"/>
      <c r="M1203" s="967"/>
      <c r="N1203" s="970"/>
      <c r="O1203" s="974"/>
      <c r="P1203" s="970"/>
      <c r="Q1203" s="967"/>
      <c r="R1203" s="970"/>
      <c r="S1203" s="974" t="s">
        <v>5700</v>
      </c>
      <c r="T1203" s="970"/>
      <c r="U1203" s="967"/>
      <c r="V1203" s="970"/>
    </row>
    <row r="1204" spans="1:22" ht="12.6" hidden="1" customHeight="1" outlineLevel="1" collapsed="1">
      <c r="A1204" s="1183">
        <v>44284</v>
      </c>
      <c r="B1204" s="1032" t="s">
        <v>5698</v>
      </c>
      <c r="C1204" s="955" t="s">
        <v>6934</v>
      </c>
      <c r="D1204" s="968"/>
      <c r="E1204" s="972"/>
      <c r="F1204" s="970"/>
      <c r="G1204" s="967"/>
      <c r="H1204" s="970"/>
      <c r="I1204" s="967"/>
      <c r="J1204" s="970"/>
      <c r="K1204" s="967"/>
      <c r="L1204" s="970"/>
      <c r="M1204" s="967"/>
      <c r="N1204" s="970"/>
      <c r="O1204" s="967"/>
      <c r="P1204" s="970"/>
      <c r="Q1204" s="967"/>
      <c r="R1204" s="970"/>
      <c r="S1204" s="974" t="s">
        <v>5700</v>
      </c>
      <c r="T1204" s="970"/>
      <c r="U1204" s="967"/>
      <c r="V1204" s="970"/>
    </row>
    <row r="1205" spans="1:22" ht="12.6" hidden="1" customHeight="1" outlineLevel="2">
      <c r="A1205" s="1183">
        <v>44284</v>
      </c>
      <c r="B1205" s="1032" t="s">
        <v>5698</v>
      </c>
      <c r="C1205" s="955" t="s">
        <v>6935</v>
      </c>
      <c r="D1205" s="968"/>
      <c r="E1205" s="972"/>
      <c r="F1205" s="970"/>
      <c r="G1205" s="967"/>
      <c r="H1205" s="970"/>
      <c r="I1205" s="967"/>
      <c r="J1205" s="970"/>
      <c r="K1205" s="967"/>
      <c r="L1205" s="970"/>
      <c r="M1205" s="967"/>
      <c r="N1205" s="970"/>
      <c r="O1205" s="967"/>
      <c r="P1205" s="970"/>
      <c r="Q1205" s="967"/>
      <c r="R1205" s="970"/>
      <c r="S1205" s="974" t="s">
        <v>5700</v>
      </c>
      <c r="T1205" s="970"/>
      <c r="U1205" s="967"/>
      <c r="V1205" s="970"/>
    </row>
    <row r="1206" spans="1:22" ht="12.6" hidden="1" customHeight="1" outlineLevel="2">
      <c r="A1206" s="1183">
        <v>44284</v>
      </c>
      <c r="B1206" s="1032" t="s">
        <v>5698</v>
      </c>
      <c r="C1206" s="955" t="s">
        <v>6936</v>
      </c>
      <c r="D1206" s="968"/>
      <c r="E1206" s="972"/>
      <c r="F1206" s="970"/>
      <c r="G1206" s="967"/>
      <c r="H1206" s="970"/>
      <c r="I1206" s="967"/>
      <c r="J1206" s="970"/>
      <c r="K1206" s="967"/>
      <c r="L1206" s="970"/>
      <c r="M1206" s="967"/>
      <c r="N1206" s="973" t="s">
        <v>5700</v>
      </c>
      <c r="O1206" s="967"/>
      <c r="P1206" s="970"/>
      <c r="Q1206" s="967"/>
      <c r="R1206" s="970"/>
      <c r="S1206" s="967"/>
      <c r="T1206" s="970"/>
      <c r="U1206" s="967"/>
      <c r="V1206" s="970"/>
    </row>
    <row r="1207" spans="1:22" ht="12.6" hidden="1" customHeight="1" outlineLevel="2">
      <c r="A1207" s="1183">
        <v>44284</v>
      </c>
      <c r="B1207" s="1032" t="s">
        <v>5739</v>
      </c>
      <c r="C1207" s="955" t="s">
        <v>6937</v>
      </c>
      <c r="D1207" s="968"/>
      <c r="E1207" s="972"/>
      <c r="F1207" s="970"/>
      <c r="G1207" s="967"/>
      <c r="H1207" s="970"/>
      <c r="I1207" s="967"/>
      <c r="J1207" s="970"/>
      <c r="K1207" s="967"/>
      <c r="L1207" s="970"/>
      <c r="M1207" s="967"/>
      <c r="N1207" s="970"/>
      <c r="O1207" s="967"/>
      <c r="P1207" s="970"/>
      <c r="Q1207" s="967"/>
      <c r="R1207" s="970"/>
      <c r="S1207" s="967"/>
      <c r="T1207" s="970"/>
      <c r="U1207" s="967"/>
      <c r="V1207" s="970"/>
    </row>
    <row r="1208" spans="1:22" ht="12.6" hidden="1" customHeight="1" outlineLevel="2">
      <c r="A1208" s="1183">
        <v>44284</v>
      </c>
      <c r="B1208" s="1032" t="s">
        <v>5698</v>
      </c>
      <c r="C1208" s="955" t="s">
        <v>6938</v>
      </c>
      <c r="D1208" s="968"/>
      <c r="E1208" s="972"/>
      <c r="F1208" s="970"/>
      <c r="G1208" s="967"/>
      <c r="H1208" s="970"/>
      <c r="I1208" s="967"/>
      <c r="J1208" s="970"/>
      <c r="K1208" s="967"/>
      <c r="L1208" s="970"/>
      <c r="M1208" s="967"/>
      <c r="N1208" s="973" t="s">
        <v>5700</v>
      </c>
      <c r="O1208" s="967"/>
      <c r="P1208" s="970"/>
      <c r="Q1208" s="967"/>
      <c r="R1208" s="970"/>
      <c r="S1208" s="967"/>
      <c r="T1208" s="970"/>
      <c r="U1208" s="967"/>
      <c r="V1208" s="970"/>
    </row>
    <row r="1209" spans="1:22" ht="12.6" hidden="1" customHeight="1" outlineLevel="2">
      <c r="A1209" s="1183">
        <v>44284</v>
      </c>
      <c r="B1209" s="1032" t="s">
        <v>5698</v>
      </c>
      <c r="C1209" s="955" t="s">
        <v>6939</v>
      </c>
      <c r="D1209" s="968"/>
      <c r="E1209" s="972"/>
      <c r="F1209" s="970"/>
      <c r="G1209" s="967"/>
      <c r="H1209" s="970"/>
      <c r="I1209" s="967"/>
      <c r="J1209" s="970"/>
      <c r="K1209" s="967"/>
      <c r="L1209" s="970"/>
      <c r="M1209" s="967"/>
      <c r="N1209" s="973" t="s">
        <v>5700</v>
      </c>
      <c r="O1209" s="967"/>
      <c r="P1209" s="970"/>
      <c r="Q1209" s="967"/>
      <c r="R1209" s="970"/>
      <c r="S1209" s="967"/>
      <c r="T1209" s="970"/>
      <c r="U1209" s="967"/>
      <c r="V1209" s="970"/>
    </row>
    <row r="1210" spans="1:22" ht="12.6" hidden="1" customHeight="1" outlineLevel="2">
      <c r="A1210" s="1183">
        <v>44284</v>
      </c>
      <c r="B1210" s="1032" t="s">
        <v>5698</v>
      </c>
      <c r="C1210" s="955" t="s">
        <v>6940</v>
      </c>
      <c r="D1210" s="968"/>
      <c r="E1210" s="972"/>
      <c r="F1210" s="970"/>
      <c r="G1210" s="967"/>
      <c r="H1210" s="970"/>
      <c r="I1210" s="967"/>
      <c r="J1210" s="970"/>
      <c r="K1210" s="967"/>
      <c r="L1210" s="970"/>
      <c r="M1210" s="967"/>
      <c r="N1210" s="970"/>
      <c r="O1210" s="967"/>
      <c r="P1210" s="970"/>
      <c r="Q1210" s="974" t="s">
        <v>5700</v>
      </c>
      <c r="R1210" s="970"/>
      <c r="S1210" s="967"/>
      <c r="T1210" s="970"/>
      <c r="U1210" s="967"/>
      <c r="V1210" s="970"/>
    </row>
    <row r="1211" spans="1:22" ht="12.6" hidden="1" customHeight="1" outlineLevel="2">
      <c r="A1211" s="1183">
        <v>44284</v>
      </c>
      <c r="B1211" s="1032" t="s">
        <v>4534</v>
      </c>
      <c r="C1211" s="955" t="s">
        <v>6941</v>
      </c>
      <c r="D1211" s="977" t="s">
        <v>5700</v>
      </c>
      <c r="E1211" s="972"/>
      <c r="F1211" s="970"/>
      <c r="G1211" s="967"/>
      <c r="H1211" s="970"/>
      <c r="I1211" s="967"/>
      <c r="J1211" s="970"/>
      <c r="K1211" s="967"/>
      <c r="L1211" s="970"/>
      <c r="M1211" s="967"/>
      <c r="N1211" s="970"/>
      <c r="O1211" s="967"/>
      <c r="P1211" s="970"/>
      <c r="Q1211" s="967"/>
      <c r="R1211" s="970"/>
      <c r="S1211" s="967"/>
      <c r="T1211" s="970"/>
      <c r="U1211" s="967"/>
      <c r="V1211" s="970"/>
    </row>
    <row r="1212" spans="1:22" ht="12.6" hidden="1" customHeight="1" outlineLevel="2">
      <c r="A1212" s="1183">
        <v>44284</v>
      </c>
      <c r="B1212" s="1032" t="s">
        <v>5698</v>
      </c>
      <c r="C1212" s="955" t="s">
        <v>6942</v>
      </c>
      <c r="D1212" s="968"/>
      <c r="E1212" s="972"/>
      <c r="F1212" s="970"/>
      <c r="G1212" s="967"/>
      <c r="H1212" s="970"/>
      <c r="I1212" s="967"/>
      <c r="J1212" s="970"/>
      <c r="K1212" s="967"/>
      <c r="L1212" s="970"/>
      <c r="M1212" s="967"/>
      <c r="N1212" s="973" t="s">
        <v>5700</v>
      </c>
      <c r="O1212" s="967"/>
      <c r="P1212" s="970"/>
      <c r="Q1212" s="967"/>
      <c r="R1212" s="970"/>
      <c r="S1212" s="967"/>
      <c r="T1212" s="970"/>
      <c r="U1212" s="967"/>
      <c r="V1212" s="970"/>
    </row>
    <row r="1213" spans="1:22" ht="25.2" hidden="1" customHeight="1" outlineLevel="2">
      <c r="A1213" s="1183">
        <v>44284</v>
      </c>
      <c r="B1213" s="1032" t="s">
        <v>3470</v>
      </c>
      <c r="C1213" s="955" t="s">
        <v>6943</v>
      </c>
      <c r="D1213" s="968"/>
      <c r="E1213" s="969" t="s">
        <v>5700</v>
      </c>
      <c r="F1213" s="970"/>
      <c r="G1213" s="967"/>
      <c r="H1213" s="970"/>
      <c r="I1213" s="967"/>
      <c r="J1213" s="970"/>
      <c r="K1213" s="967"/>
      <c r="L1213" s="970"/>
      <c r="M1213" s="967"/>
      <c r="N1213" s="970"/>
      <c r="O1213" s="967"/>
      <c r="P1213" s="970"/>
      <c r="Q1213" s="967"/>
      <c r="R1213" s="970"/>
      <c r="S1213" s="974" t="s">
        <v>5700</v>
      </c>
      <c r="T1213" s="970"/>
      <c r="U1213" s="967"/>
      <c r="V1213" s="970"/>
    </row>
    <row r="1214" spans="1:22" ht="12.6" hidden="1" customHeight="1" outlineLevel="2">
      <c r="A1214" s="1183">
        <v>44284</v>
      </c>
      <c r="B1214" s="1032" t="s">
        <v>5698</v>
      </c>
      <c r="C1214" s="955" t="s">
        <v>6944</v>
      </c>
      <c r="D1214" s="977" t="s">
        <v>5700</v>
      </c>
      <c r="E1214" s="972"/>
      <c r="F1214" s="970"/>
      <c r="G1214" s="967"/>
      <c r="H1214" s="970"/>
      <c r="I1214" s="967"/>
      <c r="J1214" s="970"/>
      <c r="K1214" s="967"/>
      <c r="L1214" s="970"/>
      <c r="M1214" s="967"/>
      <c r="N1214" s="970"/>
      <c r="O1214" s="967"/>
      <c r="P1214" s="970"/>
      <c r="Q1214" s="967"/>
      <c r="R1214" s="970"/>
      <c r="S1214" s="967"/>
      <c r="T1214" s="970"/>
      <c r="U1214" s="967"/>
      <c r="V1214" s="970"/>
    </row>
    <row r="1215" spans="1:22" ht="12.6" hidden="1" customHeight="1" outlineLevel="2">
      <c r="A1215" s="1183">
        <v>44284</v>
      </c>
      <c r="B1215" s="1032" t="s">
        <v>5698</v>
      </c>
      <c r="C1215" s="955" t="s">
        <v>6945</v>
      </c>
      <c r="D1215" s="977" t="s">
        <v>5700</v>
      </c>
      <c r="E1215" s="972"/>
      <c r="F1215" s="970"/>
      <c r="G1215" s="967"/>
      <c r="H1215" s="970"/>
      <c r="I1215" s="967"/>
      <c r="J1215" s="970"/>
      <c r="K1215" s="967"/>
      <c r="L1215" s="970"/>
      <c r="M1215" s="967"/>
      <c r="N1215" s="970"/>
      <c r="O1215" s="967"/>
      <c r="P1215" s="970"/>
      <c r="Q1215" s="967"/>
      <c r="R1215" s="970"/>
      <c r="S1215" s="974" t="s">
        <v>5700</v>
      </c>
      <c r="T1215" s="970"/>
      <c r="U1215" s="967"/>
      <c r="V1215" s="970"/>
    </row>
    <row r="1216" spans="1:22" ht="12.6" hidden="1" customHeight="1" outlineLevel="2">
      <c r="A1216" s="1183">
        <v>44284</v>
      </c>
      <c r="B1216" s="1032" t="s">
        <v>6916</v>
      </c>
      <c r="C1216" s="955" t="s">
        <v>6946</v>
      </c>
      <c r="D1216" s="977" t="s">
        <v>5700</v>
      </c>
      <c r="E1216" s="972"/>
      <c r="F1216" s="970"/>
      <c r="G1216" s="967"/>
      <c r="H1216" s="970"/>
      <c r="I1216" s="967"/>
      <c r="J1216" s="970"/>
      <c r="K1216" s="967"/>
      <c r="L1216" s="970"/>
      <c r="M1216" s="967"/>
      <c r="N1216" s="970"/>
      <c r="O1216" s="967"/>
      <c r="P1216" s="970"/>
      <c r="Q1216" s="967"/>
      <c r="R1216" s="970"/>
      <c r="S1216" s="967"/>
      <c r="T1216" s="970"/>
      <c r="U1216" s="967"/>
      <c r="V1216" s="970"/>
    </row>
    <row r="1217" spans="1:22" ht="25.2" hidden="1" customHeight="1" outlineLevel="2">
      <c r="A1217" s="1183">
        <v>44284</v>
      </c>
      <c r="B1217" s="1032" t="s">
        <v>5698</v>
      </c>
      <c r="C1217" s="955" t="s">
        <v>6947</v>
      </c>
      <c r="D1217" s="968"/>
      <c r="E1217" s="972"/>
      <c r="F1217" s="970"/>
      <c r="G1217" s="967"/>
      <c r="H1217" s="970"/>
      <c r="I1217" s="967"/>
      <c r="J1217" s="970"/>
      <c r="K1217" s="967"/>
      <c r="L1217" s="970"/>
      <c r="M1217" s="967"/>
      <c r="N1217" s="970"/>
      <c r="O1217" s="967"/>
      <c r="P1217" s="970"/>
      <c r="Q1217" s="974" t="s">
        <v>5700</v>
      </c>
      <c r="R1217" s="970"/>
      <c r="S1217" s="967"/>
      <c r="T1217" s="970"/>
      <c r="U1217" s="967"/>
      <c r="V1217" s="970"/>
    </row>
    <row r="1218" spans="1:22" ht="37.799999999999997" hidden="1" customHeight="1" outlineLevel="2">
      <c r="A1218" s="1183">
        <v>44284</v>
      </c>
      <c r="B1218" s="1032" t="s">
        <v>5698</v>
      </c>
      <c r="C1218" s="955" t="s">
        <v>6948</v>
      </c>
      <c r="D1218" s="968"/>
      <c r="E1218" s="972"/>
      <c r="F1218" s="970"/>
      <c r="G1218" s="967"/>
      <c r="H1218" s="970"/>
      <c r="I1218" s="974" t="s">
        <v>5700</v>
      </c>
      <c r="J1218" s="970"/>
      <c r="K1218" s="967"/>
      <c r="L1218" s="970"/>
      <c r="M1218" s="967"/>
      <c r="N1218" s="970"/>
      <c r="O1218" s="967"/>
      <c r="P1218" s="970"/>
      <c r="Q1218" s="967"/>
      <c r="R1218" s="970"/>
      <c r="S1218" s="967"/>
      <c r="T1218" s="970"/>
      <c r="U1218" s="967"/>
      <c r="V1218" s="970"/>
    </row>
    <row r="1219" spans="1:22" ht="12.6" hidden="1" customHeight="1" outlineLevel="2">
      <c r="A1219" s="1183">
        <v>44284</v>
      </c>
      <c r="B1219" s="1032" t="s">
        <v>5698</v>
      </c>
      <c r="C1219" s="955" t="s">
        <v>6949</v>
      </c>
      <c r="D1219" s="968"/>
      <c r="E1219" s="972"/>
      <c r="F1219" s="970"/>
      <c r="G1219" s="974" t="s">
        <v>5700</v>
      </c>
      <c r="H1219" s="970"/>
      <c r="I1219" s="967"/>
      <c r="J1219" s="970"/>
      <c r="K1219" s="967"/>
      <c r="L1219" s="970"/>
      <c r="M1219" s="967"/>
      <c r="N1219" s="970"/>
      <c r="O1219" s="967"/>
      <c r="P1219" s="970"/>
      <c r="Q1219" s="967"/>
      <c r="R1219" s="970"/>
      <c r="S1219" s="967"/>
      <c r="T1219" s="970"/>
      <c r="U1219" s="967"/>
      <c r="V1219" s="970"/>
    </row>
    <row r="1220" spans="1:22" ht="12.6" hidden="1" customHeight="1" outlineLevel="2">
      <c r="A1220" s="1183">
        <v>44284</v>
      </c>
      <c r="B1220" s="1032" t="s">
        <v>6950</v>
      </c>
      <c r="C1220" s="955" t="s">
        <v>6951</v>
      </c>
      <c r="D1220" s="968"/>
      <c r="E1220" s="969" t="s">
        <v>5700</v>
      </c>
      <c r="F1220" s="970"/>
      <c r="G1220" s="967"/>
      <c r="H1220" s="970"/>
      <c r="I1220" s="967"/>
      <c r="J1220" s="970"/>
      <c r="K1220" s="967"/>
      <c r="L1220" s="970"/>
      <c r="M1220" s="967"/>
      <c r="N1220" s="970"/>
      <c r="O1220" s="967"/>
      <c r="P1220" s="970"/>
      <c r="Q1220" s="967"/>
      <c r="R1220" s="970"/>
      <c r="S1220" s="967"/>
      <c r="T1220" s="970"/>
      <c r="U1220" s="967"/>
      <c r="V1220" s="970"/>
    </row>
    <row r="1221" spans="1:22" ht="12.6" hidden="1" customHeight="1" outlineLevel="2">
      <c r="A1221" s="1183">
        <v>44284</v>
      </c>
      <c r="B1221" s="1032" t="s">
        <v>5698</v>
      </c>
      <c r="C1221" s="955" t="s">
        <v>6952</v>
      </c>
      <c r="D1221" s="968"/>
      <c r="E1221" s="972"/>
      <c r="F1221" s="970"/>
      <c r="G1221" s="967"/>
      <c r="H1221" s="970"/>
      <c r="I1221" s="967"/>
      <c r="J1221" s="970"/>
      <c r="K1221" s="967"/>
      <c r="L1221" s="970"/>
      <c r="M1221" s="967"/>
      <c r="N1221" s="973" t="s">
        <v>5700</v>
      </c>
      <c r="O1221" s="967"/>
      <c r="P1221" s="970"/>
      <c r="Q1221" s="967"/>
      <c r="R1221" s="970"/>
      <c r="S1221" s="967"/>
      <c r="T1221" s="970"/>
      <c r="U1221" s="967"/>
      <c r="V1221" s="970"/>
    </row>
    <row r="1222" spans="1:22" ht="25.2" hidden="1" customHeight="1" outlineLevel="2">
      <c r="A1222" s="1183">
        <v>44284</v>
      </c>
      <c r="B1222" s="1032" t="s">
        <v>5698</v>
      </c>
      <c r="C1222" s="955" t="s">
        <v>6953</v>
      </c>
      <c r="D1222" s="968"/>
      <c r="E1222" s="972"/>
      <c r="F1222" s="970"/>
      <c r="G1222" s="967"/>
      <c r="H1222" s="970"/>
      <c r="I1222" s="967"/>
      <c r="J1222" s="970"/>
      <c r="K1222" s="967"/>
      <c r="L1222" s="970"/>
      <c r="M1222" s="967"/>
      <c r="N1222" s="973" t="s">
        <v>5700</v>
      </c>
      <c r="O1222" s="967"/>
      <c r="P1222" s="970"/>
      <c r="Q1222" s="967"/>
      <c r="R1222" s="970"/>
      <c r="S1222" s="967"/>
      <c r="T1222" s="970"/>
      <c r="U1222" s="967"/>
      <c r="V1222" s="970"/>
    </row>
    <row r="1223" spans="1:22" ht="12.6" hidden="1" customHeight="1" outlineLevel="2">
      <c r="A1223" s="1183">
        <v>44284</v>
      </c>
      <c r="B1223" s="1032" t="s">
        <v>5698</v>
      </c>
      <c r="C1223" s="955" t="s">
        <v>6954</v>
      </c>
      <c r="D1223" s="977" t="s">
        <v>5700</v>
      </c>
      <c r="E1223" s="972"/>
      <c r="F1223" s="970"/>
      <c r="G1223" s="967"/>
      <c r="H1223" s="970"/>
      <c r="I1223" s="967"/>
      <c r="J1223" s="970"/>
      <c r="K1223" s="967"/>
      <c r="L1223" s="970"/>
      <c r="M1223" s="967"/>
      <c r="N1223" s="970"/>
      <c r="O1223" s="967"/>
      <c r="P1223" s="970"/>
      <c r="Q1223" s="967"/>
      <c r="R1223" s="970"/>
      <c r="S1223" s="967"/>
      <c r="T1223" s="970"/>
      <c r="U1223" s="967"/>
      <c r="V1223" s="970"/>
    </row>
    <row r="1224" spans="1:22" ht="12.6" hidden="1" customHeight="1" outlineLevel="2">
      <c r="A1224" s="1183">
        <v>44284</v>
      </c>
      <c r="B1224" s="1032" t="s">
        <v>5698</v>
      </c>
      <c r="C1224" s="955" t="s">
        <v>6955</v>
      </c>
      <c r="D1224" s="977" t="s">
        <v>5700</v>
      </c>
      <c r="E1224" s="972"/>
      <c r="F1224" s="970"/>
      <c r="G1224" s="967"/>
      <c r="H1224" s="970"/>
      <c r="I1224" s="967"/>
      <c r="J1224" s="970"/>
      <c r="K1224" s="967"/>
      <c r="L1224" s="970"/>
      <c r="M1224" s="967"/>
      <c r="N1224" s="970"/>
      <c r="O1224" s="967"/>
      <c r="P1224" s="970"/>
      <c r="Q1224" s="967"/>
      <c r="R1224" s="970"/>
      <c r="S1224" s="967"/>
      <c r="T1224" s="970"/>
      <c r="U1224" s="967"/>
      <c r="V1224" s="970"/>
    </row>
    <row r="1225" spans="1:22" ht="12.6" hidden="1" customHeight="1" outlineLevel="2">
      <c r="A1225" s="1183">
        <v>44284</v>
      </c>
      <c r="B1225" s="1032" t="s">
        <v>5698</v>
      </c>
      <c r="C1225" s="955" t="s">
        <v>6956</v>
      </c>
      <c r="D1225" s="977" t="s">
        <v>5700</v>
      </c>
      <c r="E1225" s="972"/>
      <c r="F1225" s="970"/>
      <c r="G1225" s="967"/>
      <c r="H1225" s="970"/>
      <c r="I1225" s="967"/>
      <c r="J1225" s="970"/>
      <c r="K1225" s="967"/>
      <c r="L1225" s="970"/>
      <c r="M1225" s="967"/>
      <c r="N1225" s="970"/>
      <c r="O1225" s="967"/>
      <c r="P1225" s="970"/>
      <c r="Q1225" s="967"/>
      <c r="R1225" s="970"/>
      <c r="S1225" s="967"/>
      <c r="T1225" s="970"/>
      <c r="U1225" s="967"/>
      <c r="V1225" s="970"/>
    </row>
    <row r="1226" spans="1:22" ht="12.6" hidden="1" customHeight="1" outlineLevel="1" collapsed="1">
      <c r="A1226" s="1184">
        <v>44285</v>
      </c>
      <c r="B1226" s="1032" t="s">
        <v>5698</v>
      </c>
      <c r="C1226" s="955" t="s">
        <v>6957</v>
      </c>
      <c r="D1226" s="968"/>
      <c r="E1226" s="972"/>
      <c r="F1226" s="970"/>
      <c r="G1226" s="974" t="s">
        <v>5700</v>
      </c>
      <c r="H1226" s="970"/>
      <c r="I1226" s="967"/>
      <c r="J1226" s="970"/>
      <c r="K1226" s="967"/>
      <c r="L1226" s="970"/>
      <c r="M1226" s="967"/>
      <c r="N1226" s="970"/>
      <c r="O1226" s="967"/>
      <c r="P1226" s="970"/>
      <c r="Q1226" s="967"/>
      <c r="R1226" s="970"/>
      <c r="S1226" s="967"/>
      <c r="T1226" s="970"/>
      <c r="U1226" s="967"/>
      <c r="V1226" s="970"/>
    </row>
    <row r="1227" spans="1:22" ht="12.6" hidden="1" customHeight="1" outlineLevel="2">
      <c r="A1227" s="1184">
        <v>44285</v>
      </c>
      <c r="B1227" s="1032" t="s">
        <v>5698</v>
      </c>
      <c r="C1227" s="955" t="s">
        <v>6958</v>
      </c>
      <c r="D1227" s="968"/>
      <c r="E1227" s="972"/>
      <c r="F1227" s="970"/>
      <c r="G1227" s="974" t="s">
        <v>5700</v>
      </c>
      <c r="H1227" s="970"/>
      <c r="I1227" s="967"/>
      <c r="J1227" s="970"/>
      <c r="K1227" s="967"/>
      <c r="L1227" s="970"/>
      <c r="M1227" s="967"/>
      <c r="N1227" s="970"/>
      <c r="O1227" s="967"/>
      <c r="P1227" s="970"/>
      <c r="Q1227" s="967"/>
      <c r="R1227" s="970"/>
      <c r="S1227" s="967"/>
      <c r="T1227" s="970"/>
      <c r="U1227" s="967"/>
      <c r="V1227" s="970"/>
    </row>
    <row r="1228" spans="1:22" ht="12.6" hidden="1" customHeight="1" outlineLevel="2">
      <c r="A1228" s="1184">
        <v>44285</v>
      </c>
      <c r="B1228" s="1032" t="s">
        <v>5698</v>
      </c>
      <c r="C1228" s="955" t="s">
        <v>6959</v>
      </c>
      <c r="D1228" s="968"/>
      <c r="E1228" s="969" t="s">
        <v>5700</v>
      </c>
      <c r="F1228" s="970"/>
      <c r="G1228" s="967"/>
      <c r="H1228" s="970"/>
      <c r="I1228" s="967"/>
      <c r="J1228" s="970"/>
      <c r="K1228" s="967"/>
      <c r="L1228" s="970"/>
      <c r="M1228" s="967"/>
      <c r="N1228" s="970"/>
      <c r="O1228" s="967"/>
      <c r="P1228" s="970"/>
      <c r="Q1228" s="967"/>
      <c r="R1228" s="970"/>
      <c r="S1228" s="967"/>
      <c r="T1228" s="970"/>
      <c r="U1228" s="967"/>
      <c r="V1228" s="970"/>
    </row>
    <row r="1229" spans="1:22" ht="12.6" hidden="1" customHeight="1" outlineLevel="2">
      <c r="A1229" s="1184">
        <v>44285</v>
      </c>
      <c r="B1229" s="1032" t="s">
        <v>5739</v>
      </c>
      <c r="C1229" s="955" t="s">
        <v>6960</v>
      </c>
      <c r="D1229" s="968"/>
      <c r="E1229" s="972"/>
      <c r="F1229" s="970"/>
      <c r="G1229" s="967"/>
      <c r="H1229" s="973" t="s">
        <v>5700</v>
      </c>
      <c r="I1229" s="967"/>
      <c r="J1229" s="970"/>
      <c r="K1229" s="967"/>
      <c r="L1229" s="970"/>
      <c r="M1229" s="967"/>
      <c r="N1229" s="970"/>
      <c r="O1229" s="967"/>
      <c r="P1229" s="970"/>
      <c r="Q1229" s="967"/>
      <c r="R1229" s="970"/>
      <c r="S1229" s="967"/>
      <c r="T1229" s="970"/>
      <c r="U1229" s="967"/>
      <c r="V1229" s="970"/>
    </row>
    <row r="1230" spans="1:22" ht="12.6" hidden="1" customHeight="1" outlineLevel="2">
      <c r="A1230" s="1184">
        <v>44285</v>
      </c>
      <c r="B1230" s="1032" t="s">
        <v>5706</v>
      </c>
      <c r="C1230" s="955" t="s">
        <v>6961</v>
      </c>
      <c r="D1230" s="968"/>
      <c r="E1230" s="969" t="s">
        <v>5700</v>
      </c>
      <c r="F1230" s="970"/>
      <c r="G1230" s="967"/>
      <c r="H1230" s="970"/>
      <c r="I1230" s="967"/>
      <c r="J1230" s="970"/>
      <c r="K1230" s="967"/>
      <c r="L1230" s="970"/>
      <c r="M1230" s="967"/>
      <c r="N1230" s="970"/>
      <c r="O1230" s="967"/>
      <c r="P1230" s="970"/>
      <c r="Q1230" s="967"/>
      <c r="R1230" s="970"/>
      <c r="S1230" s="967"/>
      <c r="T1230" s="970"/>
      <c r="U1230" s="967"/>
      <c r="V1230" s="970"/>
    </row>
    <row r="1231" spans="1:22" ht="12.6" hidden="1" customHeight="1" outlineLevel="2">
      <c r="A1231" s="1184">
        <v>44285</v>
      </c>
      <c r="B1231" s="1032" t="s">
        <v>5698</v>
      </c>
      <c r="C1231" s="955" t="s">
        <v>6962</v>
      </c>
      <c r="D1231" s="968"/>
      <c r="E1231" s="972"/>
      <c r="F1231" s="970"/>
      <c r="G1231" s="974" t="s">
        <v>5700</v>
      </c>
      <c r="H1231" s="970"/>
      <c r="I1231" s="967"/>
      <c r="J1231" s="970"/>
      <c r="K1231" s="967"/>
      <c r="L1231" s="970"/>
      <c r="M1231" s="967"/>
      <c r="N1231" s="970"/>
      <c r="O1231" s="967"/>
      <c r="P1231" s="970"/>
      <c r="Q1231" s="967"/>
      <c r="R1231" s="970"/>
      <c r="S1231" s="967"/>
      <c r="T1231" s="970"/>
      <c r="U1231" s="967"/>
      <c r="V1231" s="970"/>
    </row>
    <row r="1232" spans="1:22" ht="12.6" hidden="1" customHeight="1" outlineLevel="2">
      <c r="A1232" s="1184">
        <v>44285</v>
      </c>
      <c r="B1232" s="1032" t="s">
        <v>5698</v>
      </c>
      <c r="C1232" s="955" t="s">
        <v>6963</v>
      </c>
      <c r="D1232" s="968"/>
      <c r="E1232" s="972"/>
      <c r="F1232" s="970"/>
      <c r="G1232" s="967"/>
      <c r="H1232" s="970"/>
      <c r="I1232" s="967"/>
      <c r="J1232" s="970"/>
      <c r="K1232" s="967"/>
      <c r="L1232" s="970"/>
      <c r="M1232" s="967"/>
      <c r="N1232" s="973" t="s">
        <v>5700</v>
      </c>
      <c r="O1232" s="967"/>
      <c r="P1232" s="970"/>
      <c r="Q1232" s="967"/>
      <c r="R1232" s="970"/>
      <c r="S1232" s="967"/>
      <c r="T1232" s="970"/>
      <c r="U1232" s="967"/>
      <c r="V1232" s="970"/>
    </row>
    <row r="1233" spans="1:22" ht="12.6" hidden="1" customHeight="1" outlineLevel="2">
      <c r="A1233" s="1184">
        <v>44285</v>
      </c>
      <c r="B1233" s="1032" t="s">
        <v>5698</v>
      </c>
      <c r="C1233" s="955" t="s">
        <v>6964</v>
      </c>
      <c r="D1233" s="968"/>
      <c r="E1233" s="972"/>
      <c r="F1233" s="970"/>
      <c r="G1233" s="967"/>
      <c r="H1233" s="970"/>
      <c r="I1233" s="967"/>
      <c r="J1233" s="970"/>
      <c r="K1233" s="967"/>
      <c r="L1233" s="970"/>
      <c r="M1233" s="967"/>
      <c r="N1233" s="973" t="s">
        <v>5700</v>
      </c>
      <c r="O1233" s="967"/>
      <c r="P1233" s="970"/>
      <c r="Q1233" s="967"/>
      <c r="R1233" s="970"/>
      <c r="S1233" s="967"/>
      <c r="T1233" s="970"/>
      <c r="U1233" s="967"/>
      <c r="V1233" s="970"/>
    </row>
    <row r="1234" spans="1:22" ht="12.6" hidden="1" customHeight="1" outlineLevel="2">
      <c r="A1234" s="1184">
        <v>44285</v>
      </c>
      <c r="B1234" s="1032" t="s">
        <v>5698</v>
      </c>
      <c r="C1234" s="955" t="s">
        <v>6965</v>
      </c>
      <c r="D1234" s="968"/>
      <c r="E1234" s="972"/>
      <c r="F1234" s="970"/>
      <c r="G1234" s="967"/>
      <c r="H1234" s="970"/>
      <c r="I1234" s="974" t="s">
        <v>5700</v>
      </c>
      <c r="J1234" s="970"/>
      <c r="K1234" s="967"/>
      <c r="L1234" s="970"/>
      <c r="M1234" s="967"/>
      <c r="N1234" s="973" t="s">
        <v>5700</v>
      </c>
      <c r="O1234" s="967"/>
      <c r="P1234" s="970"/>
      <c r="Q1234" s="967"/>
      <c r="R1234" s="970"/>
      <c r="S1234" s="967"/>
      <c r="T1234" s="970"/>
      <c r="U1234" s="967"/>
      <c r="V1234" s="970"/>
    </row>
    <row r="1235" spans="1:22" ht="12.6" hidden="1" customHeight="1" outlineLevel="2">
      <c r="A1235" s="1184">
        <v>44285</v>
      </c>
      <c r="B1235" s="1032" t="s">
        <v>5698</v>
      </c>
      <c r="C1235" s="955" t="s">
        <v>6966</v>
      </c>
      <c r="D1235" s="968"/>
      <c r="E1235" s="972"/>
      <c r="F1235" s="970"/>
      <c r="G1235" s="967"/>
      <c r="H1235" s="970"/>
      <c r="I1235" s="967"/>
      <c r="J1235" s="970"/>
      <c r="K1235" s="967"/>
      <c r="L1235" s="970"/>
      <c r="M1235" s="967"/>
      <c r="N1235" s="973" t="s">
        <v>5700</v>
      </c>
      <c r="O1235" s="967"/>
      <c r="P1235" s="970"/>
      <c r="Q1235" s="967"/>
      <c r="R1235" s="970"/>
      <c r="S1235" s="967"/>
      <c r="T1235" s="970"/>
      <c r="U1235" s="967"/>
      <c r="V1235" s="970"/>
    </row>
    <row r="1236" spans="1:22" ht="12.6" hidden="1" customHeight="1" outlineLevel="2">
      <c r="A1236" s="1184">
        <v>44285</v>
      </c>
      <c r="B1236" s="1032" t="s">
        <v>5698</v>
      </c>
      <c r="C1236" s="955" t="s">
        <v>6967</v>
      </c>
      <c r="D1236" s="968"/>
      <c r="E1236" s="972"/>
      <c r="F1236" s="970"/>
      <c r="G1236" s="967"/>
      <c r="H1236" s="970"/>
      <c r="I1236" s="967"/>
      <c r="J1236" s="970"/>
      <c r="K1236" s="967"/>
      <c r="L1236" s="970"/>
      <c r="M1236" s="967"/>
      <c r="N1236" s="970"/>
      <c r="O1236" s="967"/>
      <c r="P1236" s="970"/>
      <c r="Q1236" s="967"/>
      <c r="R1236" s="970"/>
      <c r="S1236" s="974" t="s">
        <v>5700</v>
      </c>
      <c r="T1236" s="970"/>
      <c r="U1236" s="967"/>
      <c r="V1236" s="970"/>
    </row>
    <row r="1237" spans="1:22" ht="12.6" hidden="1" customHeight="1" outlineLevel="2">
      <c r="A1237" s="1184">
        <v>44285</v>
      </c>
      <c r="B1237" s="1032" t="s">
        <v>5706</v>
      </c>
      <c r="C1237" s="955" t="s">
        <v>6968</v>
      </c>
      <c r="D1237" s="968"/>
      <c r="E1237" s="972"/>
      <c r="F1237" s="970"/>
      <c r="G1237" s="967"/>
      <c r="H1237" s="970"/>
      <c r="I1237" s="967"/>
      <c r="J1237" s="970"/>
      <c r="K1237" s="967"/>
      <c r="L1237" s="970"/>
      <c r="M1237" s="967"/>
      <c r="N1237" s="970"/>
      <c r="O1237" s="967"/>
      <c r="P1237" s="970"/>
      <c r="Q1237" s="967"/>
      <c r="R1237" s="970"/>
      <c r="S1237" s="974" t="s">
        <v>5700</v>
      </c>
      <c r="T1237" s="970"/>
      <c r="U1237" s="967"/>
      <c r="V1237" s="970"/>
    </row>
    <row r="1238" spans="1:22" ht="12.6" hidden="1" customHeight="1" outlineLevel="2">
      <c r="A1238" s="1184">
        <v>44285</v>
      </c>
      <c r="B1238" s="1032" t="s">
        <v>5723</v>
      </c>
      <c r="C1238" s="955" t="s">
        <v>6969</v>
      </c>
      <c r="D1238" s="977" t="s">
        <v>5700</v>
      </c>
      <c r="E1238" s="972"/>
      <c r="F1238" s="970"/>
      <c r="G1238" s="967"/>
      <c r="H1238" s="970"/>
      <c r="I1238" s="967"/>
      <c r="J1238" s="970"/>
      <c r="K1238" s="967"/>
      <c r="L1238" s="970"/>
      <c r="M1238" s="967"/>
      <c r="N1238" s="970"/>
      <c r="O1238" s="967"/>
      <c r="P1238" s="970"/>
      <c r="Q1238" s="967"/>
      <c r="R1238" s="970"/>
      <c r="S1238" s="974" t="s">
        <v>5700</v>
      </c>
      <c r="T1238" s="970"/>
      <c r="U1238" s="967"/>
      <c r="V1238" s="970"/>
    </row>
    <row r="1239" spans="1:22" ht="12.6" hidden="1" customHeight="1" outlineLevel="2">
      <c r="A1239" s="1184">
        <v>44285</v>
      </c>
      <c r="B1239" s="1032" t="s">
        <v>5698</v>
      </c>
      <c r="C1239" s="955" t="s">
        <v>6970</v>
      </c>
      <c r="D1239" s="968"/>
      <c r="E1239" s="972"/>
      <c r="F1239" s="970"/>
      <c r="G1239" s="967"/>
      <c r="H1239" s="970"/>
      <c r="I1239" s="967"/>
      <c r="J1239" s="970"/>
      <c r="K1239" s="967"/>
      <c r="L1239" s="970"/>
      <c r="M1239" s="967"/>
      <c r="N1239" s="970"/>
      <c r="O1239" s="967"/>
      <c r="P1239" s="970"/>
      <c r="Q1239" s="967"/>
      <c r="R1239" s="970"/>
      <c r="S1239" s="974" t="s">
        <v>5700</v>
      </c>
      <c r="T1239" s="970"/>
      <c r="U1239" s="967"/>
      <c r="V1239" s="970"/>
    </row>
    <row r="1240" spans="1:22" ht="12.6" hidden="1" customHeight="1" outlineLevel="2">
      <c r="A1240" s="1184">
        <v>44285</v>
      </c>
      <c r="B1240" s="1032" t="s">
        <v>5698</v>
      </c>
      <c r="C1240" s="955" t="s">
        <v>6971</v>
      </c>
      <c r="D1240" s="968"/>
      <c r="E1240" s="972"/>
      <c r="F1240" s="970"/>
      <c r="G1240" s="967"/>
      <c r="H1240" s="970"/>
      <c r="I1240" s="967"/>
      <c r="J1240" s="970"/>
      <c r="K1240" s="967"/>
      <c r="L1240" s="973" t="s">
        <v>5700</v>
      </c>
      <c r="M1240" s="967"/>
      <c r="N1240" s="970"/>
      <c r="O1240" s="967"/>
      <c r="P1240" s="970"/>
      <c r="Q1240" s="967"/>
      <c r="R1240" s="970"/>
      <c r="S1240" s="967"/>
      <c r="T1240" s="970"/>
      <c r="U1240" s="967"/>
      <c r="V1240" s="970"/>
    </row>
    <row r="1241" spans="1:22" ht="12.6" hidden="1" customHeight="1" outlineLevel="2">
      <c r="A1241" s="1184">
        <v>44285</v>
      </c>
      <c r="B1241" s="1032" t="s">
        <v>5698</v>
      </c>
      <c r="C1241" s="955" t="s">
        <v>6972</v>
      </c>
      <c r="D1241" s="968"/>
      <c r="E1241" s="972"/>
      <c r="F1241" s="970"/>
      <c r="G1241" s="967"/>
      <c r="H1241" s="973" t="s">
        <v>5700</v>
      </c>
      <c r="I1241" s="967"/>
      <c r="J1241" s="970"/>
      <c r="K1241" s="967"/>
      <c r="L1241" s="970"/>
      <c r="M1241" s="967"/>
      <c r="N1241" s="970"/>
      <c r="O1241" s="967"/>
      <c r="P1241" s="970"/>
      <c r="Q1241" s="967"/>
      <c r="R1241" s="970"/>
      <c r="S1241" s="967"/>
      <c r="T1241" s="970"/>
      <c r="U1241" s="967"/>
      <c r="V1241" s="970"/>
    </row>
    <row r="1242" spans="1:22" ht="12.6" hidden="1" customHeight="1" outlineLevel="2">
      <c r="A1242" s="1184">
        <v>44285</v>
      </c>
      <c r="B1242" s="1032" t="s">
        <v>5698</v>
      </c>
      <c r="C1242" s="955" t="s">
        <v>6973</v>
      </c>
      <c r="D1242" s="968"/>
      <c r="E1242" s="972"/>
      <c r="F1242" s="970"/>
      <c r="G1242" s="974" t="s">
        <v>5700</v>
      </c>
      <c r="H1242" s="970"/>
      <c r="I1242" s="967"/>
      <c r="J1242" s="970"/>
      <c r="K1242" s="967"/>
      <c r="L1242" s="970"/>
      <c r="M1242" s="967"/>
      <c r="N1242" s="970"/>
      <c r="O1242" s="967"/>
      <c r="P1242" s="970"/>
      <c r="Q1242" s="967"/>
      <c r="R1242" s="970"/>
      <c r="S1242" s="967"/>
      <c r="T1242" s="970"/>
      <c r="U1242" s="967"/>
      <c r="V1242" s="970"/>
    </row>
    <row r="1243" spans="1:22" ht="12.6" hidden="1" customHeight="1" outlineLevel="2">
      <c r="A1243" s="1184">
        <v>44285</v>
      </c>
      <c r="B1243" s="1032" t="s">
        <v>5698</v>
      </c>
      <c r="C1243" s="955" t="s">
        <v>6974</v>
      </c>
      <c r="D1243" s="977" t="s">
        <v>5700</v>
      </c>
      <c r="E1243" s="972"/>
      <c r="F1243" s="970"/>
      <c r="G1243" s="967"/>
      <c r="H1243" s="970"/>
      <c r="I1243" s="967"/>
      <c r="J1243" s="970"/>
      <c r="K1243" s="967"/>
      <c r="L1243" s="970"/>
      <c r="M1243" s="967"/>
      <c r="N1243" s="970"/>
      <c r="O1243" s="967"/>
      <c r="P1243" s="970"/>
      <c r="Q1243" s="967"/>
      <c r="R1243" s="970"/>
      <c r="S1243" s="967"/>
      <c r="T1243" s="970"/>
      <c r="U1243" s="967"/>
      <c r="V1243" s="970"/>
    </row>
    <row r="1244" spans="1:22" ht="12.6" hidden="1" customHeight="1" outlineLevel="2">
      <c r="A1244" s="1184">
        <v>44285</v>
      </c>
      <c r="B1244" s="1032" t="s">
        <v>5698</v>
      </c>
      <c r="C1244" s="955" t="s">
        <v>6975</v>
      </c>
      <c r="D1244" s="968"/>
      <c r="E1244" s="972"/>
      <c r="F1244" s="970"/>
      <c r="G1244" s="967"/>
      <c r="H1244" s="970"/>
      <c r="I1244" s="967"/>
      <c r="J1244" s="970"/>
      <c r="K1244" s="967"/>
      <c r="L1244" s="970"/>
      <c r="M1244" s="967"/>
      <c r="N1244" s="970"/>
      <c r="O1244" s="967"/>
      <c r="P1244" s="970"/>
      <c r="Q1244" s="967"/>
      <c r="R1244" s="970"/>
      <c r="S1244" s="974" t="s">
        <v>5700</v>
      </c>
      <c r="T1244" s="970"/>
      <c r="U1244" s="967"/>
      <c r="V1244" s="970"/>
    </row>
    <row r="1245" spans="1:22" ht="12.6" hidden="1" customHeight="1" outlineLevel="2">
      <c r="A1245" s="1184">
        <v>44285</v>
      </c>
      <c r="B1245" s="1032" t="s">
        <v>5698</v>
      </c>
      <c r="C1245" s="955" t="s">
        <v>6973</v>
      </c>
      <c r="D1245" s="968"/>
      <c r="E1245" s="972"/>
      <c r="F1245" s="970"/>
      <c r="G1245" s="974" t="s">
        <v>5700</v>
      </c>
      <c r="H1245" s="970"/>
      <c r="I1245" s="967"/>
      <c r="J1245" s="970"/>
      <c r="K1245" s="967"/>
      <c r="L1245" s="970"/>
      <c r="M1245" s="967"/>
      <c r="N1245" s="970"/>
      <c r="O1245" s="967"/>
      <c r="P1245" s="970"/>
      <c r="Q1245" s="967"/>
      <c r="R1245" s="970"/>
      <c r="S1245" s="967"/>
      <c r="T1245" s="970"/>
      <c r="U1245" s="967"/>
      <c r="V1245" s="970"/>
    </row>
    <row r="1246" spans="1:22" ht="12.6" hidden="1" customHeight="1" outlineLevel="2">
      <c r="A1246" s="1184">
        <v>44285</v>
      </c>
      <c r="B1246" s="1032" t="s">
        <v>5698</v>
      </c>
      <c r="C1246" s="955" t="s">
        <v>6976</v>
      </c>
      <c r="D1246" s="968"/>
      <c r="E1246" s="972"/>
      <c r="F1246" s="970"/>
      <c r="G1246" s="967"/>
      <c r="H1246" s="970"/>
      <c r="I1246" s="967"/>
      <c r="J1246" s="970"/>
      <c r="K1246" s="967"/>
      <c r="L1246" s="970"/>
      <c r="M1246" s="967"/>
      <c r="N1246" s="970"/>
      <c r="O1246" s="967"/>
      <c r="P1246" s="970"/>
      <c r="Q1246" s="967"/>
      <c r="R1246" s="970"/>
      <c r="S1246" s="974" t="s">
        <v>5700</v>
      </c>
      <c r="T1246" s="970"/>
      <c r="U1246" s="967"/>
      <c r="V1246" s="970"/>
    </row>
    <row r="1247" spans="1:22" ht="25.2" hidden="1" customHeight="1" outlineLevel="2">
      <c r="A1247" s="1184">
        <v>44285</v>
      </c>
      <c r="B1247" s="1032" t="s">
        <v>5698</v>
      </c>
      <c r="C1247" s="955" t="s">
        <v>6977</v>
      </c>
      <c r="D1247" s="977" t="s">
        <v>5700</v>
      </c>
      <c r="E1247" s="972"/>
      <c r="F1247" s="970"/>
      <c r="G1247" s="967"/>
      <c r="H1247" s="970"/>
      <c r="I1247" s="967"/>
      <c r="J1247" s="970"/>
      <c r="K1247" s="967"/>
      <c r="L1247" s="970"/>
      <c r="M1247" s="967"/>
      <c r="N1247" s="970"/>
      <c r="O1247" s="967"/>
      <c r="P1247" s="970"/>
      <c r="Q1247" s="967"/>
      <c r="R1247" s="970"/>
      <c r="S1247" s="967"/>
      <c r="T1247" s="970"/>
      <c r="U1247" s="967"/>
      <c r="V1247" s="970"/>
    </row>
    <row r="1248" spans="1:22" ht="12.6" hidden="1" customHeight="1" outlineLevel="2">
      <c r="A1248" s="1184">
        <v>44285</v>
      </c>
      <c r="B1248" s="1032" t="s">
        <v>6070</v>
      </c>
      <c r="C1248" s="955" t="s">
        <v>6978</v>
      </c>
      <c r="D1248" s="968"/>
      <c r="E1248" s="972"/>
      <c r="F1248" s="970"/>
      <c r="G1248" s="967"/>
      <c r="H1248" s="970"/>
      <c r="I1248" s="974" t="s">
        <v>5700</v>
      </c>
      <c r="J1248" s="970"/>
      <c r="K1248" s="967"/>
      <c r="L1248" s="970"/>
      <c r="M1248" s="967"/>
      <c r="N1248" s="970"/>
      <c r="O1248" s="967"/>
      <c r="P1248" s="970"/>
      <c r="Q1248" s="967"/>
      <c r="R1248" s="970"/>
      <c r="S1248" s="967"/>
      <c r="T1248" s="970"/>
      <c r="U1248" s="967"/>
      <c r="V1248" s="970"/>
    </row>
    <row r="1249" spans="1:22" ht="12.6" hidden="1" customHeight="1" outlineLevel="2">
      <c r="A1249" s="1184">
        <v>44285</v>
      </c>
      <c r="B1249" s="1032" t="s">
        <v>5698</v>
      </c>
      <c r="C1249" s="955" t="s">
        <v>6979</v>
      </c>
      <c r="D1249" s="968"/>
      <c r="E1249" s="969" t="s">
        <v>5700</v>
      </c>
      <c r="F1249" s="970"/>
      <c r="G1249" s="967"/>
      <c r="H1249" s="970"/>
      <c r="I1249" s="967"/>
      <c r="J1249" s="970"/>
      <c r="K1249" s="967"/>
      <c r="L1249" s="970"/>
      <c r="M1249" s="967"/>
      <c r="N1249" s="970"/>
      <c r="O1249" s="967"/>
      <c r="P1249" s="970"/>
      <c r="Q1249" s="967"/>
      <c r="R1249" s="970"/>
      <c r="S1249" s="967"/>
      <c r="T1249" s="970"/>
      <c r="U1249" s="967"/>
      <c r="V1249" s="970"/>
    </row>
    <row r="1250" spans="1:22" ht="12.6" hidden="1" customHeight="1" outlineLevel="2">
      <c r="A1250" s="1184">
        <v>44285</v>
      </c>
      <c r="B1250" s="1032" t="s">
        <v>5698</v>
      </c>
      <c r="C1250" s="955" t="s">
        <v>6980</v>
      </c>
      <c r="D1250" s="968"/>
      <c r="E1250" s="969" t="s">
        <v>5700</v>
      </c>
      <c r="F1250" s="970"/>
      <c r="G1250" s="967"/>
      <c r="H1250" s="970"/>
      <c r="I1250" s="967"/>
      <c r="J1250" s="970"/>
      <c r="K1250" s="967"/>
      <c r="L1250" s="970"/>
      <c r="M1250" s="967"/>
      <c r="N1250" s="970"/>
      <c r="O1250" s="967"/>
      <c r="P1250" s="970"/>
      <c r="Q1250" s="967"/>
      <c r="R1250" s="973" t="s">
        <v>5700</v>
      </c>
      <c r="S1250" s="967"/>
      <c r="T1250" s="970"/>
      <c r="U1250" s="967"/>
      <c r="V1250" s="970"/>
    </row>
    <row r="1251" spans="1:22" ht="12.6" hidden="1" customHeight="1" outlineLevel="2">
      <c r="A1251" s="1184">
        <v>44285</v>
      </c>
      <c r="B1251" s="1032" t="s">
        <v>5698</v>
      </c>
      <c r="C1251" s="955" t="s">
        <v>6981</v>
      </c>
      <c r="D1251" s="968"/>
      <c r="E1251" s="972"/>
      <c r="F1251" s="970"/>
      <c r="G1251" s="967"/>
      <c r="H1251" s="970"/>
      <c r="I1251" s="967"/>
      <c r="J1251" s="970"/>
      <c r="K1251" s="967"/>
      <c r="L1251" s="970"/>
      <c r="M1251" s="974" t="s">
        <v>5700</v>
      </c>
      <c r="N1251" s="970"/>
      <c r="O1251" s="967"/>
      <c r="P1251" s="970"/>
      <c r="Q1251" s="967"/>
      <c r="R1251" s="970"/>
      <c r="S1251" s="967"/>
      <c r="T1251" s="970"/>
      <c r="U1251" s="967"/>
      <c r="V1251" s="970"/>
    </row>
    <row r="1252" spans="1:22" ht="12.6" hidden="1" customHeight="1" outlineLevel="2">
      <c r="A1252" s="1184">
        <v>44285</v>
      </c>
      <c r="B1252" s="1032" t="s">
        <v>5698</v>
      </c>
      <c r="C1252" s="955" t="s">
        <v>6982</v>
      </c>
      <c r="D1252" s="968"/>
      <c r="E1252" s="969" t="s">
        <v>5700</v>
      </c>
      <c r="F1252" s="970"/>
      <c r="G1252" s="967"/>
      <c r="H1252" s="970"/>
      <c r="I1252" s="967"/>
      <c r="J1252" s="970"/>
      <c r="K1252" s="967"/>
      <c r="L1252" s="970"/>
      <c r="M1252" s="967"/>
      <c r="N1252" s="970"/>
      <c r="O1252" s="967"/>
      <c r="P1252" s="970"/>
      <c r="Q1252" s="967"/>
      <c r="R1252" s="970"/>
      <c r="S1252" s="967"/>
      <c r="T1252" s="970"/>
      <c r="U1252" s="967"/>
      <c r="V1252" s="970"/>
    </row>
    <row r="1253" spans="1:22" ht="12.6" hidden="1" customHeight="1" outlineLevel="2">
      <c r="A1253" s="1184">
        <v>44285</v>
      </c>
      <c r="B1253" s="1032" t="s">
        <v>5698</v>
      </c>
      <c r="C1253" s="955" t="s">
        <v>6983</v>
      </c>
      <c r="D1253" s="968"/>
      <c r="E1253" s="972"/>
      <c r="F1253" s="970"/>
      <c r="G1253" s="967"/>
      <c r="H1253" s="970"/>
      <c r="I1253" s="967"/>
      <c r="J1253" s="970"/>
      <c r="K1253" s="967"/>
      <c r="L1253" s="970"/>
      <c r="M1253" s="967"/>
      <c r="N1253" s="970"/>
      <c r="O1253" s="967"/>
      <c r="P1253" s="970"/>
      <c r="Q1253" s="967"/>
      <c r="R1253" s="970"/>
      <c r="S1253" s="967"/>
      <c r="T1253" s="973" t="s">
        <v>5700</v>
      </c>
      <c r="U1253" s="967"/>
      <c r="V1253" s="970"/>
    </row>
    <row r="1254" spans="1:22" ht="12.6" hidden="1" customHeight="1" outlineLevel="1" collapsed="1">
      <c r="A1254" s="1185">
        <v>44286</v>
      </c>
      <c r="B1254" s="1032" t="s">
        <v>5698</v>
      </c>
      <c r="C1254" s="955" t="s">
        <v>6984</v>
      </c>
      <c r="D1254" s="968"/>
      <c r="E1254" s="972"/>
      <c r="F1254" s="970"/>
      <c r="G1254" s="974" t="s">
        <v>5700</v>
      </c>
      <c r="H1254" s="970"/>
      <c r="I1254" s="967"/>
      <c r="J1254" s="970"/>
      <c r="K1254" s="967"/>
      <c r="L1254" s="970"/>
      <c r="M1254" s="967"/>
      <c r="N1254" s="970"/>
      <c r="O1254" s="967"/>
      <c r="P1254" s="970"/>
      <c r="Q1254" s="967"/>
      <c r="R1254" s="970"/>
      <c r="S1254" s="967"/>
      <c r="T1254" s="970"/>
      <c r="U1254" s="967"/>
      <c r="V1254" s="970"/>
    </row>
    <row r="1255" spans="1:22" ht="12.6" hidden="1" customHeight="1" outlineLevel="2">
      <c r="A1255" s="1185">
        <v>44286</v>
      </c>
      <c r="B1255" s="1032" t="s">
        <v>5698</v>
      </c>
      <c r="C1255" s="955" t="s">
        <v>6985</v>
      </c>
      <c r="D1255" s="968"/>
      <c r="E1255" s="972"/>
      <c r="F1255" s="970"/>
      <c r="G1255" s="967"/>
      <c r="H1255" s="970"/>
      <c r="I1255" s="967"/>
      <c r="J1255" s="970"/>
      <c r="K1255" s="967"/>
      <c r="L1255" s="970"/>
      <c r="M1255" s="967"/>
      <c r="N1255" s="970"/>
      <c r="O1255" s="967"/>
      <c r="P1255" s="970"/>
      <c r="Q1255" s="967"/>
      <c r="R1255" s="970"/>
      <c r="S1255" s="974" t="s">
        <v>5700</v>
      </c>
      <c r="T1255" s="970"/>
      <c r="U1255" s="967"/>
      <c r="V1255" s="970"/>
    </row>
    <row r="1256" spans="1:22" ht="12.6" hidden="1" customHeight="1" outlineLevel="2">
      <c r="A1256" s="1185">
        <v>44286</v>
      </c>
      <c r="B1256" s="1032" t="s">
        <v>5698</v>
      </c>
      <c r="C1256" s="955" t="s">
        <v>6986</v>
      </c>
      <c r="D1256" s="968"/>
      <c r="E1256" s="972"/>
      <c r="F1256" s="970"/>
      <c r="G1256" s="967"/>
      <c r="H1256" s="970"/>
      <c r="I1256" s="967"/>
      <c r="J1256" s="970"/>
      <c r="K1256" s="967"/>
      <c r="L1256" s="970"/>
      <c r="M1256" s="967"/>
      <c r="N1256" s="970"/>
      <c r="O1256" s="967"/>
      <c r="P1256" s="970"/>
      <c r="Q1256" s="967"/>
      <c r="R1256" s="970"/>
      <c r="S1256" s="974" t="s">
        <v>5700</v>
      </c>
      <c r="T1256" s="970"/>
      <c r="U1256" s="967"/>
      <c r="V1256" s="970"/>
    </row>
    <row r="1257" spans="1:22" ht="12.6" hidden="1" customHeight="1" outlineLevel="2">
      <c r="A1257" s="1185">
        <v>44286</v>
      </c>
      <c r="B1257" s="1032" t="s">
        <v>5706</v>
      </c>
      <c r="C1257" s="955" t="s">
        <v>6987</v>
      </c>
      <c r="D1257" s="968"/>
      <c r="E1257" s="972"/>
      <c r="F1257" s="970"/>
      <c r="G1257" s="967"/>
      <c r="H1257" s="970"/>
      <c r="I1257" s="967"/>
      <c r="J1257" s="970"/>
      <c r="K1257" s="967"/>
      <c r="L1257" s="970"/>
      <c r="M1257" s="967"/>
      <c r="N1257" s="973" t="s">
        <v>5700</v>
      </c>
      <c r="O1257" s="967"/>
      <c r="P1257" s="970"/>
      <c r="Q1257" s="967"/>
      <c r="R1257" s="970"/>
      <c r="S1257" s="967"/>
      <c r="T1257" s="970"/>
      <c r="U1257" s="967"/>
      <c r="V1257" s="970"/>
    </row>
    <row r="1258" spans="1:22" ht="25.2" hidden="1" customHeight="1" outlineLevel="2">
      <c r="A1258" s="1185">
        <v>44286</v>
      </c>
      <c r="B1258" s="1032" t="s">
        <v>5815</v>
      </c>
      <c r="C1258" s="955" t="s">
        <v>6988</v>
      </c>
      <c r="D1258" s="968"/>
      <c r="E1258" s="972"/>
      <c r="F1258" s="970"/>
      <c r="G1258" s="967"/>
      <c r="H1258" s="970"/>
      <c r="I1258" s="967"/>
      <c r="J1258" s="970"/>
      <c r="K1258" s="967"/>
      <c r="L1258" s="970"/>
      <c r="M1258" s="967"/>
      <c r="N1258" s="970"/>
      <c r="O1258" s="967"/>
      <c r="P1258" s="970"/>
      <c r="Q1258" s="967"/>
      <c r="R1258" s="970"/>
      <c r="S1258" s="974" t="s">
        <v>5700</v>
      </c>
      <c r="T1258" s="970"/>
      <c r="U1258" s="967"/>
      <c r="V1258" s="970"/>
    </row>
    <row r="1259" spans="1:22" ht="12.6" hidden="1" customHeight="1" outlineLevel="2">
      <c r="A1259" s="1185">
        <v>44286</v>
      </c>
      <c r="B1259" s="1032" t="s">
        <v>5698</v>
      </c>
      <c r="C1259" s="955" t="s">
        <v>6989</v>
      </c>
      <c r="D1259" s="968"/>
      <c r="E1259" s="972"/>
      <c r="F1259" s="970"/>
      <c r="G1259" s="967"/>
      <c r="H1259" s="970"/>
      <c r="I1259" s="967"/>
      <c r="J1259" s="970"/>
      <c r="K1259" s="967"/>
      <c r="L1259" s="970"/>
      <c r="M1259" s="967"/>
      <c r="N1259" s="970"/>
      <c r="O1259" s="967"/>
      <c r="P1259" s="970"/>
      <c r="Q1259" s="967"/>
      <c r="R1259" s="970"/>
      <c r="S1259" s="974" t="s">
        <v>5700</v>
      </c>
      <c r="T1259" s="970"/>
      <c r="U1259" s="967"/>
      <c r="V1259" s="970"/>
    </row>
    <row r="1260" spans="1:22" ht="12.6" hidden="1" customHeight="1" outlineLevel="2">
      <c r="A1260" s="1185">
        <v>44286</v>
      </c>
      <c r="B1260" s="1032" t="s">
        <v>5706</v>
      </c>
      <c r="C1260" s="955" t="s">
        <v>6990</v>
      </c>
      <c r="D1260" s="968"/>
      <c r="E1260" s="972"/>
      <c r="F1260" s="970"/>
      <c r="G1260" s="967"/>
      <c r="H1260" s="970"/>
      <c r="I1260" s="967"/>
      <c r="J1260" s="970"/>
      <c r="K1260" s="967"/>
      <c r="L1260" s="970"/>
      <c r="M1260" s="967"/>
      <c r="N1260" s="973" t="s">
        <v>5700</v>
      </c>
      <c r="O1260" s="967"/>
      <c r="P1260" s="970"/>
      <c r="Q1260" s="967"/>
      <c r="R1260" s="970"/>
      <c r="S1260" s="967"/>
      <c r="T1260" s="970"/>
      <c r="U1260" s="967"/>
      <c r="V1260" s="970"/>
    </row>
    <row r="1261" spans="1:22" ht="12.6" hidden="1" customHeight="1" outlineLevel="2">
      <c r="A1261" s="1185">
        <v>44286</v>
      </c>
      <c r="B1261" s="1032" t="s">
        <v>5706</v>
      </c>
      <c r="C1261" s="955" t="s">
        <v>6991</v>
      </c>
      <c r="D1261" s="968"/>
      <c r="E1261" s="972"/>
      <c r="F1261" s="970"/>
      <c r="G1261" s="967"/>
      <c r="H1261" s="970"/>
      <c r="I1261" s="967"/>
      <c r="J1261" s="970"/>
      <c r="K1261" s="967"/>
      <c r="L1261" s="970"/>
      <c r="M1261" s="967"/>
      <c r="N1261" s="973" t="s">
        <v>5700</v>
      </c>
      <c r="O1261" s="967"/>
      <c r="P1261" s="970"/>
      <c r="Q1261" s="967"/>
      <c r="R1261" s="970"/>
      <c r="S1261" s="967"/>
      <c r="T1261" s="970"/>
      <c r="U1261" s="967"/>
      <c r="V1261" s="970"/>
    </row>
    <row r="1262" spans="1:22" ht="12.6" hidden="1" customHeight="1" outlineLevel="2">
      <c r="A1262" s="1185">
        <v>44286</v>
      </c>
      <c r="B1262" s="1032" t="s">
        <v>5698</v>
      </c>
      <c r="C1262" s="955" t="s">
        <v>6992</v>
      </c>
      <c r="D1262" s="968"/>
      <c r="E1262" s="972"/>
      <c r="F1262" s="970"/>
      <c r="G1262" s="967"/>
      <c r="H1262" s="970"/>
      <c r="I1262" s="967"/>
      <c r="J1262" s="970"/>
      <c r="K1262" s="967"/>
      <c r="L1262" s="970"/>
      <c r="M1262" s="967"/>
      <c r="N1262" s="970"/>
      <c r="O1262" s="967"/>
      <c r="P1262" s="970"/>
      <c r="Q1262" s="974" t="s">
        <v>5700</v>
      </c>
      <c r="R1262" s="970"/>
      <c r="S1262" s="967"/>
      <c r="T1262" s="970"/>
      <c r="U1262" s="967"/>
      <c r="V1262" s="970"/>
    </row>
    <row r="1263" spans="1:22" ht="25.2" hidden="1" customHeight="1" outlineLevel="2">
      <c r="A1263" s="1185">
        <v>44286</v>
      </c>
      <c r="B1263" s="1032" t="s">
        <v>5698</v>
      </c>
      <c r="C1263" s="955" t="s">
        <v>6993</v>
      </c>
      <c r="D1263" s="968"/>
      <c r="E1263" s="969" t="s">
        <v>5700</v>
      </c>
      <c r="F1263" s="970"/>
      <c r="G1263" s="967"/>
      <c r="H1263" s="970"/>
      <c r="I1263" s="967"/>
      <c r="J1263" s="970"/>
      <c r="K1263" s="967"/>
      <c r="L1263" s="970"/>
      <c r="M1263" s="967"/>
      <c r="N1263" s="970"/>
      <c r="O1263" s="967"/>
      <c r="P1263" s="970"/>
      <c r="Q1263" s="967"/>
      <c r="R1263" s="970"/>
      <c r="S1263" s="967"/>
      <c r="T1263" s="970"/>
      <c r="U1263" s="967"/>
      <c r="V1263" s="970"/>
    </row>
    <row r="1264" spans="1:22" ht="12.6" hidden="1" customHeight="1" outlineLevel="2">
      <c r="A1264" s="1185">
        <v>44286</v>
      </c>
      <c r="B1264" s="1032" t="s">
        <v>5698</v>
      </c>
      <c r="C1264" s="955" t="s">
        <v>6994</v>
      </c>
      <c r="D1264" s="968"/>
      <c r="E1264" s="972"/>
      <c r="F1264" s="970"/>
      <c r="G1264" s="967"/>
      <c r="H1264" s="970"/>
      <c r="I1264" s="967"/>
      <c r="J1264" s="970"/>
      <c r="K1264" s="967"/>
      <c r="L1264" s="970"/>
      <c r="M1264" s="967"/>
      <c r="N1264" s="970"/>
      <c r="O1264" s="967"/>
      <c r="P1264" s="970"/>
      <c r="Q1264" s="967"/>
      <c r="R1264" s="970"/>
      <c r="S1264" s="967"/>
      <c r="T1264" s="970"/>
      <c r="U1264" s="967"/>
      <c r="V1264" s="970"/>
    </row>
    <row r="1265" spans="1:22" ht="12.6" hidden="1" customHeight="1" outlineLevel="2">
      <c r="A1265" s="1185">
        <v>44286</v>
      </c>
      <c r="B1265" s="1032" t="s">
        <v>5698</v>
      </c>
      <c r="C1265" s="955" t="s">
        <v>6995</v>
      </c>
      <c r="D1265" s="968"/>
      <c r="E1265" s="969" t="s">
        <v>5700</v>
      </c>
      <c r="F1265" s="970"/>
      <c r="G1265" s="967"/>
      <c r="H1265" s="970"/>
      <c r="I1265" s="967"/>
      <c r="J1265" s="970"/>
      <c r="K1265" s="967"/>
      <c r="L1265" s="970"/>
      <c r="M1265" s="967"/>
      <c r="N1265" s="970"/>
      <c r="O1265" s="967"/>
      <c r="P1265" s="970"/>
      <c r="Q1265" s="967"/>
      <c r="R1265" s="970"/>
      <c r="S1265" s="967"/>
      <c r="T1265" s="970"/>
      <c r="U1265" s="967"/>
      <c r="V1265" s="970"/>
    </row>
    <row r="1266" spans="1:22" ht="12.6" hidden="1" customHeight="1" outlineLevel="2">
      <c r="A1266" s="1185">
        <v>44286</v>
      </c>
      <c r="B1266" s="1032" t="s">
        <v>5698</v>
      </c>
      <c r="C1266" s="955" t="s">
        <v>6895</v>
      </c>
      <c r="D1266" s="968"/>
      <c r="E1266" s="972"/>
      <c r="F1266" s="970"/>
      <c r="G1266" s="967"/>
      <c r="H1266" s="970"/>
      <c r="I1266" s="967"/>
      <c r="J1266" s="970"/>
      <c r="K1266" s="967"/>
      <c r="L1266" s="970"/>
      <c r="M1266" s="967"/>
      <c r="N1266" s="970"/>
      <c r="O1266" s="967"/>
      <c r="P1266" s="970"/>
      <c r="Q1266" s="974" t="s">
        <v>5700</v>
      </c>
      <c r="R1266" s="970"/>
      <c r="S1266" s="967"/>
      <c r="T1266" s="970"/>
      <c r="U1266" s="967"/>
      <c r="V1266" s="970"/>
    </row>
    <row r="1267" spans="1:22" ht="25.2" hidden="1" customHeight="1" outlineLevel="2">
      <c r="A1267" s="1185">
        <v>44286</v>
      </c>
      <c r="B1267" s="1032" t="s">
        <v>5745</v>
      </c>
      <c r="C1267" s="955" t="s">
        <v>6996</v>
      </c>
      <c r="D1267" s="968"/>
      <c r="E1267" s="972"/>
      <c r="F1267" s="970"/>
      <c r="G1267" s="967"/>
      <c r="H1267" s="970"/>
      <c r="I1267" s="967"/>
      <c r="J1267" s="970"/>
      <c r="K1267" s="967"/>
      <c r="L1267" s="970"/>
      <c r="M1267" s="967"/>
      <c r="N1267" s="970"/>
      <c r="O1267" s="974" t="s">
        <v>5700</v>
      </c>
      <c r="P1267" s="970"/>
      <c r="Q1267" s="967"/>
      <c r="R1267" s="970"/>
      <c r="S1267" s="967"/>
      <c r="T1267" s="970"/>
      <c r="U1267" s="967"/>
      <c r="V1267" s="970"/>
    </row>
    <row r="1268" spans="1:22" ht="12.6" hidden="1" customHeight="1" outlineLevel="2">
      <c r="A1268" s="1185">
        <v>44286</v>
      </c>
      <c r="B1268" s="1032" t="s">
        <v>5698</v>
      </c>
      <c r="C1268" s="955" t="s">
        <v>6997</v>
      </c>
      <c r="D1268" s="968"/>
      <c r="E1268" s="972"/>
      <c r="F1268" s="970"/>
      <c r="G1268" s="967"/>
      <c r="H1268" s="970"/>
      <c r="I1268" s="967"/>
      <c r="J1268" s="970"/>
      <c r="K1268" s="967"/>
      <c r="L1268" s="970"/>
      <c r="M1268" s="967"/>
      <c r="N1268" s="970"/>
      <c r="O1268" s="967"/>
      <c r="P1268" s="970"/>
      <c r="Q1268" s="967"/>
      <c r="R1268" s="970"/>
      <c r="S1268" s="974" t="s">
        <v>5700</v>
      </c>
      <c r="T1268" s="970"/>
      <c r="U1268" s="967"/>
      <c r="V1268" s="970"/>
    </row>
    <row r="1269" spans="1:22" ht="12.6" hidden="1" customHeight="1" outlineLevel="2">
      <c r="A1269" s="1185">
        <v>44286</v>
      </c>
      <c r="B1269" s="1032" t="s">
        <v>5698</v>
      </c>
      <c r="C1269" s="955" t="s">
        <v>6998</v>
      </c>
      <c r="D1269" s="968"/>
      <c r="E1269" s="969" t="s">
        <v>5700</v>
      </c>
      <c r="F1269" s="970"/>
      <c r="G1269" s="967"/>
      <c r="H1269" s="970"/>
      <c r="I1269" s="967"/>
      <c r="J1269" s="970"/>
      <c r="K1269" s="967"/>
      <c r="L1269" s="970"/>
      <c r="M1269" s="967"/>
      <c r="N1269" s="970"/>
      <c r="O1269" s="967"/>
      <c r="P1269" s="970"/>
      <c r="Q1269" s="967"/>
      <c r="R1269" s="970"/>
      <c r="S1269" s="967"/>
      <c r="T1269" s="970"/>
      <c r="U1269" s="967"/>
      <c r="V1269" s="970"/>
    </row>
    <row r="1270" spans="1:22" ht="12.6" hidden="1" customHeight="1" outlineLevel="2">
      <c r="A1270" s="1185">
        <v>44286</v>
      </c>
      <c r="B1270" s="1032" t="s">
        <v>5698</v>
      </c>
      <c r="C1270" s="955" t="s">
        <v>6999</v>
      </c>
      <c r="D1270" s="968"/>
      <c r="E1270" s="969" t="s">
        <v>5700</v>
      </c>
      <c r="F1270" s="970"/>
      <c r="G1270" s="967"/>
      <c r="H1270" s="970"/>
      <c r="I1270" s="967"/>
      <c r="J1270" s="970"/>
      <c r="K1270" s="967"/>
      <c r="L1270" s="970"/>
      <c r="M1270" s="967"/>
      <c r="N1270" s="970"/>
      <c r="O1270" s="967"/>
      <c r="P1270" s="970"/>
      <c r="Q1270" s="967"/>
      <c r="R1270" s="970"/>
      <c r="S1270" s="967"/>
      <c r="T1270" s="970"/>
      <c r="U1270" s="967"/>
      <c r="V1270" s="970"/>
    </row>
    <row r="1271" spans="1:22" ht="12.6" hidden="1" customHeight="1" outlineLevel="2">
      <c r="A1271" s="1185">
        <v>44286</v>
      </c>
      <c r="B1271" s="1032" t="s">
        <v>5745</v>
      </c>
      <c r="C1271" s="955" t="s">
        <v>7000</v>
      </c>
      <c r="D1271" s="968"/>
      <c r="E1271" s="969" t="s">
        <v>5700</v>
      </c>
      <c r="F1271" s="970"/>
      <c r="G1271" s="967"/>
      <c r="H1271" s="970"/>
      <c r="I1271" s="967"/>
      <c r="J1271" s="970"/>
      <c r="K1271" s="967"/>
      <c r="L1271" s="970"/>
      <c r="M1271" s="967"/>
      <c r="N1271" s="970"/>
      <c r="O1271" s="967"/>
      <c r="P1271" s="970"/>
      <c r="Q1271" s="967"/>
      <c r="R1271" s="970"/>
      <c r="S1271" s="967"/>
      <c r="T1271" s="970"/>
      <c r="U1271" s="967"/>
      <c r="V1271" s="970"/>
    </row>
    <row r="1272" spans="1:22" ht="25.2" hidden="1" customHeight="1" outlineLevel="2">
      <c r="A1272" s="1185">
        <v>44286</v>
      </c>
      <c r="B1272" s="1032" t="s">
        <v>5698</v>
      </c>
      <c r="C1272" s="955" t="s">
        <v>7001</v>
      </c>
      <c r="D1272" s="968"/>
      <c r="E1272" s="972"/>
      <c r="F1272" s="970"/>
      <c r="G1272" s="967"/>
      <c r="H1272" s="970"/>
      <c r="I1272" s="967"/>
      <c r="J1272" s="970"/>
      <c r="K1272" s="967"/>
      <c r="L1272" s="970"/>
      <c r="M1272" s="967"/>
      <c r="N1272" s="973" t="s">
        <v>5700</v>
      </c>
      <c r="O1272" s="967"/>
      <c r="P1272" s="970"/>
      <c r="Q1272" s="967"/>
      <c r="R1272" s="970"/>
      <c r="S1272" s="967"/>
      <c r="T1272" s="970"/>
      <c r="U1272" s="967"/>
      <c r="V1272" s="970"/>
    </row>
    <row r="1273" spans="1:22" ht="12.6" hidden="1" customHeight="1" outlineLevel="2">
      <c r="A1273" s="1185">
        <v>44286</v>
      </c>
      <c r="B1273" s="1032" t="s">
        <v>5698</v>
      </c>
      <c r="C1273" s="955" t="s">
        <v>7002</v>
      </c>
      <c r="D1273" s="968"/>
      <c r="E1273" s="972"/>
      <c r="F1273" s="970"/>
      <c r="G1273" s="967"/>
      <c r="H1273" s="970"/>
      <c r="I1273" s="967"/>
      <c r="J1273" s="970"/>
      <c r="K1273" s="967"/>
      <c r="L1273" s="970"/>
      <c r="M1273" s="967"/>
      <c r="N1273" s="973" t="s">
        <v>5700</v>
      </c>
      <c r="O1273" s="967"/>
      <c r="P1273" s="970"/>
      <c r="Q1273" s="967"/>
      <c r="R1273" s="970"/>
      <c r="S1273" s="967"/>
      <c r="T1273" s="970"/>
      <c r="U1273" s="967"/>
      <c r="V1273" s="970"/>
    </row>
    <row r="1274" spans="1:22" ht="37.799999999999997" hidden="1" customHeight="1" outlineLevel="2">
      <c r="A1274" s="1185">
        <v>44286</v>
      </c>
      <c r="B1274" s="1032" t="s">
        <v>5745</v>
      </c>
      <c r="C1274" s="955" t="s">
        <v>7003</v>
      </c>
      <c r="D1274" s="968"/>
      <c r="E1274" s="972"/>
      <c r="F1274" s="970"/>
      <c r="G1274" s="967"/>
      <c r="H1274" s="970"/>
      <c r="I1274" s="967"/>
      <c r="J1274" s="970"/>
      <c r="K1274" s="967"/>
      <c r="L1274" s="970"/>
      <c r="M1274" s="967"/>
      <c r="N1274" s="970"/>
      <c r="O1274" s="967"/>
      <c r="P1274" s="970"/>
      <c r="Q1274" s="967"/>
      <c r="R1274" s="970"/>
      <c r="S1274" s="974" t="s">
        <v>5700</v>
      </c>
      <c r="T1274" s="970"/>
      <c r="U1274" s="967"/>
      <c r="V1274" s="970"/>
    </row>
    <row r="1275" spans="1:22" ht="12.6" hidden="1" customHeight="1" outlineLevel="2">
      <c r="A1275" s="1185">
        <v>44286</v>
      </c>
      <c r="B1275" s="1032" t="s">
        <v>5698</v>
      </c>
      <c r="C1275" s="955" t="s">
        <v>7004</v>
      </c>
      <c r="D1275" s="968"/>
      <c r="E1275" s="972"/>
      <c r="F1275" s="970"/>
      <c r="G1275" s="974" t="s">
        <v>5700</v>
      </c>
      <c r="H1275" s="970"/>
      <c r="I1275" s="967"/>
      <c r="J1275" s="970"/>
      <c r="K1275" s="967"/>
      <c r="L1275" s="970"/>
      <c r="M1275" s="967"/>
      <c r="N1275" s="970"/>
      <c r="O1275" s="967"/>
      <c r="P1275" s="970"/>
      <c r="Q1275" s="967"/>
      <c r="R1275" s="970"/>
      <c r="S1275" s="967"/>
      <c r="T1275" s="970"/>
      <c r="U1275" s="967"/>
      <c r="V1275" s="970"/>
    </row>
    <row r="1276" spans="1:22" ht="12.6" hidden="1" customHeight="1" outlineLevel="2">
      <c r="A1276" s="1185">
        <v>44286</v>
      </c>
      <c r="B1276" s="1032" t="s">
        <v>7005</v>
      </c>
      <c r="C1276" s="955" t="s">
        <v>7006</v>
      </c>
      <c r="D1276" s="968"/>
      <c r="E1276" s="972"/>
      <c r="F1276" s="970"/>
      <c r="G1276" s="967"/>
      <c r="H1276" s="970"/>
      <c r="I1276" s="967"/>
      <c r="J1276" s="970"/>
      <c r="K1276" s="967"/>
      <c r="L1276" s="970"/>
      <c r="M1276" s="967"/>
      <c r="N1276" s="970"/>
      <c r="O1276" s="967"/>
      <c r="P1276" s="970"/>
      <c r="Q1276" s="967"/>
      <c r="R1276" s="970"/>
      <c r="S1276" s="974" t="s">
        <v>5700</v>
      </c>
      <c r="T1276" s="970"/>
      <c r="U1276" s="967"/>
      <c r="V1276" s="970"/>
    </row>
    <row r="1277" spans="1:22" ht="12.6" hidden="1" customHeight="1" outlineLevel="2">
      <c r="A1277" s="1185">
        <v>44286</v>
      </c>
      <c r="B1277" s="1032" t="s">
        <v>5698</v>
      </c>
      <c r="C1277" s="955" t="s">
        <v>7007</v>
      </c>
      <c r="D1277" s="968"/>
      <c r="E1277" s="972"/>
      <c r="F1277" s="970"/>
      <c r="G1277" s="967"/>
      <c r="H1277" s="970"/>
      <c r="I1277" s="967"/>
      <c r="J1277" s="970"/>
      <c r="K1277" s="967"/>
      <c r="L1277" s="970"/>
      <c r="M1277" s="967"/>
      <c r="N1277" s="973" t="s">
        <v>5700</v>
      </c>
      <c r="O1277" s="967"/>
      <c r="P1277" s="970"/>
      <c r="Q1277" s="967"/>
      <c r="R1277" s="970"/>
      <c r="S1277" s="967"/>
      <c r="T1277" s="970"/>
      <c r="U1277" s="967"/>
      <c r="V1277" s="970"/>
    </row>
    <row r="1278" spans="1:22" ht="12.6" hidden="1" customHeight="1" outlineLevel="2">
      <c r="A1278" s="1185">
        <v>44286</v>
      </c>
      <c r="B1278" s="1032" t="s">
        <v>5698</v>
      </c>
      <c r="C1278" s="955" t="s">
        <v>7008</v>
      </c>
      <c r="D1278" s="968"/>
      <c r="E1278" s="972"/>
      <c r="F1278" s="970"/>
      <c r="G1278" s="974" t="s">
        <v>5700</v>
      </c>
      <c r="H1278" s="970"/>
      <c r="I1278" s="967"/>
      <c r="J1278" s="970"/>
      <c r="K1278" s="967"/>
      <c r="L1278" s="970"/>
      <c r="M1278" s="967"/>
      <c r="N1278" s="970"/>
      <c r="O1278" s="967"/>
      <c r="P1278" s="970"/>
      <c r="Q1278" s="967"/>
      <c r="R1278" s="970"/>
      <c r="S1278" s="967"/>
      <c r="T1278" s="970"/>
      <c r="U1278" s="967"/>
      <c r="V1278" s="970"/>
    </row>
    <row r="1279" spans="1:22" ht="12.6" hidden="1" customHeight="1" outlineLevel="2">
      <c r="A1279" s="1185">
        <v>44286</v>
      </c>
      <c r="B1279" s="1032" t="s">
        <v>5698</v>
      </c>
      <c r="C1279" s="955" t="s">
        <v>7009</v>
      </c>
      <c r="D1279" s="968"/>
      <c r="E1279" s="972"/>
      <c r="F1279" s="970"/>
      <c r="G1279" s="967"/>
      <c r="H1279" s="970"/>
      <c r="I1279" s="967"/>
      <c r="J1279" s="970"/>
      <c r="K1279" s="967"/>
      <c r="L1279" s="970"/>
      <c r="M1279" s="967"/>
      <c r="N1279" s="973" t="s">
        <v>5700</v>
      </c>
      <c r="O1279" s="967"/>
      <c r="P1279" s="970"/>
      <c r="Q1279" s="967"/>
      <c r="R1279" s="970"/>
      <c r="S1279" s="967"/>
      <c r="T1279" s="970"/>
      <c r="U1279" s="967"/>
      <c r="V1279" s="970"/>
    </row>
  </sheetData>
  <mergeCells count="24">
    <mergeCell ref="Z1:AA1"/>
    <mergeCell ref="O1:O3"/>
    <mergeCell ref="L1:L3"/>
    <mergeCell ref="V1:V3"/>
    <mergeCell ref="Q1:Q3"/>
    <mergeCell ref="U1:U3"/>
    <mergeCell ref="S1:S3"/>
    <mergeCell ref="P1:P3"/>
    <mergeCell ref="R1:R3"/>
    <mergeCell ref="N1:N3"/>
    <mergeCell ref="T1:T3"/>
    <mergeCell ref="M1:M3"/>
    <mergeCell ref="F1:F3"/>
    <mergeCell ref="J1:J3"/>
    <mergeCell ref="G1:G3"/>
    <mergeCell ref="X1:Y1"/>
    <mergeCell ref="A2:A4"/>
    <mergeCell ref="C2:C4"/>
    <mergeCell ref="I1:I3"/>
    <mergeCell ref="D1:D3"/>
    <mergeCell ref="K1:K3"/>
    <mergeCell ref="H1:H3"/>
    <mergeCell ref="B2:B4"/>
    <mergeCell ref="E1:E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FF"/>
    <outlinePr summaryBelow="0" summaryRight="0"/>
  </sheetPr>
  <dimension ref="A1:AC971"/>
  <sheetViews>
    <sheetView workbookViewId="0">
      <pane ySplit="4" topLeftCell="A5" activePane="bottomLeft" state="frozen"/>
      <selection pane="bottomLeft" activeCell="B6" sqref="B6"/>
    </sheetView>
  </sheetViews>
  <sheetFormatPr defaultColWidth="11.1796875" defaultRowHeight="15.75" customHeight="1" outlineLevelRow="2"/>
  <cols>
    <col min="1" max="1" width="12" customWidth="1"/>
    <col min="2" max="2" width="10" customWidth="1"/>
    <col min="3" max="3" width="96.08984375" customWidth="1"/>
    <col min="4" max="6" width="3.6328125" customWidth="1"/>
    <col min="7" max="25" width="2.6328125" customWidth="1"/>
    <col min="26" max="29" width="6.1796875" customWidth="1"/>
    <col min="30" max="30" width="15.08984375" customWidth="1"/>
    <col min="31" max="31" width="4.54296875" customWidth="1"/>
    <col min="32" max="32" width="3.81640625" customWidth="1"/>
    <col min="33" max="38" width="4" customWidth="1"/>
  </cols>
  <sheetData>
    <row r="1" spans="1:29" ht="22.5" customHeight="1">
      <c r="A1" s="1363"/>
      <c r="B1" s="1364" t="s">
        <v>10330</v>
      </c>
      <c r="C1" s="955"/>
      <c r="D1" s="2401" t="s">
        <v>5669</v>
      </c>
      <c r="E1" s="2396" t="s">
        <v>5670</v>
      </c>
      <c r="F1" s="2397" t="s">
        <v>5671</v>
      </c>
      <c r="G1" s="2396" t="s">
        <v>5672</v>
      </c>
      <c r="H1" s="2397" t="s">
        <v>5673</v>
      </c>
      <c r="I1" s="2396" t="s">
        <v>5674</v>
      </c>
      <c r="J1" s="2397" t="s">
        <v>5675</v>
      </c>
      <c r="K1" s="2396" t="s">
        <v>5676</v>
      </c>
      <c r="L1" s="2397" t="s">
        <v>5677</v>
      </c>
      <c r="M1" s="2396" t="s">
        <v>10340</v>
      </c>
      <c r="N1" s="2397" t="s">
        <v>5679</v>
      </c>
      <c r="O1" s="2396" t="s">
        <v>5680</v>
      </c>
      <c r="P1" s="2397" t="s">
        <v>2139</v>
      </c>
      <c r="Q1" s="2396" t="s">
        <v>10332</v>
      </c>
      <c r="R1" s="2397" t="s">
        <v>5682</v>
      </c>
      <c r="S1" s="2396" t="s">
        <v>5683</v>
      </c>
      <c r="T1" s="2397" t="s">
        <v>5684</v>
      </c>
      <c r="U1" s="2396" t="s">
        <v>5685</v>
      </c>
      <c r="V1" s="2397" t="s">
        <v>5686</v>
      </c>
      <c r="W1" s="2396" t="s">
        <v>5687</v>
      </c>
      <c r="X1" s="2396" t="s">
        <v>5688</v>
      </c>
      <c r="Y1" s="2397" t="s">
        <v>9965</v>
      </c>
      <c r="Z1" s="2403" t="s">
        <v>5695</v>
      </c>
      <c r="AA1" s="2338"/>
      <c r="AB1" s="2402" t="s">
        <v>5696</v>
      </c>
      <c r="AC1" s="2338"/>
    </row>
    <row r="2" spans="1:29" ht="12.6" customHeight="1">
      <c r="A2" s="2399" t="s">
        <v>0</v>
      </c>
      <c r="B2" s="2400" t="s">
        <v>5691</v>
      </c>
      <c r="C2" s="2394" t="s">
        <v>5692</v>
      </c>
      <c r="D2" s="2338"/>
      <c r="E2" s="2338"/>
      <c r="F2" s="2338"/>
      <c r="G2" s="2338"/>
      <c r="H2" s="2338"/>
      <c r="I2" s="2338"/>
      <c r="J2" s="2338"/>
      <c r="K2" s="2338"/>
      <c r="L2" s="2338"/>
      <c r="M2" s="2338"/>
      <c r="N2" s="2338"/>
      <c r="O2" s="2338"/>
      <c r="P2" s="2338"/>
      <c r="Q2" s="2338"/>
      <c r="R2" s="2338"/>
      <c r="S2" s="2338"/>
      <c r="T2" s="2338"/>
      <c r="U2" s="2338"/>
      <c r="V2" s="2338"/>
      <c r="W2" s="2338"/>
      <c r="X2" s="2338"/>
      <c r="Y2" s="2338"/>
      <c r="Z2" s="1365" t="s">
        <v>2403</v>
      </c>
      <c r="AA2" s="962">
        <f>AVERAGE(COUNT(A6:A22),COUNT(A23:A36),COUNT(A37:A61),COUNT(A62:A81),COUNT(A82:A98),COUNT(A99:A106),COUNT(A107:A122),COUNT(A123:A146),COUNT(A147:A170),COUNT(A195:A205),COUNT(A171:A194),COUNT(A206:A221),COUNT(A222:A239),COUNT(A240:A250),COUNT(A251:A260,COUNT(A261:A269),,COUNT(A270:A288),COUNT(A289:A306),COUNT(A307:A327),COUNT(A328:A345),COUNT(A346:A362)))</f>
        <v>17.466666666666665</v>
      </c>
      <c r="AB2" s="1366" t="s">
        <v>2403</v>
      </c>
      <c r="AC2" s="962">
        <f>AVERAGE(COUNT(A23:A106),COUNT(A107:A205),COUNT(A206:A269),COUNT(A270:A346),COUNT(A6:A18))</f>
        <v>67.400000000000006</v>
      </c>
    </row>
    <row r="3" spans="1:29" ht="12.6" customHeight="1">
      <c r="A3" s="2338"/>
      <c r="B3" s="2338"/>
      <c r="C3" s="2338"/>
      <c r="D3" s="2338"/>
      <c r="E3" s="2338"/>
      <c r="F3" s="2338"/>
      <c r="G3" s="2338"/>
      <c r="H3" s="2338"/>
      <c r="I3" s="2338"/>
      <c r="J3" s="2338"/>
      <c r="K3" s="2338"/>
      <c r="L3" s="2338"/>
      <c r="M3" s="2338"/>
      <c r="N3" s="2338"/>
      <c r="O3" s="2338"/>
      <c r="P3" s="2338"/>
      <c r="Q3" s="2338"/>
      <c r="R3" s="2338"/>
      <c r="S3" s="2338"/>
      <c r="T3" s="2338"/>
      <c r="U3" s="2338"/>
      <c r="V3" s="2338"/>
      <c r="W3" s="2338"/>
      <c r="X3" s="2338"/>
      <c r="Y3" s="2338"/>
      <c r="Z3" s="1365" t="s">
        <v>2404</v>
      </c>
      <c r="AA3" s="962">
        <f>AVERAGE(COUNT(A382:A390),COUNT(A391:A411),COUNT(A412:A433),COUNT(A434:A445),COUNT(A446:A463),COUNT(A464:A476),COUNT(A477:A489),COUNT(A490:A504),COUNT(A520:A537),COUNT(A538:A549),COUNT(A550:A554),COUNT(A555:A573),COUNT(A574:A591),COUNT(A592:A599),COUNT(A600:A610),COUNT(A611:A625),COUNT(A626:A640),COUNT(A641:A656),COUNT(A657:A666),COUNT(A667:A683))</f>
        <v>14.35</v>
      </c>
      <c r="AB3" s="1366" t="s">
        <v>2404</v>
      </c>
      <c r="AC3" s="962">
        <f>AVERAGE(COUNT(A382:A463),COUNT(A464:A549),COUNT(A550:A591),COUNT(A592:A656),COUNT(A657:A683))</f>
        <v>60.4</v>
      </c>
    </row>
    <row r="4" spans="1:29" ht="12.6" customHeight="1">
      <c r="A4" s="2338"/>
      <c r="B4" s="2338"/>
      <c r="C4" s="2338"/>
      <c r="D4" s="958">
        <f>COUNTIF(D5:D972, "x")+COUNTIF(D5:D972, "xxx")</f>
        <v>127</v>
      </c>
      <c r="E4" s="959">
        <f t="shared" ref="E4:Y4" si="0">COUNTIF(E5:E972, "x")</f>
        <v>179</v>
      </c>
      <c r="F4" s="959">
        <f t="shared" si="0"/>
        <v>172</v>
      </c>
      <c r="G4" s="959">
        <f t="shared" si="0"/>
        <v>50</v>
      </c>
      <c r="H4" s="959">
        <f t="shared" si="0"/>
        <v>47</v>
      </c>
      <c r="I4" s="959">
        <f t="shared" si="0"/>
        <v>38</v>
      </c>
      <c r="J4" s="959">
        <f t="shared" si="0"/>
        <v>44</v>
      </c>
      <c r="K4" s="959">
        <f t="shared" si="0"/>
        <v>26</v>
      </c>
      <c r="L4" s="959">
        <f t="shared" si="0"/>
        <v>8</v>
      </c>
      <c r="M4" s="959">
        <f t="shared" si="0"/>
        <v>39</v>
      </c>
      <c r="N4" s="959">
        <f t="shared" si="0"/>
        <v>12</v>
      </c>
      <c r="O4" s="959">
        <f t="shared" si="0"/>
        <v>65</v>
      </c>
      <c r="P4" s="959">
        <f t="shared" si="0"/>
        <v>19</v>
      </c>
      <c r="Q4" s="959">
        <f t="shared" si="0"/>
        <v>30</v>
      </c>
      <c r="R4" s="959">
        <f t="shared" si="0"/>
        <v>72</v>
      </c>
      <c r="S4" s="959">
        <f t="shared" si="0"/>
        <v>7</v>
      </c>
      <c r="T4" s="959">
        <f t="shared" si="0"/>
        <v>65</v>
      </c>
      <c r="U4" s="959">
        <f t="shared" si="0"/>
        <v>4</v>
      </c>
      <c r="V4" s="959">
        <f t="shared" si="0"/>
        <v>14</v>
      </c>
      <c r="W4" s="959">
        <f t="shared" si="0"/>
        <v>10</v>
      </c>
      <c r="X4" s="959">
        <f t="shared" si="0"/>
        <v>8</v>
      </c>
      <c r="Y4" s="959">
        <f t="shared" si="0"/>
        <v>1</v>
      </c>
      <c r="Z4" s="1365" t="s">
        <v>2405</v>
      </c>
      <c r="AA4" s="962">
        <f>AVERAGE(COUNT(A690:A705),COUNT(A706:A719),COUNT(A720:A732),COUNT(A745:A760),COUNT(A761:A775),COUNT(A776:A795),COUNT(A796:A807),COUNT(A808:A821),COUNT(A822:A833),COUNT(A834:A857),COUNT(A858:A872),COUNT(A889:A902),COUNT(A873:A888),COUNT(A903:A916),COUNT(A917:A927),COUNT(A928:A935),COUNT(A936:A942),COUNT(A943:A956),COUNT(A957:A963),COUNT(A964:A966))</f>
        <v>13.25</v>
      </c>
      <c r="AB4" s="1366" t="s">
        <v>2405</v>
      </c>
      <c r="AC4" s="962">
        <f>AVERAGE(COUNT(A690:A732),COUNT(A733:A807),COUNT(A808:A888),COUNT(A889:A935),COUNT(A936:A966))</f>
        <v>55.4</v>
      </c>
    </row>
    <row r="5" spans="1:29" ht="12.6" customHeight="1" collapsed="1">
      <c r="A5" s="960" t="s">
        <v>9366</v>
      </c>
      <c r="B5" s="1312">
        <f>COUNT(A6:A380)</f>
        <v>357</v>
      </c>
      <c r="C5" s="961"/>
      <c r="D5" s="1015">
        <f>COUNTIF(D6:D379, "x")+COUNTIF(D6:D379, "xxx")</f>
        <v>49</v>
      </c>
      <c r="E5" s="1015">
        <f t="shared" ref="E5:X5" si="1">COUNTIF(E6:E379, "x")</f>
        <v>81</v>
      </c>
      <c r="F5" s="1015">
        <f t="shared" si="1"/>
        <v>56</v>
      </c>
      <c r="G5" s="1015">
        <f t="shared" si="1"/>
        <v>17</v>
      </c>
      <c r="H5" s="1015">
        <f t="shared" si="1"/>
        <v>23</v>
      </c>
      <c r="I5" s="1015">
        <f t="shared" si="1"/>
        <v>20</v>
      </c>
      <c r="J5" s="1015">
        <f t="shared" si="1"/>
        <v>20</v>
      </c>
      <c r="K5" s="1015">
        <f t="shared" si="1"/>
        <v>10</v>
      </c>
      <c r="L5" s="1015">
        <f t="shared" si="1"/>
        <v>3</v>
      </c>
      <c r="M5" s="1015">
        <f t="shared" si="1"/>
        <v>14</v>
      </c>
      <c r="N5" s="1015">
        <f t="shared" si="1"/>
        <v>3</v>
      </c>
      <c r="O5" s="1015">
        <f t="shared" si="1"/>
        <v>23</v>
      </c>
      <c r="P5" s="1015">
        <f t="shared" si="1"/>
        <v>6</v>
      </c>
      <c r="Q5" s="1015">
        <f t="shared" si="1"/>
        <v>14</v>
      </c>
      <c r="R5" s="1015">
        <f t="shared" si="1"/>
        <v>21</v>
      </c>
      <c r="S5" s="1015">
        <f t="shared" si="1"/>
        <v>5</v>
      </c>
      <c r="T5" s="1015">
        <f t="shared" si="1"/>
        <v>38</v>
      </c>
      <c r="U5" s="1015">
        <f t="shared" si="1"/>
        <v>1</v>
      </c>
      <c r="V5" s="1015">
        <f t="shared" si="1"/>
        <v>6</v>
      </c>
      <c r="W5" s="1015">
        <f t="shared" si="1"/>
        <v>4</v>
      </c>
      <c r="X5" s="1015">
        <f t="shared" si="1"/>
        <v>4</v>
      </c>
      <c r="Y5" s="967"/>
      <c r="Z5" s="1475"/>
      <c r="AA5" s="963"/>
      <c r="AB5" s="1106"/>
      <c r="AC5" s="963"/>
    </row>
    <row r="6" spans="1:29" ht="12.6" hidden="1" customHeight="1" outlineLevel="1" collapsed="1">
      <c r="A6" s="1302">
        <v>44470</v>
      </c>
      <c r="B6" s="1163" t="s">
        <v>5698</v>
      </c>
      <c r="C6" s="955" t="s">
        <v>9367</v>
      </c>
      <c r="D6" s="975" t="s">
        <v>5700</v>
      </c>
      <c r="E6" s="968"/>
      <c r="F6" s="972"/>
      <c r="G6" s="970"/>
      <c r="H6" s="967"/>
      <c r="I6" s="970"/>
      <c r="J6" s="967"/>
      <c r="K6" s="970"/>
      <c r="L6" s="974"/>
      <c r="M6" s="970"/>
      <c r="N6" s="967"/>
      <c r="O6" s="970"/>
      <c r="P6" s="967"/>
      <c r="Q6" s="970"/>
      <c r="R6" s="967"/>
      <c r="S6" s="970"/>
      <c r="T6" s="967"/>
      <c r="U6" s="970"/>
      <c r="V6" s="967"/>
      <c r="W6" s="970"/>
      <c r="X6" s="1261"/>
      <c r="Y6" s="967"/>
      <c r="Z6" s="1032"/>
      <c r="AA6" s="955"/>
      <c r="AB6" s="955"/>
      <c r="AC6" s="955"/>
    </row>
    <row r="7" spans="1:29" ht="12.6" hidden="1" customHeight="1" outlineLevel="2">
      <c r="A7" s="1302">
        <v>44470</v>
      </c>
      <c r="B7" s="1163" t="s">
        <v>5745</v>
      </c>
      <c r="C7" s="955" t="s">
        <v>9368</v>
      </c>
      <c r="D7" s="966"/>
      <c r="E7" s="968"/>
      <c r="F7" s="972"/>
      <c r="G7" s="970"/>
      <c r="H7" s="967"/>
      <c r="I7" s="970"/>
      <c r="J7" s="967"/>
      <c r="K7" s="970"/>
      <c r="L7" s="967"/>
      <c r="M7" s="970"/>
      <c r="N7" s="967"/>
      <c r="O7" s="973" t="s">
        <v>5700</v>
      </c>
      <c r="P7" s="967"/>
      <c r="Q7" s="970"/>
      <c r="R7" s="967"/>
      <c r="S7" s="970"/>
      <c r="T7" s="967"/>
      <c r="U7" s="970"/>
      <c r="V7" s="967"/>
      <c r="W7" s="970"/>
      <c r="X7" s="1261"/>
      <c r="Y7" s="967"/>
      <c r="Z7" s="1032"/>
      <c r="AA7" s="955"/>
      <c r="AB7" s="955"/>
      <c r="AC7" s="955"/>
    </row>
    <row r="8" spans="1:29" ht="12.6" hidden="1" customHeight="1" outlineLevel="2">
      <c r="A8" s="1302">
        <v>44470</v>
      </c>
      <c r="B8" s="1163" t="s">
        <v>5698</v>
      </c>
      <c r="C8" s="955" t="s">
        <v>9369</v>
      </c>
      <c r="D8" s="966"/>
      <c r="E8" s="977"/>
      <c r="F8" s="972"/>
      <c r="G8" s="970"/>
      <c r="H8" s="967"/>
      <c r="I8" s="973" t="s">
        <v>5700</v>
      </c>
      <c r="J8" s="967"/>
      <c r="K8" s="973"/>
      <c r="L8" s="967"/>
      <c r="M8" s="970"/>
      <c r="N8" s="967"/>
      <c r="O8" s="970"/>
      <c r="P8" s="967"/>
      <c r="Q8" s="973" t="s">
        <v>5700</v>
      </c>
      <c r="R8" s="967"/>
      <c r="S8" s="970"/>
      <c r="T8" s="967"/>
      <c r="U8" s="970"/>
      <c r="V8" s="967"/>
      <c r="W8" s="970"/>
      <c r="X8" s="1261"/>
      <c r="Y8" s="967"/>
      <c r="Z8" s="1032"/>
      <c r="AA8" s="955"/>
      <c r="AB8" s="955"/>
      <c r="AC8" s="955"/>
    </row>
    <row r="9" spans="1:29" ht="12.6" hidden="1" customHeight="1" outlineLevel="2">
      <c r="A9" s="1302">
        <v>44470</v>
      </c>
      <c r="B9" s="1163" t="s">
        <v>5698</v>
      </c>
      <c r="C9" s="955" t="s">
        <v>9370</v>
      </c>
      <c r="D9" s="966"/>
      <c r="E9" s="977" t="s">
        <v>5700</v>
      </c>
      <c r="F9" s="972"/>
      <c r="G9" s="970"/>
      <c r="H9" s="967"/>
      <c r="I9" s="970"/>
      <c r="J9" s="967"/>
      <c r="K9" s="970"/>
      <c r="L9" s="967"/>
      <c r="M9" s="970"/>
      <c r="N9" s="967"/>
      <c r="O9" s="970"/>
      <c r="P9" s="967"/>
      <c r="Q9" s="973"/>
      <c r="R9" s="974"/>
      <c r="S9" s="970"/>
      <c r="T9" s="967"/>
      <c r="U9" s="970"/>
      <c r="V9" s="967"/>
      <c r="W9" s="970"/>
      <c r="X9" s="1261"/>
      <c r="Y9" s="967"/>
      <c r="Z9" s="1032"/>
      <c r="AA9" s="955"/>
      <c r="AB9" s="955"/>
      <c r="AC9" s="955"/>
    </row>
    <row r="10" spans="1:29" ht="12.6" hidden="1" customHeight="1" outlineLevel="2">
      <c r="A10" s="1302">
        <v>44470</v>
      </c>
      <c r="B10" s="1163" t="s">
        <v>5698</v>
      </c>
      <c r="C10" s="955" t="s">
        <v>9371</v>
      </c>
      <c r="D10" s="966"/>
      <c r="E10" s="968"/>
      <c r="F10" s="969"/>
      <c r="G10" s="970"/>
      <c r="H10" s="967"/>
      <c r="I10" s="970"/>
      <c r="J10" s="967"/>
      <c r="K10" s="970"/>
      <c r="L10" s="967"/>
      <c r="M10" s="970"/>
      <c r="N10" s="967"/>
      <c r="O10" s="973" t="s">
        <v>5700</v>
      </c>
      <c r="P10" s="967"/>
      <c r="Q10" s="970"/>
      <c r="R10" s="967"/>
      <c r="S10" s="970"/>
      <c r="T10" s="967"/>
      <c r="U10" s="970"/>
      <c r="V10" s="967"/>
      <c r="W10" s="970"/>
      <c r="X10" s="1261"/>
      <c r="Y10" s="967"/>
      <c r="Z10" s="1032"/>
      <c r="AA10" s="955"/>
      <c r="AB10" s="955"/>
      <c r="AC10" s="955"/>
    </row>
    <row r="11" spans="1:29" ht="12.6" hidden="1" customHeight="1" outlineLevel="2">
      <c r="A11" s="1302">
        <v>44470</v>
      </c>
      <c r="B11" s="1163" t="s">
        <v>5698</v>
      </c>
      <c r="C11" s="955" t="s">
        <v>9372</v>
      </c>
      <c r="D11" s="966"/>
      <c r="E11" s="977" t="s">
        <v>5700</v>
      </c>
      <c r="F11" s="969"/>
      <c r="G11" s="970"/>
      <c r="H11" s="967"/>
      <c r="I11" s="970"/>
      <c r="J11" s="967"/>
      <c r="K11" s="970"/>
      <c r="L11" s="967"/>
      <c r="M11" s="970"/>
      <c r="N11" s="967"/>
      <c r="O11" s="970"/>
      <c r="P11" s="967"/>
      <c r="Q11" s="970"/>
      <c r="R11" s="967"/>
      <c r="S11" s="970"/>
      <c r="T11" s="967"/>
      <c r="U11" s="970"/>
      <c r="V11" s="967"/>
      <c r="W11" s="970"/>
      <c r="X11" s="1261"/>
      <c r="Y11" s="967"/>
      <c r="Z11" s="1339" t="s">
        <v>8698</v>
      </c>
      <c r="AA11" s="955"/>
      <c r="AB11" s="955"/>
      <c r="AC11" s="955"/>
    </row>
    <row r="12" spans="1:29" ht="25.2" hidden="1" customHeight="1" outlineLevel="2">
      <c r="A12" s="1302">
        <v>44470</v>
      </c>
      <c r="B12" s="1163" t="s">
        <v>5698</v>
      </c>
      <c r="C12" s="955" t="s">
        <v>9373</v>
      </c>
      <c r="D12" s="966"/>
      <c r="E12" s="968"/>
      <c r="F12" s="972"/>
      <c r="G12" s="970"/>
      <c r="H12" s="967"/>
      <c r="I12" s="970"/>
      <c r="J12" s="967"/>
      <c r="K12" s="970"/>
      <c r="L12" s="967"/>
      <c r="M12" s="970"/>
      <c r="N12" s="967"/>
      <c r="O12" s="970"/>
      <c r="P12" s="967"/>
      <c r="Q12" s="973" t="s">
        <v>5700</v>
      </c>
      <c r="R12" s="967"/>
      <c r="S12" s="970"/>
      <c r="T12" s="967"/>
      <c r="U12" s="970"/>
      <c r="V12" s="967"/>
      <c r="W12" s="970"/>
      <c r="X12" s="1261"/>
      <c r="Y12" s="967"/>
      <c r="Z12" s="1032"/>
      <c r="AA12" s="955"/>
      <c r="AB12" s="955"/>
      <c r="AC12" s="955"/>
    </row>
    <row r="13" spans="1:29" ht="12.6" hidden="1" customHeight="1" outlineLevel="2">
      <c r="A13" s="1302">
        <v>44470</v>
      </c>
      <c r="B13" s="1163" t="s">
        <v>5698</v>
      </c>
      <c r="C13" s="955" t="s">
        <v>9374</v>
      </c>
      <c r="D13" s="966"/>
      <c r="E13" s="968"/>
      <c r="F13" s="969"/>
      <c r="G13" s="970"/>
      <c r="H13" s="974" t="s">
        <v>5700</v>
      </c>
      <c r="I13" s="970"/>
      <c r="J13" s="967"/>
      <c r="K13" s="970"/>
      <c r="L13" s="967"/>
      <c r="M13" s="970"/>
      <c r="N13" s="967"/>
      <c r="O13" s="970"/>
      <c r="P13" s="967"/>
      <c r="Q13" s="970"/>
      <c r="R13" s="967"/>
      <c r="S13" s="970"/>
      <c r="T13" s="967"/>
      <c r="U13" s="970"/>
      <c r="V13" s="967"/>
      <c r="W13" s="970"/>
      <c r="X13" s="1261"/>
      <c r="Y13" s="967"/>
      <c r="Z13" s="1032"/>
      <c r="AA13" s="955"/>
      <c r="AB13" s="955"/>
      <c r="AC13" s="955"/>
    </row>
    <row r="14" spans="1:29" ht="12.6" hidden="1" customHeight="1" outlineLevel="2">
      <c r="A14" s="1302">
        <v>44470</v>
      </c>
      <c r="B14" s="1163" t="s">
        <v>5698</v>
      </c>
      <c r="C14" s="955" t="s">
        <v>9375</v>
      </c>
      <c r="D14" s="966"/>
      <c r="E14" s="968"/>
      <c r="F14" s="972"/>
      <c r="G14" s="970"/>
      <c r="H14" s="967"/>
      <c r="I14" s="970"/>
      <c r="J14" s="974" t="s">
        <v>5700</v>
      </c>
      <c r="K14" s="970"/>
      <c r="L14" s="967"/>
      <c r="M14" s="970"/>
      <c r="N14" s="967"/>
      <c r="O14" s="973"/>
      <c r="P14" s="967"/>
      <c r="Q14" s="970"/>
      <c r="R14" s="967"/>
      <c r="S14" s="970"/>
      <c r="T14" s="967"/>
      <c r="U14" s="970"/>
      <c r="V14" s="967"/>
      <c r="W14" s="970"/>
      <c r="X14" s="1261"/>
      <c r="Y14" s="967"/>
      <c r="Z14" s="1032"/>
      <c r="AA14" s="955"/>
      <c r="AB14" s="955"/>
      <c r="AC14" s="955"/>
    </row>
    <row r="15" spans="1:29" ht="12.6" hidden="1" customHeight="1" outlineLevel="2">
      <c r="A15" s="1302">
        <v>44470</v>
      </c>
      <c r="B15" s="1163" t="s">
        <v>5698</v>
      </c>
      <c r="C15" s="955" t="s">
        <v>9376</v>
      </c>
      <c r="D15" s="975"/>
      <c r="E15" s="977"/>
      <c r="F15" s="972"/>
      <c r="G15" s="970"/>
      <c r="H15" s="967"/>
      <c r="I15" s="970"/>
      <c r="J15" s="974" t="s">
        <v>5700</v>
      </c>
      <c r="K15" s="970"/>
      <c r="L15" s="967"/>
      <c r="M15" s="970"/>
      <c r="N15" s="967"/>
      <c r="O15" s="970"/>
      <c r="P15" s="967"/>
      <c r="Q15" s="970"/>
      <c r="R15" s="967"/>
      <c r="S15" s="970"/>
      <c r="T15" s="967"/>
      <c r="U15" s="970"/>
      <c r="V15" s="967"/>
      <c r="W15" s="970"/>
      <c r="X15" s="1261"/>
      <c r="Y15" s="967"/>
      <c r="Z15" s="1032"/>
      <c r="AA15" s="955"/>
      <c r="AB15" s="955"/>
      <c r="AC15" s="955"/>
    </row>
    <row r="16" spans="1:29" ht="12.6" hidden="1" customHeight="1" outlineLevel="2">
      <c r="A16" s="1302">
        <v>44470</v>
      </c>
      <c r="B16" s="1163" t="s">
        <v>5745</v>
      </c>
      <c r="C16" s="955" t="s">
        <v>9377</v>
      </c>
      <c r="D16" s="966"/>
      <c r="E16" s="968"/>
      <c r="F16" s="972"/>
      <c r="G16" s="970"/>
      <c r="H16" s="967"/>
      <c r="I16" s="970"/>
      <c r="J16" s="967"/>
      <c r="K16" s="970"/>
      <c r="L16" s="967"/>
      <c r="M16" s="970"/>
      <c r="N16" s="967"/>
      <c r="O16" s="970"/>
      <c r="P16" s="974" t="s">
        <v>5700</v>
      </c>
      <c r="Q16" s="970"/>
      <c r="R16" s="967"/>
      <c r="S16" s="970"/>
      <c r="T16" s="967"/>
      <c r="U16" s="970"/>
      <c r="V16" s="967"/>
      <c r="W16" s="970"/>
      <c r="X16" s="1261"/>
      <c r="Y16" s="967"/>
      <c r="Z16" s="1032"/>
      <c r="AA16" s="955"/>
      <c r="AB16" s="955"/>
      <c r="AC16" s="955"/>
    </row>
    <row r="17" spans="1:29" ht="12.6" hidden="1" customHeight="1" outlineLevel="2">
      <c r="A17" s="1302">
        <v>44470</v>
      </c>
      <c r="B17" s="1163" t="s">
        <v>5698</v>
      </c>
      <c r="C17" s="955" t="s">
        <v>9378</v>
      </c>
      <c r="D17" s="966"/>
      <c r="E17" s="968"/>
      <c r="F17" s="972"/>
      <c r="G17" s="970"/>
      <c r="H17" s="967"/>
      <c r="I17" s="973" t="s">
        <v>5700</v>
      </c>
      <c r="J17" s="967"/>
      <c r="K17" s="970"/>
      <c r="L17" s="967"/>
      <c r="M17" s="970"/>
      <c r="N17" s="967"/>
      <c r="O17" s="970"/>
      <c r="P17" s="967"/>
      <c r="Q17" s="970"/>
      <c r="R17" s="967"/>
      <c r="S17" s="970"/>
      <c r="T17" s="974" t="s">
        <v>5700</v>
      </c>
      <c r="U17" s="970"/>
      <c r="V17" s="967"/>
      <c r="W17" s="970"/>
      <c r="X17" s="1261"/>
      <c r="Y17" s="967"/>
      <c r="Z17" s="1032"/>
      <c r="AA17" s="955"/>
      <c r="AB17" s="955"/>
      <c r="AC17" s="955"/>
    </row>
    <row r="18" spans="1:29" ht="12.6" hidden="1" customHeight="1" outlineLevel="2">
      <c r="A18" s="1302">
        <v>44470</v>
      </c>
      <c r="B18" s="1163" t="s">
        <v>5698</v>
      </c>
      <c r="C18" s="955" t="s">
        <v>9379</v>
      </c>
      <c r="D18" s="966"/>
      <c r="E18" s="977" t="s">
        <v>5700</v>
      </c>
      <c r="F18" s="972"/>
      <c r="G18" s="970"/>
      <c r="H18" s="967"/>
      <c r="I18" s="970"/>
      <c r="J18" s="967"/>
      <c r="K18" s="970"/>
      <c r="L18" s="967"/>
      <c r="M18" s="970"/>
      <c r="N18" s="967"/>
      <c r="O18" s="970"/>
      <c r="P18" s="967"/>
      <c r="Q18" s="970"/>
      <c r="R18" s="967"/>
      <c r="S18" s="970"/>
      <c r="T18" s="967"/>
      <c r="U18" s="970"/>
      <c r="V18" s="967"/>
      <c r="W18" s="970"/>
      <c r="X18" s="1261"/>
      <c r="Y18" s="967"/>
      <c r="Z18" s="1032"/>
      <c r="AA18" s="955"/>
      <c r="AB18" s="955"/>
      <c r="AC18" s="955"/>
    </row>
    <row r="19" spans="1:29" ht="12.6" hidden="1" customHeight="1" outlineLevel="2">
      <c r="A19" s="1302">
        <v>44470</v>
      </c>
      <c r="B19" s="1163" t="s">
        <v>5698</v>
      </c>
      <c r="C19" s="955" t="s">
        <v>9380</v>
      </c>
      <c r="D19" s="966"/>
      <c r="E19" s="977" t="s">
        <v>5700</v>
      </c>
      <c r="F19" s="972"/>
      <c r="G19" s="970"/>
      <c r="H19" s="967"/>
      <c r="I19" s="970"/>
      <c r="J19" s="967"/>
      <c r="K19" s="970"/>
      <c r="L19" s="967"/>
      <c r="M19" s="970"/>
      <c r="N19" s="967"/>
      <c r="O19" s="970"/>
      <c r="P19" s="967"/>
      <c r="Q19" s="970"/>
      <c r="R19" s="967"/>
      <c r="S19" s="970"/>
      <c r="T19" s="967"/>
      <c r="U19" s="970"/>
      <c r="V19" s="967"/>
      <c r="W19" s="970"/>
      <c r="X19" s="1261"/>
      <c r="Y19" s="967"/>
      <c r="Z19" s="1032"/>
      <c r="AA19" s="955"/>
      <c r="AB19" s="955"/>
      <c r="AC19" s="955"/>
    </row>
    <row r="20" spans="1:29" ht="12.6" hidden="1" customHeight="1" outlineLevel="2">
      <c r="A20" s="1302">
        <v>44470</v>
      </c>
      <c r="B20" s="1163" t="s">
        <v>5698</v>
      </c>
      <c r="C20" s="955" t="s">
        <v>9381</v>
      </c>
      <c r="D20" s="966"/>
      <c r="E20" s="968"/>
      <c r="F20" s="972"/>
      <c r="G20" s="970"/>
      <c r="H20" s="967"/>
      <c r="I20" s="970"/>
      <c r="J20" s="967"/>
      <c r="K20" s="970"/>
      <c r="L20" s="967"/>
      <c r="M20" s="970"/>
      <c r="N20" s="974" t="s">
        <v>5700</v>
      </c>
      <c r="O20" s="973" t="s">
        <v>5700</v>
      </c>
      <c r="P20" s="967"/>
      <c r="Q20" s="970"/>
      <c r="R20" s="967"/>
      <c r="S20" s="970"/>
      <c r="T20" s="967"/>
      <c r="U20" s="970"/>
      <c r="V20" s="967"/>
      <c r="W20" s="970"/>
      <c r="X20" s="1261"/>
      <c r="Y20" s="967"/>
      <c r="Z20" s="1032"/>
      <c r="AA20" s="955"/>
      <c r="AB20" s="955"/>
      <c r="AC20" s="955"/>
    </row>
    <row r="21" spans="1:29" ht="12.6" hidden="1" customHeight="1" outlineLevel="2">
      <c r="A21" s="1302">
        <v>44470</v>
      </c>
      <c r="B21" s="1163" t="s">
        <v>9382</v>
      </c>
      <c r="C21" s="955" t="s">
        <v>9383</v>
      </c>
      <c r="D21" s="966"/>
      <c r="E21" s="968"/>
      <c r="F21" s="972"/>
      <c r="G21" s="970"/>
      <c r="H21" s="967"/>
      <c r="I21" s="970"/>
      <c r="J21" s="967"/>
      <c r="K21" s="970"/>
      <c r="L21" s="967"/>
      <c r="M21" s="970"/>
      <c r="N21" s="967"/>
      <c r="O21" s="970"/>
      <c r="P21" s="967"/>
      <c r="Q21" s="970"/>
      <c r="R21" s="967"/>
      <c r="S21" s="970"/>
      <c r="T21" s="974" t="s">
        <v>5700</v>
      </c>
      <c r="U21" s="970"/>
      <c r="V21" s="967"/>
      <c r="W21" s="970"/>
      <c r="X21" s="1261"/>
      <c r="Y21" s="967"/>
      <c r="Z21" s="1032"/>
      <c r="AA21" s="955"/>
      <c r="AB21" s="955"/>
      <c r="AC21" s="955"/>
    </row>
    <row r="22" spans="1:29" ht="25.2" hidden="1" customHeight="1" outlineLevel="2">
      <c r="A22" s="1302">
        <v>44470</v>
      </c>
      <c r="B22" s="1163" t="s">
        <v>5698</v>
      </c>
      <c r="C22" s="955" t="s">
        <v>9384</v>
      </c>
      <c r="D22" s="975" t="s">
        <v>5700</v>
      </c>
      <c r="E22" s="968"/>
      <c r="F22" s="972"/>
      <c r="G22" s="970"/>
      <c r="H22" s="967"/>
      <c r="I22" s="970"/>
      <c r="J22" s="967"/>
      <c r="K22" s="970"/>
      <c r="L22" s="967"/>
      <c r="M22" s="970"/>
      <c r="N22" s="967"/>
      <c r="O22" s="970"/>
      <c r="P22" s="967"/>
      <c r="Q22" s="970"/>
      <c r="R22" s="967"/>
      <c r="S22" s="970"/>
      <c r="T22" s="967"/>
      <c r="U22" s="970"/>
      <c r="V22" s="967"/>
      <c r="W22" s="970"/>
      <c r="X22" s="1261"/>
      <c r="Y22" s="967"/>
      <c r="Z22" s="1032"/>
      <c r="AA22" s="955"/>
      <c r="AB22" s="955"/>
      <c r="AC22" s="955"/>
    </row>
    <row r="23" spans="1:29" ht="12.6" hidden="1" customHeight="1" outlineLevel="1" collapsed="1">
      <c r="A23" s="1009">
        <v>44473</v>
      </c>
      <c r="B23" s="1163" t="s">
        <v>5698</v>
      </c>
      <c r="C23" s="955" t="s">
        <v>9385</v>
      </c>
      <c r="D23" s="966"/>
      <c r="E23" s="968"/>
      <c r="F23" s="969" t="s">
        <v>5700</v>
      </c>
      <c r="G23" s="970"/>
      <c r="H23" s="967"/>
      <c r="I23" s="970"/>
      <c r="J23" s="967"/>
      <c r="K23" s="970"/>
      <c r="L23" s="967"/>
      <c r="M23" s="970"/>
      <c r="N23" s="967"/>
      <c r="O23" s="970"/>
      <c r="P23" s="967"/>
      <c r="Q23" s="970"/>
      <c r="R23" s="967"/>
      <c r="S23" s="970"/>
      <c r="T23" s="967"/>
      <c r="U23" s="970"/>
      <c r="V23" s="967"/>
      <c r="W23" s="970"/>
      <c r="X23" s="1261"/>
      <c r="Y23" s="967"/>
      <c r="Z23" s="1032"/>
      <c r="AA23" s="955"/>
      <c r="AB23" s="955"/>
      <c r="AC23" s="955"/>
    </row>
    <row r="24" spans="1:29" ht="12.6" hidden="1" customHeight="1" outlineLevel="2">
      <c r="A24" s="1009">
        <v>44473</v>
      </c>
      <c r="B24" s="1163" t="s">
        <v>5698</v>
      </c>
      <c r="C24" s="955" t="s">
        <v>9386</v>
      </c>
      <c r="D24" s="966"/>
      <c r="E24" s="977" t="s">
        <v>5700</v>
      </c>
      <c r="F24" s="972"/>
      <c r="G24" s="970"/>
      <c r="H24" s="967"/>
      <c r="I24" s="970"/>
      <c r="J24" s="967"/>
      <c r="K24" s="970"/>
      <c r="L24" s="967"/>
      <c r="M24" s="970"/>
      <c r="N24" s="967"/>
      <c r="O24" s="970"/>
      <c r="P24" s="967"/>
      <c r="Q24" s="970"/>
      <c r="R24" s="967"/>
      <c r="S24" s="970"/>
      <c r="T24" s="967"/>
      <c r="U24" s="970"/>
      <c r="V24" s="967"/>
      <c r="W24" s="970"/>
      <c r="X24" s="1261"/>
      <c r="Y24" s="967"/>
      <c r="Z24" s="1032"/>
      <c r="AA24" s="955"/>
      <c r="AB24" s="955"/>
      <c r="AC24" s="955"/>
    </row>
    <row r="25" spans="1:29" ht="25.2" hidden="1" customHeight="1" outlineLevel="2">
      <c r="A25" s="1009">
        <v>44473</v>
      </c>
      <c r="B25" s="1163" t="s">
        <v>5706</v>
      </c>
      <c r="C25" s="955" t="s">
        <v>9387</v>
      </c>
      <c r="D25" s="975" t="s">
        <v>5700</v>
      </c>
      <c r="E25" s="968"/>
      <c r="F25" s="972"/>
      <c r="G25" s="970"/>
      <c r="H25" s="967"/>
      <c r="I25" s="970"/>
      <c r="J25" s="967"/>
      <c r="K25" s="970"/>
      <c r="L25" s="967"/>
      <c r="M25" s="970"/>
      <c r="N25" s="967"/>
      <c r="O25" s="970"/>
      <c r="P25" s="967"/>
      <c r="Q25" s="970"/>
      <c r="R25" s="967"/>
      <c r="S25" s="970"/>
      <c r="T25" s="967"/>
      <c r="U25" s="970"/>
      <c r="V25" s="967"/>
      <c r="W25" s="970"/>
      <c r="X25" s="1261"/>
      <c r="Y25" s="967"/>
      <c r="Z25" s="1032"/>
      <c r="AA25" s="955"/>
      <c r="AB25" s="955"/>
      <c r="AC25" s="955"/>
    </row>
    <row r="26" spans="1:29" ht="12.6" hidden="1" customHeight="1" outlineLevel="2">
      <c r="A26" s="1009">
        <v>44473</v>
      </c>
      <c r="B26" s="1163" t="s">
        <v>5723</v>
      </c>
      <c r="C26" s="955" t="s">
        <v>9388</v>
      </c>
      <c r="D26" s="966"/>
      <c r="E26" s="968"/>
      <c r="F26" s="972"/>
      <c r="G26" s="970"/>
      <c r="H26" s="967"/>
      <c r="I26" s="970"/>
      <c r="J26" s="967"/>
      <c r="K26" s="970"/>
      <c r="L26" s="967"/>
      <c r="M26" s="970"/>
      <c r="N26" s="967"/>
      <c r="O26" s="970"/>
      <c r="P26" s="967"/>
      <c r="Q26" s="973" t="s">
        <v>5700</v>
      </c>
      <c r="R26" s="967"/>
      <c r="S26" s="970"/>
      <c r="T26" s="967"/>
      <c r="U26" s="970"/>
      <c r="V26" s="967"/>
      <c r="W26" s="970"/>
      <c r="X26" s="1261"/>
      <c r="Y26" s="967"/>
      <c r="Z26" s="1032"/>
      <c r="AA26" s="955"/>
      <c r="AB26" s="955"/>
      <c r="AC26" s="955"/>
    </row>
    <row r="27" spans="1:29" ht="12.6" hidden="1" customHeight="1" outlineLevel="2">
      <c r="A27" s="1009">
        <v>44473</v>
      </c>
      <c r="B27" s="1163" t="s">
        <v>5698</v>
      </c>
      <c r="C27" s="955" t="s">
        <v>9389</v>
      </c>
      <c r="D27" s="966"/>
      <c r="E27" s="968"/>
      <c r="F27" s="972"/>
      <c r="G27" s="970"/>
      <c r="H27" s="967"/>
      <c r="I27" s="970"/>
      <c r="J27" s="967"/>
      <c r="K27" s="970"/>
      <c r="L27" s="967"/>
      <c r="M27" s="970"/>
      <c r="N27" s="967"/>
      <c r="O27" s="970"/>
      <c r="P27" s="967"/>
      <c r="Q27" s="973" t="s">
        <v>5700</v>
      </c>
      <c r="R27" s="967"/>
      <c r="S27" s="970"/>
      <c r="T27" s="967"/>
      <c r="U27" s="970"/>
      <c r="V27" s="967"/>
      <c r="W27" s="970"/>
      <c r="X27" s="1261"/>
      <c r="Y27" s="967"/>
      <c r="Z27" s="1032"/>
      <c r="AA27" s="955"/>
      <c r="AB27" s="955"/>
      <c r="AC27" s="955"/>
    </row>
    <row r="28" spans="1:29" ht="12.6" hidden="1" customHeight="1" outlineLevel="2">
      <c r="A28" s="1009">
        <v>44473</v>
      </c>
      <c r="B28" s="1163" t="s">
        <v>5698</v>
      </c>
      <c r="C28" s="955" t="s">
        <v>9390</v>
      </c>
      <c r="D28" s="966"/>
      <c r="E28" s="968"/>
      <c r="F28" s="972"/>
      <c r="G28" s="970"/>
      <c r="H28" s="967"/>
      <c r="I28" s="970"/>
      <c r="J28" s="967"/>
      <c r="K28" s="970"/>
      <c r="L28" s="967"/>
      <c r="M28" s="970"/>
      <c r="N28" s="967"/>
      <c r="O28" s="970"/>
      <c r="P28" s="967"/>
      <c r="Q28" s="973" t="s">
        <v>5700</v>
      </c>
      <c r="R28" s="967"/>
      <c r="S28" s="970"/>
      <c r="T28" s="967"/>
      <c r="U28" s="970"/>
      <c r="V28" s="967"/>
      <c r="W28" s="970"/>
      <c r="X28" s="1261"/>
      <c r="Y28" s="967"/>
      <c r="Z28" s="1032"/>
      <c r="AA28" s="955"/>
      <c r="AB28" s="955"/>
      <c r="AC28" s="955"/>
    </row>
    <row r="29" spans="1:29" ht="12.6" hidden="1" customHeight="1" outlineLevel="2">
      <c r="A29" s="1009">
        <v>44473</v>
      </c>
      <c r="B29" s="1163" t="s">
        <v>5698</v>
      </c>
      <c r="C29" s="955" t="s">
        <v>9391</v>
      </c>
      <c r="D29" s="966"/>
      <c r="E29" s="968"/>
      <c r="F29" s="969" t="s">
        <v>5700</v>
      </c>
      <c r="G29" s="970"/>
      <c r="H29" s="967"/>
      <c r="I29" s="970"/>
      <c r="J29" s="967"/>
      <c r="K29" s="970"/>
      <c r="L29" s="967"/>
      <c r="M29" s="970"/>
      <c r="N29" s="967"/>
      <c r="O29" s="970"/>
      <c r="P29" s="967"/>
      <c r="Q29" s="970"/>
      <c r="R29" s="967"/>
      <c r="S29" s="970"/>
      <c r="T29" s="967"/>
      <c r="U29" s="970"/>
      <c r="V29" s="967"/>
      <c r="W29" s="970"/>
      <c r="X29" s="1261"/>
      <c r="Y29" s="967"/>
      <c r="Z29" s="1032"/>
      <c r="AA29" s="955"/>
      <c r="AB29" s="955"/>
      <c r="AC29" s="955"/>
    </row>
    <row r="30" spans="1:29" ht="25.2" hidden="1" customHeight="1" outlineLevel="2">
      <c r="A30" s="1009">
        <v>44473</v>
      </c>
      <c r="B30" s="1163" t="s">
        <v>5706</v>
      </c>
      <c r="C30" s="955" t="s">
        <v>9392</v>
      </c>
      <c r="D30" s="966"/>
      <c r="E30" s="968"/>
      <c r="F30" s="972"/>
      <c r="G30" s="970"/>
      <c r="H30" s="967"/>
      <c r="I30" s="970"/>
      <c r="J30" s="967"/>
      <c r="K30" s="970"/>
      <c r="L30" s="967"/>
      <c r="M30" s="970"/>
      <c r="N30" s="967"/>
      <c r="O30" s="973" t="s">
        <v>5700</v>
      </c>
      <c r="P30" s="967"/>
      <c r="Q30" s="970"/>
      <c r="R30" s="967"/>
      <c r="S30" s="970"/>
      <c r="T30" s="967"/>
      <c r="U30" s="970"/>
      <c r="V30" s="967"/>
      <c r="W30" s="970"/>
      <c r="X30" s="1261"/>
      <c r="Y30" s="967"/>
      <c r="Z30" s="1032"/>
      <c r="AA30" s="955"/>
      <c r="AB30" s="955"/>
      <c r="AC30" s="955"/>
    </row>
    <row r="31" spans="1:29" ht="25.2" hidden="1" customHeight="1" outlineLevel="2">
      <c r="A31" s="1009">
        <v>44473</v>
      </c>
      <c r="B31" s="1163" t="s">
        <v>5698</v>
      </c>
      <c r="C31" s="955" t="s">
        <v>9393</v>
      </c>
      <c r="D31" s="966"/>
      <c r="E31" s="968"/>
      <c r="F31" s="972"/>
      <c r="G31" s="970"/>
      <c r="H31" s="967"/>
      <c r="I31" s="973" t="s">
        <v>5700</v>
      </c>
      <c r="J31" s="967"/>
      <c r="K31" s="970"/>
      <c r="L31" s="967"/>
      <c r="M31" s="970"/>
      <c r="N31" s="967"/>
      <c r="O31" s="970"/>
      <c r="P31" s="967"/>
      <c r="Q31" s="970"/>
      <c r="R31" s="967"/>
      <c r="S31" s="970"/>
      <c r="T31" s="967"/>
      <c r="U31" s="970"/>
      <c r="V31" s="967"/>
      <c r="W31" s="970"/>
      <c r="X31" s="1261"/>
      <c r="Y31" s="967"/>
      <c r="Z31" s="1032"/>
      <c r="AA31" s="955"/>
      <c r="AB31" s="955"/>
      <c r="AC31" s="955"/>
    </row>
    <row r="32" spans="1:29" ht="25.2" hidden="1" customHeight="1" outlineLevel="2">
      <c r="A32" s="1009">
        <v>44473</v>
      </c>
      <c r="B32" s="1163" t="s">
        <v>5698</v>
      </c>
      <c r="C32" s="955" t="s">
        <v>9394</v>
      </c>
      <c r="D32" s="966"/>
      <c r="E32" s="968"/>
      <c r="F32" s="969" t="s">
        <v>5700</v>
      </c>
      <c r="G32" s="970"/>
      <c r="H32" s="967"/>
      <c r="I32" s="970"/>
      <c r="J32" s="967"/>
      <c r="K32" s="970"/>
      <c r="L32" s="967"/>
      <c r="M32" s="970"/>
      <c r="N32" s="967"/>
      <c r="O32" s="970"/>
      <c r="P32" s="967"/>
      <c r="Q32" s="970"/>
      <c r="R32" s="967"/>
      <c r="S32" s="970"/>
      <c r="T32" s="967"/>
      <c r="U32" s="970"/>
      <c r="V32" s="967"/>
      <c r="W32" s="970"/>
      <c r="X32" s="1261"/>
      <c r="Y32" s="967"/>
      <c r="Z32" s="1032"/>
      <c r="AA32" s="955"/>
      <c r="AB32" s="955"/>
      <c r="AC32" s="955"/>
    </row>
    <row r="33" spans="1:29" ht="12.6" hidden="1" customHeight="1" outlineLevel="2">
      <c r="A33" s="1009">
        <v>44473</v>
      </c>
      <c r="B33" s="1163" t="s">
        <v>5698</v>
      </c>
      <c r="C33" s="955" t="s">
        <v>9395</v>
      </c>
      <c r="D33" s="966"/>
      <c r="E33" s="977" t="s">
        <v>5700</v>
      </c>
      <c r="F33" s="972"/>
      <c r="G33" s="970"/>
      <c r="H33" s="967"/>
      <c r="I33" s="970"/>
      <c r="J33" s="967"/>
      <c r="K33" s="970"/>
      <c r="L33" s="967"/>
      <c r="M33" s="970"/>
      <c r="N33" s="967"/>
      <c r="O33" s="970"/>
      <c r="P33" s="967"/>
      <c r="Q33" s="970"/>
      <c r="R33" s="967"/>
      <c r="S33" s="970"/>
      <c r="T33" s="967"/>
      <c r="U33" s="970"/>
      <c r="V33" s="967"/>
      <c r="W33" s="970"/>
      <c r="X33" s="1261"/>
      <c r="Y33" s="967"/>
      <c r="Z33" s="1032"/>
      <c r="AA33" s="955"/>
      <c r="AB33" s="955"/>
      <c r="AC33" s="955"/>
    </row>
    <row r="34" spans="1:29" ht="12.6" hidden="1" customHeight="1" outlineLevel="2">
      <c r="A34" s="1009">
        <v>44473</v>
      </c>
      <c r="B34" s="1163" t="s">
        <v>5698</v>
      </c>
      <c r="C34" s="955" t="s">
        <v>9396</v>
      </c>
      <c r="D34" s="966"/>
      <c r="E34" s="977" t="s">
        <v>5700</v>
      </c>
      <c r="F34" s="972"/>
      <c r="G34" s="970"/>
      <c r="H34" s="967"/>
      <c r="I34" s="970"/>
      <c r="J34" s="967"/>
      <c r="K34" s="970"/>
      <c r="L34" s="967"/>
      <c r="M34" s="970"/>
      <c r="N34" s="967"/>
      <c r="O34" s="970"/>
      <c r="P34" s="967"/>
      <c r="Q34" s="970"/>
      <c r="R34" s="967"/>
      <c r="S34" s="970"/>
      <c r="T34" s="974" t="s">
        <v>5700</v>
      </c>
      <c r="U34" s="970"/>
      <c r="V34" s="967"/>
      <c r="W34" s="970"/>
      <c r="X34" s="1261"/>
      <c r="Y34" s="967"/>
      <c r="Z34" s="1339" t="s">
        <v>8698</v>
      </c>
      <c r="AA34" s="955"/>
      <c r="AB34" s="955"/>
      <c r="AC34" s="955"/>
    </row>
    <row r="35" spans="1:29" ht="12.6" hidden="1" customHeight="1" outlineLevel="2">
      <c r="A35" s="1009">
        <v>44473</v>
      </c>
      <c r="B35" s="1163" t="s">
        <v>5739</v>
      </c>
      <c r="C35" s="955" t="s">
        <v>9397</v>
      </c>
      <c r="D35" s="966"/>
      <c r="E35" s="968"/>
      <c r="F35" s="972"/>
      <c r="G35" s="973" t="s">
        <v>5700</v>
      </c>
      <c r="H35" s="967"/>
      <c r="I35" s="970"/>
      <c r="J35" s="967"/>
      <c r="K35" s="970"/>
      <c r="L35" s="967"/>
      <c r="M35" s="970"/>
      <c r="N35" s="967"/>
      <c r="O35" s="970"/>
      <c r="P35" s="967"/>
      <c r="Q35" s="970"/>
      <c r="R35" s="967"/>
      <c r="S35" s="970"/>
      <c r="T35" s="967"/>
      <c r="U35" s="970"/>
      <c r="V35" s="967"/>
      <c r="W35" s="970"/>
      <c r="X35" s="1261"/>
      <c r="Y35" s="967"/>
      <c r="Z35" s="1032"/>
      <c r="AA35" s="955"/>
      <c r="AB35" s="955"/>
      <c r="AC35" s="955"/>
    </row>
    <row r="36" spans="1:29" ht="12.6" hidden="1" customHeight="1" outlineLevel="2">
      <c r="A36" s="1009">
        <v>44473</v>
      </c>
      <c r="B36" s="1163" t="s">
        <v>5698</v>
      </c>
      <c r="C36" s="955" t="s">
        <v>9398</v>
      </c>
      <c r="D36" s="966"/>
      <c r="E36" s="968"/>
      <c r="F36" s="972"/>
      <c r="G36" s="970"/>
      <c r="H36" s="967"/>
      <c r="I36" s="970"/>
      <c r="J36" s="967"/>
      <c r="K36" s="970"/>
      <c r="L36" s="967"/>
      <c r="M36" s="970"/>
      <c r="N36" s="967"/>
      <c r="O36" s="970"/>
      <c r="P36" s="974" t="s">
        <v>5700</v>
      </c>
      <c r="Q36" s="970"/>
      <c r="R36" s="967"/>
      <c r="S36" s="970"/>
      <c r="T36" s="967"/>
      <c r="U36" s="970"/>
      <c r="V36" s="967"/>
      <c r="W36" s="970"/>
      <c r="X36" s="1261"/>
      <c r="Y36" s="967"/>
      <c r="Z36" s="1032"/>
      <c r="AA36" s="955"/>
      <c r="AB36" s="955"/>
      <c r="AC36" s="955"/>
    </row>
    <row r="37" spans="1:29" ht="12.6" hidden="1" customHeight="1" outlineLevel="1" collapsed="1">
      <c r="A37" s="1313">
        <v>44474</v>
      </c>
      <c r="B37" s="1163" t="s">
        <v>5698</v>
      </c>
      <c r="C37" s="955" t="s">
        <v>9399</v>
      </c>
      <c r="D37" s="966"/>
      <c r="E37" s="968"/>
      <c r="F37" s="972"/>
      <c r="G37" s="973" t="s">
        <v>5700</v>
      </c>
      <c r="H37" s="967"/>
      <c r="I37" s="973" t="s">
        <v>5700</v>
      </c>
      <c r="J37" s="967"/>
      <c r="K37" s="970"/>
      <c r="L37" s="967"/>
      <c r="M37" s="970"/>
      <c r="N37" s="967"/>
      <c r="O37" s="970"/>
      <c r="P37" s="967"/>
      <c r="Q37" s="970"/>
      <c r="R37" s="967"/>
      <c r="S37" s="970"/>
      <c r="T37" s="967"/>
      <c r="U37" s="970"/>
      <c r="V37" s="967"/>
      <c r="W37" s="970"/>
      <c r="X37" s="1261"/>
      <c r="Y37" s="967"/>
      <c r="Z37" s="1032"/>
      <c r="AA37" s="955"/>
      <c r="AB37" s="955"/>
      <c r="AC37" s="955"/>
    </row>
    <row r="38" spans="1:29" ht="12.6" hidden="1" customHeight="1" outlineLevel="2">
      <c r="A38" s="1313">
        <v>44474</v>
      </c>
      <c r="B38" s="1163" t="s">
        <v>5698</v>
      </c>
      <c r="C38" s="955" t="s">
        <v>9400</v>
      </c>
      <c r="D38" s="975" t="s">
        <v>5700</v>
      </c>
      <c r="E38" s="968"/>
      <c r="F38" s="972"/>
      <c r="G38" s="970"/>
      <c r="H38" s="967"/>
      <c r="I38" s="970"/>
      <c r="J38" s="967"/>
      <c r="K38" s="970"/>
      <c r="L38" s="967"/>
      <c r="M38" s="970"/>
      <c r="N38" s="967"/>
      <c r="O38" s="970"/>
      <c r="P38" s="967"/>
      <c r="Q38" s="970"/>
      <c r="R38" s="967"/>
      <c r="S38" s="970"/>
      <c r="T38" s="967"/>
      <c r="U38" s="970"/>
      <c r="V38" s="967"/>
      <c r="W38" s="970"/>
      <c r="X38" s="1261"/>
      <c r="Y38" s="967"/>
      <c r="Z38" s="1032"/>
      <c r="AA38" s="955"/>
      <c r="AB38" s="955"/>
      <c r="AC38" s="955"/>
    </row>
    <row r="39" spans="1:29" ht="25.2" hidden="1" customHeight="1" outlineLevel="2">
      <c r="A39" s="1313">
        <v>44474</v>
      </c>
      <c r="B39" s="1163" t="s">
        <v>5698</v>
      </c>
      <c r="C39" s="955" t="s">
        <v>9401</v>
      </c>
      <c r="D39" s="966"/>
      <c r="E39" s="977" t="s">
        <v>5700</v>
      </c>
      <c r="F39" s="972"/>
      <c r="G39" s="970"/>
      <c r="H39" s="967"/>
      <c r="I39" s="970"/>
      <c r="J39" s="967"/>
      <c r="K39" s="970"/>
      <c r="L39" s="967"/>
      <c r="M39" s="970"/>
      <c r="N39" s="967"/>
      <c r="O39" s="970"/>
      <c r="P39" s="967"/>
      <c r="Q39" s="970"/>
      <c r="R39" s="967"/>
      <c r="S39" s="970"/>
      <c r="T39" s="967"/>
      <c r="U39" s="970"/>
      <c r="V39" s="967"/>
      <c r="W39" s="970"/>
      <c r="X39" s="1261"/>
      <c r="Y39" s="967"/>
      <c r="Z39" s="1032"/>
      <c r="AA39" s="955"/>
      <c r="AB39" s="955"/>
      <c r="AC39" s="955"/>
    </row>
    <row r="40" spans="1:29" ht="12.6" hidden="1" customHeight="1" outlineLevel="2">
      <c r="A40" s="1313">
        <v>44474</v>
      </c>
      <c r="B40" s="1163" t="s">
        <v>5698</v>
      </c>
      <c r="C40" s="955" t="s">
        <v>9402</v>
      </c>
      <c r="D40" s="966"/>
      <c r="E40" s="968"/>
      <c r="F40" s="972"/>
      <c r="G40" s="970"/>
      <c r="H40" s="967"/>
      <c r="I40" s="970"/>
      <c r="J40" s="967"/>
      <c r="K40" s="970"/>
      <c r="L40" s="967"/>
      <c r="M40" s="970"/>
      <c r="N40" s="967"/>
      <c r="O40" s="973" t="s">
        <v>5700</v>
      </c>
      <c r="P40" s="967"/>
      <c r="Q40" s="970"/>
      <c r="R40" s="967"/>
      <c r="S40" s="970"/>
      <c r="T40" s="967"/>
      <c r="U40" s="970"/>
      <c r="V40" s="967"/>
      <c r="W40" s="970"/>
      <c r="X40" s="1261"/>
      <c r="Y40" s="967"/>
      <c r="Z40" s="1032"/>
      <c r="AA40" s="955"/>
      <c r="AB40" s="955"/>
      <c r="AC40" s="955"/>
    </row>
    <row r="41" spans="1:29" ht="12.6" hidden="1" customHeight="1" outlineLevel="2">
      <c r="A41" s="1313">
        <v>44474</v>
      </c>
      <c r="B41" s="1163" t="s">
        <v>5739</v>
      </c>
      <c r="C41" s="955" t="s">
        <v>9403</v>
      </c>
      <c r="D41" s="966"/>
      <c r="E41" s="968"/>
      <c r="F41" s="972"/>
      <c r="G41" s="970"/>
      <c r="H41" s="967"/>
      <c r="I41" s="970"/>
      <c r="J41" s="967"/>
      <c r="K41" s="970"/>
      <c r="L41" s="967"/>
      <c r="M41" s="973" t="s">
        <v>5700</v>
      </c>
      <c r="N41" s="967"/>
      <c r="O41" s="970"/>
      <c r="P41" s="967"/>
      <c r="Q41" s="970"/>
      <c r="R41" s="967"/>
      <c r="S41" s="970"/>
      <c r="T41" s="967"/>
      <c r="U41" s="970"/>
      <c r="V41" s="967"/>
      <c r="W41" s="973" t="s">
        <v>5700</v>
      </c>
      <c r="X41" s="1261"/>
      <c r="Y41" s="967"/>
      <c r="Z41" s="1032"/>
      <c r="AA41" s="955"/>
      <c r="AB41" s="955"/>
      <c r="AC41" s="955"/>
    </row>
    <row r="42" spans="1:29" ht="12.6" hidden="1" customHeight="1" outlineLevel="2">
      <c r="A42" s="1313">
        <v>44474</v>
      </c>
      <c r="B42" s="1163" t="s">
        <v>5698</v>
      </c>
      <c r="C42" s="955" t="s">
        <v>9404</v>
      </c>
      <c r="D42" s="966"/>
      <c r="E42" s="968"/>
      <c r="F42" s="969" t="s">
        <v>5700</v>
      </c>
      <c r="G42" s="970"/>
      <c r="H42" s="967"/>
      <c r="I42" s="970"/>
      <c r="J42" s="967"/>
      <c r="K42" s="970"/>
      <c r="L42" s="967"/>
      <c r="M42" s="970"/>
      <c r="N42" s="967"/>
      <c r="O42" s="970"/>
      <c r="P42" s="967"/>
      <c r="Q42" s="970"/>
      <c r="R42" s="967"/>
      <c r="S42" s="970"/>
      <c r="T42" s="967"/>
      <c r="U42" s="970"/>
      <c r="V42" s="967"/>
      <c r="W42" s="970"/>
      <c r="X42" s="1261"/>
      <c r="Y42" s="967"/>
      <c r="Z42" s="1032"/>
      <c r="AA42" s="955"/>
      <c r="AB42" s="955"/>
      <c r="AC42" s="955"/>
    </row>
    <row r="43" spans="1:29" ht="25.2" hidden="1" customHeight="1" outlineLevel="2">
      <c r="A43" s="1313">
        <v>44474</v>
      </c>
      <c r="B43" s="1163" t="s">
        <v>5698</v>
      </c>
      <c r="C43" s="955" t="s">
        <v>9405</v>
      </c>
      <c r="D43" s="975" t="s">
        <v>5700</v>
      </c>
      <c r="E43" s="968"/>
      <c r="F43" s="972"/>
      <c r="G43" s="970"/>
      <c r="H43" s="967"/>
      <c r="I43" s="970"/>
      <c r="J43" s="967"/>
      <c r="K43" s="970"/>
      <c r="L43" s="967"/>
      <c r="M43" s="970"/>
      <c r="N43" s="967"/>
      <c r="O43" s="970"/>
      <c r="P43" s="967"/>
      <c r="Q43" s="970"/>
      <c r="R43" s="967"/>
      <c r="S43" s="970"/>
      <c r="T43" s="967"/>
      <c r="U43" s="970"/>
      <c r="V43" s="967"/>
      <c r="W43" s="970"/>
      <c r="X43" s="1261"/>
      <c r="Y43" s="967"/>
      <c r="Z43" s="1032"/>
      <c r="AA43" s="955"/>
      <c r="AB43" s="955"/>
      <c r="AC43" s="955"/>
    </row>
    <row r="44" spans="1:29" ht="25.2" hidden="1" customHeight="1" outlineLevel="2">
      <c r="A44" s="1313">
        <v>44474</v>
      </c>
      <c r="B44" s="1163" t="s">
        <v>5698</v>
      </c>
      <c r="C44" s="955" t="s">
        <v>9406</v>
      </c>
      <c r="D44" s="966"/>
      <c r="E44" s="968"/>
      <c r="F44" s="972"/>
      <c r="G44" s="970"/>
      <c r="H44" s="967"/>
      <c r="I44" s="970"/>
      <c r="J44" s="967"/>
      <c r="K44" s="970"/>
      <c r="L44" s="967"/>
      <c r="M44" s="973" t="s">
        <v>5700</v>
      </c>
      <c r="N44" s="967"/>
      <c r="O44" s="970"/>
      <c r="P44" s="967"/>
      <c r="Q44" s="970"/>
      <c r="R44" s="967"/>
      <c r="S44" s="970"/>
      <c r="T44" s="967"/>
      <c r="U44" s="970"/>
      <c r="V44" s="967"/>
      <c r="W44" s="970"/>
      <c r="X44" s="1261"/>
      <c r="Y44" s="967"/>
      <c r="Z44" s="1032"/>
      <c r="AA44" s="955"/>
      <c r="AB44" s="955"/>
      <c r="AC44" s="955"/>
    </row>
    <row r="45" spans="1:29" ht="12.6" hidden="1" customHeight="1" outlineLevel="2">
      <c r="A45" s="1313">
        <v>44474</v>
      </c>
      <c r="B45" s="1163" t="s">
        <v>5698</v>
      </c>
      <c r="C45" s="955" t="s">
        <v>9407</v>
      </c>
      <c r="D45" s="975" t="s">
        <v>5700</v>
      </c>
      <c r="E45" s="968"/>
      <c r="F45" s="972"/>
      <c r="G45" s="970"/>
      <c r="H45" s="967"/>
      <c r="I45" s="973" t="s">
        <v>5700</v>
      </c>
      <c r="J45" s="967"/>
      <c r="K45" s="970"/>
      <c r="L45" s="967"/>
      <c r="M45" s="970"/>
      <c r="N45" s="967"/>
      <c r="O45" s="970"/>
      <c r="P45" s="967"/>
      <c r="Q45" s="970"/>
      <c r="R45" s="967"/>
      <c r="S45" s="970"/>
      <c r="T45" s="967"/>
      <c r="U45" s="970"/>
      <c r="V45" s="967"/>
      <c r="W45" s="970"/>
      <c r="X45" s="1261"/>
      <c r="Y45" s="967"/>
      <c r="Z45" s="1032"/>
      <c r="AA45" s="955"/>
      <c r="AB45" s="955"/>
      <c r="AC45" s="955"/>
    </row>
    <row r="46" spans="1:29" ht="12.6" hidden="1" customHeight="1" outlineLevel="2">
      <c r="A46" s="1313">
        <v>44474</v>
      </c>
      <c r="B46" s="1163" t="s">
        <v>5698</v>
      </c>
      <c r="C46" s="955" t="s">
        <v>9408</v>
      </c>
      <c r="D46" s="966"/>
      <c r="E46" s="968"/>
      <c r="F46" s="972"/>
      <c r="G46" s="970"/>
      <c r="H46" s="967"/>
      <c r="I46" s="970"/>
      <c r="J46" s="967"/>
      <c r="K46" s="970"/>
      <c r="L46" s="967"/>
      <c r="M46" s="970"/>
      <c r="N46" s="967"/>
      <c r="O46" s="973" t="s">
        <v>5700</v>
      </c>
      <c r="P46" s="967"/>
      <c r="Q46" s="970"/>
      <c r="R46" s="967"/>
      <c r="S46" s="970"/>
      <c r="T46" s="967"/>
      <c r="U46" s="970"/>
      <c r="V46" s="967"/>
      <c r="W46" s="970"/>
      <c r="X46" s="1261"/>
      <c r="Y46" s="967"/>
      <c r="Z46" s="1032"/>
      <c r="AA46" s="955"/>
      <c r="AB46" s="955"/>
      <c r="AC46" s="955"/>
    </row>
    <row r="47" spans="1:29" ht="12.6" hidden="1" customHeight="1" outlineLevel="2">
      <c r="A47" s="1313">
        <v>44474</v>
      </c>
      <c r="B47" s="1163" t="s">
        <v>5698</v>
      </c>
      <c r="C47" s="955" t="s">
        <v>9409</v>
      </c>
      <c r="D47" s="966"/>
      <c r="E47" s="968"/>
      <c r="F47" s="972"/>
      <c r="G47" s="970"/>
      <c r="H47" s="967"/>
      <c r="I47" s="970"/>
      <c r="J47" s="967"/>
      <c r="K47" s="970"/>
      <c r="L47" s="967"/>
      <c r="M47" s="970"/>
      <c r="N47" s="967"/>
      <c r="O47" s="970"/>
      <c r="P47" s="967"/>
      <c r="Q47" s="970"/>
      <c r="R47" s="974" t="s">
        <v>5700</v>
      </c>
      <c r="S47" s="970"/>
      <c r="T47" s="967"/>
      <c r="U47" s="970"/>
      <c r="V47" s="967"/>
      <c r="W47" s="970"/>
      <c r="X47" s="1261"/>
      <c r="Y47" s="967"/>
      <c r="Z47" s="1032"/>
      <c r="AA47" s="955"/>
      <c r="AB47" s="955"/>
      <c r="AC47" s="955"/>
    </row>
    <row r="48" spans="1:29" ht="12.6" hidden="1" customHeight="1" outlineLevel="2">
      <c r="A48" s="1313">
        <v>44474</v>
      </c>
      <c r="B48" s="1163" t="s">
        <v>5698</v>
      </c>
      <c r="C48" s="955" t="s">
        <v>9410</v>
      </c>
      <c r="D48" s="966"/>
      <c r="E48" s="977" t="s">
        <v>5700</v>
      </c>
      <c r="F48" s="972"/>
      <c r="G48" s="970"/>
      <c r="H48" s="967"/>
      <c r="I48" s="970"/>
      <c r="J48" s="967"/>
      <c r="K48" s="970"/>
      <c r="L48" s="967"/>
      <c r="M48" s="970"/>
      <c r="N48" s="967"/>
      <c r="O48" s="970"/>
      <c r="P48" s="967"/>
      <c r="Q48" s="970"/>
      <c r="R48" s="967"/>
      <c r="S48" s="970"/>
      <c r="T48" s="967"/>
      <c r="U48" s="970"/>
      <c r="V48" s="967"/>
      <c r="W48" s="970"/>
      <c r="X48" s="1261"/>
      <c r="Y48" s="967"/>
      <c r="Z48" s="1032"/>
      <c r="AA48" s="955"/>
      <c r="AB48" s="955"/>
      <c r="AC48" s="955"/>
    </row>
    <row r="49" spans="1:29" ht="25.2" hidden="1" customHeight="1" outlineLevel="2">
      <c r="A49" s="1313">
        <v>44474</v>
      </c>
      <c r="B49" s="1163" t="s">
        <v>5706</v>
      </c>
      <c r="C49" s="955" t="s">
        <v>9411</v>
      </c>
      <c r="D49" s="966"/>
      <c r="E49" s="968"/>
      <c r="F49" s="972"/>
      <c r="G49" s="970"/>
      <c r="H49" s="967"/>
      <c r="I49" s="970"/>
      <c r="J49" s="967"/>
      <c r="K49" s="970"/>
      <c r="L49" s="967"/>
      <c r="M49" s="970"/>
      <c r="N49" s="967"/>
      <c r="O49" s="970"/>
      <c r="P49" s="967"/>
      <c r="Q49" s="970"/>
      <c r="R49" s="967"/>
      <c r="S49" s="970"/>
      <c r="T49" s="974" t="s">
        <v>5700</v>
      </c>
      <c r="U49" s="970"/>
      <c r="V49" s="967"/>
      <c r="W49" s="970"/>
      <c r="X49" s="1261"/>
      <c r="Y49" s="967"/>
      <c r="Z49" s="1032"/>
      <c r="AA49" s="955"/>
      <c r="AB49" s="955"/>
      <c r="AC49" s="955"/>
    </row>
    <row r="50" spans="1:29" ht="25.2" hidden="1" customHeight="1" outlineLevel="2">
      <c r="A50" s="1313">
        <v>44474</v>
      </c>
      <c r="B50" s="1163" t="s">
        <v>5698</v>
      </c>
      <c r="C50" s="955" t="s">
        <v>9412</v>
      </c>
      <c r="D50" s="966"/>
      <c r="E50" s="977" t="s">
        <v>5700</v>
      </c>
      <c r="F50" s="972"/>
      <c r="G50" s="970"/>
      <c r="H50" s="967"/>
      <c r="I50" s="970"/>
      <c r="J50" s="967"/>
      <c r="K50" s="970"/>
      <c r="L50" s="967"/>
      <c r="M50" s="970"/>
      <c r="N50" s="967"/>
      <c r="O50" s="970"/>
      <c r="P50" s="967"/>
      <c r="Q50" s="970"/>
      <c r="R50" s="967"/>
      <c r="S50" s="970"/>
      <c r="T50" s="967"/>
      <c r="U50" s="970"/>
      <c r="V50" s="967"/>
      <c r="W50" s="970"/>
      <c r="X50" s="1261"/>
      <c r="Y50" s="967"/>
      <c r="Z50" s="1032"/>
      <c r="AA50" s="955"/>
      <c r="AB50" s="955"/>
      <c r="AC50" s="955"/>
    </row>
    <row r="51" spans="1:29" ht="12.6" hidden="1" customHeight="1" outlineLevel="2">
      <c r="A51" s="1313">
        <v>44474</v>
      </c>
      <c r="B51" s="1163" t="s">
        <v>5698</v>
      </c>
      <c r="C51" s="955" t="s">
        <v>9413</v>
      </c>
      <c r="D51" s="966"/>
      <c r="E51" s="968"/>
      <c r="F51" s="972"/>
      <c r="G51" s="973" t="s">
        <v>5700</v>
      </c>
      <c r="H51" s="967"/>
      <c r="I51" s="970"/>
      <c r="J51" s="967"/>
      <c r="K51" s="970"/>
      <c r="L51" s="967"/>
      <c r="M51" s="970"/>
      <c r="N51" s="967"/>
      <c r="O51" s="970"/>
      <c r="P51" s="967"/>
      <c r="Q51" s="970"/>
      <c r="R51" s="967"/>
      <c r="S51" s="970"/>
      <c r="T51" s="967"/>
      <c r="U51" s="970"/>
      <c r="V51" s="967"/>
      <c r="W51" s="970"/>
      <c r="X51" s="1261"/>
      <c r="Y51" s="967"/>
      <c r="Z51" s="1032"/>
      <c r="AA51" s="955"/>
      <c r="AB51" s="955"/>
      <c r="AC51" s="955"/>
    </row>
    <row r="52" spans="1:29" ht="12.6" hidden="1" customHeight="1" outlineLevel="2">
      <c r="A52" s="1313">
        <v>44474</v>
      </c>
      <c r="B52" s="1163" t="s">
        <v>5698</v>
      </c>
      <c r="C52" s="955" t="s">
        <v>9414</v>
      </c>
      <c r="D52" s="966"/>
      <c r="E52" s="968"/>
      <c r="F52" s="972"/>
      <c r="G52" s="973" t="s">
        <v>5700</v>
      </c>
      <c r="H52" s="967"/>
      <c r="I52" s="970"/>
      <c r="J52" s="967"/>
      <c r="K52" s="970"/>
      <c r="L52" s="967"/>
      <c r="M52" s="970"/>
      <c r="N52" s="967"/>
      <c r="O52" s="970"/>
      <c r="P52" s="967"/>
      <c r="Q52" s="970"/>
      <c r="R52" s="967"/>
      <c r="S52" s="970"/>
      <c r="T52" s="967"/>
      <c r="U52" s="970"/>
      <c r="V52" s="967"/>
      <c r="W52" s="970"/>
      <c r="X52" s="1261"/>
      <c r="Y52" s="967"/>
      <c r="Z52" s="1032"/>
      <c r="AA52" s="955"/>
      <c r="AB52" s="955"/>
      <c r="AC52" s="955"/>
    </row>
    <row r="53" spans="1:29" ht="12.6" hidden="1" customHeight="1" outlineLevel="2">
      <c r="A53" s="1313">
        <v>44474</v>
      </c>
      <c r="B53" s="1163" t="s">
        <v>5745</v>
      </c>
      <c r="C53" s="955" t="s">
        <v>9415</v>
      </c>
      <c r="D53" s="975" t="s">
        <v>5700</v>
      </c>
      <c r="E53" s="968"/>
      <c r="F53" s="972"/>
      <c r="G53" s="970"/>
      <c r="H53" s="967"/>
      <c r="I53" s="970"/>
      <c r="J53" s="967"/>
      <c r="K53" s="970"/>
      <c r="L53" s="967"/>
      <c r="M53" s="970"/>
      <c r="N53" s="967"/>
      <c r="O53" s="970"/>
      <c r="P53" s="967"/>
      <c r="Q53" s="970"/>
      <c r="R53" s="967"/>
      <c r="S53" s="970"/>
      <c r="T53" s="967"/>
      <c r="U53" s="970"/>
      <c r="V53" s="967"/>
      <c r="W53" s="970"/>
      <c r="X53" s="1261"/>
      <c r="Y53" s="967"/>
      <c r="Z53" s="1032"/>
      <c r="AA53" s="955"/>
      <c r="AB53" s="955"/>
      <c r="AC53" s="955"/>
    </row>
    <row r="54" spans="1:29" ht="25.2" hidden="1" customHeight="1" outlineLevel="2">
      <c r="A54" s="1313">
        <v>44474</v>
      </c>
      <c r="B54" s="1163" t="s">
        <v>5698</v>
      </c>
      <c r="C54" s="955" t="s">
        <v>9416</v>
      </c>
      <c r="D54" s="975" t="s">
        <v>5700</v>
      </c>
      <c r="E54" s="977" t="s">
        <v>5700</v>
      </c>
      <c r="F54" s="972"/>
      <c r="G54" s="970"/>
      <c r="H54" s="967"/>
      <c r="I54" s="970"/>
      <c r="J54" s="967"/>
      <c r="K54" s="970"/>
      <c r="L54" s="967"/>
      <c r="M54" s="970"/>
      <c r="N54" s="967"/>
      <c r="O54" s="970"/>
      <c r="P54" s="967"/>
      <c r="Q54" s="970"/>
      <c r="R54" s="967"/>
      <c r="S54" s="970"/>
      <c r="T54" s="967"/>
      <c r="U54" s="970"/>
      <c r="V54" s="967"/>
      <c r="W54" s="970"/>
      <c r="X54" s="1261"/>
      <c r="Y54" s="967"/>
      <c r="Z54" s="1032"/>
      <c r="AA54" s="955"/>
      <c r="AB54" s="955"/>
      <c r="AC54" s="955"/>
    </row>
    <row r="55" spans="1:29" ht="25.2" hidden="1" customHeight="1" outlineLevel="2">
      <c r="A55" s="1313">
        <v>44474</v>
      </c>
      <c r="B55" s="1163" t="s">
        <v>5698</v>
      </c>
      <c r="C55" s="955" t="s">
        <v>9417</v>
      </c>
      <c r="D55" s="966"/>
      <c r="E55" s="968"/>
      <c r="F55" s="972"/>
      <c r="G55" s="970"/>
      <c r="H55" s="967"/>
      <c r="I55" s="970"/>
      <c r="J55" s="967"/>
      <c r="K55" s="970"/>
      <c r="L55" s="967"/>
      <c r="M55" s="970"/>
      <c r="N55" s="967"/>
      <c r="O55" s="973" t="s">
        <v>5700</v>
      </c>
      <c r="P55" s="967"/>
      <c r="Q55" s="970"/>
      <c r="R55" s="967"/>
      <c r="S55" s="970"/>
      <c r="T55" s="967"/>
      <c r="U55" s="970"/>
      <c r="V55" s="967"/>
      <c r="W55" s="970"/>
      <c r="X55" s="1261"/>
      <c r="Y55" s="967"/>
      <c r="Z55" s="1032"/>
      <c r="AA55" s="955"/>
      <c r="AB55" s="955"/>
      <c r="AC55" s="955"/>
    </row>
    <row r="56" spans="1:29" ht="37.799999999999997" hidden="1" customHeight="1" outlineLevel="2">
      <c r="A56" s="1313">
        <v>44474</v>
      </c>
      <c r="B56" s="1163" t="s">
        <v>5698</v>
      </c>
      <c r="C56" s="955" t="s">
        <v>9418</v>
      </c>
      <c r="D56" s="966"/>
      <c r="E56" s="977" t="s">
        <v>5700</v>
      </c>
      <c r="F56" s="972"/>
      <c r="G56" s="970"/>
      <c r="H56" s="967"/>
      <c r="I56" s="970"/>
      <c r="J56" s="967"/>
      <c r="K56" s="970"/>
      <c r="L56" s="967"/>
      <c r="M56" s="970"/>
      <c r="N56" s="974" t="s">
        <v>5700</v>
      </c>
      <c r="O56" s="970"/>
      <c r="P56" s="967"/>
      <c r="Q56" s="970"/>
      <c r="R56" s="974" t="s">
        <v>5700</v>
      </c>
      <c r="S56" s="970"/>
      <c r="T56" s="967"/>
      <c r="U56" s="970"/>
      <c r="V56" s="967"/>
      <c r="W56" s="970"/>
      <c r="X56" s="1261"/>
      <c r="Y56" s="967"/>
      <c r="Z56" s="1032"/>
      <c r="AA56" s="955"/>
      <c r="AB56" s="955"/>
      <c r="AC56" s="955"/>
    </row>
    <row r="57" spans="1:29" ht="12.6" hidden="1" customHeight="1" outlineLevel="2">
      <c r="A57" s="1313">
        <v>44474</v>
      </c>
      <c r="B57" s="1163" t="s">
        <v>9419</v>
      </c>
      <c r="C57" s="955" t="s">
        <v>9420</v>
      </c>
      <c r="D57" s="966"/>
      <c r="E57" s="977" t="s">
        <v>5700</v>
      </c>
      <c r="F57" s="972"/>
      <c r="G57" s="970"/>
      <c r="H57" s="967"/>
      <c r="I57" s="970"/>
      <c r="J57" s="967"/>
      <c r="K57" s="970"/>
      <c r="L57" s="967"/>
      <c r="M57" s="970"/>
      <c r="N57" s="967"/>
      <c r="O57" s="970"/>
      <c r="P57" s="967"/>
      <c r="Q57" s="970"/>
      <c r="R57" s="967"/>
      <c r="S57" s="970"/>
      <c r="T57" s="974" t="s">
        <v>5700</v>
      </c>
      <c r="U57" s="970"/>
      <c r="V57" s="967"/>
      <c r="W57" s="970"/>
      <c r="X57" s="1261"/>
      <c r="Y57" s="967"/>
      <c r="Z57" s="1032"/>
      <c r="AA57" s="955"/>
      <c r="AB57" s="955"/>
      <c r="AC57" s="955"/>
    </row>
    <row r="58" spans="1:29" ht="12.6" hidden="1" customHeight="1" outlineLevel="2">
      <c r="A58" s="1313">
        <v>44474</v>
      </c>
      <c r="B58" s="1163" t="s">
        <v>5698</v>
      </c>
      <c r="C58" s="955" t="s">
        <v>9421</v>
      </c>
      <c r="D58" s="975" t="s">
        <v>5700</v>
      </c>
      <c r="E58" s="968"/>
      <c r="F58" s="972"/>
      <c r="G58" s="970"/>
      <c r="H58" s="967"/>
      <c r="I58" s="970"/>
      <c r="J58" s="967"/>
      <c r="K58" s="970"/>
      <c r="L58" s="967"/>
      <c r="M58" s="970"/>
      <c r="N58" s="967"/>
      <c r="O58" s="970"/>
      <c r="P58" s="967"/>
      <c r="Q58" s="973" t="s">
        <v>5700</v>
      </c>
      <c r="R58" s="967"/>
      <c r="S58" s="970"/>
      <c r="T58" s="967"/>
      <c r="U58" s="970"/>
      <c r="V58" s="967"/>
      <c r="W58" s="970"/>
      <c r="X58" s="1261"/>
      <c r="Y58" s="967"/>
      <c r="Z58" s="1032"/>
      <c r="AA58" s="955"/>
      <c r="AB58" s="955"/>
      <c r="AC58" s="955"/>
    </row>
    <row r="59" spans="1:29" ht="25.2" hidden="1" customHeight="1" outlineLevel="2">
      <c r="A59" s="1313">
        <v>44474</v>
      </c>
      <c r="B59" s="1163" t="s">
        <v>5698</v>
      </c>
      <c r="C59" s="955" t="s">
        <v>9422</v>
      </c>
      <c r="D59" s="966"/>
      <c r="E59" s="968"/>
      <c r="F59" s="972"/>
      <c r="G59" s="970"/>
      <c r="H59" s="967"/>
      <c r="I59" s="970"/>
      <c r="J59" s="967"/>
      <c r="K59" s="970"/>
      <c r="L59" s="967"/>
      <c r="M59" s="970"/>
      <c r="N59" s="967"/>
      <c r="O59" s="973" t="s">
        <v>5700</v>
      </c>
      <c r="P59" s="967"/>
      <c r="Q59" s="970"/>
      <c r="R59" s="967"/>
      <c r="S59" s="970"/>
      <c r="T59" s="967"/>
      <c r="U59" s="970"/>
      <c r="V59" s="967"/>
      <c r="W59" s="970"/>
      <c r="X59" s="1261"/>
      <c r="Y59" s="967"/>
      <c r="Z59" s="1032"/>
      <c r="AA59" s="955"/>
      <c r="AB59" s="955"/>
      <c r="AC59" s="955"/>
    </row>
    <row r="60" spans="1:29" ht="12.6" hidden="1" customHeight="1" outlineLevel="2">
      <c r="A60" s="1313">
        <v>44474</v>
      </c>
      <c r="B60" s="1163" t="s">
        <v>5698</v>
      </c>
      <c r="C60" s="955" t="s">
        <v>9423</v>
      </c>
      <c r="D60" s="966"/>
      <c r="E60" s="977" t="s">
        <v>5700</v>
      </c>
      <c r="F60" s="972"/>
      <c r="G60" s="970"/>
      <c r="H60" s="967"/>
      <c r="I60" s="970"/>
      <c r="J60" s="967"/>
      <c r="K60" s="970"/>
      <c r="L60" s="967"/>
      <c r="M60" s="970"/>
      <c r="N60" s="967"/>
      <c r="O60" s="970"/>
      <c r="P60" s="967"/>
      <c r="Q60" s="970"/>
      <c r="R60" s="967"/>
      <c r="S60" s="970"/>
      <c r="T60" s="967"/>
      <c r="U60" s="970"/>
      <c r="V60" s="967"/>
      <c r="W60" s="970"/>
      <c r="X60" s="1261"/>
      <c r="Y60" s="967"/>
      <c r="Z60" s="1032"/>
      <c r="AA60" s="955"/>
      <c r="AB60" s="955"/>
      <c r="AC60" s="955"/>
    </row>
    <row r="61" spans="1:29" ht="12.6" hidden="1" customHeight="1" outlineLevel="2">
      <c r="A61" s="1313">
        <v>44474</v>
      </c>
      <c r="B61" s="1163" t="s">
        <v>5698</v>
      </c>
      <c r="C61" s="955" t="s">
        <v>9424</v>
      </c>
      <c r="D61" s="966"/>
      <c r="E61" s="968"/>
      <c r="F61" s="972"/>
      <c r="G61" s="970"/>
      <c r="H61" s="974" t="s">
        <v>5700</v>
      </c>
      <c r="I61" s="970"/>
      <c r="J61" s="967"/>
      <c r="K61" s="970"/>
      <c r="L61" s="967"/>
      <c r="M61" s="970"/>
      <c r="N61" s="967"/>
      <c r="O61" s="970"/>
      <c r="P61" s="967"/>
      <c r="Q61" s="970"/>
      <c r="R61" s="967"/>
      <c r="S61" s="970"/>
      <c r="T61" s="967"/>
      <c r="U61" s="970"/>
      <c r="V61" s="967"/>
      <c r="W61" s="970"/>
      <c r="X61" s="1261"/>
      <c r="Y61" s="967"/>
      <c r="Z61" s="1032"/>
      <c r="AA61" s="955"/>
      <c r="AB61" s="955"/>
      <c r="AC61" s="955"/>
    </row>
    <row r="62" spans="1:29" ht="12.6" hidden="1" customHeight="1" outlineLevel="1" collapsed="1">
      <c r="A62" s="1306">
        <v>44475</v>
      </c>
      <c r="B62" s="1163" t="s">
        <v>5698</v>
      </c>
      <c r="C62" s="955" t="s">
        <v>9425</v>
      </c>
      <c r="D62" s="966"/>
      <c r="E62" s="977" t="s">
        <v>5700</v>
      </c>
      <c r="F62" s="972"/>
      <c r="G62" s="970"/>
      <c r="H62" s="967"/>
      <c r="I62" s="970"/>
      <c r="J62" s="967"/>
      <c r="K62" s="970"/>
      <c r="L62" s="967"/>
      <c r="M62" s="970"/>
      <c r="N62" s="967"/>
      <c r="O62" s="970"/>
      <c r="P62" s="967"/>
      <c r="Q62" s="970"/>
      <c r="R62" s="967"/>
      <c r="S62" s="970"/>
      <c r="T62" s="967"/>
      <c r="U62" s="970"/>
      <c r="V62" s="967"/>
      <c r="W62" s="970"/>
      <c r="X62" s="1261"/>
      <c r="Y62" s="967"/>
      <c r="Z62" s="1032"/>
      <c r="AA62" s="955"/>
      <c r="AB62" s="955"/>
      <c r="AC62" s="955"/>
    </row>
    <row r="63" spans="1:29" ht="12.6" hidden="1" customHeight="1" outlineLevel="2">
      <c r="A63" s="1306">
        <v>44475</v>
      </c>
      <c r="B63" s="1163" t="s">
        <v>5698</v>
      </c>
      <c r="C63" s="955" t="s">
        <v>9426</v>
      </c>
      <c r="D63" s="966"/>
      <c r="E63" s="968"/>
      <c r="F63" s="972"/>
      <c r="G63" s="970"/>
      <c r="H63" s="967"/>
      <c r="I63" s="970"/>
      <c r="J63" s="967"/>
      <c r="K63" s="970"/>
      <c r="L63" s="967"/>
      <c r="M63" s="970"/>
      <c r="N63" s="967"/>
      <c r="O63" s="970"/>
      <c r="P63" s="967"/>
      <c r="Q63" s="973" t="s">
        <v>5700</v>
      </c>
      <c r="R63" s="967"/>
      <c r="S63" s="970"/>
      <c r="T63" s="967"/>
      <c r="U63" s="970"/>
      <c r="V63" s="967"/>
      <c r="W63" s="970"/>
      <c r="X63" s="1261"/>
      <c r="Y63" s="967"/>
      <c r="Z63" s="1032"/>
      <c r="AA63" s="955"/>
      <c r="AB63" s="955"/>
      <c r="AC63" s="955"/>
    </row>
    <row r="64" spans="1:29" ht="12.6" hidden="1" customHeight="1" outlineLevel="2">
      <c r="A64" s="1306">
        <v>44475</v>
      </c>
      <c r="B64" s="1163" t="s">
        <v>5698</v>
      </c>
      <c r="C64" s="955" t="s">
        <v>9427</v>
      </c>
      <c r="D64" s="966"/>
      <c r="E64" s="968"/>
      <c r="F64" s="972"/>
      <c r="G64" s="970"/>
      <c r="H64" s="967"/>
      <c r="I64" s="970"/>
      <c r="J64" s="967"/>
      <c r="K64" s="970"/>
      <c r="L64" s="967"/>
      <c r="M64" s="970"/>
      <c r="N64" s="967"/>
      <c r="O64" s="970"/>
      <c r="P64" s="967"/>
      <c r="Q64" s="970"/>
      <c r="R64" s="967"/>
      <c r="S64" s="970"/>
      <c r="T64" s="967"/>
      <c r="U64" s="970"/>
      <c r="V64" s="967"/>
      <c r="W64" s="973" t="s">
        <v>5700</v>
      </c>
      <c r="X64" s="1261"/>
      <c r="Y64" s="967"/>
      <c r="Z64" s="1032"/>
      <c r="AA64" s="955"/>
      <c r="AB64" s="955"/>
      <c r="AC64" s="955"/>
    </row>
    <row r="65" spans="1:29" ht="12.6" hidden="1" customHeight="1" outlineLevel="2">
      <c r="A65" s="1306">
        <v>44475</v>
      </c>
      <c r="B65" s="1163" t="s">
        <v>5698</v>
      </c>
      <c r="C65" s="955" t="s">
        <v>9428</v>
      </c>
      <c r="D65" s="966"/>
      <c r="E65" s="968"/>
      <c r="F65" s="972"/>
      <c r="G65" s="973" t="s">
        <v>5700</v>
      </c>
      <c r="H65" s="967"/>
      <c r="I65" s="970"/>
      <c r="J65" s="967"/>
      <c r="K65" s="970"/>
      <c r="L65" s="967"/>
      <c r="M65" s="970"/>
      <c r="N65" s="967"/>
      <c r="O65" s="970"/>
      <c r="P65" s="967"/>
      <c r="Q65" s="970"/>
      <c r="R65" s="967"/>
      <c r="S65" s="970"/>
      <c r="T65" s="967"/>
      <c r="U65" s="970"/>
      <c r="V65" s="967"/>
      <c r="W65" s="970"/>
      <c r="X65" s="1261"/>
      <c r="Y65" s="967"/>
      <c r="Z65" s="1032"/>
      <c r="AA65" s="955"/>
      <c r="AB65" s="955"/>
      <c r="AC65" s="955"/>
    </row>
    <row r="66" spans="1:29" ht="12.6" hidden="1" customHeight="1" outlineLevel="2">
      <c r="A66" s="1306">
        <v>44475</v>
      </c>
      <c r="B66" s="1163" t="s">
        <v>5706</v>
      </c>
      <c r="C66" s="955" t="s">
        <v>9429</v>
      </c>
      <c r="D66" s="966"/>
      <c r="E66" s="968"/>
      <c r="F66" s="972"/>
      <c r="G66" s="970"/>
      <c r="H66" s="967"/>
      <c r="I66" s="970"/>
      <c r="J66" s="967"/>
      <c r="K66" s="970"/>
      <c r="L66" s="967"/>
      <c r="M66" s="970"/>
      <c r="N66" s="967"/>
      <c r="O66" s="970"/>
      <c r="P66" s="967"/>
      <c r="Q66" s="973" t="s">
        <v>5700</v>
      </c>
      <c r="R66" s="967"/>
      <c r="S66" s="970"/>
      <c r="T66" s="967"/>
      <c r="U66" s="970"/>
      <c r="V66" s="967"/>
      <c r="W66" s="970"/>
      <c r="X66" s="1261"/>
      <c r="Y66" s="967"/>
      <c r="Z66" s="1032"/>
      <c r="AA66" s="955"/>
      <c r="AB66" s="955"/>
      <c r="AC66" s="955"/>
    </row>
    <row r="67" spans="1:29" ht="12.6" hidden="1" customHeight="1" outlineLevel="2">
      <c r="A67" s="1306">
        <v>44475</v>
      </c>
      <c r="B67" s="1163" t="s">
        <v>5698</v>
      </c>
      <c r="C67" s="955" t="s">
        <v>9430</v>
      </c>
      <c r="D67" s="975" t="s">
        <v>5700</v>
      </c>
      <c r="E67" s="968"/>
      <c r="F67" s="972"/>
      <c r="G67" s="970"/>
      <c r="H67" s="967"/>
      <c r="I67" s="970"/>
      <c r="J67" s="967"/>
      <c r="K67" s="970"/>
      <c r="L67" s="967"/>
      <c r="M67" s="970"/>
      <c r="N67" s="967"/>
      <c r="O67" s="970"/>
      <c r="P67" s="967"/>
      <c r="Q67" s="970"/>
      <c r="R67" s="967"/>
      <c r="S67" s="970"/>
      <c r="T67" s="967"/>
      <c r="U67" s="970"/>
      <c r="V67" s="967"/>
      <c r="W67" s="970"/>
      <c r="X67" s="1261"/>
      <c r="Y67" s="967"/>
      <c r="Z67" s="1032"/>
      <c r="AA67" s="955"/>
      <c r="AB67" s="955"/>
      <c r="AC67" s="955"/>
    </row>
    <row r="68" spans="1:29" ht="12.6" hidden="1" customHeight="1" outlineLevel="2">
      <c r="A68" s="1306">
        <v>44475</v>
      </c>
      <c r="B68" s="1163" t="s">
        <v>5698</v>
      </c>
      <c r="C68" s="955" t="s">
        <v>9431</v>
      </c>
      <c r="D68" s="966"/>
      <c r="E68" s="977" t="s">
        <v>5700</v>
      </c>
      <c r="F68" s="972"/>
      <c r="G68" s="970"/>
      <c r="H68" s="967"/>
      <c r="I68" s="970"/>
      <c r="J68" s="967"/>
      <c r="K68" s="970"/>
      <c r="L68" s="967"/>
      <c r="M68" s="970"/>
      <c r="N68" s="967"/>
      <c r="O68" s="970"/>
      <c r="P68" s="967"/>
      <c r="Q68" s="970"/>
      <c r="R68" s="967"/>
      <c r="S68" s="970"/>
      <c r="T68" s="967"/>
      <c r="U68" s="970"/>
      <c r="V68" s="967"/>
      <c r="W68" s="970"/>
      <c r="X68" s="1261"/>
      <c r="Y68" s="967"/>
      <c r="Z68" s="1032"/>
      <c r="AA68" s="955"/>
      <c r="AB68" s="955"/>
      <c r="AC68" s="955"/>
    </row>
    <row r="69" spans="1:29" ht="12.6" hidden="1" customHeight="1" outlineLevel="2">
      <c r="A69" s="1306">
        <v>44475</v>
      </c>
      <c r="B69" s="1163" t="s">
        <v>5698</v>
      </c>
      <c r="C69" s="955" t="s">
        <v>9432</v>
      </c>
      <c r="D69" s="966"/>
      <c r="E69" s="968"/>
      <c r="F69" s="972"/>
      <c r="G69" s="973" t="s">
        <v>5700</v>
      </c>
      <c r="H69" s="967"/>
      <c r="I69" s="970"/>
      <c r="J69" s="967"/>
      <c r="K69" s="970"/>
      <c r="L69" s="967"/>
      <c r="M69" s="970"/>
      <c r="N69" s="967"/>
      <c r="O69" s="970"/>
      <c r="P69" s="967"/>
      <c r="Q69" s="970"/>
      <c r="R69" s="967"/>
      <c r="S69" s="970"/>
      <c r="T69" s="967"/>
      <c r="U69" s="970"/>
      <c r="V69" s="967"/>
      <c r="W69" s="970"/>
      <c r="X69" s="1261"/>
      <c r="Y69" s="967"/>
      <c r="Z69" s="1032"/>
      <c r="AA69" s="955"/>
      <c r="AB69" s="955"/>
      <c r="AC69" s="955"/>
    </row>
    <row r="70" spans="1:29" ht="12.6" hidden="1" customHeight="1" outlineLevel="2">
      <c r="A70" s="1306">
        <v>44475</v>
      </c>
      <c r="B70" s="1163" t="s">
        <v>5698</v>
      </c>
      <c r="C70" s="955" t="s">
        <v>9433</v>
      </c>
      <c r="D70" s="966"/>
      <c r="E70" s="968"/>
      <c r="F70" s="972"/>
      <c r="G70" s="970"/>
      <c r="H70" s="967"/>
      <c r="I70" s="970"/>
      <c r="J70" s="967"/>
      <c r="K70" s="970"/>
      <c r="L70" s="967"/>
      <c r="M70" s="970"/>
      <c r="N70" s="967"/>
      <c r="O70" s="973" t="s">
        <v>5700</v>
      </c>
      <c r="P70" s="967"/>
      <c r="Q70" s="970"/>
      <c r="R70" s="967"/>
      <c r="S70" s="970"/>
      <c r="T70" s="967"/>
      <c r="U70" s="970"/>
      <c r="V70" s="967"/>
      <c r="W70" s="970"/>
      <c r="X70" s="1261"/>
      <c r="Y70" s="967"/>
      <c r="Z70" s="1032"/>
      <c r="AA70" s="955"/>
      <c r="AB70" s="955"/>
      <c r="AC70" s="955"/>
    </row>
    <row r="71" spans="1:29" ht="12.6" hidden="1" customHeight="1" outlineLevel="2">
      <c r="A71" s="1306">
        <v>44475</v>
      </c>
      <c r="B71" s="1163" t="s">
        <v>5698</v>
      </c>
      <c r="C71" s="955" t="s">
        <v>9434</v>
      </c>
      <c r="D71" s="966"/>
      <c r="E71" s="968"/>
      <c r="F71" s="972"/>
      <c r="G71" s="970"/>
      <c r="H71" s="967"/>
      <c r="I71" s="970"/>
      <c r="J71" s="967"/>
      <c r="K71" s="970"/>
      <c r="L71" s="967"/>
      <c r="M71" s="970"/>
      <c r="N71" s="967"/>
      <c r="O71" s="970"/>
      <c r="P71" s="967"/>
      <c r="Q71" s="970"/>
      <c r="R71" s="967"/>
      <c r="S71" s="970"/>
      <c r="T71" s="967"/>
      <c r="U71" s="973" t="s">
        <v>5700</v>
      </c>
      <c r="V71" s="967"/>
      <c r="W71" s="970"/>
      <c r="X71" s="1261"/>
      <c r="Y71" s="967"/>
      <c r="Z71" s="1032"/>
      <c r="AA71" s="955"/>
      <c r="AB71" s="955"/>
      <c r="AC71" s="955"/>
    </row>
    <row r="72" spans="1:29" ht="12.6" hidden="1" customHeight="1" outlineLevel="2">
      <c r="A72" s="1306">
        <v>44475</v>
      </c>
      <c r="B72" s="1163" t="s">
        <v>5698</v>
      </c>
      <c r="C72" s="955" t="s">
        <v>9435</v>
      </c>
      <c r="D72" s="975" t="s">
        <v>5700</v>
      </c>
      <c r="E72" s="968"/>
      <c r="F72" s="972"/>
      <c r="G72" s="970"/>
      <c r="H72" s="967"/>
      <c r="I72" s="970"/>
      <c r="J72" s="967"/>
      <c r="K72" s="970"/>
      <c r="L72" s="967"/>
      <c r="M72" s="970"/>
      <c r="N72" s="967"/>
      <c r="O72" s="970"/>
      <c r="P72" s="967"/>
      <c r="Q72" s="970"/>
      <c r="R72" s="967"/>
      <c r="S72" s="970"/>
      <c r="T72" s="967"/>
      <c r="U72" s="970"/>
      <c r="V72" s="967"/>
      <c r="W72" s="970"/>
      <c r="X72" s="1261"/>
      <c r="Y72" s="967"/>
      <c r="Z72" s="1032"/>
      <c r="AA72" s="955"/>
      <c r="AB72" s="955"/>
      <c r="AC72" s="955"/>
    </row>
    <row r="73" spans="1:29" ht="25.2" hidden="1" customHeight="1" outlineLevel="2">
      <c r="A73" s="1306">
        <v>44475</v>
      </c>
      <c r="B73" s="1163" t="s">
        <v>5698</v>
      </c>
      <c r="C73" s="955" t="s">
        <v>9436</v>
      </c>
      <c r="D73" s="966"/>
      <c r="E73" s="968"/>
      <c r="F73" s="969" t="s">
        <v>5700</v>
      </c>
      <c r="G73" s="970"/>
      <c r="H73" s="967"/>
      <c r="I73" s="970"/>
      <c r="J73" s="967"/>
      <c r="K73" s="970"/>
      <c r="L73" s="967"/>
      <c r="M73" s="970"/>
      <c r="N73" s="967"/>
      <c r="O73" s="970"/>
      <c r="P73" s="967"/>
      <c r="Q73" s="970"/>
      <c r="R73" s="967"/>
      <c r="S73" s="970"/>
      <c r="T73" s="967"/>
      <c r="U73" s="970"/>
      <c r="V73" s="967"/>
      <c r="W73" s="970"/>
      <c r="X73" s="1261"/>
      <c r="Y73" s="967"/>
      <c r="Z73" s="1032"/>
      <c r="AA73" s="955"/>
      <c r="AB73" s="955"/>
      <c r="AC73" s="955"/>
    </row>
    <row r="74" spans="1:29" ht="12.6" hidden="1" customHeight="1" outlineLevel="2">
      <c r="A74" s="1306">
        <v>44475</v>
      </c>
      <c r="B74" s="1163" t="s">
        <v>5739</v>
      </c>
      <c r="C74" s="955" t="s">
        <v>9437</v>
      </c>
      <c r="D74" s="966"/>
      <c r="E74" s="968"/>
      <c r="F74" s="972"/>
      <c r="G74" s="970"/>
      <c r="H74" s="967"/>
      <c r="I74" s="970"/>
      <c r="J74" s="974" t="s">
        <v>5700</v>
      </c>
      <c r="K74" s="970"/>
      <c r="L74" s="967"/>
      <c r="M74" s="970"/>
      <c r="N74" s="967"/>
      <c r="O74" s="970"/>
      <c r="P74" s="967"/>
      <c r="Q74" s="970"/>
      <c r="R74" s="967"/>
      <c r="S74" s="970"/>
      <c r="T74" s="967"/>
      <c r="U74" s="970"/>
      <c r="V74" s="967"/>
      <c r="W74" s="970"/>
      <c r="X74" s="1261"/>
      <c r="Y74" s="967"/>
      <c r="Z74" s="1032"/>
      <c r="AA74" s="955"/>
      <c r="AB74" s="955"/>
      <c r="AC74" s="955"/>
    </row>
    <row r="75" spans="1:29" ht="12.6" hidden="1" customHeight="1" outlineLevel="2">
      <c r="A75" s="1306">
        <v>44475</v>
      </c>
      <c r="B75" s="1163" t="s">
        <v>5698</v>
      </c>
      <c r="C75" s="955" t="s">
        <v>9438</v>
      </c>
      <c r="D75" s="966"/>
      <c r="E75" s="977" t="s">
        <v>5700</v>
      </c>
      <c r="F75" s="972"/>
      <c r="G75" s="970"/>
      <c r="H75" s="967"/>
      <c r="I75" s="970"/>
      <c r="J75" s="967"/>
      <c r="K75" s="970"/>
      <c r="L75" s="967"/>
      <c r="M75" s="970"/>
      <c r="N75" s="967"/>
      <c r="O75" s="970"/>
      <c r="P75" s="967"/>
      <c r="Q75" s="970"/>
      <c r="R75" s="967"/>
      <c r="S75" s="970"/>
      <c r="T75" s="967"/>
      <c r="U75" s="970"/>
      <c r="V75" s="967"/>
      <c r="W75" s="970"/>
      <c r="X75" s="1261"/>
      <c r="Y75" s="967"/>
      <c r="Z75" s="1032"/>
      <c r="AA75" s="955"/>
      <c r="AB75" s="955"/>
      <c r="AC75" s="955"/>
    </row>
    <row r="76" spans="1:29" ht="12.6" hidden="1" customHeight="1" outlineLevel="2">
      <c r="A76" s="1306">
        <v>44475</v>
      </c>
      <c r="B76" s="1163" t="s">
        <v>5698</v>
      </c>
      <c r="C76" s="955" t="s">
        <v>9439</v>
      </c>
      <c r="D76" s="975" t="s">
        <v>5700</v>
      </c>
      <c r="E76" s="968"/>
      <c r="F76" s="972"/>
      <c r="G76" s="970"/>
      <c r="H76" s="967"/>
      <c r="I76" s="970"/>
      <c r="J76" s="967"/>
      <c r="K76" s="970"/>
      <c r="L76" s="967"/>
      <c r="M76" s="970"/>
      <c r="N76" s="967"/>
      <c r="O76" s="970"/>
      <c r="P76" s="967"/>
      <c r="Q76" s="970"/>
      <c r="R76" s="967"/>
      <c r="S76" s="970"/>
      <c r="T76" s="967"/>
      <c r="U76" s="970"/>
      <c r="V76" s="967"/>
      <c r="W76" s="970"/>
      <c r="X76" s="1261"/>
      <c r="Y76" s="967"/>
      <c r="Z76" s="1032"/>
      <c r="AA76" s="955"/>
      <c r="AB76" s="955"/>
      <c r="AC76" s="955"/>
    </row>
    <row r="77" spans="1:29" ht="12.6" hidden="1" customHeight="1" outlineLevel="2">
      <c r="A77" s="1306">
        <v>44475</v>
      </c>
      <c r="B77" s="1163" t="s">
        <v>5698</v>
      </c>
      <c r="C77" s="955" t="s">
        <v>9440</v>
      </c>
      <c r="D77" s="966"/>
      <c r="E77" s="968"/>
      <c r="F77" s="972"/>
      <c r="G77" s="970"/>
      <c r="H77" s="967"/>
      <c r="I77" s="970"/>
      <c r="J77" s="967"/>
      <c r="K77" s="970"/>
      <c r="L77" s="967"/>
      <c r="M77" s="970"/>
      <c r="N77" s="967"/>
      <c r="O77" s="970"/>
      <c r="P77" s="967"/>
      <c r="Q77" s="970"/>
      <c r="R77" s="974" t="s">
        <v>5700</v>
      </c>
      <c r="S77" s="970"/>
      <c r="T77" s="967"/>
      <c r="U77" s="970"/>
      <c r="V77" s="967"/>
      <c r="W77" s="970"/>
      <c r="X77" s="1261"/>
      <c r="Y77" s="967"/>
      <c r="Z77" s="1032"/>
      <c r="AA77" s="955"/>
      <c r="AB77" s="955"/>
      <c r="AC77" s="955"/>
    </row>
    <row r="78" spans="1:29" ht="12.6" hidden="1" customHeight="1" outlineLevel="2">
      <c r="A78" s="1306">
        <v>44475</v>
      </c>
      <c r="B78" s="1163" t="s">
        <v>5698</v>
      </c>
      <c r="C78" s="955" t="s">
        <v>9441</v>
      </c>
      <c r="D78" s="966"/>
      <c r="E78" s="977" t="s">
        <v>5700</v>
      </c>
      <c r="F78" s="972"/>
      <c r="G78" s="970"/>
      <c r="H78" s="967"/>
      <c r="I78" s="970"/>
      <c r="J78" s="967"/>
      <c r="K78" s="970"/>
      <c r="L78" s="967"/>
      <c r="M78" s="970"/>
      <c r="N78" s="967"/>
      <c r="O78" s="970"/>
      <c r="P78" s="967"/>
      <c r="Q78" s="970"/>
      <c r="R78" s="967"/>
      <c r="S78" s="970"/>
      <c r="T78" s="967"/>
      <c r="U78" s="970"/>
      <c r="V78" s="967"/>
      <c r="W78" s="970"/>
      <c r="X78" s="1261"/>
      <c r="Y78" s="967"/>
      <c r="Z78" s="1032"/>
      <c r="AA78" s="955"/>
      <c r="AB78" s="955"/>
      <c r="AC78" s="955"/>
    </row>
    <row r="79" spans="1:29" ht="12.6" hidden="1" customHeight="1" outlineLevel="2">
      <c r="A79" s="1306">
        <v>44475</v>
      </c>
      <c r="B79" s="1163" t="s">
        <v>5698</v>
      </c>
      <c r="C79" s="955" t="s">
        <v>9442</v>
      </c>
      <c r="D79" s="966"/>
      <c r="E79" s="968"/>
      <c r="F79" s="972"/>
      <c r="G79" s="970"/>
      <c r="H79" s="974" t="s">
        <v>5700</v>
      </c>
      <c r="I79" s="970"/>
      <c r="J79" s="967"/>
      <c r="K79" s="970"/>
      <c r="L79" s="967"/>
      <c r="M79" s="970"/>
      <c r="N79" s="967"/>
      <c r="O79" s="970"/>
      <c r="P79" s="967"/>
      <c r="Q79" s="970"/>
      <c r="R79" s="967"/>
      <c r="S79" s="970"/>
      <c r="T79" s="967"/>
      <c r="U79" s="970"/>
      <c r="V79" s="967"/>
      <c r="W79" s="970"/>
      <c r="X79" s="1261"/>
      <c r="Y79" s="967"/>
      <c r="Z79" s="1032"/>
      <c r="AA79" s="955"/>
      <c r="AB79" s="955"/>
      <c r="AC79" s="955"/>
    </row>
    <row r="80" spans="1:29" ht="12.6" hidden="1" customHeight="1" outlineLevel="2">
      <c r="A80" s="1306">
        <v>44475</v>
      </c>
      <c r="B80" s="1163" t="s">
        <v>5698</v>
      </c>
      <c r="C80" s="955" t="s">
        <v>9443</v>
      </c>
      <c r="D80" s="966"/>
      <c r="E80" s="968"/>
      <c r="F80" s="972"/>
      <c r="G80" s="970"/>
      <c r="H80" s="967"/>
      <c r="I80" s="970"/>
      <c r="J80" s="967"/>
      <c r="K80" s="970"/>
      <c r="L80" s="967"/>
      <c r="M80" s="970"/>
      <c r="N80" s="967"/>
      <c r="O80" s="973" t="s">
        <v>5700</v>
      </c>
      <c r="P80" s="967"/>
      <c r="Q80" s="970"/>
      <c r="R80" s="967"/>
      <c r="S80" s="970"/>
      <c r="T80" s="967"/>
      <c r="U80" s="970"/>
      <c r="V80" s="967"/>
      <c r="W80" s="970"/>
      <c r="X80" s="1261"/>
      <c r="Y80" s="967"/>
      <c r="Z80" s="1032"/>
      <c r="AA80" s="955"/>
      <c r="AB80" s="955"/>
      <c r="AC80" s="955"/>
    </row>
    <row r="81" spans="1:29" ht="12.6" hidden="1" customHeight="1" outlineLevel="2">
      <c r="A81" s="1306">
        <v>44475</v>
      </c>
      <c r="B81" s="1163" t="s">
        <v>5739</v>
      </c>
      <c r="C81" s="955" t="s">
        <v>9444</v>
      </c>
      <c r="D81" s="966"/>
      <c r="E81" s="968"/>
      <c r="F81" s="972"/>
      <c r="G81" s="970"/>
      <c r="H81" s="967"/>
      <c r="I81" s="970"/>
      <c r="J81" s="967"/>
      <c r="K81" s="970"/>
      <c r="L81" s="967"/>
      <c r="M81" s="970"/>
      <c r="N81" s="967"/>
      <c r="O81" s="973" t="s">
        <v>5700</v>
      </c>
      <c r="P81" s="967"/>
      <c r="Q81" s="970"/>
      <c r="R81" s="967"/>
      <c r="S81" s="970"/>
      <c r="T81" s="967"/>
      <c r="U81" s="970"/>
      <c r="V81" s="967"/>
      <c r="W81" s="970"/>
      <c r="X81" s="1261"/>
      <c r="Y81" s="967"/>
      <c r="Z81" s="1032"/>
      <c r="AA81" s="955"/>
      <c r="AB81" s="955"/>
      <c r="AC81" s="955"/>
    </row>
    <row r="82" spans="1:29" ht="12.6" hidden="1" customHeight="1" outlineLevel="1" collapsed="1">
      <c r="A82" s="1018">
        <v>44476</v>
      </c>
      <c r="B82" s="1163" t="s">
        <v>5698</v>
      </c>
      <c r="C82" s="955" t="s">
        <v>9445</v>
      </c>
      <c r="D82" s="966"/>
      <c r="E82" s="968"/>
      <c r="F82" s="969" t="s">
        <v>5700</v>
      </c>
      <c r="G82" s="970"/>
      <c r="H82" s="967"/>
      <c r="I82" s="970"/>
      <c r="J82" s="967"/>
      <c r="K82" s="970"/>
      <c r="L82" s="967"/>
      <c r="M82" s="970"/>
      <c r="N82" s="967"/>
      <c r="O82" s="970"/>
      <c r="P82" s="967"/>
      <c r="Q82" s="970"/>
      <c r="R82" s="967"/>
      <c r="S82" s="970"/>
      <c r="T82" s="967"/>
      <c r="U82" s="970"/>
      <c r="V82" s="967"/>
      <c r="W82" s="970"/>
      <c r="X82" s="1261"/>
      <c r="Y82" s="967"/>
      <c r="Z82" s="1032"/>
      <c r="AA82" s="955"/>
      <c r="AB82" s="955"/>
      <c r="AC82" s="955"/>
    </row>
    <row r="83" spans="1:29" ht="12.6" hidden="1" customHeight="1" outlineLevel="2">
      <c r="A83" s="1018">
        <v>44476</v>
      </c>
      <c r="B83" s="1163" t="s">
        <v>5698</v>
      </c>
      <c r="C83" s="955" t="s">
        <v>9446</v>
      </c>
      <c r="D83" s="966"/>
      <c r="E83" s="968"/>
      <c r="F83" s="972"/>
      <c r="G83" s="970"/>
      <c r="H83" s="967"/>
      <c r="I83" s="970"/>
      <c r="J83" s="967"/>
      <c r="K83" s="970"/>
      <c r="L83" s="967"/>
      <c r="M83" s="970"/>
      <c r="N83" s="967"/>
      <c r="O83" s="970"/>
      <c r="P83" s="967"/>
      <c r="Q83" s="970"/>
      <c r="R83" s="974" t="s">
        <v>5700</v>
      </c>
      <c r="S83" s="970"/>
      <c r="T83" s="967"/>
      <c r="U83" s="970"/>
      <c r="V83" s="967"/>
      <c r="W83" s="970"/>
      <c r="X83" s="1261"/>
      <c r="Y83" s="967"/>
      <c r="Z83" s="1032"/>
      <c r="AA83" s="955"/>
      <c r="AB83" s="955"/>
      <c r="AC83" s="955"/>
    </row>
    <row r="84" spans="1:29" ht="12.6" hidden="1" customHeight="1" outlineLevel="2">
      <c r="A84" s="1018">
        <v>44476</v>
      </c>
      <c r="B84" s="1163" t="s">
        <v>5847</v>
      </c>
      <c r="C84" s="955" t="s">
        <v>9447</v>
      </c>
      <c r="D84" s="966"/>
      <c r="E84" s="968"/>
      <c r="F84" s="972"/>
      <c r="G84" s="970"/>
      <c r="H84" s="967"/>
      <c r="I84" s="970"/>
      <c r="J84" s="967"/>
      <c r="K84" s="970"/>
      <c r="L84" s="967"/>
      <c r="M84" s="970"/>
      <c r="N84" s="967"/>
      <c r="O84" s="970"/>
      <c r="P84" s="967"/>
      <c r="Q84" s="970"/>
      <c r="R84" s="967"/>
      <c r="S84" s="970"/>
      <c r="T84" s="974" t="s">
        <v>5700</v>
      </c>
      <c r="U84" s="970"/>
      <c r="V84" s="967"/>
      <c r="W84" s="970"/>
      <c r="X84" s="1261"/>
      <c r="Y84" s="967"/>
      <c r="Z84" s="1032"/>
      <c r="AA84" s="955"/>
      <c r="AB84" s="955"/>
      <c r="AC84" s="955"/>
    </row>
    <row r="85" spans="1:29" ht="25.2" hidden="1" customHeight="1" outlineLevel="2">
      <c r="A85" s="1018">
        <v>44476</v>
      </c>
      <c r="B85" s="1163" t="s">
        <v>5698</v>
      </c>
      <c r="C85" s="955" t="s">
        <v>9448</v>
      </c>
      <c r="D85" s="975" t="s">
        <v>5700</v>
      </c>
      <c r="E85" s="968"/>
      <c r="F85" s="972"/>
      <c r="G85" s="970"/>
      <c r="H85" s="967"/>
      <c r="I85" s="970"/>
      <c r="J85" s="967"/>
      <c r="K85" s="970"/>
      <c r="L85" s="967"/>
      <c r="M85" s="970"/>
      <c r="N85" s="967"/>
      <c r="O85" s="970"/>
      <c r="P85" s="967"/>
      <c r="Q85" s="970"/>
      <c r="R85" s="967"/>
      <c r="S85" s="970"/>
      <c r="T85" s="967"/>
      <c r="U85" s="970"/>
      <c r="V85" s="967"/>
      <c r="W85" s="970"/>
      <c r="X85" s="1261"/>
      <c r="Y85" s="967"/>
      <c r="Z85" s="1032"/>
      <c r="AA85" s="955"/>
      <c r="AB85" s="955"/>
      <c r="AC85" s="955"/>
    </row>
    <row r="86" spans="1:29" ht="25.2" hidden="1" customHeight="1" outlineLevel="2">
      <c r="A86" s="1018">
        <v>44476</v>
      </c>
      <c r="B86" s="1163" t="s">
        <v>5706</v>
      </c>
      <c r="C86" s="955" t="s">
        <v>9449</v>
      </c>
      <c r="D86" s="966"/>
      <c r="E86" s="968"/>
      <c r="F86" s="969" t="s">
        <v>5700</v>
      </c>
      <c r="G86" s="970"/>
      <c r="H86" s="967"/>
      <c r="I86" s="970"/>
      <c r="J86" s="967"/>
      <c r="K86" s="970"/>
      <c r="L86" s="967"/>
      <c r="M86" s="970"/>
      <c r="N86" s="967"/>
      <c r="O86" s="970"/>
      <c r="P86" s="967"/>
      <c r="Q86" s="970"/>
      <c r="R86" s="967"/>
      <c r="S86" s="970"/>
      <c r="T86" s="967"/>
      <c r="U86" s="970"/>
      <c r="V86" s="967"/>
      <c r="W86" s="970"/>
      <c r="X86" s="1261"/>
      <c r="Y86" s="967"/>
      <c r="Z86" s="1032"/>
      <c r="AA86" s="955"/>
      <c r="AB86" s="955"/>
      <c r="AC86" s="955"/>
    </row>
    <row r="87" spans="1:29" ht="25.2" hidden="1" customHeight="1" outlineLevel="2">
      <c r="A87" s="1018">
        <v>44476</v>
      </c>
      <c r="B87" s="1163" t="s">
        <v>5698</v>
      </c>
      <c r="C87" s="955" t="s">
        <v>9450</v>
      </c>
      <c r="D87" s="966"/>
      <c r="E87" s="968"/>
      <c r="F87" s="969" t="s">
        <v>5700</v>
      </c>
      <c r="G87" s="970"/>
      <c r="H87" s="967"/>
      <c r="I87" s="970"/>
      <c r="J87" s="967"/>
      <c r="K87" s="970"/>
      <c r="L87" s="967"/>
      <c r="M87" s="970"/>
      <c r="N87" s="967"/>
      <c r="O87" s="970"/>
      <c r="P87" s="967"/>
      <c r="Q87" s="970"/>
      <c r="R87" s="967"/>
      <c r="S87" s="970"/>
      <c r="T87" s="967"/>
      <c r="U87" s="970"/>
      <c r="V87" s="967"/>
      <c r="W87" s="970"/>
      <c r="X87" s="1261"/>
      <c r="Y87" s="967"/>
      <c r="Z87" s="1032"/>
      <c r="AA87" s="955"/>
      <c r="AB87" s="955"/>
      <c r="AC87" s="955"/>
    </row>
    <row r="88" spans="1:29" ht="25.2" hidden="1" customHeight="1" outlineLevel="2">
      <c r="A88" s="1018">
        <v>44476</v>
      </c>
      <c r="B88" s="1163" t="s">
        <v>5698</v>
      </c>
      <c r="C88" s="955" t="s">
        <v>9451</v>
      </c>
      <c r="D88" s="966"/>
      <c r="E88" s="977" t="s">
        <v>5700</v>
      </c>
      <c r="F88" s="972"/>
      <c r="G88" s="970"/>
      <c r="H88" s="967"/>
      <c r="I88" s="970"/>
      <c r="J88" s="967"/>
      <c r="K88" s="970"/>
      <c r="L88" s="967"/>
      <c r="M88" s="973" t="s">
        <v>5700</v>
      </c>
      <c r="N88" s="967"/>
      <c r="O88" s="970"/>
      <c r="P88" s="967"/>
      <c r="Q88" s="970"/>
      <c r="R88" s="967"/>
      <c r="S88" s="970"/>
      <c r="T88" s="967"/>
      <c r="U88" s="970"/>
      <c r="V88" s="967"/>
      <c r="W88" s="970"/>
      <c r="X88" s="1261"/>
      <c r="Y88" s="967"/>
      <c r="Z88" s="1032"/>
      <c r="AA88" s="955"/>
      <c r="AB88" s="955"/>
      <c r="AC88" s="955"/>
    </row>
    <row r="89" spans="1:29" ht="25.2" hidden="1" customHeight="1" outlineLevel="2">
      <c r="A89" s="1018">
        <v>44476</v>
      </c>
      <c r="B89" s="1163" t="s">
        <v>5698</v>
      </c>
      <c r="C89" s="955" t="s">
        <v>9452</v>
      </c>
      <c r="D89" s="966"/>
      <c r="E89" s="977" t="s">
        <v>5700</v>
      </c>
      <c r="F89" s="972"/>
      <c r="G89" s="970"/>
      <c r="H89" s="967"/>
      <c r="I89" s="970"/>
      <c r="J89" s="967"/>
      <c r="K89" s="970"/>
      <c r="L89" s="967"/>
      <c r="M89" s="973" t="s">
        <v>5700</v>
      </c>
      <c r="N89" s="967"/>
      <c r="O89" s="970"/>
      <c r="P89" s="967"/>
      <c r="Q89" s="970"/>
      <c r="R89" s="967"/>
      <c r="S89" s="970"/>
      <c r="T89" s="967"/>
      <c r="U89" s="970"/>
      <c r="V89" s="967"/>
      <c r="W89" s="970"/>
      <c r="X89" s="1261"/>
      <c r="Y89" s="967"/>
      <c r="Z89" s="1032"/>
      <c r="AA89" s="955"/>
      <c r="AB89" s="955"/>
      <c r="AC89" s="955"/>
    </row>
    <row r="90" spans="1:29" ht="12.6" hidden="1" customHeight="1" outlineLevel="2">
      <c r="A90" s="1018">
        <v>44476</v>
      </c>
      <c r="B90" s="1163" t="s">
        <v>5698</v>
      </c>
      <c r="C90" s="955" t="s">
        <v>9453</v>
      </c>
      <c r="D90" s="966"/>
      <c r="E90" s="968"/>
      <c r="F90" s="969" t="s">
        <v>5700</v>
      </c>
      <c r="G90" s="970"/>
      <c r="H90" s="967"/>
      <c r="I90" s="970"/>
      <c r="J90" s="967"/>
      <c r="K90" s="970"/>
      <c r="L90" s="967"/>
      <c r="M90" s="970"/>
      <c r="N90" s="967"/>
      <c r="O90" s="970"/>
      <c r="P90" s="967"/>
      <c r="Q90" s="970"/>
      <c r="R90" s="967"/>
      <c r="S90" s="970"/>
      <c r="T90" s="967"/>
      <c r="U90" s="970"/>
      <c r="V90" s="967"/>
      <c r="W90" s="970"/>
      <c r="X90" s="1261"/>
      <c r="Y90" s="967"/>
      <c r="Z90" s="1032"/>
      <c r="AA90" s="955"/>
      <c r="AB90" s="955"/>
      <c r="AC90" s="955"/>
    </row>
    <row r="91" spans="1:29" ht="25.2" hidden="1" customHeight="1" outlineLevel="2">
      <c r="A91" s="1018">
        <v>44476</v>
      </c>
      <c r="B91" s="1163" t="s">
        <v>5698</v>
      </c>
      <c r="C91" s="955" t="s">
        <v>9454</v>
      </c>
      <c r="D91" s="966"/>
      <c r="E91" s="968"/>
      <c r="F91" s="972"/>
      <c r="G91" s="973" t="s">
        <v>5700</v>
      </c>
      <c r="H91" s="967"/>
      <c r="I91" s="970"/>
      <c r="J91" s="967"/>
      <c r="K91" s="970"/>
      <c r="L91" s="967"/>
      <c r="M91" s="970"/>
      <c r="N91" s="967"/>
      <c r="O91" s="970"/>
      <c r="P91" s="967"/>
      <c r="Q91" s="970"/>
      <c r="R91" s="967"/>
      <c r="S91" s="970"/>
      <c r="T91" s="967"/>
      <c r="U91" s="970"/>
      <c r="V91" s="967"/>
      <c r="W91" s="970"/>
      <c r="X91" s="1261"/>
      <c r="Y91" s="967"/>
      <c r="Z91" s="1032"/>
      <c r="AA91" s="955"/>
      <c r="AB91" s="955"/>
      <c r="AC91" s="955"/>
    </row>
    <row r="92" spans="1:29" ht="12.6" hidden="1" customHeight="1" outlineLevel="2">
      <c r="A92" s="1018">
        <v>44476</v>
      </c>
      <c r="B92" s="1163" t="s">
        <v>5698</v>
      </c>
      <c r="C92" s="955" t="s">
        <v>9455</v>
      </c>
      <c r="D92" s="966"/>
      <c r="E92" s="977" t="s">
        <v>5700</v>
      </c>
      <c r="F92" s="972"/>
      <c r="G92" s="970"/>
      <c r="H92" s="967"/>
      <c r="I92" s="970"/>
      <c r="J92" s="967"/>
      <c r="K92" s="970"/>
      <c r="L92" s="967"/>
      <c r="M92" s="970"/>
      <c r="N92" s="967"/>
      <c r="O92" s="970"/>
      <c r="P92" s="967"/>
      <c r="Q92" s="970"/>
      <c r="R92" s="967"/>
      <c r="S92" s="970"/>
      <c r="T92" s="967"/>
      <c r="U92" s="970"/>
      <c r="V92" s="967"/>
      <c r="W92" s="970"/>
      <c r="X92" s="1261"/>
      <c r="Y92" s="967"/>
      <c r="Z92" s="1032"/>
      <c r="AA92" s="955"/>
      <c r="AB92" s="955"/>
      <c r="AC92" s="955"/>
    </row>
    <row r="93" spans="1:29" ht="25.2" hidden="1" customHeight="1" outlineLevel="2">
      <c r="A93" s="1018">
        <v>44476</v>
      </c>
      <c r="B93" s="1163" t="s">
        <v>5698</v>
      </c>
      <c r="C93" s="955" t="s">
        <v>9456</v>
      </c>
      <c r="D93" s="966"/>
      <c r="E93" s="968"/>
      <c r="F93" s="972"/>
      <c r="G93" s="970"/>
      <c r="H93" s="967"/>
      <c r="I93" s="970"/>
      <c r="J93" s="967"/>
      <c r="K93" s="970"/>
      <c r="L93" s="967"/>
      <c r="M93" s="970"/>
      <c r="N93" s="967"/>
      <c r="O93" s="970"/>
      <c r="P93" s="967"/>
      <c r="Q93" s="973" t="s">
        <v>5700</v>
      </c>
      <c r="R93" s="967"/>
      <c r="S93" s="970"/>
      <c r="T93" s="967"/>
      <c r="U93" s="970"/>
      <c r="V93" s="967"/>
      <c r="W93" s="970"/>
      <c r="X93" s="1261"/>
      <c r="Y93" s="967"/>
      <c r="Z93" s="1339" t="s">
        <v>8698</v>
      </c>
      <c r="AA93" s="955"/>
      <c r="AB93" s="955"/>
      <c r="AC93" s="955"/>
    </row>
    <row r="94" spans="1:29" ht="12.6" hidden="1" customHeight="1" outlineLevel="2">
      <c r="A94" s="1018">
        <v>44476</v>
      </c>
      <c r="B94" s="1163" t="s">
        <v>5706</v>
      </c>
      <c r="C94" s="955" t="s">
        <v>9457</v>
      </c>
      <c r="D94" s="975" t="s">
        <v>5700</v>
      </c>
      <c r="E94" s="968"/>
      <c r="F94" s="972"/>
      <c r="G94" s="970"/>
      <c r="H94" s="967"/>
      <c r="I94" s="970"/>
      <c r="J94" s="967"/>
      <c r="K94" s="970"/>
      <c r="L94" s="967"/>
      <c r="M94" s="970"/>
      <c r="N94" s="967"/>
      <c r="O94" s="970"/>
      <c r="P94" s="967"/>
      <c r="Q94" s="970"/>
      <c r="R94" s="967"/>
      <c r="S94" s="970"/>
      <c r="T94" s="967"/>
      <c r="U94" s="970"/>
      <c r="V94" s="967"/>
      <c r="W94" s="970"/>
      <c r="X94" s="1261"/>
      <c r="Y94" s="967"/>
      <c r="Z94" s="1032"/>
      <c r="AA94" s="955"/>
      <c r="AB94" s="955"/>
      <c r="AC94" s="955"/>
    </row>
    <row r="95" spans="1:29" ht="12.6" hidden="1" customHeight="1" outlineLevel="2">
      <c r="A95" s="1018">
        <v>44476</v>
      </c>
      <c r="B95" s="1163" t="s">
        <v>5723</v>
      </c>
      <c r="C95" s="955" t="s">
        <v>9458</v>
      </c>
      <c r="D95" s="966"/>
      <c r="E95" s="968"/>
      <c r="F95" s="969" t="s">
        <v>5700</v>
      </c>
      <c r="G95" s="970"/>
      <c r="H95" s="967"/>
      <c r="I95" s="970"/>
      <c r="J95" s="967"/>
      <c r="K95" s="970"/>
      <c r="L95" s="967"/>
      <c r="M95" s="970"/>
      <c r="N95" s="967"/>
      <c r="O95" s="970"/>
      <c r="P95" s="967"/>
      <c r="Q95" s="970"/>
      <c r="R95" s="967"/>
      <c r="S95" s="970"/>
      <c r="T95" s="967"/>
      <c r="U95" s="970"/>
      <c r="V95" s="967"/>
      <c r="W95" s="970"/>
      <c r="X95" s="1261"/>
      <c r="Y95" s="967"/>
      <c r="Z95" s="1032"/>
      <c r="AA95" s="955"/>
      <c r="AB95" s="955"/>
      <c r="AC95" s="955"/>
    </row>
    <row r="96" spans="1:29" ht="12.6" hidden="1" customHeight="1" outlineLevel="2">
      <c r="A96" s="1018">
        <v>44476</v>
      </c>
      <c r="B96" s="1163" t="s">
        <v>5723</v>
      </c>
      <c r="C96" s="955" t="s">
        <v>9459</v>
      </c>
      <c r="D96" s="966"/>
      <c r="E96" s="968"/>
      <c r="F96" s="972"/>
      <c r="G96" s="970"/>
      <c r="H96" s="967"/>
      <c r="I96" s="970"/>
      <c r="J96" s="967"/>
      <c r="K96" s="970"/>
      <c r="L96" s="967"/>
      <c r="M96" s="970"/>
      <c r="N96" s="967"/>
      <c r="O96" s="970"/>
      <c r="P96" s="967"/>
      <c r="Q96" s="970"/>
      <c r="R96" s="974" t="s">
        <v>5700</v>
      </c>
      <c r="S96" s="970"/>
      <c r="T96" s="967"/>
      <c r="U96" s="970"/>
      <c r="V96" s="967"/>
      <c r="W96" s="970"/>
      <c r="X96" s="1261"/>
      <c r="Y96" s="967"/>
      <c r="Z96" s="1032"/>
      <c r="AA96" s="955"/>
      <c r="AB96" s="955"/>
      <c r="AC96" s="955"/>
    </row>
    <row r="97" spans="1:29" ht="12.6" hidden="1" customHeight="1" outlineLevel="2">
      <c r="A97" s="1018">
        <v>44476</v>
      </c>
      <c r="B97" s="1163" t="s">
        <v>5698</v>
      </c>
      <c r="C97" s="955" t="s">
        <v>9460</v>
      </c>
      <c r="D97" s="966"/>
      <c r="E97" s="968"/>
      <c r="F97" s="972"/>
      <c r="G97" s="970"/>
      <c r="H97" s="967"/>
      <c r="I97" s="970"/>
      <c r="J97" s="967"/>
      <c r="K97" s="970"/>
      <c r="L97" s="967"/>
      <c r="M97" s="970"/>
      <c r="N97" s="967"/>
      <c r="O97" s="970"/>
      <c r="P97" s="967"/>
      <c r="Q97" s="970"/>
      <c r="R97" s="967"/>
      <c r="S97" s="970"/>
      <c r="T97" s="974" t="s">
        <v>5700</v>
      </c>
      <c r="U97" s="970"/>
      <c r="V97" s="967"/>
      <c r="W97" s="970"/>
      <c r="X97" s="1261"/>
      <c r="Y97" s="967"/>
      <c r="Z97" s="1032"/>
      <c r="AA97" s="955"/>
      <c r="AB97" s="955"/>
      <c r="AC97" s="955"/>
    </row>
    <row r="98" spans="1:29" ht="12.6" hidden="1" customHeight="1" outlineLevel="2">
      <c r="A98" s="1018">
        <v>44476</v>
      </c>
      <c r="B98" s="1163" t="s">
        <v>5698</v>
      </c>
      <c r="C98" s="955" t="s">
        <v>9461</v>
      </c>
      <c r="D98" s="966"/>
      <c r="E98" s="968"/>
      <c r="F98" s="972"/>
      <c r="G98" s="970"/>
      <c r="H98" s="974" t="s">
        <v>5700</v>
      </c>
      <c r="I98" s="970"/>
      <c r="J98" s="967"/>
      <c r="K98" s="970"/>
      <c r="L98" s="967"/>
      <c r="M98" s="970"/>
      <c r="N98" s="967"/>
      <c r="O98" s="970"/>
      <c r="P98" s="967"/>
      <c r="Q98" s="973" t="s">
        <v>5700</v>
      </c>
      <c r="R98" s="967"/>
      <c r="S98" s="973" t="s">
        <v>5700</v>
      </c>
      <c r="T98" s="967"/>
      <c r="U98" s="970"/>
      <c r="V98" s="967"/>
      <c r="W98" s="970"/>
      <c r="X98" s="1261"/>
      <c r="Y98" s="967"/>
      <c r="Z98" s="1032"/>
      <c r="AA98" s="955"/>
      <c r="AB98" s="955"/>
      <c r="AC98" s="955"/>
    </row>
    <row r="99" spans="1:29" ht="12.6" hidden="1" customHeight="1" outlineLevel="1" collapsed="1">
      <c r="A99" s="964">
        <v>44477</v>
      </c>
      <c r="B99" s="1163" t="s">
        <v>5698</v>
      </c>
      <c r="C99" s="955" t="s">
        <v>9462</v>
      </c>
      <c r="D99" s="966"/>
      <c r="E99" s="968"/>
      <c r="F99" s="972"/>
      <c r="G99" s="970"/>
      <c r="H99" s="967"/>
      <c r="I99" s="970"/>
      <c r="J99" s="967"/>
      <c r="K99" s="970"/>
      <c r="L99" s="967"/>
      <c r="M99" s="970"/>
      <c r="N99" s="967"/>
      <c r="O99" s="970"/>
      <c r="P99" s="967"/>
      <c r="Q99" s="970"/>
      <c r="R99" s="967"/>
      <c r="S99" s="970"/>
      <c r="T99" s="974" t="s">
        <v>5700</v>
      </c>
      <c r="U99" s="970"/>
      <c r="V99" s="967"/>
      <c r="W99" s="970"/>
      <c r="X99" s="1261"/>
      <c r="Y99" s="967"/>
      <c r="Z99" s="1032"/>
      <c r="AA99" s="955"/>
      <c r="AB99" s="955"/>
      <c r="AC99" s="955"/>
    </row>
    <row r="100" spans="1:29" ht="12.6" hidden="1" customHeight="1" outlineLevel="2">
      <c r="A100" s="964">
        <v>44477</v>
      </c>
      <c r="B100" s="1163" t="s">
        <v>5698</v>
      </c>
      <c r="C100" s="955" t="s">
        <v>9463</v>
      </c>
      <c r="D100" s="966"/>
      <c r="E100" s="968"/>
      <c r="F100" s="969" t="s">
        <v>5700</v>
      </c>
      <c r="G100" s="970"/>
      <c r="H100" s="967"/>
      <c r="I100" s="970"/>
      <c r="J100" s="967"/>
      <c r="K100" s="970"/>
      <c r="L100" s="967"/>
      <c r="M100" s="970"/>
      <c r="N100" s="967"/>
      <c r="O100" s="970"/>
      <c r="P100" s="967"/>
      <c r="Q100" s="970"/>
      <c r="R100" s="967"/>
      <c r="S100" s="970"/>
      <c r="T100" s="967"/>
      <c r="U100" s="970"/>
      <c r="V100" s="967"/>
      <c r="W100" s="970"/>
      <c r="X100" s="1261"/>
      <c r="Y100" s="967"/>
      <c r="Z100" s="1032"/>
      <c r="AA100" s="955"/>
      <c r="AB100" s="955"/>
      <c r="AC100" s="955"/>
    </row>
    <row r="101" spans="1:29" ht="25.2" hidden="1" customHeight="1" outlineLevel="2">
      <c r="A101" s="964">
        <v>44477</v>
      </c>
      <c r="B101" s="1163" t="s">
        <v>5698</v>
      </c>
      <c r="C101" s="955" t="s">
        <v>9464</v>
      </c>
      <c r="D101" s="975" t="s">
        <v>5700</v>
      </c>
      <c r="E101" s="968"/>
      <c r="F101" s="972"/>
      <c r="G101" s="970"/>
      <c r="H101" s="967"/>
      <c r="I101" s="970"/>
      <c r="J101" s="967"/>
      <c r="K101" s="970"/>
      <c r="L101" s="967"/>
      <c r="M101" s="970"/>
      <c r="N101" s="967"/>
      <c r="O101" s="970"/>
      <c r="P101" s="967"/>
      <c r="Q101" s="970"/>
      <c r="R101" s="967"/>
      <c r="S101" s="970"/>
      <c r="T101" s="967"/>
      <c r="U101" s="970"/>
      <c r="V101" s="967"/>
      <c r="W101" s="970"/>
      <c r="X101" s="1261"/>
      <c r="Y101" s="967"/>
      <c r="Z101" s="1032"/>
      <c r="AA101" s="955"/>
      <c r="AB101" s="955"/>
      <c r="AC101" s="955"/>
    </row>
    <row r="102" spans="1:29" ht="12.6" hidden="1" customHeight="1" outlineLevel="2">
      <c r="A102" s="964">
        <v>44477</v>
      </c>
      <c r="B102" s="1163" t="s">
        <v>5698</v>
      </c>
      <c r="C102" s="955" t="s">
        <v>9465</v>
      </c>
      <c r="D102" s="975" t="s">
        <v>5700</v>
      </c>
      <c r="E102" s="968"/>
      <c r="F102" s="972"/>
      <c r="G102" s="970"/>
      <c r="H102" s="967"/>
      <c r="I102" s="970"/>
      <c r="J102" s="967"/>
      <c r="K102" s="970"/>
      <c r="L102" s="967"/>
      <c r="M102" s="970"/>
      <c r="N102" s="967"/>
      <c r="O102" s="970"/>
      <c r="P102" s="967"/>
      <c r="Q102" s="970"/>
      <c r="R102" s="967"/>
      <c r="S102" s="970"/>
      <c r="T102" s="967"/>
      <c r="U102" s="970"/>
      <c r="V102" s="967"/>
      <c r="W102" s="970"/>
      <c r="X102" s="1261"/>
      <c r="Y102" s="967"/>
      <c r="Z102" s="1032"/>
      <c r="AA102" s="955"/>
      <c r="AB102" s="955"/>
      <c r="AC102" s="955"/>
    </row>
    <row r="103" spans="1:29" ht="12.6" hidden="1" customHeight="1" outlineLevel="2">
      <c r="A103" s="964">
        <v>44477</v>
      </c>
      <c r="B103" s="1163" t="s">
        <v>5698</v>
      </c>
      <c r="C103" s="955" t="s">
        <v>9466</v>
      </c>
      <c r="D103" s="966"/>
      <c r="E103" s="968"/>
      <c r="F103" s="972"/>
      <c r="G103" s="970"/>
      <c r="H103" s="967"/>
      <c r="I103" s="970"/>
      <c r="J103" s="967"/>
      <c r="K103" s="970"/>
      <c r="L103" s="967"/>
      <c r="M103" s="970"/>
      <c r="N103" s="967"/>
      <c r="O103" s="970"/>
      <c r="P103" s="967"/>
      <c r="Q103" s="970"/>
      <c r="R103" s="967"/>
      <c r="S103" s="970"/>
      <c r="T103" s="967"/>
      <c r="U103" s="970"/>
      <c r="V103" s="967"/>
      <c r="W103" s="970"/>
      <c r="X103" s="1261"/>
      <c r="Y103" s="967"/>
      <c r="Z103" s="1032"/>
      <c r="AA103" s="955"/>
      <c r="AB103" s="955"/>
      <c r="AC103" s="955"/>
    </row>
    <row r="104" spans="1:29" ht="25.2" hidden="1" customHeight="1" outlineLevel="2">
      <c r="A104" s="964">
        <v>44477</v>
      </c>
      <c r="B104" s="1163" t="s">
        <v>5698</v>
      </c>
      <c r="C104" s="955" t="s">
        <v>9467</v>
      </c>
      <c r="D104" s="966"/>
      <c r="E104" s="968"/>
      <c r="F104" s="972"/>
      <c r="G104" s="970"/>
      <c r="H104" s="967"/>
      <c r="I104" s="970"/>
      <c r="J104" s="967"/>
      <c r="K104" s="970"/>
      <c r="L104" s="967"/>
      <c r="M104" s="970"/>
      <c r="N104" s="967"/>
      <c r="O104" s="970"/>
      <c r="P104" s="967"/>
      <c r="Q104" s="970"/>
      <c r="R104" s="967"/>
      <c r="S104" s="970"/>
      <c r="T104" s="967"/>
      <c r="U104" s="970"/>
      <c r="V104" s="967"/>
      <c r="W104" s="970"/>
      <c r="X104" s="1261"/>
      <c r="Y104" s="967"/>
      <c r="Z104" s="1032"/>
      <c r="AA104" s="955"/>
      <c r="AB104" s="955"/>
      <c r="AC104" s="955"/>
    </row>
    <row r="105" spans="1:29" ht="12.6" hidden="1" customHeight="1" outlineLevel="2">
      <c r="A105" s="964">
        <v>44477</v>
      </c>
      <c r="B105" s="1163" t="s">
        <v>5698</v>
      </c>
      <c r="C105" s="955" t="s">
        <v>9468</v>
      </c>
      <c r="D105" s="966"/>
      <c r="E105" s="968"/>
      <c r="F105" s="972"/>
      <c r="G105" s="970"/>
      <c r="H105" s="967"/>
      <c r="I105" s="970"/>
      <c r="J105" s="967"/>
      <c r="K105" s="970"/>
      <c r="L105" s="967"/>
      <c r="M105" s="970"/>
      <c r="N105" s="967"/>
      <c r="O105" s="970"/>
      <c r="P105" s="967"/>
      <c r="Q105" s="973" t="s">
        <v>5700</v>
      </c>
      <c r="R105" s="967"/>
      <c r="S105" s="970"/>
      <c r="T105" s="967"/>
      <c r="U105" s="970"/>
      <c r="V105" s="967"/>
      <c r="W105" s="970"/>
      <c r="X105" s="1261"/>
      <c r="Y105" s="967"/>
      <c r="Z105" s="1032"/>
      <c r="AA105" s="955"/>
      <c r="AB105" s="955"/>
      <c r="AC105" s="955"/>
    </row>
    <row r="106" spans="1:29" ht="12.6" hidden="1" customHeight="1" outlineLevel="2">
      <c r="A106" s="964">
        <v>44477</v>
      </c>
      <c r="B106" s="1163" t="s">
        <v>5698</v>
      </c>
      <c r="C106" s="955" t="s">
        <v>9469</v>
      </c>
      <c r="D106" s="966"/>
      <c r="E106" s="968"/>
      <c r="F106" s="972"/>
      <c r="G106" s="970"/>
      <c r="H106" s="974" t="s">
        <v>5700</v>
      </c>
      <c r="I106" s="970"/>
      <c r="J106" s="967"/>
      <c r="K106" s="970"/>
      <c r="L106" s="967"/>
      <c r="M106" s="970"/>
      <c r="N106" s="967"/>
      <c r="O106" s="970"/>
      <c r="P106" s="967"/>
      <c r="Q106" s="970"/>
      <c r="R106" s="967"/>
      <c r="S106" s="970"/>
      <c r="T106" s="967"/>
      <c r="U106" s="970"/>
      <c r="V106" s="967"/>
      <c r="W106" s="970"/>
      <c r="X106" s="1261"/>
      <c r="Y106" s="967"/>
      <c r="Z106" s="1032"/>
      <c r="AA106" s="955"/>
      <c r="AB106" s="955"/>
      <c r="AC106" s="955"/>
    </row>
    <row r="107" spans="1:29" ht="25.2" hidden="1" customHeight="1" outlineLevel="1" collapsed="1">
      <c r="A107" s="978">
        <v>44480</v>
      </c>
      <c r="B107" s="1163" t="s">
        <v>5698</v>
      </c>
      <c r="C107" s="955" t="s">
        <v>9470</v>
      </c>
      <c r="D107" s="966"/>
      <c r="E107" s="977" t="s">
        <v>5700</v>
      </c>
      <c r="F107" s="972"/>
      <c r="G107" s="970"/>
      <c r="H107" s="967"/>
      <c r="I107" s="970"/>
      <c r="J107" s="967"/>
      <c r="K107" s="970"/>
      <c r="L107" s="967"/>
      <c r="M107" s="970"/>
      <c r="N107" s="967"/>
      <c r="O107" s="970"/>
      <c r="P107" s="967"/>
      <c r="Q107" s="970"/>
      <c r="R107" s="967"/>
      <c r="S107" s="970"/>
      <c r="T107" s="967"/>
      <c r="U107" s="970"/>
      <c r="V107" s="967"/>
      <c r="W107" s="970"/>
      <c r="X107" s="1261"/>
      <c r="Y107" s="967"/>
      <c r="Z107" s="1032"/>
      <c r="AA107" s="955"/>
      <c r="AB107" s="955"/>
      <c r="AC107" s="955"/>
    </row>
    <row r="108" spans="1:29" ht="12.6" hidden="1" customHeight="1" outlineLevel="2">
      <c r="A108" s="978">
        <v>44480</v>
      </c>
      <c r="B108" s="1163" t="s">
        <v>5706</v>
      </c>
      <c r="C108" s="955" t="s">
        <v>9471</v>
      </c>
      <c r="D108" s="966"/>
      <c r="E108" s="977" t="s">
        <v>5700</v>
      </c>
      <c r="F108" s="972"/>
      <c r="G108" s="970"/>
      <c r="H108" s="967"/>
      <c r="I108" s="970"/>
      <c r="J108" s="967"/>
      <c r="K108" s="970"/>
      <c r="L108" s="967"/>
      <c r="M108" s="970"/>
      <c r="N108" s="967"/>
      <c r="O108" s="970"/>
      <c r="P108" s="967"/>
      <c r="Q108" s="970"/>
      <c r="R108" s="967"/>
      <c r="S108" s="970"/>
      <c r="T108" s="967"/>
      <c r="U108" s="970"/>
      <c r="V108" s="967"/>
      <c r="W108" s="970"/>
      <c r="X108" s="1261"/>
      <c r="Y108" s="967"/>
      <c r="Z108" s="1032"/>
      <c r="AA108" s="955"/>
      <c r="AB108" s="955"/>
      <c r="AC108" s="955"/>
    </row>
    <row r="109" spans="1:29" ht="25.2" hidden="1" customHeight="1" outlineLevel="2">
      <c r="A109" s="978">
        <v>44480</v>
      </c>
      <c r="B109" s="1163" t="s">
        <v>5706</v>
      </c>
      <c r="C109" s="955" t="s">
        <v>9472</v>
      </c>
      <c r="D109" s="966"/>
      <c r="E109" s="968"/>
      <c r="F109" s="972"/>
      <c r="G109" s="970"/>
      <c r="H109" s="967"/>
      <c r="I109" s="970"/>
      <c r="J109" s="967"/>
      <c r="K109" s="970"/>
      <c r="L109" s="967"/>
      <c r="M109" s="970"/>
      <c r="N109" s="967"/>
      <c r="O109" s="970"/>
      <c r="P109" s="967"/>
      <c r="Q109" s="970"/>
      <c r="R109" s="967"/>
      <c r="S109" s="970"/>
      <c r="T109" s="974" t="s">
        <v>5700</v>
      </c>
      <c r="U109" s="970"/>
      <c r="V109" s="967"/>
      <c r="W109" s="970"/>
      <c r="X109" s="1261"/>
      <c r="Y109" s="967"/>
      <c r="Z109" s="1032"/>
      <c r="AA109" s="955"/>
      <c r="AB109" s="955"/>
      <c r="AC109" s="955"/>
    </row>
    <row r="110" spans="1:29" ht="12.6" hidden="1" customHeight="1" outlineLevel="2">
      <c r="A110" s="978">
        <v>44480</v>
      </c>
      <c r="B110" s="1163" t="s">
        <v>5698</v>
      </c>
      <c r="C110" s="955" t="s">
        <v>9473</v>
      </c>
      <c r="D110" s="975" t="s">
        <v>5700</v>
      </c>
      <c r="E110" s="977"/>
      <c r="F110" s="969" t="s">
        <v>5700</v>
      </c>
      <c r="G110" s="970"/>
      <c r="H110" s="967"/>
      <c r="I110" s="970"/>
      <c r="J110" s="967"/>
      <c r="K110" s="970"/>
      <c r="L110" s="967"/>
      <c r="M110" s="970"/>
      <c r="N110" s="967"/>
      <c r="O110" s="970"/>
      <c r="P110" s="967"/>
      <c r="Q110" s="970"/>
      <c r="R110" s="967"/>
      <c r="S110" s="970"/>
      <c r="T110" s="967"/>
      <c r="U110" s="970"/>
      <c r="V110" s="967"/>
      <c r="W110" s="970"/>
      <c r="X110" s="1261"/>
      <c r="Y110" s="967"/>
      <c r="Z110" s="1032"/>
      <c r="AA110" s="955"/>
      <c r="AB110" s="955"/>
      <c r="AC110" s="955"/>
    </row>
    <row r="111" spans="1:29" ht="12.6" hidden="1" customHeight="1" outlineLevel="2">
      <c r="A111" s="978">
        <v>44480</v>
      </c>
      <c r="B111" s="1163" t="s">
        <v>5698</v>
      </c>
      <c r="C111" s="955" t="s">
        <v>9474</v>
      </c>
      <c r="D111" s="966"/>
      <c r="E111" s="968"/>
      <c r="F111" s="969" t="s">
        <v>5700</v>
      </c>
      <c r="G111" s="970"/>
      <c r="H111" s="967"/>
      <c r="I111" s="970"/>
      <c r="J111" s="967"/>
      <c r="K111" s="970"/>
      <c r="L111" s="967"/>
      <c r="M111" s="970"/>
      <c r="N111" s="967"/>
      <c r="O111" s="970"/>
      <c r="P111" s="967"/>
      <c r="Q111" s="970"/>
      <c r="R111" s="967"/>
      <c r="S111" s="970"/>
      <c r="T111" s="967"/>
      <c r="U111" s="970"/>
      <c r="V111" s="967"/>
      <c r="W111" s="970"/>
      <c r="X111" s="1261"/>
      <c r="Y111" s="967"/>
      <c r="Z111" s="1032"/>
      <c r="AA111" s="955"/>
      <c r="AB111" s="955"/>
      <c r="AC111" s="955"/>
    </row>
    <row r="112" spans="1:29" ht="12.6" hidden="1" customHeight="1" outlineLevel="2">
      <c r="A112" s="978">
        <v>44480</v>
      </c>
      <c r="B112" s="1163" t="s">
        <v>5698</v>
      </c>
      <c r="C112" s="955" t="s">
        <v>9475</v>
      </c>
      <c r="D112" s="966"/>
      <c r="E112" s="968"/>
      <c r="F112" s="972"/>
      <c r="G112" s="970"/>
      <c r="H112" s="967"/>
      <c r="I112" s="970"/>
      <c r="J112" s="974" t="s">
        <v>5700</v>
      </c>
      <c r="K112" s="970"/>
      <c r="L112" s="967"/>
      <c r="M112" s="970"/>
      <c r="N112" s="967"/>
      <c r="O112" s="973" t="s">
        <v>5700</v>
      </c>
      <c r="P112" s="967"/>
      <c r="Q112" s="970"/>
      <c r="R112" s="967"/>
      <c r="S112" s="970"/>
      <c r="T112" s="967"/>
      <c r="U112" s="970"/>
      <c r="V112" s="967"/>
      <c r="W112" s="970"/>
      <c r="X112" s="1261"/>
      <c r="Y112" s="967"/>
      <c r="Z112" s="1032"/>
      <c r="AA112" s="955"/>
      <c r="AB112" s="955"/>
      <c r="AC112" s="955"/>
    </row>
    <row r="113" spans="1:29" ht="12.6" hidden="1" customHeight="1" outlineLevel="2">
      <c r="A113" s="978">
        <v>44480</v>
      </c>
      <c r="B113" s="1163" t="s">
        <v>5698</v>
      </c>
      <c r="C113" s="955" t="s">
        <v>9476</v>
      </c>
      <c r="D113" s="966"/>
      <c r="E113" s="968"/>
      <c r="F113" s="972"/>
      <c r="G113" s="970"/>
      <c r="H113" s="967"/>
      <c r="I113" s="970"/>
      <c r="J113" s="967"/>
      <c r="K113" s="970"/>
      <c r="L113" s="967"/>
      <c r="M113" s="970"/>
      <c r="N113" s="967"/>
      <c r="O113" s="970"/>
      <c r="P113" s="967"/>
      <c r="Q113" s="970"/>
      <c r="R113" s="967"/>
      <c r="S113" s="970"/>
      <c r="T113" s="974" t="s">
        <v>5700</v>
      </c>
      <c r="U113" s="970"/>
      <c r="V113" s="967"/>
      <c r="W113" s="970"/>
      <c r="X113" s="1261"/>
      <c r="Y113" s="967"/>
      <c r="Z113" s="1032"/>
      <c r="AA113" s="955"/>
      <c r="AB113" s="955"/>
      <c r="AC113" s="955"/>
    </row>
    <row r="114" spans="1:29" ht="25.2" hidden="1" customHeight="1" outlineLevel="2">
      <c r="A114" s="978">
        <v>44480</v>
      </c>
      <c r="B114" s="1163" t="s">
        <v>5706</v>
      </c>
      <c r="C114" s="955" t="s">
        <v>9477</v>
      </c>
      <c r="D114" s="966"/>
      <c r="E114" s="968"/>
      <c r="F114" s="972"/>
      <c r="G114" s="970"/>
      <c r="H114" s="967"/>
      <c r="I114" s="970"/>
      <c r="J114" s="967"/>
      <c r="K114" s="970"/>
      <c r="L114" s="967"/>
      <c r="M114" s="970"/>
      <c r="N114" s="967"/>
      <c r="O114" s="970"/>
      <c r="P114" s="967"/>
      <c r="Q114" s="970"/>
      <c r="R114" s="967"/>
      <c r="S114" s="970"/>
      <c r="T114" s="967"/>
      <c r="U114" s="970"/>
      <c r="V114" s="974" t="s">
        <v>5700</v>
      </c>
      <c r="W114" s="970"/>
      <c r="X114" s="1261"/>
      <c r="Y114" s="967"/>
      <c r="Z114" s="1032"/>
      <c r="AA114" s="955"/>
      <c r="AB114" s="955"/>
      <c r="AC114" s="955"/>
    </row>
    <row r="115" spans="1:29" ht="12.6" hidden="1" customHeight="1" outlineLevel="2">
      <c r="A115" s="978">
        <v>44480</v>
      </c>
      <c r="B115" s="1163" t="s">
        <v>5698</v>
      </c>
      <c r="C115" s="955" t="s">
        <v>9478</v>
      </c>
      <c r="D115" s="966"/>
      <c r="E115" s="968"/>
      <c r="F115" s="969" t="s">
        <v>5700</v>
      </c>
      <c r="G115" s="970"/>
      <c r="H115" s="967"/>
      <c r="I115" s="970"/>
      <c r="J115" s="974" t="s">
        <v>5700</v>
      </c>
      <c r="K115" s="970"/>
      <c r="L115" s="967"/>
      <c r="M115" s="970"/>
      <c r="N115" s="967"/>
      <c r="O115" s="970"/>
      <c r="P115" s="967"/>
      <c r="Q115" s="970"/>
      <c r="R115" s="967"/>
      <c r="S115" s="970"/>
      <c r="T115" s="967"/>
      <c r="U115" s="970"/>
      <c r="V115" s="967"/>
      <c r="W115" s="970"/>
      <c r="X115" s="1261"/>
      <c r="Y115" s="967"/>
      <c r="Z115" s="1032"/>
      <c r="AA115" s="955"/>
      <c r="AB115" s="955"/>
      <c r="AC115" s="955"/>
    </row>
    <row r="116" spans="1:29" ht="25.2" hidden="1" customHeight="1" outlineLevel="2">
      <c r="A116" s="978">
        <v>44480</v>
      </c>
      <c r="B116" s="1163" t="s">
        <v>5698</v>
      </c>
      <c r="C116" s="955" t="s">
        <v>9479</v>
      </c>
      <c r="D116" s="975" t="s">
        <v>5700</v>
      </c>
      <c r="E116" s="968"/>
      <c r="F116" s="972"/>
      <c r="G116" s="970"/>
      <c r="H116" s="967"/>
      <c r="I116" s="970"/>
      <c r="J116" s="967"/>
      <c r="K116" s="970"/>
      <c r="L116" s="967"/>
      <c r="M116" s="970"/>
      <c r="N116" s="967"/>
      <c r="O116" s="970"/>
      <c r="P116" s="967"/>
      <c r="Q116" s="970"/>
      <c r="R116" s="967"/>
      <c r="S116" s="970"/>
      <c r="T116" s="967"/>
      <c r="U116" s="970"/>
      <c r="V116" s="967"/>
      <c r="W116" s="970"/>
      <c r="X116" s="1261"/>
      <c r="Y116" s="967"/>
      <c r="Z116" s="1032"/>
      <c r="AA116" s="955"/>
      <c r="AB116" s="955"/>
      <c r="AC116" s="955"/>
    </row>
    <row r="117" spans="1:29" ht="25.2" hidden="1" customHeight="1" outlineLevel="2">
      <c r="A117" s="978">
        <v>44480</v>
      </c>
      <c r="B117" s="1163" t="s">
        <v>5698</v>
      </c>
      <c r="C117" s="955" t="s">
        <v>9480</v>
      </c>
      <c r="D117" s="966"/>
      <c r="E117" s="968"/>
      <c r="F117" s="972"/>
      <c r="G117" s="970"/>
      <c r="H117" s="967"/>
      <c r="I117" s="970"/>
      <c r="J117" s="967"/>
      <c r="K117" s="970"/>
      <c r="L117" s="967"/>
      <c r="M117" s="970"/>
      <c r="N117" s="967"/>
      <c r="O117" s="970"/>
      <c r="P117" s="967"/>
      <c r="Q117" s="973" t="s">
        <v>5700</v>
      </c>
      <c r="R117" s="967"/>
      <c r="S117" s="970"/>
      <c r="T117" s="967"/>
      <c r="U117" s="970"/>
      <c r="V117" s="967"/>
      <c r="W117" s="970"/>
      <c r="X117" s="1261"/>
      <c r="Y117" s="967"/>
      <c r="Z117" s="1032"/>
      <c r="AA117" s="955"/>
      <c r="AB117" s="955"/>
      <c r="AC117" s="955"/>
    </row>
    <row r="118" spans="1:29" ht="12.6" hidden="1" customHeight="1" outlineLevel="2">
      <c r="A118" s="978">
        <v>44480</v>
      </c>
      <c r="B118" s="1163" t="s">
        <v>5698</v>
      </c>
      <c r="C118" s="955" t="s">
        <v>9481</v>
      </c>
      <c r="D118" s="966"/>
      <c r="E118" s="977" t="s">
        <v>5700</v>
      </c>
      <c r="F118" s="972"/>
      <c r="G118" s="970"/>
      <c r="H118" s="967"/>
      <c r="I118" s="970"/>
      <c r="J118" s="967"/>
      <c r="K118" s="970"/>
      <c r="L118" s="967"/>
      <c r="M118" s="970"/>
      <c r="N118" s="967"/>
      <c r="O118" s="970"/>
      <c r="P118" s="967"/>
      <c r="Q118" s="970"/>
      <c r="R118" s="967"/>
      <c r="S118" s="970"/>
      <c r="T118" s="967"/>
      <c r="U118" s="970"/>
      <c r="V118" s="967"/>
      <c r="W118" s="970"/>
      <c r="X118" s="1261"/>
      <c r="Y118" s="967"/>
      <c r="Z118" s="1032"/>
      <c r="AA118" s="955"/>
      <c r="AB118" s="955"/>
      <c r="AC118" s="955"/>
    </row>
    <row r="119" spans="1:29" ht="25.2" hidden="1" customHeight="1" outlineLevel="2">
      <c r="A119" s="978">
        <v>44480</v>
      </c>
      <c r="B119" s="1163" t="s">
        <v>5706</v>
      </c>
      <c r="C119" s="955" t="s">
        <v>9482</v>
      </c>
      <c r="D119" s="966"/>
      <c r="E119" s="968"/>
      <c r="F119" s="969" t="s">
        <v>5700</v>
      </c>
      <c r="G119" s="970"/>
      <c r="H119" s="967"/>
      <c r="I119" s="970"/>
      <c r="J119" s="967"/>
      <c r="K119" s="970"/>
      <c r="L119" s="967"/>
      <c r="M119" s="970"/>
      <c r="N119" s="967"/>
      <c r="O119" s="970"/>
      <c r="P119" s="967"/>
      <c r="Q119" s="970"/>
      <c r="R119" s="967"/>
      <c r="S119" s="970"/>
      <c r="T119" s="967"/>
      <c r="U119" s="970"/>
      <c r="V119" s="967"/>
      <c r="W119" s="970"/>
      <c r="X119" s="1261"/>
      <c r="Y119" s="967"/>
      <c r="Z119" s="1032"/>
      <c r="AA119" s="955"/>
      <c r="AB119" s="955"/>
      <c r="AC119" s="955"/>
    </row>
    <row r="120" spans="1:29" ht="25.2" hidden="1" customHeight="1" outlineLevel="2">
      <c r="A120" s="978">
        <v>44480</v>
      </c>
      <c r="B120" s="1163" t="s">
        <v>5698</v>
      </c>
      <c r="C120" s="955" t="s">
        <v>9483</v>
      </c>
      <c r="D120" s="966"/>
      <c r="E120" s="968"/>
      <c r="F120" s="969" t="s">
        <v>5700</v>
      </c>
      <c r="G120" s="970"/>
      <c r="H120" s="967"/>
      <c r="I120" s="970"/>
      <c r="J120" s="967"/>
      <c r="K120" s="970"/>
      <c r="L120" s="967"/>
      <c r="M120" s="970"/>
      <c r="N120" s="967"/>
      <c r="O120" s="973" t="s">
        <v>5700</v>
      </c>
      <c r="P120" s="967"/>
      <c r="Q120" s="970"/>
      <c r="R120" s="967"/>
      <c r="S120" s="970"/>
      <c r="T120" s="967"/>
      <c r="U120" s="970"/>
      <c r="V120" s="967"/>
      <c r="W120" s="970"/>
      <c r="X120" s="1261"/>
      <c r="Y120" s="967"/>
      <c r="Z120" s="1032"/>
      <c r="AA120" s="955"/>
      <c r="AB120" s="955"/>
      <c r="AC120" s="955"/>
    </row>
    <row r="121" spans="1:29" ht="25.2" hidden="1" customHeight="1" outlineLevel="2">
      <c r="A121" s="978">
        <v>44480</v>
      </c>
      <c r="B121" s="1163" t="s">
        <v>5698</v>
      </c>
      <c r="C121" s="955" t="s">
        <v>9484</v>
      </c>
      <c r="D121" s="966"/>
      <c r="E121" s="968"/>
      <c r="F121" s="969" t="s">
        <v>5700</v>
      </c>
      <c r="G121" s="970"/>
      <c r="H121" s="967"/>
      <c r="I121" s="970"/>
      <c r="J121" s="967"/>
      <c r="K121" s="970"/>
      <c r="L121" s="974" t="s">
        <v>5700</v>
      </c>
      <c r="M121" s="970"/>
      <c r="N121" s="967"/>
      <c r="O121" s="970"/>
      <c r="P121" s="967"/>
      <c r="Q121" s="970"/>
      <c r="R121" s="967"/>
      <c r="S121" s="970"/>
      <c r="T121" s="967"/>
      <c r="U121" s="970"/>
      <c r="V121" s="967"/>
      <c r="W121" s="970"/>
      <c r="X121" s="1261"/>
      <c r="Y121" s="967"/>
      <c r="Z121" s="1032"/>
      <c r="AA121" s="955"/>
      <c r="AB121" s="955"/>
      <c r="AC121" s="955"/>
    </row>
    <row r="122" spans="1:29" ht="12.6" hidden="1" customHeight="1" outlineLevel="2">
      <c r="A122" s="978">
        <v>44480</v>
      </c>
      <c r="B122" s="1163" t="s">
        <v>5739</v>
      </c>
      <c r="C122" s="955" t="s">
        <v>9485</v>
      </c>
      <c r="D122" s="966"/>
      <c r="E122" s="977" t="s">
        <v>5700</v>
      </c>
      <c r="F122" s="972"/>
      <c r="G122" s="970"/>
      <c r="H122" s="967"/>
      <c r="I122" s="970"/>
      <c r="J122" s="967"/>
      <c r="K122" s="970"/>
      <c r="L122" s="974" t="s">
        <v>5700</v>
      </c>
      <c r="M122" s="970"/>
      <c r="N122" s="967"/>
      <c r="O122" s="970"/>
      <c r="P122" s="967"/>
      <c r="Q122" s="970"/>
      <c r="R122" s="967"/>
      <c r="S122" s="970"/>
      <c r="T122" s="967"/>
      <c r="U122" s="970"/>
      <c r="V122" s="967"/>
      <c r="W122" s="970"/>
      <c r="X122" s="1261"/>
      <c r="Y122" s="967"/>
      <c r="Z122" s="1032"/>
      <c r="AA122" s="955"/>
      <c r="AB122" s="955"/>
      <c r="AC122" s="955"/>
    </row>
    <row r="123" spans="1:29" ht="12.6" hidden="1" customHeight="1" outlineLevel="1" collapsed="1">
      <c r="A123" s="996">
        <v>44481</v>
      </c>
      <c r="B123" s="1163" t="s">
        <v>5698</v>
      </c>
      <c r="C123" s="955" t="s">
        <v>9486</v>
      </c>
      <c r="D123" s="966"/>
      <c r="E123" s="968"/>
      <c r="F123" s="969" t="s">
        <v>5700</v>
      </c>
      <c r="G123" s="970"/>
      <c r="H123" s="967"/>
      <c r="I123" s="970"/>
      <c r="J123" s="967"/>
      <c r="K123" s="970"/>
      <c r="L123" s="967"/>
      <c r="M123" s="970"/>
      <c r="N123" s="967"/>
      <c r="O123" s="970"/>
      <c r="P123" s="967"/>
      <c r="Q123" s="970"/>
      <c r="R123" s="967"/>
      <c r="S123" s="970"/>
      <c r="T123" s="967"/>
      <c r="U123" s="970"/>
      <c r="V123" s="967"/>
      <c r="W123" s="970"/>
      <c r="X123" s="1261"/>
      <c r="Y123" s="967"/>
      <c r="Z123" s="1032"/>
      <c r="AA123" s="955"/>
      <c r="AB123" s="955"/>
      <c r="AC123" s="955"/>
    </row>
    <row r="124" spans="1:29" ht="12.6" hidden="1" customHeight="1" outlineLevel="2">
      <c r="A124" s="996">
        <v>44481</v>
      </c>
      <c r="B124" s="1163" t="s">
        <v>5698</v>
      </c>
      <c r="C124" s="955" t="s">
        <v>9487</v>
      </c>
      <c r="D124" s="975" t="s">
        <v>5700</v>
      </c>
      <c r="E124" s="968"/>
      <c r="F124" s="972"/>
      <c r="G124" s="970"/>
      <c r="H124" s="967"/>
      <c r="I124" s="970"/>
      <c r="J124" s="967"/>
      <c r="K124" s="970"/>
      <c r="L124" s="967"/>
      <c r="M124" s="970"/>
      <c r="N124" s="967"/>
      <c r="O124" s="970"/>
      <c r="P124" s="967"/>
      <c r="Q124" s="970"/>
      <c r="R124" s="967"/>
      <c r="S124" s="970"/>
      <c r="T124" s="967"/>
      <c r="U124" s="970"/>
      <c r="V124" s="967"/>
      <c r="W124" s="970"/>
      <c r="X124" s="1261"/>
      <c r="Y124" s="967"/>
      <c r="Z124" s="1301" t="s">
        <v>8948</v>
      </c>
      <c r="AA124" s="955"/>
      <c r="AB124" s="955"/>
      <c r="AC124" s="955"/>
    </row>
    <row r="125" spans="1:29" ht="12.6" hidden="1" customHeight="1" outlineLevel="2">
      <c r="A125" s="996">
        <v>44481</v>
      </c>
      <c r="B125" s="1163" t="s">
        <v>5698</v>
      </c>
      <c r="C125" s="955" t="s">
        <v>9488</v>
      </c>
      <c r="D125" s="966"/>
      <c r="E125" s="968"/>
      <c r="F125" s="972"/>
      <c r="G125" s="970"/>
      <c r="H125" s="967"/>
      <c r="I125" s="970"/>
      <c r="J125" s="967"/>
      <c r="K125" s="973" t="s">
        <v>5700</v>
      </c>
      <c r="L125" s="967"/>
      <c r="M125" s="970"/>
      <c r="N125" s="967"/>
      <c r="O125" s="970"/>
      <c r="P125" s="967"/>
      <c r="Q125" s="970"/>
      <c r="R125" s="967"/>
      <c r="S125" s="970"/>
      <c r="T125" s="967"/>
      <c r="U125" s="970"/>
      <c r="V125" s="967"/>
      <c r="W125" s="970"/>
      <c r="X125" s="1261"/>
      <c r="Y125" s="967"/>
      <c r="Z125" s="1032"/>
      <c r="AA125" s="955"/>
      <c r="AB125" s="955"/>
      <c r="AC125" s="955"/>
    </row>
    <row r="126" spans="1:29" ht="12.6" hidden="1" customHeight="1" outlineLevel="2">
      <c r="A126" s="996">
        <v>44481</v>
      </c>
      <c r="B126" s="1163" t="s">
        <v>5698</v>
      </c>
      <c r="C126" s="955" t="s">
        <v>9489</v>
      </c>
      <c r="D126" s="966"/>
      <c r="E126" s="968"/>
      <c r="F126" s="972"/>
      <c r="G126" s="970"/>
      <c r="H126" s="967"/>
      <c r="I126" s="973" t="s">
        <v>5700</v>
      </c>
      <c r="J126" s="967"/>
      <c r="K126" s="973" t="s">
        <v>5700</v>
      </c>
      <c r="L126" s="967"/>
      <c r="M126" s="970"/>
      <c r="N126" s="967"/>
      <c r="O126" s="970"/>
      <c r="P126" s="967"/>
      <c r="Q126" s="970"/>
      <c r="R126" s="967"/>
      <c r="S126" s="970"/>
      <c r="T126" s="967"/>
      <c r="U126" s="970"/>
      <c r="V126" s="967"/>
      <c r="W126" s="970"/>
      <c r="X126" s="1261"/>
      <c r="Y126" s="967"/>
      <c r="Z126" s="1032"/>
      <c r="AA126" s="955"/>
      <c r="AB126" s="955"/>
      <c r="AC126" s="955"/>
    </row>
    <row r="127" spans="1:29" ht="12.6" hidden="1" customHeight="1" outlineLevel="2">
      <c r="A127" s="996">
        <v>44481</v>
      </c>
      <c r="B127" s="1163" t="s">
        <v>5698</v>
      </c>
      <c r="C127" s="955" t="s">
        <v>9490</v>
      </c>
      <c r="D127" s="975" t="s">
        <v>5700</v>
      </c>
      <c r="E127" s="968"/>
      <c r="F127" s="972"/>
      <c r="G127" s="970"/>
      <c r="H127" s="967"/>
      <c r="I127" s="970"/>
      <c r="J127" s="967"/>
      <c r="K127" s="970"/>
      <c r="L127" s="967"/>
      <c r="M127" s="970"/>
      <c r="N127" s="967"/>
      <c r="O127" s="970"/>
      <c r="P127" s="967"/>
      <c r="Q127" s="970"/>
      <c r="R127" s="967"/>
      <c r="S127" s="970"/>
      <c r="T127" s="967"/>
      <c r="U127" s="970"/>
      <c r="V127" s="967"/>
      <c r="W127" s="970"/>
      <c r="X127" s="1261"/>
      <c r="Y127" s="967"/>
      <c r="Z127" s="1032"/>
      <c r="AA127" s="955"/>
      <c r="AB127" s="955"/>
      <c r="AC127" s="955"/>
    </row>
    <row r="128" spans="1:29" ht="12.6" hidden="1" customHeight="1" outlineLevel="2">
      <c r="A128" s="996">
        <v>44481</v>
      </c>
      <c r="B128" s="1163" t="s">
        <v>5698</v>
      </c>
      <c r="C128" s="955" t="s">
        <v>9491</v>
      </c>
      <c r="D128" s="966"/>
      <c r="E128" s="977" t="s">
        <v>5700</v>
      </c>
      <c r="F128" s="972"/>
      <c r="G128" s="970"/>
      <c r="H128" s="967"/>
      <c r="I128" s="970"/>
      <c r="J128" s="967"/>
      <c r="K128" s="970"/>
      <c r="L128" s="967"/>
      <c r="M128" s="970"/>
      <c r="N128" s="967"/>
      <c r="O128" s="970"/>
      <c r="P128" s="967"/>
      <c r="Q128" s="970"/>
      <c r="R128" s="967"/>
      <c r="S128" s="970"/>
      <c r="T128" s="967"/>
      <c r="U128" s="970"/>
      <c r="V128" s="967"/>
      <c r="W128" s="970"/>
      <c r="X128" s="1261"/>
      <c r="Y128" s="967"/>
      <c r="Z128" s="1032"/>
      <c r="AA128" s="955"/>
      <c r="AB128" s="955"/>
      <c r="AC128" s="955"/>
    </row>
    <row r="129" spans="1:29" ht="12.6" hidden="1" customHeight="1" outlineLevel="2">
      <c r="A129" s="996">
        <v>44481</v>
      </c>
      <c r="B129" s="1163" t="s">
        <v>5698</v>
      </c>
      <c r="C129" s="955" t="s">
        <v>9492</v>
      </c>
      <c r="D129" s="975" t="s">
        <v>5700</v>
      </c>
      <c r="E129" s="968"/>
      <c r="F129" s="972"/>
      <c r="G129" s="970"/>
      <c r="H129" s="967"/>
      <c r="I129" s="970"/>
      <c r="J129" s="967"/>
      <c r="K129" s="970"/>
      <c r="L129" s="967"/>
      <c r="M129" s="970"/>
      <c r="N129" s="967"/>
      <c r="O129" s="970"/>
      <c r="P129" s="967"/>
      <c r="Q129" s="970"/>
      <c r="R129" s="967"/>
      <c r="S129" s="970"/>
      <c r="T129" s="967"/>
      <c r="U129" s="970"/>
      <c r="V129" s="967"/>
      <c r="W129" s="970"/>
      <c r="X129" s="1261"/>
      <c r="Y129" s="967"/>
      <c r="Z129" s="1032"/>
      <c r="AA129" s="955"/>
      <c r="AB129" s="955"/>
      <c r="AC129" s="955"/>
    </row>
    <row r="130" spans="1:29" ht="12.6" hidden="1" customHeight="1" outlineLevel="2">
      <c r="A130" s="996">
        <v>44481</v>
      </c>
      <c r="B130" s="1163" t="s">
        <v>5698</v>
      </c>
      <c r="C130" s="955" t="s">
        <v>9493</v>
      </c>
      <c r="D130" s="966"/>
      <c r="E130" s="977" t="s">
        <v>5700</v>
      </c>
      <c r="F130" s="969" t="s">
        <v>5700</v>
      </c>
      <c r="G130" s="970"/>
      <c r="H130" s="967"/>
      <c r="I130" s="970"/>
      <c r="J130" s="967"/>
      <c r="K130" s="970"/>
      <c r="L130" s="967"/>
      <c r="M130" s="970"/>
      <c r="N130" s="967"/>
      <c r="O130" s="970"/>
      <c r="P130" s="967"/>
      <c r="Q130" s="970"/>
      <c r="R130" s="967"/>
      <c r="S130" s="970"/>
      <c r="T130" s="967"/>
      <c r="U130" s="970"/>
      <c r="V130" s="967"/>
      <c r="W130" s="970"/>
      <c r="X130" s="1261"/>
      <c r="Y130" s="967"/>
      <c r="Z130" s="1032"/>
      <c r="AA130" s="955"/>
      <c r="AB130" s="955"/>
      <c r="AC130" s="955"/>
    </row>
    <row r="131" spans="1:29" ht="12.6" hidden="1" customHeight="1" outlineLevel="2">
      <c r="A131" s="996">
        <v>44481</v>
      </c>
      <c r="B131" s="1163" t="s">
        <v>5698</v>
      </c>
      <c r="C131" s="955" t="s">
        <v>9494</v>
      </c>
      <c r="D131" s="966"/>
      <c r="E131" s="977" t="s">
        <v>5700</v>
      </c>
      <c r="F131" s="972"/>
      <c r="G131" s="970"/>
      <c r="H131" s="967"/>
      <c r="I131" s="970"/>
      <c r="J131" s="967"/>
      <c r="K131" s="970"/>
      <c r="L131" s="967"/>
      <c r="M131" s="970"/>
      <c r="N131" s="967"/>
      <c r="O131" s="970"/>
      <c r="P131" s="967"/>
      <c r="Q131" s="970"/>
      <c r="R131" s="967"/>
      <c r="S131" s="970"/>
      <c r="T131" s="967"/>
      <c r="U131" s="970"/>
      <c r="V131" s="967"/>
      <c r="W131" s="970"/>
      <c r="X131" s="1261"/>
      <c r="Y131" s="967"/>
      <c r="Z131" s="1032"/>
      <c r="AA131" s="955"/>
      <c r="AB131" s="955"/>
      <c r="AC131" s="955"/>
    </row>
    <row r="132" spans="1:29" ht="12.6" hidden="1" customHeight="1" outlineLevel="2">
      <c r="A132" s="996">
        <v>44481</v>
      </c>
      <c r="B132" s="1163" t="s">
        <v>5698</v>
      </c>
      <c r="C132" s="955" t="s">
        <v>9495</v>
      </c>
      <c r="D132" s="966"/>
      <c r="E132" s="977" t="s">
        <v>5700</v>
      </c>
      <c r="F132" s="972"/>
      <c r="G132" s="970"/>
      <c r="H132" s="967"/>
      <c r="I132" s="970"/>
      <c r="J132" s="967"/>
      <c r="K132" s="970"/>
      <c r="L132" s="967"/>
      <c r="M132" s="970"/>
      <c r="N132" s="967"/>
      <c r="O132" s="970"/>
      <c r="P132" s="967"/>
      <c r="Q132" s="970"/>
      <c r="R132" s="967"/>
      <c r="S132" s="970"/>
      <c r="T132" s="967"/>
      <c r="U132" s="970"/>
      <c r="V132" s="967"/>
      <c r="W132" s="970"/>
      <c r="X132" s="1261"/>
      <c r="Y132" s="967"/>
      <c r="Z132" s="1032"/>
      <c r="AA132" s="955"/>
      <c r="AB132" s="955"/>
      <c r="AC132" s="955"/>
    </row>
    <row r="133" spans="1:29" ht="12.6" hidden="1" customHeight="1" outlineLevel="2">
      <c r="A133" s="996">
        <v>44481</v>
      </c>
      <c r="B133" s="1163" t="s">
        <v>5698</v>
      </c>
      <c r="C133" s="955" t="s">
        <v>9496</v>
      </c>
      <c r="D133" s="966"/>
      <c r="E133" s="968"/>
      <c r="F133" s="972"/>
      <c r="G133" s="970"/>
      <c r="H133" s="974" t="s">
        <v>5700</v>
      </c>
      <c r="I133" s="973" t="s">
        <v>5700</v>
      </c>
      <c r="J133" s="967"/>
      <c r="K133" s="970"/>
      <c r="L133" s="967"/>
      <c r="M133" s="970"/>
      <c r="N133" s="967"/>
      <c r="O133" s="970"/>
      <c r="P133" s="967"/>
      <c r="Q133" s="970"/>
      <c r="R133" s="967"/>
      <c r="S133" s="970"/>
      <c r="T133" s="967"/>
      <c r="U133" s="970"/>
      <c r="V133" s="967"/>
      <c r="W133" s="970"/>
      <c r="X133" s="1261"/>
      <c r="Y133" s="967"/>
      <c r="Z133" s="1032"/>
      <c r="AA133" s="955"/>
      <c r="AB133" s="955"/>
      <c r="AC133" s="955"/>
    </row>
    <row r="134" spans="1:29" ht="12.6" hidden="1" customHeight="1" outlineLevel="2">
      <c r="A134" s="996">
        <v>44481</v>
      </c>
      <c r="B134" s="1163" t="s">
        <v>5698</v>
      </c>
      <c r="C134" s="955" t="s">
        <v>9497</v>
      </c>
      <c r="D134" s="966"/>
      <c r="E134" s="968"/>
      <c r="F134" s="969" t="s">
        <v>5700</v>
      </c>
      <c r="G134" s="970"/>
      <c r="H134" s="967"/>
      <c r="I134" s="970"/>
      <c r="J134" s="967"/>
      <c r="K134" s="970"/>
      <c r="L134" s="967"/>
      <c r="M134" s="970"/>
      <c r="N134" s="967"/>
      <c r="O134" s="970"/>
      <c r="P134" s="967"/>
      <c r="Q134" s="970"/>
      <c r="R134" s="967"/>
      <c r="S134" s="970"/>
      <c r="T134" s="967"/>
      <c r="U134" s="970"/>
      <c r="V134" s="967"/>
      <c r="W134" s="970"/>
      <c r="X134" s="1261"/>
      <c r="Y134" s="967"/>
      <c r="Z134" s="1032"/>
      <c r="AA134" s="955"/>
      <c r="AB134" s="955"/>
      <c r="AC134" s="955"/>
    </row>
    <row r="135" spans="1:29" ht="12.6" hidden="1" customHeight="1" outlineLevel="2">
      <c r="A135" s="996">
        <v>44481</v>
      </c>
      <c r="B135" s="1163" t="s">
        <v>5698</v>
      </c>
      <c r="C135" s="955" t="s">
        <v>9498</v>
      </c>
      <c r="D135" s="966"/>
      <c r="E135" s="968"/>
      <c r="F135" s="969" t="s">
        <v>5700</v>
      </c>
      <c r="G135" s="970"/>
      <c r="H135" s="967"/>
      <c r="I135" s="970"/>
      <c r="J135" s="967"/>
      <c r="K135" s="970"/>
      <c r="L135" s="967"/>
      <c r="M135" s="970"/>
      <c r="N135" s="967"/>
      <c r="O135" s="970"/>
      <c r="P135" s="967"/>
      <c r="Q135" s="973" t="s">
        <v>5700</v>
      </c>
      <c r="R135" s="967"/>
      <c r="S135" s="970"/>
      <c r="T135" s="967"/>
      <c r="U135" s="970"/>
      <c r="V135" s="967"/>
      <c r="W135" s="970"/>
      <c r="X135" s="1261"/>
      <c r="Y135" s="967"/>
      <c r="Z135" s="1032"/>
      <c r="AA135" s="955"/>
      <c r="AB135" s="955"/>
      <c r="AC135" s="955"/>
    </row>
    <row r="136" spans="1:29" ht="12.6" hidden="1" customHeight="1" outlineLevel="2">
      <c r="A136" s="996">
        <v>44481</v>
      </c>
      <c r="B136" s="1163" t="s">
        <v>5698</v>
      </c>
      <c r="C136" s="955" t="s">
        <v>9499</v>
      </c>
      <c r="D136" s="966"/>
      <c r="E136" s="968"/>
      <c r="F136" s="969" t="s">
        <v>5700</v>
      </c>
      <c r="G136" s="970"/>
      <c r="H136" s="967"/>
      <c r="I136" s="970"/>
      <c r="J136" s="967"/>
      <c r="K136" s="970"/>
      <c r="L136" s="967"/>
      <c r="M136" s="970"/>
      <c r="N136" s="967"/>
      <c r="O136" s="970"/>
      <c r="P136" s="967"/>
      <c r="Q136" s="970"/>
      <c r="R136" s="967"/>
      <c r="S136" s="970"/>
      <c r="T136" s="967"/>
      <c r="U136" s="970"/>
      <c r="V136" s="967"/>
      <c r="W136" s="970"/>
      <c r="X136" s="1261"/>
      <c r="Y136" s="967"/>
      <c r="Z136" s="1032"/>
      <c r="AA136" s="955"/>
      <c r="AB136" s="955"/>
      <c r="AC136" s="955"/>
    </row>
    <row r="137" spans="1:29" ht="12.6" hidden="1" customHeight="1" outlineLevel="2">
      <c r="A137" s="996">
        <v>44481</v>
      </c>
      <c r="B137" s="1163" t="s">
        <v>5698</v>
      </c>
      <c r="C137" s="955" t="s">
        <v>9500</v>
      </c>
      <c r="D137" s="975" t="s">
        <v>5700</v>
      </c>
      <c r="E137" s="968"/>
      <c r="F137" s="972"/>
      <c r="G137" s="970"/>
      <c r="H137" s="967"/>
      <c r="I137" s="970"/>
      <c r="J137" s="967"/>
      <c r="K137" s="970"/>
      <c r="L137" s="967"/>
      <c r="M137" s="970"/>
      <c r="N137" s="967"/>
      <c r="O137" s="970"/>
      <c r="P137" s="967"/>
      <c r="Q137" s="970"/>
      <c r="R137" s="967"/>
      <c r="S137" s="970"/>
      <c r="T137" s="967"/>
      <c r="U137" s="970"/>
      <c r="V137" s="967"/>
      <c r="W137" s="970"/>
      <c r="X137" s="1261"/>
      <c r="Y137" s="967"/>
      <c r="Z137" s="1301" t="s">
        <v>8948</v>
      </c>
      <c r="AA137" s="955"/>
      <c r="AB137" s="955"/>
      <c r="AC137" s="955"/>
    </row>
    <row r="138" spans="1:29" ht="12.6" hidden="1" customHeight="1" outlineLevel="2">
      <c r="A138" s="996">
        <v>44481</v>
      </c>
      <c r="B138" s="1163" t="s">
        <v>5745</v>
      </c>
      <c r="C138" s="955" t="s">
        <v>9501</v>
      </c>
      <c r="D138" s="966"/>
      <c r="E138" s="968"/>
      <c r="F138" s="972"/>
      <c r="G138" s="970"/>
      <c r="H138" s="967"/>
      <c r="I138" s="970"/>
      <c r="J138" s="967"/>
      <c r="K138" s="970"/>
      <c r="L138" s="967"/>
      <c r="M138" s="970"/>
      <c r="N138" s="967"/>
      <c r="O138" s="970"/>
      <c r="P138" s="967"/>
      <c r="Q138" s="970"/>
      <c r="R138" s="967"/>
      <c r="S138" s="970"/>
      <c r="T138" s="974" t="s">
        <v>5700</v>
      </c>
      <c r="U138" s="970"/>
      <c r="V138" s="967"/>
      <c r="W138" s="970"/>
      <c r="X138" s="1261"/>
      <c r="Y138" s="967"/>
      <c r="Z138" s="1032"/>
      <c r="AA138" s="955"/>
      <c r="AB138" s="955"/>
      <c r="AC138" s="955"/>
    </row>
    <row r="139" spans="1:29" ht="12.6" hidden="1" customHeight="1" outlineLevel="2">
      <c r="A139" s="996">
        <v>44481</v>
      </c>
      <c r="B139" s="1163" t="s">
        <v>5698</v>
      </c>
      <c r="C139" s="955" t="s">
        <v>9502</v>
      </c>
      <c r="D139" s="966"/>
      <c r="E139" s="968"/>
      <c r="F139" s="972"/>
      <c r="G139" s="970"/>
      <c r="H139" s="967"/>
      <c r="I139" s="970"/>
      <c r="J139" s="967"/>
      <c r="K139" s="970"/>
      <c r="L139" s="967"/>
      <c r="M139" s="970"/>
      <c r="N139" s="967"/>
      <c r="O139" s="970"/>
      <c r="P139" s="974" t="s">
        <v>5700</v>
      </c>
      <c r="Q139" s="970"/>
      <c r="R139" s="967"/>
      <c r="S139" s="970"/>
      <c r="T139" s="967"/>
      <c r="U139" s="970"/>
      <c r="V139" s="967"/>
      <c r="W139" s="970"/>
      <c r="X139" s="1261"/>
      <c r="Y139" s="967"/>
      <c r="Z139" s="1032"/>
      <c r="AA139" s="955"/>
      <c r="AB139" s="955"/>
      <c r="AC139" s="955"/>
    </row>
    <row r="140" spans="1:29" ht="12.6" hidden="1" customHeight="1" outlineLevel="2">
      <c r="A140" s="996">
        <v>44481</v>
      </c>
      <c r="B140" s="1163" t="s">
        <v>5698</v>
      </c>
      <c r="C140" s="955" t="s">
        <v>9503</v>
      </c>
      <c r="D140" s="966"/>
      <c r="E140" s="968"/>
      <c r="F140" s="969" t="s">
        <v>5700</v>
      </c>
      <c r="G140" s="970"/>
      <c r="H140" s="967"/>
      <c r="I140" s="970"/>
      <c r="J140" s="967"/>
      <c r="K140" s="970"/>
      <c r="L140" s="967"/>
      <c r="M140" s="970"/>
      <c r="N140" s="967"/>
      <c r="O140" s="970"/>
      <c r="P140" s="967"/>
      <c r="Q140" s="970"/>
      <c r="R140" s="967"/>
      <c r="S140" s="970"/>
      <c r="T140" s="967"/>
      <c r="U140" s="970"/>
      <c r="V140" s="967"/>
      <c r="W140" s="970"/>
      <c r="X140" s="1261"/>
      <c r="Y140" s="967"/>
      <c r="Z140" s="1032"/>
      <c r="AA140" s="955"/>
      <c r="AB140" s="955"/>
      <c r="AC140" s="955"/>
    </row>
    <row r="141" spans="1:29" ht="12.6" hidden="1" customHeight="1" outlineLevel="2">
      <c r="A141" s="996">
        <v>44481</v>
      </c>
      <c r="B141" s="1163" t="s">
        <v>5698</v>
      </c>
      <c r="C141" s="955" t="s">
        <v>9504</v>
      </c>
      <c r="D141" s="966"/>
      <c r="E141" s="968"/>
      <c r="F141" s="972"/>
      <c r="G141" s="970"/>
      <c r="H141" s="967"/>
      <c r="I141" s="970"/>
      <c r="J141" s="967"/>
      <c r="K141" s="970"/>
      <c r="L141" s="967"/>
      <c r="M141" s="970"/>
      <c r="N141" s="967"/>
      <c r="O141" s="973" t="s">
        <v>5700</v>
      </c>
      <c r="P141" s="967"/>
      <c r="Q141" s="970"/>
      <c r="R141" s="967"/>
      <c r="S141" s="970"/>
      <c r="T141" s="967"/>
      <c r="U141" s="970"/>
      <c r="V141" s="967"/>
      <c r="W141" s="970"/>
      <c r="X141" s="1261"/>
      <c r="Y141" s="967"/>
      <c r="Z141" s="1032"/>
      <c r="AA141" s="955"/>
      <c r="AB141" s="955"/>
      <c r="AC141" s="955"/>
    </row>
    <row r="142" spans="1:29" ht="25.2" hidden="1" customHeight="1" outlineLevel="2">
      <c r="A142" s="996">
        <v>44481</v>
      </c>
      <c r="B142" s="1163" t="s">
        <v>5745</v>
      </c>
      <c r="C142" s="955" t="s">
        <v>9505</v>
      </c>
      <c r="D142" s="975" t="s">
        <v>5700</v>
      </c>
      <c r="E142" s="968"/>
      <c r="F142" s="972"/>
      <c r="G142" s="970"/>
      <c r="H142" s="967"/>
      <c r="I142" s="970"/>
      <c r="J142" s="967"/>
      <c r="K142" s="970"/>
      <c r="L142" s="967"/>
      <c r="M142" s="970"/>
      <c r="N142" s="967"/>
      <c r="O142" s="970"/>
      <c r="P142" s="967"/>
      <c r="Q142" s="970"/>
      <c r="R142" s="967"/>
      <c r="S142" s="970"/>
      <c r="T142" s="967"/>
      <c r="U142" s="970"/>
      <c r="V142" s="967"/>
      <c r="W142" s="970"/>
      <c r="X142" s="1261"/>
      <c r="Y142" s="967"/>
      <c r="Z142" s="1032"/>
      <c r="AA142" s="955"/>
      <c r="AB142" s="955"/>
      <c r="AC142" s="955"/>
    </row>
    <row r="143" spans="1:29" ht="12.6" hidden="1" customHeight="1" outlineLevel="2">
      <c r="A143" s="996">
        <v>44481</v>
      </c>
      <c r="B143" s="1163" t="s">
        <v>5698</v>
      </c>
      <c r="C143" s="955" t="s">
        <v>9506</v>
      </c>
      <c r="D143" s="975" t="s">
        <v>5700</v>
      </c>
      <c r="E143" s="968"/>
      <c r="F143" s="969" t="s">
        <v>5700</v>
      </c>
      <c r="G143" s="970"/>
      <c r="H143" s="967"/>
      <c r="I143" s="970"/>
      <c r="J143" s="967"/>
      <c r="K143" s="970"/>
      <c r="L143" s="967"/>
      <c r="M143" s="970"/>
      <c r="N143" s="967"/>
      <c r="O143" s="970"/>
      <c r="P143" s="967"/>
      <c r="Q143" s="970"/>
      <c r="R143" s="967"/>
      <c r="S143" s="970"/>
      <c r="T143" s="967"/>
      <c r="U143" s="970"/>
      <c r="V143" s="967"/>
      <c r="W143" s="970"/>
      <c r="X143" s="1261"/>
      <c r="Y143" s="967"/>
      <c r="Z143" s="1032"/>
      <c r="AA143" s="955"/>
      <c r="AB143" s="955"/>
      <c r="AC143" s="955"/>
    </row>
    <row r="144" spans="1:29" ht="12.6" hidden="1" customHeight="1" outlineLevel="2">
      <c r="A144" s="996">
        <v>44481</v>
      </c>
      <c r="B144" s="1163" t="s">
        <v>5698</v>
      </c>
      <c r="C144" s="955" t="s">
        <v>9507</v>
      </c>
      <c r="D144" s="966"/>
      <c r="E144" s="977" t="s">
        <v>5700</v>
      </c>
      <c r="F144" s="972"/>
      <c r="G144" s="970"/>
      <c r="H144" s="967"/>
      <c r="I144" s="970"/>
      <c r="J144" s="967"/>
      <c r="K144" s="970"/>
      <c r="L144" s="967"/>
      <c r="M144" s="970"/>
      <c r="N144" s="967"/>
      <c r="O144" s="970"/>
      <c r="P144" s="967"/>
      <c r="Q144" s="970"/>
      <c r="R144" s="967"/>
      <c r="S144" s="970"/>
      <c r="T144" s="967"/>
      <c r="U144" s="970"/>
      <c r="V144" s="967"/>
      <c r="W144" s="970"/>
      <c r="X144" s="1261"/>
      <c r="Y144" s="967"/>
      <c r="Z144" s="1032"/>
      <c r="AA144" s="955"/>
      <c r="AB144" s="955"/>
      <c r="AC144" s="955"/>
    </row>
    <row r="145" spans="1:29" ht="12.6" hidden="1" customHeight="1" outlineLevel="2">
      <c r="A145" s="996">
        <v>44481</v>
      </c>
      <c r="B145" s="1163" t="s">
        <v>5698</v>
      </c>
      <c r="C145" s="955" t="s">
        <v>9508</v>
      </c>
      <c r="D145" s="966"/>
      <c r="E145" s="968"/>
      <c r="F145" s="969" t="s">
        <v>5700</v>
      </c>
      <c r="G145" s="970"/>
      <c r="H145" s="967"/>
      <c r="I145" s="970"/>
      <c r="J145" s="967"/>
      <c r="K145" s="970"/>
      <c r="L145" s="967"/>
      <c r="M145" s="970"/>
      <c r="N145" s="967"/>
      <c r="O145" s="970"/>
      <c r="P145" s="967"/>
      <c r="Q145" s="970"/>
      <c r="R145" s="967"/>
      <c r="S145" s="970"/>
      <c r="T145" s="967"/>
      <c r="U145" s="970"/>
      <c r="V145" s="967"/>
      <c r="W145" s="970"/>
      <c r="X145" s="1261"/>
      <c r="Y145" s="967"/>
      <c r="Z145" s="1032"/>
      <c r="AA145" s="955"/>
      <c r="AB145" s="955"/>
      <c r="AC145" s="955"/>
    </row>
    <row r="146" spans="1:29" ht="12.6" hidden="1" customHeight="1" outlineLevel="2">
      <c r="A146" s="996">
        <v>44481</v>
      </c>
      <c r="B146" s="1163" t="s">
        <v>5698</v>
      </c>
      <c r="C146" s="955" t="s">
        <v>9509</v>
      </c>
      <c r="D146" s="966"/>
      <c r="E146" s="968"/>
      <c r="F146" s="972"/>
      <c r="G146" s="970"/>
      <c r="H146" s="967"/>
      <c r="I146" s="970"/>
      <c r="J146" s="967"/>
      <c r="K146" s="973" t="s">
        <v>5700</v>
      </c>
      <c r="L146" s="967"/>
      <c r="M146" s="970"/>
      <c r="N146" s="967"/>
      <c r="O146" s="970"/>
      <c r="P146" s="967"/>
      <c r="Q146" s="970"/>
      <c r="R146" s="967"/>
      <c r="S146" s="970"/>
      <c r="T146" s="967"/>
      <c r="U146" s="970"/>
      <c r="V146" s="967"/>
      <c r="W146" s="970"/>
      <c r="X146" s="1261"/>
      <c r="Y146" s="967"/>
      <c r="Z146" s="1032"/>
      <c r="AA146" s="955"/>
      <c r="AB146" s="955"/>
      <c r="AC146" s="955"/>
    </row>
    <row r="147" spans="1:29" ht="12.6" hidden="1" customHeight="1" outlineLevel="1" collapsed="1">
      <c r="A147" s="989">
        <v>44482</v>
      </c>
      <c r="B147" s="1163" t="s">
        <v>5698</v>
      </c>
      <c r="C147" s="955" t="s">
        <v>9510</v>
      </c>
      <c r="D147" s="966"/>
      <c r="E147" s="968"/>
      <c r="F147" s="972"/>
      <c r="G147" s="970"/>
      <c r="H147" s="967"/>
      <c r="I147" s="970"/>
      <c r="J147" s="967"/>
      <c r="K147" s="970"/>
      <c r="L147" s="967"/>
      <c r="M147" s="970"/>
      <c r="N147" s="967"/>
      <c r="O147" s="970"/>
      <c r="P147" s="967"/>
      <c r="Q147" s="970"/>
      <c r="R147" s="967"/>
      <c r="S147" s="970"/>
      <c r="T147" s="974" t="s">
        <v>5700</v>
      </c>
      <c r="U147" s="970"/>
      <c r="V147" s="967"/>
      <c r="W147" s="970"/>
      <c r="X147" s="1261"/>
      <c r="Y147" s="967"/>
      <c r="Z147" s="1032"/>
      <c r="AA147" s="955"/>
      <c r="AB147" s="955"/>
      <c r="AC147" s="955"/>
    </row>
    <row r="148" spans="1:29" ht="12.6" hidden="1" customHeight="1" outlineLevel="2">
      <c r="A148" s="989">
        <v>44482</v>
      </c>
      <c r="B148" s="1163" t="s">
        <v>5698</v>
      </c>
      <c r="C148" s="955" t="s">
        <v>9511</v>
      </c>
      <c r="D148" s="966"/>
      <c r="E148" s="968"/>
      <c r="F148" s="972"/>
      <c r="G148" s="970"/>
      <c r="H148" s="967"/>
      <c r="I148" s="970"/>
      <c r="J148" s="974" t="s">
        <v>5705</v>
      </c>
      <c r="K148" s="970"/>
      <c r="L148" s="967"/>
      <c r="M148" s="970"/>
      <c r="N148" s="967"/>
      <c r="O148" s="970"/>
      <c r="P148" s="967"/>
      <c r="Q148" s="970"/>
      <c r="R148" s="967"/>
      <c r="S148" s="970"/>
      <c r="T148" s="967"/>
      <c r="U148" s="970"/>
      <c r="V148" s="967"/>
      <c r="W148" s="970"/>
      <c r="X148" s="1261"/>
      <c r="Y148" s="967"/>
      <c r="Z148" s="1032"/>
      <c r="AA148" s="955"/>
      <c r="AB148" s="955"/>
      <c r="AC148" s="955"/>
    </row>
    <row r="149" spans="1:29" ht="12.6" hidden="1" customHeight="1" outlineLevel="2">
      <c r="A149" s="989">
        <v>44482</v>
      </c>
      <c r="B149" s="1163" t="s">
        <v>5698</v>
      </c>
      <c r="C149" s="955" t="s">
        <v>9512</v>
      </c>
      <c r="D149" s="975" t="s">
        <v>5705</v>
      </c>
      <c r="E149" s="968"/>
      <c r="F149" s="972"/>
      <c r="G149" s="970"/>
      <c r="H149" s="967"/>
      <c r="I149" s="970"/>
      <c r="J149" s="967"/>
      <c r="K149" s="970"/>
      <c r="L149" s="967"/>
      <c r="M149" s="970"/>
      <c r="N149" s="967"/>
      <c r="O149" s="970"/>
      <c r="P149" s="967"/>
      <c r="Q149" s="970"/>
      <c r="R149" s="967"/>
      <c r="S149" s="970"/>
      <c r="T149" s="967"/>
      <c r="U149" s="970"/>
      <c r="V149" s="967"/>
      <c r="W149" s="970"/>
      <c r="X149" s="1261"/>
      <c r="Y149" s="967"/>
      <c r="Z149" s="1032"/>
      <c r="AA149" s="955"/>
      <c r="AB149" s="955"/>
      <c r="AC149" s="955"/>
    </row>
    <row r="150" spans="1:29" ht="25.2" hidden="1" customHeight="1" outlineLevel="2">
      <c r="A150" s="989">
        <v>44482</v>
      </c>
      <c r="B150" s="1163" t="s">
        <v>5698</v>
      </c>
      <c r="C150" s="955" t="s">
        <v>9513</v>
      </c>
      <c r="D150" s="966"/>
      <c r="E150" s="977" t="s">
        <v>5700</v>
      </c>
      <c r="F150" s="972"/>
      <c r="G150" s="970"/>
      <c r="H150" s="967"/>
      <c r="I150" s="970"/>
      <c r="J150" s="967"/>
      <c r="K150" s="970"/>
      <c r="L150" s="967"/>
      <c r="M150" s="970"/>
      <c r="N150" s="967"/>
      <c r="O150" s="970"/>
      <c r="P150" s="967"/>
      <c r="Q150" s="970"/>
      <c r="R150" s="967"/>
      <c r="S150" s="970"/>
      <c r="T150" s="967"/>
      <c r="U150" s="970"/>
      <c r="V150" s="967"/>
      <c r="W150" s="970"/>
      <c r="X150" s="1261"/>
      <c r="Y150" s="967"/>
      <c r="Z150" s="1032"/>
      <c r="AA150" s="955"/>
      <c r="AB150" s="955"/>
      <c r="AC150" s="955"/>
    </row>
    <row r="151" spans="1:29" ht="12.6" hidden="1" customHeight="1" outlineLevel="2">
      <c r="A151" s="989">
        <v>44482</v>
      </c>
      <c r="B151" s="1163" t="s">
        <v>5698</v>
      </c>
      <c r="C151" s="955" t="s">
        <v>9514</v>
      </c>
      <c r="D151" s="966"/>
      <c r="E151" s="968"/>
      <c r="F151" s="972"/>
      <c r="G151" s="973" t="s">
        <v>5700</v>
      </c>
      <c r="H151" s="967"/>
      <c r="I151" s="970"/>
      <c r="J151" s="967"/>
      <c r="K151" s="970"/>
      <c r="L151" s="967"/>
      <c r="M151" s="970"/>
      <c r="N151" s="967"/>
      <c r="O151" s="970"/>
      <c r="P151" s="967"/>
      <c r="Q151" s="970"/>
      <c r="R151" s="967"/>
      <c r="S151" s="970"/>
      <c r="T151" s="967"/>
      <c r="U151" s="970"/>
      <c r="V151" s="967"/>
      <c r="W151" s="970"/>
      <c r="X151" s="1261"/>
      <c r="Y151" s="967"/>
      <c r="Z151" s="1032"/>
      <c r="AA151" s="955"/>
      <c r="AB151" s="955"/>
      <c r="AC151" s="955"/>
    </row>
    <row r="152" spans="1:29" ht="12.6" hidden="1" customHeight="1" outlineLevel="2">
      <c r="A152" s="989">
        <v>44482</v>
      </c>
      <c r="B152" s="1163" t="s">
        <v>5698</v>
      </c>
      <c r="C152" s="955" t="s">
        <v>9515</v>
      </c>
      <c r="D152" s="966"/>
      <c r="E152" s="968"/>
      <c r="F152" s="972"/>
      <c r="G152" s="970"/>
      <c r="H152" s="967"/>
      <c r="I152" s="970"/>
      <c r="J152" s="967"/>
      <c r="K152" s="970"/>
      <c r="L152" s="967"/>
      <c r="M152" s="970"/>
      <c r="N152" s="967"/>
      <c r="O152" s="973" t="s">
        <v>5700</v>
      </c>
      <c r="P152" s="967"/>
      <c r="Q152" s="970"/>
      <c r="R152" s="967"/>
      <c r="S152" s="970"/>
      <c r="T152" s="967"/>
      <c r="U152" s="970"/>
      <c r="V152" s="967"/>
      <c r="W152" s="970"/>
      <c r="X152" s="1261"/>
      <c r="Y152" s="967"/>
      <c r="Z152" s="1032"/>
      <c r="AA152" s="955"/>
      <c r="AB152" s="955"/>
      <c r="AC152" s="955"/>
    </row>
    <row r="153" spans="1:29" ht="12.6" hidden="1" customHeight="1" outlineLevel="2">
      <c r="A153" s="989">
        <v>44482</v>
      </c>
      <c r="B153" s="1163" t="s">
        <v>5698</v>
      </c>
      <c r="C153" s="955" t="s">
        <v>9516</v>
      </c>
      <c r="D153" s="966"/>
      <c r="E153" s="968"/>
      <c r="F153" s="972"/>
      <c r="G153" s="970"/>
      <c r="H153" s="967"/>
      <c r="I153" s="970"/>
      <c r="J153" s="974" t="s">
        <v>5700</v>
      </c>
      <c r="K153" s="970"/>
      <c r="L153" s="967"/>
      <c r="M153" s="970"/>
      <c r="N153" s="967"/>
      <c r="O153" s="970"/>
      <c r="P153" s="967"/>
      <c r="Q153" s="970"/>
      <c r="R153" s="967"/>
      <c r="S153" s="970"/>
      <c r="T153" s="967"/>
      <c r="U153" s="970"/>
      <c r="V153" s="967"/>
      <c r="W153" s="970"/>
      <c r="X153" s="1261"/>
      <c r="Y153" s="967"/>
      <c r="Z153" s="1032"/>
      <c r="AA153" s="955"/>
      <c r="AB153" s="955"/>
      <c r="AC153" s="955"/>
    </row>
    <row r="154" spans="1:29" ht="12.6" hidden="1" customHeight="1" outlineLevel="2">
      <c r="A154" s="989">
        <v>44482</v>
      </c>
      <c r="B154" s="1163" t="s">
        <v>5698</v>
      </c>
      <c r="C154" s="955" t="s">
        <v>9517</v>
      </c>
      <c r="D154" s="966"/>
      <c r="E154" s="977" t="s">
        <v>5700</v>
      </c>
      <c r="F154" s="972"/>
      <c r="G154" s="970"/>
      <c r="H154" s="967"/>
      <c r="I154" s="970"/>
      <c r="J154" s="967"/>
      <c r="K154" s="970"/>
      <c r="L154" s="967"/>
      <c r="M154" s="970"/>
      <c r="N154" s="967"/>
      <c r="O154" s="970"/>
      <c r="P154" s="967"/>
      <c r="Q154" s="970"/>
      <c r="R154" s="967"/>
      <c r="S154" s="970"/>
      <c r="T154" s="967"/>
      <c r="U154" s="970"/>
      <c r="V154" s="967"/>
      <c r="W154" s="970"/>
      <c r="X154" s="1261"/>
      <c r="Y154" s="967"/>
      <c r="Z154" s="1032" t="s">
        <v>3334</v>
      </c>
      <c r="AA154" s="955"/>
      <c r="AB154" s="955"/>
      <c r="AC154" s="955"/>
    </row>
    <row r="155" spans="1:29" ht="12.6" hidden="1" customHeight="1" outlineLevel="2">
      <c r="A155" s="989">
        <v>44482</v>
      </c>
      <c r="B155" s="1163" t="s">
        <v>5698</v>
      </c>
      <c r="C155" s="955" t="s">
        <v>9518</v>
      </c>
      <c r="D155" s="966"/>
      <c r="E155" s="968"/>
      <c r="F155" s="972"/>
      <c r="G155" s="970"/>
      <c r="H155" s="967"/>
      <c r="I155" s="970"/>
      <c r="J155" s="967"/>
      <c r="K155" s="970"/>
      <c r="L155" s="967"/>
      <c r="M155" s="970"/>
      <c r="N155" s="967"/>
      <c r="O155" s="970"/>
      <c r="P155" s="967"/>
      <c r="Q155" s="970"/>
      <c r="R155" s="967"/>
      <c r="S155" s="970"/>
      <c r="T155" s="974" t="s">
        <v>5700</v>
      </c>
      <c r="U155" s="970"/>
      <c r="V155" s="967"/>
      <c r="W155" s="970"/>
      <c r="X155" s="1261"/>
      <c r="Y155" s="967"/>
      <c r="Z155" s="1032"/>
      <c r="AA155" s="955"/>
      <c r="AB155" s="955"/>
      <c r="AC155" s="955"/>
    </row>
    <row r="156" spans="1:29" ht="12.6" hidden="1" customHeight="1" outlineLevel="2">
      <c r="A156" s="989">
        <v>44482</v>
      </c>
      <c r="B156" s="1163" t="s">
        <v>5698</v>
      </c>
      <c r="C156" s="955" t="s">
        <v>9519</v>
      </c>
      <c r="D156" s="966"/>
      <c r="E156" s="968"/>
      <c r="F156" s="972"/>
      <c r="G156" s="970"/>
      <c r="H156" s="974" t="s">
        <v>5700</v>
      </c>
      <c r="I156" s="970"/>
      <c r="J156" s="967"/>
      <c r="K156" s="970"/>
      <c r="L156" s="967"/>
      <c r="M156" s="970"/>
      <c r="N156" s="967"/>
      <c r="O156" s="970"/>
      <c r="P156" s="967"/>
      <c r="Q156" s="970"/>
      <c r="R156" s="967"/>
      <c r="S156" s="970"/>
      <c r="T156" s="967"/>
      <c r="U156" s="970"/>
      <c r="V156" s="967"/>
      <c r="W156" s="970"/>
      <c r="X156" s="1261"/>
      <c r="Y156" s="967"/>
      <c r="Z156" s="1032"/>
      <c r="AA156" s="955"/>
      <c r="AB156" s="955"/>
      <c r="AC156" s="955"/>
    </row>
    <row r="157" spans="1:29" ht="12.6" hidden="1" customHeight="1" outlineLevel="2">
      <c r="A157" s="989">
        <v>44482</v>
      </c>
      <c r="B157" s="1163" t="s">
        <v>5745</v>
      </c>
      <c r="C157" s="955" t="s">
        <v>9520</v>
      </c>
      <c r="D157" s="966"/>
      <c r="E157" s="968"/>
      <c r="F157" s="969" t="s">
        <v>5700</v>
      </c>
      <c r="G157" s="970"/>
      <c r="H157" s="967"/>
      <c r="I157" s="970"/>
      <c r="J157" s="967"/>
      <c r="K157" s="970"/>
      <c r="L157" s="967"/>
      <c r="M157" s="970"/>
      <c r="N157" s="967"/>
      <c r="O157" s="970"/>
      <c r="P157" s="967"/>
      <c r="Q157" s="970"/>
      <c r="R157" s="967"/>
      <c r="S157" s="970"/>
      <c r="T157" s="967"/>
      <c r="U157" s="970"/>
      <c r="V157" s="967"/>
      <c r="W157" s="970"/>
      <c r="X157" s="1261"/>
      <c r="Y157" s="967"/>
      <c r="Z157" s="1032"/>
      <c r="AA157" s="955"/>
      <c r="AB157" s="955"/>
      <c r="AC157" s="955"/>
    </row>
    <row r="158" spans="1:29" ht="12.6" hidden="1" customHeight="1" outlineLevel="2">
      <c r="A158" s="989">
        <v>44482</v>
      </c>
      <c r="B158" s="1163" t="s">
        <v>5698</v>
      </c>
      <c r="C158" s="955" t="s">
        <v>7815</v>
      </c>
      <c r="D158" s="966"/>
      <c r="E158" s="968"/>
      <c r="F158" s="972"/>
      <c r="G158" s="970"/>
      <c r="H158" s="974" t="s">
        <v>5700</v>
      </c>
      <c r="I158" s="970"/>
      <c r="J158" s="967"/>
      <c r="K158" s="970"/>
      <c r="L158" s="967"/>
      <c r="M158" s="970"/>
      <c r="N158" s="967"/>
      <c r="O158" s="970"/>
      <c r="P158" s="967"/>
      <c r="Q158" s="970"/>
      <c r="R158" s="967"/>
      <c r="S158" s="970"/>
      <c r="T158" s="967"/>
      <c r="U158" s="970"/>
      <c r="V158" s="967"/>
      <c r="W158" s="970"/>
      <c r="X158" s="1261"/>
      <c r="Y158" s="967"/>
      <c r="Z158" s="1032"/>
      <c r="AA158" s="955"/>
      <c r="AB158" s="955"/>
      <c r="AC158" s="955"/>
    </row>
    <row r="159" spans="1:29" ht="25.2" hidden="1" customHeight="1" outlineLevel="2">
      <c r="A159" s="989">
        <v>44482</v>
      </c>
      <c r="B159" s="1163" t="s">
        <v>5698</v>
      </c>
      <c r="C159" s="955" t="s">
        <v>9521</v>
      </c>
      <c r="D159" s="975" t="s">
        <v>5700</v>
      </c>
      <c r="E159" s="968"/>
      <c r="F159" s="972"/>
      <c r="G159" s="970"/>
      <c r="H159" s="967"/>
      <c r="I159" s="970"/>
      <c r="J159" s="967"/>
      <c r="K159" s="970"/>
      <c r="L159" s="967"/>
      <c r="M159" s="970"/>
      <c r="N159" s="967"/>
      <c r="O159" s="970"/>
      <c r="P159" s="967"/>
      <c r="Q159" s="970"/>
      <c r="R159" s="967"/>
      <c r="S159" s="970"/>
      <c r="T159" s="967"/>
      <c r="U159" s="970"/>
      <c r="V159" s="967"/>
      <c r="W159" s="970"/>
      <c r="X159" s="1261"/>
      <c r="Y159" s="967"/>
      <c r="Z159" s="1032"/>
      <c r="AA159" s="955"/>
      <c r="AB159" s="955"/>
      <c r="AC159" s="955"/>
    </row>
    <row r="160" spans="1:29" ht="12.6" hidden="1" customHeight="1" outlineLevel="2">
      <c r="A160" s="989">
        <v>44482</v>
      </c>
      <c r="B160" s="1163" t="s">
        <v>5739</v>
      </c>
      <c r="C160" s="955" t="s">
        <v>9522</v>
      </c>
      <c r="D160" s="966"/>
      <c r="E160" s="968"/>
      <c r="F160" s="972"/>
      <c r="G160" s="970"/>
      <c r="H160" s="967"/>
      <c r="I160" s="973" t="s">
        <v>5700</v>
      </c>
      <c r="J160" s="967"/>
      <c r="K160" s="970"/>
      <c r="L160" s="967"/>
      <c r="M160" s="970"/>
      <c r="N160" s="967"/>
      <c r="O160" s="970"/>
      <c r="P160" s="967"/>
      <c r="Q160" s="970"/>
      <c r="R160" s="967"/>
      <c r="S160" s="970"/>
      <c r="T160" s="967"/>
      <c r="U160" s="970"/>
      <c r="V160" s="967"/>
      <c r="W160" s="970"/>
      <c r="X160" s="1261"/>
      <c r="Y160" s="967"/>
      <c r="Z160" s="1032"/>
      <c r="AA160" s="955"/>
      <c r="AB160" s="955"/>
      <c r="AC160" s="955"/>
    </row>
    <row r="161" spans="1:29" ht="12.6" hidden="1" customHeight="1" outlineLevel="2">
      <c r="A161" s="989">
        <v>44482</v>
      </c>
      <c r="B161" s="1163" t="s">
        <v>5698</v>
      </c>
      <c r="C161" s="955" t="s">
        <v>9523</v>
      </c>
      <c r="D161" s="966"/>
      <c r="E161" s="968"/>
      <c r="F161" s="972"/>
      <c r="G161" s="970"/>
      <c r="H161" s="974" t="s">
        <v>5700</v>
      </c>
      <c r="I161" s="973" t="s">
        <v>5700</v>
      </c>
      <c r="J161" s="967"/>
      <c r="K161" s="970"/>
      <c r="L161" s="967"/>
      <c r="M161" s="970"/>
      <c r="N161" s="967"/>
      <c r="O161" s="970"/>
      <c r="P161" s="967"/>
      <c r="Q161" s="970"/>
      <c r="R161" s="974" t="s">
        <v>5700</v>
      </c>
      <c r="S161" s="970"/>
      <c r="T161" s="967"/>
      <c r="U161" s="970"/>
      <c r="V161" s="967"/>
      <c r="W161" s="970"/>
      <c r="X161" s="1261"/>
      <c r="Y161" s="967"/>
      <c r="Z161" s="1032"/>
      <c r="AA161" s="955"/>
      <c r="AB161" s="955"/>
      <c r="AC161" s="955"/>
    </row>
    <row r="162" spans="1:29" ht="12.6" hidden="1" customHeight="1" outlineLevel="2">
      <c r="A162" s="989">
        <v>44482</v>
      </c>
      <c r="B162" s="1163" t="s">
        <v>5723</v>
      </c>
      <c r="C162" s="955" t="s">
        <v>9524</v>
      </c>
      <c r="D162" s="975" t="s">
        <v>5700</v>
      </c>
      <c r="E162" s="968"/>
      <c r="F162" s="972"/>
      <c r="G162" s="970"/>
      <c r="H162" s="967"/>
      <c r="I162" s="970"/>
      <c r="J162" s="967"/>
      <c r="K162" s="970"/>
      <c r="L162" s="967"/>
      <c r="M162" s="970"/>
      <c r="N162" s="967"/>
      <c r="O162" s="970"/>
      <c r="P162" s="967"/>
      <c r="Q162" s="970"/>
      <c r="R162" s="974" t="s">
        <v>5700</v>
      </c>
      <c r="S162" s="970"/>
      <c r="T162" s="967"/>
      <c r="U162" s="970"/>
      <c r="V162" s="967"/>
      <c r="W162" s="970"/>
      <c r="X162" s="1261"/>
      <c r="Y162" s="967"/>
      <c r="Z162" s="1314" t="s">
        <v>8948</v>
      </c>
      <c r="AA162" s="955"/>
      <c r="AB162" s="955"/>
      <c r="AC162" s="955"/>
    </row>
    <row r="163" spans="1:29" ht="12.6" hidden="1" customHeight="1" outlineLevel="2">
      <c r="A163" s="989">
        <v>44482</v>
      </c>
      <c r="B163" s="1163" t="s">
        <v>5698</v>
      </c>
      <c r="C163" s="955" t="s">
        <v>9525</v>
      </c>
      <c r="D163" s="966"/>
      <c r="E163" s="977" t="s">
        <v>5700</v>
      </c>
      <c r="F163" s="972"/>
      <c r="G163" s="970"/>
      <c r="H163" s="967"/>
      <c r="I163" s="970"/>
      <c r="J163" s="967"/>
      <c r="K163" s="970"/>
      <c r="L163" s="967"/>
      <c r="M163" s="970"/>
      <c r="N163" s="967"/>
      <c r="O163" s="970"/>
      <c r="P163" s="967"/>
      <c r="Q163" s="970"/>
      <c r="R163" s="967"/>
      <c r="S163" s="970"/>
      <c r="T163" s="967"/>
      <c r="U163" s="970"/>
      <c r="V163" s="967"/>
      <c r="W163" s="970"/>
      <c r="X163" s="1261"/>
      <c r="Y163" s="967"/>
      <c r="Z163" s="1032"/>
      <c r="AA163" s="955"/>
      <c r="AB163" s="955"/>
      <c r="AC163" s="955"/>
    </row>
    <row r="164" spans="1:29" ht="12.6" hidden="1" customHeight="1" outlineLevel="2">
      <c r="A164" s="989">
        <v>44482</v>
      </c>
      <c r="B164" s="1163" t="s">
        <v>9526</v>
      </c>
      <c r="C164" s="955" t="s">
        <v>9527</v>
      </c>
      <c r="D164" s="966"/>
      <c r="E164" s="968"/>
      <c r="F164" s="972"/>
      <c r="G164" s="970"/>
      <c r="H164" s="967"/>
      <c r="I164" s="970"/>
      <c r="J164" s="967"/>
      <c r="K164" s="973" t="s">
        <v>5700</v>
      </c>
      <c r="L164" s="967"/>
      <c r="M164" s="970"/>
      <c r="N164" s="967"/>
      <c r="O164" s="970"/>
      <c r="P164" s="967"/>
      <c r="Q164" s="970"/>
      <c r="R164" s="967"/>
      <c r="S164" s="970"/>
      <c r="T164" s="967"/>
      <c r="U164" s="970"/>
      <c r="V164" s="967"/>
      <c r="W164" s="970"/>
      <c r="X164" s="1261"/>
      <c r="Y164" s="967"/>
      <c r="Z164" s="1032"/>
      <c r="AA164" s="955"/>
      <c r="AB164" s="955"/>
      <c r="AC164" s="955"/>
    </row>
    <row r="165" spans="1:29" ht="12.6" hidden="1" customHeight="1" outlineLevel="2">
      <c r="A165" s="989">
        <v>44482</v>
      </c>
      <c r="B165" s="1163" t="s">
        <v>9526</v>
      </c>
      <c r="C165" s="955" t="s">
        <v>9528</v>
      </c>
      <c r="D165" s="966"/>
      <c r="E165" s="968"/>
      <c r="F165" s="972"/>
      <c r="G165" s="970"/>
      <c r="H165" s="967"/>
      <c r="I165" s="970"/>
      <c r="J165" s="967"/>
      <c r="K165" s="973" t="s">
        <v>5700</v>
      </c>
      <c r="L165" s="967"/>
      <c r="M165" s="970"/>
      <c r="N165" s="967"/>
      <c r="O165" s="970"/>
      <c r="P165" s="967"/>
      <c r="Q165" s="970"/>
      <c r="R165" s="967"/>
      <c r="S165" s="970"/>
      <c r="T165" s="967"/>
      <c r="U165" s="970"/>
      <c r="V165" s="967"/>
      <c r="W165" s="970"/>
      <c r="X165" s="1261"/>
      <c r="Y165" s="967"/>
      <c r="Z165" s="1032"/>
      <c r="AA165" s="955"/>
      <c r="AB165" s="955"/>
      <c r="AC165" s="955"/>
    </row>
    <row r="166" spans="1:29" ht="12.6" hidden="1" customHeight="1" outlineLevel="2">
      <c r="A166" s="989">
        <v>44482</v>
      </c>
      <c r="B166" s="1163" t="s">
        <v>5745</v>
      </c>
      <c r="C166" s="955" t="s">
        <v>9529</v>
      </c>
      <c r="D166" s="975" t="s">
        <v>5700</v>
      </c>
      <c r="E166" s="968"/>
      <c r="F166" s="972"/>
      <c r="G166" s="970"/>
      <c r="H166" s="967"/>
      <c r="I166" s="970"/>
      <c r="J166" s="967"/>
      <c r="K166" s="970"/>
      <c r="L166" s="967"/>
      <c r="M166" s="970"/>
      <c r="N166" s="967"/>
      <c r="O166" s="970"/>
      <c r="P166" s="967"/>
      <c r="Q166" s="970"/>
      <c r="R166" s="967"/>
      <c r="S166" s="970"/>
      <c r="T166" s="967"/>
      <c r="U166" s="970"/>
      <c r="V166" s="967"/>
      <c r="W166" s="970"/>
      <c r="X166" s="1261"/>
      <c r="Y166" s="967"/>
      <c r="Z166" s="1032" t="s">
        <v>8948</v>
      </c>
      <c r="AA166" s="955"/>
      <c r="AB166" s="955"/>
      <c r="AC166" s="955"/>
    </row>
    <row r="167" spans="1:29" ht="12.6" hidden="1" customHeight="1" outlineLevel="2">
      <c r="A167" s="989">
        <v>44482</v>
      </c>
      <c r="B167" s="1163" t="s">
        <v>5698</v>
      </c>
      <c r="C167" s="955" t="s">
        <v>9530</v>
      </c>
      <c r="D167" s="966"/>
      <c r="E167" s="968"/>
      <c r="F167" s="972"/>
      <c r="G167" s="970"/>
      <c r="H167" s="974" t="s">
        <v>5700</v>
      </c>
      <c r="I167" s="970"/>
      <c r="J167" s="967"/>
      <c r="K167" s="970"/>
      <c r="L167" s="967"/>
      <c r="M167" s="970"/>
      <c r="N167" s="967"/>
      <c r="O167" s="970"/>
      <c r="P167" s="967"/>
      <c r="Q167" s="970"/>
      <c r="R167" s="967"/>
      <c r="S167" s="970"/>
      <c r="T167" s="967"/>
      <c r="U167" s="970"/>
      <c r="V167" s="967"/>
      <c r="W167" s="970"/>
      <c r="X167" s="1261"/>
      <c r="Y167" s="967"/>
      <c r="Z167" s="1032"/>
      <c r="AA167" s="955"/>
      <c r="AB167" s="955"/>
      <c r="AC167" s="955"/>
    </row>
    <row r="168" spans="1:29" ht="12.6" hidden="1" customHeight="1" outlineLevel="2">
      <c r="A168" s="989">
        <v>44482</v>
      </c>
      <c r="B168" s="1163" t="s">
        <v>5698</v>
      </c>
      <c r="C168" s="955" t="s">
        <v>9531</v>
      </c>
      <c r="D168" s="966"/>
      <c r="E168" s="968"/>
      <c r="F168" s="972"/>
      <c r="G168" s="970"/>
      <c r="H168" s="967"/>
      <c r="I168" s="970"/>
      <c r="J168" s="967"/>
      <c r="K168" s="970"/>
      <c r="L168" s="967"/>
      <c r="M168" s="970"/>
      <c r="N168" s="967"/>
      <c r="O168" s="970"/>
      <c r="P168" s="967"/>
      <c r="Q168" s="970"/>
      <c r="R168" s="974" t="s">
        <v>5700</v>
      </c>
      <c r="S168" s="970"/>
      <c r="T168" s="967"/>
      <c r="U168" s="970"/>
      <c r="V168" s="967"/>
      <c r="W168" s="970"/>
      <c r="X168" s="1261"/>
      <c r="Y168" s="967"/>
      <c r="Z168" s="1032" t="s">
        <v>9532</v>
      </c>
      <c r="AA168" s="955"/>
      <c r="AB168" s="955"/>
      <c r="AC168" s="955"/>
    </row>
    <row r="169" spans="1:29" ht="25.2" hidden="1" customHeight="1" outlineLevel="2">
      <c r="A169" s="989">
        <v>44482</v>
      </c>
      <c r="B169" s="1163" t="s">
        <v>5698</v>
      </c>
      <c r="C169" s="955" t="s">
        <v>9533</v>
      </c>
      <c r="D169" s="966"/>
      <c r="E169" s="968"/>
      <c r="F169" s="972"/>
      <c r="G169" s="970"/>
      <c r="H169" s="974" t="s">
        <v>5700</v>
      </c>
      <c r="I169" s="973" t="s">
        <v>5700</v>
      </c>
      <c r="J169" s="967"/>
      <c r="K169" s="970"/>
      <c r="L169" s="967"/>
      <c r="M169" s="970"/>
      <c r="N169" s="967"/>
      <c r="O169" s="970"/>
      <c r="P169" s="967"/>
      <c r="Q169" s="970"/>
      <c r="R169" s="967"/>
      <c r="S169" s="970"/>
      <c r="T169" s="967"/>
      <c r="U169" s="970"/>
      <c r="V169" s="967"/>
      <c r="W169" s="970"/>
      <c r="X169" s="1261"/>
      <c r="Y169" s="967"/>
      <c r="Z169" s="1032"/>
      <c r="AA169" s="955"/>
      <c r="AB169" s="955"/>
      <c r="AC169" s="955"/>
    </row>
    <row r="170" spans="1:29" ht="12.6" hidden="1" customHeight="1" outlineLevel="2">
      <c r="A170" s="989">
        <v>44482</v>
      </c>
      <c r="B170" s="1163" t="s">
        <v>5698</v>
      </c>
      <c r="C170" s="955" t="s">
        <v>9534</v>
      </c>
      <c r="D170" s="975" t="s">
        <v>5700</v>
      </c>
      <c r="E170" s="968"/>
      <c r="F170" s="969" t="s">
        <v>5700</v>
      </c>
      <c r="G170" s="970"/>
      <c r="H170" s="967"/>
      <c r="I170" s="970"/>
      <c r="J170" s="967"/>
      <c r="K170" s="970"/>
      <c r="L170" s="967"/>
      <c r="M170" s="970"/>
      <c r="N170" s="967"/>
      <c r="O170" s="970"/>
      <c r="P170" s="967"/>
      <c r="Q170" s="970"/>
      <c r="R170" s="967"/>
      <c r="S170" s="970"/>
      <c r="T170" s="967"/>
      <c r="U170" s="970"/>
      <c r="V170" s="967"/>
      <c r="W170" s="970"/>
      <c r="X170" s="1262" t="s">
        <v>5700</v>
      </c>
      <c r="Y170" s="967"/>
      <c r="Z170" s="1032"/>
      <c r="AA170" s="955"/>
      <c r="AB170" s="955"/>
      <c r="AC170" s="955"/>
    </row>
    <row r="171" spans="1:29" ht="12.6" hidden="1" customHeight="1" outlineLevel="1" collapsed="1">
      <c r="A171" s="1008">
        <v>44483</v>
      </c>
      <c r="B171" s="1163" t="s">
        <v>5698</v>
      </c>
      <c r="C171" s="955" t="s">
        <v>9535</v>
      </c>
      <c r="D171" s="966"/>
      <c r="E171" s="968"/>
      <c r="F171" s="969" t="s">
        <v>5700</v>
      </c>
      <c r="G171" s="970"/>
      <c r="H171" s="967"/>
      <c r="I171" s="970"/>
      <c r="J171" s="967"/>
      <c r="K171" s="970"/>
      <c r="L171" s="967"/>
      <c r="M171" s="970"/>
      <c r="N171" s="967"/>
      <c r="O171" s="970"/>
      <c r="P171" s="967"/>
      <c r="Q171" s="970"/>
      <c r="R171" s="967"/>
      <c r="S171" s="970"/>
      <c r="T171" s="967"/>
      <c r="U171" s="970"/>
      <c r="V171" s="967"/>
      <c r="W171" s="970"/>
      <c r="X171" s="1261"/>
      <c r="Y171" s="967"/>
      <c r="Z171" s="1032"/>
      <c r="AA171" s="955"/>
      <c r="AB171" s="955"/>
      <c r="AC171" s="955"/>
    </row>
    <row r="172" spans="1:29" ht="12.6" hidden="1" customHeight="1" outlineLevel="2">
      <c r="A172" s="1008">
        <v>44483</v>
      </c>
      <c r="B172" s="1163" t="s">
        <v>5698</v>
      </c>
      <c r="C172" s="955" t="s">
        <v>9536</v>
      </c>
      <c r="D172" s="975" t="s">
        <v>5700</v>
      </c>
      <c r="E172" s="977" t="s">
        <v>5700</v>
      </c>
      <c r="F172" s="972"/>
      <c r="G172" s="970"/>
      <c r="H172" s="967"/>
      <c r="I172" s="970"/>
      <c r="J172" s="967"/>
      <c r="K172" s="970"/>
      <c r="L172" s="967"/>
      <c r="M172" s="970"/>
      <c r="N172" s="967"/>
      <c r="O172" s="970"/>
      <c r="P172" s="967"/>
      <c r="Q172" s="970"/>
      <c r="R172" s="967"/>
      <c r="S172" s="970"/>
      <c r="T172" s="967"/>
      <c r="U172" s="970"/>
      <c r="V172" s="967"/>
      <c r="W172" s="970"/>
      <c r="X172" s="1261"/>
      <c r="Y172" s="967"/>
      <c r="Z172" s="1032"/>
      <c r="AA172" s="955"/>
      <c r="AB172" s="955"/>
      <c r="AC172" s="955"/>
    </row>
    <row r="173" spans="1:29" ht="12.6" hidden="1" customHeight="1" outlineLevel="2">
      <c r="A173" s="1008">
        <v>44483</v>
      </c>
      <c r="B173" s="1163" t="s">
        <v>5698</v>
      </c>
      <c r="C173" s="955" t="s">
        <v>9537</v>
      </c>
      <c r="D173" s="966"/>
      <c r="E173" s="968"/>
      <c r="F173" s="969" t="s">
        <v>5700</v>
      </c>
      <c r="G173" s="970"/>
      <c r="H173" s="967"/>
      <c r="I173" s="970"/>
      <c r="J173" s="967"/>
      <c r="K173" s="970"/>
      <c r="L173" s="967"/>
      <c r="M173" s="970"/>
      <c r="N173" s="967"/>
      <c r="O173" s="970"/>
      <c r="P173" s="967"/>
      <c r="Q173" s="970"/>
      <c r="R173" s="967"/>
      <c r="S173" s="970"/>
      <c r="T173" s="967"/>
      <c r="U173" s="970"/>
      <c r="V173" s="967"/>
      <c r="W173" s="970"/>
      <c r="X173" s="1261"/>
      <c r="Y173" s="967"/>
      <c r="Z173" s="1032"/>
      <c r="AA173" s="955"/>
      <c r="AB173" s="955"/>
      <c r="AC173" s="955"/>
    </row>
    <row r="174" spans="1:29" ht="12.6" hidden="1" customHeight="1" outlineLevel="2">
      <c r="A174" s="1008">
        <v>44483</v>
      </c>
      <c r="B174" s="1163" t="s">
        <v>5698</v>
      </c>
      <c r="C174" s="955" t="s">
        <v>9538</v>
      </c>
      <c r="D174" s="966"/>
      <c r="E174" s="977" t="s">
        <v>5700</v>
      </c>
      <c r="F174" s="972"/>
      <c r="G174" s="970"/>
      <c r="H174" s="967"/>
      <c r="I174" s="970"/>
      <c r="J174" s="967"/>
      <c r="K174" s="970"/>
      <c r="L174" s="967"/>
      <c r="M174" s="970"/>
      <c r="N174" s="967"/>
      <c r="O174" s="970"/>
      <c r="P174" s="967"/>
      <c r="Q174" s="970"/>
      <c r="R174" s="967"/>
      <c r="S174" s="970"/>
      <c r="T174" s="967"/>
      <c r="U174" s="970"/>
      <c r="V174" s="967"/>
      <c r="W174" s="970"/>
      <c r="X174" s="1261"/>
      <c r="Y174" s="967"/>
      <c r="Z174" s="1032"/>
      <c r="AA174" s="955"/>
      <c r="AB174" s="955"/>
      <c r="AC174" s="955"/>
    </row>
    <row r="175" spans="1:29" ht="12.6" hidden="1" customHeight="1" outlineLevel="2">
      <c r="A175" s="1008">
        <v>44483</v>
      </c>
      <c r="B175" s="1163" t="s">
        <v>5698</v>
      </c>
      <c r="C175" s="955" t="s">
        <v>9539</v>
      </c>
      <c r="D175" s="966"/>
      <c r="E175" s="968"/>
      <c r="F175" s="972"/>
      <c r="G175" s="970"/>
      <c r="H175" s="974" t="s">
        <v>5700</v>
      </c>
      <c r="I175" s="970"/>
      <c r="J175" s="967"/>
      <c r="K175" s="970"/>
      <c r="L175" s="967"/>
      <c r="M175" s="970"/>
      <c r="N175" s="967"/>
      <c r="O175" s="970"/>
      <c r="P175" s="967"/>
      <c r="Q175" s="970"/>
      <c r="R175" s="967"/>
      <c r="S175" s="970"/>
      <c r="T175" s="967"/>
      <c r="U175" s="970"/>
      <c r="V175" s="967"/>
      <c r="W175" s="970"/>
      <c r="X175" s="1261"/>
      <c r="Y175" s="967"/>
      <c r="Z175" s="1032"/>
      <c r="AA175" s="955"/>
      <c r="AB175" s="955"/>
      <c r="AC175" s="955"/>
    </row>
    <row r="176" spans="1:29" ht="12.6" hidden="1" customHeight="1" outlineLevel="2">
      <c r="A176" s="1008">
        <v>44483</v>
      </c>
      <c r="B176" s="1163" t="s">
        <v>5698</v>
      </c>
      <c r="C176" s="955" t="s">
        <v>9540</v>
      </c>
      <c r="D176" s="966"/>
      <c r="E176" s="977" t="s">
        <v>5700</v>
      </c>
      <c r="F176" s="972"/>
      <c r="G176" s="970"/>
      <c r="H176" s="967"/>
      <c r="I176" s="970"/>
      <c r="J176" s="967"/>
      <c r="K176" s="970"/>
      <c r="L176" s="967"/>
      <c r="M176" s="970"/>
      <c r="N176" s="967"/>
      <c r="O176" s="970"/>
      <c r="P176" s="967"/>
      <c r="Q176" s="970"/>
      <c r="R176" s="967"/>
      <c r="S176" s="970"/>
      <c r="T176" s="967"/>
      <c r="U176" s="970"/>
      <c r="V176" s="967"/>
      <c r="W176" s="970"/>
      <c r="X176" s="1261"/>
      <c r="Y176" s="967"/>
      <c r="Z176" s="1032"/>
      <c r="AA176" s="955"/>
      <c r="AB176" s="955"/>
      <c r="AC176" s="955"/>
    </row>
    <row r="177" spans="1:29" ht="12.6" hidden="1" customHeight="1" outlineLevel="2">
      <c r="A177" s="1008">
        <v>44483</v>
      </c>
      <c r="B177" s="1163" t="s">
        <v>5698</v>
      </c>
      <c r="C177" s="955" t="s">
        <v>9541</v>
      </c>
      <c r="D177" s="966"/>
      <c r="E177" s="968"/>
      <c r="F177" s="972"/>
      <c r="G177" s="970"/>
      <c r="H177" s="967"/>
      <c r="I177" s="973" t="s">
        <v>5700</v>
      </c>
      <c r="J177" s="967"/>
      <c r="K177" s="970"/>
      <c r="L177" s="967"/>
      <c r="M177" s="970"/>
      <c r="N177" s="967"/>
      <c r="O177" s="970"/>
      <c r="P177" s="967"/>
      <c r="Q177" s="970"/>
      <c r="R177" s="967"/>
      <c r="S177" s="970"/>
      <c r="T177" s="967"/>
      <c r="U177" s="970"/>
      <c r="V177" s="967"/>
      <c r="W177" s="970"/>
      <c r="X177" s="1261"/>
      <c r="Y177" s="967"/>
      <c r="Z177" s="1032"/>
      <c r="AA177" s="955"/>
      <c r="AB177" s="955"/>
      <c r="AC177" s="955"/>
    </row>
    <row r="178" spans="1:29" ht="12.6" hidden="1" customHeight="1" outlineLevel="2">
      <c r="A178" s="1008">
        <v>44483</v>
      </c>
      <c r="B178" s="1163" t="s">
        <v>5698</v>
      </c>
      <c r="C178" s="955" t="s">
        <v>9542</v>
      </c>
      <c r="D178" s="966"/>
      <c r="E178" s="968"/>
      <c r="F178" s="972"/>
      <c r="G178" s="970"/>
      <c r="H178" s="974" t="s">
        <v>5700</v>
      </c>
      <c r="I178" s="970"/>
      <c r="J178" s="967"/>
      <c r="K178" s="970"/>
      <c r="L178" s="967"/>
      <c r="M178" s="970"/>
      <c r="N178" s="967"/>
      <c r="O178" s="970"/>
      <c r="P178" s="967"/>
      <c r="Q178" s="970"/>
      <c r="R178" s="967"/>
      <c r="S178" s="970"/>
      <c r="T178" s="967"/>
      <c r="U178" s="970"/>
      <c r="V178" s="967"/>
      <c r="W178" s="970"/>
      <c r="X178" s="1261"/>
      <c r="Y178" s="967"/>
      <c r="Z178" s="1032"/>
      <c r="AA178" s="955"/>
      <c r="AB178" s="955"/>
      <c r="AC178" s="955"/>
    </row>
    <row r="179" spans="1:29" ht="12.6" hidden="1" customHeight="1" outlineLevel="2">
      <c r="A179" s="1008">
        <v>44483</v>
      </c>
      <c r="B179" s="1163" t="s">
        <v>5698</v>
      </c>
      <c r="C179" s="955" t="s">
        <v>9543</v>
      </c>
      <c r="D179" s="966"/>
      <c r="E179" s="968"/>
      <c r="F179" s="969" t="s">
        <v>5700</v>
      </c>
      <c r="G179" s="970"/>
      <c r="H179" s="967"/>
      <c r="I179" s="970"/>
      <c r="J179" s="967"/>
      <c r="K179" s="970"/>
      <c r="L179" s="967"/>
      <c r="M179" s="970"/>
      <c r="N179" s="967"/>
      <c r="O179" s="970"/>
      <c r="P179" s="967"/>
      <c r="Q179" s="970"/>
      <c r="R179" s="967"/>
      <c r="S179" s="970"/>
      <c r="T179" s="967"/>
      <c r="U179" s="970"/>
      <c r="V179" s="967"/>
      <c r="W179" s="970"/>
      <c r="X179" s="1261"/>
      <c r="Y179" s="967"/>
      <c r="Z179" s="1032"/>
      <c r="AA179" s="955"/>
      <c r="AB179" s="955"/>
      <c r="AC179" s="955"/>
    </row>
    <row r="180" spans="1:29" ht="12.6" hidden="1" customHeight="1" outlineLevel="2">
      <c r="A180" s="1008">
        <v>44483</v>
      </c>
      <c r="B180" s="1163" t="s">
        <v>5745</v>
      </c>
      <c r="C180" s="955" t="s">
        <v>9544</v>
      </c>
      <c r="D180" s="975" t="s">
        <v>5700</v>
      </c>
      <c r="E180" s="968"/>
      <c r="F180" s="972"/>
      <c r="G180" s="970"/>
      <c r="H180" s="967"/>
      <c r="I180" s="970"/>
      <c r="J180" s="967"/>
      <c r="K180" s="970"/>
      <c r="L180" s="967"/>
      <c r="M180" s="970"/>
      <c r="N180" s="967"/>
      <c r="O180" s="973" t="s">
        <v>5700</v>
      </c>
      <c r="P180" s="967"/>
      <c r="Q180" s="970"/>
      <c r="R180" s="967"/>
      <c r="S180" s="970"/>
      <c r="T180" s="967"/>
      <c r="U180" s="970"/>
      <c r="V180" s="967"/>
      <c r="W180" s="970"/>
      <c r="X180" s="1261"/>
      <c r="Y180" s="967"/>
      <c r="Z180" s="1032" t="s">
        <v>8948</v>
      </c>
      <c r="AA180" s="955"/>
      <c r="AB180" s="955"/>
      <c r="AC180" s="955"/>
    </row>
    <row r="181" spans="1:29" ht="25.2" hidden="1" customHeight="1" outlineLevel="2">
      <c r="A181" s="1008">
        <v>44483</v>
      </c>
      <c r="B181" s="1163" t="s">
        <v>5698</v>
      </c>
      <c r="C181" s="955" t="s">
        <v>9545</v>
      </c>
      <c r="D181" s="966"/>
      <c r="E181" s="968"/>
      <c r="F181" s="972"/>
      <c r="G181" s="970"/>
      <c r="H181" s="967"/>
      <c r="I181" s="970"/>
      <c r="J181" s="974" t="s">
        <v>5700</v>
      </c>
      <c r="K181" s="970"/>
      <c r="L181" s="967"/>
      <c r="M181" s="970"/>
      <c r="N181" s="967"/>
      <c r="O181" s="970"/>
      <c r="P181" s="967"/>
      <c r="Q181" s="970"/>
      <c r="R181" s="967"/>
      <c r="S181" s="970"/>
      <c r="T181" s="967"/>
      <c r="U181" s="970"/>
      <c r="V181" s="967"/>
      <c r="W181" s="970"/>
      <c r="X181" s="1261"/>
      <c r="Y181" s="967"/>
      <c r="Z181" s="1032"/>
      <c r="AA181" s="955"/>
      <c r="AB181" s="955"/>
      <c r="AC181" s="955"/>
    </row>
    <row r="182" spans="1:29" ht="12.6" hidden="1" customHeight="1" outlineLevel="2">
      <c r="A182" s="1008">
        <v>44483</v>
      </c>
      <c r="B182" s="1163" t="s">
        <v>5698</v>
      </c>
      <c r="C182" s="955" t="s">
        <v>9546</v>
      </c>
      <c r="D182" s="966"/>
      <c r="E182" s="968"/>
      <c r="F182" s="972"/>
      <c r="G182" s="970"/>
      <c r="H182" s="967"/>
      <c r="I182" s="970"/>
      <c r="J182" s="967"/>
      <c r="K182" s="970"/>
      <c r="L182" s="967"/>
      <c r="M182" s="970"/>
      <c r="N182" s="967"/>
      <c r="O182" s="970"/>
      <c r="P182" s="967"/>
      <c r="Q182" s="973" t="s">
        <v>5700</v>
      </c>
      <c r="R182" s="967"/>
      <c r="S182" s="970"/>
      <c r="T182" s="967"/>
      <c r="U182" s="970"/>
      <c r="V182" s="967"/>
      <c r="W182" s="970"/>
      <c r="X182" s="1261"/>
      <c r="Y182" s="967"/>
      <c r="Z182" s="1032"/>
      <c r="AA182" s="955"/>
      <c r="AB182" s="955"/>
      <c r="AC182" s="955"/>
    </row>
    <row r="183" spans="1:29" ht="12.6" hidden="1" customHeight="1" outlineLevel="2">
      <c r="A183" s="1008">
        <v>44483</v>
      </c>
      <c r="B183" s="1163" t="s">
        <v>5698</v>
      </c>
      <c r="C183" s="955" t="s">
        <v>9547</v>
      </c>
      <c r="D183" s="966"/>
      <c r="E183" s="968"/>
      <c r="F183" s="972"/>
      <c r="G183" s="970"/>
      <c r="H183" s="967"/>
      <c r="I183" s="970"/>
      <c r="J183" s="974" t="s">
        <v>5700</v>
      </c>
      <c r="K183" s="970"/>
      <c r="L183" s="967"/>
      <c r="M183" s="970"/>
      <c r="N183" s="967"/>
      <c r="O183" s="970"/>
      <c r="P183" s="967"/>
      <c r="Q183" s="970"/>
      <c r="R183" s="967"/>
      <c r="S183" s="970"/>
      <c r="T183" s="967"/>
      <c r="U183" s="970"/>
      <c r="V183" s="967"/>
      <c r="W183" s="970"/>
      <c r="X183" s="1261"/>
      <c r="Y183" s="967"/>
      <c r="Z183" s="1032"/>
      <c r="AA183" s="955"/>
      <c r="AB183" s="955"/>
      <c r="AC183" s="955"/>
    </row>
    <row r="184" spans="1:29" ht="25.2" hidden="1" customHeight="1" outlineLevel="2">
      <c r="A184" s="1008">
        <v>44483</v>
      </c>
      <c r="B184" s="1163" t="s">
        <v>5698</v>
      </c>
      <c r="C184" s="955" t="s">
        <v>9548</v>
      </c>
      <c r="D184" s="966"/>
      <c r="E184" s="968"/>
      <c r="F184" s="969" t="s">
        <v>5700</v>
      </c>
      <c r="G184" s="970"/>
      <c r="H184" s="967"/>
      <c r="I184" s="970"/>
      <c r="J184" s="967"/>
      <c r="K184" s="970"/>
      <c r="L184" s="967"/>
      <c r="M184" s="970"/>
      <c r="N184" s="967"/>
      <c r="O184" s="970"/>
      <c r="P184" s="967"/>
      <c r="Q184" s="970"/>
      <c r="R184" s="967"/>
      <c r="S184" s="970"/>
      <c r="T184" s="967"/>
      <c r="U184" s="970"/>
      <c r="V184" s="967"/>
      <c r="W184" s="970"/>
      <c r="X184" s="1261"/>
      <c r="Y184" s="967"/>
      <c r="Z184" s="1032"/>
      <c r="AA184" s="955"/>
      <c r="AB184" s="955"/>
      <c r="AC184" s="955"/>
    </row>
    <row r="185" spans="1:29" ht="12.6" hidden="1" customHeight="1" outlineLevel="2">
      <c r="A185" s="1008">
        <v>44483</v>
      </c>
      <c r="B185" s="1163" t="s">
        <v>5698</v>
      </c>
      <c r="C185" s="955" t="s">
        <v>9549</v>
      </c>
      <c r="D185" s="975" t="s">
        <v>5700</v>
      </c>
      <c r="E185" s="977" t="s">
        <v>5700</v>
      </c>
      <c r="F185" s="972"/>
      <c r="G185" s="970"/>
      <c r="H185" s="967"/>
      <c r="I185" s="970"/>
      <c r="J185" s="967"/>
      <c r="K185" s="970"/>
      <c r="L185" s="967"/>
      <c r="M185" s="970"/>
      <c r="N185" s="967"/>
      <c r="O185" s="970"/>
      <c r="P185" s="967"/>
      <c r="Q185" s="970"/>
      <c r="R185" s="967"/>
      <c r="S185" s="970"/>
      <c r="T185" s="967"/>
      <c r="U185" s="970"/>
      <c r="V185" s="967"/>
      <c r="W185" s="970"/>
      <c r="X185" s="1261"/>
      <c r="Y185" s="967"/>
      <c r="Z185" s="1032"/>
      <c r="AA185" s="955"/>
      <c r="AB185" s="955"/>
      <c r="AC185" s="955"/>
    </row>
    <row r="186" spans="1:29" ht="12.6" hidden="1" customHeight="1" outlineLevel="2">
      <c r="A186" s="1008">
        <v>44483</v>
      </c>
      <c r="B186" s="1163" t="s">
        <v>5698</v>
      </c>
      <c r="C186" s="955" t="s">
        <v>9550</v>
      </c>
      <c r="D186" s="966"/>
      <c r="E186" s="968"/>
      <c r="F186" s="972"/>
      <c r="G186" s="970"/>
      <c r="H186" s="967"/>
      <c r="I186" s="970"/>
      <c r="J186" s="967"/>
      <c r="K186" s="970"/>
      <c r="L186" s="967"/>
      <c r="M186" s="970"/>
      <c r="N186" s="967"/>
      <c r="O186" s="970"/>
      <c r="P186" s="967"/>
      <c r="Q186" s="970"/>
      <c r="R186" s="974" t="s">
        <v>5700</v>
      </c>
      <c r="S186" s="970"/>
      <c r="T186" s="967"/>
      <c r="U186" s="970"/>
      <c r="V186" s="967"/>
      <c r="W186" s="970"/>
      <c r="X186" s="1261"/>
      <c r="Y186" s="967"/>
      <c r="Z186" s="1032"/>
      <c r="AA186" s="955"/>
      <c r="AB186" s="955"/>
      <c r="AC186" s="955"/>
    </row>
    <row r="187" spans="1:29" ht="12.6" hidden="1" customHeight="1" outlineLevel="2">
      <c r="A187" s="1008">
        <v>44483</v>
      </c>
      <c r="B187" s="1163" t="s">
        <v>5698</v>
      </c>
      <c r="C187" s="955" t="s">
        <v>9551</v>
      </c>
      <c r="D187" s="966"/>
      <c r="E187" s="968"/>
      <c r="F187" s="972"/>
      <c r="G187" s="970"/>
      <c r="H187" s="967"/>
      <c r="I187" s="970"/>
      <c r="J187" s="967"/>
      <c r="K187" s="970"/>
      <c r="L187" s="967"/>
      <c r="M187" s="970"/>
      <c r="N187" s="967"/>
      <c r="O187" s="970"/>
      <c r="P187" s="967"/>
      <c r="Q187" s="970"/>
      <c r="R187" s="967"/>
      <c r="S187" s="970"/>
      <c r="T187" s="967"/>
      <c r="U187" s="970"/>
      <c r="V187" s="967"/>
      <c r="W187" s="970"/>
      <c r="X187" s="1261"/>
      <c r="Y187" s="967"/>
      <c r="Z187" s="1032"/>
      <c r="AA187" s="955"/>
      <c r="AB187" s="955"/>
      <c r="AC187" s="955"/>
    </row>
    <row r="188" spans="1:29" ht="12.6" hidden="1" customHeight="1" outlineLevel="2">
      <c r="A188" s="1008">
        <v>44483</v>
      </c>
      <c r="B188" s="1163" t="s">
        <v>5745</v>
      </c>
      <c r="C188" s="955" t="s">
        <v>9552</v>
      </c>
      <c r="D188" s="966"/>
      <c r="E188" s="968"/>
      <c r="F188" s="972"/>
      <c r="G188" s="970"/>
      <c r="H188" s="967"/>
      <c r="I188" s="970"/>
      <c r="J188" s="967"/>
      <c r="K188" s="970"/>
      <c r="L188" s="967"/>
      <c r="M188" s="970"/>
      <c r="N188" s="967"/>
      <c r="O188" s="970"/>
      <c r="P188" s="967"/>
      <c r="Q188" s="970"/>
      <c r="R188" s="967"/>
      <c r="S188" s="970"/>
      <c r="T188" s="974" t="s">
        <v>5700</v>
      </c>
      <c r="U188" s="970"/>
      <c r="V188" s="967"/>
      <c r="W188" s="970"/>
      <c r="X188" s="1261"/>
      <c r="Y188" s="967"/>
      <c r="Z188" s="1032"/>
      <c r="AA188" s="955"/>
      <c r="AB188" s="955"/>
      <c r="AC188" s="955"/>
    </row>
    <row r="189" spans="1:29" ht="12.6" hidden="1" customHeight="1" outlineLevel="2">
      <c r="A189" s="1008">
        <v>44483</v>
      </c>
      <c r="B189" s="1163" t="s">
        <v>5698</v>
      </c>
      <c r="C189" s="955" t="s">
        <v>9553</v>
      </c>
      <c r="D189" s="966"/>
      <c r="E189" s="968"/>
      <c r="F189" s="969" t="s">
        <v>5700</v>
      </c>
      <c r="G189" s="970"/>
      <c r="H189" s="967"/>
      <c r="I189" s="970"/>
      <c r="J189" s="967"/>
      <c r="K189" s="970"/>
      <c r="L189" s="967"/>
      <c r="M189" s="970"/>
      <c r="N189" s="967"/>
      <c r="O189" s="970"/>
      <c r="P189" s="967"/>
      <c r="Q189" s="970"/>
      <c r="R189" s="967"/>
      <c r="S189" s="970"/>
      <c r="T189" s="967"/>
      <c r="U189" s="970"/>
      <c r="V189" s="967"/>
      <c r="W189" s="970"/>
      <c r="X189" s="1261"/>
      <c r="Y189" s="967"/>
      <c r="Z189" s="1032"/>
      <c r="AA189" s="955"/>
      <c r="AB189" s="955"/>
      <c r="AC189" s="955"/>
    </row>
    <row r="190" spans="1:29" ht="12.6" hidden="1" customHeight="1" outlineLevel="2">
      <c r="A190" s="1008">
        <v>44483</v>
      </c>
      <c r="B190" s="1163" t="s">
        <v>5698</v>
      </c>
      <c r="C190" s="955" t="s">
        <v>9554</v>
      </c>
      <c r="D190" s="966"/>
      <c r="E190" s="968"/>
      <c r="F190" s="972"/>
      <c r="G190" s="970"/>
      <c r="H190" s="967"/>
      <c r="I190" s="970"/>
      <c r="J190" s="974" t="s">
        <v>5700</v>
      </c>
      <c r="K190" s="970"/>
      <c r="L190" s="967"/>
      <c r="M190" s="970"/>
      <c r="N190" s="967"/>
      <c r="O190" s="970"/>
      <c r="P190" s="967"/>
      <c r="Q190" s="970"/>
      <c r="R190" s="967"/>
      <c r="S190" s="970"/>
      <c r="T190" s="967"/>
      <c r="U190" s="970"/>
      <c r="V190" s="967"/>
      <c r="W190" s="970"/>
      <c r="X190" s="1261"/>
      <c r="Y190" s="967"/>
      <c r="Z190" s="1032"/>
      <c r="AA190" s="955"/>
      <c r="AB190" s="955"/>
      <c r="AC190" s="955"/>
    </row>
    <row r="191" spans="1:29" ht="12.6" hidden="1" customHeight="1" outlineLevel="2">
      <c r="A191" s="1008">
        <v>44483</v>
      </c>
      <c r="B191" s="1163" t="s">
        <v>5698</v>
      </c>
      <c r="C191" s="955" t="s">
        <v>9555</v>
      </c>
      <c r="D191" s="966"/>
      <c r="E191" s="968"/>
      <c r="F191" s="969" t="s">
        <v>5700</v>
      </c>
      <c r="G191" s="970"/>
      <c r="H191" s="967"/>
      <c r="I191" s="970"/>
      <c r="J191" s="967"/>
      <c r="K191" s="970"/>
      <c r="L191" s="967"/>
      <c r="M191" s="970"/>
      <c r="N191" s="967"/>
      <c r="O191" s="970"/>
      <c r="P191" s="967"/>
      <c r="Q191" s="970"/>
      <c r="R191" s="967"/>
      <c r="S191" s="970"/>
      <c r="T191" s="967"/>
      <c r="U191" s="970"/>
      <c r="V191" s="967"/>
      <c r="W191" s="970"/>
      <c r="X191" s="1261"/>
      <c r="Y191" s="967"/>
      <c r="Z191" s="1032"/>
      <c r="AA191" s="955"/>
      <c r="AB191" s="955"/>
      <c r="AC191" s="955"/>
    </row>
    <row r="192" spans="1:29" ht="12.6" hidden="1" customHeight="1" outlineLevel="2">
      <c r="A192" s="1008">
        <v>44483</v>
      </c>
      <c r="B192" s="1163" t="s">
        <v>5698</v>
      </c>
      <c r="C192" s="955" t="s">
        <v>9556</v>
      </c>
      <c r="D192" s="966"/>
      <c r="E192" s="968"/>
      <c r="F192" s="972"/>
      <c r="G192" s="970"/>
      <c r="H192" s="967"/>
      <c r="I192" s="973" t="s">
        <v>5700</v>
      </c>
      <c r="J192" s="967"/>
      <c r="K192" s="970"/>
      <c r="L192" s="967"/>
      <c r="M192" s="970"/>
      <c r="N192" s="967"/>
      <c r="O192" s="970"/>
      <c r="P192" s="967"/>
      <c r="Q192" s="970"/>
      <c r="R192" s="967"/>
      <c r="S192" s="970"/>
      <c r="T192" s="967"/>
      <c r="U192" s="970"/>
      <c r="V192" s="967"/>
      <c r="W192" s="970"/>
      <c r="X192" s="1261"/>
      <c r="Y192" s="967"/>
      <c r="Z192" s="1032"/>
      <c r="AA192" s="955"/>
      <c r="AB192" s="955"/>
      <c r="AC192" s="955"/>
    </row>
    <row r="193" spans="1:29" ht="12.6" hidden="1" customHeight="1" outlineLevel="2">
      <c r="A193" s="1008">
        <v>44483</v>
      </c>
      <c r="B193" s="1163" t="s">
        <v>5698</v>
      </c>
      <c r="C193" s="955" t="s">
        <v>9557</v>
      </c>
      <c r="D193" s="966"/>
      <c r="E193" s="968"/>
      <c r="F193" s="972"/>
      <c r="G193" s="970"/>
      <c r="H193" s="967"/>
      <c r="I193" s="970"/>
      <c r="J193" s="967"/>
      <c r="K193" s="970"/>
      <c r="L193" s="967"/>
      <c r="M193" s="970"/>
      <c r="N193" s="967"/>
      <c r="O193" s="970"/>
      <c r="P193" s="967"/>
      <c r="Q193" s="970"/>
      <c r="R193" s="967"/>
      <c r="S193" s="970"/>
      <c r="T193" s="967"/>
      <c r="U193" s="970"/>
      <c r="V193" s="967"/>
      <c r="W193" s="970"/>
      <c r="X193" s="1261"/>
      <c r="Y193" s="967"/>
      <c r="Z193" s="1032"/>
      <c r="AA193" s="955"/>
      <c r="AB193" s="955"/>
      <c r="AC193" s="955"/>
    </row>
    <row r="194" spans="1:29" ht="12.6" hidden="1" customHeight="1" outlineLevel="2">
      <c r="A194" s="1008">
        <v>44483</v>
      </c>
      <c r="B194" s="1163" t="s">
        <v>5698</v>
      </c>
      <c r="C194" s="955" t="s">
        <v>9558</v>
      </c>
      <c r="D194" s="966"/>
      <c r="E194" s="968"/>
      <c r="F194" s="972"/>
      <c r="G194" s="970"/>
      <c r="H194" s="967"/>
      <c r="I194" s="970"/>
      <c r="J194" s="967"/>
      <c r="K194" s="970"/>
      <c r="L194" s="967"/>
      <c r="M194" s="970"/>
      <c r="N194" s="967"/>
      <c r="O194" s="970"/>
      <c r="P194" s="967"/>
      <c r="Q194" s="970"/>
      <c r="R194" s="967"/>
      <c r="S194" s="970"/>
      <c r="T194" s="967"/>
      <c r="U194" s="970"/>
      <c r="V194" s="967"/>
      <c r="W194" s="970"/>
      <c r="X194" s="1261"/>
      <c r="Y194" s="967"/>
      <c r="Z194" s="1032"/>
      <c r="AA194" s="955"/>
      <c r="AB194" s="955"/>
      <c r="AC194" s="955"/>
    </row>
    <row r="195" spans="1:29" ht="12.6" hidden="1" customHeight="1" outlineLevel="1" collapsed="1">
      <c r="A195" s="995">
        <v>44484</v>
      </c>
      <c r="B195" s="1163" t="s">
        <v>5698</v>
      </c>
      <c r="C195" s="955" t="s">
        <v>9559</v>
      </c>
      <c r="D195" s="966"/>
      <c r="E195" s="968"/>
      <c r="F195" s="972"/>
      <c r="G195" s="970"/>
      <c r="H195" s="967"/>
      <c r="I195" s="970"/>
      <c r="J195" s="967"/>
      <c r="K195" s="970"/>
      <c r="L195" s="967"/>
      <c r="M195" s="970"/>
      <c r="N195" s="967"/>
      <c r="O195" s="970"/>
      <c r="P195" s="967"/>
      <c r="Q195" s="970"/>
      <c r="R195" s="967"/>
      <c r="S195" s="970"/>
      <c r="T195" s="974" t="s">
        <v>5700</v>
      </c>
      <c r="U195" s="970"/>
      <c r="V195" s="967"/>
      <c r="W195" s="970"/>
      <c r="X195" s="1261"/>
      <c r="Y195" s="967"/>
      <c r="Z195" s="1032"/>
      <c r="AA195" s="955"/>
      <c r="AB195" s="955"/>
      <c r="AC195" s="955"/>
    </row>
    <row r="196" spans="1:29" ht="12.6" hidden="1" customHeight="1" outlineLevel="2">
      <c r="A196" s="995">
        <v>44484</v>
      </c>
      <c r="B196" s="1163" t="s">
        <v>5698</v>
      </c>
      <c r="C196" s="955" t="s">
        <v>9560</v>
      </c>
      <c r="D196" s="966"/>
      <c r="E196" s="968"/>
      <c r="F196" s="969" t="s">
        <v>5700</v>
      </c>
      <c r="G196" s="970"/>
      <c r="H196" s="967"/>
      <c r="I196" s="970"/>
      <c r="J196" s="967"/>
      <c r="K196" s="970"/>
      <c r="L196" s="967"/>
      <c r="M196" s="970"/>
      <c r="N196" s="967"/>
      <c r="O196" s="970"/>
      <c r="P196" s="967"/>
      <c r="Q196" s="970"/>
      <c r="R196" s="967"/>
      <c r="S196" s="970"/>
      <c r="T196" s="967"/>
      <c r="U196" s="970"/>
      <c r="V196" s="967"/>
      <c r="W196" s="970"/>
      <c r="X196" s="1261"/>
      <c r="Y196" s="967"/>
      <c r="Z196" s="1032"/>
      <c r="AA196" s="955"/>
      <c r="AB196" s="955"/>
      <c r="AC196" s="955"/>
    </row>
    <row r="197" spans="1:29" ht="12.6" hidden="1" customHeight="1" outlineLevel="2">
      <c r="A197" s="995">
        <v>44484</v>
      </c>
      <c r="B197" s="1163" t="s">
        <v>5698</v>
      </c>
      <c r="C197" s="955" t="s">
        <v>9561</v>
      </c>
      <c r="D197" s="966"/>
      <c r="E197" s="968"/>
      <c r="F197" s="972"/>
      <c r="G197" s="970"/>
      <c r="H197" s="967"/>
      <c r="I197" s="970"/>
      <c r="J197" s="967"/>
      <c r="K197" s="970"/>
      <c r="L197" s="967"/>
      <c r="M197" s="970"/>
      <c r="N197" s="967"/>
      <c r="O197" s="970"/>
      <c r="P197" s="967"/>
      <c r="Q197" s="970"/>
      <c r="R197" s="967"/>
      <c r="S197" s="970"/>
      <c r="T197" s="967"/>
      <c r="U197" s="970"/>
      <c r="V197" s="974" t="s">
        <v>5700</v>
      </c>
      <c r="W197" s="970"/>
      <c r="X197" s="1261"/>
      <c r="Y197" s="967"/>
      <c r="Z197" s="1032"/>
      <c r="AA197" s="955"/>
      <c r="AB197" s="955"/>
      <c r="AC197" s="955"/>
    </row>
    <row r="198" spans="1:29" ht="12.6" hidden="1" customHeight="1" outlineLevel="2">
      <c r="A198" s="995">
        <v>44484</v>
      </c>
      <c r="B198" s="1163" t="s">
        <v>5698</v>
      </c>
      <c r="C198" s="955" t="s">
        <v>9562</v>
      </c>
      <c r="D198" s="966"/>
      <c r="E198" s="977" t="s">
        <v>5700</v>
      </c>
      <c r="F198" s="972"/>
      <c r="G198" s="970"/>
      <c r="H198" s="967"/>
      <c r="I198" s="970"/>
      <c r="J198" s="967"/>
      <c r="K198" s="970"/>
      <c r="L198" s="967"/>
      <c r="M198" s="970"/>
      <c r="N198" s="967"/>
      <c r="O198" s="970"/>
      <c r="P198" s="967"/>
      <c r="Q198" s="970"/>
      <c r="R198" s="967"/>
      <c r="S198" s="970"/>
      <c r="T198" s="967"/>
      <c r="U198" s="970"/>
      <c r="V198" s="967"/>
      <c r="W198" s="970"/>
      <c r="X198" s="1261"/>
      <c r="Y198" s="967"/>
      <c r="Z198" s="1032"/>
      <c r="AA198" s="955"/>
      <c r="AB198" s="955"/>
      <c r="AC198" s="955"/>
    </row>
    <row r="199" spans="1:29" ht="12.6" hidden="1" customHeight="1" outlineLevel="2">
      <c r="A199" s="995">
        <v>44484</v>
      </c>
      <c r="B199" s="1163" t="s">
        <v>5745</v>
      </c>
      <c r="C199" s="955" t="s">
        <v>9563</v>
      </c>
      <c r="D199" s="966"/>
      <c r="E199" s="968"/>
      <c r="F199" s="969" t="s">
        <v>5700</v>
      </c>
      <c r="G199" s="970"/>
      <c r="H199" s="967"/>
      <c r="I199" s="970"/>
      <c r="J199" s="967"/>
      <c r="K199" s="970"/>
      <c r="L199" s="967"/>
      <c r="M199" s="970"/>
      <c r="N199" s="967"/>
      <c r="O199" s="970"/>
      <c r="P199" s="967"/>
      <c r="Q199" s="970"/>
      <c r="R199" s="967"/>
      <c r="S199" s="970"/>
      <c r="T199" s="974" t="s">
        <v>5700</v>
      </c>
      <c r="U199" s="970"/>
      <c r="V199" s="967"/>
      <c r="W199" s="970"/>
      <c r="X199" s="1261"/>
      <c r="Y199" s="967"/>
      <c r="Z199" s="1032"/>
      <c r="AA199" s="955"/>
      <c r="AB199" s="955"/>
      <c r="AC199" s="955"/>
    </row>
    <row r="200" spans="1:29" ht="12.6" hidden="1" customHeight="1" outlineLevel="2">
      <c r="A200" s="995">
        <v>44484</v>
      </c>
      <c r="B200" s="1163" t="s">
        <v>5698</v>
      </c>
      <c r="C200" s="955" t="s">
        <v>9564</v>
      </c>
      <c r="D200" s="966"/>
      <c r="E200" s="977" t="s">
        <v>5700</v>
      </c>
      <c r="F200" s="972"/>
      <c r="G200" s="970"/>
      <c r="H200" s="967"/>
      <c r="I200" s="970"/>
      <c r="J200" s="967"/>
      <c r="K200" s="970"/>
      <c r="L200" s="967"/>
      <c r="M200" s="970"/>
      <c r="N200" s="967"/>
      <c r="O200" s="970"/>
      <c r="P200" s="967"/>
      <c r="Q200" s="970"/>
      <c r="R200" s="967"/>
      <c r="S200" s="970"/>
      <c r="T200" s="967"/>
      <c r="U200" s="970"/>
      <c r="V200" s="967"/>
      <c r="W200" s="970"/>
      <c r="X200" s="1261"/>
      <c r="Y200" s="967"/>
      <c r="Z200" s="1032"/>
      <c r="AA200" s="955"/>
      <c r="AB200" s="955"/>
      <c r="AC200" s="955"/>
    </row>
    <row r="201" spans="1:29" ht="12.6" hidden="1" customHeight="1" outlineLevel="2">
      <c r="A201" s="995">
        <v>44484</v>
      </c>
      <c r="B201" s="1163" t="s">
        <v>5698</v>
      </c>
      <c r="C201" s="955" t="s">
        <v>9565</v>
      </c>
      <c r="D201" s="966"/>
      <c r="E201" s="977" t="s">
        <v>5700</v>
      </c>
      <c r="F201" s="972"/>
      <c r="G201" s="970"/>
      <c r="H201" s="967"/>
      <c r="I201" s="970"/>
      <c r="J201" s="974" t="s">
        <v>5700</v>
      </c>
      <c r="K201" s="970"/>
      <c r="L201" s="967"/>
      <c r="M201" s="970"/>
      <c r="N201" s="967"/>
      <c r="O201" s="970"/>
      <c r="P201" s="967"/>
      <c r="Q201" s="970"/>
      <c r="R201" s="967"/>
      <c r="S201" s="970"/>
      <c r="T201" s="967"/>
      <c r="U201" s="970"/>
      <c r="V201" s="967"/>
      <c r="W201" s="970"/>
      <c r="X201" s="1261"/>
      <c r="Y201" s="967"/>
      <c r="Z201" s="1032"/>
      <c r="AA201" s="955"/>
      <c r="AB201" s="955"/>
      <c r="AC201" s="955"/>
    </row>
    <row r="202" spans="1:29" ht="12.6" hidden="1" customHeight="1" outlineLevel="2">
      <c r="A202" s="995">
        <v>44484</v>
      </c>
      <c r="B202" s="1163" t="s">
        <v>5698</v>
      </c>
      <c r="C202" s="955" t="s">
        <v>9566</v>
      </c>
      <c r="D202" s="966"/>
      <c r="E202" s="977" t="s">
        <v>5700</v>
      </c>
      <c r="F202" s="972"/>
      <c r="G202" s="970"/>
      <c r="H202" s="967"/>
      <c r="I202" s="970"/>
      <c r="J202" s="967"/>
      <c r="K202" s="970"/>
      <c r="L202" s="967"/>
      <c r="M202" s="970"/>
      <c r="N202" s="967"/>
      <c r="O202" s="970"/>
      <c r="P202" s="967"/>
      <c r="Q202" s="970"/>
      <c r="R202" s="967"/>
      <c r="S202" s="970"/>
      <c r="T202" s="967"/>
      <c r="U202" s="970"/>
      <c r="V202" s="967"/>
      <c r="W202" s="970"/>
      <c r="X202" s="1261"/>
      <c r="Y202" s="967"/>
      <c r="Z202" s="1032"/>
      <c r="AA202" s="955"/>
      <c r="AB202" s="955"/>
      <c r="AC202" s="955"/>
    </row>
    <row r="203" spans="1:29" ht="25.2" hidden="1" customHeight="1" outlineLevel="2">
      <c r="A203" s="995">
        <v>44484</v>
      </c>
      <c r="B203" s="1163" t="s">
        <v>5698</v>
      </c>
      <c r="C203" s="955" t="s">
        <v>9567</v>
      </c>
      <c r="D203" s="975" t="s">
        <v>5700</v>
      </c>
      <c r="E203" s="977" t="s">
        <v>5700</v>
      </c>
      <c r="F203" s="972"/>
      <c r="G203" s="970"/>
      <c r="H203" s="967"/>
      <c r="I203" s="970"/>
      <c r="J203" s="967"/>
      <c r="K203" s="970"/>
      <c r="L203" s="967"/>
      <c r="M203" s="970"/>
      <c r="N203" s="967"/>
      <c r="O203" s="970"/>
      <c r="P203" s="967"/>
      <c r="Q203" s="970"/>
      <c r="R203" s="967"/>
      <c r="S203" s="970"/>
      <c r="T203" s="967"/>
      <c r="U203" s="970"/>
      <c r="V203" s="967"/>
      <c r="W203" s="970"/>
      <c r="X203" s="1261"/>
      <c r="Y203" s="967"/>
      <c r="Z203" s="1032"/>
      <c r="AA203" s="955"/>
      <c r="AB203" s="955"/>
      <c r="AC203" s="955"/>
    </row>
    <row r="204" spans="1:29" ht="12.6" hidden="1" customHeight="1" outlineLevel="2">
      <c r="A204" s="995">
        <v>44484</v>
      </c>
      <c r="B204" s="1163" t="s">
        <v>5698</v>
      </c>
      <c r="C204" s="955" t="s">
        <v>9568</v>
      </c>
      <c r="D204" s="966"/>
      <c r="E204" s="968"/>
      <c r="F204" s="969" t="s">
        <v>5700</v>
      </c>
      <c r="G204" s="970"/>
      <c r="H204" s="967"/>
      <c r="I204" s="970"/>
      <c r="J204" s="967"/>
      <c r="K204" s="970"/>
      <c r="L204" s="967"/>
      <c r="M204" s="970"/>
      <c r="N204" s="967"/>
      <c r="O204" s="970"/>
      <c r="P204" s="967"/>
      <c r="Q204" s="970"/>
      <c r="R204" s="967"/>
      <c r="S204" s="970"/>
      <c r="T204" s="967"/>
      <c r="U204" s="970"/>
      <c r="V204" s="967"/>
      <c r="W204" s="970"/>
      <c r="X204" s="1261"/>
      <c r="Y204" s="967"/>
      <c r="Z204" s="1032"/>
      <c r="AA204" s="955"/>
      <c r="AB204" s="955"/>
      <c r="AC204" s="955"/>
    </row>
    <row r="205" spans="1:29" ht="12.6" hidden="1" customHeight="1" outlineLevel="2">
      <c r="A205" s="995">
        <v>44484</v>
      </c>
      <c r="B205" s="1163" t="s">
        <v>5698</v>
      </c>
      <c r="C205" s="955" t="s">
        <v>9569</v>
      </c>
      <c r="D205" s="966"/>
      <c r="E205" s="977" t="s">
        <v>5700</v>
      </c>
      <c r="F205" s="972"/>
      <c r="G205" s="970"/>
      <c r="H205" s="967"/>
      <c r="I205" s="970"/>
      <c r="J205" s="967"/>
      <c r="K205" s="970"/>
      <c r="L205" s="967"/>
      <c r="M205" s="970"/>
      <c r="N205" s="967"/>
      <c r="O205" s="970"/>
      <c r="P205" s="967"/>
      <c r="Q205" s="970"/>
      <c r="R205" s="967"/>
      <c r="S205" s="970"/>
      <c r="T205" s="974" t="s">
        <v>5700</v>
      </c>
      <c r="U205" s="970"/>
      <c r="V205" s="967"/>
      <c r="W205" s="970"/>
      <c r="X205" s="1261"/>
      <c r="Y205" s="967"/>
      <c r="Z205" s="1032"/>
      <c r="AA205" s="955"/>
      <c r="AB205" s="955"/>
      <c r="AC205" s="955"/>
    </row>
    <row r="206" spans="1:29" ht="12.6" hidden="1" customHeight="1" outlineLevel="1" collapsed="1">
      <c r="A206" s="1028">
        <v>44487</v>
      </c>
      <c r="B206" s="1163" t="s">
        <v>5698</v>
      </c>
      <c r="C206" s="955" t="s">
        <v>9570</v>
      </c>
      <c r="D206" s="966"/>
      <c r="E206" s="977" t="s">
        <v>5700</v>
      </c>
      <c r="F206" s="972"/>
      <c r="G206" s="970"/>
      <c r="H206" s="967"/>
      <c r="I206" s="970"/>
      <c r="J206" s="967"/>
      <c r="K206" s="970"/>
      <c r="L206" s="967"/>
      <c r="M206" s="970"/>
      <c r="N206" s="967"/>
      <c r="O206" s="970"/>
      <c r="P206" s="967"/>
      <c r="Q206" s="970"/>
      <c r="R206" s="967"/>
      <c r="S206" s="970"/>
      <c r="T206" s="967"/>
      <c r="U206" s="970"/>
      <c r="V206" s="967"/>
      <c r="W206" s="970"/>
      <c r="X206" s="1261"/>
      <c r="Y206" s="967"/>
      <c r="Z206" s="1032"/>
      <c r="AA206" s="955"/>
      <c r="AB206" s="955"/>
      <c r="AC206" s="955"/>
    </row>
    <row r="207" spans="1:29" ht="25.2" hidden="1" customHeight="1" outlineLevel="2">
      <c r="A207" s="1028">
        <v>44487</v>
      </c>
      <c r="B207" s="1163" t="s">
        <v>5698</v>
      </c>
      <c r="C207" s="955" t="s">
        <v>9571</v>
      </c>
      <c r="D207" s="966"/>
      <c r="E207" s="977" t="s">
        <v>5700</v>
      </c>
      <c r="F207" s="972"/>
      <c r="G207" s="970"/>
      <c r="H207" s="967"/>
      <c r="I207" s="970"/>
      <c r="J207" s="967"/>
      <c r="K207" s="970"/>
      <c r="L207" s="967"/>
      <c r="M207" s="970"/>
      <c r="N207" s="967"/>
      <c r="O207" s="970"/>
      <c r="P207" s="967"/>
      <c r="Q207" s="970"/>
      <c r="R207" s="967"/>
      <c r="S207" s="970"/>
      <c r="T207" s="974" t="s">
        <v>5700</v>
      </c>
      <c r="U207" s="970"/>
      <c r="V207" s="967"/>
      <c r="W207" s="970"/>
      <c r="X207" s="1261"/>
      <c r="Y207" s="967"/>
      <c r="Z207" s="1032"/>
      <c r="AA207" s="955"/>
      <c r="AB207" s="955"/>
      <c r="AC207" s="955"/>
    </row>
    <row r="208" spans="1:29" ht="12.6" hidden="1" customHeight="1" outlineLevel="2">
      <c r="A208" s="1028">
        <v>44487</v>
      </c>
      <c r="B208" s="1163" t="s">
        <v>5698</v>
      </c>
      <c r="C208" s="955" t="s">
        <v>9572</v>
      </c>
      <c r="D208" s="966"/>
      <c r="E208" s="977" t="s">
        <v>5700</v>
      </c>
      <c r="F208" s="972"/>
      <c r="G208" s="970"/>
      <c r="H208" s="967"/>
      <c r="I208" s="970"/>
      <c r="J208" s="967"/>
      <c r="K208" s="970"/>
      <c r="L208" s="967"/>
      <c r="M208" s="973" t="s">
        <v>5700</v>
      </c>
      <c r="N208" s="967"/>
      <c r="O208" s="970"/>
      <c r="P208" s="967"/>
      <c r="Q208" s="970"/>
      <c r="R208" s="967"/>
      <c r="S208" s="970"/>
      <c r="T208" s="967"/>
      <c r="U208" s="970"/>
      <c r="V208" s="967"/>
      <c r="W208" s="970"/>
      <c r="X208" s="1261"/>
      <c r="Y208" s="967"/>
      <c r="Z208" s="1032" t="s">
        <v>3334</v>
      </c>
      <c r="AA208" s="955"/>
      <c r="AB208" s="955"/>
      <c r="AC208" s="955"/>
    </row>
    <row r="209" spans="1:29" ht="25.2" hidden="1" customHeight="1" outlineLevel="2">
      <c r="A209" s="1028">
        <v>44487</v>
      </c>
      <c r="B209" s="1163" t="s">
        <v>5698</v>
      </c>
      <c r="C209" s="955" t="s">
        <v>9573</v>
      </c>
      <c r="D209" s="966"/>
      <c r="E209" s="968"/>
      <c r="F209" s="972"/>
      <c r="G209" s="970"/>
      <c r="H209" s="967"/>
      <c r="I209" s="970"/>
      <c r="J209" s="967"/>
      <c r="K209" s="970"/>
      <c r="L209" s="967"/>
      <c r="M209" s="970"/>
      <c r="N209" s="967"/>
      <c r="O209" s="970"/>
      <c r="P209" s="967"/>
      <c r="Q209" s="970"/>
      <c r="R209" s="974" t="s">
        <v>5700</v>
      </c>
      <c r="S209" s="970"/>
      <c r="T209" s="967"/>
      <c r="U209" s="970"/>
      <c r="V209" s="967"/>
      <c r="W209" s="970"/>
      <c r="X209" s="1261"/>
      <c r="Y209" s="967"/>
      <c r="Z209" s="1032"/>
      <c r="AA209" s="955"/>
      <c r="AB209" s="955"/>
      <c r="AC209" s="955"/>
    </row>
    <row r="210" spans="1:29" ht="12.6" hidden="1" customHeight="1" outlineLevel="2">
      <c r="A210" s="1028">
        <v>44487</v>
      </c>
      <c r="B210" s="1163" t="s">
        <v>5698</v>
      </c>
      <c r="C210" s="955" t="s">
        <v>9574</v>
      </c>
      <c r="D210" s="966"/>
      <c r="E210" s="968"/>
      <c r="F210" s="969" t="s">
        <v>5700</v>
      </c>
      <c r="G210" s="970"/>
      <c r="H210" s="967"/>
      <c r="I210" s="970"/>
      <c r="J210" s="967"/>
      <c r="K210" s="970"/>
      <c r="L210" s="967"/>
      <c r="M210" s="970"/>
      <c r="N210" s="967"/>
      <c r="O210" s="970"/>
      <c r="P210" s="967"/>
      <c r="Q210" s="970"/>
      <c r="R210" s="967"/>
      <c r="S210" s="970"/>
      <c r="T210" s="967"/>
      <c r="U210" s="970"/>
      <c r="V210" s="967"/>
      <c r="W210" s="970"/>
      <c r="X210" s="1261"/>
      <c r="Y210" s="967"/>
      <c r="Z210" s="1032"/>
      <c r="AA210" s="955"/>
      <c r="AB210" s="955"/>
      <c r="AC210" s="955"/>
    </row>
    <row r="211" spans="1:29" ht="25.2" hidden="1" customHeight="1" outlineLevel="2">
      <c r="A211" s="1028">
        <v>44487</v>
      </c>
      <c r="B211" s="1163" t="s">
        <v>5698</v>
      </c>
      <c r="C211" s="955" t="s">
        <v>9575</v>
      </c>
      <c r="D211" s="966"/>
      <c r="E211" s="977" t="s">
        <v>5700</v>
      </c>
      <c r="F211" s="972"/>
      <c r="G211" s="970"/>
      <c r="H211" s="967"/>
      <c r="I211" s="970"/>
      <c r="J211" s="967"/>
      <c r="K211" s="970"/>
      <c r="L211" s="967"/>
      <c r="M211" s="970"/>
      <c r="N211" s="967"/>
      <c r="O211" s="970"/>
      <c r="P211" s="967"/>
      <c r="Q211" s="970"/>
      <c r="R211" s="967"/>
      <c r="S211" s="970"/>
      <c r="T211" s="967"/>
      <c r="U211" s="970"/>
      <c r="V211" s="967"/>
      <c r="W211" s="970"/>
      <c r="X211" s="1261"/>
      <c r="Y211" s="967"/>
      <c r="Z211" s="1032"/>
      <c r="AA211" s="955"/>
      <c r="AB211" s="955"/>
      <c r="AC211" s="955"/>
    </row>
    <row r="212" spans="1:29" ht="12.6" hidden="1" customHeight="1" outlineLevel="2">
      <c r="A212" s="1028">
        <v>44487</v>
      </c>
      <c r="B212" s="1163" t="s">
        <v>5706</v>
      </c>
      <c r="C212" s="955" t="s">
        <v>9576</v>
      </c>
      <c r="D212" s="966"/>
      <c r="E212" s="968"/>
      <c r="F212" s="972"/>
      <c r="G212" s="970"/>
      <c r="H212" s="967"/>
      <c r="I212" s="970"/>
      <c r="J212" s="967"/>
      <c r="K212" s="970"/>
      <c r="L212" s="967"/>
      <c r="M212" s="970"/>
      <c r="N212" s="967"/>
      <c r="O212" s="970"/>
      <c r="P212" s="967"/>
      <c r="Q212" s="970"/>
      <c r="R212" s="967"/>
      <c r="S212" s="970"/>
      <c r="T212" s="974" t="s">
        <v>5700</v>
      </c>
      <c r="U212" s="970"/>
      <c r="V212" s="967"/>
      <c r="W212" s="970"/>
      <c r="X212" s="1261"/>
      <c r="Y212" s="967"/>
      <c r="Z212" s="1032"/>
      <c r="AA212" s="955"/>
      <c r="AB212" s="955"/>
      <c r="AC212" s="955"/>
    </row>
    <row r="213" spans="1:29" ht="25.2" hidden="1" customHeight="1" outlineLevel="2">
      <c r="A213" s="1028">
        <v>44487</v>
      </c>
      <c r="B213" s="1163" t="s">
        <v>5698</v>
      </c>
      <c r="C213" s="955" t="s">
        <v>9577</v>
      </c>
      <c r="D213" s="966"/>
      <c r="E213" s="977" t="s">
        <v>5700</v>
      </c>
      <c r="F213" s="972"/>
      <c r="G213" s="970"/>
      <c r="H213" s="967"/>
      <c r="I213" s="970"/>
      <c r="J213" s="974" t="s">
        <v>5700</v>
      </c>
      <c r="K213" s="970"/>
      <c r="L213" s="967"/>
      <c r="M213" s="970"/>
      <c r="N213" s="967"/>
      <c r="O213" s="970"/>
      <c r="P213" s="967"/>
      <c r="Q213" s="970"/>
      <c r="R213" s="967"/>
      <c r="S213" s="970"/>
      <c r="T213" s="967"/>
      <c r="U213" s="970"/>
      <c r="V213" s="967"/>
      <c r="W213" s="970"/>
      <c r="X213" s="1261"/>
      <c r="Y213" s="967"/>
      <c r="Z213" s="1032"/>
      <c r="AA213" s="955"/>
      <c r="AB213" s="955"/>
      <c r="AC213" s="955"/>
    </row>
    <row r="214" spans="1:29" ht="12.6" hidden="1" customHeight="1" outlineLevel="2">
      <c r="A214" s="1028">
        <v>44487</v>
      </c>
      <c r="B214" s="1163" t="s">
        <v>9578</v>
      </c>
      <c r="C214" s="955" t="s">
        <v>9579</v>
      </c>
      <c r="D214" s="966"/>
      <c r="E214" s="968"/>
      <c r="F214" s="972"/>
      <c r="G214" s="970"/>
      <c r="H214" s="967"/>
      <c r="I214" s="970"/>
      <c r="J214" s="974" t="s">
        <v>5700</v>
      </c>
      <c r="K214" s="973" t="s">
        <v>5700</v>
      </c>
      <c r="L214" s="967"/>
      <c r="M214" s="970"/>
      <c r="N214" s="967"/>
      <c r="O214" s="970"/>
      <c r="P214" s="967"/>
      <c r="Q214" s="970"/>
      <c r="R214" s="967"/>
      <c r="S214" s="970"/>
      <c r="T214" s="967"/>
      <c r="U214" s="970"/>
      <c r="V214" s="967"/>
      <c r="W214" s="970"/>
      <c r="X214" s="1261"/>
      <c r="Y214" s="967"/>
      <c r="Z214" s="1032"/>
      <c r="AA214" s="955"/>
      <c r="AB214" s="955"/>
      <c r="AC214" s="955"/>
    </row>
    <row r="215" spans="1:29" ht="37.799999999999997" hidden="1" customHeight="1" outlineLevel="2">
      <c r="A215" s="1028">
        <v>44487</v>
      </c>
      <c r="B215" s="1163" t="s">
        <v>5698</v>
      </c>
      <c r="C215" s="955" t="s">
        <v>9580</v>
      </c>
      <c r="D215" s="966"/>
      <c r="E215" s="977" t="s">
        <v>5700</v>
      </c>
      <c r="F215" s="972"/>
      <c r="G215" s="970"/>
      <c r="H215" s="967"/>
      <c r="I215" s="970"/>
      <c r="J215" s="967"/>
      <c r="K215" s="970"/>
      <c r="L215" s="967"/>
      <c r="M215" s="970"/>
      <c r="N215" s="967"/>
      <c r="O215" s="970"/>
      <c r="P215" s="967"/>
      <c r="Q215" s="970"/>
      <c r="R215" s="967"/>
      <c r="S215" s="970"/>
      <c r="T215" s="967"/>
      <c r="U215" s="970"/>
      <c r="V215" s="967"/>
      <c r="W215" s="970"/>
      <c r="X215" s="1261"/>
      <c r="Y215" s="967"/>
      <c r="Z215" s="1032"/>
      <c r="AA215" s="955"/>
      <c r="AB215" s="955"/>
      <c r="AC215" s="955"/>
    </row>
    <row r="216" spans="1:29" ht="25.2" hidden="1" customHeight="1" outlineLevel="2">
      <c r="A216" s="1028">
        <v>44487</v>
      </c>
      <c r="B216" s="1163" t="s">
        <v>5698</v>
      </c>
      <c r="C216" s="955" t="s">
        <v>9581</v>
      </c>
      <c r="D216" s="966"/>
      <c r="E216" s="977" t="s">
        <v>5700</v>
      </c>
      <c r="F216" s="972"/>
      <c r="G216" s="970"/>
      <c r="H216" s="967"/>
      <c r="I216" s="970"/>
      <c r="J216" s="967"/>
      <c r="K216" s="970"/>
      <c r="L216" s="967"/>
      <c r="M216" s="970"/>
      <c r="N216" s="967"/>
      <c r="O216" s="970"/>
      <c r="P216" s="967"/>
      <c r="Q216" s="970"/>
      <c r="R216" s="967"/>
      <c r="S216" s="970"/>
      <c r="T216" s="967"/>
      <c r="U216" s="970"/>
      <c r="V216" s="967"/>
      <c r="W216" s="970"/>
      <c r="X216" s="1261"/>
      <c r="Y216" s="967"/>
      <c r="Z216" s="1032"/>
      <c r="AA216" s="955"/>
      <c r="AB216" s="955"/>
      <c r="AC216" s="955"/>
    </row>
    <row r="217" spans="1:29" ht="12.6" hidden="1" customHeight="1" outlineLevel="2">
      <c r="A217" s="1028">
        <v>44487</v>
      </c>
      <c r="B217" s="1163" t="s">
        <v>5698</v>
      </c>
      <c r="C217" s="955" t="s">
        <v>9582</v>
      </c>
      <c r="D217" s="966"/>
      <c r="E217" s="977" t="s">
        <v>5700</v>
      </c>
      <c r="F217" s="972"/>
      <c r="G217" s="970"/>
      <c r="H217" s="967"/>
      <c r="I217" s="970"/>
      <c r="J217" s="967"/>
      <c r="K217" s="970"/>
      <c r="L217" s="967"/>
      <c r="M217" s="970"/>
      <c r="N217" s="967"/>
      <c r="O217" s="970"/>
      <c r="P217" s="967"/>
      <c r="Q217" s="970"/>
      <c r="R217" s="967"/>
      <c r="S217" s="970"/>
      <c r="T217" s="974" t="s">
        <v>5700</v>
      </c>
      <c r="U217" s="970"/>
      <c r="V217" s="967"/>
      <c r="W217" s="970"/>
      <c r="X217" s="1261"/>
      <c r="Y217" s="967"/>
      <c r="Z217" s="1032"/>
      <c r="AA217" s="955"/>
      <c r="AB217" s="955"/>
      <c r="AC217" s="955"/>
    </row>
    <row r="218" spans="1:29" ht="25.2" hidden="1" customHeight="1" outlineLevel="2">
      <c r="A218" s="1028">
        <v>44487</v>
      </c>
      <c r="B218" s="1163" t="s">
        <v>5698</v>
      </c>
      <c r="C218" s="955" t="s">
        <v>9583</v>
      </c>
      <c r="D218" s="966"/>
      <c r="E218" s="968"/>
      <c r="F218" s="969" t="s">
        <v>5700</v>
      </c>
      <c r="G218" s="970"/>
      <c r="H218" s="967"/>
      <c r="I218" s="970"/>
      <c r="J218" s="967"/>
      <c r="K218" s="970"/>
      <c r="L218" s="967"/>
      <c r="M218" s="970"/>
      <c r="N218" s="967"/>
      <c r="O218" s="970"/>
      <c r="P218" s="967"/>
      <c r="Q218" s="970"/>
      <c r="R218" s="967"/>
      <c r="S218" s="970"/>
      <c r="T218" s="967"/>
      <c r="U218" s="970"/>
      <c r="V218" s="967"/>
      <c r="W218" s="970"/>
      <c r="X218" s="1261"/>
      <c r="Y218" s="967"/>
      <c r="Z218" s="1032"/>
      <c r="AA218" s="955"/>
      <c r="AB218" s="955"/>
      <c r="AC218" s="955"/>
    </row>
    <row r="219" spans="1:29" ht="12.6" hidden="1" customHeight="1" outlineLevel="2">
      <c r="A219" s="1028">
        <v>44487</v>
      </c>
      <c r="B219" s="1163" t="s">
        <v>5723</v>
      </c>
      <c r="C219" s="955" t="s">
        <v>9584</v>
      </c>
      <c r="D219" s="966"/>
      <c r="E219" s="977" t="s">
        <v>5700</v>
      </c>
      <c r="F219" s="972"/>
      <c r="G219" s="970"/>
      <c r="H219" s="967"/>
      <c r="I219" s="970"/>
      <c r="J219" s="967"/>
      <c r="K219" s="970"/>
      <c r="L219" s="967"/>
      <c r="M219" s="970"/>
      <c r="N219" s="967"/>
      <c r="O219" s="970"/>
      <c r="P219" s="967"/>
      <c r="Q219" s="970"/>
      <c r="R219" s="967"/>
      <c r="S219" s="970"/>
      <c r="T219" s="967"/>
      <c r="U219" s="970"/>
      <c r="V219" s="967"/>
      <c r="W219" s="970"/>
      <c r="X219" s="1261"/>
      <c r="Y219" s="967"/>
      <c r="Z219" s="1339" t="s">
        <v>8698</v>
      </c>
      <c r="AA219" s="955"/>
      <c r="AB219" s="955"/>
      <c r="AC219" s="955"/>
    </row>
    <row r="220" spans="1:29" ht="12.6" hidden="1" customHeight="1" outlineLevel="2">
      <c r="A220" s="1028">
        <v>44487</v>
      </c>
      <c r="B220" s="1163" t="s">
        <v>5706</v>
      </c>
      <c r="C220" s="955" t="s">
        <v>9585</v>
      </c>
      <c r="D220" s="966"/>
      <c r="E220" s="968"/>
      <c r="F220" s="972"/>
      <c r="G220" s="970"/>
      <c r="H220" s="967"/>
      <c r="I220" s="970"/>
      <c r="J220" s="967"/>
      <c r="K220" s="970"/>
      <c r="L220" s="967"/>
      <c r="M220" s="973" t="s">
        <v>5700</v>
      </c>
      <c r="N220" s="967"/>
      <c r="O220" s="970"/>
      <c r="P220" s="967"/>
      <c r="Q220" s="970"/>
      <c r="R220" s="967"/>
      <c r="S220" s="970"/>
      <c r="T220" s="967"/>
      <c r="U220" s="970"/>
      <c r="V220" s="967"/>
      <c r="W220" s="970"/>
      <c r="X220" s="1261"/>
      <c r="Y220" s="967"/>
      <c r="Z220" s="1032"/>
      <c r="AA220" s="955"/>
      <c r="AB220" s="955"/>
      <c r="AC220" s="955"/>
    </row>
    <row r="221" spans="1:29" ht="12.6" hidden="1" customHeight="1" outlineLevel="2">
      <c r="A221" s="1028">
        <v>44487</v>
      </c>
      <c r="B221" s="1163" t="s">
        <v>5698</v>
      </c>
      <c r="C221" s="955" t="s">
        <v>9586</v>
      </c>
      <c r="D221" s="966"/>
      <c r="E221" s="968"/>
      <c r="F221" s="972"/>
      <c r="G221" s="970"/>
      <c r="H221" s="967"/>
      <c r="I221" s="970"/>
      <c r="J221" s="967"/>
      <c r="K221" s="970"/>
      <c r="L221" s="967"/>
      <c r="M221" s="970"/>
      <c r="N221" s="967"/>
      <c r="O221" s="970"/>
      <c r="P221" s="967"/>
      <c r="Q221" s="970"/>
      <c r="R221" s="967"/>
      <c r="S221" s="970"/>
      <c r="T221" s="967"/>
      <c r="U221" s="970"/>
      <c r="V221" s="967"/>
      <c r="W221" s="970"/>
      <c r="X221" s="1262" t="s">
        <v>5700</v>
      </c>
      <c r="Y221" s="967"/>
      <c r="Z221" s="1032"/>
      <c r="AA221" s="955"/>
      <c r="AB221" s="955"/>
      <c r="AC221" s="955"/>
    </row>
    <row r="222" spans="1:29" ht="12.6" hidden="1" customHeight="1" outlineLevel="1" collapsed="1">
      <c r="A222" s="1033">
        <v>44488</v>
      </c>
      <c r="B222" s="1163" t="s">
        <v>5698</v>
      </c>
      <c r="C222" s="955" t="s">
        <v>9587</v>
      </c>
      <c r="D222" s="966"/>
      <c r="E222" s="968"/>
      <c r="F222" s="972"/>
      <c r="G222" s="970"/>
      <c r="H222" s="967"/>
      <c r="I222" s="970"/>
      <c r="J222" s="967"/>
      <c r="K222" s="970"/>
      <c r="L222" s="967"/>
      <c r="M222" s="970"/>
      <c r="N222" s="967"/>
      <c r="O222" s="970"/>
      <c r="P222" s="967"/>
      <c r="Q222" s="970"/>
      <c r="R222" s="974" t="s">
        <v>5700</v>
      </c>
      <c r="S222" s="970"/>
      <c r="T222" s="967"/>
      <c r="U222" s="970"/>
      <c r="V222" s="967"/>
      <c r="W222" s="970"/>
      <c r="X222" s="1261"/>
      <c r="Y222" s="967"/>
      <c r="Z222" s="1032"/>
      <c r="AA222" s="955"/>
      <c r="AB222" s="955"/>
      <c r="AC222" s="955"/>
    </row>
    <row r="223" spans="1:29" ht="12.6" hidden="1" customHeight="1" outlineLevel="2">
      <c r="A223" s="1033">
        <v>44488</v>
      </c>
      <c r="B223" s="1163" t="s">
        <v>5698</v>
      </c>
      <c r="C223" s="955" t="s">
        <v>9588</v>
      </c>
      <c r="D223" s="966"/>
      <c r="E223" s="968"/>
      <c r="F223" s="972"/>
      <c r="G223" s="970"/>
      <c r="H223" s="967"/>
      <c r="I223" s="970"/>
      <c r="J223" s="967"/>
      <c r="K223" s="970"/>
      <c r="L223" s="967"/>
      <c r="M223" s="970"/>
      <c r="N223" s="967"/>
      <c r="O223" s="970"/>
      <c r="P223" s="967"/>
      <c r="Q223" s="970"/>
      <c r="R223" s="974" t="s">
        <v>5700</v>
      </c>
      <c r="S223" s="970"/>
      <c r="T223" s="967"/>
      <c r="U223" s="970"/>
      <c r="V223" s="967"/>
      <c r="W223" s="970"/>
      <c r="X223" s="1261"/>
      <c r="Y223" s="967"/>
      <c r="Z223" s="1032"/>
      <c r="AA223" s="955"/>
      <c r="AB223" s="955"/>
      <c r="AC223" s="955"/>
    </row>
    <row r="224" spans="1:29" ht="12.6" hidden="1" customHeight="1" outlineLevel="2">
      <c r="A224" s="1033">
        <v>44488</v>
      </c>
      <c r="B224" s="1163" t="s">
        <v>5698</v>
      </c>
      <c r="C224" s="955" t="s">
        <v>9589</v>
      </c>
      <c r="D224" s="966"/>
      <c r="E224" s="968"/>
      <c r="F224" s="972"/>
      <c r="G224" s="970"/>
      <c r="H224" s="974" t="s">
        <v>5700</v>
      </c>
      <c r="I224" s="970"/>
      <c r="J224" s="967"/>
      <c r="K224" s="970"/>
      <c r="L224" s="967"/>
      <c r="M224" s="970"/>
      <c r="N224" s="967"/>
      <c r="O224" s="970"/>
      <c r="P224" s="967"/>
      <c r="Q224" s="970"/>
      <c r="R224" s="967"/>
      <c r="S224" s="970"/>
      <c r="T224" s="967"/>
      <c r="U224" s="970"/>
      <c r="V224" s="967"/>
      <c r="W224" s="970"/>
      <c r="X224" s="1261"/>
      <c r="Y224" s="967"/>
      <c r="Z224" s="1032"/>
      <c r="AA224" s="955"/>
      <c r="AB224" s="955"/>
      <c r="AC224" s="955"/>
    </row>
    <row r="225" spans="1:29" ht="12.6" hidden="1" customHeight="1" outlineLevel="2">
      <c r="A225" s="1033">
        <v>44488</v>
      </c>
      <c r="B225" s="1163" t="s">
        <v>5698</v>
      </c>
      <c r="C225" s="955" t="s">
        <v>9590</v>
      </c>
      <c r="D225" s="966"/>
      <c r="E225" s="977" t="s">
        <v>5700</v>
      </c>
      <c r="F225" s="972"/>
      <c r="G225" s="970"/>
      <c r="H225" s="967"/>
      <c r="I225" s="970"/>
      <c r="J225" s="967"/>
      <c r="K225" s="970"/>
      <c r="L225" s="967"/>
      <c r="M225" s="970"/>
      <c r="N225" s="967"/>
      <c r="O225" s="970"/>
      <c r="P225" s="967"/>
      <c r="Q225" s="970"/>
      <c r="R225" s="967"/>
      <c r="S225" s="970"/>
      <c r="T225" s="967"/>
      <c r="U225" s="970"/>
      <c r="V225" s="967"/>
      <c r="W225" s="970"/>
      <c r="X225" s="1261"/>
      <c r="Y225" s="967"/>
      <c r="Z225" s="1032"/>
      <c r="AA225" s="955"/>
      <c r="AB225" s="955"/>
      <c r="AC225" s="955"/>
    </row>
    <row r="226" spans="1:29" ht="12.6" hidden="1" customHeight="1" outlineLevel="2">
      <c r="A226" s="1033">
        <v>44488</v>
      </c>
      <c r="B226" s="1163" t="s">
        <v>5698</v>
      </c>
      <c r="C226" s="955" t="s">
        <v>9591</v>
      </c>
      <c r="D226" s="966"/>
      <c r="E226" s="968"/>
      <c r="F226" s="972"/>
      <c r="G226" s="970"/>
      <c r="H226" s="967"/>
      <c r="I226" s="970"/>
      <c r="J226" s="974" t="s">
        <v>5700</v>
      </c>
      <c r="K226" s="970"/>
      <c r="L226" s="967"/>
      <c r="M226" s="970"/>
      <c r="N226" s="967"/>
      <c r="O226" s="970"/>
      <c r="P226" s="967"/>
      <c r="Q226" s="970"/>
      <c r="R226" s="967"/>
      <c r="S226" s="970"/>
      <c r="T226" s="967"/>
      <c r="U226" s="970"/>
      <c r="V226" s="967"/>
      <c r="W226" s="970"/>
      <c r="X226" s="1261"/>
      <c r="Y226" s="967"/>
      <c r="Z226" s="1032"/>
      <c r="AA226" s="955"/>
      <c r="AB226" s="955"/>
      <c r="AC226" s="955"/>
    </row>
    <row r="227" spans="1:29" ht="25.2" hidden="1" customHeight="1" outlineLevel="2">
      <c r="A227" s="1033">
        <v>44488</v>
      </c>
      <c r="B227" s="1163" t="s">
        <v>5698</v>
      </c>
      <c r="C227" s="955" t="s">
        <v>9592</v>
      </c>
      <c r="D227" s="966"/>
      <c r="E227" s="968"/>
      <c r="F227" s="972"/>
      <c r="G227" s="970"/>
      <c r="H227" s="967"/>
      <c r="I227" s="970"/>
      <c r="J227" s="967"/>
      <c r="K227" s="970"/>
      <c r="L227" s="967"/>
      <c r="M227" s="973" t="s">
        <v>5700</v>
      </c>
      <c r="N227" s="967"/>
      <c r="O227" s="970"/>
      <c r="P227" s="967"/>
      <c r="Q227" s="970"/>
      <c r="R227" s="967"/>
      <c r="S227" s="970"/>
      <c r="T227" s="967"/>
      <c r="U227" s="970"/>
      <c r="V227" s="967"/>
      <c r="W227" s="970"/>
      <c r="X227" s="1261"/>
      <c r="Y227" s="967"/>
      <c r="Z227" s="1032"/>
      <c r="AA227" s="955"/>
      <c r="AB227" s="955"/>
      <c r="AC227" s="955"/>
    </row>
    <row r="228" spans="1:29" ht="12.6" hidden="1" customHeight="1" outlineLevel="2">
      <c r="A228" s="1033">
        <v>44488</v>
      </c>
      <c r="B228" s="1163" t="s">
        <v>5698</v>
      </c>
      <c r="C228" s="955" t="s">
        <v>9593</v>
      </c>
      <c r="D228" s="966"/>
      <c r="E228" s="968"/>
      <c r="F228" s="972"/>
      <c r="G228" s="970"/>
      <c r="H228" s="967"/>
      <c r="I228" s="970"/>
      <c r="J228" s="967"/>
      <c r="K228" s="970"/>
      <c r="L228" s="967"/>
      <c r="M228" s="970"/>
      <c r="N228" s="967"/>
      <c r="O228" s="970"/>
      <c r="P228" s="967"/>
      <c r="Q228" s="970"/>
      <c r="R228" s="967"/>
      <c r="S228" s="970"/>
      <c r="T228" s="974" t="s">
        <v>5700</v>
      </c>
      <c r="U228" s="970"/>
      <c r="V228" s="967"/>
      <c r="W228" s="970"/>
      <c r="X228" s="1261"/>
      <c r="Y228" s="967"/>
      <c r="Z228" s="1032"/>
      <c r="AA228" s="955"/>
      <c r="AB228" s="955"/>
      <c r="AC228" s="955"/>
    </row>
    <row r="229" spans="1:29" ht="12.6" hidden="1" customHeight="1" outlineLevel="2">
      <c r="A229" s="1033">
        <v>44488</v>
      </c>
      <c r="B229" s="1163" t="s">
        <v>5698</v>
      </c>
      <c r="C229" s="955" t="s">
        <v>9594</v>
      </c>
      <c r="D229" s="966"/>
      <c r="E229" s="968"/>
      <c r="F229" s="972"/>
      <c r="G229" s="970"/>
      <c r="H229" s="967"/>
      <c r="I229" s="970"/>
      <c r="J229" s="967"/>
      <c r="K229" s="970"/>
      <c r="L229" s="967"/>
      <c r="M229" s="970"/>
      <c r="N229" s="967"/>
      <c r="O229" s="970"/>
      <c r="P229" s="967"/>
      <c r="Q229" s="970"/>
      <c r="R229" s="974" t="s">
        <v>5700</v>
      </c>
      <c r="S229" s="970"/>
      <c r="T229" s="967"/>
      <c r="U229" s="970"/>
      <c r="V229" s="967"/>
      <c r="W229" s="970"/>
      <c r="X229" s="1261"/>
      <c r="Y229" s="967"/>
      <c r="Z229" s="1032"/>
      <c r="AA229" s="955"/>
      <c r="AB229" s="955"/>
      <c r="AC229" s="955"/>
    </row>
    <row r="230" spans="1:29" ht="12.6" hidden="1" customHeight="1" outlineLevel="2">
      <c r="A230" s="1033">
        <v>44488</v>
      </c>
      <c r="B230" s="1163" t="s">
        <v>5698</v>
      </c>
      <c r="C230" s="955" t="s">
        <v>9595</v>
      </c>
      <c r="D230" s="966"/>
      <c r="E230" s="977" t="s">
        <v>5700</v>
      </c>
      <c r="F230" s="972"/>
      <c r="G230" s="970"/>
      <c r="H230" s="967"/>
      <c r="I230" s="970"/>
      <c r="J230" s="967"/>
      <c r="K230" s="970"/>
      <c r="L230" s="967"/>
      <c r="M230" s="970"/>
      <c r="N230" s="967"/>
      <c r="O230" s="970"/>
      <c r="P230" s="967"/>
      <c r="Q230" s="970"/>
      <c r="R230" s="967"/>
      <c r="S230" s="970"/>
      <c r="T230" s="967"/>
      <c r="U230" s="970"/>
      <c r="V230" s="967"/>
      <c r="W230" s="970"/>
      <c r="X230" s="1261"/>
      <c r="Y230" s="967"/>
      <c r="Z230" s="1032"/>
      <c r="AA230" s="955"/>
      <c r="AB230" s="955"/>
      <c r="AC230" s="955"/>
    </row>
    <row r="231" spans="1:29" ht="12.6" hidden="1" customHeight="1" outlineLevel="2">
      <c r="A231" s="1033">
        <v>44488</v>
      </c>
      <c r="B231" s="1163" t="s">
        <v>5698</v>
      </c>
      <c r="C231" s="955" t="s">
        <v>9596</v>
      </c>
      <c r="D231" s="966"/>
      <c r="E231" s="968"/>
      <c r="F231" s="969" t="s">
        <v>5700</v>
      </c>
      <c r="G231" s="970"/>
      <c r="H231" s="967"/>
      <c r="I231" s="970"/>
      <c r="J231" s="967"/>
      <c r="K231" s="970"/>
      <c r="L231" s="967"/>
      <c r="M231" s="970"/>
      <c r="N231" s="967"/>
      <c r="O231" s="970"/>
      <c r="P231" s="967"/>
      <c r="Q231" s="970"/>
      <c r="R231" s="967"/>
      <c r="S231" s="970"/>
      <c r="T231" s="967"/>
      <c r="U231" s="970"/>
      <c r="V231" s="967"/>
      <c r="W231" s="970"/>
      <c r="X231" s="1261"/>
      <c r="Y231" s="967"/>
      <c r="Z231" s="1315" t="s">
        <v>9597</v>
      </c>
      <c r="AA231" s="955"/>
      <c r="AB231" s="955"/>
      <c r="AC231" s="955"/>
    </row>
    <row r="232" spans="1:29" ht="12.6" hidden="1" customHeight="1" outlineLevel="2">
      <c r="A232" s="1033">
        <v>44488</v>
      </c>
      <c r="B232" s="1163" t="s">
        <v>5745</v>
      </c>
      <c r="C232" s="955" t="s">
        <v>9598</v>
      </c>
      <c r="D232" s="966"/>
      <c r="E232" s="977" t="s">
        <v>5700</v>
      </c>
      <c r="F232" s="972"/>
      <c r="G232" s="970"/>
      <c r="H232" s="967"/>
      <c r="I232" s="973" t="s">
        <v>5700</v>
      </c>
      <c r="J232" s="967"/>
      <c r="K232" s="970"/>
      <c r="L232" s="967"/>
      <c r="M232" s="970"/>
      <c r="N232" s="967"/>
      <c r="O232" s="970"/>
      <c r="P232" s="967"/>
      <c r="Q232" s="970"/>
      <c r="R232" s="967"/>
      <c r="S232" s="970"/>
      <c r="T232" s="967"/>
      <c r="U232" s="970"/>
      <c r="V232" s="967"/>
      <c r="W232" s="970"/>
      <c r="X232" s="1261"/>
      <c r="Y232" s="967"/>
      <c r="Z232" s="1032"/>
      <c r="AA232" s="955"/>
      <c r="AB232" s="955"/>
      <c r="AC232" s="955"/>
    </row>
    <row r="233" spans="1:29" ht="12.6" hidden="1" customHeight="1" outlineLevel="2">
      <c r="A233" s="1033">
        <v>44488</v>
      </c>
      <c r="B233" s="1163" t="s">
        <v>5698</v>
      </c>
      <c r="C233" s="955" t="s">
        <v>9599</v>
      </c>
      <c r="D233" s="966"/>
      <c r="E233" s="977" t="s">
        <v>5700</v>
      </c>
      <c r="F233" s="972"/>
      <c r="G233" s="970"/>
      <c r="H233" s="967"/>
      <c r="I233" s="970"/>
      <c r="J233" s="967"/>
      <c r="K233" s="970"/>
      <c r="L233" s="967"/>
      <c r="M233" s="970"/>
      <c r="N233" s="967"/>
      <c r="O233" s="970"/>
      <c r="P233" s="967"/>
      <c r="Q233" s="970"/>
      <c r="R233" s="967"/>
      <c r="S233" s="970"/>
      <c r="T233" s="967"/>
      <c r="U233" s="970"/>
      <c r="V233" s="967"/>
      <c r="W233" s="970"/>
      <c r="X233" s="1261"/>
      <c r="Y233" s="967"/>
      <c r="Z233" s="1339" t="s">
        <v>8698</v>
      </c>
      <c r="AA233" s="955"/>
      <c r="AB233" s="955"/>
      <c r="AC233" s="955"/>
    </row>
    <row r="234" spans="1:29" ht="25.2" hidden="1" customHeight="1" outlineLevel="2">
      <c r="A234" s="1033">
        <v>44488</v>
      </c>
      <c r="B234" s="1163" t="s">
        <v>5698</v>
      </c>
      <c r="C234" s="955" t="s">
        <v>9600</v>
      </c>
      <c r="D234" s="966"/>
      <c r="E234" s="968"/>
      <c r="F234" s="969" t="s">
        <v>5700</v>
      </c>
      <c r="G234" s="970"/>
      <c r="H234" s="967"/>
      <c r="I234" s="970"/>
      <c r="J234" s="967"/>
      <c r="K234" s="970"/>
      <c r="L234" s="967"/>
      <c r="M234" s="970"/>
      <c r="N234" s="967"/>
      <c r="O234" s="970"/>
      <c r="P234" s="967"/>
      <c r="Q234" s="970"/>
      <c r="R234" s="967"/>
      <c r="S234" s="970"/>
      <c r="T234" s="967"/>
      <c r="U234" s="970"/>
      <c r="V234" s="967"/>
      <c r="W234" s="970"/>
      <c r="X234" s="1261"/>
      <c r="Y234" s="967"/>
      <c r="Z234" s="1032"/>
      <c r="AA234" s="955"/>
      <c r="AB234" s="955"/>
      <c r="AC234" s="955"/>
    </row>
    <row r="235" spans="1:29" ht="12.6" hidden="1" customHeight="1" outlineLevel="2">
      <c r="A235" s="1033">
        <v>44488</v>
      </c>
      <c r="B235" s="1163" t="s">
        <v>5698</v>
      </c>
      <c r="C235" s="955" t="s">
        <v>9601</v>
      </c>
      <c r="D235" s="966"/>
      <c r="E235" s="977" t="s">
        <v>5700</v>
      </c>
      <c r="F235" s="972"/>
      <c r="G235" s="970"/>
      <c r="H235" s="967"/>
      <c r="I235" s="970"/>
      <c r="J235" s="967"/>
      <c r="K235" s="970"/>
      <c r="L235" s="967"/>
      <c r="M235" s="970"/>
      <c r="N235" s="967"/>
      <c r="O235" s="970"/>
      <c r="P235" s="967"/>
      <c r="Q235" s="970"/>
      <c r="R235" s="967"/>
      <c r="S235" s="970"/>
      <c r="T235" s="967"/>
      <c r="U235" s="970"/>
      <c r="V235" s="967"/>
      <c r="W235" s="970"/>
      <c r="X235" s="1261"/>
      <c r="Y235" s="967"/>
      <c r="Z235" s="1032"/>
      <c r="AA235" s="955"/>
      <c r="AB235" s="955"/>
      <c r="AC235" s="955"/>
    </row>
    <row r="236" spans="1:29" ht="12.6" hidden="1" customHeight="1" outlineLevel="2">
      <c r="A236" s="1033">
        <v>44488</v>
      </c>
      <c r="B236" s="1163" t="s">
        <v>5698</v>
      </c>
      <c r="C236" s="955" t="s">
        <v>9602</v>
      </c>
      <c r="D236" s="966"/>
      <c r="E236" s="968"/>
      <c r="F236" s="969" t="s">
        <v>5700</v>
      </c>
      <c r="G236" s="970"/>
      <c r="H236" s="967"/>
      <c r="I236" s="970"/>
      <c r="J236" s="967"/>
      <c r="K236" s="970"/>
      <c r="L236" s="967"/>
      <c r="M236" s="970"/>
      <c r="N236" s="967"/>
      <c r="O236" s="970"/>
      <c r="P236" s="967"/>
      <c r="Q236" s="970"/>
      <c r="R236" s="967"/>
      <c r="S236" s="970"/>
      <c r="T236" s="967"/>
      <c r="U236" s="970"/>
      <c r="V236" s="967"/>
      <c r="W236" s="970"/>
      <c r="X236" s="1261"/>
      <c r="Y236" s="967"/>
      <c r="Z236" s="1032"/>
      <c r="AA236" s="955"/>
      <c r="AB236" s="955"/>
      <c r="AC236" s="955"/>
    </row>
    <row r="237" spans="1:29" ht="12.6" hidden="1" customHeight="1" outlineLevel="2">
      <c r="A237" s="1033">
        <v>44488</v>
      </c>
      <c r="B237" s="1163" t="s">
        <v>5698</v>
      </c>
      <c r="C237" s="955" t="s">
        <v>9603</v>
      </c>
      <c r="D237" s="975" t="s">
        <v>5700</v>
      </c>
      <c r="E237" s="968"/>
      <c r="F237" s="972"/>
      <c r="G237" s="970"/>
      <c r="H237" s="967"/>
      <c r="I237" s="970"/>
      <c r="J237" s="967"/>
      <c r="K237" s="970"/>
      <c r="L237" s="967"/>
      <c r="M237" s="970"/>
      <c r="N237" s="967"/>
      <c r="O237" s="970"/>
      <c r="P237" s="967"/>
      <c r="Q237" s="970"/>
      <c r="R237" s="967"/>
      <c r="S237" s="970"/>
      <c r="T237" s="967"/>
      <c r="U237" s="970"/>
      <c r="V237" s="967"/>
      <c r="W237" s="970"/>
      <c r="X237" s="1261"/>
      <c r="Y237" s="967"/>
      <c r="Z237" s="1032"/>
      <c r="AA237" s="955"/>
      <c r="AB237" s="955"/>
      <c r="AC237" s="955"/>
    </row>
    <row r="238" spans="1:29" ht="12.6" hidden="1" customHeight="1" outlineLevel="2">
      <c r="A238" s="1033">
        <v>44488</v>
      </c>
      <c r="B238" s="1163" t="s">
        <v>5745</v>
      </c>
      <c r="C238" s="955" t="s">
        <v>9604</v>
      </c>
      <c r="D238" s="966"/>
      <c r="E238" s="968"/>
      <c r="F238" s="972"/>
      <c r="G238" s="970"/>
      <c r="H238" s="967"/>
      <c r="I238" s="970"/>
      <c r="J238" s="967"/>
      <c r="K238" s="970"/>
      <c r="L238" s="967"/>
      <c r="M238" s="970"/>
      <c r="N238" s="967"/>
      <c r="O238" s="970"/>
      <c r="P238" s="967"/>
      <c r="Q238" s="970"/>
      <c r="R238" s="967"/>
      <c r="S238" s="970"/>
      <c r="T238" s="974" t="s">
        <v>5700</v>
      </c>
      <c r="U238" s="970"/>
      <c r="V238" s="967"/>
      <c r="W238" s="970"/>
      <c r="X238" s="1261"/>
      <c r="Y238" s="967"/>
      <c r="Z238" s="1315" t="s">
        <v>9597</v>
      </c>
      <c r="AA238" s="955"/>
      <c r="AB238" s="955"/>
      <c r="AC238" s="955"/>
    </row>
    <row r="239" spans="1:29" ht="12.6" hidden="1" customHeight="1" outlineLevel="2">
      <c r="A239" s="1033">
        <v>44488</v>
      </c>
      <c r="B239" s="1163" t="s">
        <v>5706</v>
      </c>
      <c r="C239" s="955" t="s">
        <v>9605</v>
      </c>
      <c r="D239" s="966"/>
      <c r="E239" s="968"/>
      <c r="F239" s="972"/>
      <c r="G239" s="970"/>
      <c r="H239" s="967"/>
      <c r="I239" s="970"/>
      <c r="J239" s="967"/>
      <c r="K239" s="970"/>
      <c r="L239" s="967"/>
      <c r="M239" s="970"/>
      <c r="N239" s="967"/>
      <c r="O239" s="970"/>
      <c r="P239" s="974" t="s">
        <v>5700</v>
      </c>
      <c r="Q239" s="970"/>
      <c r="R239" s="967"/>
      <c r="S239" s="970"/>
      <c r="T239" s="967"/>
      <c r="U239" s="970"/>
      <c r="V239" s="967"/>
      <c r="W239" s="970"/>
      <c r="X239" s="1261"/>
      <c r="Y239" s="967"/>
      <c r="Z239" s="1032"/>
      <c r="AA239" s="955"/>
      <c r="AB239" s="955"/>
      <c r="AC239" s="955"/>
    </row>
    <row r="240" spans="1:29" ht="12.6" hidden="1" customHeight="1" outlineLevel="1" collapsed="1">
      <c r="A240" s="1316">
        <v>44489</v>
      </c>
      <c r="B240" s="1163" t="s">
        <v>5698</v>
      </c>
      <c r="C240" s="955" t="s">
        <v>9606</v>
      </c>
      <c r="D240" s="966"/>
      <c r="E240" s="968"/>
      <c r="F240" s="972"/>
      <c r="G240" s="970"/>
      <c r="H240" s="967"/>
      <c r="I240" s="970"/>
      <c r="J240" s="967"/>
      <c r="K240" s="970"/>
      <c r="L240" s="967"/>
      <c r="M240" s="970"/>
      <c r="N240" s="967"/>
      <c r="O240" s="970"/>
      <c r="P240" s="967"/>
      <c r="Q240" s="970"/>
      <c r="R240" s="974" t="s">
        <v>5700</v>
      </c>
      <c r="S240" s="970"/>
      <c r="T240" s="967"/>
      <c r="U240" s="970"/>
      <c r="V240" s="967"/>
      <c r="W240" s="970"/>
      <c r="X240" s="1261"/>
      <c r="Y240" s="967"/>
      <c r="Z240" s="1032"/>
      <c r="AA240" s="955"/>
      <c r="AB240" s="955"/>
      <c r="AC240" s="955"/>
    </row>
    <row r="241" spans="1:29" ht="25.2" hidden="1" customHeight="1" outlineLevel="2">
      <c r="A241" s="1317">
        <v>44489</v>
      </c>
      <c r="B241" s="1163" t="s">
        <v>5698</v>
      </c>
      <c r="C241" s="955" t="s">
        <v>9607</v>
      </c>
      <c r="D241" s="966"/>
      <c r="E241" s="968"/>
      <c r="F241" s="972"/>
      <c r="G241" s="970"/>
      <c r="H241" s="967"/>
      <c r="I241" s="973" t="s">
        <v>5700</v>
      </c>
      <c r="J241" s="967"/>
      <c r="K241" s="970"/>
      <c r="L241" s="967"/>
      <c r="M241" s="970"/>
      <c r="N241" s="967"/>
      <c r="O241" s="970"/>
      <c r="P241" s="967"/>
      <c r="Q241" s="970"/>
      <c r="R241" s="967"/>
      <c r="S241" s="970"/>
      <c r="T241" s="974" t="s">
        <v>5700</v>
      </c>
      <c r="U241" s="970"/>
      <c r="V241" s="967"/>
      <c r="W241" s="970"/>
      <c r="X241" s="1261"/>
      <c r="Y241" s="967"/>
      <c r="Z241" s="1032"/>
      <c r="AA241" s="955"/>
      <c r="AB241" s="955"/>
      <c r="AC241" s="955"/>
    </row>
    <row r="242" spans="1:29" ht="12.6" hidden="1" customHeight="1" outlineLevel="2">
      <c r="A242" s="1317">
        <v>44489</v>
      </c>
      <c r="B242" s="1163" t="s">
        <v>5698</v>
      </c>
      <c r="C242" s="955" t="s">
        <v>9608</v>
      </c>
      <c r="D242" s="966"/>
      <c r="E242" s="968"/>
      <c r="F242" s="972"/>
      <c r="G242" s="970"/>
      <c r="H242" s="967"/>
      <c r="I242" s="970"/>
      <c r="J242" s="967"/>
      <c r="K242" s="970"/>
      <c r="L242" s="967"/>
      <c r="M242" s="970"/>
      <c r="N242" s="967"/>
      <c r="O242" s="970"/>
      <c r="P242" s="967"/>
      <c r="Q242" s="970"/>
      <c r="R242" s="974" t="s">
        <v>5700</v>
      </c>
      <c r="S242" s="970"/>
      <c r="T242" s="967"/>
      <c r="U242" s="970"/>
      <c r="V242" s="967"/>
      <c r="W242" s="970"/>
      <c r="X242" s="1261"/>
      <c r="Y242" s="967"/>
      <c r="Z242" s="1032"/>
      <c r="AA242" s="955"/>
      <c r="AB242" s="955"/>
      <c r="AC242" s="955"/>
    </row>
    <row r="243" spans="1:29" ht="12.6" hidden="1" customHeight="1" outlineLevel="2">
      <c r="A243" s="1317">
        <v>44489</v>
      </c>
      <c r="B243" s="1163" t="s">
        <v>5698</v>
      </c>
      <c r="C243" s="955" t="s">
        <v>9609</v>
      </c>
      <c r="D243" s="966"/>
      <c r="E243" s="968"/>
      <c r="F243" s="969" t="s">
        <v>5700</v>
      </c>
      <c r="G243" s="970"/>
      <c r="H243" s="967"/>
      <c r="I243" s="970"/>
      <c r="J243" s="967"/>
      <c r="K243" s="970"/>
      <c r="L243" s="967"/>
      <c r="M243" s="970"/>
      <c r="N243" s="967"/>
      <c r="O243" s="970"/>
      <c r="P243" s="967"/>
      <c r="Q243" s="970"/>
      <c r="R243" s="967"/>
      <c r="S243" s="970"/>
      <c r="T243" s="967"/>
      <c r="U243" s="970"/>
      <c r="V243" s="967"/>
      <c r="W243" s="970"/>
      <c r="X243" s="1261"/>
      <c r="Y243" s="967"/>
      <c r="Z243" s="1032"/>
      <c r="AA243" s="955"/>
      <c r="AB243" s="955"/>
      <c r="AC243" s="955"/>
    </row>
    <row r="244" spans="1:29" ht="12.6" hidden="1" customHeight="1" outlineLevel="2">
      <c r="A244" s="1317">
        <v>44489</v>
      </c>
      <c r="B244" s="1163" t="s">
        <v>5698</v>
      </c>
      <c r="C244" s="955" t="s">
        <v>9610</v>
      </c>
      <c r="D244" s="975" t="s">
        <v>5700</v>
      </c>
      <c r="E244" s="968"/>
      <c r="F244" s="972"/>
      <c r="G244" s="970"/>
      <c r="H244" s="967"/>
      <c r="I244" s="970"/>
      <c r="J244" s="967"/>
      <c r="K244" s="970"/>
      <c r="L244" s="967"/>
      <c r="M244" s="970"/>
      <c r="N244" s="967"/>
      <c r="O244" s="970"/>
      <c r="P244" s="967"/>
      <c r="Q244" s="970"/>
      <c r="R244" s="967"/>
      <c r="S244" s="970"/>
      <c r="T244" s="967"/>
      <c r="U244" s="970"/>
      <c r="V244" s="967"/>
      <c r="W244" s="970"/>
      <c r="X244" s="1261"/>
      <c r="Y244" s="967"/>
      <c r="Z244" s="1032"/>
      <c r="AA244" s="955"/>
      <c r="AB244" s="955"/>
      <c r="AC244" s="955"/>
    </row>
    <row r="245" spans="1:29" ht="12.6" hidden="1" customHeight="1" outlineLevel="2">
      <c r="A245" s="1317">
        <v>44489</v>
      </c>
      <c r="B245" s="1163" t="s">
        <v>5698</v>
      </c>
      <c r="C245" s="955" t="s">
        <v>9611</v>
      </c>
      <c r="D245" s="966"/>
      <c r="E245" s="968"/>
      <c r="F245" s="969" t="s">
        <v>5700</v>
      </c>
      <c r="G245" s="970"/>
      <c r="H245" s="967"/>
      <c r="I245" s="970"/>
      <c r="J245" s="967"/>
      <c r="K245" s="970"/>
      <c r="L245" s="967"/>
      <c r="M245" s="970"/>
      <c r="N245" s="967"/>
      <c r="O245" s="970"/>
      <c r="P245" s="967"/>
      <c r="Q245" s="970"/>
      <c r="R245" s="967"/>
      <c r="S245" s="970"/>
      <c r="T245" s="967"/>
      <c r="U245" s="970"/>
      <c r="V245" s="967"/>
      <c r="W245" s="970"/>
      <c r="X245" s="1261"/>
      <c r="Y245" s="967"/>
      <c r="Z245" s="1032"/>
      <c r="AA245" s="955"/>
      <c r="AB245" s="955"/>
      <c r="AC245" s="955"/>
    </row>
    <row r="246" spans="1:29" ht="12.6" hidden="1" customHeight="1" outlineLevel="2">
      <c r="A246" s="1317">
        <v>44489</v>
      </c>
      <c r="B246" s="1163" t="s">
        <v>5698</v>
      </c>
      <c r="C246" s="955" t="s">
        <v>9612</v>
      </c>
      <c r="D246" s="966"/>
      <c r="E246" s="977" t="s">
        <v>5700</v>
      </c>
      <c r="F246" s="972"/>
      <c r="G246" s="970"/>
      <c r="H246" s="967"/>
      <c r="I246" s="970"/>
      <c r="J246" s="967"/>
      <c r="K246" s="970"/>
      <c r="L246" s="967"/>
      <c r="M246" s="970"/>
      <c r="N246" s="967"/>
      <c r="O246" s="970"/>
      <c r="P246" s="967"/>
      <c r="Q246" s="970"/>
      <c r="R246" s="967"/>
      <c r="S246" s="970"/>
      <c r="T246" s="967"/>
      <c r="U246" s="970"/>
      <c r="V246" s="967"/>
      <c r="W246" s="970"/>
      <c r="X246" s="1261"/>
      <c r="Y246" s="967"/>
      <c r="Z246" s="1339" t="s">
        <v>8698</v>
      </c>
      <c r="AA246" s="955"/>
      <c r="AB246" s="955"/>
      <c r="AC246" s="955"/>
    </row>
    <row r="247" spans="1:29" ht="12.6" hidden="1" customHeight="1" outlineLevel="2">
      <c r="A247" s="1317">
        <v>44489</v>
      </c>
      <c r="B247" s="1163" t="s">
        <v>5698</v>
      </c>
      <c r="C247" s="955" t="s">
        <v>9613</v>
      </c>
      <c r="D247" s="966"/>
      <c r="E247" s="968"/>
      <c r="F247" s="972"/>
      <c r="G247" s="970"/>
      <c r="H247" s="967"/>
      <c r="I247" s="970"/>
      <c r="J247" s="967"/>
      <c r="K247" s="970"/>
      <c r="L247" s="967"/>
      <c r="M247" s="970"/>
      <c r="N247" s="967"/>
      <c r="O247" s="970"/>
      <c r="P247" s="967"/>
      <c r="Q247" s="970"/>
      <c r="R247" s="967"/>
      <c r="S247" s="970"/>
      <c r="T247" s="967"/>
      <c r="U247" s="970"/>
      <c r="V247" s="974" t="s">
        <v>5700</v>
      </c>
      <c r="W247" s="970"/>
      <c r="X247" s="1261"/>
      <c r="Y247" s="967"/>
      <c r="Z247" s="1032"/>
      <c r="AA247" s="955"/>
      <c r="AB247" s="955"/>
      <c r="AC247" s="955"/>
    </row>
    <row r="248" spans="1:29" ht="12.6" hidden="1" customHeight="1" outlineLevel="2">
      <c r="A248" s="1317">
        <v>44489</v>
      </c>
      <c r="B248" s="1163" t="s">
        <v>5698</v>
      </c>
      <c r="C248" s="955" t="s">
        <v>9614</v>
      </c>
      <c r="D248" s="966"/>
      <c r="E248" s="968"/>
      <c r="F248" s="972"/>
      <c r="G248" s="970"/>
      <c r="H248" s="967"/>
      <c r="I248" s="973" t="s">
        <v>5700</v>
      </c>
      <c r="J248" s="967"/>
      <c r="K248" s="970"/>
      <c r="L248" s="967"/>
      <c r="M248" s="970"/>
      <c r="N248" s="967"/>
      <c r="O248" s="970"/>
      <c r="P248" s="967"/>
      <c r="Q248" s="970"/>
      <c r="R248" s="967"/>
      <c r="S248" s="970"/>
      <c r="T248" s="967"/>
      <c r="U248" s="970"/>
      <c r="V248" s="967"/>
      <c r="W248" s="970"/>
      <c r="X248" s="1261"/>
      <c r="Y248" s="967"/>
      <c r="Z248" s="1032"/>
      <c r="AA248" s="955"/>
      <c r="AB248" s="955"/>
      <c r="AC248" s="955"/>
    </row>
    <row r="249" spans="1:29" ht="12.6" hidden="1" customHeight="1" outlineLevel="2">
      <c r="A249" s="1317">
        <v>44489</v>
      </c>
      <c r="B249" s="1163" t="s">
        <v>5698</v>
      </c>
      <c r="C249" s="955" t="s">
        <v>9615</v>
      </c>
      <c r="D249" s="966"/>
      <c r="E249" s="977" t="s">
        <v>5700</v>
      </c>
      <c r="F249" s="972"/>
      <c r="G249" s="970"/>
      <c r="H249" s="967"/>
      <c r="I249" s="970"/>
      <c r="J249" s="967"/>
      <c r="K249" s="970"/>
      <c r="L249" s="967"/>
      <c r="M249" s="970"/>
      <c r="N249" s="967"/>
      <c r="O249" s="970"/>
      <c r="P249" s="967"/>
      <c r="Q249" s="970"/>
      <c r="R249" s="967"/>
      <c r="S249" s="970"/>
      <c r="T249" s="967"/>
      <c r="U249" s="970"/>
      <c r="V249" s="967"/>
      <c r="W249" s="970"/>
      <c r="X249" s="1261"/>
      <c r="Y249" s="967"/>
      <c r="Z249" s="1032"/>
      <c r="AA249" s="955"/>
      <c r="AB249" s="955"/>
      <c r="AC249" s="955"/>
    </row>
    <row r="250" spans="1:29" ht="12.6" hidden="1" customHeight="1" outlineLevel="2">
      <c r="A250" s="1317">
        <v>44489</v>
      </c>
      <c r="B250" s="1163" t="s">
        <v>5698</v>
      </c>
      <c r="C250" s="955" t="s">
        <v>9616</v>
      </c>
      <c r="D250" s="966"/>
      <c r="E250" s="968"/>
      <c r="F250" s="972"/>
      <c r="G250" s="970"/>
      <c r="H250" s="967"/>
      <c r="I250" s="973" t="s">
        <v>5700</v>
      </c>
      <c r="J250" s="967"/>
      <c r="K250" s="970"/>
      <c r="L250" s="967"/>
      <c r="M250" s="970"/>
      <c r="N250" s="967"/>
      <c r="O250" s="970"/>
      <c r="P250" s="967"/>
      <c r="Q250" s="970"/>
      <c r="R250" s="967"/>
      <c r="S250" s="970"/>
      <c r="T250" s="967"/>
      <c r="U250" s="970"/>
      <c r="V250" s="967"/>
      <c r="W250" s="970"/>
      <c r="X250" s="1261"/>
      <c r="Y250" s="967"/>
      <c r="Z250" s="1032"/>
      <c r="AA250" s="955"/>
      <c r="AB250" s="955"/>
      <c r="AC250" s="955"/>
    </row>
    <row r="251" spans="1:29" ht="12.6" hidden="1" customHeight="1" outlineLevel="1" collapsed="1">
      <c r="A251" s="964">
        <v>44490</v>
      </c>
      <c r="B251" s="1163" t="s">
        <v>5698</v>
      </c>
      <c r="C251" s="955" t="s">
        <v>9617</v>
      </c>
      <c r="D251" s="966"/>
      <c r="E251" s="968"/>
      <c r="F251" s="972"/>
      <c r="G251" s="970"/>
      <c r="H251" s="974" t="s">
        <v>5700</v>
      </c>
      <c r="I251" s="970"/>
      <c r="J251" s="967"/>
      <c r="K251" s="970"/>
      <c r="L251" s="967"/>
      <c r="M251" s="970"/>
      <c r="N251" s="967"/>
      <c r="O251" s="970"/>
      <c r="P251" s="967"/>
      <c r="Q251" s="970"/>
      <c r="R251" s="967"/>
      <c r="S251" s="970"/>
      <c r="T251" s="967"/>
      <c r="U251" s="970"/>
      <c r="V251" s="967"/>
      <c r="W251" s="970"/>
      <c r="X251" s="1261"/>
      <c r="Y251" s="967"/>
      <c r="Z251" s="1032"/>
      <c r="AA251" s="955"/>
      <c r="AB251" s="955"/>
      <c r="AC251" s="955"/>
    </row>
    <row r="252" spans="1:29" ht="12.6" hidden="1" customHeight="1" outlineLevel="2">
      <c r="A252" s="964">
        <v>44490</v>
      </c>
      <c r="B252" s="1163" t="s">
        <v>5745</v>
      </c>
      <c r="C252" s="955" t="s">
        <v>9618</v>
      </c>
      <c r="D252" s="966"/>
      <c r="E252" s="968"/>
      <c r="F252" s="972"/>
      <c r="G252" s="970"/>
      <c r="H252" s="967"/>
      <c r="I252" s="970"/>
      <c r="J252" s="967"/>
      <c r="K252" s="970"/>
      <c r="L252" s="967"/>
      <c r="M252" s="970"/>
      <c r="N252" s="967"/>
      <c r="O252" s="970"/>
      <c r="P252" s="967"/>
      <c r="Q252" s="970"/>
      <c r="R252" s="967"/>
      <c r="S252" s="970"/>
      <c r="T252" s="974" t="s">
        <v>5700</v>
      </c>
      <c r="U252" s="970"/>
      <c r="V252" s="967"/>
      <c r="W252" s="970"/>
      <c r="X252" s="1262" t="s">
        <v>5700</v>
      </c>
      <c r="Y252" s="967"/>
      <c r="Z252" s="1032"/>
      <c r="AA252" s="955"/>
      <c r="AB252" s="955"/>
      <c r="AC252" s="955"/>
    </row>
    <row r="253" spans="1:29" ht="12.6" hidden="1" customHeight="1" outlineLevel="2">
      <c r="A253" s="964">
        <v>44490</v>
      </c>
      <c r="B253" s="1163" t="s">
        <v>5698</v>
      </c>
      <c r="C253" s="955" t="s">
        <v>9619</v>
      </c>
      <c r="D253" s="966"/>
      <c r="E253" s="968"/>
      <c r="F253" s="972"/>
      <c r="G253" s="970"/>
      <c r="H253" s="967"/>
      <c r="I253" s="970"/>
      <c r="J253" s="967"/>
      <c r="K253" s="970"/>
      <c r="L253" s="974" t="s">
        <v>5700</v>
      </c>
      <c r="M253" s="973" t="s">
        <v>5700</v>
      </c>
      <c r="N253" s="967"/>
      <c r="O253" s="970"/>
      <c r="P253" s="967"/>
      <c r="Q253" s="970"/>
      <c r="R253" s="967"/>
      <c r="S253" s="970"/>
      <c r="T253" s="967"/>
      <c r="U253" s="970"/>
      <c r="V253" s="967"/>
      <c r="W253" s="970"/>
      <c r="X253" s="1261"/>
      <c r="Y253" s="967"/>
      <c r="Z253" s="1032"/>
      <c r="AA253" s="955"/>
      <c r="AB253" s="955"/>
      <c r="AC253" s="955"/>
    </row>
    <row r="254" spans="1:29" ht="12.6" hidden="1" customHeight="1" outlineLevel="2">
      <c r="A254" s="964">
        <v>44490</v>
      </c>
      <c r="B254" s="1163" t="s">
        <v>5739</v>
      </c>
      <c r="C254" s="955" t="s">
        <v>9620</v>
      </c>
      <c r="D254" s="975" t="s">
        <v>5700</v>
      </c>
      <c r="E254" s="968"/>
      <c r="F254" s="972"/>
      <c r="G254" s="970"/>
      <c r="H254" s="967"/>
      <c r="I254" s="970"/>
      <c r="J254" s="967"/>
      <c r="K254" s="970"/>
      <c r="L254" s="967"/>
      <c r="M254" s="970"/>
      <c r="N254" s="967"/>
      <c r="O254" s="970"/>
      <c r="P254" s="967"/>
      <c r="Q254" s="970"/>
      <c r="R254" s="967"/>
      <c r="S254" s="970"/>
      <c r="T254" s="967"/>
      <c r="U254" s="970"/>
      <c r="V254" s="967"/>
      <c r="W254" s="970"/>
      <c r="X254" s="1261"/>
      <c r="Y254" s="967"/>
      <c r="Z254" s="1032"/>
      <c r="AA254" s="955"/>
      <c r="AB254" s="955"/>
      <c r="AC254" s="955"/>
    </row>
    <row r="255" spans="1:29" ht="12.6" hidden="1" customHeight="1" outlineLevel="2">
      <c r="A255" s="964">
        <v>44490</v>
      </c>
      <c r="B255" s="1163" t="s">
        <v>5739</v>
      </c>
      <c r="C255" s="955" t="s">
        <v>9621</v>
      </c>
      <c r="D255" s="966"/>
      <c r="E255" s="968"/>
      <c r="F255" s="972"/>
      <c r="G255" s="970"/>
      <c r="H255" s="967"/>
      <c r="I255" s="970"/>
      <c r="J255" s="967"/>
      <c r="K255" s="970"/>
      <c r="L255" s="967"/>
      <c r="M255" s="970"/>
      <c r="N255" s="967"/>
      <c r="O255" s="970"/>
      <c r="P255" s="974" t="s">
        <v>5700</v>
      </c>
      <c r="Q255" s="970"/>
      <c r="R255" s="967"/>
      <c r="S255" s="970"/>
      <c r="T255" s="974" t="s">
        <v>5700</v>
      </c>
      <c r="U255" s="970"/>
      <c r="V255" s="967"/>
      <c r="W255" s="970"/>
      <c r="X255" s="1261"/>
      <c r="Y255" s="967"/>
      <c r="Z255" s="1032"/>
      <c r="AA255" s="955"/>
      <c r="AB255" s="955"/>
      <c r="AC255" s="955"/>
    </row>
    <row r="256" spans="1:29" ht="37.799999999999997" hidden="1" customHeight="1" outlineLevel="2">
      <c r="A256" s="964">
        <v>44490</v>
      </c>
      <c r="B256" s="1163" t="s">
        <v>5706</v>
      </c>
      <c r="C256" s="955" t="s">
        <v>9622</v>
      </c>
      <c r="D256" s="966"/>
      <c r="E256" s="968"/>
      <c r="F256" s="972"/>
      <c r="G256" s="970"/>
      <c r="H256" s="967"/>
      <c r="I256" s="970"/>
      <c r="J256" s="967"/>
      <c r="K256" s="970"/>
      <c r="L256" s="967"/>
      <c r="M256" s="970"/>
      <c r="N256" s="967"/>
      <c r="O256" s="970"/>
      <c r="P256" s="967"/>
      <c r="Q256" s="970"/>
      <c r="R256" s="967"/>
      <c r="S256" s="973" t="s">
        <v>5700</v>
      </c>
      <c r="T256" s="974" t="s">
        <v>5700</v>
      </c>
      <c r="U256" s="970"/>
      <c r="V256" s="967"/>
      <c r="W256" s="970"/>
      <c r="X256" s="1261"/>
      <c r="Y256" s="967"/>
      <c r="Z256" s="1032"/>
      <c r="AA256" s="955"/>
      <c r="AB256" s="955"/>
      <c r="AC256" s="955"/>
    </row>
    <row r="257" spans="1:29" ht="12.6" hidden="1" customHeight="1" outlineLevel="2">
      <c r="A257" s="964">
        <v>44490</v>
      </c>
      <c r="B257" s="1163" t="s">
        <v>5698</v>
      </c>
      <c r="C257" s="955" t="s">
        <v>9623</v>
      </c>
      <c r="D257" s="966"/>
      <c r="E257" s="968"/>
      <c r="F257" s="972"/>
      <c r="G257" s="970"/>
      <c r="H257" s="967"/>
      <c r="I257" s="970"/>
      <c r="J257" s="967"/>
      <c r="K257" s="970"/>
      <c r="L257" s="967"/>
      <c r="M257" s="970"/>
      <c r="N257" s="967"/>
      <c r="O257" s="970"/>
      <c r="P257" s="967"/>
      <c r="Q257" s="970"/>
      <c r="R257" s="967"/>
      <c r="S257" s="970"/>
      <c r="T257" s="974" t="s">
        <v>5700</v>
      </c>
      <c r="U257" s="970"/>
      <c r="V257" s="967"/>
      <c r="W257" s="970"/>
      <c r="X257" s="1261"/>
      <c r="Y257" s="967"/>
      <c r="Z257" s="1032"/>
      <c r="AA257" s="955"/>
      <c r="AB257" s="955"/>
      <c r="AC257" s="955"/>
    </row>
    <row r="258" spans="1:29" ht="12.6" hidden="1" customHeight="1" outlineLevel="2">
      <c r="A258" s="964">
        <v>44490</v>
      </c>
      <c r="B258" s="1163" t="s">
        <v>5698</v>
      </c>
      <c r="C258" s="955" t="s">
        <v>9624</v>
      </c>
      <c r="D258" s="975" t="s">
        <v>5700</v>
      </c>
      <c r="E258" s="968"/>
      <c r="F258" s="972"/>
      <c r="G258" s="970"/>
      <c r="H258" s="967"/>
      <c r="I258" s="970"/>
      <c r="J258" s="967"/>
      <c r="K258" s="970"/>
      <c r="L258" s="967"/>
      <c r="M258" s="970"/>
      <c r="N258" s="967"/>
      <c r="O258" s="970"/>
      <c r="P258" s="967"/>
      <c r="Q258" s="970"/>
      <c r="R258" s="967"/>
      <c r="S258" s="970"/>
      <c r="T258" s="967"/>
      <c r="U258" s="970"/>
      <c r="V258" s="967"/>
      <c r="W258" s="970"/>
      <c r="X258" s="1261"/>
      <c r="Y258" s="967"/>
      <c r="Z258" s="1032"/>
      <c r="AA258" s="955"/>
      <c r="AB258" s="955"/>
      <c r="AC258" s="955"/>
    </row>
    <row r="259" spans="1:29" ht="12.6" hidden="1" customHeight="1" outlineLevel="2">
      <c r="A259" s="964">
        <v>44490</v>
      </c>
      <c r="B259" s="1163" t="s">
        <v>5698</v>
      </c>
      <c r="C259" s="955" t="s">
        <v>9625</v>
      </c>
      <c r="D259" s="966"/>
      <c r="E259" s="977" t="s">
        <v>5700</v>
      </c>
      <c r="F259" s="972"/>
      <c r="G259" s="970"/>
      <c r="H259" s="967"/>
      <c r="I259" s="970"/>
      <c r="J259" s="967"/>
      <c r="K259" s="970"/>
      <c r="L259" s="967"/>
      <c r="M259" s="970"/>
      <c r="N259" s="967"/>
      <c r="O259" s="970"/>
      <c r="P259" s="967"/>
      <c r="Q259" s="970"/>
      <c r="R259" s="967"/>
      <c r="S259" s="970"/>
      <c r="T259" s="967"/>
      <c r="U259" s="970"/>
      <c r="V259" s="967"/>
      <c r="W259" s="970"/>
      <c r="X259" s="1261"/>
      <c r="Y259" s="967"/>
      <c r="Z259" s="1339" t="s">
        <v>8698</v>
      </c>
      <c r="AA259" s="955"/>
      <c r="AB259" s="955"/>
      <c r="AC259" s="955"/>
    </row>
    <row r="260" spans="1:29" ht="12.6" hidden="1" customHeight="1" outlineLevel="2">
      <c r="A260" s="964">
        <v>44490</v>
      </c>
      <c r="B260" s="1163" t="s">
        <v>5698</v>
      </c>
      <c r="C260" s="955" t="s">
        <v>9626</v>
      </c>
      <c r="D260" s="966"/>
      <c r="E260" s="968"/>
      <c r="F260" s="972"/>
      <c r="G260" s="970"/>
      <c r="H260" s="967"/>
      <c r="I260" s="970"/>
      <c r="J260" s="974" t="s">
        <v>5700</v>
      </c>
      <c r="K260" s="973" t="s">
        <v>5700</v>
      </c>
      <c r="L260" s="967"/>
      <c r="M260" s="970"/>
      <c r="N260" s="967"/>
      <c r="O260" s="970"/>
      <c r="P260" s="967"/>
      <c r="Q260" s="970"/>
      <c r="R260" s="967"/>
      <c r="S260" s="970"/>
      <c r="T260" s="967"/>
      <c r="U260" s="970"/>
      <c r="V260" s="967"/>
      <c r="W260" s="970"/>
      <c r="X260" s="1261"/>
      <c r="Y260" s="967"/>
      <c r="Z260" s="1032"/>
      <c r="AA260" s="955"/>
      <c r="AB260" s="955"/>
      <c r="AC260" s="955"/>
    </row>
    <row r="261" spans="1:29" ht="12.6" hidden="1" customHeight="1" outlineLevel="1" collapsed="1">
      <c r="A261" s="1031">
        <v>44491</v>
      </c>
      <c r="B261" s="1163" t="s">
        <v>5698</v>
      </c>
      <c r="C261" s="955" t="s">
        <v>9627</v>
      </c>
      <c r="D261" s="966"/>
      <c r="E261" s="968"/>
      <c r="F261" s="972"/>
      <c r="G261" s="970"/>
      <c r="H261" s="967"/>
      <c r="I261" s="970"/>
      <c r="J261" s="967"/>
      <c r="K261" s="970"/>
      <c r="L261" s="967"/>
      <c r="M261" s="970"/>
      <c r="N261" s="967"/>
      <c r="O261" s="970"/>
      <c r="P261" s="967"/>
      <c r="Q261" s="970"/>
      <c r="R261" s="967"/>
      <c r="S261" s="970"/>
      <c r="T261" s="974" t="s">
        <v>5700</v>
      </c>
      <c r="U261" s="970"/>
      <c r="V261" s="967"/>
      <c r="W261" s="970"/>
      <c r="X261" s="1261"/>
      <c r="Y261" s="967"/>
      <c r="Z261" s="1032"/>
      <c r="AA261" s="955"/>
      <c r="AB261" s="955"/>
      <c r="AC261" s="955"/>
    </row>
    <row r="262" spans="1:29" ht="12.6" hidden="1" customHeight="1" outlineLevel="2">
      <c r="A262" s="1031">
        <v>44491</v>
      </c>
      <c r="B262" s="1163" t="s">
        <v>5698</v>
      </c>
      <c r="C262" s="955" t="s">
        <v>9628</v>
      </c>
      <c r="D262" s="966"/>
      <c r="E262" s="968"/>
      <c r="F262" s="972"/>
      <c r="G262" s="970"/>
      <c r="H262" s="967"/>
      <c r="I262" s="970"/>
      <c r="J262" s="967"/>
      <c r="K262" s="970"/>
      <c r="L262" s="967"/>
      <c r="M262" s="970"/>
      <c r="N262" s="967"/>
      <c r="O262" s="970"/>
      <c r="P262" s="967"/>
      <c r="Q262" s="970"/>
      <c r="R262" s="967"/>
      <c r="S262" s="970"/>
      <c r="T262" s="974" t="s">
        <v>5700</v>
      </c>
      <c r="U262" s="970"/>
      <c r="V262" s="967"/>
      <c r="W262" s="970"/>
      <c r="X262" s="1261"/>
      <c r="Y262" s="967"/>
      <c r="Z262" s="1032"/>
      <c r="AA262" s="955"/>
      <c r="AB262" s="955"/>
      <c r="AC262" s="955"/>
    </row>
    <row r="263" spans="1:29" ht="12.6" hidden="1" customHeight="1" outlineLevel="2">
      <c r="A263" s="1031">
        <v>44491</v>
      </c>
      <c r="B263" s="1163" t="s">
        <v>5698</v>
      </c>
      <c r="C263" s="955" t="s">
        <v>9629</v>
      </c>
      <c r="D263" s="966"/>
      <c r="E263" s="968"/>
      <c r="F263" s="972"/>
      <c r="G263" s="970"/>
      <c r="H263" s="967"/>
      <c r="I263" s="970"/>
      <c r="J263" s="967"/>
      <c r="K263" s="970"/>
      <c r="L263" s="967"/>
      <c r="M263" s="970"/>
      <c r="N263" s="967"/>
      <c r="O263" s="970"/>
      <c r="P263" s="967"/>
      <c r="Q263" s="970"/>
      <c r="R263" s="967"/>
      <c r="S263" s="970"/>
      <c r="T263" s="974" t="s">
        <v>5700</v>
      </c>
      <c r="U263" s="970"/>
      <c r="V263" s="967"/>
      <c r="W263" s="970"/>
      <c r="X263" s="1261"/>
      <c r="Y263" s="967"/>
      <c r="Z263" s="1339" t="s">
        <v>8698</v>
      </c>
      <c r="AA263" s="955"/>
      <c r="AB263" s="955"/>
      <c r="AC263" s="955"/>
    </row>
    <row r="264" spans="1:29" ht="25.2" hidden="1" customHeight="1" outlineLevel="2">
      <c r="A264" s="1031">
        <v>44491</v>
      </c>
      <c r="B264" s="1163" t="s">
        <v>5698</v>
      </c>
      <c r="C264" s="955" t="s">
        <v>9630</v>
      </c>
      <c r="D264" s="966"/>
      <c r="E264" s="968"/>
      <c r="F264" s="969" t="s">
        <v>5700</v>
      </c>
      <c r="G264" s="970"/>
      <c r="H264" s="967"/>
      <c r="I264" s="970"/>
      <c r="J264" s="967"/>
      <c r="K264" s="970"/>
      <c r="L264" s="967"/>
      <c r="M264" s="970"/>
      <c r="N264" s="967"/>
      <c r="O264" s="970"/>
      <c r="P264" s="967"/>
      <c r="Q264" s="970"/>
      <c r="R264" s="967"/>
      <c r="S264" s="970"/>
      <c r="T264" s="967"/>
      <c r="U264" s="970"/>
      <c r="V264" s="967"/>
      <c r="W264" s="970"/>
      <c r="X264" s="1261"/>
      <c r="Y264" s="967"/>
      <c r="Z264" s="1032"/>
      <c r="AA264" s="955"/>
      <c r="AB264" s="955"/>
      <c r="AC264" s="955"/>
    </row>
    <row r="265" spans="1:29" ht="12.6" hidden="1" customHeight="1" outlineLevel="2">
      <c r="A265" s="1031">
        <v>44491</v>
      </c>
      <c r="B265" s="1163" t="s">
        <v>5698</v>
      </c>
      <c r="C265" s="955" t="s">
        <v>9631</v>
      </c>
      <c r="D265" s="966"/>
      <c r="E265" s="968"/>
      <c r="F265" s="972"/>
      <c r="G265" s="970"/>
      <c r="H265" s="967"/>
      <c r="I265" s="970"/>
      <c r="J265" s="974" t="s">
        <v>5700</v>
      </c>
      <c r="K265" s="973" t="s">
        <v>5700</v>
      </c>
      <c r="L265" s="967"/>
      <c r="M265" s="970"/>
      <c r="N265" s="967"/>
      <c r="O265" s="970"/>
      <c r="P265" s="967"/>
      <c r="Q265" s="970"/>
      <c r="R265" s="967"/>
      <c r="S265" s="970"/>
      <c r="T265" s="967"/>
      <c r="U265" s="970"/>
      <c r="V265" s="967"/>
      <c r="W265" s="970"/>
      <c r="X265" s="1261"/>
      <c r="Y265" s="967"/>
      <c r="Z265" s="1032"/>
      <c r="AA265" s="955"/>
      <c r="AB265" s="955"/>
      <c r="AC265" s="955"/>
    </row>
    <row r="266" spans="1:29" ht="12.6" hidden="1" customHeight="1" outlineLevel="2">
      <c r="A266" s="1031">
        <v>44491</v>
      </c>
      <c r="B266" s="1163" t="s">
        <v>5745</v>
      </c>
      <c r="C266" s="955" t="s">
        <v>9632</v>
      </c>
      <c r="D266" s="966"/>
      <c r="E266" s="968"/>
      <c r="F266" s="969" t="s">
        <v>5700</v>
      </c>
      <c r="G266" s="970"/>
      <c r="H266" s="967"/>
      <c r="I266" s="970"/>
      <c r="J266" s="967"/>
      <c r="K266" s="970"/>
      <c r="L266" s="967"/>
      <c r="M266" s="970"/>
      <c r="N266" s="967"/>
      <c r="O266" s="973" t="s">
        <v>5700</v>
      </c>
      <c r="P266" s="967"/>
      <c r="Q266" s="970"/>
      <c r="R266" s="967"/>
      <c r="S266" s="970"/>
      <c r="T266" s="967"/>
      <c r="U266" s="970"/>
      <c r="V266" s="967"/>
      <c r="W266" s="970"/>
      <c r="X266" s="1261"/>
      <c r="Y266" s="967"/>
      <c r="Z266" s="1032"/>
      <c r="AA266" s="955"/>
      <c r="AB266" s="955"/>
      <c r="AC266" s="955"/>
    </row>
    <row r="267" spans="1:29" ht="12.6" hidden="1" customHeight="1" outlineLevel="2">
      <c r="A267" s="1031">
        <v>44491</v>
      </c>
      <c r="B267" s="1163" t="s">
        <v>5698</v>
      </c>
      <c r="C267" s="955" t="s">
        <v>9633</v>
      </c>
      <c r="D267" s="966"/>
      <c r="E267" s="968"/>
      <c r="F267" s="972"/>
      <c r="G267" s="970"/>
      <c r="H267" s="967"/>
      <c r="I267" s="970"/>
      <c r="J267" s="967"/>
      <c r="K267" s="970"/>
      <c r="L267" s="967"/>
      <c r="M267" s="973" t="s">
        <v>5700</v>
      </c>
      <c r="N267" s="967"/>
      <c r="O267" s="970"/>
      <c r="P267" s="967"/>
      <c r="Q267" s="970"/>
      <c r="R267" s="967"/>
      <c r="S267" s="970"/>
      <c r="T267" s="967"/>
      <c r="U267" s="970"/>
      <c r="V267" s="967"/>
      <c r="W267" s="970"/>
      <c r="X267" s="1261"/>
      <c r="Y267" s="967"/>
      <c r="Z267" s="1032"/>
      <c r="AA267" s="955"/>
      <c r="AB267" s="955"/>
      <c r="AC267" s="955"/>
    </row>
    <row r="268" spans="1:29" ht="12.6" hidden="1" customHeight="1" outlineLevel="2">
      <c r="A268" s="1031">
        <v>44491</v>
      </c>
      <c r="B268" s="1163" t="s">
        <v>5698</v>
      </c>
      <c r="C268" s="955" t="s">
        <v>9634</v>
      </c>
      <c r="D268" s="966"/>
      <c r="E268" s="968"/>
      <c r="F268" s="969" t="s">
        <v>5700</v>
      </c>
      <c r="G268" s="970"/>
      <c r="H268" s="967"/>
      <c r="I268" s="970"/>
      <c r="J268" s="967"/>
      <c r="K268" s="970"/>
      <c r="L268" s="967"/>
      <c r="M268" s="970"/>
      <c r="N268" s="967"/>
      <c r="O268" s="970"/>
      <c r="P268" s="967"/>
      <c r="Q268" s="970"/>
      <c r="R268" s="967"/>
      <c r="S268" s="973" t="s">
        <v>5700</v>
      </c>
      <c r="T268" s="967"/>
      <c r="U268" s="970"/>
      <c r="V268" s="967"/>
      <c r="W268" s="970"/>
      <c r="X268" s="1261"/>
      <c r="Y268" s="967"/>
      <c r="Z268" s="1032"/>
      <c r="AA268" s="955"/>
      <c r="AB268" s="955"/>
      <c r="AC268" s="955"/>
    </row>
    <row r="269" spans="1:29" ht="12.6" hidden="1" customHeight="1" outlineLevel="2">
      <c r="A269" s="1031">
        <v>44491</v>
      </c>
      <c r="B269" s="1163" t="s">
        <v>5698</v>
      </c>
      <c r="C269" s="955" t="s">
        <v>9635</v>
      </c>
      <c r="D269" s="966"/>
      <c r="E269" s="968"/>
      <c r="F269" s="972"/>
      <c r="G269" s="970"/>
      <c r="H269" s="974" t="s">
        <v>5700</v>
      </c>
      <c r="I269" s="970"/>
      <c r="J269" s="967"/>
      <c r="K269" s="970"/>
      <c r="L269" s="967"/>
      <c r="M269" s="970"/>
      <c r="N269" s="967"/>
      <c r="O269" s="970"/>
      <c r="P269" s="967"/>
      <c r="Q269" s="970"/>
      <c r="R269" s="967"/>
      <c r="S269" s="970"/>
      <c r="T269" s="967"/>
      <c r="U269" s="970"/>
      <c r="V269" s="967"/>
      <c r="W269" s="970"/>
      <c r="X269" s="1261"/>
      <c r="Y269" s="967"/>
      <c r="Z269" s="1032"/>
      <c r="AA269" s="955"/>
      <c r="AB269" s="955"/>
      <c r="AC269" s="955"/>
    </row>
    <row r="270" spans="1:29" ht="12.6" hidden="1" customHeight="1" outlineLevel="1" collapsed="1">
      <c r="A270" s="1318">
        <v>44494</v>
      </c>
      <c r="B270" s="1163" t="s">
        <v>5706</v>
      </c>
      <c r="C270" s="955" t="s">
        <v>9636</v>
      </c>
      <c r="D270" s="975" t="s">
        <v>5700</v>
      </c>
      <c r="E270" s="968"/>
      <c r="F270" s="972"/>
      <c r="G270" s="970"/>
      <c r="H270" s="967"/>
      <c r="I270" s="970"/>
      <c r="J270" s="967"/>
      <c r="K270" s="970"/>
      <c r="L270" s="967"/>
      <c r="M270" s="970"/>
      <c r="N270" s="967"/>
      <c r="O270" s="970"/>
      <c r="P270" s="967"/>
      <c r="Q270" s="970"/>
      <c r="R270" s="967"/>
      <c r="S270" s="970"/>
      <c r="T270" s="974" t="s">
        <v>5700</v>
      </c>
      <c r="U270" s="970"/>
      <c r="V270" s="967"/>
      <c r="W270" s="970"/>
      <c r="X270" s="1261"/>
      <c r="Y270" s="967"/>
      <c r="Z270" s="1032"/>
      <c r="AA270" s="955"/>
      <c r="AB270" s="955"/>
      <c r="AC270" s="955"/>
    </row>
    <row r="271" spans="1:29" ht="37.799999999999997" hidden="1" customHeight="1" outlineLevel="2">
      <c r="A271" s="1318">
        <v>44494</v>
      </c>
      <c r="B271" s="1163" t="s">
        <v>5739</v>
      </c>
      <c r="C271" s="955" t="s">
        <v>9637</v>
      </c>
      <c r="D271" s="966"/>
      <c r="E271" s="968"/>
      <c r="F271" s="969" t="s">
        <v>5700</v>
      </c>
      <c r="G271" s="970"/>
      <c r="H271" s="967"/>
      <c r="I271" s="970"/>
      <c r="J271" s="967"/>
      <c r="K271" s="970"/>
      <c r="L271" s="967"/>
      <c r="M271" s="970"/>
      <c r="N271" s="967"/>
      <c r="O271" s="970"/>
      <c r="P271" s="967"/>
      <c r="Q271" s="970"/>
      <c r="R271" s="974" t="s">
        <v>5700</v>
      </c>
      <c r="S271" s="973" t="s">
        <v>5700</v>
      </c>
      <c r="T271" s="967"/>
      <c r="U271" s="970"/>
      <c r="V271" s="967"/>
      <c r="W271" s="970"/>
      <c r="X271" s="1261"/>
      <c r="Y271" s="967"/>
      <c r="Z271" s="1032"/>
      <c r="AA271" s="955"/>
      <c r="AB271" s="955"/>
      <c r="AC271" s="955"/>
    </row>
    <row r="272" spans="1:29" ht="25.2" hidden="1" customHeight="1" outlineLevel="2">
      <c r="A272" s="1318">
        <v>44494</v>
      </c>
      <c r="B272" s="1163" t="s">
        <v>5698</v>
      </c>
      <c r="C272" s="955" t="s">
        <v>9638</v>
      </c>
      <c r="D272" s="966"/>
      <c r="E272" s="968"/>
      <c r="F272" s="972"/>
      <c r="G272" s="973" t="s">
        <v>5700</v>
      </c>
      <c r="H272" s="967"/>
      <c r="I272" s="970"/>
      <c r="J272" s="967"/>
      <c r="K272" s="970"/>
      <c r="L272" s="967"/>
      <c r="M272" s="970"/>
      <c r="N272" s="967"/>
      <c r="O272" s="970"/>
      <c r="P272" s="967"/>
      <c r="Q272" s="970"/>
      <c r="R272" s="967"/>
      <c r="S272" s="970"/>
      <c r="T272" s="974" t="s">
        <v>5700</v>
      </c>
      <c r="U272" s="970"/>
      <c r="V272" s="967"/>
      <c r="W272" s="970"/>
      <c r="X272" s="1261"/>
      <c r="Y272" s="967"/>
      <c r="Z272" s="1032"/>
      <c r="AA272" s="955"/>
      <c r="AB272" s="955"/>
      <c r="AC272" s="955"/>
    </row>
    <row r="273" spans="1:29" ht="12.6" hidden="1" customHeight="1" outlineLevel="2">
      <c r="A273" s="1318">
        <v>44494</v>
      </c>
      <c r="B273" s="1163" t="s">
        <v>5698</v>
      </c>
      <c r="C273" s="955" t="s">
        <v>9639</v>
      </c>
      <c r="D273" s="966"/>
      <c r="E273" s="977" t="s">
        <v>5700</v>
      </c>
      <c r="F273" s="972"/>
      <c r="G273" s="970"/>
      <c r="H273" s="967"/>
      <c r="I273" s="970"/>
      <c r="J273" s="967"/>
      <c r="K273" s="970"/>
      <c r="L273" s="967"/>
      <c r="M273" s="970"/>
      <c r="N273" s="967"/>
      <c r="O273" s="970"/>
      <c r="P273" s="967"/>
      <c r="Q273" s="970"/>
      <c r="R273" s="967"/>
      <c r="S273" s="970"/>
      <c r="T273" s="967"/>
      <c r="U273" s="970"/>
      <c r="V273" s="974" t="s">
        <v>5700</v>
      </c>
      <c r="W273" s="970"/>
      <c r="X273" s="1261"/>
      <c r="Y273" s="967"/>
      <c r="Z273" s="1032"/>
      <c r="AA273" s="955"/>
      <c r="AB273" s="955"/>
      <c r="AC273" s="955"/>
    </row>
    <row r="274" spans="1:29" ht="25.2" hidden="1" customHeight="1" outlineLevel="2">
      <c r="A274" s="1318">
        <v>44494</v>
      </c>
      <c r="B274" s="1163" t="s">
        <v>5698</v>
      </c>
      <c r="C274" s="955" t="s">
        <v>9640</v>
      </c>
      <c r="D274" s="966"/>
      <c r="E274" s="977" t="s">
        <v>5700</v>
      </c>
      <c r="F274" s="972"/>
      <c r="G274" s="970"/>
      <c r="H274" s="967"/>
      <c r="I274" s="970"/>
      <c r="J274" s="967"/>
      <c r="K274" s="970"/>
      <c r="L274" s="967"/>
      <c r="M274" s="970"/>
      <c r="N274" s="967"/>
      <c r="O274" s="970"/>
      <c r="P274" s="967"/>
      <c r="Q274" s="970"/>
      <c r="R274" s="967"/>
      <c r="S274" s="970"/>
      <c r="T274" s="967"/>
      <c r="U274" s="970"/>
      <c r="V274" s="967"/>
      <c r="W274" s="970"/>
      <c r="X274" s="1261"/>
      <c r="Y274" s="967"/>
      <c r="Z274" s="1032"/>
      <c r="AA274" s="955"/>
      <c r="AB274" s="955"/>
      <c r="AC274" s="955"/>
    </row>
    <row r="275" spans="1:29" ht="12.6" hidden="1" customHeight="1" outlineLevel="2">
      <c r="A275" s="1318">
        <v>44494</v>
      </c>
      <c r="B275" s="1163" t="s">
        <v>5698</v>
      </c>
      <c r="C275" s="955" t="s">
        <v>9641</v>
      </c>
      <c r="D275" s="966"/>
      <c r="E275" s="968"/>
      <c r="F275" s="969" t="s">
        <v>5700</v>
      </c>
      <c r="G275" s="973"/>
      <c r="H275" s="967"/>
      <c r="I275" s="970"/>
      <c r="J275" s="967"/>
      <c r="K275" s="970"/>
      <c r="L275" s="967"/>
      <c r="M275" s="970"/>
      <c r="N275" s="967"/>
      <c r="O275" s="970"/>
      <c r="P275" s="967"/>
      <c r="Q275" s="970"/>
      <c r="R275" s="967"/>
      <c r="S275" s="970"/>
      <c r="T275" s="967"/>
      <c r="U275" s="970"/>
      <c r="V275" s="967"/>
      <c r="W275" s="970"/>
      <c r="X275" s="1261"/>
      <c r="Y275" s="967"/>
      <c r="Z275" s="1032"/>
      <c r="AA275" s="955"/>
      <c r="AB275" s="955"/>
      <c r="AC275" s="955"/>
    </row>
    <row r="276" spans="1:29" ht="25.2" hidden="1" customHeight="1" outlineLevel="2">
      <c r="A276" s="1318">
        <v>44494</v>
      </c>
      <c r="B276" s="1163" t="s">
        <v>5698</v>
      </c>
      <c r="C276" s="955" t="s">
        <v>9642</v>
      </c>
      <c r="D276" s="966"/>
      <c r="E276" s="968"/>
      <c r="F276" s="969" t="s">
        <v>5700</v>
      </c>
      <c r="G276" s="970"/>
      <c r="H276" s="967"/>
      <c r="I276" s="970"/>
      <c r="J276" s="967"/>
      <c r="K276" s="973" t="s">
        <v>5700</v>
      </c>
      <c r="L276" s="967"/>
      <c r="M276" s="970"/>
      <c r="N276" s="967"/>
      <c r="O276" s="970"/>
      <c r="P276" s="967"/>
      <c r="Q276" s="970"/>
      <c r="R276" s="967"/>
      <c r="S276" s="970"/>
      <c r="T276" s="967"/>
      <c r="U276" s="970"/>
      <c r="V276" s="967"/>
      <c r="W276" s="970"/>
      <c r="X276" s="1261"/>
      <c r="Y276" s="967"/>
      <c r="Z276" s="1032"/>
      <c r="AA276" s="955"/>
      <c r="AB276" s="955"/>
      <c r="AC276" s="955"/>
    </row>
    <row r="277" spans="1:29" ht="25.2" hidden="1" customHeight="1" outlineLevel="2">
      <c r="A277" s="1318">
        <v>44494</v>
      </c>
      <c r="B277" s="1163" t="s">
        <v>5698</v>
      </c>
      <c r="C277" s="955" t="s">
        <v>9643</v>
      </c>
      <c r="D277" s="966"/>
      <c r="E277" s="968"/>
      <c r="F277" s="969" t="s">
        <v>5700</v>
      </c>
      <c r="G277" s="970"/>
      <c r="H277" s="967"/>
      <c r="I277" s="970"/>
      <c r="J277" s="967"/>
      <c r="K277" s="970"/>
      <c r="L277" s="967"/>
      <c r="M277" s="970"/>
      <c r="N277" s="967"/>
      <c r="O277" s="970"/>
      <c r="P277" s="967"/>
      <c r="Q277" s="970"/>
      <c r="R277" s="967"/>
      <c r="S277" s="970"/>
      <c r="T277" s="967"/>
      <c r="U277" s="970"/>
      <c r="V277" s="967"/>
      <c r="W277" s="970"/>
      <c r="X277" s="1261"/>
      <c r="Y277" s="967"/>
      <c r="Z277" s="1032"/>
      <c r="AA277" s="955"/>
      <c r="AB277" s="955"/>
      <c r="AC277" s="955"/>
    </row>
    <row r="278" spans="1:29" ht="12.6" hidden="1" customHeight="1" outlineLevel="2">
      <c r="A278" s="1318">
        <v>44494</v>
      </c>
      <c r="B278" s="1163" t="s">
        <v>5698</v>
      </c>
      <c r="C278" s="955" t="s">
        <v>9644</v>
      </c>
      <c r="D278" s="966"/>
      <c r="E278" s="977" t="s">
        <v>5700</v>
      </c>
      <c r="F278" s="972"/>
      <c r="G278" s="970"/>
      <c r="H278" s="967"/>
      <c r="I278" s="970"/>
      <c r="J278" s="967"/>
      <c r="K278" s="970"/>
      <c r="L278" s="967"/>
      <c r="M278" s="970"/>
      <c r="N278" s="967"/>
      <c r="O278" s="970"/>
      <c r="P278" s="967"/>
      <c r="Q278" s="970"/>
      <c r="R278" s="967"/>
      <c r="S278" s="970"/>
      <c r="T278" s="967"/>
      <c r="U278" s="970"/>
      <c r="V278" s="967"/>
      <c r="W278" s="970"/>
      <c r="X278" s="1261"/>
      <c r="Y278" s="967"/>
      <c r="Z278" s="1032"/>
      <c r="AA278" s="955"/>
      <c r="AB278" s="955"/>
      <c r="AC278" s="955"/>
    </row>
    <row r="279" spans="1:29" ht="12.6" hidden="1" customHeight="1" outlineLevel="2">
      <c r="A279" s="1318">
        <v>44494</v>
      </c>
      <c r="B279" s="1163" t="s">
        <v>5698</v>
      </c>
      <c r="C279" s="955" t="s">
        <v>9645</v>
      </c>
      <c r="D279" s="966"/>
      <c r="E279" s="968"/>
      <c r="F279" s="972"/>
      <c r="G279" s="973" t="s">
        <v>5700</v>
      </c>
      <c r="H279" s="967"/>
      <c r="I279" s="970"/>
      <c r="J279" s="967"/>
      <c r="K279" s="970"/>
      <c r="L279" s="967"/>
      <c r="M279" s="970"/>
      <c r="N279" s="967"/>
      <c r="O279" s="970"/>
      <c r="P279" s="967"/>
      <c r="Q279" s="970"/>
      <c r="R279" s="967"/>
      <c r="S279" s="970"/>
      <c r="T279" s="967"/>
      <c r="U279" s="970"/>
      <c r="V279" s="967"/>
      <c r="W279" s="970"/>
      <c r="X279" s="1261"/>
      <c r="Y279" s="967"/>
      <c r="Z279" s="1032"/>
      <c r="AA279" s="955"/>
      <c r="AB279" s="955"/>
      <c r="AC279" s="955"/>
    </row>
    <row r="280" spans="1:29" ht="25.2" hidden="1" customHeight="1" outlineLevel="2">
      <c r="A280" s="1318">
        <v>44494</v>
      </c>
      <c r="B280" s="1163" t="s">
        <v>5698</v>
      </c>
      <c r="C280" s="955" t="s">
        <v>9646</v>
      </c>
      <c r="D280" s="966"/>
      <c r="E280" s="977" t="s">
        <v>5700</v>
      </c>
      <c r="F280" s="972"/>
      <c r="G280" s="970"/>
      <c r="H280" s="967"/>
      <c r="I280" s="970"/>
      <c r="J280" s="967"/>
      <c r="K280" s="970"/>
      <c r="L280" s="967"/>
      <c r="M280" s="970"/>
      <c r="N280" s="967"/>
      <c r="O280" s="970"/>
      <c r="P280" s="967"/>
      <c r="Q280" s="970"/>
      <c r="R280" s="967"/>
      <c r="S280" s="970"/>
      <c r="T280" s="967"/>
      <c r="U280" s="970"/>
      <c r="V280" s="967"/>
      <c r="W280" s="970"/>
      <c r="X280" s="1261"/>
      <c r="Y280" s="967"/>
      <c r="Z280" s="1032"/>
      <c r="AA280" s="955"/>
      <c r="AB280" s="955"/>
      <c r="AC280" s="955"/>
    </row>
    <row r="281" spans="1:29" ht="12.6" hidden="1" customHeight="1" outlineLevel="2">
      <c r="A281" s="1318">
        <v>44494</v>
      </c>
      <c r="B281" s="1163" t="s">
        <v>5706</v>
      </c>
      <c r="C281" s="955" t="s">
        <v>9647</v>
      </c>
      <c r="D281" s="966"/>
      <c r="E281" s="968"/>
      <c r="F281" s="972"/>
      <c r="G281" s="970"/>
      <c r="H281" s="967"/>
      <c r="I281" s="970"/>
      <c r="J281" s="967"/>
      <c r="K281" s="970"/>
      <c r="L281" s="967"/>
      <c r="M281" s="970"/>
      <c r="N281" s="967"/>
      <c r="O281" s="970"/>
      <c r="P281" s="974" t="s">
        <v>5700</v>
      </c>
      <c r="Q281" s="970"/>
      <c r="R281" s="967"/>
      <c r="S281" s="970"/>
      <c r="T281" s="967"/>
      <c r="U281" s="970"/>
      <c r="V281" s="967"/>
      <c r="W281" s="970"/>
      <c r="X281" s="1261"/>
      <c r="Y281" s="967"/>
      <c r="Z281" s="1032"/>
      <c r="AA281" s="955"/>
      <c r="AB281" s="955"/>
      <c r="AC281" s="955"/>
    </row>
    <row r="282" spans="1:29" ht="12.6" hidden="1" customHeight="1" outlineLevel="2">
      <c r="A282" s="1318">
        <v>44494</v>
      </c>
      <c r="B282" s="1163" t="s">
        <v>5698</v>
      </c>
      <c r="C282" s="955" t="s">
        <v>9648</v>
      </c>
      <c r="D282" s="966"/>
      <c r="E282" s="968"/>
      <c r="F282" s="972"/>
      <c r="G282" s="970"/>
      <c r="H282" s="967"/>
      <c r="I282" s="970"/>
      <c r="J282" s="967"/>
      <c r="K282" s="970"/>
      <c r="L282" s="967"/>
      <c r="M282" s="970"/>
      <c r="N282" s="967"/>
      <c r="O282" s="973" t="s">
        <v>5700</v>
      </c>
      <c r="P282" s="967"/>
      <c r="Q282" s="970"/>
      <c r="R282" s="967"/>
      <c r="S282" s="970"/>
      <c r="T282" s="967"/>
      <c r="U282" s="970"/>
      <c r="V282" s="967"/>
      <c r="W282" s="970"/>
      <c r="X282" s="1261"/>
      <c r="Y282" s="967"/>
      <c r="Z282" s="1032"/>
      <c r="AA282" s="955"/>
      <c r="AB282" s="955"/>
      <c r="AC282" s="955"/>
    </row>
    <row r="283" spans="1:29" ht="12.6" hidden="1" customHeight="1" outlineLevel="2">
      <c r="A283" s="1318">
        <v>44494</v>
      </c>
      <c r="B283" s="1163" t="s">
        <v>5698</v>
      </c>
      <c r="C283" s="955" t="s">
        <v>9649</v>
      </c>
      <c r="D283" s="966"/>
      <c r="E283" s="977" t="s">
        <v>5700</v>
      </c>
      <c r="F283" s="972"/>
      <c r="G283" s="970"/>
      <c r="H283" s="967"/>
      <c r="I283" s="970"/>
      <c r="J283" s="967"/>
      <c r="K283" s="970"/>
      <c r="L283" s="967"/>
      <c r="M283" s="970"/>
      <c r="N283" s="967"/>
      <c r="O283" s="970"/>
      <c r="P283" s="967"/>
      <c r="Q283" s="970"/>
      <c r="R283" s="967"/>
      <c r="S283" s="970"/>
      <c r="T283" s="967"/>
      <c r="U283" s="970"/>
      <c r="V283" s="967"/>
      <c r="W283" s="970"/>
      <c r="X283" s="1261"/>
      <c r="Y283" s="967"/>
      <c r="Z283" s="1032"/>
      <c r="AA283" s="955"/>
      <c r="AB283" s="955"/>
      <c r="AC283" s="955"/>
    </row>
    <row r="284" spans="1:29" ht="12.6" hidden="1" customHeight="1" outlineLevel="2">
      <c r="A284" s="1318">
        <v>44494</v>
      </c>
      <c r="B284" s="1163" t="s">
        <v>5698</v>
      </c>
      <c r="C284" s="955" t="s">
        <v>9650</v>
      </c>
      <c r="D284" s="966"/>
      <c r="E284" s="968"/>
      <c r="F284" s="972"/>
      <c r="G284" s="970"/>
      <c r="H284" s="967"/>
      <c r="I284" s="970"/>
      <c r="J284" s="974" t="s">
        <v>5700</v>
      </c>
      <c r="K284" s="970"/>
      <c r="L284" s="967"/>
      <c r="M284" s="970"/>
      <c r="N284" s="967"/>
      <c r="O284" s="970"/>
      <c r="P284" s="967"/>
      <c r="Q284" s="970"/>
      <c r="R284" s="967"/>
      <c r="S284" s="970"/>
      <c r="T284" s="967"/>
      <c r="U284" s="970"/>
      <c r="V284" s="967"/>
      <c r="W284" s="970"/>
      <c r="X284" s="1261"/>
      <c r="Y284" s="967"/>
      <c r="Z284" s="1032"/>
      <c r="AA284" s="955"/>
      <c r="AB284" s="955"/>
      <c r="AC284" s="955"/>
    </row>
    <row r="285" spans="1:29" ht="12.6" hidden="1" customHeight="1" outlineLevel="2">
      <c r="A285" s="1318">
        <v>44494</v>
      </c>
      <c r="B285" s="1163" t="s">
        <v>5698</v>
      </c>
      <c r="C285" s="955" t="s">
        <v>9651</v>
      </c>
      <c r="D285" s="966"/>
      <c r="E285" s="977" t="s">
        <v>5700</v>
      </c>
      <c r="F285" s="972"/>
      <c r="G285" s="970"/>
      <c r="H285" s="967"/>
      <c r="I285" s="970"/>
      <c r="J285" s="967"/>
      <c r="K285" s="970"/>
      <c r="L285" s="967"/>
      <c r="M285" s="973" t="s">
        <v>5700</v>
      </c>
      <c r="N285" s="967"/>
      <c r="O285" s="970"/>
      <c r="P285" s="967"/>
      <c r="Q285" s="970"/>
      <c r="R285" s="967"/>
      <c r="S285" s="970"/>
      <c r="T285" s="967"/>
      <c r="U285" s="970"/>
      <c r="V285" s="967"/>
      <c r="W285" s="970"/>
      <c r="X285" s="1261"/>
      <c r="Y285" s="967"/>
      <c r="Z285" s="1032"/>
      <c r="AA285" s="955"/>
      <c r="AB285" s="955"/>
      <c r="AC285" s="955"/>
    </row>
    <row r="286" spans="1:29" ht="12.6" hidden="1" customHeight="1" outlineLevel="2">
      <c r="A286" s="1318">
        <v>44494</v>
      </c>
      <c r="B286" s="1163" t="s">
        <v>5706</v>
      </c>
      <c r="C286" s="955" t="s">
        <v>9652</v>
      </c>
      <c r="D286" s="975" t="s">
        <v>5700</v>
      </c>
      <c r="E286" s="968"/>
      <c r="F286" s="972"/>
      <c r="G286" s="970"/>
      <c r="H286" s="967"/>
      <c r="I286" s="970"/>
      <c r="J286" s="967"/>
      <c r="K286" s="970"/>
      <c r="L286" s="967"/>
      <c r="M286" s="970"/>
      <c r="N286" s="967"/>
      <c r="O286" s="970"/>
      <c r="P286" s="967"/>
      <c r="Q286" s="970"/>
      <c r="R286" s="967"/>
      <c r="S286" s="970"/>
      <c r="T286" s="974" t="s">
        <v>5700</v>
      </c>
      <c r="U286" s="970"/>
      <c r="V286" s="967"/>
      <c r="W286" s="970"/>
      <c r="X286" s="1261"/>
      <c r="Y286" s="967"/>
      <c r="Z286" s="1032"/>
      <c r="AA286" s="955"/>
      <c r="AB286" s="955"/>
      <c r="AC286" s="955"/>
    </row>
    <row r="287" spans="1:29" ht="25.2" hidden="1" customHeight="1" outlineLevel="2">
      <c r="A287" s="1318">
        <v>44494</v>
      </c>
      <c r="B287" s="1163" t="s">
        <v>9653</v>
      </c>
      <c r="C287" s="955" t="s">
        <v>9654</v>
      </c>
      <c r="D287" s="975" t="s">
        <v>5700</v>
      </c>
      <c r="E287" s="968"/>
      <c r="F287" s="972"/>
      <c r="G287" s="970"/>
      <c r="H287" s="967"/>
      <c r="I287" s="970"/>
      <c r="J287" s="967"/>
      <c r="K287" s="970"/>
      <c r="L287" s="967"/>
      <c r="M287" s="970"/>
      <c r="N287" s="967"/>
      <c r="O287" s="970"/>
      <c r="P287" s="967"/>
      <c r="Q287" s="970"/>
      <c r="R287" s="967"/>
      <c r="S287" s="970"/>
      <c r="T287" s="967"/>
      <c r="U287" s="970"/>
      <c r="V287" s="967"/>
      <c r="W287" s="970"/>
      <c r="X287" s="1261"/>
      <c r="Y287" s="967"/>
      <c r="Z287" s="1032"/>
      <c r="AA287" s="955"/>
      <c r="AB287" s="955"/>
      <c r="AC287" s="955"/>
    </row>
    <row r="288" spans="1:29" ht="12.6" hidden="1" customHeight="1" outlineLevel="2">
      <c r="A288" s="1318">
        <v>44494</v>
      </c>
      <c r="B288" s="1163" t="s">
        <v>5706</v>
      </c>
      <c r="C288" s="955" t="s">
        <v>9655</v>
      </c>
      <c r="D288" s="966"/>
      <c r="E288" s="977" t="s">
        <v>5700</v>
      </c>
      <c r="F288" s="972"/>
      <c r="G288" s="970"/>
      <c r="H288" s="967"/>
      <c r="I288" s="970"/>
      <c r="J288" s="967"/>
      <c r="K288" s="970"/>
      <c r="L288" s="967"/>
      <c r="M288" s="970"/>
      <c r="N288" s="967"/>
      <c r="O288" s="970"/>
      <c r="P288" s="967"/>
      <c r="Q288" s="970"/>
      <c r="R288" s="967"/>
      <c r="S288" s="970"/>
      <c r="T288" s="967"/>
      <c r="U288" s="970"/>
      <c r="V288" s="967"/>
      <c r="W288" s="970"/>
      <c r="X288" s="1261"/>
      <c r="Y288" s="967"/>
      <c r="Z288" s="1032"/>
      <c r="AA288" s="955"/>
      <c r="AB288" s="955"/>
      <c r="AC288" s="955"/>
    </row>
    <row r="289" spans="1:29" ht="12.6" hidden="1" customHeight="1" outlineLevel="1" collapsed="1">
      <c r="A289" s="979">
        <v>44495</v>
      </c>
      <c r="B289" s="1163" t="s">
        <v>5698</v>
      </c>
      <c r="C289" s="955" t="s">
        <v>9656</v>
      </c>
      <c r="D289" s="966"/>
      <c r="E289" s="968"/>
      <c r="F289" s="972"/>
      <c r="G289" s="970"/>
      <c r="H289" s="967"/>
      <c r="I289" s="970"/>
      <c r="J289" s="967"/>
      <c r="K289" s="970"/>
      <c r="L289" s="967"/>
      <c r="M289" s="970"/>
      <c r="N289" s="967"/>
      <c r="O289" s="973" t="s">
        <v>5700</v>
      </c>
      <c r="P289" s="967"/>
      <c r="Q289" s="970"/>
      <c r="R289" s="967"/>
      <c r="S289" s="970"/>
      <c r="T289" s="967"/>
      <c r="U289" s="970"/>
      <c r="V289" s="967"/>
      <c r="W289" s="970"/>
      <c r="X289" s="1261"/>
      <c r="Y289" s="967"/>
      <c r="Z289" s="1032"/>
      <c r="AA289" s="955"/>
      <c r="AB289" s="955"/>
      <c r="AC289" s="955"/>
    </row>
    <row r="290" spans="1:29" ht="25.2" hidden="1" customHeight="1" outlineLevel="2">
      <c r="A290" s="979">
        <v>44495</v>
      </c>
      <c r="B290" s="1163" t="s">
        <v>5698</v>
      </c>
      <c r="C290" s="955" t="s">
        <v>9657</v>
      </c>
      <c r="D290" s="966"/>
      <c r="E290" s="968"/>
      <c r="F290" s="972"/>
      <c r="G290" s="970"/>
      <c r="H290" s="967"/>
      <c r="I290" s="970"/>
      <c r="J290" s="967"/>
      <c r="K290" s="970"/>
      <c r="L290" s="967"/>
      <c r="M290" s="970"/>
      <c r="N290" s="967"/>
      <c r="O290" s="970"/>
      <c r="P290" s="967"/>
      <c r="Q290" s="970"/>
      <c r="R290" s="967"/>
      <c r="S290" s="973" t="s">
        <v>5700</v>
      </c>
      <c r="T290" s="967"/>
      <c r="U290" s="970"/>
      <c r="V290" s="974" t="s">
        <v>5700</v>
      </c>
      <c r="W290" s="970"/>
      <c r="X290" s="1261"/>
      <c r="Y290" s="967"/>
      <c r="Z290" s="1032"/>
      <c r="AA290" s="955"/>
      <c r="AB290" s="955"/>
      <c r="AC290" s="955"/>
    </row>
    <row r="291" spans="1:29" ht="12.6" hidden="1" customHeight="1" outlineLevel="2">
      <c r="A291" s="979">
        <v>44495</v>
      </c>
      <c r="B291" s="1163" t="s">
        <v>5698</v>
      </c>
      <c r="C291" s="955" t="s">
        <v>9658</v>
      </c>
      <c r="D291" s="966"/>
      <c r="E291" s="968"/>
      <c r="F291" s="972"/>
      <c r="G291" s="970"/>
      <c r="H291" s="967"/>
      <c r="I291" s="970"/>
      <c r="J291" s="967"/>
      <c r="K291" s="970"/>
      <c r="L291" s="967"/>
      <c r="M291" s="970"/>
      <c r="N291" s="967"/>
      <c r="O291" s="970"/>
      <c r="P291" s="967"/>
      <c r="Q291" s="970"/>
      <c r="R291" s="967"/>
      <c r="S291" s="970"/>
      <c r="T291" s="967"/>
      <c r="U291" s="970"/>
      <c r="V291" s="967"/>
      <c r="W291" s="970"/>
      <c r="X291" s="1262" t="s">
        <v>5700</v>
      </c>
      <c r="Y291" s="967"/>
      <c r="Z291" s="1032"/>
      <c r="AA291" s="955"/>
      <c r="AB291" s="955"/>
      <c r="AC291" s="955"/>
    </row>
    <row r="292" spans="1:29" ht="12.6" hidden="1" customHeight="1" outlineLevel="2">
      <c r="A292" s="979">
        <v>44495</v>
      </c>
      <c r="B292" s="1163" t="s">
        <v>5698</v>
      </c>
      <c r="C292" s="955" t="s">
        <v>9659</v>
      </c>
      <c r="D292" s="966"/>
      <c r="E292" s="968"/>
      <c r="F292" s="972"/>
      <c r="G292" s="970"/>
      <c r="H292" s="967"/>
      <c r="I292" s="973" t="s">
        <v>5700</v>
      </c>
      <c r="J292" s="967"/>
      <c r="K292" s="970"/>
      <c r="L292" s="967"/>
      <c r="M292" s="970"/>
      <c r="N292" s="967"/>
      <c r="O292" s="970"/>
      <c r="P292" s="967"/>
      <c r="Q292" s="970"/>
      <c r="R292" s="967"/>
      <c r="S292" s="970"/>
      <c r="T292" s="967"/>
      <c r="U292" s="970"/>
      <c r="V292" s="967"/>
      <c r="W292" s="970"/>
      <c r="X292" s="1261"/>
      <c r="Y292" s="967"/>
      <c r="Z292" s="1032"/>
      <c r="AA292" s="955"/>
      <c r="AB292" s="955"/>
      <c r="AC292" s="955"/>
    </row>
    <row r="293" spans="1:29" ht="12.6" hidden="1" customHeight="1" outlineLevel="2">
      <c r="A293" s="979">
        <v>44495</v>
      </c>
      <c r="B293" s="1163" t="s">
        <v>5698</v>
      </c>
      <c r="C293" s="955" t="s">
        <v>9660</v>
      </c>
      <c r="D293" s="966"/>
      <c r="E293" s="968"/>
      <c r="F293" s="972"/>
      <c r="G293" s="970"/>
      <c r="H293" s="967"/>
      <c r="I293" s="970"/>
      <c r="J293" s="967"/>
      <c r="K293" s="970"/>
      <c r="L293" s="967"/>
      <c r="M293" s="970"/>
      <c r="N293" s="967"/>
      <c r="O293" s="973" t="s">
        <v>5700</v>
      </c>
      <c r="P293" s="967"/>
      <c r="Q293" s="970"/>
      <c r="R293" s="967"/>
      <c r="S293" s="970"/>
      <c r="T293" s="967"/>
      <c r="U293" s="970"/>
      <c r="V293" s="967"/>
      <c r="W293" s="970"/>
      <c r="X293" s="1261"/>
      <c r="Y293" s="967"/>
      <c r="Z293" s="1032"/>
      <c r="AA293" s="955"/>
      <c r="AB293" s="955"/>
      <c r="AC293" s="955"/>
    </row>
    <row r="294" spans="1:29" ht="12.6" hidden="1" customHeight="1" outlineLevel="2">
      <c r="A294" s="979">
        <v>44495</v>
      </c>
      <c r="B294" s="1163" t="s">
        <v>5698</v>
      </c>
      <c r="C294" s="955" t="s">
        <v>9661</v>
      </c>
      <c r="D294" s="966"/>
      <c r="E294" s="968"/>
      <c r="F294" s="972"/>
      <c r="G294" s="970"/>
      <c r="H294" s="974" t="s">
        <v>5700</v>
      </c>
      <c r="I294" s="970"/>
      <c r="J294" s="967"/>
      <c r="K294" s="970"/>
      <c r="L294" s="967"/>
      <c r="M294" s="970"/>
      <c r="N294" s="967"/>
      <c r="O294" s="970"/>
      <c r="P294" s="967"/>
      <c r="Q294" s="970"/>
      <c r="R294" s="967"/>
      <c r="S294" s="970"/>
      <c r="T294" s="967"/>
      <c r="U294" s="970"/>
      <c r="V294" s="967"/>
      <c r="W294" s="970"/>
      <c r="X294" s="1261"/>
      <c r="Y294" s="967"/>
      <c r="Z294" s="1032"/>
      <c r="AA294" s="955"/>
      <c r="AB294" s="955"/>
      <c r="AC294" s="955"/>
    </row>
    <row r="295" spans="1:29" ht="12.6" hidden="1" customHeight="1" outlineLevel="2">
      <c r="A295" s="979">
        <v>44495</v>
      </c>
      <c r="B295" s="1163" t="s">
        <v>5698</v>
      </c>
      <c r="C295" s="955" t="s">
        <v>9662</v>
      </c>
      <c r="D295" s="966"/>
      <c r="E295" s="968"/>
      <c r="F295" s="972"/>
      <c r="G295" s="973" t="s">
        <v>5700</v>
      </c>
      <c r="H295" s="967"/>
      <c r="I295" s="970"/>
      <c r="J295" s="967"/>
      <c r="K295" s="970"/>
      <c r="L295" s="967"/>
      <c r="M295" s="970"/>
      <c r="N295" s="967"/>
      <c r="O295" s="970"/>
      <c r="P295" s="967"/>
      <c r="Q295" s="970"/>
      <c r="R295" s="967"/>
      <c r="S295" s="970"/>
      <c r="T295" s="967"/>
      <c r="U295" s="970"/>
      <c r="V295" s="967"/>
      <c r="W295" s="970"/>
      <c r="X295" s="1261"/>
      <c r="Y295" s="967"/>
      <c r="Z295" s="1032"/>
      <c r="AA295" s="955"/>
      <c r="AB295" s="955"/>
      <c r="AC295" s="955"/>
    </row>
    <row r="296" spans="1:29" ht="12.6" hidden="1" customHeight="1" outlineLevel="2">
      <c r="A296" s="979">
        <v>44495</v>
      </c>
      <c r="B296" s="1163" t="s">
        <v>5698</v>
      </c>
      <c r="C296" s="955" t="s">
        <v>9663</v>
      </c>
      <c r="D296" s="975" t="s">
        <v>5700</v>
      </c>
      <c r="E296" s="968"/>
      <c r="F296" s="972"/>
      <c r="G296" s="973" t="s">
        <v>5700</v>
      </c>
      <c r="H296" s="967"/>
      <c r="I296" s="970"/>
      <c r="J296" s="967"/>
      <c r="K296" s="970"/>
      <c r="L296" s="967"/>
      <c r="M296" s="970"/>
      <c r="N296" s="967"/>
      <c r="O296" s="970"/>
      <c r="P296" s="967"/>
      <c r="Q296" s="970"/>
      <c r="R296" s="967"/>
      <c r="S296" s="970"/>
      <c r="T296" s="967"/>
      <c r="U296" s="970"/>
      <c r="V296" s="967"/>
      <c r="W296" s="970"/>
      <c r="X296" s="1261"/>
      <c r="Y296" s="967"/>
      <c r="Z296" s="1032"/>
      <c r="AA296" s="955"/>
      <c r="AB296" s="955"/>
      <c r="AC296" s="955"/>
    </row>
    <row r="297" spans="1:29" ht="12.6" hidden="1" customHeight="1" outlineLevel="2">
      <c r="A297" s="979">
        <v>44495</v>
      </c>
      <c r="B297" s="1163" t="s">
        <v>5698</v>
      </c>
      <c r="C297" s="955" t="s">
        <v>9664</v>
      </c>
      <c r="D297" s="966"/>
      <c r="E297" s="968"/>
      <c r="F297" s="972"/>
      <c r="G297" s="973" t="s">
        <v>5700</v>
      </c>
      <c r="H297" s="967"/>
      <c r="I297" s="970"/>
      <c r="J297" s="967"/>
      <c r="K297" s="970"/>
      <c r="L297" s="967"/>
      <c r="M297" s="970"/>
      <c r="N297" s="967"/>
      <c r="O297" s="970"/>
      <c r="P297" s="967"/>
      <c r="Q297" s="970"/>
      <c r="R297" s="967"/>
      <c r="S297" s="970"/>
      <c r="T297" s="967"/>
      <c r="U297" s="970"/>
      <c r="V297" s="967"/>
      <c r="W297" s="970"/>
      <c r="X297" s="1261"/>
      <c r="Y297" s="967"/>
      <c r="Z297" s="1032"/>
      <c r="AA297" s="955"/>
      <c r="AB297" s="955"/>
      <c r="AC297" s="955"/>
    </row>
    <row r="298" spans="1:29" ht="12.6" hidden="1" customHeight="1" outlineLevel="2">
      <c r="A298" s="979">
        <v>44495</v>
      </c>
      <c r="B298" s="1163" t="s">
        <v>5698</v>
      </c>
      <c r="C298" s="955" t="s">
        <v>9665</v>
      </c>
      <c r="D298" s="966"/>
      <c r="E298" s="968"/>
      <c r="F298" s="972"/>
      <c r="G298" s="970"/>
      <c r="H298" s="967"/>
      <c r="I298" s="970"/>
      <c r="J298" s="967"/>
      <c r="K298" s="970"/>
      <c r="L298" s="967"/>
      <c r="M298" s="970"/>
      <c r="N298" s="967"/>
      <c r="O298" s="970"/>
      <c r="P298" s="967"/>
      <c r="Q298" s="970"/>
      <c r="R298" s="967"/>
      <c r="S298" s="970"/>
      <c r="T298" s="974" t="s">
        <v>5700</v>
      </c>
      <c r="U298" s="970"/>
      <c r="V298" s="967"/>
      <c r="W298" s="970"/>
      <c r="X298" s="1261"/>
      <c r="Y298" s="967"/>
      <c r="Z298" s="1032"/>
      <c r="AA298" s="955"/>
      <c r="AB298" s="955"/>
      <c r="AC298" s="955"/>
    </row>
    <row r="299" spans="1:29" ht="12.6" hidden="1" customHeight="1" outlineLevel="2">
      <c r="A299" s="979">
        <v>44495</v>
      </c>
      <c r="B299" s="1163" t="s">
        <v>5745</v>
      </c>
      <c r="C299" s="955" t="s">
        <v>9666</v>
      </c>
      <c r="D299" s="966"/>
      <c r="E299" s="968"/>
      <c r="F299" s="972"/>
      <c r="G299" s="970"/>
      <c r="H299" s="974" t="s">
        <v>5700</v>
      </c>
      <c r="I299" s="970"/>
      <c r="J299" s="967"/>
      <c r="K299" s="970"/>
      <c r="L299" s="967"/>
      <c r="M299" s="970"/>
      <c r="N299" s="967"/>
      <c r="O299" s="970"/>
      <c r="P299" s="967"/>
      <c r="Q299" s="970"/>
      <c r="R299" s="967"/>
      <c r="S299" s="970"/>
      <c r="T299" s="967"/>
      <c r="U299" s="970"/>
      <c r="V299" s="967"/>
      <c r="W299" s="970"/>
      <c r="X299" s="1261"/>
      <c r="Y299" s="967"/>
      <c r="Z299" s="1032"/>
      <c r="AA299" s="955"/>
      <c r="AB299" s="955"/>
      <c r="AC299" s="955"/>
    </row>
    <row r="300" spans="1:29" ht="25.2" hidden="1" customHeight="1" outlineLevel="2">
      <c r="A300" s="979">
        <v>44495</v>
      </c>
      <c r="B300" s="1163" t="s">
        <v>5698</v>
      </c>
      <c r="C300" s="955" t="s">
        <v>9667</v>
      </c>
      <c r="D300" s="966"/>
      <c r="E300" s="968"/>
      <c r="F300" s="972"/>
      <c r="G300" s="973" t="s">
        <v>5700</v>
      </c>
      <c r="H300" s="967"/>
      <c r="I300" s="970"/>
      <c r="J300" s="967"/>
      <c r="K300" s="970"/>
      <c r="L300" s="967"/>
      <c r="M300" s="970"/>
      <c r="N300" s="967"/>
      <c r="O300" s="970"/>
      <c r="P300" s="967"/>
      <c r="Q300" s="970"/>
      <c r="R300" s="967"/>
      <c r="S300" s="970"/>
      <c r="T300" s="967"/>
      <c r="U300" s="970"/>
      <c r="V300" s="967"/>
      <c r="W300" s="970"/>
      <c r="X300" s="1261"/>
      <c r="Y300" s="967"/>
      <c r="Z300" s="1032"/>
      <c r="AA300" s="955"/>
      <c r="AB300" s="955"/>
      <c r="AC300" s="955"/>
    </row>
    <row r="301" spans="1:29" ht="12.6" hidden="1" customHeight="1" outlineLevel="2">
      <c r="A301" s="979">
        <v>44495</v>
      </c>
      <c r="B301" s="1163" t="s">
        <v>5698</v>
      </c>
      <c r="C301" s="955" t="s">
        <v>9668</v>
      </c>
      <c r="D301" s="966"/>
      <c r="E301" s="977" t="s">
        <v>5700</v>
      </c>
      <c r="F301" s="972"/>
      <c r="G301" s="970"/>
      <c r="H301" s="967"/>
      <c r="I301" s="970"/>
      <c r="J301" s="967"/>
      <c r="K301" s="970"/>
      <c r="L301" s="967"/>
      <c r="M301" s="970"/>
      <c r="N301" s="967"/>
      <c r="O301" s="970"/>
      <c r="P301" s="967"/>
      <c r="Q301" s="970"/>
      <c r="R301" s="967"/>
      <c r="S301" s="970"/>
      <c r="T301" s="967"/>
      <c r="U301" s="970"/>
      <c r="V301" s="967"/>
      <c r="W301" s="970"/>
      <c r="X301" s="1261"/>
      <c r="Y301" s="967"/>
      <c r="Z301" s="1032"/>
      <c r="AA301" s="955"/>
      <c r="AB301" s="955"/>
      <c r="AC301" s="955"/>
    </row>
    <row r="302" spans="1:29" ht="12.6" hidden="1" customHeight="1" outlineLevel="2">
      <c r="A302" s="979">
        <v>44495</v>
      </c>
      <c r="B302" s="1163" t="s">
        <v>5745</v>
      </c>
      <c r="C302" s="955" t="s">
        <v>9669</v>
      </c>
      <c r="D302" s="966"/>
      <c r="E302" s="968"/>
      <c r="F302" s="969" t="s">
        <v>5700</v>
      </c>
      <c r="G302" s="970"/>
      <c r="H302" s="967"/>
      <c r="I302" s="970"/>
      <c r="J302" s="967"/>
      <c r="K302" s="970"/>
      <c r="L302" s="967"/>
      <c r="M302" s="970"/>
      <c r="N302" s="967"/>
      <c r="O302" s="970"/>
      <c r="P302" s="967"/>
      <c r="Q302" s="970"/>
      <c r="R302" s="967"/>
      <c r="S302" s="970"/>
      <c r="T302" s="967"/>
      <c r="U302" s="970"/>
      <c r="V302" s="967"/>
      <c r="W302" s="970"/>
      <c r="X302" s="1261"/>
      <c r="Y302" s="967"/>
      <c r="Z302" s="1032"/>
      <c r="AA302" s="955"/>
      <c r="AB302" s="955"/>
      <c r="AC302" s="955"/>
    </row>
    <row r="303" spans="1:29" ht="12.6" hidden="1" customHeight="1" outlineLevel="2">
      <c r="A303" s="979">
        <v>44495</v>
      </c>
      <c r="B303" s="1163" t="s">
        <v>5698</v>
      </c>
      <c r="C303" s="955" t="s">
        <v>9670</v>
      </c>
      <c r="D303" s="966"/>
      <c r="E303" s="968"/>
      <c r="F303" s="972"/>
      <c r="G303" s="970"/>
      <c r="H303" s="974" t="s">
        <v>5700</v>
      </c>
      <c r="I303" s="970"/>
      <c r="J303" s="967"/>
      <c r="K303" s="970"/>
      <c r="L303" s="967"/>
      <c r="M303" s="970"/>
      <c r="N303" s="967"/>
      <c r="O303" s="970"/>
      <c r="P303" s="967"/>
      <c r="Q303" s="970"/>
      <c r="R303" s="967"/>
      <c r="S303" s="970"/>
      <c r="T303" s="967"/>
      <c r="U303" s="970"/>
      <c r="V303" s="967"/>
      <c r="W303" s="970"/>
      <c r="X303" s="1261"/>
      <c r="Y303" s="967"/>
      <c r="Z303" s="1032"/>
      <c r="AA303" s="955"/>
      <c r="AB303" s="955"/>
      <c r="AC303" s="955"/>
    </row>
    <row r="304" spans="1:29" ht="12.6" hidden="1" customHeight="1" outlineLevel="2">
      <c r="A304" s="979">
        <v>44495</v>
      </c>
      <c r="B304" s="1163" t="s">
        <v>5698</v>
      </c>
      <c r="C304" s="955" t="s">
        <v>9671</v>
      </c>
      <c r="D304" s="975" t="s">
        <v>5700</v>
      </c>
      <c r="E304" s="968"/>
      <c r="F304" s="972"/>
      <c r="G304" s="970"/>
      <c r="H304" s="967"/>
      <c r="I304" s="970"/>
      <c r="J304" s="967"/>
      <c r="K304" s="970"/>
      <c r="L304" s="967"/>
      <c r="M304" s="970"/>
      <c r="N304" s="967"/>
      <c r="O304" s="970"/>
      <c r="P304" s="967"/>
      <c r="Q304" s="970"/>
      <c r="R304" s="967"/>
      <c r="S304" s="970"/>
      <c r="T304" s="967"/>
      <c r="U304" s="970"/>
      <c r="V304" s="967"/>
      <c r="W304" s="970"/>
      <c r="X304" s="1261"/>
      <c r="Y304" s="967"/>
      <c r="Z304" s="1032"/>
      <c r="AA304" s="955"/>
      <c r="AB304" s="955"/>
      <c r="AC304" s="955"/>
    </row>
    <row r="305" spans="1:29" ht="12.6" hidden="1" customHeight="1" outlineLevel="2">
      <c r="A305" s="979">
        <v>44495</v>
      </c>
      <c r="B305" s="1163" t="s">
        <v>5698</v>
      </c>
      <c r="C305" s="955" t="s">
        <v>9672</v>
      </c>
      <c r="D305" s="966"/>
      <c r="E305" s="968"/>
      <c r="F305" s="972"/>
      <c r="G305" s="970"/>
      <c r="H305" s="967"/>
      <c r="I305" s="970"/>
      <c r="J305" s="967"/>
      <c r="K305" s="970"/>
      <c r="L305" s="967"/>
      <c r="M305" s="970"/>
      <c r="N305" s="967"/>
      <c r="O305" s="970"/>
      <c r="P305" s="967"/>
      <c r="Q305" s="970"/>
      <c r="R305" s="974" t="s">
        <v>5700</v>
      </c>
      <c r="S305" s="970"/>
      <c r="T305" s="967"/>
      <c r="U305" s="970"/>
      <c r="V305" s="967"/>
      <c r="W305" s="970"/>
      <c r="X305" s="1261"/>
      <c r="Y305" s="967"/>
      <c r="Z305" s="1032"/>
      <c r="AA305" s="955"/>
      <c r="AB305" s="955"/>
      <c r="AC305" s="955"/>
    </row>
    <row r="306" spans="1:29" ht="12.6" hidden="1" customHeight="1" outlineLevel="2">
      <c r="A306" s="979">
        <v>44495</v>
      </c>
      <c r="B306" s="1163" t="s">
        <v>5698</v>
      </c>
      <c r="C306" s="955" t="s">
        <v>9673</v>
      </c>
      <c r="D306" s="966"/>
      <c r="E306" s="968"/>
      <c r="F306" s="972"/>
      <c r="G306" s="970"/>
      <c r="H306" s="967"/>
      <c r="I306" s="970"/>
      <c r="J306" s="967"/>
      <c r="K306" s="970"/>
      <c r="L306" s="967"/>
      <c r="M306" s="970"/>
      <c r="N306" s="967"/>
      <c r="O306" s="970"/>
      <c r="P306" s="967"/>
      <c r="Q306" s="970"/>
      <c r="R306" s="974" t="s">
        <v>5700</v>
      </c>
      <c r="S306" s="970"/>
      <c r="T306" s="967"/>
      <c r="U306" s="970"/>
      <c r="V306" s="967"/>
      <c r="W306" s="970"/>
      <c r="X306" s="1261"/>
      <c r="Y306" s="967"/>
      <c r="Z306" s="1032"/>
      <c r="AA306" s="955"/>
      <c r="AB306" s="955"/>
      <c r="AC306" s="955"/>
    </row>
    <row r="307" spans="1:29" ht="25.2" hidden="1" customHeight="1" outlineLevel="1" collapsed="1">
      <c r="A307" s="1319">
        <v>44496</v>
      </c>
      <c r="B307" s="1163" t="s">
        <v>5698</v>
      </c>
      <c r="C307" s="955" t="s">
        <v>9674</v>
      </c>
      <c r="D307" s="966"/>
      <c r="E307" s="968"/>
      <c r="F307" s="972"/>
      <c r="G307" s="970"/>
      <c r="H307" s="967"/>
      <c r="I307" s="970"/>
      <c r="J307" s="974" t="s">
        <v>5700</v>
      </c>
      <c r="K307" s="970"/>
      <c r="L307" s="967"/>
      <c r="M307" s="970"/>
      <c r="N307" s="967"/>
      <c r="O307" s="970"/>
      <c r="P307" s="967"/>
      <c r="Q307" s="970"/>
      <c r="R307" s="967"/>
      <c r="S307" s="970"/>
      <c r="T307" s="967"/>
      <c r="U307" s="970"/>
      <c r="V307" s="967"/>
      <c r="W307" s="970"/>
      <c r="X307" s="1261"/>
      <c r="Y307" s="967"/>
      <c r="Z307" s="1032"/>
      <c r="AA307" s="955"/>
      <c r="AB307" s="955"/>
      <c r="AC307" s="955"/>
    </row>
    <row r="308" spans="1:29" ht="12.6" hidden="1" customHeight="1" outlineLevel="2">
      <c r="A308" s="1319">
        <v>44496</v>
      </c>
      <c r="B308" s="1163" t="s">
        <v>5698</v>
      </c>
      <c r="C308" s="955" t="s">
        <v>9675</v>
      </c>
      <c r="D308" s="966"/>
      <c r="E308" s="977" t="s">
        <v>5700</v>
      </c>
      <c r="F308" s="972"/>
      <c r="G308" s="970"/>
      <c r="H308" s="967"/>
      <c r="I308" s="970"/>
      <c r="J308" s="967"/>
      <c r="K308" s="970"/>
      <c r="L308" s="967"/>
      <c r="M308" s="970"/>
      <c r="N308" s="967"/>
      <c r="O308" s="970"/>
      <c r="P308" s="967"/>
      <c r="Q308" s="970"/>
      <c r="R308" s="967"/>
      <c r="S308" s="970"/>
      <c r="T308" s="967"/>
      <c r="U308" s="970"/>
      <c r="V308" s="967"/>
      <c r="W308" s="970"/>
      <c r="X308" s="1261"/>
      <c r="Y308" s="967"/>
      <c r="Z308" s="1032"/>
      <c r="AA308" s="955"/>
      <c r="AB308" s="955"/>
      <c r="AC308" s="955"/>
    </row>
    <row r="309" spans="1:29" ht="12.6" hidden="1" customHeight="1" outlineLevel="2">
      <c r="A309" s="1319">
        <v>44496</v>
      </c>
      <c r="B309" s="1163" t="s">
        <v>5698</v>
      </c>
      <c r="C309" s="955" t="s">
        <v>9676</v>
      </c>
      <c r="D309" s="966"/>
      <c r="E309" s="977" t="s">
        <v>5700</v>
      </c>
      <c r="F309" s="972"/>
      <c r="G309" s="970"/>
      <c r="H309" s="967"/>
      <c r="I309" s="970"/>
      <c r="J309" s="967"/>
      <c r="K309" s="970"/>
      <c r="L309" s="967"/>
      <c r="M309" s="970"/>
      <c r="N309" s="967"/>
      <c r="O309" s="970"/>
      <c r="P309" s="967"/>
      <c r="Q309" s="970"/>
      <c r="R309" s="967"/>
      <c r="S309" s="970"/>
      <c r="T309" s="967"/>
      <c r="U309" s="970"/>
      <c r="V309" s="967"/>
      <c r="W309" s="970"/>
      <c r="X309" s="1261"/>
      <c r="Y309" s="967"/>
      <c r="Z309" s="1032"/>
      <c r="AA309" s="955"/>
      <c r="AB309" s="955"/>
      <c r="AC309" s="955"/>
    </row>
    <row r="310" spans="1:29" ht="12.6" hidden="1" customHeight="1" outlineLevel="2">
      <c r="A310" s="1319">
        <v>44496</v>
      </c>
      <c r="B310" s="1163" t="s">
        <v>5698</v>
      </c>
      <c r="C310" s="955" t="s">
        <v>7317</v>
      </c>
      <c r="D310" s="966"/>
      <c r="E310" s="968"/>
      <c r="F310" s="972"/>
      <c r="G310" s="970"/>
      <c r="H310" s="967"/>
      <c r="I310" s="970"/>
      <c r="J310" s="967"/>
      <c r="K310" s="970"/>
      <c r="L310" s="967"/>
      <c r="M310" s="970"/>
      <c r="N310" s="967"/>
      <c r="O310" s="970"/>
      <c r="P310" s="967"/>
      <c r="Q310" s="970"/>
      <c r="R310" s="967"/>
      <c r="S310" s="970"/>
      <c r="T310" s="974" t="s">
        <v>5700</v>
      </c>
      <c r="U310" s="970"/>
      <c r="V310" s="967"/>
      <c r="W310" s="970"/>
      <c r="X310" s="1261"/>
      <c r="Y310" s="967"/>
      <c r="Z310" s="1032"/>
      <c r="AA310" s="955"/>
      <c r="AB310" s="955"/>
      <c r="AC310" s="955"/>
    </row>
    <row r="311" spans="1:29" ht="12.6" hidden="1" customHeight="1" outlineLevel="2">
      <c r="A311" s="1319">
        <v>44496</v>
      </c>
      <c r="B311" s="1163" t="s">
        <v>5698</v>
      </c>
      <c r="C311" s="955" t="s">
        <v>9677</v>
      </c>
      <c r="D311" s="966"/>
      <c r="E311" s="968"/>
      <c r="F311" s="972"/>
      <c r="G311" s="970"/>
      <c r="H311" s="967"/>
      <c r="I311" s="970"/>
      <c r="J311" s="967"/>
      <c r="K311" s="970"/>
      <c r="L311" s="967"/>
      <c r="M311" s="970"/>
      <c r="N311" s="967"/>
      <c r="O311" s="973" t="s">
        <v>5700</v>
      </c>
      <c r="P311" s="967"/>
      <c r="Q311" s="970"/>
      <c r="R311" s="967"/>
      <c r="S311" s="970"/>
      <c r="T311" s="967"/>
      <c r="U311" s="970"/>
      <c r="V311" s="967"/>
      <c r="W311" s="970"/>
      <c r="X311" s="1261"/>
      <c r="Y311" s="967"/>
      <c r="Z311" s="1032"/>
      <c r="AA311" s="955"/>
      <c r="AB311" s="955"/>
      <c r="AC311" s="955"/>
    </row>
    <row r="312" spans="1:29" ht="25.2" hidden="1" customHeight="1" outlineLevel="2">
      <c r="A312" s="1319">
        <v>44496</v>
      </c>
      <c r="B312" s="1163" t="s">
        <v>5698</v>
      </c>
      <c r="C312" s="955" t="s">
        <v>9678</v>
      </c>
      <c r="D312" s="966"/>
      <c r="E312" s="968"/>
      <c r="F312" s="972"/>
      <c r="G312" s="970"/>
      <c r="H312" s="967"/>
      <c r="I312" s="970"/>
      <c r="J312" s="967"/>
      <c r="K312" s="970"/>
      <c r="L312" s="967"/>
      <c r="M312" s="973" t="s">
        <v>5700</v>
      </c>
      <c r="N312" s="967"/>
      <c r="O312" s="970"/>
      <c r="P312" s="967"/>
      <c r="Q312" s="970"/>
      <c r="R312" s="967"/>
      <c r="S312" s="970"/>
      <c r="T312" s="967"/>
      <c r="U312" s="970"/>
      <c r="V312" s="967"/>
      <c r="W312" s="970"/>
      <c r="X312" s="1261"/>
      <c r="Y312" s="967"/>
      <c r="Z312" s="1032"/>
      <c r="AA312" s="955"/>
      <c r="AB312" s="955"/>
      <c r="AC312" s="955"/>
    </row>
    <row r="313" spans="1:29" ht="12.6" hidden="1" customHeight="1" outlineLevel="2">
      <c r="A313" s="1319">
        <v>44496</v>
      </c>
      <c r="B313" s="1163" t="s">
        <v>5698</v>
      </c>
      <c r="C313" s="955" t="s">
        <v>9668</v>
      </c>
      <c r="D313" s="966"/>
      <c r="E313" s="977" t="s">
        <v>5700</v>
      </c>
      <c r="F313" s="972"/>
      <c r="G313" s="970"/>
      <c r="H313" s="967"/>
      <c r="I313" s="970"/>
      <c r="J313" s="967"/>
      <c r="K313" s="970"/>
      <c r="L313" s="967"/>
      <c r="M313" s="970"/>
      <c r="N313" s="967"/>
      <c r="O313" s="970"/>
      <c r="P313" s="967"/>
      <c r="Q313" s="970"/>
      <c r="R313" s="967"/>
      <c r="S313" s="970"/>
      <c r="T313" s="967"/>
      <c r="U313" s="970"/>
      <c r="V313" s="967"/>
      <c r="W313" s="970"/>
      <c r="X313" s="1261"/>
      <c r="Y313" s="967"/>
      <c r="Z313" s="1032"/>
      <c r="AA313" s="955"/>
      <c r="AB313" s="955"/>
      <c r="AC313" s="955"/>
    </row>
    <row r="314" spans="1:29" ht="12.6" hidden="1" customHeight="1" outlineLevel="2">
      <c r="A314" s="1319">
        <v>44496</v>
      </c>
      <c r="B314" s="1163" t="s">
        <v>5698</v>
      </c>
      <c r="C314" s="955" t="s">
        <v>9679</v>
      </c>
      <c r="D314" s="966"/>
      <c r="E314" s="968"/>
      <c r="F314" s="972"/>
      <c r="G314" s="970"/>
      <c r="H314" s="967"/>
      <c r="I314" s="970"/>
      <c r="J314" s="967"/>
      <c r="K314" s="970"/>
      <c r="L314" s="967"/>
      <c r="M314" s="970"/>
      <c r="N314" s="967"/>
      <c r="O314" s="970"/>
      <c r="P314" s="967"/>
      <c r="Q314" s="970"/>
      <c r="R314" s="974" t="s">
        <v>5700</v>
      </c>
      <c r="S314" s="970"/>
      <c r="T314" s="967"/>
      <c r="U314" s="970"/>
      <c r="V314" s="967"/>
      <c r="W314" s="970"/>
      <c r="X314" s="1261"/>
      <c r="Y314" s="967"/>
      <c r="Z314" s="1032"/>
      <c r="AA314" s="955"/>
      <c r="AB314" s="955"/>
      <c r="AC314" s="955"/>
    </row>
    <row r="315" spans="1:29" ht="12.6" hidden="1" customHeight="1" outlineLevel="2">
      <c r="A315" s="1319">
        <v>44496</v>
      </c>
      <c r="B315" s="1163" t="s">
        <v>5698</v>
      </c>
      <c r="C315" s="955" t="s">
        <v>9680</v>
      </c>
      <c r="D315" s="966"/>
      <c r="E315" s="968"/>
      <c r="F315" s="972"/>
      <c r="G315" s="970"/>
      <c r="H315" s="967"/>
      <c r="I315" s="970"/>
      <c r="J315" s="974" t="s">
        <v>5700</v>
      </c>
      <c r="K315" s="970"/>
      <c r="L315" s="967"/>
      <c r="M315" s="970"/>
      <c r="N315" s="967"/>
      <c r="O315" s="970"/>
      <c r="P315" s="967"/>
      <c r="Q315" s="970"/>
      <c r="R315" s="967"/>
      <c r="S315" s="970"/>
      <c r="T315" s="967"/>
      <c r="U315" s="970"/>
      <c r="V315" s="967"/>
      <c r="W315" s="970"/>
      <c r="X315" s="1261"/>
      <c r="Y315" s="967"/>
      <c r="Z315" s="1032"/>
      <c r="AA315" s="955"/>
      <c r="AB315" s="955"/>
      <c r="AC315" s="955"/>
    </row>
    <row r="316" spans="1:29" ht="12.6" hidden="1" customHeight="1" outlineLevel="2">
      <c r="A316" s="1319">
        <v>44496</v>
      </c>
      <c r="B316" s="1163" t="s">
        <v>5698</v>
      </c>
      <c r="C316" s="955" t="s">
        <v>9681</v>
      </c>
      <c r="D316" s="966"/>
      <c r="E316" s="977" t="s">
        <v>5700</v>
      </c>
      <c r="F316" s="972"/>
      <c r="G316" s="970"/>
      <c r="H316" s="967"/>
      <c r="I316" s="970"/>
      <c r="J316" s="967"/>
      <c r="K316" s="970"/>
      <c r="L316" s="967"/>
      <c r="M316" s="970"/>
      <c r="N316" s="967"/>
      <c r="O316" s="970"/>
      <c r="P316" s="967"/>
      <c r="Q316" s="970"/>
      <c r="R316" s="967"/>
      <c r="S316" s="970"/>
      <c r="T316" s="967"/>
      <c r="U316" s="970"/>
      <c r="V316" s="967"/>
      <c r="W316" s="970"/>
      <c r="X316" s="1261"/>
      <c r="Y316" s="967"/>
      <c r="Z316" s="1032"/>
      <c r="AA316" s="955"/>
      <c r="AB316" s="955"/>
      <c r="AC316" s="955"/>
    </row>
    <row r="317" spans="1:29" ht="12.6" hidden="1" customHeight="1" outlineLevel="2">
      <c r="A317" s="1319">
        <v>44496</v>
      </c>
      <c r="B317" s="1163" t="s">
        <v>5698</v>
      </c>
      <c r="C317" s="955" t="s">
        <v>9682</v>
      </c>
      <c r="D317" s="966"/>
      <c r="E317" s="968"/>
      <c r="F317" s="972"/>
      <c r="G317" s="973" t="s">
        <v>5700</v>
      </c>
      <c r="H317" s="967"/>
      <c r="I317" s="970"/>
      <c r="J317" s="967"/>
      <c r="K317" s="970"/>
      <c r="L317" s="967"/>
      <c r="M317" s="970"/>
      <c r="N317" s="967"/>
      <c r="O317" s="970"/>
      <c r="P317" s="967"/>
      <c r="Q317" s="970"/>
      <c r="R317" s="967"/>
      <c r="S317" s="970"/>
      <c r="T317" s="967"/>
      <c r="U317" s="970"/>
      <c r="V317" s="967"/>
      <c r="W317" s="970"/>
      <c r="X317" s="1261"/>
      <c r="Y317" s="967"/>
      <c r="Z317" s="1032"/>
      <c r="AA317" s="955"/>
      <c r="AB317" s="955"/>
      <c r="AC317" s="955"/>
    </row>
    <row r="318" spans="1:29" ht="12.6" hidden="1" customHeight="1" outlineLevel="2">
      <c r="A318" s="1319">
        <v>44496</v>
      </c>
      <c r="B318" s="1163" t="s">
        <v>5698</v>
      </c>
      <c r="C318" s="955" t="s">
        <v>9683</v>
      </c>
      <c r="D318" s="966"/>
      <c r="E318" s="977" t="s">
        <v>5700</v>
      </c>
      <c r="F318" s="972"/>
      <c r="G318" s="970"/>
      <c r="H318" s="967"/>
      <c r="I318" s="970"/>
      <c r="J318" s="967"/>
      <c r="K318" s="970"/>
      <c r="L318" s="967"/>
      <c r="M318" s="970"/>
      <c r="N318" s="967"/>
      <c r="O318" s="970"/>
      <c r="P318" s="967"/>
      <c r="Q318" s="970"/>
      <c r="R318" s="967"/>
      <c r="S318" s="970"/>
      <c r="T318" s="967"/>
      <c r="U318" s="970"/>
      <c r="V318" s="967"/>
      <c r="W318" s="970"/>
      <c r="X318" s="1261"/>
      <c r="Y318" s="967"/>
      <c r="Z318" s="1032"/>
      <c r="AA318" s="955"/>
      <c r="AB318" s="955"/>
      <c r="AC318" s="955"/>
    </row>
    <row r="319" spans="1:29" ht="12.6" hidden="1" customHeight="1" outlineLevel="2">
      <c r="A319" s="1319">
        <v>44496</v>
      </c>
      <c r="B319" s="1163" t="s">
        <v>5706</v>
      </c>
      <c r="C319" s="955" t="s">
        <v>9684</v>
      </c>
      <c r="D319" s="975" t="s">
        <v>5700</v>
      </c>
      <c r="E319" s="968"/>
      <c r="F319" s="972"/>
      <c r="G319" s="970"/>
      <c r="H319" s="967"/>
      <c r="I319" s="970"/>
      <c r="J319" s="967"/>
      <c r="K319" s="970"/>
      <c r="L319" s="967"/>
      <c r="M319" s="970"/>
      <c r="N319" s="967"/>
      <c r="O319" s="970"/>
      <c r="P319" s="967"/>
      <c r="Q319" s="970"/>
      <c r="R319" s="967"/>
      <c r="S319" s="970"/>
      <c r="T319" s="967"/>
      <c r="U319" s="970"/>
      <c r="V319" s="967"/>
      <c r="W319" s="970"/>
      <c r="X319" s="1261"/>
      <c r="Y319" s="967"/>
      <c r="Z319" s="1315" t="s">
        <v>9597</v>
      </c>
      <c r="AA319" s="955"/>
      <c r="AB319" s="955"/>
      <c r="AC319" s="955"/>
    </row>
    <row r="320" spans="1:29" ht="12.6" hidden="1" customHeight="1" outlineLevel="2">
      <c r="A320" s="1319">
        <v>44496</v>
      </c>
      <c r="B320" s="1163" t="s">
        <v>5739</v>
      </c>
      <c r="C320" s="955" t="s">
        <v>9685</v>
      </c>
      <c r="D320" s="966"/>
      <c r="E320" s="977" t="s">
        <v>5700</v>
      </c>
      <c r="F320" s="972"/>
      <c r="G320" s="970"/>
      <c r="H320" s="967"/>
      <c r="I320" s="970"/>
      <c r="J320" s="967"/>
      <c r="K320" s="970"/>
      <c r="L320" s="967"/>
      <c r="M320" s="970"/>
      <c r="N320" s="967"/>
      <c r="O320" s="970"/>
      <c r="P320" s="967"/>
      <c r="Q320" s="970"/>
      <c r="R320" s="967"/>
      <c r="S320" s="970"/>
      <c r="T320" s="967"/>
      <c r="U320" s="970"/>
      <c r="V320" s="967"/>
      <c r="W320" s="970"/>
      <c r="X320" s="1261"/>
      <c r="Y320" s="967"/>
      <c r="Z320" s="1032"/>
      <c r="AA320" s="955"/>
      <c r="AB320" s="955"/>
      <c r="AC320" s="955"/>
    </row>
    <row r="321" spans="1:29" ht="12.6" hidden="1" customHeight="1" outlineLevel="2">
      <c r="A321" s="1319">
        <v>44496</v>
      </c>
      <c r="B321" s="1163" t="s">
        <v>5698</v>
      </c>
      <c r="C321" s="955" t="s">
        <v>9686</v>
      </c>
      <c r="D321" s="966"/>
      <c r="E321" s="977" t="s">
        <v>5700</v>
      </c>
      <c r="F321" s="972"/>
      <c r="G321" s="970"/>
      <c r="H321" s="967"/>
      <c r="I321" s="970"/>
      <c r="J321" s="967"/>
      <c r="K321" s="970"/>
      <c r="L321" s="967"/>
      <c r="M321" s="970"/>
      <c r="N321" s="967"/>
      <c r="O321" s="970"/>
      <c r="P321" s="967"/>
      <c r="Q321" s="970"/>
      <c r="R321" s="967"/>
      <c r="S321" s="970"/>
      <c r="T321" s="967"/>
      <c r="U321" s="970"/>
      <c r="V321" s="967"/>
      <c r="W321" s="970"/>
      <c r="X321" s="1261"/>
      <c r="Y321" s="967"/>
      <c r="Z321" s="1032"/>
      <c r="AA321" s="955"/>
      <c r="AB321" s="955"/>
      <c r="AC321" s="955"/>
    </row>
    <row r="322" spans="1:29" ht="12.6" hidden="1" customHeight="1" outlineLevel="2">
      <c r="A322" s="1319">
        <v>44496</v>
      </c>
      <c r="B322" s="1163" t="s">
        <v>5698</v>
      </c>
      <c r="C322" s="955" t="s">
        <v>9687</v>
      </c>
      <c r="D322" s="966"/>
      <c r="E322" s="968"/>
      <c r="F322" s="969" t="s">
        <v>5700</v>
      </c>
      <c r="G322" s="970"/>
      <c r="H322" s="967"/>
      <c r="I322" s="970"/>
      <c r="J322" s="967"/>
      <c r="K322" s="970"/>
      <c r="L322" s="967"/>
      <c r="M322" s="970"/>
      <c r="N322" s="967"/>
      <c r="O322" s="970"/>
      <c r="P322" s="967"/>
      <c r="Q322" s="970"/>
      <c r="R322" s="967"/>
      <c r="S322" s="970"/>
      <c r="T322" s="967"/>
      <c r="U322" s="970"/>
      <c r="V322" s="967"/>
      <c r="W322" s="970"/>
      <c r="X322" s="1261"/>
      <c r="Y322" s="967"/>
      <c r="Z322" s="1032"/>
      <c r="AA322" s="955"/>
      <c r="AB322" s="955"/>
      <c r="AC322" s="955"/>
    </row>
    <row r="323" spans="1:29" ht="12.6" hidden="1" customHeight="1" outlineLevel="2">
      <c r="A323" s="1319">
        <v>44496</v>
      </c>
      <c r="B323" s="1163" t="s">
        <v>9688</v>
      </c>
      <c r="C323" s="955" t="s">
        <v>9689</v>
      </c>
      <c r="D323" s="966"/>
      <c r="E323" s="968"/>
      <c r="F323" s="972"/>
      <c r="G323" s="970"/>
      <c r="H323" s="967"/>
      <c r="I323" s="970"/>
      <c r="J323" s="967"/>
      <c r="K323" s="970"/>
      <c r="L323" s="967"/>
      <c r="M323" s="970"/>
      <c r="N323" s="967"/>
      <c r="O323" s="973" t="s">
        <v>5700</v>
      </c>
      <c r="P323" s="967"/>
      <c r="Q323" s="970"/>
      <c r="R323" s="967"/>
      <c r="S323" s="970"/>
      <c r="T323" s="967"/>
      <c r="U323" s="970"/>
      <c r="V323" s="967"/>
      <c r="W323" s="970"/>
      <c r="X323" s="1261"/>
      <c r="Y323" s="967"/>
      <c r="Z323" s="1032"/>
      <c r="AA323" s="955"/>
      <c r="AB323" s="955"/>
      <c r="AC323" s="955"/>
    </row>
    <row r="324" spans="1:29" ht="12.6" hidden="1" customHeight="1" outlineLevel="2">
      <c r="A324" s="1319">
        <v>44496</v>
      </c>
      <c r="B324" s="1163" t="s">
        <v>5698</v>
      </c>
      <c r="C324" s="955" t="s">
        <v>9690</v>
      </c>
      <c r="D324" s="966"/>
      <c r="E324" s="968"/>
      <c r="F324" s="969" t="s">
        <v>5700</v>
      </c>
      <c r="G324" s="970"/>
      <c r="H324" s="967"/>
      <c r="I324" s="970"/>
      <c r="J324" s="967"/>
      <c r="K324" s="970"/>
      <c r="L324" s="967"/>
      <c r="M324" s="970"/>
      <c r="N324" s="967"/>
      <c r="O324" s="970"/>
      <c r="P324" s="967"/>
      <c r="Q324" s="970"/>
      <c r="R324" s="967"/>
      <c r="S324" s="970"/>
      <c r="T324" s="967"/>
      <c r="U324" s="970"/>
      <c r="V324" s="967"/>
      <c r="W324" s="970"/>
      <c r="X324" s="1261"/>
      <c r="Y324" s="967"/>
      <c r="Z324" s="1032"/>
      <c r="AA324" s="955"/>
      <c r="AB324" s="955"/>
      <c r="AC324" s="955"/>
    </row>
    <row r="325" spans="1:29" ht="12.6" hidden="1" customHeight="1" outlineLevel="2">
      <c r="A325" s="1319">
        <v>44496</v>
      </c>
      <c r="B325" s="1163" t="s">
        <v>5698</v>
      </c>
      <c r="C325" s="955" t="s">
        <v>9691</v>
      </c>
      <c r="D325" s="966"/>
      <c r="E325" s="968"/>
      <c r="F325" s="972"/>
      <c r="G325" s="970"/>
      <c r="H325" s="974" t="s">
        <v>5700</v>
      </c>
      <c r="I325" s="970"/>
      <c r="J325" s="967"/>
      <c r="K325" s="970"/>
      <c r="L325" s="967"/>
      <c r="M325" s="970"/>
      <c r="N325" s="967"/>
      <c r="O325" s="970"/>
      <c r="P325" s="967"/>
      <c r="Q325" s="970"/>
      <c r="R325" s="967"/>
      <c r="S325" s="970"/>
      <c r="T325" s="967"/>
      <c r="U325" s="970"/>
      <c r="V325" s="967"/>
      <c r="W325" s="970"/>
      <c r="X325" s="1261"/>
      <c r="Y325" s="967"/>
      <c r="Z325" s="1032"/>
      <c r="AA325" s="955"/>
      <c r="AB325" s="955"/>
      <c r="AC325" s="955"/>
    </row>
    <row r="326" spans="1:29" ht="12.6" hidden="1" customHeight="1" outlineLevel="2">
      <c r="A326" s="1319">
        <v>44496</v>
      </c>
      <c r="B326" s="1163" t="s">
        <v>5698</v>
      </c>
      <c r="C326" s="955" t="s">
        <v>9692</v>
      </c>
      <c r="D326" s="966"/>
      <c r="E326" s="968"/>
      <c r="F326" s="972"/>
      <c r="G326" s="973" t="s">
        <v>5700</v>
      </c>
      <c r="H326" s="967"/>
      <c r="I326" s="970"/>
      <c r="J326" s="967"/>
      <c r="K326" s="970"/>
      <c r="L326" s="967"/>
      <c r="M326" s="970"/>
      <c r="N326" s="967"/>
      <c r="O326" s="970"/>
      <c r="P326" s="967"/>
      <c r="Q326" s="970"/>
      <c r="R326" s="967"/>
      <c r="S326" s="970"/>
      <c r="T326" s="967"/>
      <c r="U326" s="970"/>
      <c r="V326" s="967"/>
      <c r="W326" s="970"/>
      <c r="X326" s="1261"/>
      <c r="Y326" s="967"/>
      <c r="Z326" s="1032"/>
      <c r="AA326" s="955"/>
      <c r="AB326" s="955"/>
      <c r="AC326" s="955"/>
    </row>
    <row r="327" spans="1:29" ht="12.6" hidden="1" customHeight="1" outlineLevel="2">
      <c r="A327" s="1319">
        <v>44496</v>
      </c>
      <c r="B327" s="1163" t="s">
        <v>5698</v>
      </c>
      <c r="C327" s="955" t="s">
        <v>9693</v>
      </c>
      <c r="D327" s="966"/>
      <c r="E327" s="968"/>
      <c r="F327" s="972"/>
      <c r="G327" s="970"/>
      <c r="H327" s="974" t="s">
        <v>5700</v>
      </c>
      <c r="I327" s="970"/>
      <c r="J327" s="967"/>
      <c r="K327" s="970"/>
      <c r="L327" s="967"/>
      <c r="M327" s="970"/>
      <c r="N327" s="967"/>
      <c r="O327" s="970"/>
      <c r="P327" s="967"/>
      <c r="Q327" s="970"/>
      <c r="R327" s="967"/>
      <c r="S327" s="970"/>
      <c r="T327" s="967"/>
      <c r="U327" s="970"/>
      <c r="V327" s="967"/>
      <c r="W327" s="970"/>
      <c r="X327" s="1261"/>
      <c r="Y327" s="967"/>
      <c r="Z327" s="1032"/>
      <c r="AA327" s="955"/>
      <c r="AB327" s="955"/>
      <c r="AC327" s="955"/>
    </row>
    <row r="328" spans="1:29" ht="12.6" hidden="1" customHeight="1" outlineLevel="1" collapsed="1">
      <c r="A328" s="1320">
        <v>44497</v>
      </c>
      <c r="B328" s="1163" t="s">
        <v>5698</v>
      </c>
      <c r="C328" s="955" t="s">
        <v>9694</v>
      </c>
      <c r="D328" s="966"/>
      <c r="E328" s="968"/>
      <c r="F328" s="972"/>
      <c r="G328" s="970"/>
      <c r="H328" s="967"/>
      <c r="I328" s="970"/>
      <c r="J328" s="967"/>
      <c r="K328" s="970"/>
      <c r="L328" s="967"/>
      <c r="M328" s="970"/>
      <c r="N328" s="967"/>
      <c r="O328" s="970"/>
      <c r="P328" s="967"/>
      <c r="Q328" s="970"/>
      <c r="R328" s="967"/>
      <c r="S328" s="970"/>
      <c r="T328" s="967"/>
      <c r="U328" s="970"/>
      <c r="V328" s="967"/>
      <c r="W328" s="970"/>
      <c r="X328" s="1261"/>
      <c r="Y328" s="967"/>
      <c r="Z328" s="1032"/>
      <c r="AA328" s="955"/>
      <c r="AB328" s="955"/>
      <c r="AC328" s="955"/>
    </row>
    <row r="329" spans="1:29" ht="12.6" hidden="1" customHeight="1" outlineLevel="2">
      <c r="A329" s="1320">
        <v>44497</v>
      </c>
      <c r="B329" s="1163" t="s">
        <v>5698</v>
      </c>
      <c r="C329" s="955" t="s">
        <v>9695</v>
      </c>
      <c r="D329" s="966"/>
      <c r="E329" s="968"/>
      <c r="F329" s="972"/>
      <c r="G329" s="970"/>
      <c r="H329" s="967"/>
      <c r="I329" s="970"/>
      <c r="J329" s="967"/>
      <c r="K329" s="970"/>
      <c r="L329" s="967"/>
      <c r="M329" s="970"/>
      <c r="N329" s="967"/>
      <c r="O329" s="970"/>
      <c r="P329" s="967"/>
      <c r="Q329" s="970"/>
      <c r="R329" s="967"/>
      <c r="S329" s="970"/>
      <c r="T329" s="967"/>
      <c r="U329" s="970"/>
      <c r="V329" s="967"/>
      <c r="W329" s="970"/>
      <c r="X329" s="1261"/>
      <c r="Y329" s="967"/>
      <c r="Z329" s="1032"/>
      <c r="AA329" s="955"/>
      <c r="AB329" s="955"/>
      <c r="AC329" s="955"/>
    </row>
    <row r="330" spans="1:29" ht="12.6" hidden="1" customHeight="1" outlineLevel="2">
      <c r="A330" s="1320">
        <v>44497</v>
      </c>
      <c r="B330" s="1163" t="s">
        <v>5698</v>
      </c>
      <c r="C330" s="955" t="s">
        <v>9696</v>
      </c>
      <c r="D330" s="966"/>
      <c r="E330" s="968"/>
      <c r="F330" s="972"/>
      <c r="G330" s="970"/>
      <c r="H330" s="967"/>
      <c r="I330" s="970"/>
      <c r="J330" s="967"/>
      <c r="K330" s="970"/>
      <c r="L330" s="967"/>
      <c r="M330" s="970"/>
      <c r="N330" s="967"/>
      <c r="O330" s="970"/>
      <c r="P330" s="967"/>
      <c r="Q330" s="970"/>
      <c r="R330" s="967"/>
      <c r="S330" s="970"/>
      <c r="T330" s="967"/>
      <c r="U330" s="970"/>
      <c r="V330" s="967"/>
      <c r="W330" s="970"/>
      <c r="X330" s="1261"/>
      <c r="Y330" s="967"/>
      <c r="Z330" s="1032"/>
      <c r="AA330" s="955"/>
      <c r="AB330" s="955"/>
      <c r="AC330" s="955"/>
    </row>
    <row r="331" spans="1:29" ht="12.6" hidden="1" customHeight="1" outlineLevel="2">
      <c r="A331" s="1320">
        <v>44497</v>
      </c>
      <c r="B331" s="1163" t="s">
        <v>5698</v>
      </c>
      <c r="C331" s="955" t="s">
        <v>9697</v>
      </c>
      <c r="D331" s="966"/>
      <c r="E331" s="977" t="s">
        <v>5700</v>
      </c>
      <c r="F331" s="972"/>
      <c r="G331" s="970"/>
      <c r="H331" s="967"/>
      <c r="I331" s="970"/>
      <c r="J331" s="967"/>
      <c r="K331" s="970"/>
      <c r="L331" s="967"/>
      <c r="M331" s="973" t="s">
        <v>5700</v>
      </c>
      <c r="N331" s="967"/>
      <c r="O331" s="970"/>
      <c r="P331" s="967"/>
      <c r="Q331" s="970"/>
      <c r="R331" s="967"/>
      <c r="S331" s="970"/>
      <c r="T331" s="967"/>
      <c r="U331" s="970"/>
      <c r="V331" s="967"/>
      <c r="W331" s="970"/>
      <c r="X331" s="1261"/>
      <c r="Y331" s="967"/>
      <c r="Z331" s="1032"/>
      <c r="AA331" s="955"/>
      <c r="AB331" s="955"/>
      <c r="AC331" s="955"/>
    </row>
    <row r="332" spans="1:29" ht="12.6" hidden="1" customHeight="1" outlineLevel="2">
      <c r="A332" s="1320">
        <v>44497</v>
      </c>
      <c r="B332" s="1163" t="s">
        <v>5698</v>
      </c>
      <c r="C332" s="955" t="s">
        <v>9698</v>
      </c>
      <c r="D332" s="966"/>
      <c r="E332" s="977" t="s">
        <v>5700</v>
      </c>
      <c r="F332" s="972"/>
      <c r="G332" s="970"/>
      <c r="H332" s="967"/>
      <c r="I332" s="970"/>
      <c r="J332" s="967"/>
      <c r="K332" s="970"/>
      <c r="L332" s="967"/>
      <c r="M332" s="970"/>
      <c r="N332" s="967"/>
      <c r="O332" s="970"/>
      <c r="P332" s="967"/>
      <c r="Q332" s="970"/>
      <c r="R332" s="967"/>
      <c r="S332" s="970"/>
      <c r="T332" s="967"/>
      <c r="U332" s="970"/>
      <c r="V332" s="967"/>
      <c r="W332" s="970"/>
      <c r="X332" s="1261"/>
      <c r="Y332" s="967"/>
      <c r="Z332" s="1032"/>
      <c r="AA332" s="955"/>
      <c r="AB332" s="955"/>
      <c r="AC332" s="955"/>
    </row>
    <row r="333" spans="1:29" ht="12.6" hidden="1" customHeight="1" outlineLevel="2">
      <c r="A333" s="1320">
        <v>44497</v>
      </c>
      <c r="B333" s="1163" t="s">
        <v>5698</v>
      </c>
      <c r="C333" s="955" t="s">
        <v>9699</v>
      </c>
      <c r="D333" s="966"/>
      <c r="E333" s="968"/>
      <c r="F333" s="972"/>
      <c r="G333" s="970"/>
      <c r="H333" s="967"/>
      <c r="I333" s="970"/>
      <c r="J333" s="967"/>
      <c r="K333" s="970"/>
      <c r="L333" s="967"/>
      <c r="M333" s="970"/>
      <c r="N333" s="967"/>
      <c r="O333" s="970"/>
      <c r="P333" s="967"/>
      <c r="Q333" s="970"/>
      <c r="R333" s="974" t="s">
        <v>5700</v>
      </c>
      <c r="S333" s="970"/>
      <c r="T333" s="967"/>
      <c r="U333" s="970"/>
      <c r="V333" s="967"/>
      <c r="W333" s="970"/>
      <c r="X333" s="1261"/>
      <c r="Y333" s="967"/>
      <c r="Z333" s="1032"/>
      <c r="AA333" s="955"/>
      <c r="AB333" s="955"/>
      <c r="AC333" s="955"/>
    </row>
    <row r="334" spans="1:29" ht="12.6" hidden="1" customHeight="1" outlineLevel="2">
      <c r="A334" s="1320">
        <v>44497</v>
      </c>
      <c r="B334" s="1163" t="s">
        <v>5698</v>
      </c>
      <c r="C334" s="955" t="s">
        <v>9700</v>
      </c>
      <c r="D334" s="966"/>
      <c r="E334" s="968"/>
      <c r="F334" s="972"/>
      <c r="G334" s="970"/>
      <c r="H334" s="974" t="s">
        <v>5700</v>
      </c>
      <c r="I334" s="973" t="s">
        <v>5700</v>
      </c>
      <c r="J334" s="967"/>
      <c r="K334" s="970"/>
      <c r="L334" s="967"/>
      <c r="M334" s="970"/>
      <c r="N334" s="967"/>
      <c r="O334" s="970"/>
      <c r="P334" s="967"/>
      <c r="Q334" s="970"/>
      <c r="R334" s="967"/>
      <c r="S334" s="970"/>
      <c r="T334" s="967"/>
      <c r="U334" s="970"/>
      <c r="V334" s="967"/>
      <c r="W334" s="970"/>
      <c r="X334" s="1261"/>
      <c r="Y334" s="967"/>
      <c r="Z334" s="1032"/>
      <c r="AA334" s="955"/>
      <c r="AB334" s="955"/>
      <c r="AC334" s="955"/>
    </row>
    <row r="335" spans="1:29" ht="12.6" hidden="1" customHeight="1" outlineLevel="2">
      <c r="A335" s="1320">
        <v>44497</v>
      </c>
      <c r="B335" s="1163" t="s">
        <v>5698</v>
      </c>
      <c r="C335" s="955" t="s">
        <v>9701</v>
      </c>
      <c r="D335" s="966"/>
      <c r="E335" s="968"/>
      <c r="F335" s="972"/>
      <c r="G335" s="970"/>
      <c r="H335" s="967"/>
      <c r="I335" s="973" t="s">
        <v>5700</v>
      </c>
      <c r="J335" s="967"/>
      <c r="K335" s="970"/>
      <c r="L335" s="967"/>
      <c r="M335" s="970"/>
      <c r="N335" s="967"/>
      <c r="O335" s="970"/>
      <c r="P335" s="967"/>
      <c r="Q335" s="970"/>
      <c r="R335" s="967"/>
      <c r="S335" s="970"/>
      <c r="T335" s="967"/>
      <c r="U335" s="970"/>
      <c r="V335" s="967"/>
      <c r="W335" s="970"/>
      <c r="X335" s="1261"/>
      <c r="Y335" s="967"/>
      <c r="Z335" s="1032"/>
      <c r="AA335" s="955"/>
      <c r="AB335" s="955"/>
      <c r="AC335" s="955"/>
    </row>
    <row r="336" spans="1:29" ht="25.2" hidden="1" customHeight="1" outlineLevel="2">
      <c r="A336" s="1320">
        <v>44497</v>
      </c>
      <c r="B336" s="1163" t="s">
        <v>5698</v>
      </c>
      <c r="C336" s="955" t="s">
        <v>9702</v>
      </c>
      <c r="D336" s="966"/>
      <c r="E336" s="968"/>
      <c r="F336" s="972"/>
      <c r="G336" s="970"/>
      <c r="H336" s="967"/>
      <c r="I336" s="970"/>
      <c r="J336" s="967"/>
      <c r="K336" s="970"/>
      <c r="L336" s="967"/>
      <c r="M336" s="970"/>
      <c r="N336" s="974" t="s">
        <v>5700</v>
      </c>
      <c r="O336" s="973" t="s">
        <v>5700</v>
      </c>
      <c r="P336" s="967"/>
      <c r="Q336" s="970"/>
      <c r="R336" s="967"/>
      <c r="S336" s="970"/>
      <c r="T336" s="967"/>
      <c r="U336" s="970"/>
      <c r="V336" s="967"/>
      <c r="W336" s="970"/>
      <c r="X336" s="1261"/>
      <c r="Y336" s="967"/>
      <c r="Z336" s="1032"/>
      <c r="AA336" s="955"/>
      <c r="AB336" s="955"/>
      <c r="AC336" s="955"/>
    </row>
    <row r="337" spans="1:29" ht="25.2" hidden="1" customHeight="1" outlineLevel="2">
      <c r="A337" s="1320">
        <v>44497</v>
      </c>
      <c r="B337" s="1163" t="s">
        <v>5698</v>
      </c>
      <c r="C337" s="955" t="s">
        <v>9703</v>
      </c>
      <c r="D337" s="975" t="s">
        <v>5700</v>
      </c>
      <c r="E337" s="968"/>
      <c r="F337" s="972"/>
      <c r="G337" s="970"/>
      <c r="H337" s="967"/>
      <c r="I337" s="970"/>
      <c r="J337" s="967"/>
      <c r="K337" s="970"/>
      <c r="L337" s="967"/>
      <c r="M337" s="970"/>
      <c r="N337" s="967"/>
      <c r="O337" s="970"/>
      <c r="P337" s="967"/>
      <c r="Q337" s="970"/>
      <c r="R337" s="967"/>
      <c r="S337" s="970"/>
      <c r="T337" s="967"/>
      <c r="U337" s="970"/>
      <c r="V337" s="967"/>
      <c r="W337" s="970"/>
      <c r="X337" s="1261"/>
      <c r="Y337" s="967"/>
      <c r="Z337" s="1032"/>
      <c r="AA337" s="955"/>
      <c r="AB337" s="955"/>
      <c r="AC337" s="955"/>
    </row>
    <row r="338" spans="1:29" ht="12.6" hidden="1" customHeight="1" outlineLevel="2">
      <c r="A338" s="1320">
        <v>44497</v>
      </c>
      <c r="B338" s="1163" t="s">
        <v>5745</v>
      </c>
      <c r="C338" s="955" t="s">
        <v>9704</v>
      </c>
      <c r="D338" s="975" t="s">
        <v>5700</v>
      </c>
      <c r="E338" s="968"/>
      <c r="F338" s="972"/>
      <c r="G338" s="970"/>
      <c r="H338" s="967"/>
      <c r="I338" s="970"/>
      <c r="J338" s="967"/>
      <c r="K338" s="970"/>
      <c r="L338" s="967"/>
      <c r="M338" s="970"/>
      <c r="N338" s="967"/>
      <c r="O338" s="970"/>
      <c r="P338" s="967"/>
      <c r="Q338" s="970"/>
      <c r="R338" s="967"/>
      <c r="S338" s="970"/>
      <c r="T338" s="967"/>
      <c r="U338" s="970"/>
      <c r="V338" s="967"/>
      <c r="W338" s="970"/>
      <c r="X338" s="1261"/>
      <c r="Y338" s="967"/>
      <c r="Z338" s="1032" t="s">
        <v>9597</v>
      </c>
      <c r="AA338" s="955"/>
      <c r="AB338" s="955"/>
      <c r="AC338" s="955"/>
    </row>
    <row r="339" spans="1:29" ht="12.6" hidden="1" customHeight="1" outlineLevel="2">
      <c r="A339" s="1320">
        <v>44497</v>
      </c>
      <c r="B339" s="1163" t="s">
        <v>5698</v>
      </c>
      <c r="C339" s="955" t="s">
        <v>9705</v>
      </c>
      <c r="D339" s="966"/>
      <c r="E339" s="977" t="s">
        <v>5700</v>
      </c>
      <c r="F339" s="972"/>
      <c r="G339" s="970"/>
      <c r="H339" s="967"/>
      <c r="I339" s="970"/>
      <c r="J339" s="967"/>
      <c r="K339" s="970"/>
      <c r="L339" s="967"/>
      <c r="M339" s="970"/>
      <c r="N339" s="967"/>
      <c r="O339" s="970"/>
      <c r="P339" s="967"/>
      <c r="Q339" s="970"/>
      <c r="R339" s="967"/>
      <c r="S339" s="970"/>
      <c r="T339" s="967"/>
      <c r="U339" s="970"/>
      <c r="V339" s="967"/>
      <c r="W339" s="970"/>
      <c r="X339" s="1261"/>
      <c r="Y339" s="967"/>
      <c r="Z339" s="1032"/>
      <c r="AA339" s="955"/>
      <c r="AB339" s="955"/>
      <c r="AC339" s="955"/>
    </row>
    <row r="340" spans="1:29" ht="12.6" hidden="1" customHeight="1" outlineLevel="2">
      <c r="A340" s="1320">
        <v>44497</v>
      </c>
      <c r="B340" s="1163" t="s">
        <v>5706</v>
      </c>
      <c r="C340" s="955" t="s">
        <v>9706</v>
      </c>
      <c r="D340" s="966"/>
      <c r="E340" s="968"/>
      <c r="F340" s="972"/>
      <c r="G340" s="970"/>
      <c r="H340" s="967"/>
      <c r="I340" s="970"/>
      <c r="J340" s="967"/>
      <c r="K340" s="970"/>
      <c r="L340" s="967"/>
      <c r="M340" s="970"/>
      <c r="N340" s="967"/>
      <c r="O340" s="970"/>
      <c r="P340" s="967"/>
      <c r="Q340" s="970"/>
      <c r="R340" s="974" t="s">
        <v>5700</v>
      </c>
      <c r="S340" s="970"/>
      <c r="T340" s="967"/>
      <c r="U340" s="970"/>
      <c r="V340" s="967"/>
      <c r="W340" s="970"/>
      <c r="X340" s="1261"/>
      <c r="Y340" s="967"/>
      <c r="Z340" s="1032"/>
      <c r="AA340" s="955"/>
      <c r="AB340" s="955"/>
      <c r="AC340" s="955"/>
    </row>
    <row r="341" spans="1:29" ht="12.6" hidden="1" customHeight="1" outlineLevel="2">
      <c r="A341" s="1320">
        <v>44497</v>
      </c>
      <c r="B341" s="1163" t="s">
        <v>5698</v>
      </c>
      <c r="C341" s="955" t="s">
        <v>9707</v>
      </c>
      <c r="D341" s="966"/>
      <c r="E341" s="968"/>
      <c r="F341" s="969" t="s">
        <v>5700</v>
      </c>
      <c r="G341" s="970"/>
      <c r="H341" s="967"/>
      <c r="I341" s="970"/>
      <c r="J341" s="967"/>
      <c r="K341" s="970"/>
      <c r="L341" s="967"/>
      <c r="M341" s="970"/>
      <c r="N341" s="967"/>
      <c r="O341" s="970"/>
      <c r="P341" s="967"/>
      <c r="Q341" s="970"/>
      <c r="R341" s="967"/>
      <c r="S341" s="970"/>
      <c r="T341" s="967"/>
      <c r="U341" s="970"/>
      <c r="V341" s="967"/>
      <c r="W341" s="970"/>
      <c r="X341" s="1261"/>
      <c r="Y341" s="967"/>
      <c r="Z341" s="1032"/>
      <c r="AA341" s="955"/>
      <c r="AB341" s="955"/>
      <c r="AC341" s="955"/>
    </row>
    <row r="342" spans="1:29" ht="12.6" hidden="1" customHeight="1" outlineLevel="2">
      <c r="A342" s="1321">
        <v>44497</v>
      </c>
      <c r="B342" s="1163" t="s">
        <v>5698</v>
      </c>
      <c r="C342" s="955" t="s">
        <v>9708</v>
      </c>
      <c r="D342" s="966"/>
      <c r="E342" s="977" t="s">
        <v>5700</v>
      </c>
      <c r="F342" s="972"/>
      <c r="G342" s="970"/>
      <c r="H342" s="967"/>
      <c r="I342" s="970"/>
      <c r="J342" s="967"/>
      <c r="K342" s="970"/>
      <c r="L342" s="967"/>
      <c r="M342" s="973" t="s">
        <v>5700</v>
      </c>
      <c r="N342" s="967"/>
      <c r="O342" s="970"/>
      <c r="P342" s="967"/>
      <c r="Q342" s="970"/>
      <c r="R342" s="967"/>
      <c r="S342" s="970"/>
      <c r="T342" s="967"/>
      <c r="U342" s="970"/>
      <c r="V342" s="967"/>
      <c r="W342" s="970"/>
      <c r="X342" s="1261"/>
      <c r="Y342" s="967"/>
      <c r="Z342" s="1032"/>
      <c r="AA342" s="955"/>
      <c r="AB342" s="955"/>
      <c r="AC342" s="955"/>
    </row>
    <row r="343" spans="1:29" ht="12.6" hidden="1" customHeight="1" outlineLevel="2">
      <c r="A343" s="1321">
        <v>44497</v>
      </c>
      <c r="B343" s="1163" t="s">
        <v>5698</v>
      </c>
      <c r="C343" s="955" t="s">
        <v>9709</v>
      </c>
      <c r="D343" s="966"/>
      <c r="E343" s="968"/>
      <c r="F343" s="969" t="s">
        <v>5700</v>
      </c>
      <c r="G343" s="970"/>
      <c r="H343" s="967"/>
      <c r="I343" s="970"/>
      <c r="J343" s="967"/>
      <c r="K343" s="970"/>
      <c r="L343" s="967"/>
      <c r="M343" s="970"/>
      <c r="N343" s="967"/>
      <c r="O343" s="970"/>
      <c r="P343" s="967"/>
      <c r="Q343" s="970"/>
      <c r="R343" s="967"/>
      <c r="S343" s="970"/>
      <c r="T343" s="967"/>
      <c r="U343" s="970"/>
      <c r="V343" s="967"/>
      <c r="W343" s="970"/>
      <c r="X343" s="1261"/>
      <c r="Y343" s="967"/>
      <c r="Z343" s="1032"/>
      <c r="AA343" s="955"/>
      <c r="AB343" s="955"/>
      <c r="AC343" s="955"/>
    </row>
    <row r="344" spans="1:29" ht="12.6" hidden="1" customHeight="1" outlineLevel="2">
      <c r="A344" s="1321">
        <v>44497</v>
      </c>
      <c r="B344" s="1163" t="s">
        <v>5698</v>
      </c>
      <c r="C344" s="955" t="s">
        <v>9710</v>
      </c>
      <c r="D344" s="966"/>
      <c r="E344" s="968"/>
      <c r="F344" s="972"/>
      <c r="G344" s="970"/>
      <c r="H344" s="967"/>
      <c r="I344" s="970"/>
      <c r="J344" s="974" t="s">
        <v>5700</v>
      </c>
      <c r="K344" s="970"/>
      <c r="L344" s="967"/>
      <c r="M344" s="970"/>
      <c r="N344" s="967"/>
      <c r="O344" s="970"/>
      <c r="P344" s="967"/>
      <c r="Q344" s="970"/>
      <c r="R344" s="967"/>
      <c r="S344" s="970"/>
      <c r="T344" s="967"/>
      <c r="U344" s="970"/>
      <c r="V344" s="967"/>
      <c r="W344" s="970"/>
      <c r="X344" s="1261"/>
      <c r="Y344" s="967"/>
      <c r="Z344" s="1032"/>
      <c r="AA344" s="955"/>
      <c r="AB344" s="955"/>
      <c r="AC344" s="955"/>
    </row>
    <row r="345" spans="1:29" ht="12.6" hidden="1" customHeight="1" outlineLevel="2">
      <c r="A345" s="1321">
        <v>44497</v>
      </c>
      <c r="B345" s="1163" t="s">
        <v>5706</v>
      </c>
      <c r="C345" s="955" t="s">
        <v>9711</v>
      </c>
      <c r="D345" s="975" t="s">
        <v>5700</v>
      </c>
      <c r="E345" s="968"/>
      <c r="F345" s="972"/>
      <c r="G345" s="970"/>
      <c r="H345" s="967"/>
      <c r="I345" s="970"/>
      <c r="J345" s="967"/>
      <c r="K345" s="970"/>
      <c r="L345" s="967"/>
      <c r="M345" s="970"/>
      <c r="N345" s="967"/>
      <c r="O345" s="970"/>
      <c r="P345" s="967"/>
      <c r="Q345" s="970"/>
      <c r="R345" s="967"/>
      <c r="S345" s="970"/>
      <c r="T345" s="967"/>
      <c r="U345" s="970"/>
      <c r="V345" s="967"/>
      <c r="W345" s="970"/>
      <c r="X345" s="1261"/>
      <c r="Y345" s="967"/>
      <c r="Z345" s="1032"/>
      <c r="AA345" s="955"/>
      <c r="AB345" s="955"/>
      <c r="AC345" s="955"/>
    </row>
    <row r="346" spans="1:29" ht="12.6" hidden="1" customHeight="1" outlineLevel="1" collapsed="1">
      <c r="A346" s="1006">
        <v>44498</v>
      </c>
      <c r="B346" s="1163" t="s">
        <v>5698</v>
      </c>
      <c r="C346" s="955" t="s">
        <v>9712</v>
      </c>
      <c r="D346" s="966"/>
      <c r="E346" s="977" t="s">
        <v>5700</v>
      </c>
      <c r="F346" s="972"/>
      <c r="G346" s="970"/>
      <c r="H346" s="967"/>
      <c r="I346" s="970"/>
      <c r="J346" s="967"/>
      <c r="K346" s="970"/>
      <c r="L346" s="967"/>
      <c r="M346" s="970"/>
      <c r="N346" s="967"/>
      <c r="O346" s="970"/>
      <c r="P346" s="967"/>
      <c r="Q346" s="970"/>
      <c r="R346" s="967"/>
      <c r="S346" s="970"/>
      <c r="T346" s="967"/>
      <c r="U346" s="970"/>
      <c r="V346" s="967"/>
      <c r="W346" s="970"/>
      <c r="X346" s="1261"/>
      <c r="Y346" s="967"/>
      <c r="Z346" s="1032"/>
      <c r="AA346" s="955"/>
      <c r="AB346" s="955"/>
      <c r="AC346" s="955"/>
    </row>
    <row r="347" spans="1:29" ht="12.6" hidden="1" customHeight="1" outlineLevel="2">
      <c r="A347" s="1006">
        <v>44498</v>
      </c>
      <c r="B347" s="1163" t="s">
        <v>5723</v>
      </c>
      <c r="C347" s="955" t="s">
        <v>9713</v>
      </c>
      <c r="D347" s="966"/>
      <c r="E347" s="968"/>
      <c r="F347" s="972"/>
      <c r="G347" s="970"/>
      <c r="H347" s="967"/>
      <c r="I347" s="970"/>
      <c r="J347" s="967"/>
      <c r="K347" s="970"/>
      <c r="L347" s="967"/>
      <c r="M347" s="970"/>
      <c r="N347" s="967"/>
      <c r="O347" s="970"/>
      <c r="P347" s="967"/>
      <c r="Q347" s="970"/>
      <c r="R347" s="967"/>
      <c r="S347" s="970"/>
      <c r="T347" s="967"/>
      <c r="U347" s="970"/>
      <c r="V347" s="974" t="s">
        <v>5700</v>
      </c>
      <c r="W347" s="970"/>
      <c r="X347" s="1261"/>
      <c r="Y347" s="967"/>
      <c r="Z347" s="1032"/>
      <c r="AA347" s="955"/>
      <c r="AB347" s="955"/>
      <c r="AC347" s="955"/>
    </row>
    <row r="348" spans="1:29" ht="12.6" hidden="1" customHeight="1" outlineLevel="2">
      <c r="A348" s="1006">
        <v>44498</v>
      </c>
      <c r="B348" s="1163" t="s">
        <v>5698</v>
      </c>
      <c r="C348" s="955" t="s">
        <v>9714</v>
      </c>
      <c r="D348" s="966"/>
      <c r="E348" s="968"/>
      <c r="F348" s="972"/>
      <c r="G348" s="970"/>
      <c r="H348" s="967"/>
      <c r="I348" s="970"/>
      <c r="J348" s="967"/>
      <c r="K348" s="970"/>
      <c r="L348" s="967"/>
      <c r="M348" s="970"/>
      <c r="N348" s="967"/>
      <c r="O348" s="970"/>
      <c r="P348" s="967"/>
      <c r="Q348" s="970"/>
      <c r="R348" s="967"/>
      <c r="S348" s="970"/>
      <c r="T348" s="967"/>
      <c r="U348" s="970"/>
      <c r="V348" s="967"/>
      <c r="W348" s="973" t="s">
        <v>5700</v>
      </c>
      <c r="X348" s="1261"/>
      <c r="Y348" s="967"/>
      <c r="Z348" s="1032"/>
      <c r="AA348" s="955"/>
      <c r="AB348" s="955"/>
      <c r="AC348" s="955"/>
    </row>
    <row r="349" spans="1:29" ht="12.6" hidden="1" customHeight="1" outlineLevel="2">
      <c r="A349" s="1006">
        <v>44498</v>
      </c>
      <c r="B349" s="1163" t="s">
        <v>5698</v>
      </c>
      <c r="C349" s="955" t="s">
        <v>9715</v>
      </c>
      <c r="D349" s="966"/>
      <c r="E349" s="968"/>
      <c r="F349" s="972"/>
      <c r="G349" s="970"/>
      <c r="H349" s="967"/>
      <c r="I349" s="973" t="s">
        <v>5700</v>
      </c>
      <c r="J349" s="967"/>
      <c r="K349" s="970"/>
      <c r="L349" s="967"/>
      <c r="M349" s="970"/>
      <c r="N349" s="967"/>
      <c r="O349" s="970"/>
      <c r="P349" s="967"/>
      <c r="Q349" s="970"/>
      <c r="R349" s="967"/>
      <c r="S349" s="970"/>
      <c r="T349" s="967"/>
      <c r="U349" s="970"/>
      <c r="V349" s="967"/>
      <c r="W349" s="970"/>
      <c r="X349" s="1261"/>
      <c r="Y349" s="967"/>
      <c r="Z349" s="1032"/>
      <c r="AA349" s="955"/>
      <c r="AB349" s="955"/>
      <c r="AC349" s="955"/>
    </row>
    <row r="350" spans="1:29" ht="12.6" hidden="1" customHeight="1" outlineLevel="2">
      <c r="A350" s="1006">
        <v>44498</v>
      </c>
      <c r="B350" s="1163" t="s">
        <v>5698</v>
      </c>
      <c r="C350" s="955" t="s">
        <v>9716</v>
      </c>
      <c r="D350" s="966"/>
      <c r="E350" s="968"/>
      <c r="F350" s="972"/>
      <c r="G350" s="970"/>
      <c r="H350" s="967"/>
      <c r="I350" s="970"/>
      <c r="J350" s="967"/>
      <c r="K350" s="973" t="s">
        <v>5700</v>
      </c>
      <c r="L350" s="967"/>
      <c r="M350" s="970"/>
      <c r="N350" s="967"/>
      <c r="O350" s="970"/>
      <c r="P350" s="967"/>
      <c r="Q350" s="970"/>
      <c r="R350" s="967"/>
      <c r="S350" s="970"/>
      <c r="T350" s="967"/>
      <c r="U350" s="970"/>
      <c r="V350" s="967"/>
      <c r="W350" s="970"/>
      <c r="X350" s="1261"/>
      <c r="Y350" s="967"/>
      <c r="Z350" s="1032"/>
      <c r="AA350" s="955"/>
      <c r="AB350" s="955"/>
      <c r="AC350" s="955"/>
    </row>
    <row r="351" spans="1:29" ht="37.799999999999997" hidden="1" customHeight="1" outlineLevel="2">
      <c r="A351" s="1006">
        <v>44498</v>
      </c>
      <c r="B351" s="1163" t="s">
        <v>5745</v>
      </c>
      <c r="C351" s="955" t="s">
        <v>9717</v>
      </c>
      <c r="D351" s="975" t="s">
        <v>5700</v>
      </c>
      <c r="E351" s="968"/>
      <c r="F351" s="972"/>
      <c r="G351" s="970"/>
      <c r="H351" s="967"/>
      <c r="I351" s="970"/>
      <c r="J351" s="967"/>
      <c r="K351" s="970"/>
      <c r="L351" s="967"/>
      <c r="M351" s="970"/>
      <c r="N351" s="967"/>
      <c r="O351" s="970"/>
      <c r="P351" s="967"/>
      <c r="Q351" s="970"/>
      <c r="R351" s="967"/>
      <c r="S351" s="970"/>
      <c r="T351" s="974" t="s">
        <v>5700</v>
      </c>
      <c r="U351" s="970"/>
      <c r="V351" s="967"/>
      <c r="W351" s="970"/>
      <c r="X351" s="1261"/>
      <c r="Y351" s="967"/>
      <c r="Z351" s="1032"/>
      <c r="AA351" s="955"/>
      <c r="AB351" s="955"/>
      <c r="AC351" s="955"/>
    </row>
    <row r="352" spans="1:29" ht="12.6" hidden="1" customHeight="1" outlineLevel="2">
      <c r="A352" s="1006">
        <v>44498</v>
      </c>
      <c r="B352" s="1163" t="s">
        <v>5698</v>
      </c>
      <c r="C352" s="955" t="s">
        <v>9718</v>
      </c>
      <c r="D352" s="966"/>
      <c r="E352" s="968"/>
      <c r="F352" s="972"/>
      <c r="G352" s="973" t="s">
        <v>5700</v>
      </c>
      <c r="H352" s="967"/>
      <c r="I352" s="970"/>
      <c r="J352" s="967"/>
      <c r="K352" s="970"/>
      <c r="L352" s="967"/>
      <c r="M352" s="970"/>
      <c r="N352" s="967"/>
      <c r="O352" s="970"/>
      <c r="P352" s="967"/>
      <c r="Q352" s="970"/>
      <c r="R352" s="967"/>
      <c r="S352" s="970"/>
      <c r="T352" s="967"/>
      <c r="U352" s="970"/>
      <c r="V352" s="967"/>
      <c r="W352" s="970"/>
      <c r="X352" s="1261"/>
      <c r="Y352" s="967"/>
      <c r="Z352" s="1032"/>
      <c r="AA352" s="955"/>
      <c r="AB352" s="955"/>
      <c r="AC352" s="955"/>
    </row>
    <row r="353" spans="1:29" ht="25.2" hidden="1" customHeight="1" outlineLevel="2">
      <c r="A353" s="1006">
        <v>44498</v>
      </c>
      <c r="B353" s="1163" t="s">
        <v>5698</v>
      </c>
      <c r="C353" s="955" t="s">
        <v>9719</v>
      </c>
      <c r="D353" s="975" t="s">
        <v>5700</v>
      </c>
      <c r="E353" s="968"/>
      <c r="F353" s="972"/>
      <c r="G353" s="970"/>
      <c r="H353" s="967"/>
      <c r="I353" s="970"/>
      <c r="J353" s="967"/>
      <c r="K353" s="970"/>
      <c r="L353" s="967"/>
      <c r="M353" s="970"/>
      <c r="N353" s="967"/>
      <c r="O353" s="970"/>
      <c r="P353" s="967"/>
      <c r="Q353" s="970"/>
      <c r="R353" s="967"/>
      <c r="S353" s="970"/>
      <c r="T353" s="967"/>
      <c r="U353" s="970"/>
      <c r="V353" s="967"/>
      <c r="W353" s="970"/>
      <c r="X353" s="1261"/>
      <c r="Y353" s="967"/>
      <c r="Z353" s="1032"/>
      <c r="AA353" s="955"/>
      <c r="AB353" s="955"/>
      <c r="AC353" s="955"/>
    </row>
    <row r="354" spans="1:29" ht="12.6" hidden="1" customHeight="1" outlineLevel="2">
      <c r="A354" s="1006">
        <v>44498</v>
      </c>
      <c r="B354" s="1163" t="s">
        <v>7122</v>
      </c>
      <c r="C354" s="955" t="s">
        <v>9720</v>
      </c>
      <c r="D354" s="966"/>
      <c r="E354" s="977" t="s">
        <v>5700</v>
      </c>
      <c r="F354" s="972"/>
      <c r="G354" s="970"/>
      <c r="H354" s="967"/>
      <c r="I354" s="970"/>
      <c r="J354" s="967"/>
      <c r="K354" s="970"/>
      <c r="L354" s="967"/>
      <c r="M354" s="970"/>
      <c r="N354" s="967"/>
      <c r="O354" s="970"/>
      <c r="P354" s="967"/>
      <c r="Q354" s="970"/>
      <c r="R354" s="967"/>
      <c r="S354" s="970"/>
      <c r="T354" s="967"/>
      <c r="U354" s="970"/>
      <c r="V354" s="967"/>
      <c r="W354" s="970"/>
      <c r="X354" s="1261"/>
      <c r="Y354" s="967"/>
      <c r="Z354" s="1032"/>
      <c r="AA354" s="955"/>
      <c r="AB354" s="955"/>
      <c r="AC354" s="955"/>
    </row>
    <row r="355" spans="1:29" ht="25.2" hidden="1" customHeight="1" outlineLevel="2">
      <c r="A355" s="1006">
        <v>44498</v>
      </c>
      <c r="B355" s="1163" t="s">
        <v>5698</v>
      </c>
      <c r="C355" s="955" t="s">
        <v>9721</v>
      </c>
      <c r="D355" s="966"/>
      <c r="E355" s="968"/>
      <c r="F355" s="972"/>
      <c r="G355" s="970"/>
      <c r="H355" s="967"/>
      <c r="I355" s="970"/>
      <c r="J355" s="967"/>
      <c r="K355" s="970"/>
      <c r="L355" s="967"/>
      <c r="M355" s="970"/>
      <c r="N355" s="967"/>
      <c r="O355" s="970"/>
      <c r="P355" s="967"/>
      <c r="Q355" s="970"/>
      <c r="R355" s="967"/>
      <c r="S355" s="970"/>
      <c r="T355" s="967"/>
      <c r="U355" s="970"/>
      <c r="V355" s="967"/>
      <c r="W355" s="970"/>
      <c r="X355" s="1261"/>
      <c r="Y355" s="967"/>
      <c r="Z355" s="1032"/>
      <c r="AA355" s="955"/>
      <c r="AB355" s="955"/>
      <c r="AC355" s="955"/>
    </row>
    <row r="356" spans="1:29" ht="12.6" hidden="1" customHeight="1" outlineLevel="2">
      <c r="A356" s="1006">
        <v>44498</v>
      </c>
      <c r="B356" s="1163" t="s">
        <v>5698</v>
      </c>
      <c r="C356" s="955" t="s">
        <v>9722</v>
      </c>
      <c r="D356" s="966"/>
      <c r="E356" s="968"/>
      <c r="F356" s="969" t="s">
        <v>5700</v>
      </c>
      <c r="G356" s="970"/>
      <c r="H356" s="967"/>
      <c r="I356" s="970"/>
      <c r="J356" s="967"/>
      <c r="K356" s="970"/>
      <c r="L356" s="967"/>
      <c r="M356" s="970"/>
      <c r="N356" s="967"/>
      <c r="O356" s="970"/>
      <c r="P356" s="967"/>
      <c r="Q356" s="970"/>
      <c r="R356" s="967"/>
      <c r="S356" s="970"/>
      <c r="T356" s="967"/>
      <c r="U356" s="970"/>
      <c r="V356" s="967"/>
      <c r="W356" s="970"/>
      <c r="X356" s="1261"/>
      <c r="Y356" s="967"/>
      <c r="Z356" s="1032"/>
      <c r="AA356" s="955"/>
      <c r="AB356" s="955"/>
      <c r="AC356" s="955"/>
    </row>
    <row r="357" spans="1:29" ht="12.6" hidden="1" customHeight="1" outlineLevel="2">
      <c r="A357" s="1006">
        <v>44498</v>
      </c>
      <c r="B357" s="1163" t="s">
        <v>5698</v>
      </c>
      <c r="C357" s="955" t="s">
        <v>9723</v>
      </c>
      <c r="D357" s="966"/>
      <c r="E357" s="968"/>
      <c r="F357" s="972"/>
      <c r="G357" s="970"/>
      <c r="H357" s="967"/>
      <c r="I357" s="970"/>
      <c r="J357" s="967"/>
      <c r="K357" s="970"/>
      <c r="L357" s="967"/>
      <c r="M357" s="970"/>
      <c r="N357" s="967"/>
      <c r="O357" s="970"/>
      <c r="P357" s="967"/>
      <c r="Q357" s="970"/>
      <c r="R357" s="967"/>
      <c r="S357" s="970"/>
      <c r="T357" s="967"/>
      <c r="U357" s="970"/>
      <c r="V357" s="967"/>
      <c r="W357" s="973" t="s">
        <v>5700</v>
      </c>
      <c r="X357" s="1261"/>
      <c r="Y357" s="967"/>
      <c r="Z357" s="1032"/>
      <c r="AA357" s="955"/>
      <c r="AB357" s="955"/>
      <c r="AC357" s="955"/>
    </row>
    <row r="358" spans="1:29" ht="12.6" hidden="1" customHeight="1" outlineLevel="2">
      <c r="A358" s="1006">
        <v>44498</v>
      </c>
      <c r="B358" s="1163" t="s">
        <v>2548</v>
      </c>
      <c r="C358" s="955" t="s">
        <v>9724</v>
      </c>
      <c r="D358" s="966"/>
      <c r="E358" s="968"/>
      <c r="F358" s="972"/>
      <c r="G358" s="970"/>
      <c r="H358" s="967"/>
      <c r="I358" s="970"/>
      <c r="J358" s="967"/>
      <c r="K358" s="970"/>
      <c r="L358" s="967"/>
      <c r="M358" s="970"/>
      <c r="N358" s="967"/>
      <c r="O358" s="970"/>
      <c r="P358" s="967"/>
      <c r="Q358" s="970"/>
      <c r="R358" s="967"/>
      <c r="S358" s="970"/>
      <c r="T358" s="974" t="s">
        <v>5700</v>
      </c>
      <c r="U358" s="970"/>
      <c r="V358" s="967"/>
      <c r="W358" s="970"/>
      <c r="X358" s="1261"/>
      <c r="Y358" s="967"/>
      <c r="Z358" s="1032"/>
      <c r="AA358" s="955"/>
      <c r="AB358" s="955"/>
      <c r="AC358" s="955"/>
    </row>
    <row r="359" spans="1:29" ht="12.6" hidden="1" customHeight="1" outlineLevel="2">
      <c r="A359" s="1006">
        <v>44498</v>
      </c>
      <c r="B359" s="1163" t="s">
        <v>5698</v>
      </c>
      <c r="C359" s="955" t="s">
        <v>9725</v>
      </c>
      <c r="D359" s="966"/>
      <c r="E359" s="968"/>
      <c r="F359" s="972"/>
      <c r="G359" s="970"/>
      <c r="H359" s="974" t="s">
        <v>5700</v>
      </c>
      <c r="I359" s="970"/>
      <c r="J359" s="967"/>
      <c r="K359" s="970"/>
      <c r="L359" s="967"/>
      <c r="M359" s="970"/>
      <c r="N359" s="967"/>
      <c r="O359" s="970"/>
      <c r="P359" s="967"/>
      <c r="Q359" s="970"/>
      <c r="R359" s="967"/>
      <c r="S359" s="970"/>
      <c r="T359" s="967"/>
      <c r="U359" s="970"/>
      <c r="V359" s="967"/>
      <c r="W359" s="970"/>
      <c r="X359" s="1261"/>
      <c r="Y359" s="967"/>
      <c r="Z359" s="1032"/>
      <c r="AA359" s="955"/>
      <c r="AB359" s="955"/>
      <c r="AC359" s="955"/>
    </row>
    <row r="360" spans="1:29" ht="25.2" hidden="1" customHeight="1" outlineLevel="2">
      <c r="A360" s="1006">
        <v>44498</v>
      </c>
      <c r="B360" s="1163" t="s">
        <v>5698</v>
      </c>
      <c r="C360" s="955" t="s">
        <v>9726</v>
      </c>
      <c r="D360" s="975" t="s">
        <v>2368</v>
      </c>
      <c r="E360" s="968"/>
      <c r="F360" s="972"/>
      <c r="G360" s="970"/>
      <c r="H360" s="967"/>
      <c r="I360" s="970"/>
      <c r="J360" s="967"/>
      <c r="K360" s="970"/>
      <c r="L360" s="967"/>
      <c r="M360" s="970"/>
      <c r="N360" s="967"/>
      <c r="O360" s="970"/>
      <c r="P360" s="967"/>
      <c r="Q360" s="970"/>
      <c r="R360" s="967"/>
      <c r="S360" s="970"/>
      <c r="T360" s="967"/>
      <c r="U360" s="970"/>
      <c r="V360" s="967"/>
      <c r="W360" s="970"/>
      <c r="X360" s="1261"/>
      <c r="Y360" s="967"/>
      <c r="Z360" s="1032"/>
      <c r="AA360" s="955"/>
      <c r="AB360" s="955"/>
      <c r="AC360" s="955"/>
    </row>
    <row r="361" spans="1:29" ht="12.6" hidden="1" customHeight="1" outlineLevel="2">
      <c r="A361" s="1006">
        <v>44498</v>
      </c>
      <c r="B361" s="1163" t="s">
        <v>5698</v>
      </c>
      <c r="C361" s="955" t="s">
        <v>9727</v>
      </c>
      <c r="D361" s="966"/>
      <c r="E361" s="968"/>
      <c r="F361" s="972"/>
      <c r="G361" s="970"/>
      <c r="H361" s="967"/>
      <c r="I361" s="970"/>
      <c r="J361" s="967"/>
      <c r="K361" s="970"/>
      <c r="L361" s="967"/>
      <c r="M361" s="973" t="s">
        <v>5700</v>
      </c>
      <c r="N361" s="967"/>
      <c r="O361" s="970"/>
      <c r="P361" s="967"/>
      <c r="Q361" s="970"/>
      <c r="R361" s="967"/>
      <c r="S361" s="970"/>
      <c r="T361" s="967"/>
      <c r="U361" s="970"/>
      <c r="V361" s="967"/>
      <c r="W361" s="970"/>
      <c r="X361" s="1261"/>
      <c r="Y361" s="967"/>
      <c r="Z361" s="1032"/>
      <c r="AA361" s="955"/>
      <c r="AB361" s="955"/>
      <c r="AC361" s="955"/>
    </row>
    <row r="362" spans="1:29" ht="12.6" hidden="1" customHeight="1" outlineLevel="2">
      <c r="A362" s="1006">
        <v>44498</v>
      </c>
      <c r="B362" s="1163" t="s">
        <v>5698</v>
      </c>
      <c r="C362" s="955" t="s">
        <v>9728</v>
      </c>
      <c r="D362" s="975"/>
      <c r="E362" s="968"/>
      <c r="F362" s="972"/>
      <c r="G362" s="970"/>
      <c r="H362" s="967"/>
      <c r="I362" s="970"/>
      <c r="J362" s="967"/>
      <c r="K362" s="970"/>
      <c r="L362" s="967"/>
      <c r="M362" s="970"/>
      <c r="N362" s="967"/>
      <c r="O362" s="970"/>
      <c r="P362" s="967"/>
      <c r="Q362" s="970"/>
      <c r="R362" s="967"/>
      <c r="S362" s="970"/>
      <c r="T362" s="974" t="s">
        <v>5700</v>
      </c>
      <c r="U362" s="970"/>
      <c r="V362" s="967"/>
      <c r="W362" s="970"/>
      <c r="X362" s="1261"/>
      <c r="Y362" s="967"/>
      <c r="Z362" s="1032"/>
      <c r="AA362" s="955"/>
      <c r="AB362" s="955"/>
      <c r="AC362" s="955"/>
    </row>
    <row r="363" spans="1:29" ht="12.6" hidden="1" customHeight="1" outlineLevel="1">
      <c r="A363" s="964"/>
      <c r="B363" s="1163"/>
      <c r="C363" s="955"/>
      <c r="D363" s="972"/>
      <c r="E363" s="972"/>
      <c r="F363" s="972"/>
      <c r="G363" s="967"/>
      <c r="H363" s="967"/>
      <c r="I363" s="967"/>
      <c r="J363" s="967"/>
      <c r="K363" s="967"/>
      <c r="L363" s="967"/>
      <c r="M363" s="967"/>
      <c r="N363" s="967"/>
      <c r="O363" s="967"/>
      <c r="P363" s="967"/>
      <c r="Q363" s="967"/>
      <c r="R363" s="967"/>
      <c r="S363" s="967"/>
      <c r="T363" s="967"/>
      <c r="U363" s="967"/>
      <c r="V363" s="967"/>
      <c r="W363" s="967"/>
      <c r="X363" s="967"/>
      <c r="Y363" s="967"/>
      <c r="Z363" s="1032"/>
      <c r="AA363" s="955"/>
      <c r="AB363" s="955"/>
      <c r="AC363" s="955"/>
    </row>
    <row r="364" spans="1:29" ht="12.6" hidden="1" customHeight="1" outlineLevel="1">
      <c r="A364" s="964"/>
      <c r="B364" s="1111" t="s">
        <v>8117</v>
      </c>
      <c r="C364" s="1021"/>
      <c r="D364" s="972"/>
      <c r="E364" s="972"/>
      <c r="F364" s="972"/>
      <c r="G364" s="967"/>
      <c r="H364" s="967"/>
      <c r="I364" s="967"/>
      <c r="J364" s="967"/>
      <c r="K364" s="967"/>
      <c r="L364" s="967"/>
      <c r="M364" s="967"/>
      <c r="N364" s="967"/>
      <c r="O364" s="967"/>
      <c r="P364" s="967"/>
      <c r="Q364" s="967"/>
      <c r="R364" s="967"/>
      <c r="S364" s="967"/>
      <c r="T364" s="967"/>
      <c r="U364" s="967"/>
      <c r="V364" s="967"/>
      <c r="W364" s="967"/>
      <c r="X364" s="967"/>
      <c r="Y364" s="967"/>
      <c r="Z364" s="1032"/>
      <c r="AA364" s="955"/>
      <c r="AB364" s="955"/>
      <c r="AC364" s="955"/>
    </row>
    <row r="365" spans="1:29" ht="12.6" hidden="1" customHeight="1" outlineLevel="1">
      <c r="A365" s="964"/>
      <c r="B365" s="1163"/>
      <c r="C365" s="955" t="s">
        <v>9379</v>
      </c>
      <c r="D365" s="972"/>
      <c r="E365" s="972"/>
      <c r="F365" s="972"/>
      <c r="G365" s="967"/>
      <c r="H365" s="967"/>
      <c r="I365" s="967"/>
      <c r="J365" s="967"/>
      <c r="K365" s="967"/>
      <c r="L365" s="967"/>
      <c r="M365" s="967"/>
      <c r="N365" s="967"/>
      <c r="O365" s="967"/>
      <c r="P365" s="967"/>
      <c r="Q365" s="967"/>
      <c r="R365" s="967"/>
      <c r="S365" s="967"/>
      <c r="T365" s="967"/>
      <c r="U365" s="967"/>
      <c r="V365" s="967"/>
      <c r="W365" s="967"/>
      <c r="X365" s="967"/>
      <c r="Y365" s="967"/>
      <c r="Z365" s="1032"/>
      <c r="AA365" s="955"/>
      <c r="AB365" s="955"/>
      <c r="AC365" s="955"/>
    </row>
    <row r="366" spans="1:29" ht="12.6" hidden="1" customHeight="1" outlineLevel="1">
      <c r="A366" s="964"/>
      <c r="B366" s="1163"/>
      <c r="C366" s="955" t="s">
        <v>9421</v>
      </c>
      <c r="D366" s="972"/>
      <c r="E366" s="972"/>
      <c r="F366" s="972"/>
      <c r="G366" s="967"/>
      <c r="H366" s="967"/>
      <c r="I366" s="967"/>
      <c r="J366" s="967"/>
      <c r="K366" s="967"/>
      <c r="L366" s="967"/>
      <c r="M366" s="967"/>
      <c r="N366" s="967"/>
      <c r="O366" s="967"/>
      <c r="P366" s="967"/>
      <c r="Q366" s="967"/>
      <c r="R366" s="967"/>
      <c r="S366" s="967"/>
      <c r="T366" s="967"/>
      <c r="U366" s="967"/>
      <c r="V366" s="967"/>
      <c r="W366" s="967"/>
      <c r="X366" s="967"/>
      <c r="Y366" s="967"/>
      <c r="Z366" s="1032"/>
      <c r="AA366" s="955"/>
      <c r="AB366" s="955"/>
      <c r="AC366" s="955"/>
    </row>
    <row r="367" spans="1:29" ht="12.6" hidden="1" customHeight="1" outlineLevel="1">
      <c r="A367" s="964"/>
      <c r="B367" s="1163"/>
      <c r="C367" s="4" t="s">
        <v>9435</v>
      </c>
      <c r="D367" s="972"/>
      <c r="E367" s="972"/>
      <c r="F367" s="972"/>
      <c r="G367" s="967"/>
      <c r="H367" s="967"/>
      <c r="I367" s="967"/>
      <c r="J367" s="967"/>
      <c r="K367" s="967"/>
      <c r="L367" s="967"/>
      <c r="M367" s="967"/>
      <c r="N367" s="967"/>
      <c r="O367" s="967"/>
      <c r="P367" s="967"/>
      <c r="Q367" s="967"/>
      <c r="R367" s="967"/>
      <c r="S367" s="967"/>
      <c r="T367" s="967"/>
      <c r="U367" s="967"/>
      <c r="V367" s="967"/>
      <c r="W367" s="967"/>
      <c r="X367" s="967"/>
      <c r="Y367" s="967"/>
      <c r="Z367" s="1032"/>
      <c r="AA367" s="955"/>
      <c r="AB367" s="955"/>
      <c r="AC367" s="955"/>
    </row>
    <row r="368" spans="1:29" ht="12.6" hidden="1" customHeight="1" outlineLevel="1">
      <c r="A368" s="964"/>
      <c r="B368" s="1163" t="s">
        <v>9729</v>
      </c>
      <c r="D368" s="972"/>
      <c r="E368" s="972"/>
      <c r="F368" s="972"/>
      <c r="G368" s="967"/>
      <c r="H368" s="967"/>
      <c r="I368" s="967"/>
      <c r="J368" s="967"/>
      <c r="K368" s="967"/>
      <c r="L368" s="967"/>
      <c r="M368" s="967"/>
      <c r="N368" s="967"/>
      <c r="O368" s="967"/>
      <c r="P368" s="967"/>
      <c r="Q368" s="967"/>
      <c r="R368" s="967"/>
      <c r="S368" s="967"/>
      <c r="T368" s="967"/>
      <c r="U368" s="967"/>
      <c r="V368" s="967"/>
      <c r="W368" s="967"/>
      <c r="X368" s="967"/>
      <c r="Y368" s="967"/>
      <c r="Z368" s="1032"/>
      <c r="AA368" s="955"/>
      <c r="AB368" s="955"/>
      <c r="AC368" s="955"/>
    </row>
    <row r="369" spans="1:24" ht="12.6" hidden="1" customHeight="1" outlineLevel="1">
      <c r="A369" s="964"/>
      <c r="B369" s="1163"/>
      <c r="C369" s="955" t="s">
        <v>9730</v>
      </c>
      <c r="D369" s="972"/>
      <c r="E369" s="972"/>
      <c r="F369" s="972"/>
      <c r="G369" s="967"/>
      <c r="H369" s="967"/>
      <c r="I369" s="967"/>
      <c r="J369" s="967"/>
      <c r="K369" s="967"/>
      <c r="L369" s="967"/>
      <c r="M369" s="967"/>
      <c r="N369" s="967"/>
      <c r="O369" s="967"/>
      <c r="P369" s="967"/>
      <c r="Q369" s="967"/>
      <c r="R369" s="967"/>
      <c r="S369" s="967"/>
      <c r="T369" s="967"/>
      <c r="U369" s="967"/>
      <c r="V369" s="967"/>
      <c r="W369" s="967"/>
      <c r="X369" s="967"/>
    </row>
    <row r="370" spans="1:24" ht="12.6" hidden="1" customHeight="1" outlineLevel="1">
      <c r="A370" s="964"/>
      <c r="B370" s="1163"/>
      <c r="C370" s="955"/>
      <c r="D370" s="972"/>
      <c r="E370" s="972"/>
      <c r="F370" s="972"/>
      <c r="G370" s="967"/>
      <c r="H370" s="967"/>
      <c r="I370" s="967"/>
      <c r="J370" s="967"/>
      <c r="K370" s="967"/>
      <c r="L370" s="967"/>
      <c r="M370" s="967"/>
      <c r="N370" s="967"/>
      <c r="O370" s="967"/>
      <c r="P370" s="967"/>
      <c r="Q370" s="967"/>
      <c r="R370" s="967"/>
      <c r="S370" s="967"/>
      <c r="T370" s="967"/>
      <c r="U370" s="967"/>
      <c r="V370" s="967"/>
      <c r="W370" s="967"/>
      <c r="X370" s="967"/>
    </row>
    <row r="371" spans="1:24" ht="12.6" hidden="1" customHeight="1" outlineLevel="1">
      <c r="A371" s="964"/>
      <c r="B371" s="1322" t="s">
        <v>9731</v>
      </c>
      <c r="C371" s="1323"/>
      <c r="D371" s="972"/>
      <c r="E371" s="972"/>
      <c r="F371" s="972"/>
      <c r="G371" s="967"/>
      <c r="H371" s="967"/>
      <c r="I371" s="967"/>
      <c r="J371" s="967"/>
      <c r="K371" s="967"/>
      <c r="L371" s="967"/>
      <c r="M371" s="967"/>
      <c r="N371" s="967"/>
      <c r="O371" s="967"/>
      <c r="P371" s="967"/>
      <c r="Q371" s="967"/>
      <c r="R371" s="967"/>
      <c r="S371" s="967"/>
      <c r="T371" s="967"/>
      <c r="U371" s="967"/>
      <c r="V371" s="967"/>
      <c r="W371" s="967"/>
      <c r="X371" s="967"/>
    </row>
    <row r="372" spans="1:24" ht="12.6" hidden="1" customHeight="1" outlineLevel="1">
      <c r="A372" s="964"/>
      <c r="B372" s="1163"/>
      <c r="C372" s="955" t="s">
        <v>9487</v>
      </c>
      <c r="D372" s="972"/>
      <c r="E372" s="972"/>
      <c r="F372" s="972"/>
      <c r="G372" s="967"/>
      <c r="H372" s="967"/>
      <c r="I372" s="967"/>
      <c r="J372" s="967"/>
      <c r="K372" s="967"/>
      <c r="L372" s="967"/>
      <c r="M372" s="967"/>
      <c r="N372" s="967"/>
      <c r="O372" s="967"/>
      <c r="P372" s="967"/>
      <c r="Q372" s="967"/>
      <c r="R372" s="967"/>
      <c r="S372" s="967"/>
      <c r="T372" s="967"/>
      <c r="U372" s="967"/>
      <c r="V372" s="967"/>
      <c r="W372" s="967"/>
      <c r="X372" s="967"/>
    </row>
    <row r="373" spans="1:24" ht="12.6" hidden="1" customHeight="1" outlineLevel="1">
      <c r="A373" s="964"/>
      <c r="B373" s="1163"/>
      <c r="C373" s="955" t="s">
        <v>9500</v>
      </c>
      <c r="D373" s="972"/>
      <c r="E373" s="972"/>
      <c r="F373" s="972"/>
      <c r="G373" s="967"/>
      <c r="H373" s="967"/>
      <c r="I373" s="967"/>
      <c r="J373" s="967"/>
      <c r="K373" s="967"/>
      <c r="L373" s="967"/>
      <c r="M373" s="967"/>
      <c r="N373" s="967"/>
      <c r="O373" s="967"/>
      <c r="P373" s="967"/>
      <c r="Q373" s="967"/>
      <c r="R373" s="967"/>
      <c r="S373" s="967"/>
      <c r="T373" s="967"/>
      <c r="U373" s="967"/>
      <c r="V373" s="967"/>
      <c r="W373" s="967"/>
      <c r="X373" s="967"/>
    </row>
    <row r="374" spans="1:24" ht="12.6" hidden="1" customHeight="1" outlineLevel="1">
      <c r="A374" s="964"/>
      <c r="B374" s="1163"/>
      <c r="C374" s="955" t="s">
        <v>9524</v>
      </c>
      <c r="D374" s="972"/>
      <c r="E374" s="972"/>
      <c r="F374" s="972"/>
      <c r="G374" s="967"/>
      <c r="H374" s="967"/>
      <c r="I374" s="967"/>
      <c r="J374" s="967"/>
      <c r="K374" s="967"/>
      <c r="L374" s="967"/>
      <c r="M374" s="967"/>
      <c r="N374" s="967"/>
      <c r="O374" s="967"/>
      <c r="P374" s="967"/>
      <c r="Q374" s="967"/>
      <c r="R374" s="967"/>
      <c r="S374" s="967"/>
      <c r="T374" s="967"/>
      <c r="U374" s="967"/>
      <c r="V374" s="967"/>
      <c r="W374" s="967"/>
      <c r="X374" s="967"/>
    </row>
    <row r="375" spans="1:24" ht="12.6" hidden="1" customHeight="1" outlineLevel="1">
      <c r="A375" s="964"/>
      <c r="B375" s="1163"/>
      <c r="C375" s="955" t="s">
        <v>9544</v>
      </c>
      <c r="D375" s="972"/>
      <c r="E375" s="972"/>
      <c r="F375" s="972"/>
      <c r="G375" s="967"/>
      <c r="H375" s="967"/>
      <c r="I375" s="967"/>
      <c r="J375" s="967"/>
      <c r="K375" s="967"/>
      <c r="L375" s="967"/>
      <c r="M375" s="967"/>
      <c r="N375" s="967"/>
      <c r="O375" s="967"/>
      <c r="P375" s="967"/>
      <c r="Q375" s="967"/>
      <c r="R375" s="967"/>
      <c r="S375" s="967"/>
      <c r="T375" s="967"/>
      <c r="U375" s="967"/>
      <c r="V375" s="967"/>
      <c r="W375" s="967"/>
      <c r="X375" s="967"/>
    </row>
    <row r="376" spans="1:24" ht="12.6" hidden="1" customHeight="1" outlineLevel="1">
      <c r="A376" s="964"/>
      <c r="B376" s="1163"/>
      <c r="C376" s="955" t="s">
        <v>9596</v>
      </c>
      <c r="D376" s="972"/>
      <c r="E376" s="972"/>
      <c r="F376" s="972"/>
      <c r="G376" s="967"/>
      <c r="H376" s="967"/>
      <c r="I376" s="967"/>
      <c r="J376" s="967"/>
      <c r="K376" s="967"/>
      <c r="L376" s="967"/>
      <c r="M376" s="967"/>
      <c r="N376" s="967"/>
      <c r="O376" s="967"/>
      <c r="P376" s="967"/>
      <c r="Q376" s="967"/>
      <c r="R376" s="967"/>
      <c r="S376" s="967"/>
      <c r="T376" s="967"/>
      <c r="U376" s="967"/>
      <c r="V376" s="967"/>
      <c r="W376" s="967"/>
      <c r="X376" s="967"/>
    </row>
    <row r="377" spans="1:24" ht="12.6" hidden="1" customHeight="1" outlineLevel="1">
      <c r="A377" s="964"/>
      <c r="B377" s="1163"/>
      <c r="C377" s="955" t="s">
        <v>9604</v>
      </c>
      <c r="D377" s="972"/>
      <c r="E377" s="972"/>
      <c r="F377" s="972"/>
      <c r="G377" s="967"/>
      <c r="H377" s="967"/>
      <c r="I377" s="967"/>
      <c r="J377" s="967"/>
      <c r="K377" s="967"/>
      <c r="L377" s="967"/>
      <c r="M377" s="967"/>
      <c r="N377" s="967"/>
      <c r="O377" s="967"/>
      <c r="P377" s="967"/>
      <c r="Q377" s="967"/>
      <c r="R377" s="967"/>
      <c r="S377" s="967"/>
      <c r="T377" s="967"/>
      <c r="U377" s="967"/>
      <c r="V377" s="967"/>
      <c r="W377" s="967"/>
      <c r="X377" s="967"/>
    </row>
    <row r="378" spans="1:24" ht="12.6" hidden="1" customHeight="1" outlineLevel="1">
      <c r="A378" s="964"/>
      <c r="B378" s="1163"/>
      <c r="C378" s="955" t="s">
        <v>9684</v>
      </c>
      <c r="D378" s="972"/>
      <c r="E378" s="972"/>
      <c r="F378" s="972"/>
      <c r="G378" s="967"/>
      <c r="H378" s="967"/>
      <c r="I378" s="967"/>
      <c r="J378" s="967"/>
      <c r="K378" s="967"/>
      <c r="L378" s="967"/>
      <c r="M378" s="967"/>
      <c r="N378" s="967"/>
      <c r="O378" s="967"/>
      <c r="P378" s="967"/>
      <c r="Q378" s="967"/>
      <c r="R378" s="967"/>
      <c r="S378" s="967"/>
      <c r="T378" s="967"/>
      <c r="U378" s="967"/>
      <c r="V378" s="967"/>
      <c r="W378" s="967"/>
      <c r="X378" s="967"/>
    </row>
    <row r="379" spans="1:24" ht="12.6" hidden="1" customHeight="1" outlineLevel="1">
      <c r="A379" s="964"/>
      <c r="B379" s="1163"/>
      <c r="C379" s="955" t="s">
        <v>9704</v>
      </c>
      <c r="D379" s="972"/>
      <c r="E379" s="972"/>
      <c r="F379" s="972"/>
      <c r="G379" s="967"/>
      <c r="H379" s="967"/>
      <c r="I379" s="967"/>
      <c r="J379" s="967"/>
      <c r="K379" s="967"/>
      <c r="L379" s="967"/>
      <c r="M379" s="967"/>
      <c r="N379" s="967"/>
      <c r="O379" s="967"/>
      <c r="P379" s="967"/>
      <c r="Q379" s="967"/>
      <c r="R379" s="967"/>
      <c r="S379" s="967"/>
      <c r="T379" s="967"/>
      <c r="U379" s="967"/>
      <c r="V379" s="967"/>
      <c r="W379" s="967"/>
      <c r="X379" s="967"/>
    </row>
    <row r="380" spans="1:24" ht="12.6" customHeight="1">
      <c r="A380" s="964"/>
      <c r="B380" s="1163"/>
      <c r="C380" s="955"/>
      <c r="D380" s="972"/>
      <c r="E380" s="972"/>
      <c r="F380" s="972"/>
      <c r="G380" s="967"/>
      <c r="H380" s="967"/>
      <c r="I380" s="967"/>
      <c r="J380" s="967"/>
      <c r="K380" s="967"/>
      <c r="L380" s="967"/>
      <c r="M380" s="967"/>
      <c r="N380" s="967"/>
      <c r="O380" s="967"/>
      <c r="P380" s="967"/>
      <c r="Q380" s="967"/>
      <c r="R380" s="967"/>
      <c r="S380" s="967"/>
      <c r="T380" s="967"/>
      <c r="U380" s="967"/>
      <c r="V380" s="967"/>
      <c r="W380" s="967"/>
      <c r="X380" s="967"/>
    </row>
    <row r="381" spans="1:24" ht="12.6" customHeight="1" collapsed="1">
      <c r="A381" s="1324" t="s">
        <v>9732</v>
      </c>
      <c r="B381" s="1325">
        <f>COUNT(A382:A684)</f>
        <v>302</v>
      </c>
      <c r="C381" s="1326"/>
      <c r="D381" s="1327">
        <f>COUNTIF(D382:D684, "x")+COUNTIF(D382:D684, "xxx")</f>
        <v>48</v>
      </c>
      <c r="E381" s="1327">
        <f t="shared" ref="E381:X381" si="2">COUNTIF(E382:E684, "x")</f>
        <v>44</v>
      </c>
      <c r="F381" s="1327">
        <f t="shared" si="2"/>
        <v>53</v>
      </c>
      <c r="G381" s="1327">
        <f t="shared" si="2"/>
        <v>16</v>
      </c>
      <c r="H381" s="1327">
        <f t="shared" si="2"/>
        <v>12</v>
      </c>
      <c r="I381" s="1327">
        <f t="shared" si="2"/>
        <v>10</v>
      </c>
      <c r="J381" s="1327">
        <f t="shared" si="2"/>
        <v>9</v>
      </c>
      <c r="K381" s="1327">
        <f t="shared" si="2"/>
        <v>6</v>
      </c>
      <c r="L381" s="1327">
        <f t="shared" si="2"/>
        <v>1</v>
      </c>
      <c r="M381" s="1327">
        <f t="shared" si="2"/>
        <v>13</v>
      </c>
      <c r="N381" s="1327">
        <f t="shared" si="2"/>
        <v>6</v>
      </c>
      <c r="O381" s="1327">
        <f t="shared" si="2"/>
        <v>28</v>
      </c>
      <c r="P381" s="1327">
        <f t="shared" si="2"/>
        <v>8</v>
      </c>
      <c r="Q381" s="1327">
        <f t="shared" si="2"/>
        <v>5</v>
      </c>
      <c r="R381" s="1327">
        <f t="shared" si="2"/>
        <v>26</v>
      </c>
      <c r="S381" s="1327">
        <f t="shared" si="2"/>
        <v>2</v>
      </c>
      <c r="T381" s="1327">
        <f t="shared" si="2"/>
        <v>15</v>
      </c>
      <c r="U381" s="1327">
        <f t="shared" si="2"/>
        <v>3</v>
      </c>
      <c r="V381" s="1327">
        <f t="shared" si="2"/>
        <v>5</v>
      </c>
      <c r="W381" s="1327">
        <f t="shared" si="2"/>
        <v>4</v>
      </c>
      <c r="X381" s="1327">
        <f t="shared" si="2"/>
        <v>3</v>
      </c>
    </row>
    <row r="382" spans="1:24" ht="12.6" hidden="1" customHeight="1" outlineLevel="1" collapsed="1">
      <c r="A382" s="964">
        <v>44501</v>
      </c>
      <c r="B382" s="1163" t="s">
        <v>5698</v>
      </c>
      <c r="C382" s="955" t="s">
        <v>9733</v>
      </c>
      <c r="D382" s="975" t="s">
        <v>5700</v>
      </c>
      <c r="E382" s="968"/>
      <c r="F382" s="972"/>
      <c r="G382" s="970"/>
      <c r="H382" s="967"/>
      <c r="I382" s="970"/>
      <c r="J382" s="967"/>
      <c r="K382" s="970"/>
      <c r="L382" s="967"/>
      <c r="M382" s="970"/>
      <c r="N382" s="967"/>
      <c r="O382" s="970"/>
      <c r="P382" s="967"/>
      <c r="Q382" s="970"/>
      <c r="R382" s="967"/>
      <c r="S382" s="970"/>
      <c r="T382" s="967"/>
      <c r="U382" s="970"/>
      <c r="V382" s="967"/>
      <c r="W382" s="970"/>
      <c r="X382" s="1261"/>
    </row>
    <row r="383" spans="1:24" ht="12.6" hidden="1" customHeight="1" outlineLevel="2">
      <c r="A383" s="964">
        <v>44501</v>
      </c>
      <c r="B383" s="1163" t="s">
        <v>5698</v>
      </c>
      <c r="C383" s="955" t="s">
        <v>9734</v>
      </c>
      <c r="D383" s="966"/>
      <c r="E383" s="968"/>
      <c r="F383" s="969" t="s">
        <v>5700</v>
      </c>
      <c r="G383" s="970"/>
      <c r="H383" s="967"/>
      <c r="I383" s="970"/>
      <c r="J383" s="967"/>
      <c r="K383" s="970"/>
      <c r="L383" s="967"/>
      <c r="M383" s="970"/>
      <c r="N383" s="967"/>
      <c r="O383" s="970"/>
      <c r="P383" s="967"/>
      <c r="Q383" s="970"/>
      <c r="R383" s="967"/>
      <c r="S383" s="973" t="s">
        <v>5700</v>
      </c>
      <c r="T383" s="967"/>
      <c r="U383" s="970"/>
      <c r="V383" s="967"/>
      <c r="W383" s="970"/>
      <c r="X383" s="1261"/>
    </row>
    <row r="384" spans="1:24" ht="12.6" hidden="1" customHeight="1" outlineLevel="2">
      <c r="A384" s="964">
        <v>44501</v>
      </c>
      <c r="B384" s="1163" t="s">
        <v>6101</v>
      </c>
      <c r="C384" s="955" t="s">
        <v>9735</v>
      </c>
      <c r="D384" s="966"/>
      <c r="E384" s="968"/>
      <c r="F384" s="972"/>
      <c r="G384" s="970"/>
      <c r="H384" s="967"/>
      <c r="I384" s="970"/>
      <c r="J384" s="967"/>
      <c r="K384" s="970"/>
      <c r="L384" s="967"/>
      <c r="M384" s="970"/>
      <c r="N384" s="967"/>
      <c r="O384" s="970"/>
      <c r="P384" s="967"/>
      <c r="Q384" s="970"/>
      <c r="R384" s="967"/>
      <c r="S384" s="970"/>
      <c r="T384" s="967"/>
      <c r="U384" s="973" t="s">
        <v>5700</v>
      </c>
      <c r="V384" s="967"/>
      <c r="W384" s="970"/>
      <c r="X384" s="1261"/>
    </row>
    <row r="385" spans="1:26" ht="25.2" hidden="1" customHeight="1" outlineLevel="2">
      <c r="A385" s="964">
        <v>44501</v>
      </c>
      <c r="B385" s="1163" t="s">
        <v>5698</v>
      </c>
      <c r="C385" s="955" t="s">
        <v>9736</v>
      </c>
      <c r="D385" s="966"/>
      <c r="E385" s="977" t="s">
        <v>5700</v>
      </c>
      <c r="F385" s="972"/>
      <c r="G385" s="970"/>
      <c r="H385" s="967"/>
      <c r="I385" s="970"/>
      <c r="J385" s="967"/>
      <c r="K385" s="970"/>
      <c r="L385" s="967"/>
      <c r="M385" s="970"/>
      <c r="N385" s="967"/>
      <c r="O385" s="970"/>
      <c r="P385" s="967"/>
      <c r="Q385" s="970"/>
      <c r="R385" s="967"/>
      <c r="S385" s="970"/>
      <c r="T385" s="967"/>
      <c r="U385" s="970"/>
      <c r="V385" s="967"/>
      <c r="W385" s="970"/>
      <c r="X385" s="1261"/>
      <c r="Y385" s="967"/>
      <c r="Z385" s="1032"/>
    </row>
    <row r="386" spans="1:26" ht="12.6" hidden="1" customHeight="1" outlineLevel="2">
      <c r="A386" s="964">
        <v>44501</v>
      </c>
      <c r="B386" s="1163" t="s">
        <v>5698</v>
      </c>
      <c r="C386" s="955" t="s">
        <v>9737</v>
      </c>
      <c r="D386" s="975" t="s">
        <v>5700</v>
      </c>
      <c r="E386" s="968"/>
      <c r="F386" s="972"/>
      <c r="G386" s="970"/>
      <c r="H386" s="967"/>
      <c r="I386" s="970"/>
      <c r="J386" s="967"/>
      <c r="K386" s="970"/>
      <c r="L386" s="967"/>
      <c r="M386" s="970"/>
      <c r="N386" s="967"/>
      <c r="O386" s="970"/>
      <c r="P386" s="967"/>
      <c r="Q386" s="970"/>
      <c r="R386" s="967"/>
      <c r="S386" s="970"/>
      <c r="T386" s="967"/>
      <c r="U386" s="970"/>
      <c r="V386" s="967"/>
      <c r="W386" s="970"/>
      <c r="X386" s="1261"/>
      <c r="Y386" s="967"/>
      <c r="Z386" s="1032"/>
    </row>
    <row r="387" spans="1:26" ht="25.2" hidden="1" customHeight="1" outlineLevel="2">
      <c r="A387" s="964">
        <v>44501</v>
      </c>
      <c r="B387" s="1163" t="s">
        <v>9738</v>
      </c>
      <c r="C387" s="955" t="s">
        <v>9739</v>
      </c>
      <c r="D387" s="966"/>
      <c r="E387" s="968"/>
      <c r="F387" s="969" t="s">
        <v>5700</v>
      </c>
      <c r="G387" s="970"/>
      <c r="H387" s="967"/>
      <c r="I387" s="970"/>
      <c r="J387" s="967"/>
      <c r="K387" s="970"/>
      <c r="L387" s="967"/>
      <c r="M387" s="970"/>
      <c r="N387" s="967"/>
      <c r="O387" s="970"/>
      <c r="P387" s="967"/>
      <c r="Q387" s="973" t="s">
        <v>5700</v>
      </c>
      <c r="R387" s="967"/>
      <c r="S387" s="970"/>
      <c r="T387" s="967"/>
      <c r="U387" s="970"/>
      <c r="V387" s="967"/>
      <c r="W387" s="970"/>
      <c r="X387" s="1261"/>
      <c r="Y387" s="967"/>
      <c r="Z387" s="1032"/>
    </row>
    <row r="388" spans="1:26" ht="25.2" hidden="1" customHeight="1" outlineLevel="2">
      <c r="A388" s="964">
        <v>44501</v>
      </c>
      <c r="B388" s="1163" t="s">
        <v>5698</v>
      </c>
      <c r="C388" s="955" t="s">
        <v>9740</v>
      </c>
      <c r="D388" s="966"/>
      <c r="E388" s="977" t="s">
        <v>5700</v>
      </c>
      <c r="F388" s="972"/>
      <c r="G388" s="970"/>
      <c r="H388" s="967"/>
      <c r="I388" s="970"/>
      <c r="J388" s="967"/>
      <c r="K388" s="970"/>
      <c r="L388" s="967"/>
      <c r="M388" s="973" t="s">
        <v>5700</v>
      </c>
      <c r="N388" s="967"/>
      <c r="O388" s="970"/>
      <c r="P388" s="967"/>
      <c r="Q388" s="970"/>
      <c r="R388" s="967"/>
      <c r="S388" s="970"/>
      <c r="T388" s="967"/>
      <c r="U388" s="970"/>
      <c r="V388" s="967"/>
      <c r="W388" s="970"/>
      <c r="X388" s="1261"/>
      <c r="Y388" s="967"/>
      <c r="Z388" s="1032"/>
    </row>
    <row r="389" spans="1:26" ht="12.6" hidden="1" customHeight="1" outlineLevel="2">
      <c r="A389" s="964">
        <v>44501</v>
      </c>
      <c r="B389" s="1163" t="s">
        <v>5698</v>
      </c>
      <c r="C389" s="955" t="s">
        <v>9741</v>
      </c>
      <c r="D389" s="966"/>
      <c r="E389" s="968"/>
      <c r="F389" s="972"/>
      <c r="G389" s="970"/>
      <c r="H389" s="967"/>
      <c r="I389" s="970"/>
      <c r="J389" s="967"/>
      <c r="K389" s="970"/>
      <c r="L389" s="967"/>
      <c r="M389" s="970"/>
      <c r="N389" s="967"/>
      <c r="O389" s="970"/>
      <c r="P389" s="967"/>
      <c r="Q389" s="970"/>
      <c r="R389" s="974" t="s">
        <v>5700</v>
      </c>
      <c r="S389" s="970"/>
      <c r="T389" s="967"/>
      <c r="U389" s="970"/>
      <c r="V389" s="967"/>
      <c r="W389" s="970"/>
      <c r="X389" s="1261"/>
      <c r="Y389" s="967"/>
      <c r="Z389" s="1032"/>
    </row>
    <row r="390" spans="1:26" ht="12.6" hidden="1" customHeight="1" outlineLevel="2">
      <c r="A390" s="964">
        <v>44501</v>
      </c>
      <c r="B390" s="1163" t="s">
        <v>5698</v>
      </c>
      <c r="C390" s="955" t="s">
        <v>9742</v>
      </c>
      <c r="D390" s="966"/>
      <c r="E390" s="968"/>
      <c r="F390" s="969" t="s">
        <v>5700</v>
      </c>
      <c r="G390" s="970"/>
      <c r="H390" s="967"/>
      <c r="I390" s="970"/>
      <c r="J390" s="967"/>
      <c r="K390" s="970"/>
      <c r="L390" s="967"/>
      <c r="M390" s="970"/>
      <c r="N390" s="967"/>
      <c r="O390" s="973" t="s">
        <v>5700</v>
      </c>
      <c r="P390" s="967"/>
      <c r="Q390" s="970"/>
      <c r="R390" s="967"/>
      <c r="S390" s="970"/>
      <c r="T390" s="967"/>
      <c r="U390" s="970"/>
      <c r="V390" s="967"/>
      <c r="W390" s="970"/>
      <c r="X390" s="1261"/>
      <c r="Y390" s="967"/>
      <c r="Z390" s="1032"/>
    </row>
    <row r="391" spans="1:26" ht="12.6" hidden="1" customHeight="1" outlineLevel="1" collapsed="1">
      <c r="A391" s="1331">
        <v>44502</v>
      </c>
      <c r="B391" s="1163" t="s">
        <v>5698</v>
      </c>
      <c r="C391" s="955" t="s">
        <v>9743</v>
      </c>
      <c r="D391" s="966"/>
      <c r="E391" s="968"/>
      <c r="F391" s="972"/>
      <c r="G391" s="970"/>
      <c r="H391" s="967"/>
      <c r="I391" s="970"/>
      <c r="J391" s="974" t="s">
        <v>5700</v>
      </c>
      <c r="K391" s="970"/>
      <c r="L391" s="967"/>
      <c r="M391" s="970"/>
      <c r="N391" s="967"/>
      <c r="O391" s="970"/>
      <c r="P391" s="967"/>
      <c r="Q391" s="970"/>
      <c r="R391" s="967"/>
      <c r="S391" s="970"/>
      <c r="T391" s="967"/>
      <c r="U391" s="970"/>
      <c r="V391" s="967"/>
      <c r="W391" s="970"/>
      <c r="X391" s="1261"/>
      <c r="Y391" s="967"/>
      <c r="Z391" s="1032"/>
    </row>
    <row r="392" spans="1:26" ht="12.6" hidden="1" customHeight="1" outlineLevel="2">
      <c r="A392" s="1331">
        <v>44502</v>
      </c>
      <c r="B392" s="1163" t="s">
        <v>5698</v>
      </c>
      <c r="C392" s="955" t="s">
        <v>9744</v>
      </c>
      <c r="D392" s="966"/>
      <c r="E392" s="968"/>
      <c r="F392" s="972"/>
      <c r="G392" s="970"/>
      <c r="H392" s="967"/>
      <c r="I392" s="970"/>
      <c r="J392" s="967"/>
      <c r="K392" s="973" t="s">
        <v>5700</v>
      </c>
      <c r="L392" s="967"/>
      <c r="M392" s="970"/>
      <c r="N392" s="967"/>
      <c r="O392" s="970"/>
      <c r="P392" s="967"/>
      <c r="Q392" s="970"/>
      <c r="R392" s="967"/>
      <c r="S392" s="970"/>
      <c r="T392" s="967"/>
      <c r="U392" s="970"/>
      <c r="V392" s="967"/>
      <c r="W392" s="970"/>
      <c r="X392" s="1261"/>
      <c r="Y392" s="967"/>
      <c r="Z392" s="1032"/>
    </row>
    <row r="393" spans="1:26" ht="12.6" hidden="1" customHeight="1" outlineLevel="2">
      <c r="A393" s="1331">
        <v>44502</v>
      </c>
      <c r="B393" s="1163" t="s">
        <v>5698</v>
      </c>
      <c r="C393" s="955" t="s">
        <v>9745</v>
      </c>
      <c r="D393" s="966"/>
      <c r="E393" s="968"/>
      <c r="F393" s="972"/>
      <c r="G393" s="970"/>
      <c r="H393" s="967"/>
      <c r="I393" s="970"/>
      <c r="J393" s="967"/>
      <c r="K393" s="970"/>
      <c r="L393" s="967"/>
      <c r="M393" s="970"/>
      <c r="N393" s="967"/>
      <c r="O393" s="970"/>
      <c r="P393" s="967"/>
      <c r="Q393" s="970"/>
      <c r="R393" s="974" t="s">
        <v>5700</v>
      </c>
      <c r="S393" s="970"/>
      <c r="T393" s="967"/>
      <c r="U393" s="970"/>
      <c r="V393" s="967"/>
      <c r="W393" s="970"/>
      <c r="X393" s="1261"/>
      <c r="Y393" s="967"/>
      <c r="Z393" s="1032"/>
    </row>
    <row r="394" spans="1:26" ht="12.6" hidden="1" customHeight="1" outlineLevel="2">
      <c r="A394" s="1331">
        <v>44502</v>
      </c>
      <c r="B394" s="1163" t="s">
        <v>5698</v>
      </c>
      <c r="C394" s="955" t="s">
        <v>9746</v>
      </c>
      <c r="D394" s="966"/>
      <c r="E394" s="968"/>
      <c r="F394" s="972"/>
      <c r="G394" s="970"/>
      <c r="H394" s="974" t="s">
        <v>5700</v>
      </c>
      <c r="I394" s="970"/>
      <c r="J394" s="967"/>
      <c r="K394" s="970"/>
      <c r="L394" s="967"/>
      <c r="M394" s="970"/>
      <c r="N394" s="967"/>
      <c r="O394" s="970"/>
      <c r="P394" s="967"/>
      <c r="Q394" s="970"/>
      <c r="R394" s="967"/>
      <c r="S394" s="970"/>
      <c r="T394" s="967"/>
      <c r="U394" s="970"/>
      <c r="V394" s="967"/>
      <c r="W394" s="970"/>
      <c r="X394" s="1261"/>
      <c r="Y394" s="967"/>
      <c r="Z394" s="1032"/>
    </row>
    <row r="395" spans="1:26" ht="12.6" hidden="1" customHeight="1" outlineLevel="2">
      <c r="A395" s="1331">
        <v>44502</v>
      </c>
      <c r="B395" s="1163" t="s">
        <v>5698</v>
      </c>
      <c r="C395" s="955" t="s">
        <v>9747</v>
      </c>
      <c r="D395" s="966"/>
      <c r="E395" s="968"/>
      <c r="F395" s="969" t="s">
        <v>5700</v>
      </c>
      <c r="G395" s="970"/>
      <c r="H395" s="967"/>
      <c r="I395" s="970"/>
      <c r="J395" s="967"/>
      <c r="K395" s="970"/>
      <c r="L395" s="967"/>
      <c r="M395" s="970"/>
      <c r="N395" s="967"/>
      <c r="O395" s="970"/>
      <c r="P395" s="967"/>
      <c r="Q395" s="970"/>
      <c r="R395" s="967"/>
      <c r="S395" s="970"/>
      <c r="T395" s="967"/>
      <c r="U395" s="970"/>
      <c r="V395" s="967"/>
      <c r="W395" s="970"/>
      <c r="X395" s="1261"/>
      <c r="Y395" s="967"/>
      <c r="Z395" s="1032"/>
    </row>
    <row r="396" spans="1:26" ht="12.6" hidden="1" customHeight="1" outlineLevel="2">
      <c r="A396" s="1331">
        <v>44502</v>
      </c>
      <c r="B396" s="1163" t="s">
        <v>5698</v>
      </c>
      <c r="C396" s="955" t="s">
        <v>9748</v>
      </c>
      <c r="D396" s="966"/>
      <c r="E396" s="968"/>
      <c r="F396" s="972"/>
      <c r="G396" s="970"/>
      <c r="H396" s="967"/>
      <c r="I396" s="970"/>
      <c r="J396" s="967"/>
      <c r="K396" s="970"/>
      <c r="L396" s="967"/>
      <c r="M396" s="973" t="s">
        <v>5700</v>
      </c>
      <c r="N396" s="967"/>
      <c r="O396" s="970"/>
      <c r="P396" s="967"/>
      <c r="Q396" s="970"/>
      <c r="R396" s="967"/>
      <c r="S396" s="970"/>
      <c r="T396" s="967"/>
      <c r="U396" s="970"/>
      <c r="V396" s="967"/>
      <c r="W396" s="970"/>
      <c r="X396" s="1261"/>
      <c r="Y396" s="967"/>
      <c r="Z396" s="1032"/>
    </row>
    <row r="397" spans="1:26" ht="12.6" hidden="1" customHeight="1" outlineLevel="2">
      <c r="A397" s="1331">
        <v>44502</v>
      </c>
      <c r="B397" s="1163" t="s">
        <v>5698</v>
      </c>
      <c r="C397" s="955" t="s">
        <v>9749</v>
      </c>
      <c r="D397" s="966"/>
      <c r="E397" s="968"/>
      <c r="F397" s="972"/>
      <c r="G397" s="973" t="s">
        <v>5700</v>
      </c>
      <c r="H397" s="967"/>
      <c r="I397" s="970"/>
      <c r="J397" s="967"/>
      <c r="K397" s="970"/>
      <c r="L397" s="967"/>
      <c r="M397" s="970"/>
      <c r="N397" s="967"/>
      <c r="O397" s="970"/>
      <c r="P397" s="967"/>
      <c r="Q397" s="970"/>
      <c r="R397" s="967"/>
      <c r="S397" s="970"/>
      <c r="T397" s="967"/>
      <c r="U397" s="970"/>
      <c r="V397" s="967"/>
      <c r="W397" s="970"/>
      <c r="X397" s="1261"/>
      <c r="Y397" s="967"/>
      <c r="Z397" s="1315" t="s">
        <v>9597</v>
      </c>
    </row>
    <row r="398" spans="1:26" ht="12.6" hidden="1" customHeight="1" outlineLevel="2">
      <c r="A398" s="1331">
        <v>44502</v>
      </c>
      <c r="B398" s="1163" t="s">
        <v>5698</v>
      </c>
      <c r="C398" s="955" t="s">
        <v>9750</v>
      </c>
      <c r="D398" s="966"/>
      <c r="E398" s="977" t="s">
        <v>5700</v>
      </c>
      <c r="F398" s="972"/>
      <c r="G398" s="970"/>
      <c r="H398" s="967"/>
      <c r="I398" s="970"/>
      <c r="J398" s="967"/>
      <c r="K398" s="970"/>
      <c r="L398" s="967"/>
      <c r="M398" s="970"/>
      <c r="N398" s="967"/>
      <c r="O398" s="970"/>
      <c r="P398" s="967"/>
      <c r="Q398" s="970"/>
      <c r="R398" s="967"/>
      <c r="S398" s="970"/>
      <c r="T398" s="967"/>
      <c r="U398" s="970"/>
      <c r="V398" s="967"/>
      <c r="W398" s="970"/>
      <c r="X398" s="1261"/>
      <c r="Y398" s="967"/>
      <c r="Z398" s="1315" t="s">
        <v>9597</v>
      </c>
    </row>
    <row r="399" spans="1:26" ht="12.6" hidden="1" customHeight="1" outlineLevel="2">
      <c r="A399" s="1331">
        <v>44502</v>
      </c>
      <c r="B399" s="1163" t="s">
        <v>5698</v>
      </c>
      <c r="C399" s="955" t="s">
        <v>9751</v>
      </c>
      <c r="D399" s="966"/>
      <c r="E399" s="968"/>
      <c r="F399" s="972"/>
      <c r="G399" s="970"/>
      <c r="H399" s="967"/>
      <c r="I399" s="970"/>
      <c r="J399" s="967"/>
      <c r="K399" s="973" t="s">
        <v>5700</v>
      </c>
      <c r="L399" s="967"/>
      <c r="M399" s="970"/>
      <c r="N399" s="967"/>
      <c r="O399" s="970"/>
      <c r="P399" s="967"/>
      <c r="Q399" s="970"/>
      <c r="R399" s="967"/>
      <c r="S399" s="970"/>
      <c r="T399" s="967"/>
      <c r="U399" s="970"/>
      <c r="V399" s="967"/>
      <c r="W399" s="970"/>
      <c r="X399" s="1261"/>
      <c r="Y399" s="967"/>
      <c r="Z399" s="1032"/>
    </row>
    <row r="400" spans="1:26" ht="12.6" hidden="1" customHeight="1" outlineLevel="2">
      <c r="A400" s="1331">
        <v>44502</v>
      </c>
      <c r="B400" s="1163" t="s">
        <v>5698</v>
      </c>
      <c r="C400" s="955" t="s">
        <v>9752</v>
      </c>
      <c r="D400" s="966"/>
      <c r="E400" s="968"/>
      <c r="F400" s="969" t="s">
        <v>5700</v>
      </c>
      <c r="G400" s="970"/>
      <c r="H400" s="967"/>
      <c r="I400" s="970"/>
      <c r="J400" s="967"/>
      <c r="K400" s="970"/>
      <c r="L400" s="967"/>
      <c r="M400" s="970"/>
      <c r="N400" s="967"/>
      <c r="O400" s="970"/>
      <c r="P400" s="967"/>
      <c r="Q400" s="970"/>
      <c r="R400" s="967"/>
      <c r="S400" s="970"/>
      <c r="T400" s="967"/>
      <c r="U400" s="970"/>
      <c r="V400" s="967"/>
      <c r="W400" s="970"/>
      <c r="X400" s="1261"/>
      <c r="Y400" s="967"/>
      <c r="Z400" s="1032"/>
    </row>
    <row r="401" spans="1:26" ht="12.6" hidden="1" customHeight="1" outlineLevel="2">
      <c r="A401" s="1331">
        <v>44502</v>
      </c>
      <c r="B401" s="1163" t="s">
        <v>5698</v>
      </c>
      <c r="C401" s="955" t="s">
        <v>9753</v>
      </c>
      <c r="D401" s="966"/>
      <c r="E401" s="968"/>
      <c r="F401" s="972"/>
      <c r="G401" s="973" t="s">
        <v>5700</v>
      </c>
      <c r="H401" s="967"/>
      <c r="I401" s="970"/>
      <c r="J401" s="967"/>
      <c r="K401" s="970"/>
      <c r="L401" s="967"/>
      <c r="M401" s="970"/>
      <c r="N401" s="967"/>
      <c r="O401" s="970"/>
      <c r="P401" s="967"/>
      <c r="Q401" s="970"/>
      <c r="R401" s="967"/>
      <c r="S401" s="970"/>
      <c r="T401" s="967"/>
      <c r="U401" s="970"/>
      <c r="V401" s="967"/>
      <c r="W401" s="970"/>
      <c r="X401" s="1261"/>
      <c r="Y401" s="967"/>
      <c r="Z401" s="1032"/>
    </row>
    <row r="402" spans="1:26" ht="12.6" hidden="1" customHeight="1" outlineLevel="2">
      <c r="A402" s="1331">
        <v>44502</v>
      </c>
      <c r="B402" s="1163" t="s">
        <v>5698</v>
      </c>
      <c r="C402" s="955" t="s">
        <v>9754</v>
      </c>
      <c r="D402" s="966"/>
      <c r="E402" s="968"/>
      <c r="F402" s="972"/>
      <c r="G402" s="970"/>
      <c r="H402" s="967"/>
      <c r="I402" s="970"/>
      <c r="J402" s="967"/>
      <c r="K402" s="973" t="s">
        <v>5700</v>
      </c>
      <c r="L402" s="967"/>
      <c r="M402" s="970"/>
      <c r="N402" s="967"/>
      <c r="O402" s="970"/>
      <c r="P402" s="967"/>
      <c r="Q402" s="970"/>
      <c r="R402" s="967"/>
      <c r="S402" s="970"/>
      <c r="T402" s="967"/>
      <c r="U402" s="970"/>
      <c r="V402" s="967"/>
      <c r="W402" s="970"/>
      <c r="X402" s="1261"/>
      <c r="Y402" s="967"/>
      <c r="Z402" s="1032"/>
    </row>
    <row r="403" spans="1:26" ht="12.6" hidden="1" customHeight="1" outlineLevel="2">
      <c r="A403" s="1331">
        <v>44502</v>
      </c>
      <c r="B403" s="1163" t="s">
        <v>5698</v>
      </c>
      <c r="C403" s="955" t="s">
        <v>9755</v>
      </c>
      <c r="D403" s="966"/>
      <c r="E403" s="968"/>
      <c r="F403" s="972"/>
      <c r="G403" s="970"/>
      <c r="H403" s="967"/>
      <c r="I403" s="970"/>
      <c r="J403" s="967"/>
      <c r="K403" s="970"/>
      <c r="L403" s="967"/>
      <c r="M403" s="970"/>
      <c r="N403" s="967"/>
      <c r="O403" s="970"/>
      <c r="P403" s="967"/>
      <c r="Q403" s="970"/>
      <c r="R403" s="974" t="s">
        <v>5700</v>
      </c>
      <c r="S403" s="970"/>
      <c r="T403" s="967"/>
      <c r="U403" s="970"/>
      <c r="V403" s="967"/>
      <c r="W403" s="970"/>
      <c r="X403" s="1261"/>
      <c r="Y403" s="967"/>
      <c r="Z403" s="1032"/>
    </row>
    <row r="404" spans="1:26" ht="12.6" hidden="1" customHeight="1" outlineLevel="2">
      <c r="A404" s="1331">
        <v>44502</v>
      </c>
      <c r="B404" s="1163" t="s">
        <v>5698</v>
      </c>
      <c r="C404" s="955" t="s">
        <v>9756</v>
      </c>
      <c r="D404" s="966"/>
      <c r="E404" s="977" t="s">
        <v>5700</v>
      </c>
      <c r="F404" s="972"/>
      <c r="G404" s="970"/>
      <c r="H404" s="967"/>
      <c r="I404" s="970"/>
      <c r="J404" s="967"/>
      <c r="K404" s="970"/>
      <c r="L404" s="967"/>
      <c r="M404" s="970"/>
      <c r="N404" s="967"/>
      <c r="O404" s="970"/>
      <c r="P404" s="967"/>
      <c r="Q404" s="970"/>
      <c r="R404" s="967"/>
      <c r="S404" s="970"/>
      <c r="T404" s="967"/>
      <c r="U404" s="970"/>
      <c r="V404" s="967"/>
      <c r="W404" s="970"/>
      <c r="X404" s="1261"/>
      <c r="Y404" s="967"/>
      <c r="Z404" s="1032"/>
    </row>
    <row r="405" spans="1:26" ht="12.6" hidden="1" customHeight="1" outlineLevel="2">
      <c r="A405" s="1331">
        <v>44502</v>
      </c>
      <c r="B405" s="1163" t="s">
        <v>5698</v>
      </c>
      <c r="C405" s="955" t="s">
        <v>9757</v>
      </c>
      <c r="D405" s="966"/>
      <c r="E405" s="968"/>
      <c r="F405" s="972"/>
      <c r="G405" s="970"/>
      <c r="H405" s="967"/>
      <c r="I405" s="970"/>
      <c r="J405" s="967"/>
      <c r="K405" s="970"/>
      <c r="L405" s="967"/>
      <c r="M405" s="970"/>
      <c r="N405" s="967"/>
      <c r="O405" s="970"/>
      <c r="P405" s="967"/>
      <c r="Q405" s="970"/>
      <c r="R405" s="974" t="s">
        <v>5700</v>
      </c>
      <c r="S405" s="970"/>
      <c r="T405" s="967"/>
      <c r="U405" s="970"/>
      <c r="V405" s="967"/>
      <c r="W405" s="970"/>
      <c r="X405" s="1261"/>
      <c r="Y405" s="967"/>
      <c r="Z405" s="1032" t="s">
        <v>9216</v>
      </c>
    </row>
    <row r="406" spans="1:26" ht="25.2" hidden="1" customHeight="1" outlineLevel="2">
      <c r="A406" s="1331">
        <v>44502</v>
      </c>
      <c r="B406" s="1163" t="s">
        <v>5698</v>
      </c>
      <c r="C406" s="955" t="s">
        <v>9758</v>
      </c>
      <c r="D406" s="966"/>
      <c r="E406" s="968"/>
      <c r="F406" s="972"/>
      <c r="G406" s="970"/>
      <c r="H406" s="967"/>
      <c r="I406" s="970"/>
      <c r="J406" s="967"/>
      <c r="K406" s="970"/>
      <c r="L406" s="967"/>
      <c r="M406" s="970"/>
      <c r="N406" s="967"/>
      <c r="O406" s="970"/>
      <c r="P406" s="967"/>
      <c r="Q406" s="970"/>
      <c r="R406" s="974" t="s">
        <v>5700</v>
      </c>
      <c r="S406" s="970"/>
      <c r="T406" s="967"/>
      <c r="U406" s="970"/>
      <c r="V406" s="967"/>
      <c r="W406" s="970"/>
      <c r="X406" s="1261"/>
      <c r="Y406" s="967"/>
      <c r="Z406" s="1032"/>
    </row>
    <row r="407" spans="1:26" ht="12.6" hidden="1" customHeight="1" outlineLevel="2">
      <c r="A407" s="1331">
        <v>44502</v>
      </c>
      <c r="B407" s="1163" t="s">
        <v>5698</v>
      </c>
      <c r="C407" s="955" t="s">
        <v>9759</v>
      </c>
      <c r="D407" s="966"/>
      <c r="E407" s="968"/>
      <c r="F407" s="972"/>
      <c r="G407" s="970"/>
      <c r="H407" s="967"/>
      <c r="I407" s="970"/>
      <c r="J407" s="967"/>
      <c r="K407" s="970"/>
      <c r="L407" s="967"/>
      <c r="M407" s="970"/>
      <c r="N407" s="967"/>
      <c r="O407" s="970"/>
      <c r="P407" s="967"/>
      <c r="Q407" s="970"/>
      <c r="R407" s="967"/>
      <c r="S407" s="970"/>
      <c r="T407" s="967"/>
      <c r="U407" s="970"/>
      <c r="V407" s="974" t="s">
        <v>5700</v>
      </c>
      <c r="W407" s="970"/>
      <c r="X407" s="1261"/>
      <c r="Y407" s="967"/>
      <c r="Z407" s="1032"/>
    </row>
    <row r="408" spans="1:26" ht="12.6" hidden="1" customHeight="1" outlineLevel="2">
      <c r="A408" s="1331">
        <v>44502</v>
      </c>
      <c r="B408" s="1163" t="s">
        <v>5698</v>
      </c>
      <c r="C408" s="955" t="s">
        <v>9690</v>
      </c>
      <c r="D408" s="966"/>
      <c r="E408" s="968"/>
      <c r="F408" s="969" t="s">
        <v>5700</v>
      </c>
      <c r="G408" s="970"/>
      <c r="H408" s="967"/>
      <c r="I408" s="970"/>
      <c r="J408" s="967"/>
      <c r="K408" s="970"/>
      <c r="L408" s="967"/>
      <c r="M408" s="970"/>
      <c r="N408" s="967"/>
      <c r="O408" s="970"/>
      <c r="P408" s="967"/>
      <c r="Q408" s="970"/>
      <c r="R408" s="967"/>
      <c r="S408" s="970"/>
      <c r="T408" s="967"/>
      <c r="U408" s="970"/>
      <c r="V408" s="967"/>
      <c r="W408" s="970"/>
      <c r="X408" s="1261"/>
      <c r="Y408" s="967"/>
      <c r="Z408" s="1032"/>
    </row>
    <row r="409" spans="1:26" ht="12.6" hidden="1" customHeight="1" outlineLevel="2">
      <c r="A409" s="1331">
        <v>44502</v>
      </c>
      <c r="B409" s="1163" t="s">
        <v>5698</v>
      </c>
      <c r="C409" s="955" t="s">
        <v>9760</v>
      </c>
      <c r="D409" s="966"/>
      <c r="E409" s="968"/>
      <c r="F409" s="972"/>
      <c r="G409" s="970"/>
      <c r="H409" s="967"/>
      <c r="I409" s="970"/>
      <c r="J409" s="967"/>
      <c r="K409" s="970"/>
      <c r="L409" s="967"/>
      <c r="M409" s="970"/>
      <c r="N409" s="967"/>
      <c r="O409" s="970"/>
      <c r="P409" s="967"/>
      <c r="Q409" s="970"/>
      <c r="R409" s="967"/>
      <c r="S409" s="970"/>
      <c r="T409" s="974" t="s">
        <v>5700</v>
      </c>
      <c r="U409" s="970"/>
      <c r="V409" s="967"/>
      <c r="W409" s="970"/>
      <c r="X409" s="1261"/>
      <c r="Y409" s="967"/>
      <c r="Z409" s="1032"/>
    </row>
    <row r="410" spans="1:26" ht="12.6" hidden="1" customHeight="1" outlineLevel="2">
      <c r="A410" s="1331">
        <v>44502</v>
      </c>
      <c r="B410" s="1163" t="s">
        <v>5698</v>
      </c>
      <c r="C410" s="955" t="s">
        <v>9761</v>
      </c>
      <c r="D410" s="966"/>
      <c r="E410" s="977" t="s">
        <v>5700</v>
      </c>
      <c r="F410" s="972"/>
      <c r="G410" s="970"/>
      <c r="H410" s="967"/>
      <c r="I410" s="970"/>
      <c r="J410" s="967"/>
      <c r="K410" s="970"/>
      <c r="L410" s="967"/>
      <c r="M410" s="970"/>
      <c r="N410" s="967"/>
      <c r="O410" s="970"/>
      <c r="P410" s="967"/>
      <c r="Q410" s="970"/>
      <c r="R410" s="967"/>
      <c r="S410" s="970"/>
      <c r="T410" s="967"/>
      <c r="U410" s="970"/>
      <c r="V410" s="967"/>
      <c r="W410" s="970"/>
      <c r="X410" s="1261"/>
      <c r="Y410" s="967"/>
      <c r="Z410" s="1032"/>
    </row>
    <row r="411" spans="1:26" ht="12.6" hidden="1" customHeight="1" outlineLevel="2">
      <c r="A411" s="1331">
        <v>44502</v>
      </c>
      <c r="B411" s="1163" t="s">
        <v>5698</v>
      </c>
      <c r="C411" s="955" t="s">
        <v>9762</v>
      </c>
      <c r="D411" s="966"/>
      <c r="E411" s="968"/>
      <c r="F411" s="969" t="s">
        <v>5700</v>
      </c>
      <c r="G411" s="970"/>
      <c r="H411" s="967"/>
      <c r="I411" s="970"/>
      <c r="J411" s="967"/>
      <c r="K411" s="970"/>
      <c r="L411" s="967"/>
      <c r="M411" s="970"/>
      <c r="N411" s="967"/>
      <c r="O411" s="970"/>
      <c r="P411" s="967"/>
      <c r="Q411" s="970"/>
      <c r="R411" s="967"/>
      <c r="S411" s="970"/>
      <c r="T411" s="967"/>
      <c r="U411" s="970"/>
      <c r="V411" s="967"/>
      <c r="W411" s="970"/>
      <c r="X411" s="1261"/>
      <c r="Y411" s="967"/>
      <c r="Z411" s="1032"/>
    </row>
    <row r="412" spans="1:26" ht="12.6" hidden="1" customHeight="1" outlineLevel="1" collapsed="1">
      <c r="A412" s="1332">
        <v>44503</v>
      </c>
      <c r="B412" s="1163" t="s">
        <v>5698</v>
      </c>
      <c r="C412" s="955" t="s">
        <v>9763</v>
      </c>
      <c r="D412" s="975" t="s">
        <v>5700</v>
      </c>
      <c r="E412" s="968"/>
      <c r="F412" s="972"/>
      <c r="G412" s="970"/>
      <c r="H412" s="967"/>
      <c r="I412" s="970"/>
      <c r="J412" s="967"/>
      <c r="K412" s="970"/>
      <c r="L412" s="967"/>
      <c r="M412" s="970"/>
      <c r="N412" s="967"/>
      <c r="O412" s="970"/>
      <c r="P412" s="967"/>
      <c r="Q412" s="970"/>
      <c r="R412" s="967"/>
      <c r="S412" s="970"/>
      <c r="T412" s="967"/>
      <c r="U412" s="970"/>
      <c r="V412" s="967"/>
      <c r="W412" s="970"/>
      <c r="X412" s="1261"/>
      <c r="Y412" s="967"/>
      <c r="Z412" s="1032"/>
    </row>
    <row r="413" spans="1:26" ht="12.6" hidden="1" customHeight="1" outlineLevel="2">
      <c r="A413" s="1332">
        <v>44503</v>
      </c>
      <c r="B413" s="1163" t="s">
        <v>5698</v>
      </c>
      <c r="C413" s="955" t="s">
        <v>9764</v>
      </c>
      <c r="D413" s="966"/>
      <c r="E413" s="968"/>
      <c r="F413" s="969" t="s">
        <v>5700</v>
      </c>
      <c r="G413" s="970"/>
      <c r="H413" s="967"/>
      <c r="I413" s="970"/>
      <c r="J413" s="967"/>
      <c r="K413" s="970"/>
      <c r="L413" s="967"/>
      <c r="M413" s="970"/>
      <c r="N413" s="967"/>
      <c r="O413" s="970"/>
      <c r="P413" s="967"/>
      <c r="Q413" s="970"/>
      <c r="R413" s="967"/>
      <c r="S413" s="970"/>
      <c r="T413" s="967"/>
      <c r="U413" s="970"/>
      <c r="V413" s="967"/>
      <c r="W413" s="970"/>
      <c r="X413" s="1261"/>
      <c r="Y413" s="967"/>
      <c r="Z413" s="1032"/>
    </row>
    <row r="414" spans="1:26" ht="12.6" hidden="1" customHeight="1" outlineLevel="2">
      <c r="A414" s="1332">
        <v>44503</v>
      </c>
      <c r="B414" s="1163" t="s">
        <v>5698</v>
      </c>
      <c r="C414" s="955" t="s">
        <v>9765</v>
      </c>
      <c r="D414" s="966"/>
      <c r="E414" s="968"/>
      <c r="F414" s="972"/>
      <c r="G414" s="970"/>
      <c r="H414" s="967"/>
      <c r="I414" s="970"/>
      <c r="J414" s="967"/>
      <c r="K414" s="970"/>
      <c r="L414" s="967"/>
      <c r="M414" s="970"/>
      <c r="N414" s="967"/>
      <c r="O414" s="973" t="s">
        <v>5700</v>
      </c>
      <c r="P414" s="967"/>
      <c r="Q414" s="970"/>
      <c r="R414" s="967"/>
      <c r="S414" s="970"/>
      <c r="T414" s="967"/>
      <c r="U414" s="970"/>
      <c r="V414" s="967"/>
      <c r="W414" s="970"/>
      <c r="X414" s="1261"/>
      <c r="Y414" s="967"/>
      <c r="Z414" s="1032"/>
    </row>
    <row r="415" spans="1:26" ht="12.6" hidden="1" customHeight="1" outlineLevel="2">
      <c r="A415" s="1332">
        <v>44503</v>
      </c>
      <c r="B415" s="1163" t="s">
        <v>5698</v>
      </c>
      <c r="C415" s="955" t="s">
        <v>9766</v>
      </c>
      <c r="D415" s="966"/>
      <c r="E415" s="968"/>
      <c r="F415" s="972"/>
      <c r="G415" s="970"/>
      <c r="H415" s="967"/>
      <c r="I415" s="970"/>
      <c r="J415" s="967"/>
      <c r="K415" s="970"/>
      <c r="L415" s="967"/>
      <c r="M415" s="970"/>
      <c r="N415" s="967"/>
      <c r="O415" s="970"/>
      <c r="P415" s="967"/>
      <c r="Q415" s="970"/>
      <c r="R415" s="967"/>
      <c r="S415" s="970"/>
      <c r="T415" s="974" t="s">
        <v>5700</v>
      </c>
      <c r="U415" s="970"/>
      <c r="V415" s="967"/>
      <c r="W415" s="970"/>
      <c r="X415" s="1261"/>
      <c r="Y415" s="967"/>
      <c r="Z415" s="1032"/>
    </row>
    <row r="416" spans="1:26" ht="12.6" hidden="1" customHeight="1" outlineLevel="2">
      <c r="A416" s="1332">
        <v>44503</v>
      </c>
      <c r="B416" s="1163" t="s">
        <v>5698</v>
      </c>
      <c r="C416" s="955" t="s">
        <v>9767</v>
      </c>
      <c r="D416" s="966"/>
      <c r="E416" s="977" t="s">
        <v>5700</v>
      </c>
      <c r="F416" s="972"/>
      <c r="G416" s="970"/>
      <c r="H416" s="967"/>
      <c r="I416" s="970"/>
      <c r="J416" s="967"/>
      <c r="K416" s="970"/>
      <c r="L416" s="967"/>
      <c r="M416" s="970"/>
      <c r="N416" s="967"/>
      <c r="O416" s="970"/>
      <c r="P416" s="967"/>
      <c r="Q416" s="970"/>
      <c r="R416" s="967"/>
      <c r="S416" s="970"/>
      <c r="T416" s="967"/>
      <c r="U416" s="970"/>
      <c r="V416" s="967"/>
      <c r="W416" s="970"/>
      <c r="X416" s="1261"/>
      <c r="Y416" s="967"/>
      <c r="Z416" s="1032"/>
    </row>
    <row r="417" spans="1:26" ht="12.6" hidden="1" customHeight="1" outlineLevel="2">
      <c r="A417" s="1332">
        <v>44503</v>
      </c>
      <c r="B417" s="1163" t="s">
        <v>5698</v>
      </c>
      <c r="C417" s="955" t="s">
        <v>9768</v>
      </c>
      <c r="D417" s="966"/>
      <c r="E417" s="977" t="s">
        <v>5700</v>
      </c>
      <c r="F417" s="972"/>
      <c r="G417" s="970"/>
      <c r="H417" s="967"/>
      <c r="I417" s="970"/>
      <c r="J417" s="967"/>
      <c r="K417" s="970"/>
      <c r="L417" s="967"/>
      <c r="M417" s="970"/>
      <c r="N417" s="967"/>
      <c r="O417" s="970"/>
      <c r="P417" s="967"/>
      <c r="Q417" s="970"/>
      <c r="R417" s="967"/>
      <c r="S417" s="970"/>
      <c r="T417" s="967"/>
      <c r="U417" s="970"/>
      <c r="V417" s="967"/>
      <c r="W417" s="970"/>
      <c r="X417" s="1261"/>
      <c r="Y417" s="967"/>
      <c r="Z417" s="1032"/>
    </row>
    <row r="418" spans="1:26" ht="12.6" hidden="1" customHeight="1" outlineLevel="2">
      <c r="A418" s="1332">
        <v>44503</v>
      </c>
      <c r="B418" s="1163" t="s">
        <v>5698</v>
      </c>
      <c r="C418" s="955" t="s">
        <v>9769</v>
      </c>
      <c r="D418" s="966"/>
      <c r="E418" s="968"/>
      <c r="F418" s="972"/>
      <c r="G418" s="970"/>
      <c r="H418" s="967"/>
      <c r="I418" s="970"/>
      <c r="J418" s="967"/>
      <c r="K418" s="970"/>
      <c r="L418" s="967"/>
      <c r="M418" s="973" t="s">
        <v>5700</v>
      </c>
      <c r="N418" s="967"/>
      <c r="O418" s="970"/>
      <c r="P418" s="967"/>
      <c r="Q418" s="970"/>
      <c r="R418" s="967"/>
      <c r="S418" s="970"/>
      <c r="T418" s="967"/>
      <c r="U418" s="970"/>
      <c r="V418" s="974" t="s">
        <v>5700</v>
      </c>
      <c r="W418" s="970"/>
      <c r="X418" s="1261"/>
      <c r="Y418" s="967"/>
      <c r="Z418" s="1032"/>
    </row>
    <row r="419" spans="1:26" ht="12.6" hidden="1" customHeight="1" outlineLevel="2">
      <c r="A419" s="1332">
        <v>44503</v>
      </c>
      <c r="B419" s="1163" t="s">
        <v>5698</v>
      </c>
      <c r="C419" s="955" t="s">
        <v>9770</v>
      </c>
      <c r="D419" s="966"/>
      <c r="E419" s="968"/>
      <c r="F419" s="972"/>
      <c r="G419" s="970"/>
      <c r="H419" s="967"/>
      <c r="I419" s="970"/>
      <c r="J419" s="967"/>
      <c r="K419" s="970"/>
      <c r="L419" s="967"/>
      <c r="M419" s="970"/>
      <c r="N419" s="967"/>
      <c r="O419" s="970"/>
      <c r="P419" s="967"/>
      <c r="Q419" s="970"/>
      <c r="R419" s="974" t="s">
        <v>5700</v>
      </c>
      <c r="S419" s="970"/>
      <c r="T419" s="967"/>
      <c r="U419" s="970"/>
      <c r="V419" s="967"/>
      <c r="W419" s="970"/>
      <c r="X419" s="1261"/>
      <c r="Y419" s="967"/>
      <c r="Z419" s="1032"/>
    </row>
    <row r="420" spans="1:26" ht="12.6" hidden="1" customHeight="1" outlineLevel="2">
      <c r="A420" s="1332">
        <v>44503</v>
      </c>
      <c r="B420" s="1163" t="s">
        <v>5698</v>
      </c>
      <c r="C420" s="955" t="s">
        <v>9771</v>
      </c>
      <c r="D420" s="966"/>
      <c r="E420" s="968"/>
      <c r="F420" s="972"/>
      <c r="G420" s="970"/>
      <c r="H420" s="974" t="s">
        <v>5700</v>
      </c>
      <c r="I420" s="970"/>
      <c r="J420" s="967"/>
      <c r="K420" s="970"/>
      <c r="L420" s="967"/>
      <c r="M420" s="970"/>
      <c r="N420" s="967"/>
      <c r="O420" s="970"/>
      <c r="P420" s="967"/>
      <c r="Q420" s="970"/>
      <c r="R420" s="967"/>
      <c r="S420" s="970"/>
      <c r="T420" s="967"/>
      <c r="U420" s="970"/>
      <c r="V420" s="967"/>
      <c r="W420" s="970"/>
      <c r="X420" s="1261"/>
      <c r="Y420" s="967"/>
      <c r="Z420" s="1032"/>
    </row>
    <row r="421" spans="1:26" ht="12.6" hidden="1" customHeight="1" outlineLevel="2">
      <c r="A421" s="1332">
        <v>44503</v>
      </c>
      <c r="B421" s="1163" t="s">
        <v>5698</v>
      </c>
      <c r="C421" s="955" t="s">
        <v>9772</v>
      </c>
      <c r="D421" s="966"/>
      <c r="E421" s="977" t="s">
        <v>5700</v>
      </c>
      <c r="F421" s="972"/>
      <c r="G421" s="970"/>
      <c r="H421" s="967"/>
      <c r="I421" s="970"/>
      <c r="J421" s="967"/>
      <c r="K421" s="970"/>
      <c r="L421" s="967"/>
      <c r="M421" s="970"/>
      <c r="N421" s="967"/>
      <c r="O421" s="970"/>
      <c r="P421" s="967"/>
      <c r="Q421" s="970"/>
      <c r="R421" s="967"/>
      <c r="S421" s="970"/>
      <c r="T421" s="967"/>
      <c r="U421" s="970"/>
      <c r="V421" s="967"/>
      <c r="W421" s="970"/>
      <c r="X421" s="1261"/>
      <c r="Y421" s="967"/>
      <c r="Z421" s="1032"/>
    </row>
    <row r="422" spans="1:26" ht="12.6" hidden="1" customHeight="1" outlineLevel="2">
      <c r="A422" s="1332">
        <v>44503</v>
      </c>
      <c r="B422" s="1163" t="s">
        <v>5698</v>
      </c>
      <c r="C422" s="955" t="s">
        <v>9773</v>
      </c>
      <c r="D422" s="966"/>
      <c r="E422" s="968"/>
      <c r="F422" s="972"/>
      <c r="G422" s="970"/>
      <c r="H422" s="967"/>
      <c r="I422" s="973" t="s">
        <v>5700</v>
      </c>
      <c r="J422" s="967"/>
      <c r="K422" s="970"/>
      <c r="L422" s="967"/>
      <c r="M422" s="970"/>
      <c r="N422" s="967"/>
      <c r="O422" s="970"/>
      <c r="P422" s="967"/>
      <c r="Q422" s="970"/>
      <c r="R422" s="967"/>
      <c r="S422" s="970"/>
      <c r="T422" s="967"/>
      <c r="U422" s="970"/>
      <c r="V422" s="967"/>
      <c r="W422" s="970"/>
      <c r="X422" s="1261"/>
      <c r="Y422" s="967"/>
      <c r="Z422" s="1032"/>
    </row>
    <row r="423" spans="1:26" ht="12.6" hidden="1" customHeight="1" outlineLevel="2">
      <c r="A423" s="1332">
        <v>44503</v>
      </c>
      <c r="B423" s="1163" t="s">
        <v>5698</v>
      </c>
      <c r="C423" s="955" t="s">
        <v>9774</v>
      </c>
      <c r="D423" s="966"/>
      <c r="E423" s="968"/>
      <c r="F423" s="972"/>
      <c r="G423" s="970"/>
      <c r="H423" s="967"/>
      <c r="I423" s="970"/>
      <c r="J423" s="967"/>
      <c r="K423" s="970"/>
      <c r="L423" s="967"/>
      <c r="M423" s="970"/>
      <c r="N423" s="967"/>
      <c r="O423" s="970"/>
      <c r="P423" s="967"/>
      <c r="Q423" s="970"/>
      <c r="R423" s="974" t="s">
        <v>5700</v>
      </c>
      <c r="S423" s="970"/>
      <c r="T423" s="967"/>
      <c r="U423" s="970"/>
      <c r="V423" s="967"/>
      <c r="W423" s="970"/>
      <c r="X423" s="1261"/>
      <c r="Y423" s="967"/>
      <c r="Z423" s="1032"/>
    </row>
    <row r="424" spans="1:26" ht="12.6" hidden="1" customHeight="1" outlineLevel="2">
      <c r="A424" s="1332">
        <v>44503</v>
      </c>
      <c r="B424" s="1163" t="s">
        <v>5698</v>
      </c>
      <c r="C424" s="955" t="s">
        <v>9775</v>
      </c>
      <c r="D424" s="966"/>
      <c r="E424" s="968"/>
      <c r="F424" s="972"/>
      <c r="G424" s="973" t="s">
        <v>5700</v>
      </c>
      <c r="H424" s="967"/>
      <c r="I424" s="970"/>
      <c r="J424" s="967"/>
      <c r="K424" s="970"/>
      <c r="L424" s="967"/>
      <c r="M424" s="970"/>
      <c r="N424" s="967"/>
      <c r="O424" s="970"/>
      <c r="P424" s="967"/>
      <c r="Q424" s="970"/>
      <c r="R424" s="967"/>
      <c r="S424" s="970"/>
      <c r="T424" s="967"/>
      <c r="U424" s="970"/>
      <c r="V424" s="967"/>
      <c r="W424" s="970"/>
      <c r="X424" s="1261"/>
      <c r="Y424" s="967"/>
      <c r="Z424" s="1032"/>
    </row>
    <row r="425" spans="1:26" ht="12.6" hidden="1" customHeight="1" outlineLevel="2">
      <c r="A425" s="1332">
        <v>44503</v>
      </c>
      <c r="B425" s="1163" t="s">
        <v>5698</v>
      </c>
      <c r="C425" s="955" t="s">
        <v>9776</v>
      </c>
      <c r="D425" s="966"/>
      <c r="E425" s="968"/>
      <c r="F425" s="972"/>
      <c r="G425" s="970"/>
      <c r="H425" s="967"/>
      <c r="I425" s="970"/>
      <c r="J425" s="974" t="s">
        <v>5700</v>
      </c>
      <c r="K425" s="970"/>
      <c r="L425" s="967"/>
      <c r="M425" s="970"/>
      <c r="N425" s="967"/>
      <c r="O425" s="970"/>
      <c r="P425" s="967"/>
      <c r="Q425" s="970"/>
      <c r="R425" s="974" t="s">
        <v>5700</v>
      </c>
      <c r="S425" s="970"/>
      <c r="T425" s="967"/>
      <c r="U425" s="970"/>
      <c r="V425" s="967"/>
      <c r="W425" s="970"/>
      <c r="X425" s="1261"/>
      <c r="Y425" s="967"/>
      <c r="Z425" s="1032"/>
    </row>
    <row r="426" spans="1:26" ht="12.6" hidden="1" customHeight="1" outlineLevel="2">
      <c r="A426" s="1332">
        <v>44503</v>
      </c>
      <c r="B426" s="1163" t="s">
        <v>5698</v>
      </c>
      <c r="C426" s="955" t="s">
        <v>9777</v>
      </c>
      <c r="D426" s="966"/>
      <c r="E426" s="977" t="s">
        <v>5700</v>
      </c>
      <c r="F426" s="972"/>
      <c r="G426" s="970"/>
      <c r="H426" s="967"/>
      <c r="I426" s="970"/>
      <c r="J426" s="967"/>
      <c r="K426" s="970"/>
      <c r="L426" s="967"/>
      <c r="M426" s="970"/>
      <c r="N426" s="967"/>
      <c r="O426" s="970"/>
      <c r="P426" s="967"/>
      <c r="Q426" s="970"/>
      <c r="R426" s="967"/>
      <c r="S426" s="970"/>
      <c r="T426" s="967"/>
      <c r="U426" s="970"/>
      <c r="V426" s="967"/>
      <c r="W426" s="970"/>
      <c r="X426" s="1261"/>
      <c r="Y426" s="967"/>
      <c r="Z426" s="1032"/>
    </row>
    <row r="427" spans="1:26" ht="12.6" hidden="1" customHeight="1" outlineLevel="2">
      <c r="A427" s="1332">
        <v>44503</v>
      </c>
      <c r="B427" s="1163" t="s">
        <v>5698</v>
      </c>
      <c r="C427" s="955" t="s">
        <v>9778</v>
      </c>
      <c r="D427" s="966"/>
      <c r="E427" s="977" t="s">
        <v>5700</v>
      </c>
      <c r="F427" s="972"/>
      <c r="G427" s="970"/>
      <c r="H427" s="967"/>
      <c r="I427" s="970"/>
      <c r="J427" s="967"/>
      <c r="K427" s="970"/>
      <c r="L427" s="967"/>
      <c r="M427" s="970"/>
      <c r="N427" s="967"/>
      <c r="O427" s="970"/>
      <c r="P427" s="967"/>
      <c r="Q427" s="970"/>
      <c r="R427" s="967"/>
      <c r="S427" s="970"/>
      <c r="T427" s="967"/>
      <c r="U427" s="970"/>
      <c r="V427" s="967"/>
      <c r="W427" s="970"/>
      <c r="X427" s="1261"/>
      <c r="Y427" s="967"/>
      <c r="Z427" s="1032"/>
    </row>
    <row r="428" spans="1:26" ht="12.6" hidden="1" customHeight="1" outlineLevel="2">
      <c r="A428" s="1332">
        <v>44503</v>
      </c>
      <c r="B428" s="1163" t="s">
        <v>5698</v>
      </c>
      <c r="C428" s="955" t="s">
        <v>9779</v>
      </c>
      <c r="D428" s="966"/>
      <c r="E428" s="968"/>
      <c r="F428" s="972"/>
      <c r="G428" s="973" t="s">
        <v>5700</v>
      </c>
      <c r="H428" s="967"/>
      <c r="I428" s="970"/>
      <c r="J428" s="967"/>
      <c r="K428" s="970"/>
      <c r="L428" s="967"/>
      <c r="M428" s="970"/>
      <c r="N428" s="967"/>
      <c r="O428" s="970"/>
      <c r="P428" s="967"/>
      <c r="Q428" s="970"/>
      <c r="R428" s="967"/>
      <c r="S428" s="970"/>
      <c r="T428" s="967"/>
      <c r="U428" s="970"/>
      <c r="V428" s="967"/>
      <c r="W428" s="970"/>
      <c r="X428" s="1261"/>
      <c r="Y428" s="967"/>
      <c r="Z428" s="1032"/>
    </row>
    <row r="429" spans="1:26" ht="12.6" hidden="1" customHeight="1" outlineLevel="2">
      <c r="A429" s="1332">
        <v>44503</v>
      </c>
      <c r="B429" s="1163" t="s">
        <v>5698</v>
      </c>
      <c r="C429" s="955" t="s">
        <v>9780</v>
      </c>
      <c r="D429" s="966"/>
      <c r="E429" s="968"/>
      <c r="F429" s="969" t="s">
        <v>5700</v>
      </c>
      <c r="G429" s="970"/>
      <c r="H429" s="967"/>
      <c r="I429" s="970"/>
      <c r="J429" s="967"/>
      <c r="K429" s="970"/>
      <c r="L429" s="967"/>
      <c r="M429" s="970"/>
      <c r="N429" s="967"/>
      <c r="O429" s="970"/>
      <c r="P429" s="967"/>
      <c r="Q429" s="970"/>
      <c r="R429" s="967"/>
      <c r="S429" s="970"/>
      <c r="T429" s="967"/>
      <c r="U429" s="970"/>
      <c r="V429" s="967"/>
      <c r="W429" s="970"/>
      <c r="X429" s="1261"/>
      <c r="Y429" s="967"/>
      <c r="Z429" s="1032"/>
    </row>
    <row r="430" spans="1:26" ht="12.6" hidden="1" customHeight="1" outlineLevel="2">
      <c r="A430" s="1332">
        <v>44503</v>
      </c>
      <c r="B430" s="1163" t="s">
        <v>5698</v>
      </c>
      <c r="C430" s="955" t="s">
        <v>9781</v>
      </c>
      <c r="D430" s="966"/>
      <c r="E430" s="968"/>
      <c r="F430" s="972"/>
      <c r="G430" s="973" t="s">
        <v>5700</v>
      </c>
      <c r="H430" s="967"/>
      <c r="I430" s="970"/>
      <c r="J430" s="967"/>
      <c r="K430" s="970"/>
      <c r="L430" s="967"/>
      <c r="M430" s="970"/>
      <c r="N430" s="967"/>
      <c r="O430" s="970"/>
      <c r="P430" s="967"/>
      <c r="Q430" s="970"/>
      <c r="R430" s="967"/>
      <c r="S430" s="970"/>
      <c r="T430" s="967"/>
      <c r="U430" s="970"/>
      <c r="V430" s="967"/>
      <c r="W430" s="970"/>
      <c r="X430" s="1261"/>
      <c r="Y430" s="967"/>
      <c r="Z430" s="1032"/>
    </row>
    <row r="431" spans="1:26" ht="12.6" hidden="1" customHeight="1" outlineLevel="2">
      <c r="A431" s="1332">
        <v>44503</v>
      </c>
      <c r="B431" s="1163" t="s">
        <v>5698</v>
      </c>
      <c r="C431" s="955" t="s">
        <v>9782</v>
      </c>
      <c r="D431" s="975" t="s">
        <v>5700</v>
      </c>
      <c r="E431" s="968"/>
      <c r="F431" s="972"/>
      <c r="G431" s="970"/>
      <c r="H431" s="967"/>
      <c r="I431" s="970"/>
      <c r="J431" s="967"/>
      <c r="K431" s="970"/>
      <c r="L431" s="967"/>
      <c r="M431" s="970"/>
      <c r="N431" s="967"/>
      <c r="O431" s="970"/>
      <c r="P431" s="967"/>
      <c r="Q431" s="970"/>
      <c r="R431" s="967"/>
      <c r="S431" s="970"/>
      <c r="T431" s="967"/>
      <c r="U431" s="970"/>
      <c r="V431" s="967"/>
      <c r="W431" s="970"/>
      <c r="X431" s="1261"/>
      <c r="Y431" s="967"/>
      <c r="Z431" s="1333" t="s">
        <v>9597</v>
      </c>
    </row>
    <row r="432" spans="1:26" ht="12.6" hidden="1" customHeight="1" outlineLevel="2">
      <c r="A432" s="1332">
        <v>44503</v>
      </c>
      <c r="B432" s="1163" t="s">
        <v>5698</v>
      </c>
      <c r="C432" s="955" t="s">
        <v>9783</v>
      </c>
      <c r="D432" s="966"/>
      <c r="E432" s="968"/>
      <c r="F432" s="972"/>
      <c r="G432" s="970"/>
      <c r="H432" s="967"/>
      <c r="I432" s="970"/>
      <c r="J432" s="967"/>
      <c r="K432" s="970"/>
      <c r="L432" s="967"/>
      <c r="M432" s="970"/>
      <c r="N432" s="967"/>
      <c r="O432" s="973" t="s">
        <v>5700</v>
      </c>
      <c r="P432" s="967"/>
      <c r="Q432" s="970"/>
      <c r="R432" s="967"/>
      <c r="S432" s="970"/>
      <c r="T432" s="967"/>
      <c r="U432" s="970"/>
      <c r="V432" s="967"/>
      <c r="W432" s="970"/>
      <c r="X432" s="1261"/>
      <c r="Y432" s="967"/>
      <c r="Z432" s="1032"/>
    </row>
    <row r="433" spans="1:24" ht="12.6" hidden="1" customHeight="1" outlineLevel="2">
      <c r="A433" s="1332">
        <v>44503</v>
      </c>
      <c r="B433" s="1163" t="s">
        <v>5698</v>
      </c>
      <c r="C433" s="955" t="s">
        <v>9784</v>
      </c>
      <c r="D433" s="966"/>
      <c r="E433" s="968"/>
      <c r="F433" s="972"/>
      <c r="G433" s="970"/>
      <c r="H433" s="967"/>
      <c r="I433" s="970"/>
      <c r="J433" s="974" t="s">
        <v>5700</v>
      </c>
      <c r="K433" s="970"/>
      <c r="L433" s="967"/>
      <c r="M433" s="970"/>
      <c r="N433" s="967"/>
      <c r="O433" s="973" t="s">
        <v>5700</v>
      </c>
      <c r="P433" s="967"/>
      <c r="Q433" s="970"/>
      <c r="R433" s="967"/>
      <c r="S433" s="970"/>
      <c r="T433" s="967"/>
      <c r="U433" s="970"/>
      <c r="V433" s="967"/>
      <c r="W433" s="970"/>
      <c r="X433" s="1261"/>
    </row>
    <row r="434" spans="1:24" ht="25.2" hidden="1" customHeight="1" outlineLevel="1" collapsed="1">
      <c r="A434" s="978">
        <v>44504</v>
      </c>
      <c r="B434" s="1163" t="s">
        <v>5698</v>
      </c>
      <c r="C434" s="955" t="s">
        <v>9785</v>
      </c>
      <c r="D434" s="975" t="s">
        <v>5700</v>
      </c>
      <c r="E434" s="968"/>
      <c r="F434" s="972"/>
      <c r="G434" s="970"/>
      <c r="H434" s="967"/>
      <c r="I434" s="970"/>
      <c r="J434" s="967"/>
      <c r="K434" s="970"/>
      <c r="L434" s="967"/>
      <c r="M434" s="970"/>
      <c r="N434" s="967"/>
      <c r="O434" s="970"/>
      <c r="P434" s="967"/>
      <c r="Q434" s="970"/>
      <c r="R434" s="967"/>
      <c r="S434" s="970"/>
      <c r="T434" s="967"/>
      <c r="U434" s="970"/>
      <c r="V434" s="967"/>
      <c r="W434" s="970"/>
      <c r="X434" s="1261"/>
    </row>
    <row r="435" spans="1:24" ht="12.6" hidden="1" customHeight="1" outlineLevel="2">
      <c r="A435" s="978">
        <v>44504</v>
      </c>
      <c r="B435" s="1163" t="s">
        <v>5698</v>
      </c>
      <c r="C435" s="955" t="s">
        <v>9786</v>
      </c>
      <c r="D435" s="966"/>
      <c r="E435" s="968"/>
      <c r="F435" s="972"/>
      <c r="G435" s="970"/>
      <c r="H435" s="967"/>
      <c r="I435" s="970"/>
      <c r="J435" s="967"/>
      <c r="K435" s="973" t="s">
        <v>5700</v>
      </c>
      <c r="L435" s="967"/>
      <c r="M435" s="970"/>
      <c r="N435" s="967"/>
      <c r="O435" s="970"/>
      <c r="P435" s="967"/>
      <c r="Q435" s="970"/>
      <c r="R435" s="967"/>
      <c r="S435" s="970"/>
      <c r="T435" s="967"/>
      <c r="U435" s="970"/>
      <c r="V435" s="967"/>
      <c r="W435" s="970"/>
      <c r="X435" s="1261"/>
    </row>
    <row r="436" spans="1:24" ht="12.6" hidden="1" customHeight="1" outlineLevel="2">
      <c r="A436" s="978">
        <v>44504</v>
      </c>
      <c r="B436" s="1163" t="s">
        <v>5698</v>
      </c>
      <c r="C436" s="955" t="s">
        <v>9787</v>
      </c>
      <c r="D436" s="975" t="s">
        <v>5700</v>
      </c>
      <c r="E436" s="968"/>
      <c r="F436" s="969" t="s">
        <v>5700</v>
      </c>
      <c r="G436" s="970"/>
      <c r="H436" s="967"/>
      <c r="I436" s="970"/>
      <c r="J436" s="967"/>
      <c r="K436" s="970"/>
      <c r="L436" s="967"/>
      <c r="M436" s="970"/>
      <c r="N436" s="967"/>
      <c r="O436" s="970"/>
      <c r="P436" s="967"/>
      <c r="Q436" s="970"/>
      <c r="R436" s="967"/>
      <c r="S436" s="970"/>
      <c r="T436" s="967"/>
      <c r="U436" s="970"/>
      <c r="V436" s="967"/>
      <c r="W436" s="970"/>
      <c r="X436" s="1261"/>
    </row>
    <row r="437" spans="1:24" ht="12.6" hidden="1" customHeight="1" outlineLevel="2">
      <c r="A437" s="978">
        <v>44504</v>
      </c>
      <c r="B437" s="1163" t="s">
        <v>5698</v>
      </c>
      <c r="C437" s="955" t="s">
        <v>9788</v>
      </c>
      <c r="D437" s="966"/>
      <c r="E437" s="968"/>
      <c r="F437" s="972"/>
      <c r="G437" s="970"/>
      <c r="H437" s="967"/>
      <c r="I437" s="970"/>
      <c r="J437" s="967"/>
      <c r="K437" s="970"/>
      <c r="L437" s="967"/>
      <c r="M437" s="970"/>
      <c r="N437" s="967"/>
      <c r="O437" s="970"/>
      <c r="P437" s="967"/>
      <c r="Q437" s="970"/>
      <c r="R437" s="974" t="s">
        <v>5700</v>
      </c>
      <c r="S437" s="970"/>
      <c r="T437" s="967"/>
      <c r="U437" s="970"/>
      <c r="V437" s="967"/>
      <c r="W437" s="970"/>
      <c r="X437" s="1261"/>
    </row>
    <row r="438" spans="1:24" ht="12.6" hidden="1" customHeight="1" outlineLevel="2">
      <c r="A438" s="978">
        <v>44504</v>
      </c>
      <c r="B438" s="1163" t="s">
        <v>5698</v>
      </c>
      <c r="C438" s="955" t="s">
        <v>7126</v>
      </c>
      <c r="D438" s="966"/>
      <c r="E438" s="968"/>
      <c r="F438" s="972"/>
      <c r="G438" s="970"/>
      <c r="H438" s="967"/>
      <c r="I438" s="970"/>
      <c r="J438" s="967"/>
      <c r="K438" s="970"/>
      <c r="L438" s="967"/>
      <c r="M438" s="970"/>
      <c r="N438" s="967"/>
      <c r="O438" s="970"/>
      <c r="P438" s="974" t="s">
        <v>5700</v>
      </c>
      <c r="Q438" s="970"/>
      <c r="R438" s="967"/>
      <c r="S438" s="970"/>
      <c r="T438" s="967"/>
      <c r="U438" s="970"/>
      <c r="V438" s="967"/>
      <c r="W438" s="970"/>
      <c r="X438" s="1261"/>
    </row>
    <row r="439" spans="1:24" ht="12.6" hidden="1" customHeight="1" outlineLevel="2">
      <c r="A439" s="978">
        <v>44504</v>
      </c>
      <c r="B439" s="1163" t="s">
        <v>5698</v>
      </c>
      <c r="C439" s="955" t="s">
        <v>9789</v>
      </c>
      <c r="D439" s="966"/>
      <c r="E439" s="968"/>
      <c r="F439" s="972"/>
      <c r="G439" s="970"/>
      <c r="H439" s="967"/>
      <c r="I439" s="970"/>
      <c r="J439" s="967"/>
      <c r="K439" s="970"/>
      <c r="L439" s="967"/>
      <c r="M439" s="970"/>
      <c r="N439" s="967"/>
      <c r="O439" s="970"/>
      <c r="P439" s="967"/>
      <c r="Q439" s="970"/>
      <c r="R439" s="967"/>
      <c r="S439" s="970"/>
      <c r="T439" s="974" t="s">
        <v>5700</v>
      </c>
      <c r="U439" s="970"/>
      <c r="V439" s="967"/>
      <c r="W439" s="970"/>
      <c r="X439" s="1261"/>
    </row>
    <row r="440" spans="1:24" ht="12.6" hidden="1" customHeight="1" outlineLevel="2">
      <c r="A440" s="978">
        <v>44504</v>
      </c>
      <c r="B440" s="1163" t="s">
        <v>5745</v>
      </c>
      <c r="C440" s="955" t="s">
        <v>9790</v>
      </c>
      <c r="D440" s="966"/>
      <c r="E440" s="968"/>
      <c r="F440" s="972"/>
      <c r="G440" s="970"/>
      <c r="H440" s="967"/>
      <c r="I440" s="970"/>
      <c r="J440" s="967"/>
      <c r="K440" s="970"/>
      <c r="L440" s="967"/>
      <c r="M440" s="970"/>
      <c r="N440" s="967"/>
      <c r="O440" s="970"/>
      <c r="P440" s="974" t="s">
        <v>5700</v>
      </c>
      <c r="Q440" s="970"/>
      <c r="R440" s="967"/>
      <c r="S440" s="970"/>
      <c r="T440" s="967"/>
      <c r="U440" s="970"/>
      <c r="V440" s="967"/>
      <c r="W440" s="970"/>
      <c r="X440" s="1261"/>
    </row>
    <row r="441" spans="1:24" ht="12.6" hidden="1" customHeight="1" outlineLevel="2">
      <c r="A441" s="978">
        <v>44504</v>
      </c>
      <c r="B441" s="1163" t="s">
        <v>5698</v>
      </c>
      <c r="C441" s="955" t="s">
        <v>9791</v>
      </c>
      <c r="D441" s="975" t="s">
        <v>5700</v>
      </c>
      <c r="E441" s="968"/>
      <c r="F441" s="972"/>
      <c r="G441" s="970"/>
      <c r="H441" s="967"/>
      <c r="I441" s="970"/>
      <c r="J441" s="967"/>
      <c r="K441" s="970"/>
      <c r="L441" s="967"/>
      <c r="M441" s="970"/>
      <c r="N441" s="967"/>
      <c r="O441" s="970"/>
      <c r="P441" s="967"/>
      <c r="Q441" s="970"/>
      <c r="R441" s="967"/>
      <c r="S441" s="970"/>
      <c r="T441" s="967"/>
      <c r="U441" s="970"/>
      <c r="V441" s="967"/>
      <c r="W441" s="970"/>
      <c r="X441" s="1261"/>
    </row>
    <row r="442" spans="1:24" ht="12.6" hidden="1" customHeight="1" outlineLevel="2">
      <c r="A442" s="978">
        <v>44504</v>
      </c>
      <c r="B442" s="1163" t="s">
        <v>5739</v>
      </c>
      <c r="C442" s="955" t="s">
        <v>9792</v>
      </c>
      <c r="D442" s="966"/>
      <c r="E442" s="977" t="s">
        <v>5700</v>
      </c>
      <c r="F442" s="969" t="s">
        <v>5700</v>
      </c>
      <c r="G442" s="970"/>
      <c r="H442" s="967"/>
      <c r="I442" s="970"/>
      <c r="J442" s="967"/>
      <c r="K442" s="970"/>
      <c r="L442" s="967"/>
      <c r="M442" s="970"/>
      <c r="N442" s="967"/>
      <c r="O442" s="970"/>
      <c r="P442" s="967"/>
      <c r="Q442" s="970"/>
      <c r="R442" s="967"/>
      <c r="S442" s="970"/>
      <c r="T442" s="967"/>
      <c r="U442" s="970"/>
      <c r="V442" s="967"/>
      <c r="W442" s="970"/>
      <c r="X442" s="1261"/>
    </row>
    <row r="443" spans="1:24" ht="25.2" hidden="1" customHeight="1" outlineLevel="2">
      <c r="A443" s="978">
        <v>44504</v>
      </c>
      <c r="B443" s="1163" t="s">
        <v>5698</v>
      </c>
      <c r="C443" s="955" t="s">
        <v>9793</v>
      </c>
      <c r="D443" s="966"/>
      <c r="E443" s="968"/>
      <c r="F443" s="969" t="s">
        <v>5700</v>
      </c>
      <c r="G443" s="970"/>
      <c r="H443" s="967"/>
      <c r="I443" s="970"/>
      <c r="J443" s="967"/>
      <c r="K443" s="970"/>
      <c r="L443" s="967"/>
      <c r="M443" s="970"/>
      <c r="N443" s="967"/>
      <c r="O443" s="970"/>
      <c r="P443" s="967"/>
      <c r="Q443" s="970"/>
      <c r="R443" s="967"/>
      <c r="S443" s="970"/>
      <c r="T443" s="967"/>
      <c r="U443" s="970"/>
      <c r="V443" s="967"/>
      <c r="W443" s="970"/>
      <c r="X443" s="1261"/>
    </row>
    <row r="444" spans="1:24" ht="25.2" hidden="1" customHeight="1" outlineLevel="2">
      <c r="A444" s="978">
        <v>44504</v>
      </c>
      <c r="B444" s="1163" t="s">
        <v>5698</v>
      </c>
      <c r="C444" s="955" t="s">
        <v>9794</v>
      </c>
      <c r="D444" s="966"/>
      <c r="E444" s="977" t="s">
        <v>5700</v>
      </c>
      <c r="F444" s="972"/>
      <c r="G444" s="970"/>
      <c r="H444" s="967"/>
      <c r="I444" s="970"/>
      <c r="J444" s="967"/>
      <c r="K444" s="970"/>
      <c r="L444" s="967"/>
      <c r="M444" s="970"/>
      <c r="N444" s="967"/>
      <c r="O444" s="970"/>
      <c r="P444" s="967"/>
      <c r="Q444" s="970"/>
      <c r="R444" s="967"/>
      <c r="S444" s="970"/>
      <c r="T444" s="967"/>
      <c r="U444" s="970"/>
      <c r="V444" s="967"/>
      <c r="W444" s="970"/>
      <c r="X444" s="1261"/>
    </row>
    <row r="445" spans="1:24" ht="25.2" hidden="1" customHeight="1" outlineLevel="2">
      <c r="A445" s="978">
        <v>44504</v>
      </c>
      <c r="B445" s="1163" t="s">
        <v>5698</v>
      </c>
      <c r="C445" s="955" t="s">
        <v>9795</v>
      </c>
      <c r="D445" s="966"/>
      <c r="E445" s="968"/>
      <c r="F445" s="969" t="s">
        <v>5700</v>
      </c>
      <c r="G445" s="970"/>
      <c r="H445" s="967"/>
      <c r="I445" s="970"/>
      <c r="J445" s="967"/>
      <c r="K445" s="970"/>
      <c r="L445" s="967"/>
      <c r="M445" s="970"/>
      <c r="N445" s="967"/>
      <c r="O445" s="970"/>
      <c r="P445" s="967"/>
      <c r="Q445" s="970"/>
      <c r="R445" s="967"/>
      <c r="S445" s="970"/>
      <c r="T445" s="967"/>
      <c r="U445" s="970"/>
      <c r="V445" s="967"/>
      <c r="W445" s="970"/>
      <c r="X445" s="1261"/>
    </row>
    <row r="446" spans="1:24" ht="12.6" hidden="1" customHeight="1" outlineLevel="1" collapsed="1">
      <c r="A446" s="979">
        <v>44505</v>
      </c>
      <c r="B446" s="1163" t="s">
        <v>5698</v>
      </c>
      <c r="C446" s="955" t="s">
        <v>9796</v>
      </c>
      <c r="D446" s="966"/>
      <c r="E446" s="977" t="s">
        <v>5700</v>
      </c>
      <c r="F446" s="972"/>
      <c r="G446" s="970"/>
      <c r="H446" s="967"/>
      <c r="I446" s="970"/>
      <c r="J446" s="967"/>
      <c r="K446" s="970"/>
      <c r="L446" s="967"/>
      <c r="M446" s="970"/>
      <c r="N446" s="967"/>
      <c r="O446" s="970"/>
      <c r="P446" s="967"/>
      <c r="Q446" s="970"/>
      <c r="R446" s="967"/>
      <c r="S446" s="970"/>
      <c r="T446" s="967"/>
      <c r="U446" s="970"/>
      <c r="V446" s="967"/>
      <c r="W446" s="970"/>
      <c r="X446" s="1261"/>
    </row>
    <row r="447" spans="1:24" ht="12.6" hidden="1" customHeight="1" outlineLevel="2">
      <c r="A447" s="979">
        <v>44505</v>
      </c>
      <c r="B447" s="1163" t="s">
        <v>5698</v>
      </c>
      <c r="C447" s="955" t="s">
        <v>9797</v>
      </c>
      <c r="D447" s="966"/>
      <c r="E447" s="968"/>
      <c r="F447" s="972"/>
      <c r="G447" s="970"/>
      <c r="H447" s="967"/>
      <c r="I447" s="970"/>
      <c r="J447" s="967"/>
      <c r="K447" s="970"/>
      <c r="L447" s="974" t="s">
        <v>5700</v>
      </c>
      <c r="M447" s="970"/>
      <c r="N447" s="967"/>
      <c r="O447" s="970"/>
      <c r="P447" s="967"/>
      <c r="Q447" s="973" t="s">
        <v>5700</v>
      </c>
      <c r="R447" s="967"/>
      <c r="S447" s="970"/>
      <c r="T447" s="967"/>
      <c r="U447" s="970"/>
      <c r="V447" s="967"/>
      <c r="W447" s="970"/>
      <c r="X447" s="1261"/>
    </row>
    <row r="448" spans="1:24" ht="12.6" hidden="1" customHeight="1" outlineLevel="2">
      <c r="A448" s="979">
        <v>44505</v>
      </c>
      <c r="B448" s="1163" t="s">
        <v>5698</v>
      </c>
      <c r="C448" s="955" t="s">
        <v>9798</v>
      </c>
      <c r="D448" s="966"/>
      <c r="E448" s="977" t="s">
        <v>5700</v>
      </c>
      <c r="F448" s="972"/>
      <c r="G448" s="970"/>
      <c r="H448" s="967"/>
      <c r="I448" s="970"/>
      <c r="J448" s="967"/>
      <c r="K448" s="970"/>
      <c r="L448" s="967"/>
      <c r="M448" s="970"/>
      <c r="N448" s="967"/>
      <c r="O448" s="970"/>
      <c r="P448" s="967"/>
      <c r="Q448" s="970"/>
      <c r="R448" s="967"/>
      <c r="S448" s="970"/>
      <c r="T448" s="967"/>
      <c r="U448" s="970"/>
      <c r="V448" s="967"/>
      <c r="W448" s="970"/>
      <c r="X448" s="1261"/>
    </row>
    <row r="449" spans="1:26" ht="12.6" hidden="1" customHeight="1" outlineLevel="2">
      <c r="A449" s="979">
        <v>44505</v>
      </c>
      <c r="B449" s="1163" t="s">
        <v>5698</v>
      </c>
      <c r="C449" s="955" t="s">
        <v>9799</v>
      </c>
      <c r="D449" s="966"/>
      <c r="E449" s="968"/>
      <c r="F449" s="972"/>
      <c r="G449" s="970"/>
      <c r="H449" s="967"/>
      <c r="I449" s="970"/>
      <c r="J449" s="967"/>
      <c r="K449" s="970"/>
      <c r="L449" s="967"/>
      <c r="M449" s="970"/>
      <c r="N449" s="967"/>
      <c r="O449" s="970"/>
      <c r="P449" s="974" t="s">
        <v>5700</v>
      </c>
      <c r="Q449" s="970"/>
      <c r="R449" s="967"/>
      <c r="S449" s="970"/>
      <c r="T449" s="967"/>
      <c r="U449" s="970"/>
      <c r="V449" s="967"/>
      <c r="W449" s="970"/>
      <c r="X449" s="1261"/>
      <c r="Y449" s="967"/>
      <c r="Z449" s="1032"/>
    </row>
    <row r="450" spans="1:26" ht="12.6" hidden="1" customHeight="1" outlineLevel="2">
      <c r="A450" s="979">
        <v>44505</v>
      </c>
      <c r="B450" s="1163" t="s">
        <v>5847</v>
      </c>
      <c r="C450" s="955" t="s">
        <v>9800</v>
      </c>
      <c r="D450" s="966"/>
      <c r="E450" s="968"/>
      <c r="F450" s="972"/>
      <c r="G450" s="970"/>
      <c r="H450" s="967"/>
      <c r="I450" s="970"/>
      <c r="J450" s="967"/>
      <c r="K450" s="970"/>
      <c r="L450" s="967"/>
      <c r="M450" s="970"/>
      <c r="N450" s="967"/>
      <c r="O450" s="970"/>
      <c r="P450" s="967"/>
      <c r="Q450" s="970"/>
      <c r="R450" s="967"/>
      <c r="S450" s="970"/>
      <c r="T450" s="967"/>
      <c r="U450" s="970"/>
      <c r="V450" s="974" t="s">
        <v>5700</v>
      </c>
      <c r="W450" s="970"/>
      <c r="X450" s="1261"/>
      <c r="Y450" s="967"/>
      <c r="Z450" s="1032"/>
    </row>
    <row r="451" spans="1:26" ht="12.6" hidden="1" customHeight="1" outlineLevel="2">
      <c r="A451" s="979">
        <v>44505</v>
      </c>
      <c r="B451" s="1163" t="s">
        <v>5745</v>
      </c>
      <c r="C451" s="955" t="s">
        <v>9801</v>
      </c>
      <c r="D451" s="975" t="s">
        <v>5700</v>
      </c>
      <c r="E451" s="968"/>
      <c r="F451" s="972"/>
      <c r="G451" s="970"/>
      <c r="H451" s="967"/>
      <c r="I451" s="970"/>
      <c r="J451" s="967"/>
      <c r="K451" s="970"/>
      <c r="L451" s="967"/>
      <c r="M451" s="970"/>
      <c r="N451" s="967"/>
      <c r="O451" s="970"/>
      <c r="P451" s="967"/>
      <c r="Q451" s="970"/>
      <c r="R451" s="967"/>
      <c r="S451" s="970"/>
      <c r="T451" s="967"/>
      <c r="U451" s="970"/>
      <c r="V451" s="967"/>
      <c r="W451" s="970"/>
      <c r="X451" s="1261"/>
      <c r="Y451" s="967"/>
      <c r="Z451" s="1032"/>
    </row>
    <row r="452" spans="1:26" ht="25.2" hidden="1" customHeight="1" outlineLevel="2">
      <c r="A452" s="979">
        <v>44505</v>
      </c>
      <c r="B452" s="1163" t="s">
        <v>5698</v>
      </c>
      <c r="C452" s="955" t="s">
        <v>9802</v>
      </c>
      <c r="D452" s="966"/>
      <c r="E452" s="977" t="s">
        <v>5700</v>
      </c>
      <c r="F452" s="972"/>
      <c r="G452" s="970"/>
      <c r="H452" s="967"/>
      <c r="I452" s="970"/>
      <c r="J452" s="967"/>
      <c r="K452" s="970"/>
      <c r="L452" s="967"/>
      <c r="M452" s="970"/>
      <c r="N452" s="967"/>
      <c r="O452" s="970"/>
      <c r="P452" s="967"/>
      <c r="Q452" s="970"/>
      <c r="R452" s="967"/>
      <c r="S452" s="970"/>
      <c r="T452" s="967"/>
      <c r="U452" s="973" t="s">
        <v>5700</v>
      </c>
      <c r="V452" s="967"/>
      <c r="W452" s="970"/>
      <c r="X452" s="1261"/>
      <c r="Y452" s="967"/>
      <c r="Z452" s="1032"/>
    </row>
    <row r="453" spans="1:26" ht="12.6" hidden="1" customHeight="1" outlineLevel="2">
      <c r="A453" s="979">
        <v>44505</v>
      </c>
      <c r="B453" s="1163" t="s">
        <v>5698</v>
      </c>
      <c r="C453" s="955" t="s">
        <v>9803</v>
      </c>
      <c r="D453" s="975"/>
      <c r="E453" s="968"/>
      <c r="F453" s="972"/>
      <c r="G453" s="970"/>
      <c r="H453" s="967"/>
      <c r="I453" s="970"/>
      <c r="J453" s="967"/>
      <c r="K453" s="970"/>
      <c r="L453" s="967"/>
      <c r="M453" s="970"/>
      <c r="N453" s="967"/>
      <c r="O453" s="970"/>
      <c r="P453" s="967"/>
      <c r="Q453" s="970"/>
      <c r="R453" s="974" t="s">
        <v>5700</v>
      </c>
      <c r="S453" s="970"/>
      <c r="T453" s="967"/>
      <c r="U453" s="970"/>
      <c r="V453" s="967"/>
      <c r="W453" s="970"/>
      <c r="X453" s="1261"/>
      <c r="Y453" s="967"/>
      <c r="Z453" s="1032"/>
    </row>
    <row r="454" spans="1:26" ht="12.6" hidden="1" customHeight="1" outlineLevel="2">
      <c r="A454" s="979">
        <v>44505</v>
      </c>
      <c r="B454" s="1163" t="s">
        <v>5698</v>
      </c>
      <c r="C454" s="955" t="s">
        <v>9804</v>
      </c>
      <c r="D454" s="966"/>
      <c r="E454" s="968"/>
      <c r="F454" s="972"/>
      <c r="G454" s="973" t="s">
        <v>5700</v>
      </c>
      <c r="H454" s="967"/>
      <c r="I454" s="970"/>
      <c r="J454" s="967"/>
      <c r="K454" s="970"/>
      <c r="L454" s="967"/>
      <c r="M454" s="970"/>
      <c r="N454" s="967"/>
      <c r="O454" s="970"/>
      <c r="P454" s="967"/>
      <c r="Q454" s="970"/>
      <c r="R454" s="967"/>
      <c r="S454" s="970"/>
      <c r="T454" s="967"/>
      <c r="U454" s="970"/>
      <c r="V454" s="967"/>
      <c r="W454" s="970"/>
      <c r="X454" s="1261"/>
      <c r="Y454" s="967"/>
      <c r="Z454" s="1032"/>
    </row>
    <row r="455" spans="1:26" ht="25.2" hidden="1" customHeight="1" outlineLevel="2">
      <c r="A455" s="979">
        <v>44505</v>
      </c>
      <c r="B455" s="1163" t="s">
        <v>5706</v>
      </c>
      <c r="C455" s="955" t="s">
        <v>9805</v>
      </c>
      <c r="D455" s="966"/>
      <c r="E455" s="968"/>
      <c r="F455" s="972"/>
      <c r="G455" s="970"/>
      <c r="H455" s="974" t="s">
        <v>5700</v>
      </c>
      <c r="I455" s="973" t="s">
        <v>5700</v>
      </c>
      <c r="J455" s="967"/>
      <c r="K455" s="970"/>
      <c r="L455" s="967"/>
      <c r="M455" s="970"/>
      <c r="N455" s="967"/>
      <c r="O455" s="970"/>
      <c r="P455" s="967"/>
      <c r="Q455" s="970"/>
      <c r="R455" s="967"/>
      <c r="S455" s="970"/>
      <c r="T455" s="967"/>
      <c r="U455" s="970"/>
      <c r="V455" s="967"/>
      <c r="W455" s="970"/>
      <c r="X455" s="1261"/>
      <c r="Y455" s="967"/>
      <c r="Z455" s="1032"/>
    </row>
    <row r="456" spans="1:26" ht="12.6" hidden="1" customHeight="1" outlineLevel="2">
      <c r="A456" s="979">
        <v>44505</v>
      </c>
      <c r="B456" s="1163" t="s">
        <v>5698</v>
      </c>
      <c r="C456" s="955" t="s">
        <v>9806</v>
      </c>
      <c r="D456" s="966"/>
      <c r="E456" s="968"/>
      <c r="F456" s="972"/>
      <c r="G456" s="970"/>
      <c r="H456" s="974" t="s">
        <v>5700</v>
      </c>
      <c r="I456" s="970"/>
      <c r="J456" s="967"/>
      <c r="K456" s="970"/>
      <c r="L456" s="967"/>
      <c r="M456" s="970"/>
      <c r="N456" s="967"/>
      <c r="O456" s="970"/>
      <c r="P456" s="967"/>
      <c r="Q456" s="970"/>
      <c r="R456" s="967"/>
      <c r="S456" s="970"/>
      <c r="T456" s="967"/>
      <c r="U456" s="970"/>
      <c r="V456" s="967"/>
      <c r="W456" s="970"/>
      <c r="X456" s="1261"/>
      <c r="Y456" s="967"/>
      <c r="Z456" s="1032"/>
    </row>
    <row r="457" spans="1:26" ht="25.2" hidden="1" customHeight="1" outlineLevel="2">
      <c r="A457" s="979">
        <v>44505</v>
      </c>
      <c r="B457" s="1163" t="s">
        <v>5698</v>
      </c>
      <c r="C457" s="955" t="s">
        <v>9807</v>
      </c>
      <c r="D457" s="975" t="s">
        <v>2368</v>
      </c>
      <c r="E457" s="968"/>
      <c r="F457" s="972"/>
      <c r="G457" s="970"/>
      <c r="H457" s="967"/>
      <c r="I457" s="970"/>
      <c r="J457" s="967"/>
      <c r="K457" s="970"/>
      <c r="L457" s="967"/>
      <c r="M457" s="970"/>
      <c r="N457" s="967"/>
      <c r="O457" s="970"/>
      <c r="P457" s="967"/>
      <c r="Q457" s="970"/>
      <c r="R457" s="967"/>
      <c r="S457" s="970"/>
      <c r="T457" s="967"/>
      <c r="U457" s="970"/>
      <c r="V457" s="967"/>
      <c r="W457" s="970"/>
      <c r="X457" s="1261"/>
      <c r="Y457" s="967"/>
      <c r="Z457" s="1032"/>
    </row>
    <row r="458" spans="1:26" ht="12.6" hidden="1" customHeight="1" outlineLevel="2">
      <c r="A458" s="979">
        <v>44505</v>
      </c>
      <c r="B458" s="1163" t="s">
        <v>5698</v>
      </c>
      <c r="C458" s="955" t="s">
        <v>9808</v>
      </c>
      <c r="D458" s="966"/>
      <c r="E458" s="968"/>
      <c r="F458" s="972"/>
      <c r="G458" s="970"/>
      <c r="H458" s="974" t="s">
        <v>5700</v>
      </c>
      <c r="I458" s="970"/>
      <c r="J458" s="967"/>
      <c r="K458" s="970"/>
      <c r="L458" s="967"/>
      <c r="M458" s="973" t="s">
        <v>5700</v>
      </c>
      <c r="N458" s="967"/>
      <c r="O458" s="970"/>
      <c r="P458" s="967"/>
      <c r="Q458" s="970"/>
      <c r="R458" s="967"/>
      <c r="S458" s="970"/>
      <c r="T458" s="967"/>
      <c r="U458" s="970"/>
      <c r="V458" s="967"/>
      <c r="W458" s="970"/>
      <c r="X458" s="1261"/>
      <c r="Y458" s="967"/>
      <c r="Z458" s="1032"/>
    </row>
    <row r="459" spans="1:26" ht="12.6" hidden="1" customHeight="1" outlineLevel="2">
      <c r="A459" s="979">
        <v>44505</v>
      </c>
      <c r="B459" s="1163" t="s">
        <v>5698</v>
      </c>
      <c r="C459" s="955" t="s">
        <v>9809</v>
      </c>
      <c r="D459" s="966"/>
      <c r="E459" s="977" t="s">
        <v>5700</v>
      </c>
      <c r="F459" s="972"/>
      <c r="G459" s="970"/>
      <c r="H459" s="967"/>
      <c r="I459" s="970"/>
      <c r="J459" s="967"/>
      <c r="K459" s="970"/>
      <c r="L459" s="967"/>
      <c r="M459" s="970"/>
      <c r="N459" s="967"/>
      <c r="O459" s="970"/>
      <c r="P459" s="967"/>
      <c r="Q459" s="970"/>
      <c r="R459" s="967"/>
      <c r="S459" s="970"/>
      <c r="T459" s="967"/>
      <c r="U459" s="970"/>
      <c r="V459" s="967"/>
      <c r="W459" s="970"/>
      <c r="X459" s="1261"/>
      <c r="Y459" s="967"/>
      <c r="Z459" s="1032"/>
    </row>
    <row r="460" spans="1:26" ht="12.6" hidden="1" customHeight="1" outlineLevel="2">
      <c r="A460" s="979">
        <v>44505</v>
      </c>
      <c r="B460" s="1163" t="s">
        <v>5706</v>
      </c>
      <c r="C460" s="955" t="s">
        <v>9810</v>
      </c>
      <c r="D460" s="966"/>
      <c r="E460" s="977"/>
      <c r="F460" s="969" t="s">
        <v>5700</v>
      </c>
      <c r="G460" s="970"/>
      <c r="H460" s="967"/>
      <c r="I460" s="970"/>
      <c r="J460" s="967"/>
      <c r="K460" s="970"/>
      <c r="L460" s="967"/>
      <c r="M460" s="970"/>
      <c r="N460" s="967"/>
      <c r="O460" s="970"/>
      <c r="P460" s="967"/>
      <c r="Q460" s="970"/>
      <c r="R460" s="967"/>
      <c r="S460" s="970"/>
      <c r="T460" s="967"/>
      <c r="U460" s="970"/>
      <c r="V460" s="967"/>
      <c r="W460" s="970"/>
      <c r="X460" s="1261"/>
      <c r="Y460" s="967"/>
      <c r="Z460" s="1032"/>
    </row>
    <row r="461" spans="1:26" ht="12.6" hidden="1" customHeight="1" outlineLevel="2">
      <c r="A461" s="979">
        <v>44505</v>
      </c>
      <c r="B461" s="1163" t="s">
        <v>5698</v>
      </c>
      <c r="C461" s="955" t="s">
        <v>9811</v>
      </c>
      <c r="D461" s="966"/>
      <c r="E461" s="968"/>
      <c r="F461" s="972"/>
      <c r="G461" s="970"/>
      <c r="H461" s="967"/>
      <c r="I461" s="970"/>
      <c r="J461" s="967"/>
      <c r="K461" s="970"/>
      <c r="L461" s="967"/>
      <c r="M461" s="970"/>
      <c r="N461" s="967"/>
      <c r="O461" s="970"/>
      <c r="P461" s="974" t="s">
        <v>5700</v>
      </c>
      <c r="Q461" s="970"/>
      <c r="R461" s="967"/>
      <c r="S461" s="970"/>
      <c r="T461" s="967"/>
      <c r="U461" s="970"/>
      <c r="V461" s="967"/>
      <c r="W461" s="970"/>
      <c r="X461" s="1261"/>
      <c r="Y461" s="967"/>
      <c r="Z461" s="1032"/>
    </row>
    <row r="462" spans="1:26" ht="12.6" hidden="1" customHeight="1" outlineLevel="2">
      <c r="A462" s="979">
        <v>44505</v>
      </c>
      <c r="B462" s="1163" t="s">
        <v>5698</v>
      </c>
      <c r="C462" s="955" t="s">
        <v>9812</v>
      </c>
      <c r="D462" s="966"/>
      <c r="E462" s="968"/>
      <c r="F462" s="969" t="s">
        <v>5700</v>
      </c>
      <c r="G462" s="970"/>
      <c r="H462" s="967"/>
      <c r="I462" s="970"/>
      <c r="J462" s="967"/>
      <c r="K462" s="970"/>
      <c r="L462" s="967"/>
      <c r="M462" s="970"/>
      <c r="N462" s="967"/>
      <c r="O462" s="970"/>
      <c r="P462" s="967"/>
      <c r="Q462" s="970"/>
      <c r="R462" s="967"/>
      <c r="S462" s="970"/>
      <c r="T462" s="967"/>
      <c r="U462" s="970"/>
      <c r="V462" s="967"/>
      <c r="W462" s="970"/>
      <c r="X462" s="1261"/>
      <c r="Y462" s="967"/>
      <c r="Z462" s="1032"/>
    </row>
    <row r="463" spans="1:26" ht="12.6" hidden="1" customHeight="1" outlineLevel="2">
      <c r="A463" s="979">
        <v>44505</v>
      </c>
      <c r="B463" s="1163" t="s">
        <v>5698</v>
      </c>
      <c r="C463" s="955" t="s">
        <v>9813</v>
      </c>
      <c r="D463" s="966"/>
      <c r="E463" s="968"/>
      <c r="F463" s="972"/>
      <c r="G463" s="970"/>
      <c r="H463" s="967"/>
      <c r="I463" s="970"/>
      <c r="J463" s="967"/>
      <c r="K463" s="970"/>
      <c r="L463" s="967"/>
      <c r="M463" s="970"/>
      <c r="N463" s="967"/>
      <c r="O463" s="970"/>
      <c r="P463" s="967"/>
      <c r="Q463" s="973" t="s">
        <v>5700</v>
      </c>
      <c r="R463" s="967"/>
      <c r="S463" s="970"/>
      <c r="T463" s="967"/>
      <c r="U463" s="970"/>
      <c r="V463" s="967"/>
      <c r="W463" s="970"/>
      <c r="X463" s="1261"/>
      <c r="Y463" s="967"/>
      <c r="Z463" s="1032" t="s">
        <v>9814</v>
      </c>
    </row>
    <row r="464" spans="1:26" ht="12.6" hidden="1" customHeight="1" outlineLevel="1" collapsed="1">
      <c r="A464" s="1010">
        <v>44508</v>
      </c>
      <c r="B464" s="1163" t="s">
        <v>5706</v>
      </c>
      <c r="C464" s="955" t="s">
        <v>9815</v>
      </c>
      <c r="D464" s="966"/>
      <c r="E464" s="968"/>
      <c r="F464" s="972"/>
      <c r="G464" s="970"/>
      <c r="H464" s="967"/>
      <c r="I464" s="973" t="s">
        <v>5700</v>
      </c>
      <c r="J464" s="967"/>
      <c r="K464" s="970"/>
      <c r="L464" s="967"/>
      <c r="M464" s="970"/>
      <c r="N464" s="967"/>
      <c r="O464" s="970"/>
      <c r="P464" s="974" t="s">
        <v>5700</v>
      </c>
      <c r="Q464" s="970"/>
      <c r="R464" s="967"/>
      <c r="S464" s="970"/>
      <c r="T464" s="967"/>
      <c r="U464" s="970"/>
      <c r="V464" s="967"/>
      <c r="W464" s="970"/>
      <c r="X464" s="1261"/>
      <c r="Y464" s="967"/>
      <c r="Z464" s="1032"/>
    </row>
    <row r="465" spans="1:24" ht="37.799999999999997" hidden="1" customHeight="1" outlineLevel="2">
      <c r="A465" s="1010">
        <v>44508</v>
      </c>
      <c r="B465" s="1163" t="s">
        <v>5698</v>
      </c>
      <c r="C465" s="955" t="s">
        <v>9816</v>
      </c>
      <c r="D465" s="966"/>
      <c r="E465" s="968"/>
      <c r="F465" s="969" t="s">
        <v>5700</v>
      </c>
      <c r="G465" s="970"/>
      <c r="H465" s="967"/>
      <c r="I465" s="970"/>
      <c r="J465" s="967"/>
      <c r="K465" s="970"/>
      <c r="L465" s="967"/>
      <c r="M465" s="970"/>
      <c r="N465" s="967"/>
      <c r="O465" s="973" t="s">
        <v>5700</v>
      </c>
      <c r="P465" s="967"/>
      <c r="Q465" s="970"/>
      <c r="R465" s="967"/>
      <c r="S465" s="970"/>
      <c r="T465" s="974" t="s">
        <v>5700</v>
      </c>
      <c r="U465" s="970"/>
      <c r="V465" s="967"/>
      <c r="W465" s="970"/>
      <c r="X465" s="1261"/>
    </row>
    <row r="466" spans="1:24" ht="12.6" hidden="1" customHeight="1" outlineLevel="2">
      <c r="A466" s="1010">
        <v>44508</v>
      </c>
      <c r="B466" s="1163" t="s">
        <v>5698</v>
      </c>
      <c r="C466" s="955" t="s">
        <v>9817</v>
      </c>
      <c r="D466" s="966"/>
      <c r="E466" s="968"/>
      <c r="F466" s="969" t="s">
        <v>5700</v>
      </c>
      <c r="G466" s="970"/>
      <c r="H466" s="967"/>
      <c r="I466" s="970"/>
      <c r="J466" s="974" t="s">
        <v>5700</v>
      </c>
      <c r="K466" s="970"/>
      <c r="L466" s="967"/>
      <c r="M466" s="970"/>
      <c r="N466" s="967"/>
      <c r="O466" s="970"/>
      <c r="P466" s="967"/>
      <c r="Q466" s="970"/>
      <c r="R466" s="967"/>
      <c r="S466" s="970"/>
      <c r="T466" s="967"/>
      <c r="U466" s="970"/>
      <c r="V466" s="967"/>
      <c r="W466" s="970"/>
      <c r="X466" s="1261"/>
    </row>
    <row r="467" spans="1:24" ht="12.6" hidden="1" customHeight="1" outlineLevel="2">
      <c r="A467" s="1010">
        <v>44508</v>
      </c>
      <c r="B467" s="1163" t="s">
        <v>5698</v>
      </c>
      <c r="C467" s="955" t="s">
        <v>9818</v>
      </c>
      <c r="D467" s="966"/>
      <c r="E467" s="968"/>
      <c r="F467" s="969" t="s">
        <v>5700</v>
      </c>
      <c r="G467" s="970"/>
      <c r="H467" s="967"/>
      <c r="I467" s="970"/>
      <c r="J467" s="967"/>
      <c r="K467" s="970"/>
      <c r="L467" s="967"/>
      <c r="M467" s="970"/>
      <c r="N467" s="967"/>
      <c r="O467" s="970"/>
      <c r="P467" s="967"/>
      <c r="Q467" s="970"/>
      <c r="R467" s="967"/>
      <c r="S467" s="970"/>
      <c r="T467" s="967"/>
      <c r="U467" s="970"/>
      <c r="V467" s="967"/>
      <c r="W467" s="970"/>
      <c r="X467" s="1261"/>
    </row>
    <row r="468" spans="1:24" ht="50.4" hidden="1" customHeight="1" outlineLevel="2">
      <c r="A468" s="1010">
        <v>44508</v>
      </c>
      <c r="B468" s="1163" t="s">
        <v>5698</v>
      </c>
      <c r="C468" s="955" t="s">
        <v>9819</v>
      </c>
      <c r="D468" s="966"/>
      <c r="E468" s="968"/>
      <c r="F468" s="969" t="s">
        <v>5700</v>
      </c>
      <c r="G468" s="970"/>
      <c r="H468" s="967"/>
      <c r="I468" s="970"/>
      <c r="J468" s="967"/>
      <c r="K468" s="970"/>
      <c r="L468" s="967"/>
      <c r="M468" s="970"/>
      <c r="N468" s="967"/>
      <c r="O468" s="970"/>
      <c r="P468" s="967"/>
      <c r="Q468" s="970"/>
      <c r="R468" s="967"/>
      <c r="S468" s="970"/>
      <c r="T468" s="967"/>
      <c r="U468" s="970"/>
      <c r="V468" s="967"/>
      <c r="W468" s="970"/>
      <c r="X468" s="1261"/>
    </row>
    <row r="469" spans="1:24" ht="37.799999999999997" hidden="1" customHeight="1" outlineLevel="2">
      <c r="A469" s="1010">
        <v>44508</v>
      </c>
      <c r="B469" s="1163" t="s">
        <v>5698</v>
      </c>
      <c r="C469" s="955" t="s">
        <v>9820</v>
      </c>
      <c r="D469" s="966"/>
      <c r="E469" s="968"/>
      <c r="F469" s="969" t="s">
        <v>5700</v>
      </c>
      <c r="G469" s="970"/>
      <c r="H469" s="967"/>
      <c r="I469" s="970"/>
      <c r="J469" s="967"/>
      <c r="K469" s="970"/>
      <c r="L469" s="967"/>
      <c r="M469" s="973" t="s">
        <v>5700</v>
      </c>
      <c r="N469" s="967"/>
      <c r="O469" s="970"/>
      <c r="P469" s="967"/>
      <c r="Q469" s="970"/>
      <c r="R469" s="967"/>
      <c r="S469" s="970"/>
      <c r="T469" s="967"/>
      <c r="U469" s="970"/>
      <c r="V469" s="967"/>
      <c r="W469" s="970"/>
      <c r="X469" s="1261"/>
    </row>
    <row r="470" spans="1:24" ht="37.799999999999997" hidden="1" customHeight="1" outlineLevel="2">
      <c r="A470" s="1010">
        <v>44508</v>
      </c>
      <c r="B470" s="1163" t="s">
        <v>5698</v>
      </c>
      <c r="C470" s="955" t="s">
        <v>9821</v>
      </c>
      <c r="D470" s="966"/>
      <c r="E470" s="968"/>
      <c r="F470" s="972"/>
      <c r="G470" s="970"/>
      <c r="H470" s="967"/>
      <c r="I470" s="970"/>
      <c r="J470" s="967"/>
      <c r="K470" s="970"/>
      <c r="L470" s="967"/>
      <c r="M470" s="970"/>
      <c r="N470" s="967"/>
      <c r="O470" s="970"/>
      <c r="P470" s="967"/>
      <c r="Q470" s="970"/>
      <c r="R470" s="974" t="s">
        <v>5700</v>
      </c>
      <c r="S470" s="970"/>
      <c r="T470" s="967"/>
      <c r="U470" s="970"/>
      <c r="V470" s="967"/>
      <c r="W470" s="970"/>
      <c r="X470" s="1261"/>
    </row>
    <row r="471" spans="1:24" ht="12.6" hidden="1" customHeight="1" outlineLevel="2">
      <c r="A471" s="1010">
        <v>44508</v>
      </c>
      <c r="B471" s="1163" t="s">
        <v>5698</v>
      </c>
      <c r="C471" s="955" t="s">
        <v>9822</v>
      </c>
      <c r="D471" s="966"/>
      <c r="E471" s="968"/>
      <c r="F471" s="969" t="s">
        <v>5700</v>
      </c>
      <c r="G471" s="970"/>
      <c r="H471" s="967"/>
      <c r="I471" s="970"/>
      <c r="J471" s="967"/>
      <c r="K471" s="970"/>
      <c r="L471" s="967"/>
      <c r="M471" s="970"/>
      <c r="N471" s="967"/>
      <c r="O471" s="970"/>
      <c r="P471" s="967"/>
      <c r="Q471" s="970"/>
      <c r="R471" s="967"/>
      <c r="S471" s="970"/>
      <c r="T471" s="967"/>
      <c r="U471" s="970"/>
      <c r="V471" s="967"/>
      <c r="W471" s="970"/>
      <c r="X471" s="1261"/>
    </row>
    <row r="472" spans="1:24" ht="25.2" hidden="1" customHeight="1" outlineLevel="2">
      <c r="A472" s="1010">
        <v>44508</v>
      </c>
      <c r="B472" s="1163" t="s">
        <v>5698</v>
      </c>
      <c r="C472" s="955" t="s">
        <v>9823</v>
      </c>
      <c r="D472" s="966"/>
      <c r="E472" s="977" t="s">
        <v>5700</v>
      </c>
      <c r="F472" s="972"/>
      <c r="G472" s="970"/>
      <c r="H472" s="967"/>
      <c r="I472" s="970"/>
      <c r="J472" s="967"/>
      <c r="K472" s="970"/>
      <c r="L472" s="967"/>
      <c r="M472" s="970"/>
      <c r="N472" s="967"/>
      <c r="O472" s="970"/>
      <c r="P472" s="967"/>
      <c r="Q472" s="970"/>
      <c r="R472" s="967"/>
      <c r="S472" s="970"/>
      <c r="T472" s="967"/>
      <c r="U472" s="970"/>
      <c r="V472" s="967"/>
      <c r="W472" s="970"/>
      <c r="X472" s="1261"/>
    </row>
    <row r="473" spans="1:24" ht="12.6" hidden="1" customHeight="1" outlineLevel="2">
      <c r="A473" s="1010">
        <v>44508</v>
      </c>
      <c r="B473" s="1163" t="s">
        <v>5698</v>
      </c>
      <c r="C473" s="955" t="s">
        <v>9824</v>
      </c>
      <c r="D473" s="975" t="s">
        <v>5700</v>
      </c>
      <c r="E473" s="968"/>
      <c r="F473" s="972"/>
      <c r="G473" s="970"/>
      <c r="H473" s="967"/>
      <c r="I473" s="970"/>
      <c r="J473" s="967"/>
      <c r="K473" s="970"/>
      <c r="L473" s="967"/>
      <c r="M473" s="970"/>
      <c r="N473" s="967"/>
      <c r="O473" s="970"/>
      <c r="P473" s="967"/>
      <c r="Q473" s="970"/>
      <c r="R473" s="967"/>
      <c r="S473" s="970"/>
      <c r="T473" s="967"/>
      <c r="U473" s="970"/>
      <c r="V473" s="967"/>
      <c r="W473" s="970"/>
      <c r="X473" s="1261"/>
    </row>
    <row r="474" spans="1:24" ht="12.6" hidden="1" customHeight="1" outlineLevel="2">
      <c r="A474" s="1010">
        <v>44508</v>
      </c>
      <c r="B474" s="1163" t="s">
        <v>5698</v>
      </c>
      <c r="C474" s="955" t="s">
        <v>9825</v>
      </c>
      <c r="D474" s="966"/>
      <c r="E474" s="968"/>
      <c r="F474" s="972"/>
      <c r="G474" s="970"/>
      <c r="H474" s="974" t="s">
        <v>5700</v>
      </c>
      <c r="I474" s="970"/>
      <c r="J474" s="967"/>
      <c r="K474" s="970"/>
      <c r="L474" s="967"/>
      <c r="M474" s="970"/>
      <c r="N474" s="967"/>
      <c r="O474" s="970"/>
      <c r="P474" s="967"/>
      <c r="Q474" s="970"/>
      <c r="R474" s="967"/>
      <c r="S474" s="970"/>
      <c r="T474" s="967"/>
      <c r="U474" s="970"/>
      <c r="V474" s="967"/>
      <c r="W474" s="973" t="s">
        <v>5700</v>
      </c>
      <c r="X474" s="1261"/>
    </row>
    <row r="475" spans="1:24" ht="12.6" hidden="1" customHeight="1" outlineLevel="2">
      <c r="A475" s="1010">
        <v>44508</v>
      </c>
      <c r="B475" s="1163" t="s">
        <v>5698</v>
      </c>
      <c r="C475" s="955" t="s">
        <v>9826</v>
      </c>
      <c r="D475" s="966"/>
      <c r="E475" s="968"/>
      <c r="F475" s="969" t="s">
        <v>5700</v>
      </c>
      <c r="G475" s="970"/>
      <c r="H475" s="967"/>
      <c r="I475" s="970"/>
      <c r="J475" s="967"/>
      <c r="K475" s="970"/>
      <c r="L475" s="967"/>
      <c r="M475" s="970"/>
      <c r="N475" s="967"/>
      <c r="O475" s="970"/>
      <c r="P475" s="967"/>
      <c r="Q475" s="970"/>
      <c r="R475" s="967"/>
      <c r="S475" s="970"/>
      <c r="T475" s="967"/>
      <c r="U475" s="970"/>
      <c r="V475" s="967"/>
      <c r="W475" s="970"/>
      <c r="X475" s="1261"/>
    </row>
    <row r="476" spans="1:24" ht="25.2" hidden="1" customHeight="1" outlineLevel="2">
      <c r="A476" s="1010">
        <v>44508</v>
      </c>
      <c r="B476" s="1163" t="s">
        <v>5698</v>
      </c>
      <c r="C476" s="955" t="s">
        <v>9827</v>
      </c>
      <c r="D476" s="966"/>
      <c r="E476" s="968"/>
      <c r="F476" s="972"/>
      <c r="G476" s="970"/>
      <c r="H476" s="967"/>
      <c r="I476" s="970"/>
      <c r="J476" s="967"/>
      <c r="K476" s="970"/>
      <c r="L476" s="967"/>
      <c r="M476" s="973" t="s">
        <v>5700</v>
      </c>
      <c r="N476" s="967"/>
      <c r="O476" s="970"/>
      <c r="P476" s="967"/>
      <c r="Q476" s="970"/>
      <c r="R476" s="967"/>
      <c r="S476" s="970"/>
      <c r="T476" s="967"/>
      <c r="U476" s="970"/>
      <c r="V476" s="967"/>
      <c r="W476" s="970"/>
      <c r="X476" s="1261"/>
    </row>
    <row r="477" spans="1:24" ht="25.2" hidden="1" customHeight="1" outlineLevel="1" collapsed="1">
      <c r="A477" s="1334">
        <v>44509</v>
      </c>
      <c r="B477" s="1163" t="s">
        <v>5698</v>
      </c>
      <c r="C477" s="955" t="s">
        <v>9828</v>
      </c>
      <c r="D477" s="966"/>
      <c r="E477" s="968"/>
      <c r="F477" s="972"/>
      <c r="G477" s="970"/>
      <c r="H477" s="967"/>
      <c r="I477" s="970"/>
      <c r="J477" s="967"/>
      <c r="K477" s="970"/>
      <c r="L477" s="967"/>
      <c r="M477" s="970"/>
      <c r="N477" s="967"/>
      <c r="O477" s="970"/>
      <c r="P477" s="967"/>
      <c r="Q477" s="970"/>
      <c r="R477" s="974" t="s">
        <v>5700</v>
      </c>
      <c r="S477" s="970"/>
      <c r="T477" s="967"/>
      <c r="U477" s="970"/>
      <c r="V477" s="967"/>
      <c r="W477" s="970"/>
      <c r="X477" s="1261"/>
    </row>
    <row r="478" spans="1:24" ht="12.6" hidden="1" customHeight="1" outlineLevel="2">
      <c r="A478" s="1334">
        <v>44509</v>
      </c>
      <c r="B478" s="1163" t="s">
        <v>5698</v>
      </c>
      <c r="C478" s="955" t="s">
        <v>9829</v>
      </c>
      <c r="D478" s="966"/>
      <c r="E478" s="968"/>
      <c r="F478" s="972"/>
      <c r="G478" s="970"/>
      <c r="H478" s="967"/>
      <c r="I478" s="973" t="s">
        <v>5700</v>
      </c>
      <c r="J478" s="967"/>
      <c r="K478" s="970"/>
      <c r="L478" s="967"/>
      <c r="M478" s="970"/>
      <c r="N478" s="967"/>
      <c r="O478" s="970"/>
      <c r="P478" s="967"/>
      <c r="Q478" s="970"/>
      <c r="R478" s="967"/>
      <c r="S478" s="970"/>
      <c r="T478" s="967"/>
      <c r="U478" s="970"/>
      <c r="V478" s="967"/>
      <c r="W478" s="970"/>
      <c r="X478" s="1261"/>
    </row>
    <row r="479" spans="1:24" ht="12.6" hidden="1" customHeight="1" outlineLevel="2">
      <c r="A479" s="1334">
        <v>44509</v>
      </c>
      <c r="B479" s="1163" t="s">
        <v>5698</v>
      </c>
      <c r="C479" s="955" t="s">
        <v>9830</v>
      </c>
      <c r="D479" s="966"/>
      <c r="E479" s="968"/>
      <c r="F479" s="972"/>
      <c r="G479" s="970"/>
      <c r="H479" s="967"/>
      <c r="I479" s="970"/>
      <c r="J479" s="967"/>
      <c r="K479" s="970"/>
      <c r="L479" s="967"/>
      <c r="M479" s="970"/>
      <c r="N479" s="974" t="s">
        <v>5700</v>
      </c>
      <c r="O479" s="973" t="s">
        <v>5700</v>
      </c>
      <c r="P479" s="967"/>
      <c r="Q479" s="970"/>
      <c r="R479" s="967"/>
      <c r="S479" s="970"/>
      <c r="T479" s="967"/>
      <c r="U479" s="970"/>
      <c r="V479" s="967"/>
      <c r="W479" s="970"/>
      <c r="X479" s="1261"/>
    </row>
    <row r="480" spans="1:24" ht="12.6" hidden="1" customHeight="1" outlineLevel="2">
      <c r="A480" s="1334">
        <v>44509</v>
      </c>
      <c r="B480" s="1163" t="s">
        <v>5698</v>
      </c>
      <c r="C480" s="955" t="s">
        <v>9831</v>
      </c>
      <c r="D480" s="966"/>
      <c r="E480" s="968"/>
      <c r="F480" s="972"/>
      <c r="G480" s="970"/>
      <c r="H480" s="967"/>
      <c r="I480" s="970"/>
      <c r="J480" s="967"/>
      <c r="K480" s="970"/>
      <c r="L480" s="967"/>
      <c r="M480" s="970"/>
      <c r="N480" s="967"/>
      <c r="O480" s="970"/>
      <c r="P480" s="967"/>
      <c r="Q480" s="970"/>
      <c r="R480" s="967"/>
      <c r="S480" s="970"/>
      <c r="T480" s="967"/>
      <c r="U480" s="970"/>
      <c r="V480" s="967"/>
      <c r="W480" s="970"/>
      <c r="X480" s="1262" t="s">
        <v>5700</v>
      </c>
    </row>
    <row r="481" spans="1:26" ht="25.2" hidden="1" customHeight="1" outlineLevel="2">
      <c r="A481" s="1334">
        <v>44509</v>
      </c>
      <c r="B481" s="1163" t="s">
        <v>5698</v>
      </c>
      <c r="C481" s="955" t="s">
        <v>9832</v>
      </c>
      <c r="D481" s="966"/>
      <c r="E481" s="968"/>
      <c r="F481" s="969" t="s">
        <v>5700</v>
      </c>
      <c r="G481" s="970"/>
      <c r="H481" s="967"/>
      <c r="I481" s="970"/>
      <c r="J481" s="967"/>
      <c r="K481" s="970"/>
      <c r="L481" s="967"/>
      <c r="M481" s="970"/>
      <c r="N481" s="967"/>
      <c r="O481" s="970"/>
      <c r="P481" s="967"/>
      <c r="Q481" s="970"/>
      <c r="R481" s="967"/>
      <c r="S481" s="970"/>
      <c r="T481" s="967"/>
      <c r="U481" s="970"/>
      <c r="V481" s="967"/>
      <c r="W481" s="970"/>
      <c r="X481" s="1261"/>
      <c r="Y481" s="967"/>
      <c r="Z481" s="1032"/>
    </row>
    <row r="482" spans="1:26" ht="25.2" hidden="1" customHeight="1" outlineLevel="2">
      <c r="A482" s="1334">
        <v>44509</v>
      </c>
      <c r="B482" s="1163" t="s">
        <v>5698</v>
      </c>
      <c r="C482" s="955" t="s">
        <v>9833</v>
      </c>
      <c r="D482" s="966"/>
      <c r="E482" s="968"/>
      <c r="F482" s="969" t="s">
        <v>5700</v>
      </c>
      <c r="G482" s="970"/>
      <c r="H482" s="967"/>
      <c r="I482" s="970"/>
      <c r="J482" s="967"/>
      <c r="K482" s="970"/>
      <c r="L482" s="967"/>
      <c r="M482" s="970"/>
      <c r="N482" s="967"/>
      <c r="O482" s="970"/>
      <c r="P482" s="967"/>
      <c r="Q482" s="970"/>
      <c r="R482" s="967"/>
      <c r="S482" s="970"/>
      <c r="T482" s="967"/>
      <c r="U482" s="970"/>
      <c r="V482" s="967"/>
      <c r="W482" s="970"/>
      <c r="X482" s="1261"/>
      <c r="Y482" s="967"/>
      <c r="Z482" s="1032"/>
    </row>
    <row r="483" spans="1:26" ht="12.6" hidden="1" customHeight="1" outlineLevel="2">
      <c r="A483" s="1334">
        <v>44509</v>
      </c>
      <c r="B483" s="1163" t="s">
        <v>5698</v>
      </c>
      <c r="C483" s="955" t="s">
        <v>9834</v>
      </c>
      <c r="D483" s="975" t="s">
        <v>5700</v>
      </c>
      <c r="E483" s="968"/>
      <c r="F483" s="972"/>
      <c r="G483" s="970"/>
      <c r="H483" s="967"/>
      <c r="I483" s="970"/>
      <c r="J483" s="967"/>
      <c r="K483" s="970"/>
      <c r="L483" s="967"/>
      <c r="M483" s="970"/>
      <c r="N483" s="967"/>
      <c r="O483" s="970"/>
      <c r="P483" s="967"/>
      <c r="Q483" s="970"/>
      <c r="R483" s="967"/>
      <c r="S483" s="970"/>
      <c r="T483" s="967"/>
      <c r="U483" s="970"/>
      <c r="V483" s="967"/>
      <c r="W483" s="970"/>
      <c r="X483" s="1261"/>
      <c r="Y483" s="967"/>
      <c r="Z483" s="1333" t="s">
        <v>9597</v>
      </c>
    </row>
    <row r="484" spans="1:26" ht="12.6" hidden="1" customHeight="1" outlineLevel="2">
      <c r="A484" s="1334">
        <v>44509</v>
      </c>
      <c r="B484" s="1163" t="s">
        <v>5698</v>
      </c>
      <c r="C484" s="955" t="s">
        <v>9762</v>
      </c>
      <c r="D484" s="966"/>
      <c r="E484" s="968"/>
      <c r="F484" s="969" t="s">
        <v>5700</v>
      </c>
      <c r="G484" s="970"/>
      <c r="H484" s="967"/>
      <c r="I484" s="970"/>
      <c r="J484" s="967"/>
      <c r="K484" s="970"/>
      <c r="L484" s="967"/>
      <c r="M484" s="970"/>
      <c r="N484" s="967"/>
      <c r="O484" s="970"/>
      <c r="P484" s="967"/>
      <c r="Q484" s="970"/>
      <c r="R484" s="967"/>
      <c r="S484" s="970"/>
      <c r="T484" s="967"/>
      <c r="U484" s="970"/>
      <c r="V484" s="967"/>
      <c r="W484" s="973"/>
      <c r="X484" s="1261"/>
      <c r="Y484" s="967"/>
      <c r="Z484" s="1032"/>
    </row>
    <row r="485" spans="1:26" ht="12.6" hidden="1" customHeight="1" outlineLevel="2">
      <c r="A485" s="1334">
        <v>44509</v>
      </c>
      <c r="B485" s="1163" t="s">
        <v>5698</v>
      </c>
      <c r="C485" s="955" t="s">
        <v>9835</v>
      </c>
      <c r="D485" s="966"/>
      <c r="E485" s="968"/>
      <c r="F485" s="972"/>
      <c r="G485" s="970"/>
      <c r="H485" s="967"/>
      <c r="I485" s="970"/>
      <c r="J485" s="967"/>
      <c r="K485" s="970"/>
      <c r="L485" s="967"/>
      <c r="M485" s="970"/>
      <c r="N485" s="967"/>
      <c r="O485" s="970"/>
      <c r="P485" s="967"/>
      <c r="Q485" s="970"/>
      <c r="R485" s="967"/>
      <c r="S485" s="970"/>
      <c r="T485" s="974" t="s">
        <v>5700</v>
      </c>
      <c r="U485" s="970"/>
      <c r="V485" s="967"/>
      <c r="W485" s="970"/>
      <c r="X485" s="1261"/>
      <c r="Y485" s="967"/>
      <c r="Z485" s="1032"/>
    </row>
    <row r="486" spans="1:26" ht="25.2" hidden="1" customHeight="1" outlineLevel="2">
      <c r="A486" s="1334">
        <v>44509</v>
      </c>
      <c r="B486" s="1163" t="s">
        <v>5698</v>
      </c>
      <c r="C486" s="955" t="s">
        <v>9836</v>
      </c>
      <c r="D486" s="966"/>
      <c r="E486" s="968"/>
      <c r="F486" s="972"/>
      <c r="G486" s="970"/>
      <c r="H486" s="967"/>
      <c r="I486" s="970"/>
      <c r="J486" s="967"/>
      <c r="K486" s="970"/>
      <c r="L486" s="967"/>
      <c r="M486" s="970"/>
      <c r="N486" s="967"/>
      <c r="O486" s="973" t="s">
        <v>5700</v>
      </c>
      <c r="P486" s="967"/>
      <c r="Q486" s="970"/>
      <c r="R486" s="967"/>
      <c r="S486" s="970"/>
      <c r="T486" s="967"/>
      <c r="U486" s="970"/>
      <c r="V486" s="967"/>
      <c r="W486" s="970"/>
      <c r="X486" s="1261"/>
      <c r="Y486" s="967"/>
      <c r="Z486" s="1032"/>
    </row>
    <row r="487" spans="1:26" ht="12.6" hidden="1" customHeight="1" outlineLevel="2">
      <c r="A487" s="1334">
        <v>44509</v>
      </c>
      <c r="B487" s="1163" t="s">
        <v>5698</v>
      </c>
      <c r="C487" s="955" t="s">
        <v>9837</v>
      </c>
      <c r="D487" s="966"/>
      <c r="E487" s="968"/>
      <c r="F487" s="972"/>
      <c r="G487" s="970"/>
      <c r="H487" s="967"/>
      <c r="I487" s="970"/>
      <c r="J487" s="967"/>
      <c r="K487" s="970"/>
      <c r="L487" s="967"/>
      <c r="M487" s="970"/>
      <c r="N487" s="967"/>
      <c r="O487" s="970"/>
      <c r="P487" s="967"/>
      <c r="Q487" s="970"/>
      <c r="R487" s="967"/>
      <c r="S487" s="970"/>
      <c r="T487" s="967"/>
      <c r="U487" s="970"/>
      <c r="V487" s="967"/>
      <c r="W487" s="973" t="s">
        <v>5700</v>
      </c>
      <c r="X487" s="1261"/>
      <c r="Y487" s="967"/>
      <c r="Z487" s="1032"/>
    </row>
    <row r="488" spans="1:26" ht="12.6" hidden="1" customHeight="1" outlineLevel="2">
      <c r="A488" s="1334">
        <v>44509</v>
      </c>
      <c r="B488" s="1163" t="s">
        <v>5698</v>
      </c>
      <c r="C488" s="955" t="s">
        <v>9838</v>
      </c>
      <c r="D488" s="966"/>
      <c r="E488" s="968"/>
      <c r="F488" s="972"/>
      <c r="G488" s="970"/>
      <c r="H488" s="967"/>
      <c r="I488" s="970"/>
      <c r="J488" s="967"/>
      <c r="K488" s="970"/>
      <c r="L488" s="967"/>
      <c r="M488" s="970"/>
      <c r="N488" s="967"/>
      <c r="O488" s="970"/>
      <c r="P488" s="967"/>
      <c r="Q488" s="970"/>
      <c r="R488" s="974" t="s">
        <v>5700</v>
      </c>
      <c r="S488" s="970"/>
      <c r="T488" s="967"/>
      <c r="U488" s="970"/>
      <c r="V488" s="967"/>
      <c r="W488" s="970"/>
      <c r="X488" s="1261"/>
      <c r="Y488" s="967"/>
      <c r="Z488" s="1032"/>
    </row>
    <row r="489" spans="1:26" ht="12.6" hidden="1" customHeight="1" outlineLevel="2">
      <c r="A489" s="1334">
        <v>44509</v>
      </c>
      <c r="B489" s="1163" t="s">
        <v>5698</v>
      </c>
      <c r="C489" s="955" t="s">
        <v>9839</v>
      </c>
      <c r="D489" s="966"/>
      <c r="E489" s="968"/>
      <c r="F489" s="972"/>
      <c r="G489" s="970"/>
      <c r="H489" s="967"/>
      <c r="I489" s="970"/>
      <c r="J489" s="967"/>
      <c r="K489" s="970"/>
      <c r="L489" s="967"/>
      <c r="M489" s="970"/>
      <c r="N489" s="967"/>
      <c r="O489" s="973" t="s">
        <v>5700</v>
      </c>
      <c r="P489" s="967"/>
      <c r="Q489" s="970"/>
      <c r="R489" s="967"/>
      <c r="S489" s="970"/>
      <c r="T489" s="967"/>
      <c r="U489" s="970"/>
      <c r="V489" s="967"/>
      <c r="W489" s="970"/>
      <c r="X489" s="1261"/>
      <c r="Y489" s="967"/>
      <c r="Z489" s="1032"/>
    </row>
    <row r="490" spans="1:26" ht="12.6" hidden="1" customHeight="1" outlineLevel="1" collapsed="1">
      <c r="A490" s="1335">
        <v>44510</v>
      </c>
      <c r="B490" s="1163" t="s">
        <v>5698</v>
      </c>
      <c r="C490" s="955" t="s">
        <v>9668</v>
      </c>
      <c r="D490" s="966"/>
      <c r="E490" s="968"/>
      <c r="F490" s="972"/>
      <c r="G490" s="970"/>
      <c r="H490" s="967"/>
      <c r="I490" s="970"/>
      <c r="J490" s="967"/>
      <c r="K490" s="970"/>
      <c r="L490" s="967"/>
      <c r="M490" s="970"/>
      <c r="N490" s="967"/>
      <c r="O490" s="970"/>
      <c r="P490" s="967"/>
      <c r="Q490" s="970"/>
      <c r="R490" s="967"/>
      <c r="S490" s="970"/>
      <c r="T490" s="967"/>
      <c r="U490" s="970"/>
      <c r="V490" s="967"/>
      <c r="W490" s="970"/>
      <c r="X490" s="1261"/>
      <c r="Y490" s="967"/>
      <c r="Z490" s="1032"/>
    </row>
    <row r="491" spans="1:26" ht="12.6" hidden="1" customHeight="1" outlineLevel="2">
      <c r="A491" s="1335">
        <v>44510</v>
      </c>
      <c r="B491" s="1163" t="s">
        <v>5706</v>
      </c>
      <c r="C491" s="955" t="s">
        <v>9840</v>
      </c>
      <c r="D491" s="966"/>
      <c r="E491" s="968"/>
      <c r="F491" s="972"/>
      <c r="G491" s="970"/>
      <c r="H491" s="967"/>
      <c r="I491" s="970"/>
      <c r="J491" s="967"/>
      <c r="K491" s="970"/>
      <c r="L491" s="967"/>
      <c r="M491" s="970"/>
      <c r="N491" s="967"/>
      <c r="O491" s="970"/>
      <c r="P491" s="967"/>
      <c r="Q491" s="970"/>
      <c r="R491" s="967"/>
      <c r="S491" s="970"/>
      <c r="T491" s="967"/>
      <c r="U491" s="970"/>
      <c r="V491" s="967"/>
      <c r="W491" s="970"/>
      <c r="X491" s="1261"/>
      <c r="Y491" s="967"/>
      <c r="Z491" s="1032"/>
    </row>
    <row r="492" spans="1:26" ht="12.6" hidden="1" customHeight="1" outlineLevel="2">
      <c r="A492" s="1335">
        <v>44510</v>
      </c>
      <c r="B492" s="1163" t="s">
        <v>5698</v>
      </c>
      <c r="C492" s="955" t="s">
        <v>9841</v>
      </c>
      <c r="D492" s="966"/>
      <c r="E492" s="968"/>
      <c r="F492" s="972"/>
      <c r="G492" s="970"/>
      <c r="H492" s="967"/>
      <c r="I492" s="970"/>
      <c r="J492" s="967"/>
      <c r="K492" s="970"/>
      <c r="L492" s="967"/>
      <c r="M492" s="970"/>
      <c r="N492" s="967"/>
      <c r="O492" s="970"/>
      <c r="P492" s="967"/>
      <c r="Q492" s="970"/>
      <c r="R492" s="967"/>
      <c r="S492" s="970"/>
      <c r="T492" s="967"/>
      <c r="U492" s="970"/>
      <c r="V492" s="967"/>
      <c r="W492" s="970"/>
      <c r="X492" s="1261"/>
      <c r="Y492" s="967"/>
      <c r="Z492" s="1032"/>
    </row>
    <row r="493" spans="1:26" ht="25.2" hidden="1" customHeight="1" outlineLevel="2">
      <c r="A493" s="1335">
        <v>44510</v>
      </c>
      <c r="B493" s="1163" t="s">
        <v>5698</v>
      </c>
      <c r="C493" s="955" t="s">
        <v>9842</v>
      </c>
      <c r="D493" s="966"/>
      <c r="E493" s="968"/>
      <c r="F493" s="972"/>
      <c r="G493" s="970"/>
      <c r="H493" s="967"/>
      <c r="I493" s="970"/>
      <c r="J493" s="967"/>
      <c r="K493" s="970"/>
      <c r="L493" s="967"/>
      <c r="M493" s="970"/>
      <c r="N493" s="967"/>
      <c r="O493" s="970"/>
      <c r="P493" s="967"/>
      <c r="Q493" s="970"/>
      <c r="R493" s="967"/>
      <c r="S493" s="970"/>
      <c r="T493" s="967"/>
      <c r="U493" s="970"/>
      <c r="V493" s="967"/>
      <c r="W493" s="970"/>
      <c r="X493" s="1261"/>
      <c r="Y493" s="967"/>
      <c r="Z493" s="1032"/>
    </row>
    <row r="494" spans="1:26" ht="12.6" hidden="1" customHeight="1" outlineLevel="2">
      <c r="A494" s="1335">
        <v>44510</v>
      </c>
      <c r="B494" s="1163" t="s">
        <v>5698</v>
      </c>
      <c r="C494" s="955" t="s">
        <v>9843</v>
      </c>
      <c r="D494" s="966"/>
      <c r="E494" s="968"/>
      <c r="F494" s="972"/>
      <c r="G494" s="970"/>
      <c r="H494" s="967"/>
      <c r="I494" s="970"/>
      <c r="J494" s="967"/>
      <c r="K494" s="970"/>
      <c r="L494" s="967"/>
      <c r="M494" s="970"/>
      <c r="N494" s="967"/>
      <c r="O494" s="970"/>
      <c r="P494" s="967"/>
      <c r="Q494" s="970"/>
      <c r="R494" s="967"/>
      <c r="S494" s="970"/>
      <c r="T494" s="967"/>
      <c r="U494" s="970"/>
      <c r="V494" s="967"/>
      <c r="W494" s="970"/>
      <c r="X494" s="1261"/>
      <c r="Y494" s="967"/>
      <c r="Z494" s="1032"/>
    </row>
    <row r="495" spans="1:26" ht="12.6" hidden="1" customHeight="1" outlineLevel="2">
      <c r="A495" s="1335">
        <v>44510</v>
      </c>
      <c r="B495" s="1163" t="s">
        <v>5698</v>
      </c>
      <c r="C495" s="955" t="s">
        <v>9844</v>
      </c>
      <c r="D495" s="966"/>
      <c r="E495" s="968"/>
      <c r="F495" s="972"/>
      <c r="G495" s="970"/>
      <c r="H495" s="967"/>
      <c r="I495" s="970"/>
      <c r="J495" s="967"/>
      <c r="K495" s="970"/>
      <c r="L495" s="967"/>
      <c r="M495" s="970"/>
      <c r="N495" s="967"/>
      <c r="O495" s="970"/>
      <c r="P495" s="967"/>
      <c r="Q495" s="970"/>
      <c r="R495" s="967"/>
      <c r="S495" s="970"/>
      <c r="T495" s="967"/>
      <c r="U495" s="970"/>
      <c r="V495" s="967"/>
      <c r="W495" s="970"/>
      <c r="X495" s="1261"/>
      <c r="Y495" s="967"/>
      <c r="Z495" s="1032"/>
    </row>
    <row r="496" spans="1:26" ht="12.6" hidden="1" customHeight="1" outlineLevel="2">
      <c r="A496" s="1335">
        <v>44510</v>
      </c>
      <c r="B496" s="1163" t="s">
        <v>5698</v>
      </c>
      <c r="C496" s="955" t="s">
        <v>9003</v>
      </c>
      <c r="D496" s="966"/>
      <c r="E496" s="968"/>
      <c r="F496" s="972"/>
      <c r="G496" s="970"/>
      <c r="H496" s="967"/>
      <c r="I496" s="970"/>
      <c r="J496" s="967"/>
      <c r="K496" s="970"/>
      <c r="L496" s="967"/>
      <c r="M496" s="970"/>
      <c r="N496" s="967"/>
      <c r="O496" s="970"/>
      <c r="P496" s="967"/>
      <c r="Q496" s="970"/>
      <c r="R496" s="967"/>
      <c r="S496" s="970"/>
      <c r="T496" s="967"/>
      <c r="U496" s="970"/>
      <c r="V496" s="967"/>
      <c r="W496" s="970"/>
      <c r="X496" s="1261"/>
      <c r="Y496" s="967"/>
      <c r="Z496" s="1032"/>
    </row>
    <row r="497" spans="1:24" ht="12.6" hidden="1" customHeight="1" outlineLevel="2">
      <c r="A497" s="1335">
        <v>44510</v>
      </c>
      <c r="B497" s="1163" t="s">
        <v>5698</v>
      </c>
      <c r="C497" s="955" t="s">
        <v>9845</v>
      </c>
      <c r="D497" s="966"/>
      <c r="E497" s="968"/>
      <c r="F497" s="972"/>
      <c r="G497" s="970"/>
      <c r="H497" s="967"/>
      <c r="I497" s="970"/>
      <c r="J497" s="967"/>
      <c r="K497" s="970"/>
      <c r="L497" s="967"/>
      <c r="M497" s="970"/>
      <c r="N497" s="967"/>
      <c r="O497" s="970"/>
      <c r="P497" s="967"/>
      <c r="Q497" s="970"/>
      <c r="R497" s="967"/>
      <c r="S497" s="970"/>
      <c r="T497" s="967"/>
      <c r="U497" s="970"/>
      <c r="V497" s="967"/>
      <c r="W497" s="970"/>
      <c r="X497" s="1261"/>
    </row>
    <row r="498" spans="1:24" ht="12.6" hidden="1" customHeight="1" outlineLevel="2">
      <c r="A498" s="1335">
        <v>44510</v>
      </c>
      <c r="B498" s="1163" t="s">
        <v>5698</v>
      </c>
      <c r="C498" s="955" t="s">
        <v>9846</v>
      </c>
      <c r="D498" s="966"/>
      <c r="E498" s="968"/>
      <c r="F498" s="972"/>
      <c r="G498" s="970"/>
      <c r="H498" s="967"/>
      <c r="I498" s="970"/>
      <c r="J498" s="967"/>
      <c r="K498" s="970"/>
      <c r="L498" s="967"/>
      <c r="M498" s="970"/>
      <c r="N498" s="967"/>
      <c r="O498" s="970"/>
      <c r="P498" s="967"/>
      <c r="Q498" s="970"/>
      <c r="R498" s="967"/>
      <c r="S498" s="970"/>
      <c r="T498" s="967"/>
      <c r="U498" s="970"/>
      <c r="V498" s="967"/>
      <c r="W498" s="970"/>
      <c r="X498" s="1261"/>
    </row>
    <row r="499" spans="1:24" ht="12.6" hidden="1" customHeight="1" outlineLevel="2">
      <c r="A499" s="1335">
        <v>44510</v>
      </c>
      <c r="B499" s="1163" t="s">
        <v>5698</v>
      </c>
      <c r="C499" s="955" t="s">
        <v>9847</v>
      </c>
      <c r="D499" s="966"/>
      <c r="E499" s="968"/>
      <c r="F499" s="972"/>
      <c r="G499" s="970"/>
      <c r="H499" s="967"/>
      <c r="I499" s="970"/>
      <c r="J499" s="967"/>
      <c r="K499" s="970"/>
      <c r="L499" s="967"/>
      <c r="M499" s="970"/>
      <c r="N499" s="967"/>
      <c r="O499" s="970"/>
      <c r="P499" s="967"/>
      <c r="Q499" s="970"/>
      <c r="R499" s="967"/>
      <c r="S499" s="970"/>
      <c r="T499" s="967"/>
      <c r="U499" s="970"/>
      <c r="V499" s="967"/>
      <c r="W499" s="970"/>
      <c r="X499" s="1261"/>
    </row>
    <row r="500" spans="1:24" ht="12.6" hidden="1" customHeight="1" outlineLevel="2">
      <c r="A500" s="1335">
        <v>44510</v>
      </c>
      <c r="B500" s="1163" t="s">
        <v>5698</v>
      </c>
      <c r="C500" s="955" t="s">
        <v>9848</v>
      </c>
      <c r="D500" s="966"/>
      <c r="E500" s="968"/>
      <c r="F500" s="972"/>
      <c r="G500" s="970"/>
      <c r="H500" s="967"/>
      <c r="I500" s="970"/>
      <c r="J500" s="967"/>
      <c r="K500" s="970"/>
      <c r="L500" s="967"/>
      <c r="M500" s="970"/>
      <c r="N500" s="967"/>
      <c r="O500" s="970"/>
      <c r="P500" s="967"/>
      <c r="Q500" s="970"/>
      <c r="R500" s="967"/>
      <c r="S500" s="970"/>
      <c r="T500" s="967"/>
      <c r="U500" s="970"/>
      <c r="V500" s="967"/>
      <c r="W500" s="970"/>
      <c r="X500" s="1261"/>
    </row>
    <row r="501" spans="1:24" ht="12.6" hidden="1" customHeight="1" outlineLevel="2">
      <c r="A501" s="1335">
        <v>44510</v>
      </c>
      <c r="B501" s="1163" t="s">
        <v>5698</v>
      </c>
      <c r="C501" s="955" t="s">
        <v>9849</v>
      </c>
      <c r="D501" s="966"/>
      <c r="E501" s="968"/>
      <c r="F501" s="972"/>
      <c r="G501" s="970"/>
      <c r="H501" s="967"/>
      <c r="I501" s="970"/>
      <c r="J501" s="967"/>
      <c r="K501" s="970"/>
      <c r="L501" s="967"/>
      <c r="M501" s="970"/>
      <c r="N501" s="967"/>
      <c r="O501" s="970"/>
      <c r="P501" s="967"/>
      <c r="Q501" s="970"/>
      <c r="R501" s="967"/>
      <c r="S501" s="970"/>
      <c r="T501" s="967"/>
      <c r="U501" s="970"/>
      <c r="V501" s="967"/>
      <c r="W501" s="970"/>
      <c r="X501" s="1261"/>
    </row>
    <row r="502" spans="1:24" ht="25.2" hidden="1" customHeight="1" outlineLevel="2">
      <c r="A502" s="1335">
        <v>44510</v>
      </c>
      <c r="B502" s="1163" t="s">
        <v>5706</v>
      </c>
      <c r="C502" s="955" t="s">
        <v>9850</v>
      </c>
      <c r="D502" s="975" t="s">
        <v>5700</v>
      </c>
      <c r="E502" s="968"/>
      <c r="F502" s="972"/>
      <c r="G502" s="970"/>
      <c r="H502" s="967"/>
      <c r="I502" s="970"/>
      <c r="J502" s="967"/>
      <c r="K502" s="970"/>
      <c r="L502" s="967"/>
      <c r="M502" s="970"/>
      <c r="N502" s="967"/>
      <c r="O502" s="970"/>
      <c r="P502" s="967"/>
      <c r="Q502" s="970"/>
      <c r="R502" s="967"/>
      <c r="S502" s="970"/>
      <c r="T502" s="967"/>
      <c r="U502" s="970"/>
      <c r="V502" s="967"/>
      <c r="W502" s="970"/>
      <c r="X502" s="1261"/>
    </row>
    <row r="503" spans="1:24" ht="12.6" hidden="1" customHeight="1" outlineLevel="2">
      <c r="A503" s="1335">
        <v>44510</v>
      </c>
      <c r="B503" s="1163" t="s">
        <v>5698</v>
      </c>
      <c r="C503" s="955" t="s">
        <v>9851</v>
      </c>
      <c r="D503" s="966"/>
      <c r="E503" s="968"/>
      <c r="F503" s="972"/>
      <c r="G503" s="970"/>
      <c r="H503" s="967"/>
      <c r="I503" s="970"/>
      <c r="J503" s="967"/>
      <c r="K503" s="970"/>
      <c r="L503" s="967"/>
      <c r="M503" s="970"/>
      <c r="N503" s="967"/>
      <c r="O503" s="970"/>
      <c r="P503" s="967"/>
      <c r="Q503" s="970"/>
      <c r="R503" s="967"/>
      <c r="S503" s="970"/>
      <c r="T503" s="967"/>
      <c r="U503" s="970"/>
      <c r="V503" s="967"/>
      <c r="W503" s="970"/>
      <c r="X503" s="1261"/>
    </row>
    <row r="504" spans="1:24" ht="25.2" hidden="1" customHeight="1" outlineLevel="2">
      <c r="A504" s="1335">
        <v>44510</v>
      </c>
      <c r="B504" s="1163" t="s">
        <v>5698</v>
      </c>
      <c r="C504" s="955" t="s">
        <v>9852</v>
      </c>
      <c r="D504" s="966"/>
      <c r="E504" s="968"/>
      <c r="F504" s="972"/>
      <c r="G504" s="970"/>
      <c r="H504" s="967"/>
      <c r="I504" s="970"/>
      <c r="J504" s="967"/>
      <c r="K504" s="970"/>
      <c r="L504" s="967"/>
      <c r="M504" s="970"/>
      <c r="N504" s="967"/>
      <c r="O504" s="970"/>
      <c r="P504" s="967"/>
      <c r="Q504" s="970"/>
      <c r="R504" s="967"/>
      <c r="S504" s="970"/>
      <c r="T504" s="967"/>
      <c r="U504" s="970"/>
      <c r="V504" s="967"/>
      <c r="W504" s="970"/>
      <c r="X504" s="1261"/>
    </row>
    <row r="505" spans="1:24" ht="12.6" hidden="1" customHeight="1" outlineLevel="1" collapsed="1">
      <c r="A505" s="1008">
        <v>44511</v>
      </c>
      <c r="B505" s="1163" t="s">
        <v>5698</v>
      </c>
      <c r="C505" s="955" t="s">
        <v>9853</v>
      </c>
      <c r="D505" s="966"/>
      <c r="E505" s="968"/>
      <c r="F505" s="972"/>
      <c r="G505" s="970"/>
      <c r="H505" s="967"/>
      <c r="I505" s="970"/>
      <c r="J505" s="967"/>
      <c r="K505" s="970"/>
      <c r="L505" s="967"/>
      <c r="M505" s="970"/>
      <c r="N505" s="967"/>
      <c r="O505" s="973" t="s">
        <v>5700</v>
      </c>
      <c r="P505" s="967"/>
      <c r="Q505" s="970"/>
      <c r="R505" s="967"/>
      <c r="S505" s="970"/>
      <c r="T505" s="967"/>
      <c r="U505" s="970"/>
      <c r="V505" s="967"/>
      <c r="W505" s="970"/>
      <c r="X505" s="1261"/>
    </row>
    <row r="506" spans="1:24" ht="12.6" hidden="1" customHeight="1" outlineLevel="2">
      <c r="A506" s="1008">
        <v>44511</v>
      </c>
      <c r="B506" s="1163" t="s">
        <v>5698</v>
      </c>
      <c r="C506" s="955" t="s">
        <v>9854</v>
      </c>
      <c r="D506" s="966"/>
      <c r="E506" s="968"/>
      <c r="F506" s="969" t="s">
        <v>5700</v>
      </c>
      <c r="G506" s="970"/>
      <c r="H506" s="967"/>
      <c r="I506" s="970"/>
      <c r="J506" s="967"/>
      <c r="K506" s="970"/>
      <c r="L506" s="967"/>
      <c r="M506" s="970"/>
      <c r="N506" s="967"/>
      <c r="O506" s="970"/>
      <c r="P506" s="967"/>
      <c r="Q506" s="970"/>
      <c r="R506" s="967"/>
      <c r="S506" s="970"/>
      <c r="T506" s="967"/>
      <c r="U506" s="970"/>
      <c r="V506" s="967"/>
      <c r="W506" s="970"/>
      <c r="X506" s="1261"/>
    </row>
    <row r="507" spans="1:24" ht="12.6" hidden="1" customHeight="1" outlineLevel="2">
      <c r="A507" s="1008">
        <v>44511</v>
      </c>
      <c r="B507" s="1163" t="s">
        <v>5698</v>
      </c>
      <c r="C507" s="955" t="s">
        <v>9855</v>
      </c>
      <c r="D507" s="966"/>
      <c r="E507" s="968"/>
      <c r="F507" s="972"/>
      <c r="G507" s="970"/>
      <c r="H507" s="967"/>
      <c r="I507" s="970"/>
      <c r="J507" s="967"/>
      <c r="K507" s="973" t="s">
        <v>5700</v>
      </c>
      <c r="L507" s="967"/>
      <c r="M507" s="970"/>
      <c r="N507" s="967"/>
      <c r="O507" s="970"/>
      <c r="P507" s="967"/>
      <c r="Q507" s="970"/>
      <c r="R507" s="967"/>
      <c r="S507" s="970"/>
      <c r="T507" s="967"/>
      <c r="U507" s="970"/>
      <c r="V507" s="967"/>
      <c r="W507" s="970"/>
      <c r="X507" s="1261"/>
    </row>
    <row r="508" spans="1:24" ht="25.2" hidden="1" customHeight="1" outlineLevel="2">
      <c r="A508" s="1008">
        <v>44511</v>
      </c>
      <c r="B508" s="1163" t="s">
        <v>5698</v>
      </c>
      <c r="C508" s="955" t="s">
        <v>9856</v>
      </c>
      <c r="D508" s="966"/>
      <c r="E508" s="977" t="s">
        <v>5705</v>
      </c>
      <c r="F508" s="972"/>
      <c r="G508" s="970"/>
      <c r="H508" s="967"/>
      <c r="I508" s="970"/>
      <c r="J508" s="967"/>
      <c r="K508" s="970"/>
      <c r="L508" s="967"/>
      <c r="M508" s="973" t="s">
        <v>5705</v>
      </c>
      <c r="N508" s="967"/>
      <c r="O508" s="970"/>
      <c r="P508" s="967"/>
      <c r="Q508" s="970"/>
      <c r="R508" s="967"/>
      <c r="S508" s="973" t="s">
        <v>5705</v>
      </c>
      <c r="T508" s="967"/>
      <c r="U508" s="970"/>
      <c r="V508" s="967"/>
      <c r="W508" s="970"/>
      <c r="X508" s="1261"/>
    </row>
    <row r="509" spans="1:24" ht="12.6" hidden="1" customHeight="1" outlineLevel="2">
      <c r="A509" s="1008">
        <v>44511</v>
      </c>
      <c r="B509" s="1163" t="s">
        <v>5698</v>
      </c>
      <c r="C509" s="955" t="s">
        <v>9857</v>
      </c>
      <c r="D509" s="966"/>
      <c r="E509" s="968"/>
      <c r="F509" s="972"/>
      <c r="G509" s="970"/>
      <c r="H509" s="967"/>
      <c r="I509" s="970"/>
      <c r="J509" s="967"/>
      <c r="K509" s="970"/>
      <c r="L509" s="967"/>
      <c r="M509" s="970"/>
      <c r="N509" s="974" t="s">
        <v>5700</v>
      </c>
      <c r="O509" s="973" t="s">
        <v>5700</v>
      </c>
      <c r="P509" s="967"/>
      <c r="Q509" s="970"/>
      <c r="R509" s="967"/>
      <c r="S509" s="970"/>
      <c r="T509" s="967"/>
      <c r="U509" s="970"/>
      <c r="V509" s="967"/>
      <c r="W509" s="970"/>
      <c r="X509" s="1261"/>
    </row>
    <row r="510" spans="1:24" ht="12.6" hidden="1" customHeight="1" outlineLevel="2">
      <c r="A510" s="1008">
        <v>44511</v>
      </c>
      <c r="B510" s="1163" t="s">
        <v>5698</v>
      </c>
      <c r="C510" s="955" t="s">
        <v>9858</v>
      </c>
      <c r="D510" s="966"/>
      <c r="E510" s="968"/>
      <c r="F510" s="969" t="s">
        <v>5700</v>
      </c>
      <c r="G510" s="970"/>
      <c r="H510" s="967"/>
      <c r="I510" s="970"/>
      <c r="J510" s="967"/>
      <c r="K510" s="970"/>
      <c r="L510" s="967"/>
      <c r="M510" s="970"/>
      <c r="N510" s="967"/>
      <c r="O510" s="970"/>
      <c r="P510" s="967"/>
      <c r="Q510" s="970"/>
      <c r="R510" s="967"/>
      <c r="S510" s="970"/>
      <c r="T510" s="967"/>
      <c r="U510" s="970"/>
      <c r="V510" s="967"/>
      <c r="W510" s="970"/>
      <c r="X510" s="1261"/>
    </row>
    <row r="511" spans="1:24" ht="12.6" hidden="1" customHeight="1" outlineLevel="2">
      <c r="A511" s="1008">
        <v>44511</v>
      </c>
      <c r="B511" s="1163" t="s">
        <v>5698</v>
      </c>
      <c r="C511" s="955" t="s">
        <v>9859</v>
      </c>
      <c r="D511" s="966"/>
      <c r="E511" s="977" t="s">
        <v>5700</v>
      </c>
      <c r="F511" s="972"/>
      <c r="G511" s="970"/>
      <c r="H511" s="967"/>
      <c r="I511" s="970"/>
      <c r="J511" s="967"/>
      <c r="K511" s="970"/>
      <c r="L511" s="967"/>
      <c r="M511" s="970"/>
      <c r="N511" s="967"/>
      <c r="O511" s="970"/>
      <c r="P511" s="967"/>
      <c r="Q511" s="970"/>
      <c r="R511" s="967"/>
      <c r="S511" s="970"/>
      <c r="T511" s="967"/>
      <c r="U511" s="970"/>
      <c r="V511" s="967"/>
      <c r="W511" s="970"/>
      <c r="X511" s="1261"/>
    </row>
    <row r="512" spans="1:24" ht="12.6" hidden="1" customHeight="1" outlineLevel="2">
      <c r="A512" s="1008">
        <v>44511</v>
      </c>
      <c r="B512" s="1163" t="s">
        <v>5698</v>
      </c>
      <c r="C512" s="955" t="s">
        <v>9860</v>
      </c>
      <c r="D512" s="966"/>
      <c r="E512" s="968"/>
      <c r="F512" s="972"/>
      <c r="G512" s="970"/>
      <c r="H512" s="967"/>
      <c r="I512" s="970"/>
      <c r="J512" s="967"/>
      <c r="K512" s="970"/>
      <c r="L512" s="967"/>
      <c r="M512" s="973" t="s">
        <v>5700</v>
      </c>
      <c r="N512" s="967"/>
      <c r="O512" s="970"/>
      <c r="P512" s="967"/>
      <c r="Q512" s="970"/>
      <c r="R512" s="967"/>
      <c r="S512" s="970"/>
      <c r="T512" s="967"/>
      <c r="U512" s="970"/>
      <c r="V512" s="967"/>
      <c r="W512" s="970"/>
      <c r="X512" s="1261"/>
    </row>
    <row r="513" spans="1:26" ht="25.2" hidden="1" customHeight="1" outlineLevel="2">
      <c r="A513" s="1008">
        <v>44511</v>
      </c>
      <c r="B513" s="1163" t="s">
        <v>5698</v>
      </c>
      <c r="C513" s="955" t="s">
        <v>9861</v>
      </c>
      <c r="D513" s="975" t="s">
        <v>5700</v>
      </c>
      <c r="E513" s="968"/>
      <c r="F513" s="972"/>
      <c r="G513" s="970"/>
      <c r="H513" s="967"/>
      <c r="I513" s="970"/>
      <c r="J513" s="967"/>
      <c r="K513" s="970"/>
      <c r="L513" s="967"/>
      <c r="M513" s="970"/>
      <c r="N513" s="967"/>
      <c r="O513" s="970"/>
      <c r="P513" s="967"/>
      <c r="Q513" s="970"/>
      <c r="R513" s="967"/>
      <c r="S513" s="970"/>
      <c r="T513" s="967"/>
      <c r="U513" s="970"/>
      <c r="V513" s="967"/>
      <c r="W513" s="970"/>
      <c r="X513" s="1261"/>
      <c r="Y513" s="967"/>
      <c r="Z513" s="1032"/>
    </row>
    <row r="514" spans="1:26" ht="12.6" hidden="1" customHeight="1" outlineLevel="2">
      <c r="A514" s="1008">
        <v>44511</v>
      </c>
      <c r="B514" s="1163" t="s">
        <v>5698</v>
      </c>
      <c r="C514" s="955" t="s">
        <v>9862</v>
      </c>
      <c r="D514" s="975" t="s">
        <v>5700</v>
      </c>
      <c r="E514" s="977" t="s">
        <v>5700</v>
      </c>
      <c r="F514" s="972"/>
      <c r="G514" s="970"/>
      <c r="H514" s="967"/>
      <c r="I514" s="970"/>
      <c r="J514" s="967"/>
      <c r="K514" s="970"/>
      <c r="L514" s="967"/>
      <c r="M514" s="970"/>
      <c r="N514" s="967"/>
      <c r="O514" s="970"/>
      <c r="P514" s="967"/>
      <c r="Q514" s="970"/>
      <c r="R514" s="967"/>
      <c r="S514" s="970"/>
      <c r="T514" s="967"/>
      <c r="U514" s="970"/>
      <c r="V514" s="967"/>
      <c r="W514" s="970"/>
      <c r="X514" s="1261"/>
      <c r="Y514" s="967"/>
      <c r="Z514" s="1032"/>
    </row>
    <row r="515" spans="1:26" ht="12.6" hidden="1" customHeight="1" outlineLevel="2">
      <c r="A515" s="1008">
        <v>44511</v>
      </c>
      <c r="B515" s="1163" t="s">
        <v>5745</v>
      </c>
      <c r="C515" s="955" t="s">
        <v>9863</v>
      </c>
      <c r="D515" s="966"/>
      <c r="E515" s="968"/>
      <c r="F515" s="969" t="s">
        <v>5700</v>
      </c>
      <c r="G515" s="970"/>
      <c r="H515" s="967"/>
      <c r="I515" s="970"/>
      <c r="J515" s="974" t="s">
        <v>5700</v>
      </c>
      <c r="K515" s="970"/>
      <c r="L515" s="967"/>
      <c r="M515" s="970"/>
      <c r="N515" s="967"/>
      <c r="O515" s="970"/>
      <c r="P515" s="967"/>
      <c r="Q515" s="970"/>
      <c r="R515" s="967"/>
      <c r="S515" s="970"/>
      <c r="T515" s="967"/>
      <c r="U515" s="970"/>
      <c r="V515" s="967"/>
      <c r="W515" s="970"/>
      <c r="X515" s="1261"/>
      <c r="Y515" s="967"/>
      <c r="Z515" s="1032"/>
    </row>
    <row r="516" spans="1:26" ht="12.6" hidden="1" customHeight="1" outlineLevel="2">
      <c r="A516" s="1008">
        <v>44511</v>
      </c>
      <c r="B516" s="1163" t="s">
        <v>5698</v>
      </c>
      <c r="C516" s="955" t="s">
        <v>9864</v>
      </c>
      <c r="D516" s="966"/>
      <c r="E516" s="968"/>
      <c r="F516" s="972"/>
      <c r="G516" s="970"/>
      <c r="H516" s="967"/>
      <c r="I516" s="970"/>
      <c r="J516" s="967"/>
      <c r="K516" s="970"/>
      <c r="L516" s="967"/>
      <c r="M516" s="973" t="s">
        <v>5700</v>
      </c>
      <c r="N516" s="967"/>
      <c r="O516" s="970"/>
      <c r="P516" s="967"/>
      <c r="Q516" s="970"/>
      <c r="R516" s="967"/>
      <c r="S516" s="970"/>
      <c r="T516" s="967"/>
      <c r="U516" s="970"/>
      <c r="V516" s="967"/>
      <c r="W516" s="970"/>
      <c r="X516" s="1261"/>
      <c r="Y516" s="967"/>
      <c r="Z516" s="1032"/>
    </row>
    <row r="517" spans="1:26" ht="25.2" hidden="1" customHeight="1" outlineLevel="2">
      <c r="A517" s="1008">
        <v>44511</v>
      </c>
      <c r="B517" s="1163" t="s">
        <v>5698</v>
      </c>
      <c r="C517" s="955" t="s">
        <v>9865</v>
      </c>
      <c r="D517" s="966"/>
      <c r="E517" s="968"/>
      <c r="F517" s="969" t="s">
        <v>5700</v>
      </c>
      <c r="G517" s="970"/>
      <c r="H517" s="967"/>
      <c r="I517" s="970"/>
      <c r="J517" s="967"/>
      <c r="K517" s="970"/>
      <c r="L517" s="967"/>
      <c r="M517" s="970"/>
      <c r="N517" s="967"/>
      <c r="O517" s="970"/>
      <c r="P517" s="967"/>
      <c r="Q517" s="970"/>
      <c r="R517" s="967"/>
      <c r="S517" s="970"/>
      <c r="T517" s="974" t="s">
        <v>5700</v>
      </c>
      <c r="U517" s="970"/>
      <c r="V517" s="967"/>
      <c r="W517" s="970"/>
      <c r="X517" s="1261"/>
      <c r="Y517" s="967"/>
      <c r="Z517" s="1032"/>
    </row>
    <row r="518" spans="1:26" ht="12.6" hidden="1" customHeight="1" outlineLevel="2">
      <c r="A518" s="1008">
        <v>44511</v>
      </c>
      <c r="B518" s="1163" t="s">
        <v>5698</v>
      </c>
      <c r="C518" s="955" t="s">
        <v>9866</v>
      </c>
      <c r="D518" s="975" t="s">
        <v>5700</v>
      </c>
      <c r="E518" s="968"/>
      <c r="F518" s="972"/>
      <c r="G518" s="970"/>
      <c r="H518" s="967"/>
      <c r="I518" s="970"/>
      <c r="J518" s="967"/>
      <c r="K518" s="970"/>
      <c r="L518" s="967"/>
      <c r="M518" s="970"/>
      <c r="N518" s="967"/>
      <c r="O518" s="970"/>
      <c r="P518" s="967"/>
      <c r="Q518" s="970"/>
      <c r="R518" s="967"/>
      <c r="S518" s="970"/>
      <c r="T518" s="967"/>
      <c r="U518" s="970"/>
      <c r="V518" s="967"/>
      <c r="W518" s="970"/>
      <c r="X518" s="1261"/>
      <c r="Y518" s="967"/>
      <c r="Z518" s="1032"/>
    </row>
    <row r="519" spans="1:26" ht="12.6" hidden="1" customHeight="1" outlineLevel="2">
      <c r="A519" s="1008">
        <v>44511</v>
      </c>
      <c r="B519" s="1163" t="s">
        <v>5723</v>
      </c>
      <c r="C519" s="955" t="s">
        <v>9867</v>
      </c>
      <c r="D519" s="975" t="s">
        <v>5700</v>
      </c>
      <c r="E519" s="968"/>
      <c r="F519" s="972"/>
      <c r="G519" s="970"/>
      <c r="H519" s="967"/>
      <c r="I519" s="970"/>
      <c r="J519" s="967"/>
      <c r="K519" s="970"/>
      <c r="L519" s="967"/>
      <c r="M519" s="970"/>
      <c r="N519" s="967"/>
      <c r="O519" s="970"/>
      <c r="P519" s="967"/>
      <c r="Q519" s="970"/>
      <c r="R519" s="967"/>
      <c r="S519" s="970"/>
      <c r="T519" s="967"/>
      <c r="U519" s="970"/>
      <c r="V519" s="967"/>
      <c r="W519" s="970"/>
      <c r="X519" s="1261"/>
      <c r="Y519" s="967"/>
      <c r="Z519" s="1314" t="s">
        <v>9868</v>
      </c>
    </row>
    <row r="520" spans="1:26" ht="12.6" hidden="1" customHeight="1" outlineLevel="1" collapsed="1">
      <c r="A520" s="1336">
        <v>44512</v>
      </c>
      <c r="B520" s="1163" t="s">
        <v>5723</v>
      </c>
      <c r="C520" s="955" t="s">
        <v>9869</v>
      </c>
      <c r="D520" s="966"/>
      <c r="E520" s="968"/>
      <c r="F520" s="972"/>
      <c r="G520" s="970"/>
      <c r="H520" s="967"/>
      <c r="I520" s="970"/>
      <c r="J520" s="967"/>
      <c r="K520" s="970"/>
      <c r="L520" s="967"/>
      <c r="M520" s="970"/>
      <c r="N520" s="967"/>
      <c r="O520" s="970"/>
      <c r="P520" s="967"/>
      <c r="Q520" s="970"/>
      <c r="R520" s="974" t="s">
        <v>5700</v>
      </c>
      <c r="S520" s="970"/>
      <c r="T520" s="967"/>
      <c r="U520" s="970"/>
      <c r="V520" s="967"/>
      <c r="W520" s="970"/>
      <c r="X520" s="1261"/>
      <c r="Y520" s="967"/>
      <c r="Z520" s="1032"/>
    </row>
    <row r="521" spans="1:26" ht="12.6" hidden="1" customHeight="1" outlineLevel="2">
      <c r="A521" s="1336">
        <v>44512</v>
      </c>
      <c r="B521" s="1163" t="s">
        <v>5698</v>
      </c>
      <c r="C521" s="955" t="s">
        <v>9870</v>
      </c>
      <c r="D521" s="966"/>
      <c r="E521" s="968"/>
      <c r="F521" s="972"/>
      <c r="G521" s="970"/>
      <c r="H521" s="967"/>
      <c r="I521" s="970"/>
      <c r="J521" s="967"/>
      <c r="K521" s="970"/>
      <c r="L521" s="967"/>
      <c r="M521" s="970"/>
      <c r="N521" s="967"/>
      <c r="O521" s="973" t="s">
        <v>5700</v>
      </c>
      <c r="P521" s="967"/>
      <c r="Q521" s="970"/>
      <c r="R521" s="967"/>
      <c r="S521" s="970"/>
      <c r="T521" s="967"/>
      <c r="U521" s="970"/>
      <c r="V521" s="967"/>
      <c r="W521" s="973" t="s">
        <v>5700</v>
      </c>
      <c r="X521" s="1261"/>
      <c r="Y521" s="967"/>
      <c r="Z521" s="1032"/>
    </row>
    <row r="522" spans="1:26" ht="12.6" hidden="1" customHeight="1" outlineLevel="2">
      <c r="A522" s="1336">
        <v>44512</v>
      </c>
      <c r="B522" s="1163" t="s">
        <v>5698</v>
      </c>
      <c r="C522" s="955" t="s">
        <v>9871</v>
      </c>
      <c r="D522" s="975" t="s">
        <v>5700</v>
      </c>
      <c r="E522" s="968"/>
      <c r="F522" s="972"/>
      <c r="G522" s="970"/>
      <c r="H522" s="967"/>
      <c r="I522" s="970"/>
      <c r="J522" s="967"/>
      <c r="K522" s="970"/>
      <c r="L522" s="967"/>
      <c r="M522" s="970"/>
      <c r="N522" s="967"/>
      <c r="O522" s="970"/>
      <c r="P522" s="967"/>
      <c r="Q522" s="970"/>
      <c r="R522" s="967"/>
      <c r="S522" s="970"/>
      <c r="T522" s="967"/>
      <c r="U522" s="970"/>
      <c r="V522" s="967"/>
      <c r="W522" s="970"/>
      <c r="X522" s="1261"/>
      <c r="Y522" s="967"/>
      <c r="Z522" s="1032"/>
    </row>
    <row r="523" spans="1:26" ht="12.6" hidden="1" customHeight="1" outlineLevel="2">
      <c r="A523" s="1336">
        <v>44512</v>
      </c>
      <c r="B523" s="1163" t="s">
        <v>5698</v>
      </c>
      <c r="C523" s="955" t="s">
        <v>9872</v>
      </c>
      <c r="D523" s="966"/>
      <c r="E523" s="968"/>
      <c r="F523" s="969" t="s">
        <v>5700</v>
      </c>
      <c r="G523" s="970"/>
      <c r="H523" s="967"/>
      <c r="I523" s="970"/>
      <c r="J523" s="967"/>
      <c r="K523" s="970"/>
      <c r="L523" s="967"/>
      <c r="M523" s="970"/>
      <c r="N523" s="967"/>
      <c r="O523" s="970"/>
      <c r="P523" s="967"/>
      <c r="Q523" s="970"/>
      <c r="R523" s="967"/>
      <c r="S523" s="970"/>
      <c r="T523" s="967"/>
      <c r="U523" s="970"/>
      <c r="V523" s="967"/>
      <c r="W523" s="970"/>
      <c r="X523" s="1261"/>
      <c r="Y523" s="967"/>
      <c r="Z523" s="1032"/>
    </row>
    <row r="524" spans="1:26" ht="12.6" hidden="1" customHeight="1" outlineLevel="2">
      <c r="A524" s="1336">
        <v>44512</v>
      </c>
      <c r="B524" s="1163" t="s">
        <v>5698</v>
      </c>
      <c r="C524" s="955" t="s">
        <v>9873</v>
      </c>
      <c r="D524" s="966"/>
      <c r="E524" s="977" t="s">
        <v>5700</v>
      </c>
      <c r="F524" s="972"/>
      <c r="G524" s="970"/>
      <c r="H524" s="967"/>
      <c r="I524" s="970"/>
      <c r="J524" s="967"/>
      <c r="K524" s="970"/>
      <c r="L524" s="967"/>
      <c r="M524" s="970"/>
      <c r="N524" s="967"/>
      <c r="O524" s="970"/>
      <c r="P524" s="967"/>
      <c r="Q524" s="970"/>
      <c r="R524" s="967"/>
      <c r="S524" s="970"/>
      <c r="T524" s="967"/>
      <c r="U524" s="970"/>
      <c r="V524" s="967"/>
      <c r="W524" s="970"/>
      <c r="X524" s="1261"/>
      <c r="Y524" s="967"/>
      <c r="Z524" s="1032"/>
    </row>
    <row r="525" spans="1:26" ht="12.6" hidden="1" customHeight="1" outlineLevel="2">
      <c r="A525" s="1336">
        <v>44512</v>
      </c>
      <c r="B525" s="1163" t="s">
        <v>9874</v>
      </c>
      <c r="C525" s="955" t="s">
        <v>9875</v>
      </c>
      <c r="D525" s="966"/>
      <c r="E525" s="968"/>
      <c r="F525" s="972"/>
      <c r="G525" s="970"/>
      <c r="H525" s="967"/>
      <c r="I525" s="970"/>
      <c r="J525" s="967"/>
      <c r="K525" s="970"/>
      <c r="L525" s="967"/>
      <c r="M525" s="970"/>
      <c r="N525" s="967"/>
      <c r="O525" s="973" t="s">
        <v>5700</v>
      </c>
      <c r="P525" s="967"/>
      <c r="Q525" s="970"/>
      <c r="R525" s="967"/>
      <c r="S525" s="970"/>
      <c r="T525" s="967"/>
      <c r="U525" s="970"/>
      <c r="V525" s="967"/>
      <c r="W525" s="970"/>
      <c r="X525" s="1261"/>
      <c r="Y525" s="967"/>
      <c r="Z525" s="1032"/>
    </row>
    <row r="526" spans="1:26" ht="12.6" hidden="1" customHeight="1" outlineLevel="2">
      <c r="A526" s="1336">
        <v>44512</v>
      </c>
      <c r="B526" s="1163" t="s">
        <v>9876</v>
      </c>
      <c r="C526" s="955" t="s">
        <v>9877</v>
      </c>
      <c r="D526" s="966"/>
      <c r="E526" s="977" t="s">
        <v>5700</v>
      </c>
      <c r="F526" s="972"/>
      <c r="G526" s="970"/>
      <c r="H526" s="967"/>
      <c r="I526" s="970"/>
      <c r="J526" s="967"/>
      <c r="K526" s="970"/>
      <c r="L526" s="967"/>
      <c r="M526" s="970"/>
      <c r="N526" s="967"/>
      <c r="O526" s="970"/>
      <c r="P526" s="967"/>
      <c r="Q526" s="970"/>
      <c r="R526" s="967"/>
      <c r="S526" s="970"/>
      <c r="T526" s="967"/>
      <c r="U526" s="970"/>
      <c r="V526" s="967"/>
      <c r="W526" s="970"/>
      <c r="X526" s="1261"/>
      <c r="Y526" s="967"/>
      <c r="Z526" s="1032" t="s">
        <v>8698</v>
      </c>
    </row>
    <row r="527" spans="1:26" ht="12.6" hidden="1" customHeight="1" outlineLevel="2">
      <c r="A527" s="1336">
        <v>44512</v>
      </c>
      <c r="B527" s="1163" t="s">
        <v>5698</v>
      </c>
      <c r="C527" s="955" t="s">
        <v>9878</v>
      </c>
      <c r="D527" s="966"/>
      <c r="E527" s="968"/>
      <c r="F527" s="972"/>
      <c r="G527" s="970"/>
      <c r="H527" s="974" t="s">
        <v>5700</v>
      </c>
      <c r="I527" s="973" t="s">
        <v>5700</v>
      </c>
      <c r="J527" s="967"/>
      <c r="K527" s="970"/>
      <c r="L527" s="967"/>
      <c r="M527" s="970"/>
      <c r="N527" s="967"/>
      <c r="O527" s="970"/>
      <c r="P527" s="967"/>
      <c r="Q527" s="970"/>
      <c r="R527" s="967"/>
      <c r="S527" s="970"/>
      <c r="T527" s="967"/>
      <c r="U527" s="970"/>
      <c r="V527" s="967"/>
      <c r="W527" s="970"/>
      <c r="X527" s="1261"/>
      <c r="Y527" s="967"/>
      <c r="Z527" s="1032"/>
    </row>
    <row r="528" spans="1:26" ht="12.6" hidden="1" customHeight="1" outlineLevel="2">
      <c r="A528" s="1336">
        <v>44512</v>
      </c>
      <c r="B528" s="1163" t="s">
        <v>5745</v>
      </c>
      <c r="C528" s="955" t="s">
        <v>9879</v>
      </c>
      <c r="D528" s="966"/>
      <c r="E528" s="968"/>
      <c r="F528" s="972"/>
      <c r="G528" s="970"/>
      <c r="H528" s="967"/>
      <c r="I528" s="970"/>
      <c r="J528" s="967"/>
      <c r="K528" s="970"/>
      <c r="L528" s="967"/>
      <c r="M528" s="970"/>
      <c r="N528" s="967"/>
      <c r="O528" s="970"/>
      <c r="P528" s="967"/>
      <c r="Q528" s="970"/>
      <c r="R528" s="967"/>
      <c r="S528" s="970"/>
      <c r="T528" s="974" t="s">
        <v>5700</v>
      </c>
      <c r="U528" s="970"/>
      <c r="V528" s="967"/>
      <c r="W528" s="970"/>
      <c r="X528" s="1261"/>
      <c r="Y528" s="967"/>
      <c r="Z528" s="1032"/>
    </row>
    <row r="529" spans="1:24" ht="12.6" hidden="1" customHeight="1" outlineLevel="2">
      <c r="A529" s="1336">
        <v>44512</v>
      </c>
      <c r="B529" s="1163" t="s">
        <v>5698</v>
      </c>
      <c r="C529" s="955" t="s">
        <v>9880</v>
      </c>
      <c r="D529" s="966"/>
      <c r="E529" s="968"/>
      <c r="F529" s="972"/>
      <c r="G529" s="970"/>
      <c r="H529" s="974" t="s">
        <v>5700</v>
      </c>
      <c r="I529" s="970"/>
      <c r="J529" s="967"/>
      <c r="K529" s="970"/>
      <c r="L529" s="967"/>
      <c r="M529" s="970"/>
      <c r="N529" s="967"/>
      <c r="O529" s="970"/>
      <c r="P529" s="967"/>
      <c r="Q529" s="970"/>
      <c r="R529" s="967"/>
      <c r="S529" s="970"/>
      <c r="T529" s="967"/>
      <c r="U529" s="970"/>
      <c r="V529" s="967"/>
      <c r="W529" s="970"/>
      <c r="X529" s="1261"/>
    </row>
    <row r="530" spans="1:24" ht="12.6" hidden="1" customHeight="1" outlineLevel="2">
      <c r="A530" s="1336">
        <v>44512</v>
      </c>
      <c r="B530" s="1163" t="s">
        <v>5698</v>
      </c>
      <c r="C530" s="955" t="s">
        <v>9881</v>
      </c>
      <c r="D530" s="966"/>
      <c r="E530" s="977" t="s">
        <v>5700</v>
      </c>
      <c r="F530" s="972"/>
      <c r="G530" s="970"/>
      <c r="H530" s="967"/>
      <c r="I530" s="970"/>
      <c r="J530" s="967"/>
      <c r="K530" s="970"/>
      <c r="L530" s="967"/>
      <c r="M530" s="970"/>
      <c r="N530" s="967"/>
      <c r="O530" s="970"/>
      <c r="P530" s="967"/>
      <c r="Q530" s="970"/>
      <c r="R530" s="967"/>
      <c r="S530" s="970"/>
      <c r="T530" s="967"/>
      <c r="U530" s="970"/>
      <c r="V530" s="967"/>
      <c r="W530" s="970"/>
      <c r="X530" s="1261"/>
    </row>
    <row r="531" spans="1:24" ht="12.6" hidden="1" customHeight="1" outlineLevel="2">
      <c r="A531" s="1336">
        <v>44512</v>
      </c>
      <c r="B531" s="1163" t="s">
        <v>4818</v>
      </c>
      <c r="C531" s="955" t="s">
        <v>9882</v>
      </c>
      <c r="D531" s="975" t="s">
        <v>5700</v>
      </c>
      <c r="E531" s="968"/>
      <c r="F531" s="972"/>
      <c r="G531" s="970"/>
      <c r="H531" s="967"/>
      <c r="I531" s="970"/>
      <c r="J531" s="967"/>
      <c r="K531" s="970"/>
      <c r="L531" s="967"/>
      <c r="M531" s="970"/>
      <c r="N531" s="967"/>
      <c r="O531" s="970"/>
      <c r="P531" s="967"/>
      <c r="Q531" s="970"/>
      <c r="R531" s="967"/>
      <c r="S531" s="970"/>
      <c r="T531" s="967"/>
      <c r="U531" s="970"/>
      <c r="V531" s="967"/>
      <c r="W531" s="970"/>
      <c r="X531" s="1261"/>
    </row>
    <row r="532" spans="1:24" ht="12.6" hidden="1" customHeight="1" outlineLevel="2">
      <c r="A532" s="1336">
        <v>44512</v>
      </c>
      <c r="B532" s="1163" t="s">
        <v>5706</v>
      </c>
      <c r="C532" s="955" t="s">
        <v>9883</v>
      </c>
      <c r="D532" s="975" t="s">
        <v>5700</v>
      </c>
      <c r="E532" s="968"/>
      <c r="F532" s="972"/>
      <c r="G532" s="970"/>
      <c r="H532" s="967"/>
      <c r="I532" s="970"/>
      <c r="J532" s="967"/>
      <c r="K532" s="970"/>
      <c r="L532" s="967"/>
      <c r="M532" s="970"/>
      <c r="N532" s="967"/>
      <c r="O532" s="970"/>
      <c r="P532" s="967"/>
      <c r="Q532" s="970"/>
      <c r="R532" s="967"/>
      <c r="S532" s="970"/>
      <c r="T532" s="967"/>
      <c r="U532" s="970"/>
      <c r="V532" s="967"/>
      <c r="W532" s="970"/>
      <c r="X532" s="1261"/>
    </row>
    <row r="533" spans="1:24" ht="12.6" hidden="1" customHeight="1" outlineLevel="2">
      <c r="A533" s="1336">
        <v>44512</v>
      </c>
      <c r="B533" s="1163" t="s">
        <v>5698</v>
      </c>
      <c r="C533" s="955" t="s">
        <v>9884</v>
      </c>
      <c r="D533" s="966"/>
      <c r="E533" s="968"/>
      <c r="F533" s="972"/>
      <c r="G533" s="973" t="s">
        <v>5700</v>
      </c>
      <c r="H533" s="967"/>
      <c r="I533" s="970"/>
      <c r="J533" s="967"/>
      <c r="K533" s="970"/>
      <c r="L533" s="967"/>
      <c r="M533" s="970"/>
      <c r="N533" s="967"/>
      <c r="O533" s="970"/>
      <c r="P533" s="967"/>
      <c r="Q533" s="970"/>
      <c r="R533" s="967"/>
      <c r="S533" s="970"/>
      <c r="T533" s="967"/>
      <c r="U533" s="970"/>
      <c r="V533" s="967"/>
      <c r="W533" s="970"/>
      <c r="X533" s="1261"/>
    </row>
    <row r="534" spans="1:24" ht="12.6" hidden="1" customHeight="1" outlineLevel="2">
      <c r="A534" s="1336">
        <v>44512</v>
      </c>
      <c r="B534" s="1163" t="s">
        <v>5723</v>
      </c>
      <c r="C534" s="955" t="s">
        <v>9885</v>
      </c>
      <c r="D534" s="966"/>
      <c r="E534" s="968"/>
      <c r="F534" s="972"/>
      <c r="G534" s="970"/>
      <c r="H534" s="967"/>
      <c r="I534" s="970"/>
      <c r="J534" s="967"/>
      <c r="K534" s="970"/>
      <c r="L534" s="967"/>
      <c r="M534" s="970"/>
      <c r="N534" s="967"/>
      <c r="O534" s="973" t="s">
        <v>5700</v>
      </c>
      <c r="P534" s="967"/>
      <c r="Q534" s="970"/>
      <c r="R534" s="967"/>
      <c r="S534" s="970"/>
      <c r="T534" s="967"/>
      <c r="U534" s="970"/>
      <c r="V534" s="974" t="s">
        <v>5700</v>
      </c>
      <c r="W534" s="970"/>
      <c r="X534" s="1261"/>
    </row>
    <row r="535" spans="1:24" ht="12.6" hidden="1" customHeight="1" outlineLevel="2">
      <c r="A535" s="1336">
        <v>44512</v>
      </c>
      <c r="B535" s="1163" t="s">
        <v>5698</v>
      </c>
      <c r="C535" s="955" t="s">
        <v>9886</v>
      </c>
      <c r="D535" s="966"/>
      <c r="E535" s="968"/>
      <c r="F535" s="972"/>
      <c r="G535" s="970"/>
      <c r="H535" s="967"/>
      <c r="I535" s="970"/>
      <c r="J535" s="967"/>
      <c r="K535" s="970"/>
      <c r="L535" s="967"/>
      <c r="M535" s="970"/>
      <c r="N535" s="967"/>
      <c r="O535" s="973" t="s">
        <v>5700</v>
      </c>
      <c r="P535" s="967"/>
      <c r="Q535" s="970"/>
      <c r="R535" s="967"/>
      <c r="S535" s="970"/>
      <c r="T535" s="967"/>
      <c r="U535" s="970"/>
      <c r="V535" s="974" t="s">
        <v>5700</v>
      </c>
      <c r="W535" s="970"/>
      <c r="X535" s="1261"/>
    </row>
    <row r="536" spans="1:24" ht="12.6" hidden="1" customHeight="1" outlineLevel="2">
      <c r="A536" s="1336">
        <v>44512</v>
      </c>
      <c r="B536" s="1163" t="s">
        <v>5698</v>
      </c>
      <c r="C536" s="955" t="s">
        <v>9887</v>
      </c>
      <c r="D536" s="966"/>
      <c r="E536" s="968"/>
      <c r="F536" s="972"/>
      <c r="G536" s="970"/>
      <c r="H536" s="967"/>
      <c r="I536" s="970"/>
      <c r="J536" s="967"/>
      <c r="K536" s="970"/>
      <c r="L536" s="967"/>
      <c r="M536" s="970"/>
      <c r="N536" s="967"/>
      <c r="O536" s="970"/>
      <c r="P536" s="974" t="s">
        <v>5700</v>
      </c>
      <c r="Q536" s="970"/>
      <c r="R536" s="967"/>
      <c r="S536" s="970"/>
      <c r="T536" s="967"/>
      <c r="U536" s="970"/>
      <c r="V536" s="967"/>
      <c r="W536" s="970"/>
      <c r="X536" s="1261"/>
    </row>
    <row r="537" spans="1:24" ht="12.6" hidden="1" customHeight="1" outlineLevel="2">
      <c r="A537" s="1336">
        <v>44512</v>
      </c>
      <c r="B537" s="1163" t="s">
        <v>5698</v>
      </c>
      <c r="C537" s="955" t="s">
        <v>9888</v>
      </c>
      <c r="D537" s="966"/>
      <c r="E537" s="977" t="s">
        <v>5700</v>
      </c>
      <c r="F537" s="972"/>
      <c r="G537" s="970"/>
      <c r="H537" s="967"/>
      <c r="I537" s="970"/>
      <c r="J537" s="967"/>
      <c r="K537" s="970"/>
      <c r="L537" s="967"/>
      <c r="M537" s="970"/>
      <c r="N537" s="967"/>
      <c r="O537" s="970"/>
      <c r="P537" s="967"/>
      <c r="Q537" s="970"/>
      <c r="R537" s="967"/>
      <c r="S537" s="970"/>
      <c r="T537" s="967"/>
      <c r="U537" s="970"/>
      <c r="V537" s="967"/>
      <c r="W537" s="970"/>
      <c r="X537" s="1261"/>
    </row>
    <row r="538" spans="1:24" ht="12.6" hidden="1" customHeight="1" outlineLevel="1" collapsed="1">
      <c r="A538" s="1001">
        <v>44513</v>
      </c>
      <c r="B538" s="1163" t="s">
        <v>5698</v>
      </c>
      <c r="C538" s="955" t="s">
        <v>9889</v>
      </c>
      <c r="D538" s="966"/>
      <c r="E538" s="968"/>
      <c r="F538" s="972"/>
      <c r="G538" s="970"/>
      <c r="H538" s="967"/>
      <c r="I538" s="970"/>
      <c r="J538" s="967"/>
      <c r="K538" s="970"/>
      <c r="L538" s="967"/>
      <c r="M538" s="970"/>
      <c r="N538" s="967"/>
      <c r="O538" s="970"/>
      <c r="P538" s="967"/>
      <c r="Q538" s="970"/>
      <c r="R538" s="974" t="s">
        <v>5700</v>
      </c>
      <c r="S538" s="970"/>
      <c r="T538" s="967"/>
      <c r="U538" s="970"/>
      <c r="V538" s="967"/>
      <c r="W538" s="970"/>
      <c r="X538" s="1261"/>
    </row>
    <row r="539" spans="1:24" ht="12.6" hidden="1" customHeight="1" outlineLevel="2">
      <c r="A539" s="1001">
        <v>44513</v>
      </c>
      <c r="B539" s="1163" t="s">
        <v>5698</v>
      </c>
      <c r="C539" s="955" t="s">
        <v>9890</v>
      </c>
      <c r="D539" s="966"/>
      <c r="E539" s="968"/>
      <c r="F539" s="969" t="s">
        <v>5700</v>
      </c>
      <c r="G539" s="970"/>
      <c r="H539" s="967"/>
      <c r="I539" s="970"/>
      <c r="J539" s="967"/>
      <c r="K539" s="970"/>
      <c r="L539" s="967"/>
      <c r="M539" s="970"/>
      <c r="N539" s="967"/>
      <c r="O539" s="970"/>
      <c r="P539" s="967"/>
      <c r="Q539" s="970"/>
      <c r="R539" s="967"/>
      <c r="S539" s="970"/>
      <c r="T539" s="967"/>
      <c r="U539" s="970"/>
      <c r="V539" s="967"/>
      <c r="W539" s="970"/>
      <c r="X539" s="1261"/>
    </row>
    <row r="540" spans="1:24" ht="12.6" hidden="1" customHeight="1" outlineLevel="2">
      <c r="A540" s="1001">
        <v>44513</v>
      </c>
      <c r="B540" s="1163" t="s">
        <v>5698</v>
      </c>
      <c r="C540" s="955" t="s">
        <v>9891</v>
      </c>
      <c r="D540" s="966"/>
      <c r="E540" s="977" t="s">
        <v>5700</v>
      </c>
      <c r="F540" s="972"/>
      <c r="G540" s="970"/>
      <c r="H540" s="967"/>
      <c r="I540" s="970"/>
      <c r="J540" s="967"/>
      <c r="K540" s="970"/>
      <c r="L540" s="967"/>
      <c r="M540" s="970"/>
      <c r="N540" s="967"/>
      <c r="O540" s="970"/>
      <c r="P540" s="967"/>
      <c r="Q540" s="970"/>
      <c r="R540" s="967"/>
      <c r="S540" s="970"/>
      <c r="T540" s="967"/>
      <c r="U540" s="970"/>
      <c r="V540" s="967"/>
      <c r="W540" s="970"/>
      <c r="X540" s="1261"/>
    </row>
    <row r="541" spans="1:24" ht="12.6" hidden="1" customHeight="1" outlineLevel="2">
      <c r="A541" s="1001">
        <v>44513</v>
      </c>
      <c r="B541" s="1163" t="s">
        <v>5698</v>
      </c>
      <c r="C541" s="955" t="s">
        <v>9892</v>
      </c>
      <c r="D541" s="966"/>
      <c r="E541" s="977" t="s">
        <v>5700</v>
      </c>
      <c r="F541" s="972"/>
      <c r="G541" s="970"/>
      <c r="H541" s="967"/>
      <c r="I541" s="970"/>
      <c r="J541" s="967"/>
      <c r="K541" s="970"/>
      <c r="L541" s="967"/>
      <c r="M541" s="970"/>
      <c r="N541" s="967"/>
      <c r="O541" s="970"/>
      <c r="P541" s="967"/>
      <c r="Q541" s="970"/>
      <c r="R541" s="967"/>
      <c r="S541" s="970"/>
      <c r="T541" s="967"/>
      <c r="U541" s="970"/>
      <c r="V541" s="967"/>
      <c r="W541" s="970"/>
      <c r="X541" s="1261"/>
    </row>
    <row r="542" spans="1:24" ht="12.6" hidden="1" customHeight="1" outlineLevel="2">
      <c r="A542" s="1001">
        <v>44513</v>
      </c>
      <c r="B542" s="1163" t="s">
        <v>5698</v>
      </c>
      <c r="C542" s="955" t="s">
        <v>9893</v>
      </c>
      <c r="D542" s="975" t="s">
        <v>5700</v>
      </c>
      <c r="E542" s="968"/>
      <c r="F542" s="972"/>
      <c r="G542" s="970"/>
      <c r="H542" s="967"/>
      <c r="I542" s="970"/>
      <c r="J542" s="967"/>
      <c r="K542" s="970"/>
      <c r="L542" s="967"/>
      <c r="M542" s="970"/>
      <c r="N542" s="967"/>
      <c r="O542" s="970"/>
      <c r="P542" s="967"/>
      <c r="Q542" s="970"/>
      <c r="R542" s="967"/>
      <c r="S542" s="970"/>
      <c r="T542" s="967"/>
      <c r="U542" s="970"/>
      <c r="V542" s="967"/>
      <c r="W542" s="970"/>
      <c r="X542" s="1261"/>
    </row>
    <row r="543" spans="1:24" ht="12.6" hidden="1" customHeight="1" outlineLevel="2">
      <c r="A543" s="1001">
        <v>44513</v>
      </c>
      <c r="B543" s="1163" t="s">
        <v>5698</v>
      </c>
      <c r="C543" s="955" t="s">
        <v>9894</v>
      </c>
      <c r="D543" s="966"/>
      <c r="E543" s="968"/>
      <c r="F543" s="972"/>
      <c r="G543" s="970"/>
      <c r="H543" s="967"/>
      <c r="I543" s="970"/>
      <c r="J543" s="967"/>
      <c r="K543" s="970"/>
      <c r="L543" s="967"/>
      <c r="M543" s="970"/>
      <c r="N543" s="967"/>
      <c r="O543" s="970"/>
      <c r="P543" s="967"/>
      <c r="Q543" s="970"/>
      <c r="R543" s="974" t="s">
        <v>5700</v>
      </c>
      <c r="S543" s="970"/>
      <c r="T543" s="967"/>
      <c r="U543" s="970"/>
      <c r="V543" s="967"/>
      <c r="W543" s="970"/>
      <c r="X543" s="1261"/>
    </row>
    <row r="544" spans="1:24" ht="12.6" hidden="1" customHeight="1" outlineLevel="2">
      <c r="A544" s="1001">
        <v>44513</v>
      </c>
      <c r="B544" s="1163" t="s">
        <v>5698</v>
      </c>
      <c r="C544" s="955" t="s">
        <v>9895</v>
      </c>
      <c r="D544" s="966"/>
      <c r="E544" s="968"/>
      <c r="F544" s="969" t="s">
        <v>5700</v>
      </c>
      <c r="G544" s="970"/>
      <c r="H544" s="967"/>
      <c r="I544" s="970"/>
      <c r="J544" s="967"/>
      <c r="K544" s="970"/>
      <c r="L544" s="967"/>
      <c r="M544" s="970"/>
      <c r="N544" s="967"/>
      <c r="O544" s="970"/>
      <c r="P544" s="967"/>
      <c r="Q544" s="970"/>
      <c r="R544" s="967"/>
      <c r="S544" s="970"/>
      <c r="T544" s="967"/>
      <c r="U544" s="970"/>
      <c r="V544" s="967"/>
      <c r="W544" s="970"/>
      <c r="X544" s="1261"/>
    </row>
    <row r="545" spans="1:26" ht="12.6" hidden="1" customHeight="1" outlineLevel="2">
      <c r="A545" s="1001">
        <v>44513</v>
      </c>
      <c r="B545" s="1163" t="s">
        <v>5698</v>
      </c>
      <c r="C545" s="955" t="s">
        <v>9896</v>
      </c>
      <c r="D545" s="966"/>
      <c r="E545" s="968"/>
      <c r="F545" s="972"/>
      <c r="G545" s="970"/>
      <c r="H545" s="967"/>
      <c r="I545" s="970"/>
      <c r="J545" s="967"/>
      <c r="K545" s="970"/>
      <c r="L545" s="967"/>
      <c r="M545" s="970"/>
      <c r="N545" s="967"/>
      <c r="O545" s="970"/>
      <c r="P545" s="967"/>
      <c r="Q545" s="970"/>
      <c r="R545" s="974" t="s">
        <v>5700</v>
      </c>
      <c r="S545" s="970"/>
      <c r="T545" s="974" t="s">
        <v>5700</v>
      </c>
      <c r="U545" s="970"/>
      <c r="V545" s="967"/>
      <c r="W545" s="970"/>
      <c r="X545" s="1261"/>
      <c r="Y545" s="967"/>
      <c r="Z545" s="1032"/>
    </row>
    <row r="546" spans="1:26" ht="12.6" hidden="1" customHeight="1" outlineLevel="2">
      <c r="A546" s="1001">
        <v>44513</v>
      </c>
      <c r="B546" s="1163" t="s">
        <v>5698</v>
      </c>
      <c r="C546" s="955" t="s">
        <v>9897</v>
      </c>
      <c r="D546" s="966"/>
      <c r="E546" s="968"/>
      <c r="F546" s="972"/>
      <c r="G546" s="973" t="s">
        <v>5700</v>
      </c>
      <c r="H546" s="967"/>
      <c r="I546" s="970"/>
      <c r="J546" s="967"/>
      <c r="K546" s="970"/>
      <c r="L546" s="967"/>
      <c r="M546" s="970"/>
      <c r="N546" s="967"/>
      <c r="O546" s="970"/>
      <c r="P546" s="967"/>
      <c r="Q546" s="970"/>
      <c r="R546" s="967"/>
      <c r="S546" s="970"/>
      <c r="T546" s="967"/>
      <c r="U546" s="970"/>
      <c r="V546" s="967"/>
      <c r="W546" s="970"/>
      <c r="X546" s="1261"/>
      <c r="Y546" s="967"/>
      <c r="Z546" s="1032"/>
    </row>
    <row r="547" spans="1:26" ht="12.6" hidden="1" customHeight="1" outlineLevel="2">
      <c r="A547" s="1001">
        <v>44513</v>
      </c>
      <c r="B547" s="1163" t="s">
        <v>5698</v>
      </c>
      <c r="C547" s="955" t="s">
        <v>9898</v>
      </c>
      <c r="D547" s="966"/>
      <c r="E547" s="977" t="s">
        <v>5700</v>
      </c>
      <c r="F547" s="972"/>
      <c r="G547" s="970"/>
      <c r="H547" s="967"/>
      <c r="I547" s="970"/>
      <c r="J547" s="967"/>
      <c r="K547" s="970"/>
      <c r="L547" s="967"/>
      <c r="M547" s="970"/>
      <c r="N547" s="967"/>
      <c r="O547" s="970"/>
      <c r="P547" s="967"/>
      <c r="Q547" s="970"/>
      <c r="R547" s="967"/>
      <c r="S547" s="970"/>
      <c r="T547" s="967"/>
      <c r="U547" s="970"/>
      <c r="V547" s="967"/>
      <c r="W547" s="970"/>
      <c r="X547" s="1261"/>
      <c r="Y547" s="967"/>
      <c r="Z547" s="1032"/>
    </row>
    <row r="548" spans="1:26" ht="12.6" hidden="1" customHeight="1" outlineLevel="2">
      <c r="A548" s="1001">
        <v>44513</v>
      </c>
      <c r="B548" s="1163" t="s">
        <v>5698</v>
      </c>
      <c r="C548" s="955" t="s">
        <v>9899</v>
      </c>
      <c r="D548" s="966"/>
      <c r="E548" s="968"/>
      <c r="F548" s="972"/>
      <c r="G548" s="970"/>
      <c r="H548" s="967"/>
      <c r="I548" s="970"/>
      <c r="J548" s="967"/>
      <c r="K548" s="970"/>
      <c r="L548" s="967"/>
      <c r="M548" s="970"/>
      <c r="N548" s="967"/>
      <c r="O548" s="970"/>
      <c r="P548" s="967"/>
      <c r="Q548" s="970"/>
      <c r="R548" s="974" t="s">
        <v>5700</v>
      </c>
      <c r="S548" s="970"/>
      <c r="T548" s="967"/>
      <c r="U548" s="970"/>
      <c r="V548" s="967"/>
      <c r="W548" s="970"/>
      <c r="X548" s="1261"/>
      <c r="Y548" s="967"/>
      <c r="Z548" s="1032"/>
    </row>
    <row r="549" spans="1:26" ht="12.6" hidden="1" customHeight="1" outlineLevel="2">
      <c r="A549" s="1001">
        <v>44513</v>
      </c>
      <c r="B549" s="1163" t="s">
        <v>5698</v>
      </c>
      <c r="C549" s="955" t="s">
        <v>9900</v>
      </c>
      <c r="D549" s="966"/>
      <c r="E549" s="968"/>
      <c r="F549" s="972"/>
      <c r="G549" s="970"/>
      <c r="H549" s="967"/>
      <c r="I549" s="970"/>
      <c r="J549" s="967"/>
      <c r="K549" s="970"/>
      <c r="L549" s="967"/>
      <c r="M549" s="970"/>
      <c r="N549" s="967"/>
      <c r="O549" s="970"/>
      <c r="P549" s="967"/>
      <c r="Q549" s="973" t="s">
        <v>5700</v>
      </c>
      <c r="R549" s="967"/>
      <c r="S549" s="970"/>
      <c r="T549" s="967"/>
      <c r="U549" s="970"/>
      <c r="V549" s="967"/>
      <c r="W549" s="970"/>
      <c r="X549" s="1261"/>
      <c r="Y549" s="967"/>
      <c r="Z549" s="1032"/>
    </row>
    <row r="550" spans="1:26" ht="25.2" hidden="1" customHeight="1" outlineLevel="1" collapsed="1">
      <c r="A550" s="1337">
        <v>44515</v>
      </c>
      <c r="B550" s="1163" t="s">
        <v>7122</v>
      </c>
      <c r="C550" s="955" t="s">
        <v>9901</v>
      </c>
      <c r="D550" s="966"/>
      <c r="E550" s="968"/>
      <c r="F550" s="972"/>
      <c r="G550" s="970"/>
      <c r="H550" s="967"/>
      <c r="I550" s="973" t="s">
        <v>5700</v>
      </c>
      <c r="J550" s="967"/>
      <c r="K550" s="970"/>
      <c r="L550" s="967"/>
      <c r="M550" s="970"/>
      <c r="N550" s="967"/>
      <c r="O550" s="970"/>
      <c r="P550" s="974" t="s">
        <v>5700</v>
      </c>
      <c r="Q550" s="970"/>
      <c r="R550" s="967"/>
      <c r="S550" s="970"/>
      <c r="T550" s="967"/>
      <c r="U550" s="970"/>
      <c r="V550" s="967"/>
      <c r="W550" s="970"/>
      <c r="X550" s="1262" t="s">
        <v>5700</v>
      </c>
      <c r="Y550" s="967"/>
      <c r="Z550" s="1032"/>
    </row>
    <row r="551" spans="1:26" ht="12.6" hidden="1" customHeight="1" outlineLevel="2">
      <c r="A551" s="1337">
        <v>44515</v>
      </c>
      <c r="B551" s="1163" t="s">
        <v>5698</v>
      </c>
      <c r="C551" s="955" t="s">
        <v>9902</v>
      </c>
      <c r="D551" s="966"/>
      <c r="E551" s="968"/>
      <c r="F551" s="972"/>
      <c r="G551" s="970"/>
      <c r="H551" s="967"/>
      <c r="I551" s="970"/>
      <c r="J551" s="967"/>
      <c r="K551" s="970"/>
      <c r="L551" s="967"/>
      <c r="M551" s="970"/>
      <c r="N551" s="967"/>
      <c r="O551" s="970"/>
      <c r="P551" s="967"/>
      <c r="Q551" s="970"/>
      <c r="R551" s="967"/>
      <c r="S551" s="970"/>
      <c r="T551" s="967"/>
      <c r="U551" s="970"/>
      <c r="V551" s="967"/>
      <c r="W551" s="970"/>
      <c r="X551" s="1261"/>
      <c r="Y551" s="967"/>
      <c r="Z551" s="1032"/>
    </row>
    <row r="552" spans="1:26" ht="37.799999999999997" hidden="1" customHeight="1" outlineLevel="2">
      <c r="A552" s="1337">
        <v>44515</v>
      </c>
      <c r="B552" s="1163" t="s">
        <v>5698</v>
      </c>
      <c r="C552" s="955" t="s">
        <v>9903</v>
      </c>
      <c r="D552" s="966"/>
      <c r="E552" s="968"/>
      <c r="F552" s="969" t="s">
        <v>5700</v>
      </c>
      <c r="G552" s="970"/>
      <c r="H552" s="967"/>
      <c r="I552" s="970"/>
      <c r="J552" s="967"/>
      <c r="K552" s="970"/>
      <c r="L552" s="967"/>
      <c r="M552" s="970"/>
      <c r="N552" s="967"/>
      <c r="O552" s="973" t="s">
        <v>5700</v>
      </c>
      <c r="P552" s="967"/>
      <c r="Q552" s="970"/>
      <c r="R552" s="967"/>
      <c r="S552" s="970"/>
      <c r="T552" s="967"/>
      <c r="U552" s="970"/>
      <c r="V552" s="967"/>
      <c r="W552" s="970"/>
      <c r="X552" s="1261"/>
      <c r="Y552" s="967"/>
      <c r="Z552" s="1032"/>
    </row>
    <row r="553" spans="1:26" ht="25.2" hidden="1" customHeight="1" outlineLevel="2">
      <c r="A553" s="1337">
        <v>44515</v>
      </c>
      <c r="B553" s="1163" t="s">
        <v>5698</v>
      </c>
      <c r="C553" s="955" t="s">
        <v>9904</v>
      </c>
      <c r="D553" s="966"/>
      <c r="E553" s="977" t="s">
        <v>5700</v>
      </c>
      <c r="F553" s="972"/>
      <c r="G553" s="970"/>
      <c r="H553" s="967"/>
      <c r="I553" s="970"/>
      <c r="J553" s="967"/>
      <c r="K553" s="970"/>
      <c r="L553" s="967"/>
      <c r="M553" s="970"/>
      <c r="N553" s="967"/>
      <c r="O553" s="970"/>
      <c r="P553" s="967"/>
      <c r="Q553" s="970"/>
      <c r="R553" s="967"/>
      <c r="S553" s="970"/>
      <c r="T553" s="974" t="s">
        <v>5700</v>
      </c>
      <c r="U553" s="970"/>
      <c r="V553" s="967"/>
      <c r="W553" s="970"/>
      <c r="X553" s="1261"/>
      <c r="Y553" s="967"/>
      <c r="Z553" s="1032"/>
    </row>
    <row r="554" spans="1:26" ht="12.6" hidden="1" customHeight="1" outlineLevel="2">
      <c r="A554" s="1337">
        <v>44515</v>
      </c>
      <c r="B554" s="1163" t="s">
        <v>6101</v>
      </c>
      <c r="C554" s="955" t="s">
        <v>9905</v>
      </c>
      <c r="D554" s="966"/>
      <c r="E554" s="968"/>
      <c r="F554" s="972"/>
      <c r="G554" s="970"/>
      <c r="H554" s="967"/>
      <c r="I554" s="970"/>
      <c r="J554" s="967"/>
      <c r="K554" s="970"/>
      <c r="L554" s="967"/>
      <c r="M554" s="970"/>
      <c r="N554" s="967"/>
      <c r="O554" s="970"/>
      <c r="P554" s="967"/>
      <c r="Q554" s="970"/>
      <c r="R554" s="967"/>
      <c r="S554" s="970"/>
      <c r="T554" s="967"/>
      <c r="U554" s="973" t="s">
        <v>5700</v>
      </c>
      <c r="V554" s="967"/>
      <c r="W554" s="970"/>
      <c r="X554" s="1261"/>
      <c r="Y554" s="967"/>
      <c r="Z554" s="1032"/>
    </row>
    <row r="555" spans="1:26" ht="12.6" hidden="1" customHeight="1" outlineLevel="1" collapsed="1">
      <c r="A555" s="1338">
        <v>44516</v>
      </c>
      <c r="B555" s="1163" t="s">
        <v>5698</v>
      </c>
      <c r="C555" s="955" t="s">
        <v>7064</v>
      </c>
      <c r="D555" s="966"/>
      <c r="E555" s="968"/>
      <c r="F555" s="972"/>
      <c r="G555" s="970"/>
      <c r="H555" s="967"/>
      <c r="I555" s="970"/>
      <c r="J555" s="967"/>
      <c r="K555" s="970"/>
      <c r="L555" s="967"/>
      <c r="M555" s="970"/>
      <c r="N555" s="967"/>
      <c r="O555" s="973" t="s">
        <v>5700</v>
      </c>
      <c r="P555" s="967"/>
      <c r="Q555" s="970"/>
      <c r="R555" s="967"/>
      <c r="S555" s="970"/>
      <c r="T555" s="967"/>
      <c r="U555" s="970"/>
      <c r="V555" s="967"/>
      <c r="W555" s="970"/>
      <c r="X555" s="1261"/>
      <c r="Y555" s="967"/>
      <c r="Z555" s="1032"/>
    </row>
    <row r="556" spans="1:26" ht="12.6" hidden="1" customHeight="1" outlineLevel="2">
      <c r="A556" s="1338">
        <v>44516</v>
      </c>
      <c r="B556" s="1163" t="s">
        <v>9906</v>
      </c>
      <c r="C556" s="955" t="s">
        <v>9907</v>
      </c>
      <c r="D556" s="966"/>
      <c r="E556" s="968"/>
      <c r="F556" s="969" t="s">
        <v>5700</v>
      </c>
      <c r="G556" s="970"/>
      <c r="H556" s="967"/>
      <c r="I556" s="970"/>
      <c r="J556" s="967"/>
      <c r="K556" s="970"/>
      <c r="L556" s="967"/>
      <c r="M556" s="970"/>
      <c r="N556" s="967"/>
      <c r="O556" s="970"/>
      <c r="P556" s="967"/>
      <c r="Q556" s="970"/>
      <c r="R556" s="967"/>
      <c r="S556" s="970"/>
      <c r="T556" s="967"/>
      <c r="U556" s="970"/>
      <c r="V556" s="967"/>
      <c r="W556" s="970"/>
      <c r="X556" s="1261"/>
      <c r="Y556" s="967"/>
      <c r="Z556" s="1032"/>
    </row>
    <row r="557" spans="1:26" ht="12.6" hidden="1" customHeight="1" outlineLevel="2">
      <c r="A557" s="1338">
        <v>44516</v>
      </c>
      <c r="B557" s="1163" t="s">
        <v>5698</v>
      </c>
      <c r="C557" s="955" t="s">
        <v>9908</v>
      </c>
      <c r="D557" s="966"/>
      <c r="E557" s="977" t="s">
        <v>5700</v>
      </c>
      <c r="F557" s="972"/>
      <c r="G557" s="970"/>
      <c r="H557" s="967"/>
      <c r="I557" s="970"/>
      <c r="J557" s="967"/>
      <c r="K557" s="970"/>
      <c r="L557" s="967"/>
      <c r="M557" s="970"/>
      <c r="N557" s="967"/>
      <c r="O557" s="970"/>
      <c r="P557" s="967"/>
      <c r="Q557" s="970"/>
      <c r="R557" s="967"/>
      <c r="S557" s="970"/>
      <c r="T557" s="967"/>
      <c r="U557" s="970"/>
      <c r="V557" s="967"/>
      <c r="W557" s="970"/>
      <c r="X557" s="1261"/>
      <c r="Y557" s="967"/>
      <c r="Z557" s="1032"/>
    </row>
    <row r="558" spans="1:26" ht="12.6" hidden="1" customHeight="1" outlineLevel="2">
      <c r="A558" s="1338">
        <v>44516</v>
      </c>
      <c r="B558" s="1163" t="s">
        <v>5745</v>
      </c>
      <c r="C558" s="955" t="s">
        <v>9909</v>
      </c>
      <c r="D558" s="975" t="s">
        <v>5700</v>
      </c>
      <c r="E558" s="968"/>
      <c r="F558" s="972"/>
      <c r="G558" s="970"/>
      <c r="H558" s="967"/>
      <c r="I558" s="970"/>
      <c r="J558" s="967"/>
      <c r="K558" s="970"/>
      <c r="L558" s="967"/>
      <c r="M558" s="970"/>
      <c r="N558" s="967"/>
      <c r="O558" s="970"/>
      <c r="P558" s="967"/>
      <c r="Q558" s="970"/>
      <c r="R558" s="967"/>
      <c r="S558" s="970"/>
      <c r="T558" s="967"/>
      <c r="U558" s="970"/>
      <c r="V558" s="967"/>
      <c r="W558" s="970"/>
      <c r="X558" s="1261"/>
      <c r="Y558" s="967"/>
      <c r="Z558" s="1032"/>
    </row>
    <row r="559" spans="1:26" ht="12.6" hidden="1" customHeight="1" outlineLevel="2">
      <c r="A559" s="1338">
        <v>44516</v>
      </c>
      <c r="B559" s="1163" t="s">
        <v>5698</v>
      </c>
      <c r="C559" s="955" t="s">
        <v>9910</v>
      </c>
      <c r="D559" s="966"/>
      <c r="E559" s="977" t="s">
        <v>5700</v>
      </c>
      <c r="F559" s="972"/>
      <c r="G559" s="970"/>
      <c r="H559" s="967"/>
      <c r="I559" s="970"/>
      <c r="J559" s="967"/>
      <c r="K559" s="970"/>
      <c r="L559" s="967"/>
      <c r="M559" s="970"/>
      <c r="N559" s="967"/>
      <c r="O559" s="970"/>
      <c r="P559" s="967"/>
      <c r="Q559" s="970"/>
      <c r="R559" s="967"/>
      <c r="S559" s="970"/>
      <c r="T559" s="967"/>
      <c r="U559" s="970"/>
      <c r="V559" s="967"/>
      <c r="W559" s="970"/>
      <c r="X559" s="1261"/>
      <c r="Y559" s="967"/>
      <c r="Z559" s="1032"/>
    </row>
    <row r="560" spans="1:26" ht="12.6" hidden="1" customHeight="1" outlineLevel="2">
      <c r="A560" s="1338">
        <v>44516</v>
      </c>
      <c r="B560" s="1163" t="s">
        <v>5698</v>
      </c>
      <c r="C560" s="955" t="s">
        <v>9911</v>
      </c>
      <c r="D560" s="966"/>
      <c r="E560" s="968"/>
      <c r="F560" s="972"/>
      <c r="G560" s="970"/>
      <c r="H560" s="967"/>
      <c r="I560" s="970"/>
      <c r="J560" s="967"/>
      <c r="K560" s="970"/>
      <c r="L560" s="967"/>
      <c r="M560" s="973" t="s">
        <v>5700</v>
      </c>
      <c r="N560" s="967"/>
      <c r="O560" s="973" t="s">
        <v>5700</v>
      </c>
      <c r="P560" s="967"/>
      <c r="Q560" s="970"/>
      <c r="R560" s="967"/>
      <c r="S560" s="970"/>
      <c r="T560" s="967"/>
      <c r="U560" s="970"/>
      <c r="V560" s="967"/>
      <c r="W560" s="970"/>
      <c r="X560" s="1261"/>
      <c r="Y560" s="967"/>
      <c r="Z560" s="1339" t="s">
        <v>9912</v>
      </c>
    </row>
    <row r="561" spans="1:26" ht="12.6" hidden="1" customHeight="1" outlineLevel="2">
      <c r="A561" s="1338">
        <v>44516</v>
      </c>
      <c r="B561" s="1163" t="s">
        <v>5698</v>
      </c>
      <c r="C561" s="955" t="s">
        <v>9913</v>
      </c>
      <c r="D561" s="975" t="s">
        <v>5700</v>
      </c>
      <c r="E561" s="968"/>
      <c r="F561" s="972"/>
      <c r="G561" s="970"/>
      <c r="H561" s="967"/>
      <c r="I561" s="970"/>
      <c r="J561" s="967"/>
      <c r="K561" s="970"/>
      <c r="L561" s="967"/>
      <c r="M561" s="970"/>
      <c r="N561" s="967"/>
      <c r="O561" s="970"/>
      <c r="P561" s="967"/>
      <c r="Q561" s="970"/>
      <c r="R561" s="967"/>
      <c r="S561" s="970"/>
      <c r="T561" s="967"/>
      <c r="U561" s="970"/>
      <c r="V561" s="967"/>
      <c r="W561" s="970"/>
      <c r="X561" s="1261"/>
      <c r="Y561" s="967"/>
      <c r="Z561" s="1032"/>
    </row>
    <row r="562" spans="1:26" ht="12.6" hidden="1" customHeight="1" outlineLevel="2">
      <c r="A562" s="1338">
        <v>44516</v>
      </c>
      <c r="B562" s="1163" t="s">
        <v>5698</v>
      </c>
      <c r="C562" s="955" t="s">
        <v>9914</v>
      </c>
      <c r="D562" s="966"/>
      <c r="E562" s="968"/>
      <c r="F562" s="972"/>
      <c r="G562" s="973" t="s">
        <v>5700</v>
      </c>
      <c r="H562" s="967"/>
      <c r="I562" s="970"/>
      <c r="J562" s="967"/>
      <c r="K562" s="970"/>
      <c r="L562" s="967"/>
      <c r="M562" s="970"/>
      <c r="N562" s="967"/>
      <c r="O562" s="970"/>
      <c r="P562" s="967"/>
      <c r="Q562" s="970"/>
      <c r="R562" s="967"/>
      <c r="S562" s="970"/>
      <c r="T562" s="967"/>
      <c r="U562" s="970"/>
      <c r="V562" s="967"/>
      <c r="W562" s="970"/>
      <c r="X562" s="1261"/>
      <c r="Y562" s="967"/>
      <c r="Z562" s="1032"/>
    </row>
    <row r="563" spans="1:26" ht="12.6" hidden="1" customHeight="1" outlineLevel="2">
      <c r="A563" s="1338">
        <v>44516</v>
      </c>
      <c r="B563" s="1163" t="s">
        <v>5745</v>
      </c>
      <c r="C563" s="955" t="s">
        <v>9915</v>
      </c>
      <c r="D563" s="975" t="s">
        <v>5700</v>
      </c>
      <c r="E563" s="968"/>
      <c r="F563" s="972"/>
      <c r="G563" s="970"/>
      <c r="H563" s="967"/>
      <c r="I563" s="970"/>
      <c r="J563" s="967"/>
      <c r="K563" s="970"/>
      <c r="L563" s="967"/>
      <c r="M563" s="970"/>
      <c r="N563" s="967"/>
      <c r="O563" s="970"/>
      <c r="P563" s="967"/>
      <c r="Q563" s="970"/>
      <c r="R563" s="974" t="s">
        <v>5700</v>
      </c>
      <c r="S563" s="970"/>
      <c r="T563" s="967"/>
      <c r="U563" s="970"/>
      <c r="V563" s="967"/>
      <c r="W563" s="970"/>
      <c r="X563" s="1261"/>
      <c r="Y563" s="967"/>
      <c r="Z563" s="1032"/>
    </row>
    <row r="564" spans="1:26" ht="12.6" hidden="1" customHeight="1" outlineLevel="2">
      <c r="A564" s="1338">
        <v>44516</v>
      </c>
      <c r="B564" s="1163" t="s">
        <v>5698</v>
      </c>
      <c r="C564" s="955" t="s">
        <v>9916</v>
      </c>
      <c r="D564" s="966"/>
      <c r="E564" s="968"/>
      <c r="F564" s="972"/>
      <c r="G564" s="970"/>
      <c r="H564" s="974" t="s">
        <v>5700</v>
      </c>
      <c r="I564" s="970"/>
      <c r="J564" s="967"/>
      <c r="K564" s="970"/>
      <c r="L564" s="967"/>
      <c r="M564" s="970"/>
      <c r="N564" s="967"/>
      <c r="O564" s="970"/>
      <c r="P564" s="967"/>
      <c r="Q564" s="970"/>
      <c r="R564" s="967"/>
      <c r="S564" s="970"/>
      <c r="T564" s="967"/>
      <c r="U564" s="970"/>
      <c r="V564" s="967"/>
      <c r="W564" s="970"/>
      <c r="X564" s="1261"/>
      <c r="Y564" s="967"/>
      <c r="Z564" s="1032"/>
    </row>
    <row r="565" spans="1:26" ht="12.6" hidden="1" customHeight="1" outlineLevel="2">
      <c r="A565" s="1338">
        <v>44516</v>
      </c>
      <c r="B565" s="1163" t="s">
        <v>5698</v>
      </c>
      <c r="C565" s="955" t="s">
        <v>9917</v>
      </c>
      <c r="D565" s="966"/>
      <c r="E565" s="968"/>
      <c r="F565" s="972"/>
      <c r="G565" s="970"/>
      <c r="H565" s="967"/>
      <c r="I565" s="970"/>
      <c r="J565" s="967"/>
      <c r="K565" s="970"/>
      <c r="L565" s="967"/>
      <c r="M565" s="970"/>
      <c r="N565" s="967"/>
      <c r="O565" s="973" t="s">
        <v>5700</v>
      </c>
      <c r="P565" s="967"/>
      <c r="Q565" s="970"/>
      <c r="R565" s="967"/>
      <c r="S565" s="970"/>
      <c r="T565" s="967"/>
      <c r="U565" s="970"/>
      <c r="V565" s="967"/>
      <c r="W565" s="970"/>
      <c r="X565" s="1261"/>
      <c r="Y565" s="967"/>
      <c r="Z565" s="1032"/>
    </row>
    <row r="566" spans="1:26" ht="12.6" hidden="1" customHeight="1" outlineLevel="2">
      <c r="A566" s="1338">
        <v>44516</v>
      </c>
      <c r="B566" s="1163" t="s">
        <v>5698</v>
      </c>
      <c r="C566" s="955" t="s">
        <v>9918</v>
      </c>
      <c r="D566" s="966"/>
      <c r="E566" s="968"/>
      <c r="F566" s="969" t="s">
        <v>5700</v>
      </c>
      <c r="G566" s="970"/>
      <c r="H566" s="967"/>
      <c r="I566" s="970"/>
      <c r="J566" s="967"/>
      <c r="K566" s="970"/>
      <c r="L566" s="967"/>
      <c r="M566" s="970"/>
      <c r="N566" s="967"/>
      <c r="O566" s="970"/>
      <c r="P566" s="967"/>
      <c r="Q566" s="970"/>
      <c r="R566" s="967"/>
      <c r="S566" s="970"/>
      <c r="T566" s="967"/>
      <c r="U566" s="970"/>
      <c r="V566" s="967"/>
      <c r="W566" s="970"/>
      <c r="X566" s="1261"/>
      <c r="Y566" s="967"/>
      <c r="Z566" s="1032"/>
    </row>
    <row r="567" spans="1:26" ht="12.6" hidden="1" customHeight="1" outlineLevel="2">
      <c r="A567" s="1338">
        <v>44516</v>
      </c>
      <c r="B567" s="1163" t="s">
        <v>5698</v>
      </c>
      <c r="C567" s="955" t="s">
        <v>9919</v>
      </c>
      <c r="D567" s="975" t="s">
        <v>5700</v>
      </c>
      <c r="E567" s="968"/>
      <c r="F567" s="972"/>
      <c r="G567" s="970"/>
      <c r="H567" s="967"/>
      <c r="I567" s="970"/>
      <c r="J567" s="967"/>
      <c r="K567" s="970"/>
      <c r="L567" s="967"/>
      <c r="M567" s="970"/>
      <c r="N567" s="967"/>
      <c r="O567" s="970"/>
      <c r="P567" s="967"/>
      <c r="Q567" s="970"/>
      <c r="R567" s="967"/>
      <c r="S567" s="970"/>
      <c r="T567" s="967"/>
      <c r="U567" s="970"/>
      <c r="V567" s="967"/>
      <c r="W567" s="970"/>
      <c r="X567" s="1261"/>
      <c r="Y567" s="967"/>
      <c r="Z567" s="1032"/>
    </row>
    <row r="568" spans="1:26" ht="12.6" hidden="1" customHeight="1" outlineLevel="2">
      <c r="A568" s="1338">
        <v>44516</v>
      </c>
      <c r="B568" s="1163" t="s">
        <v>5698</v>
      </c>
      <c r="C568" s="955" t="s">
        <v>9920</v>
      </c>
      <c r="D568" s="975" t="s">
        <v>5700</v>
      </c>
      <c r="E568" s="968"/>
      <c r="F568" s="972"/>
      <c r="G568" s="970"/>
      <c r="H568" s="967"/>
      <c r="I568" s="970"/>
      <c r="J568" s="967"/>
      <c r="K568" s="970"/>
      <c r="L568" s="967"/>
      <c r="M568" s="970"/>
      <c r="N568" s="967"/>
      <c r="O568" s="970"/>
      <c r="P568" s="967"/>
      <c r="Q568" s="970"/>
      <c r="R568" s="967"/>
      <c r="S568" s="970"/>
      <c r="T568" s="967"/>
      <c r="U568" s="970"/>
      <c r="V568" s="967"/>
      <c r="W568" s="970"/>
      <c r="X568" s="1261"/>
      <c r="Y568" s="967"/>
      <c r="Z568" s="1032"/>
    </row>
    <row r="569" spans="1:26" ht="12.6" hidden="1" customHeight="1" outlineLevel="2">
      <c r="A569" s="1338">
        <v>44516</v>
      </c>
      <c r="B569" s="1163" t="s">
        <v>5698</v>
      </c>
      <c r="C569" s="955" t="s">
        <v>9921</v>
      </c>
      <c r="D569" s="966"/>
      <c r="E569" s="968"/>
      <c r="F569" s="972"/>
      <c r="G569" s="973" t="s">
        <v>5700</v>
      </c>
      <c r="H569" s="967"/>
      <c r="I569" s="970"/>
      <c r="J569" s="967"/>
      <c r="K569" s="970"/>
      <c r="L569" s="967"/>
      <c r="M569" s="970"/>
      <c r="N569" s="967"/>
      <c r="O569" s="970"/>
      <c r="P569" s="967"/>
      <c r="Q569" s="970"/>
      <c r="R569" s="967"/>
      <c r="S569" s="970"/>
      <c r="T569" s="967"/>
      <c r="U569" s="970"/>
      <c r="V569" s="967"/>
      <c r="W569" s="970"/>
      <c r="X569" s="1261"/>
      <c r="Y569" s="967"/>
      <c r="Z569" s="1032"/>
    </row>
    <row r="570" spans="1:26" ht="12.6" hidden="1" customHeight="1" outlineLevel="2">
      <c r="A570" s="1338">
        <v>44516</v>
      </c>
      <c r="B570" s="1163" t="s">
        <v>5698</v>
      </c>
      <c r="C570" s="955" t="s">
        <v>9922</v>
      </c>
      <c r="D570" s="966"/>
      <c r="E570" s="977" t="s">
        <v>5700</v>
      </c>
      <c r="F570" s="972"/>
      <c r="G570" s="970"/>
      <c r="H570" s="967"/>
      <c r="I570" s="970"/>
      <c r="J570" s="967"/>
      <c r="K570" s="970"/>
      <c r="L570" s="967"/>
      <c r="M570" s="970"/>
      <c r="N570" s="967"/>
      <c r="O570" s="970"/>
      <c r="P570" s="967"/>
      <c r="Q570" s="970"/>
      <c r="R570" s="967"/>
      <c r="S570" s="970"/>
      <c r="T570" s="967"/>
      <c r="U570" s="970"/>
      <c r="V570" s="967"/>
      <c r="W570" s="970"/>
      <c r="X570" s="1261"/>
      <c r="Y570" s="967"/>
      <c r="Z570" s="1032"/>
    </row>
    <row r="571" spans="1:26" ht="12.6" hidden="1" customHeight="1" outlineLevel="2">
      <c r="A571" s="1338">
        <v>44516</v>
      </c>
      <c r="B571" s="1163" t="s">
        <v>5698</v>
      </c>
      <c r="C571" s="955" t="s">
        <v>9923</v>
      </c>
      <c r="D571" s="966"/>
      <c r="E571" s="968"/>
      <c r="F571" s="972"/>
      <c r="G571" s="973" t="s">
        <v>5700</v>
      </c>
      <c r="H571" s="967"/>
      <c r="I571" s="970"/>
      <c r="J571" s="967"/>
      <c r="K571" s="970"/>
      <c r="L571" s="967"/>
      <c r="M571" s="970"/>
      <c r="N571" s="967"/>
      <c r="O571" s="970"/>
      <c r="P571" s="967"/>
      <c r="Q571" s="970"/>
      <c r="R571" s="967"/>
      <c r="S571" s="970"/>
      <c r="T571" s="967"/>
      <c r="U571" s="970"/>
      <c r="V571" s="967"/>
      <c r="W571" s="970"/>
      <c r="X571" s="1261"/>
      <c r="Y571" s="967"/>
      <c r="Z571" s="1032"/>
    </row>
    <row r="572" spans="1:26" ht="12.6" hidden="1" customHeight="1" outlineLevel="2">
      <c r="A572" s="1338">
        <v>44516</v>
      </c>
      <c r="B572" s="1163" t="s">
        <v>5698</v>
      </c>
      <c r="C572" s="955" t="s">
        <v>9924</v>
      </c>
      <c r="D572" s="966"/>
      <c r="E572" s="968"/>
      <c r="F572" s="969" t="s">
        <v>5700</v>
      </c>
      <c r="G572" s="970"/>
      <c r="H572" s="967"/>
      <c r="I572" s="970"/>
      <c r="J572" s="967"/>
      <c r="K572" s="970"/>
      <c r="L572" s="967"/>
      <c r="M572" s="970"/>
      <c r="N572" s="967"/>
      <c r="O572" s="970"/>
      <c r="P572" s="967"/>
      <c r="Q572" s="970"/>
      <c r="R572" s="967"/>
      <c r="S572" s="970"/>
      <c r="T572" s="967"/>
      <c r="U572" s="970"/>
      <c r="V572" s="967"/>
      <c r="W572" s="970"/>
      <c r="X572" s="1261"/>
      <c r="Y572" s="967"/>
      <c r="Z572" s="1032"/>
    </row>
    <row r="573" spans="1:26" ht="12.6" hidden="1" customHeight="1" outlineLevel="2">
      <c r="A573" s="1338">
        <v>44516</v>
      </c>
      <c r="B573" s="1163" t="s">
        <v>5698</v>
      </c>
      <c r="C573" s="955" t="s">
        <v>9925</v>
      </c>
      <c r="D573" s="966"/>
      <c r="E573" s="968"/>
      <c r="F573" s="972"/>
      <c r="G573" s="970"/>
      <c r="H573" s="974" t="s">
        <v>5700</v>
      </c>
      <c r="I573" s="973" t="s">
        <v>5700</v>
      </c>
      <c r="J573" s="967"/>
      <c r="K573" s="970"/>
      <c r="L573" s="967"/>
      <c r="M573" s="973" t="s">
        <v>5700</v>
      </c>
      <c r="N573" s="967"/>
      <c r="O573" s="970"/>
      <c r="P573" s="967"/>
      <c r="Q573" s="970"/>
      <c r="R573" s="967"/>
      <c r="S573" s="970"/>
      <c r="T573" s="967"/>
      <c r="U573" s="970"/>
      <c r="V573" s="967"/>
      <c r="W573" s="970"/>
      <c r="X573" s="1261"/>
      <c r="Y573" s="967"/>
      <c r="Z573" s="1032"/>
    </row>
    <row r="574" spans="1:26" ht="12.6" hidden="1" customHeight="1" outlineLevel="1" collapsed="1">
      <c r="A574" s="1340">
        <v>44517</v>
      </c>
      <c r="B574" s="1163" t="s">
        <v>5698</v>
      </c>
      <c r="C574" s="955" t="s">
        <v>9926</v>
      </c>
      <c r="D574" s="966"/>
      <c r="E574" s="968"/>
      <c r="F574" s="972"/>
      <c r="G574" s="970"/>
      <c r="H574" s="967"/>
      <c r="I574" s="970"/>
      <c r="J574" s="967"/>
      <c r="K574" s="970"/>
      <c r="L574" s="967"/>
      <c r="M574" s="970"/>
      <c r="N574" s="967"/>
      <c r="O574" s="970"/>
      <c r="P574" s="967"/>
      <c r="Q574" s="970"/>
      <c r="R574" s="967"/>
      <c r="S574" s="970"/>
      <c r="T574" s="967"/>
      <c r="U574" s="970"/>
      <c r="V574" s="967"/>
      <c r="W574" s="970"/>
      <c r="X574" s="1261"/>
      <c r="Y574" s="967"/>
      <c r="Z574" s="1032" t="s">
        <v>9927</v>
      </c>
    </row>
    <row r="575" spans="1:26" ht="12.6" hidden="1" customHeight="1" outlineLevel="2">
      <c r="A575" s="1340">
        <v>44517</v>
      </c>
      <c r="B575" s="1163" t="s">
        <v>5698</v>
      </c>
      <c r="C575" s="955" t="s">
        <v>9928</v>
      </c>
      <c r="D575" s="966"/>
      <c r="E575" s="968"/>
      <c r="F575" s="972"/>
      <c r="G575" s="970"/>
      <c r="H575" s="967"/>
      <c r="I575" s="970"/>
      <c r="J575" s="967"/>
      <c r="K575" s="970"/>
      <c r="L575" s="967"/>
      <c r="M575" s="970"/>
      <c r="N575" s="967"/>
      <c r="O575" s="970"/>
      <c r="P575" s="967"/>
      <c r="Q575" s="970"/>
      <c r="R575" s="967"/>
      <c r="S575" s="970"/>
      <c r="T575" s="967"/>
      <c r="U575" s="970"/>
      <c r="V575" s="967"/>
      <c r="W575" s="970"/>
      <c r="X575" s="1261"/>
      <c r="Y575" s="967"/>
      <c r="Z575" s="1032"/>
    </row>
    <row r="576" spans="1:26" ht="12.6" hidden="1" customHeight="1" outlineLevel="2">
      <c r="A576" s="1340">
        <v>44517</v>
      </c>
      <c r="B576" s="1163" t="s">
        <v>5698</v>
      </c>
      <c r="C576" s="955" t="s">
        <v>9929</v>
      </c>
      <c r="D576" s="966"/>
      <c r="E576" s="968"/>
      <c r="F576" s="969" t="s">
        <v>5700</v>
      </c>
      <c r="G576" s="970"/>
      <c r="H576" s="967"/>
      <c r="I576" s="973" t="s">
        <v>5700</v>
      </c>
      <c r="J576" s="967"/>
      <c r="K576" s="970"/>
      <c r="L576" s="967"/>
      <c r="M576" s="970"/>
      <c r="N576" s="967"/>
      <c r="O576" s="970"/>
      <c r="P576" s="967"/>
      <c r="Q576" s="970"/>
      <c r="R576" s="967"/>
      <c r="S576" s="970"/>
      <c r="T576" s="967"/>
      <c r="U576" s="970"/>
      <c r="V576" s="967"/>
      <c r="W576" s="970"/>
      <c r="X576" s="1261"/>
      <c r="Y576" s="967"/>
      <c r="Z576" s="1032"/>
    </row>
    <row r="577" spans="1:24" ht="12.6" hidden="1" customHeight="1" outlineLevel="2">
      <c r="A577" s="1340">
        <v>44517</v>
      </c>
      <c r="B577" s="1163" t="s">
        <v>5698</v>
      </c>
      <c r="C577" s="955" t="s">
        <v>9930</v>
      </c>
      <c r="D577" s="966"/>
      <c r="E577" s="968"/>
      <c r="F577" s="969" t="s">
        <v>5700</v>
      </c>
      <c r="G577" s="970"/>
      <c r="H577" s="967"/>
      <c r="I577" s="970"/>
      <c r="J577" s="967"/>
      <c r="K577" s="970"/>
      <c r="L577" s="967"/>
      <c r="M577" s="970"/>
      <c r="N577" s="974" t="s">
        <v>5700</v>
      </c>
      <c r="O577" s="973" t="s">
        <v>5700</v>
      </c>
      <c r="P577" s="967"/>
      <c r="Q577" s="970"/>
      <c r="R577" s="967"/>
      <c r="S577" s="970"/>
      <c r="T577" s="967"/>
      <c r="U577" s="970"/>
      <c r="V577" s="967"/>
      <c r="W577" s="970"/>
      <c r="X577" s="1261"/>
    </row>
    <row r="578" spans="1:24" ht="12.6" hidden="1" customHeight="1" outlineLevel="2">
      <c r="A578" s="1340">
        <v>44517</v>
      </c>
      <c r="B578" s="1163" t="s">
        <v>5698</v>
      </c>
      <c r="C578" s="955" t="s">
        <v>9931</v>
      </c>
      <c r="D578" s="966"/>
      <c r="E578" s="968"/>
      <c r="F578" s="972"/>
      <c r="G578" s="970"/>
      <c r="H578" s="967"/>
      <c r="I578" s="970"/>
      <c r="J578" s="967"/>
      <c r="K578" s="970"/>
      <c r="L578" s="967"/>
      <c r="M578" s="970"/>
      <c r="N578" s="967"/>
      <c r="O578" s="970"/>
      <c r="P578" s="967"/>
      <c r="Q578" s="970"/>
      <c r="R578" s="967"/>
      <c r="S578" s="970"/>
      <c r="T578" s="974" t="s">
        <v>5700</v>
      </c>
      <c r="U578" s="970"/>
      <c r="V578" s="967"/>
      <c r="W578" s="970"/>
      <c r="X578" s="1261"/>
    </row>
    <row r="579" spans="1:24" ht="12.6" hidden="1" customHeight="1" outlineLevel="2">
      <c r="A579" s="1340">
        <v>44517</v>
      </c>
      <c r="B579" s="1163" t="s">
        <v>5739</v>
      </c>
      <c r="C579" s="955" t="s">
        <v>9932</v>
      </c>
      <c r="D579" s="966"/>
      <c r="E579" s="968"/>
      <c r="F579" s="969" t="s">
        <v>5700</v>
      </c>
      <c r="G579" s="970"/>
      <c r="H579" s="967"/>
      <c r="I579" s="970"/>
      <c r="J579" s="967"/>
      <c r="K579" s="970"/>
      <c r="L579" s="967"/>
      <c r="M579" s="970"/>
      <c r="N579" s="967"/>
      <c r="O579" s="973" t="s">
        <v>5700</v>
      </c>
      <c r="P579" s="967"/>
      <c r="Q579" s="970"/>
      <c r="R579" s="967"/>
      <c r="S579" s="970"/>
      <c r="T579" s="967"/>
      <c r="U579" s="970"/>
      <c r="V579" s="967"/>
      <c r="W579" s="970"/>
      <c r="X579" s="1261"/>
    </row>
    <row r="580" spans="1:24" ht="12.6" hidden="1" customHeight="1" outlineLevel="2">
      <c r="A580" s="1340">
        <v>44517</v>
      </c>
      <c r="B580" s="1163" t="s">
        <v>5698</v>
      </c>
      <c r="C580" s="955" t="s">
        <v>9933</v>
      </c>
      <c r="D580" s="966"/>
      <c r="E580" s="968"/>
      <c r="F580" s="972"/>
      <c r="G580" s="970"/>
      <c r="H580" s="967"/>
      <c r="I580" s="970"/>
      <c r="J580" s="967"/>
      <c r="K580" s="970"/>
      <c r="L580" s="967"/>
      <c r="M580" s="970"/>
      <c r="N580" s="967"/>
      <c r="O580" s="970"/>
      <c r="P580" s="967"/>
      <c r="Q580" s="970"/>
      <c r="R580" s="967"/>
      <c r="S580" s="970"/>
      <c r="T580" s="967"/>
      <c r="U580" s="970"/>
      <c r="V580" s="967"/>
      <c r="W580" s="970"/>
      <c r="X580" s="1261"/>
    </row>
    <row r="581" spans="1:24" ht="12.6" hidden="1" customHeight="1" outlineLevel="2">
      <c r="A581" s="1340">
        <v>44517</v>
      </c>
      <c r="B581" s="1163" t="s">
        <v>5698</v>
      </c>
      <c r="C581" s="955" t="s">
        <v>9934</v>
      </c>
      <c r="D581" s="966"/>
      <c r="E581" s="968"/>
      <c r="F581" s="972"/>
      <c r="G581" s="970"/>
      <c r="H581" s="967"/>
      <c r="I581" s="970"/>
      <c r="J581" s="967"/>
      <c r="K581" s="970"/>
      <c r="L581" s="967"/>
      <c r="M581" s="970"/>
      <c r="N581" s="967"/>
      <c r="O581" s="970"/>
      <c r="P581" s="967"/>
      <c r="Q581" s="970"/>
      <c r="R581" s="967"/>
      <c r="S581" s="970"/>
      <c r="T581" s="967"/>
      <c r="U581" s="970"/>
      <c r="V581" s="967"/>
      <c r="W581" s="970"/>
      <c r="X581" s="1261"/>
    </row>
    <row r="582" spans="1:24" ht="12.6" hidden="1" customHeight="1" outlineLevel="2">
      <c r="A582" s="1340">
        <v>44517</v>
      </c>
      <c r="B582" s="1163" t="s">
        <v>5706</v>
      </c>
      <c r="C582" s="955" t="s">
        <v>9935</v>
      </c>
      <c r="D582" s="966"/>
      <c r="E582" s="968"/>
      <c r="F582" s="972"/>
      <c r="G582" s="970"/>
      <c r="H582" s="967"/>
      <c r="I582" s="970"/>
      <c r="J582" s="967"/>
      <c r="K582" s="970"/>
      <c r="L582" s="967"/>
      <c r="M582" s="970"/>
      <c r="N582" s="967"/>
      <c r="O582" s="970"/>
      <c r="P582" s="967"/>
      <c r="Q582" s="970"/>
      <c r="R582" s="967"/>
      <c r="S582" s="970"/>
      <c r="T582" s="967"/>
      <c r="U582" s="970"/>
      <c r="V582" s="967"/>
      <c r="W582" s="970"/>
      <c r="X582" s="1261"/>
    </row>
    <row r="583" spans="1:24" ht="12.6" hidden="1" customHeight="1" outlineLevel="2">
      <c r="A583" s="1340">
        <v>44517</v>
      </c>
      <c r="B583" s="1163" t="s">
        <v>9936</v>
      </c>
      <c r="C583" s="955" t="s">
        <v>9937</v>
      </c>
      <c r="D583" s="966"/>
      <c r="E583" s="968"/>
      <c r="F583" s="972"/>
      <c r="G583" s="970"/>
      <c r="H583" s="967"/>
      <c r="I583" s="970"/>
      <c r="J583" s="967"/>
      <c r="K583" s="970"/>
      <c r="L583" s="967"/>
      <c r="M583" s="970"/>
      <c r="N583" s="967"/>
      <c r="O583" s="970"/>
      <c r="P583" s="967"/>
      <c r="Q583" s="970"/>
      <c r="R583" s="967"/>
      <c r="S583" s="970"/>
      <c r="T583" s="967"/>
      <c r="U583" s="970"/>
      <c r="V583" s="967"/>
      <c r="W583" s="970"/>
      <c r="X583" s="1261"/>
    </row>
    <row r="584" spans="1:24" ht="12.6" hidden="1" customHeight="1" outlineLevel="2">
      <c r="A584" s="1340">
        <v>44517</v>
      </c>
      <c r="B584" s="1163" t="s">
        <v>8896</v>
      </c>
      <c r="C584" s="955" t="s">
        <v>9938</v>
      </c>
      <c r="D584" s="966"/>
      <c r="E584" s="968"/>
      <c r="F584" s="969" t="s">
        <v>5700</v>
      </c>
      <c r="G584" s="970"/>
      <c r="H584" s="967"/>
      <c r="I584" s="970"/>
      <c r="J584" s="967"/>
      <c r="K584" s="970"/>
      <c r="L584" s="967"/>
      <c r="M584" s="970"/>
      <c r="N584" s="967"/>
      <c r="O584" s="970"/>
      <c r="P584" s="967"/>
      <c r="Q584" s="970"/>
      <c r="R584" s="967"/>
      <c r="S584" s="970"/>
      <c r="T584" s="974" t="s">
        <v>5700</v>
      </c>
      <c r="U584" s="970"/>
      <c r="V584" s="967"/>
      <c r="W584" s="970"/>
      <c r="X584" s="1261"/>
    </row>
    <row r="585" spans="1:24" ht="12.6" hidden="1" customHeight="1" outlineLevel="2">
      <c r="A585" s="1340">
        <v>44517</v>
      </c>
      <c r="B585" s="1163" t="s">
        <v>5698</v>
      </c>
      <c r="C585" s="955" t="s">
        <v>9939</v>
      </c>
      <c r="D585" s="966"/>
      <c r="E585" s="968"/>
      <c r="F585" s="972"/>
      <c r="G585" s="970"/>
      <c r="H585" s="967"/>
      <c r="I585" s="970"/>
      <c r="J585" s="967"/>
      <c r="K585" s="970"/>
      <c r="L585" s="967"/>
      <c r="M585" s="970"/>
      <c r="N585" s="967"/>
      <c r="O585" s="970"/>
      <c r="P585" s="967"/>
      <c r="Q585" s="970"/>
      <c r="R585" s="967"/>
      <c r="S585" s="970"/>
      <c r="T585" s="967"/>
      <c r="U585" s="970"/>
      <c r="V585" s="967"/>
      <c r="W585" s="970"/>
      <c r="X585" s="1261"/>
    </row>
    <row r="586" spans="1:24" ht="12.6" hidden="1" customHeight="1" outlineLevel="2">
      <c r="A586" s="1340">
        <v>44517</v>
      </c>
      <c r="B586" s="1163" t="s">
        <v>5698</v>
      </c>
      <c r="C586" s="955" t="s">
        <v>9940</v>
      </c>
      <c r="D586" s="966"/>
      <c r="E586" s="968"/>
      <c r="F586" s="972"/>
      <c r="G586" s="970"/>
      <c r="H586" s="967"/>
      <c r="I586" s="970"/>
      <c r="J586" s="967"/>
      <c r="K586" s="970"/>
      <c r="L586" s="967"/>
      <c r="M586" s="970"/>
      <c r="N586" s="967"/>
      <c r="O586" s="970"/>
      <c r="P586" s="967"/>
      <c r="Q586" s="970"/>
      <c r="R586" s="967"/>
      <c r="S586" s="970"/>
      <c r="T586" s="967"/>
      <c r="U586" s="970"/>
      <c r="V586" s="967"/>
      <c r="W586" s="970"/>
      <c r="X586" s="1261"/>
    </row>
    <row r="587" spans="1:24" ht="12.6" hidden="1" customHeight="1" outlineLevel="2">
      <c r="A587" s="1340">
        <v>44517</v>
      </c>
      <c r="B587" s="1163" t="s">
        <v>5698</v>
      </c>
      <c r="C587" s="955" t="s">
        <v>9941</v>
      </c>
      <c r="D587" s="966"/>
      <c r="E587" s="977" t="s">
        <v>5700</v>
      </c>
      <c r="F587" s="972"/>
      <c r="G587" s="970"/>
      <c r="H587" s="967"/>
      <c r="I587" s="970"/>
      <c r="J587" s="967"/>
      <c r="K587" s="970"/>
      <c r="L587" s="967"/>
      <c r="M587" s="970"/>
      <c r="N587" s="967"/>
      <c r="O587" s="970"/>
      <c r="P587" s="967"/>
      <c r="Q587" s="970"/>
      <c r="R587" s="967"/>
      <c r="S587" s="970"/>
      <c r="T587" s="967"/>
      <c r="U587" s="970"/>
      <c r="V587" s="967"/>
      <c r="W587" s="970"/>
      <c r="X587" s="1261"/>
    </row>
    <row r="588" spans="1:24" ht="12.6" hidden="1" customHeight="1" outlineLevel="2">
      <c r="A588" s="1340">
        <v>44517</v>
      </c>
      <c r="B588" s="1163" t="s">
        <v>5698</v>
      </c>
      <c r="C588" s="955" t="s">
        <v>9942</v>
      </c>
      <c r="D588" s="966"/>
      <c r="E588" s="977" t="s">
        <v>5700</v>
      </c>
      <c r="F588" s="972"/>
      <c r="G588" s="970"/>
      <c r="H588" s="967"/>
      <c r="I588" s="970"/>
      <c r="J588" s="967"/>
      <c r="K588" s="970"/>
      <c r="L588" s="967"/>
      <c r="M588" s="970"/>
      <c r="N588" s="967"/>
      <c r="O588" s="970"/>
      <c r="P588" s="967"/>
      <c r="Q588" s="970"/>
      <c r="R588" s="967"/>
      <c r="S588" s="970"/>
      <c r="T588" s="967"/>
      <c r="U588" s="970"/>
      <c r="V588" s="967"/>
      <c r="W588" s="970"/>
      <c r="X588" s="1261"/>
    </row>
    <row r="589" spans="1:24" ht="25.2" hidden="1" customHeight="1" outlineLevel="2">
      <c r="A589" s="1340">
        <v>44517</v>
      </c>
      <c r="B589" s="1163" t="s">
        <v>5698</v>
      </c>
      <c r="C589" s="955" t="s">
        <v>9943</v>
      </c>
      <c r="D589" s="966"/>
      <c r="E589" s="968"/>
      <c r="F589" s="972"/>
      <c r="G589" s="970"/>
      <c r="H589" s="967"/>
      <c r="I589" s="970"/>
      <c r="J589" s="967"/>
      <c r="K589" s="970"/>
      <c r="L589" s="967"/>
      <c r="M589" s="970"/>
      <c r="N589" s="967"/>
      <c r="O589" s="970"/>
      <c r="P589" s="967"/>
      <c r="Q589" s="970"/>
      <c r="R589" s="967"/>
      <c r="S589" s="970"/>
      <c r="T589" s="967"/>
      <c r="U589" s="970"/>
      <c r="V589" s="967"/>
      <c r="W589" s="970"/>
      <c r="X589" s="1261"/>
    </row>
    <row r="590" spans="1:24" ht="12.6" hidden="1" customHeight="1" outlineLevel="2">
      <c r="A590" s="1340">
        <v>44517</v>
      </c>
      <c r="B590" s="1163" t="s">
        <v>5698</v>
      </c>
      <c r="C590" s="955" t="s">
        <v>9944</v>
      </c>
      <c r="D590" s="966"/>
      <c r="E590" s="977" t="s">
        <v>5700</v>
      </c>
      <c r="F590" s="972"/>
      <c r="G590" s="970"/>
      <c r="H590" s="967"/>
      <c r="I590" s="970"/>
      <c r="J590" s="967"/>
      <c r="K590" s="970"/>
      <c r="L590" s="967"/>
      <c r="M590" s="970"/>
      <c r="N590" s="967"/>
      <c r="O590" s="970"/>
      <c r="P590" s="967"/>
      <c r="Q590" s="970"/>
      <c r="R590" s="967"/>
      <c r="S590" s="970"/>
      <c r="T590" s="967"/>
      <c r="U590" s="970"/>
      <c r="V590" s="967"/>
      <c r="W590" s="970"/>
      <c r="X590" s="1261"/>
    </row>
    <row r="591" spans="1:24" ht="12.6" hidden="1" customHeight="1" outlineLevel="2">
      <c r="A591" s="1340">
        <v>44517</v>
      </c>
      <c r="B591" s="1163" t="s">
        <v>9936</v>
      </c>
      <c r="C591" s="955" t="s">
        <v>9945</v>
      </c>
      <c r="D591" s="975" t="s">
        <v>5700</v>
      </c>
      <c r="E591" s="968"/>
      <c r="F591" s="972"/>
      <c r="G591" s="970"/>
      <c r="H591" s="967"/>
      <c r="I591" s="970"/>
      <c r="J591" s="967"/>
      <c r="K591" s="970"/>
      <c r="L591" s="967"/>
      <c r="M591" s="970"/>
      <c r="N591" s="967"/>
      <c r="O591" s="970"/>
      <c r="P591" s="967"/>
      <c r="Q591" s="970"/>
      <c r="R591" s="967"/>
      <c r="S591" s="970"/>
      <c r="T591" s="974" t="s">
        <v>5700</v>
      </c>
      <c r="U591" s="970"/>
      <c r="V591" s="967"/>
      <c r="W591" s="970"/>
      <c r="X591" s="1261"/>
    </row>
    <row r="592" spans="1:24" ht="12.6" hidden="1" customHeight="1" outlineLevel="1" collapsed="1">
      <c r="A592" s="1341">
        <v>44522</v>
      </c>
      <c r="B592" s="1163" t="s">
        <v>5698</v>
      </c>
      <c r="C592" s="955" t="s">
        <v>9946</v>
      </c>
      <c r="D592" s="966"/>
      <c r="E592" s="968"/>
      <c r="F592" s="972"/>
      <c r="G592" s="970"/>
      <c r="H592" s="967"/>
      <c r="I592" s="970"/>
      <c r="J592" s="967"/>
      <c r="K592" s="970"/>
      <c r="L592" s="967"/>
      <c r="M592" s="970"/>
      <c r="N592" s="967"/>
      <c r="O592" s="970"/>
      <c r="P592" s="967"/>
      <c r="Q592" s="970"/>
      <c r="R592" s="967"/>
      <c r="S592" s="970"/>
      <c r="T592" s="967"/>
      <c r="U592" s="970"/>
      <c r="V592" s="967"/>
      <c r="W592" s="970"/>
      <c r="X592" s="1261"/>
    </row>
    <row r="593" spans="1:24" ht="12.6" hidden="1" customHeight="1" outlineLevel="2">
      <c r="A593" s="1341">
        <v>44522</v>
      </c>
      <c r="B593" s="1163" t="s">
        <v>9947</v>
      </c>
      <c r="C593" s="955" t="s">
        <v>9948</v>
      </c>
      <c r="D593" s="966"/>
      <c r="E593" s="968"/>
      <c r="F593" s="972"/>
      <c r="G593" s="970"/>
      <c r="H593" s="967"/>
      <c r="I593" s="970"/>
      <c r="J593" s="967"/>
      <c r="K593" s="970"/>
      <c r="L593" s="967"/>
      <c r="M593" s="970"/>
      <c r="N593" s="967"/>
      <c r="O593" s="970"/>
      <c r="P593" s="967"/>
      <c r="Q593" s="970"/>
      <c r="R593" s="967"/>
      <c r="S593" s="970"/>
      <c r="T593" s="967"/>
      <c r="U593" s="970"/>
      <c r="V593" s="967"/>
      <c r="W593" s="970"/>
      <c r="X593" s="1261"/>
    </row>
    <row r="594" spans="1:24" ht="12.6" hidden="1" customHeight="1" outlineLevel="2">
      <c r="A594" s="1341">
        <v>44522</v>
      </c>
      <c r="B594" s="1163" t="s">
        <v>5698</v>
      </c>
      <c r="C594" s="955" t="s">
        <v>9949</v>
      </c>
      <c r="D594" s="966"/>
      <c r="E594" s="968"/>
      <c r="F594" s="972"/>
      <c r="G594" s="970"/>
      <c r="H594" s="974" t="s">
        <v>5700</v>
      </c>
      <c r="I594" s="970"/>
      <c r="J594" s="967"/>
      <c r="K594" s="970"/>
      <c r="L594" s="967"/>
      <c r="M594" s="970"/>
      <c r="N594" s="967"/>
      <c r="O594" s="970"/>
      <c r="P594" s="967"/>
      <c r="Q594" s="970"/>
      <c r="R594" s="967"/>
      <c r="S594" s="970"/>
      <c r="T594" s="967"/>
      <c r="U594" s="970"/>
      <c r="V594" s="967"/>
      <c r="W594" s="970"/>
      <c r="X594" s="1261"/>
    </row>
    <row r="595" spans="1:24" ht="50.4" hidden="1" customHeight="1" outlineLevel="2">
      <c r="A595" s="1341">
        <v>44522</v>
      </c>
      <c r="B595" s="1163" t="s">
        <v>5698</v>
      </c>
      <c r="C595" s="955" t="s">
        <v>9950</v>
      </c>
      <c r="D595" s="966"/>
      <c r="E595" s="977" t="s">
        <v>5700</v>
      </c>
      <c r="F595" s="972"/>
      <c r="G595" s="970"/>
      <c r="H595" s="967"/>
      <c r="I595" s="970"/>
      <c r="J595" s="967"/>
      <c r="K595" s="970"/>
      <c r="L595" s="967"/>
      <c r="M595" s="970"/>
      <c r="N595" s="967"/>
      <c r="O595" s="970"/>
      <c r="P595" s="967"/>
      <c r="Q595" s="970"/>
      <c r="R595" s="974" t="s">
        <v>5700</v>
      </c>
      <c r="S595" s="970"/>
      <c r="T595" s="967"/>
      <c r="U595" s="970"/>
      <c r="V595" s="967"/>
      <c r="W595" s="970"/>
      <c r="X595" s="1261"/>
    </row>
    <row r="596" spans="1:24" ht="12.6" hidden="1" customHeight="1" outlineLevel="2">
      <c r="A596" s="1341">
        <v>44522</v>
      </c>
      <c r="B596" s="1163" t="s">
        <v>4628</v>
      </c>
      <c r="C596" s="955" t="s">
        <v>9951</v>
      </c>
      <c r="D596" s="966"/>
      <c r="E596" s="968"/>
      <c r="F596" s="972"/>
      <c r="G596" s="970"/>
      <c r="H596" s="967"/>
      <c r="I596" s="970"/>
      <c r="J596" s="967"/>
      <c r="K596" s="970"/>
      <c r="L596" s="967"/>
      <c r="M596" s="970"/>
      <c r="N596" s="967"/>
      <c r="O596" s="970"/>
      <c r="P596" s="967"/>
      <c r="Q596" s="970"/>
      <c r="R596" s="974" t="s">
        <v>5700</v>
      </c>
      <c r="S596" s="970"/>
      <c r="T596" s="967"/>
      <c r="U596" s="970"/>
      <c r="V596" s="967"/>
      <c r="W596" s="970"/>
      <c r="X596" s="1261"/>
    </row>
    <row r="597" spans="1:24" ht="12.6" hidden="1" customHeight="1" outlineLevel="2">
      <c r="A597" s="1341">
        <v>44522</v>
      </c>
      <c r="B597" s="1163" t="s">
        <v>5698</v>
      </c>
      <c r="C597" s="955" t="s">
        <v>9952</v>
      </c>
      <c r="D597" s="975" t="s">
        <v>5700</v>
      </c>
      <c r="E597" s="968"/>
      <c r="F597" s="972"/>
      <c r="G597" s="970"/>
      <c r="H597" s="967"/>
      <c r="I597" s="970"/>
      <c r="J597" s="967"/>
      <c r="K597" s="970"/>
      <c r="L597" s="967"/>
      <c r="M597" s="970"/>
      <c r="N597" s="967"/>
      <c r="O597" s="970"/>
      <c r="P597" s="967"/>
      <c r="Q597" s="970"/>
      <c r="R597" s="967"/>
      <c r="S597" s="970"/>
      <c r="T597" s="967"/>
      <c r="U597" s="970"/>
      <c r="V597" s="967"/>
      <c r="W597" s="970"/>
      <c r="X597" s="1261"/>
    </row>
    <row r="598" spans="1:24" ht="12.6" hidden="1" customHeight="1" outlineLevel="2">
      <c r="A598" s="1341">
        <v>44522</v>
      </c>
      <c r="B598" s="1163" t="s">
        <v>5698</v>
      </c>
      <c r="C598" s="955" t="s">
        <v>9953</v>
      </c>
      <c r="D598" s="966"/>
      <c r="E598" s="968"/>
      <c r="F598" s="972"/>
      <c r="G598" s="970"/>
      <c r="H598" s="967"/>
      <c r="I598" s="970"/>
      <c r="J598" s="967"/>
      <c r="K598" s="970"/>
      <c r="L598" s="967"/>
      <c r="M598" s="970"/>
      <c r="N598" s="967"/>
      <c r="O598" s="970"/>
      <c r="P598" s="967"/>
      <c r="Q598" s="970"/>
      <c r="R598" s="967"/>
      <c r="S598" s="970"/>
      <c r="T598" s="967"/>
      <c r="U598" s="970"/>
      <c r="V598" s="967"/>
      <c r="W598" s="970"/>
      <c r="X598" s="1261"/>
    </row>
    <row r="599" spans="1:24" ht="37.799999999999997" hidden="1" customHeight="1" outlineLevel="2">
      <c r="A599" s="1341">
        <v>44522</v>
      </c>
      <c r="B599" s="1163" t="s">
        <v>5698</v>
      </c>
      <c r="C599" s="955" t="s">
        <v>9954</v>
      </c>
      <c r="D599" s="966"/>
      <c r="E599" s="968"/>
      <c r="F599" s="969" t="s">
        <v>5700</v>
      </c>
      <c r="G599" s="970"/>
      <c r="H599" s="967"/>
      <c r="I599" s="970"/>
      <c r="J599" s="967"/>
      <c r="K599" s="970"/>
      <c r="L599" s="967"/>
      <c r="M599" s="973" t="s">
        <v>5700</v>
      </c>
      <c r="N599" s="967"/>
      <c r="O599" s="970"/>
      <c r="P599" s="967"/>
      <c r="Q599" s="970"/>
      <c r="R599" s="967"/>
      <c r="S599" s="970"/>
      <c r="T599" s="967"/>
      <c r="U599" s="970"/>
      <c r="V599" s="967"/>
      <c r="W599" s="970"/>
      <c r="X599" s="1261"/>
    </row>
    <row r="600" spans="1:24" ht="12.6" hidden="1" customHeight="1" outlineLevel="1" collapsed="1">
      <c r="A600" s="1016">
        <v>44523</v>
      </c>
      <c r="B600" s="1163" t="s">
        <v>5698</v>
      </c>
      <c r="C600" s="4" t="s">
        <v>9955</v>
      </c>
      <c r="D600" s="966"/>
      <c r="E600" s="968"/>
      <c r="F600" s="972"/>
      <c r="G600" s="970"/>
      <c r="H600" s="967"/>
      <c r="I600" s="970"/>
      <c r="J600" s="974" t="s">
        <v>5700</v>
      </c>
      <c r="K600" s="970"/>
      <c r="L600" s="967"/>
      <c r="M600" s="970"/>
      <c r="N600" s="967"/>
      <c r="O600" s="970"/>
      <c r="P600" s="967"/>
      <c r="Q600" s="970"/>
      <c r="R600" s="967"/>
      <c r="S600" s="970"/>
      <c r="T600" s="967"/>
      <c r="U600" s="970"/>
      <c r="V600" s="967"/>
      <c r="W600" s="970"/>
      <c r="X600" s="1261"/>
    </row>
    <row r="601" spans="1:24" ht="25.2" hidden="1" customHeight="1" outlineLevel="2">
      <c r="A601" s="1016">
        <v>44523</v>
      </c>
      <c r="B601" s="1163" t="s">
        <v>5698</v>
      </c>
      <c r="C601" s="955" t="s">
        <v>9956</v>
      </c>
      <c r="D601" s="975" t="s">
        <v>5700</v>
      </c>
      <c r="E601" s="968"/>
      <c r="F601" s="972"/>
      <c r="G601" s="970"/>
      <c r="H601" s="967"/>
      <c r="I601" s="970"/>
      <c r="J601" s="967"/>
      <c r="K601" s="970"/>
      <c r="L601" s="967"/>
      <c r="M601" s="970"/>
      <c r="N601" s="967"/>
      <c r="O601" s="970"/>
      <c r="P601" s="967"/>
      <c r="Q601" s="970"/>
      <c r="R601" s="967"/>
      <c r="S601" s="970"/>
      <c r="T601" s="967"/>
      <c r="U601" s="970"/>
      <c r="V601" s="967"/>
      <c r="W601" s="970"/>
      <c r="X601" s="1261"/>
    </row>
    <row r="602" spans="1:24" ht="12.6" hidden="1" customHeight="1" outlineLevel="2">
      <c r="A602" s="1016">
        <v>44523</v>
      </c>
      <c r="B602" s="1163" t="s">
        <v>5698</v>
      </c>
      <c r="C602" s="955" t="s">
        <v>9957</v>
      </c>
      <c r="D602" s="966"/>
      <c r="E602" s="968"/>
      <c r="F602" s="972"/>
      <c r="G602" s="970"/>
      <c r="H602" s="967"/>
      <c r="I602" s="970"/>
      <c r="J602" s="967"/>
      <c r="K602" s="970"/>
      <c r="L602" s="967"/>
      <c r="M602" s="970"/>
      <c r="N602" s="967"/>
      <c r="O602" s="970"/>
      <c r="P602" s="967"/>
      <c r="Q602" s="970"/>
      <c r="R602" s="967"/>
      <c r="S602" s="970"/>
      <c r="T602" s="967"/>
      <c r="U602" s="970"/>
      <c r="V602" s="967"/>
      <c r="W602" s="970"/>
      <c r="X602" s="1261"/>
    </row>
    <row r="603" spans="1:24" ht="12.6" hidden="1" customHeight="1" outlineLevel="2">
      <c r="A603" s="1016">
        <v>44523</v>
      </c>
      <c r="B603" s="1163" t="s">
        <v>5698</v>
      </c>
      <c r="C603" s="955" t="s">
        <v>9958</v>
      </c>
      <c r="D603" s="966"/>
      <c r="E603" s="968"/>
      <c r="F603" s="972"/>
      <c r="G603" s="970"/>
      <c r="H603" s="967"/>
      <c r="I603" s="970"/>
      <c r="J603" s="967"/>
      <c r="K603" s="970"/>
      <c r="L603" s="967"/>
      <c r="M603" s="970"/>
      <c r="N603" s="967"/>
      <c r="O603" s="970"/>
      <c r="P603" s="967"/>
      <c r="Q603" s="970"/>
      <c r="R603" s="967"/>
      <c r="S603" s="970"/>
      <c r="T603" s="967"/>
      <c r="U603" s="970"/>
      <c r="V603" s="967"/>
      <c r="W603" s="970"/>
      <c r="X603" s="1261"/>
    </row>
    <row r="604" spans="1:24" ht="12.6" hidden="1" customHeight="1" outlineLevel="2">
      <c r="A604" s="1016">
        <v>44523</v>
      </c>
      <c r="B604" s="1163" t="s">
        <v>5698</v>
      </c>
      <c r="C604" s="955" t="s">
        <v>9959</v>
      </c>
      <c r="D604" s="966"/>
      <c r="E604" s="968"/>
      <c r="F604" s="972"/>
      <c r="G604" s="970"/>
      <c r="H604" s="967"/>
      <c r="I604" s="970"/>
      <c r="J604" s="967"/>
      <c r="K604" s="970"/>
      <c r="L604" s="967"/>
      <c r="M604" s="970"/>
      <c r="N604" s="967"/>
      <c r="O604" s="973" t="s">
        <v>5700</v>
      </c>
      <c r="P604" s="967"/>
      <c r="Q604" s="970"/>
      <c r="R604" s="967"/>
      <c r="S604" s="970"/>
      <c r="T604" s="967"/>
      <c r="U604" s="970"/>
      <c r="V604" s="967"/>
      <c r="W604" s="970"/>
      <c r="X604" s="1261"/>
    </row>
    <row r="605" spans="1:24" ht="12.6" hidden="1" customHeight="1" outlineLevel="2">
      <c r="A605" s="1016">
        <v>44523</v>
      </c>
      <c r="B605" s="1163" t="s">
        <v>5698</v>
      </c>
      <c r="C605" s="955" t="s">
        <v>9960</v>
      </c>
      <c r="D605" s="966"/>
      <c r="E605" s="968"/>
      <c r="F605" s="969" t="s">
        <v>5700</v>
      </c>
      <c r="G605" s="970"/>
      <c r="H605" s="967"/>
      <c r="I605" s="970"/>
      <c r="J605" s="967"/>
      <c r="K605" s="970"/>
      <c r="L605" s="967"/>
      <c r="M605" s="970"/>
      <c r="N605" s="967"/>
      <c r="O605" s="970"/>
      <c r="P605" s="967"/>
      <c r="Q605" s="970"/>
      <c r="R605" s="967"/>
      <c r="S605" s="970"/>
      <c r="T605" s="967"/>
      <c r="U605" s="970"/>
      <c r="V605" s="967"/>
      <c r="W605" s="970"/>
      <c r="X605" s="1261"/>
    </row>
    <row r="606" spans="1:24" ht="12.6" hidden="1" customHeight="1" outlineLevel="2">
      <c r="A606" s="1016">
        <v>44523</v>
      </c>
      <c r="B606" s="1163" t="s">
        <v>5698</v>
      </c>
      <c r="C606" s="955" t="s">
        <v>9961</v>
      </c>
      <c r="D606" s="966"/>
      <c r="E606" s="968"/>
      <c r="F606" s="972"/>
      <c r="G606" s="970"/>
      <c r="H606" s="967"/>
      <c r="I606" s="970"/>
      <c r="J606" s="967"/>
      <c r="K606" s="970"/>
      <c r="L606" s="967"/>
      <c r="M606" s="970"/>
      <c r="N606" s="967"/>
      <c r="O606" s="970"/>
      <c r="P606" s="967"/>
      <c r="Q606" s="970"/>
      <c r="R606" s="967"/>
      <c r="S606" s="970"/>
      <c r="T606" s="967"/>
      <c r="U606" s="970"/>
      <c r="V606" s="967"/>
      <c r="W606" s="970"/>
      <c r="X606" s="1261"/>
    </row>
    <row r="607" spans="1:24" ht="12.6" hidden="1" customHeight="1" outlineLevel="2">
      <c r="A607" s="1016">
        <v>44523</v>
      </c>
      <c r="B607" s="1163" t="s">
        <v>5698</v>
      </c>
      <c r="C607" s="955" t="s">
        <v>9962</v>
      </c>
      <c r="D607" s="966"/>
      <c r="E607" s="968"/>
      <c r="F607" s="972"/>
      <c r="G607" s="970"/>
      <c r="H607" s="967"/>
      <c r="I607" s="970"/>
      <c r="J607" s="967"/>
      <c r="K607" s="970"/>
      <c r="L607" s="967"/>
      <c r="M607" s="970"/>
      <c r="N607" s="967"/>
      <c r="O607" s="970"/>
      <c r="P607" s="967"/>
      <c r="Q607" s="970"/>
      <c r="R607" s="967"/>
      <c r="S607" s="970"/>
      <c r="T607" s="967"/>
      <c r="U607" s="970"/>
      <c r="V607" s="967"/>
      <c r="W607" s="970"/>
      <c r="X607" s="1261"/>
    </row>
    <row r="608" spans="1:24" ht="12.6" hidden="1" customHeight="1" outlineLevel="2">
      <c r="A608" s="1016">
        <v>44523</v>
      </c>
      <c r="B608" s="1163" t="s">
        <v>5698</v>
      </c>
      <c r="C608" s="955" t="s">
        <v>9963</v>
      </c>
      <c r="D608" s="966"/>
      <c r="E608" s="968"/>
      <c r="F608" s="969" t="s">
        <v>5700</v>
      </c>
      <c r="G608" s="970"/>
      <c r="H608" s="967"/>
      <c r="I608" s="970"/>
      <c r="J608" s="967"/>
      <c r="K608" s="970"/>
      <c r="L608" s="967"/>
      <c r="M608" s="970"/>
      <c r="N608" s="967"/>
      <c r="O608" s="970"/>
      <c r="P608" s="967"/>
      <c r="Q608" s="970"/>
      <c r="R608" s="967"/>
      <c r="S608" s="970"/>
      <c r="T608" s="967"/>
      <c r="U608" s="970"/>
      <c r="V608" s="967"/>
      <c r="W608" s="970"/>
      <c r="X608" s="1261"/>
    </row>
    <row r="609" spans="1:26" ht="12.6" hidden="1" customHeight="1" outlineLevel="2">
      <c r="A609" s="1016">
        <v>44523</v>
      </c>
      <c r="B609" s="1163" t="s">
        <v>5698</v>
      </c>
      <c r="C609" s="955" t="s">
        <v>9964</v>
      </c>
      <c r="D609" s="966"/>
      <c r="E609" s="968"/>
      <c r="F609" s="972"/>
      <c r="G609" s="970"/>
      <c r="H609" s="967"/>
      <c r="I609" s="970"/>
      <c r="J609" s="967"/>
      <c r="K609" s="970"/>
      <c r="L609" s="967"/>
      <c r="M609" s="970"/>
      <c r="N609" s="967"/>
      <c r="O609" s="970"/>
      <c r="P609" s="967"/>
      <c r="Q609" s="970"/>
      <c r="R609" s="967"/>
      <c r="S609" s="970"/>
      <c r="T609" s="967"/>
      <c r="U609" s="970"/>
      <c r="V609" s="967"/>
      <c r="W609" s="970"/>
      <c r="X609" s="1261"/>
      <c r="Y609" s="967"/>
      <c r="Z609" s="1032" t="s">
        <v>9965</v>
      </c>
    </row>
    <row r="610" spans="1:26" ht="12.6" hidden="1" customHeight="1" outlineLevel="2">
      <c r="A610" s="1016">
        <v>44523</v>
      </c>
      <c r="B610" s="1163" t="s">
        <v>5698</v>
      </c>
      <c r="C610" s="955" t="s">
        <v>9966</v>
      </c>
      <c r="D610" s="966"/>
      <c r="E610" s="968"/>
      <c r="F610" s="969" t="s">
        <v>5700</v>
      </c>
      <c r="G610" s="970"/>
      <c r="H610" s="967"/>
      <c r="I610" s="970"/>
      <c r="J610" s="967"/>
      <c r="K610" s="970"/>
      <c r="L610" s="967"/>
      <c r="M610" s="970"/>
      <c r="N610" s="967"/>
      <c r="O610" s="970"/>
      <c r="P610" s="967"/>
      <c r="Q610" s="970"/>
      <c r="R610" s="967"/>
      <c r="S610" s="970"/>
      <c r="T610" s="967"/>
      <c r="U610" s="970"/>
      <c r="V610" s="967"/>
      <c r="W610" s="970"/>
      <c r="X610" s="1261"/>
      <c r="Y610" s="967"/>
      <c r="Z610" s="1032"/>
    </row>
    <row r="611" spans="1:26" ht="12.6" hidden="1" customHeight="1" outlineLevel="1" collapsed="1">
      <c r="A611" s="991">
        <v>44524</v>
      </c>
      <c r="B611" s="1163" t="s">
        <v>5698</v>
      </c>
      <c r="C611" s="955" t="s">
        <v>9967</v>
      </c>
      <c r="D611" s="966"/>
      <c r="E611" s="968"/>
      <c r="F611" s="972"/>
      <c r="G611" s="970"/>
      <c r="H611" s="967"/>
      <c r="I611" s="970"/>
      <c r="J611" s="967"/>
      <c r="K611" s="970"/>
      <c r="L611" s="967"/>
      <c r="M611" s="970"/>
      <c r="N611" s="967"/>
      <c r="O611" s="970"/>
      <c r="P611" s="967"/>
      <c r="Q611" s="970"/>
      <c r="R611" s="967"/>
      <c r="S611" s="970"/>
      <c r="T611" s="967"/>
      <c r="U611" s="970"/>
      <c r="V611" s="967"/>
      <c r="W611" s="970"/>
      <c r="X611" s="1261"/>
      <c r="Y611" s="967"/>
      <c r="Z611" s="1032"/>
    </row>
    <row r="612" spans="1:26" ht="12.6" hidden="1" customHeight="1" outlineLevel="2">
      <c r="A612" s="991">
        <v>44524</v>
      </c>
      <c r="B612" s="1163" t="s">
        <v>5698</v>
      </c>
      <c r="C612" s="955" t="s">
        <v>9968</v>
      </c>
      <c r="D612" s="966"/>
      <c r="E612" s="968"/>
      <c r="F612" s="972"/>
      <c r="G612" s="970"/>
      <c r="H612" s="967"/>
      <c r="I612" s="970"/>
      <c r="J612" s="967"/>
      <c r="K612" s="970"/>
      <c r="L612" s="967"/>
      <c r="M612" s="970"/>
      <c r="N612" s="967"/>
      <c r="O612" s="970"/>
      <c r="P612" s="967"/>
      <c r="Q612" s="970"/>
      <c r="R612" s="967"/>
      <c r="S612" s="970"/>
      <c r="T612" s="967"/>
      <c r="U612" s="970"/>
      <c r="V612" s="967"/>
      <c r="W612" s="970"/>
      <c r="X612" s="1261"/>
      <c r="Y612" s="967"/>
      <c r="Z612" s="1032"/>
    </row>
    <row r="613" spans="1:26" ht="12.6" hidden="1" customHeight="1" outlineLevel="2">
      <c r="A613" s="991">
        <v>44524</v>
      </c>
      <c r="B613" s="1163" t="s">
        <v>5706</v>
      </c>
      <c r="C613" s="955" t="s">
        <v>9969</v>
      </c>
      <c r="D613" s="966"/>
      <c r="E613" s="968"/>
      <c r="F613" s="972"/>
      <c r="G613" s="970"/>
      <c r="H613" s="967"/>
      <c r="I613" s="970"/>
      <c r="J613" s="967"/>
      <c r="K613" s="970"/>
      <c r="L613" s="967"/>
      <c r="M613" s="970"/>
      <c r="N613" s="967"/>
      <c r="O613" s="970"/>
      <c r="P613" s="967"/>
      <c r="Q613" s="970"/>
      <c r="R613" s="967"/>
      <c r="S613" s="970"/>
      <c r="T613" s="967"/>
      <c r="U613" s="970"/>
      <c r="V613" s="967"/>
      <c r="W613" s="970"/>
      <c r="X613" s="1261"/>
      <c r="Y613" s="967"/>
      <c r="Z613" s="1032"/>
    </row>
    <row r="614" spans="1:26" ht="25.2" hidden="1" customHeight="1" outlineLevel="2">
      <c r="A614" s="991">
        <v>44524</v>
      </c>
      <c r="B614" s="1163" t="s">
        <v>5698</v>
      </c>
      <c r="C614" s="955" t="s">
        <v>9970</v>
      </c>
      <c r="D614" s="975" t="s">
        <v>5700</v>
      </c>
      <c r="E614" s="968"/>
      <c r="F614" s="972"/>
      <c r="G614" s="970"/>
      <c r="H614" s="967"/>
      <c r="I614" s="970"/>
      <c r="J614" s="967"/>
      <c r="K614" s="970"/>
      <c r="L614" s="967"/>
      <c r="M614" s="970"/>
      <c r="N614" s="967"/>
      <c r="O614" s="970"/>
      <c r="P614" s="967"/>
      <c r="Q614" s="970"/>
      <c r="R614" s="967"/>
      <c r="S614" s="970"/>
      <c r="T614" s="967"/>
      <c r="U614" s="970"/>
      <c r="V614" s="967"/>
      <c r="W614" s="970"/>
      <c r="X614" s="1261"/>
      <c r="Y614" s="967"/>
      <c r="Z614" s="1032"/>
    </row>
    <row r="615" spans="1:26" ht="12.6" hidden="1" customHeight="1" outlineLevel="2">
      <c r="A615" s="991">
        <v>44524</v>
      </c>
      <c r="B615" s="1163" t="s">
        <v>5698</v>
      </c>
      <c r="C615" s="955" t="s">
        <v>9971</v>
      </c>
      <c r="D615" s="966"/>
      <c r="E615" s="968"/>
      <c r="F615" s="972"/>
      <c r="G615" s="970"/>
      <c r="H615" s="967"/>
      <c r="I615" s="970"/>
      <c r="J615" s="967"/>
      <c r="K615" s="970"/>
      <c r="L615" s="967"/>
      <c r="M615" s="970"/>
      <c r="N615" s="967"/>
      <c r="O615" s="970"/>
      <c r="P615" s="967"/>
      <c r="Q615" s="970"/>
      <c r="R615" s="967"/>
      <c r="S615" s="970"/>
      <c r="T615" s="967"/>
      <c r="U615" s="970"/>
      <c r="V615" s="967"/>
      <c r="W615" s="970"/>
      <c r="X615" s="1261"/>
      <c r="Y615" s="967"/>
      <c r="Z615" s="1032"/>
    </row>
    <row r="616" spans="1:26" ht="12.6" hidden="1" customHeight="1" outlineLevel="2">
      <c r="A616" s="991">
        <v>44524</v>
      </c>
      <c r="B616" s="1163" t="s">
        <v>5698</v>
      </c>
      <c r="C616" s="955" t="s">
        <v>9972</v>
      </c>
      <c r="D616" s="966"/>
      <c r="E616" s="968"/>
      <c r="F616" s="972"/>
      <c r="G616" s="970"/>
      <c r="H616" s="967"/>
      <c r="I616" s="970"/>
      <c r="J616" s="967"/>
      <c r="K616" s="970"/>
      <c r="L616" s="967"/>
      <c r="M616" s="970"/>
      <c r="N616" s="967"/>
      <c r="O616" s="970"/>
      <c r="P616" s="967"/>
      <c r="Q616" s="970"/>
      <c r="R616" s="967"/>
      <c r="S616" s="970"/>
      <c r="T616" s="967"/>
      <c r="U616" s="970"/>
      <c r="V616" s="967"/>
      <c r="W616" s="970"/>
      <c r="X616" s="1261"/>
      <c r="Y616" s="967"/>
      <c r="Z616" s="1032"/>
    </row>
    <row r="617" spans="1:26" ht="12.6" hidden="1" customHeight="1" outlineLevel="2">
      <c r="A617" s="991">
        <v>44524</v>
      </c>
      <c r="B617" s="1163" t="s">
        <v>5698</v>
      </c>
      <c r="C617" s="955" t="s">
        <v>9973</v>
      </c>
      <c r="D617" s="966"/>
      <c r="E617" s="968"/>
      <c r="F617" s="972"/>
      <c r="G617" s="970"/>
      <c r="H617" s="967"/>
      <c r="I617" s="970"/>
      <c r="J617" s="967"/>
      <c r="K617" s="970"/>
      <c r="L617" s="967"/>
      <c r="M617" s="970"/>
      <c r="N617" s="967"/>
      <c r="O617" s="970"/>
      <c r="P617" s="967"/>
      <c r="Q617" s="970"/>
      <c r="R617" s="967"/>
      <c r="S617" s="970"/>
      <c r="T617" s="967"/>
      <c r="U617" s="970"/>
      <c r="V617" s="967"/>
      <c r="W617" s="970"/>
      <c r="X617" s="1261"/>
      <c r="Y617" s="967"/>
      <c r="Z617" s="1032"/>
    </row>
    <row r="618" spans="1:26" ht="12.6" hidden="1" customHeight="1" outlineLevel="2">
      <c r="A618" s="991">
        <v>44524</v>
      </c>
      <c r="B618" s="1163" t="s">
        <v>5739</v>
      </c>
      <c r="C618" s="955" t="s">
        <v>9974</v>
      </c>
      <c r="D618" s="966"/>
      <c r="E618" s="968"/>
      <c r="F618" s="972"/>
      <c r="G618" s="970"/>
      <c r="H618" s="967"/>
      <c r="I618" s="970"/>
      <c r="J618" s="967"/>
      <c r="K618" s="970"/>
      <c r="L618" s="967"/>
      <c r="M618" s="970"/>
      <c r="N618" s="967"/>
      <c r="O618" s="970"/>
      <c r="P618" s="967"/>
      <c r="Q618" s="970"/>
      <c r="R618" s="967"/>
      <c r="S618" s="970"/>
      <c r="T618" s="967"/>
      <c r="U618" s="970"/>
      <c r="V618" s="967"/>
      <c r="W618" s="970"/>
      <c r="X618" s="1261"/>
      <c r="Y618" s="967"/>
      <c r="Z618" s="1032"/>
    </row>
    <row r="619" spans="1:26" ht="12.6" hidden="1" customHeight="1" outlineLevel="2">
      <c r="A619" s="991">
        <v>44524</v>
      </c>
      <c r="B619" s="1163" t="s">
        <v>5698</v>
      </c>
      <c r="C619" s="955" t="s">
        <v>9975</v>
      </c>
      <c r="D619" s="966"/>
      <c r="E619" s="968"/>
      <c r="F619" s="972"/>
      <c r="G619" s="970"/>
      <c r="H619" s="967"/>
      <c r="I619" s="970"/>
      <c r="J619" s="967"/>
      <c r="K619" s="970"/>
      <c r="L619" s="967"/>
      <c r="M619" s="970"/>
      <c r="N619" s="967"/>
      <c r="O619" s="970"/>
      <c r="P619" s="967"/>
      <c r="Q619" s="970"/>
      <c r="R619" s="967"/>
      <c r="S619" s="970"/>
      <c r="T619" s="967"/>
      <c r="U619" s="970"/>
      <c r="V619" s="967"/>
      <c r="W619" s="970"/>
      <c r="X619" s="1261"/>
      <c r="Y619" s="967"/>
      <c r="Z619" s="1032"/>
    </row>
    <row r="620" spans="1:26" ht="12.6" hidden="1" customHeight="1" outlineLevel="2">
      <c r="A620" s="991">
        <v>44524</v>
      </c>
      <c r="B620" s="1163" t="s">
        <v>5698</v>
      </c>
      <c r="C620" s="955" t="s">
        <v>9976</v>
      </c>
      <c r="D620" s="975" t="s">
        <v>5700</v>
      </c>
      <c r="E620" s="968"/>
      <c r="F620" s="972"/>
      <c r="G620" s="970"/>
      <c r="H620" s="967"/>
      <c r="I620" s="970"/>
      <c r="J620" s="967"/>
      <c r="K620" s="970"/>
      <c r="L620" s="967"/>
      <c r="M620" s="970"/>
      <c r="N620" s="967"/>
      <c r="O620" s="970"/>
      <c r="P620" s="967"/>
      <c r="Q620" s="970"/>
      <c r="R620" s="967"/>
      <c r="S620" s="970"/>
      <c r="T620" s="967"/>
      <c r="U620" s="970"/>
      <c r="V620" s="967"/>
      <c r="W620" s="970"/>
      <c r="X620" s="1261"/>
      <c r="Y620" s="967"/>
      <c r="Z620" s="1032"/>
    </row>
    <row r="621" spans="1:26" ht="12.6" hidden="1" customHeight="1" outlineLevel="2">
      <c r="A621" s="991">
        <v>44524</v>
      </c>
      <c r="B621" s="1163" t="s">
        <v>5698</v>
      </c>
      <c r="C621" s="955" t="s">
        <v>9977</v>
      </c>
      <c r="D621" s="966"/>
      <c r="E621" s="968"/>
      <c r="F621" s="972"/>
      <c r="G621" s="970"/>
      <c r="H621" s="967"/>
      <c r="I621" s="970"/>
      <c r="J621" s="967"/>
      <c r="K621" s="970"/>
      <c r="L621" s="967"/>
      <c r="M621" s="970"/>
      <c r="N621" s="967"/>
      <c r="O621" s="970"/>
      <c r="P621" s="967"/>
      <c r="Q621" s="970"/>
      <c r="R621" s="967"/>
      <c r="S621" s="970"/>
      <c r="T621" s="967"/>
      <c r="U621" s="970"/>
      <c r="V621" s="967"/>
      <c r="W621" s="970"/>
      <c r="X621" s="1261"/>
      <c r="Y621" s="967"/>
      <c r="Z621" s="1032"/>
    </row>
    <row r="622" spans="1:26" ht="12.6" hidden="1" customHeight="1" outlineLevel="2">
      <c r="A622" s="991">
        <v>44524</v>
      </c>
      <c r="B622" s="1163" t="s">
        <v>5698</v>
      </c>
      <c r="C622" s="955" t="s">
        <v>9978</v>
      </c>
      <c r="D622" s="966"/>
      <c r="E622" s="968"/>
      <c r="F622" s="972"/>
      <c r="G622" s="970"/>
      <c r="H622" s="967"/>
      <c r="I622" s="970"/>
      <c r="J622" s="967"/>
      <c r="K622" s="970"/>
      <c r="L622" s="967"/>
      <c r="M622" s="970"/>
      <c r="N622" s="967"/>
      <c r="O622" s="970"/>
      <c r="P622" s="967"/>
      <c r="Q622" s="970"/>
      <c r="R622" s="967"/>
      <c r="S622" s="970"/>
      <c r="T622" s="967"/>
      <c r="U622" s="970"/>
      <c r="V622" s="967"/>
      <c r="W622" s="970"/>
      <c r="X622" s="1261"/>
      <c r="Y622" s="967"/>
      <c r="Z622" s="1032"/>
    </row>
    <row r="623" spans="1:26" ht="12.6" hidden="1" customHeight="1" outlineLevel="2">
      <c r="A623" s="991">
        <v>44524</v>
      </c>
      <c r="B623" s="1163" t="s">
        <v>5698</v>
      </c>
      <c r="C623" s="955" t="s">
        <v>9979</v>
      </c>
      <c r="D623" s="975" t="s">
        <v>5700</v>
      </c>
      <c r="E623" s="968"/>
      <c r="F623" s="972"/>
      <c r="G623" s="970"/>
      <c r="H623" s="967"/>
      <c r="I623" s="970"/>
      <c r="J623" s="967"/>
      <c r="K623" s="970"/>
      <c r="L623" s="967"/>
      <c r="M623" s="970"/>
      <c r="N623" s="967"/>
      <c r="O623" s="970"/>
      <c r="P623" s="967"/>
      <c r="Q623" s="970"/>
      <c r="R623" s="967"/>
      <c r="S623" s="970"/>
      <c r="T623" s="967"/>
      <c r="U623" s="970"/>
      <c r="V623" s="967"/>
      <c r="W623" s="970"/>
      <c r="X623" s="1261"/>
      <c r="Y623" s="967"/>
      <c r="Z623" s="1032"/>
    </row>
    <row r="624" spans="1:26" ht="12.6" hidden="1" customHeight="1" outlineLevel="2">
      <c r="A624" s="991">
        <v>44524</v>
      </c>
      <c r="B624" s="1163" t="s">
        <v>5698</v>
      </c>
      <c r="C624" s="955" t="s">
        <v>9980</v>
      </c>
      <c r="D624" s="966"/>
      <c r="E624" s="968"/>
      <c r="F624" s="972"/>
      <c r="G624" s="970"/>
      <c r="H624" s="967"/>
      <c r="I624" s="970"/>
      <c r="J624" s="967"/>
      <c r="K624" s="970"/>
      <c r="L624" s="967"/>
      <c r="M624" s="970"/>
      <c r="N624" s="967"/>
      <c r="O624" s="970"/>
      <c r="P624" s="967"/>
      <c r="Q624" s="970"/>
      <c r="R624" s="967"/>
      <c r="S624" s="970"/>
      <c r="T624" s="967"/>
      <c r="U624" s="970"/>
      <c r="V624" s="967"/>
      <c r="W624" s="970"/>
      <c r="X624" s="1261"/>
      <c r="Y624" s="967"/>
      <c r="Z624" s="1032"/>
    </row>
    <row r="625" spans="1:24" ht="12.6" hidden="1" customHeight="1" outlineLevel="2">
      <c r="A625" s="991">
        <v>44524</v>
      </c>
      <c r="B625" s="1163" t="s">
        <v>5698</v>
      </c>
      <c r="C625" s="955" t="s">
        <v>9981</v>
      </c>
      <c r="D625" s="966"/>
      <c r="E625" s="968"/>
      <c r="F625" s="972"/>
      <c r="G625" s="970"/>
      <c r="H625" s="967"/>
      <c r="I625" s="970"/>
      <c r="J625" s="967"/>
      <c r="K625" s="970"/>
      <c r="L625" s="967"/>
      <c r="M625" s="970"/>
      <c r="N625" s="967"/>
      <c r="O625" s="970"/>
      <c r="P625" s="967"/>
      <c r="Q625" s="970"/>
      <c r="R625" s="967"/>
      <c r="S625" s="970"/>
      <c r="T625" s="967"/>
      <c r="U625" s="970"/>
      <c r="V625" s="967"/>
      <c r="W625" s="970"/>
      <c r="X625" s="1261"/>
    </row>
    <row r="626" spans="1:24" ht="25.2" hidden="1" customHeight="1" outlineLevel="1">
      <c r="A626" s="1342">
        <v>44525</v>
      </c>
      <c r="B626" s="1163" t="s">
        <v>5723</v>
      </c>
      <c r="C626" s="955" t="s">
        <v>9982</v>
      </c>
      <c r="D626" s="966"/>
      <c r="E626" s="968"/>
      <c r="F626" s="969" t="s">
        <v>5700</v>
      </c>
      <c r="G626" s="970"/>
      <c r="H626" s="967"/>
      <c r="I626" s="970"/>
      <c r="J626" s="967"/>
      <c r="K626" s="970"/>
      <c r="L626" s="967"/>
      <c r="M626" s="970"/>
      <c r="N626" s="967"/>
      <c r="O626" s="970"/>
      <c r="P626" s="967"/>
      <c r="Q626" s="970"/>
      <c r="R626" s="967"/>
      <c r="S626" s="970"/>
      <c r="T626" s="967"/>
      <c r="U626" s="970"/>
      <c r="V626" s="967"/>
      <c r="W626" s="970"/>
      <c r="X626" s="1261"/>
    </row>
    <row r="627" spans="1:24" ht="12.6" hidden="1" customHeight="1" outlineLevel="2">
      <c r="A627" s="1342">
        <v>44525</v>
      </c>
      <c r="B627" s="1163" t="s">
        <v>5745</v>
      </c>
      <c r="C627" s="955" t="s">
        <v>9983</v>
      </c>
      <c r="D627" s="975" t="s">
        <v>5700</v>
      </c>
      <c r="E627" s="968"/>
      <c r="F627" s="972"/>
      <c r="G627" s="970"/>
      <c r="H627" s="974" t="s">
        <v>5700</v>
      </c>
      <c r="I627" s="970"/>
      <c r="J627" s="967"/>
      <c r="K627" s="970"/>
      <c r="L627" s="967"/>
      <c r="M627" s="970"/>
      <c r="N627" s="967"/>
      <c r="O627" s="970"/>
      <c r="P627" s="967"/>
      <c r="Q627" s="970"/>
      <c r="R627" s="967"/>
      <c r="S627" s="970"/>
      <c r="T627" s="967"/>
      <c r="U627" s="970"/>
      <c r="V627" s="967"/>
      <c r="W627" s="970"/>
      <c r="X627" s="1261"/>
    </row>
    <row r="628" spans="1:24" ht="12.6" hidden="1" customHeight="1" outlineLevel="2">
      <c r="A628" s="1342">
        <v>44525</v>
      </c>
      <c r="B628" s="1163" t="s">
        <v>5698</v>
      </c>
      <c r="C628" s="955" t="s">
        <v>9984</v>
      </c>
      <c r="D628" s="966"/>
      <c r="E628" s="968"/>
      <c r="F628" s="972"/>
      <c r="G628" s="970"/>
      <c r="H628" s="967"/>
      <c r="I628" s="970"/>
      <c r="J628" s="967"/>
      <c r="K628" s="970"/>
      <c r="L628" s="967"/>
      <c r="M628" s="970"/>
      <c r="N628" s="967"/>
      <c r="O628" s="970"/>
      <c r="P628" s="967"/>
      <c r="Q628" s="970"/>
      <c r="R628" s="967"/>
      <c r="S628" s="970"/>
      <c r="T628" s="967"/>
      <c r="U628" s="970"/>
      <c r="V628" s="967"/>
      <c r="W628" s="973" t="s">
        <v>5700</v>
      </c>
      <c r="X628" s="1261"/>
    </row>
    <row r="629" spans="1:24" ht="12.6" hidden="1" customHeight="1" outlineLevel="2">
      <c r="A629" s="1342">
        <v>44525</v>
      </c>
      <c r="B629" s="1163" t="s">
        <v>5698</v>
      </c>
      <c r="C629" s="955" t="s">
        <v>9985</v>
      </c>
      <c r="D629" s="966"/>
      <c r="E629" s="968"/>
      <c r="F629" s="972"/>
      <c r="G629" s="970"/>
      <c r="H629" s="967"/>
      <c r="I629" s="970"/>
      <c r="J629" s="967"/>
      <c r="K629" s="970"/>
      <c r="L629" s="967"/>
      <c r="M629" s="970"/>
      <c r="N629" s="967"/>
      <c r="O629" s="970"/>
      <c r="P629" s="974" t="s">
        <v>5700</v>
      </c>
      <c r="Q629" s="970"/>
      <c r="R629" s="967"/>
      <c r="S629" s="970"/>
      <c r="T629" s="967"/>
      <c r="U629" s="970"/>
      <c r="V629" s="967"/>
      <c r="W629" s="970"/>
      <c r="X629" s="1261"/>
    </row>
    <row r="630" spans="1:24" ht="12.6" hidden="1" customHeight="1" outlineLevel="2">
      <c r="A630" s="1342">
        <v>44525</v>
      </c>
      <c r="B630" s="1163" t="s">
        <v>5698</v>
      </c>
      <c r="C630" s="955" t="s">
        <v>9986</v>
      </c>
      <c r="D630" s="975" t="s">
        <v>5700</v>
      </c>
      <c r="E630" s="977" t="s">
        <v>5700</v>
      </c>
      <c r="F630" s="972"/>
      <c r="G630" s="970"/>
      <c r="H630" s="967"/>
      <c r="I630" s="970"/>
      <c r="J630" s="967"/>
      <c r="K630" s="970"/>
      <c r="L630" s="967"/>
      <c r="M630" s="970"/>
      <c r="N630" s="967"/>
      <c r="O630" s="970"/>
      <c r="P630" s="967"/>
      <c r="Q630" s="970"/>
      <c r="R630" s="967"/>
      <c r="S630" s="970"/>
      <c r="T630" s="967"/>
      <c r="U630" s="970"/>
      <c r="V630" s="967"/>
      <c r="W630" s="970"/>
      <c r="X630" s="1261"/>
    </row>
    <row r="631" spans="1:24" ht="25.2" hidden="1" customHeight="1" outlineLevel="2">
      <c r="A631" s="1342">
        <v>44525</v>
      </c>
      <c r="B631" s="1163" t="s">
        <v>5698</v>
      </c>
      <c r="C631" s="955" t="s">
        <v>9987</v>
      </c>
      <c r="D631" s="975" t="s">
        <v>5705</v>
      </c>
      <c r="E631" s="977" t="s">
        <v>5705</v>
      </c>
      <c r="F631" s="972"/>
      <c r="G631" s="970"/>
      <c r="H631" s="967"/>
      <c r="I631" s="970"/>
      <c r="J631" s="967"/>
      <c r="K631" s="970"/>
      <c r="L631" s="967"/>
      <c r="M631" s="970"/>
      <c r="N631" s="967"/>
      <c r="O631" s="970"/>
      <c r="P631" s="967"/>
      <c r="Q631" s="970"/>
      <c r="R631" s="967"/>
      <c r="S631" s="970"/>
      <c r="T631" s="967"/>
      <c r="U631" s="970"/>
      <c r="V631" s="967"/>
      <c r="W631" s="970"/>
      <c r="X631" s="1261"/>
    </row>
    <row r="632" spans="1:24" ht="12.6" hidden="1" customHeight="1" outlineLevel="2">
      <c r="A632" s="1342">
        <v>44525</v>
      </c>
      <c r="B632" s="1163" t="s">
        <v>5698</v>
      </c>
      <c r="C632" s="955" t="s">
        <v>9988</v>
      </c>
      <c r="D632" s="966"/>
      <c r="E632" s="968"/>
      <c r="F632" s="972"/>
      <c r="G632" s="973" t="s">
        <v>5700</v>
      </c>
      <c r="H632" s="967"/>
      <c r="I632" s="970"/>
      <c r="J632" s="967"/>
      <c r="K632" s="970"/>
      <c r="L632" s="967"/>
      <c r="M632" s="970"/>
      <c r="N632" s="967"/>
      <c r="O632" s="970"/>
      <c r="P632" s="967"/>
      <c r="Q632" s="970"/>
      <c r="R632" s="967"/>
      <c r="S632" s="970"/>
      <c r="T632" s="967"/>
      <c r="U632" s="970"/>
      <c r="V632" s="967"/>
      <c r="W632" s="970"/>
      <c r="X632" s="1261"/>
    </row>
    <row r="633" spans="1:24" ht="12.6" hidden="1" customHeight="1" outlineLevel="2">
      <c r="A633" s="1342">
        <v>44525</v>
      </c>
      <c r="B633" s="1163" t="s">
        <v>5698</v>
      </c>
      <c r="C633" s="955" t="s">
        <v>9989</v>
      </c>
      <c r="D633" s="966"/>
      <c r="E633" s="968"/>
      <c r="F633" s="972"/>
      <c r="G633" s="973" t="s">
        <v>5700</v>
      </c>
      <c r="H633" s="967"/>
      <c r="I633" s="970"/>
      <c r="J633" s="967"/>
      <c r="K633" s="970"/>
      <c r="L633" s="967"/>
      <c r="M633" s="970"/>
      <c r="N633" s="967"/>
      <c r="O633" s="970"/>
      <c r="P633" s="967"/>
      <c r="Q633" s="970"/>
      <c r="R633" s="967"/>
      <c r="S633" s="970"/>
      <c r="T633" s="967"/>
      <c r="U633" s="970"/>
      <c r="V633" s="967"/>
      <c r="W633" s="970"/>
      <c r="X633" s="1261"/>
    </row>
    <row r="634" spans="1:24" ht="12.6" hidden="1" customHeight="1" outlineLevel="2">
      <c r="A634" s="1342">
        <v>44525</v>
      </c>
      <c r="B634" s="1163" t="s">
        <v>5698</v>
      </c>
      <c r="C634" s="955" t="s">
        <v>9990</v>
      </c>
      <c r="D634" s="975" t="s">
        <v>5700</v>
      </c>
      <c r="E634" s="968"/>
      <c r="F634" s="972"/>
      <c r="G634" s="970"/>
      <c r="H634" s="967"/>
      <c r="I634" s="970"/>
      <c r="J634" s="967"/>
      <c r="K634" s="970"/>
      <c r="L634" s="967"/>
      <c r="M634" s="970"/>
      <c r="N634" s="967"/>
      <c r="O634" s="970"/>
      <c r="P634" s="967"/>
      <c r="Q634" s="970"/>
      <c r="R634" s="967"/>
      <c r="S634" s="970"/>
      <c r="T634" s="967"/>
      <c r="U634" s="970"/>
      <c r="V634" s="967"/>
      <c r="W634" s="970"/>
      <c r="X634" s="1261"/>
    </row>
    <row r="635" spans="1:24" ht="12.6" hidden="1" customHeight="1" outlineLevel="2">
      <c r="A635" s="1342">
        <v>44525</v>
      </c>
      <c r="B635" s="1163" t="s">
        <v>5698</v>
      </c>
      <c r="C635" s="955" t="s">
        <v>9991</v>
      </c>
      <c r="D635" s="966"/>
      <c r="E635" s="977" t="s">
        <v>5700</v>
      </c>
      <c r="F635" s="972"/>
      <c r="G635" s="970"/>
      <c r="H635" s="967"/>
      <c r="I635" s="970"/>
      <c r="J635" s="967"/>
      <c r="K635" s="970"/>
      <c r="L635" s="967"/>
      <c r="M635" s="970"/>
      <c r="N635" s="967"/>
      <c r="O635" s="970"/>
      <c r="P635" s="967"/>
      <c r="Q635" s="970"/>
      <c r="R635" s="967"/>
      <c r="S635" s="970"/>
      <c r="T635" s="967"/>
      <c r="U635" s="970"/>
      <c r="V635" s="967"/>
      <c r="W635" s="970"/>
      <c r="X635" s="1261"/>
    </row>
    <row r="636" spans="1:24" ht="12.6" hidden="1" customHeight="1" outlineLevel="2">
      <c r="A636" s="1342">
        <v>44525</v>
      </c>
      <c r="B636" s="1163" t="s">
        <v>5698</v>
      </c>
      <c r="C636" s="955" t="s">
        <v>9992</v>
      </c>
      <c r="D636" s="966"/>
      <c r="E636" s="977" t="s">
        <v>5700</v>
      </c>
      <c r="F636" s="972"/>
      <c r="G636" s="970"/>
      <c r="H636" s="967"/>
      <c r="I636" s="970"/>
      <c r="J636" s="967"/>
      <c r="K636" s="970"/>
      <c r="L636" s="967"/>
      <c r="M636" s="970"/>
      <c r="N636" s="967"/>
      <c r="O636" s="970"/>
      <c r="P636" s="967"/>
      <c r="Q636" s="970"/>
      <c r="R636" s="967"/>
      <c r="S636" s="970"/>
      <c r="T636" s="967"/>
      <c r="U636" s="970"/>
      <c r="V636" s="967"/>
      <c r="W636" s="970"/>
      <c r="X636" s="1261"/>
    </row>
    <row r="637" spans="1:24" ht="12.6" hidden="1" customHeight="1" outlineLevel="2">
      <c r="A637" s="1342">
        <v>44525</v>
      </c>
      <c r="B637" s="1163" t="s">
        <v>5698</v>
      </c>
      <c r="C637" s="955" t="s">
        <v>9993</v>
      </c>
      <c r="D637" s="966"/>
      <c r="E637" s="968"/>
      <c r="F637" s="972"/>
      <c r="G637" s="970"/>
      <c r="H637" s="967"/>
      <c r="I637" s="970"/>
      <c r="J637" s="967"/>
      <c r="K637" s="970"/>
      <c r="L637" s="967"/>
      <c r="M637" s="970"/>
      <c r="N637" s="967"/>
      <c r="O637" s="970"/>
      <c r="P637" s="967"/>
      <c r="Q637" s="973" t="s">
        <v>5700</v>
      </c>
      <c r="R637" s="967"/>
      <c r="S637" s="970"/>
      <c r="T637" s="967"/>
      <c r="U637" s="970"/>
      <c r="V637" s="967"/>
      <c r="W637" s="970"/>
      <c r="X637" s="1261"/>
    </row>
    <row r="638" spans="1:24" ht="12.6" hidden="1" customHeight="1" outlineLevel="2">
      <c r="A638" s="1342">
        <v>44525</v>
      </c>
      <c r="B638" s="1163" t="s">
        <v>5698</v>
      </c>
      <c r="C638" s="955" t="s">
        <v>9994</v>
      </c>
      <c r="D638" s="966"/>
      <c r="E638" s="968"/>
      <c r="F638" s="972"/>
      <c r="G638" s="970"/>
      <c r="H638" s="967"/>
      <c r="I638" s="970"/>
      <c r="J638" s="967"/>
      <c r="K638" s="970"/>
      <c r="L638" s="967"/>
      <c r="M638" s="970"/>
      <c r="N638" s="974" t="s">
        <v>5700</v>
      </c>
      <c r="O638" s="970"/>
      <c r="P638" s="967"/>
      <c r="Q638" s="970"/>
      <c r="R638" s="967"/>
      <c r="S638" s="970"/>
      <c r="T638" s="967"/>
      <c r="U638" s="970"/>
      <c r="V638" s="967"/>
      <c r="W638" s="970"/>
      <c r="X638" s="1261"/>
    </row>
    <row r="639" spans="1:24" ht="12.6" hidden="1" customHeight="1" outlineLevel="2">
      <c r="A639" s="1342">
        <v>44525</v>
      </c>
      <c r="B639" s="1163" t="s">
        <v>5698</v>
      </c>
      <c r="C639" s="955" t="s">
        <v>9995</v>
      </c>
      <c r="D639" s="966"/>
      <c r="E639" s="968"/>
      <c r="F639" s="972"/>
      <c r="G639" s="970"/>
      <c r="H639" s="967"/>
      <c r="I639" s="970"/>
      <c r="J639" s="967"/>
      <c r="K639" s="970"/>
      <c r="L639" s="967"/>
      <c r="M639" s="970"/>
      <c r="N639" s="967"/>
      <c r="O639" s="970"/>
      <c r="P639" s="967"/>
      <c r="Q639" s="970"/>
      <c r="R639" s="974" t="s">
        <v>5700</v>
      </c>
      <c r="S639" s="970"/>
      <c r="T639" s="967"/>
      <c r="U639" s="970"/>
      <c r="V639" s="967"/>
      <c r="W639" s="970"/>
      <c r="X639" s="1261"/>
    </row>
    <row r="640" spans="1:24" ht="25.2" hidden="1" customHeight="1" outlineLevel="2">
      <c r="A640" s="1342">
        <v>44525</v>
      </c>
      <c r="B640" s="1163" t="s">
        <v>5745</v>
      </c>
      <c r="C640" s="955" t="s">
        <v>9996</v>
      </c>
      <c r="D640" s="975" t="s">
        <v>5700</v>
      </c>
      <c r="E640" s="968"/>
      <c r="F640" s="972"/>
      <c r="G640" s="970"/>
      <c r="H640" s="967"/>
      <c r="I640" s="970"/>
      <c r="J640" s="967"/>
      <c r="K640" s="970"/>
      <c r="L640" s="967"/>
      <c r="M640" s="970"/>
      <c r="N640" s="967"/>
      <c r="O640" s="970"/>
      <c r="P640" s="967"/>
      <c r="Q640" s="970"/>
      <c r="R640" s="967"/>
      <c r="S640" s="970"/>
      <c r="T640" s="967"/>
      <c r="U640" s="970"/>
      <c r="V640" s="967"/>
      <c r="W640" s="970"/>
      <c r="X640" s="1261"/>
    </row>
    <row r="641" spans="1:26" ht="12.6" hidden="1" customHeight="1" outlineLevel="1">
      <c r="A641" s="1343">
        <v>44526</v>
      </c>
      <c r="B641" s="1163" t="s">
        <v>5698</v>
      </c>
      <c r="C641" s="955" t="s">
        <v>9997</v>
      </c>
      <c r="D641" s="966"/>
      <c r="E641" s="968"/>
      <c r="F641" s="972"/>
      <c r="G641" s="970"/>
      <c r="H641" s="967"/>
      <c r="I641" s="970"/>
      <c r="J641" s="967"/>
      <c r="K641" s="970"/>
      <c r="L641" s="967"/>
      <c r="M641" s="970"/>
      <c r="N641" s="967"/>
      <c r="O641" s="973" t="s">
        <v>5700</v>
      </c>
      <c r="P641" s="967"/>
      <c r="Q641" s="970"/>
      <c r="R641" s="967"/>
      <c r="S641" s="970"/>
      <c r="T641" s="967"/>
      <c r="U641" s="970"/>
      <c r="V641" s="967"/>
      <c r="W641" s="970"/>
      <c r="X641" s="1261"/>
      <c r="Y641" s="967"/>
      <c r="Z641" s="1032"/>
    </row>
    <row r="642" spans="1:26" ht="12.6" hidden="1" customHeight="1" outlineLevel="2">
      <c r="A642" s="1343">
        <v>44526</v>
      </c>
      <c r="B642" s="1163" t="s">
        <v>5847</v>
      </c>
      <c r="C642" s="955" t="s">
        <v>9998</v>
      </c>
      <c r="D642" s="975" t="s">
        <v>5700</v>
      </c>
      <c r="E642" s="968"/>
      <c r="F642" s="972"/>
      <c r="G642" s="970"/>
      <c r="H642" s="967"/>
      <c r="I642" s="970"/>
      <c r="J642" s="967"/>
      <c r="K642" s="970"/>
      <c r="L642" s="967"/>
      <c r="M642" s="970"/>
      <c r="N642" s="967"/>
      <c r="O642" s="970"/>
      <c r="P642" s="967"/>
      <c r="Q642" s="970"/>
      <c r="R642" s="967"/>
      <c r="S642" s="970"/>
      <c r="T642" s="967"/>
      <c r="U642" s="970"/>
      <c r="V642" s="967"/>
      <c r="W642" s="970"/>
      <c r="X642" s="1261"/>
      <c r="Y642" s="967"/>
      <c r="Z642" s="1032"/>
    </row>
    <row r="643" spans="1:26" ht="25.2" hidden="1" customHeight="1" outlineLevel="2">
      <c r="A643" s="1343">
        <v>44526</v>
      </c>
      <c r="B643" s="1163" t="s">
        <v>5745</v>
      </c>
      <c r="C643" s="955" t="s">
        <v>9999</v>
      </c>
      <c r="D643" s="975" t="s">
        <v>5700</v>
      </c>
      <c r="E643" s="968"/>
      <c r="F643" s="972"/>
      <c r="G643" s="970"/>
      <c r="H643" s="967"/>
      <c r="I643" s="970"/>
      <c r="J643" s="967"/>
      <c r="K643" s="970"/>
      <c r="L643" s="967"/>
      <c r="M643" s="970"/>
      <c r="N643" s="967"/>
      <c r="O643" s="970"/>
      <c r="P643" s="967"/>
      <c r="Q643" s="970"/>
      <c r="R643" s="967"/>
      <c r="S643" s="970"/>
      <c r="T643" s="974" t="s">
        <v>5700</v>
      </c>
      <c r="U643" s="970"/>
      <c r="V643" s="967"/>
      <c r="W643" s="970"/>
      <c r="X643" s="1261"/>
      <c r="Y643" s="967"/>
      <c r="Z643" s="1032"/>
    </row>
    <row r="644" spans="1:26" ht="12.6" hidden="1" customHeight="1" outlineLevel="2">
      <c r="A644" s="1343">
        <v>44526</v>
      </c>
      <c r="B644" s="1163" t="s">
        <v>5698</v>
      </c>
      <c r="C644" s="955" t="s">
        <v>10000</v>
      </c>
      <c r="D644" s="966"/>
      <c r="E644" s="968"/>
      <c r="F644" s="969" t="s">
        <v>5700</v>
      </c>
      <c r="G644" s="970"/>
      <c r="H644" s="967"/>
      <c r="I644" s="970"/>
      <c r="J644" s="967"/>
      <c r="K644" s="970"/>
      <c r="L644" s="967"/>
      <c r="M644" s="970"/>
      <c r="N644" s="967"/>
      <c r="O644" s="970"/>
      <c r="P644" s="967"/>
      <c r="Q644" s="970"/>
      <c r="R644" s="967"/>
      <c r="S644" s="970"/>
      <c r="T644" s="967"/>
      <c r="U644" s="970"/>
      <c r="V644" s="967"/>
      <c r="W644" s="970"/>
      <c r="X644" s="1261"/>
      <c r="Y644" s="967"/>
      <c r="Z644" s="1032"/>
    </row>
    <row r="645" spans="1:26" ht="12.6" hidden="1" customHeight="1" outlineLevel="2">
      <c r="A645" s="1343">
        <v>44526</v>
      </c>
      <c r="B645" s="1163" t="s">
        <v>5698</v>
      </c>
      <c r="C645" s="955" t="s">
        <v>10001</v>
      </c>
      <c r="D645" s="966"/>
      <c r="E645" s="968"/>
      <c r="F645" s="972"/>
      <c r="G645" s="970"/>
      <c r="H645" s="967"/>
      <c r="I645" s="970"/>
      <c r="J645" s="967"/>
      <c r="K645" s="970"/>
      <c r="L645" s="967"/>
      <c r="M645" s="970"/>
      <c r="N645" s="967"/>
      <c r="O645" s="973" t="s">
        <v>5700</v>
      </c>
      <c r="P645" s="967"/>
      <c r="Q645" s="970"/>
      <c r="R645" s="967"/>
      <c r="S645" s="970"/>
      <c r="T645" s="967"/>
      <c r="U645" s="970"/>
      <c r="V645" s="967"/>
      <c r="W645" s="970"/>
      <c r="X645" s="1261"/>
      <c r="Y645" s="967"/>
      <c r="Z645" s="1032"/>
    </row>
    <row r="646" spans="1:26" ht="12.6" hidden="1" customHeight="1" outlineLevel="2">
      <c r="A646" s="1343">
        <v>44526</v>
      </c>
      <c r="B646" s="1163" t="s">
        <v>5698</v>
      </c>
      <c r="C646" s="955" t="s">
        <v>10002</v>
      </c>
      <c r="D646" s="966"/>
      <c r="E646" s="968"/>
      <c r="F646" s="972"/>
      <c r="G646" s="973" t="s">
        <v>5700</v>
      </c>
      <c r="H646" s="967"/>
      <c r="I646" s="970"/>
      <c r="J646" s="967"/>
      <c r="K646" s="970"/>
      <c r="L646" s="967"/>
      <c r="M646" s="970"/>
      <c r="N646" s="967"/>
      <c r="O646" s="970"/>
      <c r="P646" s="967"/>
      <c r="Q646" s="970"/>
      <c r="R646" s="967"/>
      <c r="S646" s="970"/>
      <c r="T646" s="967"/>
      <c r="U646" s="970"/>
      <c r="V646" s="967"/>
      <c r="W646" s="970"/>
      <c r="X646" s="1261"/>
      <c r="Y646" s="967"/>
      <c r="Z646" s="1032"/>
    </row>
    <row r="647" spans="1:26" ht="12.6" hidden="1" customHeight="1" outlineLevel="2">
      <c r="A647" s="1343">
        <v>44526</v>
      </c>
      <c r="B647" s="1163" t="s">
        <v>5745</v>
      </c>
      <c r="C647" s="955" t="s">
        <v>10003</v>
      </c>
      <c r="D647" s="975" t="s">
        <v>5700</v>
      </c>
      <c r="E647" s="968"/>
      <c r="F647" s="972"/>
      <c r="G647" s="970"/>
      <c r="H647" s="967"/>
      <c r="I647" s="970"/>
      <c r="J647" s="967"/>
      <c r="K647" s="970"/>
      <c r="L647" s="967"/>
      <c r="M647" s="970"/>
      <c r="N647" s="967"/>
      <c r="O647" s="970"/>
      <c r="P647" s="967"/>
      <c r="Q647" s="970"/>
      <c r="R647" s="967"/>
      <c r="S647" s="970"/>
      <c r="T647" s="967"/>
      <c r="U647" s="970"/>
      <c r="V647" s="967"/>
      <c r="W647" s="970"/>
      <c r="X647" s="1261"/>
      <c r="Y647" s="967"/>
      <c r="Z647" s="1032"/>
    </row>
    <row r="648" spans="1:26" ht="12.6" hidden="1" customHeight="1" outlineLevel="2">
      <c r="A648" s="1343">
        <v>44526</v>
      </c>
      <c r="B648" s="1163" t="s">
        <v>5698</v>
      </c>
      <c r="C648" s="955" t="s">
        <v>10004</v>
      </c>
      <c r="D648" s="975" t="s">
        <v>5700</v>
      </c>
      <c r="E648" s="968"/>
      <c r="F648" s="972"/>
      <c r="G648" s="970"/>
      <c r="H648" s="967"/>
      <c r="I648" s="970"/>
      <c r="J648" s="967"/>
      <c r="K648" s="970"/>
      <c r="L648" s="967"/>
      <c r="M648" s="970"/>
      <c r="N648" s="967"/>
      <c r="O648" s="970"/>
      <c r="P648" s="967"/>
      <c r="Q648" s="970"/>
      <c r="R648" s="967"/>
      <c r="S648" s="970"/>
      <c r="T648" s="967"/>
      <c r="U648" s="970"/>
      <c r="V648" s="967"/>
      <c r="W648" s="970"/>
      <c r="X648" s="1261"/>
      <c r="Y648" s="967"/>
      <c r="Z648" s="1032"/>
    </row>
    <row r="649" spans="1:26" ht="12.6" hidden="1" customHeight="1" outlineLevel="2">
      <c r="A649" s="1343">
        <v>44526</v>
      </c>
      <c r="B649" s="1163" t="s">
        <v>5698</v>
      </c>
      <c r="C649" s="955" t="s">
        <v>10005</v>
      </c>
      <c r="D649" s="966"/>
      <c r="E649" s="968"/>
      <c r="F649" s="972"/>
      <c r="G649" s="970"/>
      <c r="H649" s="967"/>
      <c r="I649" s="970"/>
      <c r="J649" s="967"/>
      <c r="K649" s="970"/>
      <c r="L649" s="967"/>
      <c r="M649" s="970"/>
      <c r="N649" s="967"/>
      <c r="O649" s="973" t="s">
        <v>5700</v>
      </c>
      <c r="P649" s="967"/>
      <c r="Q649" s="970"/>
      <c r="R649" s="967"/>
      <c r="S649" s="970"/>
      <c r="T649" s="967"/>
      <c r="U649" s="970"/>
      <c r="V649" s="967"/>
      <c r="W649" s="970"/>
      <c r="X649" s="1261"/>
      <c r="Y649" s="967"/>
      <c r="Z649" s="1032"/>
    </row>
    <row r="650" spans="1:26" ht="12.6" hidden="1" customHeight="1" outlineLevel="2">
      <c r="A650" s="1343">
        <v>44526</v>
      </c>
      <c r="B650" s="1163" t="s">
        <v>5698</v>
      </c>
      <c r="C650" s="955" t="s">
        <v>10006</v>
      </c>
      <c r="D650" s="966"/>
      <c r="E650" s="968"/>
      <c r="F650" s="969" t="s">
        <v>5700</v>
      </c>
      <c r="G650" s="970"/>
      <c r="H650" s="967"/>
      <c r="I650" s="970"/>
      <c r="J650" s="967"/>
      <c r="K650" s="970"/>
      <c r="L650" s="967"/>
      <c r="M650" s="970"/>
      <c r="N650" s="967"/>
      <c r="O650" s="970"/>
      <c r="P650" s="967"/>
      <c r="Q650" s="970"/>
      <c r="R650" s="967"/>
      <c r="S650" s="970"/>
      <c r="T650" s="974" t="s">
        <v>5700</v>
      </c>
      <c r="U650" s="970"/>
      <c r="V650" s="967"/>
      <c r="W650" s="970"/>
      <c r="X650" s="1261"/>
      <c r="Y650" s="967"/>
      <c r="Z650" s="1032"/>
    </row>
    <row r="651" spans="1:26" ht="12.6" hidden="1" customHeight="1" outlineLevel="2">
      <c r="A651" s="1343">
        <v>44526</v>
      </c>
      <c r="B651" s="1163" t="s">
        <v>5698</v>
      </c>
      <c r="C651" s="955" t="s">
        <v>10007</v>
      </c>
      <c r="D651" s="966"/>
      <c r="E651" s="968"/>
      <c r="F651" s="972"/>
      <c r="G651" s="973" t="s">
        <v>5700</v>
      </c>
      <c r="H651" s="967"/>
      <c r="I651" s="970"/>
      <c r="J651" s="967"/>
      <c r="K651" s="970"/>
      <c r="L651" s="967"/>
      <c r="M651" s="970"/>
      <c r="N651" s="967"/>
      <c r="O651" s="970"/>
      <c r="P651" s="967"/>
      <c r="Q651" s="970"/>
      <c r="R651" s="967"/>
      <c r="S651" s="970"/>
      <c r="T651" s="967"/>
      <c r="U651" s="970"/>
      <c r="V651" s="967"/>
      <c r="W651" s="970"/>
      <c r="X651" s="1261"/>
      <c r="Y651" s="967"/>
      <c r="Z651" s="1032"/>
    </row>
    <row r="652" spans="1:26" ht="12.6" hidden="1" customHeight="1" outlineLevel="2">
      <c r="A652" s="1343">
        <v>44526</v>
      </c>
      <c r="B652" s="1163" t="s">
        <v>5698</v>
      </c>
      <c r="C652" s="955" t="s">
        <v>10008</v>
      </c>
      <c r="D652" s="966"/>
      <c r="E652" s="977" t="s">
        <v>5700</v>
      </c>
      <c r="F652" s="972"/>
      <c r="G652" s="970"/>
      <c r="H652" s="967"/>
      <c r="I652" s="970"/>
      <c r="J652" s="967"/>
      <c r="K652" s="970"/>
      <c r="L652" s="967"/>
      <c r="M652" s="970"/>
      <c r="N652" s="967"/>
      <c r="O652" s="970"/>
      <c r="P652" s="967"/>
      <c r="Q652" s="970"/>
      <c r="R652" s="967"/>
      <c r="S652" s="970"/>
      <c r="T652" s="967"/>
      <c r="U652" s="970"/>
      <c r="V652" s="967"/>
      <c r="W652" s="970"/>
      <c r="X652" s="1261"/>
      <c r="Y652" s="967"/>
      <c r="Z652" s="1032"/>
    </row>
    <row r="653" spans="1:26" ht="12.6" hidden="1" customHeight="1" outlineLevel="2">
      <c r="A653" s="1343">
        <v>44526</v>
      </c>
      <c r="B653" s="1163" t="s">
        <v>5698</v>
      </c>
      <c r="C653" s="955" t="s">
        <v>10009</v>
      </c>
      <c r="D653" s="966"/>
      <c r="E653" s="968"/>
      <c r="F653" s="972"/>
      <c r="G653" s="970"/>
      <c r="H653" s="967"/>
      <c r="I653" s="970"/>
      <c r="J653" s="974" t="s">
        <v>5700</v>
      </c>
      <c r="K653" s="970"/>
      <c r="L653" s="967"/>
      <c r="M653" s="970"/>
      <c r="N653" s="967"/>
      <c r="O653" s="970"/>
      <c r="P653" s="967"/>
      <c r="Q653" s="970"/>
      <c r="R653" s="967"/>
      <c r="S653" s="970"/>
      <c r="T653" s="967"/>
      <c r="U653" s="970"/>
      <c r="V653" s="967"/>
      <c r="W653" s="970"/>
      <c r="X653" s="1261"/>
      <c r="Y653" s="967"/>
      <c r="Z653" s="1032"/>
    </row>
    <row r="654" spans="1:26" ht="25.2" hidden="1" customHeight="1" outlineLevel="2">
      <c r="A654" s="1343">
        <v>44526</v>
      </c>
      <c r="B654" s="1163" t="s">
        <v>5745</v>
      </c>
      <c r="C654" s="955" t="s">
        <v>10010</v>
      </c>
      <c r="D654" s="975" t="s">
        <v>2368</v>
      </c>
      <c r="E654" s="968"/>
      <c r="F654" s="969" t="s">
        <v>5700</v>
      </c>
      <c r="G654" s="970"/>
      <c r="H654" s="967"/>
      <c r="I654" s="970"/>
      <c r="J654" s="967"/>
      <c r="K654" s="970"/>
      <c r="L654" s="967"/>
      <c r="M654" s="970"/>
      <c r="N654" s="967"/>
      <c r="O654" s="970"/>
      <c r="P654" s="967"/>
      <c r="Q654" s="970"/>
      <c r="R654" s="967"/>
      <c r="S654" s="970"/>
      <c r="T654" s="967"/>
      <c r="U654" s="970"/>
      <c r="V654" s="967"/>
      <c r="W654" s="970"/>
      <c r="X654" s="1261"/>
      <c r="Y654" s="967"/>
      <c r="Z654" s="1032"/>
    </row>
    <row r="655" spans="1:26" ht="12.6" hidden="1" customHeight="1" outlineLevel="2">
      <c r="A655" s="1343">
        <v>44526</v>
      </c>
      <c r="B655" s="1163" t="s">
        <v>5698</v>
      </c>
      <c r="C655" s="955" t="s">
        <v>10011</v>
      </c>
      <c r="D655" s="966"/>
      <c r="E655" s="977" t="s">
        <v>5700</v>
      </c>
      <c r="F655" s="972"/>
      <c r="G655" s="970"/>
      <c r="H655" s="967"/>
      <c r="I655" s="970"/>
      <c r="J655" s="967"/>
      <c r="K655" s="970"/>
      <c r="L655" s="967"/>
      <c r="M655" s="970"/>
      <c r="N655" s="967"/>
      <c r="O655" s="970"/>
      <c r="P655" s="967"/>
      <c r="Q655" s="970"/>
      <c r="R655" s="967"/>
      <c r="S655" s="970"/>
      <c r="T655" s="967"/>
      <c r="U655" s="970"/>
      <c r="V655" s="967"/>
      <c r="W655" s="970"/>
      <c r="X655" s="1261"/>
      <c r="Y655" s="967"/>
      <c r="Z655" s="1032" t="s">
        <v>8698</v>
      </c>
    </row>
    <row r="656" spans="1:26" ht="12.6" hidden="1" customHeight="1" outlineLevel="2">
      <c r="A656" s="1343">
        <v>44526</v>
      </c>
      <c r="B656" s="1163" t="s">
        <v>5698</v>
      </c>
      <c r="C656" s="955" t="s">
        <v>10012</v>
      </c>
      <c r="D656" s="966"/>
      <c r="E656" s="968"/>
      <c r="F656" s="969" t="s">
        <v>5700</v>
      </c>
      <c r="G656" s="970"/>
      <c r="H656" s="967"/>
      <c r="I656" s="970"/>
      <c r="J656" s="967"/>
      <c r="K656" s="970"/>
      <c r="L656" s="967"/>
      <c r="M656" s="970"/>
      <c r="N656" s="967"/>
      <c r="O656" s="970"/>
      <c r="P656" s="967"/>
      <c r="Q656" s="970"/>
      <c r="R656" s="967"/>
      <c r="S656" s="970"/>
      <c r="T656" s="967"/>
      <c r="U656" s="970"/>
      <c r="V656" s="967"/>
      <c r="W656" s="970"/>
      <c r="X656" s="1261"/>
      <c r="Y656" s="967"/>
      <c r="Z656" s="1032"/>
    </row>
    <row r="657" spans="1:26" ht="25.2" hidden="1" customHeight="1" outlineLevel="1">
      <c r="A657" s="1003">
        <v>44529</v>
      </c>
      <c r="B657" s="1163" t="s">
        <v>5698</v>
      </c>
      <c r="C657" s="955" t="s">
        <v>10013</v>
      </c>
      <c r="D657" s="966"/>
      <c r="E657" s="968"/>
      <c r="F657" s="969" t="s">
        <v>5700</v>
      </c>
      <c r="G657" s="970"/>
      <c r="H657" s="967"/>
      <c r="I657" s="970"/>
      <c r="J657" s="967"/>
      <c r="K657" s="970"/>
      <c r="L657" s="967"/>
      <c r="M657" s="970"/>
      <c r="N657" s="967"/>
      <c r="O657" s="970"/>
      <c r="P657" s="967"/>
      <c r="Q657" s="970"/>
      <c r="R657" s="967"/>
      <c r="S657" s="970"/>
      <c r="T657" s="967"/>
      <c r="U657" s="970"/>
      <c r="V657" s="967"/>
      <c r="W657" s="970"/>
      <c r="X657" s="1261"/>
      <c r="Y657" s="967"/>
      <c r="Z657" s="1032"/>
    </row>
    <row r="658" spans="1:26" ht="37.799999999999997" hidden="1" customHeight="1" outlineLevel="2">
      <c r="A658" s="1003">
        <v>44529</v>
      </c>
      <c r="B658" s="1163" t="s">
        <v>5698</v>
      </c>
      <c r="C658" s="955" t="s">
        <v>10014</v>
      </c>
      <c r="D658" s="966"/>
      <c r="E658" s="968"/>
      <c r="F658" s="972"/>
      <c r="G658" s="970"/>
      <c r="H658" s="967"/>
      <c r="I658" s="970"/>
      <c r="J658" s="967"/>
      <c r="K658" s="970"/>
      <c r="L658" s="967"/>
      <c r="M658" s="970"/>
      <c r="N658" s="967"/>
      <c r="O658" s="970"/>
      <c r="P658" s="967"/>
      <c r="Q658" s="970"/>
      <c r="R658" s="974" t="s">
        <v>5700</v>
      </c>
      <c r="S658" s="970"/>
      <c r="T658" s="967"/>
      <c r="U658" s="970"/>
      <c r="V658" s="967"/>
      <c r="W658" s="970"/>
      <c r="X658" s="1261"/>
      <c r="Y658" s="967"/>
      <c r="Z658" s="1333" t="s">
        <v>10015</v>
      </c>
    </row>
    <row r="659" spans="1:26" ht="12.6" hidden="1" customHeight="1" outlineLevel="2">
      <c r="A659" s="1003">
        <v>44529</v>
      </c>
      <c r="B659" s="1163" t="s">
        <v>5698</v>
      </c>
      <c r="C659" s="955" t="s">
        <v>10016</v>
      </c>
      <c r="D659" s="975" t="s">
        <v>5700</v>
      </c>
      <c r="E659" s="968"/>
      <c r="F659" s="972"/>
      <c r="G659" s="970"/>
      <c r="H659" s="967"/>
      <c r="I659" s="970"/>
      <c r="J659" s="967"/>
      <c r="K659" s="970"/>
      <c r="L659" s="967"/>
      <c r="M659" s="970"/>
      <c r="N659" s="967"/>
      <c r="O659" s="970"/>
      <c r="P659" s="967"/>
      <c r="Q659" s="970"/>
      <c r="R659" s="967"/>
      <c r="S659" s="970"/>
      <c r="T659" s="967"/>
      <c r="U659" s="970"/>
      <c r="V659" s="967"/>
      <c r="W659" s="970"/>
      <c r="X659" s="1261"/>
      <c r="Y659" s="967"/>
      <c r="Z659" s="1032"/>
    </row>
    <row r="660" spans="1:26" ht="12.6" hidden="1" customHeight="1" outlineLevel="2">
      <c r="A660" s="1003">
        <v>44529</v>
      </c>
      <c r="B660" s="1163" t="s">
        <v>5698</v>
      </c>
      <c r="C660" s="955" t="s">
        <v>10017</v>
      </c>
      <c r="D660" s="966"/>
      <c r="E660" s="977" t="s">
        <v>5700</v>
      </c>
      <c r="F660" s="972"/>
      <c r="G660" s="970"/>
      <c r="H660" s="967"/>
      <c r="I660" s="970"/>
      <c r="J660" s="967"/>
      <c r="K660" s="970"/>
      <c r="L660" s="967"/>
      <c r="M660" s="970"/>
      <c r="N660" s="967"/>
      <c r="O660" s="970"/>
      <c r="P660" s="967"/>
      <c r="Q660" s="970"/>
      <c r="R660" s="967"/>
      <c r="S660" s="970"/>
      <c r="T660" s="967"/>
      <c r="U660" s="970"/>
      <c r="V660" s="967"/>
      <c r="W660" s="970"/>
      <c r="X660" s="1261"/>
      <c r="Y660" s="967"/>
      <c r="Z660" s="1032"/>
    </row>
    <row r="661" spans="1:26" ht="12.6" hidden="1" customHeight="1" outlineLevel="2">
      <c r="A661" s="1003">
        <v>44529</v>
      </c>
      <c r="B661" s="1163" t="s">
        <v>5698</v>
      </c>
      <c r="C661" s="955" t="s">
        <v>10018</v>
      </c>
      <c r="D661" s="975" t="s">
        <v>5700</v>
      </c>
      <c r="E661" s="968"/>
      <c r="F661" s="972"/>
      <c r="G661" s="970"/>
      <c r="H661" s="967"/>
      <c r="I661" s="970"/>
      <c r="J661" s="967"/>
      <c r="K661" s="970"/>
      <c r="L661" s="967"/>
      <c r="M661" s="970"/>
      <c r="N661" s="967"/>
      <c r="O661" s="970"/>
      <c r="P661" s="967"/>
      <c r="Q661" s="970"/>
      <c r="R661" s="967"/>
      <c r="S661" s="970"/>
      <c r="T661" s="967"/>
      <c r="U661" s="970"/>
      <c r="V661" s="967"/>
      <c r="W661" s="970"/>
      <c r="X661" s="1262" t="s">
        <v>5700</v>
      </c>
      <c r="Y661" s="967"/>
      <c r="Z661" s="1032"/>
    </row>
    <row r="662" spans="1:26" ht="25.2" hidden="1" customHeight="1" outlineLevel="2">
      <c r="A662" s="1003">
        <v>44529</v>
      </c>
      <c r="B662" s="1163" t="s">
        <v>5698</v>
      </c>
      <c r="C662" s="955" t="s">
        <v>10019</v>
      </c>
      <c r="D662" s="966"/>
      <c r="E662" s="968"/>
      <c r="F662" s="972"/>
      <c r="G662" s="970"/>
      <c r="H662" s="967"/>
      <c r="I662" s="970"/>
      <c r="J662" s="967"/>
      <c r="K662" s="970"/>
      <c r="L662" s="967"/>
      <c r="M662" s="970"/>
      <c r="N662" s="967"/>
      <c r="O662" s="973" t="s">
        <v>5700</v>
      </c>
      <c r="P662" s="967"/>
      <c r="Q662" s="970"/>
      <c r="R662" s="967"/>
      <c r="S662" s="970"/>
      <c r="T662" s="967"/>
      <c r="U662" s="970"/>
      <c r="V662" s="967"/>
      <c r="W662" s="970"/>
      <c r="X662" s="1261"/>
      <c r="Y662" s="967"/>
      <c r="Z662" s="1032"/>
    </row>
    <row r="663" spans="1:26" ht="12.6" hidden="1" customHeight="1" outlineLevel="2">
      <c r="A663" s="1003">
        <v>44529</v>
      </c>
      <c r="B663" s="1163" t="s">
        <v>5698</v>
      </c>
      <c r="C663" s="955" t="s">
        <v>10020</v>
      </c>
      <c r="D663" s="966"/>
      <c r="E663" s="968"/>
      <c r="F663" s="972"/>
      <c r="G663" s="970"/>
      <c r="H663" s="967"/>
      <c r="I663" s="970"/>
      <c r="J663" s="967"/>
      <c r="K663" s="970"/>
      <c r="L663" s="967"/>
      <c r="M663" s="970"/>
      <c r="N663" s="967"/>
      <c r="O663" s="973" t="s">
        <v>5700</v>
      </c>
      <c r="P663" s="967"/>
      <c r="Q663" s="970"/>
      <c r="R663" s="967"/>
      <c r="S663" s="970"/>
      <c r="T663" s="967"/>
      <c r="U663" s="970"/>
      <c r="V663" s="967"/>
      <c r="W663" s="970"/>
      <c r="X663" s="1261"/>
      <c r="Y663" s="967"/>
      <c r="Z663" s="1032"/>
    </row>
    <row r="664" spans="1:26" ht="37.799999999999997" hidden="1" customHeight="1" outlineLevel="2">
      <c r="A664" s="1003">
        <v>44529</v>
      </c>
      <c r="B664" s="1163" t="s">
        <v>5698</v>
      </c>
      <c r="C664" s="955" t="s">
        <v>10021</v>
      </c>
      <c r="D664" s="966"/>
      <c r="E664" s="968"/>
      <c r="F664" s="969" t="s">
        <v>5700</v>
      </c>
      <c r="G664" s="970"/>
      <c r="H664" s="967"/>
      <c r="I664" s="970"/>
      <c r="J664" s="974" t="s">
        <v>5700</v>
      </c>
      <c r="K664" s="970"/>
      <c r="L664" s="967"/>
      <c r="M664" s="970"/>
      <c r="N664" s="967"/>
      <c r="O664" s="973" t="s">
        <v>5700</v>
      </c>
      <c r="P664" s="967"/>
      <c r="Q664" s="970"/>
      <c r="R664" s="967"/>
      <c r="S664" s="970"/>
      <c r="T664" s="967"/>
      <c r="U664" s="970"/>
      <c r="V664" s="967"/>
      <c r="W664" s="970"/>
      <c r="X664" s="1261"/>
      <c r="Y664" s="967"/>
      <c r="Z664" s="1032"/>
    </row>
    <row r="665" spans="1:26" ht="12.6" hidden="1" customHeight="1" outlineLevel="2">
      <c r="A665" s="1003">
        <v>44529</v>
      </c>
      <c r="B665" s="1163" t="s">
        <v>5698</v>
      </c>
      <c r="C665" s="955" t="s">
        <v>10022</v>
      </c>
      <c r="D665" s="975" t="s">
        <v>2368</v>
      </c>
      <c r="E665" s="968"/>
      <c r="F665" s="969" t="s">
        <v>5700</v>
      </c>
      <c r="G665" s="970"/>
      <c r="H665" s="967"/>
      <c r="I665" s="970"/>
      <c r="J665" s="967"/>
      <c r="K665" s="970"/>
      <c r="L665" s="967"/>
      <c r="M665" s="970"/>
      <c r="N665" s="967"/>
      <c r="O665" s="973" t="s">
        <v>5700</v>
      </c>
      <c r="P665" s="967"/>
      <c r="Q665" s="970"/>
      <c r="R665" s="967"/>
      <c r="S665" s="970"/>
      <c r="T665" s="967"/>
      <c r="U665" s="970"/>
      <c r="V665" s="967"/>
      <c r="W665" s="970"/>
      <c r="X665" s="1261"/>
      <c r="Y665" s="967"/>
      <c r="Z665" s="1344" t="s">
        <v>10023</v>
      </c>
    </row>
    <row r="666" spans="1:26" ht="25.2" hidden="1" customHeight="1" outlineLevel="2">
      <c r="A666" s="1003">
        <v>44529</v>
      </c>
      <c r="B666" s="1163" t="s">
        <v>5698</v>
      </c>
      <c r="C666" s="955" t="s">
        <v>10024</v>
      </c>
      <c r="D666" s="966"/>
      <c r="E666" s="968"/>
      <c r="F666" s="969" t="s">
        <v>5700</v>
      </c>
      <c r="G666" s="970"/>
      <c r="H666" s="967"/>
      <c r="I666" s="973" t="s">
        <v>5700</v>
      </c>
      <c r="J666" s="967"/>
      <c r="K666" s="970"/>
      <c r="L666" s="967"/>
      <c r="M666" s="970"/>
      <c r="N666" s="967"/>
      <c r="O666" s="970"/>
      <c r="P666" s="967"/>
      <c r="Q666" s="970"/>
      <c r="R666" s="967"/>
      <c r="S666" s="970"/>
      <c r="T666" s="967"/>
      <c r="U666" s="970"/>
      <c r="V666" s="967"/>
      <c r="W666" s="970"/>
      <c r="X666" s="1261"/>
      <c r="Y666" s="967"/>
      <c r="Z666" s="1032"/>
    </row>
    <row r="667" spans="1:26" ht="12.6" hidden="1" customHeight="1" outlineLevel="1">
      <c r="A667" s="1216">
        <v>44530</v>
      </c>
      <c r="B667" s="1163" t="s">
        <v>5698</v>
      </c>
      <c r="C667" s="955" t="s">
        <v>10025</v>
      </c>
      <c r="D667" s="966"/>
      <c r="E667" s="968"/>
      <c r="F667" s="972"/>
      <c r="G667" s="970"/>
      <c r="H667" s="967"/>
      <c r="I667" s="970"/>
      <c r="J667" s="967"/>
      <c r="K667" s="970"/>
      <c r="L667" s="967"/>
      <c r="M667" s="970"/>
      <c r="N667" s="967"/>
      <c r="O667" s="970"/>
      <c r="P667" s="967"/>
      <c r="Q667" s="970"/>
      <c r="R667" s="974" t="s">
        <v>5700</v>
      </c>
      <c r="S667" s="970"/>
      <c r="T667" s="967"/>
      <c r="U667" s="970"/>
      <c r="V667" s="967"/>
      <c r="W667" s="970"/>
      <c r="X667" s="1261"/>
      <c r="Y667" s="967"/>
      <c r="Z667" s="1032"/>
    </row>
    <row r="668" spans="1:26" ht="25.2" hidden="1" customHeight="1" outlineLevel="2">
      <c r="A668" s="1216">
        <v>44530</v>
      </c>
      <c r="B668" s="1163" t="s">
        <v>5698</v>
      </c>
      <c r="C668" s="955" t="s">
        <v>10026</v>
      </c>
      <c r="D668" s="966"/>
      <c r="E668" s="968"/>
      <c r="F668" s="972"/>
      <c r="G668" s="970"/>
      <c r="H668" s="967"/>
      <c r="I668" s="973" t="s">
        <v>5700</v>
      </c>
      <c r="J668" s="967"/>
      <c r="K668" s="970"/>
      <c r="L668" s="967"/>
      <c r="M668" s="970"/>
      <c r="N668" s="967"/>
      <c r="O668" s="970"/>
      <c r="P668" s="967"/>
      <c r="Q668" s="970"/>
      <c r="R668" s="967"/>
      <c r="S668" s="970"/>
      <c r="T668" s="967"/>
      <c r="U668" s="970"/>
      <c r="V668" s="967"/>
      <c r="W668" s="970"/>
      <c r="X668" s="1261"/>
      <c r="Y668" s="967"/>
      <c r="Z668" s="1032"/>
    </row>
    <row r="669" spans="1:26" ht="12.6" hidden="1" customHeight="1" outlineLevel="2">
      <c r="A669" s="1216">
        <v>44530</v>
      </c>
      <c r="B669" s="1163" t="s">
        <v>5698</v>
      </c>
      <c r="C669" s="955" t="s">
        <v>10027</v>
      </c>
      <c r="D669" s="966"/>
      <c r="E669" s="968"/>
      <c r="F669" s="972"/>
      <c r="G669" s="970"/>
      <c r="H669" s="967"/>
      <c r="I669" s="970"/>
      <c r="J669" s="967"/>
      <c r="K669" s="970"/>
      <c r="L669" s="967"/>
      <c r="M669" s="970"/>
      <c r="N669" s="974" t="s">
        <v>5700</v>
      </c>
      <c r="O669" s="970"/>
      <c r="P669" s="967"/>
      <c r="Q669" s="970"/>
      <c r="R669" s="967"/>
      <c r="S669" s="970"/>
      <c r="T669" s="967"/>
      <c r="U669" s="970"/>
      <c r="V669" s="967"/>
      <c r="W669" s="970"/>
      <c r="X669" s="1261"/>
      <c r="Y669" s="967"/>
      <c r="Z669" s="1032"/>
    </row>
    <row r="670" spans="1:26" ht="12.6" hidden="1" customHeight="1" outlineLevel="2">
      <c r="A670" s="1216">
        <v>44530</v>
      </c>
      <c r="B670" s="1163" t="s">
        <v>5698</v>
      </c>
      <c r="C670" s="955" t="s">
        <v>10028</v>
      </c>
      <c r="D670" s="966"/>
      <c r="E670" s="968"/>
      <c r="F670" s="972"/>
      <c r="G670" s="970"/>
      <c r="H670" s="967"/>
      <c r="I670" s="970"/>
      <c r="J670" s="967"/>
      <c r="K670" s="970"/>
      <c r="L670" s="967"/>
      <c r="M670" s="970"/>
      <c r="N670" s="967"/>
      <c r="O670" s="970"/>
      <c r="P670" s="967"/>
      <c r="Q670" s="970"/>
      <c r="R670" s="967"/>
      <c r="S670" s="970"/>
      <c r="T670" s="974" t="s">
        <v>5700</v>
      </c>
      <c r="U670" s="970"/>
      <c r="V670" s="967"/>
      <c r="W670" s="970"/>
      <c r="X670" s="1261"/>
      <c r="Y670" s="967"/>
      <c r="Z670" s="1032"/>
    </row>
    <row r="671" spans="1:26" ht="12.6" hidden="1" customHeight="1" outlineLevel="2">
      <c r="A671" s="1216">
        <v>44530</v>
      </c>
      <c r="B671" s="1163" t="s">
        <v>5698</v>
      </c>
      <c r="C671" s="955" t="s">
        <v>10029</v>
      </c>
      <c r="D671" s="975" t="s">
        <v>5700</v>
      </c>
      <c r="E671" s="968"/>
      <c r="F671" s="972"/>
      <c r="G671" s="970"/>
      <c r="H671" s="967"/>
      <c r="I671" s="970"/>
      <c r="J671" s="967"/>
      <c r="K671" s="970"/>
      <c r="L671" s="967"/>
      <c r="M671" s="970"/>
      <c r="N671" s="967"/>
      <c r="O671" s="970"/>
      <c r="P671" s="967"/>
      <c r="Q671" s="970"/>
      <c r="R671" s="967"/>
      <c r="S671" s="970"/>
      <c r="T671" s="967"/>
      <c r="U671" s="970"/>
      <c r="V671" s="967"/>
      <c r="W671" s="970"/>
      <c r="X671" s="1261"/>
      <c r="Y671" s="967"/>
      <c r="Z671" s="1032"/>
    </row>
    <row r="672" spans="1:26" ht="12.6" hidden="1" customHeight="1" outlineLevel="2">
      <c r="A672" s="1216">
        <v>44530</v>
      </c>
      <c r="B672" s="1163" t="s">
        <v>5698</v>
      </c>
      <c r="C672" s="955" t="s">
        <v>10030</v>
      </c>
      <c r="D672" s="966"/>
      <c r="E672" s="968"/>
      <c r="F672" s="972"/>
      <c r="G672" s="970"/>
      <c r="H672" s="967"/>
      <c r="I672" s="970"/>
      <c r="J672" s="967"/>
      <c r="K672" s="973" t="s">
        <v>5700</v>
      </c>
      <c r="L672" s="967"/>
      <c r="M672" s="970"/>
      <c r="N672" s="967"/>
      <c r="O672" s="970"/>
      <c r="P672" s="967"/>
      <c r="Q672" s="970"/>
      <c r="R672" s="967"/>
      <c r="S672" s="970"/>
      <c r="T672" s="967"/>
      <c r="U672" s="970"/>
      <c r="V672" s="967"/>
      <c r="W672" s="970"/>
      <c r="X672" s="1261"/>
      <c r="Y672" s="967"/>
      <c r="Z672" s="1032"/>
    </row>
    <row r="673" spans="1:26" ht="12.6" hidden="1" customHeight="1" outlineLevel="2">
      <c r="A673" s="1216">
        <v>44530</v>
      </c>
      <c r="B673" s="1163" t="s">
        <v>5698</v>
      </c>
      <c r="C673" s="955" t="s">
        <v>10031</v>
      </c>
      <c r="D673" s="975" t="s">
        <v>2368</v>
      </c>
      <c r="E673" s="968"/>
      <c r="F673" s="972"/>
      <c r="G673" s="970"/>
      <c r="H673" s="967"/>
      <c r="I673" s="970"/>
      <c r="J673" s="967"/>
      <c r="K673" s="970"/>
      <c r="L673" s="967"/>
      <c r="M673" s="970"/>
      <c r="N673" s="967"/>
      <c r="O673" s="970"/>
      <c r="P673" s="967"/>
      <c r="Q673" s="970"/>
      <c r="R673" s="967"/>
      <c r="S673" s="970"/>
      <c r="T673" s="967"/>
      <c r="U673" s="970"/>
      <c r="V673" s="967"/>
      <c r="W673" s="970"/>
      <c r="X673" s="1261"/>
      <c r="Y673" s="967"/>
      <c r="Z673" s="1032"/>
    </row>
    <row r="674" spans="1:26" ht="12.6" hidden="1" customHeight="1" outlineLevel="2">
      <c r="A674" s="1216">
        <v>44530</v>
      </c>
      <c r="B674" s="1163" t="s">
        <v>5698</v>
      </c>
      <c r="C674" s="955" t="s">
        <v>10032</v>
      </c>
      <c r="D674" s="975" t="s">
        <v>2368</v>
      </c>
      <c r="E674" s="968"/>
      <c r="F674" s="972"/>
      <c r="G674" s="970"/>
      <c r="H674" s="967"/>
      <c r="I674" s="970"/>
      <c r="J674" s="967"/>
      <c r="K674" s="970"/>
      <c r="L674" s="967"/>
      <c r="M674" s="970"/>
      <c r="N674" s="967"/>
      <c r="O674" s="970"/>
      <c r="P674" s="967"/>
      <c r="Q674" s="970"/>
      <c r="R674" s="967"/>
      <c r="S674" s="970"/>
      <c r="T674" s="967"/>
      <c r="U674" s="970"/>
      <c r="V674" s="967"/>
      <c r="W674" s="970"/>
      <c r="X674" s="1261"/>
      <c r="Y674" s="967"/>
      <c r="Z674" s="1032"/>
    </row>
    <row r="675" spans="1:26" ht="12.6" hidden="1" customHeight="1" outlineLevel="2">
      <c r="A675" s="1216">
        <v>44530</v>
      </c>
      <c r="B675" s="1163" t="s">
        <v>5739</v>
      </c>
      <c r="C675" s="955" t="s">
        <v>10033</v>
      </c>
      <c r="D675" s="966"/>
      <c r="E675" s="968"/>
      <c r="F675" s="972"/>
      <c r="G675" s="970"/>
      <c r="H675" s="967"/>
      <c r="I675" s="970"/>
      <c r="J675" s="967"/>
      <c r="K675" s="970"/>
      <c r="L675" s="967"/>
      <c r="M675" s="970"/>
      <c r="N675" s="974" t="s">
        <v>5700</v>
      </c>
      <c r="O675" s="970"/>
      <c r="P675" s="967"/>
      <c r="Q675" s="970"/>
      <c r="R675" s="967"/>
      <c r="S675" s="970"/>
      <c r="T675" s="967"/>
      <c r="U675" s="970"/>
      <c r="V675" s="967"/>
      <c r="W675" s="970"/>
      <c r="X675" s="1261"/>
      <c r="Y675" s="967"/>
      <c r="Z675" s="1032"/>
    </row>
    <row r="676" spans="1:26" ht="12.6" hidden="1" customHeight="1" outlineLevel="2">
      <c r="A676" s="1216">
        <v>44530</v>
      </c>
      <c r="B676" s="1163" t="s">
        <v>5739</v>
      </c>
      <c r="C676" s="955" t="s">
        <v>10034</v>
      </c>
      <c r="D676" s="966"/>
      <c r="E676" s="968"/>
      <c r="F676" s="972"/>
      <c r="G676" s="970"/>
      <c r="H676" s="967"/>
      <c r="I676" s="970"/>
      <c r="J676" s="967"/>
      <c r="K676" s="970"/>
      <c r="L676" s="967"/>
      <c r="M676" s="973" t="s">
        <v>5700</v>
      </c>
      <c r="N676" s="967"/>
      <c r="O676" s="970"/>
      <c r="P676" s="967"/>
      <c r="Q676" s="970"/>
      <c r="R676" s="967"/>
      <c r="S676" s="970"/>
      <c r="T676" s="967"/>
      <c r="U676" s="970"/>
      <c r="V676" s="967"/>
      <c r="W676" s="970"/>
      <c r="X676" s="1261"/>
      <c r="Y676" s="967"/>
      <c r="Z676" s="1032"/>
    </row>
    <row r="677" spans="1:26" ht="12.6" hidden="1" customHeight="1" outlineLevel="2">
      <c r="A677" s="1216">
        <v>44530</v>
      </c>
      <c r="B677" s="1163" t="s">
        <v>5739</v>
      </c>
      <c r="C677" s="955" t="s">
        <v>10035</v>
      </c>
      <c r="D677" s="975" t="s">
        <v>2368</v>
      </c>
      <c r="E677" s="968"/>
      <c r="F677" s="972"/>
      <c r="G677" s="970"/>
      <c r="H677" s="967"/>
      <c r="I677" s="970"/>
      <c r="J677" s="967"/>
      <c r="K677" s="970"/>
      <c r="L677" s="967"/>
      <c r="M677" s="970"/>
      <c r="N677" s="967"/>
      <c r="O677" s="970"/>
      <c r="P677" s="967"/>
      <c r="Q677" s="970"/>
      <c r="R677" s="967"/>
      <c r="S677" s="970"/>
      <c r="T677" s="967"/>
      <c r="U677" s="970"/>
      <c r="V677" s="967"/>
      <c r="W677" s="970"/>
      <c r="X677" s="1261"/>
      <c r="Y677" s="967"/>
      <c r="Z677" s="1032"/>
    </row>
    <row r="678" spans="1:26" ht="12.6" hidden="1" customHeight="1" outlineLevel="2">
      <c r="A678" s="1216">
        <v>44530</v>
      </c>
      <c r="B678" s="1163" t="s">
        <v>5698</v>
      </c>
      <c r="C678" s="955" t="s">
        <v>10036</v>
      </c>
      <c r="D678" s="966"/>
      <c r="E678" s="968"/>
      <c r="F678" s="972"/>
      <c r="G678" s="970"/>
      <c r="H678" s="967"/>
      <c r="I678" s="970"/>
      <c r="J678" s="967"/>
      <c r="K678" s="970"/>
      <c r="L678" s="967"/>
      <c r="M678" s="970"/>
      <c r="N678" s="967"/>
      <c r="O678" s="970"/>
      <c r="P678" s="967"/>
      <c r="Q678" s="970"/>
      <c r="R678" s="974" t="s">
        <v>5700</v>
      </c>
      <c r="S678" s="970"/>
      <c r="T678" s="967"/>
      <c r="U678" s="970"/>
      <c r="V678" s="967"/>
      <c r="W678" s="970"/>
      <c r="X678" s="1261"/>
      <c r="Y678" s="967"/>
      <c r="Z678" s="1032"/>
    </row>
    <row r="679" spans="1:26" ht="12.6" hidden="1" customHeight="1" outlineLevel="2">
      <c r="A679" s="1216">
        <v>44530</v>
      </c>
      <c r="B679" s="1163" t="s">
        <v>5698</v>
      </c>
      <c r="C679" s="955" t="s">
        <v>10037</v>
      </c>
      <c r="D679" s="966"/>
      <c r="E679" s="968"/>
      <c r="F679" s="972"/>
      <c r="G679" s="970"/>
      <c r="H679" s="967"/>
      <c r="I679" s="970"/>
      <c r="J679" s="974" t="s">
        <v>5700</v>
      </c>
      <c r="K679" s="970"/>
      <c r="L679" s="967"/>
      <c r="M679" s="970"/>
      <c r="N679" s="967"/>
      <c r="O679" s="970"/>
      <c r="P679" s="967"/>
      <c r="Q679" s="970"/>
      <c r="R679" s="967"/>
      <c r="S679" s="970"/>
      <c r="T679" s="967"/>
      <c r="U679" s="970"/>
      <c r="V679" s="967"/>
      <c r="W679" s="970"/>
      <c r="X679" s="1261"/>
      <c r="Y679" s="967"/>
      <c r="Z679" s="1032"/>
    </row>
    <row r="680" spans="1:26" ht="12.6" hidden="1" customHeight="1" outlineLevel="2">
      <c r="A680" s="1216">
        <v>44530</v>
      </c>
      <c r="B680" s="1163" t="s">
        <v>5698</v>
      </c>
      <c r="C680" s="955" t="s">
        <v>10038</v>
      </c>
      <c r="D680" s="966"/>
      <c r="E680" s="977" t="s">
        <v>5700</v>
      </c>
      <c r="F680" s="972"/>
      <c r="G680" s="970"/>
      <c r="H680" s="967"/>
      <c r="I680" s="970"/>
      <c r="J680" s="967"/>
      <c r="K680" s="970"/>
      <c r="L680" s="967"/>
      <c r="M680" s="970"/>
      <c r="N680" s="967"/>
      <c r="O680" s="970"/>
      <c r="P680" s="967"/>
      <c r="Q680" s="970"/>
      <c r="R680" s="967"/>
      <c r="S680" s="970"/>
      <c r="T680" s="967"/>
      <c r="U680" s="970"/>
      <c r="V680" s="967"/>
      <c r="W680" s="970"/>
      <c r="X680" s="1261"/>
      <c r="Y680" s="967"/>
      <c r="Z680" s="1032"/>
    </row>
    <row r="681" spans="1:26" ht="12.6" hidden="1" customHeight="1" outlineLevel="2">
      <c r="A681" s="1216">
        <v>44530</v>
      </c>
      <c r="B681" s="1163" t="s">
        <v>5698</v>
      </c>
      <c r="C681" s="955" t="s">
        <v>10039</v>
      </c>
      <c r="D681" s="966"/>
      <c r="E681" s="968"/>
      <c r="F681" s="972"/>
      <c r="G681" s="973" t="s">
        <v>5700</v>
      </c>
      <c r="H681" s="967"/>
      <c r="I681" s="970"/>
      <c r="J681" s="967"/>
      <c r="K681" s="970"/>
      <c r="L681" s="967"/>
      <c r="M681" s="970"/>
      <c r="N681" s="967"/>
      <c r="O681" s="970"/>
      <c r="P681" s="967"/>
      <c r="Q681" s="970"/>
      <c r="R681" s="967"/>
      <c r="S681" s="970"/>
      <c r="T681" s="967"/>
      <c r="U681" s="970"/>
      <c r="V681" s="967"/>
      <c r="W681" s="970"/>
      <c r="X681" s="1261"/>
      <c r="Y681" s="967"/>
      <c r="Z681" s="1032"/>
    </row>
    <row r="682" spans="1:26" ht="12.6" hidden="1" customHeight="1" outlineLevel="2">
      <c r="A682" s="1216">
        <v>44530</v>
      </c>
      <c r="B682" s="1163" t="s">
        <v>5698</v>
      </c>
      <c r="C682" s="955" t="s">
        <v>10040</v>
      </c>
      <c r="D682" s="966"/>
      <c r="E682" s="977" t="s">
        <v>5700</v>
      </c>
      <c r="F682" s="972"/>
      <c r="G682" s="970"/>
      <c r="H682" s="967"/>
      <c r="I682" s="970"/>
      <c r="J682" s="967"/>
      <c r="K682" s="970"/>
      <c r="L682" s="967"/>
      <c r="M682" s="970"/>
      <c r="N682" s="967"/>
      <c r="O682" s="970"/>
      <c r="P682" s="967"/>
      <c r="Q682" s="970"/>
      <c r="R682" s="967"/>
      <c r="S682" s="970"/>
      <c r="T682" s="967"/>
      <c r="U682" s="970"/>
      <c r="V682" s="967"/>
      <c r="W682" s="970"/>
      <c r="X682" s="1261"/>
      <c r="Y682" s="967"/>
      <c r="Z682" s="1032" t="s">
        <v>8698</v>
      </c>
    </row>
    <row r="683" spans="1:26" ht="12.6" hidden="1" customHeight="1" outlineLevel="2">
      <c r="A683" s="1216">
        <v>44530</v>
      </c>
      <c r="B683" s="1163" t="s">
        <v>5698</v>
      </c>
      <c r="C683" s="955" t="s">
        <v>10041</v>
      </c>
      <c r="D683" s="966"/>
      <c r="E683" s="968"/>
      <c r="F683" s="972"/>
      <c r="G683" s="970"/>
      <c r="H683" s="967"/>
      <c r="I683" s="970"/>
      <c r="J683" s="967"/>
      <c r="K683" s="970"/>
      <c r="L683" s="967"/>
      <c r="M683" s="970"/>
      <c r="N683" s="967"/>
      <c r="O683" s="970"/>
      <c r="P683" s="967"/>
      <c r="Q683" s="970"/>
      <c r="R683" s="974" t="s">
        <v>5700</v>
      </c>
      <c r="S683" s="970"/>
      <c r="T683" s="967"/>
      <c r="U683" s="970"/>
      <c r="V683" s="967"/>
      <c r="W683" s="970"/>
      <c r="X683" s="1261"/>
      <c r="Y683" s="967"/>
      <c r="Z683" s="1032"/>
    </row>
    <row r="684" spans="1:26" ht="12.6" hidden="1" customHeight="1" outlineLevel="1"/>
    <row r="685" spans="1:26" ht="12.6" hidden="1" customHeight="1" outlineLevel="1"/>
    <row r="686" spans="1:26" ht="12.6" hidden="1" customHeight="1" outlineLevel="1"/>
    <row r="687" spans="1:26" ht="12.6" hidden="1" customHeight="1" outlineLevel="1"/>
    <row r="689" spans="1:26" ht="12.6" customHeight="1">
      <c r="A689" s="1346" t="s">
        <v>10042</v>
      </c>
      <c r="B689" s="1347">
        <f>COUNT(A690:A972)</f>
        <v>277</v>
      </c>
      <c r="C689" s="1348"/>
      <c r="D689" s="1349">
        <f>COUNTIF(D690:D972, "x")+COUNTIF(D690:D972, "xxx")+COUNTIF(D690:D972, "xx")</f>
        <v>34</v>
      </c>
      <c r="E689" s="1349">
        <f t="shared" ref="E689:X689" si="3">COUNTIF(E690:E972, "x")</f>
        <v>54</v>
      </c>
      <c r="F689" s="1349">
        <f t="shared" si="3"/>
        <v>63</v>
      </c>
      <c r="G689" s="1349">
        <f t="shared" si="3"/>
        <v>17</v>
      </c>
      <c r="H689" s="1349">
        <f t="shared" si="3"/>
        <v>12</v>
      </c>
      <c r="I689" s="1349">
        <f t="shared" si="3"/>
        <v>8</v>
      </c>
      <c r="J689" s="1349">
        <f t="shared" si="3"/>
        <v>15</v>
      </c>
      <c r="K689" s="1349">
        <f t="shared" si="3"/>
        <v>10</v>
      </c>
      <c r="L689" s="1349">
        <f t="shared" si="3"/>
        <v>4</v>
      </c>
      <c r="M689" s="1349">
        <f t="shared" si="3"/>
        <v>12</v>
      </c>
      <c r="N689" s="1349">
        <f t="shared" si="3"/>
        <v>3</v>
      </c>
      <c r="O689" s="1349">
        <f t="shared" si="3"/>
        <v>14</v>
      </c>
      <c r="P689" s="1349">
        <f t="shared" si="3"/>
        <v>5</v>
      </c>
      <c r="Q689" s="1349">
        <f t="shared" si="3"/>
        <v>11</v>
      </c>
      <c r="R689" s="1349">
        <f t="shared" si="3"/>
        <v>25</v>
      </c>
      <c r="S689" s="1349">
        <f t="shared" si="3"/>
        <v>0</v>
      </c>
      <c r="T689" s="1349">
        <f t="shared" si="3"/>
        <v>12</v>
      </c>
      <c r="U689" s="1349">
        <f t="shared" si="3"/>
        <v>0</v>
      </c>
      <c r="V689" s="1349">
        <f t="shared" si="3"/>
        <v>3</v>
      </c>
      <c r="W689" s="1349">
        <f t="shared" si="3"/>
        <v>2</v>
      </c>
      <c r="X689" s="1349">
        <f t="shared" si="3"/>
        <v>1</v>
      </c>
      <c r="Y689" s="967"/>
      <c r="Z689" s="1032"/>
    </row>
    <row r="690" spans="1:26" ht="12.6" customHeight="1" outlineLevel="1" collapsed="1">
      <c r="A690" s="1340">
        <v>44531</v>
      </c>
      <c r="B690" s="1163" t="s">
        <v>7394</v>
      </c>
      <c r="C690" s="955" t="s">
        <v>10043</v>
      </c>
      <c r="D690" s="966"/>
      <c r="E690" s="977" t="s">
        <v>5700</v>
      </c>
      <c r="F690" s="972"/>
      <c r="G690" s="970"/>
      <c r="H690" s="967"/>
      <c r="I690" s="970"/>
      <c r="J690" s="967"/>
      <c r="K690" s="970"/>
      <c r="L690" s="967"/>
      <c r="M690" s="970"/>
      <c r="N690" s="967"/>
      <c r="O690" s="970"/>
      <c r="P690" s="967"/>
      <c r="Q690" s="970"/>
      <c r="R690" s="967"/>
      <c r="S690" s="970"/>
      <c r="T690" s="967"/>
      <c r="U690" s="970"/>
      <c r="V690" s="967"/>
      <c r="W690" s="970"/>
      <c r="X690" s="1261"/>
      <c r="Y690" s="967"/>
      <c r="Z690" s="1032"/>
    </row>
    <row r="691" spans="1:26" ht="12.6" hidden="1" customHeight="1" outlineLevel="2">
      <c r="A691" s="1340">
        <v>44531</v>
      </c>
      <c r="B691" s="1163" t="s">
        <v>5698</v>
      </c>
      <c r="C691" s="955" t="s">
        <v>10044</v>
      </c>
      <c r="D691" s="966"/>
      <c r="E691" s="968"/>
      <c r="F691" s="972"/>
      <c r="G691" s="973" t="s">
        <v>5700</v>
      </c>
      <c r="H691" s="967"/>
      <c r="I691" s="970"/>
      <c r="J691" s="967"/>
      <c r="K691" s="970"/>
      <c r="L691" s="967"/>
      <c r="M691" s="970"/>
      <c r="N691" s="967"/>
      <c r="O691" s="970"/>
      <c r="P691" s="967"/>
      <c r="Q691" s="970"/>
      <c r="R691" s="967"/>
      <c r="S691" s="970"/>
      <c r="T691" s="967"/>
      <c r="U691" s="970"/>
      <c r="V691" s="967"/>
      <c r="W691" s="970"/>
      <c r="X691" s="1261"/>
      <c r="Y691" s="967"/>
      <c r="Z691" s="1135"/>
    </row>
    <row r="692" spans="1:26" ht="12.6" hidden="1" customHeight="1" outlineLevel="2">
      <c r="A692" s="1340">
        <v>44531</v>
      </c>
      <c r="B692" s="1163" t="s">
        <v>5698</v>
      </c>
      <c r="C692" s="955" t="s">
        <v>10045</v>
      </c>
      <c r="D692" s="966"/>
      <c r="E692" s="977" t="s">
        <v>5700</v>
      </c>
      <c r="F692" s="972"/>
      <c r="G692" s="970"/>
      <c r="H692" s="967"/>
      <c r="I692" s="970"/>
      <c r="J692" s="967"/>
      <c r="K692" s="970"/>
      <c r="L692" s="967"/>
      <c r="M692" s="970"/>
      <c r="N692" s="967"/>
      <c r="O692" s="970"/>
      <c r="P692" s="967"/>
      <c r="Q692" s="970"/>
      <c r="R692" s="967"/>
      <c r="S692" s="970"/>
      <c r="T692" s="967"/>
      <c r="U692" s="970"/>
      <c r="V692" s="967"/>
      <c r="W692" s="970"/>
      <c r="X692" s="1261"/>
      <c r="Y692" s="967"/>
      <c r="Z692" s="1032"/>
    </row>
    <row r="693" spans="1:26" ht="12.6" hidden="1" customHeight="1" outlineLevel="2">
      <c r="A693" s="1340">
        <v>44531</v>
      </c>
      <c r="B693" s="1163" t="s">
        <v>5698</v>
      </c>
      <c r="C693" s="955" t="s">
        <v>10046</v>
      </c>
      <c r="D693" s="966"/>
      <c r="E693" s="968"/>
      <c r="F693" s="972"/>
      <c r="G693" s="970"/>
      <c r="H693" s="967"/>
      <c r="I693" s="970"/>
      <c r="J693" s="967"/>
      <c r="K693" s="970"/>
      <c r="L693" s="967"/>
      <c r="M693" s="973" t="s">
        <v>5700</v>
      </c>
      <c r="N693" s="967"/>
      <c r="O693" s="970"/>
      <c r="P693" s="967"/>
      <c r="Q693" s="970"/>
      <c r="R693" s="967"/>
      <c r="S693" s="970"/>
      <c r="T693" s="967"/>
      <c r="U693" s="970"/>
      <c r="V693" s="967"/>
      <c r="W693" s="970"/>
      <c r="X693" s="1261"/>
      <c r="Y693" s="967"/>
      <c r="Z693" s="1032"/>
    </row>
    <row r="694" spans="1:26" ht="25.2" hidden="1" customHeight="1" outlineLevel="2">
      <c r="A694" s="1340">
        <v>44531</v>
      </c>
      <c r="B694" s="1163" t="s">
        <v>5698</v>
      </c>
      <c r="C694" s="955" t="s">
        <v>10047</v>
      </c>
      <c r="D694" s="966"/>
      <c r="E694" s="968"/>
      <c r="F694" s="972"/>
      <c r="G694" s="970"/>
      <c r="H694" s="967"/>
      <c r="I694" s="970"/>
      <c r="J694" s="967"/>
      <c r="K694" s="970"/>
      <c r="L694" s="967"/>
      <c r="M694" s="970"/>
      <c r="N694" s="967"/>
      <c r="O694" s="970"/>
      <c r="P694" s="967"/>
      <c r="Q694" s="970"/>
      <c r="R694" s="967"/>
      <c r="S694" s="970"/>
      <c r="T694" s="967"/>
      <c r="U694" s="970"/>
      <c r="V694" s="967"/>
      <c r="W694" s="973" t="s">
        <v>5700</v>
      </c>
      <c r="X694" s="1261"/>
      <c r="Y694" s="967"/>
      <c r="Z694" s="1032"/>
    </row>
    <row r="695" spans="1:26" ht="12.6" hidden="1" customHeight="1" outlineLevel="2">
      <c r="A695" s="1340">
        <v>44531</v>
      </c>
      <c r="B695" s="1163" t="s">
        <v>5698</v>
      </c>
      <c r="C695" s="4" t="s">
        <v>10048</v>
      </c>
      <c r="D695" s="966"/>
      <c r="E695" s="968"/>
      <c r="F695" s="969" t="s">
        <v>5700</v>
      </c>
      <c r="G695" s="970"/>
      <c r="H695" s="967"/>
      <c r="I695" s="970"/>
      <c r="J695" s="967"/>
      <c r="K695" s="970"/>
      <c r="L695" s="967"/>
      <c r="M695" s="970"/>
      <c r="N695" s="967"/>
      <c r="O695" s="970"/>
      <c r="P695" s="967"/>
      <c r="Q695" s="970"/>
      <c r="R695" s="967"/>
      <c r="S695" s="970"/>
      <c r="T695" s="967"/>
      <c r="U695" s="970"/>
      <c r="V695" s="967"/>
      <c r="W695" s="970"/>
      <c r="X695" s="1261"/>
      <c r="Y695" s="967"/>
      <c r="Z695" s="1032"/>
    </row>
    <row r="696" spans="1:26" ht="12.6" hidden="1" customHeight="1" outlineLevel="2">
      <c r="A696" s="1340">
        <v>44531</v>
      </c>
      <c r="B696" s="1163" t="s">
        <v>5698</v>
      </c>
      <c r="C696" s="955" t="s">
        <v>10049</v>
      </c>
      <c r="D696" s="966"/>
      <c r="E696" s="977" t="s">
        <v>5700</v>
      </c>
      <c r="F696" s="972"/>
      <c r="G696" s="970"/>
      <c r="H696" s="967"/>
      <c r="I696" s="970"/>
      <c r="J696" s="967"/>
      <c r="K696" s="970"/>
      <c r="L696" s="967"/>
      <c r="M696" s="970"/>
      <c r="N696" s="967"/>
      <c r="O696" s="970"/>
      <c r="P696" s="967"/>
      <c r="Q696" s="970"/>
      <c r="R696" s="967"/>
      <c r="S696" s="970"/>
      <c r="T696" s="967"/>
      <c r="U696" s="970"/>
      <c r="V696" s="967"/>
      <c r="W696" s="970"/>
      <c r="X696" s="1261"/>
      <c r="Y696" s="967"/>
      <c r="Z696" s="1032"/>
    </row>
    <row r="697" spans="1:26" ht="12.6" hidden="1" customHeight="1" outlineLevel="2">
      <c r="A697" s="1340">
        <v>44531</v>
      </c>
      <c r="B697" s="1163" t="s">
        <v>5706</v>
      </c>
      <c r="C697" s="955" t="s">
        <v>10050</v>
      </c>
      <c r="D697" s="966"/>
      <c r="E697" s="968"/>
      <c r="F697" s="972"/>
      <c r="G697" s="970"/>
      <c r="H697" s="967"/>
      <c r="I697" s="970"/>
      <c r="J697" s="967"/>
      <c r="K697" s="970"/>
      <c r="L697" s="967"/>
      <c r="M697" s="970"/>
      <c r="N697" s="967"/>
      <c r="O697" s="970"/>
      <c r="P697" s="967"/>
      <c r="Q697" s="970"/>
      <c r="R697" s="974" t="s">
        <v>5700</v>
      </c>
      <c r="S697" s="970"/>
      <c r="T697" s="967"/>
      <c r="U697" s="970"/>
      <c r="V697" s="967"/>
      <c r="W697" s="970"/>
      <c r="X697" s="1261"/>
      <c r="Y697" s="967"/>
      <c r="Z697" s="1032"/>
    </row>
    <row r="698" spans="1:26" ht="12.6" hidden="1" customHeight="1" outlineLevel="2">
      <c r="A698" s="1340">
        <v>44531</v>
      </c>
      <c r="B698" s="1163" t="s">
        <v>5698</v>
      </c>
      <c r="C698" s="955" t="s">
        <v>10051</v>
      </c>
      <c r="D698" s="966"/>
      <c r="E698" s="968"/>
      <c r="F698" s="972"/>
      <c r="G698" s="973" t="s">
        <v>5700</v>
      </c>
      <c r="H698" s="967"/>
      <c r="I698" s="970"/>
      <c r="J698" s="967"/>
      <c r="K698" s="970"/>
      <c r="L698" s="967"/>
      <c r="M698" s="970"/>
      <c r="N698" s="967"/>
      <c r="O698" s="970"/>
      <c r="P698" s="967"/>
      <c r="Q698" s="970"/>
      <c r="R698" s="967"/>
      <c r="S698" s="970"/>
      <c r="T698" s="967"/>
      <c r="U698" s="970"/>
      <c r="V698" s="967"/>
      <c r="W698" s="970"/>
      <c r="X698" s="1261"/>
      <c r="Y698" s="967"/>
      <c r="Z698" s="1135"/>
    </row>
    <row r="699" spans="1:26" ht="12.6" hidden="1" customHeight="1" outlineLevel="2">
      <c r="A699" s="1340">
        <v>44531</v>
      </c>
      <c r="B699" s="1163" t="s">
        <v>5698</v>
      </c>
      <c r="C699" s="955" t="s">
        <v>10052</v>
      </c>
      <c r="D699" s="966"/>
      <c r="E699" s="968"/>
      <c r="F699" s="972"/>
      <c r="G699" s="970"/>
      <c r="H699" s="967"/>
      <c r="I699" s="970"/>
      <c r="J699" s="974" t="s">
        <v>5700</v>
      </c>
      <c r="K699" s="970"/>
      <c r="L699" s="967"/>
      <c r="M699" s="970"/>
      <c r="N699" s="967"/>
      <c r="O699" s="970"/>
      <c r="P699" s="967"/>
      <c r="Q699" s="970"/>
      <c r="R699" s="967"/>
      <c r="S699" s="970"/>
      <c r="T699" s="967"/>
      <c r="U699" s="970"/>
      <c r="V699" s="967"/>
      <c r="W699" s="970"/>
      <c r="X699" s="1261"/>
      <c r="Y699" s="967"/>
      <c r="Z699" s="1032"/>
    </row>
    <row r="700" spans="1:26" ht="25.2" hidden="1" customHeight="1" outlineLevel="2">
      <c r="A700" s="1340">
        <v>44531</v>
      </c>
      <c r="B700" s="1163" t="s">
        <v>5706</v>
      </c>
      <c r="C700" s="955" t="s">
        <v>10053</v>
      </c>
      <c r="D700" s="966"/>
      <c r="E700" s="968"/>
      <c r="F700" s="972"/>
      <c r="G700" s="970"/>
      <c r="H700" s="967"/>
      <c r="I700" s="970"/>
      <c r="J700" s="967"/>
      <c r="K700" s="970"/>
      <c r="L700" s="967"/>
      <c r="M700" s="970"/>
      <c r="N700" s="967"/>
      <c r="O700" s="970"/>
      <c r="P700" s="974" t="s">
        <v>5700</v>
      </c>
      <c r="Q700" s="970"/>
      <c r="R700" s="967"/>
      <c r="S700" s="970"/>
      <c r="T700" s="967"/>
      <c r="U700" s="970"/>
      <c r="V700" s="967"/>
      <c r="W700" s="970"/>
      <c r="X700" s="1261"/>
      <c r="Y700" s="967"/>
      <c r="Z700" s="1032"/>
    </row>
    <row r="701" spans="1:26" ht="12.6" hidden="1" customHeight="1" outlineLevel="2">
      <c r="A701" s="1340">
        <v>44531</v>
      </c>
      <c r="B701" s="1163" t="s">
        <v>5698</v>
      </c>
      <c r="C701" s="955" t="s">
        <v>10054</v>
      </c>
      <c r="D701" s="966"/>
      <c r="E701" s="968"/>
      <c r="F701" s="969" t="s">
        <v>5700</v>
      </c>
      <c r="G701" s="970"/>
      <c r="H701" s="967"/>
      <c r="I701" s="970"/>
      <c r="J701" s="967"/>
      <c r="K701" s="970"/>
      <c r="L701" s="967"/>
      <c r="M701" s="970"/>
      <c r="N701" s="967"/>
      <c r="O701" s="970"/>
      <c r="P701" s="967"/>
      <c r="Q701" s="970"/>
      <c r="R701" s="967"/>
      <c r="S701" s="970"/>
      <c r="T701" s="967"/>
      <c r="U701" s="970"/>
      <c r="V701" s="967"/>
      <c r="W701" s="970"/>
      <c r="X701" s="1261"/>
      <c r="Y701" s="967"/>
      <c r="Z701" s="1032"/>
    </row>
    <row r="702" spans="1:26" ht="12.6" hidden="1" customHeight="1" outlineLevel="2">
      <c r="A702" s="1340">
        <v>44531</v>
      </c>
      <c r="B702" s="1163" t="s">
        <v>5698</v>
      </c>
      <c r="C702" s="955" t="s">
        <v>10055</v>
      </c>
      <c r="D702" s="966"/>
      <c r="E702" s="968"/>
      <c r="F702" s="972"/>
      <c r="G702" s="970"/>
      <c r="H702" s="967"/>
      <c r="I702" s="970"/>
      <c r="J702" s="967"/>
      <c r="K702" s="970"/>
      <c r="L702" s="967"/>
      <c r="M702" s="970"/>
      <c r="N702" s="967"/>
      <c r="O702" s="970"/>
      <c r="P702" s="967"/>
      <c r="Q702" s="970"/>
      <c r="R702" s="974" t="s">
        <v>5700</v>
      </c>
      <c r="S702" s="970"/>
      <c r="T702" s="967"/>
      <c r="U702" s="970"/>
      <c r="V702" s="967"/>
      <c r="W702" s="970"/>
      <c r="X702" s="1261"/>
      <c r="Y702" s="967"/>
      <c r="Z702" s="1032"/>
    </row>
    <row r="703" spans="1:26" ht="12.6" hidden="1" customHeight="1" outlineLevel="2">
      <c r="A703" s="1340">
        <v>44531</v>
      </c>
      <c r="B703" s="1163" t="s">
        <v>6318</v>
      </c>
      <c r="C703" s="955" t="s">
        <v>10056</v>
      </c>
      <c r="D703" s="966"/>
      <c r="E703" s="968"/>
      <c r="F703" s="972"/>
      <c r="G703" s="970"/>
      <c r="H703" s="967"/>
      <c r="I703" s="970"/>
      <c r="J703" s="967"/>
      <c r="K703" s="970"/>
      <c r="L703" s="967"/>
      <c r="M703" s="970"/>
      <c r="N703" s="967"/>
      <c r="O703" s="970"/>
      <c r="P703" s="967"/>
      <c r="Q703" s="970"/>
      <c r="R703" s="967"/>
      <c r="S703" s="970"/>
      <c r="T703" s="967"/>
      <c r="U703" s="970"/>
      <c r="V703" s="974" t="s">
        <v>5700</v>
      </c>
      <c r="W703" s="970"/>
      <c r="X703" s="1261"/>
      <c r="Y703" s="967"/>
      <c r="Z703" s="1032"/>
    </row>
    <row r="704" spans="1:26" ht="12.6" hidden="1" customHeight="1" outlineLevel="2">
      <c r="A704" s="1340">
        <v>44531</v>
      </c>
      <c r="B704" s="1163" t="s">
        <v>5698</v>
      </c>
      <c r="C704" s="955" t="s">
        <v>10057</v>
      </c>
      <c r="D704" s="966"/>
      <c r="E704" s="968"/>
      <c r="F704" s="972"/>
      <c r="G704" s="970"/>
      <c r="H704" s="967"/>
      <c r="I704" s="970"/>
      <c r="J704" s="967"/>
      <c r="K704" s="970"/>
      <c r="L704" s="967"/>
      <c r="M704" s="970"/>
      <c r="N704" s="967"/>
      <c r="O704" s="970"/>
      <c r="P704" s="967"/>
      <c r="Q704" s="973" t="s">
        <v>5700</v>
      </c>
      <c r="R704" s="967"/>
      <c r="S704" s="970"/>
      <c r="T704" s="967"/>
      <c r="U704" s="970"/>
      <c r="V704" s="967"/>
      <c r="W704" s="970"/>
      <c r="X704" s="1261"/>
      <c r="Y704" s="967"/>
      <c r="Z704" s="1032"/>
    </row>
    <row r="705" spans="1:26" ht="25.2" hidden="1" customHeight="1" outlineLevel="2">
      <c r="A705" s="1340">
        <v>44531</v>
      </c>
      <c r="B705" s="1163" t="s">
        <v>5815</v>
      </c>
      <c r="C705" s="955" t="s">
        <v>10058</v>
      </c>
      <c r="D705" s="966"/>
      <c r="E705" s="968"/>
      <c r="F705" s="972"/>
      <c r="G705" s="973" t="s">
        <v>5700</v>
      </c>
      <c r="H705" s="967"/>
      <c r="I705" s="970"/>
      <c r="J705" s="967"/>
      <c r="K705" s="970"/>
      <c r="L705" s="967"/>
      <c r="M705" s="970"/>
      <c r="N705" s="967"/>
      <c r="O705" s="970"/>
      <c r="P705" s="967"/>
      <c r="Q705" s="970"/>
      <c r="R705" s="967"/>
      <c r="S705" s="970"/>
      <c r="T705" s="967"/>
      <c r="U705" s="970"/>
      <c r="V705" s="967"/>
      <c r="W705" s="970"/>
      <c r="X705" s="1261"/>
      <c r="Y705" s="967"/>
      <c r="Z705" s="1032"/>
    </row>
    <row r="706" spans="1:26" ht="12.6" customHeight="1" outlineLevel="1" collapsed="1">
      <c r="A706" s="1350">
        <v>44532</v>
      </c>
      <c r="B706" s="1163" t="s">
        <v>5698</v>
      </c>
      <c r="C706" s="955" t="s">
        <v>10059</v>
      </c>
      <c r="D706" s="966"/>
      <c r="E706" s="968"/>
      <c r="F706" s="972"/>
      <c r="G706" s="973" t="s">
        <v>5700</v>
      </c>
      <c r="H706" s="967"/>
      <c r="I706" s="970"/>
      <c r="J706" s="967"/>
      <c r="K706" s="970"/>
      <c r="L706" s="967"/>
      <c r="M706" s="970"/>
      <c r="N706" s="967"/>
      <c r="O706" s="970"/>
      <c r="P706" s="967"/>
      <c r="Q706" s="970"/>
      <c r="R706" s="967"/>
      <c r="S706" s="970"/>
      <c r="T706" s="967"/>
      <c r="U706" s="970"/>
      <c r="V706" s="967"/>
      <c r="W706" s="970"/>
      <c r="X706" s="1261"/>
      <c r="Y706" s="967"/>
      <c r="Z706" s="1032"/>
    </row>
    <row r="707" spans="1:26" ht="12.6" hidden="1" customHeight="1" outlineLevel="2">
      <c r="A707" s="1350">
        <v>44532</v>
      </c>
      <c r="B707" s="1163" t="s">
        <v>5698</v>
      </c>
      <c r="C707" s="955" t="s">
        <v>10060</v>
      </c>
      <c r="D707" s="966"/>
      <c r="E707" s="968"/>
      <c r="F707" s="972"/>
      <c r="G707" s="970"/>
      <c r="H707" s="967"/>
      <c r="I707" s="970"/>
      <c r="J707" s="967"/>
      <c r="K707" s="970"/>
      <c r="L707" s="967"/>
      <c r="M707" s="970"/>
      <c r="N707" s="967"/>
      <c r="O707" s="970"/>
      <c r="P707" s="967"/>
      <c r="Q707" s="970"/>
      <c r="R707" s="974" t="s">
        <v>5700</v>
      </c>
      <c r="S707" s="970"/>
      <c r="T707" s="967"/>
      <c r="U707" s="970"/>
      <c r="V707" s="967"/>
      <c r="W707" s="970"/>
      <c r="X707" s="1261"/>
      <c r="Y707" s="967"/>
      <c r="Z707" s="1032"/>
    </row>
    <row r="708" spans="1:26" ht="12.6" hidden="1" customHeight="1" outlineLevel="2">
      <c r="A708" s="1350">
        <v>44532</v>
      </c>
      <c r="B708" s="1163" t="s">
        <v>5698</v>
      </c>
      <c r="C708" s="955" t="s">
        <v>10061</v>
      </c>
      <c r="D708" s="966"/>
      <c r="E708" s="977" t="s">
        <v>5700</v>
      </c>
      <c r="F708" s="972"/>
      <c r="G708" s="970"/>
      <c r="H708" s="967"/>
      <c r="I708" s="970"/>
      <c r="J708" s="967"/>
      <c r="K708" s="970"/>
      <c r="L708" s="967"/>
      <c r="M708" s="970"/>
      <c r="N708" s="967"/>
      <c r="O708" s="970"/>
      <c r="P708" s="967"/>
      <c r="Q708" s="970"/>
      <c r="R708" s="967"/>
      <c r="S708" s="970"/>
      <c r="T708" s="967"/>
      <c r="U708" s="970"/>
      <c r="V708" s="967"/>
      <c r="W708" s="970"/>
      <c r="X708" s="1261"/>
      <c r="Y708" s="967"/>
      <c r="Z708" s="1032"/>
    </row>
    <row r="709" spans="1:26" ht="12.6" hidden="1" customHeight="1" outlineLevel="2">
      <c r="A709" s="1350">
        <v>44532</v>
      </c>
      <c r="B709" s="1163" t="s">
        <v>5698</v>
      </c>
      <c r="C709" s="955" t="s">
        <v>10062</v>
      </c>
      <c r="D709" s="966"/>
      <c r="E709" s="968"/>
      <c r="F709" s="972"/>
      <c r="G709" s="970"/>
      <c r="H709" s="967"/>
      <c r="I709" s="970"/>
      <c r="J709" s="967"/>
      <c r="K709" s="970"/>
      <c r="L709" s="967"/>
      <c r="M709" s="970"/>
      <c r="N709" s="967"/>
      <c r="O709" s="970"/>
      <c r="P709" s="967"/>
      <c r="Q709" s="970"/>
      <c r="R709" s="967"/>
      <c r="S709" s="970"/>
      <c r="T709" s="974" t="s">
        <v>5700</v>
      </c>
      <c r="U709" s="970"/>
      <c r="V709" s="967"/>
      <c r="W709" s="970"/>
      <c r="X709" s="1261"/>
      <c r="Y709" s="967"/>
      <c r="Z709" s="1032"/>
    </row>
    <row r="710" spans="1:26" ht="12.6" hidden="1" customHeight="1" outlineLevel="2">
      <c r="A710" s="1350">
        <v>44532</v>
      </c>
      <c r="B710" s="1163" t="s">
        <v>5698</v>
      </c>
      <c r="C710" s="955" t="s">
        <v>10063</v>
      </c>
      <c r="D710" s="966"/>
      <c r="E710" s="968"/>
      <c r="F710" s="969" t="s">
        <v>5700</v>
      </c>
      <c r="G710" s="970"/>
      <c r="H710" s="967"/>
      <c r="I710" s="970"/>
      <c r="J710" s="967"/>
      <c r="K710" s="970"/>
      <c r="L710" s="967"/>
      <c r="M710" s="970"/>
      <c r="N710" s="967"/>
      <c r="O710" s="970"/>
      <c r="P710" s="967"/>
      <c r="Q710" s="970"/>
      <c r="R710" s="967"/>
      <c r="S710" s="970"/>
      <c r="T710" s="967"/>
      <c r="U710" s="970"/>
      <c r="V710" s="967"/>
      <c r="W710" s="970"/>
      <c r="X710" s="1261"/>
      <c r="Y710" s="967"/>
      <c r="Z710" s="1032"/>
    </row>
    <row r="711" spans="1:26" ht="12.6" hidden="1" customHeight="1" outlineLevel="2">
      <c r="A711" s="1350">
        <v>44532</v>
      </c>
      <c r="B711" s="1163" t="s">
        <v>5698</v>
      </c>
      <c r="C711" s="955" t="s">
        <v>10064</v>
      </c>
      <c r="D711" s="966"/>
      <c r="E711" s="968"/>
      <c r="F711" s="972"/>
      <c r="G711" s="970"/>
      <c r="H711" s="974" t="s">
        <v>5700</v>
      </c>
      <c r="I711" s="970"/>
      <c r="J711" s="967"/>
      <c r="K711" s="970"/>
      <c r="L711" s="967"/>
      <c r="M711" s="970"/>
      <c r="N711" s="967"/>
      <c r="O711" s="970"/>
      <c r="P711" s="967"/>
      <c r="Q711" s="970"/>
      <c r="R711" s="967"/>
      <c r="S711" s="970"/>
      <c r="T711" s="967"/>
      <c r="U711" s="970"/>
      <c r="V711" s="967"/>
      <c r="W711" s="970"/>
      <c r="X711" s="1261"/>
      <c r="Y711" s="967"/>
      <c r="Z711" s="1032"/>
    </row>
    <row r="712" spans="1:26" ht="12.6" hidden="1" customHeight="1" outlineLevel="2">
      <c r="A712" s="1350">
        <v>44532</v>
      </c>
      <c r="B712" s="1163" t="s">
        <v>5698</v>
      </c>
      <c r="C712" s="955" t="s">
        <v>10065</v>
      </c>
      <c r="D712" s="966"/>
      <c r="E712" s="968"/>
      <c r="F712" s="972"/>
      <c r="G712" s="970"/>
      <c r="H712" s="967"/>
      <c r="I712" s="970"/>
      <c r="J712" s="967"/>
      <c r="K712" s="970"/>
      <c r="L712" s="974" t="s">
        <v>5700</v>
      </c>
      <c r="M712" s="970"/>
      <c r="N712" s="967"/>
      <c r="O712" s="970"/>
      <c r="P712" s="967"/>
      <c r="Q712" s="970"/>
      <c r="R712" s="967"/>
      <c r="S712" s="970"/>
      <c r="T712" s="967"/>
      <c r="U712" s="970"/>
      <c r="V712" s="967"/>
      <c r="W712" s="970"/>
      <c r="X712" s="1261"/>
      <c r="Y712" s="967"/>
      <c r="Z712" s="1032"/>
    </row>
    <row r="713" spans="1:26" ht="12.6" hidden="1" customHeight="1" outlineLevel="2">
      <c r="A713" s="1350">
        <v>44532</v>
      </c>
      <c r="B713" s="1163" t="s">
        <v>5698</v>
      </c>
      <c r="C713" s="955" t="s">
        <v>10066</v>
      </c>
      <c r="D713" s="966"/>
      <c r="E713" s="968"/>
      <c r="F713" s="969" t="s">
        <v>5700</v>
      </c>
      <c r="G713" s="970"/>
      <c r="H713" s="967"/>
      <c r="I713" s="970"/>
      <c r="J713" s="967"/>
      <c r="K713" s="970"/>
      <c r="L713" s="967"/>
      <c r="M713" s="970"/>
      <c r="N713" s="967"/>
      <c r="O713" s="970"/>
      <c r="P713" s="967"/>
      <c r="Q713" s="970"/>
      <c r="R713" s="967"/>
      <c r="S713" s="970"/>
      <c r="T713" s="967"/>
      <c r="U713" s="970"/>
      <c r="V713" s="967"/>
      <c r="W713" s="970"/>
      <c r="X713" s="1261"/>
      <c r="Y713" s="967"/>
      <c r="Z713" s="1032"/>
    </row>
    <row r="714" spans="1:26" ht="25.2" hidden="1" customHeight="1" outlineLevel="2">
      <c r="A714" s="1350">
        <v>44532</v>
      </c>
      <c r="B714" s="1163" t="s">
        <v>5698</v>
      </c>
      <c r="C714" s="955" t="s">
        <v>10067</v>
      </c>
      <c r="D714" s="966"/>
      <c r="E714" s="977" t="s">
        <v>5700</v>
      </c>
      <c r="F714" s="972"/>
      <c r="G714" s="970"/>
      <c r="H714" s="967"/>
      <c r="I714" s="970"/>
      <c r="J714" s="974" t="s">
        <v>5700</v>
      </c>
      <c r="K714" s="970"/>
      <c r="L714" s="967"/>
      <c r="M714" s="970"/>
      <c r="N714" s="967"/>
      <c r="O714" s="970"/>
      <c r="P714" s="967"/>
      <c r="Q714" s="970"/>
      <c r="R714" s="967"/>
      <c r="S714" s="970"/>
      <c r="T714" s="967"/>
      <c r="U714" s="970"/>
      <c r="V714" s="967"/>
      <c r="W714" s="970"/>
      <c r="X714" s="1261"/>
      <c r="Y714" s="967"/>
      <c r="Z714" s="1032"/>
    </row>
    <row r="715" spans="1:26" ht="25.2" hidden="1" customHeight="1" outlineLevel="2">
      <c r="A715" s="1350">
        <v>44532</v>
      </c>
      <c r="B715" s="1163" t="s">
        <v>5698</v>
      </c>
      <c r="C715" s="955" t="s">
        <v>10068</v>
      </c>
      <c r="D715" s="975" t="s">
        <v>8108</v>
      </c>
      <c r="E715" s="968"/>
      <c r="F715" s="972"/>
      <c r="G715" s="970"/>
      <c r="H715" s="967"/>
      <c r="I715" s="970"/>
      <c r="J715" s="967"/>
      <c r="K715" s="970"/>
      <c r="L715" s="967"/>
      <c r="M715" s="970"/>
      <c r="N715" s="967"/>
      <c r="O715" s="970"/>
      <c r="P715" s="967"/>
      <c r="Q715" s="970"/>
      <c r="R715" s="967"/>
      <c r="S715" s="970"/>
      <c r="T715" s="967"/>
      <c r="U715" s="970"/>
      <c r="V715" s="967"/>
      <c r="W715" s="970"/>
      <c r="X715" s="1261"/>
      <c r="Y715" s="967"/>
      <c r="Z715" s="1032"/>
    </row>
    <row r="716" spans="1:26" ht="12.6" hidden="1" customHeight="1" outlineLevel="2">
      <c r="A716" s="1350">
        <v>44532</v>
      </c>
      <c r="B716" s="1163" t="s">
        <v>5698</v>
      </c>
      <c r="C716" s="955" t="s">
        <v>10069</v>
      </c>
      <c r="D716" s="966"/>
      <c r="E716" s="968"/>
      <c r="F716" s="969" t="s">
        <v>5700</v>
      </c>
      <c r="G716" s="970"/>
      <c r="H716" s="967"/>
      <c r="I716" s="970"/>
      <c r="J716" s="967"/>
      <c r="K716" s="970"/>
      <c r="L716" s="967"/>
      <c r="M716" s="970"/>
      <c r="N716" s="967"/>
      <c r="O716" s="970"/>
      <c r="P716" s="967"/>
      <c r="Q716" s="970"/>
      <c r="R716" s="967"/>
      <c r="S716" s="970"/>
      <c r="T716" s="967"/>
      <c r="U716" s="970"/>
      <c r="V716" s="967"/>
      <c r="W716" s="970"/>
      <c r="X716" s="1261"/>
      <c r="Y716" s="967"/>
      <c r="Z716" s="1032"/>
    </row>
    <row r="717" spans="1:26" ht="12.6" hidden="1" customHeight="1" outlineLevel="2">
      <c r="A717" s="1350">
        <v>44532</v>
      </c>
      <c r="B717" s="1163" t="s">
        <v>5698</v>
      </c>
      <c r="C717" s="955" t="s">
        <v>10070</v>
      </c>
      <c r="D717" s="966"/>
      <c r="E717" s="968"/>
      <c r="F717" s="972"/>
      <c r="G717" s="970"/>
      <c r="H717" s="967"/>
      <c r="I717" s="970"/>
      <c r="J717" s="967"/>
      <c r="K717" s="970"/>
      <c r="L717" s="967"/>
      <c r="M717" s="970"/>
      <c r="N717" s="974" t="s">
        <v>5700</v>
      </c>
      <c r="O717" s="970"/>
      <c r="P717" s="967"/>
      <c r="Q717" s="970"/>
      <c r="R717" s="974" t="s">
        <v>5700</v>
      </c>
      <c r="S717" s="970"/>
      <c r="T717" s="967"/>
      <c r="U717" s="970"/>
      <c r="V717" s="967"/>
      <c r="W717" s="970"/>
      <c r="X717" s="1261"/>
      <c r="Y717" s="967"/>
      <c r="Z717" s="1032"/>
    </row>
    <row r="718" spans="1:26" ht="12.6" hidden="1" customHeight="1" outlineLevel="2">
      <c r="A718" s="1350">
        <v>44532</v>
      </c>
      <c r="B718" s="1163" t="s">
        <v>5698</v>
      </c>
      <c r="C718" s="955" t="s">
        <v>10071</v>
      </c>
      <c r="D718" s="966"/>
      <c r="E718" s="968"/>
      <c r="F718" s="972"/>
      <c r="G718" s="973" t="s">
        <v>5700</v>
      </c>
      <c r="H718" s="967"/>
      <c r="I718" s="970"/>
      <c r="J718" s="967"/>
      <c r="K718" s="970"/>
      <c r="L718" s="967"/>
      <c r="M718" s="970"/>
      <c r="N718" s="967"/>
      <c r="O718" s="970"/>
      <c r="P718" s="967"/>
      <c r="Q718" s="970"/>
      <c r="R718" s="967"/>
      <c r="S718" s="970"/>
      <c r="T718" s="967"/>
      <c r="U718" s="970"/>
      <c r="V718" s="967"/>
      <c r="W718" s="970"/>
      <c r="X718" s="1261"/>
      <c r="Y718" s="967"/>
      <c r="Z718" s="1032"/>
    </row>
    <row r="719" spans="1:26" ht="37.799999999999997" hidden="1" customHeight="1" outlineLevel="2">
      <c r="A719" s="1350">
        <v>44532</v>
      </c>
      <c r="B719" s="1163" t="s">
        <v>5698</v>
      </c>
      <c r="C719" s="955" t="s">
        <v>10072</v>
      </c>
      <c r="D719" s="975" t="s">
        <v>8108</v>
      </c>
      <c r="E719" s="968"/>
      <c r="F719" s="969" t="s">
        <v>5700</v>
      </c>
      <c r="G719" s="970"/>
      <c r="H719" s="967"/>
      <c r="I719" s="970"/>
      <c r="J719" s="967"/>
      <c r="K719" s="970"/>
      <c r="L719" s="967"/>
      <c r="M719" s="970"/>
      <c r="N719" s="967"/>
      <c r="O719" s="970"/>
      <c r="P719" s="967"/>
      <c r="Q719" s="970"/>
      <c r="R719" s="967"/>
      <c r="S719" s="970"/>
      <c r="T719" s="967"/>
      <c r="U719" s="970"/>
      <c r="V719" s="967"/>
      <c r="W719" s="970"/>
      <c r="X719" s="1261"/>
      <c r="Y719" s="967"/>
      <c r="Z719" s="1032"/>
    </row>
    <row r="720" spans="1:26" ht="25.2" customHeight="1" outlineLevel="1" collapsed="1">
      <c r="A720" s="1351">
        <v>44533</v>
      </c>
      <c r="B720" s="1163" t="s">
        <v>5698</v>
      </c>
      <c r="C720" s="955" t="s">
        <v>10073</v>
      </c>
      <c r="D720" s="966"/>
      <c r="E720" s="968"/>
      <c r="F720" s="972"/>
      <c r="G720" s="970"/>
      <c r="H720" s="967"/>
      <c r="I720" s="970"/>
      <c r="J720" s="967"/>
      <c r="K720" s="970"/>
      <c r="L720" s="967"/>
      <c r="M720" s="970"/>
      <c r="N720" s="967"/>
      <c r="O720" s="970"/>
      <c r="P720" s="974" t="s">
        <v>5700</v>
      </c>
      <c r="Q720" s="970"/>
      <c r="R720" s="967"/>
      <c r="S720" s="970"/>
      <c r="T720" s="967"/>
      <c r="U720" s="970"/>
      <c r="V720" s="967"/>
      <c r="W720" s="970"/>
      <c r="X720" s="1261"/>
      <c r="Y720" s="967"/>
      <c r="Z720" s="1032"/>
    </row>
    <row r="721" spans="1:26" ht="12.6" hidden="1" customHeight="1" outlineLevel="2">
      <c r="A721" s="1351">
        <v>44533</v>
      </c>
      <c r="B721" s="1163" t="s">
        <v>5698</v>
      </c>
      <c r="C721" s="955" t="s">
        <v>10074</v>
      </c>
      <c r="D721" s="966"/>
      <c r="E721" s="968"/>
      <c r="F721" s="969" t="s">
        <v>5700</v>
      </c>
      <c r="G721" s="970"/>
      <c r="H721" s="967"/>
      <c r="I721" s="970"/>
      <c r="J721" s="967"/>
      <c r="K721" s="970"/>
      <c r="L721" s="967"/>
      <c r="M721" s="970"/>
      <c r="N721" s="967"/>
      <c r="O721" s="970"/>
      <c r="P721" s="967"/>
      <c r="Q721" s="970"/>
      <c r="R721" s="967"/>
      <c r="S721" s="970"/>
      <c r="T721" s="967"/>
      <c r="U721" s="970"/>
      <c r="V721" s="967"/>
      <c r="W721" s="970"/>
      <c r="X721" s="1261"/>
      <c r="Y721" s="967"/>
      <c r="Z721" s="1032"/>
    </row>
    <row r="722" spans="1:26" ht="12.6" hidden="1" customHeight="1" outlineLevel="2">
      <c r="A722" s="1351">
        <v>44533</v>
      </c>
      <c r="B722" s="1163" t="s">
        <v>5698</v>
      </c>
      <c r="C722" s="955" t="s">
        <v>10075</v>
      </c>
      <c r="D722" s="966"/>
      <c r="E722" s="977" t="s">
        <v>5700</v>
      </c>
      <c r="F722" s="972"/>
      <c r="G722" s="970"/>
      <c r="H722" s="967"/>
      <c r="I722" s="970"/>
      <c r="J722" s="967"/>
      <c r="K722" s="970"/>
      <c r="L722" s="967"/>
      <c r="M722" s="970"/>
      <c r="N722" s="967"/>
      <c r="O722" s="970"/>
      <c r="P722" s="967"/>
      <c r="Q722" s="970"/>
      <c r="R722" s="967"/>
      <c r="S722" s="970"/>
      <c r="T722" s="967"/>
      <c r="U722" s="970"/>
      <c r="V722" s="967"/>
      <c r="W722" s="970"/>
      <c r="X722" s="1261"/>
      <c r="Y722" s="967"/>
      <c r="Z722" s="1032"/>
    </row>
    <row r="723" spans="1:26" ht="12.6" hidden="1" customHeight="1" outlineLevel="2">
      <c r="A723" s="1351">
        <v>44533</v>
      </c>
      <c r="B723" s="1163" t="s">
        <v>10076</v>
      </c>
      <c r="C723" s="955" t="s">
        <v>10077</v>
      </c>
      <c r="D723" s="966"/>
      <c r="E723" s="968"/>
      <c r="F723" s="972"/>
      <c r="G723" s="970"/>
      <c r="H723" s="967"/>
      <c r="I723" s="970"/>
      <c r="J723" s="967"/>
      <c r="K723" s="970"/>
      <c r="L723" s="967"/>
      <c r="M723" s="970"/>
      <c r="N723" s="967"/>
      <c r="O723" s="970"/>
      <c r="P723" s="967"/>
      <c r="Q723" s="970"/>
      <c r="R723" s="974" t="s">
        <v>5700</v>
      </c>
      <c r="S723" s="970"/>
      <c r="T723" s="967"/>
      <c r="U723" s="970"/>
      <c r="V723" s="967"/>
      <c r="W723" s="970"/>
      <c r="X723" s="1261"/>
      <c r="Y723" s="967"/>
      <c r="Z723" s="1032"/>
    </row>
    <row r="724" spans="1:26" ht="25.2" hidden="1" customHeight="1" outlineLevel="2">
      <c r="A724" s="1351">
        <v>44533</v>
      </c>
      <c r="B724" s="1163" t="s">
        <v>5698</v>
      </c>
      <c r="C724" s="955" t="s">
        <v>10078</v>
      </c>
      <c r="D724" s="966"/>
      <c r="E724" s="977" t="s">
        <v>5700</v>
      </c>
      <c r="F724" s="972"/>
      <c r="G724" s="970"/>
      <c r="H724" s="967"/>
      <c r="I724" s="970"/>
      <c r="J724" s="967"/>
      <c r="K724" s="973" t="s">
        <v>5700</v>
      </c>
      <c r="L724" s="967"/>
      <c r="M724" s="970"/>
      <c r="N724" s="967"/>
      <c r="O724" s="970"/>
      <c r="P724" s="967"/>
      <c r="Q724" s="970"/>
      <c r="R724" s="967"/>
      <c r="S724" s="970"/>
      <c r="T724" s="967"/>
      <c r="U724" s="970"/>
      <c r="V724" s="967"/>
      <c r="W724" s="970"/>
      <c r="X724" s="1261"/>
      <c r="Y724" s="967"/>
      <c r="Z724" s="1032"/>
    </row>
    <row r="725" spans="1:26" ht="12.6" hidden="1" customHeight="1" outlineLevel="2">
      <c r="A725" s="1351">
        <v>44533</v>
      </c>
      <c r="B725" s="1163" t="s">
        <v>5698</v>
      </c>
      <c r="C725" s="955" t="s">
        <v>10079</v>
      </c>
      <c r="D725" s="966"/>
      <c r="E725" s="968"/>
      <c r="F725" s="972"/>
      <c r="G725" s="970"/>
      <c r="H725" s="967"/>
      <c r="I725" s="970"/>
      <c r="J725" s="967"/>
      <c r="K725" s="970"/>
      <c r="L725" s="967"/>
      <c r="M725" s="970"/>
      <c r="N725" s="967"/>
      <c r="O725" s="970"/>
      <c r="P725" s="967"/>
      <c r="Q725" s="970"/>
      <c r="R725" s="967"/>
      <c r="S725" s="970"/>
      <c r="T725" s="974" t="s">
        <v>5700</v>
      </c>
      <c r="U725" s="970"/>
      <c r="V725" s="967"/>
      <c r="W725" s="970"/>
      <c r="X725" s="1261"/>
      <c r="Y725" s="967"/>
      <c r="Z725" s="1032"/>
    </row>
    <row r="726" spans="1:26" ht="12.6" hidden="1" customHeight="1" outlineLevel="2">
      <c r="A726" s="1351">
        <v>44533</v>
      </c>
      <c r="B726" s="1163" t="s">
        <v>5698</v>
      </c>
      <c r="C726" s="955" t="s">
        <v>10080</v>
      </c>
      <c r="D726" s="966"/>
      <c r="E726" s="968"/>
      <c r="F726" s="969" t="s">
        <v>5700</v>
      </c>
      <c r="G726" s="970"/>
      <c r="H726" s="967"/>
      <c r="I726" s="970"/>
      <c r="J726" s="967"/>
      <c r="K726" s="970"/>
      <c r="L726" s="967"/>
      <c r="M726" s="970"/>
      <c r="N726" s="967"/>
      <c r="O726" s="970"/>
      <c r="P726" s="967"/>
      <c r="Q726" s="970"/>
      <c r="R726" s="967"/>
      <c r="S726" s="970"/>
      <c r="T726" s="967"/>
      <c r="U726" s="970"/>
      <c r="V726" s="967"/>
      <c r="W726" s="970"/>
      <c r="X726" s="1261"/>
      <c r="Y726" s="967"/>
      <c r="Z726" s="1032"/>
    </row>
    <row r="727" spans="1:26" ht="12.6" hidden="1" customHeight="1" outlineLevel="2">
      <c r="A727" s="1351">
        <v>44533</v>
      </c>
      <c r="B727" s="1163" t="s">
        <v>5698</v>
      </c>
      <c r="C727" s="955" t="s">
        <v>10081</v>
      </c>
      <c r="D727" s="966"/>
      <c r="E727" s="968"/>
      <c r="F727" s="972"/>
      <c r="G727" s="970"/>
      <c r="H727" s="967"/>
      <c r="I727" s="970"/>
      <c r="J727" s="967"/>
      <c r="K727" s="970"/>
      <c r="L727" s="967"/>
      <c r="M727" s="970"/>
      <c r="N727" s="974" t="s">
        <v>5700</v>
      </c>
      <c r="O727" s="970"/>
      <c r="P727" s="967"/>
      <c r="Q727" s="970"/>
      <c r="R727" s="967"/>
      <c r="S727" s="970"/>
      <c r="T727" s="967"/>
      <c r="U727" s="970"/>
      <c r="V727" s="967"/>
      <c r="W727" s="970"/>
      <c r="X727" s="1261"/>
      <c r="Y727" s="967"/>
      <c r="Z727" s="1032"/>
    </row>
    <row r="728" spans="1:26" ht="12.6" hidden="1" customHeight="1" outlineLevel="2">
      <c r="A728" s="1351">
        <v>44533</v>
      </c>
      <c r="B728" s="1163" t="s">
        <v>5698</v>
      </c>
      <c r="C728" s="955" t="s">
        <v>10082</v>
      </c>
      <c r="D728" s="966"/>
      <c r="E728" s="968"/>
      <c r="F728" s="969" t="s">
        <v>5700</v>
      </c>
      <c r="G728" s="970"/>
      <c r="H728" s="967"/>
      <c r="I728" s="970"/>
      <c r="J728" s="967"/>
      <c r="K728" s="970"/>
      <c r="L728" s="967"/>
      <c r="M728" s="970"/>
      <c r="N728" s="967"/>
      <c r="O728" s="970"/>
      <c r="P728" s="967"/>
      <c r="Q728" s="970"/>
      <c r="R728" s="967"/>
      <c r="S728" s="970"/>
      <c r="T728" s="967"/>
      <c r="U728" s="970"/>
      <c r="V728" s="967"/>
      <c r="W728" s="970"/>
      <c r="X728" s="1261"/>
      <c r="Y728" s="967"/>
      <c r="Z728" s="1032"/>
    </row>
    <row r="729" spans="1:26" ht="12.6" hidden="1" customHeight="1" outlineLevel="2">
      <c r="A729" s="1351">
        <v>44533</v>
      </c>
      <c r="B729" s="1163" t="s">
        <v>10083</v>
      </c>
      <c r="C729" s="1163" t="s">
        <v>10084</v>
      </c>
      <c r="D729" s="966"/>
      <c r="E729" s="968"/>
      <c r="F729" s="969" t="s">
        <v>5700</v>
      </c>
      <c r="G729" s="970"/>
      <c r="H729" s="967"/>
      <c r="I729" s="970"/>
      <c r="J729" s="967"/>
      <c r="K729" s="970"/>
      <c r="L729" s="967"/>
      <c r="M729" s="970"/>
      <c r="N729" s="967"/>
      <c r="O729" s="970"/>
      <c r="P729" s="967"/>
      <c r="Q729" s="970"/>
      <c r="R729" s="967"/>
      <c r="S729" s="970"/>
      <c r="T729" s="967"/>
      <c r="U729" s="970"/>
      <c r="V729" s="967"/>
      <c r="W729" s="970"/>
      <c r="X729" s="1261"/>
      <c r="Y729" s="967"/>
      <c r="Z729" s="1032"/>
    </row>
    <row r="730" spans="1:26" ht="25.2" hidden="1" customHeight="1" outlineLevel="2">
      <c r="A730" s="1351">
        <v>44533</v>
      </c>
      <c r="B730" s="1163" t="s">
        <v>5698</v>
      </c>
      <c r="C730" s="993" t="s">
        <v>10085</v>
      </c>
      <c r="D730" s="966"/>
      <c r="E730" s="968"/>
      <c r="F730" s="972"/>
      <c r="G730" s="970"/>
      <c r="H730" s="967"/>
      <c r="I730" s="970"/>
      <c r="J730" s="967"/>
      <c r="K730" s="970"/>
      <c r="L730" s="967"/>
      <c r="M730" s="970"/>
      <c r="N730" s="967"/>
      <c r="O730" s="970"/>
      <c r="P730" s="967"/>
      <c r="Q730" s="970"/>
      <c r="R730" s="974" t="s">
        <v>5700</v>
      </c>
      <c r="S730" s="970"/>
      <c r="T730" s="967"/>
      <c r="U730" s="970"/>
      <c r="V730" s="967"/>
      <c r="W730" s="970"/>
      <c r="X730" s="1261"/>
      <c r="Y730" s="967"/>
      <c r="Z730" s="1032"/>
    </row>
    <row r="731" spans="1:26" ht="12.6" hidden="1" customHeight="1" outlineLevel="2">
      <c r="A731" s="1351">
        <v>44533</v>
      </c>
      <c r="B731" s="1163" t="s">
        <v>5698</v>
      </c>
      <c r="C731" s="1163" t="s">
        <v>10086</v>
      </c>
      <c r="D731" s="966"/>
      <c r="E731" s="968"/>
      <c r="F731" s="969" t="s">
        <v>5700</v>
      </c>
      <c r="G731" s="970"/>
      <c r="H731" s="967"/>
      <c r="I731" s="973" t="s">
        <v>5700</v>
      </c>
      <c r="J731" s="967"/>
      <c r="K731" s="970"/>
      <c r="L731" s="967"/>
      <c r="M731" s="973" t="s">
        <v>5700</v>
      </c>
      <c r="N731" s="967"/>
      <c r="O731" s="970"/>
      <c r="P731" s="967"/>
      <c r="Q731" s="970"/>
      <c r="R731" s="967"/>
      <c r="S731" s="970"/>
      <c r="T731" s="967"/>
      <c r="U731" s="970"/>
      <c r="V731" s="967"/>
      <c r="W731" s="970"/>
      <c r="X731" s="1261"/>
      <c r="Y731" s="967"/>
      <c r="Z731" s="1032"/>
    </row>
    <row r="732" spans="1:26" ht="25.2" hidden="1" customHeight="1" outlineLevel="2">
      <c r="A732" s="1351">
        <v>44533</v>
      </c>
      <c r="B732" s="1163" t="s">
        <v>5698</v>
      </c>
      <c r="C732" s="993" t="s">
        <v>10087</v>
      </c>
      <c r="D732" s="966"/>
      <c r="E732" s="977" t="s">
        <v>5700</v>
      </c>
      <c r="F732" s="972"/>
      <c r="G732" s="970"/>
      <c r="H732" s="967"/>
      <c r="I732" s="970"/>
      <c r="J732" s="967"/>
      <c r="K732" s="970"/>
      <c r="L732" s="967"/>
      <c r="M732" s="970"/>
      <c r="N732" s="967"/>
      <c r="O732" s="970"/>
      <c r="P732" s="967"/>
      <c r="Q732" s="970"/>
      <c r="R732" s="967"/>
      <c r="S732" s="970"/>
      <c r="T732" s="967"/>
      <c r="U732" s="970"/>
      <c r="V732" s="967"/>
      <c r="W732" s="970"/>
      <c r="X732" s="1261"/>
      <c r="Y732" s="967"/>
      <c r="Z732" s="1032"/>
    </row>
    <row r="733" spans="1:26" ht="12.6" customHeight="1" outlineLevel="1" collapsed="1">
      <c r="A733" s="1352">
        <v>44536</v>
      </c>
      <c r="B733" s="1163" t="s">
        <v>5698</v>
      </c>
      <c r="C733" s="1163" t="s">
        <v>10088</v>
      </c>
      <c r="D733" s="966"/>
      <c r="E733" s="968"/>
      <c r="F733" s="972"/>
      <c r="G733" s="970"/>
      <c r="H733" s="967"/>
      <c r="I733" s="970"/>
      <c r="J733" s="967"/>
      <c r="K733" s="970"/>
      <c r="L733" s="967"/>
      <c r="M733" s="970"/>
      <c r="N733" s="967"/>
      <c r="O733" s="970"/>
      <c r="P733" s="967"/>
      <c r="Q733" s="970"/>
      <c r="R733" s="967"/>
      <c r="S733" s="970"/>
      <c r="T733" s="967"/>
      <c r="U733" s="970"/>
      <c r="V733" s="967"/>
      <c r="W733" s="970"/>
      <c r="X733" s="1261"/>
      <c r="Y733" s="967"/>
      <c r="Z733" s="1032"/>
    </row>
    <row r="734" spans="1:26" ht="25.2" hidden="1" customHeight="1" outlineLevel="2">
      <c r="A734" s="1352">
        <v>44536</v>
      </c>
      <c r="B734" s="1163" t="s">
        <v>5698</v>
      </c>
      <c r="C734" s="993" t="s">
        <v>10089</v>
      </c>
      <c r="D734" s="966"/>
      <c r="E734" s="977" t="s">
        <v>5700</v>
      </c>
      <c r="F734" s="972"/>
      <c r="G734" s="970"/>
      <c r="H734" s="967"/>
      <c r="I734" s="970"/>
      <c r="J734" s="967"/>
      <c r="K734" s="970"/>
      <c r="L734" s="967"/>
      <c r="M734" s="970"/>
      <c r="N734" s="967"/>
      <c r="O734" s="970"/>
      <c r="P734" s="967"/>
      <c r="Q734" s="970"/>
      <c r="R734" s="967"/>
      <c r="S734" s="970"/>
      <c r="T734" s="967"/>
      <c r="U734" s="970"/>
      <c r="V734" s="967"/>
      <c r="W734" s="970"/>
      <c r="X734" s="1261"/>
      <c r="Y734" s="967"/>
      <c r="Z734" s="1032"/>
    </row>
    <row r="735" spans="1:26" ht="25.2" hidden="1" customHeight="1" outlineLevel="2">
      <c r="A735" s="1352">
        <v>44536</v>
      </c>
      <c r="B735" s="1163" t="s">
        <v>5698</v>
      </c>
      <c r="C735" s="993" t="s">
        <v>10090</v>
      </c>
      <c r="D735" s="966"/>
      <c r="E735" s="977" t="s">
        <v>5700</v>
      </c>
      <c r="F735" s="972"/>
      <c r="G735" s="970"/>
      <c r="H735" s="967"/>
      <c r="I735" s="970"/>
      <c r="J735" s="967"/>
      <c r="K735" s="973" t="s">
        <v>5700</v>
      </c>
      <c r="L735" s="967"/>
      <c r="M735" s="970"/>
      <c r="N735" s="967"/>
      <c r="O735" s="970"/>
      <c r="P735" s="967"/>
      <c r="Q735" s="970"/>
      <c r="R735" s="967"/>
      <c r="S735" s="970"/>
      <c r="T735" s="967"/>
      <c r="U735" s="970"/>
      <c r="V735" s="967"/>
      <c r="W735" s="970"/>
      <c r="X735" s="1261"/>
      <c r="Y735" s="967"/>
      <c r="Z735" s="1032"/>
    </row>
    <row r="736" spans="1:26" ht="12.6" hidden="1" customHeight="1" outlineLevel="2">
      <c r="A736" s="1352">
        <v>44536</v>
      </c>
      <c r="B736" s="1163" t="s">
        <v>5706</v>
      </c>
      <c r="C736" s="1163" t="s">
        <v>10091</v>
      </c>
      <c r="D736" s="966"/>
      <c r="E736" s="968"/>
      <c r="F736" s="972"/>
      <c r="G736" s="970"/>
      <c r="H736" s="967"/>
      <c r="I736" s="970"/>
      <c r="J736" s="967"/>
      <c r="K736" s="970"/>
      <c r="L736" s="967"/>
      <c r="M736" s="970"/>
      <c r="N736" s="967"/>
      <c r="O736" s="970"/>
      <c r="P736" s="967"/>
      <c r="Q736" s="970"/>
      <c r="R736" s="967"/>
      <c r="S736" s="970"/>
      <c r="T736" s="974" t="s">
        <v>5700</v>
      </c>
      <c r="U736" s="970"/>
      <c r="V736" s="967"/>
      <c r="W736" s="970"/>
      <c r="X736" s="1261"/>
      <c r="Y736" s="967"/>
      <c r="Z736" s="1032"/>
    </row>
    <row r="737" spans="1:26" ht="12.6" hidden="1" customHeight="1" outlineLevel="2">
      <c r="A737" s="1352">
        <v>44536</v>
      </c>
      <c r="B737" s="1163" t="s">
        <v>5698</v>
      </c>
      <c r="C737" s="1163" t="s">
        <v>10092</v>
      </c>
      <c r="D737" s="975" t="s">
        <v>5700</v>
      </c>
      <c r="E737" s="968"/>
      <c r="F737" s="972"/>
      <c r="G737" s="970"/>
      <c r="H737" s="967"/>
      <c r="I737" s="970"/>
      <c r="J737" s="967"/>
      <c r="K737" s="970"/>
      <c r="L737" s="967"/>
      <c r="M737" s="970"/>
      <c r="N737" s="967"/>
      <c r="O737" s="970"/>
      <c r="P737" s="967"/>
      <c r="Q737" s="970"/>
      <c r="R737" s="967"/>
      <c r="S737" s="970"/>
      <c r="T737" s="967"/>
      <c r="U737" s="970"/>
      <c r="V737" s="967"/>
      <c r="W737" s="970"/>
      <c r="X737" s="1261"/>
      <c r="Y737" s="967"/>
      <c r="Z737" s="1032"/>
    </row>
    <row r="738" spans="1:26" ht="12.6" hidden="1" customHeight="1" outlineLevel="2">
      <c r="A738" s="1352">
        <v>44536</v>
      </c>
      <c r="B738" s="1163" t="s">
        <v>5698</v>
      </c>
      <c r="C738" s="1163" t="s">
        <v>10093</v>
      </c>
      <c r="D738" s="975" t="s">
        <v>5700</v>
      </c>
      <c r="E738" s="968"/>
      <c r="F738" s="972"/>
      <c r="G738" s="970"/>
      <c r="H738" s="967"/>
      <c r="I738" s="970"/>
      <c r="J738" s="967"/>
      <c r="K738" s="970"/>
      <c r="L738" s="967"/>
      <c r="M738" s="970"/>
      <c r="N738" s="967"/>
      <c r="O738" s="970"/>
      <c r="P738" s="967"/>
      <c r="Q738" s="970"/>
      <c r="R738" s="967"/>
      <c r="S738" s="970"/>
      <c r="T738" s="967"/>
      <c r="U738" s="970"/>
      <c r="V738" s="967"/>
      <c r="W738" s="970"/>
      <c r="X738" s="1261"/>
      <c r="Y738" s="967"/>
      <c r="Z738" s="1032"/>
    </row>
    <row r="739" spans="1:26" ht="12.6" hidden="1" customHeight="1" outlineLevel="2">
      <c r="A739" s="1352">
        <v>44536</v>
      </c>
      <c r="B739" s="1163" t="s">
        <v>5698</v>
      </c>
      <c r="C739" s="1163" t="s">
        <v>10094</v>
      </c>
      <c r="D739" s="966"/>
      <c r="E739" s="977" t="s">
        <v>5700</v>
      </c>
      <c r="F739" s="969" t="s">
        <v>5700</v>
      </c>
      <c r="G739" s="970"/>
      <c r="H739" s="967"/>
      <c r="I739" s="970"/>
      <c r="J739" s="967"/>
      <c r="K739" s="970"/>
      <c r="L739" s="967"/>
      <c r="M739" s="970"/>
      <c r="N739" s="967"/>
      <c r="O739" s="970"/>
      <c r="P739" s="967"/>
      <c r="Q739" s="970"/>
      <c r="R739" s="967"/>
      <c r="S739" s="970"/>
      <c r="T739" s="967"/>
      <c r="U739" s="970"/>
      <c r="V739" s="967"/>
      <c r="W739" s="970"/>
      <c r="X739" s="1261"/>
      <c r="Y739" s="967"/>
      <c r="Z739" s="1032"/>
    </row>
    <row r="740" spans="1:26" ht="25.2" hidden="1" customHeight="1" outlineLevel="2">
      <c r="A740" s="1352">
        <v>44536</v>
      </c>
      <c r="B740" s="1163" t="s">
        <v>5698</v>
      </c>
      <c r="C740" s="993" t="s">
        <v>10095</v>
      </c>
      <c r="D740" s="966"/>
      <c r="E740" s="977" t="s">
        <v>5700</v>
      </c>
      <c r="F740" s="972"/>
      <c r="G740" s="970"/>
      <c r="H740" s="967"/>
      <c r="I740" s="970"/>
      <c r="J740" s="967"/>
      <c r="K740" s="970"/>
      <c r="L740" s="967"/>
      <c r="M740" s="970"/>
      <c r="N740" s="967"/>
      <c r="O740" s="970"/>
      <c r="P740" s="967"/>
      <c r="Q740" s="970"/>
      <c r="R740" s="967"/>
      <c r="S740" s="970"/>
      <c r="T740" s="967"/>
      <c r="U740" s="970"/>
      <c r="V740" s="967"/>
      <c r="W740" s="970"/>
      <c r="X740" s="1261"/>
      <c r="Y740" s="967"/>
      <c r="Z740" s="1032"/>
    </row>
    <row r="741" spans="1:26" ht="25.2" hidden="1" customHeight="1" outlineLevel="2">
      <c r="A741" s="1352">
        <v>44536</v>
      </c>
      <c r="B741" s="1163" t="s">
        <v>5698</v>
      </c>
      <c r="C741" s="955" t="s">
        <v>10096</v>
      </c>
      <c r="D741" s="966"/>
      <c r="E741" s="977" t="s">
        <v>5700</v>
      </c>
      <c r="F741" s="972"/>
      <c r="G741" s="970"/>
      <c r="H741" s="967"/>
      <c r="I741" s="970"/>
      <c r="J741" s="967"/>
      <c r="K741" s="970"/>
      <c r="L741" s="967"/>
      <c r="M741" s="970"/>
      <c r="N741" s="967"/>
      <c r="O741" s="970"/>
      <c r="P741" s="967"/>
      <c r="Q741" s="970"/>
      <c r="R741" s="967"/>
      <c r="S741" s="970"/>
      <c r="T741" s="967"/>
      <c r="U741" s="970"/>
      <c r="V741" s="967"/>
      <c r="W741" s="970"/>
      <c r="X741" s="1261"/>
      <c r="Y741" s="967"/>
      <c r="Z741" s="1032"/>
    </row>
    <row r="742" spans="1:26" ht="63" hidden="1" customHeight="1" outlineLevel="2">
      <c r="A742" s="1352">
        <v>44536</v>
      </c>
      <c r="B742" s="1163" t="s">
        <v>5706</v>
      </c>
      <c r="C742" s="955" t="s">
        <v>10097</v>
      </c>
      <c r="D742" s="975" t="s">
        <v>5700</v>
      </c>
      <c r="E742" s="968"/>
      <c r="F742" s="972"/>
      <c r="G742" s="970"/>
      <c r="H742" s="967"/>
      <c r="I742" s="970"/>
      <c r="J742" s="967"/>
      <c r="K742" s="970"/>
      <c r="L742" s="967"/>
      <c r="M742" s="970"/>
      <c r="N742" s="967"/>
      <c r="O742" s="970"/>
      <c r="P742" s="967"/>
      <c r="Q742" s="970"/>
      <c r="R742" s="967"/>
      <c r="S742" s="970"/>
      <c r="T742" s="967"/>
      <c r="U742" s="970"/>
      <c r="V742" s="967"/>
      <c r="W742" s="970"/>
      <c r="X742" s="1261"/>
      <c r="Y742" s="967"/>
      <c r="Z742" s="1032"/>
    </row>
    <row r="743" spans="1:26" ht="25.2" hidden="1" customHeight="1" outlineLevel="2">
      <c r="A743" s="1352">
        <v>44536</v>
      </c>
      <c r="B743" s="1163" t="s">
        <v>5698</v>
      </c>
      <c r="C743" s="955" t="s">
        <v>10098</v>
      </c>
      <c r="D743" s="966"/>
      <c r="E743" s="968"/>
      <c r="F743" s="969" t="s">
        <v>5700</v>
      </c>
      <c r="G743" s="970"/>
      <c r="H743" s="967"/>
      <c r="I743" s="970"/>
      <c r="J743" s="967"/>
      <c r="K743" s="970"/>
      <c r="L743" s="967"/>
      <c r="M743" s="970"/>
      <c r="N743" s="967"/>
      <c r="O743" s="973" t="s">
        <v>5700</v>
      </c>
      <c r="P743" s="967"/>
      <c r="Q743" s="970"/>
      <c r="R743" s="967"/>
      <c r="S743" s="970"/>
      <c r="T743" s="967"/>
      <c r="U743" s="970"/>
      <c r="V743" s="967"/>
      <c r="W743" s="970"/>
      <c r="X743" s="1261"/>
      <c r="Y743" s="967"/>
      <c r="Z743" s="1032"/>
    </row>
    <row r="744" spans="1:26" ht="12.6" hidden="1" customHeight="1" outlineLevel="2">
      <c r="A744" s="1352">
        <v>44536</v>
      </c>
      <c r="B744" s="1163" t="s">
        <v>5698</v>
      </c>
      <c r="C744" s="955" t="s">
        <v>10099</v>
      </c>
      <c r="D744" s="966"/>
      <c r="E744" s="968"/>
      <c r="F744" s="972"/>
      <c r="G744" s="970"/>
      <c r="H744" s="967"/>
      <c r="I744" s="970"/>
      <c r="J744" s="967"/>
      <c r="K744" s="970"/>
      <c r="L744" s="967"/>
      <c r="M744" s="970"/>
      <c r="N744" s="967"/>
      <c r="O744" s="970"/>
      <c r="P744" s="967"/>
      <c r="Q744" s="970"/>
      <c r="R744" s="967"/>
      <c r="S744" s="970"/>
      <c r="T744" s="967"/>
      <c r="U744" s="970"/>
      <c r="V744" s="967"/>
      <c r="W744" s="970"/>
      <c r="X744" s="1261"/>
      <c r="Y744" s="967"/>
      <c r="Z744" s="1032"/>
    </row>
    <row r="745" spans="1:26" ht="12.6" customHeight="1" outlineLevel="1" collapsed="1">
      <c r="A745" s="1353">
        <v>44537</v>
      </c>
      <c r="B745" s="1163" t="s">
        <v>5698</v>
      </c>
      <c r="C745" s="955" t="s">
        <v>10100</v>
      </c>
      <c r="D745" s="966"/>
      <c r="E745" s="968"/>
      <c r="F745" s="969" t="s">
        <v>5700</v>
      </c>
      <c r="G745" s="970"/>
      <c r="H745" s="967"/>
      <c r="I745" s="970"/>
      <c r="J745" s="967"/>
      <c r="K745" s="970"/>
      <c r="L745" s="967"/>
      <c r="M745" s="970"/>
      <c r="N745" s="967"/>
      <c r="O745" s="970"/>
      <c r="P745" s="967"/>
      <c r="Q745" s="970"/>
      <c r="R745" s="967"/>
      <c r="S745" s="970"/>
      <c r="T745" s="967"/>
      <c r="U745" s="970"/>
      <c r="V745" s="967"/>
      <c r="W745" s="970"/>
      <c r="X745" s="1261"/>
      <c r="Y745" s="967"/>
      <c r="Z745" s="1032"/>
    </row>
    <row r="746" spans="1:26" ht="12.6" hidden="1" customHeight="1" outlineLevel="2">
      <c r="A746" s="1353">
        <v>44537</v>
      </c>
      <c r="B746" s="1163" t="s">
        <v>5698</v>
      </c>
      <c r="C746" s="955" t="s">
        <v>10101</v>
      </c>
      <c r="D746" s="966"/>
      <c r="E746" s="968"/>
      <c r="F746" s="969" t="s">
        <v>5700</v>
      </c>
      <c r="G746" s="970"/>
      <c r="H746" s="967"/>
      <c r="I746" s="970"/>
      <c r="J746" s="967"/>
      <c r="K746" s="970"/>
      <c r="L746" s="967"/>
      <c r="M746" s="970"/>
      <c r="N746" s="967"/>
      <c r="O746" s="970"/>
      <c r="P746" s="967"/>
      <c r="Q746" s="970"/>
      <c r="R746" s="967"/>
      <c r="S746" s="970"/>
      <c r="T746" s="967"/>
      <c r="U746" s="970"/>
      <c r="V746" s="967"/>
      <c r="W746" s="970"/>
      <c r="X746" s="1261"/>
      <c r="Y746" s="967"/>
      <c r="Z746" s="1032"/>
    </row>
    <row r="747" spans="1:26" ht="12.6" hidden="1" customHeight="1" outlineLevel="2">
      <c r="A747" s="1353">
        <v>44537</v>
      </c>
      <c r="B747" s="1163" t="s">
        <v>5698</v>
      </c>
      <c r="C747" s="955" t="s">
        <v>10102</v>
      </c>
      <c r="D747" s="966"/>
      <c r="E747" s="968"/>
      <c r="F747" s="972"/>
      <c r="G747" s="973" t="s">
        <v>5700</v>
      </c>
      <c r="H747" s="967"/>
      <c r="I747" s="970"/>
      <c r="J747" s="967"/>
      <c r="K747" s="970"/>
      <c r="L747" s="967"/>
      <c r="M747" s="970"/>
      <c r="N747" s="967"/>
      <c r="O747" s="970"/>
      <c r="P747" s="967"/>
      <c r="Q747" s="970"/>
      <c r="R747" s="967"/>
      <c r="S747" s="970"/>
      <c r="T747" s="967"/>
      <c r="U747" s="970"/>
      <c r="V747" s="967"/>
      <c r="W747" s="970"/>
      <c r="X747" s="1261"/>
      <c r="Y747" s="967"/>
      <c r="Z747" s="1032"/>
    </row>
    <row r="748" spans="1:26" ht="12.6" hidden="1" customHeight="1" outlineLevel="2">
      <c r="A748" s="1353">
        <v>44537</v>
      </c>
      <c r="B748" s="1163" t="s">
        <v>5698</v>
      </c>
      <c r="C748" s="955" t="s">
        <v>10103</v>
      </c>
      <c r="D748" s="966"/>
      <c r="E748" s="968"/>
      <c r="F748" s="972"/>
      <c r="G748" s="970"/>
      <c r="H748" s="967"/>
      <c r="I748" s="970"/>
      <c r="J748" s="967"/>
      <c r="K748" s="970"/>
      <c r="L748" s="967"/>
      <c r="M748" s="970"/>
      <c r="N748" s="967"/>
      <c r="O748" s="973" t="s">
        <v>5700</v>
      </c>
      <c r="P748" s="967"/>
      <c r="Q748" s="970"/>
      <c r="R748" s="967"/>
      <c r="S748" s="970"/>
      <c r="T748" s="967"/>
      <c r="U748" s="970"/>
      <c r="V748" s="967"/>
      <c r="W748" s="970"/>
      <c r="X748" s="1261"/>
      <c r="Y748" s="967"/>
      <c r="Z748" s="1032"/>
    </row>
    <row r="749" spans="1:26" ht="12.6" hidden="1" customHeight="1" outlineLevel="2">
      <c r="A749" s="1353">
        <v>44537</v>
      </c>
      <c r="B749" s="1163" t="s">
        <v>5698</v>
      </c>
      <c r="C749" s="955" t="s">
        <v>10104</v>
      </c>
      <c r="D749" s="966"/>
      <c r="E749" s="968"/>
      <c r="F749" s="969" t="s">
        <v>5700</v>
      </c>
      <c r="G749" s="970"/>
      <c r="H749" s="967"/>
      <c r="I749" s="970"/>
      <c r="J749" s="967"/>
      <c r="K749" s="970"/>
      <c r="L749" s="967"/>
      <c r="M749" s="970"/>
      <c r="N749" s="967"/>
      <c r="O749" s="970"/>
      <c r="P749" s="967"/>
      <c r="Q749" s="970"/>
      <c r="R749" s="967"/>
      <c r="S749" s="970"/>
      <c r="T749" s="967"/>
      <c r="U749" s="970"/>
      <c r="V749" s="974" t="s">
        <v>5700</v>
      </c>
      <c r="W749" s="970"/>
      <c r="X749" s="1261"/>
      <c r="Y749" s="967"/>
      <c r="Z749" s="1032"/>
    </row>
    <row r="750" spans="1:26" ht="25.2" hidden="1" customHeight="1" outlineLevel="2">
      <c r="A750" s="1353">
        <v>44537</v>
      </c>
      <c r="B750" s="1163" t="s">
        <v>5698</v>
      </c>
      <c r="C750" s="955" t="s">
        <v>10105</v>
      </c>
      <c r="D750" s="966"/>
      <c r="E750" s="968"/>
      <c r="F750" s="969" t="s">
        <v>5700</v>
      </c>
      <c r="G750" s="970"/>
      <c r="H750" s="967"/>
      <c r="I750" s="970"/>
      <c r="J750" s="967"/>
      <c r="K750" s="970"/>
      <c r="L750" s="967"/>
      <c r="M750" s="970"/>
      <c r="N750" s="967"/>
      <c r="O750" s="970"/>
      <c r="P750" s="967"/>
      <c r="Q750" s="970"/>
      <c r="R750" s="967"/>
      <c r="S750" s="970"/>
      <c r="T750" s="967"/>
      <c r="U750" s="970"/>
      <c r="V750" s="967"/>
      <c r="W750" s="970"/>
      <c r="X750" s="1261"/>
      <c r="Y750" s="967"/>
      <c r="Z750" s="1032"/>
    </row>
    <row r="751" spans="1:26" ht="12.6" hidden="1" customHeight="1" outlineLevel="2">
      <c r="A751" s="1353">
        <v>44537</v>
      </c>
      <c r="B751" s="1163" t="s">
        <v>5698</v>
      </c>
      <c r="C751" s="955" t="s">
        <v>10106</v>
      </c>
      <c r="D751" s="975" t="s">
        <v>5700</v>
      </c>
      <c r="E751" s="968"/>
      <c r="F751" s="972"/>
      <c r="G751" s="970"/>
      <c r="H751" s="967"/>
      <c r="I751" s="970"/>
      <c r="J751" s="967"/>
      <c r="K751" s="970"/>
      <c r="L751" s="967"/>
      <c r="M751" s="970"/>
      <c r="N751" s="967"/>
      <c r="O751" s="970"/>
      <c r="P751" s="967"/>
      <c r="Q751" s="970"/>
      <c r="R751" s="967"/>
      <c r="S751" s="970"/>
      <c r="T751" s="967"/>
      <c r="U751" s="970"/>
      <c r="V751" s="967"/>
      <c r="W751" s="970"/>
      <c r="X751" s="1261"/>
      <c r="Y751" s="967"/>
      <c r="Z751" s="1032"/>
    </row>
    <row r="752" spans="1:26" ht="12.6" hidden="1" customHeight="1" outlineLevel="2">
      <c r="A752" s="1353">
        <v>44537</v>
      </c>
      <c r="B752" s="1163" t="s">
        <v>5698</v>
      </c>
      <c r="C752" s="955" t="s">
        <v>10107</v>
      </c>
      <c r="D752" s="966"/>
      <c r="E752" s="968"/>
      <c r="F752" s="972"/>
      <c r="G752" s="970"/>
      <c r="H752" s="967"/>
      <c r="I752" s="970"/>
      <c r="J752" s="967"/>
      <c r="K752" s="970"/>
      <c r="L752" s="967"/>
      <c r="M752" s="970"/>
      <c r="N752" s="967"/>
      <c r="O752" s="970"/>
      <c r="P752" s="974" t="s">
        <v>5700</v>
      </c>
      <c r="Q752" s="970"/>
      <c r="R752" s="967"/>
      <c r="S752" s="970"/>
      <c r="T752" s="967"/>
      <c r="U752" s="970"/>
      <c r="V752" s="967"/>
      <c r="W752" s="970"/>
      <c r="X752" s="1261"/>
      <c r="Y752" s="967"/>
      <c r="Z752" s="1032"/>
    </row>
    <row r="753" spans="1:26" ht="12.6" hidden="1" customHeight="1" outlineLevel="2">
      <c r="A753" s="1353">
        <v>44537</v>
      </c>
      <c r="B753" s="1163" t="s">
        <v>5698</v>
      </c>
      <c r="C753" s="955" t="s">
        <v>10108</v>
      </c>
      <c r="D753" s="966"/>
      <c r="E753" s="968"/>
      <c r="F753" s="972"/>
      <c r="G753" s="970"/>
      <c r="H753" s="967"/>
      <c r="I753" s="970"/>
      <c r="J753" s="967"/>
      <c r="K753" s="970"/>
      <c r="L753" s="967"/>
      <c r="M753" s="970"/>
      <c r="N753" s="967"/>
      <c r="O753" s="970"/>
      <c r="P753" s="967"/>
      <c r="Q753" s="970"/>
      <c r="R753" s="974" t="s">
        <v>5700</v>
      </c>
      <c r="S753" s="970"/>
      <c r="T753" s="967"/>
      <c r="U753" s="970"/>
      <c r="V753" s="967"/>
      <c r="W753" s="970"/>
      <c r="X753" s="1261"/>
      <c r="Y753" s="967"/>
      <c r="Z753" s="1032"/>
    </row>
    <row r="754" spans="1:26" ht="12.6" hidden="1" customHeight="1" outlineLevel="2">
      <c r="A754" s="1353">
        <v>44537</v>
      </c>
      <c r="B754" s="1163" t="s">
        <v>5698</v>
      </c>
      <c r="C754" s="955" t="s">
        <v>10109</v>
      </c>
      <c r="D754" s="966"/>
      <c r="E754" s="968"/>
      <c r="F754" s="972"/>
      <c r="G754" s="973" t="s">
        <v>5700</v>
      </c>
      <c r="H754" s="967"/>
      <c r="I754" s="970"/>
      <c r="J754" s="967"/>
      <c r="K754" s="970"/>
      <c r="L754" s="967"/>
      <c r="M754" s="970"/>
      <c r="N754" s="967"/>
      <c r="O754" s="970"/>
      <c r="P754" s="967"/>
      <c r="Q754" s="970"/>
      <c r="R754" s="967"/>
      <c r="S754" s="970"/>
      <c r="T754" s="967"/>
      <c r="U754" s="970"/>
      <c r="V754" s="967"/>
      <c r="W754" s="970"/>
      <c r="X754" s="1261"/>
      <c r="Y754" s="967"/>
      <c r="Z754" s="1032"/>
    </row>
    <row r="755" spans="1:26" ht="25.2" hidden="1" customHeight="1" outlineLevel="2">
      <c r="A755" s="1353">
        <v>44537</v>
      </c>
      <c r="B755" s="1163" t="s">
        <v>5698</v>
      </c>
      <c r="C755" s="955" t="s">
        <v>10110</v>
      </c>
      <c r="D755" s="966"/>
      <c r="E755" s="968"/>
      <c r="F755" s="972"/>
      <c r="G755" s="970"/>
      <c r="H755" s="967"/>
      <c r="I755" s="970"/>
      <c r="J755" s="967"/>
      <c r="K755" s="970"/>
      <c r="L755" s="967"/>
      <c r="M755" s="970"/>
      <c r="N755" s="967"/>
      <c r="O755" s="970"/>
      <c r="P755" s="967"/>
      <c r="Q755" s="973" t="s">
        <v>5700</v>
      </c>
      <c r="R755" s="967"/>
      <c r="S755" s="970"/>
      <c r="T755" s="967"/>
      <c r="U755" s="970"/>
      <c r="V755" s="967"/>
      <c r="W755" s="970"/>
      <c r="X755" s="1261"/>
      <c r="Y755" s="967"/>
      <c r="Z755" s="1032"/>
    </row>
    <row r="756" spans="1:26" ht="12.6" hidden="1" customHeight="1" outlineLevel="2">
      <c r="A756" s="1353">
        <v>44537</v>
      </c>
      <c r="B756" s="1163" t="s">
        <v>5698</v>
      </c>
      <c r="C756" s="955" t="s">
        <v>10111</v>
      </c>
      <c r="D756" s="966"/>
      <c r="E756" s="968"/>
      <c r="F756" s="969" t="s">
        <v>5700</v>
      </c>
      <c r="G756" s="970"/>
      <c r="H756" s="967"/>
      <c r="I756" s="970"/>
      <c r="J756" s="967"/>
      <c r="K756" s="970"/>
      <c r="L756" s="967"/>
      <c r="M756" s="970"/>
      <c r="N756" s="967"/>
      <c r="O756" s="970"/>
      <c r="P756" s="967"/>
      <c r="Q756" s="970"/>
      <c r="R756" s="967"/>
      <c r="S756" s="970"/>
      <c r="T756" s="967"/>
      <c r="U756" s="970"/>
      <c r="V756" s="967"/>
      <c r="W756" s="970"/>
      <c r="X756" s="1261"/>
      <c r="Y756" s="967"/>
      <c r="Z756" s="1032"/>
    </row>
    <row r="757" spans="1:26" ht="12.6" hidden="1" customHeight="1" outlineLevel="2">
      <c r="A757" s="1353">
        <v>44537</v>
      </c>
      <c r="B757" s="1163" t="s">
        <v>5698</v>
      </c>
      <c r="C757" s="955" t="s">
        <v>10112</v>
      </c>
      <c r="D757" s="966"/>
      <c r="E757" s="968"/>
      <c r="F757" s="972"/>
      <c r="G757" s="970"/>
      <c r="H757" s="967"/>
      <c r="I757" s="970"/>
      <c r="J757" s="967"/>
      <c r="K757" s="970"/>
      <c r="L757" s="967"/>
      <c r="M757" s="970"/>
      <c r="N757" s="967"/>
      <c r="O757" s="973" t="s">
        <v>5700</v>
      </c>
      <c r="P757" s="967"/>
      <c r="Q757" s="970"/>
      <c r="R757" s="967"/>
      <c r="S757" s="970"/>
      <c r="T757" s="967"/>
      <c r="U757" s="970"/>
      <c r="V757" s="967"/>
      <c r="W757" s="970"/>
      <c r="X757" s="1261"/>
      <c r="Y757" s="967"/>
      <c r="Z757" s="1032"/>
    </row>
    <row r="758" spans="1:26" ht="12.6" hidden="1" customHeight="1" outlineLevel="2">
      <c r="A758" s="1353">
        <v>44537</v>
      </c>
      <c r="B758" s="1163" t="s">
        <v>5698</v>
      </c>
      <c r="C758" s="955" t="s">
        <v>10113</v>
      </c>
      <c r="D758" s="966"/>
      <c r="E758" s="968"/>
      <c r="F758" s="972"/>
      <c r="G758" s="970"/>
      <c r="H758" s="967"/>
      <c r="I758" s="970"/>
      <c r="J758" s="967"/>
      <c r="K758" s="970"/>
      <c r="L758" s="967"/>
      <c r="M758" s="970"/>
      <c r="N758" s="967"/>
      <c r="O758" s="970"/>
      <c r="P758" s="967"/>
      <c r="Q758" s="970"/>
      <c r="R758" s="967"/>
      <c r="S758" s="970"/>
      <c r="T758" s="974" t="s">
        <v>5700</v>
      </c>
      <c r="U758" s="970"/>
      <c r="V758" s="967"/>
      <c r="W758" s="970"/>
      <c r="X758" s="1261"/>
      <c r="Y758" s="967"/>
      <c r="Z758" s="1032"/>
    </row>
    <row r="759" spans="1:26" ht="12.6" hidden="1" customHeight="1" outlineLevel="2">
      <c r="A759" s="1353">
        <v>44537</v>
      </c>
      <c r="B759" s="1163" t="s">
        <v>10114</v>
      </c>
      <c r="C759" s="955" t="s">
        <v>10115</v>
      </c>
      <c r="D759" s="975" t="s">
        <v>5700</v>
      </c>
      <c r="E759" s="968"/>
      <c r="F759" s="972"/>
      <c r="G759" s="970"/>
      <c r="H759" s="967"/>
      <c r="I759" s="970"/>
      <c r="J759" s="967"/>
      <c r="K759" s="970"/>
      <c r="L759" s="967"/>
      <c r="M759" s="970"/>
      <c r="N759" s="967"/>
      <c r="O759" s="970"/>
      <c r="P759" s="967"/>
      <c r="Q759" s="970"/>
      <c r="R759" s="967"/>
      <c r="S759" s="970"/>
      <c r="T759" s="967"/>
      <c r="U759" s="970"/>
      <c r="V759" s="967"/>
      <c r="W759" s="970"/>
      <c r="X759" s="1261"/>
      <c r="Y759" s="967"/>
      <c r="Z759" s="1032"/>
    </row>
    <row r="760" spans="1:26" ht="12.6" hidden="1" customHeight="1" outlineLevel="2">
      <c r="A760" s="1353">
        <v>44537</v>
      </c>
      <c r="B760" s="1163" t="s">
        <v>5698</v>
      </c>
      <c r="C760" s="955" t="s">
        <v>10116</v>
      </c>
      <c r="D760" s="966"/>
      <c r="E760" s="968"/>
      <c r="F760" s="969" t="s">
        <v>5700</v>
      </c>
      <c r="G760" s="970"/>
      <c r="H760" s="967"/>
      <c r="I760" s="970"/>
      <c r="J760" s="967"/>
      <c r="K760" s="970"/>
      <c r="L760" s="967"/>
      <c r="M760" s="970"/>
      <c r="N760" s="967"/>
      <c r="O760" s="970"/>
      <c r="P760" s="967"/>
      <c r="Q760" s="970"/>
      <c r="R760" s="967"/>
      <c r="S760" s="970"/>
      <c r="T760" s="967"/>
      <c r="U760" s="970"/>
      <c r="V760" s="967"/>
      <c r="W760" s="970"/>
      <c r="X760" s="1261"/>
      <c r="Y760" s="967"/>
      <c r="Z760" s="1032"/>
    </row>
    <row r="761" spans="1:26" ht="12.6" customHeight="1" outlineLevel="1" collapsed="1">
      <c r="A761" s="1354">
        <v>44538</v>
      </c>
      <c r="B761" s="1163" t="s">
        <v>5698</v>
      </c>
      <c r="C761" s="955" t="s">
        <v>10117</v>
      </c>
      <c r="D761" s="966"/>
      <c r="E761" s="968"/>
      <c r="F761" s="972"/>
      <c r="G761" s="970"/>
      <c r="H761" s="967"/>
      <c r="I761" s="970"/>
      <c r="J761" s="967"/>
      <c r="K761" s="970"/>
      <c r="L761" s="967"/>
      <c r="M761" s="970"/>
      <c r="N761" s="967"/>
      <c r="O761" s="970"/>
      <c r="P761" s="967"/>
      <c r="Q761" s="970"/>
      <c r="R761" s="974" t="s">
        <v>5700</v>
      </c>
      <c r="S761" s="970"/>
      <c r="T761" s="967"/>
      <c r="U761" s="970"/>
      <c r="V761" s="967"/>
      <c r="W761" s="970"/>
      <c r="X761" s="1261"/>
      <c r="Y761" s="967"/>
      <c r="Z761" s="1032"/>
    </row>
    <row r="762" spans="1:26" ht="12.6" hidden="1" customHeight="1" outlineLevel="2">
      <c r="A762" s="1354">
        <v>44538</v>
      </c>
      <c r="B762" s="1163" t="s">
        <v>5698</v>
      </c>
      <c r="C762" s="955" t="s">
        <v>10118</v>
      </c>
      <c r="D762" s="966"/>
      <c r="E762" s="968"/>
      <c r="F762" s="972"/>
      <c r="G762" s="970"/>
      <c r="H762" s="967"/>
      <c r="I762" s="970"/>
      <c r="J762" s="967"/>
      <c r="K762" s="970"/>
      <c r="L762" s="967"/>
      <c r="M762" s="970"/>
      <c r="N762" s="967"/>
      <c r="O762" s="970"/>
      <c r="P762" s="967"/>
      <c r="Q762" s="970"/>
      <c r="R762" s="974" t="s">
        <v>5700</v>
      </c>
      <c r="S762" s="970"/>
      <c r="T762" s="967"/>
      <c r="U762" s="970"/>
      <c r="V762" s="967"/>
      <c r="W762" s="970"/>
      <c r="X762" s="1261"/>
      <c r="Y762" s="967"/>
      <c r="Z762" s="1032"/>
    </row>
    <row r="763" spans="1:26" ht="12.6" hidden="1" customHeight="1" outlineLevel="2">
      <c r="A763" s="1354">
        <v>44538</v>
      </c>
      <c r="B763" s="1163" t="s">
        <v>5698</v>
      </c>
      <c r="C763" s="955" t="s">
        <v>10119</v>
      </c>
      <c r="D763" s="975" t="s">
        <v>5700</v>
      </c>
      <c r="E763" s="968"/>
      <c r="F763" s="972"/>
      <c r="G763" s="970"/>
      <c r="H763" s="967"/>
      <c r="I763" s="970"/>
      <c r="J763" s="967"/>
      <c r="K763" s="970"/>
      <c r="L763" s="967"/>
      <c r="M763" s="970"/>
      <c r="N763" s="967"/>
      <c r="O763" s="970"/>
      <c r="P763" s="967"/>
      <c r="Q763" s="970"/>
      <c r="R763" s="967"/>
      <c r="S763" s="970"/>
      <c r="T763" s="967"/>
      <c r="U763" s="970"/>
      <c r="V763" s="967"/>
      <c r="W763" s="970"/>
      <c r="X763" s="1261"/>
      <c r="Y763" s="967"/>
      <c r="Z763" s="1032"/>
    </row>
    <row r="764" spans="1:26" ht="12.6" hidden="1" customHeight="1" outlineLevel="2">
      <c r="A764" s="1354">
        <v>44538</v>
      </c>
      <c r="B764" s="1163" t="s">
        <v>5723</v>
      </c>
      <c r="C764" s="955" t="s">
        <v>10120</v>
      </c>
      <c r="D764" s="966"/>
      <c r="E764" s="977" t="s">
        <v>5700</v>
      </c>
      <c r="F764" s="972"/>
      <c r="G764" s="970"/>
      <c r="H764" s="967"/>
      <c r="I764" s="970"/>
      <c r="J764" s="967"/>
      <c r="K764" s="970"/>
      <c r="L764" s="967"/>
      <c r="M764" s="970"/>
      <c r="N764" s="967"/>
      <c r="O764" s="970"/>
      <c r="P764" s="967"/>
      <c r="Q764" s="970"/>
      <c r="R764" s="967"/>
      <c r="S764" s="970"/>
      <c r="T764" s="967"/>
      <c r="U764" s="970"/>
      <c r="V764" s="974" t="s">
        <v>5700</v>
      </c>
      <c r="W764" s="970"/>
      <c r="X764" s="1261"/>
      <c r="Y764" s="967"/>
      <c r="Z764" s="1032"/>
    </row>
    <row r="765" spans="1:26" ht="12.6" hidden="1" customHeight="1" outlineLevel="2">
      <c r="A765" s="1354">
        <v>44538</v>
      </c>
      <c r="B765" s="1163" t="s">
        <v>5698</v>
      </c>
      <c r="C765" s="955" t="s">
        <v>10121</v>
      </c>
      <c r="D765" s="966"/>
      <c r="E765" s="968"/>
      <c r="F765" s="972"/>
      <c r="G765" s="970"/>
      <c r="H765" s="967"/>
      <c r="I765" s="970"/>
      <c r="J765" s="967"/>
      <c r="K765" s="970"/>
      <c r="L765" s="967"/>
      <c r="M765" s="970"/>
      <c r="N765" s="967"/>
      <c r="O765" s="970"/>
      <c r="P765" s="967"/>
      <c r="Q765" s="970"/>
      <c r="R765" s="974" t="s">
        <v>5700</v>
      </c>
      <c r="S765" s="970"/>
      <c r="T765" s="967"/>
      <c r="U765" s="970"/>
      <c r="V765" s="967"/>
      <c r="W765" s="970"/>
      <c r="X765" s="1261"/>
      <c r="Y765" s="967"/>
      <c r="Z765" s="1032"/>
    </row>
    <row r="766" spans="1:26" ht="12.6" hidden="1" customHeight="1" outlineLevel="2">
      <c r="A766" s="1354">
        <v>44538</v>
      </c>
      <c r="B766" s="1163" t="s">
        <v>5698</v>
      </c>
      <c r="C766" s="955" t="s">
        <v>10122</v>
      </c>
      <c r="D766" s="966"/>
      <c r="E766" s="968"/>
      <c r="F766" s="972"/>
      <c r="G766" s="970"/>
      <c r="H766" s="974" t="s">
        <v>5700</v>
      </c>
      <c r="I766" s="970"/>
      <c r="J766" s="967"/>
      <c r="K766" s="970"/>
      <c r="L766" s="967"/>
      <c r="M766" s="970"/>
      <c r="N766" s="967"/>
      <c r="O766" s="970"/>
      <c r="P766" s="967"/>
      <c r="Q766" s="970"/>
      <c r="R766" s="967"/>
      <c r="S766" s="970"/>
      <c r="T766" s="967"/>
      <c r="U766" s="970"/>
      <c r="V766" s="967"/>
      <c r="W766" s="970"/>
      <c r="X766" s="1261"/>
      <c r="Y766" s="967"/>
      <c r="Z766" s="1032"/>
    </row>
    <row r="767" spans="1:26" ht="12.6" hidden="1" customHeight="1" outlineLevel="2">
      <c r="A767" s="1354">
        <v>44538</v>
      </c>
      <c r="B767" s="1163" t="s">
        <v>5698</v>
      </c>
      <c r="C767" s="955" t="s">
        <v>10123</v>
      </c>
      <c r="D767" s="975" t="s">
        <v>5700</v>
      </c>
      <c r="E767" s="968"/>
      <c r="F767" s="972"/>
      <c r="G767" s="970"/>
      <c r="H767" s="967"/>
      <c r="I767" s="970"/>
      <c r="J767" s="967"/>
      <c r="K767" s="970"/>
      <c r="L767" s="967"/>
      <c r="M767" s="970"/>
      <c r="N767" s="967"/>
      <c r="O767" s="970"/>
      <c r="P767" s="967"/>
      <c r="Q767" s="970"/>
      <c r="R767" s="967"/>
      <c r="S767" s="970"/>
      <c r="T767" s="967"/>
      <c r="U767" s="970"/>
      <c r="V767" s="967"/>
      <c r="W767" s="970"/>
      <c r="X767" s="1261"/>
      <c r="Y767" s="967"/>
      <c r="Z767" s="1032"/>
    </row>
    <row r="768" spans="1:26" ht="12.6" hidden="1" customHeight="1" outlineLevel="2">
      <c r="A768" s="1354">
        <v>44538</v>
      </c>
      <c r="B768" s="1163" t="s">
        <v>5698</v>
      </c>
      <c r="C768" s="955" t="s">
        <v>10124</v>
      </c>
      <c r="D768" s="966"/>
      <c r="E768" s="968"/>
      <c r="F768" s="972"/>
      <c r="G768" s="970"/>
      <c r="H768" s="967"/>
      <c r="I768" s="970"/>
      <c r="J768" s="967"/>
      <c r="K768" s="970"/>
      <c r="L768" s="967"/>
      <c r="M768" s="970"/>
      <c r="N768" s="967"/>
      <c r="O768" s="970"/>
      <c r="P768" s="974" t="s">
        <v>5700</v>
      </c>
      <c r="Q768" s="970"/>
      <c r="R768" s="967"/>
      <c r="S768" s="970"/>
      <c r="T768" s="967"/>
      <c r="U768" s="970"/>
      <c r="V768" s="967"/>
      <c r="W768" s="970"/>
      <c r="X768" s="1261"/>
      <c r="Y768" s="967"/>
      <c r="Z768" s="1032"/>
    </row>
    <row r="769" spans="1:26" ht="12.6" hidden="1" customHeight="1" outlineLevel="2">
      <c r="A769" s="1354">
        <v>44538</v>
      </c>
      <c r="B769" s="1163" t="s">
        <v>5698</v>
      </c>
      <c r="C769" s="955" t="s">
        <v>10125</v>
      </c>
      <c r="D769" s="966"/>
      <c r="E769" s="968"/>
      <c r="F769" s="972"/>
      <c r="G769" s="973" t="s">
        <v>5700</v>
      </c>
      <c r="H769" s="967"/>
      <c r="I769" s="970"/>
      <c r="J769" s="967"/>
      <c r="K769" s="970"/>
      <c r="L769" s="967"/>
      <c r="M769" s="970"/>
      <c r="N769" s="967"/>
      <c r="O769" s="970"/>
      <c r="P769" s="967"/>
      <c r="Q769" s="970"/>
      <c r="R769" s="967"/>
      <c r="S769" s="970"/>
      <c r="T769" s="967"/>
      <c r="U769" s="970"/>
      <c r="V769" s="967"/>
      <c r="W769" s="970"/>
      <c r="X769" s="1261"/>
      <c r="Y769" s="967"/>
      <c r="Z769" s="1032"/>
    </row>
    <row r="770" spans="1:26" ht="12.6" hidden="1" customHeight="1" outlineLevel="2">
      <c r="A770" s="1354">
        <v>44538</v>
      </c>
      <c r="B770" s="1163" t="s">
        <v>5698</v>
      </c>
      <c r="C770" s="955" t="s">
        <v>10126</v>
      </c>
      <c r="D770" s="966"/>
      <c r="E770" s="968"/>
      <c r="F770" s="972"/>
      <c r="G770" s="970"/>
      <c r="H770" s="967"/>
      <c r="I770" s="970"/>
      <c r="J770" s="967"/>
      <c r="K770" s="970"/>
      <c r="L770" s="967"/>
      <c r="M770" s="970"/>
      <c r="N770" s="967"/>
      <c r="O770" s="970"/>
      <c r="P770" s="967"/>
      <c r="Q770" s="970"/>
      <c r="R770" s="967"/>
      <c r="S770" s="970"/>
      <c r="T770" s="974" t="s">
        <v>5700</v>
      </c>
      <c r="U770" s="970"/>
      <c r="V770" s="967"/>
      <c r="W770" s="970"/>
      <c r="X770" s="1261"/>
      <c r="Y770" s="967"/>
      <c r="Z770" s="1032"/>
    </row>
    <row r="771" spans="1:26" ht="12.6" hidden="1" customHeight="1" outlineLevel="2">
      <c r="A771" s="1354">
        <v>44538</v>
      </c>
      <c r="B771" s="1163" t="s">
        <v>5698</v>
      </c>
      <c r="C771" s="955" t="s">
        <v>10127</v>
      </c>
      <c r="D771" s="966"/>
      <c r="E771" s="968"/>
      <c r="F771" s="972"/>
      <c r="G771" s="970"/>
      <c r="H771" s="967"/>
      <c r="I771" s="973" t="s">
        <v>5700</v>
      </c>
      <c r="J771" s="967"/>
      <c r="K771" s="970"/>
      <c r="L771" s="967"/>
      <c r="M771" s="970"/>
      <c r="N771" s="967"/>
      <c r="O771" s="970"/>
      <c r="P771" s="967"/>
      <c r="Q771" s="970"/>
      <c r="R771" s="967"/>
      <c r="S771" s="970"/>
      <c r="T771" s="967"/>
      <c r="U771" s="970"/>
      <c r="V771" s="967"/>
      <c r="W771" s="970"/>
      <c r="X771" s="1261"/>
      <c r="Y771" s="967"/>
      <c r="Z771" s="1032"/>
    </row>
    <row r="772" spans="1:26" ht="12.6" hidden="1" customHeight="1" outlineLevel="2">
      <c r="A772" s="1354">
        <v>44538</v>
      </c>
      <c r="B772" s="1163" t="s">
        <v>5698</v>
      </c>
      <c r="C772" s="955" t="s">
        <v>10128</v>
      </c>
      <c r="D772" s="966"/>
      <c r="E772" s="977" t="s">
        <v>5700</v>
      </c>
      <c r="F772" s="972"/>
      <c r="G772" s="970"/>
      <c r="H772" s="967"/>
      <c r="I772" s="970"/>
      <c r="J772" s="967"/>
      <c r="K772" s="970"/>
      <c r="L772" s="967"/>
      <c r="M772" s="970"/>
      <c r="N772" s="967"/>
      <c r="O772" s="970"/>
      <c r="P772" s="967"/>
      <c r="Q772" s="970"/>
      <c r="R772" s="967"/>
      <c r="S772" s="970"/>
      <c r="T772" s="967"/>
      <c r="U772" s="970"/>
      <c r="V772" s="967"/>
      <c r="W772" s="970"/>
      <c r="X772" s="1261"/>
      <c r="Y772" s="967"/>
      <c r="Z772" s="1032"/>
    </row>
    <row r="773" spans="1:26" ht="12.6" hidden="1" customHeight="1" outlineLevel="2">
      <c r="A773" s="1354">
        <v>44538</v>
      </c>
      <c r="B773" s="1163" t="s">
        <v>5698</v>
      </c>
      <c r="C773" s="955" t="s">
        <v>10129</v>
      </c>
      <c r="D773" s="975" t="s">
        <v>5700</v>
      </c>
      <c r="E773" s="968"/>
      <c r="F773" s="972"/>
      <c r="G773" s="970"/>
      <c r="H773" s="967"/>
      <c r="I773" s="970"/>
      <c r="J773" s="967"/>
      <c r="K773" s="970"/>
      <c r="L773" s="967"/>
      <c r="M773" s="970"/>
      <c r="N773" s="967"/>
      <c r="O773" s="970"/>
      <c r="P773" s="967"/>
      <c r="Q773" s="970"/>
      <c r="R773" s="967"/>
      <c r="S773" s="970"/>
      <c r="T773" s="967"/>
      <c r="U773" s="970"/>
      <c r="V773" s="967"/>
      <c r="W773" s="970"/>
      <c r="X773" s="1261"/>
      <c r="Y773" s="967"/>
      <c r="Z773" s="1032"/>
    </row>
    <row r="774" spans="1:26" ht="12.6" hidden="1" customHeight="1" outlineLevel="2">
      <c r="A774" s="1354">
        <v>44538</v>
      </c>
      <c r="B774" s="1163" t="s">
        <v>5698</v>
      </c>
      <c r="C774" s="955" t="s">
        <v>10130</v>
      </c>
      <c r="D774" s="966"/>
      <c r="E774" s="968"/>
      <c r="F774" s="972"/>
      <c r="G774" s="970"/>
      <c r="H774" s="967"/>
      <c r="I774" s="970"/>
      <c r="J774" s="967"/>
      <c r="K774" s="970"/>
      <c r="L774" s="967"/>
      <c r="M774" s="970"/>
      <c r="N774" s="967"/>
      <c r="O774" s="973" t="s">
        <v>5700</v>
      </c>
      <c r="P774" s="967"/>
      <c r="Q774" s="970"/>
      <c r="R774" s="967"/>
      <c r="S774" s="970"/>
      <c r="T774" s="967"/>
      <c r="U774" s="970"/>
      <c r="V774" s="967"/>
      <c r="W774" s="970"/>
      <c r="X774" s="1261"/>
      <c r="Y774" s="967"/>
      <c r="Z774" s="1032"/>
    </row>
    <row r="775" spans="1:26" ht="25.2" hidden="1" customHeight="1" outlineLevel="2">
      <c r="A775" s="1354">
        <v>44538</v>
      </c>
      <c r="B775" s="1163" t="s">
        <v>5698</v>
      </c>
      <c r="C775" s="955" t="s">
        <v>10131</v>
      </c>
      <c r="D775" s="966"/>
      <c r="E775" s="968"/>
      <c r="F775" s="972"/>
      <c r="G775" s="970"/>
      <c r="H775" s="967"/>
      <c r="I775" s="970"/>
      <c r="J775" s="967"/>
      <c r="K775" s="973" t="s">
        <v>5700</v>
      </c>
      <c r="L775" s="967"/>
      <c r="M775" s="970"/>
      <c r="N775" s="967"/>
      <c r="O775" s="970"/>
      <c r="P775" s="967"/>
      <c r="Q775" s="970"/>
      <c r="R775" s="974" t="s">
        <v>5700</v>
      </c>
      <c r="S775" s="970"/>
      <c r="T775" s="967"/>
      <c r="U775" s="970"/>
      <c r="V775" s="967"/>
      <c r="W775" s="970"/>
      <c r="X775" s="1261"/>
      <c r="Y775" s="967"/>
      <c r="Z775" s="1032"/>
    </row>
    <row r="776" spans="1:26" ht="12.6" customHeight="1" outlineLevel="1" collapsed="1">
      <c r="A776" s="985">
        <v>44539</v>
      </c>
      <c r="B776" s="1163" t="s">
        <v>5745</v>
      </c>
      <c r="C776" s="955" t="s">
        <v>10132</v>
      </c>
      <c r="D776" s="966"/>
      <c r="E776" s="968"/>
      <c r="F776" s="969" t="s">
        <v>5700</v>
      </c>
      <c r="G776" s="970"/>
      <c r="H776" s="967"/>
      <c r="I776" s="970"/>
      <c r="J776" s="967"/>
      <c r="K776" s="970"/>
      <c r="L776" s="967"/>
      <c r="M776" s="970"/>
      <c r="N776" s="967"/>
      <c r="O776" s="970"/>
      <c r="P776" s="967"/>
      <c r="Q776" s="970"/>
      <c r="R776" s="967"/>
      <c r="S776" s="970"/>
      <c r="T776" s="967"/>
      <c r="U776" s="970"/>
      <c r="V776" s="967"/>
      <c r="W776" s="970"/>
      <c r="X776" s="1261"/>
      <c r="Y776" s="967"/>
      <c r="Z776" s="1032"/>
    </row>
    <row r="777" spans="1:26" ht="12.6" hidden="1" customHeight="1" outlineLevel="2">
      <c r="A777" s="985">
        <v>44539</v>
      </c>
      <c r="B777" s="1163" t="s">
        <v>5698</v>
      </c>
      <c r="C777" s="955" t="s">
        <v>10133</v>
      </c>
      <c r="D777" s="975" t="s">
        <v>5700</v>
      </c>
      <c r="E777" s="968"/>
      <c r="F777" s="972"/>
      <c r="G777" s="970"/>
      <c r="H777" s="967"/>
      <c r="I777" s="970"/>
      <c r="J777" s="967"/>
      <c r="K777" s="970"/>
      <c r="L777" s="967"/>
      <c r="M777" s="970"/>
      <c r="N777" s="967"/>
      <c r="O777" s="970"/>
      <c r="P777" s="967"/>
      <c r="Q777" s="970"/>
      <c r="R777" s="967"/>
      <c r="S777" s="970"/>
      <c r="T777" s="967"/>
      <c r="U777" s="970"/>
      <c r="V777" s="967"/>
      <c r="W777" s="970"/>
      <c r="X777" s="1261"/>
      <c r="Y777" s="967"/>
      <c r="Z777" s="1333" t="s">
        <v>9868</v>
      </c>
    </row>
    <row r="778" spans="1:26" ht="12.6" hidden="1" customHeight="1" outlineLevel="2">
      <c r="A778" s="985">
        <v>44539</v>
      </c>
      <c r="B778" s="1163" t="s">
        <v>5698</v>
      </c>
      <c r="C778" s="955" t="s">
        <v>10134</v>
      </c>
      <c r="D778" s="966"/>
      <c r="E778" s="968"/>
      <c r="F778" s="969" t="s">
        <v>5700</v>
      </c>
      <c r="G778" s="970"/>
      <c r="H778" s="967"/>
      <c r="I778" s="970"/>
      <c r="J778" s="967"/>
      <c r="K778" s="970"/>
      <c r="L778" s="967"/>
      <c r="M778" s="970"/>
      <c r="N778" s="967"/>
      <c r="O778" s="970"/>
      <c r="P778" s="967"/>
      <c r="Q778" s="970"/>
      <c r="R778" s="967"/>
      <c r="S778" s="970"/>
      <c r="T778" s="967"/>
      <c r="U778" s="970"/>
      <c r="V778" s="967"/>
      <c r="W778" s="970"/>
      <c r="X778" s="1261"/>
      <c r="Y778" s="967"/>
      <c r="Z778" s="1032"/>
    </row>
    <row r="779" spans="1:26" ht="12.6" hidden="1" customHeight="1" outlineLevel="2">
      <c r="A779" s="985">
        <v>44539</v>
      </c>
      <c r="B779" s="1163" t="s">
        <v>5698</v>
      </c>
      <c r="C779" s="955" t="s">
        <v>10135</v>
      </c>
      <c r="D779" s="966"/>
      <c r="E779" s="968"/>
      <c r="F779" s="972"/>
      <c r="G779" s="970"/>
      <c r="H779" s="967"/>
      <c r="I779" s="973" t="s">
        <v>5700</v>
      </c>
      <c r="J779" s="967"/>
      <c r="K779" s="970"/>
      <c r="L779" s="967"/>
      <c r="M779" s="970"/>
      <c r="N779" s="967"/>
      <c r="O779" s="970"/>
      <c r="P779" s="967"/>
      <c r="Q779" s="970"/>
      <c r="R779" s="967"/>
      <c r="S779" s="970"/>
      <c r="T779" s="967"/>
      <c r="U779" s="970"/>
      <c r="V779" s="967"/>
      <c r="W779" s="970"/>
      <c r="X779" s="1261"/>
      <c r="Y779" s="967"/>
      <c r="Z779" s="1032"/>
    </row>
    <row r="780" spans="1:26" ht="12.6" hidden="1" customHeight="1" outlineLevel="2">
      <c r="A780" s="985">
        <v>44539</v>
      </c>
      <c r="B780" s="1163" t="s">
        <v>5698</v>
      </c>
      <c r="C780" s="955" t="s">
        <v>10136</v>
      </c>
      <c r="D780" s="966"/>
      <c r="E780" s="968"/>
      <c r="F780" s="969" t="s">
        <v>5700</v>
      </c>
      <c r="G780" s="970"/>
      <c r="H780" s="967"/>
      <c r="I780" s="970"/>
      <c r="J780" s="967"/>
      <c r="K780" s="970"/>
      <c r="L780" s="967"/>
      <c r="M780" s="970"/>
      <c r="N780" s="967"/>
      <c r="O780" s="970"/>
      <c r="P780" s="967"/>
      <c r="Q780" s="970"/>
      <c r="R780" s="967"/>
      <c r="S780" s="970"/>
      <c r="T780" s="967"/>
      <c r="U780" s="970"/>
      <c r="V780" s="967"/>
      <c r="W780" s="970"/>
      <c r="X780" s="1261"/>
      <c r="Y780" s="967"/>
      <c r="Z780" s="1032"/>
    </row>
    <row r="781" spans="1:26" ht="25.2" hidden="1" customHeight="1" outlineLevel="2">
      <c r="A781" s="985">
        <v>44539</v>
      </c>
      <c r="B781" s="1163" t="s">
        <v>5698</v>
      </c>
      <c r="C781" s="955" t="s">
        <v>10137</v>
      </c>
      <c r="D781" s="966"/>
      <c r="E781" s="968"/>
      <c r="F781" s="969" t="s">
        <v>5700</v>
      </c>
      <c r="G781" s="970"/>
      <c r="H781" s="967"/>
      <c r="I781" s="970"/>
      <c r="J781" s="967"/>
      <c r="K781" s="973" t="s">
        <v>5700</v>
      </c>
      <c r="L781" s="967"/>
      <c r="M781" s="973" t="s">
        <v>5700</v>
      </c>
      <c r="N781" s="967"/>
      <c r="O781" s="970"/>
      <c r="P781" s="967"/>
      <c r="Q781" s="970"/>
      <c r="R781" s="967"/>
      <c r="S781" s="970"/>
      <c r="T781" s="974" t="s">
        <v>5700</v>
      </c>
      <c r="U781" s="970"/>
      <c r="V781" s="967"/>
      <c r="W781" s="970"/>
      <c r="X781" s="1261"/>
      <c r="Y781" s="967"/>
      <c r="Z781" s="1032"/>
    </row>
    <row r="782" spans="1:26" ht="12.6" hidden="1" customHeight="1" outlineLevel="2">
      <c r="A782" s="985">
        <v>44539</v>
      </c>
      <c r="B782" s="1163" t="s">
        <v>5698</v>
      </c>
      <c r="C782" s="955" t="s">
        <v>10138</v>
      </c>
      <c r="D782" s="966"/>
      <c r="E782" s="968"/>
      <c r="F782" s="972"/>
      <c r="G782" s="970"/>
      <c r="H782" s="967"/>
      <c r="I782" s="970"/>
      <c r="J782" s="967"/>
      <c r="K782" s="970"/>
      <c r="L782" s="967"/>
      <c r="M782" s="970"/>
      <c r="N782" s="967"/>
      <c r="O782" s="970"/>
      <c r="P782" s="967"/>
      <c r="Q782" s="970"/>
      <c r="R782" s="967"/>
      <c r="S782" s="970"/>
      <c r="T782" s="974" t="s">
        <v>5700</v>
      </c>
      <c r="U782" s="970"/>
      <c r="V782" s="967"/>
      <c r="W782" s="970"/>
      <c r="X782" s="1261"/>
      <c r="Y782" s="967"/>
      <c r="Z782" s="1032"/>
    </row>
    <row r="783" spans="1:26" ht="12.6" hidden="1" customHeight="1" outlineLevel="2">
      <c r="A783" s="985">
        <v>44539</v>
      </c>
      <c r="B783" s="1163" t="s">
        <v>5698</v>
      </c>
      <c r="C783" s="955" t="s">
        <v>10139</v>
      </c>
      <c r="D783" s="966"/>
      <c r="E783" s="968"/>
      <c r="F783" s="972"/>
      <c r="G783" s="970"/>
      <c r="H783" s="974" t="s">
        <v>5700</v>
      </c>
      <c r="I783" s="970"/>
      <c r="J783" s="967"/>
      <c r="K783" s="970"/>
      <c r="L783" s="967"/>
      <c r="M783" s="970"/>
      <c r="N783" s="967"/>
      <c r="O783" s="970"/>
      <c r="P783" s="967"/>
      <c r="Q783" s="970"/>
      <c r="R783" s="967"/>
      <c r="S783" s="970"/>
      <c r="T783" s="967"/>
      <c r="U783" s="970"/>
      <c r="V783" s="967"/>
      <c r="W783" s="970"/>
      <c r="X783" s="1261"/>
      <c r="Y783" s="967"/>
      <c r="Z783" s="1032"/>
    </row>
    <row r="784" spans="1:26" ht="25.2" hidden="1" customHeight="1" outlineLevel="2">
      <c r="A784" s="985">
        <v>44539</v>
      </c>
      <c r="B784" s="1163" t="s">
        <v>5698</v>
      </c>
      <c r="C784" s="955" t="s">
        <v>10140</v>
      </c>
      <c r="D784" s="975" t="s">
        <v>8108</v>
      </c>
      <c r="E784" s="968"/>
      <c r="F784" s="969" t="s">
        <v>5700</v>
      </c>
      <c r="G784" s="970"/>
      <c r="H784" s="967"/>
      <c r="I784" s="970"/>
      <c r="J784" s="974" t="s">
        <v>5700</v>
      </c>
      <c r="K784" s="970"/>
      <c r="L784" s="967"/>
      <c r="M784" s="970"/>
      <c r="N784" s="967"/>
      <c r="O784" s="970"/>
      <c r="P784" s="967"/>
      <c r="Q784" s="970"/>
      <c r="R784" s="967"/>
      <c r="S784" s="970"/>
      <c r="T784" s="967"/>
      <c r="U784" s="970"/>
      <c r="V784" s="967"/>
      <c r="W784" s="970"/>
      <c r="X784" s="1261"/>
      <c r="Y784" s="967"/>
      <c r="Z784" s="1333" t="s">
        <v>9868</v>
      </c>
    </row>
    <row r="785" spans="1:26" ht="25.2" hidden="1" customHeight="1" outlineLevel="2">
      <c r="A785" s="985">
        <v>44539</v>
      </c>
      <c r="B785" s="1163" t="s">
        <v>5698</v>
      </c>
      <c r="C785" s="955" t="s">
        <v>10141</v>
      </c>
      <c r="D785" s="966"/>
      <c r="E785" s="977" t="s">
        <v>5700</v>
      </c>
      <c r="F785" s="972"/>
      <c r="G785" s="970"/>
      <c r="H785" s="967"/>
      <c r="I785" s="970"/>
      <c r="J785" s="967"/>
      <c r="K785" s="970"/>
      <c r="L785" s="967"/>
      <c r="M785" s="970"/>
      <c r="N785" s="967"/>
      <c r="O785" s="970"/>
      <c r="P785" s="967"/>
      <c r="Q785" s="970"/>
      <c r="R785" s="967"/>
      <c r="S785" s="970"/>
      <c r="T785" s="967"/>
      <c r="U785" s="970"/>
      <c r="V785" s="967"/>
      <c r="W785" s="970"/>
      <c r="X785" s="1261"/>
      <c r="Y785" s="967"/>
      <c r="Z785" s="1032"/>
    </row>
    <row r="786" spans="1:26" ht="12.6" hidden="1" customHeight="1" outlineLevel="2">
      <c r="A786" s="985">
        <v>44539</v>
      </c>
      <c r="B786" s="1163" t="s">
        <v>5698</v>
      </c>
      <c r="C786" s="955" t="s">
        <v>10142</v>
      </c>
      <c r="D786" s="966"/>
      <c r="E786" s="977" t="s">
        <v>5700</v>
      </c>
      <c r="F786" s="972"/>
      <c r="G786" s="970"/>
      <c r="H786" s="967"/>
      <c r="I786" s="970"/>
      <c r="J786" s="967"/>
      <c r="K786" s="970"/>
      <c r="L786" s="967"/>
      <c r="M786" s="970"/>
      <c r="N786" s="967"/>
      <c r="O786" s="970"/>
      <c r="P786" s="967"/>
      <c r="Q786" s="970"/>
      <c r="R786" s="967"/>
      <c r="S786" s="970"/>
      <c r="T786" s="967"/>
      <c r="U786" s="970"/>
      <c r="V786" s="967"/>
      <c r="W786" s="970"/>
      <c r="X786" s="1261"/>
      <c r="Y786" s="967"/>
      <c r="Z786" s="1032"/>
    </row>
    <row r="787" spans="1:26" ht="12.6" hidden="1" customHeight="1" outlineLevel="2">
      <c r="A787" s="985">
        <v>44539</v>
      </c>
      <c r="B787" s="1163" t="s">
        <v>5698</v>
      </c>
      <c r="C787" s="955" t="s">
        <v>10143</v>
      </c>
      <c r="D787" s="966"/>
      <c r="E787" s="977" t="s">
        <v>5700</v>
      </c>
      <c r="F787" s="972"/>
      <c r="G787" s="970"/>
      <c r="H787" s="967"/>
      <c r="I787" s="970"/>
      <c r="J787" s="967"/>
      <c r="K787" s="973" t="s">
        <v>5700</v>
      </c>
      <c r="L787" s="967"/>
      <c r="M787" s="970"/>
      <c r="N787" s="967"/>
      <c r="O787" s="970"/>
      <c r="P787" s="967"/>
      <c r="Q787" s="970"/>
      <c r="R787" s="967"/>
      <c r="S787" s="970"/>
      <c r="T787" s="967"/>
      <c r="U787" s="970"/>
      <c r="V787" s="967"/>
      <c r="W787" s="970"/>
      <c r="X787" s="1261"/>
      <c r="Y787" s="967"/>
      <c r="Z787" s="1032"/>
    </row>
    <row r="788" spans="1:26" ht="12.6" hidden="1" customHeight="1" outlineLevel="2">
      <c r="A788" s="985">
        <v>44539</v>
      </c>
      <c r="B788" s="1163" t="s">
        <v>5698</v>
      </c>
      <c r="C788" s="955" t="s">
        <v>10144</v>
      </c>
      <c r="D788" s="975" t="s">
        <v>5700</v>
      </c>
      <c r="E788" s="968"/>
      <c r="F788" s="972"/>
      <c r="G788" s="970"/>
      <c r="H788" s="967"/>
      <c r="I788" s="970"/>
      <c r="J788" s="967"/>
      <c r="K788" s="970"/>
      <c r="L788" s="967"/>
      <c r="M788" s="970"/>
      <c r="N788" s="967"/>
      <c r="O788" s="970"/>
      <c r="P788" s="967"/>
      <c r="Q788" s="970"/>
      <c r="R788" s="967"/>
      <c r="S788" s="970"/>
      <c r="T788" s="967"/>
      <c r="U788" s="970"/>
      <c r="V788" s="967"/>
      <c r="W788" s="970"/>
      <c r="X788" s="1261"/>
      <c r="Y788" s="967"/>
      <c r="Z788" s="1032"/>
    </row>
    <row r="789" spans="1:26" ht="12.6" hidden="1" customHeight="1" outlineLevel="2">
      <c r="A789" s="985">
        <v>44539</v>
      </c>
      <c r="B789" s="1163" t="s">
        <v>5698</v>
      </c>
      <c r="C789" s="955" t="s">
        <v>10145</v>
      </c>
      <c r="D789" s="966"/>
      <c r="E789" s="968"/>
      <c r="F789" s="972"/>
      <c r="G789" s="970"/>
      <c r="H789" s="967"/>
      <c r="I789" s="970"/>
      <c r="J789" s="967"/>
      <c r="K789" s="970"/>
      <c r="L789" s="974" t="s">
        <v>5700</v>
      </c>
      <c r="M789" s="970"/>
      <c r="N789" s="967"/>
      <c r="O789" s="970"/>
      <c r="P789" s="967"/>
      <c r="Q789" s="970"/>
      <c r="R789" s="967"/>
      <c r="S789" s="970"/>
      <c r="T789" s="967"/>
      <c r="U789" s="970"/>
      <c r="V789" s="967"/>
      <c r="W789" s="970"/>
      <c r="X789" s="1261"/>
      <c r="Y789" s="967"/>
      <c r="Z789" s="1032"/>
    </row>
    <row r="790" spans="1:26" ht="12.6" hidden="1" customHeight="1" outlineLevel="2">
      <c r="A790" s="985">
        <v>44539</v>
      </c>
      <c r="B790" s="1163" t="s">
        <v>5698</v>
      </c>
      <c r="C790" s="955" t="s">
        <v>10146</v>
      </c>
      <c r="D790" s="966"/>
      <c r="E790" s="977" t="s">
        <v>5700</v>
      </c>
      <c r="F790" s="972"/>
      <c r="G790" s="970"/>
      <c r="H790" s="967"/>
      <c r="I790" s="973" t="s">
        <v>5700</v>
      </c>
      <c r="J790" s="967"/>
      <c r="K790" s="970"/>
      <c r="L790" s="967"/>
      <c r="M790" s="970"/>
      <c r="N790" s="967"/>
      <c r="O790" s="970"/>
      <c r="P790" s="967"/>
      <c r="Q790" s="970"/>
      <c r="R790" s="967"/>
      <c r="S790" s="970"/>
      <c r="T790" s="967"/>
      <c r="U790" s="970"/>
      <c r="V790" s="967"/>
      <c r="W790" s="970"/>
      <c r="X790" s="1261"/>
      <c r="Y790" s="967"/>
      <c r="Z790" s="1032"/>
    </row>
    <row r="791" spans="1:26" ht="12.6" hidden="1" customHeight="1" outlineLevel="2">
      <c r="A791" s="985">
        <v>44539</v>
      </c>
      <c r="B791" s="1163" t="s">
        <v>5698</v>
      </c>
      <c r="C791" s="955" t="s">
        <v>10147</v>
      </c>
      <c r="D791" s="966"/>
      <c r="E791" s="968"/>
      <c r="F791" s="972"/>
      <c r="G791" s="970"/>
      <c r="H791" s="967"/>
      <c r="I791" s="970"/>
      <c r="J791" s="974" t="s">
        <v>5700</v>
      </c>
      <c r="K791" s="970"/>
      <c r="L791" s="967"/>
      <c r="M791" s="970"/>
      <c r="N791" s="967"/>
      <c r="O791" s="970"/>
      <c r="P791" s="967"/>
      <c r="Q791" s="970"/>
      <c r="R791" s="967"/>
      <c r="S791" s="970"/>
      <c r="T791" s="967"/>
      <c r="U791" s="970"/>
      <c r="V791" s="967"/>
      <c r="W791" s="970"/>
      <c r="X791" s="1261"/>
      <c r="Y791" s="967"/>
      <c r="Z791" s="1032"/>
    </row>
    <row r="792" spans="1:26" ht="12.6" hidden="1" customHeight="1" outlineLevel="2">
      <c r="A792" s="985">
        <v>44539</v>
      </c>
      <c r="B792" s="1163" t="s">
        <v>5698</v>
      </c>
      <c r="C792" s="955" t="s">
        <v>10148</v>
      </c>
      <c r="D792" s="966"/>
      <c r="E792" s="968"/>
      <c r="F792" s="972"/>
      <c r="G792" s="970"/>
      <c r="H792" s="967"/>
      <c r="I792" s="970"/>
      <c r="J792" s="967"/>
      <c r="K792" s="970"/>
      <c r="L792" s="967"/>
      <c r="M792" s="970"/>
      <c r="N792" s="967"/>
      <c r="O792" s="970"/>
      <c r="P792" s="967"/>
      <c r="Q792" s="970"/>
      <c r="R792" s="967"/>
      <c r="S792" s="970"/>
      <c r="T792" s="967"/>
      <c r="U792" s="970"/>
      <c r="V792" s="967"/>
      <c r="W792" s="970"/>
      <c r="X792" s="1261"/>
      <c r="Y792" s="974" t="s">
        <v>5700</v>
      </c>
      <c r="Z792" s="1032"/>
    </row>
    <row r="793" spans="1:26" ht="12.6" hidden="1" customHeight="1" outlineLevel="2">
      <c r="A793" s="985">
        <v>44539</v>
      </c>
      <c r="B793" s="1163" t="s">
        <v>5698</v>
      </c>
      <c r="C793" s="955" t="s">
        <v>10149</v>
      </c>
      <c r="D793" s="966"/>
      <c r="E793" s="977" t="s">
        <v>5700</v>
      </c>
      <c r="F793" s="972"/>
      <c r="G793" s="970"/>
      <c r="H793" s="967"/>
      <c r="I793" s="970"/>
      <c r="J793" s="967"/>
      <c r="K793" s="970"/>
      <c r="L793" s="967"/>
      <c r="M793" s="970"/>
      <c r="N793" s="967"/>
      <c r="O793" s="970"/>
      <c r="P793" s="967"/>
      <c r="Q793" s="970"/>
      <c r="R793" s="967"/>
      <c r="S793" s="970"/>
      <c r="T793" s="967"/>
      <c r="U793" s="970"/>
      <c r="V793" s="967"/>
      <c r="W793" s="970"/>
      <c r="X793" s="1261"/>
      <c r="Y793" s="967"/>
      <c r="Z793" s="1032"/>
    </row>
    <row r="794" spans="1:26" ht="12.6" hidden="1" customHeight="1" outlineLevel="2">
      <c r="A794" s="985">
        <v>44539</v>
      </c>
      <c r="B794" s="1163" t="s">
        <v>5698</v>
      </c>
      <c r="C794" s="955" t="s">
        <v>10150</v>
      </c>
      <c r="D794" s="966"/>
      <c r="E794" s="968"/>
      <c r="F794" s="969" t="s">
        <v>5700</v>
      </c>
      <c r="G794" s="970"/>
      <c r="H794" s="967"/>
      <c r="I794" s="970"/>
      <c r="J794" s="967"/>
      <c r="K794" s="970"/>
      <c r="L794" s="967"/>
      <c r="M794" s="970"/>
      <c r="N794" s="967"/>
      <c r="O794" s="970"/>
      <c r="P794" s="967"/>
      <c r="Q794" s="970"/>
      <c r="R794" s="967"/>
      <c r="S794" s="970"/>
      <c r="T794" s="967"/>
      <c r="U794" s="970"/>
      <c r="V794" s="967"/>
      <c r="W794" s="970"/>
      <c r="X794" s="1261"/>
      <c r="Y794" s="967"/>
      <c r="Z794" s="1032"/>
    </row>
    <row r="795" spans="1:26" ht="12.6" hidden="1" customHeight="1" outlineLevel="2">
      <c r="A795" s="985">
        <v>44539</v>
      </c>
      <c r="B795" s="1163" t="s">
        <v>5698</v>
      </c>
      <c r="C795" s="955" t="s">
        <v>10151</v>
      </c>
      <c r="D795" s="966"/>
      <c r="E795" s="968"/>
      <c r="F795" s="972"/>
      <c r="G795" s="970"/>
      <c r="H795" s="967"/>
      <c r="I795" s="970"/>
      <c r="J795" s="967"/>
      <c r="K795" s="970"/>
      <c r="L795" s="967"/>
      <c r="M795" s="970"/>
      <c r="N795" s="967"/>
      <c r="O795" s="970"/>
      <c r="P795" s="967"/>
      <c r="Q795" s="970"/>
      <c r="R795" s="974" t="s">
        <v>5700</v>
      </c>
      <c r="S795" s="970"/>
      <c r="T795" s="967"/>
      <c r="U795" s="970"/>
      <c r="V795" s="967"/>
      <c r="W795" s="970"/>
      <c r="X795" s="1261"/>
      <c r="Y795" s="967"/>
      <c r="Z795" s="1032"/>
    </row>
    <row r="796" spans="1:26" ht="12.6" customHeight="1" outlineLevel="1" collapsed="1">
      <c r="A796" s="1355">
        <v>44540</v>
      </c>
      <c r="B796" s="1163" t="s">
        <v>5745</v>
      </c>
      <c r="C796" s="955" t="s">
        <v>10152</v>
      </c>
      <c r="D796" s="975" t="s">
        <v>2368</v>
      </c>
      <c r="E796" s="968"/>
      <c r="F796" s="972"/>
      <c r="G796" s="970"/>
      <c r="H796" s="967"/>
      <c r="I796" s="970"/>
      <c r="J796" s="967"/>
      <c r="K796" s="970"/>
      <c r="L796" s="967"/>
      <c r="M796" s="970"/>
      <c r="N796" s="967"/>
      <c r="O796" s="970"/>
      <c r="P796" s="967"/>
      <c r="Q796" s="970"/>
      <c r="R796" s="967"/>
      <c r="S796" s="970"/>
      <c r="T796" s="967"/>
      <c r="U796" s="970"/>
      <c r="V796" s="967"/>
      <c r="W796" s="970"/>
      <c r="X796" s="1261"/>
      <c r="Y796" s="967"/>
      <c r="Z796" s="1032"/>
    </row>
    <row r="797" spans="1:26" ht="12.6" hidden="1" customHeight="1" outlineLevel="2">
      <c r="A797" s="1355">
        <v>44540</v>
      </c>
      <c r="B797" s="1163" t="s">
        <v>10153</v>
      </c>
      <c r="C797" s="955" t="s">
        <v>10154</v>
      </c>
      <c r="D797" s="975" t="s">
        <v>2368</v>
      </c>
      <c r="E797" s="968"/>
      <c r="F797" s="972"/>
      <c r="G797" s="970"/>
      <c r="H797" s="967"/>
      <c r="I797" s="970"/>
      <c r="J797" s="967"/>
      <c r="K797" s="970"/>
      <c r="L797" s="967"/>
      <c r="M797" s="970"/>
      <c r="N797" s="967"/>
      <c r="O797" s="970"/>
      <c r="P797" s="967"/>
      <c r="Q797" s="970"/>
      <c r="R797" s="967"/>
      <c r="S797" s="970"/>
      <c r="T797" s="967"/>
      <c r="U797" s="970"/>
      <c r="V797" s="967"/>
      <c r="W797" s="970"/>
      <c r="X797" s="1261"/>
      <c r="Y797" s="967"/>
      <c r="Z797" s="1032" t="s">
        <v>10155</v>
      </c>
    </row>
    <row r="798" spans="1:26" ht="12.6" hidden="1" customHeight="1" outlineLevel="2">
      <c r="A798" s="1355">
        <v>44540</v>
      </c>
      <c r="B798" s="1163" t="s">
        <v>5698</v>
      </c>
      <c r="C798" s="955" t="s">
        <v>10156</v>
      </c>
      <c r="D798" s="966"/>
      <c r="E798" s="968"/>
      <c r="F798" s="972"/>
      <c r="G798" s="970"/>
      <c r="H798" s="967"/>
      <c r="I798" s="970"/>
      <c r="J798" s="967"/>
      <c r="K798" s="970"/>
      <c r="L798" s="967"/>
      <c r="M798" s="973" t="s">
        <v>5700</v>
      </c>
      <c r="N798" s="967"/>
      <c r="O798" s="970"/>
      <c r="P798" s="967"/>
      <c r="Q798" s="970"/>
      <c r="R798" s="967"/>
      <c r="S798" s="970"/>
      <c r="T798" s="967"/>
      <c r="U798" s="970"/>
      <c r="V798" s="967"/>
      <c r="W798" s="970"/>
      <c r="X798" s="1261"/>
      <c r="Y798" s="967"/>
      <c r="Z798" s="1032"/>
    </row>
    <row r="799" spans="1:26" ht="25.2" hidden="1" customHeight="1" outlineLevel="2">
      <c r="A799" s="1355">
        <v>44540</v>
      </c>
      <c r="B799" s="1163" t="s">
        <v>5698</v>
      </c>
      <c r="C799" s="955" t="s">
        <v>10157</v>
      </c>
      <c r="D799" s="975" t="s">
        <v>2368</v>
      </c>
      <c r="E799" s="968"/>
      <c r="F799" s="972"/>
      <c r="G799" s="970"/>
      <c r="H799" s="967"/>
      <c r="I799" s="970"/>
      <c r="J799" s="967"/>
      <c r="K799" s="970"/>
      <c r="L799" s="967"/>
      <c r="M799" s="970"/>
      <c r="N799" s="967"/>
      <c r="O799" s="970"/>
      <c r="P799" s="967"/>
      <c r="Q799" s="970"/>
      <c r="R799" s="967"/>
      <c r="S799" s="970"/>
      <c r="T799" s="967"/>
      <c r="U799" s="970"/>
      <c r="V799" s="967"/>
      <c r="W799" s="970"/>
      <c r="X799" s="1261"/>
      <c r="Y799" s="967"/>
      <c r="Z799" s="1032"/>
    </row>
    <row r="800" spans="1:26" ht="12.6" hidden="1" customHeight="1" outlineLevel="2">
      <c r="A800" s="1355">
        <v>44540</v>
      </c>
      <c r="B800" s="1163" t="s">
        <v>5698</v>
      </c>
      <c r="C800" s="955" t="s">
        <v>10158</v>
      </c>
      <c r="D800" s="966"/>
      <c r="E800" s="968"/>
      <c r="F800" s="972"/>
      <c r="G800" s="970"/>
      <c r="H800" s="967"/>
      <c r="I800" s="970"/>
      <c r="J800" s="967"/>
      <c r="K800" s="970"/>
      <c r="L800" s="967"/>
      <c r="M800" s="973" t="s">
        <v>5700</v>
      </c>
      <c r="N800" s="967"/>
      <c r="O800" s="970"/>
      <c r="P800" s="967"/>
      <c r="Q800" s="970"/>
      <c r="R800" s="967"/>
      <c r="S800" s="970"/>
      <c r="T800" s="967"/>
      <c r="U800" s="970"/>
      <c r="V800" s="967"/>
      <c r="W800" s="970"/>
      <c r="X800" s="1261"/>
      <c r="Y800" s="967"/>
      <c r="Z800" s="1032"/>
    </row>
    <row r="801" spans="1:26" ht="12.6" hidden="1" customHeight="1" outlineLevel="2">
      <c r="A801" s="1355">
        <v>44540</v>
      </c>
      <c r="B801" s="1163" t="s">
        <v>5698</v>
      </c>
      <c r="C801" s="955" t="s">
        <v>10159</v>
      </c>
      <c r="D801" s="966"/>
      <c r="E801" s="977" t="s">
        <v>5700</v>
      </c>
      <c r="F801" s="972"/>
      <c r="G801" s="970"/>
      <c r="H801" s="967"/>
      <c r="I801" s="970"/>
      <c r="J801" s="967"/>
      <c r="K801" s="970"/>
      <c r="L801" s="967"/>
      <c r="M801" s="970"/>
      <c r="N801" s="967"/>
      <c r="O801" s="970"/>
      <c r="P801" s="967"/>
      <c r="Q801" s="970"/>
      <c r="R801" s="967"/>
      <c r="S801" s="970"/>
      <c r="T801" s="967"/>
      <c r="U801" s="970"/>
      <c r="V801" s="967"/>
      <c r="W801" s="970"/>
      <c r="X801" s="1261"/>
      <c r="Y801" s="967"/>
      <c r="Z801" s="1032"/>
    </row>
    <row r="802" spans="1:26" ht="25.2" hidden="1" customHeight="1" outlineLevel="2">
      <c r="A802" s="1355">
        <v>44540</v>
      </c>
      <c r="B802" s="1163" t="s">
        <v>5698</v>
      </c>
      <c r="C802" s="955" t="s">
        <v>10160</v>
      </c>
      <c r="D802" s="966"/>
      <c r="E802" s="968"/>
      <c r="F802" s="969" t="s">
        <v>5700</v>
      </c>
      <c r="G802" s="970"/>
      <c r="H802" s="967"/>
      <c r="I802" s="970"/>
      <c r="J802" s="967"/>
      <c r="K802" s="970"/>
      <c r="L802" s="967"/>
      <c r="M802" s="970"/>
      <c r="N802" s="967"/>
      <c r="O802" s="970"/>
      <c r="P802" s="967"/>
      <c r="Q802" s="970"/>
      <c r="R802" s="967"/>
      <c r="S802" s="970"/>
      <c r="T802" s="967"/>
      <c r="U802" s="970"/>
      <c r="V802" s="967"/>
      <c r="W802" s="970"/>
      <c r="X802" s="1261"/>
      <c r="Y802" s="967"/>
      <c r="Z802" s="1032"/>
    </row>
    <row r="803" spans="1:26" ht="12.6" hidden="1" customHeight="1" outlineLevel="2">
      <c r="A803" s="1355">
        <v>44540</v>
      </c>
      <c r="B803" s="1163" t="s">
        <v>5698</v>
      </c>
      <c r="C803" s="955" t="s">
        <v>10161</v>
      </c>
      <c r="D803" s="966"/>
      <c r="E803" s="968"/>
      <c r="F803" s="972"/>
      <c r="G803" s="970"/>
      <c r="H803" s="974" t="s">
        <v>5700</v>
      </c>
      <c r="I803" s="970"/>
      <c r="J803" s="967"/>
      <c r="K803" s="970"/>
      <c r="L803" s="967"/>
      <c r="M803" s="970"/>
      <c r="N803" s="967"/>
      <c r="O803" s="970"/>
      <c r="P803" s="967"/>
      <c r="Q803" s="970"/>
      <c r="R803" s="967"/>
      <c r="S803" s="970"/>
      <c r="T803" s="967"/>
      <c r="U803" s="970"/>
      <c r="V803" s="967"/>
      <c r="W803" s="970"/>
      <c r="X803" s="1261"/>
      <c r="Y803" s="967"/>
      <c r="Z803" s="1032"/>
    </row>
    <row r="804" spans="1:26" ht="12.6" hidden="1" customHeight="1" outlineLevel="2">
      <c r="A804" s="1355">
        <v>44540</v>
      </c>
      <c r="B804" s="1163" t="s">
        <v>5706</v>
      </c>
      <c r="C804" s="955" t="s">
        <v>10162</v>
      </c>
      <c r="D804" s="966"/>
      <c r="E804" s="968"/>
      <c r="F804" s="972"/>
      <c r="G804" s="970"/>
      <c r="H804" s="967"/>
      <c r="I804" s="970"/>
      <c r="J804" s="967"/>
      <c r="K804" s="970"/>
      <c r="L804" s="967"/>
      <c r="M804" s="970"/>
      <c r="N804" s="967"/>
      <c r="O804" s="970"/>
      <c r="P804" s="967"/>
      <c r="Q804" s="970"/>
      <c r="R804" s="967"/>
      <c r="S804" s="970"/>
      <c r="T804" s="974" t="s">
        <v>5700</v>
      </c>
      <c r="U804" s="970"/>
      <c r="V804" s="967"/>
      <c r="W804" s="970"/>
      <c r="X804" s="1261"/>
      <c r="Y804" s="967"/>
      <c r="Z804" s="1032"/>
    </row>
    <row r="805" spans="1:26" ht="12.6" hidden="1" customHeight="1" outlineLevel="2">
      <c r="A805" s="1355">
        <v>44540</v>
      </c>
      <c r="B805" s="1163" t="s">
        <v>5698</v>
      </c>
      <c r="C805" s="955" t="s">
        <v>10163</v>
      </c>
      <c r="D805" s="966"/>
      <c r="E805" s="977" t="s">
        <v>5700</v>
      </c>
      <c r="F805" s="972"/>
      <c r="G805" s="970"/>
      <c r="H805" s="967"/>
      <c r="I805" s="970"/>
      <c r="J805" s="967"/>
      <c r="K805" s="970"/>
      <c r="L805" s="967"/>
      <c r="M805" s="970"/>
      <c r="N805" s="967"/>
      <c r="O805" s="970"/>
      <c r="P805" s="967"/>
      <c r="Q805" s="970"/>
      <c r="R805" s="967"/>
      <c r="S805" s="970"/>
      <c r="T805" s="967"/>
      <c r="U805" s="970"/>
      <c r="V805" s="967"/>
      <c r="W805" s="970"/>
      <c r="X805" s="1261"/>
      <c r="Y805" s="967"/>
      <c r="Z805" s="1032"/>
    </row>
    <row r="806" spans="1:26" ht="12.6" hidden="1" customHeight="1" outlineLevel="2">
      <c r="A806" s="1355">
        <v>44540</v>
      </c>
      <c r="B806" s="1163" t="s">
        <v>10164</v>
      </c>
      <c r="C806" s="955" t="s">
        <v>10165</v>
      </c>
      <c r="D806" s="966"/>
      <c r="E806" s="968"/>
      <c r="F806" s="972"/>
      <c r="G806" s="973" t="s">
        <v>5700</v>
      </c>
      <c r="H806" s="967"/>
      <c r="I806" s="970"/>
      <c r="J806" s="967"/>
      <c r="K806" s="970"/>
      <c r="L806" s="967"/>
      <c r="M806" s="970"/>
      <c r="N806" s="967"/>
      <c r="O806" s="970"/>
      <c r="P806" s="967"/>
      <c r="Q806" s="970"/>
      <c r="R806" s="967"/>
      <c r="S806" s="970"/>
      <c r="T806" s="967"/>
      <c r="U806" s="970"/>
      <c r="V806" s="967"/>
      <c r="W806" s="970"/>
      <c r="X806" s="1261"/>
      <c r="Y806" s="967"/>
      <c r="Z806" s="1032"/>
    </row>
    <row r="807" spans="1:26" ht="12.6" hidden="1" customHeight="1" outlineLevel="2">
      <c r="A807" s="1355">
        <v>44540</v>
      </c>
      <c r="B807" s="1163" t="s">
        <v>5698</v>
      </c>
      <c r="C807" s="955" t="s">
        <v>10166</v>
      </c>
      <c r="D807" s="966"/>
      <c r="E807" s="968"/>
      <c r="F807" s="969" t="s">
        <v>5700</v>
      </c>
      <c r="G807" s="970"/>
      <c r="H807" s="967"/>
      <c r="I807" s="970"/>
      <c r="J807" s="967"/>
      <c r="K807" s="970"/>
      <c r="L807" s="967"/>
      <c r="M807" s="970"/>
      <c r="N807" s="967"/>
      <c r="O807" s="970"/>
      <c r="P807" s="967"/>
      <c r="Q807" s="970"/>
      <c r="R807" s="967"/>
      <c r="S807" s="970"/>
      <c r="T807" s="967"/>
      <c r="U807" s="970"/>
      <c r="V807" s="967"/>
      <c r="W807" s="970"/>
      <c r="X807" s="1261"/>
      <c r="Y807" s="967"/>
      <c r="Z807" s="1032"/>
    </row>
    <row r="808" spans="1:26" ht="12.6" customHeight="1" outlineLevel="1" collapsed="1">
      <c r="A808" s="1356">
        <v>44543</v>
      </c>
      <c r="B808" s="1163" t="s">
        <v>5698</v>
      </c>
      <c r="C808" s="955" t="s">
        <v>10167</v>
      </c>
      <c r="D808" s="966"/>
      <c r="E808" s="968"/>
      <c r="F808" s="972"/>
      <c r="G808" s="973" t="s">
        <v>5700</v>
      </c>
      <c r="H808" s="967"/>
      <c r="I808" s="970"/>
      <c r="J808" s="967"/>
      <c r="K808" s="970"/>
      <c r="L808" s="967"/>
      <c r="M808" s="970"/>
      <c r="N808" s="967"/>
      <c r="O808" s="970"/>
      <c r="P808" s="967"/>
      <c r="Q808" s="970"/>
      <c r="R808" s="967"/>
      <c r="S808" s="970"/>
      <c r="T808" s="967"/>
      <c r="U808" s="970"/>
      <c r="V808" s="967"/>
      <c r="W808" s="970"/>
      <c r="X808" s="1261"/>
      <c r="Y808" s="967"/>
      <c r="Z808" s="1032"/>
    </row>
    <row r="809" spans="1:26" ht="12.6" hidden="1" customHeight="1" outlineLevel="2">
      <c r="A809" s="1356">
        <v>44543</v>
      </c>
      <c r="B809" s="1163" t="s">
        <v>5698</v>
      </c>
      <c r="C809" s="955" t="s">
        <v>10168</v>
      </c>
      <c r="D809" s="966"/>
      <c r="E809" s="968"/>
      <c r="F809" s="969" t="s">
        <v>5700</v>
      </c>
      <c r="G809" s="970"/>
      <c r="H809" s="967"/>
      <c r="I809" s="970"/>
      <c r="J809" s="967"/>
      <c r="K809" s="970"/>
      <c r="L809" s="967"/>
      <c r="M809" s="970"/>
      <c r="N809" s="967"/>
      <c r="O809" s="970"/>
      <c r="P809" s="967"/>
      <c r="Q809" s="970"/>
      <c r="R809" s="967"/>
      <c r="S809" s="970"/>
      <c r="T809" s="967"/>
      <c r="U809" s="970"/>
      <c r="V809" s="967"/>
      <c r="W809" s="970"/>
      <c r="X809" s="1261"/>
      <c r="Y809" s="967"/>
      <c r="Z809" s="1032"/>
    </row>
    <row r="810" spans="1:26" ht="12.6" hidden="1" customHeight="1" outlineLevel="2">
      <c r="A810" s="1356">
        <v>44543</v>
      </c>
      <c r="B810" s="1163" t="s">
        <v>5706</v>
      </c>
      <c r="C810" s="955" t="s">
        <v>10169</v>
      </c>
      <c r="D810" s="966"/>
      <c r="E810" s="968"/>
      <c r="F810" s="969" t="s">
        <v>5700</v>
      </c>
      <c r="G810" s="970"/>
      <c r="H810" s="967"/>
      <c r="I810" s="970"/>
      <c r="J810" s="967"/>
      <c r="K810" s="970"/>
      <c r="L810" s="967"/>
      <c r="M810" s="970"/>
      <c r="N810" s="967"/>
      <c r="O810" s="970"/>
      <c r="P810" s="967"/>
      <c r="Q810" s="970"/>
      <c r="R810" s="967"/>
      <c r="S810" s="970"/>
      <c r="T810" s="967"/>
      <c r="U810" s="970"/>
      <c r="V810" s="967"/>
      <c r="W810" s="970"/>
      <c r="X810" s="1261"/>
      <c r="Y810" s="967"/>
      <c r="Z810" s="1032"/>
    </row>
    <row r="811" spans="1:26" ht="12.6" hidden="1" customHeight="1" outlineLevel="2">
      <c r="A811" s="1356">
        <v>44543</v>
      </c>
      <c r="B811" s="1163" t="s">
        <v>5698</v>
      </c>
      <c r="C811" s="955" t="s">
        <v>10170</v>
      </c>
      <c r="D811" s="966"/>
      <c r="E811" s="968"/>
      <c r="F811" s="972"/>
      <c r="G811" s="970"/>
      <c r="H811" s="967"/>
      <c r="I811" s="970"/>
      <c r="J811" s="967"/>
      <c r="K811" s="970"/>
      <c r="L811" s="967"/>
      <c r="M811" s="973" t="s">
        <v>5700</v>
      </c>
      <c r="N811" s="967"/>
      <c r="O811" s="970"/>
      <c r="P811" s="967"/>
      <c r="Q811" s="970"/>
      <c r="R811" s="967"/>
      <c r="S811" s="970"/>
      <c r="T811" s="967"/>
      <c r="U811" s="970"/>
      <c r="V811" s="967"/>
      <c r="W811" s="970"/>
      <c r="X811" s="1261"/>
      <c r="Y811" s="967"/>
      <c r="Z811" s="1032"/>
    </row>
    <row r="812" spans="1:26" ht="25.2" hidden="1" customHeight="1" outlineLevel="2">
      <c r="A812" s="1356">
        <v>44543</v>
      </c>
      <c r="B812" s="1163" t="s">
        <v>5698</v>
      </c>
      <c r="C812" s="955" t="s">
        <v>10171</v>
      </c>
      <c r="D812" s="966"/>
      <c r="E812" s="977" t="s">
        <v>5700</v>
      </c>
      <c r="F812" s="972"/>
      <c r="G812" s="970"/>
      <c r="H812" s="967"/>
      <c r="I812" s="970"/>
      <c r="J812" s="967"/>
      <c r="K812" s="970"/>
      <c r="L812" s="967"/>
      <c r="M812" s="973" t="s">
        <v>5700</v>
      </c>
      <c r="N812" s="967"/>
      <c r="O812" s="970"/>
      <c r="P812" s="967"/>
      <c r="Q812" s="970"/>
      <c r="R812" s="967"/>
      <c r="S812" s="970"/>
      <c r="T812" s="967"/>
      <c r="U812" s="970"/>
      <c r="V812" s="967"/>
      <c r="W812" s="970"/>
      <c r="X812" s="1261"/>
      <c r="Y812" s="967"/>
      <c r="Z812" s="1032"/>
    </row>
    <row r="813" spans="1:26" ht="25.2" hidden="1" customHeight="1" outlineLevel="2">
      <c r="A813" s="1356">
        <v>44543</v>
      </c>
      <c r="B813" s="1163" t="s">
        <v>5698</v>
      </c>
      <c r="C813" s="955" t="s">
        <v>10172</v>
      </c>
      <c r="D813" s="966"/>
      <c r="E813" s="977" t="s">
        <v>5700</v>
      </c>
      <c r="F813" s="969" t="s">
        <v>5700</v>
      </c>
      <c r="G813" s="970"/>
      <c r="H813" s="967"/>
      <c r="I813" s="970"/>
      <c r="J813" s="974" t="s">
        <v>5700</v>
      </c>
      <c r="K813" s="973" t="s">
        <v>5700</v>
      </c>
      <c r="L813" s="967"/>
      <c r="M813" s="970"/>
      <c r="N813" s="967"/>
      <c r="O813" s="973" t="s">
        <v>5700</v>
      </c>
      <c r="P813" s="967"/>
      <c r="Q813" s="970"/>
      <c r="R813" s="967"/>
      <c r="S813" s="970"/>
      <c r="T813" s="967"/>
      <c r="U813" s="970"/>
      <c r="V813" s="967"/>
      <c r="W813" s="970"/>
      <c r="X813" s="1261"/>
      <c r="Y813" s="967"/>
      <c r="Z813" s="1032"/>
    </row>
    <row r="814" spans="1:26" ht="25.2" hidden="1" customHeight="1" outlineLevel="2">
      <c r="A814" s="1356">
        <v>44543</v>
      </c>
      <c r="B814" s="1163" t="s">
        <v>5698</v>
      </c>
      <c r="C814" s="955" t="s">
        <v>10173</v>
      </c>
      <c r="D814" s="966"/>
      <c r="E814" s="977" t="s">
        <v>5700</v>
      </c>
      <c r="F814" s="972"/>
      <c r="G814" s="970"/>
      <c r="H814" s="967"/>
      <c r="I814" s="970"/>
      <c r="J814" s="967"/>
      <c r="K814" s="970"/>
      <c r="L814" s="967"/>
      <c r="M814" s="970"/>
      <c r="N814" s="967"/>
      <c r="O814" s="970"/>
      <c r="P814" s="967"/>
      <c r="Q814" s="970"/>
      <c r="R814" s="967"/>
      <c r="S814" s="970"/>
      <c r="T814" s="967"/>
      <c r="U814" s="970"/>
      <c r="V814" s="967"/>
      <c r="W814" s="970"/>
      <c r="X814" s="1261"/>
      <c r="Y814" s="967"/>
      <c r="Z814" s="1032"/>
    </row>
    <row r="815" spans="1:26" ht="12.6" hidden="1" customHeight="1" outlineLevel="2">
      <c r="A815" s="1356">
        <v>44543</v>
      </c>
      <c r="B815" s="1163" t="s">
        <v>5698</v>
      </c>
      <c r="C815" s="955" t="s">
        <v>10174</v>
      </c>
      <c r="D815" s="975" t="s">
        <v>5700</v>
      </c>
      <c r="E815" s="968"/>
      <c r="F815" s="972"/>
      <c r="G815" s="970"/>
      <c r="H815" s="967"/>
      <c r="I815" s="970"/>
      <c r="J815" s="967"/>
      <c r="K815" s="970"/>
      <c r="L815" s="967"/>
      <c r="M815" s="970"/>
      <c r="N815" s="967"/>
      <c r="O815" s="970"/>
      <c r="P815" s="967"/>
      <c r="Q815" s="970"/>
      <c r="R815" s="967"/>
      <c r="S815" s="970"/>
      <c r="T815" s="967"/>
      <c r="U815" s="970"/>
      <c r="V815" s="967"/>
      <c r="W815" s="970"/>
      <c r="X815" s="1261"/>
      <c r="Y815" s="967"/>
      <c r="Z815" s="1032"/>
    </row>
    <row r="816" spans="1:26" ht="12.6" hidden="1" customHeight="1" outlineLevel="2">
      <c r="A816" s="1356">
        <v>44543</v>
      </c>
      <c r="B816" s="1163" t="s">
        <v>5698</v>
      </c>
      <c r="C816" s="955" t="s">
        <v>10175</v>
      </c>
      <c r="D816" s="966"/>
      <c r="E816" s="968"/>
      <c r="F816" s="969" t="s">
        <v>5700</v>
      </c>
      <c r="G816" s="970"/>
      <c r="H816" s="967"/>
      <c r="I816" s="970"/>
      <c r="J816" s="967"/>
      <c r="K816" s="970"/>
      <c r="L816" s="967"/>
      <c r="M816" s="970"/>
      <c r="N816" s="967"/>
      <c r="O816" s="970"/>
      <c r="P816" s="967"/>
      <c r="Q816" s="970"/>
      <c r="R816" s="967"/>
      <c r="S816" s="970"/>
      <c r="T816" s="967"/>
      <c r="U816" s="970"/>
      <c r="V816" s="967"/>
      <c r="W816" s="970"/>
      <c r="X816" s="1261"/>
      <c r="Y816" s="967"/>
      <c r="Z816" s="1032"/>
    </row>
    <row r="817" spans="1:26" ht="25.2" hidden="1" customHeight="1" outlineLevel="2">
      <c r="A817" s="1356">
        <v>44543</v>
      </c>
      <c r="B817" s="1163" t="s">
        <v>5698</v>
      </c>
      <c r="C817" s="955" t="s">
        <v>10176</v>
      </c>
      <c r="D817" s="966"/>
      <c r="E817" s="968"/>
      <c r="F817" s="969" t="s">
        <v>5700</v>
      </c>
      <c r="G817" s="970"/>
      <c r="H817" s="967"/>
      <c r="I817" s="970"/>
      <c r="J817" s="967"/>
      <c r="K817" s="970"/>
      <c r="L817" s="967"/>
      <c r="M817" s="970"/>
      <c r="N817" s="967"/>
      <c r="O817" s="970"/>
      <c r="P817" s="967"/>
      <c r="Q817" s="970"/>
      <c r="R817" s="967"/>
      <c r="S817" s="970"/>
      <c r="T817" s="967"/>
      <c r="U817" s="970"/>
      <c r="V817" s="967"/>
      <c r="W817" s="970"/>
      <c r="X817" s="1261"/>
      <c r="Y817" s="967"/>
      <c r="Z817" s="1032"/>
    </row>
    <row r="818" spans="1:26" ht="25.2" hidden="1" customHeight="1" outlineLevel="2">
      <c r="A818" s="1356">
        <v>44543</v>
      </c>
      <c r="B818" s="1163" t="s">
        <v>5698</v>
      </c>
      <c r="C818" s="955" t="s">
        <v>10177</v>
      </c>
      <c r="D818" s="966"/>
      <c r="E818" s="977" t="s">
        <v>5700</v>
      </c>
      <c r="F818" s="972"/>
      <c r="G818" s="970"/>
      <c r="H818" s="967"/>
      <c r="I818" s="970"/>
      <c r="J818" s="967"/>
      <c r="K818" s="970"/>
      <c r="L818" s="974" t="s">
        <v>5700</v>
      </c>
      <c r="M818" s="970"/>
      <c r="N818" s="967"/>
      <c r="O818" s="973" t="s">
        <v>5700</v>
      </c>
      <c r="P818" s="967"/>
      <c r="Q818" s="970"/>
      <c r="R818" s="967"/>
      <c r="S818" s="970"/>
      <c r="T818" s="967"/>
      <c r="U818" s="970"/>
      <c r="V818" s="967"/>
      <c r="W818" s="970"/>
      <c r="X818" s="1261"/>
      <c r="Y818" s="967"/>
      <c r="Z818" s="1032"/>
    </row>
    <row r="819" spans="1:26" ht="25.2" hidden="1" customHeight="1" outlineLevel="2">
      <c r="A819" s="1356">
        <v>44543</v>
      </c>
      <c r="B819" s="1163" t="s">
        <v>3470</v>
      </c>
      <c r="C819" s="955" t="s">
        <v>10178</v>
      </c>
      <c r="D819" s="966"/>
      <c r="E819" s="968"/>
      <c r="F819" s="969" t="s">
        <v>5700</v>
      </c>
      <c r="G819" s="970"/>
      <c r="H819" s="967"/>
      <c r="I819" s="970"/>
      <c r="J819" s="967"/>
      <c r="K819" s="970"/>
      <c r="L819" s="967"/>
      <c r="M819" s="970"/>
      <c r="N819" s="967"/>
      <c r="O819" s="970"/>
      <c r="P819" s="967"/>
      <c r="Q819" s="970"/>
      <c r="R819" s="967"/>
      <c r="S819" s="970"/>
      <c r="T819" s="967"/>
      <c r="U819" s="970"/>
      <c r="V819" s="967"/>
      <c r="W819" s="970"/>
      <c r="X819" s="1261"/>
      <c r="Y819" s="967"/>
      <c r="Z819" s="1032"/>
    </row>
    <row r="820" spans="1:26" ht="12.6" hidden="1" customHeight="1" outlineLevel="2">
      <c r="A820" s="1356">
        <v>44543</v>
      </c>
      <c r="B820" s="1163" t="s">
        <v>5739</v>
      </c>
      <c r="C820" s="955" t="s">
        <v>10179</v>
      </c>
      <c r="D820" s="966"/>
      <c r="E820" s="968"/>
      <c r="F820" s="969" t="s">
        <v>5700</v>
      </c>
      <c r="G820" s="970"/>
      <c r="H820" s="974" t="s">
        <v>5700</v>
      </c>
      <c r="I820" s="970"/>
      <c r="J820" s="967"/>
      <c r="K820" s="970"/>
      <c r="L820" s="967"/>
      <c r="M820" s="970"/>
      <c r="N820" s="967"/>
      <c r="O820" s="970"/>
      <c r="P820" s="967"/>
      <c r="Q820" s="970"/>
      <c r="R820" s="967"/>
      <c r="S820" s="970"/>
      <c r="T820" s="967"/>
      <c r="U820" s="970"/>
      <c r="V820" s="967"/>
      <c r="W820" s="970"/>
      <c r="X820" s="1261"/>
      <c r="Y820" s="967"/>
      <c r="Z820" s="1032"/>
    </row>
    <row r="821" spans="1:26" ht="25.2" hidden="1" customHeight="1" outlineLevel="2">
      <c r="A821" s="1356">
        <v>44543</v>
      </c>
      <c r="B821" s="1163" t="s">
        <v>5698</v>
      </c>
      <c r="C821" s="955" t="s">
        <v>10180</v>
      </c>
      <c r="D821" s="966"/>
      <c r="E821" s="968"/>
      <c r="F821" s="969" t="s">
        <v>5700</v>
      </c>
      <c r="G821" s="970"/>
      <c r="H821" s="967"/>
      <c r="I821" s="970"/>
      <c r="J821" s="967"/>
      <c r="K821" s="970"/>
      <c r="L821" s="967"/>
      <c r="M821" s="970"/>
      <c r="N821" s="967"/>
      <c r="O821" s="970"/>
      <c r="P821" s="967"/>
      <c r="Q821" s="970"/>
      <c r="R821" s="967"/>
      <c r="S821" s="970"/>
      <c r="T821" s="967"/>
      <c r="U821" s="970"/>
      <c r="V821" s="967"/>
      <c r="W821" s="970"/>
      <c r="X821" s="1261"/>
      <c r="Y821" s="967"/>
      <c r="Z821" s="1032"/>
    </row>
    <row r="822" spans="1:26" ht="25.2" customHeight="1" outlineLevel="1" collapsed="1">
      <c r="A822" s="1357">
        <v>44544</v>
      </c>
      <c r="B822" s="1163" t="s">
        <v>5698</v>
      </c>
      <c r="C822" s="955" t="s">
        <v>10181</v>
      </c>
      <c r="D822" s="975" t="s">
        <v>2368</v>
      </c>
      <c r="E822" s="968"/>
      <c r="F822" s="972"/>
      <c r="G822" s="970"/>
      <c r="H822" s="967"/>
      <c r="I822" s="970"/>
      <c r="J822" s="967"/>
      <c r="K822" s="970"/>
      <c r="L822" s="967"/>
      <c r="M822" s="970"/>
      <c r="N822" s="967"/>
      <c r="O822" s="970"/>
      <c r="P822" s="967"/>
      <c r="Q822" s="970"/>
      <c r="R822" s="967"/>
      <c r="S822" s="970"/>
      <c r="T822" s="967"/>
      <c r="U822" s="970"/>
      <c r="V822" s="967"/>
      <c r="W822" s="970"/>
      <c r="X822" s="1261"/>
      <c r="Y822" s="967"/>
      <c r="Z822" s="1032"/>
    </row>
    <row r="823" spans="1:26" ht="12.6" hidden="1" customHeight="1" outlineLevel="2">
      <c r="A823" s="1357">
        <v>44544</v>
      </c>
      <c r="B823" s="1163" t="s">
        <v>5706</v>
      </c>
      <c r="C823" s="955" t="s">
        <v>10182</v>
      </c>
      <c r="D823" s="975" t="s">
        <v>2368</v>
      </c>
      <c r="E823" s="968"/>
      <c r="F823" s="972"/>
      <c r="G823" s="970"/>
      <c r="H823" s="967"/>
      <c r="I823" s="970"/>
      <c r="J823" s="967"/>
      <c r="K823" s="970"/>
      <c r="L823" s="967"/>
      <c r="M823" s="970"/>
      <c r="N823" s="967"/>
      <c r="O823" s="970"/>
      <c r="P823" s="967"/>
      <c r="Q823" s="970"/>
      <c r="R823" s="967"/>
      <c r="S823" s="970"/>
      <c r="T823" s="967"/>
      <c r="U823" s="970"/>
      <c r="V823" s="967"/>
      <c r="W823" s="970"/>
      <c r="X823" s="1261"/>
      <c r="Y823" s="967"/>
      <c r="Z823" s="1032"/>
    </row>
    <row r="824" spans="1:26" ht="12.6" hidden="1" customHeight="1" outlineLevel="2">
      <c r="A824" s="1357">
        <v>44544</v>
      </c>
      <c r="B824" s="1163" t="s">
        <v>5698</v>
      </c>
      <c r="C824" s="955" t="s">
        <v>10183</v>
      </c>
      <c r="D824" s="966"/>
      <c r="E824" s="968"/>
      <c r="F824" s="972"/>
      <c r="G824" s="970"/>
      <c r="H824" s="967"/>
      <c r="I824" s="970"/>
      <c r="J824" s="967"/>
      <c r="K824" s="970"/>
      <c r="L824" s="967"/>
      <c r="M824" s="970"/>
      <c r="N824" s="967"/>
      <c r="O824" s="970"/>
      <c r="P824" s="967"/>
      <c r="Q824" s="973" t="s">
        <v>5700</v>
      </c>
      <c r="R824" s="967"/>
      <c r="S824" s="970"/>
      <c r="T824" s="967"/>
      <c r="U824" s="970"/>
      <c r="V824" s="967"/>
      <c r="W824" s="970"/>
      <c r="X824" s="1261"/>
      <c r="Y824" s="967"/>
      <c r="Z824" s="1032"/>
    </row>
    <row r="825" spans="1:26" ht="25.2" hidden="1" customHeight="1" outlineLevel="2">
      <c r="A825" s="1357">
        <v>44544</v>
      </c>
      <c r="B825" s="1163" t="s">
        <v>5698</v>
      </c>
      <c r="C825" s="955" t="s">
        <v>10184</v>
      </c>
      <c r="D825" s="966"/>
      <c r="E825" s="968"/>
      <c r="F825" s="969" t="s">
        <v>5700</v>
      </c>
      <c r="G825" s="970"/>
      <c r="H825" s="967"/>
      <c r="I825" s="970"/>
      <c r="J825" s="974" t="s">
        <v>5700</v>
      </c>
      <c r="K825" s="970"/>
      <c r="L825" s="967"/>
      <c r="M825" s="970"/>
      <c r="N825" s="967"/>
      <c r="O825" s="970"/>
      <c r="P825" s="967"/>
      <c r="Q825" s="970"/>
      <c r="R825" s="967"/>
      <c r="S825" s="970"/>
      <c r="T825" s="967"/>
      <c r="U825" s="970"/>
      <c r="V825" s="967"/>
      <c r="W825" s="970"/>
      <c r="X825" s="1261"/>
      <c r="Y825" s="967"/>
      <c r="Z825" s="1032"/>
    </row>
    <row r="826" spans="1:26" ht="12.6" hidden="1" customHeight="1" outlineLevel="2">
      <c r="A826" s="1357">
        <v>44544</v>
      </c>
      <c r="B826" s="1163" t="s">
        <v>5745</v>
      </c>
      <c r="C826" s="955" t="s">
        <v>10185</v>
      </c>
      <c r="D826" s="966"/>
      <c r="E826" s="968"/>
      <c r="F826" s="972"/>
      <c r="G826" s="970"/>
      <c r="H826" s="967"/>
      <c r="I826" s="970"/>
      <c r="J826" s="967"/>
      <c r="K826" s="970"/>
      <c r="L826" s="967"/>
      <c r="M826" s="970"/>
      <c r="N826" s="967"/>
      <c r="O826" s="970"/>
      <c r="P826" s="967"/>
      <c r="Q826" s="970"/>
      <c r="R826" s="974" t="s">
        <v>5700</v>
      </c>
      <c r="S826" s="970"/>
      <c r="T826" s="967"/>
      <c r="U826" s="970"/>
      <c r="V826" s="967"/>
      <c r="W826" s="970"/>
      <c r="X826" s="1261"/>
      <c r="Y826" s="967"/>
      <c r="Z826" s="1032"/>
    </row>
    <row r="827" spans="1:26" ht="12.6" hidden="1" customHeight="1" outlineLevel="2">
      <c r="A827" s="1357">
        <v>44544</v>
      </c>
      <c r="B827" s="1163" t="s">
        <v>5698</v>
      </c>
      <c r="C827" s="955" t="s">
        <v>10186</v>
      </c>
      <c r="D827" s="975" t="s">
        <v>5700</v>
      </c>
      <c r="E827" s="968"/>
      <c r="F827" s="972"/>
      <c r="G827" s="970"/>
      <c r="H827" s="967"/>
      <c r="I827" s="970"/>
      <c r="J827" s="967"/>
      <c r="K827" s="970"/>
      <c r="L827" s="967"/>
      <c r="M827" s="970"/>
      <c r="N827" s="967"/>
      <c r="O827" s="970"/>
      <c r="P827" s="967"/>
      <c r="Q827" s="970"/>
      <c r="R827" s="974" t="s">
        <v>5700</v>
      </c>
      <c r="S827" s="970"/>
      <c r="T827" s="967"/>
      <c r="U827" s="970"/>
      <c r="V827" s="967"/>
      <c r="W827" s="970"/>
      <c r="X827" s="1261"/>
      <c r="Y827" s="967"/>
      <c r="Z827" s="1032"/>
    </row>
    <row r="828" spans="1:26" ht="12.6" hidden="1" customHeight="1" outlineLevel="2">
      <c r="A828" s="1357">
        <v>44544</v>
      </c>
      <c r="B828" s="1163" t="s">
        <v>5698</v>
      </c>
      <c r="C828" s="955" t="s">
        <v>10187</v>
      </c>
      <c r="D828" s="966"/>
      <c r="E828" s="968"/>
      <c r="F828" s="972"/>
      <c r="G828" s="970"/>
      <c r="H828" s="967"/>
      <c r="I828" s="970"/>
      <c r="J828" s="967"/>
      <c r="K828" s="970"/>
      <c r="L828" s="967"/>
      <c r="M828" s="970"/>
      <c r="N828" s="967"/>
      <c r="O828" s="973" t="s">
        <v>5700</v>
      </c>
      <c r="P828" s="967"/>
      <c r="Q828" s="970"/>
      <c r="R828" s="967"/>
      <c r="S828" s="970"/>
      <c r="T828" s="967"/>
      <c r="U828" s="970"/>
      <c r="V828" s="967"/>
      <c r="W828" s="970"/>
      <c r="X828" s="1261"/>
      <c r="Y828" s="967"/>
      <c r="Z828" s="1032"/>
    </row>
    <row r="829" spans="1:26" ht="12.6" hidden="1" customHeight="1" outlineLevel="2">
      <c r="A829" s="1357">
        <v>44544</v>
      </c>
      <c r="B829" s="1163" t="s">
        <v>5698</v>
      </c>
      <c r="C829" s="955" t="s">
        <v>10188</v>
      </c>
      <c r="D829" s="975" t="s">
        <v>5700</v>
      </c>
      <c r="E829" s="977" t="s">
        <v>5700</v>
      </c>
      <c r="F829" s="972"/>
      <c r="G829" s="970"/>
      <c r="H829" s="967"/>
      <c r="I829" s="970"/>
      <c r="J829" s="967"/>
      <c r="K829" s="970"/>
      <c r="L829" s="967"/>
      <c r="M829" s="973" t="s">
        <v>5700</v>
      </c>
      <c r="N829" s="967"/>
      <c r="O829" s="970"/>
      <c r="P829" s="967"/>
      <c r="Q829" s="970"/>
      <c r="R829" s="967"/>
      <c r="S829" s="970"/>
      <c r="T829" s="967"/>
      <c r="U829" s="970"/>
      <c r="V829" s="967"/>
      <c r="W829" s="970"/>
      <c r="X829" s="1261"/>
      <c r="Y829" s="967"/>
      <c r="Z829" s="1032"/>
    </row>
    <row r="830" spans="1:26" ht="12.6" hidden="1" customHeight="1" outlineLevel="2">
      <c r="A830" s="1357">
        <v>44544</v>
      </c>
      <c r="B830" s="1163" t="s">
        <v>3470</v>
      </c>
      <c r="C830" s="955" t="s">
        <v>10189</v>
      </c>
      <c r="D830" s="966"/>
      <c r="E830" s="968"/>
      <c r="F830" s="972"/>
      <c r="G830" s="970"/>
      <c r="H830" s="967"/>
      <c r="I830" s="970"/>
      <c r="J830" s="967"/>
      <c r="K830" s="970"/>
      <c r="L830" s="967"/>
      <c r="M830" s="970"/>
      <c r="N830" s="967"/>
      <c r="O830" s="970"/>
      <c r="P830" s="967"/>
      <c r="Q830" s="970"/>
      <c r="R830" s="967"/>
      <c r="S830" s="970"/>
      <c r="T830" s="974" t="s">
        <v>5700</v>
      </c>
      <c r="U830" s="970"/>
      <c r="V830" s="967"/>
      <c r="W830" s="970"/>
      <c r="X830" s="1261"/>
      <c r="Y830" s="967"/>
      <c r="Z830" s="1032"/>
    </row>
    <row r="831" spans="1:26" ht="12.6" hidden="1" customHeight="1" outlineLevel="2">
      <c r="A831" s="1357">
        <v>44544</v>
      </c>
      <c r="B831" s="1163" t="s">
        <v>5698</v>
      </c>
      <c r="C831" s="955" t="s">
        <v>10190</v>
      </c>
      <c r="D831" s="966"/>
      <c r="E831" s="968"/>
      <c r="F831" s="969" t="s">
        <v>5700</v>
      </c>
      <c r="G831" s="970"/>
      <c r="H831" s="967"/>
      <c r="I831" s="970"/>
      <c r="J831" s="967"/>
      <c r="K831" s="970"/>
      <c r="L831" s="967"/>
      <c r="M831" s="970"/>
      <c r="N831" s="967"/>
      <c r="O831" s="970"/>
      <c r="P831" s="967"/>
      <c r="Q831" s="970"/>
      <c r="R831" s="967"/>
      <c r="S831" s="970"/>
      <c r="T831" s="967"/>
      <c r="U831" s="970"/>
      <c r="V831" s="967"/>
      <c r="W831" s="970"/>
      <c r="X831" s="1261"/>
      <c r="Y831" s="967"/>
      <c r="Z831" s="1032"/>
    </row>
    <row r="832" spans="1:26" ht="50.4" hidden="1" customHeight="1" outlineLevel="2">
      <c r="A832" s="1357">
        <v>44544</v>
      </c>
      <c r="B832" s="1163" t="s">
        <v>5698</v>
      </c>
      <c r="C832" s="955" t="s">
        <v>10191</v>
      </c>
      <c r="D832" s="966"/>
      <c r="E832" s="968"/>
      <c r="F832" s="969" t="s">
        <v>5700</v>
      </c>
      <c r="G832" s="970"/>
      <c r="H832" s="967"/>
      <c r="I832" s="970"/>
      <c r="J832" s="967"/>
      <c r="K832" s="970"/>
      <c r="L832" s="967"/>
      <c r="M832" s="970"/>
      <c r="N832" s="967"/>
      <c r="O832" s="970"/>
      <c r="P832" s="967"/>
      <c r="Q832" s="970"/>
      <c r="R832" s="967"/>
      <c r="S832" s="970"/>
      <c r="T832" s="967"/>
      <c r="U832" s="970"/>
      <c r="V832" s="967"/>
      <c r="W832" s="970"/>
      <c r="X832" s="1261"/>
      <c r="Y832" s="967"/>
      <c r="Z832" s="1032"/>
    </row>
    <row r="833" spans="1:26" ht="12.6" hidden="1" customHeight="1" outlineLevel="2">
      <c r="A833" s="1357">
        <v>44544</v>
      </c>
      <c r="B833" s="1163" t="s">
        <v>5706</v>
      </c>
      <c r="C833" s="955" t="s">
        <v>10192</v>
      </c>
      <c r="D833" s="966"/>
      <c r="E833" s="968"/>
      <c r="F833" s="969" t="s">
        <v>5700</v>
      </c>
      <c r="G833" s="970"/>
      <c r="H833" s="967"/>
      <c r="I833" s="970"/>
      <c r="J833" s="967"/>
      <c r="K833" s="970"/>
      <c r="L833" s="967"/>
      <c r="M833" s="970"/>
      <c r="N833" s="967"/>
      <c r="O833" s="970"/>
      <c r="P833" s="967"/>
      <c r="Q833" s="970"/>
      <c r="R833" s="967"/>
      <c r="S833" s="970"/>
      <c r="T833" s="967"/>
      <c r="U833" s="970"/>
      <c r="V833" s="967"/>
      <c r="W833" s="970"/>
      <c r="X833" s="1261"/>
      <c r="Y833" s="967"/>
      <c r="Z833" s="1032"/>
    </row>
    <row r="834" spans="1:26" ht="12.6" customHeight="1" outlineLevel="1" collapsed="1">
      <c r="A834" s="964">
        <v>44545</v>
      </c>
      <c r="B834" s="1163" t="s">
        <v>5745</v>
      </c>
      <c r="C834" s="955" t="s">
        <v>10193</v>
      </c>
      <c r="D834" s="966"/>
      <c r="E834" s="968"/>
      <c r="F834" s="969" t="s">
        <v>5700</v>
      </c>
      <c r="G834" s="970"/>
      <c r="H834" s="967"/>
      <c r="I834" s="970"/>
      <c r="J834" s="967"/>
      <c r="K834" s="970"/>
      <c r="L834" s="967"/>
      <c r="M834" s="970"/>
      <c r="N834" s="967"/>
      <c r="O834" s="970"/>
      <c r="P834" s="967"/>
      <c r="Q834" s="970"/>
      <c r="R834" s="967"/>
      <c r="S834" s="970"/>
      <c r="T834" s="967"/>
      <c r="U834" s="970"/>
      <c r="V834" s="967"/>
      <c r="W834" s="970"/>
      <c r="X834" s="1261"/>
      <c r="Y834" s="967"/>
      <c r="Z834" s="1032"/>
    </row>
    <row r="835" spans="1:26" ht="12.6" hidden="1" customHeight="1" outlineLevel="2">
      <c r="A835" s="964">
        <v>44545</v>
      </c>
      <c r="B835" s="1163" t="s">
        <v>5698</v>
      </c>
      <c r="C835" s="955" t="s">
        <v>10194</v>
      </c>
      <c r="D835" s="966"/>
      <c r="E835" s="977" t="s">
        <v>5700</v>
      </c>
      <c r="F835" s="972"/>
      <c r="G835" s="970"/>
      <c r="H835" s="967"/>
      <c r="I835" s="970"/>
      <c r="J835" s="967"/>
      <c r="K835" s="970"/>
      <c r="L835" s="967"/>
      <c r="M835" s="970"/>
      <c r="N835" s="967"/>
      <c r="O835" s="970"/>
      <c r="P835" s="967"/>
      <c r="Q835" s="970"/>
      <c r="R835" s="967"/>
      <c r="S835" s="970"/>
      <c r="T835" s="967"/>
      <c r="U835" s="970"/>
      <c r="V835" s="967"/>
      <c r="W835" s="970"/>
      <c r="X835" s="1261"/>
      <c r="Y835" s="967"/>
      <c r="Z835" s="1032"/>
    </row>
    <row r="836" spans="1:26" ht="12.6" hidden="1" customHeight="1" outlineLevel="2">
      <c r="A836" s="964">
        <v>44545</v>
      </c>
      <c r="B836" s="1163" t="s">
        <v>5698</v>
      </c>
      <c r="C836" s="955" t="s">
        <v>10195</v>
      </c>
      <c r="D836" s="966"/>
      <c r="E836" s="968"/>
      <c r="F836" s="972"/>
      <c r="G836" s="970"/>
      <c r="H836" s="967"/>
      <c r="I836" s="970"/>
      <c r="J836" s="974" t="s">
        <v>5700</v>
      </c>
      <c r="K836" s="970"/>
      <c r="L836" s="967"/>
      <c r="M836" s="970"/>
      <c r="N836" s="974" t="s">
        <v>5700</v>
      </c>
      <c r="O836" s="970"/>
      <c r="P836" s="967"/>
      <c r="Q836" s="970"/>
      <c r="R836" s="967"/>
      <c r="S836" s="970"/>
      <c r="T836" s="967"/>
      <c r="U836" s="970"/>
      <c r="V836" s="967"/>
      <c r="W836" s="970"/>
      <c r="X836" s="1261"/>
      <c r="Y836" s="967"/>
      <c r="Z836" s="1032"/>
    </row>
    <row r="837" spans="1:26" ht="12.6" hidden="1" customHeight="1" outlineLevel="2">
      <c r="A837" s="964">
        <v>44545</v>
      </c>
      <c r="B837" s="1163" t="s">
        <v>7034</v>
      </c>
      <c r="C837" s="955" t="s">
        <v>10196</v>
      </c>
      <c r="D837" s="966"/>
      <c r="E837" s="968"/>
      <c r="F837" s="972"/>
      <c r="G837" s="970"/>
      <c r="H837" s="967"/>
      <c r="I837" s="970"/>
      <c r="J837" s="967"/>
      <c r="K837" s="970"/>
      <c r="L837" s="967"/>
      <c r="M837" s="973" t="s">
        <v>5700</v>
      </c>
      <c r="N837" s="967"/>
      <c r="O837" s="970"/>
      <c r="P837" s="967"/>
      <c r="Q837" s="973" t="s">
        <v>5700</v>
      </c>
      <c r="R837" s="967"/>
      <c r="S837" s="970"/>
      <c r="T837" s="967"/>
      <c r="U837" s="970"/>
      <c r="V837" s="967"/>
      <c r="W837" s="970"/>
      <c r="X837" s="1261"/>
      <c r="Y837" s="967"/>
      <c r="Z837" s="1032"/>
    </row>
    <row r="838" spans="1:26" ht="12.6" hidden="1" customHeight="1" outlineLevel="2">
      <c r="A838" s="964">
        <v>44545</v>
      </c>
      <c r="B838" s="1163" t="s">
        <v>5698</v>
      </c>
      <c r="C838" s="955" t="s">
        <v>10197</v>
      </c>
      <c r="D838" s="966"/>
      <c r="E838" s="968"/>
      <c r="F838" s="969" t="s">
        <v>5700</v>
      </c>
      <c r="G838" s="970"/>
      <c r="H838" s="967"/>
      <c r="I838" s="970"/>
      <c r="J838" s="967"/>
      <c r="K838" s="970"/>
      <c r="L838" s="967"/>
      <c r="M838" s="970"/>
      <c r="N838" s="967"/>
      <c r="O838" s="970"/>
      <c r="P838" s="967"/>
      <c r="Q838" s="970"/>
      <c r="R838" s="967"/>
      <c r="S838" s="970"/>
      <c r="T838" s="967"/>
      <c r="U838" s="970"/>
      <c r="V838" s="967"/>
      <c r="W838" s="970"/>
      <c r="X838" s="1261"/>
      <c r="Y838" s="967"/>
      <c r="Z838" s="1032"/>
    </row>
    <row r="839" spans="1:26" ht="12.6" hidden="1" customHeight="1" outlineLevel="2">
      <c r="A839" s="964">
        <v>44545</v>
      </c>
      <c r="B839" s="1163" t="s">
        <v>5745</v>
      </c>
      <c r="C839" s="955" t="s">
        <v>10198</v>
      </c>
      <c r="D839" s="966"/>
      <c r="E839" s="968"/>
      <c r="F839" s="969" t="s">
        <v>5700</v>
      </c>
      <c r="G839" s="970"/>
      <c r="H839" s="967"/>
      <c r="I839" s="970"/>
      <c r="J839" s="967"/>
      <c r="K839" s="970"/>
      <c r="L839" s="967"/>
      <c r="M839" s="970"/>
      <c r="N839" s="967"/>
      <c r="O839" s="970"/>
      <c r="P839" s="967"/>
      <c r="Q839" s="970"/>
      <c r="R839" s="967"/>
      <c r="S839" s="970"/>
      <c r="T839" s="967"/>
      <c r="U839" s="970"/>
      <c r="V839" s="967"/>
      <c r="W839" s="970"/>
      <c r="X839" s="1261"/>
      <c r="Y839" s="967"/>
      <c r="Z839" s="1032"/>
    </row>
    <row r="840" spans="1:26" ht="12.6" hidden="1" customHeight="1" outlineLevel="2">
      <c r="A840" s="964">
        <v>44545</v>
      </c>
      <c r="B840" s="1163" t="s">
        <v>5698</v>
      </c>
      <c r="C840" s="955" t="s">
        <v>10199</v>
      </c>
      <c r="D840" s="966"/>
      <c r="E840" s="968"/>
      <c r="F840" s="969" t="s">
        <v>5700</v>
      </c>
      <c r="G840" s="970"/>
      <c r="H840" s="967"/>
      <c r="I840" s="970"/>
      <c r="J840" s="967"/>
      <c r="K840" s="970"/>
      <c r="L840" s="967"/>
      <c r="M840" s="970"/>
      <c r="N840" s="967"/>
      <c r="O840" s="970"/>
      <c r="P840" s="967"/>
      <c r="Q840" s="970"/>
      <c r="R840" s="967"/>
      <c r="S840" s="970"/>
      <c r="T840" s="967"/>
      <c r="U840" s="970"/>
      <c r="V840" s="967"/>
      <c r="W840" s="970"/>
      <c r="X840" s="1261"/>
      <c r="Y840" s="967"/>
      <c r="Z840" s="1032"/>
    </row>
    <row r="841" spans="1:26" ht="25.2" hidden="1" customHeight="1" outlineLevel="2">
      <c r="A841" s="964">
        <v>44545</v>
      </c>
      <c r="B841" s="1163" t="s">
        <v>5698</v>
      </c>
      <c r="C841" s="955" t="s">
        <v>10200</v>
      </c>
      <c r="D841" s="966"/>
      <c r="E841" s="968"/>
      <c r="F841" s="972"/>
      <c r="G841" s="970"/>
      <c r="H841" s="967"/>
      <c r="I841" s="973" t="s">
        <v>5700</v>
      </c>
      <c r="J841" s="967"/>
      <c r="K841" s="970"/>
      <c r="L841" s="967"/>
      <c r="M841" s="970"/>
      <c r="N841" s="967"/>
      <c r="O841" s="970"/>
      <c r="P841" s="967"/>
      <c r="Q841" s="973" t="s">
        <v>5700</v>
      </c>
      <c r="R841" s="967"/>
      <c r="S841" s="970"/>
      <c r="T841" s="967"/>
      <c r="U841" s="970"/>
      <c r="V841" s="967"/>
      <c r="W841" s="973" t="s">
        <v>5700</v>
      </c>
      <c r="X841" s="1261"/>
      <c r="Y841" s="967"/>
      <c r="Z841" s="1032"/>
    </row>
    <row r="842" spans="1:26" ht="12.6" hidden="1" customHeight="1" outlineLevel="2">
      <c r="A842" s="964">
        <v>44545</v>
      </c>
      <c r="B842" s="1163" t="s">
        <v>5698</v>
      </c>
      <c r="C842" s="955" t="s">
        <v>10201</v>
      </c>
      <c r="D842" s="975" t="s">
        <v>5700</v>
      </c>
      <c r="E842" s="977" t="s">
        <v>5700</v>
      </c>
      <c r="F842" s="972"/>
      <c r="G842" s="970"/>
      <c r="H842" s="967"/>
      <c r="I842" s="970"/>
      <c r="J842" s="967"/>
      <c r="K842" s="970"/>
      <c r="L842" s="967"/>
      <c r="M842" s="970"/>
      <c r="N842" s="967"/>
      <c r="O842" s="970"/>
      <c r="P842" s="967"/>
      <c r="Q842" s="970"/>
      <c r="R842" s="967"/>
      <c r="S842" s="970"/>
      <c r="T842" s="967"/>
      <c r="U842" s="970"/>
      <c r="V842" s="967"/>
      <c r="W842" s="970"/>
      <c r="X842" s="1261"/>
      <c r="Y842" s="967"/>
      <c r="Z842" s="1032"/>
    </row>
    <row r="843" spans="1:26" ht="25.2" hidden="1" customHeight="1" outlineLevel="2">
      <c r="A843" s="964">
        <v>44545</v>
      </c>
      <c r="B843" s="1163" t="s">
        <v>5698</v>
      </c>
      <c r="C843" s="955" t="s">
        <v>10202</v>
      </c>
      <c r="D843" s="966"/>
      <c r="E843" s="968"/>
      <c r="F843" s="972"/>
      <c r="G843" s="970"/>
      <c r="H843" s="967"/>
      <c r="I843" s="970"/>
      <c r="J843" s="967"/>
      <c r="K843" s="970"/>
      <c r="L843" s="967"/>
      <c r="M843" s="970"/>
      <c r="N843" s="967"/>
      <c r="O843" s="970"/>
      <c r="P843" s="967"/>
      <c r="Q843" s="973" t="s">
        <v>5700</v>
      </c>
      <c r="R843" s="974" t="s">
        <v>5700</v>
      </c>
      <c r="S843" s="970"/>
      <c r="T843" s="967"/>
      <c r="U843" s="970"/>
      <c r="V843" s="967"/>
      <c r="W843" s="970"/>
      <c r="X843" s="1261"/>
      <c r="Y843" s="967"/>
      <c r="Z843" s="1032"/>
    </row>
    <row r="844" spans="1:26" ht="12.6" hidden="1" customHeight="1" outlineLevel="2">
      <c r="A844" s="964">
        <v>44545</v>
      </c>
      <c r="B844" s="1163" t="s">
        <v>5698</v>
      </c>
      <c r="C844" s="955" t="s">
        <v>10203</v>
      </c>
      <c r="D844" s="966"/>
      <c r="E844" s="968"/>
      <c r="F844" s="972"/>
      <c r="G844" s="970"/>
      <c r="H844" s="974" t="s">
        <v>5700</v>
      </c>
      <c r="I844" s="970"/>
      <c r="J844" s="967"/>
      <c r="K844" s="970"/>
      <c r="L844" s="967"/>
      <c r="M844" s="970"/>
      <c r="N844" s="967"/>
      <c r="O844" s="970"/>
      <c r="P844" s="967"/>
      <c r="Q844" s="970"/>
      <c r="R844" s="967"/>
      <c r="S844" s="970"/>
      <c r="T844" s="967"/>
      <c r="U844" s="970"/>
      <c r="V844" s="967"/>
      <c r="W844" s="970"/>
      <c r="X844" s="1261"/>
      <c r="Y844" s="967"/>
      <c r="Z844" s="1032"/>
    </row>
    <row r="845" spans="1:26" ht="12.6" hidden="1" customHeight="1" outlineLevel="2">
      <c r="A845" s="964">
        <v>44545</v>
      </c>
      <c r="B845" s="1163" t="s">
        <v>5698</v>
      </c>
      <c r="C845" s="955" t="s">
        <v>10204</v>
      </c>
      <c r="D845" s="966"/>
      <c r="E845" s="968"/>
      <c r="F845" s="972"/>
      <c r="G845" s="970"/>
      <c r="H845" s="967"/>
      <c r="I845" s="970"/>
      <c r="J845" s="967"/>
      <c r="K845" s="973" t="s">
        <v>5700</v>
      </c>
      <c r="L845" s="967"/>
      <c r="M845" s="970"/>
      <c r="N845" s="967"/>
      <c r="O845" s="970"/>
      <c r="P845" s="967"/>
      <c r="Q845" s="970"/>
      <c r="R845" s="967"/>
      <c r="S845" s="970"/>
      <c r="T845" s="967"/>
      <c r="U845" s="970"/>
      <c r="V845" s="967"/>
      <c r="W845" s="970"/>
      <c r="X845" s="1261"/>
      <c r="Y845" s="967"/>
      <c r="Z845" s="1032"/>
    </row>
    <row r="846" spans="1:26" ht="12.6" hidden="1" customHeight="1" outlineLevel="2">
      <c r="A846" s="964">
        <v>44545</v>
      </c>
      <c r="B846" s="1163" t="s">
        <v>5698</v>
      </c>
      <c r="C846" s="955" t="s">
        <v>10205</v>
      </c>
      <c r="D846" s="966"/>
      <c r="E846" s="968"/>
      <c r="F846" s="972"/>
      <c r="G846" s="970"/>
      <c r="H846" s="967"/>
      <c r="I846" s="970"/>
      <c r="J846" s="974" t="s">
        <v>5700</v>
      </c>
      <c r="K846" s="970"/>
      <c r="L846" s="967"/>
      <c r="M846" s="970"/>
      <c r="N846" s="967"/>
      <c r="O846" s="970"/>
      <c r="P846" s="967"/>
      <c r="Q846" s="970"/>
      <c r="R846" s="967"/>
      <c r="S846" s="970"/>
      <c r="T846" s="967"/>
      <c r="U846" s="970"/>
      <c r="V846" s="967"/>
      <c r="W846" s="970"/>
      <c r="X846" s="1261"/>
      <c r="Y846" s="967"/>
      <c r="Z846" s="1032"/>
    </row>
    <row r="847" spans="1:26" ht="12.6" hidden="1" customHeight="1" outlineLevel="2">
      <c r="A847" s="964">
        <v>44545</v>
      </c>
      <c r="B847" s="1163" t="s">
        <v>5698</v>
      </c>
      <c r="C847" s="955" t="s">
        <v>10206</v>
      </c>
      <c r="D847" s="966"/>
      <c r="E847" s="968"/>
      <c r="F847" s="972"/>
      <c r="G847" s="970"/>
      <c r="H847" s="967"/>
      <c r="I847" s="970"/>
      <c r="J847" s="967"/>
      <c r="K847" s="970"/>
      <c r="L847" s="967"/>
      <c r="M847" s="970"/>
      <c r="N847" s="967"/>
      <c r="O847" s="970"/>
      <c r="P847" s="974" t="s">
        <v>5700</v>
      </c>
      <c r="Q847" s="970"/>
      <c r="R847" s="967"/>
      <c r="S847" s="970"/>
      <c r="T847" s="967"/>
      <c r="U847" s="970"/>
      <c r="V847" s="967"/>
      <c r="W847" s="970"/>
      <c r="X847" s="1261"/>
      <c r="Y847" s="967"/>
      <c r="Z847" s="1032"/>
    </row>
    <row r="848" spans="1:26" ht="12.6" hidden="1" customHeight="1" outlineLevel="2">
      <c r="A848" s="964">
        <v>44545</v>
      </c>
      <c r="B848" s="1163" t="s">
        <v>5698</v>
      </c>
      <c r="C848" s="955" t="s">
        <v>10207</v>
      </c>
      <c r="D848" s="966"/>
      <c r="E848" s="977" t="s">
        <v>5700</v>
      </c>
      <c r="F848" s="972"/>
      <c r="G848" s="970"/>
      <c r="H848" s="967"/>
      <c r="I848" s="970"/>
      <c r="J848" s="967"/>
      <c r="K848" s="970"/>
      <c r="L848" s="967"/>
      <c r="M848" s="970"/>
      <c r="N848" s="967"/>
      <c r="O848" s="970"/>
      <c r="P848" s="967"/>
      <c r="Q848" s="970"/>
      <c r="R848" s="967"/>
      <c r="S848" s="970"/>
      <c r="T848" s="967"/>
      <c r="U848" s="970"/>
      <c r="V848" s="967"/>
      <c r="W848" s="970"/>
      <c r="X848" s="1261"/>
      <c r="Y848" s="967"/>
      <c r="Z848" s="1032"/>
    </row>
    <row r="849" spans="1:26" ht="12.6" hidden="1" customHeight="1" outlineLevel="2">
      <c r="A849" s="964">
        <v>44545</v>
      </c>
      <c r="B849" s="1163" t="s">
        <v>5698</v>
      </c>
      <c r="C849" s="955" t="s">
        <v>10208</v>
      </c>
      <c r="D849" s="966"/>
      <c r="E849" s="968"/>
      <c r="F849" s="972"/>
      <c r="G849" s="970"/>
      <c r="H849" s="967"/>
      <c r="I849" s="970"/>
      <c r="J849" s="967"/>
      <c r="K849" s="970"/>
      <c r="L849" s="967"/>
      <c r="M849" s="970"/>
      <c r="N849" s="967"/>
      <c r="O849" s="970"/>
      <c r="P849" s="967"/>
      <c r="Q849" s="970"/>
      <c r="R849" s="967"/>
      <c r="S849" s="970"/>
      <c r="T849" s="967"/>
      <c r="U849" s="970"/>
      <c r="V849" s="967"/>
      <c r="W849" s="970"/>
      <c r="X849" s="1261"/>
      <c r="Y849" s="967"/>
      <c r="Z849" s="1032"/>
    </row>
    <row r="850" spans="1:26" ht="12.6" hidden="1" customHeight="1" outlineLevel="2">
      <c r="A850" s="964">
        <v>44545</v>
      </c>
      <c r="B850" s="1163" t="s">
        <v>5698</v>
      </c>
      <c r="C850" s="955" t="s">
        <v>10209</v>
      </c>
      <c r="D850" s="966"/>
      <c r="E850" s="968"/>
      <c r="F850" s="972"/>
      <c r="G850" s="970"/>
      <c r="H850" s="967"/>
      <c r="I850" s="970"/>
      <c r="J850" s="967"/>
      <c r="K850" s="970"/>
      <c r="L850" s="967"/>
      <c r="M850" s="970"/>
      <c r="N850" s="967"/>
      <c r="O850" s="970"/>
      <c r="P850" s="967"/>
      <c r="Q850" s="970"/>
      <c r="R850" s="967"/>
      <c r="S850" s="970"/>
      <c r="T850" s="967"/>
      <c r="U850" s="970"/>
      <c r="V850" s="967"/>
      <c r="W850" s="970"/>
      <c r="X850" s="1261"/>
      <c r="Y850" s="967"/>
      <c r="Z850" s="1032"/>
    </row>
    <row r="851" spans="1:26" ht="12.6" hidden="1" customHeight="1" outlineLevel="2">
      <c r="A851" s="964">
        <v>44545</v>
      </c>
      <c r="B851" s="1163" t="s">
        <v>5698</v>
      </c>
      <c r="C851" s="955" t="s">
        <v>10210</v>
      </c>
      <c r="D851" s="966"/>
      <c r="E851" s="968"/>
      <c r="F851" s="969" t="s">
        <v>5700</v>
      </c>
      <c r="G851" s="970"/>
      <c r="H851" s="967"/>
      <c r="I851" s="970"/>
      <c r="J851" s="967"/>
      <c r="K851" s="970"/>
      <c r="L851" s="967"/>
      <c r="M851" s="970"/>
      <c r="N851" s="967"/>
      <c r="O851" s="970"/>
      <c r="P851" s="967"/>
      <c r="Q851" s="970"/>
      <c r="R851" s="967"/>
      <c r="S851" s="970"/>
      <c r="T851" s="967"/>
      <c r="U851" s="970"/>
      <c r="V851" s="967"/>
      <c r="W851" s="970"/>
      <c r="X851" s="1261"/>
      <c r="Y851" s="967"/>
      <c r="Z851" s="1032"/>
    </row>
    <row r="852" spans="1:26" ht="12.6" hidden="1" customHeight="1" outlineLevel="2">
      <c r="A852" s="964">
        <v>44545</v>
      </c>
      <c r="B852" s="1163" t="s">
        <v>5698</v>
      </c>
      <c r="C852" s="955" t="s">
        <v>10211</v>
      </c>
      <c r="D852" s="966"/>
      <c r="E852" s="968"/>
      <c r="F852" s="972"/>
      <c r="G852" s="970"/>
      <c r="H852" s="967"/>
      <c r="I852" s="970"/>
      <c r="J852" s="967"/>
      <c r="K852" s="970"/>
      <c r="L852" s="967"/>
      <c r="M852" s="970"/>
      <c r="N852" s="967"/>
      <c r="O852" s="970"/>
      <c r="P852" s="967"/>
      <c r="Q852" s="970"/>
      <c r="R852" s="967"/>
      <c r="S852" s="970"/>
      <c r="T852" s="967"/>
      <c r="U852" s="970"/>
      <c r="V852" s="967"/>
      <c r="W852" s="970"/>
      <c r="X852" s="1261"/>
      <c r="Y852" s="967"/>
      <c r="Z852" s="1032"/>
    </row>
    <row r="853" spans="1:26" ht="12.6" hidden="1" customHeight="1" outlineLevel="2">
      <c r="A853" s="964">
        <v>44545</v>
      </c>
      <c r="B853" s="1163" t="s">
        <v>5698</v>
      </c>
      <c r="C853" s="955" t="s">
        <v>10212</v>
      </c>
      <c r="D853" s="966"/>
      <c r="E853" s="968"/>
      <c r="F853" s="972"/>
      <c r="G853" s="970"/>
      <c r="H853" s="974" t="s">
        <v>5700</v>
      </c>
      <c r="I853" s="970"/>
      <c r="J853" s="974" t="s">
        <v>5700</v>
      </c>
      <c r="K853" s="970"/>
      <c r="L853" s="967"/>
      <c r="M853" s="970"/>
      <c r="N853" s="967"/>
      <c r="O853" s="970"/>
      <c r="P853" s="967"/>
      <c r="Q853" s="970"/>
      <c r="R853" s="967"/>
      <c r="S853" s="970"/>
      <c r="T853" s="967"/>
      <c r="U853" s="970"/>
      <c r="V853" s="967"/>
      <c r="W853" s="970"/>
      <c r="X853" s="1261"/>
      <c r="Y853" s="967"/>
      <c r="Z853" s="1032"/>
    </row>
    <row r="854" spans="1:26" ht="12.6" hidden="1" customHeight="1" outlineLevel="2">
      <c r="A854" s="964">
        <v>44545</v>
      </c>
      <c r="B854" s="1163" t="s">
        <v>5698</v>
      </c>
      <c r="C854" s="955" t="s">
        <v>10213</v>
      </c>
      <c r="D854" s="966"/>
      <c r="E854" s="968"/>
      <c r="F854" s="972"/>
      <c r="G854" s="970"/>
      <c r="H854" s="967"/>
      <c r="I854" s="970"/>
      <c r="J854" s="967"/>
      <c r="K854" s="970"/>
      <c r="L854" s="967"/>
      <c r="M854" s="970"/>
      <c r="N854" s="967"/>
      <c r="O854" s="970"/>
      <c r="P854" s="967"/>
      <c r="Q854" s="970"/>
      <c r="R854" s="967"/>
      <c r="S854" s="970"/>
      <c r="T854" s="967"/>
      <c r="U854" s="970"/>
      <c r="V854" s="967"/>
      <c r="W854" s="970"/>
      <c r="X854" s="1261"/>
      <c r="Y854" s="967"/>
      <c r="Z854" s="1032"/>
    </row>
    <row r="855" spans="1:26" ht="12.6" hidden="1" customHeight="1" outlineLevel="2">
      <c r="A855" s="964">
        <v>44545</v>
      </c>
      <c r="B855" s="1163" t="s">
        <v>5698</v>
      </c>
      <c r="C855" s="955" t="s">
        <v>10214</v>
      </c>
      <c r="D855" s="966"/>
      <c r="E855" s="977" t="s">
        <v>5700</v>
      </c>
      <c r="F855" s="972"/>
      <c r="G855" s="970"/>
      <c r="H855" s="967"/>
      <c r="I855" s="970"/>
      <c r="J855" s="967"/>
      <c r="K855" s="970"/>
      <c r="L855" s="967"/>
      <c r="M855" s="970"/>
      <c r="N855" s="967"/>
      <c r="O855" s="970"/>
      <c r="P855" s="967"/>
      <c r="Q855" s="970"/>
      <c r="R855" s="967"/>
      <c r="S855" s="970"/>
      <c r="T855" s="967"/>
      <c r="U855" s="970"/>
      <c r="V855" s="967"/>
      <c r="W855" s="970"/>
      <c r="X855" s="1261"/>
      <c r="Y855" s="967"/>
      <c r="Z855" s="1032"/>
    </row>
    <row r="856" spans="1:26" ht="12.6" hidden="1" customHeight="1" outlineLevel="2">
      <c r="A856" s="964">
        <v>44545</v>
      </c>
      <c r="B856" s="1163" t="s">
        <v>5698</v>
      </c>
      <c r="C856" s="955" t="s">
        <v>10215</v>
      </c>
      <c r="D856" s="966"/>
      <c r="E856" s="977" t="s">
        <v>5700</v>
      </c>
      <c r="F856" s="972"/>
      <c r="G856" s="970"/>
      <c r="H856" s="967"/>
      <c r="I856" s="970"/>
      <c r="J856" s="967"/>
      <c r="K856" s="970"/>
      <c r="L856" s="967"/>
      <c r="M856" s="970"/>
      <c r="N856" s="967"/>
      <c r="O856" s="970"/>
      <c r="P856" s="967"/>
      <c r="Q856" s="970"/>
      <c r="R856" s="967"/>
      <c r="S856" s="970"/>
      <c r="T856" s="967"/>
      <c r="U856" s="970"/>
      <c r="V856" s="967"/>
      <c r="W856" s="970"/>
      <c r="X856" s="1261"/>
      <c r="Y856" s="967"/>
      <c r="Z856" s="1032"/>
    </row>
    <row r="857" spans="1:26" ht="12.6" hidden="1" customHeight="1" outlineLevel="2">
      <c r="A857" s="964">
        <v>44545</v>
      </c>
      <c r="B857" s="1163" t="s">
        <v>5698</v>
      </c>
      <c r="C857" s="955" t="s">
        <v>10216</v>
      </c>
      <c r="D857" s="966"/>
      <c r="E857" s="968"/>
      <c r="F857" s="972"/>
      <c r="G857" s="973" t="s">
        <v>5700</v>
      </c>
      <c r="H857" s="967"/>
      <c r="I857" s="970"/>
      <c r="J857" s="967"/>
      <c r="K857" s="970"/>
      <c r="L857" s="967"/>
      <c r="M857" s="970"/>
      <c r="N857" s="967"/>
      <c r="O857" s="970"/>
      <c r="P857" s="967"/>
      <c r="Q857" s="970"/>
      <c r="R857" s="967"/>
      <c r="S857" s="970"/>
      <c r="T857" s="967"/>
      <c r="U857" s="970"/>
      <c r="V857" s="967"/>
      <c r="W857" s="970"/>
      <c r="X857" s="1261"/>
      <c r="Y857" s="967"/>
      <c r="Z857" s="1032"/>
    </row>
    <row r="858" spans="1:26" ht="12.6" customHeight="1" outlineLevel="1" collapsed="1">
      <c r="A858" s="989">
        <v>44546</v>
      </c>
      <c r="B858" s="1163" t="s">
        <v>5698</v>
      </c>
      <c r="C858" s="955" t="s">
        <v>10217</v>
      </c>
      <c r="D858" s="966"/>
      <c r="E858" s="977" t="s">
        <v>5700</v>
      </c>
      <c r="F858" s="972"/>
      <c r="G858" s="970"/>
      <c r="H858" s="967"/>
      <c r="I858" s="970"/>
      <c r="J858" s="967"/>
      <c r="K858" s="970"/>
      <c r="L858" s="967"/>
      <c r="M858" s="970"/>
      <c r="N858" s="967"/>
      <c r="O858" s="970"/>
      <c r="P858" s="967"/>
      <c r="Q858" s="970"/>
      <c r="R858" s="967"/>
      <c r="S858" s="970"/>
      <c r="T858" s="967"/>
      <c r="U858" s="970"/>
      <c r="V858" s="967"/>
      <c r="W858" s="970"/>
      <c r="X858" s="1261"/>
      <c r="Y858" s="967"/>
      <c r="Z858" s="1032"/>
    </row>
    <row r="859" spans="1:26" ht="12.6" hidden="1" customHeight="1" outlineLevel="2">
      <c r="A859" s="989">
        <v>44546</v>
      </c>
      <c r="B859" s="1163" t="s">
        <v>5698</v>
      </c>
      <c r="C859" s="955" t="s">
        <v>10218</v>
      </c>
      <c r="D859" s="966"/>
      <c r="E859" s="968"/>
      <c r="F859" s="972"/>
      <c r="G859" s="970"/>
      <c r="H859" s="967"/>
      <c r="I859" s="970"/>
      <c r="J859" s="967"/>
      <c r="K859" s="970"/>
      <c r="L859" s="967"/>
      <c r="M859" s="970"/>
      <c r="N859" s="967"/>
      <c r="O859" s="970"/>
      <c r="P859" s="967"/>
      <c r="Q859" s="970"/>
      <c r="R859" s="974" t="s">
        <v>5700</v>
      </c>
      <c r="S859" s="970"/>
      <c r="T859" s="967"/>
      <c r="U859" s="970"/>
      <c r="V859" s="967"/>
      <c r="W859" s="970"/>
      <c r="X859" s="1261"/>
      <c r="Y859" s="967"/>
      <c r="Z859" s="1032"/>
    </row>
    <row r="860" spans="1:26" ht="12.6" hidden="1" customHeight="1" outlineLevel="2">
      <c r="A860" s="989">
        <v>44546</v>
      </c>
      <c r="B860" s="1163" t="s">
        <v>5698</v>
      </c>
      <c r="C860" s="955" t="s">
        <v>10219</v>
      </c>
      <c r="D860" s="966"/>
      <c r="E860" s="968"/>
      <c r="F860" s="969" t="s">
        <v>5700</v>
      </c>
      <c r="G860" s="970"/>
      <c r="H860" s="967"/>
      <c r="I860" s="970"/>
      <c r="J860" s="967"/>
      <c r="K860" s="970"/>
      <c r="L860" s="967"/>
      <c r="M860" s="970"/>
      <c r="N860" s="967"/>
      <c r="O860" s="973" t="s">
        <v>5700</v>
      </c>
      <c r="P860" s="967"/>
      <c r="Q860" s="970"/>
      <c r="R860" s="967"/>
      <c r="S860" s="970"/>
      <c r="T860" s="974" t="s">
        <v>5700</v>
      </c>
      <c r="U860" s="970"/>
      <c r="V860" s="967"/>
      <c r="W860" s="970"/>
      <c r="X860" s="1261"/>
      <c r="Y860" s="967"/>
      <c r="Z860" s="1032"/>
    </row>
    <row r="861" spans="1:26" ht="12.6" hidden="1" customHeight="1" outlineLevel="2">
      <c r="A861" s="989">
        <v>44546</v>
      </c>
      <c r="B861" s="1163" t="s">
        <v>5698</v>
      </c>
      <c r="C861" s="955" t="s">
        <v>10220</v>
      </c>
      <c r="D861" s="966"/>
      <c r="E861" s="968"/>
      <c r="F861" s="972"/>
      <c r="G861" s="973" t="s">
        <v>5700</v>
      </c>
      <c r="H861" s="967"/>
      <c r="I861" s="970"/>
      <c r="J861" s="967"/>
      <c r="K861" s="970"/>
      <c r="L861" s="967"/>
      <c r="M861" s="970"/>
      <c r="N861" s="967"/>
      <c r="O861" s="970"/>
      <c r="P861" s="967"/>
      <c r="Q861" s="970"/>
      <c r="R861" s="967"/>
      <c r="S861" s="970"/>
      <c r="T861" s="967"/>
      <c r="U861" s="970"/>
      <c r="V861" s="967"/>
      <c r="W861" s="970"/>
      <c r="X861" s="1261"/>
      <c r="Y861" s="967"/>
      <c r="Z861" s="1032"/>
    </row>
    <row r="862" spans="1:26" ht="12.6" hidden="1" customHeight="1" outlineLevel="2">
      <c r="A862" s="989">
        <v>44546</v>
      </c>
      <c r="B862" s="1163" t="s">
        <v>5698</v>
      </c>
      <c r="C862" s="955" t="s">
        <v>10221</v>
      </c>
      <c r="D862" s="966"/>
      <c r="E862" s="968"/>
      <c r="F862" s="972"/>
      <c r="G862" s="970"/>
      <c r="H862" s="967"/>
      <c r="I862" s="970"/>
      <c r="J862" s="967"/>
      <c r="K862" s="970"/>
      <c r="L862" s="967"/>
      <c r="M862" s="970"/>
      <c r="N862" s="967"/>
      <c r="O862" s="970"/>
      <c r="P862" s="967"/>
      <c r="Q862" s="970"/>
      <c r="R862" s="967"/>
      <c r="S862" s="970"/>
      <c r="T862" s="967"/>
      <c r="U862" s="970"/>
      <c r="V862" s="967"/>
      <c r="W862" s="970"/>
      <c r="X862" s="1261"/>
      <c r="Y862" s="967"/>
      <c r="Z862" s="1032"/>
    </row>
    <row r="863" spans="1:26" ht="12.6" hidden="1" customHeight="1" outlineLevel="2">
      <c r="A863" s="989">
        <v>44546</v>
      </c>
      <c r="B863" s="1163" t="s">
        <v>5723</v>
      </c>
      <c r="C863" s="955" t="s">
        <v>10222</v>
      </c>
      <c r="D863" s="966"/>
      <c r="E863" s="968"/>
      <c r="F863" s="972"/>
      <c r="G863" s="970"/>
      <c r="H863" s="967"/>
      <c r="I863" s="970"/>
      <c r="J863" s="967"/>
      <c r="K863" s="970"/>
      <c r="L863" s="967"/>
      <c r="M863" s="970"/>
      <c r="N863" s="967"/>
      <c r="O863" s="970"/>
      <c r="P863" s="967"/>
      <c r="Q863" s="970"/>
      <c r="R863" s="967"/>
      <c r="S863" s="970"/>
      <c r="T863" s="967"/>
      <c r="U863" s="970"/>
      <c r="V863" s="967"/>
      <c r="W863" s="970"/>
      <c r="X863" s="1261"/>
      <c r="Y863" s="967"/>
      <c r="Z863" s="1032"/>
    </row>
    <row r="864" spans="1:26" ht="12.6" hidden="1" customHeight="1" outlineLevel="2">
      <c r="A864" s="989">
        <v>44546</v>
      </c>
      <c r="B864" s="1163" t="s">
        <v>5698</v>
      </c>
      <c r="C864" s="955" t="s">
        <v>10223</v>
      </c>
      <c r="D864" s="966"/>
      <c r="E864" s="968"/>
      <c r="F864" s="972"/>
      <c r="G864" s="970"/>
      <c r="H864" s="967"/>
      <c r="I864" s="970"/>
      <c r="J864" s="967"/>
      <c r="K864" s="970"/>
      <c r="L864" s="967"/>
      <c r="M864" s="970"/>
      <c r="N864" s="967"/>
      <c r="O864" s="970"/>
      <c r="P864" s="967"/>
      <c r="Q864" s="970"/>
      <c r="R864" s="967"/>
      <c r="S864" s="970"/>
      <c r="T864" s="967"/>
      <c r="U864" s="970"/>
      <c r="V864" s="967"/>
      <c r="W864" s="970"/>
      <c r="X864" s="1261"/>
      <c r="Y864" s="967"/>
      <c r="Z864" s="1032"/>
    </row>
    <row r="865" spans="1:26" ht="12.6" hidden="1" customHeight="1" outlineLevel="2">
      <c r="A865" s="989">
        <v>44546</v>
      </c>
      <c r="B865" s="1163" t="s">
        <v>5698</v>
      </c>
      <c r="C865" s="955" t="s">
        <v>10224</v>
      </c>
      <c r="D865" s="966"/>
      <c r="E865" s="968"/>
      <c r="F865" s="972"/>
      <c r="G865" s="970"/>
      <c r="H865" s="967"/>
      <c r="I865" s="970"/>
      <c r="J865" s="967"/>
      <c r="K865" s="970"/>
      <c r="L865" s="967"/>
      <c r="M865" s="970"/>
      <c r="N865" s="967"/>
      <c r="O865" s="970"/>
      <c r="P865" s="967"/>
      <c r="Q865" s="970"/>
      <c r="R865" s="967"/>
      <c r="S865" s="970"/>
      <c r="T865" s="967"/>
      <c r="U865" s="970"/>
      <c r="V865" s="967"/>
      <c r="W865" s="970"/>
      <c r="X865" s="1261"/>
      <c r="Y865" s="967"/>
      <c r="Z865" s="1032"/>
    </row>
    <row r="866" spans="1:26" ht="12.6" hidden="1" customHeight="1" outlineLevel="2">
      <c r="A866" s="989">
        <v>44546</v>
      </c>
      <c r="B866" s="1163" t="s">
        <v>5698</v>
      </c>
      <c r="C866" s="955" t="s">
        <v>10225</v>
      </c>
      <c r="D866" s="966"/>
      <c r="E866" s="968"/>
      <c r="F866" s="972"/>
      <c r="G866" s="970"/>
      <c r="H866" s="967"/>
      <c r="I866" s="970"/>
      <c r="J866" s="967"/>
      <c r="K866" s="970"/>
      <c r="L866" s="967"/>
      <c r="M866" s="970"/>
      <c r="N866" s="967"/>
      <c r="O866" s="970"/>
      <c r="P866" s="967"/>
      <c r="Q866" s="970"/>
      <c r="R866" s="967"/>
      <c r="S866" s="970"/>
      <c r="T866" s="967"/>
      <c r="U866" s="970"/>
      <c r="V866" s="967"/>
      <c r="W866" s="970"/>
      <c r="X866" s="1261"/>
      <c r="Y866" s="967"/>
      <c r="Z866" s="1032"/>
    </row>
    <row r="867" spans="1:26" ht="25.2" hidden="1" customHeight="1" outlineLevel="2">
      <c r="A867" s="989">
        <v>44546</v>
      </c>
      <c r="B867" s="1163" t="s">
        <v>5698</v>
      </c>
      <c r="C867" s="955" t="s">
        <v>10226</v>
      </c>
      <c r="D867" s="966"/>
      <c r="E867" s="968"/>
      <c r="F867" s="972"/>
      <c r="G867" s="970"/>
      <c r="H867" s="967"/>
      <c r="I867" s="970"/>
      <c r="J867" s="967"/>
      <c r="K867" s="970"/>
      <c r="L867" s="967"/>
      <c r="M867" s="970"/>
      <c r="N867" s="967"/>
      <c r="O867" s="970"/>
      <c r="P867" s="967"/>
      <c r="Q867" s="970"/>
      <c r="R867" s="967"/>
      <c r="S867" s="970"/>
      <c r="T867" s="967"/>
      <c r="U867" s="970"/>
      <c r="V867" s="967"/>
      <c r="W867" s="970"/>
      <c r="X867" s="1261"/>
      <c r="Y867" s="967"/>
      <c r="Z867" s="1032"/>
    </row>
    <row r="868" spans="1:26" ht="12.6" hidden="1" customHeight="1" outlineLevel="2">
      <c r="A868" s="989">
        <v>44546</v>
      </c>
      <c r="B868" s="1163" t="s">
        <v>5698</v>
      </c>
      <c r="C868" s="955" t="s">
        <v>10227</v>
      </c>
      <c r="D868" s="966"/>
      <c r="E868" s="977" t="s">
        <v>5700</v>
      </c>
      <c r="F868" s="972"/>
      <c r="G868" s="970"/>
      <c r="H868" s="967"/>
      <c r="I868" s="970"/>
      <c r="J868" s="967"/>
      <c r="K868" s="970"/>
      <c r="L868" s="967"/>
      <c r="M868" s="973" t="s">
        <v>5700</v>
      </c>
      <c r="N868" s="967"/>
      <c r="O868" s="970"/>
      <c r="P868" s="967"/>
      <c r="Q868" s="970"/>
      <c r="R868" s="967"/>
      <c r="S868" s="970"/>
      <c r="T868" s="967"/>
      <c r="U868" s="970"/>
      <c r="V868" s="967"/>
      <c r="W868" s="970"/>
      <c r="X868" s="1261"/>
      <c r="Y868" s="967"/>
      <c r="Z868" s="1032"/>
    </row>
    <row r="869" spans="1:26" ht="12.6" hidden="1" customHeight="1" outlineLevel="2">
      <c r="A869" s="989">
        <v>44546</v>
      </c>
      <c r="B869" s="1163" t="s">
        <v>5698</v>
      </c>
      <c r="C869" s="955" t="s">
        <v>10228</v>
      </c>
      <c r="D869" s="975" t="s">
        <v>5700</v>
      </c>
      <c r="E869" s="968"/>
      <c r="F869" s="972"/>
      <c r="G869" s="970"/>
      <c r="H869" s="967"/>
      <c r="I869" s="970"/>
      <c r="J869" s="967"/>
      <c r="K869" s="970"/>
      <c r="L869" s="967"/>
      <c r="M869" s="970"/>
      <c r="N869" s="967"/>
      <c r="O869" s="970"/>
      <c r="P869" s="967"/>
      <c r="Q869" s="970"/>
      <c r="R869" s="967"/>
      <c r="S869" s="970"/>
      <c r="T869" s="967"/>
      <c r="U869" s="970"/>
      <c r="V869" s="967"/>
      <c r="W869" s="970"/>
      <c r="X869" s="1261"/>
      <c r="Y869" s="967"/>
      <c r="Z869" s="1032"/>
    </row>
    <row r="870" spans="1:26" ht="12.6" hidden="1" customHeight="1" outlineLevel="2">
      <c r="A870" s="989">
        <v>44546</v>
      </c>
      <c r="B870" s="1163" t="s">
        <v>5745</v>
      </c>
      <c r="C870" s="955" t="s">
        <v>10229</v>
      </c>
      <c r="D870" s="966"/>
      <c r="E870" s="968"/>
      <c r="F870" s="972"/>
      <c r="G870" s="970"/>
      <c r="H870" s="967"/>
      <c r="I870" s="970"/>
      <c r="J870" s="967"/>
      <c r="K870" s="970"/>
      <c r="L870" s="967"/>
      <c r="M870" s="970"/>
      <c r="N870" s="967"/>
      <c r="O870" s="970"/>
      <c r="P870" s="967"/>
      <c r="Q870" s="970"/>
      <c r="R870" s="967"/>
      <c r="S870" s="970"/>
      <c r="T870" s="974" t="s">
        <v>5700</v>
      </c>
      <c r="U870" s="970"/>
      <c r="V870" s="967"/>
      <c r="W870" s="970"/>
      <c r="X870" s="1261"/>
      <c r="Y870" s="967"/>
      <c r="Z870" s="1032"/>
    </row>
    <row r="871" spans="1:26" ht="12.6" hidden="1" customHeight="1" outlineLevel="2">
      <c r="A871" s="989">
        <v>44546</v>
      </c>
      <c r="B871" s="1163" t="s">
        <v>10230</v>
      </c>
      <c r="C871" s="955" t="s">
        <v>10231</v>
      </c>
      <c r="D871" s="966"/>
      <c r="E871" s="968"/>
      <c r="F871" s="972"/>
      <c r="G871" s="970"/>
      <c r="H871" s="967"/>
      <c r="I871" s="970"/>
      <c r="J871" s="967"/>
      <c r="K871" s="970"/>
      <c r="L871" s="967"/>
      <c r="M871" s="970"/>
      <c r="N871" s="967"/>
      <c r="O871" s="970"/>
      <c r="P871" s="967"/>
      <c r="Q871" s="970"/>
      <c r="R871" s="967"/>
      <c r="S871" s="970"/>
      <c r="T871" s="967"/>
      <c r="U871" s="970"/>
      <c r="V871" s="967"/>
      <c r="W871" s="970"/>
      <c r="X871" s="1261"/>
      <c r="Y871" s="967"/>
      <c r="Z871" s="1032"/>
    </row>
    <row r="872" spans="1:26" ht="12.6" hidden="1" customHeight="1" outlineLevel="2">
      <c r="A872" s="989">
        <v>44546</v>
      </c>
      <c r="B872" s="1163" t="s">
        <v>5698</v>
      </c>
      <c r="C872" s="955" t="s">
        <v>10232</v>
      </c>
      <c r="D872" s="966"/>
      <c r="E872" s="968"/>
      <c r="F872" s="972"/>
      <c r="G872" s="970"/>
      <c r="H872" s="967"/>
      <c r="I872" s="970"/>
      <c r="J872" s="967"/>
      <c r="K872" s="970"/>
      <c r="L872" s="967"/>
      <c r="M872" s="970"/>
      <c r="N872" s="967"/>
      <c r="O872" s="970"/>
      <c r="P872" s="967"/>
      <c r="Q872" s="970"/>
      <c r="R872" s="967"/>
      <c r="S872" s="970"/>
      <c r="T872" s="967"/>
      <c r="U872" s="970"/>
      <c r="V872" s="967"/>
      <c r="W872" s="970"/>
      <c r="X872" s="1261"/>
      <c r="Y872" s="967"/>
      <c r="Z872" s="1032"/>
    </row>
    <row r="873" spans="1:26" ht="12.6" customHeight="1" outlineLevel="1" collapsed="1">
      <c r="A873" s="991">
        <v>44547</v>
      </c>
      <c r="B873" s="1163" t="s">
        <v>5698</v>
      </c>
      <c r="C873" s="955" t="s">
        <v>10233</v>
      </c>
      <c r="D873" s="966"/>
      <c r="E873" s="968"/>
      <c r="F873" s="972"/>
      <c r="G873" s="970"/>
      <c r="H873" s="967"/>
      <c r="I873" s="970"/>
      <c r="J873" s="967"/>
      <c r="K873" s="970"/>
      <c r="L873" s="974" t="s">
        <v>5700</v>
      </c>
      <c r="M873" s="970"/>
      <c r="N873" s="967"/>
      <c r="O873" s="970"/>
      <c r="P873" s="967"/>
      <c r="Q873" s="970"/>
      <c r="R873" s="967"/>
      <c r="S873" s="970"/>
      <c r="T873" s="967"/>
      <c r="U873" s="970"/>
      <c r="V873" s="967"/>
      <c r="W873" s="970"/>
      <c r="X873" s="1261"/>
      <c r="Y873" s="967"/>
      <c r="Z873" s="1032"/>
    </row>
    <row r="874" spans="1:26" ht="12.6" hidden="1" customHeight="1" outlineLevel="2">
      <c r="A874" s="991">
        <v>44547</v>
      </c>
      <c r="B874" s="1163" t="s">
        <v>5698</v>
      </c>
      <c r="C874" s="955" t="s">
        <v>10234</v>
      </c>
      <c r="D874" s="975" t="s">
        <v>5700</v>
      </c>
      <c r="E874" s="968"/>
      <c r="F874" s="972"/>
      <c r="G874" s="970"/>
      <c r="H874" s="967"/>
      <c r="I874" s="970"/>
      <c r="J874" s="967"/>
      <c r="K874" s="970"/>
      <c r="L874" s="967"/>
      <c r="M874" s="970"/>
      <c r="N874" s="967"/>
      <c r="O874" s="970"/>
      <c r="P874" s="967"/>
      <c r="Q874" s="970"/>
      <c r="R874" s="967"/>
      <c r="S874" s="970"/>
      <c r="T874" s="967"/>
      <c r="U874" s="970"/>
      <c r="V874" s="967"/>
      <c r="W874" s="970"/>
      <c r="X874" s="1261"/>
      <c r="Y874" s="967"/>
      <c r="Z874" s="1032"/>
    </row>
    <row r="875" spans="1:26" ht="12.6" hidden="1" customHeight="1" outlineLevel="2">
      <c r="A875" s="991">
        <v>44547</v>
      </c>
      <c r="B875" s="1163" t="s">
        <v>5698</v>
      </c>
      <c r="C875" s="955" t="s">
        <v>10235</v>
      </c>
      <c r="D875" s="966"/>
      <c r="E875" s="968"/>
      <c r="F875" s="972"/>
      <c r="G875" s="970"/>
      <c r="H875" s="967"/>
      <c r="I875" s="970"/>
      <c r="J875" s="967"/>
      <c r="K875" s="970"/>
      <c r="L875" s="967"/>
      <c r="M875" s="970"/>
      <c r="N875" s="967"/>
      <c r="O875" s="970"/>
      <c r="P875" s="967"/>
      <c r="Q875" s="973" t="s">
        <v>5700</v>
      </c>
      <c r="R875" s="967"/>
      <c r="S875" s="970"/>
      <c r="T875" s="967"/>
      <c r="U875" s="970"/>
      <c r="V875" s="967"/>
      <c r="W875" s="970"/>
      <c r="X875" s="1261"/>
      <c r="Y875" s="967"/>
      <c r="Z875" s="1032"/>
    </row>
    <row r="876" spans="1:26" ht="12.6" hidden="1" customHeight="1" outlineLevel="2">
      <c r="A876" s="991">
        <v>44547</v>
      </c>
      <c r="B876" s="1163" t="s">
        <v>5698</v>
      </c>
      <c r="C876" s="955" t="s">
        <v>10236</v>
      </c>
      <c r="D876" s="966"/>
      <c r="E876" s="977" t="s">
        <v>5700</v>
      </c>
      <c r="F876" s="972"/>
      <c r="G876" s="970"/>
      <c r="H876" s="967"/>
      <c r="I876" s="970"/>
      <c r="J876" s="967"/>
      <c r="K876" s="970"/>
      <c r="L876" s="967"/>
      <c r="M876" s="970"/>
      <c r="N876" s="967"/>
      <c r="O876" s="970"/>
      <c r="P876" s="967"/>
      <c r="Q876" s="970"/>
      <c r="R876" s="967"/>
      <c r="S876" s="970"/>
      <c r="T876" s="967"/>
      <c r="U876" s="970"/>
      <c r="V876" s="967"/>
      <c r="W876" s="970"/>
      <c r="X876" s="1261"/>
      <c r="Y876" s="967"/>
      <c r="Z876" s="1032"/>
    </row>
    <row r="877" spans="1:26" ht="12.6" hidden="1" customHeight="1" outlineLevel="2">
      <c r="A877" s="991">
        <v>44547</v>
      </c>
      <c r="B877" s="1163" t="s">
        <v>5698</v>
      </c>
      <c r="C877" s="955" t="s">
        <v>10237</v>
      </c>
      <c r="D877" s="966"/>
      <c r="E877" s="968"/>
      <c r="F877" s="969" t="s">
        <v>5700</v>
      </c>
      <c r="G877" s="970"/>
      <c r="H877" s="967"/>
      <c r="I877" s="970"/>
      <c r="J877" s="967"/>
      <c r="K877" s="970"/>
      <c r="L877" s="967"/>
      <c r="M877" s="970"/>
      <c r="N877" s="967"/>
      <c r="O877" s="970"/>
      <c r="P877" s="967"/>
      <c r="Q877" s="970"/>
      <c r="R877" s="967"/>
      <c r="S877" s="970"/>
      <c r="T877" s="967"/>
      <c r="U877" s="970"/>
      <c r="V877" s="967"/>
      <c r="W877" s="970"/>
      <c r="X877" s="1261"/>
      <c r="Y877" s="967"/>
      <c r="Z877" s="1032"/>
    </row>
    <row r="878" spans="1:26" ht="12.6" hidden="1" customHeight="1" outlineLevel="2">
      <c r="A878" s="991">
        <v>44547</v>
      </c>
      <c r="B878" s="1163" t="s">
        <v>5698</v>
      </c>
      <c r="C878" s="955" t="s">
        <v>10238</v>
      </c>
      <c r="D878" s="966"/>
      <c r="E878" s="968"/>
      <c r="F878" s="969" t="s">
        <v>5700</v>
      </c>
      <c r="G878" s="970"/>
      <c r="H878" s="967"/>
      <c r="I878" s="970"/>
      <c r="J878" s="967"/>
      <c r="K878" s="970"/>
      <c r="L878" s="967"/>
      <c r="M878" s="970"/>
      <c r="N878" s="967"/>
      <c r="O878" s="970"/>
      <c r="P878" s="967"/>
      <c r="Q878" s="970"/>
      <c r="R878" s="967"/>
      <c r="S878" s="970"/>
      <c r="T878" s="967"/>
      <c r="U878" s="970"/>
      <c r="V878" s="967"/>
      <c r="W878" s="970"/>
      <c r="X878" s="1261"/>
      <c r="Y878" s="967"/>
      <c r="Z878" s="1032"/>
    </row>
    <row r="879" spans="1:26" ht="12.6" hidden="1" customHeight="1" outlineLevel="2">
      <c r="A879" s="991">
        <v>44547</v>
      </c>
      <c r="B879" s="1163" t="s">
        <v>5698</v>
      </c>
      <c r="C879" s="955" t="s">
        <v>10239</v>
      </c>
      <c r="D879" s="966"/>
      <c r="E879" s="968"/>
      <c r="F879" s="972"/>
      <c r="G879" s="970"/>
      <c r="H879" s="967"/>
      <c r="I879" s="970"/>
      <c r="J879" s="967"/>
      <c r="K879" s="973" t="s">
        <v>5700</v>
      </c>
      <c r="L879" s="967"/>
      <c r="M879" s="970"/>
      <c r="N879" s="967"/>
      <c r="O879" s="970"/>
      <c r="P879" s="967"/>
      <c r="Q879" s="970"/>
      <c r="R879" s="967"/>
      <c r="S879" s="970"/>
      <c r="T879" s="967"/>
      <c r="U879" s="970"/>
      <c r="V879" s="967"/>
      <c r="W879" s="970"/>
      <c r="X879" s="1261"/>
      <c r="Y879" s="967"/>
      <c r="Z879" s="1032"/>
    </row>
    <row r="880" spans="1:26" ht="12.6" hidden="1" customHeight="1" outlineLevel="2">
      <c r="A880" s="991">
        <v>44547</v>
      </c>
      <c r="B880" s="1163" t="s">
        <v>5698</v>
      </c>
      <c r="C880" s="955" t="s">
        <v>10240</v>
      </c>
      <c r="D880" s="966"/>
      <c r="E880" s="977" t="s">
        <v>5700</v>
      </c>
      <c r="F880" s="972"/>
      <c r="G880" s="970"/>
      <c r="H880" s="967"/>
      <c r="I880" s="970"/>
      <c r="J880" s="967"/>
      <c r="K880" s="970"/>
      <c r="L880" s="967"/>
      <c r="M880" s="970"/>
      <c r="N880" s="967"/>
      <c r="O880" s="970"/>
      <c r="P880" s="967"/>
      <c r="Q880" s="970"/>
      <c r="R880" s="967"/>
      <c r="S880" s="970"/>
      <c r="T880" s="967"/>
      <c r="U880" s="970"/>
      <c r="V880" s="967"/>
      <c r="W880" s="970"/>
      <c r="X880" s="1261"/>
      <c r="Y880" s="967"/>
      <c r="Z880" s="1032"/>
    </row>
    <row r="881" spans="1:26" ht="12.6" hidden="1" customHeight="1" outlineLevel="2">
      <c r="A881" s="991">
        <v>44547</v>
      </c>
      <c r="B881" s="1163" t="s">
        <v>5698</v>
      </c>
      <c r="C881" s="955" t="s">
        <v>10241</v>
      </c>
      <c r="D881" s="966"/>
      <c r="E881" s="968"/>
      <c r="F881" s="969" t="s">
        <v>5700</v>
      </c>
      <c r="G881" s="970"/>
      <c r="H881" s="967"/>
      <c r="I881" s="970"/>
      <c r="J881" s="974" t="s">
        <v>5700</v>
      </c>
      <c r="K881" s="970"/>
      <c r="L881" s="967"/>
      <c r="M881" s="970"/>
      <c r="N881" s="967"/>
      <c r="O881" s="970"/>
      <c r="P881" s="967"/>
      <c r="Q881" s="970"/>
      <c r="R881" s="967"/>
      <c r="S881" s="970"/>
      <c r="T881" s="967"/>
      <c r="U881" s="970"/>
      <c r="V881" s="967"/>
      <c r="W881" s="970"/>
      <c r="X881" s="1261"/>
      <c r="Y881" s="967"/>
      <c r="Z881" s="1032"/>
    </row>
    <row r="882" spans="1:26" ht="25.2" hidden="1" customHeight="1" outlineLevel="2">
      <c r="A882" s="991">
        <v>44547</v>
      </c>
      <c r="B882" s="1163" t="s">
        <v>5698</v>
      </c>
      <c r="C882" s="955" t="s">
        <v>10242</v>
      </c>
      <c r="D882" s="966"/>
      <c r="E882" s="968"/>
      <c r="F882" s="972"/>
      <c r="G882" s="970"/>
      <c r="H882" s="967"/>
      <c r="I882" s="970"/>
      <c r="J882" s="974" t="s">
        <v>5700</v>
      </c>
      <c r="K882" s="970"/>
      <c r="L882" s="967"/>
      <c r="M882" s="970"/>
      <c r="N882" s="967"/>
      <c r="O882" s="970"/>
      <c r="P882" s="967"/>
      <c r="Q882" s="970"/>
      <c r="R882" s="967"/>
      <c r="S882" s="970"/>
      <c r="T882" s="967"/>
      <c r="U882" s="970"/>
      <c r="V882" s="967"/>
      <c r="W882" s="970"/>
      <c r="X882" s="1261"/>
      <c r="Y882" s="967"/>
      <c r="Z882" s="1032"/>
    </row>
    <row r="883" spans="1:26" ht="12.6" hidden="1" customHeight="1" outlineLevel="2">
      <c r="A883" s="991">
        <v>44547</v>
      </c>
      <c r="B883" s="1163" t="s">
        <v>5698</v>
      </c>
      <c r="C883" s="955" t="s">
        <v>10243</v>
      </c>
      <c r="D883" s="966"/>
      <c r="E883" s="968"/>
      <c r="F883" s="972"/>
      <c r="G883" s="970"/>
      <c r="H883" s="967"/>
      <c r="I883" s="970"/>
      <c r="J883" s="967"/>
      <c r="K883" s="970"/>
      <c r="L883" s="967"/>
      <c r="M883" s="970"/>
      <c r="N883" s="967"/>
      <c r="O883" s="970"/>
      <c r="P883" s="967"/>
      <c r="Q883" s="970"/>
      <c r="R883" s="974" t="s">
        <v>5700</v>
      </c>
      <c r="S883" s="970"/>
      <c r="T883" s="967"/>
      <c r="U883" s="970"/>
      <c r="V883" s="967"/>
      <c r="W883" s="970"/>
      <c r="X883" s="1261"/>
      <c r="Y883" s="967"/>
      <c r="Z883" s="1032"/>
    </row>
    <row r="884" spans="1:26" ht="12.6" hidden="1" customHeight="1" outlineLevel="2">
      <c r="A884" s="991">
        <v>44547</v>
      </c>
      <c r="B884" s="1163" t="s">
        <v>5698</v>
      </c>
      <c r="C884" s="955" t="s">
        <v>10244</v>
      </c>
      <c r="D884" s="966"/>
      <c r="E884" s="968"/>
      <c r="F884" s="972"/>
      <c r="G884" s="970"/>
      <c r="H884" s="967"/>
      <c r="I884" s="970"/>
      <c r="J884" s="967"/>
      <c r="K884" s="970"/>
      <c r="L884" s="967"/>
      <c r="M884" s="970"/>
      <c r="N884" s="967"/>
      <c r="O884" s="970"/>
      <c r="P884" s="967"/>
      <c r="Q884" s="970"/>
      <c r="R884" s="974" t="s">
        <v>5700</v>
      </c>
      <c r="S884" s="970"/>
      <c r="T884" s="967"/>
      <c r="U884" s="970"/>
      <c r="V884" s="967"/>
      <c r="W884" s="970"/>
      <c r="X884" s="1261"/>
      <c r="Y884" s="967"/>
      <c r="Z884" s="1032"/>
    </row>
    <row r="885" spans="1:26" ht="12.6" hidden="1" customHeight="1" outlineLevel="2">
      <c r="A885" s="991">
        <v>44547</v>
      </c>
      <c r="B885" s="1163" t="s">
        <v>5698</v>
      </c>
      <c r="C885" s="955" t="s">
        <v>10245</v>
      </c>
      <c r="D885" s="966"/>
      <c r="E885" s="977" t="s">
        <v>5700</v>
      </c>
      <c r="F885" s="972"/>
      <c r="G885" s="970"/>
      <c r="H885" s="967"/>
      <c r="I885" s="970"/>
      <c r="J885" s="967"/>
      <c r="K885" s="970"/>
      <c r="L885" s="967"/>
      <c r="M885" s="970"/>
      <c r="N885" s="967"/>
      <c r="O885" s="970"/>
      <c r="P885" s="967"/>
      <c r="Q885" s="970"/>
      <c r="R885" s="967"/>
      <c r="S885" s="970"/>
      <c r="T885" s="967"/>
      <c r="U885" s="970"/>
      <c r="V885" s="967"/>
      <c r="W885" s="970"/>
      <c r="X885" s="1261"/>
      <c r="Y885" s="967"/>
      <c r="Z885" s="1032"/>
    </row>
    <row r="886" spans="1:26" ht="12.6" hidden="1" customHeight="1" outlineLevel="2">
      <c r="A886" s="991">
        <v>44547</v>
      </c>
      <c r="B886" s="1163" t="s">
        <v>5698</v>
      </c>
      <c r="C886" s="955" t="s">
        <v>10246</v>
      </c>
      <c r="D886" s="966"/>
      <c r="E886" s="968"/>
      <c r="F886" s="969" t="s">
        <v>5700</v>
      </c>
      <c r="G886" s="970"/>
      <c r="H886" s="967"/>
      <c r="I886" s="970"/>
      <c r="J886" s="967"/>
      <c r="K886" s="970"/>
      <c r="L886" s="967"/>
      <c r="M886" s="970"/>
      <c r="N886" s="967"/>
      <c r="O886" s="970"/>
      <c r="P886" s="967"/>
      <c r="Q886" s="970"/>
      <c r="R886" s="967"/>
      <c r="S886" s="970"/>
      <c r="T886" s="967"/>
      <c r="U886" s="970"/>
      <c r="V886" s="967"/>
      <c r="W886" s="970"/>
      <c r="X886" s="1261"/>
      <c r="Y886" s="967"/>
      <c r="Z886" s="1032"/>
    </row>
    <row r="887" spans="1:26" ht="12.6" hidden="1" customHeight="1" outlineLevel="2">
      <c r="A887" s="991">
        <v>44547</v>
      </c>
      <c r="B887" s="1163" t="s">
        <v>5698</v>
      </c>
      <c r="C887" s="955" t="s">
        <v>10247</v>
      </c>
      <c r="D887" s="966"/>
      <c r="E887" s="968"/>
      <c r="F887" s="972"/>
      <c r="G887" s="970"/>
      <c r="H887" s="967"/>
      <c r="I887" s="970"/>
      <c r="J887" s="967"/>
      <c r="K887" s="970"/>
      <c r="L887" s="967"/>
      <c r="M887" s="970"/>
      <c r="N887" s="967"/>
      <c r="O887" s="970"/>
      <c r="P887" s="967"/>
      <c r="Q887" s="973" t="s">
        <v>5700</v>
      </c>
      <c r="R887" s="967"/>
      <c r="S887" s="970"/>
      <c r="T887" s="967"/>
      <c r="U887" s="970"/>
      <c r="V887" s="967"/>
      <c r="W887" s="970"/>
      <c r="X887" s="1261"/>
      <c r="Y887" s="967"/>
      <c r="Z887" s="1032"/>
    </row>
    <row r="888" spans="1:26" ht="12.6" hidden="1" customHeight="1" outlineLevel="2">
      <c r="A888" s="991">
        <v>44547</v>
      </c>
      <c r="B888" s="1163" t="s">
        <v>5698</v>
      </c>
      <c r="C888" s="955" t="s">
        <v>10248</v>
      </c>
      <c r="D888" s="966"/>
      <c r="E888" s="968"/>
      <c r="F888" s="972"/>
      <c r="G888" s="970"/>
      <c r="H888" s="967"/>
      <c r="I888" s="970"/>
      <c r="J888" s="967"/>
      <c r="K888" s="970"/>
      <c r="L888" s="967"/>
      <c r="M888" s="970"/>
      <c r="N888" s="967"/>
      <c r="O888" s="973" t="s">
        <v>5700</v>
      </c>
      <c r="P888" s="967"/>
      <c r="Q888" s="970"/>
      <c r="R888" s="967"/>
      <c r="S888" s="970"/>
      <c r="T888" s="967"/>
      <c r="U888" s="970"/>
      <c r="V888" s="967"/>
      <c r="W888" s="970"/>
      <c r="X888" s="1261"/>
      <c r="Y888" s="967"/>
      <c r="Z888" s="1032"/>
    </row>
    <row r="889" spans="1:26" ht="37.799999999999997" customHeight="1" outlineLevel="1" collapsed="1">
      <c r="A889" s="982">
        <v>44550</v>
      </c>
      <c r="B889" s="1163" t="s">
        <v>5698</v>
      </c>
      <c r="C889" s="955" t="s">
        <v>10249</v>
      </c>
      <c r="D889" s="966"/>
      <c r="E889" s="968"/>
      <c r="F889" s="972"/>
      <c r="G889" s="970"/>
      <c r="H889" s="967"/>
      <c r="I889" s="970"/>
      <c r="J889" s="967"/>
      <c r="K889" s="970"/>
      <c r="L889" s="967"/>
      <c r="M889" s="970"/>
      <c r="N889" s="967"/>
      <c r="O889" s="970"/>
      <c r="P889" s="967"/>
      <c r="Q889" s="970"/>
      <c r="R889" s="974" t="s">
        <v>5700</v>
      </c>
      <c r="S889" s="970"/>
      <c r="T889" s="967"/>
      <c r="U889" s="970"/>
      <c r="V889" s="967"/>
      <c r="W889" s="970"/>
      <c r="X889" s="1261"/>
      <c r="Y889" s="967"/>
      <c r="Z889" s="1032"/>
    </row>
    <row r="890" spans="1:26" ht="37.799999999999997" hidden="1" customHeight="1" outlineLevel="2">
      <c r="A890" s="982">
        <v>44550</v>
      </c>
      <c r="B890" s="1163" t="s">
        <v>5698</v>
      </c>
      <c r="C890" s="955" t="s">
        <v>10250</v>
      </c>
      <c r="D890" s="975" t="s">
        <v>5700</v>
      </c>
      <c r="E890" s="968"/>
      <c r="F890" s="972"/>
      <c r="G890" s="970"/>
      <c r="H890" s="974" t="s">
        <v>5700</v>
      </c>
      <c r="I890" s="973" t="s">
        <v>5700</v>
      </c>
      <c r="J890" s="967"/>
      <c r="K890" s="970"/>
      <c r="L890" s="967"/>
      <c r="M890" s="970"/>
      <c r="N890" s="967"/>
      <c r="O890" s="970"/>
      <c r="P890" s="967"/>
      <c r="Q890" s="970"/>
      <c r="R890" s="967"/>
      <c r="S890" s="970"/>
      <c r="T890" s="967"/>
      <c r="U890" s="970"/>
      <c r="V890" s="967"/>
      <c r="W890" s="970"/>
      <c r="X890" s="1261"/>
      <c r="Y890" s="967"/>
      <c r="Z890" s="1032"/>
    </row>
    <row r="891" spans="1:26" ht="12.6" hidden="1" customHeight="1" outlineLevel="2">
      <c r="A891" s="982">
        <v>44550</v>
      </c>
      <c r="B891" s="1163" t="s">
        <v>5698</v>
      </c>
      <c r="C891" s="955" t="s">
        <v>10251</v>
      </c>
      <c r="D891" s="966"/>
      <c r="E891" s="968"/>
      <c r="F891" s="972"/>
      <c r="G891" s="970"/>
      <c r="H891" s="974" t="s">
        <v>5700</v>
      </c>
      <c r="I891" s="973" t="s">
        <v>5700</v>
      </c>
      <c r="J891" s="967"/>
      <c r="K891" s="970"/>
      <c r="L891" s="967"/>
      <c r="M891" s="970"/>
      <c r="N891" s="967"/>
      <c r="O891" s="970"/>
      <c r="P891" s="967"/>
      <c r="Q891" s="970"/>
      <c r="R891" s="967"/>
      <c r="S891" s="970"/>
      <c r="T891" s="967"/>
      <c r="U891" s="970"/>
      <c r="V891" s="967"/>
      <c r="W891" s="970"/>
      <c r="X891" s="1261"/>
      <c r="Y891" s="967"/>
      <c r="Z891" s="1032"/>
    </row>
    <row r="892" spans="1:26" ht="25.2" hidden="1" customHeight="1" outlineLevel="2">
      <c r="A892" s="982">
        <v>44550</v>
      </c>
      <c r="B892" s="1163" t="s">
        <v>10252</v>
      </c>
      <c r="C892" s="955" t="s">
        <v>10253</v>
      </c>
      <c r="D892" s="966"/>
      <c r="E892" s="977" t="s">
        <v>5700</v>
      </c>
      <c r="F892" s="972"/>
      <c r="G892" s="970"/>
      <c r="H892" s="967"/>
      <c r="I892" s="970"/>
      <c r="J892" s="967"/>
      <c r="K892" s="970"/>
      <c r="L892" s="967"/>
      <c r="M892" s="970"/>
      <c r="N892" s="967"/>
      <c r="O892" s="970"/>
      <c r="P892" s="967"/>
      <c r="Q892" s="970"/>
      <c r="R892" s="967"/>
      <c r="S892" s="970"/>
      <c r="T892" s="967"/>
      <c r="U892" s="970"/>
      <c r="V892" s="967"/>
      <c r="W892" s="970"/>
      <c r="X892" s="1261"/>
      <c r="Y892" s="967"/>
      <c r="Z892" s="1032"/>
    </row>
    <row r="893" spans="1:26" ht="25.2" hidden="1" customHeight="1" outlineLevel="2">
      <c r="A893" s="982">
        <v>44550</v>
      </c>
      <c r="B893" s="1163" t="s">
        <v>5706</v>
      </c>
      <c r="C893" s="955" t="s">
        <v>10254</v>
      </c>
      <c r="D893" s="975" t="s">
        <v>5700</v>
      </c>
      <c r="E893" s="968"/>
      <c r="F893" s="972"/>
      <c r="G893" s="970"/>
      <c r="H893" s="967"/>
      <c r="I893" s="970"/>
      <c r="J893" s="967"/>
      <c r="K893" s="970"/>
      <c r="L893" s="967"/>
      <c r="M893" s="970"/>
      <c r="N893" s="967"/>
      <c r="O893" s="970"/>
      <c r="P893" s="967"/>
      <c r="Q893" s="970"/>
      <c r="R893" s="967"/>
      <c r="S893" s="970"/>
      <c r="T893" s="967"/>
      <c r="U893" s="970"/>
      <c r="V893" s="967"/>
      <c r="W893" s="970"/>
      <c r="X893" s="1261"/>
      <c r="Y893" s="967"/>
      <c r="Z893" s="1032"/>
    </row>
    <row r="894" spans="1:26" ht="12.6" hidden="1" customHeight="1" outlineLevel="2">
      <c r="A894" s="982">
        <v>44550</v>
      </c>
      <c r="B894" s="1163" t="s">
        <v>5698</v>
      </c>
      <c r="C894" s="955" t="s">
        <v>10255</v>
      </c>
      <c r="D894" s="966"/>
      <c r="E894" s="968"/>
      <c r="F894" s="972"/>
      <c r="G894" s="970"/>
      <c r="H894" s="967"/>
      <c r="I894" s="970"/>
      <c r="J894" s="967"/>
      <c r="K894" s="970"/>
      <c r="L894" s="967"/>
      <c r="M894" s="970"/>
      <c r="N894" s="967"/>
      <c r="O894" s="970"/>
      <c r="P894" s="967"/>
      <c r="Q894" s="973" t="s">
        <v>5700</v>
      </c>
      <c r="R894" s="967"/>
      <c r="S894" s="970"/>
      <c r="T894" s="967"/>
      <c r="U894" s="970"/>
      <c r="V894" s="967"/>
      <c r="W894" s="970"/>
      <c r="X894" s="1261"/>
      <c r="Y894" s="967"/>
      <c r="Z894" s="1032"/>
    </row>
    <row r="895" spans="1:26" ht="37.799999999999997" hidden="1" customHeight="1" outlineLevel="2">
      <c r="A895" s="982">
        <v>44550</v>
      </c>
      <c r="B895" s="1163" t="s">
        <v>10252</v>
      </c>
      <c r="C895" s="955" t="s">
        <v>10256</v>
      </c>
      <c r="D895" s="975" t="s">
        <v>5700</v>
      </c>
      <c r="E895" s="968"/>
      <c r="F895" s="972"/>
      <c r="G895" s="970"/>
      <c r="H895" s="967"/>
      <c r="I895" s="970"/>
      <c r="J895" s="967"/>
      <c r="K895" s="970"/>
      <c r="L895" s="967"/>
      <c r="M895" s="970"/>
      <c r="N895" s="967"/>
      <c r="O895" s="970"/>
      <c r="P895" s="967"/>
      <c r="Q895" s="970"/>
      <c r="R895" s="967"/>
      <c r="S895" s="970"/>
      <c r="T895" s="967"/>
      <c r="U895" s="970"/>
      <c r="V895" s="967"/>
      <c r="W895" s="970"/>
      <c r="X895" s="1261"/>
      <c r="Y895" s="967"/>
      <c r="Z895" s="1032"/>
    </row>
    <row r="896" spans="1:26" ht="12.6" hidden="1" customHeight="1" outlineLevel="2">
      <c r="A896" s="982">
        <v>44550</v>
      </c>
      <c r="B896" s="1163" t="s">
        <v>5698</v>
      </c>
      <c r="C896" s="955" t="s">
        <v>10257</v>
      </c>
      <c r="D896" s="966"/>
      <c r="E896" s="968"/>
      <c r="F896" s="972"/>
      <c r="G896" s="970"/>
      <c r="H896" s="967"/>
      <c r="I896" s="970"/>
      <c r="J896" s="974" t="s">
        <v>5700</v>
      </c>
      <c r="K896" s="970"/>
      <c r="L896" s="967"/>
      <c r="M896" s="970"/>
      <c r="N896" s="967"/>
      <c r="O896" s="973" t="s">
        <v>5700</v>
      </c>
      <c r="P896" s="967"/>
      <c r="Q896" s="970"/>
      <c r="R896" s="967"/>
      <c r="S896" s="970"/>
      <c r="T896" s="967"/>
      <c r="U896" s="970"/>
      <c r="V896" s="967"/>
      <c r="W896" s="970"/>
      <c r="X896" s="1261"/>
      <c r="Y896" s="967"/>
      <c r="Z896" s="1032"/>
    </row>
    <row r="897" spans="1:26" ht="12.6" hidden="1" customHeight="1" outlineLevel="2">
      <c r="A897" s="982">
        <v>44550</v>
      </c>
      <c r="B897" s="1163" t="s">
        <v>5706</v>
      </c>
      <c r="C897" s="955" t="s">
        <v>10258</v>
      </c>
      <c r="D897" s="975" t="s">
        <v>5700</v>
      </c>
      <c r="E897" s="968"/>
      <c r="F897" s="972"/>
      <c r="G897" s="970"/>
      <c r="H897" s="967"/>
      <c r="I897" s="970"/>
      <c r="J897" s="967"/>
      <c r="K897" s="970"/>
      <c r="L897" s="967"/>
      <c r="M897" s="970"/>
      <c r="N897" s="967"/>
      <c r="O897" s="970"/>
      <c r="P897" s="967"/>
      <c r="Q897" s="970"/>
      <c r="R897" s="967"/>
      <c r="S897" s="970"/>
      <c r="T897" s="967"/>
      <c r="U897" s="970"/>
      <c r="V897" s="967"/>
      <c r="W897" s="970"/>
      <c r="X897" s="1261"/>
      <c r="Y897" s="967"/>
      <c r="Z897" s="1032"/>
    </row>
    <row r="898" spans="1:26" ht="12.6" hidden="1" customHeight="1" outlineLevel="2">
      <c r="A898" s="982">
        <v>44550</v>
      </c>
      <c r="B898" s="1163" t="s">
        <v>5698</v>
      </c>
      <c r="C898" s="955" t="s">
        <v>10259</v>
      </c>
      <c r="D898" s="966"/>
      <c r="E898" s="968"/>
      <c r="F898" s="969" t="s">
        <v>5700</v>
      </c>
      <c r="G898" s="970"/>
      <c r="H898" s="967"/>
      <c r="I898" s="970"/>
      <c r="J898" s="967"/>
      <c r="K898" s="970"/>
      <c r="L898" s="967"/>
      <c r="M898" s="970"/>
      <c r="N898" s="967"/>
      <c r="O898" s="970"/>
      <c r="P898" s="967"/>
      <c r="Q898" s="970"/>
      <c r="R898" s="967"/>
      <c r="S898" s="970"/>
      <c r="T898" s="967"/>
      <c r="U898" s="970"/>
      <c r="V898" s="967"/>
      <c r="W898" s="970"/>
      <c r="X898" s="1261"/>
      <c r="Y898" s="967"/>
      <c r="Z898" s="1032"/>
    </row>
    <row r="899" spans="1:26" ht="12.6" hidden="1" customHeight="1" outlineLevel="2">
      <c r="A899" s="982">
        <v>44550</v>
      </c>
      <c r="B899" s="1163" t="s">
        <v>5698</v>
      </c>
      <c r="C899" s="955" t="s">
        <v>10260</v>
      </c>
      <c r="D899" s="966"/>
      <c r="E899" s="968"/>
      <c r="F899" s="972"/>
      <c r="G899" s="970"/>
      <c r="H899" s="974" t="s">
        <v>5700</v>
      </c>
      <c r="I899" s="970"/>
      <c r="J899" s="967"/>
      <c r="K899" s="970"/>
      <c r="L899" s="967"/>
      <c r="M899" s="970"/>
      <c r="N899" s="967"/>
      <c r="O899" s="970"/>
      <c r="P899" s="967"/>
      <c r="Q899" s="970"/>
      <c r="R899" s="974" t="s">
        <v>5700</v>
      </c>
      <c r="S899" s="970"/>
      <c r="T899" s="967"/>
      <c r="U899" s="970"/>
      <c r="V899" s="967"/>
      <c r="W899" s="970"/>
      <c r="X899" s="1261"/>
      <c r="Y899" s="967"/>
      <c r="Z899" s="1032"/>
    </row>
    <row r="900" spans="1:26" ht="12.6" hidden="1" customHeight="1" outlineLevel="2">
      <c r="A900" s="982">
        <v>44550</v>
      </c>
      <c r="B900" s="1163" t="s">
        <v>5698</v>
      </c>
      <c r="C900" s="955" t="s">
        <v>10261</v>
      </c>
      <c r="D900" s="966"/>
      <c r="E900" s="977" t="s">
        <v>5700</v>
      </c>
      <c r="F900" s="972"/>
      <c r="G900" s="970"/>
      <c r="H900" s="967"/>
      <c r="I900" s="970"/>
      <c r="J900" s="967"/>
      <c r="K900" s="970"/>
      <c r="L900" s="967"/>
      <c r="M900" s="970"/>
      <c r="N900" s="967"/>
      <c r="O900" s="970"/>
      <c r="P900" s="967"/>
      <c r="Q900" s="970"/>
      <c r="R900" s="967"/>
      <c r="S900" s="970"/>
      <c r="T900" s="967"/>
      <c r="U900" s="970"/>
      <c r="V900" s="967"/>
      <c r="W900" s="970"/>
      <c r="X900" s="1261"/>
      <c r="Y900" s="967"/>
      <c r="Z900" s="1032"/>
    </row>
    <row r="901" spans="1:26" ht="25.2" hidden="1" customHeight="1" outlineLevel="2">
      <c r="A901" s="982">
        <v>44550</v>
      </c>
      <c r="B901" s="1163" t="s">
        <v>5698</v>
      </c>
      <c r="C901" s="955" t="s">
        <v>10262</v>
      </c>
      <c r="D901" s="966"/>
      <c r="E901" s="968"/>
      <c r="F901" s="972"/>
      <c r="G901" s="970"/>
      <c r="H901" s="967"/>
      <c r="I901" s="970"/>
      <c r="J901" s="967"/>
      <c r="K901" s="970"/>
      <c r="L901" s="967"/>
      <c r="M901" s="970"/>
      <c r="N901" s="967"/>
      <c r="O901" s="970"/>
      <c r="P901" s="967"/>
      <c r="Q901" s="970"/>
      <c r="R901" s="974" t="s">
        <v>5700</v>
      </c>
      <c r="S901" s="970"/>
      <c r="T901" s="967"/>
      <c r="U901" s="970"/>
      <c r="V901" s="967"/>
      <c r="W901" s="970"/>
      <c r="X901" s="1261"/>
      <c r="Y901" s="967"/>
      <c r="Z901" s="1032"/>
    </row>
    <row r="902" spans="1:26" ht="25.2" hidden="1" customHeight="1" outlineLevel="2">
      <c r="A902" s="982">
        <v>44550</v>
      </c>
      <c r="B902" s="1163" t="s">
        <v>5698</v>
      </c>
      <c r="C902" s="955" t="s">
        <v>10263</v>
      </c>
      <c r="D902" s="966"/>
      <c r="E902" s="968"/>
      <c r="F902" s="972"/>
      <c r="G902" s="970"/>
      <c r="H902" s="967"/>
      <c r="I902" s="970"/>
      <c r="J902" s="967"/>
      <c r="K902" s="970"/>
      <c r="L902" s="967"/>
      <c r="M902" s="970"/>
      <c r="N902" s="967"/>
      <c r="O902" s="970"/>
      <c r="P902" s="967"/>
      <c r="Q902" s="970"/>
      <c r="R902" s="967"/>
      <c r="S902" s="970"/>
      <c r="T902" s="967"/>
      <c r="U902" s="970"/>
      <c r="V902" s="967"/>
      <c r="W902" s="970"/>
      <c r="X902" s="1261"/>
      <c r="Y902" s="967"/>
      <c r="Z902" s="1032"/>
    </row>
    <row r="903" spans="1:26" ht="12.6" customHeight="1" outlineLevel="1" collapsed="1">
      <c r="A903" s="964">
        <v>44551</v>
      </c>
      <c r="B903" s="1163" t="s">
        <v>5698</v>
      </c>
      <c r="C903" s="955" t="s">
        <v>10264</v>
      </c>
      <c r="D903" s="966"/>
      <c r="E903" s="977" t="s">
        <v>5700</v>
      </c>
      <c r="F903" s="972"/>
      <c r="G903" s="970"/>
      <c r="H903" s="967"/>
      <c r="I903" s="970"/>
      <c r="J903" s="967"/>
      <c r="K903" s="970"/>
      <c r="L903" s="967"/>
      <c r="M903" s="970"/>
      <c r="N903" s="967"/>
      <c r="O903" s="970"/>
      <c r="P903" s="967"/>
      <c r="Q903" s="970"/>
      <c r="R903" s="967"/>
      <c r="S903" s="970"/>
      <c r="T903" s="967"/>
      <c r="U903" s="970"/>
      <c r="V903" s="967"/>
      <c r="W903" s="970"/>
      <c r="X903" s="1261"/>
      <c r="Y903" s="967"/>
      <c r="Z903" s="1032"/>
    </row>
    <row r="904" spans="1:26" ht="12.6" hidden="1" customHeight="1" outlineLevel="2">
      <c r="A904" s="964">
        <v>44551</v>
      </c>
      <c r="B904" s="1163" t="s">
        <v>5698</v>
      </c>
      <c r="C904" s="955" t="s">
        <v>10265</v>
      </c>
      <c r="D904" s="966"/>
      <c r="E904" s="977" t="s">
        <v>5700</v>
      </c>
      <c r="F904" s="972"/>
      <c r="G904" s="970"/>
      <c r="H904" s="967"/>
      <c r="I904" s="970"/>
      <c r="J904" s="967"/>
      <c r="K904" s="970"/>
      <c r="L904" s="967"/>
      <c r="M904" s="970"/>
      <c r="N904" s="967"/>
      <c r="O904" s="970"/>
      <c r="P904" s="967"/>
      <c r="Q904" s="970"/>
      <c r="R904" s="967"/>
      <c r="S904" s="970"/>
      <c r="T904" s="967"/>
      <c r="U904" s="970"/>
      <c r="V904" s="967"/>
      <c r="W904" s="970"/>
      <c r="X904" s="1261"/>
      <c r="Y904" s="967"/>
      <c r="Z904" s="1032"/>
    </row>
    <row r="905" spans="1:26" ht="12.6" hidden="1" customHeight="1" outlineLevel="2">
      <c r="A905" s="964">
        <v>44551</v>
      </c>
      <c r="B905" s="1163" t="s">
        <v>5698</v>
      </c>
      <c r="C905" s="955" t="s">
        <v>10266</v>
      </c>
      <c r="D905" s="975" t="s">
        <v>5700</v>
      </c>
      <c r="E905" s="968"/>
      <c r="F905" s="972"/>
      <c r="G905" s="970"/>
      <c r="H905" s="967"/>
      <c r="I905" s="970"/>
      <c r="J905" s="967"/>
      <c r="K905" s="970"/>
      <c r="L905" s="967"/>
      <c r="M905" s="970"/>
      <c r="N905" s="967"/>
      <c r="O905" s="970"/>
      <c r="P905" s="967"/>
      <c r="Q905" s="970"/>
      <c r="R905" s="967"/>
      <c r="S905" s="970"/>
      <c r="T905" s="967"/>
      <c r="U905" s="970"/>
      <c r="V905" s="967"/>
      <c r="W905" s="970"/>
      <c r="X905" s="1261"/>
      <c r="Y905" s="967"/>
      <c r="Z905" s="1301" t="s">
        <v>8948</v>
      </c>
    </row>
    <row r="906" spans="1:26" ht="12.6" hidden="1" customHeight="1" outlineLevel="2">
      <c r="A906" s="964">
        <v>44551</v>
      </c>
      <c r="B906" s="1163" t="s">
        <v>5698</v>
      </c>
      <c r="C906" s="955" t="s">
        <v>10267</v>
      </c>
      <c r="D906" s="966"/>
      <c r="E906" s="968"/>
      <c r="F906" s="972"/>
      <c r="G906" s="970"/>
      <c r="H906" s="967"/>
      <c r="I906" s="970"/>
      <c r="J906" s="967"/>
      <c r="K906" s="970"/>
      <c r="L906" s="967"/>
      <c r="M906" s="970"/>
      <c r="N906" s="967"/>
      <c r="O906" s="970"/>
      <c r="P906" s="967"/>
      <c r="Q906" s="970"/>
      <c r="R906" s="967"/>
      <c r="S906" s="970"/>
      <c r="T906" s="967"/>
      <c r="U906" s="970"/>
      <c r="V906" s="967"/>
      <c r="W906" s="970"/>
      <c r="X906" s="1262" t="s">
        <v>5700</v>
      </c>
      <c r="Y906" s="967"/>
      <c r="Z906" s="1032"/>
    </row>
    <row r="907" spans="1:26" ht="12.6" hidden="1" customHeight="1" outlineLevel="2">
      <c r="A907" s="964">
        <v>44551</v>
      </c>
      <c r="B907" s="1163" t="s">
        <v>5698</v>
      </c>
      <c r="C907" s="955" t="s">
        <v>10268</v>
      </c>
      <c r="D907" s="966"/>
      <c r="E907" s="968"/>
      <c r="F907" s="972"/>
      <c r="G907" s="970"/>
      <c r="H907" s="967"/>
      <c r="I907" s="970"/>
      <c r="J907" s="967"/>
      <c r="K907" s="970"/>
      <c r="L907" s="967"/>
      <c r="M907" s="970"/>
      <c r="N907" s="967"/>
      <c r="O907" s="970"/>
      <c r="P907" s="967"/>
      <c r="Q907" s="970"/>
      <c r="R907" s="974" t="s">
        <v>5700</v>
      </c>
      <c r="S907" s="970"/>
      <c r="T907" s="967"/>
      <c r="U907" s="970"/>
      <c r="V907" s="967"/>
      <c r="W907" s="970"/>
      <c r="X907" s="1261"/>
      <c r="Y907" s="967"/>
      <c r="Z907" s="1032"/>
    </row>
    <row r="908" spans="1:26" ht="12.6" hidden="1" customHeight="1" outlineLevel="2">
      <c r="A908" s="964">
        <v>44551</v>
      </c>
      <c r="B908" s="1163" t="s">
        <v>5698</v>
      </c>
      <c r="C908" s="955" t="s">
        <v>10269</v>
      </c>
      <c r="D908" s="966"/>
      <c r="E908" s="977" t="s">
        <v>5700</v>
      </c>
      <c r="F908" s="972"/>
      <c r="G908" s="970"/>
      <c r="H908" s="967"/>
      <c r="I908" s="970"/>
      <c r="J908" s="967"/>
      <c r="K908" s="970"/>
      <c r="L908" s="967"/>
      <c r="M908" s="970"/>
      <c r="N908" s="967"/>
      <c r="O908" s="970"/>
      <c r="P908" s="967"/>
      <c r="Q908" s="970"/>
      <c r="R908" s="967"/>
      <c r="S908" s="970"/>
      <c r="T908" s="967"/>
      <c r="U908" s="970"/>
      <c r="V908" s="967"/>
      <c r="W908" s="970"/>
      <c r="X908" s="1261"/>
      <c r="Y908" s="967"/>
      <c r="Z908" s="1032"/>
    </row>
    <row r="909" spans="1:26" ht="12.6" hidden="1" customHeight="1" outlineLevel="2">
      <c r="A909" s="964">
        <v>44551</v>
      </c>
      <c r="B909" s="1163" t="s">
        <v>5698</v>
      </c>
      <c r="C909" s="955" t="s">
        <v>10270</v>
      </c>
      <c r="D909" s="966"/>
      <c r="E909" s="977" t="s">
        <v>5700</v>
      </c>
      <c r="F909" s="972"/>
      <c r="G909" s="970"/>
      <c r="H909" s="967"/>
      <c r="I909" s="970"/>
      <c r="J909" s="967"/>
      <c r="K909" s="970"/>
      <c r="L909" s="967"/>
      <c r="M909" s="970"/>
      <c r="N909" s="967"/>
      <c r="O909" s="970"/>
      <c r="P909" s="967"/>
      <c r="Q909" s="970"/>
      <c r="R909" s="967"/>
      <c r="S909" s="970"/>
      <c r="T909" s="967"/>
      <c r="U909" s="970"/>
      <c r="V909" s="967"/>
      <c r="W909" s="970"/>
      <c r="X909" s="1261"/>
      <c r="Y909" s="967"/>
      <c r="Z909" s="1032"/>
    </row>
    <row r="910" spans="1:26" ht="25.2" hidden="1" customHeight="1" outlineLevel="2">
      <c r="A910" s="964">
        <v>44551</v>
      </c>
      <c r="B910" s="1163" t="s">
        <v>5698</v>
      </c>
      <c r="C910" s="955" t="s">
        <v>10271</v>
      </c>
      <c r="D910" s="966"/>
      <c r="E910" s="968"/>
      <c r="F910" s="969" t="s">
        <v>5700</v>
      </c>
      <c r="G910" s="970"/>
      <c r="H910" s="967"/>
      <c r="I910" s="970"/>
      <c r="J910" s="967"/>
      <c r="K910" s="970"/>
      <c r="L910" s="967"/>
      <c r="M910" s="970"/>
      <c r="N910" s="967"/>
      <c r="O910" s="970"/>
      <c r="P910" s="967"/>
      <c r="Q910" s="970"/>
      <c r="R910" s="967"/>
      <c r="S910" s="970"/>
      <c r="T910" s="967"/>
      <c r="U910" s="970"/>
      <c r="V910" s="967"/>
      <c r="W910" s="970"/>
      <c r="X910" s="1261"/>
      <c r="Y910" s="967"/>
      <c r="Z910" s="1301" t="s">
        <v>8948</v>
      </c>
    </row>
    <row r="911" spans="1:26" ht="12.6" hidden="1" customHeight="1" outlineLevel="2">
      <c r="A911" s="964">
        <v>44551</v>
      </c>
      <c r="B911" s="1163" t="s">
        <v>5698</v>
      </c>
      <c r="C911" s="955" t="s">
        <v>10272</v>
      </c>
      <c r="D911" s="966"/>
      <c r="E911" s="977" t="s">
        <v>5700</v>
      </c>
      <c r="F911" s="972"/>
      <c r="G911" s="970"/>
      <c r="H911" s="967"/>
      <c r="I911" s="970"/>
      <c r="J911" s="967"/>
      <c r="K911" s="973" t="s">
        <v>5700</v>
      </c>
      <c r="L911" s="967"/>
      <c r="M911" s="970"/>
      <c r="N911" s="967"/>
      <c r="O911" s="970"/>
      <c r="P911" s="967"/>
      <c r="Q911" s="970"/>
      <c r="R911" s="967"/>
      <c r="S911" s="970"/>
      <c r="T911" s="967"/>
      <c r="U911" s="970"/>
      <c r="V911" s="967"/>
      <c r="W911" s="970"/>
      <c r="X911" s="1261"/>
      <c r="Y911" s="967"/>
      <c r="Z911" s="1032"/>
    </row>
    <row r="912" spans="1:26" ht="12.6" hidden="1" customHeight="1" outlineLevel="2">
      <c r="A912" s="964">
        <v>44551</v>
      </c>
      <c r="B912" s="1163" t="s">
        <v>5698</v>
      </c>
      <c r="C912" s="955" t="s">
        <v>10273</v>
      </c>
      <c r="D912" s="966"/>
      <c r="E912" s="968"/>
      <c r="F912" s="972"/>
      <c r="G912" s="973" t="s">
        <v>5700</v>
      </c>
      <c r="H912" s="967"/>
      <c r="I912" s="970"/>
      <c r="J912" s="967"/>
      <c r="K912" s="970"/>
      <c r="L912" s="967"/>
      <c r="M912" s="970"/>
      <c r="N912" s="967"/>
      <c r="O912" s="970"/>
      <c r="P912" s="967"/>
      <c r="Q912" s="970"/>
      <c r="R912" s="967"/>
      <c r="S912" s="970"/>
      <c r="T912" s="967"/>
      <c r="U912" s="970"/>
      <c r="V912" s="967"/>
      <c r="W912" s="970"/>
      <c r="X912" s="1261"/>
      <c r="Y912" s="967"/>
      <c r="Z912" s="1032"/>
    </row>
    <row r="913" spans="1:26" ht="12.6" hidden="1" customHeight="1" outlineLevel="2">
      <c r="A913" s="964">
        <v>44551</v>
      </c>
      <c r="B913" s="1163" t="s">
        <v>5698</v>
      </c>
      <c r="C913" s="955" t="s">
        <v>10274</v>
      </c>
      <c r="D913" s="966"/>
      <c r="E913" s="968"/>
      <c r="F913" s="969" t="s">
        <v>5700</v>
      </c>
      <c r="G913" s="970"/>
      <c r="H913" s="967"/>
      <c r="I913" s="970"/>
      <c r="J913" s="967"/>
      <c r="K913" s="970"/>
      <c r="L913" s="967"/>
      <c r="M913" s="970"/>
      <c r="N913" s="967"/>
      <c r="O913" s="970"/>
      <c r="P913" s="967"/>
      <c r="Q913" s="970"/>
      <c r="R913" s="967"/>
      <c r="S913" s="970"/>
      <c r="T913" s="967"/>
      <c r="U913" s="970"/>
      <c r="V913" s="967"/>
      <c r="W913" s="970"/>
      <c r="X913" s="1261"/>
      <c r="Y913" s="967"/>
      <c r="Z913" s="1032"/>
    </row>
    <row r="914" spans="1:26" ht="12.6" hidden="1" customHeight="1" outlineLevel="2">
      <c r="A914" s="964">
        <v>44551</v>
      </c>
      <c r="B914" s="1163" t="s">
        <v>5698</v>
      </c>
      <c r="C914" s="955" t="s">
        <v>10275</v>
      </c>
      <c r="D914" s="966"/>
      <c r="E914" s="968"/>
      <c r="F914" s="972"/>
      <c r="G914" s="970"/>
      <c r="H914" s="967"/>
      <c r="I914" s="970"/>
      <c r="J914" s="967"/>
      <c r="K914" s="970"/>
      <c r="L914" s="967"/>
      <c r="M914" s="970"/>
      <c r="N914" s="967"/>
      <c r="O914" s="970"/>
      <c r="P914" s="967"/>
      <c r="Q914" s="973" t="s">
        <v>5700</v>
      </c>
      <c r="R914" s="967"/>
      <c r="S914" s="970"/>
      <c r="T914" s="967"/>
      <c r="U914" s="970"/>
      <c r="V914" s="967"/>
      <c r="W914" s="970"/>
      <c r="X914" s="1261"/>
      <c r="Y914" s="967"/>
      <c r="Z914" s="1032"/>
    </row>
    <row r="915" spans="1:26" ht="12.6" hidden="1" customHeight="1" outlineLevel="2">
      <c r="A915" s="964">
        <v>44551</v>
      </c>
      <c r="B915" s="1163" t="s">
        <v>5698</v>
      </c>
      <c r="C915" s="955" t="s">
        <v>10276</v>
      </c>
      <c r="D915" s="966"/>
      <c r="E915" s="977" t="s">
        <v>5700</v>
      </c>
      <c r="F915" s="972"/>
      <c r="G915" s="970"/>
      <c r="H915" s="967"/>
      <c r="I915" s="970"/>
      <c r="J915" s="967"/>
      <c r="K915" s="970"/>
      <c r="L915" s="967"/>
      <c r="M915" s="970"/>
      <c r="N915" s="967"/>
      <c r="O915" s="970"/>
      <c r="P915" s="967"/>
      <c r="Q915" s="970"/>
      <c r="R915" s="967"/>
      <c r="S915" s="970"/>
      <c r="T915" s="967"/>
      <c r="U915" s="970"/>
      <c r="V915" s="967"/>
      <c r="W915" s="970"/>
      <c r="X915" s="1261"/>
      <c r="Y915" s="967"/>
      <c r="Z915" s="1032"/>
    </row>
    <row r="916" spans="1:26" ht="12.6" hidden="1" customHeight="1" outlineLevel="2">
      <c r="A916" s="964">
        <v>44551</v>
      </c>
      <c r="B916" s="1163" t="s">
        <v>5698</v>
      </c>
      <c r="C916" s="955" t="s">
        <v>10277</v>
      </c>
      <c r="D916" s="966"/>
      <c r="E916" s="977" t="s">
        <v>5700</v>
      </c>
      <c r="F916" s="972"/>
      <c r="G916" s="970"/>
      <c r="H916" s="967"/>
      <c r="I916" s="970"/>
      <c r="J916" s="967"/>
      <c r="K916" s="970"/>
      <c r="L916" s="967"/>
      <c r="M916" s="970"/>
      <c r="N916" s="967"/>
      <c r="O916" s="970"/>
      <c r="P916" s="967"/>
      <c r="Q916" s="970"/>
      <c r="R916" s="967"/>
      <c r="S916" s="970"/>
      <c r="T916" s="967"/>
      <c r="U916" s="970"/>
      <c r="V916" s="967"/>
      <c r="W916" s="970"/>
      <c r="X916" s="1261"/>
      <c r="Y916" s="967"/>
      <c r="Z916" s="1032"/>
    </row>
    <row r="917" spans="1:26" ht="12.6" customHeight="1" outlineLevel="1" collapsed="1">
      <c r="A917" s="1358">
        <v>44552</v>
      </c>
      <c r="B917" s="1163" t="s">
        <v>5698</v>
      </c>
      <c r="C917" s="955" t="s">
        <v>10278</v>
      </c>
      <c r="D917" s="966"/>
      <c r="E917" s="977" t="s">
        <v>5700</v>
      </c>
      <c r="F917" s="972"/>
      <c r="G917" s="970"/>
      <c r="H917" s="967"/>
      <c r="I917" s="970"/>
      <c r="J917" s="967"/>
      <c r="K917" s="970"/>
      <c r="L917" s="967"/>
      <c r="M917" s="970"/>
      <c r="N917" s="967"/>
      <c r="O917" s="970"/>
      <c r="P917" s="967"/>
      <c r="Q917" s="970"/>
      <c r="R917" s="967"/>
      <c r="S917" s="970"/>
      <c r="T917" s="967"/>
      <c r="U917" s="970"/>
      <c r="V917" s="967"/>
      <c r="W917" s="970"/>
      <c r="X917" s="1261"/>
      <c r="Y917" s="967"/>
      <c r="Z917" s="1032"/>
    </row>
    <row r="918" spans="1:26" ht="12.6" hidden="1" customHeight="1" outlineLevel="2">
      <c r="A918" s="1358">
        <v>44552</v>
      </c>
      <c r="B918" s="1163" t="s">
        <v>5698</v>
      </c>
      <c r="C918" s="955" t="s">
        <v>10279</v>
      </c>
      <c r="D918" s="966"/>
      <c r="E918" s="968"/>
      <c r="F918" s="972"/>
      <c r="G918" s="970"/>
      <c r="H918" s="967"/>
      <c r="I918" s="970"/>
      <c r="J918" s="967"/>
      <c r="K918" s="970"/>
      <c r="L918" s="967"/>
      <c r="M918" s="973" t="s">
        <v>5700</v>
      </c>
      <c r="N918" s="967"/>
      <c r="O918" s="970"/>
      <c r="P918" s="967"/>
      <c r="Q918" s="970"/>
      <c r="R918" s="967"/>
      <c r="S918" s="970"/>
      <c r="T918" s="967"/>
      <c r="U918" s="970"/>
      <c r="V918" s="967"/>
      <c r="W918" s="970"/>
      <c r="X918" s="1261"/>
      <c r="Y918" s="967"/>
      <c r="Z918" s="1032"/>
    </row>
    <row r="919" spans="1:26" ht="12.6" hidden="1" customHeight="1" outlineLevel="2">
      <c r="A919" s="1358">
        <v>44552</v>
      </c>
      <c r="B919" s="1163" t="s">
        <v>5698</v>
      </c>
      <c r="C919" s="955" t="s">
        <v>10280</v>
      </c>
      <c r="D919" s="966"/>
      <c r="E919" s="968"/>
      <c r="F919" s="969" t="s">
        <v>5700</v>
      </c>
      <c r="G919" s="970"/>
      <c r="H919" s="967"/>
      <c r="I919" s="970"/>
      <c r="J919" s="967"/>
      <c r="K919" s="970"/>
      <c r="L919" s="967"/>
      <c r="M919" s="970"/>
      <c r="N919" s="967"/>
      <c r="O919" s="970"/>
      <c r="P919" s="967"/>
      <c r="Q919" s="970"/>
      <c r="R919" s="967"/>
      <c r="S919" s="970"/>
      <c r="T919" s="967"/>
      <c r="U919" s="970"/>
      <c r="V919" s="967"/>
      <c r="W919" s="970"/>
      <c r="X919" s="1261"/>
      <c r="Y919" s="967"/>
      <c r="Z919" s="1032"/>
    </row>
    <row r="920" spans="1:26" ht="25.2" hidden="1" customHeight="1" outlineLevel="2">
      <c r="A920" s="1358">
        <v>44552</v>
      </c>
      <c r="B920" s="1163" t="s">
        <v>5698</v>
      </c>
      <c r="C920" s="955" t="s">
        <v>10281</v>
      </c>
      <c r="D920" s="966"/>
      <c r="E920" s="977" t="s">
        <v>5700</v>
      </c>
      <c r="F920" s="972"/>
      <c r="G920" s="973" t="s">
        <v>5700</v>
      </c>
      <c r="H920" s="967"/>
      <c r="I920" s="973" t="s">
        <v>5700</v>
      </c>
      <c r="J920" s="967"/>
      <c r="K920" s="970"/>
      <c r="L920" s="967"/>
      <c r="M920" s="970"/>
      <c r="N920" s="967"/>
      <c r="O920" s="970"/>
      <c r="P920" s="967"/>
      <c r="Q920" s="970"/>
      <c r="R920" s="967"/>
      <c r="S920" s="970"/>
      <c r="T920" s="967"/>
      <c r="U920" s="970"/>
      <c r="V920" s="967"/>
      <c r="W920" s="970"/>
      <c r="X920" s="1261"/>
      <c r="Y920" s="967"/>
      <c r="Z920" s="1032"/>
    </row>
    <row r="921" spans="1:26" ht="12.6" hidden="1" customHeight="1" outlineLevel="2">
      <c r="A921" s="1358">
        <v>44552</v>
      </c>
      <c r="B921" s="1163" t="s">
        <v>5698</v>
      </c>
      <c r="C921" s="955" t="s">
        <v>10282</v>
      </c>
      <c r="D921" s="966"/>
      <c r="E921" s="968"/>
      <c r="F921" s="972"/>
      <c r="G921" s="970"/>
      <c r="H921" s="967"/>
      <c r="I921" s="970"/>
      <c r="J921" s="967"/>
      <c r="K921" s="970"/>
      <c r="L921" s="967"/>
      <c r="M921" s="970"/>
      <c r="N921" s="967"/>
      <c r="O921" s="970"/>
      <c r="P921" s="967"/>
      <c r="Q921" s="970"/>
      <c r="R921" s="967"/>
      <c r="S921" s="970"/>
      <c r="T921" s="974" t="s">
        <v>5700</v>
      </c>
      <c r="U921" s="970"/>
      <c r="V921" s="967"/>
      <c r="W921" s="970"/>
      <c r="X921" s="1261"/>
      <c r="Y921" s="967"/>
      <c r="Z921" s="1032"/>
    </row>
    <row r="922" spans="1:26" ht="12.6" hidden="1" customHeight="1" outlineLevel="2">
      <c r="A922" s="1358">
        <v>44552</v>
      </c>
      <c r="B922" s="1163" t="s">
        <v>5698</v>
      </c>
      <c r="C922" s="955" t="s">
        <v>10283</v>
      </c>
      <c r="D922" s="966"/>
      <c r="E922" s="977" t="s">
        <v>5700</v>
      </c>
      <c r="F922" s="972"/>
      <c r="G922" s="970"/>
      <c r="H922" s="967"/>
      <c r="I922" s="970"/>
      <c r="J922" s="967"/>
      <c r="K922" s="970"/>
      <c r="L922" s="967"/>
      <c r="M922" s="970"/>
      <c r="N922" s="967"/>
      <c r="O922" s="970"/>
      <c r="P922" s="967"/>
      <c r="Q922" s="970"/>
      <c r="R922" s="967"/>
      <c r="S922" s="970"/>
      <c r="T922" s="967"/>
      <c r="U922" s="970"/>
      <c r="V922" s="967"/>
      <c r="W922" s="970"/>
      <c r="X922" s="1261"/>
      <c r="Y922" s="967"/>
      <c r="Z922" s="1032"/>
    </row>
    <row r="923" spans="1:26" ht="12.6" hidden="1" customHeight="1" outlineLevel="2">
      <c r="A923" s="1358">
        <v>44552</v>
      </c>
      <c r="B923" s="1163" t="s">
        <v>5698</v>
      </c>
      <c r="C923" s="955" t="s">
        <v>10284</v>
      </c>
      <c r="D923" s="966"/>
      <c r="E923" s="968"/>
      <c r="F923" s="969" t="s">
        <v>5700</v>
      </c>
      <c r="G923" s="970"/>
      <c r="H923" s="967"/>
      <c r="I923" s="970"/>
      <c r="J923" s="967"/>
      <c r="K923" s="970"/>
      <c r="L923" s="967"/>
      <c r="M923" s="970"/>
      <c r="N923" s="967"/>
      <c r="O923" s="970"/>
      <c r="P923" s="967"/>
      <c r="Q923" s="970"/>
      <c r="R923" s="967"/>
      <c r="S923" s="970"/>
      <c r="T923" s="967"/>
      <c r="U923" s="970"/>
      <c r="V923" s="967"/>
      <c r="W923" s="970"/>
      <c r="X923" s="1261"/>
      <c r="Y923" s="967"/>
      <c r="Z923" s="1032"/>
    </row>
    <row r="924" spans="1:26" ht="12.6" hidden="1" customHeight="1" outlineLevel="2">
      <c r="A924" s="1358">
        <v>44552</v>
      </c>
      <c r="B924" s="1163" t="s">
        <v>5698</v>
      </c>
      <c r="C924" s="955" t="s">
        <v>10285</v>
      </c>
      <c r="D924" s="966"/>
      <c r="E924" s="977" t="s">
        <v>5700</v>
      </c>
      <c r="F924" s="972"/>
      <c r="G924" s="970"/>
      <c r="H924" s="967"/>
      <c r="I924" s="970"/>
      <c r="J924" s="967"/>
      <c r="K924" s="970"/>
      <c r="L924" s="967"/>
      <c r="M924" s="973" t="s">
        <v>5700</v>
      </c>
      <c r="N924" s="967"/>
      <c r="O924" s="970"/>
      <c r="P924" s="967"/>
      <c r="Q924" s="970"/>
      <c r="R924" s="967"/>
      <c r="S924" s="970"/>
      <c r="T924" s="967"/>
      <c r="U924" s="970"/>
      <c r="V924" s="967"/>
      <c r="W924" s="970"/>
      <c r="X924" s="1261"/>
      <c r="Y924" s="967"/>
      <c r="Z924" s="1032"/>
    </row>
    <row r="925" spans="1:26" ht="12.6" hidden="1" customHeight="1" outlineLevel="2">
      <c r="A925" s="1358">
        <v>44552</v>
      </c>
      <c r="B925" s="1163" t="s">
        <v>5698</v>
      </c>
      <c r="C925" s="955" t="s">
        <v>10286</v>
      </c>
      <c r="D925" s="966"/>
      <c r="E925" s="968"/>
      <c r="F925" s="972"/>
      <c r="G925" s="970"/>
      <c r="H925" s="967"/>
      <c r="I925" s="970"/>
      <c r="J925" s="974" t="s">
        <v>5700</v>
      </c>
      <c r="K925" s="970"/>
      <c r="L925" s="967"/>
      <c r="M925" s="970"/>
      <c r="N925" s="967"/>
      <c r="O925" s="970"/>
      <c r="P925" s="967"/>
      <c r="Q925" s="970"/>
      <c r="R925" s="967"/>
      <c r="S925" s="970"/>
      <c r="T925" s="967"/>
      <c r="U925" s="970"/>
      <c r="V925" s="967"/>
      <c r="W925" s="970"/>
      <c r="X925" s="1261"/>
      <c r="Y925" s="967"/>
      <c r="Z925" s="1032"/>
    </row>
    <row r="926" spans="1:26" ht="12.6" hidden="1" customHeight="1" outlineLevel="2">
      <c r="A926" s="1358">
        <v>44552</v>
      </c>
      <c r="B926" s="1163" t="s">
        <v>5698</v>
      </c>
      <c r="C926" s="955" t="s">
        <v>10287</v>
      </c>
      <c r="D926" s="966"/>
      <c r="E926" s="968"/>
      <c r="F926" s="972"/>
      <c r="G926" s="970"/>
      <c r="H926" s="967"/>
      <c r="I926" s="970"/>
      <c r="J926" s="967"/>
      <c r="K926" s="970"/>
      <c r="L926" s="967"/>
      <c r="M926" s="970"/>
      <c r="N926" s="967"/>
      <c r="O926" s="970"/>
      <c r="P926" s="967"/>
      <c r="Q926" s="970"/>
      <c r="R926" s="974" t="s">
        <v>5700</v>
      </c>
      <c r="S926" s="970"/>
      <c r="T926" s="967"/>
      <c r="U926" s="970"/>
      <c r="V926" s="967"/>
      <c r="W926" s="970"/>
      <c r="X926" s="1261"/>
      <c r="Y926" s="967"/>
      <c r="Z926" s="1032"/>
    </row>
    <row r="927" spans="1:26" ht="12.6" hidden="1" customHeight="1" outlineLevel="2">
      <c r="A927" s="1358">
        <v>44552</v>
      </c>
      <c r="B927" s="1163" t="s">
        <v>5698</v>
      </c>
      <c r="C927" s="955" t="s">
        <v>10288</v>
      </c>
      <c r="D927" s="966"/>
      <c r="E927" s="968"/>
      <c r="F927" s="972"/>
      <c r="G927" s="970"/>
      <c r="H927" s="967"/>
      <c r="I927" s="970"/>
      <c r="J927" s="967"/>
      <c r="K927" s="970"/>
      <c r="L927" s="967"/>
      <c r="M927" s="970"/>
      <c r="N927" s="967"/>
      <c r="O927" s="970"/>
      <c r="P927" s="967"/>
      <c r="Q927" s="970"/>
      <c r="R927" s="967"/>
      <c r="S927" s="970"/>
      <c r="T927" s="967"/>
      <c r="U927" s="970"/>
      <c r="V927" s="967"/>
      <c r="W927" s="970"/>
      <c r="X927" s="1261"/>
      <c r="Y927" s="967"/>
      <c r="Z927" s="1032"/>
    </row>
    <row r="928" spans="1:26" ht="12.6" customHeight="1" outlineLevel="1" collapsed="1">
      <c r="A928" s="1359">
        <v>44553</v>
      </c>
      <c r="B928" s="1163" t="s">
        <v>5698</v>
      </c>
      <c r="C928" s="955" t="s">
        <v>10289</v>
      </c>
      <c r="D928" s="966"/>
      <c r="E928" s="968"/>
      <c r="F928" s="969" t="s">
        <v>5700</v>
      </c>
      <c r="G928" s="970"/>
      <c r="H928" s="967"/>
      <c r="I928" s="970"/>
      <c r="J928" s="967"/>
      <c r="K928" s="970"/>
      <c r="L928" s="967"/>
      <c r="M928" s="970"/>
      <c r="N928" s="967"/>
      <c r="O928" s="970"/>
      <c r="P928" s="967"/>
      <c r="Q928" s="970"/>
      <c r="R928" s="967"/>
      <c r="S928" s="970"/>
      <c r="T928" s="967"/>
      <c r="U928" s="970"/>
      <c r="V928" s="967"/>
      <c r="W928" s="970"/>
      <c r="X928" s="1261"/>
      <c r="Y928" s="967"/>
      <c r="Z928" s="1032"/>
    </row>
    <row r="929" spans="1:26" ht="12.6" hidden="1" customHeight="1" outlineLevel="2">
      <c r="A929" s="1359">
        <v>44553</v>
      </c>
      <c r="B929" s="1163" t="s">
        <v>5698</v>
      </c>
      <c r="C929" s="955" t="s">
        <v>10290</v>
      </c>
      <c r="D929" s="966"/>
      <c r="E929" s="968"/>
      <c r="F929" s="972"/>
      <c r="G929" s="970"/>
      <c r="H929" s="967"/>
      <c r="I929" s="970"/>
      <c r="J929" s="974" t="s">
        <v>5700</v>
      </c>
      <c r="K929" s="970"/>
      <c r="L929" s="967"/>
      <c r="M929" s="970"/>
      <c r="N929" s="967"/>
      <c r="O929" s="970"/>
      <c r="P929" s="967"/>
      <c r="Q929" s="970"/>
      <c r="R929" s="967"/>
      <c r="S929" s="970"/>
      <c r="T929" s="967"/>
      <c r="U929" s="970"/>
      <c r="V929" s="967"/>
      <c r="W929" s="970"/>
      <c r="X929" s="1261"/>
      <c r="Y929" s="967"/>
      <c r="Z929" s="1032"/>
    </row>
    <row r="930" spans="1:26" ht="12.6" hidden="1" customHeight="1" outlineLevel="2">
      <c r="A930" s="1359">
        <v>44553</v>
      </c>
      <c r="B930" s="1163" t="s">
        <v>10291</v>
      </c>
      <c r="C930" s="955" t="s">
        <v>10292</v>
      </c>
      <c r="D930" s="966"/>
      <c r="E930" s="968"/>
      <c r="F930" s="972"/>
      <c r="G930" s="973" t="s">
        <v>5700</v>
      </c>
      <c r="H930" s="967"/>
      <c r="I930" s="970"/>
      <c r="J930" s="967"/>
      <c r="K930" s="970"/>
      <c r="L930" s="967"/>
      <c r="M930" s="970"/>
      <c r="N930" s="967"/>
      <c r="O930" s="970"/>
      <c r="P930" s="967"/>
      <c r="Q930" s="970"/>
      <c r="R930" s="974" t="s">
        <v>5700</v>
      </c>
      <c r="S930" s="970"/>
      <c r="T930" s="967"/>
      <c r="U930" s="970"/>
      <c r="V930" s="967"/>
      <c r="W930" s="970"/>
      <c r="X930" s="1261"/>
      <c r="Y930" s="967"/>
      <c r="Z930" s="1032"/>
    </row>
    <row r="931" spans="1:26" ht="12.6" hidden="1" customHeight="1" outlineLevel="2">
      <c r="A931" s="1359">
        <v>44553</v>
      </c>
      <c r="B931" s="1163" t="s">
        <v>5698</v>
      </c>
      <c r="C931" s="955" t="s">
        <v>10293</v>
      </c>
      <c r="D931" s="966"/>
      <c r="E931" s="968"/>
      <c r="F931" s="969" t="s">
        <v>5700</v>
      </c>
      <c r="G931" s="970"/>
      <c r="H931" s="967"/>
      <c r="I931" s="970"/>
      <c r="J931" s="967"/>
      <c r="K931" s="970"/>
      <c r="L931" s="967"/>
      <c r="M931" s="970"/>
      <c r="N931" s="967"/>
      <c r="O931" s="970"/>
      <c r="P931" s="967"/>
      <c r="Q931" s="970"/>
      <c r="R931" s="967"/>
      <c r="S931" s="970"/>
      <c r="T931" s="967"/>
      <c r="U931" s="970"/>
      <c r="V931" s="967"/>
      <c r="W931" s="970"/>
      <c r="X931" s="1261"/>
      <c r="Y931" s="967"/>
      <c r="Z931" s="1032"/>
    </row>
    <row r="932" spans="1:26" ht="12.6" hidden="1" customHeight="1" outlineLevel="2">
      <c r="A932" s="1359">
        <v>44553</v>
      </c>
      <c r="B932" s="1163" t="s">
        <v>5698</v>
      </c>
      <c r="C932" s="955" t="s">
        <v>10294</v>
      </c>
      <c r="D932" s="975" t="s">
        <v>2368</v>
      </c>
      <c r="E932" s="968"/>
      <c r="F932" s="972"/>
      <c r="G932" s="970"/>
      <c r="H932" s="967"/>
      <c r="I932" s="970"/>
      <c r="J932" s="967"/>
      <c r="K932" s="970"/>
      <c r="L932" s="967"/>
      <c r="M932" s="970"/>
      <c r="N932" s="967"/>
      <c r="O932" s="970"/>
      <c r="P932" s="967"/>
      <c r="Q932" s="970"/>
      <c r="R932" s="967"/>
      <c r="S932" s="970"/>
      <c r="T932" s="967"/>
      <c r="U932" s="970"/>
      <c r="V932" s="967"/>
      <c r="W932" s="970"/>
      <c r="X932" s="1261"/>
      <c r="Y932" s="967"/>
      <c r="Z932" s="1032"/>
    </row>
    <row r="933" spans="1:26" ht="12.6" hidden="1" customHeight="1" outlineLevel="2">
      <c r="A933" s="1359">
        <v>44553</v>
      </c>
      <c r="B933" s="1163" t="s">
        <v>5698</v>
      </c>
      <c r="C933" s="955" t="s">
        <v>10295</v>
      </c>
      <c r="D933" s="966"/>
      <c r="E933" s="968"/>
      <c r="F933" s="972"/>
      <c r="G933" s="970"/>
      <c r="H933" s="967"/>
      <c r="I933" s="970"/>
      <c r="J933" s="967"/>
      <c r="K933" s="970"/>
      <c r="L933" s="967"/>
      <c r="M933" s="970"/>
      <c r="N933" s="967"/>
      <c r="O933" s="973" t="s">
        <v>5700</v>
      </c>
      <c r="P933" s="967"/>
      <c r="Q933" s="970"/>
      <c r="R933" s="967"/>
      <c r="S933" s="970"/>
      <c r="T933" s="967"/>
      <c r="U933" s="970"/>
      <c r="V933" s="967"/>
      <c r="W933" s="970"/>
      <c r="X933" s="1261"/>
      <c r="Y933" s="967"/>
      <c r="Z933" s="1032"/>
    </row>
    <row r="934" spans="1:26" ht="12.6" hidden="1" customHeight="1" outlineLevel="2">
      <c r="A934" s="1359">
        <v>44553</v>
      </c>
      <c r="B934" s="1163" t="s">
        <v>5698</v>
      </c>
      <c r="C934" s="955" t="s">
        <v>10296</v>
      </c>
      <c r="D934" s="975" t="s">
        <v>8108</v>
      </c>
      <c r="E934" s="968"/>
      <c r="F934" s="972"/>
      <c r="G934" s="970"/>
      <c r="H934" s="967"/>
      <c r="I934" s="970"/>
      <c r="J934" s="967"/>
      <c r="K934" s="970"/>
      <c r="L934" s="967"/>
      <c r="M934" s="970"/>
      <c r="N934" s="967"/>
      <c r="O934" s="970"/>
      <c r="P934" s="967"/>
      <c r="Q934" s="970"/>
      <c r="R934" s="967"/>
      <c r="S934" s="970"/>
      <c r="T934" s="967"/>
      <c r="U934" s="970"/>
      <c r="V934" s="967"/>
      <c r="W934" s="970"/>
      <c r="X934" s="1261"/>
      <c r="Y934" s="967"/>
      <c r="Z934" s="1032"/>
    </row>
    <row r="935" spans="1:26" ht="12.6" hidden="1" customHeight="1" outlineLevel="2">
      <c r="A935" s="1359">
        <v>44553</v>
      </c>
      <c r="B935" s="1163" t="s">
        <v>5698</v>
      </c>
      <c r="C935" s="955" t="s">
        <v>10297</v>
      </c>
      <c r="D935" s="975" t="s">
        <v>5700</v>
      </c>
      <c r="E935" s="977" t="s">
        <v>5700</v>
      </c>
      <c r="F935" s="972"/>
      <c r="G935" s="973" t="s">
        <v>5700</v>
      </c>
      <c r="H935" s="967"/>
      <c r="I935" s="970"/>
      <c r="J935" s="967"/>
      <c r="K935" s="970"/>
      <c r="L935" s="967"/>
      <c r="M935" s="970"/>
      <c r="N935" s="967"/>
      <c r="O935" s="970"/>
      <c r="P935" s="967"/>
      <c r="Q935" s="970"/>
      <c r="R935" s="967"/>
      <c r="S935" s="970"/>
      <c r="T935" s="967"/>
      <c r="U935" s="970"/>
      <c r="V935" s="967"/>
      <c r="W935" s="970"/>
      <c r="X935" s="1261"/>
      <c r="Y935" s="967"/>
      <c r="Z935" s="1032"/>
    </row>
    <row r="936" spans="1:26" ht="37.799999999999997" customHeight="1" outlineLevel="1" collapsed="1">
      <c r="A936" s="1360">
        <v>44557</v>
      </c>
      <c r="B936" s="1163" t="s">
        <v>5698</v>
      </c>
      <c r="C936" s="955" t="s">
        <v>10298</v>
      </c>
      <c r="D936" s="966"/>
      <c r="E936" s="968"/>
      <c r="F936" s="969" t="s">
        <v>5700</v>
      </c>
      <c r="G936" s="970"/>
      <c r="H936" s="967"/>
      <c r="I936" s="970"/>
      <c r="J936" s="967"/>
      <c r="K936" s="970"/>
      <c r="L936" s="967"/>
      <c r="M936" s="970"/>
      <c r="N936" s="967"/>
      <c r="O936" s="970"/>
      <c r="P936" s="967"/>
      <c r="Q936" s="970"/>
      <c r="R936" s="967"/>
      <c r="S936" s="970"/>
      <c r="T936" s="967"/>
      <c r="U936" s="970"/>
      <c r="V936" s="967"/>
      <c r="W936" s="970"/>
      <c r="X936" s="1261"/>
      <c r="Y936" s="967"/>
      <c r="Z936" s="1032"/>
    </row>
    <row r="937" spans="1:26" ht="12.6" hidden="1" customHeight="1" outlineLevel="2">
      <c r="A937" s="1360">
        <v>44557</v>
      </c>
      <c r="B937" s="1163" t="s">
        <v>5698</v>
      </c>
      <c r="C937" s="955" t="s">
        <v>10299</v>
      </c>
      <c r="D937" s="975" t="s">
        <v>5700</v>
      </c>
      <c r="E937" s="968"/>
      <c r="F937" s="972"/>
      <c r="G937" s="970"/>
      <c r="H937" s="967"/>
      <c r="I937" s="970"/>
      <c r="J937" s="967"/>
      <c r="K937" s="970"/>
      <c r="L937" s="967"/>
      <c r="M937" s="970"/>
      <c r="N937" s="967"/>
      <c r="O937" s="970"/>
      <c r="P937" s="967"/>
      <c r="Q937" s="970"/>
      <c r="R937" s="967"/>
      <c r="S937" s="970"/>
      <c r="T937" s="967"/>
      <c r="U937" s="970"/>
      <c r="V937" s="967"/>
      <c r="W937" s="970"/>
      <c r="X937" s="1261"/>
      <c r="Y937" s="967"/>
      <c r="Z937" s="1032"/>
    </row>
    <row r="938" spans="1:26" ht="25.2" hidden="1" customHeight="1" outlineLevel="2">
      <c r="A938" s="1360">
        <v>44557</v>
      </c>
      <c r="B938" s="1163" t="s">
        <v>5698</v>
      </c>
      <c r="C938" s="955" t="s">
        <v>10300</v>
      </c>
      <c r="D938" s="966"/>
      <c r="E938" s="968"/>
      <c r="F938" s="972"/>
      <c r="G938" s="973" t="s">
        <v>5700</v>
      </c>
      <c r="H938" s="967"/>
      <c r="I938" s="970"/>
      <c r="J938" s="967"/>
      <c r="K938" s="970"/>
      <c r="L938" s="967"/>
      <c r="M938" s="970"/>
      <c r="N938" s="967"/>
      <c r="O938" s="970"/>
      <c r="P938" s="967"/>
      <c r="Q938" s="970"/>
      <c r="R938" s="967"/>
      <c r="S938" s="970"/>
      <c r="T938" s="967"/>
      <c r="U938" s="970"/>
      <c r="V938" s="967"/>
      <c r="W938" s="970"/>
      <c r="X938" s="1261"/>
      <c r="Y938" s="967"/>
      <c r="Z938" s="1032"/>
    </row>
    <row r="939" spans="1:26" ht="12.6" hidden="1" customHeight="1" outlineLevel="2">
      <c r="A939" s="1360">
        <v>44557</v>
      </c>
      <c r="B939" s="1163" t="s">
        <v>5698</v>
      </c>
      <c r="C939" s="955" t="s">
        <v>10301</v>
      </c>
      <c r="D939" s="966"/>
      <c r="E939" s="968"/>
      <c r="F939" s="972"/>
      <c r="G939" s="970"/>
      <c r="H939" s="967"/>
      <c r="I939" s="970"/>
      <c r="J939" s="967"/>
      <c r="K939" s="970"/>
      <c r="L939" s="967"/>
      <c r="M939" s="970"/>
      <c r="N939" s="967"/>
      <c r="O939" s="973" t="s">
        <v>5700</v>
      </c>
      <c r="P939" s="967"/>
      <c r="Q939" s="970"/>
      <c r="R939" s="967"/>
      <c r="S939" s="970"/>
      <c r="T939" s="967"/>
      <c r="U939" s="970"/>
      <c r="V939" s="967"/>
      <c r="W939" s="970"/>
      <c r="X939" s="1261"/>
      <c r="Y939" s="967"/>
      <c r="Z939" s="1032"/>
    </row>
    <row r="940" spans="1:26" ht="12.6" hidden="1" customHeight="1" outlineLevel="2">
      <c r="A940" s="1360">
        <v>44557</v>
      </c>
      <c r="B940" s="1163" t="s">
        <v>5698</v>
      </c>
      <c r="C940" s="955" t="s">
        <v>10302</v>
      </c>
      <c r="D940" s="966"/>
      <c r="E940" s="968"/>
      <c r="F940" s="972"/>
      <c r="G940" s="970"/>
      <c r="H940" s="974" t="s">
        <v>5700</v>
      </c>
      <c r="I940" s="970"/>
      <c r="J940" s="967"/>
      <c r="K940" s="970"/>
      <c r="L940" s="967"/>
      <c r="M940" s="970"/>
      <c r="N940" s="967"/>
      <c r="O940" s="970"/>
      <c r="P940" s="967"/>
      <c r="Q940" s="970"/>
      <c r="R940" s="967"/>
      <c r="S940" s="970"/>
      <c r="T940" s="967"/>
      <c r="U940" s="970"/>
      <c r="V940" s="967"/>
      <c r="W940" s="970"/>
      <c r="X940" s="1261"/>
      <c r="Y940" s="967"/>
      <c r="Z940" s="1032"/>
    </row>
    <row r="941" spans="1:26" ht="12.6" hidden="1" customHeight="1" outlineLevel="2">
      <c r="A941" s="1360">
        <v>44557</v>
      </c>
      <c r="B941" s="1163" t="s">
        <v>5698</v>
      </c>
      <c r="C941" s="955" t="s">
        <v>10303</v>
      </c>
      <c r="D941" s="966"/>
      <c r="E941" s="968"/>
      <c r="F941" s="972"/>
      <c r="G941" s="970"/>
      <c r="H941" s="967"/>
      <c r="I941" s="970"/>
      <c r="J941" s="967"/>
      <c r="K941" s="970"/>
      <c r="L941" s="967"/>
      <c r="M941" s="970"/>
      <c r="N941" s="967"/>
      <c r="O941" s="970"/>
      <c r="P941" s="967"/>
      <c r="Q941" s="970"/>
      <c r="R941" s="974" t="s">
        <v>5700</v>
      </c>
      <c r="S941" s="970"/>
      <c r="T941" s="967"/>
      <c r="U941" s="970"/>
      <c r="V941" s="967"/>
      <c r="W941" s="970"/>
      <c r="X941" s="1261"/>
      <c r="Y941" s="967"/>
      <c r="Z941" s="1032"/>
    </row>
    <row r="942" spans="1:26" ht="25.2" hidden="1" customHeight="1" outlineLevel="2">
      <c r="A942" s="1360">
        <v>44557</v>
      </c>
      <c r="B942" s="1163" t="s">
        <v>5706</v>
      </c>
      <c r="C942" s="955" t="s">
        <v>10304</v>
      </c>
      <c r="D942" s="966"/>
      <c r="E942" s="968"/>
      <c r="F942" s="972"/>
      <c r="G942" s="970"/>
      <c r="H942" s="967"/>
      <c r="I942" s="970"/>
      <c r="J942" s="967"/>
      <c r="K942" s="970"/>
      <c r="L942" s="967"/>
      <c r="M942" s="970"/>
      <c r="N942" s="967"/>
      <c r="O942" s="973" t="s">
        <v>5700</v>
      </c>
      <c r="P942" s="967"/>
      <c r="Q942" s="970"/>
      <c r="R942" s="967"/>
      <c r="S942" s="970"/>
      <c r="T942" s="967"/>
      <c r="U942" s="970"/>
      <c r="V942" s="967"/>
      <c r="W942" s="970"/>
      <c r="X942" s="1261"/>
      <c r="Y942" s="967"/>
      <c r="Z942" s="1032"/>
    </row>
    <row r="943" spans="1:26" ht="12.6" customHeight="1" outlineLevel="1" collapsed="1">
      <c r="A943" s="1361">
        <v>44558</v>
      </c>
      <c r="B943" s="1163" t="s">
        <v>5739</v>
      </c>
      <c r="C943" s="955" t="s">
        <v>10305</v>
      </c>
      <c r="D943" s="966"/>
      <c r="E943" s="968"/>
      <c r="F943" s="972"/>
      <c r="G943" s="970"/>
      <c r="H943" s="967"/>
      <c r="I943" s="970"/>
      <c r="J943" s="967"/>
      <c r="K943" s="970"/>
      <c r="L943" s="967"/>
      <c r="M943" s="970"/>
      <c r="N943" s="967"/>
      <c r="O943" s="970"/>
      <c r="P943" s="967"/>
      <c r="Q943" s="970"/>
      <c r="R943" s="967"/>
      <c r="S943" s="970"/>
      <c r="T943" s="967"/>
      <c r="U943" s="970"/>
      <c r="V943" s="967"/>
      <c r="W943" s="970"/>
      <c r="X943" s="1261"/>
      <c r="Y943" s="967"/>
      <c r="Z943" s="1032"/>
    </row>
    <row r="944" spans="1:26" ht="12.6" hidden="1" customHeight="1" outlineLevel="2">
      <c r="A944" s="1361">
        <v>44558</v>
      </c>
      <c r="B944" s="1163" t="s">
        <v>5706</v>
      </c>
      <c r="C944" s="955" t="s">
        <v>10306</v>
      </c>
      <c r="D944" s="966"/>
      <c r="E944" s="968"/>
      <c r="F944" s="972"/>
      <c r="G944" s="970"/>
      <c r="H944" s="967"/>
      <c r="I944" s="970"/>
      <c r="J944" s="967"/>
      <c r="K944" s="970"/>
      <c r="L944" s="967"/>
      <c r="M944" s="970"/>
      <c r="N944" s="967"/>
      <c r="O944" s="970"/>
      <c r="P944" s="967"/>
      <c r="Q944" s="970"/>
      <c r="R944" s="967"/>
      <c r="S944" s="970"/>
      <c r="T944" s="967"/>
      <c r="U944" s="970"/>
      <c r="V944" s="967"/>
      <c r="W944" s="970"/>
      <c r="X944" s="1261"/>
      <c r="Y944" s="967"/>
      <c r="Z944" s="1032"/>
    </row>
    <row r="945" spans="1:26" ht="12.6" hidden="1" customHeight="1" outlineLevel="2">
      <c r="A945" s="1361">
        <v>44558</v>
      </c>
      <c r="B945" s="1163" t="s">
        <v>5698</v>
      </c>
      <c r="C945" s="955" t="s">
        <v>10307</v>
      </c>
      <c r="D945" s="966"/>
      <c r="E945" s="968"/>
      <c r="F945" s="972"/>
      <c r="G945" s="970"/>
      <c r="H945" s="967"/>
      <c r="I945" s="970"/>
      <c r="J945" s="967"/>
      <c r="K945" s="970"/>
      <c r="L945" s="967"/>
      <c r="M945" s="970"/>
      <c r="N945" s="967"/>
      <c r="O945" s="970"/>
      <c r="P945" s="967"/>
      <c r="Q945" s="970"/>
      <c r="R945" s="967"/>
      <c r="S945" s="970"/>
      <c r="T945" s="967"/>
      <c r="U945" s="970"/>
      <c r="V945" s="967"/>
      <c r="W945" s="970"/>
      <c r="X945" s="1261"/>
      <c r="Y945" s="967"/>
      <c r="Z945" s="1032"/>
    </row>
    <row r="946" spans="1:26" ht="12.6" hidden="1" customHeight="1" outlineLevel="2">
      <c r="A946" s="1361">
        <v>44558</v>
      </c>
      <c r="B946" s="1163" t="s">
        <v>5706</v>
      </c>
      <c r="C946" s="955" t="s">
        <v>10308</v>
      </c>
      <c r="D946" s="966"/>
      <c r="E946" s="968"/>
      <c r="F946" s="972"/>
      <c r="G946" s="970"/>
      <c r="H946" s="967"/>
      <c r="I946" s="970"/>
      <c r="J946" s="967"/>
      <c r="K946" s="970"/>
      <c r="L946" s="967"/>
      <c r="M946" s="970"/>
      <c r="N946" s="967"/>
      <c r="O946" s="970"/>
      <c r="P946" s="967"/>
      <c r="Q946" s="970"/>
      <c r="R946" s="967"/>
      <c r="S946" s="970"/>
      <c r="T946" s="967"/>
      <c r="U946" s="970"/>
      <c r="V946" s="967"/>
      <c r="W946" s="970"/>
      <c r="X946" s="1261"/>
      <c r="Y946" s="967"/>
      <c r="Z946" s="1032"/>
    </row>
    <row r="947" spans="1:26" ht="12.6" hidden="1" customHeight="1" outlineLevel="2">
      <c r="A947" s="1361">
        <v>44558</v>
      </c>
      <c r="B947" s="1163" t="s">
        <v>5698</v>
      </c>
      <c r="C947" s="955" t="s">
        <v>10309</v>
      </c>
      <c r="D947" s="966"/>
      <c r="E947" s="968"/>
      <c r="F947" s="972"/>
      <c r="G947" s="970"/>
      <c r="H947" s="967"/>
      <c r="I947" s="970"/>
      <c r="J947" s="967"/>
      <c r="K947" s="970"/>
      <c r="L947" s="967"/>
      <c r="M947" s="970"/>
      <c r="N947" s="967"/>
      <c r="O947" s="970"/>
      <c r="P947" s="967"/>
      <c r="Q947" s="970"/>
      <c r="R947" s="967"/>
      <c r="S947" s="970"/>
      <c r="T947" s="967"/>
      <c r="U947" s="970"/>
      <c r="V947" s="967"/>
      <c r="W947" s="970"/>
      <c r="X947" s="1261"/>
      <c r="Y947" s="967"/>
      <c r="Z947" s="1032"/>
    </row>
    <row r="948" spans="1:26" ht="12.6" hidden="1" customHeight="1" outlineLevel="2">
      <c r="A948" s="1361">
        <v>44558</v>
      </c>
      <c r="B948" s="1163" t="s">
        <v>5698</v>
      </c>
      <c r="C948" s="955" t="s">
        <v>10310</v>
      </c>
      <c r="D948" s="966"/>
      <c r="E948" s="968"/>
      <c r="F948" s="969" t="s">
        <v>5700</v>
      </c>
      <c r="G948" s="970"/>
      <c r="H948" s="967"/>
      <c r="I948" s="970"/>
      <c r="J948" s="967"/>
      <c r="K948" s="970"/>
      <c r="L948" s="967"/>
      <c r="M948" s="970"/>
      <c r="N948" s="967"/>
      <c r="O948" s="970"/>
      <c r="P948" s="967"/>
      <c r="Q948" s="970"/>
      <c r="R948" s="967"/>
      <c r="S948" s="970"/>
      <c r="T948" s="967"/>
      <c r="U948" s="970"/>
      <c r="V948" s="967"/>
      <c r="W948" s="970"/>
      <c r="X948" s="1261"/>
      <c r="Y948" s="967"/>
      <c r="Z948" s="1032"/>
    </row>
    <row r="949" spans="1:26" ht="12.6" hidden="1" customHeight="1" outlineLevel="2">
      <c r="A949" s="1361">
        <v>44558</v>
      </c>
      <c r="B949" s="1163" t="s">
        <v>5698</v>
      </c>
      <c r="C949" s="955" t="s">
        <v>10311</v>
      </c>
      <c r="D949" s="966"/>
      <c r="E949" s="968"/>
      <c r="F949" s="972"/>
      <c r="G949" s="970"/>
      <c r="H949" s="967"/>
      <c r="I949" s="970"/>
      <c r="J949" s="967"/>
      <c r="K949" s="970"/>
      <c r="L949" s="967"/>
      <c r="M949" s="970"/>
      <c r="N949" s="967"/>
      <c r="O949" s="970"/>
      <c r="P949" s="967"/>
      <c r="Q949" s="970"/>
      <c r="R949" s="967"/>
      <c r="S949" s="970"/>
      <c r="T949" s="967"/>
      <c r="U949" s="970"/>
      <c r="V949" s="967"/>
      <c r="W949" s="970"/>
      <c r="X949" s="1261"/>
      <c r="Y949" s="967"/>
      <c r="Z949" s="1032"/>
    </row>
    <row r="950" spans="1:26" ht="12.6" hidden="1" customHeight="1" outlineLevel="2">
      <c r="A950" s="1361">
        <v>44558</v>
      </c>
      <c r="B950" s="1163" t="s">
        <v>5698</v>
      </c>
      <c r="C950" s="955" t="s">
        <v>10312</v>
      </c>
      <c r="D950" s="966"/>
      <c r="E950" s="968"/>
      <c r="F950" s="972"/>
      <c r="G950" s="970"/>
      <c r="H950" s="967"/>
      <c r="I950" s="970"/>
      <c r="J950" s="967"/>
      <c r="K950" s="970"/>
      <c r="L950" s="967"/>
      <c r="M950" s="970"/>
      <c r="N950" s="967"/>
      <c r="O950" s="970"/>
      <c r="P950" s="967"/>
      <c r="Q950" s="970"/>
      <c r="R950" s="967"/>
      <c r="S950" s="970"/>
      <c r="T950" s="967"/>
      <c r="U950" s="970"/>
      <c r="V950" s="967"/>
      <c r="W950" s="970"/>
      <c r="X950" s="1261"/>
      <c r="Y950" s="967"/>
      <c r="Z950" s="1032"/>
    </row>
    <row r="951" spans="1:26" ht="12.6" hidden="1" customHeight="1" outlineLevel="2">
      <c r="A951" s="1361">
        <v>44558</v>
      </c>
      <c r="B951" s="1163" t="s">
        <v>5698</v>
      </c>
      <c r="C951" s="955" t="s">
        <v>10313</v>
      </c>
      <c r="D951" s="966"/>
      <c r="E951" s="968"/>
      <c r="F951" s="972"/>
      <c r="G951" s="970"/>
      <c r="H951" s="967"/>
      <c r="I951" s="970"/>
      <c r="J951" s="967"/>
      <c r="K951" s="970"/>
      <c r="L951" s="967"/>
      <c r="M951" s="970"/>
      <c r="N951" s="967"/>
      <c r="O951" s="970"/>
      <c r="P951" s="967"/>
      <c r="Q951" s="970"/>
      <c r="R951" s="967"/>
      <c r="S951" s="970"/>
      <c r="T951" s="967"/>
      <c r="U951" s="970"/>
      <c r="V951" s="967"/>
      <c r="W951" s="970"/>
      <c r="X951" s="1261"/>
      <c r="Y951" s="967"/>
      <c r="Z951" s="1032"/>
    </row>
    <row r="952" spans="1:26" ht="25.2" hidden="1" customHeight="1" outlineLevel="2">
      <c r="A952" s="1361">
        <v>44558</v>
      </c>
      <c r="B952" s="1163" t="s">
        <v>5706</v>
      </c>
      <c r="C952" s="955" t="s">
        <v>10314</v>
      </c>
      <c r="D952" s="966"/>
      <c r="E952" s="968"/>
      <c r="F952" s="972"/>
      <c r="G952" s="970"/>
      <c r="H952" s="967"/>
      <c r="I952" s="970"/>
      <c r="J952" s="967"/>
      <c r="K952" s="970"/>
      <c r="L952" s="967"/>
      <c r="M952" s="970"/>
      <c r="N952" s="967"/>
      <c r="O952" s="970"/>
      <c r="P952" s="967"/>
      <c r="Q952" s="970"/>
      <c r="R952" s="967"/>
      <c r="S952" s="970"/>
      <c r="T952" s="967"/>
      <c r="U952" s="970"/>
      <c r="V952" s="967"/>
      <c r="W952" s="970"/>
      <c r="X952" s="1261"/>
      <c r="Y952" s="967"/>
      <c r="Z952" s="1032"/>
    </row>
    <row r="953" spans="1:26" ht="12.6" hidden="1" customHeight="1" outlineLevel="2">
      <c r="A953" s="1361">
        <v>44558</v>
      </c>
      <c r="B953" s="1163" t="s">
        <v>5698</v>
      </c>
      <c r="C953" s="955" t="s">
        <v>10315</v>
      </c>
      <c r="D953" s="966"/>
      <c r="E953" s="977" t="s">
        <v>5700</v>
      </c>
      <c r="F953" s="972"/>
      <c r="G953" s="970"/>
      <c r="H953" s="967"/>
      <c r="I953" s="970"/>
      <c r="J953" s="967"/>
      <c r="K953" s="970"/>
      <c r="L953" s="967"/>
      <c r="M953" s="970"/>
      <c r="N953" s="967"/>
      <c r="O953" s="970"/>
      <c r="P953" s="967"/>
      <c r="Q953" s="970"/>
      <c r="R953" s="967"/>
      <c r="S953" s="970"/>
      <c r="T953" s="967"/>
      <c r="U953" s="970"/>
      <c r="V953" s="967"/>
      <c r="W953" s="970"/>
      <c r="X953" s="1261"/>
      <c r="Y953" s="967"/>
      <c r="Z953" s="1032"/>
    </row>
    <row r="954" spans="1:26" ht="12.6" hidden="1" customHeight="1" outlineLevel="2">
      <c r="A954" s="1361">
        <v>44558</v>
      </c>
      <c r="B954" s="1163" t="s">
        <v>5698</v>
      </c>
      <c r="C954" s="955" t="s">
        <v>10316</v>
      </c>
      <c r="D954" s="966"/>
      <c r="E954" s="977" t="s">
        <v>5700</v>
      </c>
      <c r="F954" s="972"/>
      <c r="G954" s="970"/>
      <c r="H954" s="967"/>
      <c r="I954" s="970"/>
      <c r="J954" s="967"/>
      <c r="K954" s="970"/>
      <c r="L954" s="967"/>
      <c r="M954" s="970"/>
      <c r="N954" s="967"/>
      <c r="O954" s="970"/>
      <c r="P954" s="967"/>
      <c r="Q954" s="970"/>
      <c r="R954" s="967"/>
      <c r="S954" s="970"/>
      <c r="T954" s="967"/>
      <c r="U954" s="970"/>
      <c r="V954" s="967"/>
      <c r="W954" s="970"/>
      <c r="X954" s="1261"/>
      <c r="Y954" s="967"/>
      <c r="Z954" s="1032"/>
    </row>
    <row r="955" spans="1:26" ht="12.6" hidden="1" customHeight="1" outlineLevel="2">
      <c r="A955" s="1361">
        <v>44558</v>
      </c>
      <c r="B955" s="1163" t="s">
        <v>5698</v>
      </c>
      <c r="C955" s="955" t="s">
        <v>10317</v>
      </c>
      <c r="D955" s="966"/>
      <c r="E955" s="968"/>
      <c r="F955" s="972"/>
      <c r="G955" s="970"/>
      <c r="H955" s="974" t="s">
        <v>5700</v>
      </c>
      <c r="I955" s="970"/>
      <c r="J955" s="967"/>
      <c r="K955" s="970"/>
      <c r="L955" s="967"/>
      <c r="M955" s="970"/>
      <c r="N955" s="967"/>
      <c r="O955" s="970"/>
      <c r="P955" s="967"/>
      <c r="Q955" s="970"/>
      <c r="R955" s="967"/>
      <c r="S955" s="970"/>
      <c r="T955" s="967"/>
      <c r="U955" s="970"/>
      <c r="V955" s="967"/>
      <c r="W955" s="970"/>
      <c r="X955" s="1261"/>
      <c r="Y955" s="967"/>
      <c r="Z955" s="1032"/>
    </row>
    <row r="956" spans="1:26" ht="12.6" hidden="1" customHeight="1" outlineLevel="2">
      <c r="A956" s="1361">
        <v>44558</v>
      </c>
      <c r="B956" s="1163" t="s">
        <v>5698</v>
      </c>
      <c r="C956" s="955" t="s">
        <v>10318</v>
      </c>
      <c r="D956" s="966"/>
      <c r="E956" s="968"/>
      <c r="F956" s="972"/>
      <c r="G956" s="970"/>
      <c r="H956" s="967"/>
      <c r="I956" s="970"/>
      <c r="J956" s="967"/>
      <c r="K956" s="970"/>
      <c r="L956" s="967"/>
      <c r="M956" s="970"/>
      <c r="N956" s="967"/>
      <c r="O956" s="970"/>
      <c r="P956" s="967"/>
      <c r="Q956" s="970"/>
      <c r="R956" s="967"/>
      <c r="S956" s="970"/>
      <c r="T956" s="967"/>
      <c r="U956" s="970"/>
      <c r="V956" s="967"/>
      <c r="W956" s="970"/>
      <c r="X956" s="1261"/>
      <c r="Y956" s="967"/>
      <c r="Z956" s="1032"/>
    </row>
    <row r="957" spans="1:26" ht="12.6" customHeight="1" outlineLevel="1" collapsed="1">
      <c r="A957" s="1362">
        <v>44559</v>
      </c>
      <c r="B957" s="1163" t="s">
        <v>5698</v>
      </c>
      <c r="C957" s="955" t="s">
        <v>10319</v>
      </c>
      <c r="D957" s="966"/>
      <c r="E957" s="968"/>
      <c r="F957" s="972"/>
      <c r="G957" s="970"/>
      <c r="H957" s="967"/>
      <c r="I957" s="970"/>
      <c r="J957" s="967"/>
      <c r="K957" s="973" t="s">
        <v>5700</v>
      </c>
      <c r="L957" s="967"/>
      <c r="M957" s="970"/>
      <c r="N957" s="967"/>
      <c r="O957" s="970"/>
      <c r="P957" s="967"/>
      <c r="Q957" s="970"/>
      <c r="R957" s="967"/>
      <c r="S957" s="970"/>
      <c r="T957" s="967"/>
      <c r="U957" s="970"/>
      <c r="V957" s="967"/>
      <c r="W957" s="970"/>
      <c r="X957" s="1261"/>
      <c r="Y957" s="967"/>
      <c r="Z957" s="1032"/>
    </row>
    <row r="958" spans="1:26" ht="12.6" hidden="1" customHeight="1" outlineLevel="2">
      <c r="A958" s="1362">
        <v>44559</v>
      </c>
      <c r="B958" s="1163" t="s">
        <v>5698</v>
      </c>
      <c r="C958" s="955" t="s">
        <v>10320</v>
      </c>
      <c r="D958" s="966"/>
      <c r="E958" s="968"/>
      <c r="F958" s="972"/>
      <c r="G958" s="970"/>
      <c r="H958" s="967"/>
      <c r="I958" s="970"/>
      <c r="J958" s="967"/>
      <c r="K958" s="970"/>
      <c r="L958" s="967"/>
      <c r="M958" s="970"/>
      <c r="N958" s="967"/>
      <c r="O958" s="973" t="s">
        <v>5700</v>
      </c>
      <c r="P958" s="967"/>
      <c r="Q958" s="970"/>
      <c r="R958" s="967"/>
      <c r="S958" s="970"/>
      <c r="T958" s="967"/>
      <c r="U958" s="970"/>
      <c r="V958" s="967"/>
      <c r="W958" s="970"/>
      <c r="X958" s="1261"/>
      <c r="Y958" s="967"/>
      <c r="Z958" s="1032"/>
    </row>
    <row r="959" spans="1:26" ht="12.6" hidden="1" customHeight="1" outlineLevel="2">
      <c r="A959" s="1362">
        <v>44559</v>
      </c>
      <c r="B959" s="1163" t="s">
        <v>5698</v>
      </c>
      <c r="C959" s="955" t="s">
        <v>10321</v>
      </c>
      <c r="D959" s="966"/>
      <c r="E959" s="968"/>
      <c r="F959" s="969" t="s">
        <v>5700</v>
      </c>
      <c r="G959" s="970"/>
      <c r="H959" s="967"/>
      <c r="I959" s="970"/>
      <c r="J959" s="974" t="s">
        <v>5700</v>
      </c>
      <c r="K959" s="970"/>
      <c r="L959" s="967"/>
      <c r="M959" s="970"/>
      <c r="N959" s="967"/>
      <c r="O959" s="970"/>
      <c r="P959" s="967"/>
      <c r="Q959" s="970"/>
      <c r="R959" s="967"/>
      <c r="S959" s="970"/>
      <c r="T959" s="967"/>
      <c r="U959" s="970"/>
      <c r="V959" s="967"/>
      <c r="W959" s="970"/>
      <c r="X959" s="1261"/>
      <c r="Y959" s="967"/>
      <c r="Z959" s="1032"/>
    </row>
    <row r="960" spans="1:26" ht="25.2" hidden="1" customHeight="1" outlineLevel="2">
      <c r="A960" s="1362">
        <v>44559</v>
      </c>
      <c r="B960" s="1163" t="s">
        <v>5745</v>
      </c>
      <c r="C960" s="955" t="s">
        <v>10322</v>
      </c>
      <c r="D960" s="966"/>
      <c r="E960" s="968"/>
      <c r="F960" s="972"/>
      <c r="G960" s="970"/>
      <c r="H960" s="967"/>
      <c r="I960" s="970"/>
      <c r="J960" s="967"/>
      <c r="K960" s="970"/>
      <c r="L960" s="967"/>
      <c r="M960" s="970"/>
      <c r="N960" s="967"/>
      <c r="O960" s="970"/>
      <c r="P960" s="967"/>
      <c r="Q960" s="973" t="s">
        <v>5700</v>
      </c>
      <c r="R960" s="967"/>
      <c r="S960" s="970"/>
      <c r="T960" s="967"/>
      <c r="U960" s="970"/>
      <c r="V960" s="967"/>
      <c r="W960" s="970"/>
      <c r="X960" s="1261"/>
      <c r="Y960" s="967"/>
      <c r="Z960" s="1032"/>
    </row>
    <row r="961" spans="1:26" ht="12.6" hidden="1" customHeight="1" outlineLevel="2">
      <c r="A961" s="1362">
        <v>44559</v>
      </c>
      <c r="B961" s="1163" t="s">
        <v>5698</v>
      </c>
      <c r="C961" s="955" t="s">
        <v>10323</v>
      </c>
      <c r="D961" s="966"/>
      <c r="E961" s="968"/>
      <c r="F961" s="969" t="s">
        <v>5700</v>
      </c>
      <c r="G961" s="970"/>
      <c r="H961" s="967"/>
      <c r="I961" s="970"/>
      <c r="J961" s="967"/>
      <c r="K961" s="970"/>
      <c r="L961" s="967"/>
      <c r="M961" s="970"/>
      <c r="N961" s="967"/>
      <c r="O961" s="970"/>
      <c r="P961" s="967"/>
      <c r="Q961" s="970"/>
      <c r="R961" s="967"/>
      <c r="S961" s="970"/>
      <c r="T961" s="967"/>
      <c r="U961" s="970"/>
      <c r="V961" s="967"/>
      <c r="W961" s="970"/>
      <c r="X961" s="1261"/>
      <c r="Y961" s="967"/>
      <c r="Z961" s="1032"/>
    </row>
    <row r="962" spans="1:26" ht="12.6" hidden="1" customHeight="1" outlineLevel="2">
      <c r="A962" s="1362">
        <v>44559</v>
      </c>
      <c r="B962" s="1163" t="s">
        <v>5698</v>
      </c>
      <c r="C962" s="955" t="s">
        <v>10324</v>
      </c>
      <c r="D962" s="966"/>
      <c r="E962" s="968"/>
      <c r="F962" s="969" t="s">
        <v>5700</v>
      </c>
      <c r="G962" s="970"/>
      <c r="H962" s="967"/>
      <c r="I962" s="970"/>
      <c r="J962" s="967"/>
      <c r="K962" s="970"/>
      <c r="L962" s="967"/>
      <c r="M962" s="970"/>
      <c r="N962" s="967"/>
      <c r="O962" s="970"/>
      <c r="P962" s="967"/>
      <c r="Q962" s="970"/>
      <c r="R962" s="967"/>
      <c r="S962" s="970"/>
      <c r="T962" s="967"/>
      <c r="U962" s="970"/>
      <c r="V962" s="967"/>
      <c r="W962" s="970"/>
      <c r="X962" s="1261"/>
      <c r="Y962" s="967"/>
      <c r="Z962" s="1032"/>
    </row>
    <row r="963" spans="1:26" ht="12.6" hidden="1" customHeight="1" outlineLevel="2">
      <c r="A963" s="1362">
        <v>44559</v>
      </c>
      <c r="B963" s="1163" t="s">
        <v>5698</v>
      </c>
      <c r="C963" s="955" t="s">
        <v>10325</v>
      </c>
      <c r="D963" s="966"/>
      <c r="E963" s="968"/>
      <c r="F963" s="969" t="s">
        <v>5700</v>
      </c>
      <c r="G963" s="970"/>
      <c r="H963" s="967"/>
      <c r="I963" s="970"/>
      <c r="J963" s="967"/>
      <c r="K963" s="970"/>
      <c r="L963" s="967"/>
      <c r="M963" s="970"/>
      <c r="N963" s="967"/>
      <c r="O963" s="970"/>
      <c r="P963" s="967"/>
      <c r="Q963" s="970"/>
      <c r="R963" s="967"/>
      <c r="S963" s="970"/>
      <c r="T963" s="967"/>
      <c r="U963" s="970"/>
      <c r="V963" s="967"/>
      <c r="W963" s="970"/>
      <c r="X963" s="1261"/>
      <c r="Y963" s="967"/>
      <c r="Z963" s="1032"/>
    </row>
    <row r="964" spans="1:26" ht="12.6" customHeight="1" outlineLevel="1" collapsed="1">
      <c r="A964" s="995">
        <v>44560</v>
      </c>
      <c r="B964" s="1163" t="s">
        <v>5698</v>
      </c>
      <c r="C964" s="955" t="s">
        <v>10326</v>
      </c>
      <c r="D964" s="966"/>
      <c r="E964" s="977" t="s">
        <v>5700</v>
      </c>
      <c r="F964" s="972"/>
      <c r="G964" s="970"/>
      <c r="H964" s="967"/>
      <c r="I964" s="970"/>
      <c r="J964" s="967"/>
      <c r="K964" s="970"/>
      <c r="L964" s="967"/>
      <c r="M964" s="970"/>
      <c r="N964" s="967"/>
      <c r="O964" s="970"/>
      <c r="P964" s="967"/>
      <c r="Q964" s="970"/>
      <c r="R964" s="967"/>
      <c r="S964" s="970"/>
      <c r="T964" s="967"/>
      <c r="U964" s="970"/>
      <c r="V964" s="967"/>
      <c r="W964" s="970"/>
      <c r="X964" s="1261"/>
      <c r="Y964" s="967"/>
      <c r="Z964" s="1032"/>
    </row>
    <row r="965" spans="1:26" ht="12.6" hidden="1" customHeight="1" outlineLevel="2">
      <c r="A965" s="995">
        <v>44560</v>
      </c>
      <c r="B965" s="1163" t="s">
        <v>5698</v>
      </c>
      <c r="C965" s="955" t="s">
        <v>10327</v>
      </c>
      <c r="D965" s="966"/>
      <c r="E965" s="968"/>
      <c r="F965" s="969" t="s">
        <v>5700</v>
      </c>
      <c r="G965" s="970"/>
      <c r="H965" s="967"/>
      <c r="I965" s="970"/>
      <c r="J965" s="967"/>
      <c r="K965" s="970"/>
      <c r="L965" s="967"/>
      <c r="M965" s="970"/>
      <c r="N965" s="967"/>
      <c r="O965" s="970"/>
      <c r="P965" s="967"/>
      <c r="Q965" s="970"/>
      <c r="R965" s="967"/>
      <c r="S965" s="970"/>
      <c r="T965" s="967"/>
      <c r="U965" s="970"/>
      <c r="V965" s="967"/>
      <c r="W965" s="970"/>
      <c r="X965" s="1261"/>
      <c r="Y965" s="967"/>
      <c r="Z965" s="1032"/>
    </row>
    <row r="966" spans="1:26" ht="25.2" hidden="1" customHeight="1" outlineLevel="2">
      <c r="A966" s="995">
        <v>44560</v>
      </c>
      <c r="B966" s="1163" t="s">
        <v>5706</v>
      </c>
      <c r="C966" s="955" t="s">
        <v>10328</v>
      </c>
      <c r="D966" s="975" t="s">
        <v>5700</v>
      </c>
      <c r="E966" s="968"/>
      <c r="F966" s="972"/>
      <c r="G966" s="970"/>
      <c r="H966" s="967"/>
      <c r="I966" s="970"/>
      <c r="J966" s="967"/>
      <c r="K966" s="970"/>
      <c r="L966" s="967"/>
      <c r="M966" s="970"/>
      <c r="N966" s="967"/>
      <c r="O966" s="970"/>
      <c r="P966" s="967"/>
      <c r="Q966" s="970"/>
      <c r="R966" s="967"/>
      <c r="S966" s="970"/>
      <c r="T966" s="967"/>
      <c r="U966" s="970"/>
      <c r="V966" s="967"/>
      <c r="W966" s="970"/>
      <c r="X966" s="1261"/>
      <c r="Y966" s="967"/>
      <c r="Z966" s="1032"/>
    </row>
    <row r="967" spans="1:26" ht="12.6" customHeight="1" outlineLevel="1">
      <c r="A967" s="964"/>
      <c r="B967" s="1163"/>
      <c r="C967" s="955"/>
      <c r="D967" s="972"/>
      <c r="E967" s="972"/>
      <c r="F967" s="972"/>
      <c r="G967" s="967"/>
      <c r="H967" s="967"/>
      <c r="I967" s="967"/>
      <c r="J967" s="967"/>
      <c r="K967" s="967"/>
      <c r="L967" s="967"/>
      <c r="M967" s="967"/>
      <c r="N967" s="967"/>
      <c r="O967" s="967"/>
      <c r="P967" s="967"/>
      <c r="Q967" s="967"/>
      <c r="R967" s="967"/>
      <c r="S967" s="967"/>
      <c r="T967" s="967"/>
      <c r="U967" s="967"/>
      <c r="V967" s="967"/>
      <c r="W967" s="967"/>
      <c r="X967" s="967"/>
      <c r="Y967" s="967"/>
      <c r="Z967" s="1032"/>
    </row>
    <row r="968" spans="1:26" ht="12.6" customHeight="1" outlineLevel="1">
      <c r="A968" s="964"/>
      <c r="B968" s="1163"/>
      <c r="C968" s="955"/>
      <c r="D968" s="972"/>
      <c r="E968" s="972"/>
      <c r="F968" s="972"/>
      <c r="G968" s="967"/>
      <c r="H968" s="967"/>
      <c r="I968" s="967"/>
      <c r="J968" s="967"/>
      <c r="K968" s="967"/>
      <c r="L968" s="967"/>
      <c r="M968" s="967"/>
      <c r="N968" s="967"/>
      <c r="O968" s="967"/>
      <c r="P968" s="967"/>
      <c r="Q968" s="967"/>
      <c r="R968" s="967"/>
      <c r="S968" s="967"/>
      <c r="T968" s="967"/>
      <c r="U968" s="967"/>
      <c r="V968" s="967"/>
      <c r="W968" s="967"/>
      <c r="X968" s="967"/>
      <c r="Y968" s="967"/>
      <c r="Z968" s="1032"/>
    </row>
    <row r="969" spans="1:26" ht="12.6" customHeight="1" outlineLevel="1">
      <c r="A969" s="964"/>
      <c r="B969" s="1111" t="s">
        <v>8117</v>
      </c>
      <c r="C969" s="1021"/>
      <c r="D969" s="972"/>
      <c r="E969" s="972"/>
      <c r="F969" s="972"/>
      <c r="G969" s="967"/>
      <c r="H969" s="967"/>
      <c r="I969" s="967"/>
      <c r="J969" s="967"/>
      <c r="K969" s="967"/>
      <c r="L969" s="967"/>
      <c r="M969" s="967"/>
      <c r="N969" s="967"/>
      <c r="O969" s="967"/>
      <c r="P969" s="967"/>
      <c r="Q969" s="967"/>
      <c r="R969" s="967"/>
      <c r="S969" s="967"/>
      <c r="T969" s="967"/>
      <c r="U969" s="967"/>
      <c r="V969" s="967"/>
      <c r="W969" s="967"/>
      <c r="X969" s="967"/>
      <c r="Y969" s="967"/>
      <c r="Z969" s="1032"/>
    </row>
    <row r="970" spans="1:26" ht="12.6" customHeight="1" outlineLevel="1">
      <c r="A970" s="964"/>
      <c r="B970" s="1163" t="s">
        <v>10329</v>
      </c>
      <c r="C970" s="955"/>
      <c r="D970" s="972"/>
      <c r="E970" s="972"/>
      <c r="F970" s="972"/>
      <c r="G970" s="967"/>
      <c r="H970" s="967"/>
      <c r="I970" s="967"/>
      <c r="J970" s="967"/>
      <c r="K970" s="967"/>
      <c r="L970" s="967"/>
      <c r="M970" s="967"/>
      <c r="N970" s="967"/>
      <c r="O970" s="967"/>
      <c r="P970" s="967"/>
      <c r="Q970" s="967"/>
      <c r="R970" s="967"/>
      <c r="S970" s="967"/>
      <c r="T970" s="967"/>
      <c r="U970" s="967"/>
      <c r="V970" s="967"/>
      <c r="W970" s="967"/>
      <c r="X970" s="967"/>
      <c r="Y970" s="967"/>
      <c r="Z970" s="1032"/>
    </row>
    <row r="971" spans="1:26" ht="12.6" customHeight="1" outlineLevel="1"/>
  </sheetData>
  <mergeCells count="27">
    <mergeCell ref="W1:W3"/>
    <mergeCell ref="L1:L3"/>
    <mergeCell ref="X1:X3"/>
    <mergeCell ref="T1:T3"/>
    <mergeCell ref="U1:U3"/>
    <mergeCell ref="AB1:AC1"/>
    <mergeCell ref="F1:F3"/>
    <mergeCell ref="S1:S3"/>
    <mergeCell ref="J1:J3"/>
    <mergeCell ref="P1:P3"/>
    <mergeCell ref="R1:R3"/>
    <mergeCell ref="V1:V3"/>
    <mergeCell ref="K1:K3"/>
    <mergeCell ref="H1:H3"/>
    <mergeCell ref="M1:M3"/>
    <mergeCell ref="Q1:Q3"/>
    <mergeCell ref="N1:N3"/>
    <mergeCell ref="Y1:Y3"/>
    <mergeCell ref="Z1:AA1"/>
    <mergeCell ref="O1:O3"/>
    <mergeCell ref="G1:G3"/>
    <mergeCell ref="A2:A4"/>
    <mergeCell ref="C2:C4"/>
    <mergeCell ref="B2:B4"/>
    <mergeCell ref="I1:I3"/>
    <mergeCell ref="D1:D3"/>
    <mergeCell ref="E1:E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FF"/>
    <outlinePr summaryBelow="0" summaryRight="0"/>
  </sheetPr>
  <dimension ref="A1:AK1372"/>
  <sheetViews>
    <sheetView workbookViewId="0">
      <pane ySplit="4" topLeftCell="A5" activePane="bottomLeft" state="frozen"/>
      <selection pane="bottomLeft" activeCell="B6" sqref="B6"/>
    </sheetView>
  </sheetViews>
  <sheetFormatPr defaultColWidth="11.1796875" defaultRowHeight="15.75" customHeight="1" outlineLevelRow="2"/>
  <cols>
    <col min="1" max="1" width="12.36328125" customWidth="1"/>
    <col min="2" max="2" width="9.453125" customWidth="1"/>
    <col min="3" max="3" width="96.08984375" customWidth="1"/>
    <col min="4" max="23" width="2.6328125" customWidth="1"/>
    <col min="24" max="27" width="6.1796875" customWidth="1"/>
    <col min="28" max="28" width="15.08984375" customWidth="1"/>
    <col min="29" max="29" width="4.54296875" customWidth="1"/>
    <col min="30" max="30" width="3.81640625" customWidth="1"/>
    <col min="31" max="36" width="4" customWidth="1"/>
  </cols>
  <sheetData>
    <row r="1" spans="1:27" ht="22.5" customHeight="1">
      <c r="A1" s="974"/>
      <c r="B1" s="955"/>
      <c r="C1" s="955"/>
      <c r="D1" s="2396" t="s">
        <v>5670</v>
      </c>
      <c r="E1" s="2397" t="s">
        <v>5671</v>
      </c>
      <c r="F1" s="2396" t="s">
        <v>5672</v>
      </c>
      <c r="G1" s="2397" t="s">
        <v>5673</v>
      </c>
      <c r="H1" s="2396" t="s">
        <v>5674</v>
      </c>
      <c r="I1" s="2397" t="s">
        <v>5675</v>
      </c>
      <c r="J1" s="2396" t="s">
        <v>5676</v>
      </c>
      <c r="K1" s="2397" t="s">
        <v>5677</v>
      </c>
      <c r="L1" s="2396" t="s">
        <v>5678</v>
      </c>
      <c r="M1" s="2397" t="s">
        <v>5679</v>
      </c>
      <c r="N1" s="2396" t="s">
        <v>5680</v>
      </c>
      <c r="O1" s="2397" t="s">
        <v>2139</v>
      </c>
      <c r="P1" s="2396" t="s">
        <v>5681</v>
      </c>
      <c r="Q1" s="2397" t="s">
        <v>5682</v>
      </c>
      <c r="R1" s="2396" t="s">
        <v>5683</v>
      </c>
      <c r="S1" s="2397" t="s">
        <v>5684</v>
      </c>
      <c r="T1" s="2396" t="s">
        <v>5685</v>
      </c>
      <c r="U1" s="2397" t="s">
        <v>5686</v>
      </c>
      <c r="V1" s="2396" t="s">
        <v>5687</v>
      </c>
      <c r="W1" s="956"/>
      <c r="X1" s="2402" t="s">
        <v>5695</v>
      </c>
      <c r="Y1" s="2338"/>
      <c r="Z1" s="2402" t="s">
        <v>5696</v>
      </c>
      <c r="AA1" s="2338"/>
    </row>
    <row r="2" spans="1:27" ht="12.6" customHeight="1">
      <c r="A2" s="2393" t="s">
        <v>0</v>
      </c>
      <c r="B2" s="2394" t="s">
        <v>10341</v>
      </c>
      <c r="C2" s="2394" t="s">
        <v>10342</v>
      </c>
      <c r="D2" s="2338"/>
      <c r="E2" s="2338"/>
      <c r="F2" s="2338"/>
      <c r="G2" s="2338"/>
      <c r="H2" s="2338"/>
      <c r="I2" s="2338"/>
      <c r="J2" s="2338"/>
      <c r="K2" s="2338"/>
      <c r="L2" s="2338"/>
      <c r="M2" s="2338"/>
      <c r="N2" s="2338"/>
      <c r="O2" s="2338"/>
      <c r="P2" s="2338"/>
      <c r="Q2" s="2338"/>
      <c r="R2" s="2338"/>
      <c r="S2" s="2338"/>
      <c r="T2" s="2338"/>
      <c r="U2" s="2338"/>
      <c r="V2" s="2338"/>
      <c r="W2" s="956"/>
      <c r="X2" s="1476" t="s">
        <v>10343</v>
      </c>
      <c r="Y2" s="1477">
        <f>AVERAGE(COUNT(A40:A49),COUNT(A50:A59),COUNTA(A60:A78),COUNT(A79:A97),COUNT(A98:A109),COUNT(A110:A122),COUNT(A123:A139),COUNT(A140:A149),COUNT(A150:A159),COUNT(A160:A170),COUNT(A171:A179),COUNT(A180:A204),COUNT(A205:A217),COUNT(A218:A231),COUNT(A232:A245),COUNT(A246:A259),COUNT(A260:A274),COUNT(A275:A283),COUNT(A284:A297),COUNT(A298:A310),COUNT(A311:A328),COUNT(A329:A343),COUNT(A355:A371),COUNT(A372:A384),COUNT(A385:A401),COUNT(A402:A424),COUNT(A402:A424),COUNT(A425:A439),COUNT(A440:A446),COUNT(A447:A469),COUNT(A470:A488),COUNT(A489:A503),COUNT(A504:A519),COUNT(A520:A527),COUNT(A528:A548),COUNT(A549:A576),COUNT(A583:A589),COUNT(A590:A619),COUNT(A620:A640),COUNT(A641:A653),COUNT(A654:A669),COUNT(A678:A684),COUNT(A686:A701),COUNT(A702:A721),COUNT(A722:A745),COUNT(A746:A766),COUNT(A767:A783),COUNT(A784:A796),COUNT(A797:A827),COUNT(A828:A846),COUNT(A847:A858),COUNT(A859:A870),COUNT(A871:A898),COUNT(A899:A913),COUNT(A914:A938),COUNT(A948:A959),COUNT(A960:A972),COUNT(A973:A980),COUNT(A983:A994),COUNT(A973:A980),COUNT(A995:A1011),COUNT(A1012:A1022))</f>
        <v>15.758064516129032</v>
      </c>
      <c r="Z2" s="1476" t="s">
        <v>10343</v>
      </c>
      <c r="AA2" s="1477">
        <f>AVERAGE(COUNT(A40:A59),COUNT(A60:A139),COUNTA(A140:A204),COUNT(A205:A274),COUNT(A275:A343),COUNT(A355:A439),COUNT(A440:A519),COUNT(A520:A565),COUNT(A583:A669),COUNT(A678:A766),COUNT(A767:A870),COUNT(A871:A947),COUNT(A948:A980),COUNT(A983:A1022))</f>
        <v>67.428571428571431</v>
      </c>
    </row>
    <row r="3" spans="1:27" ht="12.6" customHeight="1">
      <c r="A3" s="2338"/>
      <c r="B3" s="2338"/>
      <c r="C3" s="2338"/>
      <c r="D3" s="2338"/>
      <c r="E3" s="2338"/>
      <c r="F3" s="2338"/>
      <c r="G3" s="2338"/>
      <c r="H3" s="2338"/>
      <c r="I3" s="2338"/>
      <c r="J3" s="2338"/>
      <c r="K3" s="2338"/>
      <c r="L3" s="2338"/>
      <c r="M3" s="2338"/>
      <c r="N3" s="2338"/>
      <c r="O3" s="2338"/>
      <c r="P3" s="2338"/>
      <c r="Q3" s="2338"/>
      <c r="R3" s="2338"/>
      <c r="S3" s="2338"/>
      <c r="T3" s="2338"/>
      <c r="U3" s="2338"/>
      <c r="V3" s="2338"/>
      <c r="W3" s="956"/>
      <c r="X3" s="29"/>
      <c r="Y3" s="29"/>
      <c r="Z3" s="29"/>
      <c r="AA3" s="29"/>
    </row>
    <row r="4" spans="1:27" ht="12.6" customHeight="1">
      <c r="A4" s="2338"/>
      <c r="B4" s="2338"/>
      <c r="C4" s="2338"/>
      <c r="D4" s="959">
        <f>COUNTIF(D5:D2044, "x")-1</f>
        <v>59</v>
      </c>
      <c r="E4" s="959">
        <f t="shared" ref="E4:V4" si="0">COUNTIF(E5:E2044, "x")</f>
        <v>90</v>
      </c>
      <c r="F4" s="959">
        <f t="shared" si="0"/>
        <v>33</v>
      </c>
      <c r="G4" s="959">
        <f t="shared" si="0"/>
        <v>23</v>
      </c>
      <c r="H4" s="959">
        <f t="shared" si="0"/>
        <v>24</v>
      </c>
      <c r="I4" s="959">
        <f t="shared" si="0"/>
        <v>22</v>
      </c>
      <c r="J4" s="959">
        <f t="shared" si="0"/>
        <v>13</v>
      </c>
      <c r="K4" s="959">
        <f t="shared" si="0"/>
        <v>4</v>
      </c>
      <c r="L4" s="959">
        <f t="shared" si="0"/>
        <v>5</v>
      </c>
      <c r="M4" s="959">
        <f t="shared" si="0"/>
        <v>11</v>
      </c>
      <c r="N4" s="959">
        <f t="shared" si="0"/>
        <v>22</v>
      </c>
      <c r="O4" s="959">
        <f t="shared" si="0"/>
        <v>19</v>
      </c>
      <c r="P4" s="959">
        <f t="shared" si="0"/>
        <v>11</v>
      </c>
      <c r="Q4" s="959">
        <f t="shared" si="0"/>
        <v>29</v>
      </c>
      <c r="R4" s="959">
        <f t="shared" si="0"/>
        <v>9</v>
      </c>
      <c r="S4" s="959">
        <f t="shared" si="0"/>
        <v>42</v>
      </c>
      <c r="T4" s="959">
        <f t="shared" si="0"/>
        <v>3</v>
      </c>
      <c r="U4" s="959">
        <f t="shared" si="0"/>
        <v>5</v>
      </c>
      <c r="V4" s="959">
        <f t="shared" si="0"/>
        <v>1</v>
      </c>
      <c r="W4" s="1099"/>
      <c r="X4" s="29"/>
      <c r="Y4" s="29"/>
      <c r="Z4" s="29"/>
      <c r="AA4" s="29"/>
    </row>
    <row r="5" spans="1:27" ht="12.6" customHeight="1" collapsed="1">
      <c r="A5" s="1478" t="s">
        <v>10344</v>
      </c>
      <c r="B5" s="1479"/>
      <c r="C5" s="1479"/>
      <c r="D5" s="1480" t="s">
        <v>5700</v>
      </c>
      <c r="E5" s="1481"/>
      <c r="F5" s="1482"/>
      <c r="G5" s="1482"/>
      <c r="H5" s="1482"/>
      <c r="I5" s="1482"/>
      <c r="J5" s="1482"/>
      <c r="K5" s="1482"/>
      <c r="L5" s="1482"/>
      <c r="M5" s="1482"/>
      <c r="N5" s="1482"/>
      <c r="O5" s="1482"/>
      <c r="P5" s="1482"/>
      <c r="Q5" s="1482"/>
      <c r="R5" s="1482"/>
      <c r="S5" s="1482"/>
      <c r="T5" s="1482"/>
      <c r="U5" s="1482"/>
      <c r="V5" s="1482"/>
      <c r="W5" s="967"/>
      <c r="X5" s="955"/>
      <c r="Y5" s="955"/>
      <c r="Z5" s="955"/>
      <c r="AA5" s="955"/>
    </row>
    <row r="6" spans="1:27" ht="25.2" hidden="1" customHeight="1" outlineLevel="1">
      <c r="A6" s="1482">
        <v>44102</v>
      </c>
      <c r="B6" s="955" t="s">
        <v>10345</v>
      </c>
      <c r="C6" s="955" t="s">
        <v>10346</v>
      </c>
      <c r="D6" s="968"/>
      <c r="E6" s="972"/>
      <c r="F6" s="970"/>
      <c r="G6" s="967"/>
      <c r="H6" s="970"/>
      <c r="I6" s="967"/>
      <c r="J6" s="970"/>
      <c r="K6" s="967"/>
      <c r="L6" s="970"/>
      <c r="M6" s="967"/>
      <c r="N6" s="970"/>
      <c r="O6" s="967"/>
      <c r="P6" s="970"/>
      <c r="Q6" s="967"/>
      <c r="R6" s="970"/>
      <c r="S6" s="967"/>
      <c r="T6" s="970"/>
      <c r="U6" s="967"/>
      <c r="V6" s="970"/>
      <c r="W6" s="967"/>
      <c r="X6" s="955"/>
      <c r="Y6" s="955"/>
      <c r="Z6" s="955"/>
      <c r="AA6" s="955"/>
    </row>
    <row r="7" spans="1:27" ht="25.2" hidden="1" customHeight="1" outlineLevel="1">
      <c r="A7" s="1482">
        <v>44102</v>
      </c>
      <c r="B7" s="955" t="s">
        <v>10347</v>
      </c>
      <c r="C7" s="955" t="s">
        <v>10348</v>
      </c>
      <c r="D7" s="968"/>
      <c r="E7" s="972"/>
      <c r="F7" s="970"/>
      <c r="G7" s="967"/>
      <c r="H7" s="970"/>
      <c r="I7" s="967"/>
      <c r="J7" s="970"/>
      <c r="K7" s="967"/>
      <c r="L7" s="970"/>
      <c r="M7" s="967"/>
      <c r="N7" s="970"/>
      <c r="O7" s="967"/>
      <c r="P7" s="970"/>
      <c r="Q7" s="967"/>
      <c r="R7" s="970"/>
      <c r="S7" s="967"/>
      <c r="T7" s="970"/>
      <c r="U7" s="967"/>
      <c r="V7" s="970"/>
      <c r="W7" s="967"/>
      <c r="X7" s="955"/>
      <c r="Y7" s="955"/>
      <c r="Z7" s="955"/>
      <c r="AA7" s="955"/>
    </row>
    <row r="8" spans="1:27" ht="50.4" hidden="1" customHeight="1" outlineLevel="1">
      <c r="A8" s="1482">
        <v>44102</v>
      </c>
      <c r="B8" s="955" t="s">
        <v>2613</v>
      </c>
      <c r="C8" s="955" t="s">
        <v>10349</v>
      </c>
      <c r="D8" s="968"/>
      <c r="E8" s="972"/>
      <c r="F8" s="970"/>
      <c r="G8" s="967"/>
      <c r="H8" s="970"/>
      <c r="I8" s="967"/>
      <c r="J8" s="970"/>
      <c r="K8" s="967"/>
      <c r="L8" s="970"/>
      <c r="M8" s="967"/>
      <c r="N8" s="970"/>
      <c r="O8" s="967"/>
      <c r="P8" s="970"/>
      <c r="Q8" s="967"/>
      <c r="R8" s="970"/>
      <c r="S8" s="967"/>
      <c r="T8" s="970"/>
      <c r="U8" s="967"/>
      <c r="V8" s="970"/>
      <c r="W8" s="967"/>
      <c r="X8" s="955"/>
      <c r="Y8" s="955"/>
      <c r="Z8" s="955"/>
      <c r="AA8" s="955"/>
    </row>
    <row r="9" spans="1:27" ht="25.2" hidden="1" customHeight="1" outlineLevel="1">
      <c r="A9" s="1482">
        <v>44102</v>
      </c>
      <c r="B9" s="955" t="s">
        <v>10350</v>
      </c>
      <c r="C9" s="955" t="s">
        <v>10351</v>
      </c>
      <c r="D9" s="968"/>
      <c r="E9" s="972"/>
      <c r="F9" s="970"/>
      <c r="G9" s="967"/>
      <c r="H9" s="970"/>
      <c r="I9" s="967"/>
      <c r="J9" s="970"/>
      <c r="K9" s="967"/>
      <c r="L9" s="970"/>
      <c r="M9" s="967"/>
      <c r="N9" s="970"/>
      <c r="O9" s="967"/>
      <c r="P9" s="970"/>
      <c r="Q9" s="967"/>
      <c r="R9" s="970"/>
      <c r="S9" s="967"/>
      <c r="T9" s="970"/>
      <c r="U9" s="967"/>
      <c r="V9" s="970"/>
      <c r="W9" s="967"/>
      <c r="X9" s="955"/>
      <c r="Y9" s="955"/>
      <c r="Z9" s="955"/>
      <c r="AA9" s="955"/>
    </row>
    <row r="10" spans="1:27" ht="25.2" hidden="1" customHeight="1" outlineLevel="1">
      <c r="A10" s="1482">
        <v>44102</v>
      </c>
      <c r="B10" s="955" t="s">
        <v>2628</v>
      </c>
      <c r="C10" s="955" t="s">
        <v>10352</v>
      </c>
      <c r="D10" s="968"/>
      <c r="E10" s="972"/>
      <c r="F10" s="970"/>
      <c r="G10" s="967"/>
      <c r="H10" s="970"/>
      <c r="I10" s="967"/>
      <c r="J10" s="970"/>
      <c r="K10" s="967"/>
      <c r="L10" s="970"/>
      <c r="M10" s="967"/>
      <c r="N10" s="970"/>
      <c r="O10" s="967"/>
      <c r="P10" s="970"/>
      <c r="Q10" s="967"/>
      <c r="R10" s="970"/>
      <c r="S10" s="967"/>
      <c r="T10" s="970"/>
      <c r="U10" s="967"/>
      <c r="V10" s="970"/>
      <c r="W10" s="967"/>
      <c r="X10" s="955"/>
      <c r="Y10" s="955"/>
      <c r="Z10" s="955"/>
      <c r="AA10" s="955"/>
    </row>
    <row r="11" spans="1:27" ht="25.2" hidden="1" customHeight="1" outlineLevel="1">
      <c r="A11" s="1482">
        <v>44102</v>
      </c>
      <c r="B11" s="955" t="s">
        <v>10353</v>
      </c>
      <c r="C11" s="955" t="s">
        <v>10354</v>
      </c>
      <c r="D11" s="968"/>
      <c r="E11" s="972"/>
      <c r="F11" s="970"/>
      <c r="G11" s="967"/>
      <c r="H11" s="970"/>
      <c r="I11" s="967"/>
      <c r="J11" s="970"/>
      <c r="K11" s="967"/>
      <c r="L11" s="970"/>
      <c r="M11" s="967"/>
      <c r="N11" s="970"/>
      <c r="O11" s="967"/>
      <c r="P11" s="970"/>
      <c r="Q11" s="967"/>
      <c r="R11" s="970"/>
      <c r="S11" s="967"/>
      <c r="T11" s="970"/>
      <c r="U11" s="967"/>
      <c r="V11" s="970"/>
      <c r="W11" s="967"/>
      <c r="X11" s="955"/>
      <c r="Y11" s="955"/>
      <c r="Z11" s="955"/>
      <c r="AA11" s="955"/>
    </row>
    <row r="12" spans="1:27" ht="50.4" hidden="1" customHeight="1" outlineLevel="1">
      <c r="A12" s="1482">
        <v>44102</v>
      </c>
      <c r="B12" s="955" t="s">
        <v>10355</v>
      </c>
      <c r="C12" s="955" t="s">
        <v>10356</v>
      </c>
      <c r="D12" s="968"/>
      <c r="E12" s="972"/>
      <c r="F12" s="970"/>
      <c r="G12" s="967"/>
      <c r="H12" s="970"/>
      <c r="I12" s="967"/>
      <c r="J12" s="970"/>
      <c r="K12" s="967"/>
      <c r="L12" s="970"/>
      <c r="M12" s="967"/>
      <c r="N12" s="970"/>
      <c r="O12" s="967"/>
      <c r="P12" s="970"/>
      <c r="Q12" s="967"/>
      <c r="R12" s="970"/>
      <c r="S12" s="967"/>
      <c r="T12" s="970"/>
      <c r="U12" s="967"/>
      <c r="V12" s="970"/>
      <c r="W12" s="967"/>
      <c r="X12" s="955"/>
      <c r="Y12" s="955"/>
      <c r="Z12" s="955"/>
      <c r="AA12" s="955"/>
    </row>
    <row r="13" spans="1:27" ht="37.799999999999997" hidden="1" customHeight="1" outlineLevel="1">
      <c r="A13" s="1482">
        <v>44102</v>
      </c>
      <c r="B13" s="955" t="s">
        <v>10357</v>
      </c>
      <c r="C13" s="955" t="s">
        <v>10358</v>
      </c>
      <c r="D13" s="968"/>
      <c r="E13" s="972"/>
      <c r="F13" s="970"/>
      <c r="G13" s="967"/>
      <c r="H13" s="970"/>
      <c r="I13" s="967"/>
      <c r="J13" s="970"/>
      <c r="K13" s="967"/>
      <c r="L13" s="970"/>
      <c r="M13" s="967"/>
      <c r="N13" s="970"/>
      <c r="O13" s="967"/>
      <c r="P13" s="970"/>
      <c r="Q13" s="967"/>
      <c r="R13" s="970"/>
      <c r="S13" s="967"/>
      <c r="T13" s="970"/>
      <c r="U13" s="967"/>
      <c r="V13" s="970"/>
      <c r="W13" s="967"/>
      <c r="X13" s="955"/>
      <c r="Y13" s="955"/>
      <c r="Z13" s="955"/>
      <c r="AA13" s="955"/>
    </row>
    <row r="14" spans="1:27" ht="63" hidden="1" customHeight="1" outlineLevel="1">
      <c r="A14" s="1482">
        <v>44102</v>
      </c>
      <c r="B14" s="955" t="s">
        <v>10359</v>
      </c>
      <c r="C14" s="955" t="s">
        <v>10360</v>
      </c>
      <c r="D14" s="968"/>
      <c r="E14" s="972"/>
      <c r="F14" s="970"/>
      <c r="G14" s="967"/>
      <c r="H14" s="970"/>
      <c r="I14" s="967"/>
      <c r="J14" s="970"/>
      <c r="K14" s="967"/>
      <c r="L14" s="970"/>
      <c r="M14" s="967"/>
      <c r="N14" s="970"/>
      <c r="O14" s="967"/>
      <c r="P14" s="970"/>
      <c r="Q14" s="967"/>
      <c r="R14" s="970"/>
      <c r="S14" s="967"/>
      <c r="T14" s="970"/>
      <c r="U14" s="967"/>
      <c r="V14" s="970"/>
      <c r="W14" s="967"/>
      <c r="X14" s="1483" t="s">
        <v>10361</v>
      </c>
      <c r="Y14" s="1483"/>
      <c r="Z14" s="955"/>
      <c r="AA14" s="955"/>
    </row>
    <row r="15" spans="1:27" ht="25.2" hidden="1" customHeight="1" outlineLevel="1">
      <c r="A15" s="1482">
        <v>44102</v>
      </c>
      <c r="B15" s="955" t="s">
        <v>10345</v>
      </c>
      <c r="C15" s="955" t="s">
        <v>10362</v>
      </c>
      <c r="D15" s="968"/>
      <c r="E15" s="972"/>
      <c r="F15" s="970"/>
      <c r="G15" s="967"/>
      <c r="H15" s="970"/>
      <c r="I15" s="967"/>
      <c r="J15" s="970"/>
      <c r="K15" s="967"/>
      <c r="L15" s="970"/>
      <c r="M15" s="967"/>
      <c r="N15" s="970"/>
      <c r="O15" s="967"/>
      <c r="P15" s="970"/>
      <c r="Q15" s="967"/>
      <c r="R15" s="970"/>
      <c r="S15" s="967"/>
      <c r="T15" s="970"/>
      <c r="U15" s="967"/>
      <c r="V15" s="970"/>
      <c r="W15" s="967"/>
      <c r="X15" s="955"/>
      <c r="Y15" s="955"/>
      <c r="Z15" s="955"/>
      <c r="AA15" s="955"/>
    </row>
    <row r="16" spans="1:27" ht="25.2" hidden="1" customHeight="1" outlineLevel="1">
      <c r="A16" s="1482">
        <v>44102</v>
      </c>
      <c r="B16" s="955" t="s">
        <v>10363</v>
      </c>
      <c r="C16" s="955" t="s">
        <v>10364</v>
      </c>
      <c r="D16" s="968"/>
      <c r="E16" s="972"/>
      <c r="F16" s="970"/>
      <c r="G16" s="967"/>
      <c r="H16" s="970"/>
      <c r="I16" s="967"/>
      <c r="J16" s="970"/>
      <c r="K16" s="967"/>
      <c r="L16" s="970"/>
      <c r="M16" s="967"/>
      <c r="N16" s="970"/>
      <c r="O16" s="967"/>
      <c r="P16" s="970"/>
      <c r="Q16" s="967"/>
      <c r="R16" s="970"/>
      <c r="S16" s="967"/>
      <c r="T16" s="970"/>
      <c r="U16" s="967"/>
      <c r="V16" s="970"/>
      <c r="W16" s="967"/>
      <c r="X16" s="955"/>
      <c r="Y16" s="955"/>
      <c r="Z16" s="955"/>
      <c r="AA16" s="955"/>
    </row>
    <row r="17" spans="1:24" ht="25.2" hidden="1" customHeight="1" outlineLevel="1">
      <c r="A17" s="970">
        <v>44103</v>
      </c>
      <c r="B17" s="955" t="s">
        <v>10365</v>
      </c>
      <c r="C17" s="955" t="s">
        <v>10366</v>
      </c>
      <c r="D17" s="968"/>
      <c r="E17" s="972"/>
      <c r="F17" s="970"/>
      <c r="G17" s="967"/>
      <c r="H17" s="970"/>
      <c r="I17" s="967"/>
      <c r="J17" s="970"/>
      <c r="K17" s="967"/>
      <c r="L17" s="970"/>
      <c r="M17" s="967"/>
      <c r="N17" s="970"/>
      <c r="O17" s="967"/>
      <c r="P17" s="970"/>
      <c r="Q17" s="967"/>
      <c r="R17" s="970"/>
      <c r="S17" s="967"/>
      <c r="T17" s="970"/>
      <c r="U17" s="967"/>
      <c r="V17" s="970"/>
      <c r="W17" s="967"/>
      <c r="X17" s="955"/>
    </row>
    <row r="18" spans="1:24" ht="37.799999999999997" hidden="1" customHeight="1" outlineLevel="1">
      <c r="A18" s="970">
        <v>44103</v>
      </c>
      <c r="B18" s="955" t="s">
        <v>10365</v>
      </c>
      <c r="C18" s="955" t="s">
        <v>10367</v>
      </c>
      <c r="D18" s="968"/>
      <c r="E18" s="972"/>
      <c r="F18" s="970"/>
      <c r="G18" s="967"/>
      <c r="H18" s="970"/>
      <c r="I18" s="967"/>
      <c r="J18" s="970"/>
      <c r="K18" s="967"/>
      <c r="L18" s="970"/>
      <c r="M18" s="967"/>
      <c r="N18" s="970"/>
      <c r="O18" s="967"/>
      <c r="P18" s="970"/>
      <c r="Q18" s="967"/>
      <c r="R18" s="970"/>
      <c r="S18" s="967"/>
      <c r="T18" s="970"/>
      <c r="U18" s="967"/>
      <c r="V18" s="970"/>
      <c r="W18" s="967"/>
      <c r="X18" s="955"/>
    </row>
    <row r="19" spans="1:24" ht="75.599999999999994" hidden="1" customHeight="1" outlineLevel="1">
      <c r="A19" s="970">
        <v>44103</v>
      </c>
      <c r="B19" s="955" t="s">
        <v>10368</v>
      </c>
      <c r="C19" s="955" t="s">
        <v>10369</v>
      </c>
      <c r="D19" s="968"/>
      <c r="E19" s="972"/>
      <c r="F19" s="970"/>
      <c r="G19" s="967"/>
      <c r="H19" s="970"/>
      <c r="I19" s="967"/>
      <c r="J19" s="970"/>
      <c r="K19" s="967"/>
      <c r="L19" s="970"/>
      <c r="M19" s="967"/>
      <c r="N19" s="970"/>
      <c r="O19" s="967"/>
      <c r="P19" s="970"/>
      <c r="Q19" s="967"/>
      <c r="R19" s="970"/>
      <c r="S19" s="967"/>
      <c r="T19" s="970"/>
      <c r="U19" s="967"/>
      <c r="V19" s="970"/>
      <c r="W19" s="967"/>
      <c r="X19" s="955"/>
    </row>
    <row r="20" spans="1:24" ht="63" hidden="1" customHeight="1" outlineLevel="1">
      <c r="A20" s="970">
        <v>44103</v>
      </c>
      <c r="B20" s="955" t="s">
        <v>10370</v>
      </c>
      <c r="C20" s="955" t="s">
        <v>10371</v>
      </c>
      <c r="D20" s="968"/>
      <c r="E20" s="972"/>
      <c r="F20" s="970"/>
      <c r="G20" s="967"/>
      <c r="H20" s="970"/>
      <c r="I20" s="967"/>
      <c r="J20" s="970"/>
      <c r="K20" s="967"/>
      <c r="L20" s="970"/>
      <c r="M20" s="967"/>
      <c r="N20" s="970"/>
      <c r="O20" s="967"/>
      <c r="P20" s="970"/>
      <c r="Q20" s="967"/>
      <c r="R20" s="970"/>
      <c r="S20" s="967"/>
      <c r="T20" s="970"/>
      <c r="U20" s="967"/>
      <c r="V20" s="970"/>
      <c r="W20" s="967"/>
      <c r="X20" s="955"/>
    </row>
    <row r="21" spans="1:24" ht="25.2" hidden="1" customHeight="1" outlineLevel="1">
      <c r="A21" s="970">
        <v>44103</v>
      </c>
      <c r="B21" s="955" t="s">
        <v>10365</v>
      </c>
      <c r="C21" s="955" t="s">
        <v>10372</v>
      </c>
      <c r="D21" s="968"/>
      <c r="E21" s="972"/>
      <c r="F21" s="970"/>
      <c r="G21" s="967"/>
      <c r="H21" s="970"/>
      <c r="I21" s="967"/>
      <c r="J21" s="970"/>
      <c r="K21" s="967"/>
      <c r="L21" s="970"/>
      <c r="M21" s="967"/>
      <c r="N21" s="970"/>
      <c r="O21" s="967"/>
      <c r="P21" s="970"/>
      <c r="Q21" s="967"/>
      <c r="R21" s="970"/>
      <c r="S21" s="967"/>
      <c r="T21" s="970"/>
      <c r="U21" s="967"/>
      <c r="V21" s="970"/>
      <c r="W21" s="967"/>
      <c r="X21" s="955"/>
    </row>
    <row r="22" spans="1:24" ht="12.6" hidden="1" customHeight="1" outlineLevel="1">
      <c r="A22" s="970">
        <v>44103</v>
      </c>
      <c r="B22" s="955" t="s">
        <v>10365</v>
      </c>
      <c r="C22" s="955" t="s">
        <v>10373</v>
      </c>
      <c r="D22" s="968"/>
      <c r="E22" s="972"/>
      <c r="F22" s="970"/>
      <c r="G22" s="967"/>
      <c r="H22" s="970"/>
      <c r="I22" s="967"/>
      <c r="J22" s="970"/>
      <c r="K22" s="967"/>
      <c r="L22" s="970"/>
      <c r="M22" s="967"/>
      <c r="N22" s="970"/>
      <c r="O22" s="967"/>
      <c r="P22" s="970"/>
      <c r="Q22" s="967"/>
      <c r="R22" s="970"/>
      <c r="S22" s="967"/>
      <c r="T22" s="970"/>
      <c r="U22" s="967"/>
      <c r="V22" s="970"/>
      <c r="W22" s="967"/>
      <c r="X22" s="955"/>
    </row>
    <row r="23" spans="1:24" ht="12.6" hidden="1" customHeight="1" outlineLevel="1">
      <c r="A23" s="970">
        <v>44103</v>
      </c>
      <c r="B23" s="955" t="s">
        <v>10374</v>
      </c>
      <c r="C23" s="955" t="s">
        <v>10375</v>
      </c>
      <c r="D23" s="968"/>
      <c r="E23" s="972"/>
      <c r="F23" s="970"/>
      <c r="G23" s="967"/>
      <c r="H23" s="970"/>
      <c r="I23" s="967"/>
      <c r="J23" s="970"/>
      <c r="K23" s="967"/>
      <c r="L23" s="970"/>
      <c r="M23" s="967"/>
      <c r="N23" s="970"/>
      <c r="O23" s="967"/>
      <c r="P23" s="970"/>
      <c r="Q23" s="967"/>
      <c r="R23" s="970"/>
      <c r="S23" s="967"/>
      <c r="T23" s="970"/>
      <c r="U23" s="967"/>
      <c r="V23" s="970"/>
      <c r="W23" s="967"/>
      <c r="X23" s="955"/>
    </row>
    <row r="24" spans="1:24" ht="126" hidden="1" customHeight="1" outlineLevel="1">
      <c r="A24" s="970">
        <v>44103</v>
      </c>
      <c r="B24" s="955" t="s">
        <v>10376</v>
      </c>
      <c r="C24" s="955" t="s">
        <v>10377</v>
      </c>
      <c r="D24" s="968"/>
      <c r="E24" s="972"/>
      <c r="F24" s="970"/>
      <c r="G24" s="967"/>
      <c r="H24" s="970"/>
      <c r="I24" s="967"/>
      <c r="J24" s="970"/>
      <c r="K24" s="967"/>
      <c r="L24" s="970"/>
      <c r="M24" s="967"/>
      <c r="N24" s="970"/>
      <c r="O24" s="967"/>
      <c r="P24" s="970"/>
      <c r="Q24" s="967"/>
      <c r="R24" s="970"/>
      <c r="S24" s="967"/>
      <c r="T24" s="970"/>
      <c r="U24" s="967"/>
      <c r="V24" s="970"/>
      <c r="W24" s="967"/>
      <c r="X24" s="1483" t="s">
        <v>10378</v>
      </c>
    </row>
    <row r="25" spans="1:24" ht="50.4" hidden="1" customHeight="1" outlineLevel="1">
      <c r="A25" s="970">
        <v>44103</v>
      </c>
      <c r="B25" s="955" t="s">
        <v>10379</v>
      </c>
      <c r="C25" s="955" t="s">
        <v>10380</v>
      </c>
      <c r="D25" s="968"/>
      <c r="E25" s="972"/>
      <c r="F25" s="970"/>
      <c r="G25" s="967"/>
      <c r="H25" s="970"/>
      <c r="I25" s="967"/>
      <c r="J25" s="970"/>
      <c r="K25" s="967"/>
      <c r="L25" s="970"/>
      <c r="M25" s="967"/>
      <c r="N25" s="970"/>
      <c r="O25" s="967"/>
      <c r="P25" s="970"/>
      <c r="Q25" s="967"/>
      <c r="R25" s="970"/>
      <c r="S25" s="967"/>
      <c r="T25" s="970"/>
      <c r="U25" s="967"/>
      <c r="V25" s="970"/>
      <c r="W25" s="967"/>
      <c r="X25" s="955"/>
    </row>
    <row r="26" spans="1:24" ht="126" hidden="1" customHeight="1" outlineLevel="1">
      <c r="A26" s="970">
        <v>44103</v>
      </c>
      <c r="B26" s="955" t="s">
        <v>10381</v>
      </c>
      <c r="C26" s="955" t="s">
        <v>10382</v>
      </c>
      <c r="D26" s="968"/>
      <c r="E26" s="972"/>
      <c r="F26" s="970"/>
      <c r="G26" s="967"/>
      <c r="H26" s="970"/>
      <c r="I26" s="967"/>
      <c r="J26" s="970"/>
      <c r="K26" s="967"/>
      <c r="L26" s="970"/>
      <c r="M26" s="967"/>
      <c r="N26" s="970"/>
      <c r="O26" s="967"/>
      <c r="P26" s="970"/>
      <c r="Q26" s="967"/>
      <c r="R26" s="970"/>
      <c r="S26" s="967"/>
      <c r="T26" s="970"/>
      <c r="U26" s="967"/>
      <c r="V26" s="970"/>
      <c r="W26" s="967"/>
      <c r="X26" s="1483" t="s">
        <v>10383</v>
      </c>
    </row>
    <row r="27" spans="1:24" ht="25.2" hidden="1" customHeight="1" outlineLevel="1">
      <c r="A27" s="1482">
        <v>44104</v>
      </c>
      <c r="B27" s="955" t="s">
        <v>10384</v>
      </c>
      <c r="C27" s="955" t="s">
        <v>10385</v>
      </c>
      <c r="D27" s="968"/>
      <c r="E27" s="972"/>
      <c r="F27" s="970"/>
      <c r="G27" s="967"/>
      <c r="H27" s="970"/>
      <c r="I27" s="967"/>
      <c r="J27" s="970"/>
      <c r="K27" s="967"/>
      <c r="L27" s="970"/>
      <c r="M27" s="967"/>
      <c r="N27" s="970"/>
      <c r="O27" s="967"/>
      <c r="P27" s="970"/>
      <c r="Q27" s="967"/>
      <c r="R27" s="970"/>
      <c r="S27" s="967"/>
      <c r="T27" s="970"/>
      <c r="U27" s="967"/>
      <c r="V27" s="970"/>
      <c r="W27" s="967"/>
      <c r="X27" s="955"/>
    </row>
    <row r="28" spans="1:24" ht="25.2" hidden="1" customHeight="1" outlineLevel="1">
      <c r="A28" s="1482">
        <v>44104</v>
      </c>
      <c r="B28" s="955" t="s">
        <v>3470</v>
      </c>
      <c r="C28" s="955" t="s">
        <v>10386</v>
      </c>
      <c r="D28" s="968"/>
      <c r="E28" s="972"/>
      <c r="F28" s="970"/>
      <c r="G28" s="967"/>
      <c r="H28" s="970"/>
      <c r="I28" s="967"/>
      <c r="J28" s="970"/>
      <c r="K28" s="967"/>
      <c r="L28" s="970"/>
      <c r="M28" s="967"/>
      <c r="N28" s="970"/>
      <c r="O28" s="967"/>
      <c r="P28" s="970"/>
      <c r="Q28" s="967"/>
      <c r="R28" s="970"/>
      <c r="S28" s="967"/>
      <c r="T28" s="970"/>
      <c r="U28" s="967"/>
      <c r="V28" s="970"/>
      <c r="W28" s="967"/>
      <c r="X28" s="955"/>
    </row>
    <row r="29" spans="1:24" ht="12.6" hidden="1" customHeight="1" outlineLevel="1">
      <c r="A29" s="1482">
        <v>44104</v>
      </c>
      <c r="B29" s="955" t="s">
        <v>10374</v>
      </c>
      <c r="C29" s="955" t="s">
        <v>10387</v>
      </c>
      <c r="D29" s="968"/>
      <c r="E29" s="972"/>
      <c r="F29" s="970"/>
      <c r="G29" s="967"/>
      <c r="H29" s="970"/>
      <c r="I29" s="967"/>
      <c r="J29" s="970"/>
      <c r="K29" s="967"/>
      <c r="L29" s="970"/>
      <c r="M29" s="967"/>
      <c r="N29" s="970"/>
      <c r="O29" s="967"/>
      <c r="P29" s="970"/>
      <c r="Q29" s="967"/>
      <c r="R29" s="970"/>
      <c r="S29" s="967"/>
      <c r="T29" s="970"/>
      <c r="U29" s="967"/>
      <c r="V29" s="970"/>
      <c r="W29" s="967"/>
      <c r="X29" s="955"/>
    </row>
    <row r="30" spans="1:24" ht="12.6" hidden="1" customHeight="1" outlineLevel="1">
      <c r="A30" s="1482">
        <v>44104</v>
      </c>
      <c r="B30" s="955" t="s">
        <v>10374</v>
      </c>
      <c r="C30" s="955" t="s">
        <v>10388</v>
      </c>
      <c r="D30" s="968"/>
      <c r="E30" s="972"/>
      <c r="F30" s="970"/>
      <c r="G30" s="967"/>
      <c r="H30" s="970"/>
      <c r="I30" s="967"/>
      <c r="J30" s="970"/>
      <c r="K30" s="967"/>
      <c r="L30" s="970"/>
      <c r="M30" s="967"/>
      <c r="N30" s="970"/>
      <c r="O30" s="967"/>
      <c r="P30" s="970"/>
      <c r="Q30" s="967"/>
      <c r="R30" s="970"/>
      <c r="S30" s="967"/>
      <c r="T30" s="970"/>
      <c r="U30" s="967"/>
      <c r="V30" s="970"/>
      <c r="W30" s="967"/>
      <c r="X30" s="955"/>
    </row>
    <row r="31" spans="1:24" ht="50.4" hidden="1" customHeight="1" outlineLevel="1">
      <c r="A31" s="1482">
        <v>44104</v>
      </c>
      <c r="B31" s="955" t="s">
        <v>10374</v>
      </c>
      <c r="C31" s="955" t="s">
        <v>10389</v>
      </c>
      <c r="D31" s="968"/>
      <c r="E31" s="972"/>
      <c r="F31" s="970"/>
      <c r="G31" s="967"/>
      <c r="H31" s="970"/>
      <c r="I31" s="967"/>
      <c r="J31" s="970"/>
      <c r="K31" s="967"/>
      <c r="L31" s="970"/>
      <c r="M31" s="967"/>
      <c r="N31" s="970"/>
      <c r="O31" s="967"/>
      <c r="P31" s="970"/>
      <c r="Q31" s="967"/>
      <c r="R31" s="970"/>
      <c r="S31" s="967"/>
      <c r="T31" s="970"/>
      <c r="U31" s="967"/>
      <c r="V31" s="970"/>
      <c r="W31" s="967"/>
      <c r="X31" s="955"/>
    </row>
    <row r="32" spans="1:24" ht="37.799999999999997" hidden="1" customHeight="1" outlineLevel="1">
      <c r="A32" s="1482">
        <v>44104</v>
      </c>
      <c r="B32" s="955" t="s">
        <v>10390</v>
      </c>
      <c r="C32" s="955" t="s">
        <v>10391</v>
      </c>
      <c r="D32" s="968"/>
      <c r="E32" s="972"/>
      <c r="F32" s="970"/>
      <c r="G32" s="967"/>
      <c r="H32" s="970"/>
      <c r="I32" s="967"/>
      <c r="J32" s="970"/>
      <c r="K32" s="967"/>
      <c r="L32" s="970"/>
      <c r="M32" s="967"/>
      <c r="N32" s="970"/>
      <c r="O32" s="967"/>
      <c r="P32" s="970"/>
      <c r="Q32" s="967"/>
      <c r="R32" s="970"/>
      <c r="S32" s="967"/>
      <c r="T32" s="970"/>
      <c r="U32" s="967"/>
      <c r="V32" s="970"/>
      <c r="W32" s="967"/>
      <c r="X32" s="955"/>
    </row>
    <row r="33" spans="1:22" ht="75.599999999999994" hidden="1" customHeight="1" outlineLevel="1">
      <c r="A33" s="1482">
        <v>44104</v>
      </c>
      <c r="B33" s="955" t="s">
        <v>10376</v>
      </c>
      <c r="C33" s="955" t="s">
        <v>10392</v>
      </c>
      <c r="D33" s="968"/>
      <c r="E33" s="972"/>
      <c r="F33" s="970"/>
      <c r="G33" s="967"/>
      <c r="H33" s="970"/>
      <c r="I33" s="967"/>
      <c r="J33" s="970"/>
      <c r="K33" s="967"/>
      <c r="L33" s="970"/>
      <c r="M33" s="967"/>
      <c r="N33" s="970"/>
      <c r="O33" s="967"/>
      <c r="P33" s="970"/>
      <c r="Q33" s="967"/>
      <c r="R33" s="970"/>
      <c r="S33" s="967"/>
      <c r="T33" s="970"/>
      <c r="U33" s="967"/>
      <c r="V33" s="970"/>
    </row>
    <row r="34" spans="1:22" ht="12.6" hidden="1" customHeight="1" outlineLevel="1">
      <c r="A34" s="1482">
        <v>44104</v>
      </c>
      <c r="B34" s="955" t="s">
        <v>6318</v>
      </c>
      <c r="C34" s="955" t="s">
        <v>10393</v>
      </c>
      <c r="D34" s="968"/>
      <c r="E34" s="972"/>
      <c r="F34" s="970"/>
      <c r="G34" s="967"/>
      <c r="H34" s="970"/>
      <c r="I34" s="967"/>
      <c r="J34" s="970"/>
      <c r="K34" s="967"/>
      <c r="L34" s="970"/>
      <c r="M34" s="967"/>
      <c r="N34" s="970"/>
      <c r="O34" s="967"/>
      <c r="P34" s="970"/>
      <c r="Q34" s="967"/>
      <c r="R34" s="970"/>
      <c r="S34" s="967"/>
      <c r="T34" s="970"/>
      <c r="U34" s="967"/>
      <c r="V34" s="970"/>
    </row>
    <row r="35" spans="1:22" ht="25.2" hidden="1" customHeight="1" outlineLevel="1">
      <c r="A35" s="1482">
        <v>44104</v>
      </c>
      <c r="B35" s="955" t="s">
        <v>10374</v>
      </c>
      <c r="C35" s="955" t="s">
        <v>10394</v>
      </c>
      <c r="D35" s="968"/>
      <c r="E35" s="972"/>
      <c r="F35" s="970"/>
      <c r="G35" s="967"/>
      <c r="H35" s="970"/>
      <c r="I35" s="967"/>
      <c r="J35" s="970"/>
      <c r="K35" s="967"/>
      <c r="L35" s="970"/>
      <c r="M35" s="967"/>
      <c r="N35" s="970"/>
      <c r="O35" s="967"/>
      <c r="P35" s="970"/>
      <c r="Q35" s="967"/>
      <c r="R35" s="970"/>
      <c r="S35" s="967"/>
      <c r="T35" s="970"/>
      <c r="U35" s="967"/>
      <c r="V35" s="970"/>
    </row>
    <row r="36" spans="1:22" ht="25.2" hidden="1" customHeight="1" outlineLevel="1">
      <c r="A36" s="1482">
        <v>44104</v>
      </c>
      <c r="B36" s="955" t="s">
        <v>10395</v>
      </c>
      <c r="C36" s="955" t="s">
        <v>10396</v>
      </c>
      <c r="D36" s="968"/>
      <c r="E36" s="972"/>
      <c r="F36" s="970"/>
      <c r="G36" s="967"/>
      <c r="H36" s="970"/>
      <c r="I36" s="967"/>
      <c r="J36" s="970"/>
      <c r="K36" s="967"/>
      <c r="L36" s="970"/>
      <c r="M36" s="967"/>
      <c r="N36" s="970"/>
      <c r="O36" s="967"/>
      <c r="P36" s="970"/>
      <c r="Q36" s="967"/>
      <c r="R36" s="970"/>
      <c r="S36" s="967"/>
      <c r="T36" s="970"/>
      <c r="U36" s="967"/>
      <c r="V36" s="970"/>
    </row>
    <row r="37" spans="1:22" ht="37.799999999999997" hidden="1" customHeight="1" outlineLevel="1">
      <c r="A37" s="1482">
        <v>44104</v>
      </c>
      <c r="B37" s="955" t="s">
        <v>10374</v>
      </c>
      <c r="C37" s="955" t="s">
        <v>10397</v>
      </c>
      <c r="D37" s="968"/>
      <c r="E37" s="972"/>
      <c r="F37" s="970"/>
      <c r="G37" s="967"/>
      <c r="H37" s="970"/>
      <c r="I37" s="967"/>
      <c r="J37" s="970"/>
      <c r="K37" s="967"/>
      <c r="L37" s="970"/>
      <c r="M37" s="967"/>
      <c r="N37" s="970"/>
      <c r="O37" s="967"/>
      <c r="P37" s="970"/>
      <c r="Q37" s="967"/>
      <c r="R37" s="970"/>
      <c r="S37" s="967"/>
      <c r="T37" s="970"/>
      <c r="U37" s="967"/>
      <c r="V37" s="970"/>
    </row>
    <row r="38" spans="1:22" ht="25.2" hidden="1" customHeight="1" outlineLevel="1">
      <c r="A38" s="1482">
        <v>44104</v>
      </c>
      <c r="B38" s="955" t="s">
        <v>5958</v>
      </c>
      <c r="C38" s="955" t="s">
        <v>10398</v>
      </c>
      <c r="D38" s="968"/>
      <c r="E38" s="972"/>
      <c r="F38" s="970"/>
      <c r="G38" s="967"/>
      <c r="H38" s="970"/>
      <c r="I38" s="967"/>
      <c r="J38" s="970"/>
      <c r="K38" s="967"/>
      <c r="L38" s="970"/>
      <c r="M38" s="967"/>
      <c r="N38" s="970"/>
      <c r="O38" s="967"/>
      <c r="P38" s="970"/>
      <c r="Q38" s="967"/>
      <c r="R38" s="970"/>
      <c r="S38" s="967"/>
      <c r="T38" s="970"/>
      <c r="U38" s="967"/>
      <c r="V38" s="970"/>
    </row>
    <row r="39" spans="1:22" ht="12.6" customHeight="1" collapsed="1">
      <c r="A39" s="1484" t="s">
        <v>10399</v>
      </c>
      <c r="B39" s="1485">
        <f>COUNT(A40:A344)</f>
        <v>304</v>
      </c>
      <c r="C39" s="1486"/>
      <c r="D39" s="1486"/>
      <c r="E39" s="1486"/>
      <c r="F39" s="1486"/>
      <c r="G39" s="1486"/>
      <c r="H39" s="1486"/>
      <c r="I39" s="1486"/>
      <c r="J39" s="1486"/>
      <c r="K39" s="1486"/>
      <c r="L39" s="1486"/>
      <c r="M39" s="1486"/>
      <c r="N39" s="1486"/>
      <c r="O39" s="1486"/>
      <c r="P39" s="1486"/>
      <c r="Q39" s="1486"/>
      <c r="R39" s="1486"/>
      <c r="S39" s="1486"/>
      <c r="T39" s="1486"/>
      <c r="U39" s="1486"/>
      <c r="V39" s="1486"/>
    </row>
    <row r="40" spans="1:22" ht="37.799999999999997" hidden="1" customHeight="1" outlineLevel="1">
      <c r="A40" s="970">
        <v>44105</v>
      </c>
      <c r="B40" s="955" t="s">
        <v>10400</v>
      </c>
      <c r="C40" s="955" t="s">
        <v>10401</v>
      </c>
      <c r="D40" s="1487" t="s">
        <v>10402</v>
      </c>
      <c r="E40" s="1163"/>
      <c r="F40" s="973"/>
      <c r="G40" s="974"/>
      <c r="H40" s="973"/>
      <c r="I40" s="974"/>
      <c r="J40" s="973"/>
      <c r="K40" s="974"/>
      <c r="L40" s="973"/>
      <c r="M40" s="974"/>
      <c r="N40" s="973"/>
      <c r="O40" s="974"/>
      <c r="P40" s="973"/>
      <c r="Q40" s="974"/>
      <c r="R40" s="973"/>
      <c r="S40" s="974"/>
      <c r="T40" s="973"/>
      <c r="U40" s="974"/>
      <c r="V40" s="973"/>
    </row>
    <row r="41" spans="1:22" ht="12.6" hidden="1" customHeight="1" outlineLevel="2">
      <c r="A41" s="970">
        <v>44105</v>
      </c>
      <c r="B41" s="955" t="s">
        <v>10403</v>
      </c>
      <c r="C41" s="955" t="s">
        <v>10404</v>
      </c>
      <c r="D41" s="1487" t="s">
        <v>5673</v>
      </c>
      <c r="E41" s="1163"/>
      <c r="F41" s="973"/>
      <c r="G41" s="974"/>
      <c r="H41" s="973"/>
      <c r="I41" s="974"/>
      <c r="J41" s="973"/>
      <c r="K41" s="974"/>
      <c r="L41" s="973"/>
      <c r="M41" s="974"/>
      <c r="N41" s="973"/>
      <c r="O41" s="974"/>
      <c r="P41" s="973"/>
      <c r="Q41" s="974"/>
      <c r="R41" s="973"/>
      <c r="S41" s="974"/>
      <c r="T41" s="973"/>
      <c r="U41" s="974"/>
      <c r="V41" s="973"/>
    </row>
    <row r="42" spans="1:22" ht="12.6" hidden="1" customHeight="1" outlineLevel="2">
      <c r="A42" s="970">
        <v>44105</v>
      </c>
      <c r="B42" s="955" t="s">
        <v>4051</v>
      </c>
      <c r="C42" s="955" t="s">
        <v>10405</v>
      </c>
      <c r="D42" s="1488"/>
      <c r="E42" s="1489"/>
      <c r="F42" s="970"/>
      <c r="G42" s="967"/>
      <c r="H42" s="970"/>
      <c r="I42" s="967"/>
      <c r="J42" s="970"/>
      <c r="K42" s="967"/>
      <c r="L42" s="970"/>
      <c r="M42" s="967"/>
      <c r="N42" s="970"/>
      <c r="O42" s="967"/>
      <c r="P42" s="970"/>
      <c r="Q42" s="967"/>
      <c r="R42" s="970"/>
      <c r="S42" s="967"/>
      <c r="T42" s="970"/>
      <c r="U42" s="967"/>
      <c r="V42" s="970"/>
    </row>
    <row r="43" spans="1:22" ht="12.6" hidden="1" customHeight="1" outlineLevel="2">
      <c r="A43" s="970">
        <v>44105</v>
      </c>
      <c r="B43" s="955" t="s">
        <v>10403</v>
      </c>
      <c r="C43" s="955" t="s">
        <v>10406</v>
      </c>
      <c r="D43" s="1488"/>
      <c r="E43" s="1489"/>
      <c r="F43" s="970"/>
      <c r="G43" s="967"/>
      <c r="H43" s="970"/>
      <c r="I43" s="967"/>
      <c r="J43" s="970"/>
      <c r="K43" s="967"/>
      <c r="L43" s="970"/>
      <c r="M43" s="967"/>
      <c r="N43" s="970"/>
      <c r="O43" s="967"/>
      <c r="P43" s="970"/>
      <c r="Q43" s="967"/>
      <c r="R43" s="970"/>
      <c r="S43" s="967"/>
      <c r="T43" s="970"/>
      <c r="U43" s="967"/>
      <c r="V43" s="970"/>
    </row>
    <row r="44" spans="1:22" ht="12.6" hidden="1" customHeight="1" outlineLevel="2">
      <c r="A44" s="970">
        <v>44105</v>
      </c>
      <c r="B44" s="955" t="s">
        <v>10403</v>
      </c>
      <c r="C44" s="955" t="s">
        <v>10407</v>
      </c>
      <c r="D44" s="1487" t="s">
        <v>10408</v>
      </c>
      <c r="E44" s="1163"/>
      <c r="F44" s="973"/>
      <c r="G44" s="974"/>
      <c r="H44" s="973"/>
      <c r="I44" s="974"/>
      <c r="J44" s="973"/>
      <c r="K44" s="974"/>
      <c r="L44" s="973"/>
      <c r="M44" s="974"/>
      <c r="N44" s="973"/>
      <c r="O44" s="974"/>
      <c r="P44" s="973"/>
      <c r="Q44" s="974"/>
      <c r="R44" s="973"/>
      <c r="S44" s="974"/>
      <c r="T44" s="973"/>
      <c r="U44" s="974"/>
      <c r="V44" s="973"/>
    </row>
    <row r="45" spans="1:22" ht="12.6" hidden="1" customHeight="1" outlineLevel="2">
      <c r="A45" s="970">
        <v>44105</v>
      </c>
      <c r="B45" s="955" t="s">
        <v>10403</v>
      </c>
      <c r="C45" s="955" t="s">
        <v>10409</v>
      </c>
      <c r="D45" s="1487"/>
      <c r="E45" s="1163"/>
      <c r="F45" s="977"/>
      <c r="G45" s="969"/>
      <c r="H45" s="977"/>
      <c r="I45" s="969"/>
      <c r="J45" s="977"/>
      <c r="K45" s="969"/>
      <c r="L45" s="977"/>
      <c r="M45" s="969"/>
      <c r="N45" s="977"/>
      <c r="O45" s="969"/>
      <c r="P45" s="977"/>
      <c r="Q45" s="969"/>
      <c r="R45" s="977"/>
      <c r="S45" s="969"/>
      <c r="T45" s="977"/>
      <c r="U45" s="969"/>
      <c r="V45" s="977"/>
    </row>
    <row r="46" spans="1:22" ht="37.799999999999997" hidden="1" customHeight="1" outlineLevel="2">
      <c r="A46" s="970">
        <v>44105</v>
      </c>
      <c r="B46" s="955" t="s">
        <v>10410</v>
      </c>
      <c r="C46" s="955" t="s">
        <v>10411</v>
      </c>
      <c r="D46" s="1487" t="s">
        <v>10402</v>
      </c>
      <c r="E46" s="1163"/>
      <c r="F46" s="973"/>
      <c r="G46" s="974"/>
      <c r="H46" s="973"/>
      <c r="I46" s="974"/>
      <c r="J46" s="973"/>
      <c r="K46" s="974"/>
      <c r="L46" s="973"/>
      <c r="M46" s="974"/>
      <c r="N46" s="973"/>
      <c r="O46" s="974"/>
      <c r="P46" s="973"/>
      <c r="Q46" s="974"/>
      <c r="R46" s="973"/>
      <c r="S46" s="974"/>
      <c r="T46" s="973"/>
      <c r="U46" s="974"/>
      <c r="V46" s="973"/>
    </row>
    <row r="47" spans="1:22" ht="12.6" hidden="1" customHeight="1" outlineLevel="2">
      <c r="A47" s="970">
        <v>44105</v>
      </c>
      <c r="B47" s="955" t="s">
        <v>10403</v>
      </c>
      <c r="C47" s="1024" t="s">
        <v>10412</v>
      </c>
      <c r="D47" s="1487" t="s">
        <v>5671</v>
      </c>
      <c r="E47" s="1163"/>
      <c r="F47" s="973"/>
      <c r="G47" s="974"/>
      <c r="H47" s="973"/>
      <c r="I47" s="974"/>
      <c r="J47" s="973"/>
      <c r="K47" s="974"/>
      <c r="L47" s="973"/>
      <c r="M47" s="974"/>
      <c r="N47" s="973"/>
      <c r="O47" s="974"/>
      <c r="P47" s="973"/>
      <c r="Q47" s="974"/>
      <c r="R47" s="973"/>
      <c r="S47" s="974"/>
      <c r="T47" s="973"/>
      <c r="U47" s="974"/>
      <c r="V47" s="973"/>
    </row>
    <row r="48" spans="1:22" ht="37.799999999999997" hidden="1" customHeight="1" outlineLevel="2">
      <c r="A48" s="970">
        <v>44105</v>
      </c>
      <c r="B48" s="955" t="s">
        <v>10413</v>
      </c>
      <c r="C48" s="955" t="s">
        <v>10414</v>
      </c>
      <c r="D48" s="1487" t="s">
        <v>2139</v>
      </c>
      <c r="E48" s="1163"/>
      <c r="F48" s="973"/>
      <c r="G48" s="974"/>
      <c r="H48" s="973"/>
      <c r="I48" s="974"/>
      <c r="J48" s="973"/>
      <c r="K48" s="974"/>
      <c r="L48" s="973"/>
      <c r="M48" s="974"/>
      <c r="N48" s="973"/>
      <c r="O48" s="974"/>
      <c r="P48" s="973"/>
      <c r="Q48" s="974"/>
      <c r="R48" s="973"/>
      <c r="S48" s="974"/>
      <c r="T48" s="973"/>
      <c r="U48" s="974"/>
      <c r="V48" s="973"/>
    </row>
    <row r="49" spans="1:22" ht="12.6" hidden="1" customHeight="1" outlineLevel="2">
      <c r="A49" s="970">
        <v>44105</v>
      </c>
      <c r="B49" s="955" t="s">
        <v>10365</v>
      </c>
      <c r="C49" s="1490" t="s">
        <v>10415</v>
      </c>
      <c r="D49" s="1487" t="s">
        <v>10416</v>
      </c>
      <c r="E49" s="1163"/>
      <c r="F49" s="973"/>
      <c r="G49" s="974"/>
      <c r="H49" s="973"/>
      <c r="I49" s="974"/>
      <c r="J49" s="973"/>
      <c r="K49" s="974"/>
      <c r="L49" s="973"/>
      <c r="M49" s="974"/>
      <c r="N49" s="973"/>
      <c r="O49" s="974"/>
      <c r="P49" s="973"/>
      <c r="Q49" s="974"/>
      <c r="R49" s="973"/>
      <c r="S49" s="974"/>
      <c r="T49" s="973"/>
      <c r="U49" s="974"/>
      <c r="V49" s="973"/>
    </row>
    <row r="50" spans="1:22" ht="25.2" hidden="1" customHeight="1" outlineLevel="2">
      <c r="A50" s="1491">
        <v>44106</v>
      </c>
      <c r="B50" s="955" t="s">
        <v>10417</v>
      </c>
      <c r="C50" s="955" t="s">
        <v>10418</v>
      </c>
      <c r="D50" s="1487" t="s">
        <v>10402</v>
      </c>
      <c r="E50" s="1163"/>
      <c r="F50" s="973"/>
      <c r="G50" s="974"/>
      <c r="H50" s="973"/>
      <c r="I50" s="974"/>
      <c r="J50" s="973"/>
      <c r="K50" s="974"/>
      <c r="L50" s="973"/>
      <c r="M50" s="974"/>
      <c r="N50" s="973"/>
      <c r="O50" s="974"/>
      <c r="P50" s="973"/>
      <c r="Q50" s="974"/>
      <c r="R50" s="973"/>
      <c r="S50" s="974"/>
      <c r="T50" s="973"/>
      <c r="U50" s="974"/>
      <c r="V50" s="973"/>
    </row>
    <row r="51" spans="1:22" ht="12.6" hidden="1" customHeight="1" outlineLevel="2">
      <c r="A51" s="1491">
        <v>44106</v>
      </c>
      <c r="B51" s="955" t="s">
        <v>10403</v>
      </c>
      <c r="C51" s="955" t="s">
        <v>10419</v>
      </c>
      <c r="D51" s="1487" t="s">
        <v>10420</v>
      </c>
      <c r="E51" s="1492"/>
      <c r="F51" s="973"/>
      <c r="G51" s="1493"/>
      <c r="H51" s="973"/>
      <c r="I51" s="1493"/>
      <c r="J51" s="973"/>
      <c r="K51" s="974"/>
      <c r="L51" s="973"/>
      <c r="M51" s="974"/>
      <c r="N51" s="973"/>
      <c r="O51" s="974"/>
      <c r="P51" s="973"/>
      <c r="Q51" s="974"/>
      <c r="R51" s="973"/>
      <c r="S51" s="974"/>
      <c r="T51" s="973"/>
      <c r="U51" s="974"/>
      <c r="V51" s="973"/>
    </row>
    <row r="52" spans="1:22" ht="12.6" hidden="1" customHeight="1" outlineLevel="2">
      <c r="A52" s="1491">
        <v>44106</v>
      </c>
      <c r="B52" s="955" t="s">
        <v>10403</v>
      </c>
      <c r="C52" s="955" t="s">
        <v>10421</v>
      </c>
      <c r="D52" s="1487" t="s">
        <v>10422</v>
      </c>
      <c r="E52" s="1163"/>
      <c r="F52" s="973"/>
      <c r="G52" s="974"/>
      <c r="H52" s="973"/>
      <c r="I52" s="974"/>
      <c r="J52" s="973"/>
      <c r="K52" s="974"/>
      <c r="L52" s="973"/>
      <c r="M52" s="974"/>
      <c r="N52" s="973"/>
      <c r="O52" s="974"/>
      <c r="P52" s="973"/>
      <c r="Q52" s="974"/>
      <c r="R52" s="973"/>
      <c r="S52" s="974"/>
      <c r="T52" s="973"/>
      <c r="U52" s="974"/>
      <c r="V52" s="973"/>
    </row>
    <row r="53" spans="1:22" ht="25.2" hidden="1" customHeight="1" outlineLevel="2">
      <c r="A53" s="1491">
        <v>44106</v>
      </c>
      <c r="B53" s="955" t="s">
        <v>6504</v>
      </c>
      <c r="C53" s="955" t="s">
        <v>10423</v>
      </c>
      <c r="D53" s="1487" t="s">
        <v>5673</v>
      </c>
      <c r="E53" s="1163"/>
      <c r="F53" s="973"/>
      <c r="G53" s="974"/>
      <c r="H53" s="973"/>
      <c r="I53" s="974"/>
      <c r="J53" s="973"/>
      <c r="K53" s="974"/>
      <c r="L53" s="973"/>
      <c r="M53" s="974"/>
      <c r="N53" s="973"/>
      <c r="O53" s="974"/>
      <c r="P53" s="973"/>
      <c r="Q53" s="974"/>
      <c r="R53" s="973"/>
      <c r="S53" s="974"/>
      <c r="T53" s="973"/>
      <c r="U53" s="974"/>
      <c r="V53" s="973"/>
    </row>
    <row r="54" spans="1:22" ht="25.2" hidden="1" customHeight="1" outlineLevel="2">
      <c r="A54" s="1491">
        <v>44106</v>
      </c>
      <c r="B54" s="955" t="s">
        <v>10417</v>
      </c>
      <c r="C54" s="955" t="s">
        <v>10424</v>
      </c>
      <c r="D54" s="1488"/>
      <c r="E54" s="1489"/>
      <c r="F54" s="970"/>
      <c r="G54" s="967"/>
      <c r="H54" s="970"/>
      <c r="I54" s="967"/>
      <c r="J54" s="970"/>
      <c r="K54" s="967"/>
      <c r="L54" s="970"/>
      <c r="M54" s="967"/>
      <c r="N54" s="970"/>
      <c r="O54" s="967"/>
      <c r="P54" s="970"/>
      <c r="Q54" s="967"/>
      <c r="R54" s="970"/>
      <c r="S54" s="967"/>
      <c r="T54" s="970"/>
      <c r="U54" s="967"/>
      <c r="V54" s="970"/>
    </row>
    <row r="55" spans="1:22" ht="12.6" hidden="1" customHeight="1" outlineLevel="2">
      <c r="A55" s="1491">
        <v>44106</v>
      </c>
      <c r="B55" s="955" t="s">
        <v>10403</v>
      </c>
      <c r="C55" s="1024" t="s">
        <v>10425</v>
      </c>
      <c r="D55" s="1488"/>
      <c r="E55" s="1489"/>
      <c r="F55" s="970"/>
      <c r="G55" s="967"/>
      <c r="H55" s="970"/>
      <c r="I55" s="967"/>
      <c r="J55" s="970"/>
      <c r="K55" s="967"/>
      <c r="L55" s="970"/>
      <c r="M55" s="967"/>
      <c r="N55" s="970"/>
      <c r="O55" s="967"/>
      <c r="P55" s="970"/>
      <c r="Q55" s="967"/>
      <c r="R55" s="970"/>
      <c r="S55" s="967"/>
      <c r="T55" s="970"/>
      <c r="U55" s="967"/>
      <c r="V55" s="970"/>
    </row>
    <row r="56" spans="1:22" ht="12.6" hidden="1" customHeight="1" outlineLevel="2">
      <c r="A56" s="1491">
        <v>44106</v>
      </c>
      <c r="B56" s="955" t="s">
        <v>10403</v>
      </c>
      <c r="C56" s="955" t="s">
        <v>10426</v>
      </c>
      <c r="D56" s="1487" t="s">
        <v>10427</v>
      </c>
      <c r="E56" s="1163"/>
      <c r="F56" s="973"/>
      <c r="G56" s="974"/>
      <c r="H56" s="973"/>
      <c r="I56" s="974"/>
      <c r="J56" s="973"/>
      <c r="K56" s="974"/>
      <c r="L56" s="973"/>
      <c r="M56" s="974"/>
      <c r="N56" s="973"/>
      <c r="O56" s="974"/>
      <c r="P56" s="973"/>
      <c r="Q56" s="974"/>
      <c r="R56" s="973"/>
      <c r="S56" s="974"/>
      <c r="T56" s="973"/>
      <c r="U56" s="974"/>
      <c r="V56" s="973"/>
    </row>
    <row r="57" spans="1:22" ht="12.6" hidden="1" customHeight="1" outlineLevel="2">
      <c r="A57" s="1491">
        <v>44106</v>
      </c>
      <c r="B57" s="955" t="s">
        <v>10403</v>
      </c>
      <c r="C57" s="955" t="s">
        <v>10428</v>
      </c>
      <c r="D57" s="1487" t="s">
        <v>10429</v>
      </c>
      <c r="E57" s="1163"/>
      <c r="F57" s="973"/>
      <c r="G57" s="974"/>
      <c r="H57" s="973"/>
      <c r="I57" s="974"/>
      <c r="J57" s="973"/>
      <c r="K57" s="974"/>
      <c r="L57" s="973"/>
      <c r="M57" s="974"/>
      <c r="N57" s="973"/>
      <c r="O57" s="974"/>
      <c r="P57" s="973"/>
      <c r="Q57" s="974"/>
      <c r="R57" s="973"/>
      <c r="S57" s="974"/>
      <c r="T57" s="973"/>
      <c r="U57" s="974"/>
      <c r="V57" s="973"/>
    </row>
    <row r="58" spans="1:22" ht="37.799999999999997" hidden="1" customHeight="1" outlineLevel="2">
      <c r="A58" s="1491">
        <v>44106</v>
      </c>
      <c r="B58" s="955" t="s">
        <v>10417</v>
      </c>
      <c r="C58" s="955" t="s">
        <v>10430</v>
      </c>
      <c r="D58" s="1487" t="s">
        <v>10420</v>
      </c>
      <c r="E58" s="1492"/>
      <c r="F58" s="973"/>
      <c r="G58" s="1493"/>
      <c r="H58" s="973"/>
      <c r="I58" s="1493"/>
      <c r="J58" s="973"/>
      <c r="K58" s="974"/>
      <c r="L58" s="973"/>
      <c r="M58" s="974"/>
      <c r="N58" s="973"/>
      <c r="O58" s="974"/>
      <c r="P58" s="973"/>
      <c r="Q58" s="974"/>
      <c r="R58" s="973"/>
      <c r="S58" s="974"/>
      <c r="T58" s="973"/>
      <c r="U58" s="974"/>
      <c r="V58" s="973"/>
    </row>
    <row r="59" spans="1:22" ht="25.2" hidden="1" customHeight="1" outlineLevel="2">
      <c r="A59" s="1491">
        <v>44106</v>
      </c>
      <c r="B59" s="955" t="s">
        <v>10403</v>
      </c>
      <c r="C59" s="955" t="s">
        <v>10431</v>
      </c>
      <c r="D59" s="1487" t="s">
        <v>10427</v>
      </c>
      <c r="E59" s="1163"/>
      <c r="F59" s="973"/>
      <c r="G59" s="974"/>
      <c r="H59" s="973"/>
      <c r="I59" s="974"/>
      <c r="J59" s="973"/>
      <c r="K59" s="974"/>
      <c r="L59" s="973"/>
      <c r="M59" s="974"/>
      <c r="N59" s="973"/>
      <c r="O59" s="974"/>
      <c r="P59" s="973"/>
      <c r="Q59" s="974"/>
      <c r="R59" s="973"/>
      <c r="S59" s="974"/>
      <c r="T59" s="973"/>
      <c r="U59" s="974"/>
      <c r="V59" s="973"/>
    </row>
    <row r="60" spans="1:22" ht="12.6" hidden="1" customHeight="1" outlineLevel="1">
      <c r="A60" s="1494">
        <v>44109</v>
      </c>
      <c r="B60" s="955" t="s">
        <v>10403</v>
      </c>
      <c r="C60" s="955" t="s">
        <v>10432</v>
      </c>
      <c r="D60" s="1487" t="s">
        <v>2139</v>
      </c>
      <c r="E60" s="1163"/>
      <c r="F60" s="973"/>
      <c r="G60" s="974"/>
      <c r="H60" s="973"/>
      <c r="I60" s="974"/>
      <c r="J60" s="973"/>
      <c r="K60" s="974"/>
      <c r="L60" s="973"/>
      <c r="M60" s="974"/>
      <c r="N60" s="973"/>
      <c r="O60" s="974"/>
      <c r="P60" s="973"/>
      <c r="Q60" s="974"/>
      <c r="R60" s="973"/>
      <c r="S60" s="974"/>
      <c r="T60" s="973"/>
      <c r="U60" s="974"/>
      <c r="V60" s="973"/>
    </row>
    <row r="61" spans="1:22" ht="12.6" hidden="1" customHeight="1" outlineLevel="2">
      <c r="A61" s="1494">
        <v>44109</v>
      </c>
      <c r="B61" s="955" t="s">
        <v>10403</v>
      </c>
      <c r="C61" s="955" t="s">
        <v>10433</v>
      </c>
      <c r="D61" s="1487" t="s">
        <v>10434</v>
      </c>
      <c r="E61" s="1163"/>
      <c r="F61" s="973"/>
      <c r="G61" s="974"/>
      <c r="H61" s="973"/>
      <c r="I61" s="974"/>
      <c r="J61" s="973"/>
      <c r="K61" s="974"/>
      <c r="L61" s="973"/>
      <c r="M61" s="974"/>
      <c r="N61" s="973"/>
      <c r="O61" s="974"/>
      <c r="P61" s="973"/>
      <c r="Q61" s="974"/>
      <c r="R61" s="973"/>
      <c r="S61" s="974"/>
      <c r="T61" s="973"/>
      <c r="U61" s="974"/>
      <c r="V61" s="973"/>
    </row>
    <row r="62" spans="1:22" ht="12.6" hidden="1" customHeight="1" outlineLevel="2">
      <c r="A62" s="1494">
        <v>44109</v>
      </c>
      <c r="B62" s="955" t="s">
        <v>10403</v>
      </c>
      <c r="C62" s="955" t="s">
        <v>10435</v>
      </c>
      <c r="D62" s="1487" t="s">
        <v>10429</v>
      </c>
      <c r="E62" s="1163"/>
      <c r="F62" s="973"/>
      <c r="G62" s="974"/>
      <c r="H62" s="973"/>
      <c r="I62" s="974"/>
      <c r="J62" s="973"/>
      <c r="K62" s="974"/>
      <c r="L62" s="973"/>
      <c r="M62" s="974"/>
      <c r="N62" s="973"/>
      <c r="O62" s="974"/>
      <c r="P62" s="973"/>
      <c r="Q62" s="974"/>
      <c r="R62" s="973"/>
      <c r="S62" s="974"/>
      <c r="T62" s="973"/>
      <c r="U62" s="974"/>
      <c r="V62" s="973"/>
    </row>
    <row r="63" spans="1:22" ht="25.2" hidden="1" customHeight="1" outlineLevel="2">
      <c r="A63" s="1494">
        <v>44109</v>
      </c>
      <c r="B63" s="955" t="s">
        <v>10345</v>
      </c>
      <c r="C63" s="955" t="s">
        <v>10436</v>
      </c>
      <c r="D63" s="1488"/>
      <c r="E63" s="1489"/>
      <c r="F63" s="970"/>
      <c r="G63" s="967"/>
      <c r="H63" s="970"/>
      <c r="I63" s="967"/>
      <c r="J63" s="970"/>
      <c r="K63" s="967"/>
      <c r="L63" s="970"/>
      <c r="M63" s="967"/>
      <c r="N63" s="970"/>
      <c r="O63" s="967"/>
      <c r="P63" s="970"/>
      <c r="Q63" s="967"/>
      <c r="R63" s="970"/>
      <c r="S63" s="967"/>
      <c r="T63" s="970"/>
      <c r="U63" s="967"/>
      <c r="V63" s="970"/>
    </row>
    <row r="64" spans="1:22" ht="12.6" hidden="1" customHeight="1" outlineLevel="2">
      <c r="A64" s="1494">
        <v>44109</v>
      </c>
      <c r="B64" s="955" t="s">
        <v>10347</v>
      </c>
      <c r="C64" s="955" t="s">
        <v>10437</v>
      </c>
      <c r="D64" s="1487" t="s">
        <v>2139</v>
      </c>
      <c r="E64" s="1163"/>
      <c r="F64" s="973"/>
      <c r="G64" s="974"/>
      <c r="H64" s="973"/>
      <c r="I64" s="974"/>
      <c r="J64" s="973"/>
      <c r="K64" s="974"/>
      <c r="L64" s="973"/>
      <c r="M64" s="974"/>
      <c r="N64" s="973"/>
      <c r="O64" s="974"/>
      <c r="P64" s="973"/>
      <c r="Q64" s="974"/>
      <c r="R64" s="973"/>
      <c r="S64" s="974"/>
      <c r="T64" s="973"/>
      <c r="U64" s="974"/>
      <c r="V64" s="973"/>
    </row>
    <row r="65" spans="1:22" ht="12.6" hidden="1" customHeight="1" outlineLevel="2">
      <c r="A65" s="1494">
        <v>44109</v>
      </c>
      <c r="B65" s="955" t="s">
        <v>10347</v>
      </c>
      <c r="C65" s="955" t="s">
        <v>10438</v>
      </c>
      <c r="D65" s="1487" t="s">
        <v>10439</v>
      </c>
      <c r="E65" s="1163"/>
      <c r="F65" s="973"/>
      <c r="G65" s="974"/>
      <c r="H65" s="973"/>
      <c r="I65" s="974"/>
      <c r="J65" s="973"/>
      <c r="K65" s="974"/>
      <c r="L65" s="973"/>
      <c r="M65" s="974"/>
      <c r="N65" s="973"/>
      <c r="O65" s="974"/>
      <c r="P65" s="973"/>
      <c r="Q65" s="974"/>
      <c r="R65" s="973"/>
      <c r="S65" s="974"/>
      <c r="T65" s="973"/>
      <c r="U65" s="974"/>
      <c r="V65" s="973"/>
    </row>
    <row r="66" spans="1:22" ht="25.2" hidden="1" customHeight="1" outlineLevel="2">
      <c r="A66" s="1494">
        <v>44109</v>
      </c>
      <c r="B66" s="955" t="s">
        <v>10347</v>
      </c>
      <c r="C66" s="955" t="s">
        <v>10440</v>
      </c>
      <c r="D66" s="1488"/>
      <c r="E66" s="1489"/>
      <c r="F66" s="970"/>
      <c r="G66" s="967"/>
      <c r="H66" s="970"/>
      <c r="I66" s="967"/>
      <c r="J66" s="970"/>
      <c r="K66" s="967"/>
      <c r="L66" s="970"/>
      <c r="M66" s="967"/>
      <c r="N66" s="970"/>
      <c r="O66" s="967"/>
      <c r="P66" s="970"/>
      <c r="Q66" s="967"/>
      <c r="R66" s="970"/>
      <c r="S66" s="967"/>
      <c r="T66" s="970"/>
      <c r="U66" s="967"/>
      <c r="V66" s="970"/>
    </row>
    <row r="67" spans="1:22" ht="12.6" hidden="1" customHeight="1" outlineLevel="2">
      <c r="A67" s="1494">
        <v>44109</v>
      </c>
      <c r="B67" s="955" t="s">
        <v>10347</v>
      </c>
      <c r="C67" s="955" t="s">
        <v>10441</v>
      </c>
      <c r="D67" s="1487" t="s">
        <v>10442</v>
      </c>
      <c r="E67" s="1163"/>
      <c r="F67" s="973"/>
      <c r="G67" s="974"/>
      <c r="H67" s="973"/>
      <c r="I67" s="974"/>
      <c r="J67" s="973"/>
      <c r="K67" s="974"/>
      <c r="L67" s="973"/>
      <c r="M67" s="974"/>
      <c r="N67" s="973"/>
      <c r="O67" s="974"/>
      <c r="P67" s="973"/>
      <c r="Q67" s="974"/>
      <c r="R67" s="973"/>
      <c r="S67" s="974"/>
      <c r="T67" s="973"/>
      <c r="U67" s="974"/>
      <c r="V67" s="973"/>
    </row>
    <row r="68" spans="1:22" ht="12.6" hidden="1" customHeight="1" outlineLevel="2">
      <c r="A68" s="1494">
        <v>44109</v>
      </c>
      <c r="B68" s="955" t="s">
        <v>10347</v>
      </c>
      <c r="C68" s="955" t="s">
        <v>10443</v>
      </c>
      <c r="D68" s="1487" t="s">
        <v>10444</v>
      </c>
      <c r="E68" s="1163"/>
      <c r="F68" s="973"/>
      <c r="G68" s="974"/>
      <c r="H68" s="973"/>
      <c r="I68" s="974"/>
      <c r="J68" s="973"/>
      <c r="K68" s="974"/>
      <c r="L68" s="973"/>
      <c r="M68" s="974"/>
      <c r="N68" s="973"/>
      <c r="O68" s="974"/>
      <c r="P68" s="973"/>
      <c r="Q68" s="974"/>
      <c r="R68" s="973"/>
      <c r="S68" s="974"/>
      <c r="T68" s="973"/>
      <c r="U68" s="974"/>
      <c r="V68" s="973"/>
    </row>
    <row r="69" spans="1:22" ht="12.6" hidden="1" customHeight="1" outlineLevel="2">
      <c r="A69" s="1494">
        <v>44109</v>
      </c>
      <c r="B69" s="955" t="s">
        <v>10347</v>
      </c>
      <c r="C69" s="955" t="s">
        <v>10445</v>
      </c>
      <c r="D69" s="1487" t="s">
        <v>10446</v>
      </c>
      <c r="E69" s="1163"/>
      <c r="F69" s="973"/>
      <c r="G69" s="974"/>
      <c r="H69" s="973"/>
      <c r="I69" s="974"/>
      <c r="J69" s="973"/>
      <c r="K69" s="974"/>
      <c r="L69" s="973"/>
      <c r="M69" s="974"/>
      <c r="N69" s="973"/>
      <c r="O69" s="974"/>
      <c r="P69" s="973"/>
      <c r="Q69" s="974"/>
      <c r="R69" s="973"/>
      <c r="S69" s="974"/>
      <c r="T69" s="973"/>
      <c r="U69" s="974"/>
      <c r="V69" s="973"/>
    </row>
    <row r="70" spans="1:22" ht="25.2" hidden="1" customHeight="1" outlineLevel="2">
      <c r="A70" s="1494">
        <v>44109</v>
      </c>
      <c r="B70" s="955" t="s">
        <v>10403</v>
      </c>
      <c r="C70" s="955" t="s">
        <v>10447</v>
      </c>
      <c r="D70" s="1487" t="s">
        <v>10442</v>
      </c>
      <c r="E70" s="1163"/>
      <c r="F70" s="973"/>
      <c r="G70" s="974"/>
      <c r="H70" s="973"/>
      <c r="I70" s="974"/>
      <c r="J70" s="973"/>
      <c r="K70" s="974"/>
      <c r="L70" s="973"/>
      <c r="M70" s="974"/>
      <c r="N70" s="973"/>
      <c r="O70" s="974"/>
      <c r="P70" s="973"/>
      <c r="Q70" s="974"/>
      <c r="R70" s="973"/>
      <c r="S70" s="974"/>
      <c r="T70" s="973"/>
      <c r="U70" s="974"/>
      <c r="V70" s="973"/>
    </row>
    <row r="71" spans="1:22" ht="12.6" hidden="1" customHeight="1" outlineLevel="2">
      <c r="A71" s="1494">
        <v>44109</v>
      </c>
      <c r="B71" s="955" t="s">
        <v>10403</v>
      </c>
      <c r="C71" s="955" t="s">
        <v>10448</v>
      </c>
      <c r="D71" s="1487" t="s">
        <v>10420</v>
      </c>
      <c r="E71" s="1492"/>
      <c r="F71" s="973"/>
      <c r="G71" s="1493"/>
      <c r="H71" s="973"/>
      <c r="I71" s="1493"/>
      <c r="J71" s="973"/>
      <c r="K71" s="974"/>
      <c r="L71" s="973"/>
      <c r="M71" s="974"/>
      <c r="N71" s="973"/>
      <c r="O71" s="974"/>
      <c r="P71" s="973"/>
      <c r="Q71" s="974"/>
      <c r="R71" s="973"/>
      <c r="S71" s="974"/>
      <c r="T71" s="973"/>
      <c r="U71" s="974"/>
      <c r="V71" s="973"/>
    </row>
    <row r="72" spans="1:22" ht="12.6" hidden="1" customHeight="1" outlineLevel="2">
      <c r="A72" s="1494">
        <v>44109</v>
      </c>
      <c r="B72" s="955" t="s">
        <v>10403</v>
      </c>
      <c r="C72" s="955" t="s">
        <v>10449</v>
      </c>
      <c r="D72" s="1487" t="s">
        <v>10450</v>
      </c>
      <c r="E72" s="1163"/>
      <c r="F72" s="973"/>
      <c r="G72" s="974"/>
      <c r="H72" s="973"/>
      <c r="I72" s="974"/>
      <c r="J72" s="973"/>
      <c r="K72" s="974"/>
      <c r="L72" s="973"/>
      <c r="M72" s="974"/>
      <c r="N72" s="973"/>
      <c r="O72" s="974"/>
      <c r="P72" s="973"/>
      <c r="Q72" s="974"/>
      <c r="R72" s="973"/>
      <c r="S72" s="974"/>
      <c r="T72" s="973"/>
      <c r="U72" s="974"/>
      <c r="V72" s="973"/>
    </row>
    <row r="73" spans="1:22" ht="12.6" hidden="1" customHeight="1" outlineLevel="2">
      <c r="A73" s="1494">
        <v>44109</v>
      </c>
      <c r="B73" s="955" t="s">
        <v>10403</v>
      </c>
      <c r="C73" s="955" t="s">
        <v>10451</v>
      </c>
      <c r="D73" s="1487" t="s">
        <v>10452</v>
      </c>
      <c r="E73" s="1163"/>
      <c r="F73" s="973"/>
      <c r="G73" s="974"/>
      <c r="H73" s="973"/>
      <c r="I73" s="974"/>
      <c r="J73" s="973"/>
      <c r="K73" s="974"/>
      <c r="L73" s="973"/>
      <c r="M73" s="974"/>
      <c r="N73" s="973"/>
      <c r="O73" s="974"/>
      <c r="P73" s="973"/>
      <c r="Q73" s="974"/>
      <c r="R73" s="973"/>
      <c r="S73" s="974"/>
      <c r="T73" s="973"/>
      <c r="U73" s="974"/>
      <c r="V73" s="973"/>
    </row>
    <row r="74" spans="1:22" ht="25.2" hidden="1" customHeight="1" outlineLevel="2">
      <c r="A74" s="1494">
        <v>44109</v>
      </c>
      <c r="B74" s="955" t="s">
        <v>10403</v>
      </c>
      <c r="C74" s="955" t="s">
        <v>10453</v>
      </c>
      <c r="D74" s="1487" t="s">
        <v>5675</v>
      </c>
      <c r="E74" s="1163"/>
      <c r="F74" s="973"/>
      <c r="G74" s="974"/>
      <c r="H74" s="973"/>
      <c r="I74" s="974"/>
      <c r="J74" s="973"/>
      <c r="K74" s="974"/>
      <c r="L74" s="973"/>
      <c r="M74" s="974"/>
      <c r="N74" s="973"/>
      <c r="O74" s="974"/>
      <c r="P74" s="973"/>
      <c r="Q74" s="974"/>
      <c r="R74" s="973"/>
      <c r="S74" s="974"/>
      <c r="T74" s="973"/>
      <c r="U74" s="974"/>
      <c r="V74" s="973"/>
    </row>
    <row r="75" spans="1:22" ht="25.2" hidden="1" customHeight="1" outlineLevel="2">
      <c r="A75" s="1494">
        <v>44109</v>
      </c>
      <c r="B75" s="955" t="s">
        <v>10403</v>
      </c>
      <c r="C75" s="955" t="s">
        <v>10454</v>
      </c>
      <c r="D75" s="1487" t="s">
        <v>10455</v>
      </c>
      <c r="E75" s="1163"/>
      <c r="F75" s="973"/>
      <c r="G75" s="974"/>
      <c r="H75" s="973"/>
      <c r="I75" s="974"/>
      <c r="J75" s="973"/>
      <c r="K75" s="974"/>
      <c r="L75" s="973"/>
      <c r="M75" s="974"/>
      <c r="N75" s="973"/>
      <c r="O75" s="974"/>
      <c r="P75" s="973"/>
      <c r="Q75" s="974"/>
      <c r="R75" s="973"/>
      <c r="S75" s="974"/>
      <c r="T75" s="973"/>
      <c r="U75" s="974"/>
      <c r="V75" s="973"/>
    </row>
    <row r="76" spans="1:22" ht="25.2" hidden="1" customHeight="1" outlineLevel="2">
      <c r="A76" s="1494">
        <v>44109</v>
      </c>
      <c r="B76" s="955" t="s">
        <v>10456</v>
      </c>
      <c r="C76" s="955" t="s">
        <v>10457</v>
      </c>
      <c r="D76" s="1487" t="s">
        <v>10458</v>
      </c>
      <c r="E76" s="1163"/>
      <c r="F76" s="973"/>
      <c r="G76" s="974"/>
      <c r="H76" s="973"/>
      <c r="I76" s="974"/>
      <c r="J76" s="973"/>
      <c r="K76" s="974"/>
      <c r="L76" s="973"/>
      <c r="M76" s="974"/>
      <c r="N76" s="973"/>
      <c r="O76" s="974"/>
      <c r="P76" s="973"/>
      <c r="Q76" s="974"/>
      <c r="R76" s="973"/>
      <c r="S76" s="974"/>
      <c r="T76" s="973"/>
      <c r="U76" s="974"/>
      <c r="V76" s="973"/>
    </row>
    <row r="77" spans="1:22" ht="25.2" hidden="1" customHeight="1" outlineLevel="2">
      <c r="A77" s="1494">
        <v>44109</v>
      </c>
      <c r="B77" s="955" t="s">
        <v>10456</v>
      </c>
      <c r="C77" s="955" t="s">
        <v>10459</v>
      </c>
      <c r="D77" s="1487" t="s">
        <v>10460</v>
      </c>
      <c r="E77" s="1163"/>
      <c r="F77" s="973"/>
      <c r="G77" s="974"/>
      <c r="H77" s="973"/>
      <c r="I77" s="974"/>
      <c r="J77" s="973"/>
      <c r="K77" s="974"/>
      <c r="L77" s="973"/>
      <c r="M77" s="974"/>
      <c r="N77" s="973"/>
      <c r="O77" s="974"/>
      <c r="P77" s="973"/>
      <c r="Q77" s="974"/>
      <c r="R77" s="973"/>
      <c r="S77" s="974"/>
      <c r="T77" s="973"/>
      <c r="U77" s="974"/>
      <c r="V77" s="973"/>
    </row>
    <row r="78" spans="1:22" ht="12.6" hidden="1" customHeight="1" outlineLevel="2">
      <c r="A78" s="1494">
        <v>44109</v>
      </c>
      <c r="B78" s="955" t="s">
        <v>10403</v>
      </c>
      <c r="C78" s="1495" t="s">
        <v>10461</v>
      </c>
      <c r="D78" s="1487" t="s">
        <v>10408</v>
      </c>
      <c r="E78" s="1163"/>
      <c r="F78" s="973"/>
      <c r="G78" s="974"/>
      <c r="H78" s="973"/>
      <c r="I78" s="974"/>
      <c r="J78" s="973"/>
      <c r="K78" s="974"/>
      <c r="L78" s="973"/>
      <c r="M78" s="974"/>
      <c r="N78" s="973"/>
      <c r="O78" s="974"/>
      <c r="P78" s="973"/>
      <c r="Q78" s="974"/>
      <c r="R78" s="973"/>
      <c r="S78" s="974"/>
      <c r="T78" s="973"/>
      <c r="U78" s="974"/>
      <c r="V78" s="973"/>
    </row>
    <row r="79" spans="1:22" ht="12.6" hidden="1" customHeight="1" outlineLevel="2">
      <c r="A79" s="1496">
        <v>44110</v>
      </c>
      <c r="B79" s="955" t="s">
        <v>5698</v>
      </c>
      <c r="C79" s="955" t="s">
        <v>10462</v>
      </c>
      <c r="D79" s="1487" t="s">
        <v>10331</v>
      </c>
      <c r="E79" s="1163"/>
      <c r="F79" s="973"/>
      <c r="G79" s="974"/>
      <c r="H79" s="973"/>
      <c r="I79" s="974"/>
      <c r="J79" s="973"/>
      <c r="K79" s="974"/>
      <c r="L79" s="973"/>
      <c r="M79" s="974"/>
      <c r="N79" s="973"/>
      <c r="O79" s="974"/>
      <c r="P79" s="973"/>
      <c r="Q79" s="974"/>
      <c r="R79" s="973"/>
      <c r="S79" s="974"/>
      <c r="T79" s="973"/>
      <c r="U79" s="974"/>
      <c r="V79" s="973"/>
    </row>
    <row r="80" spans="1:22" ht="37.799999999999997" hidden="1" customHeight="1" outlineLevel="2">
      <c r="A80" s="1496">
        <v>44110</v>
      </c>
      <c r="B80" s="955" t="s">
        <v>6115</v>
      </c>
      <c r="C80" s="955" t="s">
        <v>10463</v>
      </c>
      <c r="D80" s="1487" t="s">
        <v>6115</v>
      </c>
      <c r="E80" s="1163"/>
      <c r="F80" s="973"/>
      <c r="G80" s="974"/>
      <c r="H80" s="973"/>
      <c r="I80" s="974"/>
      <c r="J80" s="973"/>
      <c r="K80" s="974"/>
      <c r="L80" s="973"/>
      <c r="M80" s="974"/>
      <c r="N80" s="973"/>
      <c r="O80" s="974"/>
      <c r="P80" s="973"/>
      <c r="Q80" s="974"/>
      <c r="R80" s="973"/>
      <c r="S80" s="974"/>
      <c r="T80" s="973"/>
      <c r="U80" s="974"/>
      <c r="V80" s="973"/>
    </row>
    <row r="81" spans="1:26" ht="25.2" hidden="1" customHeight="1" outlineLevel="2">
      <c r="A81" s="1496">
        <v>44110</v>
      </c>
      <c r="B81" s="955" t="s">
        <v>5698</v>
      </c>
      <c r="C81" s="955" t="s">
        <v>10464</v>
      </c>
      <c r="D81" s="1487" t="s">
        <v>10465</v>
      </c>
      <c r="E81" s="1163"/>
      <c r="F81" s="973"/>
      <c r="G81" s="974"/>
      <c r="H81" s="973"/>
      <c r="I81" s="974"/>
      <c r="J81" s="973"/>
      <c r="K81" s="974"/>
      <c r="L81" s="973"/>
      <c r="M81" s="974"/>
      <c r="N81" s="973"/>
      <c r="O81" s="974"/>
      <c r="P81" s="973"/>
      <c r="Q81" s="974"/>
      <c r="R81" s="973"/>
      <c r="S81" s="974"/>
      <c r="T81" s="973"/>
      <c r="U81" s="974"/>
      <c r="V81" s="973"/>
      <c r="W81" s="974"/>
      <c r="X81" s="955"/>
      <c r="Y81" s="955"/>
      <c r="Z81" s="955"/>
    </row>
    <row r="82" spans="1:26" ht="12.6" hidden="1" customHeight="1" outlineLevel="2">
      <c r="A82" s="1496">
        <v>44110</v>
      </c>
      <c r="B82" s="955" t="s">
        <v>10403</v>
      </c>
      <c r="C82" s="955" t="s">
        <v>10466</v>
      </c>
      <c r="D82" s="1487" t="s">
        <v>10420</v>
      </c>
      <c r="E82" s="1492"/>
      <c r="F82" s="973"/>
      <c r="G82" s="1493"/>
      <c r="H82" s="973"/>
      <c r="I82" s="1493"/>
      <c r="J82" s="973"/>
      <c r="K82" s="974"/>
      <c r="L82" s="973"/>
      <c r="M82" s="974"/>
      <c r="N82" s="973"/>
      <c r="O82" s="974"/>
      <c r="P82" s="973"/>
      <c r="Q82" s="974"/>
      <c r="R82" s="973"/>
      <c r="S82" s="974"/>
      <c r="T82" s="973"/>
      <c r="U82" s="974"/>
      <c r="V82" s="973"/>
      <c r="W82" s="974"/>
      <c r="X82" s="955"/>
      <c r="Y82" s="955"/>
      <c r="Z82" s="955"/>
    </row>
    <row r="83" spans="1:26" ht="12.6" hidden="1" customHeight="1" outlineLevel="2">
      <c r="A83" s="1496">
        <v>44110</v>
      </c>
      <c r="B83" s="955" t="s">
        <v>10403</v>
      </c>
      <c r="C83" s="955" t="s">
        <v>10467</v>
      </c>
      <c r="D83" s="1487" t="s">
        <v>10331</v>
      </c>
      <c r="E83" s="1163"/>
      <c r="F83" s="973"/>
      <c r="G83" s="974"/>
      <c r="H83" s="973"/>
      <c r="I83" s="974"/>
      <c r="J83" s="973"/>
      <c r="K83" s="974"/>
      <c r="L83" s="973"/>
      <c r="M83" s="974"/>
      <c r="N83" s="973"/>
      <c r="O83" s="974"/>
      <c r="P83" s="973"/>
      <c r="Q83" s="974"/>
      <c r="R83" s="973"/>
      <c r="S83" s="974"/>
      <c r="T83" s="973"/>
      <c r="U83" s="974"/>
      <c r="V83" s="973"/>
      <c r="W83" s="974"/>
      <c r="X83" s="955"/>
      <c r="Y83" s="955"/>
      <c r="Z83" s="955"/>
    </row>
    <row r="84" spans="1:26" ht="25.2" hidden="1" customHeight="1" outlineLevel="2">
      <c r="A84" s="1496">
        <v>44110</v>
      </c>
      <c r="B84" s="955" t="s">
        <v>10456</v>
      </c>
      <c r="C84" s="955" t="s">
        <v>10468</v>
      </c>
      <c r="D84" s="1487" t="s">
        <v>10469</v>
      </c>
      <c r="E84" s="1163"/>
      <c r="F84" s="973"/>
      <c r="G84" s="974"/>
      <c r="H84" s="973"/>
      <c r="I84" s="974"/>
      <c r="J84" s="973"/>
      <c r="K84" s="974"/>
      <c r="L84" s="973"/>
      <c r="M84" s="974"/>
      <c r="N84" s="973"/>
      <c r="O84" s="974"/>
      <c r="P84" s="973"/>
      <c r="Q84" s="974"/>
      <c r="R84" s="973"/>
      <c r="S84" s="974"/>
      <c r="T84" s="973"/>
      <c r="U84" s="974"/>
      <c r="V84" s="973"/>
      <c r="W84" s="974"/>
      <c r="X84" s="955"/>
      <c r="Y84" s="955"/>
      <c r="Z84" s="955"/>
    </row>
    <row r="85" spans="1:26" ht="37.799999999999997" hidden="1" customHeight="1" outlineLevel="2">
      <c r="A85" s="1496">
        <v>44110</v>
      </c>
      <c r="B85" s="955" t="s">
        <v>5698</v>
      </c>
      <c r="C85" s="955" t="s">
        <v>10470</v>
      </c>
      <c r="D85" s="1487" t="s">
        <v>5671</v>
      </c>
      <c r="E85" s="1163"/>
      <c r="F85" s="973"/>
      <c r="G85" s="974"/>
      <c r="H85" s="973"/>
      <c r="I85" s="974"/>
      <c r="J85" s="973"/>
      <c r="K85" s="974"/>
      <c r="L85" s="973"/>
      <c r="M85" s="974"/>
      <c r="N85" s="973"/>
      <c r="O85" s="974"/>
      <c r="P85" s="973"/>
      <c r="Q85" s="974"/>
      <c r="R85" s="973"/>
      <c r="S85" s="974"/>
      <c r="T85" s="973"/>
      <c r="U85" s="974"/>
      <c r="V85" s="973"/>
      <c r="W85" s="974"/>
      <c r="X85" s="955"/>
      <c r="Y85" s="955"/>
      <c r="Z85" s="955"/>
    </row>
    <row r="86" spans="1:26" ht="37.799999999999997" hidden="1" customHeight="1" outlineLevel="2">
      <c r="A86" s="1496">
        <v>44110</v>
      </c>
      <c r="B86" s="955" t="s">
        <v>5698</v>
      </c>
      <c r="C86" s="955" t="s">
        <v>10471</v>
      </c>
      <c r="D86" s="1487" t="s">
        <v>10472</v>
      </c>
      <c r="E86" s="1163"/>
      <c r="F86" s="973"/>
      <c r="G86" s="974"/>
      <c r="H86" s="973"/>
      <c r="I86" s="974"/>
      <c r="J86" s="973"/>
      <c r="K86" s="974"/>
      <c r="L86" s="973"/>
      <c r="M86" s="974"/>
      <c r="N86" s="973"/>
      <c r="O86" s="974"/>
      <c r="P86" s="973"/>
      <c r="Q86" s="974"/>
      <c r="R86" s="973"/>
      <c r="S86" s="974"/>
      <c r="T86" s="973"/>
      <c r="U86" s="974"/>
      <c r="V86" s="973"/>
      <c r="W86" s="974"/>
      <c r="X86" s="955"/>
      <c r="Y86" s="955"/>
      <c r="Z86" s="955"/>
    </row>
    <row r="87" spans="1:26" ht="25.2" hidden="1" customHeight="1" outlineLevel="2">
      <c r="A87" s="1496">
        <v>44110</v>
      </c>
      <c r="B87" s="955" t="s">
        <v>10403</v>
      </c>
      <c r="C87" s="955" t="s">
        <v>10473</v>
      </c>
      <c r="D87" s="1487" t="s">
        <v>5670</v>
      </c>
      <c r="E87" s="1163"/>
      <c r="F87" s="973"/>
      <c r="G87" s="974"/>
      <c r="H87" s="973"/>
      <c r="I87" s="974"/>
      <c r="J87" s="973"/>
      <c r="K87" s="974"/>
      <c r="L87" s="973"/>
      <c r="M87" s="974"/>
      <c r="N87" s="973"/>
      <c r="O87" s="974"/>
      <c r="P87" s="973"/>
      <c r="Q87" s="974"/>
      <c r="R87" s="973"/>
      <c r="S87" s="974"/>
      <c r="T87" s="973"/>
      <c r="U87" s="974"/>
      <c r="V87" s="973"/>
      <c r="W87" s="974"/>
      <c r="X87" s="955"/>
      <c r="Y87" s="955"/>
      <c r="Z87" s="955"/>
    </row>
    <row r="88" spans="1:26" ht="37.799999999999997" hidden="1" customHeight="1" outlineLevel="2">
      <c r="A88" s="1496">
        <v>44110</v>
      </c>
      <c r="B88" s="955" t="s">
        <v>10403</v>
      </c>
      <c r="C88" s="955" t="s">
        <v>10474</v>
      </c>
      <c r="D88" s="1487" t="s">
        <v>10455</v>
      </c>
      <c r="E88" s="1163"/>
      <c r="F88" s="973"/>
      <c r="G88" s="974"/>
      <c r="H88" s="973"/>
      <c r="I88" s="974"/>
      <c r="J88" s="973"/>
      <c r="K88" s="974"/>
      <c r="L88" s="973"/>
      <c r="M88" s="974"/>
      <c r="N88" s="973"/>
      <c r="O88" s="974"/>
      <c r="P88" s="973"/>
      <c r="Q88" s="974"/>
      <c r="R88" s="973"/>
      <c r="S88" s="974"/>
      <c r="T88" s="973"/>
      <c r="U88" s="974"/>
      <c r="V88" s="973"/>
      <c r="W88" s="974"/>
      <c r="X88" s="955"/>
      <c r="Y88" s="955"/>
      <c r="Z88" s="955"/>
    </row>
    <row r="89" spans="1:26" ht="25.2" hidden="1" customHeight="1" outlineLevel="2">
      <c r="A89" s="1496">
        <v>44110</v>
      </c>
      <c r="B89" s="955" t="s">
        <v>10403</v>
      </c>
      <c r="C89" s="955" t="s">
        <v>10475</v>
      </c>
      <c r="D89" s="1487" t="s">
        <v>10476</v>
      </c>
      <c r="E89" s="1163"/>
      <c r="F89" s="973"/>
      <c r="G89" s="974"/>
      <c r="H89" s="973"/>
      <c r="I89" s="974"/>
      <c r="J89" s="973"/>
      <c r="K89" s="974"/>
      <c r="L89" s="973"/>
      <c r="M89" s="974"/>
      <c r="N89" s="973"/>
      <c r="O89" s="974"/>
      <c r="P89" s="973"/>
      <c r="Q89" s="974"/>
      <c r="R89" s="973"/>
      <c r="S89" s="974"/>
      <c r="T89" s="973"/>
      <c r="U89" s="974"/>
      <c r="V89" s="973"/>
      <c r="W89" s="974"/>
      <c r="X89" s="955"/>
      <c r="Y89" s="955"/>
      <c r="Z89" s="955"/>
    </row>
    <row r="90" spans="1:26" ht="63" hidden="1" customHeight="1" outlineLevel="2">
      <c r="A90" s="1496">
        <v>44110</v>
      </c>
      <c r="B90" s="955" t="s">
        <v>10403</v>
      </c>
      <c r="C90" s="955" t="s">
        <v>10477</v>
      </c>
      <c r="D90" s="1487" t="s">
        <v>10478</v>
      </c>
      <c r="E90" s="1163"/>
      <c r="F90" s="973"/>
      <c r="G90" s="974"/>
      <c r="H90" s="973"/>
      <c r="I90" s="974"/>
      <c r="J90" s="973"/>
      <c r="K90" s="974"/>
      <c r="L90" s="973"/>
      <c r="M90" s="974"/>
      <c r="N90" s="973"/>
      <c r="O90" s="974"/>
      <c r="P90" s="973"/>
      <c r="Q90" s="974"/>
      <c r="R90" s="973"/>
      <c r="S90" s="974"/>
      <c r="T90" s="973"/>
      <c r="U90" s="974"/>
      <c r="V90" s="973"/>
      <c r="W90" s="974"/>
      <c r="X90" s="955"/>
      <c r="Y90" s="955"/>
      <c r="Z90" s="955"/>
    </row>
    <row r="91" spans="1:26" ht="25.2" hidden="1" customHeight="1" outlineLevel="2">
      <c r="A91" s="1496">
        <v>44110</v>
      </c>
      <c r="B91" s="955" t="s">
        <v>5698</v>
      </c>
      <c r="C91" s="955" t="s">
        <v>10479</v>
      </c>
      <c r="D91" s="1487" t="s">
        <v>10420</v>
      </c>
      <c r="E91" s="1492"/>
      <c r="F91" s="973"/>
      <c r="G91" s="1493"/>
      <c r="H91" s="973"/>
      <c r="I91" s="1493"/>
      <c r="J91" s="973"/>
      <c r="K91" s="974"/>
      <c r="L91" s="973"/>
      <c r="M91" s="974"/>
      <c r="N91" s="973"/>
      <c r="O91" s="974"/>
      <c r="P91" s="973"/>
      <c r="Q91" s="974"/>
      <c r="R91" s="973"/>
      <c r="S91" s="974"/>
      <c r="T91" s="973"/>
      <c r="U91" s="974"/>
      <c r="V91" s="973"/>
      <c r="W91" s="974"/>
      <c r="X91" s="955"/>
      <c r="Y91" s="955"/>
      <c r="Z91" s="955"/>
    </row>
    <row r="92" spans="1:26" ht="50.4" hidden="1" customHeight="1" outlineLevel="2">
      <c r="A92" s="1496">
        <v>44110</v>
      </c>
      <c r="B92" s="955" t="s">
        <v>10480</v>
      </c>
      <c r="C92" s="955" t="s">
        <v>10481</v>
      </c>
      <c r="D92" s="1487" t="s">
        <v>10472</v>
      </c>
      <c r="E92" s="1163"/>
      <c r="F92" s="973"/>
      <c r="G92" s="974"/>
      <c r="H92" s="973"/>
      <c r="I92" s="974"/>
      <c r="J92" s="973"/>
      <c r="K92" s="974"/>
      <c r="L92" s="973"/>
      <c r="M92" s="974"/>
      <c r="N92" s="973"/>
      <c r="O92" s="974"/>
      <c r="P92" s="973"/>
      <c r="Q92" s="974"/>
      <c r="R92" s="973"/>
      <c r="S92" s="974"/>
      <c r="T92" s="973"/>
      <c r="U92" s="974"/>
      <c r="V92" s="973"/>
      <c r="W92" s="974"/>
      <c r="X92" s="955"/>
      <c r="Y92" s="955"/>
      <c r="Z92" s="955"/>
    </row>
    <row r="93" spans="1:26" ht="25.2" hidden="1" customHeight="1" outlineLevel="2">
      <c r="A93" s="1496">
        <v>44110</v>
      </c>
      <c r="B93" s="955" t="s">
        <v>10403</v>
      </c>
      <c r="C93" s="955" t="s">
        <v>10482</v>
      </c>
      <c r="D93" s="1487" t="s">
        <v>10472</v>
      </c>
      <c r="E93" s="1163"/>
      <c r="F93" s="973"/>
      <c r="G93" s="974"/>
      <c r="H93" s="973"/>
      <c r="I93" s="974"/>
      <c r="J93" s="973"/>
      <c r="K93" s="974"/>
      <c r="L93" s="973"/>
      <c r="M93" s="974"/>
      <c r="N93" s="973"/>
      <c r="O93" s="974"/>
      <c r="P93" s="973"/>
      <c r="Q93" s="974"/>
      <c r="R93" s="973"/>
      <c r="S93" s="974"/>
      <c r="T93" s="973"/>
      <c r="U93" s="974"/>
      <c r="V93" s="973"/>
      <c r="W93" s="974"/>
      <c r="X93" s="955"/>
      <c r="Y93" s="955"/>
      <c r="Z93" s="955" t="s">
        <v>10483</v>
      </c>
    </row>
    <row r="94" spans="1:26" ht="12.6" hidden="1" customHeight="1" outlineLevel="2">
      <c r="A94" s="1496">
        <v>44110</v>
      </c>
      <c r="B94" s="955" t="s">
        <v>5698</v>
      </c>
      <c r="C94" s="955" t="s">
        <v>10484</v>
      </c>
      <c r="D94" s="1487" t="s">
        <v>5671</v>
      </c>
      <c r="E94" s="1163"/>
      <c r="F94" s="973"/>
      <c r="G94" s="974"/>
      <c r="H94" s="973"/>
      <c r="I94" s="974"/>
      <c r="J94" s="973"/>
      <c r="K94" s="974"/>
      <c r="L94" s="973"/>
      <c r="M94" s="974"/>
      <c r="N94" s="973"/>
      <c r="O94" s="974"/>
      <c r="P94" s="973"/>
      <c r="Q94" s="974"/>
      <c r="R94" s="973"/>
      <c r="S94" s="974"/>
      <c r="T94" s="973"/>
      <c r="U94" s="974"/>
      <c r="V94" s="973"/>
      <c r="W94" s="974"/>
      <c r="X94" s="955"/>
      <c r="Y94" s="955"/>
      <c r="Z94" s="955"/>
    </row>
    <row r="95" spans="1:26" ht="12.6" hidden="1" customHeight="1" outlineLevel="2">
      <c r="A95" s="1496">
        <v>44110</v>
      </c>
      <c r="B95" s="955" t="s">
        <v>5698</v>
      </c>
      <c r="C95" s="955" t="s">
        <v>10485</v>
      </c>
      <c r="D95" s="1487" t="s">
        <v>10486</v>
      </c>
      <c r="E95" s="1163"/>
      <c r="F95" s="973"/>
      <c r="G95" s="974"/>
      <c r="H95" s="973"/>
      <c r="I95" s="974"/>
      <c r="J95" s="973"/>
      <c r="K95" s="974"/>
      <c r="L95" s="973"/>
      <c r="M95" s="974"/>
      <c r="N95" s="973"/>
      <c r="O95" s="974"/>
      <c r="P95" s="973"/>
      <c r="Q95" s="974"/>
      <c r="R95" s="973"/>
      <c r="S95" s="974"/>
      <c r="T95" s="973"/>
      <c r="U95" s="974"/>
      <c r="V95" s="973"/>
      <c r="W95" s="974"/>
      <c r="X95" s="955"/>
      <c r="Y95" s="955"/>
      <c r="Z95" s="955"/>
    </row>
    <row r="96" spans="1:26" ht="12.6" hidden="1" customHeight="1" outlineLevel="2">
      <c r="A96" s="1496">
        <v>44110</v>
      </c>
      <c r="B96" s="955" t="s">
        <v>5698</v>
      </c>
      <c r="C96" s="955" t="s">
        <v>10487</v>
      </c>
      <c r="D96" s="1487" t="s">
        <v>10488</v>
      </c>
      <c r="E96" s="1163"/>
      <c r="F96" s="973"/>
      <c r="G96" s="974"/>
      <c r="H96" s="973"/>
      <c r="I96" s="974"/>
      <c r="J96" s="973"/>
      <c r="K96" s="974"/>
      <c r="L96" s="973"/>
      <c r="M96" s="974"/>
      <c r="N96" s="973"/>
      <c r="O96" s="974"/>
      <c r="P96" s="973"/>
      <c r="Q96" s="974"/>
      <c r="R96" s="973"/>
      <c r="S96" s="974"/>
      <c r="T96" s="973"/>
      <c r="U96" s="974"/>
      <c r="V96" s="973"/>
      <c r="W96" s="974"/>
      <c r="X96" s="955"/>
      <c r="Y96" s="955"/>
      <c r="Z96" s="955"/>
    </row>
    <row r="97" spans="1:22" ht="50.4" hidden="1" customHeight="1" outlineLevel="2">
      <c r="A97" s="1496">
        <v>44110</v>
      </c>
      <c r="B97" s="955" t="s">
        <v>5698</v>
      </c>
      <c r="C97" s="955" t="s">
        <v>10489</v>
      </c>
      <c r="D97" s="1487" t="s">
        <v>10472</v>
      </c>
      <c r="E97" s="1163"/>
      <c r="F97" s="973"/>
      <c r="G97" s="974"/>
      <c r="H97" s="973"/>
      <c r="I97" s="974"/>
      <c r="J97" s="973"/>
      <c r="K97" s="974"/>
      <c r="L97" s="973"/>
      <c r="M97" s="974"/>
      <c r="N97" s="973"/>
      <c r="O97" s="974"/>
      <c r="P97" s="973"/>
      <c r="Q97" s="974"/>
      <c r="R97" s="973"/>
      <c r="S97" s="974"/>
      <c r="T97" s="973"/>
      <c r="U97" s="974"/>
      <c r="V97" s="973"/>
    </row>
    <row r="98" spans="1:22" ht="37.799999999999997" hidden="1" customHeight="1" outlineLevel="2">
      <c r="A98" s="1254">
        <v>44111</v>
      </c>
      <c r="B98" s="955" t="s">
        <v>10365</v>
      </c>
      <c r="C98" s="955" t="s">
        <v>10490</v>
      </c>
      <c r="D98" s="1487" t="s">
        <v>10491</v>
      </c>
      <c r="E98" s="1163"/>
      <c r="F98" s="973"/>
      <c r="G98" s="974"/>
      <c r="H98" s="973"/>
      <c r="I98" s="974"/>
      <c r="J98" s="973"/>
      <c r="K98" s="974"/>
      <c r="L98" s="973"/>
      <c r="M98" s="974"/>
      <c r="N98" s="973"/>
      <c r="O98" s="974"/>
      <c r="P98" s="973"/>
      <c r="Q98" s="974"/>
      <c r="R98" s="973"/>
      <c r="S98" s="974"/>
      <c r="T98" s="973"/>
      <c r="U98" s="974"/>
      <c r="V98" s="973"/>
    </row>
    <row r="99" spans="1:22" ht="37.799999999999997" hidden="1" customHeight="1" outlineLevel="2">
      <c r="A99" s="1254">
        <v>44111</v>
      </c>
      <c r="B99" s="955" t="s">
        <v>10492</v>
      </c>
      <c r="C99" s="955" t="s">
        <v>10493</v>
      </c>
      <c r="D99" s="1487" t="s">
        <v>10472</v>
      </c>
      <c r="E99" s="1163"/>
      <c r="F99" s="973"/>
      <c r="G99" s="974"/>
      <c r="H99" s="973"/>
      <c r="I99" s="974"/>
      <c r="J99" s="973"/>
      <c r="K99" s="974"/>
      <c r="L99" s="973"/>
      <c r="M99" s="974"/>
      <c r="N99" s="973"/>
      <c r="O99" s="974"/>
      <c r="P99" s="973"/>
      <c r="Q99" s="974"/>
      <c r="R99" s="973"/>
      <c r="S99" s="974"/>
      <c r="T99" s="973"/>
      <c r="U99" s="974"/>
      <c r="V99" s="973"/>
    </row>
    <row r="100" spans="1:22" ht="12.6" hidden="1" customHeight="1" outlineLevel="2">
      <c r="A100" s="1254">
        <v>44111</v>
      </c>
      <c r="B100" s="955" t="s">
        <v>10365</v>
      </c>
      <c r="C100" s="955" t="s">
        <v>10494</v>
      </c>
      <c r="D100" s="977" t="s">
        <v>10495</v>
      </c>
      <c r="E100" s="969"/>
      <c r="F100" s="973"/>
      <c r="G100" s="974"/>
      <c r="H100" s="973"/>
      <c r="I100" s="974"/>
      <c r="J100" s="973"/>
      <c r="K100" s="974"/>
      <c r="L100" s="973"/>
      <c r="M100" s="974"/>
      <c r="N100" s="973"/>
      <c r="O100" s="974"/>
      <c r="P100" s="973"/>
      <c r="Q100" s="974"/>
      <c r="R100" s="973"/>
      <c r="S100" s="974"/>
      <c r="T100" s="973"/>
      <c r="U100" s="974"/>
      <c r="V100" s="973"/>
    </row>
    <row r="101" spans="1:22" ht="25.2" hidden="1" customHeight="1" outlineLevel="2">
      <c r="A101" s="1254">
        <v>44111</v>
      </c>
      <c r="B101" s="955" t="s">
        <v>10417</v>
      </c>
      <c r="C101" s="955" t="s">
        <v>10496</v>
      </c>
      <c r="D101" s="977" t="s">
        <v>10495</v>
      </c>
      <c r="E101" s="969"/>
      <c r="F101" s="973"/>
      <c r="G101" s="974"/>
      <c r="H101" s="973"/>
      <c r="I101" s="974"/>
      <c r="J101" s="973"/>
      <c r="K101" s="974"/>
      <c r="L101" s="973"/>
      <c r="M101" s="974"/>
      <c r="N101" s="973"/>
      <c r="O101" s="974"/>
      <c r="P101" s="973"/>
      <c r="Q101" s="974"/>
      <c r="R101" s="973"/>
      <c r="S101" s="974"/>
      <c r="T101" s="973"/>
      <c r="U101" s="974"/>
      <c r="V101" s="973"/>
    </row>
    <row r="102" spans="1:22" ht="25.2" hidden="1" customHeight="1" outlineLevel="2">
      <c r="A102" s="1254">
        <v>44111</v>
      </c>
      <c r="B102" s="955" t="s">
        <v>10497</v>
      </c>
      <c r="C102" s="955" t="s">
        <v>10498</v>
      </c>
      <c r="D102" s="977" t="s">
        <v>5681</v>
      </c>
      <c r="E102" s="969"/>
      <c r="F102" s="973"/>
      <c r="G102" s="974"/>
      <c r="H102" s="973"/>
      <c r="I102" s="974"/>
      <c r="J102" s="973"/>
      <c r="K102" s="974"/>
      <c r="L102" s="973"/>
      <c r="M102" s="974"/>
      <c r="N102" s="973"/>
      <c r="O102" s="974"/>
      <c r="P102" s="973"/>
      <c r="Q102" s="974"/>
      <c r="R102" s="973"/>
      <c r="S102" s="974"/>
      <c r="T102" s="973"/>
      <c r="U102" s="974"/>
      <c r="V102" s="973"/>
    </row>
    <row r="103" spans="1:22" ht="37.799999999999997" hidden="1" customHeight="1" outlineLevel="2">
      <c r="A103" s="1254">
        <v>44111</v>
      </c>
      <c r="B103" s="955" t="s">
        <v>5698</v>
      </c>
      <c r="C103" s="955" t="s">
        <v>10499</v>
      </c>
      <c r="D103" s="977" t="s">
        <v>10491</v>
      </c>
      <c r="E103" s="969"/>
      <c r="F103" s="973"/>
      <c r="G103" s="974"/>
      <c r="H103" s="973"/>
      <c r="I103" s="974"/>
      <c r="J103" s="973"/>
      <c r="K103" s="974"/>
      <c r="L103" s="973"/>
      <c r="M103" s="974"/>
      <c r="N103" s="973"/>
      <c r="O103" s="974"/>
      <c r="P103" s="973"/>
      <c r="Q103" s="974"/>
      <c r="R103" s="973"/>
      <c r="S103" s="974"/>
      <c r="T103" s="973"/>
      <c r="U103" s="974"/>
      <c r="V103" s="973"/>
    </row>
    <row r="104" spans="1:22" ht="50.4" hidden="1" customHeight="1" outlineLevel="2">
      <c r="A104" s="1254">
        <v>44111</v>
      </c>
      <c r="B104" s="955" t="s">
        <v>5698</v>
      </c>
      <c r="C104" s="955" t="s">
        <v>10500</v>
      </c>
      <c r="D104" s="977" t="s">
        <v>5674</v>
      </c>
      <c r="E104" s="969"/>
      <c r="F104" s="973"/>
      <c r="G104" s="974"/>
      <c r="H104" s="973"/>
      <c r="I104" s="974"/>
      <c r="J104" s="973"/>
      <c r="K104" s="974"/>
      <c r="L104" s="973"/>
      <c r="M104" s="974"/>
      <c r="N104" s="973"/>
      <c r="O104" s="974"/>
      <c r="P104" s="973"/>
      <c r="Q104" s="974"/>
      <c r="R104" s="973"/>
      <c r="S104" s="974"/>
      <c r="T104" s="973"/>
      <c r="U104" s="974"/>
      <c r="V104" s="973"/>
    </row>
    <row r="105" spans="1:22" ht="25.2" hidden="1" customHeight="1" outlineLevel="2">
      <c r="A105" s="1254">
        <v>44111</v>
      </c>
      <c r="B105" s="955" t="s">
        <v>5698</v>
      </c>
      <c r="C105" s="955" t="s">
        <v>10501</v>
      </c>
      <c r="D105" s="977" t="s">
        <v>5671</v>
      </c>
      <c r="E105" s="969"/>
      <c r="F105" s="973"/>
      <c r="G105" s="974"/>
      <c r="H105" s="973"/>
      <c r="I105" s="974"/>
      <c r="J105" s="973"/>
      <c r="K105" s="974"/>
      <c r="L105" s="973"/>
      <c r="M105" s="974"/>
      <c r="N105" s="973"/>
      <c r="O105" s="974"/>
      <c r="P105" s="973"/>
      <c r="Q105" s="974"/>
      <c r="R105" s="973"/>
      <c r="S105" s="974"/>
      <c r="T105" s="973"/>
      <c r="U105" s="974"/>
      <c r="V105" s="973"/>
    </row>
    <row r="106" spans="1:22" ht="37.799999999999997" hidden="1" customHeight="1" outlineLevel="2">
      <c r="A106" s="1254">
        <v>44111</v>
      </c>
      <c r="B106" s="955" t="s">
        <v>5698</v>
      </c>
      <c r="C106" s="955" t="s">
        <v>10502</v>
      </c>
      <c r="D106" s="977" t="s">
        <v>10495</v>
      </c>
      <c r="E106" s="969"/>
      <c r="F106" s="973"/>
      <c r="G106" s="974"/>
      <c r="H106" s="973"/>
      <c r="I106" s="974"/>
      <c r="J106" s="973"/>
      <c r="K106" s="974"/>
      <c r="L106" s="973"/>
      <c r="M106" s="974"/>
      <c r="N106" s="973"/>
      <c r="O106" s="974"/>
      <c r="P106" s="973"/>
      <c r="Q106" s="974"/>
      <c r="R106" s="973"/>
      <c r="S106" s="974"/>
      <c r="T106" s="973"/>
      <c r="U106" s="974"/>
      <c r="V106" s="973"/>
    </row>
    <row r="107" spans="1:22" ht="12.6" hidden="1" customHeight="1" outlineLevel="2">
      <c r="A107" s="1254">
        <v>44111</v>
      </c>
      <c r="B107" s="955" t="s">
        <v>10365</v>
      </c>
      <c r="C107" s="955" t="s">
        <v>10503</v>
      </c>
      <c r="D107" s="977" t="s">
        <v>10472</v>
      </c>
      <c r="E107" s="969"/>
      <c r="F107" s="973"/>
      <c r="G107" s="974"/>
      <c r="H107" s="973"/>
      <c r="I107" s="974"/>
      <c r="J107" s="973"/>
      <c r="K107" s="974"/>
      <c r="L107" s="973"/>
      <c r="M107" s="974"/>
      <c r="N107" s="973"/>
      <c r="O107" s="974"/>
      <c r="P107" s="973"/>
      <c r="Q107" s="974"/>
      <c r="R107" s="973"/>
      <c r="S107" s="974"/>
      <c r="T107" s="973"/>
      <c r="U107" s="974"/>
      <c r="V107" s="973"/>
    </row>
    <row r="108" spans="1:22" ht="25.2" hidden="1" customHeight="1" outlineLevel="2">
      <c r="A108" s="1254">
        <v>44111</v>
      </c>
      <c r="B108" s="955" t="s">
        <v>10365</v>
      </c>
      <c r="C108" s="955" t="s">
        <v>10504</v>
      </c>
      <c r="D108" s="977" t="s">
        <v>10488</v>
      </c>
      <c r="E108" s="969"/>
      <c r="F108" s="973"/>
      <c r="G108" s="974"/>
      <c r="H108" s="973"/>
      <c r="I108" s="974"/>
      <c r="J108" s="973"/>
      <c r="K108" s="974"/>
      <c r="L108" s="973"/>
      <c r="M108" s="974"/>
      <c r="N108" s="973"/>
      <c r="O108" s="974"/>
      <c r="P108" s="973"/>
      <c r="Q108" s="974"/>
      <c r="R108" s="973"/>
      <c r="S108" s="974"/>
      <c r="T108" s="973"/>
      <c r="U108" s="974"/>
      <c r="V108" s="973"/>
    </row>
    <row r="109" spans="1:22" ht="37.799999999999997" hidden="1" customHeight="1" outlineLevel="2">
      <c r="A109" s="1254">
        <v>44111</v>
      </c>
      <c r="B109" s="955" t="s">
        <v>10365</v>
      </c>
      <c r="C109" s="955" t="s">
        <v>10505</v>
      </c>
      <c r="D109" s="977" t="s">
        <v>10488</v>
      </c>
      <c r="E109" s="969"/>
      <c r="F109" s="973"/>
      <c r="G109" s="974"/>
      <c r="H109" s="973"/>
      <c r="I109" s="974"/>
      <c r="J109" s="973"/>
      <c r="K109" s="974"/>
      <c r="L109" s="973"/>
      <c r="M109" s="974"/>
      <c r="N109" s="973"/>
      <c r="O109" s="974"/>
      <c r="P109" s="973"/>
      <c r="Q109" s="974"/>
      <c r="R109" s="973"/>
      <c r="S109" s="974"/>
      <c r="T109" s="973"/>
      <c r="U109" s="974"/>
      <c r="V109" s="973"/>
    </row>
    <row r="110" spans="1:22" ht="12.6" hidden="1" customHeight="1" outlineLevel="2">
      <c r="A110" s="1497">
        <v>44112</v>
      </c>
      <c r="B110" s="955" t="s">
        <v>10365</v>
      </c>
      <c r="C110" s="955" t="s">
        <v>10506</v>
      </c>
      <c r="D110" s="977" t="s">
        <v>2139</v>
      </c>
      <c r="E110" s="969"/>
      <c r="F110" s="973"/>
      <c r="G110" s="974"/>
      <c r="H110" s="973"/>
      <c r="I110" s="974"/>
      <c r="J110" s="973"/>
      <c r="K110" s="974"/>
      <c r="L110" s="973"/>
      <c r="M110" s="974"/>
      <c r="N110" s="973"/>
      <c r="O110" s="974"/>
      <c r="P110" s="973"/>
      <c r="Q110" s="974"/>
      <c r="R110" s="973"/>
      <c r="S110" s="974"/>
      <c r="T110" s="973"/>
      <c r="U110" s="974"/>
      <c r="V110" s="973"/>
    </row>
    <row r="111" spans="1:22" ht="12.6" hidden="1" customHeight="1" outlineLevel="2">
      <c r="A111" s="1497">
        <v>44112</v>
      </c>
      <c r="B111" s="955" t="s">
        <v>10365</v>
      </c>
      <c r="C111" s="955" t="s">
        <v>10507</v>
      </c>
      <c r="D111" s="977" t="s">
        <v>5674</v>
      </c>
      <c r="E111" s="969"/>
      <c r="F111" s="973"/>
      <c r="G111" s="974"/>
      <c r="H111" s="973"/>
      <c r="I111" s="974"/>
      <c r="J111" s="973"/>
      <c r="K111" s="974"/>
      <c r="L111" s="973"/>
      <c r="M111" s="974"/>
      <c r="N111" s="973"/>
      <c r="O111" s="974"/>
      <c r="P111" s="973"/>
      <c r="Q111" s="974"/>
      <c r="R111" s="973"/>
      <c r="S111" s="974"/>
      <c r="T111" s="973"/>
      <c r="U111" s="974"/>
      <c r="V111" s="973"/>
    </row>
    <row r="112" spans="1:22" ht="25.2" hidden="1" customHeight="1" outlineLevel="2">
      <c r="A112" s="1497">
        <v>44112</v>
      </c>
      <c r="B112" s="955" t="s">
        <v>5698</v>
      </c>
      <c r="C112" s="955" t="s">
        <v>10508</v>
      </c>
      <c r="D112" s="977" t="s">
        <v>10509</v>
      </c>
      <c r="E112" s="969"/>
      <c r="F112" s="973"/>
      <c r="G112" s="974"/>
      <c r="H112" s="973"/>
      <c r="I112" s="974"/>
      <c r="J112" s="973"/>
      <c r="K112" s="974"/>
      <c r="L112" s="973"/>
      <c r="M112" s="974"/>
      <c r="N112" s="973"/>
      <c r="O112" s="974"/>
      <c r="P112" s="973"/>
      <c r="Q112" s="974"/>
      <c r="R112" s="973"/>
      <c r="S112" s="974"/>
      <c r="T112" s="973"/>
      <c r="U112" s="974"/>
      <c r="V112" s="973"/>
    </row>
    <row r="113" spans="1:22" ht="12.6" hidden="1" customHeight="1" outlineLevel="2">
      <c r="A113" s="1497">
        <v>44112</v>
      </c>
      <c r="B113" s="955" t="s">
        <v>10365</v>
      </c>
      <c r="C113" s="955" t="s">
        <v>10510</v>
      </c>
      <c r="D113" s="977" t="s">
        <v>5671</v>
      </c>
      <c r="E113" s="969"/>
      <c r="F113" s="973"/>
      <c r="G113" s="974"/>
      <c r="H113" s="973"/>
      <c r="I113" s="974"/>
      <c r="J113" s="973"/>
      <c r="K113" s="974"/>
      <c r="L113" s="973"/>
      <c r="M113" s="974"/>
      <c r="N113" s="973"/>
      <c r="O113" s="974"/>
      <c r="P113" s="973"/>
      <c r="Q113" s="974"/>
      <c r="R113" s="973"/>
      <c r="S113" s="974"/>
      <c r="T113" s="973"/>
      <c r="U113" s="974"/>
      <c r="V113" s="973"/>
    </row>
    <row r="114" spans="1:22" ht="12.6" hidden="1" customHeight="1" outlineLevel="2">
      <c r="A114" s="1497">
        <v>44112</v>
      </c>
      <c r="B114" s="955" t="s">
        <v>10365</v>
      </c>
      <c r="C114" s="955" t="s">
        <v>10511</v>
      </c>
      <c r="D114" s="977" t="s">
        <v>5671</v>
      </c>
      <c r="E114" s="969"/>
      <c r="F114" s="973"/>
      <c r="G114" s="974"/>
      <c r="H114" s="973"/>
      <c r="I114" s="974"/>
      <c r="J114" s="973"/>
      <c r="K114" s="974"/>
      <c r="L114" s="973"/>
      <c r="M114" s="974"/>
      <c r="N114" s="973"/>
      <c r="O114" s="974"/>
      <c r="P114" s="973"/>
      <c r="Q114" s="974"/>
      <c r="R114" s="973"/>
      <c r="S114" s="974"/>
      <c r="T114" s="973"/>
      <c r="U114" s="974"/>
      <c r="V114" s="973"/>
    </row>
    <row r="115" spans="1:22" ht="25.2" hidden="1" customHeight="1" outlineLevel="2">
      <c r="A115" s="1497">
        <v>44112</v>
      </c>
      <c r="B115" s="955" t="s">
        <v>10456</v>
      </c>
      <c r="C115" s="955" t="s">
        <v>10512</v>
      </c>
      <c r="D115" s="977" t="s">
        <v>10495</v>
      </c>
      <c r="E115" s="969"/>
      <c r="F115" s="973"/>
      <c r="G115" s="974"/>
      <c r="H115" s="973"/>
      <c r="I115" s="974"/>
      <c r="J115" s="973"/>
      <c r="K115" s="974"/>
      <c r="L115" s="973"/>
      <c r="M115" s="974"/>
      <c r="N115" s="973"/>
      <c r="O115" s="974"/>
      <c r="P115" s="973"/>
      <c r="Q115" s="974"/>
      <c r="R115" s="973"/>
      <c r="S115" s="974"/>
      <c r="T115" s="973"/>
      <c r="U115" s="974"/>
      <c r="V115" s="973"/>
    </row>
    <row r="116" spans="1:22" ht="12.6" hidden="1" customHeight="1" outlineLevel="2">
      <c r="A116" s="1497">
        <v>44112</v>
      </c>
      <c r="B116" s="955" t="s">
        <v>10365</v>
      </c>
      <c r="C116" s="955" t="s">
        <v>10513</v>
      </c>
      <c r="D116" s="977" t="s">
        <v>10472</v>
      </c>
      <c r="E116" s="969"/>
      <c r="F116" s="973"/>
      <c r="G116" s="974"/>
      <c r="H116" s="973"/>
      <c r="I116" s="974"/>
      <c r="J116" s="973"/>
      <c r="K116" s="974"/>
      <c r="L116" s="973"/>
      <c r="M116" s="974"/>
      <c r="N116" s="973"/>
      <c r="O116" s="974"/>
      <c r="P116" s="973"/>
      <c r="Q116" s="974"/>
      <c r="R116" s="973"/>
      <c r="S116" s="974"/>
      <c r="T116" s="973"/>
      <c r="U116" s="974"/>
      <c r="V116" s="973"/>
    </row>
    <row r="117" spans="1:22" ht="12.6" hidden="1" customHeight="1" outlineLevel="2">
      <c r="A117" s="1497">
        <v>44112</v>
      </c>
      <c r="B117" s="955" t="s">
        <v>10365</v>
      </c>
      <c r="C117" s="955" t="s">
        <v>10514</v>
      </c>
      <c r="D117" s="977" t="s">
        <v>8424</v>
      </c>
      <c r="E117" s="969"/>
      <c r="F117" s="973"/>
      <c r="G117" s="974"/>
      <c r="H117" s="973"/>
      <c r="I117" s="974"/>
      <c r="J117" s="973"/>
      <c r="K117" s="974"/>
      <c r="L117" s="973"/>
      <c r="M117" s="974"/>
      <c r="N117" s="973"/>
      <c r="O117" s="974"/>
      <c r="P117" s="973"/>
      <c r="Q117" s="974"/>
      <c r="R117" s="973"/>
      <c r="S117" s="974"/>
      <c r="T117" s="973"/>
      <c r="U117" s="974"/>
      <c r="V117" s="973"/>
    </row>
    <row r="118" spans="1:22" ht="37.799999999999997" hidden="1" customHeight="1" outlineLevel="2">
      <c r="A118" s="1497">
        <v>44112</v>
      </c>
      <c r="B118" s="955" t="s">
        <v>10376</v>
      </c>
      <c r="C118" s="955" t="s">
        <v>10515</v>
      </c>
      <c r="D118" s="977" t="s">
        <v>2139</v>
      </c>
      <c r="E118" s="969"/>
      <c r="F118" s="973"/>
      <c r="G118" s="974"/>
      <c r="H118" s="973"/>
      <c r="I118" s="974"/>
      <c r="J118" s="973"/>
      <c r="K118" s="974"/>
      <c r="L118" s="973"/>
      <c r="M118" s="974"/>
      <c r="N118" s="973"/>
      <c r="O118" s="974"/>
      <c r="P118" s="973"/>
      <c r="Q118" s="974"/>
      <c r="R118" s="973"/>
      <c r="S118" s="974"/>
      <c r="T118" s="973"/>
      <c r="U118" s="974"/>
      <c r="V118" s="973"/>
    </row>
    <row r="119" spans="1:22" ht="12.6" hidden="1" customHeight="1" outlineLevel="2">
      <c r="A119" s="1497">
        <v>44112</v>
      </c>
      <c r="B119" s="955" t="s">
        <v>5847</v>
      </c>
      <c r="C119" s="955" t="s">
        <v>10516</v>
      </c>
      <c r="D119" s="977" t="s">
        <v>10455</v>
      </c>
      <c r="E119" s="969"/>
      <c r="F119" s="973"/>
      <c r="G119" s="974"/>
      <c r="H119" s="973"/>
      <c r="I119" s="974"/>
      <c r="J119" s="973"/>
      <c r="K119" s="974"/>
      <c r="L119" s="973"/>
      <c r="M119" s="974"/>
      <c r="N119" s="973"/>
      <c r="O119" s="974"/>
      <c r="P119" s="973"/>
      <c r="Q119" s="974"/>
      <c r="R119" s="973"/>
      <c r="S119" s="974"/>
      <c r="T119" s="973"/>
      <c r="U119" s="974"/>
      <c r="V119" s="973"/>
    </row>
    <row r="120" spans="1:22" ht="25.2" hidden="1" customHeight="1" outlineLevel="2">
      <c r="A120" s="1497">
        <v>44112</v>
      </c>
      <c r="B120" s="955" t="s">
        <v>10456</v>
      </c>
      <c r="C120" s="955" t="s">
        <v>10517</v>
      </c>
      <c r="D120" s="977" t="s">
        <v>10455</v>
      </c>
      <c r="E120" s="969"/>
      <c r="F120" s="973"/>
      <c r="G120" s="974"/>
      <c r="H120" s="973"/>
      <c r="I120" s="974"/>
      <c r="J120" s="973"/>
      <c r="K120" s="974"/>
      <c r="L120" s="973"/>
      <c r="M120" s="974"/>
      <c r="N120" s="973"/>
      <c r="O120" s="974"/>
      <c r="P120" s="973"/>
      <c r="Q120" s="974"/>
      <c r="R120" s="973"/>
      <c r="S120" s="974"/>
      <c r="T120" s="973"/>
      <c r="U120" s="974"/>
      <c r="V120" s="973"/>
    </row>
    <row r="121" spans="1:22" ht="25.2" hidden="1" customHeight="1" outlineLevel="2">
      <c r="A121" s="1497">
        <v>44112</v>
      </c>
      <c r="B121" s="955" t="s">
        <v>5698</v>
      </c>
      <c r="C121" s="955" t="s">
        <v>10518</v>
      </c>
      <c r="D121" s="977" t="s">
        <v>10472</v>
      </c>
      <c r="E121" s="969"/>
      <c r="F121" s="973"/>
      <c r="G121" s="974"/>
      <c r="H121" s="973"/>
      <c r="I121" s="974"/>
      <c r="J121" s="973"/>
      <c r="K121" s="974"/>
      <c r="L121" s="973"/>
      <c r="M121" s="974"/>
      <c r="N121" s="973"/>
      <c r="O121" s="974"/>
      <c r="P121" s="973"/>
      <c r="Q121" s="974"/>
      <c r="R121" s="973"/>
      <c r="S121" s="974"/>
      <c r="T121" s="973"/>
      <c r="U121" s="974"/>
      <c r="V121" s="973"/>
    </row>
    <row r="122" spans="1:22" ht="12.6" hidden="1" customHeight="1" outlineLevel="2">
      <c r="A122" s="1497">
        <v>44112</v>
      </c>
      <c r="B122" s="955" t="s">
        <v>5698</v>
      </c>
      <c r="C122" s="955" t="s">
        <v>10519</v>
      </c>
      <c r="D122" s="977" t="s">
        <v>10450</v>
      </c>
      <c r="E122" s="969"/>
      <c r="F122" s="973"/>
      <c r="G122" s="974"/>
      <c r="H122" s="973"/>
      <c r="I122" s="974"/>
      <c r="J122" s="973"/>
      <c r="K122" s="974"/>
      <c r="L122" s="973"/>
      <c r="M122" s="974"/>
      <c r="N122" s="973"/>
      <c r="O122" s="974"/>
      <c r="P122" s="973"/>
      <c r="Q122" s="974"/>
      <c r="R122" s="973"/>
      <c r="S122" s="974"/>
      <c r="T122" s="973"/>
      <c r="U122" s="974"/>
      <c r="V122" s="973"/>
    </row>
    <row r="123" spans="1:22" ht="25.2" hidden="1" customHeight="1" outlineLevel="2">
      <c r="A123" s="1498">
        <v>44113</v>
      </c>
      <c r="B123" s="955" t="s">
        <v>5698</v>
      </c>
      <c r="C123" s="955" t="s">
        <v>10520</v>
      </c>
      <c r="D123" s="977" t="s">
        <v>10455</v>
      </c>
      <c r="E123" s="969"/>
      <c r="F123" s="973"/>
      <c r="G123" s="974"/>
      <c r="H123" s="973"/>
      <c r="I123" s="974"/>
      <c r="J123" s="973"/>
      <c r="K123" s="974"/>
      <c r="L123" s="973"/>
      <c r="M123" s="974"/>
      <c r="N123" s="973"/>
      <c r="O123" s="974"/>
      <c r="P123" s="973"/>
      <c r="Q123" s="974"/>
      <c r="R123" s="973"/>
      <c r="S123" s="974"/>
      <c r="T123" s="973"/>
      <c r="U123" s="974"/>
      <c r="V123" s="973"/>
    </row>
    <row r="124" spans="1:22" ht="12.6" hidden="1" customHeight="1" outlineLevel="2">
      <c r="A124" s="1498">
        <v>44113</v>
      </c>
      <c r="B124" s="955" t="s">
        <v>5698</v>
      </c>
      <c r="C124" s="955" t="s">
        <v>10521</v>
      </c>
      <c r="D124" s="977" t="s">
        <v>10472</v>
      </c>
      <c r="E124" s="969"/>
      <c r="F124" s="973"/>
      <c r="G124" s="974"/>
      <c r="H124" s="973"/>
      <c r="I124" s="974"/>
      <c r="J124" s="973"/>
      <c r="K124" s="974"/>
      <c r="L124" s="973"/>
      <c r="M124" s="974"/>
      <c r="N124" s="973"/>
      <c r="O124" s="974"/>
      <c r="P124" s="973"/>
      <c r="Q124" s="974"/>
      <c r="R124" s="973"/>
      <c r="S124" s="974"/>
      <c r="T124" s="973"/>
      <c r="U124" s="974"/>
      <c r="V124" s="973"/>
    </row>
    <row r="125" spans="1:22" ht="37.799999999999997" hidden="1" customHeight="1" outlineLevel="2">
      <c r="A125" s="1498">
        <v>44113</v>
      </c>
      <c r="B125" s="955" t="s">
        <v>5698</v>
      </c>
      <c r="C125" s="955" t="s">
        <v>10522</v>
      </c>
      <c r="D125" s="977" t="s">
        <v>8424</v>
      </c>
      <c r="E125" s="969"/>
      <c r="F125" s="973"/>
      <c r="G125" s="974"/>
      <c r="H125" s="973"/>
      <c r="I125" s="974"/>
      <c r="J125" s="973"/>
      <c r="K125" s="974"/>
      <c r="L125" s="973"/>
      <c r="M125" s="974"/>
      <c r="N125" s="973"/>
      <c r="O125" s="974"/>
      <c r="P125" s="973"/>
      <c r="Q125" s="974"/>
      <c r="R125" s="973"/>
      <c r="S125" s="974"/>
      <c r="T125" s="973"/>
      <c r="U125" s="974"/>
      <c r="V125" s="973"/>
    </row>
    <row r="126" spans="1:22" ht="12.6" hidden="1" customHeight="1" outlineLevel="2">
      <c r="A126" s="1498">
        <v>44113</v>
      </c>
      <c r="B126" s="955" t="s">
        <v>5698</v>
      </c>
      <c r="C126" s="955" t="s">
        <v>10523</v>
      </c>
      <c r="D126" s="977" t="s">
        <v>10524</v>
      </c>
      <c r="E126" s="969"/>
      <c r="F126" s="973"/>
      <c r="G126" s="974"/>
      <c r="H126" s="973"/>
      <c r="I126" s="974"/>
      <c r="J126" s="973"/>
      <c r="K126" s="974"/>
      <c r="L126" s="973"/>
      <c r="M126" s="974"/>
      <c r="N126" s="973"/>
      <c r="O126" s="974"/>
      <c r="P126" s="973"/>
      <c r="Q126" s="974"/>
      <c r="R126" s="973"/>
      <c r="S126" s="974"/>
      <c r="T126" s="973"/>
      <c r="U126" s="974"/>
      <c r="V126" s="973"/>
    </row>
    <row r="127" spans="1:22" ht="25.2" hidden="1" customHeight="1" outlineLevel="2">
      <c r="A127" s="1498">
        <v>44113</v>
      </c>
      <c r="B127" s="955" t="s">
        <v>10525</v>
      </c>
      <c r="C127" s="955" t="s">
        <v>10526</v>
      </c>
      <c r="D127" s="977" t="s">
        <v>10527</v>
      </c>
      <c r="E127" s="969"/>
      <c r="F127" s="973"/>
      <c r="G127" s="974"/>
      <c r="H127" s="973"/>
      <c r="I127" s="974"/>
      <c r="J127" s="973"/>
      <c r="K127" s="974"/>
      <c r="L127" s="973"/>
      <c r="M127" s="974"/>
      <c r="N127" s="973"/>
      <c r="O127" s="974"/>
      <c r="P127" s="973"/>
      <c r="Q127" s="974"/>
      <c r="R127" s="973"/>
      <c r="S127" s="974"/>
      <c r="T127" s="973"/>
      <c r="U127" s="974"/>
      <c r="V127" s="973"/>
    </row>
    <row r="128" spans="1:22" ht="25.2" hidden="1" customHeight="1" outlineLevel="2">
      <c r="A128" s="1498">
        <v>44113</v>
      </c>
      <c r="B128" s="955" t="s">
        <v>5698</v>
      </c>
      <c r="C128" s="1136" t="s">
        <v>10528</v>
      </c>
      <c r="D128" s="977" t="s">
        <v>10529</v>
      </c>
      <c r="E128" s="969"/>
      <c r="F128" s="973"/>
      <c r="G128" s="974"/>
      <c r="H128" s="973"/>
      <c r="I128" s="974"/>
      <c r="J128" s="973"/>
      <c r="K128" s="974"/>
      <c r="L128" s="973"/>
      <c r="M128" s="974"/>
      <c r="N128" s="973"/>
      <c r="O128" s="974"/>
      <c r="P128" s="973"/>
      <c r="Q128" s="974"/>
      <c r="R128" s="973"/>
      <c r="S128" s="974"/>
      <c r="T128" s="973"/>
      <c r="U128" s="974"/>
      <c r="V128" s="973"/>
    </row>
    <row r="129" spans="1:24" ht="12.6" hidden="1" customHeight="1" outlineLevel="2">
      <c r="A129" s="1498">
        <v>44113</v>
      </c>
      <c r="B129" s="955" t="s">
        <v>5698</v>
      </c>
      <c r="C129" s="955" t="s">
        <v>10530</v>
      </c>
      <c r="D129" s="977" t="s">
        <v>10455</v>
      </c>
      <c r="E129" s="969"/>
      <c r="F129" s="973"/>
      <c r="G129" s="974"/>
      <c r="H129" s="973"/>
      <c r="I129" s="974"/>
      <c r="J129" s="973"/>
      <c r="K129" s="974"/>
      <c r="L129" s="973"/>
      <c r="M129" s="974"/>
      <c r="N129" s="973"/>
      <c r="O129" s="974"/>
      <c r="P129" s="973"/>
      <c r="Q129" s="974"/>
      <c r="R129" s="973"/>
      <c r="S129" s="974"/>
      <c r="T129" s="973"/>
      <c r="U129" s="974"/>
      <c r="V129" s="973"/>
      <c r="W129" s="974"/>
      <c r="X129" s="955"/>
    </row>
    <row r="130" spans="1:24" ht="25.2" hidden="1" customHeight="1" outlineLevel="2">
      <c r="A130" s="1498">
        <v>44113</v>
      </c>
      <c r="B130" s="955" t="s">
        <v>5698</v>
      </c>
      <c r="C130" s="955" t="s">
        <v>10531</v>
      </c>
      <c r="D130" s="977" t="s">
        <v>10472</v>
      </c>
      <c r="E130" s="969"/>
      <c r="F130" s="973"/>
      <c r="G130" s="974"/>
      <c r="H130" s="973"/>
      <c r="I130" s="974"/>
      <c r="J130" s="973"/>
      <c r="K130" s="974"/>
      <c r="L130" s="973"/>
      <c r="M130" s="974"/>
      <c r="N130" s="973"/>
      <c r="O130" s="974"/>
      <c r="P130" s="973"/>
      <c r="Q130" s="974"/>
      <c r="R130" s="973"/>
      <c r="S130" s="974"/>
      <c r="T130" s="973"/>
      <c r="U130" s="974"/>
      <c r="V130" s="973"/>
      <c r="W130" s="974"/>
      <c r="X130" s="955"/>
    </row>
    <row r="131" spans="1:24" ht="12.6" hidden="1" customHeight="1" outlineLevel="2">
      <c r="A131" s="1498">
        <v>44113</v>
      </c>
      <c r="B131" s="955" t="s">
        <v>5698</v>
      </c>
      <c r="C131" s="955" t="s">
        <v>10532</v>
      </c>
      <c r="D131" s="977" t="s">
        <v>10524</v>
      </c>
      <c r="E131" s="969"/>
      <c r="F131" s="973"/>
      <c r="G131" s="974"/>
      <c r="H131" s="973"/>
      <c r="I131" s="974"/>
      <c r="J131" s="973"/>
      <c r="K131" s="974"/>
      <c r="L131" s="973"/>
      <c r="M131" s="974"/>
      <c r="N131" s="973"/>
      <c r="O131" s="974"/>
      <c r="P131" s="973"/>
      <c r="Q131" s="974"/>
      <c r="R131" s="973"/>
      <c r="S131" s="974"/>
      <c r="T131" s="973"/>
      <c r="U131" s="974"/>
      <c r="V131" s="973"/>
      <c r="W131" s="974"/>
      <c r="X131" s="955"/>
    </row>
    <row r="132" spans="1:24" ht="25.2" hidden="1" customHeight="1" outlineLevel="2">
      <c r="A132" s="1498">
        <v>44113</v>
      </c>
      <c r="B132" s="955" t="s">
        <v>5698</v>
      </c>
      <c r="C132" s="955" t="s">
        <v>10533</v>
      </c>
      <c r="D132" s="977" t="s">
        <v>10472</v>
      </c>
      <c r="E132" s="969"/>
      <c r="F132" s="973"/>
      <c r="G132" s="974"/>
      <c r="H132" s="973"/>
      <c r="I132" s="974"/>
      <c r="J132" s="973"/>
      <c r="K132" s="974"/>
      <c r="L132" s="973"/>
      <c r="M132" s="974"/>
      <c r="N132" s="973"/>
      <c r="O132" s="974"/>
      <c r="P132" s="973"/>
      <c r="Q132" s="974"/>
      <c r="R132" s="973"/>
      <c r="S132" s="974"/>
      <c r="T132" s="973"/>
      <c r="U132" s="974"/>
      <c r="V132" s="973"/>
      <c r="W132" s="974"/>
      <c r="X132" s="955"/>
    </row>
    <row r="133" spans="1:24" ht="50.4" hidden="1" customHeight="1" outlineLevel="2">
      <c r="A133" s="1498">
        <v>44113</v>
      </c>
      <c r="B133" s="955" t="s">
        <v>5698</v>
      </c>
      <c r="C133" s="955" t="s">
        <v>10534</v>
      </c>
      <c r="D133" s="977" t="s">
        <v>10472</v>
      </c>
      <c r="E133" s="969"/>
      <c r="F133" s="973"/>
      <c r="G133" s="974"/>
      <c r="H133" s="973"/>
      <c r="I133" s="974"/>
      <c r="J133" s="973"/>
      <c r="K133" s="974"/>
      <c r="L133" s="973"/>
      <c r="M133" s="974"/>
      <c r="N133" s="973"/>
      <c r="O133" s="974"/>
      <c r="P133" s="973"/>
      <c r="Q133" s="974"/>
      <c r="R133" s="973"/>
      <c r="S133" s="974"/>
      <c r="T133" s="973"/>
      <c r="U133" s="974"/>
      <c r="V133" s="973"/>
      <c r="W133" s="974"/>
      <c r="X133" s="955"/>
    </row>
    <row r="134" spans="1:24" ht="12.6" hidden="1" customHeight="1" outlineLevel="2">
      <c r="A134" s="1498">
        <v>44113</v>
      </c>
      <c r="B134" s="955"/>
      <c r="C134" s="1136" t="s">
        <v>10535</v>
      </c>
      <c r="D134" s="977" t="s">
        <v>10529</v>
      </c>
      <c r="E134" s="969"/>
      <c r="F134" s="973"/>
      <c r="G134" s="974"/>
      <c r="H134" s="973"/>
      <c r="I134" s="974"/>
      <c r="J134" s="973"/>
      <c r="K134" s="974"/>
      <c r="L134" s="973"/>
      <c r="M134" s="974"/>
      <c r="N134" s="973"/>
      <c r="O134" s="974"/>
      <c r="P134" s="973"/>
      <c r="Q134" s="974"/>
      <c r="R134" s="973"/>
      <c r="S134" s="974"/>
      <c r="T134" s="973"/>
      <c r="U134" s="974"/>
      <c r="V134" s="973"/>
      <c r="W134" s="974"/>
      <c r="X134" s="955"/>
    </row>
    <row r="135" spans="1:24" ht="25.2" hidden="1" customHeight="1" outlineLevel="2">
      <c r="A135" s="1498">
        <v>44113</v>
      </c>
      <c r="B135" s="955" t="s">
        <v>5698</v>
      </c>
      <c r="C135" s="955" t="s">
        <v>10536</v>
      </c>
      <c r="D135" s="977" t="s">
        <v>10495</v>
      </c>
      <c r="E135" s="969"/>
      <c r="F135" s="973"/>
      <c r="G135" s="974"/>
      <c r="H135" s="973"/>
      <c r="I135" s="974"/>
      <c r="J135" s="973"/>
      <c r="K135" s="974"/>
      <c r="L135" s="973"/>
      <c r="M135" s="974"/>
      <c r="N135" s="973"/>
      <c r="O135" s="974"/>
      <c r="P135" s="973"/>
      <c r="Q135" s="974"/>
      <c r="R135" s="973"/>
      <c r="S135" s="974"/>
      <c r="T135" s="973"/>
      <c r="U135" s="974"/>
      <c r="V135" s="973"/>
      <c r="W135" s="974"/>
      <c r="X135" s="955"/>
    </row>
    <row r="136" spans="1:24" ht="12.6" hidden="1" customHeight="1" outlineLevel="2">
      <c r="A136" s="1498">
        <v>44113</v>
      </c>
      <c r="B136" s="955" t="s">
        <v>5698</v>
      </c>
      <c r="C136" s="955" t="s">
        <v>10537</v>
      </c>
      <c r="D136" s="977" t="s">
        <v>10524</v>
      </c>
      <c r="E136" s="969"/>
      <c r="F136" s="973"/>
      <c r="G136" s="974"/>
      <c r="H136" s="973"/>
      <c r="I136" s="974"/>
      <c r="J136" s="973"/>
      <c r="K136" s="974"/>
      <c r="L136" s="973"/>
      <c r="M136" s="974"/>
      <c r="N136" s="973"/>
      <c r="O136" s="974"/>
      <c r="P136" s="973"/>
      <c r="Q136" s="974"/>
      <c r="R136" s="973"/>
      <c r="S136" s="974"/>
      <c r="T136" s="973"/>
      <c r="U136" s="974"/>
      <c r="V136" s="973"/>
      <c r="W136" s="974"/>
      <c r="X136" s="955"/>
    </row>
    <row r="137" spans="1:24" ht="12.6" hidden="1" customHeight="1" outlineLevel="2">
      <c r="A137" s="1498">
        <v>44113</v>
      </c>
      <c r="B137" s="955"/>
      <c r="C137" s="955" t="s">
        <v>10538</v>
      </c>
      <c r="D137" s="977" t="s">
        <v>10539</v>
      </c>
      <c r="E137" s="969"/>
      <c r="F137" s="973"/>
      <c r="G137" s="974"/>
      <c r="H137" s="973"/>
      <c r="I137" s="974"/>
      <c r="J137" s="973"/>
      <c r="K137" s="974"/>
      <c r="L137" s="973"/>
      <c r="M137" s="974"/>
      <c r="N137" s="973"/>
      <c r="O137" s="974"/>
      <c r="P137" s="973"/>
      <c r="Q137" s="974"/>
      <c r="R137" s="973"/>
      <c r="S137" s="974"/>
      <c r="T137" s="973"/>
      <c r="U137" s="974"/>
      <c r="V137" s="973"/>
      <c r="W137" s="974"/>
      <c r="X137" s="955"/>
    </row>
    <row r="138" spans="1:24" ht="12.6" hidden="1" customHeight="1" outlineLevel="2">
      <c r="A138" s="1498">
        <v>44113</v>
      </c>
      <c r="B138" s="955" t="s">
        <v>5698</v>
      </c>
      <c r="C138" s="955" t="s">
        <v>10540</v>
      </c>
      <c r="D138" s="977" t="s">
        <v>10486</v>
      </c>
      <c r="E138" s="969"/>
      <c r="F138" s="973"/>
      <c r="G138" s="974"/>
      <c r="H138" s="973"/>
      <c r="I138" s="974"/>
      <c r="J138" s="973"/>
      <c r="K138" s="974"/>
      <c r="L138" s="973"/>
      <c r="M138" s="974"/>
      <c r="N138" s="973"/>
      <c r="O138" s="974"/>
      <c r="P138" s="973"/>
      <c r="Q138" s="974"/>
      <c r="R138" s="973"/>
      <c r="S138" s="974"/>
      <c r="T138" s="973"/>
      <c r="U138" s="974"/>
      <c r="V138" s="973"/>
      <c r="W138" s="974"/>
      <c r="X138" s="955"/>
    </row>
    <row r="139" spans="1:24" ht="12.6" hidden="1" customHeight="1" outlineLevel="2">
      <c r="A139" s="1498">
        <v>44113</v>
      </c>
      <c r="B139" s="955" t="s">
        <v>10541</v>
      </c>
      <c r="C139" s="955"/>
      <c r="D139" s="968"/>
      <c r="E139" s="972"/>
      <c r="F139" s="970"/>
      <c r="G139" s="967"/>
      <c r="H139" s="970"/>
      <c r="I139" s="967"/>
      <c r="J139" s="970"/>
      <c r="K139" s="967"/>
      <c r="L139" s="970"/>
      <c r="M139" s="967"/>
      <c r="N139" s="970"/>
      <c r="O139" s="967"/>
      <c r="P139" s="970"/>
      <c r="Q139" s="967"/>
      <c r="R139" s="970"/>
      <c r="S139" s="967"/>
      <c r="T139" s="970"/>
      <c r="U139" s="967"/>
      <c r="V139" s="970"/>
      <c r="W139" s="967"/>
      <c r="X139" s="1032" t="s">
        <v>10542</v>
      </c>
    </row>
    <row r="140" spans="1:24" ht="25.2" hidden="1" customHeight="1" outlineLevel="1">
      <c r="A140" s="1499">
        <v>44116</v>
      </c>
      <c r="B140" s="955" t="s">
        <v>5698</v>
      </c>
      <c r="C140" s="955" t="s">
        <v>10543</v>
      </c>
      <c r="D140" s="977" t="s">
        <v>5671</v>
      </c>
      <c r="E140" s="969"/>
      <c r="F140" s="973"/>
      <c r="G140" s="974"/>
      <c r="H140" s="973"/>
      <c r="I140" s="974"/>
      <c r="J140" s="973"/>
      <c r="K140" s="974"/>
      <c r="L140" s="973"/>
      <c r="M140" s="974"/>
      <c r="N140" s="973"/>
      <c r="O140" s="974"/>
      <c r="P140" s="973"/>
      <c r="Q140" s="974"/>
      <c r="R140" s="973"/>
      <c r="S140" s="974"/>
      <c r="T140" s="973"/>
      <c r="U140" s="974"/>
      <c r="V140" s="973"/>
      <c r="W140" s="974"/>
      <c r="X140" s="955"/>
    </row>
    <row r="141" spans="1:24" ht="12.6" hidden="1" customHeight="1" outlineLevel="2">
      <c r="A141" s="1499">
        <v>44116</v>
      </c>
      <c r="B141" s="955" t="s">
        <v>5698</v>
      </c>
      <c r="C141" s="1495" t="s">
        <v>10544</v>
      </c>
      <c r="D141" s="977" t="s">
        <v>10408</v>
      </c>
      <c r="E141" s="969"/>
      <c r="F141" s="973"/>
      <c r="G141" s="974"/>
      <c r="H141" s="973"/>
      <c r="I141" s="974"/>
      <c r="J141" s="973"/>
      <c r="K141" s="974"/>
      <c r="L141" s="973"/>
      <c r="M141" s="974"/>
      <c r="N141" s="973"/>
      <c r="O141" s="974"/>
      <c r="P141" s="973"/>
      <c r="Q141" s="974"/>
      <c r="R141" s="973"/>
      <c r="S141" s="974"/>
      <c r="T141" s="973"/>
      <c r="U141" s="974"/>
      <c r="V141" s="973"/>
      <c r="W141" s="974"/>
      <c r="X141" s="955"/>
    </row>
    <row r="142" spans="1:24" ht="12.6" hidden="1" customHeight="1" outlineLevel="2">
      <c r="A142" s="1499">
        <v>44116</v>
      </c>
      <c r="B142" s="955" t="s">
        <v>5698</v>
      </c>
      <c r="C142" s="955" t="s">
        <v>10545</v>
      </c>
      <c r="D142" s="977" t="s">
        <v>10524</v>
      </c>
      <c r="E142" s="969"/>
      <c r="F142" s="973"/>
      <c r="G142" s="974"/>
      <c r="H142" s="973"/>
      <c r="I142" s="974"/>
      <c r="J142" s="973"/>
      <c r="K142" s="974"/>
      <c r="L142" s="973"/>
      <c r="M142" s="974"/>
      <c r="N142" s="973"/>
      <c r="O142" s="974"/>
      <c r="P142" s="973"/>
      <c r="Q142" s="974"/>
      <c r="R142" s="973"/>
      <c r="S142" s="974"/>
      <c r="T142" s="973"/>
      <c r="U142" s="974"/>
      <c r="V142" s="973"/>
      <c r="W142" s="974"/>
      <c r="X142" s="955"/>
    </row>
    <row r="143" spans="1:24" ht="12.6" hidden="1" customHeight="1" outlineLevel="2">
      <c r="A143" s="1499">
        <v>44116</v>
      </c>
      <c r="B143" s="955" t="s">
        <v>5698</v>
      </c>
      <c r="C143" s="955" t="s">
        <v>10546</v>
      </c>
      <c r="D143" s="977" t="s">
        <v>10547</v>
      </c>
      <c r="E143" s="969"/>
      <c r="F143" s="973"/>
      <c r="G143" s="974"/>
      <c r="H143" s="973"/>
      <c r="I143" s="974"/>
      <c r="J143" s="973"/>
      <c r="K143" s="974"/>
      <c r="L143" s="973"/>
      <c r="M143" s="974"/>
      <c r="N143" s="973"/>
      <c r="O143" s="974"/>
      <c r="P143" s="973"/>
      <c r="Q143" s="974"/>
      <c r="R143" s="973"/>
      <c r="S143" s="974"/>
      <c r="T143" s="973"/>
      <c r="U143" s="974"/>
      <c r="V143" s="973"/>
      <c r="W143" s="974"/>
      <c r="X143" s="955"/>
    </row>
    <row r="144" spans="1:24" ht="12.6" hidden="1" customHeight="1" outlineLevel="2">
      <c r="A144" s="1499">
        <v>44116</v>
      </c>
      <c r="B144" s="955" t="s">
        <v>5698</v>
      </c>
      <c r="C144" s="955" t="s">
        <v>10548</v>
      </c>
      <c r="D144" s="977" t="s">
        <v>10549</v>
      </c>
      <c r="E144" s="969"/>
      <c r="F144" s="973"/>
      <c r="G144" s="974"/>
      <c r="H144" s="973"/>
      <c r="I144" s="974"/>
      <c r="J144" s="973"/>
      <c r="K144" s="974"/>
      <c r="L144" s="973"/>
      <c r="M144" s="974"/>
      <c r="N144" s="973"/>
      <c r="O144" s="974"/>
      <c r="P144" s="973"/>
      <c r="Q144" s="974"/>
      <c r="R144" s="973"/>
      <c r="S144" s="974"/>
      <c r="T144" s="973"/>
      <c r="U144" s="974"/>
      <c r="V144" s="973"/>
      <c r="W144" s="974"/>
      <c r="X144" s="955"/>
    </row>
    <row r="145" spans="1:22" ht="12.6" hidden="1" customHeight="1" outlineLevel="2">
      <c r="A145" s="1499">
        <v>44116</v>
      </c>
      <c r="B145" s="955" t="s">
        <v>5698</v>
      </c>
      <c r="C145" s="955" t="s">
        <v>10550</v>
      </c>
      <c r="D145" s="977" t="s">
        <v>10551</v>
      </c>
      <c r="E145" s="969"/>
      <c r="F145" s="973"/>
      <c r="G145" s="974"/>
      <c r="H145" s="973"/>
      <c r="I145" s="974"/>
      <c r="J145" s="973"/>
      <c r="K145" s="974"/>
      <c r="L145" s="973"/>
      <c r="M145" s="974"/>
      <c r="N145" s="973"/>
      <c r="O145" s="974"/>
      <c r="P145" s="973"/>
      <c r="Q145" s="974"/>
      <c r="R145" s="973"/>
      <c r="S145" s="974"/>
      <c r="T145" s="973"/>
      <c r="U145" s="974"/>
      <c r="V145" s="973"/>
    </row>
    <row r="146" spans="1:22" ht="25.2" hidden="1" customHeight="1" outlineLevel="2">
      <c r="A146" s="1499">
        <v>44116</v>
      </c>
      <c r="B146" s="955" t="s">
        <v>10456</v>
      </c>
      <c r="C146" s="1500" t="s">
        <v>10552</v>
      </c>
      <c r="D146" s="977" t="s">
        <v>10455</v>
      </c>
      <c r="E146" s="969"/>
      <c r="F146" s="973"/>
      <c r="G146" s="974"/>
      <c r="H146" s="973"/>
      <c r="I146" s="974"/>
      <c r="J146" s="973"/>
      <c r="K146" s="974"/>
      <c r="L146" s="973"/>
      <c r="M146" s="974"/>
      <c r="N146" s="973"/>
      <c r="O146" s="974"/>
      <c r="P146" s="973"/>
      <c r="Q146" s="974"/>
      <c r="R146" s="973"/>
      <c r="S146" s="974"/>
      <c r="T146" s="973"/>
      <c r="U146" s="974"/>
      <c r="V146" s="973"/>
    </row>
    <row r="147" spans="1:22" ht="12.6" hidden="1" customHeight="1" outlineLevel="2">
      <c r="A147" s="1499">
        <v>44116</v>
      </c>
      <c r="B147" s="955" t="s">
        <v>5698</v>
      </c>
      <c r="C147" s="1500" t="s">
        <v>10552</v>
      </c>
      <c r="D147" s="977" t="s">
        <v>10455</v>
      </c>
      <c r="E147" s="969"/>
      <c r="F147" s="973"/>
      <c r="G147" s="974"/>
      <c r="H147" s="973"/>
      <c r="I147" s="974"/>
      <c r="J147" s="973"/>
      <c r="K147" s="974"/>
      <c r="L147" s="973"/>
      <c r="M147" s="974"/>
      <c r="N147" s="973"/>
      <c r="O147" s="974"/>
      <c r="P147" s="973"/>
      <c r="Q147" s="974"/>
      <c r="R147" s="973"/>
      <c r="S147" s="974"/>
      <c r="T147" s="973"/>
      <c r="U147" s="974"/>
      <c r="V147" s="973"/>
    </row>
    <row r="148" spans="1:22" ht="12.6" hidden="1" customHeight="1" outlineLevel="2">
      <c r="A148" s="1499">
        <v>44116</v>
      </c>
      <c r="B148" s="955" t="s">
        <v>5698</v>
      </c>
      <c r="C148" s="1495" t="s">
        <v>10553</v>
      </c>
      <c r="D148" s="977" t="s">
        <v>10408</v>
      </c>
      <c r="E148" s="969"/>
      <c r="F148" s="973"/>
      <c r="G148" s="974"/>
      <c r="H148" s="973"/>
      <c r="I148" s="974"/>
      <c r="J148" s="973"/>
      <c r="K148" s="974"/>
      <c r="L148" s="973"/>
      <c r="M148" s="974"/>
      <c r="N148" s="973"/>
      <c r="O148" s="974"/>
      <c r="P148" s="973"/>
      <c r="Q148" s="974"/>
      <c r="R148" s="973"/>
      <c r="S148" s="974"/>
      <c r="T148" s="973"/>
      <c r="U148" s="974"/>
      <c r="V148" s="973"/>
    </row>
    <row r="149" spans="1:22" ht="12.6" hidden="1" customHeight="1" outlineLevel="2">
      <c r="A149" s="1499">
        <v>44116</v>
      </c>
      <c r="B149" s="955" t="s">
        <v>5698</v>
      </c>
      <c r="C149" s="955" t="s">
        <v>10554</v>
      </c>
      <c r="D149" s="977" t="s">
        <v>10555</v>
      </c>
      <c r="E149" s="969"/>
      <c r="F149" s="973"/>
      <c r="G149" s="974"/>
      <c r="H149" s="973"/>
      <c r="I149" s="974"/>
      <c r="J149" s="973"/>
      <c r="K149" s="974"/>
      <c r="L149" s="973"/>
      <c r="M149" s="974"/>
      <c r="N149" s="973"/>
      <c r="O149" s="974"/>
      <c r="P149" s="973"/>
      <c r="Q149" s="974"/>
      <c r="R149" s="973"/>
      <c r="S149" s="974"/>
      <c r="T149" s="973"/>
      <c r="U149" s="974"/>
      <c r="V149" s="973"/>
    </row>
    <row r="150" spans="1:22" ht="12.6" hidden="1" customHeight="1" outlineLevel="2">
      <c r="A150" s="1501">
        <v>44117</v>
      </c>
      <c r="B150" s="955" t="s">
        <v>5698</v>
      </c>
      <c r="C150" s="955" t="s">
        <v>10556</v>
      </c>
      <c r="D150" s="977" t="s">
        <v>10486</v>
      </c>
      <c r="E150" s="969"/>
      <c r="F150" s="973"/>
      <c r="G150" s="974"/>
      <c r="H150" s="973"/>
      <c r="I150" s="974"/>
      <c r="J150" s="973"/>
      <c r="K150" s="974"/>
      <c r="L150" s="973"/>
      <c r="M150" s="974"/>
      <c r="N150" s="973"/>
      <c r="O150" s="974"/>
      <c r="P150" s="973"/>
      <c r="Q150" s="974"/>
      <c r="R150" s="973"/>
      <c r="S150" s="974"/>
      <c r="T150" s="973"/>
      <c r="U150" s="974"/>
      <c r="V150" s="973"/>
    </row>
    <row r="151" spans="1:22" ht="12.6" hidden="1" customHeight="1" outlineLevel="2">
      <c r="A151" s="1501">
        <v>44117</v>
      </c>
      <c r="B151" s="955" t="s">
        <v>5698</v>
      </c>
      <c r="C151" s="955" t="s">
        <v>10557</v>
      </c>
      <c r="D151" s="977" t="s">
        <v>10331</v>
      </c>
      <c r="E151" s="969"/>
      <c r="F151" s="973"/>
      <c r="G151" s="974"/>
      <c r="H151" s="973"/>
      <c r="I151" s="974"/>
      <c r="J151" s="973"/>
      <c r="K151" s="974"/>
      <c r="L151" s="973"/>
      <c r="M151" s="974"/>
      <c r="N151" s="973"/>
      <c r="O151" s="974"/>
      <c r="P151" s="973"/>
      <c r="Q151" s="974"/>
      <c r="R151" s="973"/>
      <c r="S151" s="974"/>
      <c r="T151" s="973"/>
      <c r="U151" s="974"/>
      <c r="V151" s="973"/>
    </row>
    <row r="152" spans="1:22" ht="37.799999999999997" hidden="1" customHeight="1" outlineLevel="2">
      <c r="A152" s="1501">
        <v>44117</v>
      </c>
      <c r="B152" s="955" t="s">
        <v>5698</v>
      </c>
      <c r="C152" s="955" t="s">
        <v>10558</v>
      </c>
      <c r="D152" s="977" t="s">
        <v>8424</v>
      </c>
      <c r="E152" s="969"/>
      <c r="F152" s="973"/>
      <c r="G152" s="974"/>
      <c r="H152" s="973"/>
      <c r="I152" s="974"/>
      <c r="J152" s="973"/>
      <c r="K152" s="974"/>
      <c r="L152" s="973"/>
      <c r="M152" s="974"/>
      <c r="N152" s="973"/>
      <c r="O152" s="974"/>
      <c r="P152" s="973"/>
      <c r="Q152" s="974"/>
      <c r="R152" s="973"/>
      <c r="S152" s="974"/>
      <c r="T152" s="973"/>
      <c r="U152" s="974"/>
      <c r="V152" s="973"/>
    </row>
    <row r="153" spans="1:22" ht="25.2" hidden="1" customHeight="1" outlineLevel="2">
      <c r="A153" s="1501">
        <v>44117</v>
      </c>
      <c r="B153" s="955" t="s">
        <v>5698</v>
      </c>
      <c r="C153" s="955" t="s">
        <v>10559</v>
      </c>
      <c r="D153" s="977" t="s">
        <v>10331</v>
      </c>
      <c r="E153" s="969"/>
      <c r="F153" s="973"/>
      <c r="G153" s="974"/>
      <c r="H153" s="973"/>
      <c r="I153" s="974"/>
      <c r="J153" s="973"/>
      <c r="K153" s="974"/>
      <c r="L153" s="973"/>
      <c r="M153" s="974"/>
      <c r="N153" s="973"/>
      <c r="O153" s="974"/>
      <c r="P153" s="973"/>
      <c r="Q153" s="974"/>
      <c r="R153" s="973"/>
      <c r="S153" s="974"/>
      <c r="T153" s="973"/>
      <c r="U153" s="974"/>
      <c r="V153" s="973"/>
    </row>
    <row r="154" spans="1:22" ht="25.2" hidden="1" customHeight="1" outlineLevel="2">
      <c r="A154" s="1501">
        <v>44117</v>
      </c>
      <c r="B154" s="955" t="s">
        <v>5698</v>
      </c>
      <c r="C154" s="955" t="s">
        <v>10560</v>
      </c>
      <c r="D154" s="977" t="s">
        <v>5674</v>
      </c>
      <c r="E154" s="969"/>
      <c r="F154" s="973"/>
      <c r="G154" s="974"/>
      <c r="H154" s="973"/>
      <c r="I154" s="974"/>
      <c r="J154" s="973"/>
      <c r="K154" s="974"/>
      <c r="L154" s="973"/>
      <c r="M154" s="974"/>
      <c r="N154" s="973"/>
      <c r="O154" s="974"/>
      <c r="P154" s="973"/>
      <c r="Q154" s="974"/>
      <c r="R154" s="973"/>
      <c r="S154" s="974"/>
      <c r="T154" s="973"/>
      <c r="U154" s="974"/>
      <c r="V154" s="973"/>
    </row>
    <row r="155" spans="1:22" ht="12.6" hidden="1" customHeight="1" outlineLevel="2">
      <c r="A155" s="1501">
        <v>44117</v>
      </c>
      <c r="B155" s="955" t="s">
        <v>5698</v>
      </c>
      <c r="C155" s="955" t="s">
        <v>10561</v>
      </c>
      <c r="D155" s="977" t="s">
        <v>10420</v>
      </c>
      <c r="E155" s="1502"/>
      <c r="F155" s="973"/>
      <c r="G155" s="1493"/>
      <c r="H155" s="973"/>
      <c r="I155" s="1493"/>
      <c r="J155" s="973"/>
      <c r="K155" s="974"/>
      <c r="L155" s="973"/>
      <c r="M155" s="974"/>
      <c r="N155" s="973"/>
      <c r="O155" s="974"/>
      <c r="P155" s="973"/>
      <c r="Q155" s="974"/>
      <c r="R155" s="973"/>
      <c r="S155" s="974"/>
      <c r="T155" s="973"/>
      <c r="U155" s="974"/>
      <c r="V155" s="973"/>
    </row>
    <row r="156" spans="1:22" ht="12.6" hidden="1" customHeight="1" outlineLevel="2">
      <c r="A156" s="1501">
        <v>44117</v>
      </c>
      <c r="B156" s="955" t="s">
        <v>5698</v>
      </c>
      <c r="C156" s="955" t="s">
        <v>10562</v>
      </c>
      <c r="D156" s="977" t="s">
        <v>2201</v>
      </c>
      <c r="E156" s="969"/>
      <c r="F156" s="973"/>
      <c r="G156" s="974"/>
      <c r="H156" s="973"/>
      <c r="I156" s="974"/>
      <c r="J156" s="973"/>
      <c r="K156" s="974"/>
      <c r="L156" s="973"/>
      <c r="M156" s="974"/>
      <c r="N156" s="973"/>
      <c r="O156" s="974"/>
      <c r="P156" s="973"/>
      <c r="Q156" s="974"/>
      <c r="R156" s="973"/>
      <c r="S156" s="974"/>
      <c r="T156" s="973"/>
      <c r="U156" s="974"/>
      <c r="V156" s="973"/>
    </row>
    <row r="157" spans="1:22" ht="12.6" hidden="1" customHeight="1" outlineLevel="2">
      <c r="A157" s="1501">
        <v>44117</v>
      </c>
      <c r="B157" s="955" t="s">
        <v>5698</v>
      </c>
      <c r="C157" s="955" t="s">
        <v>10563</v>
      </c>
      <c r="D157" s="977" t="s">
        <v>10331</v>
      </c>
      <c r="E157" s="969"/>
      <c r="F157" s="973"/>
      <c r="G157" s="974"/>
      <c r="H157" s="973"/>
      <c r="I157" s="974"/>
      <c r="J157" s="973"/>
      <c r="K157" s="974"/>
      <c r="L157" s="973"/>
      <c r="M157" s="974"/>
      <c r="N157" s="973"/>
      <c r="O157" s="974"/>
      <c r="P157" s="973"/>
      <c r="Q157" s="974"/>
      <c r="R157" s="973"/>
      <c r="S157" s="974"/>
      <c r="T157" s="973"/>
      <c r="U157" s="974"/>
      <c r="V157" s="973"/>
    </row>
    <row r="158" spans="1:22" ht="25.2" hidden="1" customHeight="1" outlineLevel="2">
      <c r="A158" s="1501">
        <v>44117</v>
      </c>
      <c r="B158" s="955" t="s">
        <v>10456</v>
      </c>
      <c r="C158" s="955" t="s">
        <v>10564</v>
      </c>
      <c r="D158" s="977" t="s">
        <v>10472</v>
      </c>
      <c r="E158" s="969"/>
      <c r="F158" s="973"/>
      <c r="G158" s="974"/>
      <c r="H158" s="973"/>
      <c r="I158" s="974"/>
      <c r="J158" s="973"/>
      <c r="K158" s="974"/>
      <c r="L158" s="973"/>
      <c r="M158" s="974"/>
      <c r="N158" s="973"/>
      <c r="O158" s="974"/>
      <c r="P158" s="973"/>
      <c r="Q158" s="974"/>
      <c r="R158" s="973"/>
      <c r="S158" s="974"/>
      <c r="T158" s="973"/>
      <c r="U158" s="974"/>
      <c r="V158" s="973"/>
    </row>
    <row r="159" spans="1:22" ht="25.2" hidden="1" customHeight="1" outlineLevel="2">
      <c r="A159" s="1501">
        <v>44117</v>
      </c>
      <c r="B159" s="955" t="s">
        <v>5698</v>
      </c>
      <c r="C159" s="955" t="s">
        <v>10565</v>
      </c>
      <c r="D159" s="977" t="s">
        <v>10455</v>
      </c>
      <c r="E159" s="969"/>
      <c r="F159" s="973"/>
      <c r="G159" s="974"/>
      <c r="H159" s="973"/>
      <c r="I159" s="974"/>
      <c r="J159" s="973"/>
      <c r="K159" s="974"/>
      <c r="L159" s="973"/>
      <c r="M159" s="974"/>
      <c r="N159" s="973"/>
      <c r="O159" s="974"/>
      <c r="P159" s="973"/>
      <c r="Q159" s="974"/>
      <c r="R159" s="973"/>
      <c r="S159" s="974"/>
      <c r="T159" s="973"/>
      <c r="U159" s="974"/>
      <c r="V159" s="973"/>
    </row>
    <row r="160" spans="1:22" ht="37.799999999999997" hidden="1" customHeight="1" outlineLevel="2">
      <c r="A160" s="1503">
        <v>44118</v>
      </c>
      <c r="B160" s="955" t="s">
        <v>10417</v>
      </c>
      <c r="C160" s="955" t="s">
        <v>10566</v>
      </c>
      <c r="D160" s="977" t="s">
        <v>5671</v>
      </c>
      <c r="E160" s="969"/>
      <c r="F160" s="973"/>
      <c r="G160" s="974"/>
      <c r="H160" s="973"/>
      <c r="I160" s="974"/>
      <c r="J160" s="973"/>
      <c r="K160" s="974"/>
      <c r="L160" s="973"/>
      <c r="M160" s="974"/>
      <c r="N160" s="973"/>
      <c r="O160" s="974"/>
      <c r="P160" s="973"/>
      <c r="Q160" s="974"/>
      <c r="R160" s="973"/>
      <c r="S160" s="974"/>
      <c r="T160" s="973"/>
      <c r="U160" s="974"/>
      <c r="V160" s="973"/>
    </row>
    <row r="161" spans="1:22" ht="25.2" hidden="1" customHeight="1" outlineLevel="2">
      <c r="A161" s="1503">
        <v>44118</v>
      </c>
      <c r="B161" s="955" t="s">
        <v>10456</v>
      </c>
      <c r="C161" s="955" t="s">
        <v>10567</v>
      </c>
      <c r="D161" s="977" t="s">
        <v>10568</v>
      </c>
      <c r="E161" s="969"/>
      <c r="F161" s="973"/>
      <c r="G161" s="974"/>
      <c r="H161" s="973"/>
      <c r="I161" s="974"/>
      <c r="J161" s="973"/>
      <c r="K161" s="974"/>
      <c r="L161" s="973"/>
      <c r="M161" s="974"/>
      <c r="N161" s="973"/>
      <c r="O161" s="974"/>
      <c r="P161" s="973"/>
      <c r="Q161" s="974"/>
      <c r="R161" s="973"/>
      <c r="S161" s="974"/>
      <c r="T161" s="973"/>
      <c r="U161" s="974"/>
      <c r="V161" s="973"/>
    </row>
    <row r="162" spans="1:22" ht="12.6" hidden="1" customHeight="1" outlineLevel="2">
      <c r="A162" s="1503">
        <v>44118</v>
      </c>
      <c r="B162" s="955" t="s">
        <v>5698</v>
      </c>
      <c r="C162" s="955" t="s">
        <v>10569</v>
      </c>
      <c r="D162" s="977" t="s">
        <v>10570</v>
      </c>
      <c r="E162" s="969"/>
      <c r="F162" s="973"/>
      <c r="G162" s="974"/>
      <c r="H162" s="973"/>
      <c r="I162" s="974"/>
      <c r="J162" s="973"/>
      <c r="K162" s="974"/>
      <c r="L162" s="973"/>
      <c r="M162" s="974"/>
      <c r="N162" s="973"/>
      <c r="O162" s="974"/>
      <c r="P162" s="973"/>
      <c r="Q162" s="974"/>
      <c r="R162" s="973"/>
      <c r="S162" s="974"/>
      <c r="T162" s="973"/>
      <c r="U162" s="974"/>
      <c r="V162" s="973"/>
    </row>
    <row r="163" spans="1:22" ht="12.6" hidden="1" customHeight="1" outlineLevel="2">
      <c r="A163" s="1503">
        <v>44118</v>
      </c>
      <c r="B163" s="955" t="s">
        <v>5698</v>
      </c>
      <c r="C163" s="955" t="s">
        <v>10571</v>
      </c>
      <c r="D163" s="977" t="s">
        <v>10420</v>
      </c>
      <c r="E163" s="1502"/>
      <c r="F163" s="973"/>
      <c r="G163" s="1493"/>
      <c r="H163" s="973"/>
      <c r="I163" s="1493"/>
      <c r="J163" s="973"/>
      <c r="K163" s="974"/>
      <c r="L163" s="973"/>
      <c r="M163" s="974"/>
      <c r="N163" s="973"/>
      <c r="O163" s="974"/>
      <c r="P163" s="973"/>
      <c r="Q163" s="974"/>
      <c r="R163" s="973"/>
      <c r="S163" s="974"/>
      <c r="T163" s="973"/>
      <c r="U163" s="974"/>
      <c r="V163" s="973"/>
    </row>
    <row r="164" spans="1:22" ht="25.2" hidden="1" customHeight="1" outlineLevel="2">
      <c r="A164" s="1503">
        <v>44118</v>
      </c>
      <c r="B164" s="955" t="s">
        <v>10572</v>
      </c>
      <c r="C164" s="955" t="s">
        <v>10573</v>
      </c>
      <c r="D164" s="977" t="s">
        <v>10574</v>
      </c>
      <c r="E164" s="969"/>
      <c r="F164" s="973"/>
      <c r="G164" s="974"/>
      <c r="H164" s="973"/>
      <c r="I164" s="974"/>
      <c r="J164" s="973"/>
      <c r="K164" s="974"/>
      <c r="L164" s="973"/>
      <c r="M164" s="974"/>
      <c r="N164" s="973"/>
      <c r="O164" s="974"/>
      <c r="P164" s="973"/>
      <c r="Q164" s="974"/>
      <c r="R164" s="973"/>
      <c r="S164" s="974"/>
      <c r="T164" s="973"/>
      <c r="U164" s="974"/>
      <c r="V164" s="973"/>
    </row>
    <row r="165" spans="1:22" ht="12.6" hidden="1" customHeight="1" outlineLevel="2">
      <c r="A165" s="1503">
        <v>44118</v>
      </c>
      <c r="B165" s="955" t="s">
        <v>5698</v>
      </c>
      <c r="C165" s="955" t="s">
        <v>10575</v>
      </c>
      <c r="D165" s="977" t="s">
        <v>10495</v>
      </c>
      <c r="E165" s="969"/>
      <c r="F165" s="973"/>
      <c r="G165" s="974"/>
      <c r="H165" s="973"/>
      <c r="I165" s="974"/>
      <c r="J165" s="973"/>
      <c r="K165" s="974"/>
      <c r="L165" s="973"/>
      <c r="M165" s="974"/>
      <c r="N165" s="973"/>
      <c r="O165" s="974"/>
      <c r="P165" s="973"/>
      <c r="Q165" s="974"/>
      <c r="R165" s="973"/>
      <c r="S165" s="974"/>
      <c r="T165" s="973"/>
      <c r="U165" s="974"/>
      <c r="V165" s="973"/>
    </row>
    <row r="166" spans="1:22" ht="37.799999999999997" hidden="1" customHeight="1" outlineLevel="2">
      <c r="A166" s="1503">
        <v>44118</v>
      </c>
      <c r="B166" s="955" t="s">
        <v>10576</v>
      </c>
      <c r="C166" s="1490" t="s">
        <v>10577</v>
      </c>
      <c r="D166" s="977" t="s">
        <v>10472</v>
      </c>
      <c r="E166" s="969"/>
      <c r="F166" s="973"/>
      <c r="G166" s="974"/>
      <c r="H166" s="973"/>
      <c r="I166" s="974"/>
      <c r="J166" s="973"/>
      <c r="K166" s="974"/>
      <c r="L166" s="973"/>
      <c r="M166" s="974"/>
      <c r="N166" s="973"/>
      <c r="O166" s="974"/>
      <c r="P166" s="973"/>
      <c r="Q166" s="974"/>
      <c r="R166" s="973"/>
      <c r="S166" s="974"/>
      <c r="T166" s="973"/>
      <c r="U166" s="974"/>
      <c r="V166" s="973"/>
    </row>
    <row r="167" spans="1:22" ht="25.2" hidden="1" customHeight="1" outlineLevel="2">
      <c r="A167" s="1503">
        <v>44118</v>
      </c>
      <c r="B167" s="955" t="s">
        <v>5698</v>
      </c>
      <c r="C167" s="955" t="s">
        <v>10578</v>
      </c>
      <c r="D167" s="977" t="s">
        <v>10450</v>
      </c>
      <c r="E167" s="969"/>
      <c r="F167" s="973"/>
      <c r="G167" s="974"/>
      <c r="H167" s="973"/>
      <c r="I167" s="974"/>
      <c r="J167" s="973"/>
      <c r="K167" s="974"/>
      <c r="L167" s="973"/>
      <c r="M167" s="974"/>
      <c r="N167" s="973"/>
      <c r="O167" s="974"/>
      <c r="P167" s="973"/>
      <c r="Q167" s="974"/>
      <c r="R167" s="973"/>
      <c r="S167" s="974"/>
      <c r="T167" s="973"/>
      <c r="U167" s="974"/>
      <c r="V167" s="973"/>
    </row>
    <row r="168" spans="1:22" ht="25.2" hidden="1" customHeight="1" outlineLevel="2">
      <c r="A168" s="1503">
        <v>44118</v>
      </c>
      <c r="B168" s="955" t="s">
        <v>5698</v>
      </c>
      <c r="C168" s="955" t="s">
        <v>10579</v>
      </c>
      <c r="D168" s="977" t="s">
        <v>10444</v>
      </c>
      <c r="E168" s="969"/>
      <c r="F168" s="973"/>
      <c r="G168" s="974"/>
      <c r="H168" s="973"/>
      <c r="I168" s="974"/>
      <c r="J168" s="973"/>
      <c r="K168" s="974"/>
      <c r="L168" s="973"/>
      <c r="M168" s="974"/>
      <c r="N168" s="973"/>
      <c r="O168" s="974"/>
      <c r="P168" s="973"/>
      <c r="Q168" s="974"/>
      <c r="R168" s="973"/>
      <c r="S168" s="974"/>
      <c r="T168" s="973"/>
      <c r="U168" s="974"/>
      <c r="V168" s="973"/>
    </row>
    <row r="169" spans="1:22" ht="25.2" hidden="1" customHeight="1" outlineLevel="2">
      <c r="A169" s="1503">
        <v>44118</v>
      </c>
      <c r="B169" s="955" t="s">
        <v>5698</v>
      </c>
      <c r="C169" s="955" t="s">
        <v>10580</v>
      </c>
      <c r="D169" s="977" t="s">
        <v>10524</v>
      </c>
      <c r="E169" s="969"/>
      <c r="F169" s="973"/>
      <c r="G169" s="974"/>
      <c r="H169" s="973"/>
      <c r="I169" s="974"/>
      <c r="J169" s="973"/>
      <c r="K169" s="974"/>
      <c r="L169" s="973"/>
      <c r="M169" s="974"/>
      <c r="N169" s="973"/>
      <c r="O169" s="974"/>
      <c r="P169" s="973"/>
      <c r="Q169" s="974"/>
      <c r="R169" s="973"/>
      <c r="S169" s="974"/>
      <c r="T169" s="973"/>
      <c r="U169" s="974"/>
      <c r="V169" s="973"/>
    </row>
    <row r="170" spans="1:22" ht="12.6" hidden="1" customHeight="1" outlineLevel="2">
      <c r="A170" s="1503">
        <v>44118</v>
      </c>
      <c r="B170" s="955" t="s">
        <v>5698</v>
      </c>
      <c r="C170" s="955" t="s">
        <v>10581</v>
      </c>
      <c r="D170" s="977" t="s">
        <v>10486</v>
      </c>
      <c r="E170" s="969"/>
      <c r="F170" s="973"/>
      <c r="G170" s="974"/>
      <c r="H170" s="973"/>
      <c r="I170" s="974"/>
      <c r="J170" s="973"/>
      <c r="K170" s="974"/>
      <c r="L170" s="973"/>
      <c r="M170" s="974"/>
      <c r="N170" s="973"/>
      <c r="O170" s="974"/>
      <c r="P170" s="973"/>
      <c r="Q170" s="974"/>
      <c r="R170" s="973"/>
      <c r="S170" s="974"/>
      <c r="T170" s="973"/>
      <c r="U170" s="974"/>
      <c r="V170" s="973"/>
    </row>
    <row r="171" spans="1:22" ht="12.6" hidden="1" customHeight="1" outlineLevel="2">
      <c r="A171" s="1027">
        <v>44119</v>
      </c>
      <c r="B171" s="955" t="s">
        <v>5698</v>
      </c>
      <c r="C171" s="955" t="s">
        <v>10582</v>
      </c>
      <c r="D171" s="977" t="s">
        <v>5672</v>
      </c>
      <c r="E171" s="969"/>
      <c r="F171" s="973"/>
      <c r="G171" s="974"/>
      <c r="H171" s="973"/>
      <c r="I171" s="974"/>
      <c r="J171" s="973"/>
      <c r="K171" s="974"/>
      <c r="L171" s="973"/>
      <c r="M171" s="974"/>
      <c r="N171" s="973"/>
      <c r="O171" s="974"/>
      <c r="P171" s="973"/>
      <c r="Q171" s="974"/>
      <c r="R171" s="973"/>
      <c r="S171" s="974"/>
      <c r="T171" s="973"/>
      <c r="U171" s="974"/>
      <c r="V171" s="973"/>
    </row>
    <row r="172" spans="1:22" ht="25.2" hidden="1" customHeight="1" outlineLevel="2">
      <c r="A172" s="1027">
        <v>44119</v>
      </c>
      <c r="B172" s="955" t="s">
        <v>10583</v>
      </c>
      <c r="C172" s="955" t="s">
        <v>10584</v>
      </c>
      <c r="D172" s="977" t="s">
        <v>5671</v>
      </c>
      <c r="E172" s="969"/>
      <c r="F172" s="973"/>
      <c r="G172" s="974"/>
      <c r="H172" s="973"/>
      <c r="I172" s="974"/>
      <c r="J172" s="973"/>
      <c r="K172" s="974"/>
      <c r="L172" s="973"/>
      <c r="M172" s="974"/>
      <c r="N172" s="973"/>
      <c r="O172" s="974"/>
      <c r="P172" s="973"/>
      <c r="Q172" s="974"/>
      <c r="R172" s="973"/>
      <c r="S172" s="974"/>
      <c r="T172" s="973"/>
      <c r="U172" s="974"/>
      <c r="V172" s="973"/>
    </row>
    <row r="173" spans="1:22" ht="25.2" hidden="1" customHeight="1" outlineLevel="2">
      <c r="A173" s="1027">
        <v>44119</v>
      </c>
      <c r="B173" s="955" t="s">
        <v>5745</v>
      </c>
      <c r="C173" s="955" t="s">
        <v>10585</v>
      </c>
      <c r="D173" s="977" t="s">
        <v>5681</v>
      </c>
      <c r="E173" s="969"/>
      <c r="F173" s="973"/>
      <c r="G173" s="974"/>
      <c r="H173" s="973"/>
      <c r="I173" s="974"/>
      <c r="J173" s="973"/>
      <c r="K173" s="974"/>
      <c r="L173" s="973"/>
      <c r="M173" s="974"/>
      <c r="N173" s="973"/>
      <c r="O173" s="974"/>
      <c r="P173" s="973"/>
      <c r="Q173" s="974"/>
      <c r="R173" s="973"/>
      <c r="S173" s="974"/>
      <c r="T173" s="973"/>
      <c r="U173" s="974"/>
      <c r="V173" s="973"/>
    </row>
    <row r="174" spans="1:22" ht="12.6" hidden="1" customHeight="1" outlineLevel="2">
      <c r="A174" s="1027">
        <v>44119</v>
      </c>
      <c r="B174" s="955" t="s">
        <v>5698</v>
      </c>
      <c r="C174" t="s">
        <v>10586</v>
      </c>
      <c r="D174" s="977" t="s">
        <v>10524</v>
      </c>
      <c r="E174" s="969"/>
      <c r="F174" s="973"/>
      <c r="G174" s="974"/>
      <c r="H174" s="973"/>
      <c r="I174" s="974"/>
      <c r="J174" s="973"/>
      <c r="K174" s="974"/>
      <c r="L174" s="973"/>
      <c r="M174" s="974"/>
      <c r="N174" s="973"/>
      <c r="O174" s="974"/>
      <c r="P174" s="973"/>
      <c r="Q174" s="974"/>
      <c r="R174" s="973"/>
      <c r="S174" s="974"/>
      <c r="T174" s="973"/>
      <c r="U174" s="974"/>
      <c r="V174" s="973"/>
    </row>
    <row r="175" spans="1:22" ht="25.2" hidden="1" customHeight="1" outlineLevel="2">
      <c r="A175" s="1027">
        <v>44119</v>
      </c>
      <c r="B175" s="955" t="s">
        <v>5698</v>
      </c>
      <c r="C175" s="955" t="s">
        <v>10587</v>
      </c>
      <c r="D175" s="977" t="s">
        <v>5671</v>
      </c>
      <c r="E175" s="969"/>
      <c r="F175" s="973"/>
      <c r="G175" s="974"/>
      <c r="H175" s="973"/>
      <c r="I175" s="974"/>
      <c r="J175" s="973"/>
      <c r="K175" s="974"/>
      <c r="L175" s="973"/>
      <c r="M175" s="974"/>
      <c r="N175" s="973"/>
      <c r="O175" s="974"/>
      <c r="P175" s="973"/>
      <c r="Q175" s="974"/>
      <c r="R175" s="973"/>
      <c r="S175" s="974"/>
      <c r="T175" s="973"/>
      <c r="U175" s="974"/>
      <c r="V175" s="973"/>
    </row>
    <row r="176" spans="1:22" ht="12.6" hidden="1" customHeight="1" outlineLevel="2">
      <c r="A176" s="1027">
        <v>44119</v>
      </c>
      <c r="B176" s="955" t="s">
        <v>9034</v>
      </c>
      <c r="C176" s="955" t="s">
        <v>10588</v>
      </c>
      <c r="D176" s="977" t="s">
        <v>10524</v>
      </c>
      <c r="E176" s="969"/>
      <c r="F176" s="973"/>
      <c r="G176" s="974"/>
      <c r="H176" s="973"/>
      <c r="I176" s="974"/>
      <c r="J176" s="973"/>
      <c r="K176" s="974"/>
      <c r="L176" s="973"/>
      <c r="M176" s="974"/>
      <c r="N176" s="973"/>
      <c r="O176" s="974"/>
      <c r="P176" s="973"/>
      <c r="Q176" s="974"/>
      <c r="R176" s="973"/>
      <c r="S176" s="974"/>
      <c r="T176" s="973"/>
      <c r="U176" s="974"/>
      <c r="V176" s="973"/>
    </row>
    <row r="177" spans="1:22" ht="12.6" hidden="1" customHeight="1" outlineLevel="2">
      <c r="A177" s="1027">
        <v>44119</v>
      </c>
      <c r="B177" s="955" t="s">
        <v>5698</v>
      </c>
      <c r="C177" s="955" t="s">
        <v>10589</v>
      </c>
      <c r="D177" s="977" t="s">
        <v>10476</v>
      </c>
      <c r="E177" s="969"/>
      <c r="F177" s="973"/>
      <c r="G177" s="974"/>
      <c r="H177" s="973"/>
      <c r="I177" s="974"/>
      <c r="J177" s="973"/>
      <c r="K177" s="974"/>
      <c r="L177" s="973"/>
      <c r="M177" s="974"/>
      <c r="N177" s="973"/>
      <c r="O177" s="974"/>
      <c r="P177" s="973"/>
      <c r="Q177" s="974"/>
      <c r="R177" s="973"/>
      <c r="S177" s="974"/>
      <c r="T177" s="973"/>
      <c r="U177" s="974"/>
      <c r="V177" s="973"/>
    </row>
    <row r="178" spans="1:22" ht="12.6" hidden="1" customHeight="1" outlineLevel="2">
      <c r="A178" s="1027">
        <v>44119</v>
      </c>
      <c r="B178" s="955"/>
      <c r="C178" s="955" t="s">
        <v>10590</v>
      </c>
      <c r="D178" s="977" t="s">
        <v>10491</v>
      </c>
      <c r="E178" s="969"/>
      <c r="F178" s="973"/>
      <c r="G178" s="974"/>
      <c r="H178" s="973"/>
      <c r="I178" s="974"/>
      <c r="J178" s="973"/>
      <c r="K178" s="974"/>
      <c r="L178" s="973"/>
      <c r="M178" s="974"/>
      <c r="N178" s="973"/>
      <c r="O178" s="974"/>
      <c r="P178" s="973"/>
      <c r="Q178" s="974"/>
      <c r="R178" s="973"/>
      <c r="S178" s="974"/>
      <c r="T178" s="973"/>
      <c r="U178" s="974"/>
      <c r="V178" s="973"/>
    </row>
    <row r="179" spans="1:22" ht="12.6" hidden="1" customHeight="1" outlineLevel="2">
      <c r="A179" s="1027">
        <v>44119</v>
      </c>
      <c r="B179" s="955" t="s">
        <v>10591</v>
      </c>
      <c r="C179" s="955" t="s">
        <v>10592</v>
      </c>
      <c r="D179" s="977" t="s">
        <v>10486</v>
      </c>
      <c r="E179" s="969"/>
      <c r="F179" s="973"/>
      <c r="G179" s="974"/>
      <c r="H179" s="973"/>
      <c r="I179" s="974"/>
      <c r="J179" s="973"/>
      <c r="K179" s="974"/>
      <c r="L179" s="973"/>
      <c r="M179" s="974"/>
      <c r="N179" s="973"/>
      <c r="O179" s="974"/>
      <c r="P179" s="973"/>
      <c r="Q179" s="974"/>
      <c r="R179" s="973"/>
      <c r="S179" s="974"/>
      <c r="T179" s="973"/>
      <c r="U179" s="974"/>
      <c r="V179" s="973"/>
    </row>
    <row r="180" spans="1:22" ht="25.2" hidden="1" customHeight="1" outlineLevel="2">
      <c r="A180" s="1504">
        <v>44120</v>
      </c>
      <c r="B180" s="955" t="s">
        <v>10591</v>
      </c>
      <c r="C180" s="955" t="s">
        <v>10593</v>
      </c>
      <c r="D180" s="977" t="s">
        <v>5674</v>
      </c>
      <c r="E180" s="969"/>
      <c r="F180" s="973"/>
      <c r="G180" s="974"/>
      <c r="H180" s="973"/>
      <c r="I180" s="974"/>
      <c r="J180" s="973"/>
      <c r="K180" s="974"/>
      <c r="L180" s="973"/>
      <c r="M180" s="974"/>
      <c r="N180" s="973"/>
      <c r="O180" s="974"/>
      <c r="P180" s="973"/>
      <c r="Q180" s="974"/>
      <c r="R180" s="973"/>
      <c r="S180" s="974"/>
      <c r="T180" s="973"/>
      <c r="U180" s="974"/>
      <c r="V180" s="973"/>
    </row>
    <row r="181" spans="1:22" ht="25.2" hidden="1" customHeight="1" outlineLevel="2">
      <c r="A181" s="1504">
        <v>44120</v>
      </c>
      <c r="B181" s="955" t="s">
        <v>10591</v>
      </c>
      <c r="C181" s="955" t="s">
        <v>10594</v>
      </c>
      <c r="D181" s="977" t="s">
        <v>10476</v>
      </c>
      <c r="E181" s="969"/>
      <c r="F181" s="973"/>
      <c r="G181" s="974"/>
      <c r="H181" s="973"/>
      <c r="I181" s="974"/>
      <c r="J181" s="973"/>
      <c r="K181" s="974"/>
      <c r="L181" s="973"/>
      <c r="M181" s="974"/>
      <c r="N181" s="973"/>
      <c r="O181" s="974"/>
      <c r="P181" s="973"/>
      <c r="Q181" s="974"/>
      <c r="R181" s="973"/>
      <c r="S181" s="974"/>
      <c r="T181" s="973"/>
      <c r="U181" s="974"/>
      <c r="V181" s="973"/>
    </row>
    <row r="182" spans="1:22" ht="12.6" hidden="1" customHeight="1" outlineLevel="2">
      <c r="A182" s="1504">
        <v>44120</v>
      </c>
      <c r="B182" s="955" t="s">
        <v>5706</v>
      </c>
      <c r="C182" s="955" t="s">
        <v>10595</v>
      </c>
      <c r="D182" s="977" t="s">
        <v>2139</v>
      </c>
      <c r="E182" s="969"/>
      <c r="F182" s="973"/>
      <c r="G182" s="974"/>
      <c r="H182" s="973"/>
      <c r="I182" s="974"/>
      <c r="J182" s="973"/>
      <c r="K182" s="974"/>
      <c r="L182" s="973"/>
      <c r="M182" s="974"/>
      <c r="N182" s="973"/>
      <c r="O182" s="974"/>
      <c r="P182" s="973"/>
      <c r="Q182" s="974"/>
      <c r="R182" s="973"/>
      <c r="S182" s="974"/>
      <c r="T182" s="973"/>
      <c r="U182" s="974"/>
      <c r="V182" s="973"/>
    </row>
    <row r="183" spans="1:22" ht="12.6" hidden="1" customHeight="1" outlineLevel="2">
      <c r="A183" s="1504">
        <v>44120</v>
      </c>
      <c r="B183" s="955" t="s">
        <v>10591</v>
      </c>
      <c r="C183" s="955" t="s">
        <v>10596</v>
      </c>
      <c r="D183" s="977" t="s">
        <v>5681</v>
      </c>
      <c r="E183" s="969"/>
      <c r="F183" s="973"/>
      <c r="G183" s="974"/>
      <c r="H183" s="973"/>
      <c r="I183" s="974"/>
      <c r="J183" s="973"/>
      <c r="K183" s="974"/>
      <c r="L183" s="973"/>
      <c r="M183" s="974"/>
      <c r="N183" s="973"/>
      <c r="O183" s="974"/>
      <c r="P183" s="973"/>
      <c r="Q183" s="974"/>
      <c r="R183" s="973"/>
      <c r="S183" s="974"/>
      <c r="T183" s="973"/>
      <c r="U183" s="974"/>
      <c r="V183" s="973"/>
    </row>
    <row r="184" spans="1:22" ht="12.6" hidden="1" customHeight="1" outlineLevel="2">
      <c r="A184" s="1504">
        <v>44120</v>
      </c>
      <c r="B184" s="955" t="s">
        <v>10591</v>
      </c>
      <c r="C184" s="955" t="s">
        <v>10597</v>
      </c>
      <c r="D184" s="977" t="s">
        <v>5779</v>
      </c>
      <c r="E184" s="969"/>
      <c r="F184" s="973"/>
      <c r="G184" s="974"/>
      <c r="H184" s="973"/>
      <c r="I184" s="974"/>
      <c r="J184" s="973"/>
      <c r="K184" s="974"/>
      <c r="L184" s="973"/>
      <c r="M184" s="974"/>
      <c r="N184" s="973"/>
      <c r="O184" s="974"/>
      <c r="P184" s="973"/>
      <c r="Q184" s="974"/>
      <c r="R184" s="973"/>
      <c r="S184" s="974"/>
      <c r="T184" s="973"/>
      <c r="U184" s="974"/>
      <c r="V184" s="973"/>
    </row>
    <row r="185" spans="1:22" ht="12.6" hidden="1" customHeight="1" outlineLevel="2">
      <c r="A185" s="1504">
        <v>44120</v>
      </c>
      <c r="B185" s="955" t="s">
        <v>10598</v>
      </c>
      <c r="C185" s="955" t="s">
        <v>10599</v>
      </c>
      <c r="D185" s="977" t="s">
        <v>10450</v>
      </c>
      <c r="E185" s="969"/>
      <c r="F185" s="973"/>
      <c r="G185" s="974"/>
      <c r="H185" s="973"/>
      <c r="I185" s="974"/>
      <c r="J185" s="973"/>
      <c r="K185" s="974"/>
      <c r="L185" s="973"/>
      <c r="M185" s="974"/>
      <c r="N185" s="973"/>
      <c r="O185" s="974"/>
      <c r="P185" s="973"/>
      <c r="Q185" s="974"/>
      <c r="R185" s="973"/>
      <c r="S185" s="974"/>
      <c r="T185" s="973"/>
      <c r="U185" s="974"/>
      <c r="V185" s="973"/>
    </row>
    <row r="186" spans="1:22" ht="12.6" hidden="1" customHeight="1" outlineLevel="2">
      <c r="A186" s="1504">
        <v>44120</v>
      </c>
      <c r="B186" s="955" t="s">
        <v>10591</v>
      </c>
      <c r="C186" s="955" t="s">
        <v>10600</v>
      </c>
      <c r="D186" s="977" t="s">
        <v>5672</v>
      </c>
      <c r="E186" s="969"/>
      <c r="F186" s="973"/>
      <c r="G186" s="974"/>
      <c r="H186" s="973"/>
      <c r="I186" s="974"/>
      <c r="J186" s="973"/>
      <c r="K186" s="974"/>
      <c r="L186" s="973"/>
      <c r="M186" s="974"/>
      <c r="N186" s="973"/>
      <c r="O186" s="974"/>
      <c r="P186" s="973"/>
      <c r="Q186" s="974"/>
      <c r="R186" s="973"/>
      <c r="S186" s="974"/>
      <c r="T186" s="973"/>
      <c r="U186" s="974"/>
      <c r="V186" s="973"/>
    </row>
    <row r="187" spans="1:22" ht="12.6" hidden="1" customHeight="1" outlineLevel="2">
      <c r="A187" s="1504">
        <v>44120</v>
      </c>
      <c r="B187" s="955" t="s">
        <v>10591</v>
      </c>
      <c r="C187" s="955" t="s">
        <v>10601</v>
      </c>
      <c r="D187" s="977" t="s">
        <v>10539</v>
      </c>
      <c r="E187" s="969"/>
      <c r="F187" s="973"/>
      <c r="G187" s="974"/>
      <c r="H187" s="973"/>
      <c r="I187" s="974"/>
      <c r="J187" s="973"/>
      <c r="K187" s="974"/>
      <c r="L187" s="973"/>
      <c r="M187" s="974"/>
      <c r="N187" s="973"/>
      <c r="O187" s="974"/>
      <c r="P187" s="973"/>
      <c r="Q187" s="974"/>
      <c r="R187" s="973"/>
      <c r="S187" s="974"/>
      <c r="T187" s="973"/>
      <c r="U187" s="974"/>
      <c r="V187" s="973"/>
    </row>
    <row r="188" spans="1:22" ht="12.6" hidden="1" customHeight="1" outlineLevel="2">
      <c r="A188" s="1504">
        <v>44120</v>
      </c>
      <c r="B188" s="955" t="s">
        <v>10591</v>
      </c>
      <c r="C188" s="955" t="s">
        <v>10602</v>
      </c>
      <c r="D188" s="977" t="s">
        <v>10408</v>
      </c>
      <c r="E188" s="969"/>
      <c r="F188" s="973"/>
      <c r="G188" s="974"/>
      <c r="H188" s="973"/>
      <c r="I188" s="974"/>
      <c r="J188" s="973"/>
      <c r="K188" s="974"/>
      <c r="L188" s="973"/>
      <c r="M188" s="974"/>
      <c r="N188" s="973"/>
      <c r="O188" s="974"/>
      <c r="P188" s="973"/>
      <c r="Q188" s="974"/>
      <c r="R188" s="973"/>
      <c r="S188" s="974"/>
      <c r="T188" s="973"/>
      <c r="U188" s="974"/>
      <c r="V188" s="973"/>
    </row>
    <row r="189" spans="1:22" ht="12.6" hidden="1" customHeight="1" outlineLevel="2">
      <c r="A189" s="1504">
        <v>44120</v>
      </c>
      <c r="B189" s="955" t="s">
        <v>10591</v>
      </c>
      <c r="C189" s="955" t="s">
        <v>10603</v>
      </c>
      <c r="D189" s="977" t="s">
        <v>10455</v>
      </c>
      <c r="E189" s="969"/>
      <c r="F189" s="973"/>
      <c r="G189" s="974"/>
      <c r="H189" s="973"/>
      <c r="I189" s="974"/>
      <c r="J189" s="973"/>
      <c r="K189" s="974"/>
      <c r="L189" s="973"/>
      <c r="M189" s="974"/>
      <c r="N189" s="973"/>
      <c r="O189" s="974"/>
      <c r="P189" s="973"/>
      <c r="Q189" s="974"/>
      <c r="R189" s="973"/>
      <c r="S189" s="974"/>
      <c r="T189" s="973"/>
      <c r="U189" s="974"/>
      <c r="V189" s="973"/>
    </row>
    <row r="190" spans="1:22" ht="12.6" hidden="1" customHeight="1" outlineLevel="2">
      <c r="A190" s="1504">
        <v>44120</v>
      </c>
      <c r="B190" s="955" t="s">
        <v>10591</v>
      </c>
      <c r="C190" s="955" t="s">
        <v>10604</v>
      </c>
      <c r="D190" s="977" t="s">
        <v>10420</v>
      </c>
      <c r="E190" s="1502"/>
      <c r="F190" s="973"/>
      <c r="G190" s="1493"/>
      <c r="H190" s="973"/>
      <c r="I190" s="1493"/>
      <c r="J190" s="973"/>
      <c r="K190" s="974"/>
      <c r="L190" s="973"/>
      <c r="M190" s="974"/>
      <c r="N190" s="973"/>
      <c r="O190" s="974"/>
      <c r="P190" s="973"/>
      <c r="Q190" s="974"/>
      <c r="R190" s="973"/>
      <c r="S190" s="974"/>
      <c r="T190" s="973"/>
      <c r="U190" s="974"/>
      <c r="V190" s="973"/>
    </row>
    <row r="191" spans="1:22" ht="12.6" hidden="1" customHeight="1" outlineLevel="2">
      <c r="A191" s="1504">
        <v>44120</v>
      </c>
      <c r="B191" s="955" t="s">
        <v>5958</v>
      </c>
      <c r="C191" s="955" t="s">
        <v>10605</v>
      </c>
      <c r="D191" s="977" t="s">
        <v>10495</v>
      </c>
      <c r="E191" s="969"/>
      <c r="F191" s="973"/>
      <c r="G191" s="974"/>
      <c r="H191" s="973"/>
      <c r="I191" s="974"/>
      <c r="J191" s="973"/>
      <c r="K191" s="974"/>
      <c r="L191" s="973"/>
      <c r="M191" s="974"/>
      <c r="N191" s="973"/>
      <c r="O191" s="974"/>
      <c r="P191" s="973"/>
      <c r="Q191" s="974"/>
      <c r="R191" s="973"/>
      <c r="S191" s="974"/>
      <c r="T191" s="973"/>
      <c r="U191" s="974"/>
      <c r="V191" s="973"/>
    </row>
    <row r="192" spans="1:22" ht="12.6" hidden="1" customHeight="1" outlineLevel="2">
      <c r="A192" s="1504">
        <v>44120</v>
      </c>
      <c r="B192" s="955" t="s">
        <v>5698</v>
      </c>
      <c r="C192" s="955" t="s">
        <v>10606</v>
      </c>
      <c r="D192" s="977" t="s">
        <v>10574</v>
      </c>
      <c r="E192" s="969"/>
      <c r="F192" s="973"/>
      <c r="G192" s="974"/>
      <c r="H192" s="973"/>
      <c r="I192" s="974"/>
      <c r="J192" s="973"/>
      <c r="K192" s="974"/>
      <c r="L192" s="973"/>
      <c r="M192" s="974"/>
      <c r="N192" s="973"/>
      <c r="O192" s="974"/>
      <c r="P192" s="973"/>
      <c r="Q192" s="974"/>
      <c r="R192" s="973"/>
      <c r="S192" s="974"/>
      <c r="T192" s="973"/>
      <c r="U192" s="974"/>
      <c r="V192" s="973"/>
    </row>
    <row r="193" spans="1:24" ht="12.6" hidden="1" customHeight="1" outlineLevel="2">
      <c r="A193" s="1504">
        <v>44120</v>
      </c>
      <c r="B193" s="955" t="s">
        <v>5698</v>
      </c>
      <c r="C193" s="955" t="s">
        <v>10607</v>
      </c>
      <c r="D193" s="977" t="s">
        <v>5674</v>
      </c>
      <c r="E193" s="969"/>
      <c r="F193" s="973"/>
      <c r="G193" s="974"/>
      <c r="H193" s="973"/>
      <c r="I193" s="974"/>
      <c r="J193" s="973"/>
      <c r="K193" s="974"/>
      <c r="L193" s="973"/>
      <c r="M193" s="974"/>
      <c r="N193" s="973"/>
      <c r="O193" s="974"/>
      <c r="P193" s="973"/>
      <c r="Q193" s="974"/>
      <c r="R193" s="973"/>
      <c r="S193" s="974"/>
      <c r="T193" s="973"/>
      <c r="U193" s="974"/>
      <c r="V193" s="973"/>
      <c r="W193" s="974"/>
      <c r="X193" s="955"/>
    </row>
    <row r="194" spans="1:24" ht="12.6" hidden="1" customHeight="1" outlineLevel="2">
      <c r="A194" s="1504">
        <v>44120</v>
      </c>
      <c r="B194" s="955" t="s">
        <v>5698</v>
      </c>
      <c r="C194" s="955" t="s">
        <v>10608</v>
      </c>
      <c r="D194" s="977" t="s">
        <v>10450</v>
      </c>
      <c r="E194" s="969"/>
      <c r="F194" s="973"/>
      <c r="G194" s="974"/>
      <c r="H194" s="973"/>
      <c r="I194" s="974"/>
      <c r="J194" s="973"/>
      <c r="K194" s="974"/>
      <c r="L194" s="973"/>
      <c r="M194" s="974"/>
      <c r="N194" s="973"/>
      <c r="O194" s="974"/>
      <c r="P194" s="973"/>
      <c r="Q194" s="974"/>
      <c r="R194" s="973"/>
      <c r="S194" s="974"/>
      <c r="T194" s="973"/>
      <c r="U194" s="974"/>
      <c r="V194" s="973"/>
      <c r="W194" s="974"/>
      <c r="X194" s="955"/>
    </row>
    <row r="195" spans="1:24" ht="12.6" hidden="1" customHeight="1" outlineLevel="2">
      <c r="A195" s="1504">
        <v>44120</v>
      </c>
      <c r="B195" s="955" t="s">
        <v>5698</v>
      </c>
      <c r="C195" s="955" t="s">
        <v>10609</v>
      </c>
      <c r="D195" s="977" t="s">
        <v>5681</v>
      </c>
      <c r="E195" s="969"/>
      <c r="F195" s="973"/>
      <c r="G195" s="974"/>
      <c r="H195" s="973"/>
      <c r="I195" s="974"/>
      <c r="J195" s="973"/>
      <c r="K195" s="974"/>
      <c r="L195" s="973"/>
      <c r="M195" s="974"/>
      <c r="N195" s="973"/>
      <c r="O195" s="974"/>
      <c r="P195" s="973"/>
      <c r="Q195" s="974"/>
      <c r="R195" s="973"/>
      <c r="S195" s="974"/>
      <c r="T195" s="973"/>
      <c r="U195" s="974"/>
      <c r="V195" s="973"/>
      <c r="W195" s="974"/>
      <c r="X195" s="955"/>
    </row>
    <row r="196" spans="1:24" ht="12.6" hidden="1" customHeight="1" outlineLevel="2">
      <c r="A196" s="1504">
        <v>44120</v>
      </c>
      <c r="B196" s="955" t="s">
        <v>5698</v>
      </c>
      <c r="C196" s="955" t="s">
        <v>10610</v>
      </c>
      <c r="D196" s="977" t="s">
        <v>5681</v>
      </c>
      <c r="E196" s="969"/>
      <c r="F196" s="973"/>
      <c r="G196" s="974"/>
      <c r="H196" s="973"/>
      <c r="I196" s="974"/>
      <c r="J196" s="973"/>
      <c r="K196" s="974"/>
      <c r="L196" s="973"/>
      <c r="M196" s="974"/>
      <c r="N196" s="973"/>
      <c r="O196" s="974"/>
      <c r="P196" s="973"/>
      <c r="Q196" s="974"/>
      <c r="R196" s="973"/>
      <c r="S196" s="974"/>
      <c r="T196" s="973"/>
      <c r="U196" s="974"/>
      <c r="V196" s="973"/>
      <c r="W196" s="974"/>
      <c r="X196" s="955"/>
    </row>
    <row r="197" spans="1:24" ht="12.6" hidden="1" customHeight="1" outlineLevel="2">
      <c r="A197" s="1504">
        <v>44120</v>
      </c>
      <c r="B197" s="955" t="s">
        <v>5698</v>
      </c>
      <c r="C197" s="955" t="s">
        <v>10611</v>
      </c>
      <c r="D197" s="977" t="s">
        <v>10612</v>
      </c>
      <c r="E197" s="969"/>
      <c r="F197" s="973"/>
      <c r="G197" s="974"/>
      <c r="H197" s="973"/>
      <c r="I197" s="974"/>
      <c r="J197" s="973"/>
      <c r="K197" s="974"/>
      <c r="L197" s="973"/>
      <c r="M197" s="974"/>
      <c r="N197" s="973"/>
      <c r="O197" s="974"/>
      <c r="P197" s="973"/>
      <c r="Q197" s="974"/>
      <c r="R197" s="973"/>
      <c r="S197" s="974"/>
      <c r="T197" s="973"/>
      <c r="U197" s="974"/>
      <c r="V197" s="973"/>
      <c r="W197" s="974"/>
      <c r="X197" s="955"/>
    </row>
    <row r="198" spans="1:24" ht="12.6" hidden="1" customHeight="1" outlineLevel="2">
      <c r="A198" s="1504">
        <v>44120</v>
      </c>
      <c r="B198" s="955" t="s">
        <v>5698</v>
      </c>
      <c r="C198" s="955" t="s">
        <v>10613</v>
      </c>
      <c r="D198" s="977" t="s">
        <v>10455</v>
      </c>
      <c r="E198" s="969"/>
      <c r="F198" s="973"/>
      <c r="G198" s="974"/>
      <c r="H198" s="973"/>
      <c r="I198" s="974"/>
      <c r="J198" s="973"/>
      <c r="K198" s="974"/>
      <c r="L198" s="973"/>
      <c r="M198" s="974"/>
      <c r="N198" s="973"/>
      <c r="O198" s="974"/>
      <c r="P198" s="973"/>
      <c r="Q198" s="974"/>
      <c r="R198" s="973"/>
      <c r="S198" s="974"/>
      <c r="T198" s="973"/>
      <c r="U198" s="974"/>
      <c r="V198" s="973"/>
      <c r="W198" s="974"/>
      <c r="X198" s="955"/>
    </row>
    <row r="199" spans="1:24" ht="12.6" hidden="1" customHeight="1" outlineLevel="2">
      <c r="A199" s="1504">
        <v>44120</v>
      </c>
      <c r="B199" s="955" t="s">
        <v>5745</v>
      </c>
      <c r="C199" s="955" t="s">
        <v>10614</v>
      </c>
      <c r="D199" s="977" t="s">
        <v>8424</v>
      </c>
      <c r="E199" s="969"/>
      <c r="F199" s="973"/>
      <c r="G199" s="974"/>
      <c r="H199" s="973"/>
      <c r="I199" s="974"/>
      <c r="J199" s="973"/>
      <c r="K199" s="974"/>
      <c r="L199" s="973"/>
      <c r="M199" s="974"/>
      <c r="N199" s="973"/>
      <c r="O199" s="974"/>
      <c r="P199" s="973"/>
      <c r="Q199" s="974"/>
      <c r="R199" s="973"/>
      <c r="S199" s="974"/>
      <c r="T199" s="973"/>
      <c r="U199" s="974"/>
      <c r="V199" s="973"/>
      <c r="W199" s="974"/>
      <c r="X199" s="955"/>
    </row>
    <row r="200" spans="1:24" ht="12.6" hidden="1" customHeight="1" outlineLevel="2">
      <c r="A200" s="1504">
        <v>44120</v>
      </c>
      <c r="B200" s="955" t="s">
        <v>5698</v>
      </c>
      <c r="C200" s="955" t="s">
        <v>10615</v>
      </c>
      <c r="D200" s="977" t="s">
        <v>5672</v>
      </c>
      <c r="E200" s="969"/>
      <c r="F200" s="973"/>
      <c r="G200" s="974"/>
      <c r="H200" s="973"/>
      <c r="I200" s="974"/>
      <c r="J200" s="973"/>
      <c r="K200" s="974"/>
      <c r="L200" s="973"/>
      <c r="M200" s="974"/>
      <c r="N200" s="973"/>
      <c r="O200" s="974"/>
      <c r="P200" s="973"/>
      <c r="Q200" s="974"/>
      <c r="R200" s="973"/>
      <c r="S200" s="974"/>
      <c r="T200" s="973"/>
      <c r="U200" s="974"/>
      <c r="V200" s="973"/>
      <c r="W200" s="974"/>
      <c r="X200" s="955"/>
    </row>
    <row r="201" spans="1:24" ht="12.6" hidden="1" customHeight="1" outlineLevel="2">
      <c r="A201" s="1504">
        <v>44120</v>
      </c>
      <c r="B201" s="955" t="s">
        <v>5698</v>
      </c>
      <c r="C201" s="955" t="s">
        <v>10616</v>
      </c>
      <c r="D201" s="977" t="s">
        <v>10444</v>
      </c>
      <c r="E201" s="969"/>
      <c r="F201" s="973"/>
      <c r="G201" s="974"/>
      <c r="H201" s="973"/>
      <c r="I201" s="974"/>
      <c r="J201" s="973"/>
      <c r="K201" s="974"/>
      <c r="L201" s="973"/>
      <c r="M201" s="974"/>
      <c r="N201" s="973"/>
      <c r="O201" s="974"/>
      <c r="P201" s="973"/>
      <c r="Q201" s="974"/>
      <c r="R201" s="973"/>
      <c r="S201" s="974"/>
      <c r="T201" s="973"/>
      <c r="U201" s="974"/>
      <c r="V201" s="973"/>
      <c r="W201" s="974"/>
      <c r="X201" s="955"/>
    </row>
    <row r="202" spans="1:24" ht="12.6" hidden="1" customHeight="1" outlineLevel="2">
      <c r="A202" s="1504">
        <v>44120</v>
      </c>
      <c r="B202" s="955" t="s">
        <v>5706</v>
      </c>
      <c r="C202" s="955" t="s">
        <v>10617</v>
      </c>
      <c r="D202" s="977" t="s">
        <v>2139</v>
      </c>
      <c r="E202" s="969"/>
      <c r="F202" s="973"/>
      <c r="G202" s="974"/>
      <c r="H202" s="973"/>
      <c r="I202" s="974"/>
      <c r="J202" s="973"/>
      <c r="K202" s="974"/>
      <c r="L202" s="973"/>
      <c r="M202" s="974"/>
      <c r="N202" s="973"/>
      <c r="O202" s="974"/>
      <c r="P202" s="973"/>
      <c r="Q202" s="974"/>
      <c r="R202" s="973"/>
      <c r="S202" s="974"/>
      <c r="T202" s="973"/>
      <c r="U202" s="974"/>
      <c r="V202" s="973"/>
      <c r="W202" s="974"/>
      <c r="X202" s="955"/>
    </row>
    <row r="203" spans="1:24" ht="12.6" hidden="1" customHeight="1" outlineLevel="2">
      <c r="A203" s="1504">
        <v>44120</v>
      </c>
      <c r="B203" s="955" t="s">
        <v>5698</v>
      </c>
      <c r="C203" s="955" t="s">
        <v>10618</v>
      </c>
      <c r="D203" s="977" t="s">
        <v>10524</v>
      </c>
      <c r="E203" s="969"/>
      <c r="F203" s="973"/>
      <c r="G203" s="974"/>
      <c r="H203" s="973"/>
      <c r="I203" s="974"/>
      <c r="J203" s="973"/>
      <c r="K203" s="974"/>
      <c r="L203" s="973"/>
      <c r="M203" s="974"/>
      <c r="N203" s="973"/>
      <c r="O203" s="974"/>
      <c r="P203" s="973"/>
      <c r="Q203" s="974"/>
      <c r="R203" s="973"/>
      <c r="S203" s="974"/>
      <c r="T203" s="973"/>
      <c r="U203" s="974"/>
      <c r="V203" s="973"/>
      <c r="W203" s="974"/>
      <c r="X203" s="955"/>
    </row>
    <row r="204" spans="1:24" ht="12.6" hidden="1" customHeight="1" outlineLevel="2">
      <c r="A204" s="1504">
        <v>44120</v>
      </c>
      <c r="B204" s="955"/>
      <c r="C204" s="955" t="s">
        <v>10619</v>
      </c>
      <c r="D204" s="977" t="s">
        <v>10612</v>
      </c>
      <c r="E204" s="969"/>
      <c r="F204" s="973"/>
      <c r="G204" s="974"/>
      <c r="H204" s="973"/>
      <c r="I204" s="974"/>
      <c r="J204" s="973"/>
      <c r="K204" s="974"/>
      <c r="L204" s="973"/>
      <c r="M204" s="974"/>
      <c r="N204" s="973"/>
      <c r="O204" s="974"/>
      <c r="P204" s="973"/>
      <c r="Q204" s="974"/>
      <c r="R204" s="973"/>
      <c r="S204" s="974"/>
      <c r="T204" s="973"/>
      <c r="U204" s="974"/>
      <c r="V204" s="973"/>
      <c r="W204" s="974"/>
      <c r="X204" s="955"/>
    </row>
    <row r="205" spans="1:24" ht="25.2" hidden="1" customHeight="1" outlineLevel="1">
      <c r="A205" s="1505">
        <v>44123</v>
      </c>
      <c r="B205" s="955" t="s">
        <v>5698</v>
      </c>
      <c r="C205" s="955" t="s">
        <v>10620</v>
      </c>
      <c r="D205" s="977" t="s">
        <v>10450</v>
      </c>
      <c r="E205" s="969"/>
      <c r="F205" s="973"/>
      <c r="G205" s="974"/>
      <c r="H205" s="973"/>
      <c r="I205" s="974"/>
      <c r="J205" s="973"/>
      <c r="K205" s="974"/>
      <c r="L205" s="973"/>
      <c r="M205" s="974"/>
      <c r="N205" s="973"/>
      <c r="O205" s="974"/>
      <c r="P205" s="973"/>
      <c r="Q205" s="974"/>
      <c r="R205" s="973"/>
      <c r="S205" s="974"/>
      <c r="T205" s="973"/>
      <c r="U205" s="974"/>
      <c r="V205" s="973"/>
      <c r="W205" s="974"/>
      <c r="X205" s="955"/>
    </row>
    <row r="206" spans="1:24" ht="63" hidden="1" customHeight="1" outlineLevel="2">
      <c r="A206" s="1505">
        <v>44123</v>
      </c>
      <c r="B206" s="955" t="s">
        <v>5739</v>
      </c>
      <c r="C206" s="955" t="s">
        <v>10621</v>
      </c>
      <c r="D206" s="977" t="s">
        <v>10450</v>
      </c>
      <c r="E206" s="969"/>
      <c r="F206" s="973"/>
      <c r="G206" s="974"/>
      <c r="H206" s="973"/>
      <c r="I206" s="974"/>
      <c r="J206" s="973"/>
      <c r="K206" s="974"/>
      <c r="L206" s="973"/>
      <c r="M206" s="974"/>
      <c r="N206" s="973"/>
      <c r="O206" s="974"/>
      <c r="P206" s="973"/>
      <c r="Q206" s="974"/>
      <c r="R206" s="973"/>
      <c r="S206" s="974"/>
      <c r="T206" s="973"/>
      <c r="U206" s="974"/>
      <c r="V206" s="973"/>
      <c r="W206" s="974"/>
      <c r="X206" s="1506" t="s">
        <v>10622</v>
      </c>
    </row>
    <row r="207" spans="1:24" ht="12.6" hidden="1" customHeight="1" outlineLevel="2">
      <c r="A207" s="1505">
        <v>44123</v>
      </c>
      <c r="B207" s="955" t="s">
        <v>5739</v>
      </c>
      <c r="C207" s="955" t="s">
        <v>10623</v>
      </c>
      <c r="D207" s="977" t="s">
        <v>5672</v>
      </c>
      <c r="E207" s="969"/>
      <c r="F207" s="973"/>
      <c r="G207" s="974"/>
      <c r="H207" s="973"/>
      <c r="I207" s="974"/>
      <c r="J207" s="973"/>
      <c r="K207" s="974"/>
      <c r="L207" s="973"/>
      <c r="M207" s="974"/>
      <c r="N207" s="973"/>
      <c r="O207" s="974"/>
      <c r="P207" s="973"/>
      <c r="Q207" s="974"/>
      <c r="R207" s="973"/>
      <c r="S207" s="974"/>
      <c r="T207" s="973"/>
      <c r="U207" s="974"/>
      <c r="V207" s="973"/>
      <c r="W207" s="974"/>
      <c r="X207" s="955"/>
    </row>
    <row r="208" spans="1:24" ht="12.6" hidden="1" customHeight="1" outlineLevel="2">
      <c r="A208" s="1505">
        <v>44123</v>
      </c>
      <c r="B208" s="955" t="s">
        <v>5739</v>
      </c>
      <c r="C208" s="955" t="s">
        <v>10624</v>
      </c>
      <c r="D208" s="977" t="s">
        <v>5672</v>
      </c>
      <c r="E208" s="969"/>
      <c r="F208" s="973"/>
      <c r="G208" s="974"/>
      <c r="H208" s="973"/>
      <c r="I208" s="974"/>
      <c r="J208" s="973"/>
      <c r="K208" s="974"/>
      <c r="L208" s="973"/>
      <c r="M208" s="974"/>
      <c r="N208" s="973"/>
      <c r="O208" s="974"/>
      <c r="P208" s="973"/>
      <c r="Q208" s="974"/>
      <c r="R208" s="973"/>
      <c r="S208" s="974"/>
      <c r="T208" s="973"/>
      <c r="U208" s="974"/>
      <c r="V208" s="973"/>
      <c r="W208" s="974"/>
      <c r="X208" s="955"/>
    </row>
    <row r="209" spans="1:22" ht="12.6" hidden="1" customHeight="1" outlineLevel="2">
      <c r="A209" s="1505">
        <v>44123</v>
      </c>
      <c r="B209" s="955" t="s">
        <v>5739</v>
      </c>
      <c r="C209" s="955" t="s">
        <v>10625</v>
      </c>
      <c r="D209" s="977" t="s">
        <v>5672</v>
      </c>
      <c r="E209" s="969"/>
      <c r="F209" s="973"/>
      <c r="G209" s="974"/>
      <c r="H209" s="973"/>
      <c r="I209" s="974"/>
      <c r="J209" s="973"/>
      <c r="K209" s="974"/>
      <c r="L209" s="973"/>
      <c r="M209" s="974"/>
      <c r="N209" s="973"/>
      <c r="O209" s="974"/>
      <c r="P209" s="973"/>
      <c r="Q209" s="974"/>
      <c r="R209" s="973"/>
      <c r="S209" s="974"/>
      <c r="T209" s="973"/>
      <c r="U209" s="974"/>
      <c r="V209" s="973"/>
    </row>
    <row r="210" spans="1:22" ht="25.2" hidden="1" customHeight="1" outlineLevel="2">
      <c r="A210" s="1505">
        <v>44123</v>
      </c>
      <c r="B210" s="955" t="s">
        <v>5739</v>
      </c>
      <c r="C210" s="955" t="s">
        <v>10626</v>
      </c>
      <c r="D210" s="977" t="s">
        <v>5681</v>
      </c>
      <c r="E210" s="969"/>
      <c r="F210" s="973"/>
      <c r="G210" s="974"/>
      <c r="H210" s="973"/>
      <c r="I210" s="974"/>
      <c r="J210" s="973"/>
      <c r="K210" s="974"/>
      <c r="L210" s="973"/>
      <c r="M210" s="974"/>
      <c r="N210" s="973"/>
      <c r="O210" s="974"/>
      <c r="P210" s="973"/>
      <c r="Q210" s="974"/>
      <c r="R210" s="973"/>
      <c r="S210" s="974"/>
      <c r="T210" s="973"/>
      <c r="U210" s="974"/>
      <c r="V210" s="973"/>
    </row>
    <row r="211" spans="1:22" ht="25.2" hidden="1" customHeight="1" outlineLevel="2">
      <c r="A211" s="1505">
        <v>44123</v>
      </c>
      <c r="B211" s="955" t="s">
        <v>5706</v>
      </c>
      <c r="C211" s="955" t="s">
        <v>10627</v>
      </c>
      <c r="D211" s="977" t="s">
        <v>2139</v>
      </c>
      <c r="E211" s="969"/>
      <c r="F211" s="973"/>
      <c r="G211" s="974"/>
      <c r="H211" s="973"/>
      <c r="I211" s="974"/>
      <c r="J211" s="973"/>
      <c r="K211" s="974"/>
      <c r="L211" s="973"/>
      <c r="M211" s="974"/>
      <c r="N211" s="973"/>
      <c r="O211" s="974"/>
      <c r="P211" s="973"/>
      <c r="Q211" s="974"/>
      <c r="R211" s="973"/>
      <c r="S211" s="974"/>
      <c r="T211" s="973"/>
      <c r="U211" s="974"/>
      <c r="V211" s="973"/>
    </row>
    <row r="212" spans="1:22" ht="12.6" hidden="1" customHeight="1" outlineLevel="2">
      <c r="A212" s="1505">
        <v>44123</v>
      </c>
      <c r="B212" s="955" t="s">
        <v>5739</v>
      </c>
      <c r="C212" s="955" t="s">
        <v>10628</v>
      </c>
      <c r="D212" s="977" t="s">
        <v>10450</v>
      </c>
      <c r="E212" s="969"/>
      <c r="F212" s="973"/>
      <c r="G212" s="974"/>
      <c r="H212" s="973"/>
      <c r="I212" s="974"/>
      <c r="J212" s="973"/>
      <c r="K212" s="974"/>
      <c r="L212" s="973"/>
      <c r="M212" s="974"/>
      <c r="N212" s="973"/>
      <c r="O212" s="974"/>
      <c r="P212" s="973"/>
      <c r="Q212" s="974"/>
      <c r="R212" s="973"/>
      <c r="S212" s="974"/>
      <c r="T212" s="973"/>
      <c r="U212" s="974"/>
      <c r="V212" s="973"/>
    </row>
    <row r="213" spans="1:22" ht="37.799999999999997" hidden="1" customHeight="1" outlineLevel="2">
      <c r="A213" s="1505">
        <v>44123</v>
      </c>
      <c r="B213" s="955" t="s">
        <v>5698</v>
      </c>
      <c r="C213" s="955" t="s">
        <v>10629</v>
      </c>
      <c r="D213" s="977" t="s">
        <v>10491</v>
      </c>
      <c r="E213" s="969"/>
      <c r="F213" s="973"/>
      <c r="G213" s="974"/>
      <c r="H213" s="973"/>
      <c r="I213" s="974"/>
      <c r="J213" s="973"/>
      <c r="K213" s="974"/>
      <c r="L213" s="973"/>
      <c r="M213" s="974"/>
      <c r="N213" s="973"/>
      <c r="O213" s="974"/>
      <c r="P213" s="973"/>
      <c r="Q213" s="974"/>
      <c r="R213" s="973"/>
      <c r="S213" s="974"/>
      <c r="T213" s="973"/>
      <c r="U213" s="974"/>
      <c r="V213" s="973"/>
    </row>
    <row r="214" spans="1:22" ht="12.6" hidden="1" customHeight="1" outlineLevel="2">
      <c r="A214" s="1505">
        <v>44123</v>
      </c>
      <c r="B214" s="955" t="s">
        <v>5698</v>
      </c>
      <c r="C214" s="955" t="s">
        <v>10630</v>
      </c>
      <c r="D214" s="977" t="s">
        <v>5672</v>
      </c>
      <c r="E214" s="969"/>
      <c r="F214" s="973"/>
      <c r="G214" s="974"/>
      <c r="H214" s="973"/>
      <c r="I214" s="974"/>
      <c r="J214" s="973"/>
      <c r="K214" s="974"/>
      <c r="L214" s="973"/>
      <c r="M214" s="974"/>
      <c r="N214" s="973"/>
      <c r="O214" s="974"/>
      <c r="P214" s="973"/>
      <c r="Q214" s="974"/>
      <c r="R214" s="973"/>
      <c r="S214" s="974"/>
      <c r="T214" s="973"/>
      <c r="U214" s="974"/>
      <c r="V214" s="973"/>
    </row>
    <row r="215" spans="1:22" ht="12.6" hidden="1" customHeight="1" outlineLevel="2">
      <c r="A215" s="1505">
        <v>44123</v>
      </c>
      <c r="B215" s="955" t="s">
        <v>5698</v>
      </c>
      <c r="C215" s="955" t="s">
        <v>10631</v>
      </c>
      <c r="D215" s="977" t="s">
        <v>10632</v>
      </c>
      <c r="E215" s="969"/>
      <c r="F215" s="973"/>
      <c r="G215" s="974"/>
      <c r="H215" s="973"/>
      <c r="I215" s="974"/>
      <c r="J215" s="973"/>
      <c r="K215" s="974"/>
      <c r="L215" s="973"/>
      <c r="M215" s="974"/>
      <c r="N215" s="973"/>
      <c r="O215" s="974"/>
      <c r="P215" s="973"/>
      <c r="Q215" s="974"/>
      <c r="R215" s="973"/>
      <c r="S215" s="974"/>
      <c r="T215" s="973"/>
      <c r="U215" s="974"/>
      <c r="V215" s="973"/>
    </row>
    <row r="216" spans="1:22" ht="25.2" hidden="1" customHeight="1" outlineLevel="2">
      <c r="A216" s="1505">
        <v>44123</v>
      </c>
      <c r="B216" s="955" t="s">
        <v>5698</v>
      </c>
      <c r="C216" s="955" t="s">
        <v>10633</v>
      </c>
      <c r="D216" s="977" t="s">
        <v>5672</v>
      </c>
      <c r="E216" s="969"/>
      <c r="F216" s="973"/>
      <c r="G216" s="974"/>
      <c r="H216" s="973"/>
      <c r="I216" s="974"/>
      <c r="J216" s="973"/>
      <c r="K216" s="974"/>
      <c r="L216" s="973"/>
      <c r="M216" s="974"/>
      <c r="N216" s="973"/>
      <c r="O216" s="974"/>
      <c r="P216" s="973"/>
      <c r="Q216" s="974"/>
      <c r="R216" s="973"/>
      <c r="S216" s="974"/>
      <c r="T216" s="973"/>
      <c r="U216" s="974"/>
      <c r="V216" s="973"/>
    </row>
    <row r="217" spans="1:22" ht="25.2" hidden="1" customHeight="1" outlineLevel="2">
      <c r="A217" s="1505">
        <v>44123</v>
      </c>
      <c r="B217" s="955" t="s">
        <v>5698</v>
      </c>
      <c r="C217" s="955" t="s">
        <v>10634</v>
      </c>
      <c r="D217" s="977" t="s">
        <v>5672</v>
      </c>
      <c r="E217" s="969"/>
      <c r="F217" s="973"/>
      <c r="G217" s="974"/>
      <c r="H217" s="973"/>
      <c r="I217" s="974"/>
      <c r="J217" s="973"/>
      <c r="K217" s="974"/>
      <c r="L217" s="973"/>
      <c r="M217" s="974"/>
      <c r="N217" s="973"/>
      <c r="O217" s="974"/>
      <c r="P217" s="973"/>
      <c r="Q217" s="974"/>
      <c r="R217" s="973"/>
      <c r="S217" s="974"/>
      <c r="T217" s="973"/>
      <c r="U217" s="974"/>
      <c r="V217" s="973"/>
    </row>
    <row r="218" spans="1:22" ht="12.6" hidden="1" customHeight="1" outlineLevel="2">
      <c r="A218" s="1507">
        <v>44124</v>
      </c>
      <c r="B218" s="955" t="s">
        <v>5698</v>
      </c>
      <c r="C218" s="955" t="s">
        <v>10635</v>
      </c>
      <c r="D218" s="977" t="s">
        <v>8522</v>
      </c>
      <c r="E218" s="969"/>
      <c r="F218" s="973"/>
      <c r="G218" s="974"/>
      <c r="H218" s="973"/>
      <c r="I218" s="974"/>
      <c r="J218" s="973"/>
      <c r="K218" s="974"/>
      <c r="L218" s="973"/>
      <c r="M218" s="974"/>
      <c r="N218" s="973"/>
      <c r="O218" s="974"/>
      <c r="P218" s="973"/>
      <c r="Q218" s="974"/>
      <c r="R218" s="973"/>
      <c r="S218" s="974"/>
      <c r="T218" s="973"/>
      <c r="U218" s="974"/>
      <c r="V218" s="973"/>
    </row>
    <row r="219" spans="1:22" ht="12.6" hidden="1" customHeight="1" outlineLevel="2">
      <c r="A219" s="1507">
        <v>44124</v>
      </c>
      <c r="B219" s="955" t="s">
        <v>5698</v>
      </c>
      <c r="C219" s="955" t="s">
        <v>10636</v>
      </c>
      <c r="D219" s="977" t="s">
        <v>5671</v>
      </c>
      <c r="E219" s="969"/>
      <c r="F219" s="973"/>
      <c r="G219" s="974"/>
      <c r="H219" s="973"/>
      <c r="I219" s="974"/>
      <c r="J219" s="973"/>
      <c r="K219" s="974"/>
      <c r="L219" s="973"/>
      <c r="M219" s="974"/>
      <c r="N219" s="973"/>
      <c r="O219" s="974"/>
      <c r="P219" s="973"/>
      <c r="Q219" s="974"/>
      <c r="R219" s="973"/>
      <c r="S219" s="974"/>
      <c r="T219" s="973"/>
      <c r="U219" s="974"/>
      <c r="V219" s="973"/>
    </row>
    <row r="220" spans="1:22" ht="12.6" hidden="1" customHeight="1" outlineLevel="2">
      <c r="A220" s="1507">
        <v>44124</v>
      </c>
      <c r="B220" s="955" t="s">
        <v>5698</v>
      </c>
      <c r="C220" s="955" t="s">
        <v>10637</v>
      </c>
      <c r="D220" s="977" t="s">
        <v>5672</v>
      </c>
      <c r="E220" s="969"/>
      <c r="F220" s="973"/>
      <c r="G220" s="974"/>
      <c r="H220" s="973"/>
      <c r="I220" s="974"/>
      <c r="J220" s="973"/>
      <c r="K220" s="974"/>
      <c r="L220" s="973"/>
      <c r="M220" s="974"/>
      <c r="N220" s="973"/>
      <c r="O220" s="974"/>
      <c r="P220" s="973"/>
      <c r="Q220" s="974"/>
      <c r="R220" s="973"/>
      <c r="S220" s="974"/>
      <c r="T220" s="973"/>
      <c r="U220" s="974"/>
      <c r="V220" s="973"/>
    </row>
    <row r="221" spans="1:22" ht="12.6" hidden="1" customHeight="1" outlineLevel="2">
      <c r="A221" s="1507">
        <v>44124</v>
      </c>
      <c r="B221" s="955" t="s">
        <v>5698</v>
      </c>
      <c r="C221" s="955" t="s">
        <v>10638</v>
      </c>
      <c r="D221" s="977" t="s">
        <v>10472</v>
      </c>
      <c r="E221" s="969"/>
      <c r="F221" s="973"/>
      <c r="G221" s="974"/>
      <c r="H221" s="973"/>
      <c r="I221" s="974"/>
      <c r="J221" s="973"/>
      <c r="K221" s="974"/>
      <c r="L221" s="973"/>
      <c r="M221" s="974"/>
      <c r="N221" s="973"/>
      <c r="O221" s="974"/>
      <c r="P221" s="973"/>
      <c r="Q221" s="974"/>
      <c r="R221" s="973"/>
      <c r="S221" s="974"/>
      <c r="T221" s="973"/>
      <c r="U221" s="974"/>
      <c r="V221" s="973"/>
    </row>
    <row r="222" spans="1:22" ht="12.6" hidden="1" customHeight="1" outlineLevel="2">
      <c r="A222" s="1507">
        <v>44124</v>
      </c>
      <c r="B222" s="955" t="s">
        <v>5698</v>
      </c>
      <c r="C222" s="955" t="s">
        <v>10639</v>
      </c>
      <c r="D222" s="977" t="s">
        <v>5672</v>
      </c>
      <c r="E222" s="969"/>
      <c r="F222" s="973"/>
      <c r="G222" s="974"/>
      <c r="H222" s="973"/>
      <c r="I222" s="974"/>
      <c r="J222" s="973"/>
      <c r="K222" s="974"/>
      <c r="L222" s="973"/>
      <c r="M222" s="974"/>
      <c r="N222" s="973"/>
      <c r="O222" s="974"/>
      <c r="P222" s="973"/>
      <c r="Q222" s="974"/>
      <c r="R222" s="973"/>
      <c r="S222" s="974"/>
      <c r="T222" s="973"/>
      <c r="U222" s="974"/>
      <c r="V222" s="973"/>
    </row>
    <row r="223" spans="1:22" ht="12.6" hidden="1" customHeight="1" outlineLevel="2">
      <c r="A223" s="1507">
        <v>44124</v>
      </c>
      <c r="B223" s="955"/>
      <c r="C223" s="955" t="s">
        <v>10640</v>
      </c>
      <c r="D223" s="977" t="s">
        <v>10495</v>
      </c>
      <c r="E223" s="969"/>
      <c r="F223" s="973"/>
      <c r="G223" s="974"/>
      <c r="H223" s="973"/>
      <c r="I223" s="974"/>
      <c r="J223" s="973"/>
      <c r="K223" s="974"/>
      <c r="L223" s="973"/>
      <c r="M223" s="974"/>
      <c r="N223" s="973"/>
      <c r="O223" s="974"/>
      <c r="P223" s="973"/>
      <c r="Q223" s="974"/>
      <c r="R223" s="973"/>
      <c r="S223" s="974"/>
      <c r="T223" s="973"/>
      <c r="U223" s="974"/>
      <c r="V223" s="973"/>
    </row>
    <row r="224" spans="1:22" ht="25.2" hidden="1" customHeight="1" outlineLevel="2">
      <c r="A224" s="1507">
        <v>44124</v>
      </c>
      <c r="B224" s="955" t="s">
        <v>5698</v>
      </c>
      <c r="C224" s="955" t="s">
        <v>10641</v>
      </c>
      <c r="D224" s="977" t="s">
        <v>10524</v>
      </c>
      <c r="E224" s="969"/>
      <c r="F224" s="973"/>
      <c r="G224" s="974"/>
      <c r="H224" s="973"/>
      <c r="I224" s="974"/>
      <c r="J224" s="973"/>
      <c r="K224" s="974"/>
      <c r="L224" s="973"/>
      <c r="M224" s="974"/>
      <c r="N224" s="973"/>
      <c r="O224" s="974"/>
      <c r="P224" s="973"/>
      <c r="Q224" s="974"/>
      <c r="R224" s="973"/>
      <c r="S224" s="974"/>
      <c r="T224" s="973"/>
      <c r="U224" s="974"/>
      <c r="V224" s="973"/>
    </row>
    <row r="225" spans="1:22" ht="12.6" hidden="1" customHeight="1" outlineLevel="2">
      <c r="A225" s="1507">
        <v>44124</v>
      </c>
      <c r="B225" s="955" t="s">
        <v>5698</v>
      </c>
      <c r="C225" s="955" t="s">
        <v>10642</v>
      </c>
      <c r="D225" s="977" t="s">
        <v>10472</v>
      </c>
      <c r="E225" s="969"/>
      <c r="F225" s="973"/>
      <c r="G225" s="974"/>
      <c r="H225" s="973"/>
      <c r="I225" s="974"/>
      <c r="J225" s="973"/>
      <c r="K225" s="974"/>
      <c r="L225" s="973"/>
      <c r="M225" s="974"/>
      <c r="N225" s="973"/>
      <c r="O225" s="974"/>
      <c r="P225" s="973"/>
      <c r="Q225" s="974"/>
      <c r="R225" s="973"/>
      <c r="S225" s="974"/>
      <c r="T225" s="973"/>
      <c r="U225" s="974"/>
      <c r="V225" s="973"/>
    </row>
    <row r="226" spans="1:22" ht="25.2" hidden="1" customHeight="1" outlineLevel="2">
      <c r="A226" s="1507">
        <v>44124</v>
      </c>
      <c r="B226" s="955" t="s">
        <v>10456</v>
      </c>
      <c r="C226" s="955" t="s">
        <v>10643</v>
      </c>
      <c r="D226" s="977" t="s">
        <v>5672</v>
      </c>
      <c r="E226" s="969"/>
      <c r="F226" s="973"/>
      <c r="G226" s="974"/>
      <c r="H226" s="973"/>
      <c r="I226" s="974"/>
      <c r="J226" s="973"/>
      <c r="K226" s="974"/>
      <c r="L226" s="973"/>
      <c r="M226" s="974"/>
      <c r="N226" s="973"/>
      <c r="O226" s="974"/>
      <c r="P226" s="973"/>
      <c r="Q226" s="974"/>
      <c r="R226" s="973"/>
      <c r="S226" s="974"/>
      <c r="T226" s="973"/>
      <c r="U226" s="974"/>
      <c r="V226" s="973"/>
    </row>
    <row r="227" spans="1:22" ht="12.6" hidden="1" customHeight="1" outlineLevel="2">
      <c r="A227" s="1507">
        <v>44124</v>
      </c>
      <c r="B227" s="955" t="s">
        <v>5698</v>
      </c>
      <c r="C227" s="955" t="s">
        <v>10644</v>
      </c>
      <c r="D227" s="977" t="s">
        <v>5671</v>
      </c>
      <c r="E227" s="969"/>
      <c r="F227" s="973"/>
      <c r="G227" s="974"/>
      <c r="H227" s="973"/>
      <c r="I227" s="974"/>
      <c r="J227" s="973"/>
      <c r="K227" s="974"/>
      <c r="L227" s="973"/>
      <c r="M227" s="974"/>
      <c r="N227" s="973"/>
      <c r="O227" s="974"/>
      <c r="P227" s="973"/>
      <c r="Q227" s="974"/>
      <c r="R227" s="973"/>
      <c r="S227" s="974"/>
      <c r="T227" s="973"/>
      <c r="U227" s="974"/>
      <c r="V227" s="973"/>
    </row>
    <row r="228" spans="1:22" ht="25.2" hidden="1" customHeight="1" outlineLevel="2">
      <c r="A228" s="1499">
        <v>44124</v>
      </c>
      <c r="B228" s="955" t="s">
        <v>10456</v>
      </c>
      <c r="C228" s="955" t="s">
        <v>10645</v>
      </c>
      <c r="D228" s="977" t="s">
        <v>2139</v>
      </c>
      <c r="E228" s="969"/>
      <c r="F228" s="973"/>
      <c r="G228" s="974"/>
      <c r="H228" s="973"/>
      <c r="I228" s="974"/>
      <c r="J228" s="973"/>
      <c r="K228" s="974"/>
      <c r="L228" s="973"/>
      <c r="M228" s="974"/>
      <c r="N228" s="973"/>
      <c r="O228" s="974"/>
      <c r="P228" s="973"/>
      <c r="Q228" s="974"/>
      <c r="R228" s="973"/>
      <c r="S228" s="974"/>
      <c r="T228" s="973"/>
      <c r="U228" s="974"/>
      <c r="V228" s="973"/>
    </row>
    <row r="229" spans="1:22" ht="25.2" hidden="1" customHeight="1" outlineLevel="2">
      <c r="A229" s="1499">
        <v>44124</v>
      </c>
      <c r="B229" s="955" t="s">
        <v>10456</v>
      </c>
      <c r="C229" s="955" t="s">
        <v>10646</v>
      </c>
      <c r="D229" s="977" t="s">
        <v>5674</v>
      </c>
      <c r="E229" s="969"/>
      <c r="F229" s="973"/>
      <c r="G229" s="974"/>
      <c r="H229" s="973"/>
      <c r="I229" s="974"/>
      <c r="J229" s="973"/>
      <c r="K229" s="974"/>
      <c r="L229" s="973"/>
      <c r="M229" s="974"/>
      <c r="N229" s="973"/>
      <c r="O229" s="974"/>
      <c r="P229" s="973"/>
      <c r="Q229" s="974"/>
      <c r="R229" s="973"/>
      <c r="S229" s="974"/>
      <c r="T229" s="973"/>
      <c r="U229" s="974"/>
      <c r="V229" s="973"/>
    </row>
    <row r="230" spans="1:22" ht="25.2" hidden="1" customHeight="1" outlineLevel="2">
      <c r="A230" s="1499">
        <v>44124</v>
      </c>
      <c r="B230" s="955" t="s">
        <v>5698</v>
      </c>
      <c r="C230" s="955" t="s">
        <v>10647</v>
      </c>
      <c r="D230" s="977" t="s">
        <v>2139</v>
      </c>
      <c r="E230" s="969"/>
      <c r="F230" s="973"/>
      <c r="G230" s="974"/>
      <c r="H230" s="973"/>
      <c r="I230" s="974"/>
      <c r="J230" s="973"/>
      <c r="K230" s="974"/>
      <c r="L230" s="973"/>
      <c r="M230" s="974"/>
      <c r="N230" s="973"/>
      <c r="O230" s="974"/>
      <c r="P230" s="973"/>
      <c r="Q230" s="974"/>
      <c r="R230" s="973"/>
      <c r="S230" s="974"/>
      <c r="T230" s="973"/>
      <c r="U230" s="974"/>
      <c r="V230" s="973"/>
    </row>
    <row r="231" spans="1:22" ht="12.6" hidden="1" customHeight="1" outlineLevel="2">
      <c r="A231" s="1499">
        <v>44124</v>
      </c>
      <c r="B231" s="955" t="s">
        <v>5698</v>
      </c>
      <c r="C231" s="955" t="s">
        <v>10648</v>
      </c>
      <c r="D231" s="977" t="s">
        <v>5670</v>
      </c>
      <c r="E231" s="969"/>
      <c r="F231" s="973"/>
      <c r="G231" s="974"/>
      <c r="H231" s="973"/>
      <c r="I231" s="974"/>
      <c r="J231" s="973"/>
      <c r="K231" s="974"/>
      <c r="L231" s="973"/>
      <c r="M231" s="974"/>
      <c r="N231" s="973"/>
      <c r="O231" s="974"/>
      <c r="P231" s="973"/>
      <c r="Q231" s="974"/>
      <c r="R231" s="973"/>
      <c r="S231" s="974"/>
      <c r="T231" s="973"/>
      <c r="U231" s="974"/>
      <c r="V231" s="973"/>
    </row>
    <row r="232" spans="1:22" ht="12.6" hidden="1" customHeight="1" outlineLevel="2">
      <c r="A232" s="1254">
        <v>44125</v>
      </c>
      <c r="B232" s="955" t="s">
        <v>5698</v>
      </c>
      <c r="C232" s="955" t="s">
        <v>10649</v>
      </c>
      <c r="D232" s="977" t="s">
        <v>5671</v>
      </c>
      <c r="E232" s="969"/>
      <c r="F232" s="973"/>
      <c r="G232" s="974"/>
      <c r="H232" s="973"/>
      <c r="I232" s="974"/>
      <c r="J232" s="973"/>
      <c r="K232" s="974"/>
      <c r="L232" s="973"/>
      <c r="M232" s="974"/>
      <c r="N232" s="973"/>
      <c r="O232" s="974"/>
      <c r="P232" s="973"/>
      <c r="Q232" s="974"/>
      <c r="R232" s="973"/>
      <c r="S232" s="974"/>
      <c r="T232" s="973"/>
      <c r="U232" s="974"/>
      <c r="V232" s="973"/>
    </row>
    <row r="233" spans="1:22" ht="12.6" hidden="1" customHeight="1" outlineLevel="2">
      <c r="A233" s="1254">
        <v>44125</v>
      </c>
      <c r="B233" s="955" t="s">
        <v>5698</v>
      </c>
      <c r="C233" s="955" t="s">
        <v>10650</v>
      </c>
      <c r="D233" s="977" t="s">
        <v>5671</v>
      </c>
      <c r="E233" s="969"/>
      <c r="F233" s="973"/>
      <c r="G233" s="974"/>
      <c r="H233" s="973"/>
      <c r="I233" s="974"/>
      <c r="J233" s="973"/>
      <c r="K233" s="974"/>
      <c r="L233" s="973"/>
      <c r="M233" s="974"/>
      <c r="N233" s="973"/>
      <c r="O233" s="974"/>
      <c r="P233" s="973"/>
      <c r="Q233" s="974"/>
      <c r="R233" s="973"/>
      <c r="S233" s="974"/>
      <c r="T233" s="973"/>
      <c r="U233" s="974"/>
      <c r="V233" s="973"/>
    </row>
    <row r="234" spans="1:22" ht="12.6" hidden="1" customHeight="1" outlineLevel="2">
      <c r="A234" s="1254">
        <v>44125</v>
      </c>
      <c r="B234" s="955" t="s">
        <v>5698</v>
      </c>
      <c r="C234" s="955" t="s">
        <v>10651</v>
      </c>
      <c r="D234" s="977" t="s">
        <v>5670</v>
      </c>
      <c r="E234" s="969"/>
      <c r="F234" s="973"/>
      <c r="G234" s="974"/>
      <c r="H234" s="973"/>
      <c r="I234" s="974"/>
      <c r="J234" s="973"/>
      <c r="K234" s="974"/>
      <c r="L234" s="973"/>
      <c r="M234" s="974"/>
      <c r="N234" s="973"/>
      <c r="O234" s="974"/>
      <c r="P234" s="973"/>
      <c r="Q234" s="974"/>
      <c r="R234" s="973"/>
      <c r="S234" s="974"/>
      <c r="T234" s="973"/>
      <c r="U234" s="974"/>
      <c r="V234" s="973"/>
    </row>
    <row r="235" spans="1:22" ht="25.2" hidden="1" customHeight="1" outlineLevel="2">
      <c r="A235" s="1254">
        <v>44125</v>
      </c>
      <c r="B235" s="955" t="s">
        <v>10456</v>
      </c>
      <c r="C235" s="955" t="s">
        <v>10652</v>
      </c>
      <c r="D235" s="977" t="s">
        <v>5671</v>
      </c>
      <c r="E235" s="969"/>
      <c r="F235" s="973"/>
      <c r="G235" s="974"/>
      <c r="H235" s="973"/>
      <c r="I235" s="974"/>
      <c r="J235" s="973"/>
      <c r="K235" s="974"/>
      <c r="L235" s="973"/>
      <c r="M235" s="974"/>
      <c r="N235" s="973"/>
      <c r="O235" s="974"/>
      <c r="P235" s="973"/>
      <c r="Q235" s="974"/>
      <c r="R235" s="973"/>
      <c r="S235" s="974"/>
      <c r="T235" s="973"/>
      <c r="U235" s="974"/>
      <c r="V235" s="973"/>
    </row>
    <row r="236" spans="1:22" ht="25.2" hidden="1" customHeight="1" outlineLevel="2">
      <c r="A236" s="1254">
        <v>44125</v>
      </c>
      <c r="B236" s="955" t="s">
        <v>10456</v>
      </c>
      <c r="C236" s="955" t="s">
        <v>9707</v>
      </c>
      <c r="D236" s="977" t="s">
        <v>5671</v>
      </c>
      <c r="E236" s="969"/>
      <c r="F236" s="973"/>
      <c r="G236" s="974"/>
      <c r="H236" s="973"/>
      <c r="I236" s="974"/>
      <c r="J236" s="973"/>
      <c r="K236" s="974"/>
      <c r="L236" s="973"/>
      <c r="M236" s="974"/>
      <c r="N236" s="973"/>
      <c r="O236" s="974"/>
      <c r="P236" s="973"/>
      <c r="Q236" s="974"/>
      <c r="R236" s="973"/>
      <c r="S236" s="974"/>
      <c r="T236" s="973"/>
      <c r="U236" s="974"/>
      <c r="V236" s="973"/>
    </row>
    <row r="237" spans="1:22" ht="25.2" hidden="1" customHeight="1" outlineLevel="2">
      <c r="A237" s="1254">
        <v>44125</v>
      </c>
      <c r="B237" s="955" t="s">
        <v>10456</v>
      </c>
      <c r="C237" s="955" t="s">
        <v>10653</v>
      </c>
      <c r="D237" s="977" t="s">
        <v>2139</v>
      </c>
      <c r="E237" s="969"/>
      <c r="F237" s="973"/>
      <c r="G237" s="974"/>
      <c r="H237" s="973"/>
      <c r="I237" s="974"/>
      <c r="J237" s="973"/>
      <c r="K237" s="974"/>
      <c r="L237" s="973"/>
      <c r="M237" s="974"/>
      <c r="N237" s="973"/>
      <c r="O237" s="974"/>
      <c r="P237" s="973"/>
      <c r="Q237" s="974"/>
      <c r="R237" s="973"/>
      <c r="S237" s="974"/>
      <c r="T237" s="973"/>
      <c r="U237" s="974"/>
      <c r="V237" s="973"/>
    </row>
    <row r="238" spans="1:22" ht="12.6" hidden="1" customHeight="1" outlineLevel="2">
      <c r="A238" s="1254">
        <v>44125</v>
      </c>
      <c r="B238" s="955" t="s">
        <v>5698</v>
      </c>
      <c r="C238" s="955" t="s">
        <v>10654</v>
      </c>
      <c r="D238" s="977" t="s">
        <v>10570</v>
      </c>
      <c r="E238" s="969"/>
      <c r="F238" s="973"/>
      <c r="G238" s="974"/>
      <c r="H238" s="973"/>
      <c r="I238" s="974"/>
      <c r="J238" s="973"/>
      <c r="K238" s="974"/>
      <c r="L238" s="973"/>
      <c r="M238" s="974"/>
      <c r="N238" s="973"/>
      <c r="O238" s="974"/>
      <c r="P238" s="973"/>
      <c r="Q238" s="974"/>
      <c r="R238" s="973"/>
      <c r="S238" s="974"/>
      <c r="T238" s="973"/>
      <c r="U238" s="974"/>
      <c r="V238" s="973"/>
    </row>
    <row r="239" spans="1:22" ht="25.2" hidden="1" customHeight="1" outlineLevel="2">
      <c r="A239" s="1254">
        <v>44125</v>
      </c>
      <c r="B239" s="955" t="s">
        <v>5698</v>
      </c>
      <c r="C239" s="955" t="s">
        <v>10655</v>
      </c>
      <c r="D239" s="977" t="s">
        <v>5671</v>
      </c>
      <c r="E239" s="969"/>
      <c r="F239" s="973"/>
      <c r="G239" s="974"/>
      <c r="H239" s="973"/>
      <c r="I239" s="974"/>
      <c r="J239" s="973"/>
      <c r="K239" s="974"/>
      <c r="L239" s="973"/>
      <c r="M239" s="974"/>
      <c r="N239" s="973"/>
      <c r="O239" s="974"/>
      <c r="P239" s="973"/>
      <c r="Q239" s="974"/>
      <c r="R239" s="973"/>
      <c r="S239" s="974"/>
      <c r="T239" s="973"/>
      <c r="U239" s="974"/>
      <c r="V239" s="973"/>
    </row>
    <row r="240" spans="1:22" ht="25.2" hidden="1" customHeight="1" outlineLevel="2">
      <c r="A240" s="1254">
        <v>44125</v>
      </c>
      <c r="B240" s="955" t="s">
        <v>10456</v>
      </c>
      <c r="C240" s="955" t="s">
        <v>10656</v>
      </c>
      <c r="D240" s="977" t="s">
        <v>2139</v>
      </c>
      <c r="E240" s="969"/>
      <c r="F240" s="973"/>
      <c r="G240" s="974"/>
      <c r="H240" s="973"/>
      <c r="I240" s="974"/>
      <c r="J240" s="973"/>
      <c r="K240" s="974"/>
      <c r="L240" s="973"/>
      <c r="M240" s="974"/>
      <c r="N240" s="973"/>
      <c r="O240" s="974"/>
      <c r="P240" s="973"/>
      <c r="Q240" s="974"/>
      <c r="R240" s="973"/>
      <c r="S240" s="974"/>
      <c r="T240" s="973"/>
      <c r="U240" s="974"/>
      <c r="V240" s="973"/>
    </row>
    <row r="241" spans="1:22" ht="12.6" hidden="1" customHeight="1" outlineLevel="2">
      <c r="A241" s="1254">
        <v>44125</v>
      </c>
      <c r="B241" s="955" t="s">
        <v>5698</v>
      </c>
      <c r="C241" s="955" t="s">
        <v>10657</v>
      </c>
      <c r="D241" s="977" t="s">
        <v>10450</v>
      </c>
      <c r="E241" s="969"/>
      <c r="F241" s="973"/>
      <c r="G241" s="974"/>
      <c r="H241" s="973"/>
      <c r="I241" s="974"/>
      <c r="J241" s="973"/>
      <c r="K241" s="974"/>
      <c r="L241" s="973"/>
      <c r="M241" s="974"/>
      <c r="N241" s="973"/>
      <c r="O241" s="974"/>
      <c r="P241" s="973"/>
      <c r="Q241" s="974"/>
      <c r="R241" s="973"/>
      <c r="S241" s="974"/>
      <c r="T241" s="973"/>
      <c r="U241" s="974"/>
      <c r="V241" s="973"/>
    </row>
    <row r="242" spans="1:22" ht="25.2" hidden="1" customHeight="1" outlineLevel="2">
      <c r="A242" s="1254">
        <v>44125</v>
      </c>
      <c r="B242" s="955" t="s">
        <v>10456</v>
      </c>
      <c r="C242" s="955" t="s">
        <v>10658</v>
      </c>
      <c r="D242" s="977" t="s">
        <v>10455</v>
      </c>
      <c r="E242" s="969"/>
      <c r="F242" s="973"/>
      <c r="G242" s="974"/>
      <c r="H242" s="973"/>
      <c r="I242" s="974"/>
      <c r="J242" s="973"/>
      <c r="K242" s="974"/>
      <c r="L242" s="973"/>
      <c r="M242" s="974"/>
      <c r="N242" s="973"/>
      <c r="O242" s="974"/>
      <c r="P242" s="973"/>
      <c r="Q242" s="974"/>
      <c r="R242" s="973"/>
      <c r="S242" s="974"/>
      <c r="T242" s="973"/>
      <c r="U242" s="974"/>
      <c r="V242" s="973"/>
    </row>
    <row r="243" spans="1:22" ht="12.6" hidden="1" customHeight="1" outlineLevel="2">
      <c r="A243" s="1254">
        <v>44125</v>
      </c>
      <c r="B243" s="955" t="s">
        <v>5698</v>
      </c>
      <c r="C243" s="955" t="s">
        <v>10659</v>
      </c>
      <c r="D243" s="977" t="s">
        <v>10420</v>
      </c>
      <c r="E243" s="1502"/>
      <c r="F243" s="973"/>
      <c r="G243" s="1493"/>
      <c r="H243" s="973"/>
      <c r="I243" s="1493"/>
      <c r="J243" s="973"/>
      <c r="K243" s="974"/>
      <c r="L243" s="973"/>
      <c r="M243" s="974"/>
      <c r="N243" s="973"/>
      <c r="O243" s="974"/>
      <c r="P243" s="973"/>
      <c r="Q243" s="974"/>
      <c r="R243" s="973"/>
      <c r="S243" s="974"/>
      <c r="T243" s="973"/>
      <c r="U243" s="974"/>
      <c r="V243" s="973"/>
    </row>
    <row r="244" spans="1:22" ht="25.2" hidden="1" customHeight="1" outlineLevel="2">
      <c r="A244" s="1254">
        <v>44125</v>
      </c>
      <c r="B244" s="955" t="s">
        <v>5698</v>
      </c>
      <c r="C244" s="955" t="s">
        <v>10660</v>
      </c>
      <c r="D244" s="977" t="s">
        <v>10491</v>
      </c>
      <c r="E244" s="969"/>
      <c r="F244" s="973"/>
      <c r="G244" s="974"/>
      <c r="H244" s="973"/>
      <c r="I244" s="974"/>
      <c r="J244" s="973"/>
      <c r="K244" s="974"/>
      <c r="L244" s="973"/>
      <c r="M244" s="974"/>
      <c r="N244" s="973"/>
      <c r="O244" s="974"/>
      <c r="P244" s="973"/>
      <c r="Q244" s="974"/>
      <c r="R244" s="973"/>
      <c r="S244" s="974"/>
      <c r="T244" s="973"/>
      <c r="U244" s="974"/>
      <c r="V244" s="973"/>
    </row>
    <row r="245" spans="1:22" ht="12.6" hidden="1" customHeight="1" outlineLevel="2">
      <c r="A245" s="1254">
        <v>44125</v>
      </c>
      <c r="B245" s="955" t="s">
        <v>5698</v>
      </c>
      <c r="C245" s="955" t="s">
        <v>10661</v>
      </c>
      <c r="D245" s="977" t="s">
        <v>10472</v>
      </c>
      <c r="E245" s="969"/>
      <c r="F245" s="973"/>
      <c r="G245" s="974"/>
      <c r="H245" s="973"/>
      <c r="I245" s="974"/>
      <c r="J245" s="973"/>
      <c r="K245" s="974"/>
      <c r="L245" s="973"/>
      <c r="M245" s="974"/>
      <c r="N245" s="973"/>
      <c r="O245" s="974"/>
      <c r="P245" s="973"/>
      <c r="Q245" s="974"/>
      <c r="R245" s="973"/>
      <c r="S245" s="974"/>
      <c r="T245" s="973"/>
      <c r="U245" s="974"/>
      <c r="V245" s="973"/>
    </row>
    <row r="246" spans="1:22" ht="37.799999999999997" hidden="1" customHeight="1" outlineLevel="2">
      <c r="A246" s="1508">
        <v>44126</v>
      </c>
      <c r="B246" s="955" t="s">
        <v>5698</v>
      </c>
      <c r="C246" s="955" t="s">
        <v>10662</v>
      </c>
      <c r="D246" s="977" t="s">
        <v>5672</v>
      </c>
      <c r="E246" s="969"/>
      <c r="F246" s="977"/>
      <c r="G246" s="969"/>
      <c r="H246" s="977"/>
      <c r="I246" s="969"/>
      <c r="J246" s="977"/>
      <c r="K246" s="969"/>
      <c r="L246" s="977"/>
      <c r="M246" s="969"/>
      <c r="N246" s="977"/>
      <c r="O246" s="969"/>
      <c r="P246" s="977"/>
      <c r="Q246" s="969"/>
      <c r="R246" s="977"/>
      <c r="S246" s="969"/>
      <c r="T246" s="977"/>
      <c r="U246" s="969"/>
      <c r="V246" s="977"/>
    </row>
    <row r="247" spans="1:22" ht="50.4" hidden="1" customHeight="1" outlineLevel="2">
      <c r="A247" s="1508">
        <v>44126</v>
      </c>
      <c r="B247" s="955" t="s">
        <v>5698</v>
      </c>
      <c r="C247" s="955" t="s">
        <v>10663</v>
      </c>
      <c r="D247" s="977" t="s">
        <v>5672</v>
      </c>
      <c r="E247" s="969"/>
      <c r="F247" s="977"/>
      <c r="G247" s="969"/>
      <c r="H247" s="977"/>
      <c r="I247" s="969"/>
      <c r="J247" s="977"/>
      <c r="K247" s="969"/>
      <c r="L247" s="977"/>
      <c r="M247" s="969"/>
      <c r="N247" s="977"/>
      <c r="O247" s="969"/>
      <c r="P247" s="977"/>
      <c r="Q247" s="969"/>
      <c r="R247" s="977"/>
      <c r="S247" s="969"/>
      <c r="T247" s="977"/>
      <c r="U247" s="969"/>
      <c r="V247" s="977"/>
    </row>
    <row r="248" spans="1:22" ht="50.4" hidden="1" customHeight="1" outlineLevel="2">
      <c r="A248" s="1508">
        <v>44126</v>
      </c>
      <c r="B248" s="955" t="s">
        <v>5698</v>
      </c>
      <c r="C248" s="955" t="s">
        <v>10664</v>
      </c>
      <c r="D248" s="977" t="s">
        <v>8424</v>
      </c>
      <c r="E248" s="969"/>
      <c r="F248" s="977"/>
      <c r="G248" s="969"/>
      <c r="H248" s="977"/>
      <c r="I248" s="969"/>
      <c r="J248" s="977"/>
      <c r="K248" s="969"/>
      <c r="L248" s="977"/>
      <c r="M248" s="969"/>
      <c r="N248" s="977"/>
      <c r="O248" s="969"/>
      <c r="P248" s="977"/>
      <c r="Q248" s="969"/>
      <c r="R248" s="977"/>
      <c r="S248" s="969"/>
      <c r="T248" s="977"/>
      <c r="U248" s="969"/>
      <c r="V248" s="977"/>
    </row>
    <row r="249" spans="1:22" ht="37.799999999999997" hidden="1" customHeight="1" outlineLevel="2">
      <c r="A249" s="1508">
        <v>44126</v>
      </c>
      <c r="B249" s="955" t="s">
        <v>10417</v>
      </c>
      <c r="C249" s="955" t="s">
        <v>10665</v>
      </c>
      <c r="D249" s="977" t="s">
        <v>2139</v>
      </c>
      <c r="E249" s="969"/>
      <c r="F249" s="977"/>
      <c r="G249" s="969"/>
      <c r="H249" s="977"/>
      <c r="I249" s="969"/>
      <c r="J249" s="977"/>
      <c r="K249" s="969"/>
      <c r="L249" s="977"/>
      <c r="M249" s="969"/>
      <c r="N249" s="977"/>
      <c r="O249" s="969"/>
      <c r="P249" s="977"/>
      <c r="Q249" s="969"/>
      <c r="R249" s="977"/>
      <c r="S249" s="969"/>
      <c r="T249" s="977"/>
      <c r="U249" s="969"/>
      <c r="V249" s="977"/>
    </row>
    <row r="250" spans="1:22" ht="37.799999999999997" hidden="1" customHeight="1" outlineLevel="2">
      <c r="A250" s="1508">
        <v>44126</v>
      </c>
      <c r="B250" s="955" t="s">
        <v>5698</v>
      </c>
      <c r="C250" s="955" t="s">
        <v>10666</v>
      </c>
      <c r="D250" s="977" t="s">
        <v>10667</v>
      </c>
      <c r="E250" s="969"/>
      <c r="F250" s="977"/>
      <c r="G250" s="969"/>
      <c r="H250" s="977"/>
      <c r="I250" s="969"/>
      <c r="J250" s="977"/>
      <c r="K250" s="969"/>
      <c r="L250" s="977"/>
      <c r="M250" s="969"/>
      <c r="N250" s="977"/>
      <c r="O250" s="969"/>
      <c r="P250" s="977"/>
      <c r="Q250" s="969"/>
      <c r="R250" s="977"/>
      <c r="S250" s="969"/>
      <c r="T250" s="977"/>
      <c r="U250" s="969"/>
      <c r="V250" s="977"/>
    </row>
    <row r="251" spans="1:22" ht="50.4" hidden="1" customHeight="1" outlineLevel="2">
      <c r="A251" s="1508">
        <v>44126</v>
      </c>
      <c r="B251" s="955" t="s">
        <v>5698</v>
      </c>
      <c r="C251" s="955" t="s">
        <v>10668</v>
      </c>
      <c r="D251" s="977" t="s">
        <v>10472</v>
      </c>
      <c r="E251" s="969"/>
      <c r="F251" s="977"/>
      <c r="G251" s="969"/>
      <c r="H251" s="977"/>
      <c r="I251" s="969"/>
      <c r="J251" s="977"/>
      <c r="K251" s="969"/>
      <c r="L251" s="977"/>
      <c r="M251" s="969"/>
      <c r="N251" s="977"/>
      <c r="O251" s="969"/>
      <c r="P251" s="977"/>
      <c r="Q251" s="969"/>
      <c r="R251" s="977"/>
      <c r="S251" s="969"/>
      <c r="T251" s="977"/>
      <c r="U251" s="969"/>
      <c r="V251" s="977"/>
    </row>
    <row r="252" spans="1:22" ht="25.2" hidden="1" customHeight="1" outlineLevel="2">
      <c r="A252" s="1508">
        <v>44126</v>
      </c>
      <c r="B252" s="955" t="s">
        <v>5698</v>
      </c>
      <c r="C252" s="955" t="s">
        <v>10669</v>
      </c>
      <c r="D252" s="977" t="s">
        <v>2139</v>
      </c>
      <c r="E252" s="969"/>
      <c r="F252" s="977"/>
      <c r="G252" s="969"/>
      <c r="H252" s="977"/>
      <c r="I252" s="969"/>
      <c r="J252" s="977"/>
      <c r="K252" s="969"/>
      <c r="L252" s="977"/>
      <c r="M252" s="969"/>
      <c r="N252" s="977"/>
      <c r="O252" s="969"/>
      <c r="P252" s="977"/>
      <c r="Q252" s="969"/>
      <c r="R252" s="977"/>
      <c r="S252" s="969"/>
      <c r="T252" s="977"/>
      <c r="U252" s="969"/>
      <c r="V252" s="977"/>
    </row>
    <row r="253" spans="1:22" ht="37.799999999999997" hidden="1" customHeight="1" outlineLevel="2">
      <c r="A253" s="1508">
        <v>44126</v>
      </c>
      <c r="B253" s="955" t="s">
        <v>5698</v>
      </c>
      <c r="C253" s="955" t="s">
        <v>10670</v>
      </c>
      <c r="D253" s="977" t="s">
        <v>5670</v>
      </c>
      <c r="E253" s="969"/>
      <c r="F253" s="977"/>
      <c r="G253" s="969"/>
      <c r="H253" s="977"/>
      <c r="I253" s="969"/>
      <c r="J253" s="977"/>
      <c r="K253" s="969"/>
      <c r="L253" s="977"/>
      <c r="M253" s="969"/>
      <c r="N253" s="977"/>
      <c r="O253" s="969"/>
      <c r="P253" s="977"/>
      <c r="Q253" s="969"/>
      <c r="R253" s="977"/>
      <c r="S253" s="969"/>
      <c r="T253" s="977"/>
      <c r="U253" s="969"/>
      <c r="V253" s="977"/>
    </row>
    <row r="254" spans="1:22" ht="12.6" hidden="1" customHeight="1" outlineLevel="2">
      <c r="A254" s="1508">
        <v>44126</v>
      </c>
      <c r="B254" s="955" t="s">
        <v>5698</v>
      </c>
      <c r="C254" s="955" t="s">
        <v>10671</v>
      </c>
      <c r="D254" s="977" t="s">
        <v>5674</v>
      </c>
      <c r="E254" s="969"/>
      <c r="F254" s="977"/>
      <c r="G254" s="969"/>
      <c r="H254" s="977"/>
      <c r="I254" s="969"/>
      <c r="J254" s="977"/>
      <c r="K254" s="969"/>
      <c r="L254" s="977"/>
      <c r="M254" s="969"/>
      <c r="N254" s="977"/>
      <c r="O254" s="969"/>
      <c r="P254" s="977"/>
      <c r="Q254" s="969"/>
      <c r="R254" s="977"/>
      <c r="S254" s="969"/>
      <c r="T254" s="977"/>
      <c r="U254" s="969"/>
      <c r="V254" s="977"/>
    </row>
    <row r="255" spans="1:22" ht="12.6" hidden="1" customHeight="1" outlineLevel="2">
      <c r="A255" s="1509">
        <v>44126</v>
      </c>
      <c r="B255" s="955" t="s">
        <v>5698</v>
      </c>
      <c r="C255" s="955" t="s">
        <v>10672</v>
      </c>
      <c r="D255" s="977" t="s">
        <v>5672</v>
      </c>
      <c r="E255" s="969"/>
      <c r="F255" s="973"/>
      <c r="G255" s="974"/>
      <c r="H255" s="973"/>
      <c r="I255" s="974"/>
      <c r="J255" s="973"/>
      <c r="K255" s="974"/>
      <c r="L255" s="973"/>
      <c r="M255" s="974"/>
      <c r="N255" s="973"/>
      <c r="O255" s="974"/>
      <c r="P255" s="973"/>
      <c r="Q255" s="974"/>
      <c r="R255" s="973"/>
      <c r="S255" s="974"/>
      <c r="T255" s="973"/>
      <c r="U255" s="974"/>
      <c r="V255" s="973"/>
    </row>
    <row r="256" spans="1:22" ht="12.6" hidden="1" customHeight="1" outlineLevel="2">
      <c r="A256" s="1509">
        <v>44126</v>
      </c>
      <c r="B256" s="955" t="s">
        <v>5698</v>
      </c>
      <c r="C256" s="955" t="s">
        <v>10673</v>
      </c>
      <c r="D256" s="977" t="s">
        <v>10674</v>
      </c>
      <c r="E256" s="969"/>
      <c r="F256" s="973"/>
      <c r="G256" s="974"/>
      <c r="H256" s="973"/>
      <c r="I256" s="974"/>
      <c r="J256" s="973"/>
      <c r="K256" s="974"/>
      <c r="L256" s="973"/>
      <c r="M256" s="974"/>
      <c r="N256" s="973"/>
      <c r="O256" s="974"/>
      <c r="P256" s="973"/>
      <c r="Q256" s="974"/>
      <c r="R256" s="973"/>
      <c r="S256" s="974"/>
      <c r="T256" s="973"/>
      <c r="U256" s="974"/>
      <c r="V256" s="973"/>
    </row>
    <row r="257" spans="1:22" ht="12.6" hidden="1" customHeight="1" outlineLevel="2">
      <c r="A257" s="1509">
        <v>44126</v>
      </c>
      <c r="B257" s="955"/>
      <c r="C257" s="955" t="s">
        <v>10675</v>
      </c>
      <c r="D257" s="977" t="s">
        <v>5671</v>
      </c>
      <c r="E257" s="969"/>
      <c r="F257" s="973"/>
      <c r="G257" s="974"/>
      <c r="H257" s="973"/>
      <c r="I257" s="974"/>
      <c r="J257" s="973"/>
      <c r="K257" s="974"/>
      <c r="L257" s="973"/>
      <c r="M257" s="974"/>
      <c r="N257" s="973"/>
      <c r="O257" s="974"/>
      <c r="P257" s="973"/>
      <c r="Q257" s="974"/>
      <c r="R257" s="973"/>
      <c r="S257" s="974"/>
      <c r="T257" s="973"/>
      <c r="U257" s="974"/>
      <c r="V257" s="973"/>
    </row>
    <row r="258" spans="1:22" ht="12.6" hidden="1" customHeight="1" outlineLevel="2">
      <c r="A258" s="1509">
        <v>44126</v>
      </c>
      <c r="B258" s="955" t="s">
        <v>5698</v>
      </c>
      <c r="C258" s="955" t="s">
        <v>10676</v>
      </c>
      <c r="D258" s="977" t="s">
        <v>10677</v>
      </c>
      <c r="E258" s="969"/>
      <c r="F258" s="973"/>
      <c r="G258" s="974"/>
      <c r="H258" s="973"/>
      <c r="I258" s="974"/>
      <c r="J258" s="973"/>
      <c r="K258" s="974"/>
      <c r="L258" s="973"/>
      <c r="M258" s="974"/>
      <c r="N258" s="973"/>
      <c r="O258" s="974"/>
      <c r="P258" s="973"/>
      <c r="Q258" s="974"/>
      <c r="R258" s="973"/>
      <c r="S258" s="974"/>
      <c r="T258" s="973"/>
      <c r="U258" s="974"/>
      <c r="V258" s="973"/>
    </row>
    <row r="259" spans="1:22" ht="12.6" hidden="1" customHeight="1" outlineLevel="2">
      <c r="A259" s="1509">
        <v>44126</v>
      </c>
      <c r="B259" s="955" t="s">
        <v>5698</v>
      </c>
      <c r="C259" s="955" t="s">
        <v>10678</v>
      </c>
      <c r="D259" s="977" t="s">
        <v>10472</v>
      </c>
      <c r="E259" s="969"/>
      <c r="F259" s="973"/>
      <c r="G259" s="974"/>
      <c r="H259" s="973"/>
      <c r="I259" s="974"/>
      <c r="J259" s="973"/>
      <c r="K259" s="974"/>
      <c r="L259" s="973"/>
      <c r="M259" s="974"/>
      <c r="N259" s="973"/>
      <c r="O259" s="974"/>
      <c r="P259" s="973"/>
      <c r="Q259" s="974"/>
      <c r="R259" s="973"/>
      <c r="S259" s="974"/>
      <c r="T259" s="973"/>
      <c r="U259" s="974"/>
      <c r="V259" s="973"/>
    </row>
    <row r="260" spans="1:22" ht="12.6" hidden="1" customHeight="1" outlineLevel="2">
      <c r="A260" s="1510">
        <v>44127</v>
      </c>
      <c r="B260" s="955" t="s">
        <v>5698</v>
      </c>
      <c r="C260" s="955" t="s">
        <v>10679</v>
      </c>
      <c r="D260" s="977" t="s">
        <v>10549</v>
      </c>
      <c r="E260" s="969"/>
      <c r="F260" s="973"/>
      <c r="G260" s="974"/>
      <c r="H260" s="973"/>
      <c r="I260" s="974"/>
      <c r="J260" s="973"/>
      <c r="K260" s="974"/>
      <c r="L260" s="973"/>
      <c r="M260" s="974"/>
      <c r="N260" s="973"/>
      <c r="O260" s="974"/>
      <c r="P260" s="973"/>
      <c r="Q260" s="974"/>
      <c r="R260" s="973"/>
      <c r="S260" s="974"/>
      <c r="T260" s="973"/>
      <c r="U260" s="974"/>
      <c r="V260" s="973"/>
    </row>
    <row r="261" spans="1:22" ht="12.6" hidden="1" customHeight="1" outlineLevel="2">
      <c r="A261" s="1510">
        <v>44127</v>
      </c>
      <c r="B261" s="955" t="s">
        <v>5698</v>
      </c>
      <c r="C261" s="955" t="s">
        <v>10680</v>
      </c>
      <c r="D261" s="977" t="s">
        <v>10529</v>
      </c>
      <c r="E261" s="969"/>
      <c r="F261" s="973"/>
      <c r="G261" s="974"/>
      <c r="H261" s="973"/>
      <c r="I261" s="974"/>
      <c r="J261" s="973"/>
      <c r="K261" s="974"/>
      <c r="L261" s="973"/>
      <c r="M261" s="974"/>
      <c r="N261" s="973"/>
      <c r="O261" s="974"/>
      <c r="P261" s="973"/>
      <c r="Q261" s="974"/>
      <c r="R261" s="973"/>
      <c r="S261" s="974"/>
      <c r="T261" s="973"/>
      <c r="U261" s="974"/>
      <c r="V261" s="973"/>
    </row>
    <row r="262" spans="1:22" ht="12.6" hidden="1" customHeight="1" outlineLevel="2">
      <c r="A262" s="1510">
        <v>44127</v>
      </c>
      <c r="B262" s="955" t="s">
        <v>5698</v>
      </c>
      <c r="C262" s="955" t="s">
        <v>10681</v>
      </c>
      <c r="D262" s="977" t="s">
        <v>5672</v>
      </c>
      <c r="E262" s="969"/>
      <c r="F262" s="973"/>
      <c r="G262" s="974"/>
      <c r="H262" s="973"/>
      <c r="I262" s="974"/>
      <c r="J262" s="973"/>
      <c r="K262" s="974"/>
      <c r="L262" s="973"/>
      <c r="M262" s="974"/>
      <c r="N262" s="973"/>
      <c r="O262" s="974"/>
      <c r="P262" s="973"/>
      <c r="Q262" s="974"/>
      <c r="R262" s="973"/>
      <c r="S262" s="974"/>
      <c r="T262" s="973"/>
      <c r="U262" s="974"/>
      <c r="V262" s="973"/>
    </row>
    <row r="263" spans="1:22" ht="12.6" hidden="1" customHeight="1" outlineLevel="2">
      <c r="A263" s="1510">
        <v>44127</v>
      </c>
      <c r="B263" s="955" t="s">
        <v>5698</v>
      </c>
      <c r="C263" s="955" t="s">
        <v>10682</v>
      </c>
      <c r="D263" s="977" t="s">
        <v>2201</v>
      </c>
      <c r="E263" s="969"/>
      <c r="F263" s="973"/>
      <c r="G263" s="974"/>
      <c r="H263" s="973"/>
      <c r="I263" s="974"/>
      <c r="J263" s="973"/>
      <c r="K263" s="974"/>
      <c r="L263" s="973"/>
      <c r="M263" s="974"/>
      <c r="N263" s="973"/>
      <c r="O263" s="974"/>
      <c r="P263" s="973"/>
      <c r="Q263" s="974"/>
      <c r="R263" s="973"/>
      <c r="S263" s="974"/>
      <c r="T263" s="973"/>
      <c r="U263" s="974"/>
      <c r="V263" s="973"/>
    </row>
    <row r="264" spans="1:22" ht="12.6" hidden="1" customHeight="1" outlineLevel="2">
      <c r="A264" s="1510">
        <v>44127</v>
      </c>
      <c r="B264" s="955" t="s">
        <v>5698</v>
      </c>
      <c r="C264" s="955" t="s">
        <v>10683</v>
      </c>
      <c r="D264" s="977" t="s">
        <v>10476</v>
      </c>
      <c r="E264" s="969"/>
      <c r="F264" s="973"/>
      <c r="G264" s="974"/>
      <c r="H264" s="973"/>
      <c r="I264" s="974"/>
      <c r="J264" s="973"/>
      <c r="K264" s="974"/>
      <c r="L264" s="973"/>
      <c r="M264" s="974"/>
      <c r="N264" s="973"/>
      <c r="O264" s="974"/>
      <c r="P264" s="973"/>
      <c r="Q264" s="974"/>
      <c r="R264" s="973"/>
      <c r="S264" s="974"/>
      <c r="T264" s="973"/>
      <c r="U264" s="974"/>
      <c r="V264" s="973"/>
    </row>
    <row r="265" spans="1:22" ht="25.2" hidden="1" customHeight="1" outlineLevel="2">
      <c r="A265" s="1510">
        <v>44127</v>
      </c>
      <c r="B265" s="955" t="s">
        <v>5698</v>
      </c>
      <c r="C265" s="955" t="s">
        <v>10684</v>
      </c>
      <c r="D265" s="977" t="s">
        <v>5672</v>
      </c>
      <c r="E265" s="969"/>
      <c r="F265" s="973"/>
      <c r="G265" s="974"/>
      <c r="H265" s="973"/>
      <c r="I265" s="974"/>
      <c r="J265" s="973"/>
      <c r="K265" s="974"/>
      <c r="L265" s="973"/>
      <c r="M265" s="974"/>
      <c r="N265" s="973"/>
      <c r="O265" s="974"/>
      <c r="P265" s="973"/>
      <c r="Q265" s="974"/>
      <c r="R265" s="973"/>
      <c r="S265" s="974"/>
      <c r="T265" s="973"/>
      <c r="U265" s="974"/>
      <c r="V265" s="973"/>
    </row>
    <row r="266" spans="1:22" ht="12.6" hidden="1" customHeight="1" outlineLevel="2">
      <c r="A266" s="1510">
        <v>44127</v>
      </c>
      <c r="B266" s="955" t="s">
        <v>5698</v>
      </c>
      <c r="C266" s="955" t="s">
        <v>10685</v>
      </c>
      <c r="D266" s="977" t="s">
        <v>5670</v>
      </c>
      <c r="E266" s="969"/>
      <c r="F266" s="973"/>
      <c r="G266" s="974"/>
      <c r="H266" s="973"/>
      <c r="I266" s="974"/>
      <c r="J266" s="973"/>
      <c r="K266" s="974"/>
      <c r="L266" s="973"/>
      <c r="M266" s="974"/>
      <c r="N266" s="973"/>
      <c r="O266" s="974"/>
      <c r="P266" s="973"/>
      <c r="Q266" s="974"/>
      <c r="R266" s="973"/>
      <c r="S266" s="974"/>
      <c r="T266" s="973"/>
      <c r="U266" s="974"/>
      <c r="V266" s="973"/>
    </row>
    <row r="267" spans="1:22" ht="12.6" hidden="1" customHeight="1" outlineLevel="2">
      <c r="A267" s="1510">
        <v>44127</v>
      </c>
      <c r="B267" s="955" t="s">
        <v>5698</v>
      </c>
      <c r="C267" s="955" t="s">
        <v>10686</v>
      </c>
      <c r="D267" s="977" t="s">
        <v>10455</v>
      </c>
      <c r="E267" s="969"/>
      <c r="F267" s="973"/>
      <c r="G267" s="974"/>
      <c r="H267" s="973"/>
      <c r="I267" s="974"/>
      <c r="J267" s="973"/>
      <c r="K267" s="974"/>
      <c r="L267" s="973"/>
      <c r="M267" s="974"/>
      <c r="N267" s="973"/>
      <c r="O267" s="974"/>
      <c r="P267" s="973"/>
      <c r="Q267" s="974"/>
      <c r="R267" s="973"/>
      <c r="S267" s="974"/>
      <c r="T267" s="973"/>
      <c r="U267" s="974"/>
      <c r="V267" s="973"/>
    </row>
    <row r="268" spans="1:22" ht="12.6" hidden="1" customHeight="1" outlineLevel="2">
      <c r="A268" s="1510">
        <v>44127</v>
      </c>
      <c r="B268" s="955" t="s">
        <v>5698</v>
      </c>
      <c r="C268" s="955" t="s">
        <v>10687</v>
      </c>
      <c r="D268" s="977" t="s">
        <v>2139</v>
      </c>
      <c r="E268" s="969"/>
      <c r="F268" s="973"/>
      <c r="G268" s="974"/>
      <c r="H268" s="973"/>
      <c r="I268" s="974"/>
      <c r="J268" s="973"/>
      <c r="K268" s="974"/>
      <c r="L268" s="973"/>
      <c r="M268" s="974"/>
      <c r="N268" s="973"/>
      <c r="O268" s="974"/>
      <c r="P268" s="973"/>
      <c r="Q268" s="974"/>
      <c r="R268" s="973"/>
      <c r="S268" s="974"/>
      <c r="T268" s="973"/>
      <c r="U268" s="974"/>
      <c r="V268" s="973"/>
    </row>
    <row r="269" spans="1:22" ht="12.6" hidden="1" customHeight="1" outlineLevel="2">
      <c r="A269" s="1510">
        <v>44127</v>
      </c>
      <c r="B269" s="955" t="s">
        <v>5698</v>
      </c>
      <c r="C269" s="955" t="s">
        <v>10688</v>
      </c>
      <c r="D269" s="977" t="s">
        <v>5671</v>
      </c>
      <c r="E269" s="969"/>
      <c r="F269" s="973"/>
      <c r="G269" s="974"/>
      <c r="H269" s="973"/>
      <c r="I269" s="974"/>
      <c r="J269" s="973"/>
      <c r="K269" s="974"/>
      <c r="L269" s="973"/>
      <c r="M269" s="974"/>
      <c r="N269" s="973"/>
      <c r="O269" s="974"/>
      <c r="P269" s="973"/>
      <c r="Q269" s="974"/>
      <c r="R269" s="973"/>
      <c r="S269" s="974"/>
      <c r="T269" s="973"/>
      <c r="U269" s="974"/>
      <c r="V269" s="973"/>
    </row>
    <row r="270" spans="1:22" ht="12.6" hidden="1" customHeight="1" outlineLevel="2">
      <c r="A270" s="1510">
        <v>44127</v>
      </c>
      <c r="B270" s="955" t="s">
        <v>5698</v>
      </c>
      <c r="C270" s="955" t="s">
        <v>10689</v>
      </c>
      <c r="D270" s="977" t="s">
        <v>5670</v>
      </c>
      <c r="E270" s="969"/>
      <c r="F270" s="973"/>
      <c r="G270" s="974"/>
      <c r="H270" s="973"/>
      <c r="I270" s="974"/>
      <c r="J270" s="973"/>
      <c r="K270" s="974"/>
      <c r="L270" s="973"/>
      <c r="M270" s="974"/>
      <c r="N270" s="973"/>
      <c r="O270" s="974"/>
      <c r="P270" s="973"/>
      <c r="Q270" s="974"/>
      <c r="R270" s="973"/>
      <c r="S270" s="974"/>
      <c r="T270" s="973"/>
      <c r="U270" s="974"/>
      <c r="V270" s="973"/>
    </row>
    <row r="271" spans="1:22" ht="12.6" hidden="1" customHeight="1" outlineLevel="2">
      <c r="A271" s="1510">
        <v>44127</v>
      </c>
      <c r="B271" s="955" t="s">
        <v>5698</v>
      </c>
      <c r="C271" s="955" t="s">
        <v>10690</v>
      </c>
      <c r="D271" s="977" t="s">
        <v>10476</v>
      </c>
      <c r="E271" s="969"/>
      <c r="F271" s="973"/>
      <c r="G271" s="974"/>
      <c r="H271" s="973"/>
      <c r="I271" s="974"/>
      <c r="J271" s="973"/>
      <c r="K271" s="974"/>
      <c r="L271" s="973"/>
      <c r="M271" s="974"/>
      <c r="N271" s="973"/>
      <c r="O271" s="974"/>
      <c r="P271" s="973"/>
      <c r="Q271" s="974"/>
      <c r="R271" s="973"/>
      <c r="S271" s="974"/>
      <c r="T271" s="973"/>
      <c r="U271" s="974"/>
      <c r="V271" s="973"/>
    </row>
    <row r="272" spans="1:22" ht="12.6" hidden="1" customHeight="1" outlineLevel="2">
      <c r="A272" s="1510">
        <v>44127</v>
      </c>
      <c r="B272" s="955" t="s">
        <v>5698</v>
      </c>
      <c r="C272" s="955" t="s">
        <v>10691</v>
      </c>
      <c r="D272" s="977" t="s">
        <v>10455</v>
      </c>
      <c r="E272" s="969"/>
      <c r="F272" s="973"/>
      <c r="G272" s="974"/>
      <c r="H272" s="973"/>
      <c r="I272" s="974"/>
      <c r="J272" s="973"/>
      <c r="K272" s="974"/>
      <c r="L272" s="973"/>
      <c r="M272" s="974"/>
      <c r="N272" s="973"/>
      <c r="O272" s="974"/>
      <c r="P272" s="973"/>
      <c r="Q272" s="974"/>
      <c r="R272" s="973"/>
      <c r="S272" s="974"/>
      <c r="T272" s="973"/>
      <c r="U272" s="974"/>
      <c r="V272" s="973"/>
    </row>
    <row r="273" spans="1:22" ht="12.6" hidden="1" customHeight="1" outlineLevel="2">
      <c r="A273" s="1510">
        <v>44127</v>
      </c>
      <c r="B273" s="955" t="s">
        <v>5698</v>
      </c>
      <c r="C273" s="955" t="s">
        <v>10692</v>
      </c>
      <c r="D273" s="977" t="s">
        <v>5671</v>
      </c>
      <c r="E273" s="969"/>
      <c r="F273" s="973"/>
      <c r="G273" s="974"/>
      <c r="H273" s="973"/>
      <c r="I273" s="974"/>
      <c r="J273" s="973"/>
      <c r="K273" s="974"/>
      <c r="L273" s="973"/>
      <c r="M273" s="974"/>
      <c r="N273" s="973"/>
      <c r="O273" s="974"/>
      <c r="P273" s="973"/>
      <c r="Q273" s="974"/>
      <c r="R273" s="973"/>
      <c r="S273" s="974"/>
      <c r="T273" s="973"/>
      <c r="U273" s="974"/>
      <c r="V273" s="973"/>
    </row>
    <row r="274" spans="1:22" ht="12.6" hidden="1" customHeight="1" outlineLevel="2">
      <c r="A274" s="1510">
        <v>44127</v>
      </c>
      <c r="B274" s="955" t="s">
        <v>5698</v>
      </c>
      <c r="C274" s="955" t="s">
        <v>10693</v>
      </c>
      <c r="D274" s="977" t="s">
        <v>10612</v>
      </c>
      <c r="E274" s="969"/>
      <c r="F274" s="973"/>
      <c r="G274" s="974"/>
      <c r="H274" s="973"/>
      <c r="I274" s="974"/>
      <c r="J274" s="973"/>
      <c r="K274" s="974"/>
      <c r="L274" s="973"/>
      <c r="M274" s="974"/>
      <c r="N274" s="973"/>
      <c r="O274" s="974"/>
      <c r="P274" s="973"/>
      <c r="Q274" s="974"/>
      <c r="R274" s="973"/>
      <c r="S274" s="974"/>
      <c r="T274" s="973"/>
      <c r="U274" s="974"/>
      <c r="V274" s="973"/>
    </row>
    <row r="275" spans="1:22" ht="12.6" hidden="1" customHeight="1" outlineLevel="1">
      <c r="A275" s="1511">
        <v>44130</v>
      </c>
      <c r="B275" s="955" t="s">
        <v>5698</v>
      </c>
      <c r="C275" s="955" t="s">
        <v>10694</v>
      </c>
      <c r="D275" s="977" t="s">
        <v>10472</v>
      </c>
      <c r="E275" s="969"/>
      <c r="F275" s="973"/>
      <c r="G275" s="974"/>
      <c r="H275" s="973"/>
      <c r="I275" s="974"/>
      <c r="J275" s="973"/>
      <c r="K275" s="974"/>
      <c r="L275" s="973"/>
      <c r="M275" s="974"/>
      <c r="N275" s="973"/>
      <c r="O275" s="974"/>
      <c r="P275" s="973"/>
      <c r="Q275" s="974"/>
      <c r="R275" s="973"/>
      <c r="S275" s="974"/>
      <c r="T275" s="973"/>
      <c r="U275" s="974"/>
      <c r="V275" s="973"/>
    </row>
    <row r="276" spans="1:22" ht="12.6" hidden="1" customHeight="1" outlineLevel="2">
      <c r="A276" s="1511">
        <v>44130</v>
      </c>
      <c r="B276" s="955" t="s">
        <v>5698</v>
      </c>
      <c r="C276" s="955" t="s">
        <v>10695</v>
      </c>
      <c r="D276" s="977" t="s">
        <v>5671</v>
      </c>
      <c r="E276" s="969"/>
      <c r="F276" s="973"/>
      <c r="G276" s="974"/>
      <c r="H276" s="973"/>
      <c r="I276" s="974"/>
      <c r="J276" s="973"/>
      <c r="K276" s="974"/>
      <c r="L276" s="973"/>
      <c r="M276" s="974"/>
      <c r="N276" s="973"/>
      <c r="O276" s="974"/>
      <c r="P276" s="973"/>
      <c r="Q276" s="974"/>
      <c r="R276" s="973"/>
      <c r="S276" s="974"/>
      <c r="T276" s="973"/>
      <c r="U276" s="974"/>
      <c r="V276" s="973"/>
    </row>
    <row r="277" spans="1:22" ht="12.6" hidden="1" customHeight="1" outlineLevel="2">
      <c r="A277" s="1511">
        <v>44130</v>
      </c>
      <c r="B277" s="955" t="s">
        <v>5698</v>
      </c>
      <c r="C277" s="955" t="s">
        <v>10696</v>
      </c>
      <c r="D277" s="977" t="s">
        <v>10442</v>
      </c>
      <c r="E277" s="969"/>
      <c r="F277" s="973"/>
      <c r="G277" s="974"/>
      <c r="H277" s="973"/>
      <c r="I277" s="974"/>
      <c r="J277" s="973"/>
      <c r="K277" s="974"/>
      <c r="L277" s="973"/>
      <c r="M277" s="974"/>
      <c r="N277" s="973"/>
      <c r="O277" s="974"/>
      <c r="P277" s="973"/>
      <c r="Q277" s="974"/>
      <c r="R277" s="973"/>
      <c r="S277" s="974"/>
      <c r="T277" s="973"/>
      <c r="U277" s="974"/>
      <c r="V277" s="973"/>
    </row>
    <row r="278" spans="1:22" ht="12.6" hidden="1" customHeight="1" outlineLevel="2">
      <c r="A278" s="1511">
        <v>44130</v>
      </c>
      <c r="B278" s="955" t="s">
        <v>5698</v>
      </c>
      <c r="C278" s="955" t="s">
        <v>10697</v>
      </c>
      <c r="D278" s="977" t="s">
        <v>5674</v>
      </c>
      <c r="E278" s="969"/>
      <c r="F278" s="973"/>
      <c r="G278" s="974"/>
      <c r="H278" s="973"/>
      <c r="I278" s="974"/>
      <c r="J278" s="973"/>
      <c r="K278" s="974"/>
      <c r="L278" s="973"/>
      <c r="M278" s="974"/>
      <c r="N278" s="973"/>
      <c r="O278" s="974"/>
      <c r="P278" s="973"/>
      <c r="Q278" s="974"/>
      <c r="R278" s="973"/>
      <c r="S278" s="974"/>
      <c r="T278" s="973"/>
      <c r="U278" s="974"/>
      <c r="V278" s="973"/>
    </row>
    <row r="279" spans="1:22" ht="12.6" hidden="1" customHeight="1" outlineLevel="2">
      <c r="A279" s="1511">
        <v>44130</v>
      </c>
      <c r="B279" s="955" t="s">
        <v>5706</v>
      </c>
      <c r="C279" s="955" t="s">
        <v>10698</v>
      </c>
      <c r="D279" s="977" t="s">
        <v>2139</v>
      </c>
      <c r="E279" s="969"/>
      <c r="F279" s="973"/>
      <c r="G279" s="974"/>
      <c r="H279" s="973"/>
      <c r="I279" s="974"/>
      <c r="J279" s="973"/>
      <c r="K279" s="974"/>
      <c r="L279" s="973"/>
      <c r="M279" s="974"/>
      <c r="N279" s="973"/>
      <c r="O279" s="974"/>
      <c r="P279" s="973"/>
      <c r="Q279" s="974"/>
      <c r="R279" s="973"/>
      <c r="S279" s="974"/>
      <c r="T279" s="973"/>
      <c r="U279" s="974"/>
      <c r="V279" s="973"/>
    </row>
    <row r="280" spans="1:22" ht="12.6" hidden="1" customHeight="1" outlineLevel="2">
      <c r="A280" s="1511">
        <v>44130</v>
      </c>
      <c r="B280" s="955" t="s">
        <v>5698</v>
      </c>
      <c r="C280" s="955" t="s">
        <v>10699</v>
      </c>
      <c r="D280" s="977" t="s">
        <v>10450</v>
      </c>
      <c r="E280" s="969"/>
      <c r="F280" s="973"/>
      <c r="G280" s="974"/>
      <c r="H280" s="973"/>
      <c r="I280" s="974"/>
      <c r="J280" s="973"/>
      <c r="K280" s="974"/>
      <c r="L280" s="973"/>
      <c r="M280" s="974"/>
      <c r="N280" s="973"/>
      <c r="O280" s="974"/>
      <c r="P280" s="973"/>
      <c r="Q280" s="974"/>
      <c r="R280" s="973"/>
      <c r="S280" s="974"/>
      <c r="T280" s="973"/>
      <c r="U280" s="974"/>
      <c r="V280" s="973"/>
    </row>
    <row r="281" spans="1:22" ht="12.6" hidden="1" customHeight="1" outlineLevel="2">
      <c r="A281" s="1511">
        <v>44130</v>
      </c>
      <c r="B281" s="955" t="s">
        <v>5698</v>
      </c>
      <c r="C281" s="955" t="s">
        <v>10700</v>
      </c>
      <c r="D281" s="977" t="s">
        <v>5670</v>
      </c>
      <c r="E281" s="969"/>
      <c r="F281" s="973"/>
      <c r="G281" s="974"/>
      <c r="H281" s="973"/>
      <c r="I281" s="974"/>
      <c r="J281" s="973"/>
      <c r="K281" s="974"/>
      <c r="L281" s="973"/>
      <c r="M281" s="974"/>
      <c r="N281" s="973"/>
      <c r="O281" s="974"/>
      <c r="P281" s="973"/>
      <c r="Q281" s="974"/>
      <c r="R281" s="973"/>
      <c r="S281" s="974"/>
      <c r="T281" s="973"/>
      <c r="U281" s="974"/>
      <c r="V281" s="973"/>
    </row>
    <row r="282" spans="1:22" ht="25.2" hidden="1" customHeight="1" outlineLevel="2">
      <c r="A282" s="1511">
        <v>44130</v>
      </c>
      <c r="B282" s="955" t="s">
        <v>5698</v>
      </c>
      <c r="C282" s="955" t="s">
        <v>10701</v>
      </c>
      <c r="D282" s="977" t="s">
        <v>10495</v>
      </c>
      <c r="E282" s="969"/>
      <c r="F282" s="973"/>
      <c r="G282" s="974"/>
      <c r="H282" s="973"/>
      <c r="I282" s="974"/>
      <c r="J282" s="973"/>
      <c r="K282" s="974"/>
      <c r="L282" s="973"/>
      <c r="M282" s="974"/>
      <c r="N282" s="973"/>
      <c r="O282" s="974"/>
      <c r="P282" s="973"/>
      <c r="Q282" s="974"/>
      <c r="R282" s="973"/>
      <c r="S282" s="974"/>
      <c r="T282" s="973"/>
      <c r="U282" s="974"/>
      <c r="V282" s="973"/>
    </row>
    <row r="283" spans="1:22" ht="12.6" hidden="1" customHeight="1" outlineLevel="2">
      <c r="A283" s="1511">
        <v>44130</v>
      </c>
      <c r="B283" s="955" t="s">
        <v>10702</v>
      </c>
      <c r="C283" s="955" t="s">
        <v>10703</v>
      </c>
      <c r="D283" s="977" t="s">
        <v>10524</v>
      </c>
      <c r="E283" s="969"/>
      <c r="F283" s="973"/>
      <c r="G283" s="974"/>
      <c r="H283" s="973"/>
      <c r="I283" s="974"/>
      <c r="J283" s="973"/>
      <c r="K283" s="974"/>
      <c r="L283" s="973"/>
      <c r="M283" s="974"/>
      <c r="N283" s="973"/>
      <c r="O283" s="974"/>
      <c r="P283" s="973"/>
      <c r="Q283" s="974"/>
      <c r="R283" s="973"/>
      <c r="S283" s="974"/>
      <c r="T283" s="973"/>
      <c r="U283" s="974"/>
      <c r="V283" s="973"/>
    </row>
    <row r="284" spans="1:22" ht="37.799999999999997" hidden="1" customHeight="1" outlineLevel="2">
      <c r="A284" s="1512">
        <v>44131</v>
      </c>
      <c r="B284" s="955" t="s">
        <v>5698</v>
      </c>
      <c r="C284" s="955" t="s">
        <v>10704</v>
      </c>
      <c r="D284" s="977" t="s">
        <v>10674</v>
      </c>
      <c r="E284" s="969"/>
      <c r="F284" s="973"/>
      <c r="G284" s="974"/>
      <c r="H284" s="973"/>
      <c r="I284" s="974"/>
      <c r="J284" s="973"/>
      <c r="K284" s="974"/>
      <c r="L284" s="973"/>
      <c r="M284" s="974"/>
      <c r="N284" s="973"/>
      <c r="O284" s="974"/>
      <c r="P284" s="973"/>
      <c r="Q284" s="974"/>
      <c r="R284" s="973"/>
      <c r="S284" s="974"/>
      <c r="T284" s="973"/>
      <c r="U284" s="974"/>
      <c r="V284" s="973"/>
    </row>
    <row r="285" spans="1:22" ht="50.4" hidden="1" customHeight="1" outlineLevel="2">
      <c r="A285" s="1512">
        <v>44131</v>
      </c>
      <c r="B285" s="955" t="s">
        <v>5698</v>
      </c>
      <c r="C285" s="955" t="s">
        <v>10705</v>
      </c>
      <c r="D285" s="977" t="s">
        <v>10455</v>
      </c>
      <c r="E285" s="969"/>
      <c r="F285" s="973"/>
      <c r="G285" s="974"/>
      <c r="H285" s="973"/>
      <c r="I285" s="974"/>
      <c r="J285" s="973"/>
      <c r="K285" s="974"/>
      <c r="L285" s="973"/>
      <c r="M285" s="974"/>
      <c r="N285" s="973"/>
      <c r="O285" s="974"/>
      <c r="P285" s="973"/>
      <c r="Q285" s="974"/>
      <c r="R285" s="973"/>
      <c r="S285" s="974"/>
      <c r="T285" s="973"/>
      <c r="U285" s="974"/>
      <c r="V285" s="973"/>
    </row>
    <row r="286" spans="1:22" ht="12.6" hidden="1" customHeight="1" outlineLevel="2">
      <c r="A286" s="1512">
        <v>44131</v>
      </c>
      <c r="B286" s="955" t="s">
        <v>5745</v>
      </c>
      <c r="C286" s="955" t="s">
        <v>10706</v>
      </c>
      <c r="D286" s="977" t="s">
        <v>10495</v>
      </c>
      <c r="E286" s="969"/>
      <c r="F286" s="973"/>
      <c r="G286" s="974"/>
      <c r="H286" s="973"/>
      <c r="I286" s="974"/>
      <c r="J286" s="973"/>
      <c r="K286" s="974"/>
      <c r="L286" s="973"/>
      <c r="M286" s="974"/>
      <c r="N286" s="973"/>
      <c r="O286" s="974"/>
      <c r="P286" s="973"/>
      <c r="Q286" s="974"/>
      <c r="R286" s="973"/>
      <c r="S286" s="974"/>
      <c r="T286" s="973"/>
      <c r="U286" s="974"/>
      <c r="V286" s="973"/>
    </row>
    <row r="287" spans="1:22" ht="12.6" hidden="1" customHeight="1" outlineLevel="2">
      <c r="A287" s="1512">
        <v>44131</v>
      </c>
      <c r="B287" s="955" t="s">
        <v>5698</v>
      </c>
      <c r="C287" s="955" t="s">
        <v>10707</v>
      </c>
      <c r="D287" s="977" t="s">
        <v>10677</v>
      </c>
      <c r="E287" s="969"/>
      <c r="F287" s="973"/>
      <c r="G287" s="974"/>
      <c r="H287" s="973"/>
      <c r="I287" s="974"/>
      <c r="J287" s="973"/>
      <c r="K287" s="974"/>
      <c r="L287" s="973"/>
      <c r="M287" s="974"/>
      <c r="N287" s="973"/>
      <c r="O287" s="974"/>
      <c r="P287" s="973"/>
      <c r="Q287" s="974"/>
      <c r="R287" s="973"/>
      <c r="S287" s="974"/>
      <c r="T287" s="973"/>
      <c r="U287" s="974"/>
      <c r="V287" s="973"/>
    </row>
    <row r="288" spans="1:22" ht="12.6" hidden="1" customHeight="1" outlineLevel="2">
      <c r="A288" s="1512">
        <v>44131</v>
      </c>
      <c r="B288" s="955" t="s">
        <v>5698</v>
      </c>
      <c r="C288" s="955" t="s">
        <v>10708</v>
      </c>
      <c r="D288" s="977" t="s">
        <v>2139</v>
      </c>
      <c r="E288" s="969"/>
      <c r="F288" s="973"/>
      <c r="G288" s="974"/>
      <c r="H288" s="973"/>
      <c r="I288" s="974"/>
      <c r="J288" s="973"/>
      <c r="K288" s="974"/>
      <c r="L288" s="973"/>
      <c r="M288" s="974"/>
      <c r="N288" s="973"/>
      <c r="O288" s="974"/>
      <c r="P288" s="973"/>
      <c r="Q288" s="974"/>
      <c r="R288" s="973"/>
      <c r="S288" s="974"/>
      <c r="T288" s="973"/>
      <c r="U288" s="974"/>
      <c r="V288" s="973"/>
    </row>
    <row r="289" spans="1:22" ht="25.2" hidden="1" customHeight="1" outlineLevel="2">
      <c r="A289" s="1512">
        <v>44131</v>
      </c>
      <c r="B289" s="955" t="s">
        <v>8437</v>
      </c>
      <c r="C289" s="955" t="s">
        <v>10709</v>
      </c>
      <c r="D289" s="977" t="s">
        <v>8424</v>
      </c>
      <c r="E289" s="969"/>
      <c r="F289" s="973"/>
      <c r="G289" s="974"/>
      <c r="H289" s="973"/>
      <c r="I289" s="974"/>
      <c r="J289" s="973"/>
      <c r="K289" s="974"/>
      <c r="L289" s="973"/>
      <c r="M289" s="974"/>
      <c r="N289" s="973"/>
      <c r="O289" s="974"/>
      <c r="P289" s="973"/>
      <c r="Q289" s="974"/>
      <c r="R289" s="973"/>
      <c r="S289" s="974"/>
      <c r="T289" s="973"/>
      <c r="U289" s="974"/>
      <c r="V289" s="973"/>
    </row>
    <row r="290" spans="1:22" ht="12.6" hidden="1" customHeight="1" outlineLevel="2">
      <c r="A290" s="1512">
        <v>44131</v>
      </c>
      <c r="B290" s="955" t="s">
        <v>5698</v>
      </c>
      <c r="C290" s="955" t="s">
        <v>10710</v>
      </c>
      <c r="D290" s="977" t="s">
        <v>10472</v>
      </c>
      <c r="E290" s="969"/>
      <c r="F290" s="973"/>
      <c r="G290" s="974"/>
      <c r="H290" s="973"/>
      <c r="I290" s="974"/>
      <c r="J290" s="973"/>
      <c r="K290" s="974"/>
      <c r="L290" s="973"/>
      <c r="M290" s="974"/>
      <c r="N290" s="973"/>
      <c r="O290" s="974"/>
      <c r="P290" s="973"/>
      <c r="Q290" s="974"/>
      <c r="R290" s="973"/>
      <c r="S290" s="974"/>
      <c r="T290" s="973"/>
      <c r="U290" s="974"/>
      <c r="V290" s="973"/>
    </row>
    <row r="291" spans="1:22" ht="37.799999999999997" hidden="1" customHeight="1" outlineLevel="2">
      <c r="A291" s="1512">
        <v>44131</v>
      </c>
      <c r="B291" s="955" t="s">
        <v>5698</v>
      </c>
      <c r="C291" s="955" t="s">
        <v>10711</v>
      </c>
      <c r="D291" s="977" t="s">
        <v>5670</v>
      </c>
      <c r="E291" s="969"/>
      <c r="F291" s="973"/>
      <c r="G291" s="974"/>
      <c r="H291" s="973"/>
      <c r="I291" s="974"/>
      <c r="J291" s="973"/>
      <c r="K291" s="974"/>
      <c r="L291" s="973"/>
      <c r="M291" s="974"/>
      <c r="N291" s="973"/>
      <c r="O291" s="974"/>
      <c r="P291" s="973"/>
      <c r="Q291" s="974"/>
      <c r="R291" s="973"/>
      <c r="S291" s="974"/>
      <c r="T291" s="973"/>
      <c r="U291" s="974"/>
      <c r="V291" s="973"/>
    </row>
    <row r="292" spans="1:22" ht="25.2" hidden="1" customHeight="1" outlineLevel="2">
      <c r="A292" s="1512">
        <v>44131</v>
      </c>
      <c r="B292" s="955" t="s">
        <v>5698</v>
      </c>
      <c r="C292" s="955" t="s">
        <v>10712</v>
      </c>
      <c r="D292" s="977" t="s">
        <v>10667</v>
      </c>
      <c r="E292" s="969"/>
      <c r="F292" s="973"/>
      <c r="G292" s="974"/>
      <c r="H292" s="973"/>
      <c r="I292" s="974"/>
      <c r="J292" s="973"/>
      <c r="K292" s="974"/>
      <c r="L292" s="973"/>
      <c r="M292" s="974"/>
      <c r="N292" s="973"/>
      <c r="O292" s="974"/>
      <c r="P292" s="973"/>
      <c r="Q292" s="974"/>
      <c r="R292" s="973"/>
      <c r="S292" s="974"/>
      <c r="T292" s="973"/>
      <c r="U292" s="974"/>
      <c r="V292" s="973"/>
    </row>
    <row r="293" spans="1:22" ht="12.6" hidden="1" customHeight="1" outlineLevel="2">
      <c r="A293" s="1512">
        <v>44131</v>
      </c>
      <c r="B293" s="955" t="s">
        <v>10713</v>
      </c>
      <c r="C293" s="955" t="s">
        <v>10714</v>
      </c>
      <c r="D293" s="977" t="s">
        <v>8424</v>
      </c>
      <c r="E293" s="969"/>
      <c r="F293" s="973"/>
      <c r="G293" s="974"/>
      <c r="H293" s="973"/>
      <c r="I293" s="974"/>
      <c r="J293" s="973"/>
      <c r="K293" s="974"/>
      <c r="L293" s="973"/>
      <c r="M293" s="974"/>
      <c r="N293" s="973"/>
      <c r="O293" s="974"/>
      <c r="P293" s="973"/>
      <c r="Q293" s="974"/>
      <c r="R293" s="973"/>
      <c r="S293" s="974"/>
      <c r="T293" s="973"/>
      <c r="U293" s="974"/>
      <c r="V293" s="973"/>
    </row>
    <row r="294" spans="1:22" ht="25.2" hidden="1" customHeight="1" outlineLevel="2">
      <c r="A294" s="1512">
        <v>44131</v>
      </c>
      <c r="B294" s="955" t="s">
        <v>5698</v>
      </c>
      <c r="C294" s="955" t="s">
        <v>10715</v>
      </c>
      <c r="D294" s="977" t="s">
        <v>10472</v>
      </c>
      <c r="E294" s="969"/>
      <c r="F294" s="973"/>
      <c r="G294" s="974"/>
      <c r="H294" s="973"/>
      <c r="I294" s="974"/>
      <c r="J294" s="973"/>
      <c r="K294" s="974"/>
      <c r="L294" s="973"/>
      <c r="M294" s="974"/>
      <c r="N294" s="973"/>
      <c r="O294" s="974"/>
      <c r="P294" s="973"/>
      <c r="Q294" s="974"/>
      <c r="R294" s="973"/>
      <c r="S294" s="974"/>
      <c r="T294" s="973"/>
      <c r="U294" s="974"/>
      <c r="V294" s="973"/>
    </row>
    <row r="295" spans="1:22" ht="12.6" hidden="1" customHeight="1" outlineLevel="2">
      <c r="A295" s="1512">
        <v>44131</v>
      </c>
      <c r="B295" s="955"/>
      <c r="C295" s="955" t="s">
        <v>10716</v>
      </c>
      <c r="D295" s="977" t="s">
        <v>8424</v>
      </c>
      <c r="E295" s="969"/>
      <c r="F295" s="973"/>
      <c r="G295" s="974"/>
      <c r="H295" s="973"/>
      <c r="I295" s="974"/>
      <c r="J295" s="973"/>
      <c r="K295" s="974"/>
      <c r="L295" s="973"/>
      <c r="M295" s="974"/>
      <c r="N295" s="973"/>
      <c r="O295" s="974"/>
      <c r="P295" s="973"/>
      <c r="Q295" s="974"/>
      <c r="R295" s="973"/>
      <c r="S295" s="974"/>
      <c r="T295" s="973"/>
      <c r="U295" s="974"/>
      <c r="V295" s="973"/>
    </row>
    <row r="296" spans="1:22" ht="12.6" hidden="1" customHeight="1" outlineLevel="2">
      <c r="A296" s="1512">
        <v>44131</v>
      </c>
      <c r="B296" s="955" t="s">
        <v>5698</v>
      </c>
      <c r="C296" s="955" t="s">
        <v>10717</v>
      </c>
      <c r="D296" s="977" t="s">
        <v>10472</v>
      </c>
      <c r="E296" s="969"/>
      <c r="F296" s="973"/>
      <c r="G296" s="974"/>
      <c r="H296" s="973"/>
      <c r="I296" s="974"/>
      <c r="J296" s="973"/>
      <c r="K296" s="974"/>
      <c r="L296" s="973"/>
      <c r="M296" s="974"/>
      <c r="N296" s="973"/>
      <c r="O296" s="974"/>
      <c r="P296" s="973"/>
      <c r="Q296" s="974"/>
      <c r="R296" s="973"/>
      <c r="S296" s="974"/>
      <c r="T296" s="973"/>
      <c r="U296" s="974"/>
      <c r="V296" s="973"/>
    </row>
    <row r="297" spans="1:22" ht="12.6" hidden="1" customHeight="1" outlineLevel="2">
      <c r="A297" s="1512">
        <v>44131</v>
      </c>
      <c r="B297" s="955" t="s">
        <v>5698</v>
      </c>
      <c r="C297" s="955" t="s">
        <v>10718</v>
      </c>
      <c r="D297" s="977" t="s">
        <v>5681</v>
      </c>
      <c r="E297" s="969"/>
      <c r="F297" s="973"/>
      <c r="G297" s="974"/>
      <c r="H297" s="973"/>
      <c r="I297" s="974"/>
      <c r="J297" s="973"/>
      <c r="K297" s="974"/>
      <c r="L297" s="973"/>
      <c r="M297" s="974"/>
      <c r="N297" s="973"/>
      <c r="O297" s="974"/>
      <c r="P297" s="973"/>
      <c r="Q297" s="974"/>
      <c r="R297" s="973"/>
      <c r="S297" s="974"/>
      <c r="T297" s="973"/>
      <c r="U297" s="974"/>
      <c r="V297" s="973"/>
    </row>
    <row r="298" spans="1:22" ht="37.799999999999997" hidden="1" customHeight="1" outlineLevel="2">
      <c r="A298" s="1513">
        <v>44132</v>
      </c>
      <c r="B298" s="955" t="s">
        <v>5706</v>
      </c>
      <c r="C298" s="955" t="s">
        <v>10719</v>
      </c>
      <c r="D298" s="977" t="s">
        <v>5670</v>
      </c>
      <c r="E298" s="969"/>
      <c r="F298" s="973"/>
      <c r="G298" s="974"/>
      <c r="H298" s="973"/>
      <c r="I298" s="974"/>
      <c r="J298" s="973"/>
      <c r="K298" s="974"/>
      <c r="L298" s="973"/>
      <c r="M298" s="974"/>
      <c r="N298" s="973"/>
      <c r="O298" s="974"/>
      <c r="P298" s="973"/>
      <c r="Q298" s="974"/>
      <c r="R298" s="973"/>
      <c r="S298" s="974"/>
      <c r="T298" s="973"/>
      <c r="U298" s="974"/>
      <c r="V298" s="973"/>
    </row>
    <row r="299" spans="1:22" ht="25.2" hidden="1" customHeight="1" outlineLevel="2">
      <c r="A299" s="1513">
        <v>44132</v>
      </c>
      <c r="B299" s="955" t="s">
        <v>10720</v>
      </c>
      <c r="C299" s="955" t="s">
        <v>10721</v>
      </c>
      <c r="D299" s="977" t="s">
        <v>10574</v>
      </c>
      <c r="E299" s="969"/>
      <c r="F299" s="973"/>
      <c r="G299" s="974"/>
      <c r="H299" s="973"/>
      <c r="I299" s="974"/>
      <c r="J299" s="973"/>
      <c r="K299" s="974"/>
      <c r="L299" s="973"/>
      <c r="M299" s="974"/>
      <c r="N299" s="973"/>
      <c r="O299" s="974"/>
      <c r="P299" s="973"/>
      <c r="Q299" s="974"/>
      <c r="R299" s="973"/>
      <c r="S299" s="974"/>
      <c r="T299" s="973"/>
      <c r="U299" s="974"/>
      <c r="V299" s="973"/>
    </row>
    <row r="300" spans="1:22" ht="37.799999999999997" hidden="1" customHeight="1" outlineLevel="2">
      <c r="A300" s="1513">
        <v>44132</v>
      </c>
      <c r="B300" s="955" t="s">
        <v>5698</v>
      </c>
      <c r="C300" s="955" t="s">
        <v>10722</v>
      </c>
      <c r="D300" s="977" t="s">
        <v>5670</v>
      </c>
      <c r="E300" s="969"/>
      <c r="F300" s="973"/>
      <c r="G300" s="974"/>
      <c r="H300" s="973"/>
      <c r="I300" s="974"/>
      <c r="J300" s="973"/>
      <c r="K300" s="974"/>
      <c r="L300" s="973"/>
      <c r="M300" s="974"/>
      <c r="N300" s="973"/>
      <c r="O300" s="974"/>
      <c r="P300" s="973"/>
      <c r="Q300" s="974"/>
      <c r="R300" s="973"/>
      <c r="S300" s="974"/>
      <c r="T300" s="973"/>
      <c r="U300" s="974"/>
      <c r="V300" s="973"/>
    </row>
    <row r="301" spans="1:22" ht="12.6" hidden="1" customHeight="1" outlineLevel="2">
      <c r="A301" s="1513">
        <v>44132</v>
      </c>
      <c r="B301" s="955" t="s">
        <v>5698</v>
      </c>
      <c r="C301" s="955" t="s">
        <v>10723</v>
      </c>
      <c r="D301" s="977" t="s">
        <v>10444</v>
      </c>
      <c r="E301" s="969"/>
      <c r="F301" s="973"/>
      <c r="G301" s="974"/>
      <c r="H301" s="973"/>
      <c r="I301" s="974"/>
      <c r="J301" s="973"/>
      <c r="K301" s="974"/>
      <c r="L301" s="973"/>
      <c r="M301" s="974"/>
      <c r="N301" s="973"/>
      <c r="O301" s="974"/>
      <c r="P301" s="973"/>
      <c r="Q301" s="974"/>
      <c r="R301" s="973"/>
      <c r="S301" s="974"/>
      <c r="T301" s="973"/>
      <c r="U301" s="974"/>
      <c r="V301" s="973"/>
    </row>
    <row r="302" spans="1:22" ht="12.6" hidden="1" customHeight="1" outlineLevel="2">
      <c r="A302" s="1513">
        <v>44132</v>
      </c>
      <c r="B302" s="955" t="s">
        <v>5698</v>
      </c>
      <c r="C302" s="955" t="s">
        <v>10724</v>
      </c>
      <c r="D302" s="977" t="s">
        <v>5670</v>
      </c>
      <c r="E302" s="969"/>
      <c r="F302" s="973"/>
      <c r="G302" s="974"/>
      <c r="H302" s="973"/>
      <c r="I302" s="974"/>
      <c r="J302" s="973"/>
      <c r="K302" s="974"/>
      <c r="L302" s="973"/>
      <c r="M302" s="974"/>
      <c r="N302" s="973"/>
      <c r="O302" s="974"/>
      <c r="P302" s="973"/>
      <c r="Q302" s="974"/>
      <c r="R302" s="973"/>
      <c r="S302" s="974"/>
      <c r="T302" s="973"/>
      <c r="U302" s="974"/>
      <c r="V302" s="973"/>
    </row>
    <row r="303" spans="1:22" ht="50.4" hidden="1" customHeight="1" outlineLevel="2">
      <c r="A303" s="1513">
        <v>44132</v>
      </c>
      <c r="B303" s="955" t="s">
        <v>5698</v>
      </c>
      <c r="C303" s="955" t="s">
        <v>10725</v>
      </c>
      <c r="D303" s="977" t="s">
        <v>10472</v>
      </c>
      <c r="E303" s="969"/>
      <c r="F303" s="973"/>
      <c r="G303" s="974"/>
      <c r="H303" s="973"/>
      <c r="I303" s="974"/>
      <c r="J303" s="973"/>
      <c r="K303" s="974"/>
      <c r="L303" s="973"/>
      <c r="M303" s="974"/>
      <c r="N303" s="973"/>
      <c r="O303" s="974"/>
      <c r="P303" s="973"/>
      <c r="Q303" s="974"/>
      <c r="R303" s="973"/>
      <c r="S303" s="974"/>
      <c r="T303" s="973"/>
      <c r="U303" s="974"/>
      <c r="V303" s="973"/>
    </row>
    <row r="304" spans="1:22" ht="25.2" hidden="1" customHeight="1" outlineLevel="2">
      <c r="A304" s="1513">
        <v>44132</v>
      </c>
      <c r="B304" s="955" t="s">
        <v>3470</v>
      </c>
      <c r="C304" s="955" t="s">
        <v>10726</v>
      </c>
      <c r="D304" s="977" t="s">
        <v>5815</v>
      </c>
      <c r="E304" s="969"/>
      <c r="F304" s="973"/>
      <c r="G304" s="974"/>
      <c r="H304" s="973"/>
      <c r="I304" s="974"/>
      <c r="J304" s="973"/>
      <c r="K304" s="974"/>
      <c r="L304" s="973"/>
      <c r="M304" s="974"/>
      <c r="N304" s="973"/>
      <c r="O304" s="974"/>
      <c r="P304" s="973"/>
      <c r="Q304" s="974"/>
      <c r="R304" s="973"/>
      <c r="S304" s="974"/>
      <c r="T304" s="973"/>
      <c r="U304" s="974"/>
      <c r="V304" s="973"/>
    </row>
    <row r="305" spans="1:22" ht="12.6" hidden="1" customHeight="1" outlineLevel="2">
      <c r="A305" s="1513">
        <v>44132</v>
      </c>
      <c r="B305" s="955" t="s">
        <v>5698</v>
      </c>
      <c r="C305" s="955" t="s">
        <v>10727</v>
      </c>
      <c r="D305" s="977" t="s">
        <v>10529</v>
      </c>
      <c r="E305" s="969"/>
      <c r="F305" s="973"/>
      <c r="G305" s="974"/>
      <c r="H305" s="973"/>
      <c r="I305" s="974"/>
      <c r="J305" s="973"/>
      <c r="K305" s="974"/>
      <c r="L305" s="973"/>
      <c r="M305" s="974"/>
      <c r="N305" s="973"/>
      <c r="O305" s="974"/>
      <c r="P305" s="973"/>
      <c r="Q305" s="974"/>
      <c r="R305" s="973"/>
      <c r="S305" s="974"/>
      <c r="T305" s="973"/>
      <c r="U305" s="974"/>
      <c r="V305" s="973"/>
    </row>
    <row r="306" spans="1:22" ht="12.6" hidden="1" customHeight="1" outlineLevel="2">
      <c r="A306" s="1513">
        <v>44132</v>
      </c>
      <c r="B306" s="955" t="s">
        <v>5706</v>
      </c>
      <c r="C306" s="955" t="s">
        <v>10728</v>
      </c>
      <c r="D306" s="977" t="s">
        <v>10677</v>
      </c>
      <c r="E306" s="969"/>
      <c r="F306" s="973"/>
      <c r="G306" s="974"/>
      <c r="H306" s="973"/>
      <c r="I306" s="974"/>
      <c r="J306" s="973"/>
      <c r="K306" s="974"/>
      <c r="L306" s="973"/>
      <c r="M306" s="974"/>
      <c r="N306" s="973"/>
      <c r="O306" s="974"/>
      <c r="P306" s="973"/>
      <c r="Q306" s="974"/>
      <c r="R306" s="973"/>
      <c r="S306" s="974"/>
      <c r="T306" s="973"/>
      <c r="U306" s="974"/>
      <c r="V306" s="973"/>
    </row>
    <row r="307" spans="1:22" ht="25.2" hidden="1" customHeight="1" outlineLevel="2">
      <c r="A307" s="1513">
        <v>44132</v>
      </c>
      <c r="B307" s="955" t="s">
        <v>5698</v>
      </c>
      <c r="C307" s="955" t="s">
        <v>10729</v>
      </c>
      <c r="D307" s="977" t="s">
        <v>10524</v>
      </c>
      <c r="E307" s="969"/>
      <c r="F307" s="973"/>
      <c r="G307" s="974"/>
      <c r="H307" s="973"/>
      <c r="I307" s="974"/>
      <c r="J307" s="973"/>
      <c r="K307" s="974"/>
      <c r="L307" s="973"/>
      <c r="M307" s="974"/>
      <c r="N307" s="973"/>
      <c r="O307" s="974"/>
      <c r="P307" s="973"/>
      <c r="Q307" s="974"/>
      <c r="R307" s="973"/>
      <c r="S307" s="974"/>
      <c r="T307" s="973"/>
      <c r="U307" s="974"/>
      <c r="V307" s="973"/>
    </row>
    <row r="308" spans="1:22" ht="12.6" hidden="1" customHeight="1" outlineLevel="2">
      <c r="A308" s="1513">
        <v>44132</v>
      </c>
      <c r="B308" s="955" t="s">
        <v>5698</v>
      </c>
      <c r="C308" s="955" t="s">
        <v>10730</v>
      </c>
      <c r="D308" s="977" t="s">
        <v>5671</v>
      </c>
      <c r="E308" s="969"/>
      <c r="F308" s="973"/>
      <c r="G308" s="974"/>
      <c r="H308" s="973"/>
      <c r="I308" s="974"/>
      <c r="J308" s="973"/>
      <c r="K308" s="974"/>
      <c r="L308" s="973"/>
      <c r="M308" s="974"/>
      <c r="N308" s="973"/>
      <c r="O308" s="974"/>
      <c r="P308" s="973"/>
      <c r="Q308" s="974"/>
      <c r="R308" s="973"/>
      <c r="S308" s="974"/>
      <c r="T308" s="973"/>
      <c r="U308" s="974"/>
      <c r="V308" s="973"/>
    </row>
    <row r="309" spans="1:22" ht="12.6" hidden="1" customHeight="1" outlineLevel="2">
      <c r="A309" s="1513">
        <v>44132</v>
      </c>
      <c r="B309" s="955" t="s">
        <v>5698</v>
      </c>
      <c r="C309" s="955" t="s">
        <v>10731</v>
      </c>
      <c r="D309" s="977" t="s">
        <v>10472</v>
      </c>
      <c r="E309" s="969"/>
      <c r="F309" s="973"/>
      <c r="G309" s="974"/>
      <c r="H309" s="973"/>
      <c r="I309" s="974"/>
      <c r="J309" s="973"/>
      <c r="K309" s="974"/>
      <c r="L309" s="973"/>
      <c r="M309" s="974"/>
      <c r="N309" s="973"/>
      <c r="O309" s="974"/>
      <c r="P309" s="973"/>
      <c r="Q309" s="974"/>
      <c r="R309" s="973"/>
      <c r="S309" s="974"/>
      <c r="T309" s="973"/>
      <c r="U309" s="974"/>
      <c r="V309" s="973"/>
    </row>
    <row r="310" spans="1:22" ht="12.6" hidden="1" customHeight="1" outlineLevel="2">
      <c r="A310" s="1513">
        <v>44132</v>
      </c>
      <c r="B310" s="955" t="s">
        <v>5698</v>
      </c>
      <c r="C310" s="955" t="s">
        <v>10732</v>
      </c>
      <c r="D310" s="977" t="s">
        <v>2201</v>
      </c>
      <c r="E310" s="969"/>
      <c r="F310" s="973"/>
      <c r="G310" s="974"/>
      <c r="H310" s="973"/>
      <c r="I310" s="974"/>
      <c r="J310" s="973"/>
      <c r="K310" s="974"/>
      <c r="L310" s="973"/>
      <c r="M310" s="974"/>
      <c r="N310" s="973"/>
      <c r="O310" s="974"/>
      <c r="P310" s="973"/>
      <c r="Q310" s="974"/>
      <c r="R310" s="973"/>
      <c r="S310" s="974"/>
      <c r="T310" s="973"/>
      <c r="U310" s="974"/>
      <c r="V310" s="973"/>
    </row>
    <row r="311" spans="1:22" ht="25.2" hidden="1" customHeight="1" outlineLevel="2">
      <c r="A311" s="1514">
        <v>44133</v>
      </c>
      <c r="B311" s="955" t="s">
        <v>5745</v>
      </c>
      <c r="C311" s="955" t="s">
        <v>10733</v>
      </c>
      <c r="D311" s="977" t="s">
        <v>5670</v>
      </c>
      <c r="E311" s="969"/>
      <c r="F311" s="973"/>
      <c r="G311" s="974"/>
      <c r="H311" s="973"/>
      <c r="I311" s="974"/>
      <c r="J311" s="973"/>
      <c r="K311" s="974"/>
      <c r="L311" s="973"/>
      <c r="M311" s="974"/>
      <c r="N311" s="973"/>
      <c r="O311" s="974"/>
      <c r="P311" s="973"/>
      <c r="Q311" s="974"/>
      <c r="R311" s="973"/>
      <c r="S311" s="974"/>
      <c r="T311" s="973"/>
      <c r="U311" s="974"/>
      <c r="V311" s="973"/>
    </row>
    <row r="312" spans="1:22" ht="12.6" hidden="1" customHeight="1" outlineLevel="2">
      <c r="A312" s="1514">
        <v>44133</v>
      </c>
      <c r="B312" s="955" t="s">
        <v>5698</v>
      </c>
      <c r="C312" s="955" t="s">
        <v>10734</v>
      </c>
      <c r="D312" s="977" t="s">
        <v>10524</v>
      </c>
      <c r="E312" s="969"/>
      <c r="F312" s="973"/>
      <c r="G312" s="974"/>
      <c r="H312" s="973"/>
      <c r="I312" s="974"/>
      <c r="J312" s="973"/>
      <c r="K312" s="974"/>
      <c r="L312" s="973"/>
      <c r="M312" s="974"/>
      <c r="N312" s="973"/>
      <c r="O312" s="974"/>
      <c r="P312" s="973"/>
      <c r="Q312" s="974"/>
      <c r="R312" s="973"/>
      <c r="S312" s="974"/>
      <c r="T312" s="973"/>
      <c r="U312" s="974"/>
      <c r="V312" s="973"/>
    </row>
    <row r="313" spans="1:22" ht="12.6" hidden="1" customHeight="1" outlineLevel="2">
      <c r="A313" s="1514">
        <v>44133</v>
      </c>
      <c r="B313" s="955" t="s">
        <v>5698</v>
      </c>
      <c r="C313" s="955" t="s">
        <v>10735</v>
      </c>
      <c r="D313" s="977" t="s">
        <v>10524</v>
      </c>
      <c r="E313" s="969"/>
      <c r="F313" s="973"/>
      <c r="G313" s="974"/>
      <c r="H313" s="973"/>
      <c r="I313" s="974"/>
      <c r="J313" s="973"/>
      <c r="K313" s="974"/>
      <c r="L313" s="973"/>
      <c r="M313" s="974"/>
      <c r="N313" s="973"/>
      <c r="O313" s="974"/>
      <c r="P313" s="973"/>
      <c r="Q313" s="974"/>
      <c r="R313" s="973"/>
      <c r="S313" s="974"/>
      <c r="T313" s="973"/>
      <c r="U313" s="974"/>
      <c r="V313" s="973"/>
    </row>
    <row r="314" spans="1:22" ht="12.6" hidden="1" customHeight="1" outlineLevel="2">
      <c r="A314" s="1514">
        <v>44133</v>
      </c>
      <c r="B314" s="955" t="s">
        <v>5698</v>
      </c>
      <c r="C314" s="955" t="s">
        <v>10736</v>
      </c>
      <c r="D314" s="977" t="s">
        <v>5671</v>
      </c>
      <c r="E314" s="969"/>
      <c r="F314" s="973"/>
      <c r="G314" s="974"/>
      <c r="H314" s="973"/>
      <c r="I314" s="974"/>
      <c r="J314" s="973"/>
      <c r="K314" s="974"/>
      <c r="L314" s="973"/>
      <c r="M314" s="974"/>
      <c r="N314" s="973"/>
      <c r="O314" s="974"/>
      <c r="P314" s="973"/>
      <c r="Q314" s="974"/>
      <c r="R314" s="973"/>
      <c r="S314" s="974"/>
      <c r="T314" s="973"/>
      <c r="U314" s="974"/>
      <c r="V314" s="973"/>
    </row>
    <row r="315" spans="1:22" ht="12.6" hidden="1" customHeight="1" outlineLevel="2">
      <c r="A315" s="1514">
        <v>44133</v>
      </c>
      <c r="B315" s="955" t="s">
        <v>5698</v>
      </c>
      <c r="C315" s="955" t="s">
        <v>10737</v>
      </c>
      <c r="D315" s="977" t="s">
        <v>5672</v>
      </c>
      <c r="E315" s="969"/>
      <c r="F315" s="973"/>
      <c r="G315" s="974"/>
      <c r="H315" s="973"/>
      <c r="I315" s="974"/>
      <c r="J315" s="973"/>
      <c r="K315" s="974"/>
      <c r="L315" s="973"/>
      <c r="M315" s="974"/>
      <c r="N315" s="973"/>
      <c r="O315" s="974"/>
      <c r="P315" s="973"/>
      <c r="Q315" s="974"/>
      <c r="R315" s="973"/>
      <c r="S315" s="974"/>
      <c r="T315" s="973"/>
      <c r="U315" s="974"/>
      <c r="V315" s="973"/>
    </row>
    <row r="316" spans="1:22" ht="25.2" hidden="1" customHeight="1" outlineLevel="2">
      <c r="A316" s="1514">
        <v>44133</v>
      </c>
      <c r="B316" s="955" t="s">
        <v>5698</v>
      </c>
      <c r="C316" s="955" t="s">
        <v>10738</v>
      </c>
      <c r="D316" s="977" t="s">
        <v>5670</v>
      </c>
      <c r="E316" s="969"/>
      <c r="F316" s="973"/>
      <c r="G316" s="974"/>
      <c r="H316" s="973"/>
      <c r="I316" s="974"/>
      <c r="J316" s="973"/>
      <c r="K316" s="974"/>
      <c r="L316" s="973"/>
      <c r="M316" s="974"/>
      <c r="N316" s="973"/>
      <c r="O316" s="974"/>
      <c r="P316" s="973"/>
      <c r="Q316" s="974"/>
      <c r="R316" s="973"/>
      <c r="S316" s="974"/>
      <c r="T316" s="973"/>
      <c r="U316" s="974"/>
      <c r="V316" s="973"/>
    </row>
    <row r="317" spans="1:22" ht="12.6" hidden="1" customHeight="1" outlineLevel="2">
      <c r="A317" s="1514">
        <v>44133</v>
      </c>
      <c r="B317" s="955" t="s">
        <v>10739</v>
      </c>
      <c r="C317" s="955" t="s">
        <v>10740</v>
      </c>
      <c r="D317" s="977" t="s">
        <v>8522</v>
      </c>
      <c r="E317" s="969"/>
      <c r="F317" s="973"/>
      <c r="G317" s="974"/>
      <c r="H317" s="973"/>
      <c r="I317" s="974"/>
      <c r="J317" s="973"/>
      <c r="K317" s="974"/>
      <c r="L317" s="973"/>
      <c r="M317" s="974"/>
      <c r="N317" s="973"/>
      <c r="O317" s="974"/>
      <c r="P317" s="973"/>
      <c r="Q317" s="974"/>
      <c r="R317" s="973"/>
      <c r="S317" s="974"/>
      <c r="T317" s="973"/>
      <c r="U317" s="974"/>
      <c r="V317" s="973"/>
    </row>
    <row r="318" spans="1:22" ht="12.6" hidden="1" customHeight="1" outlineLevel="2">
      <c r="A318" s="1514">
        <v>44133</v>
      </c>
      <c r="B318" s="955" t="s">
        <v>5698</v>
      </c>
      <c r="C318" s="955" t="s">
        <v>10741</v>
      </c>
      <c r="D318" s="977" t="s">
        <v>5674</v>
      </c>
      <c r="E318" s="969"/>
      <c r="F318" s="973"/>
      <c r="G318" s="974"/>
      <c r="H318" s="973"/>
      <c r="I318" s="974"/>
      <c r="J318" s="973"/>
      <c r="K318" s="974"/>
      <c r="L318" s="973"/>
      <c r="M318" s="974"/>
      <c r="N318" s="973"/>
      <c r="O318" s="974"/>
      <c r="P318" s="973"/>
      <c r="Q318" s="974"/>
      <c r="R318" s="973"/>
      <c r="S318" s="974"/>
      <c r="T318" s="973"/>
      <c r="U318" s="974"/>
      <c r="V318" s="973"/>
    </row>
    <row r="319" spans="1:22" ht="12.6" hidden="1" customHeight="1" outlineLevel="2">
      <c r="A319" s="1514">
        <v>44133</v>
      </c>
      <c r="B319" s="955" t="s">
        <v>5698</v>
      </c>
      <c r="C319" s="955" t="s">
        <v>10742</v>
      </c>
      <c r="D319" s="977" t="s">
        <v>5671</v>
      </c>
      <c r="E319" s="969"/>
      <c r="F319" s="973"/>
      <c r="G319" s="974"/>
      <c r="H319" s="973"/>
      <c r="I319" s="974"/>
      <c r="J319" s="973"/>
      <c r="K319" s="974"/>
      <c r="L319" s="973"/>
      <c r="M319" s="974"/>
      <c r="N319" s="973"/>
      <c r="O319" s="974"/>
      <c r="P319" s="973"/>
      <c r="Q319" s="974"/>
      <c r="R319" s="973"/>
      <c r="S319" s="974"/>
      <c r="T319" s="973"/>
      <c r="U319" s="974"/>
      <c r="V319" s="973"/>
    </row>
    <row r="320" spans="1:22" ht="12.6" hidden="1" customHeight="1" outlineLevel="2">
      <c r="A320" s="1514">
        <v>44133</v>
      </c>
      <c r="B320" s="955" t="s">
        <v>5698</v>
      </c>
      <c r="C320" s="955" t="s">
        <v>10743</v>
      </c>
      <c r="D320" s="977" t="s">
        <v>5671</v>
      </c>
      <c r="E320" s="969"/>
      <c r="F320" s="973"/>
      <c r="G320" s="974"/>
      <c r="H320" s="973"/>
      <c r="I320" s="974"/>
      <c r="J320" s="973"/>
      <c r="K320" s="974"/>
      <c r="L320" s="973"/>
      <c r="M320" s="974"/>
      <c r="N320" s="973"/>
      <c r="O320" s="974"/>
      <c r="P320" s="973"/>
      <c r="Q320" s="974"/>
      <c r="R320" s="973"/>
      <c r="S320" s="974"/>
      <c r="T320" s="973"/>
      <c r="U320" s="974"/>
      <c r="V320" s="973"/>
    </row>
    <row r="321" spans="1:22" ht="12.6" hidden="1" customHeight="1" outlineLevel="2">
      <c r="A321" s="1514">
        <v>44133</v>
      </c>
      <c r="B321" s="955" t="s">
        <v>5698</v>
      </c>
      <c r="C321" s="955" t="s">
        <v>10744</v>
      </c>
      <c r="D321" s="977" t="s">
        <v>10476</v>
      </c>
      <c r="E321" s="969"/>
      <c r="F321" s="973"/>
      <c r="G321" s="974"/>
      <c r="H321" s="973"/>
      <c r="I321" s="974"/>
      <c r="J321" s="973"/>
      <c r="K321" s="974"/>
      <c r="L321" s="973"/>
      <c r="M321" s="974"/>
      <c r="N321" s="973"/>
      <c r="O321" s="974"/>
      <c r="P321" s="973"/>
      <c r="Q321" s="974"/>
      <c r="R321" s="973"/>
      <c r="S321" s="974"/>
      <c r="T321" s="973"/>
      <c r="U321" s="974"/>
      <c r="V321" s="973"/>
    </row>
    <row r="322" spans="1:22" ht="25.2" hidden="1" customHeight="1" outlineLevel="2">
      <c r="A322" s="1514">
        <v>44133</v>
      </c>
      <c r="B322" s="955" t="s">
        <v>5698</v>
      </c>
      <c r="C322" s="955" t="s">
        <v>10745</v>
      </c>
      <c r="D322" s="977" t="s">
        <v>10442</v>
      </c>
      <c r="E322" s="969"/>
      <c r="F322" s="973"/>
      <c r="G322" s="974"/>
      <c r="H322" s="973"/>
      <c r="I322" s="974"/>
      <c r="J322" s="973"/>
      <c r="K322" s="974"/>
      <c r="L322" s="973"/>
      <c r="M322" s="974"/>
      <c r="N322" s="973"/>
      <c r="O322" s="974"/>
      <c r="P322" s="973"/>
      <c r="Q322" s="974"/>
      <c r="R322" s="973"/>
      <c r="S322" s="974"/>
      <c r="T322" s="973"/>
      <c r="U322" s="974"/>
      <c r="V322" s="973"/>
    </row>
    <row r="323" spans="1:22" ht="12.6" hidden="1" customHeight="1" outlineLevel="2">
      <c r="A323" s="1514">
        <v>44133</v>
      </c>
      <c r="B323" s="955" t="s">
        <v>5739</v>
      </c>
      <c r="C323" s="955" t="s">
        <v>10746</v>
      </c>
      <c r="D323" s="977" t="s">
        <v>5674</v>
      </c>
      <c r="E323" s="969"/>
      <c r="F323" s="973"/>
      <c r="G323" s="974"/>
      <c r="H323" s="973"/>
      <c r="I323" s="974"/>
      <c r="J323" s="973"/>
      <c r="K323" s="974"/>
      <c r="L323" s="973"/>
      <c r="M323" s="974"/>
      <c r="N323" s="973"/>
      <c r="O323" s="974"/>
      <c r="P323" s="973"/>
      <c r="Q323" s="974"/>
      <c r="R323" s="973"/>
      <c r="S323" s="974"/>
      <c r="T323" s="973"/>
      <c r="U323" s="974"/>
      <c r="V323" s="973"/>
    </row>
    <row r="324" spans="1:22" ht="12.6" hidden="1" customHeight="1" outlineLevel="2">
      <c r="A324" s="1514">
        <v>44133</v>
      </c>
      <c r="B324" s="955" t="s">
        <v>5698</v>
      </c>
      <c r="C324" s="955" t="s">
        <v>10747</v>
      </c>
      <c r="D324" s="977" t="s">
        <v>5671</v>
      </c>
      <c r="E324" s="969"/>
      <c r="F324" s="973"/>
      <c r="G324" s="974"/>
      <c r="H324" s="973"/>
      <c r="I324" s="974"/>
      <c r="J324" s="973"/>
      <c r="K324" s="974"/>
      <c r="L324" s="973"/>
      <c r="M324" s="974"/>
      <c r="N324" s="973"/>
      <c r="O324" s="974"/>
      <c r="P324" s="973"/>
      <c r="Q324" s="974"/>
      <c r="R324" s="973"/>
      <c r="S324" s="974"/>
      <c r="T324" s="973"/>
      <c r="U324" s="974"/>
      <c r="V324" s="973"/>
    </row>
    <row r="325" spans="1:22" ht="12.6" hidden="1" customHeight="1" outlineLevel="2">
      <c r="A325" s="1514">
        <v>44133</v>
      </c>
      <c r="B325" s="955" t="s">
        <v>5698</v>
      </c>
      <c r="C325" s="955" t="s">
        <v>10748</v>
      </c>
      <c r="D325" s="977" t="s">
        <v>10455</v>
      </c>
      <c r="E325" s="969"/>
      <c r="F325" s="973"/>
      <c r="G325" s="974"/>
      <c r="H325" s="973"/>
      <c r="I325" s="974"/>
      <c r="J325" s="973"/>
      <c r="K325" s="974"/>
      <c r="L325" s="973"/>
      <c r="M325" s="974"/>
      <c r="N325" s="973"/>
      <c r="O325" s="974"/>
      <c r="P325" s="973"/>
      <c r="Q325" s="974"/>
      <c r="R325" s="973"/>
      <c r="S325" s="974"/>
      <c r="T325" s="973"/>
      <c r="U325" s="974"/>
      <c r="V325" s="973"/>
    </row>
    <row r="326" spans="1:22" ht="12.6" hidden="1" customHeight="1" outlineLevel="2">
      <c r="A326" s="1514">
        <v>44133</v>
      </c>
      <c r="B326" s="955" t="s">
        <v>5698</v>
      </c>
      <c r="C326" s="955" t="s">
        <v>10749</v>
      </c>
      <c r="D326" s="977" t="s">
        <v>10455</v>
      </c>
      <c r="E326" s="969"/>
      <c r="F326" s="973"/>
      <c r="G326" s="974"/>
      <c r="H326" s="973"/>
      <c r="I326" s="974"/>
      <c r="J326" s="973"/>
      <c r="K326" s="974"/>
      <c r="L326" s="973"/>
      <c r="M326" s="974"/>
      <c r="N326" s="973"/>
      <c r="O326" s="974"/>
      <c r="P326" s="973"/>
      <c r="Q326" s="974"/>
      <c r="R326" s="973"/>
      <c r="S326" s="974"/>
      <c r="T326" s="973"/>
      <c r="U326" s="974"/>
      <c r="V326" s="973"/>
    </row>
    <row r="327" spans="1:22" ht="12.6" hidden="1" customHeight="1" outlineLevel="2">
      <c r="A327" s="1514">
        <v>44133</v>
      </c>
      <c r="B327" s="955" t="s">
        <v>5698</v>
      </c>
      <c r="C327" s="955" t="s">
        <v>10750</v>
      </c>
      <c r="D327" s="977" t="s">
        <v>5672</v>
      </c>
      <c r="E327" s="969"/>
      <c r="F327" s="973"/>
      <c r="G327" s="974"/>
      <c r="H327" s="973"/>
      <c r="I327" s="974"/>
      <c r="J327" s="973"/>
      <c r="K327" s="974"/>
      <c r="L327" s="973"/>
      <c r="M327" s="974"/>
      <c r="N327" s="973"/>
      <c r="O327" s="974"/>
      <c r="P327" s="973"/>
      <c r="Q327" s="974"/>
      <c r="R327" s="973"/>
      <c r="S327" s="974"/>
      <c r="T327" s="973"/>
      <c r="U327" s="974"/>
      <c r="V327" s="973"/>
    </row>
    <row r="328" spans="1:22" ht="12.6" hidden="1" customHeight="1" outlineLevel="2">
      <c r="A328" s="1514">
        <v>44133</v>
      </c>
      <c r="B328" s="955" t="s">
        <v>5698</v>
      </c>
      <c r="C328" s="955" t="s">
        <v>10751</v>
      </c>
      <c r="D328" s="977" t="s">
        <v>5670</v>
      </c>
      <c r="E328" s="969"/>
      <c r="F328" s="973"/>
      <c r="G328" s="974"/>
      <c r="H328" s="973"/>
      <c r="I328" s="974"/>
      <c r="J328" s="973"/>
      <c r="K328" s="974"/>
      <c r="L328" s="973"/>
      <c r="M328" s="974"/>
      <c r="N328" s="973"/>
      <c r="O328" s="974"/>
      <c r="P328" s="973"/>
      <c r="Q328" s="974"/>
      <c r="R328" s="973"/>
      <c r="S328" s="974"/>
      <c r="T328" s="973"/>
      <c r="U328" s="974"/>
      <c r="V328" s="973"/>
    </row>
    <row r="329" spans="1:22" ht="12.6" hidden="1" customHeight="1" outlineLevel="2">
      <c r="A329" s="1515">
        <v>44134</v>
      </c>
      <c r="B329" s="955" t="s">
        <v>5745</v>
      </c>
      <c r="C329" s="955" t="s">
        <v>10752</v>
      </c>
      <c r="D329" s="1516" t="s">
        <v>5671</v>
      </c>
      <c r="E329" s="1517"/>
      <c r="F329" s="1518"/>
      <c r="G329" s="1519"/>
      <c r="H329" s="1518"/>
      <c r="I329" s="1519"/>
      <c r="J329" s="1518"/>
      <c r="K329" s="1519"/>
      <c r="L329" s="1518"/>
      <c r="M329" s="1519"/>
      <c r="N329" s="1518"/>
      <c r="O329" s="1519"/>
      <c r="P329" s="1518"/>
      <c r="Q329" s="1519"/>
      <c r="R329" s="1518"/>
      <c r="S329" s="1519"/>
      <c r="T329" s="1518"/>
      <c r="U329" s="1519"/>
      <c r="V329" s="1518"/>
    </row>
    <row r="330" spans="1:22" ht="12.6" hidden="1" customHeight="1" outlineLevel="2">
      <c r="A330" s="1515">
        <v>44134</v>
      </c>
      <c r="B330" s="955" t="s">
        <v>5698</v>
      </c>
      <c r="C330" s="955" t="s">
        <v>10753</v>
      </c>
      <c r="D330" s="1516" t="s">
        <v>10674</v>
      </c>
      <c r="E330" s="1517"/>
      <c r="F330" s="1518"/>
      <c r="G330" s="1519"/>
      <c r="H330" s="1518"/>
      <c r="I330" s="1519"/>
      <c r="J330" s="1518"/>
      <c r="K330" s="1519"/>
      <c r="L330" s="1518"/>
      <c r="M330" s="1519"/>
      <c r="N330" s="1518"/>
      <c r="O330" s="1519"/>
      <c r="P330" s="1518"/>
      <c r="Q330" s="1519"/>
      <c r="R330" s="1518"/>
      <c r="S330" s="1519"/>
      <c r="T330" s="1518"/>
      <c r="U330" s="1519"/>
      <c r="V330" s="1518"/>
    </row>
    <row r="331" spans="1:22" ht="12.6" hidden="1" customHeight="1" outlineLevel="2">
      <c r="A331" s="1515">
        <v>44134</v>
      </c>
      <c r="B331" s="955" t="s">
        <v>5745</v>
      </c>
      <c r="C331" s="955" t="s">
        <v>10754</v>
      </c>
      <c r="D331" s="1516" t="s">
        <v>10455</v>
      </c>
      <c r="E331" s="1517"/>
      <c r="F331" s="1518"/>
      <c r="G331" s="1519"/>
      <c r="H331" s="1518"/>
      <c r="I331" s="1519"/>
      <c r="J331" s="1518"/>
      <c r="K331" s="1519"/>
      <c r="L331" s="1518"/>
      <c r="M331" s="1519"/>
      <c r="N331" s="1518"/>
      <c r="O331" s="1519"/>
      <c r="P331" s="1518"/>
      <c r="Q331" s="1519"/>
      <c r="R331" s="1518"/>
      <c r="S331" s="1519"/>
      <c r="T331" s="1518"/>
      <c r="U331" s="1519"/>
      <c r="V331" s="1518"/>
    </row>
    <row r="332" spans="1:22" ht="12.6" hidden="1" customHeight="1" outlineLevel="2">
      <c r="A332" s="1515">
        <v>44134</v>
      </c>
      <c r="B332" s="955" t="s">
        <v>10755</v>
      </c>
      <c r="C332" s="955" t="s">
        <v>10756</v>
      </c>
      <c r="D332" s="1516" t="s">
        <v>8424</v>
      </c>
      <c r="E332" s="1517"/>
      <c r="F332" s="1518"/>
      <c r="G332" s="1519"/>
      <c r="H332" s="1518"/>
      <c r="I332" s="1519"/>
      <c r="J332" s="1518"/>
      <c r="K332" s="1519"/>
      <c r="L332" s="1518"/>
      <c r="M332" s="1519"/>
      <c r="N332" s="1518"/>
      <c r="O332" s="1519"/>
      <c r="P332" s="1518"/>
      <c r="Q332" s="1519"/>
      <c r="R332" s="1518"/>
      <c r="S332" s="1519"/>
      <c r="T332" s="1518"/>
      <c r="U332" s="1519"/>
      <c r="V332" s="1518"/>
    </row>
    <row r="333" spans="1:22" ht="12.6" hidden="1" customHeight="1" outlineLevel="2">
      <c r="A333" s="1515">
        <v>44134</v>
      </c>
      <c r="B333" s="955" t="s">
        <v>5698</v>
      </c>
      <c r="C333" s="955" t="s">
        <v>10757</v>
      </c>
      <c r="D333" s="1516" t="s">
        <v>10472</v>
      </c>
      <c r="E333" s="1517"/>
      <c r="F333" s="1518"/>
      <c r="G333" s="1519"/>
      <c r="H333" s="1518"/>
      <c r="I333" s="1519"/>
      <c r="J333" s="1518"/>
      <c r="K333" s="1519"/>
      <c r="L333" s="1518"/>
      <c r="M333" s="1519"/>
      <c r="N333" s="1518"/>
      <c r="O333" s="1519"/>
      <c r="P333" s="1518"/>
      <c r="Q333" s="1519"/>
      <c r="R333" s="1518"/>
      <c r="S333" s="1519"/>
      <c r="T333" s="1518"/>
      <c r="U333" s="1519"/>
      <c r="V333" s="1518"/>
    </row>
    <row r="334" spans="1:22" ht="12.6" hidden="1" customHeight="1" outlineLevel="2">
      <c r="A334" s="1515">
        <v>44134</v>
      </c>
      <c r="B334" s="955" t="s">
        <v>5698</v>
      </c>
      <c r="C334" s="955" t="s">
        <v>10758</v>
      </c>
      <c r="D334" s="1516" t="s">
        <v>10574</v>
      </c>
      <c r="E334" s="1517"/>
      <c r="F334" s="1518"/>
      <c r="G334" s="1519"/>
      <c r="H334" s="1518"/>
      <c r="I334" s="1519"/>
      <c r="J334" s="1518"/>
      <c r="K334" s="1519"/>
      <c r="L334" s="1518"/>
      <c r="M334" s="1519"/>
      <c r="N334" s="1518"/>
      <c r="O334" s="1519"/>
      <c r="P334" s="1518"/>
      <c r="Q334" s="1519"/>
      <c r="R334" s="1518"/>
      <c r="S334" s="1519"/>
      <c r="T334" s="1518"/>
      <c r="U334" s="1519"/>
      <c r="V334" s="1518"/>
    </row>
    <row r="335" spans="1:22" ht="12.6" hidden="1" customHeight="1" outlineLevel="2">
      <c r="A335" s="1512">
        <v>44134</v>
      </c>
      <c r="B335" s="955" t="s">
        <v>5698</v>
      </c>
      <c r="C335" s="955" t="s">
        <v>10759</v>
      </c>
      <c r="D335" s="977" t="s">
        <v>2139</v>
      </c>
      <c r="E335" s="969"/>
      <c r="F335" s="973"/>
      <c r="G335" s="974"/>
      <c r="H335" s="973"/>
      <c r="I335" s="974"/>
      <c r="J335" s="973"/>
      <c r="K335" s="974"/>
      <c r="L335" s="973"/>
      <c r="M335" s="974"/>
      <c r="N335" s="973"/>
      <c r="O335" s="974"/>
      <c r="P335" s="973"/>
      <c r="Q335" s="974"/>
      <c r="R335" s="973"/>
      <c r="S335" s="974"/>
      <c r="T335" s="973"/>
      <c r="U335" s="974"/>
      <c r="V335" s="973"/>
    </row>
    <row r="336" spans="1:22" ht="25.2" hidden="1" customHeight="1" outlineLevel="2">
      <c r="A336" s="1512">
        <v>44134</v>
      </c>
      <c r="B336" s="955" t="s">
        <v>5745</v>
      </c>
      <c r="C336" s="955" t="s">
        <v>10760</v>
      </c>
      <c r="D336" s="977" t="s">
        <v>10495</v>
      </c>
      <c r="E336" s="969"/>
      <c r="F336" s="973"/>
      <c r="G336" s="974"/>
      <c r="H336" s="973"/>
      <c r="I336" s="974"/>
      <c r="J336" s="973"/>
      <c r="K336" s="974"/>
      <c r="L336" s="973"/>
      <c r="M336" s="974"/>
      <c r="N336" s="973"/>
      <c r="O336" s="974"/>
      <c r="P336" s="973"/>
      <c r="Q336" s="974"/>
      <c r="R336" s="973"/>
      <c r="S336" s="974"/>
      <c r="T336" s="973"/>
      <c r="U336" s="974"/>
      <c r="V336" s="973"/>
    </row>
    <row r="337" spans="1:37" ht="12.6" hidden="1" customHeight="1" outlineLevel="2">
      <c r="A337" s="1512">
        <v>44134</v>
      </c>
      <c r="B337" s="955" t="s">
        <v>5698</v>
      </c>
      <c r="C337" t="s">
        <v>10761</v>
      </c>
      <c r="D337" s="977" t="s">
        <v>5672</v>
      </c>
      <c r="E337" s="969"/>
      <c r="F337" s="973"/>
      <c r="G337" s="974"/>
      <c r="H337" s="973"/>
      <c r="I337" s="974"/>
      <c r="J337" s="973"/>
      <c r="K337" s="974"/>
      <c r="L337" s="973"/>
      <c r="M337" s="974"/>
      <c r="N337" s="973"/>
      <c r="O337" s="974"/>
      <c r="P337" s="973"/>
      <c r="Q337" s="974"/>
      <c r="R337" s="973"/>
      <c r="S337" s="974"/>
      <c r="T337" s="973"/>
      <c r="U337" s="974"/>
      <c r="V337" s="973"/>
      <c r="W337" s="974"/>
      <c r="X337" s="955"/>
      <c r="Y337" s="955"/>
      <c r="Z337" s="955"/>
      <c r="AA337" s="955"/>
      <c r="AB337" s="955"/>
      <c r="AC337" s="955"/>
      <c r="AD337" s="955"/>
      <c r="AE337" s="955"/>
      <c r="AF337" s="955"/>
      <c r="AG337" s="955"/>
      <c r="AH337" s="955"/>
      <c r="AI337" s="955"/>
      <c r="AJ337" s="955"/>
      <c r="AK337" s="955"/>
    </row>
    <row r="338" spans="1:37" ht="12.6" hidden="1" customHeight="1" outlineLevel="2">
      <c r="A338" s="1512">
        <v>44134</v>
      </c>
      <c r="B338" s="955" t="s">
        <v>5745</v>
      </c>
      <c r="C338" s="955" t="s">
        <v>10762</v>
      </c>
      <c r="D338" s="977" t="s">
        <v>10495</v>
      </c>
      <c r="E338" s="969"/>
      <c r="F338" s="973"/>
      <c r="G338" s="974"/>
      <c r="H338" s="973"/>
      <c r="I338" s="974"/>
      <c r="J338" s="973"/>
      <c r="K338" s="974"/>
      <c r="L338" s="973"/>
      <c r="M338" s="974"/>
      <c r="N338" s="973"/>
      <c r="O338" s="974"/>
      <c r="P338" s="973"/>
      <c r="Q338" s="974"/>
      <c r="R338" s="973"/>
      <c r="S338" s="974"/>
      <c r="T338" s="973"/>
      <c r="U338" s="974"/>
      <c r="V338" s="973"/>
      <c r="W338" s="974"/>
      <c r="X338" s="955"/>
      <c r="Y338" s="955"/>
      <c r="Z338" s="955"/>
      <c r="AA338" s="955"/>
      <c r="AB338" s="955"/>
      <c r="AC338" s="955"/>
      <c r="AD338" s="955"/>
      <c r="AE338" s="955"/>
      <c r="AF338" s="955"/>
      <c r="AG338" s="955"/>
      <c r="AH338" s="955"/>
      <c r="AI338" s="955"/>
      <c r="AJ338" s="955"/>
      <c r="AK338" s="955"/>
    </row>
    <row r="339" spans="1:37" ht="12.6" hidden="1" customHeight="1" outlineLevel="2">
      <c r="A339" s="1512">
        <v>44134</v>
      </c>
      <c r="B339" s="955" t="s">
        <v>5698</v>
      </c>
      <c r="C339" s="955" t="s">
        <v>10763</v>
      </c>
      <c r="D339" s="977" t="s">
        <v>10674</v>
      </c>
      <c r="E339" s="969"/>
      <c r="F339" s="973"/>
      <c r="G339" s="974"/>
      <c r="H339" s="973"/>
      <c r="I339" s="974"/>
      <c r="J339" s="973"/>
      <c r="K339" s="974"/>
      <c r="L339" s="973"/>
      <c r="M339" s="974"/>
      <c r="N339" s="973"/>
      <c r="O339" s="974"/>
      <c r="P339" s="973"/>
      <c r="Q339" s="974"/>
      <c r="R339" s="973"/>
      <c r="S339" s="974"/>
      <c r="T339" s="973"/>
      <c r="U339" s="974"/>
      <c r="V339" s="973"/>
      <c r="W339" s="974"/>
      <c r="X339" s="955"/>
      <c r="Y339" s="955"/>
      <c r="Z339" s="955"/>
      <c r="AA339" s="955"/>
      <c r="AB339" s="955"/>
      <c r="AC339" s="955"/>
      <c r="AD339" s="955"/>
      <c r="AE339" s="955"/>
      <c r="AF339" s="955"/>
      <c r="AG339" s="955"/>
      <c r="AH339" s="955"/>
      <c r="AI339" s="955"/>
      <c r="AJ339" s="955"/>
      <c r="AK339" s="955"/>
    </row>
    <row r="340" spans="1:37" ht="12.6" hidden="1" customHeight="1" outlineLevel="2">
      <c r="A340" s="1512">
        <v>44134</v>
      </c>
      <c r="B340" s="955" t="s">
        <v>5698</v>
      </c>
      <c r="C340" s="955" t="s">
        <v>10764</v>
      </c>
      <c r="D340" s="977" t="s">
        <v>5671</v>
      </c>
      <c r="E340" s="969"/>
      <c r="F340" s="973"/>
      <c r="G340" s="974"/>
      <c r="H340" s="973"/>
      <c r="I340" s="974"/>
      <c r="J340" s="973"/>
      <c r="K340" s="974"/>
      <c r="L340" s="973"/>
      <c r="M340" s="974"/>
      <c r="N340" s="973"/>
      <c r="O340" s="974"/>
      <c r="P340" s="973"/>
      <c r="Q340" s="974"/>
      <c r="R340" s="973"/>
      <c r="S340" s="974"/>
      <c r="T340" s="973"/>
      <c r="U340" s="974"/>
      <c r="V340" s="973"/>
      <c r="W340" s="974"/>
      <c r="X340" s="955"/>
      <c r="Y340" s="955"/>
      <c r="Z340" s="955"/>
      <c r="AA340" s="955"/>
      <c r="AB340" s="955"/>
      <c r="AC340" s="955"/>
      <c r="AD340" s="955"/>
      <c r="AE340" s="955"/>
      <c r="AF340" s="955"/>
      <c r="AG340" s="955"/>
      <c r="AH340" s="955"/>
      <c r="AI340" s="955"/>
      <c r="AJ340" s="955"/>
      <c r="AK340" s="955"/>
    </row>
    <row r="341" spans="1:37" ht="12.6" hidden="1" customHeight="1" outlineLevel="2">
      <c r="A341" s="1512">
        <v>44134</v>
      </c>
      <c r="B341" s="955" t="s">
        <v>5698</v>
      </c>
      <c r="C341" s="955" t="s">
        <v>10765</v>
      </c>
      <c r="D341" s="977" t="s">
        <v>8424</v>
      </c>
      <c r="E341" s="969"/>
      <c r="F341" s="973"/>
      <c r="G341" s="974"/>
      <c r="H341" s="973"/>
      <c r="I341" s="974"/>
      <c r="J341" s="973"/>
      <c r="K341" s="974"/>
      <c r="L341" s="973"/>
      <c r="M341" s="974"/>
      <c r="N341" s="973"/>
      <c r="O341" s="974"/>
      <c r="P341" s="973"/>
      <c r="Q341" s="974"/>
      <c r="R341" s="973"/>
      <c r="S341" s="974"/>
      <c r="T341" s="973"/>
      <c r="U341" s="974"/>
      <c r="V341" s="973"/>
      <c r="W341" s="974"/>
      <c r="X341" s="955"/>
      <c r="Y341" s="955"/>
      <c r="Z341" s="955"/>
      <c r="AA341" s="955"/>
      <c r="AB341" s="955"/>
      <c r="AC341" s="955"/>
      <c r="AD341" s="955"/>
      <c r="AE341" s="955"/>
      <c r="AF341" s="955"/>
      <c r="AG341" s="955"/>
      <c r="AH341" s="955"/>
      <c r="AI341" s="955"/>
      <c r="AJ341" s="955"/>
      <c r="AK341" s="955"/>
    </row>
    <row r="342" spans="1:37" ht="12.6" hidden="1" customHeight="1" outlineLevel="2">
      <c r="A342" s="1512">
        <v>44134</v>
      </c>
      <c r="B342" s="955" t="s">
        <v>5698</v>
      </c>
      <c r="C342" s="955" t="s">
        <v>10766</v>
      </c>
      <c r="D342" s="977" t="s">
        <v>5671</v>
      </c>
      <c r="E342" s="969"/>
      <c r="F342" s="973"/>
      <c r="G342" s="974"/>
      <c r="H342" s="973"/>
      <c r="I342" s="974"/>
      <c r="J342" s="973"/>
      <c r="K342" s="974"/>
      <c r="L342" s="973"/>
      <c r="M342" s="974"/>
      <c r="N342" s="973"/>
      <c r="O342" s="974"/>
      <c r="P342" s="973"/>
      <c r="Q342" s="974"/>
      <c r="R342" s="973"/>
      <c r="S342" s="974"/>
      <c r="T342" s="973"/>
      <c r="U342" s="974"/>
      <c r="V342" s="973"/>
      <c r="W342" s="974"/>
      <c r="X342" s="955"/>
      <c r="Y342" s="955"/>
      <c r="Z342" s="955"/>
      <c r="AA342" s="955"/>
      <c r="AB342" s="955"/>
      <c r="AC342" s="955"/>
      <c r="AD342" s="955"/>
      <c r="AE342" s="955"/>
      <c r="AF342" s="955"/>
      <c r="AG342" s="955"/>
      <c r="AH342" s="955"/>
      <c r="AI342" s="955"/>
      <c r="AJ342" s="955"/>
      <c r="AK342" s="955"/>
    </row>
    <row r="343" spans="1:37" ht="12.6" hidden="1" customHeight="1" outlineLevel="2">
      <c r="A343" s="1512">
        <v>44134</v>
      </c>
      <c r="B343" s="955" t="s">
        <v>10767</v>
      </c>
      <c r="C343" s="955" t="s">
        <v>10768</v>
      </c>
      <c r="D343" s="977" t="s">
        <v>10574</v>
      </c>
      <c r="E343" s="969"/>
      <c r="F343" s="973"/>
      <c r="G343" s="974"/>
      <c r="H343" s="973"/>
      <c r="I343" s="974"/>
      <c r="J343" s="973"/>
      <c r="K343" s="974"/>
      <c r="L343" s="973"/>
      <c r="M343" s="974"/>
      <c r="N343" s="973"/>
      <c r="O343" s="974"/>
      <c r="P343" s="973"/>
      <c r="Q343" s="974"/>
      <c r="R343" s="973"/>
      <c r="S343" s="974"/>
      <c r="T343" s="973"/>
      <c r="U343" s="974"/>
      <c r="V343" s="973"/>
      <c r="W343" s="974"/>
      <c r="X343" s="955"/>
      <c r="Y343" s="955"/>
      <c r="Z343" s="955"/>
      <c r="AA343" s="955"/>
      <c r="AB343" s="955"/>
      <c r="AC343" s="955"/>
      <c r="AD343" s="955"/>
      <c r="AE343" s="955"/>
      <c r="AF343" s="955"/>
      <c r="AG343" s="955"/>
      <c r="AH343" s="955"/>
      <c r="AI343" s="955"/>
      <c r="AJ343" s="955"/>
      <c r="AK343" s="955"/>
    </row>
    <row r="344" spans="1:37" ht="12.6" hidden="1" customHeight="1" outlineLevel="1">
      <c r="A344" s="1520"/>
      <c r="B344" s="955"/>
      <c r="C344" s="955"/>
      <c r="D344" s="977"/>
      <c r="E344" s="969"/>
      <c r="F344" s="973"/>
      <c r="G344" s="974"/>
      <c r="H344" s="973"/>
      <c r="I344" s="974"/>
      <c r="J344" s="973"/>
      <c r="K344" s="974"/>
      <c r="L344" s="973"/>
      <c r="M344" s="974"/>
      <c r="N344" s="973"/>
      <c r="O344" s="974"/>
      <c r="P344" s="973"/>
      <c r="Q344" s="974"/>
      <c r="R344" s="973"/>
      <c r="S344" s="974"/>
      <c r="T344" s="973"/>
      <c r="U344" s="974"/>
      <c r="V344" s="973"/>
      <c r="W344" s="974"/>
      <c r="X344" s="955"/>
      <c r="Y344" s="955"/>
      <c r="Z344" s="955"/>
      <c r="AA344" s="955"/>
      <c r="AB344" s="29"/>
      <c r="AC344" s="29"/>
      <c r="AD344" s="29"/>
      <c r="AE344" s="955"/>
      <c r="AF344" s="955"/>
      <c r="AG344" s="955"/>
      <c r="AH344" s="955"/>
      <c r="AI344" s="955"/>
      <c r="AJ344" s="955"/>
      <c r="AK344" s="955"/>
    </row>
    <row r="345" spans="1:37" ht="13.2" hidden="1" customHeight="1" outlineLevel="1">
      <c r="A345" s="1521"/>
      <c r="B345" s="1522" t="s">
        <v>10769</v>
      </c>
      <c r="D345" s="977" t="s">
        <v>10770</v>
      </c>
      <c r="E345" s="1523"/>
      <c r="F345" s="977"/>
      <c r="G345" s="1523"/>
      <c r="H345" s="977"/>
      <c r="I345" s="1523"/>
      <c r="J345" s="977"/>
      <c r="K345" s="969"/>
      <c r="L345" s="977"/>
      <c r="M345" s="969"/>
      <c r="N345" s="977"/>
      <c r="O345" s="969"/>
      <c r="P345" s="977"/>
      <c r="Q345" s="969"/>
      <c r="R345" s="977"/>
      <c r="S345" s="969"/>
      <c r="T345" s="977"/>
      <c r="U345" s="969"/>
      <c r="V345" s="977"/>
      <c r="W345" s="969"/>
      <c r="X345" s="1133"/>
      <c r="Y345" s="1133"/>
      <c r="Z345" s="1133" t="s">
        <v>10771</v>
      </c>
      <c r="AA345" s="1133"/>
      <c r="AB345" s="1032"/>
      <c r="AC345" s="1307" t="s">
        <v>10772</v>
      </c>
      <c r="AD345" s="2404" t="s">
        <v>10773</v>
      </c>
      <c r="AE345" s="2338"/>
      <c r="AF345" s="2338"/>
      <c r="AG345" s="2338"/>
      <c r="AH345" s="2338"/>
      <c r="AI345" s="2338"/>
      <c r="AJ345" s="2338"/>
      <c r="AK345" s="2338"/>
    </row>
    <row r="346" spans="1:37" ht="13.2" hidden="1" customHeight="1" outlineLevel="1">
      <c r="A346" s="1521"/>
      <c r="B346" s="1522" t="s">
        <v>10774</v>
      </c>
      <c r="D346" s="977" t="s">
        <v>10775</v>
      </c>
      <c r="E346" s="969"/>
      <c r="F346" s="977"/>
      <c r="G346" s="969"/>
      <c r="H346" s="977"/>
      <c r="I346" s="969"/>
      <c r="J346" s="977"/>
      <c r="K346" s="969"/>
      <c r="L346" s="977"/>
      <c r="M346" s="969"/>
      <c r="N346" s="977"/>
      <c r="O346" s="969"/>
      <c r="P346" s="977"/>
      <c r="Q346" s="969"/>
      <c r="R346" s="977"/>
      <c r="S346" s="969"/>
      <c r="T346" s="977"/>
      <c r="U346" s="969"/>
      <c r="V346" s="977"/>
      <c r="W346" s="969"/>
      <c r="X346" s="1032"/>
      <c r="Y346" s="1032"/>
      <c r="Z346" s="1032" t="s">
        <v>10419</v>
      </c>
      <c r="AA346" s="1032"/>
      <c r="AB346" s="1032"/>
      <c r="AC346" s="1032"/>
      <c r="AD346" s="2338"/>
      <c r="AE346" s="2338"/>
      <c r="AF346" s="2338"/>
      <c r="AG346" s="2338"/>
      <c r="AH346" s="2338"/>
      <c r="AI346" s="2338"/>
      <c r="AJ346" s="2338"/>
      <c r="AK346" s="2338"/>
    </row>
    <row r="347" spans="1:37" ht="13.2" hidden="1" customHeight="1" outlineLevel="1">
      <c r="A347" s="1521"/>
      <c r="B347" s="1522" t="s">
        <v>10776</v>
      </c>
      <c r="D347" s="977"/>
      <c r="E347" s="969"/>
      <c r="F347" s="977"/>
      <c r="G347" s="969"/>
      <c r="H347" s="977"/>
      <c r="I347" s="969"/>
      <c r="J347" s="977"/>
      <c r="K347" s="969"/>
      <c r="L347" s="977"/>
      <c r="M347" s="969"/>
      <c r="N347" s="977"/>
      <c r="O347" s="969"/>
      <c r="P347" s="977"/>
      <c r="Q347" s="969"/>
      <c r="R347" s="977"/>
      <c r="S347" s="969"/>
      <c r="T347" s="977"/>
      <c r="U347" s="969"/>
      <c r="V347" s="977"/>
      <c r="W347" s="969"/>
      <c r="X347" s="1032" t="s">
        <v>10777</v>
      </c>
      <c r="Y347" s="1032"/>
      <c r="Z347" s="1032" t="s">
        <v>10430</v>
      </c>
      <c r="AA347" s="1032"/>
      <c r="AB347" s="1032"/>
      <c r="AC347" s="1032"/>
      <c r="AD347" s="2338"/>
      <c r="AE347" s="2338"/>
      <c r="AF347" s="2338"/>
      <c r="AG347" s="2338"/>
      <c r="AH347" s="2338"/>
      <c r="AI347" s="2338"/>
      <c r="AJ347" s="2338"/>
      <c r="AK347" s="2338"/>
    </row>
    <row r="348" spans="1:37" ht="13.2" hidden="1" customHeight="1" outlineLevel="1">
      <c r="A348" s="1521"/>
      <c r="B348" s="1522" t="s">
        <v>10778</v>
      </c>
      <c r="D348" s="977"/>
      <c r="E348" s="969"/>
      <c r="F348" s="977"/>
      <c r="G348" s="969"/>
      <c r="H348" s="977"/>
      <c r="I348" s="969"/>
      <c r="J348" s="977"/>
      <c r="K348" s="969"/>
      <c r="L348" s="977"/>
      <c r="M348" s="969"/>
      <c r="N348" s="977"/>
      <c r="O348" s="969"/>
      <c r="P348" s="977"/>
      <c r="Q348" s="969"/>
      <c r="R348" s="977"/>
      <c r="S348" s="969"/>
      <c r="T348" s="977"/>
      <c r="U348" s="969"/>
      <c r="V348" s="977"/>
      <c r="W348" s="969"/>
      <c r="X348" s="1032" t="s">
        <v>10779</v>
      </c>
      <c r="Y348" s="1032"/>
      <c r="Z348" s="1032" t="s">
        <v>10448</v>
      </c>
      <c r="AA348" s="1032"/>
      <c r="AB348" s="1032"/>
      <c r="AC348" s="1032"/>
      <c r="AD348" s="2338"/>
      <c r="AE348" s="2338"/>
      <c r="AF348" s="2338"/>
      <c r="AG348" s="2338"/>
      <c r="AH348" s="2338"/>
      <c r="AI348" s="2338"/>
      <c r="AJ348" s="2338"/>
      <c r="AK348" s="2338"/>
    </row>
    <row r="349" spans="1:37" ht="13.2" hidden="1" customHeight="1" outlineLevel="1">
      <c r="A349" s="1521"/>
      <c r="B349" s="1522" t="s">
        <v>10780</v>
      </c>
      <c r="D349" s="977" t="s">
        <v>10781</v>
      </c>
      <c r="E349" s="969"/>
      <c r="F349" s="977"/>
      <c r="G349" s="969"/>
      <c r="H349" s="977"/>
      <c r="I349" s="969"/>
      <c r="J349" s="977"/>
      <c r="K349" s="969"/>
      <c r="L349" s="977"/>
      <c r="M349" s="969"/>
      <c r="N349" s="977"/>
      <c r="O349" s="969"/>
      <c r="P349" s="977"/>
      <c r="Q349" s="969"/>
      <c r="R349" s="977"/>
      <c r="S349" s="969"/>
      <c r="T349" s="977"/>
      <c r="U349" s="969"/>
      <c r="V349" s="977"/>
      <c r="W349" s="969"/>
      <c r="X349" s="1032"/>
      <c r="Y349" s="1032"/>
      <c r="Z349" s="1032" t="s">
        <v>10466</v>
      </c>
      <c r="AA349" s="1032"/>
      <c r="AB349" s="1032"/>
      <c r="AC349" s="1032"/>
      <c r="AD349" s="2338"/>
      <c r="AE349" s="2338"/>
      <c r="AF349" s="2338"/>
      <c r="AG349" s="2338"/>
      <c r="AH349" s="2338"/>
      <c r="AI349" s="2338"/>
      <c r="AJ349" s="2338"/>
      <c r="AK349" s="2338"/>
    </row>
    <row r="350" spans="1:37" ht="13.2" hidden="1" customHeight="1" outlineLevel="1">
      <c r="A350" s="1521"/>
      <c r="B350" s="1522" t="s">
        <v>10782</v>
      </c>
      <c r="D350" s="977"/>
      <c r="E350" s="969"/>
      <c r="F350" s="977"/>
      <c r="G350" s="969"/>
      <c r="H350" s="977"/>
      <c r="I350" s="969"/>
      <c r="J350" s="977"/>
      <c r="K350" s="969"/>
      <c r="L350" s="977"/>
      <c r="M350" s="969"/>
      <c r="N350" s="977"/>
      <c r="O350" s="969"/>
      <c r="P350" s="977"/>
      <c r="Q350" s="969"/>
      <c r="R350" s="977"/>
      <c r="S350" s="969"/>
      <c r="T350" s="977"/>
      <c r="U350" s="969"/>
      <c r="V350" s="977"/>
      <c r="W350" s="969"/>
      <c r="X350" s="1032" t="s">
        <v>10783</v>
      </c>
      <c r="Y350" s="1032"/>
      <c r="Z350" s="1032" t="s">
        <v>10479</v>
      </c>
      <c r="AA350" s="1032"/>
      <c r="AB350" s="1032"/>
      <c r="AC350" s="1032"/>
      <c r="AD350" s="2405" t="s">
        <v>10784</v>
      </c>
      <c r="AE350" s="2338"/>
      <c r="AF350" s="2338"/>
      <c r="AG350" s="2338"/>
      <c r="AH350" s="2338"/>
      <c r="AI350" s="2338"/>
      <c r="AJ350" s="2338"/>
      <c r="AK350" s="2338"/>
    </row>
    <row r="351" spans="1:37" ht="12.6" hidden="1" customHeight="1" outlineLevel="1">
      <c r="A351" s="1521"/>
      <c r="B351" s="29"/>
      <c r="D351" s="977"/>
      <c r="E351" s="969"/>
      <c r="F351" s="977"/>
      <c r="G351" s="969"/>
      <c r="H351" s="977"/>
      <c r="I351" s="969"/>
      <c r="J351" s="977"/>
      <c r="K351" s="969"/>
      <c r="L351" s="977"/>
      <c r="M351" s="969"/>
      <c r="N351" s="977"/>
      <c r="O351" s="969"/>
      <c r="P351" s="977"/>
      <c r="Q351" s="969"/>
      <c r="R351" s="977"/>
      <c r="S351" s="969"/>
      <c r="T351" s="977"/>
      <c r="U351" s="969"/>
      <c r="V351" s="977"/>
      <c r="W351" s="969"/>
      <c r="X351" s="1032" t="s">
        <v>10785</v>
      </c>
      <c r="Y351" s="1032"/>
      <c r="Z351" s="1032" t="s">
        <v>10571</v>
      </c>
      <c r="AA351" s="1032"/>
      <c r="AB351" s="1032"/>
      <c r="AC351" s="1032"/>
      <c r="AD351" s="2338"/>
      <c r="AE351" s="2338"/>
      <c r="AF351" s="2338"/>
      <c r="AG351" s="2338"/>
      <c r="AH351" s="2338"/>
      <c r="AI351" s="2338"/>
      <c r="AJ351" s="2338"/>
      <c r="AK351" s="2338"/>
    </row>
    <row r="352" spans="1:37" ht="12.6" hidden="1" customHeight="1" outlineLevel="1">
      <c r="A352" s="1521"/>
      <c r="B352" s="29"/>
      <c r="D352" s="977"/>
      <c r="E352" s="969"/>
      <c r="F352" s="977"/>
      <c r="G352" s="969"/>
      <c r="H352" s="977"/>
      <c r="I352" s="969"/>
      <c r="J352" s="977"/>
      <c r="K352" s="969"/>
      <c r="L352" s="977"/>
      <c r="M352" s="969"/>
      <c r="N352" s="977"/>
      <c r="O352" s="969"/>
      <c r="P352" s="977"/>
      <c r="Q352" s="969"/>
      <c r="R352" s="977"/>
      <c r="S352" s="969"/>
      <c r="T352" s="977"/>
      <c r="U352" s="969"/>
      <c r="V352" s="977"/>
      <c r="W352" s="969"/>
      <c r="X352" s="1032" t="s">
        <v>10786</v>
      </c>
      <c r="Y352" s="1032"/>
      <c r="Z352" s="1032" t="s">
        <v>10604</v>
      </c>
      <c r="AA352" s="1032"/>
      <c r="AB352" s="1032"/>
      <c r="AC352" s="1032"/>
      <c r="AD352" s="2338"/>
      <c r="AE352" s="2338"/>
      <c r="AF352" s="2338"/>
      <c r="AG352" s="2338"/>
      <c r="AH352" s="2338"/>
      <c r="AI352" s="2338"/>
      <c r="AJ352" s="2338"/>
      <c r="AK352" s="2338"/>
    </row>
    <row r="353" spans="1:37" ht="12.6" hidden="1" customHeight="1" outlineLevel="1">
      <c r="A353" s="1521"/>
      <c r="B353" s="29"/>
      <c r="D353" s="977" t="s">
        <v>10787</v>
      </c>
      <c r="E353" s="969"/>
      <c r="F353" s="977"/>
      <c r="G353" s="969"/>
      <c r="H353" s="977"/>
      <c r="I353" s="969"/>
      <c r="J353" s="977"/>
      <c r="K353" s="969"/>
      <c r="L353" s="977"/>
      <c r="M353" s="969"/>
      <c r="N353" s="977"/>
      <c r="O353" s="969"/>
      <c r="P353" s="977"/>
      <c r="Q353" s="969"/>
      <c r="R353" s="977"/>
      <c r="S353" s="969"/>
      <c r="T353" s="977"/>
      <c r="U353" s="969"/>
      <c r="V353" s="977"/>
      <c r="W353" s="969"/>
      <c r="X353" s="1032" t="s">
        <v>10788</v>
      </c>
      <c r="Y353" s="1032"/>
      <c r="Z353" s="1032" t="s">
        <v>10659</v>
      </c>
      <c r="AA353" s="1032"/>
      <c r="AB353" s="1032"/>
      <c r="AC353" s="1032"/>
      <c r="AD353" s="2338"/>
      <c r="AE353" s="2338"/>
      <c r="AF353" s="2338"/>
      <c r="AG353" s="2338"/>
      <c r="AH353" s="2338"/>
      <c r="AI353" s="2338"/>
      <c r="AJ353" s="2338"/>
      <c r="AK353" s="2338"/>
    </row>
    <row r="354" spans="1:37" ht="12.6" customHeight="1" collapsed="1">
      <c r="A354" s="1524" t="s">
        <v>10789</v>
      </c>
      <c r="B354" s="1525">
        <f>COUNT(A355:A684)</f>
        <v>322</v>
      </c>
      <c r="C354" s="1526"/>
      <c r="D354" s="1526"/>
      <c r="E354" s="1526"/>
      <c r="F354" s="1526"/>
      <c r="G354" s="1526"/>
      <c r="H354" s="1526"/>
      <c r="I354" s="1526"/>
      <c r="J354" s="1526"/>
      <c r="K354" s="1526"/>
      <c r="L354" s="1526"/>
      <c r="M354" s="1526"/>
      <c r="N354" s="1526"/>
      <c r="O354" s="1526"/>
      <c r="P354" s="1526"/>
      <c r="Q354" s="1526"/>
      <c r="R354" s="1526"/>
      <c r="S354" s="1526"/>
      <c r="T354" s="1526"/>
      <c r="U354" s="1526"/>
      <c r="V354" s="1526"/>
      <c r="W354" s="955"/>
      <c r="X354" s="955"/>
      <c r="Y354" s="955"/>
      <c r="Z354" s="955"/>
      <c r="AA354" s="955"/>
      <c r="AB354" s="29"/>
      <c r="AC354" s="955"/>
      <c r="AD354" s="955"/>
      <c r="AE354" s="955"/>
      <c r="AF354" s="955"/>
      <c r="AG354" s="955"/>
      <c r="AH354" s="955"/>
      <c r="AI354" s="955"/>
      <c r="AJ354" s="955"/>
      <c r="AK354" s="955"/>
    </row>
    <row r="355" spans="1:37" ht="12.6" hidden="1" customHeight="1" outlineLevel="1" collapsed="1">
      <c r="A355" s="1527">
        <v>44137</v>
      </c>
      <c r="B355" s="955"/>
      <c r="C355" s="955" t="s">
        <v>10790</v>
      </c>
      <c r="D355" s="977" t="s">
        <v>10791</v>
      </c>
      <c r="E355" s="969"/>
      <c r="F355" s="973"/>
      <c r="G355" s="974"/>
      <c r="H355" s="973"/>
      <c r="I355" s="974"/>
      <c r="J355" s="973"/>
      <c r="K355" s="974"/>
      <c r="L355" s="973"/>
      <c r="M355" s="974"/>
      <c r="N355" s="973"/>
      <c r="O355" s="974"/>
      <c r="P355" s="973"/>
      <c r="Q355" s="974"/>
      <c r="R355" s="973"/>
      <c r="S355" s="974"/>
      <c r="T355" s="973"/>
      <c r="U355" s="974"/>
      <c r="V355" s="973"/>
      <c r="W355" s="974"/>
      <c r="X355" s="955"/>
      <c r="Y355" s="955"/>
      <c r="Z355" s="955"/>
      <c r="AA355" s="955"/>
      <c r="AB355" s="29"/>
      <c r="AC355" s="955"/>
      <c r="AD355" s="955"/>
      <c r="AE355" s="955"/>
      <c r="AF355" s="955"/>
      <c r="AG355" s="955"/>
      <c r="AH355" s="955"/>
      <c r="AI355" s="955"/>
      <c r="AJ355" s="955"/>
      <c r="AK355" s="955"/>
    </row>
    <row r="356" spans="1:37" ht="12.6" hidden="1" customHeight="1" outlineLevel="2">
      <c r="A356" s="1527">
        <v>44137</v>
      </c>
      <c r="B356" s="955"/>
      <c r="C356" s="955" t="s">
        <v>10792</v>
      </c>
      <c r="D356" s="977" t="s">
        <v>10472</v>
      </c>
      <c r="E356" s="969"/>
      <c r="F356" s="973"/>
      <c r="G356" s="974"/>
      <c r="H356" s="973"/>
      <c r="I356" s="974"/>
      <c r="J356" s="973"/>
      <c r="K356" s="974"/>
      <c r="L356" s="973"/>
      <c r="M356" s="974"/>
      <c r="N356" s="973"/>
      <c r="O356" s="974"/>
      <c r="P356" s="973"/>
      <c r="Q356" s="974"/>
      <c r="R356" s="973"/>
      <c r="S356" s="974"/>
      <c r="T356" s="973"/>
      <c r="U356" s="974"/>
      <c r="V356" s="973"/>
      <c r="W356" s="974"/>
      <c r="X356" s="955"/>
      <c r="Y356" s="955"/>
      <c r="Z356" s="955"/>
      <c r="AA356" s="955"/>
      <c r="AB356" s="955"/>
      <c r="AC356" s="955"/>
      <c r="AD356" s="955"/>
      <c r="AE356" s="955"/>
      <c r="AF356" s="955"/>
      <c r="AG356" s="955"/>
      <c r="AH356" s="955"/>
      <c r="AI356" s="955"/>
      <c r="AJ356" s="955"/>
      <c r="AK356" s="955"/>
    </row>
    <row r="357" spans="1:37" ht="12.6" hidden="1" customHeight="1" outlineLevel="2">
      <c r="A357" s="1527">
        <v>44137</v>
      </c>
      <c r="B357" s="955"/>
      <c r="C357" s="955" t="s">
        <v>10793</v>
      </c>
      <c r="D357" s="977" t="s">
        <v>5685</v>
      </c>
      <c r="E357" s="969"/>
      <c r="F357" s="973"/>
      <c r="G357" s="974"/>
      <c r="H357" s="973"/>
      <c r="I357" s="974"/>
      <c r="J357" s="973"/>
      <c r="K357" s="974"/>
      <c r="L357" s="973"/>
      <c r="M357" s="974"/>
      <c r="N357" s="973"/>
      <c r="O357" s="974"/>
      <c r="P357" s="973"/>
      <c r="Q357" s="974"/>
      <c r="R357" s="973"/>
      <c r="S357" s="974"/>
      <c r="T357" s="973"/>
      <c r="U357" s="974"/>
      <c r="V357" s="973"/>
      <c r="W357" s="974"/>
      <c r="X357" s="955"/>
      <c r="Y357" s="955"/>
      <c r="Z357" s="955"/>
      <c r="AA357" s="955"/>
      <c r="AB357" s="955"/>
      <c r="AC357" s="955"/>
      <c r="AD357" s="955"/>
      <c r="AE357" s="955"/>
      <c r="AF357" s="955"/>
      <c r="AG357" s="955"/>
      <c r="AH357" s="955"/>
      <c r="AI357" s="955"/>
      <c r="AJ357" s="955"/>
      <c r="AK357" s="955"/>
    </row>
    <row r="358" spans="1:37" ht="12.6" hidden="1" customHeight="1" outlineLevel="2">
      <c r="A358" s="1527">
        <v>44137</v>
      </c>
      <c r="B358" s="955"/>
      <c r="C358" s="955" t="s">
        <v>10794</v>
      </c>
      <c r="D358" s="977" t="s">
        <v>10795</v>
      </c>
      <c r="E358" s="969"/>
      <c r="F358" s="973"/>
      <c r="G358" s="974"/>
      <c r="H358" s="973"/>
      <c r="I358" s="974"/>
      <c r="J358" s="973"/>
      <c r="K358" s="974"/>
      <c r="L358" s="973"/>
      <c r="M358" s="974"/>
      <c r="N358" s="973"/>
      <c r="O358" s="974"/>
      <c r="P358" s="973"/>
      <c r="Q358" s="974"/>
      <c r="R358" s="973"/>
      <c r="S358" s="974"/>
      <c r="T358" s="973"/>
      <c r="U358" s="974"/>
      <c r="V358" s="973"/>
      <c r="W358" s="974"/>
      <c r="X358" s="955"/>
      <c r="Y358" s="955"/>
      <c r="Z358" s="955"/>
      <c r="AA358" s="955"/>
      <c r="AB358" s="955"/>
      <c r="AC358" s="955"/>
      <c r="AD358" s="955"/>
      <c r="AE358" s="955"/>
      <c r="AF358" s="955"/>
      <c r="AG358" s="955"/>
      <c r="AH358" s="955"/>
      <c r="AI358" s="955"/>
      <c r="AJ358" s="955"/>
      <c r="AK358" s="955"/>
    </row>
    <row r="359" spans="1:37" ht="12.6" hidden="1" customHeight="1" outlineLevel="2">
      <c r="A359" s="1527">
        <v>44137</v>
      </c>
      <c r="B359" s="955"/>
      <c r="C359" s="955" t="s">
        <v>10796</v>
      </c>
      <c r="D359" s="977" t="s">
        <v>10495</v>
      </c>
      <c r="E359" s="969"/>
      <c r="F359" s="973"/>
      <c r="G359" s="974"/>
      <c r="H359" s="973"/>
      <c r="I359" s="974"/>
      <c r="J359" s="973"/>
      <c r="K359" s="974"/>
      <c r="L359" s="973"/>
      <c r="M359" s="974"/>
      <c r="N359" s="973"/>
      <c r="O359" s="974"/>
      <c r="P359" s="973"/>
      <c r="Q359" s="974"/>
      <c r="R359" s="973"/>
      <c r="S359" s="974"/>
      <c r="T359" s="973"/>
      <c r="U359" s="974"/>
      <c r="V359" s="973"/>
      <c r="W359" s="974"/>
      <c r="X359" s="955"/>
      <c r="Y359" s="955"/>
      <c r="Z359" s="955"/>
      <c r="AA359" s="955"/>
      <c r="AB359" s="955"/>
      <c r="AC359" s="955"/>
      <c r="AD359" s="955"/>
      <c r="AE359" s="955"/>
      <c r="AF359" s="955"/>
      <c r="AG359" s="955"/>
      <c r="AH359" s="955"/>
      <c r="AI359" s="955"/>
      <c r="AJ359" s="955"/>
      <c r="AK359" s="955"/>
    </row>
    <row r="360" spans="1:37" ht="12.6" hidden="1" customHeight="1" outlineLevel="2">
      <c r="A360" s="1527">
        <v>44137</v>
      </c>
      <c r="B360" s="955"/>
      <c r="C360" s="955" t="s">
        <v>10797</v>
      </c>
      <c r="D360" s="977" t="s">
        <v>10472</v>
      </c>
      <c r="E360" s="969"/>
      <c r="F360" s="973"/>
      <c r="G360" s="974"/>
      <c r="H360" s="973"/>
      <c r="I360" s="974"/>
      <c r="J360" s="973"/>
      <c r="K360" s="974"/>
      <c r="L360" s="973"/>
      <c r="M360" s="974"/>
      <c r="N360" s="973"/>
      <c r="O360" s="974"/>
      <c r="P360" s="973"/>
      <c r="Q360" s="974"/>
      <c r="R360" s="973"/>
      <c r="S360" s="974"/>
      <c r="T360" s="973"/>
      <c r="U360" s="974"/>
      <c r="V360" s="973"/>
      <c r="W360" s="974"/>
      <c r="X360" s="955"/>
      <c r="Y360" s="955"/>
      <c r="Z360" s="955"/>
      <c r="AA360" s="955"/>
      <c r="AB360" s="955"/>
      <c r="AC360" s="955"/>
      <c r="AD360" s="955"/>
      <c r="AE360" s="955"/>
      <c r="AF360" s="955"/>
      <c r="AG360" s="955"/>
      <c r="AH360" s="955"/>
      <c r="AI360" s="955"/>
      <c r="AJ360" s="955"/>
      <c r="AK360" s="955"/>
    </row>
    <row r="361" spans="1:37" ht="12.6" hidden="1" customHeight="1" outlineLevel="2">
      <c r="A361" s="1527">
        <v>44137</v>
      </c>
      <c r="B361" s="955"/>
      <c r="C361" s="955" t="s">
        <v>10798</v>
      </c>
      <c r="D361" s="977" t="s">
        <v>5676</v>
      </c>
      <c r="E361" s="969"/>
      <c r="F361" s="973"/>
      <c r="G361" s="974"/>
      <c r="H361" s="973"/>
      <c r="I361" s="974"/>
      <c r="J361" s="973"/>
      <c r="K361" s="974"/>
      <c r="L361" s="973"/>
      <c r="M361" s="974"/>
      <c r="N361" s="973"/>
      <c r="O361" s="974"/>
      <c r="P361" s="973"/>
      <c r="Q361" s="974"/>
      <c r="R361" s="973"/>
      <c r="S361" s="974"/>
      <c r="T361" s="973"/>
      <c r="U361" s="974"/>
      <c r="V361" s="973"/>
      <c r="W361" s="974"/>
      <c r="X361" s="955"/>
      <c r="Y361" s="955"/>
      <c r="Z361" s="955"/>
      <c r="AA361" s="955"/>
      <c r="AB361" s="955"/>
      <c r="AC361" s="955"/>
      <c r="AD361" s="955"/>
      <c r="AE361" s="955"/>
      <c r="AF361" s="955"/>
      <c r="AG361" s="955"/>
      <c r="AH361" s="955"/>
      <c r="AI361" s="955"/>
      <c r="AJ361" s="955"/>
      <c r="AK361" s="955"/>
    </row>
    <row r="362" spans="1:37" ht="12.6" hidden="1" customHeight="1" outlineLevel="2">
      <c r="A362" s="1527">
        <v>44137</v>
      </c>
      <c r="B362" s="955"/>
      <c r="C362" s="955" t="s">
        <v>10799</v>
      </c>
      <c r="D362" s="977" t="s">
        <v>10524</v>
      </c>
      <c r="E362" s="969"/>
      <c r="F362" s="973"/>
      <c r="G362" s="974"/>
      <c r="H362" s="973"/>
      <c r="I362" s="974"/>
      <c r="J362" s="973"/>
      <c r="K362" s="974"/>
      <c r="L362" s="973"/>
      <c r="M362" s="974"/>
      <c r="N362" s="973"/>
      <c r="O362" s="974"/>
      <c r="P362" s="973"/>
      <c r="Q362" s="974"/>
      <c r="R362" s="973"/>
      <c r="S362" s="974"/>
      <c r="T362" s="973"/>
      <c r="U362" s="974"/>
      <c r="V362" s="973"/>
      <c r="W362" s="974"/>
      <c r="X362" s="955"/>
      <c r="Y362" s="955"/>
      <c r="Z362" s="955"/>
      <c r="AA362" s="955"/>
      <c r="AB362" s="955"/>
      <c r="AC362" s="955"/>
      <c r="AD362" s="955"/>
      <c r="AE362" s="955"/>
      <c r="AF362" s="955"/>
      <c r="AG362" s="955"/>
      <c r="AH362" s="955"/>
      <c r="AI362" s="955"/>
      <c r="AJ362" s="955"/>
      <c r="AK362" s="955"/>
    </row>
    <row r="363" spans="1:37" ht="12.6" hidden="1" customHeight="1" outlineLevel="2">
      <c r="A363" s="1527">
        <v>44137</v>
      </c>
      <c r="B363" s="955"/>
      <c r="C363" s="955" t="s">
        <v>10800</v>
      </c>
      <c r="D363" s="977" t="s">
        <v>5681</v>
      </c>
      <c r="E363" s="969"/>
      <c r="F363" s="973"/>
      <c r="G363" s="974"/>
      <c r="H363" s="973"/>
      <c r="I363" s="974"/>
      <c r="J363" s="973"/>
      <c r="K363" s="974"/>
      <c r="L363" s="973"/>
      <c r="M363" s="974"/>
      <c r="N363" s="973"/>
      <c r="O363" s="974"/>
      <c r="P363" s="973"/>
      <c r="Q363" s="974"/>
      <c r="R363" s="973"/>
      <c r="S363" s="974"/>
      <c r="T363" s="973"/>
      <c r="U363" s="974"/>
      <c r="V363" s="973"/>
      <c r="W363" s="974"/>
      <c r="X363" s="955"/>
      <c r="Y363" s="955"/>
      <c r="Z363" s="955"/>
      <c r="AA363" s="955"/>
      <c r="AB363" s="955"/>
      <c r="AC363" s="955"/>
      <c r="AD363" s="955"/>
      <c r="AE363" s="955"/>
      <c r="AF363" s="955"/>
      <c r="AG363" s="955"/>
      <c r="AH363" s="955"/>
      <c r="AI363" s="955"/>
      <c r="AJ363" s="955"/>
      <c r="AK363" s="955"/>
    </row>
    <row r="364" spans="1:37" ht="12.6" hidden="1" customHeight="1" outlineLevel="2">
      <c r="A364" s="1527">
        <v>44137</v>
      </c>
      <c r="B364" s="955"/>
      <c r="C364" s="955" t="s">
        <v>10801</v>
      </c>
      <c r="D364" s="977" t="s">
        <v>2139</v>
      </c>
      <c r="E364" s="969"/>
      <c r="F364" s="973"/>
      <c r="G364" s="974"/>
      <c r="H364" s="973"/>
      <c r="I364" s="974"/>
      <c r="J364" s="973"/>
      <c r="K364" s="974"/>
      <c r="L364" s="973"/>
      <c r="M364" s="974"/>
      <c r="N364" s="973"/>
      <c r="O364" s="974"/>
      <c r="P364" s="973"/>
      <c r="Q364" s="974"/>
      <c r="R364" s="973"/>
      <c r="S364" s="974"/>
      <c r="T364" s="973"/>
      <c r="U364" s="974"/>
      <c r="V364" s="973"/>
      <c r="W364" s="974"/>
      <c r="X364" s="955"/>
      <c r="Y364" s="955"/>
      <c r="Z364" s="955"/>
      <c r="AA364" s="955"/>
      <c r="AB364" s="955"/>
      <c r="AC364" s="955"/>
      <c r="AD364" s="955"/>
      <c r="AE364" s="955"/>
      <c r="AF364" s="955"/>
      <c r="AG364" s="955"/>
      <c r="AH364" s="955"/>
      <c r="AI364" s="955"/>
      <c r="AJ364" s="955"/>
      <c r="AK364" s="955"/>
    </row>
    <row r="365" spans="1:37" ht="25.2" hidden="1" customHeight="1" outlineLevel="2">
      <c r="A365" s="1527">
        <v>44137</v>
      </c>
      <c r="B365" s="955"/>
      <c r="C365" s="955" t="s">
        <v>10802</v>
      </c>
      <c r="D365" s="968"/>
      <c r="E365" s="972"/>
      <c r="F365" s="970"/>
      <c r="G365" s="967"/>
      <c r="H365" s="970"/>
      <c r="I365" s="967"/>
      <c r="J365" s="970"/>
      <c r="K365" s="967"/>
      <c r="L365" s="970"/>
      <c r="M365" s="967"/>
      <c r="N365" s="970"/>
      <c r="O365" s="967"/>
      <c r="P365" s="970"/>
      <c r="Q365" s="967"/>
      <c r="R365" s="970"/>
      <c r="S365" s="967"/>
      <c r="T365" s="970"/>
      <c r="U365" s="967"/>
      <c r="V365" s="970"/>
      <c r="W365" s="967"/>
      <c r="X365" s="955"/>
      <c r="Y365" s="955"/>
      <c r="Z365" s="955"/>
      <c r="AA365" s="955"/>
      <c r="AB365" s="955"/>
      <c r="AC365" s="955"/>
      <c r="AD365" s="955"/>
      <c r="AE365" s="955"/>
      <c r="AF365" s="955"/>
      <c r="AG365" s="955"/>
      <c r="AH365" s="955"/>
      <c r="AI365" s="955"/>
      <c r="AJ365" s="955"/>
      <c r="AK365" s="955"/>
    </row>
    <row r="366" spans="1:37" ht="50.4" hidden="1" customHeight="1" outlineLevel="2">
      <c r="A366" s="1527">
        <v>44137</v>
      </c>
      <c r="B366" s="955"/>
      <c r="C366" s="955" t="s">
        <v>10803</v>
      </c>
      <c r="D366" s="977" t="s">
        <v>5681</v>
      </c>
      <c r="E366" s="969"/>
      <c r="F366" s="973"/>
      <c r="G366" s="974"/>
      <c r="H366" s="973"/>
      <c r="I366" s="974"/>
      <c r="J366" s="973"/>
      <c r="K366" s="974"/>
      <c r="L366" s="973"/>
      <c r="M366" s="974"/>
      <c r="N366" s="973"/>
      <c r="O366" s="974"/>
      <c r="P366" s="973"/>
      <c r="Q366" s="974"/>
      <c r="R366" s="973"/>
      <c r="S366" s="974"/>
      <c r="T366" s="973"/>
      <c r="U366" s="974"/>
      <c r="V366" s="973"/>
      <c r="W366" s="974"/>
      <c r="X366" s="955"/>
      <c r="Y366" s="955"/>
      <c r="Z366" s="955"/>
      <c r="AA366" s="955"/>
      <c r="AB366" s="955"/>
      <c r="AC366" s="955"/>
      <c r="AD366" s="955"/>
      <c r="AE366" s="955"/>
      <c r="AF366" s="955"/>
      <c r="AG366" s="955"/>
      <c r="AH366" s="955"/>
      <c r="AI366" s="955"/>
      <c r="AJ366" s="955"/>
      <c r="AK366" s="955"/>
    </row>
    <row r="367" spans="1:37" ht="12.6" hidden="1" customHeight="1" outlineLevel="2">
      <c r="A367" s="1527">
        <v>44137</v>
      </c>
      <c r="B367" s="955"/>
      <c r="C367" s="955" t="s">
        <v>10804</v>
      </c>
      <c r="D367" s="977" t="s">
        <v>10455</v>
      </c>
      <c r="E367" s="969"/>
      <c r="F367" s="973"/>
      <c r="G367" s="974"/>
      <c r="H367" s="973"/>
      <c r="I367" s="974"/>
      <c r="J367" s="973"/>
      <c r="K367" s="974"/>
      <c r="L367" s="973"/>
      <c r="M367" s="974"/>
      <c r="N367" s="973"/>
      <c r="O367" s="974"/>
      <c r="P367" s="973"/>
      <c r="Q367" s="974"/>
      <c r="R367" s="973"/>
      <c r="S367" s="974"/>
      <c r="T367" s="973"/>
      <c r="U367" s="974"/>
      <c r="V367" s="973"/>
      <c r="W367" s="974"/>
      <c r="X367" s="955"/>
      <c r="Y367" s="955"/>
      <c r="Z367" s="955"/>
      <c r="AA367" s="955"/>
      <c r="AB367" s="955"/>
      <c r="AC367" s="955"/>
      <c r="AD367" s="955"/>
      <c r="AE367" s="955"/>
      <c r="AF367" s="955"/>
      <c r="AG367" s="955"/>
      <c r="AH367" s="955"/>
      <c r="AI367" s="955"/>
      <c r="AJ367" s="955"/>
      <c r="AK367" s="955"/>
    </row>
    <row r="368" spans="1:37" ht="37.799999999999997" hidden="1" customHeight="1" outlineLevel="2">
      <c r="A368" s="1527">
        <v>44137</v>
      </c>
      <c r="B368" s="955"/>
      <c r="C368" s="955" t="s">
        <v>10805</v>
      </c>
      <c r="D368" s="977" t="s">
        <v>5681</v>
      </c>
      <c r="E368" s="1523"/>
      <c r="F368" s="973"/>
      <c r="G368" s="1109"/>
      <c r="H368" s="973"/>
      <c r="I368" s="1109"/>
      <c r="J368" s="973"/>
      <c r="K368" s="974"/>
      <c r="L368" s="973"/>
      <c r="M368" s="974"/>
      <c r="N368" s="973"/>
      <c r="O368" s="974"/>
      <c r="P368" s="973"/>
      <c r="Q368" s="974"/>
      <c r="R368" s="973"/>
      <c r="S368" s="974"/>
      <c r="T368" s="973"/>
      <c r="U368" s="974"/>
      <c r="V368" s="973"/>
      <c r="W368" s="974"/>
      <c r="X368" s="955" t="s">
        <v>10806</v>
      </c>
      <c r="Y368" s="955"/>
      <c r="Z368" s="955"/>
      <c r="AA368" s="955"/>
      <c r="AB368" s="955"/>
      <c r="AC368" s="955"/>
      <c r="AD368" s="955"/>
      <c r="AE368" s="955"/>
      <c r="AF368" s="955"/>
      <c r="AG368" s="955"/>
      <c r="AH368" s="955"/>
      <c r="AI368" s="955"/>
      <c r="AJ368" s="955"/>
      <c r="AK368" s="955"/>
    </row>
    <row r="369" spans="1:24" ht="12.6" hidden="1" customHeight="1" outlineLevel="2">
      <c r="A369" s="1527">
        <v>44137</v>
      </c>
      <c r="B369" s="955"/>
      <c r="C369" s="955" t="s">
        <v>10807</v>
      </c>
      <c r="D369" s="977" t="s">
        <v>10455</v>
      </c>
      <c r="E369" s="969"/>
      <c r="F369" s="973"/>
      <c r="G369" s="974"/>
      <c r="H369" s="973"/>
      <c r="I369" s="974"/>
      <c r="J369" s="973"/>
      <c r="K369" s="974"/>
      <c r="L369" s="973"/>
      <c r="M369" s="974"/>
      <c r="N369" s="973"/>
      <c r="O369" s="974"/>
      <c r="P369" s="973"/>
      <c r="Q369" s="974"/>
      <c r="R369" s="973"/>
      <c r="S369" s="974"/>
      <c r="T369" s="973"/>
      <c r="U369" s="974"/>
      <c r="V369" s="973"/>
      <c r="W369" s="974"/>
      <c r="X369" s="955"/>
    </row>
    <row r="370" spans="1:24" ht="37.799999999999997" hidden="1" customHeight="1" outlineLevel="2">
      <c r="A370" s="1527">
        <v>44137</v>
      </c>
      <c r="B370" s="955"/>
      <c r="C370" s="955" t="s">
        <v>10808</v>
      </c>
      <c r="D370" s="977" t="s">
        <v>10809</v>
      </c>
      <c r="E370" s="969"/>
      <c r="F370" s="973"/>
      <c r="G370" s="974"/>
      <c r="H370" s="973"/>
      <c r="I370" s="974"/>
      <c r="J370" s="973"/>
      <c r="K370" s="974"/>
      <c r="L370" s="973"/>
      <c r="M370" s="974"/>
      <c r="N370" s="973"/>
      <c r="O370" s="974"/>
      <c r="P370" s="973"/>
      <c r="Q370" s="974"/>
      <c r="R370" s="973"/>
      <c r="S370" s="974"/>
      <c r="T370" s="973"/>
      <c r="U370" s="974"/>
      <c r="V370" s="973"/>
      <c r="W370" s="974"/>
      <c r="X370" s="955" t="s">
        <v>10810</v>
      </c>
    </row>
    <row r="371" spans="1:24" ht="12.6" hidden="1" customHeight="1" outlineLevel="2">
      <c r="A371" s="1527">
        <v>44137</v>
      </c>
      <c r="B371" s="955"/>
      <c r="C371" s="955" t="s">
        <v>10811</v>
      </c>
      <c r="D371" s="977" t="s">
        <v>10812</v>
      </c>
      <c r="E371" s="969"/>
      <c r="F371" s="973"/>
      <c r="G371" s="974"/>
      <c r="H371" s="973"/>
      <c r="I371" s="974"/>
      <c r="J371" s="973"/>
      <c r="K371" s="974"/>
      <c r="L371" s="973"/>
      <c r="M371" s="974"/>
      <c r="N371" s="973"/>
      <c r="O371" s="974"/>
      <c r="P371" s="973"/>
      <c r="Q371" s="974"/>
      <c r="R371" s="973"/>
      <c r="S371" s="974"/>
      <c r="T371" s="973"/>
      <c r="U371" s="974"/>
      <c r="V371" s="973"/>
      <c r="W371" s="974"/>
      <c r="X371" s="955"/>
    </row>
    <row r="372" spans="1:24" ht="12.6" hidden="1" customHeight="1" outlineLevel="2">
      <c r="A372" s="1501">
        <v>44138</v>
      </c>
      <c r="B372" s="955"/>
      <c r="C372" s="955" t="s">
        <v>10813</v>
      </c>
      <c r="D372" s="977" t="s">
        <v>2139</v>
      </c>
      <c r="E372" s="969"/>
      <c r="F372" s="973"/>
      <c r="G372" s="974"/>
      <c r="H372" s="973"/>
      <c r="I372" s="974"/>
      <c r="J372" s="973"/>
      <c r="K372" s="974"/>
      <c r="L372" s="973"/>
      <c r="M372" s="974"/>
      <c r="N372" s="973"/>
      <c r="O372" s="974"/>
      <c r="P372" s="973"/>
      <c r="Q372" s="974"/>
      <c r="R372" s="973"/>
      <c r="S372" s="974"/>
      <c r="T372" s="973"/>
      <c r="U372" s="974"/>
      <c r="V372" s="973"/>
      <c r="W372" s="974"/>
      <c r="X372" s="955"/>
    </row>
    <row r="373" spans="1:24" ht="12.6" hidden="1" customHeight="1" outlineLevel="2">
      <c r="A373" s="1501">
        <v>44138</v>
      </c>
      <c r="B373" s="955"/>
      <c r="C373" s="955" t="s">
        <v>10814</v>
      </c>
      <c r="D373" s="977" t="s">
        <v>10667</v>
      </c>
      <c r="E373" s="969"/>
      <c r="F373" s="973"/>
      <c r="G373" s="974"/>
      <c r="H373" s="973"/>
      <c r="I373" s="974"/>
      <c r="J373" s="973"/>
      <c r="K373" s="974"/>
      <c r="L373" s="973"/>
      <c r="M373" s="974"/>
      <c r="N373" s="973"/>
      <c r="O373" s="974"/>
      <c r="P373" s="973"/>
      <c r="Q373" s="974"/>
      <c r="R373" s="973"/>
      <c r="S373" s="974"/>
      <c r="T373" s="973"/>
      <c r="U373" s="974"/>
      <c r="V373" s="973"/>
      <c r="W373" s="974"/>
      <c r="X373" s="955"/>
    </row>
    <row r="374" spans="1:24" ht="12.6" hidden="1" customHeight="1" outlineLevel="2">
      <c r="A374" s="1501">
        <v>44138</v>
      </c>
      <c r="B374" s="955"/>
      <c r="C374" s="1136" t="s">
        <v>10815</v>
      </c>
      <c r="D374" s="977" t="s">
        <v>10476</v>
      </c>
      <c r="E374" s="969"/>
      <c r="F374" s="973"/>
      <c r="G374" s="974"/>
      <c r="H374" s="973"/>
      <c r="I374" s="974"/>
      <c r="J374" s="973"/>
      <c r="K374" s="974"/>
      <c r="L374" s="973"/>
      <c r="M374" s="974"/>
      <c r="N374" s="973"/>
      <c r="O374" s="974"/>
      <c r="P374" s="973"/>
      <c r="Q374" s="974"/>
      <c r="R374" s="973"/>
      <c r="S374" s="974"/>
      <c r="T374" s="973"/>
      <c r="U374" s="974"/>
      <c r="V374" s="973"/>
      <c r="W374" s="974"/>
      <c r="X374" s="955"/>
    </row>
    <row r="375" spans="1:24" ht="12.6" hidden="1" customHeight="1" outlineLevel="2">
      <c r="A375" s="1501">
        <v>44138</v>
      </c>
      <c r="B375" s="955"/>
      <c r="C375" s="955" t="s">
        <v>10816</v>
      </c>
      <c r="D375" s="977" t="s">
        <v>5681</v>
      </c>
      <c r="E375" s="969"/>
      <c r="F375" s="973"/>
      <c r="G375" s="974"/>
      <c r="H375" s="973"/>
      <c r="I375" s="974"/>
      <c r="J375" s="973"/>
      <c r="K375" s="974"/>
      <c r="L375" s="973"/>
      <c r="M375" s="974"/>
      <c r="N375" s="973"/>
      <c r="O375" s="974"/>
      <c r="P375" s="973"/>
      <c r="Q375" s="974"/>
      <c r="R375" s="973"/>
      <c r="S375" s="974"/>
      <c r="T375" s="973"/>
      <c r="U375" s="974"/>
      <c r="V375" s="973"/>
      <c r="W375" s="974"/>
      <c r="X375" s="955"/>
    </row>
    <row r="376" spans="1:24" ht="12.6" hidden="1" customHeight="1" outlineLevel="2">
      <c r="A376" s="1501">
        <v>44138</v>
      </c>
      <c r="B376" s="955"/>
      <c r="C376" s="955" t="s">
        <v>10817</v>
      </c>
      <c r="D376" s="977" t="s">
        <v>5675</v>
      </c>
      <c r="E376" s="969"/>
      <c r="F376" s="973"/>
      <c r="G376" s="974"/>
      <c r="H376" s="973"/>
      <c r="I376" s="974"/>
      <c r="J376" s="973"/>
      <c r="K376" s="974"/>
      <c r="L376" s="973"/>
      <c r="M376" s="974"/>
      <c r="N376" s="973"/>
      <c r="O376" s="974"/>
      <c r="P376" s="973"/>
      <c r="Q376" s="974"/>
      <c r="R376" s="973"/>
      <c r="S376" s="974"/>
      <c r="T376" s="973"/>
      <c r="U376" s="974"/>
      <c r="V376" s="973"/>
      <c r="W376" s="974"/>
      <c r="X376" s="955"/>
    </row>
    <row r="377" spans="1:24" ht="12.6" hidden="1" customHeight="1" outlineLevel="2">
      <c r="A377" s="1501">
        <v>44138</v>
      </c>
      <c r="B377" s="955"/>
      <c r="C377" s="1136" t="s">
        <v>10818</v>
      </c>
      <c r="D377" s="977" t="s">
        <v>10476</v>
      </c>
      <c r="E377" s="969"/>
      <c r="F377" s="973"/>
      <c r="G377" s="974"/>
      <c r="H377" s="973"/>
      <c r="I377" s="974"/>
      <c r="J377" s="973"/>
      <c r="K377" s="974"/>
      <c r="L377" s="973"/>
      <c r="M377" s="974"/>
      <c r="N377" s="973"/>
      <c r="O377" s="974"/>
      <c r="P377" s="973"/>
      <c r="Q377" s="974"/>
      <c r="R377" s="973"/>
      <c r="S377" s="974"/>
      <c r="T377" s="973"/>
      <c r="U377" s="974"/>
      <c r="V377" s="973"/>
      <c r="W377" s="974"/>
      <c r="X377" s="955"/>
    </row>
    <row r="378" spans="1:24" ht="12.6" hidden="1" customHeight="1" outlineLevel="2">
      <c r="A378" s="1501">
        <v>44138</v>
      </c>
      <c r="B378" s="955"/>
      <c r="C378" s="955" t="s">
        <v>10819</v>
      </c>
      <c r="D378" s="977" t="s">
        <v>10420</v>
      </c>
      <c r="E378" s="1502"/>
      <c r="F378" s="973"/>
      <c r="G378" s="1493"/>
      <c r="H378" s="973"/>
      <c r="I378" s="1493"/>
      <c r="J378" s="973"/>
      <c r="K378" s="974"/>
      <c r="L378" s="973"/>
      <c r="M378" s="974"/>
      <c r="N378" s="973"/>
      <c r="O378" s="974"/>
      <c r="P378" s="973"/>
      <c r="Q378" s="974"/>
      <c r="R378" s="973"/>
      <c r="S378" s="974"/>
      <c r="T378" s="973"/>
      <c r="U378" s="974"/>
      <c r="V378" s="973"/>
      <c r="W378" s="974"/>
      <c r="X378" s="955"/>
    </row>
    <row r="379" spans="1:24" ht="12.6" hidden="1" customHeight="1" outlineLevel="2">
      <c r="A379" s="1501">
        <v>44138</v>
      </c>
      <c r="B379" s="955"/>
      <c r="C379" s="955" t="s">
        <v>10820</v>
      </c>
      <c r="D379" s="977" t="s">
        <v>10821</v>
      </c>
      <c r="E379" s="969"/>
      <c r="F379" s="973"/>
      <c r="G379" s="974"/>
      <c r="H379" s="973"/>
      <c r="I379" s="974"/>
      <c r="J379" s="973"/>
      <c r="K379" s="974"/>
      <c r="L379" s="973"/>
      <c r="M379" s="974"/>
      <c r="N379" s="973"/>
      <c r="O379" s="974"/>
      <c r="P379" s="973"/>
      <c r="Q379" s="974"/>
      <c r="R379" s="973"/>
      <c r="S379" s="974"/>
      <c r="T379" s="973"/>
      <c r="U379" s="974"/>
      <c r="V379" s="973"/>
      <c r="W379" s="974"/>
      <c r="X379" s="955"/>
    </row>
    <row r="380" spans="1:24" ht="12.6" hidden="1" customHeight="1" outlineLevel="2">
      <c r="A380" s="1501">
        <v>44138</v>
      </c>
      <c r="B380" s="955"/>
      <c r="C380" s="955" t="s">
        <v>10822</v>
      </c>
      <c r="D380" s="977" t="s">
        <v>5681</v>
      </c>
      <c r="E380" s="969"/>
      <c r="F380" s="973"/>
      <c r="G380" s="974"/>
      <c r="H380" s="973"/>
      <c r="I380" s="974"/>
      <c r="J380" s="973"/>
      <c r="K380" s="974"/>
      <c r="L380" s="973"/>
      <c r="M380" s="974"/>
      <c r="N380" s="973"/>
      <c r="O380" s="974"/>
      <c r="P380" s="973"/>
      <c r="Q380" s="974"/>
      <c r="R380" s="973"/>
      <c r="S380" s="974"/>
      <c r="T380" s="973"/>
      <c r="U380" s="974"/>
      <c r="V380" s="973"/>
      <c r="W380" s="974"/>
      <c r="X380" s="955"/>
    </row>
    <row r="381" spans="1:24" ht="12.6" hidden="1" customHeight="1" outlineLevel="2">
      <c r="A381" s="1501">
        <v>44138</v>
      </c>
      <c r="B381" s="955"/>
      <c r="C381" s="1136" t="s">
        <v>10823</v>
      </c>
      <c r="D381" s="977" t="s">
        <v>10476</v>
      </c>
      <c r="E381" s="969"/>
      <c r="F381" s="973"/>
      <c r="G381" s="974"/>
      <c r="H381" s="973"/>
      <c r="I381" s="974"/>
      <c r="J381" s="973"/>
      <c r="K381" s="974"/>
      <c r="L381" s="973"/>
      <c r="M381" s="974"/>
      <c r="N381" s="973"/>
      <c r="O381" s="974"/>
      <c r="P381" s="973"/>
      <c r="Q381" s="974"/>
      <c r="R381" s="973"/>
      <c r="S381" s="974"/>
      <c r="T381" s="973"/>
      <c r="U381" s="974"/>
      <c r="V381" s="973"/>
      <c r="W381" s="974"/>
      <c r="X381" s="955"/>
    </row>
    <row r="382" spans="1:24" ht="12.6" hidden="1" customHeight="1" outlineLevel="2">
      <c r="A382" s="1501">
        <v>44138</v>
      </c>
      <c r="B382" s="955"/>
      <c r="C382" s="955" t="s">
        <v>10824</v>
      </c>
      <c r="D382" s="977" t="s">
        <v>10495</v>
      </c>
      <c r="E382" s="969"/>
      <c r="F382" s="973"/>
      <c r="G382" s="974"/>
      <c r="H382" s="973"/>
      <c r="I382" s="974"/>
      <c r="J382" s="973"/>
      <c r="K382" s="974"/>
      <c r="L382" s="973"/>
      <c r="M382" s="974"/>
      <c r="N382" s="973"/>
      <c r="O382" s="974"/>
      <c r="P382" s="973"/>
      <c r="Q382" s="974"/>
      <c r="R382" s="973"/>
      <c r="S382" s="974"/>
      <c r="T382" s="973"/>
      <c r="U382" s="974"/>
      <c r="V382" s="973"/>
      <c r="W382" s="974"/>
      <c r="X382" s="955"/>
    </row>
    <row r="383" spans="1:24" ht="12.6" hidden="1" customHeight="1" outlineLevel="2">
      <c r="A383" s="1501">
        <v>44138</v>
      </c>
      <c r="B383" s="955"/>
      <c r="C383" s="955" t="s">
        <v>10825</v>
      </c>
      <c r="D383" s="977" t="s">
        <v>10495</v>
      </c>
      <c r="E383" s="969"/>
      <c r="F383" s="973"/>
      <c r="G383" s="974"/>
      <c r="H383" s="973"/>
      <c r="I383" s="974"/>
      <c r="J383" s="973"/>
      <c r="K383" s="974"/>
      <c r="L383" s="973"/>
      <c r="M383" s="974"/>
      <c r="N383" s="973"/>
      <c r="O383" s="974"/>
      <c r="P383" s="973"/>
      <c r="Q383" s="974"/>
      <c r="R383" s="973"/>
      <c r="S383" s="974"/>
      <c r="T383" s="973"/>
      <c r="U383" s="974"/>
      <c r="V383" s="973"/>
      <c r="W383" s="974"/>
      <c r="X383" s="955"/>
    </row>
    <row r="384" spans="1:24" ht="12.6" hidden="1" customHeight="1" outlineLevel="2">
      <c r="A384" s="1501">
        <v>44138</v>
      </c>
      <c r="B384" s="955"/>
      <c r="C384" s="955" t="s">
        <v>10826</v>
      </c>
      <c r="D384" s="977" t="s">
        <v>10450</v>
      </c>
      <c r="E384" s="969"/>
      <c r="F384" s="973"/>
      <c r="G384" s="974"/>
      <c r="H384" s="973"/>
      <c r="I384" s="974"/>
      <c r="J384" s="973"/>
      <c r="K384" s="974"/>
      <c r="L384" s="973"/>
      <c r="M384" s="974"/>
      <c r="N384" s="973"/>
      <c r="O384" s="974"/>
      <c r="P384" s="973"/>
      <c r="Q384" s="974"/>
      <c r="R384" s="973"/>
      <c r="S384" s="974"/>
      <c r="T384" s="973"/>
      <c r="U384" s="974"/>
      <c r="V384" s="973"/>
      <c r="W384" s="974"/>
      <c r="X384" s="955"/>
    </row>
    <row r="385" spans="1:4" ht="12.6" hidden="1" customHeight="1" outlineLevel="2">
      <c r="A385" s="1512">
        <v>44139</v>
      </c>
      <c r="B385" s="955"/>
      <c r="C385" s="955" t="s">
        <v>10827</v>
      </c>
      <c r="D385" s="977" t="s">
        <v>10444</v>
      </c>
    </row>
    <row r="386" spans="1:4" ht="12.6" hidden="1" customHeight="1" outlineLevel="2">
      <c r="A386" s="1512">
        <v>44139</v>
      </c>
      <c r="B386" s="955"/>
      <c r="C386" s="955" t="s">
        <v>10828</v>
      </c>
      <c r="D386" s="977" t="s">
        <v>2139</v>
      </c>
    </row>
    <row r="387" spans="1:4" ht="12.6" hidden="1" customHeight="1" outlineLevel="2">
      <c r="A387" s="1512">
        <v>44139</v>
      </c>
      <c r="B387" s="955"/>
      <c r="C387" s="955" t="s">
        <v>10829</v>
      </c>
      <c r="D387" s="977" t="s">
        <v>10455</v>
      </c>
    </row>
    <row r="388" spans="1:4" ht="12.6" hidden="1" customHeight="1" outlineLevel="2">
      <c r="A388" s="1512">
        <v>44139</v>
      </c>
      <c r="B388" s="955"/>
      <c r="C388" s="955" t="s">
        <v>10830</v>
      </c>
      <c r="D388" s="977" t="s">
        <v>5671</v>
      </c>
    </row>
    <row r="389" spans="1:4" ht="25.2" hidden="1" customHeight="1" outlineLevel="2">
      <c r="A389" s="1512">
        <v>44139</v>
      </c>
      <c r="B389" s="955"/>
      <c r="C389" s="955" t="s">
        <v>10831</v>
      </c>
      <c r="D389" s="977" t="s">
        <v>5673</v>
      </c>
    </row>
    <row r="390" spans="1:4" ht="12.6" hidden="1" customHeight="1" outlineLevel="2">
      <c r="A390" s="1512">
        <v>44139</v>
      </c>
      <c r="B390" s="955"/>
      <c r="C390" s="955" t="s">
        <v>10832</v>
      </c>
      <c r="D390" s="977" t="s">
        <v>10450</v>
      </c>
    </row>
    <row r="391" spans="1:4" ht="12.6" hidden="1" customHeight="1" outlineLevel="2">
      <c r="A391" s="1512">
        <v>44139</v>
      </c>
      <c r="B391" s="955"/>
      <c r="C391" s="955" t="s">
        <v>10833</v>
      </c>
      <c r="D391" s="977" t="s">
        <v>8424</v>
      </c>
    </row>
    <row r="392" spans="1:4" ht="12.6" hidden="1" customHeight="1" outlineLevel="2">
      <c r="A392" s="1512">
        <v>44139</v>
      </c>
      <c r="B392" s="955"/>
      <c r="C392" s="955" t="s">
        <v>10834</v>
      </c>
      <c r="D392" s="977" t="s">
        <v>10476</v>
      </c>
    </row>
    <row r="393" spans="1:4" ht="12.6" hidden="1" customHeight="1" outlineLevel="2">
      <c r="A393" s="1512">
        <v>44139</v>
      </c>
      <c r="B393" s="955"/>
      <c r="C393" s="955" t="s">
        <v>10835</v>
      </c>
      <c r="D393" s="977" t="s">
        <v>5671</v>
      </c>
    </row>
    <row r="394" spans="1:4" ht="12.6" hidden="1" customHeight="1" outlineLevel="2">
      <c r="A394" s="1512">
        <v>44139</v>
      </c>
      <c r="B394" s="955"/>
      <c r="C394" s="955" t="s">
        <v>10836</v>
      </c>
      <c r="D394" s="977" t="s">
        <v>10837</v>
      </c>
    </row>
    <row r="395" spans="1:4" ht="12.6" hidden="1" customHeight="1" outlineLevel="2">
      <c r="A395" s="1512">
        <v>44139</v>
      </c>
      <c r="B395" s="955"/>
      <c r="C395" s="955" t="s">
        <v>10838</v>
      </c>
      <c r="D395" s="977" t="s">
        <v>2139</v>
      </c>
    </row>
    <row r="396" spans="1:4" ht="12.6" hidden="1" customHeight="1" outlineLevel="2">
      <c r="A396" s="1512">
        <v>44139</v>
      </c>
      <c r="B396" s="955"/>
      <c r="C396" s="955" t="s">
        <v>10839</v>
      </c>
      <c r="D396" s="977" t="s">
        <v>5681</v>
      </c>
    </row>
    <row r="397" spans="1:4" ht="25.2" hidden="1" customHeight="1" outlineLevel="2">
      <c r="A397" s="1512">
        <v>44139</v>
      </c>
      <c r="B397" s="955"/>
      <c r="C397" s="955" t="s">
        <v>10840</v>
      </c>
      <c r="D397" s="977" t="s">
        <v>5681</v>
      </c>
    </row>
    <row r="398" spans="1:4" ht="12.6" hidden="1" customHeight="1" outlineLevel="2">
      <c r="A398" s="1512">
        <v>44139</v>
      </c>
      <c r="B398" s="955"/>
      <c r="C398" s="955" t="s">
        <v>10841</v>
      </c>
      <c r="D398" s="977" t="s">
        <v>8424</v>
      </c>
    </row>
    <row r="399" spans="1:4" ht="25.2" hidden="1" customHeight="1" outlineLevel="2">
      <c r="A399" s="1512">
        <v>44139</v>
      </c>
      <c r="B399" s="955"/>
      <c r="C399" s="955" t="s">
        <v>10842</v>
      </c>
      <c r="D399" s="977" t="s">
        <v>10843</v>
      </c>
    </row>
    <row r="400" spans="1:4" ht="12.6" hidden="1" customHeight="1" outlineLevel="2">
      <c r="A400" s="1512">
        <v>44139</v>
      </c>
      <c r="B400" s="955"/>
      <c r="C400" s="955" t="s">
        <v>10844</v>
      </c>
      <c r="D400" s="977" t="s">
        <v>5681</v>
      </c>
    </row>
    <row r="401" spans="1:4" ht="12.6" hidden="1" customHeight="1" outlineLevel="2">
      <c r="A401" s="1512">
        <v>44139</v>
      </c>
      <c r="B401" s="955"/>
      <c r="C401" s="955" t="s">
        <v>10845</v>
      </c>
      <c r="D401" s="977" t="s">
        <v>5672</v>
      </c>
    </row>
    <row r="402" spans="1:4" ht="12.6" hidden="1" customHeight="1" outlineLevel="2">
      <c r="A402" s="1528">
        <v>44140</v>
      </c>
      <c r="B402" s="955"/>
      <c r="C402" s="955" t="s">
        <v>10846</v>
      </c>
      <c r="D402" s="977" t="s">
        <v>10847</v>
      </c>
    </row>
    <row r="403" spans="1:4" ht="12.6" hidden="1" customHeight="1" outlineLevel="2">
      <c r="A403" s="1528">
        <v>44140</v>
      </c>
      <c r="B403" s="955"/>
      <c r="C403" s="955" t="s">
        <v>10848</v>
      </c>
      <c r="D403" s="977" t="s">
        <v>5671</v>
      </c>
    </row>
    <row r="404" spans="1:4" ht="25.2" hidden="1" customHeight="1" outlineLevel="2">
      <c r="A404" s="1528">
        <v>44140</v>
      </c>
      <c r="B404" s="955"/>
      <c r="C404" s="955" t="s">
        <v>10849</v>
      </c>
      <c r="D404" s="977" t="s">
        <v>10495</v>
      </c>
    </row>
    <row r="405" spans="1:4" ht="12.6" hidden="1" customHeight="1" outlineLevel="2">
      <c r="A405" s="1528">
        <v>44140</v>
      </c>
      <c r="B405" s="955"/>
      <c r="C405" s="955" t="s">
        <v>10850</v>
      </c>
      <c r="D405" s="977" t="s">
        <v>10851</v>
      </c>
    </row>
    <row r="406" spans="1:4" ht="12.6" hidden="1" customHeight="1" outlineLevel="2">
      <c r="A406" s="1528">
        <v>44140</v>
      </c>
      <c r="B406" s="955"/>
      <c r="C406" s="955" t="s">
        <v>10852</v>
      </c>
      <c r="D406" s="977" t="s">
        <v>8424</v>
      </c>
    </row>
    <row r="407" spans="1:4" ht="12.6" hidden="1" customHeight="1" outlineLevel="2">
      <c r="A407" s="1528">
        <v>44140</v>
      </c>
      <c r="B407" s="955"/>
      <c r="C407" s="955" t="s">
        <v>10853</v>
      </c>
      <c r="D407" s="977" t="s">
        <v>5670</v>
      </c>
    </row>
    <row r="408" spans="1:4" ht="12.6" hidden="1" customHeight="1" outlineLevel="2">
      <c r="A408" s="1528">
        <v>44140</v>
      </c>
      <c r="B408" s="955"/>
      <c r="C408" s="955" t="s">
        <v>10854</v>
      </c>
      <c r="D408" s="977" t="s">
        <v>10495</v>
      </c>
    </row>
    <row r="409" spans="1:4" ht="12.6" hidden="1" customHeight="1" outlineLevel="2">
      <c r="A409" s="1528">
        <v>44140</v>
      </c>
      <c r="B409" s="955"/>
      <c r="C409" s="955" t="s">
        <v>10855</v>
      </c>
      <c r="D409" s="977" t="s">
        <v>8424</v>
      </c>
    </row>
    <row r="410" spans="1:4" ht="12.6" hidden="1" customHeight="1" outlineLevel="2">
      <c r="A410" s="1528">
        <v>44140</v>
      </c>
      <c r="B410" s="955"/>
      <c r="C410" s="955" t="s">
        <v>10856</v>
      </c>
      <c r="D410" s="977" t="s">
        <v>5670</v>
      </c>
    </row>
    <row r="411" spans="1:4" ht="12.6" hidden="1" customHeight="1" outlineLevel="2">
      <c r="A411" s="1529">
        <v>44140</v>
      </c>
      <c r="B411" s="955"/>
      <c r="C411" s="955" t="s">
        <v>10857</v>
      </c>
      <c r="D411" s="977" t="s">
        <v>5670</v>
      </c>
    </row>
    <row r="412" spans="1:4" ht="25.2" hidden="1" customHeight="1" outlineLevel="2">
      <c r="A412" s="1529">
        <v>44140</v>
      </c>
      <c r="B412" s="955"/>
      <c r="C412" s="955" t="s">
        <v>10858</v>
      </c>
      <c r="D412" s="977" t="s">
        <v>5670</v>
      </c>
    </row>
    <row r="413" spans="1:4" ht="12.6" hidden="1" customHeight="1" outlineLevel="2">
      <c r="A413" s="1528">
        <v>44140</v>
      </c>
      <c r="B413" s="955"/>
      <c r="C413" s="955" t="s">
        <v>10859</v>
      </c>
      <c r="D413" s="977" t="s">
        <v>10495</v>
      </c>
    </row>
    <row r="414" spans="1:4" ht="12.6" hidden="1" customHeight="1" outlineLevel="2">
      <c r="A414" s="1529">
        <v>44140</v>
      </c>
      <c r="B414" s="955"/>
      <c r="C414" s="955" t="s">
        <v>10860</v>
      </c>
      <c r="D414" s="977" t="s">
        <v>5670</v>
      </c>
    </row>
    <row r="415" spans="1:4" ht="12.6" hidden="1" customHeight="1" outlineLevel="2">
      <c r="A415" s="1529">
        <v>44140</v>
      </c>
      <c r="B415" s="955"/>
      <c r="C415" s="955" t="s">
        <v>10861</v>
      </c>
      <c r="D415" s="977" t="s">
        <v>5671</v>
      </c>
    </row>
    <row r="416" spans="1:4" ht="12.6" hidden="1" customHeight="1" outlineLevel="2">
      <c r="A416" s="1529">
        <v>44140</v>
      </c>
      <c r="B416" s="955"/>
      <c r="C416" s="955" t="s">
        <v>10862</v>
      </c>
      <c r="D416" s="977" t="s">
        <v>5672</v>
      </c>
    </row>
    <row r="417" spans="1:4" ht="12.6" hidden="1" customHeight="1" outlineLevel="2">
      <c r="A417" s="1529">
        <v>44140</v>
      </c>
      <c r="B417" s="955"/>
      <c r="C417" s="955" t="s">
        <v>10863</v>
      </c>
      <c r="D417" s="977" t="s">
        <v>10851</v>
      </c>
    </row>
    <row r="418" spans="1:4" ht="12.6" hidden="1" customHeight="1" outlineLevel="2">
      <c r="A418" s="1529">
        <v>44140</v>
      </c>
      <c r="B418" s="955"/>
      <c r="C418" s="955" t="s">
        <v>10864</v>
      </c>
      <c r="D418" s="977" t="s">
        <v>10495</v>
      </c>
    </row>
    <row r="419" spans="1:4" ht="12.6" hidden="1" customHeight="1" outlineLevel="2">
      <c r="A419" s="1529">
        <v>44140</v>
      </c>
      <c r="B419" s="955"/>
      <c r="C419" s="955" t="s">
        <v>10865</v>
      </c>
      <c r="D419" s="977" t="s">
        <v>10491</v>
      </c>
    </row>
    <row r="420" spans="1:4" ht="12.6" hidden="1" customHeight="1" outlineLevel="2">
      <c r="A420" s="1529">
        <v>44140</v>
      </c>
      <c r="B420" s="955"/>
      <c r="C420" s="955" t="s">
        <v>10866</v>
      </c>
      <c r="D420" s="977" t="s">
        <v>5681</v>
      </c>
    </row>
    <row r="421" spans="1:4" ht="25.2" hidden="1" customHeight="1" outlineLevel="2">
      <c r="A421" s="1529">
        <v>44140</v>
      </c>
      <c r="B421" s="955"/>
      <c r="C421" s="955" t="s">
        <v>10867</v>
      </c>
      <c r="D421" s="977" t="s">
        <v>10851</v>
      </c>
    </row>
    <row r="422" spans="1:4" ht="25.2" hidden="1" customHeight="1" outlineLevel="2">
      <c r="A422" s="1529">
        <v>44140</v>
      </c>
      <c r="B422" s="955"/>
      <c r="C422" s="955" t="s">
        <v>10868</v>
      </c>
      <c r="D422" s="977" t="s">
        <v>5671</v>
      </c>
    </row>
    <row r="423" spans="1:4" ht="12.6" hidden="1" customHeight="1" outlineLevel="2">
      <c r="A423" s="1529">
        <v>44140</v>
      </c>
      <c r="B423" s="955"/>
      <c r="C423" s="955" t="s">
        <v>10869</v>
      </c>
      <c r="D423" s="977" t="s">
        <v>5674</v>
      </c>
    </row>
    <row r="424" spans="1:4" ht="12.6" hidden="1" customHeight="1" outlineLevel="2">
      <c r="A424" s="1529">
        <v>44140</v>
      </c>
      <c r="B424" s="955"/>
      <c r="C424" s="955" t="s">
        <v>10870</v>
      </c>
      <c r="D424" s="977" t="s">
        <v>5671</v>
      </c>
    </row>
    <row r="425" spans="1:4" ht="12.6" hidden="1" customHeight="1" outlineLevel="2">
      <c r="A425" s="967">
        <v>44141</v>
      </c>
      <c r="B425" s="955"/>
      <c r="C425" s="955" t="s">
        <v>10871</v>
      </c>
      <c r="D425" s="977" t="s">
        <v>2139</v>
      </c>
    </row>
    <row r="426" spans="1:4" ht="25.2" hidden="1" customHeight="1" outlineLevel="2">
      <c r="A426" s="967">
        <v>44141</v>
      </c>
      <c r="B426" s="955"/>
      <c r="C426" s="955" t="s">
        <v>10872</v>
      </c>
      <c r="D426" s="977" t="s">
        <v>5681</v>
      </c>
    </row>
    <row r="427" spans="1:4" ht="12.6" hidden="1" customHeight="1" outlineLevel="2">
      <c r="A427" s="967">
        <v>44141</v>
      </c>
      <c r="B427" s="955"/>
      <c r="C427" s="955" t="s">
        <v>10873</v>
      </c>
      <c r="D427" s="977" t="s">
        <v>10472</v>
      </c>
    </row>
    <row r="428" spans="1:4" ht="25.2" hidden="1" customHeight="1" outlineLevel="2">
      <c r="A428" s="967">
        <v>44141</v>
      </c>
      <c r="B428" s="955"/>
      <c r="C428" s="955" t="s">
        <v>10874</v>
      </c>
      <c r="D428" s="977" t="s">
        <v>10472</v>
      </c>
    </row>
    <row r="429" spans="1:4" ht="25.2" hidden="1" customHeight="1" outlineLevel="2">
      <c r="A429" s="967">
        <v>44141</v>
      </c>
      <c r="B429" s="955"/>
      <c r="C429" s="955" t="s">
        <v>10875</v>
      </c>
      <c r="D429" s="977" t="s">
        <v>10444</v>
      </c>
    </row>
    <row r="430" spans="1:4" ht="12.6" hidden="1" customHeight="1" outlineLevel="2">
      <c r="A430" s="967">
        <v>44141</v>
      </c>
      <c r="B430" s="955"/>
      <c r="C430" s="955" t="s">
        <v>10876</v>
      </c>
      <c r="D430" s="977" t="s">
        <v>10476</v>
      </c>
    </row>
    <row r="431" spans="1:4" ht="12.6" hidden="1" customHeight="1" outlineLevel="2">
      <c r="A431" s="967">
        <v>44141</v>
      </c>
      <c r="B431" s="955"/>
      <c r="C431" s="955" t="s">
        <v>10877</v>
      </c>
      <c r="D431" s="977" t="s">
        <v>5681</v>
      </c>
    </row>
    <row r="432" spans="1:4" ht="37.799999999999997" hidden="1" customHeight="1" outlineLevel="2">
      <c r="A432" s="967">
        <v>44141</v>
      </c>
      <c r="B432" s="955"/>
      <c r="C432" s="955" t="s">
        <v>10878</v>
      </c>
      <c r="D432" s="977" t="s">
        <v>5673</v>
      </c>
    </row>
    <row r="433" spans="1:4" ht="12.6" hidden="1" customHeight="1" outlineLevel="2">
      <c r="A433" s="967">
        <v>44141</v>
      </c>
      <c r="B433" s="955"/>
      <c r="C433" s="955" t="s">
        <v>10879</v>
      </c>
      <c r="D433" s="977" t="s">
        <v>10880</v>
      </c>
    </row>
    <row r="434" spans="1:4" ht="37.799999999999997" hidden="1" customHeight="1" outlineLevel="2">
      <c r="A434" s="967">
        <v>44141</v>
      </c>
      <c r="B434" s="955"/>
      <c r="C434" s="955" t="s">
        <v>10881</v>
      </c>
      <c r="D434" s="977" t="s">
        <v>5671</v>
      </c>
    </row>
    <row r="435" spans="1:4" ht="12.6" hidden="1" customHeight="1" outlineLevel="2">
      <c r="A435" s="967">
        <v>44141</v>
      </c>
      <c r="B435" s="955"/>
      <c r="C435" s="955" t="s">
        <v>10882</v>
      </c>
      <c r="D435" s="977" t="s">
        <v>10851</v>
      </c>
    </row>
    <row r="436" spans="1:4" ht="25.2" hidden="1" customHeight="1" outlineLevel="2">
      <c r="A436" s="967">
        <v>44141</v>
      </c>
      <c r="B436" s="955"/>
      <c r="C436" s="955" t="s">
        <v>10883</v>
      </c>
      <c r="D436" s="977" t="s">
        <v>5670</v>
      </c>
    </row>
    <row r="437" spans="1:4" ht="12.6" hidden="1" customHeight="1" outlineLevel="2">
      <c r="A437" s="967">
        <v>44141</v>
      </c>
      <c r="B437" s="955"/>
      <c r="C437" s="955" t="s">
        <v>10884</v>
      </c>
      <c r="D437" s="977" t="s">
        <v>10476</v>
      </c>
    </row>
    <row r="438" spans="1:4" ht="25.2" hidden="1" customHeight="1" outlineLevel="2">
      <c r="A438" s="967">
        <v>44141</v>
      </c>
      <c r="B438" s="955"/>
      <c r="C438" s="955" t="s">
        <v>10885</v>
      </c>
      <c r="D438" s="977" t="s">
        <v>5672</v>
      </c>
    </row>
    <row r="439" spans="1:4" ht="12.6" hidden="1" customHeight="1" outlineLevel="2">
      <c r="A439" s="967">
        <v>44141</v>
      </c>
      <c r="B439" s="955"/>
      <c r="C439" s="955" t="s">
        <v>10886</v>
      </c>
      <c r="D439" s="977" t="s">
        <v>5681</v>
      </c>
    </row>
    <row r="440" spans="1:4" ht="25.2" hidden="1" customHeight="1" outlineLevel="2">
      <c r="A440" s="1499">
        <v>44144</v>
      </c>
      <c r="B440" s="955"/>
      <c r="C440" s="955" t="s">
        <v>10887</v>
      </c>
      <c r="D440" s="977" t="s">
        <v>5671</v>
      </c>
    </row>
    <row r="441" spans="1:4" ht="12.6" hidden="1" customHeight="1" outlineLevel="2">
      <c r="A441" s="1499">
        <v>44144</v>
      </c>
      <c r="B441" s="955"/>
      <c r="C441" s="955" t="s">
        <v>10888</v>
      </c>
      <c r="D441" s="977" t="s">
        <v>5671</v>
      </c>
    </row>
    <row r="442" spans="1:4" ht="12.6" hidden="1" customHeight="1" outlineLevel="2">
      <c r="A442" s="1499">
        <v>44144</v>
      </c>
      <c r="B442" s="955"/>
      <c r="C442" s="955" t="s">
        <v>10889</v>
      </c>
      <c r="D442" s="977" t="s">
        <v>8424</v>
      </c>
    </row>
    <row r="443" spans="1:4" ht="12.6" hidden="1" customHeight="1" outlineLevel="2">
      <c r="A443" s="1499">
        <v>44144</v>
      </c>
      <c r="B443" s="955"/>
      <c r="C443" s="955" t="s">
        <v>10890</v>
      </c>
      <c r="D443" s="977" t="s">
        <v>5670</v>
      </c>
    </row>
    <row r="444" spans="1:4" ht="12.6" hidden="1" customHeight="1" outlineLevel="2">
      <c r="A444" s="1499">
        <v>44144</v>
      </c>
      <c r="B444" s="955"/>
      <c r="C444" s="955" t="s">
        <v>10891</v>
      </c>
      <c r="D444" s="977" t="s">
        <v>5670</v>
      </c>
    </row>
    <row r="445" spans="1:4" ht="12.6" hidden="1" customHeight="1" outlineLevel="2">
      <c r="A445" s="1499">
        <v>44144</v>
      </c>
      <c r="B445" s="955"/>
      <c r="C445" s="955" t="s">
        <v>10892</v>
      </c>
      <c r="D445" s="977" t="s">
        <v>5670</v>
      </c>
    </row>
    <row r="446" spans="1:4" ht="12.6" hidden="1" customHeight="1" outlineLevel="2">
      <c r="A446" s="1499">
        <v>44144</v>
      </c>
      <c r="B446" s="955"/>
      <c r="C446" s="955" t="s">
        <v>10893</v>
      </c>
      <c r="D446" s="977" t="s">
        <v>5673</v>
      </c>
    </row>
    <row r="447" spans="1:4" ht="37.799999999999997" hidden="1" customHeight="1" outlineLevel="2">
      <c r="A447" s="1530">
        <v>44145</v>
      </c>
      <c r="B447" s="955"/>
      <c r="C447" s="1021" t="s">
        <v>10894</v>
      </c>
      <c r="D447" s="977" t="s">
        <v>10895</v>
      </c>
    </row>
    <row r="448" spans="1:4" ht="25.2" hidden="1" customHeight="1" outlineLevel="2">
      <c r="A448" s="1530">
        <v>44145</v>
      </c>
      <c r="B448" s="955"/>
      <c r="C448" s="957" t="s">
        <v>10896</v>
      </c>
      <c r="D448" s="977" t="s">
        <v>8424</v>
      </c>
    </row>
    <row r="449" spans="1:4" ht="12.6" hidden="1" customHeight="1" outlineLevel="2">
      <c r="A449" s="1530">
        <v>44145</v>
      </c>
      <c r="B449" s="955"/>
      <c r="C449" s="955" t="s">
        <v>10897</v>
      </c>
      <c r="D449" s="977" t="s">
        <v>5681</v>
      </c>
    </row>
    <row r="450" spans="1:4" ht="12.6" hidden="1" customHeight="1" outlineLevel="2">
      <c r="A450" s="1530">
        <v>44145</v>
      </c>
      <c r="B450" s="955"/>
      <c r="C450" s="955" t="s">
        <v>10898</v>
      </c>
      <c r="D450" s="977" t="s">
        <v>10899</v>
      </c>
    </row>
    <row r="451" spans="1:4" ht="12.6" hidden="1" customHeight="1" outlineLevel="2">
      <c r="A451" s="1530">
        <v>44145</v>
      </c>
      <c r="B451" s="955"/>
      <c r="C451" s="955" t="s">
        <v>10900</v>
      </c>
      <c r="D451" s="977" t="s">
        <v>8424</v>
      </c>
    </row>
    <row r="452" spans="1:4" ht="50.4" hidden="1" customHeight="1" outlineLevel="2">
      <c r="A452" s="1530">
        <v>44145</v>
      </c>
      <c r="B452" s="955"/>
      <c r="C452" s="955" t="s">
        <v>10901</v>
      </c>
      <c r="D452" s="977" t="s">
        <v>5671</v>
      </c>
    </row>
    <row r="453" spans="1:4" ht="63" hidden="1" customHeight="1" outlineLevel="2">
      <c r="A453" s="1530">
        <v>44145</v>
      </c>
      <c r="B453" s="955"/>
      <c r="C453" s="955" t="s">
        <v>10902</v>
      </c>
      <c r="D453" s="977" t="s">
        <v>5671</v>
      </c>
    </row>
    <row r="454" spans="1:4" ht="50.4" hidden="1" customHeight="1" outlineLevel="2">
      <c r="A454" s="1530">
        <v>44145</v>
      </c>
      <c r="B454" s="955"/>
      <c r="C454" s="955" t="s">
        <v>10903</v>
      </c>
      <c r="D454" s="977" t="s">
        <v>8424</v>
      </c>
    </row>
    <row r="455" spans="1:4" ht="25.2" hidden="1" customHeight="1" outlineLevel="2">
      <c r="A455" s="1530">
        <v>44145</v>
      </c>
      <c r="B455" s="955"/>
      <c r="C455" s="955" t="s">
        <v>10904</v>
      </c>
      <c r="D455" s="977" t="s">
        <v>5671</v>
      </c>
    </row>
    <row r="456" spans="1:4" ht="12.6" hidden="1" customHeight="1" outlineLevel="2">
      <c r="A456" s="1530">
        <v>44145</v>
      </c>
      <c r="B456" s="955"/>
      <c r="C456" s="955" t="s">
        <v>10905</v>
      </c>
      <c r="D456" s="977" t="s">
        <v>5673</v>
      </c>
    </row>
    <row r="457" spans="1:4" ht="25.2" hidden="1" customHeight="1" outlineLevel="2">
      <c r="A457" s="1530">
        <v>44145</v>
      </c>
      <c r="B457" s="955"/>
      <c r="C457" s="955" t="s">
        <v>10906</v>
      </c>
      <c r="D457" s="977" t="s">
        <v>10495</v>
      </c>
    </row>
    <row r="458" spans="1:4" ht="37.799999999999997" hidden="1" customHeight="1" outlineLevel="2">
      <c r="A458" s="1530">
        <v>44145</v>
      </c>
      <c r="B458" s="955"/>
      <c r="C458" s="955" t="s">
        <v>10907</v>
      </c>
      <c r="D458" s="977" t="s">
        <v>10895</v>
      </c>
    </row>
    <row r="459" spans="1:4" ht="12.6" hidden="1" customHeight="1" outlineLevel="2">
      <c r="A459" s="1530">
        <v>44145</v>
      </c>
      <c r="B459" s="955"/>
      <c r="C459" s="955" t="s">
        <v>10908</v>
      </c>
      <c r="D459" s="977" t="s">
        <v>10791</v>
      </c>
    </row>
    <row r="460" spans="1:4" ht="25.2" hidden="1" customHeight="1" outlineLevel="2">
      <c r="A460" s="1530">
        <v>44145</v>
      </c>
      <c r="B460" s="955"/>
      <c r="C460" s="955" t="s">
        <v>10909</v>
      </c>
      <c r="D460" s="977" t="s">
        <v>10491</v>
      </c>
    </row>
    <row r="461" spans="1:4" ht="12.6" hidden="1" customHeight="1" outlineLevel="2">
      <c r="A461" s="1530">
        <v>44145</v>
      </c>
      <c r="B461" s="955"/>
      <c r="C461" s="955" t="s">
        <v>10910</v>
      </c>
      <c r="D461" s="977" t="s">
        <v>10402</v>
      </c>
    </row>
    <row r="462" spans="1:4" ht="12.6" hidden="1" customHeight="1" outlineLevel="2">
      <c r="A462" s="1530">
        <v>44145</v>
      </c>
      <c r="B462" s="955"/>
      <c r="C462" s="1021" t="s">
        <v>10911</v>
      </c>
      <c r="D462" s="977" t="s">
        <v>10895</v>
      </c>
    </row>
    <row r="463" spans="1:4" ht="12.6" hidden="1" customHeight="1" outlineLevel="2">
      <c r="A463" s="1530">
        <v>44145</v>
      </c>
      <c r="B463" s="955"/>
      <c r="C463" s="955" t="s">
        <v>10912</v>
      </c>
      <c r="D463" s="977" t="s">
        <v>5681</v>
      </c>
    </row>
    <row r="464" spans="1:4" ht="12.6" hidden="1" customHeight="1" outlineLevel="2">
      <c r="A464" s="1530">
        <v>44145</v>
      </c>
      <c r="B464" s="955"/>
      <c r="C464" s="955" t="s">
        <v>10913</v>
      </c>
      <c r="D464" s="977" t="s">
        <v>5674</v>
      </c>
    </row>
    <row r="465" spans="1:24" ht="12.6" hidden="1" customHeight="1" outlineLevel="2">
      <c r="A465" s="1530">
        <v>44145</v>
      </c>
      <c r="B465" s="955"/>
      <c r="C465" s="955" t="s">
        <v>10914</v>
      </c>
      <c r="D465" s="977" t="s">
        <v>5671</v>
      </c>
      <c r="E465" s="969"/>
      <c r="F465" s="973"/>
      <c r="G465" s="974"/>
      <c r="H465" s="973"/>
      <c r="I465" s="974"/>
      <c r="J465" s="973"/>
      <c r="K465" s="974"/>
      <c r="L465" s="973"/>
      <c r="M465" s="974"/>
      <c r="N465" s="973"/>
      <c r="O465" s="974"/>
      <c r="P465" s="973"/>
      <c r="Q465" s="974"/>
      <c r="R465" s="973"/>
      <c r="S465" s="974"/>
      <c r="T465" s="973"/>
      <c r="U465" s="974"/>
      <c r="V465" s="973"/>
      <c r="W465" s="974"/>
      <c r="X465" s="955"/>
    </row>
    <row r="466" spans="1:24" ht="25.2" hidden="1" customHeight="1" outlineLevel="2">
      <c r="A466" s="1530">
        <v>44145</v>
      </c>
      <c r="B466" s="955"/>
      <c r="C466" s="955" t="s">
        <v>10915</v>
      </c>
      <c r="D466" s="977" t="s">
        <v>8424</v>
      </c>
      <c r="E466" s="969"/>
      <c r="F466" s="973"/>
      <c r="G466" s="974"/>
      <c r="H466" s="973"/>
      <c r="I466" s="974"/>
      <c r="J466" s="973"/>
      <c r="K466" s="974"/>
      <c r="L466" s="973"/>
      <c r="M466" s="974"/>
      <c r="N466" s="973"/>
      <c r="O466" s="974"/>
      <c r="P466" s="973"/>
      <c r="Q466" s="974"/>
      <c r="R466" s="973"/>
      <c r="S466" s="974"/>
      <c r="T466" s="973"/>
      <c r="U466" s="974"/>
      <c r="V466" s="973"/>
      <c r="W466" s="974"/>
      <c r="X466" s="955"/>
    </row>
    <row r="467" spans="1:24" ht="12.6" hidden="1" customHeight="1" outlineLevel="2">
      <c r="A467" s="1530">
        <v>44145</v>
      </c>
      <c r="B467" s="955"/>
      <c r="C467" s="1021" t="s">
        <v>10916</v>
      </c>
      <c r="D467" s="977" t="s">
        <v>10895</v>
      </c>
      <c r="E467" s="969"/>
      <c r="F467" s="973"/>
      <c r="G467" s="974"/>
      <c r="H467" s="973"/>
      <c r="I467" s="974"/>
      <c r="J467" s="973"/>
      <c r="K467" s="974"/>
      <c r="L467" s="973"/>
      <c r="M467" s="974"/>
      <c r="N467" s="973"/>
      <c r="O467" s="974"/>
      <c r="P467" s="973"/>
      <c r="Q467" s="974"/>
      <c r="R467" s="973"/>
      <c r="S467" s="974"/>
      <c r="T467" s="973"/>
      <c r="U467" s="974"/>
      <c r="V467" s="973"/>
      <c r="W467" s="974"/>
      <c r="X467" s="955"/>
    </row>
    <row r="468" spans="1:24" ht="37.799999999999997" hidden="1" customHeight="1" outlineLevel="2">
      <c r="A468" s="1530">
        <v>44145</v>
      </c>
      <c r="B468" s="955"/>
      <c r="C468" s="955" t="s">
        <v>10917</v>
      </c>
      <c r="D468" s="977" t="s">
        <v>5681</v>
      </c>
      <c r="E468" s="969"/>
      <c r="F468" s="973"/>
      <c r="G468" s="974"/>
      <c r="H468" s="973"/>
      <c r="I468" s="974"/>
      <c r="J468" s="973"/>
      <c r="K468" s="974"/>
      <c r="L468" s="973"/>
      <c r="M468" s="974"/>
      <c r="N468" s="973"/>
      <c r="O468" s="974"/>
      <c r="P468" s="973"/>
      <c r="Q468" s="974"/>
      <c r="R468" s="973"/>
      <c r="S468" s="974"/>
      <c r="T468" s="973"/>
      <c r="U468" s="974"/>
      <c r="V468" s="973"/>
      <c r="W468" s="974"/>
      <c r="X468" s="955"/>
    </row>
    <row r="469" spans="1:24" ht="12.6" hidden="1" customHeight="1" outlineLevel="2">
      <c r="A469" s="1530">
        <v>44145</v>
      </c>
      <c r="B469" s="955"/>
      <c r="C469" s="955" t="s">
        <v>10918</v>
      </c>
      <c r="D469" s="977" t="s">
        <v>5672</v>
      </c>
      <c r="E469" s="969"/>
      <c r="F469" s="973"/>
      <c r="G469" s="974"/>
      <c r="H469" s="973"/>
      <c r="I469" s="974"/>
      <c r="J469" s="973"/>
      <c r="K469" s="974"/>
      <c r="L469" s="973"/>
      <c r="M469" s="974"/>
      <c r="N469" s="973"/>
      <c r="O469" s="974"/>
      <c r="P469" s="973"/>
      <c r="Q469" s="974"/>
      <c r="R469" s="973"/>
      <c r="S469" s="974"/>
      <c r="T469" s="973"/>
      <c r="U469" s="974"/>
      <c r="V469" s="973"/>
      <c r="W469" s="974"/>
      <c r="X469" s="955"/>
    </row>
    <row r="470" spans="1:24" ht="37.799999999999997" hidden="1" customHeight="1" outlineLevel="2">
      <c r="A470" s="1531">
        <v>44146</v>
      </c>
      <c r="B470" s="955"/>
      <c r="C470" s="1021" t="s">
        <v>10919</v>
      </c>
      <c r="D470" s="977" t="s">
        <v>5671</v>
      </c>
      <c r="E470" s="969"/>
      <c r="F470" s="977"/>
      <c r="G470" s="969"/>
      <c r="H470" s="977"/>
      <c r="I470" s="969"/>
      <c r="J470" s="977"/>
      <c r="K470" s="969"/>
      <c r="L470" s="977"/>
      <c r="M470" s="969"/>
      <c r="N470" s="977"/>
      <c r="O470" s="969"/>
      <c r="P470" s="977"/>
      <c r="Q470" s="969"/>
      <c r="R470" s="977"/>
      <c r="S470" s="969"/>
      <c r="T470" s="977"/>
      <c r="U470" s="969"/>
      <c r="V470" s="977"/>
      <c r="W470" s="969"/>
      <c r="X470" s="974" t="s">
        <v>10920</v>
      </c>
    </row>
    <row r="471" spans="1:24" ht="12.6" hidden="1" customHeight="1" outlineLevel="2">
      <c r="A471" s="1531">
        <v>44146</v>
      </c>
      <c r="B471" s="1012"/>
      <c r="C471" s="1012" t="s">
        <v>10921</v>
      </c>
      <c r="D471" s="977" t="s">
        <v>10491</v>
      </c>
      <c r="E471" s="969"/>
      <c r="F471" s="973"/>
      <c r="G471" s="974"/>
      <c r="H471" s="973"/>
      <c r="I471" s="974"/>
      <c r="J471" s="973"/>
      <c r="K471" s="974"/>
      <c r="L471" s="973"/>
      <c r="M471" s="974"/>
      <c r="N471" s="973"/>
      <c r="O471" s="974"/>
      <c r="P471" s="973"/>
      <c r="Q471" s="974"/>
      <c r="R471" s="973"/>
      <c r="S471" s="974"/>
      <c r="T471" s="973"/>
      <c r="U471" s="974"/>
      <c r="V471" s="973"/>
      <c r="W471" s="974"/>
      <c r="X471" s="955"/>
    </row>
    <row r="472" spans="1:24" ht="12.6" hidden="1" customHeight="1" outlineLevel="2">
      <c r="A472" s="1531">
        <v>44146</v>
      </c>
      <c r="B472" s="1012"/>
      <c r="C472" s="1012" t="s">
        <v>10922</v>
      </c>
      <c r="D472" s="977" t="s">
        <v>5674</v>
      </c>
      <c r="E472" s="969"/>
      <c r="F472" s="973"/>
      <c r="G472" s="974"/>
      <c r="H472" s="973"/>
      <c r="I472" s="974"/>
      <c r="J472" s="973"/>
      <c r="K472" s="974"/>
      <c r="L472" s="973"/>
      <c r="M472" s="974"/>
      <c r="N472" s="973"/>
      <c r="O472" s="974"/>
      <c r="P472" s="973"/>
      <c r="Q472" s="974"/>
      <c r="R472" s="973"/>
      <c r="S472" s="974"/>
      <c r="T472" s="973"/>
      <c r="U472" s="974"/>
      <c r="V472" s="973"/>
      <c r="W472" s="974"/>
      <c r="X472" s="955"/>
    </row>
    <row r="473" spans="1:24" ht="12.6" hidden="1" customHeight="1" outlineLevel="2">
      <c r="A473" s="1531">
        <v>44146</v>
      </c>
      <c r="B473" s="1012"/>
      <c r="C473" s="1012" t="s">
        <v>10923</v>
      </c>
      <c r="D473" s="977" t="s">
        <v>5670</v>
      </c>
      <c r="E473" s="969"/>
      <c r="F473" s="973"/>
      <c r="G473" s="974"/>
      <c r="H473" s="973"/>
      <c r="I473" s="974"/>
      <c r="J473" s="973"/>
      <c r="K473" s="974"/>
      <c r="L473" s="973"/>
      <c r="M473" s="974"/>
      <c r="N473" s="973"/>
      <c r="O473" s="974"/>
      <c r="P473" s="973"/>
      <c r="Q473" s="974"/>
      <c r="R473" s="973"/>
      <c r="S473" s="974"/>
      <c r="T473" s="973"/>
      <c r="U473" s="974"/>
      <c r="V473" s="973"/>
      <c r="W473" s="974"/>
      <c r="X473" s="955"/>
    </row>
    <row r="474" spans="1:24" ht="12.6" hidden="1" customHeight="1" outlineLevel="2">
      <c r="A474" s="1531">
        <v>44146</v>
      </c>
      <c r="B474" s="955"/>
      <c r="C474" s="955" t="s">
        <v>10924</v>
      </c>
      <c r="D474" s="977" t="s">
        <v>5672</v>
      </c>
      <c r="E474" s="969"/>
      <c r="F474" s="973"/>
      <c r="G474" s="974"/>
      <c r="H474" s="973"/>
      <c r="I474" s="974"/>
      <c r="J474" s="973"/>
      <c r="K474" s="974"/>
      <c r="L474" s="973"/>
      <c r="M474" s="974"/>
      <c r="N474" s="973"/>
      <c r="O474" s="974"/>
      <c r="P474" s="973"/>
      <c r="Q474" s="974"/>
      <c r="R474" s="973"/>
      <c r="S474" s="974"/>
      <c r="T474" s="973"/>
      <c r="U474" s="974"/>
      <c r="V474" s="973"/>
      <c r="W474" s="974"/>
      <c r="X474" s="955"/>
    </row>
    <row r="475" spans="1:24" ht="25.2" hidden="1" customHeight="1" outlineLevel="2">
      <c r="A475" s="1531">
        <v>44146</v>
      </c>
      <c r="B475" s="955"/>
      <c r="C475" s="955" t="s">
        <v>10925</v>
      </c>
      <c r="D475" s="977" t="s">
        <v>2139</v>
      </c>
      <c r="E475" s="969"/>
      <c r="F475" s="973"/>
      <c r="G475" s="974"/>
      <c r="H475" s="973"/>
      <c r="I475" s="974"/>
      <c r="J475" s="973"/>
      <c r="K475" s="974"/>
      <c r="L475" s="973"/>
      <c r="M475" s="974"/>
      <c r="N475" s="973"/>
      <c r="O475" s="974"/>
      <c r="P475" s="973"/>
      <c r="Q475" s="974"/>
      <c r="R475" s="973"/>
      <c r="S475" s="974"/>
      <c r="T475" s="973"/>
      <c r="U475" s="974"/>
      <c r="V475" s="973"/>
      <c r="W475" s="974"/>
      <c r="X475" s="955"/>
    </row>
    <row r="476" spans="1:24" ht="12.6" hidden="1" customHeight="1" outlineLevel="2">
      <c r="A476" s="1531">
        <v>44146</v>
      </c>
      <c r="B476" s="955"/>
      <c r="C476" s="955" t="s">
        <v>10926</v>
      </c>
      <c r="D476" s="977" t="s">
        <v>10895</v>
      </c>
      <c r="E476" s="969"/>
      <c r="F476" s="973"/>
      <c r="G476" s="974"/>
      <c r="H476" s="973"/>
      <c r="I476" s="974"/>
      <c r="J476" s="973"/>
      <c r="K476" s="974"/>
      <c r="L476" s="973"/>
      <c r="M476" s="974"/>
      <c r="N476" s="973"/>
      <c r="O476" s="974"/>
      <c r="P476" s="973"/>
      <c r="Q476" s="974"/>
      <c r="R476" s="973"/>
      <c r="S476" s="974"/>
      <c r="T476" s="973"/>
      <c r="U476" s="974"/>
      <c r="V476" s="973"/>
      <c r="W476" s="974"/>
      <c r="X476" s="955"/>
    </row>
    <row r="477" spans="1:24" ht="12.6" hidden="1" customHeight="1" outlineLevel="2">
      <c r="A477" s="1531">
        <v>44146</v>
      </c>
      <c r="B477" s="955"/>
      <c r="C477" s="955" t="s">
        <v>10927</v>
      </c>
      <c r="D477" s="977" t="s">
        <v>5815</v>
      </c>
      <c r="E477" s="969"/>
      <c r="F477" s="973"/>
      <c r="G477" s="974"/>
      <c r="H477" s="973"/>
      <c r="I477" s="974"/>
      <c r="J477" s="973"/>
      <c r="K477" s="974"/>
      <c r="L477" s="973"/>
      <c r="M477" s="974"/>
      <c r="N477" s="973"/>
      <c r="O477" s="974"/>
      <c r="P477" s="973"/>
      <c r="Q477" s="974"/>
      <c r="R477" s="973"/>
      <c r="S477" s="974"/>
      <c r="T477" s="973"/>
      <c r="U477" s="974"/>
      <c r="V477" s="973"/>
      <c r="W477" s="974"/>
      <c r="X477" s="955"/>
    </row>
    <row r="478" spans="1:24" ht="12.6" hidden="1" customHeight="1" outlineLevel="2">
      <c r="A478" s="1531">
        <v>44146</v>
      </c>
      <c r="B478" s="955"/>
      <c r="C478" t="s">
        <v>10928</v>
      </c>
      <c r="D478" s="977" t="s">
        <v>8424</v>
      </c>
      <c r="E478" s="969"/>
      <c r="F478" s="973"/>
      <c r="G478" s="974"/>
      <c r="H478" s="973"/>
      <c r="I478" s="974"/>
      <c r="J478" s="973"/>
      <c r="K478" s="974"/>
      <c r="L478" s="973"/>
      <c r="M478" s="974"/>
      <c r="N478" s="973"/>
      <c r="O478" s="974"/>
      <c r="P478" s="973"/>
      <c r="Q478" s="974"/>
      <c r="R478" s="973"/>
      <c r="S478" s="974"/>
      <c r="T478" s="973"/>
      <c r="U478" s="974"/>
      <c r="V478" s="973"/>
      <c r="W478" s="974"/>
      <c r="X478" s="955"/>
    </row>
    <row r="479" spans="1:24" ht="12.6" hidden="1" customHeight="1" outlineLevel="2">
      <c r="A479" s="1531">
        <v>44146</v>
      </c>
      <c r="B479" s="955"/>
      <c r="C479" s="955" t="s">
        <v>10929</v>
      </c>
      <c r="D479" s="977" t="s">
        <v>5673</v>
      </c>
      <c r="E479" s="969"/>
      <c r="F479" s="973"/>
      <c r="G479" s="974"/>
      <c r="H479" s="973"/>
      <c r="I479" s="974"/>
      <c r="J479" s="973"/>
      <c r="K479" s="974"/>
      <c r="L479" s="973"/>
      <c r="M479" s="974"/>
      <c r="N479" s="973"/>
      <c r="O479" s="974"/>
      <c r="P479" s="973"/>
      <c r="Q479" s="974"/>
      <c r="R479" s="973"/>
      <c r="S479" s="974"/>
      <c r="T479" s="973"/>
      <c r="U479" s="974"/>
      <c r="V479" s="973"/>
      <c r="W479" s="974"/>
      <c r="X479" s="955"/>
    </row>
    <row r="480" spans="1:24" ht="12.6" hidden="1" customHeight="1" outlineLevel="2">
      <c r="A480" s="1531">
        <v>44146</v>
      </c>
      <c r="B480" s="955"/>
      <c r="C480" s="955" t="s">
        <v>10930</v>
      </c>
      <c r="D480" s="977" t="s">
        <v>4871</v>
      </c>
      <c r="E480" s="969"/>
      <c r="F480" s="973"/>
      <c r="G480" s="974"/>
      <c r="H480" s="973"/>
      <c r="I480" s="974"/>
      <c r="J480" s="973"/>
      <c r="K480" s="974"/>
      <c r="L480" s="973"/>
      <c r="M480" s="974"/>
      <c r="N480" s="973"/>
      <c r="O480" s="974"/>
      <c r="P480" s="973"/>
      <c r="Q480" s="974"/>
      <c r="R480" s="973"/>
      <c r="S480" s="974"/>
      <c r="T480" s="973"/>
      <c r="U480" s="974"/>
      <c r="V480" s="973"/>
      <c r="W480" s="974"/>
      <c r="X480" s="955"/>
    </row>
    <row r="481" spans="1:4" ht="12.6" hidden="1" customHeight="1" outlineLevel="2">
      <c r="A481" s="1531">
        <v>44146</v>
      </c>
      <c r="B481" s="955"/>
      <c r="C481" s="955" t="s">
        <v>10931</v>
      </c>
      <c r="D481" s="977" t="s">
        <v>5672</v>
      </c>
    </row>
    <row r="482" spans="1:4" ht="12.6" hidden="1" customHeight="1" outlineLevel="2">
      <c r="A482" s="1531">
        <v>44146</v>
      </c>
      <c r="B482" s="955"/>
      <c r="C482" s="955" t="s">
        <v>10932</v>
      </c>
      <c r="D482" s="977" t="s">
        <v>5674</v>
      </c>
    </row>
    <row r="483" spans="1:4" ht="12.6" hidden="1" customHeight="1" outlineLevel="2">
      <c r="A483" s="1531">
        <v>44146</v>
      </c>
      <c r="B483" s="955"/>
      <c r="C483" s="955" t="s">
        <v>10933</v>
      </c>
      <c r="D483" s="977" t="s">
        <v>5674</v>
      </c>
    </row>
    <row r="484" spans="1:4" ht="12.6" hidden="1" customHeight="1" outlineLevel="2">
      <c r="A484" s="1531">
        <v>44146</v>
      </c>
      <c r="B484" s="955"/>
      <c r="C484" s="955" t="s">
        <v>10934</v>
      </c>
      <c r="D484" s="977" t="s">
        <v>10495</v>
      </c>
    </row>
    <row r="485" spans="1:4" ht="12.6" hidden="1" customHeight="1" outlineLevel="2">
      <c r="A485" s="1531">
        <v>44146</v>
      </c>
      <c r="B485" s="955"/>
      <c r="C485" s="1021" t="s">
        <v>10935</v>
      </c>
      <c r="D485" s="977" t="s">
        <v>10472</v>
      </c>
    </row>
    <row r="486" spans="1:4" ht="25.2" hidden="1" customHeight="1" outlineLevel="2">
      <c r="A486" s="1531">
        <v>44146</v>
      </c>
      <c r="B486" s="955"/>
      <c r="C486" s="955" t="s">
        <v>10936</v>
      </c>
      <c r="D486" s="977" t="s">
        <v>10495</v>
      </c>
    </row>
    <row r="487" spans="1:4" ht="12.6" hidden="1" customHeight="1" outlineLevel="2">
      <c r="A487" s="1531">
        <v>44146</v>
      </c>
      <c r="B487" s="955"/>
      <c r="C487" s="955" t="s">
        <v>10937</v>
      </c>
      <c r="D487" s="977" t="s">
        <v>8424</v>
      </c>
    </row>
    <row r="488" spans="1:4" ht="12.6" hidden="1" customHeight="1" outlineLevel="2">
      <c r="A488" s="1531">
        <v>44146</v>
      </c>
      <c r="B488" s="955"/>
      <c r="C488" s="955" t="s">
        <v>10938</v>
      </c>
      <c r="D488" s="977" t="s">
        <v>5672</v>
      </c>
    </row>
    <row r="489" spans="1:4" ht="12.6" hidden="1" customHeight="1" outlineLevel="2">
      <c r="A489" s="1532">
        <v>44147</v>
      </c>
      <c r="B489" s="1012"/>
      <c r="C489" s="955" t="s">
        <v>10939</v>
      </c>
      <c r="D489" s="977" t="s">
        <v>10450</v>
      </c>
    </row>
    <row r="490" spans="1:4" ht="12.6" hidden="1" customHeight="1" outlineLevel="2">
      <c r="A490" s="1532">
        <v>44147</v>
      </c>
      <c r="B490" s="1012"/>
      <c r="C490" s="955" t="s">
        <v>10940</v>
      </c>
      <c r="D490" s="977" t="s">
        <v>5671</v>
      </c>
    </row>
    <row r="491" spans="1:4" ht="12.6" hidden="1" customHeight="1" outlineLevel="2">
      <c r="A491" s="1532">
        <v>44147</v>
      </c>
      <c r="B491" s="955"/>
      <c r="C491" s="955" t="s">
        <v>10941</v>
      </c>
      <c r="D491" s="977" t="s">
        <v>10495</v>
      </c>
    </row>
    <row r="492" spans="1:4" ht="12.6" hidden="1" customHeight="1" outlineLevel="2">
      <c r="A492" s="1532">
        <v>44147</v>
      </c>
      <c r="B492" s="1012"/>
      <c r="C492" s="955" t="s">
        <v>10942</v>
      </c>
      <c r="D492" s="977" t="s">
        <v>5672</v>
      </c>
    </row>
    <row r="493" spans="1:4" ht="12.6" hidden="1" customHeight="1" outlineLevel="2">
      <c r="A493" s="1532">
        <v>44147</v>
      </c>
      <c r="B493" s="1012"/>
      <c r="C493" s="1021" t="s">
        <v>10943</v>
      </c>
      <c r="D493" s="977" t="s">
        <v>10472</v>
      </c>
    </row>
    <row r="494" spans="1:4" ht="12.6" hidden="1" customHeight="1" outlineLevel="2">
      <c r="A494" s="1532">
        <v>44147</v>
      </c>
      <c r="B494" s="955"/>
      <c r="C494" s="955" t="s">
        <v>10944</v>
      </c>
      <c r="D494" s="977" t="s">
        <v>8424</v>
      </c>
    </row>
    <row r="495" spans="1:4" ht="12.6" hidden="1" customHeight="1" outlineLevel="2">
      <c r="A495" s="1532">
        <v>44147</v>
      </c>
      <c r="B495" s="1012"/>
      <c r="C495" s="955" t="s">
        <v>10945</v>
      </c>
      <c r="D495" s="977" t="s">
        <v>5681</v>
      </c>
    </row>
    <row r="496" spans="1:4" ht="12.6" hidden="1" customHeight="1" outlineLevel="2">
      <c r="A496" s="1532">
        <v>44147</v>
      </c>
      <c r="B496" s="955"/>
      <c r="C496" s="955" t="s">
        <v>10946</v>
      </c>
      <c r="D496" s="977" t="s">
        <v>5671</v>
      </c>
    </row>
    <row r="497" spans="1:4" ht="12.6" hidden="1" customHeight="1" outlineLevel="2">
      <c r="A497" s="1532">
        <v>44147</v>
      </c>
      <c r="B497" s="955"/>
      <c r="C497" s="955" t="s">
        <v>10947</v>
      </c>
      <c r="D497" s="977" t="s">
        <v>5672</v>
      </c>
    </row>
    <row r="498" spans="1:4" ht="12.6" hidden="1" customHeight="1" outlineLevel="2">
      <c r="A498" s="1532">
        <v>44147</v>
      </c>
      <c r="B498" s="955"/>
      <c r="C498" s="955" t="s">
        <v>10948</v>
      </c>
      <c r="D498" s="977" t="s">
        <v>10495</v>
      </c>
    </row>
    <row r="499" spans="1:4" ht="12.6" hidden="1" customHeight="1" outlineLevel="2">
      <c r="A499" s="1532">
        <v>44147</v>
      </c>
      <c r="B499" s="955"/>
      <c r="C499" s="955" t="s">
        <v>10949</v>
      </c>
      <c r="D499" s="977" t="s">
        <v>10950</v>
      </c>
    </row>
    <row r="500" spans="1:4" ht="12.6" hidden="1" customHeight="1" outlineLevel="2">
      <c r="A500" s="1532">
        <v>44147</v>
      </c>
      <c r="B500" s="955"/>
      <c r="C500" s="955" t="s">
        <v>10951</v>
      </c>
      <c r="D500" s="977" t="s">
        <v>10895</v>
      </c>
    </row>
    <row r="501" spans="1:4" ht="25.2" hidden="1" customHeight="1" outlineLevel="2">
      <c r="A501" s="1532">
        <v>44147</v>
      </c>
      <c r="B501" s="955"/>
      <c r="C501" s="955" t="s">
        <v>10952</v>
      </c>
      <c r="D501" s="977" t="s">
        <v>5674</v>
      </c>
    </row>
    <row r="502" spans="1:4" ht="12.6" hidden="1" customHeight="1" outlineLevel="2">
      <c r="A502" s="1532">
        <v>44147</v>
      </c>
      <c r="B502" s="955"/>
      <c r="C502" s="955" t="s">
        <v>10953</v>
      </c>
      <c r="D502" s="977" t="s">
        <v>5670</v>
      </c>
    </row>
    <row r="503" spans="1:4" ht="12.6" hidden="1" customHeight="1" outlineLevel="2">
      <c r="A503" s="1532">
        <v>44147</v>
      </c>
      <c r="B503" s="955"/>
      <c r="C503" s="955" t="s">
        <v>10954</v>
      </c>
      <c r="D503" s="977" t="s">
        <v>5670</v>
      </c>
    </row>
    <row r="504" spans="1:4" ht="37.799999999999997" hidden="1" customHeight="1" outlineLevel="2">
      <c r="A504" s="1533">
        <v>44148</v>
      </c>
      <c r="B504" s="955"/>
      <c r="C504" s="955" t="s">
        <v>10955</v>
      </c>
      <c r="D504" s="977" t="s">
        <v>10851</v>
      </c>
    </row>
    <row r="505" spans="1:4" ht="12.6" hidden="1" customHeight="1" outlineLevel="2">
      <c r="A505" s="1533">
        <v>44148</v>
      </c>
      <c r="B505" s="955"/>
      <c r="C505" s="955" t="s">
        <v>10956</v>
      </c>
      <c r="D505" s="977" t="s">
        <v>10472</v>
      </c>
    </row>
    <row r="506" spans="1:4" ht="25.2" hidden="1" customHeight="1" outlineLevel="2">
      <c r="A506" s="1533">
        <v>44148</v>
      </c>
      <c r="B506" s="955"/>
      <c r="C506" s="955" t="s">
        <v>10957</v>
      </c>
      <c r="D506" s="977" t="s">
        <v>10895</v>
      </c>
    </row>
    <row r="507" spans="1:4" ht="12.6" hidden="1" customHeight="1" outlineLevel="2">
      <c r="A507" s="1533">
        <v>44148</v>
      </c>
      <c r="B507" s="955"/>
      <c r="C507" s="955" t="s">
        <v>10958</v>
      </c>
      <c r="D507" s="977" t="s">
        <v>10476</v>
      </c>
    </row>
    <row r="508" spans="1:4" ht="12.6" hidden="1" customHeight="1" outlineLevel="2">
      <c r="A508" s="1533">
        <v>44148</v>
      </c>
      <c r="B508" s="955"/>
      <c r="C508" s="955" t="s">
        <v>10959</v>
      </c>
      <c r="D508" s="977" t="s">
        <v>10895</v>
      </c>
    </row>
    <row r="509" spans="1:4" ht="12.6" hidden="1" customHeight="1" outlineLevel="2">
      <c r="A509" s="1533">
        <v>44148</v>
      </c>
      <c r="B509" s="955"/>
      <c r="C509" s="955" t="s">
        <v>10960</v>
      </c>
      <c r="D509" s="977" t="s">
        <v>10472</v>
      </c>
    </row>
    <row r="510" spans="1:4" ht="25.2" hidden="1" customHeight="1" outlineLevel="2">
      <c r="A510" s="1533">
        <v>44148</v>
      </c>
      <c r="B510" s="955"/>
      <c r="C510" s="955" t="s">
        <v>10961</v>
      </c>
      <c r="D510" s="977" t="s">
        <v>10495</v>
      </c>
    </row>
    <row r="511" spans="1:4" ht="12.6" hidden="1" customHeight="1" outlineLevel="2">
      <c r="A511" s="1533">
        <v>44148</v>
      </c>
      <c r="B511" s="955"/>
      <c r="C511" s="955" t="s">
        <v>10962</v>
      </c>
      <c r="D511" s="977" t="s">
        <v>8424</v>
      </c>
    </row>
    <row r="512" spans="1:4" ht="12.6" hidden="1" customHeight="1" outlineLevel="2">
      <c r="A512" s="1533">
        <v>44148</v>
      </c>
      <c r="B512" s="955"/>
      <c r="C512" s="955" t="s">
        <v>10963</v>
      </c>
      <c r="D512" s="977" t="s">
        <v>5670</v>
      </c>
    </row>
    <row r="513" spans="1:4" ht="25.2" hidden="1" customHeight="1" outlineLevel="2">
      <c r="A513" s="1533">
        <v>44148</v>
      </c>
      <c r="B513" s="955"/>
      <c r="C513" s="955" t="s">
        <v>10964</v>
      </c>
      <c r="D513" s="977" t="s">
        <v>10472</v>
      </c>
    </row>
    <row r="514" spans="1:4" ht="12.6" hidden="1" customHeight="1" outlineLevel="2">
      <c r="A514" s="1533">
        <v>44148</v>
      </c>
      <c r="B514" s="955"/>
      <c r="C514" s="955" t="s">
        <v>10965</v>
      </c>
      <c r="D514" s="977" t="s">
        <v>10529</v>
      </c>
    </row>
    <row r="515" spans="1:4" ht="12.6" hidden="1" customHeight="1" outlineLevel="2">
      <c r="A515" s="1533">
        <v>44148</v>
      </c>
      <c r="B515" s="955"/>
      <c r="C515" s="1024" t="s">
        <v>10966</v>
      </c>
      <c r="D515" s="977" t="s">
        <v>5670</v>
      </c>
    </row>
    <row r="516" spans="1:4" ht="25.2" hidden="1" customHeight="1" outlineLevel="2">
      <c r="A516" s="1533">
        <v>44148</v>
      </c>
      <c r="B516" s="955"/>
      <c r="C516" s="955" t="s">
        <v>10967</v>
      </c>
      <c r="D516" s="977" t="s">
        <v>10568</v>
      </c>
    </row>
    <row r="517" spans="1:4" ht="12.6" hidden="1" customHeight="1" outlineLevel="2">
      <c r="A517" s="1533">
        <v>44148</v>
      </c>
      <c r="B517" s="955"/>
      <c r="C517" s="955" t="s">
        <v>10968</v>
      </c>
      <c r="D517" s="977" t="s">
        <v>10472</v>
      </c>
    </row>
    <row r="518" spans="1:4" ht="25.2" hidden="1" customHeight="1" outlineLevel="2">
      <c r="A518" s="1533">
        <v>44148</v>
      </c>
      <c r="B518" s="955"/>
      <c r="C518" s="955" t="s">
        <v>10969</v>
      </c>
      <c r="D518" s="977" t="s">
        <v>5681</v>
      </c>
    </row>
    <row r="519" spans="1:4" ht="12.6" hidden="1" customHeight="1" outlineLevel="2">
      <c r="A519" s="1533">
        <v>44148</v>
      </c>
      <c r="B519" s="955"/>
      <c r="C519" s="1024" t="s">
        <v>10970</v>
      </c>
      <c r="D519" s="977" t="s">
        <v>5670</v>
      </c>
    </row>
    <row r="520" spans="1:4" ht="12.6" hidden="1" customHeight="1" outlineLevel="1" collapsed="1">
      <c r="A520" s="1534">
        <v>44151</v>
      </c>
      <c r="B520" s="955"/>
      <c r="C520" s="955" t="s">
        <v>10971</v>
      </c>
      <c r="D520" s="977" t="s">
        <v>2139</v>
      </c>
    </row>
    <row r="521" spans="1:4" ht="12.6" hidden="1" customHeight="1" outlineLevel="2">
      <c r="A521" s="1534">
        <v>44151</v>
      </c>
      <c r="B521" s="955"/>
      <c r="C521" s="955" t="s">
        <v>10972</v>
      </c>
      <c r="D521" s="977" t="s">
        <v>10491</v>
      </c>
    </row>
    <row r="522" spans="1:4" ht="12.6" hidden="1" customHeight="1" outlineLevel="2">
      <c r="A522" s="1534">
        <v>44151</v>
      </c>
      <c r="B522" s="955"/>
      <c r="C522" s="955" t="s">
        <v>10973</v>
      </c>
      <c r="D522" s="977" t="s">
        <v>5673</v>
      </c>
    </row>
    <row r="523" spans="1:4" ht="12.6" hidden="1" customHeight="1" outlineLevel="2">
      <c r="A523" s="1534">
        <v>44151</v>
      </c>
      <c r="B523" s="955"/>
      <c r="C523" s="955" t="s">
        <v>10974</v>
      </c>
      <c r="D523" s="977" t="s">
        <v>5672</v>
      </c>
    </row>
    <row r="524" spans="1:4" ht="12.6" hidden="1" customHeight="1" outlineLevel="2">
      <c r="A524" s="1534">
        <v>44151</v>
      </c>
      <c r="B524" s="955"/>
      <c r="C524" s="955" t="s">
        <v>10975</v>
      </c>
      <c r="D524" s="977" t="s">
        <v>5779</v>
      </c>
    </row>
    <row r="525" spans="1:4" ht="12.6" hidden="1" customHeight="1" outlineLevel="2">
      <c r="A525" s="1534">
        <v>44151</v>
      </c>
      <c r="B525" s="955"/>
      <c r="C525" s="955" t="s">
        <v>10976</v>
      </c>
      <c r="D525" s="977" t="s">
        <v>10667</v>
      </c>
    </row>
    <row r="526" spans="1:4" ht="12.6" hidden="1" customHeight="1" outlineLevel="2">
      <c r="A526" s="1534">
        <v>44151</v>
      </c>
      <c r="B526" s="955"/>
      <c r="C526" s="955" t="s">
        <v>10977</v>
      </c>
      <c r="D526" s="977" t="s">
        <v>8424</v>
      </c>
    </row>
    <row r="527" spans="1:4" ht="25.2" hidden="1" customHeight="1" outlineLevel="2">
      <c r="A527" s="1534">
        <v>44151</v>
      </c>
      <c r="B527" s="955"/>
      <c r="C527" s="955" t="s">
        <v>10978</v>
      </c>
      <c r="D527" s="977" t="s">
        <v>10472</v>
      </c>
    </row>
    <row r="528" spans="1:4" ht="25.2" hidden="1" customHeight="1" outlineLevel="2">
      <c r="A528" s="1535">
        <v>44152</v>
      </c>
      <c r="B528" s="955"/>
      <c r="C528" s="955" t="s">
        <v>10979</v>
      </c>
      <c r="D528" s="977" t="s">
        <v>10491</v>
      </c>
    </row>
    <row r="529" spans="1:24" ht="12.6" hidden="1" customHeight="1" outlineLevel="2">
      <c r="A529" s="1535">
        <v>44152</v>
      </c>
      <c r="B529" s="955"/>
      <c r="C529" s="1007" t="s">
        <v>10980</v>
      </c>
      <c r="D529" s="977" t="s">
        <v>5674</v>
      </c>
      <c r="E529" s="969"/>
      <c r="F529" s="973"/>
      <c r="G529" s="974"/>
      <c r="H529" s="973"/>
      <c r="I529" s="974"/>
      <c r="J529" s="973"/>
      <c r="K529" s="974"/>
      <c r="L529" s="973"/>
      <c r="M529" s="974"/>
      <c r="N529" s="973"/>
      <c r="O529" s="974"/>
      <c r="P529" s="973"/>
      <c r="Q529" s="974"/>
      <c r="R529" s="973"/>
      <c r="S529" s="974"/>
      <c r="T529" s="973"/>
      <c r="U529" s="974"/>
      <c r="V529" s="973"/>
      <c r="W529" s="974"/>
      <c r="X529" s="955"/>
    </row>
    <row r="530" spans="1:24" ht="12.6" hidden="1" customHeight="1" outlineLevel="2">
      <c r="A530" s="1535">
        <v>44152</v>
      </c>
      <c r="B530" s="955"/>
      <c r="C530" s="955" t="s">
        <v>10981</v>
      </c>
      <c r="D530" s="977" t="s">
        <v>10488</v>
      </c>
      <c r="E530" s="969"/>
      <c r="F530" s="973"/>
      <c r="G530" s="974"/>
      <c r="H530" s="973"/>
      <c r="I530" s="974"/>
      <c r="J530" s="973"/>
      <c r="K530" s="974"/>
      <c r="L530" s="973"/>
      <c r="M530" s="974"/>
      <c r="N530" s="973"/>
      <c r="O530" s="974"/>
      <c r="P530" s="973"/>
      <c r="Q530" s="974"/>
      <c r="R530" s="973"/>
      <c r="S530" s="974"/>
      <c r="T530" s="973"/>
      <c r="U530" s="974"/>
      <c r="V530" s="973"/>
      <c r="W530" s="974"/>
      <c r="X530" s="955"/>
    </row>
    <row r="531" spans="1:24" ht="50.4" hidden="1" customHeight="1" outlineLevel="2">
      <c r="A531" s="1535">
        <v>44152</v>
      </c>
      <c r="B531" s="955"/>
      <c r="C531" s="955" t="s">
        <v>10982</v>
      </c>
      <c r="D531" s="977" t="s">
        <v>10667</v>
      </c>
      <c r="E531" s="969"/>
      <c r="F531" s="977"/>
      <c r="G531" s="969"/>
      <c r="H531" s="977"/>
      <c r="I531" s="969"/>
      <c r="J531" s="977"/>
      <c r="K531" s="969"/>
      <c r="L531" s="977"/>
      <c r="M531" s="969"/>
      <c r="N531" s="977"/>
      <c r="O531" s="969"/>
      <c r="P531" s="977"/>
      <c r="Q531" s="969"/>
      <c r="R531" s="977"/>
      <c r="S531" s="969"/>
      <c r="T531" s="977"/>
      <c r="U531" s="969"/>
      <c r="V531" s="977"/>
      <c r="W531" s="969"/>
      <c r="X531" s="974" t="s">
        <v>10983</v>
      </c>
    </row>
    <row r="532" spans="1:24" ht="12.6" hidden="1" customHeight="1" outlineLevel="2">
      <c r="A532" s="1535">
        <v>44152</v>
      </c>
      <c r="B532" s="955"/>
      <c r="C532" s="955" t="s">
        <v>10984</v>
      </c>
      <c r="D532" s="977" t="s">
        <v>5673</v>
      </c>
      <c r="E532" s="969"/>
      <c r="F532" s="973"/>
      <c r="G532" s="974"/>
      <c r="H532" s="973"/>
      <c r="I532" s="974"/>
      <c r="J532" s="973"/>
      <c r="K532" s="974"/>
      <c r="L532" s="973"/>
      <c r="M532" s="974"/>
      <c r="N532" s="973"/>
      <c r="O532" s="974"/>
      <c r="P532" s="973"/>
      <c r="Q532" s="974"/>
      <c r="R532" s="973"/>
      <c r="S532" s="974"/>
      <c r="T532" s="973"/>
      <c r="U532" s="974"/>
      <c r="V532" s="973"/>
      <c r="W532" s="974"/>
      <c r="X532" s="955"/>
    </row>
    <row r="533" spans="1:24" ht="12.6" hidden="1" customHeight="1" outlineLevel="2">
      <c r="A533" s="1535">
        <v>44152</v>
      </c>
      <c r="B533" s="955"/>
      <c r="C533" s="955" t="s">
        <v>10985</v>
      </c>
      <c r="D533" s="977" t="s">
        <v>5681</v>
      </c>
      <c r="E533" s="969"/>
      <c r="F533" s="973"/>
      <c r="G533" s="974"/>
      <c r="H533" s="973"/>
      <c r="I533" s="974"/>
      <c r="J533" s="973"/>
      <c r="K533" s="974"/>
      <c r="L533" s="973"/>
      <c r="M533" s="974"/>
      <c r="N533" s="973"/>
      <c r="O533" s="974"/>
      <c r="P533" s="973"/>
      <c r="Q533" s="974"/>
      <c r="R533" s="973"/>
      <c r="S533" s="974"/>
      <c r="T533" s="973"/>
      <c r="U533" s="974"/>
      <c r="V533" s="973"/>
      <c r="W533" s="974"/>
      <c r="X533" s="955"/>
    </row>
    <row r="534" spans="1:24" ht="25.2" hidden="1" customHeight="1" outlineLevel="2">
      <c r="A534" s="1535">
        <v>44152</v>
      </c>
      <c r="B534" s="955"/>
      <c r="C534" s="1007" t="s">
        <v>10986</v>
      </c>
      <c r="D534" s="977" t="s">
        <v>5674</v>
      </c>
      <c r="E534" s="969"/>
      <c r="F534" s="973"/>
      <c r="G534" s="974"/>
      <c r="H534" s="973"/>
      <c r="I534" s="974"/>
      <c r="J534" s="973"/>
      <c r="K534" s="974"/>
      <c r="L534" s="973"/>
      <c r="M534" s="974"/>
      <c r="N534" s="973"/>
      <c r="O534" s="974"/>
      <c r="P534" s="973"/>
      <c r="Q534" s="974"/>
      <c r="R534" s="973"/>
      <c r="S534" s="974"/>
      <c r="T534" s="973"/>
      <c r="U534" s="974"/>
      <c r="V534" s="973"/>
      <c r="W534" s="974"/>
      <c r="X534" s="955"/>
    </row>
    <row r="535" spans="1:24" ht="25.2" hidden="1" customHeight="1" outlineLevel="2">
      <c r="A535" s="1535">
        <v>44152</v>
      </c>
      <c r="B535" s="955"/>
      <c r="C535" s="955" t="s">
        <v>10987</v>
      </c>
      <c r="D535" s="977" t="s">
        <v>10491</v>
      </c>
      <c r="E535" s="969"/>
      <c r="F535" s="973"/>
      <c r="G535" s="974"/>
      <c r="H535" s="973"/>
      <c r="I535" s="974"/>
      <c r="J535" s="973"/>
      <c r="K535" s="974"/>
      <c r="L535" s="973"/>
      <c r="M535" s="974"/>
      <c r="N535" s="973"/>
      <c r="O535" s="974"/>
      <c r="P535" s="973"/>
      <c r="Q535" s="974"/>
      <c r="R535" s="973"/>
      <c r="S535" s="974"/>
      <c r="T535" s="973"/>
      <c r="U535" s="974"/>
      <c r="V535" s="973"/>
      <c r="W535" s="974"/>
      <c r="X535" s="955"/>
    </row>
    <row r="536" spans="1:24" ht="12.6" hidden="1" customHeight="1" outlineLevel="2">
      <c r="A536" s="1535">
        <v>44152</v>
      </c>
      <c r="B536" s="955"/>
      <c r="C536" s="955" t="s">
        <v>10988</v>
      </c>
      <c r="D536" s="977" t="s">
        <v>5670</v>
      </c>
      <c r="E536" s="969"/>
      <c r="F536" s="973"/>
      <c r="G536" s="974"/>
      <c r="H536" s="973"/>
      <c r="I536" s="974"/>
      <c r="J536" s="973"/>
      <c r="K536" s="974"/>
      <c r="L536" s="973"/>
      <c r="M536" s="974"/>
      <c r="N536" s="973"/>
      <c r="O536" s="974"/>
      <c r="P536" s="973"/>
      <c r="Q536" s="974"/>
      <c r="R536" s="973"/>
      <c r="S536" s="974"/>
      <c r="T536" s="973"/>
      <c r="U536" s="974"/>
      <c r="V536" s="973"/>
      <c r="W536" s="974"/>
      <c r="X536" s="955"/>
    </row>
    <row r="537" spans="1:24" ht="12.6" hidden="1" customHeight="1" outlineLevel="2">
      <c r="A537" s="1535">
        <v>44152</v>
      </c>
      <c r="B537" s="955"/>
      <c r="C537" s="955" t="s">
        <v>10989</v>
      </c>
      <c r="D537" s="977" t="s">
        <v>5675</v>
      </c>
      <c r="E537" s="969"/>
      <c r="F537" s="973"/>
      <c r="G537" s="974"/>
      <c r="H537" s="973"/>
      <c r="I537" s="974"/>
      <c r="J537" s="973"/>
      <c r="K537" s="974"/>
      <c r="L537" s="973"/>
      <c r="M537" s="974"/>
      <c r="N537" s="973"/>
      <c r="O537" s="974"/>
      <c r="P537" s="973"/>
      <c r="Q537" s="974"/>
      <c r="R537" s="973"/>
      <c r="S537" s="974"/>
      <c r="T537" s="973"/>
      <c r="U537" s="974"/>
      <c r="V537" s="973"/>
      <c r="W537" s="974"/>
      <c r="X537" s="955"/>
    </row>
    <row r="538" spans="1:24" ht="12.6" hidden="1" customHeight="1" outlineLevel="2">
      <c r="A538" s="1535">
        <v>44152</v>
      </c>
      <c r="B538" s="955"/>
      <c r="C538" s="955" t="s">
        <v>10990</v>
      </c>
      <c r="D538" s="977" t="s">
        <v>5675</v>
      </c>
      <c r="E538" s="969"/>
      <c r="F538" s="973"/>
      <c r="G538" s="974"/>
      <c r="H538" s="973"/>
      <c r="I538" s="974"/>
      <c r="J538" s="973"/>
      <c r="K538" s="974"/>
      <c r="L538" s="973"/>
      <c r="M538" s="974"/>
      <c r="N538" s="973"/>
      <c r="O538" s="974"/>
      <c r="P538" s="973"/>
      <c r="Q538" s="974"/>
      <c r="R538" s="973"/>
      <c r="S538" s="974"/>
      <c r="T538" s="973"/>
      <c r="U538" s="974"/>
      <c r="V538" s="973"/>
      <c r="W538" s="974"/>
      <c r="X538" s="955"/>
    </row>
    <row r="539" spans="1:24" ht="12.6" hidden="1" customHeight="1" outlineLevel="2">
      <c r="A539" s="1535">
        <v>44152</v>
      </c>
      <c r="B539" s="955"/>
      <c r="C539" s="955" t="s">
        <v>10991</v>
      </c>
      <c r="D539" s="977" t="s">
        <v>5681</v>
      </c>
      <c r="E539" s="969"/>
      <c r="F539" s="973"/>
      <c r="G539" s="974"/>
      <c r="H539" s="973"/>
      <c r="I539" s="974"/>
      <c r="J539" s="973"/>
      <c r="K539" s="974"/>
      <c r="L539" s="973"/>
      <c r="M539" s="974"/>
      <c r="N539" s="973"/>
      <c r="O539" s="974"/>
      <c r="P539" s="973"/>
      <c r="Q539" s="974"/>
      <c r="R539" s="973"/>
      <c r="S539" s="974"/>
      <c r="T539" s="973"/>
      <c r="U539" s="974"/>
      <c r="V539" s="973"/>
      <c r="W539" s="974"/>
      <c r="X539" s="955"/>
    </row>
    <row r="540" spans="1:24" ht="25.2" hidden="1" customHeight="1" outlineLevel="2">
      <c r="A540" s="1535">
        <v>44152</v>
      </c>
      <c r="B540" s="955"/>
      <c r="C540" s="955" t="s">
        <v>10992</v>
      </c>
      <c r="D540" s="977" t="s">
        <v>10993</v>
      </c>
      <c r="E540" s="969"/>
      <c r="F540" s="973"/>
      <c r="G540" s="974"/>
      <c r="H540" s="973"/>
      <c r="I540" s="974"/>
      <c r="J540" s="973"/>
      <c r="K540" s="974"/>
      <c r="L540" s="973"/>
      <c r="M540" s="974"/>
      <c r="N540" s="973"/>
      <c r="O540" s="974"/>
      <c r="P540" s="973"/>
      <c r="Q540" s="974"/>
      <c r="R540" s="973"/>
      <c r="S540" s="974"/>
      <c r="T540" s="973"/>
      <c r="U540" s="974"/>
      <c r="V540" s="973"/>
      <c r="W540" s="974"/>
      <c r="X540" s="955"/>
    </row>
    <row r="541" spans="1:24" ht="12.6" hidden="1" customHeight="1" outlineLevel="2">
      <c r="A541" s="1535">
        <v>44152</v>
      </c>
      <c r="B541" s="955"/>
      <c r="C541" s="955" t="s">
        <v>10994</v>
      </c>
      <c r="D541" s="977" t="s">
        <v>10995</v>
      </c>
      <c r="E541" s="969"/>
      <c r="F541" s="973"/>
      <c r="G541" s="974"/>
      <c r="H541" s="973"/>
      <c r="I541" s="974"/>
      <c r="J541" s="973"/>
      <c r="K541" s="974"/>
      <c r="L541" s="973"/>
      <c r="M541" s="974"/>
      <c r="N541" s="973"/>
      <c r="O541" s="974"/>
      <c r="P541" s="973"/>
      <c r="Q541" s="974"/>
      <c r="R541" s="973"/>
      <c r="S541" s="974"/>
      <c r="T541" s="973"/>
      <c r="U541" s="974"/>
      <c r="V541" s="973"/>
      <c r="W541" s="974"/>
      <c r="X541" s="955"/>
    </row>
    <row r="542" spans="1:24" ht="25.2" hidden="1" customHeight="1" outlineLevel="2">
      <c r="A542" s="1535">
        <v>44152</v>
      </c>
      <c r="B542" s="955"/>
      <c r="C542" s="955" t="s">
        <v>10996</v>
      </c>
      <c r="D542" s="977" t="s">
        <v>10472</v>
      </c>
      <c r="E542" s="969"/>
      <c r="F542" s="973"/>
      <c r="G542" s="974"/>
      <c r="H542" s="973"/>
      <c r="I542" s="974"/>
      <c r="J542" s="973"/>
      <c r="K542" s="974"/>
      <c r="L542" s="973"/>
      <c r="M542" s="974"/>
      <c r="N542" s="973"/>
      <c r="O542" s="974"/>
      <c r="P542" s="973"/>
      <c r="Q542" s="974"/>
      <c r="R542" s="973"/>
      <c r="S542" s="974"/>
      <c r="T542" s="973"/>
      <c r="U542" s="974"/>
      <c r="V542" s="973"/>
      <c r="W542" s="974"/>
      <c r="X542" s="955"/>
    </row>
    <row r="543" spans="1:24" ht="12.6" hidden="1" customHeight="1" outlineLevel="2">
      <c r="A543" s="1535">
        <v>44152</v>
      </c>
      <c r="B543" s="955"/>
      <c r="C543" s="955" t="s">
        <v>10997</v>
      </c>
      <c r="D543" s="977" t="s">
        <v>10995</v>
      </c>
      <c r="E543" s="969"/>
      <c r="F543" s="973"/>
      <c r="G543" s="974"/>
      <c r="H543" s="973"/>
      <c r="I543" s="974"/>
      <c r="J543" s="973"/>
      <c r="K543" s="974"/>
      <c r="L543" s="973"/>
      <c r="M543" s="974"/>
      <c r="N543" s="973"/>
      <c r="O543" s="974"/>
      <c r="P543" s="973"/>
      <c r="Q543" s="974"/>
      <c r="R543" s="973"/>
      <c r="S543" s="974"/>
      <c r="T543" s="973"/>
      <c r="U543" s="974"/>
      <c r="V543" s="973"/>
      <c r="W543" s="974"/>
      <c r="X543" s="955"/>
    </row>
    <row r="544" spans="1:24" ht="25.2" hidden="1" customHeight="1" outlineLevel="2">
      <c r="A544" s="1535">
        <v>44152</v>
      </c>
      <c r="B544" s="955"/>
      <c r="C544" s="955" t="s">
        <v>10998</v>
      </c>
      <c r="D544" s="977" t="s">
        <v>10993</v>
      </c>
      <c r="E544" s="969"/>
      <c r="F544" s="973"/>
      <c r="G544" s="974"/>
      <c r="H544" s="973"/>
      <c r="I544" s="974"/>
      <c r="J544" s="973"/>
      <c r="K544" s="974"/>
      <c r="L544" s="973"/>
      <c r="M544" s="974"/>
      <c r="N544" s="973"/>
      <c r="O544" s="974"/>
      <c r="P544" s="973"/>
      <c r="Q544" s="974"/>
      <c r="R544" s="973"/>
      <c r="S544" s="974"/>
      <c r="T544" s="973"/>
      <c r="U544" s="974"/>
      <c r="V544" s="973"/>
      <c r="W544" s="974"/>
      <c r="X544" s="955"/>
    </row>
    <row r="545" spans="1:4" ht="25.2" hidden="1" customHeight="1" outlineLevel="2">
      <c r="A545" s="1535">
        <v>44152</v>
      </c>
      <c r="B545" s="955"/>
      <c r="C545" s="955" t="s">
        <v>10999</v>
      </c>
      <c r="D545" s="977" t="s">
        <v>10495</v>
      </c>
    </row>
    <row r="546" spans="1:4" ht="12.6" hidden="1" customHeight="1" outlineLevel="2">
      <c r="A546" s="1535">
        <v>44152</v>
      </c>
      <c r="B546" s="955"/>
      <c r="C546" s="955" t="s">
        <v>11000</v>
      </c>
      <c r="D546" s="977" t="s">
        <v>10995</v>
      </c>
    </row>
    <row r="547" spans="1:4" ht="25.2" hidden="1" customHeight="1" outlineLevel="2">
      <c r="A547" s="1535">
        <v>44152</v>
      </c>
      <c r="B547" s="955"/>
      <c r="C547" s="955" t="s">
        <v>11001</v>
      </c>
      <c r="D547" s="977" t="s">
        <v>11002</v>
      </c>
    </row>
    <row r="548" spans="1:4" ht="12.6" hidden="1" customHeight="1" outlineLevel="2">
      <c r="A548" s="1535">
        <v>44152</v>
      </c>
      <c r="B548" s="955"/>
      <c r="C548" s="955" t="s">
        <v>11003</v>
      </c>
      <c r="D548" s="977" t="s">
        <v>10444</v>
      </c>
    </row>
    <row r="549" spans="1:4" ht="12.6" hidden="1" customHeight="1" outlineLevel="2">
      <c r="A549" s="1536">
        <v>44154</v>
      </c>
      <c r="B549" s="955"/>
      <c r="C549" s="955" t="s">
        <v>11004</v>
      </c>
      <c r="D549" s="977" t="s">
        <v>10995</v>
      </c>
    </row>
    <row r="550" spans="1:4" ht="12.6" hidden="1" customHeight="1" outlineLevel="2">
      <c r="A550" s="1536">
        <v>44154</v>
      </c>
      <c r="B550" s="955"/>
      <c r="C550" s="955" t="s">
        <v>11005</v>
      </c>
      <c r="D550" s="977" t="s">
        <v>10993</v>
      </c>
    </row>
    <row r="551" spans="1:4" ht="12.6" hidden="1" customHeight="1" outlineLevel="2">
      <c r="A551" s="1536">
        <v>44154</v>
      </c>
      <c r="B551" s="955"/>
      <c r="C551" s="955" t="s">
        <v>11006</v>
      </c>
      <c r="D551" s="977" t="s">
        <v>10529</v>
      </c>
    </row>
    <row r="552" spans="1:4" ht="12.6" hidden="1" customHeight="1" outlineLevel="2">
      <c r="A552" s="1536">
        <v>44154</v>
      </c>
      <c r="B552" s="955"/>
      <c r="C552" s="955" t="s">
        <v>11007</v>
      </c>
      <c r="D552" s="977" t="s">
        <v>5671</v>
      </c>
    </row>
    <row r="553" spans="1:4" ht="12.6" hidden="1" customHeight="1" outlineLevel="2">
      <c r="A553" s="1536">
        <v>44154</v>
      </c>
      <c r="B553" s="955"/>
      <c r="C553" s="955" t="s">
        <v>11008</v>
      </c>
      <c r="D553" s="977" t="s">
        <v>5674</v>
      </c>
    </row>
    <row r="554" spans="1:4" ht="12.6" hidden="1" customHeight="1" outlineLevel="2">
      <c r="A554" s="1536">
        <v>44154</v>
      </c>
      <c r="B554" s="955"/>
      <c r="C554" s="955" t="s">
        <v>11009</v>
      </c>
      <c r="D554" s="977" t="s">
        <v>5674</v>
      </c>
    </row>
    <row r="555" spans="1:4" ht="12.6" hidden="1" customHeight="1" outlineLevel="2">
      <c r="A555" s="1536">
        <v>44154</v>
      </c>
      <c r="B555" s="955"/>
      <c r="C555" s="955" t="s">
        <v>11010</v>
      </c>
      <c r="D555" s="977" t="s">
        <v>2139</v>
      </c>
    </row>
    <row r="556" spans="1:4" ht="12.6" hidden="1" customHeight="1" outlineLevel="2">
      <c r="A556" s="1536">
        <v>44154</v>
      </c>
      <c r="B556" s="955"/>
      <c r="C556" s="955" t="s">
        <v>11011</v>
      </c>
      <c r="D556" s="977" t="s">
        <v>10472</v>
      </c>
    </row>
    <row r="557" spans="1:4" ht="12.6" hidden="1" customHeight="1" outlineLevel="2">
      <c r="A557" s="1536">
        <v>44154</v>
      </c>
      <c r="B557" s="955"/>
      <c r="C557" s="955" t="s">
        <v>11012</v>
      </c>
      <c r="D557" s="977" t="s">
        <v>10472</v>
      </c>
    </row>
    <row r="558" spans="1:4" ht="12.6" hidden="1" customHeight="1" outlineLevel="2">
      <c r="A558" s="1536">
        <v>44154</v>
      </c>
      <c r="B558" s="955"/>
      <c r="C558" s="955" t="s">
        <v>11013</v>
      </c>
      <c r="D558" s="977" t="s">
        <v>2201</v>
      </c>
    </row>
    <row r="559" spans="1:4" ht="12.6" hidden="1" customHeight="1" outlineLevel="2">
      <c r="A559" s="1536">
        <v>44154</v>
      </c>
      <c r="B559" s="955"/>
      <c r="C559" s="955" t="s">
        <v>11014</v>
      </c>
      <c r="D559" s="977" t="s">
        <v>5670</v>
      </c>
    </row>
    <row r="560" spans="1:4" ht="12.6" hidden="1" customHeight="1" outlineLevel="2">
      <c r="A560" s="1536">
        <v>44154</v>
      </c>
      <c r="B560" s="955"/>
      <c r="C560" s="955" t="s">
        <v>11015</v>
      </c>
      <c r="D560" s="977" t="s">
        <v>8424</v>
      </c>
    </row>
    <row r="561" spans="1:4" ht="12.6" hidden="1" customHeight="1" outlineLevel="2">
      <c r="A561" s="1536">
        <v>44154</v>
      </c>
      <c r="B561" s="955"/>
      <c r="C561" s="955" t="s">
        <v>11016</v>
      </c>
      <c r="D561" s="977" t="s">
        <v>10444</v>
      </c>
    </row>
    <row r="562" spans="1:4" ht="25.2" hidden="1" customHeight="1" outlineLevel="2">
      <c r="A562" s="1536">
        <v>44154</v>
      </c>
      <c r="B562" s="955"/>
      <c r="C562" s="955" t="s">
        <v>11017</v>
      </c>
      <c r="D562" s="977" t="s">
        <v>5671</v>
      </c>
    </row>
    <row r="563" spans="1:4" ht="25.2" hidden="1" customHeight="1" outlineLevel="2">
      <c r="A563" s="1536">
        <v>44154</v>
      </c>
      <c r="B563" s="955"/>
      <c r="C563" s="955" t="s">
        <v>11018</v>
      </c>
      <c r="D563" s="977" t="s">
        <v>10472</v>
      </c>
    </row>
    <row r="564" spans="1:4" ht="12.6" hidden="1" customHeight="1" outlineLevel="2">
      <c r="A564" s="1536">
        <v>44154</v>
      </c>
      <c r="B564" s="955"/>
      <c r="C564" s="955" t="s">
        <v>11019</v>
      </c>
      <c r="D564" s="977" t="s">
        <v>10495</v>
      </c>
    </row>
    <row r="565" spans="1:4" ht="12.6" hidden="1" customHeight="1" outlineLevel="2">
      <c r="A565" s="1536">
        <v>44154</v>
      </c>
      <c r="B565" s="955"/>
      <c r="C565" s="955" t="s">
        <v>11020</v>
      </c>
      <c r="D565" s="977" t="s">
        <v>10491</v>
      </c>
    </row>
    <row r="566" spans="1:4" ht="12.6" hidden="1" customHeight="1" outlineLevel="2">
      <c r="A566" s="1536">
        <v>44154</v>
      </c>
      <c r="B566" s="955"/>
      <c r="C566" s="955" t="s">
        <v>11021</v>
      </c>
      <c r="D566" s="977" t="s">
        <v>10455</v>
      </c>
    </row>
    <row r="567" spans="1:4" ht="25.2" hidden="1" customHeight="1" outlineLevel="2">
      <c r="A567" s="1536">
        <v>44154</v>
      </c>
      <c r="B567" s="955"/>
      <c r="C567" s="955" t="s">
        <v>11022</v>
      </c>
      <c r="D567" s="977" t="s">
        <v>10472</v>
      </c>
    </row>
    <row r="568" spans="1:4" ht="25.2" hidden="1" customHeight="1" outlineLevel="2">
      <c r="A568" s="1536">
        <v>44154</v>
      </c>
      <c r="B568" s="955"/>
      <c r="C568" s="955" t="s">
        <v>11023</v>
      </c>
      <c r="D568" s="977" t="s">
        <v>10568</v>
      </c>
    </row>
    <row r="569" spans="1:4" ht="12.6" hidden="1" customHeight="1" outlineLevel="2">
      <c r="A569" s="1536">
        <v>44154</v>
      </c>
      <c r="B569" s="955"/>
      <c r="C569" s="955" t="s">
        <v>11024</v>
      </c>
      <c r="D569" s="977" t="s">
        <v>5671</v>
      </c>
    </row>
    <row r="570" spans="1:4" ht="12.6" hidden="1" customHeight="1" outlineLevel="2">
      <c r="A570" s="1536">
        <v>44154</v>
      </c>
      <c r="B570" s="955"/>
      <c r="C570" s="955" t="s">
        <v>11025</v>
      </c>
      <c r="D570" s="977" t="s">
        <v>5681</v>
      </c>
    </row>
    <row r="571" spans="1:4" ht="12.6" hidden="1" customHeight="1" outlineLevel="2">
      <c r="A571" s="1536">
        <v>44154</v>
      </c>
      <c r="B571" s="955"/>
      <c r="C571" s="955" t="s">
        <v>11026</v>
      </c>
      <c r="D571" s="977" t="s">
        <v>5672</v>
      </c>
    </row>
    <row r="572" spans="1:4" ht="12.6" hidden="1" customHeight="1" outlineLevel="2">
      <c r="A572" s="1536">
        <v>44154</v>
      </c>
      <c r="B572" s="955"/>
      <c r="C572" s="955" t="s">
        <v>11027</v>
      </c>
      <c r="D572" s="977" t="s">
        <v>10993</v>
      </c>
    </row>
    <row r="573" spans="1:4" ht="12.6" hidden="1" customHeight="1" outlineLevel="2">
      <c r="A573" s="1536">
        <v>44154</v>
      </c>
      <c r="B573" s="955"/>
      <c r="C573" s="955" t="s">
        <v>11028</v>
      </c>
      <c r="D573" s="977" t="s">
        <v>11029</v>
      </c>
    </row>
    <row r="574" spans="1:4" ht="12.6" hidden="1" customHeight="1" outlineLevel="2">
      <c r="A574" s="1536">
        <v>44154</v>
      </c>
      <c r="B574" s="955"/>
      <c r="C574" s="955" t="s">
        <v>11030</v>
      </c>
      <c r="D574" s="977" t="s">
        <v>5681</v>
      </c>
    </row>
    <row r="575" spans="1:4" ht="12.6" hidden="1" customHeight="1" outlineLevel="2">
      <c r="A575" s="1536">
        <v>44154</v>
      </c>
      <c r="B575" s="955"/>
      <c r="C575" s="955" t="s">
        <v>11031</v>
      </c>
      <c r="D575" s="977" t="s">
        <v>2139</v>
      </c>
    </row>
    <row r="576" spans="1:4" ht="12.6" hidden="1" customHeight="1" outlineLevel="2">
      <c r="A576" s="1536">
        <v>44154</v>
      </c>
      <c r="B576" s="955"/>
      <c r="C576" s="955" t="s">
        <v>11032</v>
      </c>
      <c r="D576" s="977" t="s">
        <v>5672</v>
      </c>
    </row>
    <row r="577" spans="1:4" ht="12.6" hidden="1" customHeight="1" outlineLevel="2">
      <c r="A577" s="1537">
        <v>44155</v>
      </c>
      <c r="B577" s="955"/>
      <c r="C577" s="955" t="s">
        <v>11033</v>
      </c>
      <c r="D577" s="977" t="s">
        <v>5672</v>
      </c>
    </row>
    <row r="578" spans="1:4" ht="12.6" hidden="1" customHeight="1" outlineLevel="2">
      <c r="A578" s="1537">
        <v>44155</v>
      </c>
      <c r="B578" s="955"/>
      <c r="C578" s="955" t="s">
        <v>11034</v>
      </c>
      <c r="D578" s="977" t="s">
        <v>5681</v>
      </c>
    </row>
    <row r="579" spans="1:4" ht="12.6" hidden="1" customHeight="1" outlineLevel="2">
      <c r="A579" s="1537">
        <v>44155</v>
      </c>
      <c r="B579" s="955"/>
      <c r="C579" s="955" t="s">
        <v>11035</v>
      </c>
      <c r="D579" s="977" t="s">
        <v>5672</v>
      </c>
    </row>
    <row r="580" spans="1:4" ht="12.6" hidden="1" customHeight="1" outlineLevel="2">
      <c r="A580" s="1537">
        <v>44155</v>
      </c>
      <c r="B580" s="955"/>
      <c r="C580" s="955" t="s">
        <v>11036</v>
      </c>
      <c r="D580" s="977" t="s">
        <v>2139</v>
      </c>
    </row>
    <row r="581" spans="1:4" ht="12.6" hidden="1" customHeight="1" outlineLevel="2">
      <c r="A581" s="1537">
        <v>44155</v>
      </c>
      <c r="B581" s="955"/>
      <c r="C581" s="955" t="s">
        <v>11037</v>
      </c>
      <c r="D581" s="977" t="s">
        <v>10568</v>
      </c>
    </row>
    <row r="582" spans="1:4" ht="12.6" hidden="1" customHeight="1" outlineLevel="2">
      <c r="A582" s="1537">
        <v>44155</v>
      </c>
      <c r="B582" s="955"/>
      <c r="C582" s="955" t="s">
        <v>11038</v>
      </c>
      <c r="D582" s="977" t="s">
        <v>8424</v>
      </c>
    </row>
    <row r="583" spans="1:4" ht="12.6" hidden="1" customHeight="1" outlineLevel="1" collapsed="1">
      <c r="A583" s="1538">
        <v>44158</v>
      </c>
      <c r="B583" s="955"/>
      <c r="C583" s="955" t="s">
        <v>11039</v>
      </c>
      <c r="D583" s="977" t="s">
        <v>5672</v>
      </c>
    </row>
    <row r="584" spans="1:4" ht="12.6" hidden="1" customHeight="1" outlineLevel="2">
      <c r="A584" s="1538">
        <v>44158</v>
      </c>
      <c r="B584" s="955"/>
      <c r="C584" s="955" t="s">
        <v>11040</v>
      </c>
      <c r="D584" s="977" t="s">
        <v>5671</v>
      </c>
    </row>
    <row r="585" spans="1:4" ht="12.6" hidden="1" customHeight="1" outlineLevel="2">
      <c r="A585" s="1538">
        <v>44158</v>
      </c>
      <c r="B585" s="955"/>
      <c r="C585" s="955" t="s">
        <v>11041</v>
      </c>
      <c r="D585" s="977" t="s">
        <v>5670</v>
      </c>
    </row>
    <row r="586" spans="1:4" ht="12.6" hidden="1" customHeight="1" outlineLevel="2">
      <c r="A586" s="1538">
        <v>44158</v>
      </c>
      <c r="B586" s="955"/>
      <c r="C586" s="955" t="s">
        <v>11042</v>
      </c>
      <c r="D586" s="977" t="s">
        <v>5670</v>
      </c>
    </row>
    <row r="587" spans="1:4" ht="12.6" hidden="1" customHeight="1" outlineLevel="2">
      <c r="A587" s="1538">
        <v>44158</v>
      </c>
      <c r="B587" s="955"/>
      <c r="C587" s="955" t="s">
        <v>11043</v>
      </c>
      <c r="D587" s="977" t="s">
        <v>5681</v>
      </c>
    </row>
    <row r="588" spans="1:4" ht="12.6" hidden="1" customHeight="1" outlineLevel="2">
      <c r="A588" s="1538">
        <v>44158</v>
      </c>
      <c r="B588" s="955"/>
      <c r="C588" s="955" t="s">
        <v>11044</v>
      </c>
      <c r="D588" s="977" t="s">
        <v>5670</v>
      </c>
    </row>
    <row r="589" spans="1:4" ht="12.6" hidden="1" customHeight="1" outlineLevel="2">
      <c r="A589" s="1538">
        <v>44158</v>
      </c>
      <c r="B589" s="955"/>
      <c r="C589" s="955" t="s">
        <v>11045</v>
      </c>
      <c r="D589" s="977" t="s">
        <v>10476</v>
      </c>
    </row>
    <row r="590" spans="1:4" ht="12.6" hidden="1" customHeight="1" outlineLevel="2">
      <c r="A590" s="1539">
        <v>44159</v>
      </c>
      <c r="B590" s="1012"/>
      <c r="C590" s="955" t="s">
        <v>11046</v>
      </c>
      <c r="D590" s="977" t="s">
        <v>5670</v>
      </c>
    </row>
    <row r="591" spans="1:4" ht="12.6" hidden="1" customHeight="1" outlineLevel="2">
      <c r="A591" s="1539">
        <v>44159</v>
      </c>
      <c r="B591" s="1012"/>
      <c r="C591" s="955" t="s">
        <v>11047</v>
      </c>
      <c r="D591" s="977" t="s">
        <v>5672</v>
      </c>
    </row>
    <row r="592" spans="1:4" ht="12.6" hidden="1" customHeight="1" outlineLevel="2">
      <c r="A592" s="1539">
        <v>44159</v>
      </c>
      <c r="B592" s="1012"/>
      <c r="C592" s="955" t="s">
        <v>11048</v>
      </c>
      <c r="D592" s="977" t="s">
        <v>5671</v>
      </c>
    </row>
    <row r="593" spans="1:4" ht="12.6" hidden="1" customHeight="1" outlineLevel="2">
      <c r="A593" s="1539">
        <v>44159</v>
      </c>
      <c r="B593" s="1012"/>
      <c r="C593" s="955" t="s">
        <v>11049</v>
      </c>
      <c r="D593" s="977" t="s">
        <v>8522</v>
      </c>
    </row>
    <row r="594" spans="1:4" ht="12.6" hidden="1" customHeight="1" outlineLevel="2">
      <c r="A594" s="1539">
        <v>44159</v>
      </c>
      <c r="B594" s="1012"/>
      <c r="C594" s="955" t="s">
        <v>11050</v>
      </c>
      <c r="D594" s="977" t="s">
        <v>10574</v>
      </c>
    </row>
    <row r="595" spans="1:4" ht="12.6" hidden="1" customHeight="1" outlineLevel="2">
      <c r="A595" s="1539">
        <v>44159</v>
      </c>
      <c r="B595" s="1012"/>
      <c r="C595" s="955" t="s">
        <v>11051</v>
      </c>
      <c r="D595" s="977" t="s">
        <v>8424</v>
      </c>
    </row>
    <row r="596" spans="1:4" ht="12.6" hidden="1" customHeight="1" outlineLevel="2">
      <c r="A596" s="1539">
        <v>44159</v>
      </c>
      <c r="B596" s="1012"/>
      <c r="C596" s="955" t="s">
        <v>11052</v>
      </c>
      <c r="D596" s="977" t="s">
        <v>5681</v>
      </c>
    </row>
    <row r="597" spans="1:4" ht="25.2" hidden="1" customHeight="1" outlineLevel="2">
      <c r="A597" s="1539">
        <v>44159</v>
      </c>
      <c r="B597" s="955"/>
      <c r="C597" s="955" t="s">
        <v>11053</v>
      </c>
      <c r="D597" s="977" t="s">
        <v>5671</v>
      </c>
    </row>
    <row r="598" spans="1:4" ht="12.6" hidden="1" customHeight="1" outlineLevel="2">
      <c r="A598" s="1539">
        <v>44159</v>
      </c>
      <c r="B598" s="955"/>
      <c r="C598" s="955" t="s">
        <v>11054</v>
      </c>
      <c r="D598" s="977" t="s">
        <v>5681</v>
      </c>
    </row>
    <row r="599" spans="1:4" ht="12.6" hidden="1" customHeight="1" outlineLevel="2">
      <c r="A599" s="1539">
        <v>44159</v>
      </c>
      <c r="B599" s="955"/>
      <c r="C599" s="955" t="s">
        <v>11055</v>
      </c>
      <c r="D599" s="977" t="s">
        <v>5671</v>
      </c>
    </row>
    <row r="600" spans="1:4" ht="12.6" hidden="1" customHeight="1" outlineLevel="2">
      <c r="A600" s="1539">
        <v>44159</v>
      </c>
      <c r="B600" s="955"/>
      <c r="C600" s="955" t="s">
        <v>11056</v>
      </c>
      <c r="D600" s="977" t="s">
        <v>10491</v>
      </c>
    </row>
    <row r="601" spans="1:4" ht="12.6" hidden="1" customHeight="1" outlineLevel="2">
      <c r="A601" s="1539">
        <v>44159</v>
      </c>
      <c r="B601" s="955"/>
      <c r="C601" s="955" t="s">
        <v>11057</v>
      </c>
      <c r="D601" s="977" t="s">
        <v>10574</v>
      </c>
    </row>
    <row r="602" spans="1:4" ht="12.6" hidden="1" customHeight="1" outlineLevel="2">
      <c r="A602" s="1539">
        <v>44159</v>
      </c>
      <c r="B602" s="955"/>
      <c r="C602" s="955" t="s">
        <v>11058</v>
      </c>
      <c r="D602" s="977" t="s">
        <v>5671</v>
      </c>
    </row>
    <row r="603" spans="1:4" ht="25.2" hidden="1" customHeight="1" outlineLevel="2">
      <c r="A603" s="1539">
        <v>44159</v>
      </c>
      <c r="B603" s="955"/>
      <c r="C603" s="955" t="s">
        <v>11059</v>
      </c>
      <c r="D603" s="977" t="s">
        <v>5671</v>
      </c>
    </row>
    <row r="604" spans="1:4" ht="12.6" hidden="1" customHeight="1" outlineLevel="2">
      <c r="A604" s="1539">
        <v>44159</v>
      </c>
      <c r="B604" s="955"/>
      <c r="C604" s="955" t="s">
        <v>11060</v>
      </c>
      <c r="D604" s="977" t="s">
        <v>5671</v>
      </c>
    </row>
    <row r="605" spans="1:4" ht="12.6" hidden="1" customHeight="1" outlineLevel="2">
      <c r="A605" s="1539">
        <v>44159</v>
      </c>
      <c r="B605" s="955"/>
      <c r="C605" s="955" t="s">
        <v>11061</v>
      </c>
      <c r="D605" s="977" t="s">
        <v>5681</v>
      </c>
    </row>
    <row r="606" spans="1:4" ht="12.6" hidden="1" customHeight="1" outlineLevel="2">
      <c r="A606" s="1539">
        <v>44159</v>
      </c>
      <c r="B606" s="955"/>
      <c r="C606" s="955" t="s">
        <v>11062</v>
      </c>
      <c r="D606" s="977" t="s">
        <v>8424</v>
      </c>
    </row>
    <row r="607" spans="1:4" ht="12.6" hidden="1" customHeight="1" outlineLevel="2">
      <c r="A607" s="1539">
        <v>44159</v>
      </c>
      <c r="B607" s="955"/>
      <c r="C607" s="955" t="s">
        <v>11063</v>
      </c>
      <c r="D607" s="977" t="s">
        <v>5671</v>
      </c>
    </row>
    <row r="608" spans="1:4" ht="12.6" hidden="1" customHeight="1" outlineLevel="2">
      <c r="A608" s="1539">
        <v>44159</v>
      </c>
      <c r="B608" s="955"/>
      <c r="C608" s="955" t="s">
        <v>11064</v>
      </c>
      <c r="D608" s="977" t="s">
        <v>5671</v>
      </c>
    </row>
    <row r="609" spans="1:4" ht="12.6" hidden="1" customHeight="1" outlineLevel="2">
      <c r="A609" s="1539">
        <v>44159</v>
      </c>
      <c r="B609" s="955"/>
      <c r="C609" s="955" t="s">
        <v>11065</v>
      </c>
      <c r="D609" s="977" t="s">
        <v>10568</v>
      </c>
    </row>
    <row r="610" spans="1:4" ht="12.6" hidden="1" customHeight="1" outlineLevel="2">
      <c r="A610" s="1539">
        <v>44159</v>
      </c>
      <c r="B610" s="955"/>
      <c r="C610" s="955" t="s">
        <v>11066</v>
      </c>
      <c r="D610" s="977" t="s">
        <v>5672</v>
      </c>
    </row>
    <row r="611" spans="1:4" ht="12.6" hidden="1" customHeight="1" outlineLevel="2">
      <c r="A611" s="1539">
        <v>44159</v>
      </c>
      <c r="B611" s="955"/>
      <c r="C611" s="955" t="s">
        <v>11067</v>
      </c>
      <c r="D611" s="977" t="s">
        <v>5671</v>
      </c>
    </row>
    <row r="612" spans="1:4" ht="25.2" hidden="1" customHeight="1" outlineLevel="2">
      <c r="A612" s="1539">
        <v>44159</v>
      </c>
      <c r="B612" s="955"/>
      <c r="C612" s="955" t="s">
        <v>11068</v>
      </c>
      <c r="D612" s="977" t="s">
        <v>5672</v>
      </c>
    </row>
    <row r="613" spans="1:4" ht="12.6" hidden="1" customHeight="1" outlineLevel="2">
      <c r="A613" s="1539">
        <v>44159</v>
      </c>
      <c r="B613" s="955"/>
      <c r="C613" s="955" t="s">
        <v>11069</v>
      </c>
      <c r="D613" s="977" t="s">
        <v>8424</v>
      </c>
    </row>
    <row r="614" spans="1:4" ht="12.6" hidden="1" customHeight="1" outlineLevel="2">
      <c r="A614" s="1539">
        <v>44159</v>
      </c>
      <c r="B614" s="955"/>
      <c r="C614" s="955" t="s">
        <v>11070</v>
      </c>
      <c r="D614" s="977" t="s">
        <v>5671</v>
      </c>
    </row>
    <row r="615" spans="1:4" ht="12.6" hidden="1" customHeight="1" outlineLevel="2">
      <c r="A615" s="1539">
        <v>44159</v>
      </c>
      <c r="B615" s="955"/>
      <c r="C615" s="955" t="s">
        <v>11071</v>
      </c>
      <c r="D615" s="977" t="s">
        <v>5670</v>
      </c>
    </row>
    <row r="616" spans="1:4" ht="12.6" hidden="1" customHeight="1" outlineLevel="2">
      <c r="A616" s="1539">
        <v>44159</v>
      </c>
      <c r="B616" s="955"/>
      <c r="C616" s="955" t="s">
        <v>11072</v>
      </c>
      <c r="D616" s="977" t="s">
        <v>8424</v>
      </c>
    </row>
    <row r="617" spans="1:4" ht="12.6" hidden="1" customHeight="1" outlineLevel="2">
      <c r="A617" s="1539">
        <v>44159</v>
      </c>
      <c r="B617" s="955"/>
      <c r="C617" s="955" t="s">
        <v>11073</v>
      </c>
      <c r="D617" s="977" t="s">
        <v>10495</v>
      </c>
    </row>
    <row r="618" spans="1:4" ht="37.799999999999997" hidden="1" customHeight="1" outlineLevel="2">
      <c r="A618" s="1539">
        <v>44159</v>
      </c>
      <c r="B618" s="955"/>
      <c r="C618" s="955" t="s">
        <v>11074</v>
      </c>
      <c r="D618" s="977" t="s">
        <v>10491</v>
      </c>
    </row>
    <row r="619" spans="1:4" ht="12.6" hidden="1" customHeight="1" outlineLevel="2">
      <c r="A619" s="1539">
        <v>44159</v>
      </c>
      <c r="B619" s="955"/>
      <c r="C619" s="955" t="s">
        <v>11075</v>
      </c>
      <c r="D619" s="977" t="s">
        <v>5672</v>
      </c>
    </row>
    <row r="620" spans="1:4" ht="12.6" hidden="1" customHeight="1" outlineLevel="2">
      <c r="A620" s="1540">
        <v>44160</v>
      </c>
      <c r="B620" s="1541"/>
      <c r="C620" t="s">
        <v>11076</v>
      </c>
      <c r="D620" s="977" t="s">
        <v>2139</v>
      </c>
    </row>
    <row r="621" spans="1:4" ht="12.6" hidden="1" customHeight="1" outlineLevel="2">
      <c r="A621" s="1540">
        <v>44160</v>
      </c>
      <c r="B621" s="1541"/>
      <c r="C621" s="955" t="s">
        <v>11077</v>
      </c>
      <c r="D621" s="977" t="s">
        <v>11078</v>
      </c>
    </row>
    <row r="622" spans="1:4" ht="12.6" hidden="1" customHeight="1" outlineLevel="2">
      <c r="A622" s="1540">
        <v>44160</v>
      </c>
      <c r="B622" s="1541"/>
      <c r="C622" s="955" t="s">
        <v>11079</v>
      </c>
      <c r="D622" s="977" t="s">
        <v>5681</v>
      </c>
    </row>
    <row r="623" spans="1:4" ht="12.6" hidden="1" customHeight="1" outlineLevel="2">
      <c r="A623" s="1540">
        <v>44160</v>
      </c>
      <c r="B623" s="1541"/>
      <c r="C623" s="955" t="s">
        <v>11080</v>
      </c>
      <c r="D623" s="977" t="s">
        <v>5681</v>
      </c>
    </row>
    <row r="624" spans="1:4" ht="12.6" hidden="1" customHeight="1" outlineLevel="2">
      <c r="A624" s="1540">
        <v>44160</v>
      </c>
      <c r="B624" s="1541"/>
      <c r="C624" s="955" t="s">
        <v>11081</v>
      </c>
      <c r="D624" s="977" t="s">
        <v>5674</v>
      </c>
    </row>
    <row r="625" spans="1:4" ht="12.6" hidden="1" customHeight="1" outlineLevel="2">
      <c r="A625" s="1540">
        <v>44160</v>
      </c>
      <c r="B625" s="1541"/>
      <c r="C625" s="955" t="s">
        <v>11082</v>
      </c>
      <c r="D625" s="977" t="s">
        <v>10570</v>
      </c>
    </row>
    <row r="626" spans="1:4" ht="12.6" hidden="1" customHeight="1" outlineLevel="2">
      <c r="A626" s="1540">
        <v>44160</v>
      </c>
      <c r="B626" s="1541"/>
      <c r="C626" s="955" t="s">
        <v>11083</v>
      </c>
      <c r="D626" s="977" t="s">
        <v>10995</v>
      </c>
    </row>
    <row r="627" spans="1:4" ht="12.6" hidden="1" customHeight="1" outlineLevel="2">
      <c r="A627" s="1540">
        <v>44160</v>
      </c>
      <c r="B627" s="1541"/>
      <c r="C627" s="955" t="s">
        <v>11084</v>
      </c>
      <c r="D627" s="977" t="s">
        <v>5672</v>
      </c>
    </row>
    <row r="628" spans="1:4" ht="12.6" hidden="1" customHeight="1" outlineLevel="2">
      <c r="A628" s="1540">
        <v>44160</v>
      </c>
      <c r="B628" s="1542"/>
      <c r="C628" s="955" t="s">
        <v>11085</v>
      </c>
      <c r="D628" s="977" t="s">
        <v>8424</v>
      </c>
    </row>
    <row r="629" spans="1:4" ht="12.6" hidden="1" customHeight="1" outlineLevel="2">
      <c r="A629" s="1540">
        <v>44160</v>
      </c>
      <c r="B629" s="1542"/>
      <c r="C629" s="955" t="s">
        <v>11086</v>
      </c>
      <c r="D629" s="977" t="s">
        <v>5670</v>
      </c>
    </row>
    <row r="630" spans="1:4" ht="12.6" hidden="1" customHeight="1" outlineLevel="2">
      <c r="A630" s="1540">
        <v>44160</v>
      </c>
      <c r="B630" s="1542"/>
      <c r="C630" s="955" t="s">
        <v>11087</v>
      </c>
      <c r="D630" s="977" t="s">
        <v>5674</v>
      </c>
    </row>
    <row r="631" spans="1:4" ht="12.6" hidden="1" customHeight="1" outlineLevel="2">
      <c r="A631" s="1540">
        <v>44160</v>
      </c>
      <c r="B631" s="1542"/>
      <c r="C631" s="955" t="s">
        <v>11088</v>
      </c>
      <c r="D631" s="977" t="s">
        <v>5671</v>
      </c>
    </row>
    <row r="632" spans="1:4" ht="12.6" hidden="1" customHeight="1" outlineLevel="2">
      <c r="A632" s="1540">
        <v>44160</v>
      </c>
      <c r="B632" s="1542"/>
      <c r="C632" s="955" t="s">
        <v>11089</v>
      </c>
      <c r="D632" s="977" t="s">
        <v>5671</v>
      </c>
    </row>
    <row r="633" spans="1:4" ht="25.2" hidden="1" customHeight="1" outlineLevel="2">
      <c r="A633" s="1540">
        <v>44160</v>
      </c>
      <c r="B633" s="1542"/>
      <c r="C633" s="955" t="s">
        <v>11090</v>
      </c>
      <c r="D633" s="977" t="s">
        <v>5670</v>
      </c>
    </row>
    <row r="634" spans="1:4" ht="12.6" hidden="1" customHeight="1" outlineLevel="2">
      <c r="A634" s="1540">
        <v>44160</v>
      </c>
      <c r="B634" s="1542"/>
      <c r="C634" s="955" t="s">
        <v>11091</v>
      </c>
      <c r="D634" s="977" t="s">
        <v>5671</v>
      </c>
    </row>
    <row r="635" spans="1:4" ht="12.6" hidden="1" customHeight="1" outlineLevel="2">
      <c r="A635" s="1540">
        <v>44160</v>
      </c>
      <c r="B635" s="1542"/>
      <c r="C635" s="955" t="s">
        <v>11092</v>
      </c>
      <c r="D635" s="977" t="s">
        <v>5671</v>
      </c>
    </row>
    <row r="636" spans="1:4" ht="25.2" hidden="1" customHeight="1" outlineLevel="2">
      <c r="A636" s="1540">
        <v>44160</v>
      </c>
      <c r="B636" s="1542"/>
      <c r="C636" s="955" t="s">
        <v>11093</v>
      </c>
      <c r="D636" s="977" t="s">
        <v>11094</v>
      </c>
    </row>
    <row r="637" spans="1:4" ht="12.6" hidden="1" customHeight="1" outlineLevel="2">
      <c r="A637" s="1540">
        <v>44160</v>
      </c>
      <c r="B637" s="1542"/>
      <c r="C637" s="955" t="s">
        <v>11095</v>
      </c>
      <c r="D637" s="977" t="s">
        <v>2139</v>
      </c>
    </row>
    <row r="638" spans="1:4" ht="12.6" hidden="1" customHeight="1" outlineLevel="2">
      <c r="A638" s="1540">
        <v>44160</v>
      </c>
      <c r="B638" s="1542"/>
      <c r="C638" s="955" t="s">
        <v>11096</v>
      </c>
      <c r="D638" s="977" t="s">
        <v>5671</v>
      </c>
    </row>
    <row r="639" spans="1:4" ht="12.6" hidden="1" customHeight="1" outlineLevel="2">
      <c r="A639" s="1540">
        <v>44160</v>
      </c>
      <c r="B639" s="1542"/>
      <c r="C639" s="1500" t="s">
        <v>11097</v>
      </c>
      <c r="D639" s="977" t="s">
        <v>8424</v>
      </c>
    </row>
    <row r="640" spans="1:4" ht="12.6" hidden="1" customHeight="1" outlineLevel="2">
      <c r="A640" s="1540">
        <v>44160</v>
      </c>
      <c r="B640" s="1542"/>
      <c r="C640" s="1500" t="s">
        <v>11098</v>
      </c>
      <c r="D640" s="977" t="s">
        <v>5672</v>
      </c>
    </row>
    <row r="641" spans="1:24" ht="12.6" hidden="1" customHeight="1" outlineLevel="2">
      <c r="A641" s="1501">
        <v>44161</v>
      </c>
      <c r="B641" s="955"/>
      <c r="C641" s="955" t="s">
        <v>11099</v>
      </c>
      <c r="D641" s="977" t="s">
        <v>8424</v>
      </c>
      <c r="E641" s="969"/>
      <c r="F641" s="973"/>
      <c r="G641" s="974"/>
      <c r="H641" s="973"/>
      <c r="I641" s="974"/>
      <c r="J641" s="973"/>
      <c r="K641" s="974"/>
      <c r="L641" s="973"/>
      <c r="M641" s="974"/>
      <c r="N641" s="973"/>
      <c r="O641" s="974"/>
      <c r="P641" s="973"/>
      <c r="Q641" s="974"/>
      <c r="R641" s="973"/>
      <c r="S641" s="974"/>
      <c r="T641" s="973"/>
      <c r="U641" s="974"/>
      <c r="V641" s="973"/>
      <c r="W641" s="974"/>
      <c r="X641" s="955"/>
    </row>
    <row r="642" spans="1:24" ht="37.799999999999997" hidden="1" customHeight="1" outlineLevel="2">
      <c r="A642" s="1501">
        <v>44161</v>
      </c>
      <c r="B642" s="955"/>
      <c r="C642" s="955" t="s">
        <v>11100</v>
      </c>
      <c r="D642" s="977" t="s">
        <v>5681</v>
      </c>
      <c r="E642" s="969"/>
      <c r="F642" s="973"/>
      <c r="G642" s="974"/>
      <c r="H642" s="973"/>
      <c r="I642" s="974"/>
      <c r="J642" s="973"/>
      <c r="K642" s="974"/>
      <c r="L642" s="973"/>
      <c r="M642" s="974"/>
      <c r="N642" s="973"/>
      <c r="O642" s="974"/>
      <c r="P642" s="973"/>
      <c r="Q642" s="974"/>
      <c r="R642" s="973"/>
      <c r="S642" s="974"/>
      <c r="T642" s="973"/>
      <c r="U642" s="974"/>
      <c r="V642" s="973"/>
      <c r="W642" s="974"/>
      <c r="X642" s="955"/>
    </row>
    <row r="643" spans="1:24" ht="12.6" hidden="1" customHeight="1" outlineLevel="2">
      <c r="A643" s="1501">
        <v>44161</v>
      </c>
      <c r="B643" s="955"/>
      <c r="C643" s="955" t="s">
        <v>11101</v>
      </c>
      <c r="D643" s="977" t="s">
        <v>5670</v>
      </c>
      <c r="E643" s="969"/>
      <c r="F643" s="973"/>
      <c r="G643" s="974"/>
      <c r="H643" s="973"/>
      <c r="I643" s="974"/>
      <c r="J643" s="973"/>
      <c r="K643" s="974"/>
      <c r="L643" s="973"/>
      <c r="M643" s="974"/>
      <c r="N643" s="973"/>
      <c r="O643" s="974"/>
      <c r="P643" s="973"/>
      <c r="Q643" s="974"/>
      <c r="R643" s="973"/>
      <c r="S643" s="974"/>
      <c r="T643" s="973"/>
      <c r="U643" s="974"/>
      <c r="V643" s="973"/>
      <c r="W643" s="974"/>
      <c r="X643" s="955"/>
    </row>
    <row r="644" spans="1:24" ht="37.799999999999997" hidden="1" customHeight="1" outlineLevel="2">
      <c r="A644" s="1501">
        <v>44161</v>
      </c>
      <c r="B644" s="955"/>
      <c r="C644" s="955" t="s">
        <v>11102</v>
      </c>
      <c r="D644" s="977" t="s">
        <v>5672</v>
      </c>
      <c r="E644" s="969"/>
      <c r="F644" s="973"/>
      <c r="G644" s="974"/>
      <c r="H644" s="973"/>
      <c r="I644" s="974"/>
      <c r="J644" s="973"/>
      <c r="K644" s="974"/>
      <c r="L644" s="973"/>
      <c r="M644" s="974"/>
      <c r="N644" s="973"/>
      <c r="O644" s="974"/>
      <c r="P644" s="973"/>
      <c r="Q644" s="974"/>
      <c r="R644" s="973"/>
      <c r="S644" s="974"/>
      <c r="T644" s="973"/>
      <c r="U644" s="974"/>
      <c r="V644" s="973"/>
      <c r="W644" s="974"/>
      <c r="X644" s="955"/>
    </row>
    <row r="645" spans="1:24" ht="37.799999999999997" hidden="1" customHeight="1" outlineLevel="2">
      <c r="A645" s="1501">
        <v>44161</v>
      </c>
      <c r="B645" s="955"/>
      <c r="C645" s="955" t="s">
        <v>11103</v>
      </c>
      <c r="D645" s="977" t="s">
        <v>5671</v>
      </c>
      <c r="E645" s="969"/>
      <c r="F645" s="973"/>
      <c r="G645" s="974"/>
      <c r="H645" s="973"/>
      <c r="I645" s="974"/>
      <c r="J645" s="973"/>
      <c r="K645" s="974"/>
      <c r="L645" s="973"/>
      <c r="M645" s="974"/>
      <c r="N645" s="973"/>
      <c r="O645" s="974"/>
      <c r="P645" s="973"/>
      <c r="Q645" s="974"/>
      <c r="R645" s="973"/>
      <c r="S645" s="974"/>
      <c r="T645" s="973"/>
      <c r="U645" s="974"/>
      <c r="V645" s="973"/>
      <c r="W645" s="974"/>
      <c r="X645" s="955" t="s">
        <v>11104</v>
      </c>
    </row>
    <row r="646" spans="1:24" ht="12.6" hidden="1" customHeight="1" outlineLevel="2">
      <c r="A646" s="1501">
        <v>44161</v>
      </c>
      <c r="B646" s="955"/>
      <c r="C646" s="955" t="s">
        <v>11105</v>
      </c>
      <c r="D646" s="977" t="s">
        <v>10995</v>
      </c>
      <c r="E646" s="969"/>
      <c r="F646" s="973"/>
      <c r="G646" s="974"/>
      <c r="H646" s="973"/>
      <c r="I646" s="974"/>
      <c r="J646" s="973"/>
      <c r="K646" s="974"/>
      <c r="L646" s="973"/>
      <c r="M646" s="974"/>
      <c r="N646" s="973"/>
      <c r="O646" s="974"/>
      <c r="P646" s="973"/>
      <c r="Q646" s="974"/>
      <c r="R646" s="973"/>
      <c r="S646" s="974"/>
      <c r="T646" s="973"/>
      <c r="U646" s="974"/>
      <c r="V646" s="973"/>
      <c r="W646" s="974"/>
      <c r="X646" s="955"/>
    </row>
    <row r="647" spans="1:24" ht="12.6" hidden="1" customHeight="1" outlineLevel="2">
      <c r="A647" s="1501">
        <v>44161</v>
      </c>
      <c r="B647" s="955"/>
      <c r="C647" s="955" t="s">
        <v>11106</v>
      </c>
      <c r="D647" s="977" t="s">
        <v>5671</v>
      </c>
      <c r="E647" s="969"/>
      <c r="F647" s="973"/>
      <c r="G647" s="974"/>
      <c r="H647" s="973"/>
      <c r="I647" s="974"/>
      <c r="J647" s="973"/>
      <c r="K647" s="974"/>
      <c r="L647" s="973"/>
      <c r="M647" s="974"/>
      <c r="N647" s="973"/>
      <c r="O647" s="974"/>
      <c r="P647" s="973"/>
      <c r="Q647" s="974"/>
      <c r="R647" s="973"/>
      <c r="S647" s="974"/>
      <c r="T647" s="973"/>
      <c r="U647" s="974"/>
      <c r="V647" s="973"/>
      <c r="W647" s="974"/>
      <c r="X647" s="955"/>
    </row>
    <row r="648" spans="1:24" ht="12.6" hidden="1" customHeight="1" outlineLevel="2">
      <c r="A648" s="1501">
        <v>44161</v>
      </c>
      <c r="B648" s="955"/>
      <c r="C648" s="1500" t="s">
        <v>11107</v>
      </c>
      <c r="D648" s="977" t="s">
        <v>10472</v>
      </c>
      <c r="E648" s="1523"/>
      <c r="F648" s="973"/>
      <c r="G648" s="1109"/>
      <c r="H648" s="973"/>
      <c r="I648" s="1109"/>
      <c r="J648" s="973"/>
      <c r="K648" s="974"/>
      <c r="L648" s="973"/>
      <c r="M648" s="974"/>
      <c r="N648" s="973"/>
      <c r="O648" s="974"/>
      <c r="P648" s="973"/>
      <c r="Q648" s="974"/>
      <c r="R648" s="973"/>
      <c r="S648" s="974"/>
      <c r="T648" s="973"/>
      <c r="U648" s="974"/>
      <c r="V648" s="973"/>
      <c r="W648" s="974"/>
      <c r="X648" s="955"/>
    </row>
    <row r="649" spans="1:24" ht="12.6" hidden="1" customHeight="1" outlineLevel="2">
      <c r="A649" s="1501">
        <v>44161</v>
      </c>
      <c r="B649" s="955"/>
      <c r="C649" s="955" t="s">
        <v>11108</v>
      </c>
      <c r="D649" s="977" t="s">
        <v>5673</v>
      </c>
      <c r="E649" s="969"/>
      <c r="F649" s="973"/>
      <c r="G649" s="974"/>
      <c r="H649" s="973"/>
      <c r="I649" s="974"/>
      <c r="J649" s="973"/>
      <c r="K649" s="974"/>
      <c r="L649" s="973"/>
      <c r="M649" s="974"/>
      <c r="N649" s="973"/>
      <c r="O649" s="974"/>
      <c r="P649" s="973"/>
      <c r="Q649" s="974"/>
      <c r="R649" s="973"/>
      <c r="S649" s="974"/>
      <c r="T649" s="973"/>
      <c r="U649" s="974"/>
      <c r="V649" s="973"/>
      <c r="W649" s="974"/>
      <c r="X649" s="955"/>
    </row>
    <row r="650" spans="1:24" ht="12.6" hidden="1" customHeight="1" outlineLevel="2">
      <c r="A650" s="1501">
        <v>44161</v>
      </c>
      <c r="B650" s="955"/>
      <c r="C650" s="955" t="s">
        <v>11109</v>
      </c>
      <c r="D650" s="977" t="s">
        <v>2139</v>
      </c>
      <c r="E650" s="969"/>
      <c r="F650" s="973"/>
      <c r="G650" s="974"/>
      <c r="H650" s="973"/>
      <c r="I650" s="974"/>
      <c r="J650" s="973"/>
      <c r="K650" s="974"/>
      <c r="L650" s="973"/>
      <c r="M650" s="974"/>
      <c r="N650" s="973"/>
      <c r="O650" s="974"/>
      <c r="P650" s="973"/>
      <c r="Q650" s="974"/>
      <c r="R650" s="973"/>
      <c r="S650" s="974"/>
      <c r="T650" s="973"/>
      <c r="U650" s="974"/>
      <c r="V650" s="973"/>
      <c r="W650" s="974"/>
      <c r="X650" s="955"/>
    </row>
    <row r="651" spans="1:24" ht="12.6" hidden="1" customHeight="1" outlineLevel="2">
      <c r="A651" s="1501">
        <v>44161</v>
      </c>
      <c r="B651" s="955"/>
      <c r="C651" s="955" t="s">
        <v>11110</v>
      </c>
      <c r="D651" s="977" t="s">
        <v>10472</v>
      </c>
      <c r="E651" s="969"/>
      <c r="F651" s="973"/>
      <c r="G651" s="974"/>
      <c r="H651" s="973"/>
      <c r="I651" s="974"/>
      <c r="J651" s="973"/>
      <c r="K651" s="974"/>
      <c r="L651" s="973"/>
      <c r="M651" s="974"/>
      <c r="N651" s="973"/>
      <c r="O651" s="974"/>
      <c r="P651" s="973"/>
      <c r="Q651" s="974"/>
      <c r="R651" s="973"/>
      <c r="S651" s="974"/>
      <c r="T651" s="973"/>
      <c r="U651" s="974"/>
      <c r="V651" s="973"/>
      <c r="W651" s="974"/>
      <c r="X651" s="955"/>
    </row>
    <row r="652" spans="1:24" ht="12.6" hidden="1" customHeight="1" outlineLevel="2">
      <c r="A652" s="1501">
        <v>44161</v>
      </c>
      <c r="B652" s="955"/>
      <c r="C652" s="955" t="s">
        <v>11111</v>
      </c>
      <c r="D652" s="977" t="s">
        <v>2139</v>
      </c>
      <c r="E652" s="969"/>
      <c r="F652" s="973"/>
      <c r="G652" s="974"/>
      <c r="H652" s="973"/>
      <c r="I652" s="974"/>
      <c r="J652" s="973"/>
      <c r="K652" s="974"/>
      <c r="L652" s="973"/>
      <c r="M652" s="974"/>
      <c r="N652" s="973"/>
      <c r="O652" s="974"/>
      <c r="P652" s="973"/>
      <c r="Q652" s="974"/>
      <c r="R652" s="973"/>
      <c r="S652" s="974"/>
      <c r="T652" s="973"/>
      <c r="U652" s="974"/>
      <c r="V652" s="973"/>
      <c r="W652" s="974"/>
      <c r="X652" s="955"/>
    </row>
    <row r="653" spans="1:24" ht="50.4" hidden="1" customHeight="1" outlineLevel="2">
      <c r="A653" s="1501">
        <v>44161</v>
      </c>
      <c r="B653" s="955"/>
      <c r="C653" s="955" t="s">
        <v>11112</v>
      </c>
      <c r="D653" s="977" t="s">
        <v>2139</v>
      </c>
      <c r="E653" s="969"/>
      <c r="F653" s="973"/>
      <c r="G653" s="974"/>
      <c r="H653" s="973"/>
      <c r="I653" s="974"/>
      <c r="J653" s="973"/>
      <c r="K653" s="974"/>
      <c r="L653" s="973"/>
      <c r="M653" s="974"/>
      <c r="N653" s="973"/>
      <c r="O653" s="974"/>
      <c r="P653" s="973"/>
      <c r="Q653" s="974"/>
      <c r="R653" s="973"/>
      <c r="S653" s="974"/>
      <c r="T653" s="973"/>
      <c r="U653" s="974"/>
      <c r="V653" s="973"/>
      <c r="W653" s="974"/>
      <c r="X653" s="955"/>
    </row>
    <row r="654" spans="1:24" ht="25.2" hidden="1" customHeight="1" outlineLevel="2">
      <c r="A654" s="1543">
        <v>44162</v>
      </c>
      <c r="B654" s="955"/>
      <c r="C654" s="955" t="s">
        <v>11113</v>
      </c>
      <c r="D654" s="977" t="s">
        <v>5681</v>
      </c>
      <c r="E654" s="969"/>
      <c r="F654" s="973"/>
      <c r="G654" s="974"/>
      <c r="H654" s="973"/>
      <c r="I654" s="974"/>
      <c r="J654" s="973"/>
      <c r="K654" s="974"/>
      <c r="L654" s="973"/>
      <c r="M654" s="974"/>
      <c r="N654" s="973"/>
      <c r="O654" s="974"/>
      <c r="P654" s="973"/>
      <c r="Q654" s="974"/>
      <c r="R654" s="973"/>
      <c r="S654" s="974"/>
      <c r="T654" s="973"/>
      <c r="U654" s="974"/>
      <c r="V654" s="973"/>
      <c r="W654" s="974"/>
      <c r="X654" s="955"/>
    </row>
    <row r="655" spans="1:24" ht="12.6" hidden="1" customHeight="1" outlineLevel="2">
      <c r="A655" s="1543">
        <v>44162</v>
      </c>
      <c r="B655" s="955"/>
      <c r="C655" s="955" t="s">
        <v>11114</v>
      </c>
      <c r="D655" s="977" t="s">
        <v>5672</v>
      </c>
      <c r="E655" s="969"/>
      <c r="F655" s="973"/>
      <c r="G655" s="974"/>
      <c r="H655" s="973"/>
      <c r="I655" s="974"/>
      <c r="J655" s="973"/>
      <c r="K655" s="974"/>
      <c r="L655" s="973"/>
      <c r="M655" s="974"/>
      <c r="N655" s="973"/>
      <c r="O655" s="974"/>
      <c r="P655" s="973"/>
      <c r="Q655" s="974"/>
      <c r="R655" s="973"/>
      <c r="S655" s="974"/>
      <c r="T655" s="973"/>
      <c r="U655" s="974"/>
      <c r="V655" s="973"/>
      <c r="W655" s="974"/>
      <c r="X655" s="955"/>
    </row>
    <row r="656" spans="1:24" ht="12.6" hidden="1" customHeight="1" outlineLevel="2">
      <c r="A656" s="1543">
        <v>44162</v>
      </c>
      <c r="B656" s="955"/>
      <c r="C656" s="955" t="s">
        <v>11115</v>
      </c>
      <c r="D656" s="977" t="s">
        <v>5681</v>
      </c>
      <c r="E656" s="969"/>
      <c r="F656" s="973"/>
      <c r="G656" s="974"/>
      <c r="H656" s="973"/>
      <c r="I656" s="974"/>
      <c r="J656" s="973"/>
      <c r="K656" s="974"/>
      <c r="L656" s="973"/>
      <c r="M656" s="974"/>
      <c r="N656" s="973"/>
      <c r="O656" s="974"/>
      <c r="P656" s="973"/>
      <c r="Q656" s="974"/>
      <c r="R656" s="973"/>
      <c r="S656" s="974"/>
      <c r="T656" s="973"/>
      <c r="U656" s="974"/>
      <c r="V656" s="973"/>
      <c r="W656" s="974"/>
      <c r="X656" s="955"/>
    </row>
    <row r="657" spans="1:24" ht="63" hidden="1" customHeight="1" outlineLevel="2">
      <c r="A657" s="1543">
        <v>44162</v>
      </c>
      <c r="B657" s="955"/>
      <c r="C657" s="1500" t="s">
        <v>11116</v>
      </c>
      <c r="D657" s="977" t="s">
        <v>5672</v>
      </c>
      <c r="E657" s="969"/>
      <c r="F657" s="973"/>
      <c r="G657" s="974"/>
      <c r="H657" s="973"/>
      <c r="I657" s="974"/>
      <c r="J657" s="973"/>
      <c r="K657" s="974"/>
      <c r="L657" s="973"/>
      <c r="M657" s="974"/>
      <c r="N657" s="973"/>
      <c r="O657" s="974"/>
      <c r="P657" s="973"/>
      <c r="Q657" s="974"/>
      <c r="R657" s="973"/>
      <c r="S657" s="974"/>
      <c r="T657" s="973"/>
      <c r="U657" s="974"/>
      <c r="V657" s="973"/>
      <c r="W657" s="974"/>
      <c r="X657" s="1109" t="s">
        <v>11117</v>
      </c>
    </row>
    <row r="658" spans="1:24" ht="12.6" hidden="1" customHeight="1" outlineLevel="2">
      <c r="A658" s="1543">
        <v>44162</v>
      </c>
      <c r="B658" s="955"/>
      <c r="C658" s="955" t="s">
        <v>11118</v>
      </c>
      <c r="D658" s="977" t="s">
        <v>5672</v>
      </c>
      <c r="E658" s="969"/>
      <c r="F658" s="973"/>
      <c r="G658" s="974"/>
      <c r="H658" s="973"/>
      <c r="I658" s="974"/>
      <c r="J658" s="973"/>
      <c r="K658" s="974"/>
      <c r="L658" s="973"/>
      <c r="M658" s="974"/>
      <c r="N658" s="973"/>
      <c r="O658" s="974"/>
      <c r="P658" s="973"/>
      <c r="Q658" s="974"/>
      <c r="R658" s="973"/>
      <c r="S658" s="974"/>
      <c r="T658" s="973"/>
      <c r="U658" s="974"/>
      <c r="V658" s="973"/>
      <c r="W658" s="974"/>
      <c r="X658" s="955"/>
    </row>
    <row r="659" spans="1:24" ht="12.6" hidden="1" customHeight="1" outlineLevel="2">
      <c r="A659" s="1543">
        <v>44162</v>
      </c>
      <c r="B659" s="955"/>
      <c r="C659" s="955" t="s">
        <v>11119</v>
      </c>
      <c r="D659" s="977" t="s">
        <v>5673</v>
      </c>
      <c r="E659" s="969"/>
      <c r="F659" s="973"/>
      <c r="G659" s="974"/>
      <c r="H659" s="973"/>
      <c r="I659" s="974"/>
      <c r="J659" s="973"/>
      <c r="K659" s="974"/>
      <c r="L659" s="973"/>
      <c r="M659" s="974"/>
      <c r="N659" s="973"/>
      <c r="O659" s="974"/>
      <c r="P659" s="973"/>
      <c r="Q659" s="974"/>
      <c r="R659" s="973"/>
      <c r="S659" s="974"/>
      <c r="T659" s="973"/>
      <c r="U659" s="974"/>
      <c r="V659" s="973"/>
      <c r="W659" s="974"/>
      <c r="X659" s="955"/>
    </row>
    <row r="660" spans="1:24" ht="12.6" hidden="1" customHeight="1" outlineLevel="2">
      <c r="A660" s="1543">
        <v>44162</v>
      </c>
      <c r="B660" s="955"/>
      <c r="C660" s="955" t="s">
        <v>11120</v>
      </c>
      <c r="D660" s="968"/>
      <c r="E660" s="972"/>
      <c r="F660" s="970"/>
      <c r="G660" s="967"/>
      <c r="H660" s="970"/>
      <c r="I660" s="967"/>
      <c r="J660" s="970"/>
      <c r="K660" s="967"/>
      <c r="L660" s="970"/>
      <c r="M660" s="967"/>
      <c r="N660" s="970"/>
      <c r="O660" s="967"/>
      <c r="P660" s="970"/>
      <c r="Q660" s="967"/>
      <c r="R660" s="970"/>
      <c r="S660" s="967"/>
      <c r="T660" s="970"/>
      <c r="U660" s="967"/>
      <c r="V660" s="970"/>
      <c r="W660" s="967"/>
      <c r="X660" s="955"/>
    </row>
    <row r="661" spans="1:24" ht="12.6" hidden="1" customHeight="1" outlineLevel="2">
      <c r="A661" s="1543">
        <v>44162</v>
      </c>
      <c r="B661" s="955"/>
      <c r="C661" s="955" t="s">
        <v>11121</v>
      </c>
      <c r="D661" s="968"/>
      <c r="E661" s="972"/>
      <c r="F661" s="970"/>
      <c r="G661" s="967"/>
      <c r="H661" s="970"/>
      <c r="I661" s="967"/>
      <c r="J661" s="970"/>
      <c r="K661" s="967"/>
      <c r="L661" s="970"/>
      <c r="M661" s="967"/>
      <c r="N661" s="970"/>
      <c r="O661" s="967"/>
      <c r="P661" s="970"/>
      <c r="Q661" s="967"/>
      <c r="R661" s="970"/>
      <c r="S661" s="967"/>
      <c r="T661" s="970"/>
      <c r="U661" s="967"/>
      <c r="V661" s="970"/>
      <c r="W661" s="967"/>
      <c r="X661" s="955"/>
    </row>
    <row r="662" spans="1:24" ht="12.6" hidden="1" customHeight="1" outlineLevel="2">
      <c r="A662" s="1543">
        <v>44162</v>
      </c>
      <c r="B662" s="955"/>
      <c r="C662" s="955" t="s">
        <v>11122</v>
      </c>
      <c r="D662" s="968"/>
      <c r="E662" s="972"/>
      <c r="F662" s="970"/>
      <c r="G662" s="967"/>
      <c r="H662" s="970"/>
      <c r="I662" s="967"/>
      <c r="J662" s="970"/>
      <c r="K662" s="967"/>
      <c r="L662" s="970"/>
      <c r="M662" s="967"/>
      <c r="N662" s="970"/>
      <c r="O662" s="967"/>
      <c r="P662" s="970"/>
      <c r="Q662" s="967"/>
      <c r="R662" s="970"/>
      <c r="S662" s="967"/>
      <c r="T662" s="970"/>
      <c r="U662" s="967"/>
      <c r="V662" s="970"/>
      <c r="W662" s="967"/>
      <c r="X662" s="955"/>
    </row>
    <row r="663" spans="1:24" ht="25.2" hidden="1" customHeight="1" outlineLevel="2">
      <c r="A663" s="1543">
        <v>44162</v>
      </c>
      <c r="B663" s="955"/>
      <c r="C663" s="955" t="s">
        <v>11123</v>
      </c>
      <c r="D663" s="968"/>
      <c r="E663" s="972"/>
      <c r="F663" s="970"/>
      <c r="G663" s="967"/>
      <c r="H663" s="970"/>
      <c r="I663" s="967"/>
      <c r="J663" s="970"/>
      <c r="K663" s="967"/>
      <c r="L663" s="970"/>
      <c r="M663" s="967"/>
      <c r="N663" s="970"/>
      <c r="O663" s="967"/>
      <c r="P663" s="970"/>
      <c r="Q663" s="967"/>
      <c r="R663" s="970"/>
      <c r="S663" s="967"/>
      <c r="T663" s="970"/>
      <c r="U663" s="967"/>
      <c r="V663" s="970"/>
      <c r="W663" s="967"/>
      <c r="X663" s="955"/>
    </row>
    <row r="664" spans="1:24" ht="12.6" hidden="1" customHeight="1" outlineLevel="2">
      <c r="A664" s="1543">
        <v>44162</v>
      </c>
      <c r="B664" s="955"/>
      <c r="C664" s="955" t="s">
        <v>11124</v>
      </c>
      <c r="D664" s="968"/>
      <c r="E664" s="972"/>
      <c r="F664" s="970"/>
      <c r="G664" s="967"/>
      <c r="H664" s="970"/>
      <c r="I664" s="967"/>
      <c r="J664" s="970"/>
      <c r="K664" s="967"/>
      <c r="L664" s="970"/>
      <c r="M664" s="967"/>
      <c r="N664" s="970"/>
      <c r="O664" s="967"/>
      <c r="P664" s="970"/>
      <c r="Q664" s="967"/>
      <c r="R664" s="970"/>
      <c r="S664" s="967"/>
      <c r="T664" s="970"/>
      <c r="U664" s="967"/>
      <c r="V664" s="970"/>
      <c r="W664" s="967"/>
      <c r="X664" s="955"/>
    </row>
    <row r="665" spans="1:24" ht="12.6" hidden="1" customHeight="1" outlineLevel="2">
      <c r="A665" s="1543">
        <v>44162</v>
      </c>
      <c r="B665" s="955"/>
      <c r="C665" s="955" t="s">
        <v>11125</v>
      </c>
      <c r="D665" s="968"/>
      <c r="E665" s="972"/>
      <c r="F665" s="970"/>
      <c r="G665" s="967"/>
      <c r="H665" s="970"/>
      <c r="I665" s="967"/>
      <c r="J665" s="970"/>
      <c r="K665" s="967"/>
      <c r="L665" s="970"/>
      <c r="M665" s="967"/>
      <c r="N665" s="970"/>
      <c r="O665" s="967"/>
      <c r="P665" s="970"/>
      <c r="Q665" s="967"/>
      <c r="R665" s="970"/>
      <c r="S665" s="967"/>
      <c r="T665" s="970"/>
      <c r="U665" s="967"/>
      <c r="V665" s="970"/>
      <c r="W665" s="967"/>
      <c r="X665" s="955"/>
    </row>
    <row r="666" spans="1:24" ht="12.6" hidden="1" customHeight="1" outlineLevel="2">
      <c r="A666" s="1543">
        <v>44162</v>
      </c>
      <c r="B666" s="955"/>
      <c r="C666" s="955" t="s">
        <v>11126</v>
      </c>
      <c r="D666" s="968"/>
      <c r="E666" s="972"/>
      <c r="F666" s="970"/>
      <c r="G666" s="967"/>
      <c r="H666" s="970"/>
      <c r="I666" s="967"/>
      <c r="J666" s="970"/>
      <c r="K666" s="967"/>
      <c r="L666" s="970"/>
      <c r="M666" s="967"/>
      <c r="N666" s="970"/>
      <c r="O666" s="967"/>
      <c r="P666" s="970"/>
      <c r="Q666" s="967"/>
      <c r="R666" s="970"/>
      <c r="S666" s="967"/>
      <c r="T666" s="970"/>
      <c r="U666" s="967"/>
      <c r="V666" s="970"/>
      <c r="W666" s="967"/>
      <c r="X666" s="955"/>
    </row>
    <row r="667" spans="1:24" ht="12.6" hidden="1" customHeight="1" outlineLevel="2">
      <c r="A667" s="1543">
        <v>44162</v>
      </c>
      <c r="B667" s="955"/>
      <c r="C667" s="955" t="s">
        <v>11079</v>
      </c>
      <c r="D667" s="968"/>
      <c r="E667" s="972"/>
      <c r="F667" s="970"/>
      <c r="G667" s="967"/>
      <c r="H667" s="970"/>
      <c r="I667" s="967"/>
      <c r="J667" s="970"/>
      <c r="K667" s="967"/>
      <c r="L667" s="970"/>
      <c r="M667" s="967"/>
      <c r="N667" s="970"/>
      <c r="O667" s="967"/>
      <c r="P667" s="970"/>
      <c r="Q667" s="967"/>
      <c r="R667" s="970"/>
      <c r="S667" s="967"/>
      <c r="T667" s="970"/>
      <c r="U667" s="967"/>
      <c r="V667" s="970"/>
      <c r="W667" s="967"/>
      <c r="X667" s="955"/>
    </row>
    <row r="668" spans="1:24" ht="12.6" hidden="1" customHeight="1" outlineLevel="2">
      <c r="A668" s="1543">
        <v>44162</v>
      </c>
      <c r="B668" s="955"/>
      <c r="C668" s="955" t="s">
        <v>11127</v>
      </c>
      <c r="D668" s="968"/>
      <c r="E668" s="972"/>
      <c r="F668" s="970"/>
      <c r="G668" s="967"/>
      <c r="H668" s="970"/>
      <c r="I668" s="967"/>
      <c r="J668" s="970"/>
      <c r="K668" s="967"/>
      <c r="L668" s="970"/>
      <c r="M668" s="967"/>
      <c r="N668" s="970"/>
      <c r="O668" s="967"/>
      <c r="P668" s="970"/>
      <c r="Q668" s="967"/>
      <c r="R668" s="970"/>
      <c r="S668" s="967"/>
      <c r="T668" s="970"/>
      <c r="U668" s="967"/>
      <c r="V668" s="970"/>
      <c r="W668" s="967"/>
      <c r="X668" s="955"/>
    </row>
    <row r="669" spans="1:24" ht="25.2" hidden="1" customHeight="1" outlineLevel="2">
      <c r="A669" s="1543">
        <v>44162</v>
      </c>
      <c r="B669" s="955"/>
      <c r="C669" s="955" t="s">
        <v>11128</v>
      </c>
      <c r="D669" s="968"/>
      <c r="E669" s="972"/>
      <c r="F669" s="970"/>
      <c r="G669" s="967"/>
      <c r="H669" s="970"/>
      <c r="I669" s="967"/>
      <c r="J669" s="970"/>
      <c r="K669" s="967"/>
      <c r="L669" s="970"/>
      <c r="M669" s="967"/>
      <c r="N669" s="970"/>
      <c r="O669" s="967"/>
      <c r="P669" s="970"/>
      <c r="Q669" s="967"/>
      <c r="R669" s="970"/>
      <c r="S669" s="967"/>
      <c r="T669" s="970"/>
      <c r="U669" s="967"/>
      <c r="V669" s="970"/>
      <c r="W669" s="967"/>
      <c r="X669" s="955"/>
    </row>
    <row r="670" spans="1:24" ht="12.6" hidden="1" customHeight="1" outlineLevel="1">
      <c r="A670" s="967"/>
      <c r="B670" s="955"/>
      <c r="C670" s="955"/>
      <c r="D670" s="968"/>
      <c r="E670" s="972"/>
      <c r="F670" s="970"/>
      <c r="G670" s="967"/>
      <c r="H670" s="970"/>
      <c r="I670" s="967"/>
      <c r="J670" s="970"/>
      <c r="K670" s="967"/>
      <c r="L670" s="970"/>
      <c r="M670" s="967"/>
      <c r="N670" s="970"/>
      <c r="O670" s="967"/>
      <c r="P670" s="970"/>
      <c r="Q670" s="967"/>
      <c r="R670" s="970"/>
      <c r="S670" s="967"/>
      <c r="T670" s="970"/>
      <c r="U670" s="967"/>
      <c r="V670" s="970"/>
      <c r="W670" s="967"/>
      <c r="X670" s="955"/>
    </row>
    <row r="671" spans="1:24" ht="12.6" hidden="1" customHeight="1" outlineLevel="1">
      <c r="A671" s="967"/>
      <c r="B671" s="1544"/>
      <c r="C671" s="1021"/>
      <c r="D671" s="1545" t="s">
        <v>11129</v>
      </c>
      <c r="E671" s="1545"/>
      <c r="F671" s="1545"/>
      <c r="G671" s="1545"/>
      <c r="H671" s="1545"/>
      <c r="I671" s="1545"/>
      <c r="J671" s="1545"/>
      <c r="K671" s="1546"/>
      <c r="L671" s="1545"/>
      <c r="M671" s="1546"/>
      <c r="N671" s="1545"/>
      <c r="O671" s="1546"/>
      <c r="P671" s="1545"/>
      <c r="Q671" s="1546"/>
      <c r="R671" s="1545"/>
      <c r="S671" s="1546"/>
      <c r="T671" s="1545"/>
      <c r="U671" s="1546"/>
      <c r="V671" s="1545"/>
      <c r="W671" s="1546"/>
      <c r="X671" s="1487"/>
    </row>
    <row r="672" spans="1:24" ht="12.6" hidden="1" customHeight="1" outlineLevel="1">
      <c r="A672" s="967"/>
      <c r="B672" s="1133"/>
      <c r="C672" s="1021"/>
      <c r="D672" s="977" t="s">
        <v>11130</v>
      </c>
      <c r="E672" s="977"/>
      <c r="F672" s="977"/>
      <c r="G672" s="977"/>
      <c r="H672" s="977"/>
      <c r="I672" s="977"/>
      <c r="J672" s="977"/>
      <c r="K672" s="969"/>
      <c r="L672" s="977"/>
      <c r="M672" s="969"/>
      <c r="N672" s="977"/>
      <c r="O672" s="969"/>
      <c r="P672" s="977"/>
      <c r="Q672" s="969"/>
      <c r="R672" s="977"/>
      <c r="S672" s="969"/>
      <c r="T672" s="977"/>
      <c r="U672" s="969"/>
      <c r="V672" s="977"/>
      <c r="W672" s="969"/>
      <c r="X672" s="1487"/>
    </row>
    <row r="673" spans="1:24" ht="12.6" hidden="1" customHeight="1" outlineLevel="1">
      <c r="A673" s="967"/>
      <c r="B673" s="1021"/>
      <c r="C673" s="1021" t="s">
        <v>11131</v>
      </c>
      <c r="D673" s="968"/>
      <c r="E673" s="968"/>
      <c r="F673" s="968"/>
      <c r="G673" s="968"/>
      <c r="H673" s="968"/>
      <c r="I673" s="968"/>
      <c r="J673" s="968"/>
      <c r="K673" s="972"/>
      <c r="L673" s="968"/>
      <c r="M673" s="972"/>
      <c r="N673" s="968"/>
      <c r="O673" s="972"/>
      <c r="P673" s="968"/>
      <c r="Q673" s="972"/>
      <c r="R673" s="968"/>
      <c r="S673" s="972"/>
      <c r="T673" s="968"/>
      <c r="U673" s="972"/>
      <c r="V673" s="968"/>
      <c r="W673" s="972"/>
      <c r="X673" s="1487" t="s">
        <v>11132</v>
      </c>
    </row>
    <row r="674" spans="1:24" ht="12.6" hidden="1" customHeight="1" outlineLevel="1">
      <c r="A674" s="967"/>
      <c r="B674" s="1133"/>
      <c r="C674" s="1021"/>
      <c r="D674" s="968"/>
      <c r="E674" s="968"/>
      <c r="F674" s="968"/>
      <c r="G674" s="968"/>
      <c r="H674" s="968"/>
      <c r="I674" s="968"/>
      <c r="J674" s="968"/>
      <c r="K674" s="972"/>
      <c r="L674" s="968"/>
      <c r="M674" s="972"/>
      <c r="N674" s="968"/>
      <c r="O674" s="972"/>
      <c r="P674" s="968"/>
      <c r="Q674" s="972"/>
      <c r="R674" s="968"/>
      <c r="S674" s="972"/>
      <c r="T674" s="968"/>
      <c r="U674" s="972"/>
      <c r="V674" s="968"/>
      <c r="W674" s="972"/>
      <c r="X674" s="1487" t="s">
        <v>11133</v>
      </c>
    </row>
    <row r="675" spans="1:24" ht="12.6" hidden="1" customHeight="1" outlineLevel="1">
      <c r="A675" s="967"/>
      <c r="B675" s="1133"/>
      <c r="C675" s="1021"/>
      <c r="D675" s="968"/>
      <c r="E675" s="968"/>
      <c r="F675" s="968"/>
      <c r="G675" s="968"/>
      <c r="H675" s="968"/>
      <c r="I675" s="968"/>
      <c r="J675" s="968"/>
      <c r="K675" s="972"/>
      <c r="L675" s="968"/>
      <c r="M675" s="972"/>
      <c r="N675" s="968"/>
      <c r="O675" s="972"/>
      <c r="P675" s="968"/>
      <c r="Q675" s="972"/>
      <c r="R675" s="968"/>
      <c r="S675" s="972"/>
      <c r="T675" s="968"/>
      <c r="U675" s="972"/>
      <c r="V675" s="968"/>
      <c r="W675" s="972"/>
      <c r="X675" s="1487"/>
    </row>
    <row r="676" spans="1:24" ht="12.6" hidden="1" customHeight="1" outlineLevel="1">
      <c r="A676" s="967"/>
      <c r="B676" s="1133"/>
      <c r="C676" s="1021"/>
      <c r="D676" s="968"/>
      <c r="E676" s="968"/>
      <c r="F676" s="968"/>
      <c r="G676" s="968"/>
      <c r="H676" s="968"/>
      <c r="I676" s="968"/>
      <c r="J676" s="968"/>
      <c r="K676" s="972"/>
      <c r="L676" s="968"/>
      <c r="M676" s="972"/>
      <c r="N676" s="968"/>
      <c r="O676" s="972"/>
      <c r="P676" s="968"/>
      <c r="Q676" s="972"/>
      <c r="R676" s="968"/>
      <c r="S676" s="972"/>
      <c r="T676" s="968"/>
      <c r="U676" s="972"/>
      <c r="V676" s="968"/>
      <c r="W676" s="972"/>
      <c r="X676" s="1487"/>
    </row>
    <row r="677" spans="1:24" ht="12.6" hidden="1" customHeight="1" outlineLevel="1">
      <c r="A677" s="967"/>
      <c r="B677" s="955"/>
      <c r="C677" s="955"/>
      <c r="D677" s="968"/>
      <c r="E677" s="972"/>
      <c r="F677" s="970"/>
      <c r="G677" s="967"/>
      <c r="H677" s="970"/>
      <c r="I677" s="967"/>
      <c r="J677" s="970"/>
      <c r="K677" s="967"/>
      <c r="L677" s="970"/>
      <c r="M677" s="967"/>
      <c r="N677" s="970"/>
      <c r="O677" s="967"/>
      <c r="P677" s="970"/>
      <c r="Q677" s="967"/>
      <c r="R677" s="970"/>
      <c r="S677" s="967"/>
      <c r="T677" s="970"/>
      <c r="U677" s="967"/>
      <c r="V677" s="970"/>
      <c r="W677" s="967"/>
      <c r="X677" s="955"/>
    </row>
    <row r="678" spans="1:24" ht="12.6" hidden="1" customHeight="1" outlineLevel="1">
      <c r="A678" s="1547">
        <v>44165</v>
      </c>
      <c r="B678" s="955"/>
      <c r="C678" s="955" t="s">
        <v>11134</v>
      </c>
      <c r="D678" s="968"/>
      <c r="E678" s="972"/>
      <c r="F678" s="970"/>
      <c r="G678" s="967"/>
      <c r="H678" s="970"/>
      <c r="I678" s="967"/>
      <c r="J678" s="970"/>
      <c r="K678" s="967"/>
      <c r="L678" s="970"/>
      <c r="M678" s="967"/>
      <c r="N678" s="970"/>
      <c r="O678" s="967"/>
      <c r="P678" s="970"/>
      <c r="Q678" s="967"/>
      <c r="R678" s="970"/>
      <c r="S678" s="967"/>
      <c r="T678" s="970"/>
      <c r="U678" s="967"/>
      <c r="V678" s="970"/>
      <c r="W678" s="967"/>
      <c r="X678" s="955"/>
    </row>
    <row r="679" spans="1:24" ht="12.6" hidden="1" customHeight="1" outlineLevel="1">
      <c r="A679" s="1547">
        <v>44165</v>
      </c>
      <c r="B679" s="955"/>
      <c r="C679" s="955" t="s">
        <v>11135</v>
      </c>
      <c r="D679" s="968"/>
      <c r="E679" s="972"/>
      <c r="F679" s="970"/>
      <c r="G679" s="967"/>
      <c r="H679" s="970"/>
      <c r="I679" s="967"/>
      <c r="J679" s="970"/>
      <c r="K679" s="967"/>
      <c r="L679" s="970"/>
      <c r="M679" s="967"/>
      <c r="N679" s="970"/>
      <c r="O679" s="967"/>
      <c r="P679" s="970"/>
      <c r="Q679" s="967"/>
      <c r="R679" s="970"/>
      <c r="S679" s="967"/>
      <c r="T679" s="970"/>
      <c r="U679" s="967"/>
      <c r="V679" s="970"/>
      <c r="W679" s="967"/>
      <c r="X679" s="955"/>
    </row>
    <row r="680" spans="1:24" ht="12.6" hidden="1" customHeight="1" outlineLevel="1">
      <c r="A680" s="1547">
        <v>44165</v>
      </c>
      <c r="B680" s="955"/>
      <c r="C680" s="955" t="s">
        <v>11136</v>
      </c>
      <c r="D680" s="968"/>
      <c r="E680" s="972"/>
      <c r="F680" s="970"/>
      <c r="G680" s="967"/>
      <c r="H680" s="970"/>
      <c r="I680" s="967"/>
      <c r="J680" s="970"/>
      <c r="K680" s="967"/>
      <c r="L680" s="970"/>
      <c r="M680" s="967"/>
      <c r="N680" s="970"/>
      <c r="O680" s="967"/>
      <c r="P680" s="970"/>
      <c r="Q680" s="967"/>
      <c r="R680" s="970"/>
      <c r="S680" s="967"/>
      <c r="T680" s="970"/>
      <c r="U680" s="967"/>
      <c r="V680" s="970"/>
      <c r="W680" s="967"/>
      <c r="X680" s="955"/>
    </row>
    <row r="681" spans="1:24" ht="12.6" hidden="1" customHeight="1" outlineLevel="1">
      <c r="A681" s="1547">
        <v>44165</v>
      </c>
      <c r="B681" s="955"/>
      <c r="C681" s="955" t="s">
        <v>11137</v>
      </c>
      <c r="D681" s="968"/>
      <c r="E681" s="972"/>
      <c r="F681" s="970"/>
      <c r="G681" s="967"/>
      <c r="H681" s="970"/>
      <c r="I681" s="967"/>
      <c r="J681" s="970"/>
      <c r="K681" s="967"/>
      <c r="L681" s="970"/>
      <c r="M681" s="967"/>
      <c r="N681" s="970"/>
      <c r="O681" s="967"/>
      <c r="P681" s="970"/>
      <c r="Q681" s="967"/>
      <c r="R681" s="970"/>
      <c r="S681" s="967"/>
      <c r="T681" s="970"/>
      <c r="U681" s="967"/>
      <c r="V681" s="970"/>
      <c r="W681" s="967"/>
      <c r="X681" s="955"/>
    </row>
    <row r="682" spans="1:24" ht="12.6" hidden="1" customHeight="1" outlineLevel="1">
      <c r="A682" s="1547">
        <v>44165</v>
      </c>
      <c r="B682" s="955"/>
      <c r="C682" s="955" t="s">
        <v>11138</v>
      </c>
      <c r="D682" s="968"/>
      <c r="E682" s="972"/>
      <c r="F682" s="970"/>
      <c r="G682" s="967"/>
      <c r="H682" s="970"/>
      <c r="I682" s="967"/>
      <c r="J682" s="970"/>
      <c r="K682" s="967"/>
      <c r="L682" s="970"/>
      <c r="M682" s="967"/>
      <c r="N682" s="970"/>
      <c r="O682" s="967"/>
      <c r="P682" s="970"/>
      <c r="Q682" s="967"/>
      <c r="R682" s="970"/>
      <c r="S682" s="967"/>
      <c r="T682" s="970"/>
      <c r="U682" s="967"/>
      <c r="V682" s="970"/>
      <c r="W682" s="967"/>
      <c r="X682" s="955"/>
    </row>
    <row r="683" spans="1:24" ht="12.6" hidden="1" customHeight="1" outlineLevel="1">
      <c r="A683" s="1547">
        <v>44165</v>
      </c>
      <c r="B683" s="955"/>
      <c r="C683" s="955" t="s">
        <v>11139</v>
      </c>
      <c r="D683" s="968"/>
      <c r="E683" s="972"/>
      <c r="F683" s="970"/>
      <c r="G683" s="967"/>
      <c r="H683" s="970"/>
      <c r="I683" s="967"/>
      <c r="J683" s="970"/>
      <c r="K683" s="967"/>
      <c r="L683" s="970"/>
      <c r="M683" s="967"/>
      <c r="N683" s="970"/>
      <c r="O683" s="967"/>
      <c r="P683" s="970"/>
      <c r="Q683" s="967"/>
      <c r="R683" s="970"/>
      <c r="S683" s="967"/>
      <c r="T683" s="970"/>
      <c r="U683" s="967"/>
      <c r="V683" s="970"/>
      <c r="W683" s="967"/>
      <c r="X683" s="955"/>
    </row>
    <row r="684" spans="1:24" ht="25.2" hidden="1" customHeight="1" outlineLevel="1">
      <c r="A684" s="1547">
        <v>44165</v>
      </c>
      <c r="B684" s="955"/>
      <c r="C684" s="955" t="s">
        <v>11140</v>
      </c>
      <c r="D684" s="968"/>
      <c r="E684" s="972"/>
      <c r="F684" s="970"/>
      <c r="G684" s="967"/>
      <c r="H684" s="970"/>
      <c r="I684" s="967"/>
      <c r="J684" s="970"/>
      <c r="K684" s="967"/>
      <c r="L684" s="970"/>
      <c r="M684" s="967"/>
      <c r="N684" s="970"/>
      <c r="O684" s="967"/>
      <c r="P684" s="970"/>
      <c r="Q684" s="967"/>
      <c r="R684" s="970"/>
      <c r="S684" s="967"/>
      <c r="T684" s="970"/>
      <c r="U684" s="967"/>
      <c r="V684" s="970"/>
      <c r="W684" s="967"/>
      <c r="X684" s="955"/>
    </row>
    <row r="685" spans="1:24" ht="12.6" customHeight="1" collapsed="1">
      <c r="A685" s="1548" t="s">
        <v>11141</v>
      </c>
      <c r="B685" s="1549">
        <f>COUNT(A686:A1023)</f>
        <v>337</v>
      </c>
      <c r="C685" s="1491"/>
      <c r="D685" s="1491"/>
      <c r="E685" s="1491"/>
      <c r="F685" s="1491"/>
      <c r="G685" s="1491"/>
      <c r="H685" s="1491"/>
      <c r="I685" s="1491"/>
      <c r="J685" s="1491"/>
      <c r="K685" s="1491"/>
      <c r="L685" s="1491"/>
      <c r="M685" s="1491"/>
      <c r="N685" s="1491"/>
      <c r="O685" s="1491"/>
      <c r="P685" s="1491"/>
      <c r="Q685" s="1491"/>
      <c r="R685" s="1491"/>
      <c r="S685" s="1491"/>
      <c r="T685" s="1491"/>
      <c r="U685" s="1491"/>
      <c r="V685" s="1491"/>
      <c r="W685" s="967"/>
      <c r="X685" s="955"/>
    </row>
    <row r="686" spans="1:24" ht="12.6" hidden="1" customHeight="1" outlineLevel="1" collapsed="1">
      <c r="A686" s="1491">
        <v>44166</v>
      </c>
      <c r="B686" s="1012" t="s">
        <v>5698</v>
      </c>
      <c r="C686" s="1012" t="s">
        <v>11142</v>
      </c>
      <c r="D686" s="977" t="s">
        <v>11143</v>
      </c>
      <c r="E686" s="969"/>
      <c r="F686" s="973"/>
      <c r="G686" s="974"/>
      <c r="H686" s="973"/>
      <c r="I686" s="974"/>
      <c r="J686" s="973"/>
      <c r="K686" s="974"/>
      <c r="L686" s="973"/>
      <c r="M686" s="974"/>
      <c r="N686" s="973"/>
      <c r="O686" s="974"/>
      <c r="P686" s="973"/>
      <c r="Q686" s="974"/>
      <c r="R686" s="973"/>
      <c r="S686" s="974"/>
      <c r="T686" s="973"/>
      <c r="U686" s="974"/>
      <c r="V686" s="973"/>
      <c r="W686" s="974"/>
      <c r="X686" s="955"/>
    </row>
    <row r="687" spans="1:24" ht="12.6" hidden="1" customHeight="1" outlineLevel="2">
      <c r="A687" s="1491">
        <v>44166</v>
      </c>
      <c r="B687" s="1012" t="s">
        <v>5698</v>
      </c>
      <c r="C687" s="1012" t="s">
        <v>11144</v>
      </c>
      <c r="D687" s="977" t="s">
        <v>10495</v>
      </c>
      <c r="E687" s="969"/>
      <c r="F687" s="973"/>
      <c r="G687" s="974"/>
      <c r="H687" s="973"/>
      <c r="I687" s="974"/>
      <c r="J687" s="973"/>
      <c r="K687" s="974"/>
      <c r="L687" s="973"/>
      <c r="M687" s="974"/>
      <c r="N687" s="973"/>
      <c r="O687" s="974"/>
      <c r="P687" s="973"/>
      <c r="Q687" s="974"/>
      <c r="R687" s="973"/>
      <c r="S687" s="974"/>
      <c r="T687" s="973"/>
      <c r="U687" s="974"/>
      <c r="V687" s="973"/>
      <c r="W687" s="974"/>
      <c r="X687" s="955"/>
    </row>
    <row r="688" spans="1:24" ht="12.6" hidden="1" customHeight="1" outlineLevel="2">
      <c r="A688" s="1491">
        <v>44166</v>
      </c>
      <c r="B688" s="1012" t="s">
        <v>5698</v>
      </c>
      <c r="C688" s="1012" t="s">
        <v>11145</v>
      </c>
      <c r="D688" s="977" t="s">
        <v>5671</v>
      </c>
      <c r="E688" s="969"/>
      <c r="F688" s="973"/>
      <c r="G688" s="974"/>
      <c r="H688" s="973"/>
      <c r="I688" s="974"/>
      <c r="J688" s="973"/>
      <c r="K688" s="974"/>
      <c r="L688" s="973"/>
      <c r="M688" s="974"/>
      <c r="N688" s="973"/>
      <c r="O688" s="974"/>
      <c r="P688" s="973"/>
      <c r="Q688" s="974"/>
      <c r="R688" s="973"/>
      <c r="S688" s="974"/>
      <c r="T688" s="973"/>
      <c r="U688" s="974"/>
      <c r="V688" s="973"/>
      <c r="W688" s="974"/>
      <c r="X688" s="955"/>
    </row>
    <row r="689" spans="1:4" ht="12.6" hidden="1" customHeight="1" outlineLevel="2">
      <c r="A689" s="1491">
        <v>44166</v>
      </c>
      <c r="B689" s="1012" t="s">
        <v>5745</v>
      </c>
      <c r="C689" s="1012" t="s">
        <v>11146</v>
      </c>
      <c r="D689" s="977" t="s">
        <v>5671</v>
      </c>
    </row>
    <row r="690" spans="1:4" ht="12.6" hidden="1" customHeight="1" outlineLevel="2">
      <c r="A690" s="1491">
        <v>44166</v>
      </c>
      <c r="B690" s="1012" t="s">
        <v>5698</v>
      </c>
      <c r="C690" s="1012" t="s">
        <v>11147</v>
      </c>
      <c r="D690" s="977" t="s">
        <v>5670</v>
      </c>
    </row>
    <row r="691" spans="1:4" ht="12.6" hidden="1" customHeight="1" outlineLevel="2">
      <c r="A691" s="1491">
        <v>44166</v>
      </c>
      <c r="B691" s="1012" t="s">
        <v>5698</v>
      </c>
      <c r="C691" s="1012" t="s">
        <v>11148</v>
      </c>
      <c r="D691" s="977" t="s">
        <v>5671</v>
      </c>
    </row>
    <row r="692" spans="1:4" ht="12.6" hidden="1" customHeight="1" outlineLevel="2">
      <c r="A692" s="1491">
        <v>44166</v>
      </c>
      <c r="B692" s="1012" t="s">
        <v>5745</v>
      </c>
      <c r="C692" s="1012" t="s">
        <v>11149</v>
      </c>
      <c r="D692" s="977" t="s">
        <v>2139</v>
      </c>
    </row>
    <row r="693" spans="1:4" ht="12.6" hidden="1" customHeight="1" outlineLevel="2">
      <c r="A693" s="1491">
        <v>44166</v>
      </c>
      <c r="B693" s="1012" t="s">
        <v>5698</v>
      </c>
      <c r="C693" s="1012" t="s">
        <v>11150</v>
      </c>
      <c r="D693" s="977" t="s">
        <v>5674</v>
      </c>
    </row>
    <row r="694" spans="1:4" ht="25.2" hidden="1" customHeight="1" outlineLevel="2">
      <c r="A694" s="1491">
        <v>44166</v>
      </c>
      <c r="B694" s="1012" t="s">
        <v>5698</v>
      </c>
      <c r="C694" s="1012" t="s">
        <v>11151</v>
      </c>
      <c r="D694" s="977" t="s">
        <v>11143</v>
      </c>
    </row>
    <row r="695" spans="1:4" ht="25.2" hidden="1" customHeight="1" outlineLevel="2">
      <c r="A695" s="1491">
        <v>44166</v>
      </c>
      <c r="B695" s="1012" t="s">
        <v>5698</v>
      </c>
      <c r="C695" s="1012" t="s">
        <v>11152</v>
      </c>
      <c r="D695" s="977" t="s">
        <v>10408</v>
      </c>
    </row>
    <row r="696" spans="1:4" ht="12.6" hidden="1" customHeight="1" outlineLevel="2">
      <c r="A696" s="1491">
        <v>44166</v>
      </c>
      <c r="B696" s="1012" t="s">
        <v>5698</v>
      </c>
      <c r="C696" s="1012" t="s">
        <v>11153</v>
      </c>
      <c r="D696" s="977" t="s">
        <v>5673</v>
      </c>
    </row>
    <row r="697" spans="1:4" ht="25.2" hidden="1" customHeight="1" outlineLevel="2">
      <c r="A697" s="1491">
        <v>44166</v>
      </c>
      <c r="B697" s="1012" t="s">
        <v>5698</v>
      </c>
      <c r="C697" s="1012" t="s">
        <v>11154</v>
      </c>
      <c r="D697" s="977" t="s">
        <v>5671</v>
      </c>
    </row>
    <row r="698" spans="1:4" ht="12.6" hidden="1" customHeight="1" outlineLevel="2">
      <c r="A698" s="1491">
        <v>44166</v>
      </c>
      <c r="B698" s="955" t="s">
        <v>5698</v>
      </c>
      <c r="C698" s="955" t="s">
        <v>11155</v>
      </c>
      <c r="D698" s="977" t="s">
        <v>5672</v>
      </c>
    </row>
    <row r="699" spans="1:4" ht="25.2" hidden="1" customHeight="1" outlineLevel="2">
      <c r="A699" s="1491">
        <v>44166</v>
      </c>
      <c r="B699" s="955" t="s">
        <v>5698</v>
      </c>
      <c r="C699" s="955" t="s">
        <v>11156</v>
      </c>
      <c r="D699" s="977" t="s">
        <v>10408</v>
      </c>
    </row>
    <row r="700" spans="1:4" ht="12.6" hidden="1" customHeight="1" outlineLevel="2">
      <c r="A700" s="1491">
        <v>44166</v>
      </c>
      <c r="B700" s="955" t="s">
        <v>5698</v>
      </c>
      <c r="C700" s="955" t="s">
        <v>11157</v>
      </c>
      <c r="D700" s="977" t="s">
        <v>11143</v>
      </c>
    </row>
    <row r="701" spans="1:4" ht="12.6" hidden="1" customHeight="1" outlineLevel="2">
      <c r="A701" s="1491">
        <v>44166</v>
      </c>
      <c r="B701" s="955" t="s">
        <v>5698</v>
      </c>
      <c r="C701" s="955" t="s">
        <v>11158</v>
      </c>
      <c r="D701" s="977" t="s">
        <v>5671</v>
      </c>
    </row>
    <row r="702" spans="1:4" ht="12.6" hidden="1" customHeight="1" outlineLevel="1" collapsed="1">
      <c r="A702" s="1027">
        <v>44167</v>
      </c>
      <c r="B702" s="955" t="s">
        <v>5698</v>
      </c>
      <c r="C702" s="955" t="s">
        <v>11159</v>
      </c>
      <c r="D702" s="977" t="s">
        <v>5671</v>
      </c>
    </row>
    <row r="703" spans="1:4" ht="12.6" hidden="1" customHeight="1" outlineLevel="2">
      <c r="A703" s="1027">
        <v>44167</v>
      </c>
      <c r="B703" s="955" t="s">
        <v>5698</v>
      </c>
      <c r="C703" s="955" t="s">
        <v>11160</v>
      </c>
      <c r="D703" s="977" t="s">
        <v>5671</v>
      </c>
    </row>
    <row r="704" spans="1:4" ht="25.2" hidden="1" customHeight="1" outlineLevel="2">
      <c r="A704" s="1027">
        <v>44167</v>
      </c>
      <c r="B704" s="955" t="s">
        <v>5698</v>
      </c>
      <c r="C704" s="955" t="s">
        <v>11161</v>
      </c>
      <c r="D704" s="977" t="s">
        <v>5671</v>
      </c>
    </row>
    <row r="705" spans="1:4" ht="12.6" hidden="1" customHeight="1" outlineLevel="2">
      <c r="A705" s="1027">
        <v>44167</v>
      </c>
      <c r="B705" s="955" t="s">
        <v>5698</v>
      </c>
      <c r="C705" s="955" t="s">
        <v>11162</v>
      </c>
      <c r="D705" s="977" t="s">
        <v>10843</v>
      </c>
    </row>
    <row r="706" spans="1:4" ht="12.6" hidden="1" customHeight="1" outlineLevel="2">
      <c r="A706" s="1027">
        <v>44167</v>
      </c>
      <c r="B706" s="955" t="s">
        <v>5698</v>
      </c>
      <c r="C706" s="955" t="s">
        <v>11163</v>
      </c>
      <c r="D706" s="977" t="s">
        <v>11164</v>
      </c>
    </row>
    <row r="707" spans="1:4" ht="12.6" hidden="1" customHeight="1" outlineLevel="2">
      <c r="A707" s="1027">
        <v>44167</v>
      </c>
      <c r="B707" s="955" t="s">
        <v>5706</v>
      </c>
      <c r="C707" s="955" t="s">
        <v>11165</v>
      </c>
      <c r="D707" s="977" t="s">
        <v>5681</v>
      </c>
    </row>
    <row r="708" spans="1:4" ht="12.6" hidden="1" customHeight="1" outlineLevel="2">
      <c r="A708" s="1027">
        <v>44167</v>
      </c>
      <c r="B708" s="955" t="s">
        <v>5698</v>
      </c>
      <c r="C708" s="955" t="s">
        <v>11166</v>
      </c>
      <c r="D708" s="977" t="s">
        <v>10527</v>
      </c>
    </row>
    <row r="709" spans="1:4" ht="12.6" hidden="1" customHeight="1" outlineLevel="2">
      <c r="A709" s="1027">
        <v>44167</v>
      </c>
      <c r="B709" s="955" t="s">
        <v>5847</v>
      </c>
      <c r="C709" s="955" t="s">
        <v>11167</v>
      </c>
      <c r="D709" s="977" t="s">
        <v>5674</v>
      </c>
    </row>
    <row r="710" spans="1:4" ht="25.2" hidden="1" customHeight="1" outlineLevel="2">
      <c r="A710" s="1027">
        <v>44167</v>
      </c>
      <c r="B710" s="955" t="s">
        <v>11168</v>
      </c>
      <c r="C710" s="955" t="s">
        <v>11169</v>
      </c>
      <c r="D710" s="977" t="s">
        <v>11170</v>
      </c>
    </row>
    <row r="711" spans="1:4" ht="12.6" hidden="1" customHeight="1" outlineLevel="2">
      <c r="A711" s="1027">
        <v>44167</v>
      </c>
      <c r="B711" s="955" t="s">
        <v>5698</v>
      </c>
      <c r="C711" s="955" t="s">
        <v>11171</v>
      </c>
      <c r="D711" s="977" t="s">
        <v>10476</v>
      </c>
    </row>
    <row r="712" spans="1:4" ht="12.6" hidden="1" customHeight="1" outlineLevel="2">
      <c r="A712" s="1027">
        <v>44167</v>
      </c>
      <c r="B712" s="955" t="s">
        <v>5698</v>
      </c>
      <c r="C712" s="955" t="s">
        <v>11172</v>
      </c>
      <c r="D712" s="977" t="s">
        <v>11164</v>
      </c>
    </row>
    <row r="713" spans="1:4" ht="12.6" hidden="1" customHeight="1" outlineLevel="2">
      <c r="A713" s="1027">
        <v>44167</v>
      </c>
      <c r="B713" s="955" t="s">
        <v>5698</v>
      </c>
      <c r="C713" s="955" t="s">
        <v>11173</v>
      </c>
      <c r="D713" s="977" t="s">
        <v>5674</v>
      </c>
    </row>
    <row r="714" spans="1:4" ht="12.6" hidden="1" customHeight="1" outlineLevel="2">
      <c r="A714" s="1027">
        <v>44167</v>
      </c>
      <c r="B714" s="955" t="s">
        <v>5698</v>
      </c>
      <c r="C714" s="955" t="s">
        <v>11174</v>
      </c>
      <c r="D714" s="977" t="s">
        <v>11175</v>
      </c>
    </row>
    <row r="715" spans="1:4" ht="12.6" hidden="1" customHeight="1" outlineLevel="2">
      <c r="A715" s="1027">
        <v>44167</v>
      </c>
      <c r="B715" s="955" t="s">
        <v>5745</v>
      </c>
      <c r="C715" s="955" t="s">
        <v>11176</v>
      </c>
      <c r="D715" s="977" t="s">
        <v>5671</v>
      </c>
    </row>
    <row r="716" spans="1:4" ht="12.6" hidden="1" customHeight="1" outlineLevel="2">
      <c r="A716" s="1027">
        <v>44167</v>
      </c>
      <c r="B716" s="955" t="s">
        <v>5698</v>
      </c>
      <c r="C716" s="955" t="s">
        <v>11177</v>
      </c>
      <c r="D716" s="977" t="s">
        <v>11178</v>
      </c>
    </row>
    <row r="717" spans="1:4" ht="12.6" hidden="1" customHeight="1" outlineLevel="2">
      <c r="A717" s="1027">
        <v>44167</v>
      </c>
      <c r="B717" s="955" t="s">
        <v>5698</v>
      </c>
      <c r="C717" s="955" t="s">
        <v>11179</v>
      </c>
      <c r="D717" s="977" t="s">
        <v>10444</v>
      </c>
    </row>
    <row r="718" spans="1:4" ht="12.6" hidden="1" customHeight="1" outlineLevel="2">
      <c r="A718" s="1027">
        <v>44167</v>
      </c>
      <c r="B718" s="955" t="s">
        <v>5698</v>
      </c>
      <c r="C718" s="955" t="s">
        <v>11180</v>
      </c>
      <c r="D718" s="977" t="s">
        <v>5671</v>
      </c>
    </row>
    <row r="719" spans="1:4" ht="12.6" hidden="1" customHeight="1" outlineLevel="2">
      <c r="A719" s="1027">
        <v>44167</v>
      </c>
      <c r="B719" s="955" t="s">
        <v>5745</v>
      </c>
      <c r="C719" s="955" t="s">
        <v>11181</v>
      </c>
      <c r="D719" s="977" t="s">
        <v>5672</v>
      </c>
    </row>
    <row r="720" spans="1:4" ht="12.6" hidden="1" customHeight="1" outlineLevel="2">
      <c r="A720" s="1027">
        <v>44167</v>
      </c>
      <c r="B720" s="955" t="s">
        <v>5745</v>
      </c>
      <c r="C720" s="955" t="s">
        <v>11182</v>
      </c>
      <c r="D720" s="977" t="s">
        <v>5672</v>
      </c>
    </row>
    <row r="721" spans="1:30" ht="12.6" hidden="1" customHeight="1" outlineLevel="2">
      <c r="A721" s="1027">
        <v>44167</v>
      </c>
      <c r="B721" s="955" t="s">
        <v>5745</v>
      </c>
      <c r="C721" s="955" t="s">
        <v>11183</v>
      </c>
      <c r="D721" s="977" t="s">
        <v>5671</v>
      </c>
      <c r="E721" s="969"/>
      <c r="F721" s="973"/>
      <c r="G721" s="974"/>
      <c r="H721" s="973"/>
      <c r="I721" s="974"/>
      <c r="J721" s="973"/>
      <c r="K721" s="974"/>
      <c r="L721" s="973"/>
      <c r="M721" s="974"/>
      <c r="N721" s="973"/>
      <c r="O721" s="974"/>
      <c r="P721" s="973"/>
      <c r="Q721" s="974"/>
      <c r="R721" s="973"/>
      <c r="S721" s="974"/>
      <c r="T721" s="973"/>
      <c r="U721" s="974"/>
      <c r="V721" s="973"/>
      <c r="W721" s="974"/>
      <c r="X721" s="955"/>
      <c r="Y721" s="955"/>
      <c r="Z721" s="955"/>
      <c r="AA721" s="955"/>
      <c r="AB721" s="955"/>
      <c r="AC721" s="955"/>
      <c r="AD721" s="955"/>
    </row>
    <row r="722" spans="1:30" ht="12.6" hidden="1" customHeight="1" outlineLevel="1" collapsed="1">
      <c r="A722" s="1550">
        <v>44168</v>
      </c>
      <c r="B722" s="955" t="s">
        <v>5698</v>
      </c>
      <c r="C722" s="955" t="s">
        <v>11184</v>
      </c>
      <c r="D722" s="977" t="s">
        <v>5671</v>
      </c>
      <c r="E722" s="969"/>
      <c r="F722" s="973"/>
      <c r="G722" s="974"/>
      <c r="H722" s="973"/>
      <c r="I722" s="974"/>
      <c r="J722" s="973"/>
      <c r="K722" s="974"/>
      <c r="L722" s="973"/>
      <c r="M722" s="974"/>
      <c r="N722" s="973"/>
      <c r="O722" s="974"/>
      <c r="P722" s="973"/>
      <c r="Q722" s="974"/>
      <c r="R722" s="973"/>
      <c r="S722" s="974"/>
      <c r="T722" s="973"/>
      <c r="U722" s="974"/>
      <c r="V722" s="973"/>
      <c r="W722" s="974"/>
      <c r="X722" s="955"/>
      <c r="Y722" s="955"/>
      <c r="Z722" s="955"/>
      <c r="AA722" s="955"/>
      <c r="AB722" s="955"/>
      <c r="AC722" s="955"/>
      <c r="AD722" s="955"/>
    </row>
    <row r="723" spans="1:30" ht="12.6" hidden="1" customHeight="1" outlineLevel="2">
      <c r="A723" s="1550">
        <v>44168</v>
      </c>
      <c r="B723" s="955" t="s">
        <v>5723</v>
      </c>
      <c r="C723" s="955" t="s">
        <v>11185</v>
      </c>
      <c r="D723" s="977" t="s">
        <v>10527</v>
      </c>
      <c r="E723" s="969"/>
      <c r="F723" s="973"/>
      <c r="G723" s="974"/>
      <c r="H723" s="973"/>
      <c r="I723" s="974"/>
      <c r="J723" s="973"/>
      <c r="K723" s="974"/>
      <c r="L723" s="973"/>
      <c r="M723" s="974"/>
      <c r="N723" s="973"/>
      <c r="O723" s="974"/>
      <c r="P723" s="973"/>
      <c r="Q723" s="974"/>
      <c r="R723" s="973"/>
      <c r="S723" s="974"/>
      <c r="T723" s="973"/>
      <c r="U723" s="974"/>
      <c r="V723" s="973"/>
      <c r="W723" s="974"/>
      <c r="X723" s="955"/>
      <c r="Y723" s="955"/>
      <c r="Z723" s="955"/>
      <c r="AA723" s="955"/>
      <c r="AB723" s="955"/>
      <c r="AC723" s="955"/>
      <c r="AD723" s="955"/>
    </row>
    <row r="724" spans="1:30" ht="12.6" hidden="1" customHeight="1" outlineLevel="2">
      <c r="A724" s="1550">
        <v>44168</v>
      </c>
      <c r="B724" s="955" t="s">
        <v>5698</v>
      </c>
      <c r="C724" s="955" t="s">
        <v>11186</v>
      </c>
      <c r="D724" s="977" t="s">
        <v>5672</v>
      </c>
      <c r="E724" s="969"/>
      <c r="F724" s="973"/>
      <c r="G724" s="974"/>
      <c r="H724" s="973"/>
      <c r="I724" s="974"/>
      <c r="J724" s="973"/>
      <c r="K724" s="974"/>
      <c r="L724" s="973"/>
      <c r="M724" s="974"/>
      <c r="N724" s="973"/>
      <c r="O724" s="974"/>
      <c r="P724" s="973"/>
      <c r="Q724" s="974"/>
      <c r="R724" s="973"/>
      <c r="S724" s="974"/>
      <c r="T724" s="973"/>
      <c r="U724" s="974"/>
      <c r="V724" s="973"/>
      <c r="W724" s="974"/>
      <c r="X724" s="955"/>
      <c r="Y724" s="955"/>
      <c r="Z724" s="955"/>
      <c r="AA724" s="955"/>
      <c r="AB724" s="955"/>
      <c r="AC724" s="955"/>
      <c r="AD724" s="955"/>
    </row>
    <row r="725" spans="1:30" ht="12.6" hidden="1" customHeight="1" outlineLevel="2">
      <c r="A725" s="1550">
        <v>44168</v>
      </c>
      <c r="B725" s="955" t="s">
        <v>5698</v>
      </c>
      <c r="C725" s="955" t="s">
        <v>11187</v>
      </c>
      <c r="D725" s="977" t="s">
        <v>5681</v>
      </c>
      <c r="E725" s="969"/>
      <c r="F725" s="973"/>
      <c r="G725" s="974"/>
      <c r="H725" s="973"/>
      <c r="I725" s="974"/>
      <c r="J725" s="973"/>
      <c r="K725" s="974"/>
      <c r="L725" s="973"/>
      <c r="M725" s="974"/>
      <c r="N725" s="973"/>
      <c r="O725" s="974"/>
      <c r="P725" s="973"/>
      <c r="Q725" s="974"/>
      <c r="R725" s="973"/>
      <c r="S725" s="974"/>
      <c r="T725" s="973"/>
      <c r="U725" s="974"/>
      <c r="V725" s="973"/>
      <c r="W725" s="974"/>
      <c r="X725" s="955"/>
      <c r="Y725" s="955"/>
      <c r="Z725" s="955"/>
      <c r="AA725" s="955"/>
      <c r="AB725" s="955"/>
      <c r="AC725" s="955"/>
      <c r="AD725" s="955"/>
    </row>
    <row r="726" spans="1:30" ht="12.6" hidden="1" customHeight="1" outlineLevel="2">
      <c r="A726" s="1550">
        <v>44168</v>
      </c>
      <c r="B726" s="955" t="s">
        <v>5745</v>
      </c>
      <c r="C726" s="955" t="s">
        <v>11188</v>
      </c>
      <c r="D726" s="977" t="s">
        <v>8522</v>
      </c>
      <c r="E726" s="969"/>
      <c r="F726" s="973"/>
      <c r="G726" s="974"/>
      <c r="H726" s="973"/>
      <c r="I726" s="974"/>
      <c r="J726" s="973"/>
      <c r="K726" s="974"/>
      <c r="L726" s="973"/>
      <c r="M726" s="974"/>
      <c r="N726" s="973"/>
      <c r="O726" s="974"/>
      <c r="P726" s="973"/>
      <c r="Q726" s="974"/>
      <c r="R726" s="973"/>
      <c r="S726" s="974"/>
      <c r="T726" s="973"/>
      <c r="U726" s="974"/>
      <c r="V726" s="973"/>
      <c r="W726" s="974"/>
      <c r="X726" s="955"/>
      <c r="Y726" s="955"/>
      <c r="Z726" s="955"/>
      <c r="AA726" s="955"/>
      <c r="AB726" s="955"/>
      <c r="AC726" s="955"/>
      <c r="AD726" s="955"/>
    </row>
    <row r="727" spans="1:30" ht="12.6" hidden="1" customHeight="1" outlineLevel="2">
      <c r="A727" s="1550">
        <v>44168</v>
      </c>
      <c r="B727" s="955" t="s">
        <v>5698</v>
      </c>
      <c r="C727" s="955" t="s">
        <v>11189</v>
      </c>
      <c r="D727" s="977" t="s">
        <v>10843</v>
      </c>
      <c r="E727" s="969"/>
      <c r="F727" s="973"/>
      <c r="G727" s="974"/>
      <c r="H727" s="973"/>
      <c r="I727" s="974"/>
      <c r="J727" s="973"/>
      <c r="K727" s="974"/>
      <c r="L727" s="973"/>
      <c r="M727" s="974"/>
      <c r="N727" s="973"/>
      <c r="O727" s="974"/>
      <c r="P727" s="973"/>
      <c r="Q727" s="974"/>
      <c r="R727" s="973"/>
      <c r="S727" s="974"/>
      <c r="T727" s="973"/>
      <c r="U727" s="974"/>
      <c r="V727" s="973"/>
      <c r="W727" s="974"/>
      <c r="X727" s="955"/>
      <c r="Y727" s="955"/>
      <c r="Z727" s="955"/>
      <c r="AA727" s="955"/>
      <c r="AB727" s="955"/>
      <c r="AC727" s="955"/>
      <c r="AD727" s="955"/>
    </row>
    <row r="728" spans="1:30" ht="12.6" hidden="1" customHeight="1" outlineLevel="2">
      <c r="A728" s="1550">
        <v>44168</v>
      </c>
      <c r="B728" s="955" t="s">
        <v>5698</v>
      </c>
      <c r="C728" s="955" t="s">
        <v>11190</v>
      </c>
      <c r="D728" s="977" t="s">
        <v>11170</v>
      </c>
      <c r="E728" s="969"/>
      <c r="F728" s="973"/>
      <c r="G728" s="974"/>
      <c r="H728" s="973"/>
      <c r="I728" s="974"/>
      <c r="J728" s="973"/>
      <c r="K728" s="974"/>
      <c r="L728" s="973"/>
      <c r="M728" s="974"/>
      <c r="N728" s="973"/>
      <c r="O728" s="974"/>
      <c r="P728" s="973"/>
      <c r="Q728" s="974"/>
      <c r="R728" s="973"/>
      <c r="S728" s="974"/>
      <c r="T728" s="973"/>
      <c r="U728" s="974"/>
      <c r="V728" s="973"/>
      <c r="W728" s="974"/>
      <c r="X728" s="955"/>
      <c r="Y728" s="955"/>
      <c r="Z728" s="955"/>
      <c r="AA728" s="955"/>
      <c r="AB728" s="955"/>
      <c r="AC728" s="955"/>
      <c r="AD728" s="955"/>
    </row>
    <row r="729" spans="1:30" ht="12.6" hidden="1" customHeight="1" outlineLevel="2">
      <c r="A729" s="1550">
        <v>44168</v>
      </c>
      <c r="B729" s="955" t="s">
        <v>5698</v>
      </c>
      <c r="C729" s="955" t="s">
        <v>11191</v>
      </c>
      <c r="D729" s="977" t="s">
        <v>5681</v>
      </c>
      <c r="E729" s="969"/>
      <c r="F729" s="973"/>
      <c r="G729" s="974"/>
      <c r="H729" s="973"/>
      <c r="I729" s="974"/>
      <c r="J729" s="973"/>
      <c r="K729" s="974"/>
      <c r="L729" s="973"/>
      <c r="M729" s="974"/>
      <c r="N729" s="973"/>
      <c r="O729" s="974"/>
      <c r="P729" s="973"/>
      <c r="Q729" s="974"/>
      <c r="R729" s="973"/>
      <c r="S729" s="974"/>
      <c r="T729" s="973"/>
      <c r="U729" s="974"/>
      <c r="V729" s="973"/>
      <c r="W729" s="974"/>
      <c r="X729" s="955"/>
      <c r="Y729" s="955"/>
      <c r="Z729" s="955"/>
      <c r="AA729" s="955"/>
      <c r="AB729" s="955"/>
      <c r="AC729" s="955"/>
      <c r="AD729" s="955"/>
    </row>
    <row r="730" spans="1:30" ht="12.6" hidden="1" customHeight="1" outlineLevel="2">
      <c r="A730" s="1550">
        <v>44168</v>
      </c>
      <c r="B730" s="955" t="s">
        <v>5698</v>
      </c>
      <c r="C730" s="955" t="s">
        <v>11192</v>
      </c>
      <c r="D730" s="977" t="s">
        <v>5671</v>
      </c>
      <c r="E730" s="969"/>
      <c r="F730" s="973"/>
      <c r="G730" s="974"/>
      <c r="H730" s="973"/>
      <c r="I730" s="974"/>
      <c r="J730" s="973"/>
      <c r="K730" s="974"/>
      <c r="L730" s="973"/>
      <c r="M730" s="974"/>
      <c r="N730" s="973"/>
      <c r="O730" s="974"/>
      <c r="P730" s="973"/>
      <c r="Q730" s="974"/>
      <c r="R730" s="973"/>
      <c r="S730" s="974"/>
      <c r="T730" s="973"/>
      <c r="U730" s="974"/>
      <c r="V730" s="973"/>
      <c r="W730" s="974"/>
      <c r="X730" s="955"/>
      <c r="Y730" s="955"/>
      <c r="Z730" s="955"/>
      <c r="AA730" s="955"/>
      <c r="AB730" s="955"/>
      <c r="AC730" s="955"/>
      <c r="AD730" s="955"/>
    </row>
    <row r="731" spans="1:30" ht="12.6" hidden="1" customHeight="1" outlineLevel="2">
      <c r="A731" s="1550">
        <v>44168</v>
      </c>
      <c r="B731" s="955" t="s">
        <v>5698</v>
      </c>
      <c r="C731" s="955" t="s">
        <v>11193</v>
      </c>
      <c r="D731" s="977" t="s">
        <v>11170</v>
      </c>
      <c r="E731" s="969"/>
      <c r="F731" s="973"/>
      <c r="G731" s="974"/>
      <c r="H731" s="973"/>
      <c r="I731" s="974"/>
      <c r="J731" s="973"/>
      <c r="K731" s="974"/>
      <c r="L731" s="973"/>
      <c r="M731" s="974"/>
      <c r="N731" s="973"/>
      <c r="O731" s="974"/>
      <c r="P731" s="973"/>
      <c r="Q731" s="974"/>
      <c r="R731" s="973"/>
      <c r="S731" s="974"/>
      <c r="T731" s="973"/>
      <c r="U731" s="974"/>
      <c r="V731" s="973"/>
      <c r="W731" s="974"/>
      <c r="X731" s="955"/>
      <c r="Y731" s="955"/>
      <c r="Z731" s="955"/>
      <c r="AA731" s="955"/>
      <c r="AB731" s="955"/>
      <c r="AC731" s="955"/>
      <c r="AD731" s="955"/>
    </row>
    <row r="732" spans="1:30" ht="12.6" hidden="1" customHeight="1" outlineLevel="2">
      <c r="A732" s="1550">
        <v>44168</v>
      </c>
      <c r="B732" s="955" t="s">
        <v>5698</v>
      </c>
      <c r="C732" s="1021" t="s">
        <v>11194</v>
      </c>
      <c r="D732" s="977" t="s">
        <v>11175</v>
      </c>
      <c r="E732" s="969"/>
      <c r="F732" s="973"/>
      <c r="G732" s="974"/>
      <c r="H732" s="973"/>
      <c r="I732" s="974"/>
      <c r="J732" s="973"/>
      <c r="K732" s="974"/>
      <c r="L732" s="973"/>
      <c r="M732" s="974"/>
      <c r="N732" s="973"/>
      <c r="O732" s="974"/>
      <c r="P732" s="973"/>
      <c r="Q732" s="974"/>
      <c r="R732" s="973"/>
      <c r="S732" s="974"/>
      <c r="T732" s="973"/>
      <c r="U732" s="974"/>
      <c r="V732" s="973"/>
      <c r="W732" s="974"/>
      <c r="X732" s="955"/>
      <c r="Y732" s="955"/>
      <c r="Z732" s="955"/>
      <c r="AA732" s="955"/>
      <c r="AB732" s="955"/>
      <c r="AC732" s="955"/>
      <c r="AD732" s="955"/>
    </row>
    <row r="733" spans="1:30" ht="12.6" hidden="1" customHeight="1" outlineLevel="2">
      <c r="A733" s="1550">
        <v>44168</v>
      </c>
      <c r="B733" s="955" t="s">
        <v>5698</v>
      </c>
      <c r="C733" s="955" t="s">
        <v>11195</v>
      </c>
      <c r="D733" s="977" t="s">
        <v>8522</v>
      </c>
      <c r="E733" s="969"/>
      <c r="F733" s="973"/>
      <c r="G733" s="974"/>
      <c r="H733" s="973"/>
      <c r="I733" s="974"/>
      <c r="J733" s="973"/>
      <c r="K733" s="974"/>
      <c r="L733" s="973"/>
      <c r="M733" s="974"/>
      <c r="N733" s="973"/>
      <c r="O733" s="974"/>
      <c r="P733" s="973"/>
      <c r="Q733" s="974"/>
      <c r="R733" s="973"/>
      <c r="S733" s="974"/>
      <c r="T733" s="973"/>
      <c r="U733" s="974"/>
      <c r="V733" s="973"/>
      <c r="W733" s="974"/>
      <c r="X733" s="955"/>
      <c r="Y733" s="955"/>
      <c r="Z733" s="955"/>
      <c r="AA733" s="955"/>
      <c r="AB733" s="955"/>
      <c r="AC733" s="955"/>
      <c r="AD733" s="955"/>
    </row>
    <row r="734" spans="1:30" ht="12.6" hidden="1" customHeight="1" outlineLevel="2">
      <c r="A734" s="1550">
        <v>44168</v>
      </c>
      <c r="B734" s="955" t="s">
        <v>5698</v>
      </c>
      <c r="C734" s="955" t="s">
        <v>11196</v>
      </c>
      <c r="D734" s="977" t="s">
        <v>5671</v>
      </c>
      <c r="E734" s="969"/>
      <c r="F734" s="973"/>
      <c r="G734" s="974"/>
      <c r="H734" s="973"/>
      <c r="I734" s="974"/>
      <c r="J734" s="973"/>
      <c r="K734" s="974"/>
      <c r="L734" s="973"/>
      <c r="M734" s="974"/>
      <c r="N734" s="973"/>
      <c r="O734" s="974"/>
      <c r="P734" s="973"/>
      <c r="Q734" s="974"/>
      <c r="R734" s="973"/>
      <c r="S734" s="974"/>
      <c r="T734" s="973"/>
      <c r="U734" s="974"/>
      <c r="V734" s="973"/>
      <c r="W734" s="974"/>
      <c r="X734" s="955"/>
      <c r="Y734" s="955"/>
      <c r="Z734" s="955"/>
      <c r="AA734" s="955"/>
      <c r="AB734" s="955"/>
      <c r="AC734" s="955"/>
      <c r="AD734" s="955"/>
    </row>
    <row r="735" spans="1:30" ht="12.6" hidden="1" customHeight="1" outlineLevel="2">
      <c r="A735" s="1550">
        <v>44168</v>
      </c>
      <c r="B735" s="955" t="s">
        <v>5698</v>
      </c>
      <c r="C735" s="994" t="s">
        <v>11197</v>
      </c>
      <c r="D735" s="977" t="s">
        <v>5671</v>
      </c>
      <c r="E735" s="969"/>
      <c r="F735" s="973"/>
      <c r="G735" s="974"/>
      <c r="H735" s="973"/>
      <c r="I735" s="974"/>
      <c r="J735" s="973"/>
      <c r="K735" s="974"/>
      <c r="L735" s="973"/>
      <c r="M735" s="974"/>
      <c r="N735" s="973"/>
      <c r="O735" s="974"/>
      <c r="P735" s="973"/>
      <c r="Q735" s="974"/>
      <c r="R735" s="973"/>
      <c r="S735" s="974"/>
      <c r="T735" s="973"/>
      <c r="U735" s="974"/>
      <c r="V735" s="973"/>
      <c r="W735" s="974"/>
      <c r="X735" s="955"/>
      <c r="Y735" s="955"/>
      <c r="Z735" s="955"/>
      <c r="AA735" s="955"/>
      <c r="AB735" s="955"/>
      <c r="AC735" s="955"/>
      <c r="AD735" s="955"/>
    </row>
    <row r="736" spans="1:30" ht="12.6" hidden="1" customHeight="1" outlineLevel="2">
      <c r="A736" s="1550">
        <v>44168</v>
      </c>
      <c r="B736" s="955" t="s">
        <v>5698</v>
      </c>
      <c r="C736" s="1021" t="s">
        <v>11198</v>
      </c>
      <c r="D736" s="977" t="s">
        <v>11199</v>
      </c>
      <c r="E736" s="1523"/>
      <c r="F736" s="973"/>
      <c r="G736" s="1109"/>
      <c r="H736" s="973"/>
      <c r="I736" s="1109"/>
      <c r="J736" s="973"/>
      <c r="K736" s="974"/>
      <c r="L736" s="973"/>
      <c r="M736" s="974"/>
      <c r="N736" s="973"/>
      <c r="O736" s="974"/>
      <c r="P736" s="973"/>
      <c r="Q736" s="974"/>
      <c r="R736" s="973"/>
      <c r="S736" s="974"/>
      <c r="T736" s="973"/>
      <c r="U736" s="974"/>
      <c r="V736" s="973"/>
      <c r="W736" s="974"/>
      <c r="X736" s="2406" t="s">
        <v>11200</v>
      </c>
      <c r="Y736" s="2338"/>
      <c r="Z736" s="2338"/>
      <c r="AA736" s="2338"/>
      <c r="AB736" s="2338"/>
      <c r="AC736" s="2338"/>
      <c r="AD736" s="2338"/>
    </row>
    <row r="737" spans="1:4" ht="12.6" hidden="1" customHeight="1" outlineLevel="2">
      <c r="A737" s="1550">
        <v>44168</v>
      </c>
      <c r="B737" s="955" t="s">
        <v>5698</v>
      </c>
      <c r="C737" s="955" t="s">
        <v>11201</v>
      </c>
      <c r="D737" s="977" t="s">
        <v>5671</v>
      </c>
    </row>
    <row r="738" spans="1:4" ht="12.6" hidden="1" customHeight="1" outlineLevel="2">
      <c r="A738" s="1550">
        <v>44168</v>
      </c>
      <c r="B738" s="955" t="s">
        <v>5698</v>
      </c>
      <c r="C738" s="955" t="s">
        <v>11202</v>
      </c>
      <c r="D738" s="968"/>
    </row>
    <row r="739" spans="1:4" ht="12.6" hidden="1" customHeight="1" outlineLevel="2">
      <c r="A739" s="1550">
        <v>44168</v>
      </c>
      <c r="B739" s="955" t="s">
        <v>5745</v>
      </c>
      <c r="C739" s="955" t="s">
        <v>11203</v>
      </c>
      <c r="D739" s="977" t="s">
        <v>5682</v>
      </c>
    </row>
    <row r="740" spans="1:4" ht="12.6" hidden="1" customHeight="1" outlineLevel="2">
      <c r="A740" s="1550">
        <v>44168</v>
      </c>
      <c r="B740" s="955" t="s">
        <v>11204</v>
      </c>
      <c r="C740" s="955" t="s">
        <v>11205</v>
      </c>
      <c r="D740" s="977" t="s">
        <v>8424</v>
      </c>
    </row>
    <row r="741" spans="1:4" ht="12.6" hidden="1" customHeight="1" outlineLevel="2">
      <c r="A741" s="1550">
        <v>44168</v>
      </c>
      <c r="B741" s="955" t="s">
        <v>5698</v>
      </c>
      <c r="C741" s="955" t="s">
        <v>11206</v>
      </c>
      <c r="D741" s="977" t="s">
        <v>5682</v>
      </c>
    </row>
    <row r="742" spans="1:4" ht="12.6" hidden="1" customHeight="1" outlineLevel="2">
      <c r="A742" s="1550">
        <v>44168</v>
      </c>
      <c r="B742" s="955" t="s">
        <v>5698</v>
      </c>
      <c r="C742" s="955" t="s">
        <v>11207</v>
      </c>
      <c r="D742" s="977" t="s">
        <v>5671</v>
      </c>
    </row>
    <row r="743" spans="1:4" ht="12.6" hidden="1" customHeight="1" outlineLevel="2">
      <c r="A743" s="1550">
        <v>44168</v>
      </c>
      <c r="B743" s="955" t="s">
        <v>5698</v>
      </c>
      <c r="C743" s="955" t="s">
        <v>11208</v>
      </c>
      <c r="D743" s="977" t="s">
        <v>5672</v>
      </c>
    </row>
    <row r="744" spans="1:4" ht="12.6" hidden="1" customHeight="1" outlineLevel="2">
      <c r="A744" s="1550">
        <v>44168</v>
      </c>
      <c r="B744" s="955" t="s">
        <v>5739</v>
      </c>
      <c r="C744" s="955" t="s">
        <v>11209</v>
      </c>
      <c r="D744" s="977" t="s">
        <v>5681</v>
      </c>
    </row>
    <row r="745" spans="1:4" ht="12.6" hidden="1" customHeight="1" outlineLevel="2">
      <c r="A745" s="1550">
        <v>44168</v>
      </c>
      <c r="B745" s="955" t="s">
        <v>5698</v>
      </c>
      <c r="C745" s="955" t="s">
        <v>11210</v>
      </c>
      <c r="D745" s="977" t="s">
        <v>10476</v>
      </c>
    </row>
    <row r="746" spans="1:4" ht="25.2" hidden="1" customHeight="1" outlineLevel="1" collapsed="1">
      <c r="A746" s="1551">
        <v>44169</v>
      </c>
      <c r="B746" s="955" t="s">
        <v>5698</v>
      </c>
      <c r="C746" s="955" t="s">
        <v>11211</v>
      </c>
      <c r="D746" s="977" t="s">
        <v>8424</v>
      </c>
    </row>
    <row r="747" spans="1:4" ht="12.6" hidden="1" customHeight="1" outlineLevel="2">
      <c r="A747" s="1551">
        <v>44169</v>
      </c>
      <c r="B747" s="955" t="s">
        <v>7291</v>
      </c>
      <c r="C747" s="955" t="s">
        <v>11212</v>
      </c>
      <c r="D747" s="977" t="s">
        <v>5810</v>
      </c>
    </row>
    <row r="748" spans="1:4" ht="25.2" hidden="1" customHeight="1" outlineLevel="2">
      <c r="A748" s="1551">
        <v>44169</v>
      </c>
      <c r="B748" s="955" t="s">
        <v>11213</v>
      </c>
      <c r="C748" s="955" t="s">
        <v>11214</v>
      </c>
      <c r="D748" s="977" t="s">
        <v>5671</v>
      </c>
    </row>
    <row r="749" spans="1:4" ht="25.2" hidden="1" customHeight="1" outlineLevel="2">
      <c r="A749" s="1551">
        <v>44169</v>
      </c>
      <c r="B749" s="955" t="s">
        <v>11215</v>
      </c>
      <c r="C749" s="955" t="s">
        <v>11216</v>
      </c>
      <c r="D749" s="977" t="s">
        <v>8424</v>
      </c>
    </row>
    <row r="750" spans="1:4" ht="25.2" hidden="1" customHeight="1" outlineLevel="2">
      <c r="A750" s="1551">
        <v>44169</v>
      </c>
      <c r="B750" s="955" t="s">
        <v>5698</v>
      </c>
      <c r="C750" s="955" t="s">
        <v>11217</v>
      </c>
      <c r="D750" s="977" t="s">
        <v>5672</v>
      </c>
    </row>
    <row r="751" spans="1:4" ht="12.6" hidden="1" customHeight="1" outlineLevel="2">
      <c r="A751" s="1551">
        <v>44169</v>
      </c>
      <c r="B751" s="955" t="s">
        <v>5706</v>
      </c>
      <c r="C751" s="955" t="s">
        <v>11218</v>
      </c>
      <c r="D751" s="977" t="s">
        <v>10527</v>
      </c>
    </row>
    <row r="752" spans="1:4" ht="12.6" hidden="1" customHeight="1" outlineLevel="2">
      <c r="A752" s="1551">
        <v>44169</v>
      </c>
      <c r="B752" s="955" t="s">
        <v>5698</v>
      </c>
      <c r="C752" s="955" t="s">
        <v>11219</v>
      </c>
      <c r="D752" s="977" t="s">
        <v>5671</v>
      </c>
    </row>
    <row r="753" spans="1:4" ht="12.6" hidden="1" customHeight="1" outlineLevel="2">
      <c r="A753" s="1551">
        <v>44169</v>
      </c>
      <c r="B753" s="955" t="s">
        <v>5698</v>
      </c>
      <c r="C753" s="955" t="s">
        <v>11220</v>
      </c>
      <c r="D753" s="977" t="s">
        <v>5672</v>
      </c>
    </row>
    <row r="754" spans="1:4" ht="12.6" hidden="1" customHeight="1" outlineLevel="2">
      <c r="A754" s="1551">
        <v>44169</v>
      </c>
      <c r="B754" s="955" t="s">
        <v>5698</v>
      </c>
      <c r="C754" s="955" t="s">
        <v>11221</v>
      </c>
      <c r="D754" s="977" t="s">
        <v>5682</v>
      </c>
    </row>
    <row r="755" spans="1:4" ht="12.6" hidden="1" customHeight="1" outlineLevel="2">
      <c r="A755" s="1551">
        <v>44169</v>
      </c>
      <c r="B755" s="955" t="s">
        <v>5745</v>
      </c>
      <c r="C755" s="955" t="s">
        <v>11222</v>
      </c>
      <c r="D755" s="977" t="s">
        <v>5682</v>
      </c>
    </row>
    <row r="756" spans="1:4" ht="12.6" hidden="1" customHeight="1" outlineLevel="2">
      <c r="A756" s="1551">
        <v>44169</v>
      </c>
      <c r="B756" s="955" t="s">
        <v>5698</v>
      </c>
      <c r="C756" s="955" t="s">
        <v>11223</v>
      </c>
      <c r="D756" s="977" t="s">
        <v>8424</v>
      </c>
    </row>
    <row r="757" spans="1:4" ht="12.6" hidden="1" customHeight="1" outlineLevel="2">
      <c r="A757" s="1551">
        <v>44169</v>
      </c>
      <c r="B757" s="955" t="s">
        <v>5739</v>
      </c>
      <c r="C757" s="1115" t="s">
        <v>11224</v>
      </c>
      <c r="D757" s="977" t="s">
        <v>5671</v>
      </c>
    </row>
    <row r="758" spans="1:4" ht="12.6" hidden="1" customHeight="1" outlineLevel="2">
      <c r="A758" s="1551">
        <v>44169</v>
      </c>
      <c r="B758" s="955" t="s">
        <v>5698</v>
      </c>
      <c r="C758" s="955" t="s">
        <v>11225</v>
      </c>
      <c r="D758" s="977" t="s">
        <v>2139</v>
      </c>
    </row>
    <row r="759" spans="1:4" ht="25.2" hidden="1" customHeight="1" outlineLevel="2">
      <c r="A759" s="1551">
        <v>44169</v>
      </c>
      <c r="B759" s="29" t="s">
        <v>5698</v>
      </c>
      <c r="C759" s="1021" t="s">
        <v>11226</v>
      </c>
      <c r="D759" s="977" t="s">
        <v>11227</v>
      </c>
    </row>
    <row r="760" spans="1:4" ht="12.6" hidden="1" customHeight="1" outlineLevel="2">
      <c r="A760" s="1551">
        <v>44169</v>
      </c>
      <c r="B760" s="955" t="s">
        <v>5698</v>
      </c>
      <c r="C760" s="955" t="s">
        <v>11228</v>
      </c>
      <c r="D760" s="977" t="s">
        <v>5672</v>
      </c>
    </row>
    <row r="761" spans="1:4" ht="12.6" hidden="1" customHeight="1" outlineLevel="2">
      <c r="A761" s="1551">
        <v>44169</v>
      </c>
      <c r="B761" s="955" t="s">
        <v>10576</v>
      </c>
      <c r="C761" s="955" t="s">
        <v>11229</v>
      </c>
      <c r="D761" s="977" t="s">
        <v>5672</v>
      </c>
    </row>
    <row r="762" spans="1:4" ht="12.6" hidden="1" customHeight="1" outlineLevel="2">
      <c r="A762" s="1551">
        <v>44169</v>
      </c>
      <c r="B762" s="955" t="s">
        <v>5698</v>
      </c>
      <c r="C762" s="955" t="s">
        <v>11230</v>
      </c>
      <c r="D762" s="977" t="s">
        <v>11231</v>
      </c>
    </row>
    <row r="763" spans="1:4" ht="12.6" hidden="1" customHeight="1" outlineLevel="2">
      <c r="A763" s="1551">
        <v>44169</v>
      </c>
      <c r="B763" s="955" t="s">
        <v>5698</v>
      </c>
      <c r="C763" s="955" t="s">
        <v>11232</v>
      </c>
      <c r="D763" s="977" t="s">
        <v>5671</v>
      </c>
    </row>
    <row r="764" spans="1:4" ht="25.2" hidden="1" customHeight="1" outlineLevel="2">
      <c r="A764" s="1551">
        <v>44169</v>
      </c>
      <c r="B764" s="955" t="s">
        <v>5745</v>
      </c>
      <c r="C764" s="955" t="s">
        <v>11233</v>
      </c>
      <c r="D764" s="977" t="s">
        <v>5671</v>
      </c>
    </row>
    <row r="765" spans="1:4" ht="12.6" hidden="1" customHeight="1" outlineLevel="2">
      <c r="A765" s="1551">
        <v>44169</v>
      </c>
      <c r="B765" s="955" t="s">
        <v>5698</v>
      </c>
      <c r="C765" s="955" t="s">
        <v>11234</v>
      </c>
      <c r="D765" s="968"/>
    </row>
    <row r="766" spans="1:4" ht="12.6" hidden="1" customHeight="1" outlineLevel="2">
      <c r="A766" s="1551">
        <v>44169</v>
      </c>
      <c r="B766" s="955" t="s">
        <v>5706</v>
      </c>
      <c r="C766" s="955" t="s">
        <v>11235</v>
      </c>
      <c r="D766" s="977" t="s">
        <v>10527</v>
      </c>
    </row>
    <row r="767" spans="1:4" ht="12.6" hidden="1" customHeight="1" outlineLevel="1" collapsed="1">
      <c r="A767" s="967">
        <v>44172</v>
      </c>
      <c r="B767" s="955" t="s">
        <v>5698</v>
      </c>
      <c r="C767" s="955" t="s">
        <v>11236</v>
      </c>
      <c r="D767" s="977" t="s">
        <v>11227</v>
      </c>
    </row>
    <row r="768" spans="1:4" ht="12.6" hidden="1" customHeight="1" outlineLevel="2">
      <c r="A768" s="967">
        <v>44172</v>
      </c>
      <c r="B768" s="955"/>
      <c r="C768" s="955" t="s">
        <v>11237</v>
      </c>
      <c r="D768" s="977" t="s">
        <v>5671</v>
      </c>
    </row>
    <row r="769" spans="1:4" ht="25.2" hidden="1" customHeight="1" outlineLevel="2">
      <c r="A769" s="967">
        <v>44172</v>
      </c>
      <c r="B769" s="955" t="s">
        <v>5698</v>
      </c>
      <c r="C769" s="955" t="s">
        <v>11238</v>
      </c>
      <c r="D769" s="977" t="s">
        <v>2139</v>
      </c>
    </row>
    <row r="770" spans="1:4" ht="12.6" hidden="1" customHeight="1" outlineLevel="2">
      <c r="A770" s="967">
        <v>44172</v>
      </c>
      <c r="B770" s="955" t="s">
        <v>5698</v>
      </c>
      <c r="C770" s="955" t="s">
        <v>11239</v>
      </c>
      <c r="D770" s="977" t="s">
        <v>2201</v>
      </c>
    </row>
    <row r="771" spans="1:4" ht="12.6" hidden="1" customHeight="1" outlineLevel="2">
      <c r="A771" s="967">
        <v>44172</v>
      </c>
      <c r="B771" s="955" t="s">
        <v>5698</v>
      </c>
      <c r="C771" s="955" t="s">
        <v>11240</v>
      </c>
      <c r="D771" s="977" t="s">
        <v>5682</v>
      </c>
    </row>
    <row r="772" spans="1:4" ht="12.6" hidden="1" customHeight="1" outlineLevel="2">
      <c r="A772" s="967">
        <v>44172</v>
      </c>
      <c r="B772" s="955" t="s">
        <v>5698</v>
      </c>
      <c r="C772" s="955" t="s">
        <v>11241</v>
      </c>
      <c r="D772" s="977" t="s">
        <v>5671</v>
      </c>
    </row>
    <row r="773" spans="1:4" ht="37.799999999999997" hidden="1" customHeight="1" outlineLevel="2">
      <c r="A773" s="967">
        <v>44172</v>
      </c>
      <c r="B773" s="955" t="s">
        <v>11242</v>
      </c>
      <c r="C773" s="955" t="s">
        <v>11243</v>
      </c>
      <c r="D773" s="977" t="s">
        <v>5673</v>
      </c>
    </row>
    <row r="774" spans="1:4" ht="12.6" hidden="1" customHeight="1" outlineLevel="2">
      <c r="A774" s="967">
        <v>44172</v>
      </c>
      <c r="B774" s="955" t="s">
        <v>5698</v>
      </c>
      <c r="C774" s="955" t="s">
        <v>11244</v>
      </c>
      <c r="D774" s="977" t="s">
        <v>5671</v>
      </c>
    </row>
    <row r="775" spans="1:4" ht="12.6" hidden="1" customHeight="1" outlineLevel="2">
      <c r="A775" s="967">
        <v>44172</v>
      </c>
      <c r="B775" s="955" t="s">
        <v>5745</v>
      </c>
      <c r="C775" s="955" t="s">
        <v>11245</v>
      </c>
      <c r="D775" s="977" t="s">
        <v>5671</v>
      </c>
    </row>
    <row r="776" spans="1:4" ht="12.6" hidden="1" customHeight="1" outlineLevel="2">
      <c r="A776" s="967">
        <v>44172</v>
      </c>
      <c r="B776" s="955" t="s">
        <v>5698</v>
      </c>
      <c r="C776" s="955" t="s">
        <v>11246</v>
      </c>
      <c r="D776" s="977" t="s">
        <v>5682</v>
      </c>
    </row>
    <row r="777" spans="1:4" ht="12.6" hidden="1" customHeight="1" outlineLevel="2">
      <c r="A777" s="967">
        <v>44172</v>
      </c>
      <c r="B777" s="955" t="s">
        <v>5698</v>
      </c>
      <c r="C777" s="955" t="s">
        <v>11247</v>
      </c>
      <c r="D777" s="977" t="s">
        <v>5671</v>
      </c>
    </row>
    <row r="778" spans="1:4" ht="12.6" hidden="1" customHeight="1" outlineLevel="2">
      <c r="A778" s="967">
        <v>44172</v>
      </c>
      <c r="B778" s="955" t="s">
        <v>5698</v>
      </c>
      <c r="C778" s="955" t="s">
        <v>11248</v>
      </c>
      <c r="D778" s="977" t="s">
        <v>5682</v>
      </c>
    </row>
    <row r="779" spans="1:4" ht="12.6" hidden="1" customHeight="1" outlineLevel="2">
      <c r="A779" s="967">
        <v>44172</v>
      </c>
      <c r="B779" s="955" t="s">
        <v>5698</v>
      </c>
      <c r="C779" s="955" t="s">
        <v>11249</v>
      </c>
      <c r="D779" s="977" t="s">
        <v>5674</v>
      </c>
    </row>
    <row r="780" spans="1:4" ht="12.6" hidden="1" customHeight="1" outlineLevel="2">
      <c r="A780" s="967">
        <v>44172</v>
      </c>
      <c r="B780" s="955" t="s">
        <v>5698</v>
      </c>
      <c r="C780" s="955" t="s">
        <v>11250</v>
      </c>
      <c r="D780" s="977" t="s">
        <v>5671</v>
      </c>
    </row>
    <row r="781" spans="1:4" ht="12.6" hidden="1" customHeight="1" outlineLevel="2">
      <c r="A781" s="967">
        <v>44172</v>
      </c>
      <c r="B781" s="955" t="s">
        <v>5706</v>
      </c>
      <c r="C781" s="955" t="s">
        <v>11251</v>
      </c>
      <c r="D781" s="977" t="s">
        <v>2139</v>
      </c>
    </row>
    <row r="782" spans="1:4" ht="12.6" hidden="1" customHeight="1" outlineLevel="2">
      <c r="A782" s="967">
        <v>44172</v>
      </c>
      <c r="B782" s="955" t="s">
        <v>5745</v>
      </c>
      <c r="C782" s="955" t="s">
        <v>11252</v>
      </c>
      <c r="D782" s="977" t="s">
        <v>11227</v>
      </c>
    </row>
    <row r="783" spans="1:4" ht="12.6" hidden="1" customHeight="1" outlineLevel="2">
      <c r="A783" s="967">
        <v>44172</v>
      </c>
      <c r="B783" s="955" t="s">
        <v>5698</v>
      </c>
      <c r="C783" s="955" t="s">
        <v>11253</v>
      </c>
      <c r="D783" s="977" t="s">
        <v>5671</v>
      </c>
    </row>
    <row r="784" spans="1:4" ht="12.6" hidden="1" customHeight="1" outlineLevel="1" collapsed="1">
      <c r="A784" s="1552">
        <v>44173</v>
      </c>
      <c r="B784" s="955" t="s">
        <v>5698</v>
      </c>
      <c r="C784" s="955" t="s">
        <v>11254</v>
      </c>
      <c r="D784" s="977" t="s">
        <v>5672</v>
      </c>
    </row>
    <row r="785" spans="1:4" ht="12.6" hidden="1" customHeight="1" outlineLevel="2">
      <c r="A785" s="1552">
        <v>44173</v>
      </c>
      <c r="B785" s="955" t="s">
        <v>5745</v>
      </c>
      <c r="C785" s="955" t="s">
        <v>11255</v>
      </c>
      <c r="D785" s="977" t="s">
        <v>2139</v>
      </c>
    </row>
    <row r="786" spans="1:4" ht="12.6" hidden="1" customHeight="1" outlineLevel="2">
      <c r="A786" s="1552">
        <v>44173</v>
      </c>
      <c r="B786" s="955" t="s">
        <v>5698</v>
      </c>
      <c r="C786" s="955" t="s">
        <v>11256</v>
      </c>
      <c r="D786" s="977" t="s">
        <v>5671</v>
      </c>
    </row>
    <row r="787" spans="1:4" ht="12.6" hidden="1" customHeight="1" outlineLevel="2">
      <c r="A787" s="1552">
        <v>44173</v>
      </c>
      <c r="B787" s="955" t="s">
        <v>5698</v>
      </c>
      <c r="C787" s="955" t="s">
        <v>11257</v>
      </c>
      <c r="D787" s="977" t="s">
        <v>5673</v>
      </c>
    </row>
    <row r="788" spans="1:4" ht="12.6" hidden="1" customHeight="1" outlineLevel="2">
      <c r="A788" s="1552">
        <v>44173</v>
      </c>
      <c r="B788" s="955" t="s">
        <v>5698</v>
      </c>
      <c r="C788" s="955" t="s">
        <v>11258</v>
      </c>
      <c r="D788" s="977" t="s">
        <v>5672</v>
      </c>
    </row>
    <row r="789" spans="1:4" ht="12.6" hidden="1" customHeight="1" outlineLevel="2">
      <c r="A789" s="1552">
        <v>44173</v>
      </c>
      <c r="B789" s="955" t="s">
        <v>5739</v>
      </c>
      <c r="C789" s="955" t="s">
        <v>11259</v>
      </c>
      <c r="D789" s="977" t="s">
        <v>5682</v>
      </c>
    </row>
    <row r="790" spans="1:4" ht="12.6" hidden="1" customHeight="1" outlineLevel="2">
      <c r="A790" s="1552">
        <v>44173</v>
      </c>
      <c r="B790" s="955" t="s">
        <v>5698</v>
      </c>
      <c r="C790" s="955" t="s">
        <v>11260</v>
      </c>
      <c r="D790" s="977" t="s">
        <v>10843</v>
      </c>
    </row>
    <row r="791" spans="1:4" ht="12.6" hidden="1" customHeight="1" outlineLevel="2">
      <c r="A791" s="1552">
        <v>44173</v>
      </c>
      <c r="B791" s="955" t="s">
        <v>5698</v>
      </c>
      <c r="C791" s="955" t="s">
        <v>11261</v>
      </c>
      <c r="D791" s="977" t="s">
        <v>5682</v>
      </c>
    </row>
    <row r="792" spans="1:4" ht="12.6" hidden="1" customHeight="1" outlineLevel="2">
      <c r="A792" s="1552">
        <v>44173</v>
      </c>
      <c r="B792" s="955" t="s">
        <v>5698</v>
      </c>
      <c r="C792" s="955" t="s">
        <v>11262</v>
      </c>
      <c r="D792" s="977" t="s">
        <v>5672</v>
      </c>
    </row>
    <row r="793" spans="1:4" ht="12.6" hidden="1" customHeight="1" outlineLevel="2">
      <c r="A793" s="1552">
        <v>44173</v>
      </c>
      <c r="B793" s="955" t="s">
        <v>5698</v>
      </c>
      <c r="C793" s="955" t="s">
        <v>11263</v>
      </c>
      <c r="D793" s="977" t="s">
        <v>5682</v>
      </c>
    </row>
    <row r="794" spans="1:4" ht="12.6" hidden="1" customHeight="1" outlineLevel="2">
      <c r="A794" s="1552">
        <v>44173</v>
      </c>
      <c r="B794" s="955" t="s">
        <v>5698</v>
      </c>
      <c r="C794" s="955" t="s">
        <v>11264</v>
      </c>
      <c r="D794" s="977" t="s">
        <v>5672</v>
      </c>
    </row>
    <row r="795" spans="1:4" ht="12.6" hidden="1" customHeight="1" outlineLevel="2">
      <c r="A795" s="1552">
        <v>44173</v>
      </c>
      <c r="B795" s="955" t="s">
        <v>5698</v>
      </c>
      <c r="C795" s="955" t="s">
        <v>11265</v>
      </c>
      <c r="D795" s="977" t="s">
        <v>5672</v>
      </c>
    </row>
    <row r="796" spans="1:4" ht="12.6" hidden="1" customHeight="1" outlineLevel="2">
      <c r="A796" s="1552">
        <v>44173</v>
      </c>
      <c r="B796" s="955" t="s">
        <v>5745</v>
      </c>
      <c r="C796" s="955" t="s">
        <v>11266</v>
      </c>
      <c r="D796" s="977" t="s">
        <v>5671</v>
      </c>
    </row>
    <row r="797" spans="1:4" ht="12.6" hidden="1" customHeight="1" outlineLevel="1" collapsed="1">
      <c r="A797" s="1553">
        <v>44086</v>
      </c>
      <c r="B797" s="955" t="s">
        <v>5698</v>
      </c>
      <c r="C797" s="955" t="s">
        <v>11267</v>
      </c>
      <c r="D797" s="977" t="s">
        <v>5672</v>
      </c>
    </row>
    <row r="798" spans="1:4" ht="12.6" hidden="1" customHeight="1" outlineLevel="2">
      <c r="A798" s="1553">
        <v>44086</v>
      </c>
      <c r="B798" s="955" t="s">
        <v>5698</v>
      </c>
      <c r="C798" s="955" t="s">
        <v>11268</v>
      </c>
      <c r="D798" s="977" t="s">
        <v>5671</v>
      </c>
    </row>
    <row r="799" spans="1:4" ht="12.6" hidden="1" customHeight="1" outlineLevel="2">
      <c r="A799" s="1553">
        <v>44086</v>
      </c>
      <c r="B799" s="955" t="s">
        <v>5745</v>
      </c>
      <c r="C799" s="955" t="s">
        <v>11269</v>
      </c>
      <c r="D799" s="977" t="s">
        <v>2139</v>
      </c>
    </row>
    <row r="800" spans="1:4" ht="25.2" hidden="1" customHeight="1" outlineLevel="2">
      <c r="A800" s="1553">
        <v>44086</v>
      </c>
      <c r="B800" s="955" t="s">
        <v>5698</v>
      </c>
      <c r="C800" s="955" t="s">
        <v>11270</v>
      </c>
      <c r="D800" s="977" t="s">
        <v>11227</v>
      </c>
    </row>
    <row r="801" spans="1:4" ht="12.6" hidden="1" customHeight="1" outlineLevel="2">
      <c r="A801" s="1553">
        <v>44086</v>
      </c>
      <c r="B801" s="955" t="s">
        <v>5698</v>
      </c>
      <c r="C801" s="955" t="s">
        <v>11271</v>
      </c>
      <c r="D801" s="977" t="s">
        <v>11227</v>
      </c>
    </row>
    <row r="802" spans="1:4" ht="12.6" hidden="1" customHeight="1" outlineLevel="2">
      <c r="A802" s="1553">
        <v>44086</v>
      </c>
      <c r="B802" s="955" t="s">
        <v>5698</v>
      </c>
      <c r="C802" s="955" t="s">
        <v>11272</v>
      </c>
      <c r="D802" s="977" t="s">
        <v>5672</v>
      </c>
    </row>
    <row r="803" spans="1:4" ht="12.6" hidden="1" customHeight="1" outlineLevel="2">
      <c r="A803" s="1553">
        <v>44086</v>
      </c>
      <c r="B803" s="955" t="s">
        <v>5698</v>
      </c>
      <c r="C803" s="955" t="s">
        <v>11273</v>
      </c>
      <c r="D803" s="977" t="s">
        <v>5672</v>
      </c>
    </row>
    <row r="804" spans="1:4" ht="25.2" hidden="1" customHeight="1" outlineLevel="2">
      <c r="A804" s="1553">
        <v>44086</v>
      </c>
      <c r="B804" s="955" t="s">
        <v>5698</v>
      </c>
      <c r="C804" s="955" t="s">
        <v>11274</v>
      </c>
      <c r="D804" s="977" t="s">
        <v>5671</v>
      </c>
    </row>
    <row r="805" spans="1:4" ht="12.6" hidden="1" customHeight="1" outlineLevel="2">
      <c r="A805" s="1553">
        <v>44086</v>
      </c>
      <c r="B805" s="955" t="s">
        <v>5698</v>
      </c>
      <c r="C805" s="955" t="s">
        <v>11275</v>
      </c>
      <c r="D805" s="977" t="s">
        <v>5671</v>
      </c>
    </row>
    <row r="806" spans="1:4" ht="12.6" hidden="1" customHeight="1" outlineLevel="2">
      <c r="A806" s="1553">
        <v>44086</v>
      </c>
      <c r="B806" s="955" t="s">
        <v>5698</v>
      </c>
      <c r="C806" s="955" t="s">
        <v>11276</v>
      </c>
      <c r="D806" s="977" t="s">
        <v>11227</v>
      </c>
    </row>
    <row r="807" spans="1:4" ht="12.6" hidden="1" customHeight="1" outlineLevel="2">
      <c r="A807" s="1553">
        <v>44086</v>
      </c>
      <c r="B807" s="955" t="s">
        <v>5698</v>
      </c>
      <c r="C807" t="s">
        <v>11277</v>
      </c>
      <c r="D807" s="977" t="s">
        <v>5682</v>
      </c>
    </row>
    <row r="808" spans="1:4" ht="12.6" hidden="1" customHeight="1" outlineLevel="2">
      <c r="A808" s="1553">
        <v>44086</v>
      </c>
      <c r="B808" s="955" t="s">
        <v>5698</v>
      </c>
      <c r="C808" s="955" t="s">
        <v>11278</v>
      </c>
      <c r="D808" s="977" t="s">
        <v>5671</v>
      </c>
    </row>
    <row r="809" spans="1:4" ht="12.6" hidden="1" customHeight="1" outlineLevel="2">
      <c r="A809" s="1553">
        <v>44086</v>
      </c>
      <c r="B809" s="955" t="s">
        <v>5698</v>
      </c>
      <c r="C809" s="955" t="s">
        <v>11279</v>
      </c>
      <c r="D809" s="977" t="s">
        <v>5672</v>
      </c>
    </row>
    <row r="810" spans="1:4" ht="12.6" hidden="1" customHeight="1" outlineLevel="2">
      <c r="A810" s="1553">
        <v>44086</v>
      </c>
      <c r="B810" s="955" t="s">
        <v>5698</v>
      </c>
      <c r="C810" s="955" t="s">
        <v>11280</v>
      </c>
      <c r="D810" s="977" t="s">
        <v>5671</v>
      </c>
    </row>
    <row r="811" spans="1:4" ht="12.6" hidden="1" customHeight="1" outlineLevel="2">
      <c r="A811" s="1553">
        <v>44086</v>
      </c>
      <c r="B811" s="955" t="s">
        <v>5745</v>
      </c>
      <c r="C811" s="955" t="s">
        <v>11281</v>
      </c>
      <c r="D811" s="977" t="s">
        <v>5671</v>
      </c>
    </row>
    <row r="812" spans="1:4" ht="12.6" hidden="1" customHeight="1" outlineLevel="2">
      <c r="A812" s="1553">
        <v>44086</v>
      </c>
      <c r="B812" s="955" t="s">
        <v>5698</v>
      </c>
      <c r="C812" s="1021" t="s">
        <v>11282</v>
      </c>
      <c r="D812" s="977" t="s">
        <v>10491</v>
      </c>
    </row>
    <row r="813" spans="1:4" ht="12.6" hidden="1" customHeight="1" outlineLevel="2">
      <c r="A813" s="1553">
        <v>44086</v>
      </c>
      <c r="B813" s="955" t="s">
        <v>5698</v>
      </c>
      <c r="C813" s="955" t="s">
        <v>11283</v>
      </c>
      <c r="D813" s="977" t="s">
        <v>5672</v>
      </c>
    </row>
    <row r="814" spans="1:4" ht="12.6" hidden="1" customHeight="1" outlineLevel="2">
      <c r="A814" s="1553">
        <v>44086</v>
      </c>
      <c r="B814" s="955" t="s">
        <v>5698</v>
      </c>
      <c r="C814" s="955" t="s">
        <v>11284</v>
      </c>
      <c r="D814" s="977" t="s">
        <v>5682</v>
      </c>
    </row>
    <row r="815" spans="1:4" ht="25.2" hidden="1" customHeight="1" outlineLevel="2">
      <c r="A815" s="1553">
        <v>44086</v>
      </c>
      <c r="B815" s="955" t="s">
        <v>11285</v>
      </c>
      <c r="C815" s="955" t="s">
        <v>11286</v>
      </c>
      <c r="D815" s="977" t="s">
        <v>5682</v>
      </c>
    </row>
    <row r="816" spans="1:4" ht="25.2" hidden="1" customHeight="1" outlineLevel="2">
      <c r="A816" s="1553">
        <v>44086</v>
      </c>
      <c r="B816" s="955" t="s">
        <v>5698</v>
      </c>
      <c r="C816" s="955" t="s">
        <v>11287</v>
      </c>
      <c r="D816" s="977" t="s">
        <v>5671</v>
      </c>
    </row>
    <row r="817" spans="1:4" ht="12.6" hidden="1" customHeight="1" outlineLevel="2">
      <c r="A817" s="1553">
        <v>44086</v>
      </c>
      <c r="B817" s="955" t="s">
        <v>5698</v>
      </c>
      <c r="C817" s="955" t="s">
        <v>11288</v>
      </c>
      <c r="D817" s="977" t="s">
        <v>5671</v>
      </c>
    </row>
    <row r="818" spans="1:4" ht="12.6" hidden="1" customHeight="1" outlineLevel="2">
      <c r="A818" s="1553">
        <v>44086</v>
      </c>
      <c r="B818" s="955" t="s">
        <v>5745</v>
      </c>
      <c r="C818" s="955" t="s">
        <v>11289</v>
      </c>
      <c r="D818" s="977" t="s">
        <v>5671</v>
      </c>
    </row>
    <row r="819" spans="1:4" ht="25.2" hidden="1" customHeight="1" outlineLevel="2">
      <c r="A819" s="1553">
        <v>44086</v>
      </c>
      <c r="B819" s="955" t="s">
        <v>11290</v>
      </c>
      <c r="C819" s="955" t="s">
        <v>11291</v>
      </c>
      <c r="D819" s="977" t="s">
        <v>11227</v>
      </c>
    </row>
    <row r="820" spans="1:4" ht="12.6" hidden="1" customHeight="1" outlineLevel="2">
      <c r="A820" s="1553">
        <v>44086</v>
      </c>
      <c r="B820" s="955" t="s">
        <v>5698</v>
      </c>
      <c r="C820" s="955" t="s">
        <v>11292</v>
      </c>
      <c r="D820" s="977" t="s">
        <v>5672</v>
      </c>
    </row>
    <row r="821" spans="1:4" ht="12.6" hidden="1" customHeight="1" outlineLevel="2">
      <c r="A821" s="1553">
        <v>44086</v>
      </c>
      <c r="B821" s="955" t="s">
        <v>5745</v>
      </c>
      <c r="C821" s="955" t="s">
        <v>11293</v>
      </c>
      <c r="D821" s="977" t="s">
        <v>5672</v>
      </c>
    </row>
    <row r="822" spans="1:4" ht="12.6" hidden="1" customHeight="1" outlineLevel="2">
      <c r="A822" s="1553">
        <v>44086</v>
      </c>
      <c r="B822" s="955" t="s">
        <v>5698</v>
      </c>
      <c r="C822" s="955" t="s">
        <v>11294</v>
      </c>
      <c r="D822" s="977" t="s">
        <v>5672</v>
      </c>
    </row>
    <row r="823" spans="1:4" ht="12.6" hidden="1" customHeight="1" outlineLevel="2">
      <c r="A823" s="1553">
        <v>44086</v>
      </c>
      <c r="B823" s="955" t="s">
        <v>5745</v>
      </c>
      <c r="C823" s="955" t="s">
        <v>11295</v>
      </c>
      <c r="D823" s="977" t="s">
        <v>2139</v>
      </c>
    </row>
    <row r="824" spans="1:4" ht="12.6" hidden="1" customHeight="1" outlineLevel="2">
      <c r="A824" s="1553">
        <v>44086</v>
      </c>
      <c r="B824" s="955" t="s">
        <v>5698</v>
      </c>
      <c r="C824" s="955" t="s">
        <v>11296</v>
      </c>
      <c r="D824" s="977" t="s">
        <v>5682</v>
      </c>
    </row>
    <row r="825" spans="1:4" ht="12.6" hidden="1" customHeight="1" outlineLevel="2">
      <c r="A825" s="1553">
        <v>44086</v>
      </c>
      <c r="B825" s="955" t="s">
        <v>5698</v>
      </c>
      <c r="C825" s="1115" t="s">
        <v>11297</v>
      </c>
      <c r="D825" s="977" t="s">
        <v>5673</v>
      </c>
    </row>
    <row r="826" spans="1:4" ht="12.6" hidden="1" customHeight="1" outlineLevel="2">
      <c r="A826" s="1553">
        <v>44086</v>
      </c>
      <c r="B826" s="955" t="s">
        <v>5698</v>
      </c>
      <c r="C826" s="955" t="s">
        <v>11298</v>
      </c>
      <c r="D826" s="977" t="s">
        <v>2139</v>
      </c>
    </row>
    <row r="827" spans="1:4" ht="12.6" hidden="1" customHeight="1" outlineLevel="2">
      <c r="A827" s="1553">
        <v>44086</v>
      </c>
      <c r="B827" s="955" t="s">
        <v>5698</v>
      </c>
      <c r="C827" s="955" t="s">
        <v>11299</v>
      </c>
      <c r="D827" s="977" t="s">
        <v>5672</v>
      </c>
    </row>
    <row r="828" spans="1:4" ht="37.799999999999997" hidden="1" customHeight="1" outlineLevel="1" collapsed="1">
      <c r="A828" s="1554">
        <v>44175</v>
      </c>
      <c r="B828" s="955" t="s">
        <v>5698</v>
      </c>
      <c r="C828" s="955" t="s">
        <v>11300</v>
      </c>
      <c r="D828" s="977" t="s">
        <v>5672</v>
      </c>
    </row>
    <row r="829" spans="1:4" ht="12.6" hidden="1" customHeight="1" outlineLevel="2">
      <c r="A829" s="1554">
        <v>44175</v>
      </c>
      <c r="B829" s="955" t="s">
        <v>5706</v>
      </c>
      <c r="C829" s="955" t="s">
        <v>11301</v>
      </c>
      <c r="D829" s="977" t="s">
        <v>2139</v>
      </c>
    </row>
    <row r="830" spans="1:4" ht="12.6" hidden="1" customHeight="1" outlineLevel="2">
      <c r="A830" s="1554">
        <v>44175</v>
      </c>
      <c r="B830" s="955" t="s">
        <v>5698</v>
      </c>
      <c r="C830" s="955" t="s">
        <v>11302</v>
      </c>
      <c r="D830" s="977" t="s">
        <v>5672</v>
      </c>
    </row>
    <row r="831" spans="1:4" ht="25.2" hidden="1" customHeight="1" outlineLevel="2">
      <c r="A831" s="1554">
        <v>44175</v>
      </c>
      <c r="B831" s="955" t="s">
        <v>5698</v>
      </c>
      <c r="C831" s="955" t="s">
        <v>11303</v>
      </c>
      <c r="D831" s="977" t="s">
        <v>5671</v>
      </c>
    </row>
    <row r="832" spans="1:4" ht="12.6" hidden="1" customHeight="1" outlineLevel="2">
      <c r="A832" s="1554">
        <v>44175</v>
      </c>
      <c r="B832" s="955" t="s">
        <v>5698</v>
      </c>
      <c r="C832" s="955" t="s">
        <v>11304</v>
      </c>
      <c r="D832" s="977" t="s">
        <v>11227</v>
      </c>
    </row>
    <row r="833" spans="1:4" ht="12.6" hidden="1" customHeight="1" outlineLevel="2">
      <c r="A833" s="1554">
        <v>44175</v>
      </c>
      <c r="B833" s="955" t="s">
        <v>5698</v>
      </c>
      <c r="C833" s="955" t="s">
        <v>11305</v>
      </c>
      <c r="D833" s="977" t="s">
        <v>5671</v>
      </c>
    </row>
    <row r="834" spans="1:4" ht="12.6" hidden="1" customHeight="1" outlineLevel="2">
      <c r="A834" s="1554">
        <v>44175</v>
      </c>
      <c r="B834" s="955" t="s">
        <v>5698</v>
      </c>
      <c r="C834" s="955" t="s">
        <v>11306</v>
      </c>
      <c r="D834" s="977" t="s">
        <v>5673</v>
      </c>
    </row>
    <row r="835" spans="1:4" ht="25.2" hidden="1" customHeight="1" outlineLevel="2">
      <c r="A835" s="1554">
        <v>44175</v>
      </c>
      <c r="B835" s="955" t="s">
        <v>5698</v>
      </c>
      <c r="C835" s="955" t="s">
        <v>11307</v>
      </c>
      <c r="D835" s="977" t="s">
        <v>11231</v>
      </c>
    </row>
    <row r="836" spans="1:4" ht="25.2" hidden="1" customHeight="1" outlineLevel="2">
      <c r="A836" s="1554">
        <v>44175</v>
      </c>
      <c r="B836" s="955" t="s">
        <v>5698</v>
      </c>
      <c r="C836" s="955" t="s">
        <v>11308</v>
      </c>
      <c r="D836" s="977" t="s">
        <v>10527</v>
      </c>
    </row>
    <row r="837" spans="1:4" ht="12.6" hidden="1" customHeight="1" outlineLevel="2">
      <c r="A837" s="1554">
        <v>44175</v>
      </c>
      <c r="B837" s="955" t="s">
        <v>5698</v>
      </c>
      <c r="C837" s="955" t="s">
        <v>11309</v>
      </c>
      <c r="D837" s="977" t="s">
        <v>5671</v>
      </c>
    </row>
    <row r="838" spans="1:4" ht="12.6" hidden="1" customHeight="1" outlineLevel="2">
      <c r="A838" s="1554">
        <v>44175</v>
      </c>
      <c r="B838" s="955" t="s">
        <v>5698</v>
      </c>
      <c r="C838" s="955" t="s">
        <v>11310</v>
      </c>
      <c r="D838" s="977" t="s">
        <v>5671</v>
      </c>
    </row>
    <row r="839" spans="1:4" ht="12.6" hidden="1" customHeight="1" outlineLevel="2">
      <c r="A839" s="1554">
        <v>44175</v>
      </c>
      <c r="B839" s="955" t="s">
        <v>5698</v>
      </c>
      <c r="C839" s="955" t="s">
        <v>11311</v>
      </c>
      <c r="D839" s="977" t="s">
        <v>5672</v>
      </c>
    </row>
    <row r="840" spans="1:4" ht="25.2" hidden="1" customHeight="1" outlineLevel="2">
      <c r="A840" s="1554">
        <v>44175</v>
      </c>
      <c r="B840" s="955" t="s">
        <v>5706</v>
      </c>
      <c r="C840" s="955" t="s">
        <v>11312</v>
      </c>
      <c r="D840" s="977" t="s">
        <v>5671</v>
      </c>
    </row>
    <row r="841" spans="1:4" ht="12.6" hidden="1" customHeight="1" outlineLevel="2">
      <c r="A841" s="1554">
        <v>44175</v>
      </c>
      <c r="B841" s="955" t="s">
        <v>5698</v>
      </c>
      <c r="C841" s="955" t="s">
        <v>11313</v>
      </c>
      <c r="D841" s="977" t="s">
        <v>5671</v>
      </c>
    </row>
    <row r="842" spans="1:4" ht="12.6" hidden="1" customHeight="1" outlineLevel="2">
      <c r="A842" s="1554">
        <v>44175</v>
      </c>
      <c r="B842" s="955" t="s">
        <v>5698</v>
      </c>
      <c r="C842" s="955" t="s">
        <v>11314</v>
      </c>
      <c r="D842" s="977" t="s">
        <v>2139</v>
      </c>
    </row>
    <row r="843" spans="1:4" ht="12.6" hidden="1" customHeight="1" outlineLevel="2">
      <c r="A843" s="1554">
        <v>44175</v>
      </c>
      <c r="B843" s="955" t="s">
        <v>5698</v>
      </c>
      <c r="C843" s="955" t="s">
        <v>11315</v>
      </c>
      <c r="D843" s="977" t="s">
        <v>5672</v>
      </c>
    </row>
    <row r="844" spans="1:4" ht="12.6" hidden="1" customHeight="1" outlineLevel="2">
      <c r="A844" s="1554">
        <v>44175</v>
      </c>
      <c r="B844" s="955" t="s">
        <v>5698</v>
      </c>
      <c r="C844" s="955" t="s">
        <v>11316</v>
      </c>
      <c r="D844" s="977" t="s">
        <v>5671</v>
      </c>
    </row>
    <row r="845" spans="1:4" ht="12.6" hidden="1" customHeight="1" outlineLevel="2">
      <c r="A845" s="1554">
        <v>44175</v>
      </c>
      <c r="B845" s="955" t="s">
        <v>5698</v>
      </c>
      <c r="C845" s="955" t="s">
        <v>11317</v>
      </c>
      <c r="D845" s="977" t="s">
        <v>5671</v>
      </c>
    </row>
    <row r="846" spans="1:4" ht="25.2" hidden="1" customHeight="1" outlineLevel="2">
      <c r="A846" s="1554">
        <v>44175</v>
      </c>
      <c r="B846" s="955" t="s">
        <v>5698</v>
      </c>
      <c r="C846" s="955" t="s">
        <v>11318</v>
      </c>
      <c r="D846" s="977" t="s">
        <v>5671</v>
      </c>
    </row>
    <row r="847" spans="1:4" ht="12.6" hidden="1" customHeight="1" outlineLevel="1" collapsed="1">
      <c r="A847" s="1512">
        <v>44176</v>
      </c>
      <c r="B847" s="955" t="s">
        <v>5698</v>
      </c>
      <c r="C847" s="955" t="s">
        <v>11319</v>
      </c>
      <c r="D847" s="977" t="s">
        <v>5672</v>
      </c>
    </row>
    <row r="848" spans="1:4" ht="12.6" hidden="1" customHeight="1" outlineLevel="2">
      <c r="A848" s="1512">
        <v>44176</v>
      </c>
      <c r="B848" s="955" t="s">
        <v>5698</v>
      </c>
      <c r="C848" s="955" t="s">
        <v>11320</v>
      </c>
      <c r="D848" s="977" t="s">
        <v>5672</v>
      </c>
    </row>
    <row r="849" spans="1:4" ht="12.6" hidden="1" customHeight="1" outlineLevel="2">
      <c r="A849" s="1512">
        <v>44176</v>
      </c>
      <c r="B849" s="955" t="s">
        <v>5698</v>
      </c>
      <c r="C849" s="955" t="s">
        <v>11321</v>
      </c>
      <c r="D849" s="977" t="s">
        <v>5672</v>
      </c>
    </row>
    <row r="850" spans="1:4" ht="12.6" hidden="1" customHeight="1" outlineLevel="2">
      <c r="A850" s="1512">
        <v>44176</v>
      </c>
      <c r="B850" s="955" t="s">
        <v>5698</v>
      </c>
      <c r="C850" s="955" t="s">
        <v>11322</v>
      </c>
      <c r="D850" s="977" t="s">
        <v>5671</v>
      </c>
    </row>
    <row r="851" spans="1:4" ht="25.2" hidden="1" customHeight="1" outlineLevel="2">
      <c r="A851" s="1512">
        <v>44176</v>
      </c>
      <c r="B851" s="955" t="s">
        <v>5698</v>
      </c>
      <c r="C851" s="955" t="s">
        <v>11323</v>
      </c>
      <c r="D851" s="977" t="s">
        <v>5671</v>
      </c>
    </row>
    <row r="852" spans="1:4" ht="12.6" hidden="1" customHeight="1" outlineLevel="2">
      <c r="A852" s="1512">
        <v>44176</v>
      </c>
      <c r="B852" s="955" t="s">
        <v>5739</v>
      </c>
      <c r="C852" s="955" t="s">
        <v>11324</v>
      </c>
      <c r="D852" s="977" t="s">
        <v>5671</v>
      </c>
    </row>
    <row r="853" spans="1:4" ht="12.6" hidden="1" customHeight="1" outlineLevel="2">
      <c r="A853" s="1512">
        <v>44176</v>
      </c>
      <c r="B853" s="955" t="s">
        <v>5698</v>
      </c>
      <c r="C853" s="955" t="s">
        <v>11325</v>
      </c>
      <c r="D853" s="977" t="s">
        <v>5672</v>
      </c>
    </row>
    <row r="854" spans="1:4" ht="25.2" hidden="1" customHeight="1" outlineLevel="2">
      <c r="A854" s="1512">
        <v>44176</v>
      </c>
      <c r="B854" s="955" t="s">
        <v>5698</v>
      </c>
      <c r="C854" s="955" t="s">
        <v>11326</v>
      </c>
      <c r="D854" s="977" t="s">
        <v>5671</v>
      </c>
    </row>
    <row r="855" spans="1:4" ht="25.2" hidden="1" customHeight="1" outlineLevel="2">
      <c r="A855" s="1512">
        <v>44176</v>
      </c>
      <c r="B855" s="955" t="s">
        <v>5698</v>
      </c>
      <c r="C855" s="955" t="s">
        <v>11327</v>
      </c>
      <c r="D855" s="977" t="s">
        <v>5672</v>
      </c>
    </row>
    <row r="856" spans="1:4" ht="12.6" hidden="1" customHeight="1" outlineLevel="2">
      <c r="A856" s="1512">
        <v>44176</v>
      </c>
      <c r="B856" s="955" t="s">
        <v>6298</v>
      </c>
      <c r="C856" s="955" t="s">
        <v>11328</v>
      </c>
      <c r="D856" s="977" t="s">
        <v>11094</v>
      </c>
    </row>
    <row r="857" spans="1:4" ht="12.6" hidden="1" customHeight="1" outlineLevel="2">
      <c r="A857" s="1512">
        <v>44176</v>
      </c>
      <c r="B857" s="955" t="s">
        <v>11329</v>
      </c>
      <c r="C857" t="s">
        <v>11330</v>
      </c>
      <c r="D857" s="977" t="s">
        <v>5672</v>
      </c>
    </row>
    <row r="858" spans="1:4" ht="25.2" hidden="1" customHeight="1" outlineLevel="2">
      <c r="A858" s="1512">
        <v>44176</v>
      </c>
      <c r="B858" s="955" t="s">
        <v>11331</v>
      </c>
      <c r="C858" s="955" t="s">
        <v>11332</v>
      </c>
      <c r="D858" s="977" t="s">
        <v>2139</v>
      </c>
    </row>
    <row r="859" spans="1:4" ht="12.6" hidden="1" customHeight="1" outlineLevel="1" collapsed="1">
      <c r="A859" s="1261">
        <v>44179</v>
      </c>
      <c r="B859" s="955" t="s">
        <v>5698</v>
      </c>
      <c r="C859" s="955" t="s">
        <v>11333</v>
      </c>
      <c r="D859" s="977" t="s">
        <v>5671</v>
      </c>
    </row>
    <row r="860" spans="1:4" ht="12.6" hidden="1" customHeight="1" outlineLevel="2">
      <c r="A860" s="1261">
        <v>44179</v>
      </c>
      <c r="B860" s="955" t="s">
        <v>5698</v>
      </c>
      <c r="C860" s="955" t="s">
        <v>11334</v>
      </c>
      <c r="D860" s="977" t="s">
        <v>5671</v>
      </c>
    </row>
    <row r="861" spans="1:4" ht="12.6" hidden="1" customHeight="1" outlineLevel="2">
      <c r="A861" s="1261">
        <v>44179</v>
      </c>
      <c r="B861" s="955" t="s">
        <v>5698</v>
      </c>
      <c r="C861" s="955" t="s">
        <v>11335</v>
      </c>
      <c r="D861" s="977" t="s">
        <v>10527</v>
      </c>
    </row>
    <row r="862" spans="1:4" ht="12.6" hidden="1" customHeight="1" outlineLevel="2">
      <c r="A862" s="1261">
        <v>44179</v>
      </c>
      <c r="B862" s="955" t="s">
        <v>5698</v>
      </c>
      <c r="C862" s="955" t="s">
        <v>11336</v>
      </c>
      <c r="D862" s="977" t="s">
        <v>5672</v>
      </c>
    </row>
    <row r="863" spans="1:4" ht="12.6" hidden="1" customHeight="1" outlineLevel="2">
      <c r="A863" s="1261">
        <v>44179</v>
      </c>
      <c r="B863" s="955" t="s">
        <v>5698</v>
      </c>
      <c r="C863" s="955" t="s">
        <v>11337</v>
      </c>
      <c r="D863" s="977" t="s">
        <v>10524</v>
      </c>
    </row>
    <row r="864" spans="1:4" ht="12.6" hidden="1" customHeight="1" outlineLevel="2">
      <c r="A864" s="1261">
        <v>44179</v>
      </c>
      <c r="B864" s="955" t="s">
        <v>5698</v>
      </c>
      <c r="C864" s="955" t="s">
        <v>11338</v>
      </c>
      <c r="D864" s="977" t="s">
        <v>5672</v>
      </c>
    </row>
    <row r="865" spans="1:4" ht="12.6" hidden="1" customHeight="1" outlineLevel="2">
      <c r="A865" s="1261">
        <v>44179</v>
      </c>
      <c r="B865" s="955" t="s">
        <v>5698</v>
      </c>
      <c r="C865" s="955" t="s">
        <v>11339</v>
      </c>
      <c r="D865" s="977" t="s">
        <v>5672</v>
      </c>
    </row>
    <row r="866" spans="1:4" ht="12.6" hidden="1" customHeight="1" outlineLevel="2">
      <c r="A866" s="1261">
        <v>44179</v>
      </c>
      <c r="B866" s="955" t="s">
        <v>5698</v>
      </c>
      <c r="C866" s="955" t="s">
        <v>11340</v>
      </c>
      <c r="D866" s="977" t="s">
        <v>10476</v>
      </c>
    </row>
    <row r="867" spans="1:4" ht="12.6" hidden="1" customHeight="1" outlineLevel="2">
      <c r="A867" s="1261">
        <v>44179</v>
      </c>
      <c r="B867" s="955" t="s">
        <v>5698</v>
      </c>
      <c r="C867" s="955" t="s">
        <v>11341</v>
      </c>
      <c r="D867" s="977" t="s">
        <v>10476</v>
      </c>
    </row>
    <row r="868" spans="1:4" ht="12.6" hidden="1" customHeight="1" outlineLevel="2">
      <c r="A868" s="1261">
        <v>44179</v>
      </c>
      <c r="B868" s="955" t="s">
        <v>5698</v>
      </c>
      <c r="C868" s="955" t="s">
        <v>11342</v>
      </c>
      <c r="D868" s="977" t="s">
        <v>5672</v>
      </c>
    </row>
    <row r="869" spans="1:4" ht="12.6" hidden="1" customHeight="1" outlineLevel="2">
      <c r="A869" s="1261">
        <v>44179</v>
      </c>
      <c r="B869" s="955" t="s">
        <v>5815</v>
      </c>
      <c r="C869" t="s">
        <v>11343</v>
      </c>
      <c r="D869" s="977" t="s">
        <v>5674</v>
      </c>
    </row>
    <row r="870" spans="1:4" ht="12.6" hidden="1" customHeight="1" outlineLevel="2">
      <c r="A870" s="1261">
        <v>44179</v>
      </c>
      <c r="B870" s="955" t="s">
        <v>5698</v>
      </c>
      <c r="C870" s="955" t="s">
        <v>11344</v>
      </c>
      <c r="D870" s="977" t="s">
        <v>5672</v>
      </c>
    </row>
    <row r="871" spans="1:4" ht="12.6" hidden="1" customHeight="1" outlineLevel="1" collapsed="1">
      <c r="A871" s="1555">
        <v>44180</v>
      </c>
      <c r="B871" s="955" t="s">
        <v>5698</v>
      </c>
      <c r="C871" s="955" t="s">
        <v>11345</v>
      </c>
      <c r="D871" s="977" t="s">
        <v>5672</v>
      </c>
    </row>
    <row r="872" spans="1:4" ht="12.6" hidden="1" customHeight="1" outlineLevel="2">
      <c r="A872" s="1555">
        <v>44180</v>
      </c>
      <c r="B872" s="955" t="s">
        <v>5698</v>
      </c>
      <c r="C872" s="955" t="s">
        <v>11346</v>
      </c>
      <c r="D872" s="977" t="s">
        <v>5672</v>
      </c>
    </row>
    <row r="873" spans="1:4" ht="12.6" hidden="1" customHeight="1" outlineLevel="2">
      <c r="A873" s="1555">
        <v>44180</v>
      </c>
      <c r="B873" s="955" t="s">
        <v>5698</v>
      </c>
      <c r="C873" s="955" t="s">
        <v>11347</v>
      </c>
      <c r="D873" s="977" t="s">
        <v>5671</v>
      </c>
    </row>
    <row r="874" spans="1:4" ht="12.6" hidden="1" customHeight="1" outlineLevel="2">
      <c r="A874" s="1555">
        <v>44180</v>
      </c>
      <c r="B874" s="955" t="s">
        <v>5698</v>
      </c>
      <c r="C874" s="955" t="s">
        <v>11348</v>
      </c>
      <c r="D874" s="977" t="s">
        <v>5672</v>
      </c>
    </row>
    <row r="875" spans="1:4" ht="12.6" hidden="1" customHeight="1" outlineLevel="2">
      <c r="A875" s="1555">
        <v>44180</v>
      </c>
      <c r="B875" s="955" t="s">
        <v>5698</v>
      </c>
      <c r="C875" s="955" t="s">
        <v>11349</v>
      </c>
      <c r="D875" s="977" t="s">
        <v>5672</v>
      </c>
    </row>
    <row r="876" spans="1:4" ht="12.6" hidden="1" customHeight="1" outlineLevel="2">
      <c r="A876" s="1555">
        <v>44180</v>
      </c>
      <c r="B876" s="955" t="s">
        <v>5698</v>
      </c>
      <c r="C876" s="955" t="s">
        <v>11350</v>
      </c>
      <c r="D876" s="977" t="s">
        <v>5671</v>
      </c>
    </row>
    <row r="877" spans="1:4" ht="12.6" hidden="1" customHeight="1" outlineLevel="2">
      <c r="A877" s="1555">
        <v>44180</v>
      </c>
      <c r="B877" s="955" t="s">
        <v>5698</v>
      </c>
      <c r="C877" s="955" t="s">
        <v>11351</v>
      </c>
      <c r="D877" s="977" t="s">
        <v>10527</v>
      </c>
    </row>
    <row r="878" spans="1:4" ht="12.6" hidden="1" customHeight="1" outlineLevel="2">
      <c r="A878" s="1555">
        <v>44180</v>
      </c>
      <c r="B878" s="955" t="s">
        <v>11352</v>
      </c>
      <c r="C878" s="955" t="s">
        <v>11353</v>
      </c>
      <c r="D878" s="977" t="s">
        <v>5682</v>
      </c>
    </row>
    <row r="879" spans="1:4" ht="12.6" hidden="1" customHeight="1" outlineLevel="2">
      <c r="A879" s="1555">
        <v>44180</v>
      </c>
      <c r="B879" s="955" t="s">
        <v>5698</v>
      </c>
      <c r="C879" s="955" t="s">
        <v>11354</v>
      </c>
      <c r="D879" s="977" t="s">
        <v>11231</v>
      </c>
    </row>
    <row r="880" spans="1:4" ht="12.6" hidden="1" customHeight="1" outlineLevel="2">
      <c r="A880" s="1555">
        <v>44180</v>
      </c>
      <c r="B880" s="955" t="s">
        <v>5698</v>
      </c>
      <c r="C880" s="955" t="s">
        <v>11355</v>
      </c>
      <c r="D880" s="977" t="s">
        <v>5672</v>
      </c>
    </row>
    <row r="881" spans="1:24" ht="12.6" hidden="1" customHeight="1" outlineLevel="2">
      <c r="A881" s="1555">
        <v>44180</v>
      </c>
      <c r="B881" s="955" t="s">
        <v>5698</v>
      </c>
      <c r="C881" s="955" t="s">
        <v>11356</v>
      </c>
      <c r="D881" s="977" t="s">
        <v>5672</v>
      </c>
      <c r="E881" s="969"/>
      <c r="F881" s="973"/>
      <c r="G881" s="974"/>
      <c r="H881" s="973"/>
      <c r="I881" s="974"/>
      <c r="J881" s="973"/>
      <c r="K881" s="974"/>
      <c r="L881" s="973"/>
      <c r="M881" s="974"/>
      <c r="N881" s="973"/>
      <c r="O881" s="974"/>
      <c r="P881" s="973"/>
      <c r="Q881" s="974"/>
      <c r="R881" s="973"/>
      <c r="S881" s="974"/>
      <c r="T881" s="973"/>
      <c r="U881" s="974"/>
      <c r="V881" s="973"/>
      <c r="W881" s="974"/>
      <c r="X881" s="955"/>
    </row>
    <row r="882" spans="1:24" ht="12.6" hidden="1" customHeight="1" outlineLevel="2">
      <c r="A882" s="1555">
        <v>44180</v>
      </c>
      <c r="B882" s="955" t="s">
        <v>5698</v>
      </c>
      <c r="C882" s="955" t="s">
        <v>11357</v>
      </c>
      <c r="D882" s="977" t="s">
        <v>5673</v>
      </c>
      <c r="E882" s="969"/>
      <c r="F882" s="973"/>
      <c r="G882" s="974"/>
      <c r="H882" s="973"/>
      <c r="I882" s="974"/>
      <c r="J882" s="973"/>
      <c r="K882" s="974"/>
      <c r="L882" s="973"/>
      <c r="M882" s="974"/>
      <c r="N882" s="973"/>
      <c r="O882" s="974"/>
      <c r="P882" s="973"/>
      <c r="Q882" s="974"/>
      <c r="R882" s="973"/>
      <c r="S882" s="974"/>
      <c r="T882" s="973"/>
      <c r="U882" s="974"/>
      <c r="V882" s="973"/>
      <c r="W882" s="974"/>
      <c r="X882" s="955"/>
    </row>
    <row r="883" spans="1:24" ht="12.6" hidden="1" customHeight="1" outlineLevel="2">
      <c r="A883" s="1555">
        <v>44180</v>
      </c>
      <c r="B883" s="955" t="s">
        <v>5698</v>
      </c>
      <c r="C883" s="955" t="s">
        <v>11358</v>
      </c>
      <c r="D883" s="977" t="s">
        <v>5672</v>
      </c>
      <c r="E883" s="969"/>
      <c r="F883" s="973"/>
      <c r="G883" s="974"/>
      <c r="H883" s="973"/>
      <c r="I883" s="974"/>
      <c r="J883" s="973"/>
      <c r="K883" s="974"/>
      <c r="L883" s="973"/>
      <c r="M883" s="974"/>
      <c r="N883" s="973"/>
      <c r="O883" s="974"/>
      <c r="P883" s="973"/>
      <c r="Q883" s="974"/>
      <c r="R883" s="973"/>
      <c r="S883" s="974"/>
      <c r="T883" s="973"/>
      <c r="U883" s="974"/>
      <c r="V883" s="973"/>
      <c r="W883" s="974"/>
      <c r="X883" s="955"/>
    </row>
    <row r="884" spans="1:24" ht="12.6" hidden="1" customHeight="1" outlineLevel="2">
      <c r="A884" s="1555">
        <v>44180</v>
      </c>
      <c r="B884" s="955" t="s">
        <v>5673</v>
      </c>
      <c r="C884" s="955" t="s">
        <v>11359</v>
      </c>
      <c r="D884" s="977" t="s">
        <v>11227</v>
      </c>
      <c r="E884" s="969"/>
      <c r="F884" s="973"/>
      <c r="G884" s="974"/>
      <c r="H884" s="973"/>
      <c r="I884" s="974"/>
      <c r="J884" s="973"/>
      <c r="K884" s="974"/>
      <c r="L884" s="973"/>
      <c r="M884" s="974"/>
      <c r="N884" s="973"/>
      <c r="O884" s="974"/>
      <c r="P884" s="973"/>
      <c r="Q884" s="974"/>
      <c r="R884" s="973"/>
      <c r="S884" s="974"/>
      <c r="T884" s="973"/>
      <c r="U884" s="974"/>
      <c r="V884" s="973"/>
      <c r="W884" s="974"/>
      <c r="X884" s="955"/>
    </row>
    <row r="885" spans="1:24" ht="12.6" hidden="1" customHeight="1" outlineLevel="2">
      <c r="A885" s="1555">
        <v>44180</v>
      </c>
      <c r="B885" s="955" t="s">
        <v>5745</v>
      </c>
      <c r="C885" s="955" t="s">
        <v>11360</v>
      </c>
      <c r="D885" s="977" t="s">
        <v>5672</v>
      </c>
      <c r="E885" s="969"/>
      <c r="F885" s="973"/>
      <c r="G885" s="974"/>
      <c r="H885" s="973"/>
      <c r="I885" s="974"/>
      <c r="J885" s="973"/>
      <c r="K885" s="974"/>
      <c r="L885" s="973"/>
      <c r="M885" s="974"/>
      <c r="N885" s="973"/>
      <c r="O885" s="974"/>
      <c r="P885" s="973"/>
      <c r="Q885" s="974"/>
      <c r="R885" s="973"/>
      <c r="S885" s="974"/>
      <c r="T885" s="973"/>
      <c r="U885" s="974"/>
      <c r="V885" s="973"/>
      <c r="W885" s="974"/>
      <c r="X885" s="955"/>
    </row>
    <row r="886" spans="1:24" ht="25.2" hidden="1" customHeight="1" outlineLevel="2">
      <c r="A886" s="1555">
        <v>44180</v>
      </c>
      <c r="B886" s="955" t="s">
        <v>5698</v>
      </c>
      <c r="C886" s="955" t="s">
        <v>11361</v>
      </c>
      <c r="D886" s="977" t="s">
        <v>5671</v>
      </c>
      <c r="E886" s="969"/>
      <c r="F886" s="973"/>
      <c r="G886" s="974"/>
      <c r="H886" s="973"/>
      <c r="I886" s="974"/>
      <c r="J886" s="973"/>
      <c r="K886" s="974"/>
      <c r="L886" s="973"/>
      <c r="M886" s="974"/>
      <c r="N886" s="973"/>
      <c r="O886" s="974"/>
      <c r="P886" s="973"/>
      <c r="Q886" s="974"/>
      <c r="R886" s="973"/>
      <c r="S886" s="974"/>
      <c r="T886" s="973"/>
      <c r="U886" s="974"/>
      <c r="V886" s="973"/>
      <c r="W886" s="974"/>
      <c r="X886" s="955"/>
    </row>
    <row r="887" spans="1:24" ht="12.6" hidden="1" customHeight="1" outlineLevel="2">
      <c r="A887" s="1555">
        <v>44180</v>
      </c>
      <c r="B887" s="955" t="s">
        <v>5698</v>
      </c>
      <c r="C887" s="955" t="s">
        <v>11362</v>
      </c>
      <c r="D887" s="977" t="s">
        <v>5672</v>
      </c>
      <c r="E887" s="969"/>
      <c r="F887" s="973"/>
      <c r="G887" s="974"/>
      <c r="H887" s="973"/>
      <c r="I887" s="974"/>
      <c r="J887" s="973"/>
      <c r="K887" s="974"/>
      <c r="L887" s="973"/>
      <c r="M887" s="974"/>
      <c r="N887" s="973"/>
      <c r="O887" s="974"/>
      <c r="P887" s="973"/>
      <c r="Q887" s="974"/>
      <c r="R887" s="973"/>
      <c r="S887" s="974"/>
      <c r="T887" s="973"/>
      <c r="U887" s="974"/>
      <c r="V887" s="973"/>
      <c r="W887" s="974"/>
      <c r="X887" s="955"/>
    </row>
    <row r="888" spans="1:24" ht="12.6" hidden="1" customHeight="1" outlineLevel="2">
      <c r="A888" s="1555">
        <v>44180</v>
      </c>
      <c r="B888" s="955" t="s">
        <v>5745</v>
      </c>
      <c r="C888" s="955" t="s">
        <v>11363</v>
      </c>
      <c r="D888" s="977" t="s">
        <v>5672</v>
      </c>
      <c r="E888" s="969"/>
      <c r="F888" s="973"/>
      <c r="G888" s="974"/>
      <c r="H888" s="973"/>
      <c r="I888" s="974"/>
      <c r="J888" s="973"/>
      <c r="K888" s="974"/>
      <c r="L888" s="973"/>
      <c r="M888" s="974"/>
      <c r="N888" s="973"/>
      <c r="O888" s="974"/>
      <c r="P888" s="973"/>
      <c r="Q888" s="974"/>
      <c r="R888" s="973"/>
      <c r="S888" s="974"/>
      <c r="T888" s="973"/>
      <c r="U888" s="974"/>
      <c r="V888" s="973"/>
      <c r="W888" s="974"/>
      <c r="X888" s="955"/>
    </row>
    <row r="889" spans="1:24" ht="12.6" hidden="1" customHeight="1" outlineLevel="2">
      <c r="A889" s="1555">
        <v>44180</v>
      </c>
      <c r="B889" s="955" t="s">
        <v>5745</v>
      </c>
      <c r="C889" s="955" t="s">
        <v>11364</v>
      </c>
      <c r="D889" s="977" t="s">
        <v>11365</v>
      </c>
      <c r="E889" s="969"/>
      <c r="F889" s="973"/>
      <c r="G889" s="974"/>
      <c r="H889" s="973"/>
      <c r="I889" s="974"/>
      <c r="J889" s="973"/>
      <c r="K889" s="974"/>
      <c r="L889" s="973"/>
      <c r="M889" s="974"/>
      <c r="N889" s="973"/>
      <c r="O889" s="974"/>
      <c r="P889" s="973"/>
      <c r="Q889" s="974"/>
      <c r="R889" s="973"/>
      <c r="S889" s="974"/>
      <c r="T889" s="973"/>
      <c r="U889" s="974"/>
      <c r="V889" s="973"/>
      <c r="W889" s="974"/>
      <c r="X889" s="955"/>
    </row>
    <row r="890" spans="1:24" ht="12.6" hidden="1" customHeight="1" outlineLevel="2">
      <c r="A890" s="1555">
        <v>44180</v>
      </c>
      <c r="B890" s="955" t="s">
        <v>5698</v>
      </c>
      <c r="C890" s="955" t="s">
        <v>11366</v>
      </c>
      <c r="D890" s="977" t="s">
        <v>11227</v>
      </c>
      <c r="E890" s="969"/>
      <c r="F890" s="973"/>
      <c r="G890" s="974"/>
      <c r="H890" s="973"/>
      <c r="I890" s="974"/>
      <c r="J890" s="973"/>
      <c r="K890" s="974"/>
      <c r="L890" s="973"/>
      <c r="M890" s="974"/>
      <c r="N890" s="973"/>
      <c r="O890" s="974"/>
      <c r="P890" s="973"/>
      <c r="Q890" s="974"/>
      <c r="R890" s="973"/>
      <c r="S890" s="974"/>
      <c r="T890" s="973"/>
      <c r="U890" s="974"/>
      <c r="V890" s="973"/>
      <c r="W890" s="974"/>
      <c r="X890" s="955"/>
    </row>
    <row r="891" spans="1:24" ht="12.6" hidden="1" customHeight="1" outlineLevel="2">
      <c r="A891" s="1555">
        <v>44180</v>
      </c>
      <c r="B891" s="955" t="s">
        <v>5698</v>
      </c>
      <c r="C891" s="955" t="s">
        <v>11367</v>
      </c>
      <c r="D891" s="977" t="s">
        <v>5673</v>
      </c>
      <c r="E891" s="969"/>
      <c r="F891" s="973"/>
      <c r="G891" s="974"/>
      <c r="H891" s="973"/>
      <c r="I891" s="974"/>
      <c r="J891" s="973"/>
      <c r="K891" s="974"/>
      <c r="L891" s="973"/>
      <c r="M891" s="974"/>
      <c r="N891" s="973"/>
      <c r="O891" s="974"/>
      <c r="P891" s="973"/>
      <c r="Q891" s="974"/>
      <c r="R891" s="973"/>
      <c r="S891" s="974"/>
      <c r="T891" s="973"/>
      <c r="U891" s="974"/>
      <c r="V891" s="973"/>
      <c r="W891" s="974"/>
      <c r="X891" s="955"/>
    </row>
    <row r="892" spans="1:24" ht="12.6" hidden="1" customHeight="1" outlineLevel="2">
      <c r="A892" s="1555">
        <v>44180</v>
      </c>
      <c r="B892" s="955" t="s">
        <v>5698</v>
      </c>
      <c r="C892" s="955" t="s">
        <v>11368</v>
      </c>
      <c r="D892" s="977" t="s">
        <v>5671</v>
      </c>
      <c r="E892" s="969"/>
      <c r="F892" s="973"/>
      <c r="G892" s="974"/>
      <c r="H892" s="973"/>
      <c r="I892" s="974"/>
      <c r="J892" s="973"/>
      <c r="K892" s="974"/>
      <c r="L892" s="973"/>
      <c r="M892" s="974"/>
      <c r="N892" s="973"/>
      <c r="O892" s="974"/>
      <c r="P892" s="973"/>
      <c r="Q892" s="974"/>
      <c r="R892" s="973"/>
      <c r="S892" s="974"/>
      <c r="T892" s="973"/>
      <c r="U892" s="974"/>
      <c r="V892" s="973"/>
      <c r="W892" s="974"/>
      <c r="X892" s="955"/>
    </row>
    <row r="893" spans="1:24" ht="12.6" hidden="1" customHeight="1" outlineLevel="2">
      <c r="A893" s="1555">
        <v>44180</v>
      </c>
      <c r="B893" s="955" t="s">
        <v>5698</v>
      </c>
      <c r="C893" s="955" t="s">
        <v>11369</v>
      </c>
      <c r="D893" s="977" t="s">
        <v>2139</v>
      </c>
      <c r="E893" s="969"/>
      <c r="F893" s="973"/>
      <c r="G893" s="974"/>
      <c r="H893" s="973"/>
      <c r="I893" s="974"/>
      <c r="J893" s="973"/>
      <c r="K893" s="974"/>
      <c r="L893" s="973"/>
      <c r="M893" s="974"/>
      <c r="N893" s="973"/>
      <c r="O893" s="974"/>
      <c r="P893" s="973"/>
      <c r="Q893" s="974"/>
      <c r="R893" s="973"/>
      <c r="S893" s="974"/>
      <c r="T893" s="973"/>
      <c r="U893" s="974"/>
      <c r="V893" s="973"/>
      <c r="W893" s="974"/>
      <c r="X893" s="955"/>
    </row>
    <row r="894" spans="1:24" ht="12.6" hidden="1" customHeight="1" outlineLevel="2">
      <c r="A894" s="1555">
        <v>44180</v>
      </c>
      <c r="B894" s="955" t="s">
        <v>5698</v>
      </c>
      <c r="C894" s="955" t="s">
        <v>11370</v>
      </c>
      <c r="D894" s="977" t="s">
        <v>5671</v>
      </c>
      <c r="E894" s="969"/>
      <c r="F894" s="973"/>
      <c r="G894" s="974"/>
      <c r="H894" s="973"/>
      <c r="I894" s="974"/>
      <c r="J894" s="973"/>
      <c r="K894" s="974"/>
      <c r="L894" s="973"/>
      <c r="M894" s="974"/>
      <c r="N894" s="973"/>
      <c r="O894" s="974"/>
      <c r="P894" s="973"/>
      <c r="Q894" s="974"/>
      <c r="R894" s="973"/>
      <c r="S894" s="974"/>
      <c r="T894" s="973"/>
      <c r="U894" s="974"/>
      <c r="V894" s="973"/>
      <c r="W894" s="974"/>
      <c r="X894" s="955" t="s">
        <v>11371</v>
      </c>
    </row>
    <row r="895" spans="1:24" ht="25.2" hidden="1" customHeight="1" outlineLevel="2">
      <c r="A895" s="1555">
        <v>44180</v>
      </c>
      <c r="B895" s="955" t="s">
        <v>5698</v>
      </c>
      <c r="C895" s="955" t="s">
        <v>11372</v>
      </c>
      <c r="D895" s="977" t="s">
        <v>5672</v>
      </c>
      <c r="E895" s="969"/>
      <c r="F895" s="973"/>
      <c r="G895" s="974"/>
      <c r="H895" s="973"/>
      <c r="I895" s="974"/>
      <c r="J895" s="973"/>
      <c r="K895" s="974"/>
      <c r="L895" s="973"/>
      <c r="M895" s="974"/>
      <c r="N895" s="973"/>
      <c r="O895" s="974"/>
      <c r="P895" s="973"/>
      <c r="Q895" s="974"/>
      <c r="R895" s="973"/>
      <c r="S895" s="974"/>
      <c r="T895" s="973"/>
      <c r="U895" s="974"/>
      <c r="V895" s="973"/>
      <c r="W895" s="974"/>
      <c r="X895" s="955"/>
    </row>
    <row r="896" spans="1:24" ht="25.2" hidden="1" customHeight="1" outlineLevel="2">
      <c r="A896" s="1555">
        <v>44180</v>
      </c>
      <c r="B896" s="955" t="s">
        <v>5698</v>
      </c>
      <c r="C896" s="955" t="s">
        <v>11373</v>
      </c>
      <c r="D896" s="977" t="s">
        <v>5672</v>
      </c>
      <c r="E896" s="969"/>
      <c r="F896" s="973"/>
      <c r="G896" s="974"/>
      <c r="H896" s="973"/>
      <c r="I896" s="974"/>
      <c r="J896" s="973"/>
      <c r="K896" s="974"/>
      <c r="L896" s="973"/>
      <c r="M896" s="974"/>
      <c r="N896" s="973"/>
      <c r="O896" s="974"/>
      <c r="P896" s="973"/>
      <c r="Q896" s="974"/>
      <c r="R896" s="973"/>
      <c r="S896" s="974"/>
      <c r="T896" s="973"/>
      <c r="U896" s="974"/>
      <c r="V896" s="973"/>
      <c r="W896" s="974"/>
      <c r="X896" s="955"/>
    </row>
    <row r="897" spans="1:4" ht="12.6" hidden="1" customHeight="1" outlineLevel="2">
      <c r="A897" s="1555">
        <v>44180</v>
      </c>
      <c r="B897" s="955" t="s">
        <v>11374</v>
      </c>
      <c r="C897" s="955" t="s">
        <v>11375</v>
      </c>
      <c r="D897" s="977" t="s">
        <v>10491</v>
      </c>
    </row>
    <row r="898" spans="1:4" ht="12.6" hidden="1" customHeight="1" outlineLevel="2">
      <c r="A898" s="1555">
        <v>44180</v>
      </c>
      <c r="B898" s="955" t="s">
        <v>5698</v>
      </c>
      <c r="C898" s="955" t="s">
        <v>11376</v>
      </c>
      <c r="D898" s="977" t="s">
        <v>11227</v>
      </c>
    </row>
    <row r="899" spans="1:4" ht="12.6" hidden="1" customHeight="1" outlineLevel="1" collapsed="1">
      <c r="A899" s="1512">
        <v>44181</v>
      </c>
      <c r="B899" s="955" t="s">
        <v>5706</v>
      </c>
      <c r="C899" s="955" t="s">
        <v>11377</v>
      </c>
      <c r="D899" s="977" t="s">
        <v>5672</v>
      </c>
    </row>
    <row r="900" spans="1:4" ht="12.6" hidden="1" customHeight="1" outlineLevel="2">
      <c r="A900" s="1512">
        <v>44181</v>
      </c>
      <c r="B900" s="955" t="s">
        <v>5706</v>
      </c>
      <c r="C900" s="955" t="s">
        <v>11378</v>
      </c>
      <c r="D900" s="977" t="s">
        <v>10843</v>
      </c>
    </row>
    <row r="901" spans="1:4" ht="12.6" hidden="1" customHeight="1" outlineLevel="2">
      <c r="A901" s="1512">
        <v>44181</v>
      </c>
      <c r="B901" s="955" t="s">
        <v>5698</v>
      </c>
      <c r="C901" s="955" t="s">
        <v>11379</v>
      </c>
      <c r="D901" s="977" t="s">
        <v>10527</v>
      </c>
    </row>
    <row r="902" spans="1:4" ht="12.6" hidden="1" customHeight="1" outlineLevel="2">
      <c r="A902" s="1512">
        <v>44181</v>
      </c>
      <c r="B902" s="955" t="s">
        <v>5698</v>
      </c>
      <c r="C902" s="955" t="s">
        <v>11380</v>
      </c>
      <c r="D902" s="977" t="s">
        <v>5671</v>
      </c>
    </row>
    <row r="903" spans="1:4" ht="25.2" hidden="1" customHeight="1" outlineLevel="2">
      <c r="A903" s="1512">
        <v>44181</v>
      </c>
      <c r="B903" s="955" t="s">
        <v>5698</v>
      </c>
      <c r="C903" s="955" t="s">
        <v>11381</v>
      </c>
      <c r="D903" s="977" t="s">
        <v>11227</v>
      </c>
    </row>
    <row r="904" spans="1:4" ht="25.2" hidden="1" customHeight="1" outlineLevel="2">
      <c r="A904" s="1512">
        <v>44181</v>
      </c>
      <c r="B904" s="955" t="s">
        <v>5698</v>
      </c>
      <c r="C904" s="955" t="s">
        <v>11382</v>
      </c>
      <c r="D904" s="977" t="s">
        <v>10843</v>
      </c>
    </row>
    <row r="905" spans="1:4" ht="37.799999999999997" hidden="1" customHeight="1" outlineLevel="2">
      <c r="A905" s="1512">
        <v>44181</v>
      </c>
      <c r="B905" s="955" t="s">
        <v>5706</v>
      </c>
      <c r="C905" s="955" t="s">
        <v>11383</v>
      </c>
      <c r="D905" s="977" t="s">
        <v>5671</v>
      </c>
    </row>
    <row r="906" spans="1:4" ht="25.2" hidden="1" customHeight="1" outlineLevel="2">
      <c r="A906" s="1512">
        <v>44181</v>
      </c>
      <c r="B906" s="955" t="s">
        <v>5706</v>
      </c>
      <c r="C906" s="955" t="s">
        <v>11384</v>
      </c>
      <c r="D906" s="977" t="s">
        <v>2139</v>
      </c>
    </row>
    <row r="907" spans="1:4" ht="25.2" hidden="1" customHeight="1" outlineLevel="2">
      <c r="A907" s="1512">
        <v>44181</v>
      </c>
      <c r="B907" s="955" t="s">
        <v>5698</v>
      </c>
      <c r="C907" s="955" t="s">
        <v>11385</v>
      </c>
      <c r="D907" s="977" t="s">
        <v>11231</v>
      </c>
    </row>
    <row r="908" spans="1:4" ht="25.2" hidden="1" customHeight="1" outlineLevel="2">
      <c r="A908" s="1512">
        <v>44181</v>
      </c>
      <c r="B908" s="955" t="s">
        <v>5698</v>
      </c>
      <c r="C908" s="955" t="s">
        <v>11386</v>
      </c>
      <c r="D908" s="977" t="s">
        <v>11227</v>
      </c>
    </row>
    <row r="909" spans="1:4" ht="12.6" hidden="1" customHeight="1" outlineLevel="2">
      <c r="A909" s="1512">
        <v>44181</v>
      </c>
      <c r="B909" s="955" t="s">
        <v>5698</v>
      </c>
      <c r="C909" s="955" t="s">
        <v>11387</v>
      </c>
      <c r="D909" s="977" t="s">
        <v>11143</v>
      </c>
    </row>
    <row r="910" spans="1:4" ht="25.2" hidden="1" customHeight="1" outlineLevel="2">
      <c r="A910" s="1512">
        <v>44181</v>
      </c>
      <c r="B910" s="955" t="s">
        <v>5698</v>
      </c>
      <c r="C910" s="955" t="s">
        <v>11388</v>
      </c>
      <c r="D910" s="977" t="s">
        <v>5671</v>
      </c>
    </row>
    <row r="911" spans="1:4" ht="12.6" hidden="1" customHeight="1" outlineLevel="2">
      <c r="A911" s="1512">
        <v>44181</v>
      </c>
      <c r="B911" s="955" t="s">
        <v>5698</v>
      </c>
      <c r="C911" s="955" t="s">
        <v>11389</v>
      </c>
      <c r="D911" s="977" t="s">
        <v>5671</v>
      </c>
    </row>
    <row r="912" spans="1:4" ht="12.6" hidden="1" customHeight="1" outlineLevel="2">
      <c r="A912" s="1512">
        <v>44181</v>
      </c>
      <c r="B912" s="955" t="s">
        <v>5698</v>
      </c>
      <c r="C912" s="955" t="s">
        <v>11390</v>
      </c>
      <c r="D912" s="977" t="s">
        <v>5674</v>
      </c>
    </row>
    <row r="913" spans="1:4" ht="25.2" hidden="1" customHeight="1" outlineLevel="2">
      <c r="A913" s="1512">
        <v>44181</v>
      </c>
      <c r="B913" s="955" t="s">
        <v>5698</v>
      </c>
      <c r="C913" s="955" t="s">
        <v>11391</v>
      </c>
      <c r="D913" s="977" t="s">
        <v>5671</v>
      </c>
    </row>
    <row r="914" spans="1:4" ht="12.6" hidden="1" customHeight="1" outlineLevel="1" collapsed="1">
      <c r="A914" s="1254">
        <v>44182</v>
      </c>
      <c r="B914" s="955" t="s">
        <v>5698</v>
      </c>
      <c r="C914" s="955" t="s">
        <v>11325</v>
      </c>
      <c r="D914" s="977" t="s">
        <v>5672</v>
      </c>
    </row>
    <row r="915" spans="1:4" ht="12.6" hidden="1" customHeight="1" outlineLevel="2">
      <c r="A915" s="1254">
        <v>44182</v>
      </c>
      <c r="B915" s="955" t="s">
        <v>5745</v>
      </c>
      <c r="C915" s="955" t="s">
        <v>11392</v>
      </c>
      <c r="D915" s="977" t="s">
        <v>11143</v>
      </c>
    </row>
    <row r="916" spans="1:4" ht="25.2" hidden="1" customHeight="1" outlineLevel="2">
      <c r="A916" s="1254">
        <v>44182</v>
      </c>
      <c r="B916" s="955" t="s">
        <v>5698</v>
      </c>
      <c r="C916" s="955" t="s">
        <v>11393</v>
      </c>
      <c r="D916" s="977" t="s">
        <v>5671</v>
      </c>
    </row>
    <row r="917" spans="1:4" ht="12.6" hidden="1" customHeight="1" outlineLevel="2">
      <c r="A917" s="1254">
        <v>44182</v>
      </c>
      <c r="B917" s="955" t="s">
        <v>5706</v>
      </c>
      <c r="C917" s="955" t="s">
        <v>11394</v>
      </c>
      <c r="D917" s="977" t="s">
        <v>11227</v>
      </c>
    </row>
    <row r="918" spans="1:4" ht="12.6" hidden="1" customHeight="1" outlineLevel="2">
      <c r="A918" s="1254">
        <v>44182</v>
      </c>
      <c r="B918" s="955" t="s">
        <v>5706</v>
      </c>
      <c r="C918" s="955" t="s">
        <v>11395</v>
      </c>
      <c r="D918" s="977" t="s">
        <v>5671</v>
      </c>
    </row>
    <row r="919" spans="1:4" ht="12.6" hidden="1" customHeight="1" outlineLevel="2">
      <c r="A919" s="1254">
        <v>44182</v>
      </c>
      <c r="B919" s="955" t="s">
        <v>5698</v>
      </c>
      <c r="C919" s="955" t="s">
        <v>11396</v>
      </c>
      <c r="D919" s="977" t="s">
        <v>11227</v>
      </c>
    </row>
    <row r="920" spans="1:4" ht="12.6" hidden="1" customHeight="1" outlineLevel="2">
      <c r="A920" s="1254">
        <v>44182</v>
      </c>
      <c r="B920" s="955" t="s">
        <v>5698</v>
      </c>
      <c r="C920" s="955" t="s">
        <v>11397</v>
      </c>
      <c r="D920" s="977" t="s">
        <v>5672</v>
      </c>
    </row>
    <row r="921" spans="1:4" ht="12.6" hidden="1" customHeight="1" outlineLevel="2">
      <c r="A921" s="1254">
        <v>44182</v>
      </c>
      <c r="B921" s="955" t="s">
        <v>5698</v>
      </c>
      <c r="C921" s="955" t="s">
        <v>11398</v>
      </c>
      <c r="D921" s="977" t="s">
        <v>5671</v>
      </c>
    </row>
    <row r="922" spans="1:4" ht="12.6" hidden="1" customHeight="1" outlineLevel="2">
      <c r="A922" s="1254">
        <v>44182</v>
      </c>
      <c r="B922" s="955" t="s">
        <v>5698</v>
      </c>
      <c r="C922" s="955" t="s">
        <v>11399</v>
      </c>
      <c r="D922" s="977" t="s">
        <v>5672</v>
      </c>
    </row>
    <row r="923" spans="1:4" ht="12.6" hidden="1" customHeight="1" outlineLevel="2">
      <c r="A923" s="1254">
        <v>44182</v>
      </c>
      <c r="B923" s="955" t="s">
        <v>5698</v>
      </c>
      <c r="C923" s="955" t="s">
        <v>11400</v>
      </c>
      <c r="D923" s="977" t="s">
        <v>5672</v>
      </c>
    </row>
    <row r="924" spans="1:4" ht="12.6" hidden="1" customHeight="1" outlineLevel="2">
      <c r="A924" s="1254">
        <v>44182</v>
      </c>
      <c r="B924" s="955" t="s">
        <v>5698</v>
      </c>
      <c r="C924" s="955" t="s">
        <v>11401</v>
      </c>
      <c r="D924" s="977" t="s">
        <v>5671</v>
      </c>
    </row>
    <row r="925" spans="1:4" ht="12.6" hidden="1" customHeight="1" outlineLevel="2">
      <c r="A925" s="1254">
        <v>44182</v>
      </c>
      <c r="B925" s="955" t="s">
        <v>5698</v>
      </c>
      <c r="C925" s="955" t="s">
        <v>11402</v>
      </c>
      <c r="D925" s="977" t="s">
        <v>5672</v>
      </c>
    </row>
    <row r="926" spans="1:4" ht="12.6" hidden="1" customHeight="1" outlineLevel="2">
      <c r="A926" s="1254">
        <v>44182</v>
      </c>
      <c r="B926" s="955" t="s">
        <v>5698</v>
      </c>
      <c r="C926" s="955" t="s">
        <v>11403</v>
      </c>
      <c r="D926" s="977" t="s">
        <v>5682</v>
      </c>
    </row>
    <row r="927" spans="1:4" ht="12.6" hidden="1" customHeight="1" outlineLevel="2">
      <c r="A927" s="1254">
        <v>44182</v>
      </c>
      <c r="B927" s="955" t="s">
        <v>5698</v>
      </c>
      <c r="C927" s="955" t="s">
        <v>11404</v>
      </c>
      <c r="D927" s="977" t="s">
        <v>5671</v>
      </c>
    </row>
    <row r="928" spans="1:4" ht="12.6" hidden="1" customHeight="1" outlineLevel="2">
      <c r="A928" s="1254">
        <v>44182</v>
      </c>
      <c r="B928" s="955" t="s">
        <v>5698</v>
      </c>
      <c r="C928" s="955" t="s">
        <v>11405</v>
      </c>
      <c r="D928" s="977" t="s">
        <v>5672</v>
      </c>
    </row>
    <row r="929" spans="1:4" ht="25.2" hidden="1" customHeight="1" outlineLevel="2">
      <c r="A929" s="1254">
        <v>44182</v>
      </c>
      <c r="B929" s="955" t="s">
        <v>5745</v>
      </c>
      <c r="C929" s="955" t="s">
        <v>11406</v>
      </c>
      <c r="D929" s="977" t="s">
        <v>11227</v>
      </c>
    </row>
    <row r="930" spans="1:4" ht="12.6" hidden="1" customHeight="1" outlineLevel="2">
      <c r="A930" s="1254">
        <v>44182</v>
      </c>
      <c r="B930" s="955" t="s">
        <v>5698</v>
      </c>
      <c r="C930" s="955" t="s">
        <v>11407</v>
      </c>
      <c r="D930" s="977" t="s">
        <v>10527</v>
      </c>
    </row>
    <row r="931" spans="1:4" ht="12.6" hidden="1" customHeight="1" outlineLevel="2">
      <c r="A931" s="1254">
        <v>44182</v>
      </c>
      <c r="B931" s="955" t="s">
        <v>5698</v>
      </c>
      <c r="C931" s="955" t="s">
        <v>11408</v>
      </c>
      <c r="D931" s="977" t="s">
        <v>5810</v>
      </c>
    </row>
    <row r="932" spans="1:4" ht="12.6" hidden="1" customHeight="1" outlineLevel="2">
      <c r="A932" s="1254">
        <v>44182</v>
      </c>
      <c r="B932" s="955" t="s">
        <v>5698</v>
      </c>
      <c r="C932" s="955" t="s">
        <v>11409</v>
      </c>
      <c r="D932" s="977" t="s">
        <v>11410</v>
      </c>
    </row>
    <row r="933" spans="1:4" ht="12.6" hidden="1" customHeight="1" outlineLevel="2">
      <c r="A933" s="1254">
        <v>44182</v>
      </c>
      <c r="B933" s="955" t="s">
        <v>5815</v>
      </c>
      <c r="C933" s="955" t="s">
        <v>11411</v>
      </c>
      <c r="D933" s="977" t="s">
        <v>5672</v>
      </c>
    </row>
    <row r="934" spans="1:4" ht="12.6" hidden="1" customHeight="1" outlineLevel="2">
      <c r="A934" s="1254">
        <v>44182</v>
      </c>
      <c r="B934" s="955" t="s">
        <v>5745</v>
      </c>
      <c r="C934" s="955" t="s">
        <v>11412</v>
      </c>
      <c r="D934" s="977" t="s">
        <v>5671</v>
      </c>
    </row>
    <row r="935" spans="1:4" ht="12.6" hidden="1" customHeight="1" outlineLevel="2">
      <c r="A935" s="1254">
        <v>44182</v>
      </c>
      <c r="B935" s="955" t="s">
        <v>5807</v>
      </c>
      <c r="C935" s="955" t="s">
        <v>11413</v>
      </c>
      <c r="D935" s="968"/>
    </row>
    <row r="936" spans="1:4" ht="12.6" hidden="1" customHeight="1" outlineLevel="2">
      <c r="A936" s="1254">
        <v>44182</v>
      </c>
      <c r="B936" s="955" t="s">
        <v>5723</v>
      </c>
      <c r="C936" s="955" t="s">
        <v>11414</v>
      </c>
      <c r="D936" s="977" t="s">
        <v>5682</v>
      </c>
    </row>
    <row r="937" spans="1:4" ht="12.6" hidden="1" customHeight="1" outlineLevel="2">
      <c r="A937" s="1254">
        <v>44182</v>
      </c>
      <c r="B937" s="955" t="s">
        <v>5698</v>
      </c>
      <c r="C937" s="955" t="s">
        <v>11415</v>
      </c>
      <c r="D937" s="977" t="s">
        <v>5671</v>
      </c>
    </row>
    <row r="938" spans="1:4" ht="12.6" hidden="1" customHeight="1" outlineLevel="1" collapsed="1">
      <c r="A938" s="1501">
        <v>44183</v>
      </c>
      <c r="B938" s="955" t="s">
        <v>5698</v>
      </c>
      <c r="C938" s="955" t="s">
        <v>11416</v>
      </c>
      <c r="D938" s="977" t="s">
        <v>5672</v>
      </c>
    </row>
    <row r="939" spans="1:4" ht="12.6" hidden="1" customHeight="1" outlineLevel="2">
      <c r="A939" s="1501">
        <v>44183</v>
      </c>
      <c r="B939" s="955" t="s">
        <v>5698</v>
      </c>
      <c r="C939" s="955" t="s">
        <v>11417</v>
      </c>
      <c r="D939" s="977" t="s">
        <v>5672</v>
      </c>
    </row>
    <row r="940" spans="1:4" ht="12.6" hidden="1" customHeight="1" outlineLevel="2">
      <c r="A940" s="1501">
        <v>44183</v>
      </c>
      <c r="B940" s="955" t="s">
        <v>5706</v>
      </c>
      <c r="C940" s="955" t="s">
        <v>11418</v>
      </c>
      <c r="D940" s="977" t="s">
        <v>11143</v>
      </c>
    </row>
    <row r="941" spans="1:4" ht="25.2" hidden="1" customHeight="1" outlineLevel="2">
      <c r="A941" s="1501">
        <v>44183</v>
      </c>
      <c r="B941" s="955" t="s">
        <v>5706</v>
      </c>
      <c r="C941" s="955" t="s">
        <v>11419</v>
      </c>
      <c r="D941" s="977" t="s">
        <v>5672</v>
      </c>
    </row>
    <row r="942" spans="1:4" ht="25.2" hidden="1" customHeight="1" outlineLevel="2">
      <c r="A942" s="1501">
        <v>44183</v>
      </c>
      <c r="B942" s="955" t="s">
        <v>5706</v>
      </c>
      <c r="C942" s="955" t="s">
        <v>11420</v>
      </c>
      <c r="D942" s="977" t="s">
        <v>5672</v>
      </c>
    </row>
    <row r="943" spans="1:4" ht="12.6" hidden="1" customHeight="1" outlineLevel="2">
      <c r="A943" s="1501">
        <v>44183</v>
      </c>
      <c r="B943" s="955" t="s">
        <v>5706</v>
      </c>
      <c r="C943" s="955" t="s">
        <v>11421</v>
      </c>
      <c r="D943" s="977" t="s">
        <v>2139</v>
      </c>
    </row>
    <row r="944" spans="1:4" ht="25.2" hidden="1" customHeight="1" outlineLevel="2">
      <c r="A944" s="1501">
        <v>44183</v>
      </c>
      <c r="B944" s="955" t="s">
        <v>5698</v>
      </c>
      <c r="C944" s="955" t="s">
        <v>11422</v>
      </c>
      <c r="D944" s="977" t="s">
        <v>10491</v>
      </c>
    </row>
    <row r="945" spans="1:4" ht="12.6" hidden="1" customHeight="1" outlineLevel="2">
      <c r="A945" s="1501">
        <v>44183</v>
      </c>
      <c r="B945" s="955" t="s">
        <v>5739</v>
      </c>
      <c r="C945" s="955" t="s">
        <v>11423</v>
      </c>
      <c r="D945" s="977" t="s">
        <v>10843</v>
      </c>
    </row>
    <row r="946" spans="1:4" ht="25.2" hidden="1" customHeight="1" outlineLevel="2">
      <c r="A946" s="1501">
        <v>44183</v>
      </c>
      <c r="B946" s="955" t="s">
        <v>5698</v>
      </c>
      <c r="C946" s="955" t="s">
        <v>11424</v>
      </c>
      <c r="D946" s="977" t="s">
        <v>11425</v>
      </c>
    </row>
    <row r="947" spans="1:4" ht="37.799999999999997" hidden="1" customHeight="1" outlineLevel="2">
      <c r="A947" s="1501">
        <v>44183</v>
      </c>
      <c r="B947" s="955" t="s">
        <v>5706</v>
      </c>
      <c r="C947" s="955" t="s">
        <v>11426</v>
      </c>
      <c r="D947" s="977" t="s">
        <v>5671</v>
      </c>
    </row>
    <row r="948" spans="1:4" ht="37.799999999999997" hidden="1" customHeight="1" outlineLevel="1" collapsed="1">
      <c r="A948" s="1556">
        <v>44186</v>
      </c>
      <c r="B948" s="955" t="s">
        <v>11427</v>
      </c>
      <c r="C948" s="955" t="s">
        <v>11428</v>
      </c>
      <c r="D948" s="977" t="s">
        <v>8424</v>
      </c>
    </row>
    <row r="949" spans="1:4" ht="12.6" hidden="1" customHeight="1" outlineLevel="2">
      <c r="A949" s="1556">
        <v>44186</v>
      </c>
      <c r="B949" s="955" t="s">
        <v>5739</v>
      </c>
      <c r="C949" s="955" t="s">
        <v>11429</v>
      </c>
      <c r="D949" s="977" t="s">
        <v>11170</v>
      </c>
    </row>
    <row r="950" spans="1:4" ht="25.2" hidden="1" customHeight="1" outlineLevel="2">
      <c r="A950" s="1556">
        <v>44186</v>
      </c>
      <c r="B950" s="955" t="s">
        <v>5698</v>
      </c>
      <c r="C950" s="955" t="s">
        <v>11430</v>
      </c>
      <c r="D950" s="977" t="s">
        <v>5672</v>
      </c>
    </row>
    <row r="951" spans="1:4" ht="25.2" hidden="1" customHeight="1" outlineLevel="2">
      <c r="A951" s="1556">
        <v>44186</v>
      </c>
      <c r="B951" s="955" t="s">
        <v>5698</v>
      </c>
      <c r="C951" s="955" t="s">
        <v>11431</v>
      </c>
      <c r="D951" s="977" t="s">
        <v>5672</v>
      </c>
    </row>
    <row r="952" spans="1:4" ht="25.2" hidden="1" customHeight="1" outlineLevel="2">
      <c r="A952" s="1556">
        <v>44186</v>
      </c>
      <c r="B952" s="955" t="s">
        <v>5698</v>
      </c>
      <c r="C952" s="955" t="s">
        <v>11432</v>
      </c>
      <c r="D952" s="977" t="s">
        <v>5672</v>
      </c>
    </row>
    <row r="953" spans="1:4" ht="12.6" hidden="1" customHeight="1" outlineLevel="2">
      <c r="A953" s="1556">
        <v>44186</v>
      </c>
      <c r="B953" s="955" t="s">
        <v>5706</v>
      </c>
      <c r="C953" s="955" t="s">
        <v>11433</v>
      </c>
      <c r="D953" s="977" t="s">
        <v>2139</v>
      </c>
    </row>
    <row r="954" spans="1:4" ht="12.6" hidden="1" customHeight="1" outlineLevel="2">
      <c r="A954" s="1556">
        <v>44186</v>
      </c>
      <c r="B954" s="955" t="s">
        <v>5706</v>
      </c>
      <c r="C954" s="955" t="s">
        <v>11434</v>
      </c>
      <c r="D954" s="977" t="s">
        <v>5671</v>
      </c>
    </row>
    <row r="955" spans="1:4" ht="25.2" hidden="1" customHeight="1" outlineLevel="2">
      <c r="A955" s="1556">
        <v>44186</v>
      </c>
      <c r="B955" s="955" t="s">
        <v>5698</v>
      </c>
      <c r="C955" s="955" t="s">
        <v>11435</v>
      </c>
      <c r="D955" s="977" t="s">
        <v>5671</v>
      </c>
    </row>
    <row r="956" spans="1:4" ht="25.2" hidden="1" customHeight="1" outlineLevel="2">
      <c r="A956" s="1556">
        <v>44186</v>
      </c>
      <c r="B956" s="955" t="s">
        <v>5698</v>
      </c>
      <c r="C956" s="955" t="s">
        <v>11436</v>
      </c>
      <c r="D956" s="977" t="s">
        <v>5671</v>
      </c>
    </row>
    <row r="957" spans="1:4" ht="12.6" hidden="1" customHeight="1" outlineLevel="2">
      <c r="A957" s="1556">
        <v>44186</v>
      </c>
      <c r="B957" s="955" t="s">
        <v>5739</v>
      </c>
      <c r="C957" s="955" t="s">
        <v>11437</v>
      </c>
      <c r="D957" s="977" t="s">
        <v>5672</v>
      </c>
    </row>
    <row r="958" spans="1:4" ht="25.2" hidden="1" customHeight="1" outlineLevel="2">
      <c r="A958" s="1556">
        <v>44186</v>
      </c>
      <c r="B958" s="955" t="s">
        <v>5698</v>
      </c>
      <c r="C958" s="955" t="s">
        <v>11438</v>
      </c>
      <c r="D958" s="977" t="s">
        <v>5671</v>
      </c>
    </row>
    <row r="959" spans="1:4" ht="12.6" hidden="1" customHeight="1" outlineLevel="2">
      <c r="A959" s="1556">
        <v>44186</v>
      </c>
      <c r="B959" s="955" t="s">
        <v>5723</v>
      </c>
      <c r="C959" s="955" t="s">
        <v>11439</v>
      </c>
      <c r="D959" s="977" t="s">
        <v>10527</v>
      </c>
    </row>
    <row r="960" spans="1:4" ht="12.6" hidden="1" customHeight="1" outlineLevel="1" collapsed="1">
      <c r="A960" s="1557">
        <v>44187</v>
      </c>
      <c r="B960" s="955" t="s">
        <v>5698</v>
      </c>
      <c r="C960" s="955" t="s">
        <v>11440</v>
      </c>
      <c r="D960" s="977" t="s">
        <v>5673</v>
      </c>
    </row>
    <row r="961" spans="1:24" ht="12.6" hidden="1" customHeight="1" outlineLevel="2">
      <c r="A961" s="1557">
        <v>44187</v>
      </c>
      <c r="B961" s="955" t="s">
        <v>5698</v>
      </c>
      <c r="C961" s="955" t="s">
        <v>11441</v>
      </c>
      <c r="D961" s="977" t="s">
        <v>5682</v>
      </c>
      <c r="E961" s="969"/>
      <c r="F961" s="973"/>
      <c r="G961" s="974"/>
      <c r="H961" s="973"/>
      <c r="I961" s="974"/>
      <c r="J961" s="973"/>
      <c r="K961" s="974"/>
      <c r="L961" s="973"/>
      <c r="M961" s="974"/>
      <c r="N961" s="973"/>
      <c r="O961" s="974"/>
      <c r="P961" s="973"/>
      <c r="Q961" s="974"/>
      <c r="R961" s="973"/>
      <c r="S961" s="974"/>
      <c r="T961" s="973"/>
      <c r="U961" s="974"/>
      <c r="V961" s="973"/>
      <c r="W961" s="974"/>
      <c r="X961" s="955"/>
    </row>
    <row r="962" spans="1:24" ht="12.6" hidden="1" customHeight="1" outlineLevel="2">
      <c r="A962" s="1557">
        <v>44187</v>
      </c>
      <c r="B962" s="955" t="s">
        <v>5698</v>
      </c>
      <c r="C962" s="955" t="s">
        <v>11442</v>
      </c>
      <c r="D962" s="977" t="s">
        <v>5672</v>
      </c>
      <c r="E962" s="969"/>
      <c r="F962" s="973"/>
      <c r="G962" s="974"/>
      <c r="H962" s="973"/>
      <c r="I962" s="974"/>
      <c r="J962" s="973"/>
      <c r="K962" s="974"/>
      <c r="L962" s="973"/>
      <c r="M962" s="974"/>
      <c r="N962" s="973"/>
      <c r="O962" s="974"/>
      <c r="P962" s="973"/>
      <c r="Q962" s="974"/>
      <c r="R962" s="973"/>
      <c r="S962" s="974"/>
      <c r="T962" s="973"/>
      <c r="U962" s="974"/>
      <c r="V962" s="973"/>
      <c r="W962" s="974"/>
      <c r="X962" s="955"/>
    </row>
    <row r="963" spans="1:24" ht="25.2" hidden="1" customHeight="1" outlineLevel="2">
      <c r="A963" s="1557">
        <v>44187</v>
      </c>
      <c r="B963" s="955" t="s">
        <v>5723</v>
      </c>
      <c r="C963" s="955" t="s">
        <v>11443</v>
      </c>
      <c r="D963" s="977" t="s">
        <v>2139</v>
      </c>
      <c r="E963" s="969"/>
      <c r="F963" s="973"/>
      <c r="G963" s="974"/>
      <c r="H963" s="973"/>
      <c r="I963" s="974"/>
      <c r="J963" s="973"/>
      <c r="K963" s="974"/>
      <c r="L963" s="973"/>
      <c r="M963" s="974"/>
      <c r="N963" s="973"/>
      <c r="O963" s="974"/>
      <c r="P963" s="973"/>
      <c r="Q963" s="974"/>
      <c r="R963" s="973"/>
      <c r="S963" s="974"/>
      <c r="T963" s="973"/>
      <c r="U963" s="974"/>
      <c r="V963" s="973"/>
      <c r="W963" s="974"/>
      <c r="X963" s="955"/>
    </row>
    <row r="964" spans="1:24" ht="25.2" hidden="1" customHeight="1" outlineLevel="2">
      <c r="A964" s="1557">
        <v>44187</v>
      </c>
      <c r="B964" s="955" t="s">
        <v>5698</v>
      </c>
      <c r="C964" s="955" t="s">
        <v>11444</v>
      </c>
      <c r="D964" s="977" t="s">
        <v>10472</v>
      </c>
      <c r="E964" s="969"/>
      <c r="F964" s="973"/>
      <c r="G964" s="974"/>
      <c r="H964" s="973"/>
      <c r="I964" s="974"/>
      <c r="J964" s="973"/>
      <c r="K964" s="974"/>
      <c r="L964" s="973"/>
      <c r="M964" s="974"/>
      <c r="N964" s="973"/>
      <c r="O964" s="974"/>
      <c r="P964" s="973"/>
      <c r="Q964" s="974"/>
      <c r="R964" s="973"/>
      <c r="S964" s="974"/>
      <c r="T964" s="973"/>
      <c r="U964" s="974"/>
      <c r="V964" s="973"/>
      <c r="W964" s="974"/>
      <c r="X964" s="955"/>
    </row>
    <row r="965" spans="1:24" ht="12.6" hidden="1" customHeight="1" outlineLevel="2">
      <c r="A965" s="1557">
        <v>44187</v>
      </c>
      <c r="B965" s="955" t="s">
        <v>5698</v>
      </c>
      <c r="C965" s="955" t="s">
        <v>11445</v>
      </c>
      <c r="D965" s="977" t="s">
        <v>10843</v>
      </c>
      <c r="E965" s="969"/>
      <c r="F965" s="973"/>
      <c r="G965" s="974"/>
      <c r="H965" s="973"/>
      <c r="I965" s="974"/>
      <c r="J965" s="973"/>
      <c r="K965" s="974"/>
      <c r="L965" s="973"/>
      <c r="M965" s="974"/>
      <c r="N965" s="973"/>
      <c r="O965" s="974"/>
      <c r="P965" s="973"/>
      <c r="Q965" s="974"/>
      <c r="R965" s="973"/>
      <c r="S965" s="974"/>
      <c r="T965" s="973"/>
      <c r="U965" s="974"/>
      <c r="V965" s="973"/>
      <c r="W965" s="974"/>
      <c r="X965" s="955"/>
    </row>
    <row r="966" spans="1:24" ht="25.2" hidden="1" customHeight="1" outlineLevel="2">
      <c r="A966" s="1557">
        <v>44187</v>
      </c>
      <c r="B966" s="955" t="s">
        <v>5698</v>
      </c>
      <c r="C966" s="955" t="s">
        <v>11446</v>
      </c>
      <c r="D966" s="977" t="s">
        <v>5671</v>
      </c>
      <c r="E966" s="969"/>
      <c r="F966" s="973"/>
      <c r="G966" s="974"/>
      <c r="H966" s="973"/>
      <c r="I966" s="974"/>
      <c r="J966" s="973"/>
      <c r="K966" s="974"/>
      <c r="L966" s="973"/>
      <c r="M966" s="974"/>
      <c r="N966" s="973"/>
      <c r="O966" s="974"/>
      <c r="P966" s="973"/>
      <c r="Q966" s="974"/>
      <c r="R966" s="973"/>
      <c r="S966" s="974"/>
      <c r="T966" s="973"/>
      <c r="U966" s="974"/>
      <c r="V966" s="973"/>
      <c r="W966" s="974"/>
      <c r="X966" s="955"/>
    </row>
    <row r="967" spans="1:24" ht="12.6" hidden="1" customHeight="1" outlineLevel="2">
      <c r="A967" s="1557">
        <v>44187</v>
      </c>
      <c r="B967" s="955" t="s">
        <v>5698</v>
      </c>
      <c r="C967" s="955" t="s">
        <v>11447</v>
      </c>
      <c r="D967" s="977" t="s">
        <v>5671</v>
      </c>
      <c r="E967" s="969"/>
      <c r="F967" s="973"/>
      <c r="G967" s="974"/>
      <c r="H967" s="973"/>
      <c r="I967" s="974"/>
      <c r="J967" s="973"/>
      <c r="K967" s="974"/>
      <c r="L967" s="973"/>
      <c r="M967" s="974"/>
      <c r="N967" s="973"/>
      <c r="O967" s="974"/>
      <c r="P967" s="973"/>
      <c r="Q967" s="974"/>
      <c r="R967" s="973"/>
      <c r="S967" s="974"/>
      <c r="T967" s="973"/>
      <c r="U967" s="974"/>
      <c r="V967" s="973"/>
      <c r="W967" s="974"/>
      <c r="X967" s="955"/>
    </row>
    <row r="968" spans="1:24" ht="37.799999999999997" hidden="1" customHeight="1" outlineLevel="2">
      <c r="A968" s="1557">
        <v>44187</v>
      </c>
      <c r="B968" s="955" t="s">
        <v>5698</v>
      </c>
      <c r="C968" s="955" t="s">
        <v>11448</v>
      </c>
      <c r="D968" s="977" t="s">
        <v>5682</v>
      </c>
      <c r="E968" s="969"/>
      <c r="F968" s="973"/>
      <c r="G968" s="974"/>
      <c r="H968" s="973"/>
      <c r="I968" s="974"/>
      <c r="J968" s="973"/>
      <c r="K968" s="974"/>
      <c r="L968" s="973"/>
      <c r="M968" s="974"/>
      <c r="N968" s="973"/>
      <c r="O968" s="974"/>
      <c r="P968" s="973"/>
      <c r="Q968" s="974"/>
      <c r="R968" s="973"/>
      <c r="S968" s="974"/>
      <c r="T968" s="973"/>
      <c r="U968" s="974"/>
      <c r="V968" s="973"/>
      <c r="W968" s="974"/>
      <c r="X968" s="955" t="s">
        <v>6090</v>
      </c>
    </row>
    <row r="969" spans="1:24" ht="25.2" hidden="1" customHeight="1" outlineLevel="2">
      <c r="A969" s="1557">
        <v>44187</v>
      </c>
      <c r="B969" s="955" t="s">
        <v>5698</v>
      </c>
      <c r="C969" s="955" t="s">
        <v>11449</v>
      </c>
      <c r="D969" s="977" t="s">
        <v>5671</v>
      </c>
      <c r="E969" s="969"/>
      <c r="F969" s="973"/>
      <c r="G969" s="974"/>
      <c r="H969" s="973"/>
      <c r="I969" s="974"/>
      <c r="J969" s="973"/>
      <c r="K969" s="974"/>
      <c r="L969" s="973"/>
      <c r="M969" s="974"/>
      <c r="N969" s="973"/>
      <c r="O969" s="974"/>
      <c r="P969" s="973"/>
      <c r="Q969" s="974"/>
      <c r="R969" s="973"/>
      <c r="S969" s="974"/>
      <c r="T969" s="973"/>
      <c r="U969" s="974"/>
      <c r="V969" s="973"/>
      <c r="W969" s="974"/>
      <c r="X969" s="955"/>
    </row>
    <row r="970" spans="1:24" ht="12.6" hidden="1" customHeight="1" outlineLevel="2">
      <c r="A970" s="1557">
        <v>44187</v>
      </c>
      <c r="B970" s="955" t="s">
        <v>5698</v>
      </c>
      <c r="C970" s="955" t="s">
        <v>11450</v>
      </c>
      <c r="D970" s="977" t="s">
        <v>5671</v>
      </c>
      <c r="E970" s="969"/>
      <c r="F970" s="973"/>
      <c r="G970" s="974"/>
      <c r="H970" s="973"/>
      <c r="I970" s="974"/>
      <c r="J970" s="973"/>
      <c r="K970" s="974"/>
      <c r="L970" s="973"/>
      <c r="M970" s="974"/>
      <c r="N970" s="973"/>
      <c r="O970" s="974"/>
      <c r="P970" s="973"/>
      <c r="Q970" s="974"/>
      <c r="R970" s="973"/>
      <c r="S970" s="974"/>
      <c r="T970" s="973"/>
      <c r="U970" s="974"/>
      <c r="V970" s="973"/>
      <c r="W970" s="974"/>
      <c r="X970" s="955"/>
    </row>
    <row r="971" spans="1:24" ht="12.6" hidden="1" customHeight="1" outlineLevel="2">
      <c r="A971" s="1557">
        <v>44187</v>
      </c>
      <c r="B971" s="955" t="s">
        <v>5698</v>
      </c>
      <c r="C971" s="955" t="s">
        <v>11451</v>
      </c>
      <c r="D971" s="977" t="s">
        <v>5671</v>
      </c>
      <c r="E971" s="969"/>
      <c r="F971" s="973"/>
      <c r="G971" s="974"/>
      <c r="H971" s="973"/>
      <c r="I971" s="974"/>
      <c r="J971" s="973"/>
      <c r="K971" s="974"/>
      <c r="L971" s="973"/>
      <c r="M971" s="974"/>
      <c r="N971" s="973"/>
      <c r="O971" s="974"/>
      <c r="P971" s="973"/>
      <c r="Q971" s="974"/>
      <c r="R971" s="973"/>
      <c r="S971" s="974"/>
      <c r="T971" s="973"/>
      <c r="U971" s="974"/>
      <c r="V971" s="973"/>
      <c r="W971" s="974"/>
      <c r="X971" s="955"/>
    </row>
    <row r="972" spans="1:24" ht="25.2" hidden="1" customHeight="1" outlineLevel="2">
      <c r="A972" s="1557">
        <v>44187</v>
      </c>
      <c r="B972" s="955" t="s">
        <v>5698</v>
      </c>
      <c r="C972" s="955" t="s">
        <v>11452</v>
      </c>
      <c r="D972" s="977" t="s">
        <v>5672</v>
      </c>
      <c r="E972" s="969"/>
      <c r="F972" s="973"/>
      <c r="G972" s="974"/>
      <c r="H972" s="973"/>
      <c r="I972" s="974"/>
      <c r="J972" s="973"/>
      <c r="K972" s="974"/>
      <c r="L972" s="973"/>
      <c r="M972" s="974"/>
      <c r="N972" s="973"/>
      <c r="O972" s="974"/>
      <c r="P972" s="973"/>
      <c r="Q972" s="974"/>
      <c r="R972" s="973"/>
      <c r="S972" s="974"/>
      <c r="T972" s="973"/>
      <c r="U972" s="974"/>
      <c r="V972" s="973"/>
      <c r="W972" s="974"/>
      <c r="X972" s="955"/>
    </row>
    <row r="973" spans="1:24" ht="12.6" hidden="1" customHeight="1" outlineLevel="1" collapsed="1">
      <c r="A973" s="1558">
        <v>44188</v>
      </c>
      <c r="B973" s="955" t="s">
        <v>5698</v>
      </c>
      <c r="C973" s="955" t="s">
        <v>11453</v>
      </c>
      <c r="D973" s="977" t="s">
        <v>5672</v>
      </c>
      <c r="E973" s="969"/>
      <c r="F973" s="973"/>
      <c r="G973" s="974"/>
      <c r="H973" s="973"/>
      <c r="I973" s="974"/>
      <c r="J973" s="973"/>
      <c r="K973" s="974"/>
      <c r="L973" s="973"/>
      <c r="M973" s="974"/>
      <c r="N973" s="973"/>
      <c r="O973" s="974"/>
      <c r="P973" s="973"/>
      <c r="Q973" s="974"/>
      <c r="R973" s="973"/>
      <c r="S973" s="974"/>
      <c r="T973" s="973"/>
      <c r="U973" s="974"/>
      <c r="V973" s="973"/>
      <c r="W973" s="974"/>
      <c r="X973" s="955"/>
    </row>
    <row r="974" spans="1:24" ht="12.6" hidden="1" customHeight="1" outlineLevel="2">
      <c r="A974" s="1558">
        <v>44188</v>
      </c>
      <c r="B974" s="955" t="s">
        <v>5745</v>
      </c>
      <c r="C974" s="955" t="s">
        <v>11454</v>
      </c>
      <c r="D974" s="977" t="s">
        <v>10472</v>
      </c>
      <c r="E974" s="969"/>
      <c r="F974" s="973"/>
      <c r="G974" s="974"/>
      <c r="H974" s="973"/>
      <c r="I974" s="974"/>
      <c r="J974" s="973"/>
      <c r="K974" s="974"/>
      <c r="L974" s="973"/>
      <c r="M974" s="974"/>
      <c r="N974" s="973"/>
      <c r="O974" s="974"/>
      <c r="P974" s="973"/>
      <c r="Q974" s="974"/>
      <c r="R974" s="973"/>
      <c r="S974" s="974"/>
      <c r="T974" s="973"/>
      <c r="U974" s="974"/>
      <c r="V974" s="973"/>
      <c r="W974" s="974"/>
      <c r="X974" s="955"/>
    </row>
    <row r="975" spans="1:24" ht="25.2" hidden="1" customHeight="1" outlineLevel="2">
      <c r="A975" s="1558">
        <v>44188</v>
      </c>
      <c r="B975" s="955" t="s">
        <v>5698</v>
      </c>
      <c r="C975" s="955" t="s">
        <v>11455</v>
      </c>
      <c r="D975" s="977" t="s">
        <v>5671</v>
      </c>
      <c r="E975" s="969"/>
      <c r="F975" s="973"/>
      <c r="G975" s="974"/>
      <c r="H975" s="973"/>
      <c r="I975" s="974"/>
      <c r="J975" s="973"/>
      <c r="K975" s="974"/>
      <c r="L975" s="973"/>
      <c r="M975" s="974"/>
      <c r="N975" s="973"/>
      <c r="O975" s="974"/>
      <c r="P975" s="973"/>
      <c r="Q975" s="974"/>
      <c r="R975" s="973"/>
      <c r="S975" s="974"/>
      <c r="T975" s="973"/>
      <c r="U975" s="974"/>
      <c r="V975" s="973"/>
      <c r="W975" s="974"/>
      <c r="X975" s="955"/>
    </row>
    <row r="976" spans="1:24" ht="12.6" hidden="1" customHeight="1" outlineLevel="2">
      <c r="A976" s="1558">
        <v>44188</v>
      </c>
      <c r="B976" s="955" t="s">
        <v>5698</v>
      </c>
      <c r="C976" s="955" t="s">
        <v>11456</v>
      </c>
      <c r="D976" s="977" t="s">
        <v>5682</v>
      </c>
      <c r="E976" s="969"/>
      <c r="F976" s="973"/>
      <c r="G976" s="974"/>
      <c r="H976" s="973"/>
      <c r="I976" s="974"/>
      <c r="J976" s="973"/>
      <c r="K976" s="974"/>
      <c r="L976" s="973"/>
      <c r="M976" s="974"/>
      <c r="N976" s="973"/>
      <c r="O976" s="974"/>
      <c r="P976" s="973"/>
      <c r="Q976" s="974"/>
      <c r="R976" s="973"/>
      <c r="S976" s="974"/>
      <c r="T976" s="973"/>
      <c r="U976" s="974"/>
      <c r="V976" s="973"/>
      <c r="W976" s="974"/>
      <c r="X976" s="955"/>
    </row>
    <row r="977" spans="1:4" ht="12.6" hidden="1" customHeight="1" outlineLevel="2">
      <c r="A977" s="1558">
        <v>44188</v>
      </c>
      <c r="B977" s="955" t="s">
        <v>5706</v>
      </c>
      <c r="C977" s="955" t="s">
        <v>11457</v>
      </c>
      <c r="D977" s="977" t="s">
        <v>5671</v>
      </c>
    </row>
    <row r="978" spans="1:4" ht="12.6" hidden="1" customHeight="1" outlineLevel="2">
      <c r="A978" s="1558">
        <v>44188</v>
      </c>
      <c r="B978" s="955" t="s">
        <v>5745</v>
      </c>
      <c r="C978" s="955" t="s">
        <v>11458</v>
      </c>
      <c r="D978" s="968"/>
    </row>
    <row r="979" spans="1:4" ht="12.6" hidden="1" customHeight="1" outlineLevel="2">
      <c r="A979" s="1558">
        <v>44188</v>
      </c>
      <c r="B979" s="955" t="s">
        <v>5698</v>
      </c>
      <c r="C979" s="955" t="s">
        <v>11459</v>
      </c>
      <c r="D979" s="968"/>
    </row>
    <row r="980" spans="1:4" ht="12.6" hidden="1" customHeight="1" outlineLevel="2">
      <c r="A980" s="1558">
        <v>44188</v>
      </c>
      <c r="B980" s="955" t="s">
        <v>5698</v>
      </c>
      <c r="C980" s="955" t="s">
        <v>11460</v>
      </c>
      <c r="D980" s="968"/>
    </row>
    <row r="981" spans="1:4" ht="12.6" hidden="1" customHeight="1" outlineLevel="2">
      <c r="A981" s="1558">
        <v>44188</v>
      </c>
      <c r="B981" s="955" t="s">
        <v>5698</v>
      </c>
      <c r="C981" s="1012" t="s">
        <v>11461</v>
      </c>
      <c r="D981" s="968"/>
    </row>
    <row r="982" spans="1:4" ht="12.6" hidden="1" customHeight="1" outlineLevel="2">
      <c r="A982" s="1558">
        <v>44188</v>
      </c>
      <c r="B982" s="955" t="s">
        <v>5698</v>
      </c>
      <c r="C982" s="1012" t="s">
        <v>11462</v>
      </c>
      <c r="D982" s="968"/>
    </row>
    <row r="983" spans="1:4" ht="12.6" hidden="1" customHeight="1" outlineLevel="1" collapsed="1">
      <c r="A983" s="1559">
        <v>44193</v>
      </c>
      <c r="B983" s="955" t="s">
        <v>11463</v>
      </c>
      <c r="C983" s="1012" t="s">
        <v>11464</v>
      </c>
      <c r="D983" s="977" t="s">
        <v>5671</v>
      </c>
    </row>
    <row r="984" spans="1:4" ht="12.6" hidden="1" customHeight="1" outlineLevel="2">
      <c r="A984" s="1559">
        <v>44193</v>
      </c>
      <c r="B984" s="955" t="s">
        <v>5698</v>
      </c>
      <c r="C984" s="1012" t="s">
        <v>11465</v>
      </c>
      <c r="D984" s="977" t="s">
        <v>5671</v>
      </c>
    </row>
    <row r="985" spans="1:4" ht="12.6" hidden="1" customHeight="1" outlineLevel="2">
      <c r="A985" s="1559">
        <v>44193</v>
      </c>
      <c r="B985" s="955" t="s">
        <v>5698</v>
      </c>
      <c r="C985" s="1012" t="s">
        <v>11466</v>
      </c>
      <c r="D985" s="977" t="s">
        <v>5672</v>
      </c>
    </row>
    <row r="986" spans="1:4" ht="37.799999999999997" hidden="1" customHeight="1" outlineLevel="2">
      <c r="A986" s="1559">
        <v>44193</v>
      </c>
      <c r="B986" s="955" t="s">
        <v>5698</v>
      </c>
      <c r="C986" s="1012" t="s">
        <v>11467</v>
      </c>
      <c r="D986" s="977" t="s">
        <v>5671</v>
      </c>
    </row>
    <row r="987" spans="1:4" ht="12.6" hidden="1" customHeight="1" outlineLevel="2">
      <c r="A987" s="1559">
        <v>44193</v>
      </c>
      <c r="B987" s="955" t="s">
        <v>5698</v>
      </c>
      <c r="C987" s="1012" t="s">
        <v>11468</v>
      </c>
      <c r="D987" s="977" t="s">
        <v>5673</v>
      </c>
    </row>
    <row r="988" spans="1:4" ht="12.6" hidden="1" customHeight="1" outlineLevel="2">
      <c r="A988" s="1559">
        <v>44193</v>
      </c>
      <c r="B988" s="955" t="s">
        <v>5706</v>
      </c>
      <c r="C988" s="1012" t="s">
        <v>11469</v>
      </c>
      <c r="D988" s="977" t="s">
        <v>2139</v>
      </c>
    </row>
    <row r="989" spans="1:4" ht="25.2" hidden="1" customHeight="1" outlineLevel="2">
      <c r="A989" s="1559">
        <v>44193</v>
      </c>
      <c r="B989" s="955" t="s">
        <v>11470</v>
      </c>
      <c r="C989" s="1012" t="s">
        <v>11471</v>
      </c>
      <c r="D989" s="977" t="s">
        <v>5672</v>
      </c>
    </row>
    <row r="990" spans="1:4" ht="25.2" hidden="1" customHeight="1" outlineLevel="2">
      <c r="A990" s="1559">
        <v>44193</v>
      </c>
      <c r="B990" s="955" t="s">
        <v>5745</v>
      </c>
      <c r="C990" s="1012" t="s">
        <v>11472</v>
      </c>
      <c r="D990" s="977" t="s">
        <v>5682</v>
      </c>
    </row>
    <row r="991" spans="1:4" ht="12.6" hidden="1" customHeight="1" outlineLevel="2">
      <c r="A991" s="1559">
        <v>44193</v>
      </c>
      <c r="B991" s="955" t="s">
        <v>5698</v>
      </c>
      <c r="C991" s="1012" t="s">
        <v>11473</v>
      </c>
      <c r="D991" s="977" t="s">
        <v>8424</v>
      </c>
    </row>
    <row r="992" spans="1:4" ht="25.2" hidden="1" customHeight="1" outlineLevel="2">
      <c r="A992" s="1559">
        <v>44193</v>
      </c>
      <c r="B992" s="955" t="s">
        <v>5698</v>
      </c>
      <c r="C992" s="1012" t="s">
        <v>11474</v>
      </c>
      <c r="D992" s="977" t="s">
        <v>11475</v>
      </c>
    </row>
    <row r="993" spans="1:4" ht="37.799999999999997" hidden="1" customHeight="1" outlineLevel="2">
      <c r="A993" s="1559">
        <v>44193</v>
      </c>
      <c r="B993" s="955" t="s">
        <v>5698</v>
      </c>
      <c r="C993" s="1012" t="s">
        <v>11476</v>
      </c>
      <c r="D993" s="977" t="s">
        <v>10472</v>
      </c>
    </row>
    <row r="994" spans="1:4" ht="12.6" hidden="1" customHeight="1" outlineLevel="2">
      <c r="A994" s="1559">
        <v>44193</v>
      </c>
      <c r="B994" s="955" t="s">
        <v>5698</v>
      </c>
      <c r="C994" s="1012" t="s">
        <v>11477</v>
      </c>
      <c r="D994" s="977" t="s">
        <v>11478</v>
      </c>
    </row>
    <row r="995" spans="1:4" ht="12.6" hidden="1" customHeight="1" outlineLevel="1" collapsed="1">
      <c r="A995" s="1560">
        <v>44194</v>
      </c>
      <c r="B995" s="955" t="s">
        <v>5745</v>
      </c>
      <c r="C995" s="1012" t="s">
        <v>11479</v>
      </c>
      <c r="D995" s="977" t="s">
        <v>5681</v>
      </c>
    </row>
    <row r="996" spans="1:4" ht="12.6" hidden="1" customHeight="1" outlineLevel="2">
      <c r="A996" s="1560">
        <v>44194</v>
      </c>
      <c r="B996" s="955" t="s">
        <v>5698</v>
      </c>
      <c r="C996" s="1012" t="s">
        <v>11480</v>
      </c>
      <c r="D996" s="977" t="s">
        <v>5673</v>
      </c>
    </row>
    <row r="997" spans="1:4" ht="25.2" hidden="1" customHeight="1" outlineLevel="2">
      <c r="A997" s="1560">
        <v>44194</v>
      </c>
      <c r="B997" s="955" t="s">
        <v>5698</v>
      </c>
      <c r="C997" s="1012" t="s">
        <v>11481</v>
      </c>
      <c r="D997" s="977" t="s">
        <v>5672</v>
      </c>
    </row>
    <row r="998" spans="1:4" ht="12.6" hidden="1" customHeight="1" outlineLevel="2">
      <c r="A998" s="1560">
        <v>44194</v>
      </c>
      <c r="B998" s="955" t="s">
        <v>5698</v>
      </c>
      <c r="C998" s="1012" t="s">
        <v>11482</v>
      </c>
      <c r="D998" s="977" t="s">
        <v>5672</v>
      </c>
    </row>
    <row r="999" spans="1:4" ht="12.6" hidden="1" customHeight="1" outlineLevel="2">
      <c r="A999" s="1561">
        <v>44194</v>
      </c>
      <c r="B999" s="955" t="s">
        <v>5698</v>
      </c>
      <c r="C999" s="1012" t="s">
        <v>11483</v>
      </c>
      <c r="D999" s="977" t="s">
        <v>5671</v>
      </c>
    </row>
    <row r="1000" spans="1:4" ht="12.6" hidden="1" customHeight="1" outlineLevel="2">
      <c r="A1000" s="1560">
        <v>44194</v>
      </c>
      <c r="B1000" s="955" t="s">
        <v>5698</v>
      </c>
      <c r="C1000" s="1012" t="s">
        <v>11484</v>
      </c>
      <c r="D1000" s="977" t="s">
        <v>5672</v>
      </c>
    </row>
    <row r="1001" spans="1:4" ht="12.6" hidden="1" customHeight="1" outlineLevel="2">
      <c r="A1001" s="1560">
        <v>44194</v>
      </c>
      <c r="B1001" s="955" t="s">
        <v>5698</v>
      </c>
      <c r="C1001" s="1012" t="s">
        <v>11485</v>
      </c>
      <c r="D1001" s="977" t="s">
        <v>5672</v>
      </c>
    </row>
    <row r="1002" spans="1:4" ht="12.6" hidden="1" customHeight="1" outlineLevel="2">
      <c r="A1002" s="1560">
        <v>44194</v>
      </c>
      <c r="B1002" s="955" t="s">
        <v>10114</v>
      </c>
      <c r="C1002" s="1012" t="s">
        <v>11486</v>
      </c>
      <c r="D1002" s="977" t="s">
        <v>11487</v>
      </c>
    </row>
    <row r="1003" spans="1:4" ht="12.6" hidden="1" customHeight="1" outlineLevel="2">
      <c r="A1003" s="1560">
        <v>44194</v>
      </c>
      <c r="B1003" s="955" t="s">
        <v>5698</v>
      </c>
      <c r="C1003" s="1012" t="s">
        <v>11345</v>
      </c>
      <c r="D1003" s="977" t="s">
        <v>5671</v>
      </c>
    </row>
    <row r="1004" spans="1:4" ht="12.6" hidden="1" customHeight="1" outlineLevel="2">
      <c r="A1004" s="1560">
        <v>44194</v>
      </c>
      <c r="B1004" s="955" t="s">
        <v>5698</v>
      </c>
      <c r="C1004" s="1012" t="s">
        <v>11488</v>
      </c>
      <c r="D1004" s="977" t="s">
        <v>5681</v>
      </c>
    </row>
    <row r="1005" spans="1:4" ht="12.6" hidden="1" customHeight="1" outlineLevel="2">
      <c r="A1005" s="1560">
        <v>44194</v>
      </c>
      <c r="B1005" s="955" t="s">
        <v>5698</v>
      </c>
      <c r="C1005" s="1012" t="s">
        <v>11489</v>
      </c>
      <c r="D1005" s="977" t="s">
        <v>5671</v>
      </c>
    </row>
    <row r="1006" spans="1:4" ht="25.2" hidden="1" customHeight="1" outlineLevel="2">
      <c r="A1006" s="1560">
        <v>44194</v>
      </c>
      <c r="B1006" s="955" t="s">
        <v>5698</v>
      </c>
      <c r="C1006" s="1012" t="s">
        <v>11490</v>
      </c>
      <c r="D1006" s="977" t="s">
        <v>5672</v>
      </c>
    </row>
    <row r="1007" spans="1:4" ht="12.6" hidden="1" customHeight="1" outlineLevel="2">
      <c r="A1007" s="1560">
        <v>44194</v>
      </c>
      <c r="B1007" s="955" t="s">
        <v>5723</v>
      </c>
      <c r="C1007" s="1012" t="s">
        <v>11491</v>
      </c>
      <c r="D1007" s="977" t="s">
        <v>5673</v>
      </c>
    </row>
    <row r="1008" spans="1:4" ht="12.6" hidden="1" customHeight="1" outlineLevel="2">
      <c r="A1008" s="1560">
        <v>44194</v>
      </c>
      <c r="B1008" s="955" t="s">
        <v>5745</v>
      </c>
      <c r="C1008" s="1012" t="s">
        <v>11492</v>
      </c>
      <c r="D1008" s="977" t="s">
        <v>5671</v>
      </c>
    </row>
    <row r="1009" spans="1:4" ht="12.6" hidden="1" customHeight="1" outlineLevel="2">
      <c r="A1009" s="1560">
        <v>44194</v>
      </c>
      <c r="B1009" s="955" t="s">
        <v>5698</v>
      </c>
      <c r="C1009" s="1012" t="s">
        <v>11493</v>
      </c>
      <c r="D1009" s="977" t="s">
        <v>5672</v>
      </c>
    </row>
    <row r="1010" spans="1:4" ht="12.6" hidden="1" customHeight="1" outlineLevel="2">
      <c r="A1010" s="1560">
        <v>44194</v>
      </c>
      <c r="B1010" s="955" t="s">
        <v>5698</v>
      </c>
      <c r="C1010" s="1012" t="s">
        <v>11494</v>
      </c>
      <c r="D1010" s="977" t="s">
        <v>5673</v>
      </c>
    </row>
    <row r="1011" spans="1:4" ht="12.6" hidden="1" customHeight="1" outlineLevel="2">
      <c r="A1011" s="1560">
        <v>44194</v>
      </c>
      <c r="B1011" s="955" t="s">
        <v>5698</v>
      </c>
      <c r="C1011" s="1012" t="s">
        <v>11495</v>
      </c>
      <c r="D1011" s="977" t="s">
        <v>5673</v>
      </c>
    </row>
    <row r="1012" spans="1:4" ht="12.6" hidden="1" customHeight="1" outlineLevel="1" collapsed="1">
      <c r="A1012" s="1562">
        <v>44195</v>
      </c>
      <c r="B1012" s="955" t="s">
        <v>5698</v>
      </c>
      <c r="C1012" s="1012" t="s">
        <v>11496</v>
      </c>
      <c r="D1012" s="977" t="s">
        <v>5672</v>
      </c>
    </row>
    <row r="1013" spans="1:4" ht="12.6" hidden="1" customHeight="1" outlineLevel="2">
      <c r="A1013" s="1562">
        <v>44195</v>
      </c>
      <c r="B1013" s="955" t="s">
        <v>5698</v>
      </c>
      <c r="C1013" s="1012" t="s">
        <v>11497</v>
      </c>
      <c r="D1013" s="977" t="s">
        <v>5673</v>
      </c>
    </row>
    <row r="1014" spans="1:4" ht="12.6" hidden="1" customHeight="1" outlineLevel="2">
      <c r="A1014" s="1562">
        <v>44195</v>
      </c>
      <c r="B1014" s="955" t="s">
        <v>5698</v>
      </c>
      <c r="C1014" s="1012" t="s">
        <v>11498</v>
      </c>
      <c r="D1014" s="977" t="s">
        <v>5672</v>
      </c>
    </row>
    <row r="1015" spans="1:4" ht="12.6" hidden="1" customHeight="1" outlineLevel="2">
      <c r="A1015" s="1562">
        <v>44195</v>
      </c>
      <c r="B1015" s="955" t="s">
        <v>5698</v>
      </c>
      <c r="C1015" s="1012" t="s">
        <v>11499</v>
      </c>
      <c r="D1015" s="977" t="s">
        <v>5673</v>
      </c>
    </row>
    <row r="1016" spans="1:4" ht="12.6" hidden="1" customHeight="1" outlineLevel="2">
      <c r="A1016" s="1562">
        <v>44195</v>
      </c>
      <c r="B1016" s="955" t="s">
        <v>5698</v>
      </c>
      <c r="C1016" s="1012" t="s">
        <v>11500</v>
      </c>
      <c r="D1016" s="977" t="s">
        <v>5681</v>
      </c>
    </row>
    <row r="1017" spans="1:4" ht="12.6" hidden="1" customHeight="1" outlineLevel="2">
      <c r="A1017" s="1562">
        <v>44195</v>
      </c>
      <c r="B1017" s="955" t="s">
        <v>5698</v>
      </c>
      <c r="C1017" s="1012" t="s">
        <v>11501</v>
      </c>
      <c r="D1017" s="977" t="s">
        <v>8424</v>
      </c>
    </row>
    <row r="1018" spans="1:4" ht="12.6" hidden="1" customHeight="1" outlineLevel="2">
      <c r="A1018" s="1562">
        <v>44195</v>
      </c>
      <c r="B1018" s="955" t="s">
        <v>5698</v>
      </c>
      <c r="C1018" s="1012" t="s">
        <v>11502</v>
      </c>
      <c r="D1018" s="977" t="s">
        <v>5682</v>
      </c>
    </row>
    <row r="1019" spans="1:4" ht="12.6" hidden="1" customHeight="1" outlineLevel="2">
      <c r="A1019" s="1562">
        <v>44195</v>
      </c>
      <c r="B1019" s="955" t="s">
        <v>5698</v>
      </c>
      <c r="C1019" s="1012" t="s">
        <v>11503</v>
      </c>
      <c r="D1019" s="977" t="s">
        <v>5672</v>
      </c>
    </row>
    <row r="1020" spans="1:4" ht="12.6" hidden="1" customHeight="1" outlineLevel="2">
      <c r="A1020" s="1562">
        <v>44195</v>
      </c>
      <c r="B1020" s="955" t="s">
        <v>5698</v>
      </c>
      <c r="C1020" s="1012" t="s">
        <v>11504</v>
      </c>
      <c r="D1020" s="977" t="s">
        <v>2139</v>
      </c>
    </row>
    <row r="1021" spans="1:4" ht="12.6" hidden="1" customHeight="1" outlineLevel="2">
      <c r="A1021" s="1562">
        <v>44195</v>
      </c>
      <c r="B1021" s="955" t="s">
        <v>5698</v>
      </c>
      <c r="C1021" s="1012" t="s">
        <v>11505</v>
      </c>
      <c r="D1021" s="977" t="s">
        <v>2139</v>
      </c>
    </row>
    <row r="1022" spans="1:4" ht="12.6" hidden="1" customHeight="1" outlineLevel="2">
      <c r="A1022" s="1562">
        <v>44195</v>
      </c>
      <c r="B1022" s="955" t="s">
        <v>5698</v>
      </c>
      <c r="C1022" s="1012" t="s">
        <v>11506</v>
      </c>
      <c r="D1022" s="977" t="s">
        <v>5672</v>
      </c>
    </row>
    <row r="1023" spans="1:4" ht="12.6" hidden="1" customHeight="1" outlineLevel="1">
      <c r="A1023" s="974"/>
      <c r="B1023" s="955"/>
      <c r="C1023" s="1021" t="s">
        <v>3192</v>
      </c>
      <c r="D1023" s="968"/>
    </row>
    <row r="1024" spans="1:4" ht="12.6" hidden="1" customHeight="1" outlineLevel="1"/>
    <row r="1025" spans="1:22" ht="12.6" hidden="1" customHeight="1" outlineLevel="1">
      <c r="A1025" s="1563"/>
      <c r="B1025" s="955"/>
      <c r="C1025" s="1021" t="s">
        <v>11507</v>
      </c>
      <c r="D1025" s="968"/>
      <c r="E1025" s="972"/>
      <c r="F1025" s="970"/>
      <c r="G1025" s="967"/>
      <c r="H1025" s="970"/>
      <c r="I1025" s="967"/>
      <c r="J1025" s="970"/>
      <c r="K1025" s="967"/>
      <c r="L1025" s="970"/>
      <c r="M1025" s="967"/>
      <c r="N1025" s="970"/>
      <c r="O1025" s="967"/>
      <c r="P1025" s="970"/>
      <c r="Q1025" s="967"/>
      <c r="R1025" s="970"/>
      <c r="S1025" s="967"/>
      <c r="T1025" s="970"/>
      <c r="U1025" s="967"/>
      <c r="V1025" s="970"/>
    </row>
    <row r="1026" spans="1:22" ht="12.6" hidden="1" customHeight="1" outlineLevel="1">
      <c r="A1026" s="1563"/>
      <c r="B1026" s="955"/>
      <c r="C1026" s="1021" t="s">
        <v>11508</v>
      </c>
      <c r="D1026" s="968"/>
      <c r="E1026" s="972"/>
      <c r="F1026" s="970"/>
      <c r="G1026" s="967"/>
      <c r="H1026" s="970"/>
      <c r="I1026" s="967"/>
      <c r="J1026" s="970"/>
      <c r="K1026" s="967"/>
      <c r="L1026" s="970"/>
      <c r="M1026" s="967"/>
      <c r="N1026" s="970"/>
      <c r="O1026" s="967"/>
      <c r="P1026" s="970"/>
      <c r="Q1026" s="967"/>
      <c r="R1026" s="970"/>
      <c r="S1026" s="967"/>
      <c r="T1026" s="970"/>
      <c r="U1026" s="967"/>
      <c r="V1026" s="970"/>
    </row>
    <row r="1027" spans="1:22" ht="12.6" hidden="1" customHeight="1" outlineLevel="1">
      <c r="A1027" s="1563"/>
      <c r="B1027" s="955"/>
      <c r="C1027" s="1133" t="s">
        <v>11509</v>
      </c>
      <c r="D1027" s="968"/>
      <c r="E1027" s="972"/>
      <c r="F1027" s="970"/>
      <c r="G1027" s="967"/>
      <c r="H1027" s="970"/>
      <c r="I1027" s="967"/>
      <c r="J1027" s="970"/>
      <c r="K1027" s="967"/>
      <c r="L1027" s="970"/>
      <c r="M1027" s="967"/>
      <c r="N1027" s="970"/>
      <c r="O1027" s="967"/>
      <c r="P1027" s="970"/>
      <c r="Q1027" s="967"/>
      <c r="R1027" s="970"/>
      <c r="S1027" s="967"/>
      <c r="T1027" s="970"/>
      <c r="U1027" s="967"/>
      <c r="V1027" s="970"/>
    </row>
    <row r="1028" spans="1:22" ht="12.6" hidden="1" customHeight="1" outlineLevel="1">
      <c r="A1028" s="1563"/>
      <c r="B1028" s="955"/>
      <c r="C1028" s="1021" t="s">
        <v>11510</v>
      </c>
      <c r="D1028" s="968"/>
      <c r="E1028" s="972"/>
      <c r="F1028" s="970"/>
      <c r="G1028" s="967"/>
      <c r="H1028" s="970"/>
      <c r="I1028" s="967"/>
      <c r="J1028" s="970"/>
      <c r="K1028" s="967"/>
      <c r="L1028" s="970"/>
      <c r="M1028" s="967"/>
      <c r="N1028" s="970"/>
      <c r="O1028" s="967"/>
      <c r="P1028" s="970"/>
      <c r="Q1028" s="967"/>
      <c r="R1028" s="970"/>
      <c r="S1028" s="967"/>
      <c r="T1028" s="970"/>
      <c r="U1028" s="967"/>
      <c r="V1028" s="970"/>
    </row>
    <row r="1029" spans="1:22" ht="25.2" hidden="1" customHeight="1" outlineLevel="1">
      <c r="A1029" s="974"/>
      <c r="B1029" s="955"/>
      <c r="C1029" s="1542" t="s">
        <v>11511</v>
      </c>
      <c r="D1029" s="968"/>
      <c r="E1029" s="972"/>
      <c r="F1029" s="970"/>
      <c r="G1029" s="967"/>
      <c r="H1029" s="970"/>
      <c r="I1029" s="967"/>
      <c r="J1029" s="970"/>
      <c r="K1029" s="967"/>
      <c r="L1029" s="970"/>
      <c r="M1029" s="967"/>
      <c r="N1029" s="970"/>
      <c r="O1029" s="967"/>
      <c r="P1029" s="970"/>
      <c r="Q1029" s="967"/>
      <c r="R1029" s="970"/>
      <c r="S1029" s="967"/>
      <c r="T1029" s="970"/>
      <c r="U1029" s="967"/>
      <c r="V1029" s="970"/>
    </row>
    <row r="1030" spans="1:22" ht="12.6" hidden="1" customHeight="1" outlineLevel="1">
      <c r="A1030" s="974"/>
      <c r="B1030" s="955"/>
      <c r="C1030" s="1564" t="s">
        <v>11512</v>
      </c>
      <c r="D1030" s="968"/>
      <c r="E1030" s="972"/>
      <c r="F1030" s="970"/>
      <c r="G1030" s="967"/>
      <c r="H1030" s="970"/>
      <c r="I1030" s="967"/>
      <c r="J1030" s="970"/>
      <c r="K1030" s="967"/>
      <c r="L1030" s="970"/>
      <c r="M1030" s="967"/>
      <c r="N1030" s="970"/>
      <c r="O1030" s="967"/>
      <c r="P1030" s="970"/>
      <c r="Q1030" s="967"/>
      <c r="R1030" s="970"/>
      <c r="S1030" s="967"/>
      <c r="T1030" s="970"/>
      <c r="U1030" s="967"/>
      <c r="V1030" s="970"/>
    </row>
    <row r="1031" spans="1:22" ht="12.6" hidden="1" customHeight="1" outlineLevel="1">
      <c r="A1031" s="1563"/>
      <c r="B1031" s="955"/>
      <c r="C1031" s="1136" t="s">
        <v>11513</v>
      </c>
      <c r="D1031" s="968"/>
      <c r="E1031" s="972"/>
      <c r="F1031" s="970"/>
      <c r="G1031" s="967"/>
      <c r="H1031" s="970"/>
      <c r="I1031" s="967"/>
      <c r="J1031" s="970"/>
      <c r="K1031" s="967"/>
      <c r="L1031" s="970"/>
      <c r="M1031" s="967"/>
      <c r="N1031" s="970"/>
      <c r="O1031" s="967"/>
      <c r="P1031" s="970"/>
      <c r="Q1031" s="967"/>
      <c r="R1031" s="970"/>
      <c r="S1031" s="967"/>
      <c r="T1031" s="970"/>
      <c r="U1031" s="967"/>
      <c r="V1031" s="970"/>
    </row>
    <row r="1032" spans="1:22" ht="12.6" hidden="1" customHeight="1" outlineLevel="1">
      <c r="A1032" s="1563"/>
      <c r="B1032" s="955"/>
      <c r="C1032" s="1136" t="s">
        <v>11514</v>
      </c>
      <c r="D1032" s="968"/>
      <c r="E1032" s="972"/>
      <c r="F1032" s="970"/>
      <c r="G1032" s="967"/>
      <c r="H1032" s="970"/>
      <c r="I1032" s="967"/>
      <c r="J1032" s="970"/>
      <c r="K1032" s="967"/>
      <c r="L1032" s="970"/>
      <c r="M1032" s="967"/>
      <c r="N1032" s="970"/>
      <c r="O1032" s="967"/>
      <c r="P1032" s="970"/>
      <c r="Q1032" s="967"/>
      <c r="R1032" s="970"/>
      <c r="S1032" s="967"/>
      <c r="T1032" s="970"/>
      <c r="U1032" s="967"/>
      <c r="V1032" s="970"/>
    </row>
    <row r="1033" spans="1:22" ht="12.6" hidden="1" customHeight="1" outlineLevel="1">
      <c r="A1033" s="1563"/>
      <c r="B1033" s="955"/>
      <c r="C1033" s="1021" t="s">
        <v>11515</v>
      </c>
      <c r="D1033" s="968"/>
      <c r="E1033" s="972"/>
      <c r="F1033" s="970"/>
      <c r="G1033" s="967"/>
      <c r="H1033" s="970"/>
      <c r="I1033" s="967"/>
      <c r="J1033" s="970"/>
      <c r="K1033" s="967"/>
      <c r="L1033" s="970"/>
      <c r="M1033" s="967"/>
      <c r="N1033" s="970"/>
      <c r="O1033" s="967"/>
      <c r="P1033" s="970"/>
      <c r="Q1033" s="967"/>
      <c r="R1033" s="970"/>
      <c r="S1033" s="967"/>
      <c r="T1033" s="970"/>
      <c r="U1033" s="967"/>
      <c r="V1033" s="970"/>
    </row>
    <row r="1034" spans="1:22" ht="12.6" hidden="1" customHeight="1" outlineLevel="1">
      <c r="A1034" s="1563"/>
      <c r="B1034" s="955"/>
      <c r="C1034" s="1136" t="s">
        <v>11516</v>
      </c>
      <c r="D1034" s="968"/>
      <c r="E1034" s="972"/>
      <c r="F1034" s="970"/>
      <c r="G1034" s="967"/>
      <c r="H1034" s="970"/>
      <c r="I1034" s="967"/>
      <c r="J1034" s="970"/>
      <c r="K1034" s="967"/>
      <c r="L1034" s="970"/>
      <c r="M1034" s="967"/>
      <c r="N1034" s="970"/>
      <c r="O1034" s="967"/>
      <c r="P1034" s="970"/>
      <c r="Q1034" s="967"/>
      <c r="R1034" s="970"/>
      <c r="S1034" s="967"/>
      <c r="T1034" s="970"/>
      <c r="U1034" s="967"/>
      <c r="V1034" s="970"/>
    </row>
    <row r="1035" spans="1:22" ht="12.6" customHeight="1" collapsed="1">
      <c r="A1035" s="1565"/>
      <c r="B1035" s="967"/>
      <c r="C1035" s="967"/>
      <c r="D1035" s="972"/>
      <c r="E1035" s="972"/>
      <c r="F1035" s="967"/>
      <c r="G1035" s="967"/>
      <c r="H1035" s="967"/>
      <c r="I1035" s="967"/>
      <c r="J1035" s="967"/>
      <c r="K1035" s="967"/>
      <c r="L1035" s="967"/>
      <c r="M1035" s="967"/>
      <c r="N1035" s="967"/>
      <c r="O1035" s="967"/>
      <c r="P1035" s="967"/>
      <c r="Q1035" s="967"/>
      <c r="R1035" s="967"/>
      <c r="S1035" s="967"/>
      <c r="T1035" s="967"/>
      <c r="U1035" s="967"/>
      <c r="V1035" s="967"/>
    </row>
    <row r="1036" spans="1:22" ht="12.6" hidden="1" customHeight="1" outlineLevel="1">
      <c r="A1036" s="1566" t="s">
        <v>5697</v>
      </c>
      <c r="B1036" s="1567">
        <f>COUNT(A1037:A1400)</f>
        <v>334</v>
      </c>
      <c r="C1036" s="1022"/>
      <c r="D1036" s="958">
        <f t="shared" ref="D1036:V1036" si="1">COUNTIF(D1037:D1400, "x")</f>
        <v>59</v>
      </c>
      <c r="E1036" s="958">
        <f t="shared" si="1"/>
        <v>90</v>
      </c>
      <c r="F1036" s="958">
        <f t="shared" si="1"/>
        <v>33</v>
      </c>
      <c r="G1036" s="958">
        <f t="shared" si="1"/>
        <v>23</v>
      </c>
      <c r="H1036" s="958">
        <f t="shared" si="1"/>
        <v>24</v>
      </c>
      <c r="I1036" s="958">
        <f t="shared" si="1"/>
        <v>22</v>
      </c>
      <c r="J1036" s="958">
        <f t="shared" si="1"/>
        <v>13</v>
      </c>
      <c r="K1036" s="958">
        <f t="shared" si="1"/>
        <v>4</v>
      </c>
      <c r="L1036" s="958">
        <f t="shared" si="1"/>
        <v>5</v>
      </c>
      <c r="M1036" s="958">
        <f t="shared" si="1"/>
        <v>11</v>
      </c>
      <c r="N1036" s="958">
        <f t="shared" si="1"/>
        <v>22</v>
      </c>
      <c r="O1036" s="958">
        <f t="shared" si="1"/>
        <v>19</v>
      </c>
      <c r="P1036" s="958">
        <f t="shared" si="1"/>
        <v>11</v>
      </c>
      <c r="Q1036" s="958">
        <f t="shared" si="1"/>
        <v>29</v>
      </c>
      <c r="R1036" s="958">
        <f t="shared" si="1"/>
        <v>9</v>
      </c>
      <c r="S1036" s="958">
        <f t="shared" si="1"/>
        <v>42</v>
      </c>
      <c r="T1036" s="958">
        <f t="shared" si="1"/>
        <v>3</v>
      </c>
      <c r="U1036" s="958">
        <f t="shared" si="1"/>
        <v>5</v>
      </c>
      <c r="V1036" s="958">
        <f t="shared" si="1"/>
        <v>1</v>
      </c>
    </row>
    <row r="1037" spans="1:22" ht="25.2" hidden="1" customHeight="1" outlineLevel="1" collapsed="1">
      <c r="A1037" s="1107">
        <v>44200</v>
      </c>
      <c r="B1037" s="955" t="s">
        <v>5698</v>
      </c>
      <c r="C1037" s="1108" t="s">
        <v>5699</v>
      </c>
      <c r="D1037" s="977"/>
      <c r="E1037" s="969" t="s">
        <v>5700</v>
      </c>
      <c r="F1037" s="973"/>
      <c r="G1037" s="974"/>
      <c r="H1037" s="973"/>
      <c r="I1037" s="974"/>
      <c r="J1037" s="973"/>
      <c r="K1037" s="974" t="s">
        <v>5700</v>
      </c>
      <c r="L1037" s="973"/>
      <c r="M1037" s="974"/>
      <c r="N1037" s="973"/>
      <c r="O1037" s="974"/>
      <c r="P1037" s="973"/>
      <c r="Q1037" s="974"/>
      <c r="R1037" s="973"/>
      <c r="S1037" s="974"/>
      <c r="T1037" s="973"/>
      <c r="U1037" s="974"/>
      <c r="V1037" s="973"/>
    </row>
    <row r="1038" spans="1:22" ht="12.6" hidden="1" customHeight="1" outlineLevel="2">
      <c r="A1038" s="1107">
        <v>44200</v>
      </c>
      <c r="B1038" s="955" t="s">
        <v>5698</v>
      </c>
      <c r="C1038" s="955" t="s">
        <v>5701</v>
      </c>
      <c r="D1038" s="977" t="s">
        <v>5700</v>
      </c>
      <c r="E1038" s="969"/>
      <c r="F1038" s="973"/>
      <c r="G1038" s="974"/>
      <c r="H1038" s="973"/>
      <c r="I1038" s="974"/>
      <c r="J1038" s="973"/>
      <c r="K1038" s="974"/>
      <c r="L1038" s="973"/>
      <c r="M1038" s="974"/>
      <c r="N1038" s="973"/>
      <c r="O1038" s="974"/>
      <c r="P1038" s="973"/>
      <c r="Q1038" s="974"/>
      <c r="R1038" s="973"/>
      <c r="S1038" s="974"/>
      <c r="T1038" s="973"/>
      <c r="U1038" s="974"/>
      <c r="V1038" s="973"/>
    </row>
    <row r="1039" spans="1:22" ht="12.6" hidden="1" customHeight="1" outlineLevel="2">
      <c r="A1039" s="1107">
        <v>44200</v>
      </c>
      <c r="B1039" s="955" t="s">
        <v>5698</v>
      </c>
      <c r="C1039" s="955" t="s">
        <v>5702</v>
      </c>
      <c r="D1039" s="977"/>
      <c r="E1039" s="969"/>
      <c r="F1039" s="973"/>
      <c r="G1039" s="974" t="s">
        <v>5700</v>
      </c>
      <c r="H1039" s="973"/>
      <c r="I1039" s="974"/>
      <c r="J1039" s="973"/>
      <c r="K1039" s="974"/>
      <c r="L1039" s="973"/>
      <c r="M1039" s="974"/>
      <c r="N1039" s="973"/>
      <c r="O1039" s="974"/>
      <c r="P1039" s="973"/>
      <c r="Q1039" s="974"/>
      <c r="R1039" s="973"/>
      <c r="S1039" s="974"/>
      <c r="T1039" s="973"/>
      <c r="U1039" s="974"/>
      <c r="V1039" s="973"/>
    </row>
    <row r="1040" spans="1:22" ht="12.6" hidden="1" customHeight="1" outlineLevel="2">
      <c r="A1040" s="1107">
        <v>44200</v>
      </c>
      <c r="B1040" s="955" t="s">
        <v>5698</v>
      </c>
      <c r="C1040" s="955" t="s">
        <v>5703</v>
      </c>
      <c r="D1040" s="977"/>
      <c r="E1040" s="969"/>
      <c r="F1040" s="973"/>
      <c r="G1040" s="974" t="s">
        <v>5700</v>
      </c>
      <c r="H1040" s="973"/>
      <c r="I1040" s="974"/>
      <c r="J1040" s="973" t="s">
        <v>5700</v>
      </c>
      <c r="K1040" s="974"/>
      <c r="L1040" s="973"/>
      <c r="M1040" s="974"/>
      <c r="N1040" s="973"/>
      <c r="O1040" s="974"/>
      <c r="P1040" s="973"/>
      <c r="Q1040" s="974"/>
      <c r="R1040" s="973"/>
      <c r="S1040" s="974"/>
      <c r="T1040" s="973"/>
      <c r="U1040" s="974"/>
      <c r="V1040" s="973"/>
    </row>
    <row r="1041" spans="1:24" ht="12.6" hidden="1" customHeight="1" outlineLevel="2">
      <c r="A1041" s="1107">
        <v>44200</v>
      </c>
      <c r="B1041" s="955" t="s">
        <v>5698</v>
      </c>
      <c r="C1041" s="955" t="s">
        <v>5704</v>
      </c>
      <c r="D1041" s="977"/>
      <c r="E1041" s="969"/>
      <c r="F1041" s="973"/>
      <c r="G1041" s="974" t="s">
        <v>5705</v>
      </c>
      <c r="H1041" s="973"/>
      <c r="I1041" s="974"/>
      <c r="J1041" s="973"/>
      <c r="K1041" s="974"/>
      <c r="L1041" s="973"/>
      <c r="M1041" s="974"/>
      <c r="N1041" s="973"/>
      <c r="O1041" s="974"/>
      <c r="P1041" s="973"/>
      <c r="Q1041" s="974"/>
      <c r="R1041" s="973"/>
      <c r="S1041" s="974"/>
      <c r="T1041" s="973"/>
      <c r="U1041" s="974"/>
      <c r="V1041" s="973"/>
      <c r="W1041" s="974"/>
      <c r="X1041" s="955"/>
    </row>
    <row r="1042" spans="1:24" ht="25.2" hidden="1" customHeight="1" outlineLevel="2">
      <c r="A1042" s="1107">
        <v>44200</v>
      </c>
      <c r="B1042" s="955" t="s">
        <v>5706</v>
      </c>
      <c r="C1042" s="955" t="s">
        <v>5707</v>
      </c>
      <c r="D1042" s="977"/>
      <c r="E1042" s="969" t="s">
        <v>5705</v>
      </c>
      <c r="F1042" s="973"/>
      <c r="G1042" s="974"/>
      <c r="H1042" s="973"/>
      <c r="I1042" s="974"/>
      <c r="J1042" s="973"/>
      <c r="K1042" s="974"/>
      <c r="L1042" s="973"/>
      <c r="M1042" s="974"/>
      <c r="N1042" s="973"/>
      <c r="O1042" s="974" t="s">
        <v>5705</v>
      </c>
      <c r="P1042" s="973"/>
      <c r="Q1042" s="974"/>
      <c r="R1042" s="973"/>
      <c r="S1042" s="974"/>
      <c r="T1042" s="973"/>
      <c r="U1042" s="974"/>
      <c r="V1042" s="973"/>
      <c r="W1042" s="974"/>
      <c r="X1042" s="955"/>
    </row>
    <row r="1043" spans="1:24" ht="25.2" hidden="1" customHeight="1" outlineLevel="2">
      <c r="A1043" s="1107">
        <v>44200</v>
      </c>
      <c r="B1043" s="955" t="s">
        <v>5698</v>
      </c>
      <c r="C1043" s="955" t="s">
        <v>5708</v>
      </c>
      <c r="D1043" s="977" t="s">
        <v>5705</v>
      </c>
      <c r="E1043" s="969"/>
      <c r="F1043" s="973"/>
      <c r="G1043" s="974"/>
      <c r="H1043" s="973"/>
      <c r="I1043" s="974"/>
      <c r="J1043" s="973"/>
      <c r="K1043" s="974"/>
      <c r="L1043" s="973"/>
      <c r="M1043" s="974"/>
      <c r="N1043" s="973"/>
      <c r="O1043" s="974"/>
      <c r="P1043" s="973"/>
      <c r="Q1043" s="974"/>
      <c r="R1043" s="973"/>
      <c r="S1043" s="974"/>
      <c r="T1043" s="973"/>
      <c r="U1043" s="974"/>
      <c r="V1043" s="973"/>
      <c r="W1043" s="974"/>
      <c r="X1043" s="955"/>
    </row>
    <row r="1044" spans="1:24" ht="12.6" hidden="1" customHeight="1" outlineLevel="2">
      <c r="A1044" s="1107">
        <v>44200</v>
      </c>
      <c r="B1044" s="955" t="s">
        <v>5698</v>
      </c>
      <c r="C1044" s="955" t="s">
        <v>5709</v>
      </c>
      <c r="D1044" s="977"/>
      <c r="E1044" s="969"/>
      <c r="F1044" s="973"/>
      <c r="G1044" s="974"/>
      <c r="H1044" s="973"/>
      <c r="I1044" s="974"/>
      <c r="J1044" s="973"/>
      <c r="K1044" s="974"/>
      <c r="L1044" s="973"/>
      <c r="M1044" s="974"/>
      <c r="N1044" s="973"/>
      <c r="O1044" s="974"/>
      <c r="P1044" s="973"/>
      <c r="Q1044" s="974"/>
      <c r="R1044" s="973" t="s">
        <v>5705</v>
      </c>
      <c r="S1044" s="974"/>
      <c r="T1044" s="973"/>
      <c r="U1044" s="974"/>
      <c r="V1044" s="973"/>
      <c r="W1044" s="974"/>
      <c r="X1044" s="955"/>
    </row>
    <row r="1045" spans="1:24" ht="25.2" hidden="1" customHeight="1" outlineLevel="2">
      <c r="A1045" s="1107">
        <v>44200</v>
      </c>
      <c r="B1045" s="955" t="s">
        <v>5698</v>
      </c>
      <c r="C1045" s="955" t="s">
        <v>5710</v>
      </c>
      <c r="D1045" s="977" t="s">
        <v>5705</v>
      </c>
      <c r="E1045" s="969"/>
      <c r="F1045" s="973"/>
      <c r="G1045" s="974"/>
      <c r="H1045" s="973"/>
      <c r="I1045" s="974"/>
      <c r="J1045" s="973" t="s">
        <v>5705</v>
      </c>
      <c r="K1045" s="974"/>
      <c r="L1045" s="973"/>
      <c r="M1045" s="974"/>
      <c r="N1045" s="973"/>
      <c r="O1045" s="974"/>
      <c r="P1045" s="973"/>
      <c r="Q1045" s="974"/>
      <c r="R1045" s="973"/>
      <c r="S1045" s="974"/>
      <c r="T1045" s="973"/>
      <c r="U1045" s="974"/>
      <c r="V1045" s="973"/>
      <c r="W1045" s="974"/>
      <c r="X1045" s="955"/>
    </row>
    <row r="1046" spans="1:24" ht="12.6" hidden="1" customHeight="1" outlineLevel="2">
      <c r="A1046" s="1107">
        <v>44200</v>
      </c>
      <c r="B1046" s="955" t="s">
        <v>5698</v>
      </c>
      <c r="C1046" s="955" t="s">
        <v>5711</v>
      </c>
      <c r="D1046" s="977"/>
      <c r="E1046" s="969"/>
      <c r="F1046" s="973"/>
      <c r="G1046" s="974" t="s">
        <v>5705</v>
      </c>
      <c r="H1046" s="973"/>
      <c r="I1046" s="974"/>
      <c r="J1046" s="973"/>
      <c r="K1046" s="974"/>
      <c r="L1046" s="973"/>
      <c r="M1046" s="974"/>
      <c r="N1046" s="973"/>
      <c r="O1046" s="974"/>
      <c r="P1046" s="973"/>
      <c r="Q1046" s="974"/>
      <c r="R1046" s="973"/>
      <c r="S1046" s="974"/>
      <c r="T1046" s="973"/>
      <c r="U1046" s="974"/>
      <c r="V1046" s="973"/>
      <c r="W1046" s="974"/>
      <c r="X1046" s="955"/>
    </row>
    <row r="1047" spans="1:24" ht="12.6" hidden="1" customHeight="1" outlineLevel="2">
      <c r="A1047" s="1107">
        <v>44200</v>
      </c>
      <c r="B1047" s="955" t="s">
        <v>5698</v>
      </c>
      <c r="C1047" s="955" t="s">
        <v>5712</v>
      </c>
      <c r="D1047" s="977"/>
      <c r="E1047" s="969"/>
      <c r="F1047" s="973" t="s">
        <v>5705</v>
      </c>
      <c r="G1047" s="974"/>
      <c r="H1047" s="973"/>
      <c r="I1047" s="974"/>
      <c r="J1047" s="973"/>
      <c r="K1047" s="974"/>
      <c r="L1047" s="973"/>
      <c r="M1047" s="974"/>
      <c r="N1047" s="973"/>
      <c r="O1047" s="974"/>
      <c r="P1047" s="973"/>
      <c r="Q1047" s="974"/>
      <c r="R1047" s="973"/>
      <c r="S1047" s="974"/>
      <c r="T1047" s="973"/>
      <c r="U1047" s="974"/>
      <c r="V1047" s="973"/>
      <c r="W1047" s="974"/>
      <c r="X1047" s="955"/>
    </row>
    <row r="1048" spans="1:24" ht="12.6" hidden="1" customHeight="1" outlineLevel="2">
      <c r="A1048" s="1107">
        <v>44200</v>
      </c>
      <c r="B1048" s="955" t="s">
        <v>5698</v>
      </c>
      <c r="C1048" s="955" t="s">
        <v>5713</v>
      </c>
      <c r="D1048" s="977"/>
      <c r="E1048" s="969"/>
      <c r="F1048" s="973"/>
      <c r="G1048" s="974"/>
      <c r="H1048" s="973"/>
      <c r="I1048" s="974"/>
      <c r="J1048" s="973"/>
      <c r="K1048" s="974"/>
      <c r="L1048" s="973"/>
      <c r="M1048" s="974"/>
      <c r="N1048" s="973"/>
      <c r="O1048" s="974"/>
      <c r="P1048" s="973"/>
      <c r="Q1048" s="974"/>
      <c r="R1048" s="973"/>
      <c r="S1048" s="974" t="s">
        <v>5705</v>
      </c>
      <c r="T1048" s="973"/>
      <c r="U1048" s="974"/>
      <c r="V1048" s="973"/>
      <c r="W1048" s="974"/>
      <c r="X1048" s="955"/>
    </row>
    <row r="1049" spans="1:24" ht="25.2" hidden="1" customHeight="1" outlineLevel="2">
      <c r="A1049" s="1107">
        <v>44200</v>
      </c>
      <c r="B1049" s="955" t="s">
        <v>5698</v>
      </c>
      <c r="C1049" s="1108" t="s">
        <v>5714</v>
      </c>
      <c r="D1049" s="977"/>
      <c r="E1049" s="969"/>
      <c r="F1049" s="973"/>
      <c r="G1049" s="974"/>
      <c r="H1049" s="973"/>
      <c r="I1049" s="974" t="s">
        <v>5705</v>
      </c>
      <c r="J1049" s="973"/>
      <c r="K1049" s="974"/>
      <c r="L1049" s="973"/>
      <c r="M1049" s="974" t="s">
        <v>5705</v>
      </c>
      <c r="N1049" s="973"/>
      <c r="O1049" s="974"/>
      <c r="P1049" s="973"/>
      <c r="Q1049" s="974"/>
      <c r="R1049" s="973"/>
      <c r="S1049" s="974"/>
      <c r="T1049" s="973"/>
      <c r="U1049" s="974"/>
      <c r="V1049" s="973"/>
      <c r="W1049" s="974"/>
      <c r="X1049" s="955"/>
    </row>
    <row r="1050" spans="1:24" ht="25.2" hidden="1" customHeight="1" outlineLevel="1" collapsed="1">
      <c r="A1050" s="1110">
        <v>44201</v>
      </c>
      <c r="B1050" s="955" t="s">
        <v>5698</v>
      </c>
      <c r="C1050" s="955" t="s">
        <v>5715</v>
      </c>
      <c r="D1050" s="977"/>
      <c r="E1050" s="969" t="s">
        <v>5705</v>
      </c>
      <c r="F1050" s="973"/>
      <c r="G1050" s="974"/>
      <c r="H1050" s="973"/>
      <c r="I1050" s="974"/>
      <c r="J1050" s="973"/>
      <c r="K1050" s="974"/>
      <c r="L1050" s="973"/>
      <c r="M1050" s="974"/>
      <c r="N1050" s="973" t="s">
        <v>5705</v>
      </c>
      <c r="O1050" s="974"/>
      <c r="P1050" s="973"/>
      <c r="Q1050" s="974"/>
      <c r="R1050" s="973"/>
      <c r="S1050" s="974"/>
      <c r="T1050" s="973"/>
      <c r="U1050" s="974"/>
      <c r="V1050" s="973"/>
      <c r="W1050" s="974"/>
      <c r="X1050" s="955"/>
    </row>
    <row r="1051" spans="1:24" ht="12.6" hidden="1" customHeight="1" outlineLevel="2">
      <c r="A1051" s="1110">
        <v>44201</v>
      </c>
      <c r="B1051" s="955" t="s">
        <v>5698</v>
      </c>
      <c r="C1051" s="955" t="s">
        <v>5716</v>
      </c>
      <c r="D1051" s="977" t="s">
        <v>5705</v>
      </c>
      <c r="E1051" s="969"/>
      <c r="F1051" s="973"/>
      <c r="G1051" s="974"/>
      <c r="H1051" s="973" t="s">
        <v>5705</v>
      </c>
      <c r="I1051" s="974"/>
      <c r="J1051" s="973"/>
      <c r="K1051" s="974"/>
      <c r="L1051" s="973"/>
      <c r="M1051" s="974"/>
      <c r="N1051" s="973"/>
      <c r="O1051" s="974"/>
      <c r="P1051" s="973"/>
      <c r="Q1051" s="974"/>
      <c r="R1051" s="973"/>
      <c r="S1051" s="974"/>
      <c r="T1051" s="973"/>
      <c r="U1051" s="974"/>
      <c r="V1051" s="973"/>
      <c r="W1051" s="974"/>
      <c r="X1051" s="955"/>
    </row>
    <row r="1052" spans="1:24" ht="12.6" hidden="1" customHeight="1" outlineLevel="2">
      <c r="A1052" s="1110">
        <v>44201</v>
      </c>
      <c r="B1052" s="955" t="s">
        <v>5698</v>
      </c>
      <c r="C1052" s="1108" t="s">
        <v>5718</v>
      </c>
      <c r="D1052" s="977"/>
      <c r="E1052" s="969" t="s">
        <v>5705</v>
      </c>
      <c r="F1052" s="973"/>
      <c r="G1052" s="974"/>
      <c r="H1052" s="973"/>
      <c r="I1052" s="974"/>
      <c r="J1052" s="973"/>
      <c r="K1052" s="974"/>
      <c r="L1052" s="973"/>
      <c r="M1052" s="974" t="s">
        <v>5705</v>
      </c>
      <c r="N1052" s="973" t="s">
        <v>5705</v>
      </c>
      <c r="O1052" s="974"/>
      <c r="P1052" s="973"/>
      <c r="Q1052" s="974"/>
      <c r="R1052" s="973"/>
      <c r="S1052" s="974"/>
      <c r="T1052" s="973"/>
      <c r="U1052" s="974"/>
      <c r="V1052" s="973"/>
      <c r="W1052" s="974"/>
      <c r="X1052" s="1111" t="s">
        <v>5719</v>
      </c>
    </row>
    <row r="1053" spans="1:24" ht="12.6" hidden="1" customHeight="1" outlineLevel="2">
      <c r="A1053" s="1110">
        <v>44201</v>
      </c>
      <c r="B1053" s="955" t="s">
        <v>5706</v>
      </c>
      <c r="C1053" s="955" t="s">
        <v>5720</v>
      </c>
      <c r="D1053" s="977"/>
      <c r="E1053" s="969"/>
      <c r="F1053" s="973"/>
      <c r="G1053" s="974"/>
      <c r="H1053" s="973"/>
      <c r="I1053" s="974"/>
      <c r="J1053" s="973"/>
      <c r="K1053" s="974"/>
      <c r="L1053" s="973"/>
      <c r="M1053" s="974"/>
      <c r="N1053" s="973"/>
      <c r="O1053" s="974" t="s">
        <v>5700</v>
      </c>
      <c r="P1053" s="973"/>
      <c r="Q1053" s="974"/>
      <c r="R1053" s="973"/>
      <c r="S1053" s="974"/>
      <c r="T1053" s="973"/>
      <c r="U1053" s="974"/>
      <c r="V1053" s="973"/>
      <c r="W1053" s="974"/>
      <c r="X1053" s="955"/>
    </row>
    <row r="1054" spans="1:24" ht="25.2" hidden="1" customHeight="1" outlineLevel="2">
      <c r="A1054" s="1110">
        <v>44201</v>
      </c>
      <c r="B1054" s="955" t="s">
        <v>5698</v>
      </c>
      <c r="C1054" s="955" t="s">
        <v>5721</v>
      </c>
      <c r="D1054" s="977"/>
      <c r="E1054" s="969"/>
      <c r="F1054" s="973"/>
      <c r="G1054" s="974"/>
      <c r="H1054" s="973"/>
      <c r="I1054" s="974"/>
      <c r="J1054" s="973"/>
      <c r="K1054" s="974"/>
      <c r="L1054" s="973"/>
      <c r="M1054" s="974"/>
      <c r="N1054" s="973"/>
      <c r="O1054" s="974"/>
      <c r="P1054" s="973"/>
      <c r="Q1054" s="974" t="s">
        <v>5700</v>
      </c>
      <c r="R1054" s="973"/>
      <c r="S1054" s="974"/>
      <c r="T1054" s="973"/>
      <c r="U1054" s="974"/>
      <c r="V1054" s="973"/>
      <c r="W1054" s="974"/>
      <c r="X1054" s="955"/>
    </row>
    <row r="1055" spans="1:24" ht="12.6" hidden="1" customHeight="1" outlineLevel="2">
      <c r="A1055" s="1110">
        <v>44201</v>
      </c>
      <c r="B1055" s="955" t="s">
        <v>5698</v>
      </c>
      <c r="C1055" s="955" t="s">
        <v>5722</v>
      </c>
      <c r="D1055" s="977"/>
      <c r="E1055" s="969"/>
      <c r="F1055" s="973"/>
      <c r="G1055" s="974"/>
      <c r="H1055" s="973"/>
      <c r="I1055" s="974"/>
      <c r="J1055" s="973"/>
      <c r="K1055" s="974"/>
      <c r="L1055" s="973"/>
      <c r="M1055" s="974"/>
      <c r="N1055" s="973"/>
      <c r="O1055" s="974"/>
      <c r="P1055" s="973"/>
      <c r="Q1055" s="974" t="s">
        <v>5700</v>
      </c>
      <c r="R1055" s="973"/>
      <c r="S1055" s="974"/>
      <c r="T1055" s="973"/>
      <c r="U1055" s="974"/>
      <c r="V1055" s="973"/>
      <c r="W1055" s="974"/>
      <c r="X1055" s="955"/>
    </row>
    <row r="1056" spans="1:24" ht="37.799999999999997" hidden="1" customHeight="1" outlineLevel="2">
      <c r="A1056" s="1110">
        <v>44201</v>
      </c>
      <c r="B1056" s="955" t="s">
        <v>5723</v>
      </c>
      <c r="C1056" s="955" t="s">
        <v>5724</v>
      </c>
      <c r="D1056" s="977"/>
      <c r="E1056" s="969"/>
      <c r="F1056" s="973"/>
      <c r="G1056" s="974"/>
      <c r="H1056" s="973"/>
      <c r="I1056" s="974"/>
      <c r="J1056" s="973"/>
      <c r="K1056" s="974"/>
      <c r="L1056" s="973"/>
      <c r="M1056" s="974"/>
      <c r="N1056" s="973"/>
      <c r="O1056" s="974"/>
      <c r="P1056" s="973"/>
      <c r="Q1056" s="974"/>
      <c r="R1056" s="973"/>
      <c r="S1056" s="974"/>
      <c r="T1056" s="973"/>
      <c r="U1056" s="974" t="s">
        <v>5700</v>
      </c>
      <c r="V1056" s="973"/>
      <c r="W1056" s="974"/>
      <c r="X1056" s="955"/>
    </row>
    <row r="1057" spans="1:22" ht="12.6" hidden="1" customHeight="1" outlineLevel="2">
      <c r="A1057" s="1110">
        <v>44201</v>
      </c>
      <c r="B1057" s="955" t="s">
        <v>5698</v>
      </c>
      <c r="C1057" s="955" t="s">
        <v>5725</v>
      </c>
      <c r="D1057" s="977"/>
      <c r="E1057" s="969"/>
      <c r="F1057" s="973"/>
      <c r="G1057" s="974"/>
      <c r="H1057" s="973"/>
      <c r="I1057" s="974"/>
      <c r="J1057" s="973"/>
      <c r="K1057" s="974"/>
      <c r="L1057" s="973"/>
      <c r="M1057" s="974"/>
      <c r="N1057" s="973"/>
      <c r="O1057" s="974" t="s">
        <v>5700</v>
      </c>
      <c r="P1057" s="973"/>
      <c r="Q1057" s="974"/>
      <c r="R1057" s="973"/>
      <c r="S1057" s="974"/>
      <c r="T1057" s="973"/>
      <c r="U1057" s="974"/>
      <c r="V1057" s="973"/>
    </row>
    <row r="1058" spans="1:22" ht="25.2" hidden="1" customHeight="1" outlineLevel="2">
      <c r="A1058" s="1110">
        <v>44201</v>
      </c>
      <c r="B1058" s="955" t="s">
        <v>5698</v>
      </c>
      <c r="C1058" s="955" t="s">
        <v>5726</v>
      </c>
      <c r="D1058" s="977" t="s">
        <v>5700</v>
      </c>
      <c r="E1058" s="969"/>
      <c r="F1058" s="973" t="s">
        <v>5700</v>
      </c>
      <c r="G1058" s="974"/>
      <c r="H1058" s="973"/>
      <c r="I1058" s="974"/>
      <c r="J1058" s="973"/>
      <c r="K1058" s="974"/>
      <c r="L1058" s="973"/>
      <c r="M1058" s="974"/>
      <c r="N1058" s="973"/>
      <c r="O1058" s="974"/>
      <c r="P1058" s="973"/>
      <c r="Q1058" s="974"/>
      <c r="R1058" s="973"/>
      <c r="S1058" s="974"/>
      <c r="T1058" s="973"/>
      <c r="U1058" s="974"/>
      <c r="V1058" s="973"/>
    </row>
    <row r="1059" spans="1:22" ht="12.6" hidden="1" customHeight="1" outlineLevel="2">
      <c r="A1059" s="1110">
        <v>44201</v>
      </c>
      <c r="B1059" s="955" t="s">
        <v>5698</v>
      </c>
      <c r="C1059" s="955" t="s">
        <v>5727</v>
      </c>
      <c r="D1059" s="977"/>
      <c r="E1059" s="969" t="s">
        <v>5700</v>
      </c>
      <c r="F1059" s="973"/>
      <c r="G1059" s="974"/>
      <c r="H1059" s="973"/>
      <c r="I1059" s="974"/>
      <c r="J1059" s="973"/>
      <c r="K1059" s="974"/>
      <c r="L1059" s="973"/>
      <c r="M1059" s="974"/>
      <c r="N1059" s="973"/>
      <c r="O1059" s="974"/>
      <c r="P1059" s="973"/>
      <c r="Q1059" s="974"/>
      <c r="R1059" s="973"/>
      <c r="S1059" s="974"/>
      <c r="T1059" s="973"/>
      <c r="U1059" s="974"/>
      <c r="V1059" s="973"/>
    </row>
    <row r="1060" spans="1:22" ht="12.6" hidden="1" customHeight="1" outlineLevel="2">
      <c r="A1060" s="1110">
        <v>44201</v>
      </c>
      <c r="B1060" s="955" t="s">
        <v>5698</v>
      </c>
      <c r="C1060" s="1108" t="s">
        <v>5728</v>
      </c>
      <c r="D1060" s="977"/>
      <c r="E1060" s="969" t="s">
        <v>5700</v>
      </c>
      <c r="F1060" s="973"/>
      <c r="G1060" s="974"/>
      <c r="H1060" s="973"/>
      <c r="I1060" s="974"/>
      <c r="J1060" s="973"/>
      <c r="K1060" s="974"/>
      <c r="L1060" s="973"/>
      <c r="M1060" s="974" t="s">
        <v>5700</v>
      </c>
      <c r="N1060" s="973"/>
      <c r="O1060" s="974"/>
      <c r="P1060" s="973"/>
      <c r="Q1060" s="974"/>
      <c r="R1060" s="973"/>
      <c r="S1060" s="974"/>
      <c r="T1060" s="973"/>
      <c r="U1060" s="974"/>
      <c r="V1060" s="973"/>
    </row>
    <row r="1061" spans="1:22" ht="25.2" hidden="1" customHeight="1" outlineLevel="2">
      <c r="A1061" s="1110">
        <v>44201</v>
      </c>
      <c r="B1061" s="955" t="s">
        <v>5698</v>
      </c>
      <c r="C1061" s="955" t="s">
        <v>5729</v>
      </c>
      <c r="D1061" s="977" t="s">
        <v>5700</v>
      </c>
      <c r="E1061" s="969"/>
      <c r="F1061" s="973" t="s">
        <v>5700</v>
      </c>
      <c r="G1061" s="974"/>
      <c r="H1061" s="973"/>
      <c r="I1061" s="974"/>
      <c r="J1061" s="973" t="s">
        <v>5700</v>
      </c>
      <c r="K1061" s="974"/>
      <c r="L1061" s="973"/>
      <c r="M1061" s="974"/>
      <c r="N1061" s="973"/>
      <c r="O1061" s="974"/>
      <c r="P1061" s="973"/>
      <c r="Q1061" s="974"/>
      <c r="R1061" s="973"/>
      <c r="S1061" s="974"/>
      <c r="T1061" s="973"/>
      <c r="U1061" s="974"/>
      <c r="V1061" s="973"/>
    </row>
    <row r="1062" spans="1:22" ht="12.6" hidden="1" customHeight="1" outlineLevel="2">
      <c r="A1062" s="1110">
        <v>44201</v>
      </c>
      <c r="B1062" s="955" t="s">
        <v>5723</v>
      </c>
      <c r="C1062" s="955" t="s">
        <v>5730</v>
      </c>
      <c r="D1062" s="977" t="s">
        <v>5700</v>
      </c>
      <c r="E1062" s="969"/>
      <c r="F1062" s="973"/>
      <c r="G1062" s="974"/>
      <c r="H1062" s="973"/>
      <c r="I1062" s="974"/>
      <c r="J1062" s="973"/>
      <c r="K1062" s="974"/>
      <c r="L1062" s="973"/>
      <c r="M1062" s="974"/>
      <c r="N1062" s="973"/>
      <c r="O1062" s="974"/>
      <c r="P1062" s="973"/>
      <c r="Q1062" s="974"/>
      <c r="R1062" s="973"/>
      <c r="S1062" s="974"/>
      <c r="T1062" s="973"/>
      <c r="U1062" s="974" t="s">
        <v>5700</v>
      </c>
      <c r="V1062" s="973"/>
    </row>
    <row r="1063" spans="1:22" ht="25.2" hidden="1" customHeight="1" outlineLevel="2">
      <c r="A1063" s="1110">
        <v>44201</v>
      </c>
      <c r="B1063" s="955" t="s">
        <v>5698</v>
      </c>
      <c r="C1063" s="955" t="s">
        <v>5731</v>
      </c>
      <c r="D1063" s="977"/>
      <c r="E1063" s="969" t="s">
        <v>5700</v>
      </c>
      <c r="F1063" s="973"/>
      <c r="G1063" s="974"/>
      <c r="H1063" s="973"/>
      <c r="I1063" s="974"/>
      <c r="J1063" s="973"/>
      <c r="K1063" s="974"/>
      <c r="L1063" s="973"/>
      <c r="M1063" s="974"/>
      <c r="N1063" s="973"/>
      <c r="O1063" s="974"/>
      <c r="P1063" s="973" t="s">
        <v>5700</v>
      </c>
      <c r="Q1063" s="974"/>
      <c r="R1063" s="973"/>
      <c r="S1063" s="974"/>
      <c r="T1063" s="973"/>
      <c r="U1063" s="974"/>
      <c r="V1063" s="973"/>
    </row>
    <row r="1064" spans="1:22" ht="12.6" hidden="1" customHeight="1" outlineLevel="2">
      <c r="A1064" s="1110">
        <v>44201</v>
      </c>
      <c r="B1064" s="955" t="s">
        <v>5698</v>
      </c>
      <c r="C1064" s="955" t="s">
        <v>5732</v>
      </c>
      <c r="D1064" s="977"/>
      <c r="E1064" s="969" t="s">
        <v>5700</v>
      </c>
      <c r="F1064" s="973"/>
      <c r="G1064" s="974"/>
      <c r="H1064" s="973"/>
      <c r="I1064" s="974"/>
      <c r="J1064" s="973"/>
      <c r="K1064" s="974"/>
      <c r="L1064" s="973"/>
      <c r="M1064" s="974"/>
      <c r="N1064" s="973"/>
      <c r="O1064" s="974"/>
      <c r="P1064" s="973"/>
      <c r="Q1064" s="974"/>
      <c r="R1064" s="973"/>
      <c r="S1064" s="974"/>
      <c r="T1064" s="973"/>
      <c r="U1064" s="974"/>
      <c r="V1064" s="973"/>
    </row>
    <row r="1065" spans="1:22" ht="12.6" hidden="1" customHeight="1" outlineLevel="1" collapsed="1">
      <c r="A1065" s="1112">
        <v>44202</v>
      </c>
      <c r="B1065" s="955" t="s">
        <v>5698</v>
      </c>
      <c r="C1065" s="955" t="s">
        <v>5733</v>
      </c>
      <c r="D1065" s="977"/>
      <c r="E1065" s="969"/>
      <c r="F1065" s="973"/>
      <c r="G1065" s="974" t="s">
        <v>5700</v>
      </c>
      <c r="H1065" s="973"/>
      <c r="I1065" s="974"/>
      <c r="J1065" s="973"/>
      <c r="K1065" s="974"/>
      <c r="L1065" s="973"/>
      <c r="M1065" s="974"/>
      <c r="N1065" s="973"/>
      <c r="O1065" s="974"/>
      <c r="P1065" s="973"/>
      <c r="Q1065" s="974"/>
      <c r="R1065" s="973"/>
      <c r="S1065" s="974"/>
      <c r="T1065" s="973"/>
      <c r="U1065" s="974"/>
      <c r="V1065" s="973"/>
    </row>
    <row r="1066" spans="1:22" ht="12.6" hidden="1" customHeight="1" outlineLevel="2">
      <c r="A1066" s="1112">
        <v>44202</v>
      </c>
      <c r="B1066" s="955" t="s">
        <v>5698</v>
      </c>
      <c r="C1066" s="955" t="s">
        <v>5734</v>
      </c>
      <c r="D1066" s="977"/>
      <c r="E1066" s="969"/>
      <c r="F1066" s="973" t="s">
        <v>5700</v>
      </c>
      <c r="G1066" s="974"/>
      <c r="H1066" s="973"/>
      <c r="I1066" s="974"/>
      <c r="J1066" s="973"/>
      <c r="K1066" s="974"/>
      <c r="L1066" s="973"/>
      <c r="M1066" s="974"/>
      <c r="N1066" s="973"/>
      <c r="O1066" s="974"/>
      <c r="P1066" s="973"/>
      <c r="Q1066" s="974"/>
      <c r="R1066" s="973"/>
      <c r="S1066" s="974"/>
      <c r="T1066" s="973"/>
      <c r="U1066" s="974"/>
      <c r="V1066" s="973"/>
    </row>
    <row r="1067" spans="1:22" ht="12.6" hidden="1" customHeight="1" outlineLevel="2">
      <c r="A1067" s="1112">
        <v>44202</v>
      </c>
      <c r="B1067" s="955" t="s">
        <v>5698</v>
      </c>
      <c r="C1067" s="955" t="s">
        <v>5735</v>
      </c>
      <c r="D1067" s="977"/>
      <c r="E1067" s="969"/>
      <c r="F1067" s="973" t="s">
        <v>5700</v>
      </c>
      <c r="G1067" s="974"/>
      <c r="H1067" s="973" t="s">
        <v>5700</v>
      </c>
      <c r="I1067" s="974"/>
      <c r="J1067" s="973"/>
      <c r="K1067" s="974"/>
      <c r="L1067" s="973"/>
      <c r="M1067" s="974"/>
      <c r="N1067" s="973"/>
      <c r="O1067" s="974"/>
      <c r="P1067" s="973"/>
      <c r="Q1067" s="974"/>
      <c r="R1067" s="973"/>
      <c r="S1067" s="974"/>
      <c r="T1067" s="973"/>
      <c r="U1067" s="974"/>
      <c r="V1067" s="973"/>
    </row>
    <row r="1068" spans="1:22" ht="12.6" hidden="1" customHeight="1" outlineLevel="2">
      <c r="A1068" s="1112">
        <v>44202</v>
      </c>
      <c r="B1068" s="955" t="s">
        <v>5698</v>
      </c>
      <c r="C1068" s="955" t="s">
        <v>5736</v>
      </c>
      <c r="D1068" s="977"/>
      <c r="E1068" s="969"/>
      <c r="F1068" s="973" t="s">
        <v>5700</v>
      </c>
      <c r="G1068" s="974"/>
      <c r="H1068" s="973"/>
      <c r="I1068" s="974"/>
      <c r="J1068" s="973"/>
      <c r="K1068" s="974"/>
      <c r="L1068" s="973"/>
      <c r="M1068" s="974"/>
      <c r="N1068" s="973"/>
      <c r="O1068" s="974"/>
      <c r="P1068" s="973"/>
      <c r="Q1068" s="974"/>
      <c r="R1068" s="973"/>
      <c r="S1068" s="974"/>
      <c r="T1068" s="973"/>
      <c r="U1068" s="974"/>
      <c r="V1068" s="973"/>
    </row>
    <row r="1069" spans="1:22" ht="12.6" hidden="1" customHeight="1" outlineLevel="2">
      <c r="A1069" s="1112">
        <v>44202</v>
      </c>
      <c r="B1069" s="955" t="s">
        <v>5698</v>
      </c>
      <c r="C1069" s="955" t="s">
        <v>5737</v>
      </c>
      <c r="D1069" s="977"/>
      <c r="E1069" s="969"/>
      <c r="F1069" s="973" t="s">
        <v>5700</v>
      </c>
      <c r="G1069" s="974"/>
      <c r="H1069" s="973"/>
      <c r="I1069" s="974"/>
      <c r="J1069" s="973"/>
      <c r="K1069" s="974"/>
      <c r="L1069" s="973"/>
      <c r="M1069" s="974"/>
      <c r="N1069" s="973"/>
      <c r="O1069" s="974"/>
      <c r="P1069" s="973"/>
      <c r="Q1069" s="974"/>
      <c r="R1069" s="973"/>
      <c r="S1069" s="974"/>
      <c r="T1069" s="973"/>
      <c r="U1069" s="974"/>
      <c r="V1069" s="973"/>
    </row>
    <row r="1070" spans="1:22" ht="25.2" hidden="1" customHeight="1" outlineLevel="2">
      <c r="A1070" s="1112">
        <v>44202</v>
      </c>
      <c r="B1070" s="955" t="s">
        <v>5698</v>
      </c>
      <c r="C1070" s="955" t="s">
        <v>5738</v>
      </c>
      <c r="D1070" s="977"/>
      <c r="E1070" s="969" t="s">
        <v>5700</v>
      </c>
      <c r="F1070" s="973"/>
      <c r="G1070" s="974"/>
      <c r="H1070" s="973"/>
      <c r="I1070" s="974"/>
      <c r="J1070" s="973"/>
      <c r="K1070" s="974"/>
      <c r="L1070" s="973"/>
      <c r="M1070" s="974" t="s">
        <v>5700</v>
      </c>
      <c r="N1070" s="973"/>
      <c r="O1070" s="974"/>
      <c r="P1070" s="973"/>
      <c r="Q1070" s="974"/>
      <c r="R1070" s="973"/>
      <c r="S1070" s="974"/>
      <c r="T1070" s="973"/>
      <c r="U1070" s="974"/>
      <c r="V1070" s="973"/>
    </row>
    <row r="1071" spans="1:22" ht="12.6" hidden="1" customHeight="1" outlineLevel="2">
      <c r="A1071" s="1112">
        <v>44202</v>
      </c>
      <c r="B1071" s="955" t="s">
        <v>5739</v>
      </c>
      <c r="C1071" s="955" t="s">
        <v>5740</v>
      </c>
      <c r="D1071" s="977"/>
      <c r="E1071" s="969"/>
      <c r="F1071" s="973"/>
      <c r="G1071" s="974" t="s">
        <v>5700</v>
      </c>
      <c r="H1071" s="973"/>
      <c r="I1071" s="974"/>
      <c r="J1071" s="973"/>
      <c r="K1071" s="974"/>
      <c r="L1071" s="973"/>
      <c r="M1071" s="974"/>
      <c r="N1071" s="973"/>
      <c r="O1071" s="974"/>
      <c r="P1071" s="973"/>
      <c r="Q1071" s="974"/>
      <c r="R1071" s="973"/>
      <c r="S1071" s="974"/>
      <c r="T1071" s="973"/>
      <c r="U1071" s="974"/>
      <c r="V1071" s="973"/>
    </row>
    <row r="1072" spans="1:22" ht="12.6" hidden="1" customHeight="1" outlineLevel="2">
      <c r="A1072" s="1112">
        <v>44202</v>
      </c>
      <c r="B1072" s="955" t="s">
        <v>5706</v>
      </c>
      <c r="C1072" s="955" t="s">
        <v>5741</v>
      </c>
      <c r="D1072" s="977"/>
      <c r="E1072" s="969"/>
      <c r="F1072" s="973"/>
      <c r="G1072" s="974"/>
      <c r="H1072" s="973"/>
      <c r="I1072" s="974" t="s">
        <v>5700</v>
      </c>
      <c r="J1072" s="973"/>
      <c r="K1072" s="974"/>
      <c r="L1072" s="973"/>
      <c r="M1072" s="974"/>
      <c r="N1072" s="973"/>
      <c r="O1072" s="974" t="s">
        <v>5700</v>
      </c>
      <c r="P1072" s="973"/>
      <c r="Q1072" s="974"/>
      <c r="R1072" s="973"/>
      <c r="S1072" s="974"/>
      <c r="T1072" s="973"/>
      <c r="U1072" s="974"/>
      <c r="V1072" s="973"/>
    </row>
    <row r="1073" spans="1:22" ht="12.6" hidden="1" customHeight="1" outlineLevel="2">
      <c r="A1073" s="1112">
        <v>44202</v>
      </c>
      <c r="B1073" s="955"/>
      <c r="C1073" s="955" t="s">
        <v>5742</v>
      </c>
      <c r="D1073" s="977"/>
      <c r="E1073" s="969"/>
      <c r="F1073" s="973" t="s">
        <v>5700</v>
      </c>
      <c r="G1073" s="974"/>
      <c r="H1073" s="973"/>
      <c r="I1073" s="974"/>
      <c r="J1073" s="973"/>
      <c r="K1073" s="974"/>
      <c r="L1073" s="973"/>
      <c r="M1073" s="974"/>
      <c r="N1073" s="973"/>
      <c r="O1073" s="974"/>
      <c r="P1073" s="973"/>
      <c r="Q1073" s="974"/>
      <c r="R1073" s="973"/>
      <c r="S1073" s="974"/>
      <c r="T1073" s="973"/>
      <c r="U1073" s="974"/>
      <c r="V1073" s="973"/>
    </row>
    <row r="1074" spans="1:22" ht="12.6" hidden="1" customHeight="1" outlineLevel="2">
      <c r="A1074" s="1112">
        <v>44202</v>
      </c>
      <c r="B1074" s="955" t="s">
        <v>5698</v>
      </c>
      <c r="C1074" s="955" t="s">
        <v>5743</v>
      </c>
      <c r="D1074" s="977"/>
      <c r="E1074" s="969"/>
      <c r="F1074" s="973"/>
      <c r="G1074" s="974"/>
      <c r="H1074" s="973"/>
      <c r="I1074" s="974"/>
      <c r="J1074" s="973"/>
      <c r="K1074" s="974"/>
      <c r="L1074" s="973"/>
      <c r="M1074" s="974"/>
      <c r="N1074" s="973"/>
      <c r="O1074" s="974"/>
      <c r="P1074" s="973"/>
      <c r="Q1074" s="974" t="s">
        <v>5700</v>
      </c>
      <c r="R1074" s="973"/>
      <c r="S1074" s="974"/>
      <c r="T1074" s="973"/>
      <c r="U1074" s="974"/>
      <c r="V1074" s="973"/>
    </row>
    <row r="1075" spans="1:22" ht="12.6" hidden="1" customHeight="1" outlineLevel="2">
      <c r="A1075" s="1112">
        <v>44202</v>
      </c>
      <c r="B1075" s="955" t="s">
        <v>5698</v>
      </c>
      <c r="C1075" s="955" t="s">
        <v>5744</v>
      </c>
      <c r="D1075" s="977" t="s">
        <v>5700</v>
      </c>
      <c r="E1075" s="969"/>
      <c r="F1075" s="973"/>
      <c r="G1075" s="974"/>
      <c r="H1075" s="973"/>
      <c r="I1075" s="974"/>
      <c r="J1075" s="973"/>
      <c r="K1075" s="974"/>
      <c r="L1075" s="973"/>
      <c r="M1075" s="974"/>
      <c r="N1075" s="973"/>
      <c r="O1075" s="974"/>
      <c r="P1075" s="973"/>
      <c r="Q1075" s="974"/>
      <c r="R1075" s="973"/>
      <c r="S1075" s="974"/>
      <c r="T1075" s="973"/>
      <c r="U1075" s="974"/>
      <c r="V1075" s="973"/>
    </row>
    <row r="1076" spans="1:22" ht="12.6" hidden="1" customHeight="1" outlineLevel="2">
      <c r="A1076" s="1112">
        <v>44202</v>
      </c>
      <c r="B1076" s="955" t="s">
        <v>5745</v>
      </c>
      <c r="C1076" s="955" t="s">
        <v>5746</v>
      </c>
      <c r="D1076" s="977"/>
      <c r="E1076" s="969"/>
      <c r="F1076" s="973"/>
      <c r="G1076" s="974"/>
      <c r="H1076" s="973"/>
      <c r="I1076" s="974"/>
      <c r="J1076" s="973"/>
      <c r="K1076" s="974"/>
      <c r="L1076" s="973"/>
      <c r="M1076" s="974"/>
      <c r="N1076" s="973"/>
      <c r="O1076" s="974"/>
      <c r="P1076" s="973"/>
      <c r="Q1076" s="974"/>
      <c r="R1076" s="973"/>
      <c r="S1076" s="974" t="s">
        <v>5700</v>
      </c>
      <c r="T1076" s="973"/>
      <c r="U1076" s="974"/>
      <c r="V1076" s="973"/>
    </row>
    <row r="1077" spans="1:22" ht="12.6" hidden="1" customHeight="1" outlineLevel="2">
      <c r="A1077" s="1112">
        <v>44202</v>
      </c>
      <c r="B1077" s="955" t="s">
        <v>5745</v>
      </c>
      <c r="C1077" s="955" t="s">
        <v>5747</v>
      </c>
      <c r="D1077" s="977"/>
      <c r="E1077" s="969"/>
      <c r="F1077" s="973"/>
      <c r="G1077" s="974"/>
      <c r="H1077" s="973"/>
      <c r="I1077" s="974"/>
      <c r="J1077" s="973"/>
      <c r="K1077" s="974"/>
      <c r="L1077" s="973"/>
      <c r="M1077" s="974"/>
      <c r="N1077" s="973"/>
      <c r="O1077" s="974"/>
      <c r="P1077" s="973"/>
      <c r="Q1077" s="974" t="s">
        <v>5700</v>
      </c>
      <c r="R1077" s="973"/>
      <c r="S1077" s="974"/>
      <c r="T1077" s="973"/>
      <c r="U1077" s="974"/>
      <c r="V1077" s="973"/>
    </row>
    <row r="1078" spans="1:22" ht="12.6" hidden="1" customHeight="1" outlineLevel="2">
      <c r="A1078" s="1112">
        <v>44202</v>
      </c>
      <c r="B1078" s="955" t="s">
        <v>5698</v>
      </c>
      <c r="C1078" s="955" t="s">
        <v>5748</v>
      </c>
      <c r="D1078" s="977"/>
      <c r="E1078" s="969" t="s">
        <v>5700</v>
      </c>
      <c r="F1078" s="973"/>
      <c r="G1078" s="974"/>
      <c r="H1078" s="973"/>
      <c r="I1078" s="974"/>
      <c r="J1078" s="973"/>
      <c r="K1078" s="974"/>
      <c r="L1078" s="973"/>
      <c r="M1078" s="974"/>
      <c r="N1078" s="973"/>
      <c r="O1078" s="974"/>
      <c r="P1078" s="973"/>
      <c r="Q1078" s="974"/>
      <c r="R1078" s="973"/>
      <c r="S1078" s="974"/>
      <c r="T1078" s="973"/>
      <c r="U1078" s="974"/>
      <c r="V1078" s="973"/>
    </row>
    <row r="1079" spans="1:22" ht="12.6" hidden="1" customHeight="1" outlineLevel="1" collapsed="1">
      <c r="A1079" s="1113">
        <v>44203</v>
      </c>
      <c r="B1079" s="955" t="s">
        <v>5698</v>
      </c>
      <c r="C1079" s="955" t="s">
        <v>5749</v>
      </c>
      <c r="D1079" s="977" t="s">
        <v>5700</v>
      </c>
      <c r="E1079" s="969"/>
      <c r="F1079" s="973" t="s">
        <v>5700</v>
      </c>
      <c r="G1079" s="974"/>
      <c r="H1079" s="973"/>
      <c r="I1079" s="974"/>
      <c r="J1079" s="973"/>
      <c r="K1079" s="974"/>
      <c r="L1079" s="973"/>
      <c r="M1079" s="974"/>
      <c r="N1079" s="973"/>
      <c r="O1079" s="974"/>
      <c r="P1079" s="973"/>
      <c r="Q1079" s="974"/>
      <c r="R1079" s="973"/>
      <c r="S1079" s="974"/>
      <c r="T1079" s="973"/>
      <c r="U1079" s="974"/>
      <c r="V1079" s="973"/>
    </row>
    <row r="1080" spans="1:22" ht="25.2" hidden="1" customHeight="1" outlineLevel="2">
      <c r="A1080" s="1113">
        <v>44203</v>
      </c>
      <c r="B1080" s="955" t="s">
        <v>5698</v>
      </c>
      <c r="C1080" s="955" t="s">
        <v>5750</v>
      </c>
      <c r="D1080" s="977"/>
      <c r="E1080" s="969" t="s">
        <v>5700</v>
      </c>
      <c r="F1080" s="973" t="s">
        <v>5700</v>
      </c>
      <c r="G1080" s="974"/>
      <c r="H1080" s="973"/>
      <c r="I1080" s="974"/>
      <c r="J1080" s="973"/>
      <c r="K1080" s="974"/>
      <c r="L1080" s="973"/>
      <c r="M1080" s="974"/>
      <c r="N1080" s="973"/>
      <c r="O1080" s="974"/>
      <c r="P1080" s="973"/>
      <c r="Q1080" s="974"/>
      <c r="R1080" s="973"/>
      <c r="S1080" s="974"/>
      <c r="T1080" s="973"/>
      <c r="U1080" s="974"/>
      <c r="V1080" s="973"/>
    </row>
    <row r="1081" spans="1:22" ht="12.6" hidden="1" customHeight="1" outlineLevel="2">
      <c r="A1081" s="1113">
        <v>44203</v>
      </c>
      <c r="B1081" s="955" t="s">
        <v>5698</v>
      </c>
      <c r="C1081" s="955" t="s">
        <v>5751</v>
      </c>
      <c r="D1081" s="977"/>
      <c r="E1081" s="969"/>
      <c r="F1081" s="973"/>
      <c r="G1081" s="974"/>
      <c r="H1081" s="973" t="s">
        <v>5700</v>
      </c>
      <c r="I1081" s="974"/>
      <c r="J1081" s="973"/>
      <c r="K1081" s="974"/>
      <c r="L1081" s="973"/>
      <c r="M1081" s="974"/>
      <c r="N1081" s="973"/>
      <c r="O1081" s="974"/>
      <c r="P1081" s="973"/>
      <c r="Q1081" s="974"/>
      <c r="R1081" s="973"/>
      <c r="S1081" s="974"/>
      <c r="T1081" s="973"/>
      <c r="U1081" s="974"/>
      <c r="V1081" s="973"/>
    </row>
    <row r="1082" spans="1:22" ht="12.6" hidden="1" customHeight="1" outlineLevel="2">
      <c r="A1082" s="1113">
        <v>44203</v>
      </c>
      <c r="B1082" s="955" t="s">
        <v>5698</v>
      </c>
      <c r="C1082" s="955" t="s">
        <v>5752</v>
      </c>
      <c r="D1082" s="977"/>
      <c r="E1082" s="969"/>
      <c r="F1082" s="973"/>
      <c r="G1082" s="974"/>
      <c r="H1082" s="973"/>
      <c r="I1082" s="974"/>
      <c r="J1082" s="973"/>
      <c r="K1082" s="974"/>
      <c r="L1082" s="973" t="s">
        <v>5700</v>
      </c>
      <c r="M1082" s="974"/>
      <c r="N1082" s="973"/>
      <c r="O1082" s="974"/>
      <c r="P1082" s="973"/>
      <c r="Q1082" s="974"/>
      <c r="R1082" s="973"/>
      <c r="S1082" s="974"/>
      <c r="T1082" s="973"/>
      <c r="U1082" s="974"/>
      <c r="V1082" s="973"/>
    </row>
    <row r="1083" spans="1:22" ht="12.6" hidden="1" customHeight="1" outlineLevel="2">
      <c r="A1083" s="1113">
        <v>44203</v>
      </c>
      <c r="B1083" s="955" t="s">
        <v>5698</v>
      </c>
      <c r="C1083" s="955" t="s">
        <v>5753</v>
      </c>
      <c r="D1083" s="977" t="s">
        <v>5700</v>
      </c>
      <c r="E1083" s="969"/>
      <c r="F1083" s="973" t="s">
        <v>5700</v>
      </c>
      <c r="G1083" s="974"/>
      <c r="H1083" s="973"/>
      <c r="I1083" s="974"/>
      <c r="J1083" s="973"/>
      <c r="K1083" s="974"/>
      <c r="L1083" s="973"/>
      <c r="M1083" s="974"/>
      <c r="N1083" s="973"/>
      <c r="O1083" s="974"/>
      <c r="P1083" s="973"/>
      <c r="Q1083" s="974"/>
      <c r="R1083" s="973"/>
      <c r="S1083" s="974"/>
      <c r="T1083" s="973"/>
      <c r="U1083" s="974"/>
      <c r="V1083" s="973"/>
    </row>
    <row r="1084" spans="1:22" ht="12.6" hidden="1" customHeight="1" outlineLevel="2">
      <c r="A1084" s="1113">
        <v>44203</v>
      </c>
      <c r="B1084" s="955" t="s">
        <v>5698</v>
      </c>
      <c r="C1084" s="955" t="s">
        <v>5754</v>
      </c>
      <c r="D1084" s="977"/>
      <c r="E1084" s="969" t="s">
        <v>5700</v>
      </c>
      <c r="F1084" s="973"/>
      <c r="G1084" s="974"/>
      <c r="H1084" s="973"/>
      <c r="I1084" s="974"/>
      <c r="J1084" s="973"/>
      <c r="K1084" s="974"/>
      <c r="L1084" s="973"/>
      <c r="M1084" s="974"/>
      <c r="N1084" s="973"/>
      <c r="O1084" s="974"/>
      <c r="P1084" s="973"/>
      <c r="Q1084" s="974"/>
      <c r="R1084" s="973"/>
      <c r="S1084" s="974"/>
      <c r="T1084" s="973"/>
      <c r="U1084" s="974"/>
      <c r="V1084" s="973"/>
    </row>
    <row r="1085" spans="1:22" ht="12.6" hidden="1" customHeight="1" outlineLevel="2">
      <c r="A1085" s="1113">
        <v>44203</v>
      </c>
      <c r="B1085" s="955" t="s">
        <v>5698</v>
      </c>
      <c r="C1085" s="955" t="s">
        <v>5755</v>
      </c>
      <c r="D1085" s="977" t="s">
        <v>5700</v>
      </c>
      <c r="E1085" s="969"/>
      <c r="F1085" s="973"/>
      <c r="G1085" s="974"/>
      <c r="H1085" s="973"/>
      <c r="I1085" s="974"/>
      <c r="J1085" s="973"/>
      <c r="K1085" s="974"/>
      <c r="L1085" s="973"/>
      <c r="M1085" s="974"/>
      <c r="N1085" s="973"/>
      <c r="O1085" s="974"/>
      <c r="P1085" s="973"/>
      <c r="Q1085" s="974"/>
      <c r="R1085" s="973"/>
      <c r="S1085" s="974"/>
      <c r="T1085" s="973"/>
      <c r="U1085" s="974"/>
      <c r="V1085" s="973"/>
    </row>
    <row r="1086" spans="1:22" ht="12.6" hidden="1" customHeight="1" outlineLevel="2">
      <c r="A1086" s="1113">
        <v>44203</v>
      </c>
      <c r="B1086" s="955" t="s">
        <v>5698</v>
      </c>
      <c r="C1086" s="1108" t="s">
        <v>5756</v>
      </c>
      <c r="D1086" s="977"/>
      <c r="E1086" s="969" t="s">
        <v>5700</v>
      </c>
      <c r="F1086" s="973"/>
      <c r="G1086" s="974"/>
      <c r="H1086" s="973"/>
      <c r="I1086" s="974"/>
      <c r="J1086" s="973"/>
      <c r="K1086" s="974"/>
      <c r="L1086" s="973"/>
      <c r="M1086" s="974" t="s">
        <v>5700</v>
      </c>
      <c r="N1086" s="973"/>
      <c r="O1086" s="974"/>
      <c r="P1086" s="973"/>
      <c r="Q1086" s="974"/>
      <c r="R1086" s="973"/>
      <c r="S1086" s="974"/>
      <c r="T1086" s="973"/>
      <c r="U1086" s="974"/>
      <c r="V1086" s="973"/>
    </row>
    <row r="1087" spans="1:22" ht="12.6" hidden="1" customHeight="1" outlineLevel="2">
      <c r="A1087" s="1113">
        <v>44203</v>
      </c>
      <c r="B1087" s="955" t="s">
        <v>5698</v>
      </c>
      <c r="C1087" s="955" t="s">
        <v>5757</v>
      </c>
      <c r="D1087" s="977"/>
      <c r="E1087" s="969" t="s">
        <v>5700</v>
      </c>
      <c r="F1087" s="973"/>
      <c r="G1087" s="974"/>
      <c r="H1087" s="973"/>
      <c r="I1087" s="974"/>
      <c r="J1087" s="973"/>
      <c r="K1087" s="974"/>
      <c r="L1087" s="973"/>
      <c r="M1087" s="974"/>
      <c r="N1087" s="973"/>
      <c r="O1087" s="974"/>
      <c r="P1087" s="973"/>
      <c r="Q1087" s="974"/>
      <c r="R1087" s="973"/>
      <c r="S1087" s="974"/>
      <c r="T1087" s="973"/>
      <c r="U1087" s="974"/>
      <c r="V1087" s="973"/>
    </row>
    <row r="1088" spans="1:22" ht="12.6" hidden="1" customHeight="1" outlineLevel="2">
      <c r="A1088" s="1113">
        <v>44203</v>
      </c>
      <c r="B1088" s="955" t="s">
        <v>5698</v>
      </c>
      <c r="C1088" s="955" t="s">
        <v>5758</v>
      </c>
      <c r="D1088" s="977"/>
      <c r="E1088" s="969" t="s">
        <v>5700</v>
      </c>
      <c r="F1088" s="973"/>
      <c r="G1088" s="974"/>
      <c r="H1088" s="973"/>
      <c r="I1088" s="974"/>
      <c r="J1088" s="973"/>
      <c r="K1088" s="974"/>
      <c r="L1088" s="973"/>
      <c r="M1088" s="974"/>
      <c r="N1088" s="973"/>
      <c r="O1088" s="974"/>
      <c r="P1088" s="973"/>
      <c r="Q1088" s="974"/>
      <c r="R1088" s="973"/>
      <c r="S1088" s="974"/>
      <c r="T1088" s="973"/>
      <c r="U1088" s="974"/>
      <c r="V1088" s="973"/>
    </row>
    <row r="1089" spans="1:22" ht="25.2" hidden="1" customHeight="1" outlineLevel="2">
      <c r="A1089" s="1113">
        <v>44203</v>
      </c>
      <c r="B1089" s="955" t="s">
        <v>5759</v>
      </c>
      <c r="C1089" s="955" t="s">
        <v>5760</v>
      </c>
      <c r="D1089" s="977"/>
      <c r="E1089" s="969"/>
      <c r="F1089" s="973"/>
      <c r="G1089" s="974"/>
      <c r="H1089" s="973"/>
      <c r="I1089" s="974"/>
      <c r="J1089" s="973"/>
      <c r="K1089" s="974"/>
      <c r="L1089" s="973" t="s">
        <v>5700</v>
      </c>
      <c r="M1089" s="974"/>
      <c r="N1089" s="973"/>
      <c r="O1089" s="974"/>
      <c r="P1089" s="973"/>
      <c r="Q1089" s="974"/>
      <c r="R1089" s="973"/>
      <c r="S1089" s="974"/>
      <c r="T1089" s="973"/>
      <c r="U1089" s="974"/>
      <c r="V1089" s="973"/>
    </row>
    <row r="1090" spans="1:22" ht="12.6" hidden="1" customHeight="1" outlineLevel="2">
      <c r="A1090" s="1113">
        <v>44203</v>
      </c>
      <c r="B1090" s="955" t="s">
        <v>5745</v>
      </c>
      <c r="C1090" s="955" t="s">
        <v>5761</v>
      </c>
      <c r="D1090" s="977"/>
      <c r="E1090" s="969" t="s">
        <v>5700</v>
      </c>
      <c r="F1090" s="973"/>
      <c r="G1090" s="974"/>
      <c r="H1090" s="973"/>
      <c r="I1090" s="974"/>
      <c r="J1090" s="973"/>
      <c r="K1090" s="974"/>
      <c r="L1090" s="973"/>
      <c r="M1090" s="974"/>
      <c r="N1090" s="973"/>
      <c r="O1090" s="974" t="s">
        <v>5700</v>
      </c>
      <c r="P1090" s="973"/>
      <c r="Q1090" s="974"/>
      <c r="R1090" s="973"/>
      <c r="S1090" s="974"/>
      <c r="T1090" s="973"/>
      <c r="U1090" s="974"/>
      <c r="V1090" s="973"/>
    </row>
    <row r="1091" spans="1:22" ht="12.6" hidden="1" customHeight="1" outlineLevel="2">
      <c r="A1091" s="1113">
        <v>44203</v>
      </c>
      <c r="B1091" s="955" t="s">
        <v>5698</v>
      </c>
      <c r="C1091" s="955" t="s">
        <v>5762</v>
      </c>
      <c r="D1091" s="977"/>
      <c r="E1091" s="969"/>
      <c r="F1091" s="973" t="s">
        <v>5700</v>
      </c>
      <c r="G1091" s="974" t="s">
        <v>5700</v>
      </c>
      <c r="H1091" s="973"/>
      <c r="I1091" s="974"/>
      <c r="J1091" s="973"/>
      <c r="K1091" s="974"/>
      <c r="L1091" s="973"/>
      <c r="M1091" s="974"/>
      <c r="N1091" s="973"/>
      <c r="O1091" s="974"/>
      <c r="P1091" s="973"/>
      <c r="Q1091" s="974"/>
      <c r="R1091" s="973"/>
      <c r="S1091" s="974"/>
      <c r="T1091" s="973"/>
      <c r="U1091" s="974"/>
      <c r="V1091" s="973"/>
    </row>
    <row r="1092" spans="1:22" ht="12.6" hidden="1" customHeight="1" outlineLevel="2">
      <c r="A1092" s="1113">
        <v>44203</v>
      </c>
      <c r="B1092" s="955" t="s">
        <v>5698</v>
      </c>
      <c r="C1092" s="955" t="s">
        <v>5763</v>
      </c>
      <c r="D1092" s="977" t="s">
        <v>5700</v>
      </c>
      <c r="E1092" s="969"/>
      <c r="F1092" s="973"/>
      <c r="G1092" s="974"/>
      <c r="H1092" s="973"/>
      <c r="I1092" s="974"/>
      <c r="J1092" s="973" t="s">
        <v>5700</v>
      </c>
      <c r="K1092" s="974"/>
      <c r="L1092" s="973"/>
      <c r="M1092" s="974"/>
      <c r="N1092" s="973"/>
      <c r="O1092" s="974"/>
      <c r="P1092" s="973"/>
      <c r="Q1092" s="974"/>
      <c r="R1092" s="973"/>
      <c r="S1092" s="974"/>
      <c r="T1092" s="973"/>
      <c r="U1092" s="974"/>
      <c r="V1092" s="973"/>
    </row>
    <row r="1093" spans="1:22" ht="12.6" hidden="1" customHeight="1" outlineLevel="2">
      <c r="A1093" s="1113">
        <v>44203</v>
      </c>
      <c r="B1093" s="955" t="s">
        <v>5698</v>
      </c>
      <c r="C1093" s="955" t="s">
        <v>5764</v>
      </c>
      <c r="D1093" s="977"/>
      <c r="E1093" s="969"/>
      <c r="F1093" s="973" t="s">
        <v>5700</v>
      </c>
      <c r="G1093" s="974"/>
      <c r="H1093" s="973"/>
      <c r="I1093" s="974"/>
      <c r="J1093" s="973"/>
      <c r="K1093" s="974"/>
      <c r="L1093" s="973"/>
      <c r="M1093" s="974"/>
      <c r="N1093" s="973"/>
      <c r="O1093" s="974"/>
      <c r="P1093" s="973"/>
      <c r="Q1093" s="974"/>
      <c r="R1093" s="973"/>
      <c r="S1093" s="974"/>
      <c r="T1093" s="973"/>
      <c r="U1093" s="974"/>
      <c r="V1093" s="973"/>
    </row>
    <row r="1094" spans="1:22" ht="12.6" hidden="1" customHeight="1" outlineLevel="2">
      <c r="A1094" s="1113">
        <v>44203</v>
      </c>
      <c r="B1094" s="955" t="s">
        <v>5698</v>
      </c>
      <c r="C1094" s="955" t="s">
        <v>5765</v>
      </c>
      <c r="D1094" s="977"/>
      <c r="E1094" s="969" t="s">
        <v>5700</v>
      </c>
      <c r="F1094" s="973"/>
      <c r="G1094" s="974"/>
      <c r="H1094" s="973" t="s">
        <v>5700</v>
      </c>
      <c r="I1094" s="974"/>
      <c r="J1094" s="973"/>
      <c r="K1094" s="974"/>
      <c r="L1094" s="973"/>
      <c r="M1094" s="974"/>
      <c r="N1094" s="973"/>
      <c r="O1094" s="974"/>
      <c r="P1094" s="973"/>
      <c r="Q1094" s="974"/>
      <c r="R1094" s="973"/>
      <c r="S1094" s="974"/>
      <c r="T1094" s="973"/>
      <c r="U1094" s="974"/>
      <c r="V1094" s="973"/>
    </row>
    <row r="1095" spans="1:22" ht="12.6" hidden="1" customHeight="1" outlineLevel="2">
      <c r="A1095" s="1113">
        <v>44203</v>
      </c>
      <c r="B1095" s="955" t="s">
        <v>5698</v>
      </c>
      <c r="C1095" s="1108" t="s">
        <v>5766</v>
      </c>
      <c r="D1095" s="977"/>
      <c r="E1095" s="969"/>
      <c r="F1095" s="973"/>
      <c r="G1095" s="974"/>
      <c r="H1095" s="973"/>
      <c r="I1095" s="974"/>
      <c r="J1095" s="973"/>
      <c r="K1095" s="974"/>
      <c r="L1095" s="973"/>
      <c r="M1095" s="974"/>
      <c r="N1095" s="973"/>
      <c r="O1095" s="974"/>
      <c r="P1095" s="973" t="s">
        <v>5700</v>
      </c>
      <c r="Q1095" s="974"/>
      <c r="R1095" s="973"/>
      <c r="S1095" s="974"/>
      <c r="T1095" s="973"/>
      <c r="U1095" s="974"/>
      <c r="V1095" s="973"/>
    </row>
    <row r="1096" spans="1:22" ht="12.6" hidden="1" customHeight="1" outlineLevel="2">
      <c r="A1096" s="1113">
        <v>44203</v>
      </c>
      <c r="B1096" s="955" t="s">
        <v>5698</v>
      </c>
      <c r="C1096" s="955" t="s">
        <v>5767</v>
      </c>
      <c r="D1096" s="977" t="s">
        <v>5700</v>
      </c>
      <c r="E1096" s="969"/>
      <c r="F1096" s="973"/>
      <c r="G1096" s="974"/>
      <c r="H1096" s="973"/>
      <c r="I1096" s="974"/>
      <c r="J1096" s="973"/>
      <c r="K1096" s="974"/>
      <c r="L1096" s="973"/>
      <c r="M1096" s="974"/>
      <c r="N1096" s="973"/>
      <c r="O1096" s="974"/>
      <c r="P1096" s="973"/>
      <c r="Q1096" s="974"/>
      <c r="R1096" s="973"/>
      <c r="S1096" s="974"/>
      <c r="T1096" s="973"/>
      <c r="U1096" s="974"/>
      <c r="V1096" s="973"/>
    </row>
    <row r="1097" spans="1:22" ht="25.2" hidden="1" customHeight="1" outlineLevel="1" collapsed="1">
      <c r="A1097" s="1114">
        <v>44204</v>
      </c>
      <c r="B1097" s="955" t="s">
        <v>5768</v>
      </c>
      <c r="C1097" s="955" t="s">
        <v>5769</v>
      </c>
      <c r="D1097" s="968"/>
      <c r="E1097" s="972"/>
      <c r="F1097" s="970"/>
      <c r="G1097" s="967"/>
      <c r="H1097" s="970"/>
      <c r="I1097" s="967"/>
      <c r="J1097" s="970"/>
      <c r="K1097" s="967"/>
      <c r="L1097" s="970"/>
      <c r="M1097" s="967"/>
      <c r="N1097" s="970"/>
      <c r="O1097" s="967"/>
      <c r="P1097" s="970"/>
      <c r="Q1097" s="974" t="s">
        <v>5700</v>
      </c>
      <c r="R1097" s="970"/>
      <c r="S1097" s="967"/>
      <c r="T1097" s="970"/>
      <c r="U1097" s="967"/>
      <c r="V1097" s="970"/>
    </row>
    <row r="1098" spans="1:22" ht="12.6" hidden="1" customHeight="1" outlineLevel="2">
      <c r="A1098" s="1114">
        <v>44204</v>
      </c>
      <c r="B1098" s="955" t="s">
        <v>5698</v>
      </c>
      <c r="C1098" s="955" t="s">
        <v>5770</v>
      </c>
      <c r="D1098" s="968"/>
      <c r="E1098" s="969" t="s">
        <v>5700</v>
      </c>
      <c r="F1098" s="970"/>
      <c r="G1098" s="967"/>
      <c r="H1098" s="970"/>
      <c r="I1098" s="967"/>
      <c r="J1098" s="970"/>
      <c r="K1098" s="967"/>
      <c r="L1098" s="970"/>
      <c r="M1098" s="967"/>
      <c r="N1098" s="970"/>
      <c r="O1098" s="967"/>
      <c r="P1098" s="970"/>
      <c r="Q1098" s="967"/>
      <c r="R1098" s="970"/>
      <c r="S1098" s="967"/>
      <c r="T1098" s="970"/>
      <c r="U1098" s="967"/>
      <c r="V1098" s="970"/>
    </row>
    <row r="1099" spans="1:22" ht="25.2" hidden="1" customHeight="1" outlineLevel="2">
      <c r="A1099" s="1114">
        <v>44204</v>
      </c>
      <c r="B1099" s="955" t="s">
        <v>5698</v>
      </c>
      <c r="C1099" s="955" t="s">
        <v>5771</v>
      </c>
      <c r="D1099" s="968"/>
      <c r="E1099" s="972"/>
      <c r="F1099" s="973" t="s">
        <v>5700</v>
      </c>
      <c r="G1099" s="974" t="s">
        <v>5700</v>
      </c>
      <c r="H1099" s="970"/>
      <c r="I1099" s="967"/>
      <c r="J1099" s="970"/>
      <c r="K1099" s="967"/>
      <c r="L1099" s="970"/>
      <c r="M1099" s="967"/>
      <c r="N1099" s="970"/>
      <c r="O1099" s="967"/>
      <c r="P1099" s="970"/>
      <c r="Q1099" s="967"/>
      <c r="R1099" s="970"/>
      <c r="S1099" s="967"/>
      <c r="T1099" s="970"/>
      <c r="U1099" s="967"/>
      <c r="V1099" s="970"/>
    </row>
    <row r="1100" spans="1:22" ht="25.2" hidden="1" customHeight="1" outlineLevel="2">
      <c r="A1100" s="1114">
        <v>44204</v>
      </c>
      <c r="B1100" s="955" t="s">
        <v>5698</v>
      </c>
      <c r="C1100" s="955" t="s">
        <v>5772</v>
      </c>
      <c r="D1100" s="968"/>
      <c r="E1100" s="972"/>
      <c r="F1100" s="973" t="s">
        <v>5700</v>
      </c>
      <c r="G1100" s="967"/>
      <c r="H1100" s="970"/>
      <c r="I1100" s="967"/>
      <c r="J1100" s="970"/>
      <c r="K1100" s="967"/>
      <c r="L1100" s="970"/>
      <c r="M1100" s="967"/>
      <c r="N1100" s="970"/>
      <c r="O1100" s="974" t="s">
        <v>5700</v>
      </c>
      <c r="P1100" s="970"/>
      <c r="Q1100" s="967"/>
      <c r="R1100" s="970"/>
      <c r="S1100" s="967"/>
      <c r="T1100" s="970"/>
      <c r="U1100" s="967"/>
      <c r="V1100" s="970"/>
    </row>
    <row r="1101" spans="1:22" ht="25.2" hidden="1" customHeight="1" outlineLevel="2">
      <c r="A1101" s="1114">
        <v>44204</v>
      </c>
      <c r="B1101" s="955" t="s">
        <v>5698</v>
      </c>
      <c r="C1101" s="955" t="s">
        <v>5773</v>
      </c>
      <c r="D1101" s="977" t="s">
        <v>5700</v>
      </c>
      <c r="E1101" s="972"/>
      <c r="F1101" s="973" t="s">
        <v>5700</v>
      </c>
      <c r="G1101" s="967"/>
      <c r="H1101" s="970"/>
      <c r="I1101" s="967"/>
      <c r="J1101" s="970"/>
      <c r="K1101" s="967"/>
      <c r="L1101" s="970"/>
      <c r="M1101" s="967"/>
      <c r="N1101" s="970"/>
      <c r="O1101" s="967"/>
      <c r="P1101" s="970"/>
      <c r="Q1101" s="967"/>
      <c r="R1101" s="970"/>
      <c r="S1101" s="967"/>
      <c r="T1101" s="970"/>
      <c r="U1101" s="967"/>
      <c r="V1101" s="970"/>
    </row>
    <row r="1102" spans="1:22" ht="12.6" hidden="1" customHeight="1" outlineLevel="2">
      <c r="A1102" s="1114">
        <v>44204</v>
      </c>
      <c r="B1102" s="955" t="s">
        <v>5698</v>
      </c>
      <c r="C1102" s="955" t="s">
        <v>5774</v>
      </c>
      <c r="D1102" s="968"/>
      <c r="E1102" s="972"/>
      <c r="F1102" s="970"/>
      <c r="G1102" s="967"/>
      <c r="H1102" s="973" t="s">
        <v>5700</v>
      </c>
      <c r="I1102" s="967"/>
      <c r="J1102" s="970"/>
      <c r="K1102" s="967"/>
      <c r="L1102" s="970"/>
      <c r="M1102" s="967"/>
      <c r="N1102" s="970"/>
      <c r="O1102" s="967"/>
      <c r="P1102" s="973" t="s">
        <v>5700</v>
      </c>
      <c r="Q1102" s="967"/>
      <c r="R1102" s="970"/>
      <c r="S1102" s="967"/>
      <c r="T1102" s="970"/>
      <c r="U1102" s="967"/>
      <c r="V1102" s="970"/>
    </row>
    <row r="1103" spans="1:22" ht="25.2" hidden="1" customHeight="1" outlineLevel="2">
      <c r="A1103" s="1114">
        <v>44204</v>
      </c>
      <c r="B1103" s="955" t="s">
        <v>5698</v>
      </c>
      <c r="C1103" s="955" t="s">
        <v>5775</v>
      </c>
      <c r="D1103" s="968"/>
      <c r="E1103" s="972"/>
      <c r="F1103" s="973" t="s">
        <v>5700</v>
      </c>
      <c r="G1103" s="967"/>
      <c r="H1103" s="970"/>
      <c r="I1103" s="967"/>
      <c r="J1103" s="970"/>
      <c r="K1103" s="967"/>
      <c r="L1103" s="970"/>
      <c r="M1103" s="967"/>
      <c r="N1103" s="970"/>
      <c r="O1103" s="967"/>
      <c r="P1103" s="970"/>
      <c r="Q1103" s="967"/>
      <c r="R1103" s="970"/>
      <c r="S1103" s="967"/>
      <c r="T1103" s="970"/>
      <c r="U1103" s="967"/>
      <c r="V1103" s="970"/>
    </row>
    <row r="1104" spans="1:22" ht="12.6" hidden="1" customHeight="1" outlineLevel="2">
      <c r="A1104" s="991">
        <v>44204</v>
      </c>
      <c r="B1104" s="955" t="s">
        <v>5698</v>
      </c>
      <c r="C1104" s="955" t="s">
        <v>5776</v>
      </c>
      <c r="D1104" s="968"/>
      <c r="E1104" s="969" t="s">
        <v>5700</v>
      </c>
      <c r="F1104" s="973"/>
      <c r="G1104" s="967"/>
      <c r="H1104" s="970"/>
      <c r="I1104" s="967"/>
      <c r="J1104" s="970"/>
      <c r="K1104" s="967"/>
      <c r="L1104" s="970"/>
      <c r="M1104" s="967"/>
      <c r="N1104" s="970"/>
      <c r="O1104" s="967"/>
      <c r="P1104" s="970"/>
      <c r="Q1104" s="967"/>
      <c r="R1104" s="970"/>
      <c r="S1104" s="967"/>
      <c r="T1104" s="970"/>
      <c r="U1104" s="967"/>
      <c r="V1104" s="970"/>
    </row>
    <row r="1105" spans="1:22" ht="12.6" hidden="1" customHeight="1" outlineLevel="2">
      <c r="A1105" s="1114">
        <v>44204</v>
      </c>
      <c r="B1105" s="955" t="s">
        <v>5745</v>
      </c>
      <c r="C1105" s="955" t="s">
        <v>5777</v>
      </c>
      <c r="D1105" s="968"/>
      <c r="E1105" s="972"/>
      <c r="F1105" s="970"/>
      <c r="G1105" s="967"/>
      <c r="H1105" s="973" t="s">
        <v>5700</v>
      </c>
      <c r="I1105" s="967"/>
      <c r="J1105" s="970"/>
      <c r="K1105" s="967"/>
      <c r="L1105" s="970"/>
      <c r="M1105" s="967"/>
      <c r="N1105" s="970"/>
      <c r="O1105" s="967"/>
      <c r="P1105" s="970"/>
      <c r="Q1105" s="967"/>
      <c r="R1105" s="970"/>
      <c r="S1105" s="967"/>
      <c r="T1105" s="970"/>
      <c r="U1105" s="967"/>
      <c r="V1105" s="970"/>
    </row>
    <row r="1106" spans="1:22" ht="25.2" hidden="1" customHeight="1" outlineLevel="2">
      <c r="A1106" s="1114">
        <v>44204</v>
      </c>
      <c r="B1106" s="955" t="s">
        <v>5698</v>
      </c>
      <c r="C1106" s="955" t="s">
        <v>5778</v>
      </c>
      <c r="D1106" s="968"/>
      <c r="E1106" s="969" t="s">
        <v>5700</v>
      </c>
      <c r="F1106" s="970"/>
      <c r="G1106" s="967"/>
      <c r="H1106" s="970"/>
      <c r="I1106" s="967"/>
      <c r="J1106" s="970"/>
      <c r="K1106" s="967"/>
      <c r="L1106" s="970"/>
      <c r="M1106" s="967"/>
      <c r="N1106" s="970"/>
      <c r="O1106" s="967"/>
      <c r="P1106" s="970"/>
      <c r="Q1106" s="967"/>
      <c r="R1106" s="970"/>
      <c r="S1106" s="967"/>
      <c r="T1106" s="970"/>
      <c r="U1106" s="967"/>
      <c r="V1106" s="970"/>
    </row>
    <row r="1107" spans="1:22" ht="12.6" hidden="1" customHeight="1" outlineLevel="2">
      <c r="A1107" s="1114">
        <v>44204</v>
      </c>
      <c r="B1107" s="955" t="s">
        <v>5698</v>
      </c>
      <c r="C1107" s="955" t="s">
        <v>5780</v>
      </c>
      <c r="D1107" s="968"/>
      <c r="E1107" s="969" t="s">
        <v>5700</v>
      </c>
      <c r="F1107" s="970"/>
      <c r="G1107" s="967"/>
      <c r="H1107" s="970"/>
      <c r="I1107" s="967"/>
      <c r="J1107" s="970"/>
      <c r="K1107" s="967"/>
      <c r="L1107" s="970"/>
      <c r="M1107" s="967"/>
      <c r="N1107" s="970"/>
      <c r="O1107" s="967"/>
      <c r="P1107" s="970"/>
      <c r="Q1107" s="967"/>
      <c r="R1107" s="970"/>
      <c r="S1107" s="967"/>
      <c r="T1107" s="970"/>
      <c r="U1107" s="967"/>
      <c r="V1107" s="970"/>
    </row>
    <row r="1108" spans="1:22" ht="12.6" hidden="1" customHeight="1" outlineLevel="2">
      <c r="A1108" s="991">
        <v>44204</v>
      </c>
      <c r="B1108" s="955" t="s">
        <v>5698</v>
      </c>
      <c r="C1108" s="955" t="s">
        <v>5781</v>
      </c>
      <c r="D1108" s="968"/>
      <c r="E1108" s="972"/>
      <c r="F1108" s="970"/>
      <c r="G1108" s="967"/>
      <c r="H1108" s="970"/>
      <c r="I1108" s="967"/>
      <c r="J1108" s="970"/>
      <c r="K1108" s="967"/>
      <c r="L1108" s="970"/>
      <c r="M1108" s="967"/>
      <c r="N1108" s="970"/>
      <c r="O1108" s="967"/>
      <c r="P1108" s="970"/>
      <c r="Q1108" s="974" t="s">
        <v>5700</v>
      </c>
      <c r="R1108" s="970"/>
      <c r="S1108" s="967"/>
      <c r="T1108" s="970"/>
      <c r="U1108" s="967"/>
      <c r="V1108" s="970"/>
    </row>
    <row r="1109" spans="1:22" ht="37.799999999999997" hidden="1" customHeight="1" outlineLevel="2">
      <c r="A1109" s="1114">
        <v>44204</v>
      </c>
      <c r="B1109" s="955" t="s">
        <v>5698</v>
      </c>
      <c r="C1109" s="955" t="s">
        <v>5782</v>
      </c>
      <c r="D1109" s="977" t="s">
        <v>5700</v>
      </c>
      <c r="E1109" s="972"/>
      <c r="F1109" s="970"/>
      <c r="G1109" s="967"/>
      <c r="H1109" s="970"/>
      <c r="I1109" s="967"/>
      <c r="J1109" s="970"/>
      <c r="K1109" s="967"/>
      <c r="L1109" s="970"/>
      <c r="M1109" s="967"/>
      <c r="N1109" s="970"/>
      <c r="O1109" s="967"/>
      <c r="P1109" s="973" t="s">
        <v>5700</v>
      </c>
      <c r="Q1109" s="967"/>
      <c r="R1109" s="970"/>
      <c r="S1109" s="967"/>
      <c r="T1109" s="970"/>
      <c r="U1109" s="967"/>
      <c r="V1109" s="970"/>
    </row>
    <row r="1110" spans="1:22" ht="12.6" hidden="1" customHeight="1" outlineLevel="2">
      <c r="A1110" s="1114">
        <v>44204</v>
      </c>
      <c r="B1110" s="955" t="s">
        <v>5698</v>
      </c>
      <c r="C1110" s="955" t="s">
        <v>5783</v>
      </c>
      <c r="D1110" s="968"/>
      <c r="E1110" s="972"/>
      <c r="F1110" s="970"/>
      <c r="G1110" s="974" t="s">
        <v>5700</v>
      </c>
      <c r="H1110" s="970"/>
      <c r="I1110" s="967"/>
      <c r="J1110" s="970"/>
      <c r="K1110" s="967"/>
      <c r="L1110" s="970"/>
      <c r="M1110" s="967"/>
      <c r="N1110" s="970"/>
      <c r="O1110" s="967"/>
      <c r="P1110" s="970"/>
      <c r="Q1110" s="967"/>
      <c r="R1110" s="970"/>
      <c r="S1110" s="967"/>
      <c r="T1110" s="970"/>
      <c r="U1110" s="967"/>
      <c r="V1110" s="970"/>
    </row>
    <row r="1111" spans="1:22" ht="12.6" hidden="1" customHeight="1" outlineLevel="2">
      <c r="A1111" s="1114">
        <v>44204</v>
      </c>
      <c r="B1111" s="955" t="s">
        <v>5698</v>
      </c>
      <c r="C1111" s="955" t="s">
        <v>5784</v>
      </c>
      <c r="D1111" s="968"/>
      <c r="E1111" s="969" t="s">
        <v>5700</v>
      </c>
      <c r="F1111" s="970"/>
      <c r="G1111" s="967"/>
      <c r="H1111" s="970"/>
      <c r="I1111" s="967"/>
      <c r="J1111" s="970"/>
      <c r="K1111" s="967"/>
      <c r="L1111" s="970"/>
      <c r="M1111" s="967"/>
      <c r="N1111" s="973" t="s">
        <v>5700</v>
      </c>
      <c r="O1111" s="967"/>
      <c r="P1111" s="970"/>
      <c r="Q1111" s="967"/>
      <c r="R1111" s="970"/>
      <c r="S1111" s="967"/>
      <c r="T1111" s="970"/>
      <c r="U1111" s="967"/>
      <c r="V1111" s="970"/>
    </row>
    <row r="1112" spans="1:22" ht="37.799999999999997" hidden="1" customHeight="1" outlineLevel="2">
      <c r="A1112" s="1114">
        <v>44204</v>
      </c>
      <c r="B1112" s="955" t="s">
        <v>5698</v>
      </c>
      <c r="C1112" s="955" t="s">
        <v>5785</v>
      </c>
      <c r="D1112" s="968"/>
      <c r="E1112" s="969" t="s">
        <v>5700</v>
      </c>
      <c r="F1112" s="970"/>
      <c r="G1112" s="967"/>
      <c r="H1112" s="970"/>
      <c r="I1112" s="974" t="s">
        <v>5700</v>
      </c>
      <c r="J1112" s="970"/>
      <c r="K1112" s="967"/>
      <c r="L1112" s="970"/>
      <c r="M1112" s="967"/>
      <c r="N1112" s="970"/>
      <c r="O1112" s="967"/>
      <c r="P1112" s="970"/>
      <c r="Q1112" s="967"/>
      <c r="R1112" s="970"/>
      <c r="S1112" s="967"/>
      <c r="T1112" s="970"/>
      <c r="U1112" s="967"/>
      <c r="V1112" s="970"/>
    </row>
    <row r="1113" spans="1:22" ht="12.6" hidden="1" customHeight="1" outlineLevel="2">
      <c r="A1113" s="1114">
        <v>44204</v>
      </c>
      <c r="B1113" s="955" t="s">
        <v>5698</v>
      </c>
      <c r="C1113" s="955" t="s">
        <v>5786</v>
      </c>
      <c r="D1113" s="968"/>
      <c r="E1113" s="972"/>
      <c r="F1113" s="973"/>
      <c r="G1113" s="967"/>
      <c r="H1113" s="970"/>
      <c r="I1113" s="967"/>
      <c r="J1113" s="970"/>
      <c r="K1113" s="974" t="s">
        <v>5700</v>
      </c>
      <c r="L1113" s="970"/>
      <c r="M1113" s="967"/>
      <c r="N1113" s="970"/>
      <c r="O1113" s="967"/>
      <c r="P1113" s="970"/>
      <c r="Q1113" s="967"/>
      <c r="R1113" s="970"/>
      <c r="S1113" s="967"/>
      <c r="T1113" s="970"/>
      <c r="U1113" s="967"/>
      <c r="V1113" s="970"/>
    </row>
    <row r="1114" spans="1:22" ht="25.2" hidden="1" customHeight="1" outlineLevel="2">
      <c r="A1114" s="1114">
        <v>44204</v>
      </c>
      <c r="B1114" s="955" t="s">
        <v>5698</v>
      </c>
      <c r="C1114" s="955" t="s">
        <v>5787</v>
      </c>
      <c r="D1114" s="977" t="s">
        <v>5700</v>
      </c>
      <c r="E1114" s="972"/>
      <c r="F1114" s="970"/>
      <c r="G1114" s="967"/>
      <c r="H1114" s="970"/>
      <c r="I1114" s="967"/>
      <c r="J1114" s="970"/>
      <c r="K1114" s="967"/>
      <c r="L1114" s="970"/>
      <c r="M1114" s="967"/>
      <c r="N1114" s="970"/>
      <c r="O1114" s="967"/>
      <c r="P1114" s="970"/>
      <c r="Q1114" s="974" t="s">
        <v>5700</v>
      </c>
      <c r="R1114" s="970"/>
      <c r="S1114" s="967"/>
      <c r="T1114" s="970"/>
      <c r="U1114" s="967"/>
      <c r="V1114" s="970"/>
    </row>
    <row r="1115" spans="1:22" ht="25.2" hidden="1" customHeight="1" outlineLevel="1" collapsed="1">
      <c r="A1115" s="1116">
        <v>44207</v>
      </c>
      <c r="B1115" s="955" t="s">
        <v>5698</v>
      </c>
      <c r="C1115" s="955" t="s">
        <v>5788</v>
      </c>
      <c r="D1115" s="977" t="s">
        <v>5700</v>
      </c>
      <c r="E1115" s="972"/>
      <c r="F1115" s="970"/>
      <c r="G1115" s="967"/>
      <c r="H1115" s="970"/>
      <c r="I1115" s="967"/>
      <c r="J1115" s="970"/>
      <c r="K1115" s="967"/>
      <c r="L1115" s="970"/>
      <c r="M1115" s="967"/>
      <c r="N1115" s="970"/>
      <c r="O1115" s="967"/>
      <c r="P1115" s="970"/>
      <c r="Q1115" s="967"/>
      <c r="R1115" s="970"/>
      <c r="S1115" s="967"/>
      <c r="T1115" s="970"/>
      <c r="U1115" s="967"/>
      <c r="V1115" s="970"/>
    </row>
    <row r="1116" spans="1:22" ht="25.2" hidden="1" customHeight="1" outlineLevel="2">
      <c r="A1116" s="1116">
        <v>44207</v>
      </c>
      <c r="B1116" s="955" t="s">
        <v>5706</v>
      </c>
      <c r="C1116" s="955" t="s">
        <v>5789</v>
      </c>
      <c r="D1116" s="977" t="s">
        <v>5700</v>
      </c>
      <c r="E1116" s="972"/>
      <c r="F1116" s="970"/>
      <c r="G1116" s="967"/>
      <c r="H1116" s="970"/>
      <c r="I1116" s="967"/>
      <c r="J1116" s="970"/>
      <c r="K1116" s="967"/>
      <c r="L1116" s="970"/>
      <c r="M1116" s="967"/>
      <c r="N1116" s="970"/>
      <c r="O1116" s="974" t="s">
        <v>5700</v>
      </c>
      <c r="P1116" s="970"/>
      <c r="Q1116" s="967"/>
      <c r="R1116" s="970"/>
      <c r="S1116" s="967"/>
      <c r="T1116" s="970"/>
      <c r="U1116" s="967"/>
      <c r="V1116" s="970"/>
    </row>
    <row r="1117" spans="1:22" ht="12.6" hidden="1" customHeight="1" outlineLevel="2">
      <c r="A1117" s="1116">
        <v>44207</v>
      </c>
      <c r="B1117" s="955" t="s">
        <v>5698</v>
      </c>
      <c r="C1117" s="955" t="s">
        <v>5790</v>
      </c>
      <c r="D1117" s="968"/>
      <c r="E1117" s="969" t="s">
        <v>5700</v>
      </c>
      <c r="F1117" s="970"/>
      <c r="G1117" s="967"/>
      <c r="H1117" s="970"/>
      <c r="I1117" s="967"/>
      <c r="J1117" s="970"/>
      <c r="K1117" s="967"/>
      <c r="L1117" s="970"/>
      <c r="M1117" s="967"/>
      <c r="N1117" s="970"/>
      <c r="O1117" s="967"/>
      <c r="P1117" s="970"/>
      <c r="Q1117" s="967"/>
      <c r="R1117" s="970"/>
      <c r="S1117" s="967"/>
      <c r="T1117" s="970"/>
      <c r="U1117" s="967"/>
      <c r="V1117" s="970"/>
    </row>
    <row r="1118" spans="1:22" ht="12.6" hidden="1" customHeight="1" outlineLevel="2">
      <c r="A1118" s="1116">
        <v>44207</v>
      </c>
      <c r="B1118" s="955" t="s">
        <v>5698</v>
      </c>
      <c r="C1118" s="955" t="s">
        <v>5791</v>
      </c>
      <c r="D1118" s="977" t="s">
        <v>5700</v>
      </c>
      <c r="E1118" s="972"/>
      <c r="F1118" s="970"/>
      <c r="G1118" s="967"/>
      <c r="H1118" s="973" t="s">
        <v>5700</v>
      </c>
      <c r="I1118" s="967"/>
      <c r="J1118" s="970"/>
      <c r="K1118" s="967"/>
      <c r="L1118" s="970"/>
      <c r="M1118" s="967"/>
      <c r="N1118" s="970"/>
      <c r="O1118" s="967"/>
      <c r="P1118" s="970"/>
      <c r="Q1118" s="967"/>
      <c r="R1118" s="970"/>
      <c r="S1118" s="967"/>
      <c r="T1118" s="970"/>
      <c r="U1118" s="967"/>
      <c r="V1118" s="970"/>
    </row>
    <row r="1119" spans="1:22" ht="25.2" hidden="1" customHeight="1" outlineLevel="2">
      <c r="A1119" s="1116">
        <v>44207</v>
      </c>
      <c r="B1119" s="955" t="s">
        <v>5698</v>
      </c>
      <c r="C1119" s="955" t="s">
        <v>5792</v>
      </c>
      <c r="D1119" s="968"/>
      <c r="E1119" s="969" t="s">
        <v>5700</v>
      </c>
      <c r="F1119" s="970"/>
      <c r="G1119" s="974" t="s">
        <v>5700</v>
      </c>
      <c r="H1119" s="970"/>
      <c r="I1119" s="967"/>
      <c r="J1119" s="970"/>
      <c r="K1119" s="967"/>
      <c r="L1119" s="970"/>
      <c r="M1119" s="967"/>
      <c r="N1119" s="970"/>
      <c r="O1119" s="967"/>
      <c r="P1119" s="970"/>
      <c r="Q1119" s="967"/>
      <c r="R1119" s="970"/>
      <c r="S1119" s="967"/>
      <c r="T1119" s="970"/>
      <c r="U1119" s="967"/>
      <c r="V1119" s="970"/>
    </row>
    <row r="1120" spans="1:22" ht="12.6" hidden="1" customHeight="1" outlineLevel="2">
      <c r="A1120" s="1116">
        <v>44207</v>
      </c>
      <c r="B1120" s="955" t="s">
        <v>5698</v>
      </c>
      <c r="C1120" s="955" t="s">
        <v>5793</v>
      </c>
      <c r="D1120" s="968"/>
      <c r="E1120" s="969" t="s">
        <v>5700</v>
      </c>
      <c r="F1120" s="970"/>
      <c r="G1120" s="967"/>
      <c r="H1120" s="970"/>
      <c r="I1120" s="967"/>
      <c r="J1120" s="970"/>
      <c r="K1120" s="967"/>
      <c r="L1120" s="970"/>
      <c r="M1120" s="967"/>
      <c r="N1120" s="970"/>
      <c r="O1120" s="967"/>
      <c r="P1120" s="970"/>
      <c r="Q1120" s="967"/>
      <c r="R1120" s="970"/>
      <c r="S1120" s="967"/>
      <c r="T1120" s="970"/>
      <c r="U1120" s="967"/>
      <c r="V1120" s="970"/>
    </row>
    <row r="1121" spans="1:22" ht="12.6" hidden="1" customHeight="1" outlineLevel="2">
      <c r="A1121" s="1116">
        <v>44207</v>
      </c>
      <c r="B1121" s="955" t="s">
        <v>5698</v>
      </c>
      <c r="C1121" s="955" t="s">
        <v>5794</v>
      </c>
      <c r="D1121" s="968"/>
      <c r="E1121" s="972"/>
      <c r="F1121" s="970"/>
      <c r="G1121" s="967"/>
      <c r="H1121" s="970"/>
      <c r="I1121" s="967"/>
      <c r="J1121" s="970"/>
      <c r="K1121" s="967"/>
      <c r="L1121" s="970"/>
      <c r="M1121" s="967"/>
      <c r="N1121" s="970"/>
      <c r="O1121" s="967"/>
      <c r="P1121" s="970"/>
      <c r="Q1121" s="974"/>
      <c r="R1121" s="973" t="s">
        <v>5700</v>
      </c>
      <c r="S1121" s="967"/>
      <c r="T1121" s="970"/>
      <c r="U1121" s="967"/>
      <c r="V1121" s="970"/>
    </row>
    <row r="1122" spans="1:22" ht="25.2" hidden="1" customHeight="1" outlineLevel="2">
      <c r="A1122" s="1116">
        <v>44207</v>
      </c>
      <c r="B1122" s="955" t="s">
        <v>5698</v>
      </c>
      <c r="C1122" s="955" t="s">
        <v>5795</v>
      </c>
      <c r="D1122" s="968"/>
      <c r="E1122" s="969" t="s">
        <v>5700</v>
      </c>
      <c r="F1122" s="970"/>
      <c r="G1122" s="967"/>
      <c r="H1122" s="970"/>
      <c r="I1122" s="967"/>
      <c r="J1122" s="970"/>
      <c r="K1122" s="967"/>
      <c r="L1122" s="970"/>
      <c r="M1122" s="967"/>
      <c r="N1122" s="970"/>
      <c r="O1122" s="967"/>
      <c r="P1122" s="970"/>
      <c r="Q1122" s="967"/>
      <c r="R1122" s="970"/>
      <c r="S1122" s="967"/>
      <c r="T1122" s="970"/>
      <c r="U1122" s="967"/>
      <c r="V1122" s="970"/>
    </row>
    <row r="1123" spans="1:22" ht="12.6" hidden="1" customHeight="1" outlineLevel="2">
      <c r="A1123" s="1116">
        <v>44207</v>
      </c>
      <c r="B1123" s="955" t="s">
        <v>5796</v>
      </c>
      <c r="C1123" s="955" t="s">
        <v>5797</v>
      </c>
      <c r="D1123" s="968"/>
      <c r="E1123" s="972"/>
      <c r="F1123" s="970"/>
      <c r="G1123" s="967"/>
      <c r="H1123" s="970"/>
      <c r="I1123" s="974" t="s">
        <v>5700</v>
      </c>
      <c r="J1123" s="970"/>
      <c r="K1123" s="967"/>
      <c r="L1123" s="970"/>
      <c r="M1123" s="967"/>
      <c r="N1123" s="970"/>
      <c r="O1123" s="967"/>
      <c r="P1123" s="970"/>
      <c r="Q1123" s="967"/>
      <c r="R1123" s="970"/>
      <c r="S1123" s="1117"/>
      <c r="T1123" s="970"/>
      <c r="U1123" s="967"/>
      <c r="V1123" s="970"/>
    </row>
    <row r="1124" spans="1:22" ht="12.6" hidden="1" customHeight="1" outlineLevel="1" collapsed="1">
      <c r="A1124" s="1118">
        <v>44208</v>
      </c>
      <c r="B1124" s="955" t="s">
        <v>5698</v>
      </c>
      <c r="C1124" s="955" t="s">
        <v>5798</v>
      </c>
      <c r="D1124" s="968"/>
      <c r="E1124" s="972"/>
      <c r="F1124" s="970"/>
      <c r="G1124" s="967"/>
      <c r="H1124" s="970"/>
      <c r="I1124" s="967"/>
      <c r="J1124" s="970"/>
      <c r="K1124" s="967"/>
      <c r="L1124" s="970"/>
      <c r="M1124" s="967"/>
      <c r="N1124" s="970"/>
      <c r="O1124" s="967"/>
      <c r="P1124" s="970"/>
      <c r="Q1124" s="967"/>
      <c r="R1124" s="970"/>
      <c r="S1124" s="967"/>
      <c r="T1124" s="970"/>
      <c r="U1124" s="967"/>
      <c r="V1124" s="970"/>
    </row>
    <row r="1125" spans="1:22" ht="12.6" hidden="1" customHeight="1" outlineLevel="2">
      <c r="A1125" s="1118">
        <v>44208</v>
      </c>
      <c r="B1125" s="955" t="s">
        <v>5698</v>
      </c>
      <c r="C1125" s="955" t="s">
        <v>5799</v>
      </c>
      <c r="D1125" s="968"/>
      <c r="E1125" s="972"/>
      <c r="F1125" s="970"/>
      <c r="G1125" s="967"/>
      <c r="H1125" s="970"/>
      <c r="I1125" s="967"/>
      <c r="J1125" s="970"/>
      <c r="K1125" s="967"/>
      <c r="L1125" s="970"/>
      <c r="M1125" s="967"/>
      <c r="N1125" s="970"/>
      <c r="O1125" s="967"/>
      <c r="P1125" s="970"/>
      <c r="Q1125" s="974" t="s">
        <v>5700</v>
      </c>
      <c r="R1125" s="973"/>
      <c r="S1125" s="967"/>
      <c r="T1125" s="970"/>
      <c r="U1125" s="967"/>
      <c r="V1125" s="970"/>
    </row>
    <row r="1126" spans="1:22" ht="12.6" hidden="1" customHeight="1" outlineLevel="2">
      <c r="A1126" s="1118">
        <v>44208</v>
      </c>
      <c r="B1126" s="955" t="s">
        <v>5698</v>
      </c>
      <c r="C1126" s="955" t="s">
        <v>5800</v>
      </c>
      <c r="D1126" s="968"/>
      <c r="E1126" s="972"/>
      <c r="F1126" s="970"/>
      <c r="G1126" s="967"/>
      <c r="H1126" s="970"/>
      <c r="I1126" s="967"/>
      <c r="J1126" s="970"/>
      <c r="K1126" s="967"/>
      <c r="L1126" s="970"/>
      <c r="M1126" s="967"/>
      <c r="N1126" s="970"/>
      <c r="O1126" s="967"/>
      <c r="P1126" s="970"/>
      <c r="Q1126" s="974"/>
      <c r="R1126" s="973"/>
      <c r="S1126" s="974" t="s">
        <v>5700</v>
      </c>
      <c r="T1126" s="970"/>
      <c r="U1126" s="967"/>
      <c r="V1126" s="970"/>
    </row>
    <row r="1127" spans="1:22" ht="12.6" hidden="1" customHeight="1" outlineLevel="2">
      <c r="A1127" s="1118">
        <v>44208</v>
      </c>
      <c r="B1127" s="955" t="s">
        <v>5698</v>
      </c>
      <c r="C1127" s="955" t="s">
        <v>5801</v>
      </c>
      <c r="D1127" s="968"/>
      <c r="E1127" s="969" t="s">
        <v>5700</v>
      </c>
      <c r="F1127" s="970"/>
      <c r="G1127" s="967"/>
      <c r="H1127" s="970"/>
      <c r="I1127" s="967"/>
      <c r="J1127" s="970"/>
      <c r="K1127" s="967"/>
      <c r="L1127" s="970"/>
      <c r="M1127" s="967"/>
      <c r="N1127" s="970"/>
      <c r="O1127" s="967"/>
      <c r="P1127" s="970"/>
      <c r="Q1127" s="967"/>
      <c r="R1127" s="970"/>
      <c r="S1127" s="967"/>
      <c r="T1127" s="970"/>
      <c r="U1127" s="967"/>
      <c r="V1127" s="970"/>
    </row>
    <row r="1128" spans="1:22" ht="25.2" hidden="1" customHeight="1" outlineLevel="2">
      <c r="A1128" s="1118">
        <v>44208</v>
      </c>
      <c r="B1128" s="955" t="s">
        <v>5698</v>
      </c>
      <c r="C1128" s="955" t="s">
        <v>5802</v>
      </c>
      <c r="D1128" s="968"/>
      <c r="E1128" s="972"/>
      <c r="F1128" s="970"/>
      <c r="G1128" s="967"/>
      <c r="H1128" s="970"/>
      <c r="I1128" s="967"/>
      <c r="J1128" s="970"/>
      <c r="K1128" s="967"/>
      <c r="L1128" s="970"/>
      <c r="M1128" s="967"/>
      <c r="N1128" s="970"/>
      <c r="O1128" s="967"/>
      <c r="P1128" s="970"/>
      <c r="Q1128" s="967"/>
      <c r="R1128" s="970"/>
      <c r="S1128" s="974" t="s">
        <v>5700</v>
      </c>
      <c r="T1128" s="970"/>
      <c r="U1128" s="967"/>
      <c r="V1128" s="970"/>
    </row>
    <row r="1129" spans="1:22" ht="12.6" hidden="1" customHeight="1" outlineLevel="2">
      <c r="A1129" s="1118">
        <v>44208</v>
      </c>
      <c r="B1129" s="955" t="s">
        <v>5698</v>
      </c>
      <c r="C1129" s="955" t="s">
        <v>5803</v>
      </c>
      <c r="D1129" s="968"/>
      <c r="E1129" s="972"/>
      <c r="F1129" s="970"/>
      <c r="G1129" s="967"/>
      <c r="H1129" s="970"/>
      <c r="I1129" s="967"/>
      <c r="J1129" s="970"/>
      <c r="K1129" s="967"/>
      <c r="L1129" s="970"/>
      <c r="M1129" s="967"/>
      <c r="N1129" s="970"/>
      <c r="O1129" s="967"/>
      <c r="P1129" s="970"/>
      <c r="Q1129" s="967"/>
      <c r="R1129" s="970"/>
      <c r="S1129" s="974" t="s">
        <v>5700</v>
      </c>
      <c r="T1129" s="970"/>
      <c r="U1129" s="967"/>
      <c r="V1129" s="970"/>
    </row>
    <row r="1130" spans="1:22" ht="12.6" hidden="1" customHeight="1" outlineLevel="2">
      <c r="A1130" s="1118">
        <v>44208</v>
      </c>
      <c r="B1130" s="955" t="s">
        <v>5698</v>
      </c>
      <c r="C1130" s="955" t="s">
        <v>5804</v>
      </c>
      <c r="D1130" s="977" t="s">
        <v>5700</v>
      </c>
      <c r="E1130" s="972"/>
      <c r="F1130" s="970"/>
      <c r="G1130" s="967"/>
      <c r="H1130" s="970"/>
      <c r="I1130" s="967"/>
      <c r="J1130" s="970"/>
      <c r="K1130" s="967"/>
      <c r="L1130" s="970"/>
      <c r="M1130" s="967"/>
      <c r="N1130" s="970"/>
      <c r="O1130" s="967"/>
      <c r="P1130" s="970"/>
      <c r="Q1130" s="967"/>
      <c r="R1130" s="970"/>
      <c r="S1130" s="967"/>
      <c r="T1130" s="970"/>
      <c r="U1130" s="967"/>
      <c r="V1130" s="970"/>
    </row>
    <row r="1131" spans="1:22" ht="12.6" hidden="1" customHeight="1" outlineLevel="2">
      <c r="A1131" s="1118">
        <v>44208</v>
      </c>
      <c r="B1131" s="955" t="s">
        <v>5698</v>
      </c>
      <c r="C1131" s="955" t="s">
        <v>5805</v>
      </c>
      <c r="D1131" s="968"/>
      <c r="E1131" s="972"/>
      <c r="F1131" s="970"/>
      <c r="G1131" s="967"/>
      <c r="H1131" s="970"/>
      <c r="I1131" s="967"/>
      <c r="J1131" s="970"/>
      <c r="K1131" s="967"/>
      <c r="L1131" s="970"/>
      <c r="M1131" s="974" t="s">
        <v>5700</v>
      </c>
      <c r="N1131" s="973" t="s">
        <v>5700</v>
      </c>
      <c r="O1131" s="967"/>
      <c r="P1131" s="970"/>
      <c r="Q1131" s="967"/>
      <c r="R1131" s="970"/>
      <c r="S1131" s="967"/>
      <c r="T1131" s="970"/>
      <c r="U1131" s="967"/>
      <c r="V1131" s="970"/>
    </row>
    <row r="1132" spans="1:22" ht="12.6" hidden="1" customHeight="1" outlineLevel="2">
      <c r="A1132" s="1118">
        <v>44208</v>
      </c>
      <c r="B1132" s="955" t="s">
        <v>5698</v>
      </c>
      <c r="C1132" s="955" t="s">
        <v>5806</v>
      </c>
      <c r="D1132" s="968"/>
      <c r="E1132" s="972"/>
      <c r="F1132" s="970"/>
      <c r="G1132" s="967"/>
      <c r="H1132" s="973" t="s">
        <v>5700</v>
      </c>
      <c r="I1132" s="967"/>
      <c r="J1132" s="970"/>
      <c r="K1132" s="967"/>
      <c r="L1132" s="970"/>
      <c r="M1132" s="967"/>
      <c r="N1132" s="970"/>
      <c r="O1132" s="967"/>
      <c r="P1132" s="970"/>
      <c r="Q1132" s="967"/>
      <c r="R1132" s="970"/>
      <c r="S1132" s="967"/>
      <c r="T1132" s="970"/>
      <c r="U1132" s="967"/>
      <c r="V1132" s="970"/>
    </row>
    <row r="1133" spans="1:22" ht="12.6" hidden="1" customHeight="1" outlineLevel="2">
      <c r="A1133" s="1118">
        <v>44208</v>
      </c>
      <c r="B1133" s="955" t="s">
        <v>5807</v>
      </c>
      <c r="C1133" s="955" t="s">
        <v>5808</v>
      </c>
      <c r="D1133" s="968"/>
      <c r="E1133" s="972"/>
      <c r="F1133" s="970"/>
      <c r="G1133" s="967"/>
      <c r="H1133" s="970"/>
      <c r="I1133" s="967"/>
      <c r="J1133" s="970"/>
      <c r="K1133" s="967"/>
      <c r="L1133" s="970"/>
      <c r="M1133" s="967"/>
      <c r="N1133" s="970"/>
      <c r="O1133" s="967"/>
      <c r="P1133" s="970"/>
      <c r="Q1133" s="967"/>
      <c r="R1133" s="970"/>
      <c r="S1133" s="967"/>
      <c r="T1133" s="973" t="s">
        <v>5700</v>
      </c>
      <c r="U1133" s="967"/>
      <c r="V1133" s="970"/>
    </row>
    <row r="1134" spans="1:22" ht="12.6" hidden="1" customHeight="1" outlineLevel="2">
      <c r="A1134" s="1118">
        <v>44208</v>
      </c>
      <c r="B1134" s="955" t="s">
        <v>5698</v>
      </c>
      <c r="C1134" s="955" t="s">
        <v>5809</v>
      </c>
      <c r="D1134" s="968"/>
      <c r="E1134" s="972"/>
      <c r="F1134" s="970"/>
      <c r="G1134" s="967"/>
      <c r="H1134" s="970"/>
      <c r="I1134" s="967"/>
      <c r="J1134" s="970"/>
      <c r="K1134" s="967"/>
      <c r="L1134" s="970"/>
      <c r="M1134" s="967"/>
      <c r="N1134" s="970"/>
      <c r="O1134" s="967"/>
      <c r="P1134" s="970"/>
      <c r="Q1134" s="967"/>
      <c r="R1134" s="970"/>
      <c r="S1134" s="974" t="s">
        <v>5700</v>
      </c>
      <c r="T1134" s="970"/>
      <c r="U1134" s="967"/>
      <c r="V1134" s="970"/>
    </row>
    <row r="1135" spans="1:22" ht="12.6" hidden="1" customHeight="1" outlineLevel="2">
      <c r="A1135" s="1118">
        <v>44208</v>
      </c>
      <c r="B1135" s="955" t="s">
        <v>5698</v>
      </c>
      <c r="C1135" s="955" t="s">
        <v>5811</v>
      </c>
      <c r="D1135" s="968"/>
      <c r="E1135" s="972"/>
      <c r="F1135" s="970"/>
      <c r="G1135" s="967"/>
      <c r="H1135" s="970"/>
      <c r="I1135" s="967"/>
      <c r="J1135" s="970"/>
      <c r="K1135" s="967"/>
      <c r="L1135" s="970"/>
      <c r="M1135" s="967"/>
      <c r="N1135" s="970"/>
      <c r="O1135" s="967"/>
      <c r="P1135" s="970"/>
      <c r="Q1135" s="967"/>
      <c r="R1135" s="970"/>
      <c r="S1135" s="974" t="s">
        <v>5700</v>
      </c>
      <c r="T1135" s="970"/>
      <c r="U1135" s="967"/>
      <c r="V1135" s="970"/>
    </row>
    <row r="1136" spans="1:22" ht="12.6" hidden="1" customHeight="1" outlineLevel="2">
      <c r="A1136" s="1118">
        <v>44208</v>
      </c>
      <c r="B1136" s="955" t="s">
        <v>5745</v>
      </c>
      <c r="C1136" s="955" t="s">
        <v>5812</v>
      </c>
      <c r="D1136" s="968"/>
      <c r="E1136" s="972"/>
      <c r="F1136" s="970"/>
      <c r="G1136" s="967"/>
      <c r="H1136" s="970"/>
      <c r="I1136" s="967"/>
      <c r="J1136" s="973" t="s">
        <v>5700</v>
      </c>
      <c r="K1136" s="967"/>
      <c r="L1136" s="970"/>
      <c r="M1136" s="967"/>
      <c r="N1136" s="970"/>
      <c r="O1136" s="967"/>
      <c r="P1136" s="970"/>
      <c r="Q1136" s="967"/>
      <c r="R1136" s="970"/>
      <c r="S1136" s="967"/>
      <c r="T1136" s="970"/>
      <c r="U1136" s="967"/>
      <c r="V1136" s="970"/>
    </row>
    <row r="1137" spans="1:22" ht="12.6" hidden="1" customHeight="1" outlineLevel="2">
      <c r="A1137" s="1118">
        <v>44208</v>
      </c>
      <c r="B1137" s="955" t="s">
        <v>5745</v>
      </c>
      <c r="C1137" s="955" t="s">
        <v>5813</v>
      </c>
      <c r="D1137" s="968"/>
      <c r="E1137" s="972"/>
      <c r="F1137" s="970"/>
      <c r="G1137" s="967"/>
      <c r="H1137" s="970"/>
      <c r="I1137" s="967"/>
      <c r="J1137" s="970"/>
      <c r="K1137" s="967"/>
      <c r="L1137" s="970"/>
      <c r="M1137" s="967"/>
      <c r="N1137" s="970"/>
      <c r="O1137" s="967"/>
      <c r="P1137" s="973" t="s">
        <v>5700</v>
      </c>
      <c r="Q1137" s="967"/>
      <c r="R1137" s="970"/>
      <c r="S1137" s="967"/>
      <c r="T1137" s="970"/>
      <c r="U1137" s="967"/>
      <c r="V1137" s="970"/>
    </row>
    <row r="1138" spans="1:22" ht="12.6" hidden="1" customHeight="1" outlineLevel="2">
      <c r="A1138" s="1118">
        <v>44208</v>
      </c>
      <c r="B1138" s="955" t="s">
        <v>5698</v>
      </c>
      <c r="C1138" s="955" t="s">
        <v>5814</v>
      </c>
      <c r="D1138" s="968"/>
      <c r="E1138" s="972"/>
      <c r="F1138" s="970"/>
      <c r="G1138" s="967"/>
      <c r="H1138" s="970"/>
      <c r="I1138" s="967"/>
      <c r="J1138" s="970"/>
      <c r="K1138" s="967"/>
      <c r="L1138" s="970"/>
      <c r="M1138" s="967"/>
      <c r="N1138" s="973" t="s">
        <v>5700</v>
      </c>
      <c r="O1138" s="967"/>
      <c r="P1138" s="973"/>
      <c r="Q1138" s="967"/>
      <c r="R1138" s="970"/>
      <c r="S1138" s="967"/>
      <c r="T1138" s="970"/>
      <c r="U1138" s="967"/>
      <c r="V1138" s="970"/>
    </row>
    <row r="1139" spans="1:22" ht="12.6" hidden="1" customHeight="1" outlineLevel="2">
      <c r="A1139" s="1118">
        <v>44208</v>
      </c>
      <c r="B1139" s="955" t="s">
        <v>5815</v>
      </c>
      <c r="C1139" s="955" t="s">
        <v>5816</v>
      </c>
      <c r="D1139" s="968"/>
      <c r="E1139" s="972"/>
      <c r="F1139" s="970"/>
      <c r="G1139" s="974" t="s">
        <v>5700</v>
      </c>
      <c r="H1139" s="973" t="s">
        <v>5700</v>
      </c>
      <c r="I1139" s="967"/>
      <c r="J1139" s="970"/>
      <c r="K1139" s="967"/>
      <c r="L1139" s="970"/>
      <c r="M1139" s="967"/>
      <c r="N1139" s="970"/>
      <c r="O1139" s="967"/>
      <c r="P1139" s="970"/>
      <c r="Q1139" s="967"/>
      <c r="R1139" s="970"/>
      <c r="S1139" s="967"/>
      <c r="T1139" s="970"/>
      <c r="U1139" s="967"/>
      <c r="V1139" s="970"/>
    </row>
    <row r="1140" spans="1:22" ht="12.6" hidden="1" customHeight="1" outlineLevel="2">
      <c r="A1140" s="1118">
        <v>44208</v>
      </c>
      <c r="B1140" s="955" t="s">
        <v>5698</v>
      </c>
      <c r="C1140" s="955" t="s">
        <v>5817</v>
      </c>
      <c r="D1140" s="977" t="s">
        <v>5700</v>
      </c>
      <c r="E1140" s="972"/>
      <c r="F1140" s="970"/>
      <c r="G1140" s="967"/>
      <c r="H1140" s="970"/>
      <c r="I1140" s="967"/>
      <c r="J1140" s="970"/>
      <c r="K1140" s="967"/>
      <c r="L1140" s="970"/>
      <c r="M1140" s="967"/>
      <c r="N1140" s="970"/>
      <c r="O1140" s="967"/>
      <c r="P1140" s="970"/>
      <c r="Q1140" s="967"/>
      <c r="R1140" s="970"/>
      <c r="S1140" s="967"/>
      <c r="T1140" s="970"/>
      <c r="U1140" s="967"/>
      <c r="V1140" s="970"/>
    </row>
    <row r="1141" spans="1:22" ht="12.6" hidden="1" customHeight="1" outlineLevel="1" collapsed="1">
      <c r="A1141" s="1119">
        <v>44209</v>
      </c>
      <c r="B1141" s="955" t="s">
        <v>5698</v>
      </c>
      <c r="C1141" s="955" t="s">
        <v>5818</v>
      </c>
      <c r="D1141" s="968"/>
      <c r="E1141" s="972"/>
      <c r="F1141" s="973" t="s">
        <v>5700</v>
      </c>
      <c r="G1141" s="967"/>
      <c r="H1141" s="970"/>
      <c r="I1141" s="967"/>
      <c r="J1141" s="970"/>
      <c r="K1141" s="967"/>
      <c r="L1141" s="970"/>
      <c r="M1141" s="967"/>
      <c r="N1141" s="970"/>
      <c r="O1141" s="967"/>
      <c r="P1141" s="970"/>
      <c r="Q1141" s="967"/>
      <c r="R1141" s="973" t="s">
        <v>5700</v>
      </c>
      <c r="S1141" s="967"/>
      <c r="T1141" s="970"/>
      <c r="U1141" s="967"/>
      <c r="V1141" s="970"/>
    </row>
    <row r="1142" spans="1:22" ht="12.6" hidden="1" customHeight="1" outlineLevel="2">
      <c r="A1142" s="1119">
        <v>44209</v>
      </c>
      <c r="B1142" s="955" t="s">
        <v>5698</v>
      </c>
      <c r="C1142" s="955" t="s">
        <v>5819</v>
      </c>
      <c r="D1142" s="968"/>
      <c r="E1142" s="972"/>
      <c r="F1142" s="970"/>
      <c r="G1142" s="967"/>
      <c r="H1142" s="970"/>
      <c r="I1142" s="967"/>
      <c r="J1142" s="970"/>
      <c r="K1142" s="967"/>
      <c r="L1142" s="970"/>
      <c r="M1142" s="967"/>
      <c r="N1142" s="970"/>
      <c r="O1142" s="967"/>
      <c r="P1142" s="970"/>
      <c r="Q1142" s="967"/>
      <c r="R1142" s="970"/>
      <c r="S1142" s="974" t="s">
        <v>5700</v>
      </c>
      <c r="T1142" s="970"/>
      <c r="U1142" s="967"/>
      <c r="V1142" s="970"/>
    </row>
    <row r="1143" spans="1:22" ht="12.6" hidden="1" customHeight="1" outlineLevel="2">
      <c r="A1143" s="1119">
        <v>44209</v>
      </c>
      <c r="B1143" s="955" t="s">
        <v>5698</v>
      </c>
      <c r="C1143" s="955" t="s">
        <v>5820</v>
      </c>
      <c r="D1143" s="968"/>
      <c r="E1143" s="969" t="s">
        <v>5700</v>
      </c>
      <c r="F1143" s="970"/>
      <c r="G1143" s="967"/>
      <c r="H1143" s="970"/>
      <c r="I1143" s="967"/>
      <c r="J1143" s="970"/>
      <c r="K1143" s="967"/>
      <c r="L1143" s="970"/>
      <c r="M1143" s="967"/>
      <c r="N1143" s="970"/>
      <c r="O1143" s="967"/>
      <c r="P1143" s="970"/>
      <c r="Q1143" s="967"/>
      <c r="R1143" s="970"/>
      <c r="S1143" s="967"/>
      <c r="T1143" s="970"/>
      <c r="U1143" s="967"/>
      <c r="V1143" s="970"/>
    </row>
    <row r="1144" spans="1:22" ht="12.6" hidden="1" customHeight="1" outlineLevel="2">
      <c r="A1144" s="1119">
        <v>44209</v>
      </c>
      <c r="B1144" s="955" t="s">
        <v>5698</v>
      </c>
      <c r="C1144" s="955" t="s">
        <v>5821</v>
      </c>
      <c r="D1144" s="968"/>
      <c r="E1144" s="972"/>
      <c r="F1144" s="970"/>
      <c r="G1144" s="967"/>
      <c r="H1144" s="970"/>
      <c r="I1144" s="967"/>
      <c r="J1144" s="973" t="s">
        <v>5700</v>
      </c>
      <c r="K1144" s="967"/>
      <c r="L1144" s="970"/>
      <c r="M1144" s="967"/>
      <c r="N1144" s="970"/>
      <c r="O1144" s="967"/>
      <c r="P1144" s="970"/>
      <c r="Q1144" s="967"/>
      <c r="R1144" s="970"/>
      <c r="S1144" s="967"/>
      <c r="T1144" s="970"/>
      <c r="U1144" s="967"/>
      <c r="V1144" s="970"/>
    </row>
    <row r="1145" spans="1:22" ht="12.6" hidden="1" customHeight="1" outlineLevel="2">
      <c r="A1145" s="1119">
        <v>44209</v>
      </c>
      <c r="B1145" s="955" t="s">
        <v>5698</v>
      </c>
      <c r="C1145" s="955" t="s">
        <v>5822</v>
      </c>
      <c r="D1145" s="968"/>
      <c r="E1145" s="972"/>
      <c r="F1145" s="970"/>
      <c r="G1145" s="967"/>
      <c r="H1145" s="970"/>
      <c r="I1145" s="967"/>
      <c r="J1145" s="970"/>
      <c r="K1145" s="967"/>
      <c r="L1145" s="970"/>
      <c r="M1145" s="974" t="s">
        <v>5700</v>
      </c>
      <c r="N1145" s="970"/>
      <c r="O1145" s="967"/>
      <c r="P1145" s="970"/>
      <c r="Q1145" s="967"/>
      <c r="R1145" s="970"/>
      <c r="S1145" s="967"/>
      <c r="T1145" s="970"/>
      <c r="U1145" s="967"/>
      <c r="V1145" s="970"/>
    </row>
    <row r="1146" spans="1:22" ht="12.6" hidden="1" customHeight="1" outlineLevel="2">
      <c r="A1146" s="1119">
        <v>44209</v>
      </c>
      <c r="B1146" s="955" t="s">
        <v>5745</v>
      </c>
      <c r="C1146" s="955" t="s">
        <v>5823</v>
      </c>
      <c r="D1146" s="968"/>
      <c r="E1146" s="972"/>
      <c r="F1146" s="970"/>
      <c r="G1146" s="967"/>
      <c r="H1146" s="973" t="s">
        <v>5700</v>
      </c>
      <c r="I1146" s="967"/>
      <c r="J1146" s="970"/>
      <c r="K1146" s="967"/>
      <c r="L1146" s="970"/>
      <c r="M1146" s="967"/>
      <c r="N1146" s="970"/>
      <c r="O1146" s="967"/>
      <c r="P1146" s="970"/>
      <c r="Q1146" s="967"/>
      <c r="R1146" s="970"/>
      <c r="S1146" s="967"/>
      <c r="T1146" s="970"/>
      <c r="U1146" s="967"/>
      <c r="V1146" s="970"/>
    </row>
    <row r="1147" spans="1:22" ht="12.6" hidden="1" customHeight="1" outlineLevel="2">
      <c r="A1147" s="1119">
        <v>44209</v>
      </c>
      <c r="B1147" s="955" t="s">
        <v>5698</v>
      </c>
      <c r="C1147" s="29" t="s">
        <v>5824</v>
      </c>
      <c r="D1147" s="977" t="s">
        <v>5700</v>
      </c>
      <c r="E1147" s="972"/>
      <c r="F1147" s="970"/>
      <c r="G1147" s="967"/>
      <c r="H1147" s="970"/>
      <c r="I1147" s="967"/>
      <c r="J1147" s="970"/>
      <c r="K1147" s="967"/>
      <c r="L1147" s="970"/>
      <c r="M1147" s="967"/>
      <c r="N1147" s="970"/>
      <c r="O1147" s="967"/>
      <c r="P1147" s="970"/>
      <c r="Q1147" s="967"/>
      <c r="R1147" s="970"/>
      <c r="S1147" s="967"/>
      <c r="T1147" s="970"/>
      <c r="U1147" s="967"/>
      <c r="V1147" s="970"/>
    </row>
    <row r="1148" spans="1:22" ht="12.6" hidden="1" customHeight="1" outlineLevel="2">
      <c r="A1148" s="1119">
        <v>44209</v>
      </c>
      <c r="B1148" s="955" t="s">
        <v>5698</v>
      </c>
      <c r="C1148" s="955" t="s">
        <v>5825</v>
      </c>
      <c r="D1148" s="977" t="s">
        <v>5700</v>
      </c>
      <c r="E1148" s="972"/>
      <c r="F1148" s="970"/>
      <c r="G1148" s="967"/>
      <c r="H1148" s="970"/>
      <c r="I1148" s="967"/>
      <c r="J1148" s="970"/>
      <c r="K1148" s="967"/>
      <c r="L1148" s="970"/>
      <c r="M1148" s="967"/>
      <c r="N1148" s="970"/>
      <c r="O1148" s="967"/>
      <c r="P1148" s="970"/>
      <c r="Q1148" s="967"/>
      <c r="R1148" s="970"/>
      <c r="S1148" s="967"/>
      <c r="T1148" s="970"/>
      <c r="U1148" s="967"/>
      <c r="V1148" s="970"/>
    </row>
    <row r="1149" spans="1:22" ht="12.6" hidden="1" customHeight="1" outlineLevel="2">
      <c r="A1149" s="1119">
        <v>44209</v>
      </c>
      <c r="B1149" s="955" t="s">
        <v>5698</v>
      </c>
      <c r="C1149" s="955" t="s">
        <v>5826</v>
      </c>
      <c r="D1149" s="968"/>
      <c r="E1149" s="972"/>
      <c r="F1149" s="970"/>
      <c r="G1149" s="967"/>
      <c r="H1149" s="970"/>
      <c r="I1149" s="967"/>
      <c r="J1149" s="970"/>
      <c r="K1149" s="967"/>
      <c r="L1149" s="970"/>
      <c r="M1149" s="967"/>
      <c r="N1149" s="970"/>
      <c r="O1149" s="967"/>
      <c r="P1149" s="970"/>
      <c r="Q1149" s="967"/>
      <c r="R1149" s="970"/>
      <c r="S1149" s="967"/>
      <c r="T1149" s="970"/>
      <c r="U1149" s="967"/>
      <c r="V1149" s="973" t="s">
        <v>5700</v>
      </c>
    </row>
    <row r="1150" spans="1:22" ht="12.6" hidden="1" customHeight="1" outlineLevel="2">
      <c r="A1150" s="1119">
        <v>44209</v>
      </c>
      <c r="B1150" s="955" t="s">
        <v>5745</v>
      </c>
      <c r="C1150" s="955" t="s">
        <v>5827</v>
      </c>
      <c r="D1150" s="968"/>
      <c r="E1150" s="972"/>
      <c r="F1150" s="970"/>
      <c r="G1150" s="967"/>
      <c r="H1150" s="970"/>
      <c r="I1150" s="967"/>
      <c r="J1150" s="970"/>
      <c r="K1150" s="967"/>
      <c r="L1150" s="970"/>
      <c r="M1150" s="967"/>
      <c r="N1150" s="970"/>
      <c r="O1150" s="974" t="s">
        <v>5700</v>
      </c>
      <c r="P1150" s="970"/>
      <c r="Q1150" s="967"/>
      <c r="R1150" s="970"/>
      <c r="S1150" s="967"/>
      <c r="T1150" s="970"/>
      <c r="U1150" s="967"/>
      <c r="V1150" s="970"/>
    </row>
    <row r="1151" spans="1:22" ht="12.6" hidden="1" customHeight="1" outlineLevel="2">
      <c r="A1151" s="1119">
        <v>44209</v>
      </c>
      <c r="B1151" s="955" t="s">
        <v>5745</v>
      </c>
      <c r="C1151" s="955" t="s">
        <v>5828</v>
      </c>
      <c r="D1151" s="968"/>
      <c r="E1151" s="972"/>
      <c r="F1151" s="970"/>
      <c r="G1151" s="967"/>
      <c r="H1151" s="970"/>
      <c r="I1151" s="967"/>
      <c r="J1151" s="970"/>
      <c r="K1151" s="967"/>
      <c r="L1151" s="970"/>
      <c r="M1151" s="967"/>
      <c r="N1151" s="970"/>
      <c r="O1151" s="967"/>
      <c r="P1151" s="973" t="s">
        <v>5700</v>
      </c>
      <c r="Q1151" s="967"/>
      <c r="R1151" s="970"/>
      <c r="S1151" s="967"/>
      <c r="T1151" s="970"/>
      <c r="U1151" s="967"/>
      <c r="V1151" s="970"/>
    </row>
    <row r="1152" spans="1:22" ht="12.6" hidden="1" customHeight="1" outlineLevel="2">
      <c r="A1152" s="1119">
        <v>44209</v>
      </c>
      <c r="B1152" s="955" t="s">
        <v>5698</v>
      </c>
      <c r="C1152" s="993" t="s">
        <v>5829</v>
      </c>
      <c r="D1152" s="968"/>
      <c r="E1152" s="972"/>
      <c r="F1152" s="970"/>
      <c r="G1152" s="967"/>
      <c r="H1152" s="973" t="s">
        <v>5700</v>
      </c>
      <c r="I1152" s="967"/>
      <c r="J1152" s="973" t="s">
        <v>5700</v>
      </c>
      <c r="K1152" s="967"/>
      <c r="L1152" s="970"/>
      <c r="M1152" s="967"/>
      <c r="N1152" s="970"/>
      <c r="O1152" s="967"/>
      <c r="P1152" s="970"/>
      <c r="Q1152" s="967"/>
      <c r="R1152" s="970"/>
      <c r="S1152" s="967"/>
      <c r="T1152" s="970"/>
      <c r="U1152" s="967"/>
      <c r="V1152" s="970"/>
    </row>
    <row r="1153" spans="1:22" ht="12.6" hidden="1" customHeight="1" outlineLevel="2">
      <c r="A1153" s="1119">
        <v>44209</v>
      </c>
      <c r="B1153" s="955" t="s">
        <v>5698</v>
      </c>
      <c r="C1153" s="955" t="s">
        <v>5830</v>
      </c>
      <c r="D1153" s="968"/>
      <c r="E1153" s="972"/>
      <c r="F1153" s="970"/>
      <c r="G1153" s="967"/>
      <c r="H1153" s="970"/>
      <c r="I1153" s="967"/>
      <c r="J1153" s="970"/>
      <c r="K1153" s="967"/>
      <c r="L1153" s="970"/>
      <c r="M1153" s="967"/>
      <c r="N1153" s="970"/>
      <c r="O1153" s="967"/>
      <c r="P1153" s="970"/>
      <c r="Q1153" s="967"/>
      <c r="R1153" s="970"/>
      <c r="S1153" s="967"/>
      <c r="T1153" s="970"/>
      <c r="U1153" s="974" t="s">
        <v>5700</v>
      </c>
      <c r="V1153" s="970"/>
    </row>
    <row r="1154" spans="1:22" ht="12.6" hidden="1" customHeight="1" outlineLevel="2">
      <c r="A1154" s="1119">
        <v>44209</v>
      </c>
      <c r="B1154" s="955" t="s">
        <v>5698</v>
      </c>
      <c r="C1154" s="955" t="s">
        <v>5831</v>
      </c>
      <c r="D1154" s="968"/>
      <c r="E1154" s="972"/>
      <c r="F1154" s="970"/>
      <c r="G1154" s="967"/>
      <c r="H1154" s="970"/>
      <c r="I1154" s="974" t="s">
        <v>5700</v>
      </c>
      <c r="J1154" s="970"/>
      <c r="K1154" s="974"/>
      <c r="L1154" s="973"/>
      <c r="M1154" s="967"/>
      <c r="N1154" s="970"/>
      <c r="O1154" s="967"/>
      <c r="P1154" s="970"/>
      <c r="Q1154" s="967"/>
      <c r="R1154" s="970"/>
      <c r="S1154" s="967"/>
      <c r="T1154" s="970"/>
      <c r="U1154" s="967"/>
      <c r="V1154" s="970"/>
    </row>
    <row r="1155" spans="1:22" ht="12.6" hidden="1" customHeight="1" outlineLevel="2">
      <c r="A1155" s="1119">
        <v>44209</v>
      </c>
      <c r="B1155" s="955" t="s">
        <v>5698</v>
      </c>
      <c r="C1155" s="955" t="s">
        <v>5832</v>
      </c>
      <c r="D1155" s="968"/>
      <c r="E1155" s="972"/>
      <c r="F1155" s="970"/>
      <c r="G1155" s="974"/>
      <c r="H1155" s="973" t="s">
        <v>5700</v>
      </c>
      <c r="I1155" s="967"/>
      <c r="J1155" s="970"/>
      <c r="K1155" s="967"/>
      <c r="L1155" s="970"/>
      <c r="M1155" s="967"/>
      <c r="N1155" s="970"/>
      <c r="O1155" s="967"/>
      <c r="P1155" s="970"/>
      <c r="Q1155" s="967"/>
      <c r="R1155" s="970"/>
      <c r="S1155" s="967"/>
      <c r="T1155" s="970"/>
      <c r="U1155" s="967"/>
      <c r="V1155" s="970"/>
    </row>
    <row r="1156" spans="1:22" ht="25.2" hidden="1" customHeight="1" outlineLevel="2">
      <c r="A1156" s="1119">
        <v>44209</v>
      </c>
      <c r="B1156" s="955" t="s">
        <v>5698</v>
      </c>
      <c r="C1156" s="955" t="s">
        <v>5833</v>
      </c>
      <c r="D1156" s="968"/>
      <c r="E1156" s="972"/>
      <c r="F1156" s="970"/>
      <c r="G1156" s="974"/>
      <c r="H1156" s="970"/>
      <c r="I1156" s="974" t="s">
        <v>5700</v>
      </c>
      <c r="J1156" s="970"/>
      <c r="K1156" s="967"/>
      <c r="L1156" s="970"/>
      <c r="M1156" s="967"/>
      <c r="N1156" s="970"/>
      <c r="O1156" s="967"/>
      <c r="P1156" s="970"/>
      <c r="Q1156" s="967"/>
      <c r="R1156" s="970"/>
      <c r="S1156" s="967"/>
      <c r="T1156" s="970"/>
      <c r="U1156" s="967"/>
      <c r="V1156" s="970"/>
    </row>
    <row r="1157" spans="1:22" ht="12.6" hidden="1" customHeight="1" outlineLevel="2">
      <c r="A1157" s="1119">
        <v>44209</v>
      </c>
      <c r="B1157" s="955" t="s">
        <v>5698</v>
      </c>
      <c r="C1157" s="955" t="s">
        <v>5834</v>
      </c>
      <c r="D1157" s="968"/>
      <c r="E1157" s="972"/>
      <c r="F1157" s="970"/>
      <c r="G1157" s="967"/>
      <c r="H1157" s="973" t="s">
        <v>5700</v>
      </c>
      <c r="I1157" s="967"/>
      <c r="J1157" s="970"/>
      <c r="K1157" s="967"/>
      <c r="L1157" s="973" t="s">
        <v>5700</v>
      </c>
      <c r="M1157" s="967"/>
      <c r="N1157" s="970"/>
      <c r="O1157" s="967"/>
      <c r="P1157" s="970"/>
      <c r="Q1157" s="967"/>
      <c r="R1157" s="970"/>
      <c r="S1157" s="967"/>
      <c r="T1157" s="970"/>
      <c r="U1157" s="967"/>
      <c r="V1157" s="970"/>
    </row>
    <row r="1158" spans="1:22" ht="12.6" hidden="1" customHeight="1" outlineLevel="1" collapsed="1">
      <c r="A1158" s="1120">
        <v>44210</v>
      </c>
      <c r="B1158" s="955" t="s">
        <v>5698</v>
      </c>
      <c r="C1158" s="955" t="s">
        <v>5835</v>
      </c>
      <c r="D1158" s="968"/>
      <c r="E1158" s="969" t="s">
        <v>5700</v>
      </c>
      <c r="F1158" s="970"/>
      <c r="G1158" s="967"/>
      <c r="H1158" s="970"/>
      <c r="I1158" s="967"/>
      <c r="J1158" s="970"/>
      <c r="K1158" s="967"/>
      <c r="L1158" s="970"/>
      <c r="M1158" s="967"/>
      <c r="N1158" s="970"/>
      <c r="O1158" s="967"/>
      <c r="P1158" s="970"/>
      <c r="Q1158" s="967"/>
      <c r="R1158" s="970"/>
      <c r="S1158" s="967"/>
      <c r="T1158" s="970"/>
      <c r="U1158" s="967"/>
      <c r="V1158" s="970"/>
    </row>
    <row r="1159" spans="1:22" ht="12.6" hidden="1" customHeight="1" outlineLevel="2">
      <c r="A1159" s="1120">
        <v>44210</v>
      </c>
      <c r="B1159" s="955" t="s">
        <v>5706</v>
      </c>
      <c r="C1159" s="955" t="s">
        <v>5836</v>
      </c>
      <c r="D1159" s="968"/>
      <c r="E1159" s="969" t="s">
        <v>5700</v>
      </c>
      <c r="F1159" s="970"/>
      <c r="G1159" s="967"/>
      <c r="H1159" s="970"/>
      <c r="I1159" s="967"/>
      <c r="J1159" s="970"/>
      <c r="K1159" s="967"/>
      <c r="L1159" s="970"/>
      <c r="M1159" s="967"/>
      <c r="N1159" s="970"/>
      <c r="O1159" s="967"/>
      <c r="P1159" s="970"/>
      <c r="Q1159" s="967"/>
      <c r="R1159" s="970"/>
      <c r="S1159" s="967"/>
      <c r="T1159" s="970"/>
      <c r="U1159" s="967"/>
      <c r="V1159" s="970"/>
    </row>
    <row r="1160" spans="1:22" ht="12.6" hidden="1" customHeight="1" outlineLevel="2">
      <c r="A1160" s="1120">
        <v>44210</v>
      </c>
      <c r="B1160" s="955" t="s">
        <v>5698</v>
      </c>
      <c r="C1160" s="955" t="s">
        <v>5837</v>
      </c>
      <c r="D1160" s="968"/>
      <c r="E1160" s="972"/>
      <c r="F1160" s="970"/>
      <c r="G1160" s="967"/>
      <c r="H1160" s="970"/>
      <c r="I1160" s="974" t="s">
        <v>5700</v>
      </c>
      <c r="J1160" s="970"/>
      <c r="K1160" s="967"/>
      <c r="L1160" s="970"/>
      <c r="M1160" s="967"/>
      <c r="N1160" s="970"/>
      <c r="O1160" s="967"/>
      <c r="P1160" s="970"/>
      <c r="Q1160" s="967"/>
      <c r="R1160" s="970"/>
      <c r="S1160" s="967"/>
      <c r="T1160" s="970"/>
      <c r="U1160" s="967"/>
      <c r="V1160" s="970"/>
    </row>
    <row r="1161" spans="1:22" ht="12.6" hidden="1" customHeight="1" outlineLevel="2">
      <c r="A1161" s="1120">
        <v>44210</v>
      </c>
      <c r="B1161" s="955" t="s">
        <v>5698</v>
      </c>
      <c r="C1161" s="955" t="s">
        <v>5838</v>
      </c>
      <c r="D1161" s="968"/>
      <c r="E1161" s="972"/>
      <c r="F1161" s="970"/>
      <c r="G1161" s="974" t="s">
        <v>5700</v>
      </c>
      <c r="H1161" s="970"/>
      <c r="I1161" s="967"/>
      <c r="J1161" s="970"/>
      <c r="K1161" s="967"/>
      <c r="L1161" s="970"/>
      <c r="M1161" s="967"/>
      <c r="N1161" s="970"/>
      <c r="O1161" s="967"/>
      <c r="P1161" s="970"/>
      <c r="Q1161" s="967"/>
      <c r="R1161" s="970"/>
      <c r="S1161" s="974"/>
      <c r="T1161" s="970"/>
      <c r="U1161" s="967"/>
      <c r="V1161" s="970"/>
    </row>
    <row r="1162" spans="1:22" ht="12.6" hidden="1" customHeight="1" outlineLevel="2">
      <c r="A1162" s="1120">
        <v>44210</v>
      </c>
      <c r="B1162" s="955" t="s">
        <v>5698</v>
      </c>
      <c r="C1162" s="955" t="s">
        <v>5839</v>
      </c>
      <c r="D1162" s="968"/>
      <c r="E1162" s="972"/>
      <c r="F1162" s="970"/>
      <c r="G1162" s="967"/>
      <c r="H1162" s="970"/>
      <c r="I1162" s="967"/>
      <c r="J1162" s="970"/>
      <c r="K1162" s="967"/>
      <c r="L1162" s="970"/>
      <c r="M1162" s="967"/>
      <c r="N1162" s="970"/>
      <c r="O1162" s="967"/>
      <c r="P1162" s="970"/>
      <c r="Q1162" s="967"/>
      <c r="R1162" s="970"/>
      <c r="S1162" s="974" t="s">
        <v>5700</v>
      </c>
      <c r="T1162" s="970"/>
      <c r="U1162" s="967"/>
      <c r="V1162" s="970"/>
    </row>
    <row r="1163" spans="1:22" ht="12.6" hidden="1" customHeight="1" outlineLevel="2">
      <c r="A1163" s="1120">
        <v>44210</v>
      </c>
      <c r="B1163" s="955" t="s">
        <v>5698</v>
      </c>
      <c r="C1163" s="955" t="s">
        <v>5840</v>
      </c>
      <c r="D1163" s="968"/>
      <c r="E1163" s="972"/>
      <c r="F1163" s="973"/>
      <c r="G1163" s="967"/>
      <c r="H1163" s="970"/>
      <c r="I1163" s="967"/>
      <c r="J1163" s="970"/>
      <c r="K1163" s="967"/>
      <c r="L1163" s="970"/>
      <c r="M1163" s="967"/>
      <c r="N1163" s="973" t="s">
        <v>5700</v>
      </c>
      <c r="O1163" s="967"/>
      <c r="P1163" s="970"/>
      <c r="Q1163" s="967"/>
      <c r="R1163" s="970"/>
      <c r="S1163" s="967"/>
      <c r="T1163" s="970"/>
      <c r="U1163" s="967"/>
      <c r="V1163" s="970"/>
    </row>
    <row r="1164" spans="1:22" ht="12.6" hidden="1" customHeight="1" outlineLevel="2">
      <c r="A1164" s="1120">
        <v>44210</v>
      </c>
      <c r="B1164" s="955" t="s">
        <v>5698</v>
      </c>
      <c r="C1164" s="955" t="s">
        <v>5841</v>
      </c>
      <c r="D1164" s="968"/>
      <c r="E1164" s="972"/>
      <c r="F1164" s="970"/>
      <c r="G1164" s="967"/>
      <c r="H1164" s="970"/>
      <c r="I1164" s="967"/>
      <c r="J1164" s="970"/>
      <c r="K1164" s="967"/>
      <c r="L1164" s="970"/>
      <c r="M1164" s="967"/>
      <c r="N1164" s="973" t="s">
        <v>5700</v>
      </c>
      <c r="O1164" s="967"/>
      <c r="P1164" s="970"/>
      <c r="Q1164" s="967"/>
      <c r="R1164" s="970"/>
      <c r="S1164" s="967"/>
      <c r="T1164" s="970"/>
      <c r="U1164" s="967"/>
      <c r="V1164" s="970"/>
    </row>
    <row r="1165" spans="1:22" ht="12.6" hidden="1" customHeight="1" outlineLevel="2">
      <c r="A1165" s="1120">
        <v>44210</v>
      </c>
      <c r="B1165" s="955" t="s">
        <v>5706</v>
      </c>
      <c r="C1165" s="955" t="s">
        <v>5842</v>
      </c>
      <c r="D1165" s="968"/>
      <c r="E1165" s="972"/>
      <c r="F1165" s="970"/>
      <c r="G1165" s="967"/>
      <c r="H1165" s="970"/>
      <c r="I1165" s="967"/>
      <c r="J1165" s="970"/>
      <c r="K1165" s="967"/>
      <c r="L1165" s="970"/>
      <c r="M1165" s="967"/>
      <c r="N1165" s="970"/>
      <c r="O1165" s="967"/>
      <c r="P1165" s="970"/>
      <c r="Q1165" s="967"/>
      <c r="R1165" s="970"/>
      <c r="S1165" s="974" t="s">
        <v>5700</v>
      </c>
      <c r="T1165" s="970"/>
      <c r="U1165" s="967"/>
      <c r="V1165" s="970"/>
    </row>
    <row r="1166" spans="1:22" ht="12.6" hidden="1" customHeight="1" outlineLevel="2">
      <c r="A1166" s="1120">
        <v>44210</v>
      </c>
      <c r="B1166" s="955" t="s">
        <v>5698</v>
      </c>
      <c r="C1166" s="955" t="s">
        <v>5843</v>
      </c>
      <c r="D1166" s="968"/>
      <c r="E1166" s="969" t="s">
        <v>5700</v>
      </c>
      <c r="F1166" s="970"/>
      <c r="G1166" s="967"/>
      <c r="H1166" s="970"/>
      <c r="I1166" s="967"/>
      <c r="J1166" s="970"/>
      <c r="K1166" s="967"/>
      <c r="L1166" s="970"/>
      <c r="M1166" s="967"/>
      <c r="N1166" s="970"/>
      <c r="O1166" s="967"/>
      <c r="P1166" s="970"/>
      <c r="Q1166" s="967"/>
      <c r="R1166" s="970"/>
      <c r="S1166" s="967"/>
      <c r="T1166" s="970"/>
      <c r="U1166" s="967"/>
      <c r="V1166" s="970"/>
    </row>
    <row r="1167" spans="1:22" ht="12.6" hidden="1" customHeight="1" outlineLevel="2">
      <c r="A1167" s="1120">
        <v>44210</v>
      </c>
      <c r="B1167" s="955" t="s">
        <v>5706</v>
      </c>
      <c r="C1167" s="955" t="s">
        <v>5844</v>
      </c>
      <c r="D1167" s="968"/>
      <c r="E1167" s="972"/>
      <c r="F1167" s="970"/>
      <c r="G1167" s="967"/>
      <c r="H1167" s="970"/>
      <c r="I1167" s="967"/>
      <c r="J1167" s="970"/>
      <c r="K1167" s="967"/>
      <c r="L1167" s="970"/>
      <c r="M1167" s="967"/>
      <c r="N1167" s="970"/>
      <c r="O1167" s="967"/>
      <c r="P1167" s="970"/>
      <c r="Q1167" s="967"/>
      <c r="R1167" s="970"/>
      <c r="S1167" s="974" t="s">
        <v>5700</v>
      </c>
      <c r="T1167" s="970"/>
      <c r="U1167" s="967"/>
      <c r="V1167" s="970"/>
    </row>
    <row r="1168" spans="1:22" ht="12.6" hidden="1" customHeight="1" outlineLevel="2">
      <c r="A1168" s="1120">
        <v>44210</v>
      </c>
      <c r="B1168" s="955" t="s">
        <v>5698</v>
      </c>
      <c r="C1168" s="955" t="s">
        <v>5845</v>
      </c>
      <c r="D1168" s="968"/>
      <c r="E1168" s="969" t="s">
        <v>5700</v>
      </c>
      <c r="F1168" s="970"/>
      <c r="G1168" s="967"/>
      <c r="H1168" s="970"/>
      <c r="I1168" s="967"/>
      <c r="J1168" s="970"/>
      <c r="K1168" s="967"/>
      <c r="L1168" s="970"/>
      <c r="M1168" s="967"/>
      <c r="N1168" s="970"/>
      <c r="O1168" s="967"/>
      <c r="P1168" s="970"/>
      <c r="Q1168" s="967"/>
      <c r="R1168" s="970"/>
      <c r="S1168" s="967"/>
      <c r="T1168" s="970"/>
      <c r="U1168" s="967"/>
      <c r="V1168" s="970"/>
    </row>
    <row r="1169" spans="1:22" ht="12.6" hidden="1" customHeight="1" outlineLevel="2">
      <c r="A1169" s="1120">
        <v>44210</v>
      </c>
      <c r="B1169" s="955" t="s">
        <v>5698</v>
      </c>
      <c r="C1169" s="955" t="s">
        <v>5846</v>
      </c>
      <c r="D1169" s="968"/>
      <c r="E1169" s="969" t="s">
        <v>5700</v>
      </c>
      <c r="F1169" s="970"/>
      <c r="G1169" s="967"/>
      <c r="H1169" s="970"/>
      <c r="I1169" s="967"/>
      <c r="J1169" s="970"/>
      <c r="K1169" s="967"/>
      <c r="L1169" s="970"/>
      <c r="M1169" s="967"/>
      <c r="N1169" s="970"/>
      <c r="O1169" s="967"/>
      <c r="P1169" s="970"/>
      <c r="Q1169" s="967"/>
      <c r="R1169" s="970"/>
      <c r="S1169" s="967"/>
      <c r="T1169" s="970"/>
      <c r="U1169" s="967"/>
      <c r="V1169" s="970"/>
    </row>
    <row r="1170" spans="1:22" ht="12.6" hidden="1" customHeight="1" outlineLevel="2">
      <c r="A1170" s="1120">
        <v>44210</v>
      </c>
      <c r="B1170" s="955" t="s">
        <v>5847</v>
      </c>
      <c r="C1170" s="955" t="s">
        <v>5848</v>
      </c>
      <c r="D1170" s="968"/>
      <c r="E1170" s="969" t="s">
        <v>5700</v>
      </c>
      <c r="F1170" s="970"/>
      <c r="G1170" s="967"/>
      <c r="H1170" s="970"/>
      <c r="I1170" s="967"/>
      <c r="J1170" s="970"/>
      <c r="K1170" s="967"/>
      <c r="L1170" s="970"/>
      <c r="M1170" s="967"/>
      <c r="N1170" s="970"/>
      <c r="O1170" s="967"/>
      <c r="P1170" s="970"/>
      <c r="Q1170" s="967"/>
      <c r="R1170" s="970"/>
      <c r="S1170" s="967"/>
      <c r="T1170" s="970"/>
      <c r="U1170" s="967"/>
      <c r="V1170" s="970"/>
    </row>
    <row r="1171" spans="1:22" ht="12.6" hidden="1" customHeight="1" outlineLevel="2">
      <c r="A1171" s="1120">
        <v>44210</v>
      </c>
      <c r="B1171" s="955" t="s">
        <v>5698</v>
      </c>
      <c r="C1171" s="955" t="s">
        <v>5849</v>
      </c>
      <c r="D1171" s="968"/>
      <c r="E1171" s="972"/>
      <c r="F1171" s="970"/>
      <c r="G1171" s="967"/>
      <c r="H1171" s="970"/>
      <c r="I1171" s="967"/>
      <c r="J1171" s="970"/>
      <c r="K1171" s="967"/>
      <c r="L1171" s="970"/>
      <c r="M1171" s="967"/>
      <c r="N1171" s="970"/>
      <c r="O1171" s="967"/>
      <c r="P1171" s="970"/>
      <c r="Q1171" s="974" t="s">
        <v>5700</v>
      </c>
      <c r="R1171" s="970"/>
      <c r="S1171" s="967"/>
      <c r="T1171" s="970"/>
      <c r="U1171" s="967"/>
      <c r="V1171" s="970"/>
    </row>
    <row r="1172" spans="1:22" ht="12.6" hidden="1" customHeight="1" outlineLevel="2">
      <c r="A1172" s="1120">
        <v>44210</v>
      </c>
      <c r="B1172" s="955" t="s">
        <v>5698</v>
      </c>
      <c r="C1172" s="955" t="s">
        <v>5850</v>
      </c>
      <c r="D1172" s="977" t="s">
        <v>5700</v>
      </c>
      <c r="E1172" s="972"/>
      <c r="F1172" s="970"/>
      <c r="G1172" s="967"/>
      <c r="H1172" s="970"/>
      <c r="I1172" s="967"/>
      <c r="J1172" s="970"/>
      <c r="K1172" s="967"/>
      <c r="L1172" s="970"/>
      <c r="M1172" s="967"/>
      <c r="N1172" s="970"/>
      <c r="O1172" s="967"/>
      <c r="P1172" s="970"/>
      <c r="Q1172" s="967"/>
      <c r="R1172" s="970"/>
      <c r="S1172" s="967"/>
      <c r="T1172" s="970"/>
      <c r="U1172" s="967"/>
      <c r="V1172" s="970"/>
    </row>
    <row r="1173" spans="1:22" ht="12.6" hidden="1" customHeight="1" outlineLevel="2">
      <c r="A1173" s="1120">
        <v>44210</v>
      </c>
      <c r="B1173" s="955" t="s">
        <v>5706</v>
      </c>
      <c r="C1173" s="955" t="s">
        <v>5851</v>
      </c>
      <c r="D1173" s="968"/>
      <c r="E1173" s="972"/>
      <c r="F1173" s="970"/>
      <c r="G1173" s="967"/>
      <c r="H1173" s="970"/>
      <c r="I1173" s="967"/>
      <c r="J1173" s="970"/>
      <c r="K1173" s="967"/>
      <c r="L1173" s="970"/>
      <c r="M1173" s="967"/>
      <c r="N1173" s="970"/>
      <c r="O1173" s="967"/>
      <c r="P1173" s="970"/>
      <c r="Q1173" s="967"/>
      <c r="R1173" s="970"/>
      <c r="S1173" s="974" t="s">
        <v>5700</v>
      </c>
      <c r="T1173" s="970"/>
      <c r="U1173" s="967"/>
      <c r="V1173" s="970"/>
    </row>
    <row r="1174" spans="1:22" ht="12.6" hidden="1" customHeight="1" outlineLevel="2">
      <c r="A1174" s="1120">
        <v>44210</v>
      </c>
      <c r="B1174" s="955" t="s">
        <v>5698</v>
      </c>
      <c r="C1174" s="955" t="s">
        <v>5852</v>
      </c>
      <c r="D1174" s="968"/>
      <c r="E1174" s="972"/>
      <c r="F1174" s="970"/>
      <c r="G1174" s="967"/>
      <c r="H1174" s="970"/>
      <c r="I1174" s="967"/>
      <c r="J1174" s="970"/>
      <c r="K1174" s="967"/>
      <c r="L1174" s="970"/>
      <c r="M1174" s="967"/>
      <c r="N1174" s="970"/>
      <c r="O1174" s="967"/>
      <c r="P1174" s="970"/>
      <c r="Q1174" s="974" t="s">
        <v>5700</v>
      </c>
      <c r="R1174" s="970"/>
      <c r="S1174" s="967"/>
      <c r="T1174" s="970"/>
      <c r="U1174" s="967"/>
      <c r="V1174" s="970"/>
    </row>
    <row r="1175" spans="1:22" ht="25.2" hidden="1" customHeight="1" outlineLevel="2">
      <c r="A1175" s="1120">
        <v>44210</v>
      </c>
      <c r="B1175" s="955" t="s">
        <v>5698</v>
      </c>
      <c r="C1175" s="955" t="s">
        <v>5853</v>
      </c>
      <c r="D1175" s="968"/>
      <c r="E1175" s="972"/>
      <c r="F1175" s="970"/>
      <c r="G1175" s="967"/>
      <c r="H1175" s="970"/>
      <c r="I1175" s="967"/>
      <c r="J1175" s="970"/>
      <c r="K1175" s="967"/>
      <c r="L1175" s="970"/>
      <c r="M1175" s="967"/>
      <c r="N1175" s="970"/>
      <c r="O1175" s="967"/>
      <c r="P1175" s="970"/>
      <c r="Q1175" s="967"/>
      <c r="R1175" s="970"/>
      <c r="S1175" s="974" t="s">
        <v>5700</v>
      </c>
      <c r="T1175" s="970"/>
      <c r="U1175" s="967"/>
      <c r="V1175" s="970"/>
    </row>
    <row r="1176" spans="1:22" ht="25.2" hidden="1" customHeight="1" outlineLevel="2">
      <c r="A1176" s="1120">
        <v>44210</v>
      </c>
      <c r="B1176" s="955" t="s">
        <v>5698</v>
      </c>
      <c r="C1176" s="955" t="s">
        <v>5854</v>
      </c>
      <c r="D1176" s="977" t="s">
        <v>5700</v>
      </c>
      <c r="E1176" s="972"/>
      <c r="F1176" s="970"/>
      <c r="G1176" s="967"/>
      <c r="H1176" s="970"/>
      <c r="I1176" s="967"/>
      <c r="J1176" s="970"/>
      <c r="K1176" s="967"/>
      <c r="L1176" s="970"/>
      <c r="M1176" s="967"/>
      <c r="N1176" s="970"/>
      <c r="O1176" s="967"/>
      <c r="P1176" s="970"/>
      <c r="Q1176" s="974" t="s">
        <v>5700</v>
      </c>
      <c r="R1176" s="970"/>
      <c r="S1176" s="967"/>
      <c r="T1176" s="970"/>
      <c r="U1176" s="967"/>
      <c r="V1176" s="970"/>
    </row>
    <row r="1177" spans="1:22" ht="25.2" hidden="1" customHeight="1" outlineLevel="1" collapsed="1">
      <c r="A1177" s="1121">
        <v>44211</v>
      </c>
      <c r="B1177" s="955" t="s">
        <v>5698</v>
      </c>
      <c r="C1177" s="955" t="s">
        <v>5855</v>
      </c>
      <c r="D1177" s="968"/>
      <c r="E1177" s="972"/>
      <c r="F1177" s="970"/>
      <c r="G1177" s="967"/>
      <c r="H1177" s="970"/>
      <c r="I1177" s="974" t="s">
        <v>5700</v>
      </c>
      <c r="J1177" s="973" t="s">
        <v>5700</v>
      </c>
      <c r="K1177" s="967"/>
      <c r="L1177" s="970"/>
      <c r="M1177" s="967"/>
      <c r="N1177" s="970"/>
      <c r="O1177" s="967"/>
      <c r="P1177" s="970"/>
      <c r="Q1177" s="967"/>
      <c r="R1177" s="970"/>
      <c r="S1177" s="967"/>
      <c r="T1177" s="970"/>
      <c r="U1177" s="967"/>
      <c r="V1177" s="970"/>
    </row>
    <row r="1178" spans="1:22" ht="25.2" hidden="1" customHeight="1" outlineLevel="2">
      <c r="A1178" s="1121">
        <v>44211</v>
      </c>
      <c r="B1178" s="955" t="s">
        <v>5698</v>
      </c>
      <c r="C1178" s="955" t="s">
        <v>5856</v>
      </c>
      <c r="D1178" s="968"/>
      <c r="E1178" s="972"/>
      <c r="F1178" s="970"/>
      <c r="G1178" s="974" t="s">
        <v>5700</v>
      </c>
      <c r="H1178" s="970"/>
      <c r="I1178" s="967"/>
      <c r="J1178" s="970"/>
      <c r="K1178" s="967"/>
      <c r="L1178" s="970"/>
      <c r="M1178" s="974" t="s">
        <v>5700</v>
      </c>
      <c r="N1178" s="970"/>
      <c r="O1178" s="967"/>
      <c r="P1178" s="970"/>
      <c r="Q1178" s="967"/>
      <c r="R1178" s="970"/>
      <c r="S1178" s="967"/>
      <c r="T1178" s="970"/>
      <c r="U1178" s="967"/>
      <c r="V1178" s="970"/>
    </row>
    <row r="1179" spans="1:22" ht="12.6" hidden="1" customHeight="1" outlineLevel="2">
      <c r="A1179" s="1121">
        <v>44211</v>
      </c>
      <c r="B1179" s="955" t="s">
        <v>5698</v>
      </c>
      <c r="C1179" s="955" t="s">
        <v>5857</v>
      </c>
      <c r="D1179" s="968"/>
      <c r="E1179" s="972"/>
      <c r="F1179" s="973" t="s">
        <v>5700</v>
      </c>
      <c r="G1179" s="967"/>
      <c r="H1179" s="973" t="s">
        <v>5700</v>
      </c>
      <c r="I1179" s="967"/>
      <c r="J1179" s="970"/>
      <c r="K1179" s="967"/>
      <c r="L1179" s="970"/>
      <c r="M1179" s="967"/>
      <c r="N1179" s="970"/>
      <c r="O1179" s="967"/>
      <c r="P1179" s="970"/>
      <c r="Q1179" s="967"/>
      <c r="R1179" s="970"/>
      <c r="S1179" s="967"/>
      <c r="T1179" s="970"/>
      <c r="U1179" s="967"/>
      <c r="V1179" s="970"/>
    </row>
    <row r="1180" spans="1:22" ht="12.6" hidden="1" customHeight="1" outlineLevel="2">
      <c r="A1180" s="1121">
        <v>44211</v>
      </c>
      <c r="B1180" s="955" t="s">
        <v>5698</v>
      </c>
      <c r="C1180" s="955" t="s">
        <v>5858</v>
      </c>
      <c r="D1180" s="977" t="s">
        <v>5700</v>
      </c>
      <c r="E1180" s="972"/>
      <c r="F1180" s="970"/>
      <c r="G1180" s="967"/>
      <c r="H1180" s="970"/>
      <c r="I1180" s="967"/>
      <c r="J1180" s="970"/>
      <c r="K1180" s="967"/>
      <c r="L1180" s="970"/>
      <c r="M1180" s="967"/>
      <c r="N1180" s="970"/>
      <c r="O1180" s="967"/>
      <c r="P1180" s="970"/>
      <c r="Q1180" s="967"/>
      <c r="R1180" s="970"/>
      <c r="S1180" s="967"/>
      <c r="T1180" s="970"/>
      <c r="U1180" s="967"/>
      <c r="V1180" s="970"/>
    </row>
    <row r="1181" spans="1:22" ht="12.6" hidden="1" customHeight="1" outlineLevel="2">
      <c r="A1181" s="1121">
        <v>44211</v>
      </c>
      <c r="B1181" s="955" t="s">
        <v>5739</v>
      </c>
      <c r="C1181" s="955" t="s">
        <v>5859</v>
      </c>
      <c r="D1181" s="968"/>
      <c r="E1181" s="972"/>
      <c r="F1181" s="970"/>
      <c r="G1181" s="974" t="s">
        <v>5700</v>
      </c>
      <c r="H1181" s="970"/>
      <c r="I1181" s="967"/>
      <c r="J1181" s="970"/>
      <c r="K1181" s="967"/>
      <c r="L1181" s="970"/>
      <c r="M1181" s="967"/>
      <c r="N1181" s="970"/>
      <c r="O1181" s="967"/>
      <c r="P1181" s="970"/>
      <c r="Q1181" s="967"/>
      <c r="R1181" s="970"/>
      <c r="S1181" s="967"/>
      <c r="T1181" s="970"/>
      <c r="U1181" s="967"/>
      <c r="V1181" s="970"/>
    </row>
    <row r="1182" spans="1:22" ht="12.6" hidden="1" customHeight="1" outlineLevel="2">
      <c r="A1182" s="1121">
        <v>44211</v>
      </c>
      <c r="B1182" s="955" t="s">
        <v>5698</v>
      </c>
      <c r="C1182" s="955" t="s">
        <v>5860</v>
      </c>
      <c r="D1182" s="968"/>
      <c r="E1182" s="972"/>
      <c r="F1182" s="970"/>
      <c r="G1182" s="967"/>
      <c r="H1182" s="970"/>
      <c r="I1182" s="967"/>
      <c r="J1182" s="970"/>
      <c r="K1182" s="967"/>
      <c r="L1182" s="970"/>
      <c r="M1182" s="967"/>
      <c r="N1182" s="970"/>
      <c r="O1182" s="967"/>
      <c r="P1182" s="970"/>
      <c r="Q1182" s="967"/>
      <c r="R1182" s="970"/>
      <c r="S1182" s="974" t="s">
        <v>5700</v>
      </c>
      <c r="T1182" s="970"/>
      <c r="U1182" s="967"/>
      <c r="V1182" s="970"/>
    </row>
    <row r="1183" spans="1:22" ht="12.6" hidden="1" customHeight="1" outlineLevel="2">
      <c r="A1183" s="1121">
        <v>44211</v>
      </c>
      <c r="B1183" s="955" t="s">
        <v>5698</v>
      </c>
      <c r="C1183" s="955" t="s">
        <v>5861</v>
      </c>
      <c r="D1183" s="968"/>
      <c r="E1183" s="972"/>
      <c r="F1183" s="970"/>
      <c r="G1183" s="974" t="s">
        <v>5700</v>
      </c>
      <c r="H1183" s="970"/>
      <c r="I1183" s="967"/>
      <c r="J1183" s="970"/>
      <c r="K1183" s="967"/>
      <c r="L1183" s="970"/>
      <c r="M1183" s="967"/>
      <c r="N1183" s="970"/>
      <c r="O1183" s="967"/>
      <c r="P1183" s="970"/>
      <c r="Q1183" s="967"/>
      <c r="R1183" s="970"/>
      <c r="S1183" s="967"/>
      <c r="T1183" s="970"/>
      <c r="U1183" s="967"/>
      <c r="V1183" s="970"/>
    </row>
    <row r="1184" spans="1:22" ht="12.6" hidden="1" customHeight="1" outlineLevel="2">
      <c r="A1184" s="1121">
        <v>44211</v>
      </c>
      <c r="B1184" s="955" t="s">
        <v>5698</v>
      </c>
      <c r="C1184" s="955" t="s">
        <v>5862</v>
      </c>
      <c r="D1184" s="968"/>
      <c r="E1184" s="972"/>
      <c r="F1184" s="970"/>
      <c r="G1184" s="974" t="s">
        <v>5700</v>
      </c>
      <c r="H1184" s="970"/>
      <c r="I1184" s="967"/>
      <c r="J1184" s="970"/>
      <c r="K1184" s="967"/>
      <c r="L1184" s="970"/>
      <c r="M1184" s="967"/>
      <c r="N1184" s="970"/>
      <c r="O1184" s="967"/>
      <c r="P1184" s="970"/>
      <c r="Q1184" s="967"/>
      <c r="R1184" s="970"/>
      <c r="S1184" s="967"/>
      <c r="T1184" s="970"/>
      <c r="U1184" s="967"/>
      <c r="V1184" s="970"/>
    </row>
    <row r="1185" spans="1:22" ht="12.6" hidden="1" customHeight="1" outlineLevel="2">
      <c r="A1185" s="1121">
        <v>44211</v>
      </c>
      <c r="B1185" s="955" t="s">
        <v>5706</v>
      </c>
      <c r="C1185" s="955" t="s">
        <v>5863</v>
      </c>
      <c r="D1185" s="968"/>
      <c r="E1185" s="972"/>
      <c r="F1185" s="973" t="s">
        <v>5700</v>
      </c>
      <c r="G1185" s="967"/>
      <c r="H1185" s="970"/>
      <c r="I1185" s="967"/>
      <c r="J1185" s="970"/>
      <c r="K1185" s="967"/>
      <c r="L1185" s="970"/>
      <c r="M1185" s="967"/>
      <c r="N1185" s="970"/>
      <c r="O1185" s="967"/>
      <c r="P1185" s="973" t="s">
        <v>5700</v>
      </c>
      <c r="Q1185" s="967"/>
      <c r="R1185" s="970"/>
      <c r="S1185" s="967"/>
      <c r="T1185" s="970"/>
      <c r="U1185" s="967"/>
      <c r="V1185" s="970"/>
    </row>
    <row r="1186" spans="1:22" ht="12.6" hidden="1" customHeight="1" outlineLevel="2">
      <c r="A1186" s="1121">
        <v>44211</v>
      </c>
      <c r="B1186" s="955" t="s">
        <v>5698</v>
      </c>
      <c r="C1186" s="955" t="s">
        <v>5864</v>
      </c>
      <c r="D1186" s="968"/>
      <c r="E1186" s="972"/>
      <c r="F1186" s="970"/>
      <c r="G1186" s="967"/>
      <c r="H1186" s="970"/>
      <c r="I1186" s="967"/>
      <c r="J1186" s="970"/>
      <c r="K1186" s="967"/>
      <c r="L1186" s="970"/>
      <c r="M1186" s="967"/>
      <c r="N1186" s="970"/>
      <c r="O1186" s="967"/>
      <c r="P1186" s="973" t="s">
        <v>5700</v>
      </c>
      <c r="Q1186" s="967"/>
      <c r="R1186" s="970"/>
      <c r="S1186" s="967"/>
      <c r="T1186" s="970"/>
      <c r="U1186" s="967"/>
      <c r="V1186" s="970"/>
    </row>
    <row r="1187" spans="1:22" ht="25.2" hidden="1" customHeight="1" outlineLevel="2">
      <c r="A1187" s="1121">
        <v>44211</v>
      </c>
      <c r="B1187" s="955" t="s">
        <v>5865</v>
      </c>
      <c r="C1187" s="955" t="s">
        <v>5866</v>
      </c>
      <c r="D1187" s="977" t="s">
        <v>5700</v>
      </c>
      <c r="E1187" s="972"/>
      <c r="F1187" s="970"/>
      <c r="G1187" s="967"/>
      <c r="H1187" s="970"/>
      <c r="I1187" s="967"/>
      <c r="J1187" s="970"/>
      <c r="K1187" s="967"/>
      <c r="L1187" s="970"/>
      <c r="M1187" s="967"/>
      <c r="N1187" s="970"/>
      <c r="O1187" s="967"/>
      <c r="P1187" s="970"/>
      <c r="Q1187" s="967"/>
      <c r="R1187" s="970"/>
      <c r="S1187" s="967"/>
      <c r="T1187" s="970"/>
      <c r="U1187" s="967"/>
      <c r="V1187" s="970"/>
    </row>
    <row r="1188" spans="1:22" ht="25.2" hidden="1" customHeight="1" outlineLevel="2">
      <c r="A1188" s="1121">
        <v>44211</v>
      </c>
      <c r="B1188" s="955" t="s">
        <v>5698</v>
      </c>
      <c r="C1188" s="955" t="s">
        <v>5867</v>
      </c>
      <c r="D1188" s="968"/>
      <c r="E1188" s="972"/>
      <c r="F1188" s="973" t="s">
        <v>5700</v>
      </c>
      <c r="G1188" s="967"/>
      <c r="H1188" s="970"/>
      <c r="I1188" s="967"/>
      <c r="J1188" s="970"/>
      <c r="K1188" s="967"/>
      <c r="L1188" s="970"/>
      <c r="M1188" s="967"/>
      <c r="N1188" s="970"/>
      <c r="O1188" s="967"/>
      <c r="P1188" s="973" t="s">
        <v>5700</v>
      </c>
      <c r="Q1188" s="967"/>
      <c r="R1188" s="970"/>
      <c r="S1188" s="967"/>
      <c r="T1188" s="970"/>
      <c r="U1188" s="967"/>
      <c r="V1188" s="970"/>
    </row>
    <row r="1189" spans="1:22" ht="25.2" hidden="1" customHeight="1" outlineLevel="2">
      <c r="A1189" s="1121">
        <v>44211</v>
      </c>
      <c r="B1189" s="955" t="s">
        <v>5698</v>
      </c>
      <c r="C1189" s="955" t="s">
        <v>5868</v>
      </c>
      <c r="D1189" s="977" t="s">
        <v>5700</v>
      </c>
      <c r="E1189" s="972"/>
      <c r="F1189" s="973" t="s">
        <v>5700</v>
      </c>
      <c r="G1189" s="967"/>
      <c r="H1189" s="970"/>
      <c r="I1189" s="967"/>
      <c r="J1189" s="970"/>
      <c r="K1189" s="967"/>
      <c r="L1189" s="970"/>
      <c r="M1189" s="967"/>
      <c r="N1189" s="970"/>
      <c r="O1189" s="967"/>
      <c r="P1189" s="970"/>
      <c r="Q1189" s="967"/>
      <c r="R1189" s="970"/>
      <c r="S1189" s="967"/>
      <c r="T1189" s="970"/>
      <c r="U1189" s="967"/>
      <c r="V1189" s="970"/>
    </row>
    <row r="1190" spans="1:22" ht="12.6" hidden="1" customHeight="1" outlineLevel="2">
      <c r="A1190" s="1121">
        <v>44211</v>
      </c>
      <c r="B1190" s="955" t="s">
        <v>5745</v>
      </c>
      <c r="C1190" s="955" t="s">
        <v>5869</v>
      </c>
      <c r="D1190" s="968"/>
      <c r="E1190" s="972"/>
      <c r="F1190" s="970"/>
      <c r="G1190" s="967"/>
      <c r="H1190" s="970"/>
      <c r="I1190" s="967"/>
      <c r="J1190" s="970"/>
      <c r="K1190" s="967"/>
      <c r="L1190" s="970"/>
      <c r="M1190" s="967"/>
      <c r="N1190" s="970"/>
      <c r="O1190" s="967"/>
      <c r="P1190" s="970"/>
      <c r="Q1190" s="967"/>
      <c r="R1190" s="970"/>
      <c r="S1190" s="974" t="s">
        <v>5700</v>
      </c>
      <c r="T1190" s="970"/>
      <c r="U1190" s="967"/>
      <c r="V1190" s="970"/>
    </row>
    <row r="1191" spans="1:22" ht="12.6" hidden="1" customHeight="1" outlineLevel="2">
      <c r="A1191" s="1121">
        <v>44211</v>
      </c>
      <c r="B1191" s="955" t="s">
        <v>5698</v>
      </c>
      <c r="C1191" s="955" t="s">
        <v>5870</v>
      </c>
      <c r="D1191" s="968"/>
      <c r="E1191" s="969" t="s">
        <v>5700</v>
      </c>
      <c r="F1191" s="970"/>
      <c r="G1191" s="967"/>
      <c r="H1191" s="970"/>
      <c r="I1191" s="967"/>
      <c r="J1191" s="970"/>
      <c r="K1191" s="967"/>
      <c r="L1191" s="970"/>
      <c r="M1191" s="967"/>
      <c r="N1191" s="970"/>
      <c r="O1191" s="967"/>
      <c r="P1191" s="970"/>
      <c r="Q1191" s="967"/>
      <c r="R1191" s="970"/>
      <c r="S1191" s="967"/>
      <c r="T1191" s="970"/>
      <c r="U1191" s="967"/>
      <c r="V1191" s="970"/>
    </row>
    <row r="1192" spans="1:22" ht="12.6" hidden="1" customHeight="1" outlineLevel="2">
      <c r="A1192" s="1121">
        <v>44211</v>
      </c>
      <c r="B1192" s="955" t="s">
        <v>5698</v>
      </c>
      <c r="C1192" s="955" t="s">
        <v>11517</v>
      </c>
      <c r="D1192" s="977" t="s">
        <v>5700</v>
      </c>
      <c r="E1192" s="969"/>
      <c r="F1192" s="970"/>
      <c r="G1192" s="967"/>
      <c r="H1192" s="970"/>
      <c r="I1192" s="967"/>
      <c r="J1192" s="970"/>
      <c r="K1192" s="967"/>
      <c r="L1192" s="970"/>
      <c r="M1192" s="967"/>
      <c r="N1192" s="970"/>
      <c r="O1192" s="967"/>
      <c r="P1192" s="970"/>
      <c r="Q1192" s="967"/>
      <c r="R1192" s="970"/>
      <c r="S1192" s="967"/>
      <c r="T1192" s="970"/>
      <c r="U1192" s="967"/>
      <c r="V1192" s="970"/>
    </row>
    <row r="1193" spans="1:22" ht="12.6" hidden="1" customHeight="1" outlineLevel="2">
      <c r="A1193" s="1121">
        <v>44211</v>
      </c>
      <c r="B1193" s="955" t="s">
        <v>5698</v>
      </c>
      <c r="C1193" s="955" t="s">
        <v>5871</v>
      </c>
      <c r="D1193" s="968"/>
      <c r="E1193" s="972"/>
      <c r="F1193" s="970"/>
      <c r="G1193" s="967"/>
      <c r="H1193" s="970"/>
      <c r="I1193" s="967"/>
      <c r="J1193" s="970"/>
      <c r="K1193" s="974" t="s">
        <v>5700</v>
      </c>
      <c r="L1193" s="973"/>
      <c r="M1193" s="967"/>
      <c r="N1193" s="970"/>
      <c r="O1193" s="967"/>
      <c r="P1193" s="970"/>
      <c r="Q1193" s="967"/>
      <c r="R1193" s="970"/>
      <c r="S1193" s="967"/>
      <c r="T1193" s="970"/>
      <c r="U1193" s="967"/>
      <c r="V1193" s="970"/>
    </row>
    <row r="1194" spans="1:22" ht="12.6" hidden="1" customHeight="1" outlineLevel="2">
      <c r="A1194" s="1121">
        <v>44211</v>
      </c>
      <c r="B1194" s="955" t="s">
        <v>5698</v>
      </c>
      <c r="C1194" s="955" t="s">
        <v>5872</v>
      </c>
      <c r="D1194" s="968"/>
      <c r="E1194" s="972"/>
      <c r="F1194" s="973" t="s">
        <v>5700</v>
      </c>
      <c r="G1194" s="967"/>
      <c r="H1194" s="970"/>
      <c r="I1194" s="974" t="s">
        <v>5700</v>
      </c>
      <c r="J1194" s="970"/>
      <c r="K1194" s="967"/>
      <c r="L1194" s="970"/>
      <c r="M1194" s="967"/>
      <c r="N1194" s="970"/>
      <c r="O1194" s="967"/>
      <c r="P1194" s="970"/>
      <c r="Q1194" s="967"/>
      <c r="R1194" s="970"/>
      <c r="S1194" s="967"/>
      <c r="T1194" s="970"/>
      <c r="U1194" s="967"/>
      <c r="V1194" s="970"/>
    </row>
    <row r="1195" spans="1:22" ht="12.6" hidden="1" customHeight="1" outlineLevel="1" collapsed="1">
      <c r="A1195" s="1122">
        <v>44214</v>
      </c>
      <c r="B1195" s="955" t="s">
        <v>5698</v>
      </c>
      <c r="C1195" s="955" t="s">
        <v>5873</v>
      </c>
      <c r="D1195" s="977" t="s">
        <v>5700</v>
      </c>
      <c r="E1195" s="972"/>
      <c r="F1195" s="970"/>
      <c r="G1195" s="974" t="s">
        <v>5700</v>
      </c>
      <c r="H1195" s="970"/>
      <c r="I1195" s="974" t="s">
        <v>5700</v>
      </c>
      <c r="J1195" s="970"/>
      <c r="K1195" s="967"/>
      <c r="L1195" s="970"/>
      <c r="M1195" s="967"/>
      <c r="N1195" s="970"/>
      <c r="O1195" s="967"/>
      <c r="P1195" s="970"/>
      <c r="Q1195" s="967"/>
      <c r="R1195" s="970"/>
      <c r="S1195" s="967"/>
      <c r="T1195" s="970"/>
      <c r="U1195" s="967"/>
      <c r="V1195" s="970"/>
    </row>
    <row r="1196" spans="1:22" ht="25.2" hidden="1" customHeight="1" outlineLevel="2">
      <c r="A1196" s="1122">
        <v>44214</v>
      </c>
      <c r="B1196" s="955" t="s">
        <v>5706</v>
      </c>
      <c r="C1196" s="955" t="s">
        <v>5874</v>
      </c>
      <c r="D1196" s="968"/>
      <c r="E1196" s="972"/>
      <c r="F1196" s="970"/>
      <c r="G1196" s="967"/>
      <c r="H1196" s="970"/>
      <c r="I1196" s="967"/>
      <c r="J1196" s="970"/>
      <c r="K1196" s="967"/>
      <c r="L1196" s="970"/>
      <c r="M1196" s="967"/>
      <c r="N1196" s="970"/>
      <c r="O1196" s="974" t="s">
        <v>5700</v>
      </c>
      <c r="P1196" s="970"/>
      <c r="Q1196" s="967"/>
      <c r="R1196" s="973" t="s">
        <v>5700</v>
      </c>
      <c r="S1196" s="967"/>
      <c r="T1196" s="970"/>
      <c r="U1196" s="967"/>
      <c r="V1196" s="970"/>
    </row>
    <row r="1197" spans="1:22" ht="25.2" hidden="1" customHeight="1" outlineLevel="2">
      <c r="A1197" s="1122">
        <v>44214</v>
      </c>
      <c r="B1197" s="955" t="s">
        <v>5698</v>
      </c>
      <c r="C1197" s="955" t="s">
        <v>5875</v>
      </c>
      <c r="D1197" s="968"/>
      <c r="E1197" s="969" t="s">
        <v>5700</v>
      </c>
      <c r="F1197" s="970"/>
      <c r="G1197" s="967"/>
      <c r="H1197" s="970"/>
      <c r="I1197" s="967"/>
      <c r="J1197" s="970"/>
      <c r="K1197" s="967"/>
      <c r="L1197" s="970"/>
      <c r="M1197" s="967"/>
      <c r="N1197" s="970"/>
      <c r="O1197" s="967"/>
      <c r="P1197" s="970"/>
      <c r="Q1197" s="967"/>
      <c r="R1197" s="970"/>
      <c r="S1197" s="967"/>
      <c r="T1197" s="970"/>
      <c r="U1197" s="967"/>
      <c r="V1197" s="970"/>
    </row>
    <row r="1198" spans="1:22" ht="12.6" hidden="1" customHeight="1" outlineLevel="2">
      <c r="A1198" s="1122">
        <v>44214</v>
      </c>
      <c r="B1198" s="955" t="s">
        <v>5698</v>
      </c>
      <c r="C1198" s="955" t="s">
        <v>5876</v>
      </c>
      <c r="D1198" s="968"/>
      <c r="E1198" s="972"/>
      <c r="F1198" s="970"/>
      <c r="G1198" s="967"/>
      <c r="H1198" s="970"/>
      <c r="I1198" s="967"/>
      <c r="J1198" s="973" t="s">
        <v>5700</v>
      </c>
      <c r="K1198" s="967"/>
      <c r="L1198" s="970"/>
      <c r="M1198" s="967"/>
      <c r="N1198" s="970"/>
      <c r="O1198" s="967"/>
      <c r="P1198" s="970"/>
      <c r="Q1198" s="967"/>
      <c r="R1198" s="970"/>
      <c r="S1198" s="967"/>
      <c r="T1198" s="970"/>
      <c r="U1198" s="967"/>
      <c r="V1198" s="970"/>
    </row>
    <row r="1199" spans="1:22" ht="25.2" hidden="1" customHeight="1" outlineLevel="2">
      <c r="A1199" s="1122">
        <v>44214</v>
      </c>
      <c r="B1199" s="955" t="s">
        <v>5698</v>
      </c>
      <c r="C1199" s="955" t="s">
        <v>5877</v>
      </c>
      <c r="D1199" s="968"/>
      <c r="E1199" s="972"/>
      <c r="F1199" s="970"/>
      <c r="G1199" s="974" t="s">
        <v>5700</v>
      </c>
      <c r="H1199" s="970"/>
      <c r="I1199" s="967"/>
      <c r="J1199" s="970"/>
      <c r="K1199" s="967"/>
      <c r="L1199" s="970"/>
      <c r="M1199" s="967"/>
      <c r="N1199" s="973" t="s">
        <v>5700</v>
      </c>
      <c r="O1199" s="967"/>
      <c r="P1199" s="970"/>
      <c r="Q1199" s="967"/>
      <c r="R1199" s="970"/>
      <c r="S1199" s="967"/>
      <c r="T1199" s="970"/>
      <c r="U1199" s="967"/>
      <c r="V1199" s="970"/>
    </row>
    <row r="1200" spans="1:22" ht="25.2" hidden="1" customHeight="1" outlineLevel="2">
      <c r="A1200" s="1122">
        <v>44214</v>
      </c>
      <c r="B1200" s="955" t="s">
        <v>5698</v>
      </c>
      <c r="C1200" s="955" t="s">
        <v>5878</v>
      </c>
      <c r="D1200" s="977" t="s">
        <v>5700</v>
      </c>
      <c r="E1200" s="972"/>
      <c r="F1200" s="970"/>
      <c r="G1200" s="967"/>
      <c r="H1200" s="970"/>
      <c r="I1200" s="967"/>
      <c r="J1200" s="970"/>
      <c r="K1200" s="967"/>
      <c r="L1200" s="970"/>
      <c r="M1200" s="967"/>
      <c r="N1200" s="970"/>
      <c r="O1200" s="967"/>
      <c r="P1200" s="970"/>
      <c r="Q1200" s="967"/>
      <c r="R1200" s="970"/>
      <c r="S1200" s="967"/>
      <c r="T1200" s="970"/>
      <c r="U1200" s="967"/>
      <c r="V1200" s="970"/>
    </row>
    <row r="1201" spans="1:28" ht="25.2" hidden="1" customHeight="1" outlineLevel="2">
      <c r="A1201" s="1122">
        <v>44214</v>
      </c>
      <c r="B1201" s="955" t="s">
        <v>5706</v>
      </c>
      <c r="C1201" s="955" t="s">
        <v>5879</v>
      </c>
      <c r="D1201" s="968"/>
      <c r="E1201" s="972"/>
      <c r="F1201" s="970"/>
      <c r="G1201" s="967"/>
      <c r="H1201" s="973" t="s">
        <v>5700</v>
      </c>
      <c r="I1201" s="974" t="s">
        <v>5700</v>
      </c>
      <c r="J1201" s="970"/>
      <c r="K1201" s="967"/>
      <c r="L1201" s="970"/>
      <c r="M1201" s="967"/>
      <c r="N1201" s="970"/>
      <c r="O1201" s="967"/>
      <c r="P1201" s="970"/>
      <c r="Q1201" s="967"/>
      <c r="R1201" s="970"/>
      <c r="S1201" s="967"/>
      <c r="T1201" s="970"/>
      <c r="U1201" s="967"/>
      <c r="V1201" s="970"/>
      <c r="W1201" s="967"/>
      <c r="X1201" s="955"/>
      <c r="Y1201" s="955"/>
      <c r="Z1201" s="955"/>
      <c r="AA1201" s="955"/>
      <c r="AB1201" s="955"/>
    </row>
    <row r="1202" spans="1:28" ht="25.2" hidden="1" customHeight="1" outlineLevel="2">
      <c r="A1202" s="1122">
        <v>44214</v>
      </c>
      <c r="B1202" s="955" t="s">
        <v>5698</v>
      </c>
      <c r="C1202" s="955" t="s">
        <v>5880</v>
      </c>
      <c r="D1202" s="968"/>
      <c r="E1202" s="972"/>
      <c r="F1202" s="970"/>
      <c r="G1202" s="967"/>
      <c r="H1202" s="970"/>
      <c r="I1202" s="974" t="s">
        <v>5700</v>
      </c>
      <c r="J1202" s="970"/>
      <c r="K1202" s="967"/>
      <c r="L1202" s="970"/>
      <c r="M1202" s="967"/>
      <c r="N1202" s="970"/>
      <c r="O1202" s="967"/>
      <c r="P1202" s="970"/>
      <c r="Q1202" s="974" t="s">
        <v>5700</v>
      </c>
      <c r="R1202" s="970"/>
      <c r="S1202" s="967"/>
      <c r="T1202" s="970"/>
      <c r="U1202" s="967"/>
      <c r="V1202" s="970"/>
      <c r="W1202" s="967"/>
      <c r="X1202" s="955"/>
      <c r="Y1202" s="955"/>
      <c r="Z1202" s="955"/>
      <c r="AA1202" s="955"/>
      <c r="AB1202" s="955"/>
    </row>
    <row r="1203" spans="1:28" ht="25.2" hidden="1" customHeight="1" outlineLevel="2">
      <c r="A1203" s="1122">
        <v>44214</v>
      </c>
      <c r="B1203" s="955" t="s">
        <v>5698</v>
      </c>
      <c r="C1203" s="955" t="s">
        <v>5881</v>
      </c>
      <c r="D1203" s="968"/>
      <c r="E1203" s="969" t="s">
        <v>5700</v>
      </c>
      <c r="F1203" s="970"/>
      <c r="G1203" s="967"/>
      <c r="H1203" s="970"/>
      <c r="I1203" s="967"/>
      <c r="J1203" s="970"/>
      <c r="K1203" s="967"/>
      <c r="L1203" s="970"/>
      <c r="M1203" s="967"/>
      <c r="N1203" s="973" t="s">
        <v>5700</v>
      </c>
      <c r="O1203" s="967"/>
      <c r="P1203" s="970"/>
      <c r="Q1203" s="967"/>
      <c r="R1203" s="970"/>
      <c r="S1203" s="967"/>
      <c r="T1203" s="970"/>
      <c r="U1203" s="967"/>
      <c r="V1203" s="970"/>
      <c r="W1203" s="967"/>
      <c r="X1203" s="955"/>
      <c r="Y1203" s="955"/>
      <c r="Z1203" s="955"/>
      <c r="AA1203" s="955"/>
      <c r="AB1203" s="955"/>
    </row>
    <row r="1204" spans="1:28" ht="12.6" hidden="1" customHeight="1" outlineLevel="2">
      <c r="A1204" s="1122">
        <v>44214</v>
      </c>
      <c r="B1204" s="955" t="s">
        <v>5698</v>
      </c>
      <c r="C1204" s="955" t="s">
        <v>5882</v>
      </c>
      <c r="D1204" s="968"/>
      <c r="E1204" s="972"/>
      <c r="F1204" s="970"/>
      <c r="G1204" s="967"/>
      <c r="H1204" s="970"/>
      <c r="I1204" s="967"/>
      <c r="J1204" s="970"/>
      <c r="K1204" s="967"/>
      <c r="L1204" s="970"/>
      <c r="M1204" s="967"/>
      <c r="N1204" s="970"/>
      <c r="O1204" s="967"/>
      <c r="P1204" s="970"/>
      <c r="Q1204" s="974" t="s">
        <v>5700</v>
      </c>
      <c r="R1204" s="970"/>
      <c r="S1204" s="967"/>
      <c r="T1204" s="970"/>
      <c r="U1204" s="967"/>
      <c r="V1204" s="970"/>
      <c r="W1204" s="967"/>
      <c r="X1204" s="955"/>
      <c r="Y1204" s="955"/>
      <c r="Z1204" s="955"/>
      <c r="AA1204" s="955"/>
      <c r="AB1204" s="955"/>
    </row>
    <row r="1205" spans="1:28" ht="12.6" hidden="1" customHeight="1" outlineLevel="2">
      <c r="A1205" s="1122">
        <v>44214</v>
      </c>
      <c r="B1205" s="955" t="s">
        <v>5698</v>
      </c>
      <c r="C1205" s="955" t="s">
        <v>5883</v>
      </c>
      <c r="D1205" s="968"/>
      <c r="E1205" s="972"/>
      <c r="F1205" s="970"/>
      <c r="G1205" s="967"/>
      <c r="H1205" s="970"/>
      <c r="I1205" s="974" t="s">
        <v>5700</v>
      </c>
      <c r="J1205" s="970"/>
      <c r="K1205" s="967"/>
      <c r="L1205" s="970"/>
      <c r="M1205" s="967"/>
      <c r="N1205" s="970"/>
      <c r="O1205" s="967"/>
      <c r="P1205" s="970"/>
      <c r="Q1205" s="967"/>
      <c r="R1205" s="973" t="s">
        <v>5700</v>
      </c>
      <c r="S1205" s="967"/>
      <c r="T1205" s="970"/>
      <c r="U1205" s="967"/>
      <c r="V1205" s="970"/>
      <c r="W1205" s="967"/>
      <c r="X1205" s="955"/>
      <c r="Y1205" s="955"/>
      <c r="Z1205" s="955"/>
      <c r="AA1205" s="955"/>
      <c r="AB1205" s="955"/>
    </row>
    <row r="1206" spans="1:28" ht="12.6" hidden="1" customHeight="1" outlineLevel="2">
      <c r="A1206" s="1122">
        <v>44214</v>
      </c>
      <c r="B1206" s="955" t="s">
        <v>5698</v>
      </c>
      <c r="C1206" s="955" t="s">
        <v>5884</v>
      </c>
      <c r="D1206" s="968"/>
      <c r="E1206" s="969" t="s">
        <v>5700</v>
      </c>
      <c r="F1206" s="970"/>
      <c r="G1206" s="967"/>
      <c r="H1206" s="970"/>
      <c r="I1206" s="967"/>
      <c r="J1206" s="970"/>
      <c r="K1206" s="967"/>
      <c r="L1206" s="970"/>
      <c r="M1206" s="967"/>
      <c r="N1206" s="970"/>
      <c r="O1206" s="967"/>
      <c r="P1206" s="970"/>
      <c r="Q1206" s="967"/>
      <c r="R1206" s="970"/>
      <c r="S1206" s="967"/>
      <c r="T1206" s="970"/>
      <c r="U1206" s="967"/>
      <c r="V1206" s="970"/>
      <c r="W1206" s="967"/>
      <c r="X1206" s="955"/>
      <c r="Y1206" s="955"/>
      <c r="Z1206" s="955"/>
      <c r="AA1206" s="955"/>
      <c r="AB1206" s="955"/>
    </row>
    <row r="1207" spans="1:28" ht="12.6" hidden="1" customHeight="1" outlineLevel="2">
      <c r="A1207" s="1122">
        <v>44214</v>
      </c>
      <c r="B1207" s="955" t="s">
        <v>5698</v>
      </c>
      <c r="C1207" s="955" t="s">
        <v>5885</v>
      </c>
      <c r="D1207" s="968"/>
      <c r="E1207" s="969" t="s">
        <v>5700</v>
      </c>
      <c r="F1207" s="970"/>
      <c r="G1207" s="967"/>
      <c r="H1207" s="970"/>
      <c r="I1207" s="967"/>
      <c r="J1207" s="970"/>
      <c r="K1207" s="967"/>
      <c r="L1207" s="970"/>
      <c r="M1207" s="967"/>
      <c r="N1207" s="970"/>
      <c r="O1207" s="967"/>
      <c r="P1207" s="970"/>
      <c r="Q1207" s="967"/>
      <c r="R1207" s="970"/>
      <c r="S1207" s="967"/>
      <c r="T1207" s="970"/>
      <c r="U1207" s="967"/>
      <c r="V1207" s="970"/>
      <c r="W1207" s="967"/>
      <c r="X1207" s="955"/>
      <c r="Y1207" s="955"/>
      <c r="Z1207" s="955"/>
      <c r="AA1207" s="955"/>
      <c r="AB1207" s="955"/>
    </row>
    <row r="1208" spans="1:28" ht="25.2" hidden="1" customHeight="1" outlineLevel="2">
      <c r="A1208" s="1122">
        <v>44214</v>
      </c>
      <c r="B1208" s="955" t="s">
        <v>5886</v>
      </c>
      <c r="C1208" s="955" t="s">
        <v>5887</v>
      </c>
      <c r="D1208" s="968"/>
      <c r="E1208" s="969" t="s">
        <v>5700</v>
      </c>
      <c r="F1208" s="970"/>
      <c r="G1208" s="967"/>
      <c r="H1208" s="970"/>
      <c r="I1208" s="967"/>
      <c r="J1208" s="970"/>
      <c r="K1208" s="967"/>
      <c r="L1208" s="970"/>
      <c r="M1208" s="967"/>
      <c r="N1208" s="970"/>
      <c r="O1208" s="967"/>
      <c r="P1208" s="970"/>
      <c r="Q1208" s="967"/>
      <c r="R1208" s="970"/>
      <c r="S1208" s="967"/>
      <c r="T1208" s="970"/>
      <c r="U1208" s="967"/>
      <c r="V1208" s="970"/>
      <c r="W1208" s="967"/>
      <c r="X1208" s="955"/>
      <c r="Y1208" s="955"/>
      <c r="Z1208" s="955"/>
      <c r="AA1208" s="955"/>
      <c r="AB1208" s="955"/>
    </row>
    <row r="1209" spans="1:28" ht="25.2" hidden="1" customHeight="1" outlineLevel="2">
      <c r="A1209" s="1122">
        <v>44214</v>
      </c>
      <c r="B1209" s="955" t="s">
        <v>5888</v>
      </c>
      <c r="C1209" s="955" t="s">
        <v>5889</v>
      </c>
      <c r="D1209" s="977" t="s">
        <v>5700</v>
      </c>
      <c r="E1209" s="972"/>
      <c r="F1209" s="970"/>
      <c r="G1209" s="967"/>
      <c r="H1209" s="970"/>
      <c r="I1209" s="967"/>
      <c r="J1209" s="970"/>
      <c r="K1209" s="967"/>
      <c r="L1209" s="970"/>
      <c r="M1209" s="967"/>
      <c r="N1209" s="970"/>
      <c r="O1209" s="967"/>
      <c r="P1209" s="970"/>
      <c r="Q1209" s="967"/>
      <c r="R1209" s="970"/>
      <c r="S1209" s="967"/>
      <c r="T1209" s="970"/>
      <c r="U1209" s="967"/>
      <c r="V1209" s="970"/>
      <c r="W1209" s="967"/>
      <c r="X1209" s="955"/>
      <c r="Y1209" s="955"/>
      <c r="Z1209" s="955"/>
      <c r="AA1209" s="955"/>
      <c r="AB1209" s="955"/>
    </row>
    <row r="1210" spans="1:28" ht="25.2" hidden="1" customHeight="1" outlineLevel="2">
      <c r="A1210" s="1122">
        <v>44214</v>
      </c>
      <c r="B1210" s="955" t="s">
        <v>5706</v>
      </c>
      <c r="C1210" s="955" t="s">
        <v>5890</v>
      </c>
      <c r="D1210" s="968"/>
      <c r="E1210" s="972"/>
      <c r="F1210" s="970"/>
      <c r="G1210" s="967"/>
      <c r="H1210" s="970"/>
      <c r="I1210" s="967"/>
      <c r="J1210" s="970"/>
      <c r="K1210" s="967"/>
      <c r="L1210" s="970"/>
      <c r="M1210" s="967"/>
      <c r="N1210" s="970"/>
      <c r="O1210" s="967"/>
      <c r="P1210" s="970"/>
      <c r="Q1210" s="967"/>
      <c r="R1210" s="970"/>
      <c r="S1210" s="974" t="s">
        <v>5700</v>
      </c>
      <c r="T1210" s="970"/>
      <c r="U1210" s="967"/>
      <c r="V1210" s="970"/>
      <c r="W1210" s="967"/>
      <c r="X1210" s="955"/>
      <c r="Y1210" s="955"/>
      <c r="Z1210" s="955"/>
      <c r="AA1210" s="955"/>
      <c r="AB1210" s="955" t="s">
        <v>5891</v>
      </c>
    </row>
    <row r="1211" spans="1:28" ht="25.2" hidden="1" customHeight="1" outlineLevel="2">
      <c r="A1211" s="1122">
        <v>44214</v>
      </c>
      <c r="B1211" s="955" t="s">
        <v>5698</v>
      </c>
      <c r="C1211" s="955" t="s">
        <v>5892</v>
      </c>
      <c r="D1211" s="968"/>
      <c r="E1211" s="969" t="s">
        <v>5700</v>
      </c>
      <c r="F1211" s="970"/>
      <c r="G1211" s="967"/>
      <c r="H1211" s="970"/>
      <c r="I1211" s="967"/>
      <c r="J1211" s="970"/>
      <c r="K1211" s="967"/>
      <c r="L1211" s="970"/>
      <c r="M1211" s="967"/>
      <c r="N1211" s="973" t="s">
        <v>5700</v>
      </c>
      <c r="O1211" s="967"/>
      <c r="P1211" s="970"/>
      <c r="Q1211" s="967"/>
      <c r="R1211" s="970"/>
      <c r="S1211" s="967"/>
      <c r="T1211" s="970"/>
      <c r="U1211" s="967"/>
      <c r="V1211" s="970"/>
      <c r="W1211" s="967"/>
      <c r="X1211" s="955"/>
      <c r="Y1211" s="955"/>
      <c r="Z1211" s="955"/>
      <c r="AA1211" s="955"/>
      <c r="AB1211" s="955"/>
    </row>
    <row r="1212" spans="1:28" ht="12.6" hidden="1" customHeight="1" outlineLevel="2">
      <c r="A1212" s="1122">
        <v>44214</v>
      </c>
      <c r="B1212" s="955" t="s">
        <v>5698</v>
      </c>
      <c r="C1212" s="955" t="s">
        <v>5893</v>
      </c>
      <c r="D1212" s="968"/>
      <c r="E1212" s="969" t="s">
        <v>5700</v>
      </c>
      <c r="F1212" s="970"/>
      <c r="G1212" s="967"/>
      <c r="H1212" s="970"/>
      <c r="I1212" s="967"/>
      <c r="J1212" s="970"/>
      <c r="K1212" s="967"/>
      <c r="L1212" s="970"/>
      <c r="M1212" s="967"/>
      <c r="N1212" s="970"/>
      <c r="O1212" s="967"/>
      <c r="P1212" s="970"/>
      <c r="Q1212" s="967"/>
      <c r="R1212" s="970"/>
      <c r="S1212" s="967"/>
      <c r="T1212" s="970"/>
      <c r="U1212" s="967"/>
      <c r="V1212" s="970"/>
      <c r="W1212" s="967"/>
      <c r="X1212" s="955"/>
      <c r="Y1212" s="955"/>
      <c r="Z1212" s="955"/>
      <c r="AA1212" s="955"/>
      <c r="AB1212" s="955"/>
    </row>
    <row r="1213" spans="1:28" ht="12.6" hidden="1" customHeight="1" outlineLevel="2">
      <c r="A1213" s="1122">
        <v>44214</v>
      </c>
      <c r="B1213" s="955" t="s">
        <v>5698</v>
      </c>
      <c r="C1213" s="955" t="s">
        <v>5703</v>
      </c>
      <c r="D1213" s="968"/>
      <c r="E1213" s="972"/>
      <c r="F1213" s="970"/>
      <c r="G1213" s="967"/>
      <c r="H1213" s="970"/>
      <c r="I1213" s="967"/>
      <c r="J1213" s="970"/>
      <c r="K1213" s="967"/>
      <c r="L1213" s="970"/>
      <c r="M1213" s="967"/>
      <c r="N1213" s="970"/>
      <c r="O1213" s="967"/>
      <c r="P1213" s="970"/>
      <c r="Q1213" s="974" t="s">
        <v>5700</v>
      </c>
      <c r="R1213" s="970"/>
      <c r="S1213" s="967"/>
      <c r="T1213" s="970"/>
      <c r="U1213" s="967"/>
      <c r="V1213" s="970"/>
      <c r="W1213" s="967"/>
      <c r="X1213" s="955"/>
      <c r="Y1213" s="955"/>
      <c r="Z1213" s="955"/>
      <c r="AA1213" s="955"/>
      <c r="AB1213" s="955"/>
    </row>
    <row r="1214" spans="1:28" ht="12.6" hidden="1" customHeight="1" outlineLevel="2">
      <c r="A1214" s="1122">
        <v>44214</v>
      </c>
      <c r="B1214" s="955" t="s">
        <v>5698</v>
      </c>
      <c r="C1214" s="955" t="s">
        <v>5894</v>
      </c>
      <c r="D1214" s="968"/>
      <c r="E1214" s="969" t="s">
        <v>5700</v>
      </c>
      <c r="F1214" s="970"/>
      <c r="G1214" s="967"/>
      <c r="H1214" s="970"/>
      <c r="I1214" s="967"/>
      <c r="J1214" s="970"/>
      <c r="K1214" s="967"/>
      <c r="L1214" s="970"/>
      <c r="M1214" s="967"/>
      <c r="N1214" s="970"/>
      <c r="O1214" s="967"/>
      <c r="P1214" s="970"/>
      <c r="Q1214" s="967"/>
      <c r="R1214" s="970"/>
      <c r="S1214" s="967"/>
      <c r="T1214" s="970"/>
      <c r="U1214" s="967"/>
      <c r="V1214" s="970"/>
      <c r="W1214" s="967"/>
      <c r="X1214" s="955"/>
      <c r="Y1214" s="955"/>
      <c r="Z1214" s="955"/>
      <c r="AA1214" s="955"/>
      <c r="AB1214" s="955"/>
    </row>
    <row r="1215" spans="1:28" ht="12.6" hidden="1" customHeight="1" outlineLevel="2">
      <c r="A1215" s="1122">
        <v>44214</v>
      </c>
      <c r="B1215" s="955" t="s">
        <v>5698</v>
      </c>
      <c r="C1215" s="955" t="s">
        <v>5895</v>
      </c>
      <c r="D1215" s="968"/>
      <c r="E1215" s="969" t="s">
        <v>5700</v>
      </c>
      <c r="F1215" s="970"/>
      <c r="G1215" s="967"/>
      <c r="H1215" s="970"/>
      <c r="I1215" s="974" t="s">
        <v>5700</v>
      </c>
      <c r="J1215" s="970"/>
      <c r="K1215" s="967"/>
      <c r="L1215" s="970"/>
      <c r="M1215" s="967"/>
      <c r="N1215" s="973" t="s">
        <v>5700</v>
      </c>
      <c r="O1215" s="967"/>
      <c r="P1215" s="970"/>
      <c r="Q1215" s="967"/>
      <c r="R1215" s="970"/>
      <c r="S1215" s="967"/>
      <c r="T1215" s="970"/>
      <c r="U1215" s="967"/>
      <c r="V1215" s="970"/>
      <c r="W1215" s="967"/>
      <c r="X1215" s="955"/>
      <c r="Y1215" s="955"/>
      <c r="Z1215" s="955"/>
      <c r="AA1215" s="955"/>
      <c r="AB1215" s="955"/>
    </row>
    <row r="1216" spans="1:28" ht="12.6" hidden="1" customHeight="1" outlineLevel="2">
      <c r="A1216" s="1122">
        <v>44214</v>
      </c>
      <c r="B1216" s="955" t="s">
        <v>5706</v>
      </c>
      <c r="C1216" s="955" t="s">
        <v>5896</v>
      </c>
      <c r="D1216" s="968"/>
      <c r="E1216" s="969" t="s">
        <v>5700</v>
      </c>
      <c r="F1216" s="970"/>
      <c r="G1216" s="967"/>
      <c r="H1216" s="970"/>
      <c r="I1216" s="967"/>
      <c r="J1216" s="970"/>
      <c r="K1216" s="967"/>
      <c r="L1216" s="970"/>
      <c r="M1216" s="967"/>
      <c r="N1216" s="970"/>
      <c r="O1216" s="967"/>
      <c r="P1216" s="970"/>
      <c r="Q1216" s="967"/>
      <c r="R1216" s="970"/>
      <c r="S1216" s="967"/>
      <c r="T1216" s="970"/>
      <c r="U1216" s="967"/>
      <c r="V1216" s="970"/>
      <c r="W1216" s="967"/>
      <c r="X1216" s="955"/>
      <c r="Y1216" s="955"/>
      <c r="Z1216" s="955"/>
      <c r="AA1216" s="955"/>
      <c r="AB1216" s="955"/>
    </row>
    <row r="1217" spans="1:22" ht="12.6" hidden="1" customHeight="1" outlineLevel="1" collapsed="1">
      <c r="A1217" s="1123">
        <v>44215</v>
      </c>
      <c r="B1217" s="955" t="s">
        <v>5745</v>
      </c>
      <c r="C1217" s="955" t="s">
        <v>5897</v>
      </c>
      <c r="D1217" s="977" t="s">
        <v>5700</v>
      </c>
      <c r="E1217" s="969"/>
      <c r="F1217" s="970"/>
      <c r="G1217" s="967"/>
      <c r="H1217" s="970"/>
      <c r="I1217" s="967"/>
      <c r="J1217" s="970"/>
      <c r="K1217" s="967"/>
      <c r="L1217" s="970"/>
      <c r="M1217" s="967"/>
      <c r="N1217" s="970"/>
      <c r="O1217" s="967"/>
      <c r="P1217" s="970"/>
      <c r="Q1217" s="967"/>
      <c r="R1217" s="970"/>
      <c r="S1217" s="967"/>
      <c r="T1217" s="970"/>
      <c r="U1217" s="967"/>
      <c r="V1217" s="970"/>
    </row>
    <row r="1218" spans="1:22" ht="25.2" hidden="1" customHeight="1" outlineLevel="2">
      <c r="A1218" s="1123">
        <v>44215</v>
      </c>
      <c r="B1218" s="955" t="s">
        <v>5698</v>
      </c>
      <c r="C1218" s="955" t="s">
        <v>5898</v>
      </c>
      <c r="D1218" s="977" t="s">
        <v>5700</v>
      </c>
      <c r="E1218" s="972"/>
      <c r="F1218" s="970"/>
      <c r="G1218" s="967"/>
      <c r="H1218" s="970"/>
      <c r="I1218" s="967"/>
      <c r="J1218" s="970"/>
      <c r="K1218" s="967"/>
      <c r="L1218" s="970"/>
      <c r="M1218" s="967"/>
      <c r="N1218" s="970"/>
      <c r="O1218" s="967"/>
      <c r="P1218" s="970"/>
      <c r="Q1218" s="967"/>
      <c r="R1218" s="970"/>
      <c r="S1218" s="967"/>
      <c r="T1218" s="970"/>
      <c r="U1218" s="967"/>
      <c r="V1218" s="970"/>
    </row>
    <row r="1219" spans="1:22" ht="12.6" hidden="1" customHeight="1" outlineLevel="2">
      <c r="A1219" s="1123">
        <v>44215</v>
      </c>
      <c r="B1219" s="955" t="s">
        <v>5745</v>
      </c>
      <c r="C1219" s="955" t="s">
        <v>5899</v>
      </c>
      <c r="D1219" s="968"/>
      <c r="E1219" s="969" t="s">
        <v>5700</v>
      </c>
      <c r="F1219" s="970"/>
      <c r="G1219" s="967"/>
      <c r="H1219" s="970"/>
      <c r="I1219" s="967"/>
      <c r="J1219" s="970"/>
      <c r="K1219" s="967"/>
      <c r="L1219" s="970"/>
      <c r="M1219" s="967"/>
      <c r="N1219" s="970"/>
      <c r="O1219" s="967"/>
      <c r="P1219" s="970"/>
      <c r="Q1219" s="967"/>
      <c r="R1219" s="970"/>
      <c r="S1219" s="967"/>
      <c r="T1219" s="970"/>
      <c r="U1219" s="967"/>
      <c r="V1219" s="970"/>
    </row>
    <row r="1220" spans="1:22" ht="12.6" hidden="1" customHeight="1" outlineLevel="2">
      <c r="A1220" s="1123">
        <v>44215</v>
      </c>
      <c r="B1220" s="955" t="s">
        <v>5706</v>
      </c>
      <c r="C1220" s="955" t="s">
        <v>5900</v>
      </c>
      <c r="D1220" s="968"/>
      <c r="E1220" s="972"/>
      <c r="F1220" s="970"/>
      <c r="G1220" s="967"/>
      <c r="H1220" s="970"/>
      <c r="I1220" s="967"/>
      <c r="J1220" s="970"/>
      <c r="K1220" s="967"/>
      <c r="L1220" s="970"/>
      <c r="M1220" s="967"/>
      <c r="N1220" s="970"/>
      <c r="O1220" s="967"/>
      <c r="P1220" s="970"/>
      <c r="Q1220" s="967"/>
      <c r="R1220" s="970"/>
      <c r="S1220" s="974" t="s">
        <v>5700</v>
      </c>
      <c r="T1220" s="970"/>
      <c r="U1220" s="967"/>
      <c r="V1220" s="970"/>
    </row>
    <row r="1221" spans="1:22" ht="12.6" hidden="1" customHeight="1" outlineLevel="2">
      <c r="A1221" s="1123">
        <v>44215</v>
      </c>
      <c r="B1221" s="955" t="s">
        <v>5698</v>
      </c>
      <c r="C1221" s="955" t="s">
        <v>5901</v>
      </c>
      <c r="D1221" s="968"/>
      <c r="E1221" s="972"/>
      <c r="F1221" s="970"/>
      <c r="G1221" s="967"/>
      <c r="H1221" s="970"/>
      <c r="I1221" s="967"/>
      <c r="J1221" s="970"/>
      <c r="K1221" s="967"/>
      <c r="L1221" s="970"/>
      <c r="M1221" s="967"/>
      <c r="N1221" s="970"/>
      <c r="O1221" s="974" t="s">
        <v>5700</v>
      </c>
      <c r="P1221" s="970"/>
      <c r="Q1221" s="967"/>
      <c r="R1221" s="970"/>
      <c r="S1221" s="974" t="s">
        <v>5700</v>
      </c>
      <c r="T1221" s="970"/>
      <c r="U1221" s="967"/>
      <c r="V1221" s="970"/>
    </row>
    <row r="1222" spans="1:22" ht="12.6" hidden="1" customHeight="1" outlineLevel="2">
      <c r="A1222" s="1123">
        <v>44215</v>
      </c>
      <c r="B1222" s="955" t="s">
        <v>5698</v>
      </c>
      <c r="C1222" s="955" t="s">
        <v>5902</v>
      </c>
      <c r="D1222" s="977" t="s">
        <v>5700</v>
      </c>
      <c r="E1222" s="972"/>
      <c r="F1222" s="970"/>
      <c r="G1222" s="967"/>
      <c r="H1222" s="970"/>
      <c r="I1222" s="967"/>
      <c r="J1222" s="970"/>
      <c r="K1222" s="967"/>
      <c r="L1222" s="970"/>
      <c r="M1222" s="967"/>
      <c r="N1222" s="970"/>
      <c r="O1222" s="967"/>
      <c r="P1222" s="970"/>
      <c r="Q1222" s="967"/>
      <c r="R1222" s="970"/>
      <c r="S1222" s="967"/>
      <c r="T1222" s="970"/>
      <c r="U1222" s="967"/>
      <c r="V1222" s="970"/>
    </row>
    <row r="1223" spans="1:22" ht="12.6" hidden="1" customHeight="1" outlineLevel="2">
      <c r="A1223" s="1123">
        <v>44215</v>
      </c>
      <c r="B1223" s="955" t="s">
        <v>5698</v>
      </c>
      <c r="C1223" s="955" t="s">
        <v>5903</v>
      </c>
      <c r="D1223" s="968"/>
      <c r="E1223" s="972"/>
      <c r="F1223" s="970"/>
      <c r="G1223" s="967"/>
      <c r="H1223" s="970"/>
      <c r="I1223" s="967"/>
      <c r="J1223" s="970"/>
      <c r="K1223" s="967"/>
      <c r="L1223" s="970"/>
      <c r="M1223" s="967"/>
      <c r="N1223" s="970"/>
      <c r="O1223" s="974" t="s">
        <v>5700</v>
      </c>
      <c r="P1223" s="970"/>
      <c r="Q1223" s="967"/>
      <c r="R1223" s="970"/>
      <c r="S1223" s="974" t="s">
        <v>5700</v>
      </c>
      <c r="T1223" s="970"/>
      <c r="U1223" s="967"/>
      <c r="V1223" s="970"/>
    </row>
    <row r="1224" spans="1:22" ht="12.6" hidden="1" customHeight="1" outlineLevel="2">
      <c r="A1224" s="1123">
        <v>44215</v>
      </c>
      <c r="B1224" s="955" t="s">
        <v>5745</v>
      </c>
      <c r="C1224" s="955" t="s">
        <v>5904</v>
      </c>
      <c r="D1224" s="968"/>
      <c r="E1224" s="972"/>
      <c r="F1224" s="970"/>
      <c r="G1224" s="967"/>
      <c r="H1224" s="970"/>
      <c r="I1224" s="967"/>
      <c r="J1224" s="970"/>
      <c r="K1224" s="967"/>
      <c r="L1224" s="970"/>
      <c r="M1224" s="967"/>
      <c r="N1224" s="970"/>
      <c r="O1224" s="967"/>
      <c r="P1224" s="970"/>
      <c r="Q1224" s="967"/>
      <c r="R1224" s="970"/>
      <c r="S1224" s="967"/>
      <c r="T1224" s="973" t="s">
        <v>5700</v>
      </c>
      <c r="U1224" s="967"/>
      <c r="V1224" s="970"/>
    </row>
    <row r="1225" spans="1:22" ht="12.6" hidden="1" customHeight="1" outlineLevel="2">
      <c r="A1225" s="1123">
        <v>44215</v>
      </c>
      <c r="B1225" s="955" t="s">
        <v>5698</v>
      </c>
      <c r="C1225" s="955" t="s">
        <v>5905</v>
      </c>
      <c r="D1225" s="977" t="s">
        <v>5700</v>
      </c>
      <c r="E1225" s="972"/>
      <c r="F1225" s="970"/>
      <c r="G1225" s="967"/>
      <c r="H1225" s="970"/>
      <c r="I1225" s="967"/>
      <c r="J1225" s="970"/>
      <c r="K1225" s="967"/>
      <c r="L1225" s="970"/>
      <c r="M1225" s="967"/>
      <c r="N1225" s="970"/>
      <c r="O1225" s="967"/>
      <c r="P1225" s="970"/>
      <c r="Q1225" s="967"/>
      <c r="R1225" s="970"/>
      <c r="S1225" s="974" t="s">
        <v>5700</v>
      </c>
      <c r="T1225" s="970"/>
      <c r="U1225" s="967"/>
      <c r="V1225" s="970"/>
    </row>
    <row r="1226" spans="1:22" ht="12.6" hidden="1" customHeight="1" outlineLevel="2">
      <c r="A1226" s="1123">
        <v>44215</v>
      </c>
      <c r="B1226" s="955" t="s">
        <v>5698</v>
      </c>
      <c r="C1226" s="955" t="s">
        <v>5906</v>
      </c>
      <c r="D1226" s="968"/>
      <c r="E1226" s="972"/>
      <c r="F1226" s="970"/>
      <c r="G1226" s="967"/>
      <c r="H1226" s="970"/>
      <c r="I1226" s="967"/>
      <c r="J1226" s="970"/>
      <c r="K1226" s="967"/>
      <c r="L1226" s="970"/>
      <c r="M1226" s="967"/>
      <c r="N1226" s="970"/>
      <c r="O1226" s="967"/>
      <c r="P1226" s="970"/>
      <c r="Q1226" s="967"/>
      <c r="R1226" s="970"/>
      <c r="S1226" s="974" t="s">
        <v>5700</v>
      </c>
      <c r="T1226" s="970"/>
      <c r="U1226" s="967"/>
      <c r="V1226" s="970"/>
    </row>
    <row r="1227" spans="1:22" ht="12.6" hidden="1" customHeight="1" outlineLevel="2">
      <c r="A1227" s="1123">
        <v>44215</v>
      </c>
      <c r="B1227" s="955" t="s">
        <v>5745</v>
      </c>
      <c r="C1227" s="955" t="s">
        <v>5907</v>
      </c>
      <c r="D1227" s="968"/>
      <c r="E1227" s="972"/>
      <c r="F1227" s="970"/>
      <c r="G1227" s="967"/>
      <c r="H1227" s="970"/>
      <c r="I1227" s="967"/>
      <c r="J1227" s="970"/>
      <c r="K1227" s="967"/>
      <c r="L1227" s="970"/>
      <c r="M1227" s="967"/>
      <c r="N1227" s="970"/>
      <c r="O1227" s="967"/>
      <c r="P1227" s="970"/>
      <c r="Q1227" s="967"/>
      <c r="R1227" s="970"/>
      <c r="S1227" s="974" t="s">
        <v>5700</v>
      </c>
      <c r="T1227" s="970"/>
      <c r="U1227" s="967"/>
      <c r="V1227" s="970"/>
    </row>
    <row r="1228" spans="1:22" ht="12.6" hidden="1" customHeight="1" outlineLevel="2">
      <c r="A1228" s="1123">
        <v>44215</v>
      </c>
      <c r="B1228" s="955" t="s">
        <v>5698</v>
      </c>
      <c r="C1228" s="955" t="s">
        <v>5908</v>
      </c>
      <c r="D1228" s="968"/>
      <c r="E1228" s="972"/>
      <c r="F1228" s="970"/>
      <c r="G1228" s="967"/>
      <c r="H1228" s="970"/>
      <c r="I1228" s="967"/>
      <c r="J1228" s="970"/>
      <c r="K1228" s="967"/>
      <c r="L1228" s="970"/>
      <c r="M1228" s="967"/>
      <c r="N1228" s="970"/>
      <c r="O1228" s="967"/>
      <c r="P1228" s="970"/>
      <c r="Q1228" s="974" t="s">
        <v>5700</v>
      </c>
      <c r="R1228" s="970"/>
      <c r="S1228" s="967"/>
      <c r="T1228" s="970"/>
      <c r="U1228" s="967"/>
      <c r="V1228" s="970"/>
    </row>
    <row r="1229" spans="1:22" ht="12.6" hidden="1" customHeight="1" outlineLevel="2">
      <c r="A1229" s="1123">
        <v>44215</v>
      </c>
      <c r="B1229" s="955" t="s">
        <v>5698</v>
      </c>
      <c r="C1229" s="955" t="s">
        <v>5909</v>
      </c>
      <c r="D1229" s="968"/>
      <c r="E1229" s="969" t="s">
        <v>5700</v>
      </c>
      <c r="F1229" s="970"/>
      <c r="G1229" s="967"/>
      <c r="H1229" s="970"/>
      <c r="I1229" s="967"/>
      <c r="J1229" s="970"/>
      <c r="K1229" s="967"/>
      <c r="L1229" s="970"/>
      <c r="M1229" s="967"/>
      <c r="N1229" s="970"/>
      <c r="O1229" s="967"/>
      <c r="P1229" s="970"/>
      <c r="Q1229" s="967"/>
      <c r="R1229" s="970"/>
      <c r="S1229" s="967"/>
      <c r="T1229" s="970"/>
      <c r="U1229" s="967"/>
      <c r="V1229" s="970"/>
    </row>
    <row r="1230" spans="1:22" ht="12.6" hidden="1" customHeight="1" outlineLevel="2">
      <c r="A1230" s="1123">
        <v>44215</v>
      </c>
      <c r="B1230" s="955" t="s">
        <v>5698</v>
      </c>
      <c r="C1230" s="955" t="s">
        <v>5910</v>
      </c>
      <c r="D1230" s="968"/>
      <c r="E1230" s="972"/>
      <c r="F1230" s="970"/>
      <c r="G1230" s="967"/>
      <c r="H1230" s="970"/>
      <c r="I1230" s="967"/>
      <c r="J1230" s="973" t="s">
        <v>5700</v>
      </c>
      <c r="K1230" s="967"/>
      <c r="L1230" s="970"/>
      <c r="M1230" s="967"/>
      <c r="N1230" s="970"/>
      <c r="O1230" s="967"/>
      <c r="P1230" s="970"/>
      <c r="Q1230" s="967"/>
      <c r="R1230" s="970"/>
      <c r="S1230" s="967"/>
      <c r="T1230" s="970"/>
      <c r="U1230" s="967"/>
      <c r="V1230" s="970"/>
    </row>
    <row r="1231" spans="1:22" ht="12.6" hidden="1" customHeight="1" outlineLevel="2">
      <c r="A1231" s="1123">
        <v>44215</v>
      </c>
      <c r="B1231" s="955" t="s">
        <v>5698</v>
      </c>
      <c r="C1231" s="955" t="s">
        <v>5911</v>
      </c>
      <c r="D1231" s="968"/>
      <c r="E1231" s="972"/>
      <c r="F1231" s="970"/>
      <c r="G1231" s="967"/>
      <c r="H1231" s="970"/>
      <c r="I1231" s="967"/>
      <c r="J1231" s="970"/>
      <c r="K1231" s="967"/>
      <c r="L1231" s="970"/>
      <c r="M1231" s="967"/>
      <c r="N1231" s="970"/>
      <c r="O1231" s="967"/>
      <c r="P1231" s="970"/>
      <c r="Q1231" s="967"/>
      <c r="R1231" s="970"/>
      <c r="S1231" s="974" t="s">
        <v>5700</v>
      </c>
      <c r="T1231" s="970"/>
      <c r="U1231" s="967"/>
      <c r="V1231" s="970"/>
    </row>
    <row r="1232" spans="1:22" ht="25.2" hidden="1" customHeight="1" outlineLevel="2">
      <c r="A1232" s="1123">
        <v>44215</v>
      </c>
      <c r="B1232" s="955" t="s">
        <v>5698</v>
      </c>
      <c r="C1232" s="1021" t="s">
        <v>5912</v>
      </c>
      <c r="D1232" s="968"/>
      <c r="E1232" s="969" t="s">
        <v>5700</v>
      </c>
      <c r="F1232" s="970"/>
      <c r="G1232" s="967"/>
      <c r="H1232" s="970"/>
      <c r="I1232" s="967"/>
      <c r="J1232" s="970"/>
      <c r="K1232" s="967"/>
      <c r="L1232" s="970"/>
      <c r="M1232" s="967"/>
      <c r="N1232" s="970"/>
      <c r="O1232" s="967"/>
      <c r="P1232" s="970"/>
      <c r="Q1232" s="967"/>
      <c r="R1232" s="970"/>
      <c r="S1232" s="967"/>
      <c r="T1232" s="970"/>
      <c r="U1232" s="967"/>
      <c r="V1232" s="970"/>
    </row>
    <row r="1233" spans="1:22" ht="12.6" hidden="1" customHeight="1" outlineLevel="2">
      <c r="A1233" s="1123">
        <v>44215</v>
      </c>
      <c r="B1233" s="955" t="s">
        <v>5698</v>
      </c>
      <c r="C1233" s="955" t="s">
        <v>5913</v>
      </c>
      <c r="D1233" s="968"/>
      <c r="E1233" s="969" t="s">
        <v>5700</v>
      </c>
      <c r="F1233" s="970"/>
      <c r="G1233" s="967"/>
      <c r="H1233" s="970"/>
      <c r="I1233" s="967"/>
      <c r="J1233" s="970"/>
      <c r="K1233" s="967"/>
      <c r="L1233" s="970"/>
      <c r="M1233" s="967"/>
      <c r="N1233" s="970"/>
      <c r="O1233" s="967"/>
      <c r="P1233" s="970"/>
      <c r="Q1233" s="967"/>
      <c r="R1233" s="970"/>
      <c r="S1233" s="967"/>
      <c r="T1233" s="970"/>
      <c r="U1233" s="967"/>
      <c r="V1233" s="970"/>
    </row>
    <row r="1234" spans="1:22" ht="12.6" hidden="1" customHeight="1" outlineLevel="2">
      <c r="A1234" s="1123">
        <v>44215</v>
      </c>
      <c r="B1234" s="955" t="s">
        <v>5706</v>
      </c>
      <c r="C1234" s="955" t="s">
        <v>5914</v>
      </c>
      <c r="D1234" s="968"/>
      <c r="E1234" s="972"/>
      <c r="F1234" s="970"/>
      <c r="G1234" s="967"/>
      <c r="H1234" s="970"/>
      <c r="I1234" s="967"/>
      <c r="J1234" s="970"/>
      <c r="K1234" s="967"/>
      <c r="L1234" s="970"/>
      <c r="M1234" s="967"/>
      <c r="N1234" s="970"/>
      <c r="O1234" s="967"/>
      <c r="P1234" s="970"/>
      <c r="Q1234" s="967"/>
      <c r="R1234" s="970"/>
      <c r="S1234" s="974" t="s">
        <v>5700</v>
      </c>
      <c r="T1234" s="970"/>
      <c r="U1234" s="967"/>
      <c r="V1234" s="970"/>
    </row>
    <row r="1235" spans="1:22" ht="12.6" hidden="1" customHeight="1" outlineLevel="2">
      <c r="A1235" s="1123">
        <v>44215</v>
      </c>
      <c r="B1235" s="955" t="s">
        <v>5745</v>
      </c>
      <c r="C1235" s="955" t="s">
        <v>5915</v>
      </c>
      <c r="D1235" s="968"/>
      <c r="E1235" s="969" t="s">
        <v>5700</v>
      </c>
      <c r="F1235" s="970"/>
      <c r="G1235" s="967"/>
      <c r="H1235" s="970"/>
      <c r="I1235" s="967"/>
      <c r="J1235" s="970"/>
      <c r="K1235" s="967"/>
      <c r="L1235" s="970"/>
      <c r="M1235" s="967"/>
      <c r="N1235" s="970"/>
      <c r="O1235" s="967"/>
      <c r="P1235" s="970"/>
      <c r="Q1235" s="967"/>
      <c r="R1235" s="970"/>
      <c r="S1235" s="967"/>
      <c r="T1235" s="970"/>
      <c r="U1235" s="967"/>
      <c r="V1235" s="970"/>
    </row>
    <row r="1236" spans="1:22" ht="12.6" hidden="1" customHeight="1" outlineLevel="2">
      <c r="A1236" s="1123">
        <v>44215</v>
      </c>
      <c r="B1236" s="955" t="s">
        <v>5698</v>
      </c>
      <c r="C1236" s="955" t="s">
        <v>5916</v>
      </c>
      <c r="D1236" s="968"/>
      <c r="E1236" s="972"/>
      <c r="F1236" s="970"/>
      <c r="G1236" s="967"/>
      <c r="H1236" s="970"/>
      <c r="I1236" s="974" t="s">
        <v>5700</v>
      </c>
      <c r="J1236" s="970"/>
      <c r="K1236" s="967"/>
      <c r="L1236" s="970"/>
      <c r="M1236" s="967"/>
      <c r="N1236" s="970"/>
      <c r="O1236" s="967"/>
      <c r="P1236" s="970"/>
      <c r="Q1236" s="967"/>
      <c r="R1236" s="970"/>
      <c r="S1236" s="967"/>
      <c r="T1236" s="970"/>
      <c r="U1236" s="967"/>
      <c r="V1236" s="970"/>
    </row>
    <row r="1237" spans="1:22" ht="12.6" hidden="1" customHeight="1" outlineLevel="2">
      <c r="A1237" s="1123">
        <v>44215</v>
      </c>
      <c r="B1237" s="4" t="s">
        <v>5698</v>
      </c>
      <c r="C1237" s="955" t="s">
        <v>5917</v>
      </c>
      <c r="D1237" s="977" t="s">
        <v>5700</v>
      </c>
      <c r="E1237" s="972"/>
      <c r="F1237" s="970"/>
      <c r="G1237" s="967"/>
      <c r="H1237" s="970"/>
      <c r="I1237" s="967"/>
      <c r="J1237" s="970"/>
      <c r="K1237" s="967"/>
      <c r="L1237" s="970"/>
      <c r="M1237" s="967"/>
      <c r="N1237" s="970"/>
      <c r="O1237" s="967"/>
      <c r="P1237" s="970"/>
      <c r="Q1237" s="967"/>
      <c r="R1237" s="970"/>
      <c r="S1237" s="967"/>
      <c r="T1237" s="970"/>
      <c r="U1237" s="967"/>
      <c r="V1237" s="970"/>
    </row>
    <row r="1238" spans="1:22" ht="12.6" hidden="1" customHeight="1" outlineLevel="1" collapsed="1">
      <c r="A1238" s="990">
        <v>44216</v>
      </c>
      <c r="B1238" s="955" t="s">
        <v>5698</v>
      </c>
      <c r="C1238" s="955" t="s">
        <v>5918</v>
      </c>
      <c r="D1238" s="968"/>
      <c r="E1238" s="972"/>
      <c r="F1238" s="970"/>
      <c r="G1238" s="974" t="s">
        <v>5700</v>
      </c>
      <c r="H1238" s="970"/>
      <c r="I1238" s="967"/>
      <c r="J1238" s="970"/>
      <c r="K1238" s="967"/>
      <c r="L1238" s="970"/>
      <c r="M1238" s="967"/>
      <c r="N1238" s="970"/>
      <c r="O1238" s="967"/>
      <c r="P1238" s="970"/>
      <c r="Q1238" s="967"/>
      <c r="R1238" s="970"/>
      <c r="S1238" s="967"/>
      <c r="T1238" s="970"/>
      <c r="U1238" s="967"/>
      <c r="V1238" s="970"/>
    </row>
    <row r="1239" spans="1:22" ht="12.6" hidden="1" customHeight="1" outlineLevel="2">
      <c r="A1239" s="990">
        <v>44216</v>
      </c>
      <c r="B1239" s="955" t="s">
        <v>5698</v>
      </c>
      <c r="C1239" s="955" t="s">
        <v>5919</v>
      </c>
      <c r="D1239" s="968"/>
      <c r="E1239" s="972"/>
      <c r="F1239" s="973" t="s">
        <v>5700</v>
      </c>
      <c r="G1239" s="967"/>
      <c r="H1239" s="970"/>
      <c r="I1239" s="967"/>
      <c r="J1239" s="970"/>
      <c r="K1239" s="967"/>
      <c r="L1239" s="970"/>
      <c r="M1239" s="967"/>
      <c r="N1239" s="970"/>
      <c r="O1239" s="967"/>
      <c r="P1239" s="970"/>
      <c r="Q1239" s="967"/>
      <c r="R1239" s="970"/>
      <c r="S1239" s="967"/>
      <c r="T1239" s="970"/>
      <c r="U1239" s="967"/>
      <c r="V1239" s="970"/>
    </row>
    <row r="1240" spans="1:22" ht="12.6" hidden="1" customHeight="1" outlineLevel="2">
      <c r="A1240" s="990">
        <v>44216</v>
      </c>
      <c r="B1240" s="955" t="s">
        <v>5698</v>
      </c>
      <c r="C1240" s="955" t="s">
        <v>5920</v>
      </c>
      <c r="D1240" s="968"/>
      <c r="E1240" s="972"/>
      <c r="F1240" s="970"/>
      <c r="G1240" s="967"/>
      <c r="H1240" s="970"/>
      <c r="I1240" s="967"/>
      <c r="J1240" s="970"/>
      <c r="K1240" s="967"/>
      <c r="L1240" s="970"/>
      <c r="M1240" s="967"/>
      <c r="N1240" s="970"/>
      <c r="O1240" s="967"/>
      <c r="P1240" s="970"/>
      <c r="Q1240" s="974" t="s">
        <v>5700</v>
      </c>
      <c r="R1240" s="970"/>
      <c r="S1240" s="967"/>
      <c r="T1240" s="970"/>
      <c r="U1240" s="967"/>
      <c r="V1240" s="970"/>
    </row>
    <row r="1241" spans="1:22" ht="12.6" hidden="1" customHeight="1" outlineLevel="2">
      <c r="A1241" s="990">
        <v>44216</v>
      </c>
      <c r="B1241" s="955" t="s">
        <v>5698</v>
      </c>
      <c r="C1241" s="955" t="s">
        <v>5921</v>
      </c>
      <c r="D1241" s="968"/>
      <c r="E1241" s="972"/>
      <c r="F1241" s="970"/>
      <c r="G1241" s="967"/>
      <c r="H1241" s="970"/>
      <c r="I1241" s="967"/>
      <c r="J1241" s="970"/>
      <c r="K1241" s="967"/>
      <c r="L1241" s="970"/>
      <c r="M1241" s="967"/>
      <c r="N1241" s="970"/>
      <c r="O1241" s="967"/>
      <c r="P1241" s="970"/>
      <c r="Q1241" s="974" t="s">
        <v>5700</v>
      </c>
      <c r="R1241" s="970"/>
      <c r="S1241" s="967"/>
      <c r="T1241" s="970"/>
      <c r="U1241" s="967"/>
      <c r="V1241" s="970"/>
    </row>
    <row r="1242" spans="1:22" ht="12.6" hidden="1" customHeight="1" outlineLevel="2">
      <c r="A1242" s="990">
        <v>44216</v>
      </c>
      <c r="B1242" s="955" t="s">
        <v>5698</v>
      </c>
      <c r="C1242" s="955" t="s">
        <v>5922</v>
      </c>
      <c r="D1242" s="968"/>
      <c r="E1242" s="972"/>
      <c r="F1242" s="970"/>
      <c r="G1242" s="967"/>
      <c r="H1242" s="970"/>
      <c r="I1242" s="967"/>
      <c r="J1242" s="970"/>
      <c r="K1242" s="967"/>
      <c r="L1242" s="970"/>
      <c r="M1242" s="967"/>
      <c r="N1242" s="970"/>
      <c r="O1242" s="967"/>
      <c r="P1242" s="970"/>
      <c r="Q1242" s="967"/>
      <c r="R1242" s="970"/>
      <c r="S1242" s="974" t="s">
        <v>5700</v>
      </c>
      <c r="T1242" s="970"/>
      <c r="U1242" s="967"/>
      <c r="V1242" s="970"/>
    </row>
    <row r="1243" spans="1:22" ht="12.6" hidden="1" customHeight="1" outlineLevel="2">
      <c r="A1243" s="990">
        <v>44216</v>
      </c>
      <c r="B1243" s="955" t="s">
        <v>5706</v>
      </c>
      <c r="C1243" s="955" t="s">
        <v>5923</v>
      </c>
      <c r="D1243" s="968"/>
      <c r="E1243" s="972"/>
      <c r="F1243" s="970"/>
      <c r="G1243" s="967"/>
      <c r="H1243" s="970"/>
      <c r="I1243" s="967"/>
      <c r="J1243" s="970"/>
      <c r="K1243" s="967"/>
      <c r="L1243" s="970"/>
      <c r="M1243" s="967"/>
      <c r="N1243" s="970"/>
      <c r="O1243" s="974" t="s">
        <v>5700</v>
      </c>
      <c r="P1243" s="970"/>
      <c r="Q1243" s="967"/>
      <c r="R1243" s="970"/>
      <c r="S1243" s="967"/>
      <c r="T1243" s="970"/>
      <c r="U1243" s="974" t="s">
        <v>5700</v>
      </c>
      <c r="V1243" s="970"/>
    </row>
    <row r="1244" spans="1:22" ht="12.6" hidden="1" customHeight="1" outlineLevel="2">
      <c r="A1244" s="990">
        <v>44216</v>
      </c>
      <c r="B1244" s="955" t="s">
        <v>5698</v>
      </c>
      <c r="C1244" s="955" t="s">
        <v>5924</v>
      </c>
      <c r="D1244" s="968"/>
      <c r="E1244" s="972"/>
      <c r="F1244" s="970"/>
      <c r="G1244" s="967"/>
      <c r="H1244" s="970"/>
      <c r="I1244" s="967"/>
      <c r="J1244" s="970"/>
      <c r="K1244" s="967"/>
      <c r="L1244" s="970"/>
      <c r="M1244" s="967"/>
      <c r="N1244" s="970"/>
      <c r="O1244" s="967"/>
      <c r="P1244" s="970"/>
      <c r="Q1244" s="967"/>
      <c r="R1244" s="970"/>
      <c r="S1244" s="974" t="s">
        <v>5700</v>
      </c>
      <c r="T1244" s="970"/>
      <c r="U1244" s="967"/>
      <c r="V1244" s="970"/>
    </row>
    <row r="1245" spans="1:22" ht="12.6" hidden="1" customHeight="1" outlineLevel="2">
      <c r="A1245" s="990">
        <v>44216</v>
      </c>
      <c r="B1245" s="955" t="s">
        <v>5698</v>
      </c>
      <c r="C1245" s="955" t="s">
        <v>5925</v>
      </c>
      <c r="D1245" s="968"/>
      <c r="E1245" s="969" t="s">
        <v>5700</v>
      </c>
      <c r="F1245" s="970"/>
      <c r="G1245" s="967"/>
      <c r="H1245" s="970"/>
      <c r="I1245" s="967"/>
      <c r="J1245" s="970"/>
      <c r="K1245" s="967"/>
      <c r="L1245" s="970"/>
      <c r="M1245" s="967"/>
      <c r="N1245" s="970"/>
      <c r="O1245" s="967"/>
      <c r="P1245" s="970"/>
      <c r="Q1245" s="967"/>
      <c r="R1245" s="970"/>
      <c r="S1245" s="967"/>
      <c r="T1245" s="970"/>
      <c r="U1245" s="967"/>
      <c r="V1245" s="970"/>
    </row>
    <row r="1246" spans="1:22" ht="12.6" hidden="1" customHeight="1" outlineLevel="2">
      <c r="A1246" s="990">
        <v>44216</v>
      </c>
      <c r="B1246" s="955" t="s">
        <v>5698</v>
      </c>
      <c r="C1246" s="955" t="s">
        <v>5926</v>
      </c>
      <c r="D1246" s="968"/>
      <c r="E1246" s="972"/>
      <c r="F1246" s="970"/>
      <c r="G1246" s="967"/>
      <c r="H1246" s="970"/>
      <c r="I1246" s="967"/>
      <c r="J1246" s="973" t="s">
        <v>5700</v>
      </c>
      <c r="K1246" s="967"/>
      <c r="L1246" s="970"/>
      <c r="M1246" s="967"/>
      <c r="N1246" s="970"/>
      <c r="O1246" s="967"/>
      <c r="P1246" s="970"/>
      <c r="Q1246" s="967"/>
      <c r="R1246" s="970"/>
      <c r="S1246" s="967"/>
      <c r="T1246" s="970"/>
      <c r="U1246" s="967"/>
      <c r="V1246" s="970"/>
    </row>
    <row r="1247" spans="1:22" ht="12.6" hidden="1" customHeight="1" outlineLevel="2">
      <c r="A1247" s="990">
        <v>44216</v>
      </c>
      <c r="B1247" s="955" t="s">
        <v>5745</v>
      </c>
      <c r="C1247" s="955" t="s">
        <v>5927</v>
      </c>
      <c r="D1247" s="968"/>
      <c r="E1247" s="969" t="s">
        <v>5700</v>
      </c>
      <c r="F1247" s="970"/>
      <c r="G1247" s="967"/>
      <c r="H1247" s="970"/>
      <c r="I1247" s="967"/>
      <c r="J1247" s="970"/>
      <c r="K1247" s="967"/>
      <c r="L1247" s="970"/>
      <c r="M1247" s="974" t="s">
        <v>5700</v>
      </c>
      <c r="N1247" s="970"/>
      <c r="O1247" s="967"/>
      <c r="P1247" s="970"/>
      <c r="Q1247" s="967"/>
      <c r="R1247" s="970"/>
      <c r="S1247" s="967"/>
      <c r="T1247" s="970"/>
      <c r="U1247" s="967"/>
      <c r="V1247" s="970"/>
    </row>
    <row r="1248" spans="1:22" ht="25.2" hidden="1" customHeight="1" outlineLevel="2">
      <c r="A1248" s="990">
        <v>44216</v>
      </c>
      <c r="B1248" s="955" t="s">
        <v>5698</v>
      </c>
      <c r="C1248" s="955" t="s">
        <v>5928</v>
      </c>
      <c r="D1248" s="968"/>
      <c r="E1248" s="972"/>
      <c r="F1248" s="970"/>
      <c r="G1248" s="967"/>
      <c r="H1248" s="970"/>
      <c r="I1248" s="967"/>
      <c r="J1248" s="970"/>
      <c r="K1248" s="967"/>
      <c r="L1248" s="970"/>
      <c r="M1248" s="967"/>
      <c r="N1248" s="970"/>
      <c r="O1248" s="967"/>
      <c r="P1248" s="970"/>
      <c r="Q1248" s="967"/>
      <c r="R1248" s="970"/>
      <c r="S1248" s="974" t="s">
        <v>5700</v>
      </c>
      <c r="T1248" s="970"/>
      <c r="U1248" s="967"/>
      <c r="V1248" s="970"/>
    </row>
    <row r="1249" spans="1:22" ht="12.6" hidden="1" customHeight="1" outlineLevel="2">
      <c r="A1249" s="990">
        <v>44216</v>
      </c>
      <c r="B1249" s="955" t="s">
        <v>5745</v>
      </c>
      <c r="C1249" s="955" t="s">
        <v>5929</v>
      </c>
      <c r="D1249" s="968"/>
      <c r="E1249" s="972"/>
      <c r="F1249" s="973" t="s">
        <v>5700</v>
      </c>
      <c r="G1249" s="967"/>
      <c r="H1249" s="970"/>
      <c r="I1249" s="967"/>
      <c r="J1249" s="970"/>
      <c r="K1249" s="967"/>
      <c r="L1249" s="970"/>
      <c r="M1249" s="967"/>
      <c r="N1249" s="970"/>
      <c r="O1249" s="967"/>
      <c r="P1249" s="970"/>
      <c r="Q1249" s="967"/>
      <c r="R1249" s="970"/>
      <c r="S1249" s="967"/>
      <c r="T1249" s="970"/>
      <c r="U1249" s="967"/>
      <c r="V1249" s="970"/>
    </row>
    <row r="1250" spans="1:22" ht="12.6" hidden="1" customHeight="1" outlineLevel="2">
      <c r="A1250" s="990">
        <v>44216</v>
      </c>
      <c r="B1250" s="955" t="s">
        <v>5698</v>
      </c>
      <c r="C1250" s="955" t="s">
        <v>5930</v>
      </c>
      <c r="D1250" s="968"/>
      <c r="E1250" s="972"/>
      <c r="F1250" s="973" t="s">
        <v>5700</v>
      </c>
      <c r="G1250" s="967"/>
      <c r="H1250" s="970"/>
      <c r="I1250" s="967"/>
      <c r="J1250" s="970"/>
      <c r="K1250" s="967"/>
      <c r="L1250" s="970"/>
      <c r="M1250" s="967"/>
      <c r="N1250" s="970"/>
      <c r="O1250" s="967"/>
      <c r="P1250" s="970"/>
      <c r="Q1250" s="967"/>
      <c r="R1250" s="970"/>
      <c r="S1250" s="967"/>
      <c r="T1250" s="970"/>
      <c r="U1250" s="967"/>
      <c r="V1250" s="970"/>
    </row>
    <row r="1251" spans="1:22" ht="13.5" hidden="1" customHeight="1" outlineLevel="2">
      <c r="A1251" s="990">
        <v>44216</v>
      </c>
      <c r="B1251" s="955" t="s">
        <v>5698</v>
      </c>
      <c r="C1251" s="955" t="s">
        <v>5931</v>
      </c>
      <c r="D1251" s="968"/>
      <c r="E1251" s="972"/>
      <c r="F1251" s="970"/>
      <c r="G1251" s="967"/>
      <c r="H1251" s="970"/>
      <c r="I1251" s="967"/>
      <c r="J1251" s="970"/>
      <c r="K1251" s="967"/>
      <c r="L1251" s="970"/>
      <c r="M1251" s="967"/>
      <c r="N1251" s="970"/>
      <c r="O1251" s="967"/>
      <c r="P1251" s="970"/>
      <c r="Q1251" s="967"/>
      <c r="R1251" s="970"/>
      <c r="S1251" s="967"/>
      <c r="T1251" s="973" t="s">
        <v>5700</v>
      </c>
      <c r="U1251" s="967"/>
      <c r="V1251" s="970"/>
    </row>
    <row r="1252" spans="1:22" ht="12.6" hidden="1" customHeight="1" outlineLevel="2">
      <c r="A1252" s="990">
        <v>44216</v>
      </c>
      <c r="B1252" s="955" t="s">
        <v>5698</v>
      </c>
      <c r="C1252" s="955" t="s">
        <v>5932</v>
      </c>
      <c r="D1252" s="968"/>
      <c r="E1252" s="972"/>
      <c r="F1252" s="970"/>
      <c r="G1252" s="974" t="s">
        <v>5700</v>
      </c>
      <c r="H1252" s="970"/>
      <c r="I1252" s="967"/>
      <c r="J1252" s="970"/>
      <c r="K1252" s="967"/>
      <c r="L1252" s="970"/>
      <c r="M1252" s="967"/>
      <c r="N1252" s="970"/>
      <c r="O1252" s="967"/>
      <c r="P1252" s="970"/>
      <c r="Q1252" s="967"/>
      <c r="R1252" s="970"/>
      <c r="S1252" s="967"/>
      <c r="T1252" s="970"/>
      <c r="U1252" s="967"/>
      <c r="V1252" s="970"/>
    </row>
    <row r="1253" spans="1:22" ht="12.6" hidden="1" customHeight="1" outlineLevel="2">
      <c r="A1253" s="990">
        <v>44216</v>
      </c>
      <c r="B1253" s="955" t="s">
        <v>5745</v>
      </c>
      <c r="C1253" s="955" t="s">
        <v>5933</v>
      </c>
      <c r="D1253" s="968"/>
      <c r="E1253" s="972"/>
      <c r="F1253" s="970"/>
      <c r="G1253" s="967"/>
      <c r="H1253" s="970"/>
      <c r="I1253" s="967"/>
      <c r="J1253" s="970"/>
      <c r="K1253" s="967"/>
      <c r="L1253" s="970"/>
      <c r="M1253" s="967"/>
      <c r="N1253" s="970"/>
      <c r="O1253" s="974" t="s">
        <v>5700</v>
      </c>
      <c r="P1253" s="970"/>
      <c r="Q1253" s="967"/>
      <c r="R1253" s="970"/>
      <c r="S1253" s="967"/>
      <c r="T1253" s="970"/>
      <c r="U1253" s="967"/>
      <c r="V1253" s="970"/>
    </row>
    <row r="1254" spans="1:22" ht="12.6" hidden="1" customHeight="1" outlineLevel="2">
      <c r="A1254" s="990">
        <v>44216</v>
      </c>
      <c r="B1254" s="955" t="s">
        <v>5745</v>
      </c>
      <c r="C1254" s="955" t="s">
        <v>5934</v>
      </c>
      <c r="D1254" s="977" t="s">
        <v>5700</v>
      </c>
      <c r="E1254" s="972"/>
      <c r="F1254" s="970"/>
      <c r="G1254" s="967"/>
      <c r="H1254" s="970"/>
      <c r="I1254" s="967"/>
      <c r="J1254" s="970"/>
      <c r="K1254" s="967"/>
      <c r="L1254" s="970"/>
      <c r="M1254" s="967"/>
      <c r="N1254" s="970"/>
      <c r="O1254" s="967"/>
      <c r="P1254" s="970"/>
      <c r="Q1254" s="967"/>
      <c r="R1254" s="970"/>
      <c r="S1254" s="967"/>
      <c r="T1254" s="970"/>
      <c r="U1254" s="967"/>
      <c r="V1254" s="970"/>
    </row>
    <row r="1255" spans="1:22" ht="12.6" hidden="1" customHeight="1" outlineLevel="2">
      <c r="A1255" s="990">
        <v>44216</v>
      </c>
      <c r="B1255" s="955" t="s">
        <v>5698</v>
      </c>
      <c r="C1255" s="955" t="s">
        <v>5935</v>
      </c>
      <c r="D1255" s="968"/>
      <c r="E1255" s="972"/>
      <c r="F1255" s="970"/>
      <c r="G1255" s="967"/>
      <c r="H1255" s="970"/>
      <c r="I1255" s="974" t="s">
        <v>5700</v>
      </c>
      <c r="J1255" s="970"/>
      <c r="K1255" s="967"/>
      <c r="L1255" s="970"/>
      <c r="M1255" s="967"/>
      <c r="N1255" s="970"/>
      <c r="O1255" s="967"/>
      <c r="P1255" s="970"/>
      <c r="Q1255" s="967"/>
      <c r="R1255" s="970"/>
      <c r="S1255" s="967"/>
      <c r="T1255" s="970"/>
      <c r="U1255" s="967"/>
      <c r="V1255" s="970"/>
    </row>
    <row r="1256" spans="1:22" ht="25.2" hidden="1" customHeight="1" outlineLevel="1" collapsed="1">
      <c r="A1256" s="1124">
        <v>44217</v>
      </c>
      <c r="B1256" s="955" t="s">
        <v>5706</v>
      </c>
      <c r="C1256" s="955" t="s">
        <v>5936</v>
      </c>
      <c r="D1256" s="968"/>
      <c r="E1256" s="972"/>
      <c r="F1256" s="970"/>
      <c r="G1256" s="967"/>
      <c r="H1256" s="970"/>
      <c r="I1256" s="967"/>
      <c r="J1256" s="970"/>
      <c r="K1256" s="967"/>
      <c r="L1256" s="970"/>
      <c r="M1256" s="967"/>
      <c r="N1256" s="970"/>
      <c r="O1256" s="967"/>
      <c r="P1256" s="970"/>
      <c r="Q1256" s="967"/>
      <c r="R1256" s="973"/>
      <c r="S1256" s="974" t="s">
        <v>5700</v>
      </c>
      <c r="T1256" s="970"/>
      <c r="U1256" s="967"/>
      <c r="V1256" s="970"/>
    </row>
    <row r="1257" spans="1:22" ht="12.6" hidden="1" customHeight="1" outlineLevel="2">
      <c r="A1257" s="1124">
        <v>44217</v>
      </c>
      <c r="B1257" s="955" t="s">
        <v>5698</v>
      </c>
      <c r="C1257" s="955" t="s">
        <v>5937</v>
      </c>
      <c r="D1257" s="968"/>
      <c r="E1257" s="972"/>
      <c r="F1257" s="970"/>
      <c r="G1257" s="967"/>
      <c r="H1257" s="970"/>
      <c r="I1257" s="967"/>
      <c r="J1257" s="970"/>
      <c r="K1257" s="967"/>
      <c r="L1257" s="970"/>
      <c r="M1257" s="967"/>
      <c r="N1257" s="973" t="s">
        <v>5700</v>
      </c>
      <c r="O1257" s="967"/>
      <c r="P1257" s="970"/>
      <c r="Q1257" s="967"/>
      <c r="R1257" s="970"/>
      <c r="S1257" s="967"/>
      <c r="T1257" s="970"/>
      <c r="U1257" s="967"/>
      <c r="V1257" s="970"/>
    </row>
    <row r="1258" spans="1:22" ht="12.6" hidden="1" customHeight="1" outlineLevel="2">
      <c r="A1258" s="1124">
        <v>44217</v>
      </c>
      <c r="B1258" s="955" t="s">
        <v>5698</v>
      </c>
      <c r="C1258" s="955" t="s">
        <v>5938</v>
      </c>
      <c r="D1258" s="968"/>
      <c r="E1258" s="969" t="s">
        <v>5700</v>
      </c>
      <c r="F1258" s="970"/>
      <c r="G1258" s="967"/>
      <c r="H1258" s="970"/>
      <c r="I1258" s="967"/>
      <c r="J1258" s="970"/>
      <c r="K1258" s="967"/>
      <c r="L1258" s="970"/>
      <c r="M1258" s="967"/>
      <c r="N1258" s="970"/>
      <c r="O1258" s="967"/>
      <c r="P1258" s="970"/>
      <c r="Q1258" s="967"/>
      <c r="R1258" s="970"/>
      <c r="S1258" s="967"/>
      <c r="T1258" s="970"/>
      <c r="U1258" s="967"/>
      <c r="V1258" s="970"/>
    </row>
    <row r="1259" spans="1:22" ht="12.6" hidden="1" customHeight="1" outlineLevel="2">
      <c r="A1259" s="1124">
        <v>44217</v>
      </c>
      <c r="B1259" s="955" t="s">
        <v>5698</v>
      </c>
      <c r="C1259" s="955" t="s">
        <v>5939</v>
      </c>
      <c r="D1259" s="968"/>
      <c r="E1259" s="972"/>
      <c r="F1259" s="970"/>
      <c r="G1259" s="974" t="s">
        <v>5700</v>
      </c>
      <c r="H1259" s="973" t="s">
        <v>5700</v>
      </c>
      <c r="I1259" s="967"/>
      <c r="J1259" s="970"/>
      <c r="K1259" s="967"/>
      <c r="L1259" s="970"/>
      <c r="M1259" s="967"/>
      <c r="N1259" s="970"/>
      <c r="O1259" s="967"/>
      <c r="P1259" s="970"/>
      <c r="Q1259" s="967"/>
      <c r="R1259" s="970"/>
      <c r="S1259" s="967"/>
      <c r="T1259" s="970"/>
      <c r="U1259" s="967"/>
      <c r="V1259" s="970"/>
    </row>
    <row r="1260" spans="1:22" ht="25.2" hidden="1" customHeight="1" outlineLevel="2">
      <c r="A1260" s="1124">
        <v>44217</v>
      </c>
      <c r="B1260" s="955" t="s">
        <v>5698</v>
      </c>
      <c r="C1260" s="955" t="s">
        <v>5940</v>
      </c>
      <c r="D1260" s="968"/>
      <c r="E1260" s="972"/>
      <c r="F1260" s="970"/>
      <c r="G1260" s="967"/>
      <c r="H1260" s="970"/>
      <c r="I1260" s="967"/>
      <c r="J1260" s="970"/>
      <c r="K1260" s="967"/>
      <c r="L1260" s="970"/>
      <c r="M1260" s="974" t="s">
        <v>5700</v>
      </c>
      <c r="N1260" s="973" t="s">
        <v>5700</v>
      </c>
      <c r="O1260" s="967"/>
      <c r="P1260" s="970"/>
      <c r="Q1260" s="967"/>
      <c r="R1260" s="970"/>
      <c r="S1260" s="967"/>
      <c r="T1260" s="970"/>
      <c r="U1260" s="967"/>
      <c r="V1260" s="970"/>
    </row>
    <row r="1261" spans="1:22" ht="12.6" hidden="1" customHeight="1" outlineLevel="2">
      <c r="A1261" s="1124">
        <v>44217</v>
      </c>
      <c r="B1261" s="955" t="s">
        <v>5698</v>
      </c>
      <c r="C1261" s="955" t="s">
        <v>5941</v>
      </c>
      <c r="D1261" s="968"/>
      <c r="E1261" s="972"/>
      <c r="F1261" s="970"/>
      <c r="G1261" s="967"/>
      <c r="H1261" s="970"/>
      <c r="I1261" s="967"/>
      <c r="J1261" s="970"/>
      <c r="K1261" s="967"/>
      <c r="L1261" s="970"/>
      <c r="M1261" s="967"/>
      <c r="N1261" s="970"/>
      <c r="O1261" s="967"/>
      <c r="P1261" s="973" t="s">
        <v>5700</v>
      </c>
      <c r="Q1261" s="967"/>
      <c r="R1261" s="970"/>
      <c r="S1261" s="967"/>
      <c r="T1261" s="970"/>
      <c r="U1261" s="967"/>
      <c r="V1261" s="970"/>
    </row>
    <row r="1262" spans="1:22" ht="12.6" hidden="1" customHeight="1" outlineLevel="2">
      <c r="A1262" s="1124">
        <v>44217</v>
      </c>
      <c r="B1262" s="955" t="s">
        <v>5698</v>
      </c>
      <c r="C1262" s="955" t="s">
        <v>5942</v>
      </c>
      <c r="D1262" s="968"/>
      <c r="E1262" s="969" t="s">
        <v>5700</v>
      </c>
      <c r="F1262" s="970"/>
      <c r="G1262" s="967"/>
      <c r="H1262" s="970"/>
      <c r="I1262" s="967"/>
      <c r="J1262" s="970"/>
      <c r="K1262" s="967"/>
      <c r="L1262" s="970"/>
      <c r="M1262" s="967"/>
      <c r="N1262" s="970"/>
      <c r="O1262" s="967"/>
      <c r="P1262" s="970"/>
      <c r="Q1262" s="967"/>
      <c r="R1262" s="970"/>
      <c r="S1262" s="967"/>
      <c r="T1262" s="970"/>
      <c r="U1262" s="967"/>
      <c r="V1262" s="970"/>
    </row>
    <row r="1263" spans="1:22" ht="12.6" hidden="1" customHeight="1" outlineLevel="2">
      <c r="A1263" s="1124">
        <v>44217</v>
      </c>
      <c r="B1263" s="955" t="s">
        <v>5698</v>
      </c>
      <c r="C1263" s="955" t="s">
        <v>5943</v>
      </c>
      <c r="D1263" s="968"/>
      <c r="E1263" s="969" t="s">
        <v>5700</v>
      </c>
      <c r="F1263" s="970"/>
      <c r="G1263" s="967"/>
      <c r="H1263" s="970"/>
      <c r="I1263" s="967"/>
      <c r="J1263" s="970"/>
      <c r="K1263" s="967"/>
      <c r="L1263" s="970"/>
      <c r="M1263" s="967"/>
      <c r="N1263" s="970"/>
      <c r="O1263" s="967"/>
      <c r="P1263" s="970"/>
      <c r="Q1263" s="967"/>
      <c r="R1263" s="970"/>
      <c r="S1263" s="967"/>
      <c r="T1263" s="970"/>
      <c r="U1263" s="967"/>
      <c r="V1263" s="970"/>
    </row>
    <row r="1264" spans="1:22" ht="37.799999999999997" hidden="1" customHeight="1" outlineLevel="2">
      <c r="A1264" s="1124">
        <v>44217</v>
      </c>
      <c r="B1264" s="955" t="s">
        <v>5706</v>
      </c>
      <c r="C1264" s="955" t="s">
        <v>5944</v>
      </c>
      <c r="D1264" s="968"/>
      <c r="E1264" s="972"/>
      <c r="F1264" s="970"/>
      <c r="G1264" s="967"/>
      <c r="H1264" s="970"/>
      <c r="I1264" s="967"/>
      <c r="J1264" s="970"/>
      <c r="K1264" s="967"/>
      <c r="L1264" s="970"/>
      <c r="M1264" s="967"/>
      <c r="N1264" s="970"/>
      <c r="O1264" s="974" t="s">
        <v>5700</v>
      </c>
      <c r="P1264" s="970"/>
      <c r="Q1264" s="967"/>
      <c r="R1264" s="970"/>
      <c r="S1264" s="967"/>
      <c r="T1264" s="970"/>
      <c r="U1264" s="967"/>
      <c r="V1264" s="970"/>
    </row>
    <row r="1265" spans="1:22" ht="25.2" hidden="1" customHeight="1" outlineLevel="2">
      <c r="A1265" s="1124">
        <v>44217</v>
      </c>
      <c r="B1265" s="955" t="s">
        <v>5698</v>
      </c>
      <c r="C1265" s="955" t="s">
        <v>5945</v>
      </c>
      <c r="D1265" s="968"/>
      <c r="E1265" s="969" t="s">
        <v>5700</v>
      </c>
      <c r="F1265" s="970"/>
      <c r="G1265" s="967"/>
      <c r="H1265" s="970"/>
      <c r="I1265" s="967"/>
      <c r="J1265" s="970"/>
      <c r="K1265" s="967"/>
      <c r="L1265" s="970"/>
      <c r="M1265" s="967"/>
      <c r="N1265" s="970"/>
      <c r="O1265" s="967"/>
      <c r="P1265" s="970"/>
      <c r="Q1265" s="967"/>
      <c r="R1265" s="970"/>
      <c r="S1265" s="967"/>
      <c r="T1265" s="970"/>
      <c r="U1265" s="967"/>
      <c r="V1265" s="970"/>
    </row>
    <row r="1266" spans="1:22" ht="25.2" hidden="1" customHeight="1" outlineLevel="2">
      <c r="A1266" s="1125">
        <v>44217</v>
      </c>
      <c r="B1266" s="955" t="s">
        <v>5698</v>
      </c>
      <c r="C1266" s="955" t="s">
        <v>5946</v>
      </c>
      <c r="D1266" s="968"/>
      <c r="E1266" s="969" t="s">
        <v>5700</v>
      </c>
      <c r="F1266" s="970"/>
      <c r="G1266" s="967"/>
      <c r="H1266" s="970"/>
      <c r="I1266" s="967"/>
      <c r="J1266" s="970"/>
      <c r="K1266" s="967"/>
      <c r="L1266" s="970"/>
      <c r="M1266" s="967"/>
      <c r="N1266" s="970"/>
      <c r="O1266" s="967"/>
      <c r="P1266" s="970"/>
      <c r="Q1266" s="967"/>
      <c r="R1266" s="970"/>
      <c r="S1266" s="967"/>
      <c r="T1266" s="970"/>
      <c r="U1266" s="967"/>
      <c r="V1266" s="970"/>
    </row>
    <row r="1267" spans="1:22" ht="25.2" hidden="1" customHeight="1" outlineLevel="2">
      <c r="A1267" s="1124">
        <v>44217</v>
      </c>
      <c r="B1267" s="955" t="s">
        <v>5698</v>
      </c>
      <c r="C1267" s="955" t="s">
        <v>5947</v>
      </c>
      <c r="D1267" s="968"/>
      <c r="E1267" s="972"/>
      <c r="F1267" s="970"/>
      <c r="G1267" s="967"/>
      <c r="H1267" s="970"/>
      <c r="I1267" s="967"/>
      <c r="J1267" s="970"/>
      <c r="K1267" s="967"/>
      <c r="L1267" s="970"/>
      <c r="M1267" s="967"/>
      <c r="N1267" s="970"/>
      <c r="O1267" s="967"/>
      <c r="P1267" s="970"/>
      <c r="Q1267" s="967"/>
      <c r="R1267" s="970"/>
      <c r="S1267" s="974" t="s">
        <v>5700</v>
      </c>
      <c r="T1267" s="970"/>
      <c r="U1267" s="967"/>
      <c r="V1267" s="970"/>
    </row>
    <row r="1268" spans="1:22" ht="25.2" hidden="1" customHeight="1" outlineLevel="2">
      <c r="A1268" s="1124">
        <v>44217</v>
      </c>
      <c r="B1268" s="955" t="s">
        <v>5948</v>
      </c>
      <c r="C1268" s="955" t="s">
        <v>5949</v>
      </c>
      <c r="D1268" s="977" t="s">
        <v>5700</v>
      </c>
      <c r="E1268" s="972"/>
      <c r="F1268" s="970"/>
      <c r="G1268" s="967"/>
      <c r="H1268" s="970"/>
      <c r="I1268" s="967"/>
      <c r="J1268" s="970"/>
      <c r="K1268" s="967"/>
      <c r="L1268" s="970"/>
      <c r="M1268" s="967"/>
      <c r="N1268" s="970"/>
      <c r="O1268" s="967"/>
      <c r="P1268" s="970"/>
      <c r="Q1268" s="967"/>
      <c r="R1268" s="970"/>
      <c r="S1268" s="967"/>
      <c r="T1268" s="970"/>
      <c r="U1268" s="967"/>
      <c r="V1268" s="970"/>
    </row>
    <row r="1269" spans="1:22" ht="37.799999999999997" hidden="1" customHeight="1" outlineLevel="2">
      <c r="A1269" s="1124">
        <v>44217</v>
      </c>
      <c r="B1269" s="955" t="s">
        <v>5698</v>
      </c>
      <c r="C1269" s="955" t="s">
        <v>5950</v>
      </c>
      <c r="D1269" s="977" t="s">
        <v>5700</v>
      </c>
      <c r="E1269" s="972"/>
      <c r="F1269" s="970"/>
      <c r="G1269" s="967"/>
      <c r="H1269" s="973" t="s">
        <v>5700</v>
      </c>
      <c r="I1269" s="967"/>
      <c r="J1269" s="970"/>
      <c r="K1269" s="967"/>
      <c r="L1269" s="970"/>
      <c r="M1269" s="967"/>
      <c r="N1269" s="970"/>
      <c r="O1269" s="967"/>
      <c r="P1269" s="970"/>
      <c r="Q1269" s="967"/>
      <c r="R1269" s="970"/>
      <c r="S1269" s="967"/>
      <c r="T1269" s="970"/>
      <c r="U1269" s="967"/>
      <c r="V1269" s="970"/>
    </row>
    <row r="1270" spans="1:22" ht="12.6" hidden="1" customHeight="1" outlineLevel="1" collapsed="1">
      <c r="A1270" s="1112">
        <v>44218</v>
      </c>
      <c r="B1270" s="955" t="s">
        <v>5698</v>
      </c>
      <c r="C1270" s="955" t="s">
        <v>5951</v>
      </c>
      <c r="D1270" s="968"/>
      <c r="E1270" s="972"/>
      <c r="F1270" s="973" t="s">
        <v>5700</v>
      </c>
      <c r="G1270" s="967"/>
      <c r="H1270" s="970"/>
      <c r="I1270" s="967"/>
      <c r="J1270" s="970"/>
      <c r="K1270" s="974" t="s">
        <v>5700</v>
      </c>
      <c r="L1270" s="970"/>
      <c r="M1270" s="967"/>
      <c r="N1270" s="970"/>
      <c r="O1270" s="967"/>
      <c r="P1270" s="970"/>
      <c r="Q1270" s="967"/>
      <c r="R1270" s="970"/>
      <c r="S1270" s="967"/>
      <c r="T1270" s="970"/>
      <c r="U1270" s="967"/>
      <c r="V1270" s="970"/>
    </row>
    <row r="1271" spans="1:22" ht="25.2" hidden="1" customHeight="1" outlineLevel="2">
      <c r="A1271" s="1112">
        <v>44218</v>
      </c>
      <c r="B1271" s="955" t="s">
        <v>5698</v>
      </c>
      <c r="C1271" s="955" t="s">
        <v>5952</v>
      </c>
      <c r="D1271" s="968"/>
      <c r="E1271" s="972"/>
      <c r="F1271" s="970"/>
      <c r="G1271" s="967"/>
      <c r="H1271" s="973" t="s">
        <v>5700</v>
      </c>
      <c r="I1271" s="967"/>
      <c r="J1271" s="970"/>
      <c r="K1271" s="967"/>
      <c r="L1271" s="970"/>
      <c r="M1271" s="967"/>
      <c r="N1271" s="970"/>
      <c r="O1271" s="967"/>
      <c r="P1271" s="970"/>
      <c r="Q1271" s="967"/>
      <c r="R1271" s="970"/>
      <c r="S1271" s="967"/>
      <c r="T1271" s="970"/>
      <c r="U1271" s="967"/>
      <c r="V1271" s="970"/>
    </row>
    <row r="1272" spans="1:22" ht="37.799999999999997" hidden="1" customHeight="1" outlineLevel="2">
      <c r="A1272" s="1112">
        <v>44218</v>
      </c>
      <c r="B1272" s="955" t="s">
        <v>5698</v>
      </c>
      <c r="C1272" s="955" t="s">
        <v>5953</v>
      </c>
      <c r="D1272" s="968"/>
      <c r="E1272" s="969" t="s">
        <v>5700</v>
      </c>
      <c r="F1272" s="970"/>
      <c r="G1272" s="967"/>
      <c r="H1272" s="970"/>
      <c r="I1272" s="967"/>
      <c r="J1272" s="970"/>
      <c r="K1272" s="967"/>
      <c r="L1272" s="970"/>
      <c r="M1272" s="967"/>
      <c r="N1272" s="970"/>
      <c r="O1272" s="967"/>
      <c r="P1272" s="970"/>
      <c r="Q1272" s="967"/>
      <c r="R1272" s="970"/>
      <c r="S1272" s="967"/>
      <c r="T1272" s="970"/>
      <c r="U1272" s="967"/>
      <c r="V1272" s="970"/>
    </row>
    <row r="1273" spans="1:22" ht="25.2" hidden="1" customHeight="1" outlineLevel="2">
      <c r="A1273" s="1112">
        <v>44218</v>
      </c>
      <c r="B1273" s="955" t="s">
        <v>5698</v>
      </c>
      <c r="C1273" s="955" t="s">
        <v>5954</v>
      </c>
      <c r="D1273" s="968"/>
      <c r="E1273" s="969" t="s">
        <v>5700</v>
      </c>
      <c r="F1273" s="970"/>
      <c r="G1273" s="967"/>
      <c r="H1273" s="970"/>
      <c r="I1273" s="967"/>
      <c r="J1273" s="970"/>
      <c r="K1273" s="967"/>
      <c r="L1273" s="970"/>
      <c r="M1273" s="967"/>
      <c r="N1273" s="970"/>
      <c r="O1273" s="967"/>
      <c r="P1273" s="970"/>
      <c r="Q1273" s="967"/>
      <c r="R1273" s="970"/>
      <c r="S1273" s="967"/>
      <c r="T1273" s="970"/>
      <c r="U1273" s="967"/>
      <c r="V1273" s="970"/>
    </row>
    <row r="1274" spans="1:22" ht="12.6" hidden="1" customHeight="1" outlineLevel="2">
      <c r="A1274" s="1126">
        <v>44218</v>
      </c>
      <c r="B1274" s="955" t="s">
        <v>5698</v>
      </c>
      <c r="C1274" s="955" t="s">
        <v>5955</v>
      </c>
      <c r="D1274" s="968"/>
      <c r="E1274" s="969" t="s">
        <v>5700</v>
      </c>
      <c r="F1274" s="970"/>
      <c r="G1274" s="967"/>
      <c r="H1274" s="970"/>
      <c r="I1274" s="974" t="s">
        <v>5700</v>
      </c>
      <c r="J1274" s="970"/>
      <c r="K1274" s="967"/>
      <c r="L1274" s="970"/>
      <c r="M1274" s="967"/>
      <c r="N1274" s="970"/>
      <c r="O1274" s="967"/>
      <c r="P1274" s="970"/>
      <c r="Q1274" s="967"/>
      <c r="R1274" s="970"/>
      <c r="S1274" s="967"/>
      <c r="T1274" s="970"/>
      <c r="U1274" s="967"/>
      <c r="V1274" s="970"/>
    </row>
    <row r="1275" spans="1:22" ht="25.2" hidden="1" customHeight="1" outlineLevel="2">
      <c r="A1275" s="1112">
        <v>44218</v>
      </c>
      <c r="B1275" s="955" t="s">
        <v>5698</v>
      </c>
      <c r="C1275" s="955" t="s">
        <v>5956</v>
      </c>
      <c r="D1275" s="977" t="s">
        <v>5700</v>
      </c>
      <c r="E1275" s="972"/>
      <c r="F1275" s="970"/>
      <c r="G1275" s="967"/>
      <c r="H1275" s="970"/>
      <c r="I1275" s="967"/>
      <c r="J1275" s="970"/>
      <c r="K1275" s="967"/>
      <c r="L1275" s="970"/>
      <c r="M1275" s="967"/>
      <c r="N1275" s="970"/>
      <c r="O1275" s="974" t="s">
        <v>5700</v>
      </c>
      <c r="P1275" s="970"/>
      <c r="Q1275" s="967"/>
      <c r="R1275" s="970"/>
      <c r="S1275" s="967"/>
      <c r="T1275" s="970"/>
      <c r="U1275" s="967"/>
      <c r="V1275" s="970"/>
    </row>
    <row r="1276" spans="1:22" ht="12.6" hidden="1" customHeight="1" outlineLevel="2">
      <c r="A1276" s="1126">
        <v>44218</v>
      </c>
      <c r="B1276" s="955" t="s">
        <v>5698</v>
      </c>
      <c r="C1276" s="955" t="s">
        <v>5957</v>
      </c>
      <c r="D1276" s="977" t="s">
        <v>5700</v>
      </c>
      <c r="E1276" s="972"/>
      <c r="F1276" s="970"/>
      <c r="G1276" s="967"/>
      <c r="H1276" s="970"/>
      <c r="I1276" s="967"/>
      <c r="J1276" s="970"/>
      <c r="K1276" s="967"/>
      <c r="L1276" s="970"/>
      <c r="M1276" s="967"/>
      <c r="N1276" s="970"/>
      <c r="O1276" s="967"/>
      <c r="P1276" s="970"/>
      <c r="Q1276" s="967"/>
      <c r="R1276" s="970"/>
      <c r="S1276" s="967"/>
      <c r="T1276" s="970"/>
      <c r="U1276" s="967"/>
      <c r="V1276" s="970"/>
    </row>
    <row r="1277" spans="1:22" ht="25.2" hidden="1" customHeight="1" outlineLevel="2">
      <c r="A1277" s="1126">
        <v>44218</v>
      </c>
      <c r="B1277" s="955" t="s">
        <v>5958</v>
      </c>
      <c r="C1277" s="955" t="s">
        <v>5959</v>
      </c>
      <c r="D1277" s="977"/>
      <c r="E1277" s="972"/>
      <c r="F1277" s="970"/>
      <c r="G1277" s="967"/>
      <c r="H1277" s="970"/>
      <c r="I1277" s="967"/>
      <c r="J1277" s="970"/>
      <c r="K1277" s="967"/>
      <c r="L1277" s="970"/>
      <c r="M1277" s="967"/>
      <c r="N1277" s="970"/>
      <c r="O1277" s="974" t="s">
        <v>5700</v>
      </c>
      <c r="P1277" s="970"/>
      <c r="Q1277" s="967"/>
      <c r="R1277" s="970"/>
      <c r="S1277" s="967"/>
      <c r="T1277" s="970"/>
      <c r="U1277" s="967"/>
      <c r="V1277" s="970"/>
    </row>
    <row r="1278" spans="1:22" ht="12.6" hidden="1" customHeight="1" outlineLevel="2">
      <c r="A1278" s="1126">
        <v>44218</v>
      </c>
      <c r="B1278" s="955" t="s">
        <v>5698</v>
      </c>
      <c r="C1278" s="955" t="s">
        <v>5960</v>
      </c>
      <c r="D1278" s="968"/>
      <c r="E1278" s="972"/>
      <c r="F1278" s="970"/>
      <c r="G1278" s="967"/>
      <c r="H1278" s="973" t="s">
        <v>5700</v>
      </c>
      <c r="I1278" s="967"/>
      <c r="J1278" s="970"/>
      <c r="K1278" s="967"/>
      <c r="L1278" s="970"/>
      <c r="M1278" s="967"/>
      <c r="N1278" s="970"/>
      <c r="O1278" s="967"/>
      <c r="P1278" s="970"/>
      <c r="Q1278" s="967"/>
      <c r="R1278" s="970"/>
      <c r="S1278" s="967"/>
      <c r="T1278" s="970"/>
      <c r="U1278" s="967"/>
      <c r="V1278" s="970"/>
    </row>
    <row r="1279" spans="1:22" ht="25.2" hidden="1" customHeight="1" outlineLevel="2">
      <c r="A1279" s="1112">
        <v>44218</v>
      </c>
      <c r="B1279" s="955" t="s">
        <v>5698</v>
      </c>
      <c r="C1279" s="955" t="s">
        <v>5961</v>
      </c>
      <c r="D1279" s="977" t="s">
        <v>5700</v>
      </c>
      <c r="E1279" s="969" t="s">
        <v>5700</v>
      </c>
      <c r="F1279" s="970"/>
      <c r="G1279" s="967"/>
      <c r="H1279" s="970"/>
      <c r="I1279" s="967"/>
      <c r="J1279" s="970"/>
      <c r="K1279" s="967"/>
      <c r="L1279" s="970"/>
      <c r="M1279" s="967"/>
      <c r="N1279" s="970"/>
      <c r="O1279" s="967"/>
      <c r="P1279" s="970"/>
      <c r="Q1279" s="967"/>
      <c r="R1279" s="970"/>
      <c r="S1279" s="967"/>
      <c r="T1279" s="970"/>
      <c r="U1279" s="967"/>
      <c r="V1279" s="970"/>
    </row>
    <row r="1280" spans="1:22" ht="25.2" hidden="1" customHeight="1" outlineLevel="2">
      <c r="A1280" s="1112">
        <v>44218</v>
      </c>
      <c r="B1280" s="955" t="s">
        <v>5698</v>
      </c>
      <c r="C1280" s="955" t="s">
        <v>5962</v>
      </c>
      <c r="D1280" s="968"/>
      <c r="E1280" s="972"/>
      <c r="F1280" s="970"/>
      <c r="G1280" s="967"/>
      <c r="H1280" s="970"/>
      <c r="I1280" s="967"/>
      <c r="J1280" s="970"/>
      <c r="K1280" s="967"/>
      <c r="L1280" s="973" t="s">
        <v>5700</v>
      </c>
      <c r="M1280" s="967"/>
      <c r="N1280" s="970"/>
      <c r="O1280" s="967"/>
      <c r="P1280" s="970"/>
      <c r="Q1280" s="967"/>
      <c r="R1280" s="970"/>
      <c r="S1280" s="967"/>
      <c r="T1280" s="970"/>
      <c r="U1280" s="967"/>
      <c r="V1280" s="970"/>
    </row>
    <row r="1281" spans="1:22" ht="12.6" hidden="1" customHeight="1" outlineLevel="2">
      <c r="A1281" s="1112">
        <v>44218</v>
      </c>
      <c r="B1281" s="955" t="s">
        <v>5698</v>
      </c>
      <c r="C1281" s="955" t="s">
        <v>5963</v>
      </c>
      <c r="D1281" s="968"/>
      <c r="E1281" s="972"/>
      <c r="F1281" s="970"/>
      <c r="G1281" s="967"/>
      <c r="H1281" s="970"/>
      <c r="I1281" s="967"/>
      <c r="J1281" s="970"/>
      <c r="K1281" s="967"/>
      <c r="L1281" s="970"/>
      <c r="M1281" s="967"/>
      <c r="N1281" s="970"/>
      <c r="O1281" s="967"/>
      <c r="P1281" s="970"/>
      <c r="Q1281" s="974" t="s">
        <v>5700</v>
      </c>
      <c r="R1281" s="970"/>
      <c r="S1281" s="967"/>
      <c r="T1281" s="970"/>
      <c r="U1281" s="967"/>
      <c r="V1281" s="970"/>
    </row>
    <row r="1282" spans="1:22" ht="12.6" hidden="1" customHeight="1" outlineLevel="2">
      <c r="A1282" s="1126">
        <v>44218</v>
      </c>
      <c r="B1282" s="955" t="s">
        <v>5706</v>
      </c>
      <c r="C1282" s="955" t="s">
        <v>5964</v>
      </c>
      <c r="D1282" s="968"/>
      <c r="E1282" s="972"/>
      <c r="F1282" s="970"/>
      <c r="G1282" s="967"/>
      <c r="H1282" s="970"/>
      <c r="I1282" s="967"/>
      <c r="J1282" s="970"/>
      <c r="K1282" s="967"/>
      <c r="L1282" s="970"/>
      <c r="M1282" s="967"/>
      <c r="N1282" s="973" t="s">
        <v>5700</v>
      </c>
      <c r="O1282" s="967"/>
      <c r="P1282" s="970"/>
      <c r="Q1282" s="967"/>
      <c r="R1282" s="970"/>
      <c r="S1282" s="967"/>
      <c r="T1282" s="970"/>
      <c r="U1282" s="967"/>
      <c r="V1282" s="970"/>
    </row>
    <row r="1283" spans="1:22" ht="25.2" hidden="1" customHeight="1" outlineLevel="2">
      <c r="A1283" s="1126">
        <v>44218</v>
      </c>
      <c r="B1283" s="955" t="s">
        <v>5706</v>
      </c>
      <c r="C1283" s="955" t="s">
        <v>5965</v>
      </c>
      <c r="D1283" s="968"/>
      <c r="E1283" s="972"/>
      <c r="F1283" s="970"/>
      <c r="G1283" s="967"/>
      <c r="H1283" s="970"/>
      <c r="I1283" s="974" t="s">
        <v>5700</v>
      </c>
      <c r="J1283" s="970"/>
      <c r="K1283" s="967"/>
      <c r="L1283" s="970"/>
      <c r="M1283" s="967"/>
      <c r="N1283" s="970"/>
      <c r="O1283" s="967"/>
      <c r="P1283" s="970"/>
      <c r="Q1283" s="967"/>
      <c r="R1283" s="973" t="s">
        <v>5700</v>
      </c>
      <c r="S1283" s="967"/>
      <c r="T1283" s="970"/>
      <c r="U1283" s="967"/>
      <c r="V1283" s="970"/>
    </row>
    <row r="1284" spans="1:22" ht="12.6" hidden="1" customHeight="1" outlineLevel="1" collapsed="1">
      <c r="A1284" s="1127">
        <v>44221</v>
      </c>
      <c r="B1284" s="955" t="s">
        <v>5706</v>
      </c>
      <c r="C1284" s="955" t="s">
        <v>5966</v>
      </c>
      <c r="D1284" s="977" t="s">
        <v>5700</v>
      </c>
      <c r="E1284" s="972"/>
      <c r="F1284" s="970"/>
      <c r="G1284" s="967"/>
      <c r="H1284" s="970"/>
      <c r="I1284" s="967"/>
      <c r="J1284" s="970"/>
      <c r="K1284" s="967"/>
      <c r="L1284" s="970"/>
      <c r="M1284" s="967"/>
      <c r="N1284" s="970"/>
      <c r="O1284" s="967"/>
      <c r="P1284" s="970"/>
      <c r="Q1284" s="967"/>
      <c r="R1284" s="970"/>
      <c r="S1284" s="967"/>
      <c r="T1284" s="970"/>
      <c r="U1284" s="967"/>
      <c r="V1284" s="970"/>
    </row>
    <row r="1285" spans="1:22" ht="12.6" hidden="1" customHeight="1" outlineLevel="2">
      <c r="A1285" s="1127">
        <v>44221</v>
      </c>
      <c r="B1285" s="955" t="s">
        <v>5698</v>
      </c>
      <c r="C1285" s="955" t="s">
        <v>5967</v>
      </c>
      <c r="D1285" s="968"/>
      <c r="E1285" s="972"/>
      <c r="F1285" s="970"/>
      <c r="G1285" s="967"/>
      <c r="H1285" s="973" t="s">
        <v>5700</v>
      </c>
      <c r="I1285" s="967"/>
      <c r="J1285" s="970"/>
      <c r="K1285" s="967"/>
      <c r="L1285" s="970"/>
      <c r="M1285" s="967"/>
      <c r="N1285" s="970"/>
      <c r="O1285" s="967"/>
      <c r="P1285" s="970"/>
      <c r="Q1285" s="967"/>
      <c r="R1285" s="970"/>
      <c r="S1285" s="967"/>
      <c r="T1285" s="970"/>
      <c r="U1285" s="967"/>
      <c r="V1285" s="970"/>
    </row>
    <row r="1286" spans="1:22" ht="25.2" hidden="1" customHeight="1" outlineLevel="2">
      <c r="A1286" s="1127">
        <v>44221</v>
      </c>
      <c r="B1286" s="955" t="s">
        <v>5698</v>
      </c>
      <c r="C1286" s="955" t="s">
        <v>5968</v>
      </c>
      <c r="D1286" s="977" t="s">
        <v>5700</v>
      </c>
      <c r="E1286" s="972"/>
      <c r="F1286" s="970"/>
      <c r="G1286" s="967"/>
      <c r="H1286" s="970"/>
      <c r="I1286" s="967"/>
      <c r="J1286" s="970"/>
      <c r="K1286" s="967"/>
      <c r="L1286" s="970"/>
      <c r="M1286" s="967"/>
      <c r="N1286" s="970"/>
      <c r="O1286" s="967"/>
      <c r="P1286" s="970"/>
      <c r="Q1286" s="967"/>
      <c r="R1286" s="970"/>
      <c r="S1286" s="967"/>
      <c r="T1286" s="970"/>
      <c r="U1286" s="967"/>
      <c r="V1286" s="970"/>
    </row>
    <row r="1287" spans="1:22" ht="12.6" hidden="1" customHeight="1" outlineLevel="2">
      <c r="A1287" s="1127">
        <v>44221</v>
      </c>
      <c r="B1287" s="955" t="s">
        <v>5698</v>
      </c>
      <c r="C1287" s="955" t="s">
        <v>5969</v>
      </c>
      <c r="D1287" s="968"/>
      <c r="E1287" s="972"/>
      <c r="F1287" s="970"/>
      <c r="G1287" s="967"/>
      <c r="H1287" s="970"/>
      <c r="I1287" s="967"/>
      <c r="J1287" s="970"/>
      <c r="K1287" s="967"/>
      <c r="L1287" s="970"/>
      <c r="M1287" s="967"/>
      <c r="N1287" s="973" t="s">
        <v>5700</v>
      </c>
      <c r="O1287" s="967"/>
      <c r="P1287" s="970"/>
      <c r="Q1287" s="967"/>
      <c r="R1287" s="970"/>
      <c r="S1287" s="967"/>
      <c r="T1287" s="970"/>
      <c r="U1287" s="967"/>
      <c r="V1287" s="970"/>
    </row>
    <row r="1288" spans="1:22" ht="12.6" hidden="1" customHeight="1" outlineLevel="2">
      <c r="A1288" s="1127">
        <v>44221</v>
      </c>
      <c r="B1288" s="955" t="s">
        <v>5706</v>
      </c>
      <c r="C1288" s="955" t="s">
        <v>5970</v>
      </c>
      <c r="D1288" s="968"/>
      <c r="E1288" s="972"/>
      <c r="F1288" s="970"/>
      <c r="G1288" s="967"/>
      <c r="H1288" s="970"/>
      <c r="I1288" s="967"/>
      <c r="J1288" s="970"/>
      <c r="K1288" s="967"/>
      <c r="L1288" s="970"/>
      <c r="M1288" s="967"/>
      <c r="N1288" s="970"/>
      <c r="O1288" s="974" t="s">
        <v>5700</v>
      </c>
      <c r="P1288" s="970"/>
      <c r="Q1288" s="967"/>
      <c r="R1288" s="970"/>
      <c r="S1288" s="967"/>
      <c r="T1288" s="970"/>
      <c r="U1288" s="967"/>
      <c r="V1288" s="970"/>
    </row>
    <row r="1289" spans="1:22" ht="12.6" hidden="1" customHeight="1" outlineLevel="2">
      <c r="A1289" s="1127">
        <v>44221</v>
      </c>
      <c r="B1289" s="955" t="s">
        <v>5698</v>
      </c>
      <c r="C1289" s="955" t="s">
        <v>5971</v>
      </c>
      <c r="D1289" s="968"/>
      <c r="E1289" s="972"/>
      <c r="F1289" s="970"/>
      <c r="G1289" s="967"/>
      <c r="H1289" s="970"/>
      <c r="I1289" s="967"/>
      <c r="J1289" s="970"/>
      <c r="K1289" s="967"/>
      <c r="L1289" s="970"/>
      <c r="M1289" s="967"/>
      <c r="N1289" s="970"/>
      <c r="O1289" s="967"/>
      <c r="P1289" s="970"/>
      <c r="Q1289" s="967"/>
      <c r="R1289" s="970"/>
      <c r="S1289" s="967"/>
      <c r="T1289" s="970"/>
      <c r="U1289" s="967"/>
      <c r="V1289" s="970"/>
    </row>
    <row r="1290" spans="1:22" ht="12.6" hidden="1" customHeight="1" outlineLevel="2">
      <c r="A1290" s="1127">
        <v>44221</v>
      </c>
      <c r="B1290" s="955" t="s">
        <v>5698</v>
      </c>
      <c r="C1290" s="955" t="s">
        <v>5972</v>
      </c>
      <c r="D1290" s="968"/>
      <c r="E1290" s="972"/>
      <c r="F1290" s="973" t="s">
        <v>5700</v>
      </c>
      <c r="G1290" s="967"/>
      <c r="H1290" s="970"/>
      <c r="I1290" s="967"/>
      <c r="J1290" s="973" t="s">
        <v>5700</v>
      </c>
      <c r="K1290" s="967"/>
      <c r="L1290" s="970"/>
      <c r="M1290" s="967"/>
      <c r="N1290" s="970"/>
      <c r="O1290" s="967"/>
      <c r="P1290" s="970"/>
      <c r="Q1290" s="967"/>
      <c r="R1290" s="970"/>
      <c r="S1290" s="967"/>
      <c r="T1290" s="970"/>
      <c r="U1290" s="967"/>
      <c r="V1290" s="970"/>
    </row>
    <row r="1291" spans="1:22" ht="25.2" hidden="1" customHeight="1" outlineLevel="2">
      <c r="A1291" s="1127">
        <v>44221</v>
      </c>
      <c r="B1291" s="955" t="s">
        <v>5698</v>
      </c>
      <c r="C1291" s="955" t="s">
        <v>5973</v>
      </c>
      <c r="D1291" s="968"/>
      <c r="E1291" s="969" t="s">
        <v>5700</v>
      </c>
      <c r="F1291" s="973" t="s">
        <v>5700</v>
      </c>
      <c r="G1291" s="967"/>
      <c r="H1291" s="970"/>
      <c r="I1291" s="974" t="s">
        <v>5700</v>
      </c>
      <c r="J1291" s="970"/>
      <c r="K1291" s="967"/>
      <c r="L1291" s="970"/>
      <c r="M1291" s="967"/>
      <c r="N1291" s="973"/>
      <c r="O1291" s="967"/>
      <c r="P1291" s="970"/>
      <c r="Q1291" s="967"/>
      <c r="R1291" s="970"/>
      <c r="S1291" s="967"/>
      <c r="T1291" s="970"/>
      <c r="U1291" s="967"/>
      <c r="V1291" s="970"/>
    </row>
    <row r="1292" spans="1:22" ht="12.6" hidden="1" customHeight="1" outlineLevel="2">
      <c r="A1292" s="1127">
        <v>44221</v>
      </c>
      <c r="B1292" s="955" t="s">
        <v>5698</v>
      </c>
      <c r="C1292" s="955" t="s">
        <v>5974</v>
      </c>
      <c r="D1292" s="968"/>
      <c r="E1292" s="969" t="s">
        <v>5700</v>
      </c>
      <c r="F1292" s="970"/>
      <c r="G1292" s="967"/>
      <c r="H1292" s="970"/>
      <c r="I1292" s="967"/>
      <c r="J1292" s="970"/>
      <c r="K1292" s="967"/>
      <c r="L1292" s="970"/>
      <c r="M1292" s="967"/>
      <c r="N1292" s="970"/>
      <c r="O1292" s="967"/>
      <c r="P1292" s="970"/>
      <c r="Q1292" s="967"/>
      <c r="R1292" s="970"/>
      <c r="S1292" s="967"/>
      <c r="T1292" s="970"/>
      <c r="U1292" s="967"/>
      <c r="V1292" s="970"/>
    </row>
    <row r="1293" spans="1:22" ht="25.2" hidden="1" customHeight="1" outlineLevel="2">
      <c r="A1293" s="1127">
        <v>44221</v>
      </c>
      <c r="B1293" s="955" t="s">
        <v>5698</v>
      </c>
      <c r="C1293" s="955" t="s">
        <v>5975</v>
      </c>
      <c r="D1293" s="968"/>
      <c r="E1293" s="969" t="s">
        <v>5700</v>
      </c>
      <c r="F1293" s="970"/>
      <c r="G1293" s="967"/>
      <c r="H1293" s="970"/>
      <c r="I1293" s="967"/>
      <c r="J1293" s="970"/>
      <c r="K1293" s="967"/>
      <c r="L1293" s="970"/>
      <c r="M1293" s="967"/>
      <c r="N1293" s="970"/>
      <c r="O1293" s="967"/>
      <c r="P1293" s="970"/>
      <c r="Q1293" s="967"/>
      <c r="R1293" s="970"/>
      <c r="S1293" s="967"/>
      <c r="T1293" s="970"/>
      <c r="U1293" s="967"/>
      <c r="V1293" s="970"/>
    </row>
    <row r="1294" spans="1:22" ht="25.2" hidden="1" customHeight="1" outlineLevel="2">
      <c r="A1294" s="1127">
        <v>44221</v>
      </c>
      <c r="B1294" s="955" t="s">
        <v>5698</v>
      </c>
      <c r="C1294" s="955" t="s">
        <v>5976</v>
      </c>
      <c r="D1294" s="968"/>
      <c r="E1294" s="969" t="s">
        <v>5700</v>
      </c>
      <c r="F1294" s="970"/>
      <c r="G1294" s="967"/>
      <c r="H1294" s="970"/>
      <c r="I1294" s="967"/>
      <c r="J1294" s="970"/>
      <c r="K1294" s="967"/>
      <c r="L1294" s="970"/>
      <c r="M1294" s="967"/>
      <c r="N1294" s="970"/>
      <c r="O1294" s="967"/>
      <c r="P1294" s="970"/>
      <c r="Q1294" s="967"/>
      <c r="R1294" s="970"/>
      <c r="S1294" s="967"/>
      <c r="T1294" s="970"/>
      <c r="U1294" s="967"/>
      <c r="V1294" s="970"/>
    </row>
    <row r="1295" spans="1:22" ht="25.2" hidden="1" customHeight="1" outlineLevel="2">
      <c r="A1295" s="1127">
        <v>44221</v>
      </c>
      <c r="B1295" s="955" t="s">
        <v>5698</v>
      </c>
      <c r="C1295" s="955" t="s">
        <v>5977</v>
      </c>
      <c r="D1295" s="968"/>
      <c r="E1295" s="972"/>
      <c r="F1295" s="970"/>
      <c r="G1295" s="967"/>
      <c r="H1295" s="970"/>
      <c r="I1295" s="967"/>
      <c r="J1295" s="970"/>
      <c r="K1295" s="967"/>
      <c r="L1295" s="970"/>
      <c r="M1295" s="967"/>
      <c r="N1295" s="970"/>
      <c r="O1295" s="967"/>
      <c r="P1295" s="970"/>
      <c r="Q1295" s="974" t="s">
        <v>5700</v>
      </c>
      <c r="R1295" s="970"/>
      <c r="S1295" s="967"/>
      <c r="T1295" s="970"/>
      <c r="U1295" s="967"/>
      <c r="V1295" s="970"/>
    </row>
    <row r="1296" spans="1:22" ht="12.6" hidden="1" customHeight="1" outlineLevel="2">
      <c r="A1296" s="1127">
        <v>44221</v>
      </c>
      <c r="B1296" s="955" t="s">
        <v>5698</v>
      </c>
      <c r="C1296" s="955" t="s">
        <v>5978</v>
      </c>
      <c r="D1296" s="977" t="s">
        <v>5700</v>
      </c>
      <c r="E1296" s="972"/>
      <c r="F1296" s="970"/>
      <c r="G1296" s="967"/>
      <c r="H1296" s="970"/>
      <c r="I1296" s="967"/>
      <c r="J1296" s="970"/>
      <c r="K1296" s="967"/>
      <c r="L1296" s="970"/>
      <c r="M1296" s="967"/>
      <c r="N1296" s="970"/>
      <c r="O1296" s="967"/>
      <c r="P1296" s="970"/>
      <c r="Q1296" s="967"/>
      <c r="R1296" s="970"/>
      <c r="S1296" s="967"/>
      <c r="T1296" s="970"/>
      <c r="U1296" s="967"/>
      <c r="V1296" s="970"/>
    </row>
    <row r="1297" spans="1:22" ht="25.2" hidden="1" customHeight="1" outlineLevel="2">
      <c r="A1297" s="1127">
        <v>44221</v>
      </c>
      <c r="B1297" s="955" t="s">
        <v>5979</v>
      </c>
      <c r="C1297" s="955" t="s">
        <v>5980</v>
      </c>
      <c r="D1297" s="968"/>
      <c r="E1297" s="972"/>
      <c r="F1297" s="970"/>
      <c r="G1297" s="967"/>
      <c r="H1297" s="970"/>
      <c r="I1297" s="967"/>
      <c r="J1297" s="970"/>
      <c r="K1297" s="967"/>
      <c r="L1297" s="970"/>
      <c r="M1297" s="967"/>
      <c r="N1297" s="970"/>
      <c r="O1297" s="967"/>
      <c r="P1297" s="970"/>
      <c r="Q1297" s="967"/>
      <c r="R1297" s="973" t="s">
        <v>5700</v>
      </c>
      <c r="S1297" s="967"/>
      <c r="T1297" s="970"/>
      <c r="U1297" s="967"/>
      <c r="V1297" s="970"/>
    </row>
    <row r="1298" spans="1:22" ht="12.6" hidden="1" customHeight="1" outlineLevel="2">
      <c r="A1298" s="1127">
        <v>44221</v>
      </c>
      <c r="B1298" s="955" t="s">
        <v>5698</v>
      </c>
      <c r="C1298" s="955" t="s">
        <v>5981</v>
      </c>
      <c r="D1298" s="968"/>
      <c r="E1298" s="969" t="s">
        <v>5700</v>
      </c>
      <c r="F1298" s="970"/>
      <c r="G1298" s="967"/>
      <c r="H1298" s="970"/>
      <c r="I1298" s="967"/>
      <c r="J1298" s="970"/>
      <c r="K1298" s="967"/>
      <c r="L1298" s="970"/>
      <c r="M1298" s="967"/>
      <c r="N1298" s="970"/>
      <c r="O1298" s="967"/>
      <c r="P1298" s="973" t="s">
        <v>5700</v>
      </c>
      <c r="Q1298" s="967"/>
      <c r="R1298" s="970"/>
      <c r="S1298" s="967"/>
      <c r="T1298" s="970"/>
      <c r="U1298" s="967"/>
      <c r="V1298" s="970"/>
    </row>
    <row r="1299" spans="1:22" ht="12.6" hidden="1" customHeight="1" outlineLevel="2">
      <c r="A1299" s="1127">
        <v>44221</v>
      </c>
      <c r="B1299" s="955" t="s">
        <v>5698</v>
      </c>
      <c r="C1299" s="955" t="s">
        <v>5982</v>
      </c>
      <c r="D1299" s="977" t="s">
        <v>5700</v>
      </c>
      <c r="E1299" s="969" t="s">
        <v>5700</v>
      </c>
      <c r="F1299" s="970"/>
      <c r="G1299" s="967"/>
      <c r="H1299" s="970"/>
      <c r="I1299" s="967"/>
      <c r="J1299" s="970"/>
      <c r="K1299" s="967"/>
      <c r="L1299" s="970"/>
      <c r="M1299" s="967"/>
      <c r="N1299" s="970"/>
      <c r="O1299" s="967"/>
      <c r="P1299" s="970"/>
      <c r="Q1299" s="967"/>
      <c r="R1299" s="970"/>
      <c r="S1299" s="967"/>
      <c r="T1299" s="970"/>
      <c r="U1299" s="967"/>
      <c r="V1299" s="970"/>
    </row>
    <row r="1300" spans="1:22" ht="37.799999999999997" hidden="1" customHeight="1" outlineLevel="2">
      <c r="A1300" s="1127">
        <v>44221</v>
      </c>
      <c r="B1300" s="955" t="s">
        <v>5698</v>
      </c>
      <c r="C1300" s="955" t="s">
        <v>5983</v>
      </c>
      <c r="D1300" s="977" t="s">
        <v>5700</v>
      </c>
      <c r="E1300" s="972"/>
      <c r="F1300" s="970"/>
      <c r="G1300" s="967"/>
      <c r="H1300" s="970"/>
      <c r="I1300" s="967"/>
      <c r="J1300" s="970"/>
      <c r="K1300" s="967"/>
      <c r="L1300" s="970"/>
      <c r="M1300" s="967"/>
      <c r="N1300" s="970"/>
      <c r="O1300" s="967"/>
      <c r="P1300" s="970"/>
      <c r="Q1300" s="974" t="s">
        <v>5700</v>
      </c>
      <c r="R1300" s="970"/>
      <c r="S1300" s="967"/>
      <c r="T1300" s="970"/>
      <c r="U1300" s="967"/>
      <c r="V1300" s="970"/>
    </row>
    <row r="1301" spans="1:22" ht="12.6" hidden="1" customHeight="1" outlineLevel="2">
      <c r="A1301" s="1127">
        <v>44221</v>
      </c>
      <c r="B1301" s="955" t="s">
        <v>5698</v>
      </c>
      <c r="C1301" s="955" t="s">
        <v>5984</v>
      </c>
      <c r="D1301" s="968"/>
      <c r="E1301" s="969" t="s">
        <v>5700</v>
      </c>
      <c r="F1301" s="970"/>
      <c r="G1301" s="967"/>
      <c r="H1301" s="970"/>
      <c r="I1301" s="967"/>
      <c r="J1301" s="970"/>
      <c r="K1301" s="967"/>
      <c r="L1301" s="970"/>
      <c r="M1301" s="967"/>
      <c r="N1301" s="970"/>
      <c r="O1301" s="967"/>
      <c r="P1301" s="970"/>
      <c r="Q1301" s="967"/>
      <c r="R1301" s="970"/>
      <c r="S1301" s="967"/>
      <c r="T1301" s="970"/>
      <c r="U1301" s="967"/>
      <c r="V1301" s="970"/>
    </row>
    <row r="1302" spans="1:22" ht="25.2" hidden="1" customHeight="1" outlineLevel="2">
      <c r="A1302" s="1127">
        <v>44221</v>
      </c>
      <c r="B1302" s="955" t="s">
        <v>5706</v>
      </c>
      <c r="C1302" s="955" t="s">
        <v>5985</v>
      </c>
      <c r="D1302" s="968"/>
      <c r="E1302" s="969" t="s">
        <v>5700</v>
      </c>
      <c r="F1302" s="970"/>
      <c r="G1302" s="967"/>
      <c r="H1302" s="970"/>
      <c r="I1302" s="967"/>
      <c r="J1302" s="970"/>
      <c r="K1302" s="967"/>
      <c r="L1302" s="970"/>
      <c r="M1302" s="967"/>
      <c r="N1302" s="970"/>
      <c r="O1302" s="967"/>
      <c r="P1302" s="970"/>
      <c r="Q1302" s="967"/>
      <c r="R1302" s="970"/>
      <c r="S1302" s="967"/>
      <c r="T1302" s="970"/>
      <c r="U1302" s="967"/>
      <c r="V1302" s="970"/>
    </row>
    <row r="1303" spans="1:22" ht="25.2" hidden="1" customHeight="1" outlineLevel="2">
      <c r="A1303" s="1127">
        <v>44221</v>
      </c>
      <c r="B1303" s="955" t="s">
        <v>5706</v>
      </c>
      <c r="C1303" s="955" t="s">
        <v>5986</v>
      </c>
      <c r="D1303" s="977" t="s">
        <v>5700</v>
      </c>
      <c r="E1303" s="972"/>
      <c r="F1303" s="970"/>
      <c r="G1303" s="967"/>
      <c r="H1303" s="970"/>
      <c r="I1303" s="967"/>
      <c r="J1303" s="970"/>
      <c r="K1303" s="967"/>
      <c r="L1303" s="970"/>
      <c r="M1303" s="967"/>
      <c r="N1303" s="970"/>
      <c r="O1303" s="967"/>
      <c r="P1303" s="970"/>
      <c r="Q1303" s="967"/>
      <c r="R1303" s="970"/>
      <c r="S1303" s="967"/>
      <c r="T1303" s="970"/>
      <c r="U1303" s="967"/>
      <c r="V1303" s="970"/>
    </row>
    <row r="1304" spans="1:22" ht="12.6" hidden="1" customHeight="1" outlineLevel="2">
      <c r="A1304" s="1127">
        <v>44221</v>
      </c>
      <c r="B1304" s="955" t="s">
        <v>5698</v>
      </c>
      <c r="C1304" s="955" t="s">
        <v>5987</v>
      </c>
      <c r="D1304" s="968"/>
      <c r="E1304" s="972"/>
      <c r="F1304" s="970"/>
      <c r="G1304" s="967"/>
      <c r="H1304" s="970"/>
      <c r="I1304" s="967"/>
      <c r="J1304" s="970"/>
      <c r="K1304" s="967"/>
      <c r="L1304" s="970"/>
      <c r="M1304" s="967"/>
      <c r="N1304" s="973" t="s">
        <v>5700</v>
      </c>
      <c r="O1304" s="967"/>
      <c r="P1304" s="970"/>
      <c r="Q1304" s="967"/>
      <c r="R1304" s="970"/>
      <c r="S1304" s="967"/>
      <c r="T1304" s="970"/>
      <c r="U1304" s="967"/>
      <c r="V1304" s="970"/>
    </row>
    <row r="1305" spans="1:22" ht="12.6" hidden="1" customHeight="1" outlineLevel="1" collapsed="1">
      <c r="A1305" s="1128">
        <v>44222</v>
      </c>
      <c r="B1305" s="955" t="s">
        <v>5698</v>
      </c>
      <c r="C1305" s="955" t="s">
        <v>5988</v>
      </c>
      <c r="D1305" s="968"/>
      <c r="E1305" s="972"/>
      <c r="F1305" s="970"/>
      <c r="G1305" s="967"/>
      <c r="H1305" s="970"/>
      <c r="I1305" s="967"/>
      <c r="J1305" s="970"/>
      <c r="K1305" s="967"/>
      <c r="L1305" s="970"/>
      <c r="M1305" s="967"/>
      <c r="N1305" s="970"/>
      <c r="O1305" s="967"/>
      <c r="P1305" s="970"/>
      <c r="Q1305" s="967"/>
      <c r="R1305" s="973" t="s">
        <v>5700</v>
      </c>
      <c r="S1305" s="967"/>
      <c r="T1305" s="970"/>
      <c r="U1305" s="967"/>
      <c r="V1305" s="970"/>
    </row>
    <row r="1306" spans="1:22" ht="37.799999999999997" hidden="1" customHeight="1" outlineLevel="2">
      <c r="A1306" s="1128">
        <v>44222</v>
      </c>
      <c r="B1306" s="955" t="s">
        <v>5698</v>
      </c>
      <c r="C1306" s="955" t="s">
        <v>5989</v>
      </c>
      <c r="D1306" s="968"/>
      <c r="E1306" s="972"/>
      <c r="F1306" s="970"/>
      <c r="G1306" s="967"/>
      <c r="H1306" s="970"/>
      <c r="I1306" s="967"/>
      <c r="J1306" s="970"/>
      <c r="K1306" s="967"/>
      <c r="L1306" s="970"/>
      <c r="M1306" s="967"/>
      <c r="N1306" s="970"/>
      <c r="O1306" s="967"/>
      <c r="P1306" s="970"/>
      <c r="Q1306" s="967"/>
      <c r="R1306" s="970"/>
      <c r="S1306" s="974" t="s">
        <v>5700</v>
      </c>
      <c r="T1306" s="970"/>
      <c r="U1306" s="967"/>
      <c r="V1306" s="970"/>
    </row>
    <row r="1307" spans="1:22" ht="12.6" hidden="1" customHeight="1" outlineLevel="2">
      <c r="A1307" s="1128">
        <v>44222</v>
      </c>
      <c r="B1307" s="955" t="s">
        <v>5698</v>
      </c>
      <c r="C1307" s="955" t="s">
        <v>5990</v>
      </c>
      <c r="D1307" s="968"/>
      <c r="E1307" s="972"/>
      <c r="F1307" s="970"/>
      <c r="G1307" s="967"/>
      <c r="H1307" s="970"/>
      <c r="I1307" s="974" t="s">
        <v>5700</v>
      </c>
      <c r="J1307" s="970"/>
      <c r="K1307" s="967"/>
      <c r="L1307" s="970"/>
      <c r="M1307" s="967"/>
      <c r="N1307" s="970"/>
      <c r="O1307" s="967"/>
      <c r="P1307" s="970"/>
      <c r="Q1307" s="967"/>
      <c r="R1307" s="970"/>
      <c r="S1307" s="974" t="s">
        <v>5700</v>
      </c>
      <c r="T1307" s="970"/>
      <c r="U1307" s="967"/>
      <c r="V1307" s="970"/>
    </row>
    <row r="1308" spans="1:22" ht="25.2" hidden="1" customHeight="1" outlineLevel="2">
      <c r="A1308" s="1128">
        <v>44222</v>
      </c>
      <c r="B1308" s="955" t="s">
        <v>5698</v>
      </c>
      <c r="C1308" s="955" t="s">
        <v>5991</v>
      </c>
      <c r="D1308" s="977" t="s">
        <v>5700</v>
      </c>
      <c r="E1308" s="972"/>
      <c r="F1308" s="970"/>
      <c r="G1308" s="967"/>
      <c r="H1308" s="970"/>
      <c r="I1308" s="967"/>
      <c r="J1308" s="970"/>
      <c r="K1308" s="967"/>
      <c r="L1308" s="970"/>
      <c r="M1308" s="967"/>
      <c r="N1308" s="970"/>
      <c r="O1308" s="967"/>
      <c r="P1308" s="970"/>
      <c r="Q1308" s="967"/>
      <c r="R1308" s="970"/>
      <c r="S1308" s="967"/>
      <c r="T1308" s="970"/>
      <c r="U1308" s="967"/>
      <c r="V1308" s="970"/>
    </row>
    <row r="1309" spans="1:22" ht="12.6" hidden="1" customHeight="1" outlineLevel="2">
      <c r="A1309" s="1128">
        <v>44222</v>
      </c>
      <c r="B1309" s="955" t="s">
        <v>5698</v>
      </c>
      <c r="C1309" s="955" t="s">
        <v>5992</v>
      </c>
      <c r="D1309" s="968"/>
      <c r="E1309" s="972"/>
      <c r="F1309" s="970"/>
      <c r="G1309" s="967"/>
      <c r="H1309" s="970"/>
      <c r="I1309" s="967"/>
      <c r="J1309" s="970"/>
      <c r="K1309" s="967"/>
      <c r="L1309" s="970"/>
      <c r="M1309" s="967"/>
      <c r="N1309" s="970"/>
      <c r="O1309" s="967"/>
      <c r="P1309" s="970"/>
      <c r="Q1309" s="974" t="s">
        <v>5700</v>
      </c>
      <c r="R1309" s="970"/>
      <c r="S1309" s="967"/>
      <c r="T1309" s="970"/>
      <c r="U1309" s="967"/>
      <c r="V1309" s="970"/>
    </row>
    <row r="1310" spans="1:22" ht="25.2" hidden="1" customHeight="1" outlineLevel="2">
      <c r="A1310" s="1128">
        <v>44222</v>
      </c>
      <c r="B1310" s="955" t="s">
        <v>5698</v>
      </c>
      <c r="C1310" s="955" t="s">
        <v>5993</v>
      </c>
      <c r="D1310" s="968"/>
      <c r="E1310" s="972"/>
      <c r="F1310" s="970"/>
      <c r="G1310" s="967"/>
      <c r="H1310" s="970"/>
      <c r="I1310" s="967"/>
      <c r="J1310" s="970"/>
      <c r="K1310" s="967"/>
      <c r="L1310" s="970"/>
      <c r="M1310" s="967"/>
      <c r="N1310" s="970"/>
      <c r="O1310" s="967"/>
      <c r="P1310" s="970"/>
      <c r="Q1310" s="974" t="s">
        <v>5700</v>
      </c>
      <c r="R1310" s="970"/>
      <c r="S1310" s="967"/>
      <c r="T1310" s="970"/>
      <c r="U1310" s="967"/>
      <c r="V1310" s="970"/>
    </row>
    <row r="1311" spans="1:22" ht="12.6" hidden="1" customHeight="1" outlineLevel="2">
      <c r="A1311" s="1128">
        <v>44222</v>
      </c>
      <c r="B1311" s="955" t="s">
        <v>5698</v>
      </c>
      <c r="C1311" s="955" t="s">
        <v>5994</v>
      </c>
      <c r="D1311" s="968"/>
      <c r="E1311" s="972"/>
      <c r="F1311" s="970"/>
      <c r="G1311" s="967"/>
      <c r="H1311" s="970"/>
      <c r="I1311" s="967"/>
      <c r="J1311" s="970"/>
      <c r="K1311" s="967"/>
      <c r="L1311" s="970"/>
      <c r="M1311" s="967"/>
      <c r="N1311" s="970"/>
      <c r="O1311" s="967"/>
      <c r="P1311" s="970"/>
      <c r="Q1311" s="967"/>
      <c r="R1311" s="970"/>
      <c r="S1311" s="974" t="s">
        <v>5700</v>
      </c>
      <c r="T1311" s="970"/>
      <c r="U1311" s="967"/>
      <c r="V1311" s="970"/>
    </row>
    <row r="1312" spans="1:22" ht="12.6" hidden="1" customHeight="1" outlineLevel="2">
      <c r="A1312" s="1128">
        <v>44222</v>
      </c>
      <c r="B1312" s="955" t="s">
        <v>5698</v>
      </c>
      <c r="C1312" s="955" t="s">
        <v>5995</v>
      </c>
      <c r="D1312" s="968"/>
      <c r="E1312" s="972"/>
      <c r="F1312" s="970"/>
      <c r="G1312" s="967"/>
      <c r="H1312" s="970"/>
      <c r="I1312" s="967"/>
      <c r="J1312" s="970"/>
      <c r="K1312" s="967"/>
      <c r="L1312" s="970"/>
      <c r="M1312" s="967"/>
      <c r="N1312" s="970"/>
      <c r="O1312" s="967"/>
      <c r="P1312" s="970"/>
      <c r="Q1312" s="974" t="s">
        <v>5700</v>
      </c>
      <c r="R1312" s="970"/>
      <c r="S1312" s="967"/>
      <c r="T1312" s="970"/>
      <c r="U1312" s="967"/>
      <c r="V1312" s="970"/>
    </row>
    <row r="1313" spans="1:22" ht="12.6" hidden="1" customHeight="1" outlineLevel="2">
      <c r="A1313" s="1128">
        <v>44222</v>
      </c>
      <c r="B1313" s="955" t="s">
        <v>5698</v>
      </c>
      <c r="C1313" s="955" t="s">
        <v>5996</v>
      </c>
      <c r="D1313" s="968"/>
      <c r="E1313" s="969" t="s">
        <v>5700</v>
      </c>
      <c r="F1313" s="970"/>
      <c r="G1313" s="967"/>
      <c r="H1313" s="970"/>
      <c r="I1313" s="967"/>
      <c r="J1313" s="970"/>
      <c r="K1313" s="967"/>
      <c r="L1313" s="970"/>
      <c r="M1313" s="967"/>
      <c r="N1313" s="970"/>
      <c r="O1313" s="967"/>
      <c r="P1313" s="970"/>
      <c r="Q1313" s="967"/>
      <c r="R1313" s="970"/>
      <c r="S1313" s="967"/>
      <c r="T1313" s="970"/>
      <c r="U1313" s="967"/>
      <c r="V1313" s="970"/>
    </row>
    <row r="1314" spans="1:22" ht="25.2" hidden="1" customHeight="1" outlineLevel="2">
      <c r="A1314" s="1128">
        <v>44222</v>
      </c>
      <c r="B1314" s="955" t="s">
        <v>5698</v>
      </c>
      <c r="C1314" s="955" t="s">
        <v>5997</v>
      </c>
      <c r="D1314" s="968"/>
      <c r="E1314" s="969" t="s">
        <v>5700</v>
      </c>
      <c r="F1314" s="970"/>
      <c r="G1314" s="967"/>
      <c r="H1314" s="970"/>
      <c r="I1314" s="967"/>
      <c r="J1314" s="970"/>
      <c r="K1314" s="967"/>
      <c r="L1314" s="970"/>
      <c r="M1314" s="967"/>
      <c r="N1314" s="970"/>
      <c r="O1314" s="967"/>
      <c r="P1314" s="970"/>
      <c r="Q1314" s="967"/>
      <c r="R1314" s="970"/>
      <c r="S1314" s="967"/>
      <c r="T1314" s="970"/>
      <c r="U1314" s="967"/>
      <c r="V1314" s="970"/>
    </row>
    <row r="1315" spans="1:22" ht="12.6" hidden="1" customHeight="1" outlineLevel="2">
      <c r="A1315" s="1128">
        <v>44222</v>
      </c>
      <c r="B1315" s="955" t="s">
        <v>5698</v>
      </c>
      <c r="C1315" s="955" t="s">
        <v>5998</v>
      </c>
      <c r="D1315" s="977" t="s">
        <v>5700</v>
      </c>
      <c r="E1315" s="972"/>
      <c r="F1315" s="970"/>
      <c r="G1315" s="967"/>
      <c r="H1315" s="970"/>
      <c r="I1315" s="967"/>
      <c r="J1315" s="970"/>
      <c r="K1315" s="967"/>
      <c r="L1315" s="970"/>
      <c r="M1315" s="967"/>
      <c r="N1315" s="970"/>
      <c r="O1315" s="967"/>
      <c r="P1315" s="970"/>
      <c r="Q1315" s="967"/>
      <c r="R1315" s="970"/>
      <c r="S1315" s="967"/>
      <c r="T1315" s="970"/>
      <c r="U1315" s="967"/>
      <c r="V1315" s="970"/>
    </row>
    <row r="1316" spans="1:22" ht="12.6" hidden="1" customHeight="1" outlineLevel="2">
      <c r="A1316" s="1128">
        <v>44222</v>
      </c>
      <c r="B1316" s="955" t="s">
        <v>5698</v>
      </c>
      <c r="C1316" s="955" t="s">
        <v>5999</v>
      </c>
      <c r="D1316" s="977" t="s">
        <v>5700</v>
      </c>
      <c r="E1316" s="972"/>
      <c r="F1316" s="970"/>
      <c r="G1316" s="967"/>
      <c r="H1316" s="970"/>
      <c r="I1316" s="967"/>
      <c r="J1316" s="970"/>
      <c r="K1316" s="967"/>
      <c r="L1316" s="970"/>
      <c r="M1316" s="967"/>
      <c r="N1316" s="970"/>
      <c r="O1316" s="967"/>
      <c r="P1316" s="970"/>
      <c r="Q1316" s="967"/>
      <c r="R1316" s="970"/>
      <c r="S1316" s="967"/>
      <c r="T1316" s="970"/>
      <c r="U1316" s="967"/>
      <c r="V1316" s="970"/>
    </row>
    <row r="1317" spans="1:22" ht="12.6" hidden="1" customHeight="1" outlineLevel="2">
      <c r="A1317" s="1128">
        <v>44222</v>
      </c>
      <c r="B1317" s="955" t="s">
        <v>5698</v>
      </c>
      <c r="C1317" s="955" t="s">
        <v>6000</v>
      </c>
      <c r="D1317" s="977" t="s">
        <v>5700</v>
      </c>
      <c r="E1317" s="972"/>
      <c r="F1317" s="970"/>
      <c r="G1317" s="967"/>
      <c r="H1317" s="970"/>
      <c r="I1317" s="967"/>
      <c r="J1317" s="970"/>
      <c r="K1317" s="967"/>
      <c r="L1317" s="970"/>
      <c r="M1317" s="967"/>
      <c r="N1317" s="970"/>
      <c r="O1317" s="967"/>
      <c r="P1317" s="970"/>
      <c r="Q1317" s="967"/>
      <c r="R1317" s="970"/>
      <c r="S1317" s="967"/>
      <c r="T1317" s="970"/>
      <c r="U1317" s="967"/>
      <c r="V1317" s="970"/>
    </row>
    <row r="1318" spans="1:22" ht="12.6" hidden="1" customHeight="1" outlineLevel="2">
      <c r="A1318" s="1128">
        <v>44222</v>
      </c>
      <c r="B1318" s="955" t="s">
        <v>5698</v>
      </c>
      <c r="C1318" s="955" t="s">
        <v>6001</v>
      </c>
      <c r="D1318" s="968"/>
      <c r="E1318" s="972"/>
      <c r="F1318" s="970"/>
      <c r="G1318" s="967"/>
      <c r="H1318" s="970"/>
      <c r="I1318" s="967"/>
      <c r="J1318" s="970"/>
      <c r="K1318" s="967"/>
      <c r="L1318" s="970"/>
      <c r="M1318" s="967"/>
      <c r="N1318" s="970"/>
      <c r="O1318" s="967"/>
      <c r="P1318" s="970"/>
      <c r="Q1318" s="974" t="s">
        <v>5700</v>
      </c>
      <c r="R1318" s="970"/>
      <c r="S1318" s="967"/>
      <c r="T1318" s="970"/>
      <c r="U1318" s="967"/>
      <c r="V1318" s="970"/>
    </row>
    <row r="1319" spans="1:22" ht="25.2" hidden="1" customHeight="1" outlineLevel="2">
      <c r="A1319" s="1128">
        <v>44222</v>
      </c>
      <c r="B1319" s="955" t="s">
        <v>5698</v>
      </c>
      <c r="C1319" s="955" t="s">
        <v>6002</v>
      </c>
      <c r="D1319" s="968"/>
      <c r="E1319" s="972"/>
      <c r="F1319" s="973" t="s">
        <v>5700</v>
      </c>
      <c r="G1319" s="967"/>
      <c r="H1319" s="973" t="s">
        <v>5700</v>
      </c>
      <c r="I1319" s="967"/>
      <c r="J1319" s="970"/>
      <c r="K1319" s="967"/>
      <c r="L1319" s="970"/>
      <c r="M1319" s="967"/>
      <c r="N1319" s="970"/>
      <c r="O1319" s="967"/>
      <c r="P1319" s="970"/>
      <c r="Q1319" s="967"/>
      <c r="R1319" s="970"/>
      <c r="S1319" s="967"/>
      <c r="T1319" s="970"/>
      <c r="U1319" s="967"/>
      <c r="V1319" s="970"/>
    </row>
    <row r="1320" spans="1:22" ht="12.6" hidden="1" customHeight="1" outlineLevel="1" collapsed="1">
      <c r="A1320" s="1129">
        <v>44223</v>
      </c>
      <c r="B1320" s="955" t="s">
        <v>5706</v>
      </c>
      <c r="C1320" s="955" t="s">
        <v>6003</v>
      </c>
      <c r="D1320" s="968"/>
      <c r="E1320" s="969" t="s">
        <v>5700</v>
      </c>
      <c r="F1320" s="970"/>
      <c r="G1320" s="967"/>
      <c r="H1320" s="970"/>
      <c r="I1320" s="967"/>
      <c r="J1320" s="970"/>
      <c r="K1320" s="967"/>
      <c r="L1320" s="970"/>
      <c r="M1320" s="967"/>
      <c r="N1320" s="970"/>
      <c r="O1320" s="967"/>
      <c r="P1320" s="970"/>
      <c r="Q1320" s="967"/>
      <c r="R1320" s="970"/>
      <c r="S1320" s="967"/>
      <c r="T1320" s="970"/>
      <c r="U1320" s="967"/>
      <c r="V1320" s="970"/>
    </row>
    <row r="1321" spans="1:22" ht="12.6" hidden="1" customHeight="1" outlineLevel="2">
      <c r="A1321" s="1129">
        <v>44223</v>
      </c>
      <c r="B1321" s="955" t="s">
        <v>5698</v>
      </c>
      <c r="C1321" s="955" t="s">
        <v>6004</v>
      </c>
      <c r="D1321" s="968"/>
      <c r="E1321" s="972"/>
      <c r="F1321" s="970"/>
      <c r="G1321" s="967"/>
      <c r="H1321" s="970"/>
      <c r="I1321" s="967"/>
      <c r="J1321" s="970"/>
      <c r="K1321" s="967"/>
      <c r="L1321" s="970"/>
      <c r="M1321" s="967"/>
      <c r="N1321" s="970"/>
      <c r="O1321" s="967"/>
      <c r="P1321" s="970"/>
      <c r="Q1321" s="974" t="s">
        <v>5700</v>
      </c>
      <c r="R1321" s="970"/>
      <c r="S1321" s="967"/>
      <c r="T1321" s="970"/>
      <c r="U1321" s="967"/>
      <c r="V1321" s="970"/>
    </row>
    <row r="1322" spans="1:22" ht="12.6" hidden="1" customHeight="1" outlineLevel="2">
      <c r="A1322" s="1129">
        <v>44223</v>
      </c>
      <c r="B1322" s="955" t="s">
        <v>5698</v>
      </c>
      <c r="C1322" s="955" t="s">
        <v>6005</v>
      </c>
      <c r="D1322" s="968"/>
      <c r="E1322" s="972"/>
      <c r="F1322" s="970"/>
      <c r="G1322" s="967"/>
      <c r="H1322" s="970"/>
      <c r="I1322" s="974" t="s">
        <v>5700</v>
      </c>
      <c r="J1322" s="970"/>
      <c r="K1322" s="967"/>
      <c r="L1322" s="970"/>
      <c r="M1322" s="967"/>
      <c r="N1322" s="973" t="s">
        <v>5700</v>
      </c>
      <c r="O1322" s="967"/>
      <c r="P1322" s="970"/>
      <c r="Q1322" s="974"/>
      <c r="R1322" s="970"/>
      <c r="S1322" s="967"/>
      <c r="T1322" s="970"/>
      <c r="U1322" s="967"/>
      <c r="V1322" s="970"/>
    </row>
    <row r="1323" spans="1:22" ht="12.6" hidden="1" customHeight="1" outlineLevel="2">
      <c r="A1323" s="1129">
        <v>44223</v>
      </c>
      <c r="B1323" s="955" t="s">
        <v>5698</v>
      </c>
      <c r="C1323" s="955" t="s">
        <v>6006</v>
      </c>
      <c r="D1323" s="968"/>
      <c r="E1323" s="969" t="s">
        <v>5700</v>
      </c>
      <c r="F1323" s="970"/>
      <c r="G1323" s="967"/>
      <c r="H1323" s="970"/>
      <c r="I1323" s="967"/>
      <c r="J1323" s="970"/>
      <c r="K1323" s="967"/>
      <c r="L1323" s="970"/>
      <c r="M1323" s="967"/>
      <c r="N1323" s="970"/>
      <c r="O1323" s="967"/>
      <c r="P1323" s="973"/>
      <c r="Q1323" s="967"/>
      <c r="R1323" s="970"/>
      <c r="S1323" s="967"/>
      <c r="T1323" s="970"/>
      <c r="U1323" s="967"/>
      <c r="V1323" s="970"/>
    </row>
    <row r="1324" spans="1:22" ht="12.6" hidden="1" customHeight="1" outlineLevel="2">
      <c r="A1324" s="1129">
        <v>44223</v>
      </c>
      <c r="B1324" s="955" t="s">
        <v>5706</v>
      </c>
      <c r="C1324" s="955" t="s">
        <v>6007</v>
      </c>
      <c r="D1324" s="968"/>
      <c r="E1324" s="969" t="s">
        <v>5700</v>
      </c>
      <c r="F1324" s="970"/>
      <c r="G1324" s="967"/>
      <c r="H1324" s="970"/>
      <c r="I1324" s="967"/>
      <c r="J1324" s="970"/>
      <c r="K1324" s="967"/>
      <c r="L1324" s="970"/>
      <c r="M1324" s="967"/>
      <c r="N1324" s="970"/>
      <c r="O1324" s="967"/>
      <c r="P1324" s="970"/>
      <c r="Q1324" s="967"/>
      <c r="R1324" s="970"/>
      <c r="S1324" s="967"/>
      <c r="T1324" s="970"/>
      <c r="U1324" s="967"/>
      <c r="V1324" s="970"/>
    </row>
    <row r="1325" spans="1:22" ht="12.6" hidden="1" customHeight="1" outlineLevel="2">
      <c r="A1325" s="1129">
        <v>44223</v>
      </c>
      <c r="B1325" s="955" t="s">
        <v>5706</v>
      </c>
      <c r="C1325" s="955" t="s">
        <v>6008</v>
      </c>
      <c r="D1325" s="968"/>
      <c r="E1325" s="972"/>
      <c r="F1325" s="970"/>
      <c r="G1325" s="967"/>
      <c r="H1325" s="970"/>
      <c r="I1325" s="967"/>
      <c r="J1325" s="970"/>
      <c r="K1325" s="967"/>
      <c r="L1325" s="970"/>
      <c r="M1325" s="967"/>
      <c r="N1325" s="970"/>
      <c r="O1325" s="974" t="s">
        <v>5700</v>
      </c>
      <c r="P1325" s="970"/>
      <c r="Q1325" s="967"/>
      <c r="R1325" s="970"/>
      <c r="S1325" s="967"/>
      <c r="T1325" s="970"/>
      <c r="U1325" s="967"/>
      <c r="V1325" s="970"/>
    </row>
    <row r="1326" spans="1:22" ht="12.6" hidden="1" customHeight="1" outlineLevel="2">
      <c r="A1326" s="1129">
        <v>44223</v>
      </c>
      <c r="B1326" s="955" t="s">
        <v>5698</v>
      </c>
      <c r="C1326" s="955" t="s">
        <v>6009</v>
      </c>
      <c r="D1326" s="977" t="s">
        <v>5700</v>
      </c>
      <c r="E1326" s="972"/>
      <c r="F1326" s="970"/>
      <c r="G1326" s="967"/>
      <c r="H1326" s="970"/>
      <c r="I1326" s="967"/>
      <c r="J1326" s="970"/>
      <c r="K1326" s="967"/>
      <c r="L1326" s="970"/>
      <c r="M1326" s="967"/>
      <c r="N1326" s="970"/>
      <c r="O1326" s="967"/>
      <c r="P1326" s="970"/>
      <c r="Q1326" s="967"/>
      <c r="R1326" s="970"/>
      <c r="S1326" s="967"/>
      <c r="T1326" s="970"/>
      <c r="U1326" s="967"/>
      <c r="V1326" s="970"/>
    </row>
    <row r="1327" spans="1:22" ht="12.6" hidden="1" customHeight="1" outlineLevel="2">
      <c r="A1327" s="1129">
        <v>44223</v>
      </c>
      <c r="B1327" s="955" t="s">
        <v>5698</v>
      </c>
      <c r="C1327" s="955" t="s">
        <v>6010</v>
      </c>
      <c r="D1327" s="968"/>
      <c r="E1327" s="969" t="s">
        <v>5700</v>
      </c>
      <c r="F1327" s="970"/>
      <c r="G1327" s="967"/>
      <c r="H1327" s="970"/>
      <c r="I1327" s="967"/>
      <c r="J1327" s="970"/>
      <c r="K1327" s="967"/>
      <c r="L1327" s="970"/>
      <c r="M1327" s="967"/>
      <c r="N1327" s="970"/>
      <c r="O1327" s="967"/>
      <c r="P1327" s="970"/>
      <c r="Q1327" s="967"/>
      <c r="R1327" s="970"/>
      <c r="S1327" s="967"/>
      <c r="T1327" s="970"/>
      <c r="U1327" s="967"/>
      <c r="V1327" s="970"/>
    </row>
    <row r="1328" spans="1:22" ht="12.6" hidden="1" customHeight="1" outlineLevel="2">
      <c r="A1328" s="1129">
        <v>44223</v>
      </c>
      <c r="B1328" s="955" t="s">
        <v>5739</v>
      </c>
      <c r="C1328" s="955" t="s">
        <v>6011</v>
      </c>
      <c r="D1328" s="968"/>
      <c r="E1328" s="972"/>
      <c r="F1328" s="970"/>
      <c r="G1328" s="967"/>
      <c r="H1328" s="970"/>
      <c r="I1328" s="967"/>
      <c r="J1328" s="970"/>
      <c r="K1328" s="967"/>
      <c r="L1328" s="970"/>
      <c r="M1328" s="967"/>
      <c r="N1328" s="970"/>
      <c r="O1328" s="967"/>
      <c r="P1328" s="970"/>
      <c r="Q1328" s="967"/>
      <c r="R1328" s="970"/>
      <c r="S1328" s="974" t="s">
        <v>5700</v>
      </c>
      <c r="T1328" s="970"/>
      <c r="U1328" s="967"/>
      <c r="V1328" s="970"/>
    </row>
    <row r="1329" spans="1:22" ht="12.6" hidden="1" customHeight="1" outlineLevel="2">
      <c r="A1329" s="1129">
        <v>44223</v>
      </c>
      <c r="B1329" s="955" t="s">
        <v>5698</v>
      </c>
      <c r="C1329" s="955" t="s">
        <v>6012</v>
      </c>
      <c r="D1329" s="968"/>
      <c r="E1329" s="969" t="s">
        <v>5700</v>
      </c>
      <c r="F1329" s="970"/>
      <c r="G1329" s="967"/>
      <c r="H1329" s="970"/>
      <c r="I1329" s="967"/>
      <c r="J1329" s="970"/>
      <c r="K1329" s="967"/>
      <c r="L1329" s="970"/>
      <c r="M1329" s="967"/>
      <c r="N1329" s="970"/>
      <c r="O1329" s="967"/>
      <c r="P1329" s="970"/>
      <c r="Q1329" s="967"/>
      <c r="R1329" s="970"/>
      <c r="S1329" s="967"/>
      <c r="T1329" s="970"/>
      <c r="U1329" s="967"/>
      <c r="V1329" s="970"/>
    </row>
    <row r="1330" spans="1:22" ht="12.6" hidden="1" customHeight="1" outlineLevel="2">
      <c r="A1330" s="1129">
        <v>44223</v>
      </c>
      <c r="B1330" s="955" t="s">
        <v>5698</v>
      </c>
      <c r="C1330" s="955" t="s">
        <v>6013</v>
      </c>
      <c r="D1330" s="968"/>
      <c r="E1330" s="972"/>
      <c r="F1330" s="970"/>
      <c r="G1330" s="967"/>
      <c r="H1330" s="970"/>
      <c r="I1330" s="967"/>
      <c r="J1330" s="970"/>
      <c r="K1330" s="967"/>
      <c r="L1330" s="970"/>
      <c r="M1330" s="967"/>
      <c r="N1330" s="973" t="s">
        <v>5700</v>
      </c>
      <c r="O1330" s="967"/>
      <c r="P1330" s="970"/>
      <c r="Q1330" s="967"/>
      <c r="R1330" s="970"/>
      <c r="S1330" s="967"/>
      <c r="T1330" s="970"/>
      <c r="U1330" s="967"/>
      <c r="V1330" s="970"/>
    </row>
    <row r="1331" spans="1:22" ht="12.6" hidden="1" customHeight="1" outlineLevel="2">
      <c r="A1331" s="1129">
        <v>44223</v>
      </c>
      <c r="B1331" s="955" t="s">
        <v>5698</v>
      </c>
      <c r="C1331" s="955" t="s">
        <v>6014</v>
      </c>
      <c r="D1331" s="968"/>
      <c r="E1331" s="972"/>
      <c r="F1331" s="970"/>
      <c r="G1331" s="974" t="s">
        <v>5700</v>
      </c>
      <c r="H1331" s="970"/>
      <c r="I1331" s="967"/>
      <c r="J1331" s="970"/>
      <c r="K1331" s="967"/>
      <c r="L1331" s="970"/>
      <c r="M1331" s="967"/>
      <c r="N1331" s="970"/>
      <c r="O1331" s="967"/>
      <c r="P1331" s="970"/>
      <c r="Q1331" s="974"/>
      <c r="R1331" s="970"/>
      <c r="S1331" s="967"/>
      <c r="T1331" s="970"/>
      <c r="U1331" s="967"/>
      <c r="V1331" s="970"/>
    </row>
    <row r="1332" spans="1:22" ht="12.6" hidden="1" customHeight="1" outlineLevel="2">
      <c r="A1332" s="1129">
        <v>44223</v>
      </c>
      <c r="B1332" s="955" t="s">
        <v>5698</v>
      </c>
      <c r="C1332" s="955" t="s">
        <v>6015</v>
      </c>
      <c r="D1332" s="968"/>
      <c r="E1332" s="972"/>
      <c r="F1332" s="970"/>
      <c r="G1332" s="967"/>
      <c r="H1332" s="970"/>
      <c r="I1332" s="967"/>
      <c r="J1332" s="970"/>
      <c r="K1332" s="967"/>
      <c r="L1332" s="970"/>
      <c r="M1332" s="967"/>
      <c r="N1332" s="970"/>
      <c r="O1332" s="967"/>
      <c r="P1332" s="970"/>
      <c r="Q1332" s="974" t="s">
        <v>5700</v>
      </c>
      <c r="R1332" s="970"/>
      <c r="S1332" s="967"/>
      <c r="T1332" s="970"/>
      <c r="U1332" s="967"/>
      <c r="V1332" s="970"/>
    </row>
    <row r="1333" spans="1:22" ht="12.6" hidden="1" customHeight="1" outlineLevel="2">
      <c r="A1333" s="1129">
        <v>44223</v>
      </c>
      <c r="B1333" s="955" t="s">
        <v>6016</v>
      </c>
      <c r="C1333" s="955" t="s">
        <v>6017</v>
      </c>
      <c r="D1333" s="968"/>
      <c r="E1333" s="972"/>
      <c r="F1333" s="970"/>
      <c r="G1333" s="967"/>
      <c r="H1333" s="973" t="s">
        <v>5700</v>
      </c>
      <c r="I1333" s="967"/>
      <c r="J1333" s="970"/>
      <c r="K1333" s="967"/>
      <c r="L1333" s="970"/>
      <c r="M1333" s="967"/>
      <c r="N1333" s="970"/>
      <c r="O1333" s="967"/>
      <c r="P1333" s="970"/>
      <c r="Q1333" s="967"/>
      <c r="R1333" s="970"/>
      <c r="S1333" s="967"/>
      <c r="T1333" s="970"/>
      <c r="U1333" s="967"/>
      <c r="V1333" s="970"/>
    </row>
    <row r="1334" spans="1:22" ht="12.6" hidden="1" customHeight="1" outlineLevel="2">
      <c r="A1334" s="1129">
        <v>44223</v>
      </c>
      <c r="B1334" s="955" t="s">
        <v>5698</v>
      </c>
      <c r="C1334" s="955" t="s">
        <v>6018</v>
      </c>
      <c r="D1334" s="968"/>
      <c r="E1334" s="969" t="s">
        <v>5700</v>
      </c>
      <c r="F1334" s="970"/>
      <c r="G1334" s="967"/>
      <c r="H1334" s="970"/>
      <c r="I1334" s="967"/>
      <c r="J1334" s="970"/>
      <c r="K1334" s="967"/>
      <c r="L1334" s="970"/>
      <c r="M1334" s="967"/>
      <c r="N1334" s="970"/>
      <c r="O1334" s="967"/>
      <c r="P1334" s="970"/>
      <c r="Q1334" s="967"/>
      <c r="R1334" s="970"/>
      <c r="S1334" s="967"/>
      <c r="T1334" s="970"/>
      <c r="U1334" s="967"/>
      <c r="V1334" s="970"/>
    </row>
    <row r="1335" spans="1:22" ht="12.6" hidden="1" customHeight="1" outlineLevel="2">
      <c r="A1335" s="1129">
        <v>44223</v>
      </c>
      <c r="B1335" s="955" t="s">
        <v>5698</v>
      </c>
      <c r="C1335" s="955" t="s">
        <v>6019</v>
      </c>
      <c r="D1335" s="977" t="s">
        <v>5700</v>
      </c>
      <c r="E1335" s="972"/>
      <c r="F1335" s="973"/>
      <c r="G1335" s="967"/>
      <c r="H1335" s="970"/>
      <c r="I1335" s="967"/>
      <c r="J1335" s="970"/>
      <c r="K1335" s="967"/>
      <c r="L1335" s="970"/>
      <c r="M1335" s="967"/>
      <c r="N1335" s="970"/>
      <c r="O1335" s="967"/>
      <c r="P1335" s="970"/>
      <c r="Q1335" s="967"/>
      <c r="R1335" s="970"/>
      <c r="S1335" s="967"/>
      <c r="T1335" s="970"/>
      <c r="U1335" s="967"/>
      <c r="V1335" s="970"/>
    </row>
    <row r="1336" spans="1:22" ht="12.6" hidden="1" customHeight="1" outlineLevel="2">
      <c r="A1336" s="1129">
        <v>44223</v>
      </c>
      <c r="B1336" s="955" t="s">
        <v>5698</v>
      </c>
      <c r="C1336" s="955" t="s">
        <v>6020</v>
      </c>
      <c r="D1336" s="968"/>
      <c r="E1336" s="969" t="s">
        <v>5700</v>
      </c>
      <c r="F1336" s="973" t="s">
        <v>5700</v>
      </c>
      <c r="G1336" s="967"/>
      <c r="H1336" s="970"/>
      <c r="I1336" s="967"/>
      <c r="J1336" s="970"/>
      <c r="K1336" s="967"/>
      <c r="L1336" s="970"/>
      <c r="M1336" s="967"/>
      <c r="N1336" s="970"/>
      <c r="O1336" s="967"/>
      <c r="P1336" s="970"/>
      <c r="Q1336" s="967"/>
      <c r="R1336" s="970"/>
      <c r="S1336" s="967"/>
      <c r="T1336" s="970"/>
      <c r="U1336" s="967"/>
      <c r="V1336" s="970"/>
    </row>
    <row r="1337" spans="1:22" ht="25.2" hidden="1" customHeight="1" outlineLevel="2">
      <c r="A1337" s="1129">
        <v>44223</v>
      </c>
      <c r="B1337" s="955" t="s">
        <v>6016</v>
      </c>
      <c r="C1337" s="955" t="s">
        <v>6021</v>
      </c>
      <c r="D1337" s="968"/>
      <c r="E1337" s="969" t="s">
        <v>5700</v>
      </c>
      <c r="F1337" s="970"/>
      <c r="G1337" s="967"/>
      <c r="H1337" s="970"/>
      <c r="I1337" s="967"/>
      <c r="J1337" s="970"/>
      <c r="K1337" s="967"/>
      <c r="L1337" s="970"/>
      <c r="M1337" s="967"/>
      <c r="N1337" s="970"/>
      <c r="O1337" s="967"/>
      <c r="P1337" s="970"/>
      <c r="Q1337" s="967"/>
      <c r="R1337" s="970"/>
      <c r="S1337" s="974" t="s">
        <v>5700</v>
      </c>
      <c r="T1337" s="970"/>
      <c r="U1337" s="967"/>
      <c r="V1337" s="970"/>
    </row>
    <row r="1338" spans="1:22" ht="12.6" hidden="1" customHeight="1" outlineLevel="2">
      <c r="A1338" s="1129">
        <v>44223</v>
      </c>
      <c r="B1338" s="955" t="s">
        <v>5698</v>
      </c>
      <c r="C1338" s="955" t="s">
        <v>6022</v>
      </c>
      <c r="D1338" s="968"/>
      <c r="E1338" s="972"/>
      <c r="F1338" s="970"/>
      <c r="G1338" s="967"/>
      <c r="H1338" s="970"/>
      <c r="I1338" s="967"/>
      <c r="J1338" s="970"/>
      <c r="K1338" s="967"/>
      <c r="L1338" s="970"/>
      <c r="M1338" s="967"/>
      <c r="N1338" s="970"/>
      <c r="O1338" s="967"/>
      <c r="P1338" s="970"/>
      <c r="Q1338" s="967"/>
      <c r="R1338" s="973" t="s">
        <v>5700</v>
      </c>
      <c r="S1338" s="967"/>
      <c r="T1338" s="970"/>
      <c r="U1338" s="967"/>
      <c r="V1338" s="970"/>
    </row>
    <row r="1339" spans="1:22" ht="12.6" hidden="1" customHeight="1" outlineLevel="2">
      <c r="A1339" s="1129">
        <v>44223</v>
      </c>
      <c r="B1339" s="955" t="s">
        <v>5698</v>
      </c>
      <c r="C1339" s="955" t="s">
        <v>6023</v>
      </c>
      <c r="D1339" s="977" t="s">
        <v>5700</v>
      </c>
      <c r="E1339" s="972"/>
      <c r="F1339" s="970"/>
      <c r="G1339" s="967"/>
      <c r="H1339" s="970"/>
      <c r="I1339" s="967"/>
      <c r="J1339" s="970"/>
      <c r="K1339" s="967"/>
      <c r="L1339" s="973" t="s">
        <v>5700</v>
      </c>
      <c r="M1339" s="967"/>
      <c r="N1339" s="970"/>
      <c r="O1339" s="967"/>
      <c r="P1339" s="970"/>
      <c r="Q1339" s="967"/>
      <c r="R1339" s="970"/>
      <c r="S1339" s="967"/>
      <c r="T1339" s="970"/>
      <c r="U1339" s="967"/>
      <c r="V1339" s="970"/>
    </row>
    <row r="1340" spans="1:22" ht="12.6" hidden="1" customHeight="1" outlineLevel="2">
      <c r="A1340" s="1129">
        <v>44223</v>
      </c>
      <c r="B1340" s="955" t="s">
        <v>5698</v>
      </c>
      <c r="C1340" s="955" t="s">
        <v>6024</v>
      </c>
      <c r="D1340" s="968"/>
      <c r="E1340" s="969" t="s">
        <v>5700</v>
      </c>
      <c r="F1340" s="970"/>
      <c r="G1340" s="967"/>
      <c r="H1340" s="970"/>
      <c r="I1340" s="967"/>
      <c r="J1340" s="970"/>
      <c r="K1340" s="967"/>
      <c r="L1340" s="970"/>
      <c r="M1340" s="967"/>
      <c r="N1340" s="970"/>
      <c r="O1340" s="967"/>
      <c r="P1340" s="970"/>
      <c r="Q1340" s="967"/>
      <c r="R1340" s="970"/>
      <c r="S1340" s="967"/>
      <c r="T1340" s="970"/>
      <c r="U1340" s="967"/>
      <c r="V1340" s="970"/>
    </row>
    <row r="1341" spans="1:22" ht="12.6" hidden="1" customHeight="1" outlineLevel="2">
      <c r="A1341" s="1129">
        <v>44223</v>
      </c>
      <c r="B1341" s="955" t="s">
        <v>5706</v>
      </c>
      <c r="C1341" s="955" t="s">
        <v>6025</v>
      </c>
      <c r="D1341" s="968"/>
      <c r="E1341" s="972"/>
      <c r="F1341" s="970"/>
      <c r="G1341" s="967"/>
      <c r="H1341" s="970"/>
      <c r="I1341" s="967"/>
      <c r="J1341" s="970"/>
      <c r="K1341" s="967"/>
      <c r="L1341" s="970"/>
      <c r="M1341" s="967"/>
      <c r="N1341" s="970"/>
      <c r="O1341" s="967"/>
      <c r="P1341" s="970"/>
      <c r="Q1341" s="967"/>
      <c r="R1341" s="970"/>
      <c r="S1341" s="974" t="s">
        <v>5700</v>
      </c>
      <c r="T1341" s="970"/>
      <c r="U1341" s="967"/>
      <c r="V1341" s="970"/>
    </row>
    <row r="1342" spans="1:22" ht="12.6" hidden="1" customHeight="1" outlineLevel="2">
      <c r="A1342" s="1129">
        <v>44223</v>
      </c>
      <c r="B1342" s="955" t="s">
        <v>5706</v>
      </c>
      <c r="C1342" s="955" t="s">
        <v>6026</v>
      </c>
      <c r="D1342" s="968"/>
      <c r="E1342" s="969" t="s">
        <v>5700</v>
      </c>
      <c r="F1342" s="970"/>
      <c r="G1342" s="967"/>
      <c r="H1342" s="970"/>
      <c r="I1342" s="967"/>
      <c r="J1342" s="970"/>
      <c r="K1342" s="967"/>
      <c r="L1342" s="970"/>
      <c r="M1342" s="967"/>
      <c r="N1342" s="970"/>
      <c r="O1342" s="967"/>
      <c r="P1342" s="970"/>
      <c r="Q1342" s="967"/>
      <c r="R1342" s="970"/>
      <c r="S1342" s="967"/>
      <c r="T1342" s="970"/>
      <c r="U1342" s="967"/>
      <c r="V1342" s="970"/>
    </row>
    <row r="1343" spans="1:22" ht="12.6" hidden="1" customHeight="1" outlineLevel="2">
      <c r="A1343" s="1129">
        <v>44223</v>
      </c>
      <c r="B1343" s="955" t="s">
        <v>5706</v>
      </c>
      <c r="C1343" s="955" t="s">
        <v>6027</v>
      </c>
      <c r="D1343" s="968"/>
      <c r="E1343" s="969" t="s">
        <v>5700</v>
      </c>
      <c r="F1343" s="970"/>
      <c r="G1343" s="967"/>
      <c r="H1343" s="970"/>
      <c r="I1343" s="967"/>
      <c r="J1343" s="970"/>
      <c r="K1343" s="967"/>
      <c r="L1343" s="970"/>
      <c r="M1343" s="967"/>
      <c r="N1343" s="970"/>
      <c r="O1343" s="967"/>
      <c r="P1343" s="970"/>
      <c r="Q1343" s="967"/>
      <c r="R1343" s="970"/>
      <c r="S1343" s="967"/>
      <c r="T1343" s="970"/>
      <c r="U1343" s="974" t="s">
        <v>5700</v>
      </c>
      <c r="V1343" s="970"/>
    </row>
    <row r="1344" spans="1:22" ht="12.6" hidden="1" customHeight="1" outlineLevel="2">
      <c r="A1344" s="1129">
        <v>44223</v>
      </c>
      <c r="B1344" s="955" t="s">
        <v>5698</v>
      </c>
      <c r="C1344" s="955" t="s">
        <v>6028</v>
      </c>
      <c r="D1344" s="968"/>
      <c r="E1344" s="972"/>
      <c r="F1344" s="970"/>
      <c r="G1344" s="974" t="s">
        <v>5700</v>
      </c>
      <c r="H1344" s="973" t="s">
        <v>5700</v>
      </c>
      <c r="I1344" s="967"/>
      <c r="J1344" s="970"/>
      <c r="K1344" s="967"/>
      <c r="L1344" s="970"/>
      <c r="M1344" s="967"/>
      <c r="N1344" s="970"/>
      <c r="O1344" s="967"/>
      <c r="P1344" s="970"/>
      <c r="Q1344" s="967"/>
      <c r="R1344" s="970"/>
      <c r="S1344" s="974" t="s">
        <v>5700</v>
      </c>
      <c r="T1344" s="970"/>
      <c r="U1344" s="967"/>
      <c r="V1344" s="970"/>
    </row>
    <row r="1345" spans="1:22" ht="12.6" hidden="1" customHeight="1" outlineLevel="2">
      <c r="A1345" s="1129">
        <v>44223</v>
      </c>
      <c r="B1345" s="955" t="s">
        <v>5698</v>
      </c>
      <c r="C1345" s="955" t="s">
        <v>6029</v>
      </c>
      <c r="D1345" s="968"/>
      <c r="E1345" s="972"/>
      <c r="F1345" s="970"/>
      <c r="G1345" s="967"/>
      <c r="H1345" s="970"/>
      <c r="I1345" s="967"/>
      <c r="J1345" s="970"/>
      <c r="K1345" s="967"/>
      <c r="L1345" s="970"/>
      <c r="M1345" s="967"/>
      <c r="N1345" s="970"/>
      <c r="O1345" s="967"/>
      <c r="P1345" s="970"/>
      <c r="Q1345" s="967"/>
      <c r="R1345" s="970"/>
      <c r="S1345" s="974" t="s">
        <v>5700</v>
      </c>
      <c r="T1345" s="970"/>
      <c r="U1345" s="967"/>
      <c r="V1345" s="970"/>
    </row>
    <row r="1346" spans="1:22" ht="12.6" hidden="1" customHeight="1" outlineLevel="2">
      <c r="A1346" s="1129">
        <v>44223</v>
      </c>
      <c r="B1346" s="955" t="s">
        <v>5706</v>
      </c>
      <c r="C1346" s="955" t="s">
        <v>6030</v>
      </c>
      <c r="D1346" s="968"/>
      <c r="E1346" s="969" t="s">
        <v>5700</v>
      </c>
      <c r="F1346" s="970"/>
      <c r="G1346" s="967"/>
      <c r="H1346" s="970"/>
      <c r="I1346" s="967"/>
      <c r="J1346" s="970"/>
      <c r="K1346" s="967"/>
      <c r="L1346" s="970"/>
      <c r="M1346" s="967"/>
      <c r="N1346" s="973" t="s">
        <v>5700</v>
      </c>
      <c r="O1346" s="967"/>
      <c r="P1346" s="970"/>
      <c r="Q1346" s="967"/>
      <c r="R1346" s="970"/>
      <c r="S1346" s="967"/>
      <c r="T1346" s="970"/>
      <c r="U1346" s="967"/>
      <c r="V1346" s="970"/>
    </row>
    <row r="1347" spans="1:22" ht="12.6" hidden="1" customHeight="1" outlineLevel="1">
      <c r="A1347" s="1130">
        <v>44224</v>
      </c>
      <c r="B1347" s="955" t="s">
        <v>5745</v>
      </c>
      <c r="C1347" s="955" t="s">
        <v>6031</v>
      </c>
      <c r="D1347" s="968"/>
      <c r="E1347" s="972"/>
      <c r="F1347" s="970"/>
      <c r="G1347" s="967"/>
      <c r="H1347" s="970"/>
      <c r="I1347" s="967"/>
      <c r="J1347" s="970"/>
      <c r="K1347" s="967"/>
      <c r="L1347" s="970"/>
      <c r="M1347" s="967"/>
      <c r="N1347" s="970"/>
      <c r="O1347" s="967"/>
      <c r="P1347" s="970"/>
      <c r="Q1347" s="967"/>
      <c r="R1347" s="970"/>
      <c r="S1347" s="974" t="s">
        <v>5700</v>
      </c>
      <c r="T1347" s="970"/>
      <c r="U1347" s="967"/>
      <c r="V1347" s="970"/>
    </row>
    <row r="1348" spans="1:22" ht="12.6" hidden="1" customHeight="1" outlineLevel="1">
      <c r="A1348" s="1130">
        <v>44224</v>
      </c>
      <c r="B1348" s="955" t="s">
        <v>5698</v>
      </c>
      <c r="C1348" s="955" t="s">
        <v>6032</v>
      </c>
      <c r="D1348" s="968"/>
      <c r="E1348" s="969" t="s">
        <v>5700</v>
      </c>
      <c r="F1348" s="970"/>
      <c r="G1348" s="967"/>
      <c r="H1348" s="970"/>
      <c r="I1348" s="967"/>
      <c r="J1348" s="970"/>
      <c r="K1348" s="967"/>
      <c r="L1348" s="970"/>
      <c r="M1348" s="967"/>
      <c r="N1348" s="970"/>
      <c r="O1348" s="967"/>
      <c r="P1348" s="970"/>
      <c r="Q1348" s="967"/>
      <c r="R1348" s="970"/>
      <c r="S1348" s="967"/>
      <c r="T1348" s="970"/>
      <c r="U1348" s="967"/>
      <c r="V1348" s="970"/>
    </row>
    <row r="1349" spans="1:22" ht="12.6" hidden="1" customHeight="1" outlineLevel="1">
      <c r="A1349" s="1130">
        <v>44224</v>
      </c>
      <c r="B1349" s="955" t="s">
        <v>5706</v>
      </c>
      <c r="C1349" s="4" t="s">
        <v>6033</v>
      </c>
      <c r="D1349" s="968"/>
      <c r="E1349" s="972"/>
      <c r="F1349" s="970"/>
      <c r="G1349" s="967"/>
      <c r="H1349" s="973" t="s">
        <v>5700</v>
      </c>
      <c r="I1349" s="967"/>
      <c r="J1349" s="970"/>
      <c r="K1349" s="967"/>
      <c r="L1349" s="970"/>
      <c r="M1349" s="967"/>
      <c r="N1349" s="970"/>
      <c r="O1349" s="967"/>
      <c r="P1349" s="970"/>
      <c r="Q1349" s="967"/>
      <c r="R1349" s="970"/>
      <c r="S1349" s="967"/>
      <c r="T1349" s="970"/>
      <c r="U1349" s="967"/>
      <c r="V1349" s="970"/>
    </row>
    <row r="1350" spans="1:22" ht="25.2" hidden="1" customHeight="1" outlineLevel="1">
      <c r="A1350" s="1130">
        <v>44224</v>
      </c>
      <c r="B1350" s="955" t="s">
        <v>5698</v>
      </c>
      <c r="C1350" s="955" t="s">
        <v>6034</v>
      </c>
      <c r="D1350" s="968"/>
      <c r="E1350" s="972"/>
      <c r="F1350" s="970"/>
      <c r="G1350" s="967"/>
      <c r="H1350" s="970"/>
      <c r="I1350" s="967"/>
      <c r="J1350" s="970"/>
      <c r="K1350" s="967"/>
      <c r="L1350" s="970"/>
      <c r="M1350" s="967"/>
      <c r="N1350" s="973" t="s">
        <v>5700</v>
      </c>
      <c r="O1350" s="967"/>
      <c r="P1350" s="970"/>
      <c r="Q1350" s="967"/>
      <c r="R1350" s="970"/>
      <c r="S1350" s="967"/>
      <c r="T1350" s="970"/>
      <c r="U1350" s="967"/>
      <c r="V1350" s="970"/>
    </row>
    <row r="1351" spans="1:22" ht="12.6" hidden="1" customHeight="1" outlineLevel="1">
      <c r="A1351" s="1130">
        <v>44224</v>
      </c>
      <c r="B1351" s="955" t="s">
        <v>5745</v>
      </c>
      <c r="C1351" s="955" t="s">
        <v>6035</v>
      </c>
      <c r="D1351" s="968"/>
      <c r="E1351" s="972"/>
      <c r="F1351" s="970"/>
      <c r="G1351" s="967"/>
      <c r="H1351" s="970"/>
      <c r="I1351" s="967"/>
      <c r="J1351" s="970"/>
      <c r="K1351" s="967"/>
      <c r="L1351" s="970"/>
      <c r="M1351" s="974" t="s">
        <v>5700</v>
      </c>
      <c r="N1351" s="970"/>
      <c r="O1351" s="967"/>
      <c r="P1351" s="970"/>
      <c r="Q1351" s="967"/>
      <c r="R1351" s="970"/>
      <c r="S1351" s="967"/>
      <c r="T1351" s="970"/>
      <c r="U1351" s="967"/>
      <c r="V1351" s="970"/>
    </row>
    <row r="1352" spans="1:22" ht="25.2" hidden="1" customHeight="1" outlineLevel="1">
      <c r="A1352" s="1130">
        <v>44224</v>
      </c>
      <c r="B1352" s="955" t="s">
        <v>5698</v>
      </c>
      <c r="C1352" s="955" t="s">
        <v>6036</v>
      </c>
      <c r="D1352" s="968"/>
      <c r="E1352" s="969" t="s">
        <v>5700</v>
      </c>
      <c r="F1352" s="970"/>
      <c r="G1352" s="967"/>
      <c r="H1352" s="970"/>
      <c r="I1352" s="967"/>
      <c r="J1352" s="970"/>
      <c r="K1352" s="967"/>
      <c r="L1352" s="970"/>
      <c r="M1352" s="967"/>
      <c r="N1352" s="970"/>
      <c r="O1352" s="967"/>
      <c r="P1352" s="970"/>
      <c r="Q1352" s="967"/>
      <c r="R1352" s="970"/>
      <c r="S1352" s="967"/>
      <c r="T1352" s="970"/>
      <c r="U1352" s="967"/>
      <c r="V1352" s="970"/>
    </row>
    <row r="1353" spans="1:22" ht="12.6" hidden="1" customHeight="1" outlineLevel="1">
      <c r="A1353" s="1130">
        <v>44224</v>
      </c>
      <c r="B1353" s="955" t="s">
        <v>5698</v>
      </c>
      <c r="C1353" s="955" t="s">
        <v>6037</v>
      </c>
      <c r="D1353" s="977" t="s">
        <v>5700</v>
      </c>
      <c r="E1353" s="972"/>
      <c r="F1353" s="970"/>
      <c r="G1353" s="967"/>
      <c r="H1353" s="970"/>
      <c r="I1353" s="967"/>
      <c r="J1353" s="970"/>
      <c r="K1353" s="967"/>
      <c r="L1353" s="970"/>
      <c r="M1353" s="967"/>
      <c r="N1353" s="970"/>
      <c r="O1353" s="967"/>
      <c r="P1353" s="970"/>
      <c r="Q1353" s="967"/>
      <c r="R1353" s="970"/>
      <c r="S1353" s="967"/>
      <c r="T1353" s="970"/>
      <c r="U1353" s="967"/>
      <c r="V1353" s="970"/>
    </row>
    <row r="1354" spans="1:22" ht="16.5" hidden="1" customHeight="1" outlineLevel="1">
      <c r="A1354" s="1130">
        <v>44224</v>
      </c>
      <c r="B1354" s="955" t="s">
        <v>5698</v>
      </c>
      <c r="C1354" s="955" t="s">
        <v>6038</v>
      </c>
      <c r="D1354" s="968"/>
      <c r="E1354" s="972"/>
      <c r="F1354" s="970"/>
      <c r="G1354" s="967"/>
      <c r="H1354" s="970"/>
      <c r="I1354" s="967"/>
      <c r="J1354" s="970"/>
      <c r="K1354" s="967"/>
      <c r="L1354" s="970"/>
      <c r="M1354" s="967"/>
      <c r="N1354" s="970"/>
      <c r="O1354" s="967"/>
      <c r="P1354" s="970"/>
      <c r="Q1354" s="967"/>
      <c r="R1354" s="970"/>
      <c r="S1354" s="974" t="s">
        <v>5700</v>
      </c>
      <c r="T1354" s="970"/>
      <c r="U1354" s="967"/>
      <c r="V1354" s="970"/>
    </row>
    <row r="1355" spans="1:22" ht="25.2" hidden="1" customHeight="1" outlineLevel="1">
      <c r="A1355" s="1130">
        <v>44224</v>
      </c>
      <c r="B1355" s="955" t="s">
        <v>5706</v>
      </c>
      <c r="C1355" s="955" t="s">
        <v>6039</v>
      </c>
      <c r="D1355" s="968"/>
      <c r="E1355" s="969" t="s">
        <v>5700</v>
      </c>
      <c r="F1355" s="970"/>
      <c r="G1355" s="967"/>
      <c r="H1355" s="970"/>
      <c r="I1355" s="967"/>
      <c r="J1355" s="970"/>
      <c r="K1355" s="967"/>
      <c r="L1355" s="970"/>
      <c r="M1355" s="967"/>
      <c r="N1355" s="970"/>
      <c r="O1355" s="967"/>
      <c r="P1355" s="970"/>
      <c r="Q1355" s="967"/>
      <c r="R1355" s="970"/>
      <c r="S1355" s="967"/>
      <c r="T1355" s="970"/>
      <c r="U1355" s="967"/>
      <c r="V1355" s="970"/>
    </row>
    <row r="1356" spans="1:22" ht="25.2" hidden="1" customHeight="1" outlineLevel="1">
      <c r="A1356" s="1130">
        <v>44224</v>
      </c>
      <c r="B1356" s="955" t="s">
        <v>5698</v>
      </c>
      <c r="C1356" s="955" t="s">
        <v>6040</v>
      </c>
      <c r="D1356" s="977" t="s">
        <v>5700</v>
      </c>
      <c r="E1356" s="972"/>
      <c r="F1356" s="973" t="s">
        <v>5700</v>
      </c>
      <c r="G1356" s="967"/>
      <c r="H1356" s="970"/>
      <c r="I1356" s="967"/>
      <c r="J1356" s="970"/>
      <c r="K1356" s="967"/>
      <c r="L1356" s="970"/>
      <c r="M1356" s="967"/>
      <c r="N1356" s="970"/>
      <c r="O1356" s="967"/>
      <c r="P1356" s="970"/>
      <c r="Q1356" s="967"/>
      <c r="R1356" s="970"/>
      <c r="S1356" s="967"/>
      <c r="T1356" s="970"/>
      <c r="U1356" s="967"/>
      <c r="V1356" s="970"/>
    </row>
    <row r="1357" spans="1:22" ht="12.6" hidden="1" customHeight="1" outlineLevel="1">
      <c r="A1357" s="1131">
        <v>44224</v>
      </c>
      <c r="B1357" s="955" t="s">
        <v>5698</v>
      </c>
      <c r="C1357" s="955" t="s">
        <v>6041</v>
      </c>
      <c r="D1357" s="968"/>
      <c r="E1357" s="972"/>
      <c r="F1357" s="970"/>
      <c r="G1357" s="967"/>
      <c r="H1357" s="970"/>
      <c r="I1357" s="967"/>
      <c r="J1357" s="970"/>
      <c r="K1357" s="967"/>
      <c r="L1357" s="970"/>
      <c r="M1357" s="967"/>
      <c r="N1357" s="973" t="s">
        <v>5700</v>
      </c>
      <c r="O1357" s="967"/>
      <c r="P1357" s="970"/>
      <c r="Q1357" s="967"/>
      <c r="R1357" s="970"/>
      <c r="S1357" s="967"/>
      <c r="T1357" s="970"/>
      <c r="U1357" s="967"/>
      <c r="V1357" s="970"/>
    </row>
    <row r="1358" spans="1:22" ht="12.6" hidden="1" customHeight="1" outlineLevel="1">
      <c r="A1358" s="1131">
        <v>44224</v>
      </c>
      <c r="B1358" s="955" t="s">
        <v>5698</v>
      </c>
      <c r="C1358" s="955" t="s">
        <v>6042</v>
      </c>
      <c r="D1358" s="968"/>
      <c r="E1358" s="972"/>
      <c r="F1358" s="970"/>
      <c r="G1358" s="967"/>
      <c r="H1358" s="970"/>
      <c r="I1358" s="974" t="s">
        <v>5700</v>
      </c>
      <c r="J1358" s="973" t="s">
        <v>5700</v>
      </c>
      <c r="K1358" s="967"/>
      <c r="L1358" s="970"/>
      <c r="M1358" s="967"/>
      <c r="N1358" s="970"/>
      <c r="O1358" s="967"/>
      <c r="P1358" s="970"/>
      <c r="Q1358" s="967"/>
      <c r="R1358" s="970"/>
      <c r="S1358" s="967"/>
      <c r="T1358" s="970"/>
      <c r="U1358" s="967"/>
      <c r="V1358" s="970"/>
    </row>
    <row r="1359" spans="1:22" ht="12.6" hidden="1" customHeight="1" outlineLevel="1">
      <c r="A1359" s="1131">
        <v>44224</v>
      </c>
      <c r="B1359" s="955" t="s">
        <v>5706</v>
      </c>
      <c r="C1359" s="955" t="s">
        <v>6043</v>
      </c>
      <c r="D1359" s="968"/>
      <c r="E1359" s="969" t="s">
        <v>5700</v>
      </c>
      <c r="F1359" s="970"/>
      <c r="G1359" s="967"/>
      <c r="H1359" s="970"/>
      <c r="I1359" s="967"/>
      <c r="J1359" s="970"/>
      <c r="K1359" s="967"/>
      <c r="L1359" s="970"/>
      <c r="M1359" s="967"/>
      <c r="N1359" s="970"/>
      <c r="O1359" s="967"/>
      <c r="P1359" s="970"/>
      <c r="Q1359" s="967"/>
      <c r="R1359" s="970"/>
      <c r="S1359" s="967"/>
      <c r="T1359" s="970"/>
      <c r="U1359" s="967"/>
      <c r="V1359" s="970"/>
    </row>
    <row r="1360" spans="1:22" ht="12.6" hidden="1" customHeight="1" outlineLevel="1">
      <c r="A1360" s="1131">
        <v>44224</v>
      </c>
      <c r="B1360" s="955" t="s">
        <v>5745</v>
      </c>
      <c r="C1360" s="955" t="s">
        <v>6044</v>
      </c>
      <c r="D1360" s="968"/>
      <c r="E1360" s="972"/>
      <c r="F1360" s="970"/>
      <c r="G1360" s="967"/>
      <c r="H1360" s="970"/>
      <c r="I1360" s="967"/>
      <c r="J1360" s="970"/>
      <c r="K1360" s="967"/>
      <c r="L1360" s="970"/>
      <c r="M1360" s="967"/>
      <c r="N1360" s="970"/>
      <c r="O1360" s="967"/>
      <c r="P1360" s="970"/>
      <c r="Q1360" s="974" t="s">
        <v>5700</v>
      </c>
      <c r="R1360" s="970"/>
      <c r="S1360" s="967"/>
      <c r="T1360" s="970"/>
      <c r="U1360" s="967"/>
      <c r="V1360" s="970"/>
    </row>
    <row r="1361" spans="1:22" ht="25.2" hidden="1" customHeight="1" outlineLevel="1">
      <c r="A1361" s="1131">
        <v>44224</v>
      </c>
      <c r="B1361" s="955" t="s">
        <v>5698</v>
      </c>
      <c r="C1361" s="955" t="s">
        <v>6045</v>
      </c>
      <c r="D1361" s="968"/>
      <c r="E1361" s="972"/>
      <c r="F1361" s="970"/>
      <c r="G1361" s="967"/>
      <c r="H1361" s="970"/>
      <c r="I1361" s="967"/>
      <c r="J1361" s="970"/>
      <c r="K1361" s="967"/>
      <c r="L1361" s="970"/>
      <c r="M1361" s="967"/>
      <c r="N1361" s="970"/>
      <c r="O1361" s="967"/>
      <c r="P1361" s="970"/>
      <c r="Q1361" s="967"/>
      <c r="R1361" s="970"/>
      <c r="S1361" s="974" t="s">
        <v>5700</v>
      </c>
      <c r="T1361" s="970"/>
      <c r="U1361" s="967"/>
      <c r="V1361" s="970"/>
    </row>
    <row r="1362" spans="1:22" ht="12.6" hidden="1" customHeight="1" outlineLevel="1">
      <c r="A1362" s="1131">
        <v>44224</v>
      </c>
      <c r="B1362" s="955" t="s">
        <v>5698</v>
      </c>
      <c r="C1362" s="955" t="s">
        <v>6046</v>
      </c>
      <c r="D1362" s="977" t="s">
        <v>5700</v>
      </c>
      <c r="E1362" s="972"/>
      <c r="F1362" s="970"/>
      <c r="G1362" s="967"/>
      <c r="H1362" s="970"/>
      <c r="I1362" s="967"/>
      <c r="J1362" s="970"/>
      <c r="K1362" s="967"/>
      <c r="L1362" s="970"/>
      <c r="M1362" s="967"/>
      <c r="N1362" s="970"/>
      <c r="O1362" s="967"/>
      <c r="P1362" s="970"/>
      <c r="Q1362" s="967"/>
      <c r="R1362" s="970"/>
      <c r="S1362" s="967"/>
      <c r="T1362" s="970"/>
      <c r="U1362" s="967"/>
      <c r="V1362" s="970"/>
    </row>
    <row r="1363" spans="1:22" ht="25.2" hidden="1" customHeight="1" outlineLevel="1">
      <c r="A1363" s="1131">
        <v>44224</v>
      </c>
      <c r="B1363" s="955" t="s">
        <v>5706</v>
      </c>
      <c r="C1363" s="955" t="s">
        <v>6047</v>
      </c>
      <c r="D1363" s="968"/>
      <c r="E1363" s="972"/>
      <c r="F1363" s="970"/>
      <c r="G1363" s="967"/>
      <c r="H1363" s="970"/>
      <c r="I1363" s="967"/>
      <c r="J1363" s="970"/>
      <c r="K1363" s="967"/>
      <c r="L1363" s="970"/>
      <c r="M1363" s="967"/>
      <c r="N1363" s="970"/>
      <c r="O1363" s="967"/>
      <c r="P1363" s="970"/>
      <c r="Q1363" s="974" t="s">
        <v>5700</v>
      </c>
      <c r="R1363" s="970"/>
      <c r="S1363" s="967"/>
      <c r="T1363" s="970"/>
      <c r="U1363" s="967"/>
      <c r="V1363" s="970"/>
    </row>
    <row r="1364" spans="1:22" ht="12.6" hidden="1" customHeight="1" outlineLevel="1">
      <c r="A1364" s="1131">
        <v>44224</v>
      </c>
      <c r="B1364" s="955" t="s">
        <v>5745</v>
      </c>
      <c r="C1364" s="955" t="s">
        <v>6048</v>
      </c>
      <c r="D1364" s="968"/>
      <c r="E1364" s="972"/>
      <c r="F1364" s="970"/>
      <c r="G1364" s="967"/>
      <c r="H1364" s="970"/>
      <c r="I1364" s="967"/>
      <c r="J1364" s="970"/>
      <c r="K1364" s="967"/>
      <c r="L1364" s="970"/>
      <c r="M1364" s="967"/>
      <c r="N1364" s="970"/>
      <c r="O1364" s="974" t="s">
        <v>5700</v>
      </c>
      <c r="P1364" s="970"/>
      <c r="Q1364" s="967"/>
      <c r="R1364" s="970"/>
      <c r="S1364" s="967"/>
      <c r="T1364" s="970"/>
      <c r="U1364" s="967"/>
      <c r="V1364" s="970"/>
    </row>
    <row r="1365" spans="1:22" ht="25.2" hidden="1" customHeight="1" outlineLevel="1">
      <c r="A1365" s="1131">
        <v>44224</v>
      </c>
      <c r="B1365" s="955" t="s">
        <v>5698</v>
      </c>
      <c r="C1365" s="955" t="s">
        <v>6049</v>
      </c>
      <c r="D1365" s="968"/>
      <c r="E1365" s="972"/>
      <c r="F1365" s="973" t="s">
        <v>5700</v>
      </c>
      <c r="G1365" s="967"/>
      <c r="H1365" s="970"/>
      <c r="I1365" s="967"/>
      <c r="J1365" s="970"/>
      <c r="K1365" s="967"/>
      <c r="L1365" s="970"/>
      <c r="M1365" s="967"/>
      <c r="N1365" s="970"/>
      <c r="O1365" s="967"/>
      <c r="P1365" s="970"/>
      <c r="Q1365" s="967"/>
      <c r="R1365" s="970"/>
      <c r="S1365" s="967"/>
      <c r="T1365" s="970"/>
      <c r="U1365" s="967"/>
      <c r="V1365" s="970"/>
    </row>
    <row r="1366" spans="1:22" ht="25.2" hidden="1" customHeight="1" outlineLevel="1">
      <c r="A1366" s="1131">
        <v>44224</v>
      </c>
      <c r="B1366" s="955" t="s">
        <v>5706</v>
      </c>
      <c r="C1366" s="955" t="s">
        <v>6050</v>
      </c>
      <c r="D1366" s="968"/>
      <c r="E1366" s="972"/>
      <c r="F1366" s="970"/>
      <c r="G1366" s="967"/>
      <c r="H1366" s="970"/>
      <c r="I1366" s="967"/>
      <c r="J1366" s="970"/>
      <c r="K1366" s="967"/>
      <c r="L1366" s="970"/>
      <c r="M1366" s="967"/>
      <c r="N1366" s="970"/>
      <c r="O1366" s="967"/>
      <c r="P1366" s="970"/>
      <c r="Q1366" s="967"/>
      <c r="R1366" s="970"/>
      <c r="S1366" s="974" t="s">
        <v>5700</v>
      </c>
      <c r="T1366" s="970"/>
      <c r="U1366" s="967"/>
      <c r="V1366" s="970"/>
    </row>
    <row r="1367" spans="1:22" ht="25.2" hidden="1" customHeight="1" outlineLevel="1">
      <c r="A1367" s="1131">
        <v>44224</v>
      </c>
      <c r="B1367" s="955" t="s">
        <v>5698</v>
      </c>
      <c r="C1367" s="955" t="s">
        <v>6051</v>
      </c>
      <c r="D1367" s="968"/>
      <c r="E1367" s="972"/>
      <c r="F1367" s="970"/>
      <c r="G1367" s="967"/>
      <c r="H1367" s="970"/>
      <c r="I1367" s="967"/>
      <c r="J1367" s="970"/>
      <c r="K1367" s="967"/>
      <c r="L1367" s="970"/>
      <c r="M1367" s="967"/>
      <c r="N1367" s="973" t="s">
        <v>5700</v>
      </c>
      <c r="O1367" s="967"/>
      <c r="P1367" s="970"/>
      <c r="Q1367" s="967"/>
      <c r="R1367" s="970"/>
      <c r="S1367" s="967"/>
      <c r="T1367" s="970"/>
      <c r="U1367" s="967"/>
      <c r="V1367" s="970"/>
    </row>
    <row r="1368" spans="1:22" ht="25.2" hidden="1" customHeight="1" outlineLevel="1">
      <c r="A1368" s="1131">
        <v>44224</v>
      </c>
      <c r="B1368" s="955" t="s">
        <v>5698</v>
      </c>
      <c r="C1368" s="955" t="s">
        <v>6052</v>
      </c>
      <c r="D1368" s="968"/>
      <c r="E1368" s="972"/>
      <c r="F1368" s="970"/>
      <c r="G1368" s="967"/>
      <c r="H1368" s="970"/>
      <c r="I1368" s="967"/>
      <c r="J1368" s="970"/>
      <c r="K1368" s="967"/>
      <c r="L1368" s="970"/>
      <c r="M1368" s="967"/>
      <c r="N1368" s="970"/>
      <c r="O1368" s="967"/>
      <c r="P1368" s="970"/>
      <c r="Q1368" s="974" t="s">
        <v>5700</v>
      </c>
      <c r="R1368" s="970"/>
      <c r="S1368" s="974" t="s">
        <v>5700</v>
      </c>
      <c r="T1368" s="970"/>
      <c r="U1368" s="967"/>
      <c r="V1368" s="970"/>
    </row>
    <row r="1369" spans="1:22" ht="25.2" hidden="1" customHeight="1" outlineLevel="1">
      <c r="A1369" s="1131">
        <v>44224</v>
      </c>
      <c r="B1369" s="955" t="s">
        <v>5698</v>
      </c>
      <c r="C1369" s="955" t="s">
        <v>6053</v>
      </c>
      <c r="D1369" s="968"/>
      <c r="E1369" s="969" t="s">
        <v>5700</v>
      </c>
      <c r="F1369" s="970"/>
      <c r="G1369" s="967"/>
      <c r="H1369" s="970"/>
      <c r="I1369" s="967"/>
      <c r="J1369" s="970"/>
      <c r="K1369" s="967"/>
      <c r="L1369" s="970"/>
      <c r="M1369" s="967"/>
      <c r="N1369" s="970"/>
      <c r="O1369" s="967"/>
      <c r="P1369" s="970"/>
      <c r="Q1369" s="967"/>
      <c r="R1369" s="970"/>
      <c r="S1369" s="967"/>
      <c r="T1369" s="970"/>
      <c r="U1369" s="967"/>
      <c r="V1369" s="970"/>
    </row>
    <row r="1370" spans="1:22" ht="12.6" hidden="1" customHeight="1" outlineLevel="1">
      <c r="A1370" s="1131">
        <v>44224</v>
      </c>
      <c r="B1370" s="955" t="s">
        <v>5698</v>
      </c>
      <c r="C1370" s="955" t="s">
        <v>6054</v>
      </c>
      <c r="D1370" s="968"/>
      <c r="E1370" s="969" t="s">
        <v>5700</v>
      </c>
      <c r="F1370" s="970"/>
      <c r="G1370" s="967"/>
      <c r="H1370" s="970"/>
      <c r="I1370" s="967"/>
      <c r="J1370" s="970"/>
      <c r="K1370" s="967"/>
      <c r="L1370" s="970"/>
      <c r="M1370" s="967"/>
      <c r="N1370" s="970"/>
      <c r="O1370" s="967"/>
      <c r="P1370" s="970"/>
      <c r="Q1370" s="967"/>
      <c r="R1370" s="970"/>
      <c r="S1370" s="967"/>
      <c r="T1370" s="970"/>
      <c r="U1370" s="967"/>
      <c r="V1370" s="970"/>
    </row>
    <row r="1371" spans="1:22" ht="12.6" customHeight="1">
      <c r="A1371" s="1117"/>
      <c r="B1371" s="955"/>
      <c r="C1371" s="955"/>
      <c r="D1371" s="968"/>
      <c r="E1371" s="972"/>
      <c r="F1371" s="970"/>
      <c r="G1371" s="967"/>
      <c r="H1371" s="970"/>
      <c r="I1371" s="967"/>
      <c r="J1371" s="970"/>
      <c r="K1371" s="967"/>
      <c r="L1371" s="970"/>
      <c r="M1371" s="967"/>
      <c r="N1371" s="970"/>
      <c r="O1371" s="967"/>
      <c r="P1371" s="970"/>
      <c r="Q1371" s="967"/>
      <c r="R1371" s="970"/>
      <c r="S1371" s="967"/>
      <c r="T1371" s="970"/>
      <c r="U1371" s="967"/>
      <c r="V1371" s="970"/>
    </row>
    <row r="1372" spans="1:22" ht="13.8" customHeight="1">
      <c r="A1372" s="1568" t="s">
        <v>11518</v>
      </c>
      <c r="B1372" s="955"/>
      <c r="C1372" s="955"/>
      <c r="D1372" s="968"/>
      <c r="E1372" s="972"/>
      <c r="F1372" s="970"/>
      <c r="G1372" s="967"/>
      <c r="H1372" s="970"/>
      <c r="I1372" s="967"/>
      <c r="J1372" s="970"/>
      <c r="K1372" s="967"/>
      <c r="L1372" s="970"/>
      <c r="M1372" s="967"/>
      <c r="N1372" s="970"/>
      <c r="O1372" s="967"/>
      <c r="P1372" s="970"/>
      <c r="Q1372" s="967"/>
      <c r="R1372" s="970"/>
      <c r="S1372" s="967"/>
      <c r="T1372" s="970"/>
      <c r="U1372" s="967"/>
      <c r="V1372" s="970"/>
    </row>
  </sheetData>
  <mergeCells count="27">
    <mergeCell ref="AD350:AK353"/>
    <mergeCell ref="X736:AD736"/>
    <mergeCell ref="S1:S3"/>
    <mergeCell ref="J1:J3"/>
    <mergeCell ref="P1:P3"/>
    <mergeCell ref="R1:R3"/>
    <mergeCell ref="V1:V3"/>
    <mergeCell ref="K1:K3"/>
    <mergeCell ref="M1:M3"/>
    <mergeCell ref="Q1:Q3"/>
    <mergeCell ref="X1:Y1"/>
    <mergeCell ref="Z1:AA1"/>
    <mergeCell ref="O1:O3"/>
    <mergeCell ref="L1:L3"/>
    <mergeCell ref="N1:N3"/>
    <mergeCell ref="T1:T3"/>
    <mergeCell ref="G1:G3"/>
    <mergeCell ref="AD345:AK349"/>
    <mergeCell ref="A2:A4"/>
    <mergeCell ref="C2:C4"/>
    <mergeCell ref="I1:I3"/>
    <mergeCell ref="U1:U3"/>
    <mergeCell ref="D1:D3"/>
    <mergeCell ref="F1:F3"/>
    <mergeCell ref="H1:H3"/>
    <mergeCell ref="B2:B4"/>
    <mergeCell ref="E1:E3"/>
  </mergeCells>
  <hyperlinks>
    <hyperlink ref="C735" r:id="rId1" xr:uid="{00000000-0004-0000-0B00-000000000000}"/>
    <hyperlink ref="A1372" r:id="rId2" xr:uid="{00000000-0004-0000-0B00-000001000000}"/>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2:C14"/>
  <sheetViews>
    <sheetView workbookViewId="0"/>
  </sheetViews>
  <sheetFormatPr defaultColWidth="11.1796875" defaultRowHeight="15.75" customHeight="1"/>
  <cols>
    <col min="1" max="1" width="90.08984375" customWidth="1"/>
    <col min="2" max="2" width="22.81640625" customWidth="1"/>
    <col min="3" max="3" width="29.54296875" customWidth="1"/>
  </cols>
  <sheetData>
    <row r="2" spans="1:3" ht="15.75" customHeight="1">
      <c r="A2" s="4" t="s">
        <v>11519</v>
      </c>
    </row>
    <row r="3" spans="1:3" ht="15.75" customHeight="1">
      <c r="A3" s="86" t="s">
        <v>11520</v>
      </c>
    </row>
    <row r="4" spans="1:3" ht="15.75" customHeight="1">
      <c r="A4" s="4" t="s">
        <v>11521</v>
      </c>
      <c r="B4" s="4" t="s">
        <v>11522</v>
      </c>
      <c r="C4" s="393" t="s">
        <v>11523</v>
      </c>
    </row>
    <row r="5" spans="1:3" ht="15.75" customHeight="1">
      <c r="A5" s="4" t="s">
        <v>11524</v>
      </c>
      <c r="B5" s="466" t="s">
        <v>11525</v>
      </c>
      <c r="C5" s="1569" t="s">
        <v>11526</v>
      </c>
    </row>
    <row r="6" spans="1:3" ht="15.75" customHeight="1">
      <c r="A6" s="4" t="s">
        <v>11527</v>
      </c>
      <c r="B6" s="4" t="s">
        <v>11528</v>
      </c>
      <c r="C6" s="393" t="s">
        <v>11529</v>
      </c>
    </row>
    <row r="8" spans="1:3" ht="15.75" customHeight="1">
      <c r="A8" s="86" t="s">
        <v>5634</v>
      </c>
    </row>
    <row r="10" spans="1:3" ht="15.75" customHeight="1">
      <c r="B10" s="4" t="s">
        <v>11530</v>
      </c>
      <c r="C10" s="4" t="s">
        <v>11531</v>
      </c>
    </row>
    <row r="12" spans="1:3" ht="15.75" customHeight="1">
      <c r="A12" s="86" t="s">
        <v>2588</v>
      </c>
    </row>
    <row r="13" spans="1:3" ht="15.75" customHeight="1">
      <c r="A13" s="4" t="s">
        <v>11532</v>
      </c>
      <c r="B13" s="4" t="s">
        <v>11533</v>
      </c>
      <c r="C13" s="1570" t="s">
        <v>11534</v>
      </c>
    </row>
    <row r="14" spans="1:3" ht="15.75" customHeight="1">
      <c r="A14" s="1571" t="s">
        <v>11535</v>
      </c>
      <c r="B14" s="4" t="s">
        <v>2592</v>
      </c>
      <c r="C14" s="1570" t="s">
        <v>11536</v>
      </c>
    </row>
  </sheetData>
  <conditionalFormatting sqref="A4">
    <cfRule type="notContainsBlanks" dxfId="20" priority="1">
      <formula>LEN(TRIM(A4))&gt;0</formula>
    </cfRule>
  </conditionalFormatting>
  <hyperlinks>
    <hyperlink ref="C4" r:id="rId1" xr:uid="{00000000-0004-0000-0C00-000000000000}"/>
    <hyperlink ref="C5" r:id="rId2" xr:uid="{00000000-0004-0000-0C00-000001000000}"/>
    <hyperlink ref="C6" r:id="rId3" xr:uid="{00000000-0004-0000-0C00-000002000000}"/>
    <hyperlink ref="C13" r:id="rId4" xr:uid="{00000000-0004-0000-0C00-000003000000}"/>
    <hyperlink ref="C14" r:id="rId5" xr:uid="{00000000-0004-0000-0C00-000004000000}"/>
  </hyperlinks>
  <pageMargins left="0.7" right="0.7" top="0.75" bottom="0.75" header="0.3" footer="0.3"/>
  <pageSetup paperSize="9" orientation="portrait"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2:G29"/>
  <sheetViews>
    <sheetView workbookViewId="0"/>
  </sheetViews>
  <sheetFormatPr defaultColWidth="11.1796875" defaultRowHeight="15.75" customHeight="1"/>
  <cols>
    <col min="1" max="1" width="113" customWidth="1"/>
    <col min="7" max="7" width="102" customWidth="1"/>
  </cols>
  <sheetData>
    <row r="2" spans="1:7" ht="15.75" customHeight="1">
      <c r="A2" s="1572"/>
      <c r="B2" s="551"/>
      <c r="C2" s="551"/>
      <c r="D2" s="551"/>
      <c r="E2" s="551"/>
      <c r="F2" s="1573" t="s">
        <v>11537</v>
      </c>
      <c r="G2" s="551"/>
    </row>
    <row r="3" spans="1:7" ht="15.75" customHeight="1">
      <c r="A3" s="1574" t="s">
        <v>11538</v>
      </c>
      <c r="B3" s="551"/>
      <c r="C3" s="551"/>
      <c r="D3" s="551"/>
      <c r="E3" s="551"/>
      <c r="F3" s="551"/>
      <c r="G3" s="2407" t="s">
        <v>11539</v>
      </c>
    </row>
    <row r="4" spans="1:7" ht="15.75" customHeight="1">
      <c r="A4" s="1575" t="s">
        <v>11540</v>
      </c>
      <c r="B4" s="551"/>
      <c r="C4" s="551"/>
      <c r="D4" s="551"/>
      <c r="E4" s="551"/>
      <c r="F4" s="551"/>
      <c r="G4" s="2338"/>
    </row>
    <row r="5" spans="1:7" ht="15.75" customHeight="1">
      <c r="A5" s="1576" t="s">
        <v>11541</v>
      </c>
      <c r="B5" s="551"/>
      <c r="C5" s="551"/>
      <c r="D5" s="551"/>
      <c r="E5" s="551"/>
      <c r="F5" s="551"/>
      <c r="G5" s="2338"/>
    </row>
    <row r="6" spans="1:7" ht="15.75" customHeight="1">
      <c r="A6" s="1576"/>
      <c r="B6" s="551"/>
      <c r="C6" s="551"/>
      <c r="D6" s="551"/>
      <c r="E6" s="551"/>
      <c r="F6" s="551"/>
      <c r="G6" s="551"/>
    </row>
    <row r="7" spans="1:7" ht="15.75" customHeight="1">
      <c r="A7" s="1576"/>
      <c r="B7" s="551"/>
      <c r="C7" s="551"/>
      <c r="D7" s="551"/>
      <c r="E7" s="551"/>
      <c r="F7" s="551"/>
      <c r="G7" s="551"/>
    </row>
    <row r="8" spans="1:7" ht="15.75" customHeight="1">
      <c r="A8" s="1576" t="s">
        <v>11542</v>
      </c>
      <c r="B8" s="551"/>
      <c r="C8" s="551"/>
      <c r="D8" s="551"/>
      <c r="E8" s="551"/>
      <c r="F8" s="551"/>
      <c r="G8" s="551"/>
    </row>
    <row r="9" spans="1:7" ht="15.75" customHeight="1">
      <c r="A9" s="1576" t="s">
        <v>11543</v>
      </c>
      <c r="B9" s="551"/>
      <c r="C9" s="551"/>
      <c r="D9" s="551"/>
      <c r="E9" s="551"/>
      <c r="F9" s="551"/>
      <c r="G9" s="551"/>
    </row>
    <row r="10" spans="1:7" ht="15.75" customHeight="1">
      <c r="A10" s="1576" t="s">
        <v>11544</v>
      </c>
      <c r="B10" s="551"/>
      <c r="C10" s="551"/>
      <c r="D10" s="551"/>
      <c r="E10" s="551"/>
      <c r="F10" s="551"/>
      <c r="G10" s="551"/>
    </row>
    <row r="11" spans="1:7" ht="15.75" customHeight="1">
      <c r="A11" s="1577" t="s">
        <v>11545</v>
      </c>
      <c r="B11" s="551"/>
      <c r="C11" s="551"/>
      <c r="D11" s="551"/>
      <c r="E11" s="551"/>
      <c r="F11" s="551"/>
      <c r="G11" s="551"/>
    </row>
    <row r="12" spans="1:7" ht="15.75" customHeight="1">
      <c r="A12" s="551"/>
      <c r="B12" s="551"/>
      <c r="C12" s="551"/>
      <c r="D12" s="551"/>
      <c r="E12" s="551"/>
      <c r="F12" s="551"/>
      <c r="G12" s="551"/>
    </row>
    <row r="13" spans="1:7" ht="15.75" customHeight="1">
      <c r="A13" s="551"/>
      <c r="B13" s="551"/>
      <c r="C13" s="551"/>
      <c r="D13" s="551"/>
      <c r="E13" s="551"/>
      <c r="F13" s="551"/>
      <c r="G13" s="551"/>
    </row>
    <row r="14" spans="1:7" ht="15.75" customHeight="1">
      <c r="A14" s="1578" t="s">
        <v>11546</v>
      </c>
      <c r="B14" s="551"/>
      <c r="C14" s="551"/>
      <c r="D14" s="551"/>
      <c r="E14" s="551"/>
      <c r="F14" s="551"/>
      <c r="G14" s="551"/>
    </row>
    <row r="15" spans="1:7" ht="15.75" customHeight="1">
      <c r="A15" s="551" t="s">
        <v>11547</v>
      </c>
      <c r="B15" s="551"/>
      <c r="C15" s="551"/>
      <c r="D15" s="551"/>
      <c r="E15" s="551"/>
      <c r="F15" s="551"/>
      <c r="G15" s="551"/>
    </row>
    <row r="17" spans="1:1" ht="15.75" customHeight="1">
      <c r="A17" s="551" t="s">
        <v>11548</v>
      </c>
    </row>
    <row r="18" spans="1:1" ht="15.75" customHeight="1">
      <c r="A18" s="551"/>
    </row>
    <row r="19" spans="1:1" ht="15.75" customHeight="1">
      <c r="A19" s="1579" t="s">
        <v>11549</v>
      </c>
    </row>
    <row r="20" spans="1:1" ht="15.75" customHeight="1">
      <c r="A20" s="551"/>
    </row>
    <row r="21" spans="1:1" ht="15.75" customHeight="1">
      <c r="A21" s="551" t="s">
        <v>11550</v>
      </c>
    </row>
    <row r="22" spans="1:1" ht="15.75" customHeight="1">
      <c r="A22" s="551"/>
    </row>
    <row r="23" spans="1:1" ht="15.75" customHeight="1">
      <c r="A23" s="4" t="s">
        <v>11551</v>
      </c>
    </row>
    <row r="24" spans="1:1" ht="15.75" customHeight="1">
      <c r="A24" s="393" t="s">
        <v>11552</v>
      </c>
    </row>
    <row r="25" spans="1:1" ht="15.75" customHeight="1">
      <c r="A25" s="4" t="s">
        <v>11553</v>
      </c>
    </row>
    <row r="26" spans="1:1" ht="15.75" customHeight="1">
      <c r="A26" s="4" t="s">
        <v>11554</v>
      </c>
    </row>
    <row r="27" spans="1:1" ht="16.2" customHeight="1">
      <c r="A27" s="4" t="s">
        <v>11555</v>
      </c>
    </row>
    <row r="28" spans="1:1" ht="16.2" customHeight="1">
      <c r="A28" s="551"/>
    </row>
    <row r="29" spans="1:1" ht="16.2" customHeight="1">
      <c r="A29" s="4" t="s">
        <v>11556</v>
      </c>
    </row>
  </sheetData>
  <mergeCells count="1">
    <mergeCell ref="G3:G5"/>
  </mergeCells>
  <hyperlinks>
    <hyperlink ref="A4" r:id="rId1" xr:uid="{00000000-0004-0000-0D00-000000000000}"/>
    <hyperlink ref="A11" r:id="rId2" xr:uid="{00000000-0004-0000-0D00-000001000000}"/>
    <hyperlink ref="A14" r:id="rId3" xr:uid="{00000000-0004-0000-0D00-000002000000}"/>
    <hyperlink ref="A19" r:id="rId4" location="33373816" xr:uid="{00000000-0004-0000-0D00-000003000000}"/>
    <hyperlink ref="A24" r:id="rId5" xr:uid="{00000000-0004-0000-0D00-000004000000}"/>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FF"/>
    <outlinePr summaryBelow="0" summaryRight="0"/>
  </sheetPr>
  <dimension ref="A3:B21"/>
  <sheetViews>
    <sheetView workbookViewId="0"/>
  </sheetViews>
  <sheetFormatPr defaultColWidth="11.1796875" defaultRowHeight="15.75" customHeight="1"/>
  <cols>
    <col min="2" max="2" width="30.453125" customWidth="1"/>
  </cols>
  <sheetData>
    <row r="3" spans="1:2" ht="15.75" customHeight="1">
      <c r="A3" s="86" t="s">
        <v>11557</v>
      </c>
    </row>
    <row r="4" spans="1:2" ht="15.75" customHeight="1">
      <c r="A4" s="4" t="s">
        <v>11558</v>
      </c>
    </row>
    <row r="5" spans="1:2" ht="15.75" customHeight="1">
      <c r="A5" s="1580" t="s">
        <v>11371</v>
      </c>
      <c r="B5" s="1581" t="s">
        <v>11559</v>
      </c>
    </row>
    <row r="6" spans="1:2" ht="15.75" customHeight="1">
      <c r="A6" s="1582" t="s">
        <v>11560</v>
      </c>
      <c r="B6" s="1583" t="s">
        <v>11561</v>
      </c>
    </row>
    <row r="8" spans="1:2" ht="15.75" customHeight="1">
      <c r="A8" s="86" t="s">
        <v>11562</v>
      </c>
    </row>
    <row r="9" spans="1:2" ht="15.75" customHeight="1">
      <c r="A9" s="4" t="s">
        <v>11563</v>
      </c>
    </row>
    <row r="10" spans="1:2" ht="15.75" customHeight="1">
      <c r="A10" s="1582" t="s">
        <v>11560</v>
      </c>
      <c r="B10" s="1583" t="s">
        <v>11564</v>
      </c>
    </row>
    <row r="12" spans="1:2" ht="15.75" customHeight="1">
      <c r="A12" s="4" t="s">
        <v>11565</v>
      </c>
    </row>
    <row r="13" spans="1:2" ht="15.75" customHeight="1">
      <c r="A13" s="4" t="s">
        <v>11566</v>
      </c>
      <c r="B13" s="4" t="s">
        <v>11567</v>
      </c>
    </row>
    <row r="15" spans="1:2" ht="15.75" customHeight="1">
      <c r="A15" s="86" t="s">
        <v>11568</v>
      </c>
    </row>
    <row r="16" spans="1:2" ht="15.75" customHeight="1">
      <c r="A16" s="4" t="s">
        <v>11569</v>
      </c>
    </row>
    <row r="17" spans="1:2" ht="15.75" customHeight="1">
      <c r="A17" s="1582" t="s">
        <v>11560</v>
      </c>
      <c r="B17" s="1583" t="s">
        <v>11570</v>
      </c>
    </row>
    <row r="18" spans="1:2" ht="15.75" customHeight="1">
      <c r="A18" s="1580" t="s">
        <v>11371</v>
      </c>
      <c r="B18" s="1581" t="s">
        <v>11571</v>
      </c>
    </row>
    <row r="20" spans="1:2" ht="15.75" customHeight="1">
      <c r="A20" s="4" t="s">
        <v>11572</v>
      </c>
    </row>
    <row r="21" spans="1:2" ht="15.75" customHeight="1">
      <c r="A21" s="1580" t="s">
        <v>11371</v>
      </c>
      <c r="B21" s="1581" t="s">
        <v>11573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2:H48"/>
  <sheetViews>
    <sheetView workbookViewId="0"/>
  </sheetViews>
  <sheetFormatPr defaultColWidth="11.1796875" defaultRowHeight="15.75" customHeight="1"/>
  <cols>
    <col min="1" max="1" width="3.36328125" customWidth="1"/>
    <col min="5" max="5" width="25.81640625" customWidth="1"/>
    <col min="6" max="6" width="27.6328125" customWidth="1"/>
    <col min="7" max="7" width="20.54296875" customWidth="1"/>
  </cols>
  <sheetData>
    <row r="2" spans="1:7" ht="15.75" customHeight="1">
      <c r="A2" s="86" t="s">
        <v>11574</v>
      </c>
      <c r="B2" s="2409" t="s">
        <v>11575</v>
      </c>
      <c r="C2" s="2338"/>
      <c r="D2" s="2338"/>
      <c r="E2" s="2338"/>
    </row>
    <row r="3" spans="1:7" ht="15.75" customHeight="1">
      <c r="A3" s="4"/>
      <c r="B3" s="2408" t="s">
        <v>11576</v>
      </c>
      <c r="C3" s="2338"/>
      <c r="D3" s="2338"/>
      <c r="E3" s="2338"/>
      <c r="F3" s="2338"/>
    </row>
    <row r="4" spans="1:7" ht="15.75" customHeight="1">
      <c r="B4" s="2408" t="s">
        <v>11577</v>
      </c>
      <c r="C4" s="2338"/>
      <c r="D4" s="2338"/>
      <c r="E4" s="2338"/>
    </row>
    <row r="7" spans="1:7" ht="15.75" customHeight="1">
      <c r="B7" s="2409"/>
      <c r="C7" s="2338"/>
      <c r="D7" s="2338"/>
      <c r="E7" s="2338"/>
    </row>
    <row r="8" spans="1:7" ht="15.75" customHeight="1">
      <c r="A8" s="86" t="s">
        <v>11578</v>
      </c>
      <c r="B8" s="2409" t="s">
        <v>11579</v>
      </c>
      <c r="C8" s="2338"/>
      <c r="D8" s="2338"/>
      <c r="E8" s="2338"/>
    </row>
    <row r="9" spans="1:7" ht="15.75" customHeight="1">
      <c r="B9" s="2408" t="s">
        <v>11580</v>
      </c>
      <c r="C9" s="2338"/>
      <c r="D9" s="2338"/>
      <c r="E9" s="2338"/>
      <c r="F9" s="2338"/>
    </row>
    <row r="14" spans="1:7" ht="15.75" customHeight="1">
      <c r="A14" s="86" t="s">
        <v>11581</v>
      </c>
      <c r="B14" s="86" t="s">
        <v>11582</v>
      </c>
      <c r="E14" s="4" t="s">
        <v>11583</v>
      </c>
      <c r="F14" s="4" t="s">
        <v>11584</v>
      </c>
      <c r="G14" s="4" t="s">
        <v>11585</v>
      </c>
    </row>
    <row r="15" spans="1:7" ht="15.75" customHeight="1">
      <c r="B15" s="4" t="s">
        <v>11586</v>
      </c>
      <c r="E15" s="4" t="s">
        <v>11587</v>
      </c>
      <c r="F15" s="4" t="s">
        <v>11588</v>
      </c>
      <c r="G15" s="4" t="s">
        <v>11589</v>
      </c>
    </row>
    <row r="16" spans="1:7" ht="15.75" customHeight="1">
      <c r="E16" s="553" t="s">
        <v>11590</v>
      </c>
      <c r="F16" s="4" t="s">
        <v>11591</v>
      </c>
      <c r="G16" s="4" t="s">
        <v>11592</v>
      </c>
    </row>
    <row r="17" spans="1:8" ht="15.75" customHeight="1">
      <c r="F17" s="4" t="s">
        <v>11593</v>
      </c>
      <c r="G17" s="4" t="s">
        <v>11594</v>
      </c>
    </row>
    <row r="18" spans="1:8" ht="15.75" customHeight="1">
      <c r="F18" s="4" t="s">
        <v>11595</v>
      </c>
      <c r="G18" s="4" t="s">
        <v>11596</v>
      </c>
    </row>
    <row r="19" spans="1:8" ht="15.75" customHeight="1">
      <c r="F19" s="4" t="s">
        <v>11597</v>
      </c>
      <c r="G19" s="4" t="s">
        <v>11598</v>
      </c>
    </row>
    <row r="20" spans="1:8" ht="15.75" customHeight="1">
      <c r="A20" s="86"/>
      <c r="B20" s="86"/>
    </row>
    <row r="21" spans="1:8" ht="15.75" customHeight="1">
      <c r="A21" s="86" t="s">
        <v>11599</v>
      </c>
      <c r="B21" s="86" t="s">
        <v>11600</v>
      </c>
    </row>
    <row r="22" spans="1:8" ht="15.75" customHeight="1">
      <c r="B22" s="2408" t="s">
        <v>11601</v>
      </c>
      <c r="C22" s="2338"/>
      <c r="D22" s="2338"/>
      <c r="E22" s="2338"/>
      <c r="F22" s="2338"/>
    </row>
    <row r="27" spans="1:8" ht="12.6" customHeight="1">
      <c r="A27" s="86" t="s">
        <v>11602</v>
      </c>
      <c r="B27" s="86" t="s">
        <v>11603</v>
      </c>
    </row>
    <row r="28" spans="1:8" ht="12.6" customHeight="1">
      <c r="B28" s="2408" t="s">
        <v>11604</v>
      </c>
      <c r="C28" s="2338"/>
      <c r="D28" s="2338"/>
      <c r="E28" s="2338"/>
      <c r="F28" s="2338"/>
      <c r="G28" s="2338"/>
      <c r="H28" s="2338"/>
    </row>
    <row r="29" spans="1:8" ht="12.6" customHeight="1">
      <c r="B29" s="2408" t="s">
        <v>11605</v>
      </c>
      <c r="C29" s="2338"/>
      <c r="D29" s="2338"/>
      <c r="E29" s="2338"/>
    </row>
    <row r="30" spans="1:8" ht="12.6" customHeight="1">
      <c r="B30" s="4" t="s">
        <v>11606</v>
      </c>
    </row>
    <row r="31" spans="1:8" ht="12.6" customHeight="1">
      <c r="B31" s="4" t="s">
        <v>11607</v>
      </c>
    </row>
    <row r="34" spans="1:8" ht="12.6" customHeight="1">
      <c r="A34" s="86" t="s">
        <v>11608</v>
      </c>
      <c r="B34" s="86" t="s">
        <v>11609</v>
      </c>
    </row>
    <row r="35" spans="1:8" ht="12.6" customHeight="1">
      <c r="B35" s="2408" t="s">
        <v>11610</v>
      </c>
      <c r="C35" s="2338"/>
      <c r="D35" s="2338"/>
      <c r="E35" s="2338"/>
      <c r="F35" s="2338"/>
      <c r="G35" s="2338"/>
      <c r="H35" s="2338"/>
    </row>
    <row r="36" spans="1:8" ht="13.2" customHeight="1">
      <c r="B36" s="1584"/>
      <c r="C36" s="1585"/>
    </row>
    <row r="37" spans="1:8" ht="12.6" customHeight="1">
      <c r="A37" s="86" t="s">
        <v>11611</v>
      </c>
      <c r="B37" s="86" t="s">
        <v>11612</v>
      </c>
    </row>
    <row r="38" spans="1:8" ht="12.6" customHeight="1">
      <c r="B38" s="1586" t="s">
        <v>11613</v>
      </c>
    </row>
    <row r="39" spans="1:8" ht="12.6" customHeight="1">
      <c r="B39" s="393" t="s">
        <v>11614</v>
      </c>
    </row>
    <row r="41" spans="1:8" ht="12.6" customHeight="1">
      <c r="B41" s="4" t="s">
        <v>11615</v>
      </c>
    </row>
    <row r="42" spans="1:8" ht="12.6" customHeight="1">
      <c r="B42" s="393" t="s">
        <v>11616</v>
      </c>
    </row>
    <row r="44" spans="1:8" ht="12.6" customHeight="1">
      <c r="B44" s="4" t="s">
        <v>11617</v>
      </c>
    </row>
    <row r="45" spans="1:8" ht="13.2" customHeight="1">
      <c r="B45" s="1587" t="s">
        <v>11618</v>
      </c>
    </row>
    <row r="47" spans="1:8" ht="15" customHeight="1">
      <c r="C47" s="1588" t="s">
        <v>11619</v>
      </c>
    </row>
    <row r="48" spans="1:8" ht="15" customHeight="1">
      <c r="C48" s="1588" t="s">
        <v>11620</v>
      </c>
    </row>
  </sheetData>
  <mergeCells count="10">
    <mergeCell ref="B35:H35"/>
    <mergeCell ref="B3:F3"/>
    <mergeCell ref="B29:E29"/>
    <mergeCell ref="B7:E7"/>
    <mergeCell ref="B2:E2"/>
    <mergeCell ref="B22:F22"/>
    <mergeCell ref="B9:F9"/>
    <mergeCell ref="B28:H28"/>
    <mergeCell ref="B8:E8"/>
    <mergeCell ref="B4:E4"/>
  </mergeCells>
  <hyperlinks>
    <hyperlink ref="B38" r:id="rId1" xr:uid="{00000000-0004-0000-0F00-000000000000}"/>
    <hyperlink ref="B39" r:id="rId2" xr:uid="{00000000-0004-0000-0F00-000001000000}"/>
    <hyperlink ref="B42" r:id="rId3" xr:uid="{00000000-0004-0000-0F00-000002000000}"/>
    <hyperlink ref="B45" r:id="rId4" xr:uid="{00000000-0004-0000-0F00-000003000000}"/>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L85"/>
  <sheetViews>
    <sheetView workbookViewId="0"/>
  </sheetViews>
  <sheetFormatPr defaultColWidth="11.1796875" defaultRowHeight="15.75" customHeight="1"/>
  <cols>
    <col min="1" max="1" width="37.90625" customWidth="1"/>
    <col min="2" max="2" width="19.6328125" customWidth="1"/>
    <col min="3" max="3" width="16.6328125" customWidth="1"/>
    <col min="4" max="4" width="25.90625" customWidth="1"/>
    <col min="5" max="5" width="8" customWidth="1"/>
    <col min="9" max="9" width="13.453125" customWidth="1"/>
    <col min="11" max="11" width="23.1796875" customWidth="1"/>
  </cols>
  <sheetData>
    <row r="1" spans="1:12" ht="15.75" customHeight="1">
      <c r="A1" s="813"/>
      <c r="B1" s="15" t="s">
        <v>11621</v>
      </c>
      <c r="C1" s="18"/>
      <c r="D1" s="18"/>
      <c r="E1" s="18"/>
      <c r="F1" s="18"/>
      <c r="G1" s="18"/>
      <c r="H1" s="18"/>
      <c r="I1" s="826" t="s">
        <v>2</v>
      </c>
      <c r="J1" s="826"/>
      <c r="K1" s="826"/>
      <c r="L1" s="18"/>
    </row>
    <row r="2" spans="1:12" ht="13.2">
      <c r="A2" s="1589" t="s">
        <v>11622</v>
      </c>
      <c r="B2" s="15"/>
      <c r="C2" s="18"/>
      <c r="D2" s="18"/>
      <c r="E2" s="18"/>
      <c r="F2" s="18"/>
      <c r="G2" s="18"/>
      <c r="H2" s="18"/>
      <c r="I2" s="18" t="s">
        <v>4296</v>
      </c>
      <c r="J2" s="18" t="s">
        <v>3470</v>
      </c>
      <c r="K2" s="1590" t="s">
        <v>11623</v>
      </c>
      <c r="L2" s="18" t="s">
        <v>11624</v>
      </c>
    </row>
    <row r="3" spans="1:12" ht="13.2">
      <c r="A3" s="1591" t="s">
        <v>11625</v>
      </c>
      <c r="B3" s="15" t="s">
        <v>11626</v>
      </c>
      <c r="C3" s="18" t="s">
        <v>11627</v>
      </c>
      <c r="D3" s="18"/>
      <c r="E3" s="18"/>
      <c r="F3" s="18"/>
      <c r="G3" s="18"/>
      <c r="H3" s="18"/>
      <c r="I3" s="1592" t="s">
        <v>11628</v>
      </c>
      <c r="J3" s="18" t="s">
        <v>2548</v>
      </c>
      <c r="K3" s="1593" t="s">
        <v>11629</v>
      </c>
      <c r="L3" s="18"/>
    </row>
    <row r="4" spans="1:12" ht="13.2">
      <c r="A4" s="1591" t="s">
        <v>11630</v>
      </c>
      <c r="B4" s="1594" t="s">
        <v>11631</v>
      </c>
      <c r="C4" s="1594" t="s">
        <v>5191</v>
      </c>
      <c r="D4" s="1595" t="s">
        <v>11632</v>
      </c>
      <c r="E4" s="1594">
        <v>29484194</v>
      </c>
      <c r="F4" s="18"/>
      <c r="G4" s="18"/>
      <c r="H4" s="18"/>
      <c r="I4" s="1592" t="s">
        <v>11633</v>
      </c>
      <c r="J4" s="18" t="s">
        <v>2548</v>
      </c>
      <c r="K4" s="1593" t="s">
        <v>11634</v>
      </c>
      <c r="L4" s="18"/>
    </row>
    <row r="5" spans="1:12" ht="13.2">
      <c r="A5" s="18" t="s">
        <v>3460</v>
      </c>
      <c r="B5" s="746" t="s">
        <v>2588</v>
      </c>
      <c r="C5" s="18" t="s">
        <v>2592</v>
      </c>
      <c r="D5" s="18" t="s">
        <v>2647</v>
      </c>
      <c r="E5" s="18"/>
      <c r="F5" s="18"/>
      <c r="G5" s="18"/>
      <c r="H5" s="18"/>
      <c r="I5" s="1596" t="s">
        <v>11635</v>
      </c>
      <c r="J5" s="18" t="s">
        <v>11636</v>
      </c>
      <c r="K5" s="18" t="s">
        <v>11637</v>
      </c>
      <c r="L5" s="18"/>
    </row>
    <row r="6" spans="1:12" ht="15.75" customHeight="1">
      <c r="A6" s="1591" t="s">
        <v>11638</v>
      </c>
      <c r="B6" s="15" t="s">
        <v>2632</v>
      </c>
      <c r="C6" s="1594" t="s">
        <v>11525</v>
      </c>
      <c r="D6" s="1597" t="s">
        <v>11639</v>
      </c>
      <c r="E6" s="1594">
        <v>67021617</v>
      </c>
      <c r="F6" s="18" t="s">
        <v>11640</v>
      </c>
      <c r="G6" s="18"/>
      <c r="H6" s="18"/>
      <c r="I6" s="18" t="s">
        <v>11641</v>
      </c>
      <c r="J6" s="18" t="s">
        <v>11642</v>
      </c>
      <c r="K6" s="18" t="s">
        <v>11643</v>
      </c>
      <c r="L6" s="18"/>
    </row>
    <row r="7" spans="1:12" ht="15.75" customHeight="1">
      <c r="A7" s="1591" t="s">
        <v>11644</v>
      </c>
      <c r="B7" s="15" t="s">
        <v>5148</v>
      </c>
      <c r="C7" s="18" t="s">
        <v>11645</v>
      </c>
      <c r="D7" s="18" t="s">
        <v>11646</v>
      </c>
      <c r="E7" s="18">
        <v>26817200</v>
      </c>
      <c r="F7" s="18"/>
      <c r="G7" s="18"/>
      <c r="H7" s="18"/>
      <c r="I7" s="18" t="s">
        <v>11647</v>
      </c>
      <c r="J7" s="18" t="s">
        <v>11648</v>
      </c>
      <c r="K7" s="18" t="s">
        <v>11649</v>
      </c>
      <c r="L7" s="18"/>
    </row>
    <row r="8" spans="1:12" ht="15.75" customHeight="1">
      <c r="A8" s="18"/>
      <c r="B8" s="15"/>
      <c r="C8" s="18"/>
      <c r="D8" s="18"/>
      <c r="E8" s="18"/>
      <c r="F8" s="18"/>
      <c r="G8" s="18"/>
      <c r="H8" s="18"/>
      <c r="I8" s="18" t="s">
        <v>11650</v>
      </c>
      <c r="J8" s="18" t="s">
        <v>11651</v>
      </c>
      <c r="K8" s="18" t="s">
        <v>11652</v>
      </c>
      <c r="L8" s="18"/>
    </row>
    <row r="9" spans="1:12" ht="15.75" customHeight="1">
      <c r="A9" s="1598" t="s">
        <v>11653</v>
      </c>
      <c r="B9" s="15"/>
      <c r="C9" s="18"/>
      <c r="D9" s="18"/>
      <c r="E9" s="18"/>
      <c r="F9" s="18"/>
      <c r="G9" s="18"/>
      <c r="H9" s="18"/>
      <c r="I9" s="18"/>
      <c r="J9" s="18"/>
      <c r="K9" s="18"/>
      <c r="L9" s="18"/>
    </row>
    <row r="10" spans="1:12" ht="15.75" customHeight="1">
      <c r="A10" s="18"/>
      <c r="B10" s="15" t="s">
        <v>11626</v>
      </c>
      <c r="C10" s="813" t="s">
        <v>11654</v>
      </c>
      <c r="D10" s="813"/>
      <c r="E10" s="18"/>
      <c r="F10" s="18"/>
      <c r="G10" s="18"/>
      <c r="H10" s="18"/>
      <c r="I10" s="18"/>
      <c r="J10" s="18"/>
      <c r="K10" s="18"/>
      <c r="L10" s="18"/>
    </row>
    <row r="11" spans="1:12" ht="15.75" customHeight="1">
      <c r="A11" s="18" t="s">
        <v>2698</v>
      </c>
      <c r="B11" s="18" t="s">
        <v>2698</v>
      </c>
      <c r="C11" s="813" t="s">
        <v>11655</v>
      </c>
      <c r="D11" s="813" t="s">
        <v>11656</v>
      </c>
      <c r="E11" s="18">
        <v>67013225</v>
      </c>
      <c r="F11" s="18"/>
      <c r="G11" s="18"/>
      <c r="H11" s="18"/>
      <c r="I11" s="18"/>
      <c r="J11" s="18"/>
      <c r="K11" s="18"/>
      <c r="L11" s="18"/>
    </row>
    <row r="12" spans="1:12" ht="15.75" customHeight="1">
      <c r="A12" s="1591" t="s">
        <v>3946</v>
      </c>
      <c r="B12" s="15" t="s">
        <v>3946</v>
      </c>
      <c r="C12" s="813" t="s">
        <v>11657</v>
      </c>
      <c r="D12" s="18" t="s">
        <v>11658</v>
      </c>
      <c r="E12" s="813">
        <v>28673113</v>
      </c>
      <c r="F12" s="18"/>
      <c r="G12" s="18"/>
      <c r="H12" s="18"/>
      <c r="I12" s="18"/>
      <c r="J12" s="18"/>
      <c r="K12" s="18"/>
      <c r="L12" s="18"/>
    </row>
    <row r="13" spans="1:12" ht="15.75" customHeight="1">
      <c r="A13" s="1591" t="s">
        <v>11659</v>
      </c>
      <c r="B13" s="15" t="s">
        <v>4983</v>
      </c>
      <c r="C13" s="18" t="s">
        <v>11660</v>
      </c>
      <c r="D13" s="18" t="s">
        <v>11661</v>
      </c>
      <c r="E13" s="18"/>
      <c r="F13" s="18"/>
      <c r="G13" s="18"/>
      <c r="H13" s="18"/>
      <c r="I13" s="18"/>
      <c r="J13" s="18"/>
      <c r="K13" s="18"/>
      <c r="L13" s="18"/>
    </row>
    <row r="14" spans="1:12" ht="15.75" customHeight="1">
      <c r="A14" s="18"/>
      <c r="B14" s="15" t="s">
        <v>11662</v>
      </c>
      <c r="C14" s="18" t="s">
        <v>11663</v>
      </c>
      <c r="D14" s="18"/>
      <c r="E14" s="18"/>
      <c r="F14" s="18"/>
      <c r="G14" s="18"/>
      <c r="H14" s="18"/>
      <c r="I14" s="18"/>
      <c r="J14" s="18"/>
      <c r="K14" s="18"/>
      <c r="L14" s="18"/>
    </row>
    <row r="15" spans="1:12" ht="15.75" customHeight="1">
      <c r="A15" s="1591" t="s">
        <v>11644</v>
      </c>
      <c r="B15" s="15" t="s">
        <v>5148</v>
      </c>
      <c r="C15" s="18" t="s">
        <v>11645</v>
      </c>
      <c r="D15" s="18" t="s">
        <v>11646</v>
      </c>
      <c r="E15" s="18">
        <v>26817200</v>
      </c>
      <c r="F15" s="18"/>
      <c r="G15" s="18"/>
      <c r="H15" s="18"/>
      <c r="I15" s="18"/>
      <c r="J15" s="18"/>
      <c r="K15" s="18"/>
      <c r="L15" s="18"/>
    </row>
    <row r="16" spans="1:12" ht="15.75" customHeight="1">
      <c r="A16" s="18" t="s">
        <v>11664</v>
      </c>
      <c r="B16" s="15"/>
      <c r="C16" s="18"/>
      <c r="D16" s="18"/>
      <c r="E16" s="18"/>
      <c r="F16" s="18"/>
      <c r="G16" s="18"/>
      <c r="H16" s="18"/>
      <c r="I16" s="18"/>
      <c r="J16" s="18"/>
      <c r="K16" s="18"/>
      <c r="L16" s="18"/>
    </row>
    <row r="18" spans="1:1" ht="15.75" customHeight="1">
      <c r="A18" s="1599" t="s">
        <v>11665</v>
      </c>
    </row>
    <row r="19" spans="1:1" ht="15.75" customHeight="1">
      <c r="A19" s="18"/>
    </row>
    <row r="20" spans="1:1" ht="13.2">
      <c r="A20" s="746" t="s">
        <v>11666</v>
      </c>
    </row>
    <row r="21" spans="1:1" ht="13.2">
      <c r="A21" s="746" t="s">
        <v>11667</v>
      </c>
    </row>
    <row r="22" spans="1:1" ht="13.2">
      <c r="A22" s="746" t="s">
        <v>11668</v>
      </c>
    </row>
    <row r="23" spans="1:1" ht="13.2">
      <c r="A23" s="746" t="s">
        <v>11669</v>
      </c>
    </row>
    <row r="24" spans="1:1" ht="13.2">
      <c r="A24" s="746" t="s">
        <v>11670</v>
      </c>
    </row>
    <row r="25" spans="1:1" ht="13.2">
      <c r="A25" s="746" t="s">
        <v>11671</v>
      </c>
    </row>
    <row r="26" spans="1:1" ht="13.2">
      <c r="A26" s="746" t="s">
        <v>11672</v>
      </c>
    </row>
    <row r="27" spans="1:1" ht="13.2" customHeight="1">
      <c r="A27" s="746" t="s">
        <v>11673</v>
      </c>
    </row>
    <row r="28" spans="1:1" ht="13.2" customHeight="1">
      <c r="A28" s="828" t="s">
        <v>11674</v>
      </c>
    </row>
    <row r="29" spans="1:1" ht="13.2" customHeight="1">
      <c r="A29" s="1600" t="s">
        <v>11675</v>
      </c>
    </row>
    <row r="30" spans="1:1" ht="13.2" customHeight="1">
      <c r="A30" s="1600" t="s">
        <v>11676</v>
      </c>
    </row>
    <row r="31" spans="1:1" ht="13.2" customHeight="1">
      <c r="A31" s="1600" t="s">
        <v>11677</v>
      </c>
    </row>
    <row r="32" spans="1:1" ht="13.2" customHeight="1">
      <c r="A32" s="1600" t="s">
        <v>11678</v>
      </c>
    </row>
    <row r="33" spans="1:2" ht="13.2" customHeight="1">
      <c r="A33" s="1600" t="s">
        <v>11679</v>
      </c>
      <c r="B33" s="15"/>
    </row>
    <row r="34" spans="1:2" ht="13.2" customHeight="1">
      <c r="A34" s="1600" t="s">
        <v>11680</v>
      </c>
      <c r="B34" s="15"/>
    </row>
    <row r="35" spans="1:2" ht="13.2" customHeight="1">
      <c r="A35" s="1600" t="s">
        <v>11681</v>
      </c>
      <c r="B35" s="15"/>
    </row>
    <row r="36" spans="1:2" ht="13.2" customHeight="1">
      <c r="A36" s="746"/>
      <c r="B36" s="15"/>
    </row>
    <row r="37" spans="1:2" ht="13.2" customHeight="1">
      <c r="A37" s="1601" t="s">
        <v>11682</v>
      </c>
      <c r="B37" s="746"/>
    </row>
    <row r="38" spans="1:2" ht="13.2" customHeight="1">
      <c r="A38" s="1602" t="s">
        <v>11683</v>
      </c>
      <c r="B38" s="15"/>
    </row>
    <row r="39" spans="1:2" ht="13.2" customHeight="1">
      <c r="A39" s="1602" t="s">
        <v>11684</v>
      </c>
      <c r="B39" s="765" t="s">
        <v>11685</v>
      </c>
    </row>
    <row r="40" spans="1:2" ht="13.2" customHeight="1">
      <c r="A40" s="1602" t="s">
        <v>11686</v>
      </c>
      <c r="B40" s="15" t="s">
        <v>11687</v>
      </c>
    </row>
    <row r="41" spans="1:2" ht="13.2" customHeight="1">
      <c r="A41" s="1602" t="s">
        <v>11688</v>
      </c>
      <c r="B41" s="15"/>
    </row>
    <row r="42" spans="1:2" ht="13.2" customHeight="1">
      <c r="A42" s="1602" t="s">
        <v>11689</v>
      </c>
      <c r="B42" s="765" t="s">
        <v>11690</v>
      </c>
    </row>
    <row r="43" spans="1:2" ht="13.2" customHeight="1">
      <c r="A43" s="1603" t="s">
        <v>11691</v>
      </c>
      <c r="B43" s="1604" t="s">
        <v>11692</v>
      </c>
    </row>
    <row r="44" spans="1:2" ht="13.2" customHeight="1">
      <c r="A44" s="1603" t="s">
        <v>11693</v>
      </c>
      <c r="B44" s="1604" t="s">
        <v>11694</v>
      </c>
    </row>
    <row r="45" spans="1:2" ht="13.2" customHeight="1">
      <c r="A45" s="1603" t="s">
        <v>11695</v>
      </c>
      <c r="B45" s="1605"/>
    </row>
    <row r="46" spans="1:2" ht="13.2" customHeight="1">
      <c r="A46" s="746"/>
      <c r="B46" s="15"/>
    </row>
    <row r="47" spans="1:2" ht="13.2" customHeight="1">
      <c r="A47" s="769" t="s">
        <v>11696</v>
      </c>
      <c r="B47" s="746" t="s">
        <v>7291</v>
      </c>
    </row>
    <row r="48" spans="1:2" ht="13.2" customHeight="1">
      <c r="A48" s="769" t="s">
        <v>11697</v>
      </c>
      <c r="B48" s="746" t="s">
        <v>3711</v>
      </c>
    </row>
    <row r="49" spans="1:2" ht="13.2" customHeight="1">
      <c r="A49" s="1602" t="s">
        <v>11689</v>
      </c>
      <c r="B49" s="765" t="s">
        <v>11690</v>
      </c>
    </row>
    <row r="50" spans="1:2" ht="13.2" customHeight="1">
      <c r="A50" s="746"/>
      <c r="B50" s="746"/>
    </row>
    <row r="51" spans="1:2" ht="13.2" customHeight="1">
      <c r="A51" s="769" t="s">
        <v>11698</v>
      </c>
      <c r="B51" s="746" t="s">
        <v>11699</v>
      </c>
    </row>
    <row r="52" spans="1:2" ht="13.2" customHeight="1">
      <c r="A52" s="769" t="s">
        <v>11700</v>
      </c>
      <c r="B52" s="746" t="s">
        <v>11701</v>
      </c>
    </row>
    <row r="53" spans="1:2" ht="13.2" customHeight="1">
      <c r="A53" s="769" t="s">
        <v>11702</v>
      </c>
      <c r="B53" s="746" t="s">
        <v>11703</v>
      </c>
    </row>
    <row r="54" spans="1:2" ht="13.2" customHeight="1">
      <c r="A54" s="769" t="s">
        <v>11704</v>
      </c>
      <c r="B54" s="746" t="s">
        <v>11705</v>
      </c>
    </row>
    <row r="55" spans="1:2" ht="13.2" customHeight="1">
      <c r="A55" s="769" t="s">
        <v>11706</v>
      </c>
      <c r="B55" s="746"/>
    </row>
    <row r="56" spans="1:2" ht="13.2" customHeight="1">
      <c r="A56" s="769" t="s">
        <v>11707</v>
      </c>
      <c r="B56" s="746" t="s">
        <v>11708</v>
      </c>
    </row>
    <row r="57" spans="1:2" ht="13.2" customHeight="1">
      <c r="A57" s="769" t="s">
        <v>11709</v>
      </c>
      <c r="B57" s="15"/>
    </row>
    <row r="58" spans="1:2" ht="13.2" customHeight="1">
      <c r="A58" s="769" t="s">
        <v>11710</v>
      </c>
      <c r="B58" s="746" t="s">
        <v>11711</v>
      </c>
    </row>
    <row r="59" spans="1:2" ht="13.2" customHeight="1">
      <c r="A59" s="769" t="s">
        <v>11712</v>
      </c>
      <c r="B59" s="15"/>
    </row>
    <row r="60" spans="1:2" ht="13.2" customHeight="1">
      <c r="A60" s="769" t="s">
        <v>11713</v>
      </c>
      <c r="B60" s="746" t="s">
        <v>11714</v>
      </c>
    </row>
    <row r="61" spans="1:2" ht="13.2" customHeight="1">
      <c r="A61" s="769" t="s">
        <v>11715</v>
      </c>
      <c r="B61" s="746" t="s">
        <v>10576</v>
      </c>
    </row>
    <row r="62" spans="1:2" ht="13.2" customHeight="1">
      <c r="A62" s="769" t="s">
        <v>11716</v>
      </c>
      <c r="B62" s="746" t="s">
        <v>2628</v>
      </c>
    </row>
    <row r="63" spans="1:2" ht="13.2" customHeight="1">
      <c r="A63" s="769" t="s">
        <v>11717</v>
      </c>
      <c r="B63" s="746" t="s">
        <v>11718</v>
      </c>
    </row>
    <row r="64" spans="1:2" ht="13.2" customHeight="1">
      <c r="A64" s="769" t="s">
        <v>11719</v>
      </c>
      <c r="B64" s="746" t="s">
        <v>4737</v>
      </c>
    </row>
    <row r="65" spans="1:4" ht="13.2" customHeight="1">
      <c r="A65" s="18" t="s">
        <v>11720</v>
      </c>
      <c r="B65" s="746" t="s">
        <v>11721</v>
      </c>
      <c r="C65" s="18"/>
      <c r="D65" s="18"/>
    </row>
    <row r="66" spans="1:4" ht="13.2" customHeight="1">
      <c r="A66" s="769" t="s">
        <v>11722</v>
      </c>
      <c r="B66" s="746" t="s">
        <v>11723</v>
      </c>
      <c r="C66" s="18"/>
      <c r="D66" s="18"/>
    </row>
    <row r="67" spans="1:4" ht="13.2" customHeight="1">
      <c r="A67" s="769" t="s">
        <v>11724</v>
      </c>
      <c r="B67" s="746" t="s">
        <v>11725</v>
      </c>
      <c r="C67" s="18"/>
      <c r="D67" s="18"/>
    </row>
    <row r="68" spans="1:4" ht="13.2" customHeight="1">
      <c r="A68" s="746"/>
      <c r="B68" s="746"/>
      <c r="C68" s="18"/>
      <c r="D68" s="18"/>
    </row>
    <row r="69" spans="1:4" ht="13.2" customHeight="1">
      <c r="A69" s="1606" t="s">
        <v>11726</v>
      </c>
      <c r="B69" s="1607"/>
      <c r="C69" s="18"/>
      <c r="D69" s="18"/>
    </row>
    <row r="70" spans="1:4" ht="13.2" customHeight="1">
      <c r="A70" s="769" t="s">
        <v>11727</v>
      </c>
      <c r="B70" s="746" t="s">
        <v>11728</v>
      </c>
      <c r="C70" s="18"/>
      <c r="D70" s="18" t="s">
        <v>11729</v>
      </c>
    </row>
    <row r="71" spans="1:4" ht="13.2" customHeight="1">
      <c r="A71" s="769" t="s">
        <v>11730</v>
      </c>
      <c r="B71" s="15"/>
      <c r="C71" s="18"/>
      <c r="D71" s="18"/>
    </row>
    <row r="72" spans="1:4" ht="13.2" customHeight="1">
      <c r="A72" s="769" t="s">
        <v>11731</v>
      </c>
      <c r="B72" s="746" t="s">
        <v>11732</v>
      </c>
      <c r="C72" s="18"/>
      <c r="D72" s="18" t="s">
        <v>11733</v>
      </c>
    </row>
    <row r="73" spans="1:4" ht="13.2" customHeight="1">
      <c r="A73" s="18"/>
      <c r="B73" s="18"/>
      <c r="C73" s="18"/>
      <c r="D73" s="18"/>
    </row>
    <row r="74" spans="1:4" ht="13.2" customHeight="1">
      <c r="A74" s="769" t="s">
        <v>11734</v>
      </c>
      <c r="B74" s="746" t="s">
        <v>11735</v>
      </c>
      <c r="C74" s="18"/>
      <c r="D74" s="18" t="s">
        <v>11729</v>
      </c>
    </row>
    <row r="75" spans="1:4" ht="13.2" customHeight="1">
      <c r="A75" s="18"/>
      <c r="B75" s="18"/>
      <c r="C75" s="18"/>
      <c r="D75" s="18"/>
    </row>
    <row r="76" spans="1:4" ht="13.2" customHeight="1">
      <c r="A76" s="746" t="s">
        <v>11736</v>
      </c>
      <c r="B76" s="746" t="s">
        <v>11737</v>
      </c>
      <c r="C76" s="18"/>
      <c r="D76" s="18"/>
    </row>
    <row r="77" spans="1:4" ht="13.2" customHeight="1">
      <c r="A77" s="769" t="s">
        <v>11738</v>
      </c>
      <c r="B77" s="18"/>
      <c r="C77" s="18"/>
      <c r="D77" s="18"/>
    </row>
    <row r="78" spans="1:4" ht="13.2" customHeight="1">
      <c r="A78" s="746"/>
      <c r="B78" s="18"/>
      <c r="C78" s="18"/>
      <c r="D78" s="18"/>
    </row>
    <row r="79" spans="1:4" ht="13.2" customHeight="1">
      <c r="A79" s="769" t="s">
        <v>11739</v>
      </c>
      <c r="B79" s="746" t="s">
        <v>11740</v>
      </c>
      <c r="C79" s="18"/>
      <c r="D79" s="18"/>
    </row>
    <row r="81" spans="1:4" ht="13.2" customHeight="1">
      <c r="A81" s="769" t="s">
        <v>11741</v>
      </c>
      <c r="B81" s="746" t="s">
        <v>11742</v>
      </c>
      <c r="C81" s="18"/>
      <c r="D81" s="18" t="s">
        <v>11729</v>
      </c>
    </row>
    <row r="82" spans="1:4" ht="13.2" customHeight="1">
      <c r="A82" s="18"/>
      <c r="B82" s="18"/>
      <c r="C82" s="18"/>
      <c r="D82" s="18"/>
    </row>
    <row r="83" spans="1:4" ht="13.2" customHeight="1">
      <c r="A83" s="765" t="s">
        <v>11743</v>
      </c>
      <c r="B83" s="18" t="s">
        <v>11744</v>
      </c>
      <c r="C83" s="18"/>
      <c r="D83" s="18" t="s">
        <v>11729</v>
      </c>
    </row>
    <row r="84" spans="1:4" ht="13.2" customHeight="1">
      <c r="A84" s="762" t="s">
        <v>11745</v>
      </c>
      <c r="B84" s="746" t="s">
        <v>11746</v>
      </c>
      <c r="C84" s="18"/>
      <c r="D84" s="18" t="s">
        <v>11729</v>
      </c>
    </row>
    <row r="85" spans="1:4" ht="13.2" customHeight="1">
      <c r="A85" s="828" t="s">
        <v>11747</v>
      </c>
      <c r="B85" s="18" t="s">
        <v>11748</v>
      </c>
      <c r="C85" s="18"/>
      <c r="D85" s="18" t="s">
        <v>11729</v>
      </c>
    </row>
  </sheetData>
  <hyperlinks>
    <hyperlink ref="K2" r:id="rId1" xr:uid="{00000000-0004-0000-1000-000000000000}"/>
    <hyperlink ref="K3" r:id="rId2" xr:uid="{00000000-0004-0000-1000-000001000000}"/>
    <hyperlink ref="D4" r:id="rId3" xr:uid="{00000000-0004-0000-1000-000002000000}"/>
    <hyperlink ref="K4" r:id="rId4" xr:uid="{00000000-0004-0000-1000-000003000000}"/>
    <hyperlink ref="D6" r:id="rId5" xr:uid="{00000000-0004-0000-1000-000004000000}"/>
    <hyperlink ref="A38" r:id="rId6" xr:uid="{00000000-0004-0000-1000-000005000000}"/>
    <hyperlink ref="A39" r:id="rId7" xr:uid="{00000000-0004-0000-1000-000006000000}"/>
    <hyperlink ref="A40" r:id="rId8" xr:uid="{00000000-0004-0000-1000-000007000000}"/>
    <hyperlink ref="A41" r:id="rId9" xr:uid="{00000000-0004-0000-1000-000008000000}"/>
    <hyperlink ref="A42" r:id="rId10" xr:uid="{00000000-0004-0000-1000-000009000000}"/>
    <hyperlink ref="A43" r:id="rId11" xr:uid="{00000000-0004-0000-1000-00000A000000}"/>
    <hyperlink ref="A44" r:id="rId12" xr:uid="{00000000-0004-0000-1000-00000B000000}"/>
    <hyperlink ref="A45" r:id="rId13" xr:uid="{00000000-0004-0000-1000-00000C000000}"/>
    <hyperlink ref="A47" r:id="rId14" xr:uid="{00000000-0004-0000-1000-00000D000000}"/>
    <hyperlink ref="A48" r:id="rId15" xr:uid="{00000000-0004-0000-1000-00000E000000}"/>
    <hyperlink ref="A49" r:id="rId16" xr:uid="{00000000-0004-0000-1000-00000F000000}"/>
    <hyperlink ref="A51" r:id="rId17" xr:uid="{00000000-0004-0000-1000-000010000000}"/>
    <hyperlink ref="A52" r:id="rId18" xr:uid="{00000000-0004-0000-1000-000011000000}"/>
    <hyperlink ref="A53" r:id="rId19" xr:uid="{00000000-0004-0000-1000-000012000000}"/>
    <hyperlink ref="A54" r:id="rId20" xr:uid="{00000000-0004-0000-1000-000013000000}"/>
    <hyperlink ref="A55" r:id="rId21" xr:uid="{00000000-0004-0000-1000-000014000000}"/>
    <hyperlink ref="A56" r:id="rId22" xr:uid="{00000000-0004-0000-1000-000015000000}"/>
    <hyperlink ref="A57" r:id="rId23" xr:uid="{00000000-0004-0000-1000-000016000000}"/>
    <hyperlink ref="A58" r:id="rId24" xr:uid="{00000000-0004-0000-1000-000017000000}"/>
    <hyperlink ref="A59" r:id="rId25" xr:uid="{00000000-0004-0000-1000-000018000000}"/>
    <hyperlink ref="A60" r:id="rId26" xr:uid="{00000000-0004-0000-1000-000019000000}"/>
    <hyperlink ref="A61" r:id="rId27" xr:uid="{00000000-0004-0000-1000-00001A000000}"/>
    <hyperlink ref="A62" r:id="rId28" xr:uid="{00000000-0004-0000-1000-00001B000000}"/>
    <hyperlink ref="A63" r:id="rId29" xr:uid="{00000000-0004-0000-1000-00001C000000}"/>
    <hyperlink ref="A64" r:id="rId30" xr:uid="{00000000-0004-0000-1000-00001D000000}"/>
    <hyperlink ref="A66" r:id="rId31" xr:uid="{00000000-0004-0000-1000-00001E000000}"/>
    <hyperlink ref="A67" r:id="rId32" xr:uid="{00000000-0004-0000-1000-00001F000000}"/>
    <hyperlink ref="A70" r:id="rId33" xr:uid="{00000000-0004-0000-1000-000020000000}"/>
    <hyperlink ref="A71" r:id="rId34" xr:uid="{00000000-0004-0000-1000-000021000000}"/>
    <hyperlink ref="A72" r:id="rId35" xr:uid="{00000000-0004-0000-1000-000022000000}"/>
    <hyperlink ref="A74" r:id="rId36" xr:uid="{00000000-0004-0000-1000-000023000000}"/>
    <hyperlink ref="A77" r:id="rId37" xr:uid="{00000000-0004-0000-1000-000024000000}"/>
    <hyperlink ref="A79" r:id="rId38" xr:uid="{00000000-0004-0000-1000-000025000000}"/>
    <hyperlink ref="A81" r:id="rId39" xr:uid="{00000000-0004-0000-1000-000026000000}"/>
    <hyperlink ref="A84" r:id="rId40" xr:uid="{00000000-0004-0000-1000-000027000000}"/>
  </hyperlinks>
  <pageMargins left="0.7" right="0.7" top="0.75" bottom="0.75" header="0.3" footer="0.3"/>
  <pageSetup paperSize="9" orientation="portrait" r:id="rId4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P119"/>
  <sheetViews>
    <sheetView workbookViewId="0">
      <pane ySplit="4" topLeftCell="A5" activePane="bottomLeft" state="frozen"/>
      <selection pane="bottomLeft" activeCell="B6" sqref="B6"/>
    </sheetView>
  </sheetViews>
  <sheetFormatPr defaultColWidth="11.1796875" defaultRowHeight="15.75" customHeight="1"/>
  <cols>
    <col min="1" max="1" width="7.54296875" customWidth="1"/>
    <col min="2" max="2" width="42.08984375" customWidth="1"/>
    <col min="3" max="3" width="26.6328125" customWidth="1"/>
    <col min="4" max="4" width="9.1796875" customWidth="1"/>
    <col min="5" max="5" width="8.453125" customWidth="1"/>
    <col min="6" max="6" width="16.36328125" customWidth="1"/>
    <col min="7" max="7" width="45" customWidth="1"/>
    <col min="8" max="8" width="12.6328125" customWidth="1"/>
  </cols>
  <sheetData>
    <row r="1" spans="1:16" ht="12.6" customHeight="1">
      <c r="P1" s="4" t="s">
        <v>11749</v>
      </c>
    </row>
    <row r="2" spans="1:16" ht="16.2" customHeight="1">
      <c r="B2" s="1573" t="s">
        <v>11750</v>
      </c>
      <c r="P2" s="393" t="s">
        <v>11751</v>
      </c>
    </row>
    <row r="4" spans="1:16" ht="1.5" customHeight="1">
      <c r="A4" s="1608">
        <v>2018</v>
      </c>
      <c r="B4" s="1609" t="s">
        <v>11752</v>
      </c>
      <c r="C4" s="1609" t="s">
        <v>11753</v>
      </c>
      <c r="D4" s="1609" t="s">
        <v>11754</v>
      </c>
      <c r="E4" s="1609"/>
      <c r="F4" s="1609" t="s">
        <v>11755</v>
      </c>
      <c r="G4" s="1610" t="s">
        <v>11756</v>
      </c>
      <c r="H4" s="4" t="s">
        <v>11754</v>
      </c>
    </row>
    <row r="5" spans="1:16" ht="25.2" hidden="1" customHeight="1">
      <c r="A5" s="2423" t="s">
        <v>11574</v>
      </c>
      <c r="B5" s="1611" t="s">
        <v>11757</v>
      </c>
      <c r="C5" s="1612" t="s">
        <v>11758</v>
      </c>
      <c r="D5" s="2424">
        <v>43160</v>
      </c>
      <c r="E5" s="2425" t="s">
        <v>2033</v>
      </c>
      <c r="F5" s="2426" t="s">
        <v>11759</v>
      </c>
      <c r="G5" s="1613" t="s">
        <v>11760</v>
      </c>
      <c r="H5" s="2422" t="s">
        <v>11761</v>
      </c>
    </row>
    <row r="6" spans="1:16" ht="37.799999999999997" hidden="1" customHeight="1">
      <c r="A6" s="2338"/>
      <c r="B6" s="1611" t="s">
        <v>11762</v>
      </c>
      <c r="C6" s="1612" t="s">
        <v>11763</v>
      </c>
      <c r="D6" s="2338"/>
      <c r="E6" s="2338"/>
      <c r="F6" s="2338"/>
      <c r="G6" s="1613"/>
      <c r="H6" s="2338"/>
    </row>
    <row r="7" spans="1:16" ht="50.4" hidden="1" customHeight="1">
      <c r="A7" s="558" t="s">
        <v>11578</v>
      </c>
      <c r="B7" s="6" t="s">
        <v>11764</v>
      </c>
      <c r="C7" s="394" t="s">
        <v>11765</v>
      </c>
      <c r="D7" s="1614">
        <v>44211</v>
      </c>
      <c r="E7" s="6"/>
      <c r="F7" s="1615" t="str">
        <f>HYPERLINK("https://likumi.lv/doc.php?id=295343","Valsts pārvaldes reformu plāns 2020")</f>
        <v>Valsts pārvaldes reformu plāns 2020</v>
      </c>
      <c r="G7" s="6"/>
      <c r="H7" s="1616"/>
    </row>
    <row r="8" spans="1:16" ht="63" hidden="1" customHeight="1">
      <c r="A8" s="1617">
        <v>43102</v>
      </c>
      <c r="B8" s="1618" t="s">
        <v>11766</v>
      </c>
      <c r="C8" s="1619" t="s">
        <v>11767</v>
      </c>
      <c r="D8" s="1620">
        <v>43281</v>
      </c>
      <c r="E8" s="1618"/>
      <c r="F8" s="1621" t="str">
        <f>HYPERLINK("https://likumi.lv/doc.php?id=295343","Valsts pārvaldes reformu plāns 2020")</f>
        <v>Valsts pārvaldes reformu plāns 2020</v>
      </c>
      <c r="G8" s="2429" t="s">
        <v>11768</v>
      </c>
      <c r="H8" s="1622" t="s">
        <v>11769</v>
      </c>
    </row>
    <row r="9" spans="1:16" ht="37.799999999999997" hidden="1" customHeight="1">
      <c r="A9" s="1617">
        <v>43133</v>
      </c>
      <c r="B9" s="1618" t="s">
        <v>11770</v>
      </c>
      <c r="C9" s="1619" t="s">
        <v>11771</v>
      </c>
      <c r="D9" s="1623">
        <v>43312</v>
      </c>
      <c r="E9" s="1624" t="s">
        <v>11772</v>
      </c>
      <c r="F9" s="1621" t="str">
        <f>HYPERLINK("https://likumi.lv/doc.php?id=295343","Valsts pārvaldes reformu plāns 2020")</f>
        <v>Valsts pārvaldes reformu plāns 2020</v>
      </c>
      <c r="G9" s="2338"/>
      <c r="H9" s="1625" t="s">
        <v>11773</v>
      </c>
    </row>
    <row r="10" spans="1:16" ht="63" hidden="1" customHeight="1">
      <c r="A10" s="1617">
        <v>43161</v>
      </c>
      <c r="B10" s="6" t="s">
        <v>11774</v>
      </c>
      <c r="C10" s="394" t="s">
        <v>11775</v>
      </c>
      <c r="D10" s="1626">
        <v>43464</v>
      </c>
      <c r="E10" s="6"/>
      <c r="F10" s="1615" t="str">
        <f>HYPERLINK("https://likumi.lv/doc.php?id=295343","Valsts pārvaldes reformu plāns 2020")</f>
        <v>Valsts pārvaldes reformu plāns 2020</v>
      </c>
      <c r="G10" s="394" t="s">
        <v>11776</v>
      </c>
      <c r="H10" s="1625" t="s">
        <v>11773</v>
      </c>
    </row>
    <row r="11" spans="1:16" ht="88.2" hidden="1" customHeight="1">
      <c r="A11" s="1617">
        <v>43192</v>
      </c>
      <c r="B11" s="6" t="s">
        <v>11777</v>
      </c>
      <c r="C11" s="394" t="s">
        <v>11778</v>
      </c>
      <c r="D11" s="1626">
        <v>44195</v>
      </c>
      <c r="E11" s="6"/>
      <c r="F11" s="1615" t="str">
        <f>HYPERLINK("https://likumi.lv/doc.php?id=295343","Valsts pārvaldes reformu plāns 2020")</f>
        <v>Valsts pārvaldes reformu plāns 2020</v>
      </c>
      <c r="G11" s="1627" t="s">
        <v>11779</v>
      </c>
      <c r="H11" s="1625" t="s">
        <v>11773</v>
      </c>
    </row>
    <row r="12" spans="1:16" ht="50.4" hidden="1" customHeight="1">
      <c r="A12" s="1628" t="s">
        <v>11780</v>
      </c>
      <c r="B12" s="1629" t="s">
        <v>11781</v>
      </c>
      <c r="C12" s="1630" t="s">
        <v>11782</v>
      </c>
      <c r="D12" s="1631">
        <v>43464</v>
      </c>
      <c r="E12" s="1629" t="s">
        <v>11783</v>
      </c>
      <c r="F12" s="1629" t="s">
        <v>11784</v>
      </c>
      <c r="G12" s="1629" t="s">
        <v>11785</v>
      </c>
      <c r="H12" s="1616" t="s">
        <v>11786</v>
      </c>
    </row>
    <row r="13" spans="1:16" ht="50.4" hidden="1" customHeight="1">
      <c r="A13" s="1628" t="s">
        <v>11787</v>
      </c>
      <c r="B13" s="1629" t="s">
        <v>11781</v>
      </c>
      <c r="C13" s="1630" t="s">
        <v>11788</v>
      </c>
      <c r="D13" s="1631">
        <v>43464</v>
      </c>
      <c r="E13" s="1629" t="s">
        <v>11789</v>
      </c>
      <c r="F13" s="1629" t="s">
        <v>11784</v>
      </c>
      <c r="G13" s="1629" t="s">
        <v>11790</v>
      </c>
      <c r="H13" s="1632" t="s">
        <v>11791</v>
      </c>
    </row>
    <row r="14" spans="1:16" ht="50.4" hidden="1" customHeight="1">
      <c r="A14" s="1628" t="s">
        <v>11792</v>
      </c>
      <c r="B14" s="1629" t="s">
        <v>11781</v>
      </c>
      <c r="C14" s="1630" t="s">
        <v>11793</v>
      </c>
      <c r="D14" s="1631">
        <v>43464</v>
      </c>
      <c r="E14" s="1629" t="s">
        <v>11789</v>
      </c>
      <c r="F14" s="1629" t="s">
        <v>11784</v>
      </c>
      <c r="G14" s="1629" t="s">
        <v>11794</v>
      </c>
      <c r="H14" s="1616" t="s">
        <v>11795</v>
      </c>
    </row>
    <row r="15" spans="1:16" ht="50.4" hidden="1" customHeight="1">
      <c r="A15" s="1628" t="s">
        <v>11796</v>
      </c>
      <c r="B15" s="1629" t="s">
        <v>11797</v>
      </c>
      <c r="C15" s="1630" t="s">
        <v>11798</v>
      </c>
      <c r="D15" s="1631">
        <v>43464</v>
      </c>
      <c r="E15" s="1629" t="s">
        <v>11789</v>
      </c>
      <c r="F15" s="1629" t="s">
        <v>11784</v>
      </c>
      <c r="G15" s="1630" t="s">
        <v>11799</v>
      </c>
      <c r="H15" s="1616" t="s">
        <v>11800</v>
      </c>
    </row>
    <row r="16" spans="1:16" ht="100.8" hidden="1" customHeight="1">
      <c r="A16" s="1628" t="s">
        <v>11801</v>
      </c>
      <c r="B16" s="1629" t="s">
        <v>11802</v>
      </c>
      <c r="C16" s="1630" t="s">
        <v>11803</v>
      </c>
      <c r="D16" s="1631">
        <v>43464</v>
      </c>
      <c r="E16" s="1629" t="s">
        <v>11804</v>
      </c>
      <c r="F16" s="1629" t="s">
        <v>11784</v>
      </c>
      <c r="G16" s="1629" t="s">
        <v>11805</v>
      </c>
      <c r="H16" s="394" t="s">
        <v>11806</v>
      </c>
    </row>
    <row r="19" spans="1:8" ht="12.6" hidden="1" customHeight="1">
      <c r="A19" s="1616"/>
      <c r="B19" s="1633" t="s">
        <v>11807</v>
      </c>
      <c r="C19" s="1616"/>
      <c r="D19" s="1616"/>
      <c r="E19" s="1616"/>
      <c r="F19" s="1616"/>
      <c r="G19" s="1616"/>
      <c r="H19" s="1616"/>
    </row>
    <row r="20" spans="1:8" ht="25.2" hidden="1" customHeight="1">
      <c r="A20" s="1616"/>
      <c r="B20" s="1633" t="s">
        <v>11808</v>
      </c>
      <c r="C20" s="2410" t="s">
        <v>11809</v>
      </c>
      <c r="D20" s="2338"/>
      <c r="E20" s="1616" t="s">
        <v>3830</v>
      </c>
      <c r="F20" s="2428" t="str">
        <f>HYPERLINK("https://www.mk.gov.lv/sites/default/files/editor/atvertas-parvaldibas-plans2017_1.pdf","LATVIJAS TREŠAIS NACIONĀLAIS ATVĒRTĀS PĀRVALDĪBAS RĪCĪBAS PLĀNS
2017. gada 2.pusgads – 2019. gada 1.pusgads")</f>
        <v>LATVIJAS TREŠAIS NACIONĀLAIS ATVĒRTĀS PĀRVALDĪBAS RĪCĪBAS PLĀNS
2017. gada 2.pusgads – 2019. gada 1.pusgads</v>
      </c>
      <c r="G20" s="1616"/>
      <c r="H20" s="1616"/>
    </row>
    <row r="21" spans="1:8" ht="25.2" hidden="1" customHeight="1">
      <c r="A21" s="1616"/>
      <c r="B21" s="1633" t="s">
        <v>11810</v>
      </c>
      <c r="C21" s="2410" t="s">
        <v>11809</v>
      </c>
      <c r="D21" s="2338"/>
      <c r="E21" s="1616" t="s">
        <v>3830</v>
      </c>
      <c r="F21" s="2338"/>
      <c r="G21" s="1616"/>
      <c r="H21" s="1616"/>
    </row>
    <row r="22" spans="1:8" ht="37.799999999999997" hidden="1" customHeight="1">
      <c r="A22" s="1616"/>
      <c r="B22" s="1633" t="s">
        <v>11811</v>
      </c>
      <c r="C22" s="2410" t="s">
        <v>11812</v>
      </c>
      <c r="D22" s="2338"/>
      <c r="E22" s="1616" t="s">
        <v>11626</v>
      </c>
      <c r="F22" s="2338"/>
      <c r="G22" s="1634" t="s">
        <v>11813</v>
      </c>
      <c r="H22" s="1616" t="s">
        <v>11814</v>
      </c>
    </row>
    <row r="23" spans="1:8" ht="25.2" hidden="1" customHeight="1">
      <c r="A23" s="1616"/>
      <c r="B23" s="1633" t="s">
        <v>11815</v>
      </c>
      <c r="C23" s="2410" t="s">
        <v>11816</v>
      </c>
      <c r="D23" s="2338"/>
      <c r="E23" s="1616" t="s">
        <v>3830</v>
      </c>
      <c r="F23" s="2338"/>
      <c r="G23" s="1616"/>
      <c r="H23" s="1616"/>
    </row>
    <row r="24" spans="1:8" ht="50.4" hidden="1" customHeight="1">
      <c r="A24" s="1616"/>
      <c r="B24" s="1633" t="s">
        <v>11817</v>
      </c>
      <c r="C24" s="2418" t="s">
        <v>11818</v>
      </c>
      <c r="D24" s="2338"/>
      <c r="E24" s="1616" t="s">
        <v>11227</v>
      </c>
      <c r="F24" s="2338"/>
      <c r="G24" s="1616" t="s">
        <v>11819</v>
      </c>
      <c r="H24" s="1616"/>
    </row>
    <row r="25" spans="1:8" ht="12.6" hidden="1" customHeight="1"/>
    <row r="26" spans="1:8" ht="13.8" hidden="1" customHeight="1">
      <c r="A26" s="31"/>
      <c r="B26" s="31"/>
      <c r="C26" s="31"/>
      <c r="D26" s="31"/>
      <c r="E26" s="31"/>
      <c r="F26" s="31"/>
      <c r="G26" s="31"/>
      <c r="H26" s="31"/>
    </row>
    <row r="27" spans="1:8" ht="12.6" hidden="1" customHeight="1"/>
    <row r="28" spans="1:8" ht="16.8" hidden="1" customHeight="1">
      <c r="B28" s="1635" t="s">
        <v>11820</v>
      </c>
    </row>
    <row r="29" spans="1:8" ht="12.6" hidden="1" customHeight="1">
      <c r="B29" s="393" t="s">
        <v>11821</v>
      </c>
    </row>
    <row r="30" spans="1:8" ht="207" hidden="1" customHeight="1">
      <c r="A30" s="1636">
        <v>43230</v>
      </c>
      <c r="B30" s="1637" t="s">
        <v>11822</v>
      </c>
      <c r="C30" s="1637" t="s">
        <v>11823</v>
      </c>
      <c r="D30" s="2419" t="s">
        <v>11824</v>
      </c>
      <c r="E30" s="2338"/>
      <c r="F30" s="1637" t="s">
        <v>11825</v>
      </c>
      <c r="G30" s="1637" t="s">
        <v>11826</v>
      </c>
      <c r="H30" s="1638" t="s">
        <v>11827</v>
      </c>
    </row>
    <row r="31" spans="1:8" ht="96.6" hidden="1" customHeight="1">
      <c r="A31" s="1636">
        <v>43201</v>
      </c>
      <c r="B31" s="1637" t="s">
        <v>11828</v>
      </c>
      <c r="C31" s="1637" t="s">
        <v>11829</v>
      </c>
      <c r="D31" s="2419" t="s">
        <v>11830</v>
      </c>
      <c r="E31" s="2338"/>
      <c r="F31" s="1637" t="s">
        <v>11831</v>
      </c>
      <c r="G31" s="1637" t="s">
        <v>11832</v>
      </c>
      <c r="H31" s="1640"/>
    </row>
    <row r="42" spans="2:7" ht="13.8" hidden="1" customHeight="1">
      <c r="B42" s="2411" t="s">
        <v>11833</v>
      </c>
      <c r="C42" s="2338"/>
      <c r="D42" s="397"/>
      <c r="E42" s="397"/>
      <c r="F42" s="397"/>
      <c r="G42" s="397"/>
    </row>
    <row r="43" spans="2:7" ht="13.2" hidden="1" customHeight="1">
      <c r="B43" s="397"/>
      <c r="C43" s="397"/>
      <c r="D43" s="397"/>
      <c r="E43" s="397"/>
      <c r="F43" s="397"/>
      <c r="G43" s="397"/>
    </row>
    <row r="44" spans="2:7" ht="26.4" hidden="1" customHeight="1">
      <c r="B44" s="1641" t="s">
        <v>11834</v>
      </c>
      <c r="C44" s="1641" t="s">
        <v>11835</v>
      </c>
      <c r="D44" s="1641" t="s">
        <v>11836</v>
      </c>
      <c r="E44" s="1641" t="s">
        <v>11837</v>
      </c>
      <c r="F44" s="1641" t="s">
        <v>11838</v>
      </c>
      <c r="G44" s="1642" t="s">
        <v>11839</v>
      </c>
    </row>
    <row r="45" spans="2:7" ht="39.6" hidden="1" customHeight="1">
      <c r="B45" s="1643" t="s">
        <v>11840</v>
      </c>
      <c r="C45" s="1643" t="s">
        <v>11841</v>
      </c>
      <c r="D45" s="1643" t="s">
        <v>2548</v>
      </c>
      <c r="E45" s="1643" t="s">
        <v>2831</v>
      </c>
      <c r="F45" s="1643" t="s">
        <v>11842</v>
      </c>
      <c r="G45" s="1643" t="s">
        <v>11843</v>
      </c>
    </row>
    <row r="46" spans="2:7" ht="66" hidden="1" customHeight="1">
      <c r="B46" s="1643" t="s">
        <v>11844</v>
      </c>
      <c r="C46" s="1643" t="s">
        <v>11845</v>
      </c>
      <c r="D46" s="1643" t="s">
        <v>11846</v>
      </c>
      <c r="E46" s="1643" t="s">
        <v>11847</v>
      </c>
      <c r="F46" s="1643" t="s">
        <v>11848</v>
      </c>
      <c r="G46" s="1643" t="s">
        <v>11849</v>
      </c>
    </row>
    <row r="47" spans="2:7" ht="26.4" hidden="1" customHeight="1">
      <c r="B47" s="1643" t="s">
        <v>11850</v>
      </c>
      <c r="C47" s="1643" t="s">
        <v>11851</v>
      </c>
      <c r="D47" s="1643" t="s">
        <v>2547</v>
      </c>
      <c r="E47" s="1643" t="s">
        <v>2033</v>
      </c>
      <c r="F47" s="1643" t="s">
        <v>11852</v>
      </c>
      <c r="G47" s="1643" t="s">
        <v>11853</v>
      </c>
    </row>
    <row r="48" spans="2:7" ht="13.2" hidden="1" customHeight="1">
      <c r="B48" s="1644" t="s">
        <v>11854</v>
      </c>
      <c r="C48" s="1644" t="s">
        <v>11855</v>
      </c>
      <c r="D48" s="1644" t="s">
        <v>11626</v>
      </c>
      <c r="E48" s="1644" t="s">
        <v>11626</v>
      </c>
      <c r="F48" s="1645"/>
      <c r="G48" s="1645"/>
    </row>
    <row r="49" spans="2:12" ht="1.5" hidden="1" customHeight="1">
      <c r="B49" s="1643" t="s">
        <v>11856</v>
      </c>
      <c r="C49" s="1643" t="s">
        <v>11857</v>
      </c>
      <c r="D49" s="1643" t="s">
        <v>2753</v>
      </c>
      <c r="E49" s="1643" t="s">
        <v>11858</v>
      </c>
      <c r="F49" s="559"/>
      <c r="G49" s="559"/>
      <c r="H49" s="4"/>
    </row>
    <row r="50" spans="2:12" ht="12.6" customHeight="1">
      <c r="E50" s="4"/>
      <c r="F50" s="4"/>
      <c r="G50" s="4"/>
      <c r="H50" s="4"/>
    </row>
    <row r="51" spans="2:12" ht="17.399999999999999" customHeight="1">
      <c r="B51" s="1646" t="s">
        <v>11859</v>
      </c>
      <c r="C51" s="397"/>
      <c r="D51" s="397"/>
      <c r="E51" s="397"/>
      <c r="F51" s="397"/>
      <c r="G51" s="397"/>
      <c r="H51" s="397"/>
    </row>
    <row r="52" spans="2:12" ht="13.2" customHeight="1">
      <c r="B52" s="397"/>
      <c r="C52" s="397"/>
      <c r="D52" s="397"/>
      <c r="E52" s="397"/>
      <c r="F52" s="397"/>
      <c r="G52" s="397"/>
      <c r="H52" s="397"/>
    </row>
    <row r="53" spans="2:12" ht="13.2" customHeight="1">
      <c r="B53" s="1647" t="s">
        <v>11860</v>
      </c>
      <c r="C53" s="1647" t="s">
        <v>11861</v>
      </c>
      <c r="D53" s="1647" t="s">
        <v>11862</v>
      </c>
      <c r="E53" s="397"/>
      <c r="F53" s="397"/>
      <c r="G53" s="397"/>
      <c r="H53" s="397"/>
      <c r="J53" s="4" t="s">
        <v>11863</v>
      </c>
      <c r="K53" s="4" t="s">
        <v>11864</v>
      </c>
      <c r="L53" s="4" t="s">
        <v>2796</v>
      </c>
    </row>
    <row r="54" spans="2:12" ht="13.2" customHeight="1">
      <c r="B54" s="2413" t="s">
        <v>11865</v>
      </c>
      <c r="C54" s="2415" t="s">
        <v>11866</v>
      </c>
      <c r="D54" s="397" t="s">
        <v>11867</v>
      </c>
      <c r="E54" s="397"/>
      <c r="F54" s="397" t="s">
        <v>11868</v>
      </c>
      <c r="K54" s="4" t="s">
        <v>11869</v>
      </c>
      <c r="L54" s="1613" t="s">
        <v>11870</v>
      </c>
    </row>
    <row r="55" spans="2:12" ht="13.2" customHeight="1">
      <c r="B55" s="2338"/>
      <c r="C55" s="2338"/>
      <c r="D55" s="397" t="s">
        <v>2831</v>
      </c>
      <c r="E55" s="397"/>
      <c r="F55" s="1648" t="s">
        <v>11871</v>
      </c>
      <c r="H55" s="397"/>
      <c r="L55" s="1649" t="s">
        <v>11872</v>
      </c>
    </row>
    <row r="56" spans="2:12" ht="13.2" customHeight="1">
      <c r="B56" s="2338"/>
      <c r="C56" s="2338"/>
      <c r="D56" s="397" t="s">
        <v>11873</v>
      </c>
      <c r="E56" s="397"/>
      <c r="F56" s="1650" t="s">
        <v>11874</v>
      </c>
      <c r="H56" s="397"/>
      <c r="K56" s="4" t="s">
        <v>11875</v>
      </c>
      <c r="L56" s="4" t="s">
        <v>11876</v>
      </c>
    </row>
    <row r="57" spans="2:12" ht="13.2" customHeight="1">
      <c r="B57" s="2413" t="s">
        <v>11877</v>
      </c>
      <c r="C57" s="2415" t="s">
        <v>11878</v>
      </c>
      <c r="D57" s="397"/>
      <c r="E57" s="397"/>
      <c r="F57" s="1648" t="s">
        <v>11879</v>
      </c>
      <c r="L57" s="4" t="s">
        <v>11880</v>
      </c>
    </row>
    <row r="58" spans="2:12" ht="13.2" customHeight="1">
      <c r="B58" s="2338"/>
      <c r="C58" s="2338"/>
      <c r="D58" s="397" t="s">
        <v>11881</v>
      </c>
      <c r="E58" s="397"/>
      <c r="F58" s="1650" t="s">
        <v>11882</v>
      </c>
      <c r="H58" s="1650"/>
      <c r="K58" s="4" t="s">
        <v>11883</v>
      </c>
      <c r="L58" s="1613" t="s">
        <v>11884</v>
      </c>
    </row>
    <row r="59" spans="2:12" ht="13.2" customHeight="1">
      <c r="B59" s="2338"/>
      <c r="C59" s="2338"/>
      <c r="D59" s="397"/>
      <c r="E59" s="397"/>
      <c r="F59" s="1648" t="s">
        <v>11885</v>
      </c>
      <c r="L59" s="1649" t="s">
        <v>11886</v>
      </c>
    </row>
    <row r="60" spans="2:12" ht="13.2" customHeight="1">
      <c r="B60" s="2338"/>
      <c r="C60" s="2338"/>
      <c r="D60" s="397"/>
      <c r="E60" s="397"/>
      <c r="F60" s="397"/>
      <c r="G60" s="397"/>
      <c r="H60" s="397"/>
    </row>
    <row r="61" spans="2:12" ht="13.2" customHeight="1">
      <c r="B61" s="397"/>
      <c r="C61" s="397"/>
      <c r="D61" s="397"/>
      <c r="E61" s="397"/>
      <c r="F61" s="397"/>
      <c r="G61" s="397"/>
      <c r="H61" s="397"/>
    </row>
    <row r="63" spans="2:12" ht="17.399999999999999" customHeight="1">
      <c r="B63" s="1646" t="s">
        <v>11887</v>
      </c>
      <c r="C63" s="397"/>
      <c r="D63" s="397"/>
      <c r="E63" s="397"/>
    </row>
    <row r="65" spans="1:5" ht="13.2" customHeight="1">
      <c r="B65" s="1651" t="s">
        <v>11888</v>
      </c>
      <c r="C65" s="1651" t="s">
        <v>11889</v>
      </c>
      <c r="D65" s="2420" t="s">
        <v>11890</v>
      </c>
      <c r="E65" s="2338"/>
    </row>
    <row r="66" spans="1:5" ht="26.4" customHeight="1">
      <c r="A66" s="395"/>
      <c r="B66" s="1652" t="str">
        <f>HYPERLINK("https://likumi.lv/ta/id/275394-par-korupcijas-noversanas-un-apkarosanas-pamatnostadnem-2015-2020-gadam","Korupcijas novēršanas un apakoršanas pamatnostādnes 2015.-2020.gadam")</f>
        <v>Korupcijas novēršanas un apakoršanas pamatnostādnes 2015.-2020.gadam</v>
      </c>
      <c r="C66" s="559" t="s">
        <v>2202</v>
      </c>
      <c r="D66" s="2412" t="s">
        <v>11891</v>
      </c>
      <c r="E66" s="2338"/>
    </row>
    <row r="67" spans="1:5" ht="13.2" customHeight="1">
      <c r="B67" s="1652" t="str">
        <f>HYPERLINK("https://likumi.lv/doc.php?id=295343","Valsts pārvaldes reformu plāns 2020")</f>
        <v>Valsts pārvaldes reformu plāns 2020</v>
      </c>
      <c r="C67" s="1653" t="s">
        <v>2547</v>
      </c>
      <c r="D67" s="2412" t="s">
        <v>11892</v>
      </c>
      <c r="E67" s="2338"/>
    </row>
    <row r="68" spans="1:5" ht="25.2" customHeight="1">
      <c r="B68" s="1654" t="str">
        <f>HYPERLINK("https://likumi.lv/ta/id/294943-par-latvijas-treso-nacionalo-atvertas-parvaldibas-ricibas-planu","Latvijas trešais nacionālais atvērtās pārvaldības rīcības plāns")</f>
        <v>Latvijas trešais nacionālais atvērtās pārvaldības rīcības plāns</v>
      </c>
      <c r="C68" s="1653" t="s">
        <v>2547</v>
      </c>
      <c r="D68" s="2412"/>
      <c r="E68" s="2338"/>
    </row>
    <row r="72" spans="1:5" ht="13.8" hidden="1" customHeight="1">
      <c r="A72" s="1655" t="s">
        <v>11893</v>
      </c>
      <c r="B72" s="1656" t="s">
        <v>11894</v>
      </c>
    </row>
    <row r="73" spans="1:5" ht="12.6" hidden="1" customHeight="1"/>
    <row r="74" spans="1:5" ht="13.8" hidden="1" customHeight="1">
      <c r="A74" s="1656"/>
      <c r="B74" s="1656" t="s">
        <v>11895</v>
      </c>
    </row>
    <row r="75" spans="1:5" ht="13.8" hidden="1" customHeight="1">
      <c r="A75" s="1656"/>
      <c r="B75" s="1656" t="s">
        <v>11896</v>
      </c>
    </row>
    <row r="76" spans="1:5" ht="13.8" hidden="1" customHeight="1">
      <c r="A76" s="1656"/>
      <c r="B76" s="1656" t="s">
        <v>11897</v>
      </c>
    </row>
    <row r="77" spans="1:5" ht="13.8" hidden="1" customHeight="1">
      <c r="A77" s="1656"/>
      <c r="B77" s="1656" t="s">
        <v>11898</v>
      </c>
    </row>
    <row r="78" spans="1:5" ht="13.8" hidden="1" customHeight="1">
      <c r="A78" s="1656"/>
      <c r="B78" s="1657" t="s">
        <v>11899</v>
      </c>
    </row>
    <row r="79" spans="1:5" ht="13.8" hidden="1" customHeight="1">
      <c r="A79" s="1656"/>
      <c r="B79" s="1657" t="s">
        <v>11900</v>
      </c>
    </row>
    <row r="80" spans="1:5" ht="13.8" hidden="1" customHeight="1">
      <c r="A80" s="1656"/>
      <c r="B80" s="1656" t="s">
        <v>11901</v>
      </c>
    </row>
    <row r="85" spans="1:8" ht="34.5" customHeight="1">
      <c r="A85" s="2427" t="s">
        <v>11902</v>
      </c>
      <c r="B85" s="2338"/>
      <c r="C85" s="391"/>
      <c r="D85" s="391"/>
      <c r="E85" s="391"/>
      <c r="F85" s="391"/>
      <c r="G85" s="391"/>
      <c r="H85" s="6"/>
    </row>
    <row r="86" spans="1:8" ht="26.4" customHeight="1">
      <c r="A86" s="27" t="s">
        <v>11903</v>
      </c>
      <c r="B86" s="1658" t="s">
        <v>11904</v>
      </c>
      <c r="C86" s="1658" t="s">
        <v>11905</v>
      </c>
      <c r="D86" s="767" t="s">
        <v>11906</v>
      </c>
      <c r="E86" s="767" t="s">
        <v>11907</v>
      </c>
      <c r="F86" s="1658" t="s">
        <v>11908</v>
      </c>
      <c r="G86" s="1658" t="s">
        <v>11754</v>
      </c>
      <c r="H86" s="6"/>
    </row>
    <row r="87" spans="1:8" ht="12.6" customHeight="1">
      <c r="A87" s="2414" t="s">
        <v>11909</v>
      </c>
      <c r="B87" s="2338"/>
      <c r="C87" s="2338"/>
      <c r="D87" s="2338"/>
      <c r="E87" s="2338"/>
      <c r="F87" s="2338"/>
      <c r="G87" s="2338"/>
      <c r="H87" s="6"/>
    </row>
    <row r="88" spans="1:8" ht="12.6" customHeight="1">
      <c r="A88" s="2416" t="s">
        <v>11910</v>
      </c>
      <c r="B88" s="2338"/>
      <c r="C88" s="2338"/>
      <c r="D88" s="2338"/>
      <c r="E88" s="2338"/>
      <c r="F88" s="2338"/>
      <c r="G88" s="2338"/>
      <c r="H88" s="6"/>
    </row>
    <row r="89" spans="1:8" ht="25.2" customHeight="1">
      <c r="A89" s="17">
        <v>1</v>
      </c>
      <c r="B89" s="24" t="s">
        <v>11911</v>
      </c>
      <c r="C89" s="24" t="s">
        <v>11912</v>
      </c>
      <c r="D89" s="17">
        <v>100</v>
      </c>
      <c r="E89" s="1659">
        <v>43830</v>
      </c>
      <c r="F89" s="24" t="s">
        <v>11913</v>
      </c>
      <c r="G89" s="24"/>
      <c r="H89" s="1660" t="s">
        <v>11914</v>
      </c>
    </row>
    <row r="90" spans="1:8" ht="26.4" customHeight="1">
      <c r="A90" s="17">
        <v>2</v>
      </c>
      <c r="B90" s="24" t="s">
        <v>11915</v>
      </c>
      <c r="C90" s="24" t="s">
        <v>11916</v>
      </c>
      <c r="D90" s="17">
        <v>35</v>
      </c>
      <c r="E90" s="1659">
        <v>43830</v>
      </c>
      <c r="F90" s="24" t="s">
        <v>11917</v>
      </c>
      <c r="G90" s="24"/>
      <c r="H90" s="6"/>
    </row>
    <row r="91" spans="1:8" ht="52.8" customHeight="1">
      <c r="A91" s="17">
        <v>3</v>
      </c>
      <c r="B91" s="24" t="s">
        <v>11918</v>
      </c>
      <c r="C91" s="24" t="s">
        <v>11919</v>
      </c>
      <c r="D91" s="1661">
        <v>0.97</v>
      </c>
      <c r="E91" s="1659">
        <v>43830</v>
      </c>
      <c r="F91" s="24" t="s">
        <v>3507</v>
      </c>
      <c r="G91" s="24"/>
      <c r="H91" s="6"/>
    </row>
    <row r="92" spans="1:8" ht="26.4" customHeight="1">
      <c r="A92" s="17">
        <v>4</v>
      </c>
      <c r="B92" s="24" t="s">
        <v>11920</v>
      </c>
      <c r="C92" s="24" t="s">
        <v>11921</v>
      </c>
      <c r="D92" s="1661">
        <v>0.02</v>
      </c>
      <c r="E92" s="1659">
        <v>43830</v>
      </c>
      <c r="F92" s="24" t="s">
        <v>3507</v>
      </c>
      <c r="G92" s="24"/>
      <c r="H92" s="6"/>
    </row>
    <row r="93" spans="1:8" ht="26.4" customHeight="1">
      <c r="A93" s="17">
        <v>5</v>
      </c>
      <c r="B93" s="2417" t="s">
        <v>11922</v>
      </c>
      <c r="C93" s="24" t="s">
        <v>11923</v>
      </c>
      <c r="D93" s="17">
        <v>4</v>
      </c>
      <c r="E93" s="1659">
        <v>43830</v>
      </c>
      <c r="F93" s="24" t="s">
        <v>3507</v>
      </c>
      <c r="G93" s="24"/>
      <c r="H93" s="6"/>
    </row>
    <row r="94" spans="1:8" ht="26.4" customHeight="1">
      <c r="A94" s="17">
        <v>6</v>
      </c>
      <c r="B94" s="2338"/>
      <c r="C94" s="24" t="s">
        <v>11924</v>
      </c>
      <c r="D94" s="1661">
        <v>0.99</v>
      </c>
      <c r="E94" s="1659">
        <v>43830</v>
      </c>
      <c r="F94" s="24" t="s">
        <v>3507</v>
      </c>
      <c r="G94" s="24"/>
      <c r="H94" s="6"/>
    </row>
    <row r="95" spans="1:8" ht="12.6" customHeight="1">
      <c r="A95" s="2416" t="s">
        <v>11925</v>
      </c>
      <c r="B95" s="2338"/>
      <c r="C95" s="2338"/>
      <c r="D95" s="2338"/>
      <c r="E95" s="2338"/>
      <c r="F95" s="2338"/>
      <c r="G95" s="2338"/>
      <c r="H95" s="6"/>
    </row>
    <row r="96" spans="1:8" ht="13.2" customHeight="1">
      <c r="A96" s="17">
        <v>7</v>
      </c>
      <c r="B96" s="24" t="s">
        <v>11926</v>
      </c>
      <c r="C96" s="24" t="s">
        <v>11927</v>
      </c>
      <c r="D96" s="17">
        <v>1500</v>
      </c>
      <c r="E96" s="1659">
        <v>43830</v>
      </c>
      <c r="F96" s="24" t="s">
        <v>11928</v>
      </c>
      <c r="G96" s="24"/>
      <c r="H96" s="6"/>
    </row>
    <row r="97" spans="1:8" ht="39.6" customHeight="1">
      <c r="A97" s="17">
        <v>8</v>
      </c>
      <c r="B97" s="24" t="s">
        <v>11929</v>
      </c>
      <c r="C97" s="24" t="s">
        <v>11930</v>
      </c>
      <c r="D97" s="17">
        <v>5</v>
      </c>
      <c r="E97" s="1659">
        <v>43830</v>
      </c>
      <c r="F97" s="24" t="s">
        <v>11928</v>
      </c>
      <c r="G97" s="24"/>
      <c r="H97" s="6"/>
    </row>
    <row r="98" spans="1:8" ht="26.4" customHeight="1">
      <c r="A98" s="17">
        <v>9</v>
      </c>
      <c r="B98" s="24" t="s">
        <v>11931</v>
      </c>
      <c r="C98" s="24" t="s">
        <v>11932</v>
      </c>
      <c r="D98" s="17">
        <v>5</v>
      </c>
      <c r="E98" s="1659">
        <v>43830</v>
      </c>
      <c r="F98" s="24" t="s">
        <v>11928</v>
      </c>
      <c r="G98" s="24"/>
      <c r="H98" s="6"/>
    </row>
    <row r="99" spans="1:8" ht="39.6" customHeight="1">
      <c r="A99" s="17">
        <v>10</v>
      </c>
      <c r="B99" s="673" t="s">
        <v>11933</v>
      </c>
      <c r="C99" s="673" t="s">
        <v>11934</v>
      </c>
      <c r="D99" s="815">
        <v>2</v>
      </c>
      <c r="E99" s="1662">
        <v>43830</v>
      </c>
      <c r="F99" s="673" t="s">
        <v>11928</v>
      </c>
      <c r="G99" s="673"/>
      <c r="H99" s="6"/>
    </row>
    <row r="100" spans="1:8" ht="39.6" customHeight="1">
      <c r="A100" s="17">
        <v>11</v>
      </c>
      <c r="B100" s="24" t="s">
        <v>11935</v>
      </c>
      <c r="C100" s="24" t="s">
        <v>11936</v>
      </c>
      <c r="D100" s="1661">
        <v>0.14000000000000001</v>
      </c>
      <c r="E100" s="1659">
        <v>43830</v>
      </c>
      <c r="F100" s="24" t="s">
        <v>11937</v>
      </c>
      <c r="G100" s="24"/>
      <c r="H100" s="1663" t="s">
        <v>11938</v>
      </c>
    </row>
    <row r="101" spans="1:8" ht="12.6" customHeight="1">
      <c r="A101" s="2416" t="s">
        <v>11939</v>
      </c>
      <c r="B101" s="2338"/>
      <c r="C101" s="2338"/>
      <c r="D101" s="2338"/>
      <c r="E101" s="2338"/>
      <c r="F101" s="2338"/>
      <c r="G101" s="2338"/>
      <c r="H101" s="6"/>
    </row>
    <row r="102" spans="1:8" ht="26.4" customHeight="1">
      <c r="A102" s="17">
        <v>12</v>
      </c>
      <c r="B102" s="24" t="s">
        <v>11940</v>
      </c>
      <c r="C102" s="24" t="s">
        <v>11941</v>
      </c>
      <c r="D102" s="17">
        <v>20</v>
      </c>
      <c r="E102" s="1659">
        <v>43830</v>
      </c>
      <c r="F102" s="24" t="s">
        <v>11942</v>
      </c>
      <c r="G102" s="24"/>
    </row>
    <row r="103" spans="1:8" ht="39.6" customHeight="1">
      <c r="A103" s="17">
        <v>13</v>
      </c>
      <c r="B103" s="24" t="s">
        <v>11943</v>
      </c>
      <c r="C103" s="24" t="s">
        <v>11944</v>
      </c>
      <c r="D103" s="17">
        <v>98</v>
      </c>
      <c r="E103" s="1659">
        <v>43830</v>
      </c>
      <c r="F103" s="24" t="s">
        <v>11942</v>
      </c>
      <c r="G103" s="24"/>
      <c r="H103" s="6"/>
    </row>
    <row r="104" spans="1:8" ht="39.6" customHeight="1">
      <c r="A104" s="17">
        <v>14</v>
      </c>
      <c r="B104" s="24" t="s">
        <v>11945</v>
      </c>
      <c r="C104" s="24" t="s">
        <v>11946</v>
      </c>
      <c r="D104" s="17">
        <v>6</v>
      </c>
      <c r="E104" s="1659">
        <v>43830</v>
      </c>
      <c r="F104" s="24" t="s">
        <v>11947</v>
      </c>
      <c r="G104" s="24"/>
      <c r="H104" s="6"/>
    </row>
    <row r="105" spans="1:8" ht="12.6" customHeight="1">
      <c r="A105" s="2414" t="s">
        <v>11948</v>
      </c>
      <c r="B105" s="2338"/>
      <c r="C105" s="2338"/>
      <c r="D105" s="2338"/>
      <c r="E105" s="2338"/>
      <c r="F105" s="2338"/>
      <c r="G105" s="2338"/>
      <c r="H105" s="6"/>
    </row>
    <row r="106" spans="1:8" ht="26.4" customHeight="1">
      <c r="A106" s="17">
        <v>15</v>
      </c>
      <c r="B106" s="24" t="s">
        <v>11949</v>
      </c>
      <c r="C106" s="24" t="s">
        <v>11950</v>
      </c>
      <c r="D106" s="17">
        <v>7</v>
      </c>
      <c r="E106" s="1659">
        <v>43830</v>
      </c>
      <c r="F106" s="24" t="s">
        <v>11937</v>
      </c>
      <c r="G106" s="24"/>
      <c r="H106" s="1663" t="s">
        <v>11951</v>
      </c>
    </row>
    <row r="107" spans="1:8" ht="12.6" customHeight="1">
      <c r="A107" s="2414" t="s">
        <v>11952</v>
      </c>
      <c r="B107" s="2338"/>
      <c r="C107" s="2338"/>
      <c r="D107" s="2338"/>
      <c r="E107" s="2338"/>
      <c r="F107" s="2338"/>
      <c r="G107" s="2338"/>
      <c r="H107" s="6"/>
    </row>
    <row r="108" spans="1:8" ht="66" customHeight="1">
      <c r="A108" s="17">
        <v>16</v>
      </c>
      <c r="B108" s="15" t="s">
        <v>11953</v>
      </c>
      <c r="C108" s="15" t="s">
        <v>11954</v>
      </c>
      <c r="D108" s="17">
        <v>3</v>
      </c>
      <c r="E108" s="1664">
        <v>43646</v>
      </c>
      <c r="F108" s="24" t="s">
        <v>11928</v>
      </c>
      <c r="G108" s="24"/>
    </row>
    <row r="109" spans="1:8" ht="12.6" customHeight="1">
      <c r="A109" s="2414" t="s">
        <v>11955</v>
      </c>
      <c r="B109" s="2338"/>
      <c r="C109" s="2338"/>
      <c r="D109" s="2338"/>
      <c r="E109" s="2338"/>
      <c r="F109" s="2338"/>
      <c r="G109" s="2338"/>
      <c r="H109" s="6"/>
    </row>
    <row r="110" spans="1:8" ht="26.4" customHeight="1">
      <c r="A110" s="17">
        <v>17</v>
      </c>
      <c r="B110" s="24" t="s">
        <v>11956</v>
      </c>
      <c r="C110" s="24" t="s">
        <v>11957</v>
      </c>
      <c r="D110" s="17">
        <v>1</v>
      </c>
      <c r="E110" s="1659">
        <v>43830</v>
      </c>
      <c r="F110" s="24" t="s">
        <v>11928</v>
      </c>
      <c r="G110" s="15"/>
      <c r="H110" s="6"/>
    </row>
    <row r="111" spans="1:8" ht="12.6" customHeight="1">
      <c r="A111" s="2414" t="s">
        <v>11958</v>
      </c>
      <c r="B111" s="2338"/>
      <c r="C111" s="2338"/>
      <c r="D111" s="2338"/>
      <c r="E111" s="2338"/>
      <c r="F111" s="2338"/>
      <c r="G111" s="2338"/>
      <c r="H111" s="6"/>
    </row>
    <row r="112" spans="1:8" ht="26.4" customHeight="1">
      <c r="A112" s="17">
        <v>18</v>
      </c>
      <c r="B112" s="24" t="s">
        <v>11959</v>
      </c>
      <c r="C112" s="24" t="s">
        <v>11960</v>
      </c>
      <c r="D112" s="17">
        <v>1</v>
      </c>
      <c r="E112" s="1659">
        <v>43542</v>
      </c>
      <c r="F112" s="24" t="s">
        <v>11928</v>
      </c>
      <c r="G112" s="15"/>
      <c r="H112" s="6"/>
    </row>
    <row r="113" spans="1:8" ht="13.2" customHeight="1">
      <c r="A113" s="2421" t="s">
        <v>11961</v>
      </c>
      <c r="B113" s="2338"/>
      <c r="C113" s="15"/>
      <c r="D113" s="15"/>
      <c r="E113" s="15"/>
      <c r="F113" s="15"/>
      <c r="G113" s="15"/>
      <c r="H113" s="6"/>
    </row>
    <row r="114" spans="1:8" ht="39.6" customHeight="1">
      <c r="A114" s="17">
        <v>19</v>
      </c>
      <c r="B114" s="15" t="s">
        <v>11962</v>
      </c>
      <c r="C114" s="15" t="s">
        <v>11963</v>
      </c>
      <c r="D114" s="17">
        <v>2</v>
      </c>
      <c r="E114" s="1665">
        <v>43556</v>
      </c>
      <c r="F114" s="15" t="s">
        <v>11913</v>
      </c>
      <c r="G114" s="15"/>
      <c r="H114" s="6"/>
    </row>
    <row r="115" spans="1:8" ht="52.8" customHeight="1">
      <c r="A115" s="17">
        <v>20</v>
      </c>
      <c r="B115" s="15" t="s">
        <v>11964</v>
      </c>
      <c r="C115" s="15" t="s">
        <v>11965</v>
      </c>
      <c r="D115" s="17">
        <v>10</v>
      </c>
      <c r="E115" s="1665">
        <v>43830</v>
      </c>
      <c r="F115" s="15" t="s">
        <v>11913</v>
      </c>
      <c r="G115" s="15"/>
      <c r="H115" s="6"/>
    </row>
    <row r="116" spans="1:8" ht="12.6" customHeight="1">
      <c r="A116" s="2414" t="s">
        <v>11966</v>
      </c>
      <c r="B116" s="2338"/>
      <c r="C116" s="2338"/>
      <c r="D116" s="2338"/>
      <c r="E116" s="2338"/>
      <c r="F116" s="2338"/>
      <c r="G116" s="2338"/>
      <c r="H116" s="6"/>
    </row>
    <row r="117" spans="1:8" ht="39.6" customHeight="1">
      <c r="A117" s="17">
        <v>21</v>
      </c>
      <c r="B117" s="24" t="s">
        <v>11967</v>
      </c>
      <c r="C117" s="24" t="s">
        <v>11968</v>
      </c>
      <c r="D117" s="17">
        <v>1</v>
      </c>
      <c r="E117" s="1659">
        <v>43830</v>
      </c>
      <c r="F117" s="24" t="s">
        <v>11969</v>
      </c>
      <c r="G117" s="24"/>
      <c r="H117" s="6"/>
    </row>
    <row r="118" spans="1:8" ht="66" customHeight="1">
      <c r="A118" s="17">
        <v>22</v>
      </c>
      <c r="B118" s="15" t="s">
        <v>11970</v>
      </c>
      <c r="C118" s="15" t="s">
        <v>11971</v>
      </c>
      <c r="D118" s="17">
        <v>2</v>
      </c>
      <c r="E118" s="387">
        <v>43616</v>
      </c>
      <c r="F118" s="15" t="s">
        <v>11913</v>
      </c>
      <c r="G118" s="15"/>
      <c r="H118" s="6"/>
    </row>
    <row r="119" spans="1:8" ht="52.8" customHeight="1">
      <c r="A119" s="17">
        <v>23</v>
      </c>
      <c r="B119" s="15" t="s">
        <v>11972</v>
      </c>
      <c r="C119" s="15" t="s">
        <v>11973</v>
      </c>
      <c r="D119" s="17">
        <v>2</v>
      </c>
      <c r="E119" s="1665">
        <v>43830</v>
      </c>
      <c r="F119" s="15" t="s">
        <v>11928</v>
      </c>
      <c r="G119" s="15"/>
      <c r="H119" s="6"/>
    </row>
  </sheetData>
  <mergeCells count="35">
    <mergeCell ref="H5:H6"/>
    <mergeCell ref="D68:E68"/>
    <mergeCell ref="D30:E30"/>
    <mergeCell ref="A105:G105"/>
    <mergeCell ref="D67:E67"/>
    <mergeCell ref="A95:G95"/>
    <mergeCell ref="A101:G101"/>
    <mergeCell ref="A5:A6"/>
    <mergeCell ref="D5:D6"/>
    <mergeCell ref="E5:E6"/>
    <mergeCell ref="F5:F6"/>
    <mergeCell ref="A85:B85"/>
    <mergeCell ref="C23:D23"/>
    <mergeCell ref="C57:C60"/>
    <mergeCell ref="F20:F24"/>
    <mergeCell ref="G8:G9"/>
    <mergeCell ref="A107:G107"/>
    <mergeCell ref="C54:C56"/>
    <mergeCell ref="A88:G88"/>
    <mergeCell ref="C21:D21"/>
    <mergeCell ref="A116:G116"/>
    <mergeCell ref="B93:B94"/>
    <mergeCell ref="C24:D24"/>
    <mergeCell ref="A109:G109"/>
    <mergeCell ref="D31:E31"/>
    <mergeCell ref="D65:E65"/>
    <mergeCell ref="B54:B56"/>
    <mergeCell ref="A111:G111"/>
    <mergeCell ref="A113:B113"/>
    <mergeCell ref="A87:G87"/>
    <mergeCell ref="C20:D20"/>
    <mergeCell ref="B42:C42"/>
    <mergeCell ref="C22:D22"/>
    <mergeCell ref="D66:E66"/>
    <mergeCell ref="B57:B60"/>
  </mergeCells>
  <hyperlinks>
    <hyperlink ref="P2" r:id="rId1" xr:uid="{00000000-0004-0000-1100-000000000000}"/>
    <hyperlink ref="B29" r:id="rId2" xr:uid="{00000000-0004-0000-1100-000001000000}"/>
    <hyperlink ref="C54" r:id="rId3" xr:uid="{00000000-0004-0000-1100-000002000000}"/>
    <hyperlink ref="F55" r:id="rId4" xr:uid="{00000000-0004-0000-1100-000003000000}"/>
    <hyperlink ref="C57" r:id="rId5" xr:uid="{00000000-0004-0000-1100-000004000000}"/>
    <hyperlink ref="F57" r:id="rId6" xr:uid="{00000000-0004-0000-1100-000005000000}"/>
    <hyperlink ref="F59" r:id="rId7" xr:uid="{00000000-0004-0000-1100-000006000000}"/>
    <hyperlink ref="B78" r:id="rId8" xr:uid="{00000000-0004-0000-1100-000007000000}"/>
    <hyperlink ref="B79" r:id="rId9" xr:uid="{00000000-0004-0000-1100-000008000000}"/>
  </hyperlinks>
  <pageMargins left="0.7" right="0.7" top="0.75" bottom="0.75" header="0.3" footer="0.3"/>
  <pageSetup paperSize="9" orientation="portrait" r:id="rId1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fitToPage="1"/>
  </sheetPr>
  <dimension ref="A2:K110"/>
  <sheetViews>
    <sheetView workbookViewId="0"/>
  </sheetViews>
  <sheetFormatPr defaultColWidth="11.1796875" defaultRowHeight="15.75" customHeight="1" outlineLevelRow="1"/>
  <cols>
    <col min="1" max="1" width="10.08984375" customWidth="1"/>
    <col min="2" max="2" width="24.6328125" customWidth="1"/>
    <col min="3" max="3" width="34.6328125" customWidth="1"/>
    <col min="4" max="4" width="11.1796875" customWidth="1"/>
    <col min="5" max="5" width="16.54296875" customWidth="1"/>
    <col min="6" max="6" width="16.36328125" customWidth="1"/>
    <col min="7" max="7" width="18.90625" customWidth="1"/>
    <col min="8" max="8" width="23.81640625" customWidth="1"/>
    <col min="9" max="9" width="41.54296875" customWidth="1"/>
    <col min="10" max="10" width="60.54296875" customWidth="1"/>
    <col min="11" max="11" width="40.81640625" customWidth="1"/>
  </cols>
  <sheetData>
    <row r="2" spans="1:7" ht="17.399999999999999" customHeight="1">
      <c r="A2" s="395"/>
      <c r="B2" s="1666" t="s">
        <v>11887</v>
      </c>
      <c r="C2" s="559"/>
      <c r="D2" s="559"/>
      <c r="E2" s="559"/>
      <c r="F2" s="395"/>
      <c r="G2" s="395"/>
    </row>
    <row r="3" spans="1:7" ht="13.2" customHeight="1">
      <c r="A3" s="395"/>
      <c r="B3" s="559"/>
      <c r="C3" s="559"/>
      <c r="D3" s="559"/>
      <c r="E3" s="395"/>
      <c r="F3" s="395"/>
      <c r="G3" s="395"/>
    </row>
    <row r="4" spans="1:7" ht="13.2" customHeight="1">
      <c r="A4" s="395"/>
      <c r="B4" s="1667" t="s">
        <v>11888</v>
      </c>
      <c r="C4" s="1667" t="s">
        <v>11889</v>
      </c>
      <c r="D4" s="2443" t="s">
        <v>11890</v>
      </c>
      <c r="E4" s="2338"/>
      <c r="F4" s="395"/>
      <c r="G4" s="395"/>
    </row>
    <row r="5" spans="1:7" ht="39.6" customHeight="1">
      <c r="A5" s="395"/>
      <c r="B5" s="1652" t="str">
        <f>HYPERLINK("https://likumi.lv/ta/id/275394-par-korupcijas-noversanas-un-apkarosanas-pamatnostadnem-2015-2020-gadam","Korupcijas novēršanas un apakoršanas pamatnostādnes 2015.-2020.gadam")</f>
        <v>Korupcijas novēršanas un apakoršanas pamatnostādnes 2015.-2020.gadam</v>
      </c>
      <c r="C5" s="559" t="s">
        <v>2202</v>
      </c>
      <c r="D5" s="2412" t="s">
        <v>11891</v>
      </c>
      <c r="E5" s="2338"/>
      <c r="F5" s="395"/>
      <c r="G5" s="395"/>
    </row>
    <row r="6" spans="1:7" ht="26.4" customHeight="1">
      <c r="A6" s="395"/>
      <c r="B6" s="1652" t="str">
        <f>HYPERLINK("https://likumi.lv/doc.php?id=295343","Valsts pārvaldes reformu plāns 2020")</f>
        <v>Valsts pārvaldes reformu plāns 2020</v>
      </c>
      <c r="C6" s="1653" t="s">
        <v>2547</v>
      </c>
      <c r="D6" s="2412" t="s">
        <v>11892</v>
      </c>
      <c r="E6" s="2338"/>
      <c r="F6" s="395"/>
      <c r="G6" s="1653"/>
    </row>
    <row r="7" spans="1:7" ht="37.799999999999997" customHeight="1">
      <c r="A7" s="395"/>
      <c r="B7" s="1668" t="str">
        <f>HYPERLINK("https://likumi.lv/ta/id/294943-par-latvijas-treso-nacionalo-atvertas-parvaldibas-ricibas-planu","Latvijas trešais nacionālais atvērtās pārvaldības rīcības plāns")</f>
        <v>Latvijas trešais nacionālais atvērtās pārvaldības rīcības plāns</v>
      </c>
      <c r="C7" s="1653" t="s">
        <v>2547</v>
      </c>
      <c r="D7" s="2412"/>
      <c r="E7" s="2338"/>
      <c r="F7" s="395"/>
      <c r="G7" s="395"/>
    </row>
    <row r="8" spans="1:7" ht="12.6" customHeight="1">
      <c r="A8" s="395"/>
      <c r="B8" s="395"/>
      <c r="C8" s="395"/>
      <c r="D8" s="395"/>
      <c r="E8" s="395"/>
      <c r="F8" s="395"/>
      <c r="G8" s="395"/>
    </row>
    <row r="9" spans="1:7" ht="12.6" customHeight="1">
      <c r="A9" s="395"/>
      <c r="B9" s="395"/>
      <c r="C9" s="395"/>
      <c r="D9" s="395"/>
      <c r="E9" s="395"/>
      <c r="F9" s="395"/>
      <c r="G9" s="395"/>
    </row>
    <row r="10" spans="1:7" ht="12.6" customHeight="1">
      <c r="A10" s="395"/>
      <c r="B10" s="395"/>
      <c r="C10" s="395"/>
      <c r="D10" s="395"/>
      <c r="E10" s="395"/>
      <c r="F10" s="395"/>
      <c r="G10" s="395"/>
    </row>
    <row r="11" spans="1:7" ht="12.6" customHeight="1">
      <c r="A11" s="395"/>
      <c r="B11" s="395"/>
      <c r="C11" s="395"/>
      <c r="D11" s="395"/>
      <c r="E11" s="395"/>
      <c r="F11" s="395"/>
      <c r="G11" s="395"/>
    </row>
    <row r="12" spans="1:7" ht="17.399999999999999" customHeight="1" collapsed="1">
      <c r="A12" s="1669"/>
      <c r="B12" s="1670" t="s">
        <v>11974</v>
      </c>
      <c r="C12" s="1670"/>
      <c r="D12" s="1670"/>
      <c r="E12" s="1671"/>
      <c r="F12" s="2442"/>
      <c r="G12" s="2338"/>
    </row>
    <row r="13" spans="1:7" ht="15" hidden="1" customHeight="1" outlineLevel="1">
      <c r="A13" s="1669"/>
      <c r="B13" s="1672"/>
      <c r="C13" s="1672"/>
      <c r="D13" s="1671"/>
      <c r="E13" s="1671"/>
      <c r="F13" s="1672"/>
      <c r="G13" s="1672"/>
    </row>
    <row r="14" spans="1:7" ht="26.4" hidden="1" customHeight="1" outlineLevel="1">
      <c r="A14" s="1673" t="s">
        <v>11903</v>
      </c>
      <c r="B14" s="1673" t="s">
        <v>11904</v>
      </c>
      <c r="C14" s="1673" t="s">
        <v>11905</v>
      </c>
      <c r="D14" s="1673" t="s">
        <v>11906</v>
      </c>
      <c r="E14" s="1673" t="s">
        <v>11907</v>
      </c>
      <c r="F14" s="1673" t="s">
        <v>11908</v>
      </c>
      <c r="G14" s="1673" t="s">
        <v>11975</v>
      </c>
    </row>
    <row r="15" spans="1:7" ht="13.2" hidden="1" customHeight="1" outlineLevel="1">
      <c r="A15" s="2431" t="s">
        <v>11909</v>
      </c>
      <c r="B15" s="2432"/>
      <c r="C15" s="2432"/>
      <c r="D15" s="2432"/>
      <c r="E15" s="2432"/>
      <c r="F15" s="2432"/>
      <c r="G15" s="2344"/>
    </row>
    <row r="16" spans="1:7" ht="13.2" hidden="1" customHeight="1" outlineLevel="1">
      <c r="A16" s="2439" t="s">
        <v>11910</v>
      </c>
      <c r="B16" s="2432"/>
      <c r="C16" s="2432"/>
      <c r="D16" s="2432"/>
      <c r="E16" s="2432"/>
      <c r="F16" s="2432"/>
      <c r="G16" s="2344"/>
    </row>
    <row r="17" spans="1:7" ht="26.4" hidden="1" customHeight="1" outlineLevel="1">
      <c r="A17" s="1674">
        <v>1</v>
      </c>
      <c r="B17" s="1675" t="s">
        <v>11911</v>
      </c>
      <c r="C17" s="1675" t="s">
        <v>11912</v>
      </c>
      <c r="D17" s="1676" t="s">
        <v>11976</v>
      </c>
      <c r="E17" s="1677">
        <v>43830</v>
      </c>
      <c r="F17" s="1675" t="s">
        <v>11913</v>
      </c>
      <c r="G17" s="1678">
        <v>103</v>
      </c>
    </row>
    <row r="18" spans="1:7" ht="39.6" hidden="1" customHeight="1" outlineLevel="1">
      <c r="A18" s="1674">
        <v>2</v>
      </c>
      <c r="B18" s="1678" t="s">
        <v>11915</v>
      </c>
      <c r="C18" s="1678" t="s">
        <v>11916</v>
      </c>
      <c r="D18" s="1674">
        <v>35</v>
      </c>
      <c r="E18" s="1679">
        <v>43830</v>
      </c>
      <c r="F18" s="1678" t="s">
        <v>11977</v>
      </c>
      <c r="G18" s="1678">
        <v>48</v>
      </c>
    </row>
    <row r="19" spans="1:7" ht="52.8" hidden="1" customHeight="1" outlineLevel="1">
      <c r="A19" s="1674">
        <v>3</v>
      </c>
      <c r="B19" s="1678" t="s">
        <v>11918</v>
      </c>
      <c r="C19" s="1678" t="s">
        <v>11919</v>
      </c>
      <c r="D19" s="1680">
        <v>0.97</v>
      </c>
      <c r="E19" s="1679">
        <v>43830</v>
      </c>
      <c r="F19" s="1678" t="s">
        <v>3507</v>
      </c>
      <c r="G19" s="1678"/>
    </row>
    <row r="20" spans="1:7" ht="26.4" hidden="1" customHeight="1" outlineLevel="1">
      <c r="A20" s="1674">
        <v>4</v>
      </c>
      <c r="B20" s="1681" t="s">
        <v>11920</v>
      </c>
      <c r="C20" s="1678" t="s">
        <v>11921</v>
      </c>
      <c r="D20" s="1680">
        <v>0.02</v>
      </c>
      <c r="E20" s="1679">
        <v>43830</v>
      </c>
      <c r="F20" s="1678" t="s">
        <v>3507</v>
      </c>
      <c r="G20" s="1678"/>
    </row>
    <row r="21" spans="1:7" ht="26.4" hidden="1" customHeight="1" outlineLevel="1">
      <c r="A21" s="2433">
        <v>5</v>
      </c>
      <c r="B21" s="2441" t="s">
        <v>11922</v>
      </c>
      <c r="C21" s="1678" t="s">
        <v>11923</v>
      </c>
      <c r="D21" s="1674">
        <v>4</v>
      </c>
      <c r="E21" s="1679">
        <v>43830</v>
      </c>
      <c r="F21" s="1678" t="s">
        <v>3507</v>
      </c>
      <c r="G21" s="1678"/>
    </row>
    <row r="22" spans="1:7" ht="26.4" hidden="1" customHeight="1" outlineLevel="1">
      <c r="A22" s="2341"/>
      <c r="B22" s="2349"/>
      <c r="C22" s="1678" t="s">
        <v>11924</v>
      </c>
      <c r="D22" s="1680">
        <v>0.99</v>
      </c>
      <c r="E22" s="1679">
        <v>43830</v>
      </c>
      <c r="F22" s="1678" t="s">
        <v>3507</v>
      </c>
      <c r="G22" s="1678"/>
    </row>
    <row r="23" spans="1:7" ht="26.4" hidden="1" customHeight="1" outlineLevel="1">
      <c r="A23" s="1674">
        <v>6</v>
      </c>
      <c r="B23" s="1681" t="s">
        <v>11978</v>
      </c>
      <c r="C23" s="1678" t="s">
        <v>11979</v>
      </c>
      <c r="D23" s="1674">
        <v>1</v>
      </c>
      <c r="E23" s="1679">
        <v>43830</v>
      </c>
      <c r="F23" s="1678" t="s">
        <v>3507</v>
      </c>
      <c r="G23" s="1678"/>
    </row>
    <row r="24" spans="1:7" ht="13.2" hidden="1" customHeight="1" outlineLevel="1">
      <c r="A24" s="2439" t="s">
        <v>11925</v>
      </c>
      <c r="B24" s="2432"/>
      <c r="C24" s="2432"/>
      <c r="D24" s="2432"/>
      <c r="E24" s="2432"/>
      <c r="F24" s="2432"/>
      <c r="G24" s="2344"/>
    </row>
    <row r="25" spans="1:7" ht="26.4" hidden="1" customHeight="1" outlineLevel="1">
      <c r="A25" s="1674">
        <v>7</v>
      </c>
      <c r="B25" s="1678" t="s">
        <v>11926</v>
      </c>
      <c r="C25" s="1678" t="s">
        <v>11927</v>
      </c>
      <c r="D25" s="1674">
        <v>1500</v>
      </c>
      <c r="E25" s="1679">
        <v>43830</v>
      </c>
      <c r="F25" s="1678" t="s">
        <v>11928</v>
      </c>
      <c r="G25" s="1678">
        <v>1532</v>
      </c>
    </row>
    <row r="26" spans="1:7" ht="92.4" hidden="1" customHeight="1" outlineLevel="1">
      <c r="A26" s="1674">
        <v>8</v>
      </c>
      <c r="B26" s="1678" t="s">
        <v>11980</v>
      </c>
      <c r="C26" s="1678" t="s">
        <v>11930</v>
      </c>
      <c r="D26" s="1674">
        <v>3</v>
      </c>
      <c r="E26" s="1679">
        <v>43830</v>
      </c>
      <c r="F26" s="1678" t="s">
        <v>11928</v>
      </c>
      <c r="G26" s="563" t="s">
        <v>11981</v>
      </c>
    </row>
    <row r="27" spans="1:7" ht="52.8" hidden="1" customHeight="1" outlineLevel="1">
      <c r="A27" s="1674">
        <v>9</v>
      </c>
      <c r="B27" s="1678" t="s">
        <v>11931</v>
      </c>
      <c r="C27" s="1678" t="s">
        <v>11932</v>
      </c>
      <c r="D27" s="1674">
        <v>5</v>
      </c>
      <c r="E27" s="1679">
        <v>43830</v>
      </c>
      <c r="F27" s="1678" t="s">
        <v>11928</v>
      </c>
      <c r="G27" s="1678" t="s">
        <v>11982</v>
      </c>
    </row>
    <row r="28" spans="1:7" ht="39.6" hidden="1" customHeight="1" outlineLevel="1">
      <c r="A28" s="1674">
        <v>11</v>
      </c>
      <c r="B28" s="1678" t="s">
        <v>11935</v>
      </c>
      <c r="C28" s="1678" t="s">
        <v>11936</v>
      </c>
      <c r="D28" s="1680">
        <v>0.11</v>
      </c>
      <c r="E28" s="1679">
        <v>43830</v>
      </c>
      <c r="F28" s="1678" t="s">
        <v>11937</v>
      </c>
      <c r="G28" s="1678"/>
    </row>
    <row r="29" spans="1:7" ht="13.2" hidden="1" customHeight="1" outlineLevel="1">
      <c r="A29" s="2439" t="s">
        <v>11939</v>
      </c>
      <c r="B29" s="2432"/>
      <c r="C29" s="2432"/>
      <c r="D29" s="2432"/>
      <c r="E29" s="2432"/>
      <c r="F29" s="2432"/>
      <c r="G29" s="2344"/>
    </row>
    <row r="30" spans="1:7" ht="26.4" hidden="1" customHeight="1" outlineLevel="1">
      <c r="A30" s="1674">
        <v>12</v>
      </c>
      <c r="B30" s="1678" t="s">
        <v>11940</v>
      </c>
      <c r="C30" s="1678" t="s">
        <v>11941</v>
      </c>
      <c r="D30" s="1674">
        <v>20</v>
      </c>
      <c r="E30" s="1679">
        <v>43830</v>
      </c>
      <c r="F30" s="1678" t="s">
        <v>11942</v>
      </c>
      <c r="G30" s="1678"/>
    </row>
    <row r="31" spans="1:7" ht="52.8" hidden="1" customHeight="1" outlineLevel="1">
      <c r="A31" s="1674">
        <v>13</v>
      </c>
      <c r="B31" s="1678" t="s">
        <v>11943</v>
      </c>
      <c r="C31" s="1678" t="s">
        <v>11944</v>
      </c>
      <c r="D31" s="1674">
        <v>98</v>
      </c>
      <c r="E31" s="1679">
        <v>43830</v>
      </c>
      <c r="F31" s="1678" t="s">
        <v>11942</v>
      </c>
      <c r="G31" s="1678"/>
    </row>
    <row r="32" spans="1:7" ht="26.4" hidden="1" customHeight="1" outlineLevel="1">
      <c r="A32" s="1674">
        <v>14</v>
      </c>
      <c r="B32" s="1678" t="s">
        <v>11945</v>
      </c>
      <c r="C32" s="1678" t="s">
        <v>11946</v>
      </c>
      <c r="D32" s="1674">
        <v>6</v>
      </c>
      <c r="E32" s="1679">
        <v>43830</v>
      </c>
      <c r="F32" s="1678" t="s">
        <v>11947</v>
      </c>
      <c r="G32" s="1678">
        <v>5</v>
      </c>
    </row>
    <row r="33" spans="1:7" ht="13.2" hidden="1" customHeight="1" outlineLevel="1">
      <c r="A33" s="2431" t="s">
        <v>11948</v>
      </c>
      <c r="B33" s="2432"/>
      <c r="C33" s="2432"/>
      <c r="D33" s="2432"/>
      <c r="E33" s="2432"/>
      <c r="F33" s="2432"/>
      <c r="G33" s="2344"/>
    </row>
    <row r="34" spans="1:7" ht="39.6" hidden="1" customHeight="1" outlineLevel="1">
      <c r="A34" s="1674">
        <v>15</v>
      </c>
      <c r="B34" s="1678" t="s">
        <v>11949</v>
      </c>
      <c r="C34" s="1678" t="s">
        <v>11950</v>
      </c>
      <c r="D34" s="1674">
        <v>7</v>
      </c>
      <c r="E34" s="1679">
        <v>43830</v>
      </c>
      <c r="F34" s="1678" t="s">
        <v>11937</v>
      </c>
      <c r="G34" s="1682">
        <v>0.06</v>
      </c>
    </row>
    <row r="35" spans="1:7" ht="13.2" hidden="1" customHeight="1" outlineLevel="1">
      <c r="A35" s="2431" t="s">
        <v>11952</v>
      </c>
      <c r="B35" s="2432"/>
      <c r="C35" s="2432"/>
      <c r="D35" s="2432"/>
      <c r="E35" s="2432"/>
      <c r="F35" s="2432"/>
      <c r="G35" s="2344"/>
    </row>
    <row r="36" spans="1:7" ht="66" hidden="1" customHeight="1" outlineLevel="1">
      <c r="A36" s="1674">
        <v>16</v>
      </c>
      <c r="B36" s="1683" t="s">
        <v>11953</v>
      </c>
      <c r="C36" s="1683" t="s">
        <v>11954</v>
      </c>
      <c r="D36" s="1674">
        <v>3</v>
      </c>
      <c r="E36" s="1684">
        <v>43646</v>
      </c>
      <c r="F36" s="1678" t="s">
        <v>11928</v>
      </c>
      <c r="G36" s="563" t="s">
        <v>11981</v>
      </c>
    </row>
    <row r="37" spans="1:7" ht="13.2" hidden="1" customHeight="1" outlineLevel="1">
      <c r="A37" s="2431" t="s">
        <v>11955</v>
      </c>
      <c r="B37" s="2432"/>
      <c r="C37" s="2432"/>
      <c r="D37" s="2432"/>
      <c r="E37" s="2432"/>
      <c r="F37" s="2432"/>
      <c r="G37" s="2344"/>
    </row>
    <row r="38" spans="1:7" ht="40.5" hidden="1" customHeight="1" outlineLevel="1">
      <c r="A38" s="2433">
        <v>17</v>
      </c>
      <c r="B38" s="2433" t="s">
        <v>11983</v>
      </c>
      <c r="C38" s="1678" t="s">
        <v>11984</v>
      </c>
      <c r="D38" s="1674">
        <v>3</v>
      </c>
      <c r="E38" s="1679">
        <v>43830</v>
      </c>
      <c r="F38" s="1678" t="s">
        <v>11928</v>
      </c>
      <c r="G38" s="1685" t="s">
        <v>11985</v>
      </c>
    </row>
    <row r="39" spans="1:7" ht="38.25" hidden="1" customHeight="1" outlineLevel="1">
      <c r="A39" s="2341"/>
      <c r="B39" s="2341"/>
      <c r="C39" s="1678" t="s">
        <v>11986</v>
      </c>
      <c r="D39" s="1674">
        <v>3</v>
      </c>
      <c r="E39" s="1679">
        <v>43830</v>
      </c>
      <c r="F39" s="1678" t="s">
        <v>11928</v>
      </c>
      <c r="G39" s="1686"/>
    </row>
    <row r="40" spans="1:7" ht="13.2" hidden="1" customHeight="1" outlineLevel="1">
      <c r="A40" s="2438" t="s">
        <v>11987</v>
      </c>
      <c r="B40" s="2432"/>
      <c r="C40" s="2432"/>
      <c r="D40" s="2432"/>
      <c r="E40" s="2432"/>
      <c r="F40" s="2432"/>
      <c r="G40" s="2344"/>
    </row>
    <row r="41" spans="1:7" ht="118.8" hidden="1" customHeight="1" outlineLevel="1">
      <c r="A41" s="1674">
        <v>18</v>
      </c>
      <c r="B41" s="1687" t="s">
        <v>11988</v>
      </c>
      <c r="C41" s="1687" t="s">
        <v>11989</v>
      </c>
      <c r="D41" s="1688">
        <v>2</v>
      </c>
      <c r="E41" s="1689">
        <v>43830</v>
      </c>
      <c r="F41" s="1687" t="s">
        <v>11928</v>
      </c>
      <c r="G41" s="1690" t="s">
        <v>11990</v>
      </c>
    </row>
    <row r="42" spans="1:7" ht="13.2" hidden="1" customHeight="1" outlineLevel="1">
      <c r="A42" s="2431" t="s">
        <v>11958</v>
      </c>
      <c r="B42" s="2432"/>
      <c r="C42" s="2432"/>
      <c r="D42" s="2432"/>
      <c r="E42" s="2432"/>
      <c r="F42" s="2432"/>
      <c r="G42" s="2344"/>
    </row>
    <row r="43" spans="1:7" ht="39.6" hidden="1" customHeight="1" outlineLevel="1">
      <c r="A43" s="1674">
        <v>19</v>
      </c>
      <c r="B43" s="1678" t="s">
        <v>11959</v>
      </c>
      <c r="C43" s="1678" t="s">
        <v>11960</v>
      </c>
      <c r="D43" s="1674">
        <v>1</v>
      </c>
      <c r="E43" s="1684">
        <v>43542</v>
      </c>
      <c r="F43" s="1678" t="s">
        <v>11928</v>
      </c>
      <c r="G43" s="563" t="s">
        <v>11991</v>
      </c>
    </row>
    <row r="44" spans="1:7" ht="105.6" hidden="1" customHeight="1" outlineLevel="1">
      <c r="A44" s="1674">
        <v>20</v>
      </c>
      <c r="B44" s="1678" t="s">
        <v>11992</v>
      </c>
      <c r="C44" s="1678" t="s">
        <v>11993</v>
      </c>
      <c r="D44" s="1674">
        <v>3</v>
      </c>
      <c r="E44" s="1684">
        <v>43585</v>
      </c>
      <c r="F44" s="1678" t="s">
        <v>3507</v>
      </c>
      <c r="G44" s="1683" t="s">
        <v>11994</v>
      </c>
    </row>
    <row r="45" spans="1:7" ht="13.2" hidden="1" customHeight="1" outlineLevel="1">
      <c r="A45" s="2436" t="s">
        <v>11961</v>
      </c>
      <c r="B45" s="2432"/>
      <c r="C45" s="2432"/>
      <c r="D45" s="2432"/>
      <c r="E45" s="2432"/>
      <c r="F45" s="2432"/>
      <c r="G45" s="2344"/>
    </row>
    <row r="46" spans="1:7" ht="66" hidden="1" customHeight="1" outlineLevel="1">
      <c r="A46" s="1674">
        <v>21</v>
      </c>
      <c r="B46" s="1683" t="s">
        <v>11962</v>
      </c>
      <c r="C46" s="1683" t="s">
        <v>11963</v>
      </c>
      <c r="D46" s="1674">
        <v>2</v>
      </c>
      <c r="E46" s="1691">
        <v>43556</v>
      </c>
      <c r="F46" s="1683" t="s">
        <v>11913</v>
      </c>
      <c r="G46" s="1683"/>
    </row>
    <row r="47" spans="1:7" ht="92.4" hidden="1" customHeight="1" outlineLevel="1">
      <c r="A47" s="1674">
        <v>22</v>
      </c>
      <c r="B47" s="1683" t="s">
        <v>11964</v>
      </c>
      <c r="C47" s="1683" t="s">
        <v>11965</v>
      </c>
      <c r="D47" s="1674">
        <v>10</v>
      </c>
      <c r="E47" s="1692">
        <v>43830</v>
      </c>
      <c r="F47" s="1683" t="s">
        <v>11913</v>
      </c>
      <c r="G47" s="1683">
        <v>1</v>
      </c>
    </row>
    <row r="48" spans="1:7" ht="13.2" hidden="1" customHeight="1" outlineLevel="1">
      <c r="A48" s="2431" t="s">
        <v>11966</v>
      </c>
      <c r="B48" s="2432"/>
      <c r="C48" s="2432"/>
      <c r="D48" s="2432"/>
      <c r="E48" s="2432"/>
      <c r="F48" s="2432"/>
      <c r="G48" s="2344"/>
    </row>
    <row r="49" spans="1:10" ht="52.8" hidden="1" customHeight="1" outlineLevel="1">
      <c r="A49" s="1674">
        <v>23</v>
      </c>
      <c r="B49" s="1678" t="s">
        <v>11967</v>
      </c>
      <c r="C49" s="1678" t="s">
        <v>11968</v>
      </c>
      <c r="D49" s="1674">
        <v>1</v>
      </c>
      <c r="E49" s="1679">
        <v>43830</v>
      </c>
      <c r="F49" s="1678" t="s">
        <v>11969</v>
      </c>
      <c r="G49" s="1678" t="s">
        <v>11995</v>
      </c>
      <c r="H49" s="391"/>
      <c r="I49" s="391"/>
      <c r="J49" s="391"/>
    </row>
    <row r="50" spans="1:10" ht="105.6" hidden="1" customHeight="1" outlineLevel="1">
      <c r="A50" s="1674">
        <v>24</v>
      </c>
      <c r="B50" s="1683" t="s">
        <v>11970</v>
      </c>
      <c r="C50" s="1683" t="s">
        <v>11971</v>
      </c>
      <c r="D50" s="1674">
        <v>2</v>
      </c>
      <c r="E50" s="1691">
        <v>43616</v>
      </c>
      <c r="F50" s="1683" t="s">
        <v>11913</v>
      </c>
      <c r="G50" s="1683"/>
      <c r="H50" s="391"/>
      <c r="I50" s="391"/>
      <c r="J50" s="391"/>
    </row>
    <row r="51" spans="1:10" ht="52.8" hidden="1" customHeight="1" outlineLevel="1">
      <c r="A51" s="2433">
        <v>26</v>
      </c>
      <c r="B51" s="2440" t="s">
        <v>11996</v>
      </c>
      <c r="C51" s="1683" t="s">
        <v>11997</v>
      </c>
      <c r="D51" s="1674">
        <v>1</v>
      </c>
      <c r="E51" s="1691">
        <v>43480</v>
      </c>
      <c r="F51" s="1683" t="s">
        <v>11998</v>
      </c>
      <c r="G51" s="1683"/>
      <c r="H51" s="391"/>
      <c r="I51" s="391"/>
      <c r="J51" s="391"/>
    </row>
    <row r="52" spans="1:10" ht="52.8" hidden="1" customHeight="1" outlineLevel="1">
      <c r="A52" s="2341"/>
      <c r="B52" s="2341"/>
      <c r="C52" s="1683" t="s">
        <v>11999</v>
      </c>
      <c r="D52" s="1674">
        <v>1</v>
      </c>
      <c r="E52" s="1691">
        <v>43496</v>
      </c>
      <c r="F52" s="1683" t="s">
        <v>11998</v>
      </c>
      <c r="G52" s="1683"/>
      <c r="H52" s="391"/>
      <c r="I52" s="391"/>
      <c r="J52" s="391"/>
    </row>
    <row r="53" spans="1:10" ht="39.6" hidden="1" customHeight="1" outlineLevel="1">
      <c r="A53" s="2433">
        <v>27</v>
      </c>
      <c r="B53" s="2440" t="s">
        <v>12000</v>
      </c>
      <c r="C53" s="1683" t="s">
        <v>12001</v>
      </c>
      <c r="D53" s="1674">
        <v>1</v>
      </c>
      <c r="E53" s="1691">
        <v>43738</v>
      </c>
      <c r="F53" s="1683" t="s">
        <v>12002</v>
      </c>
      <c r="G53" s="1683"/>
      <c r="H53" s="391"/>
      <c r="I53" s="391"/>
      <c r="J53" s="391"/>
    </row>
    <row r="54" spans="1:10" ht="52.8" hidden="1" customHeight="1" outlineLevel="1">
      <c r="A54" s="2341"/>
      <c r="B54" s="2341"/>
      <c r="C54" s="1683" t="s">
        <v>12003</v>
      </c>
      <c r="D54" s="1674">
        <v>1</v>
      </c>
      <c r="E54" s="1692">
        <v>43769</v>
      </c>
      <c r="F54" s="1683" t="s">
        <v>12002</v>
      </c>
      <c r="G54" s="1683"/>
      <c r="H54" s="391"/>
      <c r="I54" s="391"/>
      <c r="J54" s="391"/>
    </row>
    <row r="55" spans="1:10" ht="39.6" hidden="1" customHeight="1" outlineLevel="1">
      <c r="A55" s="1674">
        <v>28</v>
      </c>
      <c r="B55" s="1683" t="s">
        <v>12004</v>
      </c>
      <c r="C55" s="1683" t="s">
        <v>12005</v>
      </c>
      <c r="D55" s="1674">
        <v>1</v>
      </c>
      <c r="E55" s="1692">
        <v>43830</v>
      </c>
      <c r="F55" s="1678" t="s">
        <v>12006</v>
      </c>
      <c r="G55" s="1678"/>
      <c r="H55" s="391"/>
      <c r="I55" s="391"/>
      <c r="J55" s="391"/>
    </row>
    <row r="56" spans="1:10" ht="13.2" customHeight="1">
      <c r="A56" s="391"/>
      <c r="B56" s="391"/>
      <c r="C56" s="391"/>
      <c r="D56" s="391"/>
      <c r="E56" s="391"/>
      <c r="F56" s="391"/>
      <c r="G56" s="391"/>
      <c r="H56" s="391"/>
      <c r="I56" s="391"/>
      <c r="J56" s="391"/>
    </row>
    <row r="57" spans="1:10" ht="17.399999999999999" customHeight="1" collapsed="1">
      <c r="A57" s="4" t="s">
        <v>12007</v>
      </c>
      <c r="B57" s="1693" t="s">
        <v>12008</v>
      </c>
      <c r="C57" s="1694"/>
      <c r="D57" s="1694"/>
      <c r="E57" s="1666"/>
      <c r="F57" s="1666"/>
      <c r="G57" s="1666"/>
      <c r="H57" s="1666"/>
      <c r="I57" s="1666"/>
      <c r="J57" s="20"/>
    </row>
    <row r="58" spans="1:10" ht="26.4" hidden="1" customHeight="1" outlineLevel="1">
      <c r="A58" s="1695" t="s">
        <v>12009</v>
      </c>
      <c r="B58" s="1695" t="s">
        <v>12010</v>
      </c>
      <c r="C58" s="1695" t="s">
        <v>11905</v>
      </c>
      <c r="D58" s="1695" t="s">
        <v>11906</v>
      </c>
      <c r="E58" s="1695" t="s">
        <v>12011</v>
      </c>
      <c r="F58" s="1695" t="s">
        <v>12012</v>
      </c>
      <c r="G58" s="1695" t="s">
        <v>12013</v>
      </c>
      <c r="H58" s="1695" t="s">
        <v>12014</v>
      </c>
      <c r="I58" s="1696" t="s">
        <v>12015</v>
      </c>
      <c r="J58" s="1695" t="s">
        <v>12016</v>
      </c>
    </row>
    <row r="59" spans="1:10" ht="169.5" hidden="1" customHeight="1" outlineLevel="1">
      <c r="A59" s="1697" t="s">
        <v>12017</v>
      </c>
      <c r="B59" s="1697" t="s">
        <v>12018</v>
      </c>
      <c r="C59" s="1697" t="s">
        <v>12019</v>
      </c>
      <c r="D59" s="1697" t="s">
        <v>12020</v>
      </c>
      <c r="E59" s="1698">
        <v>43829</v>
      </c>
      <c r="F59" s="1697" t="s">
        <v>12021</v>
      </c>
      <c r="G59" s="1697" t="s">
        <v>12022</v>
      </c>
      <c r="H59" s="1697" t="s">
        <v>12023</v>
      </c>
      <c r="I59" s="1697" t="s">
        <v>12024</v>
      </c>
      <c r="J59" s="1699" t="s">
        <v>12025</v>
      </c>
    </row>
    <row r="60" spans="1:10" ht="184.8" hidden="1" customHeight="1" outlineLevel="1">
      <c r="A60" s="1697" t="s">
        <v>12026</v>
      </c>
      <c r="B60" s="1697" t="s">
        <v>12027</v>
      </c>
      <c r="C60" s="1697" t="s">
        <v>12028</v>
      </c>
      <c r="D60" s="1697" t="s">
        <v>12029</v>
      </c>
      <c r="E60" s="1698">
        <v>43830</v>
      </c>
      <c r="F60" s="1697" t="s">
        <v>12021</v>
      </c>
      <c r="G60" s="1697" t="s">
        <v>12030</v>
      </c>
      <c r="H60" s="1697" t="s">
        <v>12031</v>
      </c>
      <c r="I60" s="1697" t="s">
        <v>12032</v>
      </c>
      <c r="J60" s="1699" t="s">
        <v>12033</v>
      </c>
    </row>
    <row r="61" spans="1:10" ht="13.2" customHeight="1">
      <c r="A61" s="391"/>
      <c r="B61" s="391"/>
      <c r="C61" s="391"/>
      <c r="D61" s="391"/>
      <c r="E61" s="391"/>
      <c r="F61" s="391"/>
      <c r="G61" s="391"/>
      <c r="H61" s="391"/>
      <c r="I61" s="391"/>
      <c r="J61" s="391"/>
    </row>
    <row r="62" spans="1:10" ht="17.399999999999999" customHeight="1" collapsed="1">
      <c r="A62" s="391" t="s">
        <v>12034</v>
      </c>
      <c r="B62" s="1700" t="s">
        <v>12035</v>
      </c>
      <c r="C62" s="1701"/>
      <c r="D62" s="1701"/>
      <c r="E62" s="391"/>
      <c r="F62" s="391"/>
      <c r="G62" s="391"/>
      <c r="H62" s="391"/>
      <c r="I62" s="391"/>
      <c r="J62" s="391"/>
    </row>
    <row r="63" spans="1:10" ht="12.6" hidden="1" customHeight="1" outlineLevel="1"/>
    <row r="64" spans="1:10" ht="12.6" hidden="1" customHeight="1" outlineLevel="1"/>
    <row r="65" spans="1:11" ht="39.6" hidden="1" customHeight="1" outlineLevel="1">
      <c r="A65" s="1674" t="s">
        <v>12036</v>
      </c>
      <c r="B65" s="1674" t="s">
        <v>12037</v>
      </c>
      <c r="C65" s="1692" t="s">
        <v>12038</v>
      </c>
      <c r="D65" s="2444" t="s">
        <v>12039</v>
      </c>
      <c r="E65" s="2432"/>
      <c r="F65" s="2432"/>
      <c r="G65" s="1702" t="s">
        <v>12040</v>
      </c>
      <c r="H65" s="1702" t="s">
        <v>12041</v>
      </c>
      <c r="I65" s="1703" t="s">
        <v>12042</v>
      </c>
      <c r="J65" s="1703" t="s">
        <v>12043</v>
      </c>
      <c r="K65" s="1703" t="s">
        <v>12044</v>
      </c>
    </row>
    <row r="66" spans="1:11" ht="184.8" hidden="1" customHeight="1" outlineLevel="1">
      <c r="A66" s="1674" t="s">
        <v>12045</v>
      </c>
      <c r="B66" s="1674" t="s">
        <v>12046</v>
      </c>
      <c r="C66" s="1674" t="s">
        <v>12047</v>
      </c>
      <c r="D66" s="2434" t="s">
        <v>12048</v>
      </c>
      <c r="E66" s="2432"/>
      <c r="F66" s="2432"/>
      <c r="G66" s="1702" t="s">
        <v>12049</v>
      </c>
      <c r="H66" s="1704" t="s">
        <v>12050</v>
      </c>
      <c r="I66" s="1690" t="s">
        <v>12051</v>
      </c>
      <c r="J66" s="1690" t="s">
        <v>12052</v>
      </c>
      <c r="K66" s="1690" t="s">
        <v>12053</v>
      </c>
    </row>
    <row r="67" spans="1:11" ht="118.8" hidden="1" customHeight="1" outlineLevel="1">
      <c r="A67" s="1674" t="s">
        <v>12054</v>
      </c>
      <c r="B67" s="1674" t="s">
        <v>12055</v>
      </c>
      <c r="C67" s="1692" t="s">
        <v>12056</v>
      </c>
      <c r="D67" s="2434" t="s">
        <v>12057</v>
      </c>
      <c r="E67" s="2432"/>
      <c r="F67" s="2432"/>
      <c r="G67" s="1702" t="s">
        <v>12058</v>
      </c>
      <c r="H67" s="1705">
        <v>43830</v>
      </c>
      <c r="I67" s="1690" t="s">
        <v>12059</v>
      </c>
      <c r="J67" s="1690" t="s">
        <v>12060</v>
      </c>
      <c r="K67" s="1690" t="s">
        <v>12061</v>
      </c>
    </row>
    <row r="68" spans="1:11" ht="132" hidden="1" customHeight="1" outlineLevel="1">
      <c r="A68" s="1674" t="s">
        <v>12062</v>
      </c>
      <c r="B68" s="1674" t="s">
        <v>12063</v>
      </c>
      <c r="C68" s="1692" t="s">
        <v>12064</v>
      </c>
      <c r="D68" s="2434" t="s">
        <v>12065</v>
      </c>
      <c r="E68" s="2432"/>
      <c r="F68" s="2432"/>
      <c r="G68" s="1706" t="s">
        <v>12066</v>
      </c>
      <c r="H68" s="1705">
        <v>44012</v>
      </c>
      <c r="I68" s="1690" t="s">
        <v>12067</v>
      </c>
      <c r="J68" s="1690" t="s">
        <v>12068</v>
      </c>
      <c r="K68" s="1690" t="s">
        <v>12069</v>
      </c>
    </row>
    <row r="69" spans="1:11" ht="290.39999999999998" hidden="1" customHeight="1" outlineLevel="1">
      <c r="A69" s="1674" t="s">
        <v>12070</v>
      </c>
      <c r="B69" s="1674" t="s">
        <v>12063</v>
      </c>
      <c r="C69" s="1692" t="s">
        <v>12071</v>
      </c>
      <c r="D69" s="2434" t="s">
        <v>12072</v>
      </c>
      <c r="E69" s="2432"/>
      <c r="F69" s="2432"/>
      <c r="G69" s="1706" t="s">
        <v>3081</v>
      </c>
      <c r="H69" s="1705">
        <v>44012</v>
      </c>
      <c r="I69" s="1690" t="s">
        <v>12073</v>
      </c>
      <c r="J69" s="1690" t="s">
        <v>12074</v>
      </c>
      <c r="K69" s="1690" t="s">
        <v>12075</v>
      </c>
    </row>
    <row r="70" spans="1:11" ht="105.6" hidden="1" customHeight="1" outlineLevel="1">
      <c r="A70" s="1674" t="s">
        <v>12076</v>
      </c>
      <c r="B70" s="1674" t="s">
        <v>12063</v>
      </c>
      <c r="C70" s="1692" t="s">
        <v>12077</v>
      </c>
      <c r="D70" s="2434" t="s">
        <v>12078</v>
      </c>
      <c r="E70" s="2432"/>
      <c r="F70" s="2432"/>
      <c r="G70" s="1706" t="s">
        <v>12066</v>
      </c>
      <c r="H70" s="1705">
        <v>44012</v>
      </c>
      <c r="I70" s="1690" t="s">
        <v>12079</v>
      </c>
      <c r="J70" s="1690" t="s">
        <v>12080</v>
      </c>
      <c r="K70" s="1690" t="s">
        <v>12081</v>
      </c>
    </row>
    <row r="71" spans="1:11" ht="13.2" customHeight="1">
      <c r="A71" s="20"/>
      <c r="B71" s="20"/>
      <c r="C71" s="20"/>
      <c r="D71" s="20"/>
      <c r="E71" s="20"/>
      <c r="G71" s="20"/>
      <c r="H71" s="20"/>
      <c r="I71" s="20"/>
      <c r="J71" s="20"/>
      <c r="K71" s="20"/>
    </row>
    <row r="72" spans="1:11" ht="17.399999999999999" customHeight="1" collapsed="1">
      <c r="A72" s="20"/>
      <c r="B72" s="1707" t="str">
        <f>HYPERLINK("https://likumi.lv/ta/id/302218-par-pasakumu-planu-noziedzigi-iegutu-lidzeklu-legalizacijas-un-terorisma-finansesanas-noversanai-laikposmam-lidz-2019","Par Pasākumu plānu noziedzīgi iegūtu līdzekļu legalizācijas un terorisma finansēšanas novēršanai laikposmam līdz 2019. gada 31. decembrim")</f>
        <v>Par Pasākumu plānu noziedzīgi iegūtu līdzekļu legalizācijas un terorisma finansēšanas novēršanai laikposmam līdz 2019. gada 31. decembrim</v>
      </c>
      <c r="C72" s="1708"/>
      <c r="D72" s="1708"/>
      <c r="E72" s="1708"/>
      <c r="F72" s="557"/>
      <c r="G72" s="1708"/>
      <c r="H72" s="1708"/>
      <c r="I72" s="20"/>
      <c r="J72" s="20"/>
      <c r="K72" s="20"/>
    </row>
    <row r="73" spans="1:11" ht="13.2" hidden="1" customHeight="1" outlineLevel="1">
      <c r="A73" s="20"/>
      <c r="B73" s="1709" t="s">
        <v>12082</v>
      </c>
      <c r="C73" s="20"/>
      <c r="D73" s="20"/>
      <c r="E73" s="20"/>
      <c r="G73" s="20"/>
      <c r="H73" s="20"/>
      <c r="I73" s="20"/>
      <c r="J73" s="20"/>
      <c r="K73" s="20"/>
    </row>
    <row r="74" spans="1:11" ht="13.2" hidden="1" customHeight="1" outlineLevel="1">
      <c r="A74" s="20"/>
      <c r="B74" s="81" t="s">
        <v>12083</v>
      </c>
      <c r="C74" s="20"/>
      <c r="D74" s="20"/>
      <c r="E74" s="20"/>
      <c r="G74" s="20"/>
      <c r="H74" s="20"/>
      <c r="I74" s="20"/>
      <c r="J74" s="20"/>
      <c r="K74" s="20"/>
    </row>
    <row r="75" spans="1:11" ht="13.2" hidden="1" customHeight="1" outlineLevel="1">
      <c r="A75" s="20"/>
      <c r="B75" s="81" t="s">
        <v>12084</v>
      </c>
      <c r="C75" s="20"/>
      <c r="D75" s="20"/>
      <c r="E75" s="20"/>
      <c r="G75" s="20"/>
      <c r="H75" s="20"/>
      <c r="I75" s="20"/>
      <c r="J75" s="20"/>
      <c r="K75" s="20"/>
    </row>
    <row r="76" spans="1:11" ht="13.2" hidden="1" customHeight="1" outlineLevel="1">
      <c r="A76" s="20"/>
      <c r="B76" s="81"/>
      <c r="C76" s="20"/>
      <c r="D76" s="20"/>
      <c r="E76" s="20"/>
      <c r="G76" s="20"/>
      <c r="H76" s="20"/>
      <c r="I76" s="20"/>
      <c r="J76" s="20"/>
      <c r="K76" s="20"/>
    </row>
    <row r="77" spans="1:11" ht="13.2" hidden="1" customHeight="1" outlineLevel="1">
      <c r="A77" s="2435" t="s">
        <v>12085</v>
      </c>
      <c r="B77" s="2338"/>
      <c r="C77" s="2435" t="s">
        <v>12086</v>
      </c>
      <c r="D77" s="2338"/>
      <c r="E77" s="2338"/>
      <c r="F77" s="2338"/>
      <c r="G77" s="2338"/>
      <c r="H77" s="2338"/>
      <c r="J77" s="20"/>
      <c r="K77" s="20"/>
    </row>
    <row r="78" spans="1:11" ht="13.2" hidden="1" customHeight="1" outlineLevel="1">
      <c r="A78" s="2435" t="s">
        <v>12087</v>
      </c>
      <c r="B78" s="2338"/>
      <c r="C78" s="2435" t="s">
        <v>12088</v>
      </c>
      <c r="D78" s="2338"/>
      <c r="E78" s="2338"/>
      <c r="F78" s="2338"/>
      <c r="G78" s="2338"/>
      <c r="H78" s="2338"/>
      <c r="J78" s="20"/>
      <c r="K78" s="20"/>
    </row>
    <row r="79" spans="1:11" ht="13.2" hidden="1" customHeight="1" outlineLevel="1">
      <c r="A79" s="2437"/>
      <c r="B79" s="2338"/>
      <c r="C79" s="2435" t="s">
        <v>12089</v>
      </c>
      <c r="D79" s="2338"/>
      <c r="E79" s="2338"/>
      <c r="F79" s="2338"/>
      <c r="G79" s="2338"/>
      <c r="H79" s="2338"/>
      <c r="J79" s="20"/>
      <c r="K79" s="20"/>
    </row>
    <row r="80" spans="1:11" ht="13.2" hidden="1" customHeight="1" outlineLevel="1">
      <c r="A80" s="2437"/>
      <c r="B80" s="2338"/>
      <c r="C80" s="2435" t="s">
        <v>12090</v>
      </c>
      <c r="D80" s="2338"/>
      <c r="E80" s="2338"/>
      <c r="F80" s="2338"/>
      <c r="G80" s="2338"/>
      <c r="H80" s="2338"/>
      <c r="J80" s="20"/>
      <c r="K80" s="20"/>
    </row>
    <row r="81" spans="1:8" ht="13.2" hidden="1" customHeight="1" outlineLevel="1">
      <c r="A81" s="2437"/>
      <c r="B81" s="2338"/>
      <c r="C81" s="2435" t="s">
        <v>12091</v>
      </c>
      <c r="D81" s="2338"/>
      <c r="E81" s="2338"/>
      <c r="F81" s="2338"/>
      <c r="G81" s="2338"/>
      <c r="H81" s="2338"/>
    </row>
    <row r="82" spans="1:8" ht="13.2" hidden="1" customHeight="1" outlineLevel="1">
      <c r="A82" s="2437"/>
      <c r="B82" s="2338"/>
      <c r="C82" s="2435" t="s">
        <v>12092</v>
      </c>
      <c r="D82" s="2338"/>
      <c r="E82" s="2338"/>
      <c r="F82" s="2338"/>
      <c r="G82" s="2338"/>
      <c r="H82" s="2338"/>
    </row>
    <row r="83" spans="1:8" ht="26.4" hidden="1" customHeight="1" outlineLevel="1">
      <c r="A83" s="560" t="s">
        <v>12093</v>
      </c>
      <c r="B83" s="1710" t="s">
        <v>12094</v>
      </c>
      <c r="C83" s="1710" t="s">
        <v>12095</v>
      </c>
      <c r="D83" s="1710" t="s">
        <v>12039</v>
      </c>
      <c r="E83" s="1710" t="s">
        <v>11906</v>
      </c>
      <c r="F83" s="1710" t="s">
        <v>12096</v>
      </c>
      <c r="G83" s="1710" t="s">
        <v>12097</v>
      </c>
      <c r="H83" s="1710" t="s">
        <v>11907</v>
      </c>
    </row>
    <row r="84" spans="1:8" ht="171.6" hidden="1" customHeight="1" outlineLevel="1">
      <c r="A84" s="1711">
        <v>43595</v>
      </c>
      <c r="B84" s="561" t="s">
        <v>11822</v>
      </c>
      <c r="C84" s="561" t="s">
        <v>11823</v>
      </c>
      <c r="D84" s="561" t="s">
        <v>11825</v>
      </c>
      <c r="E84" s="561" t="s">
        <v>11826</v>
      </c>
      <c r="F84" s="560" t="s">
        <v>5184</v>
      </c>
      <c r="G84" s="560" t="s">
        <v>12098</v>
      </c>
      <c r="H84" s="560" t="s">
        <v>12099</v>
      </c>
    </row>
    <row r="85" spans="1:8" ht="13.2" hidden="1" customHeight="1" outlineLevel="1">
      <c r="A85" s="20"/>
      <c r="B85" s="20"/>
      <c r="C85" s="20"/>
      <c r="D85" s="20"/>
      <c r="E85" s="20"/>
      <c r="G85" s="20"/>
      <c r="H85" s="20"/>
    </row>
    <row r="86" spans="1:8" ht="13.2" hidden="1" customHeight="1" outlineLevel="1">
      <c r="B86" s="1709" t="s">
        <v>12100</v>
      </c>
      <c r="C86" s="20"/>
      <c r="D86" s="20"/>
      <c r="E86" s="20"/>
      <c r="G86" s="20"/>
      <c r="H86" s="20"/>
    </row>
    <row r="87" spans="1:8" ht="13.2" hidden="1" customHeight="1" outlineLevel="1">
      <c r="B87" s="81" t="s">
        <v>12101</v>
      </c>
      <c r="C87" s="20"/>
      <c r="D87" s="20"/>
      <c r="E87" s="20"/>
      <c r="G87" s="20"/>
      <c r="H87" s="20"/>
    </row>
    <row r="88" spans="1:8" ht="13.2" hidden="1" customHeight="1" outlineLevel="1">
      <c r="B88" s="81" t="s">
        <v>12102</v>
      </c>
      <c r="C88" s="20"/>
      <c r="D88" s="20"/>
      <c r="E88" s="20"/>
      <c r="G88" s="20"/>
      <c r="H88" s="20"/>
    </row>
    <row r="89" spans="1:8" ht="13.2" hidden="1" customHeight="1" outlineLevel="1">
      <c r="A89" s="1712"/>
      <c r="B89" s="20"/>
      <c r="C89" s="20"/>
      <c r="D89" s="20"/>
      <c r="E89" s="20"/>
      <c r="G89" s="20"/>
      <c r="H89" s="20"/>
    </row>
    <row r="90" spans="1:8" ht="13.2" hidden="1" customHeight="1" outlineLevel="1">
      <c r="A90" s="2435" t="s">
        <v>12103</v>
      </c>
      <c r="B90" s="2338"/>
      <c r="C90" s="562"/>
      <c r="D90" s="2435" t="s">
        <v>12104</v>
      </c>
      <c r="E90" s="2338"/>
      <c r="F90" s="2338"/>
      <c r="G90" s="2338"/>
      <c r="H90" s="2338"/>
    </row>
    <row r="91" spans="1:8" ht="13.2" hidden="1" customHeight="1" outlineLevel="1">
      <c r="A91" s="2435" t="s">
        <v>12087</v>
      </c>
      <c r="B91" s="2338"/>
      <c r="C91" s="562"/>
      <c r="D91" s="2435" t="s">
        <v>12105</v>
      </c>
      <c r="E91" s="2338"/>
      <c r="F91" s="2338"/>
      <c r="G91" s="2338"/>
      <c r="H91" s="2338"/>
    </row>
    <row r="92" spans="1:8" ht="13.2" hidden="1" customHeight="1" outlineLevel="1">
      <c r="A92" s="2437"/>
      <c r="B92" s="2338"/>
      <c r="C92" s="562"/>
      <c r="D92" s="2435" t="s">
        <v>12106</v>
      </c>
      <c r="E92" s="2338"/>
      <c r="F92" s="2338"/>
      <c r="G92" s="2338"/>
      <c r="H92" s="2338"/>
    </row>
    <row r="93" spans="1:8" ht="13.2" hidden="1" customHeight="1" outlineLevel="1">
      <c r="A93" s="2437"/>
      <c r="B93" s="2338"/>
      <c r="C93" s="562"/>
      <c r="D93" s="2435" t="s">
        <v>12107</v>
      </c>
      <c r="E93" s="2338"/>
      <c r="F93" s="2338"/>
      <c r="G93" s="2338"/>
      <c r="H93" s="2338"/>
    </row>
    <row r="94" spans="1:8" ht="13.2" hidden="1" customHeight="1" outlineLevel="1">
      <c r="A94" s="2437"/>
      <c r="B94" s="2338"/>
      <c r="C94" s="562"/>
      <c r="D94" s="2435" t="s">
        <v>12108</v>
      </c>
      <c r="E94" s="2338"/>
      <c r="F94" s="2338"/>
      <c r="G94" s="2338"/>
      <c r="H94" s="2338"/>
    </row>
    <row r="95" spans="1:8" ht="13.2" hidden="1" customHeight="1" outlineLevel="1">
      <c r="A95" s="2437"/>
      <c r="B95" s="2338"/>
      <c r="C95" s="562"/>
      <c r="D95" s="2435" t="s">
        <v>12109</v>
      </c>
      <c r="E95" s="2338"/>
      <c r="F95" s="2338"/>
      <c r="G95" s="2338"/>
      <c r="H95" s="2338"/>
    </row>
    <row r="96" spans="1:8" ht="26.4" hidden="1" customHeight="1" outlineLevel="1">
      <c r="A96" s="560" t="s">
        <v>12093</v>
      </c>
      <c r="B96" s="1710" t="s">
        <v>12094</v>
      </c>
      <c r="C96" s="1710" t="s">
        <v>12095</v>
      </c>
      <c r="D96" s="1710" t="s">
        <v>12039</v>
      </c>
      <c r="E96" s="1710" t="s">
        <v>11906</v>
      </c>
      <c r="F96" s="1710" t="s">
        <v>12096</v>
      </c>
      <c r="G96" s="1710" t="s">
        <v>12097</v>
      </c>
      <c r="H96" s="1710" t="s">
        <v>11907</v>
      </c>
    </row>
    <row r="97" spans="1:8" ht="145.19999999999999" hidden="1" customHeight="1" outlineLevel="1">
      <c r="A97" s="1711">
        <v>43566</v>
      </c>
      <c r="B97" s="561" t="s">
        <v>11828</v>
      </c>
      <c r="C97" s="561" t="s">
        <v>11829</v>
      </c>
      <c r="D97" s="561" t="s">
        <v>11831</v>
      </c>
      <c r="E97" s="561" t="s">
        <v>11832</v>
      </c>
      <c r="F97" s="560" t="s">
        <v>12110</v>
      </c>
      <c r="G97" s="560" t="s">
        <v>12111</v>
      </c>
      <c r="H97" s="560" t="s">
        <v>12112</v>
      </c>
    </row>
    <row r="98" spans="1:8" ht="13.2" customHeight="1">
      <c r="A98" s="20"/>
      <c r="B98" s="20"/>
      <c r="C98" s="20"/>
      <c r="D98" s="20"/>
      <c r="E98" s="20"/>
      <c r="F98" s="20"/>
      <c r="G98" s="20"/>
      <c r="H98" s="20"/>
    </row>
    <row r="99" spans="1:8" ht="13.2" customHeight="1">
      <c r="A99" s="20"/>
      <c r="B99" s="20"/>
      <c r="C99" s="20"/>
      <c r="D99" s="20"/>
      <c r="E99" s="20"/>
      <c r="F99" s="20"/>
      <c r="G99" s="20"/>
      <c r="H99" s="20"/>
    </row>
    <row r="100" spans="1:8" ht="17.399999999999999" customHeight="1" collapsed="1">
      <c r="A100" s="20"/>
      <c r="B100" s="1713" t="s">
        <v>12113</v>
      </c>
      <c r="C100" s="1714"/>
      <c r="D100" s="1714"/>
      <c r="E100" s="1714"/>
      <c r="F100" s="1714"/>
      <c r="G100" s="1714"/>
      <c r="H100" s="1714"/>
    </row>
    <row r="101" spans="1:8" ht="12.6" hidden="1" customHeight="1" outlineLevel="1">
      <c r="A101" s="395"/>
      <c r="B101" s="395"/>
      <c r="C101" s="395"/>
      <c r="D101" s="395"/>
      <c r="E101" s="395"/>
      <c r="F101" s="395"/>
      <c r="G101" s="395"/>
      <c r="H101" s="395"/>
    </row>
    <row r="102" spans="1:8" ht="12.6" hidden="1" customHeight="1" outlineLevel="1">
      <c r="A102" s="395"/>
      <c r="B102" s="395"/>
      <c r="C102" s="395"/>
      <c r="D102" s="395"/>
      <c r="E102" s="395"/>
      <c r="F102" s="395"/>
      <c r="G102" s="395"/>
      <c r="H102" s="395"/>
    </row>
    <row r="103" spans="1:8" ht="52.8" hidden="1" customHeight="1" outlineLevel="1">
      <c r="A103" s="1715" t="s">
        <v>12114</v>
      </c>
      <c r="B103" s="1716" t="s">
        <v>12115</v>
      </c>
      <c r="C103" s="2430" t="s">
        <v>12116</v>
      </c>
      <c r="D103" s="2344"/>
      <c r="E103" s="1717">
        <v>43647</v>
      </c>
      <c r="F103" s="394" t="s">
        <v>12117</v>
      </c>
      <c r="G103" s="394" t="s">
        <v>12118</v>
      </c>
      <c r="H103" s="394"/>
    </row>
    <row r="104" spans="1:8" ht="92.4" hidden="1" customHeight="1" outlineLevel="1">
      <c r="A104" s="1715" t="s">
        <v>12119</v>
      </c>
      <c r="B104" s="1716" t="s">
        <v>12120</v>
      </c>
      <c r="C104" s="2430" t="s">
        <v>12121</v>
      </c>
      <c r="D104" s="2344"/>
      <c r="E104" s="1717">
        <v>43831</v>
      </c>
      <c r="F104" s="394" t="s">
        <v>12122</v>
      </c>
      <c r="G104" s="394"/>
      <c r="H104" s="394"/>
    </row>
    <row r="105" spans="1:8" ht="12.6" hidden="1" customHeight="1" outlineLevel="1">
      <c r="A105" s="395"/>
      <c r="B105" s="395"/>
      <c r="C105" s="395"/>
      <c r="D105" s="395"/>
      <c r="E105" s="395"/>
      <c r="F105" s="395"/>
      <c r="G105" s="395"/>
      <c r="H105" s="395"/>
    </row>
    <row r="106" spans="1:8" ht="12.6" customHeight="1">
      <c r="A106" s="395"/>
      <c r="B106" s="395"/>
      <c r="C106" s="395"/>
      <c r="D106" s="395"/>
      <c r="E106" s="395"/>
      <c r="F106" s="395"/>
      <c r="G106" s="395"/>
      <c r="H106" s="395"/>
    </row>
    <row r="107" spans="1:8" ht="17.399999999999999" customHeight="1" collapsed="1">
      <c r="A107" s="395"/>
      <c r="B107" s="1718" t="s">
        <v>12123</v>
      </c>
      <c r="C107" s="1719"/>
      <c r="D107" s="1719"/>
      <c r="E107" s="395"/>
      <c r="F107" s="393" t="s">
        <v>12124</v>
      </c>
      <c r="G107" s="395"/>
      <c r="H107" s="395"/>
    </row>
    <row r="108" spans="1:8" ht="15" hidden="1" customHeight="1" outlineLevel="1">
      <c r="A108" s="395"/>
      <c r="B108" s="1720" t="s">
        <v>12125</v>
      </c>
      <c r="C108" s="395"/>
      <c r="D108" s="395"/>
      <c r="E108" s="395"/>
      <c r="F108" s="395"/>
      <c r="G108" s="395"/>
      <c r="H108" s="395"/>
    </row>
    <row r="109" spans="1:8" ht="12.6" hidden="1" customHeight="1" outlineLevel="1">
      <c r="A109" s="395"/>
      <c r="B109" s="395"/>
      <c r="C109" s="395"/>
      <c r="D109" s="395"/>
      <c r="E109" s="395" t="s">
        <v>12126</v>
      </c>
      <c r="F109" s="395"/>
      <c r="G109" s="395"/>
      <c r="H109" s="395"/>
    </row>
    <row r="110" spans="1:8" ht="45" hidden="1" customHeight="1" outlineLevel="1">
      <c r="A110" s="395"/>
      <c r="B110" s="1721" t="s">
        <v>12127</v>
      </c>
      <c r="C110" s="1722" t="s">
        <v>12112</v>
      </c>
      <c r="D110" s="1722" t="s">
        <v>12128</v>
      </c>
      <c r="E110" s="1722" t="s">
        <v>12129</v>
      </c>
      <c r="F110" s="1722" t="s">
        <v>12130</v>
      </c>
      <c r="G110" s="395"/>
      <c r="H110" s="395"/>
    </row>
  </sheetData>
  <mergeCells count="56">
    <mergeCell ref="D4:E4"/>
    <mergeCell ref="D93:H93"/>
    <mergeCell ref="D69:F69"/>
    <mergeCell ref="C77:H77"/>
    <mergeCell ref="A91:B91"/>
    <mergeCell ref="A53:A54"/>
    <mergeCell ref="A37:G37"/>
    <mergeCell ref="D92:H92"/>
    <mergeCell ref="A38:A39"/>
    <mergeCell ref="B51:B52"/>
    <mergeCell ref="A81:B81"/>
    <mergeCell ref="D65:F65"/>
    <mergeCell ref="D5:E5"/>
    <mergeCell ref="C79:H79"/>
    <mergeCell ref="A93:B93"/>
    <mergeCell ref="A33:G33"/>
    <mergeCell ref="D91:H91"/>
    <mergeCell ref="D67:F67"/>
    <mergeCell ref="D7:E7"/>
    <mergeCell ref="C78:H78"/>
    <mergeCell ref="A16:G16"/>
    <mergeCell ref="B21:B22"/>
    <mergeCell ref="A77:B77"/>
    <mergeCell ref="A42:G42"/>
    <mergeCell ref="A29:G29"/>
    <mergeCell ref="F12:G12"/>
    <mergeCell ref="D6:E6"/>
    <mergeCell ref="A78:B78"/>
    <mergeCell ref="A40:G40"/>
    <mergeCell ref="A90:B90"/>
    <mergeCell ref="A48:G48"/>
    <mergeCell ref="A24:G24"/>
    <mergeCell ref="A15:G15"/>
    <mergeCell ref="A80:B80"/>
    <mergeCell ref="D68:F68"/>
    <mergeCell ref="C82:H82"/>
    <mergeCell ref="B53:B54"/>
    <mergeCell ref="A82:B82"/>
    <mergeCell ref="A21:A22"/>
    <mergeCell ref="C81:H81"/>
    <mergeCell ref="C104:D104"/>
    <mergeCell ref="A35:G35"/>
    <mergeCell ref="A51:A52"/>
    <mergeCell ref="D70:F70"/>
    <mergeCell ref="C80:H80"/>
    <mergeCell ref="D66:F66"/>
    <mergeCell ref="D90:H90"/>
    <mergeCell ref="D95:H95"/>
    <mergeCell ref="C103:D103"/>
    <mergeCell ref="A45:G45"/>
    <mergeCell ref="A95:B95"/>
    <mergeCell ref="D94:H94"/>
    <mergeCell ref="A94:B94"/>
    <mergeCell ref="A79:B79"/>
    <mergeCell ref="B38:B39"/>
    <mergeCell ref="A92:B92"/>
  </mergeCells>
  <hyperlinks>
    <hyperlink ref="F107" r:id="rId1" xr:uid="{00000000-0004-0000-1200-000000000000}"/>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outlinePr summaryBelow="0" summaryRight="0"/>
    <pageSetUpPr fitToPage="1"/>
  </sheetPr>
  <dimension ref="A1:AZ518"/>
  <sheetViews>
    <sheetView showGridLines="0" workbookViewId="0">
      <pane xSplit="1" topLeftCell="B1" activePane="topRight" state="frozen"/>
      <selection pane="topRight" activeCell="C2" sqref="C2"/>
    </sheetView>
  </sheetViews>
  <sheetFormatPr defaultColWidth="11.1796875" defaultRowHeight="15.75" customHeight="1" outlineLevelRow="2"/>
  <cols>
    <col min="1" max="1" width="24.6328125" customWidth="1"/>
    <col min="2" max="37" width="6.81640625" customWidth="1"/>
    <col min="38" max="38" width="7.08984375" customWidth="1"/>
    <col min="39" max="52" width="6.81640625" customWidth="1"/>
  </cols>
  <sheetData>
    <row r="1" spans="1:25" ht="12.6" customHeight="1">
      <c r="A1" s="28" t="s">
        <v>2027</v>
      </c>
      <c r="B1" s="29"/>
      <c r="C1" s="29"/>
      <c r="D1" s="29"/>
      <c r="E1" s="30"/>
      <c r="F1" s="29"/>
      <c r="G1" s="29"/>
      <c r="H1" s="29"/>
      <c r="I1" s="29"/>
      <c r="J1" s="29"/>
      <c r="K1" s="29"/>
      <c r="L1" s="29"/>
      <c r="M1" s="29"/>
      <c r="N1" s="29"/>
      <c r="O1" s="29"/>
      <c r="P1" s="32"/>
      <c r="Q1" s="32"/>
      <c r="T1" s="29"/>
      <c r="U1" s="29"/>
      <c r="V1" s="32"/>
      <c r="W1" s="33"/>
      <c r="X1" s="33" t="s">
        <v>2028</v>
      </c>
      <c r="Y1" s="33" t="e">
        <f>SUM(Y2:Y12)</f>
        <v>#REF!</v>
      </c>
    </row>
    <row r="2" spans="1:25" ht="13.8" customHeight="1">
      <c r="A2" s="29"/>
      <c r="B2" s="29" t="s">
        <v>2029</v>
      </c>
      <c r="C2" s="29"/>
      <c r="D2" s="31" t="s">
        <v>2030</v>
      </c>
      <c r="E2" s="29"/>
      <c r="F2" s="29"/>
      <c r="G2" s="29"/>
      <c r="H2" s="29"/>
      <c r="I2" s="35"/>
      <c r="J2" s="35"/>
      <c r="K2" s="29"/>
      <c r="L2" s="29"/>
      <c r="M2" s="29"/>
      <c r="N2" s="29"/>
      <c r="O2" s="29"/>
      <c r="P2" s="32"/>
      <c r="Q2" s="32"/>
      <c r="T2" s="29"/>
      <c r="U2" s="29"/>
      <c r="V2" s="32"/>
      <c r="W2" s="49"/>
      <c r="X2" s="49">
        <v>2018</v>
      </c>
      <c r="Y2" s="49" t="e">
        <f>STATISTIKA!AA15+#REF!</f>
        <v>#REF!</v>
      </c>
    </row>
    <row r="3" spans="1:25" ht="13.8" customHeight="1">
      <c r="A3" s="29"/>
      <c r="B3" s="37"/>
      <c r="C3" s="38"/>
      <c r="D3" s="29">
        <v>2023</v>
      </c>
      <c r="E3" s="29">
        <v>2022</v>
      </c>
      <c r="F3" s="39">
        <v>2021</v>
      </c>
      <c r="G3" s="40" t="s">
        <v>2031</v>
      </c>
      <c r="H3" s="39">
        <v>2020</v>
      </c>
      <c r="I3" s="40" t="s">
        <v>2032</v>
      </c>
      <c r="J3" s="41"/>
      <c r="K3" s="29"/>
      <c r="L3" s="29"/>
      <c r="M3" s="29"/>
      <c r="N3" s="29"/>
      <c r="O3" s="29"/>
      <c r="P3" s="32"/>
      <c r="Q3" s="32"/>
      <c r="T3" s="29"/>
      <c r="U3" s="519"/>
      <c r="V3" s="32"/>
      <c r="W3" s="49"/>
      <c r="X3" s="49">
        <v>2019</v>
      </c>
      <c r="Y3" s="49" t="e">
        <f>STATISTIKA!AD15+#REF!</f>
        <v>#REF!</v>
      </c>
    </row>
    <row r="4" spans="1:25" ht="13.8" customHeight="1">
      <c r="A4" s="29" t="s">
        <v>2033</v>
      </c>
      <c r="B4" s="43" t="e">
        <f>COUNTIF(#REF!, A4)</f>
        <v>#REF!</v>
      </c>
      <c r="C4" s="30"/>
      <c r="D4" s="39" t="e">
        <f>COUNTIF(#REF!,A4)</f>
        <v>#REF!</v>
      </c>
      <c r="E4" s="39" t="e">
        <f>COUNTIF(#REF!,A4)</f>
        <v>#REF!</v>
      </c>
      <c r="F4" s="39">
        <f>COUNTIF('Arh21'!J:J,A4)</f>
        <v>223</v>
      </c>
      <c r="G4" s="35"/>
      <c r="H4" s="39" t="e">
        <f>COUNTIF('Arh20'!J:J,A4)+I4</f>
        <v>#REF!</v>
      </c>
      <c r="I4" s="44" t="e">
        <f>#REF!</f>
        <v>#REF!</v>
      </c>
      <c r="J4" s="35"/>
      <c r="K4" s="29"/>
      <c r="L4" s="29"/>
      <c r="M4" s="29"/>
      <c r="N4" s="29"/>
      <c r="O4" s="29"/>
      <c r="P4" s="32"/>
      <c r="Q4" s="32"/>
      <c r="T4" s="29"/>
      <c r="U4" s="519"/>
      <c r="V4" s="32"/>
      <c r="W4" s="49"/>
      <c r="X4" s="49">
        <v>2020</v>
      </c>
      <c r="Y4" s="49" t="e">
        <f>STATISTIKA!AG15+#REF!</f>
        <v>#REF!</v>
      </c>
    </row>
    <row r="5" spans="1:25" ht="13.8" customHeight="1">
      <c r="A5" s="29" t="s">
        <v>2034</v>
      </c>
      <c r="B5" s="43" t="e">
        <f>COUNTIF(#REF!, A5)</f>
        <v>#REF!</v>
      </c>
      <c r="C5" s="30"/>
      <c r="D5" s="39" t="e">
        <f>COUNTIF(#REF!,A5)</f>
        <v>#REF!</v>
      </c>
      <c r="E5" s="39" t="e">
        <f>COUNTIF(#REF!,A5)</f>
        <v>#REF!</v>
      </c>
      <c r="F5" s="39">
        <f>COUNTIF('Arh21'!J:J,A5)</f>
        <v>160</v>
      </c>
      <c r="G5" s="35"/>
      <c r="H5" s="39" t="e">
        <f>COUNTIF('Arh20'!J:J,A5)+I5</f>
        <v>#REF!</v>
      </c>
      <c r="I5" s="44" t="e">
        <f>#REF!</f>
        <v>#REF!</v>
      </c>
      <c r="J5" s="35"/>
      <c r="K5" s="29"/>
      <c r="L5" s="29"/>
      <c r="M5" s="29"/>
      <c r="N5" s="29"/>
      <c r="O5" s="29"/>
      <c r="P5" s="32"/>
      <c r="Q5" s="32"/>
      <c r="S5" s="519"/>
      <c r="T5" s="519"/>
      <c r="U5" s="519"/>
      <c r="V5" s="32"/>
      <c r="W5" s="49"/>
      <c r="X5" s="49">
        <v>2021</v>
      </c>
      <c r="Y5" s="49">
        <f>STATISTIKA!$AJ$15</f>
        <v>1040</v>
      </c>
    </row>
    <row r="6" spans="1:25" ht="13.8" customHeight="1">
      <c r="A6" s="29" t="s">
        <v>2035</v>
      </c>
      <c r="B6" s="43" t="e">
        <f>COUNTIF(#REF!, A6)</f>
        <v>#REF!</v>
      </c>
      <c r="C6" s="30"/>
      <c r="D6" s="39" t="e">
        <f>COUNTIF(#REF!,A6)</f>
        <v>#REF!</v>
      </c>
      <c r="E6" s="39" t="e">
        <f>COUNTIF(#REF!,A6)</f>
        <v>#REF!</v>
      </c>
      <c r="F6" s="39" t="e">
        <f>COUNTIF('Arh21'!J:J,A6)+G6</f>
        <v>#REF!</v>
      </c>
      <c r="G6" s="35" t="e">
        <f>#REF!</f>
        <v>#REF!</v>
      </c>
      <c r="H6" s="39" t="e">
        <f>COUNTIF('Arh20'!J:J,A6)+I6</f>
        <v>#REF!</v>
      </c>
      <c r="I6" s="44" t="e">
        <f>#REF!</f>
        <v>#REF!</v>
      </c>
      <c r="J6" s="35"/>
      <c r="K6" s="29"/>
      <c r="L6" s="29"/>
      <c r="M6" s="29"/>
      <c r="N6" s="29"/>
      <c r="O6" s="29"/>
      <c r="P6" s="32"/>
      <c r="Q6" s="32"/>
      <c r="R6" s="519"/>
      <c r="T6" s="29"/>
      <c r="U6" s="519"/>
      <c r="V6" s="32"/>
      <c r="W6" s="29"/>
      <c r="X6" s="29"/>
      <c r="Y6" s="29"/>
    </row>
    <row r="7" spans="1:25" ht="13.8" customHeight="1">
      <c r="A7" s="29" t="s">
        <v>2036</v>
      </c>
      <c r="B7" s="43" t="e">
        <f>COUNTIF(#REF!, A7)</f>
        <v>#REF!</v>
      </c>
      <c r="C7" s="30"/>
      <c r="D7" s="39" t="e">
        <f>COUNTIF(#REF!,A7)</f>
        <v>#REF!</v>
      </c>
      <c r="E7" s="39" t="e">
        <f>COUNTIF(#REF!,A7)</f>
        <v>#REF!</v>
      </c>
      <c r="F7" s="39"/>
      <c r="G7" s="35"/>
      <c r="H7" s="39"/>
      <c r="I7" s="44"/>
      <c r="J7" s="35"/>
      <c r="K7" s="29"/>
      <c r="L7" s="29"/>
      <c r="M7" s="29"/>
      <c r="N7" s="29"/>
      <c r="O7" s="29"/>
      <c r="P7" s="32"/>
      <c r="Q7" s="32"/>
      <c r="R7" s="519"/>
      <c r="S7" s="521"/>
      <c r="T7" s="29"/>
      <c r="U7" s="519"/>
      <c r="V7" s="32"/>
      <c r="W7" s="29"/>
      <c r="X7" s="29"/>
      <c r="Y7" s="29"/>
    </row>
    <row r="8" spans="1:25" ht="13.8" customHeight="1">
      <c r="A8" s="29" t="s">
        <v>2037</v>
      </c>
      <c r="B8" s="43" t="e">
        <f>COUNTIF(#REF!, A8)</f>
        <v>#REF!</v>
      </c>
      <c r="C8" s="30"/>
      <c r="D8" s="39" t="e">
        <f>COUNTIF(#REF!,A8)</f>
        <v>#REF!</v>
      </c>
      <c r="E8" s="39"/>
      <c r="F8" s="39"/>
      <c r="G8" s="35"/>
      <c r="H8" s="39"/>
      <c r="I8" s="44"/>
      <c r="J8" s="35"/>
      <c r="K8" s="29"/>
      <c r="L8" s="29"/>
      <c r="M8" s="29"/>
      <c r="N8" s="29"/>
      <c r="O8" s="29"/>
      <c r="P8" s="32"/>
      <c r="Q8" s="32"/>
      <c r="R8" s="519"/>
      <c r="S8" s="521"/>
      <c r="T8" s="29"/>
      <c r="U8" s="519"/>
      <c r="V8" s="32"/>
      <c r="W8" s="29"/>
      <c r="X8" s="29"/>
      <c r="Y8" s="29"/>
    </row>
    <row r="9" spans="1:25" ht="13.8" customHeight="1" collapsed="1">
      <c r="A9" s="29" t="s">
        <v>2038</v>
      </c>
      <c r="B9" s="43" t="e">
        <f>COUNTIF(#REF!, A9)</f>
        <v>#REF!</v>
      </c>
      <c r="C9" s="30"/>
      <c r="D9" s="39" t="e">
        <f>COUNTIF(#REF!,A9)</f>
        <v>#REF!</v>
      </c>
      <c r="E9" s="39" t="e">
        <f>COUNTIF(#REF!,A9)</f>
        <v>#REF!</v>
      </c>
      <c r="F9" s="39"/>
      <c r="G9" s="29"/>
      <c r="H9" s="48"/>
      <c r="I9" s="29"/>
      <c r="J9" s="49"/>
      <c r="K9" s="29"/>
      <c r="L9" s="29"/>
      <c r="M9" s="29"/>
      <c r="N9" s="29"/>
      <c r="O9" s="29"/>
      <c r="P9" s="29"/>
      <c r="Q9" s="29"/>
      <c r="R9" s="29"/>
      <c r="S9" s="29"/>
      <c r="T9" s="29"/>
      <c r="U9" s="522"/>
      <c r="V9" s="29"/>
      <c r="W9" s="29"/>
      <c r="X9" s="29"/>
      <c r="Y9" s="29"/>
    </row>
    <row r="10" spans="1:25" ht="13.8" hidden="1" customHeight="1" outlineLevel="1">
      <c r="A10" s="50" t="s">
        <v>2039</v>
      </c>
      <c r="B10" s="46" t="e">
        <f>COUNTIF(#REF!, A10)</f>
        <v>#REF!</v>
      </c>
      <c r="C10" s="45"/>
      <c r="D10" s="46" t="e">
        <f>COUNTIF(#REF!,A10)</f>
        <v>#REF!</v>
      </c>
      <c r="E10" s="46" t="e">
        <f>COUNTIF(#REF!,A10)</f>
        <v>#REF!</v>
      </c>
      <c r="F10" s="46">
        <f>COUNTIF('Arh21'!J:J,A10)+G10</f>
        <v>5</v>
      </c>
      <c r="G10" s="29"/>
      <c r="H10" s="39">
        <f>COUNTIF('Arh20'!J:J,A10)</f>
        <v>19</v>
      </c>
      <c r="I10" s="47"/>
      <c r="J10" s="35"/>
      <c r="K10" s="29"/>
      <c r="L10" s="29"/>
      <c r="M10" s="29"/>
      <c r="N10" s="29"/>
      <c r="O10" s="29"/>
      <c r="P10" s="32"/>
      <c r="Q10" s="32"/>
      <c r="R10" s="519"/>
      <c r="S10" s="519"/>
      <c r="T10" s="519"/>
      <c r="U10" s="523" t="s">
        <v>2040</v>
      </c>
      <c r="V10" s="32" t="s">
        <v>2027</v>
      </c>
      <c r="W10" s="29"/>
      <c r="X10" s="29"/>
      <c r="Y10" s="29"/>
    </row>
    <row r="11" spans="1:25" ht="13.8" hidden="1" customHeight="1" outlineLevel="1">
      <c r="A11" s="50" t="s">
        <v>2041</v>
      </c>
      <c r="B11" s="46" t="e">
        <f>COUNTIF(#REF!, A11)</f>
        <v>#REF!</v>
      </c>
      <c r="C11" s="45"/>
      <c r="D11" s="46" t="e">
        <f>COUNTIF(#REF!,A11)</f>
        <v>#REF!</v>
      </c>
      <c r="E11" s="46" t="e">
        <f>COUNTIF(#REF!,A11)</f>
        <v>#REF!</v>
      </c>
      <c r="F11" s="46">
        <f>COUNTIF('Arh21'!J:J,A11)+G11</f>
        <v>121</v>
      </c>
      <c r="G11" s="29"/>
      <c r="H11" s="39" t="e">
        <f>COUNTIF('Arh20'!J:J,A11)+I11</f>
        <v>#REF!</v>
      </c>
      <c r="I11" s="44" t="e">
        <f>#REF!</f>
        <v>#REF!</v>
      </c>
      <c r="J11" s="35"/>
      <c r="K11" s="29"/>
      <c r="L11" s="29"/>
      <c r="M11" s="29"/>
      <c r="N11" s="29"/>
      <c r="O11" s="29"/>
      <c r="P11" s="32"/>
      <c r="Q11" s="32"/>
      <c r="R11" s="519"/>
      <c r="S11" s="519"/>
      <c r="T11" s="519"/>
      <c r="U11" s="522"/>
      <c r="V11" s="32"/>
      <c r="W11" s="29"/>
      <c r="X11" s="29"/>
      <c r="Y11" s="29"/>
    </row>
    <row r="12" spans="1:25" ht="13.8" hidden="1" customHeight="1" outlineLevel="1">
      <c r="A12" s="50" t="s">
        <v>2042</v>
      </c>
      <c r="B12" s="46" t="e">
        <f>COUNTIF(#REF!, A12)</f>
        <v>#REF!</v>
      </c>
      <c r="C12" s="45"/>
      <c r="D12" s="46" t="e">
        <f>COUNTIF(#REF!,A12)</f>
        <v>#REF!</v>
      </c>
      <c r="E12" s="46" t="e">
        <f>COUNTIF(#REF!,A12)</f>
        <v>#REF!</v>
      </c>
      <c r="F12" s="46" t="e">
        <f>COUNTIF('Arh21'!J:J,A12)+G12</f>
        <v>#REF!</v>
      </c>
      <c r="G12" s="35" t="e">
        <f>#REF!</f>
        <v>#REF!</v>
      </c>
      <c r="H12" s="39" t="e">
        <f>COUNTIF('Arh20'!J:J,A12)+I12</f>
        <v>#REF!</v>
      </c>
      <c r="I12" s="44" t="e">
        <f>#REF!</f>
        <v>#REF!</v>
      </c>
      <c r="J12" s="35"/>
      <c r="K12" s="29"/>
      <c r="L12" s="29"/>
      <c r="M12" s="29"/>
      <c r="N12" s="29"/>
      <c r="O12" s="29"/>
      <c r="P12" s="32"/>
      <c r="Q12" s="32"/>
      <c r="R12" s="524" t="s">
        <v>2043</v>
      </c>
      <c r="S12" s="519"/>
      <c r="T12" s="29"/>
      <c r="V12" s="32"/>
      <c r="W12" s="29"/>
      <c r="X12" s="29"/>
      <c r="Y12" s="29"/>
    </row>
    <row r="13" spans="1:25" ht="13.8" hidden="1" customHeight="1" outlineLevel="1">
      <c r="A13" s="50" t="s">
        <v>2044</v>
      </c>
      <c r="B13" s="46" t="e">
        <f>COUNTIF(#REF!, A13)</f>
        <v>#REF!</v>
      </c>
      <c r="C13" s="45"/>
      <c r="D13" s="46" t="e">
        <f>COUNTIF(#REF!,A13)</f>
        <v>#REF!</v>
      </c>
      <c r="E13" s="39"/>
      <c r="F13" s="39"/>
      <c r="G13" s="29"/>
      <c r="H13" s="39"/>
      <c r="I13" s="44"/>
      <c r="J13" s="35"/>
      <c r="K13" s="29"/>
      <c r="L13" s="29"/>
      <c r="M13" s="29"/>
      <c r="N13" s="29"/>
      <c r="O13" s="29"/>
      <c r="P13" s="32"/>
      <c r="Q13" s="32"/>
      <c r="R13" s="519"/>
      <c r="S13" s="519"/>
      <c r="T13" s="519"/>
      <c r="U13" s="519"/>
      <c r="V13" s="32"/>
      <c r="W13" s="29"/>
      <c r="X13" s="29"/>
      <c r="Y13" s="29"/>
    </row>
    <row r="14" spans="1:25" ht="13.8" hidden="1" customHeight="1" outlineLevel="1">
      <c r="A14" s="50" t="s">
        <v>2045</v>
      </c>
      <c r="B14" s="46" t="e">
        <f>COUNTIF(#REF!, A14)</f>
        <v>#REF!</v>
      </c>
      <c r="C14" s="45"/>
      <c r="D14" s="46" t="e">
        <f>COUNTIF(#REF!,A14)</f>
        <v>#REF!</v>
      </c>
      <c r="E14" s="46" t="e">
        <f>COUNTIF(#REF!,A14)</f>
        <v>#REF!</v>
      </c>
      <c r="F14" s="46">
        <f>COUNTIF('Arh21'!J:J,A14)+G14</f>
        <v>191</v>
      </c>
      <c r="G14" s="29"/>
      <c r="H14" s="39">
        <f>COUNTIF('Arh20'!J:J,A14)+I14</f>
        <v>176</v>
      </c>
      <c r="I14" s="44"/>
      <c r="J14" s="35"/>
      <c r="K14" s="29"/>
      <c r="L14" s="29"/>
      <c r="M14" s="29"/>
      <c r="N14" s="29"/>
      <c r="O14" s="29"/>
      <c r="P14" s="32"/>
      <c r="Q14" s="32"/>
      <c r="R14" s="519"/>
      <c r="S14" s="519"/>
      <c r="T14" s="519"/>
      <c r="U14" s="519"/>
      <c r="V14" s="32"/>
      <c r="W14" s="29"/>
      <c r="X14" s="29"/>
      <c r="Y14" s="29"/>
    </row>
    <row r="15" spans="1:25" ht="13.8" hidden="1" customHeight="1" outlineLevel="1">
      <c r="A15" s="50" t="s">
        <v>2046</v>
      </c>
      <c r="B15" s="46" t="e">
        <f>COUNTIF(#REF!, A15)</f>
        <v>#REF!</v>
      </c>
      <c r="C15" s="46"/>
      <c r="D15" s="46" t="e">
        <f>COUNTIF(#REF!,A15)</f>
        <v>#REF!</v>
      </c>
      <c r="E15" s="46" t="e">
        <f>COUNTIF(#REF!,A15)</f>
        <v>#REF!</v>
      </c>
      <c r="F15" s="46">
        <f>COUNTIF('Arh21'!J:J,A15)+G15</f>
        <v>2</v>
      </c>
      <c r="G15" s="29"/>
      <c r="H15" s="52"/>
      <c r="I15" s="47"/>
      <c r="J15" s="35"/>
      <c r="K15" s="47"/>
      <c r="L15" s="47"/>
      <c r="M15" s="47"/>
      <c r="N15" s="47"/>
      <c r="O15" s="47"/>
      <c r="P15" s="525"/>
      <c r="Q15" s="525"/>
      <c r="R15" s="519"/>
      <c r="S15" s="519"/>
      <c r="T15" s="519"/>
      <c r="U15" s="523" t="s">
        <v>2047</v>
      </c>
      <c r="V15" s="525"/>
      <c r="W15" s="47"/>
      <c r="X15" s="47"/>
      <c r="Y15" s="47"/>
    </row>
    <row r="17" spans="1:52" ht="12.6" customHeight="1">
      <c r="A17" s="51" t="s">
        <v>2048</v>
      </c>
      <c r="B17" s="49" t="e">
        <f>SUM(B4:B16)</f>
        <v>#REF!</v>
      </c>
      <c r="C17" s="53"/>
      <c r="D17" s="48" t="e">
        <f>SUM(D4:D16)</f>
        <v>#REF!</v>
      </c>
      <c r="E17" s="48" t="e">
        <f>SUM(E4:E16)</f>
        <v>#REF!</v>
      </c>
      <c r="F17" s="48" t="e">
        <f>SUM(F4:F16)</f>
        <v>#REF!</v>
      </c>
      <c r="G17" s="29"/>
      <c r="H17" s="48" t="e">
        <f>SUM(H4:H16)</f>
        <v>#REF!</v>
      </c>
      <c r="I17" s="29"/>
      <c r="J17" s="49"/>
      <c r="K17" s="29"/>
      <c r="L17" s="29"/>
      <c r="M17" s="29"/>
      <c r="N17" s="29"/>
      <c r="O17" s="29"/>
      <c r="P17" s="29"/>
      <c r="Q17" s="29"/>
      <c r="R17" s="29"/>
      <c r="S17" s="29"/>
      <c r="T17" s="29"/>
      <c r="U17" s="29"/>
      <c r="V17" s="29"/>
      <c r="W17" s="29"/>
      <c r="X17" s="29"/>
      <c r="Y17" s="29"/>
      <c r="Z17" s="29"/>
      <c r="AA17" s="29"/>
      <c r="AB17" s="29"/>
      <c r="AC17" s="29"/>
      <c r="AD17" s="29"/>
      <c r="AM17" s="29"/>
      <c r="AN17" s="29"/>
      <c r="AO17" s="29"/>
      <c r="AP17" s="29"/>
      <c r="AQ17" s="29"/>
      <c r="AR17" s="29"/>
      <c r="AS17" s="29"/>
      <c r="AT17" s="29"/>
      <c r="AU17" s="29"/>
      <c r="AV17" s="29"/>
      <c r="AW17" s="29"/>
      <c r="AX17" s="29"/>
      <c r="AY17" s="29"/>
      <c r="AZ17" s="29"/>
    </row>
    <row r="18" spans="1:52" ht="12.6" customHeight="1">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M18" s="29"/>
      <c r="AN18" s="29"/>
      <c r="AO18" s="29"/>
      <c r="AP18" s="29"/>
      <c r="AQ18" s="29"/>
      <c r="AR18" s="29"/>
      <c r="AS18" s="29"/>
      <c r="AT18" s="29"/>
      <c r="AU18" s="29"/>
      <c r="AV18" s="29"/>
      <c r="AW18" s="29"/>
      <c r="AX18" s="29"/>
      <c r="AY18" s="29"/>
      <c r="AZ18" s="29"/>
    </row>
    <row r="19" spans="1:52" ht="12.6" customHeight="1">
      <c r="A19" s="36"/>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row>
    <row r="20" spans="1:52" ht="12.6" customHeight="1">
      <c r="A20" s="36"/>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row>
    <row r="21" spans="1:52" ht="12.6" customHeight="1">
      <c r="A21" s="36" t="s">
        <v>2049</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row>
    <row r="22" spans="1:52" ht="12.6" customHeight="1">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row>
    <row r="23" spans="1:52" ht="12.6" customHeight="1">
      <c r="A23" s="54" t="s">
        <v>2050</v>
      </c>
      <c r="B23" s="526"/>
      <c r="C23" s="527" t="s">
        <v>2051</v>
      </c>
      <c r="D23" s="526"/>
      <c r="E23" s="526"/>
      <c r="F23" s="526"/>
      <c r="G23" s="60"/>
      <c r="H23" s="528" t="s">
        <v>2052</v>
      </c>
      <c r="I23" s="526"/>
      <c r="J23" s="526"/>
      <c r="K23" s="60"/>
      <c r="L23" s="528" t="s">
        <v>2053</v>
      </c>
      <c r="M23" s="526"/>
      <c r="N23" s="526"/>
      <c r="O23" s="526"/>
      <c r="P23" s="527" t="s">
        <v>2054</v>
      </c>
      <c r="Q23" s="526"/>
      <c r="R23" s="526"/>
      <c r="S23" s="526"/>
      <c r="T23" s="60"/>
      <c r="U23" s="528" t="s">
        <v>2055</v>
      </c>
      <c r="V23" s="526"/>
      <c r="W23" s="526"/>
      <c r="X23" s="60"/>
      <c r="Y23" s="528" t="s">
        <v>2056</v>
      </c>
      <c r="Z23" s="526"/>
      <c r="AA23" s="526"/>
      <c r="AB23" s="526"/>
      <c r="AC23" s="527" t="s">
        <v>2057</v>
      </c>
      <c r="AD23" s="526"/>
      <c r="AE23" s="526"/>
      <c r="AF23" s="526"/>
      <c r="AG23" s="60"/>
      <c r="AH23" s="56" t="s">
        <v>2058</v>
      </c>
      <c r="AI23" s="55"/>
      <c r="AJ23" s="59"/>
      <c r="AK23" s="60"/>
      <c r="AL23" s="56" t="s">
        <v>2059</v>
      </c>
      <c r="AM23" s="55"/>
      <c r="AN23" s="55"/>
      <c r="AO23" s="59"/>
      <c r="AP23" s="60"/>
      <c r="AQ23" s="56" t="s">
        <v>2060</v>
      </c>
      <c r="AR23" s="57"/>
      <c r="AS23" s="58"/>
      <c r="AT23" s="60"/>
      <c r="AU23" s="56" t="s">
        <v>2061</v>
      </c>
      <c r="AV23" s="55"/>
      <c r="AW23" s="59"/>
      <c r="AX23" s="60"/>
      <c r="AY23" s="56" t="s">
        <v>2062</v>
      </c>
      <c r="AZ23" s="59"/>
    </row>
    <row r="24" spans="1:52" ht="12.6" customHeight="1">
      <c r="A24" s="61"/>
      <c r="B24" s="529" t="s">
        <v>2063</v>
      </c>
      <c r="C24" s="530">
        <v>45108</v>
      </c>
      <c r="D24" s="529" t="s">
        <v>2064</v>
      </c>
      <c r="E24" s="529" t="s">
        <v>2065</v>
      </c>
      <c r="F24" s="529" t="s">
        <v>2066</v>
      </c>
      <c r="G24" s="530">
        <v>45045</v>
      </c>
      <c r="H24" s="530">
        <v>45235</v>
      </c>
      <c r="I24" s="529" t="s">
        <v>2067</v>
      </c>
      <c r="J24" s="529" t="s">
        <v>2068</v>
      </c>
      <c r="K24" s="530">
        <v>45011</v>
      </c>
      <c r="L24" s="530">
        <v>45203</v>
      </c>
      <c r="M24" s="529" t="s">
        <v>2069</v>
      </c>
      <c r="N24" s="529" t="s">
        <v>2070</v>
      </c>
      <c r="O24" s="529" t="s">
        <v>2063</v>
      </c>
      <c r="P24" s="530">
        <v>45108</v>
      </c>
      <c r="Q24" s="529" t="s">
        <v>2064</v>
      </c>
      <c r="R24" s="529" t="s">
        <v>2065</v>
      </c>
      <c r="S24" s="529" t="s">
        <v>2066</v>
      </c>
      <c r="T24" s="530">
        <v>45075</v>
      </c>
      <c r="U24" s="530">
        <v>45266</v>
      </c>
      <c r="V24" s="529" t="s">
        <v>2071</v>
      </c>
      <c r="W24" s="529" t="s">
        <v>2072</v>
      </c>
      <c r="X24" s="530">
        <v>44984</v>
      </c>
      <c r="Y24" s="530">
        <v>45172</v>
      </c>
      <c r="Z24" s="529" t="s">
        <v>2073</v>
      </c>
      <c r="AA24" s="529" t="s">
        <v>2074</v>
      </c>
      <c r="AB24" s="529" t="s">
        <v>2075</v>
      </c>
      <c r="AC24" s="530">
        <v>45108</v>
      </c>
      <c r="AD24" s="529" t="s">
        <v>2064</v>
      </c>
      <c r="AE24" s="529" t="s">
        <v>2065</v>
      </c>
      <c r="AF24" s="529" t="s">
        <v>2066</v>
      </c>
      <c r="AG24" s="530">
        <v>45045</v>
      </c>
      <c r="AH24" s="530">
        <v>45235</v>
      </c>
      <c r="AI24" s="529" t="s">
        <v>2067</v>
      </c>
      <c r="AJ24" s="529" t="s">
        <v>2068</v>
      </c>
      <c r="AK24" s="530">
        <v>44952</v>
      </c>
      <c r="AL24" s="530">
        <v>45140</v>
      </c>
      <c r="AM24" s="529" t="s">
        <v>2076</v>
      </c>
      <c r="AN24" s="529" t="s">
        <v>2077</v>
      </c>
      <c r="AO24" s="529" t="s">
        <v>2078</v>
      </c>
      <c r="AP24" s="530">
        <v>45107</v>
      </c>
      <c r="AQ24" s="529" t="s">
        <v>2079</v>
      </c>
      <c r="AR24" s="529" t="s">
        <v>2080</v>
      </c>
      <c r="AS24" s="529" t="s">
        <v>2081</v>
      </c>
      <c r="AT24" s="530">
        <v>45013</v>
      </c>
      <c r="AU24" s="530">
        <v>45203</v>
      </c>
      <c r="AV24" s="529" t="s">
        <v>2069</v>
      </c>
      <c r="AW24" s="529" t="s">
        <v>2070</v>
      </c>
      <c r="AX24" s="530">
        <v>44951</v>
      </c>
      <c r="AY24" s="530">
        <v>45140</v>
      </c>
      <c r="AZ24" s="529" t="s">
        <v>2076</v>
      </c>
    </row>
    <row r="25" spans="1:52" ht="12.6" customHeight="1">
      <c r="A25" s="62" t="s">
        <v>2082</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row>
    <row r="26" spans="1:52" ht="12.6" customHeight="1">
      <c r="A26" s="64" t="s">
        <v>2083</v>
      </c>
      <c r="B26" s="66" t="s">
        <v>2084</v>
      </c>
      <c r="C26" s="65"/>
      <c r="D26" s="65"/>
      <c r="E26" s="65"/>
      <c r="F26" s="65"/>
      <c r="G26" s="531"/>
      <c r="H26" s="531"/>
      <c r="I26" s="531"/>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row>
    <row r="27" spans="1:52" ht="12.6" customHeight="1">
      <c r="A27" s="67" t="s">
        <v>2085</v>
      </c>
      <c r="C27" s="68"/>
      <c r="D27" s="68"/>
      <c r="E27" s="69"/>
      <c r="F27" s="68"/>
      <c r="G27" s="68"/>
      <c r="H27" s="68"/>
      <c r="I27" s="68"/>
      <c r="J27" s="68"/>
      <c r="K27" s="68"/>
      <c r="L27" s="68"/>
      <c r="M27" s="70"/>
      <c r="N27" s="68"/>
      <c r="O27" s="68"/>
      <c r="P27" s="68"/>
      <c r="Q27" s="68"/>
      <c r="R27" s="68"/>
      <c r="S27" s="68"/>
      <c r="T27" s="68"/>
      <c r="U27" s="70"/>
      <c r="V27" s="68"/>
      <c r="W27" s="68"/>
      <c r="X27" s="68"/>
      <c r="Y27" s="68"/>
      <c r="Z27" s="68"/>
      <c r="AA27" s="69"/>
      <c r="AB27" s="69"/>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row>
    <row r="28" spans="1:52" ht="12.6" customHeight="1">
      <c r="A28" s="71" t="s">
        <v>2086</v>
      </c>
      <c r="B28" s="72"/>
      <c r="C28" s="72"/>
      <c r="D28" s="72"/>
      <c r="E28" s="72"/>
      <c r="F28" s="72"/>
      <c r="G28" s="72"/>
      <c r="H28" s="72"/>
      <c r="I28" s="72"/>
      <c r="J28" s="72"/>
      <c r="K28" s="72"/>
      <c r="L28" s="72"/>
      <c r="M28" s="72"/>
      <c r="N28" s="72"/>
      <c r="O28" s="72"/>
      <c r="P28" s="72"/>
      <c r="Q28" s="72"/>
      <c r="R28" s="72"/>
      <c r="S28" s="72"/>
      <c r="T28" s="80">
        <v>2.2999999999999998</v>
      </c>
      <c r="U28" s="72"/>
      <c r="V28" s="72"/>
      <c r="W28" s="80">
        <v>24</v>
      </c>
      <c r="X28" s="72"/>
      <c r="Y28" s="72"/>
      <c r="Z28" s="72"/>
      <c r="AA28" s="73"/>
      <c r="AB28" s="72"/>
      <c r="AC28" s="72"/>
      <c r="AD28" s="73">
        <v>12</v>
      </c>
      <c r="AE28" s="72"/>
      <c r="AF28" s="73">
        <v>26</v>
      </c>
      <c r="AG28" s="72"/>
      <c r="AH28" s="73">
        <v>1.2</v>
      </c>
      <c r="AI28" s="80"/>
      <c r="AJ28" s="80"/>
      <c r="AK28" s="72"/>
      <c r="AL28" s="72"/>
      <c r="AM28" s="72"/>
      <c r="AN28" s="72"/>
      <c r="AO28" s="72"/>
      <c r="AP28" s="72"/>
      <c r="AQ28" s="72"/>
      <c r="AR28" s="72"/>
      <c r="AS28" s="72"/>
      <c r="AT28" s="72"/>
      <c r="AU28" s="72"/>
      <c r="AV28" s="72"/>
      <c r="AW28" s="72"/>
      <c r="AX28" s="72"/>
      <c r="AY28" s="72"/>
      <c r="AZ28" s="72"/>
    </row>
    <row r="29" spans="1:52" ht="14.25" customHeight="1">
      <c r="A29" s="74" t="s">
        <v>2087</v>
      </c>
      <c r="B29" s="531"/>
      <c r="C29" s="531"/>
      <c r="D29" s="531"/>
      <c r="E29" s="531"/>
      <c r="F29" s="531"/>
      <c r="G29" s="531" t="s">
        <v>2088</v>
      </c>
      <c r="H29" s="65"/>
      <c r="I29" s="65"/>
      <c r="J29" s="65"/>
      <c r="K29" s="65"/>
      <c r="L29" s="65"/>
      <c r="M29" s="65"/>
      <c r="N29" s="65"/>
      <c r="O29" s="65"/>
      <c r="P29" s="65"/>
      <c r="Q29" s="65"/>
      <c r="R29" s="65"/>
      <c r="S29" s="66" t="s">
        <v>2089</v>
      </c>
      <c r="T29" s="65"/>
      <c r="U29" s="65"/>
      <c r="V29" s="65"/>
      <c r="W29" s="65"/>
      <c r="X29" s="65"/>
      <c r="Y29" s="65"/>
      <c r="Z29" s="65"/>
      <c r="AA29" s="65"/>
      <c r="AB29" s="65"/>
      <c r="AC29" s="65"/>
      <c r="AD29" s="65"/>
      <c r="AE29" s="65"/>
      <c r="AF29" s="65"/>
      <c r="AG29" s="78"/>
      <c r="AH29" s="65"/>
      <c r="AI29" s="65"/>
      <c r="AJ29" s="65"/>
      <c r="AK29" s="65"/>
      <c r="AL29" s="65"/>
      <c r="AM29" s="65"/>
      <c r="AN29" s="65"/>
      <c r="AO29" s="65"/>
      <c r="AP29" s="65"/>
      <c r="AQ29" s="65"/>
      <c r="AR29" s="65"/>
      <c r="AS29" s="65"/>
      <c r="AT29" s="65"/>
      <c r="AU29" s="65"/>
      <c r="AV29" s="65"/>
      <c r="AW29" s="65"/>
      <c r="AX29" s="65"/>
      <c r="AY29" s="65"/>
      <c r="AZ29" s="65"/>
    </row>
    <row r="30" spans="1:52" ht="14.25" customHeight="1">
      <c r="A30" s="75" t="s">
        <v>2090</v>
      </c>
      <c r="B30" s="76"/>
      <c r="C30" s="532"/>
      <c r="D30" s="76"/>
      <c r="E30" s="76"/>
      <c r="F30" s="76"/>
      <c r="G30" s="76"/>
      <c r="H30" s="76"/>
      <c r="I30" s="76"/>
      <c r="J30" s="76"/>
      <c r="K30" s="76"/>
      <c r="L30" s="76"/>
      <c r="M30" s="76"/>
      <c r="N30" s="76"/>
      <c r="O30" s="76"/>
      <c r="P30" s="76"/>
      <c r="Q30" s="76"/>
      <c r="R30" s="76"/>
      <c r="S30" s="76"/>
      <c r="T30" s="76"/>
      <c r="U30" s="76"/>
      <c r="V30" s="76"/>
      <c r="W30" s="76"/>
      <c r="X30" s="76"/>
      <c r="Y30" s="76"/>
      <c r="Z30" s="76"/>
      <c r="AA30" s="76"/>
      <c r="AB30" s="80"/>
      <c r="AC30" s="80"/>
      <c r="AD30" s="76"/>
      <c r="AE30" s="76"/>
      <c r="AF30" s="76"/>
      <c r="AG30" s="76"/>
      <c r="AH30" s="76"/>
      <c r="AI30" s="76"/>
      <c r="AJ30" s="76"/>
      <c r="AK30" s="76"/>
      <c r="AL30" s="76"/>
      <c r="AM30" s="76"/>
      <c r="AN30" s="76"/>
      <c r="AO30" s="76"/>
      <c r="AP30" s="76"/>
      <c r="AQ30" s="76"/>
      <c r="AR30" s="76"/>
      <c r="AS30" s="76"/>
      <c r="AT30" s="76"/>
      <c r="AU30" s="76"/>
      <c r="AV30" s="76"/>
      <c r="AW30" s="76"/>
      <c r="AX30" s="76"/>
      <c r="AY30" s="76"/>
      <c r="AZ30" s="76"/>
    </row>
    <row r="31" spans="1:52" ht="12.6" customHeight="1">
      <c r="A31" s="77" t="s">
        <v>2091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8"/>
      <c r="AE31" s="78"/>
      <c r="AF31" s="78"/>
      <c r="AG31" s="533"/>
      <c r="AH31" s="77"/>
      <c r="AI31" s="77"/>
      <c r="AJ31" s="77"/>
      <c r="AK31" s="77"/>
      <c r="AL31" s="77"/>
      <c r="AM31" s="77"/>
      <c r="AN31" s="77"/>
      <c r="AO31" s="77"/>
      <c r="AP31" s="77"/>
      <c r="AQ31" s="77"/>
      <c r="AR31" s="77"/>
      <c r="AS31" s="77"/>
      <c r="AT31" s="77"/>
      <c r="AU31" s="77"/>
      <c r="AV31" s="77"/>
      <c r="AW31" s="77"/>
      <c r="AX31" s="77"/>
      <c r="AY31" s="77"/>
      <c r="AZ31" s="77"/>
    </row>
    <row r="32" spans="1:52" ht="12.6" customHeight="1">
      <c r="A32" s="64" t="s">
        <v>2092</v>
      </c>
      <c r="B32" s="79"/>
      <c r="C32" s="79"/>
      <c r="D32" s="79"/>
      <c r="E32" s="79"/>
      <c r="F32" s="79"/>
      <c r="G32" s="79"/>
      <c r="H32" s="79"/>
      <c r="I32" s="79"/>
      <c r="J32" s="79"/>
      <c r="K32" s="79"/>
      <c r="L32" s="80"/>
      <c r="M32" s="79"/>
      <c r="N32" s="79"/>
      <c r="O32" s="79"/>
      <c r="P32" s="79"/>
      <c r="Q32" s="79"/>
      <c r="R32" s="79"/>
      <c r="S32" s="79"/>
      <c r="T32" s="79"/>
      <c r="U32" s="79"/>
      <c r="V32" s="73"/>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row>
    <row r="34" spans="1:52" ht="12.6" customHeight="1">
      <c r="A34" s="80" t="s">
        <v>2093</v>
      </c>
      <c r="B34" s="2343" t="s">
        <v>2094</v>
      </c>
      <c r="C34" s="2344"/>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t="s">
        <v>2095</v>
      </c>
      <c r="AD34" s="29"/>
      <c r="AF34" s="29" t="s">
        <v>2096</v>
      </c>
      <c r="AG34" s="29"/>
      <c r="AH34" s="29"/>
      <c r="AI34" s="29"/>
      <c r="AJ34" s="29"/>
      <c r="AK34" s="29"/>
      <c r="AL34" s="29"/>
      <c r="AM34" s="29"/>
      <c r="AN34" s="29"/>
      <c r="AO34" s="29"/>
      <c r="AP34" s="29"/>
      <c r="AQ34" s="29"/>
      <c r="AR34" s="29"/>
      <c r="AS34" s="29"/>
      <c r="AT34" s="29"/>
      <c r="AU34" s="29"/>
      <c r="AV34" s="29"/>
      <c r="AW34" s="29"/>
      <c r="AX34" s="29"/>
      <c r="AY34" s="29"/>
      <c r="AZ34" s="29"/>
    </row>
    <row r="35" spans="1:52" ht="13.2" customHeight="1">
      <c r="A35" s="73" t="s">
        <v>2097</v>
      </c>
      <c r="B35" s="2348" t="s">
        <v>2098</v>
      </c>
      <c r="C35" s="2349"/>
      <c r="D35" s="29"/>
      <c r="E35" s="29"/>
      <c r="F35" s="29"/>
      <c r="G35" s="534" t="s">
        <v>2099</v>
      </c>
      <c r="H35" s="29" t="s">
        <v>2100</v>
      </c>
      <c r="I35" s="29"/>
      <c r="J35" s="272"/>
      <c r="K35" s="272" t="s">
        <v>2101</v>
      </c>
      <c r="L35" s="535"/>
      <c r="M35" s="29"/>
      <c r="N35" s="29"/>
      <c r="O35" s="29"/>
      <c r="P35" s="29"/>
      <c r="Q35" s="29"/>
      <c r="R35" s="29"/>
      <c r="S35" s="29"/>
      <c r="T35" s="29"/>
      <c r="U35" s="29"/>
      <c r="V35" s="29"/>
      <c r="W35" s="536" t="s">
        <v>2102</v>
      </c>
      <c r="X35" s="82"/>
      <c r="Y35" s="82"/>
      <c r="Z35" s="82"/>
      <c r="AA35" s="82"/>
      <c r="AB35" s="82"/>
      <c r="AC35" s="29" t="s">
        <v>2095</v>
      </c>
      <c r="AD35" s="29"/>
      <c r="AE35" s="29"/>
      <c r="AF35" s="29" t="s">
        <v>2103</v>
      </c>
      <c r="AG35" s="29"/>
      <c r="AH35" s="29"/>
      <c r="AI35" s="29" t="s">
        <v>2104</v>
      </c>
      <c r="AJ35" s="29"/>
      <c r="AK35" s="29"/>
      <c r="AL35" s="29"/>
      <c r="AM35" s="29"/>
      <c r="AN35" s="29"/>
      <c r="AO35" s="29"/>
      <c r="AP35" s="29"/>
      <c r="AQ35" s="29"/>
      <c r="AR35" s="29"/>
      <c r="AS35" s="29"/>
      <c r="AT35" s="29"/>
      <c r="AU35" s="29"/>
      <c r="AV35" s="29"/>
      <c r="AW35" s="29"/>
      <c r="AX35" s="29"/>
      <c r="AY35" s="29"/>
      <c r="AZ35" s="29"/>
    </row>
    <row r="36" spans="1:52" ht="13.2" customHeight="1">
      <c r="A36" s="83" t="s">
        <v>2105</v>
      </c>
      <c r="B36" s="2346" t="s">
        <v>2106</v>
      </c>
      <c r="C36" s="2344"/>
      <c r="D36" s="29"/>
      <c r="E36" s="29"/>
      <c r="G36" s="29" t="s">
        <v>2107</v>
      </c>
      <c r="H36" s="4" t="s">
        <v>2108</v>
      </c>
      <c r="I36" s="29"/>
      <c r="J36" s="29"/>
      <c r="K36" s="272"/>
      <c r="L36" s="535"/>
      <c r="M36" s="29"/>
      <c r="N36" s="29"/>
      <c r="O36" s="29"/>
      <c r="P36" s="29"/>
      <c r="Q36" s="29"/>
      <c r="R36" s="29"/>
      <c r="S36" s="29"/>
      <c r="T36" s="29"/>
      <c r="U36" s="537" t="s">
        <v>2109</v>
      </c>
      <c r="V36" s="538" t="s">
        <v>2110</v>
      </c>
      <c r="W36" s="520"/>
      <c r="X36" s="539" t="s">
        <v>2111</v>
      </c>
      <c r="Y36" s="82"/>
      <c r="Z36" s="540" t="s">
        <v>2112</v>
      </c>
      <c r="AA36" s="82"/>
      <c r="AB36" s="82"/>
      <c r="AC36" s="29" t="s">
        <v>2095</v>
      </c>
      <c r="AD36" s="29"/>
      <c r="AE36" s="29"/>
      <c r="AF36" s="29" t="s">
        <v>2113</v>
      </c>
      <c r="AG36" s="29"/>
      <c r="AH36" s="29"/>
      <c r="AI36" s="29" t="s">
        <v>2104</v>
      </c>
      <c r="AJ36" s="29"/>
      <c r="AK36" s="29"/>
      <c r="AL36" s="29"/>
      <c r="AM36" s="29"/>
      <c r="AN36" s="29"/>
      <c r="AO36" s="29"/>
      <c r="AP36" s="29"/>
      <c r="AQ36" s="29"/>
      <c r="AR36" s="29"/>
      <c r="AS36" s="29"/>
      <c r="AT36" s="29"/>
      <c r="AU36" s="29"/>
      <c r="AV36" s="29"/>
      <c r="AW36" s="29"/>
      <c r="AX36" s="29"/>
      <c r="AY36" s="29"/>
      <c r="AZ36" s="29"/>
    </row>
    <row r="37" spans="1:52" ht="13.8" customHeight="1">
      <c r="A37" s="85" t="s">
        <v>2114</v>
      </c>
      <c r="B37" s="2345"/>
      <c r="C37" s="2344"/>
      <c r="D37" s="29"/>
      <c r="E37" s="29"/>
      <c r="G37" s="29"/>
      <c r="H37" s="29" t="s">
        <v>2115</v>
      </c>
      <c r="I37" s="29"/>
      <c r="J37" s="29"/>
      <c r="L37" s="29"/>
      <c r="M37" s="29"/>
      <c r="N37" s="29"/>
      <c r="O37" s="29"/>
      <c r="P37" s="29"/>
      <c r="Q37" s="29"/>
      <c r="R37" s="29"/>
      <c r="U37" s="541" t="s">
        <v>2116</v>
      </c>
      <c r="V37" s="524" t="s">
        <v>2117</v>
      </c>
      <c r="W37" s="519"/>
      <c r="Z37" s="540" t="s">
        <v>2118</v>
      </c>
      <c r="AA37" s="515"/>
      <c r="AC37" s="29" t="s">
        <v>2095</v>
      </c>
      <c r="AF37" s="29" t="s">
        <v>2119</v>
      </c>
      <c r="AG37" s="29"/>
      <c r="AH37" s="29"/>
      <c r="AI37" s="29" t="s">
        <v>2120</v>
      </c>
      <c r="AL37" s="29"/>
      <c r="AM37" s="29"/>
      <c r="AN37" s="29"/>
      <c r="AO37" s="29"/>
      <c r="AP37" s="29"/>
      <c r="AQ37" s="29"/>
      <c r="AR37" s="29"/>
      <c r="AS37" s="29"/>
      <c r="AT37" s="29"/>
      <c r="AU37" s="29"/>
      <c r="AV37" s="29"/>
      <c r="AW37" s="29"/>
      <c r="AX37" s="29"/>
      <c r="AY37" s="29"/>
      <c r="AZ37" s="29"/>
    </row>
    <row r="38" spans="1:52" ht="12.6" customHeight="1">
      <c r="A38" s="29"/>
    </row>
    <row r="39" spans="1:52" ht="12.6" customHeight="1">
      <c r="A39" s="36" t="s">
        <v>2121</v>
      </c>
      <c r="B39" s="86" t="s">
        <v>2051</v>
      </c>
      <c r="G39" s="86" t="s">
        <v>2052</v>
      </c>
      <c r="L39" s="86" t="s">
        <v>2052</v>
      </c>
      <c r="Q39" s="86" t="s">
        <v>2052</v>
      </c>
      <c r="V39" s="86" t="s">
        <v>2052</v>
      </c>
      <c r="AA39" s="86" t="s">
        <v>2053</v>
      </c>
      <c r="AF39" s="86" t="s">
        <v>2053</v>
      </c>
      <c r="AK39" s="86" t="s">
        <v>2053</v>
      </c>
      <c r="AP39" s="86" t="s">
        <v>2053</v>
      </c>
      <c r="AU39" s="86" t="s">
        <v>2054</v>
      </c>
      <c r="AY39" s="86" t="s">
        <v>2054</v>
      </c>
    </row>
    <row r="40" spans="1:52" ht="12.6" customHeight="1">
      <c r="A40" s="87" t="s">
        <v>2122</v>
      </c>
      <c r="B40" s="88">
        <v>46416</v>
      </c>
      <c r="C40" s="88">
        <v>46417</v>
      </c>
      <c r="D40" s="88">
        <v>46418</v>
      </c>
      <c r="E40" s="88">
        <v>46419</v>
      </c>
      <c r="F40" s="89" t="s">
        <v>2123</v>
      </c>
      <c r="G40" s="88">
        <v>46423</v>
      </c>
      <c r="H40" s="88">
        <v>46424</v>
      </c>
      <c r="I40" s="88">
        <v>46425</v>
      </c>
      <c r="J40" s="88">
        <v>46426</v>
      </c>
      <c r="K40" s="89" t="s">
        <v>2124</v>
      </c>
      <c r="L40" s="88">
        <v>46430</v>
      </c>
      <c r="M40" s="88">
        <v>46431</v>
      </c>
      <c r="N40" s="88">
        <v>46432</v>
      </c>
      <c r="O40" s="88">
        <v>46433</v>
      </c>
      <c r="P40" s="89" t="s">
        <v>2125</v>
      </c>
      <c r="Q40" s="88">
        <v>46437</v>
      </c>
      <c r="R40" s="88">
        <v>46438</v>
      </c>
      <c r="S40" s="88">
        <v>46439</v>
      </c>
      <c r="T40" s="88">
        <v>46440</v>
      </c>
      <c r="U40" s="89" t="s">
        <v>2126</v>
      </c>
      <c r="V40" s="88">
        <v>46444</v>
      </c>
      <c r="W40" s="88">
        <v>46445</v>
      </c>
      <c r="X40" s="88">
        <v>46446</v>
      </c>
      <c r="Y40" s="89" t="s">
        <v>2127</v>
      </c>
      <c r="Z40" s="89" t="s">
        <v>2128</v>
      </c>
      <c r="AA40" s="88">
        <v>46450</v>
      </c>
      <c r="AB40" s="88">
        <v>46451</v>
      </c>
      <c r="AC40" s="88">
        <v>46452</v>
      </c>
      <c r="AD40" s="88">
        <v>46453</v>
      </c>
      <c r="AE40" s="89" t="s">
        <v>2129</v>
      </c>
      <c r="AF40" s="88">
        <v>46457</v>
      </c>
      <c r="AG40" s="88">
        <v>46458</v>
      </c>
      <c r="AH40" s="88">
        <v>46459</v>
      </c>
      <c r="AI40" s="88">
        <v>46460</v>
      </c>
      <c r="AJ40" s="89" t="s">
        <v>2130</v>
      </c>
      <c r="AK40" s="88">
        <v>46464</v>
      </c>
      <c r="AL40" s="88">
        <v>46465</v>
      </c>
      <c r="AM40" s="88">
        <v>46466</v>
      </c>
      <c r="AN40" s="88">
        <v>46467</v>
      </c>
      <c r="AO40" s="89" t="s">
        <v>2131</v>
      </c>
      <c r="AP40" s="88">
        <v>46471</v>
      </c>
      <c r="AQ40" s="88">
        <v>46472</v>
      </c>
      <c r="AR40" s="88">
        <v>46473</v>
      </c>
      <c r="AS40" s="88">
        <v>46474</v>
      </c>
      <c r="AT40" s="89" t="s">
        <v>2132</v>
      </c>
      <c r="AU40" s="88">
        <v>46479</v>
      </c>
      <c r="AV40" s="88">
        <v>46480</v>
      </c>
      <c r="AW40" s="88">
        <v>46481</v>
      </c>
      <c r="AX40" s="89" t="s">
        <v>2133</v>
      </c>
      <c r="AY40" s="88">
        <v>46485</v>
      </c>
      <c r="AZ40" s="88">
        <v>46486</v>
      </c>
    </row>
    <row r="41" spans="1:52" ht="12.6" customHeight="1">
      <c r="A41" s="74" t="s">
        <v>2035</v>
      </c>
      <c r="B41" s="327"/>
      <c r="C41" s="91"/>
      <c r="D41" s="91"/>
      <c r="E41" s="91"/>
      <c r="F41" s="92"/>
      <c r="G41" s="327"/>
      <c r="H41" s="91"/>
      <c r="I41" s="91"/>
      <c r="J41" s="91"/>
      <c r="K41" s="92"/>
      <c r="L41" s="91"/>
      <c r="M41" s="91"/>
      <c r="N41" s="91"/>
      <c r="O41" s="91"/>
      <c r="P41" s="92"/>
      <c r="Q41" s="91"/>
      <c r="R41" s="91"/>
      <c r="S41" s="91"/>
      <c r="T41" s="91"/>
      <c r="U41" s="92"/>
      <c r="V41" s="91"/>
      <c r="W41" s="91"/>
      <c r="X41" s="91"/>
      <c r="Y41" s="91"/>
      <c r="Z41" s="92"/>
      <c r="AA41" s="91"/>
      <c r="AB41" s="91"/>
      <c r="AC41" s="91"/>
      <c r="AD41" s="91"/>
      <c r="AE41" s="92"/>
      <c r="AF41" s="91"/>
      <c r="AG41" s="91"/>
      <c r="AH41" s="91"/>
      <c r="AI41" s="91"/>
      <c r="AJ41" s="92"/>
      <c r="AK41" s="91"/>
      <c r="AL41" s="91"/>
      <c r="AM41" s="91"/>
      <c r="AN41" s="91"/>
      <c r="AO41" s="92"/>
      <c r="AP41" s="91"/>
      <c r="AQ41" s="91"/>
      <c r="AR41" s="91"/>
      <c r="AS41" s="91"/>
      <c r="AT41" s="92"/>
      <c r="AU41" s="91"/>
      <c r="AV41" s="91"/>
      <c r="AW41" s="91"/>
      <c r="AX41" s="92"/>
      <c r="AY41" s="91"/>
      <c r="AZ41" s="91"/>
    </row>
    <row r="42" spans="1:52" ht="12.6" customHeight="1">
      <c r="A42" s="4" t="s">
        <v>2037</v>
      </c>
      <c r="B42" s="91"/>
      <c r="C42" s="91"/>
      <c r="D42" s="327"/>
      <c r="E42" s="91"/>
      <c r="F42" s="92"/>
      <c r="G42" s="91"/>
      <c r="H42" s="91"/>
      <c r="I42" s="91"/>
      <c r="J42" s="91"/>
      <c r="K42" s="92"/>
      <c r="L42" s="91"/>
      <c r="M42" s="91"/>
      <c r="N42" s="91"/>
      <c r="O42" s="91"/>
      <c r="P42" s="92"/>
      <c r="Q42" s="91"/>
      <c r="R42" s="91"/>
      <c r="S42" s="91"/>
      <c r="T42" s="91"/>
      <c r="U42" s="92"/>
      <c r="V42" s="91"/>
      <c r="W42" s="91"/>
      <c r="X42" s="91"/>
      <c r="Y42" s="91"/>
      <c r="Z42" s="92"/>
      <c r="AA42" s="91"/>
      <c r="AB42" s="91"/>
      <c r="AC42" s="91"/>
      <c r="AD42" s="91"/>
      <c r="AE42" s="92"/>
      <c r="AF42" s="91"/>
      <c r="AG42" s="91"/>
      <c r="AH42" s="91"/>
      <c r="AI42" s="91"/>
      <c r="AJ42" s="92"/>
      <c r="AK42" s="91"/>
      <c r="AL42" s="91"/>
      <c r="AM42" s="91"/>
      <c r="AN42" s="91"/>
      <c r="AO42" s="92"/>
      <c r="AP42" s="91"/>
      <c r="AQ42" s="91"/>
      <c r="AR42" s="91"/>
      <c r="AS42" s="91"/>
      <c r="AT42" s="92"/>
      <c r="AU42" s="91"/>
      <c r="AV42" s="91"/>
      <c r="AW42" s="91"/>
      <c r="AX42" s="92"/>
      <c r="AY42" s="91"/>
      <c r="AZ42" s="91"/>
    </row>
    <row r="43" spans="1:52" ht="12.6" customHeight="1">
      <c r="A43" s="74" t="s">
        <v>2134</v>
      </c>
      <c r="B43" s="91"/>
      <c r="C43" s="327"/>
      <c r="D43" s="333" t="s">
        <v>2135</v>
      </c>
      <c r="E43" s="91" t="s">
        <v>2136</v>
      </c>
      <c r="F43" s="92"/>
      <c r="G43" s="91"/>
      <c r="H43" s="91"/>
      <c r="I43" s="327"/>
      <c r="J43" s="91"/>
      <c r="K43" s="92"/>
      <c r="L43" s="91"/>
      <c r="M43" s="91"/>
      <c r="N43" s="91"/>
      <c r="O43" s="91"/>
      <c r="P43" s="92"/>
      <c r="Q43" s="91"/>
      <c r="R43" s="91"/>
      <c r="S43" s="91"/>
      <c r="T43" s="91"/>
      <c r="U43" s="92"/>
      <c r="V43" s="91"/>
      <c r="W43" s="91"/>
      <c r="X43" s="91"/>
      <c r="Y43" s="91"/>
      <c r="Z43" s="92"/>
      <c r="AA43" s="91"/>
      <c r="AB43" s="91"/>
      <c r="AC43" s="91"/>
      <c r="AD43" s="91"/>
      <c r="AE43" s="92"/>
      <c r="AF43" s="91"/>
      <c r="AG43" s="91"/>
      <c r="AH43" s="91"/>
      <c r="AI43" s="91"/>
      <c r="AJ43" s="92"/>
      <c r="AK43" s="91"/>
      <c r="AL43" s="91"/>
      <c r="AM43" s="91"/>
      <c r="AN43" s="91"/>
      <c r="AO43" s="92"/>
      <c r="AP43" s="91"/>
      <c r="AQ43" s="91"/>
      <c r="AR43" s="91"/>
      <c r="AS43" s="91"/>
      <c r="AT43" s="92"/>
      <c r="AU43" s="91"/>
      <c r="AV43" s="91"/>
      <c r="AW43" s="91"/>
      <c r="AX43" s="92"/>
      <c r="AY43" s="91"/>
      <c r="AZ43" s="91"/>
    </row>
    <row r="44" spans="1:52" ht="12.6" customHeight="1">
      <c r="A44" s="74" t="s">
        <v>2034</v>
      </c>
      <c r="B44" s="92"/>
      <c r="C44" s="92"/>
      <c r="D44" s="92"/>
      <c r="E44" s="91"/>
      <c r="F44" s="92"/>
      <c r="G44" s="91"/>
      <c r="H44" s="91"/>
      <c r="I44" s="91"/>
      <c r="J44" s="91"/>
      <c r="K44" s="92"/>
      <c r="L44" s="91"/>
      <c r="M44" s="91"/>
      <c r="N44" s="91"/>
      <c r="O44" s="91"/>
      <c r="P44" s="92"/>
      <c r="Q44" s="91"/>
      <c r="R44" s="91"/>
      <c r="S44" s="91"/>
      <c r="T44" s="91"/>
      <c r="U44" s="92"/>
      <c r="V44" s="91"/>
      <c r="W44" s="91"/>
      <c r="X44" s="91"/>
      <c r="Y44" s="91"/>
      <c r="Z44" s="92"/>
      <c r="AA44" s="91"/>
      <c r="AB44" s="91"/>
      <c r="AC44" s="91"/>
      <c r="AD44" s="91"/>
      <c r="AE44" s="92"/>
      <c r="AF44" s="91"/>
      <c r="AG44" s="91"/>
      <c r="AH44" s="91"/>
      <c r="AI44" s="91"/>
      <c r="AJ44" s="92"/>
      <c r="AK44" s="91"/>
      <c r="AL44" s="91"/>
      <c r="AM44" s="91"/>
      <c r="AN44" s="91"/>
      <c r="AO44" s="92"/>
      <c r="AP44" s="91"/>
      <c r="AQ44" s="91"/>
      <c r="AR44" s="91"/>
      <c r="AS44" s="91"/>
      <c r="AT44" s="92"/>
      <c r="AU44" s="91"/>
      <c r="AV44" s="91"/>
      <c r="AW44" s="91"/>
      <c r="AX44" s="92"/>
      <c r="AY44" s="91"/>
      <c r="AZ44" s="91"/>
    </row>
    <row r="45" spans="1:52" ht="12.6" customHeight="1">
      <c r="A45" s="65" t="s">
        <v>2137</v>
      </c>
      <c r="B45" s="327"/>
      <c r="C45" s="327"/>
      <c r="D45" s="91" t="s">
        <v>2138</v>
      </c>
      <c r="E45" s="327" t="s">
        <v>2139</v>
      </c>
      <c r="F45" s="92"/>
      <c r="G45" s="327"/>
      <c r="H45" s="327"/>
      <c r="I45" s="327"/>
      <c r="J45" s="327"/>
      <c r="K45" s="92"/>
      <c r="L45" s="327"/>
      <c r="M45" s="91" t="s">
        <v>2139</v>
      </c>
      <c r="N45" s="327"/>
      <c r="O45" s="327"/>
      <c r="P45" s="92"/>
      <c r="Q45" s="327"/>
      <c r="R45" s="327"/>
      <c r="S45" s="327"/>
      <c r="T45" s="327"/>
      <c r="U45" s="92"/>
      <c r="V45" s="91"/>
      <c r="W45" s="91"/>
      <c r="X45" s="91"/>
      <c r="Y45" s="91"/>
      <c r="Z45" s="92"/>
      <c r="AA45" s="91"/>
      <c r="AB45" s="91"/>
      <c r="AC45" s="91"/>
      <c r="AD45" s="91"/>
      <c r="AE45" s="92"/>
      <c r="AF45" s="91"/>
      <c r="AG45" s="91"/>
      <c r="AH45" s="91"/>
      <c r="AI45" s="91"/>
      <c r="AJ45" s="92"/>
      <c r="AK45" s="91"/>
      <c r="AL45" s="91"/>
      <c r="AM45" s="91"/>
      <c r="AN45" s="91"/>
      <c r="AO45" s="92"/>
      <c r="AP45" s="91"/>
      <c r="AQ45" s="91"/>
      <c r="AR45" s="91"/>
      <c r="AS45" s="91"/>
      <c r="AT45" s="92"/>
      <c r="AU45" s="91"/>
      <c r="AV45" s="91"/>
      <c r="AW45" s="91"/>
      <c r="AX45" s="92"/>
      <c r="AY45" s="91"/>
      <c r="AZ45" s="91"/>
    </row>
    <row r="46" spans="1:52" ht="12.6" customHeight="1">
      <c r="A46" s="542"/>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row>
    <row r="47" spans="1:52" ht="12.6" customHeight="1">
      <c r="A47" s="74"/>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row>
    <row r="48" spans="1:52" ht="12.6" customHeight="1">
      <c r="A48" s="93" t="s">
        <v>2140</v>
      </c>
      <c r="B48" s="29"/>
      <c r="C48" s="29"/>
      <c r="D48" s="29"/>
      <c r="E48" s="29"/>
      <c r="F48" s="29"/>
      <c r="G48" s="29"/>
      <c r="H48" s="29"/>
      <c r="I48" s="29"/>
      <c r="J48" s="29"/>
      <c r="K48" s="29"/>
      <c r="L48" s="29"/>
      <c r="M48" s="29"/>
      <c r="N48" s="29"/>
      <c r="O48" s="29"/>
      <c r="P48" s="29"/>
      <c r="Q48" s="29"/>
      <c r="R48" s="29"/>
      <c r="S48" s="29"/>
      <c r="T48" s="29"/>
      <c r="U48" s="29"/>
      <c r="V48" s="29"/>
      <c r="W48" s="29"/>
      <c r="X48" s="543" t="s">
        <v>2141</v>
      </c>
      <c r="Y48" s="544"/>
      <c r="Z48" s="544"/>
      <c r="AA48" s="544"/>
      <c r="AB48" s="544"/>
      <c r="AC48" s="544"/>
      <c r="AD48" s="544"/>
      <c r="AE48" s="29"/>
      <c r="AF48" s="29"/>
      <c r="AG48" s="29"/>
      <c r="AH48" s="29"/>
      <c r="AI48" s="29"/>
      <c r="AJ48" s="29"/>
      <c r="AK48" s="29"/>
      <c r="AL48" s="29"/>
      <c r="AM48" s="29"/>
      <c r="AN48" s="29"/>
      <c r="AO48" s="29"/>
      <c r="AP48" s="29"/>
      <c r="AQ48" s="29"/>
      <c r="AR48" s="29"/>
      <c r="AS48" s="29"/>
      <c r="AT48" s="29"/>
      <c r="AU48" s="29"/>
      <c r="AV48" s="29"/>
      <c r="AW48" s="29"/>
      <c r="AX48" s="29"/>
      <c r="AY48" s="29"/>
      <c r="AZ48" s="29"/>
    </row>
    <row r="49" spans="1:1" ht="12.6" customHeight="1">
      <c r="A49" s="297" t="s">
        <v>2142</v>
      </c>
    </row>
    <row r="50" spans="1:1" ht="12.6" customHeight="1">
      <c r="A50" s="65" t="s">
        <v>2143</v>
      </c>
    </row>
    <row r="51" spans="1:1" ht="12.6" customHeight="1">
      <c r="A51" s="196" t="s">
        <v>2144</v>
      </c>
    </row>
    <row r="52" spans="1:1" ht="12.6" customHeight="1">
      <c r="A52" s="94" t="s">
        <v>2145</v>
      </c>
    </row>
    <row r="70" spans="2:32" ht="12.6" customHeight="1">
      <c r="B70" s="29"/>
      <c r="C70" s="29"/>
      <c r="D70" s="29"/>
      <c r="E70" s="29"/>
      <c r="F70" s="29"/>
      <c r="G70" s="29"/>
      <c r="H70" s="29"/>
      <c r="I70" s="29"/>
      <c r="J70" s="29"/>
      <c r="K70" s="29"/>
      <c r="L70" s="29"/>
      <c r="M70" s="29"/>
      <c r="N70" s="29"/>
      <c r="O70" s="29"/>
      <c r="P70" s="29"/>
      <c r="Q70" s="29"/>
      <c r="R70" s="29"/>
      <c r="S70" s="543" t="s">
        <v>2146</v>
      </c>
      <c r="T70" s="543"/>
      <c r="U70" s="543"/>
      <c r="V70" s="543"/>
      <c r="W70" s="543"/>
      <c r="X70" s="543"/>
      <c r="Y70" s="95" t="s">
        <v>2147</v>
      </c>
      <c r="Z70" s="29"/>
      <c r="AA70" s="29"/>
      <c r="AB70" s="29"/>
      <c r="AC70" s="29"/>
      <c r="AD70" s="29"/>
      <c r="AE70" s="29"/>
      <c r="AF70" s="29"/>
    </row>
    <row r="71" spans="2:32" ht="12.6" customHeight="1">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row>
    <row r="72" spans="2:32" ht="12.6" customHeight="1">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row>
    <row r="73" spans="2:32" ht="12.6" customHeight="1">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v>5</v>
      </c>
      <c r="AD73" s="29" t="s">
        <v>2148</v>
      </c>
      <c r="AE73" s="29"/>
      <c r="AF73" s="29"/>
    </row>
    <row r="74" spans="2:32" ht="12.6" customHeight="1">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v>4429</v>
      </c>
      <c r="AD74" s="29" t="s">
        <v>2149</v>
      </c>
      <c r="AE74" s="29"/>
      <c r="AF74" s="29"/>
    </row>
    <row r="75" spans="2:32" ht="12.6" customHeight="1">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v>252</v>
      </c>
      <c r="AD75" s="29" t="s">
        <v>2150</v>
      </c>
      <c r="AE75" s="29"/>
      <c r="AF75" s="29"/>
    </row>
    <row r="76" spans="2:32" ht="12.6" customHeight="1">
      <c r="B76" s="96" t="s">
        <v>2151</v>
      </c>
      <c r="C76" s="29"/>
      <c r="D76" s="29"/>
      <c r="E76" s="29"/>
      <c r="F76" s="29"/>
      <c r="G76" s="29"/>
      <c r="H76" s="29"/>
      <c r="I76" s="29"/>
      <c r="J76" s="29"/>
      <c r="K76" s="29"/>
      <c r="L76" s="29"/>
      <c r="M76" s="97"/>
      <c r="N76" s="29"/>
      <c r="O76" s="29"/>
      <c r="P76" s="29"/>
      <c r="Q76" s="29"/>
      <c r="R76" s="29"/>
      <c r="S76" s="29"/>
      <c r="T76" s="29"/>
      <c r="U76" s="29"/>
      <c r="V76" s="29"/>
      <c r="W76" s="29"/>
      <c r="X76" s="29"/>
      <c r="Y76" s="29"/>
      <c r="Z76" s="29"/>
      <c r="AA76" s="29"/>
      <c r="AB76" s="29"/>
      <c r="AC76" s="29"/>
      <c r="AD76" s="29"/>
      <c r="AE76" s="29"/>
      <c r="AF76" s="29"/>
    </row>
    <row r="77" spans="2:32" ht="12.6" customHeight="1">
      <c r="B77" s="29"/>
      <c r="C77" s="97">
        <v>2020</v>
      </c>
      <c r="D77" s="97">
        <v>2021</v>
      </c>
      <c r="E77" s="97">
        <v>2022</v>
      </c>
      <c r="F77" s="97">
        <v>2023</v>
      </c>
      <c r="G77" s="4">
        <v>2024</v>
      </c>
      <c r="H77" s="97" t="s">
        <v>2048</v>
      </c>
      <c r="I77" s="98">
        <f>SUM(H78:H84)</f>
        <v>1603</v>
      </c>
      <c r="J77" s="97"/>
      <c r="K77" s="29"/>
      <c r="L77" s="97"/>
      <c r="M77" s="97"/>
      <c r="N77" s="97"/>
      <c r="O77" s="97"/>
      <c r="P77" s="101"/>
      <c r="Q77" s="100"/>
      <c r="R77" s="101"/>
      <c r="S77" s="101"/>
      <c r="T77" s="29"/>
      <c r="U77" s="29"/>
      <c r="V77" s="29"/>
      <c r="W77" s="29"/>
      <c r="X77" s="29"/>
      <c r="Y77" s="29"/>
      <c r="Z77" s="29"/>
      <c r="AA77" s="29"/>
      <c r="AB77" s="29"/>
      <c r="AC77" s="42">
        <f>AC74/AC75</f>
        <v>17.575396825396826</v>
      </c>
      <c r="AD77" s="29" t="s">
        <v>2152</v>
      </c>
      <c r="AE77" s="29"/>
      <c r="AF77" s="29"/>
    </row>
    <row r="78" spans="2:32" ht="12.6" customHeight="1">
      <c r="B78" s="29" t="s">
        <v>2035</v>
      </c>
      <c r="C78" s="99">
        <f>COUNTIF(A89:S89,"T")+COUNTIF(97:97,"T")+COUNTIF(105:105,"T")+COUNTIF(113:113,"T")+COUNTIF(121:121,"T")+COUNTIF(129:129,"T")+COUNTIF(137:137,"t")</f>
        <v>45</v>
      </c>
      <c r="D78" s="99">
        <f>SUM(COUNTIF(147:147,"t"),COUNTIF(155:155,"t"),COUNTIF(163:163,"t"),COUNTIF(171:171,"t"),COUNTIF(179:179,"t"),COUNTIF(187:187,"t"),COUNTIF(195:195,"t"),COUNTIF(203:203,"t"),COUNTIF(211:211,"t"),COUNTIF(218:218,"t"),COUNTIF(225:225,"t"),COUNTIF(232:232,"t"))</f>
        <v>67</v>
      </c>
      <c r="E78" s="99">
        <f>SUM(COUNTIF(240:240,"t"),COUNTIF(247:247,"t"),COUNTIF(254:254,"t"),COUNTIF(261:261,"t"),COUNTIF(267:267,"t"),COUNTIF(273:273,"t"),COUNTIF(279:279,"t"),COUNTIF(285:285,"t"),COUNTIF(291:291,"t"),COUNTIF(297:297,"t"),COUNTIF(303:303,"t"),COUNTIF(309:309,"t"))</f>
        <v>102</v>
      </c>
      <c r="F78" s="99">
        <f>SUM(B317,B325,B332,B339,B346,B353,B360,B367,B374,B381,B389,B397,)</f>
        <v>56</v>
      </c>
      <c r="H78" s="103">
        <f t="shared" ref="H78:H84" si="0">SUM(C78:F78)</f>
        <v>270</v>
      </c>
      <c r="I78" s="99"/>
      <c r="J78" s="99"/>
      <c r="K78" s="29"/>
      <c r="L78" s="29"/>
      <c r="S78" s="104"/>
      <c r="T78" s="29"/>
      <c r="U78" s="29" t="s">
        <v>2153</v>
      </c>
      <c r="V78" s="29"/>
      <c r="W78" s="29"/>
      <c r="X78" s="29"/>
      <c r="Y78" s="29"/>
      <c r="Z78" s="29"/>
      <c r="AA78" s="29"/>
      <c r="AB78" s="29"/>
      <c r="AC78" s="29">
        <f>18*5</f>
        <v>90</v>
      </c>
      <c r="AD78" s="29" t="s">
        <v>2154</v>
      </c>
      <c r="AE78" s="29"/>
      <c r="AF78" s="29">
        <f>AC78/60</f>
        <v>1.5</v>
      </c>
    </row>
    <row r="79" spans="2:32" ht="12.6" customHeight="1">
      <c r="B79" s="29" t="s">
        <v>2034</v>
      </c>
      <c r="C79" s="99">
        <f>COUNTIF(A90:S90,"T")+COUNTIF(98:98,"T")+COUNTIF(106:106,"T")+COUNTIF(114:114,"T")+COUNTIF(122:122,"T")+COUNTIF(130:130,"T")+COUNTIF(138:138,"t")</f>
        <v>46</v>
      </c>
      <c r="D79" s="99">
        <f>SUM(COUNTIF(148:148,"t"),COUNTIF(156:156,"t"),COUNTIF(164:164,"t"),COUNTIF(172:172,"t"),COUNTIF(180:180,"t"),COUNTIF(188:188,"t"),COUNTIF(196:196,"t"),COUNTIF(204:204,"t"),COUNTIF(212:212,"t"),COUNTIF(219:219,"t"),COUNTIF(226:226,"t"),COUNTIF(233:233,"t"))</f>
        <v>84</v>
      </c>
      <c r="E79" s="99">
        <f>SUM(COUNTIF(241:241,"t"),COUNTIF(248:248,"t"),COUNTIF(255:255,"t"),COUNTIF(262:262,"t"),COUNTIF(268:268,"t"),COUNTIF(274:274,"t"),COUNTIF(280:280,"t"),COUNTIF(286:286,"t"),COUNTIF(292:292,"t"),COUNTIF(298:298,"t"),COUNTIF(304:304,"t"),COUNTIF(310:310,"t"))</f>
        <v>96</v>
      </c>
      <c r="F79" s="99">
        <f>SUM(B318,B326,B333,B340,B347,B354,B361,B368,B375,B382,B390,B398,)</f>
        <v>35</v>
      </c>
      <c r="H79" s="103">
        <f t="shared" si="0"/>
        <v>261</v>
      </c>
      <c r="I79" s="99"/>
      <c r="J79" s="99"/>
      <c r="K79" s="29"/>
      <c r="L79" s="29"/>
      <c r="S79" s="104"/>
      <c r="T79" s="29"/>
      <c r="U79" s="29"/>
      <c r="V79" s="29"/>
      <c r="W79" s="29"/>
      <c r="X79" s="29"/>
      <c r="Y79" s="29"/>
      <c r="Z79" s="29"/>
      <c r="AA79" s="29"/>
      <c r="AB79" s="29"/>
      <c r="AC79" s="29"/>
      <c r="AD79" s="29"/>
      <c r="AE79" s="29"/>
      <c r="AF79" s="29"/>
    </row>
    <row r="80" spans="2:32" ht="12.6" customHeight="1">
      <c r="B80" s="29" t="s">
        <v>2036</v>
      </c>
      <c r="C80" s="99"/>
      <c r="D80" s="99"/>
      <c r="E80" s="99"/>
      <c r="F80" s="99">
        <f>SUM(B319,B327,B334,B341,B348,B355,B362,B369,B376,B383,B391,B399,)</f>
        <v>65</v>
      </c>
      <c r="H80" s="103">
        <f t="shared" si="0"/>
        <v>65</v>
      </c>
      <c r="I80" s="99"/>
      <c r="J80" s="99"/>
      <c r="K80" s="29"/>
      <c r="L80" s="29"/>
      <c r="S80" s="104"/>
      <c r="T80" s="29"/>
      <c r="U80" s="29"/>
      <c r="V80" s="29"/>
      <c r="W80" s="29"/>
      <c r="X80" s="29"/>
      <c r="Y80" s="29"/>
      <c r="Z80" s="29"/>
      <c r="AA80" s="29"/>
      <c r="AB80" s="29"/>
      <c r="AC80" s="29"/>
      <c r="AD80" s="29"/>
      <c r="AE80" s="29"/>
      <c r="AF80" s="29"/>
    </row>
    <row r="81" spans="1:33" ht="12.6" customHeight="1">
      <c r="A81" s="29"/>
      <c r="B81" s="29" t="s">
        <v>2045</v>
      </c>
      <c r="C81" s="99">
        <f>COUNTIF(A91:S91,"T")+COUNTIF(99:99,"T")+COUNTIF(107:107,"T")+COUNTIF(115:115,"T")+COUNTIF(123:123,"T")+COUNTIF(131:131,"T")+COUNTIF(139:139,"t")</f>
        <v>58</v>
      </c>
      <c r="D81" s="99">
        <f>SUM(COUNTIF(149:149,"t"),COUNTIF(157:157,"t"),COUNTIF(165:165,"t"),COUNTIF(173:173,"t"),COUNTIF(181:181,"t"),COUNTIF(189:189,"t"),COUNTIF(197:197,"t"),COUNTIF(205:205,"t"),COUNTIF(213:213,"t"),COUNTIF(220:220,"t"),COUNTIF(227:227,"t"),COUNTIF(234:234,"t"))</f>
        <v>106</v>
      </c>
      <c r="E81" s="99">
        <f>SUM(COUNTIF(242:242,"t"),COUNTIF(249:249,"t"),COUNTIF(256:256,"t"),COUNTIF(263:263,"t"),COUNTIF(269:269,"t"),COUNTIF(275:275,"t"),COUNTIF(281:281,"t"),COUNTIF(287:287,"t"),COUNTIF(293:293,"t"),COUNTIF(299:299,"t"),COUNTIF(305:305,"t"),COUNTIF(311:311,"t"))</f>
        <v>141</v>
      </c>
      <c r="F81" s="99">
        <f>SUM(B320,B328,B335,B342,B349,B356,B363,B370,B377,B384,B392,B401,)</f>
        <v>64</v>
      </c>
      <c r="H81" s="103">
        <f t="shared" si="0"/>
        <v>369</v>
      </c>
      <c r="I81" s="99"/>
      <c r="J81" s="99"/>
      <c r="K81" s="29"/>
      <c r="L81" s="29"/>
      <c r="S81" s="104"/>
      <c r="T81" s="29"/>
      <c r="U81" s="29"/>
      <c r="V81" s="29"/>
      <c r="W81" s="29"/>
      <c r="X81" s="29"/>
      <c r="Y81" s="29"/>
      <c r="Z81" s="29"/>
      <c r="AA81" s="29"/>
      <c r="AB81" s="29"/>
      <c r="AC81" s="29"/>
      <c r="AD81" s="29"/>
      <c r="AE81" s="29"/>
      <c r="AF81" s="29"/>
      <c r="AG81" s="29"/>
    </row>
    <row r="82" spans="1:33" ht="12.6" customHeight="1">
      <c r="A82" s="29"/>
      <c r="B82" s="105" t="s">
        <v>2033</v>
      </c>
      <c r="C82" s="99">
        <f>COUNTIF(A92:S92,"T")+COUNTIF(100:100,"T")+COUNTIF(108:108,"T")+COUNTIF(116:116,"T")+COUNTIF(124:124,"T")+COUNTIF(132:132,"T")+COUNTIF(140:140,"t")</f>
        <v>46</v>
      </c>
      <c r="D82" s="99">
        <f>SUM(COUNTIF(150:150,"t"),COUNTIF(158:158,"t"),COUNTIF(166:166,"t"),COUNTIF(174:174,"t"),COUNTIF(182:182,"t"),COUNTIF(190:190,"t"),COUNTIF(198:198,"t"),COUNTIF(206:206,"t"),COUNTIF(214:214,"t"),COUNTIF(221:221,"t"),COUNTIF(228:228,"t"),COUNTIF(235:235,"t"))</f>
        <v>102</v>
      </c>
      <c r="E82" s="99">
        <f>SUM(COUNTIF(243:243,"t"),COUNTIF(250:250,"t"),COUNTIF(257:257,"t"),COUNTIF(264:264,"t"),COUNTIF(270:270,"t"),COUNTIF(276:276,"t"),COUNTIF(282:282,"t"),COUNTIF(288:288,"t"),COUNTIF(294:294,"t"),COUNTIF(300:300,"t"),COUNTIF(306:306,"t"),COUNTIF(312:312,"t"))</f>
        <v>140</v>
      </c>
      <c r="F82" s="99">
        <f>SUM(B321,B329,B336,B343,B350,B357,B364,B371,B378,B386,B394,B402,)</f>
        <v>120</v>
      </c>
      <c r="H82" s="103">
        <f t="shared" si="0"/>
        <v>408</v>
      </c>
      <c r="I82" s="99"/>
      <c r="J82" s="99"/>
      <c r="K82" s="29"/>
      <c r="L82" s="29"/>
      <c r="S82" s="104"/>
      <c r="T82" s="29"/>
      <c r="U82" s="29"/>
      <c r="V82" s="29"/>
      <c r="W82" s="29"/>
      <c r="X82" s="29"/>
      <c r="Y82" s="29"/>
      <c r="Z82" s="29"/>
      <c r="AA82" s="29"/>
      <c r="AB82" s="29"/>
      <c r="AC82" s="29"/>
      <c r="AD82" s="29"/>
      <c r="AE82" s="29"/>
      <c r="AF82" s="29"/>
      <c r="AG82" s="29"/>
    </row>
    <row r="83" spans="1:33" ht="12.6" customHeight="1">
      <c r="A83" s="29"/>
      <c r="B83" s="29" t="s">
        <v>2042</v>
      </c>
      <c r="C83" s="99">
        <f>COUNTIF(A93:S93,"T")+COUNTIF(101:101,"T")+COUNTIF(109:109,"T")+COUNTIF(117:117,"T")+COUNTIF(125:125,"T")+COUNTIF(133:133,"T")+COUNTIF(141:141,"t")</f>
        <v>51</v>
      </c>
      <c r="D83" s="99">
        <f>SUM(COUNTIF(151:151,"t"),COUNTIF(159:159,"t"),COUNTIF(167:167,"t"),COUNTIF(175:175,"t"),COUNTIF(183:183,"t"),COUNTIF(191:191,"t"),COUNTIF(199:199,"t"),COUNTIF(207:207,"t"),COUNTIF(215:215,"t"),COUNTIF(222:222,"t"),COUNTIF(229:229,"t"),COUNTIF(236:236,"t"))</f>
        <v>82</v>
      </c>
      <c r="E83" s="99">
        <f>SUM(COUNTIF(244:244,"t"),COUNTIF(251:251,"t"),COUNTIF(258:258,"t"),COUNTIF(265:265,"t"),COUNTIF(271:271,"t"),COUNTIF(277:277,"t"),COUNTIF(283:283,"t"),COUNTIF(289:289,"t"),COUNTIF(295:295,"t"),COUNTIF(301:301,"t"),COUNTIF(307:307,"t"),COUNTIF(313:313,"t"))</f>
        <v>8</v>
      </c>
      <c r="F83" s="99"/>
      <c r="H83" s="103">
        <f t="shared" si="0"/>
        <v>141</v>
      </c>
      <c r="I83" s="99"/>
      <c r="J83" s="99"/>
      <c r="K83" s="29"/>
      <c r="L83" s="29"/>
      <c r="S83" s="104"/>
      <c r="T83" s="29"/>
      <c r="U83" s="29"/>
      <c r="V83" s="29"/>
      <c r="W83" s="29"/>
      <c r="X83" s="29"/>
      <c r="Y83" s="29"/>
      <c r="Z83" s="29"/>
      <c r="AA83" s="29"/>
      <c r="AB83" s="29"/>
      <c r="AC83" s="29"/>
      <c r="AD83" s="29"/>
      <c r="AE83" s="29"/>
      <c r="AF83" s="29"/>
      <c r="AG83" s="29"/>
    </row>
    <row r="84" spans="1:33" ht="12.6" customHeight="1">
      <c r="A84" s="29"/>
      <c r="B84" s="29" t="s">
        <v>2041</v>
      </c>
      <c r="C84" s="99">
        <f>COUNTIF(110:110,"T")+COUNTIF(118:118,"T")+COUNTIF(126:126,"T")+COUNTIF(134:134,"T")+COUNTIF(142:142,"t")</f>
        <v>37</v>
      </c>
      <c r="D84" s="99">
        <f>SUM(COUNTIF(152:152,"t"),COUNTIF(160:160,"t"),COUNTIF(168:168,"t"),COUNTIF(176:176,"t"),COUNTIF(184:184,"t"),COUNTIF(192:192,"t"),COUNTIF(200:200,"t"),COUNTIF(208:208,"t"),COUNTIF(216:216,"t"),COUNTIF(223:223,"t"),COUNTIF(230:230,"t"),COUNTIF(237:237,"t"))</f>
        <v>52</v>
      </c>
      <c r="E84" s="99"/>
      <c r="F84" s="99"/>
      <c r="H84" s="103">
        <f t="shared" si="0"/>
        <v>89</v>
      </c>
      <c r="I84" s="99"/>
      <c r="J84" s="99"/>
      <c r="K84" s="29"/>
      <c r="L84" s="29"/>
      <c r="S84" s="104"/>
      <c r="T84" s="29"/>
      <c r="U84" s="29"/>
      <c r="V84" s="29"/>
      <c r="W84" s="29"/>
      <c r="X84" s="29"/>
      <c r="Y84" s="29"/>
      <c r="Z84" s="29"/>
      <c r="AA84" s="29"/>
      <c r="AB84" s="29"/>
      <c r="AC84" s="29"/>
      <c r="AD84" s="29"/>
      <c r="AE84" s="29"/>
      <c r="AF84" s="29"/>
      <c r="AG84" s="29"/>
    </row>
    <row r="85" spans="1:33" ht="12.6" customHeight="1">
      <c r="A85" s="29"/>
      <c r="B85" s="29"/>
      <c r="C85" s="99"/>
      <c r="D85" s="99"/>
      <c r="E85" s="29"/>
      <c r="F85" s="29"/>
      <c r="G85" s="99"/>
      <c r="H85" s="99"/>
      <c r="I85" s="99"/>
      <c r="J85" s="99"/>
      <c r="K85" s="29"/>
      <c r="L85" s="29"/>
      <c r="S85" s="104"/>
      <c r="T85" s="29"/>
      <c r="U85" s="29"/>
      <c r="V85" s="29"/>
      <c r="W85" s="29"/>
      <c r="X85" s="29"/>
      <c r="Y85" s="29"/>
      <c r="Z85" s="29"/>
      <c r="AA85" s="29"/>
      <c r="AB85" s="29"/>
      <c r="AC85" s="29"/>
      <c r="AD85" s="29"/>
      <c r="AE85" s="29"/>
      <c r="AF85" s="29"/>
      <c r="AG85" s="29"/>
    </row>
    <row r="86" spans="1:33" ht="12.6" customHeight="1" collapsed="1">
      <c r="A86" s="29">
        <v>2020</v>
      </c>
      <c r="B86" s="29"/>
      <c r="C86" s="99"/>
      <c r="D86" s="107">
        <f>SUM(D135,D127,D119)</f>
        <v>963</v>
      </c>
      <c r="E86" s="99"/>
      <c r="F86" s="99"/>
      <c r="G86" s="99"/>
      <c r="H86" s="99"/>
      <c r="I86" s="99"/>
      <c r="J86" s="99"/>
      <c r="K86" s="99"/>
      <c r="L86" s="29"/>
      <c r="M86" s="29"/>
      <c r="N86" s="29"/>
      <c r="O86" s="29"/>
      <c r="P86" s="29"/>
      <c r="Q86" s="29"/>
      <c r="R86" s="29"/>
      <c r="S86" s="29"/>
      <c r="T86" s="29"/>
      <c r="U86" s="29"/>
      <c r="V86" s="29"/>
      <c r="W86" s="29"/>
      <c r="X86" s="29"/>
      <c r="Y86" s="29"/>
      <c r="Z86" s="29"/>
      <c r="AA86" s="29"/>
      <c r="AB86" s="29"/>
      <c r="AC86" s="29"/>
      <c r="AD86" s="29"/>
      <c r="AE86" s="29"/>
      <c r="AF86" s="29"/>
      <c r="AG86" s="29"/>
    </row>
    <row r="87" spans="1:33" ht="12.6" hidden="1" customHeight="1" outlineLevel="1" collapsed="1">
      <c r="A87" s="29"/>
      <c r="B87" s="108" t="s">
        <v>2155</v>
      </c>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row>
    <row r="88" spans="1:33" ht="12.6" hidden="1" customHeight="1" outlineLevel="2">
      <c r="A88" s="29"/>
      <c r="B88" s="109">
        <v>43990</v>
      </c>
      <c r="C88" s="109">
        <v>43991</v>
      </c>
      <c r="D88" s="109">
        <v>43992</v>
      </c>
      <c r="E88" s="109">
        <v>43993</v>
      </c>
      <c r="F88" s="110">
        <v>43994</v>
      </c>
      <c r="G88" s="109">
        <v>43995</v>
      </c>
      <c r="H88" s="109">
        <v>43998</v>
      </c>
      <c r="I88" s="109"/>
      <c r="J88" s="109">
        <v>43997</v>
      </c>
      <c r="K88" s="109">
        <v>43999</v>
      </c>
      <c r="L88" s="109">
        <v>44000</v>
      </c>
      <c r="M88" s="109">
        <v>44001</v>
      </c>
      <c r="N88" s="111" t="s">
        <v>2156</v>
      </c>
      <c r="O88" s="110">
        <v>44007</v>
      </c>
      <c r="P88" s="110">
        <v>44008</v>
      </c>
      <c r="Q88" s="112" t="s">
        <v>2157</v>
      </c>
      <c r="R88" s="110">
        <v>44011</v>
      </c>
      <c r="S88" s="110">
        <v>44012</v>
      </c>
      <c r="T88" s="29"/>
      <c r="U88" s="29"/>
      <c r="V88" s="29"/>
      <c r="W88" s="29"/>
      <c r="X88" s="29"/>
      <c r="Y88" s="29"/>
      <c r="Z88" s="29"/>
      <c r="AA88" s="29"/>
      <c r="AB88" s="29"/>
      <c r="AC88" s="29"/>
      <c r="AD88" s="29"/>
      <c r="AE88" s="29"/>
      <c r="AF88" s="29"/>
      <c r="AG88" s="29"/>
    </row>
    <row r="89" spans="1:33" ht="12.6" hidden="1" customHeight="1" outlineLevel="2">
      <c r="A89" s="84" t="s">
        <v>2035</v>
      </c>
      <c r="B89" s="113"/>
      <c r="C89" s="114" t="s">
        <v>2158</v>
      </c>
      <c r="D89" s="115"/>
      <c r="E89" s="116" t="s">
        <v>2158</v>
      </c>
      <c r="F89" s="117"/>
      <c r="G89" s="118"/>
      <c r="H89" s="119" t="s">
        <v>2159</v>
      </c>
      <c r="I89" s="120"/>
      <c r="J89" s="121"/>
      <c r="K89" s="122"/>
      <c r="L89" s="123"/>
      <c r="M89" s="124"/>
      <c r="N89" s="125"/>
      <c r="O89" s="122" t="s">
        <v>2027</v>
      </c>
      <c r="P89" s="126" t="s">
        <v>2158</v>
      </c>
      <c r="Q89" s="127"/>
      <c r="R89" s="128" t="s">
        <v>2158</v>
      </c>
      <c r="S89" s="129"/>
      <c r="T89" s="29"/>
      <c r="U89" s="29"/>
      <c r="V89" s="29"/>
      <c r="W89" s="29"/>
      <c r="X89" s="29"/>
      <c r="Y89" s="29"/>
      <c r="Z89" s="29"/>
      <c r="AA89" s="29"/>
      <c r="AB89" s="29"/>
      <c r="AC89" s="29"/>
      <c r="AD89" s="29"/>
      <c r="AE89" s="29"/>
      <c r="AF89" s="29"/>
      <c r="AG89" s="29"/>
    </row>
    <row r="90" spans="1:33" ht="12.6" hidden="1" customHeight="1" outlineLevel="2">
      <c r="A90" s="84" t="s">
        <v>2034</v>
      </c>
      <c r="B90" s="130"/>
      <c r="C90" s="130"/>
      <c r="D90" s="131" t="s">
        <v>2158</v>
      </c>
      <c r="E90" s="132" t="s">
        <v>2158</v>
      </c>
      <c r="F90" s="133"/>
      <c r="G90" s="134"/>
      <c r="H90" s="135"/>
      <c r="I90" s="120"/>
      <c r="J90" s="136"/>
      <c r="K90" s="137" t="s">
        <v>2159</v>
      </c>
      <c r="L90" s="137" t="s">
        <v>2159</v>
      </c>
      <c r="M90" s="138" t="s">
        <v>2159</v>
      </c>
      <c r="N90" s="139"/>
      <c r="O90" s="122" t="s">
        <v>2027</v>
      </c>
      <c r="P90" s="140" t="s">
        <v>2158</v>
      </c>
      <c r="Q90" s="127"/>
      <c r="R90" s="141"/>
      <c r="S90" s="128" t="s">
        <v>2158</v>
      </c>
      <c r="T90" s="29"/>
      <c r="U90" s="29"/>
      <c r="V90" s="29"/>
      <c r="W90" s="29"/>
      <c r="X90" s="29"/>
      <c r="Y90" s="29"/>
      <c r="Z90" s="29"/>
      <c r="AA90" s="29"/>
      <c r="AB90" s="29"/>
      <c r="AC90" s="29"/>
      <c r="AD90" s="29"/>
      <c r="AE90" s="29"/>
      <c r="AF90" s="29"/>
      <c r="AG90" s="29"/>
    </row>
    <row r="91" spans="1:33" ht="12.6" hidden="1" customHeight="1" outlineLevel="2">
      <c r="A91" s="84" t="s">
        <v>2045</v>
      </c>
      <c r="B91" s="142"/>
      <c r="C91" s="142"/>
      <c r="D91" s="131" t="s">
        <v>2158</v>
      </c>
      <c r="E91" s="143"/>
      <c r="F91" s="143"/>
      <c r="G91" s="140" t="s">
        <v>2158</v>
      </c>
      <c r="H91" s="144"/>
      <c r="I91" s="120"/>
      <c r="J91" s="145" t="s">
        <v>2159</v>
      </c>
      <c r="K91" s="144"/>
      <c r="L91" s="146"/>
      <c r="M91" s="147" t="s">
        <v>2159</v>
      </c>
      <c r="N91" s="125"/>
      <c r="O91" s="127"/>
      <c r="P91" s="127"/>
      <c r="Q91" s="127"/>
      <c r="R91" s="127"/>
      <c r="S91" s="127"/>
      <c r="T91" s="29"/>
      <c r="U91" s="29"/>
      <c r="V91" s="29"/>
      <c r="W91" s="29"/>
      <c r="X91" s="29"/>
      <c r="Y91" s="29"/>
      <c r="Z91" s="29"/>
      <c r="AA91" s="29"/>
      <c r="AB91" s="29"/>
      <c r="AC91" s="29"/>
      <c r="AD91" s="29"/>
      <c r="AE91" s="29"/>
      <c r="AF91" s="29"/>
      <c r="AG91" s="29"/>
    </row>
    <row r="92" spans="1:33" ht="12.6" hidden="1" customHeight="1" outlineLevel="2">
      <c r="A92" s="148" t="s">
        <v>2033</v>
      </c>
      <c r="B92" s="142"/>
      <c r="C92" s="149" t="s">
        <v>2158</v>
      </c>
      <c r="D92" s="150"/>
      <c r="E92" s="117"/>
      <c r="F92" s="116" t="s">
        <v>2158</v>
      </c>
      <c r="G92" s="151"/>
      <c r="H92" s="152"/>
      <c r="I92" s="120"/>
      <c r="J92" s="153" t="s">
        <v>2159</v>
      </c>
      <c r="K92" s="154" t="s">
        <v>2159</v>
      </c>
      <c r="L92" s="152"/>
      <c r="M92" s="152"/>
      <c r="N92" s="139"/>
      <c r="O92" s="138" t="s">
        <v>2158</v>
      </c>
      <c r="P92" s="155"/>
      <c r="Q92" s="127"/>
      <c r="R92" s="93" t="s">
        <v>2158</v>
      </c>
      <c r="S92" s="129"/>
      <c r="T92" s="29"/>
      <c r="U92" s="29"/>
      <c r="V92" s="29"/>
      <c r="W92" s="29"/>
      <c r="X92" s="29"/>
      <c r="Y92" s="29"/>
      <c r="Z92" s="29"/>
      <c r="AA92" s="29"/>
      <c r="AB92" s="29"/>
      <c r="AC92" s="29"/>
      <c r="AD92" s="29"/>
      <c r="AE92" s="29"/>
      <c r="AF92" s="29"/>
      <c r="AG92" s="29"/>
    </row>
    <row r="93" spans="1:33" ht="12.6" hidden="1" customHeight="1" outlineLevel="2">
      <c r="A93" s="84" t="s">
        <v>2042</v>
      </c>
      <c r="B93" s="142"/>
      <c r="C93" s="130"/>
      <c r="D93" s="150"/>
      <c r="E93" s="133"/>
      <c r="F93" s="156" t="s">
        <v>2158</v>
      </c>
      <c r="G93" s="157" t="s">
        <v>2158</v>
      </c>
      <c r="H93" s="158" t="s">
        <v>2159</v>
      </c>
      <c r="I93" s="120"/>
      <c r="J93" s="136"/>
      <c r="K93" s="135"/>
      <c r="L93" s="158" t="s">
        <v>2159</v>
      </c>
      <c r="M93" s="159"/>
      <c r="N93" s="139"/>
      <c r="O93" s="93" t="s">
        <v>2158</v>
      </c>
      <c r="P93" s="155"/>
      <c r="Q93" s="127"/>
      <c r="R93" s="141"/>
      <c r="S93" s="160" t="s">
        <v>2158</v>
      </c>
      <c r="T93" s="29"/>
      <c r="U93" s="29"/>
      <c r="V93" s="29"/>
      <c r="W93" s="29"/>
      <c r="X93" s="29"/>
      <c r="Y93" s="29"/>
      <c r="Z93" s="29"/>
      <c r="AA93" s="29"/>
      <c r="AB93" s="29"/>
      <c r="AC93" s="29"/>
      <c r="AD93" s="29"/>
      <c r="AE93" s="29"/>
      <c r="AF93" s="29"/>
      <c r="AG93" s="29"/>
    </row>
    <row r="94" spans="1:33" ht="12.6" hidden="1" customHeight="1" outlineLevel="2">
      <c r="A94" s="84" t="s">
        <v>2041</v>
      </c>
      <c r="B94" s="161"/>
      <c r="C94" s="161"/>
      <c r="D94" s="162"/>
      <c r="E94" s="163"/>
      <c r="F94" s="143"/>
      <c r="G94" s="164"/>
      <c r="H94" s="146"/>
      <c r="I94" s="165"/>
      <c r="J94" s="166"/>
      <c r="K94" s="144"/>
      <c r="L94" s="167"/>
      <c r="M94" s="168"/>
      <c r="N94" s="139"/>
      <c r="O94" s="169"/>
      <c r="P94" s="170"/>
      <c r="Q94" s="139"/>
      <c r="R94" s="129"/>
      <c r="S94" s="141"/>
      <c r="T94" s="29"/>
      <c r="U94" s="29"/>
      <c r="V94" s="29"/>
      <c r="W94" s="29"/>
      <c r="X94" s="29"/>
      <c r="Y94" s="29"/>
      <c r="Z94" s="29"/>
      <c r="AA94" s="29"/>
      <c r="AB94" s="29"/>
      <c r="AC94" s="29"/>
      <c r="AD94" s="29"/>
      <c r="AE94" s="29"/>
      <c r="AF94" s="29"/>
      <c r="AG94" s="29"/>
    </row>
    <row r="95" spans="1:33" ht="12.6" hidden="1" customHeight="1" outlineLevel="1" collapsed="1">
      <c r="A95" s="29"/>
      <c r="B95" s="108" t="s">
        <v>2057</v>
      </c>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row>
    <row r="96" spans="1:33" ht="12.6" hidden="1" customHeight="1" outlineLevel="2">
      <c r="A96" s="29"/>
      <c r="B96" s="171">
        <v>44013</v>
      </c>
      <c r="C96" s="171">
        <v>44014</v>
      </c>
      <c r="D96" s="171">
        <v>44015</v>
      </c>
      <c r="E96" s="171" t="s">
        <v>2160</v>
      </c>
      <c r="F96" s="171">
        <v>44018</v>
      </c>
      <c r="G96" s="171">
        <v>44019</v>
      </c>
      <c r="H96" s="171">
        <v>44022</v>
      </c>
      <c r="I96" s="171"/>
      <c r="J96" s="171">
        <v>44021</v>
      </c>
      <c r="K96" s="171" t="s">
        <v>2161</v>
      </c>
      <c r="L96" s="171">
        <v>44025</v>
      </c>
      <c r="M96" s="171">
        <v>44026</v>
      </c>
      <c r="N96" s="171">
        <v>44027</v>
      </c>
      <c r="O96" s="171">
        <v>44028</v>
      </c>
      <c r="P96" s="171">
        <v>44029</v>
      </c>
      <c r="Q96" s="171" t="s">
        <v>2162</v>
      </c>
      <c r="R96" s="171">
        <v>44032</v>
      </c>
      <c r="S96" s="171">
        <v>44033</v>
      </c>
      <c r="T96" s="171">
        <v>44034</v>
      </c>
      <c r="U96" s="171">
        <v>44035</v>
      </c>
      <c r="V96" s="171">
        <v>44036</v>
      </c>
      <c r="W96" s="171"/>
      <c r="X96" s="171" t="s">
        <v>2163</v>
      </c>
      <c r="Y96" s="172">
        <v>44039</v>
      </c>
      <c r="Z96" s="171">
        <v>44040</v>
      </c>
      <c r="AA96" s="171">
        <v>44041</v>
      </c>
      <c r="AB96" s="171">
        <v>44042</v>
      </c>
      <c r="AC96" s="171">
        <v>44043</v>
      </c>
      <c r="AD96" s="29"/>
      <c r="AE96" s="29"/>
      <c r="AF96" s="29"/>
      <c r="AG96" s="29"/>
    </row>
    <row r="97" spans="1:33" ht="12.6" hidden="1" customHeight="1" outlineLevel="2">
      <c r="A97" s="84" t="s">
        <v>2035</v>
      </c>
      <c r="B97" s="129"/>
      <c r="C97" s="128" t="s">
        <v>2158</v>
      </c>
      <c r="D97" s="160" t="s">
        <v>2158</v>
      </c>
      <c r="E97" s="127"/>
      <c r="F97" s="129"/>
      <c r="G97" s="128" t="s">
        <v>2158</v>
      </c>
      <c r="H97" s="127"/>
      <c r="I97" s="160"/>
      <c r="J97" s="127"/>
      <c r="K97" s="127"/>
      <c r="L97" s="128" t="s">
        <v>2159</v>
      </c>
      <c r="M97" s="173"/>
      <c r="N97" s="128" t="s">
        <v>2159</v>
      </c>
      <c r="O97" s="173"/>
      <c r="P97" s="128" t="s">
        <v>2159</v>
      </c>
      <c r="Q97" s="127"/>
      <c r="R97" s="129"/>
      <c r="S97" s="129"/>
      <c r="T97" s="160" t="s">
        <v>2159</v>
      </c>
      <c r="U97" s="160" t="s">
        <v>2159</v>
      </c>
      <c r="V97" s="129"/>
      <c r="W97" s="127"/>
      <c r="X97" s="127"/>
      <c r="Y97" s="128" t="s">
        <v>2159</v>
      </c>
      <c r="Z97" s="128" t="s">
        <v>2159</v>
      </c>
      <c r="AA97" s="129"/>
      <c r="AB97" s="128" t="s">
        <v>2159</v>
      </c>
      <c r="AC97" s="127"/>
      <c r="AD97" s="29"/>
      <c r="AE97" s="29"/>
      <c r="AF97" s="29"/>
      <c r="AG97" s="29"/>
    </row>
    <row r="98" spans="1:33" ht="12.6" hidden="1" customHeight="1" outlineLevel="2">
      <c r="A98" s="84" t="s">
        <v>2034</v>
      </c>
      <c r="B98" s="128" t="s">
        <v>2158</v>
      </c>
      <c r="C98" s="173"/>
      <c r="D98" s="173"/>
      <c r="E98" s="127"/>
      <c r="F98" s="129"/>
      <c r="G98" s="128" t="s">
        <v>2158</v>
      </c>
      <c r="H98" s="128" t="s">
        <v>2158</v>
      </c>
      <c r="I98" s="173"/>
      <c r="J98" s="173"/>
      <c r="K98" s="127"/>
      <c r="L98" s="129"/>
      <c r="M98" s="174" t="s">
        <v>2159</v>
      </c>
      <c r="N98" s="129"/>
      <c r="O98" s="174" t="s">
        <v>2159</v>
      </c>
      <c r="P98" s="174" t="s">
        <v>2159</v>
      </c>
      <c r="Q98" s="127"/>
      <c r="R98" s="175"/>
      <c r="S98" s="128" t="s">
        <v>2159</v>
      </c>
      <c r="T98" s="174" t="s">
        <v>2159</v>
      </c>
      <c r="U98" s="129"/>
      <c r="V98" s="129"/>
      <c r="W98" s="127"/>
      <c r="X98" s="127"/>
      <c r="Y98" s="141"/>
      <c r="Z98" s="129"/>
      <c r="AA98" s="160" t="s">
        <v>2159</v>
      </c>
      <c r="AB98" s="160" t="s">
        <v>2159</v>
      </c>
      <c r="AC98" s="128" t="s">
        <v>2159</v>
      </c>
      <c r="AD98" s="29"/>
      <c r="AE98" s="29"/>
      <c r="AF98" s="29"/>
      <c r="AG98" s="29"/>
    </row>
    <row r="99" spans="1:33" ht="12.6" hidden="1" customHeight="1" outlineLevel="2">
      <c r="A99" s="84" t="s">
        <v>2045</v>
      </c>
      <c r="B99" s="127"/>
      <c r="C99" s="127"/>
      <c r="D99" s="127"/>
      <c r="E99" s="127"/>
      <c r="F99" s="176"/>
      <c r="G99" s="176"/>
      <c r="H99" s="177" t="s">
        <v>2158</v>
      </c>
      <c r="I99" s="176"/>
      <c r="J99" s="177" t="s">
        <v>2158</v>
      </c>
      <c r="K99" s="176"/>
      <c r="L99" s="178"/>
      <c r="M99" s="177" t="s">
        <v>2159</v>
      </c>
      <c r="N99" s="178"/>
      <c r="O99" s="177" t="s">
        <v>2159</v>
      </c>
      <c r="P99" s="178"/>
      <c r="Q99" s="176"/>
      <c r="R99" s="177" t="s">
        <v>2159</v>
      </c>
      <c r="S99" s="179" t="s">
        <v>2159</v>
      </c>
      <c r="T99" s="175"/>
      <c r="U99" s="175"/>
      <c r="V99" s="177" t="s">
        <v>2159</v>
      </c>
      <c r="W99" s="176"/>
      <c r="X99" s="176"/>
      <c r="Y99" s="180"/>
      <c r="Z99" s="181" t="s">
        <v>2159</v>
      </c>
      <c r="AA99" s="181" t="s">
        <v>2159</v>
      </c>
      <c r="AB99" s="180"/>
      <c r="AC99" s="180"/>
      <c r="AD99" s="29"/>
      <c r="AE99" s="29"/>
      <c r="AF99" s="29"/>
      <c r="AG99" s="29"/>
    </row>
    <row r="100" spans="1:33" ht="12.6" hidden="1" customHeight="1" outlineLevel="2">
      <c r="A100" s="148" t="s">
        <v>2033</v>
      </c>
      <c r="B100" s="93" t="s">
        <v>2158</v>
      </c>
      <c r="C100" s="129"/>
      <c r="D100" s="129"/>
      <c r="E100" s="127"/>
      <c r="F100" s="174" t="s">
        <v>2158</v>
      </c>
      <c r="G100" s="182"/>
      <c r="H100" s="129"/>
      <c r="I100" s="174"/>
      <c r="J100" s="129"/>
      <c r="K100" s="183"/>
      <c r="L100" s="174" t="s">
        <v>2159</v>
      </c>
      <c r="M100" s="129"/>
      <c r="N100" s="174" t="s">
        <v>2159</v>
      </c>
      <c r="O100" s="129"/>
      <c r="P100" s="182"/>
      <c r="Q100" s="183"/>
      <c r="R100" s="174" t="s">
        <v>2159</v>
      </c>
      <c r="S100" s="182"/>
      <c r="T100" s="184"/>
      <c r="U100" s="185" t="s">
        <v>2159</v>
      </c>
      <c r="V100" s="185" t="s">
        <v>2159</v>
      </c>
      <c r="W100" s="183"/>
      <c r="X100" s="183"/>
      <c r="Y100" s="186" t="s">
        <v>2159</v>
      </c>
      <c r="Z100" s="187"/>
      <c r="AA100" s="187"/>
      <c r="AB100" s="187"/>
      <c r="AC100" s="188" t="s">
        <v>2159</v>
      </c>
      <c r="AD100" s="29"/>
      <c r="AE100" s="29"/>
      <c r="AF100" s="29"/>
      <c r="AG100" s="29"/>
    </row>
    <row r="101" spans="1:33" ht="12.6" hidden="1" customHeight="1" outlineLevel="2">
      <c r="A101" s="84" t="s">
        <v>2042</v>
      </c>
      <c r="B101" s="129"/>
      <c r="C101" s="160" t="s">
        <v>2158</v>
      </c>
      <c r="D101" s="129"/>
      <c r="E101" s="127"/>
      <c r="F101" s="160" t="s">
        <v>2158</v>
      </c>
      <c r="G101" s="129"/>
      <c r="H101" s="141"/>
      <c r="I101" s="129"/>
      <c r="J101" s="160" t="s">
        <v>2158</v>
      </c>
      <c r="K101" s="127"/>
      <c r="L101" s="127"/>
      <c r="M101" s="127"/>
      <c r="N101" s="127"/>
      <c r="O101" s="127"/>
      <c r="P101" s="127"/>
      <c r="Q101" s="127"/>
      <c r="R101" s="127"/>
      <c r="S101" s="127"/>
      <c r="T101" s="127"/>
      <c r="U101" s="127"/>
      <c r="V101" s="127"/>
      <c r="W101" s="127"/>
      <c r="X101" s="127"/>
      <c r="Y101" s="127"/>
      <c r="Z101" s="127"/>
      <c r="AA101" s="127"/>
      <c r="AB101" s="127"/>
      <c r="AC101" s="127"/>
      <c r="AD101" s="29"/>
      <c r="AE101" s="29"/>
      <c r="AF101" s="29"/>
      <c r="AG101" s="29"/>
    </row>
    <row r="102" spans="1:33" ht="12.6" hidden="1" customHeight="1" outlineLevel="2">
      <c r="A102" s="84" t="s">
        <v>2041</v>
      </c>
      <c r="B102" s="129"/>
      <c r="C102" s="141"/>
      <c r="D102" s="129"/>
      <c r="E102" s="127"/>
      <c r="F102" s="129"/>
      <c r="G102" s="141"/>
      <c r="H102" s="129"/>
      <c r="I102" s="129"/>
      <c r="J102" s="141"/>
      <c r="K102" s="127"/>
      <c r="L102" s="173"/>
      <c r="M102" s="173"/>
      <c r="N102" s="173"/>
      <c r="O102" s="173"/>
      <c r="P102" s="173"/>
      <c r="Q102" s="127"/>
      <c r="R102" s="129"/>
      <c r="S102" s="141"/>
      <c r="T102" s="129"/>
      <c r="U102" s="141"/>
      <c r="V102" s="129"/>
      <c r="W102" s="127"/>
      <c r="X102" s="127"/>
      <c r="Y102" s="129"/>
      <c r="Z102" s="141"/>
      <c r="AA102" s="129"/>
      <c r="AB102" s="141"/>
      <c r="AC102" s="29"/>
      <c r="AD102" s="29"/>
      <c r="AE102" s="29"/>
      <c r="AF102" s="29"/>
      <c r="AG102" s="29"/>
    </row>
    <row r="103" spans="1:33" ht="12.6" hidden="1" customHeight="1" outlineLevel="1" collapsed="1">
      <c r="A103" s="29"/>
      <c r="B103" s="108" t="s">
        <v>2058</v>
      </c>
      <c r="D103" s="29"/>
      <c r="E103" s="29"/>
      <c r="F103" s="29"/>
      <c r="G103" s="29"/>
      <c r="H103" s="29"/>
      <c r="I103" s="29"/>
      <c r="J103" s="29"/>
      <c r="K103" s="29"/>
      <c r="L103" s="29"/>
      <c r="M103" s="29"/>
      <c r="N103" s="29"/>
      <c r="O103" s="29"/>
      <c r="P103" s="29"/>
      <c r="Q103" s="29"/>
      <c r="R103" s="29"/>
      <c r="S103" s="29"/>
      <c r="T103" s="29"/>
      <c r="U103" s="108"/>
      <c r="V103" s="29"/>
      <c r="W103" s="29"/>
      <c r="X103" s="29"/>
      <c r="Y103" s="29"/>
      <c r="Z103" s="29"/>
      <c r="AA103" s="29"/>
      <c r="AB103" s="29"/>
      <c r="AC103" s="29"/>
      <c r="AD103" s="29"/>
      <c r="AE103" s="29"/>
      <c r="AF103" s="29"/>
      <c r="AG103" s="29"/>
    </row>
    <row r="104" spans="1:33" ht="12.6" hidden="1" customHeight="1" outlineLevel="2">
      <c r="A104" s="29"/>
      <c r="B104" s="189" t="s">
        <v>2164</v>
      </c>
      <c r="C104" s="189">
        <v>44046</v>
      </c>
      <c r="D104" s="189">
        <v>44047</v>
      </c>
      <c r="E104" s="189">
        <v>44048</v>
      </c>
      <c r="F104" s="189">
        <v>44049</v>
      </c>
      <c r="G104" s="189">
        <v>44050</v>
      </c>
      <c r="H104" s="190">
        <v>44054</v>
      </c>
      <c r="I104" s="191"/>
      <c r="J104" s="192">
        <v>44053</v>
      </c>
      <c r="K104" s="190">
        <v>44055</v>
      </c>
      <c r="L104" s="190">
        <v>44056</v>
      </c>
      <c r="M104" s="190">
        <v>44057</v>
      </c>
      <c r="N104" s="191" t="s">
        <v>2165</v>
      </c>
      <c r="O104" s="189">
        <v>44060</v>
      </c>
      <c r="P104" s="189">
        <v>44061</v>
      </c>
      <c r="Q104" s="189">
        <v>44062</v>
      </c>
      <c r="R104" s="189">
        <v>44063</v>
      </c>
      <c r="S104" s="189">
        <v>44064</v>
      </c>
      <c r="T104" s="191" t="s">
        <v>2166</v>
      </c>
      <c r="U104" s="189">
        <v>44067</v>
      </c>
      <c r="V104" s="189">
        <v>44068</v>
      </c>
      <c r="W104" s="189"/>
      <c r="X104" s="189">
        <v>44069</v>
      </c>
      <c r="Y104" s="189">
        <v>44070</v>
      </c>
      <c r="Z104" s="189">
        <v>44071</v>
      </c>
      <c r="AA104" s="191" t="s">
        <v>2167</v>
      </c>
      <c r="AB104" s="189">
        <v>44074</v>
      </c>
      <c r="AC104" s="29"/>
      <c r="AD104" s="29"/>
      <c r="AE104" s="29"/>
      <c r="AF104" s="29"/>
      <c r="AG104" s="29"/>
    </row>
    <row r="105" spans="1:33" ht="12.6" hidden="1" customHeight="1" outlineLevel="2">
      <c r="A105" s="84" t="s">
        <v>2035</v>
      </c>
      <c r="B105" s="127"/>
      <c r="C105" s="125"/>
      <c r="D105" s="125"/>
      <c r="E105" s="125"/>
      <c r="F105" s="125"/>
      <c r="G105" s="125"/>
      <c r="H105" s="193"/>
      <c r="I105" s="127"/>
      <c r="J105" s="194"/>
      <c r="K105" s="193"/>
      <c r="L105" s="193"/>
      <c r="M105" s="193"/>
      <c r="N105" s="127"/>
      <c r="O105" s="195" t="s">
        <v>2159</v>
      </c>
      <c r="P105" s="195" t="s">
        <v>2159</v>
      </c>
      <c r="Q105" s="195" t="s">
        <v>2159</v>
      </c>
      <c r="R105" s="155"/>
      <c r="S105" s="155"/>
      <c r="T105" s="127"/>
      <c r="U105" s="196"/>
      <c r="V105" s="93" t="s">
        <v>2159</v>
      </c>
      <c r="W105" s="196"/>
      <c r="X105" s="196"/>
      <c r="Y105" s="155"/>
      <c r="Z105" s="93" t="s">
        <v>2159</v>
      </c>
      <c r="AA105" s="127"/>
      <c r="AB105" s="195" t="s">
        <v>2159</v>
      </c>
      <c r="AC105" s="29"/>
      <c r="AD105" s="29"/>
      <c r="AE105" s="29"/>
      <c r="AF105" s="29"/>
      <c r="AG105" s="29"/>
    </row>
    <row r="106" spans="1:33" ht="12.6" hidden="1" customHeight="1" outlineLevel="2">
      <c r="A106" s="84" t="s">
        <v>2034</v>
      </c>
      <c r="B106" s="127"/>
      <c r="C106" s="129"/>
      <c r="D106" s="160" t="s">
        <v>2159</v>
      </c>
      <c r="E106" s="160" t="s">
        <v>2159</v>
      </c>
      <c r="F106" s="160" t="s">
        <v>2159</v>
      </c>
      <c r="G106" s="129"/>
      <c r="H106" s="197" t="s">
        <v>2159</v>
      </c>
      <c r="I106" s="127"/>
      <c r="J106" s="198"/>
      <c r="K106" s="197" t="s">
        <v>2159</v>
      </c>
      <c r="L106" s="197" t="s">
        <v>2159</v>
      </c>
      <c r="M106" s="199"/>
      <c r="N106" s="127"/>
      <c r="O106" s="127"/>
      <c r="P106" s="127"/>
      <c r="Q106" s="127"/>
      <c r="R106" s="127"/>
      <c r="S106" s="127"/>
      <c r="T106" s="127"/>
      <c r="U106" s="127"/>
      <c r="V106" s="127"/>
      <c r="W106" s="127"/>
      <c r="X106" s="127"/>
      <c r="Y106" s="127"/>
      <c r="Z106" s="127"/>
      <c r="AA106" s="127"/>
      <c r="AB106" s="196"/>
      <c r="AC106" s="29"/>
      <c r="AD106" s="29"/>
      <c r="AE106" s="29"/>
      <c r="AF106" s="29"/>
      <c r="AG106" s="29"/>
    </row>
    <row r="107" spans="1:33" ht="12.6" hidden="1" customHeight="1" outlineLevel="2">
      <c r="A107" s="84" t="s">
        <v>2045</v>
      </c>
      <c r="B107" s="176"/>
      <c r="C107" s="200"/>
      <c r="D107" s="200"/>
      <c r="E107" s="200"/>
      <c r="F107" s="200"/>
      <c r="G107" s="200"/>
      <c r="H107" s="201"/>
      <c r="I107" s="202"/>
      <c r="J107" s="203"/>
      <c r="K107" s="201"/>
      <c r="L107" s="201"/>
      <c r="M107" s="201"/>
      <c r="N107" s="202"/>
      <c r="O107" s="180"/>
      <c r="P107" s="204"/>
      <c r="Q107" s="180"/>
      <c r="R107" s="205" t="s">
        <v>2159</v>
      </c>
      <c r="S107" s="205" t="s">
        <v>2159</v>
      </c>
      <c r="T107" s="202"/>
      <c r="U107" s="180"/>
      <c r="V107" s="205" t="s">
        <v>2159</v>
      </c>
      <c r="W107" s="205"/>
      <c r="X107" s="205" t="s">
        <v>2159</v>
      </c>
      <c r="Y107" s="205" t="s">
        <v>2159</v>
      </c>
      <c r="Z107" s="180"/>
      <c r="AA107" s="202"/>
      <c r="AB107" s="205" t="s">
        <v>2159</v>
      </c>
      <c r="AC107" s="29"/>
      <c r="AD107" s="29"/>
      <c r="AE107" s="29"/>
      <c r="AF107" s="29"/>
      <c r="AG107" s="29"/>
    </row>
    <row r="108" spans="1:33" ht="12.6" hidden="1" customHeight="1" outlineLevel="2">
      <c r="A108" s="148" t="s">
        <v>2033</v>
      </c>
      <c r="B108" s="183"/>
      <c r="C108" s="186" t="s">
        <v>2159</v>
      </c>
      <c r="D108" s="187"/>
      <c r="E108" s="187"/>
      <c r="F108" s="186" t="s">
        <v>2159</v>
      </c>
      <c r="G108" s="186" t="s">
        <v>2159</v>
      </c>
      <c r="H108" s="206"/>
      <c r="I108" s="207"/>
      <c r="J108" s="208" t="s">
        <v>2159</v>
      </c>
      <c r="K108" s="206"/>
      <c r="L108" s="209" t="s">
        <v>2159</v>
      </c>
      <c r="M108" s="209" t="s">
        <v>2159</v>
      </c>
      <c r="N108" s="207"/>
      <c r="O108" s="186" t="s">
        <v>2159</v>
      </c>
      <c r="P108" s="196"/>
      <c r="Q108" s="187" t="s">
        <v>2027</v>
      </c>
      <c r="R108" s="187"/>
      <c r="S108" s="186" t="s">
        <v>2159</v>
      </c>
      <c r="T108" s="207"/>
      <c r="U108" s="207"/>
      <c r="V108" s="207"/>
      <c r="W108" s="207"/>
      <c r="X108" s="207"/>
      <c r="Y108" s="207"/>
      <c r="Z108" s="207"/>
      <c r="AA108" s="207"/>
      <c r="AB108" s="207"/>
      <c r="AC108" s="29"/>
      <c r="AD108" s="29"/>
      <c r="AE108" s="29"/>
      <c r="AF108" s="29"/>
      <c r="AG108" s="29"/>
    </row>
    <row r="109" spans="1:33" ht="12.6" hidden="1" customHeight="1" outlineLevel="2">
      <c r="A109" s="84" t="s">
        <v>2042</v>
      </c>
      <c r="B109" s="127"/>
      <c r="C109" s="195" t="s">
        <v>2159</v>
      </c>
      <c r="D109" s="195" t="s">
        <v>2159</v>
      </c>
      <c r="E109" s="195" t="s">
        <v>2159</v>
      </c>
      <c r="F109" s="129"/>
      <c r="G109" s="195" t="s">
        <v>2159</v>
      </c>
      <c r="H109" s="197" t="s">
        <v>2159</v>
      </c>
      <c r="I109" s="94"/>
      <c r="J109" s="210" t="s">
        <v>2159</v>
      </c>
      <c r="K109" s="197" t="s">
        <v>2159</v>
      </c>
      <c r="L109" s="206"/>
      <c r="M109" s="206"/>
      <c r="N109" s="127"/>
      <c r="O109" s="155"/>
      <c r="P109" s="195" t="s">
        <v>2159</v>
      </c>
      <c r="Q109" s="155"/>
      <c r="R109" s="195" t="s">
        <v>2159</v>
      </c>
      <c r="S109" s="155"/>
      <c r="T109" s="127"/>
      <c r="U109" s="195" t="s">
        <v>2159</v>
      </c>
      <c r="V109" s="155"/>
      <c r="W109" s="93"/>
      <c r="X109" s="93" t="s">
        <v>2159</v>
      </c>
      <c r="Y109" s="155"/>
      <c r="Z109" s="195" t="s">
        <v>2159</v>
      </c>
      <c r="AA109" s="127"/>
      <c r="AB109" s="155"/>
      <c r="AC109" s="29"/>
      <c r="AD109" s="29"/>
      <c r="AE109" s="29"/>
      <c r="AF109" s="29"/>
      <c r="AG109" s="29"/>
    </row>
    <row r="110" spans="1:33" ht="12.6" hidden="1" customHeight="1" outlineLevel="2">
      <c r="A110" s="84" t="s">
        <v>2041</v>
      </c>
      <c r="B110" s="127"/>
      <c r="C110" s="129"/>
      <c r="D110" s="196"/>
      <c r="E110" s="196"/>
      <c r="F110" s="129"/>
      <c r="G110" s="129"/>
      <c r="H110" s="209" t="s">
        <v>2159</v>
      </c>
      <c r="I110" s="127"/>
      <c r="J110" s="198"/>
      <c r="K110" s="206"/>
      <c r="L110" s="209" t="s">
        <v>2159</v>
      </c>
      <c r="M110" s="209" t="s">
        <v>2159</v>
      </c>
      <c r="N110" s="127"/>
      <c r="O110" s="155"/>
      <c r="P110" s="195" t="s">
        <v>2159</v>
      </c>
      <c r="Q110" s="93" t="s">
        <v>2159</v>
      </c>
      <c r="R110" s="155"/>
      <c r="S110" s="155"/>
      <c r="T110" s="127"/>
      <c r="U110" s="195" t="s">
        <v>2159</v>
      </c>
      <c r="V110" s="155"/>
      <c r="W110" s="196"/>
      <c r="X110" s="196"/>
      <c r="Y110" s="195" t="s">
        <v>2159</v>
      </c>
      <c r="Z110" s="155"/>
      <c r="AA110" s="127"/>
      <c r="AB110" s="155"/>
      <c r="AC110" s="29"/>
      <c r="AD110" s="29"/>
      <c r="AE110" s="29"/>
      <c r="AF110" s="29"/>
      <c r="AG110" s="29"/>
    </row>
    <row r="111" spans="1:33" ht="12.6" hidden="1" customHeight="1" outlineLevel="1" collapsed="1">
      <c r="A111" s="29"/>
      <c r="B111" s="108" t="s">
        <v>2059</v>
      </c>
      <c r="C111" s="29"/>
      <c r="D111" s="29"/>
      <c r="E111" s="29"/>
      <c r="F111" s="29"/>
      <c r="G111" s="29"/>
      <c r="H111" s="29"/>
      <c r="I111" s="108"/>
      <c r="J111" s="29"/>
      <c r="K111" s="29"/>
      <c r="L111" s="29"/>
      <c r="M111" s="29"/>
      <c r="N111" s="108"/>
      <c r="O111" s="29"/>
      <c r="P111" s="29"/>
      <c r="Q111" s="29"/>
      <c r="R111" s="29"/>
      <c r="S111" s="29"/>
      <c r="T111" s="108"/>
      <c r="U111" s="29"/>
      <c r="V111" s="29"/>
      <c r="W111" s="29"/>
      <c r="X111" s="29"/>
      <c r="Y111" s="29"/>
      <c r="Z111" s="29"/>
      <c r="AA111" s="108"/>
      <c r="AB111" s="29"/>
      <c r="AC111" s="29"/>
      <c r="AD111" s="29"/>
      <c r="AE111" s="29"/>
      <c r="AF111" s="29"/>
      <c r="AG111" s="29"/>
    </row>
    <row r="112" spans="1:33" ht="12.6" hidden="1" customHeight="1" outlineLevel="2">
      <c r="A112" s="29"/>
      <c r="B112" s="211">
        <v>44075</v>
      </c>
      <c r="C112" s="211">
        <v>44076</v>
      </c>
      <c r="D112" s="211">
        <v>44077</v>
      </c>
      <c r="E112" s="211">
        <v>44078</v>
      </c>
      <c r="F112" s="212" t="s">
        <v>2168</v>
      </c>
      <c r="G112" s="211">
        <v>44081</v>
      </c>
      <c r="H112" s="211">
        <v>44084</v>
      </c>
      <c r="I112" s="211"/>
      <c r="J112" s="211">
        <v>44083</v>
      </c>
      <c r="K112" s="211">
        <v>44085</v>
      </c>
      <c r="L112" s="212" t="s">
        <v>2169</v>
      </c>
      <c r="M112" s="211">
        <v>44088</v>
      </c>
      <c r="N112" s="211">
        <v>44089</v>
      </c>
      <c r="O112" s="211">
        <v>44090</v>
      </c>
      <c r="P112" s="211">
        <v>44091</v>
      </c>
      <c r="Q112" s="211">
        <v>44092</v>
      </c>
      <c r="R112" s="212" t="s">
        <v>2170</v>
      </c>
      <c r="S112" s="211">
        <v>44095</v>
      </c>
      <c r="T112" s="211">
        <v>44096</v>
      </c>
      <c r="U112" s="211">
        <v>44097</v>
      </c>
      <c r="V112" s="211">
        <v>44098</v>
      </c>
      <c r="W112" s="211"/>
      <c r="X112" s="211">
        <v>44099</v>
      </c>
      <c r="Y112" s="212" t="s">
        <v>2171</v>
      </c>
      <c r="Z112" s="211">
        <v>44102</v>
      </c>
      <c r="AA112" s="211">
        <v>44103</v>
      </c>
      <c r="AB112" s="211">
        <v>44104</v>
      </c>
      <c r="AC112" s="29"/>
      <c r="AD112" s="29"/>
      <c r="AE112" s="29"/>
      <c r="AF112" s="29"/>
      <c r="AG112" s="29"/>
    </row>
    <row r="113" spans="1:33" ht="12.6" hidden="1" customHeight="1" outlineLevel="2">
      <c r="A113" s="84" t="s">
        <v>2035</v>
      </c>
      <c r="B113" s="195" t="s">
        <v>2159</v>
      </c>
      <c r="C113" s="155" t="s">
        <v>2172</v>
      </c>
      <c r="D113" s="155" t="s">
        <v>2173</v>
      </c>
      <c r="E113" s="155"/>
      <c r="F113" s="127"/>
      <c r="G113" s="93" t="s">
        <v>2159</v>
      </c>
      <c r="H113" s="93" t="s">
        <v>2159</v>
      </c>
      <c r="I113" s="155"/>
      <c r="J113" s="155"/>
      <c r="K113" s="155" t="s">
        <v>2174</v>
      </c>
      <c r="L113" s="127"/>
      <c r="M113" s="93" t="s">
        <v>2159</v>
      </c>
      <c r="N113" s="155" t="s">
        <v>2174</v>
      </c>
      <c r="O113" s="155" t="s">
        <v>2175</v>
      </c>
      <c r="P113" s="155" t="s">
        <v>2176</v>
      </c>
      <c r="Q113" s="93" t="s">
        <v>2159</v>
      </c>
      <c r="R113" s="127"/>
      <c r="S113" s="93" t="s">
        <v>2159</v>
      </c>
      <c r="T113" s="155"/>
      <c r="U113" s="155"/>
      <c r="V113" s="93" t="s">
        <v>2159</v>
      </c>
      <c r="W113" s="155"/>
      <c r="X113" s="155"/>
      <c r="Y113" s="127"/>
      <c r="Z113" s="93" t="s">
        <v>2159</v>
      </c>
      <c r="AA113" s="93" t="s">
        <v>2159</v>
      </c>
      <c r="AB113" s="155"/>
      <c r="AC113" s="29"/>
      <c r="AD113" s="29"/>
      <c r="AE113" s="29"/>
      <c r="AF113" s="29"/>
      <c r="AG113" s="29"/>
    </row>
    <row r="114" spans="1:33" ht="12.6" hidden="1" customHeight="1" outlineLevel="2">
      <c r="A114" s="84" t="s">
        <v>2034</v>
      </c>
      <c r="B114" s="196"/>
      <c r="C114" s="155"/>
      <c r="D114" s="196"/>
      <c r="E114" s="196"/>
      <c r="F114" s="127"/>
      <c r="G114" s="196"/>
      <c r="H114" s="196"/>
      <c r="I114" s="155"/>
      <c r="J114" s="196"/>
      <c r="K114" s="205" t="s">
        <v>2159</v>
      </c>
      <c r="L114" s="127"/>
      <c r="M114" s="213"/>
      <c r="N114" s="214"/>
      <c r="O114" s="215"/>
      <c r="P114" s="205" t="s">
        <v>2159</v>
      </c>
      <c r="Q114" s="216"/>
      <c r="R114" s="127"/>
      <c r="S114" s="196" t="s">
        <v>2177</v>
      </c>
      <c r="T114" s="155" t="s">
        <v>2177</v>
      </c>
      <c r="U114" s="205" t="s">
        <v>2159</v>
      </c>
      <c r="V114" s="155" t="s">
        <v>2177</v>
      </c>
      <c r="W114" s="93"/>
      <c r="X114" s="93" t="s">
        <v>2159</v>
      </c>
      <c r="Y114" s="127"/>
      <c r="Z114" s="196"/>
      <c r="AA114" s="155"/>
      <c r="AB114" s="155"/>
      <c r="AC114" s="29"/>
      <c r="AD114" s="29"/>
      <c r="AE114" s="29"/>
      <c r="AF114" s="29"/>
      <c r="AG114" s="29"/>
    </row>
    <row r="115" spans="1:33" ht="12.6" hidden="1" customHeight="1" outlineLevel="2">
      <c r="A115" s="84" t="s">
        <v>2045</v>
      </c>
      <c r="B115" s="215"/>
      <c r="C115" s="205" t="s">
        <v>2159</v>
      </c>
      <c r="D115" s="215"/>
      <c r="E115" s="205" t="s">
        <v>2159</v>
      </c>
      <c r="F115" s="202"/>
      <c r="G115" s="205" t="s">
        <v>2159</v>
      </c>
      <c r="H115" s="215"/>
      <c r="I115" s="155"/>
      <c r="J115" s="205" t="s">
        <v>2159</v>
      </c>
      <c r="K115" s="205" t="s">
        <v>2159</v>
      </c>
      <c r="L115" s="202"/>
      <c r="M115" s="205" t="s">
        <v>2159</v>
      </c>
      <c r="N115" s="205" t="s">
        <v>2159</v>
      </c>
      <c r="O115" s="215"/>
      <c r="P115" s="215"/>
      <c r="Q115" s="205" t="s">
        <v>2159</v>
      </c>
      <c r="R115" s="202"/>
      <c r="S115" s="205" t="s">
        <v>2159</v>
      </c>
      <c r="T115" s="155"/>
      <c r="U115" s="155"/>
      <c r="V115" s="155"/>
      <c r="W115" s="155"/>
      <c r="X115" s="155"/>
      <c r="Y115" s="202"/>
      <c r="Z115" s="205" t="s">
        <v>2159</v>
      </c>
      <c r="AA115" s="155"/>
      <c r="AB115" s="155"/>
      <c r="AC115" s="29"/>
      <c r="AD115" s="29"/>
      <c r="AE115" s="29"/>
      <c r="AF115" s="29"/>
      <c r="AG115" s="29"/>
    </row>
    <row r="116" spans="1:33" ht="12.6" hidden="1" customHeight="1" outlineLevel="2">
      <c r="A116" s="148" t="s">
        <v>2033</v>
      </c>
      <c r="B116" s="207"/>
      <c r="C116" s="207"/>
      <c r="D116" s="207" t="s">
        <v>2178</v>
      </c>
      <c r="E116" s="207"/>
      <c r="F116" s="207"/>
      <c r="G116" s="214"/>
      <c r="H116" s="214" t="s">
        <v>2179</v>
      </c>
      <c r="I116" s="216"/>
      <c r="J116" s="214"/>
      <c r="K116" s="216"/>
      <c r="L116" s="207"/>
      <c r="M116" s="214"/>
      <c r="N116" s="186" t="s">
        <v>2159</v>
      </c>
      <c r="O116" s="214"/>
      <c r="P116" s="216"/>
      <c r="Q116" s="216"/>
      <c r="R116" s="207"/>
      <c r="S116" s="214"/>
      <c r="T116" s="216"/>
      <c r="U116" s="216"/>
      <c r="V116" s="214"/>
      <c r="W116" s="186"/>
      <c r="X116" s="186" t="s">
        <v>2159</v>
      </c>
      <c r="Y116" s="207"/>
      <c r="Z116" s="214"/>
      <c r="AA116" s="217"/>
      <c r="AB116" s="186" t="s">
        <v>2159</v>
      </c>
      <c r="AC116" s="29"/>
      <c r="AD116" s="29"/>
      <c r="AE116" s="29"/>
      <c r="AF116" s="29"/>
      <c r="AG116" s="29"/>
    </row>
    <row r="117" spans="1:33" ht="12.6" hidden="1" customHeight="1" outlineLevel="2">
      <c r="A117" s="84" t="s">
        <v>2042</v>
      </c>
      <c r="B117" s="195" t="s">
        <v>2159</v>
      </c>
      <c r="C117" s="155"/>
      <c r="D117" s="195" t="s">
        <v>2159</v>
      </c>
      <c r="E117" s="195" t="s">
        <v>2159</v>
      </c>
      <c r="F117" s="127"/>
      <c r="G117" s="196"/>
      <c r="H117" s="195" t="s">
        <v>2159</v>
      </c>
      <c r="I117" s="195"/>
      <c r="J117" s="155"/>
      <c r="K117" s="155"/>
      <c r="L117" s="127"/>
      <c r="M117" s="196"/>
      <c r="N117" s="155"/>
      <c r="O117" s="195" t="s">
        <v>2159</v>
      </c>
      <c r="P117" s="195" t="s">
        <v>2159</v>
      </c>
      <c r="Q117" s="155"/>
      <c r="R117" s="127"/>
      <c r="S117" s="196"/>
      <c r="T117" s="195" t="s">
        <v>2159</v>
      </c>
      <c r="U117" s="155"/>
      <c r="V117" s="195" t="s">
        <v>2159</v>
      </c>
      <c r="W117" s="155"/>
      <c r="X117" s="155"/>
      <c r="Y117" s="127"/>
      <c r="Z117" s="196"/>
      <c r="AA117" s="195" t="s">
        <v>2159</v>
      </c>
      <c r="AB117" s="155"/>
      <c r="AC117" s="29"/>
      <c r="AD117" s="29"/>
      <c r="AE117" s="29"/>
      <c r="AF117" s="29"/>
      <c r="AG117" s="29"/>
    </row>
    <row r="118" spans="1:33" ht="12.6" hidden="1" customHeight="1" outlineLevel="2">
      <c r="A118" s="84" t="s">
        <v>2041</v>
      </c>
      <c r="B118" s="155"/>
      <c r="C118" s="195" t="s">
        <v>2159</v>
      </c>
      <c r="D118" s="195" t="s">
        <v>2159</v>
      </c>
      <c r="E118" s="155"/>
      <c r="F118" s="127"/>
      <c r="G118" s="155"/>
      <c r="H118" s="155"/>
      <c r="I118" s="195"/>
      <c r="J118" s="195" t="s">
        <v>2159</v>
      </c>
      <c r="K118" s="155"/>
      <c r="L118" s="127"/>
      <c r="M118" s="196"/>
      <c r="N118" s="195" t="s">
        <v>2159</v>
      </c>
      <c r="O118" s="195" t="s">
        <v>2159</v>
      </c>
      <c r="P118" s="155"/>
      <c r="Q118" s="155"/>
      <c r="R118" s="127"/>
      <c r="S118" s="196"/>
      <c r="T118" s="195" t="s">
        <v>2159</v>
      </c>
      <c r="U118" s="195" t="s">
        <v>2159</v>
      </c>
      <c r="V118" s="155"/>
      <c r="W118" s="155"/>
      <c r="X118" s="155"/>
      <c r="Y118" s="127"/>
      <c r="Z118" s="196"/>
      <c r="AA118" s="195" t="s">
        <v>2159</v>
      </c>
      <c r="AB118" s="195" t="s">
        <v>2159</v>
      </c>
      <c r="AC118" s="29"/>
      <c r="AD118" s="29"/>
      <c r="AE118" s="29"/>
      <c r="AF118" s="29"/>
      <c r="AG118" s="29"/>
    </row>
    <row r="119" spans="1:33" ht="12.6" hidden="1" customHeight="1" outlineLevel="1" collapsed="1">
      <c r="A119" s="29"/>
      <c r="B119" s="108" t="s">
        <v>2060</v>
      </c>
      <c r="C119" s="29"/>
      <c r="D119" s="29">
        <f>'tel.cent.okt-dec'!$B$39</f>
        <v>304</v>
      </c>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row>
    <row r="120" spans="1:33" ht="12.6" hidden="1" customHeight="1" outlineLevel="2">
      <c r="A120" s="29"/>
      <c r="B120" s="218">
        <v>44105</v>
      </c>
      <c r="C120" s="218">
        <v>44106</v>
      </c>
      <c r="D120" s="219" t="s">
        <v>2180</v>
      </c>
      <c r="E120" s="218">
        <v>44109</v>
      </c>
      <c r="F120" s="218">
        <v>44110</v>
      </c>
      <c r="G120" s="218">
        <v>44111</v>
      </c>
      <c r="H120" s="219" t="s">
        <v>2181</v>
      </c>
      <c r="I120" s="218"/>
      <c r="J120" s="218">
        <v>44113</v>
      </c>
      <c r="K120" s="218">
        <v>44116</v>
      </c>
      <c r="L120" s="218">
        <v>44117</v>
      </c>
      <c r="M120" s="218">
        <v>44118</v>
      </c>
      <c r="N120" s="218">
        <v>44119</v>
      </c>
      <c r="O120" s="218">
        <v>44120</v>
      </c>
      <c r="P120" s="219" t="s">
        <v>2182</v>
      </c>
      <c r="Q120" s="218">
        <v>44123</v>
      </c>
      <c r="R120" s="218">
        <v>44124</v>
      </c>
      <c r="S120" s="218">
        <v>44125</v>
      </c>
      <c r="T120" s="218">
        <v>44126</v>
      </c>
      <c r="U120" s="218">
        <v>44127</v>
      </c>
      <c r="V120" s="219" t="s">
        <v>2183</v>
      </c>
      <c r="W120" s="218"/>
      <c r="X120" s="218">
        <v>44130</v>
      </c>
      <c r="Y120" s="218">
        <v>44131</v>
      </c>
      <c r="Z120" s="218">
        <v>44132</v>
      </c>
      <c r="AA120" s="218">
        <v>44133</v>
      </c>
      <c r="AB120" s="218">
        <v>44134</v>
      </c>
      <c r="AC120" s="219" t="s">
        <v>2184</v>
      </c>
      <c r="AD120" s="29"/>
      <c r="AE120" s="29"/>
      <c r="AF120" s="29"/>
      <c r="AG120" s="29"/>
    </row>
    <row r="121" spans="1:33" ht="12.6" hidden="1" customHeight="1" outlineLevel="2">
      <c r="A121" s="84" t="s">
        <v>2035</v>
      </c>
      <c r="B121" s="155" t="s">
        <v>2185</v>
      </c>
      <c r="C121" s="155"/>
      <c r="D121" s="127"/>
      <c r="E121" s="196"/>
      <c r="F121" s="93" t="s">
        <v>2159</v>
      </c>
      <c r="G121" s="155"/>
      <c r="H121" s="127"/>
      <c r="I121" s="220"/>
      <c r="J121" s="93" t="s">
        <v>2159</v>
      </c>
      <c r="K121" s="127"/>
      <c r="L121" s="127"/>
      <c r="M121" s="127"/>
      <c r="N121" s="127"/>
      <c r="O121" s="127"/>
      <c r="P121" s="127"/>
      <c r="Q121" s="205" t="s">
        <v>2159</v>
      </c>
      <c r="R121" s="155"/>
      <c r="S121" s="155"/>
      <c r="T121" s="205" t="s">
        <v>2159</v>
      </c>
      <c r="U121" s="155"/>
      <c r="V121" s="127"/>
      <c r="W121" s="155"/>
      <c r="X121" s="155"/>
      <c r="Y121" s="205" t="s">
        <v>2159</v>
      </c>
      <c r="Z121" s="205" t="s">
        <v>2159</v>
      </c>
      <c r="AA121" s="155"/>
      <c r="AB121" s="155"/>
      <c r="AC121" s="127"/>
      <c r="AD121" s="29"/>
      <c r="AE121" s="29"/>
      <c r="AF121" s="29"/>
      <c r="AG121" s="29"/>
    </row>
    <row r="122" spans="1:33" ht="12.6" hidden="1" customHeight="1" outlineLevel="2">
      <c r="A122" s="84" t="s">
        <v>2034</v>
      </c>
      <c r="B122" s="205" t="s">
        <v>2159</v>
      </c>
      <c r="C122" s="205" t="s">
        <v>2159</v>
      </c>
      <c r="D122" s="127"/>
      <c r="E122" s="205" t="s">
        <v>2159</v>
      </c>
      <c r="F122" s="196" t="s">
        <v>2027</v>
      </c>
      <c r="G122" s="155"/>
      <c r="H122" s="127"/>
      <c r="I122" s="205"/>
      <c r="J122" s="196"/>
      <c r="K122" s="186" t="s">
        <v>2159</v>
      </c>
      <c r="L122" s="186" t="s">
        <v>2159</v>
      </c>
      <c r="M122" s="155"/>
      <c r="N122" s="155"/>
      <c r="O122" s="155"/>
      <c r="P122" s="127"/>
      <c r="Q122" s="155"/>
      <c r="R122" s="205" t="s">
        <v>2159</v>
      </c>
      <c r="S122" s="205" t="s">
        <v>2159</v>
      </c>
      <c r="T122" s="155"/>
      <c r="U122" s="155"/>
      <c r="V122" s="127"/>
      <c r="W122" s="155"/>
      <c r="X122" s="155"/>
      <c r="Y122" s="155"/>
      <c r="Z122" s="155"/>
      <c r="AA122" s="205" t="s">
        <v>2159</v>
      </c>
      <c r="AB122" s="205" t="s">
        <v>2159</v>
      </c>
      <c r="AC122" s="127"/>
      <c r="AD122" s="29"/>
      <c r="AE122" s="29"/>
      <c r="AF122" s="29"/>
      <c r="AG122" s="29"/>
    </row>
    <row r="123" spans="1:33" ht="12.6" hidden="1" customHeight="1" outlineLevel="2">
      <c r="A123" s="84" t="s">
        <v>2045</v>
      </c>
      <c r="B123" s="155"/>
      <c r="C123" s="205" t="s">
        <v>2159</v>
      </c>
      <c r="D123" s="202"/>
      <c r="E123" s="205" t="s">
        <v>2159</v>
      </c>
      <c r="F123" s="216"/>
      <c r="G123" s="155"/>
      <c r="H123" s="202"/>
      <c r="I123" s="155"/>
      <c r="J123" s="205" t="s">
        <v>2159</v>
      </c>
      <c r="K123" s="205" t="s">
        <v>2159</v>
      </c>
      <c r="L123" s="155"/>
      <c r="M123" s="155"/>
      <c r="N123" s="155"/>
      <c r="O123" s="205" t="s">
        <v>2159</v>
      </c>
      <c r="P123" s="202"/>
      <c r="Q123" s="205" t="s">
        <v>2159</v>
      </c>
      <c r="R123" s="215"/>
      <c r="S123" s="215"/>
      <c r="T123" s="215"/>
      <c r="U123" s="205" t="s">
        <v>2159</v>
      </c>
      <c r="V123" s="202"/>
      <c r="W123" s="205"/>
      <c r="X123" s="205" t="s">
        <v>2159</v>
      </c>
      <c r="Y123" s="155"/>
      <c r="Z123" s="155"/>
      <c r="AA123" s="205" t="s">
        <v>2159</v>
      </c>
      <c r="AB123" s="155"/>
      <c r="AC123" s="202"/>
      <c r="AD123" s="29"/>
      <c r="AE123" s="29"/>
      <c r="AF123" s="29"/>
      <c r="AG123" s="29"/>
    </row>
    <row r="124" spans="1:33" ht="12.6" hidden="1" customHeight="1" outlineLevel="2">
      <c r="A124" s="148" t="s">
        <v>2033</v>
      </c>
      <c r="B124" s="186" t="s">
        <v>2159</v>
      </c>
      <c r="C124" s="216"/>
      <c r="D124" s="207"/>
      <c r="E124" s="214" t="s">
        <v>2186</v>
      </c>
      <c r="F124" s="216"/>
      <c r="G124" s="186" t="s">
        <v>2159</v>
      </c>
      <c r="H124" s="207"/>
      <c r="I124" s="186"/>
      <c r="J124" s="196"/>
      <c r="K124" s="216"/>
      <c r="L124" s="216"/>
      <c r="M124" s="186" t="s">
        <v>2159</v>
      </c>
      <c r="N124" s="186" t="s">
        <v>2159</v>
      </c>
      <c r="O124" s="216" t="s">
        <v>2187</v>
      </c>
      <c r="P124" s="207"/>
      <c r="Q124" s="221"/>
      <c r="R124" s="221"/>
      <c r="S124" s="221"/>
      <c r="T124" s="221"/>
      <c r="U124" s="221"/>
      <c r="V124" s="207"/>
      <c r="W124" s="222"/>
      <c r="X124" s="222" t="s">
        <v>2159</v>
      </c>
      <c r="Y124" s="216" t="s">
        <v>2139</v>
      </c>
      <c r="Z124" s="222" t="s">
        <v>2159</v>
      </c>
      <c r="AA124" s="216"/>
      <c r="AB124" s="216"/>
      <c r="AC124" s="207"/>
      <c r="AD124" s="29"/>
      <c r="AE124" s="29"/>
      <c r="AF124" s="29"/>
      <c r="AG124" s="29"/>
    </row>
    <row r="125" spans="1:33" ht="12.6" hidden="1" customHeight="1" outlineLevel="2">
      <c r="A125" s="84" t="s">
        <v>2042</v>
      </c>
      <c r="B125" s="125"/>
      <c r="C125" s="125"/>
      <c r="D125" s="127"/>
      <c r="E125" s="125"/>
      <c r="F125" s="125"/>
      <c r="G125" s="125"/>
      <c r="H125" s="127"/>
      <c r="I125" s="125"/>
      <c r="J125" s="196"/>
      <c r="K125" s="196"/>
      <c r="L125" s="155"/>
      <c r="M125" s="155"/>
      <c r="N125" s="195" t="s">
        <v>2159</v>
      </c>
      <c r="O125" s="195" t="s">
        <v>2159</v>
      </c>
      <c r="P125" s="127"/>
      <c r="Q125" s="155"/>
      <c r="R125" s="155"/>
      <c r="S125" s="155"/>
      <c r="T125" s="195" t="s">
        <v>2159</v>
      </c>
      <c r="U125" s="195" t="s">
        <v>2159</v>
      </c>
      <c r="V125" s="127"/>
      <c r="W125" s="155"/>
      <c r="X125" s="155"/>
      <c r="Y125" s="195" t="s">
        <v>2159</v>
      </c>
      <c r="Z125" s="155"/>
      <c r="AA125" s="155"/>
      <c r="AB125" s="195" t="s">
        <v>2159</v>
      </c>
      <c r="AC125" s="127"/>
      <c r="AD125" s="29"/>
      <c r="AE125" s="29"/>
      <c r="AF125" s="29"/>
      <c r="AG125" s="29"/>
    </row>
    <row r="126" spans="1:33" ht="12.6" hidden="1" customHeight="1" outlineLevel="2">
      <c r="A126" s="84" t="s">
        <v>2041</v>
      </c>
      <c r="B126" s="155"/>
      <c r="C126" s="155"/>
      <c r="D126" s="127"/>
      <c r="E126" s="196"/>
      <c r="F126" s="195" t="s">
        <v>2159</v>
      </c>
      <c r="G126" s="195" t="s">
        <v>2159</v>
      </c>
      <c r="H126" s="127"/>
      <c r="I126" s="155"/>
      <c r="J126" s="196"/>
      <c r="K126" s="155"/>
      <c r="L126" s="195" t="s">
        <v>2159</v>
      </c>
      <c r="M126" s="195" t="s">
        <v>2159</v>
      </c>
      <c r="N126" s="155"/>
      <c r="O126" s="155"/>
      <c r="P126" s="127"/>
      <c r="Q126" s="155"/>
      <c r="R126" s="195" t="s">
        <v>2159</v>
      </c>
      <c r="S126" s="195" t="s">
        <v>2159</v>
      </c>
      <c r="T126" s="155"/>
      <c r="U126" s="155"/>
      <c r="V126" s="127"/>
      <c r="W126" s="155"/>
      <c r="X126" s="155"/>
      <c r="Y126" s="195" t="s">
        <v>2159</v>
      </c>
      <c r="Z126" s="195" t="s">
        <v>2159</v>
      </c>
      <c r="AA126" s="155"/>
      <c r="AB126" s="155"/>
      <c r="AC126" s="127"/>
      <c r="AD126" s="29"/>
      <c r="AE126" s="29"/>
      <c r="AF126" s="29"/>
      <c r="AG126" s="29"/>
    </row>
    <row r="127" spans="1:33" ht="12.6" hidden="1" customHeight="1" outlineLevel="1" collapsed="1">
      <c r="A127" s="29"/>
      <c r="B127" s="108" t="s">
        <v>2061</v>
      </c>
      <c r="C127" s="29"/>
      <c r="D127" s="29">
        <f>'tel.cent.okt-dec'!$B$354</f>
        <v>322</v>
      </c>
      <c r="E127" s="29"/>
      <c r="F127" s="29"/>
      <c r="G127" s="29"/>
      <c r="H127" s="29"/>
      <c r="I127" s="29"/>
      <c r="J127" s="108"/>
      <c r="K127" s="29"/>
      <c r="L127" s="29"/>
      <c r="M127" s="29"/>
      <c r="N127" s="29"/>
      <c r="O127" s="108"/>
      <c r="P127" s="29"/>
      <c r="Q127" s="29"/>
      <c r="R127" s="29"/>
      <c r="S127" s="29"/>
      <c r="T127" s="29"/>
      <c r="U127" s="108"/>
      <c r="V127" s="29"/>
      <c r="W127" s="29"/>
      <c r="X127" s="29"/>
      <c r="Y127" s="29"/>
      <c r="Z127" s="29"/>
      <c r="AA127" s="29"/>
      <c r="AB127" s="108"/>
      <c r="AC127" s="29"/>
      <c r="AD127" s="29"/>
      <c r="AE127" s="29"/>
      <c r="AF127" s="29"/>
      <c r="AG127" s="29"/>
    </row>
    <row r="128" spans="1:33" ht="12.6" hidden="1" customHeight="1" outlineLevel="2">
      <c r="A128" s="29"/>
      <c r="B128" s="218">
        <v>44137</v>
      </c>
      <c r="C128" s="218">
        <v>44138</v>
      </c>
      <c r="D128" s="218">
        <v>44139</v>
      </c>
      <c r="E128" s="218">
        <v>44140</v>
      </c>
      <c r="F128" s="218">
        <v>44141</v>
      </c>
      <c r="G128" s="219" t="s">
        <v>2188</v>
      </c>
      <c r="H128" s="218">
        <v>44139</v>
      </c>
      <c r="I128" s="218"/>
      <c r="J128" s="218">
        <v>44138</v>
      </c>
      <c r="K128" s="218">
        <v>44140</v>
      </c>
      <c r="L128" s="218">
        <v>44141</v>
      </c>
      <c r="M128" s="219" t="s">
        <v>2188</v>
      </c>
      <c r="N128" s="218">
        <v>44144</v>
      </c>
      <c r="O128" s="218">
        <v>44145</v>
      </c>
      <c r="P128" s="218">
        <v>44146</v>
      </c>
      <c r="Q128" s="218">
        <v>44147</v>
      </c>
      <c r="R128" s="218">
        <v>44148</v>
      </c>
      <c r="S128" s="219" t="s">
        <v>2189</v>
      </c>
      <c r="T128" s="218">
        <v>44151</v>
      </c>
      <c r="U128" s="218">
        <v>44152</v>
      </c>
      <c r="V128" s="218">
        <v>44153</v>
      </c>
      <c r="W128" s="218"/>
      <c r="X128" s="218">
        <v>44154</v>
      </c>
      <c r="Y128" s="218">
        <v>44155</v>
      </c>
      <c r="Z128" s="219" t="s">
        <v>2190</v>
      </c>
      <c r="AA128" s="218">
        <v>44158</v>
      </c>
      <c r="AB128" s="218">
        <v>44159</v>
      </c>
      <c r="AC128" s="218">
        <v>44160</v>
      </c>
      <c r="AD128" s="218">
        <v>44161</v>
      </c>
      <c r="AE128" s="218">
        <v>44162</v>
      </c>
      <c r="AF128" s="219" t="s">
        <v>2191</v>
      </c>
      <c r="AG128" s="223">
        <v>44165</v>
      </c>
    </row>
    <row r="129" spans="1:33" ht="12.6" hidden="1" customHeight="1" outlineLevel="2">
      <c r="A129" s="84" t="s">
        <v>2035</v>
      </c>
      <c r="B129" s="220"/>
      <c r="C129" s="220" t="s">
        <v>2192</v>
      </c>
      <c r="D129" s="155" t="s">
        <v>2193</v>
      </c>
      <c r="E129" s="155" t="s">
        <v>2194</v>
      </c>
      <c r="F129" s="195"/>
      <c r="G129" s="127"/>
      <c r="H129" s="155"/>
      <c r="I129" s="220"/>
      <c r="J129" s="220"/>
      <c r="K129" s="155" t="s">
        <v>2195</v>
      </c>
      <c r="L129" s="195" t="s">
        <v>2159</v>
      </c>
      <c r="M129" s="127"/>
      <c r="N129" s="220"/>
      <c r="O129" s="205" t="s">
        <v>2159</v>
      </c>
      <c r="P129" s="155"/>
      <c r="Q129" s="155"/>
      <c r="R129" s="155"/>
      <c r="S129" s="127"/>
      <c r="T129" s="220" t="s">
        <v>2196</v>
      </c>
      <c r="U129" s="205" t="s">
        <v>2159</v>
      </c>
      <c r="V129" s="127"/>
      <c r="W129" s="155"/>
      <c r="X129" s="155" t="s">
        <v>2197</v>
      </c>
      <c r="Y129" s="220" t="s">
        <v>2198</v>
      </c>
      <c r="Z129" s="127"/>
      <c r="AA129" s="155"/>
      <c r="AB129" s="155"/>
      <c r="AC129" s="220" t="s">
        <v>2199</v>
      </c>
      <c r="AD129" s="205" t="s">
        <v>2159</v>
      </c>
      <c r="AE129" s="155"/>
      <c r="AF129" s="127"/>
      <c r="AG129" s="155"/>
    </row>
    <row r="130" spans="1:33" ht="12.6" hidden="1" customHeight="1" outlineLevel="2">
      <c r="A130" s="84" t="s">
        <v>2034</v>
      </c>
      <c r="B130" s="220"/>
      <c r="C130" s="205"/>
      <c r="D130" s="205"/>
      <c r="E130" s="224"/>
      <c r="F130" s="224"/>
      <c r="G130" s="127"/>
      <c r="H130" s="205" t="s">
        <v>2159</v>
      </c>
      <c r="I130" s="220"/>
      <c r="J130" s="205" t="s">
        <v>2159</v>
      </c>
      <c r="K130" s="155" t="s">
        <v>2200</v>
      </c>
      <c r="L130" s="155"/>
      <c r="M130" s="127"/>
      <c r="N130" s="127"/>
      <c r="O130" s="127"/>
      <c r="P130" s="127"/>
      <c r="Q130" s="127"/>
      <c r="R130" s="127"/>
      <c r="S130" s="127"/>
      <c r="T130" s="127"/>
      <c r="U130" s="127"/>
      <c r="V130" s="127"/>
      <c r="W130" s="127"/>
      <c r="X130" s="127"/>
      <c r="Y130" s="127"/>
      <c r="Z130" s="127"/>
      <c r="AA130" s="127"/>
      <c r="AB130" s="155"/>
      <c r="AC130" s="196" t="s">
        <v>2201</v>
      </c>
      <c r="AD130" s="155" t="s">
        <v>2202</v>
      </c>
      <c r="AE130" s="155" t="s">
        <v>2202</v>
      </c>
      <c r="AF130" s="127"/>
      <c r="AG130" s="155"/>
    </row>
    <row r="131" spans="1:33" ht="12.6" hidden="1" customHeight="1" outlineLevel="2">
      <c r="A131" s="84" t="s">
        <v>2045</v>
      </c>
      <c r="B131" s="205"/>
      <c r="C131" s="155" t="s">
        <v>2203</v>
      </c>
      <c r="D131" s="155" t="s">
        <v>2203</v>
      </c>
      <c r="E131" s="205"/>
      <c r="F131" s="225"/>
      <c r="G131" s="202"/>
      <c r="H131" s="155" t="s">
        <v>2203</v>
      </c>
      <c r="I131" s="205"/>
      <c r="J131" s="155" t="s">
        <v>2203</v>
      </c>
      <c r="K131" s="205" t="s">
        <v>2159</v>
      </c>
      <c r="L131" s="155"/>
      <c r="M131" s="202"/>
      <c r="N131" s="155"/>
      <c r="O131" s="205" t="s">
        <v>2159</v>
      </c>
      <c r="P131" s="205" t="s">
        <v>2159</v>
      </c>
      <c r="Q131" s="205" t="s">
        <v>2159</v>
      </c>
      <c r="R131" s="155"/>
      <c r="S131" s="202"/>
      <c r="T131" s="205" t="s">
        <v>2159</v>
      </c>
      <c r="U131" s="205" t="s">
        <v>2159</v>
      </c>
      <c r="V131" s="127"/>
      <c r="W131" s="226"/>
      <c r="X131" s="216" t="s">
        <v>2204</v>
      </c>
      <c r="Y131" s="215" t="s">
        <v>2204</v>
      </c>
      <c r="Z131" s="202"/>
      <c r="AA131" s="195" t="s">
        <v>2159</v>
      </c>
      <c r="AB131" s="195" t="s">
        <v>2159</v>
      </c>
      <c r="AC131" s="195" t="s">
        <v>2159</v>
      </c>
      <c r="AD131" s="155"/>
      <c r="AE131" s="205" t="s">
        <v>2159</v>
      </c>
      <c r="AF131" s="202"/>
      <c r="AG131" s="155"/>
    </row>
    <row r="132" spans="1:33" ht="12.6" hidden="1" customHeight="1" outlineLevel="2">
      <c r="A132" s="148" t="s">
        <v>2033</v>
      </c>
      <c r="B132" s="222"/>
      <c r="C132" s="216"/>
      <c r="D132" s="216"/>
      <c r="E132" s="222"/>
      <c r="F132" s="227"/>
      <c r="G132" s="207"/>
      <c r="H132" s="216"/>
      <c r="I132" s="222"/>
      <c r="J132" s="216"/>
      <c r="K132" s="228" t="s">
        <v>2159</v>
      </c>
      <c r="L132" s="216"/>
      <c r="M132" s="207"/>
      <c r="N132" s="186" t="s">
        <v>2159</v>
      </c>
      <c r="O132" s="214" t="s">
        <v>2205</v>
      </c>
      <c r="P132" s="216"/>
      <c r="Q132" s="216" t="s">
        <v>2178</v>
      </c>
      <c r="R132" s="229" t="s">
        <v>2159</v>
      </c>
      <c r="S132" s="207"/>
      <c r="T132" s="216" t="s">
        <v>2178</v>
      </c>
      <c r="U132" s="216"/>
      <c r="V132" s="127"/>
      <c r="W132" s="174"/>
      <c r="X132" s="186" t="s">
        <v>2159</v>
      </c>
      <c r="Y132" s="216" t="s">
        <v>2205</v>
      </c>
      <c r="Z132" s="207"/>
      <c r="AA132" s="216"/>
      <c r="AB132" s="216"/>
      <c r="AC132" s="216"/>
      <c r="AD132" s="186" t="s">
        <v>2159</v>
      </c>
      <c r="AE132" s="186" t="s">
        <v>2159</v>
      </c>
      <c r="AF132" s="207"/>
      <c r="AG132" s="186" t="s">
        <v>2159</v>
      </c>
    </row>
    <row r="133" spans="1:33" ht="12.6" hidden="1" customHeight="1" outlineLevel="2">
      <c r="A133" s="84" t="s">
        <v>2042</v>
      </c>
      <c r="B133" s="155"/>
      <c r="C133" s="155"/>
      <c r="D133" s="195"/>
      <c r="E133" s="155"/>
      <c r="F133" s="195"/>
      <c r="G133" s="127"/>
      <c r="H133" s="195" t="s">
        <v>2159</v>
      </c>
      <c r="I133" s="155"/>
      <c r="J133" s="155"/>
      <c r="K133" s="155"/>
      <c r="L133" s="195" t="s">
        <v>2159</v>
      </c>
      <c r="M133" s="127"/>
      <c r="N133" s="155"/>
      <c r="O133" s="155"/>
      <c r="P133" s="195" t="s">
        <v>2159</v>
      </c>
      <c r="Q133" s="195" t="s">
        <v>2159</v>
      </c>
      <c r="R133" s="125"/>
      <c r="S133" s="127"/>
      <c r="T133" s="155"/>
      <c r="U133" s="155"/>
      <c r="V133" s="127"/>
      <c r="W133" s="195"/>
      <c r="X133" s="195" t="s">
        <v>2159</v>
      </c>
      <c r="Y133" s="195" t="s">
        <v>2159</v>
      </c>
      <c r="Z133" s="127"/>
      <c r="AA133" s="155"/>
      <c r="AB133" s="195" t="s">
        <v>2159</v>
      </c>
      <c r="AC133" s="195" t="s">
        <v>2159</v>
      </c>
      <c r="AD133" s="155" t="s">
        <v>2202</v>
      </c>
      <c r="AE133" s="155" t="s">
        <v>2202</v>
      </c>
      <c r="AF133" s="127"/>
      <c r="AG133" s="195" t="s">
        <v>2159</v>
      </c>
    </row>
    <row r="134" spans="1:33" ht="12.6" hidden="1" customHeight="1" outlineLevel="2">
      <c r="A134" s="84" t="s">
        <v>2041</v>
      </c>
      <c r="B134" s="195"/>
      <c r="C134" s="195"/>
      <c r="D134" s="155"/>
      <c r="E134" s="155"/>
      <c r="F134" s="155"/>
      <c r="G134" s="127"/>
      <c r="H134" s="155"/>
      <c r="I134" s="195"/>
      <c r="J134" s="195" t="s">
        <v>2159</v>
      </c>
      <c r="K134" s="155"/>
      <c r="L134" s="155"/>
      <c r="M134" s="127"/>
      <c r="N134" s="195" t="s">
        <v>2159</v>
      </c>
      <c r="O134" s="155"/>
      <c r="P134" s="155"/>
      <c r="Q134" s="155"/>
      <c r="R134" s="195" t="s">
        <v>2159</v>
      </c>
      <c r="S134" s="127"/>
      <c r="T134" s="195" t="s">
        <v>2159</v>
      </c>
      <c r="U134" s="155"/>
      <c r="V134" s="127"/>
      <c r="W134" s="155"/>
      <c r="X134" s="155"/>
      <c r="Y134" s="195" t="s">
        <v>2159</v>
      </c>
      <c r="Z134" s="127"/>
      <c r="AA134" s="195" t="s">
        <v>2159</v>
      </c>
      <c r="AB134" s="155"/>
      <c r="AC134" s="155"/>
      <c r="AD134" s="155"/>
      <c r="AE134" s="195" t="s">
        <v>2159</v>
      </c>
      <c r="AF134" s="127"/>
      <c r="AG134" s="195" t="s">
        <v>2159</v>
      </c>
    </row>
    <row r="135" spans="1:33" ht="12.6" hidden="1" customHeight="1" outlineLevel="1" collapsed="1">
      <c r="A135" s="29"/>
      <c r="B135" s="108" t="s">
        <v>2062</v>
      </c>
      <c r="C135" s="29"/>
      <c r="D135" s="29">
        <f>'tel.cent.okt-dec'!$B$685</f>
        <v>337</v>
      </c>
      <c r="E135" s="29"/>
      <c r="F135" s="29"/>
      <c r="G135" s="29"/>
      <c r="H135" s="29"/>
      <c r="I135" s="29"/>
      <c r="J135" s="29"/>
      <c r="K135" s="29"/>
      <c r="L135" s="29"/>
      <c r="M135" s="29"/>
      <c r="N135" s="108"/>
      <c r="O135" s="29"/>
      <c r="P135" s="29"/>
      <c r="Q135" s="29"/>
      <c r="R135" s="29"/>
      <c r="S135" s="29"/>
      <c r="T135" s="108"/>
      <c r="U135" s="29"/>
      <c r="V135" s="29"/>
      <c r="W135" s="29"/>
      <c r="X135" s="29"/>
      <c r="Y135" s="108"/>
      <c r="Z135" s="29"/>
      <c r="AA135" s="29"/>
      <c r="AB135" s="29"/>
      <c r="AC135" s="29"/>
      <c r="AD135" s="29"/>
      <c r="AE135" s="29"/>
      <c r="AF135" s="29"/>
      <c r="AG135" s="29"/>
    </row>
    <row r="136" spans="1:33" ht="12.6" hidden="1" customHeight="1" outlineLevel="2">
      <c r="A136" s="29"/>
      <c r="B136" s="230">
        <v>44166</v>
      </c>
      <c r="C136" s="230">
        <v>44167</v>
      </c>
      <c r="D136" s="230">
        <v>44168</v>
      </c>
      <c r="E136" s="230">
        <v>44169</v>
      </c>
      <c r="F136" s="219" t="s">
        <v>2206</v>
      </c>
      <c r="G136" s="218">
        <v>44172</v>
      </c>
      <c r="H136" s="218">
        <v>44175</v>
      </c>
      <c r="I136" s="218"/>
      <c r="J136" s="218">
        <v>44174</v>
      </c>
      <c r="K136" s="218">
        <v>44176</v>
      </c>
      <c r="L136" s="219" t="s">
        <v>2169</v>
      </c>
      <c r="M136" s="218">
        <v>44179</v>
      </c>
      <c r="N136" s="218">
        <v>44180</v>
      </c>
      <c r="O136" s="218">
        <v>44181</v>
      </c>
      <c r="P136" s="218">
        <v>44182</v>
      </c>
      <c r="Q136" s="218">
        <v>44183</v>
      </c>
      <c r="R136" s="219" t="s">
        <v>2207</v>
      </c>
      <c r="S136" s="218">
        <v>44186</v>
      </c>
      <c r="T136" s="218">
        <v>44187</v>
      </c>
      <c r="U136" s="218">
        <v>44188</v>
      </c>
      <c r="V136" s="219" t="s">
        <v>2208</v>
      </c>
      <c r="W136" s="218"/>
      <c r="X136" s="218">
        <v>44193</v>
      </c>
      <c r="Y136" s="218">
        <v>44194</v>
      </c>
      <c r="Z136" s="218">
        <v>44195</v>
      </c>
      <c r="AA136" s="219" t="s">
        <v>2209</v>
      </c>
      <c r="AB136" s="29"/>
      <c r="AC136" s="29"/>
      <c r="AD136" s="29"/>
      <c r="AE136" s="29"/>
      <c r="AF136" s="29"/>
      <c r="AG136" s="29"/>
    </row>
    <row r="137" spans="1:33" ht="12.6" hidden="1" customHeight="1" outlineLevel="2">
      <c r="A137" s="84" t="s">
        <v>2035</v>
      </c>
      <c r="B137" s="155"/>
      <c r="C137" s="155" t="s">
        <v>2210</v>
      </c>
      <c r="D137" s="155" t="s">
        <v>2211</v>
      </c>
      <c r="E137" s="155" t="s">
        <v>2212</v>
      </c>
      <c r="F137" s="127"/>
      <c r="G137" s="155"/>
      <c r="H137" s="205" t="s">
        <v>2159</v>
      </c>
      <c r="I137" s="155"/>
      <c r="J137" s="155"/>
      <c r="K137" s="155"/>
      <c r="L137" s="127"/>
      <c r="M137" s="155" t="s">
        <v>2213</v>
      </c>
      <c r="N137" s="155" t="s">
        <v>2210</v>
      </c>
      <c r="O137" s="205" t="s">
        <v>2159</v>
      </c>
      <c r="P137" s="155" t="s">
        <v>2214</v>
      </c>
      <c r="Q137" s="155" t="s">
        <v>2215</v>
      </c>
      <c r="R137" s="127"/>
      <c r="S137" s="155" t="s">
        <v>2216</v>
      </c>
      <c r="T137" s="205" t="s">
        <v>2159</v>
      </c>
      <c r="U137" s="155"/>
      <c r="V137" s="127"/>
      <c r="W137" s="205"/>
      <c r="X137" s="205" t="s">
        <v>2159</v>
      </c>
      <c r="Y137" s="155"/>
      <c r="Z137" s="155"/>
      <c r="AA137" s="127"/>
      <c r="AB137" s="29"/>
      <c r="AC137" s="29"/>
      <c r="AD137" s="29"/>
      <c r="AE137" s="29"/>
      <c r="AF137" s="29"/>
      <c r="AG137" s="29"/>
    </row>
    <row r="138" spans="1:33" ht="12.6" hidden="1" customHeight="1" outlineLevel="2">
      <c r="A138" s="84" t="s">
        <v>2034</v>
      </c>
      <c r="B138" s="205" t="s">
        <v>2159</v>
      </c>
      <c r="C138" s="205" t="s">
        <v>2159</v>
      </c>
      <c r="D138" s="155"/>
      <c r="E138" s="155"/>
      <c r="F138" s="127"/>
      <c r="G138" s="205" t="s">
        <v>2159</v>
      </c>
      <c r="H138" s="155"/>
      <c r="I138" s="205"/>
      <c r="J138" s="155"/>
      <c r="K138" s="155"/>
      <c r="L138" s="127"/>
      <c r="M138" s="205" t="s">
        <v>2159</v>
      </c>
      <c r="N138" s="205" t="s">
        <v>2159</v>
      </c>
      <c r="O138" s="155"/>
      <c r="P138" s="155"/>
      <c r="Q138" s="155"/>
      <c r="R138" s="127"/>
      <c r="S138" s="155" t="s">
        <v>2216</v>
      </c>
      <c r="T138" s="155"/>
      <c r="U138" s="205" t="s">
        <v>2159</v>
      </c>
      <c r="V138" s="127"/>
      <c r="W138" s="220"/>
      <c r="X138" s="220"/>
      <c r="Y138" s="205" t="s">
        <v>2159</v>
      </c>
      <c r="Z138" s="220"/>
      <c r="AA138" s="127"/>
      <c r="AB138" s="29"/>
      <c r="AC138" s="29"/>
      <c r="AD138" s="29"/>
      <c r="AE138" s="29"/>
      <c r="AF138" s="29"/>
      <c r="AG138" s="29"/>
    </row>
    <row r="139" spans="1:33" ht="12.6" hidden="1" customHeight="1" outlineLevel="2">
      <c r="A139" s="84" t="s">
        <v>2045</v>
      </c>
      <c r="B139" s="205" t="s">
        <v>2159</v>
      </c>
      <c r="C139" s="205" t="s">
        <v>2159</v>
      </c>
      <c r="D139" s="195" t="s">
        <v>2217</v>
      </c>
      <c r="E139" s="155"/>
      <c r="F139" s="202"/>
      <c r="G139" s="215"/>
      <c r="H139" s="205" t="s">
        <v>2159</v>
      </c>
      <c r="I139" s="205"/>
      <c r="J139" s="205" t="s">
        <v>2159</v>
      </c>
      <c r="K139" s="225"/>
      <c r="L139" s="202"/>
      <c r="M139" s="225"/>
      <c r="N139" s="205" t="s">
        <v>2159</v>
      </c>
      <c r="O139" s="215"/>
      <c r="P139" s="205" t="s">
        <v>2159</v>
      </c>
      <c r="Q139" s="215"/>
      <c r="R139" s="202"/>
      <c r="S139" s="215"/>
      <c r="T139" s="205" t="s">
        <v>2159</v>
      </c>
      <c r="U139" s="205" t="s">
        <v>2159</v>
      </c>
      <c r="V139" s="202"/>
      <c r="W139" s="180"/>
      <c r="X139" s="180"/>
      <c r="Y139" s="205" t="s">
        <v>2159</v>
      </c>
      <c r="Z139" s="205" t="s">
        <v>2159</v>
      </c>
      <c r="AA139" s="202"/>
      <c r="AB139" s="29"/>
      <c r="AC139" s="29"/>
      <c r="AD139" s="29"/>
      <c r="AE139" s="29"/>
      <c r="AF139" s="29"/>
      <c r="AG139" s="29"/>
    </row>
    <row r="140" spans="1:33" ht="12.6" hidden="1" customHeight="1" outlineLevel="2">
      <c r="A140" s="148" t="s">
        <v>2033</v>
      </c>
      <c r="B140" s="216"/>
      <c r="C140" s="216" t="s">
        <v>2218</v>
      </c>
      <c r="D140" s="216" t="s">
        <v>2217</v>
      </c>
      <c r="E140" s="186" t="s">
        <v>2159</v>
      </c>
      <c r="F140" s="207"/>
      <c r="G140" s="186" t="s">
        <v>2159</v>
      </c>
      <c r="H140" s="216" t="s">
        <v>2139</v>
      </c>
      <c r="I140" s="216"/>
      <c r="J140" s="216"/>
      <c r="K140" s="186" t="s">
        <v>2159</v>
      </c>
      <c r="L140" s="207"/>
      <c r="M140" s="186" t="s">
        <v>2159</v>
      </c>
      <c r="N140" s="216"/>
      <c r="O140" s="216" t="s">
        <v>2219</v>
      </c>
      <c r="P140" s="216"/>
      <c r="Q140" s="186" t="s">
        <v>2159</v>
      </c>
      <c r="R140" s="207"/>
      <c r="S140" s="186" t="s">
        <v>2159</v>
      </c>
      <c r="T140" s="227"/>
      <c r="U140" s="227"/>
      <c r="V140" s="207"/>
      <c r="W140" s="186"/>
      <c r="X140" s="186" t="s">
        <v>2159</v>
      </c>
      <c r="Y140" s="231"/>
      <c r="Z140" s="231"/>
      <c r="AA140" s="207"/>
      <c r="AB140" s="29"/>
      <c r="AC140" s="29"/>
      <c r="AD140" s="29"/>
      <c r="AE140" s="29"/>
      <c r="AF140" s="29"/>
      <c r="AG140" s="29"/>
    </row>
    <row r="141" spans="1:33" ht="12.6" hidden="1" customHeight="1" outlineLevel="2">
      <c r="A141" s="84" t="s">
        <v>2042</v>
      </c>
      <c r="B141" s="155"/>
      <c r="C141" s="155"/>
      <c r="D141" s="195" t="s">
        <v>2159</v>
      </c>
      <c r="E141" s="195" t="s">
        <v>2159</v>
      </c>
      <c r="F141" s="127"/>
      <c r="G141" s="155"/>
      <c r="H141" s="155"/>
      <c r="I141" s="155"/>
      <c r="J141" s="195" t="s">
        <v>2159</v>
      </c>
      <c r="K141" s="195" t="s">
        <v>2159</v>
      </c>
      <c r="L141" s="127"/>
      <c r="M141" s="74"/>
      <c r="N141" s="74"/>
      <c r="O141" s="74"/>
      <c r="P141" s="195" t="s">
        <v>2159</v>
      </c>
      <c r="Q141" s="155"/>
      <c r="R141" s="127"/>
      <c r="S141" s="125"/>
      <c r="T141" s="125"/>
      <c r="U141" s="125"/>
      <c r="V141" s="127"/>
      <c r="W141" s="173"/>
      <c r="X141" s="173"/>
      <c r="Y141" s="173"/>
      <c r="Z141" s="160" t="s">
        <v>2159</v>
      </c>
      <c r="AA141" s="127"/>
      <c r="AB141" s="29"/>
      <c r="AC141" s="29"/>
      <c r="AD141" s="29"/>
      <c r="AE141" s="29"/>
      <c r="AF141" s="29"/>
      <c r="AG141" s="29"/>
    </row>
    <row r="142" spans="1:33" ht="12.6" hidden="1" customHeight="1" outlineLevel="2">
      <c r="A142" s="84" t="s">
        <v>2041</v>
      </c>
      <c r="B142" s="125"/>
      <c r="C142" s="125"/>
      <c r="D142" s="125"/>
      <c r="E142" s="125"/>
      <c r="F142" s="127"/>
      <c r="G142" s="125"/>
      <c r="H142" s="200"/>
      <c r="I142" s="125"/>
      <c r="J142" s="125"/>
      <c r="K142" s="127"/>
      <c r="L142" s="125"/>
      <c r="M142" s="125"/>
      <c r="N142" s="155"/>
      <c r="O142" s="195" t="s">
        <v>2159</v>
      </c>
      <c r="P142" s="155"/>
      <c r="Q142" s="195" t="s">
        <v>2159</v>
      </c>
      <c r="R142" s="127"/>
      <c r="S142" s="195" t="s">
        <v>2159</v>
      </c>
      <c r="T142" s="155"/>
      <c r="U142" s="195" t="s">
        <v>2159</v>
      </c>
      <c r="V142" s="127"/>
      <c r="W142" s="160"/>
      <c r="X142" s="160" t="s">
        <v>2159</v>
      </c>
      <c r="Y142" s="129"/>
      <c r="Z142" s="129"/>
      <c r="AA142" s="127"/>
      <c r="AB142" s="29"/>
      <c r="AC142" s="29"/>
      <c r="AD142" s="29"/>
      <c r="AE142" s="29"/>
      <c r="AF142" s="29"/>
      <c r="AG142" s="29"/>
    </row>
    <row r="143" spans="1:33" ht="13.8" customHeight="1" collapsed="1">
      <c r="A143" s="29">
        <v>2021</v>
      </c>
      <c r="B143" s="29"/>
      <c r="C143" s="29"/>
      <c r="D143" s="107">
        <f>SUM(D145,D153,D161,D169,D177,D185,D193,D201,D209,D216,D223,D230)</f>
        <v>4429</v>
      </c>
      <c r="E143" s="106">
        <v>252</v>
      </c>
      <c r="F143" s="106">
        <f>D143/E143</f>
        <v>17.575396825396826</v>
      </c>
      <c r="G143" s="233" t="s">
        <v>2220</v>
      </c>
      <c r="H143" s="545">
        <f>SUM(H145,H153,H161,H169,H177,H185,H193,H201,H209,H216,H223,H230,)</f>
        <v>1040</v>
      </c>
      <c r="I143" s="234">
        <f>H143/D143</f>
        <v>0.2348159855497855</v>
      </c>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row>
    <row r="144" spans="1:33" ht="12.6" hidden="1" customHeight="1" outlineLevel="1">
      <c r="A144" s="29"/>
      <c r="B144" s="29"/>
      <c r="C144" s="29"/>
      <c r="D144" s="106">
        <f>AVERAGE(D145,D153,D161,D169,D177,D185,D193,D201,D209,D216,D223,D230)</f>
        <v>369.08333333333331</v>
      </c>
      <c r="E144" s="106" t="s">
        <v>2221</v>
      </c>
      <c r="F144" s="106"/>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row>
    <row r="145" spans="1:33" ht="13.8" hidden="1" customHeight="1" outlineLevel="1" collapsed="1">
      <c r="A145" s="29"/>
      <c r="B145" s="108" t="s">
        <v>2051</v>
      </c>
      <c r="C145" s="108"/>
      <c r="D145" s="29">
        <f>'tel.cent.I cet21'!$B$5</f>
        <v>363</v>
      </c>
      <c r="E145" s="235" t="s">
        <v>2222</v>
      </c>
      <c r="F145" s="106"/>
      <c r="G145" s="29" t="s">
        <v>2223</v>
      </c>
      <c r="H145" s="108">
        <f>'Arh21'!R2</f>
        <v>103</v>
      </c>
      <c r="I145" s="236">
        <f>H145/D145</f>
        <v>0.28374655647382918</v>
      </c>
      <c r="J145" s="29"/>
      <c r="K145" s="29"/>
      <c r="L145" s="29"/>
      <c r="M145" s="29"/>
      <c r="N145" s="29"/>
      <c r="O145" s="29"/>
      <c r="P145" s="29"/>
      <c r="Q145" s="29"/>
      <c r="R145" s="29"/>
      <c r="S145" s="29"/>
      <c r="T145" s="29"/>
      <c r="U145" s="108"/>
      <c r="V145" s="29"/>
      <c r="W145" s="29"/>
      <c r="X145" s="29"/>
      <c r="Y145" s="29"/>
      <c r="Z145" s="29"/>
      <c r="AA145" s="29"/>
      <c r="AB145" s="29"/>
      <c r="AC145" s="29"/>
      <c r="AD145" s="29"/>
      <c r="AE145" s="29"/>
      <c r="AF145" s="29"/>
      <c r="AG145" s="29"/>
    </row>
    <row r="146" spans="1:33" ht="12.6" hidden="1" customHeight="1" outlineLevel="2">
      <c r="A146" s="29"/>
      <c r="B146" s="29"/>
      <c r="C146" s="219" t="s">
        <v>2209</v>
      </c>
      <c r="D146" s="218">
        <v>44200</v>
      </c>
      <c r="E146" s="218">
        <v>44201</v>
      </c>
      <c r="F146" s="106"/>
      <c r="G146" s="218">
        <v>44203</v>
      </c>
      <c r="H146" s="237">
        <v>43841</v>
      </c>
      <c r="I146" s="218">
        <v>44204</v>
      </c>
      <c r="J146" s="219" t="s">
        <v>2224</v>
      </c>
      <c r="K146" s="238">
        <v>43842</v>
      </c>
      <c r="L146" s="238">
        <v>43843</v>
      </c>
      <c r="M146" s="238">
        <v>43844</v>
      </c>
      <c r="N146" s="238">
        <v>43845</v>
      </c>
      <c r="O146" s="239" t="s">
        <v>2225</v>
      </c>
      <c r="P146" s="218">
        <v>43848</v>
      </c>
      <c r="Q146" s="218">
        <v>43849</v>
      </c>
      <c r="R146" s="218">
        <v>43850</v>
      </c>
      <c r="S146" s="218">
        <v>43851</v>
      </c>
      <c r="T146" s="218">
        <v>43852</v>
      </c>
      <c r="U146" s="219" t="s">
        <v>2226</v>
      </c>
      <c r="V146" s="218">
        <v>44221</v>
      </c>
      <c r="W146" s="218">
        <v>43856</v>
      </c>
      <c r="X146" s="218">
        <v>43857</v>
      </c>
      <c r="Y146" s="218">
        <v>43858</v>
      </c>
      <c r="Z146" s="218">
        <v>43859</v>
      </c>
      <c r="AA146" s="219" t="s">
        <v>2227</v>
      </c>
      <c r="AB146" s="29"/>
      <c r="AC146" s="29"/>
      <c r="AD146" s="29"/>
      <c r="AE146" s="29"/>
      <c r="AF146" s="29"/>
      <c r="AG146" s="29"/>
    </row>
    <row r="147" spans="1:33" ht="12.6" hidden="1" customHeight="1" outlineLevel="2">
      <c r="A147" s="84" t="s">
        <v>2035</v>
      </c>
      <c r="B147" s="29">
        <f t="shared" ref="B147:B152" si="1">COUNTIF(D147:AA147,"t")</f>
        <v>4</v>
      </c>
      <c r="C147" s="127"/>
      <c r="D147" s="205" t="s">
        <v>2159</v>
      </c>
      <c r="E147" s="240"/>
      <c r="F147" s="106"/>
      <c r="G147" s="173"/>
      <c r="H147" s="210" t="s">
        <v>2159</v>
      </c>
      <c r="I147" s="173"/>
      <c r="J147" s="127"/>
      <c r="K147" s="241"/>
      <c r="L147" s="242" t="s">
        <v>2228</v>
      </c>
      <c r="M147" s="241"/>
      <c r="N147" s="242" t="s">
        <v>2229</v>
      </c>
      <c r="O147" s="243"/>
      <c r="P147" s="205" t="s">
        <v>2159</v>
      </c>
      <c r="Q147" s="173"/>
      <c r="R147" s="173" t="s">
        <v>2215</v>
      </c>
      <c r="S147" s="173"/>
      <c r="T147" s="173"/>
      <c r="U147" s="127"/>
      <c r="V147" s="205" t="s">
        <v>2159</v>
      </c>
      <c r="W147" s="173"/>
      <c r="X147" s="173"/>
      <c r="Y147" s="173" t="s">
        <v>2027</v>
      </c>
      <c r="Z147" s="173" t="s">
        <v>2230</v>
      </c>
      <c r="AA147" s="127"/>
      <c r="AB147" s="29"/>
      <c r="AC147" s="29"/>
      <c r="AD147" s="29"/>
      <c r="AE147" s="29"/>
      <c r="AF147" s="29"/>
      <c r="AG147" s="29"/>
    </row>
    <row r="148" spans="1:33" ht="12.6" hidden="1" customHeight="1" outlineLevel="2">
      <c r="A148" s="84" t="s">
        <v>2034</v>
      </c>
      <c r="B148" s="29">
        <f t="shared" si="1"/>
        <v>5</v>
      </c>
      <c r="C148" s="127"/>
      <c r="D148" s="225"/>
      <c r="E148" s="244"/>
      <c r="F148" s="106"/>
      <c r="G148" s="65"/>
      <c r="H148" s="245"/>
      <c r="I148" s="65"/>
      <c r="J148" s="127"/>
      <c r="K148" s="197" t="s">
        <v>2159</v>
      </c>
      <c r="L148" s="197" t="s">
        <v>2159</v>
      </c>
      <c r="M148" s="241"/>
      <c r="N148" s="241"/>
      <c r="O148" s="243"/>
      <c r="P148" s="173"/>
      <c r="Q148" s="205" t="s">
        <v>2159</v>
      </c>
      <c r="R148" s="205" t="s">
        <v>2159</v>
      </c>
      <c r="S148" s="173"/>
      <c r="T148" s="173"/>
      <c r="U148" s="127"/>
      <c r="V148" s="173"/>
      <c r="W148" s="173"/>
      <c r="X148" s="173"/>
      <c r="Y148" s="160" t="s">
        <v>2159</v>
      </c>
      <c r="Z148" s="173"/>
      <c r="AA148" s="127"/>
      <c r="AB148" s="29"/>
      <c r="AC148" s="29"/>
      <c r="AD148" s="29"/>
      <c r="AE148" s="29"/>
      <c r="AF148" s="29"/>
      <c r="AG148" s="29"/>
    </row>
    <row r="149" spans="1:33" ht="12.6" hidden="1" customHeight="1" outlineLevel="2">
      <c r="A149" s="84" t="s">
        <v>2045</v>
      </c>
      <c r="B149" s="29">
        <f t="shared" si="1"/>
        <v>9</v>
      </c>
      <c r="C149" s="202"/>
      <c r="D149" s="246"/>
      <c r="E149" s="247" t="s">
        <v>2159</v>
      </c>
      <c r="F149" s="106"/>
      <c r="G149" s="205" t="s">
        <v>2159</v>
      </c>
      <c r="H149" s="248"/>
      <c r="I149" s="246"/>
      <c r="J149" s="202"/>
      <c r="K149" s="249" t="s">
        <v>2159</v>
      </c>
      <c r="L149" s="249" t="s">
        <v>2159</v>
      </c>
      <c r="M149" s="249" t="s">
        <v>2159</v>
      </c>
      <c r="N149" s="250"/>
      <c r="O149" s="201"/>
      <c r="P149" s="246"/>
      <c r="Q149" s="205" t="s">
        <v>2159</v>
      </c>
      <c r="R149" s="205" t="s">
        <v>2159</v>
      </c>
      <c r="S149" s="251"/>
      <c r="T149" s="246"/>
      <c r="U149" s="202"/>
      <c r="V149" s="246"/>
      <c r="W149" s="205" t="s">
        <v>2159</v>
      </c>
      <c r="X149" s="205" t="s">
        <v>2159</v>
      </c>
      <c r="Y149" s="173"/>
      <c r="Z149" s="246"/>
      <c r="AA149" s="202"/>
      <c r="AB149" s="29"/>
      <c r="AC149" s="29"/>
      <c r="AD149" s="29"/>
      <c r="AE149" s="29"/>
      <c r="AF149" s="29"/>
      <c r="AG149" s="29"/>
    </row>
    <row r="150" spans="1:33" ht="12.6" hidden="1" customHeight="1" outlineLevel="2">
      <c r="A150" s="148" t="s">
        <v>2033</v>
      </c>
      <c r="B150" s="29">
        <f t="shared" si="1"/>
        <v>6</v>
      </c>
      <c r="C150" s="207"/>
      <c r="D150" s="186" t="s">
        <v>2159</v>
      </c>
      <c r="E150" s="252"/>
      <c r="F150" s="106"/>
      <c r="G150" s="231"/>
      <c r="H150" s="208" t="s">
        <v>2159</v>
      </c>
      <c r="I150" s="227"/>
      <c r="J150" s="207"/>
      <c r="K150" s="199"/>
      <c r="L150" s="241"/>
      <c r="M150" s="241"/>
      <c r="N150" s="197" t="s">
        <v>2159</v>
      </c>
      <c r="O150" s="243"/>
      <c r="P150" s="186" t="s">
        <v>2159</v>
      </c>
      <c r="Q150" s="231"/>
      <c r="R150" s="231"/>
      <c r="S150" s="231" t="s">
        <v>2178</v>
      </c>
      <c r="T150" s="231" t="s">
        <v>2231</v>
      </c>
      <c r="U150" s="207"/>
      <c r="V150" s="186" t="s">
        <v>2159</v>
      </c>
      <c r="W150" s="231"/>
      <c r="X150" s="231"/>
      <c r="Y150" s="231"/>
      <c r="Z150" s="186" t="s">
        <v>2159</v>
      </c>
      <c r="AA150" s="207"/>
      <c r="AB150" s="29"/>
      <c r="AC150" s="29"/>
      <c r="AD150" s="29"/>
      <c r="AE150" s="29"/>
      <c r="AF150" s="29"/>
      <c r="AG150" s="29"/>
    </row>
    <row r="151" spans="1:33" ht="12.6" hidden="1" customHeight="1" outlineLevel="2">
      <c r="A151" s="84" t="s">
        <v>2042</v>
      </c>
      <c r="B151" s="29">
        <f t="shared" si="1"/>
        <v>7</v>
      </c>
      <c r="C151" s="127"/>
      <c r="D151" s="127"/>
      <c r="E151" s="240"/>
      <c r="F151" s="106"/>
      <c r="G151" s="160" t="s">
        <v>2159</v>
      </c>
      <c r="H151" s="245"/>
      <c r="I151" s="160"/>
      <c r="J151" s="127"/>
      <c r="K151" s="241"/>
      <c r="L151" s="241"/>
      <c r="M151" s="197" t="s">
        <v>2159</v>
      </c>
      <c r="N151" s="197" t="s">
        <v>2159</v>
      </c>
      <c r="O151" s="243"/>
      <c r="P151" s="173"/>
      <c r="Q151" s="173"/>
      <c r="R151" s="173"/>
      <c r="S151" s="160" t="s">
        <v>2159</v>
      </c>
      <c r="T151" s="160" t="s">
        <v>2159</v>
      </c>
      <c r="U151" s="127"/>
      <c r="V151" s="173"/>
      <c r="W151" s="173"/>
      <c r="X151" s="160" t="s">
        <v>2159</v>
      </c>
      <c r="Y151" s="173"/>
      <c r="Z151" s="160" t="s">
        <v>2159</v>
      </c>
      <c r="AA151" s="127"/>
      <c r="AB151" s="29"/>
      <c r="AC151" s="29"/>
      <c r="AD151" s="29"/>
      <c r="AE151" s="29"/>
      <c r="AF151" s="29"/>
      <c r="AG151" s="29"/>
    </row>
    <row r="152" spans="1:33" ht="12.6" hidden="1" customHeight="1" outlineLevel="2">
      <c r="A152" s="84" t="s">
        <v>2041</v>
      </c>
      <c r="B152" s="29">
        <f t="shared" si="1"/>
        <v>5</v>
      </c>
      <c r="C152" s="127"/>
      <c r="D152" s="173"/>
      <c r="E152" s="253" t="s">
        <v>2159</v>
      </c>
      <c r="F152" s="106"/>
      <c r="G152" s="173"/>
      <c r="H152" s="245"/>
      <c r="I152" s="160"/>
      <c r="J152" s="127"/>
      <c r="K152" s="254"/>
      <c r="L152" s="241"/>
      <c r="M152" s="241"/>
      <c r="N152" s="254"/>
      <c r="O152" s="243"/>
      <c r="P152" s="173"/>
      <c r="Q152" s="173"/>
      <c r="R152" s="173"/>
      <c r="S152" s="160" t="s">
        <v>2159</v>
      </c>
      <c r="T152" s="160" t="s">
        <v>2159</v>
      </c>
      <c r="U152" s="127"/>
      <c r="V152" s="173"/>
      <c r="W152" s="160" t="s">
        <v>2159</v>
      </c>
      <c r="X152" s="173"/>
      <c r="Y152" s="160" t="s">
        <v>2159</v>
      </c>
      <c r="Z152" s="173"/>
      <c r="AA152" s="127"/>
      <c r="AB152" s="29"/>
      <c r="AC152" s="29"/>
      <c r="AD152" s="29"/>
      <c r="AE152" s="29"/>
      <c r="AF152" s="29"/>
      <c r="AG152" s="29"/>
    </row>
    <row r="153" spans="1:33" ht="13.8" hidden="1" customHeight="1" outlineLevel="1" collapsed="1">
      <c r="A153" s="29"/>
      <c r="B153" s="255" t="s">
        <v>2052</v>
      </c>
      <c r="C153" s="19"/>
      <c r="D153" s="19">
        <f>'tel.cent.I cet21'!$B$380</f>
        <v>373</v>
      </c>
      <c r="E153" s="235"/>
      <c r="F153" s="106"/>
      <c r="G153" s="29"/>
      <c r="H153" s="29">
        <f>'Arh21'!R106</f>
        <v>98</v>
      </c>
      <c r="I153" s="236">
        <f>H153/D153</f>
        <v>0.26273458445040215</v>
      </c>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row>
    <row r="154" spans="1:33" ht="12.6" hidden="1" customHeight="1" outlineLevel="2">
      <c r="A154" s="29"/>
      <c r="B154" s="29"/>
      <c r="C154" s="218">
        <v>43862</v>
      </c>
      <c r="D154" s="218">
        <v>43863</v>
      </c>
      <c r="E154" s="256">
        <v>43864</v>
      </c>
      <c r="F154" s="106"/>
      <c r="G154" s="218">
        <v>43866</v>
      </c>
      <c r="H154" s="218">
        <v>43870</v>
      </c>
      <c r="I154" s="219" t="s">
        <v>2232</v>
      </c>
      <c r="J154" s="218">
        <v>43869</v>
      </c>
      <c r="K154" s="218">
        <v>43871</v>
      </c>
      <c r="L154" s="218">
        <v>43872</v>
      </c>
      <c r="M154" s="218">
        <v>43873</v>
      </c>
      <c r="N154" s="219" t="s">
        <v>2233</v>
      </c>
      <c r="O154" s="218">
        <v>43876</v>
      </c>
      <c r="P154" s="218">
        <v>43877</v>
      </c>
      <c r="Q154" s="218">
        <v>43878</v>
      </c>
      <c r="R154" s="218">
        <v>43879</v>
      </c>
      <c r="S154" s="218">
        <v>43880</v>
      </c>
      <c r="T154" s="219" t="s">
        <v>2234</v>
      </c>
      <c r="U154" s="257">
        <v>43883</v>
      </c>
      <c r="V154" s="218">
        <v>43884</v>
      </c>
      <c r="W154" s="218"/>
      <c r="X154" s="218">
        <v>43885</v>
      </c>
      <c r="Y154" s="218">
        <v>43886</v>
      </c>
      <c r="Z154" s="218">
        <v>43887</v>
      </c>
      <c r="AA154" s="219" t="s">
        <v>2235</v>
      </c>
      <c r="AB154" s="29"/>
      <c r="AC154" s="29"/>
      <c r="AD154" s="29"/>
      <c r="AE154" s="29"/>
      <c r="AF154" s="29"/>
      <c r="AG154" s="29"/>
    </row>
    <row r="155" spans="1:33" ht="12.6" hidden="1" customHeight="1" outlineLevel="2">
      <c r="A155" s="84" t="s">
        <v>2035</v>
      </c>
      <c r="B155" s="29">
        <f>COUNTIF(C155:AB155,"t")</f>
        <v>5</v>
      </c>
      <c r="C155" s="160" t="s">
        <v>2159</v>
      </c>
      <c r="D155" s="173"/>
      <c r="E155" s="240" t="s">
        <v>2228</v>
      </c>
      <c r="F155" s="106"/>
      <c r="G155" s="173"/>
      <c r="H155" s="173" t="s">
        <v>2236</v>
      </c>
      <c r="I155" s="127"/>
      <c r="J155" s="160" t="s">
        <v>2159</v>
      </c>
      <c r="K155" s="173"/>
      <c r="L155" s="160" t="s">
        <v>2159</v>
      </c>
      <c r="M155" s="173" t="s">
        <v>2228</v>
      </c>
      <c r="N155" s="127"/>
      <c r="O155" s="93" t="s">
        <v>2159</v>
      </c>
      <c r="P155" s="173"/>
      <c r="Q155" s="173"/>
      <c r="R155" s="173"/>
      <c r="S155" s="173"/>
      <c r="T155" s="127"/>
      <c r="U155" s="93" t="s">
        <v>2159</v>
      </c>
      <c r="V155" s="173"/>
      <c r="W155" s="173"/>
      <c r="X155" s="173"/>
      <c r="Y155" s="173"/>
      <c r="Z155" s="173" t="s">
        <v>2210</v>
      </c>
      <c r="AA155" s="127"/>
      <c r="AB155" s="29"/>
      <c r="AC155" s="29"/>
      <c r="AD155" s="29"/>
      <c r="AE155" s="29"/>
      <c r="AF155" s="29"/>
      <c r="AG155" s="29"/>
    </row>
    <row r="156" spans="1:33" ht="12.6" hidden="1" customHeight="1" outlineLevel="2">
      <c r="A156" s="84" t="s">
        <v>2034</v>
      </c>
      <c r="B156" s="29">
        <f>COUNTIF(C156:AB156,"t")</f>
        <v>8</v>
      </c>
      <c r="C156" s="173"/>
      <c r="D156" s="173"/>
      <c r="E156" s="253" t="s">
        <v>2159</v>
      </c>
      <c r="F156" s="106"/>
      <c r="G156" s="160" t="s">
        <v>2159</v>
      </c>
      <c r="H156" s="160" t="s">
        <v>2159</v>
      </c>
      <c r="I156" s="127"/>
      <c r="J156" s="173"/>
      <c r="K156" s="160" t="s">
        <v>2159</v>
      </c>
      <c r="L156" s="173"/>
      <c r="M156" s="173"/>
      <c r="N156" s="127"/>
      <c r="O156" s="173"/>
      <c r="P156" s="173"/>
      <c r="Q156" s="93" t="s">
        <v>2159</v>
      </c>
      <c r="R156" s="173"/>
      <c r="S156" s="93" t="s">
        <v>2159</v>
      </c>
      <c r="T156" s="127"/>
      <c r="U156" s="173"/>
      <c r="V156" s="93" t="s">
        <v>2159</v>
      </c>
      <c r="W156" s="93"/>
      <c r="X156" s="93" t="s">
        <v>2159</v>
      </c>
      <c r="Y156" s="173"/>
      <c r="Z156" s="173"/>
      <c r="AA156" s="127"/>
      <c r="AB156" s="29"/>
      <c r="AC156" s="29"/>
      <c r="AD156" s="29"/>
      <c r="AE156" s="29"/>
      <c r="AF156" s="29"/>
      <c r="AG156" s="29"/>
    </row>
    <row r="157" spans="1:33" ht="12.6" hidden="1" customHeight="1" outlineLevel="2">
      <c r="A157" s="84" t="s">
        <v>2045</v>
      </c>
      <c r="B157" s="29">
        <f>COUNTIF(C157:AB157,"t")</f>
        <v>7</v>
      </c>
      <c r="C157" s="246"/>
      <c r="D157" s="160" t="s">
        <v>2159</v>
      </c>
      <c r="E157" s="253" t="s">
        <v>2159</v>
      </c>
      <c r="F157" s="106"/>
      <c r="G157" s="246"/>
      <c r="H157" s="29"/>
      <c r="I157" s="202"/>
      <c r="J157" s="246"/>
      <c r="K157" s="160" t="s">
        <v>2159</v>
      </c>
      <c r="L157" s="258"/>
      <c r="M157" s="246"/>
      <c r="N157" s="202"/>
      <c r="O157" s="178"/>
      <c r="P157" s="259" t="s">
        <v>2159</v>
      </c>
      <c r="Q157" s="259" t="s">
        <v>2159</v>
      </c>
      <c r="R157" s="178"/>
      <c r="S157" s="178"/>
      <c r="T157" s="176"/>
      <c r="U157" s="178"/>
      <c r="V157" s="259" t="s">
        <v>2159</v>
      </c>
      <c r="W157" s="259"/>
      <c r="X157" s="259" t="s">
        <v>2159</v>
      </c>
      <c r="Y157" s="178"/>
      <c r="Z157" s="178"/>
      <c r="AA157" s="176"/>
      <c r="AB157" s="29"/>
      <c r="AC157" s="29"/>
      <c r="AD157" s="29"/>
      <c r="AE157" s="29"/>
      <c r="AF157" s="29"/>
      <c r="AG157" s="29"/>
    </row>
    <row r="158" spans="1:33" ht="12.6" hidden="1" customHeight="1" outlineLevel="2">
      <c r="A158" s="148" t="s">
        <v>2033</v>
      </c>
      <c r="B158" s="29">
        <f>COUNTIF(C158:AB158,"t")</f>
        <v>6</v>
      </c>
      <c r="C158" s="186" t="s">
        <v>2159</v>
      </c>
      <c r="D158" s="231"/>
      <c r="E158" s="252"/>
      <c r="F158" s="106"/>
      <c r="G158" s="231"/>
      <c r="H158" s="231"/>
      <c r="I158" s="207"/>
      <c r="J158" s="186" t="s">
        <v>2159</v>
      </c>
      <c r="K158" s="231"/>
      <c r="L158" s="186" t="s">
        <v>2159</v>
      </c>
      <c r="M158" s="231"/>
      <c r="N158" s="207"/>
      <c r="O158" s="174" t="s">
        <v>2159</v>
      </c>
      <c r="P158" s="260"/>
      <c r="Q158" s="260"/>
      <c r="R158" s="260"/>
      <c r="S158" s="260"/>
      <c r="T158" s="183"/>
      <c r="U158" s="174" t="s">
        <v>2159</v>
      </c>
      <c r="V158" s="260"/>
      <c r="W158" s="260"/>
      <c r="X158" s="260"/>
      <c r="Y158" s="174" t="s">
        <v>2159</v>
      </c>
      <c r="Z158" s="260"/>
      <c r="AA158" s="183"/>
      <c r="AB158" s="29"/>
      <c r="AC158" s="29"/>
      <c r="AD158" s="29"/>
      <c r="AE158" s="29"/>
      <c r="AF158" s="29"/>
      <c r="AG158" s="29"/>
    </row>
    <row r="159" spans="1:33" ht="12.6" hidden="1" customHeight="1" outlineLevel="2">
      <c r="A159" s="84" t="s">
        <v>2042</v>
      </c>
      <c r="B159" s="29">
        <f>COUNTIF(D159:AB159,"t")</f>
        <v>7</v>
      </c>
      <c r="C159" s="173"/>
      <c r="D159" s="173"/>
      <c r="E159" s="240"/>
      <c r="F159" s="106"/>
      <c r="G159" s="160" t="s">
        <v>2159</v>
      </c>
      <c r="H159" s="173"/>
      <c r="I159" s="127"/>
      <c r="J159" s="173"/>
      <c r="K159" s="173"/>
      <c r="L159" s="160" t="s">
        <v>2159</v>
      </c>
      <c r="M159" s="160" t="s">
        <v>2159</v>
      </c>
      <c r="N159" s="127"/>
      <c r="O159" s="127"/>
      <c r="P159" s="173"/>
      <c r="Q159" s="173"/>
      <c r="R159" s="160" t="s">
        <v>2159</v>
      </c>
      <c r="S159" s="160" t="s">
        <v>2159</v>
      </c>
      <c r="T159" s="127"/>
      <c r="U159" s="173"/>
      <c r="V159" s="173"/>
      <c r="W159" s="173"/>
      <c r="X159" s="173"/>
      <c r="Y159" s="160" t="s">
        <v>2159</v>
      </c>
      <c r="Z159" s="160" t="s">
        <v>2159</v>
      </c>
      <c r="AA159" s="127"/>
      <c r="AB159" s="29"/>
      <c r="AC159" s="29"/>
      <c r="AD159" s="29"/>
      <c r="AE159" s="29"/>
      <c r="AF159" s="29"/>
      <c r="AG159" s="29"/>
    </row>
    <row r="160" spans="1:33" ht="12.6" hidden="1" customHeight="1" outlineLevel="2">
      <c r="A160" s="84" t="s">
        <v>2041</v>
      </c>
      <c r="B160" s="29">
        <f>COUNTIF(D160:AB160,"t")</f>
        <v>7</v>
      </c>
      <c r="C160" s="173"/>
      <c r="D160" s="160" t="s">
        <v>2159</v>
      </c>
      <c r="E160" s="240"/>
      <c r="F160" s="106"/>
      <c r="G160" s="173"/>
      <c r="H160" s="160" t="s">
        <v>2159</v>
      </c>
      <c r="I160" s="127"/>
      <c r="J160" s="173"/>
      <c r="K160" s="173"/>
      <c r="L160" s="173"/>
      <c r="M160" s="160" t="s">
        <v>2159</v>
      </c>
      <c r="N160" s="127"/>
      <c r="O160" s="173"/>
      <c r="P160" s="160" t="s">
        <v>2159</v>
      </c>
      <c r="Q160" s="173"/>
      <c r="R160" s="160" t="s">
        <v>2159</v>
      </c>
      <c r="S160" s="173"/>
      <c r="T160" s="127"/>
      <c r="U160" s="173"/>
      <c r="V160" s="173"/>
      <c r="W160" s="173"/>
      <c r="X160" s="173"/>
      <c r="Y160" s="160" t="s">
        <v>2159</v>
      </c>
      <c r="Z160" s="160" t="s">
        <v>2159</v>
      </c>
      <c r="AA160" s="127"/>
      <c r="AB160" s="29"/>
      <c r="AC160" s="29"/>
      <c r="AD160" s="29"/>
      <c r="AE160" s="29"/>
      <c r="AF160" s="29"/>
      <c r="AG160" s="29"/>
    </row>
    <row r="161" spans="1:33" ht="13.8" hidden="1" customHeight="1" outlineLevel="1" collapsed="1">
      <c r="A161" s="29"/>
      <c r="B161" s="108" t="s">
        <v>2053</v>
      </c>
      <c r="C161" s="29"/>
      <c r="D161" s="29">
        <f>'tel.cent.I cet21'!$B$773</f>
        <v>506</v>
      </c>
      <c r="E161" s="235"/>
      <c r="F161" s="106"/>
      <c r="G161" s="29"/>
      <c r="H161" s="97">
        <f>'Arh21'!R205</f>
        <v>109</v>
      </c>
      <c r="I161" s="236">
        <f>H161/D161</f>
        <v>0.21541501976284586</v>
      </c>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row>
    <row r="162" spans="1:33" ht="12.6" hidden="1" customHeight="1" outlineLevel="2">
      <c r="A162" s="29"/>
      <c r="B162" s="29"/>
      <c r="C162" s="218">
        <v>44256</v>
      </c>
      <c r="D162" s="218">
        <v>44257</v>
      </c>
      <c r="E162" s="256">
        <v>44258</v>
      </c>
      <c r="F162" s="106"/>
      <c r="G162" s="218">
        <v>44260</v>
      </c>
      <c r="H162" s="218">
        <v>44264</v>
      </c>
      <c r="I162" s="219" t="s">
        <v>2232</v>
      </c>
      <c r="J162" s="218">
        <v>44263</v>
      </c>
      <c r="K162" s="218">
        <v>44265</v>
      </c>
      <c r="L162" s="218">
        <v>44266</v>
      </c>
      <c r="M162" s="218">
        <v>44267</v>
      </c>
      <c r="N162" s="219" t="s">
        <v>2233</v>
      </c>
      <c r="O162" s="218">
        <v>44270</v>
      </c>
      <c r="P162" s="218">
        <v>44271</v>
      </c>
      <c r="Q162" s="218">
        <v>44272</v>
      </c>
      <c r="R162" s="218">
        <v>44273</v>
      </c>
      <c r="S162" s="218">
        <v>44274</v>
      </c>
      <c r="T162" s="219" t="s">
        <v>2234</v>
      </c>
      <c r="U162" s="218">
        <v>44277</v>
      </c>
      <c r="V162" s="218">
        <v>44278</v>
      </c>
      <c r="W162" s="218"/>
      <c r="X162" s="218">
        <v>44279</v>
      </c>
      <c r="Y162" s="218">
        <v>44280</v>
      </c>
      <c r="Z162" s="218">
        <v>44281</v>
      </c>
      <c r="AA162" s="219" t="s">
        <v>2235</v>
      </c>
      <c r="AB162" s="218">
        <v>44284</v>
      </c>
      <c r="AC162" s="218">
        <v>44285</v>
      </c>
      <c r="AD162" s="218">
        <v>44286</v>
      </c>
      <c r="AE162" s="29"/>
      <c r="AF162" s="29"/>
      <c r="AG162" s="29"/>
    </row>
    <row r="163" spans="1:33" ht="12.6" hidden="1" customHeight="1" outlineLevel="2">
      <c r="A163" s="84" t="s">
        <v>2035</v>
      </c>
      <c r="B163" s="29">
        <f t="shared" ref="B163:B168" si="2">COUNTIF(C163:AD163,"t")</f>
        <v>4</v>
      </c>
      <c r="C163" s="174" t="s">
        <v>2159</v>
      </c>
      <c r="D163" s="173"/>
      <c r="E163" s="240"/>
      <c r="F163" s="106"/>
      <c r="G163" s="173"/>
      <c r="H163" s="173"/>
      <c r="I163" s="127"/>
      <c r="J163" s="93" t="s">
        <v>2159</v>
      </c>
      <c r="K163" s="173"/>
      <c r="L163" s="173"/>
      <c r="M163" s="173"/>
      <c r="N163" s="127"/>
      <c r="O163" s="93" t="s">
        <v>2159</v>
      </c>
      <c r="P163" s="173"/>
      <c r="Q163" s="173"/>
      <c r="R163" s="173"/>
      <c r="S163" s="173"/>
      <c r="T163" s="127"/>
      <c r="U163" s="160" t="s">
        <v>2159</v>
      </c>
      <c r="V163" s="173"/>
      <c r="W163" s="173"/>
      <c r="X163" s="173"/>
      <c r="Y163" s="173"/>
      <c r="Z163" s="173"/>
      <c r="AA163" s="127"/>
      <c r="AB163" s="127"/>
      <c r="AC163" s="127"/>
      <c r="AD163" s="127"/>
      <c r="AE163" s="29"/>
      <c r="AF163" s="29"/>
      <c r="AG163" s="29"/>
    </row>
    <row r="164" spans="1:33" ht="12.6" hidden="1" customHeight="1" outlineLevel="2">
      <c r="A164" s="84" t="s">
        <v>2034</v>
      </c>
      <c r="B164" s="29">
        <f t="shared" si="2"/>
        <v>10</v>
      </c>
      <c r="C164" s="173"/>
      <c r="D164" s="93" t="s">
        <v>2159</v>
      </c>
      <c r="E164" s="261" t="s">
        <v>2159</v>
      </c>
      <c r="F164" s="106"/>
      <c r="G164" s="173"/>
      <c r="H164" s="93" t="s">
        <v>2159</v>
      </c>
      <c r="I164" s="127"/>
      <c r="J164" s="173"/>
      <c r="K164" s="93" t="s">
        <v>2159</v>
      </c>
      <c r="L164" s="173"/>
      <c r="M164" s="173"/>
      <c r="N164" s="127"/>
      <c r="O164" s="173"/>
      <c r="P164" s="93" t="s">
        <v>2159</v>
      </c>
      <c r="Q164" s="93" t="s">
        <v>2159</v>
      </c>
      <c r="R164" s="173"/>
      <c r="S164" s="173"/>
      <c r="T164" s="127"/>
      <c r="U164" s="173"/>
      <c r="V164" s="93" t="s">
        <v>2159</v>
      </c>
      <c r="W164" s="93"/>
      <c r="X164" s="93" t="s">
        <v>2159</v>
      </c>
      <c r="Y164" s="173"/>
      <c r="Z164" s="173"/>
      <c r="AA164" s="127"/>
      <c r="AB164" s="173"/>
      <c r="AC164" s="93" t="s">
        <v>2159</v>
      </c>
      <c r="AD164" s="93" t="s">
        <v>2159</v>
      </c>
      <c r="AE164" s="29"/>
      <c r="AF164" s="29"/>
      <c r="AG164" s="29"/>
    </row>
    <row r="165" spans="1:33" ht="12.6" hidden="1" customHeight="1" outlineLevel="2">
      <c r="A165" s="84" t="s">
        <v>2045</v>
      </c>
      <c r="B165" s="29">
        <f t="shared" si="2"/>
        <v>11</v>
      </c>
      <c r="C165" s="262"/>
      <c r="D165" s="263" t="s">
        <v>2159</v>
      </c>
      <c r="E165" s="264" t="s">
        <v>2159</v>
      </c>
      <c r="F165" s="106"/>
      <c r="G165" s="178"/>
      <c r="H165" s="258"/>
      <c r="I165" s="176"/>
      <c r="J165" s="263" t="s">
        <v>2159</v>
      </c>
      <c r="K165" s="263" t="s">
        <v>2159</v>
      </c>
      <c r="L165" s="178"/>
      <c r="M165" s="178"/>
      <c r="N165" s="176"/>
      <c r="O165" s="178"/>
      <c r="P165" s="93" t="s">
        <v>2159</v>
      </c>
      <c r="Q165" s="93" t="s">
        <v>2159</v>
      </c>
      <c r="R165" s="178"/>
      <c r="S165" s="93" t="s">
        <v>2159</v>
      </c>
      <c r="T165" s="176"/>
      <c r="U165" s="178"/>
      <c r="V165" s="178"/>
      <c r="W165" s="263"/>
      <c r="X165" s="93" t="s">
        <v>2159</v>
      </c>
      <c r="Y165" s="93" t="s">
        <v>2159</v>
      </c>
      <c r="Z165" s="173"/>
      <c r="AA165" s="176"/>
      <c r="AB165" s="178"/>
      <c r="AC165" s="93" t="s">
        <v>2159</v>
      </c>
      <c r="AD165" s="93" t="s">
        <v>2159</v>
      </c>
      <c r="AE165" s="29"/>
      <c r="AF165" s="29"/>
      <c r="AG165" s="29"/>
    </row>
    <row r="166" spans="1:33" ht="12.6" hidden="1" customHeight="1" outlineLevel="2">
      <c r="A166" s="148" t="s">
        <v>2033</v>
      </c>
      <c r="B166" s="29">
        <f t="shared" si="2"/>
        <v>4</v>
      </c>
      <c r="C166" s="186" t="s">
        <v>2159</v>
      </c>
      <c r="D166" s="231"/>
      <c r="E166" s="252"/>
      <c r="F166" s="106"/>
      <c r="G166" s="186" t="s">
        <v>2159</v>
      </c>
      <c r="H166" s="207"/>
      <c r="I166" s="207"/>
      <c r="J166" s="207"/>
      <c r="K166" s="207"/>
      <c r="L166" s="207"/>
      <c r="M166" s="207"/>
      <c r="N166" s="207"/>
      <c r="O166" s="207"/>
      <c r="P166" s="207"/>
      <c r="Q166" s="207"/>
      <c r="R166" s="207"/>
      <c r="S166" s="207"/>
      <c r="T166" s="207"/>
      <c r="U166" s="188" t="s">
        <v>2159</v>
      </c>
      <c r="V166" s="231"/>
      <c r="W166" s="231"/>
      <c r="X166" s="231"/>
      <c r="Y166" s="231"/>
      <c r="Z166" s="231"/>
      <c r="AA166" s="207"/>
      <c r="AB166" s="188" t="s">
        <v>2159</v>
      </c>
      <c r="AC166" s="231"/>
      <c r="AD166" s="231"/>
      <c r="AE166" s="29"/>
      <c r="AF166" s="29"/>
      <c r="AG166" s="29"/>
    </row>
    <row r="167" spans="1:33" ht="12.6" hidden="1" customHeight="1" outlineLevel="2">
      <c r="A167" s="84" t="s">
        <v>2042</v>
      </c>
      <c r="B167" s="29">
        <f t="shared" si="2"/>
        <v>7</v>
      </c>
      <c r="C167" s="173"/>
      <c r="D167" s="173" t="s">
        <v>2237</v>
      </c>
      <c r="E167" s="240"/>
      <c r="F167" s="106"/>
      <c r="G167" s="160" t="s">
        <v>2159</v>
      </c>
      <c r="H167" s="173"/>
      <c r="I167" s="127"/>
      <c r="J167" s="173" t="s">
        <v>2238</v>
      </c>
      <c r="K167" s="173" t="s">
        <v>2238</v>
      </c>
      <c r="L167" s="160" t="s">
        <v>2159</v>
      </c>
      <c r="M167" s="160" t="s">
        <v>2159</v>
      </c>
      <c r="N167" s="127"/>
      <c r="O167" s="173"/>
      <c r="P167" s="173"/>
      <c r="Q167" s="173"/>
      <c r="R167" s="160" t="s">
        <v>2159</v>
      </c>
      <c r="S167" s="160" t="s">
        <v>2159</v>
      </c>
      <c r="T167" s="127"/>
      <c r="U167" s="258"/>
      <c r="V167" s="173"/>
      <c r="W167" s="173"/>
      <c r="X167" s="173"/>
      <c r="Y167" s="160" t="s">
        <v>2159</v>
      </c>
      <c r="Z167" s="160" t="s">
        <v>2159</v>
      </c>
      <c r="AA167" s="127"/>
      <c r="AB167" s="173"/>
      <c r="AC167" s="173"/>
      <c r="AD167" s="173"/>
      <c r="AE167" s="29"/>
      <c r="AF167" s="29"/>
      <c r="AG167" s="29"/>
    </row>
    <row r="168" spans="1:33" ht="12.6" hidden="1" customHeight="1" outlineLevel="2">
      <c r="A168" s="84" t="s">
        <v>2041</v>
      </c>
      <c r="B168" s="29">
        <f t="shared" si="2"/>
        <v>10</v>
      </c>
      <c r="C168" s="173"/>
      <c r="D168" s="160" t="s">
        <v>2159</v>
      </c>
      <c r="E168" s="240"/>
      <c r="F168" s="106"/>
      <c r="G168" s="173"/>
      <c r="H168" s="160" t="s">
        <v>2159</v>
      </c>
      <c r="I168" s="127"/>
      <c r="J168" s="258"/>
      <c r="K168" s="173"/>
      <c r="L168" s="160" t="s">
        <v>2159</v>
      </c>
      <c r="M168" s="160" t="s">
        <v>2159</v>
      </c>
      <c r="N168" s="127"/>
      <c r="O168" s="160" t="s">
        <v>2159</v>
      </c>
      <c r="P168" s="173"/>
      <c r="Q168" s="173"/>
      <c r="R168" s="160" t="s">
        <v>2159</v>
      </c>
      <c r="S168" s="128" t="s">
        <v>2159</v>
      </c>
      <c r="T168" s="127"/>
      <c r="U168" s="173"/>
      <c r="V168" s="160" t="s">
        <v>2159</v>
      </c>
      <c r="W168" s="173"/>
      <c r="X168" s="173"/>
      <c r="Y168" s="173"/>
      <c r="Z168" s="160" t="s">
        <v>2159</v>
      </c>
      <c r="AA168" s="127"/>
      <c r="AB168" s="128" t="s">
        <v>2159</v>
      </c>
      <c r="AC168" s="173"/>
      <c r="AD168" s="173"/>
      <c r="AE168" s="29"/>
      <c r="AF168" s="29"/>
      <c r="AG168" s="29"/>
    </row>
    <row r="169" spans="1:33" ht="13.8" hidden="1" customHeight="1" outlineLevel="1" collapsed="1">
      <c r="A169" s="29"/>
      <c r="B169" s="108" t="s">
        <v>2054</v>
      </c>
      <c r="C169" s="29"/>
      <c r="D169">
        <f>'tel.cent.II cet21'!B5</f>
        <v>401</v>
      </c>
      <c r="E169" s="235"/>
      <c r="F169" s="106"/>
      <c r="G169" s="29"/>
      <c r="H169" s="29">
        <f>'Arh21'!R315</f>
        <v>84</v>
      </c>
      <c r="I169" s="236">
        <f>H169/D169</f>
        <v>0.20947630922693267</v>
      </c>
      <c r="J169" s="29"/>
      <c r="K169" s="29"/>
      <c r="L169" s="29"/>
      <c r="M169" s="29"/>
      <c r="N169" s="29"/>
      <c r="O169" s="29"/>
      <c r="P169" s="29"/>
      <c r="Q169" s="29"/>
      <c r="R169" s="29"/>
      <c r="S169" s="29"/>
      <c r="T169" s="29"/>
      <c r="U169" s="29"/>
      <c r="V169" s="108"/>
      <c r="W169" s="29"/>
      <c r="X169" s="29"/>
      <c r="Y169" s="29"/>
      <c r="Z169" s="29"/>
      <c r="AA169" s="47"/>
      <c r="AB169" s="29"/>
      <c r="AC169" s="29"/>
      <c r="AD169" s="29"/>
      <c r="AE169" s="29"/>
      <c r="AF169" s="29"/>
      <c r="AG169" s="29"/>
    </row>
    <row r="170" spans="1:33" ht="12.6" hidden="1" customHeight="1" outlineLevel="2">
      <c r="A170" s="29"/>
      <c r="B170" s="29"/>
      <c r="C170" s="237">
        <v>44287</v>
      </c>
      <c r="D170" s="219" t="s">
        <v>2239</v>
      </c>
      <c r="E170" s="256">
        <v>44292</v>
      </c>
      <c r="F170" s="106"/>
      <c r="G170" s="218">
        <v>44294</v>
      </c>
      <c r="H170" s="218">
        <v>44298</v>
      </c>
      <c r="I170" s="218">
        <v>44295</v>
      </c>
      <c r="J170" s="219" t="s">
        <v>2181</v>
      </c>
      <c r="K170" s="218">
        <v>44299</v>
      </c>
      <c r="L170" s="218">
        <v>44300</v>
      </c>
      <c r="M170" s="218">
        <v>44301</v>
      </c>
      <c r="N170" s="218">
        <v>44302</v>
      </c>
      <c r="O170" s="219" t="s">
        <v>2182</v>
      </c>
      <c r="P170" s="218">
        <v>44305</v>
      </c>
      <c r="Q170" s="218">
        <v>44306</v>
      </c>
      <c r="R170" s="218">
        <v>44307</v>
      </c>
      <c r="S170" s="218">
        <v>44308</v>
      </c>
      <c r="T170" s="218">
        <v>44309</v>
      </c>
      <c r="U170" s="219" t="s">
        <v>2183</v>
      </c>
      <c r="V170" s="218">
        <v>44312</v>
      </c>
      <c r="W170" s="218"/>
      <c r="X170" s="218">
        <v>44313</v>
      </c>
      <c r="Y170" s="218">
        <v>44314</v>
      </c>
      <c r="Z170" s="218">
        <v>44315</v>
      </c>
      <c r="AA170" s="218">
        <v>44316</v>
      </c>
      <c r="AB170" s="219" t="s">
        <v>2240</v>
      </c>
      <c r="AC170" s="29"/>
      <c r="AD170" s="29"/>
      <c r="AE170" s="29"/>
      <c r="AF170" s="29"/>
      <c r="AG170" s="29"/>
    </row>
    <row r="171" spans="1:33" ht="12.6" hidden="1" customHeight="1" outlineLevel="2">
      <c r="A171" s="84" t="s">
        <v>2035</v>
      </c>
      <c r="B171" s="29">
        <f t="shared" ref="B171:B176" si="3">COUNTIF(C171:AD171,"t")</f>
        <v>5</v>
      </c>
      <c r="C171" s="265"/>
      <c r="D171" s="2342" t="s">
        <v>2241</v>
      </c>
      <c r="E171" s="266" t="s">
        <v>2159</v>
      </c>
      <c r="F171" s="106"/>
      <c r="G171" s="173"/>
      <c r="H171" s="173"/>
      <c r="I171" s="173" t="s">
        <v>2242</v>
      </c>
      <c r="J171" s="127"/>
      <c r="K171" s="93" t="s">
        <v>2159</v>
      </c>
      <c r="L171" s="173"/>
      <c r="M171" s="173"/>
      <c r="N171" s="127"/>
      <c r="O171" s="127"/>
      <c r="P171" s="127"/>
      <c r="Q171" s="127"/>
      <c r="R171" s="127"/>
      <c r="S171" s="127"/>
      <c r="T171" s="127"/>
      <c r="U171" s="127"/>
      <c r="V171" s="160" t="s">
        <v>2159</v>
      </c>
      <c r="W171" s="173"/>
      <c r="X171" s="173"/>
      <c r="Y171" s="128" t="s">
        <v>2159</v>
      </c>
      <c r="Z171" s="173"/>
      <c r="AA171" s="128" t="s">
        <v>2159</v>
      </c>
      <c r="AB171" s="2339" t="s">
        <v>2243</v>
      </c>
      <c r="AC171" s="29"/>
      <c r="AD171" s="29"/>
      <c r="AE171" s="29"/>
      <c r="AF171" s="29"/>
      <c r="AG171" s="29"/>
    </row>
    <row r="172" spans="1:33" ht="12.6" hidden="1" customHeight="1" outlineLevel="2">
      <c r="A172" s="84" t="s">
        <v>2034</v>
      </c>
      <c r="B172" s="29">
        <f t="shared" si="3"/>
        <v>6</v>
      </c>
      <c r="C172" s="245"/>
      <c r="D172" s="2340"/>
      <c r="E172" s="240"/>
      <c r="F172" s="106"/>
      <c r="G172" s="93" t="s">
        <v>2159</v>
      </c>
      <c r="H172" s="93" t="s">
        <v>2159</v>
      </c>
      <c r="I172" s="173"/>
      <c r="J172" s="127"/>
      <c r="K172" s="93" t="s">
        <v>2159</v>
      </c>
      <c r="L172" s="173"/>
      <c r="M172" s="173"/>
      <c r="N172" s="173"/>
      <c r="O172" s="127"/>
      <c r="P172" s="173"/>
      <c r="Q172" s="93" t="s">
        <v>2159</v>
      </c>
      <c r="R172" s="93" t="s">
        <v>2159</v>
      </c>
      <c r="S172" s="93" t="s">
        <v>2159</v>
      </c>
      <c r="T172" s="173"/>
      <c r="U172" s="127"/>
      <c r="V172" s="127"/>
      <c r="W172" s="127"/>
      <c r="X172" s="127"/>
      <c r="Y172" s="127"/>
      <c r="Z172" s="127"/>
      <c r="AA172" s="127"/>
      <c r="AB172" s="2340"/>
      <c r="AC172" s="29"/>
      <c r="AD172" s="29"/>
      <c r="AE172" s="29"/>
      <c r="AF172" s="29"/>
      <c r="AG172" s="29"/>
    </row>
    <row r="173" spans="1:33" ht="12.6" hidden="1" customHeight="1" outlineLevel="2">
      <c r="A173" s="84" t="s">
        <v>2045</v>
      </c>
      <c r="B173" s="29">
        <f t="shared" si="3"/>
        <v>10</v>
      </c>
      <c r="C173" s="248"/>
      <c r="D173" s="2340"/>
      <c r="E173" s="267"/>
      <c r="F173" s="106"/>
      <c r="G173" s="268" t="s">
        <v>2159</v>
      </c>
      <c r="H173" s="178"/>
      <c r="I173" s="93" t="s">
        <v>2159</v>
      </c>
      <c r="J173" s="176"/>
      <c r="K173" s="93" t="s">
        <v>2159</v>
      </c>
      <c r="L173" s="93" t="s">
        <v>2159</v>
      </c>
      <c r="M173" s="178"/>
      <c r="N173" s="178"/>
      <c r="O173" s="176"/>
      <c r="P173" s="178"/>
      <c r="Q173" s="178"/>
      <c r="R173" s="93" t="s">
        <v>2159</v>
      </c>
      <c r="S173" s="93" t="s">
        <v>2159</v>
      </c>
      <c r="T173" s="93" t="s">
        <v>2159</v>
      </c>
      <c r="U173" s="176"/>
      <c r="V173" s="178"/>
      <c r="W173" s="263"/>
      <c r="X173" s="93" t="s">
        <v>2159</v>
      </c>
      <c r="Y173" s="93" t="s">
        <v>2159</v>
      </c>
      <c r="Z173" s="93" t="s">
        <v>2159</v>
      </c>
      <c r="AA173" s="178"/>
      <c r="AB173" s="2340"/>
      <c r="AC173" s="29"/>
      <c r="AD173" s="29"/>
      <c r="AE173" s="29"/>
      <c r="AF173" s="29"/>
      <c r="AG173" s="29"/>
    </row>
    <row r="174" spans="1:33" ht="12.6" hidden="1" customHeight="1" outlineLevel="2">
      <c r="A174" s="148" t="s">
        <v>2033</v>
      </c>
      <c r="B174" s="29">
        <f t="shared" si="3"/>
        <v>10</v>
      </c>
      <c r="C174" s="245"/>
      <c r="D174" s="2340"/>
      <c r="E174" s="266" t="s">
        <v>2159</v>
      </c>
      <c r="F174" s="106"/>
      <c r="G174" s="173" t="s">
        <v>2185</v>
      </c>
      <c r="H174" s="188" t="s">
        <v>2159</v>
      </c>
      <c r="I174" s="269" t="s">
        <v>2159</v>
      </c>
      <c r="J174" s="207"/>
      <c r="K174" s="231"/>
      <c r="L174" s="231" t="s">
        <v>2244</v>
      </c>
      <c r="M174" s="231" t="s">
        <v>2245</v>
      </c>
      <c r="N174" s="188" t="s">
        <v>2159</v>
      </c>
      <c r="O174" s="207"/>
      <c r="P174" s="188" t="s">
        <v>2159</v>
      </c>
      <c r="Q174" s="188" t="s">
        <v>2159</v>
      </c>
      <c r="R174" s="231" t="s">
        <v>2246</v>
      </c>
      <c r="S174" s="188" t="s">
        <v>2159</v>
      </c>
      <c r="T174" s="188" t="s">
        <v>2159</v>
      </c>
      <c r="U174" s="207"/>
      <c r="V174" s="188" t="s">
        <v>2159</v>
      </c>
      <c r="W174" s="231"/>
      <c r="X174" s="231"/>
      <c r="Y174" s="231"/>
      <c r="Z174" s="231"/>
      <c r="AA174" s="188" t="s">
        <v>2159</v>
      </c>
      <c r="AB174" s="2340"/>
      <c r="AC174" s="29"/>
      <c r="AD174" s="29"/>
      <c r="AE174" s="29"/>
      <c r="AF174" s="29"/>
      <c r="AG174" s="29"/>
    </row>
    <row r="175" spans="1:33" ht="12.6" hidden="1" customHeight="1" outlineLevel="2">
      <c r="A175" s="84" t="s">
        <v>2042</v>
      </c>
      <c r="B175" s="29">
        <f t="shared" si="3"/>
        <v>3</v>
      </c>
      <c r="C175" s="210" t="s">
        <v>2159</v>
      </c>
      <c r="D175" s="2340"/>
      <c r="E175" s="270"/>
      <c r="F175" s="106"/>
      <c r="G175" s="127"/>
      <c r="H175" s="173"/>
      <c r="I175" s="127"/>
      <c r="J175" s="127"/>
      <c r="K175" s="173"/>
      <c r="L175" s="173"/>
      <c r="M175" s="160" t="s">
        <v>2159</v>
      </c>
      <c r="N175" s="160" t="s">
        <v>2159</v>
      </c>
      <c r="O175" s="127"/>
      <c r="P175" s="271" t="s">
        <v>2247</v>
      </c>
      <c r="Q175" s="271"/>
      <c r="R175" s="271"/>
      <c r="S175" s="271"/>
      <c r="T175" s="271"/>
      <c r="U175" s="127"/>
      <c r="V175" s="127"/>
      <c r="W175" s="271"/>
      <c r="X175" s="271"/>
      <c r="Y175" s="271"/>
      <c r="Z175" s="271"/>
      <c r="AA175" s="271"/>
      <c r="AB175" s="2340"/>
      <c r="AC175" s="29"/>
      <c r="AD175" s="29"/>
      <c r="AE175" s="29"/>
      <c r="AF175" s="29"/>
      <c r="AG175" s="29"/>
    </row>
    <row r="176" spans="1:33" ht="12.6" hidden="1" customHeight="1" outlineLevel="2">
      <c r="A176" s="84" t="s">
        <v>2041</v>
      </c>
      <c r="B176" s="29">
        <f t="shared" si="3"/>
        <v>6</v>
      </c>
      <c r="C176" s="210" t="s">
        <v>2159</v>
      </c>
      <c r="D176" s="2341"/>
      <c r="E176" s="240"/>
      <c r="F176" s="106"/>
      <c r="G176" s="173"/>
      <c r="H176" s="173"/>
      <c r="I176" s="160" t="s">
        <v>2159</v>
      </c>
      <c r="J176" s="127"/>
      <c r="K176" s="173"/>
      <c r="L176" s="160" t="s">
        <v>2159</v>
      </c>
      <c r="M176" s="160" t="s">
        <v>2159</v>
      </c>
      <c r="N176" s="173"/>
      <c r="O176" s="127"/>
      <c r="P176" s="127"/>
      <c r="Q176" s="127"/>
      <c r="R176" s="127"/>
      <c r="S176" s="127"/>
      <c r="T176" s="127"/>
      <c r="U176" s="127"/>
      <c r="V176" s="173"/>
      <c r="W176" s="160"/>
      <c r="X176" s="160" t="s">
        <v>2159</v>
      </c>
      <c r="Y176" s="173"/>
      <c r="Z176" s="160" t="s">
        <v>2159</v>
      </c>
      <c r="AA176" s="173" t="s">
        <v>2248</v>
      </c>
      <c r="AB176" s="2341"/>
      <c r="AC176" s="29"/>
      <c r="AD176" s="29"/>
      <c r="AE176" s="29"/>
      <c r="AF176" s="29"/>
      <c r="AG176" s="29"/>
    </row>
    <row r="177" spans="1:33" ht="13.8" hidden="1" customHeight="1" outlineLevel="1" collapsed="1">
      <c r="A177" s="29"/>
      <c r="B177" s="108" t="s">
        <v>2055</v>
      </c>
      <c r="C177" s="29"/>
      <c r="D177" s="29">
        <f>'tel.cent.II cet21'!B416</f>
        <v>313</v>
      </c>
      <c r="E177" s="235"/>
      <c r="F177" s="106"/>
      <c r="G177" s="29"/>
      <c r="H177" s="29">
        <f>'Arh21'!R400</f>
        <v>78</v>
      </c>
      <c r="I177" s="236">
        <f>H177/D177</f>
        <v>0.24920127795527156</v>
      </c>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row>
    <row r="178" spans="1:33" ht="12.6" hidden="1" customHeight="1" outlineLevel="2">
      <c r="A178" s="29"/>
      <c r="B178" s="29"/>
      <c r="C178" s="218">
        <v>44321</v>
      </c>
      <c r="D178" s="218">
        <v>44322</v>
      </c>
      <c r="E178" s="256">
        <v>44323</v>
      </c>
      <c r="F178" s="106"/>
      <c r="G178" s="218">
        <v>44325</v>
      </c>
      <c r="H178" s="218">
        <v>44328</v>
      </c>
      <c r="I178" s="218">
        <v>44326</v>
      </c>
      <c r="J178" s="218">
        <v>44327</v>
      </c>
      <c r="K178" s="218">
        <v>44329</v>
      </c>
      <c r="L178" s="218">
        <v>44330</v>
      </c>
      <c r="M178" s="219" t="s">
        <v>2249</v>
      </c>
      <c r="N178" s="218">
        <v>44333</v>
      </c>
      <c r="O178" s="218">
        <v>44334</v>
      </c>
      <c r="P178" s="218">
        <v>44335</v>
      </c>
      <c r="Q178" s="218">
        <v>44336</v>
      </c>
      <c r="R178" s="218">
        <v>44337</v>
      </c>
      <c r="S178" s="219" t="s">
        <v>2166</v>
      </c>
      <c r="T178" s="218">
        <v>44340</v>
      </c>
      <c r="U178" s="218">
        <v>44341</v>
      </c>
      <c r="V178" s="218">
        <v>44342</v>
      </c>
      <c r="W178" s="218"/>
      <c r="X178" s="218">
        <v>44343</v>
      </c>
      <c r="Y178" s="218">
        <v>44344</v>
      </c>
      <c r="Z178" s="219" t="s">
        <v>2167</v>
      </c>
      <c r="AA178" s="218">
        <v>44347</v>
      </c>
      <c r="AB178" s="29"/>
      <c r="AC178" s="29"/>
      <c r="AD178" s="29"/>
      <c r="AE178" s="29"/>
      <c r="AF178" s="29"/>
      <c r="AG178" s="29"/>
    </row>
    <row r="179" spans="1:33" ht="12.6" hidden="1" customHeight="1" outlineLevel="2">
      <c r="A179" s="84" t="s">
        <v>2035</v>
      </c>
      <c r="B179" s="29">
        <f t="shared" ref="B179:B184" si="4">COUNTIF(C179:AE179,"t")</f>
        <v>5</v>
      </c>
      <c r="C179" s="160" t="s">
        <v>2159</v>
      </c>
      <c r="D179" s="173"/>
      <c r="E179" s="240"/>
      <c r="F179" s="106"/>
      <c r="G179" s="127"/>
      <c r="H179" s="173"/>
      <c r="I179" s="160" t="s">
        <v>2159</v>
      </c>
      <c r="J179" s="173"/>
      <c r="K179" s="173"/>
      <c r="L179" s="173" t="s">
        <v>2250</v>
      </c>
      <c r="M179" s="127"/>
      <c r="N179" s="173"/>
      <c r="O179" s="173"/>
      <c r="P179" s="173"/>
      <c r="Q179" s="128" t="s">
        <v>2159</v>
      </c>
      <c r="R179" s="173"/>
      <c r="S179" s="127"/>
      <c r="T179" s="128" t="s">
        <v>2159</v>
      </c>
      <c r="U179" s="173"/>
      <c r="V179" s="173"/>
      <c r="W179" s="173"/>
      <c r="X179" s="173" t="s">
        <v>2251</v>
      </c>
      <c r="Y179" s="173" t="s">
        <v>2252</v>
      </c>
      <c r="Z179" s="127"/>
      <c r="AA179" s="128" t="s">
        <v>2159</v>
      </c>
      <c r="AB179" s="29"/>
      <c r="AC179" s="29"/>
      <c r="AD179" s="29"/>
      <c r="AE179" s="29"/>
      <c r="AF179" s="29"/>
      <c r="AG179" s="29"/>
    </row>
    <row r="180" spans="1:33" ht="12.6" hidden="1" customHeight="1" outlineLevel="2">
      <c r="A180" s="84" t="s">
        <v>2034</v>
      </c>
      <c r="B180" s="29">
        <f t="shared" si="4"/>
        <v>4</v>
      </c>
      <c r="C180" s="127"/>
      <c r="D180" s="127"/>
      <c r="E180" s="270"/>
      <c r="F180" s="106"/>
      <c r="G180" s="127"/>
      <c r="H180" s="173"/>
      <c r="I180" s="173"/>
      <c r="J180" s="128" t="s">
        <v>2159</v>
      </c>
      <c r="K180" s="173"/>
      <c r="L180" s="173"/>
      <c r="M180" s="127"/>
      <c r="N180" s="173"/>
      <c r="O180" s="128" t="s">
        <v>2159</v>
      </c>
      <c r="P180" s="128" t="s">
        <v>2159</v>
      </c>
      <c r="Q180" s="173"/>
      <c r="R180" s="173"/>
      <c r="S180" s="127"/>
      <c r="T180" s="173"/>
      <c r="U180" s="173" t="s">
        <v>2253</v>
      </c>
      <c r="V180" s="160" t="s">
        <v>2159</v>
      </c>
      <c r="W180" s="173"/>
      <c r="X180" s="173" t="s">
        <v>2251</v>
      </c>
      <c r="Y180" s="173"/>
      <c r="Z180" s="127"/>
      <c r="AA180" s="173"/>
      <c r="AB180" s="29"/>
      <c r="AC180" s="29"/>
      <c r="AD180" s="29"/>
      <c r="AE180" s="29"/>
      <c r="AF180" s="29"/>
      <c r="AG180" s="29"/>
    </row>
    <row r="181" spans="1:33" ht="12.6" hidden="1" customHeight="1" outlineLevel="2">
      <c r="A181" s="84" t="s">
        <v>2045</v>
      </c>
      <c r="B181" s="29">
        <f t="shared" si="4"/>
        <v>8</v>
      </c>
      <c r="C181" s="178"/>
      <c r="D181" s="160" t="s">
        <v>2159</v>
      </c>
      <c r="E181" s="253" t="s">
        <v>2159</v>
      </c>
      <c r="F181" s="106"/>
      <c r="G181" s="176"/>
      <c r="H181" s="160" t="s">
        <v>2159</v>
      </c>
      <c r="I181" s="178"/>
      <c r="J181" s="178"/>
      <c r="K181" s="160" t="s">
        <v>2159</v>
      </c>
      <c r="L181" s="178"/>
      <c r="M181" s="176"/>
      <c r="N181" s="29"/>
      <c r="O181" s="160" t="s">
        <v>2159</v>
      </c>
      <c r="P181" s="160" t="s">
        <v>2159</v>
      </c>
      <c r="Q181" s="178"/>
      <c r="R181" s="178"/>
      <c r="S181" s="176"/>
      <c r="T181" s="178" t="s">
        <v>2254</v>
      </c>
      <c r="U181" s="160" t="s">
        <v>2159</v>
      </c>
      <c r="V181" s="160" t="s">
        <v>2159</v>
      </c>
      <c r="W181" s="246"/>
      <c r="X181" s="178"/>
      <c r="Y181" s="178"/>
      <c r="Z181" s="176"/>
      <c r="AA181" s="178"/>
      <c r="AB181" s="29"/>
      <c r="AC181" s="29"/>
      <c r="AD181" s="29"/>
      <c r="AE181" s="29"/>
      <c r="AF181" s="29"/>
      <c r="AG181" s="29"/>
    </row>
    <row r="182" spans="1:33" ht="12.6" hidden="1" customHeight="1" outlineLevel="2">
      <c r="A182" s="148" t="s">
        <v>2033</v>
      </c>
      <c r="B182" s="29">
        <f t="shared" si="4"/>
        <v>8</v>
      </c>
      <c r="C182" s="231"/>
      <c r="D182" s="188" t="s">
        <v>2159</v>
      </c>
      <c r="E182" s="252"/>
      <c r="F182" s="106"/>
      <c r="G182" s="207"/>
      <c r="H182" s="231" t="s">
        <v>2255</v>
      </c>
      <c r="I182" s="188" t="s">
        <v>2159</v>
      </c>
      <c r="J182" s="231" t="s">
        <v>2256</v>
      </c>
      <c r="K182" s="231" t="s">
        <v>2178</v>
      </c>
      <c r="L182" s="188" t="s">
        <v>2159</v>
      </c>
      <c r="M182" s="207"/>
      <c r="N182" s="188" t="s">
        <v>2159</v>
      </c>
      <c r="O182" s="231"/>
      <c r="P182" s="231" t="s">
        <v>2257</v>
      </c>
      <c r="Q182" s="231" t="s">
        <v>2178</v>
      </c>
      <c r="R182" s="188" t="s">
        <v>2159</v>
      </c>
      <c r="S182" s="207"/>
      <c r="T182" s="188" t="s">
        <v>2159</v>
      </c>
      <c r="U182" s="231"/>
      <c r="V182" s="231"/>
      <c r="W182" s="260"/>
      <c r="X182" s="173" t="s">
        <v>2251</v>
      </c>
      <c r="Y182" s="188" t="s">
        <v>2159</v>
      </c>
      <c r="Z182" s="207"/>
      <c r="AA182" s="188" t="s">
        <v>2159</v>
      </c>
      <c r="AB182" s="29"/>
      <c r="AC182" s="29"/>
      <c r="AD182" s="29"/>
      <c r="AE182" s="29"/>
      <c r="AF182" s="29"/>
      <c r="AG182" s="29"/>
    </row>
    <row r="183" spans="1:33" ht="12.6" hidden="1" customHeight="1" outlineLevel="2">
      <c r="A183" s="84" t="s">
        <v>2042</v>
      </c>
      <c r="B183" s="29">
        <f t="shared" si="4"/>
        <v>6</v>
      </c>
      <c r="C183" s="160" t="s">
        <v>2159</v>
      </c>
      <c r="D183" s="173"/>
      <c r="E183" s="240"/>
      <c r="F183" s="106"/>
      <c r="G183" s="127"/>
      <c r="H183" s="173"/>
      <c r="I183" s="173"/>
      <c r="J183" s="173"/>
      <c r="K183" s="160" t="s">
        <v>2159</v>
      </c>
      <c r="L183" s="160" t="s">
        <v>2159</v>
      </c>
      <c r="M183" s="127"/>
      <c r="N183" s="160" t="s">
        <v>2159</v>
      </c>
      <c r="O183" s="173"/>
      <c r="P183" s="173"/>
      <c r="Q183" s="173"/>
      <c r="R183" s="173"/>
      <c r="S183" s="127"/>
      <c r="T183" s="258"/>
      <c r="U183" s="258" t="s">
        <v>2258</v>
      </c>
      <c r="V183" s="258"/>
      <c r="W183" s="160"/>
      <c r="X183" s="160" t="s">
        <v>2159</v>
      </c>
      <c r="Y183" s="160" t="s">
        <v>2159</v>
      </c>
      <c r="Z183" s="127"/>
      <c r="AA183" s="258"/>
      <c r="AB183" s="29"/>
      <c r="AC183" s="29"/>
      <c r="AD183" s="29"/>
      <c r="AE183" s="29"/>
      <c r="AF183" s="29"/>
      <c r="AG183" s="29"/>
    </row>
    <row r="184" spans="1:33" ht="12.6" hidden="1" customHeight="1" outlineLevel="2">
      <c r="A184" s="84" t="s">
        <v>2041</v>
      </c>
      <c r="B184" s="29">
        <f t="shared" si="4"/>
        <v>7</v>
      </c>
      <c r="C184" s="173"/>
      <c r="D184" s="258"/>
      <c r="E184" s="253" t="s">
        <v>2159</v>
      </c>
      <c r="F184" s="106"/>
      <c r="G184" s="127"/>
      <c r="H184" s="160" t="s">
        <v>2159</v>
      </c>
      <c r="I184" s="173" t="s">
        <v>2259</v>
      </c>
      <c r="J184" s="160" t="s">
        <v>2159</v>
      </c>
      <c r="K184" s="173"/>
      <c r="L184" s="173"/>
      <c r="M184" s="127"/>
      <c r="N184" s="173"/>
      <c r="O184" s="173"/>
      <c r="P184" s="173" t="s">
        <v>2260</v>
      </c>
      <c r="Q184" s="160" t="s">
        <v>2159</v>
      </c>
      <c r="R184" s="160" t="s">
        <v>2159</v>
      </c>
      <c r="S184" s="127"/>
      <c r="T184" s="173"/>
      <c r="U184" s="160" t="s">
        <v>2159</v>
      </c>
      <c r="V184" s="258"/>
      <c r="W184" s="160"/>
      <c r="X184" s="160" t="s">
        <v>2159</v>
      </c>
      <c r="Y184" s="173"/>
      <c r="Z184" s="127"/>
      <c r="AA184" s="173"/>
      <c r="AB184" s="29"/>
      <c r="AC184" s="29"/>
      <c r="AD184" s="29"/>
      <c r="AE184" s="29"/>
      <c r="AF184" s="29"/>
      <c r="AG184" s="29"/>
    </row>
    <row r="185" spans="1:33" ht="13.8" hidden="1" customHeight="1" outlineLevel="1" collapsed="1">
      <c r="A185" s="29"/>
      <c r="B185" s="97" t="s">
        <v>2056</v>
      </c>
      <c r="C185" s="29"/>
      <c r="D185" s="29">
        <f>'tel.cent.II cet21'!B754</f>
        <v>347</v>
      </c>
      <c r="E185" s="235"/>
      <c r="F185" s="106"/>
      <c r="G185" s="29"/>
      <c r="H185" s="29">
        <f>'Arh21'!R479</f>
        <v>82</v>
      </c>
      <c r="I185" s="236">
        <f>H185/D185</f>
        <v>0.23631123919308358</v>
      </c>
      <c r="J185" s="29"/>
      <c r="K185" s="29"/>
      <c r="L185" s="29"/>
      <c r="M185" s="29"/>
      <c r="N185" s="97"/>
      <c r="O185" s="272"/>
      <c r="P185" s="29"/>
      <c r="Q185" s="29"/>
      <c r="R185" s="29"/>
      <c r="S185" s="29"/>
      <c r="T185" s="29"/>
      <c r="U185" s="29"/>
      <c r="V185" s="29"/>
      <c r="W185" s="29"/>
      <c r="X185" s="29"/>
      <c r="Y185" s="29"/>
      <c r="Z185" s="29"/>
      <c r="AA185" s="29"/>
      <c r="AB185" s="29"/>
      <c r="AC185" s="29"/>
      <c r="AD185" s="29"/>
      <c r="AE185" s="29"/>
      <c r="AF185" s="29"/>
      <c r="AG185" s="29"/>
    </row>
    <row r="186" spans="1:33" ht="12.6" hidden="1" customHeight="1" outlineLevel="2">
      <c r="A186" s="29"/>
      <c r="B186" s="29"/>
      <c r="C186" s="218">
        <v>44348</v>
      </c>
      <c r="D186" s="218">
        <v>44349</v>
      </c>
      <c r="E186" s="256">
        <v>44350</v>
      </c>
      <c r="F186" s="106"/>
      <c r="G186" s="219" t="s">
        <v>2168</v>
      </c>
      <c r="H186" s="218">
        <v>44356</v>
      </c>
      <c r="I186" s="218">
        <v>44354</v>
      </c>
      <c r="J186" s="218">
        <v>44355</v>
      </c>
      <c r="K186" s="218">
        <v>44357</v>
      </c>
      <c r="L186" s="218">
        <v>44358</v>
      </c>
      <c r="M186" s="219" t="s">
        <v>2169</v>
      </c>
      <c r="N186" s="218">
        <v>44361</v>
      </c>
      <c r="O186" s="218">
        <v>44362</v>
      </c>
      <c r="P186" s="218">
        <v>44363</v>
      </c>
      <c r="Q186" s="218">
        <v>44364</v>
      </c>
      <c r="R186" s="218">
        <v>44365</v>
      </c>
      <c r="S186" s="218">
        <v>44366</v>
      </c>
      <c r="T186" s="218">
        <v>44367</v>
      </c>
      <c r="U186" s="218">
        <v>44368</v>
      </c>
      <c r="V186" s="218">
        <v>44369</v>
      </c>
      <c r="W186" s="219"/>
      <c r="X186" s="219" t="s">
        <v>2261</v>
      </c>
      <c r="Y186" s="218">
        <v>44375</v>
      </c>
      <c r="Z186" s="218">
        <v>44376</v>
      </c>
      <c r="AA186" s="218">
        <v>44377</v>
      </c>
      <c r="AB186" s="29"/>
      <c r="AC186" s="29"/>
      <c r="AD186" s="29"/>
      <c r="AE186" s="29"/>
      <c r="AF186" s="29"/>
      <c r="AG186" s="29"/>
    </row>
    <row r="187" spans="1:33" ht="12.6" hidden="1" customHeight="1" outlineLevel="2">
      <c r="A187" s="84" t="s">
        <v>2035</v>
      </c>
      <c r="B187" s="29">
        <f t="shared" ref="B187:B192" si="5">COUNTIF(C187:AE187,"t")</f>
        <v>6</v>
      </c>
      <c r="C187" s="173"/>
      <c r="D187" s="173"/>
      <c r="E187" s="240"/>
      <c r="F187" s="106"/>
      <c r="G187" s="127"/>
      <c r="H187" s="173"/>
      <c r="I187" s="128" t="s">
        <v>2159</v>
      </c>
      <c r="J187" s="173"/>
      <c r="K187" s="128" t="s">
        <v>2159</v>
      </c>
      <c r="L187" s="173"/>
      <c r="M187" s="127"/>
      <c r="N187" s="128" t="s">
        <v>2159</v>
      </c>
      <c r="O187" s="128" t="s">
        <v>2159</v>
      </c>
      <c r="P187" s="173"/>
      <c r="Q187" s="173"/>
      <c r="R187" s="173"/>
      <c r="S187" s="127"/>
      <c r="T187" s="127"/>
      <c r="U187" s="128" t="s">
        <v>2159</v>
      </c>
      <c r="V187" s="128" t="s">
        <v>2159</v>
      </c>
      <c r="W187" s="127"/>
      <c r="X187" s="127"/>
      <c r="Y187" s="127"/>
      <c r="Z187" s="127"/>
      <c r="AA187" s="127"/>
      <c r="AB187" s="29"/>
      <c r="AC187" s="29"/>
      <c r="AD187" s="29"/>
      <c r="AE187" s="29"/>
      <c r="AF187" s="29"/>
      <c r="AG187" s="29"/>
    </row>
    <row r="188" spans="1:33" ht="12.6" hidden="1" customHeight="1" outlineLevel="2">
      <c r="A188" s="84" t="s">
        <v>2034</v>
      </c>
      <c r="B188" s="29">
        <f t="shared" si="5"/>
        <v>7</v>
      </c>
      <c r="C188" s="173"/>
      <c r="D188" s="160" t="s">
        <v>2159</v>
      </c>
      <c r="E188" s="240"/>
      <c r="F188" s="106"/>
      <c r="G188" s="127"/>
      <c r="H188" s="160" t="s">
        <v>2159</v>
      </c>
      <c r="I188" s="173"/>
      <c r="J188" s="160" t="s">
        <v>2159</v>
      </c>
      <c r="K188" s="173"/>
      <c r="L188" s="173"/>
      <c r="M188" s="127"/>
      <c r="N188" s="173"/>
      <c r="O188" s="173"/>
      <c r="P188" s="160" t="s">
        <v>2159</v>
      </c>
      <c r="Q188" s="173"/>
      <c r="R188" s="173"/>
      <c r="S188" s="160" t="s">
        <v>2159</v>
      </c>
      <c r="T188" s="127"/>
      <c r="U188" s="173"/>
      <c r="V188" s="173"/>
      <c r="W188" s="127"/>
      <c r="X188" s="127"/>
      <c r="Y188" s="173"/>
      <c r="Z188" s="160" t="s">
        <v>2159</v>
      </c>
      <c r="AA188" s="160" t="s">
        <v>2159</v>
      </c>
      <c r="AB188" s="29"/>
      <c r="AC188" s="29"/>
      <c r="AD188" s="29"/>
      <c r="AE188" s="29"/>
      <c r="AF188" s="29"/>
      <c r="AG188" s="29"/>
    </row>
    <row r="189" spans="1:33" ht="12.6" hidden="1" customHeight="1" outlineLevel="2">
      <c r="A189" s="84" t="s">
        <v>2045</v>
      </c>
      <c r="B189" s="29">
        <f t="shared" si="5"/>
        <v>7</v>
      </c>
      <c r="C189" s="178"/>
      <c r="D189" s="160" t="s">
        <v>2159</v>
      </c>
      <c r="E189" s="253" t="s">
        <v>2159</v>
      </c>
      <c r="F189" s="106"/>
      <c r="G189" s="176"/>
      <c r="H189" s="160" t="s">
        <v>2159</v>
      </c>
      <c r="I189" s="178"/>
      <c r="J189" s="160" t="s">
        <v>2159</v>
      </c>
      <c r="K189" s="179" t="s">
        <v>2159</v>
      </c>
      <c r="L189" s="178"/>
      <c r="M189" s="176"/>
      <c r="N189" s="178"/>
      <c r="O189" s="160" t="s">
        <v>2159</v>
      </c>
      <c r="P189" s="258"/>
      <c r="Q189" s="128" t="s">
        <v>2159</v>
      </c>
      <c r="R189" s="173"/>
      <c r="S189" s="127"/>
      <c r="T189" s="176"/>
      <c r="U189" s="127"/>
      <c r="V189" s="127"/>
      <c r="W189" s="202"/>
      <c r="X189" s="176"/>
      <c r="Y189" s="127"/>
      <c r="Z189" s="127"/>
      <c r="AA189" s="127"/>
      <c r="AB189" s="29"/>
      <c r="AC189" s="29"/>
      <c r="AD189" s="29"/>
      <c r="AE189" s="29"/>
      <c r="AF189" s="29"/>
      <c r="AG189" s="29"/>
    </row>
    <row r="190" spans="1:33" ht="12.6" hidden="1" customHeight="1" outlineLevel="2">
      <c r="A190" s="148" t="s">
        <v>2033</v>
      </c>
      <c r="B190" s="29">
        <f t="shared" si="5"/>
        <v>7</v>
      </c>
      <c r="C190" s="231"/>
      <c r="D190" s="231"/>
      <c r="E190" s="252"/>
      <c r="F190" s="106"/>
      <c r="G190" s="207"/>
      <c r="H190" s="231"/>
      <c r="I190" s="188" t="s">
        <v>2159</v>
      </c>
      <c r="J190" s="231"/>
      <c r="K190" s="231"/>
      <c r="L190" s="188" t="s">
        <v>2159</v>
      </c>
      <c r="M190" s="207"/>
      <c r="N190" s="273" t="s">
        <v>2159</v>
      </c>
      <c r="O190" s="231"/>
      <c r="P190" s="231"/>
      <c r="Q190" s="231"/>
      <c r="R190" s="273" t="s">
        <v>2159</v>
      </c>
      <c r="S190" s="273" t="s">
        <v>2159</v>
      </c>
      <c r="T190" s="207"/>
      <c r="U190" s="188" t="s">
        <v>2159</v>
      </c>
      <c r="V190" s="231"/>
      <c r="W190" s="207"/>
      <c r="X190" s="207"/>
      <c r="Y190" s="188" t="s">
        <v>2159</v>
      </c>
      <c r="Z190" s="231"/>
      <c r="AA190" s="231"/>
      <c r="AB190" s="29"/>
      <c r="AC190" s="29"/>
      <c r="AD190" s="29"/>
      <c r="AE190" s="29"/>
      <c r="AF190" s="29"/>
      <c r="AG190" s="29"/>
    </row>
    <row r="191" spans="1:33" ht="12.6" hidden="1" customHeight="1" outlineLevel="2">
      <c r="A191" s="84" t="s">
        <v>2042</v>
      </c>
      <c r="B191" s="29">
        <f t="shared" si="5"/>
        <v>4</v>
      </c>
      <c r="C191" s="160" t="s">
        <v>2159</v>
      </c>
      <c r="D191" s="258"/>
      <c r="E191" s="270"/>
      <c r="F191" s="106"/>
      <c r="G191" s="127"/>
      <c r="H191" s="127"/>
      <c r="I191" s="127"/>
      <c r="J191" s="127"/>
      <c r="K191" s="127"/>
      <c r="L191" s="127"/>
      <c r="M191" s="127"/>
      <c r="N191" s="127"/>
      <c r="O191" s="127"/>
      <c r="P191" s="127"/>
      <c r="Q191" s="127"/>
      <c r="R191" s="127"/>
      <c r="S191" s="127"/>
      <c r="T191" s="127"/>
      <c r="U191" s="173"/>
      <c r="V191" s="160" t="s">
        <v>2159</v>
      </c>
      <c r="W191" s="127"/>
      <c r="X191" s="127"/>
      <c r="Y191" s="160" t="s">
        <v>2159</v>
      </c>
      <c r="Z191" s="173"/>
      <c r="AA191" s="160" t="s">
        <v>2159</v>
      </c>
      <c r="AB191" s="29"/>
      <c r="AC191" s="29"/>
      <c r="AD191" s="29"/>
      <c r="AE191" s="29"/>
      <c r="AF191" s="29"/>
      <c r="AG191" s="29"/>
    </row>
    <row r="192" spans="1:33" ht="12.6" hidden="1" customHeight="1" outlineLevel="2">
      <c r="A192" s="84" t="s">
        <v>2041</v>
      </c>
      <c r="B192" s="29">
        <f t="shared" si="5"/>
        <v>7</v>
      </c>
      <c r="C192" s="160" t="s">
        <v>2159</v>
      </c>
      <c r="D192" s="173"/>
      <c r="E192" s="253" t="s">
        <v>2159</v>
      </c>
      <c r="F192" s="106"/>
      <c r="G192" s="127"/>
      <c r="H192" s="173"/>
      <c r="I192" s="173"/>
      <c r="J192" s="173"/>
      <c r="K192" s="258"/>
      <c r="L192" s="160" t="s">
        <v>2159</v>
      </c>
      <c r="M192" s="127"/>
      <c r="N192" s="173"/>
      <c r="O192" s="173"/>
      <c r="P192" s="160" t="s">
        <v>2159</v>
      </c>
      <c r="Q192" s="160" t="s">
        <v>2159</v>
      </c>
      <c r="R192" s="160" t="s">
        <v>2159</v>
      </c>
      <c r="S192" s="127"/>
      <c r="T192" s="127"/>
      <c r="U192" s="127"/>
      <c r="V192" s="127"/>
      <c r="W192" s="127"/>
      <c r="X192" s="127"/>
      <c r="Y192" s="173"/>
      <c r="Z192" s="160" t="s">
        <v>2159</v>
      </c>
      <c r="AA192" s="173"/>
      <c r="AB192" s="29"/>
      <c r="AC192" s="29"/>
      <c r="AD192" s="29"/>
      <c r="AE192" s="29"/>
      <c r="AF192" s="29"/>
      <c r="AG192" s="29"/>
    </row>
    <row r="193" spans="1:33" ht="13.8" hidden="1" customHeight="1" outlineLevel="1" collapsed="1">
      <c r="A193" s="29"/>
      <c r="B193" s="97" t="s">
        <v>2057</v>
      </c>
      <c r="C193" s="29"/>
      <c r="D193" s="29">
        <f>'tel.cent.III cet21'!B5</f>
        <v>403</v>
      </c>
      <c r="E193" s="235"/>
      <c r="F193" s="106"/>
      <c r="G193" s="29"/>
      <c r="H193" s="29">
        <f>'Arh21'!R562</f>
        <v>93</v>
      </c>
      <c r="I193" s="236">
        <f>H193/D193</f>
        <v>0.23076923076923078</v>
      </c>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row>
    <row r="194" spans="1:33" ht="12.6" hidden="1" customHeight="1" outlineLevel="2">
      <c r="A194" s="29"/>
      <c r="B194" s="29"/>
      <c r="C194" s="218">
        <v>44378</v>
      </c>
      <c r="D194" s="218">
        <v>44379</v>
      </c>
      <c r="E194" s="256" t="s">
        <v>2180</v>
      </c>
      <c r="F194" s="106"/>
      <c r="G194" s="218">
        <v>44383</v>
      </c>
      <c r="H194" s="218">
        <v>44386</v>
      </c>
      <c r="I194" s="218">
        <v>44384</v>
      </c>
      <c r="J194" s="218">
        <v>44385</v>
      </c>
      <c r="K194" s="219" t="s">
        <v>2181</v>
      </c>
      <c r="L194" s="218">
        <v>44389</v>
      </c>
      <c r="M194" s="218">
        <v>44390</v>
      </c>
      <c r="N194" s="218">
        <v>44391</v>
      </c>
      <c r="O194" s="218">
        <v>44392</v>
      </c>
      <c r="P194" s="218">
        <v>44393</v>
      </c>
      <c r="Q194" s="219" t="s">
        <v>2182</v>
      </c>
      <c r="R194" s="218">
        <v>44396</v>
      </c>
      <c r="S194" s="218">
        <v>44397</v>
      </c>
      <c r="T194" s="218">
        <v>44398</v>
      </c>
      <c r="U194" s="218">
        <v>44399</v>
      </c>
      <c r="V194" s="218">
        <v>44400</v>
      </c>
      <c r="W194" s="219"/>
      <c r="X194" s="219" t="s">
        <v>2183</v>
      </c>
      <c r="Y194" s="218">
        <v>44403</v>
      </c>
      <c r="Z194" s="218">
        <v>44404</v>
      </c>
      <c r="AA194" s="218">
        <v>44405</v>
      </c>
      <c r="AB194" s="218">
        <v>44406</v>
      </c>
      <c r="AC194" s="218">
        <v>44407</v>
      </c>
      <c r="AD194" s="219" t="s">
        <v>2262</v>
      </c>
      <c r="AE194" s="29"/>
      <c r="AF194" s="29"/>
      <c r="AG194" s="29"/>
    </row>
    <row r="195" spans="1:33" ht="12.6" hidden="1" customHeight="1" outlineLevel="2">
      <c r="A195" s="84" t="s">
        <v>2035</v>
      </c>
      <c r="B195" s="29">
        <f t="shared" ref="B195:B200" si="6">COUNTIF(C195:AE195,"t")</f>
        <v>6</v>
      </c>
      <c r="C195" s="127"/>
      <c r="D195" s="127"/>
      <c r="E195" s="270"/>
      <c r="F195" s="106"/>
      <c r="G195" s="127"/>
      <c r="H195" s="127"/>
      <c r="I195" s="127"/>
      <c r="J195" s="127"/>
      <c r="K195" s="127"/>
      <c r="L195" s="173"/>
      <c r="M195" s="160" t="s">
        <v>2159</v>
      </c>
      <c r="N195" s="173"/>
      <c r="O195" s="173"/>
      <c r="P195" s="173"/>
      <c r="Q195" s="127"/>
      <c r="R195" s="128" t="s">
        <v>2159</v>
      </c>
      <c r="S195" s="173"/>
      <c r="T195" s="128" t="s">
        <v>2159</v>
      </c>
      <c r="U195" s="173"/>
      <c r="V195" s="173"/>
      <c r="W195" s="127"/>
      <c r="X195" s="127"/>
      <c r="Y195" s="128" t="s">
        <v>2159</v>
      </c>
      <c r="Z195" s="128" t="s">
        <v>2159</v>
      </c>
      <c r="AA195" s="128" t="s">
        <v>2159</v>
      </c>
      <c r="AB195" s="173"/>
      <c r="AC195" s="173"/>
      <c r="AD195" s="127"/>
      <c r="AE195" s="29"/>
      <c r="AF195" s="29"/>
      <c r="AG195" s="29"/>
    </row>
    <row r="196" spans="1:33" ht="12.6" hidden="1" customHeight="1" outlineLevel="2">
      <c r="A196" s="84" t="s">
        <v>2034</v>
      </c>
      <c r="B196" s="29">
        <f t="shared" si="6"/>
        <v>6</v>
      </c>
      <c r="C196" s="173"/>
      <c r="D196" s="173"/>
      <c r="E196" s="270"/>
      <c r="F196" s="106"/>
      <c r="G196" s="160" t="s">
        <v>2159</v>
      </c>
      <c r="H196" s="173"/>
      <c r="I196" s="160" t="s">
        <v>2159</v>
      </c>
      <c r="J196" s="160" t="s">
        <v>2159</v>
      </c>
      <c r="K196" s="127"/>
      <c r="L196" s="173"/>
      <c r="M196" s="160" t="s">
        <v>2159</v>
      </c>
      <c r="N196" s="160" t="s">
        <v>2159</v>
      </c>
      <c r="O196" s="173"/>
      <c r="P196" s="173"/>
      <c r="Q196" s="127"/>
      <c r="R196" s="127"/>
      <c r="S196" s="127"/>
      <c r="T196" s="127"/>
      <c r="U196" s="127"/>
      <c r="V196" s="127"/>
      <c r="W196" s="127"/>
      <c r="X196" s="127"/>
      <c r="Y196" s="127"/>
      <c r="Z196" s="127"/>
      <c r="AA196" s="127"/>
      <c r="AB196" s="127"/>
      <c r="AC196" s="128" t="s">
        <v>2159</v>
      </c>
      <c r="AD196" s="127"/>
      <c r="AE196" s="29"/>
      <c r="AF196" s="29"/>
      <c r="AG196" s="29"/>
    </row>
    <row r="197" spans="1:33" ht="12.6" hidden="1" customHeight="1" outlineLevel="2">
      <c r="A197" s="84" t="s">
        <v>2045</v>
      </c>
      <c r="B197" s="29">
        <f t="shared" si="6"/>
        <v>7</v>
      </c>
      <c r="C197" s="127"/>
      <c r="D197" s="127"/>
      <c r="E197" s="274"/>
      <c r="F197" s="106"/>
      <c r="G197" s="127"/>
      <c r="H197" s="127"/>
      <c r="I197" s="127"/>
      <c r="J197" s="127"/>
      <c r="K197" s="176"/>
      <c r="L197" s="178"/>
      <c r="M197" s="178"/>
      <c r="N197" s="179" t="s">
        <v>2159</v>
      </c>
      <c r="O197" s="179" t="s">
        <v>2159</v>
      </c>
      <c r="P197" s="178"/>
      <c r="Q197" s="176"/>
      <c r="R197" s="178"/>
      <c r="S197" s="179" t="s">
        <v>2159</v>
      </c>
      <c r="T197" s="179" t="s">
        <v>2159</v>
      </c>
      <c r="U197" s="179" t="s">
        <v>2159</v>
      </c>
      <c r="V197" s="178"/>
      <c r="W197" s="176"/>
      <c r="X197" s="176"/>
      <c r="Y197" s="246"/>
      <c r="Z197" s="181" t="s">
        <v>2159</v>
      </c>
      <c r="AA197" s="181" t="s">
        <v>2159</v>
      </c>
      <c r="AB197" s="246"/>
      <c r="AC197" s="246"/>
      <c r="AD197" s="202"/>
      <c r="AE197" s="29"/>
      <c r="AF197" s="29"/>
      <c r="AG197" s="29"/>
    </row>
    <row r="198" spans="1:33" ht="12.6" hidden="1" customHeight="1" outlineLevel="2">
      <c r="A198" s="148" t="s">
        <v>2033</v>
      </c>
      <c r="B198" s="29">
        <f t="shared" si="6"/>
        <v>11</v>
      </c>
      <c r="C198" s="188" t="s">
        <v>2159</v>
      </c>
      <c r="D198" s="188" t="s">
        <v>2159</v>
      </c>
      <c r="E198" s="275"/>
      <c r="F198" s="106"/>
      <c r="G198" s="231"/>
      <c r="H198" s="188" t="s">
        <v>2159</v>
      </c>
      <c r="I198" s="231"/>
      <c r="J198" s="231" t="s">
        <v>2178</v>
      </c>
      <c r="K198" s="207"/>
      <c r="L198" s="185" t="s">
        <v>2159</v>
      </c>
      <c r="M198" s="260"/>
      <c r="N198" s="260"/>
      <c r="O198" s="260"/>
      <c r="P198" s="160" t="s">
        <v>2159</v>
      </c>
      <c r="Q198" s="183"/>
      <c r="R198" s="185" t="s">
        <v>2159</v>
      </c>
      <c r="S198" s="185" t="s">
        <v>2159</v>
      </c>
      <c r="T198" s="260"/>
      <c r="U198" s="260" t="s">
        <v>2258</v>
      </c>
      <c r="V198" s="185" t="s">
        <v>2159</v>
      </c>
      <c r="W198" s="183"/>
      <c r="X198" s="183"/>
      <c r="Y198" s="276" t="s">
        <v>2159</v>
      </c>
      <c r="Z198" s="277"/>
      <c r="AA198" s="278" t="s">
        <v>2159</v>
      </c>
      <c r="AB198" s="278" t="s">
        <v>2159</v>
      </c>
      <c r="AC198" s="277"/>
      <c r="AD198" s="279"/>
      <c r="AE198" s="29"/>
      <c r="AF198" s="29"/>
      <c r="AG198" s="29"/>
    </row>
    <row r="199" spans="1:33" ht="12.6" hidden="1" customHeight="1" outlineLevel="2">
      <c r="A199" s="84" t="s">
        <v>2042</v>
      </c>
      <c r="B199" s="29">
        <f t="shared" si="6"/>
        <v>6</v>
      </c>
      <c r="C199" s="173"/>
      <c r="D199" s="160" t="s">
        <v>2159</v>
      </c>
      <c r="E199" s="270"/>
      <c r="F199" s="106"/>
      <c r="G199" s="173"/>
      <c r="H199" s="173"/>
      <c r="I199" s="173"/>
      <c r="J199" s="160" t="s">
        <v>2159</v>
      </c>
      <c r="K199" s="127"/>
      <c r="L199" s="173"/>
      <c r="M199" s="173"/>
      <c r="N199" s="173"/>
      <c r="O199" s="160" t="s">
        <v>2159</v>
      </c>
      <c r="P199" s="160" t="s">
        <v>2159</v>
      </c>
      <c r="Q199" s="127"/>
      <c r="R199" s="127"/>
      <c r="S199" s="127"/>
      <c r="T199" s="127"/>
      <c r="U199" s="127"/>
      <c r="V199" s="127"/>
      <c r="W199" s="127"/>
      <c r="X199" s="127"/>
      <c r="Y199" s="173"/>
      <c r="Z199" s="173"/>
      <c r="AA199" s="173"/>
      <c r="AB199" s="160" t="s">
        <v>2159</v>
      </c>
      <c r="AC199" s="160" t="s">
        <v>2159</v>
      </c>
      <c r="AD199" s="127"/>
      <c r="AE199" s="29"/>
      <c r="AF199" s="29"/>
      <c r="AG199" s="29"/>
    </row>
    <row r="200" spans="1:33" ht="12.6" hidden="1" customHeight="1" outlineLevel="2">
      <c r="A200" s="84" t="s">
        <v>2041</v>
      </c>
      <c r="B200" s="29">
        <f t="shared" si="6"/>
        <v>9</v>
      </c>
      <c r="C200" s="160" t="s">
        <v>2159</v>
      </c>
      <c r="D200" s="173"/>
      <c r="E200" s="270"/>
      <c r="F200" s="106"/>
      <c r="G200" s="160" t="s">
        <v>2159</v>
      </c>
      <c r="H200" s="160" t="s">
        <v>2159</v>
      </c>
      <c r="I200" s="160" t="s">
        <v>2159</v>
      </c>
      <c r="J200" s="173"/>
      <c r="K200" s="127"/>
      <c r="L200" s="160" t="s">
        <v>2159</v>
      </c>
      <c r="M200" s="173"/>
      <c r="N200" s="173"/>
      <c r="O200" s="173"/>
      <c r="P200" s="160" t="s">
        <v>2159</v>
      </c>
      <c r="Q200" s="127"/>
      <c r="R200" s="173"/>
      <c r="S200" s="160" t="s">
        <v>2159</v>
      </c>
      <c r="T200" s="173"/>
      <c r="U200" s="160" t="s">
        <v>2159</v>
      </c>
      <c r="V200" s="160" t="s">
        <v>2159</v>
      </c>
      <c r="W200" s="127"/>
      <c r="X200" s="127"/>
      <c r="Y200" s="127"/>
      <c r="Z200" s="127"/>
      <c r="AA200" s="127"/>
      <c r="AB200" s="127"/>
      <c r="AC200" s="127"/>
      <c r="AD200" s="127"/>
      <c r="AE200" s="29"/>
      <c r="AF200" s="29"/>
      <c r="AG200" s="29"/>
    </row>
    <row r="201" spans="1:33" ht="13.8" hidden="1" customHeight="1" outlineLevel="1" collapsed="1">
      <c r="A201" s="29"/>
      <c r="B201" s="97" t="s">
        <v>2058</v>
      </c>
      <c r="C201" s="29"/>
      <c r="D201" s="29">
        <f>'tel.cent.III cet21'!B419</f>
        <v>370</v>
      </c>
      <c r="E201" s="235"/>
      <c r="F201" s="106"/>
      <c r="G201" s="29"/>
      <c r="H201" s="29">
        <f>'Arh21'!R656</f>
        <v>82</v>
      </c>
      <c r="I201" s="236">
        <f>H201/D201</f>
        <v>0.22162162162162163</v>
      </c>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row>
    <row r="202" spans="1:33" ht="12.6" hidden="1" customHeight="1" outlineLevel="2">
      <c r="A202" s="29"/>
      <c r="B202" s="29"/>
      <c r="C202" s="218">
        <v>44410</v>
      </c>
      <c r="D202" s="218">
        <v>44411</v>
      </c>
      <c r="E202" s="256">
        <v>44412</v>
      </c>
      <c r="F202" s="106"/>
      <c r="G202" s="218">
        <v>44414</v>
      </c>
      <c r="H202" s="218">
        <v>44418</v>
      </c>
      <c r="I202" s="219" t="s">
        <v>2263</v>
      </c>
      <c r="J202" s="218">
        <v>44417</v>
      </c>
      <c r="K202" s="218">
        <v>44419</v>
      </c>
      <c r="L202" s="218">
        <v>44420</v>
      </c>
      <c r="M202" s="218">
        <v>44421</v>
      </c>
      <c r="N202" s="219" t="s">
        <v>2189</v>
      </c>
      <c r="O202" s="218">
        <v>44424</v>
      </c>
      <c r="P202" s="218">
        <v>44425</v>
      </c>
      <c r="Q202" s="218">
        <v>44426</v>
      </c>
      <c r="R202" s="218">
        <v>44427</v>
      </c>
      <c r="S202" s="218">
        <v>44428</v>
      </c>
      <c r="T202" s="219" t="s">
        <v>2190</v>
      </c>
      <c r="U202" s="218">
        <v>44431</v>
      </c>
      <c r="V202" s="218">
        <v>44432</v>
      </c>
      <c r="W202" s="218"/>
      <c r="X202" s="218">
        <v>44433</v>
      </c>
      <c r="Y202" s="218">
        <v>44434</v>
      </c>
      <c r="Z202" s="218">
        <v>44435</v>
      </c>
      <c r="AA202" s="219" t="s">
        <v>2191</v>
      </c>
      <c r="AB202" s="218">
        <v>44438</v>
      </c>
      <c r="AC202" s="218">
        <v>44439</v>
      </c>
      <c r="AD202" s="29"/>
      <c r="AE202" s="29"/>
      <c r="AF202" s="29"/>
      <c r="AG202" s="29"/>
    </row>
    <row r="203" spans="1:33" ht="12.6" hidden="1" customHeight="1" outlineLevel="2">
      <c r="A203" s="84" t="s">
        <v>2035</v>
      </c>
      <c r="B203" s="29">
        <f t="shared" ref="B203:B208" si="7">COUNTIF(C203:AE203,"t")</f>
        <v>9</v>
      </c>
      <c r="C203" s="128" t="s">
        <v>2159</v>
      </c>
      <c r="D203" s="173"/>
      <c r="E203" s="280" t="s">
        <v>2159</v>
      </c>
      <c r="F203" s="106"/>
      <c r="G203" s="173"/>
      <c r="H203" s="128" t="s">
        <v>2159</v>
      </c>
      <c r="I203" s="127"/>
      <c r="J203" s="128" t="s">
        <v>2159</v>
      </c>
      <c r="K203" s="128" t="s">
        <v>2159</v>
      </c>
      <c r="L203" s="173"/>
      <c r="M203" s="173"/>
      <c r="N203" s="127"/>
      <c r="O203" s="127"/>
      <c r="P203" s="127"/>
      <c r="Q203" s="127"/>
      <c r="R203" s="127"/>
      <c r="S203" s="127"/>
      <c r="T203" s="127"/>
      <c r="U203" s="173"/>
      <c r="V203" s="185" t="s">
        <v>2159</v>
      </c>
      <c r="W203" s="185"/>
      <c r="X203" s="185" t="s">
        <v>2159</v>
      </c>
      <c r="Y203" s="173"/>
      <c r="Z203" s="173"/>
      <c r="AA203" s="127"/>
      <c r="AB203" s="281" t="s">
        <v>2159</v>
      </c>
      <c r="AC203" s="281" t="s">
        <v>2159</v>
      </c>
      <c r="AD203" s="29"/>
      <c r="AE203" s="29"/>
      <c r="AF203" s="29"/>
      <c r="AG203" s="29"/>
    </row>
    <row r="204" spans="1:33" ht="12.6" hidden="1" customHeight="1" outlineLevel="2">
      <c r="A204" s="84" t="s">
        <v>2034</v>
      </c>
      <c r="B204" s="29">
        <f t="shared" si="7"/>
        <v>8</v>
      </c>
      <c r="C204" s="173"/>
      <c r="D204" s="128" t="s">
        <v>2159</v>
      </c>
      <c r="E204" s="280" t="s">
        <v>2159</v>
      </c>
      <c r="F204" s="106"/>
      <c r="G204" s="173"/>
      <c r="H204" s="128" t="s">
        <v>2159</v>
      </c>
      <c r="I204" s="127"/>
      <c r="J204" s="173"/>
      <c r="K204" s="128" t="s">
        <v>2159</v>
      </c>
      <c r="L204" s="128" t="s">
        <v>2159</v>
      </c>
      <c r="M204" s="173"/>
      <c r="N204" s="127"/>
      <c r="O204" s="127"/>
      <c r="P204" s="127"/>
      <c r="Q204" s="127"/>
      <c r="R204" s="127"/>
      <c r="S204" s="127"/>
      <c r="T204" s="127"/>
      <c r="U204" s="282"/>
      <c r="V204" s="281" t="s">
        <v>2159</v>
      </c>
      <c r="W204" s="283"/>
      <c r="X204" s="246"/>
      <c r="Y204" s="246"/>
      <c r="Z204" s="181" t="s">
        <v>2159</v>
      </c>
      <c r="AA204" s="202"/>
      <c r="AB204" s="246"/>
      <c r="AC204" s="284" t="s">
        <v>2159</v>
      </c>
      <c r="AD204" s="29"/>
      <c r="AE204" s="29"/>
      <c r="AF204" s="29"/>
      <c r="AG204" s="29"/>
    </row>
    <row r="205" spans="1:33" ht="12.6" hidden="1" customHeight="1" outlineLevel="2">
      <c r="A205" s="84" t="s">
        <v>2045</v>
      </c>
      <c r="B205" s="29">
        <f t="shared" si="7"/>
        <v>6</v>
      </c>
      <c r="C205" s="127"/>
      <c r="D205" s="127"/>
      <c r="E205" s="270"/>
      <c r="F205" s="106"/>
      <c r="G205" s="127"/>
      <c r="H205" s="127"/>
      <c r="I205" s="127"/>
      <c r="J205" s="127"/>
      <c r="K205" s="127"/>
      <c r="L205" s="127"/>
      <c r="M205" s="127"/>
      <c r="N205" s="127"/>
      <c r="O205" s="128" t="s">
        <v>2159</v>
      </c>
      <c r="P205" s="173"/>
      <c r="Q205" s="128" t="s">
        <v>2159</v>
      </c>
      <c r="R205" s="128" t="s">
        <v>2159</v>
      </c>
      <c r="S205" s="173"/>
      <c r="T205" s="127"/>
      <c r="U205" s="246"/>
      <c r="V205" s="246"/>
      <c r="W205" s="284"/>
      <c r="X205" s="284" t="s">
        <v>2159</v>
      </c>
      <c r="Y205" s="284" t="s">
        <v>2159</v>
      </c>
      <c r="Z205" s="246"/>
      <c r="AA205" s="202"/>
      <c r="AB205" s="246"/>
      <c r="AC205" s="284" t="s">
        <v>2159</v>
      </c>
      <c r="AD205" s="29"/>
      <c r="AE205" s="29"/>
      <c r="AF205" s="29"/>
      <c r="AG205" s="29"/>
    </row>
    <row r="206" spans="1:33" ht="12.6" hidden="1" customHeight="1" outlineLevel="2">
      <c r="A206" s="148" t="s">
        <v>2033</v>
      </c>
      <c r="B206" s="29">
        <f t="shared" si="7"/>
        <v>10</v>
      </c>
      <c r="C206" s="128" t="s">
        <v>2159</v>
      </c>
      <c r="D206" s="173" t="s">
        <v>2264</v>
      </c>
      <c r="E206" s="240"/>
      <c r="F206" s="106"/>
      <c r="G206" s="128" t="s">
        <v>2159</v>
      </c>
      <c r="H206" s="173" t="s">
        <v>2265</v>
      </c>
      <c r="I206" s="127"/>
      <c r="J206" s="128" t="s">
        <v>2159</v>
      </c>
      <c r="K206" s="173"/>
      <c r="L206" s="173" t="s">
        <v>2266</v>
      </c>
      <c r="M206" s="128" t="s">
        <v>2159</v>
      </c>
      <c r="N206" s="127"/>
      <c r="O206" s="128" t="s">
        <v>2159</v>
      </c>
      <c r="P206" s="128" t="s">
        <v>2159</v>
      </c>
      <c r="Q206" s="128" t="s">
        <v>2159</v>
      </c>
      <c r="R206" s="173"/>
      <c r="S206" s="128" t="s">
        <v>2159</v>
      </c>
      <c r="T206" s="127"/>
      <c r="U206" s="285" t="s">
        <v>2159</v>
      </c>
      <c r="V206" s="286"/>
      <c r="W206" s="286"/>
      <c r="X206" s="286"/>
      <c r="Y206" s="286"/>
      <c r="Z206" s="285" t="s">
        <v>2159</v>
      </c>
      <c r="AA206" s="287"/>
      <c r="AB206" s="287"/>
      <c r="AC206" s="287"/>
      <c r="AD206" s="29"/>
      <c r="AE206" s="29"/>
      <c r="AF206" s="29"/>
      <c r="AG206" s="29"/>
    </row>
    <row r="207" spans="1:33" ht="12.6" hidden="1" customHeight="1" outlineLevel="2">
      <c r="A207" s="84" t="s">
        <v>2042</v>
      </c>
      <c r="B207" s="29">
        <f t="shared" si="7"/>
        <v>9</v>
      </c>
      <c r="C207" s="173"/>
      <c r="D207" s="173" t="s">
        <v>2267</v>
      </c>
      <c r="E207" s="240"/>
      <c r="F207" s="106"/>
      <c r="G207" s="160" t="s">
        <v>2159</v>
      </c>
      <c r="H207" s="173"/>
      <c r="I207" s="127"/>
      <c r="J207" s="173"/>
      <c r="K207" s="173"/>
      <c r="L207" s="160" t="s">
        <v>2159</v>
      </c>
      <c r="M207" s="160" t="s">
        <v>2159</v>
      </c>
      <c r="N207" s="127"/>
      <c r="O207" s="127"/>
      <c r="P207" s="160" t="s">
        <v>2159</v>
      </c>
      <c r="Q207" s="173"/>
      <c r="R207" s="160" t="s">
        <v>2159</v>
      </c>
      <c r="S207" s="160" t="s">
        <v>2159</v>
      </c>
      <c r="T207" s="127"/>
      <c r="U207" s="288" t="s">
        <v>2268</v>
      </c>
      <c r="V207" s="288" t="s">
        <v>2159</v>
      </c>
      <c r="W207" s="260"/>
      <c r="X207" s="260"/>
      <c r="Y207" s="288" t="s">
        <v>2159</v>
      </c>
      <c r="Z207" s="289"/>
      <c r="AA207" s="183"/>
      <c r="AB207" s="185" t="s">
        <v>2159</v>
      </c>
      <c r="AC207" s="260"/>
      <c r="AD207" s="29"/>
      <c r="AE207" s="29"/>
      <c r="AF207" s="29"/>
      <c r="AG207" s="29"/>
    </row>
    <row r="208" spans="1:33" ht="12.6" hidden="1" customHeight="1" outlineLevel="2">
      <c r="A208" s="84" t="s">
        <v>2041</v>
      </c>
      <c r="B208" s="29">
        <f t="shared" si="7"/>
        <v>1</v>
      </c>
      <c r="C208" s="173"/>
      <c r="D208" s="160" t="s">
        <v>2159</v>
      </c>
      <c r="E208" s="240"/>
      <c r="F208" s="106"/>
      <c r="G208" s="173"/>
      <c r="H208" s="29"/>
      <c r="I208" s="127"/>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row>
    <row r="209" spans="1:33" ht="13.8" hidden="1" customHeight="1" outlineLevel="1" collapsed="1">
      <c r="A209" s="29"/>
      <c r="B209" s="97" t="s">
        <v>2059</v>
      </c>
      <c r="C209" s="29"/>
      <c r="D209" s="29">
        <f>'tel.cent.III cet21'!B798</f>
        <v>417</v>
      </c>
      <c r="E209" s="235"/>
      <c r="F209" s="106"/>
      <c r="G209" s="29"/>
      <c r="H209" s="29">
        <f>'Arh21'!R739</f>
        <v>92</v>
      </c>
      <c r="I209" s="236">
        <f>H209/D209</f>
        <v>0.22062350119904076</v>
      </c>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row>
    <row r="210" spans="1:33" ht="12.6" hidden="1" customHeight="1" outlineLevel="2">
      <c r="A210" s="29"/>
      <c r="B210" s="29"/>
      <c r="C210" s="218">
        <v>44440</v>
      </c>
      <c r="D210" s="218">
        <v>44441</v>
      </c>
      <c r="E210" s="256">
        <v>44442</v>
      </c>
      <c r="F210" s="106"/>
      <c r="G210" s="218">
        <v>44445</v>
      </c>
      <c r="H210" s="218">
        <v>44448</v>
      </c>
      <c r="I210" s="218">
        <v>44446</v>
      </c>
      <c r="J210" s="218">
        <v>44447</v>
      </c>
      <c r="K210" s="218">
        <v>44449</v>
      </c>
      <c r="L210" s="219" t="s">
        <v>2269</v>
      </c>
      <c r="M210" s="218">
        <v>44452</v>
      </c>
      <c r="N210" s="218">
        <v>44453</v>
      </c>
      <c r="O210" s="218">
        <v>44454</v>
      </c>
      <c r="P210" s="218">
        <v>44455</v>
      </c>
      <c r="Q210" s="218">
        <v>44456</v>
      </c>
      <c r="R210" s="219" t="s">
        <v>2270</v>
      </c>
      <c r="S210" s="218">
        <v>44466</v>
      </c>
      <c r="T210" s="218">
        <v>44467</v>
      </c>
      <c r="U210" s="218">
        <v>44468</v>
      </c>
      <c r="V210" s="218">
        <v>44469</v>
      </c>
      <c r="W210" s="29"/>
      <c r="X210" s="29"/>
      <c r="Y210" s="29"/>
      <c r="Z210" s="29"/>
      <c r="AA210" s="29"/>
      <c r="AB210" s="29"/>
      <c r="AC210" s="29"/>
      <c r="AD210" s="29"/>
      <c r="AE210" s="29"/>
      <c r="AF210" s="29"/>
      <c r="AG210" s="29"/>
    </row>
    <row r="211" spans="1:33" ht="12.6" hidden="1" customHeight="1" outlineLevel="2">
      <c r="A211" s="84" t="s">
        <v>2035</v>
      </c>
      <c r="B211" s="29">
        <f>COUNTIF(C211:AE211,"t")</f>
        <v>8</v>
      </c>
      <c r="C211" s="173"/>
      <c r="D211" s="281" t="s">
        <v>2159</v>
      </c>
      <c r="E211" s="240"/>
      <c r="F211" s="106"/>
      <c r="G211" s="173"/>
      <c r="H211" s="281" t="s">
        <v>2159</v>
      </c>
      <c r="I211" s="173" t="s">
        <v>2271</v>
      </c>
      <c r="J211" s="173" t="s">
        <v>2272</v>
      </c>
      <c r="K211" s="281" t="s">
        <v>2159</v>
      </c>
      <c r="L211" s="127"/>
      <c r="M211" s="281" t="s">
        <v>2159</v>
      </c>
      <c r="N211" s="173" t="s">
        <v>2267</v>
      </c>
      <c r="O211" s="173"/>
      <c r="P211" s="281" t="s">
        <v>2159</v>
      </c>
      <c r="Q211" s="173"/>
      <c r="R211" s="127"/>
      <c r="S211" s="128" t="s">
        <v>2159</v>
      </c>
      <c r="T211" s="128" t="s">
        <v>2159</v>
      </c>
      <c r="U211" s="173"/>
      <c r="V211" s="128" t="s">
        <v>2159</v>
      </c>
      <c r="W211" s="29"/>
      <c r="X211" s="29"/>
      <c r="Y211" s="29"/>
      <c r="Z211" s="29"/>
      <c r="AA211" s="29"/>
      <c r="AB211" s="29"/>
      <c r="AC211" s="29"/>
      <c r="AD211" s="29"/>
      <c r="AE211" s="29"/>
      <c r="AF211" s="29"/>
      <c r="AG211" s="29"/>
    </row>
    <row r="212" spans="1:33" ht="12.6" hidden="1" customHeight="1" outlineLevel="2">
      <c r="A212" s="84" t="s">
        <v>2034</v>
      </c>
      <c r="B212" s="29">
        <f>COUNTIF(C212:AE212,"t")</f>
        <v>9</v>
      </c>
      <c r="C212" s="284" t="s">
        <v>2159</v>
      </c>
      <c r="D212" s="284" t="s">
        <v>2159</v>
      </c>
      <c r="E212" s="290"/>
      <c r="F212" s="106"/>
      <c r="G212" s="284" t="s">
        <v>2159</v>
      </c>
      <c r="H212" s="246"/>
      <c r="I212" s="284" t="s">
        <v>2159</v>
      </c>
      <c r="J212" s="284" t="s">
        <v>2159</v>
      </c>
      <c r="K212" s="246"/>
      <c r="L212" s="202"/>
      <c r="M212" s="246"/>
      <c r="N212" s="284" t="s">
        <v>2159</v>
      </c>
      <c r="O212" s="284" t="s">
        <v>2159</v>
      </c>
      <c r="P212" s="246"/>
      <c r="Q212" s="246"/>
      <c r="R212" s="202"/>
      <c r="S212" s="173"/>
      <c r="T212" s="128" t="s">
        <v>2159</v>
      </c>
      <c r="U212" s="128" t="s">
        <v>2159</v>
      </c>
      <c r="V212" s="173"/>
      <c r="W212" s="29"/>
      <c r="X212" s="29"/>
      <c r="Y212" s="29"/>
      <c r="Z212" s="29"/>
      <c r="AA212" s="29"/>
      <c r="AB212" s="29"/>
      <c r="AC212" s="29"/>
      <c r="AD212" s="29"/>
      <c r="AE212" s="29"/>
      <c r="AF212" s="29"/>
      <c r="AG212" s="29"/>
    </row>
    <row r="213" spans="1:33" ht="12.6" hidden="1" customHeight="1" outlineLevel="2">
      <c r="A213" s="84" t="s">
        <v>2045</v>
      </c>
      <c r="B213" s="29">
        <f>COUNTIF(C213:AE213,"t")</f>
        <v>10</v>
      </c>
      <c r="C213" s="284" t="s">
        <v>2159</v>
      </c>
      <c r="D213" s="246"/>
      <c r="E213" s="291" t="s">
        <v>2159</v>
      </c>
      <c r="F213" s="106"/>
      <c r="G213" s="284" t="s">
        <v>2159</v>
      </c>
      <c r="H213" s="246"/>
      <c r="I213" s="284" t="s">
        <v>2159</v>
      </c>
      <c r="J213" s="284" t="s">
        <v>2159</v>
      </c>
      <c r="K213" s="246" t="s">
        <v>2273</v>
      </c>
      <c r="L213" s="202"/>
      <c r="M213" s="246"/>
      <c r="N213" s="284" t="s">
        <v>2159</v>
      </c>
      <c r="O213" s="246"/>
      <c r="P213" s="246"/>
      <c r="Q213" s="284" t="s">
        <v>2159</v>
      </c>
      <c r="R213" s="202"/>
      <c r="S213" s="173"/>
      <c r="T213" s="128" t="s">
        <v>2159</v>
      </c>
      <c r="U213" s="128" t="s">
        <v>2159</v>
      </c>
      <c r="V213" s="128" t="s">
        <v>2159</v>
      </c>
      <c r="W213" s="29"/>
      <c r="X213" s="29"/>
      <c r="Y213" s="29"/>
      <c r="Z213" s="29"/>
      <c r="AA213" s="29"/>
      <c r="AB213" s="29"/>
      <c r="AC213" s="29"/>
      <c r="AD213" s="29"/>
      <c r="AE213" s="29"/>
      <c r="AF213" s="29"/>
      <c r="AG213" s="29"/>
    </row>
    <row r="214" spans="1:33" ht="12.6" hidden="1" customHeight="1" outlineLevel="2">
      <c r="A214" s="148" t="s">
        <v>2033</v>
      </c>
      <c r="B214" s="29">
        <f>COUNTIF(C214:AE214,"t")</f>
        <v>3</v>
      </c>
      <c r="C214" s="287"/>
      <c r="D214" s="287"/>
      <c r="E214" s="292"/>
      <c r="F214" s="106"/>
      <c r="G214" s="287"/>
      <c r="H214" s="287"/>
      <c r="I214" s="287"/>
      <c r="J214" s="287"/>
      <c r="K214" s="287"/>
      <c r="L214" s="287"/>
      <c r="M214" s="286"/>
      <c r="N214" s="286"/>
      <c r="O214" s="284" t="s">
        <v>2159</v>
      </c>
      <c r="P214" s="286"/>
      <c r="Q214" s="284" t="s">
        <v>2159</v>
      </c>
      <c r="R214" s="287"/>
      <c r="S214" s="128" t="s">
        <v>2159</v>
      </c>
      <c r="T214" s="173"/>
      <c r="U214" s="173"/>
      <c r="V214" s="173"/>
      <c r="W214" s="29"/>
      <c r="X214" s="29"/>
      <c r="Y214" s="29"/>
      <c r="Z214" s="29"/>
      <c r="AA214" s="29"/>
      <c r="AB214" s="29"/>
      <c r="AC214" s="29"/>
      <c r="AD214" s="29"/>
      <c r="AE214" s="29"/>
      <c r="AF214" s="29"/>
      <c r="AG214" s="29"/>
    </row>
    <row r="215" spans="1:33" ht="12.6" hidden="1" customHeight="1" outlineLevel="2">
      <c r="A215" s="84" t="s">
        <v>2042</v>
      </c>
      <c r="B215" s="29">
        <f>COUNTIF(C215:AE215,"t")</f>
        <v>7</v>
      </c>
      <c r="C215" s="260"/>
      <c r="D215" s="288" t="s">
        <v>2159</v>
      </c>
      <c r="E215" s="293" t="s">
        <v>2159</v>
      </c>
      <c r="F215" s="106"/>
      <c r="G215" s="260"/>
      <c r="H215" s="288" t="s">
        <v>2159</v>
      </c>
      <c r="I215" s="260"/>
      <c r="J215" s="260"/>
      <c r="K215" s="288" t="s">
        <v>2159</v>
      </c>
      <c r="L215" s="183"/>
      <c r="M215" s="185" t="s">
        <v>2159</v>
      </c>
      <c r="N215" s="260"/>
      <c r="O215" s="260"/>
      <c r="P215" s="288" t="s">
        <v>2159</v>
      </c>
      <c r="Q215" s="294"/>
      <c r="R215" s="183"/>
      <c r="S215" s="173"/>
      <c r="T215" s="173"/>
      <c r="U215" s="173"/>
      <c r="V215" s="160" t="s">
        <v>2159</v>
      </c>
      <c r="W215" s="29"/>
      <c r="X215" s="29"/>
      <c r="Y215" s="29"/>
      <c r="Z215" s="29"/>
      <c r="AA215" s="29"/>
      <c r="AB215" s="29"/>
      <c r="AC215" s="29"/>
      <c r="AD215" s="29"/>
      <c r="AE215" s="29"/>
      <c r="AF215" s="29"/>
      <c r="AG215" s="29"/>
    </row>
    <row r="216" spans="1:33" ht="13.8" hidden="1" customHeight="1" outlineLevel="1" collapsed="1">
      <c r="A216" s="29"/>
      <c r="B216" s="97" t="s">
        <v>2060</v>
      </c>
      <c r="C216" s="29"/>
      <c r="D216" s="29">
        <f>'tel.cent.IV cet21'!B5</f>
        <v>357</v>
      </c>
      <c r="E216" s="235"/>
      <c r="F216" s="106"/>
      <c r="G216" s="29"/>
      <c r="H216" s="29">
        <f>'Arh21'!R832</f>
        <v>83</v>
      </c>
      <c r="I216" s="236">
        <f>H216/D216</f>
        <v>0.23249299719887956</v>
      </c>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row>
    <row r="217" spans="1:33" ht="12.6" hidden="1" customHeight="1" outlineLevel="2">
      <c r="A217" s="29"/>
      <c r="B217" s="29"/>
      <c r="C217" s="218">
        <v>44470</v>
      </c>
      <c r="D217" s="219" t="s">
        <v>2274</v>
      </c>
      <c r="E217" s="256">
        <v>44473</v>
      </c>
      <c r="F217" s="106"/>
      <c r="G217" s="218">
        <v>44475</v>
      </c>
      <c r="H217" s="219" t="s">
        <v>2224</v>
      </c>
      <c r="I217" s="218">
        <v>44476</v>
      </c>
      <c r="J217" s="218">
        <v>44477</v>
      </c>
      <c r="K217" s="218">
        <v>44480</v>
      </c>
      <c r="L217" s="218">
        <v>44481</v>
      </c>
      <c r="M217" s="218">
        <v>44482</v>
      </c>
      <c r="N217" s="218">
        <v>44483</v>
      </c>
      <c r="O217" s="218">
        <v>44484</v>
      </c>
      <c r="P217" s="219" t="s">
        <v>2225</v>
      </c>
      <c r="Q217" s="218">
        <v>44487</v>
      </c>
      <c r="R217" s="218">
        <v>44488</v>
      </c>
      <c r="S217" s="218">
        <v>44489</v>
      </c>
      <c r="T217" s="218">
        <v>44490</v>
      </c>
      <c r="U217" s="218">
        <v>44491</v>
      </c>
      <c r="V217" s="219" t="s">
        <v>2275</v>
      </c>
      <c r="W217" s="218">
        <v>44494</v>
      </c>
      <c r="X217" s="218">
        <v>44495</v>
      </c>
      <c r="Y217" s="218">
        <v>44496</v>
      </c>
      <c r="Z217" s="218">
        <v>44497</v>
      </c>
      <c r="AA217" s="218">
        <v>44498</v>
      </c>
      <c r="AB217" s="219" t="s">
        <v>2227</v>
      </c>
      <c r="AC217" s="29"/>
      <c r="AD217" s="29"/>
      <c r="AE217" s="29"/>
      <c r="AF217" s="29"/>
      <c r="AG217" s="29"/>
    </row>
    <row r="218" spans="1:33" ht="12.6" hidden="1" customHeight="1" outlineLevel="2">
      <c r="A218" s="84" t="s">
        <v>2035</v>
      </c>
      <c r="B218" s="29">
        <f>COUNTIF(C218:AE218,"t")</f>
        <v>5</v>
      </c>
      <c r="C218" s="173" t="s">
        <v>2276</v>
      </c>
      <c r="D218" s="127"/>
      <c r="E218" s="280" t="s">
        <v>2159</v>
      </c>
      <c r="F218" s="106"/>
      <c r="G218" s="173"/>
      <c r="H218" s="127"/>
      <c r="I218" s="295" t="s">
        <v>2159</v>
      </c>
      <c r="J218" s="173"/>
      <c r="K218" s="128" t="s">
        <v>2159</v>
      </c>
      <c r="L218" s="173"/>
      <c r="M218" s="173"/>
      <c r="N218" s="173"/>
      <c r="O218" s="173"/>
      <c r="P218" s="127"/>
      <c r="Q218" s="128" t="s">
        <v>2159</v>
      </c>
      <c r="R218" s="173"/>
      <c r="S218" s="173"/>
      <c r="T218" s="173"/>
      <c r="U218" s="173"/>
      <c r="V218" s="127"/>
      <c r="W218" s="128" t="s">
        <v>2159</v>
      </c>
      <c r="X218" s="173"/>
      <c r="Y218" s="173"/>
      <c r="Z218" s="173"/>
      <c r="AA218" s="173"/>
      <c r="AB218" s="127"/>
      <c r="AC218" s="29"/>
      <c r="AD218" s="29"/>
      <c r="AE218" s="29"/>
      <c r="AF218" s="29"/>
      <c r="AG218" s="29"/>
    </row>
    <row r="219" spans="1:33" ht="12.6" hidden="1" customHeight="1" outlineLevel="2">
      <c r="A219" s="84" t="s">
        <v>2034</v>
      </c>
      <c r="B219" s="29">
        <f>COUNTIF(C219:AE219,"t")</f>
        <v>6</v>
      </c>
      <c r="C219" s="173"/>
      <c r="D219" s="127"/>
      <c r="E219" s="240" t="s">
        <v>2277</v>
      </c>
      <c r="F219" s="106"/>
      <c r="G219" s="128" t="s">
        <v>2159</v>
      </c>
      <c r="H219" s="127"/>
      <c r="I219" s="173"/>
      <c r="J219" s="173"/>
      <c r="K219" s="173"/>
      <c r="L219" s="128" t="s">
        <v>2159</v>
      </c>
      <c r="M219" s="128" t="s">
        <v>2159</v>
      </c>
      <c r="N219" s="173"/>
      <c r="O219" s="173"/>
      <c r="P219" s="127"/>
      <c r="Q219" s="173"/>
      <c r="R219" s="128" t="s">
        <v>2159</v>
      </c>
      <c r="S219" s="296"/>
      <c r="T219" s="173"/>
      <c r="U219" s="173"/>
      <c r="V219" s="127"/>
      <c r="W219" s="173"/>
      <c r="X219" s="128" t="s">
        <v>2159</v>
      </c>
      <c r="Y219" s="128" t="s">
        <v>2159</v>
      </c>
      <c r="Z219" s="173"/>
      <c r="AA219" s="173"/>
      <c r="AB219" s="127"/>
      <c r="AC219" s="29"/>
      <c r="AD219" s="29"/>
      <c r="AE219" s="29"/>
      <c r="AF219" s="29"/>
      <c r="AG219" s="29"/>
    </row>
    <row r="220" spans="1:33" ht="12.6" hidden="1" customHeight="1" outlineLevel="2">
      <c r="A220" s="84" t="s">
        <v>2045</v>
      </c>
      <c r="B220" s="29">
        <f>COUNTIF(C220:AE220,"t")</f>
        <v>11</v>
      </c>
      <c r="C220" s="173"/>
      <c r="D220" s="127"/>
      <c r="E220" s="240"/>
      <c r="F220" s="106"/>
      <c r="G220" s="128" t="s">
        <v>2159</v>
      </c>
      <c r="H220" s="127"/>
      <c r="I220" s="128" t="s">
        <v>2159</v>
      </c>
      <c r="J220" s="173"/>
      <c r="K220" s="173"/>
      <c r="L220" s="128" t="s">
        <v>2159</v>
      </c>
      <c r="M220" s="128" t="s">
        <v>2159</v>
      </c>
      <c r="N220" s="128" t="s">
        <v>2159</v>
      </c>
      <c r="O220" s="173"/>
      <c r="P220" s="127"/>
      <c r="Q220" s="173"/>
      <c r="R220" s="128" t="s">
        <v>2159</v>
      </c>
      <c r="S220" s="128" t="s">
        <v>2159</v>
      </c>
      <c r="T220" s="128" t="s">
        <v>2159</v>
      </c>
      <c r="U220" s="173"/>
      <c r="V220" s="127"/>
      <c r="W220" s="173"/>
      <c r="X220" s="128" t="s">
        <v>2159</v>
      </c>
      <c r="Y220" s="128" t="s">
        <v>2159</v>
      </c>
      <c r="Z220" s="128" t="s">
        <v>2159</v>
      </c>
      <c r="AA220" s="173"/>
      <c r="AB220" s="127"/>
      <c r="AC220" s="29"/>
      <c r="AD220" s="29"/>
      <c r="AE220" s="29"/>
      <c r="AF220" s="29"/>
      <c r="AG220" s="29"/>
    </row>
    <row r="221" spans="1:33" ht="12.6" hidden="1" customHeight="1" outlineLevel="2">
      <c r="A221" s="148" t="s">
        <v>2033</v>
      </c>
      <c r="B221" s="29">
        <f>COUNTIF(C221:AE221,"t")</f>
        <v>14</v>
      </c>
      <c r="C221" s="297" t="s">
        <v>2159</v>
      </c>
      <c r="D221" s="127"/>
      <c r="E221" s="280" t="s">
        <v>2159</v>
      </c>
      <c r="F221" s="106"/>
      <c r="G221" s="173"/>
      <c r="H221" s="127"/>
      <c r="I221" s="173"/>
      <c r="J221" s="128" t="s">
        <v>2159</v>
      </c>
      <c r="K221" s="128" t="s">
        <v>2159</v>
      </c>
      <c r="L221" s="173"/>
      <c r="M221" s="173"/>
      <c r="N221" s="128" t="s">
        <v>2159</v>
      </c>
      <c r="O221" s="128" t="s">
        <v>2159</v>
      </c>
      <c r="P221" s="127"/>
      <c r="Q221" s="128" t="s">
        <v>2159</v>
      </c>
      <c r="R221" s="173"/>
      <c r="S221" s="128" t="s">
        <v>2159</v>
      </c>
      <c r="T221" s="128" t="s">
        <v>2159</v>
      </c>
      <c r="U221" s="128" t="s">
        <v>2159</v>
      </c>
      <c r="V221" s="127"/>
      <c r="W221" s="128" t="s">
        <v>2159</v>
      </c>
      <c r="X221" s="173"/>
      <c r="Y221" s="128" t="s">
        <v>2159</v>
      </c>
      <c r="Z221" s="128" t="s">
        <v>2159</v>
      </c>
      <c r="AA221" s="128" t="s">
        <v>2159</v>
      </c>
      <c r="AB221" s="127"/>
      <c r="AC221" s="29"/>
      <c r="AD221" s="29"/>
      <c r="AE221" s="29"/>
      <c r="AF221" s="29"/>
      <c r="AG221" s="29"/>
    </row>
    <row r="222" spans="1:33" ht="12.6" hidden="1" customHeight="1" outlineLevel="2">
      <c r="A222" s="84" t="s">
        <v>2042</v>
      </c>
      <c r="B222" s="29">
        <f>COUNTIF(C222:AE222,"t")</f>
        <v>10</v>
      </c>
      <c r="C222" s="160" t="s">
        <v>2159</v>
      </c>
      <c r="D222" s="127"/>
      <c r="E222" s="240" t="s">
        <v>2278</v>
      </c>
      <c r="F222" s="106"/>
      <c r="G222" s="173"/>
      <c r="H222" s="127"/>
      <c r="I222" s="160" t="s">
        <v>2159</v>
      </c>
      <c r="J222" s="160" t="s">
        <v>2159</v>
      </c>
      <c r="K222" s="127"/>
      <c r="L222" s="173"/>
      <c r="M222" s="173"/>
      <c r="N222" s="160" t="s">
        <v>2159</v>
      </c>
      <c r="O222" s="160" t="s">
        <v>2159</v>
      </c>
      <c r="P222" s="127"/>
      <c r="Q222" s="258"/>
      <c r="R222" s="173"/>
      <c r="S222" s="160" t="s">
        <v>2159</v>
      </c>
      <c r="T222" s="160" t="s">
        <v>2159</v>
      </c>
      <c r="U222" s="160" t="s">
        <v>2159</v>
      </c>
      <c r="V222" s="127"/>
      <c r="W222" s="258"/>
      <c r="X222" s="173"/>
      <c r="Y222" s="173"/>
      <c r="Z222" s="160" t="s">
        <v>2159</v>
      </c>
      <c r="AA222" s="160" t="s">
        <v>2159</v>
      </c>
      <c r="AB222" s="127"/>
      <c r="AC222" s="29"/>
      <c r="AD222" s="29"/>
      <c r="AE222" s="29"/>
      <c r="AF222" s="29"/>
      <c r="AG222" s="29"/>
    </row>
    <row r="223" spans="1:33" ht="13.8" hidden="1" customHeight="1" outlineLevel="1" collapsed="1">
      <c r="A223" s="29"/>
      <c r="B223" s="97" t="s">
        <v>2061</v>
      </c>
      <c r="C223" s="29"/>
      <c r="D223" s="29">
        <f>'tel.cent.IV cet21'!B381</f>
        <v>302</v>
      </c>
      <c r="E223" s="298" t="s">
        <v>2279</v>
      </c>
      <c r="F223" s="106"/>
      <c r="G223" s="29"/>
      <c r="H223" s="29">
        <f>'Arh21'!R916</f>
        <v>73</v>
      </c>
      <c r="I223" s="236">
        <f>H223/D223</f>
        <v>0.24172185430463577</v>
      </c>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row>
    <row r="224" spans="1:33" ht="12.6" hidden="1" customHeight="1" outlineLevel="2">
      <c r="A224" s="29"/>
      <c r="B224" s="29"/>
      <c r="C224" s="218">
        <v>44501</v>
      </c>
      <c r="D224" s="218">
        <v>44502</v>
      </c>
      <c r="E224" s="218">
        <v>44503</v>
      </c>
      <c r="F224" s="106"/>
      <c r="G224" s="218">
        <v>44505</v>
      </c>
      <c r="H224" s="218">
        <v>44509</v>
      </c>
      <c r="I224" s="219" t="s">
        <v>2232</v>
      </c>
      <c r="J224" s="218">
        <v>44508</v>
      </c>
      <c r="K224" s="218">
        <v>44510</v>
      </c>
      <c r="L224" s="218">
        <v>44511</v>
      </c>
      <c r="M224" s="218">
        <v>44512</v>
      </c>
      <c r="N224" s="218">
        <v>44513</v>
      </c>
      <c r="O224" s="218">
        <v>44514</v>
      </c>
      <c r="P224" s="218">
        <v>44515</v>
      </c>
      <c r="Q224" s="218">
        <v>44516</v>
      </c>
      <c r="R224" s="218">
        <v>44517</v>
      </c>
      <c r="S224" s="219" t="s">
        <v>2280</v>
      </c>
      <c r="T224" s="218">
        <v>44522</v>
      </c>
      <c r="U224" s="218">
        <v>44523</v>
      </c>
      <c r="V224" s="218">
        <v>44524</v>
      </c>
      <c r="W224" s="218">
        <v>44525</v>
      </c>
      <c r="X224" s="218">
        <v>44526</v>
      </c>
      <c r="Y224" s="219" t="s">
        <v>2281</v>
      </c>
      <c r="Z224" s="218">
        <v>44529</v>
      </c>
      <c r="AA224" s="218">
        <v>44530</v>
      </c>
      <c r="AB224" s="29"/>
      <c r="AC224" s="29"/>
      <c r="AD224" s="29"/>
      <c r="AE224" s="29"/>
      <c r="AF224" s="29"/>
      <c r="AG224" s="29"/>
    </row>
    <row r="225" spans="1:33" ht="12.6" hidden="1" customHeight="1" outlineLevel="2">
      <c r="A225" s="84" t="s">
        <v>2035</v>
      </c>
      <c r="B225" s="29">
        <f>COUNTIF(C225:AE225,"t")</f>
        <v>6</v>
      </c>
      <c r="C225" s="128" t="s">
        <v>2159</v>
      </c>
      <c r="D225" s="173"/>
      <c r="E225" s="173" t="s">
        <v>2139</v>
      </c>
      <c r="F225" s="106"/>
      <c r="G225" s="173"/>
      <c r="H225" s="173" t="s">
        <v>2139</v>
      </c>
      <c r="I225" s="127"/>
      <c r="J225" s="128" t="s">
        <v>2159</v>
      </c>
      <c r="K225" s="173"/>
      <c r="L225" s="173" t="s">
        <v>2282</v>
      </c>
      <c r="M225" s="173"/>
      <c r="N225" s="128" t="s">
        <v>2159</v>
      </c>
      <c r="O225" s="127"/>
      <c r="P225" s="128" t="s">
        <v>2159</v>
      </c>
      <c r="Q225" s="173"/>
      <c r="R225" s="173"/>
      <c r="S225" s="127"/>
      <c r="T225" s="128" t="s">
        <v>2159</v>
      </c>
      <c r="U225" s="173"/>
      <c r="V225" s="173"/>
      <c r="W225" s="271" t="s">
        <v>2283</v>
      </c>
      <c r="X225" s="173"/>
      <c r="Y225" s="127"/>
      <c r="Z225" s="128" t="s">
        <v>2159</v>
      </c>
      <c r="AA225" s="173"/>
      <c r="AB225" s="29"/>
      <c r="AC225" s="29"/>
      <c r="AD225" s="29"/>
      <c r="AE225" s="29"/>
      <c r="AF225" s="29"/>
      <c r="AG225" s="29"/>
    </row>
    <row r="226" spans="1:33" ht="12.6" hidden="1" customHeight="1" outlineLevel="2">
      <c r="A226" s="84" t="s">
        <v>2034</v>
      </c>
      <c r="B226" s="29">
        <f>COUNTIF(C226:AE226,"t")</f>
        <v>6</v>
      </c>
      <c r="C226" s="173"/>
      <c r="D226" s="128" t="s">
        <v>2159</v>
      </c>
      <c r="E226" s="271" t="s">
        <v>2284</v>
      </c>
      <c r="F226" s="106"/>
      <c r="G226" s="173"/>
      <c r="H226" s="128" t="s">
        <v>2159</v>
      </c>
      <c r="I226" s="127"/>
      <c r="J226" s="173"/>
      <c r="K226" s="271" t="s">
        <v>2284</v>
      </c>
      <c r="L226" s="173"/>
      <c r="M226" s="173"/>
      <c r="N226" s="128" t="s">
        <v>2159</v>
      </c>
      <c r="O226" s="127"/>
      <c r="P226" s="173"/>
      <c r="Q226" s="128" t="s">
        <v>2159</v>
      </c>
      <c r="R226" s="271" t="s">
        <v>2284</v>
      </c>
      <c r="S226" s="127"/>
      <c r="T226" s="173"/>
      <c r="U226" s="128" t="s">
        <v>2159</v>
      </c>
      <c r="V226" s="271" t="s">
        <v>2284</v>
      </c>
      <c r="W226" s="173"/>
      <c r="X226" s="173"/>
      <c r="Y226" s="127"/>
      <c r="Z226" s="173"/>
      <c r="AA226" s="128" t="s">
        <v>2159</v>
      </c>
      <c r="AB226" s="29"/>
      <c r="AC226" s="29"/>
      <c r="AD226" s="29"/>
      <c r="AE226" s="29"/>
      <c r="AF226" s="29"/>
      <c r="AG226" s="29"/>
    </row>
    <row r="227" spans="1:33" ht="12.6" hidden="1" customHeight="1" outlineLevel="2">
      <c r="A227" s="84" t="s">
        <v>2045</v>
      </c>
      <c r="B227" s="29">
        <f>COUNTIF(C227:AE227,"t")</f>
        <v>10</v>
      </c>
      <c r="C227" s="173"/>
      <c r="D227" s="128" t="s">
        <v>2159</v>
      </c>
      <c r="E227" s="128" t="s">
        <v>2159</v>
      </c>
      <c r="F227" s="106"/>
      <c r="G227" s="173"/>
      <c r="H227" s="128" t="s">
        <v>2159</v>
      </c>
      <c r="I227" s="127"/>
      <c r="J227" s="173"/>
      <c r="K227" s="128" t="s">
        <v>2159</v>
      </c>
      <c r="L227" s="128" t="s">
        <v>2159</v>
      </c>
      <c r="M227" s="173"/>
      <c r="N227" s="299"/>
      <c r="O227" s="127"/>
      <c r="P227" s="173"/>
      <c r="Q227" s="128" t="s">
        <v>2159</v>
      </c>
      <c r="R227" s="296"/>
      <c r="S227" s="127"/>
      <c r="T227" s="173"/>
      <c r="U227" s="29"/>
      <c r="V227" s="128" t="s">
        <v>2159</v>
      </c>
      <c r="W227" s="128" t="s">
        <v>2159</v>
      </c>
      <c r="X227" s="128" t="s">
        <v>2159</v>
      </c>
      <c r="Y227" s="127"/>
      <c r="Z227" s="173"/>
      <c r="AA227" s="128" t="s">
        <v>2159</v>
      </c>
      <c r="AB227" s="29"/>
      <c r="AC227" s="29"/>
      <c r="AD227" s="29"/>
      <c r="AE227" s="29"/>
      <c r="AF227" s="29"/>
      <c r="AG227" s="29"/>
    </row>
    <row r="228" spans="1:33" ht="12.6" hidden="1" customHeight="1" outlineLevel="2">
      <c r="A228" s="148" t="s">
        <v>2033</v>
      </c>
      <c r="B228" s="29">
        <f>COUNTIF(C228:AE228,"t")</f>
        <v>12</v>
      </c>
      <c r="C228" s="128" t="s">
        <v>2159</v>
      </c>
      <c r="D228" s="173"/>
      <c r="E228" s="128" t="s">
        <v>2159</v>
      </c>
      <c r="F228" s="106"/>
      <c r="G228" s="128" t="s">
        <v>2159</v>
      </c>
      <c r="H228" s="173"/>
      <c r="I228" s="127"/>
      <c r="J228" s="128" t="s">
        <v>2159</v>
      </c>
      <c r="K228" s="128" t="s">
        <v>2159</v>
      </c>
      <c r="L228" s="271" t="s">
        <v>2285</v>
      </c>
      <c r="M228" s="128" t="s">
        <v>2159</v>
      </c>
      <c r="N228" s="299"/>
      <c r="O228" s="127"/>
      <c r="P228" s="128" t="s">
        <v>2159</v>
      </c>
      <c r="Q228" s="173"/>
      <c r="R228" s="128" t="s">
        <v>2159</v>
      </c>
      <c r="S228" s="127"/>
      <c r="T228" s="128" t="s">
        <v>2159</v>
      </c>
      <c r="U228" s="128" t="s">
        <v>2159</v>
      </c>
      <c r="V228" s="128" t="s">
        <v>2159</v>
      </c>
      <c r="W228" s="173" t="s">
        <v>2187</v>
      </c>
      <c r="X228" s="173" t="s">
        <v>2286</v>
      </c>
      <c r="Y228" s="127"/>
      <c r="Z228" s="128" t="s">
        <v>2159</v>
      </c>
      <c r="AA228" s="173" t="s">
        <v>2258</v>
      </c>
      <c r="AB228" s="29"/>
      <c r="AC228" s="29"/>
      <c r="AD228" s="29"/>
      <c r="AE228" s="29"/>
      <c r="AF228" s="29"/>
      <c r="AG228" s="29"/>
    </row>
    <row r="229" spans="1:33" ht="12.6" hidden="1" customHeight="1" outlineLevel="2">
      <c r="A229" s="84" t="s">
        <v>2042</v>
      </c>
      <c r="B229" s="29">
        <f>COUNTIF(C229:AE229,"t")</f>
        <v>6</v>
      </c>
      <c r="C229" s="246"/>
      <c r="D229" s="246"/>
      <c r="E229" s="202"/>
      <c r="F229" s="106"/>
      <c r="G229" s="181" t="s">
        <v>2159</v>
      </c>
      <c r="H229" s="246"/>
      <c r="I229" s="202"/>
      <c r="J229" s="258"/>
      <c r="K229" s="173"/>
      <c r="L229" s="160" t="s">
        <v>2159</v>
      </c>
      <c r="M229" s="160" t="s">
        <v>2159</v>
      </c>
      <c r="N229" s="299"/>
      <c r="O229" s="127"/>
      <c r="P229" s="173"/>
      <c r="Q229" s="173"/>
      <c r="R229" s="160" t="s">
        <v>2159</v>
      </c>
      <c r="S229" s="127"/>
      <c r="T229" s="173"/>
      <c r="U229" s="173"/>
      <c r="V229" s="173"/>
      <c r="W229" s="160" t="s">
        <v>2159</v>
      </c>
      <c r="X229" s="160" t="s">
        <v>2159</v>
      </c>
      <c r="Y229" s="127"/>
      <c r="Z229" s="173"/>
      <c r="AA229" s="173"/>
      <c r="AB229" s="29"/>
      <c r="AC229" s="29"/>
      <c r="AD229" s="29"/>
      <c r="AE229" s="29"/>
      <c r="AF229" s="29"/>
      <c r="AG229" s="29"/>
    </row>
    <row r="230" spans="1:33" ht="13.8" hidden="1" customHeight="1" outlineLevel="1" collapsed="1">
      <c r="A230" s="29"/>
      <c r="B230" s="97" t="s">
        <v>2062</v>
      </c>
      <c r="C230" s="29"/>
      <c r="D230" s="29">
        <f>'tel.cent.IV cet21'!B689</f>
        <v>277</v>
      </c>
      <c r="E230" s="298" t="s">
        <v>2279</v>
      </c>
      <c r="F230" s="106"/>
      <c r="G230" s="29"/>
      <c r="H230" s="29">
        <f>'Arh21'!R990</f>
        <v>63</v>
      </c>
      <c r="I230" s="236">
        <f>H230/D230</f>
        <v>0.22743682310469315</v>
      </c>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row>
    <row r="231" spans="1:33" ht="12.6" hidden="1" customHeight="1" outlineLevel="2">
      <c r="A231" s="29"/>
      <c r="B231" s="29"/>
      <c r="C231" s="300">
        <v>44531</v>
      </c>
      <c r="D231" s="300">
        <v>44532</v>
      </c>
      <c r="E231" s="300">
        <v>44533</v>
      </c>
      <c r="F231" s="106">
        <f t="shared" ref="F231:F238" si="8">D231/E231</f>
        <v>0.99997754474210132</v>
      </c>
      <c r="G231" s="300">
        <v>44536</v>
      </c>
      <c r="H231" s="300">
        <v>44539</v>
      </c>
      <c r="I231" s="300">
        <v>44537</v>
      </c>
      <c r="J231" s="218">
        <v>44538</v>
      </c>
      <c r="K231" s="218">
        <v>44540</v>
      </c>
      <c r="L231" s="219" t="s">
        <v>2269</v>
      </c>
      <c r="M231" s="218">
        <v>44543</v>
      </c>
      <c r="N231" s="218">
        <v>44544</v>
      </c>
      <c r="O231" s="218">
        <v>44545</v>
      </c>
      <c r="P231" s="218">
        <v>44546</v>
      </c>
      <c r="Q231" s="218">
        <v>44547</v>
      </c>
      <c r="R231" s="219" t="s">
        <v>2270</v>
      </c>
      <c r="S231" s="218">
        <v>44550</v>
      </c>
      <c r="T231" s="218">
        <v>44551</v>
      </c>
      <c r="U231" s="218">
        <v>44552</v>
      </c>
      <c r="V231" s="218">
        <v>44553</v>
      </c>
      <c r="W231" s="219" t="s">
        <v>2183</v>
      </c>
      <c r="X231" s="218">
        <v>44557</v>
      </c>
      <c r="Y231" s="218">
        <v>44558</v>
      </c>
      <c r="Z231" s="218">
        <v>44559</v>
      </c>
      <c r="AA231" s="218">
        <v>44560</v>
      </c>
      <c r="AB231" s="219" t="s">
        <v>2287</v>
      </c>
      <c r="AC231" s="29"/>
      <c r="AD231" s="29"/>
      <c r="AE231" s="29"/>
      <c r="AF231" s="29"/>
      <c r="AG231" s="29"/>
    </row>
    <row r="232" spans="1:33" ht="12.6" hidden="1" customHeight="1" outlineLevel="2">
      <c r="A232" s="84" t="s">
        <v>2035</v>
      </c>
      <c r="B232" s="29">
        <f>COUNTIF(C232:AE232,"t")</f>
        <v>4</v>
      </c>
      <c r="C232" s="173"/>
      <c r="D232" s="173"/>
      <c r="E232" s="128" t="s">
        <v>2288</v>
      </c>
      <c r="F232" s="106" t="e">
        <f t="shared" si="8"/>
        <v>#VALUE!</v>
      </c>
      <c r="G232" s="128" t="s">
        <v>2159</v>
      </c>
      <c r="H232" s="173"/>
      <c r="I232" s="173"/>
      <c r="J232" s="173"/>
      <c r="K232" s="173"/>
      <c r="L232" s="127"/>
      <c r="M232" s="128" t="s">
        <v>2159</v>
      </c>
      <c r="N232" s="173"/>
      <c r="O232" s="173" t="s">
        <v>2238</v>
      </c>
      <c r="P232" s="173" t="s">
        <v>2238</v>
      </c>
      <c r="Q232" s="173"/>
      <c r="R232" s="127"/>
      <c r="S232" s="128" t="s">
        <v>2159</v>
      </c>
      <c r="T232" s="173"/>
      <c r="U232" s="173"/>
      <c r="V232" s="173"/>
      <c r="W232" s="127"/>
      <c r="X232" s="128" t="s">
        <v>2159</v>
      </c>
      <c r="Y232" s="173" t="s">
        <v>2139</v>
      </c>
      <c r="Z232" s="173"/>
      <c r="AA232" s="173"/>
      <c r="AB232" s="127"/>
      <c r="AC232" s="29"/>
      <c r="AD232" s="29"/>
      <c r="AE232" s="29"/>
      <c r="AF232" s="29"/>
      <c r="AG232" s="29"/>
    </row>
    <row r="233" spans="1:33" ht="12.6" hidden="1" customHeight="1" outlineLevel="2">
      <c r="A233" s="84" t="s">
        <v>2034</v>
      </c>
      <c r="B233" s="29">
        <f>COUNTIF(C233:AE233,"t")</f>
        <v>9</v>
      </c>
      <c r="C233" s="128" t="s">
        <v>2159</v>
      </c>
      <c r="D233" s="271" t="s">
        <v>2289</v>
      </c>
      <c r="E233" s="173" t="s">
        <v>2290</v>
      </c>
      <c r="F233" s="106" t="e">
        <f t="shared" si="8"/>
        <v>#VALUE!</v>
      </c>
      <c r="G233" s="173"/>
      <c r="H233" s="173"/>
      <c r="I233" s="128" t="s">
        <v>2159</v>
      </c>
      <c r="J233" s="128" t="s">
        <v>2159</v>
      </c>
      <c r="K233" s="173"/>
      <c r="L233" s="127"/>
      <c r="M233" s="173"/>
      <c r="N233" s="296"/>
      <c r="O233" s="128" t="s">
        <v>2159</v>
      </c>
      <c r="P233" s="296"/>
      <c r="Q233" s="128" t="s">
        <v>2159</v>
      </c>
      <c r="R233" s="127"/>
      <c r="S233" s="173"/>
      <c r="T233" s="128" t="s">
        <v>2159</v>
      </c>
      <c r="U233" s="128" t="s">
        <v>2159</v>
      </c>
      <c r="V233" s="173"/>
      <c r="W233" s="127"/>
      <c r="X233" s="173"/>
      <c r="Y233" s="128" t="s">
        <v>2159</v>
      </c>
      <c r="Z233" s="128" t="s">
        <v>2159</v>
      </c>
      <c r="AA233" s="173"/>
      <c r="AB233" s="127"/>
      <c r="AC233" s="29"/>
      <c r="AD233" s="29"/>
      <c r="AE233" s="29"/>
      <c r="AF233" s="29"/>
      <c r="AG233" s="29"/>
    </row>
    <row r="234" spans="1:33" ht="12.6" hidden="1" customHeight="1" outlineLevel="2">
      <c r="A234" s="84" t="s">
        <v>2045</v>
      </c>
      <c r="B234" s="29">
        <f>COUNTIF(C234:AE234,"t")</f>
        <v>10</v>
      </c>
      <c r="C234" s="173"/>
      <c r="D234" s="128" t="s">
        <v>2159</v>
      </c>
      <c r="E234" s="173"/>
      <c r="F234" s="106" t="e">
        <f t="shared" si="8"/>
        <v>#VALUE!</v>
      </c>
      <c r="G234" s="173"/>
      <c r="H234" s="128" t="s">
        <v>2159</v>
      </c>
      <c r="I234" s="128" t="s">
        <v>2159</v>
      </c>
      <c r="J234" s="128" t="s">
        <v>2159</v>
      </c>
      <c r="K234" s="173"/>
      <c r="L234" s="127"/>
      <c r="M234" s="128" t="s">
        <v>2159</v>
      </c>
      <c r="N234" s="29"/>
      <c r="O234" s="128" t="s">
        <v>2159</v>
      </c>
      <c r="P234" s="128" t="s">
        <v>2159</v>
      </c>
      <c r="Q234" s="173"/>
      <c r="R234" s="127"/>
      <c r="S234" s="173"/>
      <c r="T234" s="128" t="s">
        <v>2159</v>
      </c>
      <c r="U234" s="128" t="s">
        <v>2159</v>
      </c>
      <c r="V234" s="173"/>
      <c r="W234" s="127"/>
      <c r="X234" s="173"/>
      <c r="Y234" s="128" t="s">
        <v>2159</v>
      </c>
      <c r="Z234" s="173"/>
      <c r="AA234" s="173"/>
      <c r="AB234" s="127"/>
      <c r="AC234" s="29"/>
      <c r="AD234" s="29"/>
      <c r="AE234" s="29"/>
      <c r="AF234" s="29"/>
      <c r="AG234" s="29"/>
    </row>
    <row r="235" spans="1:33" ht="12.6" hidden="1" customHeight="1" outlineLevel="2">
      <c r="A235" s="148" t="s">
        <v>2033</v>
      </c>
      <c r="B235" s="29">
        <f>COUNTIF(C235:AE235,"t")</f>
        <v>11</v>
      </c>
      <c r="C235" s="128" t="s">
        <v>2159</v>
      </c>
      <c r="D235" s="271" t="s">
        <v>2291</v>
      </c>
      <c r="E235" s="128" t="s">
        <v>2159</v>
      </c>
      <c r="F235" s="106" t="e">
        <f t="shared" si="8"/>
        <v>#VALUE!</v>
      </c>
      <c r="G235" s="128" t="s">
        <v>2159</v>
      </c>
      <c r="H235" s="271" t="s">
        <v>2285</v>
      </c>
      <c r="I235" s="173"/>
      <c r="J235" s="173" t="s">
        <v>2292</v>
      </c>
      <c r="K235" s="128" t="s">
        <v>2159</v>
      </c>
      <c r="L235" s="127"/>
      <c r="M235" s="173" t="s">
        <v>2293</v>
      </c>
      <c r="N235" s="128" t="s">
        <v>2159</v>
      </c>
      <c r="O235" s="296"/>
      <c r="P235" s="128" t="s">
        <v>2159</v>
      </c>
      <c r="Q235" s="128" t="s">
        <v>2159</v>
      </c>
      <c r="R235" s="127"/>
      <c r="S235" s="128" t="s">
        <v>2159</v>
      </c>
      <c r="T235" s="173"/>
      <c r="U235" s="271" t="s">
        <v>2291</v>
      </c>
      <c r="V235" s="128" t="s">
        <v>2159</v>
      </c>
      <c r="W235" s="127"/>
      <c r="X235" s="128" t="s">
        <v>2159</v>
      </c>
      <c r="Y235" s="173"/>
      <c r="Z235" s="173"/>
      <c r="AA235" s="128" t="s">
        <v>2159</v>
      </c>
      <c r="AB235" s="127"/>
      <c r="AC235" s="29"/>
      <c r="AD235" s="29"/>
      <c r="AE235" s="29"/>
      <c r="AF235" s="29"/>
      <c r="AG235" s="29"/>
    </row>
    <row r="236" spans="1:33" ht="12.6" hidden="1" customHeight="1" outlineLevel="2">
      <c r="A236" s="84" t="s">
        <v>2042</v>
      </c>
      <c r="B236" s="29">
        <f>COUNTIF(C236:AE236,"t")</f>
        <v>10</v>
      </c>
      <c r="C236" s="301"/>
      <c r="D236" s="181" t="s">
        <v>2159</v>
      </c>
      <c r="E236" s="181" t="s">
        <v>2159</v>
      </c>
      <c r="F236" s="106" t="e">
        <f t="shared" si="8"/>
        <v>#VALUE!</v>
      </c>
      <c r="G236" s="246"/>
      <c r="H236" s="181" t="s">
        <v>2159</v>
      </c>
      <c r="I236" s="246"/>
      <c r="J236" s="173"/>
      <c r="K236" s="160" t="s">
        <v>2159</v>
      </c>
      <c r="L236" s="127"/>
      <c r="M236" s="173"/>
      <c r="N236" s="128" t="s">
        <v>2159</v>
      </c>
      <c r="O236" s="173" t="s">
        <v>2238</v>
      </c>
      <c r="P236" s="128" t="s">
        <v>2159</v>
      </c>
      <c r="Q236" s="94"/>
      <c r="R236" s="127"/>
      <c r="S236" s="173"/>
      <c r="T236" s="173"/>
      <c r="U236" s="128" t="s">
        <v>2159</v>
      </c>
      <c r="V236" s="128" t="s">
        <v>2159</v>
      </c>
      <c r="W236" s="127"/>
      <c r="X236" s="173"/>
      <c r="Y236" s="173"/>
      <c r="Z236" s="128" t="s">
        <v>2159</v>
      </c>
      <c r="AA236" s="128" t="s">
        <v>2159</v>
      </c>
      <c r="AB236" s="127"/>
      <c r="AC236" s="29"/>
      <c r="AD236" s="29"/>
      <c r="AE236" s="29"/>
      <c r="AF236" s="29"/>
      <c r="AG236" s="29"/>
    </row>
    <row r="237" spans="1:33" ht="13.8" customHeight="1" collapsed="1">
      <c r="A237" s="29">
        <v>2022</v>
      </c>
      <c r="B237" s="302"/>
      <c r="C237" s="232" t="s">
        <v>2222</v>
      </c>
      <c r="D237" s="546" t="e">
        <f>D238+D245+D252+D259+D265+D271+D277+D283+D289+D295+D301+D307</f>
        <v>#REF!</v>
      </c>
      <c r="E237" s="303">
        <f>SUM(E238,E245,E252,E259,E265,E271,E277,E283,E289,E295,E301,E307)</f>
        <v>253</v>
      </c>
      <c r="F237" s="303" t="e">
        <f t="shared" si="8"/>
        <v>#REF!</v>
      </c>
      <c r="G237" s="304" t="s">
        <v>2220</v>
      </c>
      <c r="H237" s="547" t="e">
        <f>SUM(H238,H245,H252,H259,H265,H271,H277,H283,H289,H295,H301,H307)</f>
        <v>#REF!</v>
      </c>
      <c r="I237" s="305" t="e">
        <f>H237/D237</f>
        <v>#REF!</v>
      </c>
      <c r="J237" s="29"/>
      <c r="K237" s="272"/>
      <c r="L237" s="306"/>
      <c r="M237" s="29"/>
      <c r="N237" s="29"/>
      <c r="O237" s="29"/>
      <c r="P237" s="29"/>
      <c r="Q237" s="29"/>
      <c r="R237" s="29"/>
      <c r="S237" s="29"/>
      <c r="T237" s="29"/>
      <c r="U237" s="29"/>
      <c r="V237" s="29"/>
      <c r="W237" s="29"/>
      <c r="X237" s="29"/>
      <c r="Y237" s="29"/>
      <c r="Z237" s="29"/>
      <c r="AA237" s="29"/>
      <c r="AB237" s="29"/>
      <c r="AC237" s="29"/>
      <c r="AD237" s="29"/>
      <c r="AE237" s="29"/>
      <c r="AF237" s="29"/>
      <c r="AG237" s="29"/>
    </row>
    <row r="238" spans="1:33" ht="12.6" hidden="1" customHeight="1" outlineLevel="1" collapsed="1">
      <c r="A238" s="29"/>
      <c r="B238" s="108" t="s">
        <v>2051</v>
      </c>
      <c r="C238" s="29"/>
      <c r="D238" s="29" t="e">
        <f>#REF!</f>
        <v>#REF!</v>
      </c>
      <c r="E238" s="272">
        <v>21</v>
      </c>
      <c r="F238" s="106" t="e">
        <f t="shared" si="8"/>
        <v>#REF!</v>
      </c>
      <c r="G238" s="29" t="s">
        <v>2223</v>
      </c>
      <c r="H238" s="29" t="e">
        <f>#REF!</f>
        <v>#REF!</v>
      </c>
      <c r="I238" s="236" t="e">
        <f>H238/D238</f>
        <v>#REF!</v>
      </c>
      <c r="J238" s="29"/>
      <c r="K238" s="272"/>
      <c r="L238" s="306"/>
      <c r="M238" s="29"/>
      <c r="N238" s="29"/>
      <c r="O238" s="29"/>
      <c r="P238" s="29"/>
      <c r="Q238" s="29"/>
      <c r="R238" s="29"/>
      <c r="S238" s="29"/>
      <c r="T238" s="29"/>
      <c r="U238" s="29"/>
      <c r="V238" s="29"/>
      <c r="W238" s="29"/>
      <c r="X238" s="29"/>
      <c r="Y238" s="29"/>
      <c r="Z238" s="29"/>
      <c r="AA238" s="29"/>
      <c r="AB238" s="29"/>
      <c r="AC238" s="29"/>
      <c r="AD238" s="29"/>
      <c r="AE238" s="29"/>
      <c r="AF238" s="29"/>
      <c r="AG238" s="29"/>
    </row>
    <row r="239" spans="1:33" ht="12.6" hidden="1" customHeight="1" outlineLevel="2">
      <c r="A239" s="29"/>
      <c r="B239" s="29"/>
      <c r="C239" s="110">
        <v>44199</v>
      </c>
      <c r="D239" s="110">
        <v>44200</v>
      </c>
      <c r="E239" s="110">
        <v>44201</v>
      </c>
      <c r="F239" s="110">
        <v>44202</v>
      </c>
      <c r="G239" s="110">
        <v>44203</v>
      </c>
      <c r="H239" s="110">
        <v>44207</v>
      </c>
      <c r="I239" s="307" t="s">
        <v>2294</v>
      </c>
      <c r="J239" s="110">
        <v>44206</v>
      </c>
      <c r="K239" s="110">
        <v>44208</v>
      </c>
      <c r="L239" s="110">
        <v>44209</v>
      </c>
      <c r="M239" s="110">
        <v>44210</v>
      </c>
      <c r="N239" s="307" t="s">
        <v>2249</v>
      </c>
      <c r="O239" s="110">
        <v>44213</v>
      </c>
      <c r="P239" s="110">
        <v>44214</v>
      </c>
      <c r="Q239" s="110">
        <v>44215</v>
      </c>
      <c r="R239" s="110">
        <v>44216</v>
      </c>
      <c r="S239" s="110">
        <v>44217</v>
      </c>
      <c r="T239" s="307" t="s">
        <v>2166</v>
      </c>
      <c r="U239" s="110">
        <v>44220</v>
      </c>
      <c r="V239" s="110">
        <v>44221</v>
      </c>
      <c r="W239" s="110">
        <v>44222</v>
      </c>
      <c r="X239" s="110">
        <v>44223</v>
      </c>
      <c r="Y239" s="110">
        <v>44224</v>
      </c>
      <c r="Z239" s="307" t="s">
        <v>2295</v>
      </c>
      <c r="AA239" s="110">
        <v>44227</v>
      </c>
      <c r="AB239" s="29"/>
      <c r="AC239" s="29"/>
      <c r="AD239" s="29"/>
      <c r="AE239" s="29"/>
      <c r="AF239" s="29"/>
      <c r="AG239" s="29"/>
    </row>
    <row r="240" spans="1:33" ht="12.6" hidden="1" customHeight="1" outlineLevel="2">
      <c r="A240" s="84" t="s">
        <v>2035</v>
      </c>
      <c r="B240" s="29">
        <f>COUNTIF(C240:AB240,"t")</f>
        <v>4</v>
      </c>
      <c r="C240" s="128" t="s">
        <v>2159</v>
      </c>
      <c r="D240" s="173"/>
      <c r="E240" s="173"/>
      <c r="F240" s="173"/>
      <c r="G240" s="173"/>
      <c r="H240" s="173"/>
      <c r="I240" s="127"/>
      <c r="J240" s="128" t="s">
        <v>2159</v>
      </c>
      <c r="K240" s="173"/>
      <c r="L240" s="173"/>
      <c r="M240" s="173"/>
      <c r="N240" s="127"/>
      <c r="O240" s="127"/>
      <c r="P240" s="127"/>
      <c r="Q240" s="127"/>
      <c r="R240" s="127"/>
      <c r="S240" s="127"/>
      <c r="T240" s="127"/>
      <c r="U240" s="128" t="s">
        <v>2159</v>
      </c>
      <c r="V240" s="173"/>
      <c r="W240" s="173"/>
      <c r="X240" s="173"/>
      <c r="Y240" s="173"/>
      <c r="Z240" s="127"/>
      <c r="AA240" s="128" t="s">
        <v>2159</v>
      </c>
      <c r="AB240" s="29"/>
      <c r="AC240" s="29"/>
      <c r="AD240" s="29"/>
      <c r="AE240" s="29"/>
      <c r="AF240" s="29"/>
      <c r="AG240" s="29"/>
    </row>
    <row r="241" spans="1:33" ht="12.6" hidden="1" customHeight="1" outlineLevel="2">
      <c r="A241" s="84" t="s">
        <v>2034</v>
      </c>
      <c r="B241" s="29">
        <f>COUNTIF(C241:AB241,"t")</f>
        <v>8</v>
      </c>
      <c r="C241" s="173"/>
      <c r="D241" s="128" t="s">
        <v>2159</v>
      </c>
      <c r="E241" s="173"/>
      <c r="F241" s="128" t="s">
        <v>2159</v>
      </c>
      <c r="G241" s="173"/>
      <c r="H241" s="128" t="s">
        <v>2159</v>
      </c>
      <c r="I241" s="127"/>
      <c r="J241" s="173"/>
      <c r="K241" s="128" t="s">
        <v>2159</v>
      </c>
      <c r="L241" s="173"/>
      <c r="M241" s="173"/>
      <c r="N241" s="127"/>
      <c r="O241" s="128" t="s">
        <v>2159</v>
      </c>
      <c r="P241" s="173"/>
      <c r="Q241" s="128" t="s">
        <v>2159</v>
      </c>
      <c r="R241" s="173"/>
      <c r="S241" s="173"/>
      <c r="T241" s="127"/>
      <c r="U241" s="173"/>
      <c r="V241" s="128" t="s">
        <v>2159</v>
      </c>
      <c r="W241" s="128" t="s">
        <v>2159</v>
      </c>
      <c r="X241" s="173"/>
      <c r="Y241" s="127"/>
      <c r="Z241" s="127"/>
      <c r="AA241" s="173"/>
      <c r="AB241" s="29"/>
      <c r="AC241" s="29"/>
      <c r="AD241" s="29"/>
      <c r="AE241" s="29"/>
      <c r="AF241" s="29"/>
      <c r="AG241" s="29"/>
    </row>
    <row r="242" spans="1:33" ht="12.6" hidden="1" customHeight="1" outlineLevel="2">
      <c r="A242" s="84" t="s">
        <v>2045</v>
      </c>
      <c r="B242" s="29">
        <f>COUNTIF(C242:AB242,"t")</f>
        <v>12</v>
      </c>
      <c r="C242" s="173"/>
      <c r="D242" s="128" t="s">
        <v>2159</v>
      </c>
      <c r="E242" s="128" t="s">
        <v>2159</v>
      </c>
      <c r="F242" s="128" t="s">
        <v>2159</v>
      </c>
      <c r="G242" s="173"/>
      <c r="H242" s="128" t="s">
        <v>2159</v>
      </c>
      <c r="I242" s="127"/>
      <c r="J242" s="173"/>
      <c r="K242" s="128" t="s">
        <v>2159</v>
      </c>
      <c r="L242" s="128" t="s">
        <v>2159</v>
      </c>
      <c r="M242" s="173"/>
      <c r="N242" s="127"/>
      <c r="O242" s="173"/>
      <c r="P242" s="128" t="s">
        <v>2159</v>
      </c>
      <c r="Q242" s="128" t="s">
        <v>2159</v>
      </c>
      <c r="R242" s="128" t="s">
        <v>2159</v>
      </c>
      <c r="S242" s="173"/>
      <c r="T242" s="127"/>
      <c r="U242" s="173"/>
      <c r="V242" s="128" t="s">
        <v>2159</v>
      </c>
      <c r="W242" s="128" t="s">
        <v>2159</v>
      </c>
      <c r="X242" s="29"/>
      <c r="Y242" s="128" t="s">
        <v>2159</v>
      </c>
      <c r="Z242" s="127"/>
      <c r="AA242" s="173"/>
      <c r="AB242" s="29"/>
      <c r="AC242" s="29"/>
      <c r="AD242" s="29"/>
      <c r="AE242" s="29"/>
      <c r="AF242" s="29"/>
      <c r="AG242" s="29"/>
    </row>
    <row r="243" spans="1:33" ht="12.6" hidden="1" customHeight="1" outlineLevel="2">
      <c r="A243" s="148" t="s">
        <v>2033</v>
      </c>
      <c r="B243" s="29">
        <f>COUNTIF(C243:AB243,"t")</f>
        <v>11</v>
      </c>
      <c r="C243" s="128" t="s">
        <v>2159</v>
      </c>
      <c r="D243" s="173"/>
      <c r="E243" s="128" t="s">
        <v>2159</v>
      </c>
      <c r="F243" s="173"/>
      <c r="G243" s="128" t="s">
        <v>2159</v>
      </c>
      <c r="H243" s="173"/>
      <c r="I243" s="127"/>
      <c r="J243" s="128" t="s">
        <v>2159</v>
      </c>
      <c r="K243" s="173"/>
      <c r="L243" s="173" t="s">
        <v>2178</v>
      </c>
      <c r="M243" s="128" t="s">
        <v>2159</v>
      </c>
      <c r="N243" s="127"/>
      <c r="O243" s="128" t="s">
        <v>2159</v>
      </c>
      <c r="P243" s="128" t="s">
        <v>2159</v>
      </c>
      <c r="Q243" s="173"/>
      <c r="R243" s="173" t="s">
        <v>2178</v>
      </c>
      <c r="S243" s="128" t="s">
        <v>2159</v>
      </c>
      <c r="T243" s="127"/>
      <c r="U243" s="128" t="s">
        <v>2159</v>
      </c>
      <c r="V243" s="173"/>
      <c r="W243" s="173"/>
      <c r="X243" s="128" t="s">
        <v>2159</v>
      </c>
      <c r="Y243" s="299" t="s">
        <v>2296</v>
      </c>
      <c r="Z243" s="127"/>
      <c r="AA243" s="128" t="s">
        <v>2159</v>
      </c>
      <c r="AB243" s="29"/>
      <c r="AC243" s="29"/>
      <c r="AD243" s="29"/>
      <c r="AE243" s="29"/>
      <c r="AF243" s="29"/>
      <c r="AG243" s="29"/>
    </row>
    <row r="244" spans="1:33" ht="12.6" hidden="1" customHeight="1" outlineLevel="2">
      <c r="A244" s="84" t="s">
        <v>2042</v>
      </c>
      <c r="B244" s="29">
        <f>COUNTIF(C244:AB244,"t")</f>
        <v>8</v>
      </c>
      <c r="C244" s="173"/>
      <c r="D244" s="173"/>
      <c r="E244" s="173"/>
      <c r="F244" s="128" t="s">
        <v>2159</v>
      </c>
      <c r="G244" s="128" t="s">
        <v>2159</v>
      </c>
      <c r="H244" s="173"/>
      <c r="I244" s="127"/>
      <c r="J244" s="173"/>
      <c r="K244" s="173"/>
      <c r="L244" s="128" t="s">
        <v>2159</v>
      </c>
      <c r="M244" s="128" t="s">
        <v>2159</v>
      </c>
      <c r="N244" s="127"/>
      <c r="O244" s="173"/>
      <c r="P244" s="173"/>
      <c r="Q244" s="173"/>
      <c r="R244" s="128" t="s">
        <v>2159</v>
      </c>
      <c r="S244" s="128" t="s">
        <v>2159</v>
      </c>
      <c r="T244" s="127"/>
      <c r="U244" s="296"/>
      <c r="V244" s="296"/>
      <c r="W244" s="296"/>
      <c r="X244" s="128" t="s">
        <v>2159</v>
      </c>
      <c r="Y244" s="128" t="s">
        <v>2159</v>
      </c>
      <c r="Z244" s="127"/>
      <c r="AA244" s="127"/>
      <c r="AB244" s="29"/>
      <c r="AC244" s="29"/>
      <c r="AD244" s="29"/>
      <c r="AE244" s="29"/>
      <c r="AF244" s="29"/>
      <c r="AG244" s="29"/>
    </row>
    <row r="245" spans="1:33" ht="12.6" hidden="1" customHeight="1" outlineLevel="1" collapsed="1">
      <c r="A245" s="84"/>
      <c r="B245" s="97" t="s">
        <v>2052</v>
      </c>
      <c r="C245" s="29"/>
      <c r="D245" s="29" t="e">
        <f>#REF!</f>
        <v>#REF!</v>
      </c>
      <c r="E245" s="272">
        <v>20</v>
      </c>
      <c r="F245" s="106" t="e">
        <f>D245/E245</f>
        <v>#REF!</v>
      </c>
      <c r="G245" s="29"/>
      <c r="H245" s="272" t="e">
        <f>#REF!</f>
        <v>#REF!</v>
      </c>
      <c r="I245" s="236" t="e">
        <f>H245/D245</f>
        <v>#REF!</v>
      </c>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row>
    <row r="246" spans="1:33" ht="12.6" hidden="1" customHeight="1" outlineLevel="2">
      <c r="A246" s="29"/>
      <c r="B246" s="29"/>
      <c r="C246" s="110">
        <v>44228</v>
      </c>
      <c r="D246" s="110">
        <v>44229</v>
      </c>
      <c r="E246" s="110">
        <v>44230</v>
      </c>
      <c r="F246" s="110">
        <v>44231</v>
      </c>
      <c r="G246" s="307" t="s">
        <v>2168</v>
      </c>
      <c r="H246" s="110">
        <v>44236</v>
      </c>
      <c r="I246" s="110">
        <v>44234</v>
      </c>
      <c r="J246" s="110">
        <v>44235</v>
      </c>
      <c r="K246" s="110">
        <v>44237</v>
      </c>
      <c r="L246" s="110">
        <v>44238</v>
      </c>
      <c r="M246" s="307" t="s">
        <v>2169</v>
      </c>
      <c r="N246" s="110">
        <v>44241</v>
      </c>
      <c r="O246" s="110">
        <v>44242</v>
      </c>
      <c r="P246" s="110">
        <v>44243</v>
      </c>
      <c r="Q246" s="110">
        <v>44244</v>
      </c>
      <c r="R246" s="110">
        <v>44245</v>
      </c>
      <c r="S246" s="307" t="s">
        <v>2170</v>
      </c>
      <c r="T246" s="110">
        <v>44248</v>
      </c>
      <c r="U246" s="110">
        <v>44249</v>
      </c>
      <c r="V246" s="110">
        <v>44250</v>
      </c>
      <c r="W246" s="110">
        <v>44251</v>
      </c>
      <c r="X246" s="110">
        <v>44252</v>
      </c>
      <c r="Y246" s="307" t="s">
        <v>2171</v>
      </c>
      <c r="Z246" s="110">
        <v>44255</v>
      </c>
      <c r="AA246" s="29"/>
      <c r="AB246" s="29"/>
      <c r="AC246" s="29"/>
      <c r="AD246" s="29"/>
      <c r="AE246" s="29"/>
      <c r="AF246" s="29"/>
      <c r="AG246" s="29"/>
    </row>
    <row r="247" spans="1:33" ht="12.6" hidden="1" customHeight="1" outlineLevel="2">
      <c r="A247" s="84" t="s">
        <v>2035</v>
      </c>
      <c r="B247" s="29">
        <f>COUNTIF(C247:AB247,"t")</f>
        <v>11</v>
      </c>
      <c r="C247" s="173"/>
      <c r="D247" s="173"/>
      <c r="E247" s="173"/>
      <c r="F247" s="128" t="s">
        <v>2159</v>
      </c>
      <c r="G247" s="127"/>
      <c r="H247" s="173"/>
      <c r="I247" s="128" t="s">
        <v>2159</v>
      </c>
      <c r="J247" s="173"/>
      <c r="K247" s="173"/>
      <c r="L247" s="128" t="s">
        <v>2159</v>
      </c>
      <c r="M247" s="127"/>
      <c r="N247" s="128" t="s">
        <v>2159</v>
      </c>
      <c r="O247" s="173"/>
      <c r="P247" s="128" t="s">
        <v>2159</v>
      </c>
      <c r="Q247" s="173" t="s">
        <v>2159</v>
      </c>
      <c r="R247" s="128" t="s">
        <v>2159</v>
      </c>
      <c r="S247" s="127"/>
      <c r="T247" s="128" t="s">
        <v>2159</v>
      </c>
      <c r="U247" s="173"/>
      <c r="V247" s="128" t="s">
        <v>2159</v>
      </c>
      <c r="W247" s="173" t="s">
        <v>2159</v>
      </c>
      <c r="X247" s="128" t="s">
        <v>2159</v>
      </c>
      <c r="Y247" s="127"/>
      <c r="Z247" s="127"/>
      <c r="AA247" s="29"/>
      <c r="AB247" s="29"/>
      <c r="AC247" s="29"/>
      <c r="AD247" s="29"/>
      <c r="AE247" s="29"/>
      <c r="AF247" s="29"/>
      <c r="AG247" s="29"/>
    </row>
    <row r="248" spans="1:33" ht="12.6" hidden="1" customHeight="1" outlineLevel="2">
      <c r="A248" s="84" t="s">
        <v>2034</v>
      </c>
      <c r="B248" s="29">
        <f>COUNTIF(C248:AB248,"t")</f>
        <v>5</v>
      </c>
      <c r="C248" s="128" t="s">
        <v>2159</v>
      </c>
      <c r="D248" s="173"/>
      <c r="E248" s="128" t="s">
        <v>2159</v>
      </c>
      <c r="F248" s="173"/>
      <c r="G248" s="127"/>
      <c r="H248" s="128" t="s">
        <v>2159</v>
      </c>
      <c r="I248" s="173"/>
      <c r="J248" s="173"/>
      <c r="K248" s="128" t="s">
        <v>2159</v>
      </c>
      <c r="L248" s="173"/>
      <c r="M248" s="127"/>
      <c r="N248" s="127"/>
      <c r="O248" s="127"/>
      <c r="P248" s="127"/>
      <c r="Q248" s="127"/>
      <c r="R248" s="127"/>
      <c r="S248" s="127"/>
      <c r="T248" s="127"/>
      <c r="U248" s="127"/>
      <c r="V248" s="127"/>
      <c r="W248" s="127"/>
      <c r="X248" s="127"/>
      <c r="Y248" s="127"/>
      <c r="Z248" s="128" t="s">
        <v>2159</v>
      </c>
      <c r="AA248" s="29"/>
      <c r="AB248" s="29"/>
      <c r="AC248" s="29"/>
      <c r="AD248" s="29"/>
      <c r="AE248" s="29"/>
      <c r="AF248" s="29"/>
      <c r="AG248" s="29"/>
    </row>
    <row r="249" spans="1:33" ht="12.6" hidden="1" customHeight="1" outlineLevel="2">
      <c r="A249" s="84" t="s">
        <v>2045</v>
      </c>
      <c r="B249" s="29">
        <f>COUNTIF(C249:AB249,"t")</f>
        <v>13</v>
      </c>
      <c r="C249" s="128" t="s">
        <v>2159</v>
      </c>
      <c r="D249" s="128" t="s">
        <v>2159</v>
      </c>
      <c r="E249" s="128" t="s">
        <v>2159</v>
      </c>
      <c r="F249" s="173"/>
      <c r="G249" s="127"/>
      <c r="H249" s="128" t="s">
        <v>2159</v>
      </c>
      <c r="I249" s="173"/>
      <c r="J249" s="128" t="s">
        <v>2159</v>
      </c>
      <c r="K249" s="128" t="s">
        <v>2159</v>
      </c>
      <c r="L249" s="173"/>
      <c r="M249" s="127"/>
      <c r="N249" s="173"/>
      <c r="O249" s="128" t="s">
        <v>2159</v>
      </c>
      <c r="P249" s="128" t="s">
        <v>2159</v>
      </c>
      <c r="Q249" s="128" t="s">
        <v>2159</v>
      </c>
      <c r="R249" s="173"/>
      <c r="S249" s="127"/>
      <c r="T249" s="173"/>
      <c r="U249" s="128" t="s">
        <v>2159</v>
      </c>
      <c r="V249" s="128" t="s">
        <v>2159</v>
      </c>
      <c r="W249" s="128" t="s">
        <v>2159</v>
      </c>
      <c r="X249" s="173" t="s">
        <v>2159</v>
      </c>
      <c r="Y249" s="127"/>
      <c r="Z249" s="173"/>
      <c r="AA249" s="29"/>
      <c r="AB249" s="29"/>
      <c r="AC249" s="29"/>
      <c r="AD249" s="29"/>
      <c r="AE249" s="29"/>
      <c r="AF249" s="29"/>
      <c r="AG249" s="29"/>
    </row>
    <row r="250" spans="1:33" ht="12.6" hidden="1" customHeight="1" outlineLevel="2">
      <c r="A250" s="148" t="s">
        <v>2033</v>
      </c>
      <c r="B250" s="29">
        <f>COUNTIF(C250:AB250,"t")</f>
        <v>13</v>
      </c>
      <c r="C250" s="173"/>
      <c r="D250" s="128" t="s">
        <v>2159</v>
      </c>
      <c r="E250" s="173" t="s">
        <v>2178</v>
      </c>
      <c r="F250" s="128" t="s">
        <v>2159</v>
      </c>
      <c r="G250" s="127"/>
      <c r="H250" s="173" t="s">
        <v>2297</v>
      </c>
      <c r="I250" s="128" t="s">
        <v>2159</v>
      </c>
      <c r="J250" s="128" t="s">
        <v>2159</v>
      </c>
      <c r="K250" s="173" t="s">
        <v>2298</v>
      </c>
      <c r="L250" s="128" t="s">
        <v>2159</v>
      </c>
      <c r="M250" s="127"/>
      <c r="N250" s="128" t="s">
        <v>2159</v>
      </c>
      <c r="O250" s="128" t="s">
        <v>2159</v>
      </c>
      <c r="P250" s="173" t="s">
        <v>2299</v>
      </c>
      <c r="Q250" s="173" t="s">
        <v>2159</v>
      </c>
      <c r="R250" s="128" t="s">
        <v>2159</v>
      </c>
      <c r="S250" s="127"/>
      <c r="T250" s="128" t="s">
        <v>2159</v>
      </c>
      <c r="U250" s="128" t="s">
        <v>2159</v>
      </c>
      <c r="V250" s="173"/>
      <c r="W250" s="29" t="s">
        <v>2178</v>
      </c>
      <c r="X250" s="128" t="s">
        <v>2159</v>
      </c>
      <c r="Y250" s="127"/>
      <c r="Z250" s="128" t="s">
        <v>2159</v>
      </c>
      <c r="AA250" s="29"/>
      <c r="AB250" s="29"/>
      <c r="AC250" s="29"/>
      <c r="AD250" s="29"/>
      <c r="AE250" s="29"/>
      <c r="AF250" s="29"/>
      <c r="AG250" s="29"/>
    </row>
    <row r="251" spans="1:33" ht="12.6" hidden="1" customHeight="1" outlineLevel="2">
      <c r="A251" s="84" t="s">
        <v>2042</v>
      </c>
      <c r="B251" s="29">
        <f>COUNTIF(C251:AB251,"t")</f>
        <v>0</v>
      </c>
      <c r="C251" s="127"/>
      <c r="D251" s="127"/>
      <c r="E251" s="127"/>
      <c r="F251" s="127"/>
      <c r="G251" s="127"/>
      <c r="H251" s="127"/>
      <c r="I251" s="127"/>
      <c r="J251" s="127"/>
      <c r="K251" s="127"/>
      <c r="L251" s="127"/>
      <c r="M251" s="127"/>
      <c r="N251" s="271"/>
      <c r="O251" s="271"/>
      <c r="P251" s="271"/>
      <c r="Q251" s="271"/>
      <c r="R251" s="271"/>
      <c r="S251" s="271"/>
      <c r="T251" s="271"/>
      <c r="U251" s="271"/>
      <c r="V251" s="271"/>
      <c r="W251" s="271"/>
      <c r="X251" s="271"/>
      <c r="Y251" s="271"/>
      <c r="Z251" s="271"/>
      <c r="AA251" s="29"/>
      <c r="AB251" s="29"/>
      <c r="AC251" s="29"/>
      <c r="AD251" s="29"/>
      <c r="AE251" s="29"/>
      <c r="AF251" s="29"/>
      <c r="AG251" s="29"/>
    </row>
    <row r="252" spans="1:33" ht="12.6" hidden="1" customHeight="1" outlineLevel="1" collapsed="1">
      <c r="A252" s="29"/>
      <c r="B252" s="97" t="s">
        <v>2053</v>
      </c>
      <c r="C252" s="29"/>
      <c r="D252" s="29" t="e">
        <f>#REF!</f>
        <v>#REF!</v>
      </c>
      <c r="E252" s="272">
        <v>23</v>
      </c>
      <c r="F252" s="106" t="e">
        <f>D252/E252</f>
        <v>#REF!</v>
      </c>
      <c r="G252" s="29"/>
      <c r="H252" s="29" t="e">
        <f>#REF!</f>
        <v>#REF!</v>
      </c>
      <c r="I252" s="236" t="e">
        <f>H252/D252</f>
        <v>#REF!</v>
      </c>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row>
    <row r="253" spans="1:33" ht="12.6" hidden="1" customHeight="1" outlineLevel="2">
      <c r="A253" s="29"/>
      <c r="B253" s="29"/>
      <c r="C253" s="110">
        <v>44256</v>
      </c>
      <c r="D253" s="110">
        <v>44257</v>
      </c>
      <c r="E253" s="110">
        <v>44258</v>
      </c>
      <c r="F253" s="110">
        <v>44259</v>
      </c>
      <c r="G253" s="307" t="s">
        <v>2168</v>
      </c>
      <c r="H253" s="110">
        <v>44264</v>
      </c>
      <c r="I253" s="110">
        <v>44262</v>
      </c>
      <c r="J253" s="110">
        <v>44263</v>
      </c>
      <c r="K253" s="110">
        <v>44265</v>
      </c>
      <c r="L253" s="110">
        <v>44266</v>
      </c>
      <c r="M253" s="307" t="s">
        <v>2169</v>
      </c>
      <c r="N253" s="110">
        <v>44269</v>
      </c>
      <c r="O253" s="110">
        <v>44270</v>
      </c>
      <c r="P253" s="110">
        <v>44271</v>
      </c>
      <c r="Q253" s="110">
        <v>44272</v>
      </c>
      <c r="R253" s="110">
        <v>44273</v>
      </c>
      <c r="S253" s="307" t="s">
        <v>2170</v>
      </c>
      <c r="T253" s="110">
        <v>44276</v>
      </c>
      <c r="U253" s="110">
        <v>44277</v>
      </c>
      <c r="V253" s="110">
        <v>44278</v>
      </c>
      <c r="W253" s="110">
        <v>44279</v>
      </c>
      <c r="X253" s="110">
        <v>44280</v>
      </c>
      <c r="Y253" s="307" t="s">
        <v>2171</v>
      </c>
      <c r="Z253" s="110">
        <v>44283</v>
      </c>
      <c r="AA253" s="110">
        <v>44284</v>
      </c>
      <c r="AB253" s="110">
        <v>44285</v>
      </c>
      <c r="AC253" s="110">
        <v>44286</v>
      </c>
      <c r="AD253" s="29"/>
      <c r="AE253" s="29"/>
      <c r="AF253" s="29"/>
      <c r="AG253" s="29"/>
    </row>
    <row r="254" spans="1:33" ht="12.6" hidden="1" customHeight="1" outlineLevel="2">
      <c r="A254" s="84" t="s">
        <v>2035</v>
      </c>
      <c r="B254" s="29">
        <f>COUNTIF(D254:Y254,"t")</f>
        <v>6</v>
      </c>
      <c r="C254" s="92"/>
      <c r="D254" s="308"/>
      <c r="E254" s="308"/>
      <c r="F254" s="308"/>
      <c r="G254" s="127"/>
      <c r="H254" s="173"/>
      <c r="I254" s="128" t="s">
        <v>2159</v>
      </c>
      <c r="J254" s="173"/>
      <c r="K254" s="173"/>
      <c r="L254" s="128" t="s">
        <v>2159</v>
      </c>
      <c r="M254" s="127"/>
      <c r="N254" s="128" t="s">
        <v>2159</v>
      </c>
      <c r="O254" s="173"/>
      <c r="P254" s="173"/>
      <c r="Q254" s="173" t="s">
        <v>2300</v>
      </c>
      <c r="R254" s="128" t="s">
        <v>2159</v>
      </c>
      <c r="S254" s="127"/>
      <c r="T254" s="128" t="s">
        <v>2159</v>
      </c>
      <c r="U254" s="173"/>
      <c r="V254" s="173"/>
      <c r="W254" s="173"/>
      <c r="X254" s="128" t="s">
        <v>2159</v>
      </c>
      <c r="Y254" s="127"/>
      <c r="Z254" s="128" t="s">
        <v>2159</v>
      </c>
      <c r="AA254" s="128" t="s">
        <v>2159</v>
      </c>
      <c r="AB254" s="173"/>
      <c r="AC254" s="173"/>
      <c r="AD254" s="29"/>
      <c r="AE254" s="29"/>
      <c r="AF254" s="29"/>
      <c r="AG254" s="29"/>
    </row>
    <row r="255" spans="1:33" ht="12.6" hidden="1" customHeight="1" outlineLevel="2">
      <c r="A255" s="84" t="s">
        <v>2034</v>
      </c>
      <c r="B255" s="29">
        <f>COUNTIF(D255:Y255,"t")</f>
        <v>12</v>
      </c>
      <c r="C255" s="245"/>
      <c r="D255" s="209" t="s">
        <v>2159</v>
      </c>
      <c r="E255" s="209" t="s">
        <v>2159</v>
      </c>
      <c r="F255" s="241" t="s">
        <v>2159</v>
      </c>
      <c r="G255" s="127"/>
      <c r="H255" s="128" t="s">
        <v>2159</v>
      </c>
      <c r="I255" s="173"/>
      <c r="J255" s="128" t="s">
        <v>2159</v>
      </c>
      <c r="K255" s="128" t="s">
        <v>2159</v>
      </c>
      <c r="L255" s="173"/>
      <c r="M255" s="127"/>
      <c r="N255" s="173"/>
      <c r="O255" s="128" t="s">
        <v>2159</v>
      </c>
      <c r="P255" s="128" t="s">
        <v>2159</v>
      </c>
      <c r="Q255" s="128" t="s">
        <v>2159</v>
      </c>
      <c r="R255" s="173"/>
      <c r="S255" s="127"/>
      <c r="T255" s="173"/>
      <c r="U255" s="128" t="s">
        <v>2159</v>
      </c>
      <c r="V255" s="128" t="s">
        <v>2159</v>
      </c>
      <c r="W255" s="128" t="s">
        <v>2159</v>
      </c>
      <c r="X255" s="173"/>
      <c r="Y255" s="127"/>
      <c r="Z255" s="173"/>
      <c r="AA255" s="128" t="s">
        <v>2159</v>
      </c>
      <c r="AB255" s="128" t="s">
        <v>2159</v>
      </c>
      <c r="AC255" s="128" t="s">
        <v>2159</v>
      </c>
      <c r="AD255" s="29"/>
      <c r="AE255" s="29"/>
      <c r="AF255" s="29"/>
      <c r="AG255" s="29"/>
    </row>
    <row r="256" spans="1:33" ht="12.6" hidden="1" customHeight="1" outlineLevel="2">
      <c r="A256" s="84" t="s">
        <v>2045</v>
      </c>
      <c r="B256" s="29">
        <f>COUNTIF(C256:Y256,"t")</f>
        <v>13</v>
      </c>
      <c r="C256" s="208" t="s">
        <v>2159</v>
      </c>
      <c r="D256" s="209" t="s">
        <v>2159</v>
      </c>
      <c r="E256" s="209" t="s">
        <v>2159</v>
      </c>
      <c r="F256" s="241" t="s">
        <v>2159</v>
      </c>
      <c r="G256" s="127"/>
      <c r="H256" s="128" t="s">
        <v>2159</v>
      </c>
      <c r="I256" s="173"/>
      <c r="J256" s="128" t="s">
        <v>2159</v>
      </c>
      <c r="K256" s="128" t="s">
        <v>2159</v>
      </c>
      <c r="L256" s="173" t="s">
        <v>2301</v>
      </c>
      <c r="M256" s="127"/>
      <c r="N256" s="173"/>
      <c r="O256" s="128" t="s">
        <v>2159</v>
      </c>
      <c r="P256" s="128" t="s">
        <v>2159</v>
      </c>
      <c r="Q256" s="128" t="s">
        <v>2159</v>
      </c>
      <c r="R256" s="173"/>
      <c r="S256" s="127"/>
      <c r="T256" s="173"/>
      <c r="U256" s="128" t="s">
        <v>2159</v>
      </c>
      <c r="V256" s="128" t="s">
        <v>2159</v>
      </c>
      <c r="W256" s="128" t="s">
        <v>2159</v>
      </c>
      <c r="X256" s="173"/>
      <c r="Y256" s="127"/>
      <c r="Z256" s="173"/>
      <c r="AA256" s="173"/>
      <c r="AB256" s="128" t="s">
        <v>2159</v>
      </c>
      <c r="AC256" s="128" t="s">
        <v>2159</v>
      </c>
      <c r="AD256" s="29"/>
      <c r="AE256" s="29"/>
      <c r="AF256" s="29"/>
      <c r="AG256" s="29"/>
    </row>
    <row r="257" spans="1:33" ht="12.6" hidden="1" customHeight="1" outlineLevel="2">
      <c r="A257" s="148" t="s">
        <v>2033</v>
      </c>
      <c r="B257" s="29">
        <f>COUNTIF(C257:Y257,"t")</f>
        <v>4</v>
      </c>
      <c r="C257" s="208" t="s">
        <v>2159</v>
      </c>
      <c r="D257" s="241"/>
      <c r="E257" s="241" t="s">
        <v>2178</v>
      </c>
      <c r="F257" s="209" t="s">
        <v>2159</v>
      </c>
      <c r="G257" s="127"/>
      <c r="H257" s="127"/>
      <c r="I257" s="127"/>
      <c r="J257" s="127"/>
      <c r="K257" s="127"/>
      <c r="L257" s="127"/>
      <c r="M257" s="127"/>
      <c r="N257" s="127"/>
      <c r="O257" s="127"/>
      <c r="P257" s="127"/>
      <c r="Q257" s="127"/>
      <c r="R257" s="127"/>
      <c r="S257" s="127"/>
      <c r="T257" s="128" t="s">
        <v>2159</v>
      </c>
      <c r="U257" s="173"/>
      <c r="V257" s="173"/>
      <c r="W257" s="173" t="s">
        <v>2302</v>
      </c>
      <c r="X257" s="128" t="s">
        <v>2159</v>
      </c>
      <c r="Y257" s="127"/>
      <c r="Z257" s="128" t="s">
        <v>2159</v>
      </c>
      <c r="AA257" s="173"/>
      <c r="AB257" s="173" t="s">
        <v>2292</v>
      </c>
      <c r="AC257" s="173" t="s">
        <v>2302</v>
      </c>
      <c r="AD257" s="29"/>
      <c r="AE257" s="29"/>
      <c r="AF257" s="29"/>
      <c r="AG257" s="29"/>
    </row>
    <row r="258" spans="1:33" ht="12.6" hidden="1" customHeight="1" outlineLevel="2">
      <c r="A258" s="84" t="s">
        <v>2042</v>
      </c>
      <c r="B258" s="29">
        <f>COUNTIF(D258:AB258,"t")</f>
        <v>0</v>
      </c>
      <c r="C258" s="309"/>
      <c r="D258" s="310"/>
      <c r="E258" s="310"/>
      <c r="F258" s="310"/>
      <c r="G258" s="127"/>
      <c r="H258" s="311"/>
      <c r="I258" s="312"/>
      <c r="J258" s="311"/>
      <c r="K258" s="311"/>
      <c r="L258" s="311"/>
      <c r="M258" s="127"/>
      <c r="N258" s="311"/>
      <c r="O258" s="311"/>
      <c r="P258" s="311"/>
      <c r="Q258" s="311"/>
      <c r="R258" s="311"/>
      <c r="S258" s="127"/>
      <c r="T258" s="309"/>
      <c r="U258" s="310"/>
      <c r="V258" s="310"/>
      <c r="W258" s="310"/>
      <c r="X258" s="309"/>
      <c r="Y258" s="127"/>
      <c r="Z258" s="312"/>
      <c r="AA258" s="311"/>
      <c r="AB258" s="311"/>
      <c r="AC258" s="311"/>
      <c r="AD258" s="29"/>
      <c r="AE258" s="29"/>
      <c r="AF258" s="29"/>
      <c r="AG258" s="29"/>
    </row>
    <row r="259" spans="1:33" ht="12.6" hidden="1" customHeight="1" outlineLevel="1" collapsed="1">
      <c r="A259" s="29"/>
      <c r="B259" s="97" t="s">
        <v>2054</v>
      </c>
      <c r="C259" s="29"/>
      <c r="D259" s="29" t="e">
        <f>#REF!</f>
        <v>#REF!</v>
      </c>
      <c r="E259" s="272">
        <v>19</v>
      </c>
      <c r="F259" s="106" t="e">
        <f>D259/E259</f>
        <v>#REF!</v>
      </c>
      <c r="G259" s="29"/>
      <c r="H259" s="29" t="e">
        <f>#REF!</f>
        <v>#REF!</v>
      </c>
      <c r="I259" s="236" t="e">
        <f>H259/D259</f>
        <v>#REF!</v>
      </c>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row>
    <row r="260" spans="1:33" ht="12.6" hidden="1" customHeight="1" outlineLevel="2">
      <c r="A260" s="29"/>
      <c r="B260" s="29"/>
      <c r="C260" s="110">
        <v>44287</v>
      </c>
      <c r="D260" s="307" t="s">
        <v>2274</v>
      </c>
      <c r="E260" s="110">
        <v>44290</v>
      </c>
      <c r="F260" s="110">
        <v>44291</v>
      </c>
      <c r="G260" s="110">
        <v>44292</v>
      </c>
      <c r="H260" s="307" t="s">
        <v>2224</v>
      </c>
      <c r="I260" s="110">
        <v>44293</v>
      </c>
      <c r="J260" s="110">
        <v>44294</v>
      </c>
      <c r="K260" s="110">
        <v>44297</v>
      </c>
      <c r="L260" s="110">
        <v>44298</v>
      </c>
      <c r="M260" s="110">
        <v>44299</v>
      </c>
      <c r="N260" s="110">
        <v>44300</v>
      </c>
      <c r="O260" s="307" t="s">
        <v>2303</v>
      </c>
      <c r="P260" s="110">
        <v>44305</v>
      </c>
      <c r="Q260" s="110">
        <v>44306</v>
      </c>
      <c r="R260" s="110">
        <v>44307</v>
      </c>
      <c r="S260" s="110">
        <v>44308</v>
      </c>
      <c r="T260" s="307" t="s">
        <v>2275</v>
      </c>
      <c r="U260" s="110">
        <v>44311</v>
      </c>
      <c r="V260" s="110">
        <v>44312</v>
      </c>
      <c r="W260" s="110">
        <v>44313</v>
      </c>
      <c r="X260" s="110">
        <v>44314</v>
      </c>
      <c r="Y260" s="110">
        <v>44315</v>
      </c>
      <c r="Z260" s="307" t="s">
        <v>2304</v>
      </c>
      <c r="AA260" s="29"/>
      <c r="AB260" s="29"/>
      <c r="AC260" s="29"/>
      <c r="AD260" s="29"/>
      <c r="AE260" s="29"/>
      <c r="AF260" s="29"/>
      <c r="AG260" s="29"/>
    </row>
    <row r="261" spans="1:33" ht="12.6" hidden="1" customHeight="1" outlineLevel="2">
      <c r="A261" s="84" t="s">
        <v>2035</v>
      </c>
      <c r="B261" s="29">
        <f>COUNTIF(C261:AB261,"t")</f>
        <v>6</v>
      </c>
      <c r="C261" s="173"/>
      <c r="D261" s="127"/>
      <c r="E261" s="128" t="s">
        <v>2159</v>
      </c>
      <c r="F261" s="173"/>
      <c r="G261" s="173"/>
      <c r="H261" s="127"/>
      <c r="I261" s="173"/>
      <c r="J261" s="128" t="s">
        <v>2159</v>
      </c>
      <c r="K261" s="128" t="s">
        <v>2159</v>
      </c>
      <c r="L261" s="173"/>
      <c r="M261" s="173"/>
      <c r="N261" s="128" t="s">
        <v>2159</v>
      </c>
      <c r="O261" s="2347" t="s">
        <v>2241</v>
      </c>
      <c r="P261" s="127"/>
      <c r="Q261" s="127"/>
      <c r="R261" s="127"/>
      <c r="S261" s="127"/>
      <c r="T261" s="127"/>
      <c r="U261" s="128" t="s">
        <v>2159</v>
      </c>
      <c r="V261" s="173"/>
      <c r="W261" s="173"/>
      <c r="X261" s="173" t="s">
        <v>2215</v>
      </c>
      <c r="Y261" s="128" t="s">
        <v>2159</v>
      </c>
      <c r="Z261" s="127"/>
      <c r="AA261" s="29"/>
      <c r="AB261" s="29"/>
      <c r="AC261" s="29"/>
      <c r="AD261" s="29"/>
      <c r="AE261" s="29"/>
      <c r="AF261" s="29"/>
      <c r="AG261" s="29"/>
    </row>
    <row r="262" spans="1:33" ht="12.6" hidden="1" customHeight="1" outlineLevel="2">
      <c r="A262" s="84" t="s">
        <v>2034</v>
      </c>
      <c r="B262" s="29">
        <f>COUNTIF(C262:AB262,"t")</f>
        <v>9</v>
      </c>
      <c r="C262" s="173"/>
      <c r="D262" s="127"/>
      <c r="E262" s="173"/>
      <c r="F262" s="173" t="s">
        <v>2159</v>
      </c>
      <c r="G262" s="173"/>
      <c r="H262" s="127"/>
      <c r="I262" s="173" t="s">
        <v>2159</v>
      </c>
      <c r="J262" s="173"/>
      <c r="K262" s="173"/>
      <c r="L262" s="128" t="s">
        <v>2159</v>
      </c>
      <c r="M262" s="173"/>
      <c r="N262" s="128" t="s">
        <v>2159</v>
      </c>
      <c r="O262" s="2340"/>
      <c r="P262" s="128" t="s">
        <v>2159</v>
      </c>
      <c r="Q262" s="173"/>
      <c r="R262" s="128" t="s">
        <v>2159</v>
      </c>
      <c r="S262" s="128" t="s">
        <v>2159</v>
      </c>
      <c r="T262" s="127"/>
      <c r="U262" s="173"/>
      <c r="V262" s="128" t="s">
        <v>2159</v>
      </c>
      <c r="W262" s="173" t="s">
        <v>2291</v>
      </c>
      <c r="X262" s="128" t="s">
        <v>2159</v>
      </c>
      <c r="Y262" s="173"/>
      <c r="Z262" s="127"/>
      <c r="AA262" s="29"/>
      <c r="AB262" s="29"/>
      <c r="AC262" s="29"/>
      <c r="AD262" s="29"/>
      <c r="AE262" s="29"/>
      <c r="AF262" s="29"/>
      <c r="AG262" s="29"/>
    </row>
    <row r="263" spans="1:33" ht="12.6" hidden="1" customHeight="1" outlineLevel="2">
      <c r="A263" s="84" t="s">
        <v>2045</v>
      </c>
      <c r="B263" s="29">
        <f>COUNTIF(C263:AB263,"t")</f>
        <v>13</v>
      </c>
      <c r="C263" s="128" t="s">
        <v>2159</v>
      </c>
      <c r="D263" s="127"/>
      <c r="E263" s="173"/>
      <c r="F263" s="128" t="s">
        <v>2159</v>
      </c>
      <c r="G263" s="128" t="s">
        <v>2159</v>
      </c>
      <c r="H263" s="127"/>
      <c r="I263" s="128" t="s">
        <v>2159</v>
      </c>
      <c r="J263" s="173"/>
      <c r="K263" s="173"/>
      <c r="L263" s="128" t="s">
        <v>2159</v>
      </c>
      <c r="M263" s="128" t="s">
        <v>2159</v>
      </c>
      <c r="N263" s="173"/>
      <c r="O263" s="2340"/>
      <c r="P263" s="128" t="s">
        <v>2159</v>
      </c>
      <c r="Q263" s="128" t="s">
        <v>2159</v>
      </c>
      <c r="R263" s="128" t="s">
        <v>2159</v>
      </c>
      <c r="S263" s="128" t="s">
        <v>2159</v>
      </c>
      <c r="T263" s="127"/>
      <c r="U263" s="173"/>
      <c r="V263" s="128" t="s">
        <v>2159</v>
      </c>
      <c r="W263" s="128" t="s">
        <v>2159</v>
      </c>
      <c r="X263" s="128" t="s">
        <v>2159</v>
      </c>
      <c r="Y263" s="173"/>
      <c r="Z263" s="127"/>
      <c r="AA263" s="29"/>
      <c r="AB263" s="29"/>
      <c r="AC263" s="29"/>
      <c r="AD263" s="29"/>
      <c r="AE263" s="29"/>
      <c r="AF263" s="29"/>
      <c r="AG263" s="29"/>
    </row>
    <row r="264" spans="1:33" ht="12.6" hidden="1" customHeight="1" outlineLevel="2">
      <c r="A264" s="148" t="s">
        <v>2033</v>
      </c>
      <c r="B264" s="29">
        <f>COUNTIF(C264:AB264,"t")</f>
        <v>12</v>
      </c>
      <c r="C264" s="128" t="s">
        <v>2159</v>
      </c>
      <c r="D264" s="127"/>
      <c r="E264" s="128" t="s">
        <v>2159</v>
      </c>
      <c r="F264" s="173"/>
      <c r="G264" s="128" t="s">
        <v>2159</v>
      </c>
      <c r="H264" s="127"/>
      <c r="I264" s="173" t="s">
        <v>2302</v>
      </c>
      <c r="J264" s="128" t="s">
        <v>2159</v>
      </c>
      <c r="K264" s="128" t="s">
        <v>2159</v>
      </c>
      <c r="L264" s="173"/>
      <c r="M264" s="128" t="s">
        <v>2159</v>
      </c>
      <c r="N264" s="173" t="s">
        <v>2302</v>
      </c>
      <c r="O264" s="2340"/>
      <c r="P264" s="128" t="s">
        <v>2159</v>
      </c>
      <c r="Q264" s="128" t="s">
        <v>2159</v>
      </c>
      <c r="R264" s="173"/>
      <c r="S264" s="128" t="s">
        <v>2159</v>
      </c>
      <c r="T264" s="127"/>
      <c r="U264" s="128" t="s">
        <v>2159</v>
      </c>
      <c r="V264" s="173"/>
      <c r="W264" s="128" t="s">
        <v>2159</v>
      </c>
      <c r="X264" s="173" t="s">
        <v>2302</v>
      </c>
      <c r="Y264" s="128" t="s">
        <v>2159</v>
      </c>
      <c r="Z264" s="127"/>
      <c r="AA264" s="29"/>
      <c r="AB264" s="29"/>
      <c r="AC264" s="29"/>
      <c r="AD264" s="29"/>
      <c r="AE264" s="29"/>
      <c r="AF264" s="29"/>
      <c r="AG264" s="29"/>
    </row>
    <row r="265" spans="1:33" ht="12.6" hidden="1" customHeight="1" outlineLevel="1" collapsed="1">
      <c r="A265" s="29"/>
      <c r="B265" s="97" t="s">
        <v>2055</v>
      </c>
      <c r="C265" s="29"/>
      <c r="D265" s="29" t="e">
        <f>#REF!</f>
        <v>#REF!</v>
      </c>
      <c r="E265" s="272">
        <v>21</v>
      </c>
      <c r="F265" s="106" t="e">
        <f>D265/E265</f>
        <v>#REF!</v>
      </c>
      <c r="G265" s="29"/>
      <c r="H265" s="29" t="e">
        <f>#REF!</f>
        <v>#REF!</v>
      </c>
      <c r="I265" s="236" t="e">
        <f>H265/D265</f>
        <v>#REF!</v>
      </c>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row>
    <row r="266" spans="1:33" ht="12.6" hidden="1" customHeight="1" outlineLevel="2">
      <c r="A266" s="29"/>
      <c r="B266" s="29"/>
      <c r="C266" s="110">
        <v>44318</v>
      </c>
      <c r="D266" s="110">
        <v>44319</v>
      </c>
      <c r="E266" s="110">
        <v>44320</v>
      </c>
      <c r="F266" s="110">
        <v>44321</v>
      </c>
      <c r="G266" s="110">
        <v>44322</v>
      </c>
      <c r="H266" s="307" t="s">
        <v>2263</v>
      </c>
      <c r="I266" s="110">
        <v>44325</v>
      </c>
      <c r="J266" s="110">
        <v>44326</v>
      </c>
      <c r="K266" s="110">
        <v>44327</v>
      </c>
      <c r="L266" s="110">
        <v>44328</v>
      </c>
      <c r="M266" s="110">
        <v>44329</v>
      </c>
      <c r="N266" s="307" t="s">
        <v>2189</v>
      </c>
      <c r="O266" s="110">
        <v>44332</v>
      </c>
      <c r="P266" s="110">
        <v>44333</v>
      </c>
      <c r="Q266" s="110">
        <v>44334</v>
      </c>
      <c r="R266" s="110">
        <v>44335</v>
      </c>
      <c r="S266" s="110">
        <v>44336</v>
      </c>
      <c r="T266" s="307" t="s">
        <v>2190</v>
      </c>
      <c r="U266" s="110">
        <v>44339</v>
      </c>
      <c r="V266" s="110">
        <v>44340</v>
      </c>
      <c r="W266" s="110">
        <v>44341</v>
      </c>
      <c r="X266" s="110">
        <v>44342</v>
      </c>
      <c r="Y266" s="110">
        <v>44343</v>
      </c>
      <c r="Z266" s="307" t="s">
        <v>2191</v>
      </c>
      <c r="AA266" s="110">
        <v>44346</v>
      </c>
      <c r="AB266" s="110">
        <v>44347</v>
      </c>
      <c r="AC266" s="29"/>
      <c r="AD266" s="29"/>
      <c r="AE266" s="29"/>
      <c r="AF266" s="29"/>
      <c r="AG266" s="29"/>
    </row>
    <row r="267" spans="1:33" ht="12.6" hidden="1" customHeight="1" outlineLevel="2">
      <c r="A267" s="84" t="s">
        <v>2035</v>
      </c>
      <c r="B267" s="29">
        <f>COUNTIF(C267:AB267,"t")</f>
        <v>10</v>
      </c>
      <c r="C267" s="128" t="s">
        <v>2159</v>
      </c>
      <c r="D267" s="173"/>
      <c r="E267" s="127"/>
      <c r="F267" s="173"/>
      <c r="G267" s="128" t="s">
        <v>2159</v>
      </c>
      <c r="H267" s="127"/>
      <c r="I267" s="128" t="s">
        <v>2158</v>
      </c>
      <c r="J267" s="173"/>
      <c r="K267" s="173" t="s">
        <v>2215</v>
      </c>
      <c r="L267" s="173" t="s">
        <v>2305</v>
      </c>
      <c r="M267" s="128" t="s">
        <v>2159</v>
      </c>
      <c r="N267" s="127"/>
      <c r="O267" s="128" t="s">
        <v>2159</v>
      </c>
      <c r="P267" s="173"/>
      <c r="Q267" s="128" t="s">
        <v>2159</v>
      </c>
      <c r="R267" s="173" t="s">
        <v>2306</v>
      </c>
      <c r="S267" s="128" t="s">
        <v>2159</v>
      </c>
      <c r="T267" s="127"/>
      <c r="U267" s="128" t="s">
        <v>2159</v>
      </c>
      <c r="V267" s="173"/>
      <c r="W267" s="173"/>
      <c r="X267" s="173"/>
      <c r="Y267" s="128" t="s">
        <v>2159</v>
      </c>
      <c r="Z267" s="127"/>
      <c r="AA267" s="128" t="s">
        <v>2159</v>
      </c>
      <c r="AB267" s="173"/>
      <c r="AC267" s="29"/>
      <c r="AD267" s="29"/>
      <c r="AE267" s="29"/>
      <c r="AF267" s="29"/>
      <c r="AG267" s="29"/>
    </row>
    <row r="268" spans="1:33" ht="12.6" hidden="1" customHeight="1" outlineLevel="2">
      <c r="A268" s="84" t="s">
        <v>2034</v>
      </c>
      <c r="B268" s="29">
        <f>COUNTIF(C268:AB268,"t")</f>
        <v>8</v>
      </c>
      <c r="C268" s="173"/>
      <c r="D268" s="128" t="s">
        <v>2159</v>
      </c>
      <c r="E268" s="127"/>
      <c r="F268" s="128" t="s">
        <v>2159</v>
      </c>
      <c r="G268" s="173"/>
      <c r="H268" s="127"/>
      <c r="I268" s="173"/>
      <c r="J268" s="128" t="s">
        <v>2159</v>
      </c>
      <c r="K268" s="173" t="s">
        <v>2291</v>
      </c>
      <c r="L268" s="128" t="s">
        <v>2159</v>
      </c>
      <c r="M268" s="173"/>
      <c r="N268" s="127"/>
      <c r="O268" s="173"/>
      <c r="P268" s="128" t="s">
        <v>2159</v>
      </c>
      <c r="Q268" s="173"/>
      <c r="R268" s="173" t="s">
        <v>2306</v>
      </c>
      <c r="S268" s="173"/>
      <c r="T268" s="127"/>
      <c r="U268" s="173"/>
      <c r="V268" s="128" t="s">
        <v>2159</v>
      </c>
      <c r="W268" s="173"/>
      <c r="X268" s="128" t="s">
        <v>2159</v>
      </c>
      <c r="Y268" s="173"/>
      <c r="Z268" s="127"/>
      <c r="AA268" s="173"/>
      <c r="AB268" s="128" t="s">
        <v>2159</v>
      </c>
      <c r="AC268" s="29"/>
      <c r="AD268" s="29"/>
      <c r="AE268" s="29"/>
      <c r="AF268" s="29"/>
      <c r="AG268" s="29"/>
    </row>
    <row r="269" spans="1:33" ht="12.6" hidden="1" customHeight="1" outlineLevel="2">
      <c r="A269" s="84" t="s">
        <v>2045</v>
      </c>
      <c r="B269" s="29">
        <f>COUNTIF(C269:AB269,"t")</f>
        <v>12</v>
      </c>
      <c r="C269" s="173"/>
      <c r="D269" s="173"/>
      <c r="E269" s="127"/>
      <c r="F269" s="128" t="s">
        <v>2159</v>
      </c>
      <c r="G269" s="128" t="s">
        <v>2159</v>
      </c>
      <c r="H269" s="127"/>
      <c r="I269" s="173"/>
      <c r="J269" s="29"/>
      <c r="K269" s="128" t="s">
        <v>2159</v>
      </c>
      <c r="L269" s="128" t="s">
        <v>2159</v>
      </c>
      <c r="M269" s="128" t="s">
        <v>2159</v>
      </c>
      <c r="N269" s="127"/>
      <c r="O269" s="173"/>
      <c r="P269" s="90" t="s">
        <v>2159</v>
      </c>
      <c r="Q269" s="90" t="s">
        <v>2159</v>
      </c>
      <c r="R269" s="90" t="s">
        <v>2159</v>
      </c>
      <c r="S269" s="173"/>
      <c r="T269" s="127"/>
      <c r="U269" s="173"/>
      <c r="V269" s="128" t="s">
        <v>2159</v>
      </c>
      <c r="W269" s="128" t="s">
        <v>2159</v>
      </c>
      <c r="X269" s="128" t="s">
        <v>2159</v>
      </c>
      <c r="Y269" s="173"/>
      <c r="Z269" s="127"/>
      <c r="AA269" s="173"/>
      <c r="AB269" s="128" t="s">
        <v>2159</v>
      </c>
      <c r="AC269" s="29"/>
      <c r="AD269" s="29"/>
      <c r="AE269" s="29"/>
      <c r="AF269" s="29"/>
      <c r="AG269" s="29"/>
    </row>
    <row r="270" spans="1:33" ht="12.6" hidden="1" customHeight="1" outlineLevel="2">
      <c r="A270" s="148" t="s">
        <v>2033</v>
      </c>
      <c r="B270" s="29">
        <f>COUNTIF(C270:AB270,"t")</f>
        <v>12</v>
      </c>
      <c r="C270" s="128" t="s">
        <v>2159</v>
      </c>
      <c r="D270" s="128" t="s">
        <v>2159</v>
      </c>
      <c r="E270" s="127"/>
      <c r="F270" s="173"/>
      <c r="G270" s="173"/>
      <c r="H270" s="127"/>
      <c r="I270" s="128" t="s">
        <v>2159</v>
      </c>
      <c r="J270" s="128" t="s">
        <v>2159</v>
      </c>
      <c r="K270" s="128" t="s">
        <v>2159</v>
      </c>
      <c r="L270" s="173" t="s">
        <v>2307</v>
      </c>
      <c r="M270" s="173" t="s">
        <v>2308</v>
      </c>
      <c r="N270" s="127"/>
      <c r="O270" s="128" t="s">
        <v>2159</v>
      </c>
      <c r="P270" s="173"/>
      <c r="Q270" s="128" t="s">
        <v>2159</v>
      </c>
      <c r="R270" s="173" t="s">
        <v>2306</v>
      </c>
      <c r="S270" s="128" t="s">
        <v>2159</v>
      </c>
      <c r="T270" s="127"/>
      <c r="U270" s="128" t="s">
        <v>2159</v>
      </c>
      <c r="V270" s="173"/>
      <c r="W270" s="128" t="s">
        <v>2159</v>
      </c>
      <c r="X270" s="173" t="s">
        <v>2302</v>
      </c>
      <c r="Y270" s="128" t="s">
        <v>2159</v>
      </c>
      <c r="Z270" s="127"/>
      <c r="AA270" s="128" t="s">
        <v>2159</v>
      </c>
      <c r="AB270" s="173"/>
      <c r="AC270" s="29"/>
      <c r="AD270" s="29"/>
      <c r="AE270" s="29"/>
      <c r="AF270" s="29"/>
      <c r="AG270" s="29"/>
    </row>
    <row r="271" spans="1:33" ht="12.6" hidden="1" customHeight="1" outlineLevel="1" collapsed="1">
      <c r="A271" s="29"/>
      <c r="B271" s="97" t="s">
        <v>2056</v>
      </c>
      <c r="C271" s="29"/>
      <c r="D271" s="29" t="e">
        <f>#REF!</f>
        <v>#REF!</v>
      </c>
      <c r="E271" s="272">
        <v>20</v>
      </c>
      <c r="F271" s="106" t="e">
        <f>D271/E271</f>
        <v>#REF!</v>
      </c>
      <c r="G271" s="29"/>
      <c r="H271" s="29" t="e">
        <f>#REF!</f>
        <v>#REF!</v>
      </c>
      <c r="I271" s="236" t="e">
        <f>H271/D271</f>
        <v>#REF!</v>
      </c>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row>
    <row r="272" spans="1:33" ht="12.6" hidden="1" customHeight="1" outlineLevel="2">
      <c r="A272" s="29"/>
      <c r="B272" s="29"/>
      <c r="C272" s="110">
        <v>44348</v>
      </c>
      <c r="D272" s="110">
        <v>44349</v>
      </c>
      <c r="E272" s="110">
        <v>44350</v>
      </c>
      <c r="F272" s="307" t="s">
        <v>2309</v>
      </c>
      <c r="G272" s="110">
        <v>44353</v>
      </c>
      <c r="H272" s="110">
        <v>44354</v>
      </c>
      <c r="I272" s="110">
        <v>44355</v>
      </c>
      <c r="J272" s="110">
        <v>44356</v>
      </c>
      <c r="K272" s="110">
        <v>44357</v>
      </c>
      <c r="L272" s="307" t="s">
        <v>2269</v>
      </c>
      <c r="M272" s="110">
        <v>44360</v>
      </c>
      <c r="N272" s="110">
        <v>44361</v>
      </c>
      <c r="O272" s="110">
        <v>44362</v>
      </c>
      <c r="P272" s="110">
        <v>44363</v>
      </c>
      <c r="Q272" s="110">
        <v>44364</v>
      </c>
      <c r="R272" s="307" t="s">
        <v>2270</v>
      </c>
      <c r="S272" s="110">
        <v>44367</v>
      </c>
      <c r="T272" s="110">
        <v>44368</v>
      </c>
      <c r="U272" s="110">
        <v>44369</v>
      </c>
      <c r="V272" s="307" t="s">
        <v>2310</v>
      </c>
      <c r="W272" s="110">
        <v>44374</v>
      </c>
      <c r="X272" s="110">
        <v>44375</v>
      </c>
      <c r="Y272" s="110">
        <v>44376</v>
      </c>
      <c r="Z272" s="110">
        <v>44377</v>
      </c>
      <c r="AA272" s="29"/>
      <c r="AB272" s="29"/>
      <c r="AC272" s="29"/>
      <c r="AD272" s="29"/>
      <c r="AE272" s="29"/>
      <c r="AF272" s="29"/>
      <c r="AG272" s="29"/>
    </row>
    <row r="273" spans="1:33" ht="12.6" hidden="1" customHeight="1" outlineLevel="2">
      <c r="A273" s="84" t="s">
        <v>2035</v>
      </c>
      <c r="B273" s="29">
        <f>COUNTIF(C273:AD273,"t")</f>
        <v>5</v>
      </c>
      <c r="C273" s="128" t="s">
        <v>2159</v>
      </c>
      <c r="D273" s="128" t="s">
        <v>2159</v>
      </c>
      <c r="E273" s="128" t="s">
        <v>2159</v>
      </c>
      <c r="F273" s="127"/>
      <c r="G273" s="127"/>
      <c r="H273" s="127"/>
      <c r="I273" s="127"/>
      <c r="J273" s="127"/>
      <c r="K273" s="127"/>
      <c r="L273" s="127"/>
      <c r="M273" s="127"/>
      <c r="N273" s="127"/>
      <c r="O273" s="127"/>
      <c r="P273" s="127"/>
      <c r="Q273" s="127"/>
      <c r="R273" s="127"/>
      <c r="S273" s="127"/>
      <c r="T273" s="127"/>
      <c r="U273" s="127"/>
      <c r="V273" s="127"/>
      <c r="W273" s="128" t="s">
        <v>2159</v>
      </c>
      <c r="X273" s="173"/>
      <c r="Y273" s="173"/>
      <c r="Z273" s="128" t="s">
        <v>2159</v>
      </c>
      <c r="AA273" s="29"/>
      <c r="AB273" s="29"/>
      <c r="AC273" s="29"/>
      <c r="AD273" s="29"/>
      <c r="AE273" s="29"/>
      <c r="AF273" s="29"/>
      <c r="AG273" s="29"/>
    </row>
    <row r="274" spans="1:33" ht="12.6" hidden="1" customHeight="1" outlineLevel="2">
      <c r="A274" s="84" t="s">
        <v>2034</v>
      </c>
      <c r="B274" s="29">
        <f>COUNTIF(C274:AD274,"t")</f>
        <v>13</v>
      </c>
      <c r="C274" s="74"/>
      <c r="D274" s="74"/>
      <c r="E274" s="173"/>
      <c r="F274" s="127"/>
      <c r="G274" s="128" t="s">
        <v>2159</v>
      </c>
      <c r="H274" s="128" t="s">
        <v>2159</v>
      </c>
      <c r="I274" s="173"/>
      <c r="J274" s="128"/>
      <c r="K274" s="128" t="s">
        <v>2159</v>
      </c>
      <c r="L274" s="127"/>
      <c r="M274" s="128" t="s">
        <v>2159</v>
      </c>
      <c r="N274" s="128" t="s">
        <v>2159</v>
      </c>
      <c r="O274" s="173"/>
      <c r="P274" s="128" t="s">
        <v>2159</v>
      </c>
      <c r="Q274" s="128" t="s">
        <v>2159</v>
      </c>
      <c r="R274" s="127"/>
      <c r="S274" s="128" t="s">
        <v>2159</v>
      </c>
      <c r="T274" s="128" t="s">
        <v>2159</v>
      </c>
      <c r="U274" s="128" t="s">
        <v>2159</v>
      </c>
      <c r="V274" s="127"/>
      <c r="W274" s="173"/>
      <c r="X274" s="128" t="s">
        <v>2159</v>
      </c>
      <c r="Y274" s="128" t="s">
        <v>2159</v>
      </c>
      <c r="Z274" s="128" t="s">
        <v>2159</v>
      </c>
      <c r="AA274" s="29"/>
      <c r="AB274" s="29"/>
      <c r="AC274" s="29"/>
      <c r="AD274" s="29"/>
      <c r="AE274" s="29"/>
      <c r="AF274" s="29"/>
      <c r="AG274" s="29"/>
    </row>
    <row r="275" spans="1:33" ht="12.6" hidden="1" customHeight="1" outlineLevel="2">
      <c r="A275" s="84" t="s">
        <v>2045</v>
      </c>
      <c r="B275" s="29">
        <f>COUNTIF(C275:AD275,"t")</f>
        <v>7</v>
      </c>
      <c r="C275" s="74"/>
      <c r="D275" s="128" t="s">
        <v>2159</v>
      </c>
      <c r="E275" s="173"/>
      <c r="F275" s="127"/>
      <c r="G275" s="173"/>
      <c r="H275" s="128" t="s">
        <v>2159</v>
      </c>
      <c r="I275" s="128" t="s">
        <v>2159</v>
      </c>
      <c r="J275" s="128" t="s">
        <v>2159</v>
      </c>
      <c r="K275" s="173"/>
      <c r="L275" s="127"/>
      <c r="M275" s="128" t="s">
        <v>2159</v>
      </c>
      <c r="N275" s="128" t="s">
        <v>2159</v>
      </c>
      <c r="O275" s="128" t="s">
        <v>2159</v>
      </c>
      <c r="P275" s="127"/>
      <c r="Q275" s="127"/>
      <c r="R275" s="127"/>
      <c r="S275" s="127"/>
      <c r="T275" s="127"/>
      <c r="U275" s="127"/>
      <c r="V275" s="127"/>
      <c r="W275" s="127"/>
      <c r="X275" s="127"/>
      <c r="Y275" s="127"/>
      <c r="Z275" s="127"/>
      <c r="AA275" s="29"/>
      <c r="AB275" s="29"/>
      <c r="AC275" s="29"/>
      <c r="AD275" s="29"/>
      <c r="AE275" s="29"/>
      <c r="AF275" s="29"/>
      <c r="AG275" s="29"/>
    </row>
    <row r="276" spans="1:33" ht="12.6" hidden="1" customHeight="1" outlineLevel="2">
      <c r="A276" s="148" t="s">
        <v>2033</v>
      </c>
      <c r="B276" s="29">
        <f>COUNTIF(C276:AD276,"t")</f>
        <v>13</v>
      </c>
      <c r="C276" s="128" t="s">
        <v>2159</v>
      </c>
      <c r="D276" s="173" t="s">
        <v>2302</v>
      </c>
      <c r="E276" s="128" t="s">
        <v>2159</v>
      </c>
      <c r="F276" s="127"/>
      <c r="G276" s="128" t="s">
        <v>2159</v>
      </c>
      <c r="H276" s="173"/>
      <c r="I276" s="173"/>
      <c r="J276" s="173" t="s">
        <v>2302</v>
      </c>
      <c r="K276" s="128" t="s">
        <v>2159</v>
      </c>
      <c r="L276" s="127"/>
      <c r="M276" s="173"/>
      <c r="N276" s="173"/>
      <c r="O276" s="173"/>
      <c r="P276" s="128" t="s">
        <v>2159</v>
      </c>
      <c r="Q276" s="128" t="s">
        <v>2159</v>
      </c>
      <c r="R276" s="127"/>
      <c r="S276" s="128" t="s">
        <v>2159</v>
      </c>
      <c r="T276" s="128" t="s">
        <v>2159</v>
      </c>
      <c r="U276" s="128" t="s">
        <v>2159</v>
      </c>
      <c r="V276" s="127"/>
      <c r="W276" s="128" t="s">
        <v>2159</v>
      </c>
      <c r="X276" s="128" t="s">
        <v>2159</v>
      </c>
      <c r="Y276" s="128" t="s">
        <v>2159</v>
      </c>
      <c r="Z276" s="173" t="s">
        <v>2159</v>
      </c>
      <c r="AA276" s="29"/>
      <c r="AB276" s="29"/>
      <c r="AC276" s="29"/>
      <c r="AD276" s="29"/>
      <c r="AE276" s="29"/>
      <c r="AF276" s="29"/>
      <c r="AG276" s="29"/>
    </row>
    <row r="277" spans="1:33" ht="12.6" hidden="1" customHeight="1" outlineLevel="1" collapsed="1">
      <c r="A277" s="29"/>
      <c r="B277" s="97" t="s">
        <v>2057</v>
      </c>
      <c r="C277" s="29"/>
      <c r="D277" s="29" t="e">
        <f>#REF!</f>
        <v>#REF!</v>
      </c>
      <c r="E277" s="272">
        <v>21</v>
      </c>
      <c r="F277" s="106" t="e">
        <f>D277/E277</f>
        <v>#REF!</v>
      </c>
      <c r="G277" s="29"/>
      <c r="H277" s="29" t="e">
        <f>#REF!</f>
        <v>#REF!</v>
      </c>
      <c r="I277" s="236" t="e">
        <f>H277/D277</f>
        <v>#REF!</v>
      </c>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row>
    <row r="278" spans="1:33" ht="12.6" hidden="1" customHeight="1" outlineLevel="2">
      <c r="A278" s="29"/>
      <c r="B278" s="29"/>
      <c r="C278" s="110">
        <v>44378</v>
      </c>
      <c r="D278" s="307" t="s">
        <v>2311</v>
      </c>
      <c r="E278" s="110">
        <v>44381</v>
      </c>
      <c r="F278" s="110">
        <v>44382</v>
      </c>
      <c r="G278" s="110">
        <v>44383</v>
      </c>
      <c r="H278" s="110">
        <v>44384</v>
      </c>
      <c r="I278" s="110">
        <v>44385</v>
      </c>
      <c r="J278" s="307" t="s">
        <v>2224</v>
      </c>
      <c r="K278" s="110">
        <v>44388</v>
      </c>
      <c r="L278" s="110">
        <v>44389</v>
      </c>
      <c r="M278" s="110">
        <v>44390</v>
      </c>
      <c r="N278" s="110">
        <v>44391</v>
      </c>
      <c r="O278" s="110">
        <v>44392</v>
      </c>
      <c r="P278" s="307" t="s">
        <v>2312</v>
      </c>
      <c r="Q278" s="110">
        <v>44395</v>
      </c>
      <c r="R278" s="110">
        <v>44396</v>
      </c>
      <c r="S278" s="110">
        <v>44397</v>
      </c>
      <c r="T278" s="110">
        <v>44398</v>
      </c>
      <c r="U278" s="110">
        <v>44399</v>
      </c>
      <c r="V278" s="307" t="s">
        <v>2275</v>
      </c>
      <c r="W278" s="110">
        <v>44402</v>
      </c>
      <c r="X278" s="110">
        <v>44403</v>
      </c>
      <c r="Y278" s="110">
        <v>44404</v>
      </c>
      <c r="Z278" s="110">
        <v>44405</v>
      </c>
      <c r="AA278" s="110">
        <v>44406</v>
      </c>
      <c r="AB278" s="307" t="s">
        <v>2313</v>
      </c>
      <c r="AC278" s="29"/>
      <c r="AD278" s="29"/>
      <c r="AE278" s="29"/>
      <c r="AF278" s="29"/>
      <c r="AG278" s="29"/>
    </row>
    <row r="279" spans="1:33" ht="12.6" hidden="1" customHeight="1" outlineLevel="2">
      <c r="A279" s="84" t="s">
        <v>2035</v>
      </c>
      <c r="B279" s="29">
        <f>COUNTIF(C279:AD279,"t")</f>
        <v>10</v>
      </c>
      <c r="C279" s="128" t="s">
        <v>2159</v>
      </c>
      <c r="D279" s="313"/>
      <c r="E279" s="128" t="s">
        <v>2159</v>
      </c>
      <c r="F279" s="173" t="s">
        <v>2185</v>
      </c>
      <c r="G279" s="128" t="s">
        <v>2159</v>
      </c>
      <c r="H279" s="173"/>
      <c r="I279" s="128" t="s">
        <v>2159</v>
      </c>
      <c r="J279" s="313"/>
      <c r="K279" s="128" t="s">
        <v>2159</v>
      </c>
      <c r="L279" s="173"/>
      <c r="M279" s="173"/>
      <c r="N279" s="173"/>
      <c r="O279" s="128" t="s">
        <v>2159</v>
      </c>
      <c r="P279" s="313"/>
      <c r="Q279" s="173"/>
      <c r="R279" s="127"/>
      <c r="S279" s="313"/>
      <c r="T279" s="128" t="s">
        <v>2159</v>
      </c>
      <c r="U279" s="128" t="s">
        <v>2159</v>
      </c>
      <c r="V279" s="313"/>
      <c r="W279" s="128" t="s">
        <v>2159</v>
      </c>
      <c r="X279" s="128" t="s">
        <v>2159</v>
      </c>
      <c r="Y279" s="313"/>
      <c r="Z279" s="313"/>
      <c r="AA279" s="313"/>
      <c r="AB279" s="313"/>
      <c r="AC279" s="29"/>
      <c r="AD279" s="29"/>
      <c r="AE279" s="29"/>
      <c r="AF279" s="29"/>
      <c r="AG279" s="29"/>
    </row>
    <row r="280" spans="1:33" ht="12.6" hidden="1" customHeight="1" outlineLevel="2">
      <c r="A280" s="84" t="s">
        <v>2034</v>
      </c>
      <c r="B280" s="29">
        <f>COUNTIF(C280:AD280,"t")</f>
        <v>11</v>
      </c>
      <c r="C280" s="173"/>
      <c r="D280" s="313"/>
      <c r="E280" s="128" t="s">
        <v>2159</v>
      </c>
      <c r="F280" s="128" t="s">
        <v>2159</v>
      </c>
      <c r="G280" s="173"/>
      <c r="H280" s="128" t="s">
        <v>2159</v>
      </c>
      <c r="I280" s="173"/>
      <c r="J280" s="313"/>
      <c r="K280" s="173"/>
      <c r="L280" s="128" t="s">
        <v>2159</v>
      </c>
      <c r="M280" s="128" t="s">
        <v>2159</v>
      </c>
      <c r="N280" s="128" t="s">
        <v>2159</v>
      </c>
      <c r="O280" s="173"/>
      <c r="P280" s="313"/>
      <c r="Q280" s="128" t="s">
        <v>2159</v>
      </c>
      <c r="R280" s="127"/>
      <c r="S280" s="127"/>
      <c r="T280" s="127"/>
      <c r="U280" s="128" t="s">
        <v>2159</v>
      </c>
      <c r="V280" s="313"/>
      <c r="W280" s="173"/>
      <c r="X280" s="173"/>
      <c r="Y280" s="128" t="s">
        <v>2159</v>
      </c>
      <c r="Z280" s="128" t="s">
        <v>2159</v>
      </c>
      <c r="AA280" s="128" t="s">
        <v>2159</v>
      </c>
      <c r="AB280" s="313"/>
      <c r="AC280" s="29"/>
      <c r="AD280" s="29"/>
      <c r="AE280" s="29"/>
      <c r="AF280" s="29"/>
      <c r="AG280" s="29"/>
    </row>
    <row r="281" spans="1:33" ht="12.6" hidden="1" customHeight="1" outlineLevel="2">
      <c r="A281" s="84" t="s">
        <v>2045</v>
      </c>
      <c r="B281" s="29">
        <f>COUNTIF(C281:AD281,"t")</f>
        <v>9</v>
      </c>
      <c r="C281" s="127"/>
      <c r="D281" s="127"/>
      <c r="E281" s="127"/>
      <c r="F281" s="127"/>
      <c r="G281" s="127"/>
      <c r="H281" s="127"/>
      <c r="I281" s="127"/>
      <c r="J281" s="127"/>
      <c r="K281" s="173"/>
      <c r="L281" s="128" t="s">
        <v>2159</v>
      </c>
      <c r="M281" s="128" t="s">
        <v>2159</v>
      </c>
      <c r="N281" s="128" t="s">
        <v>2159</v>
      </c>
      <c r="O281" s="173"/>
      <c r="P281" s="127"/>
      <c r="Q281" s="173"/>
      <c r="R281" s="128" t="s">
        <v>2159</v>
      </c>
      <c r="S281" s="128" t="s">
        <v>2159</v>
      </c>
      <c r="T281" s="128" t="s">
        <v>2159</v>
      </c>
      <c r="U281" s="173"/>
      <c r="V281" s="127"/>
      <c r="W281" s="173"/>
      <c r="X281" s="128" t="s">
        <v>2159</v>
      </c>
      <c r="Y281" s="128" t="s">
        <v>2159</v>
      </c>
      <c r="Z281" s="128" t="s">
        <v>2159</v>
      </c>
      <c r="AA281" s="173"/>
      <c r="AB281" s="127"/>
      <c r="AC281" s="29"/>
      <c r="AD281" s="29"/>
      <c r="AE281" s="29"/>
      <c r="AF281" s="29"/>
      <c r="AG281" s="29"/>
    </row>
    <row r="282" spans="1:33" ht="12.6" hidden="1" customHeight="1" outlineLevel="2">
      <c r="A282" s="148" t="s">
        <v>2033</v>
      </c>
      <c r="B282" s="29">
        <f>COUNTIF(C282:AD282,"t")</f>
        <v>7</v>
      </c>
      <c r="C282" s="128" t="s">
        <v>2159</v>
      </c>
      <c r="D282" s="313"/>
      <c r="E282" s="313"/>
      <c r="F282" s="313"/>
      <c r="G282" s="313"/>
      <c r="H282" s="313"/>
      <c r="I282" s="313"/>
      <c r="J282" s="313"/>
      <c r="K282" s="313"/>
      <c r="L282" s="313"/>
      <c r="M282" s="313"/>
      <c r="N282" s="313"/>
      <c r="O282" s="313"/>
      <c r="P282" s="313"/>
      <c r="Q282" s="128" t="s">
        <v>2159</v>
      </c>
      <c r="R282" s="128" t="s">
        <v>2159</v>
      </c>
      <c r="S282" s="128" t="s">
        <v>2159</v>
      </c>
      <c r="T282" s="173"/>
      <c r="U282" s="173"/>
      <c r="V282" s="313"/>
      <c r="W282" s="128" t="s">
        <v>2159</v>
      </c>
      <c r="X282" s="173" t="s">
        <v>2139</v>
      </c>
      <c r="Y282" s="173"/>
      <c r="Z282" s="128" t="s">
        <v>2159</v>
      </c>
      <c r="AA282" s="128" t="s">
        <v>2159</v>
      </c>
      <c r="AB282" s="313"/>
      <c r="AC282" s="29"/>
      <c r="AD282" s="29"/>
      <c r="AE282" s="29"/>
      <c r="AF282" s="29"/>
      <c r="AG282" s="29"/>
    </row>
    <row r="283" spans="1:33" ht="12.6" hidden="1" customHeight="1" outlineLevel="1" collapsed="1">
      <c r="A283" s="29"/>
      <c r="B283" s="97" t="s">
        <v>2058</v>
      </c>
      <c r="C283" s="29"/>
      <c r="D283" s="29" t="e">
        <f>#REF!</f>
        <v>#REF!</v>
      </c>
      <c r="E283" s="272">
        <v>23</v>
      </c>
      <c r="F283" s="106" t="e">
        <f>D283/E283</f>
        <v>#REF!</v>
      </c>
      <c r="G283" s="29"/>
      <c r="H283" s="29" t="e">
        <f>#REF!</f>
        <v>#REF!</v>
      </c>
      <c r="I283" s="236" t="e">
        <f>H283/D283</f>
        <v>#REF!</v>
      </c>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row>
    <row r="284" spans="1:33" ht="12.6" hidden="1" customHeight="1" outlineLevel="2">
      <c r="A284" s="29"/>
      <c r="B284" s="29"/>
      <c r="C284" s="110">
        <v>44409</v>
      </c>
      <c r="D284" s="110">
        <v>44410</v>
      </c>
      <c r="E284" s="110">
        <v>44411</v>
      </c>
      <c r="F284" s="110">
        <v>44412</v>
      </c>
      <c r="G284" s="110">
        <v>44413</v>
      </c>
      <c r="H284" s="307" t="s">
        <v>2232</v>
      </c>
      <c r="I284" s="110">
        <v>44416</v>
      </c>
      <c r="J284" s="110">
        <v>44417</v>
      </c>
      <c r="K284" s="110">
        <v>44418</v>
      </c>
      <c r="L284" s="110">
        <v>44419</v>
      </c>
      <c r="M284" s="110">
        <v>44420</v>
      </c>
      <c r="N284" s="307" t="s">
        <v>2233</v>
      </c>
      <c r="O284" s="110">
        <v>44423</v>
      </c>
      <c r="P284" s="110">
        <v>44424</v>
      </c>
      <c r="Q284" s="110">
        <v>44425</v>
      </c>
      <c r="R284" s="110">
        <v>44426</v>
      </c>
      <c r="S284" s="110">
        <v>44427</v>
      </c>
      <c r="T284" s="307" t="s">
        <v>2234</v>
      </c>
      <c r="U284" s="110">
        <v>44430</v>
      </c>
      <c r="V284" s="110">
        <v>44431</v>
      </c>
      <c r="W284" s="110">
        <v>44432</v>
      </c>
      <c r="X284" s="110">
        <v>44433</v>
      </c>
      <c r="Y284" s="110">
        <v>44434</v>
      </c>
      <c r="Z284" s="307" t="s">
        <v>2235</v>
      </c>
      <c r="AA284" s="110">
        <v>44437</v>
      </c>
      <c r="AB284" s="110">
        <v>44438</v>
      </c>
      <c r="AC284" s="110">
        <v>44439</v>
      </c>
      <c r="AD284" s="29"/>
      <c r="AE284" s="29"/>
      <c r="AF284" s="29"/>
      <c r="AG284" s="29"/>
    </row>
    <row r="285" spans="1:33" ht="12.6" hidden="1" customHeight="1" outlineLevel="2">
      <c r="A285" s="84" t="s">
        <v>2035</v>
      </c>
      <c r="B285" s="29">
        <f>COUNTIF(C285:AD285,"t")</f>
        <v>16</v>
      </c>
      <c r="C285" s="173"/>
      <c r="D285" s="128" t="s">
        <v>2159</v>
      </c>
      <c r="E285" s="314" t="s">
        <v>2159</v>
      </c>
      <c r="F285" s="314" t="s">
        <v>2159</v>
      </c>
      <c r="G285" s="314" t="s">
        <v>2159</v>
      </c>
      <c r="H285" s="313"/>
      <c r="I285" s="314" t="s">
        <v>2159</v>
      </c>
      <c r="J285" s="314" t="s">
        <v>2159</v>
      </c>
      <c r="K285" s="314" t="s">
        <v>2159</v>
      </c>
      <c r="L285" s="128" t="s">
        <v>2159</v>
      </c>
      <c r="M285" s="128" t="s">
        <v>2159</v>
      </c>
      <c r="N285" s="313"/>
      <c r="O285" s="128" t="s">
        <v>2159</v>
      </c>
      <c r="P285" s="173" t="s">
        <v>2252</v>
      </c>
      <c r="Q285" s="128" t="s">
        <v>2159</v>
      </c>
      <c r="R285" s="128" t="s">
        <v>2159</v>
      </c>
      <c r="S285" s="128" t="s">
        <v>2159</v>
      </c>
      <c r="T285" s="313"/>
      <c r="U285" s="128" t="s">
        <v>2159</v>
      </c>
      <c r="V285" s="196"/>
      <c r="W285" s="173"/>
      <c r="X285" s="128" t="s">
        <v>2159</v>
      </c>
      <c r="Y285" s="74"/>
      <c r="Z285" s="313"/>
      <c r="AA285" s="128" t="s">
        <v>2159</v>
      </c>
      <c r="AB285" s="173"/>
      <c r="AC285" s="173"/>
      <c r="AD285" s="29"/>
      <c r="AE285" s="29"/>
      <c r="AF285" s="29"/>
      <c r="AG285" s="29"/>
    </row>
    <row r="286" spans="1:33" ht="12.6" hidden="1" customHeight="1" outlineLevel="2">
      <c r="A286" s="84" t="s">
        <v>2034</v>
      </c>
      <c r="B286" s="29">
        <f>COUNTIF(C286:AD286,"t")</f>
        <v>6</v>
      </c>
      <c r="C286" s="128" t="s">
        <v>2159</v>
      </c>
      <c r="D286" s="128" t="s">
        <v>2159</v>
      </c>
      <c r="E286" s="128" t="s">
        <v>2159</v>
      </c>
      <c r="F286" s="173"/>
      <c r="G286" s="173"/>
      <c r="H286" s="313"/>
      <c r="I286" s="313"/>
      <c r="J286" s="313"/>
      <c r="K286" s="313"/>
      <c r="L286" s="313"/>
      <c r="M286" s="313"/>
      <c r="N286" s="313"/>
      <c r="O286" s="313"/>
      <c r="P286" s="313"/>
      <c r="Q286" s="313"/>
      <c r="R286" s="313"/>
      <c r="S286" s="313"/>
      <c r="T286" s="313"/>
      <c r="U286" s="173"/>
      <c r="V286" s="315" t="s">
        <v>2159</v>
      </c>
      <c r="W286" s="128" t="s">
        <v>2159</v>
      </c>
      <c r="X286" s="173"/>
      <c r="Y286" s="173"/>
      <c r="Z286" s="313"/>
      <c r="AA286" s="173"/>
      <c r="AB286" s="173"/>
      <c r="AC286" s="128" t="s">
        <v>2159</v>
      </c>
      <c r="AD286" s="29"/>
      <c r="AE286" s="29"/>
      <c r="AF286" s="29"/>
      <c r="AG286" s="29"/>
    </row>
    <row r="287" spans="1:33" ht="12.6" hidden="1" customHeight="1" outlineLevel="2">
      <c r="A287" s="84" t="s">
        <v>2045</v>
      </c>
      <c r="B287" s="29">
        <f>COUNTIF(C287:AD287,"t")</f>
        <v>8</v>
      </c>
      <c r="C287" s="127"/>
      <c r="D287" s="127"/>
      <c r="E287" s="127"/>
      <c r="F287" s="127"/>
      <c r="G287" s="127"/>
      <c r="H287" s="127"/>
      <c r="I287" s="127"/>
      <c r="J287" s="127"/>
      <c r="K287" s="127"/>
      <c r="L287" s="127"/>
      <c r="M287" s="127"/>
      <c r="N287" s="127"/>
      <c r="O287" s="173"/>
      <c r="P287" s="128" t="s">
        <v>2159</v>
      </c>
      <c r="Q287" s="128" t="s">
        <v>2159</v>
      </c>
      <c r="R287" s="128" t="s">
        <v>2159</v>
      </c>
      <c r="S287" s="173"/>
      <c r="T287" s="127"/>
      <c r="U287" s="173"/>
      <c r="V287" s="196"/>
      <c r="W287" s="128" t="s">
        <v>2159</v>
      </c>
      <c r="X287" s="128" t="s">
        <v>2159</v>
      </c>
      <c r="Y287" s="128" t="s">
        <v>2159</v>
      </c>
      <c r="Z287" s="127"/>
      <c r="AA287" s="173"/>
      <c r="AB287" s="128" t="s">
        <v>2159</v>
      </c>
      <c r="AC287" s="128" t="s">
        <v>2159</v>
      </c>
      <c r="AD287" s="29"/>
      <c r="AE287" s="29"/>
      <c r="AF287" s="29"/>
      <c r="AG287" s="29"/>
    </row>
    <row r="288" spans="1:33" ht="12.6" hidden="1" customHeight="1" outlineLevel="2">
      <c r="A288" s="148" t="s">
        <v>2033</v>
      </c>
      <c r="B288" s="29">
        <f>COUNTIF(C288:AD288,"t")</f>
        <v>18</v>
      </c>
      <c r="C288" s="128" t="s">
        <v>2159</v>
      </c>
      <c r="D288" s="128" t="s">
        <v>2159</v>
      </c>
      <c r="E288" s="128" t="s">
        <v>2159</v>
      </c>
      <c r="F288" s="128" t="s">
        <v>2159</v>
      </c>
      <c r="G288" s="128" t="s">
        <v>2159</v>
      </c>
      <c r="H288" s="313"/>
      <c r="I288" s="128" t="s">
        <v>2159</v>
      </c>
      <c r="J288" s="128" t="s">
        <v>2159</v>
      </c>
      <c r="K288" s="128" t="s">
        <v>2159</v>
      </c>
      <c r="L288" s="128" t="s">
        <v>2159</v>
      </c>
      <c r="M288" s="128" t="s">
        <v>2159</v>
      </c>
      <c r="N288" s="313"/>
      <c r="O288" s="128" t="s">
        <v>2159</v>
      </c>
      <c r="P288" s="128" t="s">
        <v>2159</v>
      </c>
      <c r="Q288" s="173" t="s">
        <v>2139</v>
      </c>
      <c r="R288" s="173"/>
      <c r="S288" s="128" t="s">
        <v>2159</v>
      </c>
      <c r="T288" s="313"/>
      <c r="U288" s="128" t="s">
        <v>2159</v>
      </c>
      <c r="V288" s="315" t="s">
        <v>2159</v>
      </c>
      <c r="W288" s="173"/>
      <c r="X288" s="173"/>
      <c r="Y288" s="128" t="s">
        <v>2159</v>
      </c>
      <c r="Z288" s="313"/>
      <c r="AA288" s="128" t="s">
        <v>2159</v>
      </c>
      <c r="AB288" s="128" t="s">
        <v>2159</v>
      </c>
      <c r="AC288" s="173"/>
      <c r="AD288" s="29"/>
      <c r="AE288" s="29"/>
      <c r="AF288" s="29"/>
      <c r="AG288" s="29"/>
    </row>
    <row r="289" spans="1:33" ht="12.6" hidden="1" customHeight="1" outlineLevel="1" collapsed="1">
      <c r="A289" s="29"/>
      <c r="B289" s="97" t="s">
        <v>2059</v>
      </c>
      <c r="C289" s="29"/>
      <c r="D289" s="29" t="e">
        <f>#REF!</f>
        <v>#REF!</v>
      </c>
      <c r="E289" s="272">
        <v>22</v>
      </c>
      <c r="F289" s="106" t="e">
        <f>D289/E289</f>
        <v>#REF!</v>
      </c>
      <c r="G289" s="29"/>
      <c r="H289" s="29" t="e">
        <f>#REF!</f>
        <v>#REF!</v>
      </c>
      <c r="I289" s="236" t="e">
        <f>H289/D289</f>
        <v>#REF!</v>
      </c>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row>
    <row r="290" spans="1:33" ht="12.6" hidden="1" customHeight="1" outlineLevel="2">
      <c r="A290" s="29"/>
      <c r="B290" s="29"/>
      <c r="C290" s="110">
        <v>44440</v>
      </c>
      <c r="D290" s="110">
        <v>44441</v>
      </c>
      <c r="E290" s="307" t="s">
        <v>2180</v>
      </c>
      <c r="F290" s="110">
        <v>44444</v>
      </c>
      <c r="G290" s="110">
        <v>44445</v>
      </c>
      <c r="H290" s="110">
        <v>44446</v>
      </c>
      <c r="I290" s="110">
        <v>44447</v>
      </c>
      <c r="J290" s="110">
        <v>44448</v>
      </c>
      <c r="K290" s="307" t="s">
        <v>2181</v>
      </c>
      <c r="L290" s="110">
        <v>44451</v>
      </c>
      <c r="M290" s="110">
        <v>44452</v>
      </c>
      <c r="N290" s="110">
        <v>44453</v>
      </c>
      <c r="O290" s="110">
        <v>44454</v>
      </c>
      <c r="P290" s="110">
        <v>44455</v>
      </c>
      <c r="Q290" s="307" t="s">
        <v>2182</v>
      </c>
      <c r="R290" s="110">
        <v>44458</v>
      </c>
      <c r="S290" s="110">
        <v>44459</v>
      </c>
      <c r="T290" s="110">
        <v>44460</v>
      </c>
      <c r="U290" s="110">
        <v>44461</v>
      </c>
      <c r="V290" s="110">
        <v>44462</v>
      </c>
      <c r="W290" s="307" t="s">
        <v>2183</v>
      </c>
      <c r="X290" s="110">
        <v>44465</v>
      </c>
      <c r="Y290" s="110">
        <v>44466</v>
      </c>
      <c r="Z290" s="110">
        <v>44467</v>
      </c>
      <c r="AA290" s="110">
        <v>44468</v>
      </c>
      <c r="AB290" s="110">
        <v>44469</v>
      </c>
      <c r="AC290" s="29"/>
      <c r="AD290" s="29"/>
      <c r="AE290" s="29"/>
      <c r="AF290" s="29"/>
      <c r="AG290" s="29"/>
    </row>
    <row r="291" spans="1:33" ht="12.6" hidden="1" customHeight="1" outlineLevel="2">
      <c r="A291" s="84" t="s">
        <v>2035</v>
      </c>
      <c r="B291" s="29">
        <f>COUNTIF(C291:AD291,"t")</f>
        <v>11</v>
      </c>
      <c r="C291" s="128" t="s">
        <v>2159</v>
      </c>
      <c r="D291" s="128" t="s">
        <v>2159</v>
      </c>
      <c r="E291" s="313"/>
      <c r="F291" s="128" t="s">
        <v>2159</v>
      </c>
      <c r="G291" s="173"/>
      <c r="H291" s="173"/>
      <c r="I291" s="173"/>
      <c r="J291" s="128" t="s">
        <v>2159</v>
      </c>
      <c r="K291" s="313"/>
      <c r="L291" s="128" t="s">
        <v>2159</v>
      </c>
      <c r="M291" s="173"/>
      <c r="N291" s="128" t="s">
        <v>2159</v>
      </c>
      <c r="O291" s="128" t="s">
        <v>2159</v>
      </c>
      <c r="P291" s="196"/>
      <c r="Q291" s="313"/>
      <c r="R291" s="128" t="s">
        <v>2159</v>
      </c>
      <c r="S291" s="173"/>
      <c r="T291" s="128" t="s">
        <v>2159</v>
      </c>
      <c r="U291" s="173" t="s">
        <v>2139</v>
      </c>
      <c r="V291" s="173"/>
      <c r="W291" s="313"/>
      <c r="X291" s="128" t="s">
        <v>2159</v>
      </c>
      <c r="Y291" s="173"/>
      <c r="Z291" s="173"/>
      <c r="AA291" s="173"/>
      <c r="AB291" s="128" t="s">
        <v>2159</v>
      </c>
      <c r="AC291" s="29"/>
      <c r="AD291" s="29"/>
      <c r="AE291" s="29"/>
      <c r="AF291" s="29"/>
      <c r="AG291" s="29"/>
    </row>
    <row r="292" spans="1:33" ht="12.6" hidden="1" customHeight="1" outlineLevel="2">
      <c r="A292" s="84" t="s">
        <v>2034</v>
      </c>
      <c r="B292" s="29">
        <f>COUNTIF(C292:AD292,"t")</f>
        <v>7</v>
      </c>
      <c r="C292" s="173"/>
      <c r="D292" s="173"/>
      <c r="E292" s="313"/>
      <c r="F292" s="173"/>
      <c r="G292" s="128" t="s">
        <v>2159</v>
      </c>
      <c r="H292" s="128" t="s">
        <v>2159</v>
      </c>
      <c r="I292" s="128" t="s">
        <v>2159</v>
      </c>
      <c r="J292" s="173"/>
      <c r="K292" s="313"/>
      <c r="L292" s="173"/>
      <c r="M292" s="173"/>
      <c r="N292" s="173"/>
      <c r="O292" s="173"/>
      <c r="P292" s="196"/>
      <c r="Q292" s="313"/>
      <c r="R292" s="173"/>
      <c r="S292" s="173"/>
      <c r="T292" s="128" t="s">
        <v>2159</v>
      </c>
      <c r="U292" s="128" t="s">
        <v>2159</v>
      </c>
      <c r="V292" s="173"/>
      <c r="W292" s="313"/>
      <c r="X292" s="173"/>
      <c r="Y292" s="173"/>
      <c r="Z292" s="128" t="s">
        <v>2159</v>
      </c>
      <c r="AA292" s="128" t="s">
        <v>2159</v>
      </c>
      <c r="AB292" s="173"/>
      <c r="AC292" s="29"/>
      <c r="AD292" s="29"/>
      <c r="AE292" s="29"/>
      <c r="AF292" s="29"/>
      <c r="AG292" s="29"/>
    </row>
    <row r="293" spans="1:33" ht="12.6" hidden="1" customHeight="1" outlineLevel="2">
      <c r="A293" s="84" t="s">
        <v>2045</v>
      </c>
      <c r="B293" s="29">
        <f>COUNTIF(C293:AD293,"t")</f>
        <v>13</v>
      </c>
      <c r="C293" s="128" t="s">
        <v>2159</v>
      </c>
      <c r="D293" s="173"/>
      <c r="E293" s="127"/>
      <c r="F293" s="173"/>
      <c r="G293" s="173"/>
      <c r="H293" s="128" t="s">
        <v>2159</v>
      </c>
      <c r="I293" s="128" t="s">
        <v>2159</v>
      </c>
      <c r="J293" s="173"/>
      <c r="K293" s="127"/>
      <c r="L293" s="173"/>
      <c r="M293" s="128" t="s">
        <v>2159</v>
      </c>
      <c r="N293" s="128" t="s">
        <v>2159</v>
      </c>
      <c r="O293" s="128" t="s">
        <v>2159</v>
      </c>
      <c r="P293" s="297" t="s">
        <v>2159</v>
      </c>
      <c r="Q293" s="127"/>
      <c r="R293" s="173"/>
      <c r="S293" s="128" t="s">
        <v>2159</v>
      </c>
      <c r="T293" s="173"/>
      <c r="U293" s="128" t="s">
        <v>2159</v>
      </c>
      <c r="V293" s="128" t="s">
        <v>2159</v>
      </c>
      <c r="W293" s="127"/>
      <c r="X293" s="173"/>
      <c r="Y293" s="128" t="s">
        <v>2159</v>
      </c>
      <c r="Z293" s="128" t="s">
        <v>2159</v>
      </c>
      <c r="AA293" s="128" t="s">
        <v>2159</v>
      </c>
      <c r="AB293" s="173"/>
      <c r="AC293" s="29"/>
      <c r="AD293" s="29"/>
      <c r="AE293" s="29"/>
      <c r="AF293" s="29"/>
      <c r="AG293" s="29"/>
    </row>
    <row r="294" spans="1:33" ht="12.6" hidden="1" customHeight="1" outlineLevel="2">
      <c r="A294" s="148" t="s">
        <v>2033</v>
      </c>
      <c r="B294" s="29">
        <f>COUNTIF(C294:AD294,"t")</f>
        <v>13</v>
      </c>
      <c r="C294" s="173"/>
      <c r="D294" s="128" t="s">
        <v>2159</v>
      </c>
      <c r="E294" s="313"/>
      <c r="F294" s="128" t="s">
        <v>2159</v>
      </c>
      <c r="G294" s="128" t="s">
        <v>2159</v>
      </c>
      <c r="H294" s="173"/>
      <c r="I294" s="173"/>
      <c r="J294" s="128" t="s">
        <v>2159</v>
      </c>
      <c r="K294" s="313"/>
      <c r="L294" s="128" t="s">
        <v>2159</v>
      </c>
      <c r="M294" s="128" t="s">
        <v>2159</v>
      </c>
      <c r="N294" s="173"/>
      <c r="O294" s="173"/>
      <c r="P294" s="297" t="s">
        <v>2159</v>
      </c>
      <c r="Q294" s="313"/>
      <c r="R294" s="128" t="s">
        <v>2159</v>
      </c>
      <c r="S294" s="128" t="s">
        <v>2159</v>
      </c>
      <c r="T294" s="196"/>
      <c r="U294" s="173"/>
      <c r="V294" s="128" t="s">
        <v>2159</v>
      </c>
      <c r="W294" s="313"/>
      <c r="X294" s="128" t="s">
        <v>2159</v>
      </c>
      <c r="Y294" s="128" t="s">
        <v>2159</v>
      </c>
      <c r="Z294" s="173"/>
      <c r="AA294" s="173"/>
      <c r="AB294" s="128" t="s">
        <v>2159</v>
      </c>
      <c r="AC294" s="29"/>
      <c r="AD294" s="29"/>
      <c r="AE294" s="29"/>
      <c r="AF294" s="29"/>
      <c r="AG294" s="29"/>
    </row>
    <row r="295" spans="1:33" ht="12.6" hidden="1" customHeight="1" outlineLevel="1" collapsed="1">
      <c r="A295" s="29"/>
      <c r="B295" s="97" t="s">
        <v>2060</v>
      </c>
      <c r="C295" s="29"/>
      <c r="D295" s="29" t="e">
        <f>#REF!</f>
        <v>#REF!</v>
      </c>
      <c r="E295" s="272">
        <v>21</v>
      </c>
      <c r="F295" s="106" t="e">
        <f>D295/E295</f>
        <v>#REF!</v>
      </c>
      <c r="G295" s="29"/>
      <c r="H295" s="29" t="e">
        <f>#REF!</f>
        <v>#REF!</v>
      </c>
      <c r="I295" s="236" t="e">
        <f>H295/D295</f>
        <v>#REF!</v>
      </c>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row>
    <row r="296" spans="1:33" ht="12.6" hidden="1" customHeight="1" outlineLevel="2">
      <c r="A296" s="29"/>
      <c r="B296" s="29"/>
      <c r="C296" s="307" t="s">
        <v>2314</v>
      </c>
      <c r="D296" s="110">
        <v>44472</v>
      </c>
      <c r="E296" s="110">
        <v>44473</v>
      </c>
      <c r="F296" s="110">
        <v>44474</v>
      </c>
      <c r="G296" s="110">
        <v>44475</v>
      </c>
      <c r="H296" s="110">
        <v>44476</v>
      </c>
      <c r="I296" s="307" t="s">
        <v>2294</v>
      </c>
      <c r="J296" s="110">
        <v>44479</v>
      </c>
      <c r="K296" s="110">
        <v>44480</v>
      </c>
      <c r="L296" s="110">
        <v>44481</v>
      </c>
      <c r="M296" s="110">
        <v>44482</v>
      </c>
      <c r="N296" s="110">
        <v>44483</v>
      </c>
      <c r="O296" s="307" t="s">
        <v>2249</v>
      </c>
      <c r="P296" s="110">
        <v>44486</v>
      </c>
      <c r="Q296" s="110">
        <v>44487</v>
      </c>
      <c r="R296" s="110">
        <v>44488</v>
      </c>
      <c r="S296" s="110">
        <v>44489</v>
      </c>
      <c r="T296" s="110">
        <v>44490</v>
      </c>
      <c r="U296" s="307" t="s">
        <v>2315</v>
      </c>
      <c r="V296" s="110">
        <v>44858</v>
      </c>
      <c r="W296" s="110">
        <v>44859</v>
      </c>
      <c r="X296" s="110">
        <v>44860</v>
      </c>
      <c r="Y296" s="110">
        <v>44861</v>
      </c>
      <c r="Z296" s="110">
        <v>44862</v>
      </c>
      <c r="AA296" s="307" t="s">
        <v>2167</v>
      </c>
      <c r="AB296" s="110">
        <v>44865</v>
      </c>
      <c r="AC296" s="29"/>
      <c r="AD296" s="29"/>
      <c r="AE296" s="29"/>
      <c r="AF296" s="29"/>
      <c r="AG296" s="29"/>
    </row>
    <row r="297" spans="1:33" ht="12.6" hidden="1" customHeight="1" outlineLevel="2">
      <c r="A297" s="84" t="s">
        <v>2035</v>
      </c>
      <c r="B297" s="29">
        <f>COUNTIF(C297:AD297,"t")</f>
        <v>9</v>
      </c>
      <c r="C297" s="92"/>
      <c r="D297" s="128" t="s">
        <v>2159</v>
      </c>
      <c r="E297" s="173" t="s">
        <v>2139</v>
      </c>
      <c r="F297" s="74"/>
      <c r="G297" s="74"/>
      <c r="H297" s="128" t="s">
        <v>2159</v>
      </c>
      <c r="I297" s="92"/>
      <c r="J297" s="128" t="s">
        <v>2159</v>
      </c>
      <c r="K297" s="74" t="s">
        <v>2316</v>
      </c>
      <c r="L297" s="74"/>
      <c r="M297" s="128" t="s">
        <v>2159</v>
      </c>
      <c r="N297" s="128" t="s">
        <v>2159</v>
      </c>
      <c r="O297" s="92"/>
      <c r="P297" s="74"/>
      <c r="Q297" s="196" t="s">
        <v>2252</v>
      </c>
      <c r="R297" s="74"/>
      <c r="S297" s="74"/>
      <c r="T297" s="128" t="s">
        <v>2159</v>
      </c>
      <c r="U297" s="92"/>
      <c r="V297" s="74"/>
      <c r="W297" s="74"/>
      <c r="X297" s="74"/>
      <c r="Y297" s="128" t="s">
        <v>2159</v>
      </c>
      <c r="Z297" s="128" t="s">
        <v>2159</v>
      </c>
      <c r="AA297" s="92"/>
      <c r="AB297" s="128" t="s">
        <v>2159</v>
      </c>
      <c r="AC297" s="29"/>
      <c r="AD297" s="29"/>
      <c r="AE297" s="29"/>
      <c r="AF297" s="29"/>
      <c r="AG297" s="29"/>
    </row>
    <row r="298" spans="1:33" ht="12.6" hidden="1" customHeight="1" outlineLevel="2">
      <c r="A298" s="84" t="s">
        <v>2034</v>
      </c>
      <c r="B298" s="29">
        <f>COUNTIF(C298:AD298,"t")</f>
        <v>5</v>
      </c>
      <c r="C298" s="92"/>
      <c r="D298" s="173"/>
      <c r="E298" s="173"/>
      <c r="F298" s="74"/>
      <c r="G298" s="74"/>
      <c r="H298" s="74"/>
      <c r="I298" s="92"/>
      <c r="J298" s="74"/>
      <c r="K298" s="74"/>
      <c r="L298" s="74"/>
      <c r="M298" s="74"/>
      <c r="N298" s="74"/>
      <c r="O298" s="92"/>
      <c r="P298" s="74"/>
      <c r="Q298" s="74"/>
      <c r="R298" s="128" t="s">
        <v>2159</v>
      </c>
      <c r="S298" s="128" t="s">
        <v>2159</v>
      </c>
      <c r="T298" s="74"/>
      <c r="U298" s="92"/>
      <c r="V298" s="128" t="s">
        <v>2159</v>
      </c>
      <c r="W298" s="315" t="s">
        <v>2159</v>
      </c>
      <c r="X298" s="128" t="s">
        <v>2159</v>
      </c>
      <c r="Y298" s="74"/>
      <c r="Z298" s="74"/>
      <c r="AA298" s="92"/>
      <c r="AB298" s="74"/>
      <c r="AC298" s="29"/>
      <c r="AD298" s="29"/>
      <c r="AE298" s="29"/>
      <c r="AF298" s="29"/>
      <c r="AG298" s="29"/>
    </row>
    <row r="299" spans="1:33" ht="12.6" hidden="1" customHeight="1" outlineLevel="2">
      <c r="A299" s="84" t="s">
        <v>2045</v>
      </c>
      <c r="B299" s="29">
        <f>COUNTIF(C299:AD299,"t")</f>
        <v>12</v>
      </c>
      <c r="C299" s="92"/>
      <c r="D299" s="173"/>
      <c r="E299" s="128" t="s">
        <v>2159</v>
      </c>
      <c r="F299" s="128" t="s">
        <v>2159</v>
      </c>
      <c r="G299" s="128" t="s">
        <v>2159</v>
      </c>
      <c r="H299" s="74"/>
      <c r="I299" s="92"/>
      <c r="J299" s="74"/>
      <c r="K299" s="128" t="s">
        <v>2159</v>
      </c>
      <c r="L299" s="128" t="s">
        <v>2159</v>
      </c>
      <c r="M299" s="74"/>
      <c r="N299" s="74"/>
      <c r="O299" s="92"/>
      <c r="P299" s="128" t="s">
        <v>2159</v>
      </c>
      <c r="Q299" s="315" t="s">
        <v>2159</v>
      </c>
      <c r="R299" s="128" t="s">
        <v>2159</v>
      </c>
      <c r="S299" s="128" t="s">
        <v>2159</v>
      </c>
      <c r="T299" s="128" t="s">
        <v>2159</v>
      </c>
      <c r="U299" s="92"/>
      <c r="V299" s="74"/>
      <c r="W299" s="74"/>
      <c r="X299" s="128" t="s">
        <v>2159</v>
      </c>
      <c r="Y299" s="128" t="s">
        <v>2159</v>
      </c>
      <c r="Z299" s="74"/>
      <c r="AA299" s="92"/>
      <c r="AB299" s="74"/>
      <c r="AC299" s="29"/>
      <c r="AD299" s="29"/>
      <c r="AE299" s="29"/>
      <c r="AF299" s="29"/>
      <c r="AG299" s="29"/>
    </row>
    <row r="300" spans="1:33" ht="12.6" hidden="1" customHeight="1" outlineLevel="2">
      <c r="A300" s="148" t="s">
        <v>2033</v>
      </c>
      <c r="B300" s="29">
        <f>COUNTIF(C300:AD300,"t")</f>
        <v>11</v>
      </c>
      <c r="C300" s="92"/>
      <c r="D300" s="128" t="s">
        <v>2159</v>
      </c>
      <c r="E300" s="128" t="s">
        <v>2159</v>
      </c>
      <c r="F300" s="173"/>
      <c r="G300" s="173" t="s">
        <v>2317</v>
      </c>
      <c r="H300" s="128" t="s">
        <v>2159</v>
      </c>
      <c r="I300" s="92"/>
      <c r="J300" s="128" t="s">
        <v>2159</v>
      </c>
      <c r="K300" s="128" t="s">
        <v>2159</v>
      </c>
      <c r="L300" s="173" t="s">
        <v>2318</v>
      </c>
      <c r="M300" s="173"/>
      <c r="N300" s="128" t="s">
        <v>2159</v>
      </c>
      <c r="O300" s="92"/>
      <c r="P300" s="128" t="s">
        <v>2159</v>
      </c>
      <c r="Q300" s="315" t="s">
        <v>2159</v>
      </c>
      <c r="R300" s="92"/>
      <c r="S300" s="92"/>
      <c r="T300" s="92"/>
      <c r="U300" s="92"/>
      <c r="V300" s="128" t="s">
        <v>2159</v>
      </c>
      <c r="W300" s="128" t="s">
        <v>2159</v>
      </c>
      <c r="X300" s="92"/>
      <c r="Y300" s="92"/>
      <c r="Z300" s="92"/>
      <c r="AA300" s="92"/>
      <c r="AB300" s="128" t="s">
        <v>2159</v>
      </c>
      <c r="AC300" s="29"/>
      <c r="AD300" s="29"/>
      <c r="AE300" s="29"/>
      <c r="AF300" s="29"/>
      <c r="AG300" s="29"/>
    </row>
    <row r="301" spans="1:33" ht="12.6" hidden="1" customHeight="1" outlineLevel="1" collapsed="1">
      <c r="A301" s="29"/>
      <c r="B301" s="97" t="s">
        <v>2061</v>
      </c>
      <c r="C301" s="29"/>
      <c r="D301" s="29" t="e">
        <f>#REF!</f>
        <v>#REF!</v>
      </c>
      <c r="E301" s="272">
        <v>21</v>
      </c>
      <c r="F301" s="106" t="e">
        <f>D301/E301</f>
        <v>#REF!</v>
      </c>
      <c r="G301" s="29"/>
      <c r="H301" s="29" t="e">
        <f>#REF!</f>
        <v>#REF!</v>
      </c>
      <c r="I301" s="236" t="e">
        <f>H301/D301</f>
        <v>#REF!</v>
      </c>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row>
    <row r="302" spans="1:33" ht="12.6" hidden="1" customHeight="1" outlineLevel="2">
      <c r="A302" s="29"/>
      <c r="B302" s="29"/>
      <c r="C302" s="110">
        <v>44866</v>
      </c>
      <c r="D302" s="110">
        <v>44867</v>
      </c>
      <c r="E302" s="110">
        <v>44868</v>
      </c>
      <c r="F302" s="110">
        <v>44869</v>
      </c>
      <c r="G302" s="307" t="s">
        <v>2168</v>
      </c>
      <c r="H302" s="110">
        <v>44872</v>
      </c>
      <c r="I302" s="110">
        <v>44873</v>
      </c>
      <c r="J302" s="110">
        <v>44874</v>
      </c>
      <c r="K302" s="110">
        <v>44875</v>
      </c>
      <c r="L302" s="110">
        <v>44876</v>
      </c>
      <c r="M302" s="307" t="s">
        <v>2169</v>
      </c>
      <c r="N302" s="110">
        <v>44879</v>
      </c>
      <c r="O302" s="110">
        <v>44880</v>
      </c>
      <c r="P302" s="110">
        <v>44881</v>
      </c>
      <c r="Q302" s="110">
        <v>44882</v>
      </c>
      <c r="R302" s="307" t="s">
        <v>2319</v>
      </c>
      <c r="S302" s="110">
        <v>44886</v>
      </c>
      <c r="T302" s="110">
        <v>44887</v>
      </c>
      <c r="U302" s="110">
        <v>44888</v>
      </c>
      <c r="V302" s="110">
        <v>44889</v>
      </c>
      <c r="W302" s="110">
        <v>44890</v>
      </c>
      <c r="X302" s="307" t="s">
        <v>2171</v>
      </c>
      <c r="Y302" s="110">
        <v>44893</v>
      </c>
      <c r="Z302" s="110">
        <v>44894</v>
      </c>
      <c r="AA302" s="110">
        <v>44895</v>
      </c>
      <c r="AB302" s="29"/>
      <c r="AC302" s="29"/>
      <c r="AD302" s="29"/>
      <c r="AE302" s="29"/>
      <c r="AF302" s="29"/>
      <c r="AG302" s="29"/>
    </row>
    <row r="303" spans="1:33" ht="12.6" hidden="1" customHeight="1" outlineLevel="2">
      <c r="A303" s="84" t="s">
        <v>2035</v>
      </c>
      <c r="B303" s="29">
        <f>COUNTIF(C303:AD303,"t")</f>
        <v>6</v>
      </c>
      <c r="C303" s="74"/>
      <c r="D303" s="74" t="s">
        <v>2320</v>
      </c>
      <c r="E303" s="74"/>
      <c r="F303" s="128" t="s">
        <v>2159</v>
      </c>
      <c r="G303" s="92"/>
      <c r="H303" s="128" t="s">
        <v>2159</v>
      </c>
      <c r="I303" s="74"/>
      <c r="J303" s="74"/>
      <c r="K303" s="54" t="s">
        <v>2321</v>
      </c>
      <c r="L303" s="128" t="s">
        <v>2159</v>
      </c>
      <c r="M303" s="92"/>
      <c r="N303" s="74"/>
      <c r="O303" s="74"/>
      <c r="P303" s="128" t="s">
        <v>2159</v>
      </c>
      <c r="Q303" s="315" t="s">
        <v>2159</v>
      </c>
      <c r="R303" s="92"/>
      <c r="S303" s="74"/>
      <c r="T303" s="74"/>
      <c r="U303" s="74"/>
      <c r="V303" s="74" t="s">
        <v>2252</v>
      </c>
      <c r="W303" s="128" t="s">
        <v>2159</v>
      </c>
      <c r="X303" s="92"/>
      <c r="Y303" s="74"/>
      <c r="Z303" s="74"/>
      <c r="AA303" s="74"/>
      <c r="AB303" s="29"/>
      <c r="AC303" s="29"/>
      <c r="AD303" s="29"/>
      <c r="AE303" s="29"/>
      <c r="AF303" s="29"/>
      <c r="AG303" s="29"/>
    </row>
    <row r="304" spans="1:33" ht="12.6" hidden="1" customHeight="1" outlineLevel="2">
      <c r="A304" s="84" t="s">
        <v>2034</v>
      </c>
      <c r="B304" s="29">
        <f>COUNTIF(C304:AD304,"t")</f>
        <v>5</v>
      </c>
      <c r="C304" s="315" t="s">
        <v>2159</v>
      </c>
      <c r="D304" s="128" t="s">
        <v>2159</v>
      </c>
      <c r="E304" s="128" t="s">
        <v>2159</v>
      </c>
      <c r="F304" s="74"/>
      <c r="G304" s="92"/>
      <c r="H304" s="74"/>
      <c r="I304" s="74"/>
      <c r="J304" s="128" t="s">
        <v>2159</v>
      </c>
      <c r="K304" s="74" t="s">
        <v>2205</v>
      </c>
      <c r="L304" s="74"/>
      <c r="M304" s="92"/>
      <c r="N304" s="74"/>
      <c r="O304" s="74"/>
      <c r="P304" s="74"/>
      <c r="Q304" s="196"/>
      <c r="R304" s="92"/>
      <c r="S304" s="74"/>
      <c r="T304" s="74"/>
      <c r="U304" s="74"/>
      <c r="V304" s="74"/>
      <c r="W304" s="74"/>
      <c r="X304" s="92"/>
      <c r="Y304" s="74"/>
      <c r="Z304" s="128" t="s">
        <v>2159</v>
      </c>
      <c r="AA304" s="74"/>
      <c r="AB304" s="29"/>
      <c r="AC304" s="29"/>
      <c r="AD304" s="29"/>
      <c r="AE304" s="29"/>
      <c r="AF304" s="29"/>
      <c r="AG304" s="29"/>
    </row>
    <row r="305" spans="1:33" ht="12.6" hidden="1" customHeight="1" outlineLevel="2">
      <c r="A305" s="84" t="s">
        <v>2045</v>
      </c>
      <c r="B305" s="29">
        <f>COUNTIF(C305:AD305,"t")</f>
        <v>14</v>
      </c>
      <c r="C305" s="128" t="s">
        <v>2159</v>
      </c>
      <c r="D305" s="128" t="s">
        <v>2159</v>
      </c>
      <c r="E305" s="128" t="s">
        <v>2159</v>
      </c>
      <c r="F305" s="74"/>
      <c r="G305" s="92"/>
      <c r="H305" s="74"/>
      <c r="I305" s="128" t="s">
        <v>2159</v>
      </c>
      <c r="J305" s="128" t="s">
        <v>2159</v>
      </c>
      <c r="K305" s="128" t="s">
        <v>2159</v>
      </c>
      <c r="L305" s="74"/>
      <c r="M305" s="92"/>
      <c r="N305" s="128" t="s">
        <v>2159</v>
      </c>
      <c r="O305" s="128" t="s">
        <v>2159</v>
      </c>
      <c r="P305" s="128" t="s">
        <v>2159</v>
      </c>
      <c r="Q305" s="196"/>
      <c r="R305" s="92"/>
      <c r="S305" s="128" t="s">
        <v>2159</v>
      </c>
      <c r="T305" s="316"/>
      <c r="U305" s="128" t="s">
        <v>2159</v>
      </c>
      <c r="V305" s="128" t="s">
        <v>2159</v>
      </c>
      <c r="W305" s="74"/>
      <c r="X305" s="92"/>
      <c r="Y305" s="128" t="s">
        <v>2159</v>
      </c>
      <c r="Z305" s="74"/>
      <c r="AA305" s="128" t="s">
        <v>2159</v>
      </c>
      <c r="AB305" s="29"/>
      <c r="AC305" s="29"/>
      <c r="AD305" s="29"/>
      <c r="AE305" s="29"/>
      <c r="AF305" s="29"/>
      <c r="AG305" s="29"/>
    </row>
    <row r="306" spans="1:33" ht="12.6" hidden="1" customHeight="1" outlineLevel="2">
      <c r="A306" s="148" t="s">
        <v>2033</v>
      </c>
      <c r="B306" s="29">
        <f>COUNTIF(C306:AD306,"t")</f>
        <v>12</v>
      </c>
      <c r="C306" s="128" t="s">
        <v>2159</v>
      </c>
      <c r="D306" s="92"/>
      <c r="E306" s="92"/>
      <c r="F306" s="92"/>
      <c r="G306" s="92"/>
      <c r="H306" s="128" t="s">
        <v>2159</v>
      </c>
      <c r="I306" s="128" t="s">
        <v>2159</v>
      </c>
      <c r="J306" s="74" t="s">
        <v>2322</v>
      </c>
      <c r="K306" s="74" t="s">
        <v>2323</v>
      </c>
      <c r="L306" s="128" t="s">
        <v>2159</v>
      </c>
      <c r="M306" s="92"/>
      <c r="N306" s="128" t="s">
        <v>2159</v>
      </c>
      <c r="O306" s="128" t="s">
        <v>2159</v>
      </c>
      <c r="P306" s="74" t="s">
        <v>2205</v>
      </c>
      <c r="Q306" s="315" t="s">
        <v>2159</v>
      </c>
      <c r="R306" s="92"/>
      <c r="S306" s="128" t="s">
        <v>2159</v>
      </c>
      <c r="T306" s="128" t="s">
        <v>2159</v>
      </c>
      <c r="U306" s="74"/>
      <c r="V306" s="74"/>
      <c r="W306" s="128" t="s">
        <v>2159</v>
      </c>
      <c r="X306" s="92"/>
      <c r="Y306" s="128" t="s">
        <v>2159</v>
      </c>
      <c r="Z306" s="128" t="s">
        <v>2159</v>
      </c>
      <c r="AA306" s="74"/>
      <c r="AB306" s="29"/>
      <c r="AC306" s="29"/>
      <c r="AD306" s="29"/>
      <c r="AE306" s="29"/>
      <c r="AF306" s="29"/>
      <c r="AG306" s="29"/>
    </row>
    <row r="307" spans="1:33" ht="12.6" hidden="1" customHeight="1" outlineLevel="1" collapsed="1">
      <c r="A307" s="29"/>
      <c r="B307" s="97" t="s">
        <v>2062</v>
      </c>
      <c r="C307" s="29"/>
      <c r="D307" s="29" t="e">
        <f>#REF!</f>
        <v>#REF!</v>
      </c>
      <c r="E307" s="272">
        <v>21</v>
      </c>
      <c r="F307" s="106" t="e">
        <f>D307/E307</f>
        <v>#REF!</v>
      </c>
      <c r="G307" s="29"/>
      <c r="H307" s="29" t="e">
        <f>#REF!</f>
        <v>#REF!</v>
      </c>
      <c r="I307" s="236" t="e">
        <f>H307/D307</f>
        <v>#REF!</v>
      </c>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row>
    <row r="308" spans="1:33" ht="12.6" hidden="1" customHeight="1" outlineLevel="2">
      <c r="A308" s="29"/>
      <c r="B308" s="29"/>
      <c r="C308" s="110">
        <v>44896</v>
      </c>
      <c r="D308" s="110">
        <v>44897</v>
      </c>
      <c r="E308" s="307" t="s">
        <v>2180</v>
      </c>
      <c r="F308" s="110">
        <v>44900</v>
      </c>
      <c r="G308" s="110">
        <v>44901</v>
      </c>
      <c r="H308" s="110">
        <v>44902</v>
      </c>
      <c r="I308" s="110">
        <v>44903</v>
      </c>
      <c r="J308" s="110">
        <v>44904</v>
      </c>
      <c r="K308" s="307" t="s">
        <v>2181</v>
      </c>
      <c r="L308" s="110">
        <v>44907</v>
      </c>
      <c r="M308" s="110">
        <v>44908</v>
      </c>
      <c r="N308" s="110">
        <v>44909</v>
      </c>
      <c r="O308" s="110">
        <v>44910</v>
      </c>
      <c r="P308" s="110">
        <v>44911</v>
      </c>
      <c r="Q308" s="307" t="s">
        <v>2182</v>
      </c>
      <c r="R308" s="110">
        <v>44914</v>
      </c>
      <c r="S308" s="110">
        <v>44915</v>
      </c>
      <c r="T308" s="110">
        <v>44916</v>
      </c>
      <c r="U308" s="110">
        <v>44917</v>
      </c>
      <c r="V308" s="110">
        <v>44918</v>
      </c>
      <c r="W308" s="110">
        <v>44922</v>
      </c>
      <c r="X308" s="110">
        <v>44923</v>
      </c>
      <c r="Y308" s="110">
        <v>44924</v>
      </c>
      <c r="Z308" s="110">
        <v>44925</v>
      </c>
      <c r="AA308" s="307" t="s">
        <v>2262</v>
      </c>
      <c r="AB308" s="29"/>
      <c r="AC308" s="29"/>
      <c r="AD308" s="29"/>
      <c r="AE308" s="29"/>
      <c r="AF308" s="29"/>
      <c r="AG308" s="29"/>
    </row>
    <row r="309" spans="1:33" ht="12.6" hidden="1" customHeight="1" outlineLevel="2">
      <c r="A309" s="84" t="s">
        <v>2035</v>
      </c>
      <c r="B309" s="29">
        <f>COUNTIF(C309:AD309,"t")</f>
        <v>6</v>
      </c>
      <c r="C309" s="74"/>
      <c r="D309" s="128" t="s">
        <v>2159</v>
      </c>
      <c r="E309" s="92"/>
      <c r="F309" s="74" t="s">
        <v>2324</v>
      </c>
      <c r="G309" s="74"/>
      <c r="H309" s="74"/>
      <c r="I309" s="74"/>
      <c r="J309" s="128" t="s">
        <v>2159</v>
      </c>
      <c r="K309" s="92"/>
      <c r="L309" s="74"/>
      <c r="M309" s="74"/>
      <c r="N309" s="74"/>
      <c r="O309" s="74"/>
      <c r="P309" s="128" t="s">
        <v>2159</v>
      </c>
      <c r="Q309" s="92"/>
      <c r="R309" s="128" t="s">
        <v>2159</v>
      </c>
      <c r="S309" s="74"/>
      <c r="T309" s="74"/>
      <c r="U309" s="74"/>
      <c r="V309" s="92" t="s">
        <v>2159</v>
      </c>
      <c r="W309" s="128" t="s">
        <v>2159</v>
      </c>
      <c r="X309" s="74"/>
      <c r="Y309" s="74"/>
      <c r="Z309" s="92"/>
      <c r="AA309" s="92"/>
      <c r="AB309" s="29"/>
      <c r="AC309" s="29"/>
      <c r="AD309" s="29"/>
      <c r="AE309" s="29"/>
      <c r="AF309" s="29"/>
      <c r="AG309" s="29"/>
    </row>
    <row r="310" spans="1:33" ht="12.6" hidden="1" customHeight="1" outlineLevel="2">
      <c r="A310" s="84" t="s">
        <v>2034</v>
      </c>
      <c r="B310" s="29">
        <f>COUNTIF(C310:AD310,"t")</f>
        <v>4</v>
      </c>
      <c r="C310" s="74"/>
      <c r="D310" s="74"/>
      <c r="E310" s="92"/>
      <c r="F310" s="74"/>
      <c r="G310" s="74"/>
      <c r="H310" s="128" t="s">
        <v>2159</v>
      </c>
      <c r="I310" s="74"/>
      <c r="J310" s="74"/>
      <c r="K310" s="92"/>
      <c r="L310" s="74"/>
      <c r="M310" s="74"/>
      <c r="N310" s="128" t="s">
        <v>2159</v>
      </c>
      <c r="O310" s="74"/>
      <c r="P310" s="74"/>
      <c r="Q310" s="92"/>
      <c r="R310" s="74"/>
      <c r="S310" s="74"/>
      <c r="T310" s="128" t="s">
        <v>2159</v>
      </c>
      <c r="U310" s="74"/>
      <c r="V310" s="92"/>
      <c r="W310" s="74"/>
      <c r="X310" s="74"/>
      <c r="Y310" s="128" t="s">
        <v>2159</v>
      </c>
      <c r="Z310" s="74"/>
      <c r="AA310" s="92"/>
      <c r="AB310" s="29"/>
      <c r="AC310" s="29"/>
      <c r="AD310" s="29"/>
      <c r="AE310" s="29"/>
      <c r="AF310" s="29"/>
      <c r="AG310" s="29"/>
    </row>
    <row r="311" spans="1:33" ht="12.6" hidden="1" customHeight="1" outlineLevel="2">
      <c r="A311" s="84" t="s">
        <v>2045</v>
      </c>
      <c r="B311" s="29">
        <f>COUNTIF(C311:AD311,"t")</f>
        <v>13</v>
      </c>
      <c r="C311" s="128" t="s">
        <v>2159</v>
      </c>
      <c r="D311" s="74"/>
      <c r="E311" s="92"/>
      <c r="F311" s="128" t="s">
        <v>2159</v>
      </c>
      <c r="G311" s="128" t="s">
        <v>2159</v>
      </c>
      <c r="H311" s="74"/>
      <c r="I311" s="128" t="s">
        <v>2159</v>
      </c>
      <c r="J311" s="74"/>
      <c r="K311" s="92"/>
      <c r="L311" s="128" t="s">
        <v>2159</v>
      </c>
      <c r="M311" s="74"/>
      <c r="N311" s="128" t="s">
        <v>2159</v>
      </c>
      <c r="O311" s="128" t="s">
        <v>2159</v>
      </c>
      <c r="P311" s="74"/>
      <c r="Q311" s="92"/>
      <c r="R311" s="74"/>
      <c r="S311" s="128" t="s">
        <v>2159</v>
      </c>
      <c r="T311" s="128" t="s">
        <v>2159</v>
      </c>
      <c r="U311" s="128" t="s">
        <v>2159</v>
      </c>
      <c r="V311" s="92"/>
      <c r="W311" s="74"/>
      <c r="X311" s="128" t="s">
        <v>2159</v>
      </c>
      <c r="Y311" s="128" t="s">
        <v>2159</v>
      </c>
      <c r="Z311" s="128" t="s">
        <v>2159</v>
      </c>
      <c r="AA311" s="92"/>
      <c r="AB311" s="29"/>
      <c r="AC311" s="29"/>
      <c r="AD311" s="29"/>
      <c r="AE311" s="29"/>
      <c r="AF311" s="29"/>
      <c r="AG311" s="29"/>
    </row>
    <row r="312" spans="1:33" ht="12.6" hidden="1" customHeight="1" outlineLevel="2">
      <c r="A312" s="148" t="s">
        <v>2033</v>
      </c>
      <c r="B312" s="29">
        <f>COUNTIF(C312:AD312,"t")</f>
        <v>13</v>
      </c>
      <c r="C312" s="225"/>
      <c r="D312" s="284" t="s">
        <v>2159</v>
      </c>
      <c r="E312" s="317"/>
      <c r="F312" s="284" t="s">
        <v>2159</v>
      </c>
      <c r="G312" s="284" t="s">
        <v>2159</v>
      </c>
      <c r="H312" s="225" t="s">
        <v>2205</v>
      </c>
      <c r="I312" s="225"/>
      <c r="J312" s="128" t="s">
        <v>2159</v>
      </c>
      <c r="K312" s="92"/>
      <c r="L312" s="128" t="s">
        <v>2159</v>
      </c>
      <c r="M312" s="128" t="s">
        <v>2159</v>
      </c>
      <c r="N312" s="74"/>
      <c r="O312" s="74"/>
      <c r="P312" s="128" t="s">
        <v>2159</v>
      </c>
      <c r="Q312" s="92"/>
      <c r="R312" s="128" t="s">
        <v>2159</v>
      </c>
      <c r="S312" s="128" t="s">
        <v>2159</v>
      </c>
      <c r="T312" s="74"/>
      <c r="U312" s="128" t="s">
        <v>2159</v>
      </c>
      <c r="V312" s="92" t="s">
        <v>2159</v>
      </c>
      <c r="W312" s="128" t="s">
        <v>2159</v>
      </c>
      <c r="X312" s="128" t="s">
        <v>2159</v>
      </c>
      <c r="Y312" s="74"/>
      <c r="Z312" s="74"/>
      <c r="AA312" s="92"/>
      <c r="AB312" s="29"/>
      <c r="AC312" s="29"/>
      <c r="AD312" s="29"/>
      <c r="AE312" s="29"/>
      <c r="AF312" s="29"/>
      <c r="AG312" s="29"/>
    </row>
    <row r="313" spans="1:33" ht="12.6" hidden="1" customHeight="1" outlineLevel="1">
      <c r="A313" s="29"/>
      <c r="B313" s="318"/>
      <c r="C313" s="318"/>
      <c r="D313" s="318"/>
      <c r="E313" s="318"/>
      <c r="F313" s="318"/>
      <c r="G313" s="318"/>
      <c r="H313" s="318"/>
      <c r="I313" s="318"/>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row>
    <row r="314" spans="1:33" ht="13.8" customHeight="1" collapsed="1">
      <c r="A314" s="29">
        <v>2023</v>
      </c>
      <c r="B314" s="302"/>
      <c r="C314" s="232" t="s">
        <v>2222</v>
      </c>
      <c r="D314" s="546" t="e">
        <f>SUM(D315,D323,D330,D337,D344,D351,D358,D365,D372,D379,D387,D395,D395)</f>
        <v>#REF!</v>
      </c>
      <c r="E314" s="303">
        <f>SUM(E315,E323,E330,E337,E344,E351,E358,E365,E372,E379,E387,E395)</f>
        <v>251</v>
      </c>
      <c r="F314" s="303" t="e">
        <f>D314/E314</f>
        <v>#REF!</v>
      </c>
      <c r="G314" s="304" t="s">
        <v>2220</v>
      </c>
      <c r="H314" s="547" t="e">
        <f>SUM(H315,H323,H330,H337,H344,H351,H358,H365,H372,H379,H387,H395)</f>
        <v>#REF!</v>
      </c>
      <c r="I314" s="305" t="e">
        <f>H314/D314</f>
        <v>#REF!</v>
      </c>
      <c r="J314" s="29"/>
      <c r="K314" s="272"/>
      <c r="L314" s="306"/>
      <c r="M314" s="29"/>
      <c r="N314" s="29"/>
      <c r="O314" s="29"/>
      <c r="P314" s="29"/>
      <c r="Q314" s="29"/>
      <c r="R314" s="29"/>
      <c r="S314" s="29"/>
      <c r="T314" s="29"/>
      <c r="U314" s="29"/>
      <c r="V314" s="29"/>
      <c r="W314" s="29"/>
      <c r="X314" s="29"/>
      <c r="Y314" s="29"/>
      <c r="Z314" s="29"/>
      <c r="AA314" s="29"/>
      <c r="AB314" s="29"/>
      <c r="AC314" s="29"/>
      <c r="AD314" s="29"/>
      <c r="AE314" s="29"/>
      <c r="AF314" s="29"/>
      <c r="AG314" s="29"/>
    </row>
    <row r="315" spans="1:33" ht="13.8" hidden="1" customHeight="1" outlineLevel="1" collapsed="1">
      <c r="A315" s="29"/>
      <c r="B315" s="108" t="s">
        <v>2051</v>
      </c>
      <c r="C315" s="29"/>
      <c r="D315" s="29" t="e">
        <f>#REF!</f>
        <v>#REF!</v>
      </c>
      <c r="E315" s="272">
        <v>22</v>
      </c>
      <c r="F315" s="106" t="e">
        <f>D315/E315</f>
        <v>#REF!</v>
      </c>
      <c r="G315" s="319" t="s">
        <v>2223</v>
      </c>
      <c r="H315" s="29" t="e">
        <f>#REF!</f>
        <v>#REF!</v>
      </c>
      <c r="I315" s="236" t="e">
        <f>H315/D315</f>
        <v>#REF!</v>
      </c>
      <c r="J315" s="29"/>
      <c r="K315" s="272"/>
      <c r="L315" s="306"/>
      <c r="M315" s="29"/>
      <c r="N315" s="29"/>
      <c r="O315" s="29"/>
      <c r="P315" s="29"/>
      <c r="Q315" s="29"/>
      <c r="R315" s="29"/>
      <c r="S315" s="29"/>
      <c r="T315" s="29"/>
      <c r="U315" s="29"/>
      <c r="V315" s="29"/>
      <c r="W315" s="29"/>
      <c r="X315" s="29"/>
      <c r="Y315" s="29"/>
      <c r="Z315" s="29"/>
      <c r="AA315" s="29"/>
      <c r="AB315" s="29"/>
      <c r="AC315" s="29"/>
      <c r="AD315" s="29"/>
      <c r="AE315" s="29"/>
      <c r="AF315" s="29"/>
      <c r="AG315" s="29"/>
    </row>
    <row r="316" spans="1:33" ht="12.6" hidden="1" customHeight="1" outlineLevel="2">
      <c r="A316" s="29"/>
      <c r="B316" s="29"/>
      <c r="C316" s="110">
        <v>44928</v>
      </c>
      <c r="D316" s="110">
        <v>44929</v>
      </c>
      <c r="E316" s="110">
        <v>44930</v>
      </c>
      <c r="F316" s="110">
        <v>44931</v>
      </c>
      <c r="G316" s="110">
        <v>44935</v>
      </c>
      <c r="H316" s="110">
        <v>44936</v>
      </c>
      <c r="I316" s="110">
        <v>44937</v>
      </c>
      <c r="J316" s="110">
        <v>44938</v>
      </c>
      <c r="K316" s="110" t="s">
        <v>2325</v>
      </c>
      <c r="L316" s="110">
        <v>44942</v>
      </c>
      <c r="M316" s="110">
        <v>44943</v>
      </c>
      <c r="N316" s="110">
        <v>44944</v>
      </c>
      <c r="O316" s="110">
        <v>44945</v>
      </c>
      <c r="P316" s="307" t="s">
        <v>2326</v>
      </c>
      <c r="Q316" s="110">
        <v>44949</v>
      </c>
      <c r="R316" s="110">
        <v>44950</v>
      </c>
      <c r="S316" s="110">
        <v>44951</v>
      </c>
      <c r="T316" s="110">
        <v>44952</v>
      </c>
      <c r="U316" s="307" t="s">
        <v>2327</v>
      </c>
      <c r="V316" s="110">
        <v>44956</v>
      </c>
      <c r="W316" s="110">
        <v>44957</v>
      </c>
      <c r="X316" s="29"/>
      <c r="Y316" s="29"/>
      <c r="Z316" s="29"/>
      <c r="AA316" s="29"/>
      <c r="AB316" s="29"/>
      <c r="AC316" s="29"/>
      <c r="AD316" s="29"/>
      <c r="AE316" s="29"/>
      <c r="AF316" s="29"/>
      <c r="AG316" s="29"/>
    </row>
    <row r="317" spans="1:33" ht="12.6" hidden="1" customHeight="1" outlineLevel="2">
      <c r="A317" s="84" t="s">
        <v>2035</v>
      </c>
      <c r="B317" s="29">
        <f>COUNTIF(C317:AB317,"t")</f>
        <v>5</v>
      </c>
      <c r="C317" s="74"/>
      <c r="D317" s="74"/>
      <c r="E317" s="74"/>
      <c r="F317" s="128" t="s">
        <v>2159</v>
      </c>
      <c r="G317" s="74"/>
      <c r="H317" s="74"/>
      <c r="I317" s="128" t="s">
        <v>2159</v>
      </c>
      <c r="J317" s="173" t="s">
        <v>2215</v>
      </c>
      <c r="K317" s="92"/>
      <c r="L317" s="128" t="s">
        <v>2159</v>
      </c>
      <c r="M317" s="74"/>
      <c r="N317" s="74"/>
      <c r="O317" s="74"/>
      <c r="P317" s="92"/>
      <c r="Q317" s="128" t="s">
        <v>2159</v>
      </c>
      <c r="R317" s="196"/>
      <c r="S317" s="74"/>
      <c r="T317" s="74"/>
      <c r="U317" s="92"/>
      <c r="V317" s="128" t="s">
        <v>2159</v>
      </c>
      <c r="W317" s="196"/>
      <c r="X317" s="29"/>
      <c r="Y317" s="29"/>
      <c r="Z317" s="29"/>
      <c r="AA317" s="29"/>
      <c r="AB317" s="29"/>
      <c r="AC317" s="29"/>
      <c r="AD317" s="29"/>
      <c r="AE317" s="29"/>
      <c r="AF317" s="29"/>
      <c r="AG317" s="29"/>
    </row>
    <row r="318" spans="1:33" ht="12.6" hidden="1" customHeight="1" outlineLevel="2">
      <c r="A318" s="84" t="s">
        <v>2034</v>
      </c>
      <c r="B318" s="29">
        <f>COUNTIF(C318:AB318,"t")</f>
        <v>5</v>
      </c>
      <c r="C318" s="74"/>
      <c r="D318" s="74"/>
      <c r="E318" s="128" t="s">
        <v>2159</v>
      </c>
      <c r="F318" s="74"/>
      <c r="G318" s="74"/>
      <c r="H318" s="74"/>
      <c r="I318" s="128" t="s">
        <v>2159</v>
      </c>
      <c r="J318" s="74"/>
      <c r="K318" s="92"/>
      <c r="L318" s="74"/>
      <c r="M318" s="315"/>
      <c r="N318" s="74"/>
      <c r="O318" s="128" t="s">
        <v>2159</v>
      </c>
      <c r="P318" s="92"/>
      <c r="Q318" s="74"/>
      <c r="R318" s="196"/>
      <c r="S318" s="74"/>
      <c r="T318" s="128" t="s">
        <v>2159</v>
      </c>
      <c r="U318" s="92"/>
      <c r="V318" s="74"/>
      <c r="W318" s="297" t="s">
        <v>2159</v>
      </c>
      <c r="X318" s="29"/>
      <c r="Y318" s="29"/>
      <c r="Z318" s="29"/>
      <c r="AA318" s="29"/>
      <c r="AB318" s="29"/>
      <c r="AC318" s="29"/>
      <c r="AD318" s="29"/>
      <c r="AE318" s="29"/>
      <c r="AF318" s="29"/>
      <c r="AG318" s="29"/>
    </row>
    <row r="319" spans="1:33" ht="12.6" hidden="1" customHeight="1" outlineLevel="2">
      <c r="A319" s="84" t="s">
        <v>2036</v>
      </c>
      <c r="B319" s="29">
        <f>COUNTIF(C319:AB319,"t")</f>
        <v>1</v>
      </c>
      <c r="C319" s="74"/>
      <c r="D319" s="173"/>
      <c r="E319" s="173"/>
      <c r="F319" s="74"/>
      <c r="G319" s="74"/>
      <c r="H319" s="74"/>
      <c r="I319" s="74"/>
      <c r="J319" s="74"/>
      <c r="K319" s="74"/>
      <c r="L319" s="74"/>
      <c r="M319" s="315"/>
      <c r="N319" s="74"/>
      <c r="O319" s="74"/>
      <c r="P319" s="92"/>
      <c r="Q319" s="74"/>
      <c r="R319" s="196"/>
      <c r="S319" s="74"/>
      <c r="T319" s="128" t="s">
        <v>2159</v>
      </c>
      <c r="U319" s="92"/>
      <c r="V319" s="74"/>
      <c r="W319" s="74"/>
      <c r="X319" s="29"/>
      <c r="Y319" s="29"/>
      <c r="Z319" s="29"/>
      <c r="AA319" s="29"/>
      <c r="AB319" s="29"/>
      <c r="AC319" s="29"/>
      <c r="AD319" s="29"/>
      <c r="AE319" s="29"/>
      <c r="AF319" s="29"/>
      <c r="AG319" s="29"/>
    </row>
    <row r="320" spans="1:33" ht="12.6" hidden="1" customHeight="1" outlineLevel="2">
      <c r="A320" s="84" t="s">
        <v>2045</v>
      </c>
      <c r="B320" s="29">
        <f>COUNTIF(C320:AB320,"t")</f>
        <v>8</v>
      </c>
      <c r="C320" s="74"/>
      <c r="D320" s="128" t="s">
        <v>2159</v>
      </c>
      <c r="E320" s="128" t="s">
        <v>2159</v>
      </c>
      <c r="F320" s="74"/>
      <c r="G320" s="74"/>
      <c r="H320" s="128" t="s">
        <v>2159</v>
      </c>
      <c r="I320" s="173"/>
      <c r="J320" s="128" t="s">
        <v>2159</v>
      </c>
      <c r="K320" s="92"/>
      <c r="L320" s="74"/>
      <c r="M320" s="320"/>
      <c r="N320" s="128" t="s">
        <v>2159</v>
      </c>
      <c r="O320" s="29"/>
      <c r="P320" s="92"/>
      <c r="Q320" s="74"/>
      <c r="R320" s="297" t="s">
        <v>2159</v>
      </c>
      <c r="S320" s="128" t="s">
        <v>2159</v>
      </c>
      <c r="T320" s="74"/>
      <c r="U320" s="92"/>
      <c r="V320" s="74"/>
      <c r="W320" s="128" t="s">
        <v>2159</v>
      </c>
      <c r="X320" s="29"/>
      <c r="Y320" s="29"/>
      <c r="Z320" s="29"/>
      <c r="AA320" s="29"/>
      <c r="AB320" s="29"/>
      <c r="AC320" s="29"/>
      <c r="AD320" s="29"/>
      <c r="AE320" s="29"/>
      <c r="AF320" s="29"/>
      <c r="AG320" s="29"/>
    </row>
    <row r="321" spans="1:27" ht="12.6" hidden="1" customHeight="1" outlineLevel="2">
      <c r="A321" s="148" t="s">
        <v>2033</v>
      </c>
      <c r="B321" s="29">
        <f>COUNTIF(C321:AB321,"t")</f>
        <v>11</v>
      </c>
      <c r="C321" s="128" t="s">
        <v>2159</v>
      </c>
      <c r="D321" s="128" t="s">
        <v>2159</v>
      </c>
      <c r="E321" s="74"/>
      <c r="F321" s="74"/>
      <c r="G321" s="128" t="s">
        <v>2159</v>
      </c>
      <c r="H321" s="128" t="s">
        <v>2159</v>
      </c>
      <c r="I321" s="74"/>
      <c r="J321" s="74"/>
      <c r="K321" s="92"/>
      <c r="L321" s="128" t="s">
        <v>2159</v>
      </c>
      <c r="M321" s="128" t="s">
        <v>2159</v>
      </c>
      <c r="N321" s="128" t="s">
        <v>2159</v>
      </c>
      <c r="O321" s="74"/>
      <c r="P321" s="92"/>
      <c r="Q321" s="128" t="s">
        <v>2159</v>
      </c>
      <c r="R321" s="196" t="s">
        <v>2159</v>
      </c>
      <c r="S321" s="128" t="s">
        <v>2159</v>
      </c>
      <c r="T321" s="74"/>
      <c r="U321" s="92"/>
      <c r="V321" s="128" t="s">
        <v>2159</v>
      </c>
      <c r="W321" s="74"/>
      <c r="X321" s="29"/>
      <c r="Y321" s="29"/>
      <c r="Z321" s="29"/>
      <c r="AA321" s="29"/>
    </row>
    <row r="322" spans="1:27" ht="12.6" hidden="1" customHeight="1" outlineLevel="2">
      <c r="A322" s="84"/>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row>
    <row r="323" spans="1:27" ht="12.6" hidden="1" customHeight="1" outlineLevel="1" collapsed="1">
      <c r="A323" s="84"/>
      <c r="B323" s="97" t="s">
        <v>2052</v>
      </c>
      <c r="C323" s="29"/>
      <c r="D323" s="29" t="e">
        <f>#REF!</f>
        <v>#REF!</v>
      </c>
      <c r="E323" s="272">
        <v>20</v>
      </c>
      <c r="F323" s="106" t="e">
        <f>D323/E323</f>
        <v>#REF!</v>
      </c>
      <c r="G323" s="29"/>
      <c r="H323" s="272" t="e">
        <f>#REF!</f>
        <v>#REF!</v>
      </c>
      <c r="I323" s="236" t="e">
        <f>H323/D323</f>
        <v>#REF!</v>
      </c>
      <c r="J323" s="29"/>
      <c r="K323" s="29"/>
      <c r="L323" s="29"/>
      <c r="M323" s="29"/>
      <c r="N323" s="29"/>
      <c r="O323" s="29"/>
      <c r="P323" s="29"/>
      <c r="Q323" s="29"/>
      <c r="R323" s="29"/>
      <c r="S323" s="29"/>
      <c r="T323" s="29"/>
      <c r="U323" s="29"/>
      <c r="V323" s="29"/>
      <c r="W323" s="29"/>
      <c r="X323" s="29"/>
      <c r="Y323" s="29"/>
      <c r="Z323" s="29"/>
      <c r="AA323" s="29"/>
    </row>
    <row r="324" spans="1:27" ht="12.6" hidden="1" customHeight="1" outlineLevel="2">
      <c r="A324" s="29"/>
      <c r="B324" s="29"/>
      <c r="C324" s="110">
        <v>44958</v>
      </c>
      <c r="D324" s="110">
        <v>44959</v>
      </c>
      <c r="E324" s="307" t="s">
        <v>2328</v>
      </c>
      <c r="F324" s="110">
        <v>44963</v>
      </c>
      <c r="G324" s="110">
        <v>44964</v>
      </c>
      <c r="H324" s="110">
        <v>44965</v>
      </c>
      <c r="I324" s="110">
        <v>44966</v>
      </c>
      <c r="J324" s="307" t="s">
        <v>2329</v>
      </c>
      <c r="K324" s="110">
        <v>44970</v>
      </c>
      <c r="L324" s="110">
        <v>44971</v>
      </c>
      <c r="M324" s="110">
        <v>44972</v>
      </c>
      <c r="N324" s="110">
        <v>44973</v>
      </c>
      <c r="O324" s="307" t="s">
        <v>2330</v>
      </c>
      <c r="P324" s="110">
        <v>44977</v>
      </c>
      <c r="Q324" s="110">
        <v>44978</v>
      </c>
      <c r="R324" s="110">
        <v>44979</v>
      </c>
      <c r="S324" s="110">
        <v>44980</v>
      </c>
      <c r="T324" s="307" t="s">
        <v>2331</v>
      </c>
      <c r="U324" s="110">
        <v>44984</v>
      </c>
      <c r="V324" s="110">
        <v>44985</v>
      </c>
      <c r="W324" s="29"/>
      <c r="X324" s="29"/>
      <c r="Y324" s="29"/>
      <c r="Z324" s="29"/>
      <c r="AA324" s="29"/>
    </row>
    <row r="325" spans="1:27" ht="12.6" hidden="1" customHeight="1" outlineLevel="2">
      <c r="A325" s="84" t="s">
        <v>2035</v>
      </c>
      <c r="B325" s="29">
        <f>COUNTIF(C325:AB325,"t")</f>
        <v>4</v>
      </c>
      <c r="C325" s="74"/>
      <c r="D325" s="74"/>
      <c r="E325" s="92"/>
      <c r="F325" s="128" t="s">
        <v>2159</v>
      </c>
      <c r="G325" s="74"/>
      <c r="H325" s="74"/>
      <c r="I325" s="74"/>
      <c r="J325" s="92"/>
      <c r="K325" s="128" t="s">
        <v>2159</v>
      </c>
      <c r="L325" s="74"/>
      <c r="M325" s="74"/>
      <c r="N325" s="74"/>
      <c r="O325" s="92"/>
      <c r="P325" s="128" t="s">
        <v>2159</v>
      </c>
      <c r="Q325" s="74"/>
      <c r="R325" s="74"/>
      <c r="S325" s="74"/>
      <c r="T325" s="92"/>
      <c r="U325" s="128" t="s">
        <v>2159</v>
      </c>
      <c r="V325" s="74"/>
      <c r="W325" s="29"/>
      <c r="X325" s="29"/>
      <c r="Y325" s="29"/>
      <c r="Z325" s="29"/>
      <c r="AA325" s="29"/>
    </row>
    <row r="326" spans="1:27" ht="12.6" hidden="1" customHeight="1" outlineLevel="2">
      <c r="A326" s="84" t="s">
        <v>2034</v>
      </c>
      <c r="B326" s="29">
        <f>COUNTIF(C326:AB326,"t")</f>
        <v>0</v>
      </c>
      <c r="C326" s="74"/>
      <c r="D326" s="74"/>
      <c r="E326" s="92"/>
      <c r="F326" s="74"/>
      <c r="G326" s="173"/>
      <c r="H326" s="74"/>
      <c r="I326" s="74"/>
      <c r="J326" s="92"/>
      <c r="K326" s="74"/>
      <c r="L326" s="74"/>
      <c r="M326" s="74"/>
      <c r="N326" s="74"/>
      <c r="O326" s="92"/>
      <c r="P326" s="92"/>
      <c r="Q326" s="92"/>
      <c r="R326" s="92"/>
      <c r="S326" s="92"/>
      <c r="T326" s="92"/>
      <c r="U326" s="92"/>
      <c r="V326" s="92"/>
      <c r="W326" s="29"/>
      <c r="X326" s="29"/>
      <c r="Y326" s="29"/>
      <c r="Z326" s="29"/>
      <c r="AA326" s="29"/>
    </row>
    <row r="327" spans="1:27" ht="12.6" hidden="1" customHeight="1" outlineLevel="2">
      <c r="A327" s="84" t="s">
        <v>2036</v>
      </c>
      <c r="B327" s="29">
        <f>COUNTIF(C327:AB327,"t")</f>
        <v>9</v>
      </c>
      <c r="C327" s="128" t="s">
        <v>2159</v>
      </c>
      <c r="D327" s="74" t="s">
        <v>2159</v>
      </c>
      <c r="E327" s="92"/>
      <c r="F327" s="74"/>
      <c r="G327" s="128" t="s">
        <v>2159</v>
      </c>
      <c r="H327" s="128" t="s">
        <v>2159</v>
      </c>
      <c r="I327" s="74"/>
      <c r="J327" s="92"/>
      <c r="K327" s="74"/>
      <c r="L327" s="128" t="s">
        <v>2159</v>
      </c>
      <c r="M327" s="128" t="s">
        <v>2159</v>
      </c>
      <c r="N327" s="74"/>
      <c r="O327" s="92"/>
      <c r="P327" s="74"/>
      <c r="Q327" s="74"/>
      <c r="R327" s="128" t="s">
        <v>2159</v>
      </c>
      <c r="S327" s="128" t="s">
        <v>2159</v>
      </c>
      <c r="T327" s="92" t="s">
        <v>2135</v>
      </c>
      <c r="U327" s="74"/>
      <c r="V327" s="128" t="s">
        <v>2159</v>
      </c>
      <c r="W327" s="29"/>
      <c r="X327" s="29"/>
      <c r="Y327" s="29"/>
      <c r="Z327" s="29"/>
      <c r="AA327" s="29"/>
    </row>
    <row r="328" spans="1:27" ht="12.6" hidden="1" customHeight="1" outlineLevel="2">
      <c r="A328" s="84" t="s">
        <v>2045</v>
      </c>
      <c r="B328" s="29">
        <f>COUNTIF(C328:AB328,"t")</f>
        <v>8</v>
      </c>
      <c r="C328" s="74"/>
      <c r="D328" s="128" t="s">
        <v>2159</v>
      </c>
      <c r="E328" s="92"/>
      <c r="F328" s="74"/>
      <c r="G328" s="128" t="s">
        <v>2159</v>
      </c>
      <c r="H328" s="74"/>
      <c r="I328" s="128" t="s">
        <v>2159</v>
      </c>
      <c r="J328" s="92"/>
      <c r="K328" s="74"/>
      <c r="L328" s="128" t="s">
        <v>2159</v>
      </c>
      <c r="M328" s="74"/>
      <c r="N328" s="128" t="s">
        <v>2159</v>
      </c>
      <c r="O328" s="92"/>
      <c r="P328" s="74" t="s">
        <v>2332</v>
      </c>
      <c r="Q328" s="128" t="s">
        <v>2159</v>
      </c>
      <c r="R328" s="74" t="s">
        <v>2332</v>
      </c>
      <c r="S328" s="128" t="s">
        <v>2159</v>
      </c>
      <c r="T328" s="92"/>
      <c r="U328" s="74"/>
      <c r="V328" s="128" t="s">
        <v>2159</v>
      </c>
      <c r="W328" s="29"/>
      <c r="X328" s="29"/>
      <c r="Y328" s="29"/>
      <c r="Z328" s="29"/>
      <c r="AA328" s="29"/>
    </row>
    <row r="329" spans="1:27" ht="12.6" hidden="1" customHeight="1" outlineLevel="2">
      <c r="A329" s="148" t="s">
        <v>2033</v>
      </c>
      <c r="B329" s="29">
        <f>COUNTIF(C329:AB329,"t")</f>
        <v>11</v>
      </c>
      <c r="C329" s="128" t="s">
        <v>2159</v>
      </c>
      <c r="D329" s="74"/>
      <c r="E329" s="92"/>
      <c r="F329" s="128" t="s">
        <v>2159</v>
      </c>
      <c r="G329" s="74"/>
      <c r="H329" s="128" t="s">
        <v>2159</v>
      </c>
      <c r="I329" s="74" t="s">
        <v>2159</v>
      </c>
      <c r="J329" s="92"/>
      <c r="K329" s="128" t="s">
        <v>2159</v>
      </c>
      <c r="L329" s="74" t="s">
        <v>2139</v>
      </c>
      <c r="M329" s="128" t="s">
        <v>2159</v>
      </c>
      <c r="N329" s="74" t="s">
        <v>2159</v>
      </c>
      <c r="O329" s="92"/>
      <c r="P329" s="128" t="s">
        <v>2159</v>
      </c>
      <c r="Q329" s="74" t="s">
        <v>2159</v>
      </c>
      <c r="R329" s="128" t="s">
        <v>2159</v>
      </c>
      <c r="S329" s="74"/>
      <c r="T329" s="92"/>
      <c r="U329" s="128" t="s">
        <v>2159</v>
      </c>
      <c r="V329" s="74"/>
      <c r="W329" s="29"/>
      <c r="X329" s="29"/>
      <c r="Y329" s="29"/>
      <c r="Z329" s="29"/>
      <c r="AA329" s="29"/>
    </row>
    <row r="330" spans="1:27" ht="12.6" hidden="1" customHeight="1" outlineLevel="1" collapsed="1">
      <c r="A330" s="29"/>
      <c r="B330" s="97" t="s">
        <v>2053</v>
      </c>
      <c r="C330" s="29"/>
      <c r="D330" s="29" t="e">
        <f>#REF!</f>
        <v>#REF!</v>
      </c>
      <c r="E330" s="272">
        <v>23</v>
      </c>
      <c r="F330" s="106" t="e">
        <f>D330/E330</f>
        <v>#REF!</v>
      </c>
      <c r="G330" s="29"/>
      <c r="H330" s="29" t="e">
        <f>#REF!</f>
        <v>#REF!</v>
      </c>
      <c r="I330" s="236" t="e">
        <f>H330/D330</f>
        <v>#REF!</v>
      </c>
      <c r="J330" s="29"/>
      <c r="K330" s="29"/>
      <c r="L330" s="29"/>
      <c r="M330" s="29"/>
      <c r="N330" s="29"/>
      <c r="O330" s="29"/>
      <c r="P330" s="29"/>
      <c r="Q330" s="29"/>
      <c r="R330" s="29"/>
      <c r="S330" s="29"/>
      <c r="T330" s="29"/>
      <c r="U330" s="29"/>
      <c r="V330" s="29"/>
      <c r="W330" s="29"/>
      <c r="X330" s="29"/>
      <c r="Y330" s="29"/>
      <c r="Z330" s="29"/>
      <c r="AA330" s="29"/>
    </row>
    <row r="331" spans="1:27" ht="12.6" hidden="1" customHeight="1" outlineLevel="2">
      <c r="A331" s="29"/>
      <c r="B331" s="29"/>
      <c r="C331" s="110">
        <v>44986</v>
      </c>
      <c r="D331" s="110">
        <v>44987</v>
      </c>
      <c r="E331" s="321" t="s">
        <v>2333</v>
      </c>
      <c r="F331" s="110">
        <v>44991</v>
      </c>
      <c r="G331" s="110">
        <v>44992</v>
      </c>
      <c r="H331" s="110">
        <v>44993</v>
      </c>
      <c r="I331" s="110">
        <v>44994</v>
      </c>
      <c r="J331" s="307" t="s">
        <v>2329</v>
      </c>
      <c r="K331" s="110">
        <v>44998</v>
      </c>
      <c r="L331" s="110">
        <v>44999</v>
      </c>
      <c r="M331" s="110">
        <v>45000</v>
      </c>
      <c r="N331" s="110">
        <v>45001</v>
      </c>
      <c r="O331" s="307" t="s">
        <v>2334</v>
      </c>
      <c r="P331" s="110">
        <v>45005</v>
      </c>
      <c r="Q331" s="110">
        <v>45006</v>
      </c>
      <c r="R331" s="110">
        <v>45007</v>
      </c>
      <c r="S331" s="110">
        <v>45008</v>
      </c>
      <c r="T331" s="307" t="s">
        <v>2335</v>
      </c>
      <c r="U331" s="110">
        <v>45012</v>
      </c>
      <c r="V331" s="110">
        <v>45013</v>
      </c>
      <c r="W331" s="110">
        <v>45014</v>
      </c>
      <c r="X331" s="110">
        <v>45015</v>
      </c>
      <c r="Y331" s="307" t="s">
        <v>2336</v>
      </c>
      <c r="Z331" s="29"/>
      <c r="AA331" s="29"/>
    </row>
    <row r="332" spans="1:27" ht="12.6" hidden="1" customHeight="1" outlineLevel="2">
      <c r="A332" s="84" t="s">
        <v>2035</v>
      </c>
      <c r="B332" s="29">
        <f>COUNTIF(D332:Y332,"t")</f>
        <v>3</v>
      </c>
      <c r="C332" s="74"/>
      <c r="D332" s="74"/>
      <c r="E332" s="92"/>
      <c r="F332" s="92"/>
      <c r="G332" s="92"/>
      <c r="H332" s="92"/>
      <c r="I332" s="74"/>
      <c r="J332" s="92"/>
      <c r="K332" s="322" t="s">
        <v>2159</v>
      </c>
      <c r="L332" s="74"/>
      <c r="M332" s="74" t="s">
        <v>2215</v>
      </c>
      <c r="N332" s="74"/>
      <c r="O332" s="92"/>
      <c r="P332" s="128" t="s">
        <v>2159</v>
      </c>
      <c r="Q332" s="74"/>
      <c r="R332" s="74"/>
      <c r="S332" s="323"/>
      <c r="T332" s="92"/>
      <c r="U332" s="74"/>
      <c r="V332" s="74"/>
      <c r="W332" s="128" t="s">
        <v>2159</v>
      </c>
      <c r="X332" s="74"/>
      <c r="Y332" s="92"/>
      <c r="Z332" s="29"/>
      <c r="AA332" s="29"/>
    </row>
    <row r="333" spans="1:27" ht="12.6" hidden="1" customHeight="1" outlineLevel="2">
      <c r="A333" s="84" t="s">
        <v>2034</v>
      </c>
      <c r="B333" s="29">
        <f>COUNTIF(D333:Y333,"t")</f>
        <v>1</v>
      </c>
      <c r="C333" s="92"/>
      <c r="D333" s="92"/>
      <c r="E333" s="92"/>
      <c r="F333" s="92"/>
      <c r="G333" s="92"/>
      <c r="H333" s="92"/>
      <c r="I333" s="92"/>
      <c r="J333" s="92"/>
      <c r="K333" s="74"/>
      <c r="L333" s="74"/>
      <c r="M333" s="128" t="s">
        <v>2159</v>
      </c>
      <c r="N333" s="74"/>
      <c r="O333" s="92"/>
      <c r="P333" s="74"/>
      <c r="Q333" s="74"/>
      <c r="R333" s="74"/>
      <c r="S333" s="74"/>
      <c r="T333" s="92"/>
      <c r="U333" s="74"/>
      <c r="V333" s="74"/>
      <c r="W333" s="74"/>
      <c r="X333" s="74"/>
      <c r="Y333" s="92"/>
      <c r="Z333" s="29"/>
      <c r="AA333" s="29"/>
    </row>
    <row r="334" spans="1:27" ht="12.6" hidden="1" customHeight="1" outlineLevel="2">
      <c r="A334" s="84" t="s">
        <v>2036</v>
      </c>
      <c r="B334" s="29">
        <f>COUNTIF(C334:Y334,"t")</f>
        <v>9</v>
      </c>
      <c r="C334" s="324"/>
      <c r="D334" s="128" t="s">
        <v>2159</v>
      </c>
      <c r="E334" s="92"/>
      <c r="F334" s="128" t="s">
        <v>2159</v>
      </c>
      <c r="G334" s="74"/>
      <c r="H334" s="74"/>
      <c r="I334" s="128" t="s">
        <v>2159</v>
      </c>
      <c r="J334" s="92"/>
      <c r="K334" s="74"/>
      <c r="L334" s="128" t="s">
        <v>2159</v>
      </c>
      <c r="M334" s="325"/>
      <c r="N334" s="128" t="s">
        <v>2159</v>
      </c>
      <c r="O334" s="92"/>
      <c r="P334" s="128" t="s">
        <v>2159</v>
      </c>
      <c r="Q334" s="74"/>
      <c r="R334" s="128" t="s">
        <v>2159</v>
      </c>
      <c r="S334" s="74" t="s">
        <v>2337</v>
      </c>
      <c r="T334" s="92"/>
      <c r="U334" s="128" t="s">
        <v>2159</v>
      </c>
      <c r="V334" s="128" t="s">
        <v>2159</v>
      </c>
      <c r="W334" s="74"/>
      <c r="X334" s="74"/>
      <c r="Y334" s="92"/>
      <c r="Z334" s="29"/>
      <c r="AA334" s="29"/>
    </row>
    <row r="335" spans="1:27" ht="12.6" hidden="1" customHeight="1" outlineLevel="2">
      <c r="A335" s="84" t="s">
        <v>2045</v>
      </c>
      <c r="B335" s="29">
        <f>COUNTIF(C335:Y335,"t")</f>
        <v>11</v>
      </c>
      <c r="C335" s="74" t="s">
        <v>2338</v>
      </c>
      <c r="D335" s="128" t="s">
        <v>2159</v>
      </c>
      <c r="E335" s="92"/>
      <c r="F335" s="74"/>
      <c r="G335" s="128" t="s">
        <v>2159</v>
      </c>
      <c r="H335" s="128" t="s">
        <v>2159</v>
      </c>
      <c r="I335" s="128" t="s">
        <v>2159</v>
      </c>
      <c r="J335" s="92"/>
      <c r="K335" s="74"/>
      <c r="L335" s="128" t="s">
        <v>2159</v>
      </c>
      <c r="M335" s="74"/>
      <c r="N335" s="128" t="s">
        <v>2159</v>
      </c>
      <c r="O335" s="92"/>
      <c r="P335" s="74"/>
      <c r="Q335" s="128" t="s">
        <v>2159</v>
      </c>
      <c r="R335" s="128" t="s">
        <v>2159</v>
      </c>
      <c r="S335" s="326" t="s">
        <v>2159</v>
      </c>
      <c r="T335" s="92"/>
      <c r="U335" s="74"/>
      <c r="V335" s="74"/>
      <c r="W335" s="128" t="s">
        <v>2159</v>
      </c>
      <c r="X335" s="128" t="s">
        <v>2159</v>
      </c>
      <c r="Y335" s="92"/>
      <c r="Z335" s="29"/>
      <c r="AA335" s="29"/>
    </row>
    <row r="336" spans="1:27" ht="12.6" hidden="1" customHeight="1" outlineLevel="2">
      <c r="A336" s="148" t="s">
        <v>2033</v>
      </c>
      <c r="B336" s="29">
        <f>COUNTIF(D336:AB336,"t")</f>
        <v>8</v>
      </c>
      <c r="C336" s="128" t="s">
        <v>2159</v>
      </c>
      <c r="D336" s="74"/>
      <c r="E336" s="92"/>
      <c r="F336" s="128" t="s">
        <v>2159</v>
      </c>
      <c r="G336" s="128" t="s">
        <v>2159</v>
      </c>
      <c r="H336" s="128" t="s">
        <v>2159</v>
      </c>
      <c r="I336" s="74"/>
      <c r="J336" s="92"/>
      <c r="K336" s="327" t="s">
        <v>2159</v>
      </c>
      <c r="L336" s="328"/>
      <c r="M336" s="92"/>
      <c r="N336" s="92"/>
      <c r="O336" s="92"/>
      <c r="P336" s="92"/>
      <c r="Q336" s="92"/>
      <c r="R336" s="92"/>
      <c r="S336" s="93" t="s">
        <v>2159</v>
      </c>
      <c r="T336" s="92"/>
      <c r="U336" s="128" t="s">
        <v>2159</v>
      </c>
      <c r="V336" s="128" t="s">
        <v>2159</v>
      </c>
      <c r="W336" s="74"/>
      <c r="X336" s="128" t="s">
        <v>2159</v>
      </c>
      <c r="Y336" s="92"/>
      <c r="Z336" s="29"/>
      <c r="AA336" s="29"/>
    </row>
    <row r="337" spans="1:27" ht="12.6" hidden="1" customHeight="1" outlineLevel="1" collapsed="1">
      <c r="A337" s="29"/>
      <c r="B337" s="97" t="s">
        <v>2054</v>
      </c>
      <c r="C337" s="29"/>
      <c r="D337" s="29" t="e">
        <f>#REF!</f>
        <v>#REF!</v>
      </c>
      <c r="E337" s="272">
        <v>18</v>
      </c>
      <c r="F337" s="106" t="e">
        <f>D337/E337</f>
        <v>#REF!</v>
      </c>
      <c r="G337" s="29"/>
      <c r="H337" s="29" t="e">
        <f>#REF!</f>
        <v>#REF!</v>
      </c>
      <c r="I337" s="236" t="e">
        <f>H337/D337</f>
        <v>#REF!</v>
      </c>
      <c r="J337" s="29"/>
      <c r="K337" s="29"/>
      <c r="L337" s="29"/>
      <c r="M337" s="29"/>
      <c r="N337" s="29"/>
      <c r="O337" s="29"/>
      <c r="P337" s="29"/>
      <c r="Q337" s="29"/>
      <c r="R337" s="29"/>
      <c r="S337" s="29"/>
      <c r="T337" s="29"/>
      <c r="U337" s="29"/>
      <c r="V337" s="29"/>
      <c r="W337" s="29"/>
      <c r="X337" s="29"/>
      <c r="Y337" s="29"/>
      <c r="Z337" s="29"/>
      <c r="AA337" s="29"/>
    </row>
    <row r="338" spans="1:27" ht="12.6" hidden="1" customHeight="1" outlineLevel="2">
      <c r="A338" s="29"/>
      <c r="B338" s="29"/>
      <c r="C338" s="110">
        <v>45019</v>
      </c>
      <c r="D338" s="110">
        <v>45020</v>
      </c>
      <c r="E338" s="110">
        <v>45021</v>
      </c>
      <c r="F338" s="110">
        <v>45022</v>
      </c>
      <c r="G338" s="307" t="s">
        <v>2339</v>
      </c>
      <c r="H338" s="110">
        <v>45019</v>
      </c>
      <c r="I338" s="110">
        <v>45020</v>
      </c>
      <c r="J338" s="110">
        <v>45021</v>
      </c>
      <c r="K338" s="110">
        <v>45022</v>
      </c>
      <c r="L338" s="307" t="s">
        <v>2339</v>
      </c>
      <c r="M338" s="110">
        <v>45027</v>
      </c>
      <c r="N338" s="110">
        <v>45028</v>
      </c>
      <c r="O338" s="110">
        <v>45029</v>
      </c>
      <c r="P338" s="307" t="s">
        <v>2340</v>
      </c>
      <c r="Q338" s="110">
        <v>45033</v>
      </c>
      <c r="R338" s="110">
        <v>45034</v>
      </c>
      <c r="S338" s="110">
        <v>45035</v>
      </c>
      <c r="T338" s="110">
        <v>45036</v>
      </c>
      <c r="U338" s="307" t="s">
        <v>2341</v>
      </c>
      <c r="V338" s="329">
        <v>45040</v>
      </c>
      <c r="W338" s="329">
        <v>45041</v>
      </c>
      <c r="X338" s="329">
        <v>45042</v>
      </c>
      <c r="Y338" s="329">
        <v>45043</v>
      </c>
      <c r="Z338" s="87" t="s">
        <v>2342</v>
      </c>
      <c r="AA338" s="29"/>
    </row>
    <row r="339" spans="1:27" ht="12.6" hidden="1" customHeight="1" outlineLevel="2">
      <c r="A339" s="84" t="s">
        <v>2035</v>
      </c>
      <c r="B339" s="29">
        <f>COUNTIF(C339:AB339,"t")</f>
        <v>5</v>
      </c>
      <c r="C339" s="128" t="s">
        <v>2159</v>
      </c>
      <c r="D339" s="74"/>
      <c r="E339" s="74"/>
      <c r="F339" s="74"/>
      <c r="G339" s="92"/>
      <c r="H339" s="128" t="s">
        <v>2159</v>
      </c>
      <c r="I339" s="74"/>
      <c r="J339" s="74"/>
      <c r="K339" s="74"/>
      <c r="L339" s="92"/>
      <c r="M339" s="327" t="s">
        <v>2159</v>
      </c>
      <c r="N339" s="74"/>
      <c r="O339" s="74"/>
      <c r="P339" s="92"/>
      <c r="Q339" s="128" t="s">
        <v>2159</v>
      </c>
      <c r="R339" s="74"/>
      <c r="S339" s="74"/>
      <c r="T339" s="74"/>
      <c r="U339" s="92"/>
      <c r="V339" s="327" t="s">
        <v>2159</v>
      </c>
      <c r="W339" s="74"/>
      <c r="X339" s="74"/>
      <c r="Y339" s="74"/>
      <c r="Z339" s="92"/>
      <c r="AA339" s="29"/>
    </row>
    <row r="340" spans="1:27" ht="12.6" hidden="1" customHeight="1" outlineLevel="2">
      <c r="A340" s="84" t="s">
        <v>2034</v>
      </c>
      <c r="B340" s="29">
        <f>COUNTIF(C340:AB340,"t")</f>
        <v>3</v>
      </c>
      <c r="C340" s="74"/>
      <c r="D340" s="74"/>
      <c r="E340" s="128" t="s">
        <v>2159</v>
      </c>
      <c r="F340" s="74"/>
      <c r="G340" s="92"/>
      <c r="H340" s="74"/>
      <c r="I340" s="74"/>
      <c r="J340" s="128" t="s">
        <v>2159</v>
      </c>
      <c r="K340" s="74"/>
      <c r="L340" s="92"/>
      <c r="M340" s="74"/>
      <c r="N340" s="74"/>
      <c r="O340" s="74"/>
      <c r="P340" s="92"/>
      <c r="Q340" s="74"/>
      <c r="R340" s="74"/>
      <c r="S340" s="327" t="s">
        <v>2159</v>
      </c>
      <c r="T340" s="74"/>
      <c r="U340" s="92"/>
      <c r="V340" s="74"/>
      <c r="W340" s="92"/>
      <c r="X340" s="92"/>
      <c r="Y340" s="92"/>
      <c r="Z340" s="92"/>
      <c r="AA340" s="29"/>
    </row>
    <row r="341" spans="1:27" ht="12.6" hidden="1" customHeight="1" outlineLevel="2">
      <c r="A341" s="84" t="s">
        <v>2036</v>
      </c>
      <c r="B341" s="29">
        <f>COUNTIF(C341:AB341,"t")</f>
        <v>6</v>
      </c>
      <c r="D341" s="74"/>
      <c r="E341" s="74"/>
      <c r="F341" s="128" t="s">
        <v>2159</v>
      </c>
      <c r="G341" s="92"/>
      <c r="I341" s="74"/>
      <c r="J341" s="74"/>
      <c r="K341" s="128" t="s">
        <v>2159</v>
      </c>
      <c r="L341" s="92"/>
      <c r="M341" s="74"/>
      <c r="N341" s="74"/>
      <c r="O341" s="327" t="s">
        <v>2159</v>
      </c>
      <c r="P341" s="92"/>
      <c r="Q341" s="74"/>
      <c r="S341" s="74"/>
      <c r="T341" s="327" t="s">
        <v>2159</v>
      </c>
      <c r="U341" s="92"/>
      <c r="V341" s="74"/>
      <c r="W341" s="327" t="s">
        <v>2159</v>
      </c>
      <c r="X341" s="74"/>
      <c r="Y341" s="327" t="s">
        <v>2159</v>
      </c>
      <c r="Z341" s="92"/>
      <c r="AA341" s="29"/>
    </row>
    <row r="342" spans="1:27" ht="12.6" hidden="1" customHeight="1" outlineLevel="2">
      <c r="A342" s="84" t="s">
        <v>2045</v>
      </c>
      <c r="B342" s="29">
        <f>COUNTIF(C342:AB342,"t")</f>
        <v>14</v>
      </c>
      <c r="C342" s="128" t="s">
        <v>2159</v>
      </c>
      <c r="D342" s="128" t="s">
        <v>2159</v>
      </c>
      <c r="E342" s="128" t="s">
        <v>2159</v>
      </c>
      <c r="G342" s="92"/>
      <c r="H342" s="128" t="s">
        <v>2159</v>
      </c>
      <c r="I342" s="128" t="s">
        <v>2159</v>
      </c>
      <c r="J342" s="128" t="s">
        <v>2159</v>
      </c>
      <c r="L342" s="92"/>
      <c r="M342" s="327" t="s">
        <v>2159</v>
      </c>
      <c r="N342" s="327" t="s">
        <v>2159</v>
      </c>
      <c r="O342" s="330" t="s">
        <v>2159</v>
      </c>
      <c r="P342" s="331"/>
      <c r="Q342" s="328"/>
      <c r="R342" s="128" t="s">
        <v>2159</v>
      </c>
      <c r="T342" s="330" t="s">
        <v>2159</v>
      </c>
      <c r="U342" s="331"/>
      <c r="V342" s="327" t="s">
        <v>2159</v>
      </c>
      <c r="W342" s="74"/>
      <c r="X342" s="327" t="s">
        <v>2159</v>
      </c>
      <c r="Y342" s="327" t="s">
        <v>2159</v>
      </c>
      <c r="Z342" s="92"/>
      <c r="AA342" s="29"/>
    </row>
    <row r="343" spans="1:27" ht="12.6" hidden="1" customHeight="1" outlineLevel="2">
      <c r="A343" s="148" t="s">
        <v>2033</v>
      </c>
      <c r="B343" s="29">
        <f>COUNTIF(C343:AB343,"t")</f>
        <v>6</v>
      </c>
      <c r="C343" s="74"/>
      <c r="D343" s="128" t="s">
        <v>2159</v>
      </c>
      <c r="E343" s="74"/>
      <c r="F343" s="128" t="s">
        <v>2159</v>
      </c>
      <c r="G343" s="92"/>
      <c r="H343" s="74"/>
      <c r="I343" s="128" t="s">
        <v>2159</v>
      </c>
      <c r="J343" s="74"/>
      <c r="K343" s="128" t="s">
        <v>2159</v>
      </c>
      <c r="L343" s="92"/>
      <c r="M343" s="92"/>
      <c r="N343" s="92"/>
      <c r="O343" s="92"/>
      <c r="P343" s="92"/>
      <c r="Q343" s="92"/>
      <c r="R343" s="92"/>
      <c r="S343" s="92"/>
      <c r="T343" s="92"/>
      <c r="U343" s="92"/>
      <c r="V343" s="74"/>
      <c r="W343" s="327" t="s">
        <v>2159</v>
      </c>
      <c r="X343" s="327" t="s">
        <v>2159</v>
      </c>
      <c r="Y343" s="74"/>
      <c r="Z343" s="92"/>
      <c r="AA343" s="29"/>
    </row>
    <row r="344" spans="1:27" ht="12.6" hidden="1" customHeight="1" outlineLevel="1" collapsed="1">
      <c r="A344" s="29"/>
      <c r="B344" s="97" t="s">
        <v>2055</v>
      </c>
      <c r="C344" s="29"/>
      <c r="D344" s="29" t="e">
        <f>#REF!</f>
        <v>#REF!</v>
      </c>
      <c r="E344" s="272">
        <v>21</v>
      </c>
      <c r="F344" s="106" t="e">
        <f>D344/E344</f>
        <v>#REF!</v>
      </c>
      <c r="G344" s="29"/>
      <c r="H344" s="29" t="e">
        <f>#REF!</f>
        <v>#REF!</v>
      </c>
      <c r="I344" s="236" t="e">
        <f>H344/D344</f>
        <v>#REF!</v>
      </c>
      <c r="J344" s="29"/>
      <c r="K344" s="29"/>
      <c r="L344" s="29"/>
      <c r="M344" s="29"/>
      <c r="N344" s="29"/>
      <c r="O344" s="29"/>
      <c r="P344" s="29"/>
      <c r="Q344" s="29"/>
      <c r="R344" s="29"/>
      <c r="S344" s="29"/>
      <c r="T344" s="29"/>
      <c r="U344" s="29"/>
      <c r="V344" s="29"/>
      <c r="W344" s="29"/>
      <c r="X344" s="29"/>
      <c r="Y344" s="29"/>
      <c r="Z344" s="29"/>
      <c r="AA344" s="29"/>
    </row>
    <row r="345" spans="1:27" ht="12.6" hidden="1" customHeight="1" outlineLevel="2">
      <c r="A345" s="29"/>
      <c r="B345" s="29"/>
      <c r="C345" s="329">
        <v>45048</v>
      </c>
      <c r="D345" s="329">
        <v>45049</v>
      </c>
      <c r="E345" s="87" t="s">
        <v>2343</v>
      </c>
      <c r="F345" s="329">
        <v>45054</v>
      </c>
      <c r="G345" s="329">
        <v>45055</v>
      </c>
      <c r="H345" s="329">
        <v>45056</v>
      </c>
      <c r="I345" s="329">
        <v>45057</v>
      </c>
      <c r="J345" s="87" t="s">
        <v>2344</v>
      </c>
      <c r="K345" s="329">
        <v>45061</v>
      </c>
      <c r="L345" s="329">
        <v>45062</v>
      </c>
      <c r="M345" s="329">
        <v>45063</v>
      </c>
      <c r="N345" s="329">
        <v>45064</v>
      </c>
      <c r="O345" s="87" t="s">
        <v>2345</v>
      </c>
      <c r="P345" s="329">
        <v>45068</v>
      </c>
      <c r="Q345" s="329">
        <v>45069</v>
      </c>
      <c r="R345" s="329">
        <v>45070</v>
      </c>
      <c r="S345" s="329">
        <v>45071</v>
      </c>
      <c r="T345" s="87" t="s">
        <v>2346</v>
      </c>
      <c r="U345" s="329">
        <v>45075</v>
      </c>
      <c r="V345" s="329">
        <v>45076</v>
      </c>
      <c r="W345" s="329">
        <v>45077</v>
      </c>
      <c r="X345" s="29"/>
      <c r="Y345" s="29"/>
      <c r="Z345" s="29"/>
      <c r="AA345" s="29"/>
    </row>
    <row r="346" spans="1:27" ht="12.6" hidden="1" customHeight="1" outlineLevel="2">
      <c r="A346" s="84" t="s">
        <v>2035</v>
      </c>
      <c r="B346" s="29">
        <f>COUNTIF(C346:AB346,"t")</f>
        <v>4</v>
      </c>
      <c r="C346" s="327" t="s">
        <v>2159</v>
      </c>
      <c r="D346" s="74"/>
      <c r="E346" s="92"/>
      <c r="F346" s="327" t="s">
        <v>2159</v>
      </c>
      <c r="G346" s="74"/>
      <c r="H346" s="74"/>
      <c r="I346" s="74"/>
      <c r="J346" s="92"/>
      <c r="K346" s="327" t="s">
        <v>2159</v>
      </c>
      <c r="L346" s="74"/>
      <c r="M346" s="74"/>
      <c r="N346" s="74"/>
      <c r="O346" s="92"/>
      <c r="Q346" s="74"/>
      <c r="R346" s="74"/>
      <c r="S346" s="327" t="s">
        <v>2159</v>
      </c>
      <c r="T346" s="92"/>
      <c r="U346" s="92"/>
      <c r="V346" s="74"/>
      <c r="W346" s="74"/>
      <c r="X346" s="29"/>
      <c r="Y346" s="29"/>
      <c r="Z346" s="29"/>
      <c r="AA346" s="29"/>
    </row>
    <row r="347" spans="1:27" ht="12.6" hidden="1" customHeight="1" outlineLevel="2">
      <c r="A347" s="84" t="s">
        <v>2034</v>
      </c>
      <c r="B347" s="29">
        <f>COUNTIF(C347:AB347,"t")</f>
        <v>3</v>
      </c>
      <c r="C347" s="74"/>
      <c r="D347" s="74"/>
      <c r="E347" s="92"/>
      <c r="F347" s="74"/>
      <c r="G347" s="74"/>
      <c r="H347" s="74"/>
      <c r="I347" s="327" t="s">
        <v>2159</v>
      </c>
      <c r="J347" s="92"/>
      <c r="K347" s="74"/>
      <c r="L347" s="74"/>
      <c r="M347" s="74"/>
      <c r="N347" s="327" t="s">
        <v>2159</v>
      </c>
      <c r="O347" s="92"/>
      <c r="P347" s="74"/>
      <c r="Q347" s="74"/>
      <c r="R347" s="74"/>
      <c r="T347" s="92"/>
      <c r="U347" s="92"/>
      <c r="V347" s="74"/>
      <c r="W347" s="327" t="s">
        <v>2159</v>
      </c>
      <c r="X347" s="29"/>
      <c r="Y347" s="29"/>
      <c r="Z347" s="29"/>
      <c r="AA347" s="29"/>
    </row>
    <row r="348" spans="1:27" ht="12.6" hidden="1" customHeight="1" outlineLevel="2">
      <c r="A348" s="84" t="s">
        <v>2036</v>
      </c>
      <c r="B348" s="29">
        <f>COUNTIF(C348:AB348,"t")</f>
        <v>5</v>
      </c>
      <c r="C348" s="327" t="s">
        <v>2159</v>
      </c>
      <c r="D348" s="74"/>
      <c r="E348" s="92"/>
      <c r="F348" s="74"/>
      <c r="G348" s="327" t="s">
        <v>2159</v>
      </c>
      <c r="H348" s="74"/>
      <c r="I348" s="74"/>
      <c r="J348" s="92"/>
      <c r="K348" s="74"/>
      <c r="L348" s="327" t="s">
        <v>2159</v>
      </c>
      <c r="M348" s="74"/>
      <c r="N348" s="74"/>
      <c r="O348" s="92"/>
      <c r="P348" s="327" t="s">
        <v>2159</v>
      </c>
      <c r="Q348" s="74"/>
      <c r="R348" s="74"/>
      <c r="S348" s="327" t="s">
        <v>2159</v>
      </c>
      <c r="T348" s="92"/>
      <c r="U348" s="92"/>
      <c r="V348" s="74"/>
      <c r="W348" s="74"/>
      <c r="X348" s="29"/>
      <c r="Y348" s="29"/>
      <c r="Z348" s="29"/>
      <c r="AA348" s="29"/>
    </row>
    <row r="349" spans="1:27" ht="12.6" hidden="1" customHeight="1" outlineLevel="2">
      <c r="A349" s="84" t="s">
        <v>2045</v>
      </c>
      <c r="B349" s="29">
        <f>COUNTIF(C349:AB349,"t")</f>
        <v>9</v>
      </c>
      <c r="C349" s="74"/>
      <c r="D349" s="327" t="s">
        <v>2159</v>
      </c>
      <c r="E349" s="92"/>
      <c r="F349" s="74"/>
      <c r="G349" s="327" t="s">
        <v>2159</v>
      </c>
      <c r="H349" s="327" t="s">
        <v>2159</v>
      </c>
      <c r="I349" s="74"/>
      <c r="J349" s="92"/>
      <c r="K349" s="74"/>
      <c r="L349" s="327" t="s">
        <v>2159</v>
      </c>
      <c r="M349" s="327" t="s">
        <v>2159</v>
      </c>
      <c r="N349" s="74"/>
      <c r="O349" s="92"/>
      <c r="P349" s="74"/>
      <c r="Q349" s="327" t="s">
        <v>2159</v>
      </c>
      <c r="R349" s="327" t="s">
        <v>2159</v>
      </c>
      <c r="S349" s="74"/>
      <c r="T349" s="92"/>
      <c r="U349" s="92"/>
      <c r="V349" s="327" t="s">
        <v>2159</v>
      </c>
      <c r="W349" s="327" t="s">
        <v>2159</v>
      </c>
      <c r="X349" s="29"/>
      <c r="Y349" s="29"/>
      <c r="Z349" s="29"/>
      <c r="AA349" s="29"/>
    </row>
    <row r="350" spans="1:27" ht="12.6" hidden="1" customHeight="1" outlineLevel="2">
      <c r="A350" s="148" t="s">
        <v>2033</v>
      </c>
      <c r="B350" s="29">
        <f>COUNTIF(C350:AB350,"t")</f>
        <v>11</v>
      </c>
      <c r="C350" s="74"/>
      <c r="D350" s="327" t="s">
        <v>2159</v>
      </c>
      <c r="E350" s="92"/>
      <c r="F350" s="327" t="s">
        <v>2159</v>
      </c>
      <c r="G350" s="74"/>
      <c r="H350" s="327" t="s">
        <v>2159</v>
      </c>
      <c r="I350" s="327" t="s">
        <v>2159</v>
      </c>
      <c r="J350" s="92"/>
      <c r="K350" s="327" t="s">
        <v>2159</v>
      </c>
      <c r="L350" s="74"/>
      <c r="M350" s="327" t="s">
        <v>2159</v>
      </c>
      <c r="N350" s="327" t="s">
        <v>2159</v>
      </c>
      <c r="O350" s="92"/>
      <c r="P350" s="327" t="s">
        <v>2159</v>
      </c>
      <c r="Q350" s="327" t="s">
        <v>2159</v>
      </c>
      <c r="R350" s="327" t="s">
        <v>2159</v>
      </c>
      <c r="S350" s="74"/>
      <c r="T350" s="92"/>
      <c r="U350" s="92"/>
      <c r="V350" s="327" t="s">
        <v>2159</v>
      </c>
      <c r="W350" s="74"/>
      <c r="X350" s="29"/>
      <c r="Y350" s="29"/>
      <c r="Z350" s="29"/>
      <c r="AA350" s="29"/>
    </row>
    <row r="351" spans="1:27" ht="12.6" hidden="1" customHeight="1" outlineLevel="1" collapsed="1">
      <c r="A351" s="29"/>
      <c r="B351" s="97" t="s">
        <v>2056</v>
      </c>
      <c r="C351" s="29"/>
      <c r="D351" s="29" t="e">
        <f>#REF!</f>
        <v>#REF!</v>
      </c>
      <c r="E351" s="272">
        <v>21</v>
      </c>
      <c r="F351" s="106" t="e">
        <f>D351/E351</f>
        <v>#REF!</v>
      </c>
      <c r="G351" s="29"/>
      <c r="H351" s="29" t="e">
        <f>#REF!</f>
        <v>#REF!</v>
      </c>
      <c r="I351" s="236" t="e">
        <f>H351/D351</f>
        <v>#REF!</v>
      </c>
      <c r="J351" s="29"/>
      <c r="K351" s="29"/>
      <c r="L351" s="29"/>
      <c r="M351" s="29"/>
      <c r="N351" s="29"/>
      <c r="O351" s="29"/>
      <c r="P351" s="29"/>
      <c r="Q351" s="29"/>
      <c r="R351" s="29"/>
      <c r="S351" s="29"/>
      <c r="T351" s="29"/>
      <c r="U351" s="29"/>
      <c r="V351" s="29"/>
      <c r="W351" s="29"/>
      <c r="X351" s="29"/>
      <c r="Y351" s="29"/>
      <c r="Z351" s="29"/>
      <c r="AA351" s="29"/>
    </row>
    <row r="352" spans="1:27" ht="12.6" hidden="1" customHeight="1" outlineLevel="2">
      <c r="A352" s="29"/>
      <c r="B352" s="29"/>
      <c r="C352" s="329">
        <v>45078</v>
      </c>
      <c r="D352" s="87" t="s">
        <v>2123</v>
      </c>
      <c r="E352" s="329">
        <v>45082</v>
      </c>
      <c r="F352" s="329">
        <v>45083</v>
      </c>
      <c r="G352" s="329">
        <v>45084</v>
      </c>
      <c r="H352" s="329">
        <v>45085</v>
      </c>
      <c r="I352" s="87" t="s">
        <v>2124</v>
      </c>
      <c r="J352" s="329">
        <v>45089</v>
      </c>
      <c r="K352" s="329">
        <v>45090</v>
      </c>
      <c r="L352" s="329">
        <v>45091</v>
      </c>
      <c r="M352" s="329">
        <v>45092</v>
      </c>
      <c r="N352" s="87" t="s">
        <v>2125</v>
      </c>
      <c r="O352" s="329">
        <v>45096</v>
      </c>
      <c r="P352" s="329">
        <v>45097</v>
      </c>
      <c r="Q352" s="329">
        <v>45098</v>
      </c>
      <c r="R352" s="329">
        <v>45099</v>
      </c>
      <c r="S352" s="87" t="s">
        <v>2126</v>
      </c>
      <c r="T352" s="329">
        <v>45103</v>
      </c>
      <c r="U352" s="329">
        <v>45104</v>
      </c>
      <c r="V352" s="329">
        <v>45105</v>
      </c>
      <c r="W352" s="329">
        <v>45106</v>
      </c>
      <c r="X352" s="87" t="s">
        <v>2347</v>
      </c>
      <c r="Y352" s="29"/>
      <c r="Z352" s="29"/>
      <c r="AA352" s="29"/>
    </row>
    <row r="353" spans="1:27" ht="12.6" hidden="1" customHeight="1" outlineLevel="2">
      <c r="A353" s="84" t="s">
        <v>2035</v>
      </c>
      <c r="B353" s="29">
        <f>COUNTIF(C353:AD353,"t")</f>
        <v>4</v>
      </c>
      <c r="C353" s="74"/>
      <c r="D353" s="92"/>
      <c r="E353" s="327" t="s">
        <v>2159</v>
      </c>
      <c r="F353" s="74"/>
      <c r="G353" s="74"/>
      <c r="H353" s="74"/>
      <c r="I353" s="92"/>
      <c r="J353" s="332" t="s">
        <v>2252</v>
      </c>
      <c r="K353" s="327" t="s">
        <v>2159</v>
      </c>
      <c r="L353" s="74"/>
      <c r="M353" s="74"/>
      <c r="N353" s="92"/>
      <c r="O353" s="327" t="s">
        <v>2159</v>
      </c>
      <c r="P353" s="74"/>
      <c r="Q353" s="74"/>
      <c r="R353" s="74"/>
      <c r="S353" s="92"/>
      <c r="T353" s="333" t="s">
        <v>2215</v>
      </c>
      <c r="U353" s="74"/>
      <c r="V353" s="74"/>
      <c r="W353" s="327" t="s">
        <v>2159</v>
      </c>
      <c r="X353" s="92"/>
      <c r="Y353" s="29"/>
      <c r="Z353" s="29"/>
      <c r="AA353" s="29"/>
    </row>
    <row r="354" spans="1:27" ht="12.6" hidden="1" customHeight="1" outlineLevel="2">
      <c r="A354" s="84" t="s">
        <v>2034</v>
      </c>
      <c r="B354" s="29">
        <f>COUNTIF(C354:AD354,"t")</f>
        <v>6</v>
      </c>
      <c r="C354" s="74"/>
      <c r="D354" s="92"/>
      <c r="E354" s="74"/>
      <c r="F354" s="74"/>
      <c r="G354" s="74"/>
      <c r="H354" s="327" t="s">
        <v>2159</v>
      </c>
      <c r="I354" s="92"/>
      <c r="J354" s="327" t="s">
        <v>2159</v>
      </c>
      <c r="K354" s="74"/>
      <c r="L354" s="74"/>
      <c r="M354" s="297"/>
      <c r="N354" s="92"/>
      <c r="O354" s="74"/>
      <c r="P354" s="327" t="s">
        <v>2159</v>
      </c>
      <c r="Q354" s="327" t="s">
        <v>2159</v>
      </c>
      <c r="R354" s="74"/>
      <c r="S354" s="92"/>
      <c r="T354" s="74"/>
      <c r="U354" s="327" t="s">
        <v>2159</v>
      </c>
      <c r="V354" s="327" t="s">
        <v>2159</v>
      </c>
      <c r="W354" s="74"/>
      <c r="X354" s="92"/>
      <c r="Y354" s="29"/>
      <c r="Z354" s="29"/>
      <c r="AA354" s="29"/>
    </row>
    <row r="355" spans="1:27" ht="12.6" hidden="1" customHeight="1" outlineLevel="2">
      <c r="A355" s="84" t="s">
        <v>2036</v>
      </c>
      <c r="B355" s="29">
        <f>COUNTIF(C355:AD355,"t")</f>
        <v>7</v>
      </c>
      <c r="C355" s="327" t="s">
        <v>2159</v>
      </c>
      <c r="D355" s="92"/>
      <c r="E355" s="74"/>
      <c r="F355" s="74"/>
      <c r="G355" s="327" t="s">
        <v>2159</v>
      </c>
      <c r="H355" s="74"/>
      <c r="I355" s="92"/>
      <c r="J355" s="327" t="s">
        <v>2159</v>
      </c>
      <c r="K355" s="74"/>
      <c r="L355" s="327" t="s">
        <v>2159</v>
      </c>
      <c r="M355" s="74"/>
      <c r="N355" s="92"/>
      <c r="O355" s="74"/>
      <c r="P355" s="74"/>
      <c r="Q355" s="74"/>
      <c r="R355" s="327" t="s">
        <v>2159</v>
      </c>
      <c r="S355" s="92"/>
      <c r="T355" s="327" t="s">
        <v>2159</v>
      </c>
      <c r="U355" s="91"/>
      <c r="V355" s="327" t="s">
        <v>2159</v>
      </c>
      <c r="W355" s="91"/>
      <c r="X355" s="92"/>
      <c r="Y355" s="29"/>
      <c r="Z355" s="29"/>
      <c r="AA355" s="29"/>
    </row>
    <row r="356" spans="1:27" ht="12.6" hidden="1" customHeight="1" outlineLevel="2">
      <c r="A356" s="84" t="s">
        <v>2045</v>
      </c>
      <c r="B356" s="29">
        <f>COUNTIF(C356:AD356,"t")</f>
        <v>7</v>
      </c>
      <c r="C356" s="74"/>
      <c r="D356" s="92"/>
      <c r="E356" s="74"/>
      <c r="F356" s="327" t="s">
        <v>2159</v>
      </c>
      <c r="G356" s="327" t="s">
        <v>2159</v>
      </c>
      <c r="H356" s="327" t="s">
        <v>2159</v>
      </c>
      <c r="I356" s="92"/>
      <c r="J356" s="74"/>
      <c r="K356" s="74"/>
      <c r="L356" s="327" t="s">
        <v>2159</v>
      </c>
      <c r="M356" s="327" t="s">
        <v>2159</v>
      </c>
      <c r="N356" s="92"/>
      <c r="O356" s="327" t="s">
        <v>2159</v>
      </c>
      <c r="P356" s="327" t="s">
        <v>2159</v>
      </c>
      <c r="Q356" s="92"/>
      <c r="R356" s="92"/>
      <c r="S356" s="92"/>
      <c r="T356" s="92"/>
      <c r="U356" s="92"/>
      <c r="V356" s="92"/>
      <c r="W356" s="92"/>
      <c r="X356" s="92"/>
      <c r="Y356" s="29"/>
      <c r="Z356" s="29"/>
      <c r="AA356" s="29"/>
    </row>
    <row r="357" spans="1:27" ht="12.6" hidden="1" customHeight="1" outlineLevel="2">
      <c r="A357" s="148" t="s">
        <v>2033</v>
      </c>
      <c r="B357" s="29">
        <f>COUNTIF(C357:AD357,"t")</f>
        <v>1</v>
      </c>
      <c r="C357" s="74"/>
      <c r="D357" s="92"/>
      <c r="E357" s="327" t="s">
        <v>2159</v>
      </c>
      <c r="F357" s="92"/>
      <c r="G357" s="92"/>
      <c r="H357" s="92"/>
      <c r="I357" s="92"/>
      <c r="J357" s="74"/>
      <c r="K357" s="74"/>
      <c r="L357" s="74"/>
      <c r="M357" s="74"/>
      <c r="N357" s="92"/>
      <c r="O357" s="92"/>
      <c r="P357" s="92"/>
      <c r="Q357" s="92"/>
      <c r="R357" s="92"/>
      <c r="S357" s="92"/>
      <c r="T357" s="92"/>
      <c r="U357" s="92"/>
      <c r="V357" s="92"/>
      <c r="W357" s="92"/>
      <c r="X357" s="92"/>
      <c r="Y357" s="29"/>
      <c r="Z357" s="29"/>
      <c r="AA357" s="29"/>
    </row>
    <row r="358" spans="1:27" ht="12.6" hidden="1" customHeight="1" outlineLevel="1" collapsed="1">
      <c r="A358" s="29"/>
      <c r="B358" s="97" t="s">
        <v>2057</v>
      </c>
      <c r="C358" s="29"/>
      <c r="D358" s="29" t="e">
        <f>#REF!</f>
        <v>#REF!</v>
      </c>
      <c r="E358" s="272">
        <v>20</v>
      </c>
      <c r="F358" s="106" t="e">
        <f t="shared" ref="F358:F365" si="9">D358/E358</f>
        <v>#REF!</v>
      </c>
      <c r="G358" s="29"/>
      <c r="H358" s="29" t="e">
        <f>#REF!</f>
        <v>#REF!</v>
      </c>
      <c r="I358" s="236" t="e">
        <f>H358/D358</f>
        <v>#REF!</v>
      </c>
      <c r="J358" s="29"/>
      <c r="K358" s="29"/>
      <c r="L358" s="29"/>
      <c r="M358" s="29"/>
      <c r="N358" s="29"/>
      <c r="O358" s="29"/>
      <c r="P358" s="29"/>
      <c r="Q358" s="29"/>
      <c r="R358" s="29"/>
      <c r="S358" s="29"/>
      <c r="T358" s="29"/>
      <c r="U358" s="29"/>
      <c r="V358" s="29"/>
      <c r="W358" s="29"/>
      <c r="X358" s="29"/>
      <c r="Y358" s="29"/>
      <c r="Z358" s="29"/>
      <c r="AA358" s="29"/>
    </row>
    <row r="359" spans="1:27" ht="12.6" hidden="1" customHeight="1" outlineLevel="2">
      <c r="A359" s="29"/>
      <c r="B359" s="29"/>
      <c r="C359" s="329">
        <v>45110</v>
      </c>
      <c r="D359" s="329">
        <v>45111</v>
      </c>
      <c r="E359" s="329">
        <v>45112</v>
      </c>
      <c r="F359" s="106">
        <f t="shared" si="9"/>
        <v>0.99997783294910447</v>
      </c>
      <c r="G359" s="87" t="s">
        <v>2339</v>
      </c>
      <c r="H359" s="329">
        <v>45118</v>
      </c>
      <c r="I359" s="329">
        <v>45119</v>
      </c>
      <c r="J359" s="329">
        <v>45120</v>
      </c>
      <c r="K359" s="87" t="s">
        <v>2340</v>
      </c>
      <c r="L359" s="329">
        <v>45124</v>
      </c>
      <c r="M359" s="329">
        <v>45125</v>
      </c>
      <c r="N359" s="329">
        <v>45126</v>
      </c>
      <c r="O359" s="329">
        <v>45127</v>
      </c>
      <c r="P359" s="87" t="s">
        <v>2348</v>
      </c>
      <c r="Q359" s="329">
        <v>45131</v>
      </c>
      <c r="R359" s="329">
        <v>45132</v>
      </c>
      <c r="S359" s="329">
        <v>45133</v>
      </c>
      <c r="T359" s="329">
        <v>45134</v>
      </c>
      <c r="U359" s="87" t="s">
        <v>2349</v>
      </c>
      <c r="V359" s="329">
        <v>45138</v>
      </c>
      <c r="W359" s="29"/>
      <c r="X359" s="29"/>
      <c r="Y359" s="29"/>
      <c r="Z359" s="29"/>
      <c r="AA359" s="29"/>
    </row>
    <row r="360" spans="1:27" ht="12.6" hidden="1" customHeight="1" outlineLevel="2">
      <c r="A360" s="84" t="s">
        <v>2035</v>
      </c>
      <c r="B360" s="29">
        <f>COUNTIF(C360:AD360,"t")</f>
        <v>5</v>
      </c>
      <c r="C360" s="327" t="s">
        <v>2159</v>
      </c>
      <c r="D360" s="74"/>
      <c r="E360" s="334" t="s">
        <v>2350</v>
      </c>
      <c r="F360" s="106" t="e">
        <f t="shared" si="9"/>
        <v>#VALUE!</v>
      </c>
      <c r="G360" s="92"/>
      <c r="H360" s="327" t="s">
        <v>2159</v>
      </c>
      <c r="I360" s="74"/>
      <c r="J360" s="74"/>
      <c r="K360" s="92"/>
      <c r="L360" s="327" t="s">
        <v>2159</v>
      </c>
      <c r="M360" s="74"/>
      <c r="N360" s="334" t="s">
        <v>2252</v>
      </c>
      <c r="O360" s="74"/>
      <c r="P360" s="92"/>
      <c r="Q360" s="327" t="s">
        <v>2159</v>
      </c>
      <c r="R360" s="74"/>
      <c r="S360" s="74"/>
      <c r="T360" s="74"/>
      <c r="U360" s="92"/>
      <c r="V360" s="327" t="s">
        <v>2159</v>
      </c>
      <c r="W360" s="29"/>
      <c r="X360" s="29"/>
      <c r="Y360" s="29"/>
      <c r="Z360" s="29"/>
      <c r="AA360" s="29"/>
    </row>
    <row r="361" spans="1:27" ht="12.6" hidden="1" customHeight="1" outlineLevel="2">
      <c r="A361" s="84" t="s">
        <v>2034</v>
      </c>
      <c r="B361" s="29">
        <f>COUNTIF(C361:AD361,"t")</f>
        <v>4</v>
      </c>
      <c r="C361" s="74"/>
      <c r="D361" s="327" t="s">
        <v>2159</v>
      </c>
      <c r="F361" s="106" t="e">
        <f t="shared" si="9"/>
        <v>#VALUE!</v>
      </c>
      <c r="G361" s="92"/>
      <c r="H361" s="74"/>
      <c r="I361" s="74"/>
      <c r="J361" s="327" t="s">
        <v>2159</v>
      </c>
      <c r="K361" s="92"/>
      <c r="L361" s="327" t="s">
        <v>2159</v>
      </c>
      <c r="M361" s="74"/>
      <c r="N361" s="327" t="s">
        <v>2159</v>
      </c>
      <c r="O361" s="74"/>
      <c r="P361" s="92"/>
      <c r="Q361" s="92"/>
      <c r="R361" s="92"/>
      <c r="S361" s="92"/>
      <c r="T361" s="92"/>
      <c r="U361" s="92"/>
      <c r="V361" s="92"/>
      <c r="W361" s="29"/>
      <c r="X361" s="29"/>
      <c r="Y361" s="29"/>
      <c r="Z361" s="29"/>
      <c r="AA361" s="29"/>
    </row>
    <row r="362" spans="1:27" ht="12.6" hidden="1" customHeight="1" outlineLevel="2">
      <c r="A362" s="84" t="s">
        <v>2036</v>
      </c>
      <c r="B362" s="29">
        <f>COUNTIF(C362:AD362,"t")</f>
        <v>5</v>
      </c>
      <c r="C362" s="91" t="s">
        <v>2215</v>
      </c>
      <c r="D362" s="91"/>
      <c r="E362" s="327" t="s">
        <v>2159</v>
      </c>
      <c r="F362" s="106" t="e">
        <f t="shared" si="9"/>
        <v>#VALUE!</v>
      </c>
      <c r="G362" s="92"/>
      <c r="H362" s="74"/>
      <c r="I362" s="327" t="s">
        <v>2159</v>
      </c>
      <c r="J362" s="74" t="s">
        <v>2351</v>
      </c>
      <c r="K362" s="92"/>
      <c r="L362" s="74"/>
      <c r="M362" s="327" t="s">
        <v>2159</v>
      </c>
      <c r="O362" s="327" t="s">
        <v>2159</v>
      </c>
      <c r="P362" s="92"/>
      <c r="Q362" s="74"/>
      <c r="R362" s="74"/>
      <c r="S362" s="327" t="s">
        <v>2159</v>
      </c>
      <c r="T362" s="74"/>
      <c r="U362" s="92"/>
      <c r="V362" s="74"/>
      <c r="W362" s="29"/>
      <c r="X362" s="29"/>
      <c r="Y362" s="29"/>
      <c r="Z362" s="29"/>
      <c r="AA362" s="29"/>
    </row>
    <row r="363" spans="1:27" ht="12.6" hidden="1" customHeight="1" outlineLevel="2">
      <c r="A363" s="84" t="s">
        <v>2045</v>
      </c>
      <c r="B363" s="29">
        <f>COUNTIF(C363:AD363,"t")</f>
        <v>7</v>
      </c>
      <c r="C363" s="92"/>
      <c r="D363" s="92"/>
      <c r="E363" s="92"/>
      <c r="F363" s="106" t="e">
        <f t="shared" si="9"/>
        <v>#DIV/0!</v>
      </c>
      <c r="G363" s="92"/>
      <c r="H363" s="74"/>
      <c r="I363" s="327" t="s">
        <v>2159</v>
      </c>
      <c r="J363" s="327" t="s">
        <v>2159</v>
      </c>
      <c r="K363" s="92"/>
      <c r="L363" s="74"/>
      <c r="M363" s="327" t="s">
        <v>2159</v>
      </c>
      <c r="N363" s="327" t="s">
        <v>2159</v>
      </c>
      <c r="O363" s="327" t="s">
        <v>2159</v>
      </c>
      <c r="P363" s="92"/>
      <c r="Q363" s="74"/>
      <c r="R363" s="327" t="s">
        <v>2159</v>
      </c>
      <c r="S363" s="327" t="s">
        <v>2159</v>
      </c>
      <c r="T363" s="74"/>
      <c r="U363" s="92"/>
      <c r="V363" s="92"/>
      <c r="W363" s="29"/>
      <c r="X363" s="29"/>
      <c r="Y363" s="29"/>
      <c r="Z363" s="29"/>
      <c r="AA363" s="29"/>
    </row>
    <row r="364" spans="1:27" ht="12.6" hidden="1" customHeight="1" outlineLevel="2">
      <c r="A364" s="148" t="s">
        <v>2033</v>
      </c>
      <c r="B364" s="29">
        <f>COUNTIF(C364:AD364,"t")</f>
        <v>2</v>
      </c>
      <c r="C364" s="92"/>
      <c r="D364" s="92"/>
      <c r="E364" s="92"/>
      <c r="F364" s="106" t="e">
        <f t="shared" si="9"/>
        <v>#DIV/0!</v>
      </c>
      <c r="G364" s="92"/>
      <c r="H364" s="92"/>
      <c r="I364" s="92"/>
      <c r="J364" s="92"/>
      <c r="K364" s="92"/>
      <c r="L364" s="92"/>
      <c r="M364" s="92"/>
      <c r="N364" s="92"/>
      <c r="O364" s="92"/>
      <c r="P364" s="92"/>
      <c r="Q364" s="74"/>
      <c r="R364" s="74"/>
      <c r="S364" s="74"/>
      <c r="T364" s="327" t="s">
        <v>2159</v>
      </c>
      <c r="U364" s="92"/>
      <c r="V364" s="327" t="s">
        <v>2159</v>
      </c>
      <c r="W364" s="29"/>
      <c r="X364" s="29"/>
      <c r="Y364" s="29"/>
      <c r="Z364" s="29"/>
      <c r="AA364" s="29"/>
    </row>
    <row r="365" spans="1:27" ht="12.6" hidden="1" customHeight="1" outlineLevel="1" collapsed="1">
      <c r="A365" s="29"/>
      <c r="B365" s="97" t="s">
        <v>2058</v>
      </c>
      <c r="C365" s="29"/>
      <c r="D365" s="29" t="e">
        <f>#REF!</f>
        <v>#REF!</v>
      </c>
      <c r="E365" s="272">
        <v>23</v>
      </c>
      <c r="F365" s="106" t="e">
        <f t="shared" si="9"/>
        <v>#REF!</v>
      </c>
      <c r="G365" s="29"/>
      <c r="H365" s="29" t="e">
        <f>#REF!</f>
        <v>#REF!</v>
      </c>
      <c r="I365" s="236" t="e">
        <f>H365/D365</f>
        <v>#REF!</v>
      </c>
      <c r="J365" s="29"/>
      <c r="K365" s="29"/>
      <c r="L365" s="29"/>
      <c r="M365" s="29"/>
      <c r="N365" s="29"/>
      <c r="O365" s="29"/>
      <c r="P365" s="29"/>
      <c r="V365" s="29"/>
      <c r="W365" s="29"/>
      <c r="X365" s="29"/>
      <c r="Y365" s="29"/>
      <c r="Z365" s="29"/>
      <c r="AA365" s="29"/>
    </row>
    <row r="366" spans="1:27" ht="12.6" hidden="1" customHeight="1" outlineLevel="2">
      <c r="A366" s="29"/>
      <c r="B366" s="29"/>
      <c r="C366" s="110">
        <v>44409</v>
      </c>
      <c r="D366" s="329">
        <v>45139</v>
      </c>
      <c r="E366" s="329">
        <v>45140</v>
      </c>
      <c r="F366" s="329">
        <v>45141</v>
      </c>
      <c r="G366" s="87" t="s">
        <v>2352</v>
      </c>
      <c r="H366" s="329">
        <v>45145</v>
      </c>
      <c r="I366" s="329">
        <v>45146</v>
      </c>
      <c r="J366" s="329">
        <v>45147</v>
      </c>
      <c r="K366" s="329">
        <v>45148</v>
      </c>
      <c r="L366" s="87" t="s">
        <v>2353</v>
      </c>
      <c r="M366" s="329">
        <v>45152</v>
      </c>
      <c r="N366" s="329">
        <v>45153</v>
      </c>
      <c r="O366" s="329">
        <v>45154</v>
      </c>
      <c r="P366" s="329">
        <v>45155</v>
      </c>
      <c r="Q366" s="87" t="s">
        <v>2280</v>
      </c>
      <c r="R366" s="329">
        <v>45159</v>
      </c>
      <c r="S366" s="329">
        <v>45160</v>
      </c>
      <c r="T366" s="329">
        <v>45161</v>
      </c>
      <c r="U366" s="329">
        <v>45162</v>
      </c>
      <c r="V366" s="87" t="s">
        <v>2354</v>
      </c>
      <c r="W366" s="88">
        <v>45166</v>
      </c>
      <c r="X366" s="88">
        <v>45167</v>
      </c>
      <c r="Y366" s="88">
        <v>45168</v>
      </c>
      <c r="Z366" s="88">
        <v>45169</v>
      </c>
      <c r="AA366" s="89" t="s">
        <v>2128</v>
      </c>
    </row>
    <row r="367" spans="1:27" ht="12.6" hidden="1" customHeight="1" outlineLevel="2">
      <c r="A367" s="84" t="s">
        <v>2035</v>
      </c>
      <c r="B367" s="29">
        <f>COUNTIF(C367:AD367,"t")</f>
        <v>5</v>
      </c>
      <c r="C367" s="173"/>
      <c r="D367" s="74"/>
      <c r="E367" s="74"/>
      <c r="F367" s="74"/>
      <c r="G367" s="92"/>
      <c r="H367" s="327" t="s">
        <v>2159</v>
      </c>
      <c r="I367" s="74"/>
      <c r="J367" s="74" t="s">
        <v>2215</v>
      </c>
      <c r="K367" s="74"/>
      <c r="L367" s="92"/>
      <c r="M367" s="327" t="s">
        <v>2159</v>
      </c>
      <c r="N367" s="74" t="s">
        <v>2139</v>
      </c>
      <c r="O367" s="74"/>
      <c r="P367" s="74"/>
      <c r="Q367" s="92"/>
      <c r="R367" s="327" t="s">
        <v>2159</v>
      </c>
      <c r="S367" s="74"/>
      <c r="T367" s="74"/>
      <c r="U367" s="327" t="s">
        <v>2159</v>
      </c>
      <c r="V367" s="92"/>
      <c r="W367" s="327" t="s">
        <v>2159</v>
      </c>
      <c r="X367" s="74"/>
      <c r="Y367" s="74"/>
      <c r="Z367" s="74"/>
      <c r="AA367" s="92"/>
    </row>
    <row r="368" spans="1:27" ht="12.6" hidden="1" customHeight="1" outlineLevel="2">
      <c r="A368" s="84" t="s">
        <v>2034</v>
      </c>
      <c r="B368" s="29">
        <f>COUNTIF(C368:AD368,"t")</f>
        <v>8</v>
      </c>
      <c r="C368" s="128" t="s">
        <v>2159</v>
      </c>
      <c r="D368" s="92"/>
      <c r="E368" s="92"/>
      <c r="F368" s="92"/>
      <c r="G368" s="92"/>
      <c r="H368" s="74"/>
      <c r="I368" s="74"/>
      <c r="J368" s="327" t="s">
        <v>2159</v>
      </c>
      <c r="K368" s="74"/>
      <c r="L368" s="92"/>
      <c r="M368" s="74"/>
      <c r="N368" s="74"/>
      <c r="O368" s="327" t="s">
        <v>2159</v>
      </c>
      <c r="P368" s="327" t="s">
        <v>2159</v>
      </c>
      <c r="Q368" s="92"/>
      <c r="R368" s="74"/>
      <c r="S368" s="327" t="s">
        <v>2159</v>
      </c>
      <c r="T368" s="327" t="s">
        <v>2159</v>
      </c>
      <c r="U368" s="125"/>
      <c r="V368" s="92"/>
      <c r="W368" s="74"/>
      <c r="X368" s="327" t="s">
        <v>2159</v>
      </c>
      <c r="Y368" s="327" t="s">
        <v>2159</v>
      </c>
      <c r="Z368" s="74"/>
      <c r="AA368" s="92"/>
    </row>
    <row r="369" spans="1:27" ht="12.6" hidden="1" customHeight="1" outlineLevel="2">
      <c r="A369" s="84" t="s">
        <v>2036</v>
      </c>
      <c r="B369" s="29">
        <f>COUNTIF(C369:AD369,"t")</f>
        <v>6</v>
      </c>
      <c r="C369" s="128" t="s">
        <v>2159</v>
      </c>
      <c r="D369" s="74"/>
      <c r="E369" s="327" t="s">
        <v>2159</v>
      </c>
      <c r="F369" s="327" t="s">
        <v>2159</v>
      </c>
      <c r="G369" s="92"/>
      <c r="H369" s="74"/>
      <c r="I369" s="327" t="s">
        <v>2159</v>
      </c>
      <c r="K369" s="327" t="s">
        <v>2159</v>
      </c>
      <c r="L369" s="92"/>
      <c r="M369" s="125"/>
      <c r="N369" s="125"/>
      <c r="O369" s="125"/>
      <c r="P369" s="125"/>
      <c r="Q369" s="92"/>
      <c r="R369" s="125"/>
      <c r="S369" s="125"/>
      <c r="T369" s="125"/>
      <c r="U369" s="125"/>
      <c r="V369" s="92"/>
      <c r="W369" s="74"/>
      <c r="X369" s="74"/>
      <c r="Y369" s="74" t="s">
        <v>2215</v>
      </c>
      <c r="Z369" s="327" t="s">
        <v>2159</v>
      </c>
      <c r="AA369" s="92"/>
    </row>
    <row r="370" spans="1:27" ht="12.6" hidden="1" customHeight="1" outlineLevel="2">
      <c r="A370" s="84" t="s">
        <v>2045</v>
      </c>
      <c r="B370" s="29">
        <f>COUNTIF(C370:AD370,"t")</f>
        <v>0</v>
      </c>
      <c r="C370" s="127"/>
    </row>
    <row r="371" spans="1:27" ht="12.6" hidden="1" customHeight="1" outlineLevel="2">
      <c r="A371" s="148" t="s">
        <v>2033</v>
      </c>
      <c r="B371" s="29">
        <f>COUNTIF(C371:AD371,"t")</f>
        <v>20</v>
      </c>
      <c r="C371" s="128" t="s">
        <v>2159</v>
      </c>
      <c r="D371" s="327" t="s">
        <v>2159</v>
      </c>
      <c r="E371" s="327" t="s">
        <v>2159</v>
      </c>
      <c r="F371" s="327" t="s">
        <v>2159</v>
      </c>
      <c r="G371" s="92"/>
      <c r="H371" s="327" t="s">
        <v>2159</v>
      </c>
      <c r="I371" s="327" t="s">
        <v>2159</v>
      </c>
      <c r="J371" s="327" t="s">
        <v>2159</v>
      </c>
      <c r="K371" s="327" t="s">
        <v>2159</v>
      </c>
      <c r="L371" s="92"/>
      <c r="M371" s="327" t="s">
        <v>2159</v>
      </c>
      <c r="N371" s="327" t="s">
        <v>2159</v>
      </c>
      <c r="O371" s="327" t="s">
        <v>2159</v>
      </c>
      <c r="P371" s="335" t="s">
        <v>2159</v>
      </c>
      <c r="Q371" s="92"/>
      <c r="R371" s="335" t="s">
        <v>2159</v>
      </c>
      <c r="S371" s="327" t="s">
        <v>2159</v>
      </c>
      <c r="T371" s="327" t="s">
        <v>2159</v>
      </c>
      <c r="U371" s="335" t="s">
        <v>2159</v>
      </c>
      <c r="V371" s="92"/>
      <c r="W371" s="327" t="s">
        <v>2159</v>
      </c>
      <c r="X371" s="327" t="s">
        <v>2159</v>
      </c>
      <c r="Y371" s="327" t="s">
        <v>2159</v>
      </c>
      <c r="Z371" s="327" t="s">
        <v>2159</v>
      </c>
      <c r="AA371" s="92"/>
    </row>
    <row r="372" spans="1:27" ht="12.6" hidden="1" customHeight="1" outlineLevel="1" collapsed="1">
      <c r="A372" s="29"/>
      <c r="B372" s="97" t="s">
        <v>2059</v>
      </c>
      <c r="C372" s="29"/>
      <c r="D372" s="29" t="e">
        <f>#REF!</f>
        <v>#REF!</v>
      </c>
      <c r="E372" s="272">
        <v>21</v>
      </c>
      <c r="F372" s="106" t="e">
        <f>D372/E372</f>
        <v>#REF!</v>
      </c>
      <c r="G372" s="29"/>
      <c r="H372" s="29" t="e">
        <f>#REF!</f>
        <v>#REF!</v>
      </c>
      <c r="I372" s="236" t="e">
        <f>H372/D372</f>
        <v>#REF!</v>
      </c>
      <c r="J372" s="29"/>
      <c r="K372" s="29"/>
      <c r="L372" s="29"/>
      <c r="M372" s="29"/>
      <c r="N372" s="29"/>
      <c r="O372" s="29"/>
      <c r="P372" s="29"/>
      <c r="Q372" s="29"/>
      <c r="R372" s="29"/>
      <c r="S372" s="29"/>
      <c r="T372" s="29"/>
      <c r="U372" s="29"/>
      <c r="V372" s="29"/>
      <c r="W372" s="29"/>
      <c r="X372" s="29"/>
      <c r="Y372" s="29"/>
      <c r="Z372" s="29"/>
      <c r="AA372" s="29"/>
    </row>
    <row r="373" spans="1:27" ht="12.6" hidden="1" customHeight="1" outlineLevel="2">
      <c r="A373" s="29"/>
      <c r="B373" s="29"/>
      <c r="C373" s="88">
        <v>45173</v>
      </c>
      <c r="D373" s="88">
        <v>45174</v>
      </c>
      <c r="E373" s="88">
        <v>45175</v>
      </c>
      <c r="F373" s="88">
        <v>45176</v>
      </c>
      <c r="G373" s="89" t="s">
        <v>2129</v>
      </c>
      <c r="H373" s="88">
        <v>45180</v>
      </c>
      <c r="I373" s="88">
        <v>45181</v>
      </c>
      <c r="J373" s="88">
        <v>45182</v>
      </c>
      <c r="K373" s="88">
        <v>45183</v>
      </c>
      <c r="L373" s="89" t="s">
        <v>2355</v>
      </c>
      <c r="M373" s="88">
        <v>45187</v>
      </c>
      <c r="N373" s="88">
        <v>45188</v>
      </c>
      <c r="O373" s="88">
        <v>45189</v>
      </c>
      <c r="P373" s="88">
        <v>45190</v>
      </c>
      <c r="Q373" s="89" t="s">
        <v>2131</v>
      </c>
      <c r="R373" s="88">
        <v>45194</v>
      </c>
      <c r="S373" s="88">
        <v>45195</v>
      </c>
      <c r="T373" s="88">
        <v>45196</v>
      </c>
      <c r="U373" s="88">
        <v>45197</v>
      </c>
      <c r="V373" s="89" t="s">
        <v>2132</v>
      </c>
      <c r="W373" s="29"/>
      <c r="X373" s="29"/>
      <c r="Y373" s="29"/>
      <c r="Z373" s="29"/>
      <c r="AA373" s="29"/>
    </row>
    <row r="374" spans="1:27" ht="12.6" hidden="1" customHeight="1" outlineLevel="2">
      <c r="A374" s="84" t="s">
        <v>2035</v>
      </c>
      <c r="B374" s="29">
        <f>COUNTIF(C374:AD374,"t")</f>
        <v>5</v>
      </c>
      <c r="C374" s="327" t="s">
        <v>2159</v>
      </c>
      <c r="D374" s="74"/>
      <c r="E374" s="74"/>
      <c r="F374" s="74"/>
      <c r="G374" s="92"/>
      <c r="H374" s="327" t="s">
        <v>2159</v>
      </c>
      <c r="I374" s="74"/>
      <c r="J374" s="74"/>
      <c r="K374" s="74"/>
      <c r="L374" s="92"/>
      <c r="M374" s="327" t="s">
        <v>2159</v>
      </c>
      <c r="N374" s="74"/>
      <c r="O374" s="327" t="s">
        <v>2159</v>
      </c>
      <c r="P374" s="327" t="s">
        <v>2159</v>
      </c>
      <c r="Q374" s="92"/>
      <c r="R374" s="92"/>
      <c r="S374" s="92"/>
      <c r="T374" s="92"/>
      <c r="U374" s="92"/>
      <c r="V374" s="92"/>
      <c r="W374" s="29"/>
      <c r="X374" s="29"/>
      <c r="Y374" s="29"/>
      <c r="Z374" s="29"/>
      <c r="AA374" s="29"/>
    </row>
    <row r="375" spans="1:27" ht="12.6" hidden="1" customHeight="1" outlineLevel="2">
      <c r="A375" s="84" t="s">
        <v>2034</v>
      </c>
      <c r="B375" s="29">
        <f>COUNTIF(C375:AD375,"t")</f>
        <v>4</v>
      </c>
      <c r="C375" s="74"/>
      <c r="D375" s="327" t="s">
        <v>2159</v>
      </c>
      <c r="E375" s="327" t="s">
        <v>2159</v>
      </c>
      <c r="F375" s="74"/>
      <c r="G375" s="92"/>
      <c r="H375" s="74"/>
      <c r="I375" s="327" t="s">
        <v>2159</v>
      </c>
      <c r="J375" s="74"/>
      <c r="K375" s="74"/>
      <c r="L375" s="92"/>
      <c r="M375" s="74"/>
      <c r="N375" s="74"/>
      <c r="O375" s="74"/>
      <c r="P375" s="74"/>
      <c r="Q375" s="92"/>
      <c r="R375" s="74"/>
      <c r="S375" s="74"/>
      <c r="T375" s="74"/>
      <c r="U375" s="327" t="s">
        <v>2159</v>
      </c>
      <c r="V375" s="92"/>
      <c r="W375" s="29"/>
      <c r="X375" s="29"/>
      <c r="Y375" s="29"/>
      <c r="Z375" s="29"/>
      <c r="AA375" s="29"/>
    </row>
    <row r="376" spans="1:27" ht="12.6" hidden="1" customHeight="1" outlineLevel="2">
      <c r="A376" s="84" t="s">
        <v>2036</v>
      </c>
      <c r="B376" s="29">
        <f>COUNTIF(C376:AD376,"t")</f>
        <v>5</v>
      </c>
      <c r="C376" s="74"/>
      <c r="D376" s="74"/>
      <c r="E376" s="74" t="s">
        <v>2215</v>
      </c>
      <c r="F376" s="327" t="s">
        <v>2159</v>
      </c>
      <c r="G376" s="92"/>
      <c r="H376" s="74"/>
      <c r="I376" s="74"/>
      <c r="J376" s="327" t="s">
        <v>2159</v>
      </c>
      <c r="K376" s="327" t="s">
        <v>2159</v>
      </c>
      <c r="L376" s="92"/>
      <c r="M376" s="74"/>
      <c r="N376" s="327" t="s">
        <v>2159</v>
      </c>
      <c r="O376" s="74"/>
      <c r="P376" s="74"/>
      <c r="Q376" s="92"/>
      <c r="R376" s="327" t="s">
        <v>2159</v>
      </c>
      <c r="S376" s="74"/>
      <c r="T376" s="74" t="s">
        <v>2356</v>
      </c>
      <c r="U376" s="74"/>
      <c r="V376" s="92"/>
      <c r="W376" s="29"/>
      <c r="X376" s="29"/>
      <c r="Y376" s="29"/>
      <c r="Z376" s="29"/>
      <c r="AA376" s="29"/>
    </row>
    <row r="377" spans="1:27" ht="12.6" hidden="1" customHeight="1" outlineLevel="2">
      <c r="A377" s="84" t="s">
        <v>2045</v>
      </c>
      <c r="B377" s="29">
        <f>COUNTIF(C377:AD377,"t")</f>
        <v>0</v>
      </c>
      <c r="W377" s="29"/>
      <c r="X377" s="29"/>
      <c r="Y377" s="29"/>
      <c r="Z377" s="29"/>
      <c r="AA377" s="29"/>
    </row>
    <row r="378" spans="1:27" ht="12.6" hidden="1" customHeight="1" outlineLevel="2">
      <c r="A378" s="148" t="s">
        <v>2033</v>
      </c>
      <c r="B378" s="29">
        <f>COUNTIF(C378:AD378,"t")</f>
        <v>16</v>
      </c>
      <c r="C378" s="327" t="s">
        <v>2159</v>
      </c>
      <c r="D378" s="327" t="s">
        <v>2159</v>
      </c>
      <c r="E378" s="327" t="s">
        <v>2159</v>
      </c>
      <c r="F378" s="327" t="s">
        <v>2159</v>
      </c>
      <c r="G378" s="92"/>
      <c r="H378" s="327" t="s">
        <v>2159</v>
      </c>
      <c r="I378" s="327" t="s">
        <v>2159</v>
      </c>
      <c r="J378" s="327" t="s">
        <v>2159</v>
      </c>
      <c r="K378" s="335" t="s">
        <v>2159</v>
      </c>
      <c r="L378" s="92"/>
      <c r="M378" s="327" t="s">
        <v>2159</v>
      </c>
      <c r="N378" s="327" t="s">
        <v>2159</v>
      </c>
      <c r="O378" s="327" t="s">
        <v>2159</v>
      </c>
      <c r="P378" s="327" t="s">
        <v>2159</v>
      </c>
      <c r="Q378" s="92"/>
      <c r="R378" s="327" t="s">
        <v>2159</v>
      </c>
      <c r="S378" s="327" t="s">
        <v>2159</v>
      </c>
      <c r="T378" s="335" t="s">
        <v>2159</v>
      </c>
      <c r="U378" s="335" t="s">
        <v>2159</v>
      </c>
      <c r="V378" s="92"/>
      <c r="W378" s="29"/>
      <c r="X378" s="29"/>
      <c r="Y378" s="29"/>
      <c r="Z378" s="29"/>
      <c r="AA378" s="29"/>
    </row>
    <row r="379" spans="1:27" ht="12.6" hidden="1" customHeight="1" outlineLevel="1" collapsed="1">
      <c r="A379" s="29"/>
      <c r="B379" s="97" t="s">
        <v>2060</v>
      </c>
      <c r="C379" s="29"/>
      <c r="D379" s="29" t="e">
        <f>#REF!</f>
        <v>#REF!</v>
      </c>
      <c r="E379" s="272">
        <v>22</v>
      </c>
      <c r="F379" s="106" t="e">
        <f>D379/E379</f>
        <v>#REF!</v>
      </c>
      <c r="G379" s="29"/>
      <c r="H379" s="29" t="e">
        <f>#REF!</f>
        <v>#REF!</v>
      </c>
      <c r="I379" s="236" t="e">
        <f>H379/D379</f>
        <v>#REF!</v>
      </c>
      <c r="J379" s="29"/>
      <c r="K379" s="29"/>
      <c r="L379" s="29"/>
      <c r="M379" s="29"/>
      <c r="N379" s="29"/>
      <c r="O379" s="29"/>
      <c r="P379" s="29"/>
      <c r="Q379" s="29"/>
      <c r="R379" s="29"/>
      <c r="S379" s="29"/>
      <c r="T379" s="29"/>
      <c r="U379" s="29"/>
      <c r="V379" s="29"/>
      <c r="W379" s="29"/>
      <c r="X379" s="29"/>
      <c r="Y379" s="29"/>
      <c r="Z379" s="29"/>
      <c r="AA379" s="29"/>
    </row>
    <row r="380" spans="1:27" ht="12.6" hidden="1" customHeight="1" outlineLevel="2">
      <c r="A380" s="29"/>
      <c r="B380" s="29"/>
      <c r="C380" s="307" t="s">
        <v>2314</v>
      </c>
      <c r="D380" s="88">
        <v>45201</v>
      </c>
      <c r="E380" s="88">
        <v>45202</v>
      </c>
      <c r="F380" s="88">
        <v>45203</v>
      </c>
      <c r="G380" s="88">
        <v>45204</v>
      </c>
      <c r="H380" s="89" t="s">
        <v>2357</v>
      </c>
      <c r="I380" s="88">
        <v>45208</v>
      </c>
      <c r="J380" s="88">
        <v>45209</v>
      </c>
      <c r="K380" s="88">
        <v>45210</v>
      </c>
      <c r="L380" s="88">
        <v>45211</v>
      </c>
      <c r="M380" s="89" t="s">
        <v>2325</v>
      </c>
      <c r="N380" s="88">
        <v>45215</v>
      </c>
      <c r="O380" s="88">
        <v>45216</v>
      </c>
      <c r="P380" s="88">
        <v>45217</v>
      </c>
      <c r="Q380" s="88">
        <v>45218</v>
      </c>
      <c r="R380" s="89" t="s">
        <v>2326</v>
      </c>
      <c r="S380" s="88">
        <v>45222</v>
      </c>
      <c r="T380" s="88">
        <v>45223</v>
      </c>
      <c r="U380" s="88">
        <v>45224</v>
      </c>
      <c r="V380" s="88">
        <v>45225</v>
      </c>
      <c r="W380" s="89" t="s">
        <v>2327</v>
      </c>
      <c r="X380" s="88">
        <v>45229</v>
      </c>
      <c r="Y380" s="88">
        <v>45230</v>
      </c>
      <c r="Z380" s="29"/>
      <c r="AA380" s="29"/>
    </row>
    <row r="381" spans="1:27" ht="12.6" hidden="1" customHeight="1" outlineLevel="2">
      <c r="A381" s="84" t="s">
        <v>2035</v>
      </c>
      <c r="B381" s="29">
        <f>COUNTIF(C381:AD381,"t")</f>
        <v>8</v>
      </c>
      <c r="C381" s="92"/>
      <c r="D381" s="92"/>
      <c r="E381" s="74"/>
      <c r="F381" s="74"/>
      <c r="G381" s="327" t="s">
        <v>2159</v>
      </c>
      <c r="H381" s="92"/>
      <c r="I381" s="336" t="s">
        <v>2159</v>
      </c>
      <c r="J381" s="327" t="s">
        <v>2159</v>
      </c>
      <c r="K381" s="74"/>
      <c r="L381" s="327" t="s">
        <v>2159</v>
      </c>
      <c r="M381" s="92"/>
      <c r="N381" s="327" t="s">
        <v>2159</v>
      </c>
      <c r="O381" s="74"/>
      <c r="P381" s="74"/>
      <c r="Q381" s="74"/>
      <c r="R381" s="92"/>
      <c r="S381" s="327" t="s">
        <v>2159</v>
      </c>
      <c r="T381" s="332" t="s">
        <v>2358</v>
      </c>
      <c r="U381" s="93" t="s">
        <v>2159</v>
      </c>
      <c r="V381" s="74"/>
      <c r="W381" s="92"/>
      <c r="X381" s="327" t="s">
        <v>2159</v>
      </c>
      <c r="Y381" s="74"/>
      <c r="Z381" s="29"/>
      <c r="AA381" s="29"/>
    </row>
    <row r="382" spans="1:27" ht="12.6" hidden="1" customHeight="1" outlineLevel="2">
      <c r="A382" s="84" t="s">
        <v>2034</v>
      </c>
      <c r="B382" s="29">
        <f>COUNTIF(C382:AD382,"t")</f>
        <v>1</v>
      </c>
      <c r="C382" s="92"/>
      <c r="D382" s="74"/>
      <c r="E382" s="74"/>
      <c r="F382" s="327" t="s">
        <v>2159</v>
      </c>
      <c r="G382" s="74"/>
      <c r="H382" s="92"/>
      <c r="I382" s="74"/>
      <c r="J382" s="92"/>
      <c r="K382" s="92"/>
      <c r="L382" s="92"/>
      <c r="M382" s="92"/>
      <c r="N382" s="92"/>
      <c r="O382" s="92"/>
      <c r="P382" s="92"/>
      <c r="Q382" s="92"/>
      <c r="R382" s="92"/>
      <c r="S382" s="92"/>
      <c r="T382" s="92"/>
      <c r="U382" s="92"/>
      <c r="V382" s="92"/>
      <c r="W382" s="92"/>
      <c r="X382" s="74"/>
      <c r="Z382" s="29"/>
      <c r="AA382" s="29"/>
    </row>
    <row r="383" spans="1:27" ht="12.6" hidden="1" customHeight="1" outlineLevel="2">
      <c r="A383" s="84" t="s">
        <v>2036</v>
      </c>
      <c r="B383" s="29">
        <f>COUNTIF(C383:AD383,"t")</f>
        <v>4</v>
      </c>
      <c r="C383" s="92"/>
      <c r="D383" s="74"/>
      <c r="E383" s="327" t="s">
        <v>2159</v>
      </c>
      <c r="F383" s="74"/>
      <c r="G383" s="74"/>
      <c r="H383" s="92"/>
      <c r="I383" s="74"/>
      <c r="J383" s="327" t="s">
        <v>2159</v>
      </c>
      <c r="K383" s="327" t="s">
        <v>2159</v>
      </c>
      <c r="L383" s="74"/>
      <c r="M383" s="92"/>
      <c r="N383" s="74"/>
      <c r="O383" s="74" t="s">
        <v>2359</v>
      </c>
      <c r="P383" s="327" t="s">
        <v>2159</v>
      </c>
      <c r="Q383" s="74"/>
      <c r="R383" s="92"/>
      <c r="S383" s="92"/>
      <c r="T383" s="92"/>
      <c r="U383" s="92"/>
      <c r="V383" s="92"/>
      <c r="W383" s="92"/>
      <c r="X383" s="74"/>
      <c r="Y383" s="74"/>
      <c r="Z383" s="29"/>
      <c r="AA383" s="29"/>
    </row>
    <row r="384" spans="1:27" ht="12.6" hidden="1" customHeight="1" outlineLevel="2"/>
    <row r="385" spans="1:26" ht="12.6" hidden="1" customHeight="1" outlineLevel="2">
      <c r="A385" s="84" t="s">
        <v>2037</v>
      </c>
      <c r="B385" s="29">
        <f>COUNTIF(C385:AD385,"t")</f>
        <v>1</v>
      </c>
      <c r="C385" s="92"/>
      <c r="N385" s="29"/>
      <c r="S385" s="29"/>
      <c r="T385" s="29"/>
      <c r="U385" s="29"/>
      <c r="V385" s="29"/>
      <c r="W385" s="92"/>
      <c r="X385" s="92"/>
      <c r="Y385" s="327" t="s">
        <v>2159</v>
      </c>
      <c r="Z385" s="29"/>
    </row>
    <row r="386" spans="1:26" ht="12.6" hidden="1" customHeight="1" outlineLevel="2">
      <c r="A386" s="148" t="s">
        <v>2033</v>
      </c>
      <c r="B386" s="29">
        <f>COUNTIF(C386:AD386,"t")</f>
        <v>14</v>
      </c>
      <c r="C386" s="92"/>
      <c r="D386" s="327" t="s">
        <v>2159</v>
      </c>
      <c r="E386" s="327" t="s">
        <v>2159</v>
      </c>
      <c r="F386" s="335" t="s">
        <v>2159</v>
      </c>
      <c r="G386" s="327" t="s">
        <v>2159</v>
      </c>
      <c r="H386" s="92"/>
      <c r="I386" s="327" t="s">
        <v>2159</v>
      </c>
      <c r="J386" s="74"/>
      <c r="K386" s="327" t="s">
        <v>2159</v>
      </c>
      <c r="L386" s="327" t="s">
        <v>2159</v>
      </c>
      <c r="M386" s="92"/>
      <c r="O386" s="327" t="s">
        <v>2159</v>
      </c>
      <c r="P386" s="327" t="s">
        <v>2159</v>
      </c>
      <c r="Q386" s="327" t="s">
        <v>2159</v>
      </c>
      <c r="R386" s="92"/>
      <c r="S386" s="327" t="s">
        <v>2159</v>
      </c>
      <c r="T386" s="327" t="s">
        <v>2159</v>
      </c>
      <c r="U386" s="315" t="s">
        <v>2159</v>
      </c>
      <c r="V386" s="327" t="s">
        <v>2159</v>
      </c>
      <c r="W386" s="92"/>
      <c r="X386" s="92"/>
      <c r="Y386" s="92"/>
      <c r="Z386" s="29"/>
    </row>
    <row r="387" spans="1:26" ht="12.6" hidden="1" customHeight="1" outlineLevel="1" collapsed="1">
      <c r="A387" s="29"/>
      <c r="B387" s="97" t="s">
        <v>2061</v>
      </c>
      <c r="C387" s="29"/>
      <c r="D387" s="29" t="e">
        <f>#REF!</f>
        <v>#REF!</v>
      </c>
      <c r="E387" s="272">
        <v>21</v>
      </c>
      <c r="F387" s="106" t="e">
        <f>D387/E387</f>
        <v>#REF!</v>
      </c>
      <c r="G387" s="29"/>
      <c r="H387" s="29" t="e">
        <f>#REF!</f>
        <v>#REF!</v>
      </c>
      <c r="I387" s="236" t="e">
        <f>H387/D387</f>
        <v>#REF!</v>
      </c>
      <c r="J387" s="29"/>
      <c r="K387" s="29"/>
      <c r="L387" s="29"/>
      <c r="M387" s="29"/>
      <c r="N387" s="29"/>
      <c r="O387" s="29"/>
      <c r="P387" s="29"/>
      <c r="Q387" s="29"/>
      <c r="R387" s="29"/>
      <c r="S387" s="29"/>
      <c r="T387" s="29"/>
      <c r="U387" s="29"/>
      <c r="V387" s="29"/>
      <c r="W387" s="29"/>
      <c r="X387" s="29"/>
      <c r="Y387" s="29"/>
      <c r="Z387" s="29"/>
    </row>
    <row r="388" spans="1:26" ht="12.6" hidden="1" customHeight="1" outlineLevel="2">
      <c r="A388" s="29"/>
      <c r="B388" s="29"/>
      <c r="C388" s="88">
        <v>45231</v>
      </c>
      <c r="D388" s="88">
        <v>45232</v>
      </c>
      <c r="E388" s="89" t="s">
        <v>2360</v>
      </c>
      <c r="F388" s="88">
        <v>45236</v>
      </c>
      <c r="G388" s="88">
        <v>45237</v>
      </c>
      <c r="H388" s="88">
        <v>45238</v>
      </c>
      <c r="I388" s="88">
        <v>45239</v>
      </c>
      <c r="J388" s="89" t="s">
        <v>2329</v>
      </c>
      <c r="K388" s="88">
        <v>45243</v>
      </c>
      <c r="L388" s="88">
        <v>45244</v>
      </c>
      <c r="M388" s="88">
        <v>45245</v>
      </c>
      <c r="N388" s="88">
        <v>45246</v>
      </c>
      <c r="O388" s="89" t="s">
        <v>2361</v>
      </c>
      <c r="P388" s="88">
        <v>45251</v>
      </c>
      <c r="Q388" s="88">
        <v>45252</v>
      </c>
      <c r="R388" s="88">
        <v>45253</v>
      </c>
      <c r="S388" s="89" t="s">
        <v>2335</v>
      </c>
      <c r="T388" s="88">
        <v>45257</v>
      </c>
      <c r="U388" s="88">
        <v>45258</v>
      </c>
      <c r="V388" s="88">
        <v>45259</v>
      </c>
      <c r="W388" s="88">
        <v>45260</v>
      </c>
      <c r="X388" s="29"/>
      <c r="Y388" s="29"/>
      <c r="Z388" s="29"/>
    </row>
    <row r="389" spans="1:26" ht="12.6" hidden="1" customHeight="1" outlineLevel="2">
      <c r="A389" s="84" t="s">
        <v>2035</v>
      </c>
      <c r="B389" s="29">
        <f>COUNTIF(C389:AD389,"t")</f>
        <v>4</v>
      </c>
      <c r="C389" s="327" t="s">
        <v>2159</v>
      </c>
      <c r="D389" s="74"/>
      <c r="E389" s="92"/>
      <c r="F389" s="327" t="s">
        <v>2159</v>
      </c>
      <c r="H389" s="327" t="s">
        <v>2159</v>
      </c>
      <c r="I389" s="74"/>
      <c r="J389" s="92"/>
      <c r="K389" s="92"/>
      <c r="L389" s="92"/>
      <c r="M389" s="92"/>
      <c r="N389" s="92"/>
      <c r="O389" s="92"/>
      <c r="P389" s="92"/>
      <c r="Q389" s="92"/>
      <c r="R389" s="92"/>
      <c r="S389" s="92"/>
      <c r="T389" s="92"/>
      <c r="U389" s="92"/>
      <c r="V389" s="74"/>
      <c r="W389" s="93" t="s">
        <v>2159</v>
      </c>
      <c r="X389" s="29"/>
      <c r="Y389" s="29"/>
      <c r="Z389" s="29"/>
    </row>
    <row r="390" spans="1:26" ht="12.6" hidden="1" customHeight="1" outlineLevel="2">
      <c r="A390" s="84" t="s">
        <v>2034</v>
      </c>
      <c r="B390" s="29">
        <f>COUNTIF(C390:AD390,"t")</f>
        <v>0</v>
      </c>
      <c r="C390" s="92"/>
      <c r="D390" s="92"/>
      <c r="E390" s="92"/>
      <c r="F390" s="92"/>
      <c r="G390" s="92"/>
      <c r="H390" s="92"/>
      <c r="I390" s="92"/>
      <c r="J390" s="92"/>
      <c r="K390" s="92"/>
      <c r="L390" s="92"/>
      <c r="M390" s="92"/>
      <c r="N390" s="92"/>
      <c r="O390" s="92"/>
      <c r="P390" s="92"/>
      <c r="Q390" s="92"/>
      <c r="R390" s="92"/>
      <c r="S390" s="92"/>
      <c r="T390" s="92"/>
      <c r="U390" s="92"/>
      <c r="V390" s="29"/>
      <c r="W390" s="29"/>
      <c r="X390" s="29"/>
      <c r="Y390" s="29"/>
      <c r="Z390" s="29"/>
    </row>
    <row r="391" spans="1:26" ht="12.6" hidden="1" customHeight="1" outlineLevel="2">
      <c r="A391" s="84" t="s">
        <v>2036</v>
      </c>
      <c r="B391" s="29">
        <f>COUNTIF(C391:AD391,"t")</f>
        <v>4</v>
      </c>
      <c r="C391" s="92"/>
      <c r="D391" s="92"/>
      <c r="E391" s="92"/>
      <c r="F391" s="92"/>
      <c r="G391" s="92"/>
      <c r="H391" s="92"/>
      <c r="I391" s="92"/>
      <c r="J391" s="92"/>
      <c r="K391" s="327" t="s">
        <v>2159</v>
      </c>
      <c r="L391" s="327" t="s">
        <v>2159</v>
      </c>
      <c r="M391" s="74"/>
      <c r="N391" s="74"/>
      <c r="O391" s="92"/>
      <c r="P391" s="327" t="s">
        <v>2159</v>
      </c>
      <c r="Q391" s="327" t="s">
        <v>2159</v>
      </c>
      <c r="R391" s="74"/>
      <c r="S391" s="92"/>
      <c r="T391" s="29"/>
      <c r="U391" s="29"/>
      <c r="V391" s="29"/>
      <c r="W391" s="29"/>
      <c r="X391" s="29"/>
      <c r="Y391" s="29"/>
      <c r="Z391" s="29"/>
    </row>
    <row r="392" spans="1:26" ht="12.6" hidden="1" customHeight="1" outlineLevel="2">
      <c r="A392" s="84"/>
      <c r="B392" s="29"/>
      <c r="C392" s="92"/>
      <c r="E392" s="92"/>
      <c r="F392" s="74"/>
      <c r="G392" s="74"/>
      <c r="H392" s="74"/>
      <c r="I392" s="74"/>
      <c r="J392" s="92"/>
      <c r="K392" s="29"/>
      <c r="L392" s="29"/>
      <c r="M392" s="29"/>
      <c r="N392" s="29"/>
      <c r="O392" s="92"/>
      <c r="P392" s="29"/>
      <c r="Q392" s="29"/>
      <c r="R392" s="29"/>
      <c r="S392" s="92"/>
      <c r="T392" s="29"/>
      <c r="U392" s="29"/>
      <c r="V392" s="29"/>
      <c r="W392" s="29"/>
      <c r="X392" s="29"/>
      <c r="Y392" s="29"/>
      <c r="Z392" s="29"/>
    </row>
    <row r="393" spans="1:26" ht="12.6" hidden="1" customHeight="1" outlineLevel="2">
      <c r="A393" s="84" t="s">
        <v>2037</v>
      </c>
      <c r="B393" s="29">
        <f>COUNTIF(C393:AD393,"t")</f>
        <v>5</v>
      </c>
      <c r="C393" s="92"/>
      <c r="D393" s="327" t="s">
        <v>2159</v>
      </c>
      <c r="E393" s="92"/>
      <c r="F393" s="29"/>
      <c r="G393" s="327" t="s">
        <v>2159</v>
      </c>
      <c r="H393" s="29"/>
      <c r="I393" s="29"/>
      <c r="J393" s="92"/>
      <c r="K393" s="74"/>
      <c r="L393" s="74"/>
      <c r="M393" s="93" t="s">
        <v>2159</v>
      </c>
      <c r="N393" s="74"/>
      <c r="O393" s="92"/>
      <c r="P393" s="29"/>
      <c r="Q393" s="29"/>
      <c r="R393" s="327" t="s">
        <v>2159</v>
      </c>
      <c r="S393" s="92"/>
      <c r="T393" s="29"/>
      <c r="U393" s="29"/>
      <c r="V393" s="93" t="s">
        <v>2159</v>
      </c>
      <c r="W393" s="74"/>
      <c r="X393" s="29"/>
      <c r="Y393" s="29"/>
      <c r="Z393" s="29"/>
    </row>
    <row r="394" spans="1:26" ht="12.6" hidden="1" customHeight="1" outlineLevel="2">
      <c r="A394" s="148" t="s">
        <v>2033</v>
      </c>
      <c r="B394" s="29">
        <f>COUNTIF(C394:AD394,"t")</f>
        <v>11</v>
      </c>
      <c r="C394" s="92"/>
      <c r="D394" s="92"/>
      <c r="E394" s="92"/>
      <c r="F394" s="92"/>
      <c r="G394" s="92"/>
      <c r="H394" s="92"/>
      <c r="I394" s="92"/>
      <c r="J394" s="92"/>
      <c r="K394" s="327" t="s">
        <v>2159</v>
      </c>
      <c r="L394" s="327" t="s">
        <v>2159</v>
      </c>
      <c r="M394" s="327" t="s">
        <v>2159</v>
      </c>
      <c r="N394" s="327" t="s">
        <v>2159</v>
      </c>
      <c r="O394" s="92"/>
      <c r="P394" s="327" t="s">
        <v>2159</v>
      </c>
      <c r="Q394" s="327" t="s">
        <v>2159</v>
      </c>
      <c r="R394" s="327" t="s">
        <v>2159</v>
      </c>
      <c r="S394" s="92"/>
      <c r="T394" s="327" t="s">
        <v>2159</v>
      </c>
      <c r="U394" s="327" t="s">
        <v>2159</v>
      </c>
      <c r="V394" s="327" t="s">
        <v>2159</v>
      </c>
      <c r="W394" s="327" t="s">
        <v>2159</v>
      </c>
      <c r="X394" s="29"/>
      <c r="Y394" s="29"/>
      <c r="Z394" s="29"/>
    </row>
    <row r="395" spans="1:26" ht="12.6" hidden="1" customHeight="1" outlineLevel="1" collapsed="1">
      <c r="A395" s="29"/>
      <c r="B395" s="97" t="s">
        <v>2062</v>
      </c>
      <c r="C395" s="29"/>
      <c r="D395" s="29" t="e">
        <f>#REF!</f>
        <v>#REF!</v>
      </c>
      <c r="E395" s="272">
        <v>19</v>
      </c>
      <c r="F395" s="106" t="e">
        <f>D395/E395</f>
        <v>#REF!</v>
      </c>
      <c r="G395" s="29"/>
      <c r="H395" s="29" t="e">
        <f>#REF!</f>
        <v>#REF!</v>
      </c>
      <c r="I395" s="236" t="e">
        <f>H395/D395</f>
        <v>#REF!</v>
      </c>
      <c r="J395" s="29"/>
      <c r="K395" s="29"/>
      <c r="L395" s="29"/>
      <c r="M395" s="29"/>
      <c r="N395" s="29"/>
      <c r="O395" s="29"/>
      <c r="P395" s="29"/>
      <c r="Q395" s="29"/>
      <c r="R395" s="29"/>
      <c r="S395" s="29"/>
      <c r="T395" s="29"/>
      <c r="U395" s="29"/>
      <c r="V395" s="29"/>
      <c r="W395" s="29"/>
      <c r="X395" s="29"/>
      <c r="Y395" s="29"/>
      <c r="Z395" s="29"/>
    </row>
    <row r="396" spans="1:26" ht="12.6" hidden="1" customHeight="1" outlineLevel="2">
      <c r="A396" s="29"/>
      <c r="B396" s="29"/>
      <c r="C396" s="89" t="s">
        <v>2128</v>
      </c>
      <c r="D396" s="88">
        <v>45264</v>
      </c>
      <c r="E396" s="88">
        <v>45265</v>
      </c>
      <c r="F396" s="88">
        <v>45266</v>
      </c>
      <c r="G396" s="88">
        <v>45267</v>
      </c>
      <c r="H396" s="89" t="s">
        <v>2129</v>
      </c>
      <c r="I396" s="88">
        <v>45264</v>
      </c>
      <c r="J396" s="88">
        <v>45265</v>
      </c>
      <c r="K396" s="88">
        <v>45266</v>
      </c>
      <c r="L396" s="88">
        <v>45267</v>
      </c>
      <c r="M396" s="89" t="s">
        <v>2129</v>
      </c>
      <c r="N396" s="88">
        <v>45271</v>
      </c>
      <c r="O396" s="88">
        <v>45272</v>
      </c>
      <c r="P396" s="88">
        <v>45273</v>
      </c>
      <c r="Q396" s="88">
        <v>45274</v>
      </c>
      <c r="R396" s="89" t="s">
        <v>2355</v>
      </c>
      <c r="S396" s="88">
        <v>45278</v>
      </c>
      <c r="T396" s="88">
        <v>45279</v>
      </c>
      <c r="U396" s="88">
        <v>45280</v>
      </c>
      <c r="V396" s="88">
        <v>45281</v>
      </c>
      <c r="W396" s="89" t="s">
        <v>2362</v>
      </c>
      <c r="X396" s="88">
        <v>45287</v>
      </c>
      <c r="Y396" s="88">
        <v>45288</v>
      </c>
      <c r="Z396" s="89" t="s">
        <v>2132</v>
      </c>
    </row>
    <row r="397" spans="1:26" ht="13.8" hidden="1" customHeight="1" outlineLevel="2">
      <c r="A397" s="84" t="s">
        <v>2035</v>
      </c>
      <c r="B397" s="29">
        <f>COUNTIF(C397:AD397,"t")</f>
        <v>4</v>
      </c>
      <c r="C397" s="92"/>
      <c r="D397" s="93"/>
      <c r="E397" s="74"/>
      <c r="F397" s="74"/>
      <c r="G397" s="74"/>
      <c r="H397" s="92"/>
      <c r="I397" s="93" t="s">
        <v>2159</v>
      </c>
      <c r="J397" s="74"/>
      <c r="K397" s="74"/>
      <c r="L397" s="74" t="s">
        <v>2363</v>
      </c>
      <c r="M397" s="92"/>
      <c r="N397" s="93" t="s">
        <v>2159</v>
      </c>
      <c r="O397" s="74"/>
      <c r="P397" s="74" t="s">
        <v>2215</v>
      </c>
      <c r="Q397" s="74"/>
      <c r="R397" s="92"/>
      <c r="S397" s="327" t="s">
        <v>2159</v>
      </c>
      <c r="T397" s="74"/>
      <c r="U397" s="74"/>
      <c r="V397" s="74"/>
      <c r="W397" s="92"/>
      <c r="X397" s="337" t="s">
        <v>2159</v>
      </c>
      <c r="Y397" s="74"/>
      <c r="Z397" s="92"/>
    </row>
    <row r="398" spans="1:26" ht="12.6" hidden="1" customHeight="1" outlineLevel="2">
      <c r="A398" s="84" t="s">
        <v>2034</v>
      </c>
      <c r="B398" s="29">
        <f>COUNTIF(C398:AD398,"t")</f>
        <v>0</v>
      </c>
      <c r="C398" s="92"/>
      <c r="D398" s="92"/>
      <c r="E398" s="92"/>
      <c r="F398" s="92"/>
      <c r="G398" s="92"/>
      <c r="H398" s="92"/>
      <c r="I398" s="29"/>
      <c r="J398" s="29"/>
      <c r="K398" s="29"/>
      <c r="L398" s="29"/>
      <c r="M398" s="29"/>
      <c r="N398" s="29"/>
      <c r="O398" s="29"/>
      <c r="P398" s="29"/>
      <c r="Q398" s="29"/>
      <c r="R398" s="29"/>
      <c r="S398" s="29"/>
      <c r="T398" s="29"/>
      <c r="U398" s="29"/>
      <c r="V398" s="29"/>
      <c r="W398" s="29"/>
      <c r="X398" s="29"/>
      <c r="Y398" s="29"/>
      <c r="Z398" s="29"/>
    </row>
    <row r="399" spans="1:26" ht="12.6" hidden="1" customHeight="1" outlineLevel="2">
      <c r="A399" s="84" t="s">
        <v>2036</v>
      </c>
      <c r="B399" s="29">
        <f>COUNTIF(C399:AD399,"t")</f>
        <v>4</v>
      </c>
      <c r="C399" s="92"/>
      <c r="D399" s="74"/>
      <c r="E399" s="74"/>
      <c r="F399" s="74"/>
      <c r="G399" s="74"/>
      <c r="H399" s="92"/>
      <c r="I399" s="74"/>
      <c r="J399" s="93" t="s">
        <v>2159</v>
      </c>
      <c r="L399" s="74"/>
      <c r="M399" s="92"/>
      <c r="N399" s="74"/>
      <c r="O399" s="74" t="s">
        <v>2364</v>
      </c>
      <c r="P399" s="93" t="s">
        <v>2159</v>
      </c>
      <c r="Q399" s="74"/>
      <c r="R399" s="92"/>
      <c r="S399" s="74"/>
      <c r="T399" s="93" t="s">
        <v>2159</v>
      </c>
      <c r="U399" s="74"/>
      <c r="V399" s="74"/>
      <c r="W399" s="92"/>
      <c r="X399" s="74"/>
      <c r="Y399" s="93" t="s">
        <v>2159</v>
      </c>
      <c r="Z399" s="92"/>
    </row>
    <row r="400" spans="1:26" ht="13.8" hidden="1" customHeight="1" outlineLevel="2">
      <c r="A400" s="84" t="s">
        <v>2037</v>
      </c>
      <c r="B400" s="29">
        <f>COUNTIF(C400:AD400,"t")</f>
        <v>4</v>
      </c>
      <c r="C400" s="92"/>
      <c r="D400" s="74"/>
      <c r="E400" s="74"/>
      <c r="F400" s="74"/>
      <c r="G400" s="74"/>
      <c r="H400" s="92"/>
      <c r="I400" s="74"/>
      <c r="J400" s="74"/>
      <c r="K400" s="93" t="s">
        <v>2159</v>
      </c>
      <c r="L400" s="74"/>
      <c r="M400" s="92"/>
      <c r="N400" s="74"/>
      <c r="O400" s="74"/>
      <c r="P400" s="74"/>
      <c r="Q400" s="93" t="s">
        <v>2159</v>
      </c>
      <c r="R400" s="92"/>
      <c r="S400" s="74"/>
      <c r="T400" s="74"/>
      <c r="U400" s="93" t="s">
        <v>2159</v>
      </c>
      <c r="V400" s="74"/>
      <c r="W400" s="92"/>
      <c r="X400" s="337" t="s">
        <v>2159</v>
      </c>
      <c r="Y400" s="74"/>
      <c r="Z400" s="92"/>
    </row>
    <row r="401" spans="1:22" ht="12.6" hidden="1" customHeight="1" outlineLevel="2"/>
    <row r="402" spans="1:22" ht="12.6" hidden="1" customHeight="1" outlineLevel="2">
      <c r="A402" s="148" t="s">
        <v>2033</v>
      </c>
      <c r="B402" s="29">
        <f>COUNTIF(C402:AD402,"t")</f>
        <v>9</v>
      </c>
      <c r="C402" s="92"/>
      <c r="D402" s="327"/>
      <c r="E402" s="327"/>
      <c r="F402" s="74" t="s">
        <v>2217</v>
      </c>
      <c r="G402" s="327"/>
      <c r="H402" s="92"/>
      <c r="I402" s="327" t="s">
        <v>2159</v>
      </c>
      <c r="J402" s="327" t="s">
        <v>2159</v>
      </c>
      <c r="K402" s="74" t="s">
        <v>2217</v>
      </c>
      <c r="L402" s="327" t="s">
        <v>2159</v>
      </c>
      <c r="M402" s="92"/>
      <c r="N402" s="327" t="s">
        <v>2159</v>
      </c>
      <c r="O402" s="327" t="s">
        <v>2159</v>
      </c>
      <c r="P402" s="327" t="s">
        <v>2159</v>
      </c>
      <c r="Q402" s="338"/>
      <c r="R402" s="92"/>
      <c r="S402" s="327" t="s">
        <v>2159</v>
      </c>
      <c r="T402" s="327" t="s">
        <v>2159</v>
      </c>
      <c r="U402" s="338"/>
      <c r="V402" s="327" t="s">
        <v>2159</v>
      </c>
    </row>
    <row r="403" spans="1:22" ht="12.6" hidden="1" customHeight="1" outlineLevel="1">
      <c r="J403" s="29"/>
      <c r="K403" s="29"/>
      <c r="L403" s="29"/>
      <c r="M403" s="29"/>
      <c r="N403" s="29"/>
      <c r="O403" s="29"/>
      <c r="P403" s="29"/>
      <c r="Q403" s="29"/>
      <c r="R403" s="29"/>
      <c r="S403" s="29"/>
      <c r="T403" s="29"/>
      <c r="U403" s="29"/>
      <c r="V403" s="29"/>
    </row>
    <row r="404" spans="1:22" ht="13.8" customHeight="1">
      <c r="A404" s="29">
        <v>2024</v>
      </c>
      <c r="B404" s="302"/>
      <c r="C404" s="232" t="s">
        <v>2222</v>
      </c>
      <c r="D404" s="546" t="e">
        <f>SUM(D405)</f>
        <v>#REF!</v>
      </c>
      <c r="E404" s="303" t="e">
        <f>SUM(E405,E426,E433,E440,E447,E454,E461,E468,E475,E482,E490,E498)</f>
        <v>#REF!</v>
      </c>
      <c r="F404" s="303" t="e">
        <f>D404/E404</f>
        <v>#REF!</v>
      </c>
      <c r="G404" s="304" t="s">
        <v>2220</v>
      </c>
      <c r="H404" s="547"/>
      <c r="I404" s="305" t="e">
        <f>H404/D404</f>
        <v>#REF!</v>
      </c>
      <c r="J404" s="29"/>
      <c r="K404" s="29"/>
      <c r="L404" s="29"/>
      <c r="M404" s="29"/>
      <c r="N404" s="29"/>
      <c r="O404" s="29"/>
      <c r="P404" s="29"/>
      <c r="Q404" s="29"/>
      <c r="R404" s="29"/>
      <c r="S404" s="29"/>
      <c r="T404" s="29"/>
      <c r="U404" s="29"/>
      <c r="V404" s="29"/>
    </row>
    <row r="405" spans="1:22" ht="13.8" customHeight="1" collapsed="1">
      <c r="A405" s="29"/>
      <c r="B405" s="108" t="s">
        <v>2051</v>
      </c>
      <c r="C405" s="29"/>
      <c r="D405" s="29" t="e">
        <f>#REF!</f>
        <v>#REF!</v>
      </c>
      <c r="E405" s="272">
        <v>22</v>
      </c>
      <c r="F405" s="106" t="e">
        <f>D405/E405</f>
        <v>#REF!</v>
      </c>
      <c r="G405" s="319" t="s">
        <v>2223</v>
      </c>
      <c r="H405" s="29" t="e">
        <f>#REF!</f>
        <v>#REF!</v>
      </c>
      <c r="I405" s="236" t="e">
        <f>H405/D405</f>
        <v>#REF!</v>
      </c>
      <c r="J405" s="29"/>
      <c r="K405" s="29"/>
      <c r="L405" s="29"/>
      <c r="M405" s="29"/>
      <c r="N405" s="29"/>
      <c r="O405" s="29"/>
      <c r="P405" s="29"/>
      <c r="Q405" s="29"/>
      <c r="R405" s="29"/>
      <c r="S405" s="29"/>
      <c r="T405" s="29"/>
      <c r="U405" s="29"/>
      <c r="V405" s="29"/>
    </row>
    <row r="406" spans="1:22" ht="12.6" hidden="1" customHeight="1" outlineLevel="1">
      <c r="A406" s="29"/>
      <c r="B406" s="29"/>
      <c r="C406" s="88">
        <v>45293</v>
      </c>
      <c r="D406" s="88">
        <v>45294</v>
      </c>
      <c r="E406" s="88">
        <v>45295</v>
      </c>
      <c r="F406" s="89" t="s">
        <v>2133</v>
      </c>
      <c r="G406" s="88">
        <v>45299</v>
      </c>
      <c r="H406" s="88">
        <v>45300</v>
      </c>
      <c r="I406" s="88">
        <v>45301</v>
      </c>
      <c r="J406" s="88">
        <v>45302</v>
      </c>
      <c r="K406" s="89" t="s">
        <v>2344</v>
      </c>
      <c r="L406" s="88">
        <v>45306</v>
      </c>
      <c r="M406" s="88">
        <v>45307</v>
      </c>
      <c r="N406" s="88">
        <v>45308</v>
      </c>
      <c r="O406" s="88">
        <v>45309</v>
      </c>
      <c r="P406" s="89" t="s">
        <v>2345</v>
      </c>
      <c r="Q406" s="88">
        <v>45313</v>
      </c>
      <c r="R406" s="88">
        <v>45314</v>
      </c>
      <c r="S406" s="88">
        <v>45315</v>
      </c>
      <c r="T406" s="88">
        <v>45316</v>
      </c>
      <c r="U406" s="89" t="s">
        <v>2346</v>
      </c>
      <c r="V406" s="29"/>
    </row>
    <row r="407" spans="1:22" ht="13.8" hidden="1" customHeight="1" outlineLevel="1">
      <c r="A407" s="84" t="s">
        <v>2035</v>
      </c>
      <c r="B407" s="29">
        <f>COUNTIF(C407:AB407,"t")</f>
        <v>4</v>
      </c>
      <c r="C407" s="327" t="s">
        <v>2159</v>
      </c>
      <c r="D407" s="74"/>
      <c r="E407" s="74"/>
      <c r="F407" s="92"/>
      <c r="G407" s="327" t="s">
        <v>2159</v>
      </c>
      <c r="H407" s="91"/>
      <c r="I407" s="91"/>
      <c r="J407" s="91"/>
      <c r="K407" s="92"/>
      <c r="L407" s="327" t="s">
        <v>2159</v>
      </c>
      <c r="M407" s="339" t="s">
        <v>2365</v>
      </c>
      <c r="N407" s="91"/>
      <c r="O407" s="91"/>
      <c r="P407" s="92"/>
      <c r="Q407" s="340" t="s">
        <v>2215</v>
      </c>
      <c r="R407" s="327" t="s">
        <v>2159</v>
      </c>
      <c r="S407" s="91"/>
      <c r="T407" s="91"/>
      <c r="U407" s="92"/>
      <c r="V407" s="29"/>
    </row>
    <row r="408" spans="1:22" ht="12.6" hidden="1" customHeight="1" outlineLevel="1">
      <c r="A408" s="341" t="s">
        <v>2037</v>
      </c>
      <c r="B408" s="29">
        <f>COUNTIF(C408:AB408,"t")</f>
        <v>2</v>
      </c>
      <c r="C408" s="74"/>
      <c r="D408" s="195" t="s">
        <v>2159</v>
      </c>
      <c r="E408" s="74"/>
      <c r="F408" s="92"/>
      <c r="G408" s="91"/>
      <c r="H408" s="91"/>
      <c r="I408" s="91"/>
      <c r="J408" s="91"/>
      <c r="K408" s="92"/>
      <c r="L408" s="91"/>
      <c r="M408" s="91"/>
      <c r="N408" s="91"/>
      <c r="O408" s="91"/>
      <c r="P408" s="92"/>
      <c r="Q408" s="327" t="s">
        <v>2159</v>
      </c>
      <c r="R408" s="91"/>
      <c r="S408" s="91" t="s">
        <v>2135</v>
      </c>
      <c r="T408" s="91"/>
      <c r="U408" s="92"/>
      <c r="V408" s="29"/>
    </row>
    <row r="409" spans="1:22" ht="12.6" hidden="1" customHeight="1" outlineLevel="1">
      <c r="A409" s="84" t="s">
        <v>2134</v>
      </c>
      <c r="B409" s="29">
        <f>COUNTIF(C409:AB409,"t")</f>
        <v>4</v>
      </c>
      <c r="C409" s="92"/>
      <c r="D409" s="92"/>
      <c r="E409" s="92"/>
      <c r="F409" s="92"/>
      <c r="G409" s="91"/>
      <c r="H409" s="91"/>
      <c r="I409" s="327" t="s">
        <v>2159</v>
      </c>
      <c r="J409" s="91"/>
      <c r="K409" s="92"/>
      <c r="L409" s="91"/>
      <c r="M409" s="327" t="s">
        <v>2159</v>
      </c>
      <c r="N409" s="327" t="s">
        <v>2159</v>
      </c>
      <c r="O409" s="91"/>
      <c r="P409" s="92"/>
      <c r="Q409" s="333"/>
      <c r="R409" s="91"/>
      <c r="S409" s="4" t="s">
        <v>2366</v>
      </c>
      <c r="T409" s="327" t="s">
        <v>2159</v>
      </c>
      <c r="U409" s="92"/>
      <c r="V409" s="29"/>
    </row>
    <row r="410" spans="1:22" ht="12.6" hidden="1" customHeight="1" outlineLevel="1">
      <c r="A410" s="84" t="s">
        <v>2034</v>
      </c>
      <c r="B410" s="29">
        <f>COUNTIF(C410:AB410,"t")</f>
        <v>0</v>
      </c>
      <c r="C410" s="92"/>
      <c r="D410" s="92"/>
      <c r="E410" s="92"/>
      <c r="F410" s="92"/>
      <c r="G410" s="92"/>
      <c r="H410" s="92"/>
      <c r="I410" s="92"/>
      <c r="J410" s="92"/>
      <c r="K410" s="92"/>
      <c r="L410" s="92"/>
      <c r="M410" s="92"/>
      <c r="N410" s="92"/>
      <c r="O410" s="92"/>
      <c r="P410" s="92"/>
      <c r="Q410" s="92"/>
      <c r="R410" s="92"/>
      <c r="S410" s="92"/>
      <c r="T410" s="92"/>
      <c r="U410" s="92"/>
      <c r="V410" s="29"/>
    </row>
    <row r="411" spans="1:22" ht="12.6" hidden="1" customHeight="1" outlineLevel="1">
      <c r="A411" s="148" t="s">
        <v>2137</v>
      </c>
      <c r="B411" s="29">
        <f>COUNTIF(C411:AB411,"t")</f>
        <v>11</v>
      </c>
      <c r="C411" s="338"/>
      <c r="D411" s="338"/>
      <c r="E411" s="327" t="s">
        <v>2159</v>
      </c>
      <c r="F411" s="92"/>
      <c r="G411" s="338"/>
      <c r="H411" s="327" t="s">
        <v>2159</v>
      </c>
      <c r="I411" s="327" t="s">
        <v>2159</v>
      </c>
      <c r="J411" s="327" t="s">
        <v>2159</v>
      </c>
      <c r="K411" s="92"/>
      <c r="L411" s="327" t="s">
        <v>2159</v>
      </c>
      <c r="M411" s="338"/>
      <c r="N411" s="327" t="s">
        <v>2159</v>
      </c>
      <c r="O411" s="327" t="s">
        <v>2159</v>
      </c>
      <c r="P411" s="92"/>
      <c r="Q411" s="327" t="s">
        <v>2159</v>
      </c>
      <c r="R411" s="327" t="s">
        <v>2159</v>
      </c>
      <c r="S411" s="327" t="s">
        <v>2159</v>
      </c>
      <c r="T411" s="327" t="s">
        <v>2159</v>
      </c>
      <c r="U411" s="92"/>
      <c r="V411" s="29"/>
    </row>
    <row r="428" spans="1:10" ht="12.6" customHeight="1">
      <c r="A428" s="29" t="s">
        <v>2367</v>
      </c>
      <c r="B428" s="29"/>
      <c r="C428" s="29"/>
      <c r="D428" s="29"/>
      <c r="E428" s="29"/>
      <c r="F428" s="29"/>
      <c r="G428" s="29"/>
      <c r="H428" s="29"/>
      <c r="I428" s="29"/>
      <c r="J428" s="29"/>
    </row>
    <row r="429" spans="1:10" ht="12.6" customHeight="1" outlineLevel="1">
      <c r="A429" s="29" t="s">
        <v>2368</v>
      </c>
      <c r="C429" s="548" t="s">
        <v>2033</v>
      </c>
      <c r="D429" s="548" t="s">
        <v>2034</v>
      </c>
      <c r="E429" s="34" t="s">
        <v>2035</v>
      </c>
      <c r="F429" s="34" t="s">
        <v>2045</v>
      </c>
      <c r="G429" s="34" t="s">
        <v>2036</v>
      </c>
      <c r="H429" s="34"/>
      <c r="I429" s="34" t="s">
        <v>2038</v>
      </c>
      <c r="J429" s="549" t="s">
        <v>2048</v>
      </c>
    </row>
    <row r="430" spans="1:10" ht="12.6" customHeight="1" outlineLevel="1">
      <c r="A430" s="29"/>
      <c r="B430" s="34" t="s">
        <v>2369</v>
      </c>
      <c r="C430" s="34" t="e">
        <f>STATISTIKA!BS76</f>
        <v>#REF!</v>
      </c>
      <c r="D430" s="34" t="e">
        <f>STATISTIKA!BT76</f>
        <v>#REF!</v>
      </c>
      <c r="E430" s="34" t="e">
        <f>STATISTIKA!BU76</f>
        <v>#REF!</v>
      </c>
      <c r="F430" s="34" t="e">
        <f>STATISTIKA!BV76</f>
        <v>#REF!</v>
      </c>
      <c r="G430" s="34">
        <f>STATISTIKA!BW76</f>
        <v>0</v>
      </c>
      <c r="H430" s="34">
        <f>STATISTIKA!BX76</f>
        <v>0</v>
      </c>
      <c r="I430" s="34">
        <f>STATISTIKA!BY76</f>
        <v>0</v>
      </c>
      <c r="J430" s="549" t="e">
        <f>#REF!</f>
        <v>#REF!</v>
      </c>
    </row>
    <row r="431" spans="1:10" ht="12.6" customHeight="1" outlineLevel="1">
      <c r="A431" s="29"/>
      <c r="B431" s="34" t="s">
        <v>2370</v>
      </c>
      <c r="C431" s="34" t="e">
        <f>STATISTIKA!BS77</f>
        <v>#REF!</v>
      </c>
      <c r="D431" s="34" t="e">
        <f>STATISTIKA!BT77</f>
        <v>#REF!</v>
      </c>
      <c r="E431" s="34" t="e">
        <f>STATISTIKA!BU77</f>
        <v>#REF!</v>
      </c>
      <c r="F431" s="34" t="e">
        <f>STATISTIKA!BV77</f>
        <v>#REF!</v>
      </c>
      <c r="G431" s="34">
        <f>STATISTIKA!BW77</f>
        <v>0</v>
      </c>
      <c r="H431" s="34">
        <f>STATISTIKA!BX77</f>
        <v>0</v>
      </c>
      <c r="I431" s="34">
        <f>STATISTIKA!BY77</f>
        <v>0</v>
      </c>
      <c r="J431" s="549" t="e">
        <f>#REF!</f>
        <v>#REF!</v>
      </c>
    </row>
    <row r="432" spans="1:10" ht="12.6" customHeight="1" outlineLevel="1">
      <c r="A432" s="29"/>
      <c r="B432" s="34" t="s">
        <v>2371</v>
      </c>
      <c r="C432" s="34" t="e">
        <f>STATISTIKA!BS78</f>
        <v>#REF!</v>
      </c>
      <c r="D432" s="34" t="e">
        <f>STATISTIKA!BT78</f>
        <v>#REF!</v>
      </c>
      <c r="E432" s="34" t="e">
        <f>STATISTIKA!BU78</f>
        <v>#REF!</v>
      </c>
      <c r="F432" s="34" t="e">
        <f>STATISTIKA!BV78</f>
        <v>#REF!</v>
      </c>
      <c r="G432" s="34">
        <f>STATISTIKA!BW78</f>
        <v>0</v>
      </c>
      <c r="H432" s="34">
        <f>STATISTIKA!BX78</f>
        <v>0</v>
      </c>
      <c r="I432" s="34">
        <f>STATISTIKA!BY78</f>
        <v>0</v>
      </c>
      <c r="J432" s="549" t="e">
        <f>#REF!</f>
        <v>#REF!</v>
      </c>
    </row>
    <row r="433" spans="1:10" ht="12.6" customHeight="1" outlineLevel="1">
      <c r="A433" s="29"/>
      <c r="B433" s="34" t="s">
        <v>2372</v>
      </c>
      <c r="C433" s="34" t="e">
        <f>STATISTIKA!BS79</f>
        <v>#REF!</v>
      </c>
      <c r="D433" s="34" t="e">
        <f>STATISTIKA!BT79</f>
        <v>#REF!</v>
      </c>
      <c r="E433" s="34" t="e">
        <f>STATISTIKA!BU79</f>
        <v>#REF!</v>
      </c>
      <c r="F433" s="34" t="e">
        <f>STATISTIKA!BV79</f>
        <v>#REF!</v>
      </c>
      <c r="G433" s="34">
        <f>STATISTIKA!BW79</f>
        <v>0</v>
      </c>
      <c r="H433" s="34">
        <f>STATISTIKA!BX79</f>
        <v>0</v>
      </c>
      <c r="I433" s="34">
        <f>STATISTIKA!BY79</f>
        <v>0</v>
      </c>
      <c r="J433" s="549" t="e">
        <f>#REF!</f>
        <v>#REF!</v>
      </c>
    </row>
    <row r="434" spans="1:10" ht="12.6" customHeight="1" outlineLevel="1">
      <c r="A434" s="29"/>
      <c r="B434" s="34" t="s">
        <v>2373</v>
      </c>
      <c r="C434" s="34" t="e">
        <f>STATISTIKA!BS80</f>
        <v>#REF!</v>
      </c>
      <c r="D434" s="34" t="e">
        <f>STATISTIKA!BT80</f>
        <v>#REF!</v>
      </c>
      <c r="E434" s="34" t="e">
        <f>STATISTIKA!BU80</f>
        <v>#REF!</v>
      </c>
      <c r="F434" s="34" t="e">
        <f>STATISTIKA!BV80</f>
        <v>#REF!</v>
      </c>
      <c r="G434" s="34">
        <f>STATISTIKA!BW80</f>
        <v>0</v>
      </c>
      <c r="H434" s="34">
        <f>STATISTIKA!BX80</f>
        <v>0</v>
      </c>
      <c r="I434" s="34">
        <f>STATISTIKA!BY80</f>
        <v>0</v>
      </c>
      <c r="J434" s="549" t="e">
        <f>#REF!</f>
        <v>#REF!</v>
      </c>
    </row>
    <row r="435" spans="1:10" ht="12.6" customHeight="1" outlineLevel="1">
      <c r="A435" s="29"/>
      <c r="B435" s="34" t="s">
        <v>2374</v>
      </c>
      <c r="C435" s="34" t="e">
        <f>STATISTIKA!BS81</f>
        <v>#REF!</v>
      </c>
      <c r="D435" s="34" t="e">
        <f>STATISTIKA!BT81</f>
        <v>#REF!</v>
      </c>
      <c r="E435" s="34" t="e">
        <f>STATISTIKA!BU81</f>
        <v>#REF!</v>
      </c>
      <c r="F435" s="34" t="e">
        <f>STATISTIKA!BV81</f>
        <v>#REF!</v>
      </c>
      <c r="G435" s="34">
        <f>STATISTIKA!BW81</f>
        <v>0</v>
      </c>
      <c r="H435" s="34">
        <f>STATISTIKA!BX81</f>
        <v>0</v>
      </c>
      <c r="I435" s="34">
        <f>STATISTIKA!BY81</f>
        <v>0</v>
      </c>
      <c r="J435" s="549" t="e">
        <f>#REF!</f>
        <v>#REF!</v>
      </c>
    </row>
    <row r="436" spans="1:10" ht="12.6" customHeight="1" outlineLevel="1">
      <c r="A436" s="29"/>
      <c r="B436" s="34" t="s">
        <v>2375</v>
      </c>
      <c r="C436" s="34" t="e">
        <f>STATISTIKA!BS82</f>
        <v>#REF!</v>
      </c>
      <c r="D436" s="34" t="e">
        <f>STATISTIKA!BT82</f>
        <v>#REF!</v>
      </c>
      <c r="E436" s="34" t="e">
        <f>STATISTIKA!BU82</f>
        <v>#REF!</v>
      </c>
      <c r="F436" s="34" t="e">
        <f>STATISTIKA!BV82</f>
        <v>#REF!</v>
      </c>
      <c r="G436" s="34">
        <f>STATISTIKA!BW82</f>
        <v>0</v>
      </c>
      <c r="H436" s="34">
        <f>STATISTIKA!BX82</f>
        <v>0</v>
      </c>
      <c r="I436" s="34">
        <f>STATISTIKA!BY82</f>
        <v>0</v>
      </c>
      <c r="J436" s="549" t="e">
        <f>#REF!</f>
        <v>#REF!</v>
      </c>
    </row>
    <row r="437" spans="1:10" ht="12.6" customHeight="1" outlineLevel="1">
      <c r="A437" s="29"/>
      <c r="B437" s="34" t="s">
        <v>2376</v>
      </c>
      <c r="C437" s="34" t="e">
        <f>STATISTIKA!BS83</f>
        <v>#REF!</v>
      </c>
      <c r="D437" s="34" t="e">
        <f>STATISTIKA!BT83</f>
        <v>#REF!</v>
      </c>
      <c r="E437" s="34" t="e">
        <f>STATISTIKA!BU83</f>
        <v>#REF!</v>
      </c>
      <c r="F437" s="34" t="e">
        <f>STATISTIKA!BV83</f>
        <v>#REF!</v>
      </c>
      <c r="G437" s="34">
        <f>STATISTIKA!BW83</f>
        <v>0</v>
      </c>
      <c r="H437" s="34">
        <f>STATISTIKA!BX83</f>
        <v>0</v>
      </c>
      <c r="I437" s="34">
        <f>STATISTIKA!BY83</f>
        <v>0</v>
      </c>
      <c r="J437" s="549" t="e">
        <f>#REF!</f>
        <v>#REF!</v>
      </c>
    </row>
    <row r="438" spans="1:10" ht="12.6" customHeight="1" outlineLevel="1">
      <c r="A438" s="29"/>
      <c r="B438" s="34" t="s">
        <v>2377</v>
      </c>
      <c r="C438" s="34" t="e">
        <f>STATISTIKA!BS84</f>
        <v>#REF!</v>
      </c>
      <c r="D438" s="34" t="e">
        <f>STATISTIKA!BT84</f>
        <v>#REF!</v>
      </c>
      <c r="E438" s="34" t="e">
        <f>STATISTIKA!BU84</f>
        <v>#REF!</v>
      </c>
      <c r="F438" s="34" t="e">
        <f>STATISTIKA!BV84</f>
        <v>#REF!</v>
      </c>
      <c r="G438" s="34">
        <f>STATISTIKA!BW84</f>
        <v>0</v>
      </c>
      <c r="H438" s="34">
        <f>STATISTIKA!BX84</f>
        <v>0</v>
      </c>
      <c r="I438" s="34">
        <f>STATISTIKA!BY84</f>
        <v>0</v>
      </c>
      <c r="J438" s="549" t="e">
        <f>#REF!</f>
        <v>#REF!</v>
      </c>
    </row>
    <row r="439" spans="1:10" ht="12.6" customHeight="1" outlineLevel="1">
      <c r="A439" s="29"/>
      <c r="B439" s="34" t="s">
        <v>2378</v>
      </c>
      <c r="C439" s="34" t="e">
        <f>STATISTIKA!BS85</f>
        <v>#REF!</v>
      </c>
      <c r="D439" s="34" t="e">
        <f>STATISTIKA!BT85</f>
        <v>#REF!</v>
      </c>
      <c r="E439" s="34" t="e">
        <f>STATISTIKA!BU85</f>
        <v>#REF!</v>
      </c>
      <c r="F439" s="34" t="e">
        <f>STATISTIKA!BV85</f>
        <v>#REF!</v>
      </c>
      <c r="G439" s="34" t="e">
        <f>STATISTIKA!BW85</f>
        <v>#REF!</v>
      </c>
      <c r="H439" s="34">
        <f>STATISTIKA!BX85</f>
        <v>0</v>
      </c>
      <c r="I439" s="34">
        <f>STATISTIKA!BY85</f>
        <v>0</v>
      </c>
      <c r="J439" s="549" t="e">
        <f>#REF!</f>
        <v>#REF!</v>
      </c>
    </row>
    <row r="440" spans="1:10" ht="12.6" customHeight="1" outlineLevel="1">
      <c r="A440" s="29"/>
      <c r="B440" s="34" t="s">
        <v>2379</v>
      </c>
      <c r="C440" s="34" t="e">
        <f>STATISTIKA!BS86</f>
        <v>#REF!</v>
      </c>
      <c r="D440" s="34" t="e">
        <f>STATISTIKA!BT86</f>
        <v>#REF!</v>
      </c>
      <c r="E440" s="34" t="e">
        <f>STATISTIKA!BU86</f>
        <v>#REF!</v>
      </c>
      <c r="F440" s="34" t="e">
        <f>STATISTIKA!BV86</f>
        <v>#REF!</v>
      </c>
      <c r="G440" s="34" t="e">
        <f>STATISTIKA!BW86</f>
        <v>#REF!</v>
      </c>
      <c r="H440" s="34">
        <f>STATISTIKA!BX86</f>
        <v>0</v>
      </c>
      <c r="I440" s="34">
        <f>STATISTIKA!BY86</f>
        <v>0</v>
      </c>
      <c r="J440" s="549" t="e">
        <f>#REF!</f>
        <v>#REF!</v>
      </c>
    </row>
    <row r="441" spans="1:10" ht="12.6" customHeight="1" outlineLevel="1">
      <c r="A441" s="29"/>
      <c r="B441" s="34" t="s">
        <v>2380</v>
      </c>
      <c r="C441" s="34" t="e">
        <f>STATISTIKA!BS87</f>
        <v>#REF!</v>
      </c>
      <c r="D441" s="34" t="e">
        <f>STATISTIKA!BT87</f>
        <v>#REF!</v>
      </c>
      <c r="E441" s="34" t="e">
        <f>STATISTIKA!BU87</f>
        <v>#REF!</v>
      </c>
      <c r="F441" s="34" t="e">
        <f>STATISTIKA!BV87</f>
        <v>#REF!</v>
      </c>
      <c r="G441" s="34" t="e">
        <f>STATISTIKA!BW87</f>
        <v>#REF!</v>
      </c>
      <c r="H441" s="34">
        <f>STATISTIKA!BX87</f>
        <v>0</v>
      </c>
      <c r="I441" s="34">
        <f>STATISTIKA!BY87</f>
        <v>0</v>
      </c>
      <c r="J441" s="549" t="e">
        <f>#REF!</f>
        <v>#REF!</v>
      </c>
    </row>
    <row r="442" spans="1:10" ht="12.6" customHeight="1" outlineLevel="1">
      <c r="A442" s="29"/>
      <c r="B442" s="550" t="s">
        <v>2381</v>
      </c>
      <c r="C442" s="34" t="e">
        <f>STATISTIKA!BS88</f>
        <v>#REF!</v>
      </c>
      <c r="D442" s="34" t="e">
        <f>STATISTIKA!BT88</f>
        <v>#REF!</v>
      </c>
      <c r="E442" s="34" t="e">
        <f>STATISTIKA!BU88</f>
        <v>#REF!</v>
      </c>
      <c r="F442" s="34" t="e">
        <f>STATISTIKA!BV88</f>
        <v>#REF!</v>
      </c>
      <c r="G442" s="34" t="e">
        <f>STATISTIKA!BW88</f>
        <v>#REF!</v>
      </c>
      <c r="H442" s="34"/>
      <c r="I442" s="34" t="e">
        <f>STATISTIKA!BY88</f>
        <v>#REF!</v>
      </c>
      <c r="J442" s="549" t="e">
        <f>#REF!</f>
        <v>#REF!</v>
      </c>
    </row>
    <row r="443" spans="1:10" ht="12.6" customHeight="1" outlineLevel="1">
      <c r="A443" s="29"/>
      <c r="B443" s="550" t="s">
        <v>2382</v>
      </c>
      <c r="C443" s="34" t="e">
        <f>STATISTIKA!BS89</f>
        <v>#REF!</v>
      </c>
      <c r="D443" s="34" t="e">
        <f>STATISTIKA!BT89</f>
        <v>#REF!</v>
      </c>
      <c r="E443" s="34" t="e">
        <f>STATISTIKA!BU89</f>
        <v>#REF!</v>
      </c>
      <c r="F443" s="34" t="e">
        <f>STATISTIKA!BV89</f>
        <v>#REF!</v>
      </c>
      <c r="G443" s="34" t="e">
        <f>STATISTIKA!BW89</f>
        <v>#REF!</v>
      </c>
      <c r="H443" s="34"/>
      <c r="I443" s="34" t="e">
        <f>STATISTIKA!BY89</f>
        <v>#REF!</v>
      </c>
      <c r="J443" s="549" t="e">
        <f>#REF!</f>
        <v>#REF!</v>
      </c>
    </row>
    <row r="444" spans="1:10" ht="12.6" customHeight="1" outlineLevel="1">
      <c r="A444" s="29"/>
      <c r="B444" s="550" t="s">
        <v>2383</v>
      </c>
      <c r="C444" s="34" t="e">
        <f>STATISTIKA!BS90</f>
        <v>#REF!</v>
      </c>
      <c r="D444" s="34" t="e">
        <f>STATISTIKA!BT90</f>
        <v>#REF!</v>
      </c>
      <c r="E444" s="34" t="e">
        <f>STATISTIKA!BU90</f>
        <v>#REF!</v>
      </c>
      <c r="F444" s="34" t="e">
        <f>STATISTIKA!BV90</f>
        <v>#REF!</v>
      </c>
      <c r="G444" s="34" t="e">
        <f>STATISTIKA!BW90</f>
        <v>#REF!</v>
      </c>
      <c r="H444" s="34"/>
      <c r="I444" s="34" t="e">
        <f>STATISTIKA!BY90</f>
        <v>#REF!</v>
      </c>
      <c r="J444" s="549" t="e">
        <f>#REF!</f>
        <v>#REF!</v>
      </c>
    </row>
    <row r="445" spans="1:10" ht="12.6" customHeight="1" outlineLevel="1">
      <c r="A445" s="29"/>
      <c r="B445" s="550" t="s">
        <v>2384</v>
      </c>
      <c r="C445" s="34" t="e">
        <f>STATISTIKA!BS91</f>
        <v>#REF!</v>
      </c>
      <c r="D445" s="34" t="e">
        <f>STATISTIKA!BT91</f>
        <v>#REF!</v>
      </c>
      <c r="E445" s="34" t="e">
        <f>STATISTIKA!BU91</f>
        <v>#REF!</v>
      </c>
      <c r="F445" s="34" t="e">
        <f>STATISTIKA!BV91</f>
        <v>#REF!</v>
      </c>
      <c r="G445" s="34" t="e">
        <f>STATISTIKA!BW91</f>
        <v>#REF!</v>
      </c>
      <c r="H445" s="34"/>
      <c r="I445" s="34" t="e">
        <f>STATISTIKA!BY91</f>
        <v>#REF!</v>
      </c>
      <c r="J445" s="549" t="e">
        <f>#REF!</f>
        <v>#REF!</v>
      </c>
    </row>
    <row r="446" spans="1:10" ht="12.6" customHeight="1" outlineLevel="1">
      <c r="A446" s="29"/>
      <c r="B446" s="550" t="s">
        <v>2385</v>
      </c>
      <c r="C446" s="34" t="e">
        <f>#REF!</f>
        <v>#REF!</v>
      </c>
      <c r="D446" s="34" t="e">
        <f>#REF!</f>
        <v>#REF!</v>
      </c>
      <c r="E446" s="34" t="e">
        <f>#REF!</f>
        <v>#REF!</v>
      </c>
      <c r="F446" s="34" t="e">
        <f>#REF!</f>
        <v>#REF!</v>
      </c>
      <c r="G446" s="34" t="e">
        <f>#REF!</f>
        <v>#REF!</v>
      </c>
      <c r="H446" s="34"/>
      <c r="I446" s="34" t="e">
        <f>#REF!</f>
        <v>#REF!</v>
      </c>
      <c r="J446" s="549" t="e">
        <f>#REF!</f>
        <v>#REF!</v>
      </c>
    </row>
    <row r="447" spans="1:10" ht="12.6" customHeight="1" outlineLevel="1">
      <c r="A447" s="29"/>
      <c r="B447" s="550" t="s">
        <v>2386</v>
      </c>
      <c r="C447" s="34" t="e">
        <f>STATISTIKA!BS93</f>
        <v>#REF!</v>
      </c>
      <c r="D447" s="34" t="e">
        <f>STATISTIKA!BT93</f>
        <v>#REF!</v>
      </c>
      <c r="E447" s="34" t="e">
        <f>STATISTIKA!BU93</f>
        <v>#REF!</v>
      </c>
      <c r="F447" s="34" t="e">
        <f>STATISTIKA!BV93</f>
        <v>#REF!</v>
      </c>
      <c r="G447" s="34" t="e">
        <f>STATISTIKA!BW93</f>
        <v>#REF!</v>
      </c>
      <c r="H447" s="34" t="e">
        <f>STATISTIKA!BX93</f>
        <v>#REF!</v>
      </c>
      <c r="I447" s="34" t="e">
        <f>STATISTIKA!BY93</f>
        <v>#REF!</v>
      </c>
      <c r="J447" s="549" t="e">
        <f>#REF!</f>
        <v>#REF!</v>
      </c>
    </row>
    <row r="448" spans="1:10" ht="12.6" customHeight="1" outlineLevel="1">
      <c r="A448" s="29"/>
      <c r="B448" s="550" t="s">
        <v>2387</v>
      </c>
      <c r="C448" s="34" t="e">
        <f>STATISTIKA!BS94</f>
        <v>#REF!</v>
      </c>
      <c r="D448" s="34" t="e">
        <f>#REF!</f>
        <v>#REF!</v>
      </c>
      <c r="E448" s="34" t="e">
        <f>#REF!</f>
        <v>#REF!</v>
      </c>
      <c r="F448" s="34" t="e">
        <f>#REF!</f>
        <v>#REF!</v>
      </c>
      <c r="G448" s="34" t="e">
        <f>#REF!</f>
        <v>#REF!</v>
      </c>
      <c r="H448" s="34"/>
      <c r="I448" s="34" t="e">
        <f>#REF!</f>
        <v>#REF!</v>
      </c>
      <c r="J448" s="549" t="e">
        <f>#REF!</f>
        <v>#REF!</v>
      </c>
    </row>
    <row r="449" spans="1:14" ht="12.6" customHeight="1" outlineLevel="1">
      <c r="A449" s="29"/>
      <c r="B449" s="550" t="s">
        <v>2388</v>
      </c>
      <c r="C449" s="34" t="e">
        <f>STATISTIKA!BS95</f>
        <v>#REF!</v>
      </c>
      <c r="D449" s="34" t="e">
        <f>STATISTIKA!BT95</f>
        <v>#REF!</v>
      </c>
      <c r="E449" s="34" t="e">
        <f>STATISTIKA!BU95</f>
        <v>#REF!</v>
      </c>
      <c r="F449" s="34" t="e">
        <f>STATISTIKA!BV95</f>
        <v>#REF!</v>
      </c>
      <c r="G449" s="34" t="e">
        <f>STATISTIKA!BW95</f>
        <v>#REF!</v>
      </c>
      <c r="H449" s="34"/>
      <c r="I449" s="34" t="e">
        <f>STATISTIKA!BY95</f>
        <v>#REF!</v>
      </c>
      <c r="J449" s="549" t="e">
        <f>#REF!</f>
        <v>#REF!</v>
      </c>
      <c r="K449" s="29"/>
      <c r="L449" s="29"/>
      <c r="M449" s="29"/>
      <c r="N449" s="29"/>
    </row>
    <row r="450" spans="1:14" ht="12.6" customHeight="1" outlineLevel="1">
      <c r="A450" s="29"/>
      <c r="B450" s="550" t="s">
        <v>2389</v>
      </c>
      <c r="C450" s="34" t="e">
        <f>STATISTIKA!BS96</f>
        <v>#REF!</v>
      </c>
      <c r="D450" s="34" t="e">
        <f>STATISTIKA!BT96</f>
        <v>#REF!</v>
      </c>
      <c r="E450" s="34" t="e">
        <f>STATISTIKA!BU96</f>
        <v>#REF!</v>
      </c>
      <c r="F450" s="34" t="e">
        <f>STATISTIKA!BV96</f>
        <v>#REF!</v>
      </c>
      <c r="G450" s="34" t="e">
        <f>STATISTIKA!BW96</f>
        <v>#REF!</v>
      </c>
      <c r="H450" s="34"/>
      <c r="I450" s="34" t="e">
        <f>STATISTIKA!BY96</f>
        <v>#REF!</v>
      </c>
      <c r="J450" s="549" t="e">
        <f>#REF!</f>
        <v>#REF!</v>
      </c>
      <c r="K450" s="29"/>
      <c r="L450" s="29"/>
      <c r="M450" s="29"/>
      <c r="N450" s="29"/>
    </row>
    <row r="451" spans="1:14" ht="12.6" customHeight="1" outlineLevel="1">
      <c r="A451" s="29"/>
      <c r="B451" s="550" t="s">
        <v>2390</v>
      </c>
      <c r="C451" s="34" t="e">
        <f>STATISTIKA!BS97</f>
        <v>#REF!</v>
      </c>
      <c r="D451" s="34" t="e">
        <f>STATISTIKA!BT97</f>
        <v>#REF!</v>
      </c>
      <c r="E451" s="34" t="e">
        <f>STATISTIKA!BU97</f>
        <v>#REF!</v>
      </c>
      <c r="F451" s="34" t="e">
        <f>STATISTIKA!BV97</f>
        <v>#REF!</v>
      </c>
      <c r="G451" s="34" t="e">
        <f>STATISTIKA!BW97</f>
        <v>#REF!</v>
      </c>
      <c r="H451" s="34"/>
      <c r="I451" s="34" t="e">
        <f>STATISTIKA!BY97</f>
        <v>#REF!</v>
      </c>
      <c r="J451" s="549" t="e">
        <f>#REF!</f>
        <v>#REF!</v>
      </c>
      <c r="K451" s="29"/>
      <c r="L451" s="29"/>
      <c r="M451" s="29"/>
      <c r="N451" s="29"/>
    </row>
    <row r="452" spans="1:14" ht="12.6" customHeight="1" outlineLevel="1">
      <c r="A452" s="29"/>
      <c r="B452" s="550" t="s">
        <v>2391</v>
      </c>
      <c r="C452" s="34" t="e">
        <f>STATISTIKA!BS98</f>
        <v>#REF!</v>
      </c>
      <c r="D452" s="34" t="e">
        <f>STATISTIKA!BT98</f>
        <v>#REF!</v>
      </c>
      <c r="E452" s="34" t="e">
        <f>STATISTIKA!BU98</f>
        <v>#REF!</v>
      </c>
      <c r="F452" s="34" t="e">
        <f>STATISTIKA!BV98</f>
        <v>#REF!</v>
      </c>
      <c r="G452" s="34" t="e">
        <f>STATISTIKA!BW98</f>
        <v>#REF!</v>
      </c>
      <c r="H452" s="34"/>
      <c r="I452" s="34" t="e">
        <f>STATISTIKA!BY98</f>
        <v>#REF!</v>
      </c>
      <c r="J452" s="549" t="e">
        <f>#REF!</f>
        <v>#REF!</v>
      </c>
      <c r="K452" s="29"/>
      <c r="L452" s="29"/>
      <c r="M452" s="29"/>
      <c r="N452" s="29"/>
    </row>
    <row r="453" spans="1:14" ht="12.6" customHeight="1" outlineLevel="1">
      <c r="A453" s="29"/>
      <c r="B453" s="550" t="s">
        <v>2392</v>
      </c>
      <c r="C453" s="34" t="e">
        <f>STATISTIKA!BS99</f>
        <v>#REF!</v>
      </c>
      <c r="D453" s="34" t="e">
        <f>STATISTIKA!BT99</f>
        <v>#REF!</v>
      </c>
      <c r="E453" s="34" t="e">
        <f>STATISTIKA!BU99</f>
        <v>#REF!</v>
      </c>
      <c r="F453" s="34" t="e">
        <f>STATISTIKA!BV99</f>
        <v>#REF!</v>
      </c>
      <c r="G453" s="34" t="e">
        <f>STATISTIKA!BW99</f>
        <v>#REF!</v>
      </c>
      <c r="H453" s="34"/>
      <c r="I453" s="34" t="e">
        <f>STATISTIKA!BY99</f>
        <v>#REF!</v>
      </c>
      <c r="J453" s="549" t="e">
        <f>#REF!</f>
        <v>#REF!</v>
      </c>
      <c r="K453" s="29"/>
      <c r="L453" s="29"/>
      <c r="M453" s="29"/>
      <c r="N453" s="29"/>
    </row>
    <row r="454" spans="1:14" ht="12.6" customHeight="1">
      <c r="A454" s="29"/>
      <c r="B454" s="29"/>
      <c r="C454" s="29"/>
      <c r="D454" s="29"/>
      <c r="E454" s="29"/>
      <c r="F454" s="29"/>
      <c r="G454" s="29"/>
      <c r="H454" s="29"/>
      <c r="I454" s="29"/>
      <c r="J454" s="29"/>
      <c r="K454" s="29"/>
      <c r="L454" s="29"/>
      <c r="M454" s="29"/>
      <c r="N454" s="29"/>
    </row>
    <row r="455" spans="1:14" ht="12.6" customHeight="1">
      <c r="A455" s="29"/>
      <c r="B455" s="29"/>
      <c r="C455" s="29"/>
      <c r="D455" s="29"/>
      <c r="E455" s="29"/>
      <c r="F455" s="29"/>
      <c r="G455" s="29"/>
      <c r="H455" s="29"/>
      <c r="I455" s="29"/>
      <c r="J455" s="29"/>
      <c r="K455" s="29"/>
      <c r="L455" s="29"/>
      <c r="M455" s="29"/>
      <c r="N455" s="29"/>
    </row>
    <row r="456" spans="1:14" ht="12.6" customHeight="1">
      <c r="A456" s="29"/>
      <c r="B456" s="29"/>
      <c r="C456" s="29"/>
      <c r="D456" s="29"/>
      <c r="E456" s="29"/>
      <c r="F456" s="29"/>
      <c r="G456" s="29"/>
      <c r="H456" s="29"/>
      <c r="I456" s="29"/>
      <c r="J456" s="29"/>
      <c r="K456" s="29"/>
      <c r="L456" s="29"/>
      <c r="M456" s="29"/>
      <c r="N456" s="29"/>
    </row>
    <row r="457" spans="1:14" ht="12.6" customHeight="1">
      <c r="A457" s="29"/>
      <c r="B457" s="29"/>
      <c r="C457" s="29"/>
      <c r="D457" s="29"/>
      <c r="E457" s="29" t="s">
        <v>2393</v>
      </c>
      <c r="F457" s="29"/>
      <c r="G457" s="29"/>
      <c r="H457" s="29"/>
      <c r="I457" s="29"/>
      <c r="J457" s="29"/>
      <c r="K457" s="29"/>
      <c r="L457" s="29"/>
      <c r="M457" s="29"/>
      <c r="N457" s="29"/>
    </row>
    <row r="458" spans="1:14" ht="12.6" customHeight="1">
      <c r="A458" s="29"/>
      <c r="B458" s="29"/>
      <c r="C458" s="29"/>
      <c r="D458" s="29"/>
      <c r="E458" s="29"/>
      <c r="F458" s="29"/>
      <c r="G458" s="29"/>
      <c r="H458" s="29"/>
      <c r="I458" s="29"/>
      <c r="J458" s="29"/>
      <c r="K458" s="29"/>
      <c r="L458" s="29"/>
      <c r="M458" s="29"/>
      <c r="N458" s="29"/>
    </row>
    <row r="459" spans="1:14" ht="12.6" customHeight="1">
      <c r="A459" s="29"/>
      <c r="B459" s="29"/>
      <c r="C459" s="29"/>
      <c r="D459" s="29"/>
      <c r="E459" s="29"/>
      <c r="F459" s="29"/>
      <c r="G459" s="29"/>
      <c r="H459" s="29"/>
      <c r="I459" s="29"/>
      <c r="J459" s="29"/>
      <c r="K459" s="29"/>
      <c r="L459" s="29"/>
      <c r="M459" s="29"/>
      <c r="N459" s="29"/>
    </row>
    <row r="460" spans="1:14" ht="12.6" customHeight="1">
      <c r="A460" s="29"/>
      <c r="B460" s="29"/>
      <c r="C460" s="29"/>
      <c r="D460" s="29"/>
      <c r="E460" s="99" t="s">
        <v>2394</v>
      </c>
      <c r="F460" s="99" t="s">
        <v>2395</v>
      </c>
      <c r="G460" s="99" t="s">
        <v>2396</v>
      </c>
      <c r="H460" s="99" t="s">
        <v>2223</v>
      </c>
      <c r="I460" s="29"/>
      <c r="J460" s="29"/>
      <c r="K460" s="29"/>
      <c r="L460" s="29" t="s">
        <v>2397</v>
      </c>
      <c r="M460" s="29"/>
      <c r="N460" s="343" t="e">
        <f>AVEDEV(N465,N470,N475,N480,N47,N486,N492)</f>
        <v>#REF!</v>
      </c>
    </row>
    <row r="461" spans="1:14" ht="12.6" customHeight="1">
      <c r="A461" s="29"/>
      <c r="B461" s="29"/>
      <c r="C461" s="29"/>
      <c r="E461" s="29"/>
      <c r="F461" s="29"/>
      <c r="G461" s="29"/>
      <c r="H461" s="29"/>
      <c r="I461" s="29"/>
      <c r="J461" s="29"/>
      <c r="L461" s="42"/>
      <c r="M461" s="29"/>
      <c r="N461" s="29"/>
    </row>
    <row r="462" spans="1:14" ht="12.6" customHeight="1">
      <c r="A462" s="29"/>
      <c r="B462" s="29"/>
      <c r="C462" s="29" t="s">
        <v>2398</v>
      </c>
      <c r="D462" s="29" t="s">
        <v>2035</v>
      </c>
      <c r="E462" s="29">
        <v>21</v>
      </c>
      <c r="F462" s="29">
        <v>4</v>
      </c>
      <c r="G462" s="29">
        <v>3</v>
      </c>
      <c r="H462" s="29">
        <v>17</v>
      </c>
      <c r="I462" s="29"/>
      <c r="J462" s="29"/>
      <c r="K462" s="4">
        <f>(E462-G462)*8-F462*4</f>
        <v>128</v>
      </c>
      <c r="L462" s="42">
        <f>K462/H462</f>
        <v>7.5294117647058822</v>
      </c>
      <c r="M462" s="29"/>
      <c r="N462" s="29"/>
    </row>
    <row r="463" spans="1:14" ht="12.6" customHeight="1">
      <c r="A463" s="29"/>
      <c r="C463" s="29"/>
      <c r="D463" s="29" t="s">
        <v>2034</v>
      </c>
      <c r="E463" s="29">
        <v>21</v>
      </c>
      <c r="F463" s="29">
        <v>3</v>
      </c>
      <c r="G463" s="29"/>
      <c r="H463" s="29">
        <v>6</v>
      </c>
      <c r="I463" s="29"/>
      <c r="J463" s="29"/>
      <c r="K463" s="4">
        <f>(E463-G463)*8-F463*4</f>
        <v>156</v>
      </c>
      <c r="L463" s="42">
        <f>K463/H463</f>
        <v>26</v>
      </c>
      <c r="M463" s="102"/>
      <c r="N463" s="29"/>
    </row>
    <row r="464" spans="1:14" ht="12.6" customHeight="1">
      <c r="A464" s="29"/>
      <c r="C464" s="29"/>
      <c r="D464" s="29" t="s">
        <v>2033</v>
      </c>
      <c r="E464" s="29">
        <v>21</v>
      </c>
      <c r="F464" s="29">
        <v>11</v>
      </c>
      <c r="G464" s="29"/>
      <c r="H464" s="29">
        <v>13</v>
      </c>
      <c r="I464" s="29"/>
      <c r="J464" s="29"/>
      <c r="K464" s="4">
        <f>(E464-G464)*8-F464*4</f>
        <v>124</v>
      </c>
      <c r="L464" s="42">
        <f>K464/H464</f>
        <v>9.5384615384615383</v>
      </c>
      <c r="M464" s="102"/>
      <c r="N464" s="29"/>
    </row>
    <row r="465" spans="3:14" ht="12.6" customHeight="1">
      <c r="C465" s="29"/>
      <c r="D465" s="29" t="s">
        <v>2036</v>
      </c>
      <c r="E465" s="29">
        <v>21</v>
      </c>
      <c r="F465" s="29">
        <v>5</v>
      </c>
      <c r="G465" s="29"/>
      <c r="H465" s="29">
        <v>16</v>
      </c>
      <c r="I465" s="29"/>
      <c r="J465" s="29"/>
      <c r="K465" s="4">
        <f>(E465-G465)*8-F465*4</f>
        <v>148</v>
      </c>
      <c r="L465" s="42">
        <f>K465/H465</f>
        <v>9.25</v>
      </c>
      <c r="M465" s="102"/>
      <c r="N465" s="42">
        <f>AVERAGE(L462:L465)</f>
        <v>13.079468325791856</v>
      </c>
    </row>
    <row r="466" spans="3:14" ht="12.6" customHeight="1">
      <c r="C466" s="29"/>
      <c r="D466" s="29"/>
      <c r="E466" s="29"/>
      <c r="F466" s="29"/>
      <c r="G466" s="29"/>
      <c r="H466" s="29"/>
      <c r="I466" s="29"/>
      <c r="J466" s="29"/>
      <c r="L466" s="42"/>
      <c r="M466" s="102"/>
      <c r="N466" s="29"/>
    </row>
    <row r="467" spans="3:14" ht="12.6" customHeight="1">
      <c r="C467" s="272" t="s">
        <v>2399</v>
      </c>
      <c r="D467" s="272" t="s">
        <v>2035</v>
      </c>
      <c r="E467" s="272">
        <v>21</v>
      </c>
      <c r="F467" s="272">
        <v>4</v>
      </c>
      <c r="G467" s="272">
        <v>1</v>
      </c>
      <c r="H467" s="272">
        <v>21</v>
      </c>
      <c r="I467" s="272"/>
      <c r="J467" s="272"/>
      <c r="K467" s="344">
        <f>(E467-G467)*8-F467*4</f>
        <v>144</v>
      </c>
      <c r="L467" s="345">
        <f>K467/H467</f>
        <v>6.8571428571428568</v>
      </c>
      <c r="M467" s="346"/>
      <c r="N467" s="29"/>
    </row>
    <row r="468" spans="3:14" ht="12.6" customHeight="1">
      <c r="C468" s="272"/>
      <c r="D468" s="272" t="s">
        <v>2034</v>
      </c>
      <c r="E468" s="272">
        <v>21</v>
      </c>
      <c r="F468" s="272">
        <v>6</v>
      </c>
      <c r="G468" s="272"/>
      <c r="H468" s="272">
        <v>19</v>
      </c>
      <c r="I468" s="272"/>
      <c r="J468" s="272"/>
      <c r="K468" s="344">
        <f>(E468-G468)*8-F468*4</f>
        <v>144</v>
      </c>
      <c r="L468" s="345">
        <f>K468/H468</f>
        <v>7.5789473684210522</v>
      </c>
      <c r="M468" s="346"/>
      <c r="N468" s="29"/>
    </row>
    <row r="469" spans="3:14" ht="12.6" customHeight="1">
      <c r="C469" s="272"/>
      <c r="D469" s="272" t="s">
        <v>2033</v>
      </c>
      <c r="E469" s="272">
        <v>21</v>
      </c>
      <c r="F469" s="272">
        <v>1</v>
      </c>
      <c r="G469" s="272">
        <v>18</v>
      </c>
      <c r="H469" s="272">
        <v>1</v>
      </c>
      <c r="I469" s="272"/>
      <c r="J469" s="272"/>
      <c r="K469" s="344">
        <f>(E469-G469)*8-F469*4</f>
        <v>20</v>
      </c>
      <c r="L469" s="345">
        <f>K469/H469</f>
        <v>20</v>
      </c>
      <c r="M469" s="346"/>
      <c r="N469" s="29"/>
    </row>
    <row r="470" spans="3:14" ht="12.6" customHeight="1">
      <c r="C470" s="272"/>
      <c r="D470" s="272" t="s">
        <v>2036</v>
      </c>
      <c r="E470" s="272">
        <v>21</v>
      </c>
      <c r="F470" s="272">
        <f>B355</f>
        <v>7</v>
      </c>
      <c r="G470" s="272"/>
      <c r="H470" s="272" t="e">
        <f>#REF!</f>
        <v>#REF!</v>
      </c>
      <c r="I470" s="272"/>
      <c r="J470" s="272"/>
      <c r="K470" s="344">
        <f>(E470-G470)*8-F470*4</f>
        <v>140</v>
      </c>
      <c r="L470" s="345" t="e">
        <f>K470/H470</f>
        <v>#REF!</v>
      </c>
      <c r="M470" s="346"/>
      <c r="N470" s="42" t="e">
        <f>AVERAGE(L467:L470)</f>
        <v>#REF!</v>
      </c>
    </row>
    <row r="471" spans="3:14" ht="12.6" customHeight="1">
      <c r="E471" s="29"/>
      <c r="F471" s="29"/>
      <c r="G471" s="29"/>
      <c r="H471" s="29"/>
      <c r="I471" s="29"/>
      <c r="J471" s="29"/>
      <c r="L471" s="42"/>
      <c r="M471" s="102"/>
      <c r="N471" s="29"/>
    </row>
    <row r="472" spans="3:14" ht="12.6" customHeight="1">
      <c r="C472" s="29" t="s">
        <v>2400</v>
      </c>
      <c r="D472" s="29" t="s">
        <v>2035</v>
      </c>
      <c r="E472" s="29">
        <v>20</v>
      </c>
      <c r="F472" s="29">
        <v>5</v>
      </c>
      <c r="G472" s="29">
        <v>0</v>
      </c>
      <c r="H472" s="29">
        <v>26</v>
      </c>
      <c r="I472" s="29"/>
      <c r="J472" s="29"/>
      <c r="K472" s="4">
        <f>(E472-G472)*8-F472*4</f>
        <v>140</v>
      </c>
      <c r="L472" s="42">
        <f>K472/H472</f>
        <v>5.384615384615385</v>
      </c>
      <c r="N472" s="29"/>
    </row>
    <row r="473" spans="3:14" ht="12.6" customHeight="1">
      <c r="C473" s="29"/>
      <c r="D473" s="29" t="s">
        <v>2034</v>
      </c>
      <c r="E473" s="29">
        <v>20</v>
      </c>
      <c r="F473" s="29">
        <v>4</v>
      </c>
      <c r="G473" s="29">
        <v>6</v>
      </c>
      <c r="H473" s="29">
        <v>8</v>
      </c>
      <c r="I473" s="29"/>
      <c r="J473" s="29"/>
      <c r="K473" s="4">
        <f>(E473-G473)*8-F473*4</f>
        <v>96</v>
      </c>
      <c r="L473" s="42">
        <f>K473/H473</f>
        <v>12</v>
      </c>
      <c r="M473" s="29"/>
      <c r="N473" s="29"/>
    </row>
    <row r="474" spans="3:14" ht="12.6" customHeight="1">
      <c r="C474" s="29"/>
      <c r="D474" s="29" t="s">
        <v>2033</v>
      </c>
      <c r="E474" s="29">
        <v>20</v>
      </c>
      <c r="F474" s="29">
        <v>2</v>
      </c>
      <c r="G474" s="29">
        <v>14</v>
      </c>
      <c r="H474" s="29">
        <v>18</v>
      </c>
      <c r="I474" s="29"/>
      <c r="J474" s="29"/>
      <c r="K474" s="4">
        <f>(E474-G474)*8-F474*4</f>
        <v>40</v>
      </c>
      <c r="L474" s="42">
        <f>K474/H474</f>
        <v>2.2222222222222223</v>
      </c>
      <c r="M474" s="29"/>
      <c r="N474" s="29"/>
    </row>
    <row r="475" spans="3:14" ht="12.6" customHeight="1">
      <c r="C475" s="29"/>
      <c r="D475" s="29" t="s">
        <v>2036</v>
      </c>
      <c r="E475" s="29">
        <v>20</v>
      </c>
      <c r="F475" s="29">
        <v>5</v>
      </c>
      <c r="G475" s="29">
        <v>0</v>
      </c>
      <c r="H475" s="29">
        <v>18</v>
      </c>
      <c r="I475" s="29"/>
      <c r="J475" s="29"/>
      <c r="K475" s="4">
        <f>(E475-G475)*8-F475*4</f>
        <v>140</v>
      </c>
      <c r="L475" s="42">
        <f>K475/H475</f>
        <v>7.7777777777777777</v>
      </c>
      <c r="M475" s="29"/>
      <c r="N475" s="42">
        <f>AVERAGE(L472:L475)</f>
        <v>6.8461538461538467</v>
      </c>
    </row>
    <row r="476" spans="3:14" ht="12.6" customHeight="1">
      <c r="C476" s="29"/>
      <c r="D476" s="29"/>
      <c r="E476" s="29"/>
      <c r="F476" s="29"/>
      <c r="G476" s="29"/>
      <c r="H476" s="29"/>
      <c r="I476" s="29"/>
      <c r="J476" s="29"/>
      <c r="L476" s="42"/>
      <c r="M476" s="29"/>
      <c r="N476" s="29"/>
    </row>
    <row r="477" spans="3:14" ht="12.6" customHeight="1">
      <c r="C477" s="272" t="s">
        <v>2401</v>
      </c>
      <c r="D477" s="272" t="s">
        <v>2035</v>
      </c>
      <c r="E477" s="272">
        <v>23</v>
      </c>
      <c r="F477" s="272">
        <v>5</v>
      </c>
      <c r="G477" s="272">
        <v>1</v>
      </c>
      <c r="H477" s="272">
        <v>19</v>
      </c>
      <c r="I477" s="272"/>
      <c r="J477" s="272"/>
      <c r="K477" s="344">
        <f>(E477-G477)*8-F477*4</f>
        <v>156</v>
      </c>
      <c r="L477" s="345">
        <f>K477/H477</f>
        <v>8.2105263157894743</v>
      </c>
      <c r="M477" s="272"/>
      <c r="N477" s="29"/>
    </row>
    <row r="478" spans="3:14" ht="12.6" customHeight="1">
      <c r="C478" s="272"/>
      <c r="D478" s="272" t="s">
        <v>2034</v>
      </c>
      <c r="E478" s="272">
        <v>23</v>
      </c>
      <c r="F478" s="272">
        <v>8</v>
      </c>
      <c r="G478" s="272">
        <v>5</v>
      </c>
      <c r="H478" s="272">
        <v>16</v>
      </c>
      <c r="I478" s="272"/>
      <c r="J478" s="272"/>
      <c r="K478" s="344">
        <f>(E478-G478)*8-F478*4</f>
        <v>112</v>
      </c>
      <c r="L478" s="345">
        <f>K478/H478</f>
        <v>7</v>
      </c>
      <c r="M478" s="272"/>
      <c r="N478" s="29"/>
    </row>
    <row r="479" spans="3:14" ht="12.6" customHeight="1">
      <c r="C479" s="272"/>
      <c r="D479" s="272" t="s">
        <v>2033</v>
      </c>
      <c r="E479" s="272">
        <v>23</v>
      </c>
      <c r="F479" s="272">
        <v>20</v>
      </c>
      <c r="G479" s="272">
        <v>1</v>
      </c>
      <c r="H479" s="272">
        <v>31</v>
      </c>
      <c r="I479" s="272"/>
      <c r="J479" s="272"/>
      <c r="K479" s="344">
        <f>(E479-G479)*8-F479*4</f>
        <v>96</v>
      </c>
      <c r="L479" s="345">
        <f>K479/H479</f>
        <v>3.096774193548387</v>
      </c>
      <c r="M479" s="272"/>
      <c r="N479" s="29"/>
    </row>
    <row r="480" spans="3:14" ht="12.6" customHeight="1">
      <c r="C480" s="272"/>
      <c r="D480" s="272" t="s">
        <v>2036</v>
      </c>
      <c r="E480" s="272">
        <v>23</v>
      </c>
      <c r="F480" s="272">
        <v>6</v>
      </c>
      <c r="G480" s="272">
        <v>10</v>
      </c>
      <c r="H480" s="272">
        <v>13</v>
      </c>
      <c r="I480" s="272"/>
      <c r="J480" s="272"/>
      <c r="K480" s="344">
        <f>(E480-G480)*8-F480*4</f>
        <v>80</v>
      </c>
      <c r="L480" s="345">
        <f>K480/H480</f>
        <v>6.1538461538461542</v>
      </c>
      <c r="M480" s="272"/>
      <c r="N480" s="42">
        <f>AVERAGE(L477:L480)</f>
        <v>6.1152866657960034</v>
      </c>
    </row>
    <row r="482" spans="3:14" ht="12.6" customHeight="1">
      <c r="C482" s="29" t="s">
        <v>2402</v>
      </c>
      <c r="D482" s="29" t="s">
        <v>2035</v>
      </c>
      <c r="E482" s="29">
        <v>21</v>
      </c>
      <c r="F482" s="29">
        <v>5</v>
      </c>
      <c r="G482" s="29">
        <v>5</v>
      </c>
      <c r="H482" s="29">
        <v>11</v>
      </c>
      <c r="I482" s="29"/>
      <c r="J482" s="29"/>
      <c r="K482" s="4">
        <f>(E482-G482)*8-F482*4</f>
        <v>108</v>
      </c>
      <c r="L482" s="42">
        <f>K482/H482</f>
        <v>9.8181818181818183</v>
      </c>
      <c r="M482" s="29"/>
      <c r="N482" s="29"/>
    </row>
    <row r="483" spans="3:14" ht="12.6" customHeight="1">
      <c r="C483" s="29"/>
      <c r="D483" s="29" t="s">
        <v>2034</v>
      </c>
      <c r="E483" s="29">
        <v>21</v>
      </c>
      <c r="F483" s="29">
        <v>4</v>
      </c>
      <c r="G483" s="29">
        <v>4</v>
      </c>
      <c r="H483" s="29">
        <v>4</v>
      </c>
      <c r="I483" s="29"/>
      <c r="J483" s="29"/>
      <c r="K483" s="4">
        <f>(E483-G483)*8-F483*4</f>
        <v>120</v>
      </c>
      <c r="L483" s="42">
        <f>K483/H483</f>
        <v>30</v>
      </c>
      <c r="M483" s="29"/>
      <c r="N483" s="29"/>
    </row>
    <row r="484" spans="3:14" ht="12.6" customHeight="1">
      <c r="C484" s="29"/>
      <c r="D484" s="29" t="s">
        <v>2033</v>
      </c>
      <c r="E484" s="29">
        <v>21</v>
      </c>
      <c r="F484" s="29">
        <v>16</v>
      </c>
      <c r="G484" s="29">
        <v>1</v>
      </c>
      <c r="H484" s="29">
        <v>36</v>
      </c>
      <c r="I484" s="29"/>
      <c r="J484" s="29"/>
      <c r="K484" s="4">
        <f>(E484-G484)*8-F484*4</f>
        <v>96</v>
      </c>
      <c r="L484" s="42">
        <f>K484/H484</f>
        <v>2.6666666666666665</v>
      </c>
      <c r="M484" s="29"/>
      <c r="N484" s="29"/>
    </row>
    <row r="485" spans="3:14" ht="12.6" customHeight="1">
      <c r="C485" s="29"/>
      <c r="D485" s="29" t="s">
        <v>2036</v>
      </c>
      <c r="E485" s="29">
        <v>21</v>
      </c>
      <c r="F485" s="29">
        <v>5</v>
      </c>
      <c r="G485" s="29">
        <v>1</v>
      </c>
      <c r="H485" s="29">
        <v>19</v>
      </c>
      <c r="I485" s="29"/>
      <c r="J485" s="29"/>
      <c r="K485" s="4">
        <f>(E485-G485)*8-F485*4</f>
        <v>140</v>
      </c>
      <c r="L485" s="42">
        <f>K485/H485</f>
        <v>7.3684210526315788</v>
      </c>
      <c r="M485" s="29"/>
      <c r="N485" s="29"/>
    </row>
    <row r="486" spans="3:14" ht="12.6" customHeight="1">
      <c r="C486" s="29"/>
      <c r="D486" s="29" t="s">
        <v>2037</v>
      </c>
      <c r="E486" s="29">
        <v>21</v>
      </c>
      <c r="F486" s="29">
        <v>0</v>
      </c>
      <c r="G486" s="29">
        <v>0</v>
      </c>
      <c r="H486" s="29">
        <v>9</v>
      </c>
      <c r="I486" s="29"/>
      <c r="J486" s="29"/>
      <c r="K486" s="4">
        <f>(E486-G486)*8-F486*4</f>
        <v>168</v>
      </c>
      <c r="L486" s="42">
        <f>K486/H486</f>
        <v>18.666666666666668</v>
      </c>
      <c r="M486" s="29"/>
      <c r="N486" s="42">
        <f>AVERAGE(L482:L486)</f>
        <v>13.703987240829345</v>
      </c>
    </row>
    <row r="487" spans="3:14" ht="12.6" customHeight="1">
      <c r="C487" s="29"/>
      <c r="D487" s="29"/>
      <c r="E487" s="29"/>
      <c r="F487" s="29"/>
      <c r="G487" s="29"/>
      <c r="H487" s="29"/>
      <c r="I487" s="29"/>
      <c r="J487" s="29"/>
      <c r="L487" s="42"/>
      <c r="M487" s="29"/>
      <c r="N487" s="29"/>
    </row>
    <row r="488" spans="3:14" ht="12.6" customHeight="1">
      <c r="C488" s="272" t="s">
        <v>2403</v>
      </c>
      <c r="D488" s="272" t="s">
        <v>2035</v>
      </c>
      <c r="E488" s="272">
        <v>22</v>
      </c>
      <c r="F488" s="272">
        <f>B381</f>
        <v>8</v>
      </c>
      <c r="G488" s="272">
        <v>2</v>
      </c>
      <c r="H488" s="272" t="e">
        <f>#REF!</f>
        <v>#REF!</v>
      </c>
      <c r="I488" s="272"/>
      <c r="J488" s="272"/>
      <c r="K488" s="344">
        <f>(E488-G488)*8-F488*4</f>
        <v>128</v>
      </c>
      <c r="L488" s="345" t="e">
        <f>K488/H488</f>
        <v>#REF!</v>
      </c>
      <c r="M488" s="29"/>
      <c r="N488" s="29"/>
    </row>
    <row r="489" spans="3:14" ht="12.6" customHeight="1">
      <c r="C489" s="272"/>
      <c r="D489" s="272" t="s">
        <v>2034</v>
      </c>
      <c r="E489" s="272">
        <v>22</v>
      </c>
      <c r="F489" s="272">
        <f>B382</f>
        <v>1</v>
      </c>
      <c r="G489" s="272">
        <v>17</v>
      </c>
      <c r="H489" s="272" t="e">
        <f>#REF!</f>
        <v>#REF!</v>
      </c>
      <c r="I489" s="272"/>
      <c r="J489" s="272"/>
      <c r="K489" s="344">
        <f>(E489-G489)*8-F489*4</f>
        <v>36</v>
      </c>
      <c r="M489" s="345" t="e">
        <f>K489/H489</f>
        <v>#REF!</v>
      </c>
      <c r="N489" s="29"/>
    </row>
    <row r="490" spans="3:14" ht="12.6" customHeight="1">
      <c r="C490" s="272"/>
      <c r="D490" s="272" t="s">
        <v>2033</v>
      </c>
      <c r="E490" s="272">
        <v>22</v>
      </c>
      <c r="F490" s="272">
        <f>B386</f>
        <v>14</v>
      </c>
      <c r="G490" s="272">
        <v>2</v>
      </c>
      <c r="H490" s="272" t="e">
        <f>#REF!</f>
        <v>#REF!</v>
      </c>
      <c r="I490" s="272"/>
      <c r="J490" s="272"/>
      <c r="K490" s="344">
        <f>(E490-G490)*8-F490*4</f>
        <v>104</v>
      </c>
      <c r="L490" s="345" t="e">
        <f>K490/H490</f>
        <v>#REF!</v>
      </c>
      <c r="M490" s="29"/>
      <c r="N490" s="29"/>
    </row>
    <row r="491" spans="3:14" ht="12.6" customHeight="1">
      <c r="C491" s="272"/>
      <c r="D491" s="272" t="s">
        <v>2036</v>
      </c>
      <c r="E491" s="272">
        <v>22</v>
      </c>
      <c r="F491" s="272">
        <f>B383</f>
        <v>4</v>
      </c>
      <c r="G491" s="272">
        <v>7</v>
      </c>
      <c r="H491" s="272" t="e">
        <f>#REF!</f>
        <v>#REF!</v>
      </c>
      <c r="I491" s="272"/>
      <c r="J491" s="272"/>
      <c r="K491" s="344">
        <f>(E491-G491)*8-F491*4</f>
        <v>104</v>
      </c>
      <c r="L491" s="345" t="e">
        <f>K491/H491</f>
        <v>#REF!</v>
      </c>
      <c r="M491" s="29"/>
      <c r="N491" s="29"/>
    </row>
    <row r="492" spans="3:14" ht="12.6" customHeight="1">
      <c r="C492" s="272"/>
      <c r="D492" s="272" t="s">
        <v>2037</v>
      </c>
      <c r="E492" s="272">
        <v>22</v>
      </c>
      <c r="F492" s="272">
        <f>B385</f>
        <v>1</v>
      </c>
      <c r="G492" s="272"/>
      <c r="H492" s="272" t="e">
        <f>#REF!</f>
        <v>#REF!</v>
      </c>
      <c r="I492" s="272"/>
      <c r="J492" s="272"/>
      <c r="K492" s="344">
        <f>(E492-G492)*8-F492*4</f>
        <v>172</v>
      </c>
      <c r="L492" s="345" t="e">
        <f>K492/H492</f>
        <v>#REF!</v>
      </c>
      <c r="M492" s="29"/>
      <c r="N492" s="42" t="e">
        <f>AVERAGE(L488:L492)</f>
        <v>#REF!</v>
      </c>
    </row>
    <row r="493" spans="3:14" ht="12.6" customHeight="1">
      <c r="C493" s="29"/>
      <c r="D493" s="29"/>
      <c r="E493" s="29"/>
      <c r="F493" s="29"/>
      <c r="G493" s="29"/>
      <c r="H493" s="29"/>
      <c r="I493" s="29"/>
      <c r="J493" s="29"/>
      <c r="L493" s="42"/>
      <c r="M493" s="29"/>
      <c r="N493" s="29"/>
    </row>
    <row r="494" spans="3:14" ht="12.6" customHeight="1">
      <c r="C494" s="29" t="s">
        <v>2404</v>
      </c>
      <c r="D494" s="29" t="s">
        <v>2035</v>
      </c>
      <c r="E494" s="29">
        <v>21</v>
      </c>
      <c r="F494" s="29">
        <f>B389</f>
        <v>4</v>
      </c>
      <c r="G494" s="29">
        <v>11</v>
      </c>
      <c r="H494" s="29" t="e">
        <f>#REF!</f>
        <v>#REF!</v>
      </c>
      <c r="I494" s="29"/>
      <c r="J494" s="29"/>
      <c r="K494" s="4">
        <f>(E494-G494)*8-F494*4</f>
        <v>64</v>
      </c>
      <c r="L494" s="42" t="e">
        <f>K494/H494</f>
        <v>#REF!</v>
      </c>
      <c r="M494" s="29"/>
      <c r="N494" s="29"/>
    </row>
    <row r="495" spans="3:14" ht="12.6" customHeight="1">
      <c r="C495" s="29"/>
      <c r="D495" s="29" t="s">
        <v>2034</v>
      </c>
      <c r="E495" s="29">
        <v>21</v>
      </c>
      <c r="F495" s="29">
        <f>B390</f>
        <v>0</v>
      </c>
      <c r="G495" s="29">
        <v>21</v>
      </c>
      <c r="H495" s="29" t="e">
        <f>#REF!</f>
        <v>#REF!</v>
      </c>
      <c r="I495" s="29"/>
      <c r="J495" s="29"/>
      <c r="K495" s="4">
        <f>(E495-G495)*8-F495*4</f>
        <v>0</v>
      </c>
      <c r="L495" s="42"/>
      <c r="M495" s="29"/>
      <c r="N495" s="29"/>
    </row>
    <row r="496" spans="3:14" ht="12.6" customHeight="1">
      <c r="C496" s="29"/>
      <c r="D496" s="29" t="s">
        <v>2033</v>
      </c>
      <c r="E496" s="29">
        <v>21</v>
      </c>
      <c r="F496" s="29">
        <f>B394</f>
        <v>11</v>
      </c>
      <c r="G496" s="29">
        <v>8</v>
      </c>
      <c r="H496" s="29" t="e">
        <f>#REF!</f>
        <v>#REF!</v>
      </c>
      <c r="I496" s="29"/>
      <c r="J496" s="29"/>
      <c r="K496" s="4">
        <f>(E496-G496)*8-F496*4</f>
        <v>60</v>
      </c>
      <c r="L496" s="42" t="e">
        <f>K496/H496</f>
        <v>#REF!</v>
      </c>
      <c r="M496" s="29"/>
      <c r="N496" s="29"/>
    </row>
    <row r="497" spans="1:20" ht="12.6" customHeight="1">
      <c r="A497" s="29"/>
      <c r="B497" s="29"/>
      <c r="C497" s="29"/>
      <c r="D497" s="29" t="s">
        <v>2036</v>
      </c>
      <c r="E497" s="29">
        <v>21</v>
      </c>
      <c r="F497" s="29">
        <f>B391</f>
        <v>4</v>
      </c>
      <c r="G497" s="29">
        <v>7</v>
      </c>
      <c r="H497" s="29" t="e">
        <f>#REF!</f>
        <v>#REF!</v>
      </c>
      <c r="I497" s="29"/>
      <c r="J497" s="29"/>
      <c r="K497" s="4">
        <f>(E497-G497)*8-F497*4</f>
        <v>96</v>
      </c>
      <c r="L497" s="42" t="e">
        <f>K497/H497</f>
        <v>#REF!</v>
      </c>
      <c r="M497" s="29"/>
      <c r="N497" s="29"/>
      <c r="O497" s="29"/>
      <c r="P497" s="29"/>
      <c r="Q497" s="29"/>
      <c r="R497" s="29"/>
      <c r="S497" s="29"/>
      <c r="T497" s="29"/>
    </row>
    <row r="498" spans="1:20" ht="12.6" customHeight="1">
      <c r="A498" s="29"/>
      <c r="B498" s="29"/>
      <c r="C498" s="29"/>
      <c r="D498" s="29" t="s">
        <v>2037</v>
      </c>
      <c r="E498" s="29">
        <v>21</v>
      </c>
      <c r="F498" s="29">
        <f>B393</f>
        <v>5</v>
      </c>
      <c r="G498" s="29"/>
      <c r="H498" s="29" t="e">
        <f>#REF!</f>
        <v>#REF!</v>
      </c>
      <c r="I498" s="29"/>
      <c r="J498" s="29"/>
      <c r="K498" s="4">
        <f>(E498-G498)*8-F498*4</f>
        <v>148</v>
      </c>
      <c r="L498" s="42" t="e">
        <f>K498/H498</f>
        <v>#REF!</v>
      </c>
      <c r="M498" s="29"/>
      <c r="N498" s="42" t="e">
        <f>AVERAGE(L494:L498)</f>
        <v>#REF!</v>
      </c>
      <c r="O498" s="29"/>
      <c r="P498" s="29"/>
      <c r="Q498" s="29"/>
      <c r="R498" s="29"/>
      <c r="S498" s="29"/>
      <c r="T498" s="29"/>
    </row>
    <row r="499" spans="1:20" ht="12.6" customHeight="1">
      <c r="A499" s="29"/>
      <c r="B499" s="29"/>
      <c r="C499" s="29"/>
      <c r="D499" s="29"/>
      <c r="E499" s="29"/>
      <c r="F499" s="29"/>
      <c r="G499" s="29"/>
      <c r="H499" s="29"/>
      <c r="I499" s="29"/>
      <c r="J499" s="29"/>
      <c r="K499" s="29"/>
      <c r="L499" s="29"/>
      <c r="M499" s="29"/>
      <c r="N499" s="29"/>
      <c r="O499" s="29"/>
      <c r="P499" s="29"/>
      <c r="Q499" s="29"/>
      <c r="R499" s="29"/>
      <c r="S499" s="29"/>
      <c r="T499" s="29"/>
    </row>
    <row r="500" spans="1:20" ht="12.6" customHeight="1">
      <c r="A500" s="29"/>
      <c r="B500" s="29"/>
      <c r="C500" s="29" t="s">
        <v>2405</v>
      </c>
      <c r="D500" s="29" t="s">
        <v>2035</v>
      </c>
      <c r="E500" s="29">
        <v>19</v>
      </c>
      <c r="F500" s="29">
        <f>B397</f>
        <v>4</v>
      </c>
      <c r="G500" s="29">
        <v>0</v>
      </c>
      <c r="H500" s="29" t="e">
        <f>#REF!</f>
        <v>#REF!</v>
      </c>
      <c r="I500" s="29"/>
      <c r="J500" s="29"/>
      <c r="K500" s="4">
        <f>(E500-G500)*8-F500*4</f>
        <v>136</v>
      </c>
      <c r="L500" s="42" t="e">
        <f>K500/H500</f>
        <v>#REF!</v>
      </c>
      <c r="M500" s="29"/>
      <c r="N500" s="29"/>
      <c r="O500" s="29"/>
      <c r="P500" s="29"/>
      <c r="Q500" s="29"/>
      <c r="R500" s="29"/>
      <c r="S500" s="29"/>
      <c r="T500" s="29"/>
    </row>
    <row r="501" spans="1:20" ht="12.6" customHeight="1">
      <c r="A501" s="29"/>
      <c r="B501" s="29"/>
      <c r="C501" s="29"/>
      <c r="D501" s="29" t="s">
        <v>2034</v>
      </c>
      <c r="E501" s="29">
        <v>19</v>
      </c>
      <c r="F501" s="29">
        <f>B396</f>
        <v>0</v>
      </c>
      <c r="G501" s="29">
        <v>19</v>
      </c>
      <c r="H501" s="29" t="e">
        <f>#REF!</f>
        <v>#REF!</v>
      </c>
      <c r="I501" s="29"/>
      <c r="J501" s="29"/>
      <c r="K501" s="4">
        <f>(E501-G501)*8-F501*4</f>
        <v>0</v>
      </c>
      <c r="L501" s="42"/>
      <c r="M501" s="29"/>
      <c r="N501" s="29"/>
      <c r="O501" s="29"/>
      <c r="P501" s="29"/>
      <c r="Q501" s="29"/>
      <c r="R501" s="29"/>
      <c r="S501" s="29"/>
      <c r="T501" s="29"/>
    </row>
    <row r="502" spans="1:20" ht="12.6" customHeight="1">
      <c r="A502" s="29"/>
      <c r="B502" s="29"/>
      <c r="C502" s="29"/>
      <c r="D502" s="29" t="s">
        <v>2033</v>
      </c>
      <c r="E502" s="29">
        <v>19</v>
      </c>
      <c r="F502" s="29">
        <f>B402</f>
        <v>9</v>
      </c>
      <c r="G502" s="29">
        <v>0</v>
      </c>
      <c r="H502" s="29" t="e">
        <f>#REF!</f>
        <v>#REF!</v>
      </c>
      <c r="I502" s="29"/>
      <c r="J502" s="29"/>
      <c r="K502" s="4">
        <f>(E502-G502)*8-F502*4</f>
        <v>116</v>
      </c>
      <c r="L502" s="42" t="e">
        <f>K502/H502</f>
        <v>#REF!</v>
      </c>
      <c r="M502" s="29"/>
      <c r="N502" s="29"/>
      <c r="O502" s="29"/>
      <c r="P502" s="29"/>
      <c r="Q502" s="29"/>
      <c r="R502" s="29"/>
      <c r="S502" s="29"/>
      <c r="T502" s="29"/>
    </row>
    <row r="503" spans="1:20" ht="12.6" customHeight="1">
      <c r="A503" s="29"/>
      <c r="B503" s="29"/>
      <c r="C503" s="29"/>
      <c r="D503" s="29" t="s">
        <v>2036</v>
      </c>
      <c r="E503" s="29">
        <v>19</v>
      </c>
      <c r="F503" s="29">
        <f>B399</f>
        <v>4</v>
      </c>
      <c r="G503" s="29">
        <v>0</v>
      </c>
      <c r="H503" s="29" t="e">
        <f>#REF!</f>
        <v>#REF!</v>
      </c>
      <c r="I503" s="29"/>
      <c r="J503" s="29"/>
      <c r="K503" s="4">
        <f>(E503-G503)*8-F503*4</f>
        <v>136</v>
      </c>
      <c r="L503" s="42" t="e">
        <f>K503/H503</f>
        <v>#REF!</v>
      </c>
      <c r="M503" s="29"/>
      <c r="N503" s="29"/>
      <c r="O503" s="29"/>
      <c r="P503" s="29"/>
      <c r="Q503" s="29"/>
      <c r="R503" s="29"/>
      <c r="S503" s="29"/>
      <c r="T503" s="29"/>
    </row>
    <row r="504" spans="1:20" ht="12.6" customHeight="1">
      <c r="A504" s="29"/>
      <c r="B504" s="29"/>
      <c r="C504" s="29"/>
      <c r="D504" s="29" t="s">
        <v>2037</v>
      </c>
      <c r="E504" s="29">
        <v>19</v>
      </c>
      <c r="F504" s="29">
        <f>B400</f>
        <v>4</v>
      </c>
      <c r="G504" s="29">
        <v>0</v>
      </c>
      <c r="H504" s="29" t="e">
        <f>#REF!</f>
        <v>#REF!</v>
      </c>
      <c r="I504" s="29"/>
      <c r="J504" s="29"/>
      <c r="K504" s="4">
        <f>(E504-G504)*8-F504*4</f>
        <v>136</v>
      </c>
      <c r="L504" s="42" t="e">
        <f>K504/H504</f>
        <v>#REF!</v>
      </c>
      <c r="M504" s="29"/>
      <c r="N504" s="42" t="e">
        <f>AVERAGE(L500:L504)</f>
        <v>#REF!</v>
      </c>
      <c r="O504" s="29"/>
      <c r="P504" s="29"/>
      <c r="Q504" s="29"/>
      <c r="R504" s="29"/>
      <c r="S504" s="29"/>
      <c r="T504" s="29"/>
    </row>
    <row r="505" spans="1:20" ht="12.6" customHeight="1">
      <c r="A505" s="29"/>
      <c r="B505" s="29"/>
      <c r="C505" s="29"/>
      <c r="D505" s="29"/>
      <c r="E505" s="29"/>
      <c r="F505" s="29"/>
      <c r="G505" s="29"/>
      <c r="H505" s="29"/>
      <c r="I505" s="29"/>
      <c r="J505" s="29"/>
      <c r="K505" s="29"/>
      <c r="L505" s="29"/>
      <c r="M505" s="29"/>
      <c r="N505" s="29"/>
      <c r="O505" s="29"/>
      <c r="P505" s="29"/>
      <c r="Q505" s="29"/>
      <c r="R505" s="29"/>
      <c r="S505" s="29"/>
      <c r="T505" s="29"/>
    </row>
    <row r="506" spans="1:20" ht="12.6" customHeight="1">
      <c r="A506" s="29"/>
      <c r="B506" s="29"/>
      <c r="C506" s="29"/>
      <c r="D506" s="29"/>
      <c r="E506" s="29"/>
      <c r="F506" s="29"/>
      <c r="G506" s="29"/>
      <c r="H506" s="29"/>
      <c r="I506" s="29"/>
      <c r="J506" s="29"/>
      <c r="K506" s="29"/>
      <c r="L506" s="29"/>
      <c r="M506" s="29"/>
      <c r="N506" s="29"/>
      <c r="O506" s="29"/>
      <c r="P506" s="29"/>
      <c r="Q506" s="29"/>
      <c r="R506" s="29"/>
      <c r="S506" s="29"/>
      <c r="T506" s="29"/>
    </row>
    <row r="507" spans="1:20" ht="12.6" customHeight="1">
      <c r="A507" s="29"/>
      <c r="B507" s="29"/>
      <c r="C507" s="29"/>
      <c r="D507" s="29"/>
      <c r="E507" s="29"/>
      <c r="F507" s="29"/>
      <c r="G507" s="29"/>
      <c r="H507" s="29"/>
      <c r="I507" s="29"/>
      <c r="J507" s="29"/>
      <c r="K507" s="29"/>
      <c r="L507" s="29"/>
      <c r="M507" s="29"/>
      <c r="N507" s="29"/>
      <c r="O507" s="29"/>
      <c r="P507" s="29"/>
      <c r="Q507" s="29"/>
      <c r="R507" s="29"/>
      <c r="S507" s="29"/>
      <c r="T507" s="29"/>
    </row>
    <row r="508" spans="1:20" ht="12.6" customHeight="1">
      <c r="A508" s="347" t="s">
        <v>2406</v>
      </c>
      <c r="B508" s="347" t="s">
        <v>2407</v>
      </c>
      <c r="C508" s="347"/>
      <c r="D508" s="347"/>
      <c r="E508" s="347"/>
      <c r="F508" s="347"/>
      <c r="G508" s="347"/>
      <c r="H508" s="347"/>
      <c r="I508" s="347"/>
      <c r="J508" s="347"/>
      <c r="K508" s="347"/>
      <c r="L508" s="347"/>
      <c r="M508" s="347"/>
      <c r="N508" s="347"/>
      <c r="O508" s="347"/>
      <c r="P508" s="347"/>
      <c r="Q508" s="347"/>
      <c r="R508" s="347"/>
      <c r="S508" s="347"/>
      <c r="T508" s="347"/>
    </row>
    <row r="509" spans="1:20" ht="12.6" customHeight="1">
      <c r="A509" s="29"/>
      <c r="B509" s="29"/>
      <c r="C509" s="2337" t="s">
        <v>2408</v>
      </c>
      <c r="D509" s="2338"/>
      <c r="E509" s="2338"/>
      <c r="F509" s="2338"/>
      <c r="G509" s="2338"/>
      <c r="H509" s="2338"/>
      <c r="I509" s="2338"/>
      <c r="J509" s="2338"/>
      <c r="K509" s="2338"/>
      <c r="L509" s="2338"/>
      <c r="M509" s="2338"/>
      <c r="N509" s="2338"/>
      <c r="O509" s="2338"/>
      <c r="P509" s="2338"/>
      <c r="Q509" s="2338"/>
      <c r="R509" s="2338"/>
      <c r="S509" s="2338"/>
      <c r="T509" s="2338"/>
    </row>
    <row r="510" spans="1:20" ht="12.6" customHeight="1">
      <c r="A510" s="29"/>
      <c r="B510" s="29"/>
      <c r="C510" s="29"/>
      <c r="D510" s="29" t="s">
        <v>2409</v>
      </c>
      <c r="E510" s="29"/>
      <c r="F510" s="29"/>
      <c r="G510" s="29"/>
      <c r="H510" s="29"/>
      <c r="I510" s="29"/>
      <c r="J510" s="29"/>
      <c r="K510" s="29"/>
      <c r="L510" s="29"/>
      <c r="M510" s="29"/>
      <c r="N510" s="29"/>
      <c r="O510" s="29"/>
      <c r="P510" s="29"/>
      <c r="Q510" s="29"/>
      <c r="R510" s="29"/>
      <c r="S510" s="29"/>
      <c r="T510" s="29"/>
    </row>
    <row r="511" spans="1:20" ht="12.6" customHeight="1">
      <c r="A511" s="29"/>
      <c r="B511" s="29"/>
      <c r="C511" s="29" t="s">
        <v>2410</v>
      </c>
      <c r="D511" s="29"/>
      <c r="E511" s="29"/>
      <c r="F511" s="29"/>
      <c r="G511" s="29"/>
      <c r="H511" s="29"/>
      <c r="I511" s="29"/>
      <c r="J511" s="29"/>
      <c r="K511" s="29"/>
      <c r="L511" s="29"/>
      <c r="M511" s="29"/>
      <c r="N511" s="29"/>
      <c r="O511" s="29"/>
      <c r="P511" s="29"/>
      <c r="Q511" s="29"/>
      <c r="R511" s="29"/>
      <c r="S511" s="29"/>
      <c r="T511" s="29"/>
    </row>
    <row r="512" spans="1:20" ht="12.6" customHeight="1">
      <c r="A512" s="29"/>
      <c r="B512" s="29"/>
      <c r="C512" s="29"/>
      <c r="D512" s="29" t="s">
        <v>2411</v>
      </c>
      <c r="E512" s="29"/>
      <c r="F512" s="29"/>
      <c r="G512" s="29"/>
      <c r="H512" s="29"/>
      <c r="I512" s="29"/>
      <c r="J512" s="29"/>
      <c r="K512" s="29"/>
      <c r="L512" s="29"/>
      <c r="M512" s="29"/>
      <c r="N512" s="29"/>
      <c r="O512" s="29"/>
      <c r="P512" s="29"/>
      <c r="Q512" s="29"/>
      <c r="R512" s="29"/>
      <c r="S512" s="29"/>
      <c r="T512" s="29"/>
    </row>
    <row r="513" spans="1:20" ht="12.6" customHeight="1">
      <c r="A513" s="29"/>
      <c r="B513" s="29"/>
      <c r="C513" s="29"/>
      <c r="D513" s="29" t="s">
        <v>2412</v>
      </c>
      <c r="E513" s="29"/>
      <c r="F513" s="29"/>
      <c r="G513" s="29"/>
      <c r="H513" s="29"/>
      <c r="I513" s="29"/>
      <c r="J513" s="29"/>
      <c r="K513" s="29"/>
      <c r="L513" s="29"/>
      <c r="M513" s="29"/>
      <c r="N513" s="29"/>
      <c r="O513" s="29"/>
      <c r="P513" s="29"/>
      <c r="Q513" s="29"/>
      <c r="R513" s="29"/>
      <c r="S513" s="29"/>
      <c r="T513" s="29"/>
    </row>
    <row r="514" spans="1:20" ht="12.6" customHeight="1">
      <c r="A514" s="29"/>
      <c r="B514" s="29"/>
      <c r="C514" s="29" t="s">
        <v>2413</v>
      </c>
      <c r="D514" s="29"/>
      <c r="E514" s="29"/>
      <c r="F514" s="29"/>
      <c r="G514" s="29"/>
      <c r="H514" s="29"/>
      <c r="I514" s="29"/>
      <c r="J514" s="29"/>
      <c r="K514" s="29"/>
      <c r="L514" s="29"/>
      <c r="M514" s="29"/>
      <c r="N514" s="29"/>
      <c r="O514" s="29"/>
      <c r="P514" s="29"/>
      <c r="Q514" s="29"/>
      <c r="R514" s="29"/>
      <c r="S514" s="29"/>
      <c r="T514" s="29"/>
    </row>
    <row r="515" spans="1:20" ht="12.6" customHeight="1">
      <c r="A515" s="29"/>
      <c r="B515" s="29"/>
      <c r="C515" s="29"/>
      <c r="D515" s="29" t="s">
        <v>2414</v>
      </c>
      <c r="E515" s="29"/>
      <c r="F515" s="29"/>
      <c r="G515" s="29"/>
      <c r="H515" s="29"/>
      <c r="I515" s="29"/>
      <c r="J515" s="29"/>
      <c r="K515" s="29"/>
      <c r="L515" s="29"/>
      <c r="M515" s="29"/>
      <c r="N515" s="29"/>
      <c r="O515" s="29"/>
      <c r="P515" s="29"/>
      <c r="Q515" s="29"/>
      <c r="R515" s="29"/>
      <c r="S515" s="29"/>
      <c r="T515" s="29"/>
    </row>
    <row r="516" spans="1:20" ht="12.6" customHeight="1">
      <c r="A516" s="29"/>
      <c r="B516" s="29"/>
      <c r="C516" s="29"/>
      <c r="D516" s="29"/>
      <c r="E516" s="29"/>
      <c r="F516" s="29"/>
      <c r="G516" s="29"/>
      <c r="H516" s="29"/>
      <c r="I516" s="29"/>
      <c r="J516" s="29"/>
      <c r="K516" s="29"/>
      <c r="L516" s="29"/>
      <c r="M516" s="29"/>
      <c r="N516" s="29"/>
      <c r="O516" s="29"/>
      <c r="P516" s="29"/>
      <c r="Q516" s="29"/>
      <c r="R516" s="29"/>
      <c r="S516" s="29"/>
      <c r="T516" s="29"/>
    </row>
    <row r="517" spans="1:20" ht="12.6" customHeight="1">
      <c r="A517" s="29"/>
      <c r="B517" s="29"/>
      <c r="C517" s="29"/>
      <c r="D517" s="29"/>
      <c r="E517" s="29"/>
      <c r="F517" s="29"/>
      <c r="G517" s="29"/>
      <c r="H517" s="29"/>
      <c r="I517" s="29"/>
      <c r="J517" s="29"/>
      <c r="K517" s="29"/>
      <c r="L517" s="29"/>
      <c r="M517" s="29"/>
      <c r="N517" s="29"/>
      <c r="O517" s="29"/>
      <c r="P517" s="29"/>
      <c r="Q517" s="29"/>
      <c r="R517" s="29"/>
      <c r="S517" s="29"/>
      <c r="T517" s="29"/>
    </row>
    <row r="518" spans="1:20" ht="12.6" customHeight="1">
      <c r="A518" s="29"/>
      <c r="B518" s="29"/>
      <c r="C518" s="29" t="s">
        <v>2415</v>
      </c>
      <c r="D518" s="29"/>
      <c r="E518" s="29"/>
      <c r="F518" s="29"/>
      <c r="G518" s="29"/>
      <c r="H518" s="29"/>
      <c r="I518" s="29"/>
      <c r="J518" s="29"/>
      <c r="K518" s="29"/>
      <c r="L518" s="29"/>
      <c r="M518" s="29"/>
      <c r="N518" s="29"/>
      <c r="O518" s="29"/>
      <c r="P518" s="29"/>
      <c r="Q518" s="29"/>
      <c r="R518" s="29"/>
      <c r="S518" s="29"/>
      <c r="T518" s="29"/>
    </row>
  </sheetData>
  <mergeCells count="8">
    <mergeCell ref="C509:T509"/>
    <mergeCell ref="AB171:AB176"/>
    <mergeCell ref="D171:D176"/>
    <mergeCell ref="B34:C34"/>
    <mergeCell ref="B37:C37"/>
    <mergeCell ref="B36:C36"/>
    <mergeCell ref="O261:O264"/>
    <mergeCell ref="B35:C35"/>
  </mergeCells>
  <hyperlinks>
    <hyperlink ref="U10" r:id="rId1" xr:uid="{00000000-0004-0000-0100-000000000000}"/>
    <hyperlink ref="R12" r:id="rId2" xr:uid="{00000000-0004-0000-0100-000001000000}"/>
    <hyperlink ref="U15" r:id="rId3" xr:uid="{00000000-0004-0000-0100-000002000000}"/>
    <hyperlink ref="U36" r:id="rId4" xr:uid="{00000000-0004-0000-0100-000003000000}"/>
    <hyperlink ref="V36" r:id="rId5" location="gid=1575257669" xr:uid="{00000000-0004-0000-0100-000004000000}"/>
    <hyperlink ref="X36" r:id="rId6" xr:uid="{00000000-0004-0000-0100-000005000000}"/>
    <hyperlink ref="Z36" r:id="rId7" xr:uid="{00000000-0004-0000-0100-000006000000}"/>
    <hyperlink ref="U37" r:id="rId8" location="gid=643396020" xr:uid="{00000000-0004-0000-0100-000007000000}"/>
    <hyperlink ref="V37" r:id="rId9" location="gid=895267543" xr:uid="{00000000-0004-0000-0100-000008000000}"/>
    <hyperlink ref="Z37" r:id="rId10" xr:uid="{00000000-0004-0000-0100-000009000000}"/>
  </hyperlinks>
  <printOptions horizontalCentered="1" gridLines="1"/>
  <pageMargins left="0.7" right="0.7" top="0.75" bottom="0.75" header="0" footer="0"/>
  <pageSetup paperSize="9" fitToHeight="0" pageOrder="overThenDown" orientation="landscape" cellComments="atEnd"/>
  <drawing r:id="rId1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900FF"/>
    <outlinePr summaryBelow="0"/>
    <pageSetUpPr fitToPage="1"/>
  </sheetPr>
  <dimension ref="B3:K73"/>
  <sheetViews>
    <sheetView workbookViewId="0"/>
  </sheetViews>
  <sheetFormatPr defaultColWidth="11.1796875" defaultRowHeight="15.75" customHeight="1"/>
  <cols>
    <col min="1" max="1" width="1.453125" customWidth="1"/>
    <col min="2" max="2" width="55.36328125" customWidth="1"/>
    <col min="3" max="3" width="34" customWidth="1"/>
    <col min="4" max="4" width="9.36328125" customWidth="1"/>
    <col min="5" max="6" width="12.36328125" customWidth="1"/>
    <col min="7" max="8" width="22.6328125" customWidth="1"/>
    <col min="9" max="9" width="13.36328125" customWidth="1"/>
    <col min="10" max="10" width="76.1796875" customWidth="1"/>
    <col min="11" max="11" width="65.6328125" customWidth="1"/>
    <col min="12" max="12" width="18.453125" customWidth="1"/>
    <col min="13" max="13" width="7.08984375" customWidth="1"/>
    <col min="14" max="14" width="8.08984375" customWidth="1"/>
    <col min="15" max="15" width="7.08984375" customWidth="1"/>
    <col min="16" max="16" width="13.36328125" customWidth="1"/>
    <col min="17" max="28" width="7.08984375" customWidth="1"/>
  </cols>
  <sheetData>
    <row r="3" spans="2:11" ht="20.399999999999999" customHeight="1">
      <c r="B3" s="2448" t="s">
        <v>12131</v>
      </c>
      <c r="C3" s="2338"/>
      <c r="D3" s="2338"/>
      <c r="E3" s="1725"/>
      <c r="F3" s="1726"/>
      <c r="G3" s="1723"/>
      <c r="H3" s="1723"/>
      <c r="I3" s="1723"/>
      <c r="J3" s="1729" t="s">
        <v>11754</v>
      </c>
      <c r="K3" s="1723"/>
    </row>
    <row r="4" spans="2:11" ht="15.6" customHeight="1">
      <c r="B4" s="1724"/>
      <c r="C4" s="1724"/>
      <c r="D4" s="1725"/>
      <c r="E4" s="1725"/>
      <c r="F4" s="1724"/>
      <c r="G4" s="1723"/>
      <c r="H4" s="1723"/>
      <c r="I4" s="1723"/>
      <c r="J4" s="1727"/>
      <c r="K4" s="1723"/>
    </row>
    <row r="5" spans="2:11" ht="31.2" customHeight="1">
      <c r="B5" s="1731" t="s">
        <v>11904</v>
      </c>
      <c r="C5" s="1731" t="s">
        <v>11905</v>
      </c>
      <c r="D5" s="1731" t="s">
        <v>11906</v>
      </c>
      <c r="E5" s="1732" t="s">
        <v>11907</v>
      </c>
      <c r="F5" s="1731" t="s">
        <v>11908</v>
      </c>
      <c r="G5" s="1731" t="s">
        <v>11754</v>
      </c>
      <c r="H5" s="1731" t="s">
        <v>12132</v>
      </c>
      <c r="I5" s="1733" t="s">
        <v>12133</v>
      </c>
      <c r="J5" s="1734"/>
      <c r="K5" s="1730"/>
    </row>
    <row r="6" spans="2:11" ht="45" customHeight="1">
      <c r="B6" s="1735" t="s">
        <v>12134</v>
      </c>
      <c r="C6" s="1736"/>
      <c r="D6" s="1736"/>
      <c r="E6" s="1736"/>
      <c r="F6" s="1736"/>
      <c r="G6" s="1736"/>
      <c r="H6" s="1737"/>
      <c r="I6" s="1738"/>
      <c r="J6" s="1727"/>
      <c r="K6" s="1723"/>
    </row>
    <row r="7" spans="2:11" ht="34.5" hidden="1" customHeight="1">
      <c r="B7" s="1739" t="s">
        <v>12135</v>
      </c>
      <c r="C7" s="1740"/>
      <c r="D7" s="1740"/>
      <c r="E7" s="1740"/>
      <c r="F7" s="1740"/>
      <c r="G7" s="1740"/>
      <c r="H7" s="1741"/>
      <c r="I7" s="1740"/>
      <c r="J7" s="1727"/>
      <c r="K7" s="1723"/>
    </row>
    <row r="8" spans="2:11" ht="15.6" hidden="1" customHeight="1">
      <c r="B8" s="1731" t="s">
        <v>12136</v>
      </c>
      <c r="C8" s="1731" t="s">
        <v>11912</v>
      </c>
      <c r="D8" s="1742">
        <v>100</v>
      </c>
      <c r="E8" s="1742" t="s">
        <v>12137</v>
      </c>
      <c r="F8" s="1731" t="s">
        <v>12138</v>
      </c>
      <c r="G8" s="1731"/>
      <c r="H8" s="1731" t="s">
        <v>12139</v>
      </c>
      <c r="I8" s="1733"/>
      <c r="J8" s="1727"/>
      <c r="K8" s="1723"/>
    </row>
    <row r="9" spans="2:11" ht="62.4" hidden="1" customHeight="1">
      <c r="B9" s="1731" t="s">
        <v>11915</v>
      </c>
      <c r="C9" s="1731" t="s">
        <v>11916</v>
      </c>
      <c r="D9" s="1742">
        <v>35</v>
      </c>
      <c r="E9" s="1743" t="s">
        <v>12137</v>
      </c>
      <c r="F9" s="1731" t="s">
        <v>11977</v>
      </c>
      <c r="G9" s="1731"/>
      <c r="H9" s="1731" t="s">
        <v>12140</v>
      </c>
      <c r="I9" s="1733"/>
      <c r="J9" s="1727"/>
      <c r="K9" s="1723"/>
    </row>
    <row r="10" spans="2:11" ht="31.2" hidden="1" customHeight="1">
      <c r="B10" s="1731" t="s">
        <v>11978</v>
      </c>
      <c r="C10" s="1731" t="s">
        <v>12141</v>
      </c>
      <c r="D10" s="1742">
        <v>1</v>
      </c>
      <c r="E10" s="1743" t="s">
        <v>12142</v>
      </c>
      <c r="F10" s="1731" t="s">
        <v>3507</v>
      </c>
      <c r="G10" s="1731"/>
      <c r="H10" s="1731" t="s">
        <v>12143</v>
      </c>
      <c r="I10" s="1733"/>
      <c r="J10" s="1727"/>
      <c r="K10" s="1723"/>
    </row>
    <row r="11" spans="2:11" ht="78" hidden="1" customHeight="1">
      <c r="B11" s="1731" t="s">
        <v>12144</v>
      </c>
      <c r="C11" s="1731" t="s">
        <v>12145</v>
      </c>
      <c r="D11" s="1744">
        <v>0.75</v>
      </c>
      <c r="E11" s="1743" t="s">
        <v>12137</v>
      </c>
      <c r="F11" s="1731" t="s">
        <v>11937</v>
      </c>
      <c r="G11" s="1731"/>
      <c r="H11" s="1731" t="s">
        <v>12146</v>
      </c>
      <c r="I11" s="1733"/>
      <c r="J11" s="1639"/>
      <c r="K11" s="31"/>
    </row>
    <row r="12" spans="2:11" ht="46.8" hidden="1" customHeight="1">
      <c r="B12" s="1731" t="s">
        <v>11935</v>
      </c>
      <c r="C12" s="1731" t="s">
        <v>11936</v>
      </c>
      <c r="D12" s="1744">
        <v>0.11</v>
      </c>
      <c r="E12" s="1742" t="s">
        <v>12137</v>
      </c>
      <c r="F12" s="1731" t="s">
        <v>11937</v>
      </c>
      <c r="G12" s="1731"/>
      <c r="H12" s="1731" t="s">
        <v>12147</v>
      </c>
      <c r="I12" s="1733"/>
      <c r="J12" s="1727"/>
      <c r="K12" s="1723"/>
    </row>
    <row r="13" spans="2:11" ht="34.5" customHeight="1">
      <c r="B13" s="1745" t="s">
        <v>12148</v>
      </c>
      <c r="C13" s="1746"/>
      <c r="D13" s="1746"/>
      <c r="E13" s="1746"/>
      <c r="F13" s="1746"/>
      <c r="G13" s="1746"/>
      <c r="H13" s="1747"/>
      <c r="I13" s="1748"/>
      <c r="J13" s="1727"/>
      <c r="K13" s="1723"/>
    </row>
    <row r="14" spans="2:11" ht="46.8" customHeight="1">
      <c r="B14" s="1749" t="s">
        <v>12149</v>
      </c>
      <c r="C14" s="1750" t="s">
        <v>12150</v>
      </c>
      <c r="D14" s="1751">
        <v>3</v>
      </c>
      <c r="E14" s="1751" t="s">
        <v>12151</v>
      </c>
      <c r="F14" s="1750" t="s">
        <v>12152</v>
      </c>
      <c r="G14" s="1752" t="s">
        <v>12153</v>
      </c>
      <c r="H14" s="1752" t="s">
        <v>12154</v>
      </c>
      <c r="I14" s="1753"/>
      <c r="J14" s="1727"/>
      <c r="K14" s="1723"/>
    </row>
    <row r="15" spans="2:11" ht="62.4" customHeight="1">
      <c r="B15" s="1754" t="s">
        <v>12155</v>
      </c>
      <c r="C15" s="1755" t="s">
        <v>12156</v>
      </c>
      <c r="D15" s="1756">
        <v>1</v>
      </c>
      <c r="E15" s="1757">
        <v>44012</v>
      </c>
      <c r="F15" s="1755" t="s">
        <v>12152</v>
      </c>
      <c r="G15" s="1758"/>
      <c r="H15" s="1758" t="s">
        <v>12157</v>
      </c>
      <c r="I15" s="1759" t="s">
        <v>2035</v>
      </c>
      <c r="J15" s="1000" t="s">
        <v>12158</v>
      </c>
      <c r="K15" s="1723"/>
    </row>
    <row r="16" spans="2:11" ht="82.8" customHeight="1">
      <c r="B16" s="1750" t="s">
        <v>12159</v>
      </c>
      <c r="C16" s="1750" t="s">
        <v>12160</v>
      </c>
      <c r="D16" s="1751">
        <v>1</v>
      </c>
      <c r="E16" s="1751" t="s">
        <v>12142</v>
      </c>
      <c r="F16" s="1750" t="s">
        <v>12152</v>
      </c>
      <c r="G16" s="1752" t="s">
        <v>12161</v>
      </c>
      <c r="H16" s="1752" t="s">
        <v>12162</v>
      </c>
      <c r="I16" s="1753" t="s">
        <v>12163</v>
      </c>
      <c r="J16" s="1000" t="s">
        <v>12164</v>
      </c>
      <c r="K16" s="1723"/>
    </row>
    <row r="17" spans="2:11" ht="62.4" customHeight="1">
      <c r="B17" s="1760" t="s">
        <v>12165</v>
      </c>
      <c r="C17" s="1731" t="s">
        <v>12166</v>
      </c>
      <c r="D17" s="1742">
        <v>3</v>
      </c>
      <c r="E17" s="1742" t="s">
        <v>12167</v>
      </c>
      <c r="F17" s="1731" t="s">
        <v>12152</v>
      </c>
      <c r="G17" s="1761" t="s">
        <v>12168</v>
      </c>
      <c r="H17" s="1761" t="s">
        <v>12169</v>
      </c>
      <c r="I17" s="1753" t="s">
        <v>12170</v>
      </c>
      <c r="J17" s="1762" t="s">
        <v>12171</v>
      </c>
      <c r="K17" s="1723"/>
    </row>
    <row r="18" spans="2:11" ht="31.2" customHeight="1">
      <c r="B18" s="1763" t="s">
        <v>12172</v>
      </c>
      <c r="C18" s="1763" t="s">
        <v>12173</v>
      </c>
      <c r="D18" s="1764">
        <v>1</v>
      </c>
      <c r="E18" s="1764" t="s">
        <v>12137</v>
      </c>
      <c r="F18" s="1763" t="s">
        <v>11937</v>
      </c>
      <c r="G18" s="1765"/>
      <c r="H18" s="1765" t="s">
        <v>12174</v>
      </c>
      <c r="I18" s="1765" t="s">
        <v>12175</v>
      </c>
      <c r="J18" s="6"/>
      <c r="K18" s="1723"/>
    </row>
    <row r="19" spans="2:11" ht="248.4" customHeight="1">
      <c r="B19" s="1754" t="s">
        <v>12176</v>
      </c>
      <c r="C19" s="1755" t="s">
        <v>12177</v>
      </c>
      <c r="D19" s="1756">
        <v>4</v>
      </c>
      <c r="E19" s="1756" t="s">
        <v>12137</v>
      </c>
      <c r="F19" s="1755" t="s">
        <v>12152</v>
      </c>
      <c r="G19" s="1758" t="s">
        <v>12178</v>
      </c>
      <c r="H19" s="1758" t="s">
        <v>12179</v>
      </c>
      <c r="I19" s="1753" t="s">
        <v>12180</v>
      </c>
      <c r="J19" s="1000" t="s">
        <v>12181</v>
      </c>
      <c r="K19" s="1766" t="s">
        <v>12182</v>
      </c>
    </row>
    <row r="20" spans="2:11" ht="78.75" customHeight="1">
      <c r="B20" s="1754" t="s">
        <v>12183</v>
      </c>
      <c r="C20" s="1731" t="s">
        <v>12184</v>
      </c>
      <c r="D20" s="1742">
        <v>1500</v>
      </c>
      <c r="E20" s="1767" t="s">
        <v>12137</v>
      </c>
      <c r="F20" s="1731" t="s">
        <v>12152</v>
      </c>
      <c r="G20" s="1731" t="s">
        <v>12185</v>
      </c>
      <c r="H20" s="1731" t="s">
        <v>12186</v>
      </c>
      <c r="I20" s="1733" t="s">
        <v>12187</v>
      </c>
      <c r="J20" s="1727"/>
      <c r="K20" s="1723"/>
    </row>
    <row r="21" spans="2:11" ht="68.25" customHeight="1">
      <c r="B21" s="1754" t="s">
        <v>12188</v>
      </c>
      <c r="C21" s="1731" t="s">
        <v>12189</v>
      </c>
      <c r="D21" s="1742">
        <v>1</v>
      </c>
      <c r="E21" s="1767" t="s">
        <v>12137</v>
      </c>
      <c r="F21" s="1731" t="s">
        <v>12152</v>
      </c>
      <c r="G21" s="1761" t="s">
        <v>12190</v>
      </c>
      <c r="H21" s="1761" t="s">
        <v>12191</v>
      </c>
      <c r="I21" s="1753" t="s">
        <v>12192</v>
      </c>
      <c r="J21" s="1727"/>
      <c r="K21" s="1723"/>
    </row>
    <row r="22" spans="2:11" ht="78" customHeight="1">
      <c r="B22" s="1754" t="s">
        <v>12193</v>
      </c>
      <c r="C22" s="1731" t="s">
        <v>12194</v>
      </c>
      <c r="D22" s="1742">
        <v>3</v>
      </c>
      <c r="E22" s="1742" t="s">
        <v>12137</v>
      </c>
      <c r="F22" s="1731" t="s">
        <v>12152</v>
      </c>
      <c r="G22" s="1731" t="s">
        <v>12195</v>
      </c>
      <c r="H22" s="1731" t="s">
        <v>12196</v>
      </c>
      <c r="I22" s="1733" t="s">
        <v>12197</v>
      </c>
      <c r="J22" s="1000"/>
      <c r="K22" s="1723"/>
    </row>
    <row r="23" spans="2:11" ht="64.5" customHeight="1">
      <c r="B23" s="1768" t="s">
        <v>12198</v>
      </c>
      <c r="C23" s="1731" t="s">
        <v>12199</v>
      </c>
      <c r="D23" s="1742">
        <v>1</v>
      </c>
      <c r="E23" s="1767" t="s">
        <v>12137</v>
      </c>
      <c r="F23" s="1731" t="s">
        <v>12152</v>
      </c>
      <c r="G23" s="1761"/>
      <c r="H23" s="1761" t="s">
        <v>12200</v>
      </c>
      <c r="I23" s="1753" t="s">
        <v>12201</v>
      </c>
      <c r="J23" s="1000" t="s">
        <v>12202</v>
      </c>
      <c r="K23" s="1723"/>
    </row>
    <row r="24" spans="2:11" ht="34.5" customHeight="1">
      <c r="B24" s="1769" t="s">
        <v>12203</v>
      </c>
      <c r="C24" s="1748"/>
      <c r="D24" s="1748"/>
      <c r="E24" s="1748"/>
      <c r="F24" s="1748"/>
      <c r="G24" s="1748"/>
      <c r="H24" s="1770"/>
      <c r="I24" s="1748"/>
      <c r="J24" s="1727"/>
      <c r="K24" s="1723"/>
    </row>
    <row r="25" spans="2:11" ht="46.8" customHeight="1">
      <c r="B25" s="1768" t="s">
        <v>12204</v>
      </c>
      <c r="C25" s="1761" t="s">
        <v>12205</v>
      </c>
      <c r="D25" s="1742">
        <v>1</v>
      </c>
      <c r="E25" s="1742" t="s">
        <v>12137</v>
      </c>
      <c r="F25" s="1731" t="s">
        <v>12152</v>
      </c>
      <c r="G25" s="1731" t="s">
        <v>12206</v>
      </c>
      <c r="H25" s="1731"/>
      <c r="I25" s="1733" t="s">
        <v>12207</v>
      </c>
      <c r="J25" s="1000" t="s">
        <v>12208</v>
      </c>
      <c r="K25" s="1723"/>
    </row>
    <row r="26" spans="2:11" ht="54" customHeight="1">
      <c r="B26" s="1731" t="s">
        <v>12209</v>
      </c>
      <c r="C26" s="1731" t="s">
        <v>12210</v>
      </c>
      <c r="D26" s="1742">
        <v>1</v>
      </c>
      <c r="E26" s="1742" t="s">
        <v>12137</v>
      </c>
      <c r="F26" s="1731" t="s">
        <v>12152</v>
      </c>
      <c r="G26" s="1731" t="s">
        <v>12211</v>
      </c>
      <c r="H26" s="1731"/>
      <c r="I26" s="1733" t="s">
        <v>12212</v>
      </c>
      <c r="J26" s="1000" t="s">
        <v>12213</v>
      </c>
      <c r="K26" s="1723"/>
    </row>
    <row r="27" spans="2:11" ht="34.5" customHeight="1">
      <c r="B27" s="1769" t="s">
        <v>12214</v>
      </c>
      <c r="C27" s="1748"/>
      <c r="D27" s="1748"/>
      <c r="E27" s="1748"/>
      <c r="F27" s="1748"/>
      <c r="G27" s="1748"/>
      <c r="H27" s="1770"/>
      <c r="I27" s="1748"/>
      <c r="J27" s="1727"/>
      <c r="K27" s="1723"/>
    </row>
    <row r="28" spans="2:11" ht="140.4" customHeight="1">
      <c r="B28" s="1731" t="s">
        <v>12215</v>
      </c>
      <c r="C28" s="1731" t="s">
        <v>12216</v>
      </c>
      <c r="D28" s="1742">
        <v>3</v>
      </c>
      <c r="E28" s="1767" t="s">
        <v>12217</v>
      </c>
      <c r="F28" s="1731" t="s">
        <v>12152</v>
      </c>
      <c r="G28" s="1731" t="s">
        <v>12218</v>
      </c>
      <c r="H28" s="1731" t="s">
        <v>12219</v>
      </c>
      <c r="I28" s="1733" t="s">
        <v>2039</v>
      </c>
      <c r="J28" s="1000" t="s">
        <v>12220</v>
      </c>
      <c r="K28" s="1731" t="s">
        <v>12221</v>
      </c>
    </row>
    <row r="29" spans="2:11" ht="42.75" customHeight="1">
      <c r="B29" s="1754" t="s">
        <v>12222</v>
      </c>
      <c r="C29" s="1731" t="s">
        <v>12223</v>
      </c>
      <c r="D29" s="1742">
        <v>1</v>
      </c>
      <c r="E29" s="1767" t="s">
        <v>12137</v>
      </c>
      <c r="F29" s="1731" t="s">
        <v>12152</v>
      </c>
      <c r="G29" s="1731"/>
      <c r="H29" s="1731"/>
      <c r="I29" s="1733" t="s">
        <v>2039</v>
      </c>
      <c r="J29" s="1000" t="s">
        <v>12224</v>
      </c>
      <c r="K29" s="1771"/>
    </row>
    <row r="30" spans="2:11" ht="78" customHeight="1">
      <c r="B30" s="1754" t="s">
        <v>12225</v>
      </c>
      <c r="C30" s="1731" t="s">
        <v>12226</v>
      </c>
      <c r="D30" s="1742">
        <v>1</v>
      </c>
      <c r="E30" s="1742" t="s">
        <v>12137</v>
      </c>
      <c r="F30" s="1731" t="s">
        <v>12152</v>
      </c>
      <c r="G30" s="1731"/>
      <c r="H30" s="1731" t="s">
        <v>12227</v>
      </c>
      <c r="I30" s="1733" t="s">
        <v>2039</v>
      </c>
      <c r="J30" s="1000" t="s">
        <v>12228</v>
      </c>
      <c r="K30" s="1723"/>
    </row>
    <row r="31" spans="2:11" ht="60.75" customHeight="1">
      <c r="B31" s="1735" t="s">
        <v>12229</v>
      </c>
      <c r="C31" s="1736"/>
      <c r="D31" s="1736"/>
      <c r="E31" s="1736"/>
      <c r="F31" s="1736"/>
      <c r="G31" s="1736"/>
      <c r="H31" s="1737"/>
      <c r="I31" s="1738"/>
      <c r="J31" s="1727"/>
      <c r="K31" s="1723"/>
    </row>
    <row r="32" spans="2:11" ht="34.5" customHeight="1">
      <c r="B32" s="1769" t="s">
        <v>12230</v>
      </c>
      <c r="C32" s="1748"/>
      <c r="D32" s="1748"/>
      <c r="E32" s="1748"/>
      <c r="F32" s="1748"/>
      <c r="G32" s="1748"/>
      <c r="H32" s="1770"/>
      <c r="I32" s="1748"/>
      <c r="J32" s="1727"/>
      <c r="K32" s="1723"/>
    </row>
    <row r="33" spans="2:11" ht="39" hidden="1" customHeight="1">
      <c r="B33" s="2445" t="s">
        <v>11922</v>
      </c>
      <c r="C33" s="1731" t="s">
        <v>11923</v>
      </c>
      <c r="D33" s="1742">
        <v>4</v>
      </c>
      <c r="E33" s="1742" t="s">
        <v>12137</v>
      </c>
      <c r="F33" s="1731" t="s">
        <v>3507</v>
      </c>
      <c r="G33" s="1773"/>
      <c r="H33" s="1773"/>
      <c r="I33" s="1774"/>
      <c r="J33" s="1775"/>
      <c r="K33" s="1772"/>
    </row>
    <row r="34" spans="2:11" ht="38.25" hidden="1" customHeight="1">
      <c r="B34" s="2341"/>
      <c r="C34" s="1731" t="s">
        <v>11924</v>
      </c>
      <c r="D34" s="1744">
        <v>0.99</v>
      </c>
      <c r="E34" s="1742" t="s">
        <v>12137</v>
      </c>
      <c r="F34" s="1731" t="s">
        <v>3507</v>
      </c>
      <c r="G34" s="1773"/>
      <c r="H34" s="1773"/>
      <c r="I34" s="1774"/>
      <c r="J34" s="1775"/>
      <c r="K34" s="1772"/>
    </row>
    <row r="35" spans="2:11" ht="62.4" hidden="1" customHeight="1">
      <c r="B35" s="1754" t="s">
        <v>12231</v>
      </c>
      <c r="C35" s="1731" t="s">
        <v>12232</v>
      </c>
      <c r="D35" s="1742">
        <v>1</v>
      </c>
      <c r="E35" s="1767" t="s">
        <v>12233</v>
      </c>
      <c r="F35" s="1731" t="s">
        <v>3507</v>
      </c>
      <c r="G35" s="1731"/>
      <c r="H35" s="1731" t="s">
        <v>12234</v>
      </c>
      <c r="I35" s="1733"/>
      <c r="J35" s="1727"/>
    </row>
    <row r="36" spans="2:11" ht="60" customHeight="1">
      <c r="B36" s="1754" t="s">
        <v>12235</v>
      </c>
      <c r="C36" s="1731" t="s">
        <v>12236</v>
      </c>
      <c r="D36" s="1742">
        <v>1</v>
      </c>
      <c r="E36" s="1742" t="s">
        <v>12237</v>
      </c>
      <c r="F36" s="1731" t="s">
        <v>12238</v>
      </c>
      <c r="G36" s="1731"/>
      <c r="H36" s="1731" t="s">
        <v>12239</v>
      </c>
      <c r="I36" s="1733" t="s">
        <v>12240</v>
      </c>
      <c r="J36" s="1000" t="s">
        <v>12241</v>
      </c>
      <c r="K36" s="1727"/>
    </row>
    <row r="37" spans="2:11" ht="147" customHeight="1">
      <c r="B37" s="1754" t="s">
        <v>12242</v>
      </c>
      <c r="C37" s="1731" t="s">
        <v>12243</v>
      </c>
      <c r="D37" s="1742">
        <v>1</v>
      </c>
      <c r="E37" s="1742" t="s">
        <v>12244</v>
      </c>
      <c r="F37" s="1731" t="s">
        <v>12238</v>
      </c>
      <c r="G37" s="1731"/>
      <c r="H37" s="1731" t="s">
        <v>12239</v>
      </c>
      <c r="I37" s="1733" t="s">
        <v>2033</v>
      </c>
      <c r="J37" s="1000"/>
      <c r="K37" s="1723"/>
    </row>
    <row r="38" spans="2:11" ht="69.75" customHeight="1">
      <c r="B38" s="1754" t="s">
        <v>12245</v>
      </c>
      <c r="C38" s="1731" t="s">
        <v>12246</v>
      </c>
      <c r="D38" s="1742">
        <v>1</v>
      </c>
      <c r="E38" s="1767" t="s">
        <v>12137</v>
      </c>
      <c r="F38" s="1731" t="s">
        <v>12247</v>
      </c>
      <c r="G38" s="1731"/>
      <c r="H38" s="1731" t="s">
        <v>12234</v>
      </c>
      <c r="I38" s="1733" t="s">
        <v>12248</v>
      </c>
      <c r="J38" s="1000"/>
      <c r="K38" s="1723"/>
    </row>
    <row r="39" spans="2:11" ht="56.25" customHeight="1">
      <c r="B39" s="1749" t="s">
        <v>12249</v>
      </c>
      <c r="C39" s="1750" t="s">
        <v>12250</v>
      </c>
      <c r="D39" s="1751">
        <v>1</v>
      </c>
      <c r="E39" s="1751" t="s">
        <v>12137</v>
      </c>
      <c r="F39" s="1750" t="s">
        <v>12251</v>
      </c>
      <c r="G39" s="1750" t="s">
        <v>12252</v>
      </c>
      <c r="H39" s="1750" t="s">
        <v>12253</v>
      </c>
      <c r="I39" s="1733" t="s">
        <v>2033</v>
      </c>
      <c r="J39" s="1000"/>
      <c r="K39" s="1723"/>
    </row>
    <row r="40" spans="2:11" ht="56.25" customHeight="1">
      <c r="B40" s="1754" t="s">
        <v>12254</v>
      </c>
      <c r="C40" s="1731" t="s">
        <v>12255</v>
      </c>
      <c r="D40" s="1742">
        <v>1</v>
      </c>
      <c r="E40" s="1742" t="s">
        <v>12137</v>
      </c>
      <c r="F40" s="1731" t="s">
        <v>12256</v>
      </c>
      <c r="G40" s="1731" t="s">
        <v>12257</v>
      </c>
      <c r="H40" s="1731"/>
      <c r="I40" s="1733" t="s">
        <v>2033</v>
      </c>
      <c r="J40" s="1776"/>
      <c r="K40" s="1723"/>
    </row>
    <row r="41" spans="2:11" ht="47.25" customHeight="1">
      <c r="B41" s="1754" t="s">
        <v>12258</v>
      </c>
      <c r="C41" s="1731" t="s">
        <v>12259</v>
      </c>
      <c r="D41" s="1742">
        <v>4</v>
      </c>
      <c r="E41" s="1742" t="s">
        <v>12137</v>
      </c>
      <c r="F41" s="1731" t="s">
        <v>12260</v>
      </c>
      <c r="G41" s="1731" t="s">
        <v>12261</v>
      </c>
      <c r="H41" s="1731" t="s">
        <v>12262</v>
      </c>
      <c r="I41" s="1733" t="s">
        <v>2033</v>
      </c>
      <c r="J41" s="1000"/>
      <c r="K41" s="1723"/>
    </row>
    <row r="42" spans="2:11" ht="34.5" customHeight="1">
      <c r="B42" s="1777" t="s">
        <v>12263</v>
      </c>
      <c r="C42" s="1778"/>
      <c r="D42" s="1778"/>
      <c r="E42" s="1778"/>
      <c r="F42" s="1778"/>
      <c r="G42" s="1778"/>
      <c r="H42" s="1779"/>
      <c r="I42" s="1778"/>
      <c r="J42" s="1727"/>
      <c r="K42" s="1723"/>
    </row>
    <row r="43" spans="2:11" ht="78" hidden="1" customHeight="1">
      <c r="B43" s="1768" t="s">
        <v>12264</v>
      </c>
      <c r="C43" s="1731" t="s">
        <v>12265</v>
      </c>
      <c r="D43" s="1742">
        <v>2</v>
      </c>
      <c r="E43" s="1742" t="s">
        <v>12137</v>
      </c>
      <c r="F43" s="1731" t="s">
        <v>12266</v>
      </c>
      <c r="G43" s="1731"/>
      <c r="H43" s="1731" t="s">
        <v>12196</v>
      </c>
      <c r="I43" s="1733"/>
      <c r="J43" s="1727"/>
      <c r="K43" s="1723"/>
    </row>
    <row r="44" spans="2:11" ht="62.4" hidden="1" customHeight="1">
      <c r="B44" s="1754" t="s">
        <v>12267</v>
      </c>
      <c r="C44" s="1731" t="s">
        <v>12268</v>
      </c>
      <c r="D44" s="1742">
        <v>1</v>
      </c>
      <c r="E44" s="1742" t="s">
        <v>12142</v>
      </c>
      <c r="F44" s="1731" t="s">
        <v>12266</v>
      </c>
      <c r="G44" s="1780"/>
      <c r="H44" s="1780"/>
      <c r="I44" s="1723"/>
      <c r="J44" s="1727"/>
      <c r="K44" s="1723"/>
    </row>
    <row r="45" spans="2:11" ht="18.75" hidden="1" customHeight="1">
      <c r="B45" s="1754" t="s">
        <v>12269</v>
      </c>
      <c r="C45" s="1731" t="s">
        <v>12270</v>
      </c>
      <c r="D45" s="1742">
        <v>1</v>
      </c>
      <c r="E45" s="1742" t="s">
        <v>12142</v>
      </c>
      <c r="F45" s="1731" t="s">
        <v>12266</v>
      </c>
      <c r="G45" s="1731"/>
      <c r="H45" s="1731" t="s">
        <v>12271</v>
      </c>
      <c r="I45" s="1733"/>
      <c r="J45" s="1727"/>
      <c r="K45" s="1723"/>
    </row>
    <row r="46" spans="2:11" ht="21" hidden="1" customHeight="1">
      <c r="B46" s="1754" t="s">
        <v>12272</v>
      </c>
      <c r="C46" s="1731" t="s">
        <v>12273</v>
      </c>
      <c r="D46" s="1742">
        <v>2</v>
      </c>
      <c r="E46" s="1742" t="s">
        <v>12142</v>
      </c>
      <c r="F46" s="1731" t="s">
        <v>12266</v>
      </c>
      <c r="G46" s="1731"/>
      <c r="H46" s="1731" t="s">
        <v>12271</v>
      </c>
      <c r="I46" s="1733"/>
      <c r="J46" s="1727"/>
      <c r="K46" s="1723"/>
    </row>
    <row r="47" spans="2:11" ht="55.5" hidden="1" customHeight="1">
      <c r="B47" s="1754" t="s">
        <v>12274</v>
      </c>
      <c r="C47" s="1731" t="s">
        <v>12275</v>
      </c>
      <c r="D47" s="1742">
        <v>1</v>
      </c>
      <c r="E47" s="1742" t="s">
        <v>12137</v>
      </c>
      <c r="F47" s="1731" t="s">
        <v>12266</v>
      </c>
      <c r="G47" s="1731"/>
      <c r="H47" s="1731" t="s">
        <v>12271</v>
      </c>
      <c r="I47" s="1733"/>
      <c r="J47" s="1727"/>
      <c r="K47" s="1723"/>
    </row>
    <row r="48" spans="2:11" ht="70.5" hidden="1" customHeight="1">
      <c r="B48" s="1754" t="s">
        <v>12276</v>
      </c>
      <c r="C48" s="1731" t="s">
        <v>12277</v>
      </c>
      <c r="D48" s="1742">
        <v>800</v>
      </c>
      <c r="E48" s="1742" t="s">
        <v>12137</v>
      </c>
      <c r="F48" s="1731" t="s">
        <v>12266</v>
      </c>
      <c r="G48" s="1731"/>
      <c r="H48" s="1731"/>
      <c r="I48" s="1733"/>
      <c r="J48" s="1727"/>
      <c r="K48" s="1723"/>
    </row>
    <row r="49" spans="2:11" ht="62.4" customHeight="1">
      <c r="B49" s="1754" t="s">
        <v>12278</v>
      </c>
      <c r="C49" s="1731" t="s">
        <v>12279</v>
      </c>
      <c r="D49" s="1742">
        <v>5</v>
      </c>
      <c r="E49" s="1756" t="s">
        <v>12280</v>
      </c>
      <c r="F49" s="1755" t="s">
        <v>12281</v>
      </c>
      <c r="G49" s="1755" t="s">
        <v>12282</v>
      </c>
      <c r="H49" s="1755"/>
      <c r="I49" s="1781"/>
      <c r="J49" s="1000" t="s">
        <v>12283</v>
      </c>
      <c r="K49" s="1771" t="s">
        <v>12284</v>
      </c>
    </row>
    <row r="50" spans="2:11" ht="62.4" customHeight="1">
      <c r="B50" s="1754" t="s">
        <v>12285</v>
      </c>
      <c r="C50" s="1731" t="s">
        <v>12286</v>
      </c>
      <c r="D50" s="1742" t="s">
        <v>12287</v>
      </c>
      <c r="E50" s="1756" t="s">
        <v>12280</v>
      </c>
      <c r="F50" s="1755" t="s">
        <v>12288</v>
      </c>
      <c r="G50" s="1755" t="s">
        <v>12289</v>
      </c>
      <c r="H50" s="1755"/>
      <c r="I50" s="1781" t="s">
        <v>2035</v>
      </c>
      <c r="J50" s="1000"/>
      <c r="K50" s="1728"/>
    </row>
    <row r="51" spans="2:11" ht="34.5" hidden="1" customHeight="1">
      <c r="B51" s="1782" t="s">
        <v>12290</v>
      </c>
      <c r="C51" s="1783"/>
      <c r="D51" s="1783"/>
      <c r="E51" s="1783"/>
      <c r="F51" s="1783"/>
      <c r="G51" s="1783"/>
      <c r="H51" s="1784"/>
      <c r="I51" s="1785"/>
      <c r="J51" s="1778"/>
      <c r="K51" s="1723"/>
    </row>
    <row r="52" spans="2:11" ht="46.8" hidden="1" customHeight="1">
      <c r="B52" s="1768" t="s">
        <v>12291</v>
      </c>
      <c r="C52" s="1731" t="s">
        <v>12292</v>
      </c>
      <c r="D52" s="1742">
        <v>1</v>
      </c>
      <c r="E52" s="1742" t="s">
        <v>12293</v>
      </c>
      <c r="F52" s="1731" t="s">
        <v>12294</v>
      </c>
      <c r="G52" s="1731"/>
      <c r="H52" s="1731" t="s">
        <v>12295</v>
      </c>
      <c r="I52" s="1733"/>
      <c r="J52" s="1727"/>
      <c r="K52" s="1723"/>
    </row>
    <row r="53" spans="2:11" ht="198" hidden="1" customHeight="1">
      <c r="B53" s="1768" t="s">
        <v>12296</v>
      </c>
      <c r="C53" s="1731" t="s">
        <v>12297</v>
      </c>
      <c r="D53" s="1742">
        <v>2</v>
      </c>
      <c r="E53" s="1742" t="s">
        <v>12298</v>
      </c>
      <c r="F53" s="1731" t="s">
        <v>12299</v>
      </c>
      <c r="G53" s="1731"/>
      <c r="H53" s="1731" t="s">
        <v>12295</v>
      </c>
      <c r="I53" s="1733"/>
      <c r="J53" s="1727"/>
      <c r="K53" s="1723"/>
    </row>
    <row r="54" spans="2:11" ht="69.75" hidden="1" customHeight="1">
      <c r="B54" s="1768" t="s">
        <v>12300</v>
      </c>
      <c r="C54" s="1731" t="s">
        <v>12301</v>
      </c>
      <c r="D54" s="1742">
        <v>1</v>
      </c>
      <c r="E54" s="1742" t="s">
        <v>12298</v>
      </c>
      <c r="F54" s="1731" t="s">
        <v>12302</v>
      </c>
      <c r="G54" s="1731"/>
      <c r="H54" s="1731" t="s">
        <v>12295</v>
      </c>
      <c r="I54" s="1733"/>
      <c r="J54" s="1727"/>
      <c r="K54" s="1723"/>
    </row>
    <row r="55" spans="2:11" ht="62.4" hidden="1" customHeight="1">
      <c r="B55" s="1768" t="s">
        <v>12303</v>
      </c>
      <c r="C55" s="1731" t="s">
        <v>12304</v>
      </c>
      <c r="D55" s="1742">
        <v>1</v>
      </c>
      <c r="E55" s="1742" t="s">
        <v>12298</v>
      </c>
      <c r="F55" s="1731" t="s">
        <v>12302</v>
      </c>
      <c r="G55" s="1731"/>
      <c r="H55" s="1731" t="s">
        <v>12295</v>
      </c>
      <c r="I55" s="1733"/>
      <c r="J55" s="1727"/>
      <c r="K55" s="1723"/>
    </row>
    <row r="56" spans="2:11" ht="102.75" hidden="1" customHeight="1">
      <c r="B56" s="1768" t="s">
        <v>12305</v>
      </c>
      <c r="C56" s="1731" t="s">
        <v>12306</v>
      </c>
      <c r="D56" s="1742">
        <v>1</v>
      </c>
      <c r="E56" s="1742" t="s">
        <v>12298</v>
      </c>
      <c r="F56" s="1731" t="s">
        <v>12302</v>
      </c>
      <c r="G56" s="1731"/>
      <c r="H56" s="1731" t="s">
        <v>12295</v>
      </c>
      <c r="I56" s="1733"/>
      <c r="J56" s="1727"/>
      <c r="K56" s="1723"/>
    </row>
    <row r="57" spans="2:11" ht="97.5" hidden="1" customHeight="1">
      <c r="B57" s="1768" t="s">
        <v>12307</v>
      </c>
      <c r="C57" s="1731" t="s">
        <v>12308</v>
      </c>
      <c r="D57" s="1742">
        <v>1</v>
      </c>
      <c r="E57" s="1742" t="s">
        <v>12293</v>
      </c>
      <c r="F57" s="1731" t="s">
        <v>12309</v>
      </c>
      <c r="G57" s="1731"/>
      <c r="H57" s="1731" t="s">
        <v>12295</v>
      </c>
      <c r="I57" s="1733"/>
      <c r="J57" s="1727"/>
      <c r="K57" s="1723"/>
    </row>
    <row r="58" spans="2:11" ht="45" hidden="1" customHeight="1">
      <c r="B58" s="1735" t="s">
        <v>12310</v>
      </c>
      <c r="C58" s="1736"/>
      <c r="D58" s="1736"/>
      <c r="E58" s="1736"/>
      <c r="F58" s="1736"/>
      <c r="G58" s="1736"/>
      <c r="H58" s="1737"/>
      <c r="I58" s="1738"/>
      <c r="J58" s="1727"/>
      <c r="K58" s="1723"/>
    </row>
    <row r="59" spans="2:11" ht="34.5" hidden="1" customHeight="1">
      <c r="B59" s="1769" t="s">
        <v>12311</v>
      </c>
      <c r="C59" s="1748"/>
      <c r="D59" s="1748"/>
      <c r="E59" s="1748"/>
      <c r="F59" s="1748"/>
      <c r="G59" s="1748"/>
      <c r="H59" s="1770"/>
      <c r="I59" s="1748"/>
      <c r="J59" s="1727"/>
      <c r="K59" s="1723"/>
    </row>
    <row r="60" spans="2:11" ht="15.6" hidden="1" customHeight="1">
      <c r="B60" s="1754" t="s">
        <v>12312</v>
      </c>
      <c r="C60" s="1731" t="s">
        <v>12313</v>
      </c>
      <c r="D60" s="1742">
        <v>1</v>
      </c>
      <c r="E60" s="1742" t="s">
        <v>12314</v>
      </c>
      <c r="F60" s="1731" t="s">
        <v>11942</v>
      </c>
      <c r="G60" s="1731"/>
      <c r="H60" s="1731"/>
      <c r="I60" s="1733"/>
      <c r="J60" s="1727"/>
      <c r="K60" s="1723"/>
    </row>
    <row r="61" spans="2:11" ht="31.2" hidden="1" customHeight="1">
      <c r="B61" s="1754" t="s">
        <v>12315</v>
      </c>
      <c r="C61" s="1731" t="s">
        <v>12316</v>
      </c>
      <c r="D61" s="1742">
        <v>1</v>
      </c>
      <c r="E61" s="1742" t="s">
        <v>12314</v>
      </c>
      <c r="F61" s="1731" t="s">
        <v>12317</v>
      </c>
      <c r="G61" s="1731"/>
      <c r="H61" s="1731"/>
      <c r="I61" s="1733"/>
      <c r="J61" s="1727"/>
      <c r="K61" s="1723"/>
    </row>
    <row r="62" spans="2:11" ht="34.5" hidden="1" customHeight="1">
      <c r="B62" s="1768" t="s">
        <v>12318</v>
      </c>
      <c r="C62" s="1731" t="s">
        <v>12319</v>
      </c>
      <c r="D62" s="1742" t="s">
        <v>12320</v>
      </c>
      <c r="E62" s="1742" t="s">
        <v>12137</v>
      </c>
      <c r="F62" s="1731" t="s">
        <v>11942</v>
      </c>
      <c r="G62" s="1731"/>
      <c r="H62" s="1731"/>
      <c r="I62" s="1733"/>
      <c r="J62" s="1727"/>
      <c r="K62" s="1723"/>
    </row>
    <row r="63" spans="2:11" ht="13.8" hidden="1" customHeight="1">
      <c r="B63" s="1723"/>
      <c r="C63" s="1723"/>
      <c r="D63" s="1786"/>
      <c r="E63" s="1786"/>
      <c r="F63" s="1723"/>
      <c r="G63" s="1723"/>
      <c r="H63" s="1723"/>
      <c r="I63" s="1723"/>
      <c r="J63" s="1727"/>
      <c r="K63" s="1723"/>
    </row>
    <row r="64" spans="2:11" ht="15.6" hidden="1" customHeight="1">
      <c r="B64" s="2447" t="s">
        <v>12321</v>
      </c>
      <c r="C64" s="2338"/>
      <c r="D64" s="2338"/>
      <c r="E64" s="2338"/>
      <c r="F64" s="2338"/>
      <c r="G64" s="2338"/>
      <c r="H64" s="2338"/>
      <c r="I64" s="1724"/>
      <c r="J64" s="1727"/>
      <c r="K64" s="1723"/>
    </row>
    <row r="66" spans="2:8" ht="15.6" hidden="1" customHeight="1">
      <c r="B66" s="1724" t="s">
        <v>12322</v>
      </c>
      <c r="C66" s="31"/>
      <c r="D66" s="31"/>
      <c r="E66" s="31"/>
      <c r="F66" s="31"/>
      <c r="G66" s="1787"/>
      <c r="H66" s="1787" t="s">
        <v>12323</v>
      </c>
    </row>
    <row r="67" spans="2:8" ht="15.6" hidden="1" customHeight="1">
      <c r="B67" s="1724"/>
      <c r="C67" s="31"/>
      <c r="D67" s="31"/>
      <c r="E67" s="31"/>
      <c r="F67" s="31"/>
      <c r="G67" s="31"/>
      <c r="H67" s="31"/>
    </row>
    <row r="68" spans="2:8" ht="13.8" hidden="1" customHeight="1">
      <c r="B68" s="2446" t="s">
        <v>12324</v>
      </c>
      <c r="C68" s="2338"/>
      <c r="D68" s="2338"/>
      <c r="E68" s="2338"/>
      <c r="F68" s="2338"/>
      <c r="G68" s="2338"/>
      <c r="H68" s="2338"/>
    </row>
    <row r="69" spans="2:8" ht="15.6" hidden="1" customHeight="1">
      <c r="B69" s="1724"/>
      <c r="C69" s="31"/>
      <c r="D69" s="31"/>
      <c r="E69" s="31"/>
      <c r="F69" s="31"/>
      <c r="G69" s="31"/>
      <c r="H69" s="31"/>
    </row>
    <row r="70" spans="2:8" ht="15.6" hidden="1" customHeight="1">
      <c r="B70" s="1724"/>
      <c r="C70" s="31"/>
      <c r="D70" s="31"/>
      <c r="E70" s="31"/>
      <c r="F70" s="31"/>
      <c r="G70" s="31"/>
      <c r="H70" s="31"/>
    </row>
    <row r="71" spans="2:8" ht="15.6" hidden="1" customHeight="1">
      <c r="B71" s="1724"/>
      <c r="C71" s="31"/>
      <c r="D71" s="31"/>
      <c r="E71" s="31"/>
      <c r="F71" s="31"/>
      <c r="G71" s="31"/>
      <c r="H71" s="31"/>
    </row>
    <row r="72" spans="2:8" ht="13.8" hidden="1" customHeight="1">
      <c r="B72" s="1788" t="s">
        <v>12325</v>
      </c>
      <c r="C72" s="31"/>
      <c r="D72" s="31"/>
      <c r="E72" s="31"/>
      <c r="F72" s="31"/>
      <c r="G72" s="31"/>
      <c r="H72" s="31"/>
    </row>
    <row r="73" spans="2:8" ht="13.8" hidden="1" customHeight="1">
      <c r="B73" s="1788" t="s">
        <v>12326</v>
      </c>
      <c r="C73" s="31"/>
      <c r="D73" s="31"/>
      <c r="E73" s="31"/>
      <c r="F73" s="31"/>
      <c r="G73" s="31"/>
      <c r="H73" s="31"/>
    </row>
  </sheetData>
  <mergeCells count="4">
    <mergeCell ref="B33:B34"/>
    <mergeCell ref="B68:H68"/>
    <mergeCell ref="B64:H64"/>
    <mergeCell ref="B3:D3"/>
  </mergeCells>
  <conditionalFormatting sqref="K19">
    <cfRule type="colorScale" priority="1">
      <colorScale>
        <cfvo type="min"/>
        <cfvo type="max"/>
        <color rgb="FF57BB8A"/>
        <color rgb="FFFFFFFF"/>
      </colorScale>
    </cfRule>
  </conditionalFormatting>
  <pageMargins left="0.23622047244094491" right="0.23622047244094491" top="0.55118110236220474" bottom="0.55118110236220474" header="0" footer="0"/>
  <pageSetup paperSize="9" fitToHeight="0" orientation="portrait"/>
  <headerFooter>
    <oddFooter>&amp;R&amp;P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CCCCC"/>
    <outlinePr summaryBelow="0" summaryRight="0"/>
    <pageSetUpPr fitToPage="1"/>
  </sheetPr>
  <dimension ref="A1:AG939"/>
  <sheetViews>
    <sheetView workbookViewId="0">
      <pane ySplit="1" topLeftCell="A2" activePane="bottomLeft" state="frozen"/>
      <selection pane="bottomLeft" activeCell="B3" sqref="B3"/>
    </sheetView>
  </sheetViews>
  <sheetFormatPr defaultColWidth="11.1796875" defaultRowHeight="15.75" customHeight="1" outlineLevelRow="1"/>
  <cols>
    <col min="1" max="4" width="5.6328125" customWidth="1"/>
    <col min="5" max="5" width="6.54296875" customWidth="1"/>
    <col min="6" max="6" width="33.08984375" customWidth="1"/>
    <col min="7" max="7" width="51.90625" customWidth="1"/>
    <col min="8" max="8" width="15.54296875" customWidth="1"/>
    <col min="9" max="9" width="5.6328125" customWidth="1"/>
    <col min="10" max="10" width="5.54296875" customWidth="1"/>
    <col min="11" max="11" width="12.81640625" customWidth="1"/>
    <col min="12" max="15" width="2.36328125" customWidth="1"/>
    <col min="16" max="16" width="6.81640625" customWidth="1"/>
    <col min="17" max="21" width="4" customWidth="1"/>
    <col min="22" max="22" width="2.81640625" customWidth="1"/>
    <col min="23" max="28" width="2.90625" customWidth="1"/>
    <col min="29" max="31" width="2.90625" hidden="1" customWidth="1"/>
    <col min="32" max="33" width="2.90625" customWidth="1"/>
  </cols>
  <sheetData>
    <row r="1" spans="1:33" ht="12.6" customHeight="1">
      <c r="A1" s="1383" t="s">
        <v>12327</v>
      </c>
      <c r="B1" s="1383" t="s">
        <v>3324</v>
      </c>
      <c r="C1" s="1383" t="s">
        <v>3325</v>
      </c>
      <c r="D1" s="1383" t="s">
        <v>2572</v>
      </c>
      <c r="E1" s="1383" t="s">
        <v>2573</v>
      </c>
      <c r="F1" s="1790" t="s">
        <v>12328</v>
      </c>
      <c r="G1" s="1790" t="s">
        <v>2575</v>
      </c>
      <c r="H1" s="1791" t="s">
        <v>3327</v>
      </c>
      <c r="I1" s="1791" t="s">
        <v>3328</v>
      </c>
      <c r="J1" s="1791" t="s">
        <v>3329</v>
      </c>
      <c r="K1" s="1790"/>
      <c r="L1" s="1792" t="s">
        <v>3330</v>
      </c>
      <c r="M1" s="1792" t="s">
        <v>3331</v>
      </c>
      <c r="N1" s="1792"/>
      <c r="O1" s="1793"/>
      <c r="P1" s="1379"/>
      <c r="Q1" s="1381" t="s">
        <v>3332</v>
      </c>
      <c r="R1" s="1381" t="s">
        <v>3333</v>
      </c>
      <c r="S1" s="1381" t="s">
        <v>3334</v>
      </c>
      <c r="T1" s="1381" t="s">
        <v>3335</v>
      </c>
      <c r="U1" s="1381" t="s">
        <v>3336</v>
      </c>
      <c r="V1" s="1791"/>
      <c r="W1" s="1794" t="s">
        <v>2033</v>
      </c>
      <c r="X1" s="1791" t="s">
        <v>2034</v>
      </c>
      <c r="Y1" s="1791" t="s">
        <v>2042</v>
      </c>
      <c r="Z1" s="1791" t="s">
        <v>2035</v>
      </c>
      <c r="AA1" s="1791" t="s">
        <v>2045</v>
      </c>
      <c r="AB1" s="1791" t="s">
        <v>2041</v>
      </c>
      <c r="AC1" s="1791" t="s">
        <v>2039</v>
      </c>
      <c r="AD1" s="1791" t="s">
        <v>2046</v>
      </c>
      <c r="AE1" s="1791" t="s">
        <v>2888</v>
      </c>
      <c r="AF1" s="1790"/>
      <c r="AG1" s="375">
        <f>AVERAGE(AG2,AG72,AG164,AG245,AG340,AG424,AG502,AG568,AG634,AG712,AG784,AG860)</f>
        <v>77.083333333333329</v>
      </c>
    </row>
    <row r="2" spans="1:33" ht="12.6" customHeight="1">
      <c r="A2" s="376">
        <v>43839</v>
      </c>
      <c r="B2" s="1038">
        <v>43837</v>
      </c>
      <c r="C2" s="364">
        <v>43846</v>
      </c>
      <c r="D2" s="932">
        <v>43868</v>
      </c>
      <c r="E2" s="349" t="s">
        <v>3334</v>
      </c>
      <c r="F2" s="424" t="s">
        <v>12329</v>
      </c>
      <c r="G2" s="424" t="s">
        <v>12330</v>
      </c>
      <c r="H2" s="589"/>
      <c r="I2" s="424"/>
      <c r="J2" s="604" t="s">
        <v>2045</v>
      </c>
      <c r="K2" s="353"/>
      <c r="L2" s="1795">
        <f t="shared" ref="L2:L33" si="0">(A2-B2)</f>
        <v>2</v>
      </c>
      <c r="M2" s="1795">
        <f t="shared" ref="M2:M33" si="1">NETWORKDAYS(B2,A2,A2:B2)</f>
        <v>1</v>
      </c>
      <c r="N2" s="1796"/>
      <c r="O2" s="1797">
        <v>1</v>
      </c>
      <c r="P2" s="362" t="s">
        <v>3301</v>
      </c>
      <c r="Q2" s="357">
        <f>AVERAGE($L$2:$L$71)</f>
        <v>15.957142857142857</v>
      </c>
      <c r="R2" s="363">
        <f>COUNT($B$2:$B$71)</f>
        <v>70</v>
      </c>
      <c r="S2" s="350">
        <f>COUNTIF($E$2:$E$71,$S$1)</f>
        <v>54</v>
      </c>
      <c r="T2" s="350">
        <f>COUNTIF($E$2:$E$71,$T$1)</f>
        <v>16</v>
      </c>
      <c r="U2" s="350">
        <f>R2-S2-T2</f>
        <v>0</v>
      </c>
      <c r="V2" s="355"/>
      <c r="W2" s="1385">
        <f>COUNTIF($J$2:$J$71, W$1)</f>
        <v>12</v>
      </c>
      <c r="X2" s="1385">
        <f>COUNTIF($J$2:$J$71, X$1)</f>
        <v>13</v>
      </c>
      <c r="Y2" s="1385">
        <f>COUNTIF($J$2:$J$71, Y$1)</f>
        <v>13</v>
      </c>
      <c r="Z2" s="1385">
        <f>COUNTIF($J$2:$J$71, Z$1)</f>
        <v>13</v>
      </c>
      <c r="AA2" s="1385">
        <f>COUNTIF($J$2:$J$71, AA$1)</f>
        <v>17</v>
      </c>
      <c r="AB2" s="1385"/>
      <c r="AC2" s="1385">
        <f>COUNTIF($J$2:$J$71, AC$1)</f>
        <v>2</v>
      </c>
      <c r="AD2" s="1385"/>
      <c r="AE2" s="1385"/>
      <c r="AF2" s="1385"/>
      <c r="AG2" s="363">
        <f>SUM(W2:AF2)</f>
        <v>70</v>
      </c>
    </row>
    <row r="3" spans="1:33" ht="12.6" customHeight="1" outlineLevel="1">
      <c r="A3" s="376">
        <v>43839</v>
      </c>
      <c r="B3" s="1038">
        <v>43832</v>
      </c>
      <c r="C3" s="364">
        <v>43845</v>
      </c>
      <c r="D3" s="932">
        <v>43863</v>
      </c>
      <c r="E3" s="349" t="s">
        <v>3334</v>
      </c>
      <c r="F3" s="424" t="s">
        <v>12331</v>
      </c>
      <c r="G3" s="424" t="s">
        <v>12332</v>
      </c>
      <c r="H3" s="589"/>
      <c r="I3" s="424"/>
      <c r="J3" s="604" t="s">
        <v>2045</v>
      </c>
      <c r="K3" s="353"/>
      <c r="L3" s="1795">
        <f t="shared" si="0"/>
        <v>7</v>
      </c>
      <c r="M3" s="1795">
        <f t="shared" si="1"/>
        <v>4</v>
      </c>
      <c r="N3" s="1796"/>
      <c r="O3" s="1797">
        <v>2</v>
      </c>
      <c r="P3" s="352"/>
      <c r="Q3" s="350"/>
      <c r="R3" s="359"/>
      <c r="S3" s="355"/>
      <c r="T3" s="355"/>
      <c r="U3" s="355"/>
      <c r="V3" s="355"/>
      <c r="W3" s="349"/>
      <c r="X3" s="355"/>
      <c r="Y3" s="355"/>
      <c r="Z3" s="355"/>
      <c r="AA3" s="355"/>
      <c r="AB3" s="355"/>
      <c r="AC3" s="355"/>
      <c r="AD3" s="355"/>
      <c r="AE3" s="355"/>
      <c r="AF3" s="355"/>
      <c r="AG3" s="359"/>
    </row>
    <row r="4" spans="1:33" ht="12.6" customHeight="1" outlineLevel="1">
      <c r="A4" s="376">
        <v>43844</v>
      </c>
      <c r="B4" s="1038">
        <v>43836</v>
      </c>
      <c r="C4" s="364">
        <v>43843</v>
      </c>
      <c r="D4" s="364">
        <v>43867</v>
      </c>
      <c r="E4" s="355" t="s">
        <v>3334</v>
      </c>
      <c r="F4" s="353" t="s">
        <v>12333</v>
      </c>
      <c r="G4" s="353" t="s">
        <v>12334</v>
      </c>
      <c r="H4" s="348" t="s">
        <v>3577</v>
      </c>
      <c r="I4" s="353"/>
      <c r="J4" s="604" t="s">
        <v>2035</v>
      </c>
      <c r="K4" s="353"/>
      <c r="L4" s="1795">
        <f t="shared" si="0"/>
        <v>8</v>
      </c>
      <c r="M4" s="1795">
        <f t="shared" si="1"/>
        <v>5</v>
      </c>
      <c r="N4" s="1796"/>
      <c r="O4" s="1797">
        <v>3</v>
      </c>
      <c r="P4" s="352"/>
      <c r="Q4" s="350"/>
      <c r="R4" s="359"/>
      <c r="S4" s="355"/>
      <c r="T4" s="355"/>
      <c r="U4" s="355"/>
      <c r="V4" s="355"/>
      <c r="W4" s="355"/>
      <c r="X4" s="355"/>
      <c r="Y4" s="355"/>
      <c r="Z4" s="355"/>
      <c r="AA4" s="355"/>
      <c r="AB4" s="355"/>
      <c r="AC4" s="355"/>
      <c r="AD4" s="355"/>
      <c r="AE4" s="355"/>
      <c r="AF4" s="355"/>
      <c r="AG4" s="359"/>
    </row>
    <row r="5" spans="1:33" ht="12.6" customHeight="1" outlineLevel="1">
      <c r="A5" s="376">
        <v>43846</v>
      </c>
      <c r="B5" s="1798">
        <v>43836</v>
      </c>
      <c r="C5" s="742">
        <v>43843</v>
      </c>
      <c r="D5" s="1464">
        <v>43867</v>
      </c>
      <c r="E5" s="735" t="s">
        <v>3334</v>
      </c>
      <c r="F5" s="604" t="s">
        <v>12335</v>
      </c>
      <c r="G5" s="604" t="s">
        <v>12336</v>
      </c>
      <c r="H5" s="1070" t="s">
        <v>12337</v>
      </c>
      <c r="I5" s="604"/>
      <c r="J5" s="604" t="s">
        <v>2045</v>
      </c>
      <c r="K5" s="353"/>
      <c r="L5" s="1795">
        <f t="shared" si="0"/>
        <v>10</v>
      </c>
      <c r="M5" s="1795">
        <f t="shared" si="1"/>
        <v>7</v>
      </c>
      <c r="N5" s="1796"/>
      <c r="O5" s="1797">
        <v>4</v>
      </c>
      <c r="P5" s="352"/>
      <c r="Q5" s="350"/>
      <c r="R5" s="359"/>
      <c r="S5" s="355"/>
      <c r="T5" s="355"/>
      <c r="U5" s="355"/>
      <c r="V5" s="355"/>
      <c r="W5" s="349"/>
      <c r="X5" s="355"/>
      <c r="Y5" s="355"/>
      <c r="Z5" s="355"/>
      <c r="AA5" s="355"/>
      <c r="AB5" s="355"/>
      <c r="AC5" s="355"/>
      <c r="AD5" s="355"/>
      <c r="AE5" s="355"/>
      <c r="AF5" s="355"/>
      <c r="AG5" s="359"/>
    </row>
    <row r="6" spans="1:33" ht="12.6" customHeight="1" outlineLevel="1">
      <c r="A6" s="376">
        <v>43846</v>
      </c>
      <c r="B6" s="1038">
        <v>43837</v>
      </c>
      <c r="C6" s="364">
        <v>43845</v>
      </c>
      <c r="D6" s="932">
        <v>43869</v>
      </c>
      <c r="E6" s="349" t="s">
        <v>3334</v>
      </c>
      <c r="F6" s="424" t="s">
        <v>12338</v>
      </c>
      <c r="G6" s="424" t="s">
        <v>12339</v>
      </c>
      <c r="H6" s="589" t="s">
        <v>12340</v>
      </c>
      <c r="I6" s="424"/>
      <c r="J6" s="604" t="s">
        <v>2045</v>
      </c>
      <c r="K6" s="353"/>
      <c r="L6" s="1795">
        <f t="shared" si="0"/>
        <v>9</v>
      </c>
      <c r="M6" s="1795">
        <f t="shared" si="1"/>
        <v>6</v>
      </c>
      <c r="N6" s="1796"/>
      <c r="O6" s="1797">
        <v>5</v>
      </c>
      <c r="P6" s="352"/>
      <c r="Q6" s="350"/>
      <c r="R6" s="359"/>
      <c r="S6" s="355"/>
      <c r="T6" s="355"/>
      <c r="U6" s="355"/>
      <c r="V6" s="355"/>
      <c r="W6" s="349"/>
      <c r="X6" s="355"/>
      <c r="Y6" s="355"/>
      <c r="Z6" s="355"/>
      <c r="AA6" s="355"/>
      <c r="AB6" s="355"/>
      <c r="AC6" s="355"/>
      <c r="AD6" s="355"/>
      <c r="AE6" s="355"/>
      <c r="AF6" s="355"/>
      <c r="AG6" s="359"/>
    </row>
    <row r="7" spans="1:33" ht="12.6" customHeight="1" outlineLevel="1">
      <c r="A7" s="360">
        <v>43847</v>
      </c>
      <c r="B7" s="1039">
        <v>43840</v>
      </c>
      <c r="C7" s="360">
        <v>43847</v>
      </c>
      <c r="D7" s="360">
        <v>43847</v>
      </c>
      <c r="E7" s="355" t="s">
        <v>3334</v>
      </c>
      <c r="F7" s="353" t="s">
        <v>4836</v>
      </c>
      <c r="G7" s="353" t="s">
        <v>12341</v>
      </c>
      <c r="H7" s="348"/>
      <c r="I7" s="353"/>
      <c r="J7" s="604" t="s">
        <v>2042</v>
      </c>
      <c r="K7" s="353"/>
      <c r="L7" s="1795">
        <f t="shared" si="0"/>
        <v>7</v>
      </c>
      <c r="M7" s="1795">
        <f t="shared" si="1"/>
        <v>4</v>
      </c>
      <c r="N7" s="1796"/>
      <c r="O7" s="1797">
        <v>6</v>
      </c>
      <c r="P7" s="352"/>
      <c r="Q7" s="350"/>
      <c r="R7" s="359"/>
      <c r="S7" s="355"/>
      <c r="T7" s="355"/>
      <c r="U7" s="355"/>
      <c r="V7" s="355"/>
      <c r="W7" s="349"/>
      <c r="X7" s="355"/>
      <c r="Y7" s="355"/>
      <c r="Z7" s="355"/>
      <c r="AA7" s="355"/>
      <c r="AB7" s="355"/>
      <c r="AC7" s="355"/>
      <c r="AD7" s="355"/>
      <c r="AE7" s="355"/>
      <c r="AF7" s="355"/>
      <c r="AG7" s="359"/>
    </row>
    <row r="8" spans="1:33" ht="12.6" customHeight="1" outlineLevel="1">
      <c r="A8" s="376">
        <v>43847</v>
      </c>
      <c r="B8" s="1038">
        <v>43833</v>
      </c>
      <c r="C8" s="364">
        <v>43847</v>
      </c>
      <c r="D8" s="932">
        <v>43864</v>
      </c>
      <c r="E8" s="349" t="s">
        <v>3334</v>
      </c>
      <c r="F8" s="424" t="s">
        <v>12342</v>
      </c>
      <c r="G8" s="424" t="s">
        <v>12343</v>
      </c>
      <c r="H8" s="589" t="s">
        <v>3577</v>
      </c>
      <c r="I8" s="424"/>
      <c r="J8" s="604" t="s">
        <v>2034</v>
      </c>
      <c r="K8" s="353"/>
      <c r="L8" s="1795">
        <f t="shared" si="0"/>
        <v>14</v>
      </c>
      <c r="M8" s="1795">
        <f t="shared" si="1"/>
        <v>9</v>
      </c>
      <c r="N8" s="1796"/>
      <c r="O8" s="1797">
        <v>7</v>
      </c>
      <c r="P8" s="362"/>
      <c r="Q8" s="357"/>
      <c r="R8" s="363"/>
      <c r="S8" s="350"/>
      <c r="T8" s="350"/>
      <c r="U8" s="350"/>
      <c r="V8" s="355"/>
      <c r="W8" s="1385"/>
      <c r="X8" s="1385"/>
      <c r="Y8" s="1385"/>
      <c r="Z8" s="1385"/>
      <c r="AA8" s="1385"/>
      <c r="AB8" s="1385"/>
      <c r="AC8" s="1385"/>
      <c r="AD8" s="363"/>
      <c r="AE8" s="1385"/>
      <c r="AF8" s="353"/>
      <c r="AG8" s="353"/>
    </row>
    <row r="9" spans="1:33" ht="12.6" customHeight="1" outlineLevel="1">
      <c r="A9" s="360">
        <v>43847</v>
      </c>
      <c r="B9" s="1038">
        <v>43839</v>
      </c>
      <c r="C9" s="364">
        <v>43846</v>
      </c>
      <c r="D9" s="932">
        <v>43870</v>
      </c>
      <c r="E9" s="349" t="s">
        <v>3334</v>
      </c>
      <c r="F9" s="424" t="s">
        <v>12344</v>
      </c>
      <c r="G9" s="424" t="s">
        <v>12345</v>
      </c>
      <c r="H9" s="589"/>
      <c r="I9" s="424"/>
      <c r="J9" s="604" t="s">
        <v>2045</v>
      </c>
      <c r="K9" s="353"/>
      <c r="L9" s="1795">
        <f t="shared" si="0"/>
        <v>8</v>
      </c>
      <c r="M9" s="1795">
        <f t="shared" si="1"/>
        <v>5</v>
      </c>
      <c r="N9" s="1796"/>
      <c r="O9" s="1797">
        <v>8</v>
      </c>
      <c r="P9" s="352"/>
      <c r="Q9" s="350"/>
      <c r="R9" s="359"/>
      <c r="S9" s="355"/>
      <c r="T9" s="355"/>
      <c r="U9" s="355"/>
      <c r="V9" s="355"/>
      <c r="W9" s="349"/>
      <c r="X9" s="355"/>
      <c r="Y9" s="355"/>
      <c r="Z9" s="355"/>
      <c r="AA9" s="355"/>
      <c r="AB9" s="355"/>
      <c r="AC9" s="355"/>
      <c r="AD9" s="355"/>
      <c r="AE9" s="355"/>
      <c r="AF9" s="355"/>
      <c r="AG9" s="359"/>
    </row>
    <row r="10" spans="1:33" ht="12.6" customHeight="1" outlineLevel="1">
      <c r="A10" s="364">
        <v>43863</v>
      </c>
      <c r="B10" s="1038">
        <v>43832</v>
      </c>
      <c r="C10" s="364">
        <v>43863</v>
      </c>
      <c r="D10" s="364">
        <v>43863</v>
      </c>
      <c r="E10" s="355" t="s">
        <v>3335</v>
      </c>
      <c r="F10" s="353" t="s">
        <v>12346</v>
      </c>
      <c r="G10" s="353" t="s">
        <v>12347</v>
      </c>
      <c r="H10" s="348" t="s">
        <v>12348</v>
      </c>
      <c r="I10" s="353"/>
      <c r="J10" s="604" t="s">
        <v>2042</v>
      </c>
      <c r="K10" s="353"/>
      <c r="L10" s="1795">
        <f t="shared" si="0"/>
        <v>31</v>
      </c>
      <c r="M10" s="1795">
        <f t="shared" si="1"/>
        <v>21</v>
      </c>
      <c r="N10" s="1796"/>
      <c r="O10" s="1797">
        <v>9</v>
      </c>
      <c r="P10" s="352"/>
      <c r="Q10" s="350"/>
      <c r="R10" s="359"/>
      <c r="S10" s="355"/>
      <c r="T10" s="355"/>
      <c r="U10" s="355"/>
      <c r="V10" s="355"/>
      <c r="W10" s="349"/>
      <c r="X10" s="355"/>
      <c r="Y10" s="355"/>
      <c r="Z10" s="355"/>
      <c r="AA10" s="355"/>
      <c r="AB10" s="355"/>
      <c r="AC10" s="355"/>
      <c r="AD10" s="355"/>
      <c r="AE10" s="355"/>
      <c r="AF10" s="355"/>
      <c r="AG10" s="359"/>
    </row>
    <row r="11" spans="1:33" ht="12.6" customHeight="1" outlineLevel="1">
      <c r="A11" s="360">
        <v>43846</v>
      </c>
      <c r="B11" s="1038">
        <v>43836</v>
      </c>
      <c r="C11" s="360">
        <v>43846</v>
      </c>
      <c r="D11" s="360">
        <v>43846</v>
      </c>
      <c r="E11" s="355" t="s">
        <v>3334</v>
      </c>
      <c r="F11" s="353" t="s">
        <v>12349</v>
      </c>
      <c r="G11" s="353" t="s">
        <v>12350</v>
      </c>
      <c r="H11" s="348" t="s">
        <v>12351</v>
      </c>
      <c r="I11" s="353"/>
      <c r="J11" s="604" t="s">
        <v>2042</v>
      </c>
      <c r="K11" s="353"/>
      <c r="L11" s="1795">
        <f t="shared" si="0"/>
        <v>10</v>
      </c>
      <c r="M11" s="1795">
        <f t="shared" si="1"/>
        <v>7</v>
      </c>
      <c r="N11" s="1796"/>
      <c r="O11" s="1797">
        <v>10</v>
      </c>
      <c r="P11" s="352"/>
      <c r="Q11" s="350"/>
      <c r="R11" s="359"/>
      <c r="S11" s="355"/>
      <c r="T11" s="355"/>
      <c r="U11" s="355"/>
      <c r="V11" s="355"/>
      <c r="W11" s="349"/>
      <c r="X11" s="355"/>
      <c r="Y11" s="355"/>
      <c r="Z11" s="355"/>
      <c r="AA11" s="355"/>
      <c r="AB11" s="355"/>
      <c r="AC11" s="355"/>
      <c r="AD11" s="355"/>
      <c r="AE11" s="355"/>
      <c r="AF11" s="355"/>
      <c r="AG11" s="359"/>
    </row>
    <row r="12" spans="1:33" ht="12.6" customHeight="1" outlineLevel="1">
      <c r="A12" s="376">
        <v>43847</v>
      </c>
      <c r="B12" s="1038">
        <v>43838</v>
      </c>
      <c r="C12" s="364">
        <v>43845</v>
      </c>
      <c r="D12" s="364">
        <v>43845</v>
      </c>
      <c r="E12" s="355" t="s">
        <v>3334</v>
      </c>
      <c r="F12" s="353" t="s">
        <v>3418</v>
      </c>
      <c r="G12" s="353" t="s">
        <v>12352</v>
      </c>
      <c r="H12" s="348"/>
      <c r="I12" s="353"/>
      <c r="J12" s="604" t="s">
        <v>2033</v>
      </c>
      <c r="K12" s="353" t="s">
        <v>12353</v>
      </c>
      <c r="L12" s="1795">
        <f t="shared" si="0"/>
        <v>9</v>
      </c>
      <c r="M12" s="1795">
        <f t="shared" si="1"/>
        <v>6</v>
      </c>
      <c r="N12" s="1796"/>
      <c r="O12" s="1797">
        <v>11</v>
      </c>
      <c r="P12" s="352"/>
      <c r="Q12" s="353"/>
      <c r="R12" s="353"/>
      <c r="S12" s="353"/>
      <c r="T12" s="353"/>
      <c r="U12" s="353"/>
      <c r="V12" s="353"/>
      <c r="W12" s="353"/>
      <c r="X12" s="353"/>
      <c r="Y12" s="353"/>
      <c r="Z12" s="353"/>
      <c r="AA12" s="353"/>
      <c r="AB12" s="353"/>
      <c r="AC12" s="353"/>
      <c r="AD12" s="353"/>
      <c r="AE12" s="353"/>
      <c r="AF12" s="353"/>
      <c r="AG12" s="353"/>
    </row>
    <row r="13" spans="1:33" ht="12.6" customHeight="1" outlineLevel="1">
      <c r="A13" s="376">
        <v>43851</v>
      </c>
      <c r="B13" s="1038">
        <v>43836</v>
      </c>
      <c r="C13" s="364">
        <v>43843</v>
      </c>
      <c r="D13" s="932">
        <v>43867</v>
      </c>
      <c r="E13" s="349" t="s">
        <v>3334</v>
      </c>
      <c r="F13" s="424" t="s">
        <v>12354</v>
      </c>
      <c r="G13" s="424" t="s">
        <v>12355</v>
      </c>
      <c r="H13" s="589" t="s">
        <v>12340</v>
      </c>
      <c r="I13" s="353"/>
      <c r="J13" s="604" t="s">
        <v>2034</v>
      </c>
      <c r="K13" s="353"/>
      <c r="L13" s="1795">
        <f t="shared" si="0"/>
        <v>15</v>
      </c>
      <c r="M13" s="1795">
        <f t="shared" si="1"/>
        <v>10</v>
      </c>
      <c r="N13" s="1796"/>
      <c r="O13" s="1797">
        <v>12</v>
      </c>
      <c r="P13" s="362"/>
      <c r="Q13" s="357"/>
      <c r="R13" s="363"/>
      <c r="S13" s="350"/>
      <c r="T13" s="350"/>
      <c r="U13" s="350"/>
      <c r="V13" s="355"/>
      <c r="W13" s="1385"/>
      <c r="X13" s="1385"/>
      <c r="Y13" s="1385"/>
      <c r="Z13" s="1385"/>
      <c r="AA13" s="1385"/>
      <c r="AB13" s="1385"/>
      <c r="AC13" s="1385"/>
      <c r="AD13" s="363"/>
      <c r="AE13" s="1385"/>
      <c r="AF13" s="353"/>
      <c r="AG13" s="353"/>
    </row>
    <row r="14" spans="1:33" ht="12.6" customHeight="1" outlineLevel="1">
      <c r="A14" s="360">
        <v>43851</v>
      </c>
      <c r="B14" s="1038">
        <v>43843</v>
      </c>
      <c r="C14" s="364">
        <v>43850</v>
      </c>
      <c r="D14" s="360">
        <v>43874</v>
      </c>
      <c r="E14" s="355" t="s">
        <v>3334</v>
      </c>
      <c r="F14" s="353" t="s">
        <v>12356</v>
      </c>
      <c r="G14" s="353" t="s">
        <v>12357</v>
      </c>
      <c r="H14" s="348"/>
      <c r="I14" s="353"/>
      <c r="J14" s="604" t="s">
        <v>2045</v>
      </c>
      <c r="K14" s="353" t="s">
        <v>2888</v>
      </c>
      <c r="L14" s="1795">
        <f t="shared" si="0"/>
        <v>8</v>
      </c>
      <c r="M14" s="1795">
        <f t="shared" si="1"/>
        <v>5</v>
      </c>
      <c r="N14" s="1796"/>
      <c r="O14" s="1797">
        <v>13</v>
      </c>
      <c r="P14" s="352"/>
      <c r="Q14" s="350"/>
      <c r="R14" s="359"/>
      <c r="S14" s="355"/>
      <c r="T14" s="355"/>
      <c r="U14" s="355"/>
      <c r="V14" s="355"/>
      <c r="W14" s="355"/>
      <c r="X14" s="355"/>
      <c r="Y14" s="355"/>
      <c r="Z14" s="355"/>
      <c r="AA14" s="355"/>
      <c r="AB14" s="355"/>
      <c r="AC14" s="355"/>
      <c r="AD14" s="355"/>
      <c r="AE14" s="355"/>
      <c r="AF14" s="355"/>
      <c r="AG14" s="359"/>
    </row>
    <row r="15" spans="1:33" ht="12.6" customHeight="1" outlineLevel="1">
      <c r="A15" s="360">
        <v>43850</v>
      </c>
      <c r="B15" s="1038">
        <v>43832</v>
      </c>
      <c r="C15" s="364">
        <v>43845</v>
      </c>
      <c r="D15" s="364">
        <v>43863</v>
      </c>
      <c r="E15" s="355" t="s">
        <v>3334</v>
      </c>
      <c r="F15" s="353" t="s">
        <v>12358</v>
      </c>
      <c r="G15" s="353" t="s">
        <v>12359</v>
      </c>
      <c r="H15" s="348"/>
      <c r="I15" s="353"/>
      <c r="J15" s="604" t="s">
        <v>2035</v>
      </c>
      <c r="K15" s="353" t="s">
        <v>2039</v>
      </c>
      <c r="L15" s="1795">
        <f t="shared" si="0"/>
        <v>18</v>
      </c>
      <c r="M15" s="1795">
        <f t="shared" si="1"/>
        <v>11</v>
      </c>
      <c r="N15" s="1796"/>
      <c r="O15" s="1797">
        <v>14</v>
      </c>
      <c r="P15" s="352"/>
      <c r="Q15" s="350"/>
      <c r="R15" s="359"/>
      <c r="S15" s="355"/>
      <c r="T15" s="355"/>
      <c r="U15" s="355"/>
      <c r="V15" s="355"/>
      <c r="W15" s="355"/>
      <c r="X15" s="355"/>
      <c r="Y15" s="355"/>
      <c r="Z15" s="355"/>
      <c r="AA15" s="355"/>
      <c r="AB15" s="355"/>
      <c r="AC15" s="355"/>
      <c r="AD15" s="355"/>
      <c r="AE15" s="355"/>
      <c r="AF15" s="355"/>
      <c r="AG15" s="359"/>
    </row>
    <row r="16" spans="1:33" ht="12.6" customHeight="1" outlineLevel="1">
      <c r="A16" s="360">
        <v>43852</v>
      </c>
      <c r="B16" s="1038">
        <v>43843</v>
      </c>
      <c r="C16" s="364">
        <v>43847</v>
      </c>
      <c r="D16" s="1057">
        <v>43874</v>
      </c>
      <c r="E16" s="355" t="s">
        <v>3334</v>
      </c>
      <c r="F16" s="353" t="s">
        <v>12360</v>
      </c>
      <c r="G16" s="353" t="s">
        <v>12361</v>
      </c>
      <c r="H16" s="348"/>
      <c r="I16" s="353"/>
      <c r="J16" s="604" t="s">
        <v>2045</v>
      </c>
      <c r="K16" s="353" t="s">
        <v>2888</v>
      </c>
      <c r="L16" s="1795">
        <f t="shared" si="0"/>
        <v>9</v>
      </c>
      <c r="M16" s="1795">
        <f t="shared" si="1"/>
        <v>6</v>
      </c>
      <c r="N16" s="1796"/>
      <c r="O16" s="1797">
        <v>15</v>
      </c>
      <c r="P16" s="352"/>
      <c r="Q16" s="350"/>
      <c r="R16" s="359"/>
      <c r="S16" s="355"/>
      <c r="T16" s="355"/>
      <c r="U16" s="355"/>
      <c r="V16" s="355"/>
      <c r="W16" s="349"/>
      <c r="X16" s="355"/>
      <c r="Y16" s="355"/>
      <c r="Z16" s="355"/>
      <c r="AA16" s="355"/>
      <c r="AB16" s="355"/>
      <c r="AC16" s="355"/>
      <c r="AD16" s="355"/>
      <c r="AE16" s="355"/>
      <c r="AF16" s="355"/>
      <c r="AG16" s="359"/>
    </row>
    <row r="17" spans="1:21" ht="12.6" customHeight="1" outlineLevel="1">
      <c r="A17" s="360">
        <v>43852</v>
      </c>
      <c r="B17" s="1039">
        <v>43850</v>
      </c>
      <c r="C17" s="360">
        <v>43858</v>
      </c>
      <c r="D17" s="360">
        <v>43858</v>
      </c>
      <c r="E17" s="355" t="s">
        <v>3334</v>
      </c>
      <c r="F17" s="353" t="s">
        <v>12362</v>
      </c>
      <c r="G17" s="353" t="s">
        <v>12363</v>
      </c>
      <c r="H17" s="348" t="s">
        <v>12364</v>
      </c>
      <c r="I17" s="353"/>
      <c r="J17" s="604" t="s">
        <v>2042</v>
      </c>
      <c r="K17" s="353"/>
      <c r="L17" s="1795">
        <f t="shared" si="0"/>
        <v>2</v>
      </c>
      <c r="M17" s="1795">
        <f t="shared" si="1"/>
        <v>1</v>
      </c>
      <c r="N17" s="1796"/>
      <c r="O17" s="1797">
        <v>16</v>
      </c>
      <c r="P17" s="352"/>
      <c r="Q17" s="350"/>
      <c r="R17" s="359"/>
      <c r="S17" s="355"/>
      <c r="T17" s="355"/>
      <c r="U17" s="355"/>
    </row>
    <row r="18" spans="1:21" ht="12.6" customHeight="1" outlineLevel="1">
      <c r="A18" s="360">
        <v>43852</v>
      </c>
      <c r="B18" s="1039">
        <v>43840</v>
      </c>
      <c r="C18" s="360">
        <v>43850</v>
      </c>
      <c r="D18" s="360">
        <v>43871</v>
      </c>
      <c r="E18" s="355" t="s">
        <v>3334</v>
      </c>
      <c r="F18" s="353" t="s">
        <v>12365</v>
      </c>
      <c r="G18" s="353" t="s">
        <v>12366</v>
      </c>
      <c r="H18" s="348" t="s">
        <v>12367</v>
      </c>
      <c r="I18" s="353"/>
      <c r="J18" s="604" t="s">
        <v>2042</v>
      </c>
      <c r="K18" s="353"/>
      <c r="L18" s="1795">
        <f t="shared" si="0"/>
        <v>12</v>
      </c>
      <c r="M18" s="1795">
        <f t="shared" si="1"/>
        <v>7</v>
      </c>
      <c r="N18" s="1796"/>
      <c r="O18" s="1797">
        <v>17</v>
      </c>
      <c r="P18" s="352"/>
      <c r="Q18" s="350"/>
      <c r="R18" s="359"/>
      <c r="S18" s="355"/>
      <c r="T18" s="355"/>
      <c r="U18" s="355"/>
    </row>
    <row r="19" spans="1:21" ht="12.6" customHeight="1" outlineLevel="1">
      <c r="A19" s="376">
        <v>43854</v>
      </c>
      <c r="B19" s="1038">
        <v>43843</v>
      </c>
      <c r="C19" s="364">
        <v>43857</v>
      </c>
      <c r="D19" s="364">
        <v>43857</v>
      </c>
      <c r="E19" s="355" t="s">
        <v>3334</v>
      </c>
      <c r="F19" s="353" t="s">
        <v>12368</v>
      </c>
      <c r="G19" s="353" t="s">
        <v>12369</v>
      </c>
      <c r="H19" s="348"/>
      <c r="I19" s="353"/>
      <c r="J19" s="604" t="s">
        <v>2033</v>
      </c>
      <c r="K19" s="353"/>
      <c r="L19" s="1795">
        <f t="shared" si="0"/>
        <v>11</v>
      </c>
      <c r="M19" s="1795">
        <f t="shared" si="1"/>
        <v>8</v>
      </c>
      <c r="N19" s="1796"/>
      <c r="O19" s="1797">
        <v>18</v>
      </c>
      <c r="P19" s="352"/>
      <c r="Q19" s="353"/>
      <c r="R19" s="353"/>
      <c r="S19" s="353"/>
      <c r="T19" s="353"/>
      <c r="U19" s="353"/>
    </row>
    <row r="20" spans="1:21" ht="12.6" customHeight="1" outlineLevel="1">
      <c r="A20" s="376">
        <v>43852</v>
      </c>
      <c r="B20" s="1038">
        <v>43846</v>
      </c>
      <c r="C20" s="364">
        <v>43852</v>
      </c>
      <c r="D20" s="364">
        <v>43852</v>
      </c>
      <c r="E20" s="355" t="s">
        <v>3334</v>
      </c>
      <c r="F20" s="353" t="s">
        <v>3418</v>
      </c>
      <c r="G20" s="353" t="s">
        <v>12370</v>
      </c>
      <c r="H20" s="348" t="s">
        <v>12371</v>
      </c>
      <c r="I20" s="353"/>
      <c r="J20" s="604" t="s">
        <v>2033</v>
      </c>
      <c r="K20" s="353"/>
      <c r="L20" s="1795">
        <f t="shared" si="0"/>
        <v>6</v>
      </c>
      <c r="M20" s="1795">
        <f t="shared" si="1"/>
        <v>3</v>
      </c>
      <c r="N20" s="1796"/>
      <c r="O20" s="1797">
        <v>19</v>
      </c>
      <c r="P20" s="352"/>
      <c r="Q20" s="353"/>
      <c r="R20" s="353"/>
      <c r="S20" s="353"/>
      <c r="T20" s="353"/>
      <c r="U20" s="353"/>
    </row>
    <row r="21" spans="1:21" ht="12.6" customHeight="1" outlineLevel="1">
      <c r="A21" s="376">
        <v>43856</v>
      </c>
      <c r="B21" s="1038">
        <v>43852</v>
      </c>
      <c r="C21" s="364">
        <v>43860</v>
      </c>
      <c r="D21" s="364">
        <v>43860</v>
      </c>
      <c r="E21" s="355" t="s">
        <v>3334</v>
      </c>
      <c r="F21" s="353" t="s">
        <v>7747</v>
      </c>
      <c r="G21" s="353" t="s">
        <v>12372</v>
      </c>
      <c r="H21" s="348"/>
      <c r="I21" s="353"/>
      <c r="J21" s="604" t="s">
        <v>2039</v>
      </c>
      <c r="K21" s="353"/>
      <c r="L21" s="1795">
        <f t="shared" si="0"/>
        <v>4</v>
      </c>
      <c r="M21" s="1795">
        <f t="shared" si="1"/>
        <v>2</v>
      </c>
      <c r="N21" s="1796"/>
      <c r="O21" s="1797">
        <v>20</v>
      </c>
      <c r="P21" s="352"/>
      <c r="Q21" s="357"/>
      <c r="R21" s="363"/>
      <c r="S21" s="350"/>
      <c r="T21" s="350"/>
      <c r="U21" s="350"/>
    </row>
    <row r="22" spans="1:21" ht="12.6" customHeight="1" outlineLevel="1">
      <c r="A22" s="376">
        <v>43858</v>
      </c>
      <c r="B22" s="1038">
        <v>43838</v>
      </c>
      <c r="C22" s="364">
        <v>43852</v>
      </c>
      <c r="D22" s="364">
        <v>43869</v>
      </c>
      <c r="E22" s="355" t="s">
        <v>3335</v>
      </c>
      <c r="F22" s="353" t="s">
        <v>12373</v>
      </c>
      <c r="G22" s="353" t="s">
        <v>12374</v>
      </c>
      <c r="H22" s="348"/>
      <c r="I22" s="353"/>
      <c r="J22" s="604" t="s">
        <v>2035</v>
      </c>
      <c r="K22" s="353"/>
      <c r="L22" s="1795">
        <f t="shared" si="0"/>
        <v>20</v>
      </c>
      <c r="M22" s="1795">
        <f t="shared" si="1"/>
        <v>13</v>
      </c>
      <c r="N22" s="1796"/>
      <c r="O22" s="1797">
        <v>21</v>
      </c>
      <c r="P22" s="362"/>
      <c r="Q22" s="357"/>
      <c r="R22" s="363"/>
      <c r="S22" s="350"/>
      <c r="T22" s="350"/>
      <c r="U22" s="350"/>
    </row>
    <row r="23" spans="1:21" ht="12.6" customHeight="1" outlineLevel="1">
      <c r="A23" s="376">
        <v>43859</v>
      </c>
      <c r="B23" s="1038">
        <v>43857</v>
      </c>
      <c r="C23" s="364">
        <v>43857</v>
      </c>
      <c r="D23" s="364">
        <v>43888</v>
      </c>
      <c r="E23" s="355" t="s">
        <v>3334</v>
      </c>
      <c r="F23" s="353" t="s">
        <v>12375</v>
      </c>
      <c r="G23" s="353" t="s">
        <v>12376</v>
      </c>
      <c r="H23" s="348"/>
      <c r="I23" s="353"/>
      <c r="J23" s="604" t="s">
        <v>2035</v>
      </c>
      <c r="K23" s="353"/>
      <c r="L23" s="1795">
        <f t="shared" si="0"/>
        <v>2</v>
      </c>
      <c r="M23" s="1795">
        <f t="shared" si="1"/>
        <v>1</v>
      </c>
      <c r="N23" s="1796"/>
      <c r="O23" s="1797">
        <v>22</v>
      </c>
      <c r="P23" s="362"/>
      <c r="Q23" s="357"/>
      <c r="R23" s="363"/>
      <c r="S23" s="350"/>
      <c r="T23" s="350"/>
      <c r="U23" s="350"/>
    </row>
    <row r="24" spans="1:21" ht="12.6" customHeight="1" outlineLevel="1">
      <c r="A24" s="376">
        <v>43859</v>
      </c>
      <c r="B24" s="1038">
        <v>43851</v>
      </c>
      <c r="C24" s="364">
        <v>43882</v>
      </c>
      <c r="D24" s="932">
        <v>43882</v>
      </c>
      <c r="E24" s="349" t="s">
        <v>3334</v>
      </c>
      <c r="F24" s="424" t="s">
        <v>12377</v>
      </c>
      <c r="G24" s="424" t="s">
        <v>12378</v>
      </c>
      <c r="H24" s="589"/>
      <c r="I24" s="424"/>
      <c r="J24" s="604" t="s">
        <v>2034</v>
      </c>
      <c r="K24" s="353"/>
      <c r="L24" s="1795">
        <f t="shared" si="0"/>
        <v>8</v>
      </c>
      <c r="M24" s="1795">
        <f t="shared" si="1"/>
        <v>5</v>
      </c>
      <c r="N24" s="1796"/>
      <c r="O24" s="1797">
        <v>23</v>
      </c>
      <c r="P24" s="362"/>
      <c r="Q24" s="357"/>
      <c r="R24" s="363"/>
      <c r="S24" s="350"/>
      <c r="T24" s="350"/>
      <c r="U24" s="350"/>
    </row>
    <row r="25" spans="1:21" ht="12.6" customHeight="1" outlineLevel="1">
      <c r="A25" s="376">
        <v>43859</v>
      </c>
      <c r="B25" s="1038">
        <v>43851</v>
      </c>
      <c r="C25" s="364">
        <v>43882</v>
      </c>
      <c r="D25" s="364">
        <v>43882</v>
      </c>
      <c r="E25" s="355" t="s">
        <v>3334</v>
      </c>
      <c r="F25" s="353" t="s">
        <v>12379</v>
      </c>
      <c r="G25" s="353" t="s">
        <v>12380</v>
      </c>
      <c r="H25" s="348"/>
      <c r="I25" s="353"/>
      <c r="J25" s="604" t="s">
        <v>2034</v>
      </c>
      <c r="K25" s="353"/>
      <c r="L25" s="1795">
        <f t="shared" si="0"/>
        <v>8</v>
      </c>
      <c r="M25" s="1795">
        <f t="shared" si="1"/>
        <v>5</v>
      </c>
      <c r="N25" s="1796"/>
      <c r="O25" s="1797">
        <v>24</v>
      </c>
      <c r="P25" s="362"/>
      <c r="Q25" s="357"/>
      <c r="R25" s="363"/>
      <c r="S25" s="350"/>
      <c r="T25" s="350"/>
      <c r="U25" s="350"/>
    </row>
    <row r="26" spans="1:21" ht="12.6" customHeight="1" outlineLevel="1">
      <c r="A26" s="376">
        <v>43860</v>
      </c>
      <c r="B26" s="1038">
        <v>43845</v>
      </c>
      <c r="C26" s="364">
        <v>43852</v>
      </c>
      <c r="D26" s="364">
        <v>43852</v>
      </c>
      <c r="E26" s="355" t="s">
        <v>3334</v>
      </c>
      <c r="F26" s="353" t="s">
        <v>12381</v>
      </c>
      <c r="G26" s="353" t="s">
        <v>12382</v>
      </c>
      <c r="H26" s="348"/>
      <c r="I26" s="353"/>
      <c r="J26" s="604" t="s">
        <v>2033</v>
      </c>
      <c r="K26" s="353" t="s">
        <v>2039</v>
      </c>
      <c r="L26" s="1795">
        <f t="shared" si="0"/>
        <v>15</v>
      </c>
      <c r="M26" s="1795">
        <f t="shared" si="1"/>
        <v>10</v>
      </c>
      <c r="N26" s="1796"/>
      <c r="O26" s="1797">
        <v>25</v>
      </c>
      <c r="P26" s="352"/>
      <c r="Q26" s="353"/>
      <c r="R26" s="353"/>
      <c r="S26" s="353"/>
      <c r="T26" s="353"/>
      <c r="U26" s="353"/>
    </row>
    <row r="27" spans="1:21" ht="12.6" customHeight="1" outlineLevel="1">
      <c r="A27" s="376">
        <v>43860</v>
      </c>
      <c r="B27" s="1038">
        <v>43857</v>
      </c>
      <c r="C27" s="364">
        <v>43860</v>
      </c>
      <c r="D27" s="349" t="s">
        <v>12383</v>
      </c>
      <c r="E27" s="349" t="s">
        <v>3334</v>
      </c>
      <c r="F27" s="424" t="s">
        <v>12384</v>
      </c>
      <c r="G27" s="424" t="s">
        <v>12385</v>
      </c>
      <c r="H27" s="589"/>
      <c r="I27" s="424"/>
      <c r="J27" s="604" t="s">
        <v>2033</v>
      </c>
      <c r="K27" s="353" t="s">
        <v>2039</v>
      </c>
      <c r="L27" s="1795">
        <f t="shared" si="0"/>
        <v>3</v>
      </c>
      <c r="M27" s="1795">
        <f t="shared" si="1"/>
        <v>2</v>
      </c>
      <c r="N27" s="1796"/>
      <c r="O27" s="1797">
        <v>26</v>
      </c>
      <c r="P27" s="662"/>
      <c r="Q27" s="424"/>
      <c r="R27" s="424"/>
      <c r="S27" s="424"/>
      <c r="T27" s="424"/>
      <c r="U27" s="424"/>
    </row>
    <row r="28" spans="1:21" ht="12.6" customHeight="1" outlineLevel="1">
      <c r="A28" s="376">
        <v>43860</v>
      </c>
      <c r="B28" s="1038">
        <v>43853</v>
      </c>
      <c r="C28" s="364">
        <v>43860</v>
      </c>
      <c r="D28" s="932">
        <v>43860</v>
      </c>
      <c r="E28" s="349" t="s">
        <v>3334</v>
      </c>
      <c r="F28" s="424" t="s">
        <v>12377</v>
      </c>
      <c r="G28" s="589" t="s">
        <v>12386</v>
      </c>
      <c r="H28" s="589" t="s">
        <v>3577</v>
      </c>
      <c r="I28" s="424"/>
      <c r="J28" s="604" t="s">
        <v>2034</v>
      </c>
      <c r="K28" s="353"/>
      <c r="L28" s="1795">
        <f t="shared" si="0"/>
        <v>7</v>
      </c>
      <c r="M28" s="1795">
        <f t="shared" si="1"/>
        <v>4</v>
      </c>
      <c r="N28" s="1796"/>
      <c r="O28" s="1797">
        <v>27</v>
      </c>
      <c r="P28" s="1063"/>
      <c r="Q28" s="944"/>
      <c r="R28" s="356"/>
      <c r="S28" s="365"/>
      <c r="T28" s="365"/>
      <c r="U28" s="365"/>
    </row>
    <row r="29" spans="1:21" ht="12.6" customHeight="1" outlineLevel="1">
      <c r="A29" s="376">
        <v>43864</v>
      </c>
      <c r="B29" s="1799">
        <v>43845</v>
      </c>
      <c r="C29" s="759">
        <v>43871</v>
      </c>
      <c r="D29" s="759">
        <v>43871</v>
      </c>
      <c r="E29" s="350" t="s">
        <v>3334</v>
      </c>
      <c r="F29" s="352" t="s">
        <v>10363</v>
      </c>
      <c r="G29" s="352" t="s">
        <v>12387</v>
      </c>
      <c r="H29" s="351" t="s">
        <v>3573</v>
      </c>
      <c r="I29" s="352"/>
      <c r="J29" s="604" t="s">
        <v>2033</v>
      </c>
      <c r="K29" s="352" t="s">
        <v>12388</v>
      </c>
      <c r="L29" s="1795">
        <f t="shared" si="0"/>
        <v>19</v>
      </c>
      <c r="M29" s="1795">
        <f t="shared" si="1"/>
        <v>12</v>
      </c>
      <c r="N29" s="1796"/>
      <c r="O29" s="1797">
        <v>28</v>
      </c>
      <c r="P29" s="352"/>
      <c r="Q29" s="353"/>
      <c r="R29" s="353"/>
      <c r="S29" s="353"/>
      <c r="T29" s="353"/>
      <c r="U29" s="353"/>
    </row>
    <row r="30" spans="1:21" ht="12.6" customHeight="1" outlineLevel="1">
      <c r="A30" s="376">
        <v>43861</v>
      </c>
      <c r="B30" s="1038">
        <v>43858</v>
      </c>
      <c r="C30" s="355" t="s">
        <v>12389</v>
      </c>
      <c r="D30" s="932">
        <v>43889</v>
      </c>
      <c r="E30" s="355" t="s">
        <v>3334</v>
      </c>
      <c r="F30" s="353" t="s">
        <v>12390</v>
      </c>
      <c r="G30" s="353" t="s">
        <v>12391</v>
      </c>
      <c r="H30" s="348"/>
      <c r="I30" s="353"/>
      <c r="J30" s="604" t="s">
        <v>2045</v>
      </c>
      <c r="K30" s="353"/>
      <c r="L30" s="1795">
        <f t="shared" si="0"/>
        <v>3</v>
      </c>
      <c r="M30" s="1795">
        <f t="shared" si="1"/>
        <v>2</v>
      </c>
      <c r="N30" s="1796"/>
      <c r="O30" s="1797">
        <v>29</v>
      </c>
      <c r="P30" s="362"/>
      <c r="Q30" s="357"/>
      <c r="R30" s="363"/>
      <c r="S30" s="350"/>
      <c r="T30" s="350"/>
      <c r="U30" s="350"/>
    </row>
    <row r="31" spans="1:21" ht="12.6" customHeight="1" outlineLevel="1">
      <c r="A31" s="376">
        <v>43861</v>
      </c>
      <c r="B31" s="1038">
        <v>43857</v>
      </c>
      <c r="C31" s="364">
        <v>43860</v>
      </c>
      <c r="D31" s="932">
        <v>43888</v>
      </c>
      <c r="E31" s="355" t="s">
        <v>3334</v>
      </c>
      <c r="F31" s="353" t="s">
        <v>12392</v>
      </c>
      <c r="G31" s="353" t="s">
        <v>12393</v>
      </c>
      <c r="H31" s="348"/>
      <c r="I31" s="353"/>
      <c r="J31" s="604" t="s">
        <v>2045</v>
      </c>
      <c r="K31" s="353"/>
      <c r="L31" s="1795">
        <f t="shared" si="0"/>
        <v>4</v>
      </c>
      <c r="M31" s="1795">
        <f t="shared" si="1"/>
        <v>3</v>
      </c>
      <c r="N31" s="1796"/>
      <c r="O31" s="1797">
        <v>30</v>
      </c>
      <c r="P31" s="362"/>
      <c r="Q31" s="357"/>
      <c r="R31" s="363"/>
      <c r="S31" s="350"/>
      <c r="T31" s="350"/>
      <c r="U31" s="350"/>
    </row>
    <row r="32" spans="1:21" ht="12.6" customHeight="1" outlineLevel="1">
      <c r="A32" s="376">
        <v>43864</v>
      </c>
      <c r="B32" s="1038">
        <v>43859</v>
      </c>
      <c r="C32" s="364">
        <v>43861</v>
      </c>
      <c r="D32" s="364">
        <v>43861</v>
      </c>
      <c r="E32" s="355" t="s">
        <v>3334</v>
      </c>
      <c r="F32" s="353" t="s">
        <v>3418</v>
      </c>
      <c r="G32" s="353" t="s">
        <v>12394</v>
      </c>
      <c r="H32" s="348" t="s">
        <v>12395</v>
      </c>
      <c r="I32" s="353"/>
      <c r="J32" s="604" t="s">
        <v>2042</v>
      </c>
      <c r="K32" s="353" t="s">
        <v>2888</v>
      </c>
      <c r="L32" s="1795">
        <f t="shared" si="0"/>
        <v>5</v>
      </c>
      <c r="M32" s="1795">
        <f t="shared" si="1"/>
        <v>2</v>
      </c>
      <c r="N32" s="1796"/>
      <c r="O32" s="1797">
        <v>31</v>
      </c>
      <c r="P32" s="362"/>
      <c r="Q32" s="357"/>
      <c r="R32" s="363"/>
      <c r="S32" s="350"/>
      <c r="T32" s="350"/>
      <c r="U32" s="350"/>
    </row>
    <row r="33" spans="1:21" ht="12.6" customHeight="1" outlineLevel="1">
      <c r="A33" s="376">
        <v>43864</v>
      </c>
      <c r="B33" s="1038">
        <v>43859</v>
      </c>
      <c r="C33" s="364">
        <v>43866</v>
      </c>
      <c r="D33" s="364">
        <v>43866</v>
      </c>
      <c r="E33" s="355" t="s">
        <v>3334</v>
      </c>
      <c r="F33" s="353" t="s">
        <v>3418</v>
      </c>
      <c r="G33" s="353" t="s">
        <v>12396</v>
      </c>
      <c r="H33" s="348" t="s">
        <v>12397</v>
      </c>
      <c r="I33" s="353"/>
      <c r="J33" s="604" t="s">
        <v>2033</v>
      </c>
      <c r="K33" s="353" t="s">
        <v>2888</v>
      </c>
      <c r="L33" s="1795">
        <f t="shared" si="0"/>
        <v>5</v>
      </c>
      <c r="M33" s="1795">
        <f t="shared" si="1"/>
        <v>2</v>
      </c>
      <c r="N33" s="1796"/>
      <c r="O33" s="1797">
        <v>32</v>
      </c>
      <c r="P33" s="362"/>
      <c r="Q33" s="357"/>
      <c r="R33" s="363"/>
      <c r="S33" s="350"/>
      <c r="T33" s="350"/>
      <c r="U33" s="350"/>
    </row>
    <row r="34" spans="1:21" ht="12.6" customHeight="1" outlineLevel="1">
      <c r="A34" s="376">
        <v>43864</v>
      </c>
      <c r="B34" s="1038">
        <v>43838</v>
      </c>
      <c r="C34" s="364">
        <v>43868</v>
      </c>
      <c r="D34" s="364">
        <v>43871</v>
      </c>
      <c r="E34" s="355" t="s">
        <v>3334</v>
      </c>
      <c r="F34" s="353" t="s">
        <v>12398</v>
      </c>
      <c r="G34" s="353" t="s">
        <v>12399</v>
      </c>
      <c r="H34" s="348" t="s">
        <v>12400</v>
      </c>
      <c r="I34" s="353"/>
      <c r="J34" s="604" t="s">
        <v>2042</v>
      </c>
      <c r="K34" s="353"/>
      <c r="L34" s="1795">
        <f t="shared" ref="L34:L65" si="2">(A34-B34)</f>
        <v>26</v>
      </c>
      <c r="M34" s="1795">
        <f t="shared" ref="M34:M65" si="3">NETWORKDAYS(B34,A34,A34:B34)</f>
        <v>17</v>
      </c>
      <c r="N34" s="1796"/>
      <c r="O34" s="1797">
        <v>33</v>
      </c>
      <c r="P34" s="362"/>
      <c r="Q34" s="357"/>
      <c r="R34" s="363"/>
      <c r="S34" s="350"/>
      <c r="T34" s="350"/>
      <c r="U34" s="350"/>
    </row>
    <row r="35" spans="1:21" ht="12.6" customHeight="1" outlineLevel="1">
      <c r="A35" s="376">
        <v>43865</v>
      </c>
      <c r="B35" s="1038">
        <v>43860</v>
      </c>
      <c r="C35" s="364">
        <v>43871</v>
      </c>
      <c r="D35" s="364">
        <v>43871</v>
      </c>
      <c r="E35" s="355" t="s">
        <v>3334</v>
      </c>
      <c r="F35" s="353" t="s">
        <v>12401</v>
      </c>
      <c r="G35" s="353" t="s">
        <v>12402</v>
      </c>
      <c r="H35" s="348"/>
      <c r="I35" s="353"/>
      <c r="J35" s="604" t="s">
        <v>2033</v>
      </c>
      <c r="K35" s="353" t="s">
        <v>2039</v>
      </c>
      <c r="L35" s="1795">
        <f t="shared" si="2"/>
        <v>5</v>
      </c>
      <c r="M35" s="1795">
        <f t="shared" si="3"/>
        <v>2</v>
      </c>
      <c r="N35" s="1796"/>
      <c r="O35" s="1797">
        <v>34</v>
      </c>
      <c r="P35" s="352"/>
      <c r="Q35" s="353"/>
      <c r="R35" s="353"/>
      <c r="S35" s="353"/>
      <c r="T35" s="353"/>
      <c r="U35" s="353"/>
    </row>
    <row r="36" spans="1:21" ht="12.6" customHeight="1" outlineLevel="1">
      <c r="A36" s="376">
        <v>43865</v>
      </c>
      <c r="B36" s="1038">
        <v>43861</v>
      </c>
      <c r="C36" s="364">
        <v>43868</v>
      </c>
      <c r="D36" s="364">
        <v>43868</v>
      </c>
      <c r="E36" s="355" t="s">
        <v>3334</v>
      </c>
      <c r="F36" s="353" t="s">
        <v>12403</v>
      </c>
      <c r="G36" s="353" t="s">
        <v>12404</v>
      </c>
      <c r="H36" s="348"/>
      <c r="I36" s="353"/>
      <c r="J36" s="604" t="s">
        <v>2033</v>
      </c>
      <c r="K36" s="353" t="s">
        <v>2039</v>
      </c>
      <c r="L36" s="1795">
        <f t="shared" si="2"/>
        <v>4</v>
      </c>
      <c r="M36" s="1795">
        <f t="shared" si="3"/>
        <v>1</v>
      </c>
      <c r="N36" s="1796"/>
      <c r="O36" s="1797">
        <v>35</v>
      </c>
      <c r="P36" s="352"/>
      <c r="Q36" s="353"/>
      <c r="R36" s="353"/>
      <c r="S36" s="353"/>
      <c r="T36" s="353"/>
      <c r="U36" s="353"/>
    </row>
    <row r="37" spans="1:21" ht="12.6" customHeight="1" outlineLevel="1">
      <c r="A37" s="376">
        <v>43865</v>
      </c>
      <c r="B37" s="1038">
        <v>43833</v>
      </c>
      <c r="C37" s="364">
        <v>43864</v>
      </c>
      <c r="D37" s="364">
        <v>43864</v>
      </c>
      <c r="E37" s="355" t="s">
        <v>3335</v>
      </c>
      <c r="F37" s="353" t="s">
        <v>12405</v>
      </c>
      <c r="G37" s="353" t="s">
        <v>12406</v>
      </c>
      <c r="H37" s="348"/>
      <c r="I37" s="353"/>
      <c r="J37" s="604" t="s">
        <v>2042</v>
      </c>
      <c r="K37" s="353"/>
      <c r="L37" s="1795">
        <f t="shared" si="2"/>
        <v>32</v>
      </c>
      <c r="M37" s="1795">
        <f t="shared" si="3"/>
        <v>21</v>
      </c>
      <c r="N37" s="1796"/>
      <c r="O37" s="1797">
        <v>36</v>
      </c>
      <c r="P37" s="362"/>
      <c r="Q37" s="357"/>
      <c r="R37" s="363"/>
      <c r="S37" s="350"/>
      <c r="T37" s="350"/>
      <c r="U37" s="350"/>
    </row>
    <row r="38" spans="1:21" ht="12.6" customHeight="1" outlineLevel="1">
      <c r="A38" s="360">
        <v>43859</v>
      </c>
      <c r="B38" s="1038">
        <v>43836</v>
      </c>
      <c r="C38" s="355" t="s">
        <v>12407</v>
      </c>
      <c r="D38" s="364">
        <v>43867</v>
      </c>
      <c r="E38" s="355" t="s">
        <v>3334</v>
      </c>
      <c r="F38" s="353" t="s">
        <v>4189</v>
      </c>
      <c r="G38" s="353" t="s">
        <v>12408</v>
      </c>
      <c r="H38" s="348"/>
      <c r="I38" s="353"/>
      <c r="J38" s="604" t="s">
        <v>2035</v>
      </c>
      <c r="K38" s="353"/>
      <c r="L38" s="1795">
        <f t="shared" si="2"/>
        <v>23</v>
      </c>
      <c r="M38" s="1795">
        <f t="shared" si="3"/>
        <v>16</v>
      </c>
      <c r="N38" s="1796"/>
      <c r="O38" s="1797">
        <v>37</v>
      </c>
      <c r="P38" s="352"/>
      <c r="Q38" s="353"/>
      <c r="R38" s="350"/>
      <c r="S38" s="359"/>
      <c r="T38" s="355"/>
      <c r="U38" s="355"/>
    </row>
    <row r="39" spans="1:21" ht="12.6" customHeight="1" outlineLevel="1">
      <c r="A39" s="1800">
        <v>43865</v>
      </c>
      <c r="B39" s="1038">
        <v>43855</v>
      </c>
      <c r="C39" s="364">
        <v>43866</v>
      </c>
      <c r="D39" s="364">
        <v>43886</v>
      </c>
      <c r="E39" s="355" t="s">
        <v>3334</v>
      </c>
      <c r="F39" s="353" t="s">
        <v>12409</v>
      </c>
      <c r="G39" s="353" t="s">
        <v>12410</v>
      </c>
      <c r="H39" s="348"/>
      <c r="I39" s="353"/>
      <c r="J39" s="604" t="s">
        <v>2035</v>
      </c>
      <c r="K39" s="353" t="s">
        <v>2035</v>
      </c>
      <c r="L39" s="1795">
        <f t="shared" si="2"/>
        <v>10</v>
      </c>
      <c r="M39" s="1795">
        <f t="shared" si="3"/>
        <v>6</v>
      </c>
      <c r="N39" s="1796"/>
      <c r="O39" s="1797">
        <v>38</v>
      </c>
      <c r="P39" s="362"/>
      <c r="Q39" s="357"/>
      <c r="R39" s="363"/>
      <c r="S39" s="350"/>
      <c r="T39" s="350"/>
      <c r="U39" s="350"/>
    </row>
    <row r="40" spans="1:21" ht="12.6" customHeight="1" outlineLevel="1">
      <c r="A40" s="364">
        <v>43865</v>
      </c>
      <c r="B40" s="1038">
        <v>43857</v>
      </c>
      <c r="C40" s="364">
        <v>43866</v>
      </c>
      <c r="D40" s="364">
        <v>43888</v>
      </c>
      <c r="E40" s="355" t="s">
        <v>3334</v>
      </c>
      <c r="F40" s="353" t="s">
        <v>12411</v>
      </c>
      <c r="G40" s="353" t="s">
        <v>12412</v>
      </c>
      <c r="H40" s="348"/>
      <c r="I40" s="353"/>
      <c r="J40" s="604" t="s">
        <v>2035</v>
      </c>
      <c r="K40" s="353"/>
      <c r="L40" s="1795">
        <f t="shared" si="2"/>
        <v>8</v>
      </c>
      <c r="M40" s="1795">
        <f t="shared" si="3"/>
        <v>5</v>
      </c>
      <c r="N40" s="1796"/>
      <c r="O40" s="1797">
        <v>39</v>
      </c>
      <c r="P40" s="362"/>
      <c r="Q40" s="357"/>
      <c r="R40" s="363"/>
      <c r="S40" s="350"/>
      <c r="T40" s="350"/>
      <c r="U40" s="350"/>
    </row>
    <row r="41" spans="1:21" ht="12.6" customHeight="1" outlineLevel="1">
      <c r="A41" s="376">
        <v>43859</v>
      </c>
      <c r="B41" s="1038">
        <v>43852</v>
      </c>
      <c r="C41" s="364">
        <v>43858</v>
      </c>
      <c r="D41" s="364">
        <v>43883</v>
      </c>
      <c r="E41" s="355" t="s">
        <v>3335</v>
      </c>
      <c r="F41" s="353" t="s">
        <v>12413</v>
      </c>
      <c r="G41" s="353" t="s">
        <v>12414</v>
      </c>
      <c r="H41" s="348"/>
      <c r="I41" s="353"/>
      <c r="J41" s="604" t="s">
        <v>2035</v>
      </c>
      <c r="K41" s="353"/>
      <c r="L41" s="1795">
        <f t="shared" si="2"/>
        <v>7</v>
      </c>
      <c r="M41" s="1795">
        <f t="shared" si="3"/>
        <v>4</v>
      </c>
      <c r="N41" s="1796"/>
      <c r="O41" s="1797">
        <v>40</v>
      </c>
      <c r="P41" s="362"/>
      <c r="Q41" s="357"/>
      <c r="R41" s="363"/>
      <c r="S41" s="350"/>
      <c r="T41" s="350"/>
      <c r="U41" s="350"/>
    </row>
    <row r="42" spans="1:21" ht="12.6" customHeight="1" outlineLevel="1">
      <c r="A42" s="376">
        <v>43866</v>
      </c>
      <c r="B42" s="1038">
        <v>43846</v>
      </c>
      <c r="C42" s="364">
        <v>43860</v>
      </c>
      <c r="D42" s="364">
        <v>43860</v>
      </c>
      <c r="E42" s="355" t="s">
        <v>3335</v>
      </c>
      <c r="F42" s="353" t="s">
        <v>12415</v>
      </c>
      <c r="G42" s="353" t="s">
        <v>12416</v>
      </c>
      <c r="H42" s="348"/>
      <c r="I42" s="353"/>
      <c r="J42" s="604" t="s">
        <v>2033</v>
      </c>
      <c r="K42" s="353" t="s">
        <v>2888</v>
      </c>
      <c r="L42" s="1795">
        <f t="shared" si="2"/>
        <v>20</v>
      </c>
      <c r="M42" s="1795">
        <f t="shared" si="3"/>
        <v>13</v>
      </c>
      <c r="N42" s="1796"/>
      <c r="O42" s="1797">
        <v>41</v>
      </c>
      <c r="P42" s="352"/>
      <c r="Q42" s="353"/>
      <c r="R42" s="353"/>
      <c r="S42" s="353"/>
      <c r="T42" s="353"/>
      <c r="U42" s="353"/>
    </row>
    <row r="43" spans="1:21" ht="12.6" customHeight="1" outlineLevel="1">
      <c r="A43" s="376">
        <v>43866</v>
      </c>
      <c r="B43" s="1038">
        <v>43857</v>
      </c>
      <c r="C43" s="364">
        <v>43871</v>
      </c>
      <c r="D43" s="932">
        <v>43888</v>
      </c>
      <c r="E43" s="349" t="s">
        <v>3334</v>
      </c>
      <c r="F43" s="424" t="s">
        <v>12417</v>
      </c>
      <c r="G43" s="424" t="s">
        <v>12418</v>
      </c>
      <c r="H43" s="589" t="s">
        <v>3507</v>
      </c>
      <c r="I43" s="424"/>
      <c r="J43" s="604" t="s">
        <v>2034</v>
      </c>
      <c r="K43" s="353"/>
      <c r="L43" s="1795">
        <f t="shared" si="2"/>
        <v>9</v>
      </c>
      <c r="M43" s="1795">
        <f t="shared" si="3"/>
        <v>6</v>
      </c>
      <c r="N43" s="1796"/>
      <c r="O43" s="1797">
        <v>42</v>
      </c>
      <c r="P43" s="352"/>
      <c r="Q43" s="353"/>
      <c r="R43" s="353"/>
      <c r="S43" s="353"/>
      <c r="T43" s="353"/>
      <c r="U43" s="353"/>
    </row>
    <row r="44" spans="1:21" ht="12.6" customHeight="1" outlineLevel="1">
      <c r="A44" s="376">
        <v>43861</v>
      </c>
      <c r="B44" s="1038">
        <v>43845</v>
      </c>
      <c r="C44" s="364">
        <v>43857</v>
      </c>
      <c r="D44" s="364">
        <v>43859</v>
      </c>
      <c r="E44" s="355" t="s">
        <v>3334</v>
      </c>
      <c r="F44" s="353" t="s">
        <v>12419</v>
      </c>
      <c r="G44" s="353" t="s">
        <v>12420</v>
      </c>
      <c r="H44" s="348" t="s">
        <v>12421</v>
      </c>
      <c r="I44" s="353"/>
      <c r="J44" s="604" t="s">
        <v>2034</v>
      </c>
      <c r="K44" s="353" t="s">
        <v>2036</v>
      </c>
      <c r="L44" s="1795">
        <f t="shared" si="2"/>
        <v>16</v>
      </c>
      <c r="M44" s="1795">
        <f t="shared" si="3"/>
        <v>11</v>
      </c>
      <c r="N44" s="1796"/>
      <c r="O44" s="1797">
        <v>43</v>
      </c>
      <c r="P44" s="353"/>
      <c r="Q44" s="353"/>
      <c r="R44" s="353"/>
      <c r="S44" s="353"/>
      <c r="T44" s="353"/>
      <c r="U44" s="353"/>
    </row>
    <row r="45" spans="1:21" ht="12.6" customHeight="1" outlineLevel="1">
      <c r="A45" s="376">
        <v>43866</v>
      </c>
      <c r="B45" s="1038">
        <v>43858</v>
      </c>
      <c r="C45" s="355" t="s">
        <v>12422</v>
      </c>
      <c r="D45" s="364">
        <v>43889</v>
      </c>
      <c r="E45" s="355" t="s">
        <v>3335</v>
      </c>
      <c r="F45" s="353" t="s">
        <v>4189</v>
      </c>
      <c r="G45" s="353" t="s">
        <v>12423</v>
      </c>
      <c r="H45" s="348" t="s">
        <v>12424</v>
      </c>
      <c r="I45" s="353"/>
      <c r="J45" s="604" t="s">
        <v>2045</v>
      </c>
      <c r="K45" s="353" t="s">
        <v>2039</v>
      </c>
      <c r="L45" s="1795">
        <f t="shared" si="2"/>
        <v>8</v>
      </c>
      <c r="M45" s="1795">
        <f t="shared" si="3"/>
        <v>5</v>
      </c>
      <c r="N45" s="1796"/>
      <c r="O45" s="1797">
        <v>44</v>
      </c>
      <c r="P45" s="362"/>
      <c r="Q45" s="357"/>
      <c r="R45" s="363"/>
      <c r="S45" s="350"/>
      <c r="T45" s="350"/>
      <c r="U45" s="350"/>
    </row>
    <row r="46" spans="1:21" ht="12.6" customHeight="1" outlineLevel="1">
      <c r="A46" s="376">
        <v>43867</v>
      </c>
      <c r="B46" s="1038">
        <v>43843</v>
      </c>
      <c r="C46" s="364">
        <v>43857</v>
      </c>
      <c r="D46" s="364">
        <v>43874</v>
      </c>
      <c r="E46" s="355" t="s">
        <v>3335</v>
      </c>
      <c r="F46" s="353" t="s">
        <v>12425</v>
      </c>
      <c r="G46" s="353" t="s">
        <v>12426</v>
      </c>
      <c r="H46" s="348"/>
      <c r="I46" s="353"/>
      <c r="J46" s="604" t="s">
        <v>2034</v>
      </c>
      <c r="K46" s="353" t="s">
        <v>12427</v>
      </c>
      <c r="L46" s="1795">
        <f t="shared" si="2"/>
        <v>24</v>
      </c>
      <c r="M46" s="1795">
        <f t="shared" si="3"/>
        <v>17</v>
      </c>
      <c r="N46" s="1796"/>
      <c r="O46" s="1797">
        <v>45</v>
      </c>
      <c r="P46" s="353"/>
      <c r="Q46" s="353"/>
      <c r="R46" s="353"/>
      <c r="S46" s="353"/>
      <c r="T46" s="353"/>
      <c r="U46" s="353"/>
    </row>
    <row r="47" spans="1:21" ht="12.6" customHeight="1" outlineLevel="1">
      <c r="A47" s="376">
        <v>43867</v>
      </c>
      <c r="B47" s="1038">
        <v>43854</v>
      </c>
      <c r="C47" s="364">
        <v>43863</v>
      </c>
      <c r="D47" s="364">
        <v>43885</v>
      </c>
      <c r="E47" s="355" t="s">
        <v>3334</v>
      </c>
      <c r="F47" s="353" t="s">
        <v>12428</v>
      </c>
      <c r="G47" s="353" t="s">
        <v>12429</v>
      </c>
      <c r="H47" s="348" t="s">
        <v>12430</v>
      </c>
      <c r="I47" s="353"/>
      <c r="J47" s="604" t="s">
        <v>2035</v>
      </c>
      <c r="K47" s="353"/>
      <c r="L47" s="1795">
        <f t="shared" si="2"/>
        <v>13</v>
      </c>
      <c r="M47" s="1795">
        <f t="shared" si="3"/>
        <v>8</v>
      </c>
      <c r="N47" s="1796"/>
      <c r="O47" s="1797">
        <v>46</v>
      </c>
      <c r="P47" s="353"/>
      <c r="Q47" s="353"/>
      <c r="R47" s="353"/>
      <c r="S47" s="353"/>
      <c r="T47" s="353"/>
      <c r="U47" s="353"/>
    </row>
    <row r="48" spans="1:21" ht="12.6" customHeight="1" outlineLevel="1">
      <c r="A48" s="376">
        <v>43867</v>
      </c>
      <c r="B48" s="1038">
        <v>43859</v>
      </c>
      <c r="C48" s="364">
        <v>43867</v>
      </c>
      <c r="D48" s="364">
        <v>43890</v>
      </c>
      <c r="E48" s="355" t="s">
        <v>3334</v>
      </c>
      <c r="F48" s="353" t="s">
        <v>12431</v>
      </c>
      <c r="G48" s="353" t="s">
        <v>12432</v>
      </c>
      <c r="H48" s="348"/>
      <c r="I48" s="353"/>
      <c r="J48" s="604" t="s">
        <v>2045</v>
      </c>
      <c r="K48" s="353"/>
      <c r="L48" s="1795">
        <f t="shared" si="2"/>
        <v>8</v>
      </c>
      <c r="M48" s="1795">
        <f t="shared" si="3"/>
        <v>5</v>
      </c>
      <c r="N48" s="1796"/>
      <c r="O48" s="1797">
        <v>47</v>
      </c>
      <c r="P48" s="353"/>
      <c r="Q48" s="353"/>
      <c r="R48" s="353"/>
      <c r="S48" s="353"/>
      <c r="T48" s="353"/>
      <c r="U48" s="353"/>
    </row>
    <row r="49" spans="1:21" ht="12.6" customHeight="1" outlineLevel="1">
      <c r="A49" s="376">
        <v>43867</v>
      </c>
      <c r="B49" s="1038">
        <v>43847</v>
      </c>
      <c r="C49" s="364">
        <v>43861</v>
      </c>
      <c r="D49" s="364">
        <v>43878</v>
      </c>
      <c r="E49" s="355" t="s">
        <v>3334</v>
      </c>
      <c r="F49" s="353" t="s">
        <v>12433</v>
      </c>
      <c r="G49" s="353" t="s">
        <v>12434</v>
      </c>
      <c r="H49" s="348"/>
      <c r="I49" s="353"/>
      <c r="J49" s="604" t="s">
        <v>2035</v>
      </c>
      <c r="K49" s="353" t="s">
        <v>2888</v>
      </c>
      <c r="L49" s="1795">
        <f t="shared" si="2"/>
        <v>20</v>
      </c>
      <c r="M49" s="1795">
        <f t="shared" si="3"/>
        <v>13</v>
      </c>
      <c r="N49" s="1796"/>
      <c r="O49" s="1797">
        <v>48</v>
      </c>
      <c r="P49" s="362"/>
      <c r="Q49" s="357"/>
      <c r="R49" s="363"/>
      <c r="S49" s="350"/>
      <c r="T49" s="350"/>
      <c r="U49" s="350"/>
    </row>
    <row r="50" spans="1:21" ht="12.6" customHeight="1" outlineLevel="1">
      <c r="A50" s="376">
        <v>43868</v>
      </c>
      <c r="B50" s="1038">
        <v>43852</v>
      </c>
      <c r="C50" s="364">
        <v>43864</v>
      </c>
      <c r="D50" s="364">
        <v>43864</v>
      </c>
      <c r="E50" s="355" t="s">
        <v>3335</v>
      </c>
      <c r="F50" s="353" t="s">
        <v>3830</v>
      </c>
      <c r="G50" s="353" t="s">
        <v>12435</v>
      </c>
      <c r="H50" s="348" t="s">
        <v>3577</v>
      </c>
      <c r="I50" s="353"/>
      <c r="J50" s="604" t="s">
        <v>2034</v>
      </c>
      <c r="K50" s="353" t="s">
        <v>2888</v>
      </c>
      <c r="L50" s="1795">
        <f t="shared" si="2"/>
        <v>16</v>
      </c>
      <c r="M50" s="1795">
        <f t="shared" si="3"/>
        <v>11</v>
      </c>
      <c r="N50" s="1796"/>
      <c r="O50" s="1797">
        <v>49</v>
      </c>
      <c r="P50" s="353"/>
      <c r="Q50" s="353"/>
      <c r="R50" s="353"/>
      <c r="S50" s="353"/>
      <c r="T50" s="353"/>
      <c r="U50" s="353"/>
    </row>
    <row r="51" spans="1:21" ht="12.6" customHeight="1" outlineLevel="1">
      <c r="A51" s="376">
        <v>43868</v>
      </c>
      <c r="B51" s="1038">
        <v>43860</v>
      </c>
      <c r="C51" s="364">
        <v>43868</v>
      </c>
      <c r="D51" s="364">
        <v>43890</v>
      </c>
      <c r="E51" s="355" t="s">
        <v>3335</v>
      </c>
      <c r="F51" s="353" t="s">
        <v>3730</v>
      </c>
      <c r="G51" s="353" t="s">
        <v>12436</v>
      </c>
      <c r="H51" s="348"/>
      <c r="I51" s="353"/>
      <c r="J51" s="604" t="s">
        <v>2035</v>
      </c>
      <c r="K51" s="353"/>
      <c r="L51" s="1795">
        <f t="shared" si="2"/>
        <v>8</v>
      </c>
      <c r="M51" s="1795">
        <f t="shared" si="3"/>
        <v>5</v>
      </c>
      <c r="N51" s="1796"/>
      <c r="O51" s="1797">
        <v>50</v>
      </c>
      <c r="P51" s="353"/>
      <c r="Q51" s="353"/>
      <c r="R51" s="353"/>
      <c r="S51" s="353"/>
      <c r="T51" s="353"/>
      <c r="U51" s="353"/>
    </row>
    <row r="52" spans="1:21" ht="12.6" customHeight="1" outlineLevel="1">
      <c r="A52" s="376">
        <v>43868</v>
      </c>
      <c r="B52" s="1038">
        <v>43853</v>
      </c>
      <c r="C52" s="364">
        <v>43868</v>
      </c>
      <c r="D52" s="364">
        <v>43884</v>
      </c>
      <c r="E52" s="355" t="s">
        <v>3334</v>
      </c>
      <c r="F52" s="353" t="s">
        <v>12437</v>
      </c>
      <c r="G52" s="353" t="s">
        <v>12438</v>
      </c>
      <c r="H52" s="348"/>
      <c r="I52" s="353"/>
      <c r="J52" s="604" t="s">
        <v>2042</v>
      </c>
      <c r="K52" s="353"/>
      <c r="L52" s="1795">
        <f t="shared" si="2"/>
        <v>15</v>
      </c>
      <c r="M52" s="1795">
        <f t="shared" si="3"/>
        <v>10</v>
      </c>
      <c r="N52" s="1796"/>
      <c r="O52" s="1797">
        <v>51</v>
      </c>
      <c r="P52" s="353"/>
      <c r="Q52" s="353"/>
      <c r="R52" s="353"/>
      <c r="S52" s="353"/>
      <c r="T52" s="353"/>
      <c r="U52" s="353"/>
    </row>
    <row r="53" spans="1:21" ht="12.6" customHeight="1" outlineLevel="1">
      <c r="A53" s="376">
        <v>43868</v>
      </c>
      <c r="B53" s="1038">
        <v>43861</v>
      </c>
      <c r="C53" s="364">
        <v>43868</v>
      </c>
      <c r="D53" s="364">
        <v>43868</v>
      </c>
      <c r="E53" s="355" t="s">
        <v>3334</v>
      </c>
      <c r="F53" s="353" t="s">
        <v>2764</v>
      </c>
      <c r="G53" s="353" t="s">
        <v>12439</v>
      </c>
      <c r="H53" s="348"/>
      <c r="I53" s="353"/>
      <c r="J53" s="604" t="s">
        <v>2039</v>
      </c>
      <c r="K53" s="353"/>
      <c r="L53" s="1795">
        <f t="shared" si="2"/>
        <v>7</v>
      </c>
      <c r="M53" s="1795">
        <f t="shared" si="3"/>
        <v>4</v>
      </c>
      <c r="N53" s="1796"/>
      <c r="O53" s="1797">
        <v>52</v>
      </c>
      <c r="P53" s="353"/>
      <c r="Q53" s="353"/>
      <c r="R53" s="353"/>
      <c r="S53" s="353"/>
      <c r="T53" s="353"/>
      <c r="U53" s="353"/>
    </row>
    <row r="54" spans="1:21" ht="12.6" customHeight="1" outlineLevel="1">
      <c r="A54" s="376">
        <v>43871</v>
      </c>
      <c r="B54" s="1038">
        <v>43851</v>
      </c>
      <c r="C54" s="364">
        <v>43865</v>
      </c>
      <c r="D54" s="364">
        <v>43883</v>
      </c>
      <c r="E54" s="355" t="s">
        <v>3335</v>
      </c>
      <c r="F54" s="353" t="s">
        <v>3382</v>
      </c>
      <c r="G54" s="353" t="s">
        <v>12440</v>
      </c>
      <c r="H54" s="348"/>
      <c r="I54" s="353"/>
      <c r="J54" s="604" t="s">
        <v>2035</v>
      </c>
      <c r="K54" s="353" t="s">
        <v>2888</v>
      </c>
      <c r="L54" s="1795">
        <f t="shared" si="2"/>
        <v>20</v>
      </c>
      <c r="M54" s="1795">
        <f t="shared" si="3"/>
        <v>13</v>
      </c>
      <c r="N54" s="1796"/>
      <c r="O54" s="1797">
        <v>53</v>
      </c>
      <c r="P54" s="362"/>
      <c r="Q54" s="357"/>
      <c r="R54" s="363"/>
      <c r="S54" s="350"/>
      <c r="T54" s="350"/>
      <c r="U54" s="350"/>
    </row>
    <row r="55" spans="1:21" ht="12.6" customHeight="1" outlineLevel="1">
      <c r="A55" s="376">
        <v>43872</v>
      </c>
      <c r="B55" s="1038">
        <v>43851</v>
      </c>
      <c r="C55" s="364">
        <v>43882</v>
      </c>
      <c r="D55" s="364">
        <v>43882</v>
      </c>
      <c r="E55" s="355" t="s">
        <v>3335</v>
      </c>
      <c r="F55" s="353" t="s">
        <v>12441</v>
      </c>
      <c r="G55" s="353" t="s">
        <v>12442</v>
      </c>
      <c r="H55" s="348"/>
      <c r="I55" s="353"/>
      <c r="J55" s="604" t="s">
        <v>2034</v>
      </c>
      <c r="K55" s="353"/>
      <c r="L55" s="1795">
        <f t="shared" si="2"/>
        <v>21</v>
      </c>
      <c r="M55" s="1795">
        <f t="shared" si="3"/>
        <v>14</v>
      </c>
      <c r="N55" s="1796"/>
      <c r="O55" s="1797">
        <v>54</v>
      </c>
      <c r="P55" s="362"/>
      <c r="Q55" s="357"/>
      <c r="R55" s="363"/>
      <c r="S55" s="350"/>
      <c r="T55" s="350"/>
      <c r="U55" s="350"/>
    </row>
    <row r="56" spans="1:21" ht="12.6" customHeight="1" outlineLevel="1">
      <c r="A56" s="376">
        <v>43868</v>
      </c>
      <c r="B56" s="1038">
        <v>43857</v>
      </c>
      <c r="C56" s="355" t="s">
        <v>12443</v>
      </c>
      <c r="D56" s="364">
        <v>43888</v>
      </c>
      <c r="E56" s="355" t="s">
        <v>3334</v>
      </c>
      <c r="F56" s="353" t="s">
        <v>12444</v>
      </c>
      <c r="G56" s="353" t="s">
        <v>12445</v>
      </c>
      <c r="H56" s="348" t="s">
        <v>12446</v>
      </c>
      <c r="I56" s="353"/>
      <c r="J56" s="604" t="s">
        <v>2045</v>
      </c>
      <c r="K56" s="353" t="s">
        <v>2039</v>
      </c>
      <c r="L56" s="1795">
        <f t="shared" si="2"/>
        <v>11</v>
      </c>
      <c r="M56" s="1795">
        <f t="shared" si="3"/>
        <v>8</v>
      </c>
      <c r="N56" s="1796"/>
      <c r="O56" s="1797">
        <v>55</v>
      </c>
      <c r="P56" s="362"/>
      <c r="Q56" s="357"/>
      <c r="R56" s="363"/>
      <c r="S56" s="350"/>
      <c r="T56" s="350"/>
      <c r="U56" s="350"/>
    </row>
    <row r="57" spans="1:21" ht="12.6" customHeight="1" outlineLevel="1">
      <c r="A57" s="376">
        <v>43872</v>
      </c>
      <c r="B57" s="1038">
        <v>43858</v>
      </c>
      <c r="C57" s="355" t="s">
        <v>12447</v>
      </c>
      <c r="D57" s="364">
        <v>43889</v>
      </c>
      <c r="E57" s="355" t="s">
        <v>3334</v>
      </c>
      <c r="F57" s="353" t="s">
        <v>3606</v>
      </c>
      <c r="G57" s="353" t="s">
        <v>12448</v>
      </c>
      <c r="H57" s="348"/>
      <c r="I57" s="353"/>
      <c r="J57" s="604" t="s">
        <v>2045</v>
      </c>
      <c r="K57" s="353" t="s">
        <v>2039</v>
      </c>
      <c r="L57" s="1795">
        <f t="shared" si="2"/>
        <v>14</v>
      </c>
      <c r="M57" s="1795">
        <f t="shared" si="3"/>
        <v>9</v>
      </c>
      <c r="N57" s="1796"/>
      <c r="O57" s="1797">
        <v>56</v>
      </c>
      <c r="P57" s="362"/>
      <c r="Q57" s="357"/>
      <c r="R57" s="363"/>
      <c r="S57" s="350"/>
      <c r="T57" s="350"/>
      <c r="U57" s="350"/>
    </row>
    <row r="58" spans="1:21" ht="12.6" customHeight="1" outlineLevel="1">
      <c r="A58" s="376">
        <v>43874</v>
      </c>
      <c r="B58" s="1038">
        <v>43859</v>
      </c>
      <c r="C58" s="364">
        <v>43877</v>
      </c>
      <c r="D58" s="364">
        <v>43877</v>
      </c>
      <c r="E58" s="355" t="s">
        <v>3334</v>
      </c>
      <c r="F58" s="353" t="s">
        <v>12449</v>
      </c>
      <c r="G58" s="353" t="s">
        <v>12450</v>
      </c>
      <c r="H58" s="348"/>
      <c r="I58" s="353"/>
      <c r="J58" s="604" t="s">
        <v>2033</v>
      </c>
      <c r="K58" s="353" t="s">
        <v>2039</v>
      </c>
      <c r="L58" s="1795">
        <f t="shared" si="2"/>
        <v>15</v>
      </c>
      <c r="M58" s="1795">
        <f t="shared" si="3"/>
        <v>10</v>
      </c>
      <c r="N58" s="1796"/>
      <c r="O58" s="1797">
        <v>57</v>
      </c>
      <c r="P58" s="353"/>
      <c r="Q58" s="353"/>
      <c r="R58" s="353"/>
      <c r="S58" s="353"/>
      <c r="T58" s="353"/>
      <c r="U58" s="353"/>
    </row>
    <row r="59" spans="1:21" ht="12.6" customHeight="1" outlineLevel="1">
      <c r="A59" s="376">
        <v>43874</v>
      </c>
      <c r="B59" s="1038">
        <v>43859</v>
      </c>
      <c r="C59" s="735" t="s">
        <v>12451</v>
      </c>
      <c r="D59" s="364">
        <v>43893</v>
      </c>
      <c r="E59" s="355" t="s">
        <v>3334</v>
      </c>
      <c r="F59" s="604" t="s">
        <v>12452</v>
      </c>
      <c r="G59" s="604" t="s">
        <v>12453</v>
      </c>
      <c r="H59" s="1070"/>
      <c r="I59" s="604"/>
      <c r="J59" s="604" t="s">
        <v>2045</v>
      </c>
      <c r="K59" s="604" t="s">
        <v>12454</v>
      </c>
      <c r="L59" s="1795">
        <f t="shared" si="2"/>
        <v>15</v>
      </c>
      <c r="M59" s="1795">
        <f t="shared" si="3"/>
        <v>10</v>
      </c>
      <c r="N59" s="1796"/>
      <c r="O59" s="1797">
        <v>58</v>
      </c>
      <c r="P59" s="362"/>
      <c r="Q59" s="357"/>
      <c r="R59" s="363"/>
      <c r="S59" s="350"/>
      <c r="T59" s="350"/>
      <c r="U59" s="350"/>
    </row>
    <row r="60" spans="1:21" ht="12.6" customHeight="1" outlineLevel="1">
      <c r="A60" s="376">
        <v>43875</v>
      </c>
      <c r="B60" s="1038">
        <v>43860</v>
      </c>
      <c r="C60" s="735" t="s">
        <v>12451</v>
      </c>
      <c r="D60" s="364">
        <v>43893</v>
      </c>
      <c r="E60" s="355" t="s">
        <v>3334</v>
      </c>
      <c r="F60" s="353" t="s">
        <v>12455</v>
      </c>
      <c r="G60" s="353" t="s">
        <v>12456</v>
      </c>
      <c r="H60" s="348"/>
      <c r="I60" s="353"/>
      <c r="J60" s="604" t="s">
        <v>2045</v>
      </c>
      <c r="K60" s="353" t="s">
        <v>12457</v>
      </c>
      <c r="L60" s="1795">
        <f t="shared" si="2"/>
        <v>15</v>
      </c>
      <c r="M60" s="1795">
        <f t="shared" si="3"/>
        <v>10</v>
      </c>
      <c r="N60" s="1796"/>
      <c r="O60" s="1797">
        <v>59</v>
      </c>
      <c r="P60" s="362"/>
      <c r="Q60" s="357"/>
      <c r="R60" s="363"/>
      <c r="S60" s="350"/>
      <c r="T60" s="350"/>
      <c r="U60" s="350"/>
    </row>
    <row r="61" spans="1:21" ht="12.6" customHeight="1" outlineLevel="1">
      <c r="A61" s="376">
        <v>43875</v>
      </c>
      <c r="B61" s="1038">
        <v>43857</v>
      </c>
      <c r="C61" s="364">
        <v>43871</v>
      </c>
      <c r="D61" s="932">
        <v>43888</v>
      </c>
      <c r="E61" s="349" t="s">
        <v>3334</v>
      </c>
      <c r="F61" s="424" t="s">
        <v>12458</v>
      </c>
      <c r="G61" s="424" t="s">
        <v>12459</v>
      </c>
      <c r="H61" s="589"/>
      <c r="I61" s="424"/>
      <c r="J61" s="604" t="s">
        <v>2034</v>
      </c>
      <c r="K61" s="353"/>
      <c r="L61" s="1795">
        <f t="shared" si="2"/>
        <v>18</v>
      </c>
      <c r="M61" s="1795">
        <f t="shared" si="3"/>
        <v>13</v>
      </c>
      <c r="N61" s="1796"/>
      <c r="O61" s="1797">
        <v>60</v>
      </c>
      <c r="P61" s="362"/>
      <c r="Q61" s="357"/>
      <c r="R61" s="363"/>
      <c r="S61" s="350"/>
      <c r="T61" s="350"/>
      <c r="U61" s="350"/>
    </row>
    <row r="62" spans="1:21" ht="12.6" customHeight="1" outlineLevel="1">
      <c r="A62" s="376">
        <v>43879</v>
      </c>
      <c r="B62" s="1038">
        <v>43857</v>
      </c>
      <c r="C62" s="364">
        <v>43874</v>
      </c>
      <c r="D62" s="364">
        <v>43888</v>
      </c>
      <c r="E62" s="355" t="s">
        <v>3335</v>
      </c>
      <c r="F62" s="353" t="s">
        <v>3774</v>
      </c>
      <c r="G62" s="353" t="s">
        <v>12460</v>
      </c>
      <c r="H62" s="348" t="s">
        <v>3577</v>
      </c>
      <c r="I62" s="353"/>
      <c r="J62" s="604" t="s">
        <v>2042</v>
      </c>
      <c r="K62" s="353"/>
      <c r="L62" s="1795">
        <f t="shared" si="2"/>
        <v>22</v>
      </c>
      <c r="M62" s="1795">
        <f t="shared" si="3"/>
        <v>15</v>
      </c>
      <c r="N62" s="1796"/>
      <c r="O62" s="1797">
        <v>61</v>
      </c>
      <c r="P62" s="362"/>
      <c r="Q62" s="357"/>
      <c r="R62" s="363"/>
      <c r="S62" s="350"/>
      <c r="T62" s="350"/>
      <c r="U62" s="350"/>
    </row>
    <row r="63" spans="1:21" ht="12.6" customHeight="1" outlineLevel="1">
      <c r="A63" s="376">
        <v>43880</v>
      </c>
      <c r="B63" s="1038">
        <v>43861</v>
      </c>
      <c r="C63" s="364">
        <v>43868</v>
      </c>
      <c r="D63" s="364">
        <v>43890</v>
      </c>
      <c r="E63" s="355" t="s">
        <v>3334</v>
      </c>
      <c r="F63" s="353" t="s">
        <v>12461</v>
      </c>
      <c r="G63" s="353" t="s">
        <v>12462</v>
      </c>
      <c r="H63" s="348" t="s">
        <v>3577</v>
      </c>
      <c r="I63" s="353"/>
      <c r="J63" s="604" t="s">
        <v>2035</v>
      </c>
      <c r="K63" s="353"/>
      <c r="L63" s="1795">
        <f t="shared" si="2"/>
        <v>19</v>
      </c>
      <c r="M63" s="1795">
        <f t="shared" si="3"/>
        <v>12</v>
      </c>
      <c r="N63" s="1796"/>
      <c r="O63" s="1797">
        <v>62</v>
      </c>
      <c r="P63" s="362"/>
      <c r="Q63" s="357"/>
      <c r="R63" s="363"/>
      <c r="S63" s="350"/>
      <c r="T63" s="350"/>
      <c r="U63" s="350"/>
    </row>
    <row r="64" spans="1:21" ht="12.6" customHeight="1" outlineLevel="1">
      <c r="A64" s="376">
        <v>43879</v>
      </c>
      <c r="B64" s="1038">
        <v>43851</v>
      </c>
      <c r="C64" s="364">
        <v>43882</v>
      </c>
      <c r="D64" s="364">
        <v>43882</v>
      </c>
      <c r="E64" s="355" t="s">
        <v>3335</v>
      </c>
      <c r="F64" s="353" t="s">
        <v>4737</v>
      </c>
      <c r="G64" s="353" t="s">
        <v>12463</v>
      </c>
      <c r="H64" s="348" t="s">
        <v>12464</v>
      </c>
      <c r="I64" s="353"/>
      <c r="J64" s="604" t="s">
        <v>2042</v>
      </c>
      <c r="K64" s="353" t="s">
        <v>12465</v>
      </c>
      <c r="L64" s="1795">
        <f t="shared" si="2"/>
        <v>28</v>
      </c>
      <c r="M64" s="1795">
        <f t="shared" si="3"/>
        <v>19</v>
      </c>
      <c r="N64" s="1796"/>
      <c r="O64" s="1797">
        <v>63</v>
      </c>
      <c r="P64" s="353"/>
      <c r="Q64" s="353"/>
      <c r="R64" s="353"/>
      <c r="S64" s="353"/>
      <c r="T64" s="353"/>
      <c r="U64" s="353"/>
    </row>
    <row r="65" spans="1:33" ht="12.6" customHeight="1" outlineLevel="1">
      <c r="A65" s="376">
        <v>43860</v>
      </c>
      <c r="B65" s="1038">
        <v>43851</v>
      </c>
      <c r="C65" s="364">
        <v>43858</v>
      </c>
      <c r="D65" s="364">
        <v>43882</v>
      </c>
      <c r="E65" s="355" t="s">
        <v>3334</v>
      </c>
      <c r="F65" s="353" t="s">
        <v>12466</v>
      </c>
      <c r="G65" s="353" t="s">
        <v>12467</v>
      </c>
      <c r="H65" s="348"/>
      <c r="I65" s="353"/>
      <c r="J65" s="604" t="s">
        <v>2034</v>
      </c>
      <c r="K65" s="353"/>
      <c r="L65" s="1795">
        <f t="shared" si="2"/>
        <v>9</v>
      </c>
      <c r="M65" s="1795">
        <f t="shared" si="3"/>
        <v>6</v>
      </c>
      <c r="N65" s="1796"/>
      <c r="O65" s="1797">
        <v>64</v>
      </c>
      <c r="P65" s="362"/>
      <c r="Q65" s="357"/>
      <c r="R65" s="363"/>
      <c r="S65" s="350"/>
      <c r="T65" s="350"/>
      <c r="U65" s="350"/>
      <c r="V65" s="355"/>
      <c r="W65" s="1385"/>
      <c r="X65" s="1385"/>
      <c r="Y65" s="1385"/>
      <c r="Z65" s="1385"/>
      <c r="AA65" s="1385"/>
      <c r="AB65" s="1385"/>
      <c r="AC65" s="1385"/>
      <c r="AD65" s="363"/>
      <c r="AE65" s="1385"/>
      <c r="AF65" s="353"/>
      <c r="AG65" s="353"/>
    </row>
    <row r="66" spans="1:33" ht="12.6" customHeight="1" outlineLevel="1">
      <c r="A66" s="376">
        <v>43881</v>
      </c>
      <c r="B66" s="1038">
        <v>43857</v>
      </c>
      <c r="C66" s="355" t="s">
        <v>12443</v>
      </c>
      <c r="D66" s="364">
        <v>43888</v>
      </c>
      <c r="E66" s="355" t="s">
        <v>3334</v>
      </c>
      <c r="F66" s="353" t="s">
        <v>12468</v>
      </c>
      <c r="G66" s="353" t="s">
        <v>12469</v>
      </c>
      <c r="H66" s="348" t="s">
        <v>12446</v>
      </c>
      <c r="I66" s="353"/>
      <c r="J66" s="604" t="s">
        <v>2045</v>
      </c>
      <c r="K66" s="353" t="s">
        <v>2888</v>
      </c>
      <c r="L66" s="1795">
        <f t="shared" ref="L66:L97" si="4">(A66-B66)</f>
        <v>24</v>
      </c>
      <c r="M66" s="1795">
        <f t="shared" ref="M66:M97" si="5">NETWORKDAYS(B66,A66,A66:B66)</f>
        <v>17</v>
      </c>
      <c r="N66" s="1796"/>
      <c r="O66" s="1797">
        <v>65</v>
      </c>
      <c r="P66" s="353"/>
      <c r="Q66" s="353"/>
      <c r="R66" s="353"/>
      <c r="S66" s="353"/>
      <c r="T66" s="353"/>
      <c r="U66" s="353"/>
      <c r="V66" s="353"/>
      <c r="W66" s="353"/>
      <c r="X66" s="353"/>
      <c r="Y66" s="353"/>
      <c r="Z66" s="353"/>
      <c r="AA66" s="353"/>
      <c r="AB66" s="353"/>
      <c r="AC66" s="353"/>
      <c r="AD66" s="353"/>
      <c r="AE66" s="353"/>
      <c r="AF66" s="353"/>
      <c r="AG66" s="353"/>
    </row>
    <row r="67" spans="1:33" ht="12.6" customHeight="1" outlineLevel="1">
      <c r="A67" s="376">
        <v>43880</v>
      </c>
      <c r="B67" s="1038">
        <v>43857</v>
      </c>
      <c r="C67" s="355" t="s">
        <v>12443</v>
      </c>
      <c r="D67" s="364">
        <v>43888</v>
      </c>
      <c r="E67" s="355" t="s">
        <v>3334</v>
      </c>
      <c r="F67" s="353" t="s">
        <v>12470</v>
      </c>
      <c r="G67" s="353" t="s">
        <v>12471</v>
      </c>
      <c r="H67" s="348" t="s">
        <v>12430</v>
      </c>
      <c r="I67" s="353"/>
      <c r="J67" s="604" t="s">
        <v>2045</v>
      </c>
      <c r="K67" s="353" t="s">
        <v>2039</v>
      </c>
      <c r="L67" s="1795">
        <f t="shared" si="4"/>
        <v>23</v>
      </c>
      <c r="M67" s="1795">
        <f t="shared" si="5"/>
        <v>16</v>
      </c>
      <c r="N67" s="1796"/>
      <c r="O67" s="1797">
        <v>66</v>
      </c>
      <c r="P67" s="362"/>
      <c r="Q67" s="357"/>
      <c r="R67" s="363"/>
      <c r="S67" s="350"/>
      <c r="T67" s="350"/>
      <c r="U67" s="350"/>
      <c r="V67" s="355"/>
      <c r="W67" s="1385"/>
      <c r="X67" s="1385"/>
      <c r="Y67" s="1385"/>
      <c r="Z67" s="1385"/>
      <c r="AA67" s="1385"/>
      <c r="AB67" s="1385"/>
      <c r="AC67" s="1385"/>
      <c r="AD67" s="363"/>
      <c r="AE67" s="1385"/>
      <c r="AF67" s="353"/>
      <c r="AG67" s="353"/>
    </row>
    <row r="68" spans="1:33" ht="12.6" customHeight="1" outlineLevel="1">
      <c r="A68" s="376">
        <v>43885</v>
      </c>
      <c r="B68" s="1038">
        <v>43858</v>
      </c>
      <c r="C68" s="364">
        <v>43896</v>
      </c>
      <c r="D68" s="364">
        <v>43896</v>
      </c>
      <c r="E68" s="355" t="s">
        <v>3335</v>
      </c>
      <c r="F68" s="353" t="s">
        <v>2202</v>
      </c>
      <c r="G68" s="353" t="s">
        <v>12472</v>
      </c>
      <c r="H68" s="348" t="s">
        <v>12473</v>
      </c>
      <c r="I68" s="353"/>
      <c r="J68" s="604" t="s">
        <v>2042</v>
      </c>
      <c r="K68" s="353" t="s">
        <v>2888</v>
      </c>
      <c r="L68" s="1795">
        <f t="shared" si="4"/>
        <v>27</v>
      </c>
      <c r="M68" s="1795">
        <f t="shared" si="5"/>
        <v>18</v>
      </c>
      <c r="N68" s="1796"/>
      <c r="O68" s="1797">
        <v>67</v>
      </c>
      <c r="P68" s="362"/>
      <c r="Q68" s="357"/>
      <c r="R68" s="363"/>
      <c r="S68" s="350"/>
      <c r="T68" s="350"/>
      <c r="U68" s="350"/>
      <c r="V68" s="355"/>
      <c r="W68" s="1385"/>
      <c r="X68" s="1385"/>
      <c r="Y68" s="1385"/>
      <c r="Z68" s="1385"/>
      <c r="AA68" s="1385"/>
      <c r="AB68" s="1385"/>
      <c r="AC68" s="1385"/>
      <c r="AD68" s="363"/>
      <c r="AE68" s="1385"/>
      <c r="AF68" s="353"/>
      <c r="AG68" s="353"/>
    </row>
    <row r="69" spans="1:33" ht="12.6" customHeight="1" outlineLevel="1">
      <c r="A69" s="376">
        <v>43887</v>
      </c>
      <c r="B69" s="1038">
        <v>43860</v>
      </c>
      <c r="C69" s="364">
        <v>43875</v>
      </c>
      <c r="D69" s="364">
        <v>43892</v>
      </c>
      <c r="E69" s="355" t="s">
        <v>3335</v>
      </c>
      <c r="F69" s="353" t="s">
        <v>5331</v>
      </c>
      <c r="G69" s="353" t="s">
        <v>12474</v>
      </c>
      <c r="H69" s="348" t="s">
        <v>12475</v>
      </c>
      <c r="I69" s="353"/>
      <c r="J69" s="604" t="s">
        <v>2042</v>
      </c>
      <c r="K69" s="353"/>
      <c r="L69" s="1795">
        <f t="shared" si="4"/>
        <v>27</v>
      </c>
      <c r="M69" s="1795">
        <f t="shared" si="5"/>
        <v>18</v>
      </c>
      <c r="N69" s="1796"/>
      <c r="O69" s="1797">
        <v>68</v>
      </c>
      <c r="P69" s="362"/>
      <c r="Q69" s="357"/>
      <c r="R69" s="363"/>
      <c r="S69" s="350"/>
      <c r="T69" s="350"/>
      <c r="U69" s="350"/>
      <c r="V69" s="355"/>
      <c r="W69" s="1385"/>
      <c r="X69" s="1385"/>
      <c r="Y69" s="1385"/>
      <c r="Z69" s="1385"/>
      <c r="AA69" s="1385"/>
      <c r="AB69" s="1385"/>
      <c r="AC69" s="1385"/>
      <c r="AD69" s="363"/>
      <c r="AE69" s="1385"/>
      <c r="AF69" s="353"/>
      <c r="AG69" s="353"/>
    </row>
    <row r="70" spans="1:33" ht="12.6" customHeight="1" outlineLevel="1">
      <c r="A70" s="734">
        <v>43894</v>
      </c>
      <c r="B70" s="1799">
        <v>43845</v>
      </c>
      <c r="C70" s="759">
        <v>43876</v>
      </c>
      <c r="D70" s="759">
        <v>43905</v>
      </c>
      <c r="E70" s="350" t="s">
        <v>3334</v>
      </c>
      <c r="F70" s="352" t="s">
        <v>12476</v>
      </c>
      <c r="G70" s="352" t="s">
        <v>12477</v>
      </c>
      <c r="H70" s="351" t="s">
        <v>3573</v>
      </c>
      <c r="I70" s="352"/>
      <c r="J70" s="604" t="s">
        <v>2033</v>
      </c>
      <c r="K70" s="352"/>
      <c r="L70" s="1795">
        <f t="shared" si="4"/>
        <v>49</v>
      </c>
      <c r="M70" s="1795">
        <f t="shared" si="5"/>
        <v>34</v>
      </c>
      <c r="N70" s="1796"/>
      <c r="O70" s="1797">
        <v>69</v>
      </c>
      <c r="P70" s="353"/>
      <c r="Q70" s="353"/>
      <c r="R70" s="353"/>
      <c r="S70" s="353"/>
      <c r="T70" s="353"/>
      <c r="U70" s="353"/>
      <c r="V70" s="353"/>
      <c r="W70" s="353"/>
      <c r="X70" s="353"/>
      <c r="Y70" s="353"/>
      <c r="Z70" s="353"/>
      <c r="AA70" s="353"/>
      <c r="AB70" s="353"/>
      <c r="AC70" s="353"/>
      <c r="AD70" s="353"/>
      <c r="AE70" s="353"/>
      <c r="AF70" s="353"/>
      <c r="AG70" s="353"/>
    </row>
    <row r="71" spans="1:33" ht="12.6" customHeight="1" outlineLevel="1">
      <c r="A71" s="376">
        <v>44035</v>
      </c>
      <c r="B71" s="1038">
        <v>43853</v>
      </c>
      <c r="C71" s="364">
        <v>43905</v>
      </c>
      <c r="D71" s="364">
        <v>43913</v>
      </c>
      <c r="E71" s="355" t="s">
        <v>3335</v>
      </c>
      <c r="F71" s="353" t="s">
        <v>4967</v>
      </c>
      <c r="G71" s="353" t="s">
        <v>12478</v>
      </c>
      <c r="H71" s="348"/>
      <c r="I71" s="353"/>
      <c r="J71" s="353" t="s">
        <v>2034</v>
      </c>
      <c r="K71" s="353" t="s">
        <v>12479</v>
      </c>
      <c r="L71" s="1795">
        <f t="shared" si="4"/>
        <v>182</v>
      </c>
      <c r="M71" s="1795">
        <f t="shared" si="5"/>
        <v>129</v>
      </c>
      <c r="N71" s="1796"/>
      <c r="O71" s="1797">
        <v>70</v>
      </c>
      <c r="P71" s="362"/>
      <c r="Q71" s="357"/>
      <c r="R71" s="363"/>
      <c r="S71" s="350"/>
      <c r="T71" s="350"/>
      <c r="U71" s="350"/>
      <c r="V71" s="355"/>
      <c r="W71" s="1385"/>
      <c r="X71" s="1385"/>
      <c r="Y71" s="1385"/>
      <c r="Z71" s="1385"/>
      <c r="AA71" s="1385"/>
      <c r="AB71" s="1385"/>
      <c r="AC71" s="1385"/>
      <c r="AD71" s="363"/>
      <c r="AE71" s="1385"/>
      <c r="AF71" s="353"/>
      <c r="AG71" s="353"/>
    </row>
    <row r="72" spans="1:33" ht="12.6" customHeight="1">
      <c r="A72" s="376">
        <v>43866</v>
      </c>
      <c r="B72" s="370">
        <v>43864</v>
      </c>
      <c r="C72" s="364">
        <v>43871</v>
      </c>
      <c r="D72" s="364">
        <v>43871</v>
      </c>
      <c r="E72" s="355" t="s">
        <v>3335</v>
      </c>
      <c r="F72" s="353" t="s">
        <v>12480</v>
      </c>
      <c r="G72" s="353" t="s">
        <v>12481</v>
      </c>
      <c r="H72" s="348"/>
      <c r="I72" s="353"/>
      <c r="J72" s="604" t="s">
        <v>2033</v>
      </c>
      <c r="K72" s="353" t="s">
        <v>2888</v>
      </c>
      <c r="L72" s="1795">
        <f t="shared" si="4"/>
        <v>2</v>
      </c>
      <c r="M72" s="1795">
        <f t="shared" si="5"/>
        <v>1</v>
      </c>
      <c r="N72" s="1796"/>
      <c r="O72" s="1797">
        <v>1</v>
      </c>
      <c r="P72" s="362" t="s">
        <v>3308</v>
      </c>
      <c r="Q72" s="357">
        <f>AVERAGE($L$72:$L$163)</f>
        <v>15.395604395604396</v>
      </c>
      <c r="R72" s="363">
        <f>COUNT($B$72:$B$163)</f>
        <v>91</v>
      </c>
      <c r="S72" s="350">
        <f>COUNTIF($E$72:$E$163,$S$1)</f>
        <v>69</v>
      </c>
      <c r="T72" s="350">
        <f>COUNTIF($E$72:$E$163,$T$1)</f>
        <v>22</v>
      </c>
      <c r="U72" s="350">
        <f>R72-S72-T72</f>
        <v>0</v>
      </c>
      <c r="V72" s="355"/>
      <c r="W72" s="1385">
        <f>COUNTIF($J$72:$J$163, W$1)</f>
        <v>22</v>
      </c>
      <c r="X72" s="1385">
        <f>COUNTIF($J$72:$J$163, X$1)</f>
        <v>19</v>
      </c>
      <c r="Y72" s="1385">
        <f>COUNTIF($J$72:$J$163, Y$1)</f>
        <v>18</v>
      </c>
      <c r="Z72" s="1385">
        <f>COUNTIF($J$72:$J$163, Z$1)</f>
        <v>13</v>
      </c>
      <c r="AA72" s="1385">
        <f>COUNTIF($J$72:$J$163, AA$1)</f>
        <v>17</v>
      </c>
      <c r="AB72" s="1385"/>
      <c r="AC72" s="1385">
        <f>COUNTIF($J$72:$J$163, AC$1)</f>
        <v>1</v>
      </c>
      <c r="AD72" s="1385">
        <f>COUNTIF($J$72:$J$163, AD$1)</f>
        <v>0</v>
      </c>
      <c r="AE72" s="1385">
        <f>COUNTIF($J$72:$J$163, AE$1)</f>
        <v>1</v>
      </c>
      <c r="AF72" s="1385"/>
      <c r="AG72" s="363">
        <f>SUM(W72:AF72)</f>
        <v>91</v>
      </c>
    </row>
    <row r="73" spans="1:33" ht="12.6" customHeight="1" outlineLevel="1">
      <c r="A73" s="734">
        <v>43871</v>
      </c>
      <c r="B73" s="370">
        <v>43864</v>
      </c>
      <c r="C73" s="364">
        <v>43875</v>
      </c>
      <c r="D73" s="364">
        <v>43875</v>
      </c>
      <c r="E73" s="355" t="s">
        <v>3335</v>
      </c>
      <c r="F73" s="353" t="s">
        <v>3730</v>
      </c>
      <c r="G73" s="353" t="s">
        <v>12482</v>
      </c>
      <c r="H73" s="348"/>
      <c r="I73" s="353"/>
      <c r="J73" s="604" t="s">
        <v>2033</v>
      </c>
      <c r="K73" s="353" t="s">
        <v>2888</v>
      </c>
      <c r="L73" s="1795">
        <f t="shared" si="4"/>
        <v>7</v>
      </c>
      <c r="M73" s="1795">
        <f t="shared" si="5"/>
        <v>4</v>
      </c>
      <c r="N73" s="1796"/>
      <c r="O73" s="1797">
        <v>2</v>
      </c>
      <c r="P73" s="353"/>
      <c r="Q73" s="353"/>
      <c r="R73" s="353"/>
      <c r="S73" s="353"/>
      <c r="T73" s="353"/>
      <c r="U73" s="353"/>
      <c r="V73" s="353"/>
      <c r="W73" s="353"/>
      <c r="X73" s="353"/>
      <c r="Y73" s="353"/>
      <c r="Z73" s="353"/>
      <c r="AA73" s="353"/>
      <c r="AB73" s="353"/>
      <c r="AC73" s="353"/>
      <c r="AD73" s="353"/>
      <c r="AE73" s="353"/>
      <c r="AF73" s="353"/>
      <c r="AG73" s="353"/>
    </row>
    <row r="74" spans="1:33" ht="12.6" customHeight="1" outlineLevel="1">
      <c r="A74" s="376">
        <v>43872</v>
      </c>
      <c r="B74" s="370">
        <v>43867</v>
      </c>
      <c r="C74" s="364">
        <v>43871</v>
      </c>
      <c r="D74" s="364">
        <v>43872</v>
      </c>
      <c r="E74" s="355" t="s">
        <v>3334</v>
      </c>
      <c r="F74" s="353" t="s">
        <v>12483</v>
      </c>
      <c r="G74" s="353" t="s">
        <v>12484</v>
      </c>
      <c r="H74" s="348"/>
      <c r="I74" s="353"/>
      <c r="J74" s="604" t="s">
        <v>2033</v>
      </c>
      <c r="K74" s="353" t="s">
        <v>2039</v>
      </c>
      <c r="L74" s="1795">
        <f t="shared" si="4"/>
        <v>5</v>
      </c>
      <c r="M74" s="1795">
        <f t="shared" si="5"/>
        <v>2</v>
      </c>
      <c r="N74" s="1796"/>
      <c r="O74" s="1797">
        <v>3</v>
      </c>
      <c r="P74" s="353"/>
      <c r="Q74" s="353"/>
      <c r="R74" s="353"/>
      <c r="S74" s="353"/>
      <c r="T74" s="353"/>
      <c r="U74" s="353"/>
      <c r="V74" s="353"/>
      <c r="W74" s="353"/>
      <c r="X74" s="353"/>
      <c r="Y74" s="353"/>
      <c r="Z74" s="353"/>
      <c r="AA74" s="353"/>
      <c r="AB74" s="353"/>
      <c r="AC74" s="353"/>
      <c r="AD74" s="353"/>
      <c r="AE74" s="353"/>
      <c r="AF74" s="353"/>
      <c r="AG74" s="353"/>
    </row>
    <row r="75" spans="1:33" ht="12.6" customHeight="1" outlineLevel="1">
      <c r="A75" s="376">
        <v>43872</v>
      </c>
      <c r="B75" s="370">
        <v>43865</v>
      </c>
      <c r="C75" s="364">
        <v>43872</v>
      </c>
      <c r="D75" s="364">
        <v>43894</v>
      </c>
      <c r="E75" s="355" t="s">
        <v>3334</v>
      </c>
      <c r="F75" s="353" t="s">
        <v>12485</v>
      </c>
      <c r="G75" s="353" t="s">
        <v>12486</v>
      </c>
      <c r="H75" s="348"/>
      <c r="I75" s="353"/>
      <c r="J75" s="604" t="s">
        <v>2033</v>
      </c>
      <c r="K75" s="353" t="s">
        <v>2039</v>
      </c>
      <c r="L75" s="1795">
        <f t="shared" si="4"/>
        <v>7</v>
      </c>
      <c r="M75" s="1795">
        <f t="shared" si="5"/>
        <v>4</v>
      </c>
      <c r="N75" s="1796"/>
      <c r="O75" s="1797">
        <v>4</v>
      </c>
      <c r="P75" s="353"/>
      <c r="Q75" s="353"/>
      <c r="R75" s="353"/>
      <c r="S75" s="353"/>
      <c r="T75" s="353"/>
      <c r="U75" s="353"/>
      <c r="V75" s="353"/>
      <c r="W75" s="353"/>
      <c r="X75" s="353"/>
      <c r="Y75" s="353"/>
      <c r="Z75" s="353"/>
      <c r="AA75" s="353"/>
      <c r="AB75" s="353"/>
      <c r="AC75" s="353"/>
      <c r="AD75" s="353"/>
      <c r="AE75" s="353"/>
      <c r="AF75" s="353"/>
      <c r="AG75" s="353"/>
    </row>
    <row r="76" spans="1:33" ht="12.6" customHeight="1" outlineLevel="1">
      <c r="A76" s="376">
        <v>43872</v>
      </c>
      <c r="B76" s="370">
        <v>43865</v>
      </c>
      <c r="C76" s="364">
        <v>43880</v>
      </c>
      <c r="D76" s="364">
        <v>43895</v>
      </c>
      <c r="E76" s="355" t="s">
        <v>3334</v>
      </c>
      <c r="F76" s="353" t="s">
        <v>12487</v>
      </c>
      <c r="G76" s="353" t="s">
        <v>12488</v>
      </c>
      <c r="H76" s="348"/>
      <c r="I76" s="353"/>
      <c r="J76" s="604" t="s">
        <v>2045</v>
      </c>
      <c r="K76" s="353" t="s">
        <v>2039</v>
      </c>
      <c r="L76" s="1795">
        <f t="shared" si="4"/>
        <v>7</v>
      </c>
      <c r="M76" s="1795">
        <f t="shared" si="5"/>
        <v>4</v>
      </c>
      <c r="N76" s="1796"/>
      <c r="O76" s="1797">
        <v>5</v>
      </c>
      <c r="P76" s="362"/>
      <c r="Q76" s="357"/>
      <c r="R76" s="363"/>
      <c r="S76" s="350"/>
      <c r="T76" s="350"/>
      <c r="U76" s="350"/>
      <c r="V76" s="355"/>
      <c r="W76" s="1385"/>
      <c r="X76" s="1385"/>
      <c r="Y76" s="1385"/>
      <c r="Z76" s="1385"/>
      <c r="AA76" s="1385"/>
      <c r="AB76" s="1385"/>
      <c r="AC76" s="1385"/>
      <c r="AD76" s="363"/>
      <c r="AE76" s="1385"/>
      <c r="AF76" s="353"/>
      <c r="AG76" s="353"/>
    </row>
    <row r="77" spans="1:33" ht="12.6" customHeight="1" outlineLevel="1">
      <c r="A77" s="376">
        <v>43872</v>
      </c>
      <c r="B77" s="370">
        <v>43868</v>
      </c>
      <c r="C77" s="355" t="s">
        <v>12422</v>
      </c>
      <c r="D77" s="364">
        <v>43897</v>
      </c>
      <c r="E77" s="355" t="s">
        <v>3334</v>
      </c>
      <c r="F77" s="353" t="s">
        <v>12489</v>
      </c>
      <c r="G77" s="353" t="s">
        <v>12490</v>
      </c>
      <c r="H77" s="348"/>
      <c r="I77" s="353"/>
      <c r="J77" s="604" t="s">
        <v>2045</v>
      </c>
      <c r="K77" s="353" t="s">
        <v>2888</v>
      </c>
      <c r="L77" s="1795">
        <f t="shared" si="4"/>
        <v>4</v>
      </c>
      <c r="M77" s="1795">
        <f t="shared" si="5"/>
        <v>1</v>
      </c>
      <c r="N77" s="1796"/>
      <c r="O77" s="1797">
        <v>6</v>
      </c>
      <c r="P77" s="362"/>
      <c r="Q77" s="357"/>
      <c r="R77" s="363"/>
      <c r="S77" s="350"/>
      <c r="T77" s="350"/>
      <c r="U77" s="350"/>
      <c r="V77" s="355"/>
      <c r="W77" s="1385"/>
      <c r="X77" s="1385"/>
      <c r="Y77" s="1385"/>
      <c r="Z77" s="1385"/>
      <c r="AA77" s="1385"/>
      <c r="AB77" s="1385"/>
      <c r="AC77" s="1385"/>
      <c r="AD77" s="363"/>
      <c r="AE77" s="1385"/>
      <c r="AF77" s="353"/>
      <c r="AG77" s="353"/>
    </row>
    <row r="78" spans="1:33" ht="12.6" customHeight="1" outlineLevel="1">
      <c r="A78" s="376">
        <v>43872</v>
      </c>
      <c r="B78" s="370">
        <v>43867</v>
      </c>
      <c r="C78" s="364">
        <v>43874</v>
      </c>
      <c r="D78" s="364">
        <v>43874</v>
      </c>
      <c r="E78" s="355" t="s">
        <v>3334</v>
      </c>
      <c r="F78" s="353" t="s">
        <v>3337</v>
      </c>
      <c r="G78" s="353" t="s">
        <v>12491</v>
      </c>
      <c r="H78" s="348"/>
      <c r="I78" s="353"/>
      <c r="J78" s="604" t="s">
        <v>2033</v>
      </c>
      <c r="K78" s="353"/>
      <c r="L78" s="1795">
        <f t="shared" si="4"/>
        <v>5</v>
      </c>
      <c r="M78" s="1795">
        <f t="shared" si="5"/>
        <v>2</v>
      </c>
      <c r="N78" s="1796"/>
      <c r="O78" s="1797">
        <v>7</v>
      </c>
      <c r="P78" s="353"/>
      <c r="Q78" s="353"/>
      <c r="R78" s="353"/>
      <c r="S78" s="353"/>
      <c r="T78" s="353"/>
      <c r="U78" s="353"/>
      <c r="V78" s="353"/>
      <c r="W78" s="353"/>
      <c r="X78" s="353"/>
      <c r="Y78" s="353"/>
      <c r="Z78" s="353"/>
      <c r="AA78" s="353"/>
      <c r="AB78" s="353"/>
      <c r="AC78" s="353"/>
      <c r="AD78" s="353"/>
      <c r="AE78" s="353"/>
      <c r="AF78" s="353"/>
      <c r="AG78" s="353"/>
    </row>
    <row r="79" spans="1:33" ht="12.6" customHeight="1" outlineLevel="1">
      <c r="A79" s="376">
        <v>43873</v>
      </c>
      <c r="B79" s="370">
        <v>43872</v>
      </c>
      <c r="C79" s="364">
        <v>43875</v>
      </c>
      <c r="D79" s="364">
        <v>43875</v>
      </c>
      <c r="E79" s="355" t="s">
        <v>3334</v>
      </c>
      <c r="F79" s="353" t="s">
        <v>12492</v>
      </c>
      <c r="G79" s="353" t="s">
        <v>12493</v>
      </c>
      <c r="H79" s="348" t="s">
        <v>12494</v>
      </c>
      <c r="I79" s="353"/>
      <c r="J79" s="604" t="s">
        <v>2033</v>
      </c>
      <c r="K79" s="353" t="s">
        <v>12495</v>
      </c>
      <c r="L79" s="1795">
        <f t="shared" si="4"/>
        <v>1</v>
      </c>
      <c r="M79" s="1795">
        <f t="shared" si="5"/>
        <v>0</v>
      </c>
      <c r="N79" s="1796"/>
      <c r="O79" s="1797">
        <v>8</v>
      </c>
      <c r="P79" s="353"/>
      <c r="Q79" s="353"/>
      <c r="R79" s="353"/>
      <c r="S79" s="353"/>
      <c r="T79" s="353"/>
      <c r="U79" s="353"/>
      <c r="V79" s="353"/>
      <c r="W79" s="353"/>
      <c r="X79" s="353"/>
      <c r="Y79" s="353"/>
      <c r="Z79" s="353"/>
      <c r="AA79" s="353"/>
      <c r="AB79" s="353"/>
      <c r="AC79" s="353"/>
      <c r="AD79" s="353"/>
      <c r="AE79" s="353"/>
      <c r="AF79" s="353"/>
      <c r="AG79" s="353"/>
    </row>
    <row r="80" spans="1:33" ht="12.6" customHeight="1" outlineLevel="1">
      <c r="A80" s="376">
        <v>43874</v>
      </c>
      <c r="B80" s="370">
        <v>43867</v>
      </c>
      <c r="C80" s="364">
        <v>43881</v>
      </c>
      <c r="D80" s="932">
        <v>43881</v>
      </c>
      <c r="E80" s="349" t="s">
        <v>3334</v>
      </c>
      <c r="F80" s="424" t="s">
        <v>12496</v>
      </c>
      <c r="G80" s="424" t="s">
        <v>12497</v>
      </c>
      <c r="H80" s="589"/>
      <c r="I80" s="424"/>
      <c r="J80" s="604" t="s">
        <v>2033</v>
      </c>
      <c r="K80" s="353" t="s">
        <v>2888</v>
      </c>
      <c r="L80" s="1795">
        <f t="shared" si="4"/>
        <v>7</v>
      </c>
      <c r="M80" s="1795">
        <f t="shared" si="5"/>
        <v>4</v>
      </c>
      <c r="N80" s="1796"/>
      <c r="O80" s="1797">
        <v>9</v>
      </c>
      <c r="P80" s="424"/>
      <c r="Q80" s="424"/>
      <c r="R80" s="424"/>
      <c r="S80" s="424"/>
      <c r="T80" s="424"/>
      <c r="U80" s="424"/>
      <c r="V80" s="424"/>
      <c r="W80" s="424"/>
      <c r="X80" s="424"/>
      <c r="Y80" s="424"/>
      <c r="Z80" s="424"/>
      <c r="AA80" s="424"/>
      <c r="AB80" s="424"/>
      <c r="AC80" s="424"/>
      <c r="AD80" s="424"/>
      <c r="AE80" s="424"/>
      <c r="AF80" s="424"/>
      <c r="AG80" s="424"/>
    </row>
    <row r="81" spans="1:21" ht="12.6" customHeight="1" outlineLevel="1">
      <c r="A81" s="376">
        <v>43878</v>
      </c>
      <c r="B81" s="370">
        <v>43872</v>
      </c>
      <c r="C81" s="364">
        <v>43886</v>
      </c>
      <c r="D81" s="364">
        <v>43886</v>
      </c>
      <c r="E81" s="355" t="s">
        <v>3334</v>
      </c>
      <c r="F81" s="353" t="s">
        <v>12498</v>
      </c>
      <c r="G81" s="353" t="s">
        <v>12499</v>
      </c>
      <c r="H81" s="348"/>
      <c r="I81" s="353"/>
      <c r="J81" s="604" t="s">
        <v>2033</v>
      </c>
      <c r="K81" s="353"/>
      <c r="L81" s="1795">
        <f t="shared" si="4"/>
        <v>6</v>
      </c>
      <c r="M81" s="1795">
        <f t="shared" si="5"/>
        <v>3</v>
      </c>
      <c r="N81" s="1796"/>
      <c r="O81" s="1797">
        <v>10</v>
      </c>
      <c r="P81" s="353"/>
      <c r="Q81" s="353"/>
      <c r="R81" s="353"/>
      <c r="S81" s="353"/>
      <c r="T81" s="353"/>
      <c r="U81" s="353"/>
    </row>
    <row r="82" spans="1:21" ht="12.6" customHeight="1" outlineLevel="1">
      <c r="A82" s="376">
        <v>43875</v>
      </c>
      <c r="B82" s="370">
        <v>43871</v>
      </c>
      <c r="C82" s="364">
        <v>43885</v>
      </c>
      <c r="D82" s="364">
        <v>43885</v>
      </c>
      <c r="E82" s="355" t="s">
        <v>3334</v>
      </c>
      <c r="F82" s="353" t="s">
        <v>12500</v>
      </c>
      <c r="G82" s="353" t="s">
        <v>12501</v>
      </c>
      <c r="H82" s="348" t="s">
        <v>12502</v>
      </c>
      <c r="I82" s="353"/>
      <c r="J82" s="604" t="s">
        <v>2033</v>
      </c>
      <c r="K82" s="353" t="s">
        <v>2036</v>
      </c>
      <c r="L82" s="1795">
        <f t="shared" si="4"/>
        <v>4</v>
      </c>
      <c r="M82" s="1795">
        <f t="shared" si="5"/>
        <v>3</v>
      </c>
      <c r="N82" s="1796"/>
      <c r="O82" s="1797">
        <v>11</v>
      </c>
      <c r="P82" s="353"/>
      <c r="Q82" s="353"/>
      <c r="R82" s="353"/>
      <c r="S82" s="353"/>
      <c r="T82" s="353"/>
      <c r="U82" s="353"/>
    </row>
    <row r="83" spans="1:21" ht="12.6" customHeight="1" outlineLevel="1">
      <c r="A83" s="376">
        <v>43872</v>
      </c>
      <c r="B83" s="370">
        <v>43865</v>
      </c>
      <c r="C83" s="364">
        <v>43872</v>
      </c>
      <c r="D83" s="364">
        <v>43894</v>
      </c>
      <c r="E83" s="355" t="s">
        <v>3334</v>
      </c>
      <c r="F83" s="353" t="s">
        <v>12503</v>
      </c>
      <c r="G83" s="353" t="s">
        <v>12504</v>
      </c>
      <c r="H83" s="348"/>
      <c r="I83" s="353"/>
      <c r="J83" s="604" t="s">
        <v>2035</v>
      </c>
      <c r="K83" s="353"/>
      <c r="L83" s="1795">
        <f t="shared" si="4"/>
        <v>7</v>
      </c>
      <c r="M83" s="1795">
        <f t="shared" si="5"/>
        <v>4</v>
      </c>
      <c r="N83" s="1796"/>
      <c r="O83" s="1797">
        <v>12</v>
      </c>
      <c r="P83" s="362"/>
      <c r="Q83" s="357"/>
      <c r="R83" s="363"/>
      <c r="S83" s="350"/>
      <c r="T83" s="350"/>
      <c r="U83" s="350"/>
    </row>
    <row r="84" spans="1:21" ht="12.6" customHeight="1" outlineLevel="1">
      <c r="A84" s="376">
        <v>43873</v>
      </c>
      <c r="B84" s="1801">
        <v>43863</v>
      </c>
      <c r="C84" s="364">
        <v>43871</v>
      </c>
      <c r="D84" s="364">
        <v>43892</v>
      </c>
      <c r="E84" s="355" t="s">
        <v>3334</v>
      </c>
      <c r="F84" s="353" t="s">
        <v>12505</v>
      </c>
      <c r="G84" s="353" t="s">
        <v>12506</v>
      </c>
      <c r="H84" s="348"/>
      <c r="I84" s="353"/>
      <c r="J84" s="604" t="s">
        <v>2042</v>
      </c>
      <c r="K84" s="353"/>
      <c r="L84" s="1795">
        <f t="shared" si="4"/>
        <v>10</v>
      </c>
      <c r="M84" s="1795">
        <f t="shared" si="5"/>
        <v>7</v>
      </c>
      <c r="N84" s="1796"/>
      <c r="O84" s="1797">
        <v>13</v>
      </c>
      <c r="P84" s="362"/>
      <c r="Q84" s="357"/>
      <c r="R84" s="363"/>
      <c r="S84" s="350"/>
      <c r="T84" s="350"/>
      <c r="U84" s="350"/>
    </row>
    <row r="85" spans="1:21" ht="12.6" customHeight="1" outlineLevel="1">
      <c r="A85" s="376">
        <v>43875</v>
      </c>
      <c r="B85" s="370">
        <v>43868</v>
      </c>
      <c r="C85" s="364">
        <v>43875</v>
      </c>
      <c r="D85" s="364">
        <v>43875</v>
      </c>
      <c r="E85" s="355" t="s">
        <v>3334</v>
      </c>
      <c r="F85" s="353" t="s">
        <v>12507</v>
      </c>
      <c r="G85" s="353" t="s">
        <v>12508</v>
      </c>
      <c r="H85" s="348"/>
      <c r="I85" s="353"/>
      <c r="J85" s="604" t="s">
        <v>2888</v>
      </c>
      <c r="K85" s="353"/>
      <c r="L85" s="1795">
        <f t="shared" si="4"/>
        <v>7</v>
      </c>
      <c r="M85" s="1795">
        <f t="shared" si="5"/>
        <v>4</v>
      </c>
      <c r="N85" s="1796"/>
      <c r="O85" s="1797">
        <v>14</v>
      </c>
      <c r="P85" s="362"/>
      <c r="Q85" s="357"/>
      <c r="R85" s="363"/>
      <c r="S85" s="350"/>
      <c r="T85" s="350"/>
      <c r="U85" s="350"/>
    </row>
    <row r="86" spans="1:21" ht="12.6" customHeight="1" outlineLevel="1">
      <c r="A86" s="376">
        <v>43874</v>
      </c>
      <c r="B86" s="370">
        <v>43867</v>
      </c>
      <c r="C86" s="364">
        <v>43881</v>
      </c>
      <c r="D86" s="364">
        <v>43881</v>
      </c>
      <c r="E86" s="355" t="s">
        <v>3334</v>
      </c>
      <c r="F86" s="353" t="s">
        <v>12509</v>
      </c>
      <c r="G86" s="353" t="s">
        <v>12510</v>
      </c>
      <c r="H86" s="348"/>
      <c r="I86" s="353"/>
      <c r="J86" s="604" t="s">
        <v>2033</v>
      </c>
      <c r="K86" s="353" t="s">
        <v>2039</v>
      </c>
      <c r="L86" s="1795">
        <f t="shared" si="4"/>
        <v>7</v>
      </c>
      <c r="M86" s="1795">
        <f t="shared" si="5"/>
        <v>4</v>
      </c>
      <c r="N86" s="1796"/>
      <c r="O86" s="1797">
        <v>15</v>
      </c>
      <c r="P86" s="353"/>
      <c r="Q86" s="353"/>
      <c r="R86" s="353"/>
      <c r="S86" s="353"/>
      <c r="T86" s="353"/>
      <c r="U86" s="353"/>
    </row>
    <row r="87" spans="1:21" ht="12.6" customHeight="1" outlineLevel="1">
      <c r="A87" s="376">
        <v>43878</v>
      </c>
      <c r="B87" s="370">
        <v>43868</v>
      </c>
      <c r="C87" s="364">
        <v>43875</v>
      </c>
      <c r="D87" s="364">
        <v>43875</v>
      </c>
      <c r="E87" s="355" t="s">
        <v>3334</v>
      </c>
      <c r="F87" s="353" t="s">
        <v>12507</v>
      </c>
      <c r="G87" s="353" t="s">
        <v>12511</v>
      </c>
      <c r="H87" s="348"/>
      <c r="I87" s="353"/>
      <c r="J87" s="604" t="s">
        <v>2042</v>
      </c>
      <c r="K87" s="353"/>
      <c r="L87" s="1795">
        <f t="shared" si="4"/>
        <v>10</v>
      </c>
      <c r="M87" s="1795">
        <f t="shared" si="5"/>
        <v>5</v>
      </c>
      <c r="N87" s="1796"/>
      <c r="O87" s="1797">
        <v>16</v>
      </c>
      <c r="P87" s="362"/>
      <c r="Q87" s="357"/>
      <c r="R87" s="363"/>
      <c r="S87" s="350"/>
      <c r="T87" s="350"/>
      <c r="U87" s="350"/>
    </row>
    <row r="88" spans="1:21" ht="12.6" customHeight="1" outlineLevel="1">
      <c r="A88" s="376">
        <v>43879</v>
      </c>
      <c r="B88" s="370">
        <v>43872</v>
      </c>
      <c r="C88" s="364">
        <v>43879</v>
      </c>
      <c r="D88" s="364">
        <v>43879</v>
      </c>
      <c r="E88" s="355" t="s">
        <v>3334</v>
      </c>
      <c r="F88" s="353" t="s">
        <v>12512</v>
      </c>
      <c r="G88" s="353" t="s">
        <v>12513</v>
      </c>
      <c r="H88" s="348"/>
      <c r="I88" s="353"/>
      <c r="J88" s="604" t="s">
        <v>2042</v>
      </c>
      <c r="K88" s="353"/>
      <c r="L88" s="1795">
        <f t="shared" si="4"/>
        <v>7</v>
      </c>
      <c r="M88" s="1795">
        <f t="shared" si="5"/>
        <v>4</v>
      </c>
      <c r="N88" s="1796"/>
      <c r="O88" s="1797">
        <v>17</v>
      </c>
      <c r="P88" s="362"/>
      <c r="Q88" s="357"/>
      <c r="R88" s="363"/>
      <c r="S88" s="350"/>
      <c r="T88" s="350"/>
      <c r="U88" s="350"/>
    </row>
    <row r="89" spans="1:21" ht="15.75" customHeight="1" outlineLevel="1">
      <c r="A89" s="376">
        <v>43880</v>
      </c>
      <c r="B89" s="370">
        <v>43871</v>
      </c>
      <c r="C89" s="364">
        <v>43880</v>
      </c>
      <c r="D89" s="364">
        <v>43880</v>
      </c>
      <c r="E89" s="355" t="s">
        <v>3334</v>
      </c>
      <c r="F89" s="353" t="s">
        <v>3337</v>
      </c>
      <c r="G89" s="353" t="s">
        <v>12514</v>
      </c>
      <c r="H89" s="348"/>
      <c r="I89" s="353"/>
      <c r="J89" s="604" t="s">
        <v>2034</v>
      </c>
      <c r="K89" s="353"/>
      <c r="L89" s="1795">
        <f t="shared" si="4"/>
        <v>9</v>
      </c>
      <c r="M89" s="1795">
        <f t="shared" si="5"/>
        <v>6</v>
      </c>
      <c r="N89" s="1796"/>
      <c r="O89" s="1797">
        <v>18</v>
      </c>
      <c r="P89" s="353"/>
      <c r="Q89" s="353"/>
      <c r="R89" s="353"/>
      <c r="S89" s="353"/>
      <c r="T89" s="353"/>
      <c r="U89" s="353"/>
    </row>
    <row r="90" spans="1:21" ht="12.6" customHeight="1" outlineLevel="1">
      <c r="A90" s="376">
        <v>43878</v>
      </c>
      <c r="B90" s="370">
        <v>43871</v>
      </c>
      <c r="C90" s="364">
        <v>43878</v>
      </c>
      <c r="D90" s="364">
        <v>43878</v>
      </c>
      <c r="E90" s="355" t="s">
        <v>3334</v>
      </c>
      <c r="F90" s="353" t="s">
        <v>2651</v>
      </c>
      <c r="G90" s="353" t="s">
        <v>12515</v>
      </c>
      <c r="H90" s="348"/>
      <c r="I90" s="353"/>
      <c r="J90" s="604" t="s">
        <v>2034</v>
      </c>
      <c r="K90" s="353"/>
      <c r="L90" s="1795">
        <f t="shared" si="4"/>
        <v>7</v>
      </c>
      <c r="M90" s="1795">
        <f t="shared" si="5"/>
        <v>4</v>
      </c>
      <c r="N90" s="1796"/>
      <c r="O90" s="1797">
        <v>19</v>
      </c>
      <c r="P90" s="353"/>
      <c r="Q90" s="353"/>
      <c r="R90" s="353"/>
      <c r="S90" s="353"/>
      <c r="T90" s="353"/>
      <c r="U90" s="353"/>
    </row>
    <row r="91" spans="1:21" ht="12.6" customHeight="1" outlineLevel="1">
      <c r="A91" s="376">
        <v>43881</v>
      </c>
      <c r="B91" s="370">
        <v>43872</v>
      </c>
      <c r="C91" s="364">
        <v>43887</v>
      </c>
      <c r="D91" s="364">
        <v>43901</v>
      </c>
      <c r="E91" s="355" t="s">
        <v>3334</v>
      </c>
      <c r="F91" s="353" t="s">
        <v>12516</v>
      </c>
      <c r="G91" s="353" t="s">
        <v>12517</v>
      </c>
      <c r="H91" s="348"/>
      <c r="I91" s="353"/>
      <c r="J91" s="604" t="s">
        <v>2034</v>
      </c>
      <c r="K91" s="353"/>
      <c r="L91" s="1795">
        <f t="shared" si="4"/>
        <v>9</v>
      </c>
      <c r="M91" s="1795">
        <f t="shared" si="5"/>
        <v>6</v>
      </c>
      <c r="N91" s="1796"/>
      <c r="O91" s="1797">
        <v>20</v>
      </c>
      <c r="P91" s="353"/>
      <c r="Q91" s="353"/>
      <c r="R91" s="353"/>
      <c r="S91" s="353"/>
      <c r="T91" s="353"/>
      <c r="U91" s="353"/>
    </row>
    <row r="92" spans="1:21" ht="12.6" customHeight="1" outlineLevel="1">
      <c r="A92" s="376">
        <v>43881</v>
      </c>
      <c r="B92" s="370">
        <v>43880</v>
      </c>
      <c r="C92" s="364"/>
      <c r="D92" s="364"/>
      <c r="E92" s="355" t="s">
        <v>3334</v>
      </c>
      <c r="F92" s="353" t="s">
        <v>12518</v>
      </c>
      <c r="G92" s="353" t="s">
        <v>12519</v>
      </c>
      <c r="H92" s="348"/>
      <c r="I92" s="353"/>
      <c r="J92" s="604" t="s">
        <v>2033</v>
      </c>
      <c r="K92" s="353"/>
      <c r="L92" s="1795">
        <f t="shared" si="4"/>
        <v>1</v>
      </c>
      <c r="M92" s="1795">
        <f t="shared" si="5"/>
        <v>0</v>
      </c>
      <c r="N92" s="1796"/>
      <c r="O92" s="1797">
        <v>21</v>
      </c>
      <c r="P92" s="362"/>
      <c r="Q92" s="357"/>
      <c r="R92" s="363"/>
      <c r="S92" s="350"/>
      <c r="T92" s="350"/>
      <c r="U92" s="350"/>
    </row>
    <row r="93" spans="1:21" ht="12.6" customHeight="1" outlineLevel="1">
      <c r="A93" s="376">
        <v>43881</v>
      </c>
      <c r="B93" s="370">
        <v>43878</v>
      </c>
      <c r="C93" s="364">
        <v>43881</v>
      </c>
      <c r="D93" s="364">
        <v>43881</v>
      </c>
      <c r="E93" s="355" t="s">
        <v>3334</v>
      </c>
      <c r="F93" s="353" t="s">
        <v>12520</v>
      </c>
      <c r="G93" s="353" t="s">
        <v>12521</v>
      </c>
      <c r="H93" s="348"/>
      <c r="I93" s="353"/>
      <c r="J93" s="604" t="s">
        <v>2039</v>
      </c>
      <c r="K93" s="353"/>
      <c r="L93" s="1795">
        <f t="shared" si="4"/>
        <v>3</v>
      </c>
      <c r="M93" s="1795">
        <f t="shared" si="5"/>
        <v>2</v>
      </c>
      <c r="N93" s="1796"/>
      <c r="O93" s="1797">
        <v>22</v>
      </c>
      <c r="P93" s="362"/>
      <c r="Q93" s="357"/>
      <c r="R93" s="363"/>
      <c r="S93" s="350"/>
      <c r="T93" s="350"/>
      <c r="U93" s="350"/>
    </row>
    <row r="94" spans="1:21" ht="12.6" customHeight="1" outlineLevel="1">
      <c r="A94" s="376">
        <v>43882</v>
      </c>
      <c r="B94" s="370">
        <v>43881</v>
      </c>
      <c r="C94" s="364">
        <v>43896</v>
      </c>
      <c r="D94" s="364">
        <v>43909</v>
      </c>
      <c r="E94" s="355" t="s">
        <v>3334</v>
      </c>
      <c r="F94" s="353" t="s">
        <v>12522</v>
      </c>
      <c r="G94" s="353" t="s">
        <v>12523</v>
      </c>
      <c r="H94" s="348" t="s">
        <v>12424</v>
      </c>
      <c r="I94" s="353"/>
      <c r="J94" s="604" t="s">
        <v>2045</v>
      </c>
      <c r="K94" s="353"/>
      <c r="L94" s="1795">
        <f t="shared" si="4"/>
        <v>1</v>
      </c>
      <c r="M94" s="1795">
        <f t="shared" si="5"/>
        <v>0</v>
      </c>
      <c r="N94" s="1796"/>
      <c r="O94" s="1797">
        <v>23</v>
      </c>
      <c r="P94" s="353"/>
      <c r="Q94" s="353"/>
      <c r="R94" s="353"/>
      <c r="S94" s="353"/>
      <c r="T94" s="353"/>
      <c r="U94" s="353"/>
    </row>
    <row r="95" spans="1:21" ht="12.6" customHeight="1" outlineLevel="1">
      <c r="A95" s="376">
        <v>43882</v>
      </c>
      <c r="B95" s="370">
        <v>43875</v>
      </c>
      <c r="C95" s="364">
        <v>43904</v>
      </c>
      <c r="D95" s="364">
        <v>43904</v>
      </c>
      <c r="E95" s="355" t="s">
        <v>3335</v>
      </c>
      <c r="F95" s="353" t="s">
        <v>12524</v>
      </c>
      <c r="G95" s="353" t="s">
        <v>12525</v>
      </c>
      <c r="H95" s="348"/>
      <c r="I95" s="353"/>
      <c r="J95" s="604" t="s">
        <v>2033</v>
      </c>
      <c r="K95" s="353"/>
      <c r="L95" s="1795">
        <f t="shared" si="4"/>
        <v>7</v>
      </c>
      <c r="M95" s="1795">
        <f t="shared" si="5"/>
        <v>4</v>
      </c>
      <c r="N95" s="1796"/>
      <c r="O95" s="1797">
        <v>24</v>
      </c>
      <c r="P95" s="353"/>
      <c r="Q95" s="353"/>
      <c r="R95" s="353"/>
      <c r="S95" s="353"/>
      <c r="T95" s="353"/>
      <c r="U95" s="353"/>
    </row>
    <row r="96" spans="1:21" ht="12.6" customHeight="1" outlineLevel="1">
      <c r="A96" s="376">
        <v>43882</v>
      </c>
      <c r="B96" s="370">
        <v>43880</v>
      </c>
      <c r="C96" s="364">
        <v>43882</v>
      </c>
      <c r="D96" s="364">
        <v>43882</v>
      </c>
      <c r="E96" s="355" t="s">
        <v>3334</v>
      </c>
      <c r="F96" s="353" t="s">
        <v>12526</v>
      </c>
      <c r="G96" s="353" t="s">
        <v>12527</v>
      </c>
      <c r="H96" s="348"/>
      <c r="I96" s="353"/>
      <c r="J96" s="604" t="s">
        <v>2034</v>
      </c>
      <c r="K96" s="353"/>
      <c r="L96" s="1795">
        <f t="shared" si="4"/>
        <v>2</v>
      </c>
      <c r="M96" s="1795">
        <f t="shared" si="5"/>
        <v>1</v>
      </c>
      <c r="N96" s="1796"/>
      <c r="O96" s="1797">
        <v>25</v>
      </c>
      <c r="P96" s="353"/>
      <c r="Q96" s="353"/>
      <c r="R96" s="353"/>
      <c r="S96" s="353"/>
      <c r="T96" s="353"/>
      <c r="U96" s="353"/>
    </row>
    <row r="97" spans="1:21" ht="12.6" customHeight="1" outlineLevel="1">
      <c r="A97" s="376">
        <v>43882</v>
      </c>
      <c r="B97" s="370">
        <v>43865</v>
      </c>
      <c r="C97" s="364">
        <v>43872</v>
      </c>
      <c r="D97" s="364">
        <v>43894</v>
      </c>
      <c r="E97" s="355" t="s">
        <v>3334</v>
      </c>
      <c r="F97" s="1427" t="s">
        <v>12528</v>
      </c>
      <c r="G97" s="353" t="s">
        <v>12529</v>
      </c>
      <c r="H97" s="348"/>
      <c r="I97" s="353"/>
      <c r="J97" s="604" t="s">
        <v>2033</v>
      </c>
      <c r="K97" s="353"/>
      <c r="L97" s="1795">
        <f t="shared" si="4"/>
        <v>17</v>
      </c>
      <c r="M97" s="1795">
        <f t="shared" si="5"/>
        <v>12</v>
      </c>
      <c r="N97" s="1796"/>
      <c r="O97" s="1797">
        <v>26</v>
      </c>
      <c r="P97" s="353"/>
      <c r="Q97" s="353"/>
      <c r="R97" s="353"/>
      <c r="S97" s="353"/>
      <c r="T97" s="353"/>
      <c r="U97" s="353"/>
    </row>
    <row r="98" spans="1:21" ht="12.6" customHeight="1" outlineLevel="1">
      <c r="A98" s="376">
        <v>43945</v>
      </c>
      <c r="B98" s="370">
        <v>43878</v>
      </c>
      <c r="C98" s="364">
        <v>43893</v>
      </c>
      <c r="D98" s="364">
        <v>43907</v>
      </c>
      <c r="E98" s="355" t="s">
        <v>3334</v>
      </c>
      <c r="F98" s="353" t="s">
        <v>12530</v>
      </c>
      <c r="G98" s="353" t="s">
        <v>12531</v>
      </c>
      <c r="H98" s="348"/>
      <c r="I98" s="353"/>
      <c r="J98" s="604" t="s">
        <v>2034</v>
      </c>
      <c r="K98" s="353"/>
      <c r="L98" s="1795">
        <f t="shared" ref="L98:L129" si="6">(A98-B98)</f>
        <v>67</v>
      </c>
      <c r="M98" s="1795">
        <f t="shared" ref="M98:M129" si="7">NETWORKDAYS(B98,A98,A98:B98)</f>
        <v>48</v>
      </c>
      <c r="N98" s="1796"/>
      <c r="O98" s="1797">
        <v>27</v>
      </c>
      <c r="P98" s="353"/>
      <c r="Q98" s="353"/>
      <c r="R98" s="353"/>
      <c r="S98" s="353"/>
      <c r="T98" s="353"/>
      <c r="U98" s="353"/>
    </row>
    <row r="99" spans="1:21" ht="12.6" customHeight="1" outlineLevel="1">
      <c r="A99" s="376">
        <v>43885</v>
      </c>
      <c r="B99" s="370">
        <v>43871</v>
      </c>
      <c r="C99" s="364">
        <v>43880</v>
      </c>
      <c r="D99" s="364">
        <v>43900</v>
      </c>
      <c r="E99" s="355" t="s">
        <v>3334</v>
      </c>
      <c r="F99" s="1802" t="s">
        <v>12532</v>
      </c>
      <c r="G99" s="353" t="s">
        <v>12533</v>
      </c>
      <c r="H99" s="348" t="s">
        <v>12502</v>
      </c>
      <c r="I99" s="353"/>
      <c r="J99" s="604" t="s">
        <v>2034</v>
      </c>
      <c r="K99" s="353" t="s">
        <v>2036</v>
      </c>
      <c r="L99" s="1795">
        <f t="shared" si="6"/>
        <v>14</v>
      </c>
      <c r="M99" s="1795">
        <f t="shared" si="7"/>
        <v>9</v>
      </c>
      <c r="N99" s="1796"/>
      <c r="O99" s="1797">
        <v>28</v>
      </c>
      <c r="P99" s="353"/>
      <c r="Q99" s="353"/>
      <c r="R99" s="353"/>
      <c r="S99" s="353"/>
      <c r="T99" s="353"/>
      <c r="U99" s="353"/>
    </row>
    <row r="100" spans="1:21" ht="12.6" customHeight="1" outlineLevel="1">
      <c r="A100" s="376">
        <v>43885</v>
      </c>
      <c r="B100" s="370">
        <v>43868</v>
      </c>
      <c r="C100" s="364">
        <v>43882</v>
      </c>
      <c r="D100" s="364">
        <v>43897</v>
      </c>
      <c r="E100" s="355" t="s">
        <v>3335</v>
      </c>
      <c r="F100" s="353" t="s">
        <v>12534</v>
      </c>
      <c r="G100" s="353" t="s">
        <v>12535</v>
      </c>
      <c r="H100" s="348"/>
      <c r="I100" s="353"/>
      <c r="J100" s="604" t="s">
        <v>2034</v>
      </c>
      <c r="K100" s="353"/>
      <c r="L100" s="1795">
        <f t="shared" si="6"/>
        <v>17</v>
      </c>
      <c r="M100" s="1795">
        <f t="shared" si="7"/>
        <v>10</v>
      </c>
      <c r="N100" s="1796"/>
      <c r="O100" s="1797">
        <v>29</v>
      </c>
      <c r="P100" s="353"/>
      <c r="Q100" s="353"/>
      <c r="R100" s="353"/>
      <c r="S100" s="353"/>
      <c r="T100" s="353"/>
      <c r="U100" s="353"/>
    </row>
    <row r="101" spans="1:21" ht="12.6" customHeight="1" outlineLevel="1">
      <c r="A101" s="376">
        <v>43886</v>
      </c>
      <c r="B101" s="370">
        <v>43878</v>
      </c>
      <c r="C101" s="364">
        <v>43894</v>
      </c>
      <c r="D101" s="364">
        <v>43894</v>
      </c>
      <c r="E101" s="355" t="s">
        <v>3334</v>
      </c>
      <c r="F101" s="353" t="s">
        <v>12536</v>
      </c>
      <c r="G101" s="353" t="s">
        <v>12537</v>
      </c>
      <c r="H101" s="348" t="s">
        <v>12538</v>
      </c>
      <c r="I101" s="353"/>
      <c r="J101" s="604" t="s">
        <v>2033</v>
      </c>
      <c r="K101" s="353" t="s">
        <v>2036</v>
      </c>
      <c r="L101" s="1795">
        <f t="shared" si="6"/>
        <v>8</v>
      </c>
      <c r="M101" s="1795">
        <f t="shared" si="7"/>
        <v>5</v>
      </c>
      <c r="N101" s="1796"/>
      <c r="O101" s="1797">
        <v>30</v>
      </c>
      <c r="P101" s="353"/>
      <c r="Q101" s="353"/>
      <c r="R101" s="353"/>
      <c r="S101" s="353"/>
      <c r="T101" s="353"/>
      <c r="U101" s="353"/>
    </row>
    <row r="102" spans="1:21" ht="16.5" customHeight="1" outlineLevel="1">
      <c r="A102" s="376">
        <v>43886</v>
      </c>
      <c r="B102" s="370">
        <v>43864</v>
      </c>
      <c r="C102" s="364">
        <v>43878</v>
      </c>
      <c r="D102" s="364">
        <v>43894</v>
      </c>
      <c r="E102" s="355" t="s">
        <v>3334</v>
      </c>
      <c r="F102" s="353" t="s">
        <v>3826</v>
      </c>
      <c r="G102" s="353" t="s">
        <v>12539</v>
      </c>
      <c r="H102" s="348"/>
      <c r="I102" s="353" t="s">
        <v>2035</v>
      </c>
      <c r="J102" s="604" t="s">
        <v>2045</v>
      </c>
      <c r="K102" s="353"/>
      <c r="L102" s="1795">
        <f t="shared" si="6"/>
        <v>22</v>
      </c>
      <c r="M102" s="1795">
        <f t="shared" si="7"/>
        <v>15</v>
      </c>
      <c r="N102" s="1796"/>
      <c r="O102" s="1797">
        <v>31</v>
      </c>
      <c r="P102" s="362"/>
      <c r="Q102" s="357"/>
      <c r="R102" s="363"/>
      <c r="S102" s="350"/>
      <c r="T102" s="350"/>
      <c r="U102" s="350"/>
    </row>
    <row r="103" spans="1:21" ht="12.6" customHeight="1" outlineLevel="1">
      <c r="A103" s="376">
        <v>43886</v>
      </c>
      <c r="B103" s="370">
        <v>43872</v>
      </c>
      <c r="C103" s="364">
        <v>43878</v>
      </c>
      <c r="D103" s="364">
        <v>43894</v>
      </c>
      <c r="E103" s="355" t="s">
        <v>3334</v>
      </c>
      <c r="F103" s="353" t="s">
        <v>3826</v>
      </c>
      <c r="G103" s="353" t="s">
        <v>12540</v>
      </c>
      <c r="H103" s="348"/>
      <c r="I103" s="353" t="s">
        <v>2035</v>
      </c>
      <c r="J103" s="604" t="s">
        <v>2045</v>
      </c>
      <c r="K103" s="353"/>
      <c r="L103" s="1795">
        <f t="shared" si="6"/>
        <v>14</v>
      </c>
      <c r="M103" s="1795">
        <f t="shared" si="7"/>
        <v>9</v>
      </c>
      <c r="N103" s="1796"/>
      <c r="O103" s="1797">
        <v>32</v>
      </c>
      <c r="P103" s="362"/>
      <c r="Q103" s="357"/>
      <c r="R103" s="363"/>
      <c r="S103" s="350"/>
      <c r="T103" s="350"/>
      <c r="U103" s="350"/>
    </row>
    <row r="104" spans="1:21" ht="12.6" customHeight="1" outlineLevel="1">
      <c r="A104" s="376">
        <v>43886</v>
      </c>
      <c r="B104" s="370">
        <v>43878</v>
      </c>
      <c r="C104" s="364">
        <v>43886</v>
      </c>
      <c r="D104" s="932">
        <v>43887</v>
      </c>
      <c r="E104" s="349" t="s">
        <v>3334</v>
      </c>
      <c r="F104" s="424" t="s">
        <v>12526</v>
      </c>
      <c r="G104" s="424" t="s">
        <v>12541</v>
      </c>
      <c r="H104" s="589" t="s">
        <v>12424</v>
      </c>
      <c r="I104" s="424"/>
      <c r="J104" s="604" t="s">
        <v>2034</v>
      </c>
      <c r="K104" s="353"/>
      <c r="L104" s="1795">
        <f t="shared" si="6"/>
        <v>8</v>
      </c>
      <c r="M104" s="1795">
        <f t="shared" si="7"/>
        <v>5</v>
      </c>
      <c r="N104" s="1796"/>
      <c r="O104" s="1797">
        <v>33</v>
      </c>
      <c r="P104" s="424"/>
      <c r="Q104" s="424"/>
      <c r="R104" s="424"/>
      <c r="S104" s="424"/>
      <c r="T104" s="424"/>
      <c r="U104" s="424"/>
    </row>
    <row r="105" spans="1:21" ht="12.6" customHeight="1" outlineLevel="1">
      <c r="A105" s="376">
        <v>43886</v>
      </c>
      <c r="B105" s="370">
        <v>43871</v>
      </c>
      <c r="C105" s="355" t="s">
        <v>12542</v>
      </c>
      <c r="D105" s="364">
        <v>43901</v>
      </c>
      <c r="E105" s="355" t="s">
        <v>3334</v>
      </c>
      <c r="F105" s="1427" t="s">
        <v>12492</v>
      </c>
      <c r="G105" s="353" t="s">
        <v>12543</v>
      </c>
      <c r="H105" s="348" t="s">
        <v>2039</v>
      </c>
      <c r="I105" s="353"/>
      <c r="J105" s="604" t="s">
        <v>2045</v>
      </c>
      <c r="K105" s="353" t="s">
        <v>2888</v>
      </c>
      <c r="L105" s="1795">
        <f t="shared" si="6"/>
        <v>15</v>
      </c>
      <c r="M105" s="1795">
        <f t="shared" si="7"/>
        <v>10</v>
      </c>
      <c r="N105" s="1796"/>
      <c r="O105" s="1797">
        <v>34</v>
      </c>
      <c r="P105" s="362"/>
      <c r="Q105" s="357"/>
      <c r="R105" s="363"/>
      <c r="S105" s="350"/>
      <c r="T105" s="350"/>
      <c r="U105" s="350"/>
    </row>
    <row r="106" spans="1:21" ht="12.6" customHeight="1" outlineLevel="1">
      <c r="A106" s="755">
        <v>43888</v>
      </c>
      <c r="B106" s="1044">
        <v>43882</v>
      </c>
      <c r="C106" s="755">
        <v>43888</v>
      </c>
      <c r="D106" s="755">
        <v>43888</v>
      </c>
      <c r="E106" s="735" t="s">
        <v>3334</v>
      </c>
      <c r="F106" s="604" t="s">
        <v>4836</v>
      </c>
      <c r="G106" s="604" t="s">
        <v>12544</v>
      </c>
      <c r="H106" s="1070"/>
      <c r="I106" s="604"/>
      <c r="J106" s="604" t="s">
        <v>2042</v>
      </c>
      <c r="K106" s="604"/>
      <c r="L106" s="1795">
        <f t="shared" si="6"/>
        <v>6</v>
      </c>
      <c r="M106" s="1795">
        <f t="shared" si="7"/>
        <v>3</v>
      </c>
      <c r="N106" s="1796"/>
      <c r="O106" s="1797">
        <v>35</v>
      </c>
      <c r="P106" s="353"/>
      <c r="Q106" s="353"/>
      <c r="R106" s="353"/>
      <c r="S106" s="353"/>
      <c r="T106" s="353"/>
      <c r="U106" s="353"/>
    </row>
    <row r="107" spans="1:21" ht="12.6" customHeight="1" outlineLevel="1">
      <c r="A107" s="755">
        <v>43888</v>
      </c>
      <c r="B107" s="370">
        <v>43873</v>
      </c>
      <c r="C107" s="364">
        <v>43888</v>
      </c>
      <c r="D107" s="364">
        <v>43902</v>
      </c>
      <c r="E107" s="355" t="s">
        <v>3334</v>
      </c>
      <c r="F107" s="353" t="s">
        <v>12545</v>
      </c>
      <c r="G107" s="353" t="s">
        <v>12546</v>
      </c>
      <c r="H107" s="348"/>
      <c r="I107" s="353"/>
      <c r="J107" s="604" t="s">
        <v>2045</v>
      </c>
      <c r="K107" s="353" t="s">
        <v>2888</v>
      </c>
      <c r="L107" s="1795">
        <f t="shared" si="6"/>
        <v>15</v>
      </c>
      <c r="M107" s="1795">
        <f t="shared" si="7"/>
        <v>10</v>
      </c>
      <c r="N107" s="1796"/>
      <c r="O107" s="1797">
        <v>36</v>
      </c>
      <c r="P107" s="362"/>
      <c r="Q107" s="357"/>
      <c r="R107" s="363"/>
      <c r="S107" s="350"/>
      <c r="T107" s="350"/>
      <c r="U107" s="350"/>
    </row>
    <row r="108" spans="1:21" ht="12.6" customHeight="1" outlineLevel="1">
      <c r="A108" s="755">
        <v>43888</v>
      </c>
      <c r="B108" s="370">
        <v>43866</v>
      </c>
      <c r="C108" s="364">
        <v>43880</v>
      </c>
      <c r="D108" s="364">
        <v>43895</v>
      </c>
      <c r="E108" s="355" t="s">
        <v>3334</v>
      </c>
      <c r="F108" s="353" t="s">
        <v>12547</v>
      </c>
      <c r="G108" s="353" t="s">
        <v>12548</v>
      </c>
      <c r="H108" s="348"/>
      <c r="I108" s="353"/>
      <c r="J108" s="604" t="s">
        <v>2045</v>
      </c>
      <c r="K108" s="353" t="s">
        <v>2888</v>
      </c>
      <c r="L108" s="1795">
        <f t="shared" si="6"/>
        <v>22</v>
      </c>
      <c r="M108" s="1795">
        <f t="shared" si="7"/>
        <v>15</v>
      </c>
      <c r="N108" s="1796"/>
      <c r="O108" s="1797">
        <v>37</v>
      </c>
      <c r="P108" s="362"/>
      <c r="Q108" s="357"/>
      <c r="R108" s="363"/>
      <c r="S108" s="350"/>
      <c r="T108" s="350"/>
      <c r="U108" s="350"/>
    </row>
    <row r="109" spans="1:21" ht="12.6" customHeight="1" outlineLevel="1">
      <c r="A109" s="376">
        <v>43888</v>
      </c>
      <c r="B109" s="370">
        <v>43885</v>
      </c>
      <c r="C109" s="364">
        <v>43889</v>
      </c>
      <c r="D109" s="364">
        <v>43914</v>
      </c>
      <c r="E109" s="355" t="s">
        <v>3334</v>
      </c>
      <c r="F109" s="353" t="s">
        <v>12549</v>
      </c>
      <c r="G109" s="353" t="s">
        <v>12550</v>
      </c>
      <c r="H109" s="348"/>
      <c r="I109" s="353"/>
      <c r="J109" s="604" t="s">
        <v>2035</v>
      </c>
      <c r="K109" s="353"/>
      <c r="L109" s="1795">
        <f t="shared" si="6"/>
        <v>3</v>
      </c>
      <c r="M109" s="1795">
        <f t="shared" si="7"/>
        <v>2</v>
      </c>
      <c r="N109" s="1796"/>
      <c r="O109" s="1797">
        <v>38</v>
      </c>
      <c r="P109" s="362"/>
      <c r="Q109" s="357"/>
      <c r="R109" s="363"/>
      <c r="S109" s="350"/>
      <c r="T109" s="350"/>
      <c r="U109" s="350"/>
    </row>
    <row r="110" spans="1:21" ht="12.6" customHeight="1" outlineLevel="1">
      <c r="A110" s="376">
        <v>43889</v>
      </c>
      <c r="B110" s="370">
        <v>43864</v>
      </c>
      <c r="C110" s="364">
        <v>43878</v>
      </c>
      <c r="D110" s="364">
        <v>43893</v>
      </c>
      <c r="E110" s="355" t="s">
        <v>3335</v>
      </c>
      <c r="F110" s="353" t="s">
        <v>12551</v>
      </c>
      <c r="G110" s="353" t="s">
        <v>12552</v>
      </c>
      <c r="H110" s="348"/>
      <c r="I110" s="353"/>
      <c r="J110" s="604" t="s">
        <v>2034</v>
      </c>
      <c r="K110" s="353"/>
      <c r="L110" s="1795">
        <f t="shared" si="6"/>
        <v>25</v>
      </c>
      <c r="M110" s="1795">
        <f t="shared" si="7"/>
        <v>18</v>
      </c>
      <c r="N110" s="1796"/>
      <c r="O110" s="1797">
        <v>39</v>
      </c>
      <c r="P110" s="353"/>
      <c r="Q110" s="353"/>
      <c r="R110" s="353"/>
      <c r="S110" s="353"/>
      <c r="T110" s="353"/>
      <c r="U110" s="353"/>
    </row>
    <row r="111" spans="1:21" ht="12.6" customHeight="1" outlineLevel="1">
      <c r="A111" s="376">
        <v>43888</v>
      </c>
      <c r="B111" s="370">
        <v>43867</v>
      </c>
      <c r="C111" s="364">
        <v>43875</v>
      </c>
      <c r="D111" s="364">
        <v>43896</v>
      </c>
      <c r="E111" s="355" t="s">
        <v>3334</v>
      </c>
      <c r="F111" s="353" t="s">
        <v>12553</v>
      </c>
      <c r="G111" s="353" t="s">
        <v>12554</v>
      </c>
      <c r="H111" s="348"/>
      <c r="I111" s="353"/>
      <c r="J111" s="604" t="s">
        <v>2034</v>
      </c>
      <c r="K111" s="353"/>
      <c r="L111" s="1795">
        <f t="shared" si="6"/>
        <v>21</v>
      </c>
      <c r="M111" s="1795">
        <f t="shared" si="7"/>
        <v>14</v>
      </c>
      <c r="N111" s="1796"/>
      <c r="O111" s="1797">
        <v>40</v>
      </c>
      <c r="P111" s="353"/>
      <c r="Q111" s="353"/>
      <c r="R111" s="353"/>
      <c r="S111" s="353"/>
      <c r="T111" s="353"/>
      <c r="U111" s="353"/>
    </row>
    <row r="112" spans="1:21" ht="12.6" customHeight="1" outlineLevel="1">
      <c r="A112" s="376">
        <v>43889</v>
      </c>
      <c r="B112" s="370">
        <v>43865</v>
      </c>
      <c r="C112" s="364">
        <v>43879</v>
      </c>
      <c r="D112" s="364">
        <v>43894</v>
      </c>
      <c r="E112" s="355" t="s">
        <v>3335</v>
      </c>
      <c r="F112" s="353" t="s">
        <v>12555</v>
      </c>
      <c r="G112" s="353" t="s">
        <v>12556</v>
      </c>
      <c r="H112" s="348"/>
      <c r="I112" s="353"/>
      <c r="J112" s="604" t="s">
        <v>2042</v>
      </c>
      <c r="K112" s="353"/>
      <c r="L112" s="1795">
        <f t="shared" si="6"/>
        <v>24</v>
      </c>
      <c r="M112" s="1795">
        <f t="shared" si="7"/>
        <v>17</v>
      </c>
      <c r="N112" s="1796"/>
      <c r="O112" s="1797">
        <v>41</v>
      </c>
      <c r="P112" s="362"/>
      <c r="Q112" s="357"/>
      <c r="R112" s="363"/>
      <c r="S112" s="350"/>
      <c r="T112" s="350"/>
      <c r="U112" s="350"/>
    </row>
    <row r="113" spans="1:21" ht="12.6" customHeight="1" outlineLevel="1">
      <c r="A113" s="376">
        <v>43889</v>
      </c>
      <c r="B113" s="370">
        <v>43865</v>
      </c>
      <c r="C113" s="364">
        <v>43872</v>
      </c>
      <c r="D113" s="364">
        <v>43894</v>
      </c>
      <c r="E113" s="355" t="s">
        <v>3334</v>
      </c>
      <c r="F113" s="353" t="s">
        <v>12557</v>
      </c>
      <c r="G113" s="353" t="s">
        <v>12558</v>
      </c>
      <c r="H113" s="348"/>
      <c r="I113" s="353"/>
      <c r="J113" s="604" t="s">
        <v>2042</v>
      </c>
      <c r="K113" s="353"/>
      <c r="L113" s="1795">
        <f t="shared" si="6"/>
        <v>24</v>
      </c>
      <c r="M113" s="1795">
        <f t="shared" si="7"/>
        <v>17</v>
      </c>
      <c r="N113" s="1796"/>
      <c r="O113" s="1797">
        <v>42</v>
      </c>
      <c r="P113" s="362"/>
      <c r="Q113" s="357"/>
      <c r="R113" s="363"/>
      <c r="S113" s="350"/>
      <c r="T113" s="350"/>
      <c r="U113" s="350"/>
    </row>
    <row r="114" spans="1:21" ht="12.6" customHeight="1" outlineLevel="1">
      <c r="A114" s="376">
        <v>43892</v>
      </c>
      <c r="B114" s="370">
        <v>43886</v>
      </c>
      <c r="C114" s="364">
        <v>43892</v>
      </c>
      <c r="D114" s="364">
        <v>43892</v>
      </c>
      <c r="E114" s="355" t="s">
        <v>3334</v>
      </c>
      <c r="F114" s="353" t="s">
        <v>12559</v>
      </c>
      <c r="G114" s="353" t="s">
        <v>12560</v>
      </c>
      <c r="H114" s="348"/>
      <c r="I114" s="353"/>
      <c r="J114" s="604" t="s">
        <v>2042</v>
      </c>
      <c r="K114" s="353"/>
      <c r="L114" s="1795">
        <f t="shared" si="6"/>
        <v>6</v>
      </c>
      <c r="M114" s="1795">
        <f t="shared" si="7"/>
        <v>3</v>
      </c>
      <c r="N114" s="1796"/>
      <c r="O114" s="1797">
        <v>43</v>
      </c>
      <c r="P114" s="362"/>
      <c r="Q114" s="357"/>
      <c r="R114" s="363"/>
      <c r="S114" s="350"/>
      <c r="T114" s="350"/>
      <c r="U114" s="350"/>
    </row>
    <row r="115" spans="1:21" ht="12.6" customHeight="1" outlineLevel="1">
      <c r="A115" s="376">
        <v>43892</v>
      </c>
      <c r="B115" s="370">
        <v>43866</v>
      </c>
      <c r="C115" s="364">
        <v>43887</v>
      </c>
      <c r="D115" s="364">
        <v>43895</v>
      </c>
      <c r="E115" s="355" t="s">
        <v>3335</v>
      </c>
      <c r="F115" s="353" t="s">
        <v>12561</v>
      </c>
      <c r="G115" s="353" t="s">
        <v>12562</v>
      </c>
      <c r="H115" s="348"/>
      <c r="I115" s="353"/>
      <c r="J115" s="604" t="s">
        <v>2035</v>
      </c>
      <c r="K115" s="353"/>
      <c r="L115" s="1795">
        <f t="shared" si="6"/>
        <v>26</v>
      </c>
      <c r="M115" s="1795">
        <f t="shared" si="7"/>
        <v>17</v>
      </c>
      <c r="N115" s="1796"/>
      <c r="O115" s="1797">
        <v>44</v>
      </c>
      <c r="P115" s="362"/>
      <c r="Q115" s="357"/>
      <c r="R115" s="363"/>
      <c r="S115" s="350"/>
      <c r="T115" s="350"/>
      <c r="U115" s="350"/>
    </row>
    <row r="116" spans="1:21" ht="12.6" customHeight="1" outlineLevel="1">
      <c r="A116" s="376">
        <v>43892</v>
      </c>
      <c r="B116" s="370">
        <v>43875</v>
      </c>
      <c r="C116" s="364">
        <v>43889</v>
      </c>
      <c r="D116" s="364">
        <v>43904</v>
      </c>
      <c r="E116" s="355" t="s">
        <v>3335</v>
      </c>
      <c r="F116" s="353" t="s">
        <v>12563</v>
      </c>
      <c r="G116" s="353" t="s">
        <v>12564</v>
      </c>
      <c r="H116" s="348"/>
      <c r="I116" s="353"/>
      <c r="J116" s="604" t="s">
        <v>2035</v>
      </c>
      <c r="K116" s="353"/>
      <c r="L116" s="1795">
        <f t="shared" si="6"/>
        <v>17</v>
      </c>
      <c r="M116" s="1795">
        <f t="shared" si="7"/>
        <v>10</v>
      </c>
      <c r="N116" s="1796"/>
      <c r="O116" s="1797">
        <v>45</v>
      </c>
      <c r="P116" s="362"/>
      <c r="Q116" s="357"/>
      <c r="R116" s="363"/>
      <c r="S116" s="350"/>
      <c r="T116" s="350"/>
      <c r="U116" s="350"/>
    </row>
    <row r="117" spans="1:21" ht="12.6" customHeight="1" outlineLevel="1">
      <c r="A117" s="376">
        <v>43892</v>
      </c>
      <c r="B117" s="370">
        <v>43872</v>
      </c>
      <c r="C117" s="364">
        <v>43886</v>
      </c>
      <c r="D117" s="364">
        <v>43901</v>
      </c>
      <c r="E117" s="355" t="s">
        <v>3335</v>
      </c>
      <c r="F117" s="353" t="s">
        <v>12565</v>
      </c>
      <c r="G117" s="353" t="s">
        <v>12566</v>
      </c>
      <c r="H117" s="348"/>
      <c r="I117" s="353"/>
      <c r="J117" s="604" t="s">
        <v>2035</v>
      </c>
      <c r="K117" s="353"/>
      <c r="L117" s="1795">
        <f t="shared" si="6"/>
        <v>20</v>
      </c>
      <c r="M117" s="1795">
        <f t="shared" si="7"/>
        <v>13</v>
      </c>
      <c r="N117" s="1796"/>
      <c r="O117" s="1797">
        <v>46</v>
      </c>
      <c r="P117" s="362"/>
      <c r="Q117" s="357"/>
      <c r="R117" s="363"/>
      <c r="S117" s="350"/>
      <c r="T117" s="350"/>
      <c r="U117" s="350"/>
    </row>
    <row r="118" spans="1:21" ht="12.6" customHeight="1" outlineLevel="1">
      <c r="A118" s="376">
        <v>43886</v>
      </c>
      <c r="B118" s="370">
        <v>43864</v>
      </c>
      <c r="C118" s="364">
        <v>43893</v>
      </c>
      <c r="D118" s="364">
        <v>43893</v>
      </c>
      <c r="E118" s="355" t="s">
        <v>3334</v>
      </c>
      <c r="F118" s="353" t="s">
        <v>3337</v>
      </c>
      <c r="G118" s="353" t="s">
        <v>12567</v>
      </c>
      <c r="H118" s="348"/>
      <c r="I118" s="353"/>
      <c r="J118" s="604" t="s">
        <v>2033</v>
      </c>
      <c r="K118" s="353"/>
      <c r="L118" s="1795">
        <f t="shared" si="6"/>
        <v>22</v>
      </c>
      <c r="M118" s="1795">
        <f t="shared" si="7"/>
        <v>15</v>
      </c>
      <c r="N118" s="1796"/>
      <c r="O118" s="1797">
        <v>47</v>
      </c>
      <c r="P118" s="353"/>
      <c r="Q118" s="353"/>
      <c r="R118" s="353"/>
      <c r="S118" s="353"/>
      <c r="T118" s="353"/>
      <c r="U118" s="353"/>
    </row>
    <row r="119" spans="1:21" ht="12.6" customHeight="1" outlineLevel="1">
      <c r="A119" s="376">
        <v>43893</v>
      </c>
      <c r="B119" s="370">
        <v>43881</v>
      </c>
      <c r="C119" s="364">
        <v>43897</v>
      </c>
      <c r="D119" s="932">
        <v>43910</v>
      </c>
      <c r="E119" s="355" t="s">
        <v>3334</v>
      </c>
      <c r="F119" s="353" t="s">
        <v>4307</v>
      </c>
      <c r="G119" s="353" t="s">
        <v>12568</v>
      </c>
      <c r="H119" s="348" t="s">
        <v>12446</v>
      </c>
      <c r="I119" s="353"/>
      <c r="J119" s="604" t="s">
        <v>2045</v>
      </c>
      <c r="K119" s="353"/>
      <c r="L119" s="1795">
        <f t="shared" si="6"/>
        <v>12</v>
      </c>
      <c r="M119" s="1795">
        <f t="shared" si="7"/>
        <v>7</v>
      </c>
      <c r="N119" s="1796"/>
      <c r="O119" s="1797">
        <v>48</v>
      </c>
      <c r="P119" s="362"/>
      <c r="Q119" s="357"/>
      <c r="R119" s="363"/>
      <c r="S119" s="350"/>
      <c r="T119" s="350"/>
      <c r="U119" s="350"/>
    </row>
    <row r="120" spans="1:21" ht="12.6" customHeight="1" outlineLevel="1">
      <c r="A120" s="376">
        <v>43892</v>
      </c>
      <c r="B120" s="370">
        <v>43874</v>
      </c>
      <c r="C120" s="364">
        <v>43888</v>
      </c>
      <c r="D120" s="932">
        <v>43903</v>
      </c>
      <c r="E120" s="349" t="s">
        <v>3334</v>
      </c>
      <c r="F120" s="424" t="s">
        <v>12569</v>
      </c>
      <c r="G120" s="424" t="s">
        <v>12570</v>
      </c>
      <c r="H120" s="589" t="s">
        <v>12446</v>
      </c>
      <c r="I120" s="424"/>
      <c r="J120" s="604" t="s">
        <v>2045</v>
      </c>
      <c r="K120" s="353" t="s">
        <v>2888</v>
      </c>
      <c r="L120" s="1795">
        <f t="shared" si="6"/>
        <v>18</v>
      </c>
      <c r="M120" s="1795">
        <f t="shared" si="7"/>
        <v>11</v>
      </c>
      <c r="N120" s="1796"/>
      <c r="O120" s="1797">
        <v>49</v>
      </c>
      <c r="P120" s="362"/>
      <c r="Q120" s="357"/>
      <c r="R120" s="363"/>
      <c r="S120" s="350"/>
      <c r="T120" s="350"/>
      <c r="U120" s="350"/>
    </row>
    <row r="121" spans="1:21" ht="12.6" customHeight="1" outlineLevel="1">
      <c r="A121" s="376">
        <v>43893</v>
      </c>
      <c r="B121" s="370">
        <v>43886</v>
      </c>
      <c r="C121" s="364">
        <v>43903</v>
      </c>
      <c r="D121" s="932">
        <v>43894</v>
      </c>
      <c r="E121" s="349" t="s">
        <v>3334</v>
      </c>
      <c r="F121" s="424" t="s">
        <v>12571</v>
      </c>
      <c r="G121" s="424" t="s">
        <v>12572</v>
      </c>
      <c r="H121" s="589"/>
      <c r="I121" s="424"/>
      <c r="J121" s="604" t="s">
        <v>2034</v>
      </c>
      <c r="K121" s="353"/>
      <c r="L121" s="1795">
        <f t="shared" si="6"/>
        <v>7</v>
      </c>
      <c r="M121" s="1795">
        <f t="shared" si="7"/>
        <v>4</v>
      </c>
      <c r="N121" s="1796"/>
      <c r="O121" s="1797">
        <v>50</v>
      </c>
      <c r="P121" s="424"/>
      <c r="Q121" s="424"/>
      <c r="R121" s="424"/>
      <c r="S121" s="424"/>
      <c r="T121" s="424"/>
      <c r="U121" s="424"/>
    </row>
    <row r="122" spans="1:21" ht="12.6" customHeight="1" outlineLevel="1">
      <c r="A122" s="376">
        <v>43893</v>
      </c>
      <c r="B122" s="370">
        <v>43865</v>
      </c>
      <c r="C122" s="364">
        <v>43872</v>
      </c>
      <c r="D122" s="364">
        <v>43894</v>
      </c>
      <c r="E122" s="355" t="s">
        <v>3334</v>
      </c>
      <c r="F122" s="353" t="s">
        <v>12573</v>
      </c>
      <c r="G122" s="353" t="s">
        <v>12574</v>
      </c>
      <c r="H122" s="348" t="s">
        <v>12575</v>
      </c>
      <c r="I122" s="353"/>
      <c r="J122" s="604" t="s">
        <v>2042</v>
      </c>
      <c r="K122" s="353"/>
      <c r="L122" s="1795">
        <f t="shared" si="6"/>
        <v>28</v>
      </c>
      <c r="M122" s="1795">
        <f t="shared" si="7"/>
        <v>19</v>
      </c>
      <c r="N122" s="1796"/>
      <c r="O122" s="1797">
        <v>51</v>
      </c>
      <c r="P122" s="362"/>
      <c r="Q122" s="357"/>
      <c r="R122" s="363"/>
      <c r="S122" s="350"/>
      <c r="T122" s="350"/>
      <c r="U122" s="350"/>
    </row>
    <row r="123" spans="1:21" ht="12.6" customHeight="1" outlineLevel="1">
      <c r="A123" s="376">
        <v>43894</v>
      </c>
      <c r="B123" s="370">
        <v>43875</v>
      </c>
      <c r="C123" s="364">
        <v>43882</v>
      </c>
      <c r="D123" s="364">
        <v>43904</v>
      </c>
      <c r="E123" s="355" t="s">
        <v>3334</v>
      </c>
      <c r="F123" s="353" t="s">
        <v>12576</v>
      </c>
      <c r="G123" s="353" t="s">
        <v>12577</v>
      </c>
      <c r="H123" s="348" t="s">
        <v>12424</v>
      </c>
      <c r="I123" s="353"/>
      <c r="J123" s="604" t="s">
        <v>2042</v>
      </c>
      <c r="K123" s="353"/>
      <c r="L123" s="1795">
        <f t="shared" si="6"/>
        <v>19</v>
      </c>
      <c r="M123" s="1795">
        <f t="shared" si="7"/>
        <v>12</v>
      </c>
      <c r="N123" s="1796"/>
      <c r="O123" s="1797">
        <v>52</v>
      </c>
      <c r="P123" s="362"/>
      <c r="Q123" s="357"/>
      <c r="R123" s="363"/>
      <c r="S123" s="350"/>
      <c r="T123" s="350"/>
      <c r="U123" s="350"/>
    </row>
    <row r="124" spans="1:21" ht="12.6" customHeight="1" outlineLevel="1">
      <c r="A124" s="376">
        <v>43894</v>
      </c>
      <c r="B124" s="370">
        <v>43878</v>
      </c>
      <c r="C124" s="364">
        <v>43893</v>
      </c>
      <c r="D124" s="364">
        <v>43893</v>
      </c>
      <c r="E124" s="355" t="s">
        <v>3334</v>
      </c>
      <c r="F124" s="353" t="s">
        <v>12578</v>
      </c>
      <c r="G124" s="353" t="s">
        <v>12579</v>
      </c>
      <c r="H124" s="348" t="s">
        <v>3577</v>
      </c>
      <c r="I124" s="353"/>
      <c r="J124" s="604" t="s">
        <v>2033</v>
      </c>
      <c r="K124" s="353" t="s">
        <v>12427</v>
      </c>
      <c r="L124" s="1795">
        <f t="shared" si="6"/>
        <v>16</v>
      </c>
      <c r="M124" s="1795">
        <f t="shared" si="7"/>
        <v>11</v>
      </c>
      <c r="N124" s="1796"/>
      <c r="O124" s="1797">
        <v>53</v>
      </c>
      <c r="P124" s="353"/>
      <c r="Q124" s="353"/>
      <c r="R124" s="353"/>
      <c r="S124" s="353"/>
      <c r="T124" s="353"/>
      <c r="U124" s="353"/>
    </row>
    <row r="125" spans="1:21" ht="12.6" customHeight="1" outlineLevel="1">
      <c r="A125" s="376">
        <v>43894</v>
      </c>
      <c r="B125" s="370">
        <v>43880</v>
      </c>
      <c r="C125" s="364">
        <v>43893</v>
      </c>
      <c r="D125" s="364">
        <v>43909</v>
      </c>
      <c r="E125" s="355" t="s">
        <v>3334</v>
      </c>
      <c r="F125" s="353" t="s">
        <v>12580</v>
      </c>
      <c r="G125" s="353" t="s">
        <v>12581</v>
      </c>
      <c r="H125" s="348" t="s">
        <v>12582</v>
      </c>
      <c r="I125" s="353"/>
      <c r="J125" s="604" t="s">
        <v>2042</v>
      </c>
      <c r="K125" s="353"/>
      <c r="L125" s="1795">
        <f t="shared" si="6"/>
        <v>14</v>
      </c>
      <c r="M125" s="1795">
        <f t="shared" si="7"/>
        <v>9</v>
      </c>
      <c r="N125" s="1796"/>
      <c r="O125" s="1797">
        <v>54</v>
      </c>
      <c r="P125" s="362"/>
      <c r="Q125" s="357"/>
      <c r="R125" s="363"/>
      <c r="S125" s="350"/>
      <c r="T125" s="350"/>
      <c r="U125" s="350"/>
    </row>
    <row r="126" spans="1:21" ht="12.6" customHeight="1" outlineLevel="1">
      <c r="A126" s="376">
        <v>43894</v>
      </c>
      <c r="B126" s="370">
        <v>43885</v>
      </c>
      <c r="C126" s="364">
        <v>43894</v>
      </c>
      <c r="D126" s="364">
        <v>43894</v>
      </c>
      <c r="E126" s="355" t="s">
        <v>3334</v>
      </c>
      <c r="F126" s="353" t="s">
        <v>3337</v>
      </c>
      <c r="G126" s="353" t="s">
        <v>12583</v>
      </c>
      <c r="H126" s="348"/>
      <c r="I126" s="353"/>
      <c r="J126" s="604" t="s">
        <v>2042</v>
      </c>
      <c r="K126" s="353"/>
      <c r="L126" s="1795">
        <f t="shared" si="6"/>
        <v>9</v>
      </c>
      <c r="M126" s="1795">
        <f t="shared" si="7"/>
        <v>6</v>
      </c>
      <c r="N126" s="1796"/>
      <c r="O126" s="1797">
        <v>55</v>
      </c>
      <c r="P126" s="353"/>
      <c r="Q126" s="353"/>
      <c r="R126" s="353"/>
      <c r="S126" s="353"/>
      <c r="T126" s="353"/>
      <c r="U126" s="353"/>
    </row>
    <row r="127" spans="1:21" ht="12.6" customHeight="1" outlineLevel="1">
      <c r="A127" s="376">
        <v>43894</v>
      </c>
      <c r="B127" s="370">
        <v>43882</v>
      </c>
      <c r="C127" s="364">
        <v>43893</v>
      </c>
      <c r="D127" s="364">
        <v>43911</v>
      </c>
      <c r="E127" s="355" t="s">
        <v>3334</v>
      </c>
      <c r="F127" s="353" t="s">
        <v>12584</v>
      </c>
      <c r="G127" s="353" t="s">
        <v>12585</v>
      </c>
      <c r="H127" s="348"/>
      <c r="I127" s="353"/>
      <c r="J127" s="604" t="s">
        <v>2035</v>
      </c>
      <c r="K127" s="353"/>
      <c r="L127" s="1795">
        <f t="shared" si="6"/>
        <v>12</v>
      </c>
      <c r="M127" s="1795">
        <f t="shared" si="7"/>
        <v>7</v>
      </c>
      <c r="N127" s="1796"/>
      <c r="O127" s="1797">
        <v>56</v>
      </c>
      <c r="P127" s="362"/>
      <c r="Q127" s="357"/>
      <c r="R127" s="363"/>
      <c r="S127" s="350"/>
      <c r="T127" s="350"/>
      <c r="U127" s="350"/>
    </row>
    <row r="128" spans="1:21" ht="12.6" customHeight="1" outlineLevel="1">
      <c r="A128" s="376">
        <v>43894</v>
      </c>
      <c r="B128" s="370">
        <v>43888</v>
      </c>
      <c r="C128" s="364">
        <v>43895</v>
      </c>
      <c r="D128" s="364">
        <v>43895</v>
      </c>
      <c r="E128" s="355" t="s">
        <v>3334</v>
      </c>
      <c r="F128" s="353" t="s">
        <v>4836</v>
      </c>
      <c r="G128" s="353" t="s">
        <v>12586</v>
      </c>
      <c r="H128" s="348"/>
      <c r="I128" s="353"/>
      <c r="J128" s="604" t="s">
        <v>2042</v>
      </c>
      <c r="K128" s="353"/>
      <c r="L128" s="1795">
        <f t="shared" si="6"/>
        <v>6</v>
      </c>
      <c r="M128" s="1795">
        <f t="shared" si="7"/>
        <v>3</v>
      </c>
      <c r="N128" s="1796"/>
      <c r="O128" s="1797">
        <v>57</v>
      </c>
      <c r="P128" s="362"/>
      <c r="Q128" s="357"/>
      <c r="R128" s="363"/>
      <c r="S128" s="350"/>
      <c r="T128" s="350"/>
      <c r="U128" s="350"/>
    </row>
    <row r="129" spans="1:21" ht="12.6" customHeight="1" outlineLevel="1">
      <c r="A129" s="376">
        <v>43894</v>
      </c>
      <c r="B129" s="370">
        <v>43873</v>
      </c>
      <c r="C129" s="364">
        <v>43889</v>
      </c>
      <c r="D129" s="364">
        <v>43902</v>
      </c>
      <c r="E129" s="355" t="s">
        <v>3335</v>
      </c>
      <c r="F129" s="353" t="s">
        <v>12587</v>
      </c>
      <c r="G129" s="353" t="s">
        <v>12588</v>
      </c>
      <c r="H129" s="348"/>
      <c r="I129" s="353"/>
      <c r="J129" s="604" t="s">
        <v>2035</v>
      </c>
      <c r="K129" s="353" t="s">
        <v>2046</v>
      </c>
      <c r="L129" s="1795">
        <f t="shared" si="6"/>
        <v>21</v>
      </c>
      <c r="M129" s="1795">
        <f t="shared" si="7"/>
        <v>14</v>
      </c>
      <c r="N129" s="1796"/>
      <c r="O129" s="1797">
        <v>58</v>
      </c>
      <c r="P129" s="353"/>
      <c r="Q129" s="353"/>
      <c r="R129" s="353"/>
      <c r="S129" s="353"/>
      <c r="T129" s="353"/>
      <c r="U129" s="353"/>
    </row>
    <row r="130" spans="1:21" ht="12.6" customHeight="1" outlineLevel="1">
      <c r="A130" s="376">
        <v>43894</v>
      </c>
      <c r="B130" s="370">
        <v>43882</v>
      </c>
      <c r="C130" s="364">
        <v>43896</v>
      </c>
      <c r="D130" s="364">
        <v>43911</v>
      </c>
      <c r="E130" s="355" t="s">
        <v>3334</v>
      </c>
      <c r="F130" s="353" t="s">
        <v>12589</v>
      </c>
      <c r="G130" s="353" t="s">
        <v>12590</v>
      </c>
      <c r="H130" s="348"/>
      <c r="I130" s="353"/>
      <c r="J130" s="604" t="s">
        <v>2045</v>
      </c>
      <c r="K130" s="353" t="s">
        <v>2039</v>
      </c>
      <c r="L130" s="1795">
        <f t="shared" ref="L130:L162" si="8">(A130-B130)</f>
        <v>12</v>
      </c>
      <c r="M130" s="1795">
        <f t="shared" ref="M130:M162" si="9">NETWORKDAYS(B130,A130,A130:B130)</f>
        <v>7</v>
      </c>
      <c r="N130" s="1796"/>
      <c r="O130" s="1797">
        <v>59</v>
      </c>
      <c r="P130" s="362"/>
      <c r="Q130" s="357"/>
      <c r="R130" s="363"/>
      <c r="S130" s="350"/>
      <c r="T130" s="350"/>
      <c r="U130" s="350"/>
    </row>
    <row r="131" spans="1:21" ht="12.6" customHeight="1" outlineLevel="1">
      <c r="A131" s="376">
        <v>43895</v>
      </c>
      <c r="B131" s="370">
        <v>43879</v>
      </c>
      <c r="C131" s="364">
        <v>43893</v>
      </c>
      <c r="D131" s="364">
        <v>43908</v>
      </c>
      <c r="E131" s="355" t="s">
        <v>3335</v>
      </c>
      <c r="F131" s="353" t="s">
        <v>12591</v>
      </c>
      <c r="G131" s="353" t="s">
        <v>12592</v>
      </c>
      <c r="H131" s="348" t="s">
        <v>12593</v>
      </c>
      <c r="I131" s="353"/>
      <c r="J131" s="604" t="s">
        <v>2035</v>
      </c>
      <c r="K131" s="353" t="s">
        <v>2046</v>
      </c>
      <c r="L131" s="1795">
        <f t="shared" si="8"/>
        <v>16</v>
      </c>
      <c r="M131" s="1795">
        <f t="shared" si="9"/>
        <v>11</v>
      </c>
      <c r="N131" s="1796"/>
      <c r="O131" s="1797">
        <v>60</v>
      </c>
      <c r="P131" s="362"/>
      <c r="Q131" s="357"/>
      <c r="R131" s="363"/>
      <c r="S131" s="350"/>
      <c r="T131" s="350"/>
      <c r="U131" s="350"/>
    </row>
    <row r="132" spans="1:21" ht="12.6" customHeight="1" outlineLevel="1">
      <c r="A132" s="376">
        <v>43895</v>
      </c>
      <c r="B132" s="370">
        <v>43874</v>
      </c>
      <c r="C132" s="364">
        <v>43895</v>
      </c>
      <c r="D132" s="364">
        <v>43895</v>
      </c>
      <c r="E132" s="355" t="s">
        <v>3335</v>
      </c>
      <c r="F132" s="353" t="s">
        <v>12594</v>
      </c>
      <c r="G132" s="353" t="s">
        <v>12595</v>
      </c>
      <c r="H132" s="348"/>
      <c r="I132" s="353"/>
      <c r="J132" s="604" t="s">
        <v>2033</v>
      </c>
      <c r="K132" s="353" t="s">
        <v>2046</v>
      </c>
      <c r="L132" s="1795">
        <f t="shared" si="8"/>
        <v>21</v>
      </c>
      <c r="M132" s="1795">
        <f t="shared" si="9"/>
        <v>14</v>
      </c>
      <c r="N132" s="1796"/>
      <c r="O132" s="1797">
        <v>61</v>
      </c>
      <c r="P132" s="353"/>
      <c r="Q132" s="353"/>
      <c r="R132" s="353"/>
      <c r="S132" s="353"/>
      <c r="T132" s="353"/>
      <c r="U132" s="353"/>
    </row>
    <row r="133" spans="1:21" ht="12.6" customHeight="1" outlineLevel="1">
      <c r="A133" s="376">
        <v>43895</v>
      </c>
      <c r="B133" s="370">
        <v>43882</v>
      </c>
      <c r="C133" s="364">
        <v>43896</v>
      </c>
      <c r="D133" s="364">
        <v>43911</v>
      </c>
      <c r="E133" s="355" t="s">
        <v>3334</v>
      </c>
      <c r="F133" s="353" t="s">
        <v>12589</v>
      </c>
      <c r="G133" s="353" t="s">
        <v>12590</v>
      </c>
      <c r="H133" s="348"/>
      <c r="I133" s="353"/>
      <c r="J133" s="604" t="s">
        <v>2045</v>
      </c>
      <c r="K133" s="353" t="s">
        <v>2039</v>
      </c>
      <c r="L133" s="1795">
        <f t="shared" si="8"/>
        <v>13</v>
      </c>
      <c r="M133" s="1795">
        <f t="shared" si="9"/>
        <v>8</v>
      </c>
      <c r="N133" s="1796"/>
      <c r="O133" s="1797">
        <v>62</v>
      </c>
      <c r="P133" s="353"/>
      <c r="Q133" s="353"/>
      <c r="R133" s="353"/>
      <c r="S133" s="353"/>
      <c r="T133" s="353"/>
      <c r="U133" s="353"/>
    </row>
    <row r="134" spans="1:21" ht="12.6" customHeight="1" outlineLevel="1">
      <c r="A134" s="376">
        <v>43896</v>
      </c>
      <c r="B134" s="370">
        <v>43878</v>
      </c>
      <c r="C134" s="364">
        <v>43894</v>
      </c>
      <c r="D134" s="364">
        <v>43907</v>
      </c>
      <c r="E134" s="355" t="s">
        <v>3335</v>
      </c>
      <c r="F134" s="353" t="s">
        <v>12596</v>
      </c>
      <c r="G134" s="353" t="s">
        <v>12597</v>
      </c>
      <c r="H134" s="348" t="s">
        <v>3577</v>
      </c>
      <c r="I134" s="353"/>
      <c r="J134" s="604" t="s">
        <v>2035</v>
      </c>
      <c r="K134" s="353" t="s">
        <v>12427</v>
      </c>
      <c r="L134" s="1795">
        <f t="shared" si="8"/>
        <v>18</v>
      </c>
      <c r="M134" s="1795">
        <f t="shared" si="9"/>
        <v>13</v>
      </c>
      <c r="N134" s="1796"/>
      <c r="O134" s="1797">
        <v>63</v>
      </c>
      <c r="P134" s="362"/>
      <c r="Q134" s="357"/>
      <c r="R134" s="363"/>
      <c r="S134" s="350"/>
      <c r="T134" s="350"/>
      <c r="U134" s="350"/>
    </row>
    <row r="135" spans="1:21" ht="12.6" customHeight="1" outlineLevel="1">
      <c r="A135" s="376">
        <v>43899</v>
      </c>
      <c r="B135" s="370">
        <v>43887</v>
      </c>
      <c r="C135" s="364">
        <v>43908</v>
      </c>
      <c r="D135" s="364">
        <v>43916</v>
      </c>
      <c r="E135" s="355" t="s">
        <v>3334</v>
      </c>
      <c r="F135" s="1427" t="s">
        <v>12598</v>
      </c>
      <c r="G135" s="353" t="s">
        <v>12599</v>
      </c>
      <c r="H135" s="348" t="s">
        <v>12502</v>
      </c>
      <c r="I135" s="353"/>
      <c r="J135" s="604" t="s">
        <v>2033</v>
      </c>
      <c r="K135" s="353" t="s">
        <v>2036</v>
      </c>
      <c r="L135" s="1795">
        <f t="shared" si="8"/>
        <v>12</v>
      </c>
      <c r="M135" s="1795">
        <f t="shared" si="9"/>
        <v>7</v>
      </c>
      <c r="N135" s="1796"/>
      <c r="O135" s="1797">
        <v>64</v>
      </c>
      <c r="P135" s="353"/>
      <c r="Q135" s="353"/>
      <c r="R135" s="353"/>
      <c r="S135" s="353"/>
      <c r="T135" s="353"/>
      <c r="U135" s="353"/>
    </row>
    <row r="136" spans="1:21" ht="12.6" customHeight="1" outlineLevel="1">
      <c r="A136" s="376">
        <v>43899</v>
      </c>
      <c r="B136" s="370">
        <v>43889</v>
      </c>
      <c r="C136" s="364">
        <v>43901</v>
      </c>
      <c r="D136" s="364">
        <v>43918</v>
      </c>
      <c r="E136" s="355" t="s">
        <v>3334</v>
      </c>
      <c r="F136" s="353" t="s">
        <v>12600</v>
      </c>
      <c r="G136" s="353" t="s">
        <v>12601</v>
      </c>
      <c r="H136" s="348"/>
      <c r="I136" s="353"/>
      <c r="J136" s="604" t="s">
        <v>2033</v>
      </c>
      <c r="K136" s="353" t="s">
        <v>2039</v>
      </c>
      <c r="L136" s="1795">
        <f t="shared" si="8"/>
        <v>10</v>
      </c>
      <c r="M136" s="1795">
        <f t="shared" si="9"/>
        <v>5</v>
      </c>
      <c r="N136" s="1796"/>
      <c r="O136" s="1797">
        <v>65</v>
      </c>
      <c r="P136" s="353"/>
      <c r="Q136" s="353"/>
      <c r="R136" s="353"/>
      <c r="S136" s="353"/>
      <c r="T136" s="353"/>
      <c r="U136" s="353"/>
    </row>
    <row r="137" spans="1:21" ht="12.6" customHeight="1" outlineLevel="1">
      <c r="A137" s="376">
        <v>43899</v>
      </c>
      <c r="B137" s="370">
        <v>43881</v>
      </c>
      <c r="C137" s="364">
        <v>43896</v>
      </c>
      <c r="D137" s="364">
        <v>43910</v>
      </c>
      <c r="E137" s="355" t="s">
        <v>3334</v>
      </c>
      <c r="F137" s="353" t="s">
        <v>12602</v>
      </c>
      <c r="G137" s="353" t="s">
        <v>12603</v>
      </c>
      <c r="H137" s="348" t="s">
        <v>12604</v>
      </c>
      <c r="I137" s="353"/>
      <c r="J137" s="604" t="s">
        <v>2042</v>
      </c>
      <c r="K137" s="353"/>
      <c r="L137" s="1795">
        <f t="shared" si="8"/>
        <v>18</v>
      </c>
      <c r="M137" s="1795">
        <f t="shared" si="9"/>
        <v>11</v>
      </c>
      <c r="N137" s="1796"/>
      <c r="O137" s="1797">
        <v>66</v>
      </c>
      <c r="P137" s="362"/>
      <c r="Q137" s="357"/>
      <c r="R137" s="363"/>
      <c r="S137" s="350"/>
      <c r="T137" s="350"/>
      <c r="U137" s="350"/>
    </row>
    <row r="138" spans="1:21" ht="12.6" customHeight="1" outlineLevel="1">
      <c r="A138" s="376">
        <v>43900</v>
      </c>
      <c r="B138" s="370">
        <v>43880</v>
      </c>
      <c r="C138" s="364">
        <v>43897</v>
      </c>
      <c r="D138" s="932">
        <v>43909</v>
      </c>
      <c r="E138" s="349" t="s">
        <v>3335</v>
      </c>
      <c r="F138" s="424" t="s">
        <v>12594</v>
      </c>
      <c r="G138" s="424" t="s">
        <v>12605</v>
      </c>
      <c r="H138" s="589"/>
      <c r="I138" s="424"/>
      <c r="J138" s="604" t="s">
        <v>2034</v>
      </c>
      <c r="K138" s="353"/>
      <c r="L138" s="1795">
        <f t="shared" si="8"/>
        <v>20</v>
      </c>
      <c r="M138" s="1795">
        <f t="shared" si="9"/>
        <v>13</v>
      </c>
      <c r="N138" s="1796"/>
      <c r="O138" s="1797">
        <v>67</v>
      </c>
      <c r="P138" s="424"/>
      <c r="Q138" s="424"/>
      <c r="R138" s="424"/>
      <c r="S138" s="424"/>
      <c r="T138" s="424"/>
      <c r="U138" s="424"/>
    </row>
    <row r="139" spans="1:21" ht="12.6" customHeight="1" outlineLevel="1">
      <c r="A139" s="376">
        <v>43900</v>
      </c>
      <c r="B139" s="370">
        <v>43885</v>
      </c>
      <c r="C139" s="364">
        <v>43900</v>
      </c>
      <c r="D139" s="364">
        <v>43900</v>
      </c>
      <c r="E139" s="355" t="s">
        <v>3334</v>
      </c>
      <c r="F139" s="353" t="s">
        <v>12606</v>
      </c>
      <c r="G139" s="353" t="s">
        <v>12607</v>
      </c>
      <c r="H139" s="348" t="s">
        <v>3893</v>
      </c>
      <c r="I139" s="353"/>
      <c r="J139" s="604" t="s">
        <v>2042</v>
      </c>
      <c r="K139" s="353"/>
      <c r="L139" s="1795">
        <f t="shared" si="8"/>
        <v>15</v>
      </c>
      <c r="M139" s="1795">
        <f t="shared" si="9"/>
        <v>10</v>
      </c>
      <c r="N139" s="1796"/>
      <c r="O139" s="1797">
        <v>68</v>
      </c>
      <c r="P139" s="362"/>
      <c r="Q139" s="357"/>
      <c r="R139" s="363"/>
      <c r="S139" s="350"/>
      <c r="T139" s="350"/>
      <c r="U139" s="350"/>
    </row>
    <row r="140" spans="1:21" ht="12.6" customHeight="1" outlineLevel="1">
      <c r="A140" s="376">
        <v>43900</v>
      </c>
      <c r="B140" s="370">
        <v>43888</v>
      </c>
      <c r="C140" s="364">
        <v>43907</v>
      </c>
      <c r="D140" s="364">
        <v>43917</v>
      </c>
      <c r="E140" s="355" t="s">
        <v>3334</v>
      </c>
      <c r="F140" s="353" t="s">
        <v>4035</v>
      </c>
      <c r="G140" s="353" t="s">
        <v>12608</v>
      </c>
      <c r="H140" s="348"/>
      <c r="I140" s="353"/>
      <c r="J140" s="604" t="s">
        <v>2033</v>
      </c>
      <c r="K140" s="353" t="s">
        <v>2039</v>
      </c>
      <c r="L140" s="1795">
        <f t="shared" si="8"/>
        <v>12</v>
      </c>
      <c r="M140" s="1795">
        <f t="shared" si="9"/>
        <v>7</v>
      </c>
      <c r="N140" s="1796"/>
      <c r="O140" s="1797">
        <v>69</v>
      </c>
      <c r="P140" s="353"/>
      <c r="Q140" s="353"/>
      <c r="R140" s="353"/>
      <c r="S140" s="353"/>
      <c r="T140" s="353"/>
      <c r="U140" s="353"/>
    </row>
    <row r="141" spans="1:21" ht="12.6" customHeight="1" outlineLevel="1">
      <c r="A141" s="376">
        <v>43900</v>
      </c>
      <c r="B141" s="370">
        <v>43887</v>
      </c>
      <c r="C141" s="364">
        <v>43908</v>
      </c>
      <c r="D141" s="364">
        <v>43916</v>
      </c>
      <c r="E141" s="355" t="s">
        <v>3334</v>
      </c>
      <c r="F141" s="353" t="s">
        <v>12609</v>
      </c>
      <c r="G141" s="353" t="s">
        <v>12610</v>
      </c>
      <c r="H141" s="348"/>
      <c r="I141" s="353"/>
      <c r="J141" s="604" t="s">
        <v>2033</v>
      </c>
      <c r="K141" s="353" t="s">
        <v>2039</v>
      </c>
      <c r="L141" s="1795">
        <f t="shared" si="8"/>
        <v>13</v>
      </c>
      <c r="M141" s="1795">
        <f t="shared" si="9"/>
        <v>8</v>
      </c>
      <c r="N141" s="1796"/>
      <c r="O141" s="1797">
        <v>70</v>
      </c>
      <c r="P141" s="353"/>
      <c r="Q141" s="353"/>
      <c r="R141" s="353"/>
      <c r="S141" s="353"/>
      <c r="T141" s="353"/>
      <c r="U141" s="353"/>
    </row>
    <row r="142" spans="1:21" ht="12.6" customHeight="1" outlineLevel="1">
      <c r="A142" s="376">
        <v>43900</v>
      </c>
      <c r="B142" s="370">
        <v>43882</v>
      </c>
      <c r="C142" s="364">
        <v>43896</v>
      </c>
      <c r="D142" s="932">
        <v>43914</v>
      </c>
      <c r="E142" s="349" t="s">
        <v>3335</v>
      </c>
      <c r="F142" s="424" t="s">
        <v>2628</v>
      </c>
      <c r="G142" s="424" t="s">
        <v>12611</v>
      </c>
      <c r="H142" s="589"/>
      <c r="I142" s="424"/>
      <c r="J142" s="604" t="s">
        <v>2034</v>
      </c>
      <c r="K142" s="353" t="s">
        <v>2046</v>
      </c>
      <c r="L142" s="1795">
        <f t="shared" si="8"/>
        <v>18</v>
      </c>
      <c r="M142" s="1795">
        <f t="shared" si="9"/>
        <v>11</v>
      </c>
      <c r="N142" s="1796"/>
      <c r="O142" s="1797">
        <v>71</v>
      </c>
      <c r="P142" s="424"/>
      <c r="Q142" s="424"/>
      <c r="R142" s="424"/>
      <c r="S142" s="424"/>
      <c r="T142" s="424"/>
      <c r="U142" s="424"/>
    </row>
    <row r="143" spans="1:21" ht="12.6" customHeight="1" outlineLevel="1">
      <c r="A143" s="376">
        <v>43901</v>
      </c>
      <c r="B143" s="370">
        <v>43889</v>
      </c>
      <c r="C143" s="364">
        <v>43907</v>
      </c>
      <c r="D143" s="364">
        <v>43908</v>
      </c>
      <c r="E143" s="355" t="s">
        <v>3334</v>
      </c>
      <c r="F143" s="353" t="s">
        <v>12612</v>
      </c>
      <c r="G143" s="353" t="s">
        <v>12613</v>
      </c>
      <c r="H143" s="348"/>
      <c r="I143" s="353"/>
      <c r="J143" s="604" t="s">
        <v>2033</v>
      </c>
      <c r="K143" s="353" t="s">
        <v>2039</v>
      </c>
      <c r="L143" s="1795">
        <f t="shared" si="8"/>
        <v>12</v>
      </c>
      <c r="M143" s="1795">
        <f t="shared" si="9"/>
        <v>7</v>
      </c>
      <c r="N143" s="1796"/>
      <c r="O143" s="1797">
        <v>72</v>
      </c>
      <c r="P143" s="353"/>
      <c r="Q143" s="353"/>
      <c r="R143" s="353"/>
      <c r="S143" s="353"/>
      <c r="T143" s="353"/>
      <c r="U143" s="353"/>
    </row>
    <row r="144" spans="1:21" ht="12.6" customHeight="1" outlineLevel="1">
      <c r="A144" s="376">
        <v>43901</v>
      </c>
      <c r="B144" s="370">
        <v>43881</v>
      </c>
      <c r="C144" s="364">
        <v>43896</v>
      </c>
      <c r="D144" s="364">
        <v>43910</v>
      </c>
      <c r="E144" s="355" t="s">
        <v>3334</v>
      </c>
      <c r="F144" s="353" t="s">
        <v>12614</v>
      </c>
      <c r="G144" s="353" t="s">
        <v>12615</v>
      </c>
      <c r="H144" s="348" t="s">
        <v>12424</v>
      </c>
      <c r="I144" s="353"/>
      <c r="J144" s="604" t="s">
        <v>2045</v>
      </c>
      <c r="K144" s="353" t="s">
        <v>12427</v>
      </c>
      <c r="L144" s="1795">
        <f t="shared" si="8"/>
        <v>20</v>
      </c>
      <c r="M144" s="1795">
        <f t="shared" si="9"/>
        <v>13</v>
      </c>
      <c r="N144" s="1796"/>
      <c r="O144" s="1797">
        <v>73</v>
      </c>
      <c r="P144" s="353"/>
      <c r="Q144" s="353"/>
      <c r="R144" s="353"/>
      <c r="S144" s="353"/>
      <c r="T144" s="353"/>
      <c r="U144" s="353"/>
    </row>
    <row r="145" spans="1:21" ht="12.6" customHeight="1" outlineLevel="1">
      <c r="A145" s="376">
        <v>43901</v>
      </c>
      <c r="B145" s="369">
        <v>43888</v>
      </c>
      <c r="C145" s="364">
        <v>43889</v>
      </c>
      <c r="D145" s="364">
        <v>43917</v>
      </c>
      <c r="E145" s="355" t="s">
        <v>3335</v>
      </c>
      <c r="F145" s="353" t="s">
        <v>3826</v>
      </c>
      <c r="G145" s="353" t="s">
        <v>12616</v>
      </c>
      <c r="H145" s="348" t="s">
        <v>12617</v>
      </c>
      <c r="I145" s="353" t="s">
        <v>2045</v>
      </c>
      <c r="J145" s="604" t="s">
        <v>2035</v>
      </c>
      <c r="K145" s="353" t="s">
        <v>2046</v>
      </c>
      <c r="L145" s="1795">
        <f t="shared" si="8"/>
        <v>13</v>
      </c>
      <c r="M145" s="1795">
        <f t="shared" si="9"/>
        <v>8</v>
      </c>
      <c r="N145" s="1796"/>
      <c r="O145" s="1797">
        <v>74</v>
      </c>
      <c r="P145" s="362"/>
      <c r="Q145" s="357"/>
      <c r="R145" s="363"/>
      <c r="S145" s="350"/>
      <c r="T145" s="350"/>
      <c r="U145" s="350"/>
    </row>
    <row r="146" spans="1:21" ht="12.6" customHeight="1" outlineLevel="1">
      <c r="A146" s="376">
        <v>43901</v>
      </c>
      <c r="B146" s="370">
        <v>43878</v>
      </c>
      <c r="C146" s="364">
        <v>43900</v>
      </c>
      <c r="D146" s="932">
        <v>43907</v>
      </c>
      <c r="E146" s="349" t="s">
        <v>3335</v>
      </c>
      <c r="F146" s="424" t="s">
        <v>12618</v>
      </c>
      <c r="G146" s="424" t="s">
        <v>12619</v>
      </c>
      <c r="H146" s="589" t="s">
        <v>12620</v>
      </c>
      <c r="I146" s="424"/>
      <c r="J146" s="604" t="s">
        <v>2042</v>
      </c>
      <c r="K146" s="353" t="s">
        <v>12621</v>
      </c>
      <c r="L146" s="1795">
        <f t="shared" si="8"/>
        <v>23</v>
      </c>
      <c r="M146" s="1795">
        <f t="shared" si="9"/>
        <v>16</v>
      </c>
      <c r="N146" s="1796"/>
      <c r="O146" s="1797">
        <v>75</v>
      </c>
      <c r="P146" s="424"/>
      <c r="Q146" s="424"/>
      <c r="R146" s="424"/>
      <c r="S146" s="424"/>
      <c r="T146" s="424"/>
      <c r="U146" s="424"/>
    </row>
    <row r="147" spans="1:21" ht="12.6" customHeight="1" outlineLevel="1">
      <c r="A147" s="376">
        <v>43903</v>
      </c>
      <c r="B147" s="370">
        <v>43888</v>
      </c>
      <c r="C147" s="364">
        <v>43907</v>
      </c>
      <c r="D147" s="932">
        <v>43917</v>
      </c>
      <c r="E147" s="349" t="s">
        <v>3334</v>
      </c>
      <c r="F147" s="1803" t="s">
        <v>12622</v>
      </c>
      <c r="G147" s="424" t="s">
        <v>12623</v>
      </c>
      <c r="H147" s="589"/>
      <c r="I147" s="424"/>
      <c r="J147" s="604" t="s">
        <v>2034</v>
      </c>
      <c r="K147" s="353"/>
      <c r="L147" s="1795">
        <f t="shared" si="8"/>
        <v>15</v>
      </c>
      <c r="M147" s="1795">
        <f t="shared" si="9"/>
        <v>10</v>
      </c>
      <c r="N147" s="1796"/>
      <c r="O147" s="1797">
        <v>76</v>
      </c>
      <c r="P147" s="424"/>
      <c r="Q147" s="424"/>
      <c r="R147" s="424"/>
      <c r="S147" s="424"/>
      <c r="T147" s="424"/>
      <c r="U147" s="424"/>
    </row>
    <row r="148" spans="1:21" ht="12.6" customHeight="1" outlineLevel="1">
      <c r="A148" s="376">
        <v>43903</v>
      </c>
      <c r="B148" s="370">
        <v>43888</v>
      </c>
      <c r="C148" s="364">
        <v>43917</v>
      </c>
      <c r="D148" s="364">
        <v>43917</v>
      </c>
      <c r="E148" s="355" t="s">
        <v>3334</v>
      </c>
      <c r="F148" s="353" t="s">
        <v>12624</v>
      </c>
      <c r="G148" s="353" t="s">
        <v>12625</v>
      </c>
      <c r="H148" s="348"/>
      <c r="I148" s="353"/>
      <c r="J148" s="604" t="s">
        <v>2042</v>
      </c>
      <c r="K148" s="353"/>
      <c r="L148" s="1795">
        <f t="shared" si="8"/>
        <v>15</v>
      </c>
      <c r="M148" s="1795">
        <f t="shared" si="9"/>
        <v>10</v>
      </c>
      <c r="N148" s="1796"/>
      <c r="O148" s="1797">
        <v>77</v>
      </c>
      <c r="P148" s="362"/>
      <c r="Q148" s="357"/>
      <c r="R148" s="363"/>
      <c r="S148" s="350"/>
      <c r="T148" s="350"/>
      <c r="U148" s="350"/>
    </row>
    <row r="149" spans="1:21" ht="12.6" customHeight="1" outlineLevel="1">
      <c r="A149" s="376">
        <v>43906</v>
      </c>
      <c r="B149" s="370">
        <v>43882</v>
      </c>
      <c r="C149" s="364">
        <v>43903</v>
      </c>
      <c r="D149" s="932">
        <v>43911</v>
      </c>
      <c r="E149" s="349" t="s">
        <v>3335</v>
      </c>
      <c r="F149" s="424" t="s">
        <v>12626</v>
      </c>
      <c r="G149" s="424" t="s">
        <v>12627</v>
      </c>
      <c r="H149" s="589" t="s">
        <v>12424</v>
      </c>
      <c r="I149" s="424"/>
      <c r="J149" s="604" t="s">
        <v>2034</v>
      </c>
      <c r="K149" s="353"/>
      <c r="L149" s="1795">
        <f t="shared" si="8"/>
        <v>24</v>
      </c>
      <c r="M149" s="1795">
        <f t="shared" si="9"/>
        <v>15</v>
      </c>
      <c r="N149" s="1796"/>
      <c r="O149" s="1797">
        <v>78</v>
      </c>
      <c r="P149" s="424"/>
      <c r="Q149" s="424"/>
      <c r="R149" s="424"/>
      <c r="S149" s="424"/>
      <c r="T149" s="424"/>
      <c r="U149" s="424"/>
    </row>
    <row r="150" spans="1:21" ht="12.6" customHeight="1" outlineLevel="1">
      <c r="A150" s="376">
        <v>43906</v>
      </c>
      <c r="B150" s="370">
        <v>43887</v>
      </c>
      <c r="C150" s="364">
        <v>43908</v>
      </c>
      <c r="D150" s="932">
        <v>43917</v>
      </c>
      <c r="E150" s="349" t="s">
        <v>3335</v>
      </c>
      <c r="F150" s="424" t="s">
        <v>12628</v>
      </c>
      <c r="G150" s="424" t="s">
        <v>12629</v>
      </c>
      <c r="H150" s="589" t="s">
        <v>12424</v>
      </c>
      <c r="I150" s="424"/>
      <c r="J150" s="604" t="s">
        <v>2034</v>
      </c>
      <c r="K150" s="353"/>
      <c r="L150" s="1795">
        <f t="shared" si="8"/>
        <v>19</v>
      </c>
      <c r="M150" s="1795">
        <f t="shared" si="9"/>
        <v>12</v>
      </c>
      <c r="N150" s="1796"/>
      <c r="O150" s="1797">
        <v>79</v>
      </c>
      <c r="P150" s="424"/>
      <c r="Q150" s="424"/>
      <c r="R150" s="424"/>
      <c r="S150" s="424"/>
      <c r="T150" s="424"/>
      <c r="U150" s="424"/>
    </row>
    <row r="151" spans="1:21" ht="12.6" customHeight="1" outlineLevel="1">
      <c r="A151" s="376">
        <v>43907</v>
      </c>
      <c r="B151" s="370">
        <v>43888</v>
      </c>
      <c r="C151" s="364">
        <v>43908</v>
      </c>
      <c r="D151" s="364">
        <v>43917</v>
      </c>
      <c r="E151" s="355" t="s">
        <v>3335</v>
      </c>
      <c r="F151" s="353" t="s">
        <v>12630</v>
      </c>
      <c r="G151" s="353" t="s">
        <v>12631</v>
      </c>
      <c r="H151" s="348" t="s">
        <v>12632</v>
      </c>
      <c r="I151" s="353"/>
      <c r="J151" s="604" t="s">
        <v>2042</v>
      </c>
      <c r="K151" s="353"/>
      <c r="L151" s="1795">
        <f t="shared" si="8"/>
        <v>19</v>
      </c>
      <c r="M151" s="1795">
        <f t="shared" si="9"/>
        <v>12</v>
      </c>
      <c r="N151" s="1796"/>
      <c r="O151" s="1797">
        <v>80</v>
      </c>
      <c r="P151" s="362"/>
      <c r="Q151" s="357"/>
      <c r="R151" s="363"/>
      <c r="S151" s="350"/>
      <c r="T151" s="350"/>
      <c r="U151" s="350"/>
    </row>
    <row r="152" spans="1:21" ht="12.6" customHeight="1" outlineLevel="1">
      <c r="A152" s="376">
        <v>43907</v>
      </c>
      <c r="B152" s="369">
        <v>43886</v>
      </c>
      <c r="C152" s="364">
        <v>43907</v>
      </c>
      <c r="D152" s="932">
        <v>43915</v>
      </c>
      <c r="E152" s="355" t="s">
        <v>3334</v>
      </c>
      <c r="F152" s="353" t="s">
        <v>12633</v>
      </c>
      <c r="G152" s="353" t="s">
        <v>12634</v>
      </c>
      <c r="H152" s="348" t="s">
        <v>12424</v>
      </c>
      <c r="I152" s="353" t="s">
        <v>2027</v>
      </c>
      <c r="J152" s="604" t="s">
        <v>2045</v>
      </c>
      <c r="K152" s="353" t="s">
        <v>12427</v>
      </c>
      <c r="L152" s="1795">
        <f t="shared" si="8"/>
        <v>21</v>
      </c>
      <c r="M152" s="1795">
        <f t="shared" si="9"/>
        <v>14</v>
      </c>
      <c r="N152" s="1796"/>
      <c r="O152" s="1797">
        <v>81</v>
      </c>
      <c r="P152" s="353"/>
      <c r="Q152" s="353"/>
      <c r="R152" s="353"/>
      <c r="S152" s="353"/>
      <c r="T152" s="353"/>
      <c r="U152" s="353"/>
    </row>
    <row r="153" spans="1:21" ht="12.6" customHeight="1" outlineLevel="1">
      <c r="A153" s="376">
        <v>43907</v>
      </c>
      <c r="B153" s="370">
        <v>43887</v>
      </c>
      <c r="C153" s="364">
        <v>43908</v>
      </c>
      <c r="D153" s="932">
        <v>43916</v>
      </c>
      <c r="E153" s="355" t="s">
        <v>3334</v>
      </c>
      <c r="F153" s="353" t="s">
        <v>12635</v>
      </c>
      <c r="G153" s="353" t="s">
        <v>12636</v>
      </c>
      <c r="H153" s="348" t="s">
        <v>12637</v>
      </c>
      <c r="I153" s="353"/>
      <c r="J153" s="604" t="s">
        <v>2035</v>
      </c>
      <c r="K153" s="353" t="s">
        <v>2036</v>
      </c>
      <c r="L153" s="1795">
        <f t="shared" si="8"/>
        <v>20</v>
      </c>
      <c r="M153" s="1795">
        <f t="shared" si="9"/>
        <v>13</v>
      </c>
      <c r="N153" s="1796"/>
      <c r="O153" s="1797">
        <v>82</v>
      </c>
      <c r="P153" s="353"/>
      <c r="Q153" s="353"/>
      <c r="R153" s="353"/>
      <c r="S153" s="353"/>
      <c r="T153" s="353"/>
      <c r="U153" s="353"/>
    </row>
    <row r="154" spans="1:21" ht="12.6" customHeight="1" outlineLevel="1">
      <c r="A154" s="376">
        <v>43908</v>
      </c>
      <c r="B154" s="370">
        <v>43888</v>
      </c>
      <c r="C154" s="364">
        <v>43904</v>
      </c>
      <c r="D154" s="932">
        <v>43917</v>
      </c>
      <c r="E154" s="355" t="s">
        <v>3334</v>
      </c>
      <c r="F154" s="353" t="s">
        <v>12638</v>
      </c>
      <c r="G154" s="353" t="s">
        <v>12639</v>
      </c>
      <c r="H154" s="348"/>
      <c r="I154" s="353"/>
      <c r="J154" s="604" t="s">
        <v>2034</v>
      </c>
      <c r="K154" s="353" t="s">
        <v>12427</v>
      </c>
      <c r="L154" s="1795">
        <f t="shared" si="8"/>
        <v>20</v>
      </c>
      <c r="M154" s="1795">
        <f t="shared" si="9"/>
        <v>13</v>
      </c>
      <c r="N154" s="1796"/>
      <c r="O154" s="1797">
        <v>83</v>
      </c>
      <c r="P154" s="353"/>
      <c r="Q154" s="353"/>
      <c r="R154" s="353"/>
      <c r="S154" s="353"/>
      <c r="T154" s="353"/>
      <c r="U154" s="353"/>
    </row>
    <row r="155" spans="1:21" ht="12.6" customHeight="1" outlineLevel="1">
      <c r="A155" s="376">
        <v>43908</v>
      </c>
      <c r="B155" s="370">
        <v>43886</v>
      </c>
      <c r="C155" s="364">
        <v>43907</v>
      </c>
      <c r="D155" s="932">
        <v>43915</v>
      </c>
      <c r="E155" s="355" t="s">
        <v>3334</v>
      </c>
      <c r="F155" s="353" t="s">
        <v>12640</v>
      </c>
      <c r="G155" s="353" t="s">
        <v>12641</v>
      </c>
      <c r="H155" s="348" t="s">
        <v>12582</v>
      </c>
      <c r="I155" s="353"/>
      <c r="J155" s="604" t="s">
        <v>2042</v>
      </c>
      <c r="K155" s="353"/>
      <c r="L155" s="1795">
        <f t="shared" si="8"/>
        <v>22</v>
      </c>
      <c r="M155" s="1795">
        <f t="shared" si="9"/>
        <v>15</v>
      </c>
      <c r="N155" s="1796"/>
      <c r="O155" s="1797">
        <v>84</v>
      </c>
      <c r="P155" s="362"/>
      <c r="Q155" s="357"/>
      <c r="R155" s="363"/>
      <c r="S155" s="350"/>
      <c r="T155" s="350"/>
      <c r="U155" s="350"/>
    </row>
    <row r="156" spans="1:21" ht="12.6" customHeight="1" outlineLevel="1">
      <c r="A156" s="376">
        <v>43908</v>
      </c>
      <c r="B156" s="370">
        <v>43888</v>
      </c>
      <c r="C156" s="364">
        <v>43908</v>
      </c>
      <c r="D156" s="932">
        <v>43917</v>
      </c>
      <c r="E156" s="355" t="s">
        <v>3334</v>
      </c>
      <c r="F156" s="353" t="s">
        <v>12419</v>
      </c>
      <c r="G156" s="353" t="s">
        <v>12642</v>
      </c>
      <c r="H156" s="348" t="s">
        <v>12446</v>
      </c>
      <c r="I156" s="353"/>
      <c r="J156" s="604" t="s">
        <v>2045</v>
      </c>
      <c r="K156" s="353" t="s">
        <v>2036</v>
      </c>
      <c r="L156" s="1795">
        <f t="shared" si="8"/>
        <v>20</v>
      </c>
      <c r="M156" s="1795">
        <f t="shared" si="9"/>
        <v>13</v>
      </c>
      <c r="N156" s="1796"/>
      <c r="O156" s="1797">
        <v>85</v>
      </c>
      <c r="P156" s="353"/>
      <c r="Q156" s="353"/>
      <c r="R156" s="353"/>
      <c r="S156" s="353"/>
      <c r="T156" s="353"/>
      <c r="U156" s="353"/>
    </row>
    <row r="157" spans="1:21" ht="12.6" customHeight="1" outlineLevel="1">
      <c r="A157" s="376">
        <v>43908</v>
      </c>
      <c r="B157" s="370">
        <v>43886</v>
      </c>
      <c r="C157" s="364">
        <v>43908</v>
      </c>
      <c r="D157" s="932">
        <v>43917</v>
      </c>
      <c r="E157" s="355" t="s">
        <v>3334</v>
      </c>
      <c r="F157" s="353" t="s">
        <v>12643</v>
      </c>
      <c r="G157" s="353" t="s">
        <v>12644</v>
      </c>
      <c r="H157" s="348" t="s">
        <v>12424</v>
      </c>
      <c r="I157" s="353"/>
      <c r="J157" s="604" t="s">
        <v>2045</v>
      </c>
      <c r="K157" s="353" t="s">
        <v>12427</v>
      </c>
      <c r="L157" s="1795">
        <f t="shared" si="8"/>
        <v>22</v>
      </c>
      <c r="M157" s="1795">
        <f t="shared" si="9"/>
        <v>15</v>
      </c>
      <c r="N157" s="1796"/>
      <c r="O157" s="1797">
        <v>86</v>
      </c>
      <c r="P157" s="353"/>
      <c r="Q157" s="353"/>
      <c r="R157" s="353"/>
      <c r="S157" s="353"/>
      <c r="T157" s="353"/>
      <c r="U157" s="353"/>
    </row>
    <row r="158" spans="1:21" ht="12.6" customHeight="1" outlineLevel="1">
      <c r="A158" s="376">
        <v>43908</v>
      </c>
      <c r="B158" s="370">
        <v>43867</v>
      </c>
      <c r="C158" s="376">
        <v>43881</v>
      </c>
      <c r="D158" s="932">
        <v>43896</v>
      </c>
      <c r="E158" s="355" t="s">
        <v>3334</v>
      </c>
      <c r="F158" s="353" t="s">
        <v>3826</v>
      </c>
      <c r="G158" s="353" t="s">
        <v>12645</v>
      </c>
      <c r="H158" s="348" t="s">
        <v>12646</v>
      </c>
      <c r="I158" s="353" t="s">
        <v>2045</v>
      </c>
      <c r="J158" s="604" t="s">
        <v>2035</v>
      </c>
      <c r="K158" s="353" t="s">
        <v>2035</v>
      </c>
      <c r="L158" s="1795">
        <f t="shared" si="8"/>
        <v>41</v>
      </c>
      <c r="M158" s="1795">
        <f t="shared" si="9"/>
        <v>28</v>
      </c>
      <c r="N158" s="1796"/>
      <c r="O158" s="1797">
        <v>87</v>
      </c>
      <c r="P158" s="353"/>
      <c r="Q158" s="353"/>
      <c r="R158" s="353"/>
      <c r="S158" s="353"/>
      <c r="T158" s="353"/>
      <c r="U158" s="353"/>
    </row>
    <row r="159" spans="1:21" ht="12.6" customHeight="1" outlineLevel="1">
      <c r="A159" s="376">
        <v>43909</v>
      </c>
      <c r="B159" s="370">
        <v>43888</v>
      </c>
      <c r="C159" s="364">
        <v>43908</v>
      </c>
      <c r="D159" s="932">
        <v>43917</v>
      </c>
      <c r="E159" s="349" t="s">
        <v>3335</v>
      </c>
      <c r="F159" s="1804" t="s">
        <v>12647</v>
      </c>
      <c r="G159" s="424" t="s">
        <v>12648</v>
      </c>
      <c r="H159" s="589"/>
      <c r="I159" s="424"/>
      <c r="J159" s="604" t="s">
        <v>2035</v>
      </c>
      <c r="K159" s="353" t="s">
        <v>2034</v>
      </c>
      <c r="L159" s="1795">
        <f t="shared" si="8"/>
        <v>21</v>
      </c>
      <c r="M159" s="1795">
        <f t="shared" si="9"/>
        <v>14</v>
      </c>
      <c r="N159" s="1796"/>
      <c r="O159" s="1797">
        <v>88</v>
      </c>
      <c r="P159" s="424"/>
      <c r="Q159" s="424"/>
      <c r="R159" s="424"/>
      <c r="S159" s="424"/>
      <c r="T159" s="424"/>
      <c r="U159" s="424"/>
    </row>
    <row r="160" spans="1:21" ht="12.6" customHeight="1" outlineLevel="1">
      <c r="A160" s="376">
        <v>43909</v>
      </c>
      <c r="B160" s="370">
        <v>43889</v>
      </c>
      <c r="C160" s="364">
        <v>43924</v>
      </c>
      <c r="D160" s="932">
        <v>43924</v>
      </c>
      <c r="E160" s="349" t="s">
        <v>3335</v>
      </c>
      <c r="F160" s="1804" t="s">
        <v>12647</v>
      </c>
      <c r="G160" s="424" t="s">
        <v>12649</v>
      </c>
      <c r="H160" s="589"/>
      <c r="I160" s="424"/>
      <c r="J160" s="604" t="s">
        <v>2034</v>
      </c>
      <c r="K160" s="353" t="s">
        <v>2034</v>
      </c>
      <c r="L160" s="1795">
        <f t="shared" si="8"/>
        <v>20</v>
      </c>
      <c r="M160" s="1795">
        <f t="shared" si="9"/>
        <v>13</v>
      </c>
      <c r="N160" s="1796"/>
      <c r="O160" s="1797">
        <v>89</v>
      </c>
      <c r="P160" s="424"/>
      <c r="Q160" s="424"/>
      <c r="R160" s="424"/>
      <c r="S160" s="424"/>
      <c r="T160" s="424"/>
      <c r="U160" s="424"/>
    </row>
    <row r="161" spans="1:33" ht="12.6" customHeight="1" outlineLevel="1">
      <c r="A161" s="376">
        <v>43913</v>
      </c>
      <c r="B161" s="370">
        <v>43881</v>
      </c>
      <c r="C161" s="364">
        <v>43903</v>
      </c>
      <c r="D161" s="932">
        <v>43910</v>
      </c>
      <c r="E161" s="349" t="s">
        <v>3334</v>
      </c>
      <c r="F161" s="424" t="s">
        <v>12650</v>
      </c>
      <c r="G161" s="424" t="s">
        <v>12651</v>
      </c>
      <c r="H161" s="589" t="s">
        <v>12652</v>
      </c>
      <c r="I161" s="424"/>
      <c r="J161" s="604" t="s">
        <v>2045</v>
      </c>
      <c r="K161" s="353" t="s">
        <v>12653</v>
      </c>
      <c r="L161" s="1795">
        <f t="shared" si="8"/>
        <v>32</v>
      </c>
      <c r="M161" s="1795">
        <f t="shared" si="9"/>
        <v>21</v>
      </c>
      <c r="N161" s="1796"/>
      <c r="O161" s="1797">
        <v>90</v>
      </c>
      <c r="P161" s="362"/>
      <c r="Q161" s="357"/>
      <c r="R161" s="363"/>
      <c r="S161" s="350"/>
      <c r="T161" s="350"/>
      <c r="U161" s="350"/>
      <c r="V161" s="355"/>
      <c r="W161" s="1385"/>
      <c r="X161" s="1385"/>
      <c r="Y161" s="1385"/>
      <c r="Z161" s="1385"/>
      <c r="AA161" s="1385"/>
      <c r="AB161" s="1385"/>
      <c r="AC161" s="1385"/>
      <c r="AD161" s="363"/>
      <c r="AE161" s="1385"/>
      <c r="AF161" s="353"/>
      <c r="AG161" s="353"/>
    </row>
    <row r="162" spans="1:33" ht="12.6" customHeight="1" outlineLevel="1">
      <c r="A162" s="364">
        <v>43958</v>
      </c>
      <c r="B162" s="370">
        <v>43871</v>
      </c>
      <c r="C162" s="364">
        <v>43889</v>
      </c>
      <c r="D162" s="932">
        <v>43931</v>
      </c>
      <c r="E162" s="349" t="s">
        <v>3334</v>
      </c>
      <c r="F162" s="424" t="s">
        <v>12654</v>
      </c>
      <c r="G162" s="424" t="s">
        <v>12655</v>
      </c>
      <c r="H162" s="589"/>
      <c r="I162" s="424"/>
      <c r="J162" s="604" t="s">
        <v>2034</v>
      </c>
      <c r="K162" s="353" t="s">
        <v>12656</v>
      </c>
      <c r="L162" s="1795">
        <f t="shared" si="8"/>
        <v>87</v>
      </c>
      <c r="M162" s="1795">
        <f t="shared" si="9"/>
        <v>62</v>
      </c>
      <c r="N162" s="1796"/>
      <c r="O162" s="1797">
        <v>91</v>
      </c>
      <c r="P162" s="424"/>
      <c r="Q162" s="424"/>
      <c r="R162" s="424"/>
      <c r="S162" s="424"/>
      <c r="T162" s="424"/>
      <c r="U162" s="424"/>
      <c r="V162" s="424"/>
      <c r="W162" s="424"/>
      <c r="X162" s="424"/>
      <c r="Y162" s="424"/>
      <c r="Z162" s="424"/>
      <c r="AA162" s="424"/>
      <c r="AB162" s="424"/>
      <c r="AC162" s="424"/>
      <c r="AD162" s="424"/>
      <c r="AE162" s="424"/>
      <c r="AF162" s="424"/>
      <c r="AG162" s="424"/>
    </row>
    <row r="163" spans="1:33" ht="12.6" customHeight="1" outlineLevel="1">
      <c r="A163" s="376"/>
      <c r="B163" s="370"/>
      <c r="C163" s="364"/>
      <c r="D163" s="932"/>
      <c r="E163" s="355"/>
      <c r="F163" s="353"/>
      <c r="G163" s="353"/>
      <c r="H163" s="348"/>
      <c r="I163" s="353"/>
      <c r="J163" s="604"/>
      <c r="K163" s="353"/>
      <c r="L163" s="1805"/>
      <c r="M163" s="1796"/>
      <c r="N163" s="1796"/>
      <c r="O163" s="1797"/>
      <c r="P163" s="353"/>
      <c r="Q163" s="353"/>
      <c r="R163" s="353"/>
      <c r="S163" s="353"/>
      <c r="T163" s="353"/>
      <c r="U163" s="353"/>
      <c r="V163" s="353"/>
      <c r="W163" s="353"/>
      <c r="X163" s="353"/>
      <c r="Y163" s="353"/>
      <c r="Z163" s="353"/>
      <c r="AA163" s="353"/>
      <c r="AB163" s="353"/>
      <c r="AC163" s="353"/>
      <c r="AD163" s="353"/>
      <c r="AE163" s="353"/>
      <c r="AF163" s="353"/>
      <c r="AG163" s="353"/>
    </row>
    <row r="164" spans="1:33" ht="12.6" customHeight="1">
      <c r="A164" s="376">
        <v>43895</v>
      </c>
      <c r="B164" s="377">
        <v>43892</v>
      </c>
      <c r="C164" s="364">
        <v>43895</v>
      </c>
      <c r="D164" s="364">
        <v>43895</v>
      </c>
      <c r="E164" s="355" t="s">
        <v>3334</v>
      </c>
      <c r="F164" s="353" t="s">
        <v>12657</v>
      </c>
      <c r="G164" s="353" t="s">
        <v>12658</v>
      </c>
      <c r="H164" s="348"/>
      <c r="I164" s="353"/>
      <c r="J164" s="604" t="s">
        <v>2042</v>
      </c>
      <c r="K164" s="353"/>
      <c r="L164" s="1795">
        <f t="shared" ref="L164:L227" si="10">(A164-B164)</f>
        <v>3</v>
      </c>
      <c r="M164" s="1795">
        <f t="shared" ref="M164:M227" si="11">NETWORKDAYS(B164,A164,A164:B164)</f>
        <v>2</v>
      </c>
      <c r="N164" s="1796"/>
      <c r="O164" s="1797">
        <v>1</v>
      </c>
      <c r="P164" s="362" t="s">
        <v>3312</v>
      </c>
      <c r="Q164" s="357">
        <f>AVERAGE($L$164:$L$244)</f>
        <v>10.777777777777779</v>
      </c>
      <c r="R164" s="363">
        <f>COUNT($B$164:$B$244)</f>
        <v>81</v>
      </c>
      <c r="S164" s="350">
        <f>COUNTIF($E$164:$E$244,$S$1)</f>
        <v>59</v>
      </c>
      <c r="T164" s="350">
        <f>COUNTIF($E$164:$E$244,$T$1)</f>
        <v>22</v>
      </c>
      <c r="U164" s="350">
        <f>R164-S164-T164</f>
        <v>0</v>
      </c>
      <c r="V164" s="355"/>
      <c r="W164" s="1385">
        <f>COUNTIF($J$164:$J$244, W$1)</f>
        <v>16</v>
      </c>
      <c r="X164" s="1385">
        <f>COUNTIF($J$164:$J$244, X$1)</f>
        <v>9</v>
      </c>
      <c r="Y164" s="1385">
        <f>COUNTIF($J$164:$J$244, Y$1)</f>
        <v>22</v>
      </c>
      <c r="Z164" s="1385">
        <f>COUNTIF($J$164:$J$244, Z$1)</f>
        <v>15</v>
      </c>
      <c r="AA164" s="1385">
        <f>COUNTIF($J$164:$J$244, AA$1)</f>
        <v>18</v>
      </c>
      <c r="AB164" s="1385"/>
      <c r="AC164" s="1385">
        <f>COUNTIF($J$164:$J$244, AC$1)</f>
        <v>0</v>
      </c>
      <c r="AD164" s="1385">
        <f>COUNTIF($J$164:$J$244, AD$1)</f>
        <v>1</v>
      </c>
      <c r="AE164" s="1385">
        <f>COUNTIF($J$164:$J$244, AE$1)</f>
        <v>0</v>
      </c>
      <c r="AF164" s="1385"/>
      <c r="AG164" s="363">
        <f>SUM(W164:AF164)</f>
        <v>81</v>
      </c>
    </row>
    <row r="165" spans="1:33" ht="12.6" customHeight="1" outlineLevel="1">
      <c r="A165" s="734">
        <v>43899</v>
      </c>
      <c r="B165" s="377">
        <v>43899</v>
      </c>
      <c r="C165" s="735"/>
      <c r="D165" s="735"/>
      <c r="E165" s="735" t="s">
        <v>3334</v>
      </c>
      <c r="F165" s="604" t="s">
        <v>3354</v>
      </c>
      <c r="G165" s="604" t="s">
        <v>12659</v>
      </c>
      <c r="H165" s="1070"/>
      <c r="I165" s="604"/>
      <c r="J165" s="604" t="s">
        <v>2033</v>
      </c>
      <c r="K165" s="353"/>
      <c r="L165" s="1795">
        <f t="shared" si="10"/>
        <v>0</v>
      </c>
      <c r="M165" s="1795">
        <f t="shared" si="11"/>
        <v>0</v>
      </c>
      <c r="N165" s="1796"/>
      <c r="O165" s="1797">
        <v>2</v>
      </c>
      <c r="P165" s="353"/>
      <c r="Q165" s="353"/>
      <c r="R165" s="353"/>
      <c r="S165" s="353"/>
      <c r="T165" s="353"/>
      <c r="U165" s="353"/>
      <c r="V165" s="353"/>
      <c r="W165" s="353"/>
      <c r="X165" s="353"/>
      <c r="Y165" s="353"/>
      <c r="Z165" s="353"/>
      <c r="AA165" s="353"/>
      <c r="AB165" s="353"/>
      <c r="AC165" s="353"/>
      <c r="AD165" s="353"/>
      <c r="AE165" s="353"/>
      <c r="AF165" s="353"/>
      <c r="AG165" s="353"/>
    </row>
    <row r="166" spans="1:33" ht="12.6" customHeight="1" outlineLevel="1">
      <c r="A166" s="376">
        <v>43900</v>
      </c>
      <c r="B166" s="377">
        <v>43895</v>
      </c>
      <c r="C166" s="364">
        <v>43913</v>
      </c>
      <c r="D166" s="364">
        <v>43926</v>
      </c>
      <c r="E166" s="355" t="s">
        <v>3334</v>
      </c>
      <c r="F166" s="353" t="s">
        <v>12660</v>
      </c>
      <c r="G166" s="353" t="s">
        <v>12661</v>
      </c>
      <c r="H166" s="348"/>
      <c r="I166" s="353"/>
      <c r="J166" s="604" t="s">
        <v>2033</v>
      </c>
      <c r="K166" s="353" t="s">
        <v>2039</v>
      </c>
      <c r="L166" s="1795">
        <f t="shared" si="10"/>
        <v>5</v>
      </c>
      <c r="M166" s="1795">
        <f t="shared" si="11"/>
        <v>2</v>
      </c>
      <c r="N166" s="1796"/>
      <c r="O166" s="1797">
        <v>3</v>
      </c>
      <c r="P166" s="353"/>
      <c r="Q166" s="353"/>
      <c r="R166" s="353"/>
      <c r="S166" s="353"/>
      <c r="T166" s="353"/>
      <c r="U166" s="353"/>
      <c r="V166" s="353"/>
      <c r="W166" s="353"/>
      <c r="X166" s="353"/>
      <c r="Y166" s="353"/>
      <c r="Z166" s="353"/>
      <c r="AA166" s="353"/>
      <c r="AB166" s="353"/>
      <c r="AC166" s="353"/>
      <c r="AD166" s="353"/>
      <c r="AE166" s="353"/>
      <c r="AF166" s="353"/>
      <c r="AG166" s="353"/>
    </row>
    <row r="167" spans="1:33" ht="12.6" customHeight="1" outlineLevel="1">
      <c r="A167" s="376">
        <v>43900</v>
      </c>
      <c r="B167" s="377">
        <v>43892</v>
      </c>
      <c r="C167" s="364">
        <v>43907</v>
      </c>
      <c r="D167" s="364">
        <v>43923</v>
      </c>
      <c r="E167" s="355" t="s">
        <v>3334</v>
      </c>
      <c r="F167" s="353" t="s">
        <v>12662</v>
      </c>
      <c r="G167" s="353" t="s">
        <v>12663</v>
      </c>
      <c r="H167" s="348" t="s">
        <v>12664</v>
      </c>
      <c r="I167" s="353"/>
      <c r="J167" s="604" t="s">
        <v>2033</v>
      </c>
      <c r="K167" s="353" t="s">
        <v>2039</v>
      </c>
      <c r="L167" s="1795">
        <f t="shared" si="10"/>
        <v>8</v>
      </c>
      <c r="M167" s="1795">
        <f t="shared" si="11"/>
        <v>5</v>
      </c>
      <c r="N167" s="1796"/>
      <c r="O167" s="1797">
        <v>4</v>
      </c>
      <c r="P167" s="353"/>
      <c r="Q167" s="353"/>
      <c r="R167" s="353"/>
      <c r="S167" s="353"/>
      <c r="T167" s="353"/>
      <c r="U167" s="353"/>
      <c r="V167" s="353"/>
      <c r="W167" s="353"/>
      <c r="X167" s="353"/>
      <c r="Y167" s="353"/>
      <c r="Z167" s="353"/>
      <c r="AA167" s="353"/>
      <c r="AB167" s="353"/>
      <c r="AC167" s="353"/>
      <c r="AD167" s="353"/>
      <c r="AE167" s="353"/>
      <c r="AF167" s="353"/>
      <c r="AG167" s="353"/>
    </row>
    <row r="168" spans="1:33" ht="12.6" customHeight="1" outlineLevel="1">
      <c r="A168" s="376">
        <v>43900</v>
      </c>
      <c r="B168" s="377">
        <v>43899</v>
      </c>
      <c r="C168" s="364">
        <v>43900</v>
      </c>
      <c r="D168" s="364">
        <v>43900</v>
      </c>
      <c r="E168" s="355" t="s">
        <v>3334</v>
      </c>
      <c r="F168" s="353" t="s">
        <v>12665</v>
      </c>
      <c r="G168" s="353" t="s">
        <v>12666</v>
      </c>
      <c r="H168" s="348"/>
      <c r="I168" s="353"/>
      <c r="J168" s="604" t="s">
        <v>2042</v>
      </c>
      <c r="K168" s="353"/>
      <c r="L168" s="1795">
        <f t="shared" si="10"/>
        <v>1</v>
      </c>
      <c r="M168" s="1795">
        <f t="shared" si="11"/>
        <v>0</v>
      </c>
      <c r="N168" s="1796"/>
      <c r="O168" s="1797">
        <v>5</v>
      </c>
      <c r="P168" s="362"/>
      <c r="Q168" s="357"/>
      <c r="R168" s="363"/>
      <c r="S168" s="350"/>
      <c r="T168" s="350"/>
      <c r="U168" s="350"/>
      <c r="V168" s="355"/>
      <c r="W168" s="1385"/>
      <c r="X168" s="1385"/>
      <c r="Y168" s="1385"/>
      <c r="Z168" s="1385"/>
      <c r="AA168" s="1385"/>
      <c r="AB168" s="1385"/>
      <c r="AC168" s="1385"/>
      <c r="AD168" s="363"/>
      <c r="AE168" s="1385"/>
      <c r="AF168" s="353"/>
      <c r="AG168" s="353"/>
    </row>
    <row r="169" spans="1:33" ht="12.6" customHeight="1" outlineLevel="1">
      <c r="A169" s="376">
        <v>43900</v>
      </c>
      <c r="B169" s="377">
        <v>43894</v>
      </c>
      <c r="C169" s="355" t="s">
        <v>12667</v>
      </c>
      <c r="D169" s="364">
        <v>43901</v>
      </c>
      <c r="E169" s="355" t="s">
        <v>3334</v>
      </c>
      <c r="F169" s="353" t="s">
        <v>4836</v>
      </c>
      <c r="G169" s="353" t="s">
        <v>12668</v>
      </c>
      <c r="H169" s="348"/>
      <c r="I169" s="353"/>
      <c r="J169" s="604" t="s">
        <v>2042</v>
      </c>
      <c r="K169" s="353"/>
      <c r="L169" s="1795">
        <f t="shared" si="10"/>
        <v>6</v>
      </c>
      <c r="M169" s="1795">
        <f t="shared" si="11"/>
        <v>3</v>
      </c>
      <c r="N169" s="1796"/>
      <c r="O169" s="1797">
        <v>6</v>
      </c>
      <c r="P169" s="362"/>
      <c r="Q169" s="357"/>
      <c r="R169" s="363"/>
      <c r="S169" s="350"/>
      <c r="T169" s="350"/>
      <c r="U169" s="350"/>
      <c r="V169" s="355"/>
      <c r="W169" s="1385"/>
      <c r="X169" s="1385"/>
      <c r="Y169" s="1385"/>
      <c r="Z169" s="1385"/>
      <c r="AA169" s="1385"/>
      <c r="AB169" s="1385"/>
      <c r="AC169" s="1385"/>
      <c r="AD169" s="363"/>
      <c r="AE169" s="1385"/>
      <c r="AF169" s="353"/>
      <c r="AG169" s="353"/>
    </row>
    <row r="170" spans="1:33" ht="12.6" customHeight="1" outlineLevel="1">
      <c r="A170" s="376">
        <v>43901</v>
      </c>
      <c r="B170" s="377">
        <v>43896</v>
      </c>
      <c r="C170" s="364">
        <v>43906</v>
      </c>
      <c r="D170" s="364">
        <v>43906</v>
      </c>
      <c r="E170" s="355" t="s">
        <v>3335</v>
      </c>
      <c r="F170" s="353" t="s">
        <v>4189</v>
      </c>
      <c r="G170" s="353" t="s">
        <v>12669</v>
      </c>
      <c r="H170" s="348" t="s">
        <v>11937</v>
      </c>
      <c r="I170" s="353"/>
      <c r="J170" s="604" t="s">
        <v>2033</v>
      </c>
      <c r="K170" s="353" t="s">
        <v>2046</v>
      </c>
      <c r="L170" s="1795">
        <f t="shared" si="10"/>
        <v>5</v>
      </c>
      <c r="M170" s="1795">
        <f t="shared" si="11"/>
        <v>2</v>
      </c>
      <c r="N170" s="1796"/>
      <c r="O170" s="1797">
        <v>7</v>
      </c>
      <c r="P170" s="353"/>
      <c r="Q170" s="353"/>
      <c r="R170" s="353"/>
      <c r="S170" s="353"/>
      <c r="T170" s="353"/>
      <c r="U170" s="353"/>
      <c r="V170" s="353"/>
      <c r="W170" s="353"/>
      <c r="X170" s="353"/>
      <c r="Y170" s="353"/>
      <c r="Z170" s="353"/>
      <c r="AA170" s="353"/>
      <c r="AB170" s="353"/>
      <c r="AC170" s="353"/>
      <c r="AD170" s="353"/>
      <c r="AE170" s="353"/>
      <c r="AF170" s="353"/>
      <c r="AG170" s="353"/>
    </row>
    <row r="171" spans="1:33" ht="12.6" customHeight="1" outlineLevel="1">
      <c r="A171" s="376">
        <v>43901</v>
      </c>
      <c r="B171" s="377">
        <v>43893</v>
      </c>
      <c r="C171" s="364">
        <v>43903</v>
      </c>
      <c r="D171" s="364">
        <v>43903</v>
      </c>
      <c r="E171" s="355" t="s">
        <v>3334</v>
      </c>
      <c r="F171" s="353" t="s">
        <v>12665</v>
      </c>
      <c r="G171" s="353" t="s">
        <v>12670</v>
      </c>
      <c r="H171" s="348" t="s">
        <v>3893</v>
      </c>
      <c r="I171" s="353"/>
      <c r="J171" s="604" t="s">
        <v>2042</v>
      </c>
      <c r="K171" s="353" t="s">
        <v>2046</v>
      </c>
      <c r="L171" s="1795">
        <f t="shared" si="10"/>
        <v>8</v>
      </c>
      <c r="M171" s="1795">
        <f t="shared" si="11"/>
        <v>5</v>
      </c>
      <c r="N171" s="1796"/>
      <c r="O171" s="1797">
        <v>8</v>
      </c>
      <c r="P171" s="362"/>
      <c r="Q171" s="357"/>
      <c r="R171" s="363"/>
      <c r="S171" s="350"/>
      <c r="T171" s="350"/>
      <c r="U171" s="350"/>
      <c r="V171" s="355"/>
      <c r="W171" s="1385"/>
      <c r="X171" s="1385"/>
      <c r="Y171" s="1385"/>
      <c r="Z171" s="1385"/>
      <c r="AA171" s="1385"/>
      <c r="AB171" s="1385"/>
      <c r="AC171" s="1385"/>
      <c r="AD171" s="363"/>
      <c r="AE171" s="1385"/>
      <c r="AF171" s="353"/>
      <c r="AG171" s="353"/>
    </row>
    <row r="172" spans="1:33" ht="12.6" customHeight="1" outlineLevel="1">
      <c r="A172" s="376">
        <v>43901</v>
      </c>
      <c r="B172" s="377">
        <v>43893</v>
      </c>
      <c r="C172" s="364">
        <v>43905</v>
      </c>
      <c r="D172" s="364">
        <v>43924</v>
      </c>
      <c r="E172" s="355" t="s">
        <v>3334</v>
      </c>
      <c r="F172" s="353" t="s">
        <v>2753</v>
      </c>
      <c r="G172" s="353" t="s">
        <v>12671</v>
      </c>
      <c r="H172" s="348"/>
      <c r="I172" s="353"/>
      <c r="J172" s="604" t="s">
        <v>2035</v>
      </c>
      <c r="K172" s="353" t="s">
        <v>2039</v>
      </c>
      <c r="L172" s="1795">
        <f t="shared" si="10"/>
        <v>8</v>
      </c>
      <c r="M172" s="1795">
        <f t="shared" si="11"/>
        <v>5</v>
      </c>
      <c r="N172" s="1796"/>
      <c r="O172" s="1797">
        <v>9</v>
      </c>
      <c r="P172" s="353"/>
      <c r="Q172" s="353"/>
      <c r="R172" s="353"/>
      <c r="S172" s="353"/>
      <c r="T172" s="353"/>
      <c r="U172" s="353"/>
      <c r="V172" s="353"/>
      <c r="W172" s="353"/>
      <c r="X172" s="353"/>
      <c r="Y172" s="353"/>
      <c r="Z172" s="353"/>
      <c r="AA172" s="353"/>
      <c r="AB172" s="353"/>
      <c r="AC172" s="353"/>
      <c r="AD172" s="353"/>
      <c r="AE172" s="353"/>
      <c r="AF172" s="353"/>
      <c r="AG172" s="353"/>
    </row>
    <row r="173" spans="1:33" ht="12.6" customHeight="1" outlineLevel="1">
      <c r="A173" s="376">
        <v>43903</v>
      </c>
      <c r="B173" s="377">
        <v>43900</v>
      </c>
      <c r="C173" s="364">
        <v>43908</v>
      </c>
      <c r="D173" s="932">
        <v>43908</v>
      </c>
      <c r="E173" s="355" t="s">
        <v>3334</v>
      </c>
      <c r="F173" s="353" t="s">
        <v>12672</v>
      </c>
      <c r="G173" s="353" t="s">
        <v>12673</v>
      </c>
      <c r="H173" s="348"/>
      <c r="I173" s="353"/>
      <c r="J173" s="604" t="s">
        <v>2042</v>
      </c>
      <c r="K173" s="353"/>
      <c r="L173" s="1795">
        <f t="shared" si="10"/>
        <v>3</v>
      </c>
      <c r="M173" s="1795">
        <f t="shared" si="11"/>
        <v>2</v>
      </c>
      <c r="N173" s="1796"/>
      <c r="O173" s="1797">
        <v>10</v>
      </c>
      <c r="P173" s="362"/>
      <c r="Q173" s="357"/>
      <c r="R173" s="363"/>
      <c r="S173" s="350"/>
      <c r="T173" s="350"/>
      <c r="U173" s="350"/>
      <c r="V173" s="355"/>
      <c r="W173" s="1385"/>
      <c r="X173" s="1385"/>
      <c r="Y173" s="1385"/>
      <c r="Z173" s="1385"/>
      <c r="AA173" s="1385"/>
      <c r="AB173" s="1385"/>
      <c r="AC173" s="1385"/>
      <c r="AD173" s="363"/>
      <c r="AE173" s="1385"/>
      <c r="AF173" s="353"/>
      <c r="AG173" s="353"/>
    </row>
    <row r="174" spans="1:33" ht="12.6" customHeight="1" outlineLevel="1">
      <c r="A174" s="376">
        <v>43907</v>
      </c>
      <c r="B174" s="377">
        <v>43893</v>
      </c>
      <c r="C174" s="364">
        <v>43907</v>
      </c>
      <c r="D174" s="932">
        <v>43925</v>
      </c>
      <c r="E174" s="355" t="s">
        <v>3334</v>
      </c>
      <c r="F174" s="353" t="s">
        <v>12505</v>
      </c>
      <c r="G174" s="353" t="s">
        <v>12674</v>
      </c>
      <c r="H174" s="348"/>
      <c r="I174" s="353"/>
      <c r="J174" s="604" t="s">
        <v>2045</v>
      </c>
      <c r="K174" s="353" t="s">
        <v>2039</v>
      </c>
      <c r="L174" s="1795">
        <f t="shared" si="10"/>
        <v>14</v>
      </c>
      <c r="M174" s="1795">
        <f t="shared" si="11"/>
        <v>9</v>
      </c>
      <c r="N174" s="1796"/>
      <c r="O174" s="1797">
        <v>11</v>
      </c>
      <c r="P174" s="353"/>
      <c r="Q174" s="353"/>
      <c r="R174" s="353"/>
      <c r="S174" s="353"/>
      <c r="T174" s="353"/>
      <c r="U174" s="353"/>
      <c r="V174" s="353"/>
      <c r="W174" s="353"/>
      <c r="X174" s="353"/>
      <c r="Y174" s="353"/>
      <c r="Z174" s="353"/>
      <c r="AA174" s="353"/>
      <c r="AB174" s="353"/>
      <c r="AC174" s="353"/>
      <c r="AD174" s="353"/>
      <c r="AE174" s="353"/>
      <c r="AF174" s="353"/>
      <c r="AG174" s="353"/>
    </row>
    <row r="175" spans="1:33" ht="12.6" customHeight="1" outlineLevel="1">
      <c r="A175" s="376">
        <v>43907</v>
      </c>
      <c r="B175" s="377">
        <v>43893</v>
      </c>
      <c r="C175" s="364">
        <v>43907</v>
      </c>
      <c r="D175" s="932">
        <v>43925</v>
      </c>
      <c r="E175" s="355" t="s">
        <v>3334</v>
      </c>
      <c r="F175" s="353" t="s">
        <v>12675</v>
      </c>
      <c r="G175" s="353" t="s">
        <v>12676</v>
      </c>
      <c r="H175" s="348" t="s">
        <v>12677</v>
      </c>
      <c r="I175" s="353"/>
      <c r="J175" s="604" t="s">
        <v>2035</v>
      </c>
      <c r="K175" s="353" t="s">
        <v>12678</v>
      </c>
      <c r="L175" s="1795">
        <f t="shared" si="10"/>
        <v>14</v>
      </c>
      <c r="M175" s="1795">
        <f t="shared" si="11"/>
        <v>9</v>
      </c>
      <c r="N175" s="1796"/>
      <c r="O175" s="1797">
        <v>12</v>
      </c>
      <c r="P175" s="353"/>
      <c r="Q175" s="353"/>
      <c r="R175" s="353"/>
      <c r="S175" s="353"/>
      <c r="T175" s="353"/>
      <c r="U175" s="353"/>
      <c r="V175" s="353"/>
      <c r="W175" s="353"/>
      <c r="X175" s="353"/>
      <c r="Y175" s="353"/>
      <c r="Z175" s="353"/>
      <c r="AA175" s="353"/>
      <c r="AB175" s="353"/>
      <c r="AC175" s="353"/>
      <c r="AD175" s="353"/>
      <c r="AE175" s="353"/>
      <c r="AF175" s="353"/>
      <c r="AG175" s="353"/>
    </row>
    <row r="176" spans="1:33" ht="12.6" customHeight="1" outlineLevel="1">
      <c r="A176" s="376">
        <v>43908</v>
      </c>
      <c r="B176" s="377">
        <v>43895</v>
      </c>
      <c r="C176" s="364">
        <v>43927</v>
      </c>
      <c r="D176" s="932">
        <v>43927</v>
      </c>
      <c r="E176" s="355" t="s">
        <v>3334</v>
      </c>
      <c r="F176" s="353" t="s">
        <v>12665</v>
      </c>
      <c r="G176" s="353" t="s">
        <v>12679</v>
      </c>
      <c r="H176" s="348"/>
      <c r="I176" s="353"/>
      <c r="J176" s="604" t="s">
        <v>2042</v>
      </c>
      <c r="K176" s="353"/>
      <c r="L176" s="1795">
        <f t="shared" si="10"/>
        <v>13</v>
      </c>
      <c r="M176" s="1795">
        <f t="shared" si="11"/>
        <v>8</v>
      </c>
      <c r="N176" s="1796"/>
      <c r="O176" s="1797">
        <v>13</v>
      </c>
      <c r="P176" s="362"/>
      <c r="Q176" s="357"/>
      <c r="R176" s="363"/>
      <c r="S176" s="350"/>
      <c r="T176" s="350"/>
      <c r="U176" s="350"/>
      <c r="V176" s="355"/>
      <c r="W176" s="1385"/>
      <c r="X176" s="1385"/>
      <c r="Y176" s="1385"/>
      <c r="Z176" s="1385"/>
      <c r="AA176" s="1385"/>
      <c r="AB176" s="1385"/>
      <c r="AC176" s="1385"/>
      <c r="AD176" s="363"/>
      <c r="AE176" s="1385"/>
      <c r="AF176" s="353"/>
      <c r="AG176" s="353"/>
    </row>
    <row r="177" spans="1:21" ht="12.6" customHeight="1" outlineLevel="1">
      <c r="A177" s="376">
        <v>43908</v>
      </c>
      <c r="B177" s="377">
        <v>43903</v>
      </c>
      <c r="C177" s="364">
        <v>43910</v>
      </c>
      <c r="D177" s="932">
        <v>43910</v>
      </c>
      <c r="E177" s="355" t="s">
        <v>3334</v>
      </c>
      <c r="F177" s="353" t="s">
        <v>12665</v>
      </c>
      <c r="G177" s="353" t="s">
        <v>12680</v>
      </c>
      <c r="H177" s="348"/>
      <c r="I177" s="353"/>
      <c r="J177" s="604" t="s">
        <v>2042</v>
      </c>
      <c r="K177" s="353"/>
      <c r="L177" s="1795">
        <f t="shared" si="10"/>
        <v>5</v>
      </c>
      <c r="M177" s="1795">
        <f t="shared" si="11"/>
        <v>2</v>
      </c>
      <c r="N177" s="1796"/>
      <c r="O177" s="1797">
        <v>14</v>
      </c>
      <c r="P177" s="362"/>
      <c r="Q177" s="357"/>
      <c r="R177" s="363"/>
      <c r="S177" s="350"/>
      <c r="T177" s="350"/>
      <c r="U177" s="350"/>
    </row>
    <row r="178" spans="1:21" ht="12.6" customHeight="1" outlineLevel="1">
      <c r="A178" s="376">
        <v>43908</v>
      </c>
      <c r="B178" s="377">
        <v>43899</v>
      </c>
      <c r="C178" s="376">
        <v>43915</v>
      </c>
      <c r="D178" s="932">
        <v>43929</v>
      </c>
      <c r="E178" s="355" t="s">
        <v>3335</v>
      </c>
      <c r="F178" s="353" t="s">
        <v>2202</v>
      </c>
      <c r="G178" s="353" t="s">
        <v>12681</v>
      </c>
      <c r="H178" s="348" t="s">
        <v>12682</v>
      </c>
      <c r="I178" s="353"/>
      <c r="J178" s="604" t="s">
        <v>2035</v>
      </c>
      <c r="K178" s="353" t="s">
        <v>12683</v>
      </c>
      <c r="L178" s="1795">
        <f t="shared" si="10"/>
        <v>9</v>
      </c>
      <c r="M178" s="1795">
        <f t="shared" si="11"/>
        <v>6</v>
      </c>
      <c r="N178" s="1796"/>
      <c r="O178" s="1797">
        <v>15</v>
      </c>
      <c r="P178" s="362"/>
      <c r="Q178" s="357"/>
      <c r="R178" s="363"/>
      <c r="S178" s="350"/>
      <c r="T178" s="350"/>
      <c r="U178" s="350"/>
    </row>
    <row r="179" spans="1:21" ht="12.6" customHeight="1" outlineLevel="1">
      <c r="A179" s="376">
        <v>43908</v>
      </c>
      <c r="B179" s="377">
        <v>43903</v>
      </c>
      <c r="C179" s="364">
        <v>43917</v>
      </c>
      <c r="D179" s="932">
        <v>43935</v>
      </c>
      <c r="E179" s="355" t="s">
        <v>3334</v>
      </c>
      <c r="F179" s="353" t="s">
        <v>12684</v>
      </c>
      <c r="G179" s="353" t="s">
        <v>12685</v>
      </c>
      <c r="H179" s="348" t="s">
        <v>2035</v>
      </c>
      <c r="I179" s="353"/>
      <c r="J179" s="604" t="s">
        <v>2045</v>
      </c>
      <c r="K179" s="366" t="s">
        <v>2035</v>
      </c>
      <c r="L179" s="1795">
        <f t="shared" si="10"/>
        <v>5</v>
      </c>
      <c r="M179" s="1795">
        <f t="shared" si="11"/>
        <v>2</v>
      </c>
      <c r="N179" s="1796"/>
      <c r="O179" s="1797">
        <v>16</v>
      </c>
      <c r="P179" s="353"/>
      <c r="Q179" s="353"/>
      <c r="R179" s="353"/>
      <c r="S179" s="353"/>
      <c r="T179" s="353"/>
      <c r="U179" s="353"/>
    </row>
    <row r="180" spans="1:21" ht="12.6" customHeight="1" outlineLevel="1">
      <c r="A180" s="376">
        <v>43909</v>
      </c>
      <c r="B180" s="377">
        <v>43901</v>
      </c>
      <c r="C180" s="364">
        <v>43909</v>
      </c>
      <c r="D180" s="932">
        <v>43934</v>
      </c>
      <c r="E180" s="355" t="s">
        <v>3334</v>
      </c>
      <c r="F180" s="353" t="s">
        <v>12686</v>
      </c>
      <c r="G180" s="353" t="s">
        <v>12687</v>
      </c>
      <c r="H180" s="348" t="s">
        <v>12688</v>
      </c>
      <c r="I180" s="604"/>
      <c r="J180" s="604" t="s">
        <v>2042</v>
      </c>
      <c r="K180" s="353" t="s">
        <v>12427</v>
      </c>
      <c r="L180" s="1795">
        <f t="shared" si="10"/>
        <v>8</v>
      </c>
      <c r="M180" s="1795">
        <f t="shared" si="11"/>
        <v>5</v>
      </c>
      <c r="N180" s="1796"/>
      <c r="O180" s="1797">
        <v>17</v>
      </c>
      <c r="P180" s="353"/>
      <c r="Q180" s="353"/>
      <c r="R180" s="353"/>
      <c r="S180" s="353"/>
      <c r="T180" s="353"/>
      <c r="U180" s="353"/>
    </row>
    <row r="181" spans="1:21" ht="12.6" customHeight="1" outlineLevel="1">
      <c r="A181" s="376">
        <v>43909</v>
      </c>
      <c r="B181" s="377">
        <v>43902</v>
      </c>
      <c r="C181" s="364">
        <v>43917</v>
      </c>
      <c r="D181" s="932">
        <v>43935</v>
      </c>
      <c r="E181" s="355" t="s">
        <v>3334</v>
      </c>
      <c r="F181" s="353" t="s">
        <v>12689</v>
      </c>
      <c r="G181" s="353" t="s">
        <v>12690</v>
      </c>
      <c r="H181" s="1070" t="s">
        <v>12691</v>
      </c>
      <c r="I181" s="604"/>
      <c r="J181" s="604" t="s">
        <v>2045</v>
      </c>
      <c r="K181" s="353" t="s">
        <v>12427</v>
      </c>
      <c r="L181" s="1795">
        <f t="shared" si="10"/>
        <v>7</v>
      </c>
      <c r="M181" s="1795">
        <f t="shared" si="11"/>
        <v>4</v>
      </c>
      <c r="N181" s="1796"/>
      <c r="O181" s="1797">
        <v>18</v>
      </c>
      <c r="P181" s="353"/>
      <c r="Q181" s="353"/>
      <c r="R181" s="353"/>
      <c r="S181" s="353"/>
      <c r="T181" s="353"/>
      <c r="U181" s="353"/>
    </row>
    <row r="182" spans="1:21" ht="12.6" customHeight="1" outlineLevel="1">
      <c r="A182" s="376">
        <v>43909</v>
      </c>
      <c r="B182" s="377">
        <v>43900</v>
      </c>
      <c r="C182" s="364">
        <v>43935</v>
      </c>
      <c r="D182" s="932">
        <v>43935</v>
      </c>
      <c r="E182" s="355" t="s">
        <v>3335</v>
      </c>
      <c r="F182" s="353" t="s">
        <v>4250</v>
      </c>
      <c r="G182" s="353" t="s">
        <v>12692</v>
      </c>
      <c r="H182" s="348"/>
      <c r="I182" s="424"/>
      <c r="J182" s="604" t="s">
        <v>2045</v>
      </c>
      <c r="K182" s="353"/>
      <c r="L182" s="1795">
        <f t="shared" si="10"/>
        <v>9</v>
      </c>
      <c r="M182" s="1795">
        <f t="shared" si="11"/>
        <v>6</v>
      </c>
      <c r="N182" s="1796"/>
      <c r="O182" s="1797">
        <v>19</v>
      </c>
      <c r="P182" s="362"/>
      <c r="Q182" s="357"/>
      <c r="R182" s="363"/>
      <c r="S182" s="350"/>
      <c r="T182" s="350"/>
      <c r="U182" s="350"/>
    </row>
    <row r="183" spans="1:21" ht="12.6" customHeight="1" outlineLevel="1">
      <c r="A183" s="376">
        <v>43909</v>
      </c>
      <c r="B183" s="377">
        <v>43900</v>
      </c>
      <c r="C183" s="364">
        <v>43914</v>
      </c>
      <c r="D183" s="364">
        <v>43932</v>
      </c>
      <c r="E183" s="355" t="s">
        <v>3335</v>
      </c>
      <c r="F183" s="353" t="s">
        <v>12693</v>
      </c>
      <c r="G183" s="353" t="s">
        <v>12694</v>
      </c>
      <c r="H183" s="348" t="s">
        <v>12695</v>
      </c>
      <c r="I183" s="604"/>
      <c r="J183" s="604" t="s">
        <v>2045</v>
      </c>
      <c r="K183" s="353" t="s">
        <v>2034</v>
      </c>
      <c r="L183" s="1795">
        <f t="shared" si="10"/>
        <v>9</v>
      </c>
      <c r="M183" s="1795">
        <f t="shared" si="11"/>
        <v>6</v>
      </c>
      <c r="N183" s="1796"/>
      <c r="O183" s="1797">
        <v>20</v>
      </c>
      <c r="P183" s="353"/>
      <c r="Q183" s="353"/>
      <c r="R183" s="353"/>
      <c r="S183" s="353"/>
      <c r="T183" s="353"/>
      <c r="U183" s="353"/>
    </row>
    <row r="184" spans="1:21" ht="12.6" customHeight="1" outlineLevel="1">
      <c r="A184" s="376">
        <v>43910</v>
      </c>
      <c r="B184" s="377">
        <v>43895</v>
      </c>
      <c r="C184" s="364">
        <v>43914</v>
      </c>
      <c r="D184" s="364">
        <v>43927</v>
      </c>
      <c r="E184" s="355" t="s">
        <v>3334</v>
      </c>
      <c r="F184" s="353" t="s">
        <v>12696</v>
      </c>
      <c r="G184" s="353" t="s">
        <v>12697</v>
      </c>
      <c r="H184" s="348"/>
      <c r="I184" s="353"/>
      <c r="J184" s="604" t="s">
        <v>2045</v>
      </c>
      <c r="K184" s="353"/>
      <c r="L184" s="1795">
        <f t="shared" si="10"/>
        <v>15</v>
      </c>
      <c r="M184" s="1795">
        <f t="shared" si="11"/>
        <v>10</v>
      </c>
      <c r="N184" s="1796"/>
      <c r="O184" s="1797">
        <v>21</v>
      </c>
      <c r="P184" s="362"/>
      <c r="Q184" s="357"/>
      <c r="R184" s="363"/>
      <c r="S184" s="350"/>
      <c r="T184" s="350"/>
      <c r="U184" s="350"/>
    </row>
    <row r="185" spans="1:21" ht="12.6" customHeight="1" outlineLevel="1">
      <c r="A185" s="376">
        <v>43910</v>
      </c>
      <c r="B185" s="377">
        <v>43896</v>
      </c>
      <c r="C185" s="364">
        <v>43914</v>
      </c>
      <c r="D185" s="364">
        <v>43931</v>
      </c>
      <c r="E185" s="355" t="s">
        <v>3334</v>
      </c>
      <c r="F185" s="353" t="s">
        <v>12344</v>
      </c>
      <c r="G185" s="353" t="s">
        <v>12698</v>
      </c>
      <c r="H185" s="348"/>
      <c r="I185" s="604"/>
      <c r="J185" s="604" t="s">
        <v>2045</v>
      </c>
      <c r="K185" s="353" t="s">
        <v>2039</v>
      </c>
      <c r="L185" s="1795">
        <f t="shared" si="10"/>
        <v>14</v>
      </c>
      <c r="M185" s="1795">
        <f t="shared" si="11"/>
        <v>9</v>
      </c>
      <c r="N185" s="1796"/>
      <c r="O185" s="1797">
        <v>22</v>
      </c>
      <c r="P185" s="353"/>
      <c r="Q185" s="353"/>
      <c r="R185" s="353"/>
      <c r="S185" s="353"/>
      <c r="T185" s="353"/>
      <c r="U185" s="353"/>
    </row>
    <row r="186" spans="1:21" ht="12.6" customHeight="1" outlineLevel="1">
      <c r="A186" s="376">
        <v>43910</v>
      </c>
      <c r="B186" s="377">
        <v>43902</v>
      </c>
      <c r="C186" s="364">
        <v>43913</v>
      </c>
      <c r="D186" s="364">
        <v>43913</v>
      </c>
      <c r="E186" s="355" t="s">
        <v>3334</v>
      </c>
      <c r="F186" s="353" t="s">
        <v>12699</v>
      </c>
      <c r="G186" s="353" t="s">
        <v>12700</v>
      </c>
      <c r="H186" s="348"/>
      <c r="I186" s="353"/>
      <c r="J186" s="604" t="s">
        <v>2042</v>
      </c>
      <c r="K186" s="353"/>
      <c r="L186" s="1795">
        <f t="shared" si="10"/>
        <v>8</v>
      </c>
      <c r="M186" s="1795">
        <f t="shared" si="11"/>
        <v>5</v>
      </c>
      <c r="N186" s="1796"/>
      <c r="O186" s="1797">
        <v>23</v>
      </c>
      <c r="P186" s="362"/>
      <c r="Q186" s="357"/>
      <c r="R186" s="363"/>
      <c r="S186" s="350"/>
      <c r="T186" s="350"/>
      <c r="U186" s="350"/>
    </row>
    <row r="187" spans="1:21" ht="12.6" customHeight="1" outlineLevel="1">
      <c r="A187" s="376">
        <v>43910</v>
      </c>
      <c r="B187" s="377">
        <v>43902</v>
      </c>
      <c r="C187" s="364">
        <v>43909</v>
      </c>
      <c r="D187" s="364">
        <v>43941</v>
      </c>
      <c r="E187" s="355" t="s">
        <v>3335</v>
      </c>
      <c r="F187" s="353" t="s">
        <v>3549</v>
      </c>
      <c r="G187" s="353" t="s">
        <v>12701</v>
      </c>
      <c r="H187" s="348" t="s">
        <v>2035</v>
      </c>
      <c r="I187" s="353"/>
      <c r="J187" s="604" t="s">
        <v>2045</v>
      </c>
      <c r="K187" s="353" t="s">
        <v>2035</v>
      </c>
      <c r="L187" s="1795">
        <f t="shared" si="10"/>
        <v>8</v>
      </c>
      <c r="M187" s="1795">
        <f t="shared" si="11"/>
        <v>5</v>
      </c>
      <c r="N187" s="1796"/>
      <c r="O187" s="1797">
        <v>24</v>
      </c>
      <c r="P187" s="362"/>
      <c r="Q187" s="357"/>
      <c r="R187" s="363"/>
      <c r="S187" s="350"/>
      <c r="T187" s="350"/>
      <c r="U187" s="350"/>
    </row>
    <row r="188" spans="1:21" ht="12.6" customHeight="1" outlineLevel="1">
      <c r="A188" s="376">
        <v>43910</v>
      </c>
      <c r="B188" s="377">
        <v>43909</v>
      </c>
      <c r="C188" s="364">
        <v>43917</v>
      </c>
      <c r="D188" s="364">
        <v>43939</v>
      </c>
      <c r="E188" s="355" t="s">
        <v>3335</v>
      </c>
      <c r="F188" s="353" t="s">
        <v>2613</v>
      </c>
      <c r="G188" s="353" t="s">
        <v>12702</v>
      </c>
      <c r="H188" s="348"/>
      <c r="I188" s="604"/>
      <c r="J188" s="604" t="s">
        <v>2035</v>
      </c>
      <c r="K188" s="353"/>
      <c r="L188" s="1795">
        <f t="shared" si="10"/>
        <v>1</v>
      </c>
      <c r="M188" s="1795">
        <f t="shared" si="11"/>
        <v>0</v>
      </c>
      <c r="N188" s="1796"/>
      <c r="O188" s="1797">
        <v>25</v>
      </c>
      <c r="P188" s="362"/>
      <c r="Q188" s="357"/>
      <c r="R188" s="363"/>
      <c r="S188" s="350"/>
      <c r="T188" s="350"/>
      <c r="U188" s="350"/>
    </row>
    <row r="189" spans="1:21" ht="12.6" customHeight="1" outlineLevel="1">
      <c r="A189" s="376">
        <v>43913</v>
      </c>
      <c r="B189" s="377">
        <v>43906</v>
      </c>
      <c r="C189" s="364">
        <v>43913</v>
      </c>
      <c r="D189" s="364">
        <v>43913</v>
      </c>
      <c r="E189" s="355" t="s">
        <v>3334</v>
      </c>
      <c r="F189" s="353" t="s">
        <v>12657</v>
      </c>
      <c r="G189" s="353" t="s">
        <v>12703</v>
      </c>
      <c r="H189" s="348"/>
      <c r="I189" s="353"/>
      <c r="J189" s="604" t="s">
        <v>2042</v>
      </c>
      <c r="K189" s="353"/>
      <c r="L189" s="1795">
        <f t="shared" si="10"/>
        <v>7</v>
      </c>
      <c r="M189" s="1795">
        <f t="shared" si="11"/>
        <v>4</v>
      </c>
      <c r="N189" s="1796"/>
      <c r="O189" s="1797">
        <v>26</v>
      </c>
      <c r="P189" s="362"/>
      <c r="Q189" s="357"/>
      <c r="R189" s="363"/>
      <c r="S189" s="350"/>
      <c r="T189" s="350"/>
      <c r="U189" s="350"/>
    </row>
    <row r="190" spans="1:21" ht="12.6" customHeight="1" outlineLevel="1">
      <c r="A190" s="376">
        <v>43913</v>
      </c>
      <c r="B190" s="377">
        <v>43894</v>
      </c>
      <c r="C190" s="364">
        <v>43916</v>
      </c>
      <c r="D190" s="364">
        <v>43925</v>
      </c>
      <c r="E190" s="355" t="s">
        <v>3335</v>
      </c>
      <c r="F190" s="353" t="s">
        <v>8773</v>
      </c>
      <c r="G190" s="353" t="s">
        <v>12704</v>
      </c>
      <c r="H190" s="348"/>
      <c r="I190" s="353"/>
      <c r="J190" s="604" t="s">
        <v>2034</v>
      </c>
      <c r="K190" s="353"/>
      <c r="L190" s="1795">
        <f t="shared" si="10"/>
        <v>19</v>
      </c>
      <c r="M190" s="1795">
        <f t="shared" si="11"/>
        <v>12</v>
      </c>
      <c r="N190" s="1796"/>
      <c r="O190" s="1797">
        <v>27</v>
      </c>
      <c r="P190" s="362"/>
      <c r="Q190" s="357"/>
      <c r="R190" s="363"/>
      <c r="S190" s="350"/>
      <c r="T190" s="350"/>
      <c r="U190" s="350"/>
    </row>
    <row r="191" spans="1:21" ht="12.6" customHeight="1" outlineLevel="1">
      <c r="A191" s="376">
        <v>43913</v>
      </c>
      <c r="B191" s="377">
        <v>43913</v>
      </c>
      <c r="C191" s="364">
        <v>43924</v>
      </c>
      <c r="D191" s="364">
        <v>43944</v>
      </c>
      <c r="E191" s="355" t="s">
        <v>3334</v>
      </c>
      <c r="F191" s="353" t="s">
        <v>12705</v>
      </c>
      <c r="G191" s="353" t="s">
        <v>12706</v>
      </c>
      <c r="H191" s="348"/>
      <c r="I191" s="353"/>
      <c r="J191" s="604" t="s">
        <v>2033</v>
      </c>
      <c r="K191" s="353"/>
      <c r="L191" s="1795">
        <f t="shared" si="10"/>
        <v>0</v>
      </c>
      <c r="M191" s="1795">
        <f t="shared" si="11"/>
        <v>0</v>
      </c>
      <c r="N191" s="1796"/>
      <c r="O191" s="1797">
        <v>28</v>
      </c>
      <c r="P191" s="353"/>
      <c r="Q191" s="353"/>
      <c r="R191" s="353"/>
      <c r="S191" s="353"/>
      <c r="T191" s="353"/>
      <c r="U191" s="353"/>
    </row>
    <row r="192" spans="1:21" ht="12.6" customHeight="1" outlineLevel="1">
      <c r="A192" s="376">
        <v>43914</v>
      </c>
      <c r="B192" s="377">
        <v>43901</v>
      </c>
      <c r="C192" s="364">
        <v>43915</v>
      </c>
      <c r="D192" s="364">
        <v>43931</v>
      </c>
      <c r="E192" s="355" t="s">
        <v>3334</v>
      </c>
      <c r="F192" s="353" t="s">
        <v>12349</v>
      </c>
      <c r="G192" s="353" t="s">
        <v>12707</v>
      </c>
      <c r="H192" s="348"/>
      <c r="I192" s="353" t="s">
        <v>2035</v>
      </c>
      <c r="J192" s="604" t="s">
        <v>2034</v>
      </c>
      <c r="K192" s="353" t="s">
        <v>2046</v>
      </c>
      <c r="L192" s="1795">
        <f t="shared" si="10"/>
        <v>13</v>
      </c>
      <c r="M192" s="1795">
        <f t="shared" si="11"/>
        <v>8</v>
      </c>
      <c r="N192" s="1796"/>
      <c r="O192" s="1797">
        <v>29</v>
      </c>
      <c r="P192" s="353"/>
      <c r="Q192" s="353"/>
      <c r="R192" s="353"/>
      <c r="S192" s="353"/>
      <c r="T192" s="353"/>
      <c r="U192" s="353"/>
    </row>
    <row r="193" spans="1:21" ht="12.6" customHeight="1" outlineLevel="1">
      <c r="A193" s="376">
        <v>43914</v>
      </c>
      <c r="B193" s="377">
        <v>43901</v>
      </c>
      <c r="C193" s="364">
        <v>43916</v>
      </c>
      <c r="D193" s="364">
        <v>43932</v>
      </c>
      <c r="E193" s="355" t="s">
        <v>3334</v>
      </c>
      <c r="F193" s="353" t="s">
        <v>4483</v>
      </c>
      <c r="G193" s="353" t="s">
        <v>12708</v>
      </c>
      <c r="H193" s="348"/>
      <c r="I193" s="353"/>
      <c r="J193" s="604" t="s">
        <v>2035</v>
      </c>
      <c r="K193" s="353" t="s">
        <v>2039</v>
      </c>
      <c r="L193" s="1795">
        <f t="shared" si="10"/>
        <v>13</v>
      </c>
      <c r="M193" s="1795">
        <f t="shared" si="11"/>
        <v>8</v>
      </c>
      <c r="N193" s="1796"/>
      <c r="O193" s="1797">
        <v>30</v>
      </c>
      <c r="P193" s="362"/>
      <c r="Q193" s="357"/>
      <c r="R193" s="363"/>
      <c r="S193" s="350"/>
      <c r="T193" s="350"/>
      <c r="U193" s="350"/>
    </row>
    <row r="194" spans="1:21" ht="12.6" customHeight="1" outlineLevel="1">
      <c r="A194" s="376">
        <v>43914</v>
      </c>
      <c r="B194" s="377">
        <v>43895</v>
      </c>
      <c r="C194" s="364">
        <v>43916</v>
      </c>
      <c r="D194" s="364">
        <v>43925</v>
      </c>
      <c r="E194" s="355" t="s">
        <v>3335</v>
      </c>
      <c r="F194" s="353" t="s">
        <v>12709</v>
      </c>
      <c r="G194" s="353" t="s">
        <v>12710</v>
      </c>
      <c r="H194" s="348"/>
      <c r="I194" s="353"/>
      <c r="J194" s="604" t="s">
        <v>2035</v>
      </c>
      <c r="K194" s="353"/>
      <c r="L194" s="1795">
        <f t="shared" si="10"/>
        <v>19</v>
      </c>
      <c r="M194" s="1795">
        <f t="shared" si="11"/>
        <v>12</v>
      </c>
      <c r="N194" s="1796"/>
      <c r="O194" s="1797">
        <v>31</v>
      </c>
      <c r="P194" s="353"/>
      <c r="Q194" s="353"/>
      <c r="R194" s="353"/>
      <c r="S194" s="353"/>
      <c r="T194" s="353"/>
      <c r="U194" s="353"/>
    </row>
    <row r="195" spans="1:21" ht="12.6" customHeight="1" outlineLevel="1">
      <c r="A195" s="376">
        <v>43914</v>
      </c>
      <c r="B195" s="377">
        <v>43910</v>
      </c>
      <c r="C195" s="364">
        <v>43942</v>
      </c>
      <c r="D195" s="364">
        <v>43942</v>
      </c>
      <c r="E195" s="355" t="s">
        <v>3335</v>
      </c>
      <c r="F195" s="353" t="s">
        <v>12711</v>
      </c>
      <c r="G195" s="353" t="s">
        <v>12712</v>
      </c>
      <c r="H195" s="348"/>
      <c r="I195" s="353"/>
      <c r="J195" s="604" t="s">
        <v>2035</v>
      </c>
      <c r="K195" s="353"/>
      <c r="L195" s="1795">
        <f t="shared" si="10"/>
        <v>4</v>
      </c>
      <c r="M195" s="1795">
        <f t="shared" si="11"/>
        <v>1</v>
      </c>
      <c r="N195" s="1796"/>
      <c r="O195" s="1797">
        <v>32</v>
      </c>
      <c r="P195" s="362"/>
      <c r="Q195" s="357"/>
      <c r="R195" s="363"/>
      <c r="S195" s="350"/>
      <c r="T195" s="350"/>
      <c r="U195" s="350"/>
    </row>
    <row r="196" spans="1:21" ht="12.6" customHeight="1" outlineLevel="1">
      <c r="A196" s="376">
        <v>43914</v>
      </c>
      <c r="B196" s="377">
        <v>43899</v>
      </c>
      <c r="C196" s="364">
        <v>43914</v>
      </c>
      <c r="D196" s="364">
        <v>43929</v>
      </c>
      <c r="E196" s="355" t="s">
        <v>3334</v>
      </c>
      <c r="F196" s="353" t="s">
        <v>12713</v>
      </c>
      <c r="G196" s="353" t="s">
        <v>12714</v>
      </c>
      <c r="H196" s="348"/>
      <c r="I196" s="353"/>
      <c r="J196" s="604" t="s">
        <v>2035</v>
      </c>
      <c r="K196" s="353" t="s">
        <v>2036</v>
      </c>
      <c r="L196" s="1795">
        <f t="shared" si="10"/>
        <v>15</v>
      </c>
      <c r="M196" s="1795">
        <f t="shared" si="11"/>
        <v>10</v>
      </c>
      <c r="N196" s="1796"/>
      <c r="O196" s="1797">
        <v>33</v>
      </c>
      <c r="P196" s="353"/>
      <c r="Q196" s="353"/>
      <c r="R196" s="353"/>
      <c r="S196" s="353"/>
      <c r="T196" s="353"/>
      <c r="U196" s="353"/>
    </row>
    <row r="197" spans="1:21" ht="12.6" customHeight="1" outlineLevel="1">
      <c r="A197" s="376">
        <v>43914</v>
      </c>
      <c r="B197" s="377">
        <v>43902</v>
      </c>
      <c r="C197" s="364">
        <v>43916</v>
      </c>
      <c r="D197" s="364">
        <v>43932</v>
      </c>
      <c r="E197" s="355" t="s">
        <v>3334</v>
      </c>
      <c r="F197" s="353" t="s">
        <v>12715</v>
      </c>
      <c r="G197" s="353" t="s">
        <v>12716</v>
      </c>
      <c r="H197" s="348" t="s">
        <v>12446</v>
      </c>
      <c r="I197" s="353"/>
      <c r="J197" s="604" t="s">
        <v>2035</v>
      </c>
      <c r="K197" s="353" t="s">
        <v>2036</v>
      </c>
      <c r="L197" s="1795">
        <f t="shared" si="10"/>
        <v>12</v>
      </c>
      <c r="M197" s="1795">
        <f t="shared" si="11"/>
        <v>7</v>
      </c>
      <c r="N197" s="1796"/>
      <c r="O197" s="1797">
        <v>34</v>
      </c>
      <c r="P197" s="353"/>
      <c r="Q197" s="353"/>
      <c r="R197" s="353"/>
      <c r="S197" s="353"/>
      <c r="T197" s="353"/>
      <c r="U197" s="353"/>
    </row>
    <row r="198" spans="1:21" ht="12.6" customHeight="1" outlineLevel="1">
      <c r="A198" s="376">
        <v>43914</v>
      </c>
      <c r="B198" s="377">
        <v>43906</v>
      </c>
      <c r="C198" s="364">
        <v>43920</v>
      </c>
      <c r="D198" s="364">
        <v>43929</v>
      </c>
      <c r="E198" s="355" t="s">
        <v>3334</v>
      </c>
      <c r="F198" s="353" t="s">
        <v>12717</v>
      </c>
      <c r="G198" s="353" t="s">
        <v>12718</v>
      </c>
      <c r="H198" s="348"/>
      <c r="I198" s="353"/>
      <c r="J198" s="604" t="s">
        <v>2045</v>
      </c>
      <c r="K198" s="353" t="s">
        <v>2039</v>
      </c>
      <c r="L198" s="1795">
        <f t="shared" si="10"/>
        <v>8</v>
      </c>
      <c r="M198" s="1795">
        <f t="shared" si="11"/>
        <v>5</v>
      </c>
      <c r="N198" s="1796"/>
      <c r="O198" s="1797">
        <v>35</v>
      </c>
      <c r="P198" s="353"/>
      <c r="Q198" s="353"/>
      <c r="R198" s="353"/>
      <c r="S198" s="353"/>
      <c r="T198" s="353"/>
      <c r="U198" s="353"/>
    </row>
    <row r="199" spans="1:21" ht="12.6" customHeight="1" outlineLevel="1">
      <c r="A199" s="376">
        <v>43915</v>
      </c>
      <c r="B199" s="377">
        <v>43914</v>
      </c>
      <c r="C199" s="364">
        <v>43917</v>
      </c>
      <c r="D199" s="355" t="s">
        <v>12719</v>
      </c>
      <c r="E199" s="355" t="s">
        <v>3334</v>
      </c>
      <c r="F199" s="353" t="s">
        <v>12720</v>
      </c>
      <c r="G199" s="353" t="s">
        <v>12721</v>
      </c>
      <c r="H199" s="348"/>
      <c r="I199" s="353"/>
      <c r="J199" s="604" t="s">
        <v>2045</v>
      </c>
      <c r="K199" s="353" t="s">
        <v>2046</v>
      </c>
      <c r="L199" s="1795">
        <f t="shared" si="10"/>
        <v>1</v>
      </c>
      <c r="M199" s="1795">
        <f t="shared" si="11"/>
        <v>0</v>
      </c>
      <c r="N199" s="1796"/>
      <c r="O199" s="1797">
        <v>36</v>
      </c>
      <c r="P199" s="353"/>
      <c r="Q199" s="353"/>
      <c r="R199" s="353"/>
      <c r="S199" s="353"/>
      <c r="T199" s="353"/>
      <c r="U199" s="353"/>
    </row>
    <row r="200" spans="1:21" ht="12.6" customHeight="1" outlineLevel="1">
      <c r="A200" s="376">
        <v>43915</v>
      </c>
      <c r="B200" s="377">
        <v>43895</v>
      </c>
      <c r="C200" s="364">
        <v>43916</v>
      </c>
      <c r="D200" s="364">
        <v>43926</v>
      </c>
      <c r="E200" s="355" t="s">
        <v>3335</v>
      </c>
      <c r="F200" s="353" t="s">
        <v>12722</v>
      </c>
      <c r="G200" s="353" t="s">
        <v>12723</v>
      </c>
      <c r="H200" s="348"/>
      <c r="I200" s="353"/>
      <c r="J200" s="604" t="s">
        <v>2034</v>
      </c>
      <c r="K200" s="353"/>
      <c r="L200" s="1795">
        <f t="shared" si="10"/>
        <v>20</v>
      </c>
      <c r="M200" s="1795">
        <f t="shared" si="11"/>
        <v>13</v>
      </c>
      <c r="N200" s="1796"/>
      <c r="O200" s="1797">
        <v>37</v>
      </c>
      <c r="P200" s="353"/>
      <c r="Q200" s="353"/>
      <c r="R200" s="353"/>
      <c r="S200" s="353"/>
      <c r="T200" s="353"/>
      <c r="U200" s="353"/>
    </row>
    <row r="201" spans="1:21" ht="12.6" customHeight="1" outlineLevel="1">
      <c r="A201" s="376">
        <v>43915</v>
      </c>
      <c r="B201" s="377">
        <v>43909</v>
      </c>
      <c r="C201" s="364">
        <v>43921</v>
      </c>
      <c r="D201" s="364">
        <v>43941</v>
      </c>
      <c r="E201" s="355" t="s">
        <v>3334</v>
      </c>
      <c r="F201" s="353" t="s">
        <v>12724</v>
      </c>
      <c r="G201" s="353" t="s">
        <v>12725</v>
      </c>
      <c r="H201" s="348" t="s">
        <v>12637</v>
      </c>
      <c r="I201" s="353"/>
      <c r="J201" s="604" t="s">
        <v>2035</v>
      </c>
      <c r="K201" s="353" t="s">
        <v>2036</v>
      </c>
      <c r="L201" s="1795">
        <f t="shared" si="10"/>
        <v>6</v>
      </c>
      <c r="M201" s="1795">
        <f t="shared" si="11"/>
        <v>3</v>
      </c>
      <c r="N201" s="1796"/>
      <c r="O201" s="1797">
        <v>38</v>
      </c>
      <c r="P201" s="353"/>
      <c r="Q201" s="353"/>
      <c r="R201" s="353"/>
      <c r="S201" s="353"/>
      <c r="T201" s="353"/>
      <c r="U201" s="353"/>
    </row>
    <row r="202" spans="1:21" ht="12.6" customHeight="1" outlineLevel="1">
      <c r="A202" s="376">
        <v>43915</v>
      </c>
      <c r="B202" s="377">
        <v>43907</v>
      </c>
      <c r="C202" s="364">
        <v>43914</v>
      </c>
      <c r="D202" s="364">
        <v>43938</v>
      </c>
      <c r="E202" s="355" t="s">
        <v>3335</v>
      </c>
      <c r="F202" s="353" t="s">
        <v>12726</v>
      </c>
      <c r="G202" s="353" t="s">
        <v>12727</v>
      </c>
      <c r="H202" s="348"/>
      <c r="I202" s="353"/>
      <c r="J202" s="604" t="s">
        <v>2042</v>
      </c>
      <c r="K202" s="353"/>
      <c r="L202" s="1795">
        <f t="shared" si="10"/>
        <v>8</v>
      </c>
      <c r="M202" s="1795">
        <f t="shared" si="11"/>
        <v>5</v>
      </c>
      <c r="N202" s="1796"/>
      <c r="O202" s="1797">
        <v>39</v>
      </c>
      <c r="P202" s="353"/>
      <c r="Q202" s="353"/>
      <c r="R202" s="353"/>
      <c r="S202" s="353"/>
      <c r="T202" s="353"/>
      <c r="U202" s="353"/>
    </row>
    <row r="203" spans="1:21" ht="12.6" customHeight="1" outlineLevel="1">
      <c r="A203" s="376">
        <v>43915</v>
      </c>
      <c r="B203" s="377">
        <v>43915</v>
      </c>
      <c r="C203" s="364">
        <v>43915</v>
      </c>
      <c r="D203" s="364">
        <v>43915</v>
      </c>
      <c r="E203" s="355" t="s">
        <v>3334</v>
      </c>
      <c r="F203" s="353" t="s">
        <v>12665</v>
      </c>
      <c r="G203" s="353" t="s">
        <v>12728</v>
      </c>
      <c r="H203" s="348" t="s">
        <v>12729</v>
      </c>
      <c r="I203" s="353"/>
      <c r="J203" s="604" t="s">
        <v>2042</v>
      </c>
      <c r="K203" s="353"/>
      <c r="L203" s="1795">
        <f t="shared" si="10"/>
        <v>0</v>
      </c>
      <c r="M203" s="1795">
        <f t="shared" si="11"/>
        <v>0</v>
      </c>
      <c r="N203" s="1796"/>
      <c r="O203" s="1797">
        <v>40</v>
      </c>
      <c r="P203" s="362"/>
      <c r="Q203" s="357"/>
      <c r="R203" s="363"/>
      <c r="S203" s="350"/>
      <c r="T203" s="350"/>
      <c r="U203" s="350"/>
    </row>
    <row r="204" spans="1:21" ht="12.6" customHeight="1" outlineLevel="1">
      <c r="A204" s="376">
        <v>43915</v>
      </c>
      <c r="B204" s="377">
        <v>43909</v>
      </c>
      <c r="C204" s="364">
        <v>43922</v>
      </c>
      <c r="D204" s="364">
        <v>43945</v>
      </c>
      <c r="E204" s="355" t="s">
        <v>3334</v>
      </c>
      <c r="F204" s="353" t="s">
        <v>12730</v>
      </c>
      <c r="G204" s="353" t="s">
        <v>12731</v>
      </c>
      <c r="H204" s="348"/>
      <c r="I204" s="353"/>
      <c r="J204" s="604" t="s">
        <v>2045</v>
      </c>
      <c r="K204" s="353" t="s">
        <v>2039</v>
      </c>
      <c r="L204" s="1795">
        <f t="shared" si="10"/>
        <v>6</v>
      </c>
      <c r="M204" s="1795">
        <f t="shared" si="11"/>
        <v>3</v>
      </c>
      <c r="N204" s="1796"/>
      <c r="O204" s="1797">
        <v>41</v>
      </c>
      <c r="P204" s="353"/>
      <c r="Q204" s="353"/>
      <c r="R204" s="353"/>
      <c r="S204" s="353"/>
      <c r="T204" s="353"/>
      <c r="U204" s="353"/>
    </row>
    <row r="205" spans="1:21" ht="12.6" customHeight="1" outlineLevel="1">
      <c r="A205" s="376">
        <v>43915</v>
      </c>
      <c r="B205" s="377">
        <v>43914</v>
      </c>
      <c r="C205" s="364">
        <v>43928</v>
      </c>
      <c r="D205" s="364">
        <v>43946</v>
      </c>
      <c r="E205" s="355" t="s">
        <v>3334</v>
      </c>
      <c r="F205" s="353" t="s">
        <v>12732</v>
      </c>
      <c r="G205" s="353" t="s">
        <v>12733</v>
      </c>
      <c r="H205" s="348"/>
      <c r="I205" s="353"/>
      <c r="J205" s="604" t="s">
        <v>2045</v>
      </c>
      <c r="K205" s="353" t="s">
        <v>2039</v>
      </c>
      <c r="L205" s="1795">
        <f t="shared" si="10"/>
        <v>1</v>
      </c>
      <c r="M205" s="1795">
        <f t="shared" si="11"/>
        <v>0</v>
      </c>
      <c r="N205" s="1796"/>
      <c r="O205" s="1797">
        <v>42</v>
      </c>
      <c r="P205" s="353"/>
      <c r="Q205" s="353"/>
      <c r="R205" s="353"/>
      <c r="S205" s="353"/>
      <c r="T205" s="353"/>
      <c r="U205" s="353"/>
    </row>
    <row r="206" spans="1:21" ht="12.6" customHeight="1" outlineLevel="1">
      <c r="A206" s="376">
        <v>43914</v>
      </c>
      <c r="B206" s="377">
        <v>43908</v>
      </c>
      <c r="C206" s="364">
        <v>43923</v>
      </c>
      <c r="D206" s="364">
        <v>43938</v>
      </c>
      <c r="E206" s="355" t="s">
        <v>3335</v>
      </c>
      <c r="F206" s="353" t="s">
        <v>12734</v>
      </c>
      <c r="G206" s="353" t="s">
        <v>12735</v>
      </c>
      <c r="H206" s="348"/>
      <c r="I206" s="353"/>
      <c r="J206" s="604" t="s">
        <v>2035</v>
      </c>
      <c r="K206" s="353"/>
      <c r="L206" s="1795">
        <f t="shared" si="10"/>
        <v>6</v>
      </c>
      <c r="M206" s="1795">
        <f t="shared" si="11"/>
        <v>3</v>
      </c>
      <c r="N206" s="1796"/>
      <c r="O206" s="1797">
        <v>43</v>
      </c>
      <c r="P206" s="362"/>
      <c r="Q206" s="357"/>
      <c r="R206" s="363"/>
      <c r="S206" s="350"/>
      <c r="T206" s="350"/>
      <c r="U206" s="350"/>
    </row>
    <row r="207" spans="1:21" ht="12.6" customHeight="1" outlineLevel="1">
      <c r="A207" s="376">
        <v>43915</v>
      </c>
      <c r="B207" s="377">
        <v>43909</v>
      </c>
      <c r="C207" s="364">
        <v>43916</v>
      </c>
      <c r="D207" s="364">
        <v>43917</v>
      </c>
      <c r="E207" s="355" t="s">
        <v>3335</v>
      </c>
      <c r="F207" s="353" t="s">
        <v>12736</v>
      </c>
      <c r="G207" s="353" t="s">
        <v>12737</v>
      </c>
      <c r="H207" s="348"/>
      <c r="I207" s="353"/>
      <c r="J207" s="604" t="s">
        <v>2034</v>
      </c>
      <c r="K207" s="353"/>
      <c r="L207" s="1795">
        <f t="shared" si="10"/>
        <v>6</v>
      </c>
      <c r="M207" s="1795">
        <f t="shared" si="11"/>
        <v>3</v>
      </c>
      <c r="N207" s="1796"/>
      <c r="O207" s="1797">
        <v>44</v>
      </c>
      <c r="P207" s="353"/>
      <c r="Q207" s="353"/>
      <c r="R207" s="353"/>
      <c r="S207" s="353"/>
      <c r="T207" s="353"/>
      <c r="U207" s="353"/>
    </row>
    <row r="208" spans="1:21" ht="12.6" customHeight="1" outlineLevel="1">
      <c r="A208" s="376">
        <v>43915</v>
      </c>
      <c r="B208" s="714">
        <v>43913</v>
      </c>
      <c r="C208" s="364">
        <v>43927</v>
      </c>
      <c r="D208" s="364">
        <v>43943</v>
      </c>
      <c r="E208" s="355" t="s">
        <v>3334</v>
      </c>
      <c r="F208" s="353" t="s">
        <v>12738</v>
      </c>
      <c r="G208" s="353" t="s">
        <v>12739</v>
      </c>
      <c r="H208" s="348" t="s">
        <v>12740</v>
      </c>
      <c r="I208" s="353"/>
      <c r="J208" s="604" t="s">
        <v>2035</v>
      </c>
      <c r="K208" s="353" t="s">
        <v>2036</v>
      </c>
      <c r="L208" s="1795">
        <f t="shared" si="10"/>
        <v>2</v>
      </c>
      <c r="M208" s="1795">
        <f t="shared" si="11"/>
        <v>1</v>
      </c>
      <c r="N208" s="1796"/>
      <c r="O208" s="1797">
        <v>45</v>
      </c>
      <c r="P208" s="353"/>
      <c r="Q208" s="353"/>
      <c r="R208" s="353"/>
      <c r="S208" s="353"/>
      <c r="T208" s="353"/>
      <c r="U208" s="353"/>
    </row>
    <row r="209" spans="1:21" ht="12.6" customHeight="1" outlineLevel="1">
      <c r="A209" s="376">
        <v>43916</v>
      </c>
      <c r="B209" s="377">
        <v>43910</v>
      </c>
      <c r="C209" s="364">
        <v>43916</v>
      </c>
      <c r="D209" s="364">
        <v>43916</v>
      </c>
      <c r="E209" s="355" t="s">
        <v>3334</v>
      </c>
      <c r="F209" s="353" t="s">
        <v>12741</v>
      </c>
      <c r="G209" s="353" t="s">
        <v>12742</v>
      </c>
      <c r="H209" s="348"/>
      <c r="I209" s="353"/>
      <c r="J209" s="604" t="s">
        <v>2042</v>
      </c>
      <c r="K209" s="353"/>
      <c r="L209" s="1795">
        <f t="shared" si="10"/>
        <v>6</v>
      </c>
      <c r="M209" s="1795">
        <f t="shared" si="11"/>
        <v>3</v>
      </c>
      <c r="N209" s="1796"/>
      <c r="O209" s="1797">
        <v>46</v>
      </c>
      <c r="P209" s="353"/>
      <c r="Q209" s="353"/>
      <c r="R209" s="353"/>
      <c r="S209" s="353"/>
      <c r="T209" s="353"/>
      <c r="U209" s="353"/>
    </row>
    <row r="210" spans="1:21" ht="12.6" customHeight="1" outlineLevel="1">
      <c r="A210" s="376">
        <v>43917</v>
      </c>
      <c r="B210" s="377">
        <v>43910</v>
      </c>
      <c r="C210" s="364">
        <v>43916</v>
      </c>
      <c r="D210" s="364">
        <v>43941</v>
      </c>
      <c r="E210" s="355" t="s">
        <v>3335</v>
      </c>
      <c r="F210" s="353" t="s">
        <v>12743</v>
      </c>
      <c r="G210" s="353" t="s">
        <v>12744</v>
      </c>
      <c r="H210" s="348"/>
      <c r="I210" s="353"/>
      <c r="J210" s="604" t="s">
        <v>2042</v>
      </c>
      <c r="K210" s="353"/>
      <c r="L210" s="1795">
        <f t="shared" si="10"/>
        <v>7</v>
      </c>
      <c r="M210" s="1795">
        <f t="shared" si="11"/>
        <v>4</v>
      </c>
      <c r="N210" s="1796"/>
      <c r="O210" s="1797">
        <v>47</v>
      </c>
      <c r="P210" s="353"/>
      <c r="Q210" s="353"/>
      <c r="R210" s="353"/>
      <c r="S210" s="353"/>
      <c r="T210" s="353"/>
      <c r="U210" s="353"/>
    </row>
    <row r="211" spans="1:21" ht="12.6" customHeight="1" outlineLevel="1">
      <c r="A211" s="376">
        <v>43917</v>
      </c>
      <c r="B211" s="377">
        <v>43909</v>
      </c>
      <c r="C211" s="364">
        <v>43920</v>
      </c>
      <c r="D211" s="364">
        <v>43940</v>
      </c>
      <c r="E211" s="355" t="s">
        <v>3334</v>
      </c>
      <c r="F211" s="353" t="s">
        <v>12745</v>
      </c>
      <c r="G211" s="353" t="s">
        <v>12746</v>
      </c>
      <c r="H211" s="348"/>
      <c r="I211" s="353"/>
      <c r="J211" s="604" t="s">
        <v>2033</v>
      </c>
      <c r="K211" s="353"/>
      <c r="L211" s="1795">
        <f t="shared" si="10"/>
        <v>8</v>
      </c>
      <c r="M211" s="1795">
        <f t="shared" si="11"/>
        <v>5</v>
      </c>
      <c r="N211" s="1796"/>
      <c r="O211" s="1797">
        <v>48</v>
      </c>
      <c r="P211" s="353"/>
      <c r="Q211" s="353"/>
      <c r="R211" s="353"/>
      <c r="S211" s="353"/>
      <c r="T211" s="353"/>
      <c r="U211" s="353"/>
    </row>
    <row r="212" spans="1:21" ht="12.6" customHeight="1" outlineLevel="1">
      <c r="A212" s="376">
        <v>43919</v>
      </c>
      <c r="B212" s="377">
        <v>43913</v>
      </c>
      <c r="C212" s="364">
        <v>43920</v>
      </c>
      <c r="D212" s="364">
        <v>43944</v>
      </c>
      <c r="E212" s="355" t="s">
        <v>3334</v>
      </c>
      <c r="F212" s="353" t="s">
        <v>12747</v>
      </c>
      <c r="G212" s="353" t="s">
        <v>12748</v>
      </c>
      <c r="H212" s="348"/>
      <c r="I212" s="353"/>
      <c r="J212" s="604" t="s">
        <v>2033</v>
      </c>
      <c r="K212" s="353" t="s">
        <v>2039</v>
      </c>
      <c r="L212" s="1795">
        <f t="shared" si="10"/>
        <v>6</v>
      </c>
      <c r="M212" s="1795">
        <f t="shared" si="11"/>
        <v>4</v>
      </c>
      <c r="N212" s="1796"/>
      <c r="O212" s="1797">
        <v>49</v>
      </c>
      <c r="P212" s="353"/>
      <c r="Q212" s="353"/>
      <c r="R212" s="353"/>
      <c r="S212" s="353"/>
      <c r="T212" s="353"/>
      <c r="U212" s="353"/>
    </row>
    <row r="213" spans="1:21" ht="12.6" customHeight="1" outlineLevel="1">
      <c r="A213" s="376">
        <v>43919</v>
      </c>
      <c r="B213" s="377">
        <v>43915</v>
      </c>
      <c r="C213" s="364">
        <v>43923</v>
      </c>
      <c r="D213" s="364">
        <v>43946</v>
      </c>
      <c r="E213" s="355" t="s">
        <v>3334</v>
      </c>
      <c r="F213" s="353" t="s">
        <v>12749</v>
      </c>
      <c r="G213" s="353" t="s">
        <v>12750</v>
      </c>
      <c r="H213" s="348"/>
      <c r="I213" s="353"/>
      <c r="J213" s="604" t="s">
        <v>2033</v>
      </c>
      <c r="K213" s="353" t="s">
        <v>2039</v>
      </c>
      <c r="L213" s="1795">
        <f t="shared" si="10"/>
        <v>4</v>
      </c>
      <c r="M213" s="1795">
        <f t="shared" si="11"/>
        <v>2</v>
      </c>
      <c r="N213" s="1796"/>
      <c r="O213" s="1797">
        <v>50</v>
      </c>
      <c r="P213" s="353"/>
      <c r="Q213" s="353"/>
      <c r="R213" s="353"/>
      <c r="S213" s="353"/>
      <c r="T213" s="353"/>
      <c r="U213" s="353"/>
    </row>
    <row r="214" spans="1:21" ht="12.6" customHeight="1" outlineLevel="1">
      <c r="A214" s="376">
        <v>43919</v>
      </c>
      <c r="B214" s="377">
        <v>43915</v>
      </c>
      <c r="C214" s="364">
        <v>43928</v>
      </c>
      <c r="D214" s="364">
        <v>43946</v>
      </c>
      <c r="E214" s="355" t="s">
        <v>3334</v>
      </c>
      <c r="F214" s="353" t="s">
        <v>12751</v>
      </c>
      <c r="G214" s="353" t="s">
        <v>12752</v>
      </c>
      <c r="H214" s="348"/>
      <c r="I214" s="353"/>
      <c r="J214" s="604" t="s">
        <v>2033</v>
      </c>
      <c r="K214" s="353" t="s">
        <v>2039</v>
      </c>
      <c r="L214" s="1795">
        <f t="shared" si="10"/>
        <v>4</v>
      </c>
      <c r="M214" s="1795">
        <f t="shared" si="11"/>
        <v>2</v>
      </c>
      <c r="N214" s="1796"/>
      <c r="O214" s="1797">
        <v>51</v>
      </c>
      <c r="P214" s="353"/>
      <c r="Q214" s="353"/>
      <c r="R214" s="353"/>
      <c r="S214" s="353"/>
      <c r="T214" s="353"/>
      <c r="U214" s="353"/>
    </row>
    <row r="215" spans="1:21" ht="12.6" customHeight="1" outlineLevel="1">
      <c r="A215" s="376">
        <v>43920</v>
      </c>
      <c r="B215" s="377">
        <v>43902</v>
      </c>
      <c r="C215" s="364">
        <v>43917</v>
      </c>
      <c r="D215" s="364">
        <v>43935</v>
      </c>
      <c r="E215" s="355" t="s">
        <v>3334</v>
      </c>
      <c r="F215" s="353" t="s">
        <v>12753</v>
      </c>
      <c r="G215" s="353" t="s">
        <v>12754</v>
      </c>
      <c r="H215" s="348" t="s">
        <v>12494</v>
      </c>
      <c r="I215" s="353"/>
      <c r="J215" s="604" t="s">
        <v>2034</v>
      </c>
      <c r="K215" s="353"/>
      <c r="L215" s="1795">
        <f t="shared" si="10"/>
        <v>18</v>
      </c>
      <c r="M215" s="1795">
        <f t="shared" si="11"/>
        <v>11</v>
      </c>
      <c r="N215" s="1796"/>
      <c r="O215" s="1797">
        <v>52</v>
      </c>
      <c r="P215" s="353"/>
      <c r="Q215" s="353"/>
      <c r="R215" s="353"/>
      <c r="S215" s="353"/>
      <c r="T215" s="353"/>
      <c r="U215" s="353"/>
    </row>
    <row r="216" spans="1:21" ht="12.6" customHeight="1" outlineLevel="1">
      <c r="A216" s="376">
        <v>43920</v>
      </c>
      <c r="B216" s="377">
        <v>43908</v>
      </c>
      <c r="C216" s="364">
        <v>43921</v>
      </c>
      <c r="D216" s="364">
        <v>43941</v>
      </c>
      <c r="E216" s="355" t="s">
        <v>3335</v>
      </c>
      <c r="F216" s="353" t="s">
        <v>12755</v>
      </c>
      <c r="G216" s="353" t="s">
        <v>12756</v>
      </c>
      <c r="H216" s="348"/>
      <c r="I216" s="353"/>
      <c r="J216" s="604" t="s">
        <v>2034</v>
      </c>
      <c r="K216" s="353"/>
      <c r="L216" s="1795">
        <f t="shared" si="10"/>
        <v>12</v>
      </c>
      <c r="M216" s="1795">
        <f t="shared" si="11"/>
        <v>7</v>
      </c>
      <c r="N216" s="1796"/>
      <c r="O216" s="1797">
        <v>53</v>
      </c>
      <c r="P216" s="353"/>
      <c r="Q216" s="353"/>
      <c r="R216" s="353"/>
      <c r="S216" s="353"/>
      <c r="T216" s="353"/>
      <c r="U216" s="353"/>
    </row>
    <row r="217" spans="1:21" ht="12.6" customHeight="1" outlineLevel="1">
      <c r="A217" s="376">
        <v>43917</v>
      </c>
      <c r="B217" s="377">
        <v>43909</v>
      </c>
      <c r="C217" s="364">
        <v>43935</v>
      </c>
      <c r="D217" s="364">
        <v>43941</v>
      </c>
      <c r="E217" s="355" t="s">
        <v>3335</v>
      </c>
      <c r="F217" s="353" t="s">
        <v>12757</v>
      </c>
      <c r="G217" s="353" t="s">
        <v>12758</v>
      </c>
      <c r="H217" s="348" t="s">
        <v>12759</v>
      </c>
      <c r="I217" s="353"/>
      <c r="J217" s="604" t="s">
        <v>2045</v>
      </c>
      <c r="K217" s="353" t="s">
        <v>2035</v>
      </c>
      <c r="L217" s="1795">
        <f t="shared" si="10"/>
        <v>8</v>
      </c>
      <c r="M217" s="1795">
        <f t="shared" si="11"/>
        <v>5</v>
      </c>
      <c r="N217" s="1796"/>
      <c r="O217" s="1797">
        <v>54</v>
      </c>
      <c r="P217" s="353"/>
      <c r="Q217" s="353"/>
      <c r="R217" s="353"/>
      <c r="S217" s="353"/>
      <c r="T217" s="353"/>
      <c r="U217" s="353"/>
    </row>
    <row r="218" spans="1:21" ht="12.6" customHeight="1" outlineLevel="1">
      <c r="A218" s="376">
        <v>43920</v>
      </c>
      <c r="B218" s="377">
        <v>43913</v>
      </c>
      <c r="C218" s="364">
        <v>43921</v>
      </c>
      <c r="D218" s="364">
        <v>43945</v>
      </c>
      <c r="E218" s="355" t="s">
        <v>3334</v>
      </c>
      <c r="F218" s="353" t="s">
        <v>12760</v>
      </c>
      <c r="G218" s="353" t="s">
        <v>12761</v>
      </c>
      <c r="H218" s="348"/>
      <c r="I218" s="353"/>
      <c r="J218" s="604" t="s">
        <v>2045</v>
      </c>
      <c r="K218" s="353"/>
      <c r="L218" s="1795">
        <f t="shared" si="10"/>
        <v>7</v>
      </c>
      <c r="M218" s="1795">
        <f t="shared" si="11"/>
        <v>4</v>
      </c>
      <c r="N218" s="1796"/>
      <c r="O218" s="1797">
        <v>55</v>
      </c>
      <c r="P218" s="353"/>
      <c r="Q218" s="353"/>
      <c r="R218" s="353"/>
      <c r="S218" s="353"/>
      <c r="T218" s="353"/>
      <c r="U218" s="353"/>
    </row>
    <row r="219" spans="1:21" ht="12.6" customHeight="1" outlineLevel="1">
      <c r="A219" s="376">
        <v>43921</v>
      </c>
      <c r="B219" s="377">
        <v>43916</v>
      </c>
      <c r="C219" s="364">
        <v>43930</v>
      </c>
      <c r="D219" s="364">
        <v>43930</v>
      </c>
      <c r="E219" s="355" t="s">
        <v>3334</v>
      </c>
      <c r="F219" s="353" t="s">
        <v>12762</v>
      </c>
      <c r="G219" s="353" t="s">
        <v>12763</v>
      </c>
      <c r="H219" s="348"/>
      <c r="I219" s="353"/>
      <c r="J219" s="604" t="s">
        <v>2042</v>
      </c>
      <c r="K219" s="353"/>
      <c r="L219" s="1795">
        <f t="shared" si="10"/>
        <v>5</v>
      </c>
      <c r="M219" s="1795">
        <f t="shared" si="11"/>
        <v>2</v>
      </c>
      <c r="N219" s="1796"/>
      <c r="O219" s="1797">
        <v>56</v>
      </c>
      <c r="P219" s="353"/>
      <c r="Q219" s="353"/>
      <c r="R219" s="353"/>
      <c r="S219" s="353"/>
      <c r="T219" s="353"/>
      <c r="U219" s="353"/>
    </row>
    <row r="220" spans="1:21" ht="12.6" customHeight="1" outlineLevel="1">
      <c r="A220" s="376">
        <v>43917</v>
      </c>
      <c r="B220" s="377">
        <v>43909</v>
      </c>
      <c r="C220" s="364">
        <v>43941</v>
      </c>
      <c r="D220" s="364">
        <v>43941</v>
      </c>
      <c r="E220" s="355" t="s">
        <v>3334</v>
      </c>
      <c r="F220" s="353" t="s">
        <v>12764</v>
      </c>
      <c r="G220" s="353" t="s">
        <v>12765</v>
      </c>
      <c r="H220" s="348" t="s">
        <v>12766</v>
      </c>
      <c r="I220" s="353"/>
      <c r="J220" s="604" t="s">
        <v>2042</v>
      </c>
      <c r="K220" s="353"/>
      <c r="L220" s="1795">
        <f t="shared" si="10"/>
        <v>8</v>
      </c>
      <c r="M220" s="1795">
        <f t="shared" si="11"/>
        <v>5</v>
      </c>
      <c r="N220" s="1796"/>
      <c r="O220" s="1797">
        <v>57</v>
      </c>
      <c r="P220" s="353"/>
      <c r="Q220" s="353"/>
      <c r="R220" s="353"/>
      <c r="S220" s="353"/>
      <c r="T220" s="353"/>
      <c r="U220" s="353"/>
    </row>
    <row r="221" spans="1:21" ht="12.6" customHeight="1" outlineLevel="1">
      <c r="A221" s="376">
        <v>43921</v>
      </c>
      <c r="B221" s="377">
        <v>43909</v>
      </c>
      <c r="C221" s="364">
        <v>43924</v>
      </c>
      <c r="D221" s="364">
        <v>43941</v>
      </c>
      <c r="E221" s="355" t="s">
        <v>3334</v>
      </c>
      <c r="F221" s="353" t="s">
        <v>12767</v>
      </c>
      <c r="G221" s="353" t="s">
        <v>12768</v>
      </c>
      <c r="H221" s="348"/>
      <c r="I221" s="353"/>
      <c r="J221" s="604" t="s">
        <v>2033</v>
      </c>
      <c r="K221" s="353" t="s">
        <v>2046</v>
      </c>
      <c r="L221" s="1795">
        <f t="shared" si="10"/>
        <v>12</v>
      </c>
      <c r="M221" s="1795">
        <f t="shared" si="11"/>
        <v>7</v>
      </c>
      <c r="N221" s="1796"/>
      <c r="O221" s="1797">
        <v>58</v>
      </c>
      <c r="P221" s="353"/>
      <c r="Q221" s="353"/>
      <c r="R221" s="353"/>
      <c r="S221" s="353"/>
      <c r="T221" s="353"/>
      <c r="U221" s="353"/>
    </row>
    <row r="222" spans="1:21" ht="12.6" customHeight="1" outlineLevel="1">
      <c r="A222" s="376">
        <v>43921</v>
      </c>
      <c r="B222" s="377">
        <v>43913</v>
      </c>
      <c r="C222" s="364">
        <v>43931</v>
      </c>
      <c r="D222" s="364">
        <v>43944</v>
      </c>
      <c r="E222" s="355" t="s">
        <v>3335</v>
      </c>
      <c r="F222" s="353" t="s">
        <v>8646</v>
      </c>
      <c r="G222" s="353" t="s">
        <v>12769</v>
      </c>
      <c r="H222" s="348" t="s">
        <v>12664</v>
      </c>
      <c r="I222" s="353"/>
      <c r="J222" s="604" t="s">
        <v>2033</v>
      </c>
      <c r="K222" s="353" t="s">
        <v>2046</v>
      </c>
      <c r="L222" s="1795">
        <f t="shared" si="10"/>
        <v>8</v>
      </c>
      <c r="M222" s="1795">
        <f t="shared" si="11"/>
        <v>5</v>
      </c>
      <c r="N222" s="1796"/>
      <c r="O222" s="1797">
        <v>59</v>
      </c>
      <c r="P222" s="353"/>
      <c r="Q222" s="353"/>
      <c r="R222" s="353"/>
      <c r="S222" s="353"/>
      <c r="T222" s="353"/>
      <c r="U222" s="353"/>
    </row>
    <row r="223" spans="1:21" ht="12.6" customHeight="1" outlineLevel="1">
      <c r="A223" s="376">
        <v>43922</v>
      </c>
      <c r="B223" s="377">
        <v>43904</v>
      </c>
      <c r="C223" s="364">
        <v>43920</v>
      </c>
      <c r="D223" s="364">
        <v>43938</v>
      </c>
      <c r="E223" s="355" t="s">
        <v>3334</v>
      </c>
      <c r="F223" s="353" t="s">
        <v>12643</v>
      </c>
      <c r="G223" s="353" t="s">
        <v>12770</v>
      </c>
      <c r="H223" s="348" t="s">
        <v>12637</v>
      </c>
      <c r="I223" s="353"/>
      <c r="J223" s="604" t="s">
        <v>2034</v>
      </c>
      <c r="K223" s="353" t="s">
        <v>2036</v>
      </c>
      <c r="L223" s="1795">
        <f t="shared" si="10"/>
        <v>18</v>
      </c>
      <c r="M223" s="1795">
        <f t="shared" si="11"/>
        <v>12</v>
      </c>
      <c r="N223" s="1796"/>
      <c r="O223" s="1797">
        <v>60</v>
      </c>
      <c r="P223" s="353"/>
      <c r="Q223" s="353"/>
      <c r="R223" s="353"/>
      <c r="S223" s="353"/>
      <c r="T223" s="353"/>
      <c r="U223" s="353"/>
    </row>
    <row r="224" spans="1:21" ht="12.6" customHeight="1" outlineLevel="1">
      <c r="A224" s="376">
        <v>43922</v>
      </c>
      <c r="B224" s="377">
        <v>43921</v>
      </c>
      <c r="C224" s="364">
        <v>43923</v>
      </c>
      <c r="D224" s="364">
        <v>43951</v>
      </c>
      <c r="E224" s="355" t="s">
        <v>3334</v>
      </c>
      <c r="F224" s="353" t="s">
        <v>12771</v>
      </c>
      <c r="G224" s="353" t="s">
        <v>12772</v>
      </c>
      <c r="H224" s="348"/>
      <c r="I224" s="353"/>
      <c r="J224" s="604" t="s">
        <v>2033</v>
      </c>
      <c r="K224" s="353" t="s">
        <v>2036</v>
      </c>
      <c r="L224" s="1795">
        <f t="shared" si="10"/>
        <v>1</v>
      </c>
      <c r="M224" s="1795">
        <f t="shared" si="11"/>
        <v>0</v>
      </c>
      <c r="N224" s="1796"/>
      <c r="O224" s="1797">
        <v>61</v>
      </c>
      <c r="P224" s="353"/>
      <c r="Q224" s="353"/>
      <c r="R224" s="353"/>
      <c r="S224" s="353"/>
      <c r="T224" s="353"/>
      <c r="U224" s="353"/>
    </row>
    <row r="225" spans="1:21" ht="12.6" customHeight="1" outlineLevel="1">
      <c r="A225" s="376">
        <v>43922</v>
      </c>
      <c r="B225" s="377">
        <v>43908</v>
      </c>
      <c r="C225" s="364">
        <v>43923</v>
      </c>
      <c r="D225" s="364">
        <v>43941</v>
      </c>
      <c r="E225" s="355" t="s">
        <v>3335</v>
      </c>
      <c r="F225" s="353" t="s">
        <v>12773</v>
      </c>
      <c r="G225" s="353" t="s">
        <v>12774</v>
      </c>
      <c r="H225" s="348"/>
      <c r="I225" s="353"/>
      <c r="J225" s="604" t="s">
        <v>2046</v>
      </c>
      <c r="K225" s="353"/>
      <c r="L225" s="1795">
        <f t="shared" si="10"/>
        <v>14</v>
      </c>
      <c r="M225" s="1795">
        <f t="shared" si="11"/>
        <v>9</v>
      </c>
      <c r="N225" s="1796"/>
      <c r="O225" s="1797">
        <v>62</v>
      </c>
      <c r="P225" s="353"/>
      <c r="Q225" s="353"/>
      <c r="R225" s="353"/>
      <c r="S225" s="353"/>
      <c r="T225" s="353"/>
      <c r="U225" s="353"/>
    </row>
    <row r="226" spans="1:21" ht="12.6" customHeight="1" outlineLevel="1">
      <c r="A226" s="376">
        <v>43922</v>
      </c>
      <c r="B226" s="377">
        <v>43910</v>
      </c>
      <c r="C226" s="364">
        <v>43927</v>
      </c>
      <c r="D226" s="364">
        <v>43942</v>
      </c>
      <c r="E226" s="355" t="s">
        <v>3334</v>
      </c>
      <c r="F226" s="353" t="s">
        <v>12643</v>
      </c>
      <c r="G226" s="353" t="s">
        <v>12775</v>
      </c>
      <c r="H226" s="348"/>
      <c r="I226" s="353"/>
      <c r="J226" s="604" t="s">
        <v>2045</v>
      </c>
      <c r="K226" s="353" t="s">
        <v>2039</v>
      </c>
      <c r="L226" s="1795">
        <f t="shared" si="10"/>
        <v>12</v>
      </c>
      <c r="M226" s="1795">
        <f t="shared" si="11"/>
        <v>7</v>
      </c>
      <c r="N226" s="1796"/>
      <c r="O226" s="1797">
        <v>63</v>
      </c>
      <c r="P226" s="353"/>
      <c r="Q226" s="353"/>
      <c r="R226" s="353"/>
      <c r="S226" s="353"/>
      <c r="T226" s="353"/>
      <c r="U226" s="353"/>
    </row>
    <row r="227" spans="1:21" ht="12.6" customHeight="1" outlineLevel="1">
      <c r="A227" s="376">
        <v>43924</v>
      </c>
      <c r="B227" s="377">
        <v>43914</v>
      </c>
      <c r="C227" s="364">
        <v>43928</v>
      </c>
      <c r="D227" s="364">
        <v>43945</v>
      </c>
      <c r="E227" s="355" t="s">
        <v>3334</v>
      </c>
      <c r="F227" s="353" t="s">
        <v>12776</v>
      </c>
      <c r="G227" s="353" t="s">
        <v>12777</v>
      </c>
      <c r="H227" s="348" t="s">
        <v>12778</v>
      </c>
      <c r="I227" s="353"/>
      <c r="J227" s="604" t="s">
        <v>2033</v>
      </c>
      <c r="K227" s="353" t="s">
        <v>2039</v>
      </c>
      <c r="L227" s="1795">
        <f t="shared" si="10"/>
        <v>10</v>
      </c>
      <c r="M227" s="1795">
        <f t="shared" si="11"/>
        <v>7</v>
      </c>
      <c r="N227" s="1796"/>
      <c r="O227" s="1797">
        <v>64</v>
      </c>
      <c r="P227" s="353"/>
      <c r="Q227" s="353"/>
      <c r="R227" s="353"/>
      <c r="S227" s="353"/>
      <c r="T227" s="353"/>
      <c r="U227" s="353"/>
    </row>
    <row r="228" spans="1:21" ht="12.6" customHeight="1" outlineLevel="1">
      <c r="A228" s="376">
        <v>43921</v>
      </c>
      <c r="B228" s="377">
        <v>43892</v>
      </c>
      <c r="C228" s="364">
        <v>43925</v>
      </c>
      <c r="D228" s="364">
        <v>43925</v>
      </c>
      <c r="E228" s="355" t="s">
        <v>3334</v>
      </c>
      <c r="F228" s="353" t="s">
        <v>12779</v>
      </c>
      <c r="G228" s="353" t="s">
        <v>12780</v>
      </c>
      <c r="H228" s="348"/>
      <c r="I228" s="353"/>
      <c r="J228" s="604" t="s">
        <v>2042</v>
      </c>
      <c r="K228" s="353"/>
      <c r="L228" s="1795">
        <f t="shared" ref="L228:L291" si="12">(A228-B228)</f>
        <v>29</v>
      </c>
      <c r="M228" s="1795">
        <f t="shared" ref="M228:M291" si="13">NETWORKDAYS(B228,A228,A228:B228)</f>
        <v>20</v>
      </c>
      <c r="N228" s="1796"/>
      <c r="O228" s="1797">
        <v>65</v>
      </c>
      <c r="P228" s="353"/>
      <c r="Q228" s="353"/>
      <c r="R228" s="353"/>
      <c r="S228" s="353"/>
      <c r="T228" s="353"/>
      <c r="U228" s="353"/>
    </row>
    <row r="229" spans="1:21" ht="12.6" customHeight="1" outlineLevel="1">
      <c r="A229" s="376">
        <v>43924</v>
      </c>
      <c r="B229" s="377">
        <v>43913</v>
      </c>
      <c r="C229" s="364">
        <v>43927</v>
      </c>
      <c r="D229" s="364">
        <v>43945</v>
      </c>
      <c r="E229" s="355" t="s">
        <v>3334</v>
      </c>
      <c r="F229" s="353" t="s">
        <v>12781</v>
      </c>
      <c r="G229" s="353" t="s">
        <v>12782</v>
      </c>
      <c r="H229" s="348" t="s">
        <v>12664</v>
      </c>
      <c r="I229" s="353"/>
      <c r="J229" s="604" t="s">
        <v>2045</v>
      </c>
      <c r="K229" s="353" t="s">
        <v>12427</v>
      </c>
      <c r="L229" s="1795">
        <f t="shared" si="12"/>
        <v>11</v>
      </c>
      <c r="M229" s="1795">
        <f t="shared" si="13"/>
        <v>8</v>
      </c>
      <c r="N229" s="1796"/>
      <c r="O229" s="1797">
        <v>66</v>
      </c>
      <c r="P229" s="353"/>
      <c r="Q229" s="353"/>
      <c r="R229" s="353"/>
      <c r="S229" s="353"/>
      <c r="T229" s="353"/>
      <c r="U229" s="353"/>
    </row>
    <row r="230" spans="1:21" ht="12.6" customHeight="1" outlineLevel="1">
      <c r="A230" s="376">
        <v>43923</v>
      </c>
      <c r="B230" s="1048">
        <v>43913</v>
      </c>
      <c r="C230" s="742">
        <v>43927</v>
      </c>
      <c r="D230" s="742">
        <v>43945</v>
      </c>
      <c r="E230" s="355" t="s">
        <v>3334</v>
      </c>
      <c r="F230" s="604" t="s">
        <v>12783</v>
      </c>
      <c r="G230" s="604" t="s">
        <v>12784</v>
      </c>
      <c r="H230" s="1070" t="s">
        <v>12759</v>
      </c>
      <c r="I230" s="604"/>
      <c r="J230" s="604" t="s">
        <v>2045</v>
      </c>
      <c r="K230" s="604"/>
      <c r="L230" s="1795">
        <f t="shared" si="12"/>
        <v>10</v>
      </c>
      <c r="M230" s="1795">
        <f t="shared" si="13"/>
        <v>7</v>
      </c>
      <c r="N230" s="1796"/>
      <c r="O230" s="1797">
        <v>67</v>
      </c>
      <c r="P230" s="353"/>
      <c r="Q230" s="353"/>
      <c r="R230" s="353"/>
      <c r="S230" s="353"/>
      <c r="T230" s="353"/>
      <c r="U230" s="353"/>
    </row>
    <row r="231" spans="1:21" ht="12.6" customHeight="1" outlineLevel="1">
      <c r="A231" s="376">
        <v>43924</v>
      </c>
      <c r="B231" s="377">
        <v>43913</v>
      </c>
      <c r="C231" s="364">
        <v>43936</v>
      </c>
      <c r="D231" s="364">
        <v>43936</v>
      </c>
      <c r="E231" s="355" t="s">
        <v>3334</v>
      </c>
      <c r="F231" s="353" t="s">
        <v>2753</v>
      </c>
      <c r="G231" s="353" t="s">
        <v>12785</v>
      </c>
      <c r="H231" s="348" t="s">
        <v>12786</v>
      </c>
      <c r="I231" s="353"/>
      <c r="J231" s="604" t="s">
        <v>2033</v>
      </c>
      <c r="K231" s="353"/>
      <c r="L231" s="1795">
        <f t="shared" si="12"/>
        <v>11</v>
      </c>
      <c r="M231" s="1795">
        <f t="shared" si="13"/>
        <v>8</v>
      </c>
      <c r="N231" s="1796"/>
      <c r="O231" s="1797">
        <v>68</v>
      </c>
      <c r="P231" s="353"/>
      <c r="Q231" s="353"/>
      <c r="R231" s="353"/>
      <c r="S231" s="353"/>
      <c r="T231" s="353"/>
      <c r="U231" s="353"/>
    </row>
    <row r="232" spans="1:21" ht="12.6" customHeight="1" outlineLevel="1">
      <c r="A232" s="376">
        <v>43925</v>
      </c>
      <c r="B232" s="377">
        <v>43920</v>
      </c>
      <c r="C232" s="364">
        <v>43931</v>
      </c>
      <c r="D232" s="364">
        <v>43951</v>
      </c>
      <c r="E232" s="355" t="s">
        <v>3334</v>
      </c>
      <c r="F232" s="353" t="s">
        <v>2582</v>
      </c>
      <c r="G232" s="353" t="s">
        <v>12787</v>
      </c>
      <c r="H232" s="348"/>
      <c r="I232" s="353"/>
      <c r="J232" s="604" t="s">
        <v>2033</v>
      </c>
      <c r="K232" s="353" t="s">
        <v>2039</v>
      </c>
      <c r="L232" s="1795">
        <f t="shared" si="12"/>
        <v>5</v>
      </c>
      <c r="M232" s="1795">
        <f t="shared" si="13"/>
        <v>4</v>
      </c>
      <c r="N232" s="1796"/>
      <c r="O232" s="1797">
        <v>69</v>
      </c>
      <c r="P232" s="353"/>
      <c r="Q232" s="353"/>
      <c r="R232" s="353"/>
      <c r="S232" s="353"/>
      <c r="T232" s="353"/>
      <c r="U232" s="353"/>
    </row>
    <row r="233" spans="1:21" ht="12.6" customHeight="1" outlineLevel="1">
      <c r="A233" s="376">
        <v>43927</v>
      </c>
      <c r="B233" s="377">
        <v>43916</v>
      </c>
      <c r="C233" s="364">
        <v>43929</v>
      </c>
      <c r="D233" s="364">
        <v>43946</v>
      </c>
      <c r="E233" s="355" t="s">
        <v>3334</v>
      </c>
      <c r="F233" s="353" t="s">
        <v>12788</v>
      </c>
      <c r="G233" s="353" t="s">
        <v>12789</v>
      </c>
      <c r="H233" s="348"/>
      <c r="I233" s="353"/>
      <c r="J233" s="604" t="s">
        <v>2035</v>
      </c>
      <c r="K233" s="353" t="s">
        <v>2046</v>
      </c>
      <c r="L233" s="1795">
        <f t="shared" si="12"/>
        <v>11</v>
      </c>
      <c r="M233" s="1795">
        <f t="shared" si="13"/>
        <v>6</v>
      </c>
      <c r="N233" s="1796"/>
      <c r="O233" s="1797">
        <v>70</v>
      </c>
      <c r="P233" s="353"/>
      <c r="Q233" s="353"/>
      <c r="R233" s="353"/>
      <c r="S233" s="353"/>
      <c r="T233" s="353"/>
      <c r="U233" s="353"/>
    </row>
    <row r="234" spans="1:21" ht="12.6" customHeight="1" outlineLevel="1">
      <c r="A234" s="376">
        <v>43928</v>
      </c>
      <c r="B234" s="377">
        <v>43917</v>
      </c>
      <c r="C234" s="364">
        <v>43949</v>
      </c>
      <c r="D234" s="364">
        <v>43949</v>
      </c>
      <c r="E234" s="355" t="s">
        <v>3335</v>
      </c>
      <c r="F234" s="353" t="s">
        <v>12790</v>
      </c>
      <c r="G234" s="353" t="s">
        <v>12791</v>
      </c>
      <c r="H234" s="348" t="s">
        <v>12766</v>
      </c>
      <c r="I234" s="353"/>
      <c r="J234" s="604" t="s">
        <v>2033</v>
      </c>
      <c r="K234" s="353"/>
      <c r="L234" s="1795">
        <f t="shared" si="12"/>
        <v>11</v>
      </c>
      <c r="M234" s="1795">
        <f t="shared" si="13"/>
        <v>6</v>
      </c>
      <c r="N234" s="1796"/>
      <c r="O234" s="1797">
        <v>71</v>
      </c>
      <c r="P234" s="353"/>
      <c r="Q234" s="353"/>
      <c r="R234" s="353"/>
      <c r="S234" s="353"/>
      <c r="T234" s="353"/>
      <c r="U234" s="353"/>
    </row>
    <row r="235" spans="1:21" ht="12.6" customHeight="1" outlineLevel="1">
      <c r="A235" s="376">
        <v>43930</v>
      </c>
      <c r="B235" s="377">
        <v>43907</v>
      </c>
      <c r="C235" s="364">
        <v>43930</v>
      </c>
      <c r="D235" s="364">
        <v>43930</v>
      </c>
      <c r="E235" s="355" t="s">
        <v>3334</v>
      </c>
      <c r="F235" s="353" t="s">
        <v>12792</v>
      </c>
      <c r="G235" s="353" t="s">
        <v>12793</v>
      </c>
      <c r="H235" s="348" t="s">
        <v>12794</v>
      </c>
      <c r="I235" s="353"/>
      <c r="J235" s="604" t="s">
        <v>2042</v>
      </c>
      <c r="K235" s="353"/>
      <c r="L235" s="1795">
        <f t="shared" si="12"/>
        <v>23</v>
      </c>
      <c r="M235" s="1795">
        <f t="shared" si="13"/>
        <v>16</v>
      </c>
      <c r="N235" s="1796"/>
      <c r="O235" s="1797">
        <v>72</v>
      </c>
      <c r="P235" s="353"/>
      <c r="Q235" s="353"/>
      <c r="R235" s="353"/>
      <c r="S235" s="353"/>
      <c r="T235" s="353"/>
      <c r="U235" s="353"/>
    </row>
    <row r="236" spans="1:21" ht="12.6" customHeight="1" outlineLevel="1">
      <c r="A236" s="376">
        <v>43935</v>
      </c>
      <c r="B236" s="377">
        <v>43921</v>
      </c>
      <c r="C236" s="364">
        <v>43935</v>
      </c>
      <c r="D236" s="364">
        <v>43981</v>
      </c>
      <c r="E236" s="355" t="s">
        <v>3334</v>
      </c>
      <c r="F236" s="353" t="s">
        <v>12795</v>
      </c>
      <c r="G236" s="353" t="s">
        <v>12796</v>
      </c>
      <c r="H236" s="348" t="s">
        <v>12797</v>
      </c>
      <c r="I236" s="353"/>
      <c r="J236" s="604" t="s">
        <v>2035</v>
      </c>
      <c r="K236" s="353" t="s">
        <v>2036</v>
      </c>
      <c r="L236" s="1795">
        <f t="shared" si="12"/>
        <v>14</v>
      </c>
      <c r="M236" s="1795">
        <f t="shared" si="13"/>
        <v>9</v>
      </c>
      <c r="N236" s="1796"/>
      <c r="O236" s="1797">
        <v>73</v>
      </c>
      <c r="P236" s="604"/>
      <c r="Q236" s="604"/>
      <c r="R236" s="604"/>
      <c r="S236" s="604"/>
      <c r="T236" s="604"/>
      <c r="U236" s="604"/>
    </row>
    <row r="237" spans="1:21" ht="12.6" customHeight="1" outlineLevel="1">
      <c r="A237" s="376">
        <v>43935</v>
      </c>
      <c r="B237" s="377">
        <v>43921</v>
      </c>
      <c r="C237" s="364">
        <v>43935</v>
      </c>
      <c r="D237" s="364">
        <v>43952</v>
      </c>
      <c r="E237" s="355" t="s">
        <v>3334</v>
      </c>
      <c r="F237" s="353" t="s">
        <v>4092</v>
      </c>
      <c r="G237" s="353" t="s">
        <v>12798</v>
      </c>
      <c r="H237" s="348" t="s">
        <v>12799</v>
      </c>
      <c r="I237" s="353"/>
      <c r="J237" s="604" t="s">
        <v>2045</v>
      </c>
      <c r="K237" s="353" t="s">
        <v>2035</v>
      </c>
      <c r="L237" s="1795">
        <f t="shared" si="12"/>
        <v>14</v>
      </c>
      <c r="M237" s="1795">
        <f t="shared" si="13"/>
        <v>9</v>
      </c>
      <c r="N237" s="1796"/>
      <c r="O237" s="1797">
        <v>74</v>
      </c>
      <c r="P237" s="353"/>
      <c r="Q237" s="353"/>
      <c r="R237" s="353"/>
      <c r="S237" s="353"/>
      <c r="T237" s="353"/>
      <c r="U237" s="353"/>
    </row>
    <row r="238" spans="1:21" ht="12.6" customHeight="1" outlineLevel="1">
      <c r="A238" s="376">
        <v>43938</v>
      </c>
      <c r="B238" s="377">
        <v>43914</v>
      </c>
      <c r="C238" s="364">
        <v>43941</v>
      </c>
      <c r="D238" s="364">
        <v>43945</v>
      </c>
      <c r="E238" s="355" t="s">
        <v>3335</v>
      </c>
      <c r="F238" s="353" t="s">
        <v>12800</v>
      </c>
      <c r="G238" s="353" t="s">
        <v>12801</v>
      </c>
      <c r="H238" s="348"/>
      <c r="I238" s="353"/>
      <c r="J238" s="604" t="s">
        <v>2042</v>
      </c>
      <c r="K238" s="353"/>
      <c r="L238" s="1795">
        <f t="shared" si="12"/>
        <v>24</v>
      </c>
      <c r="M238" s="1795">
        <f t="shared" si="13"/>
        <v>17</v>
      </c>
      <c r="N238" s="1796"/>
      <c r="O238" s="1797">
        <v>75</v>
      </c>
      <c r="P238" s="353"/>
      <c r="Q238" s="353"/>
      <c r="R238" s="353"/>
      <c r="S238" s="353"/>
      <c r="T238" s="353"/>
      <c r="U238" s="353"/>
    </row>
    <row r="239" spans="1:21" ht="12.6" customHeight="1" outlineLevel="1">
      <c r="A239" s="376">
        <v>43938</v>
      </c>
      <c r="B239" s="377">
        <v>43908</v>
      </c>
      <c r="C239" s="364">
        <v>43927</v>
      </c>
      <c r="D239" s="364">
        <v>43941</v>
      </c>
      <c r="E239" s="355" t="s">
        <v>3335</v>
      </c>
      <c r="F239" s="353" t="s">
        <v>12802</v>
      </c>
      <c r="G239" s="353" t="s">
        <v>12803</v>
      </c>
      <c r="H239" s="348" t="s">
        <v>12804</v>
      </c>
      <c r="I239" s="353"/>
      <c r="J239" s="604" t="s">
        <v>2035</v>
      </c>
      <c r="K239" s="353" t="s">
        <v>12805</v>
      </c>
      <c r="L239" s="1795">
        <f t="shared" si="12"/>
        <v>30</v>
      </c>
      <c r="M239" s="1795">
        <f t="shared" si="13"/>
        <v>21</v>
      </c>
      <c r="N239" s="1796"/>
      <c r="O239" s="1797">
        <v>76</v>
      </c>
      <c r="P239" s="353"/>
      <c r="Q239" s="353"/>
      <c r="R239" s="353"/>
      <c r="S239" s="353"/>
      <c r="T239" s="353"/>
      <c r="U239" s="353"/>
    </row>
    <row r="240" spans="1:21" ht="12.6" customHeight="1" outlineLevel="1">
      <c r="A240" s="376">
        <v>43941</v>
      </c>
      <c r="B240" s="377">
        <v>43920</v>
      </c>
      <c r="C240" s="364">
        <v>43938</v>
      </c>
      <c r="D240" s="364">
        <v>43951</v>
      </c>
      <c r="E240" s="355" t="s">
        <v>3335</v>
      </c>
      <c r="F240" s="353" t="s">
        <v>12806</v>
      </c>
      <c r="G240" s="353" t="s">
        <v>12807</v>
      </c>
      <c r="H240" s="348"/>
      <c r="I240" s="353"/>
      <c r="J240" s="604" t="s">
        <v>2034</v>
      </c>
      <c r="K240" s="353" t="s">
        <v>12808</v>
      </c>
      <c r="L240" s="1795">
        <f t="shared" si="12"/>
        <v>21</v>
      </c>
      <c r="M240" s="1795">
        <f t="shared" si="13"/>
        <v>14</v>
      </c>
      <c r="N240" s="1796"/>
      <c r="O240" s="1797">
        <v>77</v>
      </c>
      <c r="P240" s="353"/>
      <c r="Q240" s="353"/>
      <c r="R240" s="353"/>
      <c r="S240" s="353"/>
      <c r="T240" s="353"/>
      <c r="U240" s="353"/>
    </row>
    <row r="241" spans="1:33" ht="12.6" customHeight="1" outlineLevel="1">
      <c r="A241" s="376">
        <v>43943</v>
      </c>
      <c r="B241" s="377">
        <v>43921</v>
      </c>
      <c r="C241" s="364">
        <v>43941</v>
      </c>
      <c r="D241" s="364">
        <v>43945</v>
      </c>
      <c r="E241" s="355" t="s">
        <v>3334</v>
      </c>
      <c r="F241" s="353" t="s">
        <v>4258</v>
      </c>
      <c r="G241" s="353" t="s">
        <v>12809</v>
      </c>
      <c r="H241" s="348" t="s">
        <v>12810</v>
      </c>
      <c r="I241" s="353"/>
      <c r="J241" s="604" t="s">
        <v>2042</v>
      </c>
      <c r="K241" s="348" t="s">
        <v>12811</v>
      </c>
      <c r="L241" s="1795">
        <f t="shared" si="12"/>
        <v>22</v>
      </c>
      <c r="M241" s="1795">
        <f t="shared" si="13"/>
        <v>15</v>
      </c>
      <c r="N241" s="1796"/>
      <c r="O241" s="1797">
        <v>78</v>
      </c>
      <c r="P241" s="353"/>
      <c r="Q241" s="353"/>
      <c r="R241" s="353"/>
      <c r="S241" s="353"/>
      <c r="T241" s="353"/>
      <c r="U241" s="353"/>
      <c r="V241" s="353"/>
      <c r="W241" s="353"/>
      <c r="X241" s="353"/>
      <c r="Y241" s="353"/>
      <c r="Z241" s="353"/>
      <c r="AA241" s="353"/>
      <c r="AB241" s="353"/>
      <c r="AC241" s="353"/>
      <c r="AD241" s="353"/>
      <c r="AE241" s="353"/>
      <c r="AF241" s="353"/>
      <c r="AG241" s="353"/>
    </row>
    <row r="242" spans="1:33" ht="12.6" customHeight="1" outlineLevel="1">
      <c r="A242" s="376">
        <v>43943</v>
      </c>
      <c r="B242" s="377">
        <v>43921</v>
      </c>
      <c r="C242" s="364">
        <v>43941</v>
      </c>
      <c r="D242" s="364">
        <v>43951</v>
      </c>
      <c r="E242" s="355" t="s">
        <v>3334</v>
      </c>
      <c r="F242" s="353" t="s">
        <v>12812</v>
      </c>
      <c r="G242" s="348" t="s">
        <v>12813</v>
      </c>
      <c r="H242" s="348" t="s">
        <v>12814</v>
      </c>
      <c r="I242" s="353"/>
      <c r="J242" s="604" t="s">
        <v>2034</v>
      </c>
      <c r="K242" s="353"/>
      <c r="L242" s="1795">
        <f t="shared" si="12"/>
        <v>22</v>
      </c>
      <c r="M242" s="1795">
        <f t="shared" si="13"/>
        <v>15</v>
      </c>
      <c r="N242" s="1796"/>
      <c r="O242" s="1797">
        <v>79</v>
      </c>
      <c r="P242" s="353"/>
      <c r="Q242" s="353"/>
      <c r="R242" s="353"/>
      <c r="S242" s="353"/>
      <c r="T242" s="353"/>
      <c r="U242" s="353"/>
      <c r="V242" s="353"/>
      <c r="W242" s="353"/>
      <c r="X242" s="353"/>
      <c r="Y242" s="353"/>
      <c r="Z242" s="353"/>
      <c r="AA242" s="353"/>
      <c r="AB242" s="353"/>
      <c r="AC242" s="353"/>
      <c r="AD242" s="353"/>
      <c r="AE242" s="353"/>
      <c r="AF242" s="353"/>
      <c r="AG242" s="353"/>
    </row>
    <row r="243" spans="1:33" ht="12.6" customHeight="1" outlineLevel="1">
      <c r="A243" s="376">
        <v>43950</v>
      </c>
      <c r="B243" s="377">
        <v>43895</v>
      </c>
      <c r="C243" s="364">
        <v>43966</v>
      </c>
      <c r="D243" s="364">
        <v>43966</v>
      </c>
      <c r="E243" s="355" t="s">
        <v>3334</v>
      </c>
      <c r="F243" s="353" t="s">
        <v>12779</v>
      </c>
      <c r="G243" s="353" t="s">
        <v>12815</v>
      </c>
      <c r="H243" s="348" t="s">
        <v>12816</v>
      </c>
      <c r="I243" s="353"/>
      <c r="J243" s="604" t="s">
        <v>2042</v>
      </c>
      <c r="K243" s="353"/>
      <c r="L243" s="1795">
        <f t="shared" si="12"/>
        <v>55</v>
      </c>
      <c r="M243" s="1795">
        <f t="shared" si="13"/>
        <v>38</v>
      </c>
      <c r="N243" s="1796"/>
      <c r="O243" s="1797">
        <v>80</v>
      </c>
      <c r="P243" s="353"/>
      <c r="Q243" s="353"/>
      <c r="R243" s="353"/>
      <c r="S243" s="353"/>
      <c r="T243" s="353"/>
      <c r="U243" s="353"/>
      <c r="V243" s="353"/>
      <c r="W243" s="353"/>
      <c r="X243" s="353"/>
      <c r="Y243" s="353"/>
      <c r="Z243" s="353"/>
      <c r="AA243" s="353"/>
      <c r="AB243" s="353"/>
      <c r="AC243" s="353"/>
      <c r="AD243" s="353"/>
      <c r="AE243" s="353"/>
      <c r="AF243" s="353"/>
      <c r="AG243" s="353"/>
    </row>
    <row r="244" spans="1:33" ht="12.6" customHeight="1" outlineLevel="1">
      <c r="A244" s="376">
        <v>43950</v>
      </c>
      <c r="B244" s="377">
        <v>43910</v>
      </c>
      <c r="C244" s="364">
        <v>43966</v>
      </c>
      <c r="D244" s="364">
        <v>43966</v>
      </c>
      <c r="E244" s="355" t="s">
        <v>3334</v>
      </c>
      <c r="F244" s="353" t="s">
        <v>12779</v>
      </c>
      <c r="G244" s="353" t="s">
        <v>12817</v>
      </c>
      <c r="H244" s="348" t="s">
        <v>12816</v>
      </c>
      <c r="I244" s="353"/>
      <c r="J244" s="604" t="s">
        <v>2042</v>
      </c>
      <c r="K244" s="353"/>
      <c r="L244" s="1795">
        <f t="shared" si="12"/>
        <v>40</v>
      </c>
      <c r="M244" s="1795">
        <f t="shared" si="13"/>
        <v>27</v>
      </c>
      <c r="N244" s="1796"/>
      <c r="O244" s="1797">
        <v>81</v>
      </c>
      <c r="P244" s="353"/>
      <c r="Q244" s="353"/>
      <c r="R244" s="353"/>
      <c r="S244" s="353"/>
      <c r="T244" s="353"/>
      <c r="U244" s="353"/>
      <c r="V244" s="353"/>
      <c r="W244" s="353"/>
      <c r="X244" s="353"/>
      <c r="Y244" s="353"/>
      <c r="Z244" s="353"/>
      <c r="AA244" s="353"/>
      <c r="AB244" s="353"/>
      <c r="AC244" s="353"/>
      <c r="AD244" s="353"/>
      <c r="AE244" s="353"/>
      <c r="AF244" s="353"/>
      <c r="AG244" s="353"/>
    </row>
    <row r="245" spans="1:33" ht="12.6" customHeight="1">
      <c r="A245" s="376">
        <v>43927</v>
      </c>
      <c r="B245" s="1050">
        <v>43924</v>
      </c>
      <c r="C245" s="364">
        <v>43930</v>
      </c>
      <c r="D245" s="364">
        <v>43930</v>
      </c>
      <c r="E245" s="355" t="s">
        <v>3334</v>
      </c>
      <c r="F245" s="353" t="s">
        <v>7510</v>
      </c>
      <c r="G245" s="353" t="s">
        <v>12818</v>
      </c>
      <c r="H245" s="348"/>
      <c r="I245" s="353"/>
      <c r="J245" s="604" t="s">
        <v>2033</v>
      </c>
      <c r="K245" s="353" t="s">
        <v>2036</v>
      </c>
      <c r="L245" s="1795">
        <f t="shared" si="12"/>
        <v>3</v>
      </c>
      <c r="M245" s="1795">
        <f t="shared" si="13"/>
        <v>0</v>
      </c>
      <c r="N245" s="1796"/>
      <c r="O245" s="1797">
        <v>1</v>
      </c>
      <c r="P245" s="362" t="s">
        <v>3314</v>
      </c>
      <c r="Q245" s="357">
        <f>AVERAGE($L$245:$L$339)</f>
        <v>14.073684210526316</v>
      </c>
      <c r="R245" s="363">
        <f>COUNT($B$245:$B$339)</f>
        <v>95</v>
      </c>
      <c r="S245" s="350">
        <f>COUNTIF($E$245:$E$339,$S$1)</f>
        <v>75</v>
      </c>
      <c r="T245" s="350">
        <f>COUNTIF($E$245:$E$339,$T$1)</f>
        <v>20</v>
      </c>
      <c r="U245" s="350">
        <f>R245-S245-T245</f>
        <v>0</v>
      </c>
      <c r="V245" s="355"/>
      <c r="W245" s="1385">
        <f>COUNTIF($J$245:$J$339, W$1)</f>
        <v>24</v>
      </c>
      <c r="X245" s="1385">
        <f>COUNTIF($J$245:$J$339, X$1)</f>
        <v>14</v>
      </c>
      <c r="Y245" s="1385">
        <f>COUNTIF($J$245:$J$339, Y$1)</f>
        <v>24</v>
      </c>
      <c r="Z245" s="1385">
        <f>COUNTIF($J$245:$J$339, Z$1)</f>
        <v>18</v>
      </c>
      <c r="AA245" s="1385">
        <f>COUNTIF($J$245:$J$339, AA$1)</f>
        <v>15</v>
      </c>
      <c r="AB245" s="1385"/>
      <c r="AC245" s="1385">
        <f>COUNTIF($J$245:$J$339, AC$1)</f>
        <v>0</v>
      </c>
      <c r="AD245" s="1385">
        <f>COUNTIF($J$245:$J$339, AD$1)</f>
        <v>0</v>
      </c>
      <c r="AE245" s="1385">
        <f>COUNTIF($J$245:$J$339, AE$1)</f>
        <v>0</v>
      </c>
      <c r="AF245" s="1385"/>
      <c r="AG245" s="363">
        <f>SUM(W245:AF245)</f>
        <v>95</v>
      </c>
    </row>
    <row r="246" spans="1:33" ht="12.6" customHeight="1" outlineLevel="1">
      <c r="A246" s="742">
        <v>43928</v>
      </c>
      <c r="B246" s="1051">
        <v>43924</v>
      </c>
      <c r="C246" s="742">
        <v>43930</v>
      </c>
      <c r="D246" s="364">
        <v>43930</v>
      </c>
      <c r="E246" s="735" t="s">
        <v>3334</v>
      </c>
      <c r="F246" s="604" t="s">
        <v>12819</v>
      </c>
      <c r="G246" s="604" t="s">
        <v>12820</v>
      </c>
      <c r="H246" s="1070"/>
      <c r="I246" s="604"/>
      <c r="J246" s="604" t="s">
        <v>2042</v>
      </c>
      <c r="K246" s="604" t="s">
        <v>2039</v>
      </c>
      <c r="L246" s="1795">
        <f t="shared" si="12"/>
        <v>4</v>
      </c>
      <c r="M246" s="1795">
        <f t="shared" si="13"/>
        <v>1</v>
      </c>
      <c r="N246" s="1796"/>
      <c r="O246" s="1797">
        <v>2</v>
      </c>
      <c r="P246" s="353"/>
      <c r="Q246" s="353"/>
      <c r="R246" s="353"/>
      <c r="S246" s="353"/>
      <c r="T246" s="353"/>
      <c r="U246" s="353"/>
      <c r="V246" s="353"/>
      <c r="W246" s="353"/>
      <c r="X246" s="353"/>
      <c r="Y246" s="353"/>
      <c r="Z246" s="353"/>
      <c r="AA246" s="353"/>
      <c r="AB246" s="353"/>
      <c r="AC246" s="353"/>
      <c r="AD246" s="353"/>
      <c r="AE246" s="353"/>
      <c r="AF246" s="353"/>
      <c r="AG246" s="353"/>
    </row>
    <row r="247" spans="1:33" ht="12.6" customHeight="1" outlineLevel="1">
      <c r="A247" s="376">
        <v>43928</v>
      </c>
      <c r="B247" s="1050">
        <v>43924</v>
      </c>
      <c r="C247" s="364">
        <v>43938</v>
      </c>
      <c r="D247" s="355" t="s">
        <v>12821</v>
      </c>
      <c r="E247" s="355" t="s">
        <v>3334</v>
      </c>
      <c r="F247" s="353" t="s">
        <v>4874</v>
      </c>
      <c r="G247" s="353" t="s">
        <v>12822</v>
      </c>
      <c r="H247" s="348"/>
      <c r="I247" s="353"/>
      <c r="J247" s="604" t="s">
        <v>2045</v>
      </c>
      <c r="K247" s="353" t="s">
        <v>3741</v>
      </c>
      <c r="L247" s="1795">
        <f t="shared" si="12"/>
        <v>4</v>
      </c>
      <c r="M247" s="1795">
        <f t="shared" si="13"/>
        <v>1</v>
      </c>
      <c r="N247" s="1796"/>
      <c r="O247" s="1797">
        <v>3</v>
      </c>
      <c r="P247" s="353"/>
      <c r="Q247" s="353"/>
      <c r="R247" s="353"/>
      <c r="S247" s="353"/>
      <c r="T247" s="353"/>
      <c r="U247" s="353"/>
      <c r="V247" s="353"/>
      <c r="W247" s="353"/>
      <c r="X247" s="353"/>
      <c r="Y247" s="353"/>
      <c r="Z247" s="353"/>
      <c r="AA247" s="353"/>
      <c r="AB247" s="353"/>
      <c r="AC247" s="353"/>
      <c r="AD247" s="353"/>
      <c r="AE247" s="353"/>
      <c r="AF247" s="353"/>
      <c r="AG247" s="353"/>
    </row>
    <row r="248" spans="1:33" ht="12.6" customHeight="1" outlineLevel="1">
      <c r="A248" s="376">
        <v>43928</v>
      </c>
      <c r="B248" s="1050">
        <v>43923</v>
      </c>
      <c r="C248" s="364">
        <v>43929</v>
      </c>
      <c r="D248" s="364">
        <v>43929</v>
      </c>
      <c r="E248" s="355" t="s">
        <v>3334</v>
      </c>
      <c r="F248" s="353" t="s">
        <v>2753</v>
      </c>
      <c r="G248" s="353" t="s">
        <v>12823</v>
      </c>
      <c r="H248" s="348"/>
      <c r="I248" s="353"/>
      <c r="J248" s="604" t="s">
        <v>2033</v>
      </c>
      <c r="K248" s="353"/>
      <c r="L248" s="1795">
        <f t="shared" si="12"/>
        <v>5</v>
      </c>
      <c r="M248" s="1795">
        <f t="shared" si="13"/>
        <v>2</v>
      </c>
      <c r="N248" s="1796"/>
      <c r="O248" s="1797">
        <v>4</v>
      </c>
      <c r="P248" s="353"/>
      <c r="Q248" s="353"/>
      <c r="R248" s="353"/>
      <c r="S248" s="353"/>
      <c r="T248" s="353"/>
      <c r="U248" s="353"/>
      <c r="V248" s="353"/>
      <c r="W248" s="353"/>
      <c r="X248" s="353"/>
      <c r="Y248" s="353"/>
      <c r="Z248" s="353"/>
      <c r="AA248" s="353"/>
      <c r="AB248" s="353"/>
      <c r="AC248" s="353"/>
      <c r="AD248" s="353"/>
      <c r="AE248" s="353"/>
      <c r="AF248" s="353"/>
      <c r="AG248" s="353"/>
    </row>
    <row r="249" spans="1:33" ht="12.6" customHeight="1" outlineLevel="1">
      <c r="A249" s="376">
        <v>43928</v>
      </c>
      <c r="B249" s="1050">
        <v>43923</v>
      </c>
      <c r="C249" s="364">
        <v>43929</v>
      </c>
      <c r="D249" s="364">
        <v>43929</v>
      </c>
      <c r="E249" s="355" t="s">
        <v>3334</v>
      </c>
      <c r="F249" s="353" t="s">
        <v>3613</v>
      </c>
      <c r="G249" s="353" t="s">
        <v>12824</v>
      </c>
      <c r="H249" s="348"/>
      <c r="I249" s="353"/>
      <c r="J249" s="604" t="s">
        <v>2033</v>
      </c>
      <c r="K249" s="353"/>
      <c r="L249" s="1795">
        <f t="shared" si="12"/>
        <v>5</v>
      </c>
      <c r="M249" s="1795">
        <f t="shared" si="13"/>
        <v>2</v>
      </c>
      <c r="N249" s="1796"/>
      <c r="O249" s="1797">
        <v>5</v>
      </c>
      <c r="P249" s="353"/>
      <c r="Q249" s="353"/>
      <c r="R249" s="353"/>
      <c r="S249" s="353"/>
      <c r="T249" s="353"/>
      <c r="U249" s="353"/>
      <c r="V249" s="353"/>
      <c r="W249" s="353"/>
      <c r="X249" s="353"/>
      <c r="Y249" s="353"/>
      <c r="Z249" s="353"/>
      <c r="AA249" s="353"/>
      <c r="AB249" s="353"/>
      <c r="AC249" s="353"/>
      <c r="AD249" s="353"/>
      <c r="AE249" s="353"/>
      <c r="AF249" s="353"/>
      <c r="AG249" s="353"/>
    </row>
    <row r="250" spans="1:33" ht="12.6" customHeight="1" outlineLevel="1">
      <c r="A250" s="376">
        <v>43929</v>
      </c>
      <c r="B250" s="1050">
        <v>43928</v>
      </c>
      <c r="C250" s="364">
        <v>43929</v>
      </c>
      <c r="D250" s="932">
        <v>43929</v>
      </c>
      <c r="E250" s="349" t="s">
        <v>3334</v>
      </c>
      <c r="F250" s="424" t="s">
        <v>2202</v>
      </c>
      <c r="G250" s="424" t="s">
        <v>12825</v>
      </c>
      <c r="H250" s="589"/>
      <c r="I250" s="424"/>
      <c r="J250" s="604" t="s">
        <v>2034</v>
      </c>
      <c r="K250" s="353"/>
      <c r="L250" s="1795">
        <f t="shared" si="12"/>
        <v>1</v>
      </c>
      <c r="M250" s="1795">
        <f t="shared" si="13"/>
        <v>0</v>
      </c>
      <c r="N250" s="1796"/>
      <c r="O250" s="1797">
        <v>6</v>
      </c>
      <c r="P250" s="424"/>
      <c r="Q250" s="424"/>
      <c r="R250" s="424"/>
      <c r="S250" s="424"/>
      <c r="T250" s="424"/>
      <c r="U250" s="424"/>
      <c r="V250" s="424"/>
      <c r="W250" s="424"/>
      <c r="X250" s="424"/>
      <c r="Y250" s="424"/>
      <c r="Z250" s="424"/>
      <c r="AA250" s="424"/>
      <c r="AB250" s="424"/>
      <c r="AC250" s="424"/>
      <c r="AD250" s="424"/>
      <c r="AE250" s="424"/>
      <c r="AF250" s="424"/>
      <c r="AG250" s="424"/>
    </row>
    <row r="251" spans="1:33" ht="12.6" customHeight="1" outlineLevel="1">
      <c r="A251" s="376">
        <v>43929</v>
      </c>
      <c r="B251" s="1050">
        <v>43929</v>
      </c>
      <c r="C251" s="364"/>
      <c r="D251" s="364"/>
      <c r="E251" s="355" t="s">
        <v>3334</v>
      </c>
      <c r="F251" s="353" t="s">
        <v>3354</v>
      </c>
      <c r="G251" s="353" t="s">
        <v>12826</v>
      </c>
      <c r="H251" s="348"/>
      <c r="I251" s="353"/>
      <c r="J251" s="604" t="s">
        <v>2033</v>
      </c>
      <c r="K251" s="353"/>
      <c r="L251" s="1795">
        <f t="shared" si="12"/>
        <v>0</v>
      </c>
      <c r="M251" s="1795">
        <f t="shared" si="13"/>
        <v>0</v>
      </c>
      <c r="N251" s="1796"/>
      <c r="O251" s="1797">
        <v>7</v>
      </c>
      <c r="P251" s="362"/>
      <c r="Q251" s="357"/>
      <c r="R251" s="363"/>
      <c r="S251" s="350"/>
      <c r="T251" s="350"/>
      <c r="U251" s="350"/>
      <c r="V251" s="355"/>
      <c r="W251" s="1385"/>
      <c r="X251" s="1385"/>
      <c r="Y251" s="1385"/>
      <c r="Z251" s="1385"/>
      <c r="AA251" s="1385"/>
      <c r="AB251" s="1385"/>
      <c r="AC251" s="1385"/>
      <c r="AD251" s="363"/>
      <c r="AE251" s="1385"/>
      <c r="AF251" s="353"/>
      <c r="AG251" s="353"/>
    </row>
    <row r="252" spans="1:33" ht="12.6" customHeight="1" outlineLevel="1">
      <c r="A252" s="376">
        <v>43929</v>
      </c>
      <c r="B252" s="1050">
        <v>43922</v>
      </c>
      <c r="C252" s="364">
        <v>43938</v>
      </c>
      <c r="D252" s="364">
        <v>43951</v>
      </c>
      <c r="E252" s="355" t="s">
        <v>3334</v>
      </c>
      <c r="F252" s="353" t="s">
        <v>12827</v>
      </c>
      <c r="G252" s="353" t="s">
        <v>12828</v>
      </c>
      <c r="H252" s="348"/>
      <c r="I252" s="353"/>
      <c r="J252" s="604" t="s">
        <v>2035</v>
      </c>
      <c r="K252" s="353"/>
      <c r="L252" s="1795">
        <f t="shared" si="12"/>
        <v>7</v>
      </c>
      <c r="M252" s="1795">
        <f t="shared" si="13"/>
        <v>4</v>
      </c>
      <c r="N252" s="1796"/>
      <c r="O252" s="1797">
        <v>8</v>
      </c>
      <c r="P252" s="362"/>
      <c r="Q252" s="357"/>
      <c r="R252" s="363"/>
      <c r="S252" s="350"/>
      <c r="T252" s="350"/>
      <c r="U252" s="350"/>
      <c r="V252" s="355"/>
      <c r="W252" s="1385"/>
      <c r="X252" s="1385"/>
      <c r="Y252" s="1385"/>
      <c r="Z252" s="1385"/>
      <c r="AA252" s="1385"/>
      <c r="AB252" s="1385"/>
      <c r="AC252" s="1385"/>
      <c r="AD252" s="363"/>
      <c r="AE252" s="1385"/>
      <c r="AF252" s="353"/>
      <c r="AG252" s="353"/>
    </row>
    <row r="253" spans="1:33" ht="12.6" customHeight="1" outlineLevel="1">
      <c r="A253" s="376">
        <v>43929</v>
      </c>
      <c r="B253" s="1050">
        <v>43922</v>
      </c>
      <c r="C253" s="364">
        <v>43938</v>
      </c>
      <c r="D253" s="364">
        <v>43951</v>
      </c>
      <c r="E253" s="355" t="s">
        <v>3334</v>
      </c>
      <c r="F253" s="353" t="s">
        <v>12829</v>
      </c>
      <c r="G253" s="353" t="s">
        <v>12830</v>
      </c>
      <c r="H253" s="348"/>
      <c r="I253" s="353"/>
      <c r="J253" s="604" t="s">
        <v>2035</v>
      </c>
      <c r="K253" s="353"/>
      <c r="L253" s="1795">
        <f t="shared" si="12"/>
        <v>7</v>
      </c>
      <c r="M253" s="1795">
        <f t="shared" si="13"/>
        <v>4</v>
      </c>
      <c r="N253" s="1796"/>
      <c r="O253" s="1797">
        <v>9</v>
      </c>
      <c r="P253" s="362"/>
      <c r="Q253" s="357"/>
      <c r="R253" s="363"/>
      <c r="S253" s="350"/>
      <c r="T253" s="350"/>
      <c r="U253" s="350"/>
      <c r="V253" s="355"/>
      <c r="W253" s="1385"/>
      <c r="X253" s="1385"/>
      <c r="Y253" s="1385"/>
      <c r="Z253" s="1385"/>
      <c r="AA253" s="1385"/>
      <c r="AB253" s="1385"/>
      <c r="AC253" s="1385"/>
      <c r="AD253" s="363"/>
      <c r="AE253" s="1385"/>
      <c r="AF253" s="353"/>
      <c r="AG253" s="353"/>
    </row>
    <row r="254" spans="1:33" ht="12.6" customHeight="1" outlineLevel="1">
      <c r="A254" s="376">
        <v>43930</v>
      </c>
      <c r="B254" s="1050">
        <v>43930</v>
      </c>
      <c r="C254" s="364">
        <v>43930</v>
      </c>
      <c r="D254" s="364">
        <v>43930</v>
      </c>
      <c r="E254" s="355" t="s">
        <v>3335</v>
      </c>
      <c r="F254" s="353" t="s">
        <v>12831</v>
      </c>
      <c r="G254" s="353" t="s">
        <v>12832</v>
      </c>
      <c r="H254" s="348"/>
      <c r="I254" s="353"/>
      <c r="J254" s="604" t="s">
        <v>2035</v>
      </c>
      <c r="K254" s="353"/>
      <c r="L254" s="1795">
        <f t="shared" si="12"/>
        <v>0</v>
      </c>
      <c r="M254" s="1795">
        <f t="shared" si="13"/>
        <v>0</v>
      </c>
      <c r="N254" s="1796"/>
      <c r="O254" s="1797">
        <v>10</v>
      </c>
      <c r="P254" s="362"/>
      <c r="Q254" s="357"/>
      <c r="R254" s="363"/>
      <c r="S254" s="350"/>
      <c r="T254" s="350"/>
      <c r="U254" s="350"/>
      <c r="V254" s="355"/>
      <c r="W254" s="1385"/>
      <c r="X254" s="1385"/>
      <c r="Y254" s="1385"/>
      <c r="Z254" s="1385"/>
      <c r="AA254" s="1385"/>
      <c r="AB254" s="1385"/>
      <c r="AC254" s="1385"/>
      <c r="AD254" s="363"/>
      <c r="AE254" s="1385"/>
      <c r="AF254" s="353"/>
      <c r="AG254" s="353"/>
    </row>
    <row r="255" spans="1:33" ht="12.6" customHeight="1" outlineLevel="1">
      <c r="A255" s="376">
        <v>43930</v>
      </c>
      <c r="B255" s="1050">
        <v>43923</v>
      </c>
      <c r="C255" s="364">
        <v>43943</v>
      </c>
      <c r="D255" s="932">
        <v>43954</v>
      </c>
      <c r="E255" s="349" t="s">
        <v>3334</v>
      </c>
      <c r="F255" s="424" t="s">
        <v>2753</v>
      </c>
      <c r="G255" s="424" t="s">
        <v>12833</v>
      </c>
      <c r="H255" s="589" t="s">
        <v>12834</v>
      </c>
      <c r="I255" s="424"/>
      <c r="J255" s="604" t="s">
        <v>2034</v>
      </c>
      <c r="K255" s="604"/>
      <c r="L255" s="1795">
        <f t="shared" si="12"/>
        <v>7</v>
      </c>
      <c r="M255" s="1795">
        <f t="shared" si="13"/>
        <v>4</v>
      </c>
      <c r="N255" s="1796"/>
      <c r="O255" s="1797">
        <v>11</v>
      </c>
      <c r="P255" s="424"/>
      <c r="Q255" s="424"/>
      <c r="R255" s="424"/>
      <c r="S255" s="424"/>
      <c r="T255" s="424"/>
      <c r="U255" s="424"/>
      <c r="V255" s="424"/>
      <c r="W255" s="424"/>
      <c r="X255" s="424"/>
      <c r="Y255" s="424"/>
      <c r="Z255" s="424"/>
      <c r="AA255" s="424"/>
      <c r="AB255" s="424"/>
      <c r="AC255" s="424"/>
      <c r="AD255" s="424"/>
      <c r="AE255" s="424"/>
      <c r="AF255" s="424"/>
      <c r="AG255" s="424"/>
    </row>
    <row r="256" spans="1:33" ht="12.6" customHeight="1" outlineLevel="1">
      <c r="A256" s="376">
        <v>43930</v>
      </c>
      <c r="B256" s="1050">
        <v>43927</v>
      </c>
      <c r="C256" s="364">
        <v>43929</v>
      </c>
      <c r="D256" s="364">
        <v>43929</v>
      </c>
      <c r="E256" s="355" t="s">
        <v>3334</v>
      </c>
      <c r="F256" s="353" t="s">
        <v>4258</v>
      </c>
      <c r="G256" s="353" t="s">
        <v>12835</v>
      </c>
      <c r="H256" s="348"/>
      <c r="I256" s="604"/>
      <c r="J256" s="604" t="s">
        <v>2033</v>
      </c>
      <c r="K256" s="353" t="s">
        <v>2042</v>
      </c>
      <c r="L256" s="1795">
        <f t="shared" si="12"/>
        <v>3</v>
      </c>
      <c r="M256" s="1795">
        <f t="shared" si="13"/>
        <v>2</v>
      </c>
      <c r="N256" s="1796"/>
      <c r="O256" s="1797">
        <v>12</v>
      </c>
      <c r="P256" s="353"/>
      <c r="Q256" s="353"/>
      <c r="R256" s="353"/>
      <c r="S256" s="353"/>
      <c r="T256" s="353"/>
      <c r="U256" s="353"/>
      <c r="V256" s="353"/>
      <c r="W256" s="353"/>
      <c r="X256" s="353"/>
      <c r="Y256" s="353"/>
      <c r="Z256" s="353"/>
      <c r="AA256" s="353"/>
      <c r="AB256" s="353"/>
      <c r="AC256" s="353"/>
      <c r="AD256" s="353"/>
      <c r="AE256" s="353"/>
      <c r="AF256" s="353"/>
      <c r="AG256" s="353"/>
    </row>
    <row r="257" spans="1:21" ht="12.6" customHeight="1" outlineLevel="1">
      <c r="A257" s="376">
        <v>43933</v>
      </c>
      <c r="B257" s="1050">
        <v>43924</v>
      </c>
      <c r="C257" s="364">
        <v>43936</v>
      </c>
      <c r="D257" s="364">
        <v>43956</v>
      </c>
      <c r="E257" s="355" t="s">
        <v>3334</v>
      </c>
      <c r="F257" s="353" t="s">
        <v>12836</v>
      </c>
      <c r="G257" s="353" t="s">
        <v>12837</v>
      </c>
      <c r="H257" s="348"/>
      <c r="I257" s="353"/>
      <c r="J257" s="604" t="s">
        <v>2045</v>
      </c>
      <c r="K257" s="353" t="s">
        <v>2039</v>
      </c>
      <c r="L257" s="1795">
        <f t="shared" si="12"/>
        <v>9</v>
      </c>
      <c r="M257" s="1795">
        <f t="shared" si="13"/>
        <v>5</v>
      </c>
      <c r="N257" s="1796"/>
      <c r="O257" s="1797">
        <v>13</v>
      </c>
      <c r="P257" s="353"/>
      <c r="Q257" s="353"/>
      <c r="R257" s="353"/>
      <c r="S257" s="353"/>
      <c r="T257" s="353"/>
      <c r="U257" s="353"/>
    </row>
    <row r="258" spans="1:21" ht="12.6" customHeight="1" outlineLevel="1">
      <c r="A258" s="376">
        <v>43935</v>
      </c>
      <c r="B258" s="1050">
        <v>43927</v>
      </c>
      <c r="C258" s="364">
        <v>43957</v>
      </c>
      <c r="D258" s="364">
        <v>43957</v>
      </c>
      <c r="E258" s="355" t="s">
        <v>3334</v>
      </c>
      <c r="F258" s="353" t="s">
        <v>12838</v>
      </c>
      <c r="G258" s="353" t="s">
        <v>12839</v>
      </c>
      <c r="H258" s="348"/>
      <c r="I258" s="353"/>
      <c r="J258" s="604" t="s">
        <v>2034</v>
      </c>
      <c r="K258" s="353" t="s">
        <v>2046</v>
      </c>
      <c r="L258" s="1795">
        <f t="shared" si="12"/>
        <v>8</v>
      </c>
      <c r="M258" s="1795">
        <f t="shared" si="13"/>
        <v>5</v>
      </c>
      <c r="N258" s="1796"/>
      <c r="O258" s="1797">
        <v>14</v>
      </c>
      <c r="P258" s="353"/>
      <c r="Q258" s="353"/>
      <c r="R258" s="353"/>
      <c r="S258" s="353"/>
      <c r="T258" s="353"/>
      <c r="U258" s="353"/>
    </row>
    <row r="259" spans="1:21" ht="12.6" customHeight="1" outlineLevel="1">
      <c r="A259" s="376">
        <v>43935</v>
      </c>
      <c r="B259" s="1050">
        <v>43923</v>
      </c>
      <c r="C259" s="364">
        <v>43936</v>
      </c>
      <c r="D259" s="364">
        <v>43953</v>
      </c>
      <c r="E259" s="355" t="s">
        <v>3334</v>
      </c>
      <c r="F259" s="353" t="s">
        <v>12840</v>
      </c>
      <c r="G259" s="353" t="s">
        <v>12841</v>
      </c>
      <c r="H259" s="348" t="s">
        <v>12842</v>
      </c>
      <c r="I259" s="353"/>
      <c r="J259" s="604" t="s">
        <v>2033</v>
      </c>
      <c r="K259" s="353" t="s">
        <v>12843</v>
      </c>
      <c r="L259" s="1795">
        <f t="shared" si="12"/>
        <v>12</v>
      </c>
      <c r="M259" s="1795">
        <f t="shared" si="13"/>
        <v>7</v>
      </c>
      <c r="N259" s="1796"/>
      <c r="O259" s="1797">
        <v>15</v>
      </c>
      <c r="P259" s="353"/>
      <c r="Q259" s="353"/>
      <c r="R259" s="353"/>
      <c r="S259" s="353"/>
      <c r="T259" s="353"/>
      <c r="U259" s="353"/>
    </row>
    <row r="260" spans="1:21" ht="12.6" customHeight="1" outlineLevel="1">
      <c r="A260" s="376">
        <v>43935</v>
      </c>
      <c r="B260" s="1050">
        <v>43923</v>
      </c>
      <c r="C260" s="364">
        <v>43937</v>
      </c>
      <c r="D260" s="364">
        <v>43953</v>
      </c>
      <c r="E260" s="355" t="s">
        <v>3334</v>
      </c>
      <c r="F260" s="353" t="s">
        <v>12844</v>
      </c>
      <c r="G260" s="353" t="s">
        <v>12845</v>
      </c>
      <c r="H260" s="348" t="s">
        <v>12846</v>
      </c>
      <c r="I260" s="353"/>
      <c r="J260" s="604" t="s">
        <v>2045</v>
      </c>
      <c r="K260" s="353" t="s">
        <v>12847</v>
      </c>
      <c r="L260" s="1795">
        <f t="shared" si="12"/>
        <v>12</v>
      </c>
      <c r="M260" s="1795">
        <f t="shared" si="13"/>
        <v>7</v>
      </c>
      <c r="N260" s="1796"/>
      <c r="O260" s="1797">
        <v>16</v>
      </c>
      <c r="P260" s="353"/>
      <c r="Q260" s="353"/>
      <c r="R260" s="353"/>
      <c r="S260" s="353"/>
      <c r="T260" s="353"/>
      <c r="U260" s="353"/>
    </row>
    <row r="261" spans="1:21" ht="12.6" customHeight="1" outlineLevel="1">
      <c r="A261" s="376">
        <v>43935</v>
      </c>
      <c r="B261" s="1050">
        <v>43923</v>
      </c>
      <c r="C261" s="364">
        <v>43937</v>
      </c>
      <c r="D261" s="364">
        <v>43954</v>
      </c>
      <c r="E261" s="355" t="s">
        <v>3334</v>
      </c>
      <c r="F261" s="353" t="s">
        <v>12848</v>
      </c>
      <c r="G261" s="353" t="s">
        <v>12849</v>
      </c>
      <c r="H261" s="348" t="s">
        <v>12850</v>
      </c>
      <c r="I261" s="353" t="s">
        <v>2035</v>
      </c>
      <c r="J261" s="604" t="s">
        <v>2045</v>
      </c>
      <c r="K261" s="353" t="s">
        <v>12678</v>
      </c>
      <c r="L261" s="1795">
        <f t="shared" si="12"/>
        <v>12</v>
      </c>
      <c r="M261" s="1795">
        <f t="shared" si="13"/>
        <v>7</v>
      </c>
      <c r="N261" s="1796"/>
      <c r="O261" s="1797">
        <v>17</v>
      </c>
      <c r="P261" s="353"/>
      <c r="Q261" s="353"/>
      <c r="R261" s="353"/>
      <c r="S261" s="353"/>
      <c r="T261" s="353"/>
      <c r="U261" s="353"/>
    </row>
    <row r="262" spans="1:21" ht="12.6" customHeight="1" outlineLevel="1">
      <c r="A262" s="376">
        <v>43935</v>
      </c>
      <c r="B262" s="1050">
        <v>43927</v>
      </c>
      <c r="C262" s="364">
        <v>43935</v>
      </c>
      <c r="D262" s="364">
        <v>43956</v>
      </c>
      <c r="E262" s="355" t="s">
        <v>3334</v>
      </c>
      <c r="F262" s="353" t="s">
        <v>12492</v>
      </c>
      <c r="G262" s="353" t="s">
        <v>12851</v>
      </c>
      <c r="H262" s="348"/>
      <c r="I262" s="353"/>
      <c r="J262" s="604" t="s">
        <v>2035</v>
      </c>
      <c r="K262" s="353" t="s">
        <v>12427</v>
      </c>
      <c r="L262" s="1795">
        <f t="shared" si="12"/>
        <v>8</v>
      </c>
      <c r="M262" s="1795">
        <f t="shared" si="13"/>
        <v>5</v>
      </c>
      <c r="N262" s="1796"/>
      <c r="O262" s="1797">
        <v>18</v>
      </c>
      <c r="P262" s="353"/>
      <c r="Q262" s="353"/>
      <c r="R262" s="353"/>
      <c r="S262" s="353"/>
      <c r="T262" s="353"/>
      <c r="U262" s="353"/>
    </row>
    <row r="263" spans="1:21" ht="12.6" customHeight="1" outlineLevel="1">
      <c r="A263" s="376">
        <v>43935</v>
      </c>
      <c r="B263" s="1050">
        <v>43922</v>
      </c>
      <c r="C263" s="364">
        <v>43936</v>
      </c>
      <c r="D263" s="364">
        <v>43951</v>
      </c>
      <c r="E263" s="355" t="s">
        <v>3334</v>
      </c>
      <c r="F263" s="353" t="s">
        <v>12852</v>
      </c>
      <c r="G263" s="353" t="s">
        <v>12853</v>
      </c>
      <c r="H263" s="348"/>
      <c r="I263" s="353"/>
      <c r="J263" s="604" t="s">
        <v>2035</v>
      </c>
      <c r="K263" s="353" t="s">
        <v>2039</v>
      </c>
      <c r="L263" s="1795">
        <f t="shared" si="12"/>
        <v>13</v>
      </c>
      <c r="M263" s="1795">
        <f t="shared" si="13"/>
        <v>8</v>
      </c>
      <c r="N263" s="1796"/>
      <c r="O263" s="1797">
        <v>19</v>
      </c>
      <c r="P263" s="353"/>
      <c r="Q263" s="353"/>
      <c r="R263" s="353"/>
      <c r="S263" s="353"/>
      <c r="T263" s="353"/>
      <c r="U263" s="353"/>
    </row>
    <row r="264" spans="1:21" ht="12.6" customHeight="1" outlineLevel="1">
      <c r="A264" s="376">
        <v>43935</v>
      </c>
      <c r="B264" s="1050">
        <v>43927</v>
      </c>
      <c r="C264" s="364">
        <v>43940</v>
      </c>
      <c r="D264" s="364">
        <v>43957</v>
      </c>
      <c r="E264" s="355" t="s">
        <v>3334</v>
      </c>
      <c r="F264" s="353" t="s">
        <v>12854</v>
      </c>
      <c r="G264" s="353" t="s">
        <v>12855</v>
      </c>
      <c r="H264" s="348"/>
      <c r="I264" s="353"/>
      <c r="J264" s="604" t="s">
        <v>2033</v>
      </c>
      <c r="K264" s="353" t="s">
        <v>2039</v>
      </c>
      <c r="L264" s="1795">
        <f t="shared" si="12"/>
        <v>8</v>
      </c>
      <c r="M264" s="1795">
        <f t="shared" si="13"/>
        <v>5</v>
      </c>
      <c r="N264" s="1796"/>
      <c r="O264" s="1797">
        <v>20</v>
      </c>
      <c r="P264" s="353"/>
      <c r="Q264" s="353"/>
      <c r="R264" s="353"/>
      <c r="S264" s="353"/>
      <c r="T264" s="353"/>
      <c r="U264" s="353"/>
    </row>
    <row r="265" spans="1:21" ht="12.6" customHeight="1" outlineLevel="1">
      <c r="A265" s="376">
        <v>43936</v>
      </c>
      <c r="B265" s="1050">
        <v>43935</v>
      </c>
      <c r="C265" s="364">
        <v>43936</v>
      </c>
      <c r="D265" s="364">
        <v>43938</v>
      </c>
      <c r="E265" s="355" t="s">
        <v>3334</v>
      </c>
      <c r="F265" s="353" t="s">
        <v>12856</v>
      </c>
      <c r="G265" s="353" t="s">
        <v>12857</v>
      </c>
      <c r="H265" s="348" t="s">
        <v>12858</v>
      </c>
      <c r="I265" s="353"/>
      <c r="J265" s="604" t="s">
        <v>2033</v>
      </c>
      <c r="K265" s="353" t="s">
        <v>2042</v>
      </c>
      <c r="L265" s="1795">
        <f t="shared" si="12"/>
        <v>1</v>
      </c>
      <c r="M265" s="1795">
        <f t="shared" si="13"/>
        <v>0</v>
      </c>
      <c r="N265" s="1796"/>
      <c r="O265" s="1797">
        <v>21</v>
      </c>
      <c r="P265" s="362"/>
      <c r="Q265" s="357"/>
      <c r="R265" s="363"/>
      <c r="S265" s="350"/>
      <c r="T265" s="350"/>
      <c r="U265" s="350"/>
    </row>
    <row r="266" spans="1:21" ht="12.6" customHeight="1" outlineLevel="1">
      <c r="A266" s="376">
        <v>43936</v>
      </c>
      <c r="B266" s="1050">
        <v>43923</v>
      </c>
      <c r="C266" s="364">
        <v>43938</v>
      </c>
      <c r="D266" s="355" t="s">
        <v>12859</v>
      </c>
      <c r="E266" s="355" t="s">
        <v>3334</v>
      </c>
      <c r="F266" s="353" t="s">
        <v>12860</v>
      </c>
      <c r="G266" s="353" t="s">
        <v>12861</v>
      </c>
      <c r="H266" s="348" t="s">
        <v>12862</v>
      </c>
      <c r="I266" s="353"/>
      <c r="J266" s="604" t="s">
        <v>2034</v>
      </c>
      <c r="K266" s="353" t="s">
        <v>2046</v>
      </c>
      <c r="L266" s="1795">
        <f t="shared" si="12"/>
        <v>13</v>
      </c>
      <c r="M266" s="1795">
        <f t="shared" si="13"/>
        <v>8</v>
      </c>
      <c r="N266" s="1796"/>
      <c r="O266" s="1797">
        <v>22</v>
      </c>
      <c r="P266" s="362"/>
      <c r="Q266" s="357"/>
      <c r="R266" s="363"/>
      <c r="S266" s="350"/>
      <c r="T266" s="350"/>
      <c r="U266" s="350"/>
    </row>
    <row r="267" spans="1:21" ht="12.6" customHeight="1" outlineLevel="1">
      <c r="A267" s="376">
        <v>43936</v>
      </c>
      <c r="B267" s="1050">
        <v>43930</v>
      </c>
      <c r="C267" s="364">
        <v>43938</v>
      </c>
      <c r="D267" s="364">
        <v>43960</v>
      </c>
      <c r="E267" s="355" t="s">
        <v>3334</v>
      </c>
      <c r="F267" s="353" t="s">
        <v>7291</v>
      </c>
      <c r="G267" s="353" t="s">
        <v>12863</v>
      </c>
      <c r="H267" s="348" t="s">
        <v>12864</v>
      </c>
      <c r="I267" s="353"/>
      <c r="J267" s="604" t="s">
        <v>2033</v>
      </c>
      <c r="K267" s="353" t="s">
        <v>12865</v>
      </c>
      <c r="L267" s="1795">
        <f t="shared" si="12"/>
        <v>6</v>
      </c>
      <c r="M267" s="1795">
        <f t="shared" si="13"/>
        <v>3</v>
      </c>
      <c r="N267" s="1796"/>
      <c r="O267" s="1797">
        <v>23</v>
      </c>
      <c r="P267" s="353"/>
      <c r="Q267" s="353"/>
      <c r="R267" s="353"/>
      <c r="S267" s="353"/>
      <c r="T267" s="353"/>
      <c r="U267" s="353"/>
    </row>
    <row r="268" spans="1:21" ht="12.6" customHeight="1" outlineLevel="1">
      <c r="A268" s="376">
        <v>43936</v>
      </c>
      <c r="B268" s="1050">
        <v>43936</v>
      </c>
      <c r="C268" s="364">
        <v>43936</v>
      </c>
      <c r="D268" s="364">
        <v>43936</v>
      </c>
      <c r="E268" s="355" t="s">
        <v>3334</v>
      </c>
      <c r="F268" s="353" t="s">
        <v>12866</v>
      </c>
      <c r="G268" s="353" t="s">
        <v>12867</v>
      </c>
      <c r="H268" s="348" t="s">
        <v>12868</v>
      </c>
      <c r="I268" s="353"/>
      <c r="J268" s="604" t="s">
        <v>2042</v>
      </c>
      <c r="K268" s="353" t="s">
        <v>2046</v>
      </c>
      <c r="L268" s="1795">
        <f t="shared" si="12"/>
        <v>0</v>
      </c>
      <c r="M268" s="1795">
        <f t="shared" si="13"/>
        <v>0</v>
      </c>
      <c r="N268" s="1796"/>
      <c r="O268" s="1797">
        <v>24</v>
      </c>
      <c r="P268" s="362"/>
      <c r="Q268" s="357"/>
      <c r="R268" s="363"/>
      <c r="S268" s="350"/>
      <c r="T268" s="350"/>
      <c r="U268" s="350"/>
    </row>
    <row r="269" spans="1:21" ht="12.6" customHeight="1" outlineLevel="1">
      <c r="A269" s="376">
        <v>43936</v>
      </c>
      <c r="B269" s="1050">
        <v>43929</v>
      </c>
      <c r="C269" s="364">
        <v>43935</v>
      </c>
      <c r="D269" s="364">
        <v>43936</v>
      </c>
      <c r="E269" s="355" t="s">
        <v>3334</v>
      </c>
      <c r="F269" s="353" t="s">
        <v>12869</v>
      </c>
      <c r="G269" s="353" t="s">
        <v>12870</v>
      </c>
      <c r="H269" s="348"/>
      <c r="I269" s="353"/>
      <c r="J269" s="604" t="s">
        <v>2042</v>
      </c>
      <c r="K269" s="353" t="s">
        <v>2046</v>
      </c>
      <c r="L269" s="1795">
        <f t="shared" si="12"/>
        <v>7</v>
      </c>
      <c r="M269" s="1795">
        <f t="shared" si="13"/>
        <v>4</v>
      </c>
      <c r="N269" s="1796"/>
      <c r="O269" s="1797">
        <v>25</v>
      </c>
      <c r="P269" s="362"/>
      <c r="Q269" s="357"/>
      <c r="R269" s="363"/>
      <c r="S269" s="350"/>
      <c r="T269" s="350"/>
      <c r="U269" s="350"/>
    </row>
    <row r="270" spans="1:21" ht="12.6" customHeight="1" outlineLevel="1">
      <c r="A270" s="376">
        <v>43937</v>
      </c>
      <c r="B270" s="1050">
        <v>43935</v>
      </c>
      <c r="C270" s="364">
        <v>43936</v>
      </c>
      <c r="D270" s="364">
        <v>43937</v>
      </c>
      <c r="E270" s="355" t="s">
        <v>3334</v>
      </c>
      <c r="F270" s="353" t="s">
        <v>12871</v>
      </c>
      <c r="G270" s="353" t="s">
        <v>12872</v>
      </c>
      <c r="H270" s="348" t="s">
        <v>12873</v>
      </c>
      <c r="I270" s="353"/>
      <c r="J270" s="604" t="s">
        <v>2042</v>
      </c>
      <c r="K270" s="353"/>
      <c r="L270" s="1795">
        <f t="shared" si="12"/>
        <v>2</v>
      </c>
      <c r="M270" s="1795">
        <f t="shared" si="13"/>
        <v>1</v>
      </c>
      <c r="N270" s="1796"/>
      <c r="O270" s="1797">
        <v>26</v>
      </c>
      <c r="P270" s="353"/>
      <c r="Q270" s="353"/>
      <c r="R270" s="353"/>
      <c r="S270" s="353"/>
      <c r="T270" s="353"/>
      <c r="U270" s="353"/>
    </row>
    <row r="271" spans="1:21" ht="12.6" customHeight="1" outlineLevel="1">
      <c r="A271" s="376">
        <v>43937</v>
      </c>
      <c r="B271" s="1050">
        <v>43935</v>
      </c>
      <c r="C271" s="364">
        <v>43941</v>
      </c>
      <c r="D271" s="364">
        <v>43941</v>
      </c>
      <c r="E271" s="355" t="s">
        <v>3334</v>
      </c>
      <c r="F271" s="353" t="s">
        <v>4836</v>
      </c>
      <c r="G271" s="353" t="s">
        <v>12874</v>
      </c>
      <c r="H271" s="348"/>
      <c r="I271" s="353"/>
      <c r="J271" s="604" t="s">
        <v>2042</v>
      </c>
      <c r="K271" s="353"/>
      <c r="L271" s="1795">
        <f t="shared" si="12"/>
        <v>2</v>
      </c>
      <c r="M271" s="1795">
        <f t="shared" si="13"/>
        <v>1</v>
      </c>
      <c r="N271" s="1796"/>
      <c r="O271" s="1797">
        <v>27</v>
      </c>
      <c r="P271" s="362"/>
      <c r="Q271" s="357"/>
      <c r="R271" s="363"/>
      <c r="S271" s="350"/>
      <c r="T271" s="350"/>
      <c r="U271" s="350"/>
    </row>
    <row r="272" spans="1:21" ht="12.6" customHeight="1" outlineLevel="1">
      <c r="A272" s="376">
        <v>43937</v>
      </c>
      <c r="B272" s="1050">
        <v>43936</v>
      </c>
      <c r="C272" s="364">
        <v>43937</v>
      </c>
      <c r="D272" s="364">
        <v>43965</v>
      </c>
      <c r="E272" s="355" t="s">
        <v>3334</v>
      </c>
      <c r="F272" s="353" t="s">
        <v>12875</v>
      </c>
      <c r="G272" s="353" t="s">
        <v>12876</v>
      </c>
      <c r="H272" s="348"/>
      <c r="I272" s="353"/>
      <c r="J272" s="604" t="s">
        <v>2035</v>
      </c>
      <c r="K272" s="353" t="s">
        <v>2039</v>
      </c>
      <c r="L272" s="1795">
        <f t="shared" si="12"/>
        <v>1</v>
      </c>
      <c r="M272" s="1795">
        <f t="shared" si="13"/>
        <v>0</v>
      </c>
      <c r="N272" s="1796"/>
      <c r="O272" s="1797">
        <v>28</v>
      </c>
      <c r="P272" s="353"/>
      <c r="Q272" s="353"/>
      <c r="R272" s="353"/>
      <c r="S272" s="353"/>
      <c r="T272" s="353"/>
      <c r="U272" s="353"/>
    </row>
    <row r="273" spans="1:21" ht="12.6" customHeight="1" outlineLevel="1">
      <c r="A273" s="376">
        <v>43937</v>
      </c>
      <c r="B273" s="1050">
        <v>43924</v>
      </c>
      <c r="C273" s="364">
        <v>43945</v>
      </c>
      <c r="D273" s="364">
        <v>43954</v>
      </c>
      <c r="E273" s="355" t="s">
        <v>3335</v>
      </c>
      <c r="F273" s="353" t="s">
        <v>3711</v>
      </c>
      <c r="G273" s="353" t="s">
        <v>12877</v>
      </c>
      <c r="H273" s="348"/>
      <c r="I273" s="353"/>
      <c r="J273" s="604" t="s">
        <v>2033</v>
      </c>
      <c r="K273" s="353" t="s">
        <v>2046</v>
      </c>
      <c r="L273" s="1795">
        <f t="shared" si="12"/>
        <v>13</v>
      </c>
      <c r="M273" s="1795">
        <f t="shared" si="13"/>
        <v>8</v>
      </c>
      <c r="N273" s="1796"/>
      <c r="O273" s="1797">
        <v>29</v>
      </c>
      <c r="P273" s="353"/>
      <c r="Q273" s="353"/>
      <c r="R273" s="353"/>
      <c r="S273" s="353"/>
      <c r="T273" s="353"/>
      <c r="U273" s="353"/>
    </row>
    <row r="274" spans="1:21" ht="12.6" customHeight="1" outlineLevel="1">
      <c r="A274" s="376">
        <v>43938</v>
      </c>
      <c r="B274" s="1050">
        <v>43927</v>
      </c>
      <c r="C274" s="364">
        <v>43940</v>
      </c>
      <c r="D274" s="364">
        <v>43957</v>
      </c>
      <c r="E274" s="355" t="s">
        <v>3334</v>
      </c>
      <c r="F274" s="353" t="s">
        <v>12878</v>
      </c>
      <c r="G274" s="353" t="s">
        <v>12879</v>
      </c>
      <c r="H274" s="348" t="s">
        <v>12834</v>
      </c>
      <c r="I274" s="353"/>
      <c r="J274" s="604" t="s">
        <v>2034</v>
      </c>
      <c r="K274" s="353" t="s">
        <v>12880</v>
      </c>
      <c r="L274" s="1795">
        <f t="shared" si="12"/>
        <v>11</v>
      </c>
      <c r="M274" s="1795">
        <f t="shared" si="13"/>
        <v>8</v>
      </c>
      <c r="N274" s="1796"/>
      <c r="O274" s="1797">
        <v>30</v>
      </c>
      <c r="P274" s="353"/>
      <c r="Q274" s="353"/>
      <c r="R274" s="353"/>
      <c r="S274" s="353"/>
      <c r="T274" s="353"/>
      <c r="U274" s="353"/>
    </row>
    <row r="275" spans="1:21" ht="12.6" customHeight="1" outlineLevel="1">
      <c r="A275" s="376">
        <v>43938</v>
      </c>
      <c r="B275" s="1050">
        <v>43928</v>
      </c>
      <c r="C275" s="364">
        <v>43937</v>
      </c>
      <c r="D275" s="364">
        <v>43958</v>
      </c>
      <c r="E275" s="355" t="s">
        <v>3334</v>
      </c>
      <c r="F275" s="353" t="s">
        <v>12365</v>
      </c>
      <c r="G275" s="353" t="s">
        <v>12881</v>
      </c>
      <c r="H275" s="348" t="s">
        <v>12882</v>
      </c>
      <c r="I275" s="353"/>
      <c r="J275" s="604" t="s">
        <v>2042</v>
      </c>
      <c r="K275" s="353" t="s">
        <v>2036</v>
      </c>
      <c r="L275" s="1795">
        <f t="shared" si="12"/>
        <v>10</v>
      </c>
      <c r="M275" s="1795">
        <f t="shared" si="13"/>
        <v>7</v>
      </c>
      <c r="N275" s="1796"/>
      <c r="O275" s="1797">
        <v>31</v>
      </c>
      <c r="P275" s="353"/>
      <c r="Q275" s="353"/>
      <c r="R275" s="353"/>
      <c r="S275" s="353"/>
      <c r="T275" s="353"/>
      <c r="U275" s="353"/>
    </row>
    <row r="276" spans="1:21" ht="12.6" customHeight="1" outlineLevel="1">
      <c r="A276" s="376">
        <v>43940</v>
      </c>
      <c r="B276" s="1050">
        <v>43928</v>
      </c>
      <c r="C276" s="364">
        <v>43941</v>
      </c>
      <c r="D276" s="364">
        <v>43958</v>
      </c>
      <c r="E276" s="355" t="s">
        <v>3334</v>
      </c>
      <c r="F276" s="353" t="s">
        <v>5120</v>
      </c>
      <c r="G276" s="353" t="s">
        <v>12883</v>
      </c>
      <c r="H276" s="348"/>
      <c r="I276" s="353"/>
      <c r="J276" s="604" t="s">
        <v>2045</v>
      </c>
      <c r="K276" s="353" t="s">
        <v>2039</v>
      </c>
      <c r="L276" s="1795">
        <f t="shared" si="12"/>
        <v>12</v>
      </c>
      <c r="M276" s="1795">
        <f t="shared" si="13"/>
        <v>8</v>
      </c>
      <c r="N276" s="1796"/>
      <c r="O276" s="1797">
        <v>32</v>
      </c>
      <c r="P276" s="353"/>
      <c r="Q276" s="353"/>
      <c r="R276" s="353"/>
      <c r="S276" s="353"/>
      <c r="T276" s="353"/>
      <c r="U276" s="353"/>
    </row>
    <row r="277" spans="1:21" ht="12.6" customHeight="1" outlineLevel="1">
      <c r="A277" s="376">
        <v>43940</v>
      </c>
      <c r="B277" s="1050">
        <v>43935</v>
      </c>
      <c r="C277" s="364">
        <v>43948</v>
      </c>
      <c r="D277" s="364">
        <v>43965</v>
      </c>
      <c r="E277" s="355" t="s">
        <v>3334</v>
      </c>
      <c r="F277" s="353" t="s">
        <v>12884</v>
      </c>
      <c r="G277" s="353" t="s">
        <v>12885</v>
      </c>
      <c r="H277" s="348" t="s">
        <v>12886</v>
      </c>
      <c r="I277" s="353"/>
      <c r="J277" s="604" t="s">
        <v>2034</v>
      </c>
      <c r="K277" s="353" t="s">
        <v>12427</v>
      </c>
      <c r="L277" s="1795">
        <f t="shared" si="12"/>
        <v>5</v>
      </c>
      <c r="M277" s="1795">
        <f t="shared" si="13"/>
        <v>3</v>
      </c>
      <c r="N277" s="1796"/>
      <c r="O277" s="1797">
        <v>33</v>
      </c>
      <c r="P277" s="353"/>
      <c r="Q277" s="353"/>
      <c r="R277" s="353"/>
      <c r="S277" s="353"/>
      <c r="T277" s="353"/>
      <c r="U277" s="353"/>
    </row>
    <row r="278" spans="1:21" ht="12.6" customHeight="1" outlineLevel="1">
      <c r="A278" s="376">
        <v>43941</v>
      </c>
      <c r="B278" s="1050">
        <v>43935</v>
      </c>
      <c r="C278" s="364">
        <v>43948</v>
      </c>
      <c r="D278" s="364">
        <v>43965</v>
      </c>
      <c r="E278" s="355" t="s">
        <v>3334</v>
      </c>
      <c r="F278" s="353" t="s">
        <v>12887</v>
      </c>
      <c r="G278" s="353" t="s">
        <v>12888</v>
      </c>
      <c r="H278" s="348" t="s">
        <v>12430</v>
      </c>
      <c r="I278" s="353"/>
      <c r="J278" s="604" t="s">
        <v>2045</v>
      </c>
      <c r="K278" s="353" t="s">
        <v>12427</v>
      </c>
      <c r="L278" s="1795">
        <f t="shared" si="12"/>
        <v>6</v>
      </c>
      <c r="M278" s="1795">
        <f t="shared" si="13"/>
        <v>3</v>
      </c>
      <c r="N278" s="1796"/>
      <c r="O278" s="1797">
        <v>34</v>
      </c>
      <c r="P278" s="353"/>
      <c r="Q278" s="353"/>
      <c r="R278" s="353"/>
      <c r="S278" s="353"/>
      <c r="T278" s="353"/>
      <c r="U278" s="353"/>
    </row>
    <row r="279" spans="1:21" ht="12.6" customHeight="1" outlineLevel="1">
      <c r="A279" s="376">
        <v>43941</v>
      </c>
      <c r="B279" s="1050">
        <v>43935</v>
      </c>
      <c r="C279" s="364">
        <v>43941</v>
      </c>
      <c r="D279" s="364">
        <v>43941</v>
      </c>
      <c r="E279" s="355" t="s">
        <v>3334</v>
      </c>
      <c r="F279" s="353" t="s">
        <v>12889</v>
      </c>
      <c r="G279" s="353" t="s">
        <v>12890</v>
      </c>
      <c r="H279" s="348" t="s">
        <v>12891</v>
      </c>
      <c r="I279" s="353"/>
      <c r="J279" s="604" t="s">
        <v>2034</v>
      </c>
      <c r="K279" s="353" t="s">
        <v>2046</v>
      </c>
      <c r="L279" s="1795">
        <f t="shared" si="12"/>
        <v>6</v>
      </c>
      <c r="M279" s="1795">
        <f t="shared" si="13"/>
        <v>3</v>
      </c>
      <c r="N279" s="1796"/>
      <c r="O279" s="1797">
        <v>35</v>
      </c>
      <c r="P279" s="353"/>
      <c r="Q279" s="353"/>
      <c r="R279" s="353"/>
      <c r="S279" s="353"/>
      <c r="T279" s="353"/>
      <c r="U279" s="353"/>
    </row>
    <row r="280" spans="1:21" ht="12.6" customHeight="1" outlineLevel="1">
      <c r="A280" s="376">
        <v>43941</v>
      </c>
      <c r="B280" s="1050">
        <v>43924</v>
      </c>
      <c r="C280" s="364">
        <v>43938</v>
      </c>
      <c r="D280" s="364"/>
      <c r="E280" s="355" t="s">
        <v>3334</v>
      </c>
      <c r="F280" s="353" t="s">
        <v>12892</v>
      </c>
      <c r="G280" s="353" t="s">
        <v>12893</v>
      </c>
      <c r="H280" s="348" t="s">
        <v>12894</v>
      </c>
      <c r="I280" s="353"/>
      <c r="J280" s="604" t="s">
        <v>2042</v>
      </c>
      <c r="K280" s="353" t="s">
        <v>12895</v>
      </c>
      <c r="L280" s="1795">
        <f t="shared" si="12"/>
        <v>17</v>
      </c>
      <c r="M280" s="1795">
        <f t="shared" si="13"/>
        <v>10</v>
      </c>
      <c r="N280" s="1796"/>
      <c r="O280" s="1797">
        <v>36</v>
      </c>
      <c r="P280" s="353"/>
      <c r="Q280" s="353"/>
      <c r="R280" s="353"/>
      <c r="S280" s="353"/>
      <c r="T280" s="353"/>
      <c r="U280" s="353"/>
    </row>
    <row r="281" spans="1:21" ht="12.6" customHeight="1" outlineLevel="1">
      <c r="A281" s="376">
        <v>43941</v>
      </c>
      <c r="B281" s="1050">
        <v>43923</v>
      </c>
      <c r="C281" s="364">
        <v>43942</v>
      </c>
      <c r="D281" s="364">
        <v>43953</v>
      </c>
      <c r="E281" s="355" t="s">
        <v>3335</v>
      </c>
      <c r="F281" s="353" t="s">
        <v>12896</v>
      </c>
      <c r="G281" s="353" t="s">
        <v>12897</v>
      </c>
      <c r="H281" s="348"/>
      <c r="I281" s="353"/>
      <c r="J281" s="604" t="s">
        <v>2034</v>
      </c>
      <c r="K281" s="353"/>
      <c r="L281" s="1795">
        <f t="shared" si="12"/>
        <v>18</v>
      </c>
      <c r="M281" s="1795">
        <f t="shared" si="13"/>
        <v>11</v>
      </c>
      <c r="N281" s="1796"/>
      <c r="O281" s="1797">
        <v>37</v>
      </c>
      <c r="P281" s="353"/>
      <c r="Q281" s="353"/>
      <c r="R281" s="353"/>
      <c r="S281" s="353"/>
      <c r="T281" s="353"/>
      <c r="U281" s="353"/>
    </row>
    <row r="282" spans="1:21" ht="12.6" customHeight="1" outlineLevel="1">
      <c r="A282" s="376">
        <v>43942</v>
      </c>
      <c r="B282" s="1050">
        <v>43935</v>
      </c>
      <c r="C282" s="364">
        <v>43949</v>
      </c>
      <c r="D282" s="364">
        <v>43965</v>
      </c>
      <c r="E282" s="355" t="s">
        <v>3334</v>
      </c>
      <c r="F282" s="353" t="s">
        <v>12898</v>
      </c>
      <c r="G282" s="353" t="s">
        <v>12899</v>
      </c>
      <c r="H282" s="348" t="s">
        <v>12900</v>
      </c>
      <c r="I282" s="353"/>
      <c r="J282" s="604" t="s">
        <v>2042</v>
      </c>
      <c r="K282" s="353" t="s">
        <v>12901</v>
      </c>
      <c r="L282" s="1795">
        <f t="shared" si="12"/>
        <v>7</v>
      </c>
      <c r="M282" s="1795">
        <f t="shared" si="13"/>
        <v>4</v>
      </c>
      <c r="N282" s="1796"/>
      <c r="O282" s="1797">
        <v>38</v>
      </c>
      <c r="P282" s="353"/>
      <c r="Q282" s="353"/>
      <c r="R282" s="353"/>
      <c r="S282" s="353"/>
      <c r="T282" s="353"/>
      <c r="U282" s="353"/>
    </row>
    <row r="283" spans="1:21" ht="12.6" customHeight="1" outlineLevel="1">
      <c r="A283" s="376">
        <v>43942</v>
      </c>
      <c r="B283" s="1050">
        <v>43941</v>
      </c>
      <c r="C283" s="364">
        <v>43949</v>
      </c>
      <c r="D283" s="364">
        <v>43971</v>
      </c>
      <c r="E283" s="355" t="s">
        <v>3334</v>
      </c>
      <c r="F283" s="353" t="s">
        <v>12902</v>
      </c>
      <c r="G283" s="353" t="s">
        <v>12903</v>
      </c>
      <c r="H283" s="348"/>
      <c r="I283" s="353"/>
      <c r="J283" s="604" t="s">
        <v>2033</v>
      </c>
      <c r="K283" s="353" t="s">
        <v>2039</v>
      </c>
      <c r="L283" s="1795">
        <f t="shared" si="12"/>
        <v>1</v>
      </c>
      <c r="M283" s="1795">
        <f t="shared" si="13"/>
        <v>0</v>
      </c>
      <c r="N283" s="1796"/>
      <c r="O283" s="1797">
        <v>39</v>
      </c>
      <c r="P283" s="353"/>
      <c r="Q283" s="353"/>
      <c r="R283" s="353"/>
      <c r="S283" s="353"/>
      <c r="T283" s="353"/>
      <c r="U283" s="353"/>
    </row>
    <row r="284" spans="1:21" ht="12.6" customHeight="1" outlineLevel="1">
      <c r="A284" s="376">
        <v>43942</v>
      </c>
      <c r="B284" s="1050">
        <v>43941</v>
      </c>
      <c r="C284" s="364">
        <v>43949</v>
      </c>
      <c r="D284" s="364">
        <v>43971</v>
      </c>
      <c r="E284" s="355" t="s">
        <v>3335</v>
      </c>
      <c r="F284" s="353" t="s">
        <v>12904</v>
      </c>
      <c r="G284" s="353" t="s">
        <v>12905</v>
      </c>
      <c r="H284" s="348"/>
      <c r="I284" s="353"/>
      <c r="J284" s="604" t="s">
        <v>2033</v>
      </c>
      <c r="K284" s="353" t="s">
        <v>2046</v>
      </c>
      <c r="L284" s="1795">
        <f t="shared" si="12"/>
        <v>1</v>
      </c>
      <c r="M284" s="1795">
        <f t="shared" si="13"/>
        <v>0</v>
      </c>
      <c r="N284" s="1796"/>
      <c r="O284" s="1797">
        <v>40</v>
      </c>
      <c r="P284" s="353"/>
      <c r="Q284" s="353"/>
      <c r="R284" s="353"/>
      <c r="S284" s="353"/>
      <c r="T284" s="353"/>
      <c r="U284" s="353"/>
    </row>
    <row r="285" spans="1:21" ht="12.6" customHeight="1" outlineLevel="1">
      <c r="A285" s="376">
        <v>43942</v>
      </c>
      <c r="B285" s="1050">
        <v>43937</v>
      </c>
      <c r="C285" s="364">
        <v>43944</v>
      </c>
      <c r="D285" s="364">
        <v>43944</v>
      </c>
      <c r="E285" s="355" t="s">
        <v>3334</v>
      </c>
      <c r="F285" s="353" t="s">
        <v>12906</v>
      </c>
      <c r="G285" s="353" t="s">
        <v>12907</v>
      </c>
      <c r="H285" s="348"/>
      <c r="I285" s="353"/>
      <c r="J285" s="604" t="s">
        <v>2042</v>
      </c>
      <c r="K285" s="353" t="s">
        <v>2046</v>
      </c>
      <c r="L285" s="1795">
        <f t="shared" si="12"/>
        <v>5</v>
      </c>
      <c r="M285" s="1795">
        <f t="shared" si="13"/>
        <v>2</v>
      </c>
      <c r="N285" s="1796"/>
      <c r="O285" s="1797">
        <v>41</v>
      </c>
      <c r="P285" s="362"/>
      <c r="Q285" s="357"/>
      <c r="R285" s="363"/>
      <c r="S285" s="350"/>
      <c r="T285" s="350"/>
      <c r="U285" s="350"/>
    </row>
    <row r="286" spans="1:21" ht="12.6" customHeight="1" outlineLevel="1">
      <c r="A286" s="376">
        <v>43943</v>
      </c>
      <c r="B286" s="1050">
        <v>43942</v>
      </c>
      <c r="C286" s="364">
        <v>43948</v>
      </c>
      <c r="D286" s="364">
        <v>43948</v>
      </c>
      <c r="E286" s="355" t="s">
        <v>3334</v>
      </c>
      <c r="F286" s="353" t="s">
        <v>12559</v>
      </c>
      <c r="G286" s="353" t="s">
        <v>12908</v>
      </c>
      <c r="H286" s="348" t="s">
        <v>12909</v>
      </c>
      <c r="I286" s="353"/>
      <c r="J286" s="604" t="s">
        <v>2042</v>
      </c>
      <c r="K286" s="353"/>
      <c r="L286" s="1795">
        <f t="shared" si="12"/>
        <v>1</v>
      </c>
      <c r="M286" s="1795">
        <f t="shared" si="13"/>
        <v>0</v>
      </c>
      <c r="N286" s="1796"/>
      <c r="O286" s="1797">
        <v>42</v>
      </c>
      <c r="P286" s="362"/>
      <c r="Q286" s="357"/>
      <c r="R286" s="363"/>
      <c r="S286" s="350"/>
      <c r="T286" s="350"/>
      <c r="U286" s="350"/>
    </row>
    <row r="287" spans="1:21" ht="12.6" customHeight="1" outlineLevel="1">
      <c r="A287" s="376">
        <v>43943</v>
      </c>
      <c r="B287" s="1050">
        <v>43928</v>
      </c>
      <c r="C287" s="364">
        <v>43941</v>
      </c>
      <c r="D287" s="364">
        <v>43958</v>
      </c>
      <c r="E287" s="355" t="s">
        <v>3334</v>
      </c>
      <c r="F287" s="353" t="s">
        <v>12910</v>
      </c>
      <c r="G287" s="353" t="s">
        <v>12911</v>
      </c>
      <c r="H287" s="348" t="s">
        <v>12912</v>
      </c>
      <c r="I287" s="353"/>
      <c r="J287" s="604" t="s">
        <v>2033</v>
      </c>
      <c r="K287" s="353" t="s">
        <v>2036</v>
      </c>
      <c r="L287" s="1795">
        <f t="shared" si="12"/>
        <v>15</v>
      </c>
      <c r="M287" s="1795">
        <f t="shared" si="13"/>
        <v>10</v>
      </c>
      <c r="N287" s="1796"/>
      <c r="O287" s="1797">
        <v>43</v>
      </c>
      <c r="P287" s="353"/>
      <c r="Q287" s="353"/>
      <c r="R287" s="353"/>
      <c r="S287" s="353"/>
      <c r="T287" s="353"/>
      <c r="U287" s="353"/>
    </row>
    <row r="288" spans="1:21" ht="12.6" customHeight="1" outlineLevel="1">
      <c r="A288" s="376">
        <v>43941</v>
      </c>
      <c r="B288" s="1050">
        <v>43936</v>
      </c>
      <c r="C288" s="364">
        <v>43941</v>
      </c>
      <c r="D288" s="364">
        <v>43965</v>
      </c>
      <c r="E288" s="355" t="s">
        <v>3335</v>
      </c>
      <c r="F288" s="353" t="s">
        <v>12913</v>
      </c>
      <c r="G288" s="353" t="s">
        <v>12914</v>
      </c>
      <c r="H288" s="348"/>
      <c r="I288" s="353"/>
      <c r="J288" s="604" t="s">
        <v>2035</v>
      </c>
      <c r="K288" s="353"/>
      <c r="L288" s="1795">
        <f t="shared" si="12"/>
        <v>5</v>
      </c>
      <c r="M288" s="1795">
        <f t="shared" si="13"/>
        <v>2</v>
      </c>
      <c r="N288" s="1796"/>
      <c r="O288" s="1797">
        <v>44</v>
      </c>
      <c r="P288" s="362"/>
      <c r="Q288" s="357"/>
      <c r="R288" s="363"/>
      <c r="S288" s="350"/>
      <c r="T288" s="350"/>
      <c r="U288" s="350"/>
    </row>
    <row r="289" spans="1:21" ht="12.6" customHeight="1" outlineLevel="1">
      <c r="A289" s="376">
        <v>43943</v>
      </c>
      <c r="B289" s="1050">
        <v>43928</v>
      </c>
      <c r="C289" s="364">
        <v>43944</v>
      </c>
      <c r="D289" s="364">
        <v>43958</v>
      </c>
      <c r="E289" s="355" t="s">
        <v>3335</v>
      </c>
      <c r="F289" s="353" t="s">
        <v>12915</v>
      </c>
      <c r="G289" s="353" t="s">
        <v>12916</v>
      </c>
      <c r="H289" s="348"/>
      <c r="I289" s="353"/>
      <c r="J289" s="604" t="s">
        <v>2042</v>
      </c>
      <c r="K289" s="353"/>
      <c r="L289" s="1795">
        <f t="shared" si="12"/>
        <v>15</v>
      </c>
      <c r="M289" s="1795">
        <f t="shared" si="13"/>
        <v>10</v>
      </c>
      <c r="N289" s="1796"/>
      <c r="O289" s="1797">
        <v>45</v>
      </c>
      <c r="P289" s="362"/>
      <c r="Q289" s="357"/>
      <c r="R289" s="363"/>
      <c r="S289" s="350"/>
      <c r="T289" s="350"/>
      <c r="U289" s="350"/>
    </row>
    <row r="290" spans="1:21" ht="12.6" customHeight="1" outlineLevel="1">
      <c r="A290" s="376">
        <v>43944</v>
      </c>
      <c r="B290" s="1050">
        <v>43942</v>
      </c>
      <c r="C290" s="364">
        <v>43943</v>
      </c>
      <c r="D290" s="364">
        <v>43945</v>
      </c>
      <c r="E290" s="355" t="s">
        <v>3334</v>
      </c>
      <c r="F290" s="353" t="s">
        <v>12917</v>
      </c>
      <c r="G290" s="353" t="s">
        <v>12918</v>
      </c>
      <c r="H290" s="348"/>
      <c r="I290" s="353"/>
      <c r="J290" s="604" t="s">
        <v>2042</v>
      </c>
      <c r="K290" s="353"/>
      <c r="L290" s="1795">
        <f t="shared" si="12"/>
        <v>2</v>
      </c>
      <c r="M290" s="1795">
        <f t="shared" si="13"/>
        <v>1</v>
      </c>
      <c r="N290" s="1796"/>
      <c r="O290" s="1797">
        <v>46</v>
      </c>
      <c r="P290" s="362"/>
      <c r="Q290" s="357"/>
      <c r="R290" s="363"/>
      <c r="S290" s="350"/>
      <c r="T290" s="350"/>
      <c r="U290" s="350"/>
    </row>
    <row r="291" spans="1:21" ht="12.6" customHeight="1" outlineLevel="1">
      <c r="A291" s="376">
        <v>43948</v>
      </c>
      <c r="B291" s="1050">
        <v>43942</v>
      </c>
      <c r="C291" s="364">
        <v>43948</v>
      </c>
      <c r="D291" s="364">
        <v>43945</v>
      </c>
      <c r="E291" s="355" t="s">
        <v>3334</v>
      </c>
      <c r="F291" s="353" t="s">
        <v>12919</v>
      </c>
      <c r="G291" s="353" t="s">
        <v>12920</v>
      </c>
      <c r="H291" s="348"/>
      <c r="I291" s="353"/>
      <c r="J291" s="604" t="s">
        <v>2042</v>
      </c>
      <c r="K291" s="353" t="s">
        <v>2039</v>
      </c>
      <c r="L291" s="1795">
        <f t="shared" si="12"/>
        <v>6</v>
      </c>
      <c r="M291" s="1795">
        <f t="shared" si="13"/>
        <v>3</v>
      </c>
      <c r="N291" s="1796"/>
      <c r="O291" s="1797">
        <v>47</v>
      </c>
      <c r="P291" s="362"/>
      <c r="Q291" s="357"/>
      <c r="R291" s="363"/>
      <c r="S291" s="350"/>
      <c r="T291" s="350"/>
      <c r="U291" s="350"/>
    </row>
    <row r="292" spans="1:21" ht="12.6" customHeight="1" outlineLevel="1">
      <c r="A292" s="376">
        <v>43945</v>
      </c>
      <c r="B292" s="1050">
        <v>43944</v>
      </c>
      <c r="C292" s="364">
        <v>43948</v>
      </c>
      <c r="D292" s="932">
        <v>43948</v>
      </c>
      <c r="E292" s="349" t="s">
        <v>3334</v>
      </c>
      <c r="F292" s="424" t="s">
        <v>12921</v>
      </c>
      <c r="G292" s="424" t="s">
        <v>12922</v>
      </c>
      <c r="H292" s="589" t="s">
        <v>12367</v>
      </c>
      <c r="I292" s="424"/>
      <c r="J292" s="604" t="s">
        <v>2034</v>
      </c>
      <c r="K292" s="353"/>
      <c r="L292" s="1795">
        <f t="shared" ref="L292:L355" si="14">(A292-B292)</f>
        <v>1</v>
      </c>
      <c r="M292" s="1795">
        <f t="shared" ref="M292:M355" si="15">NETWORKDAYS(B292,A292,A292:B292)</f>
        <v>0</v>
      </c>
      <c r="N292" s="1796"/>
      <c r="O292" s="1797">
        <v>48</v>
      </c>
      <c r="P292" s="424"/>
      <c r="Q292" s="424"/>
      <c r="R292" s="424"/>
      <c r="S292" s="424"/>
      <c r="T292" s="424"/>
      <c r="U292" s="424"/>
    </row>
    <row r="293" spans="1:21" ht="12.6" customHeight="1" outlineLevel="1">
      <c r="A293" s="376">
        <v>43948</v>
      </c>
      <c r="B293" s="1050">
        <v>43938</v>
      </c>
      <c r="C293" s="364">
        <v>43945</v>
      </c>
      <c r="D293" s="364">
        <v>43967</v>
      </c>
      <c r="E293" s="355" t="s">
        <v>3335</v>
      </c>
      <c r="F293" s="353" t="s">
        <v>12923</v>
      </c>
      <c r="G293" s="353" t="s">
        <v>12924</v>
      </c>
      <c r="H293" s="348" t="s">
        <v>12367</v>
      </c>
      <c r="I293" s="353"/>
      <c r="J293" s="604" t="s">
        <v>2035</v>
      </c>
      <c r="K293" s="353" t="s">
        <v>12427</v>
      </c>
      <c r="L293" s="1795">
        <f t="shared" si="14"/>
        <v>10</v>
      </c>
      <c r="M293" s="1795">
        <f t="shared" si="15"/>
        <v>5</v>
      </c>
      <c r="N293" s="1796"/>
      <c r="O293" s="1797">
        <v>49</v>
      </c>
      <c r="P293" s="362"/>
      <c r="Q293" s="357"/>
      <c r="R293" s="363"/>
      <c r="S293" s="350"/>
      <c r="T293" s="350"/>
      <c r="U293" s="350"/>
    </row>
    <row r="294" spans="1:21" ht="12.6" customHeight="1" outlineLevel="1">
      <c r="A294" s="376">
        <v>43948</v>
      </c>
      <c r="B294" s="1050">
        <v>43945</v>
      </c>
      <c r="C294" s="364"/>
      <c r="D294" s="364"/>
      <c r="E294" s="355" t="s">
        <v>3335</v>
      </c>
      <c r="F294" s="353" t="s">
        <v>4189</v>
      </c>
      <c r="G294" s="353" t="s">
        <v>12925</v>
      </c>
      <c r="H294" s="348" t="s">
        <v>12926</v>
      </c>
      <c r="I294" s="353"/>
      <c r="J294" s="604" t="s">
        <v>2035</v>
      </c>
      <c r="K294" s="353"/>
      <c r="L294" s="1795">
        <f t="shared" si="14"/>
        <v>3</v>
      </c>
      <c r="M294" s="1795">
        <f t="shared" si="15"/>
        <v>0</v>
      </c>
      <c r="N294" s="1796"/>
      <c r="O294" s="1797">
        <v>50</v>
      </c>
      <c r="P294" s="362"/>
      <c r="Q294" s="357"/>
      <c r="R294" s="363"/>
      <c r="S294" s="350"/>
      <c r="T294" s="350"/>
      <c r="U294" s="350"/>
    </row>
    <row r="295" spans="1:21" ht="12.6" customHeight="1" outlineLevel="1">
      <c r="A295" s="376">
        <v>43948</v>
      </c>
      <c r="B295" s="1050">
        <v>43943</v>
      </c>
      <c r="C295" s="355"/>
      <c r="D295" s="355"/>
      <c r="E295" s="355" t="s">
        <v>3334</v>
      </c>
      <c r="F295" s="353" t="s">
        <v>11626</v>
      </c>
      <c r="G295" s="353" t="s">
        <v>12927</v>
      </c>
      <c r="H295" s="348"/>
      <c r="I295" s="353"/>
      <c r="J295" s="604" t="s">
        <v>2035</v>
      </c>
      <c r="K295" s="353" t="s">
        <v>12928</v>
      </c>
      <c r="L295" s="1795">
        <f t="shared" si="14"/>
        <v>5</v>
      </c>
      <c r="M295" s="1795">
        <f t="shared" si="15"/>
        <v>2</v>
      </c>
      <c r="N295" s="1796"/>
      <c r="O295" s="1797">
        <v>51</v>
      </c>
      <c r="P295" s="362"/>
      <c r="Q295" s="357"/>
      <c r="R295" s="363"/>
      <c r="S295" s="350"/>
      <c r="T295" s="350"/>
      <c r="U295" s="350"/>
    </row>
    <row r="296" spans="1:21" ht="12.6" customHeight="1" outlineLevel="1">
      <c r="A296" s="376">
        <v>43948</v>
      </c>
      <c r="B296" s="1050">
        <v>43943</v>
      </c>
      <c r="C296" s="355"/>
      <c r="D296" s="355"/>
      <c r="E296" s="355" t="s">
        <v>3334</v>
      </c>
      <c r="F296" s="353" t="s">
        <v>11626</v>
      </c>
      <c r="G296" s="353" t="s">
        <v>12929</v>
      </c>
      <c r="H296" s="348"/>
      <c r="I296" s="353"/>
      <c r="J296" s="604" t="s">
        <v>2035</v>
      </c>
      <c r="K296" s="353" t="s">
        <v>12930</v>
      </c>
      <c r="L296" s="1795">
        <f t="shared" si="14"/>
        <v>5</v>
      </c>
      <c r="M296" s="1795">
        <f t="shared" si="15"/>
        <v>2</v>
      </c>
      <c r="N296" s="1796"/>
      <c r="O296" s="1797">
        <v>52</v>
      </c>
      <c r="P296" s="353"/>
      <c r="Q296" s="353"/>
      <c r="R296" s="353"/>
      <c r="S296" s="353"/>
      <c r="T296" s="353"/>
      <c r="U296" s="353"/>
    </row>
    <row r="297" spans="1:21" ht="12.6" customHeight="1" outlineLevel="1">
      <c r="A297" s="376">
        <v>43948</v>
      </c>
      <c r="B297" s="1050">
        <v>43927</v>
      </c>
      <c r="C297" s="364">
        <v>43948</v>
      </c>
      <c r="D297" s="364">
        <v>43957</v>
      </c>
      <c r="E297" s="355" t="s">
        <v>3335</v>
      </c>
      <c r="F297" s="353" t="s">
        <v>12931</v>
      </c>
      <c r="G297" s="353" t="s">
        <v>12932</v>
      </c>
      <c r="H297" s="348"/>
      <c r="I297" s="353"/>
      <c r="J297" s="604" t="s">
        <v>2033</v>
      </c>
      <c r="K297" s="353" t="s">
        <v>2046</v>
      </c>
      <c r="L297" s="1795">
        <f t="shared" si="14"/>
        <v>21</v>
      </c>
      <c r="M297" s="1795">
        <f t="shared" si="15"/>
        <v>14</v>
      </c>
      <c r="N297" s="1796"/>
      <c r="O297" s="1797">
        <v>53</v>
      </c>
      <c r="P297" s="353"/>
      <c r="Q297" s="353"/>
      <c r="R297" s="353"/>
      <c r="S297" s="353"/>
      <c r="T297" s="353"/>
      <c r="U297" s="353"/>
    </row>
    <row r="298" spans="1:21" ht="12.6" customHeight="1" outlineLevel="1">
      <c r="A298" s="376">
        <v>43948</v>
      </c>
      <c r="B298" s="1050">
        <v>43937</v>
      </c>
      <c r="C298" s="364">
        <v>43951</v>
      </c>
      <c r="D298" s="364">
        <v>43967</v>
      </c>
      <c r="E298" s="355" t="s">
        <v>3334</v>
      </c>
      <c r="F298" s="353" t="s">
        <v>12933</v>
      </c>
      <c r="G298" s="353" t="s">
        <v>12934</v>
      </c>
      <c r="H298" s="348"/>
      <c r="I298" s="353"/>
      <c r="J298" s="604" t="s">
        <v>2045</v>
      </c>
      <c r="K298" s="353" t="s">
        <v>2039</v>
      </c>
      <c r="L298" s="1795">
        <f t="shared" si="14"/>
        <v>11</v>
      </c>
      <c r="M298" s="1795">
        <f t="shared" si="15"/>
        <v>6</v>
      </c>
      <c r="N298" s="1796"/>
      <c r="O298" s="1797">
        <v>54</v>
      </c>
      <c r="P298" s="353"/>
      <c r="Q298" s="353"/>
      <c r="R298" s="353"/>
      <c r="S298" s="353"/>
      <c r="T298" s="353"/>
      <c r="U298" s="353"/>
    </row>
    <row r="299" spans="1:21" ht="12.6" customHeight="1" outlineLevel="1">
      <c r="A299" s="376">
        <v>43949</v>
      </c>
      <c r="B299" s="1050">
        <v>43942</v>
      </c>
      <c r="C299" s="364">
        <v>43950</v>
      </c>
      <c r="D299" s="364">
        <v>43956</v>
      </c>
      <c r="E299" s="355" t="s">
        <v>3334</v>
      </c>
      <c r="F299" s="353" t="s">
        <v>12917</v>
      </c>
      <c r="G299" s="353" t="s">
        <v>12935</v>
      </c>
      <c r="H299" s="348" t="s">
        <v>12936</v>
      </c>
      <c r="I299" s="353"/>
      <c r="J299" s="604" t="s">
        <v>2042</v>
      </c>
      <c r="K299" s="353"/>
      <c r="L299" s="1795">
        <f t="shared" si="14"/>
        <v>7</v>
      </c>
      <c r="M299" s="1795">
        <f t="shared" si="15"/>
        <v>4</v>
      </c>
      <c r="N299" s="1796"/>
      <c r="O299" s="1797">
        <v>55</v>
      </c>
      <c r="P299" s="362"/>
      <c r="Q299" s="357"/>
      <c r="R299" s="363"/>
      <c r="S299" s="350"/>
      <c r="T299" s="350"/>
      <c r="U299" s="350"/>
    </row>
    <row r="300" spans="1:21" ht="12.6" customHeight="1" outlineLevel="1">
      <c r="A300" s="376">
        <v>43948</v>
      </c>
      <c r="B300" s="1050">
        <v>43935</v>
      </c>
      <c r="C300" s="364">
        <v>43949</v>
      </c>
      <c r="D300" s="364">
        <v>43965</v>
      </c>
      <c r="E300" s="355" t="s">
        <v>3335</v>
      </c>
      <c r="F300" s="353" t="s">
        <v>5513</v>
      </c>
      <c r="G300" s="353" t="s">
        <v>12937</v>
      </c>
      <c r="H300" s="348"/>
      <c r="I300" s="353"/>
      <c r="J300" s="604" t="s">
        <v>2045</v>
      </c>
      <c r="K300" s="353"/>
      <c r="L300" s="1795">
        <f t="shared" si="14"/>
        <v>13</v>
      </c>
      <c r="M300" s="1795">
        <f t="shared" si="15"/>
        <v>8</v>
      </c>
      <c r="N300" s="1796"/>
      <c r="O300" s="1797">
        <v>56</v>
      </c>
      <c r="P300" s="362"/>
      <c r="Q300" s="357"/>
      <c r="R300" s="363"/>
      <c r="S300" s="350"/>
      <c r="T300" s="350"/>
      <c r="U300" s="350"/>
    </row>
    <row r="301" spans="1:21" ht="12.6" customHeight="1" outlineLevel="1">
      <c r="A301" s="376">
        <v>43949</v>
      </c>
      <c r="B301" s="1050">
        <v>43948</v>
      </c>
      <c r="C301" s="364">
        <v>43951</v>
      </c>
      <c r="D301" s="364">
        <v>43951</v>
      </c>
      <c r="E301" s="355" t="s">
        <v>3334</v>
      </c>
      <c r="F301" s="353" t="s">
        <v>12938</v>
      </c>
      <c r="G301" s="353" t="s">
        <v>12939</v>
      </c>
      <c r="H301" s="348"/>
      <c r="I301" s="353"/>
      <c r="J301" s="604" t="s">
        <v>2042</v>
      </c>
      <c r="K301" s="353" t="s">
        <v>2046</v>
      </c>
      <c r="L301" s="1795">
        <f t="shared" si="14"/>
        <v>1</v>
      </c>
      <c r="M301" s="1795">
        <f t="shared" si="15"/>
        <v>0</v>
      </c>
      <c r="N301" s="1796"/>
      <c r="O301" s="1797">
        <v>57</v>
      </c>
      <c r="P301" s="362"/>
      <c r="Q301" s="357"/>
      <c r="R301" s="363"/>
      <c r="S301" s="350"/>
      <c r="T301" s="350"/>
      <c r="U301" s="350"/>
    </row>
    <row r="302" spans="1:21" ht="12.6" customHeight="1" outlineLevel="1">
      <c r="A302" s="376">
        <v>43948</v>
      </c>
      <c r="B302" s="1050">
        <v>43945</v>
      </c>
      <c r="C302" s="364"/>
      <c r="D302" s="364"/>
      <c r="E302" s="355" t="s">
        <v>3334</v>
      </c>
      <c r="F302" s="353" t="s">
        <v>12940</v>
      </c>
      <c r="G302" s="353" t="s">
        <v>12941</v>
      </c>
      <c r="H302" s="348"/>
      <c r="I302" s="353"/>
      <c r="J302" s="604" t="s">
        <v>2033</v>
      </c>
      <c r="K302" s="353"/>
      <c r="L302" s="1795">
        <f t="shared" si="14"/>
        <v>3</v>
      </c>
      <c r="M302" s="1795">
        <f t="shared" si="15"/>
        <v>0</v>
      </c>
      <c r="N302" s="1796"/>
      <c r="O302" s="1797">
        <v>58</v>
      </c>
      <c r="P302" s="362"/>
      <c r="Q302" s="357"/>
      <c r="R302" s="363"/>
      <c r="S302" s="350"/>
      <c r="T302" s="350"/>
      <c r="U302" s="350"/>
    </row>
    <row r="303" spans="1:21" ht="12.6" customHeight="1" outlineLevel="1">
      <c r="A303" s="376">
        <v>43949</v>
      </c>
      <c r="B303" s="1050">
        <v>43948</v>
      </c>
      <c r="C303" s="364">
        <v>43949</v>
      </c>
      <c r="D303" s="364">
        <v>43949</v>
      </c>
      <c r="E303" s="355" t="s">
        <v>3334</v>
      </c>
      <c r="F303" s="353" t="s">
        <v>12942</v>
      </c>
      <c r="G303" s="353" t="s">
        <v>12943</v>
      </c>
      <c r="H303" s="348" t="s">
        <v>12944</v>
      </c>
      <c r="I303" s="353"/>
      <c r="J303" s="604" t="s">
        <v>2033</v>
      </c>
      <c r="K303" s="353"/>
      <c r="L303" s="1795">
        <f t="shared" si="14"/>
        <v>1</v>
      </c>
      <c r="M303" s="1795">
        <f t="shared" si="15"/>
        <v>0</v>
      </c>
      <c r="N303" s="1796"/>
      <c r="O303" s="1797">
        <v>59</v>
      </c>
      <c r="P303" s="353"/>
      <c r="Q303" s="353"/>
      <c r="R303" s="353"/>
      <c r="S303" s="353"/>
      <c r="T303" s="353"/>
      <c r="U303" s="353"/>
    </row>
    <row r="304" spans="1:21" ht="12.6" customHeight="1" outlineLevel="1">
      <c r="A304" s="376">
        <v>43949</v>
      </c>
      <c r="B304" s="1050">
        <v>43941</v>
      </c>
      <c r="C304" s="364">
        <v>43956</v>
      </c>
      <c r="D304" s="364">
        <v>43971</v>
      </c>
      <c r="E304" s="355" t="s">
        <v>3334</v>
      </c>
      <c r="F304" s="353" t="s">
        <v>12945</v>
      </c>
      <c r="G304" s="353" t="s">
        <v>12946</v>
      </c>
      <c r="H304" s="348"/>
      <c r="I304" s="353"/>
      <c r="J304" s="604" t="s">
        <v>2045</v>
      </c>
      <c r="K304" s="353" t="s">
        <v>2039</v>
      </c>
      <c r="L304" s="1795">
        <f t="shared" si="14"/>
        <v>8</v>
      </c>
      <c r="M304" s="1795">
        <f t="shared" si="15"/>
        <v>5</v>
      </c>
      <c r="N304" s="1796"/>
      <c r="O304" s="1797">
        <v>60</v>
      </c>
      <c r="P304" s="353"/>
      <c r="Q304" s="353"/>
      <c r="R304" s="353"/>
      <c r="S304" s="353"/>
      <c r="T304" s="353"/>
      <c r="U304" s="353"/>
    </row>
    <row r="305" spans="1:21" ht="12.6" customHeight="1" outlineLevel="1">
      <c r="A305" s="376">
        <v>43949</v>
      </c>
      <c r="B305" s="1050">
        <v>43942</v>
      </c>
      <c r="C305" s="364">
        <v>43956</v>
      </c>
      <c r="D305" s="364">
        <v>43972</v>
      </c>
      <c r="E305" s="355" t="s">
        <v>3334</v>
      </c>
      <c r="F305" s="353" t="s">
        <v>12947</v>
      </c>
      <c r="G305" s="353" t="s">
        <v>12948</v>
      </c>
      <c r="H305" s="348"/>
      <c r="I305" s="353"/>
      <c r="J305" s="604" t="s">
        <v>2045</v>
      </c>
      <c r="K305" s="353" t="s">
        <v>2039</v>
      </c>
      <c r="L305" s="1795">
        <f t="shared" si="14"/>
        <v>7</v>
      </c>
      <c r="M305" s="1795">
        <f t="shared" si="15"/>
        <v>4</v>
      </c>
      <c r="N305" s="1796"/>
      <c r="O305" s="1797">
        <v>61</v>
      </c>
      <c r="P305" s="353"/>
      <c r="Q305" s="353"/>
      <c r="R305" s="353"/>
      <c r="S305" s="353"/>
      <c r="T305" s="353"/>
      <c r="U305" s="353"/>
    </row>
    <row r="306" spans="1:21" ht="12.6" customHeight="1" outlineLevel="1">
      <c r="A306" s="376">
        <v>43949</v>
      </c>
      <c r="B306" s="1050">
        <v>43943</v>
      </c>
      <c r="C306" s="364">
        <v>43956</v>
      </c>
      <c r="D306" s="364">
        <v>43973</v>
      </c>
      <c r="E306" s="355" t="s">
        <v>3334</v>
      </c>
      <c r="F306" s="353" t="s">
        <v>12949</v>
      </c>
      <c r="G306" s="353" t="s">
        <v>12950</v>
      </c>
      <c r="H306" s="348"/>
      <c r="I306" s="353"/>
      <c r="J306" s="604" t="s">
        <v>2034</v>
      </c>
      <c r="K306" s="353" t="s">
        <v>2039</v>
      </c>
      <c r="L306" s="1795">
        <f t="shared" si="14"/>
        <v>6</v>
      </c>
      <c r="M306" s="1795">
        <f t="shared" si="15"/>
        <v>3</v>
      </c>
      <c r="N306" s="1796"/>
      <c r="O306" s="1797">
        <v>62</v>
      </c>
      <c r="P306" s="353"/>
      <c r="Q306" s="353"/>
      <c r="R306" s="353"/>
      <c r="S306" s="353"/>
      <c r="T306" s="353"/>
      <c r="U306" s="353"/>
    </row>
    <row r="307" spans="1:21" ht="12.6" customHeight="1" outlineLevel="1">
      <c r="A307" s="376">
        <v>43950</v>
      </c>
      <c r="B307" s="1050">
        <v>43945</v>
      </c>
      <c r="C307" s="364">
        <v>43949</v>
      </c>
      <c r="D307" s="364">
        <v>43949</v>
      </c>
      <c r="E307" s="355" t="s">
        <v>3334</v>
      </c>
      <c r="F307" s="353" t="s">
        <v>12951</v>
      </c>
      <c r="G307" s="353" t="s">
        <v>12952</v>
      </c>
      <c r="H307" s="348" t="s">
        <v>12953</v>
      </c>
      <c r="I307" s="353"/>
      <c r="J307" s="604" t="s">
        <v>2042</v>
      </c>
      <c r="K307" s="353" t="s">
        <v>2046</v>
      </c>
      <c r="L307" s="1795">
        <f t="shared" si="14"/>
        <v>5</v>
      </c>
      <c r="M307" s="1795">
        <f t="shared" si="15"/>
        <v>2</v>
      </c>
      <c r="N307" s="1796"/>
      <c r="O307" s="1797">
        <v>63</v>
      </c>
      <c r="P307" s="362"/>
      <c r="Q307" s="357"/>
      <c r="R307" s="363"/>
      <c r="S307" s="350"/>
      <c r="T307" s="350"/>
      <c r="U307" s="350"/>
    </row>
    <row r="308" spans="1:21" ht="12.6" customHeight="1" outlineLevel="1">
      <c r="A308" s="376">
        <v>43950</v>
      </c>
      <c r="B308" s="1050">
        <v>43948</v>
      </c>
      <c r="C308" s="364">
        <v>43963</v>
      </c>
      <c r="D308" s="364">
        <v>43978</v>
      </c>
      <c r="E308" s="355" t="s">
        <v>3334</v>
      </c>
      <c r="F308" s="353" t="s">
        <v>12954</v>
      </c>
      <c r="G308" s="353" t="s">
        <v>12955</v>
      </c>
      <c r="H308" s="348"/>
      <c r="I308" s="353"/>
      <c r="J308" s="604" t="s">
        <v>2033</v>
      </c>
      <c r="K308" s="353" t="s">
        <v>12956</v>
      </c>
      <c r="L308" s="1795">
        <f t="shared" si="14"/>
        <v>2</v>
      </c>
      <c r="M308" s="1795">
        <f t="shared" si="15"/>
        <v>1</v>
      </c>
      <c r="N308" s="1796"/>
      <c r="O308" s="1797">
        <v>64</v>
      </c>
      <c r="P308" s="353"/>
      <c r="Q308" s="353"/>
      <c r="R308" s="353"/>
      <c r="S308" s="353"/>
      <c r="T308" s="353"/>
      <c r="U308" s="353"/>
    </row>
    <row r="309" spans="1:21" ht="12.6" customHeight="1" outlineLevel="1">
      <c r="A309" s="376">
        <v>43950</v>
      </c>
      <c r="B309" s="1050">
        <v>43948</v>
      </c>
      <c r="C309" s="364">
        <v>43966</v>
      </c>
      <c r="D309" s="364">
        <v>43966</v>
      </c>
      <c r="E309" s="355" t="s">
        <v>3334</v>
      </c>
      <c r="F309" s="353" t="s">
        <v>12779</v>
      </c>
      <c r="G309" s="353" t="s">
        <v>12957</v>
      </c>
      <c r="H309" s="348" t="s">
        <v>12958</v>
      </c>
      <c r="I309" s="353"/>
      <c r="J309" s="604" t="s">
        <v>2042</v>
      </c>
      <c r="K309" s="353"/>
      <c r="L309" s="1795">
        <f t="shared" si="14"/>
        <v>2</v>
      </c>
      <c r="M309" s="1795">
        <f t="shared" si="15"/>
        <v>1</v>
      </c>
      <c r="N309" s="1796"/>
      <c r="O309" s="1797">
        <v>65</v>
      </c>
      <c r="P309" s="362"/>
      <c r="Q309" s="357"/>
      <c r="R309" s="363"/>
      <c r="S309" s="350"/>
      <c r="T309" s="350"/>
      <c r="U309" s="350"/>
    </row>
    <row r="310" spans="1:21" ht="12.6" customHeight="1" outlineLevel="1">
      <c r="A310" s="376">
        <v>43950</v>
      </c>
      <c r="B310" s="1050">
        <v>43948</v>
      </c>
      <c r="C310" s="364">
        <v>43950</v>
      </c>
      <c r="D310" s="364">
        <v>43950</v>
      </c>
      <c r="E310" s="355" t="s">
        <v>3334</v>
      </c>
      <c r="F310" s="353" t="s">
        <v>12959</v>
      </c>
      <c r="G310" s="353" t="s">
        <v>12960</v>
      </c>
      <c r="H310" s="348" t="s">
        <v>12961</v>
      </c>
      <c r="I310" s="353"/>
      <c r="J310" s="604" t="s">
        <v>2033</v>
      </c>
      <c r="K310" s="353" t="s">
        <v>2046</v>
      </c>
      <c r="L310" s="1795">
        <f t="shared" si="14"/>
        <v>2</v>
      </c>
      <c r="M310" s="1795">
        <f t="shared" si="15"/>
        <v>1</v>
      </c>
      <c r="N310" s="1796"/>
      <c r="O310" s="1797">
        <v>66</v>
      </c>
      <c r="P310" s="604"/>
      <c r="Q310" s="604"/>
      <c r="R310" s="604"/>
      <c r="S310" s="604"/>
      <c r="T310" s="604"/>
      <c r="U310" s="604"/>
    </row>
    <row r="311" spans="1:21" ht="12.6" customHeight="1" outlineLevel="1">
      <c r="A311" s="376">
        <v>43950</v>
      </c>
      <c r="B311" s="1050">
        <v>43942</v>
      </c>
      <c r="C311" s="364">
        <v>43957</v>
      </c>
      <c r="D311" s="364">
        <v>43972</v>
      </c>
      <c r="E311" s="355" t="s">
        <v>3334</v>
      </c>
      <c r="F311" s="353" t="s">
        <v>12962</v>
      </c>
      <c r="G311" s="353" t="s">
        <v>12963</v>
      </c>
      <c r="H311" s="348"/>
      <c r="I311" s="353"/>
      <c r="J311" s="604" t="s">
        <v>2033</v>
      </c>
      <c r="K311" s="353" t="s">
        <v>12956</v>
      </c>
      <c r="L311" s="1795">
        <f t="shared" si="14"/>
        <v>8</v>
      </c>
      <c r="M311" s="1795">
        <f t="shared" si="15"/>
        <v>5</v>
      </c>
      <c r="N311" s="1796"/>
      <c r="O311" s="1797">
        <v>67</v>
      </c>
      <c r="P311" s="353"/>
      <c r="Q311" s="353"/>
      <c r="R311" s="353"/>
      <c r="S311" s="353"/>
      <c r="T311" s="353"/>
      <c r="U311" s="353"/>
    </row>
    <row r="312" spans="1:21" ht="12.6" customHeight="1" outlineLevel="1">
      <c r="A312" s="376">
        <v>43950</v>
      </c>
      <c r="B312" s="1050">
        <v>43943</v>
      </c>
      <c r="C312" s="364">
        <v>43957</v>
      </c>
      <c r="D312" s="364">
        <v>43973</v>
      </c>
      <c r="E312" s="355" t="s">
        <v>3334</v>
      </c>
      <c r="F312" s="353" t="s">
        <v>5075</v>
      </c>
      <c r="G312" s="353" t="s">
        <v>12964</v>
      </c>
      <c r="H312" s="348"/>
      <c r="I312" s="353"/>
      <c r="J312" s="604" t="s">
        <v>2034</v>
      </c>
      <c r="K312" s="353" t="s">
        <v>2039</v>
      </c>
      <c r="L312" s="1795">
        <f t="shared" si="14"/>
        <v>7</v>
      </c>
      <c r="M312" s="1795">
        <f t="shared" si="15"/>
        <v>4</v>
      </c>
      <c r="N312" s="1796"/>
      <c r="O312" s="1797">
        <v>68</v>
      </c>
      <c r="P312" s="353"/>
      <c r="Q312" s="353"/>
      <c r="R312" s="353"/>
      <c r="S312" s="353"/>
      <c r="T312" s="353"/>
      <c r="U312" s="353"/>
    </row>
    <row r="313" spans="1:21" ht="12.6" customHeight="1" outlineLevel="1">
      <c r="A313" s="376">
        <v>43950</v>
      </c>
      <c r="B313" s="1050">
        <v>43943</v>
      </c>
      <c r="C313" s="364">
        <v>43956</v>
      </c>
      <c r="D313" s="364">
        <v>43973</v>
      </c>
      <c r="E313" s="355" t="s">
        <v>3334</v>
      </c>
      <c r="F313" s="353" t="s">
        <v>12965</v>
      </c>
      <c r="G313" s="353" t="s">
        <v>12966</v>
      </c>
      <c r="H313" s="348"/>
      <c r="I313" s="353"/>
      <c r="J313" s="604" t="s">
        <v>2033</v>
      </c>
      <c r="K313" s="353" t="s">
        <v>2039</v>
      </c>
      <c r="L313" s="1795">
        <f t="shared" si="14"/>
        <v>7</v>
      </c>
      <c r="M313" s="1795">
        <f t="shared" si="15"/>
        <v>4</v>
      </c>
      <c r="N313" s="1796"/>
      <c r="O313" s="1797">
        <v>69</v>
      </c>
      <c r="P313" s="353"/>
      <c r="Q313" s="353"/>
      <c r="R313" s="353"/>
      <c r="S313" s="353"/>
      <c r="T313" s="353"/>
      <c r="U313" s="353"/>
    </row>
    <row r="314" spans="1:21" ht="12.6" customHeight="1" outlineLevel="1">
      <c r="A314" s="376">
        <v>43950</v>
      </c>
      <c r="B314" s="1050">
        <v>43948</v>
      </c>
      <c r="C314" s="364">
        <v>43961</v>
      </c>
      <c r="D314" s="364">
        <v>43979</v>
      </c>
      <c r="E314" s="355" t="s">
        <v>3334</v>
      </c>
      <c r="F314" s="353" t="s">
        <v>12967</v>
      </c>
      <c r="G314" s="353" t="s">
        <v>12968</v>
      </c>
      <c r="H314" s="348"/>
      <c r="I314" s="353"/>
      <c r="J314" s="604" t="s">
        <v>2045</v>
      </c>
      <c r="K314" s="353" t="s">
        <v>2039</v>
      </c>
      <c r="L314" s="1795">
        <f t="shared" si="14"/>
        <v>2</v>
      </c>
      <c r="M314" s="1795">
        <f t="shared" si="15"/>
        <v>1</v>
      </c>
      <c r="N314" s="1796"/>
      <c r="O314" s="1797">
        <v>70</v>
      </c>
      <c r="P314" s="353"/>
      <c r="Q314" s="353"/>
      <c r="R314" s="353"/>
      <c r="S314" s="353"/>
      <c r="T314" s="353"/>
      <c r="U314" s="353"/>
    </row>
    <row r="315" spans="1:21" ht="12.6" customHeight="1" outlineLevel="1">
      <c r="A315" s="376">
        <v>43951</v>
      </c>
      <c r="B315" s="1050">
        <v>43944</v>
      </c>
      <c r="C315" s="364">
        <v>43951</v>
      </c>
      <c r="D315" s="364">
        <v>43951</v>
      </c>
      <c r="E315" s="355" t="s">
        <v>3334</v>
      </c>
      <c r="F315" s="353" t="s">
        <v>12624</v>
      </c>
      <c r="G315" s="353" t="s">
        <v>12969</v>
      </c>
      <c r="H315" s="348"/>
      <c r="I315" s="353"/>
      <c r="J315" s="604" t="s">
        <v>2042</v>
      </c>
      <c r="K315" s="353"/>
      <c r="L315" s="1795">
        <f t="shared" si="14"/>
        <v>7</v>
      </c>
      <c r="M315" s="1795">
        <f t="shared" si="15"/>
        <v>4</v>
      </c>
      <c r="N315" s="1796"/>
      <c r="O315" s="1797">
        <v>71</v>
      </c>
      <c r="P315" s="362"/>
      <c r="Q315" s="357"/>
      <c r="R315" s="363"/>
      <c r="S315" s="350"/>
      <c r="T315" s="350"/>
      <c r="U315" s="350"/>
    </row>
    <row r="316" spans="1:21" ht="12.6" customHeight="1" outlineLevel="1">
      <c r="A316" s="376">
        <v>43951</v>
      </c>
      <c r="B316" s="1050">
        <v>43937</v>
      </c>
      <c r="C316" s="364">
        <v>43951</v>
      </c>
      <c r="D316" s="364">
        <v>43967</v>
      </c>
      <c r="E316" s="355" t="s">
        <v>3334</v>
      </c>
      <c r="F316" s="353" t="s">
        <v>12970</v>
      </c>
      <c r="G316" s="353" t="s">
        <v>12971</v>
      </c>
      <c r="H316" s="348" t="s">
        <v>12337</v>
      </c>
      <c r="I316" s="353" t="s">
        <v>2039</v>
      </c>
      <c r="J316" s="604" t="s">
        <v>2042</v>
      </c>
      <c r="K316" s="353" t="s">
        <v>2036</v>
      </c>
      <c r="L316" s="1795">
        <f t="shared" si="14"/>
        <v>14</v>
      </c>
      <c r="M316" s="1795">
        <f t="shared" si="15"/>
        <v>9</v>
      </c>
      <c r="N316" s="1796"/>
      <c r="O316" s="1797">
        <v>72</v>
      </c>
      <c r="P316" s="353"/>
      <c r="Q316" s="353"/>
      <c r="R316" s="353"/>
      <c r="S316" s="353"/>
      <c r="T316" s="353"/>
      <c r="U316" s="353"/>
    </row>
    <row r="317" spans="1:21" ht="12.6" customHeight="1" outlineLevel="1">
      <c r="A317" s="376">
        <v>43951</v>
      </c>
      <c r="B317" s="1050">
        <v>43938</v>
      </c>
      <c r="C317" s="364">
        <v>43956</v>
      </c>
      <c r="D317" s="364">
        <v>43967</v>
      </c>
      <c r="E317" s="355" t="s">
        <v>3334</v>
      </c>
      <c r="F317" s="353" t="s">
        <v>12972</v>
      </c>
      <c r="G317" s="353" t="s">
        <v>12973</v>
      </c>
      <c r="H317" s="348" t="s">
        <v>12367</v>
      </c>
      <c r="I317" s="353"/>
      <c r="J317" s="604" t="s">
        <v>2035</v>
      </c>
      <c r="K317" s="353" t="s">
        <v>12427</v>
      </c>
      <c r="L317" s="1795">
        <f t="shared" si="14"/>
        <v>13</v>
      </c>
      <c r="M317" s="1795">
        <f t="shared" si="15"/>
        <v>8</v>
      </c>
      <c r="N317" s="1796"/>
      <c r="O317" s="1797">
        <v>73</v>
      </c>
      <c r="P317" s="353"/>
      <c r="Q317" s="353"/>
      <c r="R317" s="353"/>
      <c r="S317" s="353"/>
      <c r="T317" s="353"/>
      <c r="U317" s="353"/>
    </row>
    <row r="318" spans="1:21" ht="12.6" customHeight="1" outlineLevel="1">
      <c r="A318" s="376">
        <v>43951</v>
      </c>
      <c r="B318" s="1050">
        <v>43945</v>
      </c>
      <c r="C318" s="364">
        <v>43961</v>
      </c>
      <c r="D318" s="364">
        <v>43974</v>
      </c>
      <c r="E318" s="355" t="s">
        <v>3334</v>
      </c>
      <c r="F318" s="353" t="s">
        <v>12974</v>
      </c>
      <c r="G318" s="353" t="s">
        <v>12975</v>
      </c>
      <c r="H318" s="348"/>
      <c r="I318" s="353"/>
      <c r="J318" s="604" t="s">
        <v>2035</v>
      </c>
      <c r="K318" s="353" t="s">
        <v>12427</v>
      </c>
      <c r="L318" s="1795">
        <f t="shared" si="14"/>
        <v>6</v>
      </c>
      <c r="M318" s="1795">
        <f t="shared" si="15"/>
        <v>3</v>
      </c>
      <c r="N318" s="1796"/>
      <c r="O318" s="1797">
        <v>74</v>
      </c>
      <c r="P318" s="353"/>
      <c r="Q318" s="353"/>
      <c r="R318" s="353"/>
      <c r="S318" s="353"/>
      <c r="T318" s="353"/>
      <c r="U318" s="353"/>
    </row>
    <row r="319" spans="1:21" ht="12.6" customHeight="1" outlineLevel="1">
      <c r="A319" s="376">
        <v>43956</v>
      </c>
      <c r="B319" s="1050">
        <v>43951</v>
      </c>
      <c r="C319" s="364">
        <v>43956</v>
      </c>
      <c r="D319" s="364">
        <v>43956</v>
      </c>
      <c r="E319" s="355" t="s">
        <v>3334</v>
      </c>
      <c r="F319" s="353" t="s">
        <v>12624</v>
      </c>
      <c r="G319" s="353" t="s">
        <v>12976</v>
      </c>
      <c r="H319" s="348"/>
      <c r="I319" s="353"/>
      <c r="J319" s="604" t="s">
        <v>2042</v>
      </c>
      <c r="K319" s="353"/>
      <c r="L319" s="1795">
        <f t="shared" si="14"/>
        <v>5</v>
      </c>
      <c r="M319" s="1795">
        <f t="shared" si="15"/>
        <v>2</v>
      </c>
      <c r="N319" s="1796"/>
      <c r="O319" s="1797">
        <v>75</v>
      </c>
      <c r="P319" s="362"/>
      <c r="Q319" s="357"/>
      <c r="R319" s="363"/>
      <c r="S319" s="350"/>
      <c r="T319" s="350"/>
      <c r="U319" s="350"/>
    </row>
    <row r="320" spans="1:21" ht="12.6" customHeight="1" outlineLevel="1">
      <c r="A320" s="376">
        <v>43956</v>
      </c>
      <c r="B320" s="1050">
        <v>43949</v>
      </c>
      <c r="C320" s="364">
        <v>43957</v>
      </c>
      <c r="D320" s="364">
        <v>43978</v>
      </c>
      <c r="E320" s="355" t="s">
        <v>3334</v>
      </c>
      <c r="F320" s="353" t="s">
        <v>12783</v>
      </c>
      <c r="G320" s="353" t="s">
        <v>12977</v>
      </c>
      <c r="H320" s="348"/>
      <c r="I320" s="353" t="s">
        <v>2035</v>
      </c>
      <c r="J320" s="604" t="s">
        <v>2045</v>
      </c>
      <c r="K320" s="353" t="s">
        <v>2039</v>
      </c>
      <c r="L320" s="1795">
        <f t="shared" si="14"/>
        <v>7</v>
      </c>
      <c r="M320" s="1795">
        <f t="shared" si="15"/>
        <v>4</v>
      </c>
      <c r="N320" s="1796"/>
      <c r="O320" s="1797">
        <v>76</v>
      </c>
      <c r="P320" s="353"/>
      <c r="Q320" s="353"/>
      <c r="R320" s="353"/>
      <c r="S320" s="353"/>
      <c r="T320" s="353"/>
      <c r="U320" s="353"/>
    </row>
    <row r="321" spans="1:21" ht="12.6" customHeight="1" outlineLevel="1">
      <c r="A321" s="376">
        <v>43957</v>
      </c>
      <c r="B321" s="1050">
        <v>43951</v>
      </c>
      <c r="C321" s="364">
        <v>43958</v>
      </c>
      <c r="D321" s="364">
        <v>43981</v>
      </c>
      <c r="E321" s="355" t="s">
        <v>3334</v>
      </c>
      <c r="F321" s="353" t="s">
        <v>12978</v>
      </c>
      <c r="G321" s="353" t="s">
        <v>12979</v>
      </c>
      <c r="H321" s="348"/>
      <c r="I321" s="353"/>
      <c r="J321" s="604" t="s">
        <v>2033</v>
      </c>
      <c r="K321" s="353" t="s">
        <v>12928</v>
      </c>
      <c r="L321" s="1795">
        <f t="shared" si="14"/>
        <v>6</v>
      </c>
      <c r="M321" s="1795">
        <f t="shared" si="15"/>
        <v>3</v>
      </c>
      <c r="N321" s="1796"/>
      <c r="O321" s="1797">
        <v>77</v>
      </c>
      <c r="P321" s="353"/>
      <c r="Q321" s="353"/>
      <c r="R321" s="353"/>
      <c r="S321" s="353"/>
      <c r="T321" s="353"/>
      <c r="U321" s="353"/>
    </row>
    <row r="322" spans="1:21" ht="12.6" customHeight="1" outlineLevel="1">
      <c r="A322" s="376">
        <v>43957</v>
      </c>
      <c r="B322" s="1050">
        <v>43949</v>
      </c>
      <c r="C322" s="364">
        <v>43963</v>
      </c>
      <c r="D322" s="364">
        <v>43979</v>
      </c>
      <c r="E322" s="355" t="s">
        <v>3334</v>
      </c>
      <c r="F322" s="353" t="s">
        <v>7510</v>
      </c>
      <c r="G322" s="353" t="s">
        <v>12980</v>
      </c>
      <c r="H322" s="348"/>
      <c r="I322" s="353"/>
      <c r="J322" s="604" t="s">
        <v>2033</v>
      </c>
      <c r="K322" s="353" t="s">
        <v>2039</v>
      </c>
      <c r="L322" s="1795">
        <f t="shared" si="14"/>
        <v>8</v>
      </c>
      <c r="M322" s="1795">
        <f t="shared" si="15"/>
        <v>5</v>
      </c>
      <c r="N322" s="1796"/>
      <c r="O322" s="1797">
        <v>78</v>
      </c>
      <c r="P322" s="353"/>
      <c r="Q322" s="353"/>
      <c r="R322" s="353"/>
      <c r="S322" s="353"/>
      <c r="T322" s="353"/>
      <c r="U322" s="353"/>
    </row>
    <row r="323" spans="1:21" ht="12.6" customHeight="1" outlineLevel="1">
      <c r="A323" s="376">
        <v>43957</v>
      </c>
      <c r="B323" s="1050">
        <v>43949</v>
      </c>
      <c r="C323" s="364">
        <v>43963</v>
      </c>
      <c r="D323" s="364">
        <v>43979</v>
      </c>
      <c r="E323" s="355" t="s">
        <v>3334</v>
      </c>
      <c r="F323" s="353" t="s">
        <v>5010</v>
      </c>
      <c r="G323" s="353" t="s">
        <v>12981</v>
      </c>
      <c r="H323" s="348"/>
      <c r="I323" s="353" t="s">
        <v>2035</v>
      </c>
      <c r="J323" s="604" t="s">
        <v>2045</v>
      </c>
      <c r="K323" s="353" t="s">
        <v>2039</v>
      </c>
      <c r="L323" s="1795">
        <f t="shared" si="14"/>
        <v>8</v>
      </c>
      <c r="M323" s="1795">
        <f t="shared" si="15"/>
        <v>5</v>
      </c>
      <c r="N323" s="1796"/>
      <c r="O323" s="1797">
        <v>79</v>
      </c>
      <c r="P323" s="353"/>
      <c r="Q323" s="353"/>
      <c r="R323" s="353"/>
      <c r="S323" s="353"/>
      <c r="T323" s="353"/>
      <c r="U323" s="353"/>
    </row>
    <row r="324" spans="1:21" ht="12.6" customHeight="1" outlineLevel="1">
      <c r="A324" s="376">
        <v>43957</v>
      </c>
      <c r="B324" s="1050">
        <v>43942</v>
      </c>
      <c r="C324" s="364">
        <v>43966</v>
      </c>
      <c r="D324" s="364">
        <v>43972</v>
      </c>
      <c r="E324" s="355" t="s">
        <v>3335</v>
      </c>
      <c r="F324" s="353" t="s">
        <v>12982</v>
      </c>
      <c r="G324" s="353" t="s">
        <v>12983</v>
      </c>
      <c r="H324" s="348" t="s">
        <v>12984</v>
      </c>
      <c r="I324" s="353"/>
      <c r="J324" s="604" t="s">
        <v>2034</v>
      </c>
      <c r="K324" s="353" t="s">
        <v>2046</v>
      </c>
      <c r="L324" s="1795">
        <f t="shared" si="14"/>
        <v>15</v>
      </c>
      <c r="M324" s="1795">
        <f t="shared" si="15"/>
        <v>10</v>
      </c>
      <c r="N324" s="1796"/>
      <c r="O324" s="1797">
        <v>80</v>
      </c>
      <c r="P324" s="353"/>
      <c r="Q324" s="353"/>
      <c r="R324" s="353"/>
      <c r="S324" s="353"/>
      <c r="T324" s="353"/>
      <c r="U324" s="353"/>
    </row>
    <row r="325" spans="1:21" ht="12.6" customHeight="1" outlineLevel="1">
      <c r="A325" s="376">
        <v>43957</v>
      </c>
      <c r="B325" s="1050">
        <v>43951</v>
      </c>
      <c r="C325" s="364">
        <v>43965</v>
      </c>
      <c r="D325" s="364">
        <v>43981</v>
      </c>
      <c r="E325" s="355" t="s">
        <v>3334</v>
      </c>
      <c r="F325" s="353" t="s">
        <v>12985</v>
      </c>
      <c r="G325" s="353" t="s">
        <v>12986</v>
      </c>
      <c r="H325" s="348"/>
      <c r="I325" s="353"/>
      <c r="J325" s="604" t="s">
        <v>2033</v>
      </c>
      <c r="K325" s="353" t="s">
        <v>2039</v>
      </c>
      <c r="L325" s="1795">
        <f t="shared" si="14"/>
        <v>6</v>
      </c>
      <c r="M325" s="1795">
        <f t="shared" si="15"/>
        <v>3</v>
      </c>
      <c r="N325" s="1796"/>
      <c r="O325" s="1797">
        <v>81</v>
      </c>
      <c r="P325" s="353"/>
      <c r="Q325" s="353"/>
      <c r="R325" s="353"/>
      <c r="S325" s="353"/>
      <c r="T325" s="353"/>
      <c r="U325" s="353"/>
    </row>
    <row r="326" spans="1:21" ht="12.6" customHeight="1" outlineLevel="1">
      <c r="A326" s="376">
        <v>43957</v>
      </c>
      <c r="B326" s="1050">
        <v>43948</v>
      </c>
      <c r="C326" s="364">
        <v>43963</v>
      </c>
      <c r="D326" s="364">
        <v>43978</v>
      </c>
      <c r="E326" s="355" t="s">
        <v>3334</v>
      </c>
      <c r="F326" s="353" t="s">
        <v>12987</v>
      </c>
      <c r="G326" s="707" t="s">
        <v>12988</v>
      </c>
      <c r="H326" s="348"/>
      <c r="I326" s="353"/>
      <c r="J326" s="604" t="s">
        <v>2045</v>
      </c>
      <c r="K326" s="353" t="s">
        <v>2036</v>
      </c>
      <c r="L326" s="1795">
        <f t="shared" si="14"/>
        <v>9</v>
      </c>
      <c r="M326" s="1795">
        <f t="shared" si="15"/>
        <v>6</v>
      </c>
      <c r="N326" s="1796"/>
      <c r="O326" s="1797">
        <v>82</v>
      </c>
      <c r="P326" s="353"/>
      <c r="Q326" s="353"/>
      <c r="R326" s="353"/>
      <c r="S326" s="353"/>
      <c r="T326" s="353"/>
      <c r="U326" s="353"/>
    </row>
    <row r="327" spans="1:21" ht="12.6" customHeight="1" outlineLevel="1">
      <c r="A327" s="376">
        <v>43958</v>
      </c>
      <c r="B327" s="1050">
        <v>43950</v>
      </c>
      <c r="C327" s="364">
        <v>43959</v>
      </c>
      <c r="D327" s="364">
        <v>43959</v>
      </c>
      <c r="E327" s="355" t="s">
        <v>3334</v>
      </c>
      <c r="F327" s="353" t="s">
        <v>12672</v>
      </c>
      <c r="G327" s="353" t="s">
        <v>12989</v>
      </c>
      <c r="H327" s="348"/>
      <c r="I327" s="353"/>
      <c r="J327" s="604" t="s">
        <v>2042</v>
      </c>
      <c r="K327" s="353"/>
      <c r="L327" s="1795">
        <f t="shared" si="14"/>
        <v>8</v>
      </c>
      <c r="M327" s="1795">
        <f t="shared" si="15"/>
        <v>5</v>
      </c>
      <c r="N327" s="1796"/>
      <c r="O327" s="1797">
        <v>83</v>
      </c>
      <c r="P327" s="362"/>
      <c r="Q327" s="357"/>
      <c r="R327" s="363"/>
      <c r="S327" s="350"/>
      <c r="T327" s="350"/>
      <c r="U327" s="350"/>
    </row>
    <row r="328" spans="1:21" ht="12.6" customHeight="1" outlineLevel="1">
      <c r="A328" s="376">
        <v>43959</v>
      </c>
      <c r="B328" s="1050">
        <v>43950</v>
      </c>
      <c r="C328" s="364">
        <v>43965</v>
      </c>
      <c r="D328" s="364">
        <v>43981</v>
      </c>
      <c r="E328" s="355" t="s">
        <v>3334</v>
      </c>
      <c r="F328" s="353" t="s">
        <v>12990</v>
      </c>
      <c r="G328" s="375" t="s">
        <v>12991</v>
      </c>
      <c r="H328" s="348"/>
      <c r="I328" s="353"/>
      <c r="J328" s="604" t="s">
        <v>2045</v>
      </c>
      <c r="K328" s="353" t="s">
        <v>12427</v>
      </c>
      <c r="L328" s="1795">
        <f t="shared" si="14"/>
        <v>9</v>
      </c>
      <c r="M328" s="1795">
        <f t="shared" si="15"/>
        <v>6</v>
      </c>
      <c r="N328" s="1796"/>
      <c r="O328" s="1797">
        <v>84</v>
      </c>
      <c r="P328" s="353"/>
      <c r="Q328" s="353"/>
      <c r="R328" s="353"/>
      <c r="S328" s="353"/>
      <c r="T328" s="353"/>
      <c r="U328" s="353"/>
    </row>
    <row r="329" spans="1:21" ht="12.6" customHeight="1" outlineLevel="1">
      <c r="A329" s="734">
        <v>43963</v>
      </c>
      <c r="B329" s="1050">
        <v>43945</v>
      </c>
      <c r="C329" s="364">
        <v>43969</v>
      </c>
      <c r="D329" s="364">
        <v>43975</v>
      </c>
      <c r="E329" s="355" t="s">
        <v>3335</v>
      </c>
      <c r="F329" s="353" t="s">
        <v>12992</v>
      </c>
      <c r="G329" s="353" t="s">
        <v>12993</v>
      </c>
      <c r="H329" s="348"/>
      <c r="I329" s="353"/>
      <c r="J329" s="604" t="s">
        <v>2033</v>
      </c>
      <c r="K329" s="604"/>
      <c r="L329" s="1795">
        <f t="shared" si="14"/>
        <v>18</v>
      </c>
      <c r="M329" s="1795">
        <f t="shared" si="15"/>
        <v>11</v>
      </c>
      <c r="N329" s="1796"/>
      <c r="O329" s="1797">
        <v>85</v>
      </c>
      <c r="P329" s="353"/>
      <c r="Q329" s="353"/>
      <c r="R329" s="353"/>
      <c r="S329" s="353"/>
      <c r="T329" s="353"/>
      <c r="U329" s="353"/>
    </row>
    <row r="330" spans="1:21" ht="12.6" customHeight="1" outlineLevel="1">
      <c r="A330" s="376">
        <v>43963</v>
      </c>
      <c r="B330" s="1050">
        <v>43948</v>
      </c>
      <c r="C330" s="713">
        <v>43966</v>
      </c>
      <c r="D330" s="364">
        <v>43977</v>
      </c>
      <c r="E330" s="355" t="s">
        <v>3334</v>
      </c>
      <c r="F330" s="353" t="s">
        <v>12994</v>
      </c>
      <c r="G330" s="353" t="s">
        <v>12995</v>
      </c>
      <c r="H330" s="348"/>
      <c r="I330" s="353"/>
      <c r="J330" s="604" t="s">
        <v>2035</v>
      </c>
      <c r="K330" s="604"/>
      <c r="L330" s="1795">
        <f t="shared" si="14"/>
        <v>15</v>
      </c>
      <c r="M330" s="1795">
        <f t="shared" si="15"/>
        <v>10</v>
      </c>
      <c r="N330" s="1796"/>
      <c r="O330" s="1797">
        <v>86</v>
      </c>
      <c r="P330" s="362"/>
      <c r="Q330" s="357"/>
      <c r="R330" s="363"/>
      <c r="S330" s="350"/>
      <c r="T330" s="350"/>
      <c r="U330" s="350"/>
    </row>
    <row r="331" spans="1:21" ht="12.6" customHeight="1" outlineLevel="1">
      <c r="A331" s="734">
        <v>43963</v>
      </c>
      <c r="B331" s="1806">
        <v>43950</v>
      </c>
      <c r="C331" s="735" t="s">
        <v>12996</v>
      </c>
      <c r="D331" s="1045">
        <v>43980</v>
      </c>
      <c r="E331" s="735" t="s">
        <v>3335</v>
      </c>
      <c r="F331" s="604" t="s">
        <v>12997</v>
      </c>
      <c r="G331" s="604" t="s">
        <v>12998</v>
      </c>
      <c r="H331" s="1070"/>
      <c r="I331" s="604"/>
      <c r="J331" s="604" t="s">
        <v>2042</v>
      </c>
      <c r="K331" s="604"/>
      <c r="L331" s="1795">
        <f t="shared" si="14"/>
        <v>13</v>
      </c>
      <c r="M331" s="1795">
        <f t="shared" si="15"/>
        <v>8</v>
      </c>
      <c r="N331" s="1796"/>
      <c r="O331" s="1797">
        <v>87</v>
      </c>
      <c r="P331" s="353"/>
      <c r="Q331" s="353"/>
      <c r="R331" s="353"/>
      <c r="S331" s="353"/>
      <c r="T331" s="353"/>
      <c r="U331" s="353"/>
    </row>
    <row r="332" spans="1:21" ht="12.6" customHeight="1" outlineLevel="1">
      <c r="A332" s="376">
        <v>43969</v>
      </c>
      <c r="B332" s="1050">
        <v>43937</v>
      </c>
      <c r="C332" s="364">
        <v>43967</v>
      </c>
      <c r="D332" s="364">
        <v>43970</v>
      </c>
      <c r="E332" s="355" t="s">
        <v>3334</v>
      </c>
      <c r="F332" s="353" t="s">
        <v>12624</v>
      </c>
      <c r="G332" s="353" t="s">
        <v>12999</v>
      </c>
      <c r="H332" s="348"/>
      <c r="I332" s="353"/>
      <c r="J332" s="604" t="s">
        <v>2042</v>
      </c>
      <c r="K332" s="353"/>
      <c r="L332" s="1795">
        <f t="shared" si="14"/>
        <v>32</v>
      </c>
      <c r="M332" s="1795">
        <f t="shared" si="15"/>
        <v>21</v>
      </c>
      <c r="N332" s="1796"/>
      <c r="O332" s="1797">
        <v>88</v>
      </c>
      <c r="P332" s="362"/>
      <c r="Q332" s="357"/>
      <c r="R332" s="363"/>
      <c r="S332" s="350"/>
      <c r="T332" s="350"/>
      <c r="U332" s="350"/>
    </row>
    <row r="333" spans="1:21" ht="12.6" customHeight="1" outlineLevel="1">
      <c r="A333" s="376">
        <v>43969</v>
      </c>
      <c r="B333" s="1050">
        <v>43949</v>
      </c>
      <c r="C333" s="364">
        <v>43969</v>
      </c>
      <c r="D333" s="932">
        <v>43979</v>
      </c>
      <c r="E333" s="349" t="s">
        <v>3335</v>
      </c>
      <c r="F333" s="424" t="s">
        <v>13000</v>
      </c>
      <c r="G333" s="424" t="s">
        <v>13001</v>
      </c>
      <c r="H333" s="589" t="s">
        <v>13002</v>
      </c>
      <c r="I333" s="424"/>
      <c r="J333" s="604" t="s">
        <v>2034</v>
      </c>
      <c r="K333" s="353"/>
      <c r="L333" s="1795">
        <f t="shared" si="14"/>
        <v>20</v>
      </c>
      <c r="M333" s="1795">
        <f t="shared" si="15"/>
        <v>13</v>
      </c>
      <c r="N333" s="1796"/>
      <c r="O333" s="1797">
        <v>89</v>
      </c>
      <c r="P333" s="424"/>
      <c r="Q333" s="424"/>
      <c r="R333" s="424"/>
      <c r="S333" s="424"/>
      <c r="T333" s="424"/>
      <c r="U333" s="424"/>
    </row>
    <row r="334" spans="1:21" ht="12.6" customHeight="1" outlineLevel="1">
      <c r="A334" s="376">
        <v>43970</v>
      </c>
      <c r="B334" s="1050">
        <v>43943</v>
      </c>
      <c r="C334" s="364">
        <v>43959</v>
      </c>
      <c r="D334" s="364">
        <v>43972</v>
      </c>
      <c r="E334" s="355" t="s">
        <v>3335</v>
      </c>
      <c r="F334" s="353" t="s">
        <v>13003</v>
      </c>
      <c r="G334" s="353" t="s">
        <v>13004</v>
      </c>
      <c r="H334" s="348" t="s">
        <v>13005</v>
      </c>
      <c r="I334" s="353"/>
      <c r="J334" s="604" t="s">
        <v>2035</v>
      </c>
      <c r="K334" s="1807"/>
      <c r="L334" s="1795">
        <f t="shared" si="14"/>
        <v>27</v>
      </c>
      <c r="M334" s="1795">
        <f t="shared" si="15"/>
        <v>18</v>
      </c>
      <c r="N334" s="1796"/>
      <c r="O334" s="1797">
        <v>90</v>
      </c>
      <c r="P334" s="353"/>
      <c r="Q334" s="353"/>
      <c r="R334" s="353"/>
      <c r="S334" s="353"/>
      <c r="T334" s="353"/>
      <c r="U334" s="353"/>
    </row>
    <row r="335" spans="1:21" ht="12.6" customHeight="1" outlineLevel="1">
      <c r="A335" s="376">
        <v>43978</v>
      </c>
      <c r="B335" s="1050">
        <v>43949</v>
      </c>
      <c r="C335" s="364">
        <v>43972</v>
      </c>
      <c r="D335" s="364">
        <v>43979</v>
      </c>
      <c r="E335" s="355" t="s">
        <v>3335</v>
      </c>
      <c r="F335" s="353" t="s">
        <v>13006</v>
      </c>
      <c r="G335" s="353" t="s">
        <v>13007</v>
      </c>
      <c r="H335" s="348"/>
      <c r="I335" s="353"/>
      <c r="J335" s="604" t="s">
        <v>2042</v>
      </c>
      <c r="K335" s="353"/>
      <c r="L335" s="1795">
        <f t="shared" si="14"/>
        <v>29</v>
      </c>
      <c r="M335" s="1795">
        <f t="shared" si="15"/>
        <v>20</v>
      </c>
      <c r="N335" s="1796"/>
      <c r="O335" s="1797">
        <v>91</v>
      </c>
      <c r="P335" s="362"/>
      <c r="Q335" s="357"/>
      <c r="R335" s="363"/>
      <c r="S335" s="350"/>
      <c r="T335" s="350"/>
      <c r="U335" s="350"/>
    </row>
    <row r="336" spans="1:21" ht="12.6" customHeight="1" outlineLevel="1">
      <c r="A336" s="376">
        <v>43980</v>
      </c>
      <c r="B336" s="1808">
        <v>43710</v>
      </c>
      <c r="C336" s="759">
        <v>43735</v>
      </c>
      <c r="D336" s="759">
        <v>43740</v>
      </c>
      <c r="E336" s="350" t="s">
        <v>3335</v>
      </c>
      <c r="F336" s="352" t="s">
        <v>13008</v>
      </c>
      <c r="G336" s="352" t="s">
        <v>13009</v>
      </c>
      <c r="H336" s="351" t="s">
        <v>13010</v>
      </c>
      <c r="I336" s="352"/>
      <c r="J336" s="604" t="s">
        <v>2035</v>
      </c>
      <c r="K336" s="353"/>
      <c r="L336" s="1795">
        <f t="shared" si="14"/>
        <v>270</v>
      </c>
      <c r="M336" s="1795">
        <f t="shared" si="15"/>
        <v>193</v>
      </c>
      <c r="N336" s="1796"/>
      <c r="O336" s="1797">
        <v>92</v>
      </c>
      <c r="P336" s="362"/>
      <c r="Q336" s="357"/>
      <c r="R336" s="363"/>
      <c r="S336" s="350"/>
      <c r="T336" s="350"/>
      <c r="U336" s="350"/>
    </row>
    <row r="337" spans="1:33" ht="12.6" customHeight="1" outlineLevel="1">
      <c r="A337" s="376">
        <v>43980</v>
      </c>
      <c r="B337" s="1808">
        <v>43713</v>
      </c>
      <c r="C337" s="759">
        <v>43742</v>
      </c>
      <c r="D337" s="759">
        <v>43743</v>
      </c>
      <c r="E337" s="350" t="s">
        <v>3335</v>
      </c>
      <c r="F337" s="352" t="s">
        <v>13011</v>
      </c>
      <c r="G337" s="352" t="s">
        <v>13012</v>
      </c>
      <c r="H337" s="351" t="s">
        <v>13013</v>
      </c>
      <c r="I337" s="352" t="s">
        <v>13014</v>
      </c>
      <c r="J337" s="604" t="s">
        <v>2035</v>
      </c>
      <c r="K337" s="353"/>
      <c r="L337" s="1795">
        <f t="shared" si="14"/>
        <v>267</v>
      </c>
      <c r="M337" s="1795">
        <f t="shared" si="15"/>
        <v>190</v>
      </c>
      <c r="N337" s="1796"/>
      <c r="O337" s="1797">
        <v>93</v>
      </c>
      <c r="P337" s="362"/>
      <c r="Q337" s="357"/>
      <c r="R337" s="363"/>
      <c r="S337" s="350"/>
      <c r="T337" s="350"/>
      <c r="U337" s="350"/>
      <c r="V337" s="355"/>
      <c r="W337" s="1385"/>
      <c r="X337" s="1385"/>
      <c r="Y337" s="1385"/>
      <c r="Z337" s="1385"/>
      <c r="AA337" s="1385"/>
      <c r="AB337" s="1385"/>
      <c r="AC337" s="1385"/>
      <c r="AD337" s="363"/>
      <c r="AE337" s="1385"/>
      <c r="AF337" s="353"/>
      <c r="AG337" s="353"/>
    </row>
    <row r="338" spans="1:33" ht="12.6" customHeight="1" outlineLevel="1">
      <c r="A338" s="376">
        <v>43980</v>
      </c>
      <c r="B338" s="1809">
        <v>43941</v>
      </c>
      <c r="C338" s="1810">
        <v>43971</v>
      </c>
      <c r="D338" s="1810">
        <v>43971</v>
      </c>
      <c r="E338" s="1385" t="s">
        <v>3335</v>
      </c>
      <c r="F338" s="743" t="s">
        <v>2698</v>
      </c>
      <c r="G338" s="743" t="s">
        <v>13015</v>
      </c>
      <c r="H338" s="1811"/>
      <c r="I338" s="743"/>
      <c r="J338" s="604" t="s">
        <v>2035</v>
      </c>
      <c r="K338" s="353"/>
      <c r="L338" s="1795">
        <f t="shared" si="14"/>
        <v>39</v>
      </c>
      <c r="M338" s="1795">
        <f t="shared" si="15"/>
        <v>28</v>
      </c>
      <c r="N338" s="1796"/>
      <c r="O338" s="1797">
        <v>94</v>
      </c>
      <c r="P338" s="362"/>
      <c r="Q338" s="357"/>
      <c r="R338" s="363"/>
      <c r="S338" s="350"/>
      <c r="T338" s="350"/>
      <c r="U338" s="350"/>
      <c r="V338" s="355"/>
      <c r="W338" s="1385"/>
      <c r="X338" s="1385"/>
      <c r="Y338" s="1385"/>
      <c r="Z338" s="1385"/>
      <c r="AA338" s="1385"/>
      <c r="AB338" s="1385"/>
      <c r="AC338" s="1385"/>
      <c r="AD338" s="363"/>
      <c r="AE338" s="1385"/>
      <c r="AF338" s="353"/>
      <c r="AG338" s="353"/>
    </row>
    <row r="339" spans="1:33" ht="12.6" customHeight="1" outlineLevel="1">
      <c r="A339" s="376">
        <v>43983</v>
      </c>
      <c r="B339" s="1050">
        <v>43950</v>
      </c>
      <c r="C339" s="364">
        <v>43973</v>
      </c>
      <c r="D339" s="932">
        <v>43980</v>
      </c>
      <c r="E339" s="349" t="s">
        <v>3335</v>
      </c>
      <c r="F339" s="424" t="s">
        <v>12654</v>
      </c>
      <c r="G339" s="424" t="s">
        <v>13016</v>
      </c>
      <c r="H339" s="589" t="s">
        <v>13017</v>
      </c>
      <c r="I339" s="424"/>
      <c r="J339" s="604" t="s">
        <v>2034</v>
      </c>
      <c r="K339" s="353" t="s">
        <v>2036</v>
      </c>
      <c r="L339" s="1795">
        <f t="shared" si="14"/>
        <v>33</v>
      </c>
      <c r="M339" s="1795">
        <f t="shared" si="15"/>
        <v>22</v>
      </c>
      <c r="N339" s="1796"/>
      <c r="O339" s="1797">
        <v>95</v>
      </c>
      <c r="P339" s="424"/>
      <c r="Q339" s="424"/>
      <c r="R339" s="424"/>
      <c r="S339" s="424"/>
      <c r="T339" s="424"/>
      <c r="U339" s="424"/>
      <c r="V339" s="424"/>
      <c r="W339" s="424"/>
      <c r="X339" s="424"/>
      <c r="Y339" s="424"/>
      <c r="Z339" s="424"/>
      <c r="AA339" s="424"/>
      <c r="AB339" s="424"/>
      <c r="AC339" s="424"/>
      <c r="AD339" s="424"/>
      <c r="AE339" s="424"/>
      <c r="AF339" s="424"/>
      <c r="AG339" s="424"/>
    </row>
    <row r="340" spans="1:33" ht="12.6" customHeight="1">
      <c r="A340" s="376">
        <v>43958</v>
      </c>
      <c r="B340" s="717">
        <v>43956</v>
      </c>
      <c r="C340" s="364">
        <v>43959</v>
      </c>
      <c r="D340" s="355" t="s">
        <v>13018</v>
      </c>
      <c r="E340" s="355" t="s">
        <v>3335</v>
      </c>
      <c r="F340" s="353" t="s">
        <v>2651</v>
      </c>
      <c r="G340" s="353" t="s">
        <v>13019</v>
      </c>
      <c r="H340" s="348"/>
      <c r="I340" s="353"/>
      <c r="J340" s="604" t="s">
        <v>2035</v>
      </c>
      <c r="K340" s="353"/>
      <c r="L340" s="1795">
        <f t="shared" si="14"/>
        <v>2</v>
      </c>
      <c r="M340" s="1795">
        <f t="shared" si="15"/>
        <v>1</v>
      </c>
      <c r="N340" s="1796"/>
      <c r="O340" s="1797">
        <v>1</v>
      </c>
      <c r="P340" s="362" t="s">
        <v>2398</v>
      </c>
      <c r="Q340" s="357">
        <f>AVERAGE($L$340:$L$422)</f>
        <v>11.463414634146341</v>
      </c>
      <c r="R340" s="363">
        <f>COUNT($B$340:$B$422)</f>
        <v>82</v>
      </c>
      <c r="S340" s="350">
        <f>COUNTIF($E$340:$E$422,$S$1)</f>
        <v>62</v>
      </c>
      <c r="T340" s="350">
        <f>COUNTIF($E$340:$E$422,$T$1)</f>
        <v>20</v>
      </c>
      <c r="U340" s="350">
        <f>R340-S340-T340</f>
        <v>0</v>
      </c>
      <c r="V340" s="355"/>
      <c r="W340" s="1385">
        <f t="shared" ref="W340:AE340" si="16">COUNTIF($J$340:$J$422, W$1)</f>
        <v>21</v>
      </c>
      <c r="X340" s="1385">
        <f t="shared" si="16"/>
        <v>7</v>
      </c>
      <c r="Y340" s="1385">
        <f t="shared" si="16"/>
        <v>24</v>
      </c>
      <c r="Z340" s="1385">
        <f t="shared" si="16"/>
        <v>10</v>
      </c>
      <c r="AA340" s="1385">
        <f t="shared" si="16"/>
        <v>16</v>
      </c>
      <c r="AB340" s="1385">
        <f t="shared" si="16"/>
        <v>0</v>
      </c>
      <c r="AC340" s="1385">
        <f t="shared" si="16"/>
        <v>4</v>
      </c>
      <c r="AD340" s="1385">
        <f t="shared" si="16"/>
        <v>0</v>
      </c>
      <c r="AE340" s="1385">
        <f t="shared" si="16"/>
        <v>0</v>
      </c>
      <c r="AF340" s="1385"/>
      <c r="AG340" s="363">
        <f>SUM(W340:AF340)</f>
        <v>82</v>
      </c>
    </row>
    <row r="341" spans="1:33" ht="12.6" customHeight="1" outlineLevel="1">
      <c r="A341" s="734">
        <v>43958</v>
      </c>
      <c r="B341" s="717">
        <v>43956</v>
      </c>
      <c r="C341" s="364">
        <v>43970</v>
      </c>
      <c r="D341" s="364">
        <v>43981</v>
      </c>
      <c r="E341" s="355" t="s">
        <v>3334</v>
      </c>
      <c r="F341" s="353" t="s">
        <v>13020</v>
      </c>
      <c r="G341" s="353" t="s">
        <v>13021</v>
      </c>
      <c r="H341" s="348" t="s">
        <v>12502</v>
      </c>
      <c r="I341" s="353"/>
      <c r="J341" s="604" t="s">
        <v>2033</v>
      </c>
      <c r="K341" s="353" t="s">
        <v>2036</v>
      </c>
      <c r="L341" s="1795">
        <f t="shared" si="14"/>
        <v>2</v>
      </c>
      <c r="M341" s="1795">
        <f t="shared" si="15"/>
        <v>1</v>
      </c>
      <c r="N341" s="1796"/>
      <c r="O341" s="1797">
        <v>2</v>
      </c>
      <c r="P341" s="353"/>
      <c r="Q341" s="353"/>
      <c r="R341" s="353"/>
      <c r="S341" s="353"/>
      <c r="T341" s="353"/>
      <c r="U341" s="353"/>
      <c r="V341" s="353"/>
      <c r="W341" s="353"/>
      <c r="X341" s="353"/>
      <c r="Y341" s="353"/>
      <c r="Z341" s="353"/>
      <c r="AA341" s="353"/>
      <c r="AB341" s="353"/>
      <c r="AC341" s="353"/>
      <c r="AD341" s="353"/>
      <c r="AE341" s="353"/>
      <c r="AF341" s="353"/>
      <c r="AG341" s="353"/>
    </row>
    <row r="342" spans="1:33" ht="12.6" customHeight="1" outlineLevel="1">
      <c r="A342" s="376">
        <v>43959</v>
      </c>
      <c r="B342" s="717">
        <v>43957</v>
      </c>
      <c r="C342" s="364">
        <v>43959</v>
      </c>
      <c r="D342" s="364">
        <v>43959</v>
      </c>
      <c r="E342" s="355" t="s">
        <v>3334</v>
      </c>
      <c r="F342" s="353" t="s">
        <v>13022</v>
      </c>
      <c r="G342" s="353" t="s">
        <v>13023</v>
      </c>
      <c r="H342" s="348" t="s">
        <v>13024</v>
      </c>
      <c r="I342" s="353"/>
      <c r="J342" s="604" t="s">
        <v>2033</v>
      </c>
      <c r="K342" s="353" t="s">
        <v>12427</v>
      </c>
      <c r="L342" s="1795">
        <f t="shared" si="14"/>
        <v>2</v>
      </c>
      <c r="M342" s="1795">
        <f t="shared" si="15"/>
        <v>1</v>
      </c>
      <c r="N342" s="1796"/>
      <c r="O342" s="1797">
        <v>3</v>
      </c>
      <c r="P342" s="353"/>
      <c r="Q342" s="353"/>
      <c r="R342" s="353"/>
      <c r="S342" s="353"/>
      <c r="T342" s="353"/>
      <c r="U342" s="353"/>
      <c r="V342" s="353"/>
      <c r="W342" s="353"/>
      <c r="X342" s="353"/>
      <c r="Y342" s="353"/>
      <c r="Z342" s="353"/>
      <c r="AA342" s="353"/>
      <c r="AB342" s="353"/>
      <c r="AC342" s="353"/>
      <c r="AD342" s="353"/>
      <c r="AE342" s="353"/>
      <c r="AF342" s="353"/>
      <c r="AG342" s="353"/>
    </row>
    <row r="343" spans="1:33" ht="12.6" customHeight="1" outlineLevel="1">
      <c r="A343" s="376">
        <v>43959</v>
      </c>
      <c r="B343" s="717">
        <v>43958</v>
      </c>
      <c r="C343" s="364">
        <v>43962</v>
      </c>
      <c r="D343" s="364">
        <v>43989</v>
      </c>
      <c r="E343" s="355" t="s">
        <v>3334</v>
      </c>
      <c r="F343" s="604" t="s">
        <v>13025</v>
      </c>
      <c r="G343" s="353" t="s">
        <v>13026</v>
      </c>
      <c r="H343" s="348"/>
      <c r="I343" s="353"/>
      <c r="J343" s="604" t="s">
        <v>2033</v>
      </c>
      <c r="K343" s="353" t="s">
        <v>2039</v>
      </c>
      <c r="L343" s="1795">
        <f t="shared" si="14"/>
        <v>1</v>
      </c>
      <c r="M343" s="1795">
        <f t="shared" si="15"/>
        <v>0</v>
      </c>
      <c r="N343" s="1796"/>
      <c r="O343" s="1797">
        <v>4</v>
      </c>
      <c r="P343" s="353"/>
      <c r="Q343" s="353"/>
      <c r="R343" s="353"/>
      <c r="S343" s="353"/>
      <c r="T343" s="353"/>
      <c r="U343" s="353"/>
      <c r="V343" s="353"/>
      <c r="W343" s="353"/>
      <c r="X343" s="353"/>
      <c r="Y343" s="353"/>
      <c r="Z343" s="353"/>
      <c r="AA343" s="353"/>
      <c r="AB343" s="353"/>
      <c r="AC343" s="353"/>
      <c r="AD343" s="353"/>
      <c r="AE343" s="353"/>
      <c r="AF343" s="353"/>
      <c r="AG343" s="353"/>
    </row>
    <row r="344" spans="1:33" ht="12.6" customHeight="1" outlineLevel="1">
      <c r="A344" s="376">
        <v>43959</v>
      </c>
      <c r="B344" s="717">
        <v>43957</v>
      </c>
      <c r="C344" s="364">
        <v>43971</v>
      </c>
      <c r="D344" s="355" t="s">
        <v>13027</v>
      </c>
      <c r="E344" s="355" t="s">
        <v>3334</v>
      </c>
      <c r="F344" s="353" t="s">
        <v>13028</v>
      </c>
      <c r="G344" s="353" t="s">
        <v>13029</v>
      </c>
      <c r="H344" s="348" t="s">
        <v>12337</v>
      </c>
      <c r="I344" s="353"/>
      <c r="J344" s="604" t="s">
        <v>2045</v>
      </c>
      <c r="K344" s="353" t="s">
        <v>2036</v>
      </c>
      <c r="L344" s="1795">
        <f t="shared" si="14"/>
        <v>2</v>
      </c>
      <c r="M344" s="1795">
        <f t="shared" si="15"/>
        <v>1</v>
      </c>
      <c r="N344" s="1796"/>
      <c r="O344" s="1797">
        <v>5</v>
      </c>
      <c r="P344" s="353"/>
      <c r="Q344" s="353"/>
      <c r="R344" s="353"/>
      <c r="S344" s="353"/>
      <c r="T344" s="353"/>
      <c r="U344" s="353"/>
      <c r="V344" s="353"/>
      <c r="W344" s="353"/>
      <c r="X344" s="353"/>
      <c r="Y344" s="353"/>
      <c r="Z344" s="353"/>
      <c r="AA344" s="353"/>
      <c r="AB344" s="353"/>
      <c r="AC344" s="353"/>
      <c r="AD344" s="353"/>
      <c r="AE344" s="353"/>
      <c r="AF344" s="353"/>
      <c r="AG344" s="353"/>
    </row>
    <row r="345" spans="1:33" ht="12.6" customHeight="1" outlineLevel="1">
      <c r="A345" s="376">
        <v>43962</v>
      </c>
      <c r="B345" s="717">
        <v>43957</v>
      </c>
      <c r="C345" s="364">
        <v>43971</v>
      </c>
      <c r="D345" s="364">
        <v>43988</v>
      </c>
      <c r="E345" s="355" t="s">
        <v>3334</v>
      </c>
      <c r="F345" s="353" t="s">
        <v>13030</v>
      </c>
      <c r="G345" s="353" t="s">
        <v>13031</v>
      </c>
      <c r="H345" s="348"/>
      <c r="I345" s="353"/>
      <c r="J345" s="604" t="s">
        <v>2033</v>
      </c>
      <c r="K345" s="353" t="s">
        <v>2039</v>
      </c>
      <c r="L345" s="1795">
        <f t="shared" si="14"/>
        <v>5</v>
      </c>
      <c r="M345" s="1795">
        <f t="shared" si="15"/>
        <v>2</v>
      </c>
      <c r="N345" s="1796"/>
      <c r="O345" s="1797">
        <v>6</v>
      </c>
      <c r="P345" s="353"/>
      <c r="Q345" s="353"/>
      <c r="R345" s="353"/>
      <c r="S345" s="353"/>
      <c r="T345" s="353"/>
      <c r="U345" s="353"/>
      <c r="V345" s="353"/>
      <c r="W345" s="353"/>
      <c r="X345" s="353"/>
      <c r="Y345" s="353"/>
      <c r="Z345" s="353"/>
      <c r="AA345" s="353"/>
      <c r="AB345" s="353"/>
      <c r="AC345" s="353"/>
      <c r="AD345" s="353"/>
      <c r="AE345" s="353"/>
      <c r="AF345" s="353"/>
      <c r="AG345" s="353"/>
    </row>
    <row r="346" spans="1:33" ht="12.6" customHeight="1" outlineLevel="1">
      <c r="A346" s="1045">
        <v>43962</v>
      </c>
      <c r="B346" s="1812">
        <v>43959</v>
      </c>
      <c r="C346" s="1045">
        <v>43962</v>
      </c>
      <c r="D346" s="1045">
        <v>43962</v>
      </c>
      <c r="E346" s="735" t="s">
        <v>3334</v>
      </c>
      <c r="F346" s="604" t="s">
        <v>13032</v>
      </c>
      <c r="G346" s="604" t="s">
        <v>13033</v>
      </c>
      <c r="H346" s="1070" t="s">
        <v>13034</v>
      </c>
      <c r="I346" s="604"/>
      <c r="J346" s="604" t="s">
        <v>2042</v>
      </c>
      <c r="K346" s="604"/>
      <c r="L346" s="1795">
        <f t="shared" si="14"/>
        <v>3</v>
      </c>
      <c r="M346" s="1795">
        <f t="shared" si="15"/>
        <v>0</v>
      </c>
      <c r="N346" s="1796"/>
      <c r="O346" s="1797">
        <v>7</v>
      </c>
      <c r="P346" s="604"/>
      <c r="Q346" s="604"/>
      <c r="R346" s="604"/>
      <c r="S346" s="604"/>
      <c r="T346" s="604"/>
      <c r="U346" s="604"/>
      <c r="V346" s="604"/>
      <c r="W346" s="604"/>
      <c r="X346" s="604"/>
      <c r="Y346" s="604"/>
      <c r="Z346" s="604"/>
      <c r="AA346" s="604"/>
      <c r="AB346" s="604"/>
      <c r="AC346" s="604"/>
      <c r="AD346" s="604"/>
      <c r="AE346" s="604"/>
      <c r="AF346" s="604"/>
      <c r="AG346" s="604"/>
    </row>
    <row r="347" spans="1:33" ht="12.6" customHeight="1" outlineLevel="1">
      <c r="A347" s="376">
        <v>43962</v>
      </c>
      <c r="B347" s="717">
        <v>43959</v>
      </c>
      <c r="C347" s="364">
        <v>43966</v>
      </c>
      <c r="D347" s="364">
        <v>43966</v>
      </c>
      <c r="E347" s="355" t="s">
        <v>3334</v>
      </c>
      <c r="F347" s="353" t="s">
        <v>13035</v>
      </c>
      <c r="G347" s="353" t="s">
        <v>13036</v>
      </c>
      <c r="H347" s="348" t="s">
        <v>13037</v>
      </c>
      <c r="I347" s="353"/>
      <c r="J347" s="604" t="s">
        <v>2033</v>
      </c>
      <c r="K347" s="353" t="s">
        <v>2046</v>
      </c>
      <c r="L347" s="1795">
        <f t="shared" si="14"/>
        <v>3</v>
      </c>
      <c r="M347" s="1795">
        <f t="shared" si="15"/>
        <v>0</v>
      </c>
      <c r="N347" s="1796"/>
      <c r="O347" s="1797">
        <v>8</v>
      </c>
      <c r="P347" s="353"/>
      <c r="Q347" s="353"/>
      <c r="R347" s="353"/>
      <c r="S347" s="353"/>
      <c r="T347" s="353"/>
      <c r="U347" s="353"/>
      <c r="V347" s="353"/>
      <c r="W347" s="353"/>
      <c r="X347" s="353"/>
      <c r="Y347" s="353"/>
      <c r="Z347" s="353"/>
      <c r="AA347" s="353"/>
      <c r="AB347" s="353"/>
      <c r="AC347" s="353"/>
      <c r="AD347" s="353"/>
      <c r="AE347" s="353"/>
      <c r="AF347" s="353"/>
      <c r="AG347" s="353"/>
    </row>
    <row r="348" spans="1:33" ht="12.6" customHeight="1" outlineLevel="1">
      <c r="A348" s="376">
        <v>43963</v>
      </c>
      <c r="B348" s="717">
        <v>43956</v>
      </c>
      <c r="C348" s="364">
        <v>43962</v>
      </c>
      <c r="D348" s="364">
        <v>43962</v>
      </c>
      <c r="E348" s="355" t="s">
        <v>3334</v>
      </c>
      <c r="F348" s="353" t="s">
        <v>3470</v>
      </c>
      <c r="G348" s="353" t="s">
        <v>13038</v>
      </c>
      <c r="H348" s="348" t="s">
        <v>3713</v>
      </c>
      <c r="I348" s="353"/>
      <c r="J348" s="604" t="s">
        <v>2039</v>
      </c>
      <c r="K348" s="353" t="s">
        <v>13039</v>
      </c>
      <c r="L348" s="1795">
        <f t="shared" si="14"/>
        <v>7</v>
      </c>
      <c r="M348" s="1795">
        <f t="shared" si="15"/>
        <v>4</v>
      </c>
      <c r="N348" s="1796"/>
      <c r="O348" s="1797">
        <v>9</v>
      </c>
      <c r="P348" s="353"/>
      <c r="Q348" s="353"/>
      <c r="R348" s="353"/>
      <c r="S348" s="353"/>
      <c r="T348" s="353"/>
      <c r="U348" s="353"/>
      <c r="V348" s="353"/>
      <c r="W348" s="353"/>
      <c r="X348" s="353"/>
      <c r="Y348" s="353"/>
      <c r="Z348" s="353"/>
      <c r="AA348" s="353"/>
      <c r="AB348" s="353"/>
      <c r="AC348" s="353"/>
      <c r="AD348" s="353"/>
      <c r="AE348" s="353"/>
      <c r="AF348" s="353"/>
      <c r="AG348" s="353"/>
    </row>
    <row r="349" spans="1:33" ht="12.6" customHeight="1" outlineLevel="1">
      <c r="A349" s="734">
        <v>43963</v>
      </c>
      <c r="B349" s="717">
        <v>43963</v>
      </c>
      <c r="C349" s="735"/>
      <c r="D349" s="735"/>
      <c r="E349" s="735" t="s">
        <v>3334</v>
      </c>
      <c r="F349" s="604" t="s">
        <v>3354</v>
      </c>
      <c r="G349" s="604" t="s">
        <v>13040</v>
      </c>
      <c r="H349" s="1070"/>
      <c r="I349" s="604"/>
      <c r="J349" s="604" t="s">
        <v>2033</v>
      </c>
      <c r="K349" s="353"/>
      <c r="L349" s="1795">
        <f t="shared" si="14"/>
        <v>0</v>
      </c>
      <c r="M349" s="1795">
        <f t="shared" si="15"/>
        <v>0</v>
      </c>
      <c r="N349" s="1796"/>
      <c r="O349" s="1797">
        <v>10</v>
      </c>
      <c r="P349" s="362"/>
      <c r="Q349" s="357"/>
      <c r="R349" s="363"/>
      <c r="S349" s="350"/>
      <c r="T349" s="350"/>
      <c r="U349" s="350"/>
      <c r="V349" s="355"/>
      <c r="W349" s="1385"/>
      <c r="X349" s="1385"/>
      <c r="Y349" s="1385"/>
      <c r="Z349" s="1385"/>
      <c r="AA349" s="1385"/>
      <c r="AB349" s="1385"/>
      <c r="AC349" s="1385"/>
      <c r="AD349" s="363"/>
      <c r="AE349" s="1385"/>
      <c r="AF349" s="353"/>
      <c r="AG349" s="353"/>
    </row>
    <row r="350" spans="1:33" ht="12.6" customHeight="1" outlineLevel="1">
      <c r="A350" s="376">
        <v>43963</v>
      </c>
      <c r="B350" s="717">
        <v>43963</v>
      </c>
      <c r="C350" s="713">
        <v>43963</v>
      </c>
      <c r="D350" s="364">
        <v>43963</v>
      </c>
      <c r="E350" s="355" t="s">
        <v>3334</v>
      </c>
      <c r="F350" s="353" t="s">
        <v>13041</v>
      </c>
      <c r="G350" s="353" t="s">
        <v>13042</v>
      </c>
      <c r="H350" s="348" t="s">
        <v>12424</v>
      </c>
      <c r="I350" s="353"/>
      <c r="J350" s="604" t="s">
        <v>2042</v>
      </c>
      <c r="K350" s="353"/>
      <c r="L350" s="1795">
        <f t="shared" si="14"/>
        <v>0</v>
      </c>
      <c r="M350" s="1795">
        <f t="shared" si="15"/>
        <v>0</v>
      </c>
      <c r="N350" s="1796"/>
      <c r="O350" s="1797">
        <v>11</v>
      </c>
      <c r="P350" s="362"/>
      <c r="Q350" s="357"/>
      <c r="R350" s="363"/>
      <c r="S350" s="350"/>
      <c r="T350" s="350"/>
      <c r="U350" s="350"/>
      <c r="V350" s="355"/>
      <c r="W350" s="1385"/>
      <c r="X350" s="1385"/>
      <c r="Y350" s="1385"/>
      <c r="Z350" s="1385"/>
      <c r="AA350" s="1385"/>
      <c r="AB350" s="1385"/>
      <c r="AC350" s="1385"/>
      <c r="AD350" s="363"/>
      <c r="AE350" s="1385"/>
      <c r="AF350" s="353"/>
      <c r="AG350" s="353"/>
    </row>
    <row r="351" spans="1:33" ht="12.6" customHeight="1" outlineLevel="1">
      <c r="A351" s="376">
        <v>43963</v>
      </c>
      <c r="B351" s="717">
        <v>43959</v>
      </c>
      <c r="C351" s="364">
        <v>43973</v>
      </c>
      <c r="D351" s="364">
        <v>43990</v>
      </c>
      <c r="E351" s="355" t="s">
        <v>3334</v>
      </c>
      <c r="F351" s="353" t="s">
        <v>13043</v>
      </c>
      <c r="G351" s="353" t="s">
        <v>13044</v>
      </c>
      <c r="H351" s="348" t="s">
        <v>12502</v>
      </c>
      <c r="I351" s="353"/>
      <c r="J351" s="604" t="s">
        <v>2039</v>
      </c>
      <c r="K351" s="353" t="s">
        <v>2036</v>
      </c>
      <c r="L351" s="1795">
        <f t="shared" si="14"/>
        <v>4</v>
      </c>
      <c r="M351" s="1795">
        <f t="shared" si="15"/>
        <v>1</v>
      </c>
      <c r="N351" s="1796"/>
      <c r="O351" s="1797">
        <v>12</v>
      </c>
      <c r="P351" s="353"/>
      <c r="Q351" s="353"/>
      <c r="R351" s="353"/>
      <c r="S351" s="353"/>
      <c r="T351" s="353"/>
      <c r="U351" s="353"/>
      <c r="V351" s="353"/>
      <c r="W351" s="353"/>
      <c r="X351" s="353"/>
      <c r="Y351" s="353"/>
      <c r="Z351" s="353"/>
      <c r="AA351" s="353"/>
      <c r="AB351" s="353"/>
      <c r="AC351" s="353"/>
      <c r="AD351" s="353"/>
      <c r="AE351" s="353"/>
      <c r="AF351" s="353"/>
      <c r="AG351" s="353"/>
    </row>
    <row r="352" spans="1:33" ht="12.6" customHeight="1" outlineLevel="1">
      <c r="A352" s="376">
        <v>43964</v>
      </c>
      <c r="B352" s="717">
        <v>43959</v>
      </c>
      <c r="C352" s="364">
        <v>43973</v>
      </c>
      <c r="D352" s="364">
        <v>43990</v>
      </c>
      <c r="E352" s="355" t="s">
        <v>3334</v>
      </c>
      <c r="F352" s="353" t="s">
        <v>13045</v>
      </c>
      <c r="G352" s="353" t="s">
        <v>13046</v>
      </c>
      <c r="H352" s="348" t="s">
        <v>12912</v>
      </c>
      <c r="I352" s="353"/>
      <c r="J352" s="604" t="s">
        <v>2045</v>
      </c>
      <c r="K352" s="353" t="s">
        <v>2036</v>
      </c>
      <c r="L352" s="1795">
        <f t="shared" si="14"/>
        <v>5</v>
      </c>
      <c r="M352" s="1795">
        <f t="shared" si="15"/>
        <v>2</v>
      </c>
      <c r="N352" s="1796"/>
      <c r="O352" s="1797">
        <v>13</v>
      </c>
      <c r="P352" s="353"/>
      <c r="Q352" s="353"/>
      <c r="R352" s="353"/>
      <c r="S352" s="353"/>
      <c r="T352" s="353"/>
      <c r="U352" s="353"/>
      <c r="V352" s="353"/>
      <c r="W352" s="353"/>
      <c r="X352" s="353"/>
      <c r="Y352" s="353"/>
      <c r="Z352" s="353"/>
      <c r="AA352" s="353"/>
      <c r="AB352" s="353"/>
      <c r="AC352" s="353"/>
      <c r="AD352" s="353"/>
      <c r="AE352" s="353"/>
      <c r="AF352" s="353"/>
      <c r="AG352" s="353"/>
    </row>
    <row r="353" spans="1:21" ht="12.6" customHeight="1" outlineLevel="1">
      <c r="A353" s="376">
        <v>43965</v>
      </c>
      <c r="B353" s="717">
        <v>43962</v>
      </c>
      <c r="C353" s="364">
        <v>43974</v>
      </c>
      <c r="D353" s="364">
        <v>43993</v>
      </c>
      <c r="E353" s="355" t="s">
        <v>3334</v>
      </c>
      <c r="F353" s="353" t="s">
        <v>13047</v>
      </c>
      <c r="G353" s="353" t="s">
        <v>13048</v>
      </c>
      <c r="H353" s="348" t="s">
        <v>13049</v>
      </c>
      <c r="I353" s="353"/>
      <c r="J353" s="604" t="s">
        <v>2045</v>
      </c>
      <c r="K353" s="353" t="s">
        <v>2046</v>
      </c>
      <c r="L353" s="1795">
        <f t="shared" si="14"/>
        <v>3</v>
      </c>
      <c r="M353" s="1795">
        <f t="shared" si="15"/>
        <v>2</v>
      </c>
      <c r="N353" s="1796"/>
      <c r="O353" s="1797">
        <v>14</v>
      </c>
      <c r="P353" s="353"/>
      <c r="Q353" s="353"/>
      <c r="R353" s="353"/>
      <c r="S353" s="353"/>
      <c r="T353" s="353"/>
      <c r="U353" s="353"/>
    </row>
    <row r="354" spans="1:21" ht="12.6" customHeight="1" outlineLevel="1">
      <c r="A354" s="734">
        <v>43965</v>
      </c>
      <c r="B354" s="717">
        <v>43963</v>
      </c>
      <c r="C354" s="364">
        <v>43980</v>
      </c>
      <c r="D354" s="364">
        <v>43994</v>
      </c>
      <c r="E354" s="355" t="s">
        <v>3335</v>
      </c>
      <c r="F354" s="353" t="s">
        <v>2753</v>
      </c>
      <c r="G354" s="604" t="s">
        <v>13050</v>
      </c>
      <c r="H354" s="348" t="s">
        <v>13051</v>
      </c>
      <c r="I354" s="353"/>
      <c r="J354" s="604" t="s">
        <v>2035</v>
      </c>
      <c r="K354" s="353"/>
      <c r="L354" s="1795">
        <f t="shared" si="14"/>
        <v>2</v>
      </c>
      <c r="M354" s="1795">
        <f t="shared" si="15"/>
        <v>1</v>
      </c>
      <c r="N354" s="1796"/>
      <c r="O354" s="1797">
        <v>15</v>
      </c>
      <c r="P354" s="362"/>
      <c r="Q354" s="357"/>
      <c r="R354" s="363"/>
      <c r="S354" s="350"/>
      <c r="T354" s="350"/>
      <c r="U354" s="350"/>
    </row>
    <row r="355" spans="1:21" ht="12.6" customHeight="1" outlineLevel="1">
      <c r="A355" s="376">
        <v>43965</v>
      </c>
      <c r="B355" s="717">
        <v>43964</v>
      </c>
      <c r="C355" s="364"/>
      <c r="D355" s="364"/>
      <c r="E355" s="355" t="s">
        <v>3334</v>
      </c>
      <c r="F355" s="353" t="s">
        <v>13052</v>
      </c>
      <c r="G355" s="353" t="s">
        <v>13053</v>
      </c>
      <c r="H355" s="348" t="s">
        <v>12664</v>
      </c>
      <c r="I355" s="353"/>
      <c r="J355" s="604" t="s">
        <v>2033</v>
      </c>
      <c r="K355" s="353"/>
      <c r="L355" s="1795">
        <f t="shared" si="14"/>
        <v>1</v>
      </c>
      <c r="M355" s="1795">
        <f t="shared" si="15"/>
        <v>0</v>
      </c>
      <c r="N355" s="1796"/>
      <c r="O355" s="1797">
        <v>16</v>
      </c>
      <c r="P355" s="362"/>
      <c r="Q355" s="357"/>
      <c r="R355" s="363"/>
      <c r="S355" s="350"/>
      <c r="T355" s="350"/>
      <c r="U355" s="350"/>
    </row>
    <row r="356" spans="1:21" ht="12.6" customHeight="1" outlineLevel="1">
      <c r="A356" s="376">
        <v>43965</v>
      </c>
      <c r="B356" s="717">
        <v>43963</v>
      </c>
      <c r="C356" s="364">
        <v>43966</v>
      </c>
      <c r="D356" s="364">
        <v>43966</v>
      </c>
      <c r="E356" s="355" t="s">
        <v>3334</v>
      </c>
      <c r="F356" s="353" t="s">
        <v>13054</v>
      </c>
      <c r="G356" s="353" t="s">
        <v>13055</v>
      </c>
      <c r="H356" s="348"/>
      <c r="I356" s="353"/>
      <c r="J356" s="604" t="s">
        <v>2045</v>
      </c>
      <c r="K356" s="353" t="s">
        <v>2039</v>
      </c>
      <c r="L356" s="1795">
        <f t="shared" ref="L356:L421" si="17">(A356-B356)</f>
        <v>2</v>
      </c>
      <c r="M356" s="1795">
        <f t="shared" ref="M356:M421" si="18">NETWORKDAYS(B356,A356,A356:B356)</f>
        <v>1</v>
      </c>
      <c r="N356" s="1796"/>
      <c r="O356" s="1797">
        <v>17</v>
      </c>
      <c r="P356" s="353"/>
      <c r="Q356" s="353"/>
      <c r="R356" s="353"/>
      <c r="S356" s="353"/>
      <c r="T356" s="353"/>
      <c r="U356" s="353"/>
    </row>
    <row r="357" spans="1:21" ht="12.6" customHeight="1" outlineLevel="1">
      <c r="A357" s="376">
        <v>43966</v>
      </c>
      <c r="B357" s="717">
        <v>43965</v>
      </c>
      <c r="C357" s="364">
        <v>43966</v>
      </c>
      <c r="D357" s="364">
        <v>43966</v>
      </c>
      <c r="E357" s="355" t="s">
        <v>3334</v>
      </c>
      <c r="F357" s="353" t="s">
        <v>13056</v>
      </c>
      <c r="G357" s="353" t="s">
        <v>13057</v>
      </c>
      <c r="H357" s="348" t="s">
        <v>12912</v>
      </c>
      <c r="I357" s="353"/>
      <c r="J357" s="604" t="s">
        <v>2045</v>
      </c>
      <c r="K357" s="353" t="s">
        <v>2036</v>
      </c>
      <c r="L357" s="1795">
        <f t="shared" si="17"/>
        <v>1</v>
      </c>
      <c r="M357" s="1795">
        <f t="shared" si="18"/>
        <v>0</v>
      </c>
      <c r="N357" s="1796"/>
      <c r="O357" s="1797">
        <v>18</v>
      </c>
      <c r="P357" s="353"/>
      <c r="Q357" s="353"/>
      <c r="R357" s="353"/>
      <c r="S357" s="353"/>
      <c r="T357" s="353"/>
      <c r="U357" s="353"/>
    </row>
    <row r="358" spans="1:21" ht="12.6" customHeight="1" outlineLevel="1">
      <c r="A358" s="376">
        <v>43966</v>
      </c>
      <c r="B358" s="717">
        <v>43964</v>
      </c>
      <c r="C358" s="364">
        <v>43978</v>
      </c>
      <c r="D358" s="355" t="s">
        <v>13058</v>
      </c>
      <c r="E358" s="355" t="s">
        <v>3334</v>
      </c>
      <c r="F358" s="353" t="s">
        <v>13059</v>
      </c>
      <c r="G358" s="353" t="s">
        <v>13060</v>
      </c>
      <c r="H358" s="348" t="s">
        <v>12912</v>
      </c>
      <c r="I358" s="353"/>
      <c r="J358" s="604" t="s">
        <v>2045</v>
      </c>
      <c r="K358" s="353" t="s">
        <v>2036</v>
      </c>
      <c r="L358" s="1795">
        <f t="shared" si="17"/>
        <v>2</v>
      </c>
      <c r="M358" s="1795">
        <f t="shared" si="18"/>
        <v>1</v>
      </c>
      <c r="N358" s="1796"/>
      <c r="O358" s="1797">
        <v>19</v>
      </c>
      <c r="P358" s="353"/>
      <c r="Q358" s="353"/>
      <c r="R358" s="353"/>
      <c r="S358" s="353"/>
      <c r="T358" s="353"/>
      <c r="U358" s="353"/>
    </row>
    <row r="359" spans="1:21" ht="12.6" customHeight="1" outlineLevel="1">
      <c r="A359" s="376">
        <v>43965</v>
      </c>
      <c r="B359" s="717">
        <v>43965</v>
      </c>
      <c r="C359" s="364">
        <v>43965</v>
      </c>
      <c r="D359" s="364">
        <v>43965</v>
      </c>
      <c r="E359" s="355" t="s">
        <v>3334</v>
      </c>
      <c r="F359" s="353" t="s">
        <v>13061</v>
      </c>
      <c r="G359" s="353" t="s">
        <v>13062</v>
      </c>
      <c r="H359" s="348" t="s">
        <v>13063</v>
      </c>
      <c r="I359" s="353"/>
      <c r="J359" s="604" t="s">
        <v>2042</v>
      </c>
      <c r="K359" s="353"/>
      <c r="L359" s="1795">
        <f t="shared" si="17"/>
        <v>0</v>
      </c>
      <c r="M359" s="1795">
        <f t="shared" si="18"/>
        <v>0</v>
      </c>
      <c r="N359" s="1796"/>
      <c r="O359" s="1797">
        <v>20</v>
      </c>
      <c r="P359" s="362"/>
      <c r="Q359" s="357"/>
      <c r="R359" s="363"/>
      <c r="S359" s="350"/>
      <c r="T359" s="350"/>
      <c r="U359" s="350"/>
    </row>
    <row r="360" spans="1:21" ht="12.6" customHeight="1" outlineLevel="1">
      <c r="A360" s="376">
        <v>43969</v>
      </c>
      <c r="B360" s="717">
        <v>43969</v>
      </c>
      <c r="C360" s="364">
        <v>43969</v>
      </c>
      <c r="D360" s="364">
        <v>43969</v>
      </c>
      <c r="E360" s="355" t="s">
        <v>3334</v>
      </c>
      <c r="F360" s="353" t="s">
        <v>13064</v>
      </c>
      <c r="G360" s="353" t="s">
        <v>13065</v>
      </c>
      <c r="H360" s="348" t="s">
        <v>13066</v>
      </c>
      <c r="I360" s="353"/>
      <c r="J360" s="604" t="s">
        <v>2042</v>
      </c>
      <c r="K360" s="353"/>
      <c r="L360" s="1795">
        <f t="shared" si="17"/>
        <v>0</v>
      </c>
      <c r="M360" s="1795">
        <f t="shared" si="18"/>
        <v>0</v>
      </c>
      <c r="N360" s="1796"/>
      <c r="O360" s="1797">
        <v>21</v>
      </c>
      <c r="P360" s="362"/>
      <c r="Q360" s="357"/>
      <c r="R360" s="363"/>
      <c r="S360" s="350"/>
      <c r="T360" s="350"/>
      <c r="U360" s="350"/>
    </row>
    <row r="361" spans="1:21" ht="12.6" customHeight="1" outlineLevel="1">
      <c r="A361" s="734">
        <v>43971</v>
      </c>
      <c r="B361" s="717">
        <v>43964</v>
      </c>
      <c r="C361" s="364">
        <v>43971</v>
      </c>
      <c r="D361" s="364">
        <v>43995</v>
      </c>
      <c r="E361" s="355" t="s">
        <v>3335</v>
      </c>
      <c r="F361" s="353" t="s">
        <v>2202</v>
      </c>
      <c r="G361" s="353" t="s">
        <v>13067</v>
      </c>
      <c r="H361" s="348" t="s">
        <v>3507</v>
      </c>
      <c r="I361" s="353"/>
      <c r="J361" s="604" t="s">
        <v>2033</v>
      </c>
      <c r="K361" s="353" t="s">
        <v>2046</v>
      </c>
      <c r="L361" s="1795">
        <f t="shared" si="17"/>
        <v>7</v>
      </c>
      <c r="M361" s="1795">
        <f t="shared" si="18"/>
        <v>4</v>
      </c>
      <c r="N361" s="1796"/>
      <c r="O361" s="1797">
        <v>22</v>
      </c>
      <c r="P361" s="353"/>
      <c r="Q361" s="353"/>
      <c r="R361" s="353"/>
      <c r="S361" s="353"/>
      <c r="T361" s="353"/>
      <c r="U361" s="353"/>
    </row>
    <row r="362" spans="1:21" ht="12.6" customHeight="1" outlineLevel="1">
      <c r="A362" s="376">
        <v>43971</v>
      </c>
      <c r="B362" s="717">
        <v>43959</v>
      </c>
      <c r="C362" s="364">
        <v>43971</v>
      </c>
      <c r="D362" s="364">
        <v>43990</v>
      </c>
      <c r="E362" s="355" t="s">
        <v>3334</v>
      </c>
      <c r="F362" s="353" t="s">
        <v>13068</v>
      </c>
      <c r="G362" s="353" t="s">
        <v>13069</v>
      </c>
      <c r="H362" s="348" t="s">
        <v>13070</v>
      </c>
      <c r="I362" s="353"/>
      <c r="J362" s="604" t="s">
        <v>2042</v>
      </c>
      <c r="K362" s="353" t="s">
        <v>13071</v>
      </c>
      <c r="L362" s="1795">
        <f t="shared" si="17"/>
        <v>12</v>
      </c>
      <c r="M362" s="1795">
        <f t="shared" si="18"/>
        <v>7</v>
      </c>
      <c r="N362" s="1796"/>
      <c r="O362" s="1797">
        <v>23</v>
      </c>
      <c r="P362" s="353"/>
      <c r="Q362" s="353"/>
      <c r="R362" s="353"/>
      <c r="S362" s="353"/>
      <c r="T362" s="353"/>
      <c r="U362" s="353"/>
    </row>
    <row r="363" spans="1:21" ht="12.6" customHeight="1" outlineLevel="1">
      <c r="A363" s="376">
        <v>43971</v>
      </c>
      <c r="B363" s="717">
        <v>43956</v>
      </c>
      <c r="C363" s="364">
        <v>43966</v>
      </c>
      <c r="D363" s="364">
        <v>43966</v>
      </c>
      <c r="E363" s="355" t="s">
        <v>3334</v>
      </c>
      <c r="F363" s="353" t="s">
        <v>13072</v>
      </c>
      <c r="G363" s="353" t="s">
        <v>13073</v>
      </c>
      <c r="H363" s="348" t="s">
        <v>13074</v>
      </c>
      <c r="I363" s="353"/>
      <c r="J363" s="604" t="s">
        <v>2033</v>
      </c>
      <c r="K363" s="353" t="s">
        <v>13075</v>
      </c>
      <c r="L363" s="1795">
        <f t="shared" si="17"/>
        <v>15</v>
      </c>
      <c r="M363" s="1795">
        <f t="shared" si="18"/>
        <v>10</v>
      </c>
      <c r="N363" s="1796"/>
      <c r="O363" s="1797">
        <v>24</v>
      </c>
      <c r="P363" s="353"/>
      <c r="Q363" s="353"/>
      <c r="R363" s="353"/>
      <c r="S363" s="353"/>
      <c r="T363" s="353"/>
      <c r="U363" s="353"/>
    </row>
    <row r="364" spans="1:21" ht="12.6" customHeight="1" outlineLevel="1">
      <c r="A364" s="376">
        <v>43971</v>
      </c>
      <c r="B364" s="717">
        <v>43964</v>
      </c>
      <c r="C364" s="364">
        <v>43978</v>
      </c>
      <c r="D364" s="364">
        <v>43995</v>
      </c>
      <c r="E364" s="355" t="s">
        <v>3334</v>
      </c>
      <c r="F364" s="353" t="s">
        <v>13076</v>
      </c>
      <c r="G364" s="353" t="s">
        <v>13077</v>
      </c>
      <c r="H364" s="348"/>
      <c r="I364" s="353"/>
      <c r="J364" s="604" t="s">
        <v>2033</v>
      </c>
      <c r="K364" s="353" t="s">
        <v>2039</v>
      </c>
      <c r="L364" s="1795">
        <f t="shared" si="17"/>
        <v>7</v>
      </c>
      <c r="M364" s="1795">
        <f t="shared" si="18"/>
        <v>4</v>
      </c>
      <c r="N364" s="1796"/>
      <c r="O364" s="1797">
        <v>25</v>
      </c>
      <c r="P364" s="353"/>
      <c r="Q364" s="353"/>
      <c r="R364" s="353"/>
      <c r="S364" s="353"/>
      <c r="T364" s="353"/>
      <c r="U364" s="353"/>
    </row>
    <row r="365" spans="1:21" ht="12.6" customHeight="1" outlineLevel="1">
      <c r="A365" s="376">
        <v>43972</v>
      </c>
      <c r="B365" s="717">
        <v>43969</v>
      </c>
      <c r="C365" s="364">
        <v>43977</v>
      </c>
      <c r="D365" s="355" t="s">
        <v>13078</v>
      </c>
      <c r="E365" s="355" t="s">
        <v>3334</v>
      </c>
      <c r="F365" s="353" t="s">
        <v>13079</v>
      </c>
      <c r="G365" s="353" t="s">
        <v>13080</v>
      </c>
      <c r="H365" s="348"/>
      <c r="I365" s="353"/>
      <c r="J365" s="604" t="s">
        <v>2045</v>
      </c>
      <c r="K365" s="353" t="s">
        <v>2039</v>
      </c>
      <c r="L365" s="1795">
        <f t="shared" si="17"/>
        <v>3</v>
      </c>
      <c r="M365" s="1795">
        <f t="shared" si="18"/>
        <v>2</v>
      </c>
      <c r="N365" s="1796"/>
      <c r="O365" s="1797">
        <v>26</v>
      </c>
      <c r="P365" s="353"/>
      <c r="Q365" s="353"/>
      <c r="R365" s="353"/>
      <c r="S365" s="353"/>
      <c r="T365" s="353"/>
      <c r="U365" s="353"/>
    </row>
    <row r="366" spans="1:21" ht="12.6" customHeight="1" outlineLevel="1">
      <c r="A366" s="376">
        <v>43973</v>
      </c>
      <c r="B366" s="717">
        <v>43957</v>
      </c>
      <c r="C366" s="364">
        <v>43971</v>
      </c>
      <c r="D366" s="364">
        <v>43988</v>
      </c>
      <c r="E366" s="355" t="s">
        <v>3334</v>
      </c>
      <c r="F366" s="353" t="s">
        <v>13081</v>
      </c>
      <c r="G366" s="353" t="s">
        <v>13082</v>
      </c>
      <c r="H366" s="348" t="s">
        <v>12502</v>
      </c>
      <c r="I366" s="353"/>
      <c r="J366" s="604" t="s">
        <v>2033</v>
      </c>
      <c r="K366" s="353" t="s">
        <v>13083</v>
      </c>
      <c r="L366" s="1795">
        <f t="shared" si="17"/>
        <v>16</v>
      </c>
      <c r="M366" s="1795">
        <f t="shared" si="18"/>
        <v>11</v>
      </c>
      <c r="N366" s="1796"/>
      <c r="O366" s="1797">
        <v>27</v>
      </c>
      <c r="P366" s="353"/>
      <c r="Q366" s="353"/>
      <c r="R366" s="353"/>
      <c r="S366" s="353"/>
      <c r="T366" s="353"/>
      <c r="U366" s="353"/>
    </row>
    <row r="367" spans="1:21" ht="12.6" customHeight="1" outlineLevel="1">
      <c r="A367" s="376">
        <v>43973</v>
      </c>
      <c r="B367" s="717">
        <v>43963</v>
      </c>
      <c r="C367" s="364">
        <v>43977</v>
      </c>
      <c r="D367" s="364">
        <v>43994</v>
      </c>
      <c r="E367" s="355" t="s">
        <v>3334</v>
      </c>
      <c r="F367" s="353" t="s">
        <v>13084</v>
      </c>
      <c r="G367" s="353" t="s">
        <v>13085</v>
      </c>
      <c r="H367" s="348"/>
      <c r="I367" s="353"/>
      <c r="J367" s="604" t="s">
        <v>2033</v>
      </c>
      <c r="K367" s="353" t="s">
        <v>2036</v>
      </c>
      <c r="L367" s="1795">
        <f t="shared" si="17"/>
        <v>10</v>
      </c>
      <c r="M367" s="1795">
        <f t="shared" si="18"/>
        <v>7</v>
      </c>
      <c r="N367" s="1796"/>
      <c r="O367" s="1797">
        <v>28</v>
      </c>
      <c r="P367" s="353"/>
      <c r="Q367" s="353"/>
      <c r="R367" s="353"/>
      <c r="S367" s="353"/>
      <c r="T367" s="353"/>
      <c r="U367" s="353"/>
    </row>
    <row r="368" spans="1:21" ht="12.6" customHeight="1" outlineLevel="1">
      <c r="A368" s="376">
        <v>43973</v>
      </c>
      <c r="B368" s="717">
        <v>43963</v>
      </c>
      <c r="C368" s="364">
        <v>43977</v>
      </c>
      <c r="D368" s="364">
        <v>43994</v>
      </c>
      <c r="E368" s="355" t="s">
        <v>3334</v>
      </c>
      <c r="F368" s="353" t="s">
        <v>13086</v>
      </c>
      <c r="G368" s="353" t="s">
        <v>13087</v>
      </c>
      <c r="H368" s="348"/>
      <c r="I368" s="353" t="s">
        <v>2035</v>
      </c>
      <c r="J368" s="604" t="s">
        <v>2045</v>
      </c>
      <c r="K368" s="353" t="s">
        <v>2039</v>
      </c>
      <c r="L368" s="1795">
        <f t="shared" si="17"/>
        <v>10</v>
      </c>
      <c r="M368" s="1795">
        <f t="shared" si="18"/>
        <v>7</v>
      </c>
      <c r="N368" s="1796"/>
      <c r="O368" s="1797">
        <v>29</v>
      </c>
      <c r="P368" s="353"/>
      <c r="Q368" s="353"/>
      <c r="R368" s="353"/>
      <c r="S368" s="353"/>
      <c r="T368" s="353"/>
      <c r="U368" s="353"/>
    </row>
    <row r="369" spans="1:21" ht="12.6" customHeight="1" outlineLevel="1">
      <c r="A369" s="376">
        <v>43973</v>
      </c>
      <c r="B369" s="717">
        <v>43965</v>
      </c>
      <c r="C369" s="364">
        <v>43979</v>
      </c>
      <c r="D369" s="364">
        <v>43998</v>
      </c>
      <c r="E369" s="355" t="s">
        <v>3334</v>
      </c>
      <c r="F369" s="353" t="s">
        <v>12344</v>
      </c>
      <c r="G369" s="353" t="s">
        <v>13088</v>
      </c>
      <c r="H369" s="348" t="s">
        <v>12912</v>
      </c>
      <c r="I369" s="353"/>
      <c r="J369" s="604" t="s">
        <v>2045</v>
      </c>
      <c r="K369" s="353" t="s">
        <v>2036</v>
      </c>
      <c r="L369" s="1795">
        <f t="shared" si="17"/>
        <v>8</v>
      </c>
      <c r="M369" s="1795">
        <f t="shared" si="18"/>
        <v>5</v>
      </c>
      <c r="N369" s="1796"/>
      <c r="O369" s="1797">
        <v>30</v>
      </c>
      <c r="P369" s="353"/>
      <c r="Q369" s="353"/>
      <c r="R369" s="353"/>
      <c r="S369" s="353"/>
      <c r="T369" s="353"/>
      <c r="U369" s="353"/>
    </row>
    <row r="370" spans="1:21" ht="12.6" customHeight="1" outlineLevel="1">
      <c r="A370" s="376">
        <v>43973</v>
      </c>
      <c r="B370" s="1055">
        <v>43973</v>
      </c>
      <c r="C370" s="376">
        <v>43975</v>
      </c>
      <c r="D370" s="364">
        <v>43988</v>
      </c>
      <c r="E370" s="355" t="s">
        <v>3334</v>
      </c>
      <c r="F370" s="353" t="s">
        <v>13089</v>
      </c>
      <c r="G370" s="353" t="s">
        <v>13090</v>
      </c>
      <c r="H370" s="348" t="s">
        <v>12912</v>
      </c>
      <c r="I370" s="353"/>
      <c r="J370" s="604" t="s">
        <v>2045</v>
      </c>
      <c r="K370" s="353" t="s">
        <v>2036</v>
      </c>
      <c r="L370" s="1795">
        <f t="shared" si="17"/>
        <v>0</v>
      </c>
      <c r="M370" s="1795">
        <f t="shared" si="18"/>
        <v>0</v>
      </c>
      <c r="N370" s="1796"/>
      <c r="O370" s="1797">
        <v>31</v>
      </c>
      <c r="P370" s="353"/>
      <c r="Q370" s="353"/>
      <c r="R370" s="353"/>
      <c r="S370" s="353"/>
      <c r="T370" s="353"/>
      <c r="U370" s="353"/>
    </row>
    <row r="371" spans="1:21" ht="12.6" customHeight="1" outlineLevel="1">
      <c r="A371" s="376">
        <v>43973</v>
      </c>
      <c r="B371" s="717">
        <v>43972</v>
      </c>
      <c r="C371" s="364">
        <v>43976</v>
      </c>
      <c r="D371" s="364">
        <v>44003</v>
      </c>
      <c r="E371" s="355" t="s">
        <v>3334</v>
      </c>
      <c r="F371" s="353" t="s">
        <v>13091</v>
      </c>
      <c r="G371" s="353" t="s">
        <v>13092</v>
      </c>
      <c r="H371" s="348" t="s">
        <v>13093</v>
      </c>
      <c r="I371" s="353"/>
      <c r="J371" s="604" t="s">
        <v>2033</v>
      </c>
      <c r="K371" s="353" t="s">
        <v>13094</v>
      </c>
      <c r="L371" s="1795">
        <f t="shared" si="17"/>
        <v>1</v>
      </c>
      <c r="M371" s="1795">
        <f t="shared" si="18"/>
        <v>0</v>
      </c>
      <c r="N371" s="1796"/>
      <c r="O371" s="1797">
        <v>32</v>
      </c>
      <c r="P371" s="353"/>
      <c r="Q371" s="353"/>
      <c r="R371" s="353"/>
      <c r="S371" s="353"/>
      <c r="T371" s="353"/>
      <c r="U371" s="353"/>
    </row>
    <row r="372" spans="1:21" ht="12.6" customHeight="1" outlineLevel="1">
      <c r="A372" s="376">
        <v>43976</v>
      </c>
      <c r="B372" s="717">
        <v>43965</v>
      </c>
      <c r="C372" s="364">
        <v>43980</v>
      </c>
      <c r="D372" s="364">
        <v>43996</v>
      </c>
      <c r="E372" s="355" t="s">
        <v>3334</v>
      </c>
      <c r="F372" s="353" t="s">
        <v>12329</v>
      </c>
      <c r="G372" s="353" t="s">
        <v>13095</v>
      </c>
      <c r="H372" s="348" t="s">
        <v>12912</v>
      </c>
      <c r="I372" s="353"/>
      <c r="J372" s="604" t="s">
        <v>2045</v>
      </c>
      <c r="K372" s="353" t="s">
        <v>2036</v>
      </c>
      <c r="L372" s="1795">
        <f t="shared" si="17"/>
        <v>11</v>
      </c>
      <c r="M372" s="1795">
        <f t="shared" si="18"/>
        <v>6</v>
      </c>
      <c r="N372" s="1796"/>
      <c r="O372" s="1797">
        <v>33</v>
      </c>
      <c r="P372" s="353"/>
      <c r="Q372" s="353"/>
      <c r="R372" s="353"/>
      <c r="S372" s="353"/>
      <c r="T372" s="353"/>
      <c r="U372" s="353"/>
    </row>
    <row r="373" spans="1:21" ht="12.6" customHeight="1" outlineLevel="1">
      <c r="A373" s="376">
        <v>43976</v>
      </c>
      <c r="B373" s="717">
        <v>43972</v>
      </c>
      <c r="C373" s="364">
        <v>43979</v>
      </c>
      <c r="D373" s="364">
        <v>43972</v>
      </c>
      <c r="E373" s="355" t="s">
        <v>3334</v>
      </c>
      <c r="F373" s="353" t="s">
        <v>13096</v>
      </c>
      <c r="G373" s="353" t="s">
        <v>13097</v>
      </c>
      <c r="H373" s="348" t="s">
        <v>13098</v>
      </c>
      <c r="I373" s="353"/>
      <c r="J373" s="604" t="s">
        <v>2033</v>
      </c>
      <c r="K373" s="353" t="s">
        <v>13099</v>
      </c>
      <c r="L373" s="1795">
        <f t="shared" si="17"/>
        <v>4</v>
      </c>
      <c r="M373" s="1795">
        <f t="shared" si="18"/>
        <v>1</v>
      </c>
      <c r="N373" s="1796"/>
      <c r="O373" s="1797">
        <v>34</v>
      </c>
      <c r="P373" s="353"/>
      <c r="Q373" s="353"/>
      <c r="R373" s="353"/>
      <c r="S373" s="353"/>
      <c r="T373" s="353"/>
      <c r="U373" s="353"/>
    </row>
    <row r="374" spans="1:21" ht="12.6" customHeight="1" outlineLevel="1">
      <c r="A374" s="376">
        <v>43976</v>
      </c>
      <c r="B374" s="1055">
        <v>43972</v>
      </c>
      <c r="C374" s="364">
        <v>43978</v>
      </c>
      <c r="D374" s="364">
        <v>43978</v>
      </c>
      <c r="E374" s="355" t="s">
        <v>3334</v>
      </c>
      <c r="F374" s="353" t="s">
        <v>13100</v>
      </c>
      <c r="G374" s="353" t="s">
        <v>13101</v>
      </c>
      <c r="H374" s="348" t="s">
        <v>12424</v>
      </c>
      <c r="I374" s="353"/>
      <c r="J374" s="604" t="s">
        <v>2042</v>
      </c>
      <c r="K374" s="353"/>
      <c r="L374" s="1795">
        <f t="shared" si="17"/>
        <v>4</v>
      </c>
      <c r="M374" s="1795">
        <f t="shared" si="18"/>
        <v>1</v>
      </c>
      <c r="N374" s="1796"/>
      <c r="O374" s="1797">
        <v>35</v>
      </c>
      <c r="P374" s="362"/>
      <c r="Q374" s="357"/>
      <c r="R374" s="363"/>
      <c r="S374" s="350"/>
      <c r="T374" s="350"/>
      <c r="U374" s="350"/>
    </row>
    <row r="375" spans="1:21" ht="12.6" customHeight="1" outlineLevel="1">
      <c r="A375" s="376">
        <v>43976</v>
      </c>
      <c r="B375" s="717">
        <v>43971</v>
      </c>
      <c r="C375" s="364">
        <v>43988</v>
      </c>
      <c r="D375" s="364">
        <v>44002</v>
      </c>
      <c r="E375" s="355" t="s">
        <v>3334</v>
      </c>
      <c r="F375" s="353" t="s">
        <v>13102</v>
      </c>
      <c r="G375" s="353" t="s">
        <v>13103</v>
      </c>
      <c r="H375" s="348"/>
      <c r="I375" s="353"/>
      <c r="J375" s="604" t="s">
        <v>2045</v>
      </c>
      <c r="K375" s="353" t="s">
        <v>13104</v>
      </c>
      <c r="L375" s="1795">
        <f t="shared" si="17"/>
        <v>5</v>
      </c>
      <c r="M375" s="1795">
        <f t="shared" si="18"/>
        <v>2</v>
      </c>
      <c r="N375" s="1796"/>
      <c r="O375" s="1797">
        <v>36</v>
      </c>
      <c r="P375" s="353"/>
      <c r="Q375" s="353"/>
      <c r="R375" s="353"/>
      <c r="S375" s="353"/>
      <c r="T375" s="353"/>
      <c r="U375" s="353"/>
    </row>
    <row r="376" spans="1:21" ht="12.6" customHeight="1" outlineLevel="1">
      <c r="A376" s="376">
        <v>43976</v>
      </c>
      <c r="B376" s="717">
        <v>43965</v>
      </c>
      <c r="C376" s="364">
        <v>43979</v>
      </c>
      <c r="D376" s="364">
        <v>43996</v>
      </c>
      <c r="E376" s="355" t="s">
        <v>3334</v>
      </c>
      <c r="F376" s="353" t="s">
        <v>2711</v>
      </c>
      <c r="G376" s="353" t="s">
        <v>13105</v>
      </c>
      <c r="H376" s="348"/>
      <c r="I376" s="353"/>
      <c r="J376" s="604" t="s">
        <v>2039</v>
      </c>
      <c r="K376" s="353"/>
      <c r="L376" s="1795">
        <f t="shared" si="17"/>
        <v>11</v>
      </c>
      <c r="M376" s="1795">
        <f t="shared" si="18"/>
        <v>6</v>
      </c>
      <c r="N376" s="1796"/>
      <c r="O376" s="1797">
        <v>37</v>
      </c>
      <c r="P376" s="353"/>
      <c r="Q376" s="353"/>
      <c r="R376" s="353"/>
      <c r="S376" s="353"/>
      <c r="T376" s="353"/>
      <c r="U376" s="353"/>
    </row>
    <row r="377" spans="1:21" ht="12.6" customHeight="1" outlineLevel="1">
      <c r="A377" s="376">
        <v>43976</v>
      </c>
      <c r="B377" s="717">
        <v>43966</v>
      </c>
      <c r="C377" s="364">
        <v>43987</v>
      </c>
      <c r="D377" s="364">
        <v>43997</v>
      </c>
      <c r="E377" s="355" t="s">
        <v>3334</v>
      </c>
      <c r="F377" s="604" t="s">
        <v>13106</v>
      </c>
      <c r="G377" s="353" t="s">
        <v>13107</v>
      </c>
      <c r="H377" s="348"/>
      <c r="I377" s="353"/>
      <c r="J377" s="604" t="s">
        <v>2033</v>
      </c>
      <c r="K377" s="353" t="s">
        <v>13108</v>
      </c>
      <c r="L377" s="1795">
        <f t="shared" si="17"/>
        <v>10</v>
      </c>
      <c r="M377" s="1795">
        <f t="shared" si="18"/>
        <v>5</v>
      </c>
      <c r="N377" s="1796"/>
      <c r="O377" s="1797">
        <v>38</v>
      </c>
      <c r="P377" s="353"/>
      <c r="Q377" s="353"/>
      <c r="R377" s="353"/>
      <c r="S377" s="353"/>
      <c r="T377" s="353"/>
      <c r="U377" s="353"/>
    </row>
    <row r="378" spans="1:21" ht="12.6" customHeight="1" outlineLevel="1">
      <c r="A378" s="376">
        <v>43977</v>
      </c>
      <c r="B378" s="717">
        <v>43972</v>
      </c>
      <c r="C378" s="364">
        <v>43985</v>
      </c>
      <c r="D378" s="364">
        <v>44003</v>
      </c>
      <c r="E378" s="355" t="s">
        <v>3334</v>
      </c>
      <c r="F378" s="353" t="s">
        <v>13109</v>
      </c>
      <c r="G378" s="353" t="s">
        <v>13110</v>
      </c>
      <c r="H378" s="348"/>
      <c r="I378" s="353"/>
      <c r="J378" s="604" t="s">
        <v>2039</v>
      </c>
      <c r="K378" s="353"/>
      <c r="L378" s="1795">
        <f t="shared" si="17"/>
        <v>5</v>
      </c>
      <c r="M378" s="1795">
        <f t="shared" si="18"/>
        <v>2</v>
      </c>
      <c r="N378" s="1796"/>
      <c r="O378" s="1797">
        <v>39</v>
      </c>
      <c r="P378" s="353"/>
      <c r="Q378" s="353"/>
      <c r="R378" s="353"/>
      <c r="S378" s="353"/>
      <c r="T378" s="353"/>
      <c r="U378" s="353"/>
    </row>
    <row r="379" spans="1:21" ht="12.6" customHeight="1" outlineLevel="1">
      <c r="A379" s="376">
        <v>43978</v>
      </c>
      <c r="B379" s="717">
        <v>43966</v>
      </c>
      <c r="C379" s="364">
        <v>43986</v>
      </c>
      <c r="D379" s="364">
        <v>43997</v>
      </c>
      <c r="E379" s="355" t="s">
        <v>3334</v>
      </c>
      <c r="F379" s="353" t="s">
        <v>13111</v>
      </c>
      <c r="G379" s="353" t="s">
        <v>13112</v>
      </c>
      <c r="H379" s="348"/>
      <c r="I379" s="353"/>
      <c r="J379" s="604" t="s">
        <v>2035</v>
      </c>
      <c r="K379" s="353" t="s">
        <v>2039</v>
      </c>
      <c r="L379" s="1795">
        <f t="shared" si="17"/>
        <v>12</v>
      </c>
      <c r="M379" s="1795">
        <f t="shared" si="18"/>
        <v>7</v>
      </c>
      <c r="N379" s="1796"/>
      <c r="O379" s="1797">
        <v>40</v>
      </c>
      <c r="P379" s="353"/>
      <c r="Q379" s="353"/>
      <c r="R379" s="353"/>
      <c r="S379" s="353"/>
      <c r="T379" s="353"/>
      <c r="U379" s="353"/>
    </row>
    <row r="380" spans="1:21" ht="12.6" customHeight="1" outlineLevel="1">
      <c r="A380" s="376">
        <v>43976</v>
      </c>
      <c r="B380" s="717">
        <v>43959</v>
      </c>
      <c r="C380" s="364">
        <v>43990</v>
      </c>
      <c r="D380" s="364">
        <v>43990</v>
      </c>
      <c r="E380" s="355" t="s">
        <v>3334</v>
      </c>
      <c r="F380" s="353" t="s">
        <v>4258</v>
      </c>
      <c r="G380" s="353" t="s">
        <v>13113</v>
      </c>
      <c r="H380" s="348" t="s">
        <v>13114</v>
      </c>
      <c r="I380" s="353"/>
      <c r="J380" s="604" t="s">
        <v>2042</v>
      </c>
      <c r="K380" s="353"/>
      <c r="L380" s="1795">
        <f t="shared" si="17"/>
        <v>17</v>
      </c>
      <c r="M380" s="1795">
        <f t="shared" si="18"/>
        <v>10</v>
      </c>
      <c r="N380" s="1796"/>
      <c r="O380" s="1797">
        <v>41</v>
      </c>
      <c r="P380" s="362"/>
      <c r="Q380" s="357"/>
      <c r="R380" s="363"/>
      <c r="S380" s="350"/>
      <c r="T380" s="350"/>
      <c r="U380" s="350"/>
    </row>
    <row r="381" spans="1:21" ht="12.6" customHeight="1" outlineLevel="1">
      <c r="A381" s="376">
        <v>43977</v>
      </c>
      <c r="B381" s="717">
        <v>43970</v>
      </c>
      <c r="C381" s="364">
        <v>43979</v>
      </c>
      <c r="D381" s="364">
        <v>43980</v>
      </c>
      <c r="E381" s="355" t="s">
        <v>3335</v>
      </c>
      <c r="F381" s="353" t="s">
        <v>2655</v>
      </c>
      <c r="G381" s="353" t="s">
        <v>13115</v>
      </c>
      <c r="H381" s="348" t="s">
        <v>13116</v>
      </c>
      <c r="I381" s="353"/>
      <c r="J381" s="604" t="s">
        <v>2033</v>
      </c>
      <c r="K381" s="353"/>
      <c r="L381" s="1795">
        <f t="shared" si="17"/>
        <v>7</v>
      </c>
      <c r="M381" s="1795">
        <f t="shared" si="18"/>
        <v>4</v>
      </c>
      <c r="N381" s="1796"/>
      <c r="O381" s="1797">
        <v>42</v>
      </c>
      <c r="P381" s="353"/>
      <c r="Q381" s="353"/>
      <c r="R381" s="353"/>
      <c r="S381" s="353"/>
      <c r="T381" s="353"/>
      <c r="U381" s="353"/>
    </row>
    <row r="382" spans="1:21" ht="12.6" customHeight="1" outlineLevel="1">
      <c r="A382" s="376">
        <v>43978</v>
      </c>
      <c r="B382" s="717">
        <v>43969</v>
      </c>
      <c r="C382" s="364">
        <v>43986</v>
      </c>
      <c r="D382" s="364">
        <v>44000</v>
      </c>
      <c r="E382" s="355" t="s">
        <v>3334</v>
      </c>
      <c r="F382" s="353" t="s">
        <v>13117</v>
      </c>
      <c r="G382" s="353" t="s">
        <v>13118</v>
      </c>
      <c r="H382" s="348" t="s">
        <v>13119</v>
      </c>
      <c r="I382" s="353"/>
      <c r="J382" s="604" t="s">
        <v>2033</v>
      </c>
      <c r="K382" s="353" t="s">
        <v>2036</v>
      </c>
      <c r="L382" s="1795">
        <f t="shared" si="17"/>
        <v>9</v>
      </c>
      <c r="M382" s="1795">
        <f t="shared" si="18"/>
        <v>6</v>
      </c>
      <c r="N382" s="1796"/>
      <c r="O382" s="1797">
        <v>43</v>
      </c>
      <c r="P382" s="353"/>
      <c r="Q382" s="353"/>
      <c r="R382" s="353"/>
      <c r="S382" s="353"/>
      <c r="T382" s="353"/>
      <c r="U382" s="353"/>
    </row>
    <row r="383" spans="1:21" ht="12.6" customHeight="1" outlineLevel="1">
      <c r="A383" s="376">
        <v>43979</v>
      </c>
      <c r="B383" s="717">
        <v>43976</v>
      </c>
      <c r="C383" s="364">
        <v>43979</v>
      </c>
      <c r="D383" s="364">
        <v>44008</v>
      </c>
      <c r="E383" s="355" t="s">
        <v>3334</v>
      </c>
      <c r="F383" s="353" t="s">
        <v>3470</v>
      </c>
      <c r="G383" s="353" t="s">
        <v>13120</v>
      </c>
      <c r="H383" s="348" t="s">
        <v>3713</v>
      </c>
      <c r="I383" s="353"/>
      <c r="J383" s="604" t="s">
        <v>2042</v>
      </c>
      <c r="K383" s="353" t="s">
        <v>12956</v>
      </c>
      <c r="L383" s="1795">
        <f t="shared" si="17"/>
        <v>3</v>
      </c>
      <c r="M383" s="1795">
        <f t="shared" si="18"/>
        <v>2</v>
      </c>
      <c r="N383" s="1796"/>
      <c r="O383" s="1797">
        <v>44</v>
      </c>
      <c r="P383" s="353"/>
      <c r="Q383" s="353"/>
      <c r="R383" s="353"/>
      <c r="S383" s="353"/>
      <c r="T383" s="353"/>
      <c r="U383" s="353"/>
    </row>
    <row r="384" spans="1:21" ht="12.6" customHeight="1" outlineLevel="1">
      <c r="A384" s="376">
        <v>43979</v>
      </c>
      <c r="B384" s="717">
        <v>43973</v>
      </c>
      <c r="C384" s="376">
        <v>43988</v>
      </c>
      <c r="D384" s="364">
        <v>43988</v>
      </c>
      <c r="E384" s="355" t="s">
        <v>3334</v>
      </c>
      <c r="F384" s="353" t="s">
        <v>13121</v>
      </c>
      <c r="G384" s="353" t="s">
        <v>13122</v>
      </c>
      <c r="H384" s="348"/>
      <c r="I384" s="353"/>
      <c r="J384" s="604" t="s">
        <v>2045</v>
      </c>
      <c r="K384" s="353" t="s">
        <v>2039</v>
      </c>
      <c r="L384" s="1795">
        <f t="shared" si="17"/>
        <v>6</v>
      </c>
      <c r="M384" s="1795">
        <f t="shared" si="18"/>
        <v>3</v>
      </c>
      <c r="N384" s="1796"/>
      <c r="O384" s="1797">
        <v>45</v>
      </c>
      <c r="P384" s="353"/>
      <c r="Q384" s="353"/>
      <c r="R384" s="353"/>
      <c r="S384" s="353"/>
      <c r="T384" s="353"/>
      <c r="U384" s="353"/>
    </row>
    <row r="385" spans="1:21" ht="12.6" customHeight="1" outlineLevel="1">
      <c r="A385" s="376">
        <v>43979</v>
      </c>
      <c r="B385" s="717">
        <v>43964</v>
      </c>
      <c r="C385" s="364">
        <v>43998</v>
      </c>
      <c r="D385" s="355" t="s">
        <v>13078</v>
      </c>
      <c r="E385" s="355" t="s">
        <v>3335</v>
      </c>
      <c r="F385" s="353" t="s">
        <v>13123</v>
      </c>
      <c r="G385" s="353" t="s">
        <v>13124</v>
      </c>
      <c r="H385" s="348"/>
      <c r="I385" s="353" t="s">
        <v>2035</v>
      </c>
      <c r="J385" s="604" t="s">
        <v>2045</v>
      </c>
      <c r="K385" s="353"/>
      <c r="L385" s="1795">
        <f t="shared" si="17"/>
        <v>15</v>
      </c>
      <c r="M385" s="1795">
        <f t="shared" si="18"/>
        <v>10</v>
      </c>
      <c r="N385" s="1796"/>
      <c r="O385" s="1797">
        <v>46</v>
      </c>
      <c r="P385" s="362"/>
      <c r="Q385" s="357"/>
      <c r="R385" s="363"/>
      <c r="S385" s="350"/>
      <c r="T385" s="350"/>
      <c r="U385" s="350"/>
    </row>
    <row r="386" spans="1:21" ht="12.6" customHeight="1" outlineLevel="1">
      <c r="A386" s="376">
        <v>43980</v>
      </c>
      <c r="B386" s="717">
        <v>43978</v>
      </c>
      <c r="C386" s="364">
        <v>43980</v>
      </c>
      <c r="D386" s="364">
        <v>43979</v>
      </c>
      <c r="E386" s="355" t="s">
        <v>3334</v>
      </c>
      <c r="F386" s="353" t="s">
        <v>2202</v>
      </c>
      <c r="G386" s="353" t="s">
        <v>13125</v>
      </c>
      <c r="H386" s="348" t="s">
        <v>13126</v>
      </c>
      <c r="I386" s="353"/>
      <c r="J386" s="604" t="s">
        <v>2042</v>
      </c>
      <c r="K386" s="353"/>
      <c r="L386" s="1795">
        <f t="shared" si="17"/>
        <v>2</v>
      </c>
      <c r="M386" s="1795">
        <f t="shared" si="18"/>
        <v>1</v>
      </c>
      <c r="N386" s="1796"/>
      <c r="O386" s="1797">
        <v>47</v>
      </c>
      <c r="P386" s="362"/>
      <c r="Q386" s="357"/>
      <c r="R386" s="363"/>
      <c r="S386" s="350"/>
      <c r="T386" s="350"/>
      <c r="U386" s="350"/>
    </row>
    <row r="387" spans="1:21" ht="12.6" customHeight="1" outlineLevel="1">
      <c r="A387" s="376">
        <v>43980</v>
      </c>
      <c r="B387" s="717">
        <v>43956</v>
      </c>
      <c r="C387" s="364">
        <v>43987</v>
      </c>
      <c r="D387" s="364">
        <v>43987</v>
      </c>
      <c r="E387" s="355" t="s">
        <v>3334</v>
      </c>
      <c r="F387" s="353" t="s">
        <v>13127</v>
      </c>
      <c r="G387" s="353" t="s">
        <v>13128</v>
      </c>
      <c r="H387" s="348" t="s">
        <v>13129</v>
      </c>
      <c r="I387" s="353"/>
      <c r="J387" s="604" t="s">
        <v>2042</v>
      </c>
      <c r="K387" s="353"/>
      <c r="L387" s="1795">
        <f t="shared" si="17"/>
        <v>24</v>
      </c>
      <c r="M387" s="1795">
        <f t="shared" si="18"/>
        <v>17</v>
      </c>
      <c r="N387" s="1796"/>
      <c r="O387" s="1797">
        <v>48</v>
      </c>
      <c r="P387" s="362"/>
      <c r="Q387" s="357"/>
      <c r="R387" s="363"/>
      <c r="S387" s="350"/>
      <c r="T387" s="350"/>
      <c r="U387" s="350"/>
    </row>
    <row r="388" spans="1:21" ht="12.6" customHeight="1" outlineLevel="1">
      <c r="A388" s="376">
        <v>43980</v>
      </c>
      <c r="B388" s="717">
        <v>43958</v>
      </c>
      <c r="C388" s="364">
        <v>43966</v>
      </c>
      <c r="D388" s="364">
        <v>43988</v>
      </c>
      <c r="E388" s="355" t="s">
        <v>3334</v>
      </c>
      <c r="F388" s="353" t="s">
        <v>13130</v>
      </c>
      <c r="G388" s="353" t="s">
        <v>13131</v>
      </c>
      <c r="H388" s="348"/>
      <c r="I388" s="353" t="s">
        <v>2035</v>
      </c>
      <c r="J388" s="604" t="s">
        <v>2042</v>
      </c>
      <c r="K388" s="353"/>
      <c r="L388" s="1795">
        <f t="shared" si="17"/>
        <v>22</v>
      </c>
      <c r="M388" s="1795">
        <f t="shared" si="18"/>
        <v>15</v>
      </c>
      <c r="N388" s="1796"/>
      <c r="O388" s="1797">
        <v>49</v>
      </c>
      <c r="P388" s="353"/>
      <c r="Q388" s="353"/>
      <c r="R388" s="353"/>
      <c r="S388" s="353"/>
      <c r="T388" s="353"/>
      <c r="U388" s="353"/>
    </row>
    <row r="389" spans="1:21" ht="12.6" customHeight="1" outlineLevel="1">
      <c r="A389" s="376">
        <v>43980</v>
      </c>
      <c r="B389" s="717">
        <v>43977</v>
      </c>
      <c r="C389" s="364">
        <v>43980</v>
      </c>
      <c r="D389" s="364">
        <v>44008</v>
      </c>
      <c r="E389" s="355" t="s">
        <v>3334</v>
      </c>
      <c r="F389" s="353" t="s">
        <v>13132</v>
      </c>
      <c r="G389" s="353" t="s">
        <v>13133</v>
      </c>
      <c r="H389" s="348" t="s">
        <v>13134</v>
      </c>
      <c r="I389" s="353"/>
      <c r="J389" s="604" t="s">
        <v>2035</v>
      </c>
      <c r="K389" s="353"/>
      <c r="L389" s="1795">
        <f t="shared" si="17"/>
        <v>3</v>
      </c>
      <c r="M389" s="1795">
        <f t="shared" si="18"/>
        <v>2</v>
      </c>
      <c r="N389" s="1796"/>
      <c r="O389" s="1797">
        <v>50</v>
      </c>
      <c r="P389" s="353"/>
      <c r="Q389" s="353"/>
      <c r="R389" s="353"/>
      <c r="S389" s="353"/>
      <c r="T389" s="353"/>
      <c r="U389" s="353"/>
    </row>
    <row r="390" spans="1:21" ht="12.6" customHeight="1" outlineLevel="1">
      <c r="A390" s="376">
        <v>43980</v>
      </c>
      <c r="B390" s="717">
        <v>43963</v>
      </c>
      <c r="C390" s="713">
        <v>43971</v>
      </c>
      <c r="D390" s="364">
        <v>43994</v>
      </c>
      <c r="E390" s="355" t="s">
        <v>3335</v>
      </c>
      <c r="F390" s="353" t="s">
        <v>13135</v>
      </c>
      <c r="G390" s="353" t="s">
        <v>13136</v>
      </c>
      <c r="H390" s="348"/>
      <c r="I390" s="353"/>
      <c r="J390" s="604" t="s">
        <v>2042</v>
      </c>
      <c r="K390" s="353"/>
      <c r="L390" s="1795">
        <f t="shared" si="17"/>
        <v>17</v>
      </c>
      <c r="M390" s="1795">
        <f t="shared" si="18"/>
        <v>12</v>
      </c>
      <c r="N390" s="1796"/>
      <c r="O390" s="1797">
        <v>51</v>
      </c>
      <c r="P390" s="362"/>
      <c r="Q390" s="357"/>
      <c r="R390" s="363"/>
      <c r="S390" s="350"/>
      <c r="T390" s="350"/>
      <c r="U390" s="350"/>
    </row>
    <row r="391" spans="1:21" ht="12.6" customHeight="1" outlineLevel="1">
      <c r="A391" s="376">
        <v>43984</v>
      </c>
      <c r="B391" s="717">
        <v>43977</v>
      </c>
      <c r="C391" s="364">
        <v>43984</v>
      </c>
      <c r="D391" s="364">
        <v>43984</v>
      </c>
      <c r="E391" s="355" t="s">
        <v>3334</v>
      </c>
      <c r="F391" s="353" t="s">
        <v>12672</v>
      </c>
      <c r="G391" s="353" t="s">
        <v>13137</v>
      </c>
      <c r="H391" s="710" t="s">
        <v>13138</v>
      </c>
      <c r="I391" s="353"/>
      <c r="J391" s="604" t="s">
        <v>2042</v>
      </c>
      <c r="K391" s="353"/>
      <c r="L391" s="1795">
        <f t="shared" si="17"/>
        <v>7</v>
      </c>
      <c r="M391" s="1795">
        <f t="shared" si="18"/>
        <v>4</v>
      </c>
      <c r="N391" s="1796"/>
      <c r="O391" s="1797">
        <v>52</v>
      </c>
      <c r="P391" s="362"/>
      <c r="Q391" s="357"/>
      <c r="R391" s="363"/>
      <c r="S391" s="350"/>
      <c r="T391" s="350"/>
      <c r="U391" s="350"/>
    </row>
    <row r="392" spans="1:21" ht="12.6" customHeight="1" outlineLevel="1">
      <c r="A392" s="376">
        <v>43984</v>
      </c>
      <c r="B392" s="717">
        <v>43976</v>
      </c>
      <c r="C392" s="364">
        <v>43990</v>
      </c>
      <c r="D392" s="364">
        <v>44007</v>
      </c>
      <c r="E392" s="355" t="s">
        <v>3334</v>
      </c>
      <c r="F392" s="353" t="s">
        <v>13139</v>
      </c>
      <c r="G392" s="353" t="s">
        <v>13140</v>
      </c>
      <c r="H392" s="348"/>
      <c r="I392" s="353"/>
      <c r="J392" s="604" t="s">
        <v>2045</v>
      </c>
      <c r="K392" s="353" t="s">
        <v>2039</v>
      </c>
      <c r="L392" s="1795">
        <f t="shared" si="17"/>
        <v>8</v>
      </c>
      <c r="M392" s="1795">
        <f t="shared" si="18"/>
        <v>5</v>
      </c>
      <c r="N392" s="1796"/>
      <c r="O392" s="1797">
        <v>53</v>
      </c>
      <c r="P392" s="353"/>
      <c r="Q392" s="353"/>
      <c r="R392" s="353"/>
      <c r="S392" s="353"/>
      <c r="T392" s="353"/>
      <c r="U392" s="353"/>
    </row>
    <row r="393" spans="1:21" ht="12.6" customHeight="1" outlineLevel="1">
      <c r="A393" s="734">
        <v>43985</v>
      </c>
      <c r="B393" s="717">
        <v>43969</v>
      </c>
      <c r="C393" s="364">
        <v>43983</v>
      </c>
      <c r="D393" s="364">
        <v>44000</v>
      </c>
      <c r="E393" s="355" t="s">
        <v>3334</v>
      </c>
      <c r="F393" s="353" t="s">
        <v>13141</v>
      </c>
      <c r="G393" s="353" t="s">
        <v>13142</v>
      </c>
      <c r="H393" s="348" t="s">
        <v>13143</v>
      </c>
      <c r="I393" s="353"/>
      <c r="J393" s="604" t="s">
        <v>2042</v>
      </c>
      <c r="K393" s="353" t="s">
        <v>12678</v>
      </c>
      <c r="L393" s="1795">
        <f t="shared" si="17"/>
        <v>16</v>
      </c>
      <c r="M393" s="1795">
        <f t="shared" si="18"/>
        <v>11</v>
      </c>
      <c r="N393" s="1796"/>
      <c r="O393" s="1797">
        <v>54</v>
      </c>
      <c r="P393" s="353"/>
      <c r="Q393" s="353"/>
      <c r="R393" s="353"/>
      <c r="S393" s="353"/>
      <c r="T393" s="353"/>
      <c r="U393" s="353"/>
    </row>
    <row r="394" spans="1:21" ht="12.6" customHeight="1" outlineLevel="1">
      <c r="A394" s="376">
        <v>43985</v>
      </c>
      <c r="B394" s="717">
        <v>43973</v>
      </c>
      <c r="C394" s="364">
        <v>43990</v>
      </c>
      <c r="D394" s="355" t="s">
        <v>13144</v>
      </c>
      <c r="E394" s="355" t="s">
        <v>3335</v>
      </c>
      <c r="F394" s="353" t="s">
        <v>13145</v>
      </c>
      <c r="G394" s="353" t="s">
        <v>13146</v>
      </c>
      <c r="H394" s="348"/>
      <c r="I394" s="353"/>
      <c r="J394" s="604" t="s">
        <v>2035</v>
      </c>
      <c r="K394" s="353"/>
      <c r="L394" s="1795">
        <f t="shared" si="17"/>
        <v>12</v>
      </c>
      <c r="M394" s="1795">
        <f t="shared" si="18"/>
        <v>7</v>
      </c>
      <c r="N394" s="1796"/>
      <c r="O394" s="1797">
        <v>55</v>
      </c>
      <c r="P394" s="353"/>
      <c r="Q394" s="353"/>
      <c r="R394" s="353"/>
      <c r="S394" s="353"/>
      <c r="T394" s="353"/>
      <c r="U394" s="353"/>
    </row>
    <row r="395" spans="1:21" ht="12.6" customHeight="1" outlineLevel="1">
      <c r="A395" s="376">
        <v>43985</v>
      </c>
      <c r="B395" s="717">
        <v>43976</v>
      </c>
      <c r="C395" s="364">
        <v>43990</v>
      </c>
      <c r="D395" s="364">
        <v>43976</v>
      </c>
      <c r="E395" s="355" t="s">
        <v>3334</v>
      </c>
      <c r="F395" s="353" t="s">
        <v>12338</v>
      </c>
      <c r="G395" s="353" t="s">
        <v>13147</v>
      </c>
      <c r="H395" s="348"/>
      <c r="I395" s="353"/>
      <c r="J395" s="604" t="s">
        <v>2033</v>
      </c>
      <c r="K395" s="353" t="s">
        <v>2039</v>
      </c>
      <c r="L395" s="1795">
        <f t="shared" si="17"/>
        <v>9</v>
      </c>
      <c r="M395" s="1795">
        <f t="shared" si="18"/>
        <v>6</v>
      </c>
      <c r="N395" s="1796"/>
      <c r="O395" s="1797">
        <v>56</v>
      </c>
      <c r="P395" s="353"/>
      <c r="Q395" s="353"/>
      <c r="R395" s="353"/>
      <c r="S395" s="353"/>
      <c r="T395" s="353"/>
      <c r="U395" s="353"/>
    </row>
    <row r="396" spans="1:21" ht="12.6" customHeight="1" outlineLevel="1">
      <c r="A396" s="376">
        <v>43985</v>
      </c>
      <c r="B396" s="717">
        <v>43977</v>
      </c>
      <c r="C396" s="364">
        <v>43990</v>
      </c>
      <c r="D396" s="364">
        <v>44008</v>
      </c>
      <c r="E396" s="355" t="s">
        <v>3334</v>
      </c>
      <c r="F396" s="353" t="s">
        <v>13148</v>
      </c>
      <c r="G396" s="353" t="s">
        <v>13149</v>
      </c>
      <c r="H396" s="348"/>
      <c r="I396" s="353"/>
      <c r="J396" s="604" t="s">
        <v>2045</v>
      </c>
      <c r="K396" s="353" t="s">
        <v>2039</v>
      </c>
      <c r="L396" s="1795">
        <f t="shared" si="17"/>
        <v>8</v>
      </c>
      <c r="M396" s="1795">
        <f t="shared" si="18"/>
        <v>5</v>
      </c>
      <c r="N396" s="1796"/>
      <c r="O396" s="1797">
        <v>57</v>
      </c>
      <c r="P396" s="353"/>
      <c r="Q396" s="353"/>
      <c r="R396" s="353"/>
      <c r="S396" s="353"/>
      <c r="T396" s="353"/>
      <c r="U396" s="353"/>
    </row>
    <row r="397" spans="1:21" ht="12.6" customHeight="1" outlineLevel="1">
      <c r="A397" s="376">
        <v>43985</v>
      </c>
      <c r="B397" s="717">
        <v>43976</v>
      </c>
      <c r="C397" s="364">
        <v>43994</v>
      </c>
      <c r="D397" s="364">
        <v>44007</v>
      </c>
      <c r="E397" s="355" t="s">
        <v>3335</v>
      </c>
      <c r="F397" s="353" t="s">
        <v>13150</v>
      </c>
      <c r="G397" s="353" t="s">
        <v>13151</v>
      </c>
      <c r="H397" s="348"/>
      <c r="I397" s="353"/>
      <c r="J397" s="604" t="s">
        <v>2033</v>
      </c>
      <c r="K397" s="353" t="s">
        <v>13152</v>
      </c>
      <c r="L397" s="1795">
        <f t="shared" si="17"/>
        <v>9</v>
      </c>
      <c r="M397" s="1795">
        <f t="shared" si="18"/>
        <v>6</v>
      </c>
      <c r="N397" s="1796"/>
      <c r="O397" s="1797">
        <v>58</v>
      </c>
      <c r="P397" s="353"/>
      <c r="Q397" s="353"/>
      <c r="R397" s="353"/>
      <c r="S397" s="353"/>
      <c r="T397" s="353"/>
      <c r="U397" s="353"/>
    </row>
    <row r="398" spans="1:21" ht="12.6" customHeight="1" outlineLevel="1">
      <c r="A398" s="376">
        <v>43986</v>
      </c>
      <c r="B398" s="717">
        <v>43977</v>
      </c>
      <c r="C398" s="364">
        <v>43989</v>
      </c>
      <c r="D398" s="364">
        <v>44008</v>
      </c>
      <c r="E398" s="355" t="s">
        <v>3334</v>
      </c>
      <c r="F398" s="353" t="s">
        <v>13153</v>
      </c>
      <c r="G398" s="1813" t="s">
        <v>13154</v>
      </c>
      <c r="H398" s="348" t="s">
        <v>12582</v>
      </c>
      <c r="I398" s="353"/>
      <c r="J398" s="353" t="s">
        <v>2042</v>
      </c>
      <c r="K398" s="353" t="s">
        <v>2036</v>
      </c>
      <c r="L398" s="1795">
        <f t="shared" si="17"/>
        <v>9</v>
      </c>
      <c r="M398" s="1795">
        <f t="shared" si="18"/>
        <v>6</v>
      </c>
      <c r="N398" s="1796"/>
      <c r="O398" s="1797">
        <v>59</v>
      </c>
      <c r="P398" s="353"/>
      <c r="Q398" s="353"/>
      <c r="R398" s="353"/>
      <c r="S398" s="353"/>
      <c r="T398" s="353"/>
      <c r="U398" s="353"/>
    </row>
    <row r="399" spans="1:21" ht="12.6" customHeight="1" outlineLevel="1">
      <c r="A399" s="376">
        <v>43986</v>
      </c>
      <c r="B399" s="717">
        <v>43972</v>
      </c>
      <c r="C399" s="364">
        <v>43987</v>
      </c>
      <c r="D399" s="364">
        <v>44003</v>
      </c>
      <c r="E399" s="355" t="s">
        <v>3334</v>
      </c>
      <c r="F399" s="353" t="s">
        <v>13155</v>
      </c>
      <c r="G399" s="353" t="s">
        <v>13156</v>
      </c>
      <c r="H399" s="348"/>
      <c r="I399" s="353"/>
      <c r="J399" s="353" t="s">
        <v>2042</v>
      </c>
      <c r="K399" s="353" t="s">
        <v>2039</v>
      </c>
      <c r="L399" s="1795">
        <f t="shared" si="17"/>
        <v>14</v>
      </c>
      <c r="M399" s="1795">
        <f t="shared" si="18"/>
        <v>9</v>
      </c>
      <c r="N399" s="1796"/>
      <c r="O399" s="1797">
        <v>60</v>
      </c>
      <c r="P399" s="353"/>
      <c r="Q399" s="353"/>
      <c r="R399" s="353"/>
      <c r="S399" s="353"/>
      <c r="T399" s="353"/>
      <c r="U399" s="353"/>
    </row>
    <row r="400" spans="1:21" ht="12.6" customHeight="1" outlineLevel="1">
      <c r="A400" s="376">
        <v>43986</v>
      </c>
      <c r="B400" s="717">
        <v>43971</v>
      </c>
      <c r="C400" s="364">
        <v>43989</v>
      </c>
      <c r="D400" s="364">
        <v>43989</v>
      </c>
      <c r="E400" s="355" t="s">
        <v>3334</v>
      </c>
      <c r="F400" s="353" t="s">
        <v>13072</v>
      </c>
      <c r="G400" s="353" t="s">
        <v>13157</v>
      </c>
      <c r="H400" s="348" t="s">
        <v>13158</v>
      </c>
      <c r="I400" s="353"/>
      <c r="J400" s="604" t="s">
        <v>2042</v>
      </c>
      <c r="K400" s="353"/>
      <c r="L400" s="1795">
        <f t="shared" si="17"/>
        <v>15</v>
      </c>
      <c r="M400" s="1795">
        <f t="shared" si="18"/>
        <v>10</v>
      </c>
      <c r="N400" s="1796"/>
      <c r="O400" s="1797">
        <v>61</v>
      </c>
      <c r="P400" s="353"/>
      <c r="Q400" s="353"/>
      <c r="R400" s="353"/>
      <c r="S400" s="353"/>
      <c r="T400" s="353"/>
      <c r="U400" s="353"/>
    </row>
    <row r="401" spans="1:21" ht="12.6" customHeight="1" outlineLevel="1">
      <c r="A401" s="376">
        <v>43986</v>
      </c>
      <c r="B401" s="717">
        <v>43978</v>
      </c>
      <c r="C401" s="364">
        <v>43991</v>
      </c>
      <c r="D401" s="364">
        <v>44009</v>
      </c>
      <c r="E401" s="355" t="s">
        <v>3334</v>
      </c>
      <c r="F401" s="353" t="s">
        <v>13159</v>
      </c>
      <c r="G401" s="353" t="s">
        <v>13160</v>
      </c>
      <c r="H401" s="348"/>
      <c r="I401" s="353"/>
      <c r="J401" s="353" t="s">
        <v>2035</v>
      </c>
      <c r="K401" s="353" t="s">
        <v>2039</v>
      </c>
      <c r="L401" s="1795">
        <f t="shared" si="17"/>
        <v>8</v>
      </c>
      <c r="M401" s="1795">
        <f t="shared" si="18"/>
        <v>5</v>
      </c>
      <c r="N401" s="1796"/>
      <c r="O401" s="1797">
        <v>62</v>
      </c>
      <c r="P401" s="353"/>
      <c r="Q401" s="353"/>
      <c r="R401" s="353"/>
      <c r="S401" s="353"/>
      <c r="T401" s="353"/>
      <c r="U401" s="353"/>
    </row>
    <row r="402" spans="1:21" ht="12.6" customHeight="1" outlineLevel="1">
      <c r="A402" s="376">
        <v>43987</v>
      </c>
      <c r="B402" s="717">
        <v>43971</v>
      </c>
      <c r="C402" s="364">
        <v>43992</v>
      </c>
      <c r="D402" s="364">
        <v>44002</v>
      </c>
      <c r="E402" s="355" t="s">
        <v>3335</v>
      </c>
      <c r="F402" s="353" t="s">
        <v>13161</v>
      </c>
      <c r="G402" s="353" t="s">
        <v>13162</v>
      </c>
      <c r="H402" s="348" t="s">
        <v>13163</v>
      </c>
      <c r="I402" s="353"/>
      <c r="J402" s="353" t="s">
        <v>2035</v>
      </c>
      <c r="K402" s="353"/>
      <c r="L402" s="1795">
        <f t="shared" si="17"/>
        <v>16</v>
      </c>
      <c r="M402" s="1795">
        <f t="shared" si="18"/>
        <v>11</v>
      </c>
      <c r="N402" s="1796"/>
      <c r="O402" s="1797">
        <v>63</v>
      </c>
      <c r="P402" s="353"/>
      <c r="Q402" s="353"/>
      <c r="R402" s="353"/>
      <c r="S402" s="353"/>
      <c r="T402" s="353"/>
      <c r="U402" s="353"/>
    </row>
    <row r="403" spans="1:21" ht="12.6" customHeight="1" outlineLevel="1">
      <c r="A403" s="376">
        <v>43987</v>
      </c>
      <c r="B403" s="717">
        <v>43972</v>
      </c>
      <c r="C403" s="364">
        <v>43985</v>
      </c>
      <c r="D403" s="364">
        <v>44003</v>
      </c>
      <c r="E403" s="355" t="s">
        <v>3334</v>
      </c>
      <c r="F403" s="353" t="s">
        <v>13164</v>
      </c>
      <c r="G403" s="353" t="s">
        <v>13165</v>
      </c>
      <c r="H403" s="348" t="s">
        <v>13166</v>
      </c>
      <c r="I403" s="353"/>
      <c r="J403" s="353" t="s">
        <v>2034</v>
      </c>
      <c r="K403" s="353" t="s">
        <v>2888</v>
      </c>
      <c r="L403" s="1795">
        <f t="shared" si="17"/>
        <v>15</v>
      </c>
      <c r="M403" s="1795">
        <f t="shared" si="18"/>
        <v>10</v>
      </c>
      <c r="N403" s="1796"/>
      <c r="O403" s="1797">
        <v>64</v>
      </c>
      <c r="P403" s="353"/>
      <c r="Q403" s="353"/>
      <c r="R403" s="353"/>
      <c r="S403" s="353"/>
      <c r="T403" s="353"/>
      <c r="U403" s="353"/>
    </row>
    <row r="404" spans="1:21" ht="12.6" customHeight="1" outlineLevel="1">
      <c r="A404" s="742">
        <v>43990</v>
      </c>
      <c r="B404" s="1812">
        <v>43959</v>
      </c>
      <c r="C404" s="742">
        <v>43990</v>
      </c>
      <c r="D404" s="755">
        <v>44004</v>
      </c>
      <c r="E404" s="735" t="s">
        <v>3334</v>
      </c>
      <c r="F404" s="604" t="s">
        <v>3418</v>
      </c>
      <c r="G404" s="604" t="s">
        <v>13167</v>
      </c>
      <c r="H404" s="1070" t="s">
        <v>13168</v>
      </c>
      <c r="I404" s="604"/>
      <c r="J404" s="604" t="s">
        <v>2042</v>
      </c>
      <c r="K404" s="604"/>
      <c r="L404" s="1795">
        <f t="shared" si="17"/>
        <v>31</v>
      </c>
      <c r="M404" s="1795">
        <f t="shared" si="18"/>
        <v>20</v>
      </c>
      <c r="N404" s="1796"/>
      <c r="O404" s="1797">
        <v>65</v>
      </c>
      <c r="P404" s="604"/>
      <c r="Q404" s="604"/>
      <c r="R404" s="604"/>
      <c r="S404" s="604"/>
      <c r="T404" s="604"/>
      <c r="U404" s="604"/>
    </row>
    <row r="405" spans="1:21" ht="12.6" customHeight="1" outlineLevel="1">
      <c r="A405" s="376">
        <v>43990</v>
      </c>
      <c r="B405" s="717">
        <v>43969</v>
      </c>
      <c r="C405" s="364">
        <v>43987</v>
      </c>
      <c r="D405" s="364">
        <v>44000</v>
      </c>
      <c r="E405" s="355" t="s">
        <v>3335</v>
      </c>
      <c r="F405" s="353" t="s">
        <v>4032</v>
      </c>
      <c r="G405" s="353" t="s">
        <v>13169</v>
      </c>
      <c r="H405" s="348"/>
      <c r="I405" s="353"/>
      <c r="J405" s="353" t="s">
        <v>2042</v>
      </c>
      <c r="K405" s="353"/>
      <c r="L405" s="1795">
        <f t="shared" si="17"/>
        <v>21</v>
      </c>
      <c r="M405" s="1795">
        <f t="shared" si="18"/>
        <v>14</v>
      </c>
      <c r="N405" s="1796"/>
      <c r="O405" s="1797">
        <v>66</v>
      </c>
      <c r="P405" s="353"/>
      <c r="Q405" s="353"/>
      <c r="R405" s="353"/>
      <c r="S405" s="353"/>
      <c r="T405" s="353"/>
      <c r="U405" s="353"/>
    </row>
    <row r="406" spans="1:21" ht="12.6" customHeight="1" outlineLevel="1">
      <c r="A406" s="376">
        <v>43990</v>
      </c>
      <c r="B406" s="717">
        <v>43969</v>
      </c>
      <c r="C406" s="364">
        <v>43992</v>
      </c>
      <c r="D406" s="364">
        <v>44000</v>
      </c>
      <c r="E406" s="355" t="s">
        <v>3334</v>
      </c>
      <c r="F406" s="353" t="s">
        <v>13170</v>
      </c>
      <c r="G406" s="353" t="s">
        <v>13171</v>
      </c>
      <c r="H406" s="348" t="s">
        <v>12912</v>
      </c>
      <c r="I406" s="353"/>
      <c r="J406" s="353" t="s">
        <v>2035</v>
      </c>
      <c r="K406" s="353" t="s">
        <v>2036</v>
      </c>
      <c r="L406" s="1795">
        <f t="shared" si="17"/>
        <v>21</v>
      </c>
      <c r="M406" s="1795">
        <f t="shared" si="18"/>
        <v>14</v>
      </c>
      <c r="N406" s="1796"/>
      <c r="O406" s="1797">
        <v>67</v>
      </c>
      <c r="P406" s="353"/>
      <c r="Q406" s="353"/>
      <c r="R406" s="353"/>
      <c r="S406" s="353"/>
      <c r="T406" s="353"/>
      <c r="U406" s="353"/>
    </row>
    <row r="407" spans="1:21" ht="12.6" customHeight="1" outlineLevel="1">
      <c r="A407" s="376">
        <v>43990</v>
      </c>
      <c r="B407" s="717">
        <v>43977</v>
      </c>
      <c r="C407" s="364">
        <v>43991</v>
      </c>
      <c r="D407" s="364">
        <v>44008</v>
      </c>
      <c r="E407" s="355" t="s">
        <v>3334</v>
      </c>
      <c r="F407" s="353" t="s">
        <v>13172</v>
      </c>
      <c r="G407" s="353" t="s">
        <v>13173</v>
      </c>
      <c r="H407" s="348"/>
      <c r="I407" s="353"/>
      <c r="J407" s="353" t="s">
        <v>2033</v>
      </c>
      <c r="K407" s="353" t="s">
        <v>2039</v>
      </c>
      <c r="L407" s="1795">
        <f t="shared" si="17"/>
        <v>13</v>
      </c>
      <c r="M407" s="1795">
        <f t="shared" si="18"/>
        <v>8</v>
      </c>
      <c r="N407" s="1796"/>
      <c r="O407" s="1797">
        <v>68</v>
      </c>
      <c r="P407" s="353"/>
      <c r="Q407" s="353"/>
      <c r="R407" s="353"/>
      <c r="S407" s="353"/>
      <c r="T407" s="353"/>
      <c r="U407" s="353"/>
    </row>
    <row r="408" spans="1:21" ht="12.6" customHeight="1" outlineLevel="1">
      <c r="A408" s="376">
        <v>43991</v>
      </c>
      <c r="B408" s="717">
        <v>43964</v>
      </c>
      <c r="C408" s="364">
        <v>43980</v>
      </c>
      <c r="D408" s="364">
        <v>43995</v>
      </c>
      <c r="E408" s="355" t="s">
        <v>3335</v>
      </c>
      <c r="F408" s="353" t="s">
        <v>13174</v>
      </c>
      <c r="G408" s="348" t="s">
        <v>13175</v>
      </c>
      <c r="H408" s="348" t="s">
        <v>12620</v>
      </c>
      <c r="I408" s="353"/>
      <c r="J408" s="353" t="s">
        <v>2034</v>
      </c>
      <c r="K408" s="353" t="s">
        <v>3351</v>
      </c>
      <c r="L408" s="1795">
        <f t="shared" si="17"/>
        <v>27</v>
      </c>
      <c r="M408" s="1795">
        <f t="shared" si="18"/>
        <v>18</v>
      </c>
      <c r="N408" s="1796"/>
      <c r="O408" s="1797">
        <v>69</v>
      </c>
      <c r="P408" s="353"/>
      <c r="Q408" s="353"/>
      <c r="R408" s="353"/>
      <c r="S408" s="353"/>
      <c r="T408" s="353"/>
      <c r="U408" s="353"/>
    </row>
    <row r="409" spans="1:21" ht="12.6" customHeight="1" outlineLevel="1">
      <c r="A409" s="376">
        <v>43991</v>
      </c>
      <c r="B409" s="717">
        <v>43965</v>
      </c>
      <c r="C409" s="364">
        <v>43981</v>
      </c>
      <c r="D409" s="364">
        <v>43996</v>
      </c>
      <c r="E409" s="355" t="s">
        <v>3335</v>
      </c>
      <c r="F409" s="353" t="s">
        <v>13176</v>
      </c>
      <c r="G409" s="353" t="s">
        <v>13177</v>
      </c>
      <c r="H409" s="348"/>
      <c r="I409" s="353"/>
      <c r="J409" s="353" t="s">
        <v>2034</v>
      </c>
      <c r="K409" s="353" t="s">
        <v>3351</v>
      </c>
      <c r="L409" s="1795">
        <f t="shared" si="17"/>
        <v>26</v>
      </c>
      <c r="M409" s="1795">
        <f t="shared" si="18"/>
        <v>17</v>
      </c>
      <c r="N409" s="1796"/>
      <c r="O409" s="1797">
        <v>70</v>
      </c>
      <c r="P409" s="353"/>
      <c r="Q409" s="353"/>
      <c r="R409" s="353"/>
      <c r="S409" s="353"/>
      <c r="T409" s="353"/>
      <c r="U409" s="353"/>
    </row>
    <row r="410" spans="1:21" ht="12.6" customHeight="1" outlineLevel="1">
      <c r="A410" s="376">
        <v>43991</v>
      </c>
      <c r="B410" s="717">
        <v>43966</v>
      </c>
      <c r="C410" s="364">
        <v>43990</v>
      </c>
      <c r="D410" s="364">
        <v>43997</v>
      </c>
      <c r="E410" s="355" t="s">
        <v>3335</v>
      </c>
      <c r="F410" s="353" t="s">
        <v>12904</v>
      </c>
      <c r="G410" s="353" t="s">
        <v>13178</v>
      </c>
      <c r="H410" s="348"/>
      <c r="I410" s="353"/>
      <c r="J410" s="353" t="s">
        <v>2042</v>
      </c>
      <c r="K410" s="353" t="s">
        <v>3351</v>
      </c>
      <c r="L410" s="1795">
        <f t="shared" si="17"/>
        <v>25</v>
      </c>
      <c r="M410" s="1795">
        <f t="shared" si="18"/>
        <v>16</v>
      </c>
      <c r="N410" s="1796"/>
      <c r="O410" s="1797">
        <v>71</v>
      </c>
      <c r="P410" s="353"/>
      <c r="Q410" s="353"/>
      <c r="R410" s="353"/>
      <c r="S410" s="353"/>
      <c r="T410" s="353"/>
      <c r="U410" s="353"/>
    </row>
    <row r="411" spans="1:21" ht="12.6" customHeight="1" outlineLevel="1">
      <c r="A411" s="755">
        <v>43992</v>
      </c>
      <c r="B411" s="1814">
        <v>43980</v>
      </c>
      <c r="C411" s="742">
        <v>43986</v>
      </c>
      <c r="D411" s="755">
        <v>44011</v>
      </c>
      <c r="E411" s="735" t="s">
        <v>3335</v>
      </c>
      <c r="F411" s="604" t="s">
        <v>13179</v>
      </c>
      <c r="G411" s="604" t="s">
        <v>13180</v>
      </c>
      <c r="H411" s="1070" t="s">
        <v>13143</v>
      </c>
      <c r="I411" s="604"/>
      <c r="J411" s="604" t="s">
        <v>2042</v>
      </c>
      <c r="K411" s="604"/>
      <c r="L411" s="1795">
        <f t="shared" si="17"/>
        <v>12</v>
      </c>
      <c r="M411" s="1795">
        <f t="shared" si="18"/>
        <v>7</v>
      </c>
      <c r="N411" s="1796"/>
      <c r="O411" s="1797">
        <v>72</v>
      </c>
      <c r="P411" s="604"/>
      <c r="Q411" s="604"/>
      <c r="R411" s="604"/>
      <c r="S411" s="604"/>
      <c r="T411" s="604"/>
      <c r="U411" s="604"/>
    </row>
    <row r="412" spans="1:21" ht="12.6" customHeight="1" outlineLevel="1">
      <c r="A412" s="376">
        <v>43993</v>
      </c>
      <c r="B412" s="717">
        <v>43969</v>
      </c>
      <c r="C412" s="364">
        <v>43987</v>
      </c>
      <c r="D412" s="932">
        <v>44000</v>
      </c>
      <c r="E412" s="349" t="s">
        <v>3335</v>
      </c>
      <c r="F412" s="424" t="s">
        <v>13181</v>
      </c>
      <c r="G412" s="424" t="s">
        <v>13182</v>
      </c>
      <c r="H412" s="589"/>
      <c r="I412" s="424"/>
      <c r="J412" s="424" t="s">
        <v>2034</v>
      </c>
      <c r="K412" s="353" t="s">
        <v>2046</v>
      </c>
      <c r="L412" s="1795">
        <f t="shared" si="17"/>
        <v>24</v>
      </c>
      <c r="M412" s="1795">
        <f t="shared" si="18"/>
        <v>17</v>
      </c>
      <c r="N412" s="1796"/>
      <c r="O412" s="1797">
        <v>73</v>
      </c>
      <c r="P412" s="424"/>
      <c r="Q412" s="424"/>
      <c r="R412" s="424"/>
      <c r="S412" s="424"/>
      <c r="T412" s="424"/>
      <c r="U412" s="424"/>
    </row>
    <row r="413" spans="1:21" ht="12.6" customHeight="1" outlineLevel="1">
      <c r="A413" s="376">
        <v>43994</v>
      </c>
      <c r="B413" s="717">
        <v>43979</v>
      </c>
      <c r="C413" s="364">
        <v>44002</v>
      </c>
      <c r="D413" s="932">
        <v>44010</v>
      </c>
      <c r="E413" s="349" t="s">
        <v>3334</v>
      </c>
      <c r="F413" s="424" t="s">
        <v>13183</v>
      </c>
      <c r="G413" s="424" t="s">
        <v>13184</v>
      </c>
      <c r="H413" s="589" t="s">
        <v>3713</v>
      </c>
      <c r="I413" s="424"/>
      <c r="J413" s="424" t="s">
        <v>2034</v>
      </c>
      <c r="K413" s="353" t="s">
        <v>3351</v>
      </c>
      <c r="L413" s="1795">
        <f t="shared" si="17"/>
        <v>15</v>
      </c>
      <c r="M413" s="1795">
        <f t="shared" si="18"/>
        <v>10</v>
      </c>
      <c r="N413" s="1796"/>
      <c r="O413" s="1797">
        <v>74</v>
      </c>
      <c r="P413" s="424"/>
      <c r="Q413" s="424"/>
      <c r="R413" s="424"/>
      <c r="S413" s="424"/>
      <c r="T413" s="424"/>
      <c r="U413" s="424"/>
    </row>
    <row r="414" spans="1:21" ht="12.6" customHeight="1" outlineLevel="1">
      <c r="A414" s="376">
        <v>43994</v>
      </c>
      <c r="B414" s="717">
        <v>43963</v>
      </c>
      <c r="C414" s="364">
        <v>43994</v>
      </c>
      <c r="D414" s="364">
        <v>43994</v>
      </c>
      <c r="E414" s="355" t="s">
        <v>3335</v>
      </c>
      <c r="F414" s="353" t="s">
        <v>13185</v>
      </c>
      <c r="G414" s="353" t="s">
        <v>13186</v>
      </c>
      <c r="H414" s="348" t="s">
        <v>12620</v>
      </c>
      <c r="I414" s="353"/>
      <c r="J414" s="353" t="s">
        <v>2035</v>
      </c>
      <c r="K414" s="353"/>
      <c r="L414" s="1795">
        <f t="shared" si="17"/>
        <v>31</v>
      </c>
      <c r="M414" s="1795">
        <f t="shared" si="18"/>
        <v>22</v>
      </c>
      <c r="N414" s="1796"/>
      <c r="O414" s="1797">
        <v>75</v>
      </c>
      <c r="P414" s="353"/>
      <c r="Q414" s="353"/>
      <c r="R414" s="353"/>
      <c r="S414" s="353"/>
      <c r="T414" s="353"/>
      <c r="U414" s="353"/>
    </row>
    <row r="415" spans="1:21" ht="12.6" customHeight="1" outlineLevel="1">
      <c r="A415" s="376">
        <v>43995</v>
      </c>
      <c r="B415" s="717">
        <v>43980</v>
      </c>
      <c r="C415" s="364">
        <v>43994</v>
      </c>
      <c r="D415" s="932">
        <v>44011</v>
      </c>
      <c r="E415" s="349" t="s">
        <v>3334</v>
      </c>
      <c r="F415" s="424" t="s">
        <v>13111</v>
      </c>
      <c r="G415" s="424" t="s">
        <v>13187</v>
      </c>
      <c r="H415" s="589" t="s">
        <v>13188</v>
      </c>
      <c r="I415" s="424"/>
      <c r="J415" s="424" t="s">
        <v>2035</v>
      </c>
      <c r="K415" s="353" t="s">
        <v>13189</v>
      </c>
      <c r="L415" s="1795">
        <f t="shared" si="17"/>
        <v>15</v>
      </c>
      <c r="M415" s="1795">
        <f t="shared" si="18"/>
        <v>10</v>
      </c>
      <c r="N415" s="1796"/>
      <c r="O415" s="1797">
        <v>76</v>
      </c>
      <c r="P415" s="424"/>
      <c r="Q415" s="424"/>
      <c r="R415" s="424"/>
      <c r="S415" s="424"/>
      <c r="T415" s="424"/>
      <c r="U415" s="424"/>
    </row>
    <row r="416" spans="1:21" ht="12.6" customHeight="1" outlineLevel="1">
      <c r="A416" s="376">
        <v>43995</v>
      </c>
      <c r="B416" s="717">
        <v>43980</v>
      </c>
      <c r="C416" s="364">
        <v>43999</v>
      </c>
      <c r="D416" s="364">
        <v>44011</v>
      </c>
      <c r="E416" s="355" t="s">
        <v>3335</v>
      </c>
      <c r="F416" s="353" t="s">
        <v>2609</v>
      </c>
      <c r="G416" s="353" t="s">
        <v>13190</v>
      </c>
      <c r="H416" s="348"/>
      <c r="I416" s="353" t="s">
        <v>2035</v>
      </c>
      <c r="J416" s="353" t="s">
        <v>2033</v>
      </c>
      <c r="K416" s="353" t="s">
        <v>3351</v>
      </c>
      <c r="L416" s="1795">
        <f t="shared" si="17"/>
        <v>15</v>
      </c>
      <c r="M416" s="1795">
        <f t="shared" si="18"/>
        <v>10</v>
      </c>
      <c r="N416" s="1796"/>
      <c r="O416" s="1797">
        <v>77</v>
      </c>
      <c r="P416" s="353"/>
      <c r="Q416" s="353"/>
      <c r="R416" s="353"/>
      <c r="S416" s="353"/>
      <c r="T416" s="353"/>
      <c r="U416" s="353"/>
    </row>
    <row r="417" spans="1:33" ht="12.6" customHeight="1" outlineLevel="1">
      <c r="A417" s="376">
        <v>43997</v>
      </c>
      <c r="B417" s="940">
        <v>43973</v>
      </c>
      <c r="C417" s="759">
        <v>43987</v>
      </c>
      <c r="D417" s="1061">
        <v>44004</v>
      </c>
      <c r="E417" s="365" t="s">
        <v>3335</v>
      </c>
      <c r="F417" s="662" t="s">
        <v>4138</v>
      </c>
      <c r="G417" s="662" t="s">
        <v>13191</v>
      </c>
      <c r="H417" s="354"/>
      <c r="I417" s="662"/>
      <c r="J417" s="662" t="s">
        <v>2034</v>
      </c>
      <c r="K417" s="352" t="s">
        <v>3351</v>
      </c>
      <c r="L417" s="1795">
        <f t="shared" si="17"/>
        <v>24</v>
      </c>
      <c r="M417" s="1795">
        <f t="shared" si="18"/>
        <v>15</v>
      </c>
      <c r="N417" s="1796"/>
      <c r="O417" s="1797">
        <v>78</v>
      </c>
      <c r="P417" s="662"/>
      <c r="Q417" s="662"/>
      <c r="R417" s="662"/>
      <c r="S417" s="662"/>
      <c r="T417" s="662"/>
      <c r="U417" s="662"/>
      <c r="V417" s="662"/>
      <c r="W417" s="662"/>
      <c r="X417" s="662"/>
      <c r="Y417" s="662"/>
      <c r="Z417" s="662"/>
      <c r="AA417" s="662"/>
      <c r="AB417" s="662"/>
      <c r="AC417" s="662"/>
      <c r="AD417" s="662"/>
      <c r="AE417" s="662"/>
      <c r="AF417" s="662"/>
      <c r="AG417" s="662"/>
    </row>
    <row r="418" spans="1:33" ht="12.6" customHeight="1" outlineLevel="1">
      <c r="A418" s="376">
        <v>43998</v>
      </c>
      <c r="B418" s="717">
        <v>43980</v>
      </c>
      <c r="C418" s="364">
        <v>43997</v>
      </c>
      <c r="D418" s="364">
        <v>44011</v>
      </c>
      <c r="E418" s="355" t="s">
        <v>3335</v>
      </c>
      <c r="F418" s="353" t="s">
        <v>12896</v>
      </c>
      <c r="G418" s="353" t="s">
        <v>13192</v>
      </c>
      <c r="H418" s="348" t="s">
        <v>13143</v>
      </c>
      <c r="I418" s="353"/>
      <c r="J418" s="353" t="s">
        <v>2042</v>
      </c>
      <c r="K418" s="353"/>
      <c r="L418" s="1795">
        <f t="shared" si="17"/>
        <v>18</v>
      </c>
      <c r="M418" s="1795">
        <f t="shared" si="18"/>
        <v>11</v>
      </c>
      <c r="N418" s="1796"/>
      <c r="O418" s="1797">
        <v>79</v>
      </c>
      <c r="P418" s="353"/>
      <c r="Q418" s="353"/>
      <c r="R418" s="353"/>
      <c r="S418" s="353"/>
      <c r="T418" s="353"/>
      <c r="U418" s="353"/>
      <c r="V418" s="353"/>
      <c r="W418" s="353"/>
      <c r="X418" s="353"/>
      <c r="Y418" s="353"/>
      <c r="Z418" s="353"/>
      <c r="AA418" s="353"/>
      <c r="AB418" s="353"/>
      <c r="AC418" s="353"/>
      <c r="AD418" s="353"/>
      <c r="AE418" s="353"/>
      <c r="AF418" s="353"/>
      <c r="AG418" s="353"/>
    </row>
    <row r="419" spans="1:33" ht="12.6" customHeight="1" outlineLevel="1">
      <c r="A419" s="376">
        <v>44008</v>
      </c>
      <c r="B419" s="717">
        <v>43977</v>
      </c>
      <c r="C419" s="364">
        <v>44002</v>
      </c>
      <c r="D419" s="932">
        <v>44008</v>
      </c>
      <c r="E419" s="349" t="s">
        <v>3335</v>
      </c>
      <c r="F419" s="424" t="s">
        <v>13193</v>
      </c>
      <c r="G419" s="424" t="s">
        <v>13194</v>
      </c>
      <c r="H419" s="589" t="s">
        <v>12620</v>
      </c>
      <c r="I419" s="424"/>
      <c r="J419" s="424" t="s">
        <v>2034</v>
      </c>
      <c r="K419" s="353" t="s">
        <v>13195</v>
      </c>
      <c r="L419" s="1795">
        <f t="shared" si="17"/>
        <v>31</v>
      </c>
      <c r="M419" s="1795">
        <f t="shared" si="18"/>
        <v>22</v>
      </c>
      <c r="N419" s="1796"/>
      <c r="O419" s="1797">
        <v>80</v>
      </c>
      <c r="P419" s="424"/>
      <c r="Q419" s="424"/>
      <c r="R419" s="424"/>
      <c r="S419" s="424"/>
      <c r="T419" s="424"/>
      <c r="U419" s="424"/>
      <c r="V419" s="424"/>
      <c r="W419" s="424"/>
      <c r="X419" s="424"/>
      <c r="Y419" s="424"/>
      <c r="Z419" s="424"/>
      <c r="AA419" s="424"/>
      <c r="AB419" s="424"/>
      <c r="AC419" s="424"/>
      <c r="AD419" s="424"/>
      <c r="AE419" s="424"/>
      <c r="AF419" s="424"/>
      <c r="AG419" s="424"/>
    </row>
    <row r="420" spans="1:33" ht="12.6" customHeight="1" outlineLevel="1">
      <c r="A420" s="376">
        <v>44001</v>
      </c>
      <c r="B420" s="717">
        <v>43973</v>
      </c>
      <c r="C420" s="364">
        <v>44004</v>
      </c>
      <c r="D420" s="364">
        <v>44004</v>
      </c>
      <c r="E420" s="355" t="s">
        <v>3334</v>
      </c>
      <c r="F420" s="353" t="s">
        <v>13196</v>
      </c>
      <c r="G420" s="353" t="s">
        <v>13197</v>
      </c>
      <c r="H420" s="348" t="s">
        <v>13143</v>
      </c>
      <c r="I420" s="353"/>
      <c r="J420" s="604" t="s">
        <v>2042</v>
      </c>
      <c r="K420" s="353"/>
      <c r="L420" s="1795">
        <f t="shared" si="17"/>
        <v>28</v>
      </c>
      <c r="M420" s="1795">
        <f t="shared" si="18"/>
        <v>19</v>
      </c>
      <c r="N420" s="1796"/>
      <c r="O420" s="1797">
        <v>81</v>
      </c>
      <c r="P420" s="353"/>
      <c r="Q420" s="353"/>
      <c r="R420" s="353"/>
      <c r="S420" s="353"/>
      <c r="T420" s="353"/>
      <c r="U420" s="353"/>
      <c r="V420" s="353"/>
      <c r="W420" s="353"/>
      <c r="X420" s="353"/>
      <c r="Y420" s="353"/>
      <c r="Z420" s="353"/>
      <c r="AA420" s="353"/>
      <c r="AB420" s="353"/>
      <c r="AC420" s="353"/>
      <c r="AD420" s="353"/>
      <c r="AE420" s="353"/>
      <c r="AF420" s="353"/>
      <c r="AG420" s="353"/>
    </row>
    <row r="421" spans="1:33" ht="12.6" customHeight="1" outlineLevel="1">
      <c r="A421" s="376">
        <v>44050</v>
      </c>
      <c r="B421" s="717">
        <v>43956</v>
      </c>
      <c r="C421" s="364">
        <v>44068</v>
      </c>
      <c r="D421" s="364">
        <v>44068</v>
      </c>
      <c r="E421" s="355" t="s">
        <v>3334</v>
      </c>
      <c r="F421" s="353" t="s">
        <v>3337</v>
      </c>
      <c r="G421" s="353" t="s">
        <v>13198</v>
      </c>
      <c r="H421" s="348" t="s">
        <v>13199</v>
      </c>
      <c r="I421" s="353" t="s">
        <v>2033</v>
      </c>
      <c r="J421" s="353" t="s">
        <v>2042</v>
      </c>
      <c r="K421" s="353"/>
      <c r="L421" s="1795">
        <f t="shared" si="17"/>
        <v>94</v>
      </c>
      <c r="M421" s="1795">
        <f t="shared" si="18"/>
        <v>67</v>
      </c>
      <c r="N421" s="1796"/>
      <c r="O421" s="1797">
        <v>82</v>
      </c>
      <c r="P421" s="353"/>
      <c r="Q421" s="353"/>
      <c r="R421" s="353"/>
      <c r="S421" s="353"/>
      <c r="T421" s="353"/>
      <c r="U421" s="353"/>
      <c r="V421" s="353"/>
      <c r="W421" s="353"/>
      <c r="X421" s="353"/>
      <c r="Y421" s="353"/>
      <c r="Z421" s="353"/>
      <c r="AA421" s="353"/>
      <c r="AB421" s="353"/>
      <c r="AC421" s="353"/>
      <c r="AD421" s="353"/>
      <c r="AE421" s="353"/>
      <c r="AF421" s="353"/>
      <c r="AG421" s="353"/>
    </row>
    <row r="422" spans="1:33" ht="12.6" customHeight="1" outlineLevel="1">
      <c r="A422" s="376"/>
      <c r="B422" s="717"/>
      <c r="C422" s="364"/>
      <c r="D422" s="364"/>
      <c r="E422" s="355"/>
      <c r="F422" s="353"/>
      <c r="G422" s="353"/>
      <c r="H422" s="348"/>
      <c r="I422" s="353"/>
      <c r="J422" s="604"/>
      <c r="K422" s="353"/>
      <c r="L422" s="1805"/>
      <c r="M422" s="1796"/>
      <c r="N422" s="1796"/>
      <c r="O422" s="1797"/>
      <c r="P422" s="353"/>
      <c r="Q422" s="353"/>
      <c r="R422" s="353"/>
      <c r="S422" s="353"/>
      <c r="T422" s="353"/>
      <c r="U422" s="353"/>
      <c r="V422" s="353"/>
      <c r="W422" s="353"/>
      <c r="X422" s="353"/>
      <c r="Y422" s="353"/>
      <c r="Z422" s="353"/>
      <c r="AA422" s="353"/>
      <c r="AB422" s="353"/>
      <c r="AC422" s="353"/>
      <c r="AD422" s="353"/>
      <c r="AE422" s="353"/>
      <c r="AF422" s="353"/>
      <c r="AG422" s="353"/>
    </row>
    <row r="423" spans="1:33" ht="12.6" customHeight="1">
      <c r="A423" s="376"/>
      <c r="B423" s="364"/>
      <c r="C423" s="364"/>
      <c r="D423" s="364"/>
      <c r="E423" s="355"/>
      <c r="F423" s="353"/>
      <c r="G423" s="353"/>
      <c r="H423" s="348"/>
      <c r="I423" s="353"/>
      <c r="J423" s="604"/>
      <c r="K423" s="353"/>
      <c r="L423" s="1795"/>
      <c r="M423" s="1795"/>
      <c r="N423" s="1796"/>
      <c r="O423" s="1797"/>
      <c r="P423" s="362"/>
      <c r="Q423" s="357"/>
      <c r="R423" s="363"/>
      <c r="S423" s="350"/>
      <c r="T423" s="350"/>
      <c r="U423" s="350"/>
      <c r="V423" s="355"/>
      <c r="W423" s="1385"/>
      <c r="X423" s="1385"/>
      <c r="Y423" s="1385"/>
      <c r="Z423" s="1385"/>
      <c r="AA423" s="1385"/>
      <c r="AB423" s="1385"/>
      <c r="AC423" s="1385"/>
      <c r="AD423" s="363"/>
      <c r="AE423" s="1385"/>
      <c r="AF423" s="353"/>
      <c r="AG423" s="353"/>
    </row>
    <row r="424" spans="1:33" ht="12.6" customHeight="1">
      <c r="A424" s="364">
        <v>43990</v>
      </c>
      <c r="B424" s="381">
        <v>43983</v>
      </c>
      <c r="C424" s="364">
        <v>43997</v>
      </c>
      <c r="D424" s="364">
        <v>44019</v>
      </c>
      <c r="E424" s="355" t="s">
        <v>3334</v>
      </c>
      <c r="F424" s="353" t="s">
        <v>13200</v>
      </c>
      <c r="G424" s="353" t="s">
        <v>13201</v>
      </c>
      <c r="H424" s="348"/>
      <c r="I424" s="353"/>
      <c r="J424" s="353" t="s">
        <v>2045</v>
      </c>
      <c r="K424" s="353" t="s">
        <v>2039</v>
      </c>
      <c r="L424" s="1795">
        <f t="shared" ref="L424:L455" si="19">(A424-B424)</f>
        <v>7</v>
      </c>
      <c r="M424" s="1795">
        <f t="shared" ref="M424:M455" si="20">NETWORKDAYS(B424,A424,A424:B424)</f>
        <v>4</v>
      </c>
      <c r="N424" s="1796"/>
      <c r="O424" s="1797">
        <v>1</v>
      </c>
      <c r="P424" s="362" t="s">
        <v>2399</v>
      </c>
      <c r="Q424" s="357">
        <f>AVERAGE($L$424:$L$500)</f>
        <v>15.337662337662337</v>
      </c>
      <c r="R424" s="363">
        <f>COUNT($B$424:$B$500)</f>
        <v>77</v>
      </c>
      <c r="S424" s="350">
        <f>COUNTIF($E$424:$E$500,$S$1)</f>
        <v>55</v>
      </c>
      <c r="T424" s="350">
        <f>COUNTIF($E$424:$E$500,$T$1)</f>
        <v>22</v>
      </c>
      <c r="U424" s="350">
        <f>R424-S424-T424</f>
        <v>0</v>
      </c>
      <c r="V424" s="355"/>
      <c r="W424" s="1385">
        <f t="shared" ref="W424:AE424" si="21">COUNTIF($J$424:$J$500, W$1)</f>
        <v>19</v>
      </c>
      <c r="X424" s="1385">
        <f t="shared" si="21"/>
        <v>10</v>
      </c>
      <c r="Y424" s="1385">
        <f t="shared" si="21"/>
        <v>13</v>
      </c>
      <c r="Z424" s="1385">
        <f t="shared" si="21"/>
        <v>8</v>
      </c>
      <c r="AA424" s="1385">
        <f t="shared" si="21"/>
        <v>12</v>
      </c>
      <c r="AB424" s="1385">
        <f t="shared" si="21"/>
        <v>14</v>
      </c>
      <c r="AC424" s="1385">
        <f t="shared" si="21"/>
        <v>0</v>
      </c>
      <c r="AD424" s="1385">
        <f t="shared" si="21"/>
        <v>1</v>
      </c>
      <c r="AE424" s="1385">
        <f t="shared" si="21"/>
        <v>0</v>
      </c>
      <c r="AF424" s="1385"/>
      <c r="AG424" s="363">
        <f>SUM(W424:AF424)</f>
        <v>77</v>
      </c>
    </row>
    <row r="425" spans="1:33" ht="12.6" customHeight="1" outlineLevel="1">
      <c r="A425" s="376">
        <v>43990</v>
      </c>
      <c r="B425" s="381">
        <v>43983</v>
      </c>
      <c r="C425" s="364">
        <v>43997</v>
      </c>
      <c r="D425" s="364">
        <v>44013</v>
      </c>
      <c r="E425" s="355" t="s">
        <v>3334</v>
      </c>
      <c r="F425" s="353" t="s">
        <v>13202</v>
      </c>
      <c r="G425" s="353" t="s">
        <v>13203</v>
      </c>
      <c r="H425" s="348"/>
      <c r="I425" s="353" t="s">
        <v>2035</v>
      </c>
      <c r="J425" s="353" t="s">
        <v>2041</v>
      </c>
      <c r="K425" s="353" t="s">
        <v>13204</v>
      </c>
      <c r="L425" s="1795">
        <f t="shared" si="19"/>
        <v>7</v>
      </c>
      <c r="M425" s="1795">
        <f t="shared" si="20"/>
        <v>4</v>
      </c>
      <c r="N425" s="1796"/>
      <c r="O425" s="1797">
        <v>2</v>
      </c>
      <c r="P425" s="353"/>
      <c r="Q425" s="353"/>
      <c r="R425" s="353"/>
      <c r="S425" s="353"/>
      <c r="T425" s="353"/>
      <c r="U425" s="353"/>
      <c r="V425" s="353"/>
      <c r="W425" s="353"/>
      <c r="X425" s="353"/>
      <c r="Y425" s="353"/>
      <c r="Z425" s="353"/>
      <c r="AA425" s="353"/>
      <c r="AB425" s="353"/>
      <c r="AC425" s="353"/>
      <c r="AD425" s="353"/>
      <c r="AE425" s="353"/>
      <c r="AF425" s="353"/>
      <c r="AG425" s="353"/>
    </row>
    <row r="426" spans="1:33" ht="12.6" customHeight="1" outlineLevel="1">
      <c r="A426" s="364">
        <v>43990</v>
      </c>
      <c r="B426" s="381">
        <v>43986</v>
      </c>
      <c r="C426" s="364">
        <v>43992</v>
      </c>
      <c r="D426" s="708">
        <v>43993</v>
      </c>
      <c r="E426" s="355" t="s">
        <v>3334</v>
      </c>
      <c r="F426" s="353" t="s">
        <v>13205</v>
      </c>
      <c r="G426" s="353" t="s">
        <v>13206</v>
      </c>
      <c r="H426" s="348" t="s">
        <v>13207</v>
      </c>
      <c r="I426" s="353"/>
      <c r="J426" s="353" t="s">
        <v>2045</v>
      </c>
      <c r="K426" s="353" t="s">
        <v>12956</v>
      </c>
      <c r="L426" s="1795">
        <f t="shared" si="19"/>
        <v>4</v>
      </c>
      <c r="M426" s="1795">
        <f t="shared" si="20"/>
        <v>1</v>
      </c>
      <c r="N426" s="1796"/>
      <c r="O426" s="1797">
        <v>3</v>
      </c>
      <c r="P426" s="353"/>
      <c r="Q426" s="353"/>
      <c r="R426" s="353"/>
      <c r="S426" s="353"/>
      <c r="T426" s="353"/>
      <c r="U426" s="353"/>
      <c r="V426" s="353"/>
      <c r="W426" s="353"/>
      <c r="X426" s="353"/>
      <c r="Y426" s="353"/>
      <c r="Z426" s="353"/>
      <c r="AA426" s="353"/>
      <c r="AB426" s="353"/>
      <c r="AC426" s="353"/>
      <c r="AD426" s="353"/>
      <c r="AE426" s="353"/>
      <c r="AF426" s="353"/>
      <c r="AG426" s="353"/>
    </row>
    <row r="427" spans="1:33" ht="12.6" customHeight="1" outlineLevel="1">
      <c r="A427" s="364">
        <v>43990</v>
      </c>
      <c r="B427" s="381">
        <v>43983</v>
      </c>
      <c r="C427" s="364">
        <v>43996</v>
      </c>
      <c r="D427" s="364">
        <v>44019</v>
      </c>
      <c r="E427" s="355" t="s">
        <v>3334</v>
      </c>
      <c r="F427" s="353" t="s">
        <v>3597</v>
      </c>
      <c r="G427" s="353" t="s">
        <v>13208</v>
      </c>
      <c r="H427" s="348"/>
      <c r="I427" s="353"/>
      <c r="J427" s="353" t="s">
        <v>2045</v>
      </c>
      <c r="K427" s="353" t="s">
        <v>2039</v>
      </c>
      <c r="L427" s="1795">
        <f t="shared" si="19"/>
        <v>7</v>
      </c>
      <c r="M427" s="1795">
        <f t="shared" si="20"/>
        <v>4</v>
      </c>
      <c r="N427" s="1796"/>
      <c r="O427" s="1797">
        <v>4</v>
      </c>
      <c r="P427" s="353"/>
      <c r="Q427" s="353"/>
      <c r="R427" s="353"/>
      <c r="S427" s="353"/>
      <c r="T427" s="353"/>
      <c r="U427" s="353"/>
      <c r="V427" s="353"/>
      <c r="W427" s="353"/>
      <c r="X427" s="353"/>
      <c r="Y427" s="353"/>
      <c r="Z427" s="353"/>
      <c r="AA427" s="353"/>
      <c r="AB427" s="353"/>
      <c r="AC427" s="353"/>
      <c r="AD427" s="353"/>
      <c r="AE427" s="353"/>
      <c r="AF427" s="353"/>
      <c r="AG427" s="353"/>
    </row>
    <row r="428" spans="1:33" ht="12.6" customHeight="1" outlineLevel="1">
      <c r="A428" s="364">
        <v>43990</v>
      </c>
      <c r="B428" s="381">
        <v>43984</v>
      </c>
      <c r="C428" s="364">
        <v>43998</v>
      </c>
      <c r="D428" s="364">
        <v>44014</v>
      </c>
      <c r="E428" s="355" t="s">
        <v>3334</v>
      </c>
      <c r="F428" s="353" t="s">
        <v>13209</v>
      </c>
      <c r="G428" s="353" t="s">
        <v>13210</v>
      </c>
      <c r="H428" s="348"/>
      <c r="I428" s="353" t="s">
        <v>2035</v>
      </c>
      <c r="J428" s="353" t="s">
        <v>2041</v>
      </c>
      <c r="K428" s="353" t="s">
        <v>2035</v>
      </c>
      <c r="L428" s="1795">
        <f t="shared" si="19"/>
        <v>6</v>
      </c>
      <c r="M428" s="1795">
        <f t="shared" si="20"/>
        <v>3</v>
      </c>
      <c r="N428" s="1796"/>
      <c r="O428" s="1797">
        <v>5</v>
      </c>
      <c r="P428" s="353"/>
      <c r="Q428" s="353"/>
      <c r="R428" s="353"/>
      <c r="S428" s="353"/>
      <c r="T428" s="353"/>
      <c r="U428" s="353"/>
      <c r="V428" s="353"/>
      <c r="W428" s="353"/>
      <c r="X428" s="353"/>
      <c r="Y428" s="353"/>
      <c r="Z428" s="353"/>
      <c r="AA428" s="353"/>
      <c r="AB428" s="353"/>
      <c r="AC428" s="353"/>
      <c r="AD428" s="353"/>
      <c r="AE428" s="353"/>
      <c r="AF428" s="353"/>
      <c r="AG428" s="353"/>
    </row>
    <row r="429" spans="1:33" ht="12.6" customHeight="1" outlineLevel="1">
      <c r="A429" s="364">
        <v>43990</v>
      </c>
      <c r="B429" s="381">
        <v>43983</v>
      </c>
      <c r="C429" s="364">
        <v>43997</v>
      </c>
      <c r="D429" s="364">
        <v>44019</v>
      </c>
      <c r="E429" s="355" t="s">
        <v>3334</v>
      </c>
      <c r="F429" s="353" t="s">
        <v>13200</v>
      </c>
      <c r="G429" s="353" t="s">
        <v>13201</v>
      </c>
      <c r="H429" s="348"/>
      <c r="I429" s="353"/>
      <c r="J429" s="353" t="s">
        <v>2045</v>
      </c>
      <c r="K429" s="353" t="s">
        <v>2039</v>
      </c>
      <c r="L429" s="1795">
        <f t="shared" si="19"/>
        <v>7</v>
      </c>
      <c r="M429" s="1795">
        <f t="shared" si="20"/>
        <v>4</v>
      </c>
      <c r="N429" s="1796"/>
      <c r="O429" s="1797">
        <v>6</v>
      </c>
      <c r="P429" s="353"/>
      <c r="Q429" s="353"/>
      <c r="R429" s="353"/>
      <c r="S429" s="353"/>
      <c r="T429" s="353"/>
      <c r="U429" s="353"/>
      <c r="V429" s="353"/>
      <c r="W429" s="353"/>
      <c r="X429" s="353"/>
      <c r="Y429" s="353"/>
      <c r="Z429" s="353"/>
      <c r="AA429" s="353"/>
      <c r="AB429" s="353"/>
      <c r="AC429" s="353"/>
      <c r="AD429" s="353"/>
      <c r="AE429" s="353"/>
      <c r="AF429" s="353"/>
      <c r="AG429" s="353"/>
    </row>
    <row r="430" spans="1:33" ht="12.6" customHeight="1" outlineLevel="1">
      <c r="A430" s="364">
        <v>43990</v>
      </c>
      <c r="B430" s="381">
        <v>43990</v>
      </c>
      <c r="C430" s="364"/>
      <c r="D430" s="364"/>
      <c r="E430" s="355" t="s">
        <v>3334</v>
      </c>
      <c r="F430" s="348" t="s">
        <v>3354</v>
      </c>
      <c r="G430" s="348" t="s">
        <v>13211</v>
      </c>
      <c r="H430" s="709"/>
      <c r="I430" s="364"/>
      <c r="J430" s="604" t="s">
        <v>2033</v>
      </c>
      <c r="K430" s="353"/>
      <c r="L430" s="1795">
        <f t="shared" si="19"/>
        <v>0</v>
      </c>
      <c r="M430" s="1795">
        <f t="shared" si="20"/>
        <v>0</v>
      </c>
      <c r="N430" s="1796"/>
      <c r="O430" s="1797">
        <v>7</v>
      </c>
      <c r="P430" s="362"/>
      <c r="Q430" s="357"/>
      <c r="R430" s="363"/>
      <c r="S430" s="350"/>
      <c r="T430" s="350"/>
      <c r="U430" s="350"/>
      <c r="V430" s="355"/>
      <c r="W430" s="1385"/>
      <c r="X430" s="1385"/>
      <c r="Y430" s="1385"/>
      <c r="Z430" s="1385"/>
      <c r="AA430" s="1385"/>
      <c r="AB430" s="1385"/>
      <c r="AC430" s="1385"/>
      <c r="AD430" s="363"/>
      <c r="AE430" s="1385"/>
      <c r="AF430" s="353"/>
      <c r="AG430" s="353"/>
    </row>
    <row r="431" spans="1:33" ht="12.6" customHeight="1" outlineLevel="1">
      <c r="A431" s="364">
        <v>43990</v>
      </c>
      <c r="B431" s="744">
        <v>43987</v>
      </c>
      <c r="C431" s="364"/>
      <c r="D431" s="364"/>
      <c r="E431" s="355" t="s">
        <v>3334</v>
      </c>
      <c r="F431" s="348" t="s">
        <v>13212</v>
      </c>
      <c r="G431" s="348" t="s">
        <v>13213</v>
      </c>
      <c r="H431" s="709"/>
      <c r="I431" s="364"/>
      <c r="J431" s="604" t="s">
        <v>2033</v>
      </c>
      <c r="K431" s="353"/>
      <c r="L431" s="1795">
        <f t="shared" si="19"/>
        <v>3</v>
      </c>
      <c r="M431" s="1795">
        <f t="shared" si="20"/>
        <v>0</v>
      </c>
      <c r="N431" s="1796"/>
      <c r="O431" s="1797">
        <v>8</v>
      </c>
      <c r="P431" s="362"/>
      <c r="Q431" s="357"/>
      <c r="R431" s="363"/>
      <c r="S431" s="350"/>
      <c r="T431" s="350"/>
      <c r="U431" s="350"/>
      <c r="V431" s="355"/>
      <c r="W431" s="1385"/>
      <c r="X431" s="1385"/>
      <c r="Y431" s="1385"/>
      <c r="Z431" s="1385"/>
      <c r="AA431" s="1385"/>
      <c r="AB431" s="1385"/>
      <c r="AC431" s="1385"/>
      <c r="AD431" s="363"/>
      <c r="AE431" s="1385"/>
      <c r="AF431" s="353"/>
      <c r="AG431" s="353"/>
    </row>
    <row r="432" spans="1:33" ht="12.6" customHeight="1" outlineLevel="1">
      <c r="A432" s="364">
        <v>43991</v>
      </c>
      <c r="B432" s="381">
        <v>43986</v>
      </c>
      <c r="C432" s="364">
        <v>43991</v>
      </c>
      <c r="D432" s="364">
        <v>43991</v>
      </c>
      <c r="E432" s="355" t="s">
        <v>3335</v>
      </c>
      <c r="F432" s="353" t="s">
        <v>4605</v>
      </c>
      <c r="G432" s="353" t="s">
        <v>13214</v>
      </c>
      <c r="H432" s="348"/>
      <c r="I432" s="353" t="s">
        <v>2035</v>
      </c>
      <c r="J432" s="353" t="s">
        <v>2041</v>
      </c>
      <c r="K432" s="353" t="s">
        <v>3351</v>
      </c>
      <c r="L432" s="1795">
        <f t="shared" si="19"/>
        <v>5</v>
      </c>
      <c r="M432" s="1795">
        <f t="shared" si="20"/>
        <v>2</v>
      </c>
      <c r="N432" s="1796"/>
      <c r="O432" s="1797">
        <v>9</v>
      </c>
      <c r="P432" s="353"/>
      <c r="Q432" s="353"/>
      <c r="R432" s="353"/>
      <c r="S432" s="353"/>
      <c r="T432" s="353"/>
      <c r="U432" s="353"/>
      <c r="V432" s="353"/>
      <c r="W432" s="353"/>
      <c r="X432" s="353"/>
      <c r="Y432" s="353"/>
      <c r="Z432" s="353"/>
      <c r="AA432" s="353"/>
      <c r="AB432" s="353"/>
      <c r="AC432" s="353"/>
      <c r="AD432" s="353"/>
      <c r="AE432" s="353"/>
      <c r="AF432" s="353"/>
      <c r="AG432" s="353"/>
    </row>
    <row r="433" spans="1:21" ht="12.6" customHeight="1" outlineLevel="1">
      <c r="A433" s="376">
        <v>43992</v>
      </c>
      <c r="B433" s="381">
        <v>43984</v>
      </c>
      <c r="C433" s="364">
        <v>43994</v>
      </c>
      <c r="D433" s="364">
        <v>43994</v>
      </c>
      <c r="E433" s="355" t="s">
        <v>3334</v>
      </c>
      <c r="F433" s="353" t="s">
        <v>13215</v>
      </c>
      <c r="G433" s="353" t="s">
        <v>13216</v>
      </c>
      <c r="H433" s="348" t="s">
        <v>13217</v>
      </c>
      <c r="I433" s="353"/>
      <c r="J433" s="353" t="s">
        <v>2035</v>
      </c>
      <c r="K433" s="353" t="s">
        <v>12678</v>
      </c>
      <c r="L433" s="1795">
        <f t="shared" si="19"/>
        <v>8</v>
      </c>
      <c r="M433" s="1795">
        <f t="shared" si="20"/>
        <v>5</v>
      </c>
      <c r="N433" s="1796"/>
      <c r="O433" s="1797">
        <v>10</v>
      </c>
      <c r="P433" s="353"/>
      <c r="Q433" s="353"/>
      <c r="R433" s="353"/>
      <c r="S433" s="353"/>
      <c r="T433" s="353"/>
      <c r="U433" s="353"/>
    </row>
    <row r="434" spans="1:21" ht="12.6" customHeight="1" outlineLevel="1">
      <c r="A434" s="364">
        <v>43991</v>
      </c>
      <c r="B434" s="381">
        <v>43991</v>
      </c>
      <c r="C434" s="364">
        <v>44021</v>
      </c>
      <c r="D434" s="364">
        <v>44021</v>
      </c>
      <c r="E434" s="355" t="s">
        <v>3335</v>
      </c>
      <c r="F434" s="353" t="s">
        <v>13218</v>
      </c>
      <c r="G434" s="353" t="s">
        <v>13219</v>
      </c>
      <c r="H434" s="348" t="s">
        <v>13220</v>
      </c>
      <c r="I434" s="353"/>
      <c r="J434" s="353" t="s">
        <v>2033</v>
      </c>
      <c r="K434" s="353" t="s">
        <v>13221</v>
      </c>
      <c r="L434" s="1795">
        <f t="shared" si="19"/>
        <v>0</v>
      </c>
      <c r="M434" s="1795">
        <f t="shared" si="20"/>
        <v>0</v>
      </c>
      <c r="N434" s="1796"/>
      <c r="O434" s="1797">
        <v>11</v>
      </c>
      <c r="P434" s="353"/>
      <c r="Q434" s="353"/>
      <c r="R434" s="353"/>
      <c r="S434" s="353"/>
      <c r="T434" s="353"/>
      <c r="U434" s="353"/>
    </row>
    <row r="435" spans="1:21" ht="12.6" customHeight="1" outlineLevel="1">
      <c r="A435" s="364">
        <v>44022</v>
      </c>
      <c r="B435" s="381">
        <v>43992</v>
      </c>
      <c r="C435" s="364">
        <v>44022</v>
      </c>
      <c r="D435" s="364">
        <v>44022</v>
      </c>
      <c r="E435" s="355" t="s">
        <v>3334</v>
      </c>
      <c r="F435" s="348" t="s">
        <v>13222</v>
      </c>
      <c r="G435" s="348" t="s">
        <v>13223</v>
      </c>
      <c r="H435" s="348" t="s">
        <v>13224</v>
      </c>
      <c r="I435" s="364"/>
      <c r="J435" s="604" t="s">
        <v>2042</v>
      </c>
      <c r="K435" s="353"/>
      <c r="L435" s="1795">
        <f t="shared" si="19"/>
        <v>30</v>
      </c>
      <c r="M435" s="1795">
        <f t="shared" si="20"/>
        <v>21</v>
      </c>
      <c r="N435" s="1796"/>
      <c r="O435" s="1797">
        <v>12</v>
      </c>
      <c r="P435" s="353"/>
      <c r="Q435" s="357"/>
      <c r="R435" s="363"/>
      <c r="S435" s="350"/>
      <c r="T435" s="350"/>
      <c r="U435" s="350"/>
    </row>
    <row r="436" spans="1:21" ht="12.6" customHeight="1" outlineLevel="1">
      <c r="A436" s="376">
        <v>43994</v>
      </c>
      <c r="B436" s="381">
        <v>43991</v>
      </c>
      <c r="C436" s="364">
        <v>43998</v>
      </c>
      <c r="D436" s="932">
        <v>43992</v>
      </c>
      <c r="E436" s="349" t="s">
        <v>3334</v>
      </c>
      <c r="F436" s="424" t="s">
        <v>13225</v>
      </c>
      <c r="G436" s="424" t="s">
        <v>13226</v>
      </c>
      <c r="H436" s="589" t="s">
        <v>3660</v>
      </c>
      <c r="I436" s="424"/>
      <c r="J436" s="424" t="s">
        <v>2034</v>
      </c>
      <c r="K436" s="353"/>
      <c r="L436" s="1795">
        <f t="shared" si="19"/>
        <v>3</v>
      </c>
      <c r="M436" s="1795">
        <f t="shared" si="20"/>
        <v>2</v>
      </c>
      <c r="N436" s="1796"/>
      <c r="O436" s="1797">
        <v>13</v>
      </c>
      <c r="P436" s="424"/>
      <c r="Q436" s="424"/>
      <c r="R436" s="424"/>
      <c r="S436" s="424"/>
      <c r="T436" s="424"/>
      <c r="U436" s="424"/>
    </row>
    <row r="437" spans="1:21" ht="12.6" customHeight="1" outlineLevel="1">
      <c r="A437" s="364">
        <v>43994</v>
      </c>
      <c r="B437" s="381">
        <v>43992</v>
      </c>
      <c r="C437" s="364">
        <v>44001</v>
      </c>
      <c r="D437" s="364">
        <v>44022</v>
      </c>
      <c r="E437" s="355" t="s">
        <v>3334</v>
      </c>
      <c r="F437" s="353" t="s">
        <v>13227</v>
      </c>
      <c r="G437" s="353" t="s">
        <v>13228</v>
      </c>
      <c r="H437" s="348" t="s">
        <v>13229</v>
      </c>
      <c r="I437" s="353"/>
      <c r="J437" s="353" t="s">
        <v>2033</v>
      </c>
      <c r="K437" s="353"/>
      <c r="L437" s="1795">
        <f t="shared" si="19"/>
        <v>2</v>
      </c>
      <c r="M437" s="1795">
        <f t="shared" si="20"/>
        <v>1</v>
      </c>
      <c r="N437" s="1796"/>
      <c r="O437" s="1797">
        <v>14</v>
      </c>
      <c r="P437" s="353"/>
      <c r="Q437" s="353"/>
      <c r="R437" s="353"/>
      <c r="S437" s="353"/>
      <c r="T437" s="353"/>
      <c r="U437" s="353"/>
    </row>
    <row r="438" spans="1:21" ht="12.6" customHeight="1" outlineLevel="1">
      <c r="A438" s="376">
        <v>43994</v>
      </c>
      <c r="B438" s="1815">
        <v>43991</v>
      </c>
      <c r="C438" s="742">
        <v>43998</v>
      </c>
      <c r="D438" s="1464">
        <v>43998</v>
      </c>
      <c r="E438" s="735" t="s">
        <v>3334</v>
      </c>
      <c r="F438" s="604" t="s">
        <v>13230</v>
      </c>
      <c r="G438" s="604" t="s">
        <v>13231</v>
      </c>
      <c r="H438" s="1070" t="s">
        <v>13232</v>
      </c>
      <c r="I438" s="604"/>
      <c r="J438" s="604" t="s">
        <v>2045</v>
      </c>
      <c r="K438" s="353"/>
      <c r="L438" s="1795">
        <f t="shared" si="19"/>
        <v>3</v>
      </c>
      <c r="M438" s="1795">
        <f t="shared" si="20"/>
        <v>2</v>
      </c>
      <c r="N438" s="1796"/>
      <c r="O438" s="1797">
        <v>15</v>
      </c>
      <c r="P438" s="353"/>
      <c r="Q438" s="353"/>
      <c r="R438" s="353"/>
      <c r="S438" s="353"/>
      <c r="T438" s="353"/>
      <c r="U438" s="353"/>
    </row>
    <row r="439" spans="1:21" ht="12.6" customHeight="1" outlineLevel="1">
      <c r="A439" s="364">
        <v>43995</v>
      </c>
      <c r="B439" s="381">
        <v>43987</v>
      </c>
      <c r="C439" s="364">
        <v>43994</v>
      </c>
      <c r="D439" s="364">
        <v>44017</v>
      </c>
      <c r="E439" s="355" t="s">
        <v>3335</v>
      </c>
      <c r="F439" s="353" t="s">
        <v>13233</v>
      </c>
      <c r="G439" s="353" t="s">
        <v>13234</v>
      </c>
      <c r="H439" s="348" t="s">
        <v>3713</v>
      </c>
      <c r="I439" s="353" t="s">
        <v>2035</v>
      </c>
      <c r="J439" s="353" t="s">
        <v>2041</v>
      </c>
      <c r="K439" s="353" t="s">
        <v>13235</v>
      </c>
      <c r="L439" s="1795">
        <f t="shared" si="19"/>
        <v>8</v>
      </c>
      <c r="M439" s="1795">
        <f t="shared" si="20"/>
        <v>5</v>
      </c>
      <c r="N439" s="1796"/>
      <c r="O439" s="1797">
        <v>16</v>
      </c>
      <c r="P439" s="353"/>
      <c r="Q439" s="353"/>
      <c r="R439" s="353"/>
      <c r="S439" s="353"/>
      <c r="T439" s="353"/>
      <c r="U439" s="353"/>
    </row>
    <row r="440" spans="1:21" ht="12.6" customHeight="1" outlineLevel="1">
      <c r="A440" s="376">
        <v>43998</v>
      </c>
      <c r="B440" s="381">
        <v>43997</v>
      </c>
      <c r="C440" s="364">
        <v>44001</v>
      </c>
      <c r="D440" s="1816">
        <v>44001</v>
      </c>
      <c r="E440" s="1817" t="s">
        <v>3335</v>
      </c>
      <c r="F440" s="353" t="s">
        <v>2582</v>
      </c>
      <c r="G440" s="353" t="s">
        <v>13236</v>
      </c>
      <c r="H440" s="348"/>
      <c r="I440" s="353" t="s">
        <v>2035</v>
      </c>
      <c r="J440" s="353" t="s">
        <v>2045</v>
      </c>
      <c r="K440" s="353" t="s">
        <v>3366</v>
      </c>
      <c r="L440" s="1795">
        <f t="shared" si="19"/>
        <v>1</v>
      </c>
      <c r="M440" s="1795">
        <f t="shared" si="20"/>
        <v>0</v>
      </c>
      <c r="N440" s="1796"/>
      <c r="O440" s="1797">
        <v>17</v>
      </c>
      <c r="P440" s="362"/>
      <c r="Q440" s="357"/>
      <c r="R440" s="363"/>
      <c r="S440" s="350"/>
      <c r="T440" s="350"/>
      <c r="U440" s="350"/>
    </row>
    <row r="441" spans="1:21" ht="12.6" customHeight="1" outlineLevel="1">
      <c r="A441" s="364">
        <v>43999</v>
      </c>
      <c r="B441" s="381">
        <v>43994</v>
      </c>
      <c r="C441" s="364">
        <v>43999</v>
      </c>
      <c r="D441" s="364">
        <v>43999</v>
      </c>
      <c r="E441" s="355" t="s">
        <v>3334</v>
      </c>
      <c r="F441" s="348" t="s">
        <v>4889</v>
      </c>
      <c r="G441" s="348" t="s">
        <v>13237</v>
      </c>
      <c r="H441" s="709"/>
      <c r="I441" s="364"/>
      <c r="J441" s="604" t="s">
        <v>2042</v>
      </c>
      <c r="K441" s="353"/>
      <c r="L441" s="1795">
        <f t="shared" si="19"/>
        <v>5</v>
      </c>
      <c r="M441" s="1795">
        <f t="shared" si="20"/>
        <v>2</v>
      </c>
      <c r="N441" s="1796"/>
      <c r="O441" s="1797">
        <v>18</v>
      </c>
      <c r="P441" s="362"/>
      <c r="Q441" s="357"/>
      <c r="R441" s="363"/>
      <c r="S441" s="350"/>
      <c r="T441" s="350"/>
      <c r="U441" s="350"/>
    </row>
    <row r="442" spans="1:21" ht="12.6" customHeight="1" outlineLevel="1">
      <c r="A442" s="364">
        <v>43999</v>
      </c>
      <c r="B442" s="381">
        <v>43992</v>
      </c>
      <c r="C442" s="364">
        <v>43999</v>
      </c>
      <c r="D442" s="364">
        <v>43999</v>
      </c>
      <c r="E442" s="355" t="s">
        <v>3334</v>
      </c>
      <c r="F442" s="348" t="s">
        <v>12672</v>
      </c>
      <c r="G442" s="348" t="s">
        <v>13238</v>
      </c>
      <c r="H442" s="709"/>
      <c r="I442" s="364"/>
      <c r="J442" s="604" t="s">
        <v>2042</v>
      </c>
      <c r="K442" s="353"/>
      <c r="L442" s="1795">
        <f t="shared" si="19"/>
        <v>7</v>
      </c>
      <c r="M442" s="1795">
        <f t="shared" si="20"/>
        <v>4</v>
      </c>
      <c r="N442" s="1796"/>
      <c r="O442" s="1797">
        <v>19</v>
      </c>
      <c r="P442" s="362"/>
      <c r="Q442" s="357"/>
      <c r="R442" s="363"/>
      <c r="S442" s="350"/>
      <c r="T442" s="350"/>
      <c r="U442" s="350"/>
    </row>
    <row r="443" spans="1:21" ht="12.6" customHeight="1" outlineLevel="1">
      <c r="A443" s="364">
        <v>43999</v>
      </c>
      <c r="B443" s="381">
        <v>43992</v>
      </c>
      <c r="C443" s="364">
        <v>43999</v>
      </c>
      <c r="D443" s="364">
        <v>43999</v>
      </c>
      <c r="E443" s="355" t="s">
        <v>3334</v>
      </c>
      <c r="F443" s="348" t="s">
        <v>12672</v>
      </c>
      <c r="G443" s="348" t="s">
        <v>13239</v>
      </c>
      <c r="H443" s="709"/>
      <c r="I443" s="364"/>
      <c r="J443" s="604" t="s">
        <v>2042</v>
      </c>
      <c r="K443" s="353"/>
      <c r="L443" s="1795">
        <f t="shared" si="19"/>
        <v>7</v>
      </c>
      <c r="M443" s="1795">
        <f t="shared" si="20"/>
        <v>4</v>
      </c>
      <c r="N443" s="1796"/>
      <c r="O443" s="1797">
        <v>20</v>
      </c>
      <c r="P443" s="362"/>
      <c r="Q443" s="357"/>
      <c r="R443" s="363"/>
      <c r="S443" s="350"/>
      <c r="T443" s="350"/>
      <c r="U443" s="350"/>
    </row>
    <row r="444" spans="1:21" ht="19.5" customHeight="1" outlineLevel="1">
      <c r="A444" s="364">
        <v>43999</v>
      </c>
      <c r="B444" s="381">
        <v>43986</v>
      </c>
      <c r="C444" s="364">
        <v>44000</v>
      </c>
      <c r="D444" s="932">
        <v>44016</v>
      </c>
      <c r="E444" s="355" t="s">
        <v>3334</v>
      </c>
      <c r="F444" s="353" t="s">
        <v>13240</v>
      </c>
      <c r="G444" s="353" t="s">
        <v>13241</v>
      </c>
      <c r="H444" s="348"/>
      <c r="I444" s="353" t="s">
        <v>2035</v>
      </c>
      <c r="J444" s="353" t="s">
        <v>2041</v>
      </c>
      <c r="K444" s="348"/>
      <c r="L444" s="1795">
        <f t="shared" si="19"/>
        <v>13</v>
      </c>
      <c r="M444" s="1795">
        <f t="shared" si="20"/>
        <v>8</v>
      </c>
      <c r="N444" s="1796"/>
      <c r="O444" s="1797">
        <v>21</v>
      </c>
      <c r="P444" s="353"/>
      <c r="Q444" s="353"/>
      <c r="R444" s="353"/>
      <c r="S444" s="353"/>
      <c r="T444" s="353"/>
      <c r="U444" s="353"/>
    </row>
    <row r="445" spans="1:21" ht="12.6" customHeight="1" outlineLevel="1">
      <c r="A445" s="364">
        <v>43999</v>
      </c>
      <c r="B445" s="381">
        <v>43993</v>
      </c>
      <c r="C445" s="364">
        <v>44001</v>
      </c>
      <c r="D445" s="932">
        <v>44019</v>
      </c>
      <c r="E445" s="349" t="s">
        <v>3334</v>
      </c>
      <c r="F445" s="424" t="s">
        <v>13242</v>
      </c>
      <c r="G445" s="424" t="s">
        <v>13243</v>
      </c>
      <c r="H445" s="589" t="s">
        <v>13244</v>
      </c>
      <c r="I445" s="424" t="s">
        <v>2035</v>
      </c>
      <c r="J445" s="424" t="s">
        <v>2045</v>
      </c>
      <c r="K445" s="353"/>
      <c r="L445" s="1795">
        <f t="shared" si="19"/>
        <v>6</v>
      </c>
      <c r="M445" s="1795">
        <f t="shared" si="20"/>
        <v>3</v>
      </c>
      <c r="N445" s="1796"/>
      <c r="O445" s="1797">
        <v>22</v>
      </c>
      <c r="P445" s="362"/>
      <c r="Q445" s="357"/>
      <c r="R445" s="363"/>
      <c r="S445" s="350"/>
      <c r="T445" s="350"/>
      <c r="U445" s="350"/>
    </row>
    <row r="446" spans="1:21" ht="12.6" customHeight="1" outlineLevel="1">
      <c r="A446" s="364">
        <v>43999</v>
      </c>
      <c r="B446" s="381">
        <v>43993</v>
      </c>
      <c r="C446" s="364">
        <v>44001</v>
      </c>
      <c r="D446" s="932">
        <v>44019</v>
      </c>
      <c r="E446" s="349" t="s">
        <v>3334</v>
      </c>
      <c r="F446" s="424" t="s">
        <v>13245</v>
      </c>
      <c r="G446" s="424" t="s">
        <v>13246</v>
      </c>
      <c r="H446" s="589" t="s">
        <v>11858</v>
      </c>
      <c r="I446" s="424" t="s">
        <v>2035</v>
      </c>
      <c r="J446" s="424" t="s">
        <v>2045</v>
      </c>
      <c r="K446" s="353"/>
      <c r="L446" s="1795">
        <f t="shared" si="19"/>
        <v>6</v>
      </c>
      <c r="M446" s="1795">
        <f t="shared" si="20"/>
        <v>3</v>
      </c>
      <c r="N446" s="1796"/>
      <c r="O446" s="1797">
        <v>23</v>
      </c>
      <c r="P446" s="362"/>
      <c r="Q446" s="357"/>
      <c r="R446" s="363"/>
      <c r="S446" s="350"/>
      <c r="T446" s="350"/>
      <c r="U446" s="350"/>
    </row>
    <row r="447" spans="1:21" ht="12.6" customHeight="1" outlineLevel="1">
      <c r="A447" s="364">
        <v>43998</v>
      </c>
      <c r="B447" s="381">
        <v>43991</v>
      </c>
      <c r="C447" s="364">
        <v>44012</v>
      </c>
      <c r="D447" s="932">
        <v>44021</v>
      </c>
      <c r="E447" s="349" t="s">
        <v>3335</v>
      </c>
      <c r="F447" s="424" t="s">
        <v>13247</v>
      </c>
      <c r="G447" s="589" t="s">
        <v>13248</v>
      </c>
      <c r="H447" s="589"/>
      <c r="I447" s="424" t="s">
        <v>2035</v>
      </c>
      <c r="J447" s="424" t="s">
        <v>2045</v>
      </c>
      <c r="K447" s="353"/>
      <c r="L447" s="1795">
        <f t="shared" si="19"/>
        <v>7</v>
      </c>
      <c r="M447" s="1795">
        <f t="shared" si="20"/>
        <v>4</v>
      </c>
      <c r="N447" s="1796"/>
      <c r="O447" s="1797">
        <v>24</v>
      </c>
      <c r="P447" s="362"/>
      <c r="Q447" s="357"/>
      <c r="R447" s="363"/>
      <c r="S447" s="350"/>
      <c r="T447" s="350"/>
      <c r="U447" s="350"/>
    </row>
    <row r="448" spans="1:21" ht="12.6" customHeight="1" outlineLevel="1">
      <c r="A448" s="364">
        <v>44000</v>
      </c>
      <c r="B448" s="381">
        <v>43995</v>
      </c>
      <c r="C448" s="364">
        <v>44001</v>
      </c>
      <c r="D448" s="932">
        <v>44025</v>
      </c>
      <c r="E448" s="349" t="s">
        <v>3334</v>
      </c>
      <c r="F448" s="424" t="s">
        <v>13249</v>
      </c>
      <c r="G448" s="424" t="s">
        <v>13250</v>
      </c>
      <c r="H448" s="589"/>
      <c r="I448" s="424" t="s">
        <v>2035</v>
      </c>
      <c r="J448" s="353" t="s">
        <v>2045</v>
      </c>
      <c r="K448" s="353"/>
      <c r="L448" s="1795">
        <f t="shared" si="19"/>
        <v>5</v>
      </c>
      <c r="M448" s="1795">
        <f t="shared" si="20"/>
        <v>3</v>
      </c>
      <c r="N448" s="1796"/>
      <c r="O448" s="1797">
        <v>25</v>
      </c>
      <c r="P448" s="362"/>
      <c r="Q448" s="357"/>
      <c r="R448" s="363"/>
      <c r="S448" s="350"/>
      <c r="T448" s="350"/>
      <c r="U448" s="350"/>
    </row>
    <row r="449" spans="1:21" ht="12.6" customHeight="1" outlineLevel="1">
      <c r="A449" s="364">
        <v>44001</v>
      </c>
      <c r="B449" s="381">
        <v>43993</v>
      </c>
      <c r="C449" s="364">
        <v>44001</v>
      </c>
      <c r="D449" s="932">
        <v>44019</v>
      </c>
      <c r="E449" s="355" t="s">
        <v>3334</v>
      </c>
      <c r="F449" s="353" t="s">
        <v>13251</v>
      </c>
      <c r="G449" s="353" t="s">
        <v>13252</v>
      </c>
      <c r="H449" s="348" t="s">
        <v>2046</v>
      </c>
      <c r="I449" s="353"/>
      <c r="J449" s="353" t="s">
        <v>2045</v>
      </c>
      <c r="K449" s="353"/>
      <c r="L449" s="1795">
        <f t="shared" si="19"/>
        <v>8</v>
      </c>
      <c r="M449" s="1795">
        <f t="shared" si="20"/>
        <v>5</v>
      </c>
      <c r="N449" s="1796"/>
      <c r="O449" s="1797">
        <v>26</v>
      </c>
      <c r="P449" s="362"/>
      <c r="Q449" s="357"/>
      <c r="R449" s="363"/>
      <c r="S449" s="350"/>
      <c r="T449" s="350"/>
      <c r="U449" s="350"/>
    </row>
    <row r="450" spans="1:21" ht="12.6" customHeight="1" outlineLevel="1">
      <c r="A450" s="364">
        <v>44001</v>
      </c>
      <c r="B450" s="381">
        <v>43987</v>
      </c>
      <c r="C450" s="364">
        <v>44001</v>
      </c>
      <c r="D450" s="932">
        <v>44017</v>
      </c>
      <c r="E450" s="355" t="s">
        <v>3334</v>
      </c>
      <c r="F450" s="353" t="s">
        <v>12773</v>
      </c>
      <c r="G450" s="353" t="s">
        <v>13253</v>
      </c>
      <c r="H450" s="348"/>
      <c r="I450" s="353" t="s">
        <v>2035</v>
      </c>
      <c r="J450" s="353" t="s">
        <v>2041</v>
      </c>
      <c r="K450" s="353"/>
      <c r="L450" s="1795">
        <f t="shared" si="19"/>
        <v>14</v>
      </c>
      <c r="M450" s="1795">
        <f t="shared" si="20"/>
        <v>9</v>
      </c>
      <c r="N450" s="1796"/>
      <c r="O450" s="1797">
        <v>27</v>
      </c>
      <c r="P450" s="353"/>
      <c r="Q450" s="353"/>
      <c r="R450" s="353"/>
      <c r="S450" s="353"/>
      <c r="T450" s="353"/>
      <c r="U450" s="353"/>
    </row>
    <row r="451" spans="1:21" ht="12.6" customHeight="1" outlineLevel="1">
      <c r="A451" s="364">
        <v>44001</v>
      </c>
      <c r="B451" s="381">
        <v>43987</v>
      </c>
      <c r="C451" s="364">
        <v>44011</v>
      </c>
      <c r="D451" s="364">
        <v>44017</v>
      </c>
      <c r="E451" s="355" t="s">
        <v>3335</v>
      </c>
      <c r="F451" s="353" t="s">
        <v>13254</v>
      </c>
      <c r="G451" s="353" t="s">
        <v>13255</v>
      </c>
      <c r="H451" s="348" t="s">
        <v>3660</v>
      </c>
      <c r="I451" s="353"/>
      <c r="J451" s="353" t="s">
        <v>2033</v>
      </c>
      <c r="K451" s="353" t="s">
        <v>12427</v>
      </c>
      <c r="L451" s="1795">
        <f t="shared" si="19"/>
        <v>14</v>
      </c>
      <c r="M451" s="1795">
        <f t="shared" si="20"/>
        <v>9</v>
      </c>
      <c r="N451" s="1796"/>
      <c r="O451" s="1797">
        <v>28</v>
      </c>
      <c r="P451" s="353"/>
      <c r="Q451" s="353"/>
      <c r="R451" s="353"/>
      <c r="S451" s="353"/>
      <c r="T451" s="353"/>
      <c r="U451" s="353"/>
    </row>
    <row r="452" spans="1:21" ht="12.6" customHeight="1" outlineLevel="1">
      <c r="A452" s="376">
        <v>43997</v>
      </c>
      <c r="B452" s="381">
        <v>43992</v>
      </c>
      <c r="C452" s="364">
        <v>43997</v>
      </c>
      <c r="D452" s="364">
        <v>43997</v>
      </c>
      <c r="E452" s="355" t="s">
        <v>3334</v>
      </c>
      <c r="F452" s="353" t="s">
        <v>4258</v>
      </c>
      <c r="G452" s="353" t="s">
        <v>13256</v>
      </c>
      <c r="H452" s="348" t="s">
        <v>13257</v>
      </c>
      <c r="I452" s="353"/>
      <c r="J452" s="353" t="s">
        <v>2042</v>
      </c>
      <c r="K452" s="353"/>
      <c r="L452" s="1795">
        <f t="shared" si="19"/>
        <v>5</v>
      </c>
      <c r="M452" s="1795">
        <f t="shared" si="20"/>
        <v>2</v>
      </c>
      <c r="N452" s="1796"/>
      <c r="O452" s="1797">
        <v>29</v>
      </c>
      <c r="P452" s="353"/>
      <c r="Q452" s="353"/>
      <c r="R452" s="353"/>
      <c r="S452" s="353"/>
      <c r="T452" s="353"/>
      <c r="U452" s="353"/>
    </row>
    <row r="453" spans="1:21" ht="12.6" customHeight="1" outlineLevel="1">
      <c r="A453" s="364">
        <v>44001</v>
      </c>
      <c r="B453" s="381">
        <v>43984</v>
      </c>
      <c r="C453" s="364">
        <v>43993</v>
      </c>
      <c r="D453" s="364">
        <v>44014</v>
      </c>
      <c r="E453" s="355" t="s">
        <v>3334</v>
      </c>
      <c r="F453" s="348" t="s">
        <v>3470</v>
      </c>
      <c r="G453" s="348" t="s">
        <v>13258</v>
      </c>
      <c r="H453" s="348" t="s">
        <v>13259</v>
      </c>
      <c r="I453" s="364"/>
      <c r="J453" s="604" t="s">
        <v>2042</v>
      </c>
      <c r="K453" s="353"/>
      <c r="L453" s="1795">
        <f t="shared" si="19"/>
        <v>17</v>
      </c>
      <c r="M453" s="1795">
        <f t="shared" si="20"/>
        <v>12</v>
      </c>
      <c r="N453" s="1796"/>
      <c r="O453" s="1797">
        <v>30</v>
      </c>
      <c r="P453" s="362"/>
      <c r="Q453" s="357"/>
      <c r="R453" s="363"/>
      <c r="S453" s="350"/>
      <c r="T453" s="350"/>
      <c r="U453" s="350"/>
    </row>
    <row r="454" spans="1:21" ht="12.6" customHeight="1" outlineLevel="1">
      <c r="A454" s="364">
        <v>44001</v>
      </c>
      <c r="B454" s="381">
        <v>43986</v>
      </c>
      <c r="C454" s="364">
        <v>44001</v>
      </c>
      <c r="D454" s="932">
        <v>44015</v>
      </c>
      <c r="E454" s="349" t="s">
        <v>3335</v>
      </c>
      <c r="F454" s="424" t="s">
        <v>13193</v>
      </c>
      <c r="G454" s="589" t="s">
        <v>13260</v>
      </c>
      <c r="H454" s="589" t="s">
        <v>13261</v>
      </c>
      <c r="I454" s="424"/>
      <c r="J454" s="424" t="s">
        <v>2034</v>
      </c>
      <c r="K454" s="353" t="s">
        <v>13262</v>
      </c>
      <c r="L454" s="1795">
        <f t="shared" si="19"/>
        <v>15</v>
      </c>
      <c r="M454" s="1795">
        <f t="shared" si="20"/>
        <v>10</v>
      </c>
      <c r="N454" s="1796"/>
      <c r="O454" s="1797">
        <v>31</v>
      </c>
      <c r="P454" s="424"/>
      <c r="Q454" s="424"/>
      <c r="R454" s="424"/>
      <c r="S454" s="424"/>
      <c r="T454" s="424"/>
      <c r="U454" s="424"/>
    </row>
    <row r="455" spans="1:21" ht="12.6" customHeight="1" outlineLevel="1">
      <c r="A455" s="364">
        <v>44001</v>
      </c>
      <c r="B455" s="1815">
        <v>43984</v>
      </c>
      <c r="C455" s="742">
        <v>44001</v>
      </c>
      <c r="D455" s="1464">
        <v>44019</v>
      </c>
      <c r="E455" s="1464" t="s">
        <v>3334</v>
      </c>
      <c r="F455" s="1818" t="s">
        <v>13263</v>
      </c>
      <c r="G455" s="1818" t="s">
        <v>13264</v>
      </c>
      <c r="H455" s="1819" t="s">
        <v>3713</v>
      </c>
      <c r="I455" s="1818"/>
      <c r="J455" s="1818" t="s">
        <v>2045</v>
      </c>
      <c r="K455" s="353"/>
      <c r="L455" s="1795">
        <f t="shared" si="19"/>
        <v>17</v>
      </c>
      <c r="M455" s="1795">
        <f t="shared" si="20"/>
        <v>12</v>
      </c>
      <c r="N455" s="1796"/>
      <c r="O455" s="1797">
        <v>32</v>
      </c>
      <c r="P455" s="362"/>
      <c r="Q455" s="357"/>
      <c r="R455" s="363"/>
      <c r="S455" s="350"/>
      <c r="T455" s="350"/>
      <c r="U455" s="350"/>
    </row>
    <row r="456" spans="1:21" ht="12.6" customHeight="1" outlineLevel="1">
      <c r="A456" s="364">
        <v>44001</v>
      </c>
      <c r="B456" s="381">
        <v>43997</v>
      </c>
      <c r="C456" s="364">
        <v>44011</v>
      </c>
      <c r="D456" s="364">
        <v>44027</v>
      </c>
      <c r="E456" s="355" t="s">
        <v>3334</v>
      </c>
      <c r="F456" s="353" t="s">
        <v>13265</v>
      </c>
      <c r="G456" s="353" t="s">
        <v>13266</v>
      </c>
      <c r="H456" s="348" t="s">
        <v>13267</v>
      </c>
      <c r="I456" s="353" t="s">
        <v>2035</v>
      </c>
      <c r="J456" s="353" t="s">
        <v>2033</v>
      </c>
      <c r="K456" s="353" t="s">
        <v>2035</v>
      </c>
      <c r="L456" s="1795">
        <f t="shared" ref="L456:L487" si="22">(A456-B456)</f>
        <v>4</v>
      </c>
      <c r="M456" s="1795">
        <f t="shared" ref="M456:M487" si="23">NETWORKDAYS(B456,A456,A456:B456)</f>
        <v>3</v>
      </c>
      <c r="N456" s="1796"/>
      <c r="O456" s="1797">
        <v>33</v>
      </c>
      <c r="P456" s="353"/>
      <c r="Q456" s="353"/>
      <c r="R456" s="353"/>
      <c r="S456" s="353"/>
      <c r="T456" s="353"/>
      <c r="U456" s="353"/>
    </row>
    <row r="457" spans="1:21" ht="18.75" customHeight="1" outlineLevel="1">
      <c r="A457" s="364">
        <v>44001</v>
      </c>
      <c r="B457" s="381">
        <v>43990</v>
      </c>
      <c r="C457" s="360">
        <v>43997</v>
      </c>
      <c r="D457" s="932">
        <v>44020</v>
      </c>
      <c r="E457" s="355" t="s">
        <v>3334</v>
      </c>
      <c r="F457" s="353" t="s">
        <v>4335</v>
      </c>
      <c r="G457" s="353" t="s">
        <v>13268</v>
      </c>
      <c r="H457" s="348"/>
      <c r="I457" s="353" t="s">
        <v>2035</v>
      </c>
      <c r="J457" s="353" t="s">
        <v>2041</v>
      </c>
      <c r="K457" s="353"/>
      <c r="L457" s="1795">
        <f t="shared" si="22"/>
        <v>11</v>
      </c>
      <c r="M457" s="1795">
        <f t="shared" si="23"/>
        <v>8</v>
      </c>
      <c r="N457" s="1796"/>
      <c r="O457" s="1797">
        <v>34</v>
      </c>
      <c r="P457" s="353"/>
      <c r="Q457" s="353"/>
      <c r="R457" s="353"/>
      <c r="S457" s="353"/>
      <c r="T457" s="353"/>
      <c r="U457" s="353"/>
    </row>
    <row r="458" spans="1:21" ht="12.6" customHeight="1" outlineLevel="1">
      <c r="A458" s="364">
        <v>44001</v>
      </c>
      <c r="B458" s="381">
        <v>43984</v>
      </c>
      <c r="C458" s="364">
        <v>44014</v>
      </c>
      <c r="D458" s="364">
        <v>44014</v>
      </c>
      <c r="E458" s="355" t="s">
        <v>3335</v>
      </c>
      <c r="F458" s="353" t="s">
        <v>13269</v>
      </c>
      <c r="G458" s="353" t="s">
        <v>13270</v>
      </c>
      <c r="H458" s="348" t="s">
        <v>13271</v>
      </c>
      <c r="I458" s="353"/>
      <c r="J458" s="353" t="s">
        <v>2034</v>
      </c>
      <c r="K458" s="353"/>
      <c r="L458" s="1795">
        <f t="shared" si="22"/>
        <v>17</v>
      </c>
      <c r="M458" s="1795">
        <f t="shared" si="23"/>
        <v>12</v>
      </c>
      <c r="N458" s="1796"/>
      <c r="O458" s="1797">
        <v>35</v>
      </c>
      <c r="P458" s="353"/>
      <c r="Q458" s="353"/>
      <c r="R458" s="353"/>
      <c r="S458" s="353"/>
      <c r="T458" s="353"/>
      <c r="U458" s="353"/>
    </row>
    <row r="459" spans="1:21" ht="12.6" customHeight="1" outlineLevel="1">
      <c r="A459" s="364">
        <v>44007</v>
      </c>
      <c r="B459" s="381">
        <v>43986</v>
      </c>
      <c r="C459" s="364">
        <v>44000</v>
      </c>
      <c r="D459" s="364">
        <v>44016</v>
      </c>
      <c r="E459" s="355" t="s">
        <v>3334</v>
      </c>
      <c r="F459" s="353" t="s">
        <v>13272</v>
      </c>
      <c r="G459" s="353" t="s">
        <v>13273</v>
      </c>
      <c r="H459" s="348"/>
      <c r="I459" s="353"/>
      <c r="J459" s="353" t="s">
        <v>2033</v>
      </c>
      <c r="K459" s="353" t="s">
        <v>3741</v>
      </c>
      <c r="L459" s="1795">
        <f t="shared" si="22"/>
        <v>21</v>
      </c>
      <c r="M459" s="1795">
        <f t="shared" si="23"/>
        <v>14</v>
      </c>
      <c r="N459" s="1796"/>
      <c r="O459" s="1797">
        <v>36</v>
      </c>
      <c r="P459" s="353"/>
      <c r="Q459" s="353"/>
      <c r="R459" s="353"/>
      <c r="S459" s="353"/>
      <c r="T459" s="353"/>
      <c r="U459" s="353"/>
    </row>
    <row r="460" spans="1:21" ht="12.6" customHeight="1" outlineLevel="1">
      <c r="A460" s="364">
        <v>44007</v>
      </c>
      <c r="B460" s="381">
        <v>43999</v>
      </c>
      <c r="C460" s="364">
        <v>44008</v>
      </c>
      <c r="D460" s="364">
        <v>44029</v>
      </c>
      <c r="E460" s="355" t="s">
        <v>3335</v>
      </c>
      <c r="F460" s="353" t="s">
        <v>13274</v>
      </c>
      <c r="G460" s="353" t="s">
        <v>13275</v>
      </c>
      <c r="H460" s="348" t="s">
        <v>3660</v>
      </c>
      <c r="I460" s="353"/>
      <c r="J460" s="353" t="s">
        <v>2033</v>
      </c>
      <c r="K460" s="353" t="s">
        <v>3741</v>
      </c>
      <c r="L460" s="1795">
        <f t="shared" si="22"/>
        <v>8</v>
      </c>
      <c r="M460" s="1795">
        <f t="shared" si="23"/>
        <v>5</v>
      </c>
      <c r="N460" s="1796"/>
      <c r="O460" s="1797">
        <v>37</v>
      </c>
      <c r="P460" s="353"/>
      <c r="Q460" s="353"/>
      <c r="R460" s="353"/>
      <c r="S460" s="353"/>
      <c r="T460" s="353"/>
      <c r="U460" s="353"/>
    </row>
    <row r="461" spans="1:21" ht="12.6" customHeight="1" outlineLevel="1">
      <c r="A461" s="364">
        <v>44007</v>
      </c>
      <c r="B461" s="381">
        <v>43997</v>
      </c>
      <c r="C461" s="364">
        <v>44013</v>
      </c>
      <c r="D461" s="932">
        <v>44027</v>
      </c>
      <c r="E461" s="355" t="s">
        <v>3334</v>
      </c>
      <c r="F461" s="353" t="s">
        <v>13276</v>
      </c>
      <c r="G461" s="353" t="s">
        <v>13277</v>
      </c>
      <c r="H461" s="348"/>
      <c r="I461" s="353" t="s">
        <v>13278</v>
      </c>
      <c r="J461" s="353" t="s">
        <v>2041</v>
      </c>
      <c r="K461" s="353"/>
      <c r="L461" s="1795">
        <f t="shared" si="22"/>
        <v>10</v>
      </c>
      <c r="M461" s="1795">
        <f t="shared" si="23"/>
        <v>7</v>
      </c>
      <c r="N461" s="1796"/>
      <c r="O461" s="1797">
        <v>38</v>
      </c>
      <c r="P461" s="353"/>
      <c r="Q461" s="353"/>
      <c r="R461" s="353"/>
      <c r="S461" s="353"/>
      <c r="T461" s="353"/>
      <c r="U461" s="353"/>
    </row>
    <row r="462" spans="1:21" ht="12.6" customHeight="1" outlineLevel="1">
      <c r="A462" s="364">
        <v>44007</v>
      </c>
      <c r="B462" s="381">
        <v>43998</v>
      </c>
      <c r="C462" s="364">
        <v>44007</v>
      </c>
      <c r="D462" s="364">
        <v>44028</v>
      </c>
      <c r="E462" s="355" t="s">
        <v>3335</v>
      </c>
      <c r="F462" s="348" t="s">
        <v>13179</v>
      </c>
      <c r="G462" s="348" t="s">
        <v>13279</v>
      </c>
      <c r="H462" s="348" t="s">
        <v>13280</v>
      </c>
      <c r="I462" s="364"/>
      <c r="J462" s="604" t="s">
        <v>2042</v>
      </c>
      <c r="K462" s="353"/>
      <c r="L462" s="1795">
        <f t="shared" si="22"/>
        <v>9</v>
      </c>
      <c r="M462" s="1795">
        <f t="shared" si="23"/>
        <v>6</v>
      </c>
      <c r="N462" s="1796"/>
      <c r="O462" s="1797">
        <v>39</v>
      </c>
      <c r="P462" s="362"/>
      <c r="Q462" s="357"/>
      <c r="R462" s="363"/>
      <c r="S462" s="350"/>
      <c r="T462" s="350"/>
      <c r="U462" s="350"/>
    </row>
    <row r="463" spans="1:21" ht="12.6" customHeight="1" outlineLevel="1">
      <c r="A463" s="364">
        <v>44008</v>
      </c>
      <c r="B463" s="381">
        <v>43985</v>
      </c>
      <c r="C463" s="364">
        <v>44007</v>
      </c>
      <c r="D463" s="932">
        <v>44015</v>
      </c>
      <c r="E463" s="349" t="s">
        <v>3334</v>
      </c>
      <c r="F463" s="424" t="s">
        <v>12553</v>
      </c>
      <c r="G463" s="589" t="s">
        <v>13281</v>
      </c>
      <c r="H463" s="589" t="s">
        <v>13282</v>
      </c>
      <c r="I463" s="424"/>
      <c r="J463" s="424" t="s">
        <v>2034</v>
      </c>
      <c r="K463" s="353" t="s">
        <v>3661</v>
      </c>
      <c r="L463" s="1795">
        <f t="shared" si="22"/>
        <v>23</v>
      </c>
      <c r="M463" s="1795">
        <f t="shared" si="23"/>
        <v>16</v>
      </c>
      <c r="N463" s="1796"/>
      <c r="O463" s="1797">
        <v>40</v>
      </c>
      <c r="P463" s="424"/>
      <c r="Q463" s="424"/>
      <c r="R463" s="424"/>
      <c r="S463" s="424"/>
      <c r="T463" s="424"/>
      <c r="U463" s="424"/>
    </row>
    <row r="464" spans="1:21" ht="12.6" customHeight="1" outlineLevel="1">
      <c r="A464" s="364">
        <v>44008</v>
      </c>
      <c r="B464" s="381">
        <v>44007</v>
      </c>
      <c r="C464" s="364">
        <v>44008</v>
      </c>
      <c r="D464" s="364">
        <v>44008</v>
      </c>
      <c r="E464" s="355" t="s">
        <v>3334</v>
      </c>
      <c r="F464" s="348" t="s">
        <v>4258</v>
      </c>
      <c r="G464" s="348" t="s">
        <v>13283</v>
      </c>
      <c r="H464" s="709"/>
      <c r="I464" s="364"/>
      <c r="J464" s="604" t="s">
        <v>2042</v>
      </c>
      <c r="K464" s="353"/>
      <c r="L464" s="1795">
        <f t="shared" si="22"/>
        <v>1</v>
      </c>
      <c r="M464" s="1795">
        <f t="shared" si="23"/>
        <v>0</v>
      </c>
      <c r="N464" s="1796"/>
      <c r="O464" s="1797">
        <v>41</v>
      </c>
      <c r="P464" s="362"/>
      <c r="Q464" s="357"/>
      <c r="R464" s="363"/>
      <c r="S464" s="350"/>
      <c r="T464" s="350"/>
      <c r="U464" s="350"/>
    </row>
    <row r="465" spans="1:21" ht="12.6" customHeight="1" outlineLevel="1">
      <c r="A465" s="364">
        <v>44008</v>
      </c>
      <c r="B465" s="381">
        <v>43990</v>
      </c>
      <c r="C465" s="360">
        <v>43999</v>
      </c>
      <c r="D465" s="932">
        <v>44020</v>
      </c>
      <c r="E465" s="355" t="s">
        <v>3334</v>
      </c>
      <c r="F465" s="353" t="s">
        <v>13284</v>
      </c>
      <c r="G465" s="353" t="s">
        <v>13285</v>
      </c>
      <c r="H465" s="348"/>
      <c r="I465" s="353" t="s">
        <v>2035</v>
      </c>
      <c r="J465" s="353" t="s">
        <v>2041</v>
      </c>
      <c r="K465" s="353"/>
      <c r="L465" s="1795">
        <f t="shared" si="22"/>
        <v>18</v>
      </c>
      <c r="M465" s="1795">
        <f t="shared" si="23"/>
        <v>13</v>
      </c>
      <c r="N465" s="1796"/>
      <c r="O465" s="1797">
        <v>42</v>
      </c>
      <c r="P465" s="353"/>
      <c r="Q465" s="353"/>
      <c r="R465" s="353"/>
      <c r="S465" s="353"/>
      <c r="T465" s="353"/>
      <c r="U465" s="353"/>
    </row>
    <row r="466" spans="1:21" ht="12.6" customHeight="1" outlineLevel="1">
      <c r="A466" s="364">
        <v>44008</v>
      </c>
      <c r="B466" s="381">
        <v>43995</v>
      </c>
      <c r="C466" s="364">
        <v>44007</v>
      </c>
      <c r="D466" s="932">
        <v>44008</v>
      </c>
      <c r="E466" s="349" t="s">
        <v>3334</v>
      </c>
      <c r="F466" s="424" t="s">
        <v>13286</v>
      </c>
      <c r="G466" s="589" t="s">
        <v>13287</v>
      </c>
      <c r="H466" s="589"/>
      <c r="I466" s="424" t="s">
        <v>2035</v>
      </c>
      <c r="J466" s="424" t="s">
        <v>2034</v>
      </c>
      <c r="K466" s="353" t="s">
        <v>13288</v>
      </c>
      <c r="L466" s="1795">
        <f t="shared" si="22"/>
        <v>13</v>
      </c>
      <c r="M466" s="1795">
        <f t="shared" si="23"/>
        <v>9</v>
      </c>
      <c r="N466" s="1796"/>
      <c r="O466" s="1797">
        <v>43</v>
      </c>
      <c r="P466" s="424"/>
      <c r="Q466" s="424"/>
      <c r="R466" s="424"/>
      <c r="S466" s="424"/>
      <c r="T466" s="424"/>
      <c r="U466" s="424"/>
    </row>
    <row r="467" spans="1:21" ht="12.6" customHeight="1" outlineLevel="1">
      <c r="A467" s="364">
        <v>44012</v>
      </c>
      <c r="B467" s="381">
        <v>43995</v>
      </c>
      <c r="C467" s="364">
        <v>44012</v>
      </c>
      <c r="D467" s="364">
        <v>44025</v>
      </c>
      <c r="E467" s="355" t="s">
        <v>3334</v>
      </c>
      <c r="F467" s="353" t="s">
        <v>13289</v>
      </c>
      <c r="G467" s="353" t="s">
        <v>13290</v>
      </c>
      <c r="H467" s="348"/>
      <c r="I467" s="353" t="s">
        <v>2035</v>
      </c>
      <c r="J467" s="353" t="s">
        <v>2033</v>
      </c>
      <c r="K467" s="353" t="s">
        <v>13291</v>
      </c>
      <c r="L467" s="1795">
        <f t="shared" si="22"/>
        <v>17</v>
      </c>
      <c r="M467" s="1795">
        <f t="shared" si="23"/>
        <v>11</v>
      </c>
      <c r="N467" s="1796"/>
      <c r="O467" s="1797">
        <v>44</v>
      </c>
      <c r="P467" s="353"/>
      <c r="Q467" s="353"/>
      <c r="R467" s="353"/>
      <c r="S467" s="353"/>
      <c r="T467" s="353"/>
      <c r="U467" s="353"/>
    </row>
    <row r="468" spans="1:21" ht="12.6" customHeight="1" outlineLevel="1">
      <c r="A468" s="364">
        <v>44012</v>
      </c>
      <c r="B468" s="381">
        <v>43997</v>
      </c>
      <c r="C468" s="364">
        <v>44012</v>
      </c>
      <c r="D468" s="360">
        <v>44027</v>
      </c>
      <c r="E468" s="355" t="s">
        <v>3334</v>
      </c>
      <c r="F468" s="353" t="s">
        <v>13292</v>
      </c>
      <c r="G468" s="353" t="s">
        <v>13293</v>
      </c>
      <c r="H468" s="348"/>
      <c r="I468" s="353"/>
      <c r="J468" s="353" t="s">
        <v>2035</v>
      </c>
      <c r="K468" s="353"/>
      <c r="L468" s="1795">
        <f t="shared" si="22"/>
        <v>15</v>
      </c>
      <c r="M468" s="1795">
        <f t="shared" si="23"/>
        <v>10</v>
      </c>
      <c r="N468" s="1796"/>
      <c r="O468" s="1797">
        <v>45</v>
      </c>
      <c r="P468" s="353"/>
      <c r="Q468" s="353"/>
      <c r="R468" s="353"/>
      <c r="S468" s="353"/>
      <c r="T468" s="353"/>
      <c r="U468" s="353"/>
    </row>
    <row r="469" spans="1:21" ht="12.6" customHeight="1" outlineLevel="1">
      <c r="A469" s="364">
        <v>44013</v>
      </c>
      <c r="B469" s="381">
        <v>43994</v>
      </c>
      <c r="C469" s="364">
        <v>44013</v>
      </c>
      <c r="D469" s="364">
        <v>44024</v>
      </c>
      <c r="E469" s="355" t="s">
        <v>3334</v>
      </c>
      <c r="F469" s="353" t="s">
        <v>13294</v>
      </c>
      <c r="G469" s="353" t="s">
        <v>13295</v>
      </c>
      <c r="H469" s="348" t="s">
        <v>13296</v>
      </c>
      <c r="I469" s="353" t="s">
        <v>2035</v>
      </c>
      <c r="J469" s="353" t="s">
        <v>2033</v>
      </c>
      <c r="K469" s="353" t="s">
        <v>13297</v>
      </c>
      <c r="L469" s="1795">
        <f t="shared" si="22"/>
        <v>19</v>
      </c>
      <c r="M469" s="1795">
        <f t="shared" si="23"/>
        <v>12</v>
      </c>
      <c r="N469" s="1796"/>
      <c r="O469" s="1797">
        <v>46</v>
      </c>
      <c r="P469" s="353"/>
      <c r="Q469" s="353"/>
      <c r="R469" s="353"/>
      <c r="S469" s="353"/>
      <c r="T469" s="353"/>
      <c r="U469" s="353"/>
    </row>
    <row r="470" spans="1:21" ht="12.6" customHeight="1" outlineLevel="1">
      <c r="A470" s="364">
        <v>44014</v>
      </c>
      <c r="B470" s="381">
        <v>43997</v>
      </c>
      <c r="C470" s="364">
        <v>44012</v>
      </c>
      <c r="D470" s="360">
        <v>44027</v>
      </c>
      <c r="E470" s="355" t="s">
        <v>3334</v>
      </c>
      <c r="F470" s="353" t="s">
        <v>13298</v>
      </c>
      <c r="G470" s="353" t="s">
        <v>13299</v>
      </c>
      <c r="H470" s="348"/>
      <c r="I470" s="353" t="s">
        <v>2035</v>
      </c>
      <c r="J470" s="353" t="s">
        <v>2033</v>
      </c>
      <c r="K470" s="353" t="s">
        <v>13300</v>
      </c>
      <c r="L470" s="1795">
        <f t="shared" si="22"/>
        <v>17</v>
      </c>
      <c r="M470" s="1795">
        <f t="shared" si="23"/>
        <v>12</v>
      </c>
      <c r="N470" s="1796"/>
      <c r="O470" s="1797">
        <v>47</v>
      </c>
      <c r="P470" s="353"/>
      <c r="Q470" s="353"/>
      <c r="R470" s="353"/>
      <c r="S470" s="353"/>
      <c r="T470" s="353"/>
      <c r="U470" s="353"/>
    </row>
    <row r="471" spans="1:21" ht="12.6" customHeight="1" outlineLevel="1">
      <c r="A471" s="364">
        <v>44015</v>
      </c>
      <c r="B471" s="381">
        <v>43984</v>
      </c>
      <c r="C471" s="364">
        <v>44014</v>
      </c>
      <c r="D471" s="364">
        <v>44014</v>
      </c>
      <c r="E471" s="355" t="s">
        <v>3335</v>
      </c>
      <c r="F471" s="353" t="s">
        <v>3549</v>
      </c>
      <c r="G471" s="353" t="s">
        <v>13301</v>
      </c>
      <c r="H471" s="348" t="s">
        <v>13302</v>
      </c>
      <c r="I471" s="353"/>
      <c r="J471" s="353" t="s">
        <v>2033</v>
      </c>
      <c r="K471" s="353" t="s">
        <v>13303</v>
      </c>
      <c r="L471" s="1796">
        <f t="shared" si="22"/>
        <v>31</v>
      </c>
      <c r="M471" s="1796">
        <f t="shared" si="23"/>
        <v>22</v>
      </c>
      <c r="N471" s="1796"/>
      <c r="O471" s="1797">
        <v>48</v>
      </c>
      <c r="P471" s="353"/>
      <c r="Q471" s="353"/>
      <c r="R471" s="353"/>
      <c r="S471" s="353"/>
      <c r="T471" s="353"/>
      <c r="U471" s="353"/>
    </row>
    <row r="472" spans="1:21" ht="12.6" customHeight="1" outlineLevel="1">
      <c r="A472" s="364">
        <v>44014</v>
      </c>
      <c r="B472" s="381">
        <v>44000</v>
      </c>
      <c r="C472" s="364">
        <v>44014</v>
      </c>
      <c r="D472" s="364">
        <v>44030</v>
      </c>
      <c r="E472" s="355" t="s">
        <v>3335</v>
      </c>
      <c r="F472" s="353" t="s">
        <v>13304</v>
      </c>
      <c r="G472" s="353" t="s">
        <v>13305</v>
      </c>
      <c r="H472" s="348"/>
      <c r="I472" s="353"/>
      <c r="J472" s="353" t="s">
        <v>2035</v>
      </c>
      <c r="K472" s="353"/>
      <c r="L472" s="1795">
        <f t="shared" si="22"/>
        <v>14</v>
      </c>
      <c r="M472" s="1795">
        <f t="shared" si="23"/>
        <v>9</v>
      </c>
      <c r="N472" s="1796"/>
      <c r="O472" s="1797">
        <v>49</v>
      </c>
      <c r="P472" s="353"/>
      <c r="Q472" s="353"/>
      <c r="R472" s="353"/>
      <c r="S472" s="353"/>
      <c r="T472" s="353"/>
      <c r="U472" s="353"/>
    </row>
    <row r="473" spans="1:21" ht="12.6" customHeight="1" outlineLevel="1">
      <c r="A473" s="364">
        <v>44015</v>
      </c>
      <c r="B473" s="381">
        <v>43999</v>
      </c>
      <c r="C473" s="364">
        <v>44015</v>
      </c>
      <c r="D473" s="364">
        <v>44029</v>
      </c>
      <c r="E473" s="355" t="s">
        <v>3335</v>
      </c>
      <c r="F473" s="353" t="s">
        <v>2711</v>
      </c>
      <c r="G473" s="348" t="s">
        <v>13306</v>
      </c>
      <c r="H473" s="348"/>
      <c r="I473" s="353"/>
      <c r="J473" s="353" t="s">
        <v>2035</v>
      </c>
      <c r="K473" s="353"/>
      <c r="L473" s="1795">
        <f t="shared" si="22"/>
        <v>16</v>
      </c>
      <c r="M473" s="1795">
        <f t="shared" si="23"/>
        <v>11</v>
      </c>
      <c r="N473" s="1796"/>
      <c r="O473" s="1797">
        <v>50</v>
      </c>
      <c r="P473" s="378"/>
      <c r="Q473" s="379"/>
      <c r="R473" s="359"/>
      <c r="S473" s="355"/>
      <c r="T473" s="355"/>
      <c r="U473" s="355"/>
    </row>
    <row r="474" spans="1:21" ht="12.6" customHeight="1" outlineLevel="1">
      <c r="A474" s="364">
        <v>44015</v>
      </c>
      <c r="B474" s="381">
        <v>43998</v>
      </c>
      <c r="C474" s="364">
        <v>44015</v>
      </c>
      <c r="D474" s="718">
        <v>44028</v>
      </c>
      <c r="E474" s="1443" t="s">
        <v>3334</v>
      </c>
      <c r="F474" s="1444" t="s">
        <v>4218</v>
      </c>
      <c r="G474" s="1444" t="s">
        <v>13307</v>
      </c>
      <c r="H474" s="1059"/>
      <c r="I474" s="1444" t="s">
        <v>2035</v>
      </c>
      <c r="J474" s="1444" t="s">
        <v>2041</v>
      </c>
      <c r="K474" s="353" t="s">
        <v>13297</v>
      </c>
      <c r="L474" s="1795">
        <f t="shared" si="22"/>
        <v>17</v>
      </c>
      <c r="M474" s="1795">
        <f t="shared" si="23"/>
        <v>12</v>
      </c>
      <c r="N474" s="1796"/>
      <c r="O474" s="1797">
        <v>51</v>
      </c>
      <c r="P474" s="353"/>
      <c r="Q474" s="353"/>
      <c r="R474" s="353"/>
      <c r="S474" s="353"/>
      <c r="T474" s="353"/>
      <c r="U474" s="353"/>
    </row>
    <row r="475" spans="1:21" ht="12.6" customHeight="1" outlineLevel="1">
      <c r="A475" s="364">
        <v>44015</v>
      </c>
      <c r="B475" s="381">
        <v>44000</v>
      </c>
      <c r="C475" s="364">
        <v>44015</v>
      </c>
      <c r="D475" s="364">
        <v>44030</v>
      </c>
      <c r="E475" s="355" t="s">
        <v>3334</v>
      </c>
      <c r="F475" s="353" t="s">
        <v>13308</v>
      </c>
      <c r="G475" s="353" t="s">
        <v>13309</v>
      </c>
      <c r="H475" s="348" t="s">
        <v>3660</v>
      </c>
      <c r="I475" s="353"/>
      <c r="J475" s="353" t="s">
        <v>2033</v>
      </c>
      <c r="K475" s="353" t="s">
        <v>13297</v>
      </c>
      <c r="L475" s="1795">
        <f t="shared" si="22"/>
        <v>15</v>
      </c>
      <c r="M475" s="1795">
        <f t="shared" si="23"/>
        <v>10</v>
      </c>
      <c r="N475" s="1796"/>
      <c r="O475" s="1797">
        <v>52</v>
      </c>
      <c r="P475" s="353"/>
      <c r="Q475" s="353"/>
      <c r="R475" s="353"/>
      <c r="S475" s="353"/>
      <c r="T475" s="353"/>
      <c r="U475" s="353"/>
    </row>
    <row r="476" spans="1:21" ht="12.6" customHeight="1" outlineLevel="1">
      <c r="A476" s="364">
        <v>44018</v>
      </c>
      <c r="B476" s="381">
        <v>43994</v>
      </c>
      <c r="C476" s="364">
        <v>44004</v>
      </c>
      <c r="D476" s="364">
        <v>44001</v>
      </c>
      <c r="E476" s="355" t="s">
        <v>3335</v>
      </c>
      <c r="F476" s="353" t="s">
        <v>4877</v>
      </c>
      <c r="G476" s="348" t="s">
        <v>13310</v>
      </c>
      <c r="H476" s="348" t="s">
        <v>12620</v>
      </c>
      <c r="I476" s="353"/>
      <c r="J476" s="353" t="s">
        <v>2035</v>
      </c>
      <c r="K476" s="353"/>
      <c r="L476" s="1795">
        <f t="shared" si="22"/>
        <v>24</v>
      </c>
      <c r="M476" s="1795">
        <f t="shared" si="23"/>
        <v>15</v>
      </c>
      <c r="N476" s="1796"/>
      <c r="O476" s="1797">
        <v>53</v>
      </c>
      <c r="P476" s="362"/>
      <c r="Q476" s="357"/>
      <c r="R476" s="363"/>
      <c r="S476" s="350"/>
      <c r="T476" s="350"/>
      <c r="U476" s="350"/>
    </row>
    <row r="477" spans="1:21" ht="12.6" customHeight="1" outlineLevel="1">
      <c r="A477" s="364">
        <v>44018</v>
      </c>
      <c r="B477" s="381">
        <v>43987</v>
      </c>
      <c r="C477" s="364">
        <v>44017</v>
      </c>
      <c r="D477" s="364">
        <v>44017</v>
      </c>
      <c r="E477" s="355" t="s">
        <v>3334</v>
      </c>
      <c r="F477" s="348" t="s">
        <v>12672</v>
      </c>
      <c r="G477" s="348" t="s">
        <v>13311</v>
      </c>
      <c r="H477" s="348" t="s">
        <v>13312</v>
      </c>
      <c r="I477" s="364"/>
      <c r="J477" s="604" t="s">
        <v>2042</v>
      </c>
      <c r="K477" s="353"/>
      <c r="L477" s="1795">
        <f t="shared" si="22"/>
        <v>31</v>
      </c>
      <c r="M477" s="1795">
        <f t="shared" si="23"/>
        <v>20</v>
      </c>
      <c r="N477" s="1796"/>
      <c r="O477" s="1797">
        <v>54</v>
      </c>
      <c r="P477" s="362"/>
      <c r="Q477" s="357"/>
      <c r="R477" s="363"/>
      <c r="S477" s="350"/>
      <c r="T477" s="350"/>
      <c r="U477" s="350"/>
    </row>
    <row r="478" spans="1:21" ht="12.6" customHeight="1" outlineLevel="1">
      <c r="A478" s="364">
        <v>44018</v>
      </c>
      <c r="B478" s="381">
        <v>43993</v>
      </c>
      <c r="C478" s="364">
        <v>44023</v>
      </c>
      <c r="D478" s="364">
        <v>44023</v>
      </c>
      <c r="E478" s="355" t="s">
        <v>3334</v>
      </c>
      <c r="F478" s="348" t="s">
        <v>13313</v>
      </c>
      <c r="G478" s="348" t="s">
        <v>13314</v>
      </c>
      <c r="H478" s="348" t="s">
        <v>13315</v>
      </c>
      <c r="I478" s="364"/>
      <c r="J478" s="604" t="s">
        <v>2042</v>
      </c>
      <c r="K478" s="353"/>
      <c r="L478" s="1795">
        <f t="shared" si="22"/>
        <v>25</v>
      </c>
      <c r="M478" s="1795">
        <f t="shared" si="23"/>
        <v>16</v>
      </c>
      <c r="N478" s="1796"/>
      <c r="O478" s="1797">
        <v>55</v>
      </c>
      <c r="P478" s="362"/>
      <c r="Q478" s="357"/>
      <c r="R478" s="363"/>
      <c r="S478" s="350"/>
      <c r="T478" s="350"/>
      <c r="U478" s="350"/>
    </row>
    <row r="479" spans="1:21" ht="12.6" customHeight="1" outlineLevel="1">
      <c r="A479" s="364">
        <v>44018</v>
      </c>
      <c r="B479" s="381">
        <v>43987</v>
      </c>
      <c r="C479" s="364">
        <v>44017</v>
      </c>
      <c r="D479" s="364">
        <v>44017</v>
      </c>
      <c r="E479" s="355" t="s">
        <v>3335</v>
      </c>
      <c r="F479" s="353" t="s">
        <v>13316</v>
      </c>
      <c r="G479" s="353" t="s">
        <v>13317</v>
      </c>
      <c r="H479" s="348" t="s">
        <v>13318</v>
      </c>
      <c r="I479" s="353" t="s">
        <v>2042</v>
      </c>
      <c r="J479" s="353" t="s">
        <v>2033</v>
      </c>
      <c r="K479" s="353" t="s">
        <v>13319</v>
      </c>
      <c r="L479" s="1795">
        <f t="shared" si="22"/>
        <v>31</v>
      </c>
      <c r="M479" s="1795">
        <f t="shared" si="23"/>
        <v>20</v>
      </c>
      <c r="N479" s="1796"/>
      <c r="O479" s="1797">
        <v>56</v>
      </c>
      <c r="P479" s="353"/>
      <c r="Q479" s="353"/>
      <c r="R479" s="353"/>
      <c r="S479" s="353"/>
      <c r="T479" s="353"/>
      <c r="U479" s="353"/>
    </row>
    <row r="480" spans="1:21" ht="12.6" customHeight="1" outlineLevel="1">
      <c r="A480" s="364">
        <v>44018</v>
      </c>
      <c r="B480" s="381">
        <v>44008</v>
      </c>
      <c r="C480" s="364">
        <v>44049</v>
      </c>
      <c r="D480" s="364">
        <v>44049</v>
      </c>
      <c r="E480" s="355" t="s">
        <v>3334</v>
      </c>
      <c r="F480" s="348" t="s">
        <v>13320</v>
      </c>
      <c r="G480" s="348" t="s">
        <v>13321</v>
      </c>
      <c r="H480" s="709"/>
      <c r="I480" s="364"/>
      <c r="J480" s="604" t="s">
        <v>2035</v>
      </c>
      <c r="K480" s="353" t="s">
        <v>13322</v>
      </c>
      <c r="L480" s="1795">
        <f t="shared" si="22"/>
        <v>10</v>
      </c>
      <c r="M480" s="1795">
        <f t="shared" si="23"/>
        <v>5</v>
      </c>
      <c r="N480" s="1796"/>
      <c r="O480" s="1797">
        <v>57</v>
      </c>
      <c r="P480" s="362"/>
      <c r="Q480" s="357"/>
      <c r="R480" s="363"/>
      <c r="S480" s="350"/>
      <c r="T480" s="350"/>
      <c r="U480" s="350"/>
    </row>
    <row r="481" spans="1:21" ht="12.6" customHeight="1" outlineLevel="1">
      <c r="A481" s="364">
        <v>44021</v>
      </c>
      <c r="B481" s="381">
        <v>44012</v>
      </c>
      <c r="C481" s="364">
        <v>44021</v>
      </c>
      <c r="D481" s="364">
        <v>44042</v>
      </c>
      <c r="E481" s="355" t="s">
        <v>3334</v>
      </c>
      <c r="F481" s="353" t="s">
        <v>13323</v>
      </c>
      <c r="G481" s="353" t="s">
        <v>13324</v>
      </c>
      <c r="H481" s="348"/>
      <c r="I481" s="353"/>
      <c r="J481" s="353" t="s">
        <v>2033</v>
      </c>
      <c r="K481" s="353" t="s">
        <v>13297</v>
      </c>
      <c r="L481" s="1795">
        <f t="shared" si="22"/>
        <v>9</v>
      </c>
      <c r="M481" s="1795">
        <f t="shared" si="23"/>
        <v>6</v>
      </c>
      <c r="N481" s="1796"/>
      <c r="O481" s="1797">
        <v>58</v>
      </c>
      <c r="P481" s="353"/>
      <c r="Q481" s="353"/>
      <c r="R481" s="353"/>
      <c r="S481" s="353"/>
      <c r="T481" s="353"/>
      <c r="U481" s="353"/>
    </row>
    <row r="482" spans="1:21" ht="12.6" customHeight="1" outlineLevel="1">
      <c r="A482" s="364">
        <v>44022</v>
      </c>
      <c r="B482" s="381">
        <v>44001</v>
      </c>
      <c r="C482" s="364">
        <v>44015</v>
      </c>
      <c r="D482" s="364">
        <v>44031</v>
      </c>
      <c r="E482" s="355" t="s">
        <v>3334</v>
      </c>
      <c r="F482" s="348" t="s">
        <v>13325</v>
      </c>
      <c r="G482" s="348" t="s">
        <v>13326</v>
      </c>
      <c r="H482" s="348" t="s">
        <v>13327</v>
      </c>
      <c r="I482" s="364"/>
      <c r="J482" s="604" t="s">
        <v>2042</v>
      </c>
      <c r="K482" s="353"/>
      <c r="L482" s="1795">
        <f t="shared" si="22"/>
        <v>21</v>
      </c>
      <c r="M482" s="1795">
        <f t="shared" si="23"/>
        <v>14</v>
      </c>
      <c r="N482" s="1796"/>
      <c r="O482" s="1797">
        <v>59</v>
      </c>
      <c r="P482" s="362"/>
      <c r="Q482" s="357"/>
      <c r="R482" s="363"/>
      <c r="S482" s="350"/>
      <c r="T482" s="350"/>
      <c r="U482" s="350"/>
    </row>
    <row r="483" spans="1:21" ht="12.6" customHeight="1" outlineLevel="1">
      <c r="A483" s="364">
        <v>44022</v>
      </c>
      <c r="B483" s="381">
        <v>43998</v>
      </c>
      <c r="C483" s="364">
        <v>44015</v>
      </c>
      <c r="D483" s="381">
        <v>44028</v>
      </c>
      <c r="E483" s="1443" t="s">
        <v>3334</v>
      </c>
      <c r="F483" s="1059" t="s">
        <v>13328</v>
      </c>
      <c r="G483" s="1059" t="s">
        <v>13329</v>
      </c>
      <c r="H483" s="1059" t="s">
        <v>13327</v>
      </c>
      <c r="I483" s="381"/>
      <c r="J483" s="1820" t="s">
        <v>2042</v>
      </c>
      <c r="K483" s="353"/>
      <c r="L483" s="1795">
        <f t="shared" si="22"/>
        <v>24</v>
      </c>
      <c r="M483" s="1795">
        <f t="shared" si="23"/>
        <v>17</v>
      </c>
      <c r="N483" s="1796"/>
      <c r="O483" s="1797">
        <v>60</v>
      </c>
      <c r="P483" s="362"/>
      <c r="Q483" s="357"/>
      <c r="R483" s="363"/>
      <c r="S483" s="350"/>
      <c r="T483" s="350"/>
      <c r="U483" s="350"/>
    </row>
    <row r="484" spans="1:21" ht="12.6" customHeight="1" outlineLevel="1">
      <c r="A484" s="364">
        <v>44022</v>
      </c>
      <c r="B484" s="381">
        <v>44011</v>
      </c>
      <c r="C484" s="364">
        <v>44022</v>
      </c>
      <c r="D484" s="381">
        <v>44041</v>
      </c>
      <c r="E484" s="1443" t="s">
        <v>3334</v>
      </c>
      <c r="F484" s="1059" t="s">
        <v>13330</v>
      </c>
      <c r="G484" s="1059" t="s">
        <v>13331</v>
      </c>
      <c r="H484" s="1059" t="s">
        <v>13327</v>
      </c>
      <c r="I484" s="381"/>
      <c r="J484" s="1820" t="s">
        <v>2042</v>
      </c>
      <c r="K484" s="353"/>
      <c r="L484" s="1795">
        <f t="shared" si="22"/>
        <v>11</v>
      </c>
      <c r="M484" s="1795">
        <f t="shared" si="23"/>
        <v>8</v>
      </c>
      <c r="N484" s="1796"/>
      <c r="O484" s="1797">
        <v>61</v>
      </c>
      <c r="P484" s="362"/>
      <c r="Q484" s="357"/>
      <c r="R484" s="363"/>
      <c r="S484" s="350"/>
      <c r="T484" s="350"/>
      <c r="U484" s="350"/>
    </row>
    <row r="485" spans="1:21" ht="12.6" customHeight="1" outlineLevel="1">
      <c r="A485" s="364">
        <v>44022</v>
      </c>
      <c r="B485" s="381">
        <v>43998</v>
      </c>
      <c r="C485" s="364">
        <v>44022</v>
      </c>
      <c r="D485" s="932">
        <v>44028</v>
      </c>
      <c r="E485" s="349" t="s">
        <v>3335</v>
      </c>
      <c r="F485" s="424" t="s">
        <v>13332</v>
      </c>
      <c r="G485" s="424" t="s">
        <v>13333</v>
      </c>
      <c r="H485" s="589"/>
      <c r="I485" s="424"/>
      <c r="J485" s="424" t="s">
        <v>2034</v>
      </c>
      <c r="K485" s="353" t="s">
        <v>13334</v>
      </c>
      <c r="L485" s="1795">
        <f t="shared" si="22"/>
        <v>24</v>
      </c>
      <c r="M485" s="1795">
        <f t="shared" si="23"/>
        <v>17</v>
      </c>
      <c r="N485" s="1796"/>
      <c r="O485" s="1797">
        <v>62</v>
      </c>
      <c r="P485" s="424"/>
      <c r="Q485" s="424"/>
      <c r="R485" s="424"/>
      <c r="S485" s="424"/>
      <c r="T485" s="424"/>
      <c r="U485" s="424"/>
    </row>
    <row r="486" spans="1:21" ht="12.6" customHeight="1" outlineLevel="1">
      <c r="A486" s="364">
        <v>44022</v>
      </c>
      <c r="B486" s="381">
        <v>43999</v>
      </c>
      <c r="C486" s="364">
        <v>44015</v>
      </c>
      <c r="D486" s="364">
        <v>44029</v>
      </c>
      <c r="E486" s="355" t="s">
        <v>3334</v>
      </c>
      <c r="F486" s="353" t="s">
        <v>13335</v>
      </c>
      <c r="G486" s="348" t="s">
        <v>13336</v>
      </c>
      <c r="H486" s="348" t="s">
        <v>3660</v>
      </c>
      <c r="I486" s="353"/>
      <c r="J486" s="353" t="s">
        <v>2035</v>
      </c>
      <c r="K486" s="353"/>
      <c r="L486" s="1795">
        <f t="shared" si="22"/>
        <v>23</v>
      </c>
      <c r="M486" s="1795">
        <f t="shared" si="23"/>
        <v>16</v>
      </c>
      <c r="N486" s="1796"/>
      <c r="O486" s="1797">
        <v>63</v>
      </c>
      <c r="P486" s="362"/>
      <c r="Q486" s="357"/>
      <c r="R486" s="363"/>
      <c r="S486" s="350"/>
      <c r="T486" s="350"/>
      <c r="U486" s="350"/>
    </row>
    <row r="487" spans="1:21" ht="12.6" customHeight="1" outlineLevel="1">
      <c r="A487" s="364">
        <v>44025</v>
      </c>
      <c r="B487" s="381">
        <v>43998</v>
      </c>
      <c r="C487" s="364">
        <v>44022</v>
      </c>
      <c r="D487" s="364">
        <v>44028</v>
      </c>
      <c r="E487" s="355" t="s">
        <v>3334</v>
      </c>
      <c r="F487" s="353" t="s">
        <v>13337</v>
      </c>
      <c r="G487" s="353" t="s">
        <v>13338</v>
      </c>
      <c r="H487" s="348"/>
      <c r="I487" s="353"/>
      <c r="J487" s="353" t="s">
        <v>2033</v>
      </c>
      <c r="K487" s="353" t="s">
        <v>13334</v>
      </c>
      <c r="L487" s="1795">
        <f t="shared" si="22"/>
        <v>27</v>
      </c>
      <c r="M487" s="1795">
        <f t="shared" si="23"/>
        <v>18</v>
      </c>
      <c r="N487" s="1796"/>
      <c r="O487" s="1797">
        <v>64</v>
      </c>
      <c r="P487" s="353"/>
      <c r="Q487" s="353"/>
      <c r="R487" s="353"/>
      <c r="S487" s="353"/>
      <c r="T487" s="353"/>
      <c r="U487" s="353"/>
    </row>
    <row r="488" spans="1:21" ht="12.6" customHeight="1" outlineLevel="1">
      <c r="A488" s="364">
        <v>44025</v>
      </c>
      <c r="B488" s="381">
        <v>44000</v>
      </c>
      <c r="C488" s="759">
        <v>44022</v>
      </c>
      <c r="D488" s="1061">
        <v>44030</v>
      </c>
      <c r="E488" s="365" t="s">
        <v>3334</v>
      </c>
      <c r="F488" s="662" t="s">
        <v>13339</v>
      </c>
      <c r="G488" s="662" t="s">
        <v>13340</v>
      </c>
      <c r="H488" s="354" t="s">
        <v>12664</v>
      </c>
      <c r="I488" s="662"/>
      <c r="J488" s="662" t="s">
        <v>2034</v>
      </c>
      <c r="K488" s="352" t="s">
        <v>13334</v>
      </c>
      <c r="L488" s="1795">
        <f t="shared" ref="L488:L500" si="24">(A488-B488)</f>
        <v>25</v>
      </c>
      <c r="M488" s="1795">
        <f t="shared" ref="M488:M500" si="25">NETWORKDAYS(B488,A488,A488:B488)</f>
        <v>16</v>
      </c>
      <c r="N488" s="1796"/>
      <c r="O488" s="1797">
        <v>65</v>
      </c>
      <c r="P488" s="662"/>
      <c r="Q488" s="662"/>
      <c r="R488" s="662"/>
      <c r="S488" s="662"/>
      <c r="T488" s="662"/>
      <c r="U488" s="662"/>
    </row>
    <row r="489" spans="1:21" ht="12.6" customHeight="1" outlineLevel="1">
      <c r="A489" s="364">
        <v>44025</v>
      </c>
      <c r="B489" s="381">
        <v>44007</v>
      </c>
      <c r="C489" s="364">
        <v>44022</v>
      </c>
      <c r="D489" s="934">
        <v>44037</v>
      </c>
      <c r="E489" s="355" t="s">
        <v>3335</v>
      </c>
      <c r="F489" s="353" t="s">
        <v>13341</v>
      </c>
      <c r="G489" s="353" t="s">
        <v>13342</v>
      </c>
      <c r="H489" s="348"/>
      <c r="I489" s="353" t="s">
        <v>2035</v>
      </c>
      <c r="J489" s="353" t="s">
        <v>2041</v>
      </c>
      <c r="K489" s="353" t="s">
        <v>13334</v>
      </c>
      <c r="L489" s="1795">
        <f t="shared" si="24"/>
        <v>18</v>
      </c>
      <c r="M489" s="1795">
        <f t="shared" si="25"/>
        <v>11</v>
      </c>
      <c r="N489" s="1796"/>
      <c r="O489" s="1797">
        <v>66</v>
      </c>
      <c r="P489" s="353"/>
      <c r="Q489" s="353"/>
      <c r="R489" s="353"/>
      <c r="S489" s="353"/>
      <c r="T489" s="353"/>
      <c r="U489" s="353"/>
    </row>
    <row r="490" spans="1:21" ht="12.6" customHeight="1" outlineLevel="1">
      <c r="A490" s="364">
        <v>44025</v>
      </c>
      <c r="B490" s="381">
        <v>44000</v>
      </c>
      <c r="C490" s="364">
        <v>44025</v>
      </c>
      <c r="D490" s="934">
        <v>44030</v>
      </c>
      <c r="E490" s="355" t="s">
        <v>3335</v>
      </c>
      <c r="F490" s="353" t="s">
        <v>3382</v>
      </c>
      <c r="G490" s="353" t="s">
        <v>13343</v>
      </c>
      <c r="H490" s="348"/>
      <c r="I490" s="353" t="s">
        <v>2035</v>
      </c>
      <c r="J490" s="353" t="s">
        <v>2041</v>
      </c>
      <c r="K490" s="353" t="s">
        <v>13334</v>
      </c>
      <c r="L490" s="1795">
        <f t="shared" si="24"/>
        <v>25</v>
      </c>
      <c r="M490" s="1795">
        <f t="shared" si="25"/>
        <v>16</v>
      </c>
      <c r="N490" s="1796"/>
      <c r="O490" s="1797">
        <v>67</v>
      </c>
      <c r="P490" s="353"/>
      <c r="Q490" s="353"/>
      <c r="R490" s="353"/>
      <c r="S490" s="353"/>
      <c r="T490" s="353"/>
      <c r="U490" s="353"/>
    </row>
    <row r="491" spans="1:21" ht="12.6" customHeight="1" outlineLevel="1">
      <c r="A491" s="364">
        <v>44026</v>
      </c>
      <c r="B491" s="381">
        <v>44000</v>
      </c>
      <c r="C491" s="364">
        <v>44025</v>
      </c>
      <c r="D491" s="364">
        <v>44030</v>
      </c>
      <c r="E491" s="355" t="s">
        <v>3334</v>
      </c>
      <c r="F491" s="353" t="s">
        <v>13344</v>
      </c>
      <c r="G491" s="353" t="s">
        <v>13345</v>
      </c>
      <c r="H491" s="348" t="s">
        <v>13346</v>
      </c>
      <c r="I491" s="353" t="s">
        <v>2035</v>
      </c>
      <c r="J491" s="353" t="s">
        <v>2041</v>
      </c>
      <c r="K491" s="353" t="s">
        <v>13334</v>
      </c>
      <c r="L491" s="1795">
        <f t="shared" si="24"/>
        <v>26</v>
      </c>
      <c r="M491" s="1795">
        <f t="shared" si="25"/>
        <v>17</v>
      </c>
      <c r="N491" s="1796"/>
      <c r="O491" s="1797">
        <v>68</v>
      </c>
      <c r="P491" s="353"/>
      <c r="Q491" s="353"/>
      <c r="R491" s="353"/>
      <c r="S491" s="353"/>
      <c r="T491" s="353"/>
      <c r="U491" s="353"/>
    </row>
    <row r="492" spans="1:21" ht="12.6" customHeight="1" outlineLevel="1">
      <c r="A492" s="364">
        <v>44027</v>
      </c>
      <c r="B492" s="381">
        <v>44011</v>
      </c>
      <c r="C492" s="364">
        <v>44025</v>
      </c>
      <c r="D492" s="364">
        <v>44041</v>
      </c>
      <c r="E492" s="355" t="s">
        <v>3335</v>
      </c>
      <c r="F492" s="353" t="s">
        <v>13347</v>
      </c>
      <c r="G492" s="353" t="s">
        <v>13348</v>
      </c>
      <c r="H492" s="348"/>
      <c r="I492" s="353"/>
      <c r="J492" s="353" t="s">
        <v>2033</v>
      </c>
      <c r="K492" s="353" t="s">
        <v>13189</v>
      </c>
      <c r="L492" s="1795">
        <f t="shared" si="24"/>
        <v>16</v>
      </c>
      <c r="M492" s="1795">
        <f t="shared" si="25"/>
        <v>11</v>
      </c>
      <c r="N492" s="1796"/>
      <c r="O492" s="1797">
        <v>69</v>
      </c>
      <c r="P492" s="353"/>
      <c r="Q492" s="353"/>
      <c r="R492" s="353"/>
      <c r="S492" s="353"/>
      <c r="T492" s="353"/>
      <c r="U492" s="353"/>
    </row>
    <row r="493" spans="1:21" ht="12.6" customHeight="1" outlineLevel="1">
      <c r="A493" s="364">
        <v>44027</v>
      </c>
      <c r="B493" s="381">
        <v>43997</v>
      </c>
      <c r="C493" s="364">
        <v>44027</v>
      </c>
      <c r="D493" s="364">
        <v>44027</v>
      </c>
      <c r="E493" s="355" t="s">
        <v>3334</v>
      </c>
      <c r="F493" s="353" t="s">
        <v>13349</v>
      </c>
      <c r="G493" s="353" t="s">
        <v>13350</v>
      </c>
      <c r="H493" s="348" t="s">
        <v>13351</v>
      </c>
      <c r="I493" s="353"/>
      <c r="J493" s="353" t="s">
        <v>2033</v>
      </c>
      <c r="K493" s="353" t="s">
        <v>13291</v>
      </c>
      <c r="L493" s="1795">
        <f t="shared" si="24"/>
        <v>30</v>
      </c>
      <c r="M493" s="1795">
        <f t="shared" si="25"/>
        <v>21</v>
      </c>
      <c r="N493" s="1796"/>
      <c r="O493" s="1797">
        <v>70</v>
      </c>
      <c r="P493" s="353"/>
      <c r="Q493" s="353"/>
      <c r="R493" s="353"/>
      <c r="S493" s="353"/>
      <c r="T493" s="353"/>
      <c r="U493" s="353"/>
    </row>
    <row r="494" spans="1:21" ht="12.6" customHeight="1" outlineLevel="1">
      <c r="A494" s="364">
        <v>44027</v>
      </c>
      <c r="B494" s="381">
        <v>43993</v>
      </c>
      <c r="C494" s="364">
        <v>44032</v>
      </c>
      <c r="D494" s="932">
        <v>44032</v>
      </c>
      <c r="E494" s="349" t="s">
        <v>3335</v>
      </c>
      <c r="F494" s="424" t="s">
        <v>13352</v>
      </c>
      <c r="G494" s="424" t="s">
        <v>13353</v>
      </c>
      <c r="H494" s="589"/>
      <c r="I494" s="424" t="s">
        <v>12427</v>
      </c>
      <c r="J494" s="424" t="s">
        <v>2046</v>
      </c>
      <c r="K494" s="353"/>
      <c r="L494" s="1795">
        <f t="shared" si="24"/>
        <v>34</v>
      </c>
      <c r="M494" s="1795">
        <f t="shared" si="25"/>
        <v>23</v>
      </c>
      <c r="N494" s="1796"/>
      <c r="O494" s="1797">
        <v>71</v>
      </c>
      <c r="P494" s="424"/>
      <c r="Q494" s="424"/>
      <c r="R494" s="424"/>
      <c r="S494" s="424"/>
      <c r="T494" s="424"/>
      <c r="U494" s="424"/>
    </row>
    <row r="495" spans="1:21" ht="12.6" customHeight="1" outlineLevel="1">
      <c r="A495" s="364">
        <v>44028</v>
      </c>
      <c r="B495" s="381">
        <v>44011</v>
      </c>
      <c r="C495" s="364">
        <v>44027</v>
      </c>
      <c r="D495" s="934">
        <v>44041</v>
      </c>
      <c r="E495" s="355" t="s">
        <v>3334</v>
      </c>
      <c r="F495" s="353" t="s">
        <v>13354</v>
      </c>
      <c r="G495" s="353" t="s">
        <v>13355</v>
      </c>
      <c r="H495" s="348"/>
      <c r="I495" s="353" t="s">
        <v>2035</v>
      </c>
      <c r="J495" s="353" t="s">
        <v>2041</v>
      </c>
      <c r="K495" s="604" t="s">
        <v>13334</v>
      </c>
      <c r="L495" s="1796">
        <f t="shared" si="24"/>
        <v>17</v>
      </c>
      <c r="M495" s="1796">
        <f t="shared" si="25"/>
        <v>12</v>
      </c>
      <c r="N495" s="1796"/>
      <c r="O495" s="1821">
        <v>72</v>
      </c>
      <c r="P495" s="353"/>
      <c r="Q495" s="353"/>
      <c r="R495" s="353"/>
      <c r="S495" s="353"/>
      <c r="T495" s="353"/>
      <c r="U495" s="353"/>
    </row>
    <row r="496" spans="1:21" ht="12.6" customHeight="1" outlineLevel="1">
      <c r="A496" s="364">
        <v>44029</v>
      </c>
      <c r="B496" s="381">
        <v>44000</v>
      </c>
      <c r="C496" s="364">
        <v>44030</v>
      </c>
      <c r="D496" s="932">
        <v>44030</v>
      </c>
      <c r="E496" s="349" t="s">
        <v>3334</v>
      </c>
      <c r="F496" s="424" t="s">
        <v>2764</v>
      </c>
      <c r="G496" s="424" t="s">
        <v>13356</v>
      </c>
      <c r="H496" s="589" t="s">
        <v>12664</v>
      </c>
      <c r="I496" s="424"/>
      <c r="J496" s="424" t="s">
        <v>2034</v>
      </c>
      <c r="K496" s="348" t="s">
        <v>13357</v>
      </c>
      <c r="L496" s="1795">
        <f t="shared" si="24"/>
        <v>29</v>
      </c>
      <c r="M496" s="1795">
        <f t="shared" si="25"/>
        <v>20</v>
      </c>
      <c r="N496" s="1796"/>
      <c r="O496" s="1797">
        <v>73</v>
      </c>
      <c r="P496" s="424"/>
      <c r="Q496" s="424"/>
      <c r="R496" s="424"/>
      <c r="S496" s="424"/>
      <c r="T496" s="424"/>
      <c r="U496" s="424"/>
    </row>
    <row r="497" spans="1:33" ht="12.6" customHeight="1" outlineLevel="1">
      <c r="A497" s="364">
        <v>44033</v>
      </c>
      <c r="B497" s="381">
        <v>44007</v>
      </c>
      <c r="C497" s="364">
        <v>44035</v>
      </c>
      <c r="D497" s="364">
        <v>44036</v>
      </c>
      <c r="E497" s="355" t="s">
        <v>3334</v>
      </c>
      <c r="F497" s="353" t="s">
        <v>13358</v>
      </c>
      <c r="G497" s="353" t="s">
        <v>13359</v>
      </c>
      <c r="H497" s="348"/>
      <c r="I497" s="353"/>
      <c r="J497" s="353" t="s">
        <v>2035</v>
      </c>
      <c r="K497" s="353" t="s">
        <v>13334</v>
      </c>
      <c r="L497" s="1796">
        <f t="shared" si="24"/>
        <v>26</v>
      </c>
      <c r="M497" s="1796">
        <f t="shared" si="25"/>
        <v>17</v>
      </c>
      <c r="N497" s="1796"/>
      <c r="O497" s="1821">
        <v>74</v>
      </c>
      <c r="P497" s="362"/>
      <c r="Q497" s="357"/>
      <c r="R497" s="363"/>
      <c r="S497" s="350"/>
      <c r="T497" s="350"/>
      <c r="U497" s="350"/>
      <c r="V497" s="355"/>
      <c r="W497" s="1385"/>
      <c r="X497" s="1385"/>
      <c r="Y497" s="1385"/>
      <c r="Z497" s="1385"/>
      <c r="AA497" s="1385"/>
      <c r="AB497" s="1385"/>
      <c r="AC497" s="1385"/>
      <c r="AD497" s="363"/>
      <c r="AE497" s="1385"/>
      <c r="AF497" s="353"/>
      <c r="AG497" s="353"/>
    </row>
    <row r="498" spans="1:33" ht="12.6" customHeight="1" outlineLevel="1">
      <c r="A498" s="364">
        <v>44033</v>
      </c>
      <c r="B498" s="1822">
        <v>44008</v>
      </c>
      <c r="C498" s="759">
        <v>44035</v>
      </c>
      <c r="D498" s="759">
        <v>44035</v>
      </c>
      <c r="E498" s="350" t="s">
        <v>3335</v>
      </c>
      <c r="F498" s="352" t="s">
        <v>13360</v>
      </c>
      <c r="G498" s="352" t="s">
        <v>13361</v>
      </c>
      <c r="H498" s="351"/>
      <c r="I498" s="352"/>
      <c r="J498" s="352" t="s">
        <v>2033</v>
      </c>
      <c r="K498" s="352" t="s">
        <v>3741</v>
      </c>
      <c r="L498" s="1795">
        <f t="shared" si="24"/>
        <v>25</v>
      </c>
      <c r="M498" s="1795">
        <f t="shared" si="25"/>
        <v>16</v>
      </c>
      <c r="N498" s="1795"/>
      <c r="O498" s="1797">
        <v>75</v>
      </c>
      <c r="P498" s="352"/>
      <c r="Q498" s="352"/>
      <c r="R498" s="352"/>
      <c r="S498" s="352"/>
      <c r="T498" s="352"/>
      <c r="U498" s="352"/>
      <c r="V498" s="352"/>
      <c r="W498" s="352"/>
      <c r="X498" s="352"/>
      <c r="Y498" s="352"/>
      <c r="Z498" s="352"/>
      <c r="AA498" s="352"/>
      <c r="AB498" s="352"/>
      <c r="AC498" s="352"/>
      <c r="AD498" s="352"/>
      <c r="AE498" s="352"/>
      <c r="AF498" s="352"/>
      <c r="AG498" s="352"/>
    </row>
    <row r="499" spans="1:33" ht="12.6" customHeight="1" outlineLevel="1">
      <c r="A499" s="364">
        <v>44047</v>
      </c>
      <c r="B499" s="381">
        <v>43994</v>
      </c>
      <c r="C499" s="364">
        <v>44018</v>
      </c>
      <c r="D499" s="932">
        <v>44024</v>
      </c>
      <c r="E499" s="355" t="s">
        <v>3334</v>
      </c>
      <c r="F499" s="353" t="s">
        <v>13362</v>
      </c>
      <c r="G499" s="353" t="s">
        <v>13363</v>
      </c>
      <c r="H499" s="589"/>
      <c r="I499" s="353" t="s">
        <v>2035</v>
      </c>
      <c r="J499" s="353" t="s">
        <v>2034</v>
      </c>
      <c r="K499" s="353"/>
      <c r="L499" s="1796">
        <f t="shared" si="24"/>
        <v>53</v>
      </c>
      <c r="M499" s="1796">
        <f t="shared" si="25"/>
        <v>36</v>
      </c>
      <c r="N499" s="1796"/>
      <c r="O499" s="1821">
        <v>76</v>
      </c>
      <c r="P499" s="362"/>
      <c r="Q499" s="357"/>
      <c r="R499" s="363"/>
      <c r="S499" s="350"/>
      <c r="T499" s="350"/>
      <c r="U499" s="350"/>
      <c r="V499" s="355"/>
      <c r="W499" s="1385"/>
      <c r="X499" s="1385"/>
      <c r="Y499" s="1385"/>
      <c r="Z499" s="1385"/>
      <c r="AA499" s="1385"/>
      <c r="AB499" s="1385"/>
      <c r="AC499" s="1385"/>
      <c r="AD499" s="363"/>
      <c r="AE499" s="1385"/>
      <c r="AF499" s="353"/>
      <c r="AG499" s="353"/>
    </row>
    <row r="500" spans="1:33" ht="12.6" customHeight="1" outlineLevel="1">
      <c r="A500" s="364">
        <v>44047</v>
      </c>
      <c r="B500" s="381">
        <v>43993</v>
      </c>
      <c r="C500" s="364">
        <v>44020</v>
      </c>
      <c r="D500" s="932">
        <v>44020</v>
      </c>
      <c r="E500" s="355" t="s">
        <v>3335</v>
      </c>
      <c r="F500" s="353" t="s">
        <v>13364</v>
      </c>
      <c r="G500" s="353" t="s">
        <v>13365</v>
      </c>
      <c r="H500" s="589"/>
      <c r="I500" s="353" t="s">
        <v>2035</v>
      </c>
      <c r="J500" s="353" t="s">
        <v>2034</v>
      </c>
      <c r="K500" s="353"/>
      <c r="L500" s="1795">
        <f t="shared" si="24"/>
        <v>54</v>
      </c>
      <c r="M500" s="1795">
        <f t="shared" si="25"/>
        <v>37</v>
      </c>
      <c r="N500" s="1795"/>
      <c r="O500" s="1797">
        <v>77</v>
      </c>
      <c r="P500" s="362"/>
      <c r="Q500" s="357"/>
      <c r="R500" s="363"/>
      <c r="S500" s="350"/>
      <c r="T500" s="350"/>
      <c r="U500" s="350"/>
      <c r="V500" s="355"/>
      <c r="W500" s="1385"/>
      <c r="X500" s="1385"/>
      <c r="Y500" s="1385"/>
      <c r="Z500" s="1385"/>
      <c r="AA500" s="1385"/>
      <c r="AB500" s="1385"/>
      <c r="AC500" s="1385"/>
      <c r="AD500" s="363"/>
      <c r="AE500" s="1385"/>
      <c r="AF500" s="353"/>
      <c r="AG500" s="353"/>
    </row>
    <row r="501" spans="1:33" ht="12.6" customHeight="1">
      <c r="A501" s="364"/>
      <c r="B501" s="364"/>
      <c r="C501" s="364"/>
      <c r="D501" s="364"/>
      <c r="E501" s="364"/>
      <c r="F501" s="709"/>
      <c r="G501" s="709"/>
      <c r="H501" s="709"/>
      <c r="I501" s="364"/>
      <c r="J501" s="1823"/>
      <c r="K501" s="353"/>
      <c r="L501" s="1795"/>
      <c r="M501" s="1795"/>
      <c r="N501" s="1796"/>
      <c r="O501" s="1797"/>
      <c r="P501" s="362"/>
      <c r="Q501" s="357"/>
      <c r="R501" s="363"/>
      <c r="S501" s="350"/>
      <c r="T501" s="350"/>
      <c r="U501" s="350"/>
      <c r="V501" s="355"/>
      <c r="W501" s="1385"/>
      <c r="X501" s="1385"/>
      <c r="Y501" s="1385"/>
      <c r="Z501" s="1385"/>
      <c r="AA501" s="1385"/>
      <c r="AB501" s="1385"/>
      <c r="AC501" s="1385"/>
      <c r="AD501" s="363"/>
      <c r="AE501" s="1385"/>
      <c r="AF501" s="353"/>
      <c r="AG501" s="353"/>
    </row>
    <row r="502" spans="1:33" ht="12.6" customHeight="1">
      <c r="A502" s="364">
        <v>44015</v>
      </c>
      <c r="B502" s="383">
        <v>44014</v>
      </c>
      <c r="C502" s="364">
        <v>44020</v>
      </c>
      <c r="D502" s="364">
        <v>44045</v>
      </c>
      <c r="E502" s="355" t="s">
        <v>3334</v>
      </c>
      <c r="F502" s="353" t="s">
        <v>13366</v>
      </c>
      <c r="G502" s="353" t="s">
        <v>13367</v>
      </c>
      <c r="H502" s="348"/>
      <c r="I502" s="353"/>
      <c r="J502" s="353" t="s">
        <v>2035</v>
      </c>
      <c r="K502" s="353"/>
      <c r="L502" s="1795">
        <f t="shared" ref="L502:L533" si="26">(A502-B502)</f>
        <v>1</v>
      </c>
      <c r="M502" s="1795">
        <f t="shared" ref="M502:M533" si="27">NETWORKDAYS(B502,A502,A502:B502)</f>
        <v>0</v>
      </c>
      <c r="N502" s="1796"/>
      <c r="O502" s="1797">
        <v>1</v>
      </c>
      <c r="P502" s="362" t="s">
        <v>4613</v>
      </c>
      <c r="Q502" s="357">
        <f>AVERAGE($L$502:$L$565)</f>
        <v>10.9375</v>
      </c>
      <c r="R502" s="363">
        <f>COUNT($B$502:$B$565)</f>
        <v>64</v>
      </c>
      <c r="S502" s="350">
        <f>COUNTIF($E$502:$E$565,$S$1)</f>
        <v>36</v>
      </c>
      <c r="T502" s="350">
        <f>COUNTIF($E$502:$E$565,$T$1)+1</f>
        <v>28</v>
      </c>
      <c r="U502" s="350">
        <f>R502-S502-T502</f>
        <v>0</v>
      </c>
      <c r="V502" s="355"/>
      <c r="W502" s="1385">
        <f t="shared" ref="W502:AE502" si="28">COUNTIF($J$502:$J$565, W$1)</f>
        <v>13</v>
      </c>
      <c r="X502" s="1385">
        <f t="shared" si="28"/>
        <v>8</v>
      </c>
      <c r="Y502" s="1385">
        <f t="shared" si="28"/>
        <v>7</v>
      </c>
      <c r="Z502" s="1385">
        <f t="shared" si="28"/>
        <v>9</v>
      </c>
      <c r="AA502" s="1385">
        <f t="shared" si="28"/>
        <v>14</v>
      </c>
      <c r="AB502" s="1385">
        <f t="shared" si="28"/>
        <v>9</v>
      </c>
      <c r="AC502" s="1385">
        <f t="shared" si="28"/>
        <v>3</v>
      </c>
      <c r="AD502" s="1385">
        <f t="shared" si="28"/>
        <v>1</v>
      </c>
      <c r="AE502" s="1385">
        <f t="shared" si="28"/>
        <v>0</v>
      </c>
      <c r="AF502" s="1385"/>
      <c r="AG502" s="363">
        <f>SUM(W502:AF502)</f>
        <v>64</v>
      </c>
    </row>
    <row r="503" spans="1:33" ht="12.6" customHeight="1" outlineLevel="1">
      <c r="A503" s="364">
        <v>44021</v>
      </c>
      <c r="B503" s="383">
        <v>44014</v>
      </c>
      <c r="C503" s="364">
        <v>44028</v>
      </c>
      <c r="D503" s="364">
        <v>44045</v>
      </c>
      <c r="E503" s="355" t="s">
        <v>3334</v>
      </c>
      <c r="F503" s="353" t="s">
        <v>13368</v>
      </c>
      <c r="G503" s="353" t="s">
        <v>13369</v>
      </c>
      <c r="H503" s="348" t="s">
        <v>13370</v>
      </c>
      <c r="I503" s="353"/>
      <c r="J503" s="353" t="s">
        <v>2033</v>
      </c>
      <c r="K503" s="353" t="s">
        <v>2039</v>
      </c>
      <c r="L503" s="1795">
        <f t="shared" si="26"/>
        <v>7</v>
      </c>
      <c r="M503" s="1795">
        <f t="shared" si="27"/>
        <v>4</v>
      </c>
      <c r="N503" s="1796"/>
      <c r="O503" s="1797">
        <v>2</v>
      </c>
      <c r="P503" s="353"/>
      <c r="Q503" s="353"/>
      <c r="R503" s="353"/>
      <c r="S503" s="353"/>
      <c r="T503" s="353"/>
      <c r="U503" s="353"/>
      <c r="V503" s="353"/>
      <c r="W503" s="353"/>
      <c r="X503" s="353"/>
      <c r="Y503" s="353"/>
      <c r="Z503" s="353"/>
      <c r="AA503" s="353"/>
      <c r="AB503" s="353"/>
      <c r="AC503" s="353"/>
      <c r="AD503" s="353"/>
      <c r="AE503" s="353"/>
      <c r="AF503" s="353"/>
      <c r="AG503" s="353"/>
    </row>
    <row r="504" spans="1:33" ht="12.6" customHeight="1" outlineLevel="1">
      <c r="A504" s="364">
        <v>44019</v>
      </c>
      <c r="B504" s="383">
        <v>44019</v>
      </c>
      <c r="C504" s="364">
        <v>44050</v>
      </c>
      <c r="D504" s="364">
        <v>44050</v>
      </c>
      <c r="E504" s="355" t="s">
        <v>3334</v>
      </c>
      <c r="F504" s="353" t="s">
        <v>13371</v>
      </c>
      <c r="G504" s="353" t="s">
        <v>13372</v>
      </c>
      <c r="H504" s="348"/>
      <c r="I504" s="353"/>
      <c r="J504" s="604" t="s">
        <v>2039</v>
      </c>
      <c r="K504" s="353"/>
      <c r="L504" s="1795">
        <f t="shared" si="26"/>
        <v>0</v>
      </c>
      <c r="M504" s="1795">
        <f t="shared" si="27"/>
        <v>0</v>
      </c>
      <c r="N504" s="1796"/>
      <c r="O504" s="1797">
        <v>3</v>
      </c>
      <c r="P504" s="362"/>
      <c r="Q504" s="357"/>
      <c r="R504" s="363"/>
      <c r="S504" s="350"/>
      <c r="T504" s="350"/>
      <c r="U504" s="350"/>
      <c r="V504" s="355"/>
      <c r="W504" s="1385"/>
      <c r="X504" s="1385"/>
      <c r="Y504" s="1385"/>
      <c r="Z504" s="1385"/>
      <c r="AA504" s="1385"/>
      <c r="AB504" s="1385"/>
      <c r="AC504" s="1385"/>
      <c r="AD504" s="363"/>
      <c r="AE504" s="1385"/>
      <c r="AF504" s="353"/>
      <c r="AG504" s="353"/>
    </row>
    <row r="505" spans="1:33" ht="12.6" customHeight="1" outlineLevel="1">
      <c r="A505" s="364">
        <v>44022</v>
      </c>
      <c r="B505" s="383">
        <v>44018</v>
      </c>
      <c r="C505" s="364">
        <v>44022</v>
      </c>
      <c r="D505" s="364">
        <v>44022</v>
      </c>
      <c r="E505" s="355" t="s">
        <v>3334</v>
      </c>
      <c r="F505" s="353" t="s">
        <v>3337</v>
      </c>
      <c r="G505" s="353" t="s">
        <v>13373</v>
      </c>
      <c r="H505" s="348"/>
      <c r="I505" s="353"/>
      <c r="J505" s="353" t="s">
        <v>2033</v>
      </c>
      <c r="K505" s="353" t="s">
        <v>13189</v>
      </c>
      <c r="L505" s="1795">
        <f t="shared" si="26"/>
        <v>4</v>
      </c>
      <c r="M505" s="1795">
        <f t="shared" si="27"/>
        <v>3</v>
      </c>
      <c r="N505" s="1796"/>
      <c r="O505" s="1797">
        <v>4</v>
      </c>
      <c r="P505" s="353"/>
      <c r="Q505" s="353"/>
      <c r="R505" s="353"/>
      <c r="S505" s="353"/>
      <c r="T505" s="353"/>
      <c r="U505" s="353"/>
      <c r="V505" s="353"/>
      <c r="W505" s="353"/>
      <c r="X505" s="353"/>
      <c r="Y505" s="353"/>
      <c r="Z505" s="353"/>
      <c r="AA505" s="353"/>
      <c r="AB505" s="353"/>
      <c r="AC505" s="353"/>
      <c r="AD505" s="353"/>
      <c r="AE505" s="353"/>
      <c r="AF505" s="353"/>
      <c r="AG505" s="353"/>
    </row>
    <row r="506" spans="1:33" ht="12.6" customHeight="1" outlineLevel="1">
      <c r="A506" s="364">
        <v>44022</v>
      </c>
      <c r="B506" s="383">
        <v>44013</v>
      </c>
      <c r="C506" s="364">
        <v>44022</v>
      </c>
      <c r="D506" s="932">
        <v>44044</v>
      </c>
      <c r="E506" s="349" t="s">
        <v>3334</v>
      </c>
      <c r="F506" s="424" t="s">
        <v>13374</v>
      </c>
      <c r="G506" s="424" t="s">
        <v>13375</v>
      </c>
      <c r="H506" s="589" t="s">
        <v>13376</v>
      </c>
      <c r="I506" s="424"/>
      <c r="J506" s="424" t="s">
        <v>2034</v>
      </c>
      <c r="K506" s="353" t="s">
        <v>13334</v>
      </c>
      <c r="L506" s="1795">
        <f t="shared" si="26"/>
        <v>9</v>
      </c>
      <c r="M506" s="1795">
        <f t="shared" si="27"/>
        <v>6</v>
      </c>
      <c r="N506" s="1796"/>
      <c r="O506" s="1797">
        <v>5</v>
      </c>
      <c r="P506" s="424"/>
      <c r="Q506" s="424"/>
      <c r="R506" s="424"/>
      <c r="S506" s="424"/>
      <c r="T506" s="424"/>
      <c r="U506" s="424"/>
      <c r="V506" s="424"/>
      <c r="W506" s="424"/>
      <c r="X506" s="424"/>
      <c r="Y506" s="424"/>
      <c r="Z506" s="424"/>
      <c r="AA506" s="424"/>
      <c r="AB506" s="424"/>
      <c r="AC506" s="424"/>
      <c r="AD506" s="424"/>
      <c r="AE506" s="424"/>
      <c r="AF506" s="424"/>
      <c r="AG506" s="424"/>
    </row>
    <row r="507" spans="1:33" ht="12.6" customHeight="1" outlineLevel="1">
      <c r="A507" s="364">
        <v>44019</v>
      </c>
      <c r="B507" s="383">
        <v>44013</v>
      </c>
      <c r="C507" s="364">
        <v>44018</v>
      </c>
      <c r="D507" s="932">
        <v>44044</v>
      </c>
      <c r="E507" s="349" t="s">
        <v>3335</v>
      </c>
      <c r="F507" s="424" t="s">
        <v>13377</v>
      </c>
      <c r="G507" s="424" t="s">
        <v>13378</v>
      </c>
      <c r="H507" s="589" t="s">
        <v>13379</v>
      </c>
      <c r="I507" s="424" t="s">
        <v>2035</v>
      </c>
      <c r="J507" s="424" t="s">
        <v>2041</v>
      </c>
      <c r="K507" s="353" t="s">
        <v>13189</v>
      </c>
      <c r="L507" s="1795">
        <f t="shared" si="26"/>
        <v>6</v>
      </c>
      <c r="M507" s="1795">
        <f t="shared" si="27"/>
        <v>3</v>
      </c>
      <c r="N507" s="1796"/>
      <c r="O507" s="1797">
        <v>6</v>
      </c>
      <c r="P507" s="424"/>
      <c r="Q507" s="424"/>
      <c r="R507" s="424"/>
      <c r="S507" s="424"/>
      <c r="T507" s="424"/>
      <c r="U507" s="424"/>
      <c r="V507" s="424"/>
      <c r="W507" s="424"/>
      <c r="X507" s="424"/>
      <c r="Y507" s="424"/>
      <c r="Z507" s="424"/>
      <c r="AA507" s="424"/>
      <c r="AB507" s="424"/>
      <c r="AC507" s="424"/>
      <c r="AD507" s="424"/>
      <c r="AE507" s="424"/>
      <c r="AF507" s="424"/>
      <c r="AG507" s="424"/>
    </row>
    <row r="508" spans="1:33" ht="12.6" customHeight="1" outlineLevel="1">
      <c r="A508" s="364">
        <v>44025</v>
      </c>
      <c r="B508" s="383">
        <v>44013</v>
      </c>
      <c r="C508" s="364">
        <v>44024</v>
      </c>
      <c r="D508" s="932">
        <v>44044</v>
      </c>
      <c r="E508" s="349" t="s">
        <v>4168</v>
      </c>
      <c r="F508" s="424" t="s">
        <v>13380</v>
      </c>
      <c r="G508" s="424" t="s">
        <v>13381</v>
      </c>
      <c r="H508" s="589"/>
      <c r="I508" s="424"/>
      <c r="J508" s="424" t="s">
        <v>2034</v>
      </c>
      <c r="K508" s="353" t="s">
        <v>13382</v>
      </c>
      <c r="L508" s="1795">
        <f t="shared" si="26"/>
        <v>12</v>
      </c>
      <c r="M508" s="1795">
        <f t="shared" si="27"/>
        <v>7</v>
      </c>
      <c r="N508" s="1796"/>
      <c r="O508" s="1797">
        <v>7</v>
      </c>
      <c r="P508" s="424"/>
      <c r="Q508" s="424"/>
      <c r="R508" s="424"/>
      <c r="S508" s="424"/>
      <c r="T508" s="424"/>
      <c r="U508" s="424"/>
      <c r="V508" s="424"/>
      <c r="W508" s="424"/>
      <c r="X508" s="424"/>
      <c r="Y508" s="424"/>
      <c r="Z508" s="424"/>
      <c r="AA508" s="424"/>
      <c r="AB508" s="424"/>
      <c r="AC508" s="424"/>
      <c r="AD508" s="424"/>
      <c r="AE508" s="424"/>
      <c r="AF508" s="424"/>
      <c r="AG508" s="424"/>
    </row>
    <row r="509" spans="1:33" ht="12.6" customHeight="1" outlineLevel="1">
      <c r="A509" s="364">
        <v>44026</v>
      </c>
      <c r="B509" s="383">
        <v>44015</v>
      </c>
      <c r="C509" s="364">
        <v>44025</v>
      </c>
      <c r="D509" s="364">
        <v>44026</v>
      </c>
      <c r="E509" s="355" t="s">
        <v>3334</v>
      </c>
      <c r="F509" s="353" t="s">
        <v>13383</v>
      </c>
      <c r="G509" s="353" t="s">
        <v>13384</v>
      </c>
      <c r="H509" s="348" t="s">
        <v>13385</v>
      </c>
      <c r="I509" s="353"/>
      <c r="J509" s="353" t="s">
        <v>2033</v>
      </c>
      <c r="K509" s="711" t="s">
        <v>13386</v>
      </c>
      <c r="L509" s="1795">
        <f t="shared" si="26"/>
        <v>11</v>
      </c>
      <c r="M509" s="1795">
        <f t="shared" si="27"/>
        <v>6</v>
      </c>
      <c r="N509" s="1796"/>
      <c r="O509" s="1797">
        <v>8</v>
      </c>
      <c r="P509" s="353"/>
      <c r="Q509" s="353"/>
      <c r="R509" s="353"/>
      <c r="S509" s="353"/>
      <c r="T509" s="353"/>
      <c r="U509" s="353"/>
      <c r="V509" s="353"/>
      <c r="W509" s="353"/>
      <c r="X509" s="353"/>
      <c r="Y509" s="353"/>
      <c r="Z509" s="353"/>
      <c r="AA509" s="353"/>
      <c r="AB509" s="353"/>
      <c r="AC509" s="353"/>
      <c r="AD509" s="353"/>
      <c r="AE509" s="353"/>
      <c r="AF509" s="353"/>
      <c r="AG509" s="353"/>
    </row>
    <row r="510" spans="1:33" ht="12.6" customHeight="1" outlineLevel="1">
      <c r="A510" s="364">
        <v>44027</v>
      </c>
      <c r="B510" s="383">
        <v>44021</v>
      </c>
      <c r="C510" s="364">
        <v>44027</v>
      </c>
      <c r="D510" s="932">
        <v>44028</v>
      </c>
      <c r="E510" s="355" t="s">
        <v>3335</v>
      </c>
      <c r="F510" s="353" t="s">
        <v>13387</v>
      </c>
      <c r="G510" s="353" t="s">
        <v>13388</v>
      </c>
      <c r="H510" s="348" t="s">
        <v>13389</v>
      </c>
      <c r="I510" s="353"/>
      <c r="J510" s="353" t="s">
        <v>2045</v>
      </c>
      <c r="K510" s="353"/>
      <c r="L510" s="1795">
        <f t="shared" si="26"/>
        <v>6</v>
      </c>
      <c r="M510" s="1795">
        <f t="shared" si="27"/>
        <v>3</v>
      </c>
      <c r="N510" s="1796"/>
      <c r="O510" s="1797">
        <v>9</v>
      </c>
      <c r="P510" s="362"/>
      <c r="Q510" s="357"/>
      <c r="R510" s="363"/>
      <c r="S510" s="350"/>
      <c r="T510" s="350"/>
      <c r="U510" s="350"/>
      <c r="V510" s="355"/>
      <c r="W510" s="1385"/>
      <c r="X510" s="1385"/>
      <c r="Y510" s="1385"/>
      <c r="Z510" s="1385"/>
      <c r="AA510" s="1385"/>
      <c r="AB510" s="1385"/>
      <c r="AC510" s="1385"/>
      <c r="AD510" s="363"/>
      <c r="AE510" s="1385"/>
      <c r="AF510" s="353"/>
      <c r="AG510" s="353"/>
    </row>
    <row r="511" spans="1:33" ht="12.6" customHeight="1" outlineLevel="1">
      <c r="A511" s="364">
        <v>44027</v>
      </c>
      <c r="B511" s="383">
        <v>44025</v>
      </c>
      <c r="C511" s="364">
        <v>44028</v>
      </c>
      <c r="D511" s="364">
        <v>44029</v>
      </c>
      <c r="E511" s="735" t="s">
        <v>3334</v>
      </c>
      <c r="F511" s="353" t="s">
        <v>13390</v>
      </c>
      <c r="G511" s="353" t="s">
        <v>13391</v>
      </c>
      <c r="H511" s="348"/>
      <c r="I511" s="353"/>
      <c r="J511" s="353" t="s">
        <v>2039</v>
      </c>
      <c r="K511" s="348" t="s">
        <v>13392</v>
      </c>
      <c r="L511" s="1795">
        <f t="shared" si="26"/>
        <v>2</v>
      </c>
      <c r="M511" s="1795">
        <f t="shared" si="27"/>
        <v>1</v>
      </c>
      <c r="N511" s="1796"/>
      <c r="O511" s="1797">
        <v>10</v>
      </c>
      <c r="P511" s="353"/>
      <c r="Q511" s="353"/>
      <c r="R511" s="353"/>
      <c r="S511" s="353"/>
      <c r="T511" s="353"/>
      <c r="U511" s="353"/>
      <c r="V511" s="353"/>
      <c r="W511" s="353"/>
      <c r="X511" s="353"/>
      <c r="Y511" s="353"/>
      <c r="Z511" s="353"/>
      <c r="AA511" s="353"/>
      <c r="AB511" s="353"/>
      <c r="AC511" s="353"/>
      <c r="AD511" s="353"/>
      <c r="AE511" s="353"/>
      <c r="AF511" s="353"/>
      <c r="AG511" s="353"/>
    </row>
    <row r="512" spans="1:33" ht="12.6" customHeight="1" outlineLevel="1">
      <c r="A512" s="364">
        <v>44028</v>
      </c>
      <c r="B512" s="383">
        <v>44015</v>
      </c>
      <c r="C512" s="364">
        <v>44028</v>
      </c>
      <c r="D512" s="364">
        <v>44032</v>
      </c>
      <c r="E512" s="355" t="s">
        <v>3334</v>
      </c>
      <c r="F512" s="353" t="s">
        <v>13383</v>
      </c>
      <c r="G512" s="353" t="s">
        <v>13393</v>
      </c>
      <c r="H512" s="1070"/>
      <c r="I512" s="353"/>
      <c r="J512" s="353" t="s">
        <v>2033</v>
      </c>
      <c r="K512" s="711" t="s">
        <v>13394</v>
      </c>
      <c r="L512" s="1795">
        <f t="shared" si="26"/>
        <v>13</v>
      </c>
      <c r="M512" s="1795">
        <f t="shared" si="27"/>
        <v>8</v>
      </c>
      <c r="N512" s="1796"/>
      <c r="O512" s="1797">
        <v>11</v>
      </c>
      <c r="P512" s="353"/>
      <c r="Q512" s="353"/>
      <c r="R512" s="353"/>
      <c r="S512" s="353"/>
      <c r="T512" s="353"/>
      <c r="U512" s="353"/>
      <c r="V512" s="353"/>
      <c r="W512" s="353"/>
      <c r="X512" s="353"/>
      <c r="Y512" s="353"/>
      <c r="Z512" s="353"/>
      <c r="AA512" s="353"/>
      <c r="AB512" s="353"/>
      <c r="AC512" s="353"/>
      <c r="AD512" s="353"/>
      <c r="AE512" s="353"/>
      <c r="AF512" s="353"/>
      <c r="AG512" s="353"/>
    </row>
    <row r="513" spans="1:21" ht="12.6" customHeight="1" outlineLevel="1">
      <c r="A513" s="364">
        <v>44028</v>
      </c>
      <c r="B513" s="383">
        <v>44015</v>
      </c>
      <c r="C513" s="364">
        <v>44030</v>
      </c>
      <c r="D513" s="364">
        <v>44046</v>
      </c>
      <c r="E513" s="355" t="s">
        <v>3335</v>
      </c>
      <c r="F513" s="353" t="s">
        <v>4084</v>
      </c>
      <c r="G513" s="353" t="s">
        <v>13395</v>
      </c>
      <c r="H513" s="348"/>
      <c r="I513" s="353"/>
      <c r="J513" s="353" t="s">
        <v>2035</v>
      </c>
      <c r="K513" s="604" t="s">
        <v>13334</v>
      </c>
      <c r="L513" s="1795">
        <f t="shared" si="26"/>
        <v>13</v>
      </c>
      <c r="M513" s="1795">
        <f t="shared" si="27"/>
        <v>8</v>
      </c>
      <c r="N513" s="1796"/>
      <c r="O513" s="1797">
        <v>12</v>
      </c>
      <c r="P513" s="373"/>
      <c r="Q513" s="379"/>
      <c r="R513" s="355"/>
      <c r="S513" s="355"/>
      <c r="T513" s="355"/>
      <c r="U513" s="355"/>
    </row>
    <row r="514" spans="1:21" ht="12.6" customHeight="1" outlineLevel="1">
      <c r="A514" s="364">
        <v>44028</v>
      </c>
      <c r="B514" s="383">
        <v>44015</v>
      </c>
      <c r="C514" s="364">
        <v>44029</v>
      </c>
      <c r="D514" s="364">
        <v>44046</v>
      </c>
      <c r="E514" s="355" t="s">
        <v>3335</v>
      </c>
      <c r="F514" s="353" t="s">
        <v>13396</v>
      </c>
      <c r="G514" s="353" t="s">
        <v>13397</v>
      </c>
      <c r="H514" s="348"/>
      <c r="I514" s="353"/>
      <c r="J514" s="353" t="s">
        <v>2035</v>
      </c>
      <c r="K514" s="353" t="s">
        <v>13297</v>
      </c>
      <c r="L514" s="1795">
        <f t="shared" si="26"/>
        <v>13</v>
      </c>
      <c r="M514" s="1795">
        <f t="shared" si="27"/>
        <v>8</v>
      </c>
      <c r="N514" s="1796"/>
      <c r="O514" s="1797">
        <v>13</v>
      </c>
      <c r="P514" s="373"/>
      <c r="Q514" s="379"/>
      <c r="R514" s="355"/>
      <c r="S514" s="355"/>
      <c r="T514" s="355"/>
      <c r="U514" s="355"/>
    </row>
    <row r="515" spans="1:21" ht="12.6" customHeight="1" outlineLevel="1">
      <c r="A515" s="364">
        <v>44029</v>
      </c>
      <c r="B515" s="383">
        <v>44025</v>
      </c>
      <c r="C515" s="364">
        <v>44029</v>
      </c>
      <c r="D515" s="364">
        <v>44029</v>
      </c>
      <c r="E515" s="355" t="s">
        <v>3335</v>
      </c>
      <c r="F515" s="353" t="s">
        <v>13398</v>
      </c>
      <c r="G515" s="353" t="s">
        <v>13399</v>
      </c>
      <c r="H515" s="348"/>
      <c r="I515" s="353"/>
      <c r="J515" s="353" t="s">
        <v>2033</v>
      </c>
      <c r="K515" s="353" t="s">
        <v>13400</v>
      </c>
      <c r="L515" s="1795">
        <f t="shared" si="26"/>
        <v>4</v>
      </c>
      <c r="M515" s="1795">
        <f t="shared" si="27"/>
        <v>3</v>
      </c>
      <c r="N515" s="1796"/>
      <c r="O515" s="1797">
        <v>14</v>
      </c>
      <c r="P515" s="353"/>
      <c r="Q515" s="353"/>
      <c r="R515" s="353"/>
      <c r="S515" s="353"/>
      <c r="T515" s="353"/>
      <c r="U515" s="353"/>
    </row>
    <row r="516" spans="1:21" ht="12.6" customHeight="1" outlineLevel="1">
      <c r="A516" s="364">
        <v>44029</v>
      </c>
      <c r="B516" s="383">
        <v>44029</v>
      </c>
      <c r="C516" s="364">
        <v>44032</v>
      </c>
      <c r="D516" s="364">
        <v>44032</v>
      </c>
      <c r="E516" s="355" t="s">
        <v>3334</v>
      </c>
      <c r="F516" s="353" t="s">
        <v>5534</v>
      </c>
      <c r="G516" s="353" t="s">
        <v>13401</v>
      </c>
      <c r="H516" s="348"/>
      <c r="I516" s="353"/>
      <c r="J516" s="353" t="s">
        <v>2033</v>
      </c>
      <c r="K516" s="353" t="s">
        <v>13402</v>
      </c>
      <c r="L516" s="1795">
        <f t="shared" si="26"/>
        <v>0</v>
      </c>
      <c r="M516" s="1795">
        <f t="shared" si="27"/>
        <v>0</v>
      </c>
      <c r="N516" s="1796"/>
      <c r="O516" s="1797">
        <v>15</v>
      </c>
      <c r="P516" s="353"/>
      <c r="Q516" s="353"/>
      <c r="R516" s="353"/>
      <c r="S516" s="353"/>
      <c r="T516" s="353"/>
      <c r="U516" s="353"/>
    </row>
    <row r="517" spans="1:21" ht="12.6" customHeight="1" outlineLevel="1">
      <c r="A517" s="364">
        <v>44029</v>
      </c>
      <c r="B517" s="383">
        <v>44018</v>
      </c>
      <c r="C517" s="364">
        <v>44029</v>
      </c>
      <c r="D517" s="381">
        <v>44029</v>
      </c>
      <c r="E517" s="1443" t="s">
        <v>3334</v>
      </c>
      <c r="F517" s="1444" t="s">
        <v>3470</v>
      </c>
      <c r="G517" s="1444" t="s">
        <v>13403</v>
      </c>
      <c r="H517" s="348" t="s">
        <v>12664</v>
      </c>
      <c r="I517" s="353"/>
      <c r="J517" s="353" t="s">
        <v>2034</v>
      </c>
      <c r="K517" s="353" t="s">
        <v>13334</v>
      </c>
      <c r="L517" s="1795">
        <f t="shared" si="26"/>
        <v>11</v>
      </c>
      <c r="M517" s="1795">
        <f t="shared" si="27"/>
        <v>8</v>
      </c>
      <c r="N517" s="1796"/>
      <c r="O517" s="1797">
        <v>16</v>
      </c>
      <c r="P517" s="353"/>
      <c r="Q517" s="353"/>
      <c r="R517" s="353"/>
      <c r="S517" s="353"/>
      <c r="T517" s="353"/>
      <c r="U517" s="353"/>
    </row>
    <row r="518" spans="1:21" ht="12.6" customHeight="1" outlineLevel="1">
      <c r="A518" s="364">
        <v>44029</v>
      </c>
      <c r="B518" s="383">
        <v>44020</v>
      </c>
      <c r="C518" s="364">
        <v>44035</v>
      </c>
      <c r="D518" s="932">
        <v>44051</v>
      </c>
      <c r="E518" s="355" t="s">
        <v>3335</v>
      </c>
      <c r="F518" s="353" t="s">
        <v>13404</v>
      </c>
      <c r="G518" s="353" t="s">
        <v>13405</v>
      </c>
      <c r="H518" s="348"/>
      <c r="I518" s="353"/>
      <c r="J518" s="353" t="s">
        <v>2045</v>
      </c>
      <c r="K518" s="353" t="s">
        <v>13334</v>
      </c>
      <c r="L518" s="1795">
        <f t="shared" si="26"/>
        <v>9</v>
      </c>
      <c r="M518" s="1795">
        <f t="shared" si="27"/>
        <v>6</v>
      </c>
      <c r="N518" s="1796"/>
      <c r="O518" s="1797">
        <v>17</v>
      </c>
      <c r="P518" s="362"/>
      <c r="Q518" s="357"/>
      <c r="R518" s="363"/>
      <c r="S518" s="350"/>
      <c r="T518" s="350"/>
      <c r="U518" s="350"/>
    </row>
    <row r="519" spans="1:21" ht="12.6" customHeight="1" outlineLevel="1">
      <c r="A519" s="364">
        <v>44029</v>
      </c>
      <c r="B519" s="383">
        <v>44021</v>
      </c>
      <c r="C519" s="364">
        <v>44027</v>
      </c>
      <c r="D519" s="932">
        <v>44027</v>
      </c>
      <c r="E519" s="355" t="s">
        <v>3335</v>
      </c>
      <c r="F519" s="353" t="s">
        <v>13406</v>
      </c>
      <c r="G519" s="353" t="s">
        <v>13407</v>
      </c>
      <c r="H519" s="348" t="s">
        <v>13408</v>
      </c>
      <c r="I519" s="353"/>
      <c r="J519" s="353" t="s">
        <v>2045</v>
      </c>
      <c r="K519" s="353"/>
      <c r="L519" s="1795">
        <f t="shared" si="26"/>
        <v>8</v>
      </c>
      <c r="M519" s="1795">
        <f t="shared" si="27"/>
        <v>5</v>
      </c>
      <c r="N519" s="1796"/>
      <c r="O519" s="1797">
        <v>18</v>
      </c>
      <c r="P519" s="362"/>
      <c r="Q519" s="357"/>
      <c r="R519" s="363"/>
      <c r="S519" s="350"/>
      <c r="T519" s="350"/>
      <c r="U519" s="350"/>
    </row>
    <row r="520" spans="1:21" ht="12.6" customHeight="1" outlineLevel="1">
      <c r="A520" s="364">
        <v>44032</v>
      </c>
      <c r="B520" s="383">
        <v>44020</v>
      </c>
      <c r="C520" s="364">
        <v>44032</v>
      </c>
      <c r="D520" s="376">
        <v>44051</v>
      </c>
      <c r="E520" s="355" t="s">
        <v>3334</v>
      </c>
      <c r="F520" s="353" t="s">
        <v>13409</v>
      </c>
      <c r="G520" s="353" t="s">
        <v>13410</v>
      </c>
      <c r="H520" s="348"/>
      <c r="I520" s="353"/>
      <c r="J520" s="353" t="s">
        <v>2033</v>
      </c>
      <c r="K520" s="353" t="s">
        <v>13411</v>
      </c>
      <c r="L520" s="1795">
        <f t="shared" si="26"/>
        <v>12</v>
      </c>
      <c r="M520" s="1795">
        <f t="shared" si="27"/>
        <v>7</v>
      </c>
      <c r="N520" s="1796"/>
      <c r="O520" s="1797">
        <v>19</v>
      </c>
      <c r="P520" s="353"/>
      <c r="Q520" s="353"/>
      <c r="R520" s="353"/>
      <c r="S520" s="353"/>
      <c r="T520" s="353"/>
      <c r="U520" s="353"/>
    </row>
    <row r="521" spans="1:21" ht="12.6" customHeight="1" outlineLevel="1">
      <c r="A521" s="364">
        <v>44032</v>
      </c>
      <c r="B521" s="383">
        <v>44032</v>
      </c>
      <c r="C521" s="364">
        <v>44036</v>
      </c>
      <c r="D521" s="932">
        <v>44039</v>
      </c>
      <c r="E521" s="355" t="s">
        <v>3335</v>
      </c>
      <c r="F521" s="353" t="s">
        <v>2753</v>
      </c>
      <c r="G521" s="353" t="s">
        <v>13412</v>
      </c>
      <c r="H521" s="348"/>
      <c r="I521" s="353"/>
      <c r="J521" s="353" t="s">
        <v>2045</v>
      </c>
      <c r="K521" s="353" t="s">
        <v>13334</v>
      </c>
      <c r="L521" s="1795">
        <f t="shared" si="26"/>
        <v>0</v>
      </c>
      <c r="M521" s="1795">
        <f t="shared" si="27"/>
        <v>0</v>
      </c>
      <c r="N521" s="1796"/>
      <c r="O521" s="1797">
        <v>20</v>
      </c>
      <c r="P521" s="362"/>
      <c r="Q521" s="357"/>
      <c r="R521" s="363"/>
      <c r="S521" s="350"/>
      <c r="T521" s="350"/>
      <c r="U521" s="350"/>
    </row>
    <row r="522" spans="1:21" ht="12.6" customHeight="1" outlineLevel="1">
      <c r="A522" s="364">
        <v>44034</v>
      </c>
      <c r="B522" s="383">
        <v>44028</v>
      </c>
      <c r="C522" s="364">
        <v>44035</v>
      </c>
      <c r="D522" s="932">
        <v>44060</v>
      </c>
      <c r="E522" s="355" t="s">
        <v>3335</v>
      </c>
      <c r="F522" s="353" t="s">
        <v>13387</v>
      </c>
      <c r="G522" s="353" t="s">
        <v>13413</v>
      </c>
      <c r="H522" s="348"/>
      <c r="I522" s="353"/>
      <c r="J522" s="353" t="s">
        <v>2045</v>
      </c>
      <c r="K522" s="353" t="s">
        <v>12427</v>
      </c>
      <c r="L522" s="1795">
        <f t="shared" si="26"/>
        <v>6</v>
      </c>
      <c r="M522" s="1795">
        <f t="shared" si="27"/>
        <v>3</v>
      </c>
      <c r="N522" s="1796"/>
      <c r="O522" s="1797">
        <v>21</v>
      </c>
      <c r="P522" s="362"/>
      <c r="Q522" s="357"/>
      <c r="R522" s="363"/>
      <c r="S522" s="350"/>
      <c r="T522" s="350"/>
      <c r="U522" s="350"/>
    </row>
    <row r="523" spans="1:21" ht="12.6" customHeight="1" outlineLevel="1">
      <c r="A523" s="364">
        <v>44034</v>
      </c>
      <c r="B523" s="383">
        <v>44019</v>
      </c>
      <c r="C523" s="364">
        <v>44034</v>
      </c>
      <c r="D523" s="932">
        <v>44050</v>
      </c>
      <c r="E523" s="355" t="s">
        <v>3334</v>
      </c>
      <c r="F523" s="353" t="s">
        <v>13414</v>
      </c>
      <c r="G523" s="353" t="s">
        <v>13415</v>
      </c>
      <c r="H523" s="348"/>
      <c r="I523" s="353" t="s">
        <v>2035</v>
      </c>
      <c r="J523" s="353" t="s">
        <v>2045</v>
      </c>
      <c r="K523" s="353" t="s">
        <v>13416</v>
      </c>
      <c r="L523" s="1795">
        <f t="shared" si="26"/>
        <v>15</v>
      </c>
      <c r="M523" s="1795">
        <f t="shared" si="27"/>
        <v>10</v>
      </c>
      <c r="N523" s="1796"/>
      <c r="O523" s="1797">
        <v>22</v>
      </c>
      <c r="P523" s="362"/>
      <c r="Q523" s="357"/>
      <c r="R523" s="363"/>
      <c r="S523" s="350"/>
      <c r="T523" s="350"/>
      <c r="U523" s="350"/>
    </row>
    <row r="524" spans="1:21" ht="12.6" customHeight="1" outlineLevel="1">
      <c r="A524" s="364">
        <v>44035</v>
      </c>
      <c r="B524" s="383">
        <v>44021</v>
      </c>
      <c r="C524" s="364">
        <v>44031</v>
      </c>
      <c r="D524" s="932">
        <v>44032</v>
      </c>
      <c r="E524" s="355" t="s">
        <v>3335</v>
      </c>
      <c r="F524" s="353" t="s">
        <v>13417</v>
      </c>
      <c r="G524" s="353" t="s">
        <v>13418</v>
      </c>
      <c r="H524" s="348" t="s">
        <v>3660</v>
      </c>
      <c r="I524" s="353"/>
      <c r="J524" s="353" t="s">
        <v>2035</v>
      </c>
      <c r="K524" s="353" t="s">
        <v>13419</v>
      </c>
      <c r="L524" s="1795">
        <f t="shared" si="26"/>
        <v>14</v>
      </c>
      <c r="M524" s="1795">
        <f t="shared" si="27"/>
        <v>9</v>
      </c>
      <c r="N524" s="1796"/>
      <c r="O524" s="1797">
        <v>23</v>
      </c>
      <c r="P524" s="362"/>
      <c r="Q524" s="357"/>
      <c r="R524" s="363"/>
      <c r="S524" s="350"/>
      <c r="T524" s="350"/>
      <c r="U524" s="350"/>
    </row>
    <row r="525" spans="1:21" ht="12.6" customHeight="1" outlineLevel="1">
      <c r="A525" s="364">
        <v>44035</v>
      </c>
      <c r="B525" s="719">
        <v>44028</v>
      </c>
      <c r="C525" s="364">
        <v>44034</v>
      </c>
      <c r="D525" s="932">
        <v>44059</v>
      </c>
      <c r="E525" s="355" t="s">
        <v>3334</v>
      </c>
      <c r="F525" s="353" t="s">
        <v>13420</v>
      </c>
      <c r="G525" s="353" t="s">
        <v>13421</v>
      </c>
      <c r="H525" s="348"/>
      <c r="I525" s="353"/>
      <c r="J525" s="353" t="s">
        <v>2045</v>
      </c>
      <c r="K525" s="353" t="s">
        <v>13334</v>
      </c>
      <c r="L525" s="1795">
        <f t="shared" si="26"/>
        <v>7</v>
      </c>
      <c r="M525" s="1795">
        <f t="shared" si="27"/>
        <v>4</v>
      </c>
      <c r="N525" s="1796"/>
      <c r="O525" s="1797">
        <v>24</v>
      </c>
      <c r="P525" s="378"/>
      <c r="Q525" s="357"/>
      <c r="R525" s="363"/>
      <c r="S525" s="350"/>
      <c r="T525" s="350"/>
      <c r="U525" s="350"/>
    </row>
    <row r="526" spans="1:21" ht="12.6" customHeight="1" outlineLevel="1">
      <c r="A526" s="364">
        <v>44035</v>
      </c>
      <c r="B526" s="383">
        <v>44029</v>
      </c>
      <c r="C526" s="364">
        <v>44050</v>
      </c>
      <c r="D526" s="932">
        <v>44060</v>
      </c>
      <c r="E526" s="355" t="s">
        <v>3335</v>
      </c>
      <c r="F526" s="353" t="s">
        <v>13422</v>
      </c>
      <c r="G526" s="353" t="s">
        <v>13423</v>
      </c>
      <c r="H526" s="348" t="s">
        <v>13424</v>
      </c>
      <c r="I526" s="353"/>
      <c r="J526" s="353" t="s">
        <v>2045</v>
      </c>
      <c r="K526" s="353" t="s">
        <v>13334</v>
      </c>
      <c r="L526" s="1795">
        <f t="shared" si="26"/>
        <v>6</v>
      </c>
      <c r="M526" s="1795">
        <f t="shared" si="27"/>
        <v>3</v>
      </c>
      <c r="N526" s="1796"/>
      <c r="O526" s="1797">
        <v>25</v>
      </c>
      <c r="P526" s="378"/>
      <c r="Q526" s="379"/>
      <c r="R526" s="359"/>
      <c r="S526" s="355"/>
      <c r="T526" s="355"/>
      <c r="U526" s="355"/>
    </row>
    <row r="527" spans="1:21" ht="12.6" customHeight="1" outlineLevel="1">
      <c r="A527" s="364">
        <v>44035</v>
      </c>
      <c r="B527" s="383">
        <v>44033</v>
      </c>
      <c r="C527" s="364">
        <v>44040</v>
      </c>
      <c r="D527" s="932">
        <v>44064</v>
      </c>
      <c r="E527" s="355" t="s">
        <v>3334</v>
      </c>
      <c r="F527" s="353" t="s">
        <v>13425</v>
      </c>
      <c r="G527" s="353" t="s">
        <v>13426</v>
      </c>
      <c r="H527" s="348"/>
      <c r="I527" s="353"/>
      <c r="J527" s="353" t="s">
        <v>2045</v>
      </c>
      <c r="K527" s="353" t="s">
        <v>13334</v>
      </c>
      <c r="L527" s="1795">
        <f t="shared" si="26"/>
        <v>2</v>
      </c>
      <c r="M527" s="1795">
        <f t="shared" si="27"/>
        <v>1</v>
      </c>
      <c r="N527" s="1796"/>
      <c r="O527" s="1797">
        <v>26</v>
      </c>
      <c r="P527" s="362"/>
      <c r="Q527" s="357"/>
      <c r="R527" s="363"/>
      <c r="S527" s="350"/>
      <c r="T527" s="350"/>
      <c r="U527" s="350"/>
    </row>
    <row r="528" spans="1:21" ht="12.6" customHeight="1" outlineLevel="1">
      <c r="A528" s="364">
        <v>44036</v>
      </c>
      <c r="B528" s="383">
        <v>44020</v>
      </c>
      <c r="C528" s="364">
        <v>44035</v>
      </c>
      <c r="D528" s="934">
        <v>44051</v>
      </c>
      <c r="E528" s="355" t="s">
        <v>3334</v>
      </c>
      <c r="F528" s="353" t="s">
        <v>13427</v>
      </c>
      <c r="G528" s="353" t="s">
        <v>13428</v>
      </c>
      <c r="H528" s="348"/>
      <c r="I528" s="353" t="s">
        <v>2035</v>
      </c>
      <c r="J528" s="353" t="s">
        <v>2041</v>
      </c>
      <c r="K528" s="353" t="s">
        <v>13334</v>
      </c>
      <c r="L528" s="1795">
        <f t="shared" si="26"/>
        <v>16</v>
      </c>
      <c r="M528" s="1795">
        <f t="shared" si="27"/>
        <v>11</v>
      </c>
      <c r="N528" s="1796"/>
      <c r="O528" s="1797">
        <v>27</v>
      </c>
      <c r="P528" s="353"/>
      <c r="Q528" s="353"/>
      <c r="R528" s="353"/>
      <c r="S528" s="353"/>
      <c r="T528" s="353"/>
      <c r="U528" s="353"/>
    </row>
    <row r="529" spans="1:21" ht="12.6" customHeight="1" outlineLevel="1">
      <c r="A529" s="364">
        <v>44036</v>
      </c>
      <c r="B529" s="383">
        <v>44022</v>
      </c>
      <c r="C529" s="364">
        <v>44037</v>
      </c>
      <c r="D529" s="364">
        <v>44053</v>
      </c>
      <c r="E529" s="355" t="s">
        <v>3335</v>
      </c>
      <c r="F529" s="353" t="s">
        <v>13429</v>
      </c>
      <c r="G529" s="353" t="s">
        <v>13430</v>
      </c>
      <c r="H529" s="589"/>
      <c r="I529" s="353"/>
      <c r="J529" s="353" t="s">
        <v>2035</v>
      </c>
      <c r="K529" s="353" t="s">
        <v>13334</v>
      </c>
      <c r="L529" s="1795">
        <f t="shared" si="26"/>
        <v>14</v>
      </c>
      <c r="M529" s="1795">
        <f t="shared" si="27"/>
        <v>9</v>
      </c>
      <c r="N529" s="1796"/>
      <c r="O529" s="1797">
        <v>28</v>
      </c>
      <c r="P529" s="362"/>
      <c r="Q529" s="357"/>
      <c r="R529" s="363"/>
      <c r="S529" s="350"/>
      <c r="T529" s="350"/>
      <c r="U529" s="350"/>
    </row>
    <row r="530" spans="1:21" ht="12.6" customHeight="1" outlineLevel="1">
      <c r="A530" s="364">
        <v>44036</v>
      </c>
      <c r="B530" s="383">
        <v>44033</v>
      </c>
      <c r="C530" s="364">
        <v>44064</v>
      </c>
      <c r="D530" s="364">
        <v>44064</v>
      </c>
      <c r="E530" s="355" t="s">
        <v>3334</v>
      </c>
      <c r="F530" s="353" t="s">
        <v>13431</v>
      </c>
      <c r="G530" s="353" t="s">
        <v>13432</v>
      </c>
      <c r="H530" s="348" t="s">
        <v>13433</v>
      </c>
      <c r="I530" s="353"/>
      <c r="J530" s="353" t="s">
        <v>2033</v>
      </c>
      <c r="K530" s="353"/>
      <c r="L530" s="1795">
        <f t="shared" si="26"/>
        <v>3</v>
      </c>
      <c r="M530" s="1795">
        <f t="shared" si="27"/>
        <v>2</v>
      </c>
      <c r="N530" s="1796"/>
      <c r="O530" s="1797">
        <v>29</v>
      </c>
      <c r="P530" s="353"/>
      <c r="Q530" s="353"/>
      <c r="R530" s="353"/>
      <c r="S530" s="353"/>
      <c r="T530" s="353"/>
      <c r="U530" s="353"/>
    </row>
    <row r="531" spans="1:21" ht="12.6" customHeight="1" outlineLevel="1">
      <c r="A531" s="364">
        <v>44036</v>
      </c>
      <c r="B531" s="383">
        <v>44022</v>
      </c>
      <c r="C531" s="364">
        <v>44033</v>
      </c>
      <c r="D531" s="364">
        <v>44033</v>
      </c>
      <c r="E531" s="355" t="s">
        <v>3335</v>
      </c>
      <c r="F531" s="353" t="s">
        <v>4135</v>
      </c>
      <c r="G531" s="353" t="s">
        <v>13434</v>
      </c>
      <c r="H531" s="348" t="s">
        <v>3660</v>
      </c>
      <c r="I531" s="353"/>
      <c r="J531" s="353" t="s">
        <v>2035</v>
      </c>
      <c r="K531" s="353" t="s">
        <v>3351</v>
      </c>
      <c r="L531" s="1795">
        <f t="shared" si="26"/>
        <v>14</v>
      </c>
      <c r="M531" s="1795">
        <f t="shared" si="27"/>
        <v>9</v>
      </c>
      <c r="N531" s="1796"/>
      <c r="O531" s="1797">
        <v>30</v>
      </c>
      <c r="P531" s="362"/>
      <c r="Q531" s="357"/>
      <c r="R531" s="363"/>
      <c r="S531" s="350"/>
      <c r="T531" s="350"/>
      <c r="U531" s="350"/>
    </row>
    <row r="532" spans="1:21" ht="12.6" customHeight="1" outlineLevel="1">
      <c r="A532" s="364">
        <v>44036</v>
      </c>
      <c r="B532" s="383">
        <v>44025</v>
      </c>
      <c r="C532" s="364">
        <v>44038</v>
      </c>
      <c r="D532" s="932">
        <v>44039</v>
      </c>
      <c r="E532" s="355" t="s">
        <v>3334</v>
      </c>
      <c r="F532" s="353" t="s">
        <v>13435</v>
      </c>
      <c r="G532" s="353" t="s">
        <v>13436</v>
      </c>
      <c r="H532" s="348"/>
      <c r="I532" s="353"/>
      <c r="J532" s="353" t="s">
        <v>2041</v>
      </c>
      <c r="K532" s="353" t="s">
        <v>3661</v>
      </c>
      <c r="L532" s="1795">
        <f t="shared" si="26"/>
        <v>11</v>
      </c>
      <c r="M532" s="1795">
        <f t="shared" si="27"/>
        <v>8</v>
      </c>
      <c r="N532" s="1796"/>
      <c r="O532" s="1797">
        <v>31</v>
      </c>
      <c r="P532" s="353"/>
      <c r="Q532" s="353"/>
      <c r="R532" s="353"/>
      <c r="S532" s="353"/>
      <c r="T532" s="353"/>
      <c r="U532" s="353"/>
    </row>
    <row r="533" spans="1:21" ht="12.6" customHeight="1" outlineLevel="1">
      <c r="A533" s="364">
        <v>44039</v>
      </c>
      <c r="B533" s="383">
        <v>44029</v>
      </c>
      <c r="C533" s="364">
        <v>44055</v>
      </c>
      <c r="D533" s="932">
        <v>44060</v>
      </c>
      <c r="E533" s="355" t="s">
        <v>3335</v>
      </c>
      <c r="F533" s="353" t="s">
        <v>13437</v>
      </c>
      <c r="G533" s="353" t="s">
        <v>13438</v>
      </c>
      <c r="H533" s="348"/>
      <c r="I533" s="353"/>
      <c r="J533" s="353" t="s">
        <v>2045</v>
      </c>
      <c r="K533" s="353"/>
      <c r="L533" s="1795">
        <f t="shared" si="26"/>
        <v>10</v>
      </c>
      <c r="M533" s="1795">
        <f t="shared" si="27"/>
        <v>5</v>
      </c>
      <c r="N533" s="1796"/>
      <c r="O533" s="1797">
        <v>32</v>
      </c>
      <c r="P533" s="378"/>
      <c r="Q533" s="357"/>
      <c r="R533" s="363"/>
      <c r="S533" s="350"/>
      <c r="T533" s="350"/>
      <c r="U533" s="350"/>
    </row>
    <row r="534" spans="1:21" ht="12.6" customHeight="1" outlineLevel="1">
      <c r="A534" s="364">
        <v>44039</v>
      </c>
      <c r="B534" s="383">
        <v>44034</v>
      </c>
      <c r="C534" s="364">
        <v>44040</v>
      </c>
      <c r="D534" s="934">
        <v>44040</v>
      </c>
      <c r="E534" s="355" t="s">
        <v>3334</v>
      </c>
      <c r="F534" s="353" t="s">
        <v>3437</v>
      </c>
      <c r="G534" s="353" t="s">
        <v>13439</v>
      </c>
      <c r="H534" s="348"/>
      <c r="I534" s="353"/>
      <c r="J534" s="353" t="s">
        <v>2041</v>
      </c>
      <c r="K534" s="353"/>
      <c r="L534" s="1795">
        <f t="shared" ref="L534:L566" si="29">(A534-B534)</f>
        <v>5</v>
      </c>
      <c r="M534" s="1795">
        <f t="shared" ref="M534:M566" si="30">NETWORKDAYS(B534,A534,A534:B534)</f>
        <v>2</v>
      </c>
      <c r="N534" s="1796"/>
      <c r="O534" s="1797">
        <v>33</v>
      </c>
      <c r="P534" s="353"/>
      <c r="Q534" s="353"/>
      <c r="R534" s="353"/>
      <c r="S534" s="353"/>
      <c r="T534" s="353"/>
      <c r="U534" s="353"/>
    </row>
    <row r="535" spans="1:21" ht="12.6" customHeight="1" outlineLevel="1">
      <c r="A535" s="364">
        <v>44040</v>
      </c>
      <c r="B535" s="383">
        <v>44027</v>
      </c>
      <c r="C535" s="364">
        <v>44040</v>
      </c>
      <c r="D535" s="932">
        <v>44058</v>
      </c>
      <c r="E535" s="355" t="s">
        <v>3334</v>
      </c>
      <c r="F535" s="353" t="s">
        <v>13440</v>
      </c>
      <c r="G535" s="353" t="s">
        <v>13441</v>
      </c>
      <c r="H535" s="348"/>
      <c r="I535" s="353" t="s">
        <v>2035</v>
      </c>
      <c r="J535" s="353" t="s">
        <v>2041</v>
      </c>
      <c r="K535" s="353" t="s">
        <v>2046</v>
      </c>
      <c r="L535" s="1795">
        <f t="shared" si="29"/>
        <v>13</v>
      </c>
      <c r="M535" s="1795">
        <f t="shared" si="30"/>
        <v>8</v>
      </c>
      <c r="N535" s="1796"/>
      <c r="O535" s="1797">
        <v>34</v>
      </c>
      <c r="P535" s="353"/>
      <c r="Q535" s="353"/>
      <c r="R535" s="353"/>
      <c r="S535" s="353"/>
      <c r="T535" s="353"/>
      <c r="U535" s="353"/>
    </row>
    <row r="536" spans="1:21" ht="12.6" customHeight="1" outlineLevel="1">
      <c r="A536" s="364">
        <v>44028</v>
      </c>
      <c r="B536" s="383">
        <v>44015</v>
      </c>
      <c r="C536" s="364">
        <v>44036</v>
      </c>
      <c r="D536" s="364">
        <v>44044</v>
      </c>
      <c r="E536" s="355" t="s">
        <v>3334</v>
      </c>
      <c r="F536" s="353" t="s">
        <v>13383</v>
      </c>
      <c r="G536" s="353" t="s">
        <v>13442</v>
      </c>
      <c r="H536" s="348" t="s">
        <v>13443</v>
      </c>
      <c r="I536" s="353"/>
      <c r="J536" s="353" t="s">
        <v>2033</v>
      </c>
      <c r="K536" s="711" t="s">
        <v>13444</v>
      </c>
      <c r="L536" s="1795">
        <f t="shared" si="29"/>
        <v>13</v>
      </c>
      <c r="M536" s="1795">
        <f t="shared" si="30"/>
        <v>8</v>
      </c>
      <c r="N536" s="1796"/>
      <c r="O536" s="1797">
        <v>35</v>
      </c>
      <c r="P536" s="353"/>
      <c r="Q536" s="353"/>
      <c r="R536" s="353"/>
      <c r="S536" s="353"/>
      <c r="T536" s="353"/>
      <c r="U536" s="353"/>
    </row>
    <row r="537" spans="1:21" ht="12.6" customHeight="1" outlineLevel="1">
      <c r="A537" s="364">
        <v>44041</v>
      </c>
      <c r="B537" s="383">
        <v>44027</v>
      </c>
      <c r="C537" s="364">
        <v>44041</v>
      </c>
      <c r="D537" s="934">
        <v>44058</v>
      </c>
      <c r="E537" s="355" t="s">
        <v>3334</v>
      </c>
      <c r="F537" s="353" t="s">
        <v>13445</v>
      </c>
      <c r="G537" s="353" t="s">
        <v>13446</v>
      </c>
      <c r="H537" s="348"/>
      <c r="I537" s="353" t="s">
        <v>2035</v>
      </c>
      <c r="J537" s="353" t="s">
        <v>2041</v>
      </c>
      <c r="K537" s="353" t="s">
        <v>2046</v>
      </c>
      <c r="L537" s="1795">
        <f t="shared" si="29"/>
        <v>14</v>
      </c>
      <c r="M537" s="1795">
        <f t="shared" si="30"/>
        <v>9</v>
      </c>
      <c r="N537" s="1796"/>
      <c r="O537" s="1797">
        <v>36</v>
      </c>
      <c r="P537" s="353"/>
      <c r="Q537" s="353"/>
      <c r="R537" s="353"/>
      <c r="S537" s="353"/>
      <c r="T537" s="353"/>
      <c r="U537" s="353"/>
    </row>
    <row r="538" spans="1:21" ht="12.6" customHeight="1" outlineLevel="1">
      <c r="A538" s="364">
        <v>44047</v>
      </c>
      <c r="B538" s="383">
        <v>44034</v>
      </c>
      <c r="C538" s="364">
        <v>44057</v>
      </c>
      <c r="D538" s="364">
        <v>44065</v>
      </c>
      <c r="E538" s="355" t="s">
        <v>3335</v>
      </c>
      <c r="F538" s="353" t="s">
        <v>13447</v>
      </c>
      <c r="G538" s="353" t="s">
        <v>13448</v>
      </c>
      <c r="H538" s="348" t="s">
        <v>13449</v>
      </c>
      <c r="I538" s="353"/>
      <c r="J538" s="353" t="s">
        <v>2033</v>
      </c>
      <c r="K538" s="353" t="s">
        <v>3741</v>
      </c>
      <c r="L538" s="1795">
        <f t="shared" si="29"/>
        <v>13</v>
      </c>
      <c r="M538" s="1795">
        <f t="shared" si="30"/>
        <v>8</v>
      </c>
      <c r="N538" s="1796"/>
      <c r="O538" s="1797">
        <v>37</v>
      </c>
      <c r="P538" s="353"/>
      <c r="Q538" s="353"/>
      <c r="R538" s="353"/>
      <c r="S538" s="353"/>
      <c r="T538" s="353"/>
      <c r="U538" s="353"/>
    </row>
    <row r="539" spans="1:21" ht="12.6" customHeight="1" outlineLevel="1">
      <c r="A539" s="364">
        <v>44042</v>
      </c>
      <c r="B539" s="383">
        <v>44041</v>
      </c>
      <c r="C539" s="364">
        <v>44043</v>
      </c>
      <c r="D539" s="364">
        <v>44043</v>
      </c>
      <c r="E539" s="355" t="s">
        <v>3334</v>
      </c>
      <c r="F539" s="353" t="s">
        <v>13450</v>
      </c>
      <c r="G539" s="353" t="s">
        <v>13451</v>
      </c>
      <c r="H539" s="348"/>
      <c r="I539" s="353"/>
      <c r="J539" s="353" t="s">
        <v>2035</v>
      </c>
      <c r="K539" s="353"/>
      <c r="L539" s="1795">
        <f t="shared" si="29"/>
        <v>1</v>
      </c>
      <c r="M539" s="1795">
        <f t="shared" si="30"/>
        <v>0</v>
      </c>
      <c r="N539" s="1796"/>
      <c r="O539" s="1797">
        <v>38</v>
      </c>
      <c r="P539" s="362"/>
      <c r="Q539" s="357"/>
      <c r="R539" s="363"/>
      <c r="S539" s="350"/>
      <c r="T539" s="350"/>
      <c r="U539" s="350"/>
    </row>
    <row r="540" spans="1:21" ht="12.6" customHeight="1" outlineLevel="1">
      <c r="A540" s="364">
        <v>44042</v>
      </c>
      <c r="B540" s="383">
        <v>44033</v>
      </c>
      <c r="C540" s="364">
        <v>44057</v>
      </c>
      <c r="D540" s="932">
        <v>44064</v>
      </c>
      <c r="E540" s="355" t="s">
        <v>3335</v>
      </c>
      <c r="F540" s="353" t="s">
        <v>13452</v>
      </c>
      <c r="G540" s="353" t="s">
        <v>13453</v>
      </c>
      <c r="H540" s="348"/>
      <c r="I540" s="353"/>
      <c r="J540" s="353" t="s">
        <v>2045</v>
      </c>
      <c r="K540" s="353" t="s">
        <v>13454</v>
      </c>
      <c r="L540" s="1795">
        <f t="shared" si="29"/>
        <v>9</v>
      </c>
      <c r="M540" s="1795">
        <f t="shared" si="30"/>
        <v>6</v>
      </c>
      <c r="N540" s="1796"/>
      <c r="O540" s="1797">
        <v>39</v>
      </c>
      <c r="P540" s="362"/>
      <c r="Q540" s="357"/>
      <c r="R540" s="363"/>
      <c r="S540" s="350"/>
      <c r="T540" s="350"/>
      <c r="U540" s="350"/>
    </row>
    <row r="541" spans="1:21" ht="12.6" customHeight="1" outlineLevel="1">
      <c r="A541" s="364">
        <v>44042</v>
      </c>
      <c r="B541" s="383">
        <v>44028</v>
      </c>
      <c r="C541" s="364">
        <v>44053</v>
      </c>
      <c r="D541" s="932">
        <v>44059</v>
      </c>
      <c r="E541" s="355" t="s">
        <v>3335</v>
      </c>
      <c r="F541" s="353" t="s">
        <v>12555</v>
      </c>
      <c r="G541" s="353" t="s">
        <v>13455</v>
      </c>
      <c r="H541" s="348"/>
      <c r="I541" s="353"/>
      <c r="J541" s="353" t="s">
        <v>2045</v>
      </c>
      <c r="K541" s="353" t="s">
        <v>3351</v>
      </c>
      <c r="L541" s="1795">
        <f t="shared" si="29"/>
        <v>14</v>
      </c>
      <c r="M541" s="1795">
        <f t="shared" si="30"/>
        <v>9</v>
      </c>
      <c r="N541" s="1796"/>
      <c r="O541" s="1797">
        <v>40</v>
      </c>
      <c r="P541" s="362"/>
      <c r="Q541" s="357"/>
      <c r="R541" s="363"/>
      <c r="S541" s="350"/>
      <c r="T541" s="350"/>
      <c r="U541" s="350"/>
    </row>
    <row r="542" spans="1:21" ht="12.6" customHeight="1" outlineLevel="1">
      <c r="A542" s="364">
        <v>44043</v>
      </c>
      <c r="B542" s="383">
        <v>44041</v>
      </c>
      <c r="C542" s="364">
        <v>44050</v>
      </c>
      <c r="D542" s="932">
        <v>44072</v>
      </c>
      <c r="E542" s="349" t="s">
        <v>3334</v>
      </c>
      <c r="F542" s="353" t="s">
        <v>13456</v>
      </c>
      <c r="G542" s="353" t="s">
        <v>13457</v>
      </c>
      <c r="H542" s="348"/>
      <c r="I542" s="353"/>
      <c r="J542" s="353" t="s">
        <v>2045</v>
      </c>
      <c r="K542" s="353" t="s">
        <v>2046</v>
      </c>
      <c r="L542" s="1795">
        <f t="shared" si="29"/>
        <v>2</v>
      </c>
      <c r="M542" s="1795">
        <f t="shared" si="30"/>
        <v>1</v>
      </c>
      <c r="N542" s="1796"/>
      <c r="O542" s="1797">
        <v>41</v>
      </c>
      <c r="P542" s="362"/>
      <c r="Q542" s="357"/>
      <c r="R542" s="363"/>
      <c r="S542" s="350"/>
      <c r="T542" s="350"/>
      <c r="U542" s="350"/>
    </row>
    <row r="543" spans="1:21" ht="12.6" customHeight="1" outlineLevel="1">
      <c r="A543" s="364">
        <v>44043</v>
      </c>
      <c r="B543" s="383">
        <v>44034</v>
      </c>
      <c r="C543" s="364">
        <v>44050</v>
      </c>
      <c r="D543" s="932">
        <v>44065</v>
      </c>
      <c r="E543" s="355" t="s">
        <v>3334</v>
      </c>
      <c r="F543" s="353" t="s">
        <v>13458</v>
      </c>
      <c r="G543" s="353" t="s">
        <v>13459</v>
      </c>
      <c r="H543" s="348"/>
      <c r="I543" s="353"/>
      <c r="J543" s="353" t="s">
        <v>2045</v>
      </c>
      <c r="K543" s="353" t="s">
        <v>3488</v>
      </c>
      <c r="L543" s="1795">
        <f t="shared" si="29"/>
        <v>9</v>
      </c>
      <c r="M543" s="1795">
        <f t="shared" si="30"/>
        <v>6</v>
      </c>
      <c r="N543" s="1796"/>
      <c r="O543" s="1797">
        <v>42</v>
      </c>
      <c r="P543" s="362"/>
      <c r="Q543" s="357"/>
      <c r="R543" s="363"/>
      <c r="S543" s="350"/>
      <c r="T543" s="350"/>
      <c r="U543" s="350"/>
    </row>
    <row r="544" spans="1:21" ht="12.6" customHeight="1" outlineLevel="1">
      <c r="A544" s="364">
        <v>44042</v>
      </c>
      <c r="B544" s="1824">
        <v>44021</v>
      </c>
      <c r="C544" s="742">
        <v>44036</v>
      </c>
      <c r="D544" s="1464">
        <v>44052</v>
      </c>
      <c r="E544" s="735" t="s">
        <v>3335</v>
      </c>
      <c r="F544" s="604" t="s">
        <v>13247</v>
      </c>
      <c r="G544" s="604" t="s">
        <v>13460</v>
      </c>
      <c r="H544" s="1070"/>
      <c r="I544" s="604"/>
      <c r="J544" s="604" t="s">
        <v>2041</v>
      </c>
      <c r="K544" s="604" t="s">
        <v>3351</v>
      </c>
      <c r="L544" s="1795">
        <f t="shared" si="29"/>
        <v>21</v>
      </c>
      <c r="M544" s="1795">
        <f t="shared" si="30"/>
        <v>14</v>
      </c>
      <c r="N544" s="1796"/>
      <c r="O544" s="1797">
        <v>43</v>
      </c>
      <c r="P544" s="604"/>
      <c r="Q544" s="1825"/>
      <c r="R544" s="604"/>
      <c r="S544" s="604"/>
      <c r="T544" s="604"/>
      <c r="U544" s="604"/>
    </row>
    <row r="545" spans="1:21" ht="12.6" customHeight="1" outlineLevel="1">
      <c r="A545" s="364">
        <v>44046</v>
      </c>
      <c r="B545" s="383">
        <v>44039</v>
      </c>
      <c r="C545" s="364">
        <v>44070</v>
      </c>
      <c r="D545" s="364">
        <v>44070</v>
      </c>
      <c r="E545" s="355" t="s">
        <v>3334</v>
      </c>
      <c r="F545" s="353" t="s">
        <v>3337</v>
      </c>
      <c r="G545" s="353" t="s">
        <v>13461</v>
      </c>
      <c r="H545" s="348" t="s">
        <v>12766</v>
      </c>
      <c r="I545" s="353"/>
      <c r="J545" s="604" t="s">
        <v>2042</v>
      </c>
      <c r="K545" s="353" t="s">
        <v>13462</v>
      </c>
      <c r="L545" s="1795">
        <f t="shared" si="29"/>
        <v>7</v>
      </c>
      <c r="M545" s="1795">
        <f t="shared" si="30"/>
        <v>4</v>
      </c>
      <c r="N545" s="1796"/>
      <c r="O545" s="1797">
        <v>44</v>
      </c>
      <c r="P545" s="362"/>
      <c r="Q545" s="357"/>
      <c r="R545" s="363"/>
      <c r="S545" s="350"/>
      <c r="T545" s="350"/>
      <c r="U545" s="350"/>
    </row>
    <row r="546" spans="1:21" ht="12.6" customHeight="1" outlineLevel="1">
      <c r="A546" s="364">
        <v>44047</v>
      </c>
      <c r="B546" s="383">
        <v>44033</v>
      </c>
      <c r="C546" s="364">
        <v>44043</v>
      </c>
      <c r="D546" s="932">
        <v>44064</v>
      </c>
      <c r="E546" s="349" t="s">
        <v>3334</v>
      </c>
      <c r="F546" s="424" t="s">
        <v>13463</v>
      </c>
      <c r="G546" s="424" t="s">
        <v>13464</v>
      </c>
      <c r="H546" s="589" t="s">
        <v>13465</v>
      </c>
      <c r="I546" s="424"/>
      <c r="J546" s="424" t="s">
        <v>2034</v>
      </c>
      <c r="K546" s="353" t="s">
        <v>2046</v>
      </c>
      <c r="L546" s="1795">
        <f t="shared" si="29"/>
        <v>14</v>
      </c>
      <c r="M546" s="1795">
        <f t="shared" si="30"/>
        <v>9</v>
      </c>
      <c r="N546" s="1796"/>
      <c r="O546" s="1797">
        <v>45</v>
      </c>
      <c r="P546" s="424"/>
      <c r="Q546" s="424"/>
      <c r="R546" s="424"/>
      <c r="S546" s="424"/>
      <c r="T546" s="424"/>
      <c r="U546" s="424"/>
    </row>
    <row r="547" spans="1:21" ht="12.6" customHeight="1" outlineLevel="1">
      <c r="A547" s="364">
        <v>44046</v>
      </c>
      <c r="B547" s="383">
        <v>44033</v>
      </c>
      <c r="C547" s="364">
        <v>44050</v>
      </c>
      <c r="D547" s="932">
        <v>44065</v>
      </c>
      <c r="E547" s="355" t="s">
        <v>3334</v>
      </c>
      <c r="F547" s="353" t="s">
        <v>13466</v>
      </c>
      <c r="G547" s="353" t="s">
        <v>13467</v>
      </c>
      <c r="H547" s="348"/>
      <c r="I547" s="353"/>
      <c r="J547" s="353" t="s">
        <v>2041</v>
      </c>
      <c r="K547" s="353"/>
      <c r="L547" s="1795">
        <f t="shared" si="29"/>
        <v>13</v>
      </c>
      <c r="M547" s="1795">
        <f t="shared" si="30"/>
        <v>8</v>
      </c>
      <c r="N547" s="1796"/>
      <c r="O547" s="1797">
        <v>46</v>
      </c>
      <c r="P547" s="353"/>
      <c r="Q547" s="353"/>
      <c r="R547" s="353"/>
      <c r="S547" s="353"/>
      <c r="T547" s="353"/>
      <c r="U547" s="353"/>
    </row>
    <row r="548" spans="1:21" ht="12.6" customHeight="1" outlineLevel="1">
      <c r="A548" s="364">
        <v>44047</v>
      </c>
      <c r="B548" s="383">
        <v>44029</v>
      </c>
      <c r="C548" s="364">
        <v>44053</v>
      </c>
      <c r="D548" s="932">
        <v>44060</v>
      </c>
      <c r="E548" s="355" t="s">
        <v>3335</v>
      </c>
      <c r="F548" s="353" t="s">
        <v>4084</v>
      </c>
      <c r="G548" s="353" t="s">
        <v>13468</v>
      </c>
      <c r="H548" s="348"/>
      <c r="I548" s="353" t="s">
        <v>2035</v>
      </c>
      <c r="J548" s="353" t="s">
        <v>2041</v>
      </c>
      <c r="K548" s="353" t="s">
        <v>3351</v>
      </c>
      <c r="L548" s="1795">
        <f t="shared" si="29"/>
        <v>18</v>
      </c>
      <c r="M548" s="1795">
        <f t="shared" si="30"/>
        <v>11</v>
      </c>
      <c r="N548" s="1796"/>
      <c r="O548" s="1797">
        <v>47</v>
      </c>
      <c r="P548" s="375"/>
      <c r="Q548" s="375"/>
      <c r="R548" s="375"/>
      <c r="S548" s="375"/>
      <c r="T548" s="375"/>
      <c r="U548" s="375"/>
    </row>
    <row r="549" spans="1:21" ht="12.6" customHeight="1" outlineLevel="1">
      <c r="A549" s="364">
        <v>44047</v>
      </c>
      <c r="B549" s="383">
        <v>44040</v>
      </c>
      <c r="C549" s="364">
        <v>44071</v>
      </c>
      <c r="D549" s="932">
        <v>44071</v>
      </c>
      <c r="E549" s="355" t="s">
        <v>3334</v>
      </c>
      <c r="F549" s="353" t="s">
        <v>13469</v>
      </c>
      <c r="G549" s="353" t="s">
        <v>13470</v>
      </c>
      <c r="H549" s="348" t="s">
        <v>13471</v>
      </c>
      <c r="I549" s="353"/>
      <c r="J549" s="353" t="s">
        <v>2035</v>
      </c>
      <c r="K549" s="353" t="s">
        <v>3351</v>
      </c>
      <c r="L549" s="1795">
        <f t="shared" si="29"/>
        <v>7</v>
      </c>
      <c r="M549" s="1795">
        <f t="shared" si="30"/>
        <v>4</v>
      </c>
      <c r="N549" s="1796"/>
      <c r="O549" s="1797">
        <v>48</v>
      </c>
      <c r="P549" s="353"/>
      <c r="Q549" s="353"/>
      <c r="R549" s="353"/>
      <c r="S549" s="353"/>
      <c r="T549" s="353"/>
      <c r="U549" s="353"/>
    </row>
    <row r="550" spans="1:21" ht="12.6" customHeight="1" outlineLevel="1">
      <c r="A550" s="742">
        <v>44049</v>
      </c>
      <c r="B550" s="1826">
        <v>44040</v>
      </c>
      <c r="C550" s="755">
        <v>44071</v>
      </c>
      <c r="D550" s="755">
        <v>44071</v>
      </c>
      <c r="E550" s="735" t="s">
        <v>3334</v>
      </c>
      <c r="F550" s="604" t="s">
        <v>13472</v>
      </c>
      <c r="G550" s="604" t="s">
        <v>13473</v>
      </c>
      <c r="H550" s="1070"/>
      <c r="I550" s="604" t="s">
        <v>2045</v>
      </c>
      <c r="J550" s="604" t="s">
        <v>2042</v>
      </c>
      <c r="K550" s="604"/>
      <c r="L550" s="1795">
        <f t="shared" si="29"/>
        <v>9</v>
      </c>
      <c r="M550" s="1795">
        <f t="shared" si="30"/>
        <v>6</v>
      </c>
      <c r="N550" s="1796"/>
      <c r="O550" s="1797">
        <v>49</v>
      </c>
      <c r="P550" s="353"/>
      <c r="Q550" s="353"/>
      <c r="R550" s="353"/>
      <c r="S550" s="353"/>
      <c r="T550" s="353"/>
      <c r="U550" s="353"/>
    </row>
    <row r="551" spans="1:21" ht="12.6" customHeight="1" outlineLevel="1">
      <c r="A551" s="364">
        <v>44064</v>
      </c>
      <c r="B551" s="383">
        <v>44040</v>
      </c>
      <c r="C551" s="364">
        <v>44064</v>
      </c>
      <c r="D551" s="364">
        <v>44064</v>
      </c>
      <c r="E551" s="355" t="s">
        <v>3334</v>
      </c>
      <c r="F551" s="353" t="s">
        <v>5551</v>
      </c>
      <c r="G551" s="353"/>
      <c r="H551" s="348" t="s">
        <v>13474</v>
      </c>
      <c r="I551" s="353"/>
      <c r="J551" s="604" t="s">
        <v>2042</v>
      </c>
      <c r="K551" s="353"/>
      <c r="L551" s="1795">
        <f t="shared" si="29"/>
        <v>24</v>
      </c>
      <c r="M551" s="1795">
        <f t="shared" si="30"/>
        <v>17</v>
      </c>
      <c r="N551" s="1796"/>
      <c r="O551" s="1797">
        <v>50</v>
      </c>
      <c r="P551" s="362"/>
      <c r="Q551" s="357"/>
      <c r="R551" s="363"/>
      <c r="S551" s="350"/>
      <c r="T551" s="350"/>
      <c r="U551" s="350"/>
    </row>
    <row r="552" spans="1:21" ht="12.6" customHeight="1" outlineLevel="1">
      <c r="A552" s="364">
        <v>44050</v>
      </c>
      <c r="B552" s="383">
        <v>44039</v>
      </c>
      <c r="C552" s="364">
        <v>44043</v>
      </c>
      <c r="D552" s="932">
        <v>44073</v>
      </c>
      <c r="E552" s="349" t="s">
        <v>3334</v>
      </c>
      <c r="F552" s="424" t="s">
        <v>13325</v>
      </c>
      <c r="G552" s="424" t="s">
        <v>13475</v>
      </c>
      <c r="H552" s="589"/>
      <c r="I552" s="424"/>
      <c r="J552" s="424" t="s">
        <v>2035</v>
      </c>
      <c r="K552" s="353" t="s">
        <v>3351</v>
      </c>
      <c r="L552" s="1795">
        <f t="shared" si="29"/>
        <v>11</v>
      </c>
      <c r="M552" s="1795">
        <f t="shared" si="30"/>
        <v>8</v>
      </c>
      <c r="N552" s="1796"/>
      <c r="O552" s="1797">
        <v>51</v>
      </c>
      <c r="P552" s="424"/>
      <c r="Q552" s="424"/>
      <c r="R552" s="424"/>
      <c r="S552" s="424"/>
      <c r="T552" s="424"/>
      <c r="U552" s="424"/>
    </row>
    <row r="553" spans="1:21" ht="12.6" customHeight="1" outlineLevel="1">
      <c r="A553" s="364">
        <v>44050</v>
      </c>
      <c r="B553" s="383">
        <v>44042</v>
      </c>
      <c r="C553" s="364">
        <v>44055</v>
      </c>
      <c r="D553" s="932">
        <v>44073</v>
      </c>
      <c r="E553" s="349" t="s">
        <v>3335</v>
      </c>
      <c r="F553" s="424" t="s">
        <v>3470</v>
      </c>
      <c r="G553" s="424" t="s">
        <v>13476</v>
      </c>
      <c r="H553" s="589" t="s">
        <v>13477</v>
      </c>
      <c r="I553" s="424"/>
      <c r="J553" s="424" t="s">
        <v>2046</v>
      </c>
      <c r="K553" s="353" t="s">
        <v>3351</v>
      </c>
      <c r="L553" s="1795">
        <f t="shared" si="29"/>
        <v>8</v>
      </c>
      <c r="M553" s="1795">
        <f t="shared" si="30"/>
        <v>5</v>
      </c>
      <c r="N553" s="1796"/>
      <c r="O553" s="1797">
        <v>52</v>
      </c>
      <c r="P553" s="424"/>
      <c r="Q553" s="424"/>
      <c r="R553" s="424"/>
      <c r="S553" s="424"/>
      <c r="T553" s="424"/>
      <c r="U553" s="424"/>
    </row>
    <row r="554" spans="1:21" ht="12.6" customHeight="1" outlineLevel="1">
      <c r="A554" s="364">
        <v>44053</v>
      </c>
      <c r="B554" s="383">
        <v>44040</v>
      </c>
      <c r="C554" s="364">
        <v>44050</v>
      </c>
      <c r="D554" s="364">
        <v>44070</v>
      </c>
      <c r="E554" s="355" t="s">
        <v>3334</v>
      </c>
      <c r="F554" s="353" t="s">
        <v>13478</v>
      </c>
      <c r="G554" s="353" t="s">
        <v>13479</v>
      </c>
      <c r="H554" s="348"/>
      <c r="I554" s="353"/>
      <c r="J554" s="353" t="s">
        <v>2033</v>
      </c>
      <c r="K554" s="353" t="s">
        <v>13480</v>
      </c>
      <c r="L554" s="1796">
        <f t="shared" si="29"/>
        <v>13</v>
      </c>
      <c r="M554" s="1796">
        <f t="shared" si="30"/>
        <v>8</v>
      </c>
      <c r="N554" s="1796"/>
      <c r="O554" s="1797">
        <v>53</v>
      </c>
      <c r="P554" s="353"/>
      <c r="Q554" s="353"/>
      <c r="R554" s="353"/>
      <c r="S554" s="353"/>
      <c r="T554" s="353"/>
      <c r="U554" s="353"/>
    </row>
    <row r="555" spans="1:21" ht="12.6" customHeight="1" outlineLevel="1">
      <c r="A555" s="364">
        <v>44053</v>
      </c>
      <c r="B555" s="383">
        <v>44042</v>
      </c>
      <c r="C555" s="364">
        <v>44050</v>
      </c>
      <c r="D555" s="376">
        <v>44073</v>
      </c>
      <c r="E555" s="355" t="s">
        <v>3334</v>
      </c>
      <c r="F555" s="353" t="s">
        <v>13481</v>
      </c>
      <c r="G555" s="353" t="s">
        <v>13482</v>
      </c>
      <c r="H555" s="348" t="s">
        <v>13483</v>
      </c>
      <c r="I555" s="353"/>
      <c r="J555" s="353" t="s">
        <v>2033</v>
      </c>
      <c r="K555" s="353" t="s">
        <v>13480</v>
      </c>
      <c r="L555" s="1796">
        <f t="shared" si="29"/>
        <v>11</v>
      </c>
      <c r="M555" s="1796">
        <f t="shared" si="30"/>
        <v>6</v>
      </c>
      <c r="N555" s="1796"/>
      <c r="O555" s="1797">
        <v>54</v>
      </c>
      <c r="P555" s="353"/>
      <c r="Q555" s="353"/>
      <c r="R555" s="353"/>
      <c r="S555" s="353"/>
      <c r="T555" s="353"/>
      <c r="U555" s="353"/>
    </row>
    <row r="556" spans="1:21" ht="12.6" customHeight="1" outlineLevel="1">
      <c r="A556" s="364">
        <v>44054</v>
      </c>
      <c r="B556" s="383">
        <v>44042</v>
      </c>
      <c r="C556" s="364">
        <v>44050</v>
      </c>
      <c r="D556" s="364">
        <v>44073</v>
      </c>
      <c r="E556" s="355" t="s">
        <v>3334</v>
      </c>
      <c r="F556" s="353" t="s">
        <v>13484</v>
      </c>
      <c r="G556" s="353" t="s">
        <v>13485</v>
      </c>
      <c r="H556" s="348"/>
      <c r="I556" s="353"/>
      <c r="J556" s="604" t="s">
        <v>2042</v>
      </c>
      <c r="K556" s="353"/>
      <c r="L556" s="1796">
        <f t="shared" si="29"/>
        <v>12</v>
      </c>
      <c r="M556" s="1796">
        <f t="shared" si="30"/>
        <v>7</v>
      </c>
      <c r="N556" s="1796"/>
      <c r="O556" s="1797">
        <v>55</v>
      </c>
      <c r="P556" s="362"/>
      <c r="Q556" s="357"/>
      <c r="R556" s="363"/>
      <c r="S556" s="350"/>
      <c r="T556" s="350"/>
      <c r="U556" s="350"/>
    </row>
    <row r="557" spans="1:21" ht="12.6" customHeight="1" outlineLevel="1">
      <c r="A557" s="364">
        <v>44054</v>
      </c>
      <c r="B557" s="383">
        <v>44032</v>
      </c>
      <c r="C557" s="364">
        <v>44057</v>
      </c>
      <c r="D557" s="932">
        <v>44063</v>
      </c>
      <c r="E557" s="349" t="s">
        <v>3335</v>
      </c>
      <c r="F557" s="424" t="s">
        <v>13486</v>
      </c>
      <c r="G557" s="589" t="s">
        <v>13487</v>
      </c>
      <c r="H557" s="589"/>
      <c r="I557" s="424"/>
      <c r="J557" s="424" t="s">
        <v>2034</v>
      </c>
      <c r="K557" s="353" t="s">
        <v>2046</v>
      </c>
      <c r="L557" s="1796">
        <f t="shared" si="29"/>
        <v>22</v>
      </c>
      <c r="M557" s="1796">
        <f t="shared" si="30"/>
        <v>15</v>
      </c>
      <c r="N557" s="1796"/>
      <c r="O557" s="1797">
        <v>56</v>
      </c>
      <c r="P557" s="424"/>
      <c r="Q557" s="424"/>
      <c r="R557" s="424"/>
      <c r="S557" s="424"/>
      <c r="T557" s="424"/>
      <c r="U557" s="424"/>
    </row>
    <row r="558" spans="1:21" ht="12.6" customHeight="1" outlineLevel="1">
      <c r="A558" s="364">
        <v>44055</v>
      </c>
      <c r="B558" s="383">
        <v>44028</v>
      </c>
      <c r="C558" s="364">
        <v>44059</v>
      </c>
      <c r="D558" s="364">
        <v>44059</v>
      </c>
      <c r="E558" s="355" t="s">
        <v>3335</v>
      </c>
      <c r="F558" s="353" t="s">
        <v>13488</v>
      </c>
      <c r="G558" s="353" t="s">
        <v>13489</v>
      </c>
      <c r="H558" s="348" t="s">
        <v>13490</v>
      </c>
      <c r="I558" s="353"/>
      <c r="J558" s="604" t="s">
        <v>2042</v>
      </c>
      <c r="K558" s="353"/>
      <c r="L558" s="1796">
        <f t="shared" si="29"/>
        <v>27</v>
      </c>
      <c r="M558" s="1796">
        <f t="shared" si="30"/>
        <v>18</v>
      </c>
      <c r="N558" s="1796"/>
      <c r="O558" s="1797">
        <v>57</v>
      </c>
      <c r="P558" s="362"/>
      <c r="Q558" s="357"/>
      <c r="R558" s="363"/>
      <c r="S558" s="350"/>
      <c r="T558" s="350"/>
      <c r="U558" s="350"/>
    </row>
    <row r="559" spans="1:21" ht="12.6" customHeight="1" outlineLevel="1">
      <c r="A559" s="364">
        <v>44055</v>
      </c>
      <c r="B559" s="383">
        <v>44036</v>
      </c>
      <c r="C559" s="364">
        <v>44057</v>
      </c>
      <c r="D559" s="364">
        <v>44060</v>
      </c>
      <c r="E559" s="355" t="s">
        <v>3335</v>
      </c>
      <c r="F559" s="353" t="s">
        <v>13491</v>
      </c>
      <c r="G559" s="353" t="s">
        <v>13492</v>
      </c>
      <c r="H559" s="348" t="s">
        <v>13493</v>
      </c>
      <c r="I559" s="353"/>
      <c r="J559" s="604" t="s">
        <v>2042</v>
      </c>
      <c r="K559" s="353"/>
      <c r="L559" s="1796">
        <f t="shared" si="29"/>
        <v>19</v>
      </c>
      <c r="M559" s="1796">
        <f t="shared" si="30"/>
        <v>12</v>
      </c>
      <c r="N559" s="1796"/>
      <c r="O559" s="1797">
        <v>58</v>
      </c>
      <c r="P559" s="362"/>
      <c r="Q559" s="357"/>
      <c r="R559" s="363"/>
      <c r="S559" s="350"/>
      <c r="T559" s="350"/>
      <c r="U559" s="350"/>
    </row>
    <row r="560" spans="1:21" ht="12.6" customHeight="1" outlineLevel="1">
      <c r="A560" s="364">
        <v>44056</v>
      </c>
      <c r="B560" s="383">
        <v>44040</v>
      </c>
      <c r="C560" s="364">
        <v>44063</v>
      </c>
      <c r="D560" s="932">
        <v>44071</v>
      </c>
      <c r="E560" s="349" t="s">
        <v>3335</v>
      </c>
      <c r="F560" s="424" t="s">
        <v>13494</v>
      </c>
      <c r="G560" s="604" t="s">
        <v>13495</v>
      </c>
      <c r="H560" s="589" t="s">
        <v>13496</v>
      </c>
      <c r="I560" s="424"/>
      <c r="J560" s="424" t="s">
        <v>2034</v>
      </c>
      <c r="K560" s="353" t="s">
        <v>2046</v>
      </c>
      <c r="L560" s="1796">
        <f t="shared" si="29"/>
        <v>16</v>
      </c>
      <c r="M560" s="1796">
        <f t="shared" si="30"/>
        <v>11</v>
      </c>
      <c r="N560" s="1796"/>
      <c r="O560" s="1797">
        <v>59</v>
      </c>
      <c r="P560" s="424"/>
      <c r="Q560" s="424"/>
      <c r="R560" s="424"/>
      <c r="S560" s="424"/>
      <c r="T560" s="424"/>
      <c r="U560" s="424"/>
    </row>
    <row r="561" spans="1:33" ht="12.6" customHeight="1" outlineLevel="1">
      <c r="A561" s="734">
        <v>44056</v>
      </c>
      <c r="B561" s="383">
        <v>44034</v>
      </c>
      <c r="C561" s="364">
        <v>44060</v>
      </c>
      <c r="D561" s="932">
        <v>44065</v>
      </c>
      <c r="E561" s="349" t="s">
        <v>3335</v>
      </c>
      <c r="F561" s="424" t="s">
        <v>5516</v>
      </c>
      <c r="G561" s="2"/>
      <c r="H561" s="589" t="s">
        <v>13497</v>
      </c>
      <c r="I561" s="424"/>
      <c r="J561" s="424" t="s">
        <v>2034</v>
      </c>
      <c r="K561" s="353" t="s">
        <v>2046</v>
      </c>
      <c r="L561" s="1796">
        <f t="shared" si="29"/>
        <v>22</v>
      </c>
      <c r="M561" s="1796">
        <f t="shared" si="30"/>
        <v>15</v>
      </c>
      <c r="N561" s="1796"/>
      <c r="O561" s="1797">
        <v>60</v>
      </c>
      <c r="P561" s="424"/>
      <c r="Q561" s="424"/>
      <c r="R561" s="424"/>
      <c r="S561" s="424"/>
      <c r="T561" s="424"/>
      <c r="U561" s="424"/>
      <c r="V561" s="424"/>
      <c r="W561" s="424"/>
      <c r="X561" s="424"/>
      <c r="Y561" s="424"/>
      <c r="Z561" s="424"/>
      <c r="AA561" s="424"/>
      <c r="AB561" s="424"/>
      <c r="AC561" s="424"/>
      <c r="AD561" s="424"/>
      <c r="AE561" s="424"/>
      <c r="AF561" s="424"/>
      <c r="AG561" s="424"/>
    </row>
    <row r="562" spans="1:33" ht="12.6" customHeight="1" outlineLevel="1">
      <c r="A562" s="364">
        <v>44056</v>
      </c>
      <c r="B562" s="383">
        <v>44043</v>
      </c>
      <c r="C562" s="734">
        <v>44074</v>
      </c>
      <c r="D562" s="734">
        <v>44074</v>
      </c>
      <c r="E562" s="735" t="s">
        <v>3334</v>
      </c>
      <c r="F562" s="604" t="s">
        <v>13130</v>
      </c>
      <c r="G562" s="604" t="s">
        <v>13498</v>
      </c>
      <c r="H562" s="1070"/>
      <c r="I562" s="604"/>
      <c r="J562" s="604" t="s">
        <v>2039</v>
      </c>
      <c r="K562" s="604"/>
      <c r="L562" s="1796">
        <f t="shared" si="29"/>
        <v>13</v>
      </c>
      <c r="M562" s="1796">
        <f t="shared" si="30"/>
        <v>8</v>
      </c>
      <c r="N562" s="1796"/>
      <c r="O562" s="1797">
        <v>61</v>
      </c>
      <c r="P562" s="604"/>
      <c r="Q562" s="604"/>
      <c r="R562" s="604"/>
      <c r="S562" s="604"/>
      <c r="T562" s="604"/>
      <c r="U562" s="604"/>
      <c r="V562" s="604"/>
      <c r="W562" s="604"/>
      <c r="X562" s="604"/>
      <c r="Y562" s="604"/>
      <c r="Z562" s="604"/>
      <c r="AA562" s="604"/>
      <c r="AB562" s="604"/>
      <c r="AC562" s="604"/>
      <c r="AD562" s="604"/>
      <c r="AE562" s="604"/>
      <c r="AF562" s="604"/>
      <c r="AG562" s="604"/>
    </row>
    <row r="563" spans="1:33" ht="12.6" customHeight="1" outlineLevel="1">
      <c r="A563" s="364">
        <v>44056</v>
      </c>
      <c r="B563" s="383">
        <v>44043</v>
      </c>
      <c r="C563" s="364">
        <v>44050</v>
      </c>
      <c r="D563" s="364">
        <v>44074</v>
      </c>
      <c r="E563" s="355" t="s">
        <v>3334</v>
      </c>
      <c r="F563" s="353" t="s">
        <v>13499</v>
      </c>
      <c r="G563" s="353" t="s">
        <v>13500</v>
      </c>
      <c r="H563" s="348"/>
      <c r="I563" s="353"/>
      <c r="J563" s="353" t="s">
        <v>2033</v>
      </c>
      <c r="K563" s="353" t="s">
        <v>13334</v>
      </c>
      <c r="L563" s="1796">
        <f t="shared" si="29"/>
        <v>13</v>
      </c>
      <c r="M563" s="1796">
        <f t="shared" si="30"/>
        <v>8</v>
      </c>
      <c r="N563" s="1796"/>
      <c r="O563" s="1797">
        <v>62</v>
      </c>
      <c r="P563" s="353"/>
      <c r="Q563" s="353"/>
      <c r="R563" s="353"/>
      <c r="S563" s="353"/>
      <c r="T563" s="353"/>
      <c r="U563" s="353"/>
      <c r="V563" s="353"/>
      <c r="W563" s="353"/>
      <c r="X563" s="353"/>
      <c r="Y563" s="353"/>
      <c r="Z563" s="353"/>
      <c r="AA563" s="353"/>
      <c r="AB563" s="353"/>
      <c r="AC563" s="353"/>
      <c r="AD563" s="353"/>
      <c r="AE563" s="353"/>
      <c r="AF563" s="353"/>
      <c r="AG563" s="353"/>
    </row>
    <row r="564" spans="1:33" ht="12.6" customHeight="1" outlineLevel="1">
      <c r="A564" s="364">
        <v>44057</v>
      </c>
      <c r="B564" s="383">
        <v>44036</v>
      </c>
      <c r="C564" s="364">
        <v>44058</v>
      </c>
      <c r="D564" s="932">
        <v>44067</v>
      </c>
      <c r="E564" s="349" t="s">
        <v>3335</v>
      </c>
      <c r="F564" s="424" t="s">
        <v>13501</v>
      </c>
      <c r="G564" s="424" t="s">
        <v>13502</v>
      </c>
      <c r="H564" s="589"/>
      <c r="I564" s="424"/>
      <c r="J564" s="424" t="s">
        <v>2034</v>
      </c>
      <c r="K564" s="353" t="s">
        <v>2036</v>
      </c>
      <c r="L564" s="1796">
        <f t="shared" si="29"/>
        <v>21</v>
      </c>
      <c r="M564" s="1796">
        <f t="shared" si="30"/>
        <v>14</v>
      </c>
      <c r="N564" s="1796"/>
      <c r="O564" s="1797">
        <v>63</v>
      </c>
      <c r="P564" s="424"/>
      <c r="Q564" s="424"/>
      <c r="R564" s="424"/>
      <c r="S564" s="424"/>
      <c r="T564" s="424"/>
      <c r="U564" s="424"/>
      <c r="V564" s="424"/>
      <c r="W564" s="424"/>
      <c r="X564" s="424"/>
      <c r="Y564" s="424"/>
      <c r="Z564" s="424"/>
      <c r="AA564" s="424"/>
      <c r="AB564" s="424"/>
      <c r="AC564" s="424"/>
      <c r="AD564" s="424"/>
      <c r="AE564" s="424"/>
      <c r="AF564" s="424"/>
      <c r="AG564" s="424"/>
    </row>
    <row r="565" spans="1:33" ht="12.6" customHeight="1" outlineLevel="1">
      <c r="A565" s="364">
        <v>44069</v>
      </c>
      <c r="B565" s="383">
        <v>44042</v>
      </c>
      <c r="C565" s="364">
        <v>44070</v>
      </c>
      <c r="D565" s="364">
        <v>44070</v>
      </c>
      <c r="E565" s="355" t="s">
        <v>3335</v>
      </c>
      <c r="F565" s="353" t="s">
        <v>13503</v>
      </c>
      <c r="G565" s="353" t="s">
        <v>13504</v>
      </c>
      <c r="H565" s="348" t="s">
        <v>12367</v>
      </c>
      <c r="I565" s="353"/>
      <c r="J565" s="604" t="s">
        <v>2042</v>
      </c>
      <c r="K565" s="353" t="s">
        <v>13505</v>
      </c>
      <c r="L565" s="1796">
        <f t="shared" si="29"/>
        <v>27</v>
      </c>
      <c r="M565" s="1796">
        <f t="shared" si="30"/>
        <v>18</v>
      </c>
      <c r="N565" s="1796"/>
      <c r="O565" s="1797">
        <v>64</v>
      </c>
      <c r="P565" s="362"/>
      <c r="Q565" s="357"/>
      <c r="R565" s="604"/>
      <c r="S565" s="350"/>
      <c r="T565" s="350"/>
      <c r="U565" s="350"/>
      <c r="V565" s="355"/>
      <c r="W565" s="1385"/>
      <c r="X565" s="1385"/>
      <c r="Y565" s="1385"/>
      <c r="Z565" s="1385"/>
      <c r="AA565" s="1385"/>
      <c r="AB565" s="1385"/>
      <c r="AC565" s="1385"/>
      <c r="AD565" s="363"/>
      <c r="AE565" s="1385"/>
      <c r="AF565" s="353"/>
      <c r="AG565" s="353"/>
    </row>
    <row r="566" spans="1:33" ht="12.6" customHeight="1" outlineLevel="1">
      <c r="A566" s="376">
        <v>44070</v>
      </c>
      <c r="B566" s="383">
        <v>44039</v>
      </c>
      <c r="C566" s="364">
        <v>44068</v>
      </c>
      <c r="D566" s="932">
        <v>44070</v>
      </c>
      <c r="E566" s="355" t="s">
        <v>3334</v>
      </c>
      <c r="F566" s="353" t="s">
        <v>3597</v>
      </c>
      <c r="G566" s="353" t="s">
        <v>13506</v>
      </c>
      <c r="H566" s="353"/>
      <c r="I566" s="353"/>
      <c r="J566" s="353" t="s">
        <v>2045</v>
      </c>
      <c r="K566" s="353" t="s">
        <v>13416</v>
      </c>
      <c r="L566" s="1796">
        <f t="shared" si="29"/>
        <v>31</v>
      </c>
      <c r="M566" s="1796">
        <f t="shared" si="30"/>
        <v>22</v>
      </c>
      <c r="N566" s="1796"/>
      <c r="O566" s="1797">
        <v>65</v>
      </c>
      <c r="P566" s="362"/>
      <c r="Q566" s="357"/>
      <c r="R566" s="363"/>
      <c r="S566" s="350"/>
      <c r="T566" s="350"/>
      <c r="U566" s="350"/>
      <c r="V566" s="355"/>
      <c r="W566" s="1385"/>
      <c r="X566" s="1385"/>
      <c r="Y566" s="1385"/>
      <c r="Z566" s="1385"/>
      <c r="AA566" s="1385"/>
      <c r="AB566" s="1385"/>
      <c r="AC566" s="1385"/>
      <c r="AD566" s="363"/>
      <c r="AE566" s="1385"/>
      <c r="AF566" s="353"/>
      <c r="AG566" s="353"/>
    </row>
    <row r="567" spans="1:33" ht="12.6" customHeight="1">
      <c r="A567" s="364"/>
      <c r="B567" s="364"/>
      <c r="C567" s="364"/>
      <c r="D567" s="364"/>
      <c r="E567" s="355"/>
      <c r="F567" s="353"/>
      <c r="G567" s="353"/>
      <c r="H567" s="348"/>
      <c r="I567" s="353"/>
      <c r="J567" s="604"/>
      <c r="K567" s="353"/>
      <c r="L567" s="1795"/>
      <c r="M567" s="1795"/>
      <c r="N567" s="1796"/>
      <c r="O567" s="1797"/>
      <c r="P567" s="362"/>
      <c r="Q567" s="357"/>
      <c r="R567" s="363"/>
      <c r="S567" s="350"/>
      <c r="T567" s="350"/>
      <c r="U567" s="350"/>
      <c r="V567" s="355"/>
      <c r="W567" s="1385"/>
      <c r="X567" s="1385"/>
      <c r="Y567" s="1385"/>
      <c r="Z567" s="1385"/>
      <c r="AA567" s="1385"/>
      <c r="AB567" s="1385"/>
      <c r="AC567" s="1385"/>
      <c r="AD567" s="363"/>
      <c r="AE567" s="1385"/>
      <c r="AF567" s="353"/>
      <c r="AG567" s="353"/>
    </row>
    <row r="568" spans="1:33" ht="12.6" customHeight="1">
      <c r="A568" s="364">
        <v>44048</v>
      </c>
      <c r="B568" s="384">
        <v>44046</v>
      </c>
      <c r="C568" s="364">
        <v>44060</v>
      </c>
      <c r="D568" s="932">
        <v>44077</v>
      </c>
      <c r="E568" s="355" t="s">
        <v>3334</v>
      </c>
      <c r="F568" s="353" t="s">
        <v>5335</v>
      </c>
      <c r="G568" s="353" t="s">
        <v>13507</v>
      </c>
      <c r="H568" s="348"/>
      <c r="I568" s="353"/>
      <c r="J568" s="353" t="s">
        <v>2041</v>
      </c>
      <c r="K568" s="353" t="s">
        <v>2046</v>
      </c>
      <c r="L568" s="1795">
        <f t="shared" ref="L568:L599" si="31">(A568-B568)</f>
        <v>2</v>
      </c>
      <c r="M568" s="1795">
        <f t="shared" ref="M568:M599" si="32">NETWORKDAYS(B568,A568,A568:B568)</f>
        <v>1</v>
      </c>
      <c r="N568" s="1796"/>
      <c r="O568" s="1797">
        <v>1</v>
      </c>
      <c r="P568" s="362" t="s">
        <v>2401</v>
      </c>
      <c r="Q568" s="357">
        <f>AVERAGE($L$568:$L$632)</f>
        <v>12.184615384615384</v>
      </c>
      <c r="R568" s="363">
        <f>COUNT($B$568:$B$632)</f>
        <v>65</v>
      </c>
      <c r="S568" s="350">
        <f>COUNTIF($E$568:$E$632,$S$1)</f>
        <v>47</v>
      </c>
      <c r="T568" s="350">
        <f>COUNTIF($E$568:$E$632,$T$1)</f>
        <v>18</v>
      </c>
      <c r="U568" s="350">
        <f>R568-S568-T568</f>
        <v>0</v>
      </c>
      <c r="V568" s="355"/>
      <c r="W568" s="1385">
        <f t="shared" ref="W568:AE568" si="33">COUNTIF($J$568:$J$632, W$1)</f>
        <v>10</v>
      </c>
      <c r="X568" s="1385">
        <f t="shared" si="33"/>
        <v>2</v>
      </c>
      <c r="Y568" s="1385">
        <f t="shared" si="33"/>
        <v>15</v>
      </c>
      <c r="Z568" s="1385">
        <f t="shared" si="33"/>
        <v>11</v>
      </c>
      <c r="AA568" s="1385">
        <f t="shared" si="33"/>
        <v>9</v>
      </c>
      <c r="AB568" s="1385">
        <f t="shared" si="33"/>
        <v>14</v>
      </c>
      <c r="AC568" s="1385">
        <f t="shared" si="33"/>
        <v>4</v>
      </c>
      <c r="AD568" s="1385">
        <f t="shared" si="33"/>
        <v>0</v>
      </c>
      <c r="AE568" s="1385">
        <f t="shared" si="33"/>
        <v>0</v>
      </c>
      <c r="AF568" s="1385"/>
      <c r="AG568" s="363">
        <f>SUM(W568:AF568)</f>
        <v>65</v>
      </c>
    </row>
    <row r="569" spans="1:33" ht="12.6" customHeight="1" outlineLevel="1">
      <c r="A569" s="364">
        <v>44050</v>
      </c>
      <c r="B569" s="384">
        <v>44046</v>
      </c>
      <c r="C569" s="364">
        <v>44054</v>
      </c>
      <c r="D569" s="932">
        <v>44077</v>
      </c>
      <c r="E569" s="349" t="s">
        <v>3334</v>
      </c>
      <c r="F569" s="424" t="s">
        <v>13508</v>
      </c>
      <c r="G569" s="424" t="s">
        <v>13509</v>
      </c>
      <c r="H569" s="589"/>
      <c r="I569" s="424"/>
      <c r="J569" s="424" t="s">
        <v>2041</v>
      </c>
      <c r="K569" s="353" t="s">
        <v>2046</v>
      </c>
      <c r="L569" s="1795">
        <f t="shared" si="31"/>
        <v>4</v>
      </c>
      <c r="M569" s="1795">
        <f t="shared" si="32"/>
        <v>3</v>
      </c>
      <c r="N569" s="1796"/>
      <c r="O569" s="1797">
        <v>2</v>
      </c>
      <c r="P569" s="424"/>
      <c r="Q569" s="424"/>
      <c r="R569" s="424"/>
      <c r="S569" s="424"/>
      <c r="T569" s="424"/>
      <c r="U569" s="424"/>
      <c r="V569" s="424"/>
      <c r="W569" s="424"/>
      <c r="X569" s="424"/>
      <c r="Y569" s="424"/>
      <c r="Z569" s="424"/>
      <c r="AA569" s="424"/>
      <c r="AB569" s="424"/>
      <c r="AC569" s="424"/>
      <c r="AD569" s="424"/>
      <c r="AE569" s="424"/>
      <c r="AF569" s="424"/>
      <c r="AG569" s="424"/>
    </row>
    <row r="570" spans="1:33" ht="12.6" customHeight="1" outlineLevel="1">
      <c r="A570" s="364">
        <v>44053</v>
      </c>
      <c r="B570" s="384">
        <v>44046</v>
      </c>
      <c r="C570" s="364">
        <v>44053</v>
      </c>
      <c r="D570" s="364">
        <v>44077</v>
      </c>
      <c r="E570" s="355" t="s">
        <v>3334</v>
      </c>
      <c r="F570" s="353" t="s">
        <v>13510</v>
      </c>
      <c r="G570" s="353" t="s">
        <v>13511</v>
      </c>
      <c r="H570" s="348"/>
      <c r="I570" s="353"/>
      <c r="J570" s="353" t="s">
        <v>2033</v>
      </c>
      <c r="K570" s="353" t="s">
        <v>13480</v>
      </c>
      <c r="L570" s="1795">
        <f t="shared" si="31"/>
        <v>7</v>
      </c>
      <c r="M570" s="1795">
        <f t="shared" si="32"/>
        <v>4</v>
      </c>
      <c r="N570" s="1796"/>
      <c r="O570" s="1797">
        <v>3</v>
      </c>
      <c r="P570" s="353"/>
      <c r="Q570" s="353"/>
      <c r="R570" s="353"/>
      <c r="S570" s="353"/>
      <c r="T570" s="353"/>
      <c r="U570" s="353"/>
      <c r="V570" s="353"/>
      <c r="W570" s="353"/>
      <c r="X570" s="353"/>
      <c r="Y570" s="353"/>
      <c r="Z570" s="353"/>
      <c r="AA570" s="353"/>
      <c r="AB570" s="353"/>
      <c r="AC570" s="353"/>
      <c r="AD570" s="353"/>
      <c r="AE570" s="353"/>
      <c r="AF570" s="353"/>
      <c r="AG570" s="353"/>
    </row>
    <row r="571" spans="1:33" ht="12.6" customHeight="1" outlineLevel="1">
      <c r="A571" s="376">
        <v>44054</v>
      </c>
      <c r="B571" s="384">
        <v>44048</v>
      </c>
      <c r="C571" s="364">
        <v>44064</v>
      </c>
      <c r="D571" s="364">
        <v>44079</v>
      </c>
      <c r="E571" s="355" t="s">
        <v>3334</v>
      </c>
      <c r="F571" s="353" t="s">
        <v>4790</v>
      </c>
      <c r="G571" s="353" t="s">
        <v>13512</v>
      </c>
      <c r="H571" s="348" t="s">
        <v>13513</v>
      </c>
      <c r="I571" s="353"/>
      <c r="J571" s="353" t="s">
        <v>2033</v>
      </c>
      <c r="K571" s="353" t="s">
        <v>13514</v>
      </c>
      <c r="L571" s="1795">
        <f t="shared" si="31"/>
        <v>6</v>
      </c>
      <c r="M571" s="1795">
        <f t="shared" si="32"/>
        <v>3</v>
      </c>
      <c r="N571" s="1796"/>
      <c r="O571" s="1797">
        <v>4</v>
      </c>
      <c r="P571" s="353"/>
      <c r="Q571" s="353"/>
      <c r="R571" s="353"/>
      <c r="S571" s="353"/>
      <c r="T571" s="353"/>
      <c r="U571" s="353"/>
      <c r="V571" s="353"/>
      <c r="W571" s="353"/>
      <c r="X571" s="353"/>
      <c r="Y571" s="353"/>
      <c r="Z571" s="353"/>
      <c r="AA571" s="353"/>
      <c r="AB571" s="353"/>
      <c r="AC571" s="353"/>
      <c r="AD571" s="353"/>
      <c r="AE571" s="353"/>
      <c r="AF571" s="353"/>
      <c r="AG571" s="353"/>
    </row>
    <row r="572" spans="1:33" ht="12.6" customHeight="1" outlineLevel="1">
      <c r="A572" s="376">
        <v>44054</v>
      </c>
      <c r="B572" s="384">
        <v>44053</v>
      </c>
      <c r="C572" s="364"/>
      <c r="D572" s="376"/>
      <c r="E572" s="355" t="s">
        <v>3334</v>
      </c>
      <c r="F572" s="353" t="s">
        <v>3354</v>
      </c>
      <c r="G572" s="353" t="s">
        <v>13515</v>
      </c>
      <c r="H572" s="348"/>
      <c r="I572" s="353"/>
      <c r="J572" s="353" t="s">
        <v>2033</v>
      </c>
      <c r="K572" s="353"/>
      <c r="L572" s="1795">
        <f t="shared" si="31"/>
        <v>1</v>
      </c>
      <c r="M572" s="1795">
        <f t="shared" si="32"/>
        <v>0</v>
      </c>
      <c r="N572" s="1796"/>
      <c r="O572" s="1797">
        <v>5</v>
      </c>
      <c r="P572" s="362"/>
      <c r="Q572" s="357"/>
      <c r="R572" s="363"/>
      <c r="S572" s="350"/>
      <c r="T572" s="350"/>
      <c r="U572" s="350"/>
      <c r="V572" s="355"/>
      <c r="W572" s="1385"/>
      <c r="X572" s="1385"/>
      <c r="Y572" s="1385"/>
      <c r="Z572" s="1385"/>
      <c r="AA572" s="1385"/>
      <c r="AB572" s="1385"/>
      <c r="AC572" s="1385"/>
      <c r="AD572" s="363"/>
      <c r="AE572" s="1385"/>
      <c r="AF572" s="353"/>
      <c r="AG572" s="353"/>
    </row>
    <row r="573" spans="1:33" ht="12.6" customHeight="1" outlineLevel="1">
      <c r="A573" s="364">
        <v>44056</v>
      </c>
      <c r="B573" s="384">
        <v>44048</v>
      </c>
      <c r="C573" s="364">
        <v>44055</v>
      </c>
      <c r="D573" s="932">
        <v>44079</v>
      </c>
      <c r="E573" s="349" t="s">
        <v>3334</v>
      </c>
      <c r="F573" s="424" t="s">
        <v>13516</v>
      </c>
      <c r="G573" s="424" t="s">
        <v>13517</v>
      </c>
      <c r="H573" s="589"/>
      <c r="I573" s="424"/>
      <c r="J573" s="424" t="s">
        <v>2034</v>
      </c>
      <c r="K573" s="353" t="s">
        <v>3406</v>
      </c>
      <c r="L573" s="1795">
        <f t="shared" si="31"/>
        <v>8</v>
      </c>
      <c r="M573" s="1795">
        <f t="shared" si="32"/>
        <v>5</v>
      </c>
      <c r="N573" s="1796"/>
      <c r="O573" s="1797">
        <v>6</v>
      </c>
      <c r="P573" s="424"/>
      <c r="Q573" s="424"/>
      <c r="R573" s="424"/>
      <c r="S573" s="424"/>
      <c r="T573" s="424"/>
      <c r="U573" s="424"/>
      <c r="V573" s="424"/>
      <c r="W573" s="424"/>
      <c r="X573" s="424"/>
      <c r="Y573" s="424"/>
      <c r="Z573" s="424"/>
      <c r="AA573" s="424"/>
      <c r="AB573" s="424"/>
      <c r="AC573" s="424"/>
      <c r="AD573" s="424"/>
      <c r="AE573" s="424"/>
      <c r="AF573" s="424"/>
      <c r="AG573" s="424"/>
    </row>
    <row r="574" spans="1:33" ht="12.6" customHeight="1" outlineLevel="1">
      <c r="A574" s="364">
        <v>44056</v>
      </c>
      <c r="B574" s="384">
        <v>44046</v>
      </c>
      <c r="C574" s="364">
        <v>44077</v>
      </c>
      <c r="D574" s="932">
        <v>44077</v>
      </c>
      <c r="E574" s="349" t="s">
        <v>3334</v>
      </c>
      <c r="F574" s="424" t="s">
        <v>13518</v>
      </c>
      <c r="G574" s="424" t="s">
        <v>13519</v>
      </c>
      <c r="H574" s="589"/>
      <c r="I574" s="424"/>
      <c r="J574" s="424" t="s">
        <v>2034</v>
      </c>
      <c r="K574" s="353" t="s">
        <v>3406</v>
      </c>
      <c r="L574" s="1795">
        <f t="shared" si="31"/>
        <v>10</v>
      </c>
      <c r="M574" s="1795">
        <f t="shared" si="32"/>
        <v>7</v>
      </c>
      <c r="N574" s="1796"/>
      <c r="O574" s="1797">
        <v>7</v>
      </c>
      <c r="P574" s="424"/>
      <c r="Q574" s="424"/>
      <c r="R574" s="424"/>
      <c r="S574" s="424"/>
      <c r="T574" s="424"/>
      <c r="U574" s="424"/>
      <c r="V574" s="424"/>
      <c r="W574" s="424"/>
      <c r="X574" s="424"/>
      <c r="Y574" s="424"/>
      <c r="Z574" s="424"/>
      <c r="AA574" s="424"/>
      <c r="AB574" s="424"/>
      <c r="AC574" s="424"/>
      <c r="AD574" s="424"/>
      <c r="AE574" s="424"/>
      <c r="AF574" s="424"/>
      <c r="AG574" s="424"/>
    </row>
    <row r="575" spans="1:33" ht="12.75" customHeight="1" outlineLevel="1">
      <c r="A575" s="364">
        <v>44055</v>
      </c>
      <c r="B575" s="384">
        <v>44048</v>
      </c>
      <c r="C575" s="364">
        <v>44062</v>
      </c>
      <c r="D575" s="932">
        <v>44079</v>
      </c>
      <c r="E575" s="349" t="s">
        <v>3334</v>
      </c>
      <c r="F575" s="424" t="s">
        <v>13520</v>
      </c>
      <c r="G575" s="424" t="s">
        <v>13521</v>
      </c>
      <c r="H575" s="589" t="s">
        <v>13522</v>
      </c>
      <c r="I575" s="424"/>
      <c r="J575" s="424" t="s">
        <v>2041</v>
      </c>
      <c r="K575" s="353" t="s">
        <v>13523</v>
      </c>
      <c r="L575" s="1796">
        <f t="shared" si="31"/>
        <v>7</v>
      </c>
      <c r="M575" s="1796">
        <f t="shared" si="32"/>
        <v>4</v>
      </c>
      <c r="N575" s="1796"/>
      <c r="O575" s="1797">
        <v>8</v>
      </c>
      <c r="P575" s="424"/>
      <c r="Q575" s="424"/>
      <c r="R575" s="424"/>
      <c r="S575" s="424"/>
      <c r="T575" s="424"/>
      <c r="U575" s="424"/>
      <c r="V575" s="424"/>
      <c r="W575" s="424"/>
      <c r="X575" s="424"/>
      <c r="Y575" s="424"/>
      <c r="Z575" s="424"/>
      <c r="AA575" s="424"/>
      <c r="AB575" s="424"/>
      <c r="AC575" s="424"/>
      <c r="AD575" s="424"/>
      <c r="AE575" s="424"/>
      <c r="AF575" s="424"/>
      <c r="AG575" s="424"/>
    </row>
    <row r="576" spans="1:33" ht="12.6" customHeight="1" outlineLevel="1">
      <c r="A576" s="364">
        <v>44050</v>
      </c>
      <c r="B576" s="384">
        <v>44049</v>
      </c>
      <c r="C576" s="364">
        <v>44050</v>
      </c>
      <c r="D576" s="364">
        <v>44080</v>
      </c>
      <c r="E576" s="355" t="s">
        <v>3334</v>
      </c>
      <c r="F576" s="353" t="s">
        <v>13524</v>
      </c>
      <c r="G576" s="353" t="s">
        <v>13525</v>
      </c>
      <c r="H576" s="348" t="s">
        <v>13526</v>
      </c>
      <c r="I576" s="353"/>
      <c r="J576" s="604" t="s">
        <v>2042</v>
      </c>
      <c r="K576" s="353"/>
      <c r="L576" s="1796">
        <f t="shared" si="31"/>
        <v>1</v>
      </c>
      <c r="M576" s="1796">
        <f t="shared" si="32"/>
        <v>0</v>
      </c>
      <c r="N576" s="1796"/>
      <c r="O576" s="1797">
        <v>9</v>
      </c>
      <c r="P576" s="362"/>
      <c r="Q576" s="357"/>
      <c r="R576" s="363"/>
      <c r="S576" s="350"/>
      <c r="T576" s="350"/>
      <c r="U576" s="350"/>
      <c r="V576" s="355"/>
      <c r="W576" s="1385"/>
      <c r="X576" s="1385"/>
      <c r="Y576" s="1385"/>
      <c r="Z576" s="1385"/>
      <c r="AA576" s="1385"/>
      <c r="AB576" s="1385"/>
      <c r="AC576" s="1385"/>
      <c r="AD576" s="363"/>
      <c r="AE576" s="1385"/>
      <c r="AF576" s="353"/>
      <c r="AG576" s="353"/>
    </row>
    <row r="577" spans="1:21" ht="12.6" customHeight="1" outlineLevel="1">
      <c r="A577" s="364">
        <v>44054</v>
      </c>
      <c r="B577" s="384">
        <v>44050</v>
      </c>
      <c r="C577" s="364">
        <v>44057</v>
      </c>
      <c r="D577" s="364">
        <v>44057</v>
      </c>
      <c r="E577" s="355" t="s">
        <v>3334</v>
      </c>
      <c r="F577" s="353" t="s">
        <v>13527</v>
      </c>
      <c r="G577" s="353" t="s">
        <v>13528</v>
      </c>
      <c r="H577" s="348"/>
      <c r="I577" s="353"/>
      <c r="J577" s="604" t="s">
        <v>2042</v>
      </c>
      <c r="K577" s="353"/>
      <c r="L577" s="1796">
        <f t="shared" si="31"/>
        <v>4</v>
      </c>
      <c r="M577" s="1796">
        <f t="shared" si="32"/>
        <v>1</v>
      </c>
      <c r="N577" s="1796"/>
      <c r="O577" s="1797">
        <v>10</v>
      </c>
      <c r="P577" s="362"/>
      <c r="Q577" s="357"/>
      <c r="R577" s="363"/>
      <c r="S577" s="350"/>
      <c r="T577" s="350"/>
      <c r="U577" s="350"/>
    </row>
    <row r="578" spans="1:21" ht="12.6" customHeight="1" outlineLevel="1">
      <c r="A578" s="376">
        <v>44057</v>
      </c>
      <c r="B578" s="747">
        <v>44048</v>
      </c>
      <c r="C578" s="742">
        <v>44069</v>
      </c>
      <c r="D578" s="1464">
        <v>44079</v>
      </c>
      <c r="E578" s="578" t="s">
        <v>3335</v>
      </c>
      <c r="F578" s="938" t="s">
        <v>13529</v>
      </c>
      <c r="G578" s="938" t="s">
        <v>13530</v>
      </c>
      <c r="H578" s="440"/>
      <c r="I578" s="938"/>
      <c r="J578" s="938" t="s">
        <v>2041</v>
      </c>
      <c r="K578" s="604" t="s">
        <v>3351</v>
      </c>
      <c r="L578" s="1796">
        <f t="shared" si="31"/>
        <v>9</v>
      </c>
      <c r="M578" s="1796">
        <f t="shared" si="32"/>
        <v>6</v>
      </c>
      <c r="N578" s="1796"/>
      <c r="O578" s="1797">
        <v>11</v>
      </c>
      <c r="P578" s="938"/>
      <c r="Q578" s="1827"/>
      <c r="R578" s="938"/>
      <c r="S578" s="938"/>
      <c r="T578" s="938"/>
      <c r="U578" s="938"/>
    </row>
    <row r="579" spans="1:21" ht="12.6" customHeight="1" outlineLevel="1">
      <c r="A579" s="376">
        <v>44057</v>
      </c>
      <c r="B579" s="384">
        <v>44056</v>
      </c>
      <c r="C579" s="376">
        <v>44061</v>
      </c>
      <c r="D579" s="364">
        <v>44087</v>
      </c>
      <c r="E579" s="355" t="s">
        <v>3334</v>
      </c>
      <c r="F579" s="353" t="s">
        <v>13531</v>
      </c>
      <c r="G579" s="353" t="s">
        <v>13532</v>
      </c>
      <c r="H579" s="348" t="s">
        <v>13497</v>
      </c>
      <c r="I579" s="353"/>
      <c r="J579" s="353" t="s">
        <v>2033</v>
      </c>
      <c r="K579" s="353" t="s">
        <v>3488</v>
      </c>
      <c r="L579" s="1796">
        <f t="shared" si="31"/>
        <v>1</v>
      </c>
      <c r="M579" s="1796">
        <f t="shared" si="32"/>
        <v>0</v>
      </c>
      <c r="N579" s="1796"/>
      <c r="O579" s="1797">
        <v>12</v>
      </c>
      <c r="P579" s="353" t="s">
        <v>13533</v>
      </c>
      <c r="Q579" s="353"/>
      <c r="R579" s="353"/>
      <c r="S579" s="353"/>
      <c r="T579" s="353"/>
      <c r="U579" s="353"/>
    </row>
    <row r="580" spans="1:21" ht="12.6" customHeight="1" outlineLevel="1">
      <c r="A580" s="376">
        <v>44057</v>
      </c>
      <c r="B580" s="384">
        <v>44056</v>
      </c>
      <c r="C580" s="364">
        <v>44063</v>
      </c>
      <c r="D580" s="364">
        <v>44087</v>
      </c>
      <c r="E580" s="355" t="s">
        <v>3334</v>
      </c>
      <c r="F580" s="353" t="s">
        <v>13534</v>
      </c>
      <c r="G580" s="353" t="s">
        <v>13535</v>
      </c>
      <c r="H580" s="348" t="s">
        <v>13536</v>
      </c>
      <c r="I580" s="353"/>
      <c r="J580" s="353" t="s">
        <v>2033</v>
      </c>
      <c r="K580" s="353" t="s">
        <v>3488</v>
      </c>
      <c r="L580" s="1796">
        <f t="shared" si="31"/>
        <v>1</v>
      </c>
      <c r="M580" s="1796">
        <f t="shared" si="32"/>
        <v>0</v>
      </c>
      <c r="N580" s="1796"/>
      <c r="O580" s="1797">
        <v>13</v>
      </c>
      <c r="P580" s="353"/>
      <c r="Q580" s="353"/>
      <c r="R580" s="353"/>
      <c r="S580" s="353"/>
      <c r="T580" s="353"/>
      <c r="U580" s="353"/>
    </row>
    <row r="581" spans="1:21" ht="12.6" customHeight="1" outlineLevel="1">
      <c r="A581" s="376">
        <v>44054</v>
      </c>
      <c r="B581" s="384">
        <v>44046</v>
      </c>
      <c r="C581" s="364">
        <v>44077</v>
      </c>
      <c r="D581" s="376">
        <v>44077</v>
      </c>
      <c r="E581" s="355" t="s">
        <v>3334</v>
      </c>
      <c r="F581" s="353" t="s">
        <v>13537</v>
      </c>
      <c r="G581" s="353" t="s">
        <v>13538</v>
      </c>
      <c r="H581" s="348" t="s">
        <v>13539</v>
      </c>
      <c r="I581" s="353"/>
      <c r="J581" s="604" t="s">
        <v>2042</v>
      </c>
      <c r="K581" s="353"/>
      <c r="L581" s="1796">
        <f t="shared" si="31"/>
        <v>8</v>
      </c>
      <c r="M581" s="1796">
        <f t="shared" si="32"/>
        <v>5</v>
      </c>
      <c r="N581" s="1796"/>
      <c r="O581" s="1797">
        <v>14</v>
      </c>
      <c r="P581" s="362"/>
      <c r="Q581" s="357"/>
      <c r="R581" s="363"/>
      <c r="S581" s="350"/>
      <c r="T581" s="350"/>
      <c r="U581" s="350"/>
    </row>
    <row r="582" spans="1:21" ht="12.6" customHeight="1" outlineLevel="1">
      <c r="A582" s="376">
        <v>44057</v>
      </c>
      <c r="B582" s="384">
        <v>44053</v>
      </c>
      <c r="C582" s="364">
        <v>44067</v>
      </c>
      <c r="D582" s="932">
        <v>44084</v>
      </c>
      <c r="E582" s="349" t="s">
        <v>3334</v>
      </c>
      <c r="F582" s="424" t="s">
        <v>13540</v>
      </c>
      <c r="G582" s="1828" t="s">
        <v>13541</v>
      </c>
      <c r="H582" s="589" t="s">
        <v>13542</v>
      </c>
      <c r="I582" s="424"/>
      <c r="J582" s="424" t="s">
        <v>2041</v>
      </c>
      <c r="K582" s="353" t="s">
        <v>13416</v>
      </c>
      <c r="L582" s="1796">
        <f t="shared" si="31"/>
        <v>4</v>
      </c>
      <c r="M582" s="1796">
        <f t="shared" si="32"/>
        <v>3</v>
      </c>
      <c r="N582" s="1796"/>
      <c r="O582" s="1797">
        <v>15</v>
      </c>
      <c r="P582" s="424"/>
      <c r="Q582" s="424"/>
      <c r="R582" s="424"/>
      <c r="S582" s="424"/>
      <c r="T582" s="424"/>
      <c r="U582" s="424"/>
    </row>
    <row r="583" spans="1:21" ht="12.6" customHeight="1" outlineLevel="1">
      <c r="A583" s="376">
        <v>44057</v>
      </c>
      <c r="B583" s="384">
        <v>44050</v>
      </c>
      <c r="C583" s="364">
        <v>44057</v>
      </c>
      <c r="D583" s="932">
        <v>44081</v>
      </c>
      <c r="E583" s="349" t="s">
        <v>3334</v>
      </c>
      <c r="F583" s="424" t="s">
        <v>13543</v>
      </c>
      <c r="G583" s="424" t="s">
        <v>13544</v>
      </c>
      <c r="H583" s="589" t="s">
        <v>13545</v>
      </c>
      <c r="I583" s="424"/>
      <c r="J583" s="424" t="s">
        <v>2033</v>
      </c>
      <c r="K583" s="353" t="s">
        <v>3366</v>
      </c>
      <c r="L583" s="1796">
        <f t="shared" si="31"/>
        <v>7</v>
      </c>
      <c r="M583" s="1796">
        <f t="shared" si="32"/>
        <v>4</v>
      </c>
      <c r="N583" s="1796"/>
      <c r="O583" s="1797">
        <v>16</v>
      </c>
      <c r="P583" s="424"/>
      <c r="Q583" s="424"/>
      <c r="R583" s="424"/>
      <c r="S583" s="424"/>
      <c r="T583" s="424"/>
      <c r="U583" s="424"/>
    </row>
    <row r="584" spans="1:21" ht="12.6" customHeight="1" outlineLevel="1">
      <c r="A584" s="376">
        <v>44061</v>
      </c>
      <c r="B584" s="384">
        <v>44054</v>
      </c>
      <c r="C584" s="364">
        <v>44060</v>
      </c>
      <c r="D584" s="376">
        <v>44085</v>
      </c>
      <c r="E584" s="355" t="s">
        <v>3334</v>
      </c>
      <c r="F584" s="353" t="s">
        <v>13546</v>
      </c>
      <c r="G584" s="353" t="s">
        <v>13547</v>
      </c>
      <c r="H584" s="348"/>
      <c r="I584" s="353"/>
      <c r="J584" s="604" t="s">
        <v>2039</v>
      </c>
      <c r="K584" s="353"/>
      <c r="L584" s="1796">
        <f t="shared" si="31"/>
        <v>7</v>
      </c>
      <c r="M584" s="1796">
        <f t="shared" si="32"/>
        <v>4</v>
      </c>
      <c r="N584" s="1796"/>
      <c r="O584" s="1797">
        <v>17</v>
      </c>
      <c r="P584" s="362"/>
      <c r="Q584" s="357"/>
      <c r="R584" s="363"/>
      <c r="S584" s="350"/>
      <c r="T584" s="350"/>
      <c r="U584" s="350"/>
    </row>
    <row r="585" spans="1:21" ht="12.6" customHeight="1" outlineLevel="1">
      <c r="A585" s="376">
        <v>44061</v>
      </c>
      <c r="B585" s="384">
        <v>44054</v>
      </c>
      <c r="C585" s="364">
        <v>44060</v>
      </c>
      <c r="D585" s="376">
        <v>44085</v>
      </c>
      <c r="E585" s="355" t="s">
        <v>3335</v>
      </c>
      <c r="F585" s="353" t="s">
        <v>8802</v>
      </c>
      <c r="G585" s="353" t="s">
        <v>13548</v>
      </c>
      <c r="H585" s="348" t="s">
        <v>13549</v>
      </c>
      <c r="I585" s="353"/>
      <c r="J585" s="604" t="s">
        <v>2042</v>
      </c>
      <c r="K585" s="353"/>
      <c r="L585" s="1796">
        <f t="shared" si="31"/>
        <v>7</v>
      </c>
      <c r="M585" s="1796">
        <f t="shared" si="32"/>
        <v>4</v>
      </c>
      <c r="N585" s="1796"/>
      <c r="O585" s="1797">
        <v>18</v>
      </c>
      <c r="P585" s="362"/>
      <c r="Q585" s="357"/>
      <c r="R585" s="363"/>
      <c r="S585" s="350"/>
      <c r="T585" s="350"/>
      <c r="U585" s="350"/>
    </row>
    <row r="586" spans="1:21" ht="12.6" customHeight="1" outlineLevel="1">
      <c r="A586" s="376">
        <v>44062</v>
      </c>
      <c r="B586" s="384">
        <v>44049</v>
      </c>
      <c r="C586" s="364">
        <v>44075</v>
      </c>
      <c r="D586" s="364">
        <v>44080</v>
      </c>
      <c r="E586" s="355" t="s">
        <v>3335</v>
      </c>
      <c r="F586" s="353" t="s">
        <v>13550</v>
      </c>
      <c r="G586" s="353" t="s">
        <v>13551</v>
      </c>
      <c r="H586" s="348"/>
      <c r="I586" s="353"/>
      <c r="J586" s="353" t="s">
        <v>2033</v>
      </c>
      <c r="K586" s="353" t="s">
        <v>3351</v>
      </c>
      <c r="L586" s="1796">
        <f t="shared" si="31"/>
        <v>13</v>
      </c>
      <c r="M586" s="1796">
        <f t="shared" si="32"/>
        <v>8</v>
      </c>
      <c r="N586" s="1796"/>
      <c r="O586" s="1797">
        <v>19</v>
      </c>
      <c r="P586" s="353"/>
      <c r="Q586" s="353"/>
      <c r="R586" s="353"/>
      <c r="S586" s="353"/>
      <c r="T586" s="353"/>
      <c r="U586" s="353"/>
    </row>
    <row r="587" spans="1:21" ht="12.6" customHeight="1" outlineLevel="1">
      <c r="A587" s="364">
        <v>44063</v>
      </c>
      <c r="B587" s="384">
        <v>44062</v>
      </c>
      <c r="C587" s="364">
        <v>44063</v>
      </c>
      <c r="D587" s="932">
        <v>44063</v>
      </c>
      <c r="E587" s="355" t="s">
        <v>3334</v>
      </c>
      <c r="F587" s="353" t="s">
        <v>13552</v>
      </c>
      <c r="G587" s="353" t="s">
        <v>13553</v>
      </c>
      <c r="H587" s="353"/>
      <c r="I587" s="353"/>
      <c r="J587" s="353" t="s">
        <v>2035</v>
      </c>
      <c r="K587" s="353" t="s">
        <v>3351</v>
      </c>
      <c r="L587" s="1796">
        <f t="shared" si="31"/>
        <v>1</v>
      </c>
      <c r="M587" s="1796">
        <f t="shared" si="32"/>
        <v>0</v>
      </c>
      <c r="N587" s="1796"/>
      <c r="O587" s="1797">
        <v>20</v>
      </c>
      <c r="P587" s="362"/>
      <c r="Q587" s="357"/>
      <c r="R587" s="363"/>
      <c r="S587" s="350"/>
      <c r="T587" s="350"/>
      <c r="U587" s="350"/>
    </row>
    <row r="588" spans="1:21" ht="12.6" customHeight="1" outlineLevel="1">
      <c r="A588" s="376">
        <v>44064</v>
      </c>
      <c r="B588" s="384">
        <v>44056</v>
      </c>
      <c r="C588" s="364">
        <v>44063</v>
      </c>
      <c r="D588" s="932">
        <v>44063</v>
      </c>
      <c r="E588" s="355" t="s">
        <v>3334</v>
      </c>
      <c r="F588" s="353" t="s">
        <v>4883</v>
      </c>
      <c r="G588" s="353" t="s">
        <v>13554</v>
      </c>
      <c r="H588" s="353" t="s">
        <v>3337</v>
      </c>
      <c r="I588" s="353"/>
      <c r="J588" s="353" t="s">
        <v>2045</v>
      </c>
      <c r="K588" s="353" t="s">
        <v>3351</v>
      </c>
      <c r="L588" s="1796">
        <f t="shared" si="31"/>
        <v>8</v>
      </c>
      <c r="M588" s="1796">
        <f t="shared" si="32"/>
        <v>5</v>
      </c>
      <c r="N588" s="1796"/>
      <c r="O588" s="1797">
        <v>21</v>
      </c>
      <c r="P588" s="362"/>
      <c r="Q588" s="357"/>
      <c r="R588" s="363"/>
      <c r="S588" s="350"/>
      <c r="T588" s="350"/>
      <c r="U588" s="350"/>
    </row>
    <row r="589" spans="1:21" ht="12.6" customHeight="1" outlineLevel="1">
      <c r="A589" s="376">
        <v>44064</v>
      </c>
      <c r="B589" s="384">
        <v>44049</v>
      </c>
      <c r="C589" s="364">
        <v>44070</v>
      </c>
      <c r="D589" s="364">
        <v>44080</v>
      </c>
      <c r="E589" s="355" t="s">
        <v>3334</v>
      </c>
      <c r="F589" s="353" t="s">
        <v>13555</v>
      </c>
      <c r="G589" s="353" t="s">
        <v>13556</v>
      </c>
      <c r="H589" s="353"/>
      <c r="I589" s="353"/>
      <c r="J589" s="353" t="s">
        <v>2033</v>
      </c>
      <c r="K589" s="353" t="s">
        <v>13416</v>
      </c>
      <c r="L589" s="1796">
        <f t="shared" si="31"/>
        <v>15</v>
      </c>
      <c r="M589" s="1796">
        <f t="shared" si="32"/>
        <v>10</v>
      </c>
      <c r="N589" s="1796"/>
      <c r="O589" s="1797">
        <v>22</v>
      </c>
      <c r="P589" s="353"/>
      <c r="Q589" s="353"/>
      <c r="R589" s="353"/>
      <c r="S589" s="353"/>
      <c r="T589" s="353"/>
      <c r="U589" s="353"/>
    </row>
    <row r="590" spans="1:21" ht="12.6" customHeight="1" outlineLevel="1">
      <c r="A590" s="376">
        <v>44061</v>
      </c>
      <c r="B590" s="384">
        <v>44048</v>
      </c>
      <c r="C590" s="364">
        <v>44062</v>
      </c>
      <c r="D590" s="932">
        <v>44079</v>
      </c>
      <c r="E590" s="349" t="s">
        <v>3335</v>
      </c>
      <c r="F590" s="424" t="s">
        <v>2764</v>
      </c>
      <c r="G590" s="424" t="s">
        <v>13557</v>
      </c>
      <c r="H590" s="424" t="s">
        <v>13558</v>
      </c>
      <c r="I590" s="424"/>
      <c r="J590" s="424" t="s">
        <v>2041</v>
      </c>
      <c r="K590" s="353" t="s">
        <v>2036</v>
      </c>
      <c r="L590" s="1796">
        <f t="shared" si="31"/>
        <v>13</v>
      </c>
      <c r="M590" s="1796">
        <f t="shared" si="32"/>
        <v>8</v>
      </c>
      <c r="N590" s="1796"/>
      <c r="O590" s="1797">
        <v>23</v>
      </c>
      <c r="P590" s="424"/>
      <c r="Q590" s="424"/>
      <c r="R590" s="424"/>
      <c r="S590" s="424"/>
      <c r="T590" s="424"/>
      <c r="U590" s="424"/>
    </row>
    <row r="591" spans="1:21" ht="12.6" customHeight="1" outlineLevel="1">
      <c r="A591" s="376">
        <v>44064</v>
      </c>
      <c r="B591" s="384">
        <v>44047</v>
      </c>
      <c r="C591" s="364">
        <v>44070</v>
      </c>
      <c r="D591" s="932">
        <v>44078</v>
      </c>
      <c r="E591" s="349" t="s">
        <v>3335</v>
      </c>
      <c r="F591" s="424" t="s">
        <v>12647</v>
      </c>
      <c r="G591" s="424" t="s">
        <v>13559</v>
      </c>
      <c r="H591" s="424"/>
      <c r="I591" s="424"/>
      <c r="J591" s="424" t="s">
        <v>2041</v>
      </c>
      <c r="K591" s="353" t="s">
        <v>13560</v>
      </c>
      <c r="L591" s="1796">
        <f t="shared" si="31"/>
        <v>17</v>
      </c>
      <c r="M591" s="1796">
        <f t="shared" si="32"/>
        <v>12</v>
      </c>
      <c r="N591" s="1796"/>
      <c r="O591" s="1797">
        <v>24</v>
      </c>
      <c r="P591" s="662"/>
      <c r="Q591" s="662"/>
      <c r="R591" s="662"/>
      <c r="S591" s="662"/>
      <c r="T591" s="662"/>
      <c r="U591" s="662"/>
    </row>
    <row r="592" spans="1:21" ht="12.6" customHeight="1" outlineLevel="1">
      <c r="A592" s="376">
        <v>44067</v>
      </c>
      <c r="B592" s="384">
        <v>44064</v>
      </c>
      <c r="C592" s="364">
        <v>44068</v>
      </c>
      <c r="D592" s="376">
        <v>44068</v>
      </c>
      <c r="E592" s="355" t="s">
        <v>3335</v>
      </c>
      <c r="F592" s="353" t="s">
        <v>6504</v>
      </c>
      <c r="G592" s="353" t="s">
        <v>13561</v>
      </c>
      <c r="H592" s="348"/>
      <c r="I592" s="353"/>
      <c r="J592" s="604" t="s">
        <v>2042</v>
      </c>
      <c r="K592" s="353"/>
      <c r="L592" s="1796">
        <f t="shared" si="31"/>
        <v>3</v>
      </c>
      <c r="M592" s="1796">
        <f t="shared" si="32"/>
        <v>0</v>
      </c>
      <c r="N592" s="1796"/>
      <c r="O592" s="1797">
        <v>25</v>
      </c>
      <c r="P592" s="362"/>
      <c r="Q592" s="357"/>
      <c r="R592" s="363"/>
      <c r="S592" s="350"/>
      <c r="T592" s="350"/>
      <c r="U592" s="350"/>
    </row>
    <row r="593" spans="1:21" ht="12.6" customHeight="1" outlineLevel="1">
      <c r="A593" s="376">
        <v>44068</v>
      </c>
      <c r="B593" s="384">
        <v>44061</v>
      </c>
      <c r="C593" s="364">
        <v>44068</v>
      </c>
      <c r="D593" s="364">
        <v>44068</v>
      </c>
      <c r="E593" s="355" t="s">
        <v>3334</v>
      </c>
      <c r="F593" s="353" t="s">
        <v>13562</v>
      </c>
      <c r="G593" s="353" t="s">
        <v>13563</v>
      </c>
      <c r="H593" s="353" t="s">
        <v>13564</v>
      </c>
      <c r="I593" s="353"/>
      <c r="J593" s="353" t="s">
        <v>2035</v>
      </c>
      <c r="K593" s="353" t="s">
        <v>3351</v>
      </c>
      <c r="L593" s="1796">
        <f t="shared" si="31"/>
        <v>7</v>
      </c>
      <c r="M593" s="1796">
        <f t="shared" si="32"/>
        <v>4</v>
      </c>
      <c r="N593" s="1796"/>
      <c r="O593" s="1797">
        <v>26</v>
      </c>
      <c r="P593" s="352"/>
      <c r="Q593" s="352"/>
      <c r="R593" s="352"/>
      <c r="S593" s="352"/>
      <c r="T593" s="352"/>
      <c r="U593" s="352"/>
    </row>
    <row r="594" spans="1:21" ht="12.6" customHeight="1" outlineLevel="1">
      <c r="A594" s="376">
        <v>44067</v>
      </c>
      <c r="B594" s="384">
        <v>44062</v>
      </c>
      <c r="C594" s="364">
        <v>44074</v>
      </c>
      <c r="D594" s="364">
        <v>44074</v>
      </c>
      <c r="E594" s="355" t="s">
        <v>3334</v>
      </c>
      <c r="F594" s="353" t="s">
        <v>13565</v>
      </c>
      <c r="G594" s="353" t="s">
        <v>13566</v>
      </c>
      <c r="H594" s="353" t="s">
        <v>13567</v>
      </c>
      <c r="I594" s="353"/>
      <c r="J594" s="353" t="s">
        <v>2035</v>
      </c>
      <c r="K594" s="353"/>
      <c r="L594" s="1796">
        <f t="shared" si="31"/>
        <v>5</v>
      </c>
      <c r="M594" s="1796">
        <f t="shared" si="32"/>
        <v>2</v>
      </c>
      <c r="N594" s="1796"/>
      <c r="O594" s="1797">
        <v>27</v>
      </c>
      <c r="P594" s="362"/>
      <c r="Q594" s="357"/>
      <c r="R594" s="363"/>
      <c r="S594" s="350"/>
      <c r="T594" s="350"/>
      <c r="U594" s="350"/>
    </row>
    <row r="595" spans="1:21" ht="12.6" customHeight="1" outlineLevel="1">
      <c r="A595" s="376">
        <v>44069</v>
      </c>
      <c r="B595" s="384">
        <v>44062</v>
      </c>
      <c r="C595" s="364">
        <v>44069</v>
      </c>
      <c r="D595" s="932">
        <v>44093</v>
      </c>
      <c r="E595" s="355" t="s">
        <v>3334</v>
      </c>
      <c r="F595" s="353" t="s">
        <v>13568</v>
      </c>
      <c r="G595" s="353" t="s">
        <v>13569</v>
      </c>
      <c r="H595" s="353"/>
      <c r="I595" s="353"/>
      <c r="J595" s="353" t="s">
        <v>2045</v>
      </c>
      <c r="K595" s="353" t="s">
        <v>3351</v>
      </c>
      <c r="L595" s="1796">
        <f t="shared" si="31"/>
        <v>7</v>
      </c>
      <c r="M595" s="1796">
        <f t="shared" si="32"/>
        <v>4</v>
      </c>
      <c r="N595" s="1796"/>
      <c r="O595" s="1797">
        <v>28</v>
      </c>
      <c r="P595" s="362"/>
      <c r="Q595" s="357"/>
      <c r="R595" s="363"/>
      <c r="S595" s="350"/>
      <c r="T595" s="350"/>
      <c r="U595" s="350"/>
    </row>
    <row r="596" spans="1:21" ht="12.6" customHeight="1" outlineLevel="1">
      <c r="A596" s="376">
        <v>44069</v>
      </c>
      <c r="B596" s="384">
        <v>44062</v>
      </c>
      <c r="C596" s="364">
        <v>44093</v>
      </c>
      <c r="D596" s="364">
        <v>44093</v>
      </c>
      <c r="E596" s="355" t="s">
        <v>3334</v>
      </c>
      <c r="F596" s="353" t="s">
        <v>13570</v>
      </c>
      <c r="G596" s="353" t="s">
        <v>13571</v>
      </c>
      <c r="H596" s="353"/>
      <c r="I596" s="353"/>
      <c r="J596" s="353" t="s">
        <v>2035</v>
      </c>
      <c r="K596" s="353" t="s">
        <v>3366</v>
      </c>
      <c r="L596" s="1796">
        <f t="shared" si="31"/>
        <v>7</v>
      </c>
      <c r="M596" s="1796">
        <f t="shared" si="32"/>
        <v>4</v>
      </c>
      <c r="N596" s="1796"/>
      <c r="O596" s="1797">
        <v>29</v>
      </c>
      <c r="P596" s="362"/>
      <c r="Q596" s="357"/>
      <c r="R596" s="363"/>
      <c r="S596" s="350"/>
      <c r="T596" s="350"/>
      <c r="U596" s="350"/>
    </row>
    <row r="597" spans="1:21" ht="12.6" customHeight="1" outlineLevel="1">
      <c r="A597" s="376">
        <v>44069</v>
      </c>
      <c r="B597" s="384">
        <v>44064</v>
      </c>
      <c r="C597" s="364">
        <v>44078</v>
      </c>
      <c r="D597" s="376">
        <v>44095</v>
      </c>
      <c r="E597" s="355" t="s">
        <v>3334</v>
      </c>
      <c r="F597" s="353" t="s">
        <v>13572</v>
      </c>
      <c r="G597" s="353" t="s">
        <v>13573</v>
      </c>
      <c r="H597" s="348" t="s">
        <v>13574</v>
      </c>
      <c r="I597" s="353"/>
      <c r="J597" s="604" t="s">
        <v>2042</v>
      </c>
      <c r="K597" s="353"/>
      <c r="L597" s="1796">
        <f t="shared" si="31"/>
        <v>5</v>
      </c>
      <c r="M597" s="1796">
        <f t="shared" si="32"/>
        <v>2</v>
      </c>
      <c r="N597" s="1796"/>
      <c r="O597" s="1797">
        <v>30</v>
      </c>
      <c r="P597" s="362"/>
      <c r="Q597" s="357"/>
      <c r="R597" s="363"/>
      <c r="S597" s="350"/>
      <c r="T597" s="350"/>
      <c r="U597" s="350"/>
    </row>
    <row r="598" spans="1:21" ht="12.6" customHeight="1" outlineLevel="1">
      <c r="A598" s="376">
        <v>44069</v>
      </c>
      <c r="B598" s="384">
        <v>44056</v>
      </c>
      <c r="C598" s="364">
        <v>44085</v>
      </c>
      <c r="D598" s="364">
        <v>44087</v>
      </c>
      <c r="E598" s="355" t="s">
        <v>3335</v>
      </c>
      <c r="F598" s="353" t="s">
        <v>13575</v>
      </c>
      <c r="G598" s="353" t="s">
        <v>13576</v>
      </c>
      <c r="H598" s="353" t="s">
        <v>12620</v>
      </c>
      <c r="I598" s="353"/>
      <c r="J598" s="353" t="s">
        <v>2035</v>
      </c>
      <c r="K598" s="353" t="s">
        <v>3366</v>
      </c>
      <c r="L598" s="1796">
        <f t="shared" si="31"/>
        <v>13</v>
      </c>
      <c r="M598" s="1796">
        <f t="shared" si="32"/>
        <v>8</v>
      </c>
      <c r="N598" s="1796"/>
      <c r="O598" s="1797">
        <v>31</v>
      </c>
      <c r="P598" s="362"/>
      <c r="Q598" s="357"/>
      <c r="R598" s="363"/>
      <c r="S598" s="350"/>
      <c r="T598" s="350"/>
      <c r="U598" s="350"/>
    </row>
    <row r="599" spans="1:21" ht="12.6" customHeight="1" outlineLevel="1">
      <c r="A599" s="376">
        <v>44069</v>
      </c>
      <c r="B599" s="1829">
        <v>44064</v>
      </c>
      <c r="C599" s="1830">
        <v>44071</v>
      </c>
      <c r="D599" s="1069">
        <v>44071</v>
      </c>
      <c r="E599" s="578" t="s">
        <v>3334</v>
      </c>
      <c r="F599" s="440" t="s">
        <v>13577</v>
      </c>
      <c r="G599" s="440" t="s">
        <v>13578</v>
      </c>
      <c r="H599" s="440" t="s">
        <v>13579</v>
      </c>
      <c r="I599" s="578"/>
      <c r="J599" s="440" t="s">
        <v>2045</v>
      </c>
      <c r="K599" s="353" t="s">
        <v>13580</v>
      </c>
      <c r="L599" s="1796">
        <f t="shared" si="31"/>
        <v>5</v>
      </c>
      <c r="M599" s="1796">
        <f t="shared" si="32"/>
        <v>2</v>
      </c>
      <c r="N599" s="1796"/>
      <c r="O599" s="1797">
        <v>32</v>
      </c>
      <c r="P599" s="362"/>
      <c r="Q599" s="357"/>
      <c r="R599" s="363"/>
      <c r="S599" s="350"/>
      <c r="T599" s="350"/>
      <c r="U599" s="350"/>
    </row>
    <row r="600" spans="1:21" ht="12.6" customHeight="1" outlineLevel="1">
      <c r="A600" s="376">
        <v>44069</v>
      </c>
      <c r="B600" s="384">
        <v>44046</v>
      </c>
      <c r="C600" s="364">
        <v>44071</v>
      </c>
      <c r="D600" s="950">
        <v>44074</v>
      </c>
      <c r="E600" s="355" t="s">
        <v>3334</v>
      </c>
      <c r="F600" s="353" t="s">
        <v>12624</v>
      </c>
      <c r="G600" s="353" t="s">
        <v>13581</v>
      </c>
      <c r="H600" s="348"/>
      <c r="I600" s="353"/>
      <c r="J600" s="604" t="s">
        <v>2042</v>
      </c>
      <c r="K600" s="353"/>
      <c r="L600" s="1796">
        <f t="shared" ref="L600:L632" si="34">(A600-B600)</f>
        <v>23</v>
      </c>
      <c r="M600" s="1796">
        <f t="shared" ref="M600:M632" si="35">NETWORKDAYS(B600,A600,A600:B600)</f>
        <v>16</v>
      </c>
      <c r="N600" s="1796"/>
      <c r="O600" s="1797">
        <v>33</v>
      </c>
      <c r="P600" s="362"/>
      <c r="Q600" s="357"/>
      <c r="R600" s="363"/>
      <c r="S600" s="350"/>
      <c r="T600" s="350"/>
      <c r="U600" s="350"/>
    </row>
    <row r="601" spans="1:21" ht="12.6" customHeight="1" outlineLevel="1">
      <c r="A601" s="376">
        <v>44069</v>
      </c>
      <c r="B601" s="384">
        <v>44056</v>
      </c>
      <c r="C601" s="364">
        <v>44087</v>
      </c>
      <c r="D601" s="932">
        <v>44087</v>
      </c>
      <c r="E601" s="355" t="s">
        <v>3335</v>
      </c>
      <c r="F601" s="353" t="s">
        <v>4084</v>
      </c>
      <c r="G601" s="1828" t="s">
        <v>13582</v>
      </c>
      <c r="H601" s="353" t="s">
        <v>12620</v>
      </c>
      <c r="I601" s="353"/>
      <c r="J601" s="353" t="s">
        <v>2035</v>
      </c>
      <c r="K601" s="353" t="s">
        <v>3366</v>
      </c>
      <c r="L601" s="1796">
        <f t="shared" si="34"/>
        <v>13</v>
      </c>
      <c r="M601" s="1796">
        <f t="shared" si="35"/>
        <v>8</v>
      </c>
      <c r="N601" s="1796"/>
      <c r="O601" s="1797">
        <v>34</v>
      </c>
      <c r="P601" s="424"/>
      <c r="Q601" s="424"/>
      <c r="R601" s="424"/>
      <c r="S601" s="424"/>
      <c r="T601" s="424"/>
      <c r="U601" s="424"/>
    </row>
    <row r="602" spans="1:21" ht="12.6" customHeight="1" outlineLevel="1">
      <c r="A602" s="376">
        <v>44070</v>
      </c>
      <c r="B602" s="384">
        <v>44060</v>
      </c>
      <c r="C602" s="364">
        <v>44084</v>
      </c>
      <c r="D602" s="932">
        <v>44091</v>
      </c>
      <c r="E602" s="349" t="s">
        <v>3335</v>
      </c>
      <c r="F602" s="424" t="s">
        <v>13583</v>
      </c>
      <c r="G602" s="424" t="s">
        <v>13584</v>
      </c>
      <c r="H602" s="424" t="s">
        <v>12620</v>
      </c>
      <c r="I602" s="424"/>
      <c r="J602" s="424" t="s">
        <v>2041</v>
      </c>
      <c r="K602" s="353" t="s">
        <v>3366</v>
      </c>
      <c r="L602" s="1796">
        <f t="shared" si="34"/>
        <v>10</v>
      </c>
      <c r="M602" s="1796">
        <f t="shared" si="35"/>
        <v>7</v>
      </c>
      <c r="N602" s="1796"/>
      <c r="O602" s="1797">
        <v>35</v>
      </c>
      <c r="P602" s="424"/>
      <c r="Q602" s="424"/>
      <c r="R602" s="424"/>
      <c r="S602" s="424"/>
      <c r="T602" s="424"/>
      <c r="U602" s="424"/>
    </row>
    <row r="603" spans="1:21" ht="12.6" customHeight="1" outlineLevel="1">
      <c r="A603" s="376">
        <v>44070</v>
      </c>
      <c r="B603" s="384">
        <v>44054</v>
      </c>
      <c r="C603" s="364">
        <v>44071</v>
      </c>
      <c r="D603" s="932">
        <v>44086</v>
      </c>
      <c r="E603" s="355" t="s">
        <v>3334</v>
      </c>
      <c r="F603" s="353" t="s">
        <v>13585</v>
      </c>
      <c r="G603" s="353" t="s">
        <v>13586</v>
      </c>
      <c r="H603" s="353" t="s">
        <v>3577</v>
      </c>
      <c r="I603" s="353"/>
      <c r="J603" s="353" t="s">
        <v>2045</v>
      </c>
      <c r="K603" s="353" t="s">
        <v>3366</v>
      </c>
      <c r="L603" s="1796">
        <f t="shared" si="34"/>
        <v>16</v>
      </c>
      <c r="M603" s="1796">
        <f t="shared" si="35"/>
        <v>11</v>
      </c>
      <c r="N603" s="1796"/>
      <c r="O603" s="1797">
        <v>36</v>
      </c>
      <c r="P603" s="362"/>
      <c r="Q603" s="357"/>
      <c r="R603" s="363"/>
      <c r="S603" s="350"/>
      <c r="T603" s="350"/>
      <c r="U603" s="350"/>
    </row>
    <row r="604" spans="1:21" ht="12.6" customHeight="1" outlineLevel="1">
      <c r="A604" s="376">
        <v>44070</v>
      </c>
      <c r="B604" s="384">
        <v>44060</v>
      </c>
      <c r="C604" s="364">
        <v>44073</v>
      </c>
      <c r="D604" s="932">
        <v>44091</v>
      </c>
      <c r="E604" s="355" t="s">
        <v>3334</v>
      </c>
      <c r="F604" s="353" t="s">
        <v>13587</v>
      </c>
      <c r="G604" s="353" t="s">
        <v>13588</v>
      </c>
      <c r="H604" s="353"/>
      <c r="I604" s="353"/>
      <c r="J604" s="353" t="s">
        <v>2045</v>
      </c>
      <c r="K604" s="353" t="s">
        <v>3366</v>
      </c>
      <c r="L604" s="1796">
        <f t="shared" si="34"/>
        <v>10</v>
      </c>
      <c r="M604" s="1796">
        <f t="shared" si="35"/>
        <v>7</v>
      </c>
      <c r="N604" s="1796"/>
      <c r="O604" s="1797">
        <v>37</v>
      </c>
      <c r="P604" s="362"/>
      <c r="Q604" s="357"/>
      <c r="R604" s="363"/>
      <c r="S604" s="350"/>
      <c r="T604" s="350"/>
      <c r="U604" s="350"/>
    </row>
    <row r="605" spans="1:21" ht="12.6" customHeight="1" outlineLevel="1">
      <c r="A605" s="376">
        <v>44070</v>
      </c>
      <c r="B605" s="384">
        <v>44054</v>
      </c>
      <c r="C605" s="364">
        <v>44071</v>
      </c>
      <c r="D605" s="932">
        <v>44086</v>
      </c>
      <c r="E605" s="349" t="s">
        <v>3334</v>
      </c>
      <c r="F605" s="353" t="s">
        <v>13589</v>
      </c>
      <c r="G605" s="353" t="s">
        <v>13590</v>
      </c>
      <c r="H605" s="353" t="s">
        <v>13591</v>
      </c>
      <c r="I605" s="353"/>
      <c r="J605" s="353" t="s">
        <v>2045</v>
      </c>
      <c r="K605" s="353"/>
      <c r="L605" s="1796">
        <f t="shared" si="34"/>
        <v>16</v>
      </c>
      <c r="M605" s="1796">
        <f t="shared" si="35"/>
        <v>11</v>
      </c>
      <c r="N605" s="1796"/>
      <c r="O605" s="1797">
        <v>38</v>
      </c>
      <c r="P605" s="362"/>
      <c r="Q605" s="357"/>
      <c r="R605" s="363"/>
      <c r="S605" s="350"/>
      <c r="T605" s="350"/>
      <c r="U605" s="350"/>
    </row>
    <row r="606" spans="1:21" ht="12.6" customHeight="1" outlineLevel="1">
      <c r="A606" s="376">
        <v>44070</v>
      </c>
      <c r="B606" s="384">
        <v>44068</v>
      </c>
      <c r="C606" s="364">
        <v>44077</v>
      </c>
      <c r="D606" s="364">
        <v>44099</v>
      </c>
      <c r="E606" s="355" t="s">
        <v>3334</v>
      </c>
      <c r="F606" s="353" t="s">
        <v>13592</v>
      </c>
      <c r="G606" s="353" t="s">
        <v>13593</v>
      </c>
      <c r="H606" s="353"/>
      <c r="I606" s="353"/>
      <c r="J606" s="353" t="s">
        <v>2035</v>
      </c>
      <c r="K606" s="353" t="s">
        <v>3366</v>
      </c>
      <c r="L606" s="1796">
        <f t="shared" si="34"/>
        <v>2</v>
      </c>
      <c r="M606" s="1796">
        <f t="shared" si="35"/>
        <v>1</v>
      </c>
      <c r="N606" s="1796"/>
      <c r="O606" s="1797">
        <v>39</v>
      </c>
      <c r="P606" s="362"/>
      <c r="Q606" s="357"/>
      <c r="R606" s="363"/>
      <c r="S606" s="350"/>
      <c r="T606" s="350"/>
      <c r="U606" s="350"/>
    </row>
    <row r="607" spans="1:21" ht="12.6" customHeight="1" outlineLevel="1">
      <c r="A607" s="376">
        <v>44070</v>
      </c>
      <c r="B607" s="384">
        <v>44060</v>
      </c>
      <c r="C607" s="364">
        <v>44073</v>
      </c>
      <c r="D607" s="364">
        <v>44091</v>
      </c>
      <c r="E607" s="355" t="s">
        <v>3334</v>
      </c>
      <c r="F607" s="353" t="s">
        <v>13510</v>
      </c>
      <c r="G607" s="353" t="s">
        <v>13594</v>
      </c>
      <c r="H607" s="353" t="s">
        <v>13595</v>
      </c>
      <c r="I607" s="353" t="s">
        <v>2035</v>
      </c>
      <c r="J607" s="353" t="s">
        <v>2033</v>
      </c>
      <c r="K607" s="353" t="s">
        <v>3366</v>
      </c>
      <c r="L607" s="1796">
        <f t="shared" si="34"/>
        <v>10</v>
      </c>
      <c r="M607" s="1796">
        <f t="shared" si="35"/>
        <v>7</v>
      </c>
      <c r="N607" s="1796"/>
      <c r="O607" s="1797">
        <v>40</v>
      </c>
      <c r="P607" s="362"/>
      <c r="Q607" s="357"/>
      <c r="R607" s="363"/>
      <c r="S607" s="350"/>
      <c r="T607" s="350"/>
      <c r="U607" s="350"/>
    </row>
    <row r="608" spans="1:21" ht="12.6" customHeight="1" outlineLevel="1">
      <c r="A608" s="376">
        <v>44070</v>
      </c>
      <c r="B608" s="384">
        <v>44061</v>
      </c>
      <c r="C608" s="364">
        <v>44073</v>
      </c>
      <c r="D608" s="376">
        <v>44092</v>
      </c>
      <c r="E608" s="355" t="s">
        <v>3334</v>
      </c>
      <c r="F608" s="353" t="s">
        <v>13596</v>
      </c>
      <c r="G608" s="353" t="s">
        <v>13597</v>
      </c>
      <c r="H608" s="348" t="s">
        <v>13598</v>
      </c>
      <c r="I608" s="353"/>
      <c r="J608" s="604" t="s">
        <v>2042</v>
      </c>
      <c r="K608" s="353"/>
      <c r="L608" s="1796">
        <f t="shared" si="34"/>
        <v>9</v>
      </c>
      <c r="M608" s="1796">
        <f t="shared" si="35"/>
        <v>6</v>
      </c>
      <c r="N608" s="1796"/>
      <c r="O608" s="1797">
        <v>41</v>
      </c>
      <c r="P608" s="362"/>
      <c r="Q608" s="357"/>
      <c r="R608" s="363"/>
      <c r="S608" s="350"/>
      <c r="T608" s="350"/>
      <c r="U608" s="350"/>
    </row>
    <row r="609" spans="1:21" ht="12.6" customHeight="1" outlineLevel="1">
      <c r="A609" s="376">
        <v>44071</v>
      </c>
      <c r="B609" s="384">
        <v>44067</v>
      </c>
      <c r="C609" s="364">
        <v>44086</v>
      </c>
      <c r="D609" s="932">
        <v>44098</v>
      </c>
      <c r="E609" s="355" t="s">
        <v>3334</v>
      </c>
      <c r="F609" s="353" t="s">
        <v>13599</v>
      </c>
      <c r="G609" s="353" t="s">
        <v>13600</v>
      </c>
      <c r="H609" s="353"/>
      <c r="I609" s="353"/>
      <c r="J609" s="353" t="s">
        <v>2045</v>
      </c>
      <c r="K609" s="353" t="s">
        <v>3381</v>
      </c>
      <c r="L609" s="1796">
        <f t="shared" si="34"/>
        <v>4</v>
      </c>
      <c r="M609" s="1796">
        <f t="shared" si="35"/>
        <v>3</v>
      </c>
      <c r="N609" s="1796"/>
      <c r="O609" s="1797">
        <v>42</v>
      </c>
      <c r="P609" s="378"/>
      <c r="Q609" s="379"/>
      <c r="R609" s="359"/>
      <c r="S609" s="355"/>
      <c r="T609" s="355"/>
      <c r="U609" s="355"/>
    </row>
    <row r="610" spans="1:21" ht="12.6" customHeight="1" outlineLevel="1">
      <c r="A610" s="376">
        <v>44071</v>
      </c>
      <c r="B610" s="384">
        <v>44050</v>
      </c>
      <c r="C610" s="364">
        <v>44074</v>
      </c>
      <c r="D610" s="376">
        <v>44081</v>
      </c>
      <c r="E610" s="355" t="s">
        <v>3335</v>
      </c>
      <c r="F610" s="353" t="s">
        <v>13179</v>
      </c>
      <c r="G610" s="353" t="s">
        <v>13601</v>
      </c>
      <c r="H610" s="348" t="s">
        <v>12620</v>
      </c>
      <c r="I610" s="353"/>
      <c r="J610" s="604" t="s">
        <v>2042</v>
      </c>
      <c r="K610" s="353"/>
      <c r="L610" s="1796">
        <f t="shared" si="34"/>
        <v>21</v>
      </c>
      <c r="M610" s="1796">
        <f t="shared" si="35"/>
        <v>14</v>
      </c>
      <c r="N610" s="1796"/>
      <c r="O610" s="1797">
        <v>43</v>
      </c>
      <c r="P610" s="362"/>
      <c r="Q610" s="357"/>
      <c r="R610" s="363"/>
      <c r="S610" s="350"/>
      <c r="T610" s="350"/>
      <c r="U610" s="350"/>
    </row>
    <row r="611" spans="1:21" ht="12.6" customHeight="1" outlineLevel="1">
      <c r="A611" s="376">
        <v>44071</v>
      </c>
      <c r="B611" s="384">
        <v>44057</v>
      </c>
      <c r="C611" s="364">
        <v>44071</v>
      </c>
      <c r="D611" s="932">
        <v>44075</v>
      </c>
      <c r="E611" s="349" t="s">
        <v>3334</v>
      </c>
      <c r="F611" s="424" t="s">
        <v>13602</v>
      </c>
      <c r="G611" s="424" t="s">
        <v>13603</v>
      </c>
      <c r="H611" s="424" t="s">
        <v>13389</v>
      </c>
      <c r="I611" s="424"/>
      <c r="J611" s="424" t="s">
        <v>2041</v>
      </c>
      <c r="K611" s="353" t="s">
        <v>3366</v>
      </c>
      <c r="L611" s="1796">
        <f t="shared" si="34"/>
        <v>14</v>
      </c>
      <c r="M611" s="1796">
        <f t="shared" si="35"/>
        <v>9</v>
      </c>
      <c r="N611" s="1796"/>
      <c r="O611" s="1797">
        <v>44</v>
      </c>
      <c r="P611" s="424"/>
      <c r="Q611" s="424"/>
      <c r="R611" s="424"/>
      <c r="S611" s="424"/>
      <c r="T611" s="424"/>
      <c r="U611" s="424"/>
    </row>
    <row r="612" spans="1:21" ht="12.6" customHeight="1" outlineLevel="1">
      <c r="A612" s="376">
        <v>44071</v>
      </c>
      <c r="B612" s="384">
        <v>44071</v>
      </c>
      <c r="C612" s="364">
        <v>44074</v>
      </c>
      <c r="D612" s="364">
        <v>44074</v>
      </c>
      <c r="E612" s="355" t="s">
        <v>3334</v>
      </c>
      <c r="F612" s="353" t="s">
        <v>13604</v>
      </c>
      <c r="G612" s="353" t="s">
        <v>13605</v>
      </c>
      <c r="H612" s="353" t="s">
        <v>13606</v>
      </c>
      <c r="I612" s="353" t="s">
        <v>2039</v>
      </c>
      <c r="J612" s="353" t="s">
        <v>2035</v>
      </c>
      <c r="K612" s="353" t="s">
        <v>2036</v>
      </c>
      <c r="L612" s="1796">
        <f t="shared" si="34"/>
        <v>0</v>
      </c>
      <c r="M612" s="1796">
        <f t="shared" si="35"/>
        <v>0</v>
      </c>
      <c r="N612" s="1796"/>
      <c r="O612" s="1797">
        <v>45</v>
      </c>
      <c r="P612" s="362"/>
      <c r="Q612" s="357"/>
      <c r="R612" s="363"/>
      <c r="S612" s="350"/>
      <c r="T612" s="350"/>
      <c r="U612" s="350"/>
    </row>
    <row r="613" spans="1:21" ht="12.6" customHeight="1" outlineLevel="1">
      <c r="A613" s="376">
        <v>44075</v>
      </c>
      <c r="B613" s="384">
        <v>44062</v>
      </c>
      <c r="C613" s="364">
        <v>44071</v>
      </c>
      <c r="D613" s="932">
        <v>44075</v>
      </c>
      <c r="E613" s="355" t="s">
        <v>3334</v>
      </c>
      <c r="F613" s="353" t="s">
        <v>3470</v>
      </c>
      <c r="G613" s="353" t="s">
        <v>13607</v>
      </c>
      <c r="H613" s="353" t="s">
        <v>13608</v>
      </c>
      <c r="I613" s="353" t="s">
        <v>2035</v>
      </c>
      <c r="J613" s="353" t="s">
        <v>2045</v>
      </c>
      <c r="K613" s="353" t="s">
        <v>3911</v>
      </c>
      <c r="L613" s="1796">
        <f t="shared" si="34"/>
        <v>13</v>
      </c>
      <c r="M613" s="1796">
        <f t="shared" si="35"/>
        <v>8</v>
      </c>
      <c r="N613" s="1796"/>
      <c r="O613" s="1797">
        <v>46</v>
      </c>
      <c r="P613" s="362"/>
      <c r="Q613" s="357"/>
      <c r="R613" s="363"/>
      <c r="S613" s="350"/>
      <c r="T613" s="350"/>
      <c r="U613" s="350"/>
    </row>
    <row r="614" spans="1:21" ht="12.6" customHeight="1" outlineLevel="1">
      <c r="A614" s="376">
        <v>44076</v>
      </c>
      <c r="B614" s="384">
        <v>44064</v>
      </c>
      <c r="C614" s="364">
        <v>44095</v>
      </c>
      <c r="D614" s="364">
        <v>44095</v>
      </c>
      <c r="E614" s="355" t="s">
        <v>3334</v>
      </c>
      <c r="F614" s="353" t="s">
        <v>13609</v>
      </c>
      <c r="G614" s="353" t="s">
        <v>13610</v>
      </c>
      <c r="H614" s="353"/>
      <c r="I614" s="353"/>
      <c r="J614" s="424" t="s">
        <v>2039</v>
      </c>
      <c r="K614" s="353" t="s">
        <v>2036</v>
      </c>
      <c r="L614" s="1796">
        <f t="shared" si="34"/>
        <v>12</v>
      </c>
      <c r="M614" s="1796">
        <f t="shared" si="35"/>
        <v>7</v>
      </c>
      <c r="N614" s="1796"/>
      <c r="O614" s="1797">
        <v>47</v>
      </c>
      <c r="P614" s="353"/>
      <c r="Q614" s="353"/>
      <c r="R614" s="353"/>
      <c r="S614" s="353"/>
      <c r="T614" s="353"/>
      <c r="U614" s="353"/>
    </row>
    <row r="615" spans="1:21" ht="12.6" customHeight="1" outlineLevel="1">
      <c r="A615" s="376">
        <v>44078</v>
      </c>
      <c r="B615" s="384">
        <v>44071</v>
      </c>
      <c r="C615" s="364">
        <v>44087</v>
      </c>
      <c r="D615" s="376">
        <v>44102</v>
      </c>
      <c r="E615" s="355" t="s">
        <v>3334</v>
      </c>
      <c r="F615" s="353" t="s">
        <v>13611</v>
      </c>
      <c r="G615" s="353" t="s">
        <v>13612</v>
      </c>
      <c r="H615" s="348"/>
      <c r="I615" s="353"/>
      <c r="J615" s="604" t="s">
        <v>2042</v>
      </c>
      <c r="K615" s="353"/>
      <c r="L615" s="1796">
        <f t="shared" si="34"/>
        <v>7</v>
      </c>
      <c r="M615" s="1796">
        <f t="shared" si="35"/>
        <v>4</v>
      </c>
      <c r="N615" s="1796"/>
      <c r="O615" s="1797">
        <v>48</v>
      </c>
      <c r="P615" s="362"/>
      <c r="Q615" s="357"/>
      <c r="R615" s="363"/>
      <c r="S615" s="350"/>
      <c r="T615" s="350"/>
      <c r="U615" s="350"/>
    </row>
    <row r="616" spans="1:21" ht="12.6" customHeight="1" outlineLevel="1">
      <c r="A616" s="376">
        <v>44078</v>
      </c>
      <c r="B616" s="384">
        <v>44063</v>
      </c>
      <c r="C616" s="364">
        <v>44078</v>
      </c>
      <c r="D616" s="376">
        <v>44094</v>
      </c>
      <c r="E616" s="355" t="s">
        <v>3335</v>
      </c>
      <c r="F616" s="353" t="s">
        <v>13613</v>
      </c>
      <c r="G616" s="353" t="s">
        <v>13614</v>
      </c>
      <c r="H616" s="348" t="s">
        <v>12620</v>
      </c>
      <c r="I616" s="353"/>
      <c r="J616" s="604" t="s">
        <v>2042</v>
      </c>
      <c r="K616" s="353"/>
      <c r="L616" s="1796">
        <f t="shared" si="34"/>
        <v>15</v>
      </c>
      <c r="M616" s="1796">
        <f t="shared" si="35"/>
        <v>10</v>
      </c>
      <c r="N616" s="1796"/>
      <c r="O616" s="1797">
        <v>49</v>
      </c>
      <c r="P616" s="362"/>
      <c r="Q616" s="357"/>
      <c r="R616" s="363"/>
      <c r="S616" s="350"/>
      <c r="T616" s="350"/>
      <c r="U616" s="350"/>
    </row>
    <row r="617" spans="1:21" ht="12.6" customHeight="1" outlineLevel="1">
      <c r="A617" s="734">
        <v>44080</v>
      </c>
      <c r="B617" s="384">
        <v>44050</v>
      </c>
      <c r="C617" s="374">
        <v>44081</v>
      </c>
      <c r="D617" s="364">
        <v>44081</v>
      </c>
      <c r="E617" s="355" t="s">
        <v>3334</v>
      </c>
      <c r="F617" s="353" t="s">
        <v>13615</v>
      </c>
      <c r="G617" s="353" t="s">
        <v>13616</v>
      </c>
      <c r="H617" s="353" t="s">
        <v>13188</v>
      </c>
      <c r="I617" s="353"/>
      <c r="J617" s="353" t="s">
        <v>2039</v>
      </c>
      <c r="K617" s="353" t="s">
        <v>13189</v>
      </c>
      <c r="L617" s="1796">
        <f t="shared" si="34"/>
        <v>30</v>
      </c>
      <c r="M617" s="1796">
        <f t="shared" si="35"/>
        <v>20</v>
      </c>
      <c r="N617" s="1796"/>
      <c r="O617" s="1797">
        <v>50</v>
      </c>
      <c r="P617" s="353"/>
      <c r="Q617" s="353"/>
      <c r="R617" s="353"/>
      <c r="S617" s="353"/>
      <c r="T617" s="353"/>
      <c r="U617" s="353"/>
    </row>
    <row r="618" spans="1:21" ht="12.6" customHeight="1" outlineLevel="1">
      <c r="A618" s="376">
        <v>44081</v>
      </c>
      <c r="B618" s="384">
        <v>44049</v>
      </c>
      <c r="C618" s="364">
        <v>44081</v>
      </c>
      <c r="D618" s="364">
        <v>44081</v>
      </c>
      <c r="E618" s="355" t="s">
        <v>3334</v>
      </c>
      <c r="F618" s="353" t="s">
        <v>13617</v>
      </c>
      <c r="G618" s="353" t="s">
        <v>13618</v>
      </c>
      <c r="H618" s="353" t="s">
        <v>12637</v>
      </c>
      <c r="I618" s="353"/>
      <c r="J618" s="353" t="s">
        <v>2039</v>
      </c>
      <c r="K618" s="353" t="s">
        <v>13232</v>
      </c>
      <c r="L618" s="1796">
        <f t="shared" si="34"/>
        <v>32</v>
      </c>
      <c r="M618" s="1796">
        <f t="shared" si="35"/>
        <v>21</v>
      </c>
      <c r="N618" s="1796"/>
      <c r="O618" s="1797">
        <v>51</v>
      </c>
      <c r="P618" s="353"/>
      <c r="Q618" s="353"/>
      <c r="R618" s="353"/>
      <c r="S618" s="353"/>
      <c r="T618" s="353"/>
      <c r="U618" s="353"/>
    </row>
    <row r="619" spans="1:21" ht="12.6" customHeight="1" outlineLevel="1">
      <c r="A619" s="376">
        <v>44078</v>
      </c>
      <c r="B619" s="384">
        <v>44070</v>
      </c>
      <c r="C619" s="364">
        <v>44081</v>
      </c>
      <c r="D619" s="364">
        <v>44101</v>
      </c>
      <c r="E619" s="355" t="s">
        <v>3334</v>
      </c>
      <c r="F619" s="353" t="s">
        <v>13619</v>
      </c>
      <c r="G619" s="353" t="s">
        <v>13620</v>
      </c>
      <c r="H619" s="353" t="s">
        <v>3577</v>
      </c>
      <c r="I619" s="353"/>
      <c r="J619" s="353" t="s">
        <v>2035</v>
      </c>
      <c r="K619" s="353" t="s">
        <v>13621</v>
      </c>
      <c r="L619" s="1796">
        <f t="shared" si="34"/>
        <v>8</v>
      </c>
      <c r="M619" s="1796">
        <f t="shared" si="35"/>
        <v>5</v>
      </c>
      <c r="N619" s="1796"/>
      <c r="O619" s="1797">
        <v>52</v>
      </c>
      <c r="P619" s="353"/>
      <c r="Q619" s="353"/>
      <c r="R619" s="353"/>
      <c r="S619" s="353"/>
      <c r="T619" s="353"/>
      <c r="U619" s="353"/>
    </row>
    <row r="620" spans="1:21" ht="12.6" customHeight="1" outlineLevel="1">
      <c r="A620" s="376">
        <v>44081</v>
      </c>
      <c r="B620" s="384">
        <v>44050</v>
      </c>
      <c r="C620" s="364">
        <v>44081</v>
      </c>
      <c r="D620" s="376">
        <v>44081</v>
      </c>
      <c r="E620" s="355" t="s">
        <v>3334</v>
      </c>
      <c r="F620" s="353" t="s">
        <v>3597</v>
      </c>
      <c r="G620" s="353" t="s">
        <v>13622</v>
      </c>
      <c r="H620" s="348"/>
      <c r="I620" s="353"/>
      <c r="J620" s="604" t="s">
        <v>2042</v>
      </c>
      <c r="K620" s="353"/>
      <c r="L620" s="1796">
        <f t="shared" si="34"/>
        <v>31</v>
      </c>
      <c r="M620" s="1796">
        <f t="shared" si="35"/>
        <v>20</v>
      </c>
      <c r="N620" s="1796"/>
      <c r="O620" s="1797">
        <v>53</v>
      </c>
      <c r="P620" s="378"/>
      <c r="Q620" s="379"/>
      <c r="R620" s="359"/>
      <c r="S620" s="355"/>
      <c r="T620" s="355"/>
      <c r="U620" s="355"/>
    </row>
    <row r="621" spans="1:21" ht="12.6" customHeight="1" outlineLevel="1">
      <c r="A621" s="376">
        <v>44083</v>
      </c>
      <c r="B621" s="384">
        <v>44055</v>
      </c>
      <c r="C621" s="364">
        <v>44084</v>
      </c>
      <c r="D621" s="376">
        <v>44086</v>
      </c>
      <c r="E621" s="355" t="s">
        <v>3335</v>
      </c>
      <c r="F621" s="353" t="s">
        <v>4084</v>
      </c>
      <c r="G621" s="353" t="s">
        <v>13623</v>
      </c>
      <c r="H621" s="348"/>
      <c r="I621" s="353"/>
      <c r="J621" s="604" t="s">
        <v>2042</v>
      </c>
      <c r="K621" s="353"/>
      <c r="L621" s="1796">
        <f t="shared" si="34"/>
        <v>28</v>
      </c>
      <c r="M621" s="1796">
        <f t="shared" si="35"/>
        <v>19</v>
      </c>
      <c r="N621" s="1796"/>
      <c r="O621" s="1797">
        <v>54</v>
      </c>
      <c r="P621" s="362"/>
      <c r="Q621" s="357"/>
      <c r="R621" s="363"/>
      <c r="S621" s="350"/>
      <c r="T621" s="350"/>
      <c r="U621" s="350"/>
    </row>
    <row r="622" spans="1:21" ht="12.6" customHeight="1" outlineLevel="1">
      <c r="A622" s="376">
        <v>44084</v>
      </c>
      <c r="B622" s="384">
        <v>44070</v>
      </c>
      <c r="C622" s="364">
        <v>44081</v>
      </c>
      <c r="D622" s="364">
        <v>44083</v>
      </c>
      <c r="E622" s="355" t="s">
        <v>3335</v>
      </c>
      <c r="F622" s="353" t="s">
        <v>2588</v>
      </c>
      <c r="G622" s="1828" t="s">
        <v>13624</v>
      </c>
      <c r="H622" s="353" t="s">
        <v>3577</v>
      </c>
      <c r="I622" s="353"/>
      <c r="J622" s="353" t="s">
        <v>2035</v>
      </c>
      <c r="K622" s="353" t="s">
        <v>12427</v>
      </c>
      <c r="L622" s="1796">
        <f t="shared" si="34"/>
        <v>14</v>
      </c>
      <c r="M622" s="1796">
        <f t="shared" si="35"/>
        <v>9</v>
      </c>
      <c r="N622" s="1796"/>
      <c r="O622" s="1797">
        <v>55</v>
      </c>
      <c r="P622" s="362"/>
      <c r="Q622" s="357"/>
      <c r="R622" s="363"/>
      <c r="S622" s="350"/>
      <c r="T622" s="350"/>
      <c r="U622" s="350"/>
    </row>
    <row r="623" spans="1:21" ht="12.6" customHeight="1" outlineLevel="1">
      <c r="A623" s="715">
        <v>44082</v>
      </c>
      <c r="B623" s="384">
        <v>44063</v>
      </c>
      <c r="C623" s="364">
        <v>44078</v>
      </c>
      <c r="D623" s="932">
        <v>44085</v>
      </c>
      <c r="E623" s="349" t="s">
        <v>3334</v>
      </c>
      <c r="F623" s="424" t="s">
        <v>13625</v>
      </c>
      <c r="G623" s="424" t="s">
        <v>13626</v>
      </c>
      <c r="H623" s="424"/>
      <c r="I623" s="424"/>
      <c r="J623" s="424" t="s">
        <v>2041</v>
      </c>
      <c r="K623" s="353"/>
      <c r="L623" s="1796">
        <f t="shared" si="34"/>
        <v>19</v>
      </c>
      <c r="M623" s="1796">
        <f t="shared" si="35"/>
        <v>12</v>
      </c>
      <c r="N623" s="1796"/>
      <c r="O623" s="1797">
        <v>56</v>
      </c>
      <c r="P623" s="424"/>
      <c r="Q623" s="424"/>
      <c r="R623" s="424"/>
      <c r="S623" s="424"/>
      <c r="T623" s="424"/>
      <c r="U623" s="424"/>
    </row>
    <row r="624" spans="1:21" ht="12.6" customHeight="1" outlineLevel="1">
      <c r="A624" s="376">
        <v>44084</v>
      </c>
      <c r="B624" s="384">
        <v>44074</v>
      </c>
      <c r="C624" s="364">
        <v>44085</v>
      </c>
      <c r="D624" s="364">
        <v>44085</v>
      </c>
      <c r="E624" s="355" t="s">
        <v>3334</v>
      </c>
      <c r="F624" s="353" t="s">
        <v>13627</v>
      </c>
      <c r="G624" s="353" t="s">
        <v>13628</v>
      </c>
      <c r="H624" s="353" t="s">
        <v>13379</v>
      </c>
      <c r="I624" s="353"/>
      <c r="J624" s="353" t="s">
        <v>2035</v>
      </c>
      <c r="K624" s="353"/>
      <c r="L624" s="1796">
        <f t="shared" si="34"/>
        <v>10</v>
      </c>
      <c r="M624" s="1796">
        <f t="shared" si="35"/>
        <v>7</v>
      </c>
      <c r="N624" s="1796"/>
      <c r="O624" s="1797">
        <v>57</v>
      </c>
      <c r="P624" s="362"/>
      <c r="Q624" s="357"/>
      <c r="R624" s="363"/>
      <c r="S624" s="350"/>
      <c r="T624" s="350"/>
      <c r="U624" s="350"/>
    </row>
    <row r="625" spans="1:33" ht="12.6" customHeight="1" outlineLevel="1">
      <c r="A625" s="376">
        <v>44088</v>
      </c>
      <c r="B625" s="384">
        <v>44074</v>
      </c>
      <c r="C625" s="364">
        <v>44089</v>
      </c>
      <c r="D625" s="950">
        <v>44105</v>
      </c>
      <c r="E625" s="355" t="s">
        <v>3335</v>
      </c>
      <c r="F625" s="353" t="s">
        <v>13629</v>
      </c>
      <c r="G625" s="353" t="s">
        <v>13630</v>
      </c>
      <c r="H625" s="348"/>
      <c r="I625" s="353"/>
      <c r="J625" s="604" t="s">
        <v>2042</v>
      </c>
      <c r="K625" s="353"/>
      <c r="L625" s="1796">
        <f t="shared" si="34"/>
        <v>14</v>
      </c>
      <c r="M625" s="1796">
        <f t="shared" si="35"/>
        <v>9</v>
      </c>
      <c r="N625" s="1796"/>
      <c r="O625" s="1797">
        <v>58</v>
      </c>
      <c r="P625" s="362"/>
      <c r="Q625" s="357"/>
      <c r="R625" s="363"/>
      <c r="S625" s="350"/>
      <c r="T625" s="350"/>
      <c r="U625" s="350"/>
      <c r="V625" s="355"/>
      <c r="W625" s="1385"/>
      <c r="X625" s="1385"/>
      <c r="Y625" s="1385"/>
      <c r="Z625" s="1385"/>
      <c r="AA625" s="1385"/>
      <c r="AB625" s="1385"/>
      <c r="AC625" s="1385"/>
      <c r="AD625" s="363"/>
      <c r="AE625" s="1385"/>
      <c r="AF625" s="353"/>
      <c r="AG625" s="353"/>
    </row>
    <row r="626" spans="1:33" ht="12.6" customHeight="1" outlineLevel="1">
      <c r="A626" s="360">
        <v>44089</v>
      </c>
      <c r="B626" s="384">
        <v>44060</v>
      </c>
      <c r="C626" s="364">
        <v>44085</v>
      </c>
      <c r="D626" s="932">
        <v>44091</v>
      </c>
      <c r="E626" s="349" t="s">
        <v>3335</v>
      </c>
      <c r="F626" s="424" t="s">
        <v>13631</v>
      </c>
      <c r="G626" s="424" t="s">
        <v>13632</v>
      </c>
      <c r="H626" s="424" t="s">
        <v>13224</v>
      </c>
      <c r="I626" s="424"/>
      <c r="J626" s="424" t="s">
        <v>2041</v>
      </c>
      <c r="K626" s="353" t="s">
        <v>3351</v>
      </c>
      <c r="L626" s="1796">
        <f t="shared" si="34"/>
        <v>29</v>
      </c>
      <c r="M626" s="1796">
        <f t="shared" si="35"/>
        <v>20</v>
      </c>
      <c r="N626" s="1796"/>
      <c r="O626" s="1797">
        <v>59</v>
      </c>
      <c r="P626" s="424"/>
      <c r="Q626" s="424"/>
      <c r="R626" s="424"/>
      <c r="S626" s="424"/>
      <c r="T626" s="424"/>
      <c r="U626" s="424"/>
      <c r="V626" s="424"/>
      <c r="W626" s="424"/>
      <c r="X626" s="424"/>
      <c r="Y626" s="424"/>
      <c r="Z626" s="424"/>
      <c r="AA626" s="424"/>
      <c r="AB626" s="424"/>
      <c r="AC626" s="424"/>
      <c r="AD626" s="424"/>
      <c r="AE626" s="424"/>
      <c r="AF626" s="424"/>
      <c r="AG626" s="424"/>
    </row>
    <row r="627" spans="1:33" ht="12.6" customHeight="1" outlineLevel="1">
      <c r="A627" s="360">
        <v>44089</v>
      </c>
      <c r="B627" s="384">
        <v>44068</v>
      </c>
      <c r="C627" s="364">
        <v>44089</v>
      </c>
      <c r="D627" s="932">
        <v>44099</v>
      </c>
      <c r="E627" s="349" t="s">
        <v>3334</v>
      </c>
      <c r="F627" s="424" t="s">
        <v>13633</v>
      </c>
      <c r="G627" s="424" t="s">
        <v>13634</v>
      </c>
      <c r="H627" s="424" t="s">
        <v>13379</v>
      </c>
      <c r="I627" s="424"/>
      <c r="J627" s="424" t="s">
        <v>2041</v>
      </c>
      <c r="K627" s="353" t="s">
        <v>13635</v>
      </c>
      <c r="L627" s="1796">
        <f t="shared" si="34"/>
        <v>21</v>
      </c>
      <c r="M627" s="1796">
        <f t="shared" si="35"/>
        <v>14</v>
      </c>
      <c r="N627" s="1796"/>
      <c r="O627" s="1797">
        <v>60</v>
      </c>
      <c r="P627" s="424"/>
      <c r="Q627" s="424"/>
      <c r="R627" s="424"/>
      <c r="S627" s="424"/>
      <c r="T627" s="424"/>
      <c r="U627" s="424"/>
      <c r="V627" s="424"/>
      <c r="W627" s="424"/>
      <c r="X627" s="424"/>
      <c r="Y627" s="424"/>
      <c r="Z627" s="424"/>
      <c r="AA627" s="424"/>
      <c r="AB627" s="424"/>
      <c r="AC627" s="424"/>
      <c r="AD627" s="424"/>
      <c r="AE627" s="424"/>
      <c r="AF627" s="424"/>
      <c r="AG627" s="424"/>
    </row>
    <row r="628" spans="1:33" ht="12.6" customHeight="1" outlineLevel="1">
      <c r="A628" s="1831">
        <v>44089</v>
      </c>
      <c r="B628" s="384">
        <v>44068</v>
      </c>
      <c r="C628" s="364">
        <v>44092</v>
      </c>
      <c r="D628" s="932">
        <v>44099</v>
      </c>
      <c r="E628" s="349" t="s">
        <v>3335</v>
      </c>
      <c r="F628" s="424" t="s">
        <v>12647</v>
      </c>
      <c r="G628" s="424" t="s">
        <v>13636</v>
      </c>
      <c r="H628" s="424"/>
      <c r="I628" s="424" t="s">
        <v>2035</v>
      </c>
      <c r="J628" s="424" t="s">
        <v>2041</v>
      </c>
      <c r="K628" s="353" t="s">
        <v>13580</v>
      </c>
      <c r="L628" s="1796">
        <f t="shared" si="34"/>
        <v>21</v>
      </c>
      <c r="M628" s="1796">
        <f t="shared" si="35"/>
        <v>14</v>
      </c>
      <c r="N628" s="1796"/>
      <c r="O628" s="1797">
        <v>61</v>
      </c>
      <c r="P628" s="424"/>
      <c r="Q628" s="424"/>
      <c r="R628" s="424"/>
      <c r="S628" s="424"/>
      <c r="T628" s="424"/>
      <c r="U628" s="424"/>
      <c r="V628" s="424"/>
      <c r="W628" s="424"/>
      <c r="X628" s="424"/>
      <c r="Y628" s="424"/>
      <c r="Z628" s="424"/>
      <c r="AA628" s="424"/>
      <c r="AB628" s="424"/>
      <c r="AC628" s="424"/>
      <c r="AD628" s="424"/>
      <c r="AE628" s="424"/>
      <c r="AF628" s="424"/>
      <c r="AG628" s="424"/>
    </row>
    <row r="629" spans="1:33" ht="12.6" customHeight="1" outlineLevel="1">
      <c r="A629" s="715">
        <v>44092</v>
      </c>
      <c r="B629" s="384">
        <v>44069</v>
      </c>
      <c r="C629" s="364">
        <v>44094</v>
      </c>
      <c r="D629" s="932">
        <v>44100</v>
      </c>
      <c r="E629" s="349" t="s">
        <v>3334</v>
      </c>
      <c r="F629" s="424" t="s">
        <v>13637</v>
      </c>
      <c r="G629" s="424" t="s">
        <v>13638</v>
      </c>
      <c r="H629" s="424" t="s">
        <v>3577</v>
      </c>
      <c r="I629" s="424"/>
      <c r="J629" s="424" t="s">
        <v>2041</v>
      </c>
      <c r="K629" s="353" t="s">
        <v>3406</v>
      </c>
      <c r="L629" s="1796">
        <f t="shared" si="34"/>
        <v>23</v>
      </c>
      <c r="M629" s="1796">
        <f t="shared" si="35"/>
        <v>16</v>
      </c>
      <c r="N629" s="1796"/>
      <c r="O629" s="1797">
        <v>62</v>
      </c>
      <c r="P629" s="362"/>
      <c r="Q629" s="357"/>
      <c r="R629" s="363"/>
      <c r="S629" s="350"/>
      <c r="T629" s="350"/>
      <c r="U629" s="350"/>
      <c r="V629" s="355"/>
      <c r="W629" s="1385"/>
      <c r="X629" s="1385"/>
      <c r="Y629" s="1385"/>
      <c r="Z629" s="1385"/>
      <c r="AA629" s="1385"/>
      <c r="AB629" s="1385"/>
      <c r="AC629" s="1385"/>
      <c r="AD629" s="363"/>
      <c r="AE629" s="1385"/>
      <c r="AF629" s="353"/>
      <c r="AG629" s="353"/>
    </row>
    <row r="630" spans="1:33" ht="12.6" customHeight="1" outlineLevel="1">
      <c r="A630" s="376">
        <v>44071</v>
      </c>
      <c r="B630" s="384">
        <v>44070</v>
      </c>
      <c r="C630" s="364">
        <v>44101</v>
      </c>
      <c r="D630" s="932">
        <v>44102</v>
      </c>
      <c r="E630" s="355" t="s">
        <v>3334</v>
      </c>
      <c r="F630" s="353" t="s">
        <v>13639</v>
      </c>
      <c r="G630" s="353" t="s">
        <v>13640</v>
      </c>
      <c r="H630" s="353"/>
      <c r="I630" s="353"/>
      <c r="J630" s="353" t="s">
        <v>2045</v>
      </c>
      <c r="K630" s="353" t="s">
        <v>3366</v>
      </c>
      <c r="L630" s="1796">
        <f t="shared" si="34"/>
        <v>1</v>
      </c>
      <c r="M630" s="1796">
        <f t="shared" si="35"/>
        <v>0</v>
      </c>
      <c r="N630" s="1796"/>
      <c r="O630" s="1797">
        <v>63</v>
      </c>
      <c r="P630" s="362"/>
      <c r="Q630" s="357"/>
      <c r="R630" s="363"/>
      <c r="S630" s="350"/>
      <c r="T630" s="350"/>
      <c r="U630" s="350"/>
      <c r="V630" s="355"/>
      <c r="W630" s="1385"/>
      <c r="X630" s="1385"/>
      <c r="Y630" s="1385"/>
      <c r="Z630" s="1385"/>
      <c r="AA630" s="1385"/>
      <c r="AB630" s="1385"/>
      <c r="AC630" s="1385"/>
      <c r="AD630" s="363"/>
      <c r="AE630" s="1385"/>
      <c r="AF630" s="353"/>
      <c r="AG630" s="353"/>
    </row>
    <row r="631" spans="1:33" ht="12.6" customHeight="1" outlineLevel="1">
      <c r="A631" s="360">
        <v>44099</v>
      </c>
      <c r="B631" s="1451">
        <v>44068</v>
      </c>
      <c r="C631" s="364">
        <v>44099</v>
      </c>
      <c r="D631" s="360">
        <v>44099</v>
      </c>
      <c r="E631" s="355" t="s">
        <v>3335</v>
      </c>
      <c r="F631" s="353" t="s">
        <v>2588</v>
      </c>
      <c r="G631" s="353" t="s">
        <v>13641</v>
      </c>
      <c r="H631" s="348"/>
      <c r="I631" s="353"/>
      <c r="J631" s="604" t="s">
        <v>2042</v>
      </c>
      <c r="K631" s="353"/>
      <c r="L631" s="1796">
        <f t="shared" si="34"/>
        <v>31</v>
      </c>
      <c r="M631" s="1796">
        <f t="shared" si="35"/>
        <v>22</v>
      </c>
      <c r="N631" s="1796"/>
      <c r="O631" s="1797">
        <v>64</v>
      </c>
      <c r="P631" s="362"/>
      <c r="Q631" s="357"/>
      <c r="R631" s="363"/>
      <c r="S631" s="350"/>
      <c r="T631" s="350"/>
      <c r="U631" s="350"/>
      <c r="V631" s="355"/>
      <c r="W631" s="1385"/>
      <c r="X631" s="1385"/>
      <c r="Y631" s="1385"/>
      <c r="Z631" s="1385"/>
      <c r="AA631" s="1385"/>
      <c r="AB631" s="1385"/>
      <c r="AC631" s="1385"/>
      <c r="AD631" s="363"/>
      <c r="AE631" s="1385"/>
      <c r="AF631" s="353"/>
      <c r="AG631" s="353"/>
    </row>
    <row r="632" spans="1:33" ht="12.6" customHeight="1" outlineLevel="1">
      <c r="A632" s="376">
        <v>44134</v>
      </c>
      <c r="B632" s="1060">
        <v>44062</v>
      </c>
      <c r="C632" s="759">
        <v>44129</v>
      </c>
      <c r="D632" s="759">
        <v>44135</v>
      </c>
      <c r="E632" s="350" t="s">
        <v>3335</v>
      </c>
      <c r="F632" s="352" t="s">
        <v>13642</v>
      </c>
      <c r="G632" s="352" t="s">
        <v>13643</v>
      </c>
      <c r="H632" s="352" t="s">
        <v>13644</v>
      </c>
      <c r="I632" s="352"/>
      <c r="J632" s="352" t="s">
        <v>2033</v>
      </c>
      <c r="K632" s="352" t="s">
        <v>13645</v>
      </c>
      <c r="L632" s="1796">
        <f t="shared" si="34"/>
        <v>72</v>
      </c>
      <c r="M632" s="1796">
        <f t="shared" si="35"/>
        <v>51</v>
      </c>
      <c r="N632" s="1796"/>
      <c r="O632" s="1797">
        <v>65</v>
      </c>
      <c r="P632" s="352"/>
      <c r="Q632" s="352"/>
      <c r="R632" s="352"/>
      <c r="S632" s="352"/>
      <c r="T632" s="352"/>
      <c r="U632" s="352"/>
      <c r="V632" s="352"/>
      <c r="W632" s="352"/>
      <c r="X632" s="352"/>
      <c r="Y632" s="352"/>
      <c r="Z632" s="352"/>
      <c r="AA632" s="352"/>
      <c r="AB632" s="352"/>
      <c r="AC632" s="352"/>
      <c r="AD632" s="352"/>
      <c r="AE632" s="352"/>
      <c r="AF632" s="352"/>
      <c r="AG632" s="352"/>
    </row>
    <row r="633" spans="1:33" ht="12.6" customHeight="1">
      <c r="A633" s="376"/>
      <c r="B633" s="364"/>
      <c r="C633" s="364"/>
      <c r="D633" s="376"/>
      <c r="E633" s="355"/>
      <c r="F633" s="353"/>
      <c r="G633" s="353"/>
      <c r="H633" s="348"/>
      <c r="I633" s="353"/>
      <c r="J633" s="604"/>
      <c r="K633" s="353"/>
      <c r="L633" s="1795"/>
      <c r="M633" s="1795"/>
      <c r="N633" s="1796"/>
      <c r="O633" s="1797"/>
      <c r="P633" s="362"/>
      <c r="Q633" s="357"/>
      <c r="R633" s="363"/>
      <c r="S633" s="350"/>
      <c r="T633" s="350"/>
      <c r="U633" s="350"/>
      <c r="V633" s="355"/>
      <c r="W633" s="1385"/>
      <c r="X633" s="1385"/>
      <c r="Y633" s="1385"/>
      <c r="Z633" s="1385"/>
      <c r="AA633" s="1385"/>
      <c r="AB633" s="1385"/>
      <c r="AC633" s="1385"/>
      <c r="AD633" s="363"/>
      <c r="AE633" s="1385"/>
      <c r="AF633" s="353"/>
      <c r="AG633" s="353"/>
    </row>
    <row r="634" spans="1:33" ht="12.6" customHeight="1">
      <c r="A634" s="376">
        <v>44078</v>
      </c>
      <c r="B634" s="752">
        <v>44076</v>
      </c>
      <c r="C634" s="742">
        <v>44081</v>
      </c>
      <c r="D634" s="1464">
        <v>44106</v>
      </c>
      <c r="E634" s="578" t="s">
        <v>3335</v>
      </c>
      <c r="F634" s="938" t="s">
        <v>13006</v>
      </c>
      <c r="G634" s="1828" t="s">
        <v>13646</v>
      </c>
      <c r="H634" s="938"/>
      <c r="I634" s="439"/>
      <c r="J634" s="938" t="s">
        <v>2041</v>
      </c>
      <c r="K634" s="604" t="s">
        <v>3366</v>
      </c>
      <c r="L634" s="1796" t="s">
        <v>2027</v>
      </c>
      <c r="M634" s="1796">
        <f t="shared" ref="M634:M665" si="36">NETWORKDAYS(B634,A634,A634:B634)</f>
        <v>1</v>
      </c>
      <c r="N634" s="1796"/>
      <c r="O634" s="1797">
        <v>1</v>
      </c>
      <c r="P634" s="362" t="s">
        <v>2402</v>
      </c>
      <c r="Q634" s="357">
        <f>AVERAGE($L$634:$L$710)</f>
        <v>10.866666666666667</v>
      </c>
      <c r="R634" s="363">
        <f>COUNT($B$634:$B$710)</f>
        <v>77</v>
      </c>
      <c r="S634" s="350">
        <f>COUNTIF($E$634:$E$710,$S$1)</f>
        <v>60</v>
      </c>
      <c r="T634" s="350">
        <f>COUNTIF($E$634:$E$710,$T$1)</f>
        <v>17</v>
      </c>
      <c r="U634" s="350">
        <f>R634-S634-T634</f>
        <v>0</v>
      </c>
      <c r="V634" s="355"/>
      <c r="W634" s="1385">
        <f t="shared" ref="W634:AE634" si="37">COUNTIF($J$634:$J$710, W$1)</f>
        <v>14</v>
      </c>
      <c r="X634" s="1385">
        <f t="shared" si="37"/>
        <v>15</v>
      </c>
      <c r="Y634" s="1385">
        <f t="shared" si="37"/>
        <v>12</v>
      </c>
      <c r="Z634" s="1385">
        <f t="shared" si="37"/>
        <v>12</v>
      </c>
      <c r="AA634" s="1385">
        <f t="shared" si="37"/>
        <v>12</v>
      </c>
      <c r="AB634" s="1385">
        <f t="shared" si="37"/>
        <v>11</v>
      </c>
      <c r="AC634" s="1385">
        <f t="shared" si="37"/>
        <v>1</v>
      </c>
      <c r="AD634" s="1385">
        <f t="shared" si="37"/>
        <v>0</v>
      </c>
      <c r="AE634" s="1385">
        <f t="shared" si="37"/>
        <v>0</v>
      </c>
      <c r="AF634" s="1385"/>
      <c r="AG634" s="363">
        <f>SUM(W634:AF634)</f>
        <v>77</v>
      </c>
    </row>
    <row r="635" spans="1:33" ht="12.6" customHeight="1" outlineLevel="1">
      <c r="A635" s="376">
        <v>44082</v>
      </c>
      <c r="B635" s="750">
        <v>44081</v>
      </c>
      <c r="C635" s="364">
        <v>44085</v>
      </c>
      <c r="D635" s="364"/>
      <c r="E635" s="355" t="s">
        <v>3334</v>
      </c>
      <c r="F635" s="353" t="s">
        <v>13647</v>
      </c>
      <c r="G635" s="353" t="s">
        <v>13648</v>
      </c>
      <c r="H635" s="353" t="s">
        <v>13649</v>
      </c>
      <c r="I635" s="353"/>
      <c r="J635" s="353" t="s">
        <v>2033</v>
      </c>
      <c r="K635" s="353"/>
      <c r="L635" s="1796">
        <f t="shared" ref="L635:L666" si="38">(A635-B635)</f>
        <v>1</v>
      </c>
      <c r="M635" s="1796">
        <f t="shared" si="36"/>
        <v>0</v>
      </c>
      <c r="N635" s="1796"/>
      <c r="O635" s="1797">
        <v>2</v>
      </c>
      <c r="P635" s="353"/>
      <c r="Q635" s="353"/>
      <c r="R635" s="353"/>
      <c r="S635" s="353"/>
      <c r="T635" s="353"/>
      <c r="U635" s="353"/>
      <c r="V635" s="353"/>
      <c r="W635" s="353"/>
      <c r="X635" s="353"/>
      <c r="Y635" s="353"/>
      <c r="Z635" s="353"/>
      <c r="AA635" s="353"/>
      <c r="AB635" s="353"/>
      <c r="AC635" s="353"/>
      <c r="AD635" s="353"/>
      <c r="AE635" s="353"/>
      <c r="AF635" s="353"/>
      <c r="AG635" s="353"/>
    </row>
    <row r="636" spans="1:33" ht="12.6" customHeight="1" outlineLevel="1">
      <c r="A636" s="715">
        <v>44082</v>
      </c>
      <c r="B636" s="750">
        <v>44078</v>
      </c>
      <c r="C636" s="364">
        <v>44082</v>
      </c>
      <c r="D636" s="932"/>
      <c r="E636" s="349" t="s">
        <v>3334</v>
      </c>
      <c r="F636" s="424" t="s">
        <v>13650</v>
      </c>
      <c r="G636" s="424" t="s">
        <v>13651</v>
      </c>
      <c r="H636" s="424" t="s">
        <v>12620</v>
      </c>
      <c r="I636" s="424"/>
      <c r="J636" s="424" t="s">
        <v>2041</v>
      </c>
      <c r="K636" s="353"/>
      <c r="L636" s="1796">
        <f t="shared" si="38"/>
        <v>4</v>
      </c>
      <c r="M636" s="1796">
        <f t="shared" si="36"/>
        <v>1</v>
      </c>
      <c r="N636" s="1796"/>
      <c r="O636" s="1797">
        <v>3</v>
      </c>
      <c r="P636" s="662"/>
      <c r="Q636" s="662"/>
      <c r="R636" s="662"/>
      <c r="S636" s="662"/>
      <c r="T636" s="662"/>
      <c r="U636" s="662"/>
      <c r="V636" s="662"/>
      <c r="W636" s="662"/>
      <c r="X636" s="662"/>
      <c r="Y636" s="662"/>
      <c r="Z636" s="662"/>
      <c r="AA636" s="662"/>
      <c r="AB636" s="662"/>
      <c r="AC636" s="662"/>
      <c r="AD636" s="662"/>
      <c r="AE636" s="662"/>
      <c r="AF636" s="662"/>
      <c r="AG636" s="662"/>
    </row>
    <row r="637" spans="1:33" ht="12.6" customHeight="1" outlineLevel="1">
      <c r="A637" s="360">
        <v>44084</v>
      </c>
      <c r="B637" s="750">
        <v>44076</v>
      </c>
      <c r="C637" s="364">
        <v>44084</v>
      </c>
      <c r="D637" s="360">
        <v>44084</v>
      </c>
      <c r="E637" s="355" t="s">
        <v>3334</v>
      </c>
      <c r="F637" s="353" t="s">
        <v>13652</v>
      </c>
      <c r="G637" s="353" t="s">
        <v>13653</v>
      </c>
      <c r="H637" s="348" t="s">
        <v>13654</v>
      </c>
      <c r="I637" s="353"/>
      <c r="J637" s="604" t="s">
        <v>2042</v>
      </c>
      <c r="K637" s="353"/>
      <c r="L637" s="1796">
        <f t="shared" si="38"/>
        <v>8</v>
      </c>
      <c r="M637" s="1796">
        <f t="shared" si="36"/>
        <v>5</v>
      </c>
      <c r="N637" s="1796"/>
      <c r="O637" s="1797">
        <v>4</v>
      </c>
      <c r="P637" s="352"/>
      <c r="Q637" s="350"/>
      <c r="R637" s="359"/>
      <c r="S637" s="355"/>
      <c r="T637" s="355"/>
      <c r="U637" s="355"/>
      <c r="V637" s="355"/>
      <c r="W637" s="349"/>
      <c r="X637" s="355"/>
      <c r="Y637" s="355"/>
      <c r="Z637" s="355"/>
      <c r="AA637" s="355"/>
      <c r="AB637" s="355"/>
      <c r="AC637" s="355"/>
      <c r="AD637" s="359"/>
      <c r="AE637" s="355"/>
      <c r="AF637" s="353"/>
      <c r="AG637" s="353"/>
    </row>
    <row r="638" spans="1:33" ht="12.6" customHeight="1" outlineLevel="1">
      <c r="A638" s="360">
        <v>44084</v>
      </c>
      <c r="B638" s="750">
        <v>44076</v>
      </c>
      <c r="C638" s="364">
        <v>44084</v>
      </c>
      <c r="D638" s="364">
        <v>44106</v>
      </c>
      <c r="E638" s="355" t="s">
        <v>3335</v>
      </c>
      <c r="F638" s="353" t="s">
        <v>6504</v>
      </c>
      <c r="G638" s="353" t="s">
        <v>13655</v>
      </c>
      <c r="H638" s="348" t="s">
        <v>12637</v>
      </c>
      <c r="I638" s="353"/>
      <c r="J638" s="604" t="s">
        <v>2042</v>
      </c>
      <c r="K638" s="353"/>
      <c r="L638" s="1796">
        <f t="shared" si="38"/>
        <v>8</v>
      </c>
      <c r="M638" s="1796">
        <f t="shared" si="36"/>
        <v>5</v>
      </c>
      <c r="N638" s="1796"/>
      <c r="O638" s="1797">
        <v>5</v>
      </c>
      <c r="P638" s="352"/>
      <c r="Q638" s="350"/>
      <c r="R638" s="359"/>
      <c r="S638" s="355"/>
      <c r="T638" s="355"/>
      <c r="U638" s="355"/>
      <c r="V638" s="355"/>
      <c r="W638" s="349"/>
      <c r="X638" s="355"/>
      <c r="Y638" s="355"/>
      <c r="Z638" s="355"/>
      <c r="AA638" s="355"/>
      <c r="AB638" s="355"/>
      <c r="AC638" s="355"/>
      <c r="AD638" s="359"/>
      <c r="AE638" s="355"/>
      <c r="AF638" s="353"/>
      <c r="AG638" s="353"/>
    </row>
    <row r="639" spans="1:33" ht="12.6" customHeight="1" outlineLevel="1">
      <c r="A639" s="1832">
        <v>44084</v>
      </c>
      <c r="B639" s="750">
        <v>44077</v>
      </c>
      <c r="C639" s="364">
        <v>44081</v>
      </c>
      <c r="D639" s="932">
        <v>44107</v>
      </c>
      <c r="E639" s="349" t="s">
        <v>3334</v>
      </c>
      <c r="F639" s="424" t="s">
        <v>13656</v>
      </c>
      <c r="G639" s="424" t="s">
        <v>13657</v>
      </c>
      <c r="H639" s="424"/>
      <c r="I639" s="424"/>
      <c r="J639" s="424" t="s">
        <v>2041</v>
      </c>
      <c r="K639" s="348" t="s">
        <v>13658</v>
      </c>
      <c r="L639" s="1796">
        <f t="shared" si="38"/>
        <v>7</v>
      </c>
      <c r="M639" s="1796">
        <f t="shared" si="36"/>
        <v>4</v>
      </c>
      <c r="N639" s="1796"/>
      <c r="O639" s="1797">
        <v>6</v>
      </c>
      <c r="P639" s="424"/>
      <c r="Q639" s="424"/>
      <c r="R639" s="424"/>
      <c r="S639" s="424"/>
      <c r="T639" s="424"/>
      <c r="U639" s="424"/>
      <c r="V639" s="424"/>
      <c r="W639" s="424"/>
      <c r="X639" s="424"/>
      <c r="Y639" s="424"/>
      <c r="Z639" s="424"/>
      <c r="AA639" s="424"/>
      <c r="AB639" s="424"/>
      <c r="AC639" s="424"/>
      <c r="AD639" s="424"/>
      <c r="AE639" s="424"/>
      <c r="AF639" s="424"/>
      <c r="AG639" s="424"/>
    </row>
    <row r="640" spans="1:33" ht="12.6" customHeight="1" outlineLevel="1">
      <c r="A640" s="376">
        <v>44084</v>
      </c>
      <c r="B640" s="750">
        <v>44083</v>
      </c>
      <c r="C640" s="364">
        <v>44084</v>
      </c>
      <c r="D640" s="932">
        <v>44114</v>
      </c>
      <c r="E640" s="349" t="s">
        <v>3334</v>
      </c>
      <c r="F640" s="424" t="s">
        <v>13659</v>
      </c>
      <c r="G640" s="424" t="s">
        <v>13660</v>
      </c>
      <c r="H640" s="424"/>
      <c r="I640" s="424"/>
      <c r="J640" s="424" t="s">
        <v>2034</v>
      </c>
      <c r="K640" s="353" t="s">
        <v>3975</v>
      </c>
      <c r="L640" s="1796">
        <f t="shared" si="38"/>
        <v>1</v>
      </c>
      <c r="M640" s="1796">
        <f t="shared" si="36"/>
        <v>0</v>
      </c>
      <c r="N640" s="1796"/>
      <c r="O640" s="1797">
        <v>7</v>
      </c>
      <c r="P640" s="424"/>
      <c r="Q640" s="424"/>
      <c r="R640" s="424"/>
      <c r="S640" s="424"/>
      <c r="T640" s="424"/>
      <c r="U640" s="424"/>
      <c r="V640" s="424"/>
      <c r="W640" s="424"/>
      <c r="X640" s="424"/>
      <c r="Y640" s="424"/>
      <c r="Z640" s="424"/>
      <c r="AA640" s="424"/>
      <c r="AB640" s="424"/>
      <c r="AC640" s="424"/>
      <c r="AD640" s="424"/>
      <c r="AE640" s="424"/>
      <c r="AF640" s="424"/>
      <c r="AG640" s="424"/>
    </row>
    <row r="641" spans="1:21" ht="12.6" customHeight="1" outlineLevel="1">
      <c r="A641" s="376">
        <v>44083</v>
      </c>
      <c r="B641" s="750">
        <v>44083</v>
      </c>
      <c r="C641" s="364">
        <v>44083</v>
      </c>
      <c r="D641" s="364">
        <v>44083</v>
      </c>
      <c r="E641" s="355" t="s">
        <v>3334</v>
      </c>
      <c r="F641" s="353" t="s">
        <v>13661</v>
      </c>
      <c r="G641" s="348" t="s">
        <v>13662</v>
      </c>
      <c r="H641" s="353" t="s">
        <v>12494</v>
      </c>
      <c r="I641" s="353"/>
      <c r="J641" s="353" t="s">
        <v>2034</v>
      </c>
      <c r="K641" s="353"/>
      <c r="L641" s="1796">
        <f t="shared" si="38"/>
        <v>0</v>
      </c>
      <c r="M641" s="1796">
        <f t="shared" si="36"/>
        <v>0</v>
      </c>
      <c r="N641" s="1796"/>
      <c r="O641" s="1797">
        <v>8</v>
      </c>
      <c r="P641" s="353"/>
      <c r="Q641" s="353"/>
      <c r="R641" s="353"/>
      <c r="S641" s="353"/>
      <c r="T641" s="353"/>
      <c r="U641" s="353"/>
    </row>
    <row r="642" spans="1:21" ht="12.6" customHeight="1" outlineLevel="1">
      <c r="A642" s="376">
        <v>44083</v>
      </c>
      <c r="B642" s="750">
        <v>44083</v>
      </c>
      <c r="C642" s="364">
        <v>44088</v>
      </c>
      <c r="D642" s="364">
        <v>44113</v>
      </c>
      <c r="E642" s="355" t="s">
        <v>3334</v>
      </c>
      <c r="F642" s="353" t="s">
        <v>13659</v>
      </c>
      <c r="G642" s="353" t="s">
        <v>13660</v>
      </c>
      <c r="H642" s="353"/>
      <c r="I642" s="353"/>
      <c r="J642" s="353" t="s">
        <v>2034</v>
      </c>
      <c r="K642" s="353" t="s">
        <v>2039</v>
      </c>
      <c r="L642" s="1796">
        <f t="shared" si="38"/>
        <v>0</v>
      </c>
      <c r="M642" s="1796">
        <f t="shared" si="36"/>
        <v>0</v>
      </c>
      <c r="N642" s="1796"/>
      <c r="O642" s="1797">
        <v>9</v>
      </c>
      <c r="P642" s="353"/>
      <c r="Q642" s="353"/>
      <c r="R642" s="353"/>
      <c r="S642" s="353"/>
      <c r="T642" s="353"/>
      <c r="U642" s="353"/>
    </row>
    <row r="643" spans="1:21" ht="12.6" customHeight="1" outlineLevel="1">
      <c r="A643" s="376">
        <v>44085</v>
      </c>
      <c r="B643" s="750">
        <v>44075</v>
      </c>
      <c r="C643" s="364">
        <v>44084</v>
      </c>
      <c r="D643" s="364">
        <v>44085</v>
      </c>
      <c r="E643" s="355" t="s">
        <v>3335</v>
      </c>
      <c r="F643" s="353" t="s">
        <v>8773</v>
      </c>
      <c r="G643" s="353" t="s">
        <v>13663</v>
      </c>
      <c r="H643" s="353" t="s">
        <v>12620</v>
      </c>
      <c r="I643" s="353"/>
      <c r="J643" s="353" t="s">
        <v>2045</v>
      </c>
      <c r="K643" s="353"/>
      <c r="L643" s="1796">
        <f t="shared" si="38"/>
        <v>10</v>
      </c>
      <c r="M643" s="1796">
        <f t="shared" si="36"/>
        <v>7</v>
      </c>
      <c r="N643" s="1796"/>
      <c r="O643" s="1797">
        <v>10</v>
      </c>
      <c r="P643" s="362"/>
      <c r="Q643" s="357"/>
      <c r="R643" s="363"/>
      <c r="S643" s="350"/>
      <c r="T643" s="350"/>
      <c r="U643" s="350"/>
    </row>
    <row r="644" spans="1:21" ht="12.6" customHeight="1" outlineLevel="1">
      <c r="A644" s="376">
        <v>44085</v>
      </c>
      <c r="B644" s="750">
        <v>44083</v>
      </c>
      <c r="C644" s="364">
        <v>44085</v>
      </c>
      <c r="D644" s="364">
        <v>44088</v>
      </c>
      <c r="E644" s="355" t="s">
        <v>3335</v>
      </c>
      <c r="F644" s="353" t="s">
        <v>13664</v>
      </c>
      <c r="G644" s="353" t="s">
        <v>13665</v>
      </c>
      <c r="H644" s="353"/>
      <c r="I644" s="353"/>
      <c r="J644" s="353" t="s">
        <v>2033</v>
      </c>
      <c r="K644" s="353" t="s">
        <v>2046</v>
      </c>
      <c r="L644" s="1796">
        <f t="shared" si="38"/>
        <v>2</v>
      </c>
      <c r="M644" s="1796">
        <f t="shared" si="36"/>
        <v>1</v>
      </c>
      <c r="N644" s="1796"/>
      <c r="O644" s="1797">
        <v>11</v>
      </c>
      <c r="P644" s="353"/>
      <c r="Q644" s="353"/>
      <c r="R644" s="353"/>
      <c r="S644" s="353"/>
      <c r="T644" s="353"/>
      <c r="U644" s="353"/>
    </row>
    <row r="645" spans="1:21" ht="12.6" customHeight="1" outlineLevel="1">
      <c r="A645" s="376">
        <v>44084</v>
      </c>
      <c r="B645" s="750">
        <v>44082</v>
      </c>
      <c r="C645" s="364">
        <v>44084</v>
      </c>
      <c r="D645" s="364">
        <v>44085</v>
      </c>
      <c r="E645" s="355" t="s">
        <v>3334</v>
      </c>
      <c r="F645" s="353" t="s">
        <v>13666</v>
      </c>
      <c r="G645" s="353" t="s">
        <v>13667</v>
      </c>
      <c r="H645" s="353" t="s">
        <v>13668</v>
      </c>
      <c r="I645" s="353" t="s">
        <v>2042</v>
      </c>
      <c r="J645" s="353" t="s">
        <v>2033</v>
      </c>
      <c r="K645" s="353" t="s">
        <v>13669</v>
      </c>
      <c r="L645" s="1796">
        <f t="shared" si="38"/>
        <v>2</v>
      </c>
      <c r="M645" s="1796">
        <f t="shared" si="36"/>
        <v>1</v>
      </c>
      <c r="N645" s="1796"/>
      <c r="O645" s="1797">
        <v>12</v>
      </c>
      <c r="P645" s="353"/>
      <c r="Q645" s="353"/>
      <c r="R645" s="353"/>
      <c r="S645" s="353"/>
      <c r="T645" s="353"/>
      <c r="U645" s="353"/>
    </row>
    <row r="646" spans="1:21" ht="12.6" customHeight="1" outlineLevel="1">
      <c r="A646" s="376">
        <v>44088</v>
      </c>
      <c r="B646" s="750">
        <v>44082</v>
      </c>
      <c r="C646" s="364">
        <v>44109</v>
      </c>
      <c r="D646" s="364">
        <v>44112</v>
      </c>
      <c r="E646" s="355" t="s">
        <v>3335</v>
      </c>
      <c r="F646" s="353" t="s">
        <v>3749</v>
      </c>
      <c r="G646" s="353" t="s">
        <v>13670</v>
      </c>
      <c r="H646" s="353" t="s">
        <v>13671</v>
      </c>
      <c r="I646" s="353"/>
      <c r="J646" s="353" t="s">
        <v>2034</v>
      </c>
      <c r="K646" s="353" t="s">
        <v>12427</v>
      </c>
      <c r="L646" s="1796">
        <f t="shared" si="38"/>
        <v>6</v>
      </c>
      <c r="M646" s="1796">
        <f t="shared" si="36"/>
        <v>3</v>
      </c>
      <c r="N646" s="1796"/>
      <c r="O646" s="1797">
        <v>13</v>
      </c>
      <c r="P646" s="353"/>
      <c r="Q646" s="353"/>
      <c r="R646" s="353"/>
      <c r="S646" s="353"/>
      <c r="T646" s="353"/>
      <c r="U646" s="353"/>
    </row>
    <row r="647" spans="1:21" ht="12.6" customHeight="1" outlineLevel="1">
      <c r="A647" s="376">
        <v>44088</v>
      </c>
      <c r="B647" s="750">
        <v>44078</v>
      </c>
      <c r="C647" s="364">
        <v>44108</v>
      </c>
      <c r="D647" s="364">
        <v>44108</v>
      </c>
      <c r="E647" s="355" t="s">
        <v>3334</v>
      </c>
      <c r="F647" s="353" t="s">
        <v>13672</v>
      </c>
      <c r="G647" s="353" t="s">
        <v>13673</v>
      </c>
      <c r="H647" s="353" t="s">
        <v>13674</v>
      </c>
      <c r="I647" s="353"/>
      <c r="J647" s="353" t="s">
        <v>2035</v>
      </c>
      <c r="K647" s="353" t="s">
        <v>2039</v>
      </c>
      <c r="L647" s="1796">
        <f t="shared" si="38"/>
        <v>10</v>
      </c>
      <c r="M647" s="1796">
        <f t="shared" si="36"/>
        <v>5</v>
      </c>
      <c r="N647" s="1796"/>
      <c r="O647" s="1797">
        <v>14</v>
      </c>
      <c r="P647" s="353"/>
      <c r="Q647" s="355"/>
      <c r="R647" s="359"/>
      <c r="S647" s="355"/>
      <c r="T647" s="355"/>
      <c r="U647" s="355"/>
    </row>
    <row r="648" spans="1:21" ht="12.6" customHeight="1" outlineLevel="1">
      <c r="A648" s="376">
        <v>44088</v>
      </c>
      <c r="B648" s="750">
        <v>44081</v>
      </c>
      <c r="C648" s="364">
        <v>44088</v>
      </c>
      <c r="D648" s="364">
        <v>44088</v>
      </c>
      <c r="E648" s="355" t="s">
        <v>3335</v>
      </c>
      <c r="F648" s="353" t="s">
        <v>12722</v>
      </c>
      <c r="G648" s="348" t="s">
        <v>13675</v>
      </c>
      <c r="H648" s="353" t="s">
        <v>3577</v>
      </c>
      <c r="I648" s="353"/>
      <c r="J648" s="353" t="s">
        <v>2034</v>
      </c>
      <c r="K648" s="353" t="s">
        <v>12427</v>
      </c>
      <c r="L648" s="1796">
        <f t="shared" si="38"/>
        <v>7</v>
      </c>
      <c r="M648" s="1796">
        <f t="shared" si="36"/>
        <v>4</v>
      </c>
      <c r="N648" s="1796"/>
      <c r="O648" s="1797">
        <v>15</v>
      </c>
      <c r="P648" s="353"/>
      <c r="Q648" s="353"/>
      <c r="R648" s="353"/>
      <c r="S648" s="353"/>
      <c r="T648" s="353"/>
      <c r="U648" s="353"/>
    </row>
    <row r="649" spans="1:21" ht="12.6" customHeight="1" outlineLevel="1">
      <c r="A649" s="360">
        <v>44088</v>
      </c>
      <c r="B649" s="753">
        <v>44085</v>
      </c>
      <c r="C649" s="364">
        <v>44092</v>
      </c>
      <c r="D649" s="360">
        <v>44092</v>
      </c>
      <c r="E649" s="355" t="s">
        <v>3335</v>
      </c>
      <c r="F649" s="353" t="s">
        <v>4836</v>
      </c>
      <c r="G649" s="353" t="s">
        <v>13676</v>
      </c>
      <c r="H649" s="348"/>
      <c r="I649" s="353"/>
      <c r="J649" s="604" t="s">
        <v>2042</v>
      </c>
      <c r="K649" s="353"/>
      <c r="L649" s="1796">
        <f t="shared" si="38"/>
        <v>3</v>
      </c>
      <c r="M649" s="1796">
        <f t="shared" si="36"/>
        <v>0</v>
      </c>
      <c r="N649" s="1796"/>
      <c r="O649" s="1797">
        <v>16</v>
      </c>
      <c r="P649" s="353"/>
      <c r="Q649" s="355"/>
      <c r="R649" s="359"/>
      <c r="S649" s="355"/>
      <c r="T649" s="355"/>
      <c r="U649" s="355"/>
    </row>
    <row r="650" spans="1:21" ht="12.6" customHeight="1" outlineLevel="1">
      <c r="A650" s="376">
        <v>44089</v>
      </c>
      <c r="B650" s="750">
        <v>44084</v>
      </c>
      <c r="C650" s="364">
        <v>44097</v>
      </c>
      <c r="D650" s="364">
        <v>44114</v>
      </c>
      <c r="E650" s="355" t="s">
        <v>3334</v>
      </c>
      <c r="F650" s="353" t="s">
        <v>13677</v>
      </c>
      <c r="G650" s="353" t="s">
        <v>13678</v>
      </c>
      <c r="H650" s="353"/>
      <c r="I650" s="353"/>
      <c r="J650" s="353" t="s">
        <v>2034</v>
      </c>
      <c r="K650" s="353" t="s">
        <v>13416</v>
      </c>
      <c r="L650" s="1796">
        <f t="shared" si="38"/>
        <v>5</v>
      </c>
      <c r="M650" s="1796">
        <f t="shared" si="36"/>
        <v>2</v>
      </c>
      <c r="N650" s="1796"/>
      <c r="O650" s="1797">
        <v>17</v>
      </c>
      <c r="P650" s="353"/>
      <c r="Q650" s="353"/>
      <c r="R650" s="353"/>
      <c r="S650" s="353"/>
      <c r="T650" s="353"/>
      <c r="U650" s="353"/>
    </row>
    <row r="651" spans="1:21" ht="12.6" customHeight="1" outlineLevel="1">
      <c r="A651" s="376">
        <v>44089</v>
      </c>
      <c r="B651" s="750">
        <v>44084</v>
      </c>
      <c r="C651" s="364">
        <v>44097</v>
      </c>
      <c r="D651" s="364">
        <v>44114</v>
      </c>
      <c r="E651" s="355" t="s">
        <v>3334</v>
      </c>
      <c r="F651" s="353" t="s">
        <v>13679</v>
      </c>
      <c r="G651" s="353" t="s">
        <v>13680</v>
      </c>
      <c r="H651" s="353"/>
      <c r="I651" s="353"/>
      <c r="J651" s="353" t="s">
        <v>2034</v>
      </c>
      <c r="K651" s="353" t="s">
        <v>13416</v>
      </c>
      <c r="L651" s="1796">
        <f t="shared" si="38"/>
        <v>5</v>
      </c>
      <c r="M651" s="1796">
        <f t="shared" si="36"/>
        <v>2</v>
      </c>
      <c r="N651" s="1796"/>
      <c r="O651" s="1797">
        <v>18</v>
      </c>
      <c r="P651" s="353"/>
      <c r="Q651" s="353"/>
      <c r="R651" s="353"/>
      <c r="S651" s="353"/>
      <c r="T651" s="353"/>
      <c r="U651" s="353"/>
    </row>
    <row r="652" spans="1:21" ht="12.6" customHeight="1" outlineLevel="1">
      <c r="A652" s="376">
        <v>44089</v>
      </c>
      <c r="B652" s="750">
        <v>44076</v>
      </c>
      <c r="C652" s="364">
        <v>44089</v>
      </c>
      <c r="D652" s="364">
        <v>44106</v>
      </c>
      <c r="E652" s="355" t="s">
        <v>3334</v>
      </c>
      <c r="F652" s="353" t="s">
        <v>13681</v>
      </c>
      <c r="G652" s="353" t="s">
        <v>13682</v>
      </c>
      <c r="H652" s="353"/>
      <c r="I652" s="353"/>
      <c r="J652" s="353" t="s">
        <v>2033</v>
      </c>
      <c r="K652" s="353" t="s">
        <v>13683</v>
      </c>
      <c r="L652" s="1796">
        <f t="shared" si="38"/>
        <v>13</v>
      </c>
      <c r="M652" s="1796">
        <f t="shared" si="36"/>
        <v>8</v>
      </c>
      <c r="N652" s="1796"/>
      <c r="O652" s="1797">
        <v>19</v>
      </c>
      <c r="P652" s="353"/>
      <c r="Q652" s="353"/>
      <c r="R652" s="353"/>
      <c r="S652" s="353"/>
      <c r="T652" s="353"/>
      <c r="U652" s="353"/>
    </row>
    <row r="653" spans="1:21" ht="12.6" customHeight="1" outlineLevel="1">
      <c r="A653" s="376">
        <v>44089</v>
      </c>
      <c r="B653" s="750">
        <v>44075</v>
      </c>
      <c r="C653" s="364">
        <v>44089</v>
      </c>
      <c r="D653" s="932">
        <v>44105</v>
      </c>
      <c r="E653" s="355" t="s">
        <v>3334</v>
      </c>
      <c r="F653" s="353" t="s">
        <v>13684</v>
      </c>
      <c r="G653" s="353" t="s">
        <v>13685</v>
      </c>
      <c r="H653" s="353"/>
      <c r="I653" s="353"/>
      <c r="J653" s="353" t="s">
        <v>2045</v>
      </c>
      <c r="K653" s="353"/>
      <c r="L653" s="1796">
        <f t="shared" si="38"/>
        <v>14</v>
      </c>
      <c r="M653" s="1796">
        <f t="shared" si="36"/>
        <v>9</v>
      </c>
      <c r="N653" s="1796"/>
      <c r="O653" s="1797">
        <v>20</v>
      </c>
      <c r="P653" s="378"/>
      <c r="Q653" s="379"/>
      <c r="R653" s="359"/>
      <c r="S653" s="355"/>
      <c r="T653" s="355"/>
      <c r="U653" s="355"/>
    </row>
    <row r="654" spans="1:21" ht="12.6" customHeight="1" outlineLevel="1">
      <c r="A654" s="376">
        <v>44089</v>
      </c>
      <c r="B654" s="750">
        <v>44076</v>
      </c>
      <c r="C654" s="364">
        <v>44089</v>
      </c>
      <c r="D654" s="364">
        <v>44106</v>
      </c>
      <c r="E654" s="355" t="s">
        <v>3334</v>
      </c>
      <c r="F654" s="353" t="s">
        <v>13686</v>
      </c>
      <c r="G654" s="353" t="s">
        <v>13687</v>
      </c>
      <c r="H654" s="353" t="s">
        <v>3577</v>
      </c>
      <c r="I654" s="353"/>
      <c r="J654" s="353" t="s">
        <v>2033</v>
      </c>
      <c r="K654" s="353" t="s">
        <v>3557</v>
      </c>
      <c r="L654" s="1796">
        <f t="shared" si="38"/>
        <v>13</v>
      </c>
      <c r="M654" s="1796">
        <f t="shared" si="36"/>
        <v>8</v>
      </c>
      <c r="N654" s="1796"/>
      <c r="O654" s="1797">
        <v>21</v>
      </c>
      <c r="P654" s="353"/>
      <c r="Q654" s="353"/>
      <c r="R654" s="353"/>
      <c r="S654" s="353"/>
      <c r="T654" s="353"/>
      <c r="U654" s="353"/>
    </row>
    <row r="655" spans="1:21" ht="12.6" customHeight="1" outlineLevel="1">
      <c r="A655" s="376">
        <v>44089</v>
      </c>
      <c r="B655" s="750">
        <v>44078</v>
      </c>
      <c r="C655" s="364">
        <v>44087</v>
      </c>
      <c r="D655" s="364">
        <v>44088</v>
      </c>
      <c r="E655" s="355" t="s">
        <v>3335</v>
      </c>
      <c r="F655" s="353" t="s">
        <v>13688</v>
      </c>
      <c r="G655" s="353" t="s">
        <v>13689</v>
      </c>
      <c r="H655" s="353" t="s">
        <v>3577</v>
      </c>
      <c r="I655" s="353"/>
      <c r="J655" s="353" t="s">
        <v>2035</v>
      </c>
      <c r="K655" s="353"/>
      <c r="L655" s="1796">
        <f t="shared" si="38"/>
        <v>11</v>
      </c>
      <c r="M655" s="1796">
        <f t="shared" si="36"/>
        <v>6</v>
      </c>
      <c r="N655" s="1796"/>
      <c r="O655" s="1797">
        <v>22</v>
      </c>
      <c r="P655" s="352"/>
      <c r="Q655" s="350"/>
      <c r="R655" s="359"/>
      <c r="S655" s="355"/>
      <c r="T655" s="355"/>
      <c r="U655" s="355"/>
    </row>
    <row r="656" spans="1:21" ht="12.6" customHeight="1" outlineLevel="1">
      <c r="A656" s="360">
        <v>44090</v>
      </c>
      <c r="B656" s="750">
        <v>44084</v>
      </c>
      <c r="C656" s="364">
        <v>44097</v>
      </c>
      <c r="D656" s="364">
        <v>44097</v>
      </c>
      <c r="E656" s="355" t="s">
        <v>3334</v>
      </c>
      <c r="F656" s="353" t="s">
        <v>13690</v>
      </c>
      <c r="G656" s="353" t="s">
        <v>13691</v>
      </c>
      <c r="H656" s="353" t="s">
        <v>3595</v>
      </c>
      <c r="I656" s="353"/>
      <c r="J656" s="353" t="s">
        <v>2035</v>
      </c>
      <c r="K656" s="352"/>
      <c r="L656" s="1796">
        <f t="shared" si="38"/>
        <v>6</v>
      </c>
      <c r="M656" s="1796">
        <f t="shared" si="36"/>
        <v>3</v>
      </c>
      <c r="N656" s="1796"/>
      <c r="O656" s="1797">
        <v>23</v>
      </c>
      <c r="P656" s="352"/>
      <c r="Q656" s="350"/>
      <c r="R656" s="359"/>
      <c r="S656" s="355"/>
      <c r="T656" s="355"/>
      <c r="U656" s="355"/>
    </row>
    <row r="657" spans="1:21" ht="12.6" customHeight="1" outlineLevel="1">
      <c r="A657" s="360">
        <v>44090</v>
      </c>
      <c r="B657" s="750">
        <v>44083</v>
      </c>
      <c r="C657" s="364">
        <v>44097</v>
      </c>
      <c r="D657" s="364">
        <v>44097</v>
      </c>
      <c r="E657" s="355" t="s">
        <v>3334</v>
      </c>
      <c r="F657" s="353" t="s">
        <v>13692</v>
      </c>
      <c r="G657" s="353" t="s">
        <v>13693</v>
      </c>
      <c r="H657" s="353" t="s">
        <v>13694</v>
      </c>
      <c r="I657" s="353"/>
      <c r="J657" s="353" t="s">
        <v>2035</v>
      </c>
      <c r="K657" s="353"/>
      <c r="L657" s="1796">
        <f t="shared" si="38"/>
        <v>7</v>
      </c>
      <c r="M657" s="1796">
        <f t="shared" si="36"/>
        <v>4</v>
      </c>
      <c r="N657" s="1796"/>
      <c r="O657" s="1797">
        <v>24</v>
      </c>
      <c r="P657" s="352"/>
      <c r="Q657" s="350"/>
      <c r="R657" s="359"/>
      <c r="S657" s="355"/>
      <c r="T657" s="355"/>
      <c r="U657" s="355"/>
    </row>
    <row r="658" spans="1:21" ht="12.6" customHeight="1" outlineLevel="1">
      <c r="A658" s="360">
        <v>44090</v>
      </c>
      <c r="B658" s="750">
        <v>44081</v>
      </c>
      <c r="C658" s="364">
        <v>44092</v>
      </c>
      <c r="D658" s="360">
        <v>44092</v>
      </c>
      <c r="E658" s="355" t="s">
        <v>3334</v>
      </c>
      <c r="F658" s="353" t="s">
        <v>3885</v>
      </c>
      <c r="G658" s="353" t="s">
        <v>13695</v>
      </c>
      <c r="H658" s="710" t="s">
        <v>13654</v>
      </c>
      <c r="I658" s="353"/>
      <c r="J658" s="604" t="s">
        <v>2042</v>
      </c>
      <c r="K658" s="353"/>
      <c r="L658" s="1796">
        <f t="shared" si="38"/>
        <v>9</v>
      </c>
      <c r="M658" s="1796">
        <f t="shared" si="36"/>
        <v>6</v>
      </c>
      <c r="N658" s="1796"/>
      <c r="O658" s="1797">
        <v>25</v>
      </c>
      <c r="P658" s="352"/>
      <c r="Q658" s="350"/>
      <c r="R658" s="359"/>
      <c r="S658" s="355"/>
      <c r="T658" s="355"/>
      <c r="U658" s="355"/>
    </row>
    <row r="659" spans="1:21" ht="12.6" customHeight="1" outlineLevel="1">
      <c r="A659" s="360">
        <v>44090</v>
      </c>
      <c r="B659" s="750">
        <v>44078</v>
      </c>
      <c r="C659" s="364">
        <v>44092</v>
      </c>
      <c r="D659" s="932">
        <v>44099</v>
      </c>
      <c r="E659" s="355" t="s">
        <v>3334</v>
      </c>
      <c r="F659" s="353" t="s">
        <v>13696</v>
      </c>
      <c r="G659" s="353" t="s">
        <v>13697</v>
      </c>
      <c r="H659" s="353" t="s">
        <v>13698</v>
      </c>
      <c r="I659" s="353"/>
      <c r="J659" s="353" t="s">
        <v>2045</v>
      </c>
      <c r="K659" s="353"/>
      <c r="L659" s="1796">
        <f t="shared" si="38"/>
        <v>12</v>
      </c>
      <c r="M659" s="1796">
        <f t="shared" si="36"/>
        <v>7</v>
      </c>
      <c r="N659" s="1796"/>
      <c r="O659" s="1797">
        <v>26</v>
      </c>
      <c r="P659" s="352"/>
      <c r="Q659" s="350"/>
      <c r="R659" s="359"/>
      <c r="S659" s="355"/>
      <c r="T659" s="355"/>
      <c r="U659" s="355"/>
    </row>
    <row r="660" spans="1:21" ht="12.6" customHeight="1" outlineLevel="1">
      <c r="A660" s="376">
        <v>44090</v>
      </c>
      <c r="B660" s="752">
        <v>44084</v>
      </c>
      <c r="C660" s="742">
        <v>44097</v>
      </c>
      <c r="D660" s="1464">
        <v>44114</v>
      </c>
      <c r="E660" s="735" t="s">
        <v>3334</v>
      </c>
      <c r="F660" s="604" t="s">
        <v>13699</v>
      </c>
      <c r="G660" s="604" t="s">
        <v>13700</v>
      </c>
      <c r="H660" s="34"/>
      <c r="I660" s="34"/>
      <c r="J660" s="604" t="s">
        <v>2045</v>
      </c>
      <c r="K660" s="353"/>
      <c r="L660" s="1796">
        <f t="shared" si="38"/>
        <v>6</v>
      </c>
      <c r="M660" s="1796">
        <f t="shared" si="36"/>
        <v>3</v>
      </c>
      <c r="N660" s="1796"/>
      <c r="O660" s="1797">
        <v>27</v>
      </c>
      <c r="P660" s="362"/>
      <c r="Q660" s="357"/>
      <c r="R660" s="363"/>
      <c r="S660" s="350"/>
      <c r="T660" s="350"/>
      <c r="U660" s="350"/>
    </row>
    <row r="661" spans="1:21" ht="12.6" customHeight="1" outlineLevel="1">
      <c r="A661" s="376">
        <v>44090</v>
      </c>
      <c r="B661" s="750">
        <v>44077</v>
      </c>
      <c r="C661" s="364">
        <v>44091</v>
      </c>
      <c r="D661" s="932">
        <v>44107</v>
      </c>
      <c r="E661" s="355" t="s">
        <v>3334</v>
      </c>
      <c r="F661" s="353" t="s">
        <v>13701</v>
      </c>
      <c r="G661" s="353" t="s">
        <v>13702</v>
      </c>
      <c r="H661" s="353"/>
      <c r="I661" s="353"/>
      <c r="J661" s="353" t="s">
        <v>2045</v>
      </c>
      <c r="K661" s="353"/>
      <c r="L661" s="1796">
        <f t="shared" si="38"/>
        <v>13</v>
      </c>
      <c r="M661" s="1796">
        <f t="shared" si="36"/>
        <v>8</v>
      </c>
      <c r="N661" s="1796"/>
      <c r="O661" s="1797">
        <v>28</v>
      </c>
      <c r="P661" s="362"/>
      <c r="Q661" s="357"/>
      <c r="R661" s="363"/>
      <c r="S661" s="350"/>
      <c r="T661" s="350"/>
      <c r="U661" s="350"/>
    </row>
    <row r="662" spans="1:21" ht="12.6" customHeight="1" outlineLevel="1">
      <c r="A662" s="376">
        <v>44090</v>
      </c>
      <c r="B662" s="750">
        <v>44077</v>
      </c>
      <c r="C662" s="364">
        <v>44091</v>
      </c>
      <c r="D662" s="932">
        <v>44107</v>
      </c>
      <c r="E662" s="355" t="s">
        <v>3334</v>
      </c>
      <c r="F662" s="353" t="s">
        <v>13703</v>
      </c>
      <c r="G662" s="1828" t="s">
        <v>13704</v>
      </c>
      <c r="H662" s="353" t="s">
        <v>12340</v>
      </c>
      <c r="I662" s="353"/>
      <c r="J662" s="353" t="s">
        <v>2045</v>
      </c>
      <c r="K662" s="353"/>
      <c r="L662" s="1796">
        <f t="shared" si="38"/>
        <v>13</v>
      </c>
      <c r="M662" s="1796">
        <f t="shared" si="36"/>
        <v>8</v>
      </c>
      <c r="N662" s="1796"/>
      <c r="O662" s="1797">
        <v>29</v>
      </c>
      <c r="P662" s="352"/>
      <c r="Q662" s="350"/>
      <c r="R662" s="359"/>
      <c r="S662" s="355"/>
      <c r="T662" s="355"/>
      <c r="U662" s="355"/>
    </row>
    <row r="663" spans="1:21" ht="12.6" customHeight="1" outlineLevel="1">
      <c r="A663" s="376">
        <v>44092</v>
      </c>
      <c r="B663" s="750">
        <v>44078</v>
      </c>
      <c r="C663" s="364">
        <v>44092</v>
      </c>
      <c r="D663" s="932">
        <v>44108</v>
      </c>
      <c r="E663" s="349" t="s">
        <v>3334</v>
      </c>
      <c r="F663" s="424" t="s">
        <v>13705</v>
      </c>
      <c r="G663" s="424" t="s">
        <v>13706</v>
      </c>
      <c r="H663" s="424" t="s">
        <v>13707</v>
      </c>
      <c r="I663" s="424"/>
      <c r="J663" s="424" t="s">
        <v>2034</v>
      </c>
      <c r="K663" s="353" t="s">
        <v>3381</v>
      </c>
      <c r="L663" s="1796">
        <f t="shared" si="38"/>
        <v>14</v>
      </c>
      <c r="M663" s="1796">
        <f t="shared" si="36"/>
        <v>9</v>
      </c>
      <c r="N663" s="1796"/>
      <c r="O663" s="1797">
        <v>30</v>
      </c>
      <c r="P663" s="424"/>
      <c r="Q663" s="424"/>
      <c r="R663" s="424"/>
      <c r="S663" s="424"/>
      <c r="T663" s="424"/>
      <c r="U663" s="424"/>
    </row>
    <row r="664" spans="1:21" ht="12.6" customHeight="1" outlineLevel="1">
      <c r="A664" s="715">
        <v>44095</v>
      </c>
      <c r="B664" s="750">
        <v>44081</v>
      </c>
      <c r="C664" s="364">
        <v>44095</v>
      </c>
      <c r="D664" s="364">
        <v>44111</v>
      </c>
      <c r="E664" s="355" t="s">
        <v>3334</v>
      </c>
      <c r="F664" s="353" t="s">
        <v>13708</v>
      </c>
      <c r="G664" s="353" t="s">
        <v>13709</v>
      </c>
      <c r="H664" s="353"/>
      <c r="I664" s="353"/>
      <c r="J664" s="353" t="s">
        <v>2033</v>
      </c>
      <c r="K664" s="353" t="s">
        <v>13710</v>
      </c>
      <c r="L664" s="1796">
        <f t="shared" si="38"/>
        <v>14</v>
      </c>
      <c r="M664" s="1796">
        <f t="shared" si="36"/>
        <v>9</v>
      </c>
      <c r="N664" s="1796"/>
      <c r="O664" s="1797">
        <v>31</v>
      </c>
      <c r="P664" s="353"/>
      <c r="Q664" s="353"/>
      <c r="R664" s="353"/>
      <c r="S664" s="353"/>
      <c r="T664" s="353"/>
      <c r="U664" s="353"/>
    </row>
    <row r="665" spans="1:21" ht="12.6" customHeight="1" outlineLevel="1">
      <c r="A665" s="376">
        <v>44096</v>
      </c>
      <c r="B665" s="750">
        <v>44081</v>
      </c>
      <c r="C665" s="364">
        <v>44097</v>
      </c>
      <c r="D665" s="364">
        <v>44111</v>
      </c>
      <c r="E665" s="355" t="s">
        <v>3334</v>
      </c>
      <c r="F665" s="353" t="s">
        <v>5335</v>
      </c>
      <c r="G665" s="353" t="s">
        <v>13711</v>
      </c>
      <c r="H665" s="353" t="s">
        <v>3577</v>
      </c>
      <c r="I665" s="353"/>
      <c r="J665" s="353" t="s">
        <v>2033</v>
      </c>
      <c r="K665" s="353" t="s">
        <v>3366</v>
      </c>
      <c r="L665" s="1796">
        <f t="shared" si="38"/>
        <v>15</v>
      </c>
      <c r="M665" s="1796">
        <f t="shared" si="36"/>
        <v>10</v>
      </c>
      <c r="N665" s="1796"/>
      <c r="O665" s="1797">
        <v>32</v>
      </c>
      <c r="P665" s="353"/>
      <c r="Q665" s="353"/>
      <c r="R665" s="353"/>
      <c r="S665" s="353"/>
      <c r="T665" s="353"/>
      <c r="U665" s="353"/>
    </row>
    <row r="666" spans="1:21" ht="12.6" customHeight="1" outlineLevel="1">
      <c r="A666" s="360">
        <v>44097</v>
      </c>
      <c r="B666" s="750">
        <v>44078</v>
      </c>
      <c r="C666" s="364">
        <v>44097</v>
      </c>
      <c r="D666" s="364">
        <v>44109</v>
      </c>
      <c r="E666" s="355" t="s">
        <v>3334</v>
      </c>
      <c r="F666" s="353" t="s">
        <v>13712</v>
      </c>
      <c r="G666" s="1828" t="s">
        <v>13713</v>
      </c>
      <c r="H666" s="348"/>
      <c r="I666" s="353"/>
      <c r="J666" s="604" t="s">
        <v>2042</v>
      </c>
      <c r="K666" s="353"/>
      <c r="L666" s="1796">
        <f t="shared" si="38"/>
        <v>19</v>
      </c>
      <c r="M666" s="1796">
        <f t="shared" ref="M666:M697" si="39">NETWORKDAYS(B666,A666,A666:B666)</f>
        <v>12</v>
      </c>
      <c r="N666" s="1796"/>
      <c r="O666" s="1797">
        <v>33</v>
      </c>
      <c r="P666" s="352"/>
      <c r="Q666" s="350"/>
      <c r="R666" s="359"/>
      <c r="S666" s="355"/>
      <c r="T666" s="355"/>
      <c r="U666" s="355"/>
    </row>
    <row r="667" spans="1:21" ht="12.6" customHeight="1" outlineLevel="1">
      <c r="A667" s="360">
        <v>44097</v>
      </c>
      <c r="B667" s="750">
        <v>44088</v>
      </c>
      <c r="C667" s="364">
        <v>44095</v>
      </c>
      <c r="D667" s="364">
        <v>44095</v>
      </c>
      <c r="E667" s="355" t="s">
        <v>3334</v>
      </c>
      <c r="F667" s="353" t="s">
        <v>13714</v>
      </c>
      <c r="G667" s="1828" t="s">
        <v>13715</v>
      </c>
      <c r="H667" s="353" t="s">
        <v>13716</v>
      </c>
      <c r="I667" s="353"/>
      <c r="J667" s="353" t="s">
        <v>2035</v>
      </c>
      <c r="K667" s="352"/>
      <c r="L667" s="1796">
        <f t="shared" ref="L667:L698" si="40">(A667-B667)</f>
        <v>9</v>
      </c>
      <c r="M667" s="1796">
        <f t="shared" si="39"/>
        <v>6</v>
      </c>
      <c r="N667" s="1796"/>
      <c r="O667" s="1797">
        <v>34</v>
      </c>
      <c r="P667" s="352"/>
      <c r="Q667" s="350"/>
      <c r="R667" s="359"/>
      <c r="S667" s="355"/>
      <c r="T667" s="355"/>
      <c r="U667" s="355"/>
    </row>
    <row r="668" spans="1:21" ht="12.6" customHeight="1" outlineLevel="1">
      <c r="A668" s="376">
        <v>44098</v>
      </c>
      <c r="B668" s="750">
        <v>44096</v>
      </c>
      <c r="C668" s="364">
        <v>44099</v>
      </c>
      <c r="D668" s="364">
        <v>44126</v>
      </c>
      <c r="E668" s="355" t="s">
        <v>3334</v>
      </c>
      <c r="F668" s="353" t="s">
        <v>13717</v>
      </c>
      <c r="G668" s="353" t="s">
        <v>13718</v>
      </c>
      <c r="H668" s="353" t="s">
        <v>13143</v>
      </c>
      <c r="I668" s="353"/>
      <c r="J668" s="353" t="s">
        <v>2033</v>
      </c>
      <c r="K668" s="353" t="s">
        <v>3911</v>
      </c>
      <c r="L668" s="1796">
        <f t="shared" si="40"/>
        <v>2</v>
      </c>
      <c r="M668" s="1796">
        <f t="shared" si="39"/>
        <v>1</v>
      </c>
      <c r="N668" s="1796"/>
      <c r="O668" s="1797">
        <v>35</v>
      </c>
      <c r="P668" s="353"/>
      <c r="Q668" s="353"/>
      <c r="R668" s="353"/>
      <c r="S668" s="353"/>
      <c r="T668" s="353"/>
      <c r="U668" s="353"/>
    </row>
    <row r="669" spans="1:21" ht="12.6" customHeight="1" outlineLevel="1">
      <c r="A669" s="376">
        <v>44099</v>
      </c>
      <c r="B669" s="750">
        <v>44089</v>
      </c>
      <c r="C669" s="364">
        <v>44103</v>
      </c>
      <c r="D669" s="364">
        <v>44119</v>
      </c>
      <c r="E669" s="355" t="s">
        <v>3334</v>
      </c>
      <c r="F669" s="353" t="s">
        <v>13719</v>
      </c>
      <c r="G669" s="353" t="s">
        <v>13720</v>
      </c>
      <c r="H669" s="353"/>
      <c r="I669" s="353"/>
      <c r="J669" s="353" t="s">
        <v>2033</v>
      </c>
      <c r="K669" s="353" t="s">
        <v>3406</v>
      </c>
      <c r="L669" s="1796">
        <f t="shared" si="40"/>
        <v>10</v>
      </c>
      <c r="M669" s="1796">
        <f t="shared" si="39"/>
        <v>7</v>
      </c>
      <c r="N669" s="1796"/>
      <c r="O669" s="1797">
        <v>36</v>
      </c>
      <c r="P669" s="353"/>
      <c r="Q669" s="353"/>
      <c r="R669" s="353"/>
      <c r="S669" s="353"/>
      <c r="T669" s="353"/>
      <c r="U669" s="353"/>
    </row>
    <row r="670" spans="1:21" ht="12.6" customHeight="1" outlineLevel="1">
      <c r="A670" s="376">
        <v>44099</v>
      </c>
      <c r="B670" s="750">
        <v>44091</v>
      </c>
      <c r="C670" s="364">
        <v>44098</v>
      </c>
      <c r="D670" s="932">
        <v>44121</v>
      </c>
      <c r="E670" s="349" t="s">
        <v>3334</v>
      </c>
      <c r="F670" s="424" t="s">
        <v>13721</v>
      </c>
      <c r="G670" s="424" t="s">
        <v>13722</v>
      </c>
      <c r="H670" s="424"/>
      <c r="I670" s="424"/>
      <c r="J670" s="424" t="s">
        <v>13723</v>
      </c>
      <c r="K670" s="353" t="s">
        <v>3381</v>
      </c>
      <c r="L670" s="1796">
        <f t="shared" si="40"/>
        <v>8</v>
      </c>
      <c r="M670" s="1796">
        <f t="shared" si="39"/>
        <v>5</v>
      </c>
      <c r="N670" s="1796"/>
      <c r="O670" s="1797">
        <v>37</v>
      </c>
      <c r="P670" s="427"/>
      <c r="Q670" s="427"/>
      <c r="R670" s="427"/>
      <c r="S670" s="427"/>
      <c r="T670" s="427"/>
      <c r="U670" s="427"/>
    </row>
    <row r="671" spans="1:21" ht="12.6" customHeight="1" outlineLevel="1">
      <c r="A671" s="376">
        <v>44099</v>
      </c>
      <c r="B671" s="750">
        <v>44088</v>
      </c>
      <c r="C671" s="364">
        <v>44102</v>
      </c>
      <c r="D671" s="364">
        <v>44102</v>
      </c>
      <c r="E671" s="355" t="s">
        <v>3334</v>
      </c>
      <c r="F671" s="353" t="s">
        <v>13724</v>
      </c>
      <c r="G671" s="1828" t="s">
        <v>13725</v>
      </c>
      <c r="H671" s="353" t="s">
        <v>3343</v>
      </c>
      <c r="I671" s="353"/>
      <c r="J671" s="353" t="s">
        <v>2035</v>
      </c>
      <c r="K671" s="353" t="s">
        <v>3366</v>
      </c>
      <c r="L671" s="1796">
        <f t="shared" si="40"/>
        <v>11</v>
      </c>
      <c r="M671" s="1796">
        <f t="shared" si="39"/>
        <v>8</v>
      </c>
      <c r="N671" s="1796"/>
      <c r="O671" s="1797">
        <v>38</v>
      </c>
      <c r="P671" s="353"/>
      <c r="Q671" s="355"/>
      <c r="R671" s="359"/>
      <c r="S671" s="355"/>
      <c r="T671" s="355"/>
      <c r="U671" s="355"/>
    </row>
    <row r="672" spans="1:21" ht="12.6" customHeight="1" outlineLevel="1">
      <c r="A672" s="376">
        <v>44099</v>
      </c>
      <c r="B672" s="750">
        <v>44090</v>
      </c>
      <c r="C672" s="364">
        <v>44102</v>
      </c>
      <c r="D672" s="932">
        <v>44120</v>
      </c>
      <c r="E672" s="355" t="s">
        <v>3334</v>
      </c>
      <c r="F672" s="353" t="s">
        <v>13726</v>
      </c>
      <c r="G672" s="353" t="s">
        <v>13727</v>
      </c>
      <c r="H672" s="353"/>
      <c r="I672" s="353"/>
      <c r="J672" s="353" t="s">
        <v>2045</v>
      </c>
      <c r="K672" s="353" t="s">
        <v>3366</v>
      </c>
      <c r="L672" s="1796">
        <f t="shared" si="40"/>
        <v>9</v>
      </c>
      <c r="M672" s="1796">
        <f t="shared" si="39"/>
        <v>6</v>
      </c>
      <c r="N672" s="1796"/>
      <c r="O672" s="1797">
        <v>39</v>
      </c>
      <c r="P672" s="353"/>
      <c r="Q672" s="355"/>
      <c r="R672" s="359"/>
      <c r="S672" s="355"/>
      <c r="T672" s="355"/>
      <c r="U672" s="355"/>
    </row>
    <row r="673" spans="1:21" ht="12.6" customHeight="1" outlineLevel="1">
      <c r="A673" s="376">
        <v>44099</v>
      </c>
      <c r="B673" s="750">
        <v>44090</v>
      </c>
      <c r="C673" s="364">
        <v>44103</v>
      </c>
      <c r="D673" s="932">
        <v>44120</v>
      </c>
      <c r="E673" s="349" t="s">
        <v>3334</v>
      </c>
      <c r="F673" s="424" t="s">
        <v>13728</v>
      </c>
      <c r="G673" s="424" t="s">
        <v>13729</v>
      </c>
      <c r="H673" s="424"/>
      <c r="I673" s="424"/>
      <c r="J673" s="424" t="s">
        <v>2041</v>
      </c>
      <c r="K673" s="353" t="s">
        <v>3381</v>
      </c>
      <c r="L673" s="1796">
        <f t="shared" si="40"/>
        <v>9</v>
      </c>
      <c r="M673" s="1796">
        <f t="shared" si="39"/>
        <v>6</v>
      </c>
      <c r="N673" s="1796"/>
      <c r="O673" s="1797">
        <v>40</v>
      </c>
      <c r="P673" s="424"/>
      <c r="Q673" s="424"/>
      <c r="R673" s="424"/>
      <c r="S673" s="424"/>
      <c r="T673" s="424"/>
      <c r="U673" s="424"/>
    </row>
    <row r="674" spans="1:21" ht="12.6" customHeight="1" outlineLevel="1">
      <c r="A674" s="376">
        <v>44099</v>
      </c>
      <c r="B674" s="750">
        <v>44088</v>
      </c>
      <c r="C674" s="364">
        <v>44102</v>
      </c>
      <c r="D674" s="364">
        <v>44118</v>
      </c>
      <c r="E674" s="349" t="s">
        <v>3334</v>
      </c>
      <c r="F674" s="424" t="s">
        <v>13730</v>
      </c>
      <c r="G674" s="424" t="s">
        <v>13731</v>
      </c>
      <c r="H674" s="424"/>
      <c r="I674" s="424"/>
      <c r="J674" s="424" t="s">
        <v>2034</v>
      </c>
      <c r="K674" s="353" t="s">
        <v>3381</v>
      </c>
      <c r="L674" s="1796">
        <f t="shared" si="40"/>
        <v>11</v>
      </c>
      <c r="M674" s="1796">
        <f t="shared" si="39"/>
        <v>8</v>
      </c>
      <c r="N674" s="1796"/>
      <c r="O674" s="1797">
        <v>41</v>
      </c>
      <c r="P674" s="424"/>
      <c r="Q674" s="424"/>
      <c r="R674" s="424"/>
      <c r="S674" s="424"/>
      <c r="T674" s="424"/>
      <c r="U674" s="424"/>
    </row>
    <row r="675" spans="1:21" ht="12.6" customHeight="1" outlineLevel="1">
      <c r="A675" s="376">
        <v>44099</v>
      </c>
      <c r="B675" s="750">
        <v>44084</v>
      </c>
      <c r="C675" s="364">
        <v>44105</v>
      </c>
      <c r="D675" s="932">
        <v>44114</v>
      </c>
      <c r="E675" s="355" t="s">
        <v>3335</v>
      </c>
      <c r="F675" s="353" t="s">
        <v>4605</v>
      </c>
      <c r="G675" s="353" t="s">
        <v>13732</v>
      </c>
      <c r="H675" s="353" t="s">
        <v>13733</v>
      </c>
      <c r="I675" s="353"/>
      <c r="J675" s="353" t="s">
        <v>2033</v>
      </c>
      <c r="K675" s="353" t="s">
        <v>2046</v>
      </c>
      <c r="L675" s="1796">
        <f t="shared" si="40"/>
        <v>15</v>
      </c>
      <c r="M675" s="1796">
        <f t="shared" si="39"/>
        <v>10</v>
      </c>
      <c r="N675" s="1796"/>
      <c r="O675" s="1797">
        <v>42</v>
      </c>
      <c r="P675" s="353"/>
      <c r="Q675" s="353"/>
      <c r="R675" s="353"/>
      <c r="S675" s="353"/>
      <c r="T675" s="353"/>
      <c r="U675" s="353"/>
    </row>
    <row r="676" spans="1:21" ht="12.6" customHeight="1" outlineLevel="1">
      <c r="A676" s="376">
        <v>44099</v>
      </c>
      <c r="B676" s="750">
        <v>44091</v>
      </c>
      <c r="C676" s="364">
        <v>44104</v>
      </c>
      <c r="D676" s="932">
        <v>44121</v>
      </c>
      <c r="E676" s="355" t="s">
        <v>3334</v>
      </c>
      <c r="F676" s="353" t="s">
        <v>13734</v>
      </c>
      <c r="G676" s="353" t="s">
        <v>13735</v>
      </c>
      <c r="H676" s="353"/>
      <c r="I676" s="353" t="s">
        <v>2035</v>
      </c>
      <c r="J676" s="353" t="s">
        <v>2045</v>
      </c>
      <c r="K676" s="353" t="s">
        <v>3366</v>
      </c>
      <c r="L676" s="1796">
        <f t="shared" si="40"/>
        <v>8</v>
      </c>
      <c r="M676" s="1796">
        <f t="shared" si="39"/>
        <v>5</v>
      </c>
      <c r="N676" s="1796"/>
      <c r="O676" s="1797">
        <v>43</v>
      </c>
      <c r="P676" s="353"/>
      <c r="Q676" s="355"/>
      <c r="R676" s="359"/>
      <c r="S676" s="355"/>
      <c r="T676" s="355"/>
      <c r="U676" s="355"/>
    </row>
    <row r="677" spans="1:21" ht="12.6" customHeight="1" outlineLevel="1">
      <c r="A677" s="376">
        <v>44103</v>
      </c>
      <c r="B677" s="750">
        <v>44097</v>
      </c>
      <c r="C677" s="364">
        <v>44102</v>
      </c>
      <c r="D677" s="932">
        <v>44102</v>
      </c>
      <c r="E677" s="349" t="s">
        <v>3334</v>
      </c>
      <c r="F677" s="424" t="s">
        <v>13736</v>
      </c>
      <c r="G677" s="424" t="s">
        <v>13737</v>
      </c>
      <c r="H677" s="424"/>
      <c r="I677" s="424"/>
      <c r="J677" s="424" t="s">
        <v>13723</v>
      </c>
      <c r="K677" s="348" t="s">
        <v>3381</v>
      </c>
      <c r="L677" s="1796">
        <f t="shared" si="40"/>
        <v>6</v>
      </c>
      <c r="M677" s="1796">
        <f t="shared" si="39"/>
        <v>3</v>
      </c>
      <c r="N677" s="1796"/>
      <c r="O677" s="1797">
        <v>44</v>
      </c>
      <c r="P677" s="424"/>
      <c r="Q677" s="424"/>
      <c r="R677" s="424"/>
      <c r="S677" s="424"/>
      <c r="T677" s="424"/>
      <c r="U677" s="424"/>
    </row>
    <row r="678" spans="1:21" ht="15" customHeight="1" outlineLevel="1">
      <c r="A678" s="376">
        <v>44102</v>
      </c>
      <c r="B678" s="750">
        <v>44083</v>
      </c>
      <c r="C678" s="364">
        <v>44106</v>
      </c>
      <c r="D678" s="932">
        <v>44113</v>
      </c>
      <c r="E678" s="349" t="s">
        <v>3335</v>
      </c>
      <c r="F678" s="589" t="s">
        <v>13738</v>
      </c>
      <c r="G678" s="589" t="s">
        <v>13739</v>
      </c>
      <c r="H678" s="349"/>
      <c r="I678" s="349"/>
      <c r="J678" s="589" t="s">
        <v>2041</v>
      </c>
      <c r="K678" s="348" t="s">
        <v>2046</v>
      </c>
      <c r="L678" s="1796">
        <f t="shared" si="40"/>
        <v>19</v>
      </c>
      <c r="M678" s="1796">
        <f t="shared" si="39"/>
        <v>12</v>
      </c>
      <c r="N678" s="1796"/>
      <c r="O678" s="1797">
        <v>45</v>
      </c>
      <c r="P678" s="349"/>
      <c r="Q678" s="349"/>
      <c r="R678" s="349"/>
      <c r="S678" s="349"/>
      <c r="T678" s="349"/>
      <c r="U678" s="349"/>
    </row>
    <row r="679" spans="1:21" ht="12.6" customHeight="1" outlineLevel="1">
      <c r="A679" s="734">
        <v>44104</v>
      </c>
      <c r="B679" s="750">
        <v>44095</v>
      </c>
      <c r="C679" s="364">
        <v>44102</v>
      </c>
      <c r="D679" s="932">
        <v>44125</v>
      </c>
      <c r="E679" s="349" t="s">
        <v>3334</v>
      </c>
      <c r="F679" s="424" t="s">
        <v>13740</v>
      </c>
      <c r="G679" s="424" t="s">
        <v>13741</v>
      </c>
      <c r="H679" s="424" t="s">
        <v>13742</v>
      </c>
      <c r="I679" s="424"/>
      <c r="J679" s="424" t="s">
        <v>2034</v>
      </c>
      <c r="K679" s="353" t="s">
        <v>3381</v>
      </c>
      <c r="L679" s="1796">
        <f t="shared" si="40"/>
        <v>9</v>
      </c>
      <c r="M679" s="1796">
        <f t="shared" si="39"/>
        <v>6</v>
      </c>
      <c r="N679" s="1796"/>
      <c r="O679" s="1797">
        <v>46</v>
      </c>
      <c r="P679" s="352"/>
      <c r="Q679" s="350"/>
      <c r="R679" s="359"/>
      <c r="S679" s="355"/>
      <c r="T679" s="355"/>
      <c r="U679" s="355"/>
    </row>
    <row r="680" spans="1:21" ht="12.6" customHeight="1" outlineLevel="1">
      <c r="A680" s="360">
        <v>44104</v>
      </c>
      <c r="B680" s="753">
        <v>44089</v>
      </c>
      <c r="C680" s="364">
        <v>44103</v>
      </c>
      <c r="D680" s="360">
        <v>44119</v>
      </c>
      <c r="E680" s="355" t="s">
        <v>3334</v>
      </c>
      <c r="F680" s="353" t="s">
        <v>13743</v>
      </c>
      <c r="G680" s="353" t="s">
        <v>13744</v>
      </c>
      <c r="H680" s="710" t="s">
        <v>13745</v>
      </c>
      <c r="I680" s="353"/>
      <c r="J680" s="604" t="s">
        <v>2042</v>
      </c>
      <c r="K680" s="353"/>
      <c r="L680" s="1796">
        <f t="shared" si="40"/>
        <v>15</v>
      </c>
      <c r="M680" s="1796">
        <f t="shared" si="39"/>
        <v>10</v>
      </c>
      <c r="N680" s="1796"/>
      <c r="O680" s="1797">
        <v>47</v>
      </c>
      <c r="P680" s="352"/>
      <c r="Q680" s="350"/>
      <c r="R680" s="359"/>
      <c r="S680" s="355"/>
      <c r="T680" s="355"/>
      <c r="U680" s="355"/>
    </row>
    <row r="681" spans="1:21" ht="12.6" customHeight="1" outlineLevel="1">
      <c r="A681" s="360">
        <v>44104</v>
      </c>
      <c r="B681" s="753">
        <v>44090</v>
      </c>
      <c r="C681" s="364">
        <v>44103</v>
      </c>
      <c r="D681" s="360">
        <v>44120</v>
      </c>
      <c r="E681" s="355" t="s">
        <v>3334</v>
      </c>
      <c r="F681" s="353" t="s">
        <v>13746</v>
      </c>
      <c r="G681" s="353" t="s">
        <v>13747</v>
      </c>
      <c r="H681" s="348" t="s">
        <v>12637</v>
      </c>
      <c r="I681" s="353"/>
      <c r="J681" s="604" t="s">
        <v>2042</v>
      </c>
      <c r="K681" s="353"/>
      <c r="L681" s="1796">
        <f t="shared" si="40"/>
        <v>14</v>
      </c>
      <c r="M681" s="1796">
        <f t="shared" si="39"/>
        <v>9</v>
      </c>
      <c r="N681" s="1796"/>
      <c r="O681" s="1797">
        <v>48</v>
      </c>
      <c r="P681" s="352"/>
      <c r="Q681" s="350"/>
      <c r="R681" s="359"/>
      <c r="S681" s="355"/>
      <c r="T681" s="355"/>
      <c r="U681" s="355"/>
    </row>
    <row r="682" spans="1:21" ht="12.6" customHeight="1" outlineLevel="1">
      <c r="A682" s="376">
        <v>44105</v>
      </c>
      <c r="B682" s="750">
        <v>44104</v>
      </c>
      <c r="C682" s="364">
        <v>44134</v>
      </c>
      <c r="D682" s="364">
        <v>44134</v>
      </c>
      <c r="E682" s="355" t="s">
        <v>3334</v>
      </c>
      <c r="F682" s="353" t="s">
        <v>13748</v>
      </c>
      <c r="G682" s="353" t="s">
        <v>13749</v>
      </c>
      <c r="H682" s="353"/>
      <c r="I682" s="353"/>
      <c r="J682" s="353" t="s">
        <v>2033</v>
      </c>
      <c r="K682" s="353" t="s">
        <v>3381</v>
      </c>
      <c r="L682" s="1796">
        <f t="shared" si="40"/>
        <v>1</v>
      </c>
      <c r="M682" s="1796">
        <f t="shared" si="39"/>
        <v>0</v>
      </c>
      <c r="N682" s="1796"/>
      <c r="O682" s="1797">
        <v>49</v>
      </c>
      <c r="P682" s="375"/>
      <c r="Q682" s="375"/>
      <c r="R682" s="375"/>
      <c r="S682" s="375"/>
      <c r="T682" s="375"/>
      <c r="U682" s="375"/>
    </row>
    <row r="683" spans="1:21" ht="12.6" customHeight="1" outlineLevel="1">
      <c r="A683" s="376">
        <v>44105</v>
      </c>
      <c r="B683" s="750">
        <v>44098</v>
      </c>
      <c r="C683" s="364">
        <v>44105</v>
      </c>
      <c r="D683" s="364">
        <v>44105</v>
      </c>
      <c r="E683" s="355" t="s">
        <v>3334</v>
      </c>
      <c r="F683" s="353" t="s">
        <v>3861</v>
      </c>
      <c r="G683" s="348" t="s">
        <v>13750</v>
      </c>
      <c r="H683" s="355"/>
      <c r="I683" s="355"/>
      <c r="J683" s="348" t="s">
        <v>2035</v>
      </c>
      <c r="K683" s="348"/>
      <c r="L683" s="1796">
        <f t="shared" si="40"/>
        <v>7</v>
      </c>
      <c r="M683" s="1796">
        <f t="shared" si="39"/>
        <v>4</v>
      </c>
      <c r="N683" s="1796"/>
      <c r="O683" s="1797">
        <v>50</v>
      </c>
      <c r="P683" s="352"/>
      <c r="Q683" s="350"/>
      <c r="R683" s="359"/>
      <c r="S683" s="355"/>
      <c r="T683" s="355"/>
      <c r="U683" s="355"/>
    </row>
    <row r="684" spans="1:21" ht="12.6" customHeight="1" outlineLevel="1">
      <c r="A684" s="376">
        <v>44105</v>
      </c>
      <c r="B684" s="750">
        <v>44089</v>
      </c>
      <c r="C684" s="364">
        <v>44103</v>
      </c>
      <c r="D684" s="364">
        <v>44114</v>
      </c>
      <c r="E684" s="355" t="s">
        <v>3334</v>
      </c>
      <c r="F684" s="353" t="s">
        <v>13751</v>
      </c>
      <c r="G684" s="353" t="s">
        <v>13752</v>
      </c>
      <c r="H684" s="353"/>
      <c r="I684" s="353" t="s">
        <v>2035</v>
      </c>
      <c r="J684" s="353" t="s">
        <v>2045</v>
      </c>
      <c r="K684" s="353" t="s">
        <v>3366</v>
      </c>
      <c r="L684" s="1796">
        <f t="shared" si="40"/>
        <v>16</v>
      </c>
      <c r="M684" s="1796">
        <f t="shared" si="39"/>
        <v>11</v>
      </c>
      <c r="N684" s="1796"/>
      <c r="O684" s="1797">
        <v>51</v>
      </c>
      <c r="P684" s="353"/>
      <c r="Q684" s="355"/>
      <c r="R684" s="359"/>
      <c r="S684" s="355"/>
      <c r="T684" s="355"/>
      <c r="U684" s="355"/>
    </row>
    <row r="685" spans="1:21" ht="12.6" customHeight="1" outlineLevel="1">
      <c r="A685" s="715">
        <v>44105</v>
      </c>
      <c r="B685" s="750">
        <v>44097</v>
      </c>
      <c r="C685" s="364">
        <v>44106</v>
      </c>
      <c r="D685" s="364">
        <v>44106</v>
      </c>
      <c r="E685" s="355" t="s">
        <v>3334</v>
      </c>
      <c r="F685" s="353" t="s">
        <v>13753</v>
      </c>
      <c r="G685" s="353" t="s">
        <v>13754</v>
      </c>
      <c r="H685" s="353" t="s">
        <v>13143</v>
      </c>
      <c r="I685" s="353"/>
      <c r="J685" s="353" t="s">
        <v>2035</v>
      </c>
      <c r="K685" s="353"/>
      <c r="L685" s="1796">
        <f t="shared" si="40"/>
        <v>8</v>
      </c>
      <c r="M685" s="1796">
        <f t="shared" si="39"/>
        <v>5</v>
      </c>
      <c r="N685" s="1796"/>
      <c r="O685" s="1797">
        <v>52</v>
      </c>
      <c r="P685" s="352"/>
      <c r="Q685" s="350"/>
      <c r="R685" s="359"/>
      <c r="S685" s="355"/>
      <c r="T685" s="355"/>
      <c r="U685" s="355"/>
    </row>
    <row r="686" spans="1:21" ht="12.6" customHeight="1" outlineLevel="1">
      <c r="A686" s="715">
        <v>44105</v>
      </c>
      <c r="B686" s="750">
        <v>44104</v>
      </c>
      <c r="C686" s="364">
        <v>44117</v>
      </c>
      <c r="D686" s="364">
        <v>44134</v>
      </c>
      <c r="E686" s="355" t="s">
        <v>3334</v>
      </c>
      <c r="F686" s="353" t="s">
        <v>13755</v>
      </c>
      <c r="G686" s="353" t="s">
        <v>13756</v>
      </c>
      <c r="H686" s="353"/>
      <c r="I686" s="353"/>
      <c r="J686" s="353" t="s">
        <v>2045</v>
      </c>
      <c r="K686" s="353" t="s">
        <v>3366</v>
      </c>
      <c r="L686" s="1796">
        <f t="shared" si="40"/>
        <v>1</v>
      </c>
      <c r="M686" s="1796">
        <f t="shared" si="39"/>
        <v>0</v>
      </c>
      <c r="N686" s="1796"/>
      <c r="O686" s="1797">
        <v>53</v>
      </c>
      <c r="P686" s="353"/>
      <c r="Q686" s="355"/>
      <c r="R686" s="359"/>
      <c r="S686" s="355"/>
      <c r="T686" s="355"/>
      <c r="U686" s="355"/>
    </row>
    <row r="687" spans="1:21" ht="12.6" customHeight="1" outlineLevel="1">
      <c r="A687" s="376">
        <v>44105</v>
      </c>
      <c r="B687" s="750">
        <v>44103</v>
      </c>
      <c r="C687" s="364">
        <v>44103</v>
      </c>
      <c r="D687" s="364">
        <v>44106</v>
      </c>
      <c r="E687" s="355" t="s">
        <v>3334</v>
      </c>
      <c r="F687" s="353" t="s">
        <v>13757</v>
      </c>
      <c r="G687" s="353" t="s">
        <v>13758</v>
      </c>
      <c r="H687" s="353" t="s">
        <v>13759</v>
      </c>
      <c r="I687" s="353"/>
      <c r="J687" s="353" t="s">
        <v>2033</v>
      </c>
      <c r="K687" s="353" t="s">
        <v>2046</v>
      </c>
      <c r="L687" s="1796">
        <f t="shared" si="40"/>
        <v>2</v>
      </c>
      <c r="M687" s="1796">
        <f t="shared" si="39"/>
        <v>1</v>
      </c>
      <c r="N687" s="1796"/>
      <c r="O687" s="1797">
        <v>54</v>
      </c>
      <c r="P687" s="353"/>
      <c r="Q687" s="353"/>
      <c r="R687" s="353"/>
      <c r="S687" s="353"/>
      <c r="T687" s="353"/>
      <c r="U687" s="353"/>
    </row>
    <row r="688" spans="1:21" ht="12.6" customHeight="1" outlineLevel="1">
      <c r="A688" s="376">
        <v>44106</v>
      </c>
      <c r="B688" s="750">
        <v>44102</v>
      </c>
      <c r="C688" s="364">
        <v>44116</v>
      </c>
      <c r="D688" s="932">
        <v>44132</v>
      </c>
      <c r="E688" s="355" t="s">
        <v>3334</v>
      </c>
      <c r="F688" s="353" t="s">
        <v>13760</v>
      </c>
      <c r="G688" s="353" t="s">
        <v>13761</v>
      </c>
      <c r="H688" s="353" t="s">
        <v>13762</v>
      </c>
      <c r="I688" s="353"/>
      <c r="J688" s="353" t="s">
        <v>2045</v>
      </c>
      <c r="K688" s="353" t="s">
        <v>3366</v>
      </c>
      <c r="L688" s="1796">
        <f t="shared" si="40"/>
        <v>4</v>
      </c>
      <c r="M688" s="1796">
        <f t="shared" si="39"/>
        <v>3</v>
      </c>
      <c r="N688" s="1796"/>
      <c r="O688" s="1797">
        <v>55</v>
      </c>
      <c r="P688" s="353"/>
      <c r="Q688" s="355"/>
      <c r="R688" s="359"/>
      <c r="S688" s="355"/>
      <c r="T688" s="355"/>
      <c r="U688" s="355"/>
    </row>
    <row r="689" spans="1:21" ht="12.6" customHeight="1" outlineLevel="1">
      <c r="A689" s="376">
        <v>44106</v>
      </c>
      <c r="B689" s="750">
        <v>44096</v>
      </c>
      <c r="C689" s="364">
        <v>44110</v>
      </c>
      <c r="D689" s="932">
        <v>44126</v>
      </c>
      <c r="E689" s="349" t="s">
        <v>3334</v>
      </c>
      <c r="F689" s="424" t="s">
        <v>13763</v>
      </c>
      <c r="G689" s="424" t="s">
        <v>13764</v>
      </c>
      <c r="H689" s="424" t="s">
        <v>13765</v>
      </c>
      <c r="I689" s="424"/>
      <c r="J689" s="424" t="s">
        <v>2041</v>
      </c>
      <c r="K689" s="353" t="s">
        <v>3366</v>
      </c>
      <c r="L689" s="1796">
        <f t="shared" si="40"/>
        <v>10</v>
      </c>
      <c r="M689" s="1796">
        <f t="shared" si="39"/>
        <v>7</v>
      </c>
      <c r="N689" s="1796"/>
      <c r="O689" s="1797">
        <v>56</v>
      </c>
      <c r="P689" s="424"/>
      <c r="Q689" s="424"/>
      <c r="R689" s="424"/>
      <c r="S689" s="424"/>
      <c r="T689" s="424"/>
      <c r="U689" s="424"/>
    </row>
    <row r="690" spans="1:21" ht="12.6" customHeight="1" outlineLevel="1">
      <c r="A690" s="376">
        <v>44106</v>
      </c>
      <c r="B690" s="750">
        <v>44104</v>
      </c>
      <c r="C690" s="364">
        <v>44109</v>
      </c>
      <c r="D690" s="932">
        <v>44109</v>
      </c>
      <c r="E690" s="349" t="s">
        <v>3335</v>
      </c>
      <c r="F690" s="424" t="s">
        <v>8447</v>
      </c>
      <c r="G690" s="424" t="s">
        <v>13766</v>
      </c>
      <c r="H690" s="424"/>
      <c r="I690" s="424"/>
      <c r="J690" s="424" t="s">
        <v>2034</v>
      </c>
      <c r="K690" s="353" t="s">
        <v>3351</v>
      </c>
      <c r="L690" s="1796">
        <f t="shared" si="40"/>
        <v>2</v>
      </c>
      <c r="M690" s="1796">
        <f t="shared" si="39"/>
        <v>1</v>
      </c>
      <c r="N690" s="1796"/>
      <c r="O690" s="1797">
        <v>57</v>
      </c>
      <c r="P690" s="424"/>
      <c r="Q690" s="424"/>
      <c r="R690" s="424"/>
      <c r="S690" s="424"/>
      <c r="T690" s="424"/>
      <c r="U690" s="424"/>
    </row>
    <row r="691" spans="1:21" ht="12.6" customHeight="1" outlineLevel="1">
      <c r="A691" s="376">
        <v>44111</v>
      </c>
      <c r="B691" s="750">
        <v>44085</v>
      </c>
      <c r="C691" s="364">
        <v>44104</v>
      </c>
      <c r="D691" s="364">
        <v>44115</v>
      </c>
      <c r="E691" s="355" t="s">
        <v>3335</v>
      </c>
      <c r="F691" s="353" t="s">
        <v>8802</v>
      </c>
      <c r="G691" s="353" t="s">
        <v>13767</v>
      </c>
      <c r="H691" s="353" t="s">
        <v>3577</v>
      </c>
      <c r="I691" s="353"/>
      <c r="J691" s="353" t="s">
        <v>2042</v>
      </c>
      <c r="K691" s="353" t="s">
        <v>13189</v>
      </c>
      <c r="L691" s="1796">
        <f t="shared" si="40"/>
        <v>26</v>
      </c>
      <c r="M691" s="1796">
        <f t="shared" si="39"/>
        <v>17</v>
      </c>
      <c r="N691" s="1796"/>
      <c r="O691" s="1797">
        <v>58</v>
      </c>
      <c r="P691" s="353"/>
      <c r="Q691" s="353"/>
      <c r="R691" s="353"/>
      <c r="S691" s="353"/>
      <c r="T691" s="353"/>
      <c r="U691" s="353"/>
    </row>
    <row r="692" spans="1:21" ht="12.6" customHeight="1" outlineLevel="1">
      <c r="A692" s="376">
        <v>44110</v>
      </c>
      <c r="B692" s="750">
        <v>44081</v>
      </c>
      <c r="C692" s="364">
        <v>44109</v>
      </c>
      <c r="D692" s="364">
        <v>44111</v>
      </c>
      <c r="E692" s="355" t="s">
        <v>3334</v>
      </c>
      <c r="F692" s="353" t="s">
        <v>13768</v>
      </c>
      <c r="G692" s="353" t="s">
        <v>13769</v>
      </c>
      <c r="H692" s="353" t="s">
        <v>13143</v>
      </c>
      <c r="I692" s="353"/>
      <c r="J692" s="353" t="s">
        <v>2039</v>
      </c>
      <c r="K692" s="353" t="s">
        <v>13770</v>
      </c>
      <c r="L692" s="1796">
        <f t="shared" si="40"/>
        <v>29</v>
      </c>
      <c r="M692" s="1796">
        <f t="shared" si="39"/>
        <v>20</v>
      </c>
      <c r="N692" s="1796"/>
      <c r="O692" s="1797">
        <v>59</v>
      </c>
      <c r="P692" s="353"/>
      <c r="Q692" s="353"/>
      <c r="R692" s="353"/>
      <c r="S692" s="353"/>
      <c r="T692" s="353"/>
      <c r="U692" s="353"/>
    </row>
    <row r="693" spans="1:21" ht="12.6" customHeight="1" outlineLevel="1">
      <c r="A693" s="376">
        <v>44111</v>
      </c>
      <c r="B693" s="750">
        <v>44097</v>
      </c>
      <c r="C693" s="364">
        <v>44114</v>
      </c>
      <c r="D693" s="932">
        <v>44127</v>
      </c>
      <c r="E693" s="349" t="s">
        <v>3334</v>
      </c>
      <c r="F693" s="424" t="s">
        <v>13771</v>
      </c>
      <c r="G693" s="424" t="s">
        <v>13772</v>
      </c>
      <c r="H693" s="424"/>
      <c r="I693" s="424"/>
      <c r="J693" s="424" t="s">
        <v>2041</v>
      </c>
      <c r="K693" s="353" t="s">
        <v>3381</v>
      </c>
      <c r="L693" s="1796">
        <f t="shared" si="40"/>
        <v>14</v>
      </c>
      <c r="M693" s="1796">
        <f t="shared" si="39"/>
        <v>9</v>
      </c>
      <c r="N693" s="1796"/>
      <c r="O693" s="1797">
        <v>60</v>
      </c>
      <c r="P693" s="424"/>
      <c r="Q693" s="424"/>
      <c r="R693" s="424"/>
      <c r="S693" s="424"/>
      <c r="T693" s="424"/>
      <c r="U693" s="424"/>
    </row>
    <row r="694" spans="1:21" ht="12.6" customHeight="1" outlineLevel="1">
      <c r="A694" s="376">
        <v>44111</v>
      </c>
      <c r="B694" s="750">
        <v>44095</v>
      </c>
      <c r="C694" s="364">
        <v>44109</v>
      </c>
      <c r="D694" s="932">
        <v>44125</v>
      </c>
      <c r="E694" s="355" t="s">
        <v>3334</v>
      </c>
      <c r="F694" s="353" t="s">
        <v>13773</v>
      </c>
      <c r="G694" s="353" t="s">
        <v>13774</v>
      </c>
      <c r="H694" s="353" t="s">
        <v>3577</v>
      </c>
      <c r="I694" s="353"/>
      <c r="J694" s="353" t="s">
        <v>2035</v>
      </c>
      <c r="K694" s="353"/>
      <c r="L694" s="1796">
        <f t="shared" si="40"/>
        <v>16</v>
      </c>
      <c r="M694" s="1796">
        <f t="shared" si="39"/>
        <v>11</v>
      </c>
      <c r="N694" s="1796"/>
      <c r="O694" s="1797">
        <v>61</v>
      </c>
      <c r="P694" s="352"/>
      <c r="Q694" s="350"/>
      <c r="R694" s="359"/>
      <c r="S694" s="355"/>
      <c r="T694" s="355"/>
      <c r="U694" s="355"/>
    </row>
    <row r="695" spans="1:21" ht="12.6" customHeight="1" outlineLevel="1">
      <c r="A695" s="1833">
        <v>44111</v>
      </c>
      <c r="B695" s="750">
        <v>44088</v>
      </c>
      <c r="C695" s="364">
        <v>44109</v>
      </c>
      <c r="D695" s="364">
        <v>44109</v>
      </c>
      <c r="E695" s="355" t="s">
        <v>3335</v>
      </c>
      <c r="F695" s="353" t="s">
        <v>13775</v>
      </c>
      <c r="G695" s="353" t="s">
        <v>13776</v>
      </c>
      <c r="H695" s="353" t="s">
        <v>3577</v>
      </c>
      <c r="I695" s="353"/>
      <c r="J695" s="353" t="s">
        <v>2035</v>
      </c>
      <c r="K695" s="34"/>
      <c r="L695" s="1796">
        <f t="shared" si="40"/>
        <v>23</v>
      </c>
      <c r="M695" s="1796">
        <f t="shared" si="39"/>
        <v>16</v>
      </c>
      <c r="N695" s="1796"/>
      <c r="O695" s="1797">
        <v>62</v>
      </c>
      <c r="P695" s="353"/>
      <c r="Q695" s="355"/>
      <c r="R695" s="359"/>
      <c r="S695" s="355"/>
      <c r="T695" s="355"/>
      <c r="U695" s="355"/>
    </row>
    <row r="696" spans="1:21" ht="12.6" customHeight="1" outlineLevel="1">
      <c r="A696" s="715">
        <v>44111</v>
      </c>
      <c r="B696" s="750">
        <v>44096</v>
      </c>
      <c r="C696" s="364">
        <v>44126</v>
      </c>
      <c r="D696" s="364">
        <v>44126</v>
      </c>
      <c r="E696" s="355" t="s">
        <v>3334</v>
      </c>
      <c r="F696" s="353" t="s">
        <v>13777</v>
      </c>
      <c r="G696" s="353" t="s">
        <v>13778</v>
      </c>
      <c r="H696" s="353"/>
      <c r="I696" s="353"/>
      <c r="J696" s="353" t="s">
        <v>2035</v>
      </c>
      <c r="K696" s="353"/>
      <c r="L696" s="1796">
        <f t="shared" si="40"/>
        <v>15</v>
      </c>
      <c r="M696" s="1796">
        <f t="shared" si="39"/>
        <v>10</v>
      </c>
      <c r="N696" s="1796"/>
      <c r="O696" s="1797">
        <v>63</v>
      </c>
      <c r="P696" s="352"/>
      <c r="Q696" s="350"/>
      <c r="R696" s="359"/>
      <c r="S696" s="355"/>
      <c r="T696" s="355"/>
      <c r="U696" s="355"/>
    </row>
    <row r="697" spans="1:21" ht="12.6" customHeight="1" outlineLevel="1">
      <c r="A697" s="374">
        <v>44112</v>
      </c>
      <c r="B697" s="750">
        <v>44099</v>
      </c>
      <c r="C697" s="364">
        <v>44116</v>
      </c>
      <c r="D697" s="364">
        <v>44129</v>
      </c>
      <c r="E697" s="355" t="s">
        <v>3334</v>
      </c>
      <c r="F697" s="353" t="s">
        <v>13779</v>
      </c>
      <c r="G697" s="353" t="s">
        <v>13780</v>
      </c>
      <c r="H697" s="353" t="s">
        <v>13781</v>
      </c>
      <c r="I697" s="353"/>
      <c r="J697" s="353" t="s">
        <v>2033</v>
      </c>
      <c r="K697" s="353" t="s">
        <v>3488</v>
      </c>
      <c r="L697" s="1796">
        <f t="shared" si="40"/>
        <v>13</v>
      </c>
      <c r="M697" s="1796">
        <f t="shared" si="39"/>
        <v>8</v>
      </c>
      <c r="N697" s="1796"/>
      <c r="O697" s="1797">
        <v>64</v>
      </c>
      <c r="P697" s="353"/>
      <c r="Q697" s="353"/>
      <c r="R697" s="353"/>
      <c r="S697" s="353"/>
      <c r="T697" s="353"/>
      <c r="U697" s="353"/>
    </row>
    <row r="698" spans="1:21" ht="12.6" customHeight="1" outlineLevel="1">
      <c r="A698" s="715">
        <v>44112</v>
      </c>
      <c r="B698" s="750">
        <v>44104</v>
      </c>
      <c r="C698" s="364">
        <v>44117</v>
      </c>
      <c r="D698" s="364">
        <v>44117</v>
      </c>
      <c r="E698" s="355" t="s">
        <v>3334</v>
      </c>
      <c r="F698" s="353" t="s">
        <v>13782</v>
      </c>
      <c r="G698" s="353" t="s">
        <v>13783</v>
      </c>
      <c r="H698" s="353" t="s">
        <v>13784</v>
      </c>
      <c r="I698" s="353"/>
      <c r="J698" s="353" t="s">
        <v>2035</v>
      </c>
      <c r="K698" s="353"/>
      <c r="L698" s="1796">
        <f t="shared" si="40"/>
        <v>8</v>
      </c>
      <c r="M698" s="1796">
        <f t="shared" ref="M698:M709" si="41">NETWORKDAYS(B698,A698,A698:B698)</f>
        <v>5</v>
      </c>
      <c r="N698" s="1796"/>
      <c r="O698" s="1797">
        <v>65</v>
      </c>
      <c r="P698" s="352"/>
      <c r="Q698" s="350"/>
      <c r="R698" s="359"/>
      <c r="S698" s="355"/>
      <c r="T698" s="355"/>
      <c r="U698" s="355"/>
    </row>
    <row r="699" spans="1:21" ht="12.6" customHeight="1" outlineLevel="1">
      <c r="A699" s="376">
        <v>44112</v>
      </c>
      <c r="B699" s="750">
        <v>44098</v>
      </c>
      <c r="C699" s="364">
        <v>44115</v>
      </c>
      <c r="D699" s="932">
        <v>44128</v>
      </c>
      <c r="E699" s="349" t="s">
        <v>3334</v>
      </c>
      <c r="F699" s="424" t="s">
        <v>13785</v>
      </c>
      <c r="G699" s="424" t="s">
        <v>13786</v>
      </c>
      <c r="H699" s="424" t="s">
        <v>13787</v>
      </c>
      <c r="I699" s="424"/>
      <c r="J699" s="424" t="s">
        <v>2041</v>
      </c>
      <c r="K699" s="353" t="s">
        <v>3406</v>
      </c>
      <c r="L699" s="1796">
        <f t="shared" ref="L699:L709" si="42">(A699-B699)</f>
        <v>14</v>
      </c>
      <c r="M699" s="1796">
        <f t="shared" si="41"/>
        <v>9</v>
      </c>
      <c r="N699" s="1796"/>
      <c r="O699" s="1797">
        <v>66</v>
      </c>
      <c r="P699" s="707"/>
      <c r="Q699" s="707"/>
      <c r="R699" s="707"/>
      <c r="S699" s="707"/>
      <c r="T699" s="707"/>
      <c r="U699" s="707"/>
    </row>
    <row r="700" spans="1:21" ht="12.6" customHeight="1" outlineLevel="1">
      <c r="A700" s="376">
        <v>44112</v>
      </c>
      <c r="B700" s="750">
        <v>44097</v>
      </c>
      <c r="C700" s="364">
        <v>44109</v>
      </c>
      <c r="D700" s="932">
        <v>44127</v>
      </c>
      <c r="E700" s="349" t="s">
        <v>3335</v>
      </c>
      <c r="F700" s="424" t="s">
        <v>3785</v>
      </c>
      <c r="G700" s="589" t="s">
        <v>13788</v>
      </c>
      <c r="H700" s="424" t="s">
        <v>13762</v>
      </c>
      <c r="I700" s="424"/>
      <c r="J700" s="424" t="s">
        <v>2034</v>
      </c>
      <c r="K700" s="353" t="s">
        <v>3351</v>
      </c>
      <c r="L700" s="1796">
        <f t="shared" si="42"/>
        <v>15</v>
      </c>
      <c r="M700" s="1796">
        <f t="shared" si="41"/>
        <v>10</v>
      </c>
      <c r="N700" s="1796"/>
      <c r="O700" s="1797">
        <v>67</v>
      </c>
      <c r="P700" s="353"/>
      <c r="Q700" s="355"/>
      <c r="R700" s="359"/>
      <c r="S700" s="355"/>
      <c r="T700" s="355"/>
      <c r="U700" s="355"/>
    </row>
    <row r="701" spans="1:21" ht="12.6" customHeight="1" outlineLevel="1">
      <c r="A701" s="374">
        <v>44116</v>
      </c>
      <c r="B701" s="750">
        <v>44102</v>
      </c>
      <c r="C701" s="364">
        <v>44116</v>
      </c>
      <c r="D701" s="364">
        <v>44132</v>
      </c>
      <c r="E701" s="355" t="s">
        <v>3334</v>
      </c>
      <c r="F701" s="353" t="s">
        <v>13789</v>
      </c>
      <c r="G701" s="353" t="s">
        <v>13790</v>
      </c>
      <c r="H701" s="353" t="s">
        <v>13791</v>
      </c>
      <c r="I701" s="353" t="s">
        <v>2035</v>
      </c>
      <c r="J701" s="353" t="s">
        <v>2033</v>
      </c>
      <c r="K701" s="353" t="s">
        <v>13792</v>
      </c>
      <c r="L701" s="1796">
        <f t="shared" si="42"/>
        <v>14</v>
      </c>
      <c r="M701" s="1796">
        <f t="shared" si="41"/>
        <v>9</v>
      </c>
      <c r="N701" s="1796"/>
      <c r="O701" s="1797">
        <v>68</v>
      </c>
      <c r="P701" s="353"/>
      <c r="Q701" s="353"/>
      <c r="R701" s="353"/>
      <c r="S701" s="353"/>
      <c r="T701" s="353"/>
      <c r="U701" s="353"/>
    </row>
    <row r="702" spans="1:21" ht="12.6" customHeight="1" outlineLevel="1">
      <c r="A702" s="374">
        <v>44117</v>
      </c>
      <c r="B702" s="750">
        <v>44103</v>
      </c>
      <c r="C702" s="364">
        <v>44114</v>
      </c>
      <c r="D702" s="364">
        <v>44133</v>
      </c>
      <c r="E702" s="355" t="s">
        <v>3334</v>
      </c>
      <c r="F702" s="353" t="s">
        <v>13793</v>
      </c>
      <c r="G702" s="353" t="s">
        <v>13794</v>
      </c>
      <c r="H702" s="353" t="s">
        <v>13762</v>
      </c>
      <c r="I702" s="353"/>
      <c r="J702" s="353" t="s">
        <v>2034</v>
      </c>
      <c r="K702" s="348" t="s">
        <v>13795</v>
      </c>
      <c r="L702" s="1796">
        <f t="shared" si="42"/>
        <v>14</v>
      </c>
      <c r="M702" s="1796">
        <f t="shared" si="41"/>
        <v>9</v>
      </c>
      <c r="N702" s="1796"/>
      <c r="O702" s="1797">
        <v>69</v>
      </c>
      <c r="P702" s="353"/>
      <c r="Q702" s="353"/>
      <c r="R702" s="353"/>
      <c r="S702" s="353"/>
      <c r="T702" s="353"/>
      <c r="U702" s="353"/>
    </row>
    <row r="703" spans="1:21" ht="12.6" customHeight="1" outlineLevel="1">
      <c r="A703" s="754">
        <v>44117</v>
      </c>
      <c r="B703" s="750">
        <v>44103</v>
      </c>
      <c r="C703" s="364">
        <v>44113</v>
      </c>
      <c r="D703" s="932">
        <v>44134</v>
      </c>
      <c r="E703" s="349" t="s">
        <v>3334</v>
      </c>
      <c r="F703" s="424" t="s">
        <v>13796</v>
      </c>
      <c r="G703" s="424" t="s">
        <v>13797</v>
      </c>
      <c r="H703" s="424"/>
      <c r="I703" s="424"/>
      <c r="J703" s="424" t="s">
        <v>2041</v>
      </c>
      <c r="K703" s="353" t="s">
        <v>3557</v>
      </c>
      <c r="L703" s="1796">
        <f t="shared" si="42"/>
        <v>14</v>
      </c>
      <c r="M703" s="1796">
        <f t="shared" si="41"/>
        <v>9</v>
      </c>
      <c r="N703" s="1796"/>
      <c r="O703" s="1797">
        <v>70</v>
      </c>
      <c r="P703" s="424"/>
      <c r="Q703" s="424"/>
      <c r="R703" s="424"/>
      <c r="S703" s="424"/>
      <c r="T703" s="424"/>
      <c r="U703" s="424"/>
    </row>
    <row r="704" spans="1:21" ht="12.6" customHeight="1" outlineLevel="1">
      <c r="A704" s="374">
        <v>44117</v>
      </c>
      <c r="B704" s="750">
        <v>44104</v>
      </c>
      <c r="C704" s="364">
        <v>44120</v>
      </c>
      <c r="D704" s="932">
        <v>44134</v>
      </c>
      <c r="E704" s="355" t="s">
        <v>3334</v>
      </c>
      <c r="F704" s="353" t="s">
        <v>13798</v>
      </c>
      <c r="G704" s="353" t="s">
        <v>13799</v>
      </c>
      <c r="H704" s="353"/>
      <c r="I704" s="353"/>
      <c r="J704" s="353" t="s">
        <v>2045</v>
      </c>
      <c r="K704" s="353" t="s">
        <v>3366</v>
      </c>
      <c r="L704" s="1796">
        <f t="shared" si="42"/>
        <v>13</v>
      </c>
      <c r="M704" s="1796">
        <f t="shared" si="41"/>
        <v>8</v>
      </c>
      <c r="N704" s="1796"/>
      <c r="O704" s="1797">
        <v>71</v>
      </c>
      <c r="P704" s="353"/>
      <c r="Q704" s="355"/>
      <c r="R704" s="359"/>
      <c r="S704" s="355"/>
      <c r="T704" s="355"/>
      <c r="U704" s="355"/>
    </row>
    <row r="705" spans="1:33" ht="12.6" customHeight="1" outlineLevel="1">
      <c r="A705" s="360">
        <v>44119</v>
      </c>
      <c r="B705" s="753">
        <v>44099</v>
      </c>
      <c r="C705" s="364">
        <v>44129</v>
      </c>
      <c r="D705" s="360">
        <v>44129</v>
      </c>
      <c r="E705" s="355" t="s">
        <v>3334</v>
      </c>
      <c r="F705" s="353" t="s">
        <v>4836</v>
      </c>
      <c r="G705" s="353" t="s">
        <v>13800</v>
      </c>
      <c r="H705" s="348"/>
      <c r="I705" s="353"/>
      <c r="J705" s="353" t="s">
        <v>2042</v>
      </c>
      <c r="K705" s="353" t="s">
        <v>13801</v>
      </c>
      <c r="L705" s="1796">
        <f t="shared" si="42"/>
        <v>20</v>
      </c>
      <c r="M705" s="1796">
        <f t="shared" si="41"/>
        <v>13</v>
      </c>
      <c r="N705" s="1796"/>
      <c r="O705" s="1797">
        <v>72</v>
      </c>
      <c r="P705" s="353"/>
      <c r="Q705" s="350"/>
      <c r="R705" s="359"/>
      <c r="S705" s="355"/>
      <c r="T705" s="355"/>
      <c r="U705" s="355"/>
      <c r="V705" s="355"/>
      <c r="W705" s="349"/>
      <c r="X705" s="355"/>
      <c r="Y705" s="355"/>
      <c r="Z705" s="355"/>
      <c r="AA705" s="355"/>
      <c r="AB705" s="355"/>
      <c r="AC705" s="355"/>
      <c r="AD705" s="359"/>
      <c r="AE705" s="355"/>
      <c r="AF705" s="353"/>
      <c r="AG705" s="353"/>
    </row>
    <row r="706" spans="1:33" ht="12.6" customHeight="1" outlineLevel="1">
      <c r="A706" s="360">
        <v>44119</v>
      </c>
      <c r="B706" s="753">
        <v>44095</v>
      </c>
      <c r="C706" s="364">
        <v>44119</v>
      </c>
      <c r="D706" s="360">
        <v>44125</v>
      </c>
      <c r="E706" s="355" t="s">
        <v>3335</v>
      </c>
      <c r="F706" s="353" t="s">
        <v>13802</v>
      </c>
      <c r="G706" s="353" t="s">
        <v>13803</v>
      </c>
      <c r="H706" s="348" t="s">
        <v>3577</v>
      </c>
      <c r="I706" s="353"/>
      <c r="J706" s="353" t="s">
        <v>2042</v>
      </c>
      <c r="K706" s="353"/>
      <c r="L706" s="1796">
        <f t="shared" si="42"/>
        <v>24</v>
      </c>
      <c r="M706" s="1796">
        <f t="shared" si="41"/>
        <v>17</v>
      </c>
      <c r="N706" s="1796"/>
      <c r="O706" s="1797">
        <v>73</v>
      </c>
      <c r="P706" s="352"/>
      <c r="Q706" s="350"/>
      <c r="R706" s="359"/>
      <c r="S706" s="355"/>
      <c r="T706" s="355"/>
      <c r="U706" s="355"/>
      <c r="V706" s="355"/>
      <c r="W706" s="349"/>
      <c r="X706" s="355"/>
      <c r="Y706" s="355"/>
      <c r="Z706" s="355"/>
      <c r="AA706" s="355"/>
      <c r="AB706" s="355"/>
      <c r="AC706" s="355"/>
      <c r="AD706" s="359"/>
      <c r="AE706" s="355"/>
      <c r="AF706" s="353"/>
      <c r="AG706" s="353"/>
    </row>
    <row r="707" spans="1:33" ht="12.6" customHeight="1" outlineLevel="1">
      <c r="A707" s="360">
        <v>44125</v>
      </c>
      <c r="B707" s="753">
        <v>44099</v>
      </c>
      <c r="C707" s="364">
        <v>44123</v>
      </c>
      <c r="D707" s="360">
        <v>44125</v>
      </c>
      <c r="E707" s="355" t="s">
        <v>3334</v>
      </c>
      <c r="F707" s="353" t="s">
        <v>3885</v>
      </c>
      <c r="G707" s="353" t="s">
        <v>13804</v>
      </c>
      <c r="H707" s="348"/>
      <c r="I707" s="353"/>
      <c r="J707" s="604" t="s">
        <v>2042</v>
      </c>
      <c r="K707" s="353"/>
      <c r="L707" s="1796">
        <f t="shared" si="42"/>
        <v>26</v>
      </c>
      <c r="M707" s="1796">
        <f t="shared" si="41"/>
        <v>17</v>
      </c>
      <c r="N707" s="1796"/>
      <c r="O707" s="1797">
        <v>74</v>
      </c>
      <c r="P707" s="352"/>
      <c r="Q707" s="350"/>
      <c r="R707" s="359"/>
      <c r="S707" s="355"/>
      <c r="T707" s="355"/>
      <c r="U707" s="355"/>
      <c r="V707" s="355"/>
      <c r="W707" s="349"/>
      <c r="X707" s="355"/>
      <c r="Y707" s="355"/>
      <c r="Z707" s="355"/>
      <c r="AA707" s="355"/>
      <c r="AB707" s="355"/>
      <c r="AC707" s="355"/>
      <c r="AD707" s="359"/>
      <c r="AE707" s="355"/>
      <c r="AF707" s="353"/>
      <c r="AG707" s="353"/>
    </row>
    <row r="708" spans="1:33" ht="12.6" customHeight="1" outlineLevel="1">
      <c r="A708" s="360">
        <v>44125</v>
      </c>
      <c r="B708" s="753">
        <v>44099</v>
      </c>
      <c r="C708" s="364">
        <v>44125</v>
      </c>
      <c r="D708" s="360">
        <v>44125</v>
      </c>
      <c r="E708" s="355" t="s">
        <v>3334</v>
      </c>
      <c r="F708" s="353" t="s">
        <v>13805</v>
      </c>
      <c r="G708" s="353" t="s">
        <v>13806</v>
      </c>
      <c r="H708" s="348"/>
      <c r="I708" s="353"/>
      <c r="J708" s="604" t="s">
        <v>2042</v>
      </c>
      <c r="K708" s="353"/>
      <c r="L708" s="1796">
        <f t="shared" si="42"/>
        <v>26</v>
      </c>
      <c r="M708" s="1796">
        <f t="shared" si="41"/>
        <v>17</v>
      </c>
      <c r="N708" s="1796"/>
      <c r="O708" s="1797">
        <v>75</v>
      </c>
      <c r="P708" s="352"/>
      <c r="Q708" s="350"/>
      <c r="R708" s="359"/>
      <c r="S708" s="355"/>
      <c r="T708" s="355"/>
      <c r="U708" s="355"/>
      <c r="V708" s="355"/>
      <c r="W708" s="349"/>
      <c r="X708" s="355"/>
      <c r="Y708" s="355"/>
      <c r="Z708" s="355"/>
      <c r="AA708" s="355"/>
      <c r="AB708" s="355"/>
      <c r="AC708" s="355"/>
      <c r="AD708" s="359"/>
      <c r="AE708" s="355"/>
      <c r="AF708" s="353"/>
      <c r="AG708" s="353"/>
    </row>
    <row r="709" spans="1:33" ht="12.6" customHeight="1" outlineLevel="1">
      <c r="A709" s="374">
        <v>44124</v>
      </c>
      <c r="B709" s="750">
        <v>44097</v>
      </c>
      <c r="C709" s="364">
        <v>44123</v>
      </c>
      <c r="D709" s="364">
        <v>44127</v>
      </c>
      <c r="E709" s="355" t="s">
        <v>3335</v>
      </c>
      <c r="F709" s="22" t="s">
        <v>8646</v>
      </c>
      <c r="G709" s="22" t="s">
        <v>13807</v>
      </c>
      <c r="H709" s="22"/>
      <c r="I709" s="22" t="s">
        <v>2035</v>
      </c>
      <c r="J709" s="353" t="s">
        <v>2041</v>
      </c>
      <c r="K709" s="353" t="s">
        <v>2046</v>
      </c>
      <c r="L709" s="1796">
        <f t="shared" si="42"/>
        <v>27</v>
      </c>
      <c r="M709" s="1796">
        <f t="shared" si="41"/>
        <v>18</v>
      </c>
      <c r="N709" s="1796"/>
      <c r="O709" s="1797">
        <v>76</v>
      </c>
      <c r="P709" s="353"/>
      <c r="Q709" s="353"/>
      <c r="R709" s="353"/>
      <c r="S709" s="353"/>
      <c r="T709" s="353"/>
      <c r="U709" s="353"/>
      <c r="V709" s="353"/>
      <c r="W709" s="353"/>
      <c r="X709" s="353"/>
      <c r="Y709" s="353"/>
      <c r="Z709" s="353"/>
      <c r="AA709" s="353"/>
      <c r="AB709" s="353"/>
      <c r="AC709" s="353"/>
      <c r="AD709" s="353"/>
      <c r="AE709" s="353"/>
      <c r="AF709" s="353"/>
      <c r="AG709" s="353"/>
    </row>
    <row r="710" spans="1:33" ht="12.6" customHeight="1" outlineLevel="1">
      <c r="A710" s="374">
        <v>44125</v>
      </c>
      <c r="B710" s="750">
        <v>44099</v>
      </c>
      <c r="C710" s="364">
        <v>44123</v>
      </c>
      <c r="D710" s="932">
        <v>44129</v>
      </c>
      <c r="E710" s="349" t="s">
        <v>3335</v>
      </c>
      <c r="F710" s="426" t="s">
        <v>13006</v>
      </c>
      <c r="G710" s="426" t="s">
        <v>13808</v>
      </c>
      <c r="H710" s="426"/>
      <c r="I710" s="426"/>
      <c r="J710" s="424" t="s">
        <v>2041</v>
      </c>
      <c r="K710" s="353"/>
      <c r="L710" s="1796"/>
      <c r="M710" s="1796"/>
      <c r="N710" s="1796"/>
      <c r="O710" s="1797"/>
      <c r="P710" s="352"/>
      <c r="Q710" s="350"/>
      <c r="R710" s="359"/>
      <c r="S710" s="355"/>
      <c r="T710" s="355"/>
      <c r="U710" s="355"/>
      <c r="V710" s="355"/>
      <c r="W710" s="349"/>
      <c r="X710" s="355"/>
      <c r="Y710" s="355"/>
      <c r="Z710" s="355"/>
      <c r="AA710" s="355"/>
      <c r="AB710" s="355"/>
      <c r="AC710" s="355"/>
      <c r="AD710" s="359"/>
      <c r="AE710" s="355"/>
      <c r="AF710" s="353"/>
      <c r="AG710" s="353"/>
    </row>
    <row r="711" spans="1:33" ht="12.6" customHeight="1">
      <c r="A711" s="355"/>
      <c r="B711" s="355"/>
      <c r="C711" s="364"/>
      <c r="D711" s="355"/>
      <c r="E711" s="355"/>
      <c r="F711" s="353"/>
      <c r="G711" s="353"/>
      <c r="H711" s="348"/>
      <c r="I711" s="353"/>
      <c r="J711" s="604"/>
      <c r="K711" s="353"/>
      <c r="L711" s="1796"/>
      <c r="M711" s="1796"/>
      <c r="N711" s="1796"/>
      <c r="O711" s="1797"/>
      <c r="P711" s="352"/>
      <c r="Q711" s="350"/>
      <c r="R711" s="359"/>
      <c r="S711" s="355"/>
      <c r="T711" s="355"/>
      <c r="U711" s="355"/>
      <c r="V711" s="355"/>
      <c r="W711" s="349"/>
      <c r="X711" s="355"/>
      <c r="Y711" s="355"/>
      <c r="Z711" s="355"/>
      <c r="AA711" s="355"/>
      <c r="AB711" s="355"/>
      <c r="AC711" s="355"/>
      <c r="AD711" s="359"/>
      <c r="AE711" s="355"/>
      <c r="AF711" s="353"/>
      <c r="AG711" s="353"/>
    </row>
    <row r="712" spans="1:33" ht="12.6" customHeight="1">
      <c r="A712" s="376">
        <v>44109</v>
      </c>
      <c r="B712" s="1072">
        <v>44105</v>
      </c>
      <c r="C712" s="364">
        <v>44112</v>
      </c>
      <c r="D712" s="364"/>
      <c r="E712" s="355" t="s">
        <v>3334</v>
      </c>
      <c r="F712" s="353" t="s">
        <v>13809</v>
      </c>
      <c r="G712" s="353" t="s">
        <v>13810</v>
      </c>
      <c r="H712" s="353" t="s">
        <v>13811</v>
      </c>
      <c r="I712" s="353"/>
      <c r="J712" s="353" t="s">
        <v>2033</v>
      </c>
      <c r="K712" s="353" t="s">
        <v>13812</v>
      </c>
      <c r="L712" s="1796">
        <f t="shared" ref="L712:L743" si="43">(A712-B712)</f>
        <v>4</v>
      </c>
      <c r="M712" s="1796">
        <f t="shared" ref="M712:M743" si="44">NETWORKDAYS(B712,A712,A712:B712)</f>
        <v>1</v>
      </c>
      <c r="N712" s="1796"/>
      <c r="O712" s="1797">
        <v>1</v>
      </c>
      <c r="P712" s="362" t="s">
        <v>2403</v>
      </c>
      <c r="Q712" s="357">
        <f>AVERAGE($L$712:$L$782)</f>
        <v>9.5285714285714285</v>
      </c>
      <c r="R712" s="363">
        <f>COUNT($B$711:$B$782)</f>
        <v>70</v>
      </c>
      <c r="S712" s="350">
        <f>COUNTIF($E$711:$E$782,$S$1)</f>
        <v>55</v>
      </c>
      <c r="T712" s="350">
        <f>COUNTIF($E$711:$E$782,$T$1)</f>
        <v>13</v>
      </c>
      <c r="U712" s="350">
        <f>R712-S712-T712</f>
        <v>2</v>
      </c>
      <c r="V712" s="355"/>
      <c r="W712" s="1385">
        <f t="shared" ref="W712:AE712" si="45">COUNTIF($J$711:$J$782, W$1)</f>
        <v>13</v>
      </c>
      <c r="X712" s="1385">
        <f t="shared" si="45"/>
        <v>12</v>
      </c>
      <c r="Y712" s="1385">
        <f t="shared" si="45"/>
        <v>8</v>
      </c>
      <c r="Z712" s="1385">
        <f t="shared" si="45"/>
        <v>11</v>
      </c>
      <c r="AA712" s="1385">
        <f t="shared" si="45"/>
        <v>14</v>
      </c>
      <c r="AB712" s="1385">
        <f t="shared" si="45"/>
        <v>11</v>
      </c>
      <c r="AC712" s="1385">
        <f t="shared" si="45"/>
        <v>1</v>
      </c>
      <c r="AD712" s="1385">
        <f t="shared" si="45"/>
        <v>0</v>
      </c>
      <c r="AE712" s="1385">
        <f t="shared" si="45"/>
        <v>0</v>
      </c>
      <c r="AF712" s="1385"/>
      <c r="AG712" s="363">
        <f>SUM(W712:AF712)</f>
        <v>70</v>
      </c>
    </row>
    <row r="713" spans="1:33" ht="12.6" customHeight="1" outlineLevel="1">
      <c r="A713" s="376">
        <v>44110</v>
      </c>
      <c r="B713" s="1072">
        <v>44106</v>
      </c>
      <c r="C713" s="364">
        <v>44110</v>
      </c>
      <c r="D713" s="364">
        <v>44110</v>
      </c>
      <c r="E713" s="355" t="s">
        <v>3334</v>
      </c>
      <c r="F713" s="353" t="s">
        <v>13813</v>
      </c>
      <c r="G713" s="353" t="s">
        <v>13814</v>
      </c>
      <c r="H713" s="353" t="s">
        <v>13765</v>
      </c>
      <c r="I713" s="353"/>
      <c r="J713" s="353" t="s">
        <v>2039</v>
      </c>
      <c r="K713" s="353" t="s">
        <v>13815</v>
      </c>
      <c r="L713" s="1796">
        <f t="shared" si="43"/>
        <v>4</v>
      </c>
      <c r="M713" s="1796">
        <f t="shared" si="44"/>
        <v>1</v>
      </c>
      <c r="N713" s="1796"/>
      <c r="O713" s="1797">
        <v>2</v>
      </c>
      <c r="P713" s="353"/>
      <c r="Q713" s="353"/>
      <c r="R713" s="353"/>
      <c r="S713" s="353"/>
      <c r="T713" s="353"/>
      <c r="U713" s="353"/>
      <c r="V713" s="353"/>
      <c r="W713" s="353"/>
      <c r="X713" s="353"/>
      <c r="Y713" s="353"/>
      <c r="Z713" s="353"/>
      <c r="AA713" s="353"/>
      <c r="AB713" s="353"/>
      <c r="AC713" s="353"/>
      <c r="AD713" s="353"/>
      <c r="AE713" s="353"/>
      <c r="AF713" s="353"/>
      <c r="AG713" s="353"/>
    </row>
    <row r="714" spans="1:33" ht="12.6" customHeight="1" outlineLevel="1">
      <c r="A714" s="376">
        <v>44111</v>
      </c>
      <c r="B714" s="1072">
        <v>44106</v>
      </c>
      <c r="C714" s="364">
        <v>44137</v>
      </c>
      <c r="D714" s="364">
        <v>44106</v>
      </c>
      <c r="E714" s="355" t="s">
        <v>3334</v>
      </c>
      <c r="F714" s="353" t="s">
        <v>13816</v>
      </c>
      <c r="G714" s="353" t="s">
        <v>13817</v>
      </c>
      <c r="H714" s="353"/>
      <c r="I714" s="353"/>
      <c r="J714" s="353" t="s">
        <v>2035</v>
      </c>
      <c r="K714" s="353"/>
      <c r="L714" s="1796">
        <f t="shared" si="43"/>
        <v>5</v>
      </c>
      <c r="M714" s="1796">
        <f t="shared" si="44"/>
        <v>2</v>
      </c>
      <c r="N714" s="1796"/>
      <c r="O714" s="1797">
        <v>3</v>
      </c>
      <c r="P714" s="352"/>
      <c r="Q714" s="350"/>
      <c r="R714" s="359"/>
      <c r="S714" s="355"/>
      <c r="T714" s="355"/>
      <c r="U714" s="355"/>
      <c r="V714" s="355"/>
      <c r="W714" s="349"/>
      <c r="X714" s="355"/>
      <c r="Y714" s="355"/>
      <c r="Z714" s="355"/>
      <c r="AA714" s="355"/>
      <c r="AB714" s="355"/>
      <c r="AC714" s="355"/>
      <c r="AD714" s="359"/>
      <c r="AE714" s="355"/>
      <c r="AF714" s="353"/>
      <c r="AG714" s="353"/>
    </row>
    <row r="715" spans="1:33" ht="12.6" customHeight="1" outlineLevel="1">
      <c r="A715" s="376">
        <v>44111</v>
      </c>
      <c r="B715" s="1072">
        <v>44109</v>
      </c>
      <c r="C715" s="364">
        <v>44141</v>
      </c>
      <c r="D715" s="364">
        <v>44141</v>
      </c>
      <c r="E715" s="355" t="s">
        <v>3334</v>
      </c>
      <c r="F715" s="353" t="s">
        <v>13818</v>
      </c>
      <c r="G715" s="353" t="s">
        <v>13819</v>
      </c>
      <c r="H715" s="353"/>
      <c r="I715" s="353"/>
      <c r="J715" s="353" t="s">
        <v>2035</v>
      </c>
      <c r="K715" s="353"/>
      <c r="L715" s="1796">
        <f t="shared" si="43"/>
        <v>2</v>
      </c>
      <c r="M715" s="1796">
        <f t="shared" si="44"/>
        <v>1</v>
      </c>
      <c r="N715" s="1796"/>
      <c r="O715" s="1797">
        <v>4</v>
      </c>
      <c r="P715" s="352"/>
      <c r="Q715" s="350"/>
      <c r="R715" s="359"/>
      <c r="S715" s="355"/>
      <c r="T715" s="355"/>
      <c r="U715" s="355"/>
      <c r="V715" s="355"/>
      <c r="W715" s="349"/>
      <c r="X715" s="355"/>
      <c r="Y715" s="355"/>
      <c r="Z715" s="355"/>
      <c r="AA715" s="355"/>
      <c r="AB715" s="355"/>
      <c r="AC715" s="355"/>
      <c r="AD715" s="359"/>
      <c r="AE715" s="355"/>
      <c r="AF715" s="353"/>
      <c r="AG715" s="353"/>
    </row>
    <row r="716" spans="1:33" ht="12.6" customHeight="1" outlineLevel="1">
      <c r="A716" s="376">
        <v>44111</v>
      </c>
      <c r="B716" s="1072">
        <v>44106</v>
      </c>
      <c r="C716" s="364">
        <v>44111</v>
      </c>
      <c r="D716" s="364">
        <v>44112</v>
      </c>
      <c r="E716" s="355" t="s">
        <v>3334</v>
      </c>
      <c r="F716" s="353" t="s">
        <v>13820</v>
      </c>
      <c r="G716" s="353" t="s">
        <v>13821</v>
      </c>
      <c r="H716" s="353" t="s">
        <v>13762</v>
      </c>
      <c r="I716" s="353"/>
      <c r="J716" s="353" t="s">
        <v>2045</v>
      </c>
      <c r="K716" s="353" t="s">
        <v>3366</v>
      </c>
      <c r="L716" s="1796">
        <f t="shared" si="43"/>
        <v>5</v>
      </c>
      <c r="M716" s="1796">
        <f t="shared" si="44"/>
        <v>2</v>
      </c>
      <c r="N716" s="1796"/>
      <c r="O716" s="1797">
        <v>5</v>
      </c>
      <c r="P716" s="352"/>
      <c r="Q716" s="350"/>
      <c r="R716" s="355"/>
      <c r="S716" s="355"/>
      <c r="T716" s="355"/>
      <c r="U716" s="355"/>
      <c r="V716" s="355"/>
      <c r="W716" s="355"/>
      <c r="X716" s="355"/>
      <c r="Y716" s="355"/>
      <c r="Z716" s="355"/>
      <c r="AA716" s="355"/>
      <c r="AB716" s="355"/>
      <c r="AC716" s="355"/>
      <c r="AD716" s="355"/>
      <c r="AE716" s="355"/>
      <c r="AF716" s="353"/>
      <c r="AG716" s="353"/>
    </row>
    <row r="717" spans="1:33" ht="12.6" customHeight="1" outlineLevel="1">
      <c r="A717" s="374">
        <v>44112</v>
      </c>
      <c r="B717" s="1072">
        <v>44109</v>
      </c>
      <c r="C717" s="364">
        <v>44113</v>
      </c>
      <c r="D717" s="364">
        <v>44113</v>
      </c>
      <c r="E717" s="355" t="s">
        <v>3334</v>
      </c>
      <c r="F717" s="353" t="s">
        <v>2753</v>
      </c>
      <c r="G717" s="353" t="s">
        <v>13822</v>
      </c>
      <c r="H717" s="353"/>
      <c r="I717" s="353"/>
      <c r="J717" s="353" t="s">
        <v>2033</v>
      </c>
      <c r="K717" s="353"/>
      <c r="L717" s="1796">
        <f t="shared" si="43"/>
        <v>3</v>
      </c>
      <c r="M717" s="1796">
        <f t="shared" si="44"/>
        <v>2</v>
      </c>
      <c r="N717" s="1796"/>
      <c r="O717" s="1797">
        <v>6</v>
      </c>
      <c r="P717" s="353"/>
      <c r="Q717" s="353"/>
      <c r="R717" s="353"/>
      <c r="S717" s="353" t="s">
        <v>2027</v>
      </c>
      <c r="T717" s="353"/>
      <c r="U717" s="353"/>
      <c r="V717" s="353"/>
      <c r="W717" s="353"/>
      <c r="X717" s="353"/>
      <c r="Y717" s="353"/>
      <c r="Z717" s="353"/>
      <c r="AA717" s="353"/>
      <c r="AB717" s="353"/>
      <c r="AC717" s="353"/>
      <c r="AD717" s="353"/>
      <c r="AE717" s="353"/>
      <c r="AF717" s="353"/>
      <c r="AG717" s="353"/>
    </row>
    <row r="718" spans="1:33" ht="12.6" customHeight="1" outlineLevel="1">
      <c r="A718" s="376">
        <v>44111</v>
      </c>
      <c r="B718" s="1072">
        <v>44109</v>
      </c>
      <c r="C718" s="364">
        <v>44113</v>
      </c>
      <c r="D718" s="932">
        <v>44113</v>
      </c>
      <c r="E718" s="349" t="s">
        <v>3335</v>
      </c>
      <c r="F718" s="424" t="s">
        <v>13823</v>
      </c>
      <c r="G718" s="424" t="s">
        <v>13824</v>
      </c>
      <c r="H718" s="424" t="s">
        <v>13762</v>
      </c>
      <c r="I718" s="424"/>
      <c r="J718" s="424" t="s">
        <v>13723</v>
      </c>
      <c r="K718" s="353" t="s">
        <v>13825</v>
      </c>
      <c r="L718" s="1796">
        <f t="shared" si="43"/>
        <v>2</v>
      </c>
      <c r="M718" s="1796">
        <f t="shared" si="44"/>
        <v>1</v>
      </c>
      <c r="N718" s="1796"/>
      <c r="O718" s="1797">
        <v>7</v>
      </c>
      <c r="P718" s="352"/>
      <c r="Q718" s="350"/>
      <c r="R718" s="355"/>
      <c r="S718" s="355"/>
      <c r="T718" s="355"/>
      <c r="U718" s="355"/>
      <c r="V718" s="355"/>
      <c r="W718" s="349"/>
      <c r="X718" s="355"/>
      <c r="Y718" s="355"/>
      <c r="Z718" s="355"/>
      <c r="AA718" s="355"/>
      <c r="AB718" s="355"/>
      <c r="AC718" s="355"/>
      <c r="AD718" s="355"/>
      <c r="AE718" s="355"/>
      <c r="AF718" s="353"/>
      <c r="AG718" s="353"/>
    </row>
    <row r="719" spans="1:33" ht="12.6" customHeight="1" outlineLevel="1">
      <c r="A719" s="715">
        <v>44112</v>
      </c>
      <c r="B719" s="1072">
        <v>44106</v>
      </c>
      <c r="C719" s="364">
        <v>44116</v>
      </c>
      <c r="D719" s="932">
        <v>44137</v>
      </c>
      <c r="E719" s="355" t="s">
        <v>3334</v>
      </c>
      <c r="F719" s="353" t="s">
        <v>13826</v>
      </c>
      <c r="G719" s="353" t="s">
        <v>13827</v>
      </c>
      <c r="H719" s="353"/>
      <c r="I719" s="353"/>
      <c r="J719" s="353" t="s">
        <v>2045</v>
      </c>
      <c r="K719" s="353" t="s">
        <v>3366</v>
      </c>
      <c r="L719" s="1796">
        <f t="shared" si="43"/>
        <v>6</v>
      </c>
      <c r="M719" s="1796">
        <f t="shared" si="44"/>
        <v>3</v>
      </c>
      <c r="N719" s="1796"/>
      <c r="O719" s="1797">
        <v>8</v>
      </c>
      <c r="P719" s="353"/>
      <c r="Q719" s="355"/>
      <c r="R719" s="359"/>
      <c r="S719" s="355"/>
      <c r="T719" s="355"/>
      <c r="U719" s="355"/>
      <c r="V719" s="355"/>
      <c r="W719" s="349"/>
      <c r="X719" s="355"/>
      <c r="Y719" s="355"/>
      <c r="Z719" s="355"/>
      <c r="AA719" s="355"/>
      <c r="AB719" s="355"/>
      <c r="AC719" s="355"/>
      <c r="AD719" s="359"/>
      <c r="AE719" s="355"/>
      <c r="AF719" s="353"/>
      <c r="AG719" s="353"/>
    </row>
    <row r="720" spans="1:33" ht="12.6" customHeight="1" outlineLevel="1">
      <c r="A720" s="374">
        <v>44112</v>
      </c>
      <c r="B720" s="1072">
        <v>44112</v>
      </c>
      <c r="C720" s="364"/>
      <c r="D720" s="355"/>
      <c r="E720" s="355" t="s">
        <v>3334</v>
      </c>
      <c r="F720" s="353" t="s">
        <v>3354</v>
      </c>
      <c r="G720" s="353" t="s">
        <v>13828</v>
      </c>
      <c r="H720" s="348"/>
      <c r="I720" s="353"/>
      <c r="J720" s="604" t="s">
        <v>2033</v>
      </c>
      <c r="K720" s="353"/>
      <c r="L720" s="1796">
        <f t="shared" si="43"/>
        <v>0</v>
      </c>
      <c r="M720" s="1796">
        <f t="shared" si="44"/>
        <v>0</v>
      </c>
      <c r="N720" s="1796"/>
      <c r="O720" s="1797">
        <v>9</v>
      </c>
      <c r="P720" s="352"/>
      <c r="Q720" s="350"/>
      <c r="R720" s="359"/>
      <c r="S720" s="355"/>
      <c r="T720" s="355"/>
      <c r="U720" s="355"/>
      <c r="V720" s="355"/>
      <c r="W720" s="349"/>
      <c r="X720" s="355"/>
      <c r="Y720" s="355"/>
      <c r="Z720" s="355"/>
      <c r="AA720" s="355"/>
      <c r="AB720" s="355"/>
      <c r="AC720" s="355"/>
      <c r="AD720" s="359"/>
      <c r="AE720" s="355"/>
      <c r="AF720" s="353"/>
      <c r="AG720" s="353"/>
    </row>
    <row r="721" spans="1:21" ht="12.6" customHeight="1" outlineLevel="1">
      <c r="A721" s="364">
        <v>44113</v>
      </c>
      <c r="B721" s="1072">
        <v>44109</v>
      </c>
      <c r="C721" s="364">
        <v>44119</v>
      </c>
      <c r="D721" s="360">
        <v>44119</v>
      </c>
      <c r="E721" s="355" t="s">
        <v>3334</v>
      </c>
      <c r="F721" s="353" t="s">
        <v>3885</v>
      </c>
      <c r="G721" s="353" t="s">
        <v>13829</v>
      </c>
      <c r="H721" s="348" t="s">
        <v>13830</v>
      </c>
      <c r="I721" s="353"/>
      <c r="J721" s="604" t="s">
        <v>2042</v>
      </c>
      <c r="K721" s="353"/>
      <c r="L721" s="1796">
        <f t="shared" si="43"/>
        <v>4</v>
      </c>
      <c r="M721" s="1796">
        <f t="shared" si="44"/>
        <v>3</v>
      </c>
      <c r="N721" s="1796"/>
      <c r="O721" s="1797">
        <v>10</v>
      </c>
      <c r="P721" s="352"/>
      <c r="Q721" s="350"/>
      <c r="R721" s="359"/>
      <c r="S721" s="355"/>
      <c r="T721" s="355"/>
      <c r="U721" s="355"/>
    </row>
    <row r="722" spans="1:21" ht="12.6" customHeight="1" outlineLevel="1">
      <c r="A722" s="754">
        <v>44116</v>
      </c>
      <c r="B722" s="1078">
        <v>44116</v>
      </c>
      <c r="C722" s="1831">
        <v>44117</v>
      </c>
      <c r="D722" s="1057">
        <v>44134</v>
      </c>
      <c r="E722" s="355" t="s">
        <v>3334</v>
      </c>
      <c r="F722" s="353" t="s">
        <v>13831</v>
      </c>
      <c r="G722" s="353" t="s">
        <v>13832</v>
      </c>
      <c r="H722" s="353"/>
      <c r="I722" s="353"/>
      <c r="J722" s="353" t="s">
        <v>2045</v>
      </c>
      <c r="K722" s="353" t="s">
        <v>3351</v>
      </c>
      <c r="L722" s="1796">
        <f t="shared" si="43"/>
        <v>0</v>
      </c>
      <c r="M722" s="1796">
        <f t="shared" si="44"/>
        <v>0</v>
      </c>
      <c r="N722" s="1796"/>
      <c r="O722" s="1797">
        <v>11</v>
      </c>
      <c r="P722" s="352"/>
      <c r="Q722" s="350"/>
      <c r="R722" s="359"/>
      <c r="S722" s="355"/>
      <c r="T722" s="355"/>
      <c r="U722" s="355"/>
    </row>
    <row r="723" spans="1:21" ht="12.6" customHeight="1" outlineLevel="1">
      <c r="A723" s="374">
        <v>44116</v>
      </c>
      <c r="B723" s="1072">
        <v>44109</v>
      </c>
      <c r="C723" s="364">
        <v>44116</v>
      </c>
      <c r="D723" s="364">
        <v>44140</v>
      </c>
      <c r="E723" s="355" t="s">
        <v>3334</v>
      </c>
      <c r="F723" s="353" t="s">
        <v>13833</v>
      </c>
      <c r="G723" s="353" t="s">
        <v>13834</v>
      </c>
      <c r="H723" s="353"/>
      <c r="I723" s="353"/>
      <c r="J723" s="353" t="s">
        <v>2033</v>
      </c>
      <c r="K723" s="353" t="s">
        <v>3351</v>
      </c>
      <c r="L723" s="1796">
        <f t="shared" si="43"/>
        <v>7</v>
      </c>
      <c r="M723" s="1796">
        <f t="shared" si="44"/>
        <v>4</v>
      </c>
      <c r="N723" s="1796"/>
      <c r="O723" s="1797">
        <v>12</v>
      </c>
      <c r="P723" s="353"/>
      <c r="Q723" s="353"/>
      <c r="R723" s="353"/>
      <c r="S723" s="353"/>
      <c r="T723" s="353"/>
      <c r="U723" s="353"/>
    </row>
    <row r="724" spans="1:21" ht="12.6" customHeight="1" outlineLevel="1">
      <c r="A724" s="374">
        <v>44117</v>
      </c>
      <c r="B724" s="1072">
        <v>44116</v>
      </c>
      <c r="C724" s="364">
        <v>44124</v>
      </c>
      <c r="D724" s="364">
        <v>44147</v>
      </c>
      <c r="E724" s="355" t="s">
        <v>3334</v>
      </c>
      <c r="F724" s="353" t="s">
        <v>13835</v>
      </c>
      <c r="G724" s="353" t="s">
        <v>13836</v>
      </c>
      <c r="H724" s="353"/>
      <c r="I724" s="353"/>
      <c r="J724" s="353" t="s">
        <v>2033</v>
      </c>
      <c r="K724" s="353" t="s">
        <v>3366</v>
      </c>
      <c r="L724" s="1796">
        <f t="shared" si="43"/>
        <v>1</v>
      </c>
      <c r="M724" s="1796">
        <f t="shared" si="44"/>
        <v>0</v>
      </c>
      <c r="N724" s="1796"/>
      <c r="O724" s="1797">
        <v>13</v>
      </c>
      <c r="P724" s="375"/>
      <c r="Q724" s="375"/>
      <c r="R724" s="375"/>
      <c r="S724" s="375"/>
      <c r="T724" s="375"/>
      <c r="U724" s="375"/>
    </row>
    <row r="725" spans="1:21" ht="12.6" customHeight="1" outlineLevel="1">
      <c r="A725" s="374">
        <v>44117</v>
      </c>
      <c r="B725" s="1072">
        <v>44111</v>
      </c>
      <c r="C725" s="364">
        <v>44113</v>
      </c>
      <c r="D725" s="364">
        <v>44142</v>
      </c>
      <c r="E725" s="355" t="s">
        <v>3334</v>
      </c>
      <c r="F725" s="353" t="s">
        <v>4967</v>
      </c>
      <c r="G725" s="353" t="s">
        <v>13837</v>
      </c>
      <c r="H725" s="353"/>
      <c r="I725" s="353"/>
      <c r="J725" s="353" t="s">
        <v>2034</v>
      </c>
      <c r="K725" s="353" t="s">
        <v>3381</v>
      </c>
      <c r="L725" s="1796">
        <f t="shared" si="43"/>
        <v>6</v>
      </c>
      <c r="M725" s="1796">
        <f t="shared" si="44"/>
        <v>3</v>
      </c>
      <c r="N725" s="1796"/>
      <c r="O725" s="1797">
        <v>14</v>
      </c>
      <c r="P725" s="353"/>
      <c r="Q725" s="353"/>
      <c r="R725" s="353"/>
      <c r="S725" s="353"/>
      <c r="T725" s="353"/>
      <c r="U725" s="353"/>
    </row>
    <row r="726" spans="1:21" ht="12.6" customHeight="1" outlineLevel="1">
      <c r="A726" s="374">
        <v>44117</v>
      </c>
      <c r="B726" s="1072">
        <v>44106</v>
      </c>
      <c r="C726" s="364">
        <v>44116</v>
      </c>
      <c r="D726" s="932">
        <v>44137</v>
      </c>
      <c r="E726" s="349" t="s">
        <v>3335</v>
      </c>
      <c r="F726" s="424" t="s">
        <v>13838</v>
      </c>
      <c r="G726" s="424" t="s">
        <v>13839</v>
      </c>
      <c r="H726" s="424"/>
      <c r="I726" s="424"/>
      <c r="J726" s="424" t="s">
        <v>2034</v>
      </c>
      <c r="K726" s="353" t="s">
        <v>3557</v>
      </c>
      <c r="L726" s="1796">
        <f t="shared" si="43"/>
        <v>11</v>
      </c>
      <c r="M726" s="1796">
        <f t="shared" si="44"/>
        <v>6</v>
      </c>
      <c r="N726" s="1796"/>
      <c r="O726" s="1797">
        <v>15</v>
      </c>
      <c r="P726" s="424"/>
      <c r="Q726" s="424"/>
      <c r="R726" s="424"/>
      <c r="S726" s="424"/>
      <c r="T726" s="424"/>
      <c r="U726" s="424"/>
    </row>
    <row r="727" spans="1:21" ht="12.6" customHeight="1" outlineLevel="1">
      <c r="A727" s="374">
        <v>44118</v>
      </c>
      <c r="B727" s="1072">
        <v>44111</v>
      </c>
      <c r="C727" s="364">
        <v>44124</v>
      </c>
      <c r="D727" s="932">
        <v>44142</v>
      </c>
      <c r="E727" s="349" t="s">
        <v>3334</v>
      </c>
      <c r="F727" s="424" t="s">
        <v>13840</v>
      </c>
      <c r="G727" s="424" t="s">
        <v>13841</v>
      </c>
      <c r="H727" s="424"/>
      <c r="I727" s="424"/>
      <c r="J727" s="424" t="s">
        <v>2041</v>
      </c>
      <c r="K727" s="353" t="s">
        <v>3366</v>
      </c>
      <c r="L727" s="1796">
        <f t="shared" si="43"/>
        <v>7</v>
      </c>
      <c r="M727" s="1796">
        <f t="shared" si="44"/>
        <v>4</v>
      </c>
      <c r="N727" s="1796"/>
      <c r="O727" s="1797">
        <v>16</v>
      </c>
      <c r="P727" s="375"/>
      <c r="Q727" s="424"/>
      <c r="R727" s="424"/>
      <c r="S727" s="424"/>
      <c r="T727" s="424"/>
      <c r="U727" s="424"/>
    </row>
    <row r="728" spans="1:21" ht="12.6" customHeight="1" outlineLevel="1">
      <c r="A728" s="360">
        <v>44118</v>
      </c>
      <c r="B728" s="1072">
        <v>44113</v>
      </c>
      <c r="C728" s="364">
        <v>44120</v>
      </c>
      <c r="D728" s="360">
        <v>44120</v>
      </c>
      <c r="E728" s="355" t="s">
        <v>3334</v>
      </c>
      <c r="F728" s="353" t="s">
        <v>4836</v>
      </c>
      <c r="G728" s="353" t="s">
        <v>13842</v>
      </c>
      <c r="H728" s="348"/>
      <c r="I728" s="353"/>
      <c r="J728" s="604" t="s">
        <v>2042</v>
      </c>
      <c r="K728" s="353"/>
      <c r="L728" s="1796">
        <f t="shared" si="43"/>
        <v>5</v>
      </c>
      <c r="M728" s="1796">
        <f t="shared" si="44"/>
        <v>2</v>
      </c>
      <c r="N728" s="1796"/>
      <c r="O728" s="1797">
        <v>17</v>
      </c>
      <c r="P728" s="353"/>
      <c r="Q728" s="350"/>
      <c r="R728" s="359"/>
      <c r="S728" s="355"/>
      <c r="T728" s="355"/>
      <c r="U728" s="355"/>
    </row>
    <row r="729" spans="1:21" ht="12.6" customHeight="1" outlineLevel="1">
      <c r="A729" s="374">
        <v>44118</v>
      </c>
      <c r="B729" s="1834">
        <v>44106</v>
      </c>
      <c r="C729" s="1831">
        <v>44118</v>
      </c>
      <c r="D729" s="360">
        <v>44135</v>
      </c>
      <c r="E729" s="355" t="s">
        <v>3334</v>
      </c>
      <c r="F729" s="353" t="s">
        <v>12557</v>
      </c>
      <c r="G729" s="353" t="s">
        <v>13843</v>
      </c>
      <c r="H729" s="353" t="s">
        <v>3595</v>
      </c>
      <c r="I729" s="353"/>
      <c r="J729" s="353" t="s">
        <v>2035</v>
      </c>
      <c r="K729" s="353" t="s">
        <v>3488</v>
      </c>
      <c r="L729" s="1796">
        <f t="shared" si="43"/>
        <v>12</v>
      </c>
      <c r="M729" s="1796">
        <f t="shared" si="44"/>
        <v>7</v>
      </c>
      <c r="N729" s="1796"/>
      <c r="O729" s="1797">
        <v>18</v>
      </c>
      <c r="P729" s="424"/>
      <c r="Q729" s="375"/>
      <c r="R729" s="375"/>
      <c r="S729" s="375"/>
      <c r="T729" s="375"/>
      <c r="U729" s="375"/>
    </row>
    <row r="730" spans="1:21" ht="12.6" customHeight="1" outlineLevel="1">
      <c r="A730" s="360">
        <v>44118</v>
      </c>
      <c r="B730" s="1072">
        <v>44110</v>
      </c>
      <c r="C730" s="364">
        <v>44118</v>
      </c>
      <c r="D730" s="364">
        <v>44141</v>
      </c>
      <c r="E730" s="355" t="s">
        <v>3334</v>
      </c>
      <c r="F730" s="353" t="s">
        <v>13844</v>
      </c>
      <c r="G730" s="353" t="s">
        <v>13845</v>
      </c>
      <c r="H730" s="348" t="s">
        <v>13846</v>
      </c>
      <c r="I730" s="353"/>
      <c r="J730" s="604" t="s">
        <v>2042</v>
      </c>
      <c r="K730" s="353"/>
      <c r="L730" s="1796">
        <f t="shared" si="43"/>
        <v>8</v>
      </c>
      <c r="M730" s="1796">
        <f t="shared" si="44"/>
        <v>5</v>
      </c>
      <c r="N730" s="1796"/>
      <c r="O730" s="1797">
        <v>19</v>
      </c>
      <c r="P730" s="375"/>
      <c r="Q730" s="350"/>
      <c r="R730" s="359"/>
      <c r="S730" s="355"/>
      <c r="T730" s="355"/>
      <c r="U730" s="355"/>
    </row>
    <row r="731" spans="1:21" ht="12.6" customHeight="1" outlineLevel="1">
      <c r="A731" s="360">
        <v>44120</v>
      </c>
      <c r="B731" s="1072">
        <v>44118</v>
      </c>
      <c r="C731" s="364">
        <v>44132</v>
      </c>
      <c r="D731" s="932">
        <v>44149</v>
      </c>
      <c r="E731" s="349" t="s">
        <v>4126</v>
      </c>
      <c r="F731" s="426" t="s">
        <v>13847</v>
      </c>
      <c r="G731" s="22" t="s">
        <v>13848</v>
      </c>
      <c r="H731" s="22"/>
      <c r="I731" s="22"/>
      <c r="J731" s="353" t="s">
        <v>2045</v>
      </c>
      <c r="K731" s="353" t="s">
        <v>3366</v>
      </c>
      <c r="L731" s="1796">
        <f t="shared" si="43"/>
        <v>2</v>
      </c>
      <c r="M731" s="1796">
        <f t="shared" si="44"/>
        <v>1</v>
      </c>
      <c r="N731" s="1796"/>
      <c r="O731" s="1797">
        <v>20</v>
      </c>
      <c r="P731" s="352"/>
      <c r="Q731" s="350"/>
      <c r="R731" s="359"/>
      <c r="S731" s="355"/>
      <c r="T731" s="355"/>
      <c r="U731" s="355"/>
    </row>
    <row r="732" spans="1:21" ht="12.6" customHeight="1" outlineLevel="1">
      <c r="A732" s="360">
        <v>44120</v>
      </c>
      <c r="B732" s="1072">
        <v>44116</v>
      </c>
      <c r="C732" s="364">
        <v>44127</v>
      </c>
      <c r="D732" s="932">
        <v>44146</v>
      </c>
      <c r="E732" s="349" t="s">
        <v>3334</v>
      </c>
      <c r="F732" s="426" t="s">
        <v>13849</v>
      </c>
      <c r="G732" s="22" t="s">
        <v>13850</v>
      </c>
      <c r="H732" s="22"/>
      <c r="I732" s="22"/>
      <c r="J732" s="353" t="s">
        <v>2045</v>
      </c>
      <c r="K732" s="353" t="s">
        <v>3366</v>
      </c>
      <c r="L732" s="1796">
        <f t="shared" si="43"/>
        <v>4</v>
      </c>
      <c r="M732" s="1796">
        <f t="shared" si="44"/>
        <v>3</v>
      </c>
      <c r="N732" s="1796"/>
      <c r="O732" s="1797">
        <v>21</v>
      </c>
      <c r="P732" s="352"/>
      <c r="Q732" s="350"/>
      <c r="R732" s="359"/>
      <c r="S732" s="355"/>
      <c r="T732" s="355"/>
      <c r="U732" s="355"/>
    </row>
    <row r="733" spans="1:21" ht="12.6" customHeight="1" outlineLevel="1">
      <c r="A733" s="360">
        <v>44120</v>
      </c>
      <c r="B733" s="1072">
        <v>44109</v>
      </c>
      <c r="C733" s="364">
        <v>44123</v>
      </c>
      <c r="D733" s="932">
        <v>44140</v>
      </c>
      <c r="E733" s="349" t="s">
        <v>3334</v>
      </c>
      <c r="F733" s="426" t="s">
        <v>13851</v>
      </c>
      <c r="G733" s="22" t="s">
        <v>13852</v>
      </c>
      <c r="H733" s="22"/>
      <c r="I733" s="22"/>
      <c r="J733" s="353" t="s">
        <v>2045</v>
      </c>
      <c r="K733" s="353" t="s">
        <v>3366</v>
      </c>
      <c r="L733" s="1796">
        <f t="shared" si="43"/>
        <v>11</v>
      </c>
      <c r="M733" s="1796">
        <f t="shared" si="44"/>
        <v>8</v>
      </c>
      <c r="N733" s="1796"/>
      <c r="O733" s="1797">
        <v>22</v>
      </c>
      <c r="P733" s="352"/>
      <c r="Q733" s="350"/>
      <c r="R733" s="359"/>
      <c r="S733" s="355"/>
      <c r="T733" s="355"/>
      <c r="U733" s="355"/>
    </row>
    <row r="734" spans="1:21" ht="12.6" customHeight="1" outlineLevel="1">
      <c r="A734" s="374">
        <v>44120</v>
      </c>
      <c r="B734" s="1072">
        <v>44109</v>
      </c>
      <c r="C734" s="364">
        <v>44123</v>
      </c>
      <c r="D734" s="364">
        <v>44140</v>
      </c>
      <c r="E734" s="355" t="s">
        <v>3334</v>
      </c>
      <c r="F734" s="353" t="s">
        <v>13853</v>
      </c>
      <c r="G734" s="353" t="s">
        <v>13854</v>
      </c>
      <c r="H734" s="353"/>
      <c r="I734" s="353"/>
      <c r="J734" s="353" t="s">
        <v>2033</v>
      </c>
      <c r="K734" s="353" t="s">
        <v>3366</v>
      </c>
      <c r="L734" s="1796">
        <f t="shared" si="43"/>
        <v>11</v>
      </c>
      <c r="M734" s="1796">
        <f t="shared" si="44"/>
        <v>8</v>
      </c>
      <c r="N734" s="1796"/>
      <c r="O734" s="1797">
        <v>23</v>
      </c>
      <c r="P734" s="353"/>
      <c r="Q734" s="353"/>
      <c r="R734" s="353"/>
      <c r="S734" s="353"/>
      <c r="T734" s="353"/>
      <c r="U734" s="353"/>
    </row>
    <row r="735" spans="1:21" ht="12.6" customHeight="1" outlineLevel="1">
      <c r="A735" s="374">
        <v>44120</v>
      </c>
      <c r="B735" s="1072">
        <v>44110</v>
      </c>
      <c r="C735" s="364">
        <v>44119</v>
      </c>
      <c r="D735" s="932">
        <v>44120</v>
      </c>
      <c r="E735" s="349" t="s">
        <v>3334</v>
      </c>
      <c r="F735" s="424" t="s">
        <v>3470</v>
      </c>
      <c r="G735" s="1444" t="s">
        <v>13855</v>
      </c>
      <c r="H735" s="424" t="s">
        <v>13856</v>
      </c>
      <c r="I735" s="424"/>
      <c r="J735" s="424" t="s">
        <v>2041</v>
      </c>
      <c r="K735" s="353" t="s">
        <v>3557</v>
      </c>
      <c r="L735" s="1796">
        <f t="shared" si="43"/>
        <v>10</v>
      </c>
      <c r="M735" s="1796">
        <f t="shared" si="44"/>
        <v>7</v>
      </c>
      <c r="N735" s="1796"/>
      <c r="O735" s="1797">
        <v>24</v>
      </c>
      <c r="P735" s="424"/>
      <c r="Q735" s="424"/>
      <c r="R735" s="424"/>
      <c r="S735" s="424"/>
      <c r="T735" s="424"/>
      <c r="U735" s="424"/>
    </row>
    <row r="736" spans="1:21" ht="12.6" customHeight="1" outlineLevel="1">
      <c r="A736" s="374">
        <v>44120</v>
      </c>
      <c r="B736" s="1072">
        <v>44112</v>
      </c>
      <c r="C736" s="374">
        <v>44124</v>
      </c>
      <c r="D736" s="932">
        <v>44146</v>
      </c>
      <c r="E736" s="355" t="s">
        <v>3334</v>
      </c>
      <c r="F736" s="353" t="s">
        <v>13857</v>
      </c>
      <c r="G736" s="353" t="s">
        <v>13858</v>
      </c>
      <c r="H736" s="353"/>
      <c r="I736" s="353" t="s">
        <v>2035</v>
      </c>
      <c r="J736" s="353" t="s">
        <v>2045</v>
      </c>
      <c r="K736" s="353" t="s">
        <v>3366</v>
      </c>
      <c r="L736" s="1796">
        <f t="shared" si="43"/>
        <v>8</v>
      </c>
      <c r="M736" s="1796">
        <f t="shared" si="44"/>
        <v>5</v>
      </c>
      <c r="N736" s="1796"/>
      <c r="O736" s="1797">
        <v>25</v>
      </c>
      <c r="P736" s="353"/>
      <c r="Q736" s="355"/>
      <c r="R736" s="359"/>
      <c r="S736" s="355"/>
      <c r="T736" s="355"/>
      <c r="U736" s="355"/>
    </row>
    <row r="737" spans="1:21" ht="12.6" customHeight="1" outlineLevel="1">
      <c r="A737" s="374">
        <v>44124</v>
      </c>
      <c r="B737" s="1072">
        <v>44113</v>
      </c>
      <c r="C737" s="364">
        <v>44123</v>
      </c>
      <c r="D737" s="932">
        <v>44144</v>
      </c>
      <c r="E737" s="349" t="s">
        <v>3334</v>
      </c>
      <c r="F737" s="426" t="s">
        <v>13859</v>
      </c>
      <c r="G737" s="426" t="s">
        <v>13860</v>
      </c>
      <c r="H737" s="426"/>
      <c r="I737" s="426" t="s">
        <v>2035</v>
      </c>
      <c r="J737" s="424" t="s">
        <v>2034</v>
      </c>
      <c r="K737" s="353" t="s">
        <v>3381</v>
      </c>
      <c r="L737" s="1796">
        <f t="shared" si="43"/>
        <v>11</v>
      </c>
      <c r="M737" s="1796">
        <f t="shared" si="44"/>
        <v>6</v>
      </c>
      <c r="N737" s="1796"/>
      <c r="O737" s="1797">
        <v>26</v>
      </c>
      <c r="P737" s="424"/>
      <c r="Q737" s="424"/>
      <c r="R737" s="424"/>
      <c r="S737" s="424"/>
      <c r="T737" s="424"/>
      <c r="U737" s="424"/>
    </row>
    <row r="738" spans="1:21" ht="12.6" customHeight="1" outlineLevel="1">
      <c r="A738" s="374">
        <v>44124</v>
      </c>
      <c r="B738" s="1072">
        <v>44117</v>
      </c>
      <c r="C738" s="364">
        <v>44131</v>
      </c>
      <c r="D738" s="932">
        <v>44148</v>
      </c>
      <c r="E738" s="355" t="s">
        <v>3334</v>
      </c>
      <c r="F738" s="22" t="s">
        <v>13861</v>
      </c>
      <c r="G738" s="22" t="s">
        <v>13862</v>
      </c>
      <c r="H738" s="22"/>
      <c r="I738" s="22"/>
      <c r="J738" s="353" t="s">
        <v>2045</v>
      </c>
      <c r="K738" s="353" t="s">
        <v>3366</v>
      </c>
      <c r="L738" s="1796">
        <f t="shared" si="43"/>
        <v>7</v>
      </c>
      <c r="M738" s="1796">
        <f t="shared" si="44"/>
        <v>4</v>
      </c>
      <c r="N738" s="1796"/>
      <c r="O738" s="1797">
        <v>27</v>
      </c>
      <c r="P738" s="353"/>
      <c r="Q738" s="355"/>
      <c r="R738" s="359"/>
      <c r="S738" s="355"/>
      <c r="T738" s="355"/>
      <c r="U738" s="355"/>
    </row>
    <row r="739" spans="1:21" ht="12.6" customHeight="1" outlineLevel="1">
      <c r="A739" s="374">
        <v>44125</v>
      </c>
      <c r="B739" s="1072">
        <v>44120</v>
      </c>
      <c r="C739" s="364">
        <v>44124</v>
      </c>
      <c r="D739" s="932">
        <v>44151</v>
      </c>
      <c r="E739" s="349" t="s">
        <v>3334</v>
      </c>
      <c r="F739" s="426" t="s">
        <v>13863</v>
      </c>
      <c r="G739" s="426" t="s">
        <v>13864</v>
      </c>
      <c r="H739" s="589" t="s">
        <v>13865</v>
      </c>
      <c r="I739" s="426"/>
      <c r="J739" s="424" t="s">
        <v>2034</v>
      </c>
      <c r="K739" s="353" t="s">
        <v>3381</v>
      </c>
      <c r="L739" s="1796">
        <f t="shared" si="43"/>
        <v>5</v>
      </c>
      <c r="M739" s="1796">
        <f t="shared" si="44"/>
        <v>2</v>
      </c>
      <c r="N739" s="1796"/>
      <c r="O739" s="1797">
        <v>28</v>
      </c>
      <c r="P739" s="353"/>
      <c r="Q739" s="355"/>
      <c r="R739" s="359"/>
      <c r="S739" s="355"/>
      <c r="T739" s="355"/>
      <c r="U739" s="355"/>
    </row>
    <row r="740" spans="1:21" ht="12.6" customHeight="1" outlineLevel="1">
      <c r="A740" s="374">
        <v>44125</v>
      </c>
      <c r="B740" s="1072">
        <v>44106</v>
      </c>
      <c r="C740" s="364">
        <v>44124</v>
      </c>
      <c r="D740" s="932">
        <v>44137</v>
      </c>
      <c r="E740" s="349" t="s">
        <v>3334</v>
      </c>
      <c r="F740" s="426" t="s">
        <v>13866</v>
      </c>
      <c r="G740" s="426" t="s">
        <v>13867</v>
      </c>
      <c r="H740" s="426"/>
      <c r="I740" s="426"/>
      <c r="J740" s="424" t="s">
        <v>2034</v>
      </c>
      <c r="K740" s="353" t="s">
        <v>2046</v>
      </c>
      <c r="L740" s="1796">
        <f t="shared" si="43"/>
        <v>19</v>
      </c>
      <c r="M740" s="1796">
        <f t="shared" si="44"/>
        <v>12</v>
      </c>
      <c r="N740" s="1796"/>
      <c r="O740" s="1797">
        <v>29</v>
      </c>
      <c r="P740" s="424"/>
      <c r="Q740" s="424"/>
      <c r="R740" s="424"/>
      <c r="S740" s="424"/>
      <c r="T740" s="424"/>
      <c r="U740" s="424"/>
    </row>
    <row r="741" spans="1:21" ht="12.6" customHeight="1" outlineLevel="1">
      <c r="A741" s="374">
        <v>44126</v>
      </c>
      <c r="B741" s="1072">
        <v>44118</v>
      </c>
      <c r="C741" s="364">
        <v>44132</v>
      </c>
      <c r="D741" s="932">
        <v>44149</v>
      </c>
      <c r="E741" s="349" t="s">
        <v>3334</v>
      </c>
      <c r="F741" s="426" t="s">
        <v>13868</v>
      </c>
      <c r="G741" s="426" t="s">
        <v>13869</v>
      </c>
      <c r="H741" s="426"/>
      <c r="I741" s="426"/>
      <c r="J741" s="424" t="s">
        <v>2041</v>
      </c>
      <c r="K741" s="353" t="s">
        <v>3381</v>
      </c>
      <c r="L741" s="1796">
        <f t="shared" si="43"/>
        <v>8</v>
      </c>
      <c r="M741" s="1796">
        <f t="shared" si="44"/>
        <v>5</v>
      </c>
      <c r="N741" s="1796"/>
      <c r="O741" s="1797">
        <v>30</v>
      </c>
      <c r="P741" s="424"/>
      <c r="Q741" s="424"/>
      <c r="R741" s="424"/>
      <c r="S741" s="424"/>
      <c r="T741" s="424"/>
      <c r="U741" s="424"/>
    </row>
    <row r="742" spans="1:21" ht="12.6" customHeight="1" outlineLevel="1">
      <c r="A742" s="755">
        <v>44126</v>
      </c>
      <c r="B742" s="1072">
        <v>44112</v>
      </c>
      <c r="C742" s="755">
        <v>44127</v>
      </c>
      <c r="D742" s="742">
        <v>44143</v>
      </c>
      <c r="E742" s="735" t="s">
        <v>3335</v>
      </c>
      <c r="F742" s="604" t="s">
        <v>13870</v>
      </c>
      <c r="G742" s="604" t="s">
        <v>13871</v>
      </c>
      <c r="H742" s="34"/>
      <c r="I742" s="34"/>
      <c r="J742" s="604" t="s">
        <v>2042</v>
      </c>
      <c r="K742" s="34"/>
      <c r="L742" s="1796">
        <f t="shared" si="43"/>
        <v>14</v>
      </c>
      <c r="M742" s="1796">
        <f t="shared" si="44"/>
        <v>9</v>
      </c>
      <c r="N742" s="1796"/>
      <c r="O742" s="1797">
        <v>31</v>
      </c>
      <c r="P742" s="662"/>
      <c r="Q742" s="662"/>
      <c r="R742" s="662"/>
      <c r="S742" s="662"/>
      <c r="T742" s="662"/>
      <c r="U742" s="662"/>
    </row>
    <row r="743" spans="1:21" ht="12.6" customHeight="1" outlineLevel="1">
      <c r="A743" s="360">
        <v>44127</v>
      </c>
      <c r="B743" s="1072">
        <v>44120</v>
      </c>
      <c r="C743" s="364">
        <v>44131</v>
      </c>
      <c r="D743" s="364">
        <v>44151</v>
      </c>
      <c r="E743" s="355" t="s">
        <v>3335</v>
      </c>
      <c r="F743" s="353" t="s">
        <v>13417</v>
      </c>
      <c r="G743" s="353" t="s">
        <v>13872</v>
      </c>
      <c r="H743" s="353" t="s">
        <v>13873</v>
      </c>
      <c r="I743" s="353"/>
      <c r="J743" s="424" t="s">
        <v>2035</v>
      </c>
      <c r="K743" s="353"/>
      <c r="L743" s="1796">
        <f t="shared" si="43"/>
        <v>7</v>
      </c>
      <c r="M743" s="1796">
        <f t="shared" si="44"/>
        <v>4</v>
      </c>
      <c r="N743" s="1796"/>
      <c r="O743" s="1797">
        <v>32</v>
      </c>
      <c r="P743" s="352"/>
      <c r="Q743" s="350"/>
      <c r="R743" s="359"/>
      <c r="S743" s="355"/>
      <c r="T743" s="355"/>
      <c r="U743" s="355"/>
    </row>
    <row r="744" spans="1:21" ht="12.6" customHeight="1" outlineLevel="1">
      <c r="A744" s="360">
        <v>44127</v>
      </c>
      <c r="B744" s="1072">
        <v>44125</v>
      </c>
      <c r="C744" s="364">
        <v>44134</v>
      </c>
      <c r="D744" s="932">
        <v>44156</v>
      </c>
      <c r="E744" s="355" t="s">
        <v>3334</v>
      </c>
      <c r="F744" s="353" t="s">
        <v>13874</v>
      </c>
      <c r="G744" s="353" t="s">
        <v>13875</v>
      </c>
      <c r="H744" s="353" t="s">
        <v>13876</v>
      </c>
      <c r="I744" s="353"/>
      <c r="J744" s="353" t="s">
        <v>2045</v>
      </c>
      <c r="K744" s="353" t="s">
        <v>3366</v>
      </c>
      <c r="L744" s="1796">
        <f t="shared" ref="L744:L775" si="46">(A744-B744)</f>
        <v>2</v>
      </c>
      <c r="M744" s="1796">
        <f t="shared" ref="M744:M775" si="47">NETWORKDAYS(B744,A744,A744:B744)</f>
        <v>1</v>
      </c>
      <c r="N744" s="1796"/>
      <c r="O744" s="1797">
        <v>33</v>
      </c>
      <c r="P744" s="353"/>
      <c r="Q744" s="355"/>
      <c r="R744" s="359"/>
      <c r="S744" s="355"/>
      <c r="T744" s="355"/>
      <c r="U744" s="355"/>
    </row>
    <row r="745" spans="1:21" ht="12.6" customHeight="1" outlineLevel="1">
      <c r="A745" s="360">
        <v>44127</v>
      </c>
      <c r="B745" s="1072">
        <v>44127</v>
      </c>
      <c r="C745" s="364">
        <v>44130</v>
      </c>
      <c r="D745" s="364">
        <v>44130</v>
      </c>
      <c r="E745" s="355" t="s">
        <v>3334</v>
      </c>
      <c r="F745" s="353" t="s">
        <v>13877</v>
      </c>
      <c r="G745" s="353" t="s">
        <v>13878</v>
      </c>
      <c r="H745" s="353" t="s">
        <v>13879</v>
      </c>
      <c r="I745" s="353"/>
      <c r="J745" s="353" t="s">
        <v>2035</v>
      </c>
      <c r="K745" s="353"/>
      <c r="L745" s="1796">
        <f t="shared" si="46"/>
        <v>0</v>
      </c>
      <c r="M745" s="1796">
        <f t="shared" si="47"/>
        <v>0</v>
      </c>
      <c r="N745" s="1796"/>
      <c r="O745" s="1797">
        <v>34</v>
      </c>
      <c r="P745" s="352"/>
      <c r="Q745" s="350"/>
      <c r="R745" s="359"/>
      <c r="S745" s="355"/>
      <c r="T745" s="355"/>
      <c r="U745" s="355"/>
    </row>
    <row r="746" spans="1:21" ht="12.6" customHeight="1" outlineLevel="1">
      <c r="A746" s="374">
        <v>44131</v>
      </c>
      <c r="B746" s="1072">
        <v>44125</v>
      </c>
      <c r="C746" s="364">
        <v>44132</v>
      </c>
      <c r="D746" s="364">
        <v>44132</v>
      </c>
      <c r="E746" s="355" t="s">
        <v>3334</v>
      </c>
      <c r="F746" s="353" t="s">
        <v>12959</v>
      </c>
      <c r="G746" s="353" t="s">
        <v>13880</v>
      </c>
      <c r="H746" s="353" t="s">
        <v>4616</v>
      </c>
      <c r="I746" s="353"/>
      <c r="J746" s="353" t="s">
        <v>2033</v>
      </c>
      <c r="K746" s="353" t="s">
        <v>13881</v>
      </c>
      <c r="L746" s="1796">
        <f t="shared" si="46"/>
        <v>6</v>
      </c>
      <c r="M746" s="1796">
        <f t="shared" si="47"/>
        <v>3</v>
      </c>
      <c r="N746" s="1796"/>
      <c r="O746" s="1797">
        <v>35</v>
      </c>
      <c r="P746" s="353"/>
      <c r="Q746" s="353"/>
      <c r="R746" s="353"/>
      <c r="S746" s="353"/>
      <c r="T746" s="353"/>
      <c r="U746" s="353"/>
    </row>
    <row r="747" spans="1:21" ht="12.6" customHeight="1" outlineLevel="1">
      <c r="A747" s="374">
        <v>44131</v>
      </c>
      <c r="B747" s="1072">
        <v>44120</v>
      </c>
      <c r="C747" s="364">
        <v>44124</v>
      </c>
      <c r="D747" s="364">
        <v>44151</v>
      </c>
      <c r="E747" s="355" t="s">
        <v>3334</v>
      </c>
      <c r="F747" s="22" t="s">
        <v>13882</v>
      </c>
      <c r="G747" s="22" t="s">
        <v>13883</v>
      </c>
      <c r="H747" s="353" t="s">
        <v>13876</v>
      </c>
      <c r="I747" s="22"/>
      <c r="J747" s="353" t="s">
        <v>2035</v>
      </c>
      <c r="K747" s="353"/>
      <c r="L747" s="1796">
        <f t="shared" si="46"/>
        <v>11</v>
      </c>
      <c r="M747" s="1796">
        <f t="shared" si="47"/>
        <v>6</v>
      </c>
      <c r="N747" s="1796"/>
      <c r="O747" s="1797">
        <v>36</v>
      </c>
      <c r="P747" s="352"/>
      <c r="Q747" s="350"/>
      <c r="R747" s="359"/>
      <c r="S747" s="355"/>
      <c r="T747" s="355"/>
      <c r="U747" s="355"/>
    </row>
    <row r="748" spans="1:21" ht="12.6" customHeight="1" outlineLevel="1">
      <c r="A748" s="374">
        <v>44132</v>
      </c>
      <c r="B748" s="1072">
        <v>44130</v>
      </c>
      <c r="C748" s="364">
        <v>44134</v>
      </c>
      <c r="D748" s="932">
        <v>44157</v>
      </c>
      <c r="E748" s="355" t="s">
        <v>3335</v>
      </c>
      <c r="F748" s="22" t="s">
        <v>3738</v>
      </c>
      <c r="G748" s="22" t="s">
        <v>13884</v>
      </c>
      <c r="H748" s="22" t="s">
        <v>13885</v>
      </c>
      <c r="I748" s="22"/>
      <c r="J748" s="353" t="s">
        <v>2045</v>
      </c>
      <c r="K748" s="353" t="s">
        <v>3366</v>
      </c>
      <c r="L748" s="1796">
        <f t="shared" si="46"/>
        <v>2</v>
      </c>
      <c r="M748" s="1796">
        <f t="shared" si="47"/>
        <v>1</v>
      </c>
      <c r="N748" s="1796"/>
      <c r="O748" s="1797">
        <v>37</v>
      </c>
      <c r="P748" s="352"/>
      <c r="Q748" s="350"/>
      <c r="R748" s="355"/>
      <c r="S748" s="355"/>
      <c r="T748" s="355"/>
      <c r="U748" s="355"/>
    </row>
    <row r="749" spans="1:21" ht="12.6" customHeight="1" outlineLevel="1">
      <c r="A749" s="374">
        <v>44132</v>
      </c>
      <c r="B749" s="1072">
        <v>44125</v>
      </c>
      <c r="C749" s="364">
        <v>44139</v>
      </c>
      <c r="D749" s="364">
        <v>44156</v>
      </c>
      <c r="E749" s="355" t="s">
        <v>3335</v>
      </c>
      <c r="F749" s="22" t="s">
        <v>13886</v>
      </c>
      <c r="G749" s="22" t="s">
        <v>13887</v>
      </c>
      <c r="H749" s="22" t="s">
        <v>13888</v>
      </c>
      <c r="I749" s="22"/>
      <c r="J749" s="353" t="s">
        <v>2035</v>
      </c>
      <c r="K749" s="353"/>
      <c r="L749" s="1796">
        <f t="shared" si="46"/>
        <v>7</v>
      </c>
      <c r="M749" s="1796">
        <f t="shared" si="47"/>
        <v>4</v>
      </c>
      <c r="N749" s="1796"/>
      <c r="O749" s="1797">
        <v>38</v>
      </c>
      <c r="P749" s="352"/>
      <c r="Q749" s="350"/>
      <c r="R749" s="359"/>
      <c r="S749" s="355"/>
      <c r="T749" s="355"/>
      <c r="U749" s="355"/>
    </row>
    <row r="750" spans="1:21" ht="12.6" customHeight="1" outlineLevel="1">
      <c r="A750" s="374">
        <v>44133</v>
      </c>
      <c r="B750" s="1072">
        <v>44131</v>
      </c>
      <c r="C750" s="364">
        <v>44134</v>
      </c>
      <c r="D750" s="932">
        <v>44162</v>
      </c>
      <c r="E750" s="349" t="s">
        <v>3334</v>
      </c>
      <c r="F750" s="424" t="s">
        <v>13889</v>
      </c>
      <c r="G750" s="424" t="s">
        <v>13890</v>
      </c>
      <c r="H750" s="424"/>
      <c r="I750" s="424"/>
      <c r="J750" s="424" t="s">
        <v>2041</v>
      </c>
      <c r="K750" s="353"/>
      <c r="L750" s="1796">
        <f t="shared" si="46"/>
        <v>2</v>
      </c>
      <c r="M750" s="1796">
        <f t="shared" si="47"/>
        <v>1</v>
      </c>
      <c r="N750" s="1796"/>
      <c r="O750" s="1797">
        <v>39</v>
      </c>
      <c r="P750" s="424"/>
      <c r="Q750" s="424"/>
      <c r="R750" s="424"/>
      <c r="S750" s="424"/>
      <c r="T750" s="424"/>
      <c r="U750" s="424"/>
    </row>
    <row r="751" spans="1:21" ht="12.6" customHeight="1" outlineLevel="1">
      <c r="A751" s="360">
        <v>44134</v>
      </c>
      <c r="B751" s="1072">
        <v>44113</v>
      </c>
      <c r="C751" s="364">
        <v>44130</v>
      </c>
      <c r="D751" s="364">
        <v>44144</v>
      </c>
      <c r="E751" s="355" t="s">
        <v>3334</v>
      </c>
      <c r="F751" s="353" t="s">
        <v>13891</v>
      </c>
      <c r="G751" s="353" t="s">
        <v>13892</v>
      </c>
      <c r="H751" s="348"/>
      <c r="I751" s="353"/>
      <c r="J751" s="604" t="s">
        <v>2042</v>
      </c>
      <c r="K751" s="353"/>
      <c r="L751" s="1796">
        <f t="shared" si="46"/>
        <v>21</v>
      </c>
      <c r="M751" s="1796">
        <f t="shared" si="47"/>
        <v>14</v>
      </c>
      <c r="N751" s="1796"/>
      <c r="O751" s="1797">
        <v>40</v>
      </c>
      <c r="P751" s="352"/>
      <c r="Q751" s="350"/>
      <c r="R751" s="359"/>
      <c r="S751" s="355"/>
      <c r="T751" s="355"/>
      <c r="U751" s="355"/>
    </row>
    <row r="752" spans="1:21" ht="12.6" customHeight="1" outlineLevel="1">
      <c r="A752" s="374">
        <v>44134</v>
      </c>
      <c r="B752" s="1072">
        <v>44116</v>
      </c>
      <c r="C752" s="364">
        <v>44132</v>
      </c>
      <c r="D752" s="932">
        <v>44148</v>
      </c>
      <c r="E752" s="349" t="s">
        <v>4126</v>
      </c>
      <c r="F752" s="426" t="s">
        <v>13893</v>
      </c>
      <c r="G752" s="426" t="s">
        <v>13894</v>
      </c>
      <c r="H752" s="426"/>
      <c r="I752" s="426"/>
      <c r="J752" s="424" t="s">
        <v>2034</v>
      </c>
      <c r="K752" s="353" t="s">
        <v>3381</v>
      </c>
      <c r="L752" s="1796">
        <f t="shared" si="46"/>
        <v>18</v>
      </c>
      <c r="M752" s="1796">
        <f t="shared" si="47"/>
        <v>13</v>
      </c>
      <c r="N752" s="1796"/>
      <c r="O752" s="1797">
        <v>41</v>
      </c>
      <c r="P752" s="424"/>
      <c r="Q752" s="424"/>
      <c r="R752" s="424"/>
      <c r="S752" s="424"/>
      <c r="T752" s="424"/>
      <c r="U752" s="424"/>
    </row>
    <row r="753" spans="1:21" ht="12.6" customHeight="1" outlineLevel="1">
      <c r="A753" s="374">
        <v>44134</v>
      </c>
      <c r="B753" s="1072">
        <v>44118</v>
      </c>
      <c r="C753" s="364">
        <v>44132</v>
      </c>
      <c r="D753" s="932">
        <v>44149</v>
      </c>
      <c r="E753" s="349" t="s">
        <v>3335</v>
      </c>
      <c r="F753" s="426" t="s">
        <v>13895</v>
      </c>
      <c r="G753" s="426" t="s">
        <v>13896</v>
      </c>
      <c r="H753" s="426"/>
      <c r="I753" s="426"/>
      <c r="J753" s="424" t="s">
        <v>13723</v>
      </c>
      <c r="K753" s="353" t="s">
        <v>13897</v>
      </c>
      <c r="L753" s="1796">
        <f t="shared" si="46"/>
        <v>16</v>
      </c>
      <c r="M753" s="1796">
        <f t="shared" si="47"/>
        <v>11</v>
      </c>
      <c r="N753" s="1796"/>
      <c r="O753" s="1797">
        <v>42</v>
      </c>
      <c r="P753" s="424"/>
      <c r="Q753" s="424"/>
      <c r="R753" s="424"/>
      <c r="S753" s="424"/>
      <c r="T753" s="424"/>
      <c r="U753" s="424"/>
    </row>
    <row r="754" spans="1:21" ht="12.6" customHeight="1" outlineLevel="1">
      <c r="A754" s="374">
        <v>44134</v>
      </c>
      <c r="B754" s="1072">
        <v>44133</v>
      </c>
      <c r="C754" s="364">
        <v>44147</v>
      </c>
      <c r="D754" s="932">
        <v>44164</v>
      </c>
      <c r="E754" s="349" t="s">
        <v>3334</v>
      </c>
      <c r="F754" s="424" t="s">
        <v>4094</v>
      </c>
      <c r="G754" s="424" t="s">
        <v>13898</v>
      </c>
      <c r="H754" s="424" t="s">
        <v>13899</v>
      </c>
      <c r="I754" s="424"/>
      <c r="J754" s="424" t="s">
        <v>2041</v>
      </c>
      <c r="K754" s="353" t="s">
        <v>3381</v>
      </c>
      <c r="L754" s="1796">
        <f t="shared" si="46"/>
        <v>1</v>
      </c>
      <c r="M754" s="1796">
        <f t="shared" si="47"/>
        <v>0</v>
      </c>
      <c r="N754" s="1796"/>
      <c r="O754" s="1797">
        <v>43</v>
      </c>
      <c r="P754" s="424"/>
      <c r="Q754" s="424"/>
      <c r="R754" s="424"/>
      <c r="S754" s="424"/>
      <c r="T754" s="424"/>
      <c r="U754" s="424"/>
    </row>
    <row r="755" spans="1:21" ht="12.6" customHeight="1" outlineLevel="1">
      <c r="A755" s="376">
        <v>44136</v>
      </c>
      <c r="B755" s="1072">
        <v>44117</v>
      </c>
      <c r="C755" s="364">
        <v>44131</v>
      </c>
      <c r="D755" s="364">
        <v>44148</v>
      </c>
      <c r="E755" s="355" t="s">
        <v>3334</v>
      </c>
      <c r="F755" s="22" t="s">
        <v>13900</v>
      </c>
      <c r="G755" s="22" t="s">
        <v>13901</v>
      </c>
      <c r="H755" s="22"/>
      <c r="I755" s="22"/>
      <c r="J755" s="424" t="s">
        <v>2035</v>
      </c>
      <c r="K755" s="353"/>
      <c r="L755" s="1796">
        <f t="shared" si="46"/>
        <v>19</v>
      </c>
      <c r="M755" s="1796">
        <f t="shared" si="47"/>
        <v>13</v>
      </c>
      <c r="N755" s="1796"/>
      <c r="O755" s="1797">
        <v>44</v>
      </c>
      <c r="P755" s="352"/>
      <c r="Q755" s="350"/>
      <c r="R755" s="359"/>
      <c r="S755" s="355"/>
      <c r="T755" s="355"/>
      <c r="U755" s="355"/>
    </row>
    <row r="756" spans="1:21" ht="12.6" customHeight="1" outlineLevel="1">
      <c r="A756" s="376">
        <v>44137</v>
      </c>
      <c r="B756" s="1072">
        <v>44119</v>
      </c>
      <c r="C756" s="364">
        <v>44133</v>
      </c>
      <c r="D756" s="932">
        <v>44150</v>
      </c>
      <c r="E756" s="355" t="s">
        <v>3334</v>
      </c>
      <c r="F756" s="22" t="s">
        <v>13902</v>
      </c>
      <c r="G756" s="22" t="s">
        <v>13903</v>
      </c>
      <c r="H756" s="22"/>
      <c r="I756" s="22" t="s">
        <v>2035</v>
      </c>
      <c r="J756" s="353" t="s">
        <v>2045</v>
      </c>
      <c r="K756" s="22"/>
      <c r="L756" s="1796">
        <f t="shared" si="46"/>
        <v>18</v>
      </c>
      <c r="M756" s="1796">
        <f t="shared" si="47"/>
        <v>11</v>
      </c>
      <c r="N756" s="1796"/>
      <c r="O756" s="1797">
        <v>45</v>
      </c>
      <c r="P756" s="353"/>
      <c r="Q756" s="355"/>
      <c r="R756" s="359"/>
      <c r="S756" s="355"/>
      <c r="T756" s="355"/>
      <c r="U756" s="355"/>
    </row>
    <row r="757" spans="1:21" ht="12.6" customHeight="1" outlineLevel="1">
      <c r="A757" s="376">
        <v>44138</v>
      </c>
      <c r="B757" s="1072">
        <v>44137</v>
      </c>
      <c r="C757" s="364">
        <v>44144</v>
      </c>
      <c r="D757" s="932">
        <v>44167</v>
      </c>
      <c r="E757" s="355" t="s">
        <v>3334</v>
      </c>
      <c r="F757" s="22" t="s">
        <v>3437</v>
      </c>
      <c r="G757" s="22" t="s">
        <v>13904</v>
      </c>
      <c r="H757" s="22"/>
      <c r="I757" s="22"/>
      <c r="J757" s="353" t="s">
        <v>2041</v>
      </c>
      <c r="K757" s="353"/>
      <c r="L757" s="1796">
        <f t="shared" si="46"/>
        <v>1</v>
      </c>
      <c r="M757" s="1796">
        <f t="shared" si="47"/>
        <v>0</v>
      </c>
      <c r="N757" s="1796"/>
      <c r="O757" s="1797">
        <v>46</v>
      </c>
      <c r="P757" s="353"/>
      <c r="Q757" s="353"/>
      <c r="R757" s="353"/>
      <c r="S757" s="353"/>
      <c r="T757" s="353"/>
      <c r="U757" s="353"/>
    </row>
    <row r="758" spans="1:21" ht="12.6" customHeight="1" outlineLevel="1">
      <c r="A758" s="376">
        <v>44139</v>
      </c>
      <c r="B758" s="1072">
        <v>44125</v>
      </c>
      <c r="C758" s="364">
        <v>44134</v>
      </c>
      <c r="D758" s="932">
        <v>44156</v>
      </c>
      <c r="E758" s="349" t="s">
        <v>3334</v>
      </c>
      <c r="F758" s="424" t="s">
        <v>13905</v>
      </c>
      <c r="G758" s="424" t="s">
        <v>13906</v>
      </c>
      <c r="H758" s="424"/>
      <c r="I758" s="424"/>
      <c r="J758" s="424" t="s">
        <v>2041</v>
      </c>
      <c r="K758" s="353" t="s">
        <v>3381</v>
      </c>
      <c r="L758" s="1796">
        <f t="shared" si="46"/>
        <v>14</v>
      </c>
      <c r="M758" s="1796">
        <f t="shared" si="47"/>
        <v>9</v>
      </c>
      <c r="N758" s="1796"/>
      <c r="O758" s="1797">
        <v>47</v>
      </c>
      <c r="P758" s="424"/>
      <c r="Q758" s="424"/>
      <c r="R758" s="424"/>
      <c r="S758" s="424"/>
      <c r="T758" s="424"/>
      <c r="U758" s="424"/>
    </row>
    <row r="759" spans="1:21" ht="12.6" customHeight="1" outlineLevel="1">
      <c r="A759" s="376">
        <v>44139</v>
      </c>
      <c r="B759" s="1072">
        <v>44124</v>
      </c>
      <c r="C759" s="364">
        <v>44134</v>
      </c>
      <c r="D759" s="932">
        <v>44155</v>
      </c>
      <c r="E759" s="355" t="s">
        <v>3334</v>
      </c>
      <c r="F759" s="353" t="s">
        <v>13907</v>
      </c>
      <c r="G759" s="353" t="s">
        <v>13908</v>
      </c>
      <c r="H759" s="353"/>
      <c r="I759" s="353"/>
      <c r="J759" s="353" t="s">
        <v>2045</v>
      </c>
      <c r="K759" s="353" t="s">
        <v>3366</v>
      </c>
      <c r="L759" s="1796">
        <f t="shared" si="46"/>
        <v>15</v>
      </c>
      <c r="M759" s="1796">
        <f t="shared" si="47"/>
        <v>10</v>
      </c>
      <c r="N759" s="1796"/>
      <c r="O759" s="1797">
        <v>48</v>
      </c>
      <c r="P759" s="353"/>
      <c r="Q759" s="355"/>
      <c r="R759" s="359"/>
      <c r="S759" s="355"/>
      <c r="T759" s="355"/>
      <c r="U759" s="355"/>
    </row>
    <row r="760" spans="1:21" ht="12.6" customHeight="1" outlineLevel="1">
      <c r="A760" s="374">
        <v>44139</v>
      </c>
      <c r="B760" s="1072">
        <v>44127</v>
      </c>
      <c r="C760" s="364">
        <v>44134</v>
      </c>
      <c r="D760" s="364">
        <v>44158</v>
      </c>
      <c r="E760" s="355" t="s">
        <v>3334</v>
      </c>
      <c r="F760" s="353" t="s">
        <v>13909</v>
      </c>
      <c r="G760" s="353" t="s">
        <v>13910</v>
      </c>
      <c r="H760" s="353"/>
      <c r="I760" s="353" t="s">
        <v>2035</v>
      </c>
      <c r="J760" s="353" t="s">
        <v>2033</v>
      </c>
      <c r="K760" s="353" t="s">
        <v>3381</v>
      </c>
      <c r="L760" s="1796">
        <f t="shared" si="46"/>
        <v>12</v>
      </c>
      <c r="M760" s="1796">
        <f t="shared" si="47"/>
        <v>7</v>
      </c>
      <c r="N760" s="1796"/>
      <c r="O760" s="1797">
        <v>49</v>
      </c>
      <c r="P760" s="353"/>
      <c r="Q760" s="353"/>
      <c r="R760" s="353"/>
      <c r="S760" s="353"/>
      <c r="T760" s="353"/>
      <c r="U760" s="353"/>
    </row>
    <row r="761" spans="1:21" ht="12.6" customHeight="1" outlineLevel="1">
      <c r="A761" s="364">
        <v>44139</v>
      </c>
      <c r="B761" s="1078">
        <v>44133</v>
      </c>
      <c r="C761" s="364">
        <v>44164</v>
      </c>
      <c r="D761" s="360">
        <v>44164</v>
      </c>
      <c r="E761" s="355" t="s">
        <v>3335</v>
      </c>
      <c r="F761" s="353" t="s">
        <v>3766</v>
      </c>
      <c r="G761" s="353" t="s">
        <v>13911</v>
      </c>
      <c r="H761" s="348" t="s">
        <v>13912</v>
      </c>
      <c r="I761" s="353"/>
      <c r="J761" s="604" t="s">
        <v>2042</v>
      </c>
      <c r="K761" s="353" t="s">
        <v>13913</v>
      </c>
      <c r="L761" s="1796">
        <f t="shared" si="46"/>
        <v>6</v>
      </c>
      <c r="M761" s="1796">
        <f t="shared" si="47"/>
        <v>3</v>
      </c>
      <c r="N761" s="1796"/>
      <c r="O761" s="1797">
        <v>50</v>
      </c>
      <c r="P761" s="352"/>
      <c r="Q761" s="350"/>
      <c r="R761" s="359"/>
      <c r="S761" s="355"/>
      <c r="T761" s="355"/>
      <c r="U761" s="355"/>
    </row>
    <row r="762" spans="1:21" ht="12.6" customHeight="1" outlineLevel="1">
      <c r="A762" s="364">
        <v>44139</v>
      </c>
      <c r="B762" s="1072">
        <v>44126</v>
      </c>
      <c r="C762" s="364">
        <v>44138</v>
      </c>
      <c r="D762" s="932">
        <v>44157</v>
      </c>
      <c r="E762" s="355" t="s">
        <v>3334</v>
      </c>
      <c r="F762" s="22" t="s">
        <v>13914</v>
      </c>
      <c r="G762" s="22" t="s">
        <v>13915</v>
      </c>
      <c r="H762" s="22"/>
      <c r="I762" s="22" t="s">
        <v>2035</v>
      </c>
      <c r="J762" s="353" t="s">
        <v>2045</v>
      </c>
      <c r="K762" s="353" t="s">
        <v>13916</v>
      </c>
      <c r="L762" s="1796">
        <f t="shared" si="46"/>
        <v>13</v>
      </c>
      <c r="M762" s="1796">
        <f t="shared" si="47"/>
        <v>8</v>
      </c>
      <c r="N762" s="1796"/>
      <c r="O762" s="1797">
        <v>51</v>
      </c>
      <c r="P762" s="353"/>
      <c r="Q762" s="350"/>
      <c r="R762" s="359"/>
      <c r="S762" s="355"/>
      <c r="T762" s="355"/>
      <c r="U762" s="355"/>
    </row>
    <row r="763" spans="1:21" ht="12.6" customHeight="1" outlineLevel="1">
      <c r="A763" s="364">
        <v>44139</v>
      </c>
      <c r="B763" s="1078">
        <v>44131</v>
      </c>
      <c r="C763" s="364">
        <v>44145</v>
      </c>
      <c r="D763" s="932">
        <v>44162</v>
      </c>
      <c r="E763" s="355" t="s">
        <v>3334</v>
      </c>
      <c r="F763" s="22" t="s">
        <v>13917</v>
      </c>
      <c r="G763" s="22" t="s">
        <v>13918</v>
      </c>
      <c r="H763" s="22" t="s">
        <v>3914</v>
      </c>
      <c r="I763" s="22"/>
      <c r="J763" s="353" t="s">
        <v>2045</v>
      </c>
      <c r="K763" s="353" t="s">
        <v>3366</v>
      </c>
      <c r="L763" s="1796">
        <f t="shared" si="46"/>
        <v>8</v>
      </c>
      <c r="M763" s="1796">
        <f t="shared" si="47"/>
        <v>5</v>
      </c>
      <c r="N763" s="1796"/>
      <c r="O763" s="1797">
        <v>52</v>
      </c>
      <c r="P763" s="353"/>
      <c r="Q763" s="350"/>
      <c r="R763" s="359"/>
      <c r="S763" s="355"/>
      <c r="T763" s="355"/>
      <c r="U763" s="355"/>
    </row>
    <row r="764" spans="1:21" ht="12.6" customHeight="1" outlineLevel="1">
      <c r="A764" s="376">
        <v>44139</v>
      </c>
      <c r="B764" s="1072">
        <v>44125</v>
      </c>
      <c r="C764" s="364">
        <v>44144</v>
      </c>
      <c r="D764" s="364">
        <v>44156</v>
      </c>
      <c r="E764" s="355" t="s">
        <v>3335</v>
      </c>
      <c r="F764" s="353" t="s">
        <v>3984</v>
      </c>
      <c r="G764" s="353" t="s">
        <v>13919</v>
      </c>
      <c r="H764" s="353" t="s">
        <v>3914</v>
      </c>
      <c r="I764" s="353"/>
      <c r="J764" s="353" t="s">
        <v>2034</v>
      </c>
      <c r="K764" s="2" t="s">
        <v>2046</v>
      </c>
      <c r="L764" s="1796">
        <f t="shared" si="46"/>
        <v>14</v>
      </c>
      <c r="M764" s="1796">
        <f t="shared" si="47"/>
        <v>9</v>
      </c>
      <c r="N764" s="1796"/>
      <c r="O764" s="1797">
        <v>53</v>
      </c>
      <c r="P764" s="353"/>
      <c r="Q764" s="353"/>
      <c r="R764" s="353"/>
      <c r="S764" s="353"/>
      <c r="T764" s="353"/>
      <c r="U764" s="353"/>
    </row>
    <row r="765" spans="1:21" ht="12.6" customHeight="1" outlineLevel="1">
      <c r="A765" s="376">
        <v>44140</v>
      </c>
      <c r="B765" s="1072">
        <v>44126</v>
      </c>
      <c r="C765" s="364">
        <v>44135</v>
      </c>
      <c r="D765" s="364">
        <v>44157</v>
      </c>
      <c r="E765" s="355" t="s">
        <v>3334</v>
      </c>
      <c r="F765" s="353" t="s">
        <v>13920</v>
      </c>
      <c r="G765" s="353" t="s">
        <v>13921</v>
      </c>
      <c r="H765" s="353" t="s">
        <v>3595</v>
      </c>
      <c r="I765" s="353"/>
      <c r="J765" s="353" t="s">
        <v>2041</v>
      </c>
      <c r="K765" s="353" t="s">
        <v>3381</v>
      </c>
      <c r="L765" s="1796">
        <f t="shared" si="46"/>
        <v>14</v>
      </c>
      <c r="M765" s="1796">
        <f t="shared" si="47"/>
        <v>9</v>
      </c>
      <c r="N765" s="1796"/>
      <c r="O765" s="1797">
        <v>54</v>
      </c>
      <c r="P765" s="353"/>
      <c r="Q765" s="353"/>
      <c r="R765" s="353"/>
      <c r="S765" s="353"/>
      <c r="T765" s="353"/>
      <c r="U765" s="353"/>
    </row>
    <row r="766" spans="1:21" ht="12.6" customHeight="1" outlineLevel="1">
      <c r="A766" s="754">
        <v>44141</v>
      </c>
      <c r="B766" s="1072">
        <v>44134</v>
      </c>
      <c r="C766" s="364">
        <v>44149</v>
      </c>
      <c r="D766" s="364">
        <v>44165</v>
      </c>
      <c r="E766" s="355" t="s">
        <v>3334</v>
      </c>
      <c r="F766" s="353" t="s">
        <v>13922</v>
      </c>
      <c r="G766" s="353" t="s">
        <v>13923</v>
      </c>
      <c r="H766" s="353" t="s">
        <v>13924</v>
      </c>
      <c r="I766" s="353" t="s">
        <v>2035</v>
      </c>
      <c r="J766" s="353" t="s">
        <v>2033</v>
      </c>
      <c r="K766" s="353" t="s">
        <v>3406</v>
      </c>
      <c r="L766" s="1796">
        <f t="shared" si="46"/>
        <v>7</v>
      </c>
      <c r="M766" s="1796">
        <f t="shared" si="47"/>
        <v>4</v>
      </c>
      <c r="N766" s="1796"/>
      <c r="O766" s="1797">
        <v>55</v>
      </c>
      <c r="P766" s="353"/>
      <c r="Q766" s="353"/>
      <c r="R766" s="353"/>
      <c r="S766" s="353"/>
      <c r="T766" s="353"/>
      <c r="U766" s="353"/>
    </row>
    <row r="767" spans="1:21" ht="12.6" customHeight="1" outlineLevel="1">
      <c r="A767" s="754">
        <v>44141</v>
      </c>
      <c r="B767" s="1072">
        <v>44127</v>
      </c>
      <c r="C767" s="364">
        <v>44138</v>
      </c>
      <c r="D767" s="364">
        <v>44158</v>
      </c>
      <c r="E767" s="355" t="s">
        <v>3334</v>
      </c>
      <c r="F767" s="22" t="s">
        <v>13925</v>
      </c>
      <c r="G767" s="22" t="s">
        <v>13926</v>
      </c>
      <c r="H767" s="22" t="s">
        <v>13927</v>
      </c>
      <c r="I767" s="22"/>
      <c r="J767" s="353" t="s">
        <v>2035</v>
      </c>
      <c r="K767" s="353" t="s">
        <v>3381</v>
      </c>
      <c r="L767" s="1796">
        <f t="shared" si="46"/>
        <v>14</v>
      </c>
      <c r="M767" s="1796">
        <f t="shared" si="47"/>
        <v>9</v>
      </c>
      <c r="N767" s="1796"/>
      <c r="O767" s="1797">
        <v>56</v>
      </c>
      <c r="P767" s="352"/>
      <c r="Q767" s="350"/>
      <c r="R767" s="359"/>
      <c r="S767" s="355"/>
      <c r="T767" s="355"/>
      <c r="U767" s="355"/>
    </row>
    <row r="768" spans="1:21" ht="12.6" customHeight="1" outlineLevel="1">
      <c r="A768" s="374">
        <v>44144</v>
      </c>
      <c r="B768" s="1072">
        <v>44127</v>
      </c>
      <c r="C768" s="364">
        <v>44141</v>
      </c>
      <c r="D768" s="364">
        <v>44158</v>
      </c>
      <c r="E768" s="355" t="s">
        <v>3335</v>
      </c>
      <c r="F768" s="22" t="s">
        <v>13928</v>
      </c>
      <c r="G768" s="22" t="s">
        <v>13929</v>
      </c>
      <c r="H768" s="22"/>
      <c r="I768" s="22"/>
      <c r="J768" s="353" t="s">
        <v>2033</v>
      </c>
      <c r="K768" s="34" t="s">
        <v>3385</v>
      </c>
      <c r="L768" s="1796">
        <f t="shared" si="46"/>
        <v>17</v>
      </c>
      <c r="M768" s="1796">
        <f t="shared" si="47"/>
        <v>10</v>
      </c>
      <c r="N768" s="1796"/>
      <c r="O768" s="1797">
        <v>57</v>
      </c>
      <c r="P768" s="353"/>
      <c r="Q768" s="353"/>
      <c r="R768" s="353"/>
      <c r="S768" s="353"/>
      <c r="T768" s="353"/>
      <c r="U768" s="353"/>
    </row>
    <row r="769" spans="1:33" ht="12.6" customHeight="1" outlineLevel="1">
      <c r="A769" s="374">
        <v>44144</v>
      </c>
      <c r="B769" s="1072">
        <v>44130</v>
      </c>
      <c r="C769" s="364">
        <v>44145</v>
      </c>
      <c r="D769" s="364">
        <v>44161</v>
      </c>
      <c r="E769" s="355" t="s">
        <v>3334</v>
      </c>
      <c r="F769" s="22" t="s">
        <v>13930</v>
      </c>
      <c r="G769" s="22" t="s">
        <v>13931</v>
      </c>
      <c r="H769" s="22"/>
      <c r="I769" s="22"/>
      <c r="J769" s="353" t="s">
        <v>2033</v>
      </c>
      <c r="K769" s="353" t="s">
        <v>3381</v>
      </c>
      <c r="L769" s="1796">
        <f t="shared" si="46"/>
        <v>14</v>
      </c>
      <c r="M769" s="1796">
        <f t="shared" si="47"/>
        <v>9</v>
      </c>
      <c r="N769" s="1796"/>
      <c r="O769" s="1797">
        <v>58</v>
      </c>
      <c r="P769" s="353"/>
      <c r="Q769" s="353"/>
      <c r="R769" s="353"/>
      <c r="S769" s="353"/>
      <c r="T769" s="353"/>
      <c r="U769" s="353"/>
      <c r="V769" s="353"/>
      <c r="W769" s="353"/>
      <c r="X769" s="353"/>
      <c r="Y769" s="353"/>
      <c r="Z769" s="353"/>
      <c r="AA769" s="353"/>
      <c r="AB769" s="353"/>
      <c r="AC769" s="353"/>
      <c r="AD769" s="353"/>
      <c r="AE769" s="353"/>
      <c r="AF769" s="353"/>
      <c r="AG769" s="353"/>
    </row>
    <row r="770" spans="1:33" ht="12.6" customHeight="1" outlineLevel="1">
      <c r="A770" s="376">
        <v>44144</v>
      </c>
      <c r="B770" s="1072">
        <v>44132</v>
      </c>
      <c r="C770" s="364">
        <v>44145</v>
      </c>
      <c r="D770" s="364">
        <v>44163</v>
      </c>
      <c r="E770" s="355" t="s">
        <v>3334</v>
      </c>
      <c r="F770" s="22" t="s">
        <v>13932</v>
      </c>
      <c r="G770" s="22" t="s">
        <v>13933</v>
      </c>
      <c r="H770" s="22" t="s">
        <v>3563</v>
      </c>
      <c r="I770" s="22"/>
      <c r="J770" s="353" t="s">
        <v>2034</v>
      </c>
      <c r="K770" s="353" t="s">
        <v>3488</v>
      </c>
      <c r="L770" s="1796">
        <f t="shared" si="46"/>
        <v>12</v>
      </c>
      <c r="M770" s="1796">
        <f t="shared" si="47"/>
        <v>7</v>
      </c>
      <c r="N770" s="1796"/>
      <c r="O770" s="1797">
        <v>59</v>
      </c>
      <c r="P770" s="353"/>
      <c r="Q770" s="353"/>
      <c r="R770" s="353"/>
      <c r="S770" s="353"/>
      <c r="T770" s="353"/>
      <c r="U770" s="353"/>
      <c r="V770" s="353"/>
      <c r="W770" s="353"/>
      <c r="X770" s="353"/>
      <c r="Y770" s="353"/>
      <c r="Z770" s="353"/>
      <c r="AA770" s="353"/>
      <c r="AB770" s="353"/>
      <c r="AC770" s="353"/>
      <c r="AD770" s="353"/>
      <c r="AE770" s="353"/>
      <c r="AF770" s="353"/>
      <c r="AG770" s="353"/>
    </row>
    <row r="771" spans="1:33" ht="12.6" customHeight="1" outlineLevel="1">
      <c r="A771" s="376">
        <v>44144</v>
      </c>
      <c r="B771" s="1072">
        <v>44132</v>
      </c>
      <c r="C771" s="364">
        <v>44147</v>
      </c>
      <c r="D771" s="364">
        <v>44163</v>
      </c>
      <c r="E771" s="355" t="s">
        <v>3334</v>
      </c>
      <c r="F771" s="22" t="s">
        <v>13934</v>
      </c>
      <c r="G771" s="22" t="s">
        <v>13935</v>
      </c>
      <c r="H771" s="22" t="s">
        <v>3563</v>
      </c>
      <c r="I771" s="22"/>
      <c r="J771" s="353" t="s">
        <v>2034</v>
      </c>
      <c r="K771" s="353" t="s">
        <v>3488</v>
      </c>
      <c r="L771" s="1796">
        <f t="shared" si="46"/>
        <v>12</v>
      </c>
      <c r="M771" s="1796">
        <f t="shared" si="47"/>
        <v>7</v>
      </c>
      <c r="N771" s="1796"/>
      <c r="O771" s="1797">
        <v>60</v>
      </c>
      <c r="P771" s="353"/>
      <c r="Q771" s="353"/>
      <c r="R771" s="353"/>
      <c r="S771" s="353"/>
      <c r="T771" s="353"/>
      <c r="U771" s="353"/>
      <c r="V771" s="353"/>
      <c r="W771" s="353"/>
      <c r="X771" s="353"/>
      <c r="Y771" s="353"/>
      <c r="Z771" s="353"/>
      <c r="AA771" s="353"/>
      <c r="AB771" s="353"/>
      <c r="AC771" s="353"/>
      <c r="AD771" s="353"/>
      <c r="AE771" s="353"/>
      <c r="AF771" s="353"/>
      <c r="AG771" s="353"/>
    </row>
    <row r="772" spans="1:33" ht="12.6" customHeight="1" outlineLevel="1">
      <c r="A772" s="376">
        <v>44144</v>
      </c>
      <c r="B772" s="1072">
        <v>44125</v>
      </c>
      <c r="C772" s="364">
        <v>44139</v>
      </c>
      <c r="D772" s="364">
        <v>44156</v>
      </c>
      <c r="E772" s="355" t="s">
        <v>3335</v>
      </c>
      <c r="F772" s="22" t="s">
        <v>13936</v>
      </c>
      <c r="G772" s="22" t="s">
        <v>13937</v>
      </c>
      <c r="H772" s="22"/>
      <c r="I772" s="22"/>
      <c r="J772" s="353" t="s">
        <v>2034</v>
      </c>
      <c r="K772" s="353" t="s">
        <v>3385</v>
      </c>
      <c r="L772" s="1796">
        <f t="shared" si="46"/>
        <v>19</v>
      </c>
      <c r="M772" s="1796">
        <f t="shared" si="47"/>
        <v>12</v>
      </c>
      <c r="N772" s="1796"/>
      <c r="O772" s="1797">
        <v>61</v>
      </c>
      <c r="P772" s="353"/>
      <c r="Q772" s="353"/>
      <c r="R772" s="353"/>
      <c r="S772" s="353"/>
      <c r="T772" s="353"/>
      <c r="U772" s="353"/>
      <c r="V772" s="353"/>
      <c r="W772" s="353"/>
      <c r="X772" s="353"/>
      <c r="Y772" s="353"/>
      <c r="Z772" s="353"/>
      <c r="AA772" s="353"/>
      <c r="AB772" s="353"/>
      <c r="AC772" s="353"/>
      <c r="AD772" s="353"/>
      <c r="AE772" s="353"/>
      <c r="AF772" s="353"/>
      <c r="AG772" s="353"/>
    </row>
    <row r="773" spans="1:33" ht="12.6" customHeight="1" outlineLevel="1">
      <c r="A773" s="376">
        <v>44144</v>
      </c>
      <c r="B773" s="1072">
        <v>44132</v>
      </c>
      <c r="C773" s="364">
        <v>44140</v>
      </c>
      <c r="D773" s="364">
        <v>44163</v>
      </c>
      <c r="E773" s="355" t="s">
        <v>3334</v>
      </c>
      <c r="F773" s="353" t="s">
        <v>12365</v>
      </c>
      <c r="G773" s="353" t="s">
        <v>13938</v>
      </c>
      <c r="H773" s="353" t="s">
        <v>13939</v>
      </c>
      <c r="I773" s="353"/>
      <c r="J773" s="353" t="s">
        <v>2042</v>
      </c>
      <c r="K773" s="353" t="s">
        <v>3351</v>
      </c>
      <c r="L773" s="1796">
        <f t="shared" si="46"/>
        <v>12</v>
      </c>
      <c r="M773" s="1796">
        <f t="shared" si="47"/>
        <v>7</v>
      </c>
      <c r="N773" s="1796"/>
      <c r="O773" s="1797">
        <v>62</v>
      </c>
      <c r="P773" s="353"/>
      <c r="Q773" s="353"/>
      <c r="R773" s="353"/>
      <c r="S773" s="353"/>
      <c r="T773" s="353"/>
      <c r="U773" s="353"/>
      <c r="V773" s="353"/>
      <c r="W773" s="353"/>
      <c r="X773" s="353"/>
      <c r="Y773" s="353"/>
      <c r="Z773" s="353"/>
      <c r="AA773" s="353"/>
      <c r="AB773" s="353"/>
      <c r="AC773" s="353"/>
      <c r="AD773" s="353"/>
      <c r="AE773" s="353"/>
      <c r="AF773" s="353"/>
      <c r="AG773" s="353"/>
    </row>
    <row r="774" spans="1:33" ht="12.6" customHeight="1" outlineLevel="1">
      <c r="A774" s="376">
        <v>44144</v>
      </c>
      <c r="B774" s="1072">
        <v>44132</v>
      </c>
      <c r="C774" s="364">
        <v>44146</v>
      </c>
      <c r="D774" s="932">
        <v>44163</v>
      </c>
      <c r="E774" s="349" t="s">
        <v>3334</v>
      </c>
      <c r="F774" s="426" t="s">
        <v>13940</v>
      </c>
      <c r="G774" s="426" t="s">
        <v>13941</v>
      </c>
      <c r="H774" s="426"/>
      <c r="I774" s="426"/>
      <c r="J774" s="424" t="s">
        <v>2041</v>
      </c>
      <c r="K774" s="353" t="s">
        <v>3381</v>
      </c>
      <c r="L774" s="1796">
        <f t="shared" si="46"/>
        <v>12</v>
      </c>
      <c r="M774" s="1796">
        <f t="shared" si="47"/>
        <v>7</v>
      </c>
      <c r="N774" s="1796"/>
      <c r="O774" s="1797">
        <v>63</v>
      </c>
      <c r="P774" s="424"/>
      <c r="Q774" s="424"/>
      <c r="R774" s="424"/>
      <c r="S774" s="424"/>
      <c r="T774" s="424"/>
      <c r="U774" s="424"/>
      <c r="V774" s="424"/>
      <c r="W774" s="424"/>
      <c r="X774" s="424"/>
      <c r="Y774" s="424"/>
      <c r="Z774" s="424"/>
      <c r="AA774" s="424"/>
      <c r="AB774" s="424"/>
      <c r="AC774" s="424"/>
      <c r="AD774" s="424"/>
      <c r="AE774" s="424"/>
      <c r="AF774" s="424"/>
      <c r="AG774" s="424"/>
    </row>
    <row r="775" spans="1:33" ht="12.6" customHeight="1" outlineLevel="1">
      <c r="A775" s="374">
        <v>44145</v>
      </c>
      <c r="B775" s="1078">
        <v>44131</v>
      </c>
      <c r="C775" s="364">
        <v>44145</v>
      </c>
      <c r="D775" s="364">
        <v>44162</v>
      </c>
      <c r="E775" s="355" t="s">
        <v>3334</v>
      </c>
      <c r="F775" s="22" t="s">
        <v>13942</v>
      </c>
      <c r="G775" s="22" t="s">
        <v>13943</v>
      </c>
      <c r="H775" s="22" t="s">
        <v>13944</v>
      </c>
      <c r="I775" s="22"/>
      <c r="J775" s="353" t="s">
        <v>2035</v>
      </c>
      <c r="K775" s="353"/>
      <c r="L775" s="1796">
        <f t="shared" si="46"/>
        <v>14</v>
      </c>
      <c r="M775" s="1796">
        <f t="shared" si="47"/>
        <v>9</v>
      </c>
      <c r="N775" s="1796"/>
      <c r="O775" s="1797">
        <v>64</v>
      </c>
      <c r="P775" s="352"/>
      <c r="Q775" s="350"/>
      <c r="R775" s="359"/>
      <c r="S775" s="355"/>
      <c r="T775" s="355"/>
      <c r="U775" s="355"/>
      <c r="V775" s="355"/>
      <c r="W775" s="349"/>
      <c r="X775" s="355"/>
      <c r="Y775" s="355"/>
      <c r="Z775" s="355"/>
      <c r="AA775" s="355"/>
      <c r="AB775" s="355"/>
      <c r="AC775" s="355"/>
      <c r="AD775" s="359"/>
      <c r="AE775" s="355"/>
      <c r="AF775" s="353"/>
      <c r="AG775" s="353"/>
    </row>
    <row r="776" spans="1:33" ht="12.6" customHeight="1" outlineLevel="1">
      <c r="A776" s="374">
        <v>44146</v>
      </c>
      <c r="B776" s="1072">
        <v>44134</v>
      </c>
      <c r="C776" s="364">
        <v>44151</v>
      </c>
      <c r="D776" s="364">
        <v>44165</v>
      </c>
      <c r="E776" s="355" t="s">
        <v>3334</v>
      </c>
      <c r="F776" s="353" t="s">
        <v>13945</v>
      </c>
      <c r="G776" s="353" t="s">
        <v>13946</v>
      </c>
      <c r="H776" s="353" t="s">
        <v>13947</v>
      </c>
      <c r="I776" s="353"/>
      <c r="J776" s="353" t="s">
        <v>2033</v>
      </c>
      <c r="K776" s="353" t="s">
        <v>3381</v>
      </c>
      <c r="L776" s="1796">
        <f t="shared" ref="L776:L781" si="48">(A776-B776)</f>
        <v>12</v>
      </c>
      <c r="M776" s="1796">
        <f t="shared" ref="M776:M781" si="49">NETWORKDAYS(B776,A776,A776:B776)</f>
        <v>7</v>
      </c>
      <c r="N776" s="1796"/>
      <c r="O776" s="1797">
        <v>65</v>
      </c>
      <c r="P776" s="375"/>
      <c r="Q776" s="375"/>
      <c r="R776" s="375"/>
      <c r="S776" s="375"/>
      <c r="T776" s="375"/>
      <c r="U776" s="375"/>
      <c r="V776" s="375"/>
      <c r="W776" s="375"/>
      <c r="X776" s="375"/>
      <c r="Y776" s="375"/>
      <c r="Z776" s="375"/>
      <c r="AA776" s="375"/>
      <c r="AB776" s="375"/>
      <c r="AC776" s="375"/>
      <c r="AD776" s="375"/>
      <c r="AE776" s="375"/>
      <c r="AF776" s="375"/>
      <c r="AG776" s="375"/>
    </row>
    <row r="777" spans="1:33" ht="12.6" customHeight="1" outlineLevel="1">
      <c r="A777" s="754">
        <v>44146</v>
      </c>
      <c r="B777" s="1072">
        <v>44131</v>
      </c>
      <c r="C777" s="364">
        <v>44155</v>
      </c>
      <c r="D777" s="364">
        <v>44155</v>
      </c>
      <c r="E777" s="355" t="s">
        <v>3334</v>
      </c>
      <c r="F777" s="22" t="s">
        <v>2753</v>
      </c>
      <c r="G777" s="22" t="s">
        <v>13948</v>
      </c>
      <c r="H777" s="22" t="s">
        <v>3573</v>
      </c>
      <c r="I777" s="22"/>
      <c r="J777" s="353" t="s">
        <v>2033</v>
      </c>
      <c r="K777" s="353"/>
      <c r="L777" s="1796">
        <f t="shared" si="48"/>
        <v>15</v>
      </c>
      <c r="M777" s="1796">
        <f t="shared" si="49"/>
        <v>10</v>
      </c>
      <c r="N777" s="1796"/>
      <c r="O777" s="1797">
        <v>66</v>
      </c>
      <c r="P777" s="353"/>
      <c r="Q777" s="353"/>
      <c r="R777" s="353"/>
      <c r="S777" s="353"/>
      <c r="T777" s="353"/>
      <c r="U777" s="353"/>
      <c r="V777" s="353"/>
      <c r="W777" s="353"/>
      <c r="X777" s="353"/>
      <c r="Y777" s="353"/>
      <c r="Z777" s="353"/>
      <c r="AA777" s="353"/>
      <c r="AB777" s="353"/>
      <c r="AC777" s="353"/>
      <c r="AD777" s="353"/>
      <c r="AE777" s="353"/>
      <c r="AF777" s="353"/>
      <c r="AG777" s="353"/>
    </row>
    <row r="778" spans="1:33" ht="12.6" customHeight="1" outlineLevel="1">
      <c r="A778" s="376">
        <v>44146</v>
      </c>
      <c r="B778" s="1072">
        <v>44131</v>
      </c>
      <c r="C778" s="364">
        <v>44145</v>
      </c>
      <c r="D778" s="932">
        <v>44162</v>
      </c>
      <c r="E778" s="349" t="s">
        <v>3334</v>
      </c>
      <c r="F778" s="426" t="s">
        <v>12329</v>
      </c>
      <c r="G778" s="426" t="s">
        <v>13949</v>
      </c>
      <c r="H778" s="426" t="s">
        <v>3595</v>
      </c>
      <c r="I778" s="426"/>
      <c r="J778" s="424" t="s">
        <v>2041</v>
      </c>
      <c r="K778" s="353" t="s">
        <v>3381</v>
      </c>
      <c r="L778" s="1796">
        <f t="shared" si="48"/>
        <v>15</v>
      </c>
      <c r="M778" s="1796">
        <f t="shared" si="49"/>
        <v>10</v>
      </c>
      <c r="N778" s="1796"/>
      <c r="O778" s="1797">
        <v>67</v>
      </c>
      <c r="P778" s="424"/>
      <c r="Q778" s="424"/>
      <c r="R778" s="424"/>
      <c r="S778" s="424"/>
      <c r="T778" s="424"/>
      <c r="U778" s="424"/>
      <c r="V778" s="424"/>
      <c r="W778" s="424"/>
      <c r="X778" s="424"/>
      <c r="Y778" s="424"/>
      <c r="Z778" s="424"/>
      <c r="AA778" s="424"/>
      <c r="AB778" s="424"/>
      <c r="AC778" s="424"/>
      <c r="AD778" s="424"/>
      <c r="AE778" s="424"/>
      <c r="AF778" s="424"/>
      <c r="AG778" s="424"/>
    </row>
    <row r="779" spans="1:33" ht="12.6" customHeight="1" outlineLevel="1">
      <c r="A779" s="754">
        <v>44146</v>
      </c>
      <c r="B779" s="1072">
        <v>44131</v>
      </c>
      <c r="C779" s="364">
        <v>44139</v>
      </c>
      <c r="D779" s="364">
        <v>44162</v>
      </c>
      <c r="E779" s="355" t="s">
        <v>3334</v>
      </c>
      <c r="F779" s="22" t="s">
        <v>13950</v>
      </c>
      <c r="G779" s="22" t="s">
        <v>13951</v>
      </c>
      <c r="H779" s="22" t="s">
        <v>3349</v>
      </c>
      <c r="I779" s="22"/>
      <c r="J779" s="353" t="s">
        <v>2035</v>
      </c>
      <c r="K779" s="352"/>
      <c r="L779" s="1796">
        <f t="shared" si="48"/>
        <v>15</v>
      </c>
      <c r="M779" s="1796">
        <f t="shared" si="49"/>
        <v>10</v>
      </c>
      <c r="N779" s="1796"/>
      <c r="O779" s="1797">
        <v>68</v>
      </c>
      <c r="P779" s="352"/>
      <c r="Q779" s="350"/>
      <c r="R779" s="359"/>
      <c r="S779" s="355"/>
      <c r="T779" s="355"/>
      <c r="U779" s="355"/>
      <c r="V779" s="355"/>
      <c r="W779" s="349"/>
      <c r="X779" s="355"/>
      <c r="Y779" s="355"/>
      <c r="Z779" s="355"/>
      <c r="AA779" s="355"/>
      <c r="AB779" s="355"/>
      <c r="AC779" s="355"/>
      <c r="AD779" s="359"/>
      <c r="AE779" s="355"/>
      <c r="AF779" s="353"/>
      <c r="AG779" s="353"/>
    </row>
    <row r="780" spans="1:33" ht="12.6" customHeight="1" outlineLevel="1">
      <c r="A780" s="755">
        <v>44154</v>
      </c>
      <c r="B780" s="1835">
        <v>44132</v>
      </c>
      <c r="C780" s="755">
        <v>44146</v>
      </c>
      <c r="D780" s="755">
        <v>44163</v>
      </c>
      <c r="E780" s="735" t="s">
        <v>3335</v>
      </c>
      <c r="F780" s="604" t="s">
        <v>2651</v>
      </c>
      <c r="G780" s="604" t="s">
        <v>13952</v>
      </c>
      <c r="H780" s="604"/>
      <c r="I780" s="604"/>
      <c r="J780" s="604" t="s">
        <v>2042</v>
      </c>
      <c r="K780" s="604"/>
      <c r="L780" s="1796">
        <f t="shared" si="48"/>
        <v>22</v>
      </c>
      <c r="M780" s="1796">
        <f t="shared" si="49"/>
        <v>15</v>
      </c>
      <c r="N780" s="1796"/>
      <c r="O780" s="1797">
        <v>69</v>
      </c>
      <c r="P780" s="604"/>
      <c r="Q780" s="604"/>
      <c r="R780" s="604"/>
      <c r="S780" s="604"/>
      <c r="T780" s="604"/>
      <c r="U780" s="604"/>
      <c r="V780" s="604"/>
      <c r="W780" s="604"/>
      <c r="X780" s="604"/>
      <c r="Y780" s="604"/>
      <c r="Z780" s="604"/>
      <c r="AA780" s="604"/>
      <c r="AB780" s="604"/>
      <c r="AC780" s="604"/>
      <c r="AD780" s="604"/>
      <c r="AE780" s="604"/>
      <c r="AF780" s="604"/>
      <c r="AG780" s="604"/>
    </row>
    <row r="781" spans="1:33" ht="12.6" customHeight="1" outlineLevel="1">
      <c r="A781" s="376">
        <v>44151</v>
      </c>
      <c r="B781" s="1072">
        <v>44125</v>
      </c>
      <c r="C781" s="364">
        <v>44147</v>
      </c>
      <c r="D781" s="364">
        <v>44156</v>
      </c>
      <c r="E781" s="355" t="s">
        <v>3335</v>
      </c>
      <c r="F781" s="353" t="s">
        <v>13953</v>
      </c>
      <c r="G781" s="353" t="s">
        <v>13954</v>
      </c>
      <c r="H781" s="353"/>
      <c r="I781" s="353"/>
      <c r="J781" s="353" t="s">
        <v>2041</v>
      </c>
      <c r="K781" s="353"/>
      <c r="L781" s="1796">
        <f t="shared" si="48"/>
        <v>26</v>
      </c>
      <c r="M781" s="1796">
        <f t="shared" si="49"/>
        <v>17</v>
      </c>
      <c r="N781" s="1796"/>
      <c r="O781" s="1797">
        <v>70</v>
      </c>
      <c r="P781" s="353"/>
      <c r="Q781" s="353"/>
      <c r="R781" s="353"/>
      <c r="S781" s="353"/>
      <c r="T781" s="353"/>
      <c r="U781" s="353"/>
      <c r="V781" s="353"/>
      <c r="W781" s="353"/>
      <c r="X781" s="353"/>
      <c r="Y781" s="353"/>
      <c r="Z781" s="353"/>
      <c r="AA781" s="353"/>
      <c r="AB781" s="353"/>
      <c r="AC781" s="353"/>
      <c r="AD781" s="353"/>
      <c r="AE781" s="353"/>
      <c r="AF781" s="353"/>
      <c r="AG781" s="353"/>
    </row>
    <row r="782" spans="1:33" ht="12.6" customHeight="1" outlineLevel="1">
      <c r="A782" s="355"/>
      <c r="B782" s="1836"/>
      <c r="C782" s="364"/>
      <c r="D782" s="355"/>
      <c r="E782" s="355"/>
      <c r="F782" s="353"/>
      <c r="G782" s="353"/>
      <c r="H782" s="348"/>
      <c r="I782" s="353"/>
      <c r="J782" s="604"/>
      <c r="K782" s="353"/>
      <c r="L782" s="1796"/>
      <c r="M782" s="1796"/>
      <c r="N782" s="1796"/>
      <c r="O782" s="1797"/>
      <c r="P782" s="352"/>
      <c r="Q782" s="350"/>
      <c r="R782" s="359"/>
      <c r="S782" s="355"/>
      <c r="T782" s="355"/>
      <c r="U782" s="355"/>
      <c r="V782" s="355"/>
      <c r="W782" s="349"/>
      <c r="X782" s="355"/>
      <c r="Y782" s="355"/>
      <c r="Z782" s="355"/>
      <c r="AA782" s="355"/>
      <c r="AB782" s="355"/>
      <c r="AC782" s="355"/>
      <c r="AD782" s="359"/>
      <c r="AE782" s="355"/>
      <c r="AF782" s="353"/>
      <c r="AG782" s="353"/>
    </row>
    <row r="783" spans="1:33" ht="12.6" customHeight="1">
      <c r="A783" s="355"/>
      <c r="B783" s="355"/>
      <c r="C783" s="364"/>
      <c r="D783" s="355"/>
      <c r="E783" s="355"/>
      <c r="F783" s="353"/>
      <c r="G783" s="353"/>
      <c r="H783" s="348"/>
      <c r="I783" s="353"/>
      <c r="J783" s="604"/>
      <c r="K783" s="353"/>
      <c r="L783" s="1796"/>
      <c r="M783" s="1796"/>
      <c r="N783" s="1796"/>
      <c r="O783" s="1797"/>
      <c r="P783" s="352"/>
      <c r="Q783" s="350"/>
      <c r="R783" s="359"/>
      <c r="S783" s="355"/>
      <c r="T783" s="355"/>
      <c r="U783" s="355"/>
      <c r="V783" s="355"/>
      <c r="W783" s="349"/>
      <c r="X783" s="355"/>
      <c r="Y783" s="355"/>
      <c r="Z783" s="355"/>
      <c r="AA783" s="355"/>
      <c r="AB783" s="355"/>
      <c r="AC783" s="355"/>
      <c r="AD783" s="359"/>
      <c r="AE783" s="355"/>
      <c r="AF783" s="353"/>
      <c r="AG783" s="353"/>
    </row>
    <row r="784" spans="1:33" ht="12.6" customHeight="1">
      <c r="A784" s="754">
        <v>44141</v>
      </c>
      <c r="B784" s="1081">
        <v>44137</v>
      </c>
      <c r="C784" s="364">
        <v>44155</v>
      </c>
      <c r="D784" s="364">
        <v>44167</v>
      </c>
      <c r="E784" s="355" t="s">
        <v>3335</v>
      </c>
      <c r="F784" s="353" t="s">
        <v>13955</v>
      </c>
      <c r="G784" s="353" t="s">
        <v>13956</v>
      </c>
      <c r="H784" s="353" t="s">
        <v>13957</v>
      </c>
      <c r="I784" s="353"/>
      <c r="J784" s="353" t="s">
        <v>2035</v>
      </c>
      <c r="K784" s="353"/>
      <c r="L784" s="1796">
        <f t="shared" ref="L784:L815" si="50">(A784-B784)</f>
        <v>4</v>
      </c>
      <c r="M784" s="1796">
        <f t="shared" ref="M784:M815" si="51">NETWORKDAYS(B784,A784,A784:B784)</f>
        <v>3</v>
      </c>
      <c r="N784" s="1796"/>
      <c r="O784" s="1797">
        <v>1</v>
      </c>
      <c r="P784" s="362" t="s">
        <v>2404</v>
      </c>
      <c r="Q784" s="357">
        <f>AVERAGE($L$784:$L$858)</f>
        <v>10.72972972972973</v>
      </c>
      <c r="R784" s="363">
        <f>COUNT($B$784:$B$858)</f>
        <v>74</v>
      </c>
      <c r="S784" s="350">
        <f>COUNTIF($E$784:$E$858,$S$1)</f>
        <v>57</v>
      </c>
      <c r="T784" s="350">
        <f>COUNTIF($E$784:$E$858,$T$1)</f>
        <v>17</v>
      </c>
      <c r="U784" s="350">
        <f>R784-S784-T784</f>
        <v>0</v>
      </c>
      <c r="V784" s="355"/>
      <c r="W784" s="1385">
        <f t="shared" ref="W784:AE784" si="52">COUNTIF($J$784:$J$858, W$1)</f>
        <v>18</v>
      </c>
      <c r="X784" s="1385">
        <f t="shared" si="52"/>
        <v>8</v>
      </c>
      <c r="Y784" s="1385">
        <f t="shared" si="52"/>
        <v>13</v>
      </c>
      <c r="Z784" s="1385">
        <f t="shared" si="52"/>
        <v>8</v>
      </c>
      <c r="AA784" s="1385">
        <f t="shared" si="52"/>
        <v>18</v>
      </c>
      <c r="AB784" s="1385">
        <f t="shared" si="52"/>
        <v>9</v>
      </c>
      <c r="AC784" s="1385">
        <f t="shared" si="52"/>
        <v>0</v>
      </c>
      <c r="AD784" s="1385">
        <f t="shared" si="52"/>
        <v>0</v>
      </c>
      <c r="AE784" s="1385">
        <f t="shared" si="52"/>
        <v>0</v>
      </c>
      <c r="AF784" s="1385"/>
      <c r="AG784" s="363">
        <f>SUM(W784:AF784)</f>
        <v>74</v>
      </c>
    </row>
    <row r="785" spans="1:21" ht="12.6" customHeight="1" outlineLevel="1">
      <c r="A785" s="376">
        <v>44144</v>
      </c>
      <c r="B785" s="1081">
        <v>44138</v>
      </c>
      <c r="C785" s="364">
        <v>44150</v>
      </c>
      <c r="D785" s="932">
        <v>44168</v>
      </c>
      <c r="E785" s="355" t="s">
        <v>3334</v>
      </c>
      <c r="F785" s="604" t="s">
        <v>13958</v>
      </c>
      <c r="G785" s="22" t="s">
        <v>13959</v>
      </c>
      <c r="H785" s="22"/>
      <c r="I785" s="22"/>
      <c r="J785" s="353" t="s">
        <v>2045</v>
      </c>
      <c r="K785" s="353" t="s">
        <v>3366</v>
      </c>
      <c r="L785" s="1796">
        <f t="shared" si="50"/>
        <v>6</v>
      </c>
      <c r="M785" s="1796">
        <f t="shared" si="51"/>
        <v>3</v>
      </c>
      <c r="N785" s="1796"/>
      <c r="O785" s="1821">
        <v>2</v>
      </c>
      <c r="P785" s="378"/>
      <c r="Q785" s="379"/>
      <c r="R785" s="359"/>
      <c r="S785" s="355"/>
      <c r="T785" s="355"/>
      <c r="U785" s="355"/>
    </row>
    <row r="786" spans="1:21" ht="12.6" customHeight="1" outlineLevel="1">
      <c r="A786" s="376">
        <v>44145</v>
      </c>
      <c r="B786" s="1081">
        <v>44144</v>
      </c>
      <c r="C786" s="364"/>
      <c r="D786" s="376"/>
      <c r="E786" s="355" t="s">
        <v>3334</v>
      </c>
      <c r="F786" s="353" t="s">
        <v>3354</v>
      </c>
      <c r="G786" s="353" t="s">
        <v>13960</v>
      </c>
      <c r="H786" s="348"/>
      <c r="I786" s="353"/>
      <c r="J786" s="604" t="s">
        <v>2033</v>
      </c>
      <c r="K786" s="353"/>
      <c r="L786" s="1796">
        <f t="shared" si="50"/>
        <v>1</v>
      </c>
      <c r="M786" s="1796">
        <f t="shared" si="51"/>
        <v>0</v>
      </c>
      <c r="N786" s="1796"/>
      <c r="O786" s="1797">
        <v>3</v>
      </c>
      <c r="P786" s="362"/>
      <c r="Q786" s="357"/>
      <c r="R786" s="363"/>
      <c r="S786" s="350"/>
      <c r="T786" s="350"/>
      <c r="U786" s="350"/>
    </row>
    <row r="787" spans="1:21" ht="12.6" customHeight="1" outlineLevel="1">
      <c r="A787" s="376">
        <v>44145</v>
      </c>
      <c r="B787" s="1081">
        <v>44140</v>
      </c>
      <c r="C787" s="364">
        <v>44151</v>
      </c>
      <c r="D787" s="932">
        <v>44170</v>
      </c>
      <c r="E787" s="349" t="s">
        <v>3334</v>
      </c>
      <c r="F787" s="22" t="s">
        <v>13961</v>
      </c>
      <c r="G787" s="22" t="s">
        <v>13962</v>
      </c>
      <c r="H787" s="22" t="s">
        <v>3343</v>
      </c>
      <c r="I787" s="22"/>
      <c r="J787" s="353" t="s">
        <v>2045</v>
      </c>
      <c r="K787" s="353" t="s">
        <v>13963</v>
      </c>
      <c r="L787" s="1796">
        <f t="shared" si="50"/>
        <v>5</v>
      </c>
      <c r="M787" s="1796">
        <f t="shared" si="51"/>
        <v>2</v>
      </c>
      <c r="N787" s="1796"/>
      <c r="O787" s="1821">
        <v>4</v>
      </c>
      <c r="P787" s="362"/>
      <c r="Q787" s="357"/>
      <c r="R787" s="363"/>
      <c r="S787" s="350"/>
      <c r="T787" s="350"/>
      <c r="U787" s="350"/>
    </row>
    <row r="788" spans="1:21" ht="12.6" customHeight="1" outlineLevel="1">
      <c r="A788" s="376">
        <v>44145</v>
      </c>
      <c r="B788" s="1081">
        <v>44138</v>
      </c>
      <c r="C788" s="364">
        <v>44152</v>
      </c>
      <c r="D788" s="932">
        <v>44168</v>
      </c>
      <c r="E788" s="349" t="s">
        <v>3334</v>
      </c>
      <c r="F788" s="424" t="s">
        <v>13964</v>
      </c>
      <c r="G788" s="424" t="s">
        <v>13965</v>
      </c>
      <c r="H788" s="424" t="s">
        <v>13966</v>
      </c>
      <c r="I788" s="424"/>
      <c r="J788" s="424" t="s">
        <v>2045</v>
      </c>
      <c r="K788" s="353" t="s">
        <v>13963</v>
      </c>
      <c r="L788" s="1796">
        <f t="shared" si="50"/>
        <v>7</v>
      </c>
      <c r="M788" s="1796">
        <f t="shared" si="51"/>
        <v>4</v>
      </c>
      <c r="N788" s="1796"/>
      <c r="O788" s="1797">
        <v>5</v>
      </c>
      <c r="P788" s="362"/>
      <c r="Q788" s="357"/>
      <c r="R788" s="363"/>
      <c r="S788" s="350"/>
      <c r="T788" s="350"/>
      <c r="U788" s="350"/>
    </row>
    <row r="789" spans="1:21" ht="12.6" customHeight="1" outlineLevel="1">
      <c r="A789" s="376">
        <v>44145</v>
      </c>
      <c r="B789" s="1081">
        <v>44140</v>
      </c>
      <c r="C789" s="364">
        <v>44146</v>
      </c>
      <c r="D789" s="364">
        <v>44147</v>
      </c>
      <c r="E789" s="355" t="s">
        <v>3335</v>
      </c>
      <c r="F789" s="353" t="s">
        <v>13967</v>
      </c>
      <c r="G789" s="353" t="s">
        <v>13968</v>
      </c>
      <c r="H789" s="404" t="s">
        <v>13969</v>
      </c>
      <c r="I789" s="353"/>
      <c r="J789" s="353" t="s">
        <v>2035</v>
      </c>
      <c r="K789" s="353"/>
      <c r="L789" s="1796">
        <f t="shared" si="50"/>
        <v>5</v>
      </c>
      <c r="M789" s="1796">
        <f t="shared" si="51"/>
        <v>2</v>
      </c>
      <c r="N789" s="1796"/>
      <c r="O789" s="1821">
        <v>6</v>
      </c>
      <c r="P789" s="378"/>
      <c r="Q789" s="379"/>
      <c r="R789" s="359"/>
      <c r="S789" s="355"/>
      <c r="T789" s="355"/>
      <c r="U789" s="355"/>
    </row>
    <row r="790" spans="1:21" ht="12.6" customHeight="1" outlineLevel="1">
      <c r="A790" s="376">
        <v>44144</v>
      </c>
      <c r="B790" s="1081">
        <v>44139</v>
      </c>
      <c r="C790" s="364">
        <v>44144</v>
      </c>
      <c r="D790" s="364">
        <v>44144</v>
      </c>
      <c r="E790" s="355" t="s">
        <v>3334</v>
      </c>
      <c r="F790" s="353" t="s">
        <v>13970</v>
      </c>
      <c r="G790" s="353" t="s">
        <v>13971</v>
      </c>
      <c r="H790" s="353" t="s">
        <v>13972</v>
      </c>
      <c r="I790" s="2"/>
      <c r="J790" s="353" t="s">
        <v>2033</v>
      </c>
      <c r="K790" s="353" t="s">
        <v>13973</v>
      </c>
      <c r="L790" s="1796">
        <f t="shared" si="50"/>
        <v>5</v>
      </c>
      <c r="M790" s="1796">
        <f t="shared" si="51"/>
        <v>2</v>
      </c>
      <c r="N790" s="1796"/>
      <c r="O790" s="1821">
        <v>7</v>
      </c>
      <c r="P790" s="378"/>
      <c r="Q790" s="379"/>
      <c r="R790" s="359"/>
      <c r="S790" s="355"/>
      <c r="T790" s="355"/>
      <c r="U790" s="355"/>
    </row>
    <row r="791" spans="1:21" ht="12.6" customHeight="1" outlineLevel="1">
      <c r="A791" s="376">
        <v>44146</v>
      </c>
      <c r="B791" s="1081">
        <v>44146</v>
      </c>
      <c r="C791" s="364">
        <v>44154</v>
      </c>
      <c r="D791" s="376">
        <v>44154</v>
      </c>
      <c r="E791" s="355" t="s">
        <v>3334</v>
      </c>
      <c r="F791" s="353" t="s">
        <v>4836</v>
      </c>
      <c r="G791" s="353" t="s">
        <v>13974</v>
      </c>
      <c r="H791" s="348"/>
      <c r="I791" s="353"/>
      <c r="J791" s="604" t="s">
        <v>2042</v>
      </c>
      <c r="K791" s="353"/>
      <c r="L791" s="1796">
        <f t="shared" si="50"/>
        <v>0</v>
      </c>
      <c r="M791" s="1796">
        <f t="shared" si="51"/>
        <v>0</v>
      </c>
      <c r="N791" s="1796"/>
      <c r="O791" s="1797">
        <v>8</v>
      </c>
      <c r="P791" s="362"/>
      <c r="Q791" s="357"/>
      <c r="R791" s="363"/>
      <c r="S791" s="350"/>
      <c r="T791" s="350"/>
      <c r="U791" s="350"/>
    </row>
    <row r="792" spans="1:21" ht="12.6" customHeight="1" outlineLevel="1">
      <c r="A792" s="376">
        <v>44146</v>
      </c>
      <c r="B792" s="1081">
        <v>44137</v>
      </c>
      <c r="C792" s="364">
        <v>44151</v>
      </c>
      <c r="D792" s="932">
        <v>44167</v>
      </c>
      <c r="E792" s="349" t="s">
        <v>3334</v>
      </c>
      <c r="F792" s="22" t="s">
        <v>13975</v>
      </c>
      <c r="G792" s="22" t="s">
        <v>13976</v>
      </c>
      <c r="H792" s="22" t="s">
        <v>3343</v>
      </c>
      <c r="I792" s="22"/>
      <c r="J792" s="353" t="s">
        <v>2033</v>
      </c>
      <c r="K792" s="353" t="s">
        <v>3381</v>
      </c>
      <c r="L792" s="1796">
        <f t="shared" si="50"/>
        <v>9</v>
      </c>
      <c r="M792" s="1796">
        <f t="shared" si="51"/>
        <v>6</v>
      </c>
      <c r="N792" s="1796"/>
      <c r="O792" s="1821">
        <v>9</v>
      </c>
      <c r="P792" s="353"/>
      <c r="Q792" s="353"/>
      <c r="R792" s="353"/>
      <c r="S792" s="353"/>
      <c r="T792" s="353"/>
      <c r="U792" s="353"/>
    </row>
    <row r="793" spans="1:21" ht="12.6" customHeight="1" outlineLevel="1">
      <c r="A793" s="376">
        <v>44147</v>
      </c>
      <c r="B793" s="1081">
        <v>44145</v>
      </c>
      <c r="C793" s="364">
        <v>44148</v>
      </c>
      <c r="D793" s="932">
        <v>44175</v>
      </c>
      <c r="E793" s="349" t="s">
        <v>3334</v>
      </c>
      <c r="F793" s="22" t="s">
        <v>13977</v>
      </c>
      <c r="G793" s="22" t="s">
        <v>13978</v>
      </c>
      <c r="H793" s="22"/>
      <c r="I793" s="22"/>
      <c r="J793" s="353" t="s">
        <v>2045</v>
      </c>
      <c r="K793" s="353" t="s">
        <v>3381</v>
      </c>
      <c r="L793" s="1796">
        <f t="shared" si="50"/>
        <v>2</v>
      </c>
      <c r="M793" s="1796">
        <f t="shared" si="51"/>
        <v>1</v>
      </c>
      <c r="N793" s="1796"/>
      <c r="O793" s="1797">
        <v>10</v>
      </c>
      <c r="P793" s="378"/>
      <c r="Q793" s="379"/>
      <c r="R793" s="359"/>
      <c r="S793" s="355"/>
      <c r="T793" s="355"/>
      <c r="U793" s="355"/>
    </row>
    <row r="794" spans="1:21" ht="12.6" customHeight="1" outlineLevel="1">
      <c r="A794" s="376">
        <v>44148</v>
      </c>
      <c r="B794" s="1081">
        <v>44146</v>
      </c>
      <c r="C794" s="364">
        <v>44148</v>
      </c>
      <c r="D794" s="932">
        <v>44148</v>
      </c>
      <c r="E794" s="349" t="s">
        <v>3334</v>
      </c>
      <c r="F794" s="426" t="s">
        <v>2548</v>
      </c>
      <c r="G794" s="426" t="s">
        <v>13979</v>
      </c>
      <c r="H794" s="426"/>
      <c r="I794" s="426"/>
      <c r="J794" s="424" t="s">
        <v>2041</v>
      </c>
      <c r="K794" s="353"/>
      <c r="L794" s="1796">
        <f t="shared" si="50"/>
        <v>2</v>
      </c>
      <c r="M794" s="1796">
        <f t="shared" si="51"/>
        <v>1</v>
      </c>
      <c r="N794" s="1796"/>
      <c r="O794" s="1821">
        <v>11</v>
      </c>
      <c r="P794" s="662"/>
      <c r="Q794" s="662"/>
      <c r="R794" s="662"/>
      <c r="S794" s="662"/>
      <c r="T794" s="662"/>
      <c r="U794" s="662"/>
    </row>
    <row r="795" spans="1:21" ht="12.6" customHeight="1" outlineLevel="1">
      <c r="A795" s="374">
        <v>44148</v>
      </c>
      <c r="B795" s="1081">
        <v>44139</v>
      </c>
      <c r="C795" s="364">
        <v>44146</v>
      </c>
      <c r="D795" s="364">
        <v>44148</v>
      </c>
      <c r="E795" s="355" t="s">
        <v>3335</v>
      </c>
      <c r="F795" s="22" t="s">
        <v>13980</v>
      </c>
      <c r="G795" s="22" t="s">
        <v>13981</v>
      </c>
      <c r="H795" s="22"/>
      <c r="I795" s="22"/>
      <c r="J795" s="353" t="s">
        <v>2034</v>
      </c>
      <c r="K795" s="353" t="s">
        <v>13982</v>
      </c>
      <c r="L795" s="1796">
        <f t="shared" si="50"/>
        <v>9</v>
      </c>
      <c r="M795" s="1796">
        <f t="shared" si="51"/>
        <v>6</v>
      </c>
      <c r="N795" s="1796"/>
      <c r="O795" s="1797">
        <v>12</v>
      </c>
      <c r="P795" s="353"/>
      <c r="Q795" s="353"/>
      <c r="R795" s="353"/>
      <c r="S795" s="353"/>
      <c r="T795" s="353"/>
      <c r="U795" s="353"/>
    </row>
    <row r="796" spans="1:21" ht="12.6" customHeight="1" outlineLevel="1">
      <c r="A796" s="376">
        <v>44151</v>
      </c>
      <c r="B796" s="1081">
        <v>44148</v>
      </c>
      <c r="C796" s="364">
        <v>44151</v>
      </c>
      <c r="D796" s="364">
        <v>44178</v>
      </c>
      <c r="E796" s="355" t="s">
        <v>3334</v>
      </c>
      <c r="F796" s="353" t="s">
        <v>13983</v>
      </c>
      <c r="G796" s="353" t="s">
        <v>13984</v>
      </c>
      <c r="H796" s="353"/>
      <c r="I796" s="353"/>
      <c r="J796" s="353" t="s">
        <v>2033</v>
      </c>
      <c r="K796" s="353" t="s">
        <v>3381</v>
      </c>
      <c r="L796" s="1796">
        <f t="shared" si="50"/>
        <v>3</v>
      </c>
      <c r="M796" s="1796">
        <f t="shared" si="51"/>
        <v>0</v>
      </c>
      <c r="N796" s="1796"/>
      <c r="O796" s="1821">
        <v>13</v>
      </c>
      <c r="P796" s="353"/>
      <c r="Q796" s="353"/>
      <c r="R796" s="353"/>
      <c r="S796" s="353"/>
      <c r="T796" s="353"/>
      <c r="U796" s="353"/>
    </row>
    <row r="797" spans="1:21" ht="12.6" customHeight="1" outlineLevel="1">
      <c r="A797" s="376">
        <v>44151</v>
      </c>
      <c r="B797" s="1081">
        <v>44140</v>
      </c>
      <c r="C797" s="364">
        <v>44154</v>
      </c>
      <c r="D797" s="364">
        <v>44170</v>
      </c>
      <c r="E797" s="355" t="s">
        <v>3334</v>
      </c>
      <c r="F797" s="353" t="s">
        <v>13985</v>
      </c>
      <c r="G797" s="353" t="s">
        <v>13986</v>
      </c>
      <c r="H797" s="353"/>
      <c r="I797" s="353"/>
      <c r="J797" s="353" t="s">
        <v>2033</v>
      </c>
      <c r="K797" s="353" t="s">
        <v>3381</v>
      </c>
      <c r="L797" s="1796">
        <f t="shared" si="50"/>
        <v>11</v>
      </c>
      <c r="M797" s="1796">
        <f t="shared" si="51"/>
        <v>6</v>
      </c>
      <c r="N797" s="1796"/>
      <c r="O797" s="1797">
        <v>14</v>
      </c>
      <c r="P797" s="353"/>
      <c r="Q797" s="353"/>
      <c r="R797" s="353"/>
      <c r="S797" s="353"/>
      <c r="T797" s="353"/>
      <c r="U797" s="353"/>
    </row>
    <row r="798" spans="1:21" ht="12.6" customHeight="1" outlineLevel="1">
      <c r="A798" s="376">
        <v>44151</v>
      </c>
      <c r="B798" s="1081">
        <v>44146</v>
      </c>
      <c r="C798" s="364">
        <v>44160</v>
      </c>
      <c r="D798" s="932">
        <v>44176</v>
      </c>
      <c r="E798" s="355" t="s">
        <v>3334</v>
      </c>
      <c r="F798" s="22" t="s">
        <v>13987</v>
      </c>
      <c r="G798" s="22" t="s">
        <v>13988</v>
      </c>
      <c r="H798" s="22"/>
      <c r="I798" s="22"/>
      <c r="J798" s="353" t="s">
        <v>2045</v>
      </c>
      <c r="K798" s="353" t="s">
        <v>3366</v>
      </c>
      <c r="L798" s="1796">
        <f t="shared" si="50"/>
        <v>5</v>
      </c>
      <c r="M798" s="1796">
        <f t="shared" si="51"/>
        <v>2</v>
      </c>
      <c r="N798" s="1796"/>
      <c r="O798" s="1821">
        <v>15</v>
      </c>
      <c r="P798" s="362"/>
      <c r="Q798" s="357"/>
      <c r="R798" s="363"/>
      <c r="S798" s="350"/>
      <c r="T798" s="350"/>
      <c r="U798" s="350"/>
    </row>
    <row r="799" spans="1:21" ht="12.6" customHeight="1" outlineLevel="1">
      <c r="A799" s="376">
        <v>44151</v>
      </c>
      <c r="B799" s="1081">
        <v>44146</v>
      </c>
      <c r="C799" s="364">
        <v>44159</v>
      </c>
      <c r="D799" s="932">
        <v>44176</v>
      </c>
      <c r="E799" s="355" t="s">
        <v>3334</v>
      </c>
      <c r="F799" s="22" t="s">
        <v>13989</v>
      </c>
      <c r="G799" s="22" t="s">
        <v>13990</v>
      </c>
      <c r="H799" s="22"/>
      <c r="I799" s="22"/>
      <c r="J799" s="353" t="s">
        <v>2045</v>
      </c>
      <c r="K799" s="353" t="s">
        <v>3366</v>
      </c>
      <c r="L799" s="1796">
        <f t="shared" si="50"/>
        <v>5</v>
      </c>
      <c r="M799" s="1796">
        <f t="shared" si="51"/>
        <v>2</v>
      </c>
      <c r="N799" s="1796"/>
      <c r="O799" s="1797">
        <v>16</v>
      </c>
      <c r="P799" s="375"/>
      <c r="Q799" s="375"/>
      <c r="R799" s="375"/>
      <c r="S799" s="375"/>
      <c r="T799" s="375"/>
      <c r="U799" s="375"/>
    </row>
    <row r="800" spans="1:21" ht="12.6" customHeight="1" outlineLevel="1">
      <c r="A800" s="376">
        <v>44151</v>
      </c>
      <c r="B800" s="1081">
        <v>44148</v>
      </c>
      <c r="C800" s="364">
        <v>44152</v>
      </c>
      <c r="D800" s="364">
        <v>44177</v>
      </c>
      <c r="E800" s="355" t="s">
        <v>3334</v>
      </c>
      <c r="F800" s="22" t="s">
        <v>13991</v>
      </c>
      <c r="G800" s="22" t="s">
        <v>13992</v>
      </c>
      <c r="H800" s="22"/>
      <c r="I800" s="22"/>
      <c r="J800" s="353" t="s">
        <v>2035</v>
      </c>
      <c r="K800" s="353" t="s">
        <v>3366</v>
      </c>
      <c r="L800" s="1796">
        <f t="shared" si="50"/>
        <v>3</v>
      </c>
      <c r="M800" s="1796">
        <f t="shared" si="51"/>
        <v>0</v>
      </c>
      <c r="N800" s="1796"/>
      <c r="O800" s="1821">
        <v>17</v>
      </c>
      <c r="P800" s="352"/>
      <c r="Q800" s="352"/>
      <c r="R800" s="352"/>
      <c r="S800" s="352"/>
      <c r="T800" s="352"/>
      <c r="U800" s="352"/>
    </row>
    <row r="801" spans="1:21" ht="12.6" customHeight="1" outlineLevel="1">
      <c r="A801" s="376">
        <v>44152</v>
      </c>
      <c r="B801" s="1081">
        <v>44146</v>
      </c>
      <c r="C801" s="364">
        <v>44152</v>
      </c>
      <c r="D801" s="932">
        <v>44163</v>
      </c>
      <c r="E801" s="349" t="s">
        <v>3334</v>
      </c>
      <c r="F801" s="426" t="s">
        <v>13993</v>
      </c>
      <c r="G801" s="426" t="s">
        <v>13994</v>
      </c>
      <c r="H801" s="426"/>
      <c r="I801" s="426"/>
      <c r="J801" s="424" t="s">
        <v>2045</v>
      </c>
      <c r="K801" s="353" t="s">
        <v>3366</v>
      </c>
      <c r="L801" s="1796">
        <f t="shared" si="50"/>
        <v>6</v>
      </c>
      <c r="M801" s="1796">
        <f t="shared" si="51"/>
        <v>3</v>
      </c>
      <c r="N801" s="1796"/>
      <c r="O801" s="1797">
        <v>18</v>
      </c>
      <c r="P801" s="943"/>
      <c r="Q801" s="1058"/>
      <c r="R801" s="491"/>
      <c r="S801" s="349"/>
      <c r="T801" s="349"/>
      <c r="U801" s="349"/>
    </row>
    <row r="802" spans="1:21" ht="12.6" customHeight="1" outlineLevel="1">
      <c r="A802" s="376">
        <v>44152</v>
      </c>
      <c r="B802" s="1081">
        <v>44151</v>
      </c>
      <c r="C802" s="364">
        <v>44159</v>
      </c>
      <c r="D802" s="932">
        <v>44159</v>
      </c>
      <c r="E802" s="349" t="s">
        <v>3334</v>
      </c>
      <c r="F802" s="426" t="s">
        <v>3437</v>
      </c>
      <c r="G802" s="426" t="s">
        <v>13995</v>
      </c>
      <c r="H802" s="426"/>
      <c r="I802" s="426"/>
      <c r="J802" s="424" t="s">
        <v>2041</v>
      </c>
      <c r="K802" s="353"/>
      <c r="L802" s="1796">
        <f t="shared" si="50"/>
        <v>1</v>
      </c>
      <c r="M802" s="1796">
        <f t="shared" si="51"/>
        <v>0</v>
      </c>
      <c r="N802" s="1796"/>
      <c r="O802" s="1821">
        <v>19</v>
      </c>
      <c r="P802" s="424"/>
      <c r="Q802" s="424"/>
      <c r="R802" s="424"/>
      <c r="S802" s="424"/>
      <c r="T802" s="424"/>
      <c r="U802" s="424"/>
    </row>
    <row r="803" spans="1:21" ht="12.6" customHeight="1" outlineLevel="1">
      <c r="A803" s="376">
        <v>44154</v>
      </c>
      <c r="B803" s="1081">
        <v>44146</v>
      </c>
      <c r="C803" s="364">
        <v>44154</v>
      </c>
      <c r="D803" s="932">
        <v>44154</v>
      </c>
      <c r="E803" s="355" t="s">
        <v>3334</v>
      </c>
      <c r="F803" s="22" t="s">
        <v>5385</v>
      </c>
      <c r="G803" s="22" t="s">
        <v>13996</v>
      </c>
      <c r="H803" s="22"/>
      <c r="I803" s="22"/>
      <c r="J803" s="353" t="s">
        <v>2041</v>
      </c>
      <c r="K803" s="353"/>
      <c r="L803" s="1796">
        <f t="shared" si="50"/>
        <v>8</v>
      </c>
      <c r="M803" s="1796">
        <f t="shared" si="51"/>
        <v>5</v>
      </c>
      <c r="N803" s="1796"/>
      <c r="O803" s="1821">
        <v>20</v>
      </c>
      <c r="P803" s="353"/>
      <c r="Q803" s="353"/>
      <c r="R803" s="353"/>
      <c r="S803" s="353"/>
      <c r="T803" s="353"/>
      <c r="U803" s="353"/>
    </row>
    <row r="804" spans="1:21" ht="12.6" customHeight="1" outlineLevel="1">
      <c r="A804" s="376">
        <v>44154</v>
      </c>
      <c r="B804" s="1081">
        <v>44137</v>
      </c>
      <c r="C804" s="364">
        <v>44151</v>
      </c>
      <c r="D804" s="376">
        <v>44167</v>
      </c>
      <c r="E804" s="355" t="s">
        <v>3334</v>
      </c>
      <c r="F804" s="353" t="s">
        <v>13997</v>
      </c>
      <c r="G804" s="353" t="s">
        <v>13998</v>
      </c>
      <c r="H804" s="348" t="s">
        <v>3411</v>
      </c>
      <c r="I804" s="353"/>
      <c r="J804" s="604" t="s">
        <v>2042</v>
      </c>
      <c r="K804" s="353"/>
      <c r="L804" s="1796">
        <f t="shared" si="50"/>
        <v>17</v>
      </c>
      <c r="M804" s="1796">
        <f t="shared" si="51"/>
        <v>12</v>
      </c>
      <c r="N804" s="1796"/>
      <c r="O804" s="1797">
        <v>21</v>
      </c>
      <c r="P804" s="362"/>
      <c r="Q804" s="357"/>
      <c r="R804" s="363"/>
      <c r="S804" s="350"/>
      <c r="T804" s="350"/>
      <c r="U804" s="350"/>
    </row>
    <row r="805" spans="1:21" ht="12.6" customHeight="1" outlineLevel="1">
      <c r="A805" s="376">
        <v>44154</v>
      </c>
      <c r="B805" s="1081">
        <v>44144</v>
      </c>
      <c r="C805" s="364">
        <v>44154</v>
      </c>
      <c r="D805" s="364">
        <v>44174</v>
      </c>
      <c r="E805" s="355" t="s">
        <v>3334</v>
      </c>
      <c r="F805" s="353" t="s">
        <v>13967</v>
      </c>
      <c r="G805" s="353" t="s">
        <v>13999</v>
      </c>
      <c r="H805" s="353" t="s">
        <v>14000</v>
      </c>
      <c r="I805" s="353"/>
      <c r="J805" s="353" t="s">
        <v>2035</v>
      </c>
      <c r="K805" s="353" t="s">
        <v>3570</v>
      </c>
      <c r="L805" s="1796">
        <f t="shared" si="50"/>
        <v>10</v>
      </c>
      <c r="M805" s="1796">
        <f t="shared" si="51"/>
        <v>7</v>
      </c>
      <c r="N805" s="1796"/>
      <c r="O805" s="1821">
        <v>22</v>
      </c>
      <c r="P805" s="353"/>
      <c r="Q805" s="353"/>
      <c r="R805" s="353"/>
      <c r="S805" s="353"/>
      <c r="T805" s="353"/>
      <c r="U805" s="353"/>
    </row>
    <row r="806" spans="1:21" ht="12.6" customHeight="1" outlineLevel="1">
      <c r="A806" s="376">
        <v>44155</v>
      </c>
      <c r="B806" s="1081">
        <v>44154</v>
      </c>
      <c r="C806" s="364">
        <v>44159</v>
      </c>
      <c r="D806" s="364">
        <v>44184</v>
      </c>
      <c r="E806" s="355" t="s">
        <v>3334</v>
      </c>
      <c r="F806" s="353" t="s">
        <v>14001</v>
      </c>
      <c r="G806" s="353" t="s">
        <v>14002</v>
      </c>
      <c r="H806" s="353" t="s">
        <v>3660</v>
      </c>
      <c r="I806" s="353"/>
      <c r="J806" s="353" t="s">
        <v>2033</v>
      </c>
      <c r="K806" s="353" t="s">
        <v>14003</v>
      </c>
      <c r="L806" s="1796">
        <f t="shared" si="50"/>
        <v>1</v>
      </c>
      <c r="M806" s="1796">
        <f t="shared" si="51"/>
        <v>0</v>
      </c>
      <c r="N806" s="1796"/>
      <c r="O806" s="1821">
        <v>23</v>
      </c>
      <c r="P806" s="353"/>
      <c r="Q806" s="353"/>
      <c r="R806" s="353"/>
      <c r="S806" s="353"/>
      <c r="T806" s="353"/>
      <c r="U806" s="353"/>
    </row>
    <row r="807" spans="1:21" ht="12.6" customHeight="1" outlineLevel="1">
      <c r="A807" s="376">
        <v>44158</v>
      </c>
      <c r="B807" s="1081">
        <v>44151</v>
      </c>
      <c r="C807" s="364">
        <v>44159</v>
      </c>
      <c r="D807" s="932">
        <v>44181</v>
      </c>
      <c r="E807" s="355" t="s">
        <v>3334</v>
      </c>
      <c r="F807" s="22" t="s">
        <v>14004</v>
      </c>
      <c r="G807" s="22" t="s">
        <v>14005</v>
      </c>
      <c r="H807" s="22" t="s">
        <v>2046</v>
      </c>
      <c r="I807" s="22"/>
      <c r="J807" s="353" t="s">
        <v>2045</v>
      </c>
      <c r="K807" s="353" t="s">
        <v>3366</v>
      </c>
      <c r="L807" s="1796">
        <f t="shared" si="50"/>
        <v>7</v>
      </c>
      <c r="M807" s="1796">
        <f t="shared" si="51"/>
        <v>4</v>
      </c>
      <c r="N807" s="1796"/>
      <c r="O807" s="1797">
        <v>24</v>
      </c>
      <c r="P807" s="378"/>
      <c r="Q807" s="379"/>
      <c r="R807" s="359"/>
      <c r="S807" s="355"/>
      <c r="T807" s="355"/>
      <c r="U807" s="355"/>
    </row>
    <row r="808" spans="1:21" ht="12.6" customHeight="1" outlineLevel="1">
      <c r="A808" s="376">
        <v>44158</v>
      </c>
      <c r="B808" s="1081">
        <v>44146</v>
      </c>
      <c r="C808" s="364">
        <v>44160</v>
      </c>
      <c r="D808" s="932">
        <v>44176</v>
      </c>
      <c r="E808" s="355" t="s">
        <v>3334</v>
      </c>
      <c r="F808" s="22" t="s">
        <v>14006</v>
      </c>
      <c r="G808" s="22" t="s">
        <v>14007</v>
      </c>
      <c r="H808" s="22" t="s">
        <v>2046</v>
      </c>
      <c r="I808" s="22"/>
      <c r="J808" s="353" t="s">
        <v>2045</v>
      </c>
      <c r="K808" s="353" t="s">
        <v>3366</v>
      </c>
      <c r="L808" s="1796">
        <f t="shared" si="50"/>
        <v>12</v>
      </c>
      <c r="M808" s="1796">
        <f t="shared" si="51"/>
        <v>7</v>
      </c>
      <c r="N808" s="1796"/>
      <c r="O808" s="1821">
        <v>25</v>
      </c>
      <c r="P808" s="378"/>
      <c r="Q808" s="379"/>
      <c r="R808" s="359"/>
      <c r="S808" s="355"/>
      <c r="T808" s="355"/>
      <c r="U808" s="355"/>
    </row>
    <row r="809" spans="1:21" ht="12.6" customHeight="1" outlineLevel="1">
      <c r="A809" s="376">
        <v>44158</v>
      </c>
      <c r="B809" s="1081">
        <v>44140</v>
      </c>
      <c r="C809" s="364">
        <v>44154</v>
      </c>
      <c r="D809" s="932">
        <v>44170</v>
      </c>
      <c r="E809" s="349" t="s">
        <v>3334</v>
      </c>
      <c r="F809" s="1837" t="s">
        <v>14008</v>
      </c>
      <c r="G809" s="426" t="s">
        <v>14009</v>
      </c>
      <c r="H809" s="426"/>
      <c r="I809" s="426"/>
      <c r="J809" s="424" t="s">
        <v>2041</v>
      </c>
      <c r="K809" s="353" t="s">
        <v>3406</v>
      </c>
      <c r="L809" s="1796">
        <f t="shared" si="50"/>
        <v>18</v>
      </c>
      <c r="M809" s="1796">
        <f t="shared" si="51"/>
        <v>11</v>
      </c>
      <c r="N809" s="1796"/>
      <c r="O809" s="1821">
        <v>26</v>
      </c>
      <c r="P809" s="424"/>
      <c r="Q809" s="424"/>
      <c r="R809" s="424"/>
      <c r="S809" s="424"/>
      <c r="T809" s="424"/>
      <c r="U809" s="424"/>
    </row>
    <row r="810" spans="1:21" ht="12.6" customHeight="1" outlineLevel="1">
      <c r="A810" s="376">
        <v>44158</v>
      </c>
      <c r="B810" s="1081">
        <v>44145</v>
      </c>
      <c r="C810" s="364">
        <v>44159</v>
      </c>
      <c r="D810" s="932">
        <v>44184</v>
      </c>
      <c r="E810" s="355" t="s">
        <v>3334</v>
      </c>
      <c r="F810" s="22" t="s">
        <v>14010</v>
      </c>
      <c r="G810" s="22" t="s">
        <v>14011</v>
      </c>
      <c r="H810" s="22" t="s">
        <v>3384</v>
      </c>
      <c r="I810" s="22"/>
      <c r="J810" s="353" t="s">
        <v>2045</v>
      </c>
      <c r="K810" s="353" t="s">
        <v>3366</v>
      </c>
      <c r="L810" s="1796">
        <f t="shared" si="50"/>
        <v>13</v>
      </c>
      <c r="M810" s="1796">
        <f t="shared" si="51"/>
        <v>8</v>
      </c>
      <c r="N810" s="1796"/>
      <c r="O810" s="1797">
        <v>27</v>
      </c>
      <c r="P810" s="378"/>
      <c r="Q810" s="379"/>
      <c r="R810" s="359"/>
      <c r="S810" s="355"/>
      <c r="T810" s="355"/>
      <c r="U810" s="355"/>
    </row>
    <row r="811" spans="1:21" ht="12.6" customHeight="1" outlineLevel="1">
      <c r="A811" s="376">
        <v>44158</v>
      </c>
      <c r="B811" s="1081">
        <v>44147</v>
      </c>
      <c r="C811" s="364">
        <v>44161</v>
      </c>
      <c r="D811" s="364">
        <v>44177</v>
      </c>
      <c r="E811" s="355" t="s">
        <v>3334</v>
      </c>
      <c r="F811" s="353" t="s">
        <v>14012</v>
      </c>
      <c r="G811" s="353" t="s">
        <v>14013</v>
      </c>
      <c r="H811" s="353"/>
      <c r="I811" s="353"/>
      <c r="J811" s="353" t="s">
        <v>2033</v>
      </c>
      <c r="K811" s="353" t="s">
        <v>3381</v>
      </c>
      <c r="L811" s="1796">
        <f t="shared" si="50"/>
        <v>11</v>
      </c>
      <c r="M811" s="1796">
        <f t="shared" si="51"/>
        <v>6</v>
      </c>
      <c r="N811" s="1796"/>
      <c r="O811" s="1821">
        <v>28</v>
      </c>
      <c r="P811" s="375"/>
      <c r="Q811" s="375"/>
      <c r="R811" s="375"/>
      <c r="S811" s="375"/>
      <c r="T811" s="375"/>
      <c r="U811" s="375"/>
    </row>
    <row r="812" spans="1:21" ht="12.6" customHeight="1" outlineLevel="1">
      <c r="A812" s="376">
        <v>44159</v>
      </c>
      <c r="B812" s="1081">
        <v>44148</v>
      </c>
      <c r="C812" s="364">
        <v>44158</v>
      </c>
      <c r="D812" s="376">
        <v>44178</v>
      </c>
      <c r="E812" s="355" t="s">
        <v>3334</v>
      </c>
      <c r="F812" s="353" t="s">
        <v>14014</v>
      </c>
      <c r="G812" s="353" t="s">
        <v>14015</v>
      </c>
      <c r="H812" s="348" t="s">
        <v>3577</v>
      </c>
      <c r="I812" s="353"/>
      <c r="J812" s="604" t="s">
        <v>2042</v>
      </c>
      <c r="K812" s="353"/>
      <c r="L812" s="1796">
        <f t="shared" si="50"/>
        <v>11</v>
      </c>
      <c r="M812" s="1796">
        <f t="shared" si="51"/>
        <v>6</v>
      </c>
      <c r="N812" s="1796"/>
      <c r="O812" s="1821">
        <v>29</v>
      </c>
      <c r="P812" s="362"/>
      <c r="Q812" s="357"/>
      <c r="R812" s="363"/>
      <c r="S812" s="350"/>
      <c r="T812" s="350"/>
      <c r="U812" s="350"/>
    </row>
    <row r="813" spans="1:21" ht="12.6" customHeight="1" outlineLevel="1">
      <c r="A813" s="376">
        <v>44159</v>
      </c>
      <c r="B813" s="1081">
        <v>44155</v>
      </c>
      <c r="C813" s="364">
        <v>44160</v>
      </c>
      <c r="D813" s="932">
        <v>44171</v>
      </c>
      <c r="E813" s="355" t="s">
        <v>3334</v>
      </c>
      <c r="F813" s="22" t="s">
        <v>13366</v>
      </c>
      <c r="G813" s="22" t="s">
        <v>14016</v>
      </c>
      <c r="H813" s="22"/>
      <c r="I813" s="22"/>
      <c r="J813" s="353" t="s">
        <v>2045</v>
      </c>
      <c r="K813" s="353" t="s">
        <v>3366</v>
      </c>
      <c r="L813" s="1796">
        <f t="shared" si="50"/>
        <v>4</v>
      </c>
      <c r="M813" s="1796">
        <f t="shared" si="51"/>
        <v>1</v>
      </c>
      <c r="N813" s="1796"/>
      <c r="O813" s="1797">
        <v>30</v>
      </c>
      <c r="P813" s="378"/>
      <c r="Q813" s="379"/>
      <c r="R813" s="359"/>
      <c r="S813" s="355"/>
      <c r="T813" s="355"/>
      <c r="U813" s="355"/>
    </row>
    <row r="814" spans="1:21" ht="12.6" customHeight="1" outlineLevel="1">
      <c r="A814" s="376">
        <v>44160</v>
      </c>
      <c r="B814" s="1081">
        <v>44139</v>
      </c>
      <c r="C814" s="364">
        <v>44160</v>
      </c>
      <c r="D814" s="376">
        <v>44169</v>
      </c>
      <c r="E814" s="355" t="s">
        <v>3335</v>
      </c>
      <c r="F814" s="353" t="s">
        <v>14017</v>
      </c>
      <c r="G814" s="353" t="s">
        <v>14018</v>
      </c>
      <c r="H814" s="348" t="s">
        <v>14019</v>
      </c>
      <c r="I814" s="353"/>
      <c r="J814" s="604" t="s">
        <v>2042</v>
      </c>
      <c r="K814" s="353"/>
      <c r="L814" s="1796">
        <f t="shared" si="50"/>
        <v>21</v>
      </c>
      <c r="M814" s="1796">
        <f t="shared" si="51"/>
        <v>14</v>
      </c>
      <c r="N814" s="1796"/>
      <c r="O814" s="1821">
        <v>31</v>
      </c>
      <c r="P814" s="362"/>
      <c r="Q814" s="357"/>
      <c r="R814" s="363"/>
      <c r="S814" s="350"/>
      <c r="T814" s="350"/>
      <c r="U814" s="350"/>
    </row>
    <row r="815" spans="1:21" ht="12.6" customHeight="1" outlineLevel="1">
      <c r="A815" s="376">
        <v>44160</v>
      </c>
      <c r="B815" s="1081">
        <v>44145</v>
      </c>
      <c r="C815" s="364">
        <v>44160</v>
      </c>
      <c r="D815" s="376">
        <v>44175</v>
      </c>
      <c r="E815" s="355" t="s">
        <v>3335</v>
      </c>
      <c r="F815" s="353" t="s">
        <v>8773</v>
      </c>
      <c r="G815" s="353" t="s">
        <v>14020</v>
      </c>
      <c r="H815" s="348" t="s">
        <v>5663</v>
      </c>
      <c r="I815" s="353"/>
      <c r="J815" s="604" t="s">
        <v>2042</v>
      </c>
      <c r="K815" s="353"/>
      <c r="L815" s="1796">
        <f t="shared" si="50"/>
        <v>15</v>
      </c>
      <c r="M815" s="1796">
        <f t="shared" si="51"/>
        <v>10</v>
      </c>
      <c r="N815" s="1796"/>
      <c r="O815" s="1821">
        <v>32</v>
      </c>
      <c r="P815" s="362"/>
      <c r="Q815" s="357"/>
      <c r="R815" s="363"/>
      <c r="S815" s="350"/>
      <c r="T815" s="350"/>
      <c r="U815" s="350"/>
    </row>
    <row r="816" spans="1:21" ht="12.6" customHeight="1" outlineLevel="1">
      <c r="A816" s="376">
        <v>44159</v>
      </c>
      <c r="B816" s="1081">
        <v>44158</v>
      </c>
      <c r="C816" s="364">
        <v>44160</v>
      </c>
      <c r="D816" s="364">
        <v>44188</v>
      </c>
      <c r="E816" s="355" t="s">
        <v>3334</v>
      </c>
      <c r="F816" s="353" t="s">
        <v>14021</v>
      </c>
      <c r="G816" s="353" t="s">
        <v>14022</v>
      </c>
      <c r="H816" s="353" t="s">
        <v>14023</v>
      </c>
      <c r="I816" s="353"/>
      <c r="J816" s="353" t="s">
        <v>2033</v>
      </c>
      <c r="K816" s="353" t="s">
        <v>3406</v>
      </c>
      <c r="L816" s="1796">
        <f t="shared" ref="L816:L847" si="53">(A816-B816)</f>
        <v>1</v>
      </c>
      <c r="M816" s="1796">
        <f t="shared" ref="M816:M847" si="54">NETWORKDAYS(B816,A816,A816:B816)</f>
        <v>0</v>
      </c>
      <c r="N816" s="1796"/>
      <c r="O816" s="1797">
        <v>33</v>
      </c>
      <c r="P816" s="353"/>
      <c r="Q816" s="353"/>
      <c r="R816" s="353"/>
      <c r="S816" s="353"/>
      <c r="T816" s="353"/>
      <c r="U816" s="353"/>
    </row>
    <row r="817" spans="1:21" ht="12.6" customHeight="1" outlineLevel="1">
      <c r="A817" s="376">
        <v>44159</v>
      </c>
      <c r="B817" s="1081">
        <v>44147</v>
      </c>
      <c r="C817" s="364">
        <v>44161</v>
      </c>
      <c r="D817" s="364">
        <v>44177</v>
      </c>
      <c r="E817" s="355" t="s">
        <v>3334</v>
      </c>
      <c r="F817" s="22" t="s">
        <v>13681</v>
      </c>
      <c r="G817" s="22" t="s">
        <v>14024</v>
      </c>
      <c r="H817" s="22"/>
      <c r="I817" s="22"/>
      <c r="J817" s="353" t="s">
        <v>2033</v>
      </c>
      <c r="K817" s="353" t="s">
        <v>3381</v>
      </c>
      <c r="L817" s="1796">
        <f t="shared" si="53"/>
        <v>12</v>
      </c>
      <c r="M817" s="1796">
        <f t="shared" si="54"/>
        <v>7</v>
      </c>
      <c r="N817" s="1796"/>
      <c r="O817" s="1821">
        <v>34</v>
      </c>
      <c r="P817" s="375"/>
      <c r="Q817" s="375"/>
      <c r="R817" s="375"/>
      <c r="S817" s="375"/>
      <c r="T817" s="375"/>
      <c r="U817" s="375"/>
    </row>
    <row r="818" spans="1:21" ht="12.6" customHeight="1" outlineLevel="1">
      <c r="A818" s="374">
        <v>44160</v>
      </c>
      <c r="B818" s="1081">
        <v>44147</v>
      </c>
      <c r="C818" s="364">
        <v>44161</v>
      </c>
      <c r="D818" s="932">
        <v>44177</v>
      </c>
      <c r="E818" s="349" t="s">
        <v>3334</v>
      </c>
      <c r="F818" s="22" t="s">
        <v>4503</v>
      </c>
      <c r="G818" s="22" t="s">
        <v>14025</v>
      </c>
      <c r="H818" s="22"/>
      <c r="I818" s="22" t="s">
        <v>2035</v>
      </c>
      <c r="J818" s="353" t="s">
        <v>2033</v>
      </c>
      <c r="K818" s="404" t="s">
        <v>14026</v>
      </c>
      <c r="L818" s="1796">
        <f t="shared" si="53"/>
        <v>13</v>
      </c>
      <c r="M818" s="1796">
        <f t="shared" si="54"/>
        <v>8</v>
      </c>
      <c r="N818" s="1796"/>
      <c r="O818" s="1797">
        <v>35</v>
      </c>
      <c r="P818" s="353"/>
      <c r="Q818" s="353"/>
      <c r="R818" s="353"/>
      <c r="S818" s="353"/>
      <c r="T818" s="353"/>
      <c r="U818" s="353"/>
    </row>
    <row r="819" spans="1:21" ht="12.6" customHeight="1" outlineLevel="1">
      <c r="A819" s="374">
        <v>44160</v>
      </c>
      <c r="B819" s="1081">
        <v>44158</v>
      </c>
      <c r="C819" s="364">
        <v>44160</v>
      </c>
      <c r="D819" s="932">
        <v>44189</v>
      </c>
      <c r="E819" s="349" t="s">
        <v>3334</v>
      </c>
      <c r="F819" s="22" t="s">
        <v>14027</v>
      </c>
      <c r="G819" s="22" t="s">
        <v>14028</v>
      </c>
      <c r="H819" s="22"/>
      <c r="I819" s="22"/>
      <c r="J819" s="353" t="s">
        <v>2045</v>
      </c>
      <c r="K819" s="353" t="s">
        <v>3366</v>
      </c>
      <c r="L819" s="1796">
        <f t="shared" si="53"/>
        <v>2</v>
      </c>
      <c r="M819" s="1796">
        <f t="shared" si="54"/>
        <v>1</v>
      </c>
      <c r="N819" s="1796"/>
      <c r="O819" s="1821">
        <v>36</v>
      </c>
      <c r="P819" s="375"/>
      <c r="Q819" s="357"/>
      <c r="R819" s="363"/>
      <c r="S819" s="350"/>
      <c r="T819" s="350"/>
      <c r="U819" s="350"/>
    </row>
    <row r="820" spans="1:21" ht="12.6" customHeight="1" outlineLevel="1">
      <c r="A820" s="950">
        <v>44160</v>
      </c>
      <c r="B820" s="1081">
        <v>44140</v>
      </c>
      <c r="C820" s="364">
        <v>44158</v>
      </c>
      <c r="D820" s="932">
        <v>44170</v>
      </c>
      <c r="E820" s="349" t="s">
        <v>3335</v>
      </c>
      <c r="F820" s="589" t="s">
        <v>3785</v>
      </c>
      <c r="G820" s="424" t="s">
        <v>14029</v>
      </c>
      <c r="H820" s="424"/>
      <c r="I820" s="424"/>
      <c r="J820" s="424" t="s">
        <v>2041</v>
      </c>
      <c r="K820" s="353" t="s">
        <v>14030</v>
      </c>
      <c r="L820" s="1796">
        <f t="shared" si="53"/>
        <v>20</v>
      </c>
      <c r="M820" s="1796">
        <f t="shared" si="54"/>
        <v>13</v>
      </c>
      <c r="N820" s="1796"/>
      <c r="O820" s="1797">
        <v>37</v>
      </c>
      <c r="P820" s="353"/>
      <c r="Q820" s="424"/>
      <c r="R820" s="424"/>
      <c r="S820" s="424"/>
      <c r="T820" s="424"/>
      <c r="U820" s="424"/>
    </row>
    <row r="821" spans="1:21" ht="12.6" customHeight="1" outlineLevel="1">
      <c r="A821" s="376">
        <v>44161</v>
      </c>
      <c r="B821" s="1081">
        <v>44158</v>
      </c>
      <c r="C821" s="364">
        <v>44162</v>
      </c>
      <c r="D821" s="364">
        <v>44188</v>
      </c>
      <c r="E821" s="355" t="s">
        <v>3334</v>
      </c>
      <c r="F821" s="22" t="s">
        <v>14031</v>
      </c>
      <c r="G821" s="22" t="s">
        <v>14032</v>
      </c>
      <c r="H821" s="22" t="s">
        <v>14033</v>
      </c>
      <c r="I821" s="22"/>
      <c r="J821" s="353" t="s">
        <v>2033</v>
      </c>
      <c r="K821" s="353" t="s">
        <v>3381</v>
      </c>
      <c r="L821" s="1796">
        <f t="shared" si="53"/>
        <v>3</v>
      </c>
      <c r="M821" s="1796">
        <f t="shared" si="54"/>
        <v>2</v>
      </c>
      <c r="N821" s="1796"/>
      <c r="O821" s="1821">
        <v>38</v>
      </c>
      <c r="P821" s="375"/>
      <c r="Q821" s="353"/>
      <c r="R821" s="353"/>
      <c r="S821" s="353"/>
      <c r="T821" s="353"/>
      <c r="U821" s="353"/>
    </row>
    <row r="822" spans="1:21" ht="12.6" customHeight="1" outlineLevel="1">
      <c r="A822" s="376">
        <v>44161</v>
      </c>
      <c r="B822" s="1081">
        <v>44144</v>
      </c>
      <c r="C822" s="364">
        <v>44155</v>
      </c>
      <c r="D822" s="376">
        <v>44174</v>
      </c>
      <c r="E822" s="355" t="s">
        <v>3335</v>
      </c>
      <c r="F822" s="353" t="s">
        <v>14034</v>
      </c>
      <c r="G822" s="353" t="s">
        <v>14035</v>
      </c>
      <c r="H822" s="348" t="s">
        <v>14036</v>
      </c>
      <c r="I822" s="353"/>
      <c r="J822" s="604" t="s">
        <v>2042</v>
      </c>
      <c r="K822" s="353"/>
      <c r="L822" s="1796">
        <f t="shared" si="53"/>
        <v>17</v>
      </c>
      <c r="M822" s="1796">
        <f t="shared" si="54"/>
        <v>12</v>
      </c>
      <c r="N822" s="1796"/>
      <c r="O822" s="1821">
        <v>39</v>
      </c>
      <c r="P822" s="362"/>
      <c r="Q822" s="357"/>
      <c r="R822" s="363"/>
      <c r="S822" s="350"/>
      <c r="T822" s="350"/>
      <c r="U822" s="350"/>
    </row>
    <row r="823" spans="1:21" ht="12.6" customHeight="1" outlineLevel="1">
      <c r="A823" s="950">
        <v>44162</v>
      </c>
      <c r="B823" s="1081">
        <v>44146</v>
      </c>
      <c r="C823" s="364">
        <v>44160</v>
      </c>
      <c r="D823" s="932">
        <v>44176</v>
      </c>
      <c r="E823" s="349" t="s">
        <v>3334</v>
      </c>
      <c r="F823" s="424" t="s">
        <v>14037</v>
      </c>
      <c r="G823" s="424" t="s">
        <v>14038</v>
      </c>
      <c r="H823" s="424" t="s">
        <v>14039</v>
      </c>
      <c r="I823" s="424"/>
      <c r="J823" s="424" t="s">
        <v>2041</v>
      </c>
      <c r="K823" s="353" t="s">
        <v>3381</v>
      </c>
      <c r="L823" s="1796">
        <f t="shared" si="53"/>
        <v>16</v>
      </c>
      <c r="M823" s="1796">
        <f t="shared" si="54"/>
        <v>11</v>
      </c>
      <c r="N823" s="1796"/>
      <c r="O823" s="1797">
        <v>40</v>
      </c>
      <c r="P823" s="424"/>
      <c r="Q823" s="424"/>
      <c r="R823" s="424"/>
      <c r="S823" s="424"/>
      <c r="T823" s="424"/>
      <c r="U823" s="424"/>
    </row>
    <row r="824" spans="1:21" ht="12.6" customHeight="1" outlineLevel="1">
      <c r="A824" s="950">
        <v>44162</v>
      </c>
      <c r="B824" s="1081">
        <v>44147</v>
      </c>
      <c r="C824" s="364">
        <v>44162</v>
      </c>
      <c r="D824" s="932">
        <v>44178</v>
      </c>
      <c r="E824" s="355" t="s">
        <v>3334</v>
      </c>
      <c r="F824" s="22" t="s">
        <v>14040</v>
      </c>
      <c r="G824" s="22" t="s">
        <v>14041</v>
      </c>
      <c r="H824" s="22"/>
      <c r="I824" s="22"/>
      <c r="J824" s="353" t="s">
        <v>2045</v>
      </c>
      <c r="K824" s="353" t="s">
        <v>3366</v>
      </c>
      <c r="L824" s="1796">
        <f t="shared" si="53"/>
        <v>15</v>
      </c>
      <c r="M824" s="1796">
        <f t="shared" si="54"/>
        <v>10</v>
      </c>
      <c r="N824" s="1796"/>
      <c r="O824" s="1821">
        <v>41</v>
      </c>
      <c r="P824" s="378"/>
      <c r="Q824" s="379"/>
      <c r="R824" s="359"/>
      <c r="S824" s="355"/>
      <c r="T824" s="355"/>
      <c r="U824" s="355"/>
    </row>
    <row r="825" spans="1:21" ht="12.6" customHeight="1" outlineLevel="1">
      <c r="A825" s="376">
        <v>44162</v>
      </c>
      <c r="B825" s="1081">
        <v>44161</v>
      </c>
      <c r="C825" s="364">
        <v>44165</v>
      </c>
      <c r="D825" s="364">
        <v>44191</v>
      </c>
      <c r="E825" s="355" t="s">
        <v>3334</v>
      </c>
      <c r="F825" s="22" t="s">
        <v>14042</v>
      </c>
      <c r="G825" s="22" t="s">
        <v>14043</v>
      </c>
      <c r="H825" s="22"/>
      <c r="I825" s="22"/>
      <c r="J825" s="353" t="s">
        <v>2033</v>
      </c>
      <c r="K825" s="353" t="s">
        <v>3406</v>
      </c>
      <c r="L825" s="1796">
        <f t="shared" si="53"/>
        <v>1</v>
      </c>
      <c r="M825" s="1796">
        <f t="shared" si="54"/>
        <v>0</v>
      </c>
      <c r="N825" s="1796"/>
      <c r="O825" s="1821">
        <v>42</v>
      </c>
      <c r="P825" s="353"/>
      <c r="Q825" s="353"/>
      <c r="R825" s="353"/>
      <c r="S825" s="353"/>
      <c r="T825" s="353"/>
      <c r="U825" s="353"/>
    </row>
    <row r="826" spans="1:21" ht="12.6" customHeight="1" outlineLevel="1">
      <c r="A826" s="376">
        <v>44162</v>
      </c>
      <c r="B826" s="1081">
        <v>44140</v>
      </c>
      <c r="C826" s="364">
        <v>44162</v>
      </c>
      <c r="D826" s="364">
        <v>44170</v>
      </c>
      <c r="E826" s="355" t="s">
        <v>3334</v>
      </c>
      <c r="F826" s="353" t="s">
        <v>14044</v>
      </c>
      <c r="G826" s="353" t="s">
        <v>14045</v>
      </c>
      <c r="H826" s="353" t="s">
        <v>14046</v>
      </c>
      <c r="I826" s="353"/>
      <c r="J826" s="353" t="s">
        <v>2034</v>
      </c>
      <c r="K826" s="353" t="s">
        <v>3366</v>
      </c>
      <c r="L826" s="1796">
        <f t="shared" si="53"/>
        <v>22</v>
      </c>
      <c r="M826" s="1796">
        <f t="shared" si="54"/>
        <v>15</v>
      </c>
      <c r="N826" s="1796"/>
      <c r="O826" s="1797">
        <v>43</v>
      </c>
      <c r="P826" s="353"/>
      <c r="Q826" s="353"/>
      <c r="R826" s="353"/>
      <c r="S826" s="353"/>
      <c r="T826" s="353"/>
      <c r="U826" s="353"/>
    </row>
    <row r="827" spans="1:21" ht="12.6" customHeight="1" outlineLevel="1">
      <c r="A827" s="376">
        <v>44165</v>
      </c>
      <c r="B827" s="1081">
        <v>44146</v>
      </c>
      <c r="C827" s="364">
        <v>44162</v>
      </c>
      <c r="D827" s="376">
        <v>44176</v>
      </c>
      <c r="E827" s="355" t="s">
        <v>3334</v>
      </c>
      <c r="F827" s="353" t="s">
        <v>14047</v>
      </c>
      <c r="G827" s="353" t="s">
        <v>14048</v>
      </c>
      <c r="H827" s="348" t="s">
        <v>3411</v>
      </c>
      <c r="I827" s="353"/>
      <c r="J827" s="604" t="s">
        <v>2042</v>
      </c>
      <c r="K827" s="353"/>
      <c r="L827" s="1796">
        <f t="shared" si="53"/>
        <v>19</v>
      </c>
      <c r="M827" s="1796">
        <f t="shared" si="54"/>
        <v>12</v>
      </c>
      <c r="N827" s="1796"/>
      <c r="O827" s="1821">
        <v>44</v>
      </c>
      <c r="P827" s="378"/>
      <c r="Q827" s="379"/>
      <c r="R827" s="359"/>
      <c r="S827" s="355"/>
      <c r="T827" s="355"/>
      <c r="U827" s="355"/>
    </row>
    <row r="828" spans="1:21" ht="12.6" customHeight="1" outlineLevel="1">
      <c r="A828" s="376">
        <v>44165</v>
      </c>
      <c r="B828" s="1081">
        <v>44155</v>
      </c>
      <c r="C828" s="364">
        <v>44162</v>
      </c>
      <c r="D828" s="364">
        <v>44185</v>
      </c>
      <c r="E828" s="355" t="s">
        <v>3334</v>
      </c>
      <c r="F828" s="353" t="s">
        <v>14049</v>
      </c>
      <c r="G828" s="353" t="s">
        <v>14050</v>
      </c>
      <c r="H828" s="353" t="s">
        <v>14051</v>
      </c>
      <c r="I828" s="353"/>
      <c r="J828" s="353" t="s">
        <v>2033</v>
      </c>
      <c r="K828" s="353" t="s">
        <v>3381</v>
      </c>
      <c r="L828" s="1796">
        <f t="shared" si="53"/>
        <v>10</v>
      </c>
      <c r="M828" s="1796">
        <f t="shared" si="54"/>
        <v>5</v>
      </c>
      <c r="N828" s="1796"/>
      <c r="O828" s="1821">
        <v>45</v>
      </c>
      <c r="P828" s="353"/>
      <c r="Q828" s="353"/>
      <c r="R828" s="353"/>
      <c r="S828" s="353"/>
      <c r="T828" s="353"/>
      <c r="U828" s="353"/>
    </row>
    <row r="829" spans="1:21" ht="12.6" customHeight="1" outlineLevel="1">
      <c r="A829" s="950">
        <v>44165</v>
      </c>
      <c r="B829" s="1081">
        <v>44155</v>
      </c>
      <c r="C829" s="364">
        <v>44169</v>
      </c>
      <c r="D829" s="932">
        <v>44185</v>
      </c>
      <c r="E829" s="349" t="s">
        <v>3334</v>
      </c>
      <c r="F829" s="426" t="s">
        <v>14052</v>
      </c>
      <c r="G829" s="426" t="s">
        <v>14053</v>
      </c>
      <c r="H829" s="426"/>
      <c r="I829" s="426"/>
      <c r="J829" s="424" t="s">
        <v>2041</v>
      </c>
      <c r="K829" s="353" t="s">
        <v>3381</v>
      </c>
      <c r="L829" s="1796">
        <f t="shared" si="53"/>
        <v>10</v>
      </c>
      <c r="M829" s="1796">
        <f t="shared" si="54"/>
        <v>5</v>
      </c>
      <c r="N829" s="1796"/>
      <c r="O829" s="1821">
        <v>46</v>
      </c>
      <c r="P829" s="424"/>
      <c r="Q829" s="424"/>
      <c r="R829" s="424"/>
      <c r="S829" s="424"/>
      <c r="T829" s="424"/>
      <c r="U829" s="424"/>
    </row>
    <row r="830" spans="1:21" ht="12.6" customHeight="1" outlineLevel="1">
      <c r="A830" s="376">
        <v>44165</v>
      </c>
      <c r="B830" s="1081">
        <v>44161</v>
      </c>
      <c r="C830" s="364">
        <v>44168</v>
      </c>
      <c r="D830" s="376">
        <v>44193</v>
      </c>
      <c r="E830" s="355" t="s">
        <v>3334</v>
      </c>
      <c r="F830" s="353" t="s">
        <v>14054</v>
      </c>
      <c r="G830" s="353" t="s">
        <v>14055</v>
      </c>
      <c r="H830" s="348"/>
      <c r="I830" s="353"/>
      <c r="J830" s="604" t="s">
        <v>2042</v>
      </c>
      <c r="K830" s="353"/>
      <c r="L830" s="1796">
        <f t="shared" si="53"/>
        <v>4</v>
      </c>
      <c r="M830" s="1796">
        <f t="shared" si="54"/>
        <v>1</v>
      </c>
      <c r="N830" s="1796"/>
      <c r="O830" s="1821">
        <v>47</v>
      </c>
      <c r="P830" s="362"/>
      <c r="Q830" s="357"/>
      <c r="R830" s="363"/>
      <c r="S830" s="350"/>
      <c r="T830" s="350"/>
      <c r="U830" s="350"/>
    </row>
    <row r="831" spans="1:21" ht="12.6" customHeight="1" outlineLevel="1">
      <c r="A831" s="376">
        <v>44165</v>
      </c>
      <c r="B831" s="1081">
        <v>44144</v>
      </c>
      <c r="C831" s="364">
        <v>44165</v>
      </c>
      <c r="D831" s="364">
        <v>44172</v>
      </c>
      <c r="E831" s="355" t="s">
        <v>3335</v>
      </c>
      <c r="F831" s="353" t="s">
        <v>14056</v>
      </c>
      <c r="G831" s="353" t="s">
        <v>14057</v>
      </c>
      <c r="H831" s="353" t="s">
        <v>14058</v>
      </c>
      <c r="I831" s="353"/>
      <c r="J831" s="353" t="s">
        <v>2035</v>
      </c>
      <c r="K831" s="353"/>
      <c r="L831" s="1796">
        <f t="shared" si="53"/>
        <v>21</v>
      </c>
      <c r="M831" s="1796">
        <f t="shared" si="54"/>
        <v>14</v>
      </c>
      <c r="N831" s="1796"/>
      <c r="O831" s="1821">
        <v>48</v>
      </c>
      <c r="P831" s="362"/>
      <c r="Q831" s="357"/>
      <c r="R831" s="363"/>
      <c r="S831" s="350"/>
      <c r="T831" s="350"/>
      <c r="U831" s="350"/>
    </row>
    <row r="832" spans="1:21" ht="12.6" customHeight="1" outlineLevel="1">
      <c r="A832" s="376">
        <v>44166</v>
      </c>
      <c r="B832" s="1081">
        <v>44159</v>
      </c>
      <c r="C832" s="364">
        <v>44167</v>
      </c>
      <c r="D832" s="364">
        <v>44189</v>
      </c>
      <c r="E832" s="355" t="s">
        <v>3334</v>
      </c>
      <c r="F832" s="353" t="s">
        <v>3470</v>
      </c>
      <c r="G832" s="353" t="s">
        <v>14059</v>
      </c>
      <c r="H832" s="353" t="s">
        <v>14060</v>
      </c>
      <c r="I832" s="353"/>
      <c r="J832" s="353" t="s">
        <v>2041</v>
      </c>
      <c r="K832" s="353" t="s">
        <v>3381</v>
      </c>
      <c r="L832" s="1796">
        <f t="shared" si="53"/>
        <v>7</v>
      </c>
      <c r="M832" s="1796">
        <f t="shared" si="54"/>
        <v>4</v>
      </c>
      <c r="N832" s="1796"/>
      <c r="O832" s="1821">
        <v>49</v>
      </c>
      <c r="P832" s="353"/>
      <c r="Q832" s="353"/>
      <c r="R832" s="353"/>
      <c r="S832" s="353"/>
      <c r="T832" s="353"/>
      <c r="U832" s="353"/>
    </row>
    <row r="833" spans="1:21" ht="12.6" customHeight="1" outlineLevel="1">
      <c r="A833" s="376">
        <v>44166</v>
      </c>
      <c r="B833" s="1081">
        <v>44161</v>
      </c>
      <c r="C833" s="364">
        <v>44167</v>
      </c>
      <c r="D833" s="364">
        <v>44191</v>
      </c>
      <c r="E833" s="355" t="s">
        <v>3334</v>
      </c>
      <c r="F833" s="353" t="s">
        <v>14061</v>
      </c>
      <c r="G833" s="353" t="s">
        <v>14062</v>
      </c>
      <c r="H833" s="353" t="s">
        <v>14063</v>
      </c>
      <c r="I833" s="353"/>
      <c r="J833" s="353" t="s">
        <v>2033</v>
      </c>
      <c r="K833" s="353" t="s">
        <v>3381</v>
      </c>
      <c r="L833" s="1796">
        <f t="shared" si="53"/>
        <v>5</v>
      </c>
      <c r="M833" s="1796">
        <f t="shared" si="54"/>
        <v>2</v>
      </c>
      <c r="N833" s="1796"/>
      <c r="O833" s="1821">
        <v>50</v>
      </c>
      <c r="P833" s="353"/>
      <c r="Q833" s="353"/>
      <c r="R833" s="353"/>
      <c r="S833" s="353"/>
      <c r="T833" s="353"/>
      <c r="U833" s="353"/>
    </row>
    <row r="834" spans="1:21" ht="12.6" customHeight="1" outlineLevel="1">
      <c r="A834" s="376">
        <v>44166</v>
      </c>
      <c r="B834" s="1081">
        <v>44160</v>
      </c>
      <c r="C834" s="364">
        <v>44168</v>
      </c>
      <c r="D834" s="364">
        <v>44190</v>
      </c>
      <c r="E834" s="355" t="s">
        <v>3334</v>
      </c>
      <c r="F834" s="1070" t="s">
        <v>14064</v>
      </c>
      <c r="G834" s="353" t="s">
        <v>14065</v>
      </c>
      <c r="H834" s="353" t="s">
        <v>3595</v>
      </c>
      <c r="I834" s="353"/>
      <c r="J834" s="353" t="s">
        <v>2034</v>
      </c>
      <c r="K834" s="353" t="s">
        <v>3596</v>
      </c>
      <c r="L834" s="1796">
        <f t="shared" si="53"/>
        <v>6</v>
      </c>
      <c r="M834" s="1796">
        <f t="shared" si="54"/>
        <v>3</v>
      </c>
      <c r="N834" s="1796"/>
      <c r="O834" s="1821">
        <v>51</v>
      </c>
      <c r="P834" s="353"/>
      <c r="Q834" s="353"/>
      <c r="R834" s="353"/>
      <c r="S834" s="353"/>
      <c r="T834" s="353"/>
      <c r="U834" s="353"/>
    </row>
    <row r="835" spans="1:21" ht="12.6" customHeight="1" outlineLevel="1">
      <c r="A835" s="376">
        <v>44166</v>
      </c>
      <c r="B835" s="1081">
        <v>44154</v>
      </c>
      <c r="C835" s="364">
        <v>44169</v>
      </c>
      <c r="D835" s="364">
        <v>44184</v>
      </c>
      <c r="E835" s="355" t="s">
        <v>3334</v>
      </c>
      <c r="F835" s="353" t="s">
        <v>14066</v>
      </c>
      <c r="G835" s="353" t="s">
        <v>14067</v>
      </c>
      <c r="H835" s="353" t="s">
        <v>3595</v>
      </c>
      <c r="I835" s="353"/>
      <c r="J835" s="353" t="s">
        <v>2035</v>
      </c>
      <c r="K835" s="353"/>
      <c r="L835" s="1796">
        <f t="shared" si="53"/>
        <v>12</v>
      </c>
      <c r="M835" s="1796">
        <f t="shared" si="54"/>
        <v>7</v>
      </c>
      <c r="N835" s="1796"/>
      <c r="O835" s="1821">
        <v>52</v>
      </c>
      <c r="P835" s="378"/>
      <c r="Q835" s="379"/>
      <c r="R835" s="359"/>
      <c r="S835" s="355"/>
      <c r="T835" s="355"/>
      <c r="U835" s="355"/>
    </row>
    <row r="836" spans="1:21" ht="12.6" customHeight="1" outlineLevel="1">
      <c r="A836" s="376">
        <v>44167</v>
      </c>
      <c r="B836" s="1081">
        <v>44148</v>
      </c>
      <c r="C836" s="364">
        <v>44162</v>
      </c>
      <c r="D836" s="364">
        <v>44178</v>
      </c>
      <c r="E836" s="355" t="s">
        <v>3335</v>
      </c>
      <c r="F836" s="353" t="s">
        <v>14068</v>
      </c>
      <c r="G836" s="353" t="s">
        <v>14069</v>
      </c>
      <c r="H836" s="353" t="s">
        <v>14070</v>
      </c>
      <c r="I836" s="353"/>
      <c r="J836" s="353" t="s">
        <v>2035</v>
      </c>
      <c r="K836" s="353"/>
      <c r="L836" s="1796">
        <f t="shared" si="53"/>
        <v>19</v>
      </c>
      <c r="M836" s="1796">
        <f t="shared" si="54"/>
        <v>12</v>
      </c>
      <c r="N836" s="1796"/>
      <c r="O836" s="1821">
        <v>53</v>
      </c>
      <c r="P836" s="378"/>
      <c r="Q836" s="379"/>
      <c r="R836" s="359"/>
      <c r="S836" s="355"/>
      <c r="T836" s="355"/>
      <c r="U836" s="355"/>
    </row>
    <row r="837" spans="1:21" ht="12.6" customHeight="1" outlineLevel="1">
      <c r="A837" s="376">
        <v>44166</v>
      </c>
      <c r="B837" s="1081">
        <v>44140</v>
      </c>
      <c r="C837" s="364">
        <v>44162</v>
      </c>
      <c r="D837" s="364">
        <v>44170</v>
      </c>
      <c r="E837" s="355" t="s">
        <v>3335</v>
      </c>
      <c r="F837" s="353" t="s">
        <v>3785</v>
      </c>
      <c r="G837" s="353" t="s">
        <v>14071</v>
      </c>
      <c r="H837" s="353"/>
      <c r="I837" s="353"/>
      <c r="J837" s="353" t="s">
        <v>2033</v>
      </c>
      <c r="K837" s="353" t="s">
        <v>3351</v>
      </c>
      <c r="L837" s="1796">
        <f t="shared" si="53"/>
        <v>26</v>
      </c>
      <c r="M837" s="1796">
        <f t="shared" si="54"/>
        <v>17</v>
      </c>
      <c r="N837" s="1796"/>
      <c r="O837" s="1797">
        <v>54</v>
      </c>
      <c r="P837" s="353"/>
      <c r="Q837" s="353"/>
      <c r="R837" s="353"/>
      <c r="S837" s="353"/>
      <c r="T837" s="353"/>
      <c r="U837" s="353"/>
    </row>
    <row r="838" spans="1:21" ht="12.6" customHeight="1" outlineLevel="1">
      <c r="A838" s="950">
        <v>44167</v>
      </c>
      <c r="B838" s="1081">
        <v>44151</v>
      </c>
      <c r="C838" s="364">
        <v>44175</v>
      </c>
      <c r="D838" s="932">
        <v>44175</v>
      </c>
      <c r="E838" s="349" t="s">
        <v>3334</v>
      </c>
      <c r="F838" s="424" t="s">
        <v>14072</v>
      </c>
      <c r="G838" s="424" t="s">
        <v>14073</v>
      </c>
      <c r="H838" s="424" t="s">
        <v>14074</v>
      </c>
      <c r="I838" s="424"/>
      <c r="J838" s="424" t="s">
        <v>2041</v>
      </c>
      <c r="K838" s="353"/>
      <c r="L838" s="1796">
        <f t="shared" si="53"/>
        <v>16</v>
      </c>
      <c r="M838" s="1796">
        <f t="shared" si="54"/>
        <v>11</v>
      </c>
      <c r="N838" s="1796"/>
      <c r="O838" s="1821">
        <v>55</v>
      </c>
      <c r="P838" s="424"/>
      <c r="Q838" s="424"/>
      <c r="R838" s="424"/>
      <c r="S838" s="424"/>
      <c r="T838" s="424"/>
      <c r="U838" s="424"/>
    </row>
    <row r="839" spans="1:21" ht="12.6" customHeight="1" outlineLevel="1">
      <c r="A839" s="376">
        <v>44168</v>
      </c>
      <c r="B839" s="1081">
        <v>44155</v>
      </c>
      <c r="C839" s="364">
        <v>44169</v>
      </c>
      <c r="D839" s="932">
        <v>44185</v>
      </c>
      <c r="E839" s="355" t="s">
        <v>3334</v>
      </c>
      <c r="F839" s="22" t="s">
        <v>14075</v>
      </c>
      <c r="G839" s="22" t="s">
        <v>14076</v>
      </c>
      <c r="H839" s="22" t="s">
        <v>3595</v>
      </c>
      <c r="I839" s="22"/>
      <c r="J839" s="353" t="s">
        <v>2045</v>
      </c>
      <c r="K839" s="353" t="s">
        <v>3351</v>
      </c>
      <c r="L839" s="1796">
        <f t="shared" si="53"/>
        <v>13</v>
      </c>
      <c r="M839" s="1796">
        <f t="shared" si="54"/>
        <v>8</v>
      </c>
      <c r="N839" s="1796"/>
      <c r="O839" s="1821">
        <v>56</v>
      </c>
      <c r="P839" s="378"/>
      <c r="Q839" s="379"/>
      <c r="R839" s="359"/>
      <c r="S839" s="355"/>
      <c r="T839" s="355"/>
      <c r="U839" s="355"/>
    </row>
    <row r="840" spans="1:21" ht="12.6" customHeight="1" outlineLevel="1">
      <c r="A840" s="376">
        <v>44168</v>
      </c>
      <c r="B840" s="1081">
        <v>44160</v>
      </c>
      <c r="C840" s="364">
        <v>44169</v>
      </c>
      <c r="D840" s="932">
        <v>44190</v>
      </c>
      <c r="E840" s="355" t="s">
        <v>3334</v>
      </c>
      <c r="F840" s="22" t="s">
        <v>14077</v>
      </c>
      <c r="G840" s="22" t="s">
        <v>14078</v>
      </c>
      <c r="H840" s="22" t="s">
        <v>3595</v>
      </c>
      <c r="I840" s="22"/>
      <c r="J840" s="353" t="s">
        <v>2045</v>
      </c>
      <c r="K840" s="353" t="s">
        <v>3351</v>
      </c>
      <c r="L840" s="1796">
        <f t="shared" si="53"/>
        <v>8</v>
      </c>
      <c r="M840" s="1796">
        <f t="shared" si="54"/>
        <v>5</v>
      </c>
      <c r="N840" s="1796"/>
      <c r="O840" s="1797">
        <v>57</v>
      </c>
      <c r="P840" s="378"/>
      <c r="Q840" s="379"/>
      <c r="R840" s="359"/>
      <c r="S840" s="355"/>
      <c r="T840" s="355"/>
      <c r="U840" s="355"/>
    </row>
    <row r="841" spans="1:21" ht="12.6" customHeight="1" outlineLevel="1">
      <c r="A841" s="376">
        <v>44168</v>
      </c>
      <c r="B841" s="1081">
        <v>44140</v>
      </c>
      <c r="C841" s="364">
        <v>44170</v>
      </c>
      <c r="D841" s="364">
        <v>44170</v>
      </c>
      <c r="E841" s="355" t="s">
        <v>3334</v>
      </c>
      <c r="F841" s="353" t="s">
        <v>4068</v>
      </c>
      <c r="G841" s="353" t="s">
        <v>14079</v>
      </c>
      <c r="H841" s="353" t="s">
        <v>11928</v>
      </c>
      <c r="I841" s="353"/>
      <c r="J841" s="353" t="s">
        <v>2035</v>
      </c>
      <c r="K841" s="353" t="s">
        <v>14080</v>
      </c>
      <c r="L841" s="1796">
        <f t="shared" si="53"/>
        <v>28</v>
      </c>
      <c r="M841" s="1796">
        <f t="shared" si="54"/>
        <v>19</v>
      </c>
      <c r="N841" s="1796"/>
      <c r="O841" s="1821">
        <v>58</v>
      </c>
      <c r="P841" s="362"/>
      <c r="Q841" s="357"/>
      <c r="R841" s="363"/>
      <c r="S841" s="350"/>
      <c r="T841" s="350"/>
      <c r="U841" s="350"/>
    </row>
    <row r="842" spans="1:21" ht="12.6" customHeight="1" outlineLevel="1">
      <c r="A842" s="376">
        <v>44168</v>
      </c>
      <c r="B842" s="1081">
        <v>44160</v>
      </c>
      <c r="C842" s="364">
        <v>44169</v>
      </c>
      <c r="D842" s="932">
        <v>44190</v>
      </c>
      <c r="E842" s="349" t="s">
        <v>3335</v>
      </c>
      <c r="F842" s="424" t="s">
        <v>2202</v>
      </c>
      <c r="G842" s="424" t="s">
        <v>14081</v>
      </c>
      <c r="H842" s="424" t="s">
        <v>14082</v>
      </c>
      <c r="I842" s="424"/>
      <c r="J842" s="424" t="s">
        <v>2034</v>
      </c>
      <c r="K842" s="353" t="s">
        <v>14083</v>
      </c>
      <c r="L842" s="1796">
        <f t="shared" si="53"/>
        <v>8</v>
      </c>
      <c r="M842" s="1796">
        <f t="shared" si="54"/>
        <v>5</v>
      </c>
      <c r="N842" s="1796"/>
      <c r="O842" s="1797">
        <v>59</v>
      </c>
      <c r="P842" s="424"/>
      <c r="Q842" s="424"/>
      <c r="R842" s="424"/>
      <c r="S842" s="424"/>
      <c r="T842" s="424"/>
      <c r="U842" s="424"/>
    </row>
    <row r="843" spans="1:21" ht="12.6" customHeight="1" outlineLevel="1">
      <c r="A843" s="376">
        <v>44172</v>
      </c>
      <c r="B843" s="1081">
        <v>44165</v>
      </c>
      <c r="C843" s="364">
        <v>44169</v>
      </c>
      <c r="D843" s="376">
        <v>44195</v>
      </c>
      <c r="E843" s="355" t="s">
        <v>3334</v>
      </c>
      <c r="F843" s="353" t="s">
        <v>14084</v>
      </c>
      <c r="G843" s="353" t="s">
        <v>14085</v>
      </c>
      <c r="H843" s="348"/>
      <c r="I843" s="353"/>
      <c r="J843" s="604" t="s">
        <v>2042</v>
      </c>
      <c r="K843" s="353"/>
      <c r="L843" s="1796">
        <f t="shared" si="53"/>
        <v>7</v>
      </c>
      <c r="M843" s="1796">
        <f t="shared" si="54"/>
        <v>4</v>
      </c>
      <c r="N843" s="1796"/>
      <c r="O843" s="1821">
        <v>60</v>
      </c>
      <c r="P843" s="362"/>
      <c r="Q843" s="357"/>
      <c r="R843" s="363"/>
      <c r="S843" s="350"/>
      <c r="T843" s="350"/>
      <c r="U843" s="350"/>
    </row>
    <row r="844" spans="1:21" ht="12.6" customHeight="1" outlineLevel="1">
      <c r="A844" s="376">
        <v>44172</v>
      </c>
      <c r="B844" s="1081">
        <v>44159</v>
      </c>
      <c r="C844" s="364">
        <v>44180</v>
      </c>
      <c r="D844" s="376">
        <v>44193</v>
      </c>
      <c r="E844" s="355" t="s">
        <v>3335</v>
      </c>
      <c r="F844" s="353" t="s">
        <v>13802</v>
      </c>
      <c r="G844" s="353" t="s">
        <v>14086</v>
      </c>
      <c r="H844" s="348" t="s">
        <v>3577</v>
      </c>
      <c r="I844" s="353"/>
      <c r="J844" s="604" t="s">
        <v>2042</v>
      </c>
      <c r="K844" s="353"/>
      <c r="L844" s="1796">
        <f t="shared" si="53"/>
        <v>13</v>
      </c>
      <c r="M844" s="1796">
        <f t="shared" si="54"/>
        <v>8</v>
      </c>
      <c r="N844" s="1796"/>
      <c r="O844" s="1797">
        <v>61</v>
      </c>
      <c r="P844" s="362"/>
      <c r="Q844" s="357"/>
      <c r="R844" s="363"/>
      <c r="S844" s="350"/>
      <c r="T844" s="350"/>
      <c r="U844" s="350"/>
    </row>
    <row r="845" spans="1:21" ht="12.6" customHeight="1" outlineLevel="1">
      <c r="A845" s="376">
        <v>44172</v>
      </c>
      <c r="B845" s="1081">
        <v>44165</v>
      </c>
      <c r="C845" s="364">
        <v>44172</v>
      </c>
      <c r="D845" s="932">
        <v>44196</v>
      </c>
      <c r="E845" s="349" t="s">
        <v>3334</v>
      </c>
      <c r="F845" s="426" t="s">
        <v>14087</v>
      </c>
      <c r="G845" s="426" t="s">
        <v>14088</v>
      </c>
      <c r="H845" s="426" t="s">
        <v>3755</v>
      </c>
      <c r="I845" s="426"/>
      <c r="J845" s="424" t="s">
        <v>13723</v>
      </c>
      <c r="K845" s="353" t="s">
        <v>14089</v>
      </c>
      <c r="L845" s="1796">
        <f t="shared" si="53"/>
        <v>7</v>
      </c>
      <c r="M845" s="1796">
        <f t="shared" si="54"/>
        <v>4</v>
      </c>
      <c r="N845" s="424"/>
      <c r="O845" s="1821">
        <v>62</v>
      </c>
      <c r="P845" s="424"/>
      <c r="Q845" s="424"/>
      <c r="R845" s="424"/>
      <c r="S845" s="424"/>
      <c r="T845" s="424"/>
      <c r="U845" s="424"/>
    </row>
    <row r="846" spans="1:21" ht="12.6" customHeight="1" outlineLevel="1">
      <c r="A846" s="376">
        <v>44172</v>
      </c>
      <c r="B846" s="1081">
        <v>44160</v>
      </c>
      <c r="C846" s="364">
        <v>44175</v>
      </c>
      <c r="D846" s="932">
        <v>44190</v>
      </c>
      <c r="E846" s="355" t="s">
        <v>3335</v>
      </c>
      <c r="F846" s="353" t="s">
        <v>5337</v>
      </c>
      <c r="G846" s="353" t="s">
        <v>14090</v>
      </c>
      <c r="H846" s="353" t="s">
        <v>14091</v>
      </c>
      <c r="I846" s="353"/>
      <c r="J846" s="353" t="s">
        <v>2045</v>
      </c>
      <c r="K846" s="353" t="s">
        <v>3351</v>
      </c>
      <c r="L846" s="1796">
        <f t="shared" si="53"/>
        <v>12</v>
      </c>
      <c r="M846" s="1796">
        <f t="shared" si="54"/>
        <v>7</v>
      </c>
      <c r="N846" s="1796"/>
      <c r="O846" s="1797">
        <v>63</v>
      </c>
      <c r="P846" s="362"/>
      <c r="Q846" s="357"/>
      <c r="R846" s="363"/>
      <c r="S846" s="350"/>
      <c r="T846" s="350"/>
      <c r="U846" s="350"/>
    </row>
    <row r="847" spans="1:21" ht="12.6" customHeight="1" outlineLevel="1">
      <c r="A847" s="374">
        <v>44172</v>
      </c>
      <c r="B847" s="1838">
        <v>44165</v>
      </c>
      <c r="C847" s="755">
        <v>44183</v>
      </c>
      <c r="D847" s="755">
        <v>44183</v>
      </c>
      <c r="E847" s="735" t="s">
        <v>3334</v>
      </c>
      <c r="F847" s="604" t="s">
        <v>14092</v>
      </c>
      <c r="G847" s="604" t="s">
        <v>14093</v>
      </c>
      <c r="H847" s="604" t="s">
        <v>14094</v>
      </c>
      <c r="I847" s="604"/>
      <c r="J847" s="604" t="s">
        <v>2042</v>
      </c>
      <c r="K847" s="604"/>
      <c r="L847" s="1796">
        <f t="shared" si="53"/>
        <v>7</v>
      </c>
      <c r="M847" s="1796">
        <f t="shared" si="54"/>
        <v>4</v>
      </c>
      <c r="N847" s="424"/>
      <c r="O847" s="1821">
        <v>64</v>
      </c>
      <c r="P847" s="604"/>
      <c r="Q847" s="604"/>
      <c r="R847" s="604"/>
      <c r="S847" s="604"/>
      <c r="T847" s="604"/>
      <c r="U847" s="604"/>
    </row>
    <row r="848" spans="1:21" ht="12.6" customHeight="1" outlineLevel="1">
      <c r="A848" s="376">
        <v>44173</v>
      </c>
      <c r="B848" s="1081">
        <v>44160</v>
      </c>
      <c r="C848" s="364">
        <v>44176</v>
      </c>
      <c r="D848" s="932">
        <v>44190</v>
      </c>
      <c r="E848" s="355" t="s">
        <v>3334</v>
      </c>
      <c r="F848" s="22" t="s">
        <v>14095</v>
      </c>
      <c r="G848" s="22" t="s">
        <v>14096</v>
      </c>
      <c r="H848" s="22"/>
      <c r="I848" s="22"/>
      <c r="J848" s="353" t="s">
        <v>2045</v>
      </c>
      <c r="K848" s="353" t="s">
        <v>3351</v>
      </c>
      <c r="L848" s="1796">
        <f t="shared" ref="L848:L857" si="55">(A848-B848)</f>
        <v>13</v>
      </c>
      <c r="M848" s="1796">
        <f t="shared" ref="M848:M857" si="56">NETWORKDAYS(B848,A848,A848:B848)</f>
        <v>8</v>
      </c>
      <c r="N848" s="1796"/>
      <c r="O848" s="1797">
        <v>65</v>
      </c>
      <c r="P848" s="378"/>
      <c r="Q848" s="379"/>
      <c r="R848" s="359"/>
      <c r="S848" s="355"/>
      <c r="T848" s="355"/>
      <c r="U848" s="355"/>
    </row>
    <row r="849" spans="1:33" ht="12.6" customHeight="1" outlineLevel="1">
      <c r="A849" s="950">
        <v>44173</v>
      </c>
      <c r="B849" s="1081">
        <v>44159</v>
      </c>
      <c r="C849" s="364">
        <v>44173</v>
      </c>
      <c r="D849" s="932">
        <v>44189</v>
      </c>
      <c r="E849" s="349" t="s">
        <v>3334</v>
      </c>
      <c r="F849" s="426" t="s">
        <v>14097</v>
      </c>
      <c r="G849" s="592" t="s">
        <v>14098</v>
      </c>
      <c r="H849" s="426" t="s">
        <v>3660</v>
      </c>
      <c r="I849" s="426"/>
      <c r="J849" s="424" t="s">
        <v>2034</v>
      </c>
      <c r="L849" s="1796">
        <f t="shared" si="55"/>
        <v>14</v>
      </c>
      <c r="M849" s="1796">
        <f t="shared" si="56"/>
        <v>9</v>
      </c>
      <c r="N849" s="424"/>
      <c r="O849" s="1821">
        <v>66</v>
      </c>
      <c r="P849" s="424"/>
      <c r="Q849" s="424"/>
      <c r="R849" s="424"/>
      <c r="S849" s="424"/>
      <c r="T849" s="424"/>
      <c r="U849" s="424"/>
      <c r="V849" s="424"/>
      <c r="W849" s="424"/>
      <c r="X849" s="424"/>
      <c r="Y849" s="424"/>
      <c r="Z849" s="424"/>
      <c r="AA849" s="424"/>
      <c r="AB849" s="424"/>
      <c r="AC849" s="424"/>
      <c r="AD849" s="424"/>
      <c r="AE849" s="424"/>
      <c r="AF849" s="424"/>
      <c r="AG849" s="424"/>
    </row>
    <row r="850" spans="1:33" ht="12.6" customHeight="1" outlineLevel="1">
      <c r="A850" s="376">
        <v>44174</v>
      </c>
      <c r="B850" s="1081">
        <v>44162</v>
      </c>
      <c r="C850" s="364">
        <v>44179</v>
      </c>
      <c r="D850" s="932">
        <v>44192</v>
      </c>
      <c r="E850" s="355" t="s">
        <v>3335</v>
      </c>
      <c r="F850" s="22" t="s">
        <v>14099</v>
      </c>
      <c r="G850" s="22" t="s">
        <v>14100</v>
      </c>
      <c r="H850" s="22"/>
      <c r="I850" s="22"/>
      <c r="J850" s="353" t="s">
        <v>2045</v>
      </c>
      <c r="K850" s="353" t="s">
        <v>3366</v>
      </c>
      <c r="L850" s="1796">
        <f t="shared" si="55"/>
        <v>12</v>
      </c>
      <c r="M850" s="1796">
        <f t="shared" si="56"/>
        <v>7</v>
      </c>
      <c r="N850" s="1796"/>
      <c r="O850" s="1797">
        <v>67</v>
      </c>
      <c r="P850" s="368"/>
      <c r="Q850" s="357"/>
      <c r="R850" s="350"/>
      <c r="S850" s="350"/>
      <c r="T850" s="350"/>
      <c r="U850" s="350"/>
      <c r="V850" s="355"/>
      <c r="W850" s="1385"/>
      <c r="X850" s="1385"/>
      <c r="Y850" s="1385"/>
      <c r="Z850" s="1385"/>
      <c r="AA850" s="1385"/>
      <c r="AB850" s="1385"/>
      <c r="AC850" s="1385"/>
      <c r="AD850" s="350"/>
      <c r="AE850" s="1385"/>
      <c r="AF850" s="353"/>
      <c r="AG850" s="353"/>
    </row>
    <row r="851" spans="1:33" ht="12.6" customHeight="1" outlineLevel="1">
      <c r="A851" s="376">
        <v>44174</v>
      </c>
      <c r="B851" s="1081">
        <v>44147</v>
      </c>
      <c r="C851" s="364">
        <v>44174</v>
      </c>
      <c r="D851" s="364">
        <v>44177</v>
      </c>
      <c r="E851" s="355" t="s">
        <v>3335</v>
      </c>
      <c r="F851" s="353" t="s">
        <v>14101</v>
      </c>
      <c r="G851" s="353" t="s">
        <v>14102</v>
      </c>
      <c r="H851" s="1839" t="s">
        <v>14103</v>
      </c>
      <c r="I851" s="353" t="s">
        <v>12353</v>
      </c>
      <c r="J851" s="353" t="s">
        <v>2033</v>
      </c>
      <c r="K851" s="353" t="s">
        <v>13897</v>
      </c>
      <c r="L851" s="1796">
        <f t="shared" si="55"/>
        <v>27</v>
      </c>
      <c r="M851" s="1796">
        <f t="shared" si="56"/>
        <v>18</v>
      </c>
      <c r="N851" s="424"/>
      <c r="O851" s="1821">
        <v>68</v>
      </c>
      <c r="P851" s="353"/>
      <c r="Q851" s="353"/>
      <c r="R851" s="353"/>
      <c r="S851" s="353"/>
      <c r="T851" s="353"/>
      <c r="U851" s="353"/>
      <c r="V851" s="353"/>
      <c r="W851" s="353"/>
      <c r="X851" s="353"/>
      <c r="Y851" s="353"/>
      <c r="Z851" s="353"/>
      <c r="AA851" s="353"/>
      <c r="AB851" s="353"/>
      <c r="AC851" s="353"/>
      <c r="AD851" s="353"/>
      <c r="AE851" s="353"/>
      <c r="AF851" s="353"/>
      <c r="AG851" s="353"/>
    </row>
    <row r="852" spans="1:33" ht="12.6" customHeight="1" outlineLevel="1">
      <c r="A852" s="376">
        <v>44174</v>
      </c>
      <c r="B852" s="1081">
        <v>44165</v>
      </c>
      <c r="C852" s="364">
        <v>44173</v>
      </c>
      <c r="D852" s="364">
        <v>44195</v>
      </c>
      <c r="E852" s="355" t="s">
        <v>3335</v>
      </c>
      <c r="F852" s="22" t="s">
        <v>14104</v>
      </c>
      <c r="G852" s="22" t="s">
        <v>14105</v>
      </c>
      <c r="H852" s="22"/>
      <c r="I852" s="22"/>
      <c r="J852" s="353" t="s">
        <v>2042</v>
      </c>
      <c r="K852" s="353" t="s">
        <v>13897</v>
      </c>
      <c r="L852" s="1796">
        <f t="shared" si="55"/>
        <v>9</v>
      </c>
      <c r="M852" s="1796">
        <f t="shared" si="56"/>
        <v>6</v>
      </c>
      <c r="N852" s="1796"/>
      <c r="O852" s="1797">
        <v>69</v>
      </c>
      <c r="P852" s="375"/>
      <c r="Q852" s="375"/>
      <c r="R852" s="375"/>
      <c r="S852" s="375"/>
      <c r="T852" s="375"/>
      <c r="U852" s="375"/>
      <c r="V852" s="375"/>
      <c r="W852" s="375"/>
      <c r="X852" s="375"/>
      <c r="Y852" s="375"/>
      <c r="Z852" s="375"/>
      <c r="AA852" s="375"/>
      <c r="AB852" s="375"/>
      <c r="AC852" s="375"/>
      <c r="AD852" s="375"/>
      <c r="AE852" s="375"/>
      <c r="AF852" s="375"/>
      <c r="AG852" s="375"/>
    </row>
    <row r="853" spans="1:33" ht="12.6" customHeight="1" outlineLevel="1">
      <c r="A853" s="376">
        <v>44176</v>
      </c>
      <c r="B853" s="1081">
        <v>44165</v>
      </c>
      <c r="C853" s="364">
        <v>44176</v>
      </c>
      <c r="D853" s="364">
        <v>44195</v>
      </c>
      <c r="E853" s="355" t="s">
        <v>3334</v>
      </c>
      <c r="F853" s="353" t="s">
        <v>3969</v>
      </c>
      <c r="G853" s="353" t="s">
        <v>14106</v>
      </c>
      <c r="H853" s="353"/>
      <c r="I853" s="353"/>
      <c r="J853" s="353" t="s">
        <v>2033</v>
      </c>
      <c r="K853" s="353" t="s">
        <v>3381</v>
      </c>
      <c r="L853" s="1796">
        <f t="shared" si="55"/>
        <v>11</v>
      </c>
      <c r="M853" s="1796">
        <f t="shared" si="56"/>
        <v>8</v>
      </c>
      <c r="N853" s="424"/>
      <c r="O853" s="1821">
        <v>70</v>
      </c>
      <c r="P853" s="353"/>
      <c r="Q853" s="353"/>
      <c r="R853" s="353"/>
      <c r="S853" s="353"/>
      <c r="T853" s="353"/>
      <c r="U853" s="353"/>
      <c r="V853" s="353"/>
      <c r="W853" s="353"/>
      <c r="X853" s="353"/>
      <c r="Y853" s="353"/>
      <c r="Z853" s="353"/>
      <c r="AA853" s="353"/>
      <c r="AB853" s="353"/>
      <c r="AC853" s="353"/>
      <c r="AD853" s="353"/>
      <c r="AE853" s="353"/>
      <c r="AF853" s="353"/>
      <c r="AG853" s="353"/>
    </row>
    <row r="854" spans="1:33" ht="12.6" customHeight="1" outlineLevel="1">
      <c r="A854" s="376">
        <v>44176</v>
      </c>
      <c r="B854" s="1081">
        <v>44165</v>
      </c>
      <c r="C854" s="364">
        <v>44176</v>
      </c>
      <c r="D854" s="364">
        <v>44195</v>
      </c>
      <c r="E854" s="355" t="s">
        <v>3334</v>
      </c>
      <c r="F854" s="353" t="s">
        <v>14107</v>
      </c>
      <c r="G854" s="353" t="s">
        <v>14108</v>
      </c>
      <c r="H854" s="353"/>
      <c r="I854" s="353"/>
      <c r="J854" s="353" t="s">
        <v>2033</v>
      </c>
      <c r="K854" s="353" t="s">
        <v>3381</v>
      </c>
      <c r="L854" s="1796">
        <f t="shared" si="55"/>
        <v>11</v>
      </c>
      <c r="M854" s="1796">
        <f t="shared" si="56"/>
        <v>8</v>
      </c>
      <c r="N854" s="1796"/>
      <c r="O854" s="1797">
        <v>71</v>
      </c>
      <c r="P854" s="353"/>
      <c r="Q854" s="353"/>
      <c r="R854" s="353"/>
      <c r="S854" s="353"/>
      <c r="T854" s="353"/>
      <c r="U854" s="353"/>
      <c r="V854" s="353"/>
      <c r="W854" s="353"/>
      <c r="X854" s="353"/>
      <c r="Y854" s="353"/>
      <c r="Z854" s="353"/>
      <c r="AA854" s="353"/>
      <c r="AB854" s="353"/>
      <c r="AC854" s="353"/>
      <c r="AD854" s="353"/>
      <c r="AE854" s="353"/>
      <c r="AF854" s="353"/>
      <c r="AG854" s="353"/>
    </row>
    <row r="855" spans="1:33" ht="12.6" customHeight="1" outlineLevel="1">
      <c r="A855" s="374">
        <v>44179</v>
      </c>
      <c r="B855" s="1081">
        <v>44165</v>
      </c>
      <c r="C855" s="364">
        <v>44176</v>
      </c>
      <c r="D855" s="1074">
        <v>44195</v>
      </c>
      <c r="E855" s="349" t="s">
        <v>3334</v>
      </c>
      <c r="F855" s="426" t="s">
        <v>14109</v>
      </c>
      <c r="G855" s="426" t="s">
        <v>14110</v>
      </c>
      <c r="H855" s="426"/>
      <c r="I855" s="426"/>
      <c r="J855" s="424" t="s">
        <v>2034</v>
      </c>
      <c r="K855" s="353" t="s">
        <v>3381</v>
      </c>
      <c r="L855" s="1796">
        <f t="shared" si="55"/>
        <v>14</v>
      </c>
      <c r="M855" s="1796">
        <f t="shared" si="56"/>
        <v>9</v>
      </c>
      <c r="N855" s="1796"/>
      <c r="O855" s="1797">
        <v>72</v>
      </c>
      <c r="P855" s="424"/>
      <c r="Q855" s="424"/>
      <c r="R855" s="424"/>
      <c r="S855" s="424"/>
      <c r="T855" s="424"/>
      <c r="U855" s="424"/>
      <c r="V855" s="424"/>
      <c r="W855" s="424"/>
      <c r="X855" s="424"/>
      <c r="Y855" s="424"/>
      <c r="Z855" s="424"/>
      <c r="AA855" s="424"/>
      <c r="AB855" s="424"/>
      <c r="AC855" s="424"/>
      <c r="AD855" s="424"/>
      <c r="AE855" s="424"/>
      <c r="AF855" s="424"/>
      <c r="AG855" s="424"/>
    </row>
    <row r="856" spans="1:33" ht="12.6" customHeight="1" outlineLevel="1">
      <c r="A856" s="376">
        <v>44179</v>
      </c>
      <c r="B856" s="1081">
        <v>44165</v>
      </c>
      <c r="C856" s="364">
        <v>44180</v>
      </c>
      <c r="D856" s="376">
        <v>44195</v>
      </c>
      <c r="E856" s="355" t="s">
        <v>3335</v>
      </c>
      <c r="F856" s="353" t="s">
        <v>14111</v>
      </c>
      <c r="G856" s="353" t="s">
        <v>14112</v>
      </c>
      <c r="H856" s="348"/>
      <c r="I856" s="353"/>
      <c r="J856" s="604" t="s">
        <v>2042</v>
      </c>
      <c r="K856" s="353"/>
      <c r="L856" s="1796">
        <f t="shared" si="55"/>
        <v>14</v>
      </c>
      <c r="M856" s="1796">
        <f t="shared" si="56"/>
        <v>9</v>
      </c>
      <c r="N856" s="1796"/>
      <c r="O856" s="1797">
        <v>73</v>
      </c>
      <c r="P856" s="362"/>
      <c r="Q856" s="357"/>
      <c r="R856" s="363"/>
      <c r="S856" s="350"/>
      <c r="T856" s="350"/>
      <c r="U856" s="350"/>
      <c r="V856" s="355"/>
      <c r="W856" s="1385"/>
      <c r="X856" s="1385"/>
      <c r="Y856" s="1385"/>
      <c r="Z856" s="1385"/>
      <c r="AA856" s="1385"/>
      <c r="AB856" s="1385"/>
      <c r="AC856" s="1385"/>
      <c r="AD856" s="363"/>
      <c r="AE856" s="1385"/>
      <c r="AF856" s="353"/>
      <c r="AG856" s="353"/>
    </row>
    <row r="857" spans="1:33" ht="12.6" customHeight="1" outlineLevel="1">
      <c r="A857" s="376">
        <v>44207</v>
      </c>
      <c r="B857" s="1081">
        <v>44155</v>
      </c>
      <c r="C857" s="364">
        <v>44179</v>
      </c>
      <c r="D857" s="932">
        <v>44185</v>
      </c>
      <c r="E857" s="349" t="s">
        <v>3334</v>
      </c>
      <c r="F857" s="424" t="s">
        <v>14113</v>
      </c>
      <c r="G857" s="424" t="s">
        <v>14114</v>
      </c>
      <c r="H857" s="424" t="s">
        <v>14115</v>
      </c>
      <c r="I857" s="424" t="s">
        <v>2035</v>
      </c>
      <c r="J857" s="424" t="s">
        <v>2034</v>
      </c>
      <c r="K857" s="424" t="s">
        <v>14116</v>
      </c>
      <c r="L857" s="1796">
        <f t="shared" si="55"/>
        <v>52</v>
      </c>
      <c r="M857" s="1796">
        <f t="shared" si="56"/>
        <v>35</v>
      </c>
      <c r="N857" s="1796"/>
      <c r="O857" s="1797">
        <v>74</v>
      </c>
      <c r="P857" s="424"/>
      <c r="Q857" s="424"/>
      <c r="R857" s="424"/>
      <c r="S857" s="424"/>
      <c r="T857" s="424"/>
      <c r="U857" s="424"/>
      <c r="V857" s="424"/>
      <c r="W857" s="424"/>
      <c r="X857" s="424"/>
      <c r="Y857" s="424"/>
      <c r="Z857" s="424"/>
      <c r="AA857" s="424"/>
      <c r="AB857" s="424"/>
      <c r="AC857" s="424"/>
      <c r="AD857" s="424"/>
      <c r="AE857" s="424"/>
      <c r="AF857" s="424"/>
      <c r="AG857" s="424"/>
    </row>
    <row r="858" spans="1:33" ht="12.6" customHeight="1" outlineLevel="1">
      <c r="A858" s="376"/>
      <c r="B858" s="1081"/>
      <c r="C858" s="364"/>
      <c r="D858" s="376"/>
      <c r="E858" s="355"/>
      <c r="F858" s="353"/>
      <c r="G858" s="353"/>
      <c r="H858" s="348"/>
      <c r="I858" s="353"/>
      <c r="J858" s="604"/>
      <c r="K858" s="353"/>
      <c r="L858" s="1795"/>
      <c r="M858" s="1795"/>
      <c r="N858" s="1796"/>
      <c r="O858" s="1797"/>
      <c r="P858" s="362"/>
      <c r="Q858" s="357"/>
      <c r="R858" s="363"/>
      <c r="S858" s="350"/>
      <c r="T858" s="350"/>
      <c r="U858" s="350"/>
      <c r="V858" s="355"/>
      <c r="W858" s="1385"/>
      <c r="X858" s="1385"/>
      <c r="Y858" s="1385"/>
      <c r="Z858" s="1385"/>
      <c r="AA858" s="1385"/>
      <c r="AB858" s="1385"/>
      <c r="AC858" s="1385"/>
      <c r="AD858" s="363"/>
      <c r="AE858" s="1385"/>
      <c r="AF858" s="353"/>
      <c r="AG858" s="353"/>
    </row>
    <row r="859" spans="1:33" ht="12.6" customHeight="1">
      <c r="A859" s="376"/>
      <c r="B859" s="364"/>
      <c r="C859" s="364"/>
      <c r="D859" s="376"/>
      <c r="E859" s="355"/>
      <c r="F859" s="353"/>
      <c r="G859" s="353"/>
      <c r="H859" s="348"/>
      <c r="I859" s="353"/>
      <c r="J859" s="604"/>
      <c r="K859" s="353"/>
      <c r="L859" s="1795"/>
      <c r="M859" s="1795"/>
      <c r="N859" s="1796"/>
      <c r="O859" s="1797"/>
      <c r="P859" s="362"/>
      <c r="Q859" s="357"/>
      <c r="R859" s="363"/>
      <c r="S859" s="350"/>
      <c r="T859" s="350"/>
      <c r="U859" s="350"/>
      <c r="V859" s="355"/>
      <c r="W859" s="1385"/>
      <c r="X859" s="1385"/>
      <c r="Y859" s="1385"/>
      <c r="Z859" s="1385"/>
      <c r="AA859" s="1385"/>
      <c r="AB859" s="1385"/>
      <c r="AC859" s="1385"/>
      <c r="AD859" s="363"/>
      <c r="AE859" s="1385"/>
      <c r="AF859" s="353"/>
      <c r="AG859" s="353"/>
    </row>
    <row r="860" spans="1:33" ht="12.6" customHeight="1">
      <c r="A860" s="742">
        <v>44166</v>
      </c>
      <c r="B860" s="1840">
        <v>44166</v>
      </c>
      <c r="C860" s="742">
        <v>44196</v>
      </c>
      <c r="D860" s="742">
        <v>44196</v>
      </c>
      <c r="E860" s="735" t="s">
        <v>3335</v>
      </c>
      <c r="F860" s="604" t="s">
        <v>2711</v>
      </c>
      <c r="G860" s="604" t="s">
        <v>14117</v>
      </c>
      <c r="H860" s="604" t="s">
        <v>14118</v>
      </c>
      <c r="I860" s="736"/>
      <c r="J860" s="604" t="s">
        <v>2035</v>
      </c>
      <c r="K860" s="353"/>
      <c r="L860" s="1796">
        <f t="shared" ref="L860:L891" si="57">(A860-B860)</f>
        <v>0</v>
      </c>
      <c r="M860" s="1796">
        <f t="shared" ref="M860:M891" si="58">NETWORKDAYS(B860,A860,A860:B860)</f>
        <v>0</v>
      </c>
      <c r="N860" s="1796"/>
      <c r="O860" s="1821">
        <v>1</v>
      </c>
      <c r="P860" s="378" t="s">
        <v>2405</v>
      </c>
      <c r="Q860" s="379">
        <f>AVERAGE($L$860:$L$939)</f>
        <v>13</v>
      </c>
      <c r="R860" s="359">
        <f>COUNT($B$860:$B$939)</f>
        <v>79</v>
      </c>
      <c r="S860" s="355">
        <f>COUNTIF($E$860:$E$939,$S$1)</f>
        <v>53</v>
      </c>
      <c r="T860" s="355">
        <f>COUNTIF($E$860:$E$939,$T$1)</f>
        <v>26</v>
      </c>
      <c r="U860" s="355">
        <f>R860-S860-T860</f>
        <v>0</v>
      </c>
      <c r="V860" s="355"/>
      <c r="W860" s="735">
        <f t="shared" ref="W860:AE860" si="59">COUNTIF($J$860:$J$939, W$1)</f>
        <v>12</v>
      </c>
      <c r="X860" s="735">
        <f t="shared" si="59"/>
        <v>11</v>
      </c>
      <c r="Y860" s="735">
        <f t="shared" si="59"/>
        <v>15</v>
      </c>
      <c r="Z860" s="735">
        <f t="shared" si="59"/>
        <v>16</v>
      </c>
      <c r="AA860" s="735">
        <f t="shared" si="59"/>
        <v>13</v>
      </c>
      <c r="AB860" s="735">
        <f t="shared" si="59"/>
        <v>9</v>
      </c>
      <c r="AC860" s="735">
        <f t="shared" si="59"/>
        <v>3</v>
      </c>
      <c r="AD860" s="735">
        <f t="shared" si="59"/>
        <v>0</v>
      </c>
      <c r="AE860" s="735">
        <f t="shared" si="59"/>
        <v>0</v>
      </c>
      <c r="AF860" s="735"/>
      <c r="AG860" s="359">
        <f>SUM(W860:AF860)</f>
        <v>79</v>
      </c>
    </row>
    <row r="861" spans="1:33" ht="12.6" customHeight="1" outlineLevel="1">
      <c r="A861" s="376">
        <v>44169</v>
      </c>
      <c r="B861" s="757">
        <v>44167</v>
      </c>
      <c r="C861" s="364">
        <v>44169</v>
      </c>
      <c r="D861" s="376">
        <v>44169</v>
      </c>
      <c r="E861" s="355" t="s">
        <v>3334</v>
      </c>
      <c r="F861" s="353" t="s">
        <v>14119</v>
      </c>
      <c r="G861" s="353" t="s">
        <v>14120</v>
      </c>
      <c r="H861" s="348" t="s">
        <v>14121</v>
      </c>
      <c r="I861" s="353"/>
      <c r="J861" s="604" t="s">
        <v>2042</v>
      </c>
      <c r="K861" s="353"/>
      <c r="L861" s="1796">
        <f t="shared" si="57"/>
        <v>2</v>
      </c>
      <c r="M861" s="1796">
        <f t="shared" si="58"/>
        <v>1</v>
      </c>
      <c r="N861" s="1796"/>
      <c r="O861" s="1821">
        <v>2</v>
      </c>
      <c r="P861" s="378"/>
      <c r="Q861" s="379"/>
      <c r="R861" s="359"/>
      <c r="S861" s="355"/>
      <c r="T861" s="355"/>
      <c r="U861" s="355"/>
      <c r="V861" s="355"/>
      <c r="W861" s="735"/>
      <c r="X861" s="735"/>
      <c r="Y861" s="735"/>
      <c r="Z861" s="735"/>
      <c r="AA861" s="735"/>
      <c r="AB861" s="735"/>
      <c r="AC861" s="735"/>
      <c r="AD861" s="359"/>
      <c r="AE861" s="735"/>
      <c r="AF861" s="353"/>
      <c r="AG861" s="353"/>
    </row>
    <row r="862" spans="1:33" ht="12.6" customHeight="1" outlineLevel="1">
      <c r="A862" s="376">
        <v>44172</v>
      </c>
      <c r="B862" s="757">
        <v>44169</v>
      </c>
      <c r="C862" s="364">
        <v>44172</v>
      </c>
      <c r="D862" s="932">
        <v>43834</v>
      </c>
      <c r="E862" s="355" t="s">
        <v>3334</v>
      </c>
      <c r="F862" s="22" t="s">
        <v>2698</v>
      </c>
      <c r="G862" s="22" t="s">
        <v>14122</v>
      </c>
      <c r="H862" s="22"/>
      <c r="I862" s="22"/>
      <c r="J862" s="353" t="s">
        <v>2045</v>
      </c>
      <c r="K862" s="353" t="s">
        <v>3351</v>
      </c>
      <c r="L862" s="1796">
        <f t="shared" si="57"/>
        <v>3</v>
      </c>
      <c r="M862" s="1796">
        <f t="shared" si="58"/>
        <v>0</v>
      </c>
      <c r="N862" s="1796"/>
      <c r="O862" s="1821">
        <v>3</v>
      </c>
      <c r="P862" s="378"/>
      <c r="Q862" s="379"/>
      <c r="R862" s="359"/>
      <c r="S862" s="355"/>
      <c r="T862" s="355"/>
      <c r="U862" s="355"/>
      <c r="V862" s="355"/>
      <c r="W862" s="735"/>
      <c r="X862" s="735"/>
      <c r="Y862" s="735"/>
      <c r="Z862" s="735"/>
      <c r="AA862" s="735"/>
      <c r="AB862" s="735"/>
      <c r="AC862" s="735"/>
      <c r="AD862" s="359"/>
      <c r="AE862" s="735"/>
      <c r="AF862" s="353"/>
      <c r="AG862" s="353"/>
    </row>
    <row r="863" spans="1:33" ht="12.6" customHeight="1" outlineLevel="1">
      <c r="A863" s="954">
        <v>44173</v>
      </c>
      <c r="B863" s="757">
        <v>44166</v>
      </c>
      <c r="C863" s="364">
        <v>44193</v>
      </c>
      <c r="D863" s="364">
        <v>43832</v>
      </c>
      <c r="E863" s="355" t="s">
        <v>3335</v>
      </c>
      <c r="F863" s="353" t="s">
        <v>14123</v>
      </c>
      <c r="G863" s="353" t="s">
        <v>14124</v>
      </c>
      <c r="H863" s="353"/>
      <c r="I863" s="353"/>
      <c r="J863" s="353" t="s">
        <v>2033</v>
      </c>
      <c r="K863" s="353" t="s">
        <v>14125</v>
      </c>
      <c r="L863" s="1796">
        <f t="shared" si="57"/>
        <v>7</v>
      </c>
      <c r="M863" s="1796">
        <f t="shared" si="58"/>
        <v>4</v>
      </c>
      <c r="N863" s="1796"/>
      <c r="O863" s="1821">
        <v>4</v>
      </c>
      <c r="P863" s="375"/>
      <c r="Q863" s="375"/>
      <c r="R863" s="375"/>
      <c r="S863" s="375"/>
      <c r="T863" s="375"/>
      <c r="U863" s="375"/>
      <c r="V863" s="375"/>
      <c r="W863" s="375"/>
      <c r="X863" s="375"/>
      <c r="Y863" s="375"/>
      <c r="Z863" s="375"/>
      <c r="AA863" s="375"/>
      <c r="AB863" s="375"/>
      <c r="AC863" s="375"/>
      <c r="AD863" s="375"/>
      <c r="AE863" s="375"/>
      <c r="AF863" s="375"/>
      <c r="AG863" s="375"/>
    </row>
    <row r="864" spans="1:33" ht="12.6" customHeight="1" outlineLevel="1">
      <c r="A864" s="376">
        <v>44173</v>
      </c>
      <c r="B864" s="757">
        <v>44166</v>
      </c>
      <c r="C864" s="364">
        <v>44173</v>
      </c>
      <c r="D864" s="932">
        <v>43831</v>
      </c>
      <c r="E864" s="349" t="s">
        <v>3334</v>
      </c>
      <c r="F864" s="424" t="s">
        <v>14126</v>
      </c>
      <c r="G864" s="424" t="s">
        <v>14127</v>
      </c>
      <c r="H864" s="424" t="s">
        <v>14128</v>
      </c>
      <c r="I864" s="424"/>
      <c r="J864" s="424" t="s">
        <v>13723</v>
      </c>
      <c r="K864" s="353" t="s">
        <v>14129</v>
      </c>
      <c r="L864" s="1796">
        <f t="shared" si="57"/>
        <v>7</v>
      </c>
      <c r="M864" s="1796">
        <f t="shared" si="58"/>
        <v>4</v>
      </c>
      <c r="N864" s="1796"/>
      <c r="O864" s="1821">
        <v>5</v>
      </c>
      <c r="P864" s="707"/>
      <c r="Q864" s="707"/>
      <c r="R864" s="707"/>
      <c r="S864" s="707"/>
      <c r="T864" s="707"/>
      <c r="U864" s="707"/>
      <c r="V864" s="707"/>
      <c r="W864" s="707"/>
      <c r="X864" s="707"/>
      <c r="Y864" s="707"/>
      <c r="Z864" s="707"/>
      <c r="AA864" s="707"/>
      <c r="AB864" s="707"/>
      <c r="AC864" s="707"/>
      <c r="AD864" s="707"/>
      <c r="AE864" s="707"/>
      <c r="AF864" s="707"/>
      <c r="AG864" s="707"/>
    </row>
    <row r="865" spans="1:21" ht="12.6" customHeight="1" outlineLevel="1">
      <c r="A865" s="376">
        <v>44172</v>
      </c>
      <c r="B865" s="757">
        <v>44166</v>
      </c>
      <c r="C865" s="364">
        <v>44175</v>
      </c>
      <c r="D865" s="376">
        <v>44183</v>
      </c>
      <c r="E865" s="355" t="s">
        <v>3334</v>
      </c>
      <c r="F865" s="353" t="s">
        <v>14092</v>
      </c>
      <c r="G865" s="353" t="s">
        <v>14130</v>
      </c>
      <c r="H865" s="348" t="s">
        <v>14131</v>
      </c>
      <c r="I865" s="353"/>
      <c r="J865" s="604" t="s">
        <v>2042</v>
      </c>
      <c r="K865" s="353"/>
      <c r="L865" s="1796">
        <f t="shared" si="57"/>
        <v>6</v>
      </c>
      <c r="M865" s="1796">
        <f t="shared" si="58"/>
        <v>3</v>
      </c>
      <c r="N865" s="1796"/>
      <c r="O865" s="1821">
        <v>6</v>
      </c>
      <c r="P865" s="378"/>
      <c r="Q865" s="379"/>
      <c r="R865" s="359"/>
      <c r="S865" s="355"/>
      <c r="T865" s="355"/>
      <c r="U865" s="355"/>
    </row>
    <row r="866" spans="1:21" ht="12.6" customHeight="1" outlineLevel="1">
      <c r="A866" s="374">
        <v>44174</v>
      </c>
      <c r="B866" s="757">
        <v>44168</v>
      </c>
      <c r="C866" s="364">
        <v>44176</v>
      </c>
      <c r="D866" s="364">
        <v>44176</v>
      </c>
      <c r="E866" s="355" t="s">
        <v>3334</v>
      </c>
      <c r="F866" s="353" t="s">
        <v>3337</v>
      </c>
      <c r="G866" s="353" t="s">
        <v>14132</v>
      </c>
      <c r="H866" s="353" t="s">
        <v>14133</v>
      </c>
      <c r="I866" s="353"/>
      <c r="J866" s="353" t="s">
        <v>2033</v>
      </c>
      <c r="K866" s="353" t="s">
        <v>14134</v>
      </c>
      <c r="L866" s="1796">
        <f t="shared" si="57"/>
        <v>6</v>
      </c>
      <c r="M866" s="1796">
        <f t="shared" si="58"/>
        <v>3</v>
      </c>
      <c r="N866" s="1796"/>
      <c r="O866" s="1821">
        <v>7</v>
      </c>
      <c r="P866" s="353"/>
      <c r="Q866" s="353"/>
      <c r="R866" s="353"/>
      <c r="S866" s="353"/>
      <c r="T866" s="353"/>
      <c r="U866" s="353"/>
    </row>
    <row r="867" spans="1:21" ht="12.6" customHeight="1" outlineLevel="1">
      <c r="A867" s="374">
        <v>44173</v>
      </c>
      <c r="B867" s="757">
        <v>44173</v>
      </c>
      <c r="C867" s="364"/>
      <c r="D867" s="355"/>
      <c r="E867" s="355" t="s">
        <v>3334</v>
      </c>
      <c r="F867" s="353" t="s">
        <v>3354</v>
      </c>
      <c r="G867" s="353" t="s">
        <v>14135</v>
      </c>
      <c r="H867" s="348"/>
      <c r="I867" s="353"/>
      <c r="J867" s="604" t="s">
        <v>2033</v>
      </c>
      <c r="K867" s="353"/>
      <c r="L867" s="1796">
        <f t="shared" si="57"/>
        <v>0</v>
      </c>
      <c r="M867" s="1796">
        <f t="shared" si="58"/>
        <v>0</v>
      </c>
      <c r="N867" s="1796"/>
      <c r="O867" s="1821">
        <v>8</v>
      </c>
      <c r="P867" s="353"/>
      <c r="Q867" s="355"/>
      <c r="R867" s="359"/>
      <c r="S867" s="355"/>
      <c r="T867" s="355"/>
      <c r="U867" s="355"/>
    </row>
    <row r="868" spans="1:21" ht="15" customHeight="1" outlineLevel="1">
      <c r="A868" s="376">
        <v>44174</v>
      </c>
      <c r="B868" s="757">
        <v>44166</v>
      </c>
      <c r="C868" s="364">
        <v>44179</v>
      </c>
      <c r="D868" s="364">
        <v>44196</v>
      </c>
      <c r="E868" s="355" t="s">
        <v>3334</v>
      </c>
      <c r="F868" s="353" t="s">
        <v>14136</v>
      </c>
      <c r="G868" s="353" t="s">
        <v>14137</v>
      </c>
      <c r="H868" s="353"/>
      <c r="I868" s="353"/>
      <c r="J868" s="353" t="s">
        <v>2035</v>
      </c>
      <c r="K868" s="13"/>
      <c r="L868" s="1796">
        <f t="shared" si="57"/>
        <v>8</v>
      </c>
      <c r="M868" s="1796">
        <f t="shared" si="58"/>
        <v>5</v>
      </c>
      <c r="N868" s="1796"/>
      <c r="O868" s="1821">
        <v>9</v>
      </c>
      <c r="P868" s="353"/>
      <c r="Q868" s="355"/>
      <c r="R868" s="359"/>
      <c r="S868" s="355"/>
      <c r="T868" s="355"/>
      <c r="U868" s="355"/>
    </row>
    <row r="869" spans="1:21" ht="12.6" customHeight="1" outlineLevel="1">
      <c r="A869" s="715">
        <v>44174</v>
      </c>
      <c r="B869" s="757">
        <v>44172</v>
      </c>
      <c r="C869" s="364">
        <v>44203</v>
      </c>
      <c r="D869" s="364">
        <v>43837</v>
      </c>
      <c r="E869" s="355" t="s">
        <v>3335</v>
      </c>
      <c r="F869" s="353" t="s">
        <v>3613</v>
      </c>
      <c r="G869" s="353" t="s">
        <v>14138</v>
      </c>
      <c r="H869" s="353" t="s">
        <v>14139</v>
      </c>
      <c r="I869" s="353"/>
      <c r="J869" s="353" t="s">
        <v>2035</v>
      </c>
      <c r="K869" s="353"/>
      <c r="L869" s="1796">
        <f t="shared" si="57"/>
        <v>2</v>
      </c>
      <c r="M869" s="1796">
        <f t="shared" si="58"/>
        <v>1</v>
      </c>
      <c r="N869" s="1796"/>
      <c r="O869" s="1821">
        <v>10</v>
      </c>
      <c r="P869" s="353"/>
      <c r="Q869" s="355"/>
      <c r="R869" s="359"/>
      <c r="S869" s="355"/>
      <c r="T869" s="355"/>
      <c r="U869" s="355"/>
    </row>
    <row r="870" spans="1:21" ht="12.6" customHeight="1" outlineLevel="1">
      <c r="A870" s="376">
        <v>44174</v>
      </c>
      <c r="B870" s="757">
        <v>44169</v>
      </c>
      <c r="C870" s="364">
        <v>44183</v>
      </c>
      <c r="D870" s="364">
        <v>44183</v>
      </c>
      <c r="E870" s="355" t="s">
        <v>3335</v>
      </c>
      <c r="F870" s="353" t="s">
        <v>14140</v>
      </c>
      <c r="G870" s="353" t="s">
        <v>14141</v>
      </c>
      <c r="H870" s="353"/>
      <c r="I870" s="353"/>
      <c r="J870" s="353" t="s">
        <v>2039</v>
      </c>
      <c r="K870" s="353" t="s">
        <v>3655</v>
      </c>
      <c r="L870" s="1796">
        <f t="shared" si="57"/>
        <v>5</v>
      </c>
      <c r="M870" s="1796">
        <f t="shared" si="58"/>
        <v>2</v>
      </c>
      <c r="N870" s="1796"/>
      <c r="O870" s="1821">
        <v>11</v>
      </c>
      <c r="P870" s="375"/>
      <c r="Q870" s="375"/>
      <c r="R870" s="375"/>
      <c r="S870" s="375"/>
      <c r="T870" s="375"/>
      <c r="U870" s="375"/>
    </row>
    <row r="871" spans="1:21" ht="15" customHeight="1" outlineLevel="1">
      <c r="A871" s="754">
        <v>44175</v>
      </c>
      <c r="B871" s="757">
        <v>44172</v>
      </c>
      <c r="C871" s="364">
        <v>44179</v>
      </c>
      <c r="D871" s="364">
        <v>44179</v>
      </c>
      <c r="E871" s="355" t="s">
        <v>3335</v>
      </c>
      <c r="F871" s="22" t="s">
        <v>2613</v>
      </c>
      <c r="G871" s="22" t="s">
        <v>14142</v>
      </c>
      <c r="H871" s="22"/>
      <c r="I871" s="22"/>
      <c r="J871" s="353" t="s">
        <v>2035</v>
      </c>
      <c r="K871" s="13"/>
      <c r="L871" s="1796">
        <f t="shared" si="57"/>
        <v>3</v>
      </c>
      <c r="M871" s="1796">
        <f t="shared" si="58"/>
        <v>2</v>
      </c>
      <c r="N871" s="1796"/>
      <c r="O871" s="1821">
        <v>12</v>
      </c>
      <c r="P871" s="353"/>
      <c r="Q871" s="355"/>
      <c r="R871" s="359"/>
      <c r="S871" s="355"/>
      <c r="T871" s="355"/>
      <c r="U871" s="355"/>
    </row>
    <row r="872" spans="1:21" ht="12.6" customHeight="1" outlineLevel="1">
      <c r="A872" s="374">
        <v>44175</v>
      </c>
      <c r="B872" s="757">
        <v>44174</v>
      </c>
      <c r="C872" s="364">
        <v>44175</v>
      </c>
      <c r="D872" s="932">
        <v>43839</v>
      </c>
      <c r="E872" s="349" t="s">
        <v>3334</v>
      </c>
      <c r="F872" s="426" t="s">
        <v>12576</v>
      </c>
      <c r="G872" s="426" t="s">
        <v>14143</v>
      </c>
      <c r="H872" s="426" t="s">
        <v>14144</v>
      </c>
      <c r="I872" s="426"/>
      <c r="J872" s="424" t="s">
        <v>2034</v>
      </c>
      <c r="K872" s="353" t="s">
        <v>3406</v>
      </c>
      <c r="L872" s="1796">
        <f t="shared" si="57"/>
        <v>1</v>
      </c>
      <c r="M872" s="1796">
        <f t="shared" si="58"/>
        <v>0</v>
      </c>
      <c r="N872" s="1796"/>
      <c r="O872" s="1821">
        <v>13</v>
      </c>
      <c r="P872" s="424"/>
      <c r="Q872" s="424"/>
      <c r="R872" s="424"/>
      <c r="S872" s="424"/>
      <c r="T872" s="424"/>
      <c r="U872" s="424"/>
    </row>
    <row r="873" spans="1:21" ht="12.6" customHeight="1" outlineLevel="1">
      <c r="A873" s="374">
        <v>44176</v>
      </c>
      <c r="B873" s="757">
        <v>44166</v>
      </c>
      <c r="C873" s="364">
        <v>44174</v>
      </c>
      <c r="D873" s="374">
        <v>44194</v>
      </c>
      <c r="E873" s="355" t="s">
        <v>3335</v>
      </c>
      <c r="F873" s="22" t="s">
        <v>2548</v>
      </c>
      <c r="G873" s="22" t="s">
        <v>14145</v>
      </c>
      <c r="H873" s="22" t="s">
        <v>14146</v>
      </c>
      <c r="I873" s="22"/>
      <c r="J873" s="353" t="s">
        <v>2039</v>
      </c>
      <c r="K873" s="353" t="s">
        <v>3570</v>
      </c>
      <c r="L873" s="1796">
        <f t="shared" si="57"/>
        <v>10</v>
      </c>
      <c r="M873" s="1796">
        <f t="shared" si="58"/>
        <v>7</v>
      </c>
      <c r="N873" s="1796"/>
      <c r="O873" s="1821">
        <v>14</v>
      </c>
      <c r="P873" s="353"/>
      <c r="Q873" s="353"/>
      <c r="R873" s="353"/>
      <c r="S873" s="353"/>
      <c r="T873" s="353"/>
      <c r="U873" s="353"/>
    </row>
    <row r="874" spans="1:21" ht="12.6" customHeight="1" outlineLevel="1">
      <c r="A874" s="360">
        <v>44176</v>
      </c>
      <c r="B874" s="757">
        <v>44169</v>
      </c>
      <c r="C874" s="364">
        <v>44179</v>
      </c>
      <c r="D874" s="360">
        <v>44179</v>
      </c>
      <c r="E874" s="355" t="s">
        <v>3334</v>
      </c>
      <c r="F874" s="353" t="s">
        <v>14147</v>
      </c>
      <c r="G874" s="353" t="s">
        <v>14148</v>
      </c>
      <c r="H874" s="348"/>
      <c r="I874" s="353"/>
      <c r="J874" s="604" t="s">
        <v>2042</v>
      </c>
      <c r="K874" s="353"/>
      <c r="L874" s="1796">
        <f t="shared" si="57"/>
        <v>7</v>
      </c>
      <c r="M874" s="1796">
        <f t="shared" si="58"/>
        <v>4</v>
      </c>
      <c r="N874" s="1796"/>
      <c r="O874" s="1821">
        <v>15</v>
      </c>
      <c r="P874" s="353"/>
      <c r="Q874" s="355"/>
      <c r="R874" s="359"/>
      <c r="S874" s="355"/>
      <c r="T874" s="355"/>
      <c r="U874" s="355"/>
    </row>
    <row r="875" spans="1:21" ht="12.6" customHeight="1" outlineLevel="1">
      <c r="A875" s="360">
        <v>44179</v>
      </c>
      <c r="B875" s="757">
        <v>44169</v>
      </c>
      <c r="C875" s="364">
        <v>44183</v>
      </c>
      <c r="D875" s="932">
        <v>43834</v>
      </c>
      <c r="E875" s="355" t="s">
        <v>3334</v>
      </c>
      <c r="F875" s="22" t="s">
        <v>14149</v>
      </c>
      <c r="G875" s="22" t="s">
        <v>14150</v>
      </c>
      <c r="H875" s="22"/>
      <c r="I875" s="22"/>
      <c r="J875" s="353" t="s">
        <v>2045</v>
      </c>
      <c r="K875" s="353" t="s">
        <v>3351</v>
      </c>
      <c r="L875" s="1796">
        <f t="shared" si="57"/>
        <v>10</v>
      </c>
      <c r="M875" s="1796">
        <f t="shared" si="58"/>
        <v>5</v>
      </c>
      <c r="N875" s="1796"/>
      <c r="O875" s="1821">
        <v>16</v>
      </c>
      <c r="P875" s="353"/>
      <c r="Q875" s="355"/>
      <c r="R875" s="359"/>
      <c r="S875" s="355"/>
      <c r="T875" s="355"/>
      <c r="U875" s="355"/>
    </row>
    <row r="876" spans="1:21" ht="12.6" customHeight="1" outlineLevel="1">
      <c r="A876" s="360">
        <v>44179</v>
      </c>
      <c r="B876" s="757">
        <v>44174</v>
      </c>
      <c r="C876" s="364">
        <v>44181</v>
      </c>
      <c r="D876" s="932">
        <v>43839</v>
      </c>
      <c r="E876" s="355" t="s">
        <v>3334</v>
      </c>
      <c r="F876" s="22" t="s">
        <v>14151</v>
      </c>
      <c r="G876" s="22" t="s">
        <v>14152</v>
      </c>
      <c r="H876" s="22"/>
      <c r="I876" s="22"/>
      <c r="J876" s="353" t="s">
        <v>2045</v>
      </c>
      <c r="K876" s="353" t="s">
        <v>3351</v>
      </c>
      <c r="L876" s="1796">
        <f t="shared" si="57"/>
        <v>5</v>
      </c>
      <c r="M876" s="1796">
        <f t="shared" si="58"/>
        <v>2</v>
      </c>
      <c r="N876" s="1796"/>
      <c r="O876" s="1821">
        <v>17</v>
      </c>
      <c r="P876" s="353"/>
      <c r="Q876" s="355"/>
      <c r="R876" s="359"/>
      <c r="S876" s="355"/>
      <c r="T876" s="355"/>
      <c r="U876" s="355"/>
    </row>
    <row r="877" spans="1:21" ht="12.6" customHeight="1" outlineLevel="1">
      <c r="A877" s="374">
        <v>44179</v>
      </c>
      <c r="B877" s="757">
        <v>44174</v>
      </c>
      <c r="C877" s="364">
        <v>44180</v>
      </c>
      <c r="D877" s="932">
        <v>43839</v>
      </c>
      <c r="E877" s="355" t="s">
        <v>3334</v>
      </c>
      <c r="F877" s="22" t="s">
        <v>3627</v>
      </c>
      <c r="G877" s="22" t="s">
        <v>14153</v>
      </c>
      <c r="H877" s="22"/>
      <c r="I877" s="22"/>
      <c r="J877" s="353" t="s">
        <v>2045</v>
      </c>
      <c r="K877" s="353" t="s">
        <v>3366</v>
      </c>
      <c r="L877" s="1796">
        <f t="shared" si="57"/>
        <v>5</v>
      </c>
      <c r="M877" s="1796">
        <f t="shared" si="58"/>
        <v>2</v>
      </c>
      <c r="N877" s="1796"/>
      <c r="O877" s="1821">
        <v>18</v>
      </c>
      <c r="P877" s="353"/>
      <c r="Q877" s="355"/>
      <c r="R877" s="359"/>
      <c r="S877" s="355"/>
      <c r="T877" s="355"/>
      <c r="U877" s="355"/>
    </row>
    <row r="878" spans="1:21" ht="12.6" customHeight="1" outlineLevel="1">
      <c r="A878" s="754">
        <v>44179</v>
      </c>
      <c r="B878" s="757">
        <v>44166</v>
      </c>
      <c r="C878" s="364">
        <v>44179</v>
      </c>
      <c r="D878" s="364">
        <v>44196</v>
      </c>
      <c r="E878" s="355" t="s">
        <v>3334</v>
      </c>
      <c r="F878" s="22" t="s">
        <v>14154</v>
      </c>
      <c r="G878" s="22" t="s">
        <v>14155</v>
      </c>
      <c r="H878" s="22" t="s">
        <v>14156</v>
      </c>
      <c r="I878" s="22"/>
      <c r="J878" s="353" t="s">
        <v>2035</v>
      </c>
      <c r="K878" s="353"/>
      <c r="L878" s="1796">
        <f t="shared" si="57"/>
        <v>13</v>
      </c>
      <c r="M878" s="1796">
        <f t="shared" si="58"/>
        <v>8</v>
      </c>
      <c r="N878" s="1796"/>
      <c r="O878" s="1821">
        <v>19</v>
      </c>
      <c r="P878" s="353"/>
      <c r="Q878" s="355"/>
      <c r="R878" s="359"/>
      <c r="S878" s="355"/>
      <c r="T878" s="355"/>
      <c r="U878" s="355"/>
    </row>
    <row r="879" spans="1:21" ht="12.6" customHeight="1" outlineLevel="1">
      <c r="A879" s="374">
        <v>44179</v>
      </c>
      <c r="B879" s="757">
        <v>44168</v>
      </c>
      <c r="C879" s="364">
        <v>44179</v>
      </c>
      <c r="D879" s="364">
        <v>43833</v>
      </c>
      <c r="E879" s="355" t="s">
        <v>3334</v>
      </c>
      <c r="F879" s="22" t="s">
        <v>14157</v>
      </c>
      <c r="G879" s="22" t="s">
        <v>14158</v>
      </c>
      <c r="H879" s="22"/>
      <c r="I879" s="22"/>
      <c r="J879" s="353" t="s">
        <v>2033</v>
      </c>
      <c r="K879" s="353" t="s">
        <v>3381</v>
      </c>
      <c r="L879" s="1796">
        <f t="shared" si="57"/>
        <v>11</v>
      </c>
      <c r="M879" s="1796">
        <f t="shared" si="58"/>
        <v>6</v>
      </c>
      <c r="N879" s="1796"/>
      <c r="O879" s="1821">
        <v>20</v>
      </c>
      <c r="P879" s="353"/>
      <c r="Q879" s="353"/>
      <c r="R879" s="353"/>
      <c r="S879" s="353"/>
      <c r="T879" s="353"/>
      <c r="U879" s="353"/>
    </row>
    <row r="880" spans="1:21" ht="12.6" customHeight="1" outlineLevel="1">
      <c r="A880" s="374">
        <v>44179</v>
      </c>
      <c r="B880" s="757">
        <v>44169</v>
      </c>
      <c r="C880" s="364">
        <v>44183</v>
      </c>
      <c r="D880" s="364">
        <v>43834</v>
      </c>
      <c r="E880" s="355" t="s">
        <v>3334</v>
      </c>
      <c r="F880" s="22" t="s">
        <v>14159</v>
      </c>
      <c r="G880" s="22" t="s">
        <v>14160</v>
      </c>
      <c r="H880" s="22"/>
      <c r="I880" s="22"/>
      <c r="J880" s="353" t="s">
        <v>2033</v>
      </c>
      <c r="K880" s="353" t="s">
        <v>3381</v>
      </c>
      <c r="L880" s="1796">
        <f t="shared" si="57"/>
        <v>10</v>
      </c>
      <c r="M880" s="1796">
        <f t="shared" si="58"/>
        <v>5</v>
      </c>
      <c r="N880" s="1796"/>
      <c r="O880" s="1821">
        <v>21</v>
      </c>
      <c r="P880" s="353"/>
      <c r="Q880" s="353"/>
      <c r="R880" s="353"/>
      <c r="S880" s="353"/>
      <c r="T880" s="353"/>
      <c r="U880" s="353"/>
    </row>
    <row r="881" spans="1:21" ht="12.6" customHeight="1" outlineLevel="1">
      <c r="A881" s="360">
        <v>44179</v>
      </c>
      <c r="B881" s="757">
        <v>44166</v>
      </c>
      <c r="C881" s="364">
        <v>44180</v>
      </c>
      <c r="D881" s="360">
        <v>44195</v>
      </c>
      <c r="E881" s="355" t="s">
        <v>3335</v>
      </c>
      <c r="F881" s="353" t="s">
        <v>14161</v>
      </c>
      <c r="G881" s="353" t="s">
        <v>14162</v>
      </c>
      <c r="H881" s="348" t="s">
        <v>3577</v>
      </c>
      <c r="I881" s="353"/>
      <c r="J881" s="604" t="s">
        <v>2042</v>
      </c>
      <c r="K881" s="353"/>
      <c r="L881" s="1796">
        <f t="shared" si="57"/>
        <v>13</v>
      </c>
      <c r="M881" s="1796">
        <f t="shared" si="58"/>
        <v>8</v>
      </c>
      <c r="N881" s="1796"/>
      <c r="O881" s="1821">
        <v>22</v>
      </c>
      <c r="P881" s="352"/>
      <c r="Q881" s="350"/>
      <c r="R881" s="359"/>
      <c r="S881" s="355"/>
      <c r="T881" s="355"/>
      <c r="U881" s="355"/>
    </row>
    <row r="882" spans="1:21" ht="12.6" customHeight="1" outlineLevel="1">
      <c r="A882" s="360">
        <v>44179</v>
      </c>
      <c r="B882" s="757">
        <v>44172</v>
      </c>
      <c r="C882" s="364">
        <v>44180</v>
      </c>
      <c r="D882" s="364">
        <v>43837</v>
      </c>
      <c r="E882" s="355" t="s">
        <v>3335</v>
      </c>
      <c r="F882" s="353" t="s">
        <v>14163</v>
      </c>
      <c r="G882" s="353" t="s">
        <v>14164</v>
      </c>
      <c r="H882" s="348"/>
      <c r="I882" s="353"/>
      <c r="J882" s="604" t="s">
        <v>2042</v>
      </c>
      <c r="K882" s="353"/>
      <c r="L882" s="1796">
        <f t="shared" si="57"/>
        <v>7</v>
      </c>
      <c r="M882" s="1796">
        <f t="shared" si="58"/>
        <v>4</v>
      </c>
      <c r="N882" s="1796"/>
      <c r="O882" s="1821">
        <v>23</v>
      </c>
      <c r="P882" s="352"/>
      <c r="Q882" s="350"/>
      <c r="R882" s="359"/>
      <c r="S882" s="355"/>
      <c r="T882" s="355"/>
      <c r="U882" s="355"/>
    </row>
    <row r="883" spans="1:21" ht="12.6" customHeight="1" outlineLevel="1">
      <c r="A883" s="360">
        <v>44180</v>
      </c>
      <c r="B883" s="757">
        <v>44168</v>
      </c>
      <c r="C883" s="364">
        <v>44179</v>
      </c>
      <c r="D883" s="932">
        <v>44180</v>
      </c>
      <c r="E883" s="355" t="s">
        <v>3335</v>
      </c>
      <c r="F883" s="22" t="s">
        <v>14165</v>
      </c>
      <c r="G883" s="22" t="s">
        <v>14166</v>
      </c>
      <c r="H883" s="22"/>
      <c r="I883" s="22" t="s">
        <v>2035</v>
      </c>
      <c r="J883" s="353" t="s">
        <v>2045</v>
      </c>
      <c r="K883" s="353" t="s">
        <v>13963</v>
      </c>
      <c r="L883" s="1796">
        <f t="shared" si="57"/>
        <v>12</v>
      </c>
      <c r="M883" s="1796">
        <f t="shared" si="58"/>
        <v>7</v>
      </c>
      <c r="N883" s="1796"/>
      <c r="O883" s="1821">
        <v>24</v>
      </c>
      <c r="P883" s="352"/>
      <c r="Q883" s="350"/>
      <c r="R883" s="359"/>
      <c r="S883" s="355"/>
      <c r="T883" s="355"/>
      <c r="U883" s="355"/>
    </row>
    <row r="884" spans="1:21" ht="12.6" customHeight="1" outlineLevel="1">
      <c r="A884" s="360">
        <v>44180</v>
      </c>
      <c r="B884" s="757">
        <v>44173</v>
      </c>
      <c r="C884" s="364">
        <v>44193</v>
      </c>
      <c r="D884" s="932">
        <v>43838</v>
      </c>
      <c r="E884" s="355" t="s">
        <v>3335</v>
      </c>
      <c r="F884" s="22" t="s">
        <v>3400</v>
      </c>
      <c r="G884" s="22" t="s">
        <v>14167</v>
      </c>
      <c r="H884" s="426"/>
      <c r="I884" s="22"/>
      <c r="J884" s="353" t="s">
        <v>2045</v>
      </c>
      <c r="K884" s="353" t="s">
        <v>3570</v>
      </c>
      <c r="L884" s="1796">
        <f t="shared" si="57"/>
        <v>7</v>
      </c>
      <c r="M884" s="1796">
        <f t="shared" si="58"/>
        <v>4</v>
      </c>
      <c r="N884" s="1796"/>
      <c r="O884" s="1821">
        <v>25</v>
      </c>
      <c r="P884" s="353"/>
      <c r="Q884" s="355"/>
      <c r="R884" s="359"/>
      <c r="S884" s="355"/>
      <c r="T884" s="355"/>
      <c r="U884" s="355"/>
    </row>
    <row r="885" spans="1:21" ht="12.6" customHeight="1" outlineLevel="1">
      <c r="A885" s="374">
        <v>44180</v>
      </c>
      <c r="B885" s="757">
        <v>44176</v>
      </c>
      <c r="C885" s="364">
        <v>44182</v>
      </c>
      <c r="D885" s="364">
        <v>43841</v>
      </c>
      <c r="E885" s="355" t="s">
        <v>3334</v>
      </c>
      <c r="F885" s="22" t="s">
        <v>13209</v>
      </c>
      <c r="G885" s="22" t="s">
        <v>14168</v>
      </c>
      <c r="H885" s="22"/>
      <c r="I885" s="22"/>
      <c r="J885" s="353" t="s">
        <v>2033</v>
      </c>
      <c r="K885" s="353" t="s">
        <v>3381</v>
      </c>
      <c r="L885" s="1796">
        <f t="shared" si="57"/>
        <v>4</v>
      </c>
      <c r="M885" s="1796">
        <f t="shared" si="58"/>
        <v>1</v>
      </c>
      <c r="N885" s="1796"/>
      <c r="O885" s="1821">
        <v>26</v>
      </c>
      <c r="P885" s="353"/>
      <c r="Q885" s="353"/>
      <c r="R885" s="353"/>
      <c r="S885" s="353"/>
      <c r="T885" s="353"/>
      <c r="U885" s="353"/>
    </row>
    <row r="886" spans="1:21" ht="12.6" customHeight="1" outlineLevel="1">
      <c r="A886" s="360">
        <v>44180</v>
      </c>
      <c r="B886" s="757">
        <v>44166</v>
      </c>
      <c r="C886" s="364">
        <v>44180</v>
      </c>
      <c r="D886" s="932">
        <v>43834</v>
      </c>
      <c r="E886" s="355" t="s">
        <v>3335</v>
      </c>
      <c r="F886" s="353" t="s">
        <v>3575</v>
      </c>
      <c r="G886" s="353" t="s">
        <v>14169</v>
      </c>
      <c r="H886" s="348" t="s">
        <v>3577</v>
      </c>
      <c r="I886" s="353"/>
      <c r="J886" s="604" t="s">
        <v>2042</v>
      </c>
      <c r="K886" s="353"/>
      <c r="L886" s="1796">
        <f t="shared" si="57"/>
        <v>14</v>
      </c>
      <c r="M886" s="1796">
        <f t="shared" si="58"/>
        <v>9</v>
      </c>
      <c r="N886" s="1796"/>
      <c r="O886" s="1821">
        <v>27</v>
      </c>
      <c r="P886" s="352"/>
      <c r="Q886" s="350"/>
      <c r="R886" s="359"/>
      <c r="S886" s="355"/>
      <c r="T886" s="355"/>
      <c r="U886" s="355"/>
    </row>
    <row r="887" spans="1:21" ht="12.6" customHeight="1" outlineLevel="1">
      <c r="A887" s="374">
        <v>44180</v>
      </c>
      <c r="B887" s="757">
        <v>44173</v>
      </c>
      <c r="C887" s="364">
        <v>44179</v>
      </c>
      <c r="D887" s="364">
        <v>43837</v>
      </c>
      <c r="E887" s="355" t="s">
        <v>3334</v>
      </c>
      <c r="F887" s="353" t="s">
        <v>14170</v>
      </c>
      <c r="G887" s="353" t="s">
        <v>14171</v>
      </c>
      <c r="H887" s="353" t="s">
        <v>14172</v>
      </c>
      <c r="I887" s="353"/>
      <c r="J887" s="353" t="s">
        <v>2034</v>
      </c>
      <c r="K887" s="353" t="s">
        <v>3381</v>
      </c>
      <c r="L887" s="1796">
        <f t="shared" si="57"/>
        <v>7</v>
      </c>
      <c r="M887" s="1796">
        <f t="shared" si="58"/>
        <v>4</v>
      </c>
      <c r="N887" s="1796"/>
      <c r="O887" s="1821">
        <v>28</v>
      </c>
      <c r="P887" s="353"/>
      <c r="Q887" s="353"/>
      <c r="R887" s="353"/>
      <c r="S887" s="353"/>
      <c r="T887" s="353"/>
      <c r="U887" s="353"/>
    </row>
    <row r="888" spans="1:21" ht="12.6" customHeight="1" outlineLevel="1">
      <c r="A888" s="374">
        <v>44180</v>
      </c>
      <c r="B888" s="757">
        <v>44174</v>
      </c>
      <c r="C888" s="364">
        <v>44205</v>
      </c>
      <c r="D888" s="364">
        <v>43849</v>
      </c>
      <c r="E888" s="355" t="s">
        <v>3334</v>
      </c>
      <c r="F888" s="353" t="s">
        <v>14092</v>
      </c>
      <c r="G888" s="353" t="s">
        <v>14173</v>
      </c>
      <c r="H888" s="353" t="s">
        <v>14174</v>
      </c>
      <c r="I888" s="353"/>
      <c r="J888" s="353" t="s">
        <v>2042</v>
      </c>
      <c r="K888" s="353" t="s">
        <v>3455</v>
      </c>
      <c r="L888" s="1796">
        <f t="shared" si="57"/>
        <v>6</v>
      </c>
      <c r="M888" s="1796">
        <f t="shared" si="58"/>
        <v>3</v>
      </c>
      <c r="N888" s="1796"/>
      <c r="O888" s="1821">
        <v>29</v>
      </c>
      <c r="P888" s="353"/>
      <c r="Q888" s="353"/>
      <c r="R888" s="353"/>
      <c r="S888" s="353"/>
      <c r="T888" s="353"/>
      <c r="U888" s="353"/>
    </row>
    <row r="889" spans="1:21" ht="12.6" customHeight="1" outlineLevel="1">
      <c r="A889" s="374">
        <v>44181</v>
      </c>
      <c r="B889" s="757">
        <v>44176</v>
      </c>
      <c r="C889" s="364">
        <v>44194</v>
      </c>
      <c r="D889" s="364">
        <v>43841</v>
      </c>
      <c r="E889" s="355" t="s">
        <v>3334</v>
      </c>
      <c r="F889" s="22" t="s">
        <v>3376</v>
      </c>
      <c r="G889" s="22" t="s">
        <v>14175</v>
      </c>
      <c r="H889" s="22" t="s">
        <v>14176</v>
      </c>
      <c r="I889" s="22" t="s">
        <v>2035</v>
      </c>
      <c r="J889" s="353" t="s">
        <v>2033</v>
      </c>
      <c r="K889" s="353" t="s">
        <v>14177</v>
      </c>
      <c r="L889" s="1796">
        <f t="shared" si="57"/>
        <v>5</v>
      </c>
      <c r="M889" s="1796">
        <f t="shared" si="58"/>
        <v>2</v>
      </c>
      <c r="N889" s="1796"/>
      <c r="O889" s="1821">
        <v>30</v>
      </c>
      <c r="P889" s="353"/>
      <c r="Q889" s="353"/>
      <c r="R889" s="353"/>
      <c r="S889" s="353"/>
      <c r="T889" s="353"/>
      <c r="U889" s="353"/>
    </row>
    <row r="890" spans="1:21" ht="12.6" customHeight="1" outlineLevel="1">
      <c r="A890" s="754">
        <v>44182</v>
      </c>
      <c r="B890" s="757">
        <v>44167</v>
      </c>
      <c r="C890" s="364">
        <v>44182</v>
      </c>
      <c r="D890" s="360">
        <v>44183</v>
      </c>
      <c r="E890" s="355" t="s">
        <v>3335</v>
      </c>
      <c r="F890" s="353" t="s">
        <v>14178</v>
      </c>
      <c r="G890" s="353" t="s">
        <v>14179</v>
      </c>
      <c r="H890" s="353"/>
      <c r="I890" s="353"/>
      <c r="J890" s="353" t="s">
        <v>2035</v>
      </c>
      <c r="K890" s="353"/>
      <c r="L890" s="1796">
        <f t="shared" si="57"/>
        <v>15</v>
      </c>
      <c r="M890" s="1796">
        <f t="shared" si="58"/>
        <v>10</v>
      </c>
      <c r="N890" s="1796"/>
      <c r="O890" s="1821">
        <v>31</v>
      </c>
      <c r="P890" s="353"/>
      <c r="Q890" s="355"/>
      <c r="R890" s="359"/>
      <c r="S890" s="355"/>
      <c r="T890" s="355"/>
      <c r="U890" s="355"/>
    </row>
    <row r="891" spans="1:21" ht="12.6" customHeight="1" outlineLevel="1">
      <c r="A891" s="754">
        <v>44183</v>
      </c>
      <c r="B891" s="757">
        <v>44177</v>
      </c>
      <c r="C891" s="364">
        <v>44183</v>
      </c>
      <c r="D891" s="364">
        <v>44183</v>
      </c>
      <c r="E891" s="355" t="s">
        <v>3334</v>
      </c>
      <c r="F891" s="353" t="s">
        <v>3503</v>
      </c>
      <c r="G891" s="353" t="s">
        <v>14180</v>
      </c>
      <c r="H891" s="353"/>
      <c r="I891" s="353"/>
      <c r="J891" s="353" t="s">
        <v>2041</v>
      </c>
      <c r="K891" s="353" t="s">
        <v>3381</v>
      </c>
      <c r="L891" s="1796">
        <f t="shared" si="57"/>
        <v>6</v>
      </c>
      <c r="M891" s="1796">
        <f t="shared" si="58"/>
        <v>4</v>
      </c>
      <c r="N891" s="1796"/>
      <c r="O891" s="1821">
        <v>32</v>
      </c>
      <c r="P891" s="353"/>
      <c r="Q891" s="353"/>
      <c r="R891" s="353"/>
      <c r="S891" s="353"/>
      <c r="T891" s="353"/>
      <c r="U891" s="353"/>
    </row>
    <row r="892" spans="1:21" ht="12.6" customHeight="1" outlineLevel="1">
      <c r="A892" s="374">
        <v>44183</v>
      </c>
      <c r="B892" s="757">
        <v>44180</v>
      </c>
      <c r="C892" s="364">
        <v>44183</v>
      </c>
      <c r="D892" s="364">
        <v>43845</v>
      </c>
      <c r="E892" s="355" t="s">
        <v>3334</v>
      </c>
      <c r="F892" s="353" t="s">
        <v>14181</v>
      </c>
      <c r="G892" s="353" t="s">
        <v>14182</v>
      </c>
      <c r="H892" s="353"/>
      <c r="I892" s="353"/>
      <c r="J892" s="353" t="s">
        <v>13723</v>
      </c>
      <c r="K892" s="353" t="s">
        <v>3381</v>
      </c>
      <c r="L892" s="1796">
        <f t="shared" ref="L892:L923" si="60">(A892-B892)</f>
        <v>3</v>
      </c>
      <c r="M892" s="1796">
        <f t="shared" ref="M892:M923" si="61">NETWORKDAYS(B892,A892,A892:B892)</f>
        <v>2</v>
      </c>
      <c r="N892" s="1796"/>
      <c r="O892" s="1821">
        <v>33</v>
      </c>
      <c r="P892" s="353"/>
      <c r="Q892" s="353"/>
      <c r="R892" s="353"/>
      <c r="S892" s="353"/>
      <c r="T892" s="353"/>
      <c r="U892" s="353"/>
    </row>
    <row r="893" spans="1:21" ht="12.6" customHeight="1" outlineLevel="1">
      <c r="A893" s="754">
        <v>44183</v>
      </c>
      <c r="B893" s="757">
        <v>44176</v>
      </c>
      <c r="C893" s="364">
        <v>44183</v>
      </c>
      <c r="D893" s="364">
        <v>44183</v>
      </c>
      <c r="E893" s="355" t="s">
        <v>3334</v>
      </c>
      <c r="F893" s="353" t="s">
        <v>3503</v>
      </c>
      <c r="G893" s="353" t="s">
        <v>14183</v>
      </c>
      <c r="H893" s="353"/>
      <c r="I893" s="353"/>
      <c r="J893" s="353" t="s">
        <v>2041</v>
      </c>
      <c r="K893" s="353" t="s">
        <v>3381</v>
      </c>
      <c r="L893" s="1796">
        <f t="shared" si="60"/>
        <v>7</v>
      </c>
      <c r="M893" s="1796">
        <f t="shared" si="61"/>
        <v>4</v>
      </c>
      <c r="N893" s="1796"/>
      <c r="O893" s="1821">
        <v>34</v>
      </c>
      <c r="P893" s="353"/>
      <c r="Q893" s="353"/>
      <c r="R893" s="353"/>
      <c r="S893" s="353"/>
      <c r="T893" s="353"/>
      <c r="U893" s="353"/>
    </row>
    <row r="894" spans="1:21" ht="12.6" customHeight="1" outlineLevel="1">
      <c r="A894" s="374">
        <v>44186</v>
      </c>
      <c r="B894" s="757">
        <v>44173</v>
      </c>
      <c r="C894" s="364">
        <v>44183</v>
      </c>
      <c r="D894" s="364">
        <v>43838</v>
      </c>
      <c r="E894" s="355" t="s">
        <v>3334</v>
      </c>
      <c r="F894" s="353" t="s">
        <v>3359</v>
      </c>
      <c r="G894" s="353" t="s">
        <v>14184</v>
      </c>
      <c r="H894" s="353"/>
      <c r="I894" s="353"/>
      <c r="J894" s="353" t="s">
        <v>2033</v>
      </c>
      <c r="K894" s="353" t="s">
        <v>14185</v>
      </c>
      <c r="L894" s="1796">
        <f t="shared" si="60"/>
        <v>13</v>
      </c>
      <c r="M894" s="1796">
        <f t="shared" si="61"/>
        <v>8</v>
      </c>
      <c r="N894" s="1796"/>
      <c r="O894" s="1821">
        <v>35</v>
      </c>
      <c r="P894" s="353"/>
      <c r="Q894" s="353"/>
      <c r="R894" s="353"/>
      <c r="S894" s="353"/>
      <c r="T894" s="353"/>
      <c r="U894" s="353"/>
    </row>
    <row r="895" spans="1:21" ht="12.6" customHeight="1" outlineLevel="1">
      <c r="A895" s="374">
        <v>44186</v>
      </c>
      <c r="B895" s="757">
        <v>44169</v>
      </c>
      <c r="C895" s="364">
        <v>44183</v>
      </c>
      <c r="D895" s="932">
        <v>43834</v>
      </c>
      <c r="E895" s="355" t="s">
        <v>3334</v>
      </c>
      <c r="F895" s="22" t="s">
        <v>14186</v>
      </c>
      <c r="G895" s="22" t="s">
        <v>14187</v>
      </c>
      <c r="H895" s="22"/>
      <c r="I895" s="22" t="s">
        <v>2035</v>
      </c>
      <c r="J895" s="353" t="s">
        <v>2045</v>
      </c>
      <c r="K895" s="353" t="s">
        <v>3366</v>
      </c>
      <c r="L895" s="1796">
        <f t="shared" si="60"/>
        <v>17</v>
      </c>
      <c r="M895" s="1796">
        <f t="shared" si="61"/>
        <v>10</v>
      </c>
      <c r="N895" s="1796"/>
      <c r="O895" s="1821">
        <v>36</v>
      </c>
      <c r="P895" s="353"/>
      <c r="Q895" s="355"/>
      <c r="R895" s="359"/>
      <c r="S895" s="355"/>
      <c r="T895" s="355"/>
      <c r="U895" s="355"/>
    </row>
    <row r="896" spans="1:21" ht="12.6" customHeight="1" outlineLevel="1">
      <c r="A896" s="754">
        <v>44187</v>
      </c>
      <c r="B896" s="757">
        <v>44182</v>
      </c>
      <c r="C896" s="364">
        <v>44187</v>
      </c>
      <c r="D896" s="364">
        <v>44187</v>
      </c>
      <c r="E896" s="355" t="s">
        <v>3335</v>
      </c>
      <c r="F896" s="22" t="s">
        <v>14188</v>
      </c>
      <c r="G896" s="22" t="s">
        <v>14189</v>
      </c>
      <c r="H896" s="22" t="s">
        <v>14190</v>
      </c>
      <c r="I896" s="22"/>
      <c r="J896" s="353" t="s">
        <v>2035</v>
      </c>
      <c r="K896" s="353"/>
      <c r="L896" s="1796">
        <f t="shared" si="60"/>
        <v>5</v>
      </c>
      <c r="M896" s="1796">
        <f t="shared" si="61"/>
        <v>2</v>
      </c>
      <c r="N896" s="1796"/>
      <c r="O896" s="1821">
        <v>37</v>
      </c>
      <c r="P896" s="353"/>
      <c r="Q896" s="355"/>
      <c r="R896" s="359"/>
      <c r="S896" s="355"/>
      <c r="T896" s="355"/>
      <c r="U896" s="355"/>
    </row>
    <row r="897" spans="1:21" ht="12.6" customHeight="1" outlineLevel="1">
      <c r="A897" s="374">
        <v>44187</v>
      </c>
      <c r="B897" s="757">
        <v>44179</v>
      </c>
      <c r="C897" s="364">
        <v>44183</v>
      </c>
      <c r="D897" s="364">
        <v>43844</v>
      </c>
      <c r="E897" s="355" t="s">
        <v>3334</v>
      </c>
      <c r="F897" s="22" t="s">
        <v>4281</v>
      </c>
      <c r="G897" s="22" t="s">
        <v>14191</v>
      </c>
      <c r="H897" s="22"/>
      <c r="I897" s="22" t="s">
        <v>2035</v>
      </c>
      <c r="J897" s="353" t="s">
        <v>2033</v>
      </c>
      <c r="K897" s="353" t="s">
        <v>3406</v>
      </c>
      <c r="L897" s="1796">
        <f t="shared" si="60"/>
        <v>8</v>
      </c>
      <c r="M897" s="1796">
        <f t="shared" si="61"/>
        <v>5</v>
      </c>
      <c r="N897" s="1796"/>
      <c r="O897" s="1821">
        <v>38</v>
      </c>
      <c r="P897" s="353"/>
      <c r="Q897" s="353"/>
      <c r="R897" s="353"/>
      <c r="S897" s="353"/>
      <c r="T897" s="353"/>
      <c r="U897" s="353"/>
    </row>
    <row r="898" spans="1:21" ht="12.6" customHeight="1" outlineLevel="1">
      <c r="A898" s="754">
        <v>44188</v>
      </c>
      <c r="B898" s="757">
        <v>44182</v>
      </c>
      <c r="C898" s="364">
        <v>44193</v>
      </c>
      <c r="D898" s="364">
        <v>43847</v>
      </c>
      <c r="E898" s="355" t="s">
        <v>3334</v>
      </c>
      <c r="F898" s="22" t="s">
        <v>14192</v>
      </c>
      <c r="G898" s="22" t="s">
        <v>14193</v>
      </c>
      <c r="H898" s="22" t="s">
        <v>14156</v>
      </c>
      <c r="I898" s="22"/>
      <c r="J898" s="353" t="s">
        <v>2035</v>
      </c>
      <c r="K898" s="353"/>
      <c r="L898" s="1796">
        <f t="shared" si="60"/>
        <v>6</v>
      </c>
      <c r="M898" s="1796">
        <f t="shared" si="61"/>
        <v>3</v>
      </c>
      <c r="N898" s="1796"/>
      <c r="O898" s="1821">
        <v>39</v>
      </c>
      <c r="P898" s="352"/>
      <c r="Q898" s="350"/>
      <c r="R898" s="359"/>
      <c r="S898" s="355"/>
      <c r="T898" s="355"/>
      <c r="U898" s="355"/>
    </row>
    <row r="899" spans="1:21" ht="12.6" customHeight="1" outlineLevel="1">
      <c r="A899" s="374">
        <v>44188</v>
      </c>
      <c r="B899" s="757">
        <v>44179</v>
      </c>
      <c r="C899" s="364">
        <v>44193</v>
      </c>
      <c r="D899" s="364">
        <v>43844</v>
      </c>
      <c r="E899" s="355" t="s">
        <v>3335</v>
      </c>
      <c r="F899" s="22" t="s">
        <v>14194</v>
      </c>
      <c r="G899" s="22" t="s">
        <v>14195</v>
      </c>
      <c r="H899" s="22"/>
      <c r="I899" s="22"/>
      <c r="J899" s="353" t="s">
        <v>2042</v>
      </c>
      <c r="K899" s="353" t="s">
        <v>3366</v>
      </c>
      <c r="L899" s="1796">
        <f t="shared" si="60"/>
        <v>9</v>
      </c>
      <c r="M899" s="1796">
        <f t="shared" si="61"/>
        <v>6</v>
      </c>
      <c r="N899" s="1796"/>
      <c r="O899" s="1821">
        <v>40</v>
      </c>
      <c r="P899" s="353"/>
      <c r="Q899" s="353"/>
      <c r="R899" s="353"/>
      <c r="S899" s="353"/>
      <c r="T899" s="353"/>
      <c r="U899" s="353"/>
    </row>
    <row r="900" spans="1:21" ht="15.6" customHeight="1" outlineLevel="1">
      <c r="A900" s="374">
        <v>44188</v>
      </c>
      <c r="B900" s="757">
        <v>44176</v>
      </c>
      <c r="C900" s="364">
        <v>44187</v>
      </c>
      <c r="D900" s="364">
        <v>44193</v>
      </c>
      <c r="E900" s="355" t="s">
        <v>3334</v>
      </c>
      <c r="F900" s="353" t="s">
        <v>2753</v>
      </c>
      <c r="G900" s="353" t="s">
        <v>14196</v>
      </c>
      <c r="H900" s="353"/>
      <c r="I900" s="353"/>
      <c r="J900" s="353" t="s">
        <v>2041</v>
      </c>
      <c r="K900" s="353" t="s">
        <v>3406</v>
      </c>
      <c r="L900" s="1796">
        <f t="shared" si="60"/>
        <v>12</v>
      </c>
      <c r="M900" s="1796">
        <f t="shared" si="61"/>
        <v>7</v>
      </c>
      <c r="N900" s="1796"/>
      <c r="O900" s="1821">
        <v>41</v>
      </c>
      <c r="P900" s="1841"/>
      <c r="Q900" s="1841"/>
      <c r="R900" s="1841"/>
      <c r="S900" s="1841"/>
      <c r="T900" s="1841"/>
      <c r="U900" s="1841"/>
    </row>
    <row r="901" spans="1:21" ht="12.6" customHeight="1" outlineLevel="1">
      <c r="A901" s="754">
        <v>44188</v>
      </c>
      <c r="B901" s="757">
        <v>44169</v>
      </c>
      <c r="C901" s="364">
        <v>44183</v>
      </c>
      <c r="D901" s="364">
        <v>44186</v>
      </c>
      <c r="E901" s="355" t="s">
        <v>3334</v>
      </c>
      <c r="F901" s="22" t="s">
        <v>14197</v>
      </c>
      <c r="G901" s="22" t="s">
        <v>14198</v>
      </c>
      <c r="H901" s="22" t="s">
        <v>3660</v>
      </c>
      <c r="I901" s="22"/>
      <c r="J901" s="353" t="s">
        <v>2035</v>
      </c>
      <c r="K901" s="353"/>
      <c r="L901" s="1796">
        <f t="shared" si="60"/>
        <v>19</v>
      </c>
      <c r="M901" s="1796">
        <f t="shared" si="61"/>
        <v>12</v>
      </c>
      <c r="N901" s="1796"/>
      <c r="O901" s="1821">
        <v>42</v>
      </c>
      <c r="P901" s="352"/>
      <c r="Q901" s="350"/>
      <c r="R901" s="359"/>
      <c r="S901" s="355"/>
      <c r="T901" s="355"/>
      <c r="U901" s="355"/>
    </row>
    <row r="902" spans="1:21" ht="12.6" customHeight="1" outlineLevel="1">
      <c r="A902" s="754">
        <v>44193</v>
      </c>
      <c r="B902" s="757">
        <v>44179</v>
      </c>
      <c r="C902" s="364">
        <v>44193</v>
      </c>
      <c r="D902" s="932">
        <v>43844</v>
      </c>
      <c r="E902" s="355" t="s">
        <v>3334</v>
      </c>
      <c r="F902" s="22" t="s">
        <v>14199</v>
      </c>
      <c r="G902" s="22" t="s">
        <v>14200</v>
      </c>
      <c r="H902" s="22"/>
      <c r="I902" s="22" t="s">
        <v>2035</v>
      </c>
      <c r="J902" s="353" t="s">
        <v>2045</v>
      </c>
      <c r="K902" s="353" t="s">
        <v>14201</v>
      </c>
      <c r="L902" s="1796">
        <f t="shared" si="60"/>
        <v>14</v>
      </c>
      <c r="M902" s="1796">
        <f t="shared" si="61"/>
        <v>9</v>
      </c>
      <c r="N902" s="1796"/>
      <c r="O902" s="1821">
        <v>43</v>
      </c>
      <c r="P902" s="352"/>
      <c r="Q902" s="350"/>
      <c r="R902" s="359"/>
      <c r="S902" s="355"/>
      <c r="T902" s="355"/>
      <c r="U902" s="355"/>
    </row>
    <row r="903" spans="1:21" ht="12.6" customHeight="1" outlineLevel="1">
      <c r="A903" s="754">
        <v>44193</v>
      </c>
      <c r="B903" s="757">
        <v>44175</v>
      </c>
      <c r="C903" s="364">
        <v>44187</v>
      </c>
      <c r="D903" s="932">
        <v>43840</v>
      </c>
      <c r="E903" s="355" t="s">
        <v>3334</v>
      </c>
      <c r="F903" s="22" t="s">
        <v>4094</v>
      </c>
      <c r="G903" s="22" t="s">
        <v>14202</v>
      </c>
      <c r="H903" s="22"/>
      <c r="I903" s="22"/>
      <c r="J903" s="353" t="s">
        <v>2035</v>
      </c>
      <c r="K903" s="353"/>
      <c r="L903" s="1796">
        <f t="shared" si="60"/>
        <v>18</v>
      </c>
      <c r="M903" s="1796">
        <f t="shared" si="61"/>
        <v>11</v>
      </c>
      <c r="N903" s="1796"/>
      <c r="O903" s="1821">
        <v>44</v>
      </c>
      <c r="P903" s="352"/>
      <c r="Q903" s="350"/>
      <c r="R903" s="359"/>
      <c r="S903" s="355"/>
      <c r="T903" s="355"/>
      <c r="U903" s="355"/>
    </row>
    <row r="904" spans="1:21" ht="12.6" customHeight="1" outlineLevel="1">
      <c r="A904" s="374">
        <v>44193</v>
      </c>
      <c r="B904" s="757">
        <v>44176</v>
      </c>
      <c r="C904" s="364">
        <v>44186</v>
      </c>
      <c r="D904" s="932">
        <v>43841</v>
      </c>
      <c r="E904" s="355" t="s">
        <v>3334</v>
      </c>
      <c r="F904" s="22" t="s">
        <v>14203</v>
      </c>
      <c r="G904" s="22" t="s">
        <v>14204</v>
      </c>
      <c r="H904" s="22"/>
      <c r="I904" s="22"/>
      <c r="J904" s="353" t="s">
        <v>2034</v>
      </c>
      <c r="K904" s="353" t="s">
        <v>3381</v>
      </c>
      <c r="L904" s="1796">
        <f t="shared" si="60"/>
        <v>17</v>
      </c>
      <c r="M904" s="1796">
        <f t="shared" si="61"/>
        <v>10</v>
      </c>
      <c r="N904" s="1796"/>
      <c r="O904" s="1821">
        <v>45</v>
      </c>
      <c r="P904" s="353"/>
      <c r="Q904" s="353"/>
      <c r="R904" s="353"/>
      <c r="S904" s="353"/>
      <c r="T904" s="353"/>
      <c r="U904" s="353"/>
    </row>
    <row r="905" spans="1:21" ht="12.6" customHeight="1" outlineLevel="1">
      <c r="A905" s="374">
        <v>44193</v>
      </c>
      <c r="B905" s="757">
        <v>44173</v>
      </c>
      <c r="C905" s="364">
        <v>44187</v>
      </c>
      <c r="D905" s="932">
        <v>43838</v>
      </c>
      <c r="E905" s="355" t="s">
        <v>3335</v>
      </c>
      <c r="F905" s="22" t="s">
        <v>14205</v>
      </c>
      <c r="G905" s="22" t="s">
        <v>14206</v>
      </c>
      <c r="H905" s="22" t="s">
        <v>3660</v>
      </c>
      <c r="I905" s="22"/>
      <c r="J905" s="353" t="s">
        <v>2034</v>
      </c>
      <c r="K905" s="353" t="s">
        <v>3655</v>
      </c>
      <c r="L905" s="1796">
        <f t="shared" si="60"/>
        <v>20</v>
      </c>
      <c r="M905" s="1796">
        <f t="shared" si="61"/>
        <v>13</v>
      </c>
      <c r="N905" s="1796"/>
      <c r="O905" s="1821">
        <v>46</v>
      </c>
      <c r="P905" s="353"/>
      <c r="Q905" s="353"/>
      <c r="R905" s="353"/>
      <c r="S905" s="353"/>
      <c r="T905" s="353"/>
      <c r="U905" s="353"/>
    </row>
    <row r="906" spans="1:21" ht="12.6" customHeight="1" outlineLevel="1">
      <c r="A906" s="374">
        <v>44193</v>
      </c>
      <c r="B906" s="757">
        <v>44183</v>
      </c>
      <c r="C906" s="364">
        <v>44188</v>
      </c>
      <c r="D906" s="932">
        <v>44188</v>
      </c>
      <c r="E906" s="355" t="s">
        <v>3335</v>
      </c>
      <c r="F906" s="22" t="s">
        <v>5406</v>
      </c>
      <c r="G906" s="22" t="s">
        <v>14207</v>
      </c>
      <c r="H906" s="22"/>
      <c r="I906" s="22"/>
      <c r="J906" s="353" t="s">
        <v>2035</v>
      </c>
      <c r="K906" s="353"/>
      <c r="L906" s="1796">
        <f t="shared" si="60"/>
        <v>10</v>
      </c>
      <c r="M906" s="1796">
        <f t="shared" si="61"/>
        <v>5</v>
      </c>
      <c r="N906" s="1796"/>
      <c r="O906" s="1821">
        <v>47</v>
      </c>
      <c r="P906" s="352"/>
      <c r="Q906" s="350"/>
      <c r="R906" s="359"/>
      <c r="S906" s="355"/>
      <c r="T906" s="355"/>
      <c r="U906" s="355"/>
    </row>
    <row r="907" spans="1:21" ht="12.6" customHeight="1" outlineLevel="1">
      <c r="A907" s="374">
        <v>44193</v>
      </c>
      <c r="B907" s="757">
        <v>44168</v>
      </c>
      <c r="C907" s="364">
        <v>44193</v>
      </c>
      <c r="D907" s="364">
        <v>44193</v>
      </c>
      <c r="E907" s="355" t="s">
        <v>3335</v>
      </c>
      <c r="F907" s="22" t="s">
        <v>14208</v>
      </c>
      <c r="G907" s="22" t="s">
        <v>14209</v>
      </c>
      <c r="H907" s="22"/>
      <c r="I907" s="22"/>
      <c r="J907" s="353" t="s">
        <v>2035</v>
      </c>
      <c r="K907" s="353"/>
      <c r="L907" s="1796">
        <f t="shared" si="60"/>
        <v>25</v>
      </c>
      <c r="M907" s="1796">
        <f t="shared" si="61"/>
        <v>16</v>
      </c>
      <c r="N907" s="1796"/>
      <c r="O907" s="1821">
        <v>48</v>
      </c>
      <c r="P907" s="353"/>
      <c r="Q907" s="353"/>
      <c r="R907" s="353"/>
      <c r="S907" s="353"/>
      <c r="T907" s="353"/>
      <c r="U907" s="353"/>
    </row>
    <row r="908" spans="1:21" ht="12.6" customHeight="1" outlineLevel="1">
      <c r="A908" s="1842">
        <v>44194</v>
      </c>
      <c r="B908" s="757">
        <v>44172</v>
      </c>
      <c r="C908" s="364">
        <v>44187</v>
      </c>
      <c r="D908" s="932">
        <v>43837</v>
      </c>
      <c r="E908" s="349" t="s">
        <v>3334</v>
      </c>
      <c r="F908" s="426" t="s">
        <v>13102</v>
      </c>
      <c r="G908" s="426" t="s">
        <v>14210</v>
      </c>
      <c r="H908" s="426"/>
      <c r="I908" s="426"/>
      <c r="J908" s="424" t="s">
        <v>2045</v>
      </c>
      <c r="K908" s="353" t="s">
        <v>3366</v>
      </c>
      <c r="L908" s="1796">
        <f t="shared" si="60"/>
        <v>22</v>
      </c>
      <c r="M908" s="1796">
        <f t="shared" si="61"/>
        <v>15</v>
      </c>
      <c r="N908" s="1796"/>
      <c r="O908" s="1821">
        <v>49</v>
      </c>
      <c r="P908" s="662"/>
      <c r="Q908" s="365"/>
      <c r="R908" s="491"/>
      <c r="S908" s="349"/>
      <c r="T908" s="349"/>
      <c r="U908" s="349"/>
    </row>
    <row r="909" spans="1:21" ht="12.6" customHeight="1" outlineLevel="1">
      <c r="A909" s="754">
        <v>44194</v>
      </c>
      <c r="B909" s="757">
        <v>44180</v>
      </c>
      <c r="C909" s="364">
        <v>44194</v>
      </c>
      <c r="D909" s="932">
        <v>43845</v>
      </c>
      <c r="E909" s="355" t="s">
        <v>3334</v>
      </c>
      <c r="F909" s="22" t="s">
        <v>14211</v>
      </c>
      <c r="G909" s="22" t="s">
        <v>14212</v>
      </c>
      <c r="H909" s="22"/>
      <c r="I909" s="22"/>
      <c r="J909" s="353" t="s">
        <v>2045</v>
      </c>
      <c r="K909" s="353" t="s">
        <v>3366</v>
      </c>
      <c r="L909" s="1796">
        <f t="shared" si="60"/>
        <v>14</v>
      </c>
      <c r="M909" s="1796">
        <f t="shared" si="61"/>
        <v>9</v>
      </c>
      <c r="N909" s="1796"/>
      <c r="O909" s="1821">
        <v>50</v>
      </c>
      <c r="P909" s="352"/>
      <c r="Q909" s="350"/>
      <c r="R909" s="359"/>
      <c r="S909" s="355"/>
      <c r="T909" s="355"/>
      <c r="U909" s="355"/>
    </row>
    <row r="910" spans="1:21" ht="12.6" customHeight="1" outlineLevel="1">
      <c r="A910" s="360">
        <v>44194</v>
      </c>
      <c r="B910" s="756">
        <v>44179</v>
      </c>
      <c r="C910" s="364">
        <v>44194</v>
      </c>
      <c r="D910" s="360">
        <v>43844</v>
      </c>
      <c r="E910" s="355" t="s">
        <v>3334</v>
      </c>
      <c r="F910" s="353" t="s">
        <v>14213</v>
      </c>
      <c r="G910" s="353" t="s">
        <v>14214</v>
      </c>
      <c r="H910" s="348"/>
      <c r="I910" s="353"/>
      <c r="J910" s="604" t="s">
        <v>2042</v>
      </c>
      <c r="K910" s="353"/>
      <c r="L910" s="1796">
        <f t="shared" si="60"/>
        <v>15</v>
      </c>
      <c r="M910" s="1796">
        <f t="shared" si="61"/>
        <v>10</v>
      </c>
      <c r="N910" s="1796"/>
      <c r="O910" s="1821">
        <v>51</v>
      </c>
      <c r="P910" s="352"/>
      <c r="Q910" s="350"/>
      <c r="R910" s="359"/>
      <c r="S910" s="355"/>
      <c r="T910" s="355"/>
      <c r="U910" s="355"/>
    </row>
    <row r="911" spans="1:21" ht="12.6" customHeight="1" outlineLevel="1">
      <c r="A911" s="754">
        <v>44195</v>
      </c>
      <c r="B911" s="757">
        <v>44175</v>
      </c>
      <c r="C911" s="364">
        <v>44194</v>
      </c>
      <c r="D911" s="364">
        <v>44194</v>
      </c>
      <c r="E911" s="355" t="s">
        <v>3334</v>
      </c>
      <c r="F911" s="353" t="s">
        <v>14215</v>
      </c>
      <c r="G911" s="353" t="s">
        <v>14216</v>
      </c>
      <c r="H911" s="424" t="s">
        <v>14217</v>
      </c>
      <c r="I911" s="353"/>
      <c r="J911" s="353" t="s">
        <v>2035</v>
      </c>
      <c r="K911" s="353"/>
      <c r="L911" s="1796">
        <f t="shared" si="60"/>
        <v>20</v>
      </c>
      <c r="M911" s="1796">
        <f t="shared" si="61"/>
        <v>13</v>
      </c>
      <c r="N911" s="1796"/>
      <c r="O911" s="1821">
        <v>52</v>
      </c>
      <c r="P911" s="352"/>
      <c r="Q911" s="350"/>
      <c r="R911" s="359"/>
      <c r="S911" s="355"/>
      <c r="T911" s="355"/>
      <c r="U911" s="355"/>
    </row>
    <row r="912" spans="1:21" ht="12.6" customHeight="1" outlineLevel="1">
      <c r="A912" s="360">
        <v>44195</v>
      </c>
      <c r="B912" s="757">
        <v>44168</v>
      </c>
      <c r="C912" s="364">
        <v>43833</v>
      </c>
      <c r="D912" s="364">
        <v>43833</v>
      </c>
      <c r="E912" s="355" t="s">
        <v>3334</v>
      </c>
      <c r="F912" s="353" t="s">
        <v>12349</v>
      </c>
      <c r="G912" s="353" t="s">
        <v>14218</v>
      </c>
      <c r="H912" s="348" t="s">
        <v>14219</v>
      </c>
      <c r="I912" s="353" t="s">
        <v>2033</v>
      </c>
      <c r="J912" s="604" t="s">
        <v>2042</v>
      </c>
      <c r="K912" s="353"/>
      <c r="L912" s="1796">
        <f t="shared" si="60"/>
        <v>27</v>
      </c>
      <c r="M912" s="1796">
        <f t="shared" si="61"/>
        <v>18</v>
      </c>
      <c r="N912" s="1796"/>
      <c r="O912" s="1821">
        <v>53</v>
      </c>
      <c r="P912" s="352"/>
      <c r="Q912" s="350"/>
      <c r="R912" s="359"/>
      <c r="S912" s="355"/>
      <c r="T912" s="355"/>
      <c r="U912" s="355"/>
    </row>
    <row r="913" spans="1:21" ht="12.6" customHeight="1" outlineLevel="1">
      <c r="A913" s="376">
        <v>44200</v>
      </c>
      <c r="B913" s="757">
        <v>44176</v>
      </c>
      <c r="C913" s="364">
        <v>44194</v>
      </c>
      <c r="D913" s="932">
        <v>43841</v>
      </c>
      <c r="E913" s="349" t="s">
        <v>3335</v>
      </c>
      <c r="F913" s="426" t="s">
        <v>14220</v>
      </c>
      <c r="G913" s="426" t="s">
        <v>14221</v>
      </c>
      <c r="H913" s="426"/>
      <c r="I913" s="426"/>
      <c r="J913" s="424" t="s">
        <v>2034</v>
      </c>
      <c r="K913" s="424" t="s">
        <v>2046</v>
      </c>
      <c r="L913" s="1796">
        <f t="shared" si="60"/>
        <v>24</v>
      </c>
      <c r="M913" s="1796">
        <f t="shared" si="61"/>
        <v>15</v>
      </c>
      <c r="N913" s="1796"/>
      <c r="O913" s="1821">
        <v>54</v>
      </c>
      <c r="P913" s="424"/>
      <c r="Q913" s="424"/>
      <c r="R913" s="424"/>
      <c r="S913" s="424"/>
      <c r="T913" s="424"/>
      <c r="U913" s="424"/>
    </row>
    <row r="914" spans="1:21" ht="15.6" customHeight="1" outlineLevel="1">
      <c r="A914" s="715">
        <v>44201</v>
      </c>
      <c r="B914" s="756">
        <v>44176</v>
      </c>
      <c r="C914" s="364">
        <v>44193</v>
      </c>
      <c r="D914" s="364">
        <v>43841</v>
      </c>
      <c r="E914" s="355" t="s">
        <v>3334</v>
      </c>
      <c r="F914" s="22" t="s">
        <v>3944</v>
      </c>
      <c r="G914" s="22" t="s">
        <v>14222</v>
      </c>
      <c r="H914" s="751"/>
      <c r="I914" s="751"/>
      <c r="J914" s="353" t="s">
        <v>2035</v>
      </c>
      <c r="K914" s="353"/>
      <c r="L914" s="1796">
        <f t="shared" si="60"/>
        <v>25</v>
      </c>
      <c r="M914" s="1796">
        <f t="shared" si="61"/>
        <v>16</v>
      </c>
      <c r="N914" s="1796"/>
      <c r="O914" s="1821">
        <v>55</v>
      </c>
      <c r="P914" s="352"/>
      <c r="Q914" s="350"/>
      <c r="R914" s="359"/>
      <c r="S914" s="355"/>
      <c r="T914" s="355"/>
      <c r="U914" s="355"/>
    </row>
    <row r="915" spans="1:21" ht="12.6" customHeight="1" outlineLevel="1">
      <c r="A915" s="715">
        <v>44201</v>
      </c>
      <c r="B915" s="757">
        <v>44176</v>
      </c>
      <c r="C915" s="364">
        <v>44203</v>
      </c>
      <c r="D915" s="364">
        <v>43841</v>
      </c>
      <c r="E915" s="355" t="s">
        <v>3335</v>
      </c>
      <c r="F915" s="22" t="s">
        <v>14223</v>
      </c>
      <c r="G915" s="22" t="s">
        <v>14224</v>
      </c>
      <c r="H915" s="22"/>
      <c r="I915" s="22"/>
      <c r="J915" s="353" t="s">
        <v>2035</v>
      </c>
      <c r="K915" s="353"/>
      <c r="L915" s="1796">
        <f t="shared" si="60"/>
        <v>25</v>
      </c>
      <c r="M915" s="1796">
        <f t="shared" si="61"/>
        <v>16</v>
      </c>
      <c r="N915" s="1796"/>
      <c r="O915" s="1821">
        <v>56</v>
      </c>
      <c r="P915" s="352"/>
      <c r="Q915" s="350"/>
      <c r="R915" s="359"/>
      <c r="S915" s="355"/>
      <c r="T915" s="355"/>
      <c r="U915" s="355"/>
    </row>
    <row r="916" spans="1:21" ht="12.6" customHeight="1" outlineLevel="1">
      <c r="A916" s="1062">
        <v>44201</v>
      </c>
      <c r="B916" s="757">
        <v>44182</v>
      </c>
      <c r="C916" s="364">
        <v>44200</v>
      </c>
      <c r="D916" s="932">
        <v>43847</v>
      </c>
      <c r="E916" s="349" t="s">
        <v>3334</v>
      </c>
      <c r="F916" s="426" t="s">
        <v>14225</v>
      </c>
      <c r="G916" s="1843" t="s">
        <v>14226</v>
      </c>
      <c r="H916" s="426"/>
      <c r="I916" s="426"/>
      <c r="J916" s="424" t="s">
        <v>2041</v>
      </c>
      <c r="K916" s="424" t="s">
        <v>3406</v>
      </c>
      <c r="L916" s="1796">
        <f t="shared" si="60"/>
        <v>19</v>
      </c>
      <c r="M916" s="1796">
        <f t="shared" si="61"/>
        <v>12</v>
      </c>
      <c r="N916" s="1796"/>
      <c r="O916" s="1821">
        <v>57</v>
      </c>
      <c r="P916" s="424"/>
      <c r="Q916" s="424"/>
      <c r="R916" s="424"/>
      <c r="S916" s="424"/>
      <c r="T916" s="424"/>
      <c r="U916" s="424"/>
    </row>
    <row r="917" spans="1:21" ht="12.6" customHeight="1" outlineLevel="1">
      <c r="A917" s="1062">
        <v>44201</v>
      </c>
      <c r="B917" s="757">
        <v>44182</v>
      </c>
      <c r="C917" s="364">
        <v>44193</v>
      </c>
      <c r="D917" s="932">
        <v>43846</v>
      </c>
      <c r="E917" s="349" t="s">
        <v>3335</v>
      </c>
      <c r="F917" s="426" t="s">
        <v>14227</v>
      </c>
      <c r="G917" s="426" t="s">
        <v>14228</v>
      </c>
      <c r="H917" s="426"/>
      <c r="I917" s="426"/>
      <c r="J917" s="424" t="s">
        <v>2041</v>
      </c>
      <c r="K917" s="424" t="s">
        <v>3351</v>
      </c>
      <c r="L917" s="1796">
        <f t="shared" si="60"/>
        <v>19</v>
      </c>
      <c r="M917" s="1796">
        <f t="shared" si="61"/>
        <v>12</v>
      </c>
      <c r="N917" s="1796"/>
      <c r="O917" s="1821">
        <v>58</v>
      </c>
      <c r="P917" s="424"/>
      <c r="Q917" s="424"/>
      <c r="R917" s="424"/>
      <c r="S917" s="424"/>
      <c r="T917" s="424"/>
      <c r="U917" s="424"/>
    </row>
    <row r="918" spans="1:21" ht="12.6" customHeight="1" outlineLevel="1">
      <c r="A918" s="376">
        <v>44202</v>
      </c>
      <c r="B918" s="757">
        <v>44181</v>
      </c>
      <c r="C918" s="364">
        <v>44200</v>
      </c>
      <c r="D918" s="364">
        <v>43846</v>
      </c>
      <c r="E918" s="355" t="s">
        <v>3334</v>
      </c>
      <c r="F918" s="353" t="s">
        <v>14229</v>
      </c>
      <c r="G918" s="353" t="s">
        <v>14230</v>
      </c>
      <c r="H918" s="353"/>
      <c r="I918" s="353"/>
      <c r="J918" s="353" t="s">
        <v>2033</v>
      </c>
      <c r="K918" s="353" t="s">
        <v>14231</v>
      </c>
      <c r="L918" s="1796">
        <f t="shared" si="60"/>
        <v>21</v>
      </c>
      <c r="M918" s="1796">
        <f t="shared" si="61"/>
        <v>14</v>
      </c>
      <c r="N918" s="1796"/>
      <c r="O918" s="1821">
        <v>59</v>
      </c>
      <c r="P918" s="353"/>
      <c r="Q918" s="353"/>
      <c r="R918" s="353"/>
      <c r="S918" s="353"/>
      <c r="T918" s="353"/>
      <c r="U918" s="353"/>
    </row>
    <row r="919" spans="1:21" ht="12.6" customHeight="1" outlineLevel="1">
      <c r="A919" s="376">
        <v>44202</v>
      </c>
      <c r="B919" s="757">
        <v>44176</v>
      </c>
      <c r="C919" s="364">
        <v>44193</v>
      </c>
      <c r="D919" s="932">
        <v>43841</v>
      </c>
      <c r="E919" s="349" t="s">
        <v>3335</v>
      </c>
      <c r="F919" s="426" t="s">
        <v>14232</v>
      </c>
      <c r="G919" s="426" t="s">
        <v>14233</v>
      </c>
      <c r="H919" s="426"/>
      <c r="I919" s="426"/>
      <c r="J919" s="424" t="s">
        <v>2034</v>
      </c>
      <c r="K919" s="424" t="s">
        <v>4583</v>
      </c>
      <c r="L919" s="1796">
        <f t="shared" si="60"/>
        <v>26</v>
      </c>
      <c r="M919" s="1796">
        <f t="shared" si="61"/>
        <v>17</v>
      </c>
      <c r="N919" s="1796"/>
      <c r="O919" s="1821">
        <v>60</v>
      </c>
      <c r="P919" s="424"/>
      <c r="Q919" s="424"/>
      <c r="R919" s="424"/>
      <c r="S919" s="424"/>
      <c r="T919" s="424"/>
      <c r="U919" s="424"/>
    </row>
    <row r="920" spans="1:21" ht="12.6" customHeight="1" outlineLevel="1">
      <c r="A920" s="376">
        <v>44202</v>
      </c>
      <c r="B920" s="756">
        <v>44193</v>
      </c>
      <c r="C920" s="364">
        <v>44204</v>
      </c>
      <c r="D920" s="360">
        <v>44224</v>
      </c>
      <c r="E920" s="355" t="s">
        <v>3334</v>
      </c>
      <c r="F920" s="353" t="s">
        <v>14234</v>
      </c>
      <c r="G920" s="353" t="s">
        <v>14235</v>
      </c>
      <c r="H920" s="348" t="s">
        <v>3577</v>
      </c>
      <c r="I920" s="353"/>
      <c r="J920" s="604" t="s">
        <v>2039</v>
      </c>
      <c r="K920" s="353" t="s">
        <v>14236</v>
      </c>
      <c r="L920" s="1796">
        <f t="shared" si="60"/>
        <v>9</v>
      </c>
      <c r="M920" s="1796">
        <f t="shared" si="61"/>
        <v>6</v>
      </c>
      <c r="N920" s="1796"/>
      <c r="O920" s="1821">
        <v>61</v>
      </c>
      <c r="P920" s="352"/>
      <c r="Q920" s="350"/>
      <c r="R920" s="359"/>
      <c r="S920" s="355"/>
      <c r="T920" s="355"/>
      <c r="U920" s="355"/>
    </row>
    <row r="921" spans="1:21" ht="12.6" customHeight="1" outlineLevel="1">
      <c r="A921" s="715">
        <v>44202</v>
      </c>
      <c r="B921" s="756">
        <v>44187</v>
      </c>
      <c r="C921" s="364">
        <v>44218</v>
      </c>
      <c r="D921" s="360">
        <v>44218</v>
      </c>
      <c r="E921" s="355" t="s">
        <v>3334</v>
      </c>
      <c r="F921" s="353" t="s">
        <v>12779</v>
      </c>
      <c r="G921" s="353" t="s">
        <v>14237</v>
      </c>
      <c r="H921" s="348" t="s">
        <v>14238</v>
      </c>
      <c r="I921" s="353"/>
      <c r="J921" s="604" t="s">
        <v>2042</v>
      </c>
      <c r="K921" s="353"/>
      <c r="L921" s="1796">
        <f t="shared" si="60"/>
        <v>15</v>
      </c>
      <c r="M921" s="1796">
        <f t="shared" si="61"/>
        <v>10</v>
      </c>
      <c r="N921" s="1796"/>
      <c r="O921" s="1821">
        <v>62</v>
      </c>
      <c r="P921" s="352"/>
      <c r="Q921" s="350"/>
      <c r="R921" s="359"/>
      <c r="S921" s="355"/>
      <c r="T921" s="355"/>
      <c r="U921" s="355"/>
    </row>
    <row r="922" spans="1:21" ht="12.6" customHeight="1" outlineLevel="1">
      <c r="A922" s="1062">
        <v>44203</v>
      </c>
      <c r="B922" s="757">
        <v>44182</v>
      </c>
      <c r="C922" s="364">
        <v>44193</v>
      </c>
      <c r="D922" s="932">
        <v>43847</v>
      </c>
      <c r="E922" s="349" t="s">
        <v>3334</v>
      </c>
      <c r="F922" s="426" t="s">
        <v>14239</v>
      </c>
      <c r="G922" s="426" t="s">
        <v>14240</v>
      </c>
      <c r="H922" s="426" t="s">
        <v>14241</v>
      </c>
      <c r="I922" s="426"/>
      <c r="J922" s="424" t="s">
        <v>2041</v>
      </c>
      <c r="K922" s="424" t="s">
        <v>3557</v>
      </c>
      <c r="L922" s="1796">
        <f t="shared" si="60"/>
        <v>21</v>
      </c>
      <c r="M922" s="1796">
        <f t="shared" si="61"/>
        <v>14</v>
      </c>
      <c r="N922" s="1796"/>
      <c r="O922" s="1821">
        <v>63</v>
      </c>
      <c r="P922" s="424"/>
      <c r="Q922" s="424"/>
      <c r="R922" s="424"/>
      <c r="S922" s="424"/>
      <c r="T922" s="424"/>
      <c r="U922" s="424"/>
    </row>
    <row r="923" spans="1:21" ht="12.6" customHeight="1" outlineLevel="1">
      <c r="A923" s="1062">
        <v>44203</v>
      </c>
      <c r="B923" s="757">
        <v>44187</v>
      </c>
      <c r="C923" s="364">
        <v>44201</v>
      </c>
      <c r="D923" s="932">
        <v>43837</v>
      </c>
      <c r="E923" s="349" t="s">
        <v>3334</v>
      </c>
      <c r="F923" s="424" t="s">
        <v>2753</v>
      </c>
      <c r="G923" s="424" t="s">
        <v>14242</v>
      </c>
      <c r="H923" s="424"/>
      <c r="I923" s="424"/>
      <c r="J923" s="424" t="s">
        <v>2041</v>
      </c>
      <c r="K923" s="424" t="s">
        <v>14243</v>
      </c>
      <c r="L923" s="1796">
        <f t="shared" si="60"/>
        <v>16</v>
      </c>
      <c r="M923" s="1796">
        <f t="shared" si="61"/>
        <v>11</v>
      </c>
      <c r="N923" s="1796"/>
      <c r="O923" s="1821">
        <v>64</v>
      </c>
      <c r="P923" s="424"/>
      <c r="Q923" s="424"/>
      <c r="R923" s="424"/>
      <c r="S923" s="424"/>
      <c r="T923" s="424"/>
      <c r="U923" s="424"/>
    </row>
    <row r="924" spans="1:21" ht="12.6" customHeight="1" outlineLevel="1">
      <c r="A924" s="364">
        <v>44204</v>
      </c>
      <c r="B924" s="756">
        <v>44186</v>
      </c>
      <c r="C924" s="364">
        <v>44201</v>
      </c>
      <c r="D924" s="723">
        <v>44217</v>
      </c>
      <c r="E924" s="355" t="s">
        <v>3334</v>
      </c>
      <c r="F924" s="353" t="s">
        <v>3470</v>
      </c>
      <c r="G924" s="353" t="s">
        <v>14244</v>
      </c>
      <c r="H924" s="348"/>
      <c r="I924" s="353"/>
      <c r="J924" s="604" t="s">
        <v>2042</v>
      </c>
      <c r="K924" s="353"/>
      <c r="L924" s="1796">
        <f t="shared" ref="L924:L938" si="62">(A924-B924)</f>
        <v>18</v>
      </c>
      <c r="M924" s="1796">
        <f t="shared" ref="M924:M938" si="63">NETWORKDAYS(B924,A924,A924:B924)</f>
        <v>13</v>
      </c>
      <c r="N924" s="1796"/>
      <c r="O924" s="1821">
        <v>65</v>
      </c>
      <c r="P924" s="352"/>
      <c r="Q924" s="350"/>
      <c r="R924" s="359"/>
      <c r="S924" s="355"/>
      <c r="T924" s="355"/>
      <c r="U924" s="355"/>
    </row>
    <row r="925" spans="1:21" ht="12.6" customHeight="1" outlineLevel="1">
      <c r="A925" s="932">
        <v>44204</v>
      </c>
      <c r="B925" s="757">
        <v>44187</v>
      </c>
      <c r="C925" s="364">
        <v>44201</v>
      </c>
      <c r="D925" s="932">
        <v>43852</v>
      </c>
      <c r="E925" s="349" t="s">
        <v>3334</v>
      </c>
      <c r="F925" s="426" t="s">
        <v>14245</v>
      </c>
      <c r="G925" s="426" t="s">
        <v>14246</v>
      </c>
      <c r="H925" s="426"/>
      <c r="I925" s="426" t="s">
        <v>2035</v>
      </c>
      <c r="J925" s="424" t="s">
        <v>2045</v>
      </c>
      <c r="K925" s="424" t="s">
        <v>3351</v>
      </c>
      <c r="L925" s="1796">
        <f t="shared" si="62"/>
        <v>17</v>
      </c>
      <c r="M925" s="1796">
        <f t="shared" si="63"/>
        <v>12</v>
      </c>
      <c r="N925" s="1796"/>
      <c r="O925" s="1821">
        <v>66</v>
      </c>
      <c r="P925" s="424"/>
      <c r="Q925" s="349"/>
      <c r="R925" s="491"/>
      <c r="S925" s="349"/>
      <c r="T925" s="349"/>
      <c r="U925" s="349"/>
    </row>
    <row r="926" spans="1:21" ht="12.6" customHeight="1" outlineLevel="1">
      <c r="A926" s="376">
        <v>44204</v>
      </c>
      <c r="B926" s="757">
        <v>44183</v>
      </c>
      <c r="C926" s="364">
        <v>44203</v>
      </c>
      <c r="D926" s="932">
        <v>43848</v>
      </c>
      <c r="E926" s="349" t="s">
        <v>3334</v>
      </c>
      <c r="F926" s="426" t="s">
        <v>14247</v>
      </c>
      <c r="G926" s="426" t="s">
        <v>14248</v>
      </c>
      <c r="H926" s="426"/>
      <c r="I926" s="426"/>
      <c r="J926" s="424" t="s">
        <v>2034</v>
      </c>
      <c r="K926" s="424" t="s">
        <v>3381</v>
      </c>
      <c r="L926" s="1796">
        <f t="shared" si="62"/>
        <v>21</v>
      </c>
      <c r="M926" s="1796">
        <f t="shared" si="63"/>
        <v>14</v>
      </c>
      <c r="N926" s="1796"/>
      <c r="O926" s="1821">
        <v>67</v>
      </c>
      <c r="P926" s="424"/>
      <c r="Q926" s="424"/>
      <c r="R926" s="424"/>
      <c r="S926" s="424"/>
      <c r="T926" s="424"/>
      <c r="U926" s="424"/>
    </row>
    <row r="927" spans="1:21" ht="12.6" customHeight="1" outlineLevel="1">
      <c r="A927" s="376">
        <v>44204</v>
      </c>
      <c r="B927" s="757">
        <v>44174</v>
      </c>
      <c r="C927" s="364">
        <v>44183</v>
      </c>
      <c r="D927" s="932">
        <v>43839</v>
      </c>
      <c r="E927" s="349" t="s">
        <v>3335</v>
      </c>
      <c r="F927" s="426" t="s">
        <v>3774</v>
      </c>
      <c r="G927" s="426" t="s">
        <v>14249</v>
      </c>
      <c r="H927" s="440" t="s">
        <v>3660</v>
      </c>
      <c r="I927" s="426"/>
      <c r="J927" s="424" t="s">
        <v>2034</v>
      </c>
      <c r="K927" s="424" t="s">
        <v>14250</v>
      </c>
      <c r="L927" s="1796">
        <f t="shared" si="62"/>
        <v>30</v>
      </c>
      <c r="M927" s="1796">
        <f t="shared" si="63"/>
        <v>21</v>
      </c>
      <c r="N927" s="1796"/>
      <c r="O927" s="1821">
        <v>68</v>
      </c>
      <c r="P927" s="424"/>
      <c r="Q927" s="424"/>
      <c r="R927" s="424"/>
      <c r="S927" s="424"/>
      <c r="T927" s="424"/>
      <c r="U927" s="424"/>
    </row>
    <row r="928" spans="1:21" ht="12.6" customHeight="1" outlineLevel="1">
      <c r="A928" s="376">
        <v>44207</v>
      </c>
      <c r="B928" s="757">
        <v>44183</v>
      </c>
      <c r="C928" s="364">
        <v>44203</v>
      </c>
      <c r="D928" s="932">
        <v>43848</v>
      </c>
      <c r="E928" s="349" t="s">
        <v>3334</v>
      </c>
      <c r="F928" s="426" t="s">
        <v>14251</v>
      </c>
      <c r="G928" s="426" t="s">
        <v>14252</v>
      </c>
      <c r="H928" s="426"/>
      <c r="I928" s="426"/>
      <c r="J928" s="424" t="s">
        <v>2045</v>
      </c>
      <c r="K928" s="424" t="s">
        <v>3366</v>
      </c>
      <c r="L928" s="1796">
        <f t="shared" si="62"/>
        <v>24</v>
      </c>
      <c r="M928" s="1796">
        <f t="shared" si="63"/>
        <v>15</v>
      </c>
      <c r="N928" s="1796"/>
      <c r="O928" s="1821">
        <v>69</v>
      </c>
      <c r="P928" s="424"/>
      <c r="Q928" s="424"/>
      <c r="R928" s="424"/>
      <c r="S928" s="424"/>
      <c r="T928" s="424"/>
      <c r="U928" s="424"/>
    </row>
    <row r="929" spans="1:21" ht="12.6" customHeight="1" outlineLevel="1">
      <c r="A929" s="376">
        <v>44207</v>
      </c>
      <c r="B929" s="757">
        <v>44188</v>
      </c>
      <c r="C929" s="364">
        <v>44204</v>
      </c>
      <c r="D929" s="364">
        <v>43853</v>
      </c>
      <c r="E929" s="355" t="s">
        <v>3334</v>
      </c>
      <c r="F929" s="353" t="s">
        <v>14253</v>
      </c>
      <c r="G929" s="353" t="s">
        <v>14254</v>
      </c>
      <c r="H929" s="353" t="s">
        <v>14255</v>
      </c>
      <c r="I929" s="353"/>
      <c r="J929" s="353" t="s">
        <v>2035</v>
      </c>
      <c r="K929" s="353"/>
      <c r="L929" s="1796">
        <f t="shared" si="62"/>
        <v>19</v>
      </c>
      <c r="M929" s="1796">
        <f t="shared" si="63"/>
        <v>12</v>
      </c>
      <c r="N929" s="1796"/>
      <c r="O929" s="1821">
        <v>70</v>
      </c>
      <c r="P929" s="352"/>
      <c r="Q929" s="350"/>
      <c r="R929" s="359"/>
      <c r="S929" s="355"/>
      <c r="T929" s="355"/>
      <c r="U929" s="355"/>
    </row>
    <row r="930" spans="1:21" ht="12.6" customHeight="1" outlineLevel="1">
      <c r="A930" s="376">
        <v>44207</v>
      </c>
      <c r="B930" s="757">
        <v>44188</v>
      </c>
      <c r="C930" s="364">
        <v>44204</v>
      </c>
      <c r="D930" s="932">
        <v>43853</v>
      </c>
      <c r="E930" s="349" t="s">
        <v>3334</v>
      </c>
      <c r="F930" s="440" t="s">
        <v>12587</v>
      </c>
      <c r="G930" s="440" t="s">
        <v>14256</v>
      </c>
      <c r="H930" s="424"/>
      <c r="I930" s="424"/>
      <c r="J930" s="424" t="s">
        <v>2045</v>
      </c>
      <c r="K930" s="424" t="s">
        <v>3381</v>
      </c>
      <c r="L930" s="1796">
        <f t="shared" si="62"/>
        <v>19</v>
      </c>
      <c r="M930" s="1796">
        <f t="shared" si="63"/>
        <v>12</v>
      </c>
      <c r="N930" s="1796"/>
      <c r="O930" s="1821">
        <v>71</v>
      </c>
      <c r="P930" s="353"/>
      <c r="Q930" s="355"/>
      <c r="R930" s="359"/>
      <c r="S930" s="355"/>
      <c r="T930" s="355"/>
      <c r="U930" s="355"/>
    </row>
    <row r="931" spans="1:21" ht="12.6" customHeight="1" outlineLevel="1">
      <c r="A931" s="376">
        <v>44207</v>
      </c>
      <c r="B931" s="757">
        <v>44193</v>
      </c>
      <c r="C931" s="364">
        <v>44207</v>
      </c>
      <c r="D931" s="364">
        <v>43858</v>
      </c>
      <c r="E931" s="355" t="s">
        <v>3334</v>
      </c>
      <c r="F931" s="353" t="s">
        <v>14257</v>
      </c>
      <c r="G931" s="353" t="s">
        <v>14258</v>
      </c>
      <c r="H931" s="353"/>
      <c r="I931" s="353"/>
      <c r="J931" s="353" t="s">
        <v>2033</v>
      </c>
      <c r="K931" s="353" t="s">
        <v>3406</v>
      </c>
      <c r="L931" s="1796">
        <f t="shared" si="62"/>
        <v>14</v>
      </c>
      <c r="M931" s="1796">
        <f t="shared" si="63"/>
        <v>9</v>
      </c>
      <c r="N931" s="353"/>
      <c r="O931" s="1821">
        <v>72</v>
      </c>
      <c r="P931" s="353"/>
      <c r="Q931" s="353"/>
      <c r="R931" s="353"/>
      <c r="S931" s="353"/>
      <c r="T931" s="353"/>
      <c r="U931" s="353"/>
    </row>
    <row r="932" spans="1:21" ht="12.6" customHeight="1" outlineLevel="1">
      <c r="A932" s="950">
        <v>44207</v>
      </c>
      <c r="B932" s="757">
        <v>44194</v>
      </c>
      <c r="C932" s="364">
        <v>44207</v>
      </c>
      <c r="D932" s="932">
        <v>44225</v>
      </c>
      <c r="E932" s="349" t="s">
        <v>3334</v>
      </c>
      <c r="F932" s="426" t="s">
        <v>14259</v>
      </c>
      <c r="G932" s="426" t="s">
        <v>14260</v>
      </c>
      <c r="H932" s="426"/>
      <c r="I932" s="426"/>
      <c r="J932" s="424" t="s">
        <v>2041</v>
      </c>
      <c r="K932" s="424" t="s">
        <v>3381</v>
      </c>
      <c r="L932" s="1796">
        <f t="shared" si="62"/>
        <v>13</v>
      </c>
      <c r="M932" s="1796">
        <f t="shared" si="63"/>
        <v>8</v>
      </c>
      <c r="N932" s="1796"/>
      <c r="O932" s="1821">
        <v>73</v>
      </c>
      <c r="P932" s="424"/>
      <c r="Q932" s="424"/>
      <c r="R932" s="424"/>
      <c r="S932" s="424"/>
      <c r="T932" s="424"/>
      <c r="U932" s="424"/>
    </row>
    <row r="933" spans="1:21" ht="12.6" customHeight="1" outlineLevel="1">
      <c r="A933" s="376">
        <v>44209</v>
      </c>
      <c r="B933" s="757">
        <v>44195</v>
      </c>
      <c r="C933" s="364">
        <v>44208</v>
      </c>
      <c r="D933" s="364">
        <v>44216</v>
      </c>
      <c r="E933" s="355" t="s">
        <v>3334</v>
      </c>
      <c r="F933" s="22" t="s">
        <v>14261</v>
      </c>
      <c r="G933" s="22" t="s">
        <v>14262</v>
      </c>
      <c r="H933" s="22"/>
      <c r="I933" s="22"/>
      <c r="J933" s="353" t="s">
        <v>2033</v>
      </c>
      <c r="K933" s="353" t="s">
        <v>3488</v>
      </c>
      <c r="L933" s="1796">
        <f t="shared" si="62"/>
        <v>14</v>
      </c>
      <c r="M933" s="1796">
        <f t="shared" si="63"/>
        <v>9</v>
      </c>
      <c r="N933" s="353"/>
      <c r="O933" s="1821">
        <v>74</v>
      </c>
      <c r="P933" s="353"/>
      <c r="Q933" s="353"/>
      <c r="R933" s="353"/>
      <c r="S933" s="353"/>
      <c r="T933" s="353"/>
      <c r="U933" s="353"/>
    </row>
    <row r="934" spans="1:21" ht="12.6" customHeight="1" outlineLevel="1">
      <c r="A934" s="376">
        <v>44211</v>
      </c>
      <c r="B934" s="757">
        <v>44186</v>
      </c>
      <c r="C934" s="932">
        <v>44216</v>
      </c>
      <c r="D934" s="932">
        <v>44217</v>
      </c>
      <c r="E934" s="349" t="s">
        <v>3335</v>
      </c>
      <c r="F934" s="426" t="s">
        <v>14263</v>
      </c>
      <c r="G934" s="426" t="s">
        <v>14264</v>
      </c>
      <c r="H934" s="426" t="s">
        <v>3660</v>
      </c>
      <c r="I934" s="426"/>
      <c r="J934" s="424" t="s">
        <v>2034</v>
      </c>
      <c r="K934" s="424" t="s">
        <v>14265</v>
      </c>
      <c r="L934" s="1796">
        <f t="shared" si="62"/>
        <v>25</v>
      </c>
      <c r="M934" s="1796">
        <f t="shared" si="63"/>
        <v>18</v>
      </c>
      <c r="N934" s="1796"/>
      <c r="O934" s="1821">
        <v>75</v>
      </c>
      <c r="P934" s="424"/>
      <c r="Q934" s="424"/>
      <c r="R934" s="424"/>
      <c r="S934" s="424"/>
      <c r="T934" s="424"/>
      <c r="U934" s="424"/>
    </row>
    <row r="935" spans="1:21" ht="12.6" customHeight="1" outlineLevel="1">
      <c r="A935" s="360">
        <v>44210</v>
      </c>
      <c r="B935" s="756">
        <v>44195</v>
      </c>
      <c r="C935" s="364">
        <v>44207</v>
      </c>
      <c r="D935" s="360">
        <v>44226</v>
      </c>
      <c r="E935" s="355" t="s">
        <v>3335</v>
      </c>
      <c r="F935" s="353" t="s">
        <v>14163</v>
      </c>
      <c r="G935" s="353" t="s">
        <v>14266</v>
      </c>
      <c r="H935" s="348"/>
      <c r="I935" s="353"/>
      <c r="J935" s="604" t="s">
        <v>2042</v>
      </c>
      <c r="K935" s="353"/>
      <c r="L935" s="1796">
        <f t="shared" si="62"/>
        <v>15</v>
      </c>
      <c r="M935" s="1796">
        <f t="shared" si="63"/>
        <v>10</v>
      </c>
      <c r="N935" s="353"/>
      <c r="O935" s="1821">
        <v>76</v>
      </c>
      <c r="P935" s="352"/>
      <c r="Q935" s="350"/>
      <c r="R935" s="359"/>
      <c r="S935" s="355"/>
      <c r="T935" s="355"/>
      <c r="U935" s="355"/>
    </row>
    <row r="936" spans="1:21" ht="12.6" customHeight="1" outlineLevel="1">
      <c r="A936" s="360">
        <v>44214</v>
      </c>
      <c r="B936" s="756">
        <v>44186</v>
      </c>
      <c r="C936" s="364">
        <v>44204</v>
      </c>
      <c r="D936" s="360">
        <v>44217</v>
      </c>
      <c r="E936" s="355" t="s">
        <v>3335</v>
      </c>
      <c r="F936" s="353" t="s">
        <v>3791</v>
      </c>
      <c r="G936" s="353" t="s">
        <v>14267</v>
      </c>
      <c r="H936" s="348" t="s">
        <v>3577</v>
      </c>
      <c r="I936" s="353"/>
      <c r="J936" s="604" t="s">
        <v>2042</v>
      </c>
      <c r="K936" s="353"/>
      <c r="L936" s="1796">
        <f t="shared" si="62"/>
        <v>28</v>
      </c>
      <c r="M936" s="1796">
        <f t="shared" si="63"/>
        <v>19</v>
      </c>
      <c r="N936" s="1796"/>
      <c r="O936" s="1821">
        <v>77</v>
      </c>
      <c r="P936" s="352"/>
      <c r="Q936" s="350"/>
      <c r="R936" s="359"/>
      <c r="S936" s="355"/>
      <c r="T936" s="355"/>
      <c r="U936" s="355"/>
    </row>
    <row r="937" spans="1:21" ht="12.6" customHeight="1" outlineLevel="1">
      <c r="A937" s="364">
        <v>44203</v>
      </c>
      <c r="B937" s="756">
        <v>44194</v>
      </c>
      <c r="C937" s="364">
        <v>44225</v>
      </c>
      <c r="D937" s="360">
        <v>44225</v>
      </c>
      <c r="E937" s="355" t="s">
        <v>3334</v>
      </c>
      <c r="F937" s="353" t="s">
        <v>14268</v>
      </c>
      <c r="G937" s="353" t="s">
        <v>14269</v>
      </c>
      <c r="H937" s="348" t="s">
        <v>14270</v>
      </c>
      <c r="I937" s="353"/>
      <c r="J937" s="604" t="s">
        <v>2042</v>
      </c>
      <c r="K937" s="604" t="s">
        <v>14271</v>
      </c>
      <c r="L937" s="1796">
        <f t="shared" si="62"/>
        <v>9</v>
      </c>
      <c r="M937" s="1796">
        <f t="shared" si="63"/>
        <v>6</v>
      </c>
      <c r="N937" s="353"/>
      <c r="O937" s="1821">
        <v>78</v>
      </c>
      <c r="P937" s="352"/>
      <c r="Q937" s="350"/>
      <c r="R937" s="359"/>
      <c r="S937" s="355"/>
      <c r="T937" s="355"/>
      <c r="U937" s="355"/>
    </row>
    <row r="938" spans="1:21" ht="12.6" customHeight="1" outlineLevel="1">
      <c r="A938" s="950">
        <v>44218</v>
      </c>
      <c r="B938" s="757">
        <v>44195</v>
      </c>
      <c r="C938" s="932">
        <v>44214</v>
      </c>
      <c r="D938" s="932">
        <v>44226</v>
      </c>
      <c r="E938" s="349" t="s">
        <v>3335</v>
      </c>
      <c r="F938" s="426" t="s">
        <v>13387</v>
      </c>
      <c r="G938" s="426" t="s">
        <v>14272</v>
      </c>
      <c r="H938" s="426"/>
      <c r="I938" s="426"/>
      <c r="J938" s="424" t="s">
        <v>2041</v>
      </c>
      <c r="K938" s="424" t="s">
        <v>14273</v>
      </c>
      <c r="L938" s="1796">
        <f t="shared" si="62"/>
        <v>23</v>
      </c>
      <c r="M938" s="1796">
        <f t="shared" si="63"/>
        <v>16</v>
      </c>
      <c r="N938" s="353"/>
      <c r="O938" s="1821">
        <v>79</v>
      </c>
      <c r="P938" s="424"/>
      <c r="Q938" s="424"/>
      <c r="R938" s="424"/>
      <c r="S938" s="424"/>
      <c r="T938" s="424"/>
      <c r="U938" s="424"/>
    </row>
    <row r="939" spans="1:21" ht="12.6" customHeight="1" outlineLevel="1"/>
  </sheetData>
  <autoFilter ref="A1:J7" xr:uid="{00000000-0009-0000-0000-000014000000}"/>
  <conditionalFormatting sqref="U634">
    <cfRule type="cellIs" dxfId="19" priority="3" operator="notEqual">
      <formula>0</formula>
    </cfRule>
  </conditionalFormatting>
  <conditionalFormatting sqref="AG568">
    <cfRule type="cellIs" dxfId="18" priority="1" operator="notEqual">
      <formula>(R568)</formula>
    </cfRule>
  </conditionalFormatting>
  <conditionalFormatting sqref="AG634">
    <cfRule type="cellIs" dxfId="17" priority="2" operator="notEqual">
      <formula>R634</formula>
    </cfRule>
  </conditionalFormatting>
  <conditionalFormatting sqref="AG712">
    <cfRule type="cellIs" dxfId="16" priority="4" operator="notEqual">
      <formula>R712</formula>
    </cfRule>
  </conditionalFormatting>
  <conditionalFormatting sqref="AG784">
    <cfRule type="cellIs" dxfId="15" priority="5" operator="notEqual">
      <formula>R784</formula>
    </cfRule>
  </conditionalFormatting>
  <conditionalFormatting sqref="AG860">
    <cfRule type="cellIs" dxfId="14" priority="6" operator="notEqual">
      <formula>R860</formula>
    </cfRule>
  </conditionalFormatting>
  <hyperlinks>
    <hyperlink ref="H391" r:id="rId1" xr:uid="{00000000-0004-0000-1400-000000000000}"/>
    <hyperlink ref="K509" r:id="rId2" xr:uid="{00000000-0004-0000-1400-000001000000}"/>
    <hyperlink ref="K512" r:id="rId3" xr:uid="{00000000-0004-0000-1400-000002000000}"/>
    <hyperlink ref="K536" r:id="rId4" xr:uid="{00000000-0004-0000-1400-000003000000}"/>
    <hyperlink ref="H658" r:id="rId5" xr:uid="{00000000-0004-0000-1400-000004000000}"/>
    <hyperlink ref="H680" r:id="rId6" xr:uid="{00000000-0004-0000-1400-000005000000}"/>
  </hyperlinks>
  <printOptions horizontalCentered="1" gridLines="1"/>
  <pageMargins left="0.7" right="0.7" top="0.75" bottom="0.75" header="0" footer="0"/>
  <pageSetup paperSize="9" fitToHeight="0" pageOrder="overThenDown" orientation="landscape" cellComments="atEnd"/>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2:H35"/>
  <sheetViews>
    <sheetView workbookViewId="0"/>
  </sheetViews>
  <sheetFormatPr defaultColWidth="11.1796875" defaultRowHeight="15.75" customHeight="1"/>
  <cols>
    <col min="1" max="1" width="24.08984375" customWidth="1"/>
    <col min="2" max="2" width="19.6328125" customWidth="1"/>
    <col min="3" max="3" width="16.90625" customWidth="1"/>
    <col min="4" max="4" width="16.81640625" customWidth="1"/>
  </cols>
  <sheetData>
    <row r="2" spans="1:8" ht="36" customHeight="1">
      <c r="A2" s="6" t="s">
        <v>14274</v>
      </c>
      <c r="C2" s="4" t="s">
        <v>14275</v>
      </c>
      <c r="D2" s="393" t="s">
        <v>14276</v>
      </c>
      <c r="E2" s="6" t="s">
        <v>14277</v>
      </c>
    </row>
    <row r="3" spans="1:8" ht="25.2" customHeight="1">
      <c r="A3" s="4" t="s">
        <v>14278</v>
      </c>
      <c r="B3" s="6" t="s">
        <v>14279</v>
      </c>
      <c r="C3" s="4" t="s">
        <v>14280</v>
      </c>
      <c r="D3" s="393" t="s">
        <v>14281</v>
      </c>
      <c r="H3" s="4" t="s">
        <v>14282</v>
      </c>
    </row>
    <row r="4" spans="1:8" ht="14.4" customHeight="1">
      <c r="H4" s="1845" t="s">
        <v>14283</v>
      </c>
    </row>
    <row r="5" spans="1:8" ht="14.4" customHeight="1">
      <c r="H5" s="554"/>
    </row>
    <row r="6" spans="1:8" ht="14.4" customHeight="1">
      <c r="H6" s="1663" t="s">
        <v>14284</v>
      </c>
    </row>
    <row r="7" spans="1:8" ht="14.4" customHeight="1">
      <c r="H7" s="1663" t="s">
        <v>11897</v>
      </c>
    </row>
    <row r="8" spans="1:8" ht="14.4" customHeight="1">
      <c r="H8" s="1663" t="s">
        <v>14285</v>
      </c>
    </row>
    <row r="9" spans="1:8" ht="14.4" customHeight="1">
      <c r="H9" s="1846" t="s">
        <v>14286</v>
      </c>
    </row>
    <row r="10" spans="1:8" ht="14.4" customHeight="1">
      <c r="H10" s="554"/>
    </row>
    <row r="11" spans="1:8" ht="14.4" customHeight="1">
      <c r="H11" s="1847" t="s">
        <v>14287</v>
      </c>
    </row>
    <row r="12" spans="1:8" ht="14.4" customHeight="1">
      <c r="A12" s="4"/>
      <c r="H12" s="902" t="s">
        <v>11901</v>
      </c>
    </row>
    <row r="13" spans="1:8" ht="12.6" customHeight="1">
      <c r="A13" s="4"/>
    </row>
    <row r="14" spans="1:8" ht="12.6" customHeight="1">
      <c r="A14" s="557" t="s">
        <v>14288</v>
      </c>
      <c r="B14" s="557"/>
      <c r="C14" s="557"/>
      <c r="D14" s="557"/>
      <c r="E14" s="557"/>
      <c r="F14" s="557"/>
      <c r="G14" s="557"/>
    </row>
    <row r="15" spans="1:8" ht="12.6" customHeight="1">
      <c r="A15" s="4"/>
    </row>
    <row r="16" spans="1:8" ht="12.6" customHeight="1">
      <c r="A16" s="4"/>
      <c r="B16" s="4" t="s">
        <v>14289</v>
      </c>
      <c r="C16" s="4" t="s">
        <v>14290</v>
      </c>
    </row>
    <row r="17" spans="1:3" ht="12.6" customHeight="1">
      <c r="A17" s="4" t="s">
        <v>14291</v>
      </c>
      <c r="B17" s="4" t="s">
        <v>14292</v>
      </c>
      <c r="C17" s="4" t="s">
        <v>14293</v>
      </c>
    </row>
    <row r="18" spans="1:3" ht="12.6" customHeight="1">
      <c r="A18" s="4" t="s">
        <v>14294</v>
      </c>
      <c r="B18" s="4" t="s">
        <v>14295</v>
      </c>
      <c r="C18" s="4" t="s">
        <v>14296</v>
      </c>
    </row>
    <row r="19" spans="1:3" ht="12.6" customHeight="1">
      <c r="A19" s="4" t="s">
        <v>14297</v>
      </c>
      <c r="B19" s="4" t="s">
        <v>14298</v>
      </c>
      <c r="C19" s="4" t="s">
        <v>14299</v>
      </c>
    </row>
    <row r="20" spans="1:3" ht="12.6" customHeight="1">
      <c r="A20" s="4" t="s">
        <v>14300</v>
      </c>
      <c r="B20" s="4" t="s">
        <v>14301</v>
      </c>
      <c r="C20" s="4" t="s">
        <v>14302</v>
      </c>
    </row>
    <row r="21" spans="1:3" ht="12.6" customHeight="1">
      <c r="A21" s="4" t="s">
        <v>14303</v>
      </c>
      <c r="B21" s="4" t="s">
        <v>14304</v>
      </c>
      <c r="C21" s="4" t="s">
        <v>14305</v>
      </c>
    </row>
    <row r="22" spans="1:3" ht="12.6" customHeight="1">
      <c r="A22" s="4" t="s">
        <v>14306</v>
      </c>
      <c r="B22" s="4" t="s">
        <v>14307</v>
      </c>
      <c r="C22" s="4" t="s">
        <v>14308</v>
      </c>
    </row>
    <row r="23" spans="1:3" ht="12.6" customHeight="1">
      <c r="B23" s="4" t="s">
        <v>14309</v>
      </c>
      <c r="C23" s="4" t="s">
        <v>14310</v>
      </c>
    </row>
    <row r="24" spans="1:3" ht="12.6" customHeight="1">
      <c r="B24" s="4" t="s">
        <v>14311</v>
      </c>
      <c r="C24" s="4" t="s">
        <v>14312</v>
      </c>
    </row>
    <row r="25" spans="1:3" ht="12.6" customHeight="1">
      <c r="A25" s="4"/>
    </row>
    <row r="26" spans="1:3" ht="12.6" customHeight="1">
      <c r="A26" s="557" t="s">
        <v>14313</v>
      </c>
      <c r="B26" s="557"/>
      <c r="C26" s="557"/>
    </row>
    <row r="28" spans="1:3" ht="12.6" customHeight="1">
      <c r="A28" s="4" t="s">
        <v>14314</v>
      </c>
    </row>
    <row r="29" spans="1:3" ht="12.6" customHeight="1">
      <c r="A29" s="4" t="s">
        <v>14315</v>
      </c>
    </row>
    <row r="30" spans="1:3" ht="12.6" customHeight="1">
      <c r="A30" s="4" t="s">
        <v>14316</v>
      </c>
    </row>
    <row r="31" spans="1:3" ht="12.6" customHeight="1">
      <c r="A31" s="4" t="s">
        <v>14317</v>
      </c>
    </row>
    <row r="32" spans="1:3" ht="12.6" customHeight="1">
      <c r="A32" s="4" t="s">
        <v>14318</v>
      </c>
    </row>
    <row r="33" spans="1:1" ht="12.6" customHeight="1">
      <c r="A33" s="4" t="s">
        <v>14319</v>
      </c>
    </row>
    <row r="34" spans="1:1" ht="12.6" customHeight="1">
      <c r="A34" s="4" t="s">
        <v>14320</v>
      </c>
    </row>
    <row r="35" spans="1:1" ht="12.6" customHeight="1">
      <c r="A35" s="4" t="s">
        <v>14321</v>
      </c>
    </row>
  </sheetData>
  <hyperlinks>
    <hyperlink ref="D2" r:id="rId1" xr:uid="{00000000-0004-0000-1500-000000000000}"/>
    <hyperlink ref="D3" r:id="rId2" xr:uid="{00000000-0004-0000-1500-000001000000}"/>
    <hyperlink ref="H9" r:id="rId3" xr:uid="{00000000-0004-0000-1500-000002000000}"/>
    <hyperlink ref="H11" r:id="rId4" xr:uid="{00000000-0004-0000-1500-000003000000}"/>
    <hyperlink ref="H12" r:id="rId5" xr:uid="{00000000-0004-0000-1500-000004000000}"/>
  </hyperlinks>
  <pageMargins left="0.7" right="0.7" top="0.75" bottom="0.75" header="0.3" footer="0.3"/>
  <pageSetup paperSize="9" orientation="portrait"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FFFF"/>
    <outlinePr summaryBelow="0"/>
  </sheetPr>
  <dimension ref="A1:CJ123"/>
  <sheetViews>
    <sheetView workbookViewId="0">
      <pane ySplit="15" topLeftCell="A16" activePane="bottomLeft" state="frozen"/>
      <selection pane="bottomLeft" activeCell="B17" sqref="B17"/>
    </sheetView>
  </sheetViews>
  <sheetFormatPr defaultColWidth="11.1796875" defaultRowHeight="15.75" customHeight="1" outlineLevelRow="1" outlineLevelCol="1"/>
  <cols>
    <col min="1" max="1" width="8.453125" hidden="1" customWidth="1" outlineLevel="1"/>
    <col min="2" max="6" width="2.6328125" hidden="1" customWidth="1" outlineLevel="1"/>
    <col min="7" max="7" width="2.453125" hidden="1" customWidth="1" outlineLevel="1"/>
    <col min="8" max="8" width="4.08984375" hidden="1" customWidth="1" outlineLevel="1"/>
    <col min="9" max="13" width="2.6328125" hidden="1" customWidth="1" outlineLevel="1"/>
    <col min="14" max="14" width="2.453125" hidden="1" customWidth="1" outlineLevel="1"/>
    <col min="15" max="15" width="4.08984375" hidden="1" customWidth="1" outlineLevel="1"/>
    <col min="16" max="20" width="2.6328125" hidden="1" customWidth="1" outlineLevel="1"/>
    <col min="21" max="21" width="2.453125" hidden="1" customWidth="1" outlineLevel="1"/>
    <col min="22" max="22" width="4.08984375" customWidth="1" collapsed="1"/>
    <col min="23" max="27" width="2.6328125" customWidth="1"/>
    <col min="28" max="28" width="2.453125" customWidth="1"/>
    <col min="29" max="29" width="4.08984375" customWidth="1"/>
    <col min="30" max="35" width="2.453125" customWidth="1"/>
    <col min="36" max="36" width="4.1796875" customWidth="1"/>
    <col min="37" max="45" width="2.453125" customWidth="1"/>
    <col min="46" max="49" width="2.453125" customWidth="1" outlineLevel="1"/>
    <col min="50" max="50" width="2.90625" customWidth="1" outlineLevel="1"/>
    <col min="51" max="51" width="5.08984375" customWidth="1" outlineLevel="1"/>
    <col min="52" max="53" width="2.90625" customWidth="1" outlineLevel="1"/>
    <col min="54" max="54" width="5.08984375" customWidth="1" outlineLevel="1"/>
    <col min="55" max="56" width="2.90625" customWidth="1" outlineLevel="1"/>
    <col min="57" max="57" width="5.08984375" customWidth="1" outlineLevel="1"/>
    <col min="58" max="59" width="2.90625" customWidth="1" outlineLevel="1"/>
    <col min="60" max="60" width="5.08984375" customWidth="1" outlineLevel="1"/>
    <col min="61" max="61" width="4.54296875" customWidth="1" outlineLevel="1"/>
    <col min="62" max="64" width="2.90625" customWidth="1" outlineLevel="1"/>
    <col min="65" max="65" width="4.08984375" customWidth="1" outlineLevel="1"/>
    <col min="66" max="67" width="2.90625" customWidth="1" outlineLevel="1"/>
    <col min="68" max="68" width="4.54296875" customWidth="1" outlineLevel="1"/>
    <col min="69" max="69" width="5.6328125" customWidth="1"/>
    <col min="70" max="70" width="5.54296875" customWidth="1"/>
    <col min="71" max="89" width="4.54296875" customWidth="1"/>
  </cols>
  <sheetData>
    <row r="1" spans="1:88" ht="13.2">
      <c r="A1" s="34"/>
      <c r="B1" s="407"/>
      <c r="C1" s="407"/>
      <c r="D1" s="407"/>
      <c r="E1" s="407"/>
      <c r="F1" s="407"/>
      <c r="G1" s="1848"/>
      <c r="H1" s="627"/>
      <c r="I1" s="407"/>
      <c r="J1" s="407"/>
      <c r="K1" s="407"/>
      <c r="L1" s="407"/>
      <c r="M1" s="407"/>
      <c r="N1" s="1848"/>
      <c r="O1" s="627"/>
      <c r="P1" s="407"/>
      <c r="Q1" s="407"/>
      <c r="R1" s="407"/>
      <c r="S1" s="407"/>
      <c r="T1" s="407"/>
      <c r="U1" s="1848"/>
      <c r="V1" s="34"/>
      <c r="W1" s="2451">
        <v>2017</v>
      </c>
      <c r="X1" s="2338"/>
      <c r="Y1" s="2338"/>
      <c r="Z1" s="2338"/>
      <c r="AA1" s="2455">
        <v>2018</v>
      </c>
      <c r="AB1" s="2338"/>
      <c r="AC1" s="2338"/>
      <c r="AD1" s="2454">
        <v>2019</v>
      </c>
      <c r="AE1" s="2338"/>
      <c r="AF1" s="2338"/>
      <c r="AG1" s="2456">
        <v>2020</v>
      </c>
      <c r="AH1" s="2338"/>
      <c r="AI1" s="2338"/>
      <c r="AJ1" s="2450">
        <v>2021</v>
      </c>
      <c r="AK1" s="2338"/>
      <c r="AL1" s="2338"/>
      <c r="AM1" s="2338"/>
      <c r="AN1" s="2449">
        <v>2022</v>
      </c>
      <c r="AO1" s="2338"/>
      <c r="AP1" s="2338"/>
      <c r="AQ1" s="2338"/>
      <c r="AR1" s="2452">
        <v>2023</v>
      </c>
      <c r="AS1" s="2338"/>
      <c r="AT1" s="2338"/>
      <c r="AU1" s="2338"/>
      <c r="AV1" s="34"/>
      <c r="AW1" s="34"/>
      <c r="AX1" s="34"/>
      <c r="AY1" s="34"/>
      <c r="AZ1" s="34"/>
      <c r="BA1" s="34"/>
      <c r="BB1" s="34"/>
      <c r="BC1" s="34"/>
      <c r="BD1" s="34"/>
      <c r="BE1" s="34"/>
      <c r="BF1" s="34"/>
      <c r="BG1" s="34"/>
      <c r="BH1" s="518"/>
      <c r="BI1" s="518"/>
      <c r="BJ1" s="34"/>
      <c r="BK1" s="34"/>
      <c r="BL1" s="34"/>
      <c r="BM1" s="34"/>
      <c r="BN1" s="34"/>
      <c r="BO1" s="34"/>
      <c r="BP1" s="34"/>
      <c r="BQ1" s="407"/>
      <c r="BR1" s="1849"/>
      <c r="BS1" s="1849"/>
      <c r="BT1" s="1849"/>
      <c r="BU1" s="1849"/>
      <c r="BV1" s="1849"/>
      <c r="BW1" s="1849"/>
      <c r="BX1" s="1849"/>
      <c r="BY1" s="1849"/>
      <c r="BZ1" s="1849"/>
      <c r="CA1" s="1849"/>
      <c r="CB1" s="1849"/>
      <c r="CC1" s="1849"/>
      <c r="CD1" s="1849"/>
      <c r="CE1" s="1849"/>
      <c r="CF1" s="1849"/>
      <c r="CG1" s="1849"/>
      <c r="CH1" s="1849"/>
      <c r="CI1" s="1849"/>
      <c r="CJ1" s="1850"/>
    </row>
    <row r="2" spans="1:88" ht="13.2">
      <c r="A2" s="34"/>
      <c r="B2" s="407"/>
      <c r="C2" s="407"/>
      <c r="D2" s="407"/>
      <c r="E2" s="407"/>
      <c r="F2" s="407"/>
      <c r="G2" s="1848"/>
      <c r="H2" s="627"/>
      <c r="I2" s="407"/>
      <c r="J2" s="407"/>
      <c r="K2" s="407"/>
      <c r="L2" s="407"/>
      <c r="M2" s="407"/>
      <c r="N2" s="1848"/>
      <c r="O2" s="627"/>
      <c r="P2" s="407"/>
      <c r="Q2" s="407"/>
      <c r="R2" s="407"/>
      <c r="S2" s="407"/>
      <c r="T2" s="407"/>
      <c r="U2" s="1848"/>
      <c r="V2" s="34"/>
      <c r="W2" s="1851" t="str">
        <f>B5</f>
        <v>KOPĀ'17</v>
      </c>
      <c r="X2" s="1852" t="str">
        <f>C5</f>
        <v>e-pasts'17</v>
      </c>
      <c r="Y2" s="1852" t="str">
        <f>D5</f>
        <v>vēstule'17</v>
      </c>
      <c r="Z2" s="1852" t="str">
        <f>E5</f>
        <v>citi'17</v>
      </c>
      <c r="AA2" s="1851" t="str">
        <f>I5</f>
        <v>KOPĀ'18</v>
      </c>
      <c r="AB2" s="1852" t="str">
        <f>J5</f>
        <v>e-pasts'18</v>
      </c>
      <c r="AC2" s="1852" t="str">
        <f>K5</f>
        <v>vēstule'18</v>
      </c>
      <c r="AD2" s="1853" t="str">
        <f>P5</f>
        <v>KOPĀ'19</v>
      </c>
      <c r="AE2" s="1854" t="str">
        <f>Q5</f>
        <v>e-pasts'19</v>
      </c>
      <c r="AF2" s="1854" t="str">
        <f>R5</f>
        <v>vēstule'19</v>
      </c>
      <c r="AG2" s="1855" t="str">
        <f t="shared" ref="AG2:AI3" si="0">W17</f>
        <v>KOPĀ'20</v>
      </c>
      <c r="AH2" s="1856" t="str">
        <f t="shared" si="0"/>
        <v>e-pasts'20</v>
      </c>
      <c r="AI2" s="1856" t="str">
        <f t="shared" si="0"/>
        <v>vēstule'20</v>
      </c>
      <c r="AJ2" s="1857" t="str">
        <f>AD17</f>
        <v>KOPĀ'21</v>
      </c>
      <c r="AK2" s="1858" t="s">
        <v>14322</v>
      </c>
      <c r="AL2" s="1859" t="str">
        <f>AE17</f>
        <v>e-pasts'21</v>
      </c>
      <c r="AM2" s="1859" t="str">
        <f>AF17</f>
        <v>vēstule'21</v>
      </c>
      <c r="AN2" s="1860" t="s">
        <v>14323</v>
      </c>
      <c r="AO2" s="1861" t="s">
        <v>14324</v>
      </c>
      <c r="AP2" s="1862" t="s">
        <v>14325</v>
      </c>
      <c r="AQ2" s="1862" t="s">
        <v>14326</v>
      </c>
      <c r="AR2" s="1863" t="s">
        <v>14327</v>
      </c>
      <c r="AS2" s="1864" t="s">
        <v>14328</v>
      </c>
      <c r="AT2" s="1865" t="s">
        <v>14325</v>
      </c>
      <c r="AU2" s="1865" t="s">
        <v>14326</v>
      </c>
      <c r="AV2" s="34"/>
      <c r="AW2" s="34"/>
      <c r="AX2" s="34"/>
      <c r="AY2" s="34"/>
      <c r="AZ2" s="34"/>
      <c r="BA2" s="34"/>
      <c r="BB2" s="34"/>
      <c r="BC2" s="34"/>
      <c r="BD2" s="34"/>
      <c r="BE2" s="34"/>
      <c r="BF2" s="34"/>
      <c r="BG2" s="34"/>
      <c r="BH2" s="518"/>
      <c r="BI2" s="518"/>
      <c r="BJ2" s="34"/>
      <c r="BK2" s="34"/>
      <c r="BL2" s="34"/>
      <c r="BM2" s="34"/>
      <c r="BN2" s="34"/>
      <c r="BO2" s="34"/>
      <c r="BP2" s="34"/>
      <c r="BQ2" s="407"/>
      <c r="BR2" s="1849" t="s">
        <v>14329</v>
      </c>
      <c r="BS2" s="1849" t="e">
        <f t="shared" ref="BS2:CJ2" si="1">SUM(BS3:BS10)</f>
        <v>#REF!</v>
      </c>
      <c r="BT2" s="1849" t="e">
        <f t="shared" si="1"/>
        <v>#REF!</v>
      </c>
      <c r="BU2" s="1849" t="e">
        <f t="shared" si="1"/>
        <v>#REF!</v>
      </c>
      <c r="BV2" s="1849" t="e">
        <f t="shared" si="1"/>
        <v>#REF!</v>
      </c>
      <c r="BW2" s="1849" t="e">
        <f t="shared" si="1"/>
        <v>#REF!</v>
      </c>
      <c r="BX2" s="1849" t="e">
        <f t="shared" si="1"/>
        <v>#REF!</v>
      </c>
      <c r="BY2" s="1849" t="e">
        <f t="shared" si="1"/>
        <v>#REF!</v>
      </c>
      <c r="BZ2" s="1849" t="e">
        <f t="shared" si="1"/>
        <v>#REF!</v>
      </c>
      <c r="CA2" s="1849">
        <f t="shared" si="1"/>
        <v>195</v>
      </c>
      <c r="CB2" s="1849" t="e">
        <f t="shared" si="1"/>
        <v>#REF!</v>
      </c>
      <c r="CC2" s="1849" t="e">
        <f t="shared" si="1"/>
        <v>#REF!</v>
      </c>
      <c r="CD2" s="1849" t="e">
        <f t="shared" si="1"/>
        <v>#REF!</v>
      </c>
      <c r="CE2" s="1849">
        <f t="shared" si="1"/>
        <v>146</v>
      </c>
      <c r="CF2" s="1849">
        <f t="shared" si="1"/>
        <v>247</v>
      </c>
      <c r="CG2" s="1849">
        <f t="shared" si="1"/>
        <v>49</v>
      </c>
      <c r="CH2" s="1849">
        <f t="shared" si="1"/>
        <v>83</v>
      </c>
      <c r="CI2" s="1849">
        <f t="shared" si="1"/>
        <v>7</v>
      </c>
      <c r="CJ2" s="1849">
        <f t="shared" si="1"/>
        <v>0</v>
      </c>
    </row>
    <row r="3" spans="1:88" ht="13.2" outlineLevel="1">
      <c r="A3" s="34"/>
      <c r="B3" s="407"/>
      <c r="C3" s="407"/>
      <c r="D3" s="407"/>
      <c r="E3" s="407"/>
      <c r="F3" s="407"/>
      <c r="G3" s="1848"/>
      <c r="H3" s="627"/>
      <c r="I3" s="407"/>
      <c r="J3" s="407"/>
      <c r="K3" s="407"/>
      <c r="L3" s="407"/>
      <c r="M3" s="407"/>
      <c r="N3" s="1848"/>
      <c r="O3" s="627"/>
      <c r="P3" s="407"/>
      <c r="Q3" s="407"/>
      <c r="R3" s="407"/>
      <c r="S3" s="407"/>
      <c r="T3" s="407"/>
      <c r="U3" s="1848"/>
      <c r="V3" s="34" t="s">
        <v>14330</v>
      </c>
      <c r="W3" s="1866">
        <f>B14</f>
        <v>37</v>
      </c>
      <c r="X3" s="1867">
        <f>C14</f>
        <v>14</v>
      </c>
      <c r="Y3" s="1867">
        <f>D14</f>
        <v>17</v>
      </c>
      <c r="Z3" s="1867">
        <f>E14</f>
        <v>6</v>
      </c>
      <c r="AA3" s="1866">
        <f>I14</f>
        <v>80</v>
      </c>
      <c r="AB3" s="1868">
        <f>J14</f>
        <v>66</v>
      </c>
      <c r="AC3" s="1868">
        <f>K14</f>
        <v>14</v>
      </c>
      <c r="AD3" s="1869">
        <f>P14</f>
        <v>0</v>
      </c>
      <c r="AE3" s="1870" t="e">
        <f>Q14</f>
        <v>#REF!</v>
      </c>
      <c r="AF3" s="1870" t="e">
        <f>R14</f>
        <v>#REF!</v>
      </c>
      <c r="AG3" s="1871">
        <f t="shared" si="0"/>
        <v>70</v>
      </c>
      <c r="AH3" s="1872">
        <f t="shared" si="0"/>
        <v>54</v>
      </c>
      <c r="AI3" s="1872">
        <f t="shared" si="0"/>
        <v>16</v>
      </c>
      <c r="AJ3" s="1873">
        <f>AD18</f>
        <v>103</v>
      </c>
      <c r="AK3" s="1874" t="e">
        <f>#REF!</f>
        <v>#REF!</v>
      </c>
      <c r="AL3" s="1875">
        <f>AE18</f>
        <v>88</v>
      </c>
      <c r="AM3" s="1875">
        <f>AF18</f>
        <v>15</v>
      </c>
      <c r="AN3" s="1876">
        <f>AK18</f>
        <v>0</v>
      </c>
      <c r="AO3" s="1877" t="e">
        <f>#REF!</f>
        <v>#REF!</v>
      </c>
      <c r="AP3" s="1878" t="e">
        <f>AL18</f>
        <v>#REF!</v>
      </c>
      <c r="AQ3" s="1878" t="e">
        <f>AM18</f>
        <v>#REF!</v>
      </c>
      <c r="AR3" s="1879">
        <f>AP18</f>
        <v>0</v>
      </c>
      <c r="AS3" s="1880" t="e">
        <f>#REF!</f>
        <v>#REF!</v>
      </c>
      <c r="AT3" s="1879" t="e">
        <f>AQ18</f>
        <v>#REF!</v>
      </c>
      <c r="AU3" s="1879" t="e">
        <f>AR18</f>
        <v>#REF!</v>
      </c>
      <c r="AV3" s="34"/>
      <c r="AW3" s="34"/>
      <c r="AX3" s="34"/>
      <c r="AY3" s="34"/>
      <c r="AZ3" s="34"/>
      <c r="BA3" s="34"/>
      <c r="BB3" s="34"/>
      <c r="BC3" s="34"/>
      <c r="BD3" s="34"/>
      <c r="BE3" s="34"/>
      <c r="BF3" s="34"/>
      <c r="BG3" s="34"/>
      <c r="BH3" s="518"/>
      <c r="BI3" s="518"/>
      <c r="BJ3" s="34"/>
      <c r="BK3" s="34"/>
      <c r="BL3" s="34"/>
      <c r="BM3" s="34"/>
      <c r="BN3" s="34"/>
      <c r="BO3" s="34"/>
      <c r="BP3" s="34"/>
      <c r="BQ3" s="407"/>
      <c r="BR3" s="34">
        <v>2017</v>
      </c>
      <c r="BS3" s="34">
        <f t="shared" ref="BS3:CC3" si="2">SUM(BS16:BS28)</f>
        <v>126</v>
      </c>
      <c r="BT3" s="34">
        <f t="shared" si="2"/>
        <v>153</v>
      </c>
      <c r="BU3" s="34">
        <f t="shared" si="2"/>
        <v>0</v>
      </c>
      <c r="BV3" s="34">
        <f t="shared" si="2"/>
        <v>0</v>
      </c>
      <c r="BW3" s="34">
        <f t="shared" si="2"/>
        <v>0</v>
      </c>
      <c r="BX3" s="34">
        <f t="shared" si="2"/>
        <v>0</v>
      </c>
      <c r="BY3" s="34">
        <f t="shared" si="2"/>
        <v>0</v>
      </c>
      <c r="BZ3" s="34">
        <f t="shared" si="2"/>
        <v>92</v>
      </c>
      <c r="CA3" s="34">
        <f t="shared" si="2"/>
        <v>0</v>
      </c>
      <c r="CB3" s="34">
        <f t="shared" si="2"/>
        <v>0</v>
      </c>
      <c r="CC3" s="34">
        <f t="shared" si="2"/>
        <v>36</v>
      </c>
      <c r="CD3" s="34"/>
      <c r="CE3" s="34">
        <f>SUM(CE16:CE28)</f>
        <v>80</v>
      </c>
      <c r="CF3" s="34">
        <f>SUM(CF16:CF28)</f>
        <v>143</v>
      </c>
      <c r="CG3" s="34">
        <f>SUM(CG16:CG28)</f>
        <v>49</v>
      </c>
      <c r="CH3" s="34">
        <f>SUM(CH16:CH28)</f>
        <v>83</v>
      </c>
      <c r="CI3" s="34">
        <f>SUM(CI16:CI28)</f>
        <v>7</v>
      </c>
      <c r="CJ3" s="1850"/>
    </row>
    <row r="4" spans="1:88" ht="13.2" outlineLevel="1">
      <c r="A4" s="34"/>
      <c r="B4" s="2453">
        <v>2017</v>
      </c>
      <c r="C4" s="2338"/>
      <c r="D4" s="2338"/>
      <c r="E4" s="2338"/>
      <c r="F4" s="2338"/>
      <c r="G4" s="1848"/>
      <c r="H4" s="627"/>
      <c r="I4" s="2453">
        <v>2018</v>
      </c>
      <c r="J4" s="2338"/>
      <c r="K4" s="2338"/>
      <c r="L4" s="2338"/>
      <c r="M4" s="2338"/>
      <c r="N4" s="1848"/>
      <c r="O4" s="627"/>
      <c r="P4" s="2453">
        <v>2019</v>
      </c>
      <c r="Q4" s="2338"/>
      <c r="R4" s="2338"/>
      <c r="S4" s="2338"/>
      <c r="T4" s="2338"/>
      <c r="U4" s="1848"/>
      <c r="V4" s="34" t="s">
        <v>3308</v>
      </c>
      <c r="W4" s="1866">
        <f>B22</f>
        <v>60</v>
      </c>
      <c r="X4" s="1867">
        <f>C22</f>
        <v>30</v>
      </c>
      <c r="Y4" s="1867">
        <f>D22</f>
        <v>11</v>
      </c>
      <c r="Z4" s="1867">
        <f>E22</f>
        <v>19</v>
      </c>
      <c r="AA4" s="1866">
        <f>I22</f>
        <v>74</v>
      </c>
      <c r="AB4" s="1868">
        <f>J22</f>
        <v>54</v>
      </c>
      <c r="AC4" s="1868">
        <f>K22</f>
        <v>20</v>
      </c>
      <c r="AD4" s="1869">
        <f>P22</f>
        <v>0</v>
      </c>
      <c r="AE4" s="1870" t="e">
        <f>Q22</f>
        <v>#REF!</v>
      </c>
      <c r="AF4" s="1870" t="e">
        <f>R22</f>
        <v>#REF!</v>
      </c>
      <c r="AG4" s="1871">
        <f>W26</f>
        <v>91</v>
      </c>
      <c r="AH4" s="1872">
        <f>X26</f>
        <v>69</v>
      </c>
      <c r="AI4" s="1872">
        <f>Y26</f>
        <v>22</v>
      </c>
      <c r="AJ4" s="1873">
        <f>AD27</f>
        <v>98</v>
      </c>
      <c r="AK4" s="1874" t="e">
        <f>#REF!</f>
        <v>#REF!</v>
      </c>
      <c r="AL4" s="1875">
        <f>AE27</f>
        <v>68</v>
      </c>
      <c r="AM4" s="1875">
        <f>AF27</f>
        <v>30</v>
      </c>
      <c r="AN4" s="1876">
        <f>AK25</f>
        <v>0</v>
      </c>
      <c r="AO4" s="1877" t="e">
        <f>#REF!</f>
        <v>#REF!</v>
      </c>
      <c r="AP4" s="1876" t="e">
        <f>AL25</f>
        <v>#REF!</v>
      </c>
      <c r="AQ4" s="1876" t="e">
        <f>AM25</f>
        <v>#REF!</v>
      </c>
      <c r="AR4" s="1879">
        <f>AP26</f>
        <v>0</v>
      </c>
      <c r="AS4" s="1880" t="e">
        <f>#REF!</f>
        <v>#REF!</v>
      </c>
      <c r="AT4" s="1879" t="e">
        <f>AQ26</f>
        <v>#REF!</v>
      </c>
      <c r="AU4" s="1879" t="e">
        <f>AR26</f>
        <v>#REF!</v>
      </c>
      <c r="AV4" s="34"/>
      <c r="AW4" s="34"/>
      <c r="AX4" s="34"/>
      <c r="AY4" s="34"/>
      <c r="AZ4" s="34"/>
      <c r="BA4" s="34"/>
      <c r="BB4" s="34"/>
      <c r="BC4" s="34"/>
      <c r="BD4" s="34"/>
      <c r="BE4" s="34"/>
      <c r="BF4" s="34"/>
      <c r="BG4" s="34"/>
      <c r="BH4" s="518"/>
      <c r="BI4" s="518"/>
      <c r="BJ4" s="34"/>
      <c r="BK4" s="34"/>
      <c r="BL4" s="34"/>
      <c r="BM4" s="34"/>
      <c r="BN4" s="34"/>
      <c r="BO4" s="34"/>
      <c r="BP4" s="34"/>
      <c r="BQ4" s="407"/>
      <c r="BR4" s="34">
        <v>2018</v>
      </c>
      <c r="BS4" s="34">
        <f t="shared" ref="BS4:CF4" si="3">SUM(BS28:BS39)</f>
        <v>149</v>
      </c>
      <c r="BT4" s="34">
        <f t="shared" si="3"/>
        <v>138</v>
      </c>
      <c r="BU4" s="34">
        <f t="shared" si="3"/>
        <v>0</v>
      </c>
      <c r="BV4" s="34">
        <f t="shared" si="3"/>
        <v>0</v>
      </c>
      <c r="BW4" s="34">
        <f t="shared" si="3"/>
        <v>0</v>
      </c>
      <c r="BX4" s="34">
        <f t="shared" si="3"/>
        <v>0</v>
      </c>
      <c r="BY4" s="34">
        <f t="shared" si="3"/>
        <v>0</v>
      </c>
      <c r="BZ4" s="34">
        <f t="shared" si="3"/>
        <v>169</v>
      </c>
      <c r="CA4" s="34">
        <f t="shared" si="3"/>
        <v>0</v>
      </c>
      <c r="CB4" s="34">
        <f t="shared" si="3"/>
        <v>39</v>
      </c>
      <c r="CC4" s="34">
        <f t="shared" si="3"/>
        <v>123</v>
      </c>
      <c r="CD4" s="34">
        <f t="shared" si="3"/>
        <v>17</v>
      </c>
      <c r="CE4" s="34">
        <f t="shared" si="3"/>
        <v>66</v>
      </c>
      <c r="CF4" s="34">
        <f t="shared" si="3"/>
        <v>104</v>
      </c>
      <c r="CG4" s="34"/>
      <c r="CH4" s="34"/>
      <c r="CI4" s="34"/>
      <c r="CJ4" s="1850"/>
    </row>
    <row r="5" spans="1:88" ht="13.2" outlineLevel="1">
      <c r="A5" s="34"/>
      <c r="B5" s="407" t="s">
        <v>14331</v>
      </c>
      <c r="C5" s="1881" t="s">
        <v>14332</v>
      </c>
      <c r="D5" s="1881" t="s">
        <v>14333</v>
      </c>
      <c r="E5" s="407" t="s">
        <v>14334</v>
      </c>
      <c r="F5" s="627" t="s">
        <v>14335</v>
      </c>
      <c r="G5" s="1848"/>
      <c r="H5" s="627"/>
      <c r="I5" s="627" t="s">
        <v>14336</v>
      </c>
      <c r="J5" s="1882" t="s">
        <v>14337</v>
      </c>
      <c r="K5" s="1882" t="s">
        <v>14338</v>
      </c>
      <c r="L5" s="627" t="s">
        <v>14339</v>
      </c>
      <c r="M5" s="627" t="s">
        <v>14340</v>
      </c>
      <c r="N5" s="1848"/>
      <c r="O5" s="627"/>
      <c r="P5" s="627" t="s">
        <v>14341</v>
      </c>
      <c r="Q5" s="1882" t="s">
        <v>14342</v>
      </c>
      <c r="R5" s="1882" t="s">
        <v>14343</v>
      </c>
      <c r="S5" s="627" t="s">
        <v>14344</v>
      </c>
      <c r="T5" s="627" t="s">
        <v>14345</v>
      </c>
      <c r="U5" s="1848"/>
      <c r="V5" s="34" t="s">
        <v>3312</v>
      </c>
      <c r="W5" s="1866">
        <f>B30</f>
        <v>50</v>
      </c>
      <c r="X5" s="1867">
        <f>C30</f>
        <v>40</v>
      </c>
      <c r="Y5" s="1867">
        <f>D30</f>
        <v>10</v>
      </c>
      <c r="Z5" s="1867">
        <f>E30</f>
        <v>0</v>
      </c>
      <c r="AA5" s="1866">
        <f>I29</f>
        <v>77</v>
      </c>
      <c r="AB5" s="1868">
        <f>J29</f>
        <v>53</v>
      </c>
      <c r="AC5" s="1868">
        <f>K29</f>
        <v>23</v>
      </c>
      <c r="AD5" s="1869">
        <f>P30</f>
        <v>0</v>
      </c>
      <c r="AE5" s="1870" t="e">
        <f>Q30</f>
        <v>#REF!</v>
      </c>
      <c r="AF5" s="1870" t="e">
        <f>R30</f>
        <v>#REF!</v>
      </c>
      <c r="AG5" s="1871">
        <f>W34</f>
        <v>81</v>
      </c>
      <c r="AH5" s="1872">
        <f>X34</f>
        <v>59</v>
      </c>
      <c r="AI5" s="1872">
        <f>Y34</f>
        <v>22</v>
      </c>
      <c r="AJ5" s="1873">
        <f>AD36</f>
        <v>109</v>
      </c>
      <c r="AK5" s="1874" t="e">
        <f>#REF!</f>
        <v>#REF!</v>
      </c>
      <c r="AL5" s="1875">
        <f>AE36</f>
        <v>79</v>
      </c>
      <c r="AM5" s="1875">
        <f>AF36</f>
        <v>30</v>
      </c>
      <c r="AN5" s="1876">
        <f>AK33</f>
        <v>0</v>
      </c>
      <c r="AO5" s="1877" t="e">
        <f>#REF!</f>
        <v>#REF!</v>
      </c>
      <c r="AP5" s="1876" t="e">
        <f>AL33</f>
        <v>#REF!</v>
      </c>
      <c r="AQ5" s="1876" t="e">
        <f>AM33</f>
        <v>#REF!</v>
      </c>
      <c r="AR5" s="1879">
        <f>AP34</f>
        <v>0</v>
      </c>
      <c r="AS5" s="1880" t="e">
        <f>#REF!</f>
        <v>#REF!</v>
      </c>
      <c r="AT5" s="1879" t="e">
        <f>AQ34</f>
        <v>#REF!</v>
      </c>
      <c r="AU5" s="1879" t="e">
        <f>AR34</f>
        <v>#REF!</v>
      </c>
      <c r="AV5" s="34"/>
      <c r="AW5" s="34"/>
      <c r="AX5" s="34"/>
      <c r="AY5" s="34"/>
      <c r="AZ5" s="34"/>
      <c r="BA5" s="34"/>
      <c r="BB5" s="34"/>
      <c r="BC5" s="34"/>
      <c r="BD5" s="34"/>
      <c r="BE5" s="34"/>
      <c r="BF5" s="34"/>
      <c r="BG5" s="34"/>
      <c r="BH5" s="518"/>
      <c r="BI5" s="518"/>
      <c r="BJ5" s="34"/>
      <c r="BK5" s="34"/>
      <c r="BL5" s="34"/>
      <c r="BM5" s="34"/>
      <c r="BN5" s="34"/>
      <c r="BO5" s="34"/>
      <c r="BP5" s="34"/>
      <c r="BQ5" s="34"/>
      <c r="BR5" s="34">
        <v>2019</v>
      </c>
      <c r="BS5" s="34" t="e">
        <f t="shared" ref="BS5:CD5" si="4">SUM(BS40:BS51)</f>
        <v>#REF!</v>
      </c>
      <c r="BT5" s="34" t="e">
        <f t="shared" si="4"/>
        <v>#REF!</v>
      </c>
      <c r="BU5" s="34" t="e">
        <f t="shared" si="4"/>
        <v>#REF!</v>
      </c>
      <c r="BV5" s="34" t="e">
        <f t="shared" si="4"/>
        <v>#REF!</v>
      </c>
      <c r="BW5" s="34">
        <f t="shared" si="4"/>
        <v>0</v>
      </c>
      <c r="BX5" s="34">
        <f t="shared" si="4"/>
        <v>0</v>
      </c>
      <c r="BY5" s="34">
        <f t="shared" si="4"/>
        <v>0</v>
      </c>
      <c r="BZ5" s="34" t="e">
        <f t="shared" si="4"/>
        <v>#REF!</v>
      </c>
      <c r="CA5" s="34">
        <f t="shared" si="4"/>
        <v>0</v>
      </c>
      <c r="CB5" s="34" t="e">
        <f t="shared" si="4"/>
        <v>#REF!</v>
      </c>
      <c r="CC5" s="34" t="e">
        <f t="shared" si="4"/>
        <v>#REF!</v>
      </c>
      <c r="CD5" s="34" t="e">
        <f t="shared" si="4"/>
        <v>#REF!</v>
      </c>
      <c r="CE5" s="34"/>
      <c r="CF5" s="34"/>
      <c r="CG5" s="34"/>
      <c r="CH5" s="34"/>
      <c r="CI5" s="34"/>
      <c r="CJ5" s="1850"/>
    </row>
    <row r="6" spans="1:88" ht="13.2" outlineLevel="1">
      <c r="A6" s="34"/>
      <c r="B6" s="407"/>
      <c r="C6" s="1881"/>
      <c r="D6" s="1881"/>
      <c r="E6" s="407"/>
      <c r="F6" s="627"/>
      <c r="G6" s="1848"/>
      <c r="H6" s="627"/>
      <c r="I6" s="627"/>
      <c r="J6" s="1882"/>
      <c r="K6" s="1882"/>
      <c r="L6" s="627"/>
      <c r="M6" s="627"/>
      <c r="N6" s="1848"/>
      <c r="O6" s="627"/>
      <c r="P6" s="627"/>
      <c r="Q6" s="1882"/>
      <c r="R6" s="1882"/>
      <c r="S6" s="627"/>
      <c r="T6" s="627"/>
      <c r="U6" s="1848"/>
      <c r="V6" s="34" t="s">
        <v>3314</v>
      </c>
      <c r="W6" s="1866">
        <f>B37</f>
        <v>47</v>
      </c>
      <c r="X6" s="1867">
        <f>C37</f>
        <v>34</v>
      </c>
      <c r="Y6" s="1867">
        <f>D37</f>
        <v>11</v>
      </c>
      <c r="Z6" s="1867">
        <f>E37</f>
        <v>2</v>
      </c>
      <c r="AA6" s="1866">
        <f>I37</f>
        <v>80</v>
      </c>
      <c r="AB6" s="1868">
        <f>J37</f>
        <v>59</v>
      </c>
      <c r="AC6" s="1868">
        <f>K37</f>
        <v>21</v>
      </c>
      <c r="AD6" s="1869">
        <f>P39</f>
        <v>0</v>
      </c>
      <c r="AE6" s="1870" t="e">
        <f>Q39</f>
        <v>#REF!</v>
      </c>
      <c r="AF6" s="1870" t="e">
        <f>R39</f>
        <v>#REF!</v>
      </c>
      <c r="AG6" s="1871">
        <f>W43</f>
        <v>95</v>
      </c>
      <c r="AH6" s="1872">
        <f>X43</f>
        <v>75</v>
      </c>
      <c r="AI6" s="1872">
        <f>Y43</f>
        <v>20</v>
      </c>
      <c r="AJ6" s="1873">
        <f>AD45</f>
        <v>84</v>
      </c>
      <c r="AK6" s="1874">
        <f>'tel.cent.II cet21'!B5</f>
        <v>401</v>
      </c>
      <c r="AL6" s="1875">
        <f>AE45</f>
        <v>58</v>
      </c>
      <c r="AM6" s="1875">
        <f>AF45</f>
        <v>23</v>
      </c>
      <c r="AN6" s="1876">
        <f>AK41</f>
        <v>0</v>
      </c>
      <c r="AO6" s="1877" t="e">
        <f>#REF!</f>
        <v>#REF!</v>
      </c>
      <c r="AP6" s="1876" t="e">
        <f>AL41</f>
        <v>#REF!</v>
      </c>
      <c r="AQ6" s="1876" t="e">
        <f>AM41</f>
        <v>#REF!</v>
      </c>
      <c r="AR6" s="1879">
        <f>AP42</f>
        <v>0</v>
      </c>
      <c r="AS6" s="1880" t="e">
        <f>#REF!</f>
        <v>#REF!</v>
      </c>
      <c r="AT6" s="1879" t="e">
        <f>AQ42</f>
        <v>#REF!</v>
      </c>
      <c r="AU6" s="1879" t="e">
        <f>AR42</f>
        <v>#REF!</v>
      </c>
      <c r="AV6" s="34"/>
      <c r="AW6" s="34"/>
      <c r="AX6" s="34"/>
      <c r="AY6" s="34"/>
      <c r="AZ6" s="34"/>
      <c r="BA6" s="34"/>
      <c r="BB6" s="34"/>
      <c r="BC6" s="34"/>
      <c r="BD6" s="34"/>
      <c r="BE6" s="34"/>
      <c r="BF6" s="34"/>
      <c r="BG6" s="34"/>
      <c r="BH6" s="518"/>
      <c r="BI6" s="518"/>
      <c r="BJ6" s="34"/>
      <c r="BK6" s="34"/>
      <c r="BL6" s="34"/>
      <c r="BM6" s="34"/>
      <c r="BN6" s="34"/>
      <c r="BO6" s="34"/>
      <c r="BP6" s="34"/>
      <c r="BQ6" s="34"/>
      <c r="BR6" s="34">
        <v>2020</v>
      </c>
      <c r="BS6" s="34">
        <f t="shared" ref="BS6:CB6" si="5">SUM(BS52:BS63)</f>
        <v>194</v>
      </c>
      <c r="BT6" s="34">
        <f t="shared" si="5"/>
        <v>131</v>
      </c>
      <c r="BU6" s="34">
        <f t="shared" si="5"/>
        <v>145</v>
      </c>
      <c r="BV6" s="34">
        <f t="shared" si="5"/>
        <v>173</v>
      </c>
      <c r="BW6" s="34">
        <f t="shared" si="5"/>
        <v>0</v>
      </c>
      <c r="BX6" s="34">
        <f t="shared" si="5"/>
        <v>0</v>
      </c>
      <c r="BY6" s="34">
        <f t="shared" si="5"/>
        <v>0</v>
      </c>
      <c r="BZ6" s="34">
        <f t="shared" si="5"/>
        <v>188</v>
      </c>
      <c r="CA6" s="34">
        <f t="shared" si="5"/>
        <v>77</v>
      </c>
      <c r="CB6" s="34">
        <f t="shared" si="5"/>
        <v>11</v>
      </c>
      <c r="CC6" s="34"/>
      <c r="CD6" s="34"/>
      <c r="CE6" s="34"/>
      <c r="CF6" s="34"/>
      <c r="CG6" s="34"/>
      <c r="CH6" s="34"/>
      <c r="CI6" s="34"/>
      <c r="CJ6" s="1850"/>
    </row>
    <row r="7" spans="1:88" ht="13.2" outlineLevel="1">
      <c r="A7" s="34"/>
      <c r="B7" s="407"/>
      <c r="C7" s="1881"/>
      <c r="D7" s="1881"/>
      <c r="E7" s="407"/>
      <c r="F7" s="627"/>
      <c r="G7" s="1848"/>
      <c r="H7" s="627"/>
      <c r="I7" s="627"/>
      <c r="J7" s="1882"/>
      <c r="K7" s="1882"/>
      <c r="L7" s="627"/>
      <c r="M7" s="627"/>
      <c r="N7" s="1848"/>
      <c r="O7" s="627"/>
      <c r="P7" s="627"/>
      <c r="Q7" s="1882"/>
      <c r="R7" s="1882"/>
      <c r="S7" s="627"/>
      <c r="T7" s="627"/>
      <c r="U7" s="1848"/>
      <c r="V7" s="34" t="s">
        <v>2398</v>
      </c>
      <c r="W7" s="1866">
        <f>B44</f>
        <v>77</v>
      </c>
      <c r="X7" s="1867">
        <f>C44</f>
        <v>52</v>
      </c>
      <c r="Y7" s="1867">
        <f>D44</f>
        <v>21</v>
      </c>
      <c r="Z7" s="1867">
        <f>E44</f>
        <v>4</v>
      </c>
      <c r="AA7" s="1866">
        <f>I44</f>
        <v>59</v>
      </c>
      <c r="AB7" s="1868">
        <f>J44</f>
        <v>38</v>
      </c>
      <c r="AC7" s="1868">
        <f>K44</f>
        <v>21</v>
      </c>
      <c r="AD7" s="1869">
        <f>P48</f>
        <v>0</v>
      </c>
      <c r="AE7" s="1870" t="e">
        <f>Q48</f>
        <v>#REF!</v>
      </c>
      <c r="AF7" s="1870" t="e">
        <f>R48</f>
        <v>#REF!</v>
      </c>
      <c r="AG7" s="1871">
        <f>W52</f>
        <v>82</v>
      </c>
      <c r="AH7" s="1872">
        <f>X52</f>
        <v>62</v>
      </c>
      <c r="AI7" s="1872">
        <f>Y52</f>
        <v>20</v>
      </c>
      <c r="AJ7" s="1873">
        <f>AD54</f>
        <v>78</v>
      </c>
      <c r="AK7" s="1874">
        <f>'tel.cent.II cet21'!B416</f>
        <v>313</v>
      </c>
      <c r="AL7" s="1875">
        <f>AE54</f>
        <v>54</v>
      </c>
      <c r="AM7" s="1875">
        <f>AF54</f>
        <v>24</v>
      </c>
      <c r="AN7" s="1876">
        <f>AK49</f>
        <v>0</v>
      </c>
      <c r="AO7" s="1877" t="e">
        <f>#REF!</f>
        <v>#REF!</v>
      </c>
      <c r="AP7" s="1876" t="e">
        <f>AL49</f>
        <v>#REF!</v>
      </c>
      <c r="AQ7" s="1876" t="e">
        <f>AM49</f>
        <v>#REF!</v>
      </c>
      <c r="AR7" s="1879">
        <f>AP50</f>
        <v>0</v>
      </c>
      <c r="AS7" s="1880" t="e">
        <f>#REF!</f>
        <v>#REF!</v>
      </c>
      <c r="AT7" s="1879" t="e">
        <f>AQ50</f>
        <v>#REF!</v>
      </c>
      <c r="AU7" s="1879" t="e">
        <f>AR50</f>
        <v>#REF!</v>
      </c>
      <c r="AV7" s="34"/>
      <c r="AW7" s="34"/>
      <c r="AX7" s="34"/>
      <c r="AY7" s="34"/>
      <c r="AZ7" s="34"/>
      <c r="BA7" s="34"/>
      <c r="BB7" s="34"/>
      <c r="BC7" s="34"/>
      <c r="BD7" s="34"/>
      <c r="BE7" s="34"/>
      <c r="BF7" s="34"/>
      <c r="BG7" s="34"/>
      <c r="BH7" s="518"/>
      <c r="BI7" s="518"/>
      <c r="BJ7" s="34"/>
      <c r="BK7" s="34"/>
      <c r="BL7" s="34"/>
      <c r="BM7" s="34"/>
      <c r="BN7" s="34"/>
      <c r="BO7" s="34"/>
      <c r="BP7" s="34"/>
      <c r="BQ7" s="34"/>
      <c r="BR7" s="34">
        <v>2021</v>
      </c>
      <c r="BS7" s="34">
        <f t="shared" ref="BS7:CB7" si="6">SUM(BS64:BS75)</f>
        <v>223</v>
      </c>
      <c r="BT7" s="34">
        <f t="shared" si="6"/>
        <v>159</v>
      </c>
      <c r="BU7" s="34">
        <f t="shared" si="6"/>
        <v>170</v>
      </c>
      <c r="BV7" s="34">
        <f t="shared" si="6"/>
        <v>191</v>
      </c>
      <c r="BW7" s="34">
        <f t="shared" si="6"/>
        <v>0</v>
      </c>
      <c r="BX7" s="34">
        <f t="shared" si="6"/>
        <v>0</v>
      </c>
      <c r="BY7" s="34">
        <f t="shared" si="6"/>
        <v>0</v>
      </c>
      <c r="BZ7" s="34">
        <f t="shared" si="6"/>
        <v>166</v>
      </c>
      <c r="CA7" s="34">
        <f t="shared" si="6"/>
        <v>118</v>
      </c>
      <c r="CB7" s="34">
        <f t="shared" si="6"/>
        <v>0</v>
      </c>
      <c r="CC7" s="34"/>
      <c r="CD7" s="34"/>
      <c r="CE7" s="34"/>
      <c r="CF7" s="34"/>
      <c r="CG7" s="34"/>
      <c r="CH7" s="34"/>
      <c r="CI7" s="34"/>
      <c r="CJ7" s="1850"/>
    </row>
    <row r="8" spans="1:88" ht="13.2" outlineLevel="1">
      <c r="A8" s="1883"/>
      <c r="B8" s="407"/>
      <c r="C8" s="1881"/>
      <c r="D8" s="1881"/>
      <c r="E8" s="407"/>
      <c r="F8" s="407"/>
      <c r="G8" s="1884"/>
      <c r="H8" s="922"/>
      <c r="I8" s="407"/>
      <c r="J8" s="1881"/>
      <c r="K8" s="1881"/>
      <c r="L8" s="407"/>
      <c r="M8" s="407"/>
      <c r="N8" s="1884"/>
      <c r="O8" s="922"/>
      <c r="P8" s="407"/>
      <c r="Q8" s="1881"/>
      <c r="R8" s="1881"/>
      <c r="S8" s="407"/>
      <c r="T8" s="1885"/>
      <c r="U8" s="1884"/>
      <c r="V8" s="34" t="s">
        <v>2399</v>
      </c>
      <c r="W8" s="1866">
        <f>B52</f>
        <v>61</v>
      </c>
      <c r="X8" s="1867">
        <f>C52</f>
        <v>44</v>
      </c>
      <c r="Y8" s="1867">
        <f>D52</f>
        <v>16</v>
      </c>
      <c r="Z8" s="1867">
        <f>E52</f>
        <v>1</v>
      </c>
      <c r="AA8" s="1866">
        <f>I52</f>
        <v>74</v>
      </c>
      <c r="AB8" s="1868">
        <f>J52</f>
        <v>49</v>
      </c>
      <c r="AC8" s="1868">
        <f>K52</f>
        <v>25</v>
      </c>
      <c r="AD8" s="1869">
        <f>P57</f>
        <v>0</v>
      </c>
      <c r="AE8" s="1870" t="e">
        <f>Q57</f>
        <v>#REF!</v>
      </c>
      <c r="AF8" s="1870" t="e">
        <f>R57</f>
        <v>#REF!</v>
      </c>
      <c r="AG8" s="1871">
        <f>W61</f>
        <v>77</v>
      </c>
      <c r="AH8" s="1872">
        <f>X61</f>
        <v>55</v>
      </c>
      <c r="AI8" s="1872">
        <f>Y61</f>
        <v>22</v>
      </c>
      <c r="AJ8" s="1873">
        <f>AD63</f>
        <v>82</v>
      </c>
      <c r="AK8" s="1874">
        <f>'tel.cent.II cet21'!B754</f>
        <v>347</v>
      </c>
      <c r="AL8" s="1875">
        <f>AE63</f>
        <v>66</v>
      </c>
      <c r="AM8" s="1875">
        <f>AF63</f>
        <v>16</v>
      </c>
      <c r="AN8" s="1876">
        <f>AK57</f>
        <v>0</v>
      </c>
      <c r="AO8" s="1877" t="e">
        <f>#REF!</f>
        <v>#REF!</v>
      </c>
      <c r="AP8" s="1876" t="e">
        <f>AL57</f>
        <v>#REF!</v>
      </c>
      <c r="AQ8" s="1876" t="e">
        <f>AM57</f>
        <v>#REF!</v>
      </c>
      <c r="AR8" s="1879">
        <f>AP58</f>
        <v>0</v>
      </c>
      <c r="AS8" s="1880" t="e">
        <f>#REF!</f>
        <v>#REF!</v>
      </c>
      <c r="AT8" s="1879" t="e">
        <f>AQ58</f>
        <v>#REF!</v>
      </c>
      <c r="AU8" s="1879" t="e">
        <f>AR58</f>
        <v>#REF!</v>
      </c>
      <c r="AV8" s="614"/>
      <c r="AW8" s="614"/>
      <c r="AX8" s="614"/>
      <c r="AY8" s="407"/>
      <c r="AZ8" s="407"/>
      <c r="BA8" s="407"/>
      <c r="BB8" s="407"/>
      <c r="BC8" s="407"/>
      <c r="BD8" s="407"/>
      <c r="BE8" s="407"/>
      <c r="BF8" s="407"/>
      <c r="BG8" s="407"/>
      <c r="BH8" s="407"/>
      <c r="BI8" s="407"/>
      <c r="BJ8" s="407"/>
      <c r="BK8" s="407"/>
      <c r="BL8" s="407"/>
      <c r="BM8" s="407"/>
      <c r="BN8" s="407"/>
      <c r="BO8" s="407"/>
      <c r="BP8" s="407"/>
      <c r="BQ8" s="34"/>
      <c r="BR8" s="34">
        <v>2022</v>
      </c>
      <c r="BS8" s="34" t="e">
        <f t="shared" ref="BS8:CB8" si="7">SUM(BS76:BS87)</f>
        <v>#REF!</v>
      </c>
      <c r="BT8" s="34" t="e">
        <f t="shared" si="7"/>
        <v>#REF!</v>
      </c>
      <c r="BU8" s="34" t="e">
        <f t="shared" si="7"/>
        <v>#REF!</v>
      </c>
      <c r="BV8" s="34" t="e">
        <f t="shared" si="7"/>
        <v>#REF!</v>
      </c>
      <c r="BW8" s="34" t="e">
        <f t="shared" si="7"/>
        <v>#REF!</v>
      </c>
      <c r="BX8" s="34">
        <f t="shared" si="7"/>
        <v>0</v>
      </c>
      <c r="BY8" s="34">
        <f t="shared" si="7"/>
        <v>0</v>
      </c>
      <c r="BZ8" s="34" t="e">
        <f t="shared" si="7"/>
        <v>#REF!</v>
      </c>
      <c r="CA8" s="34">
        <f t="shared" si="7"/>
        <v>0</v>
      </c>
      <c r="CB8" s="34">
        <f t="shared" si="7"/>
        <v>0</v>
      </c>
      <c r="CC8" s="1886"/>
      <c r="CD8" s="1886"/>
      <c r="CE8" s="1886"/>
      <c r="CF8" s="1886"/>
      <c r="CG8" s="1886"/>
      <c r="CH8" s="1886"/>
      <c r="CI8" s="1886"/>
      <c r="CJ8" s="1887"/>
    </row>
    <row r="9" spans="1:88" ht="13.2" outlineLevel="1">
      <c r="A9" s="1883"/>
      <c r="B9" s="407"/>
      <c r="C9" s="1881"/>
      <c r="D9" s="1881"/>
      <c r="E9" s="407"/>
      <c r="F9" s="407"/>
      <c r="G9" s="1884"/>
      <c r="H9" s="922"/>
      <c r="I9" s="407"/>
      <c r="J9" s="1881"/>
      <c r="K9" s="1881"/>
      <c r="L9" s="407"/>
      <c r="M9" s="407"/>
      <c r="N9" s="1884"/>
      <c r="O9" s="922"/>
      <c r="P9" s="407"/>
      <c r="Q9" s="1881"/>
      <c r="R9" s="1881"/>
      <c r="S9" s="407"/>
      <c r="T9" s="1885"/>
      <c r="U9" s="1884"/>
      <c r="V9" s="34" t="s">
        <v>2400</v>
      </c>
      <c r="W9" s="1866">
        <f>B60</f>
        <v>53</v>
      </c>
      <c r="X9" s="1867">
        <f>C60</f>
        <v>39</v>
      </c>
      <c r="Y9" s="1867">
        <f>D60</f>
        <v>13</v>
      </c>
      <c r="Z9" s="1867">
        <f>E60</f>
        <v>1</v>
      </c>
      <c r="AA9" s="1866">
        <f>I60</f>
        <v>71</v>
      </c>
      <c r="AB9" s="1868">
        <f>J60</f>
        <v>51</v>
      </c>
      <c r="AC9" s="1868">
        <f>K60</f>
        <v>20</v>
      </c>
      <c r="AD9" s="1869">
        <f>P66</f>
        <v>0</v>
      </c>
      <c r="AE9" s="1870" t="e">
        <f>Q66</f>
        <v>#REF!</v>
      </c>
      <c r="AF9" s="1870" t="e">
        <f>R66</f>
        <v>#REF!</v>
      </c>
      <c r="AG9" s="1871">
        <f>W70</f>
        <v>64</v>
      </c>
      <c r="AH9" s="1872">
        <f>X70</f>
        <v>36</v>
      </c>
      <c r="AI9" s="1872">
        <f>Y70</f>
        <v>27</v>
      </c>
      <c r="AJ9" s="1873">
        <f>AD72</f>
        <v>93</v>
      </c>
      <c r="AK9" s="1874">
        <f>'tel.cent.III cet21'!B5</f>
        <v>403</v>
      </c>
      <c r="AL9" s="1875">
        <f>AE72</f>
        <v>67</v>
      </c>
      <c r="AM9" s="1875">
        <f>AF72</f>
        <v>26</v>
      </c>
      <c r="AN9" s="1876">
        <f>AK65</f>
        <v>0</v>
      </c>
      <c r="AO9" s="1877" t="e">
        <f>#REF!</f>
        <v>#REF!</v>
      </c>
      <c r="AP9" s="1876" t="e">
        <f>AL65</f>
        <v>#REF!</v>
      </c>
      <c r="AQ9" s="1876" t="e">
        <f>AM65</f>
        <v>#REF!</v>
      </c>
      <c r="AR9" s="1879">
        <f>AP66</f>
        <v>0</v>
      </c>
      <c r="AS9" s="1880" t="e">
        <f>#REF!</f>
        <v>#REF!</v>
      </c>
      <c r="AT9" s="1879" t="e">
        <f>AQ66</f>
        <v>#REF!</v>
      </c>
      <c r="AU9" s="1879" t="e">
        <f>AR66</f>
        <v>#REF!</v>
      </c>
      <c r="AV9" s="614"/>
      <c r="AW9" s="614"/>
      <c r="AX9" s="614"/>
      <c r="AY9" s="407"/>
      <c r="AZ9" s="407"/>
      <c r="BA9" s="407"/>
      <c r="BB9" s="407"/>
      <c r="BC9" s="407"/>
      <c r="BD9" s="407"/>
      <c r="BE9" s="407"/>
      <c r="BF9" s="407"/>
      <c r="BG9" s="407"/>
      <c r="BH9" s="407"/>
      <c r="BI9" s="407"/>
      <c r="BJ9" s="407"/>
      <c r="BK9" s="407"/>
      <c r="BL9" s="407"/>
      <c r="BM9" s="407"/>
      <c r="BN9" s="407"/>
      <c r="BO9" s="407"/>
      <c r="BP9" s="407"/>
      <c r="BQ9" s="34"/>
      <c r="BR9" s="34">
        <v>2023</v>
      </c>
      <c r="BS9" s="34" t="e">
        <f t="shared" ref="BS9:BY9" si="8">SUM(BS88:BS99)</f>
        <v>#REF!</v>
      </c>
      <c r="BT9" s="34" t="e">
        <f t="shared" si="8"/>
        <v>#REF!</v>
      </c>
      <c r="BU9" s="34" t="e">
        <f t="shared" si="8"/>
        <v>#REF!</v>
      </c>
      <c r="BV9" s="34" t="e">
        <f t="shared" si="8"/>
        <v>#REF!</v>
      </c>
      <c r="BW9" s="34" t="e">
        <f t="shared" si="8"/>
        <v>#REF!</v>
      </c>
      <c r="BX9" s="34" t="e">
        <f t="shared" si="8"/>
        <v>#REF!</v>
      </c>
      <c r="BY9" s="34" t="e">
        <f t="shared" si="8"/>
        <v>#REF!</v>
      </c>
      <c r="BZ9" s="34"/>
      <c r="CA9" s="34"/>
      <c r="CB9" s="34"/>
      <c r="CC9" s="1886"/>
      <c r="CD9" s="1886"/>
      <c r="CE9" s="1886"/>
      <c r="CF9" s="1886"/>
      <c r="CG9" s="1886"/>
      <c r="CH9" s="1886"/>
      <c r="CI9" s="1886"/>
      <c r="CJ9" s="1887"/>
    </row>
    <row r="10" spans="1:88" ht="13.2" outlineLevel="1">
      <c r="A10" s="1883"/>
      <c r="B10" s="407"/>
      <c r="C10" s="1881"/>
      <c r="D10" s="1881"/>
      <c r="E10" s="407"/>
      <c r="F10" s="407"/>
      <c r="G10" s="1884"/>
      <c r="H10" s="922"/>
      <c r="I10" s="407"/>
      <c r="J10" s="1881"/>
      <c r="K10" s="1881"/>
      <c r="L10" s="407"/>
      <c r="M10" s="407"/>
      <c r="N10" s="1884"/>
      <c r="O10" s="922"/>
      <c r="P10" s="407"/>
      <c r="Q10" s="1881"/>
      <c r="R10" s="1881"/>
      <c r="S10" s="407"/>
      <c r="T10" s="1885"/>
      <c r="U10" s="1884"/>
      <c r="V10" s="34" t="s">
        <v>2401</v>
      </c>
      <c r="W10" s="1866">
        <f>B68</f>
        <v>58</v>
      </c>
      <c r="X10" s="1867">
        <f>C68</f>
        <v>45</v>
      </c>
      <c r="Y10" s="1867">
        <f>D68</f>
        <v>12</v>
      </c>
      <c r="Z10" s="1867">
        <f>E68</f>
        <v>1</v>
      </c>
      <c r="AA10" s="1866">
        <f>I68</f>
        <v>54</v>
      </c>
      <c r="AB10" s="1868">
        <f>J68</f>
        <v>46</v>
      </c>
      <c r="AC10" s="1868">
        <f>K68</f>
        <v>8</v>
      </c>
      <c r="AD10" s="1869">
        <f>P75</f>
        <v>0</v>
      </c>
      <c r="AE10" s="1870" t="e">
        <f>Q75</f>
        <v>#REF!</v>
      </c>
      <c r="AF10" s="1870" t="e">
        <f>R75</f>
        <v>#REF!</v>
      </c>
      <c r="AG10" s="1871">
        <f>W79</f>
        <v>65</v>
      </c>
      <c r="AH10" s="1872">
        <f>X79</f>
        <v>47</v>
      </c>
      <c r="AI10" s="1872">
        <f>Y79</f>
        <v>18</v>
      </c>
      <c r="AJ10" s="1873">
        <f>AD81</f>
        <v>82</v>
      </c>
      <c r="AK10" s="1874">
        <f>'tel.cent.III cet21'!B419</f>
        <v>370</v>
      </c>
      <c r="AL10" s="1875">
        <f>AE81</f>
        <v>63</v>
      </c>
      <c r="AM10" s="1875">
        <f>AF81</f>
        <v>19</v>
      </c>
      <c r="AN10" s="1876">
        <f>AK73</f>
        <v>0</v>
      </c>
      <c r="AO10" s="1877" t="e">
        <f>#REF!</f>
        <v>#REF!</v>
      </c>
      <c r="AP10" s="1876" t="e">
        <f>AL73</f>
        <v>#REF!</v>
      </c>
      <c r="AQ10" s="1876" t="e">
        <f>AM73</f>
        <v>#REF!</v>
      </c>
      <c r="AR10" s="1879">
        <f>AP74</f>
        <v>0</v>
      </c>
      <c r="AS10" s="1880" t="e">
        <f>#REF!</f>
        <v>#REF!</v>
      </c>
      <c r="AT10" s="1879" t="e">
        <f>AQ74</f>
        <v>#REF!</v>
      </c>
      <c r="AU10" s="1879" t="e">
        <f>AR74</f>
        <v>#REF!</v>
      </c>
      <c r="AV10" s="614"/>
      <c r="AW10" s="614"/>
      <c r="AX10" s="614"/>
      <c r="AY10" s="407"/>
      <c r="AZ10" s="407"/>
      <c r="BA10" s="407"/>
      <c r="BB10" s="407"/>
      <c r="BC10" s="407"/>
      <c r="BD10" s="407"/>
      <c r="BE10" s="407"/>
      <c r="BF10" s="407"/>
      <c r="BG10" s="407"/>
      <c r="BH10" s="407"/>
      <c r="BI10" s="407"/>
      <c r="BJ10" s="407"/>
      <c r="BK10" s="407"/>
      <c r="BL10" s="407"/>
      <c r="BM10" s="407"/>
      <c r="BN10" s="407"/>
      <c r="BO10" s="407"/>
      <c r="BP10" s="407"/>
      <c r="BQ10" s="34"/>
      <c r="BR10" s="34"/>
      <c r="BS10" s="34"/>
      <c r="BT10" s="34"/>
      <c r="BU10" s="34"/>
      <c r="BV10" s="34"/>
      <c r="BW10" s="34"/>
      <c r="BX10" s="34"/>
      <c r="BY10" s="34"/>
      <c r="BZ10" s="34"/>
      <c r="CA10" s="34"/>
      <c r="CB10" s="34"/>
      <c r="CC10" s="1886"/>
      <c r="CD10" s="1886"/>
      <c r="CE10" s="1886"/>
      <c r="CF10" s="1886"/>
      <c r="CG10" s="1886"/>
      <c r="CH10" s="1886"/>
      <c r="CI10" s="1886"/>
      <c r="CJ10" s="1887"/>
    </row>
    <row r="11" spans="1:88" ht="13.2" outlineLevel="1">
      <c r="A11" s="1883"/>
      <c r="B11" s="407"/>
      <c r="C11" s="1881"/>
      <c r="D11" s="1881"/>
      <c r="E11" s="407"/>
      <c r="F11" s="407"/>
      <c r="G11" s="1884"/>
      <c r="H11" s="922"/>
      <c r="I11" s="407"/>
      <c r="J11" s="1881"/>
      <c r="K11" s="1881"/>
      <c r="L11" s="407"/>
      <c r="M11" s="407"/>
      <c r="N11" s="1884"/>
      <c r="O11" s="922"/>
      <c r="P11" s="407"/>
      <c r="Q11" s="1881"/>
      <c r="R11" s="1881"/>
      <c r="S11" s="407"/>
      <c r="T11" s="1885"/>
      <c r="U11" s="1884"/>
      <c r="V11" s="34" t="s">
        <v>2402</v>
      </c>
      <c r="W11" s="1866">
        <f>B77</f>
        <v>67</v>
      </c>
      <c r="X11" s="1867">
        <f>C77</f>
        <v>49</v>
      </c>
      <c r="Y11" s="1867">
        <f>D77</f>
        <v>15</v>
      </c>
      <c r="Z11" s="1867">
        <f>E77</f>
        <v>3</v>
      </c>
      <c r="AA11" s="1866">
        <f>I77</f>
        <v>40</v>
      </c>
      <c r="AB11" s="1868">
        <f>J77</f>
        <v>28</v>
      </c>
      <c r="AC11" s="1868">
        <f>K77</f>
        <v>12</v>
      </c>
      <c r="AD11" s="1869">
        <f>P84</f>
        <v>0</v>
      </c>
      <c r="AE11" s="1870" t="e">
        <f>Q84</f>
        <v>#REF!</v>
      </c>
      <c r="AF11" s="1870" t="e">
        <f>R84</f>
        <v>#REF!</v>
      </c>
      <c r="AG11" s="1871">
        <f>W88</f>
        <v>77</v>
      </c>
      <c r="AH11" s="1872">
        <f>X88</f>
        <v>60</v>
      </c>
      <c r="AI11" s="1872">
        <f>Y88</f>
        <v>17</v>
      </c>
      <c r="AJ11" s="1873">
        <f>AD90</f>
        <v>92</v>
      </c>
      <c r="AK11" s="1874">
        <f>'tel.cent.III cet21'!B798</f>
        <v>417</v>
      </c>
      <c r="AL11" s="1875">
        <f>AE90</f>
        <v>63</v>
      </c>
      <c r="AM11" s="1875">
        <f>AF90</f>
        <v>29</v>
      </c>
      <c r="AN11" s="1876">
        <f>AK81</f>
        <v>0</v>
      </c>
      <c r="AO11" s="1877" t="e">
        <f>#REF!</f>
        <v>#REF!</v>
      </c>
      <c r="AP11" s="1876" t="e">
        <f>AL81</f>
        <v>#REF!</v>
      </c>
      <c r="AQ11" s="1876" t="e">
        <f>AM81</f>
        <v>#REF!</v>
      </c>
      <c r="AR11" s="1879">
        <f>AP82</f>
        <v>0</v>
      </c>
      <c r="AS11" s="1880" t="e">
        <f>#REF!</f>
        <v>#REF!</v>
      </c>
      <c r="AT11" s="1879" t="e">
        <f>AQ82</f>
        <v>#REF!</v>
      </c>
      <c r="AU11" s="1879" t="e">
        <f>AR82</f>
        <v>#REF!</v>
      </c>
      <c r="AV11" s="614"/>
      <c r="AW11" s="614"/>
      <c r="AX11" s="614"/>
      <c r="AY11" s="407"/>
      <c r="AZ11" s="407"/>
      <c r="BA11" s="407"/>
      <c r="BB11" s="407"/>
      <c r="BC11" s="407"/>
      <c r="BD11" s="407"/>
      <c r="BE11" s="407"/>
      <c r="BF11" s="407"/>
      <c r="BG11" s="407"/>
      <c r="BH11" s="407"/>
      <c r="BI11" s="407"/>
      <c r="BJ11" s="407"/>
      <c r="BK11" s="407"/>
      <c r="BL11" s="407"/>
      <c r="BM11" s="407"/>
      <c r="BN11" s="407"/>
      <c r="BO11" s="407"/>
      <c r="BP11" s="407"/>
      <c r="BQ11" s="34"/>
      <c r="BR11" s="34"/>
      <c r="BS11" s="34"/>
      <c r="BT11" s="34"/>
      <c r="BU11" s="34"/>
      <c r="BV11" s="34"/>
      <c r="BW11" s="34"/>
      <c r="BX11" s="34"/>
      <c r="BY11" s="34"/>
      <c r="BZ11" s="34"/>
      <c r="CA11" s="34"/>
      <c r="CB11" s="34"/>
      <c r="CC11" s="1886"/>
      <c r="CD11" s="1886"/>
      <c r="CE11" s="1886"/>
      <c r="CF11" s="1886"/>
      <c r="CG11" s="1886"/>
      <c r="CH11" s="1886"/>
      <c r="CI11" s="1886"/>
      <c r="CJ11" s="1887"/>
    </row>
    <row r="12" spans="1:88" ht="13.2" outlineLevel="1">
      <c r="A12" s="1883"/>
      <c r="B12" s="407"/>
      <c r="C12" s="1881"/>
      <c r="D12" s="1881"/>
      <c r="E12" s="407"/>
      <c r="F12" s="407"/>
      <c r="G12" s="1884"/>
      <c r="H12" s="922"/>
      <c r="I12" s="407"/>
      <c r="J12" s="1881"/>
      <c r="K12" s="1881"/>
      <c r="L12" s="407"/>
      <c r="M12" s="407"/>
      <c r="N12" s="1884"/>
      <c r="O12" s="922"/>
      <c r="P12" s="407"/>
      <c r="Q12" s="1881"/>
      <c r="R12" s="1881"/>
      <c r="S12" s="407"/>
      <c r="T12" s="1885"/>
      <c r="U12" s="1884"/>
      <c r="V12" s="34" t="s">
        <v>2403</v>
      </c>
      <c r="W12" s="1866">
        <f>B84</f>
        <v>79</v>
      </c>
      <c r="X12" s="1867">
        <f>C84</f>
        <v>54</v>
      </c>
      <c r="Y12" s="1867">
        <f>D84</f>
        <v>24</v>
      </c>
      <c r="Z12" s="1867">
        <f>E84</f>
        <v>1</v>
      </c>
      <c r="AA12" s="1866">
        <f>I85</f>
        <v>88</v>
      </c>
      <c r="AB12" s="1868">
        <f>J85</f>
        <v>69</v>
      </c>
      <c r="AC12" s="1868">
        <f>K85</f>
        <v>19</v>
      </c>
      <c r="AD12" s="1869">
        <f>P93</f>
        <v>0</v>
      </c>
      <c r="AE12" s="1870" t="e">
        <f>Q93</f>
        <v>#REF!</v>
      </c>
      <c r="AF12" s="1870" t="e">
        <f>R93</f>
        <v>#REF!</v>
      </c>
      <c r="AG12" s="1871">
        <f>W97</f>
        <v>70</v>
      </c>
      <c r="AH12" s="1872">
        <f>X97</f>
        <v>55</v>
      </c>
      <c r="AI12" s="1872">
        <f>Y97</f>
        <v>13</v>
      </c>
      <c r="AJ12" s="1873">
        <f>AD98</f>
        <v>83</v>
      </c>
      <c r="AK12" s="1874">
        <f>'tel.cent.IV cet21'!B5</f>
        <v>357</v>
      </c>
      <c r="AL12" s="1875">
        <f>AE98</f>
        <v>53</v>
      </c>
      <c r="AM12" s="1875">
        <f>AF98</f>
        <v>30</v>
      </c>
      <c r="AN12" s="1876">
        <f>AK89</f>
        <v>0</v>
      </c>
      <c r="AO12" s="1877" t="e">
        <f>#REF!</f>
        <v>#REF!</v>
      </c>
      <c r="AP12" s="1876" t="e">
        <f>AL89</f>
        <v>#REF!</v>
      </c>
      <c r="AQ12" s="1876" t="e">
        <f>AM89</f>
        <v>#REF!</v>
      </c>
      <c r="AR12" s="1879">
        <f>AP90</f>
        <v>0</v>
      </c>
      <c r="AS12" s="1880" t="e">
        <f>#REF!</f>
        <v>#REF!</v>
      </c>
      <c r="AT12" s="1879" t="e">
        <f>AQ90</f>
        <v>#REF!</v>
      </c>
      <c r="AU12" s="1879" t="e">
        <f>AR90</f>
        <v>#REF!</v>
      </c>
      <c r="AV12" s="614"/>
      <c r="AW12" s="614"/>
      <c r="AX12" s="614"/>
      <c r="AY12" s="407"/>
      <c r="AZ12" s="407"/>
      <c r="BA12" s="407"/>
      <c r="BB12" s="407"/>
      <c r="BC12" s="407"/>
      <c r="BD12" s="407"/>
      <c r="BE12" s="407"/>
      <c r="BF12" s="407"/>
      <c r="BG12" s="407"/>
      <c r="BH12" s="407"/>
      <c r="BI12" s="407"/>
      <c r="BJ12" s="407"/>
      <c r="BK12" s="407"/>
      <c r="BL12" s="407"/>
      <c r="BM12" s="407"/>
      <c r="BN12" s="407"/>
      <c r="BO12" s="407"/>
      <c r="BP12" s="407"/>
      <c r="BQ12" s="34"/>
      <c r="BR12" s="34"/>
      <c r="BS12" s="34"/>
      <c r="BT12" s="34"/>
      <c r="BU12" s="34"/>
      <c r="BV12" s="34"/>
      <c r="BW12" s="34"/>
      <c r="BX12" s="34"/>
      <c r="BY12" s="34"/>
      <c r="BZ12" s="34"/>
      <c r="CA12" s="34"/>
      <c r="CB12" s="34"/>
      <c r="CC12" s="1886"/>
      <c r="CD12" s="1886"/>
      <c r="CE12" s="1886"/>
      <c r="CF12" s="1886"/>
      <c r="CG12" s="1886"/>
      <c r="CH12" s="1886"/>
      <c r="CI12" s="1886"/>
      <c r="CJ12" s="1887"/>
    </row>
    <row r="13" spans="1:88" ht="13.2" outlineLevel="1">
      <c r="A13" s="1883"/>
      <c r="B13" s="407"/>
      <c r="C13" s="1881"/>
      <c r="D13" s="1881"/>
      <c r="E13" s="407"/>
      <c r="F13" s="407"/>
      <c r="G13" s="1884"/>
      <c r="H13" s="922"/>
      <c r="I13" s="407"/>
      <c r="J13" s="1881"/>
      <c r="K13" s="1881"/>
      <c r="L13" s="407"/>
      <c r="M13" s="407"/>
      <c r="N13" s="1884"/>
      <c r="O13" s="922"/>
      <c r="P13" s="407"/>
      <c r="Q13" s="1881"/>
      <c r="R13" s="1881"/>
      <c r="S13" s="407"/>
      <c r="T13" s="1885"/>
      <c r="U13" s="1884"/>
      <c r="V13" s="34" t="s">
        <v>2404</v>
      </c>
      <c r="W13" s="1866">
        <f>B92</f>
        <v>63</v>
      </c>
      <c r="X13" s="1867">
        <f>C92</f>
        <v>47</v>
      </c>
      <c r="Y13" s="1867">
        <f>D92</f>
        <v>16</v>
      </c>
      <c r="Z13" s="1867">
        <f>E92</f>
        <v>0</v>
      </c>
      <c r="AA13" s="1866">
        <f>I92</f>
        <v>66</v>
      </c>
      <c r="AB13" s="1868">
        <f>J92</f>
        <v>48</v>
      </c>
      <c r="AC13" s="1868">
        <f>K92</f>
        <v>18</v>
      </c>
      <c r="AD13" s="1869">
        <f>P102</f>
        <v>0</v>
      </c>
      <c r="AE13" s="1870" t="e">
        <f>Q102</f>
        <v>#REF!</v>
      </c>
      <c r="AF13" s="1870" t="e">
        <f>R102</f>
        <v>#REF!</v>
      </c>
      <c r="AG13" s="1871">
        <f>W106</f>
        <v>74</v>
      </c>
      <c r="AH13" s="1872">
        <f>X106</f>
        <v>57</v>
      </c>
      <c r="AI13" s="1872">
        <f>Y106</f>
        <v>17</v>
      </c>
      <c r="AJ13" s="1873">
        <f>AD106</f>
        <v>73</v>
      </c>
      <c r="AK13" s="1874">
        <f>'tel.cent.IV cet21'!B381</f>
        <v>302</v>
      </c>
      <c r="AL13" s="1875">
        <f>AE106</f>
        <v>53</v>
      </c>
      <c r="AM13" s="1875">
        <f>AF106</f>
        <v>20</v>
      </c>
      <c r="AN13" s="1876">
        <f>AK97</f>
        <v>0</v>
      </c>
      <c r="AO13" s="1877" t="e">
        <f>#REF!</f>
        <v>#REF!</v>
      </c>
      <c r="AP13" s="1876" t="e">
        <f>AL97</f>
        <v>#REF!</v>
      </c>
      <c r="AQ13" s="1876" t="e">
        <f>AM97</f>
        <v>#REF!</v>
      </c>
      <c r="AR13" s="1879">
        <f>AP98</f>
        <v>0</v>
      </c>
      <c r="AS13" s="1880" t="e">
        <f>#REF!</f>
        <v>#REF!</v>
      </c>
      <c r="AT13" s="1879" t="e">
        <f>AQ98</f>
        <v>#REF!</v>
      </c>
      <c r="AU13" s="1879" t="e">
        <f>AR98</f>
        <v>#REF!</v>
      </c>
      <c r="AV13" s="614"/>
      <c r="AW13" s="614"/>
      <c r="AX13" s="614"/>
      <c r="AY13" s="407"/>
      <c r="AZ13" s="407"/>
      <c r="BA13" s="407"/>
      <c r="BB13" s="407"/>
      <c r="BC13" s="407"/>
      <c r="BD13" s="407"/>
      <c r="BE13" s="407"/>
      <c r="BF13" s="407"/>
      <c r="BG13" s="407"/>
      <c r="BH13" s="407"/>
      <c r="BI13" s="407"/>
      <c r="BJ13" s="407"/>
      <c r="BK13" s="407"/>
      <c r="BL13" s="407"/>
      <c r="BM13" s="407"/>
      <c r="BN13" s="407"/>
      <c r="BO13" s="407"/>
      <c r="BP13" s="407"/>
      <c r="BQ13" s="34"/>
      <c r="BR13" s="34"/>
      <c r="BS13" s="34"/>
      <c r="BT13" s="34"/>
      <c r="BU13" s="34"/>
      <c r="BV13" s="34"/>
      <c r="BW13" s="34"/>
      <c r="BX13" s="34"/>
      <c r="BY13" s="34"/>
      <c r="BZ13" s="34"/>
      <c r="CA13" s="34"/>
      <c r="CB13" s="34"/>
      <c r="CC13" s="1886"/>
      <c r="CD13" s="1886"/>
      <c r="CE13" s="1886"/>
      <c r="CF13" s="1886"/>
      <c r="CG13" s="1886"/>
      <c r="CH13" s="1886"/>
      <c r="CI13" s="1886"/>
      <c r="CJ13" s="1887"/>
    </row>
    <row r="14" spans="1:88" ht="15.75" customHeight="1" outlineLevel="1">
      <c r="A14" s="1888" t="s">
        <v>14346</v>
      </c>
      <c r="B14" s="1889">
        <v>37</v>
      </c>
      <c r="C14" s="1890">
        <v>14</v>
      </c>
      <c r="D14" s="1890">
        <v>17</v>
      </c>
      <c r="E14" s="1889">
        <v>6</v>
      </c>
      <c r="F14" s="1889"/>
      <c r="G14" s="1848"/>
      <c r="H14" s="922"/>
      <c r="I14" s="1889">
        <v>80</v>
      </c>
      <c r="J14" s="1890">
        <v>66</v>
      </c>
      <c r="K14" s="1890">
        <v>14</v>
      </c>
      <c r="L14" s="1889">
        <v>0</v>
      </c>
      <c r="M14" s="1889">
        <v>14</v>
      </c>
      <c r="N14" s="1848"/>
      <c r="O14" s="1891" t="s">
        <v>14347</v>
      </c>
      <c r="P14" s="1892">
        <f>COUNT(#REF!)</f>
        <v>0</v>
      </c>
      <c r="Q14" s="1893" t="e">
        <f>COUNTIF(#REF!, "e-pasts")</f>
        <v>#REF!</v>
      </c>
      <c r="R14" s="1893" t="e">
        <f>COUNTIF(#REF!, "vēstule")</f>
        <v>#REF!</v>
      </c>
      <c r="S14" s="1892" t="e">
        <f t="shared" ref="S14:S19" si="9">P14-Q14-R14</f>
        <v>#REF!</v>
      </c>
      <c r="T14" s="1894" t="e">
        <f>AVERAGE(#REF!)</f>
        <v>#REF!</v>
      </c>
      <c r="U14" s="1848" t="s">
        <v>14348</v>
      </c>
      <c r="V14" s="34" t="s">
        <v>2405</v>
      </c>
      <c r="W14" s="1866">
        <f>B100</f>
        <v>45</v>
      </c>
      <c r="X14" s="1867">
        <f>C100</f>
        <v>36</v>
      </c>
      <c r="Y14" s="1867">
        <f>D100</f>
        <v>8</v>
      </c>
      <c r="Z14" s="1867">
        <f>E100</f>
        <v>1</v>
      </c>
      <c r="AA14" s="1866">
        <f>I100</f>
        <v>53</v>
      </c>
      <c r="AB14" s="1868">
        <f>J100</f>
        <v>43</v>
      </c>
      <c r="AC14" s="1868">
        <f>K100</f>
        <v>10</v>
      </c>
      <c r="AD14" s="1869">
        <f>P111</f>
        <v>0</v>
      </c>
      <c r="AE14" s="1870" t="e">
        <f>Q111</f>
        <v>#REF!</v>
      </c>
      <c r="AF14" s="1870" t="e">
        <f>R111</f>
        <v>#REF!</v>
      </c>
      <c r="AG14" s="1871">
        <f>W115</f>
        <v>79</v>
      </c>
      <c r="AH14" s="1872">
        <f>X115</f>
        <v>53</v>
      </c>
      <c r="AI14" s="1872">
        <f>Y115</f>
        <v>26</v>
      </c>
      <c r="AJ14" s="1873">
        <f>AD114</f>
        <v>63</v>
      </c>
      <c r="AK14" s="1874">
        <f>'tel.cent.21'!B4301</f>
        <v>277</v>
      </c>
      <c r="AL14" s="1875">
        <f>AE114</f>
        <v>40</v>
      </c>
      <c r="AM14" s="1875">
        <f>AF114</f>
        <v>23</v>
      </c>
      <c r="AN14" s="1876">
        <f>AK106</f>
        <v>0</v>
      </c>
      <c r="AO14" s="1877" t="e">
        <f>#REF!</f>
        <v>#REF!</v>
      </c>
      <c r="AP14" s="1876" t="e">
        <f>AL106</f>
        <v>#REF!</v>
      </c>
      <c r="AQ14" s="1876" t="e">
        <f>AM106</f>
        <v>#REF!</v>
      </c>
      <c r="AR14" s="1879">
        <f>AP106</f>
        <v>0</v>
      </c>
      <c r="AS14" s="1880" t="e">
        <f>#REF!</f>
        <v>#REF!</v>
      </c>
      <c r="AT14" s="1879" t="e">
        <f>AQ106</f>
        <v>#REF!</v>
      </c>
      <c r="AU14" s="1879" t="e">
        <f>AR106</f>
        <v>#REF!</v>
      </c>
      <c r="BP14" s="407"/>
      <c r="BQ14" s="34"/>
      <c r="BR14" s="34"/>
      <c r="BS14" s="1895" t="e">
        <f t="shared" ref="BS14:CJ14" si="10">AVERAGE(BS16:BS120)</f>
        <v>#REF!</v>
      </c>
      <c r="BT14" s="1895" t="e">
        <f t="shared" si="10"/>
        <v>#REF!</v>
      </c>
      <c r="BU14" s="1895" t="e">
        <f t="shared" si="10"/>
        <v>#REF!</v>
      </c>
      <c r="BV14" s="1895" t="e">
        <f t="shared" si="10"/>
        <v>#REF!</v>
      </c>
      <c r="BW14" s="1895" t="e">
        <f t="shared" si="10"/>
        <v>#REF!</v>
      </c>
      <c r="BX14" s="1895" t="e">
        <f t="shared" si="10"/>
        <v>#REF!</v>
      </c>
      <c r="BY14" s="1895" t="e">
        <f t="shared" si="10"/>
        <v>#REF!</v>
      </c>
      <c r="BZ14" s="1895" t="e">
        <f t="shared" si="10"/>
        <v>#REF!</v>
      </c>
      <c r="CA14" s="1895">
        <f t="shared" si="10"/>
        <v>12.1875</v>
      </c>
      <c r="CB14" s="1895" t="e">
        <f t="shared" si="10"/>
        <v>#REF!</v>
      </c>
      <c r="CC14" s="1895" t="e">
        <f t="shared" si="10"/>
        <v>#REF!</v>
      </c>
      <c r="CD14" s="1895" t="e">
        <f t="shared" si="10"/>
        <v>#REF!</v>
      </c>
      <c r="CE14" s="1895">
        <f t="shared" si="10"/>
        <v>7.1052631578947372</v>
      </c>
      <c r="CF14" s="1895">
        <f t="shared" si="10"/>
        <v>11.4</v>
      </c>
      <c r="CG14" s="1895">
        <f t="shared" si="10"/>
        <v>7</v>
      </c>
      <c r="CH14" s="1895">
        <f t="shared" si="10"/>
        <v>10.375</v>
      </c>
      <c r="CI14" s="1895">
        <f t="shared" si="10"/>
        <v>3.5</v>
      </c>
      <c r="CJ14" s="1895" t="e">
        <f t="shared" si="10"/>
        <v>#REF!</v>
      </c>
    </row>
    <row r="15" spans="1:88" ht="15.75" customHeight="1">
      <c r="A15" s="1896" t="s">
        <v>2033</v>
      </c>
      <c r="B15" s="1897">
        <v>7</v>
      </c>
      <c r="C15" s="1898">
        <v>2</v>
      </c>
      <c r="D15" s="1898">
        <v>3</v>
      </c>
      <c r="E15" s="729">
        <v>2</v>
      </c>
      <c r="F15" s="367"/>
      <c r="G15" s="1848">
        <f>SUM(B15:B21)</f>
        <v>37</v>
      </c>
      <c r="H15" s="548" t="s">
        <v>2033</v>
      </c>
      <c r="I15" s="1897">
        <v>10</v>
      </c>
      <c r="J15" s="1898">
        <v>10</v>
      </c>
      <c r="K15" s="1898">
        <v>0</v>
      </c>
      <c r="L15" s="729">
        <v>0</v>
      </c>
      <c r="M15" s="34"/>
      <c r="N15" s="1848">
        <f>SUM(I15:I21)</f>
        <v>80</v>
      </c>
      <c r="O15" s="548" t="s">
        <v>2033</v>
      </c>
      <c r="P15" s="1897" t="e">
        <f>COUNTIF(#REF!, O15)</f>
        <v>#REF!</v>
      </c>
      <c r="Q15" s="1898" t="e">
        <f>COUNTIFS(#REF!, O15,#REF!, "e-pasts")</f>
        <v>#REF!</v>
      </c>
      <c r="R15" s="1898" t="e">
        <f>COUNTIFS(#REF!, O15,#REF!, "vēstule")</f>
        <v>#REF!</v>
      </c>
      <c r="S15" s="729" t="e">
        <f t="shared" si="9"/>
        <v>#REF!</v>
      </c>
      <c r="T15" s="34"/>
      <c r="U15" s="1848" t="e">
        <f>SUM(P15:P21)</f>
        <v>#REF!</v>
      </c>
      <c r="V15" s="1899" t="s">
        <v>14329</v>
      </c>
      <c r="W15" s="1900">
        <f t="shared" ref="W15:AR15" si="11">SUM(W3:W14)</f>
        <v>697</v>
      </c>
      <c r="X15" s="1901">
        <f t="shared" si="11"/>
        <v>484</v>
      </c>
      <c r="Y15" s="1901">
        <f t="shared" si="11"/>
        <v>174</v>
      </c>
      <c r="Z15" s="1901">
        <f t="shared" si="11"/>
        <v>39</v>
      </c>
      <c r="AA15" s="1900">
        <f t="shared" si="11"/>
        <v>816</v>
      </c>
      <c r="AB15" s="1901">
        <f t="shared" si="11"/>
        <v>604</v>
      </c>
      <c r="AC15" s="1901">
        <f t="shared" si="11"/>
        <v>211</v>
      </c>
      <c r="AD15" s="1902">
        <f t="shared" si="11"/>
        <v>0</v>
      </c>
      <c r="AE15" s="1902" t="e">
        <f t="shared" si="11"/>
        <v>#REF!</v>
      </c>
      <c r="AF15" s="1902" t="e">
        <f t="shared" si="11"/>
        <v>#REF!</v>
      </c>
      <c r="AG15" s="1903">
        <f t="shared" si="11"/>
        <v>925</v>
      </c>
      <c r="AH15" s="1903">
        <f t="shared" si="11"/>
        <v>682</v>
      </c>
      <c r="AI15" s="1903">
        <f t="shared" si="11"/>
        <v>240</v>
      </c>
      <c r="AJ15" s="1904">
        <f t="shared" si="11"/>
        <v>1040</v>
      </c>
      <c r="AK15" s="1905" t="e">
        <f t="shared" si="11"/>
        <v>#REF!</v>
      </c>
      <c r="AL15" s="1906">
        <f t="shared" si="11"/>
        <v>752</v>
      </c>
      <c r="AM15" s="1906">
        <f t="shared" si="11"/>
        <v>285</v>
      </c>
      <c r="AN15" s="1907">
        <f t="shared" si="11"/>
        <v>0</v>
      </c>
      <c r="AO15" s="1908" t="e">
        <f t="shared" si="11"/>
        <v>#REF!</v>
      </c>
      <c r="AP15" s="1909" t="e">
        <f t="shared" si="11"/>
        <v>#REF!</v>
      </c>
      <c r="AQ15" s="1909" t="e">
        <f t="shared" si="11"/>
        <v>#REF!</v>
      </c>
      <c r="AR15" s="1910">
        <f t="shared" si="11"/>
        <v>0</v>
      </c>
      <c r="AS15" s="1911" t="e">
        <f>SUM(AT3:AT14)</f>
        <v>#REF!</v>
      </c>
      <c r="AT15" s="1910" t="e">
        <f>SUM(AU3:AU14)</f>
        <v>#REF!</v>
      </c>
      <c r="AU15" s="1910">
        <f>SUM(AV3:AV14)</f>
        <v>0</v>
      </c>
      <c r="BP15" s="1852"/>
      <c r="BQ15" s="34"/>
      <c r="BR15" s="34"/>
      <c r="BS15" s="548" t="s">
        <v>2033</v>
      </c>
      <c r="BT15" s="548" t="s">
        <v>2034</v>
      </c>
      <c r="BU15" s="34" t="s">
        <v>2035</v>
      </c>
      <c r="BV15" s="34" t="s">
        <v>2045</v>
      </c>
      <c r="BW15" s="34" t="s">
        <v>2036</v>
      </c>
      <c r="BX15" s="34" t="s">
        <v>2044</v>
      </c>
      <c r="BY15" s="34" t="s">
        <v>2038</v>
      </c>
      <c r="BZ15" s="34" t="str">
        <f>H19</f>
        <v>Sintija</v>
      </c>
      <c r="CA15" s="34" t="s">
        <v>2041</v>
      </c>
      <c r="CB15" s="34" t="s">
        <v>2039</v>
      </c>
      <c r="CC15" s="34" t="s">
        <v>2969</v>
      </c>
      <c r="CD15" s="34" t="s">
        <v>3001</v>
      </c>
      <c r="CE15" s="34" t="str">
        <f>$A$18</f>
        <v>Oskars</v>
      </c>
      <c r="CF15" s="34" t="str">
        <f>$A$16</f>
        <v>Kristaps</v>
      </c>
      <c r="CG15" s="34" t="str">
        <f>$A$21</f>
        <v>Sintija S.</v>
      </c>
      <c r="CH15" s="34" t="str">
        <f>$A$19</f>
        <v>Raimonda</v>
      </c>
      <c r="CI15" s="34" t="str">
        <f>$A$20</f>
        <v>Dagnija</v>
      </c>
      <c r="CJ15" s="1850" t="s">
        <v>14349</v>
      </c>
    </row>
    <row r="16" spans="1:88" ht="15.75" customHeight="1" outlineLevel="1">
      <c r="A16" s="1896" t="s">
        <v>2846</v>
      </c>
      <c r="B16" s="1897">
        <v>3</v>
      </c>
      <c r="C16" s="1898">
        <v>2</v>
      </c>
      <c r="D16" s="1898">
        <v>1</v>
      </c>
      <c r="E16" s="729">
        <v>0</v>
      </c>
      <c r="F16" s="367"/>
      <c r="G16" s="1848">
        <f>SUM(C15:E21)</f>
        <v>37</v>
      </c>
      <c r="H16" s="548" t="s">
        <v>2846</v>
      </c>
      <c r="I16" s="1897">
        <v>19</v>
      </c>
      <c r="J16" s="1898">
        <v>16</v>
      </c>
      <c r="K16" s="1898">
        <v>3</v>
      </c>
      <c r="L16" s="729">
        <v>0</v>
      </c>
      <c r="M16" s="34"/>
      <c r="N16" s="1848">
        <f>SUM(J15:L21)</f>
        <v>80</v>
      </c>
      <c r="O16" s="548" t="s">
        <v>2034</v>
      </c>
      <c r="P16" s="1897" t="e">
        <f>COUNTIF(#REF!, O16)</f>
        <v>#REF!</v>
      </c>
      <c r="Q16" s="1898" t="e">
        <f>COUNTIFS(#REF!, O16,#REF!, "e-pasts")</f>
        <v>#REF!</v>
      </c>
      <c r="R16" s="1898" t="e">
        <f>COUNTIFS(#REF!, O16,#REF!, "vēstule")</f>
        <v>#REF!</v>
      </c>
      <c r="S16" s="729" t="e">
        <f t="shared" si="9"/>
        <v>#REF!</v>
      </c>
      <c r="T16" s="34"/>
      <c r="U16" s="1848" t="e">
        <f>SUM(Q15:S21)</f>
        <v>#REF!</v>
      </c>
      <c r="AR16" s="34"/>
      <c r="AS16" s="34"/>
      <c r="BP16" s="556"/>
      <c r="BQ16" s="34"/>
      <c r="BR16" s="1912" t="s">
        <v>14350</v>
      </c>
      <c r="BS16" s="1912">
        <f>$B$15</f>
        <v>7</v>
      </c>
      <c r="BT16" s="1912">
        <f>$B$17</f>
        <v>9</v>
      </c>
      <c r="BU16" s="1912"/>
      <c r="BV16" s="1912"/>
      <c r="BW16" s="1912"/>
      <c r="BX16" s="1912"/>
      <c r="BY16" s="1912"/>
      <c r="BZ16" s="1912"/>
      <c r="CA16" s="1912"/>
      <c r="CB16" s="1912"/>
      <c r="CC16" s="1912"/>
      <c r="CD16" s="1912"/>
      <c r="CE16" s="1912">
        <f>$B$18</f>
        <v>4</v>
      </c>
      <c r="CF16" s="1912">
        <f>$B$16</f>
        <v>3</v>
      </c>
      <c r="CG16" s="1912"/>
      <c r="CH16" s="1912">
        <f>$B$19</f>
        <v>8</v>
      </c>
      <c r="CI16" s="1912">
        <f>$B$20</f>
        <v>6</v>
      </c>
      <c r="CJ16" s="1850"/>
    </row>
    <row r="17" spans="1:88" ht="15.75" customHeight="1" outlineLevel="1">
      <c r="A17" s="1896" t="s">
        <v>2034</v>
      </c>
      <c r="B17" s="1897">
        <v>9</v>
      </c>
      <c r="C17" s="1898">
        <v>5</v>
      </c>
      <c r="D17" s="1898">
        <v>2</v>
      </c>
      <c r="E17" s="729">
        <v>2</v>
      </c>
      <c r="F17" s="367"/>
      <c r="G17" s="1913">
        <f>SUM(C15:C21)</f>
        <v>14</v>
      </c>
      <c r="H17" s="548" t="s">
        <v>2034</v>
      </c>
      <c r="I17" s="1897">
        <v>10</v>
      </c>
      <c r="J17" s="1898">
        <v>9</v>
      </c>
      <c r="K17" s="1898">
        <v>1</v>
      </c>
      <c r="L17" s="729">
        <v>0</v>
      </c>
      <c r="M17" s="34"/>
      <c r="N17" s="1913">
        <f>SUM(J15:J21)</f>
        <v>66</v>
      </c>
      <c r="O17" s="548" t="s">
        <v>2969</v>
      </c>
      <c r="P17" s="1897" t="e">
        <f>COUNTIF(#REF!, O17)</f>
        <v>#REF!</v>
      </c>
      <c r="Q17" s="1898" t="e">
        <f>COUNTIFS(#REF!, O17,#REF!, "e-pasts")</f>
        <v>#REF!</v>
      </c>
      <c r="R17" s="1898" t="e">
        <f>COUNTIFS(#REF!, O17,#REF!, "vēstule")</f>
        <v>#REF!</v>
      </c>
      <c r="S17" s="729" t="e">
        <f t="shared" si="9"/>
        <v>#REF!</v>
      </c>
      <c r="T17" s="34"/>
      <c r="U17" s="1913" t="e">
        <f>SUM(Q15:Q21)</f>
        <v>#REF!</v>
      </c>
      <c r="V17" s="922"/>
      <c r="W17" s="627" t="s">
        <v>14351</v>
      </c>
      <c r="X17" s="1882" t="s">
        <v>14352</v>
      </c>
      <c r="Y17" s="1882" t="s">
        <v>14353</v>
      </c>
      <c r="Z17" s="627" t="s">
        <v>14354</v>
      </c>
      <c r="AA17" s="627" t="s">
        <v>14355</v>
      </c>
      <c r="AB17" s="1884"/>
      <c r="AC17" s="627"/>
      <c r="AD17" s="627" t="s">
        <v>14356</v>
      </c>
      <c r="AE17" s="1882" t="s">
        <v>14357</v>
      </c>
      <c r="AF17" s="1882" t="s">
        <v>14358</v>
      </c>
      <c r="AG17" s="627" t="s">
        <v>14359</v>
      </c>
      <c r="AH17" s="627" t="s">
        <v>14360</v>
      </c>
      <c r="AI17" s="1884"/>
      <c r="AJ17" s="34"/>
      <c r="AK17" s="728" t="s">
        <v>14323</v>
      </c>
      <c r="AL17" s="1882" t="s">
        <v>14325</v>
      </c>
      <c r="AM17" s="1882" t="s">
        <v>14326</v>
      </c>
      <c r="AN17" s="627"/>
      <c r="AO17" s="34"/>
      <c r="AP17" s="728" t="s">
        <v>14323</v>
      </c>
      <c r="AQ17" s="1882" t="s">
        <v>14325</v>
      </c>
      <c r="AR17" s="1882" t="s">
        <v>14361</v>
      </c>
      <c r="AS17" s="627"/>
      <c r="BP17" s="556"/>
      <c r="BQ17" s="34"/>
      <c r="BR17" s="1912" t="s">
        <v>14362</v>
      </c>
      <c r="BS17" s="1912">
        <f>$B$23</f>
        <v>23</v>
      </c>
      <c r="BT17" s="1912">
        <f>$B$25</f>
        <v>10</v>
      </c>
      <c r="BU17" s="1912"/>
      <c r="BV17" s="1912"/>
      <c r="BW17" s="1912"/>
      <c r="BX17" s="1912"/>
      <c r="BY17" s="1912"/>
      <c r="BZ17" s="1912"/>
      <c r="CA17" s="1912"/>
      <c r="CB17" s="1912"/>
      <c r="CC17" s="1912"/>
      <c r="CD17" s="1912"/>
      <c r="CE17" s="1912">
        <f>$B$26</f>
        <v>5</v>
      </c>
      <c r="CF17" s="1912">
        <f>$B$24</f>
        <v>9</v>
      </c>
      <c r="CG17" s="1912"/>
      <c r="CH17" s="1912">
        <f>$B$28</f>
        <v>12</v>
      </c>
      <c r="CI17" s="1912">
        <f>$B$27</f>
        <v>1</v>
      </c>
      <c r="CJ17" s="1850"/>
    </row>
    <row r="18" spans="1:88" ht="15.75" customHeight="1" outlineLevel="1">
      <c r="A18" s="1896" t="s">
        <v>2831</v>
      </c>
      <c r="B18" s="1897">
        <v>4</v>
      </c>
      <c r="C18" s="1898">
        <v>0</v>
      </c>
      <c r="D18" s="1898">
        <v>4</v>
      </c>
      <c r="E18" s="729">
        <v>0</v>
      </c>
      <c r="F18" s="367"/>
      <c r="G18" s="1913">
        <f>SUM(D15:D21)</f>
        <v>17</v>
      </c>
      <c r="H18" s="548" t="s">
        <v>2831</v>
      </c>
      <c r="I18" s="1897">
        <v>11</v>
      </c>
      <c r="J18" s="1898">
        <v>7</v>
      </c>
      <c r="K18" s="1898">
        <v>4</v>
      </c>
      <c r="L18" s="729">
        <v>0</v>
      </c>
      <c r="M18" s="34"/>
      <c r="N18" s="1913">
        <f>SUM(K15:K21)</f>
        <v>14</v>
      </c>
      <c r="O18" s="548" t="s">
        <v>2042</v>
      </c>
      <c r="P18" s="1897" t="e">
        <f>COUNTIF(#REF!, O18)</f>
        <v>#REF!</v>
      </c>
      <c r="Q18" s="1898" t="e">
        <f>COUNTIFS(#REF!, O18,#REF!, "e-pasts")</f>
        <v>#REF!</v>
      </c>
      <c r="R18" s="1898" t="e">
        <f>COUNTIFS(#REF!, O18,#REF!, "vēstule")</f>
        <v>#REF!</v>
      </c>
      <c r="S18" s="729" t="e">
        <f t="shared" si="9"/>
        <v>#REF!</v>
      </c>
      <c r="T18" s="34"/>
      <c r="U18" s="1913" t="e">
        <f>SUM(R15:R21)</f>
        <v>#REF!</v>
      </c>
      <c r="V18" s="1891" t="s">
        <v>14363</v>
      </c>
      <c r="W18" s="1892">
        <f>COUNT('Arh20'!$B$2:$B$71)</f>
        <v>70</v>
      </c>
      <c r="X18" s="1893">
        <f>COUNTIF('Arh20'!$E$2:$E$71, "e-pasts")</f>
        <v>54</v>
      </c>
      <c r="Y18" s="1893">
        <f>COUNTIF('Arh20'!$E$2:$E$71, "vēstule")</f>
        <v>16</v>
      </c>
      <c r="Z18" s="1892">
        <f t="shared" ref="Z18:Z41" si="12">W18-X18-Y18</f>
        <v>0</v>
      </c>
      <c r="AA18" s="1894">
        <f>AVERAGE('Arh20'!L2:L70)</f>
        <v>13.55072463768116</v>
      </c>
      <c r="AB18" s="1848" t="s">
        <v>14348</v>
      </c>
      <c r="AC18" s="1891" t="s">
        <v>14364</v>
      </c>
      <c r="AD18" s="1892">
        <f>COUNT('Arh21'!$B$2:$B$104)</f>
        <v>103</v>
      </c>
      <c r="AE18" s="1893">
        <f>COUNTIF('Arh21'!$E$2:$E$104, "e-pasts")</f>
        <v>88</v>
      </c>
      <c r="AF18" s="1893">
        <f>COUNTIF('Arh21'!$E$2:$E$104, "vēstule")</f>
        <v>15</v>
      </c>
      <c r="AG18" s="1892">
        <f t="shared" ref="AG18:AG49" si="13">AD18-AE18-AF18</f>
        <v>0</v>
      </c>
      <c r="AH18" s="1894"/>
      <c r="AI18" s="1848" t="s">
        <v>14348</v>
      </c>
      <c r="AJ18" s="1891" t="s">
        <v>2369</v>
      </c>
      <c r="AK18" s="1914">
        <f>COUNT(#REF!)</f>
        <v>0</v>
      </c>
      <c r="AL18" s="1893" t="e">
        <f>COUNTIF(#REF!, "e-pasts")</f>
        <v>#REF!</v>
      </c>
      <c r="AM18" s="1893" t="e">
        <f>COUNTIF(#REF!, "vēstule")</f>
        <v>#REF!</v>
      </c>
      <c r="AN18" s="1848"/>
      <c r="AO18" s="1891" t="s">
        <v>14330</v>
      </c>
      <c r="AP18" s="1914">
        <f>COUNT(#REF!)</f>
        <v>0</v>
      </c>
      <c r="AQ18" s="1893" t="e">
        <f>COUNTIF(#REF!, "e-pasts")</f>
        <v>#REF!</v>
      </c>
      <c r="AR18" s="1893" t="e">
        <f>COUNTIF(#REF!, "vēstule")</f>
        <v>#REF!</v>
      </c>
      <c r="AS18" s="1848"/>
      <c r="BP18" s="556"/>
      <c r="BQ18" s="34"/>
      <c r="BR18" s="1912" t="s">
        <v>14365</v>
      </c>
      <c r="BS18" s="1912">
        <f>$B$31</f>
        <v>5</v>
      </c>
      <c r="BT18" s="1912">
        <f>$B$33</f>
        <v>17</v>
      </c>
      <c r="BU18" s="1912"/>
      <c r="BV18" s="1912"/>
      <c r="BW18" s="1912"/>
      <c r="BX18" s="1912"/>
      <c r="BY18" s="1912"/>
      <c r="BZ18" s="1912"/>
      <c r="CA18" s="1912"/>
      <c r="CB18" s="1912"/>
      <c r="CC18" s="1912"/>
      <c r="CD18" s="1912"/>
      <c r="CE18" s="1912">
        <f>$B$34</f>
        <v>1</v>
      </c>
      <c r="CF18" s="1912">
        <f>$B$32</f>
        <v>13</v>
      </c>
      <c r="CG18" s="1912">
        <f>$B$36</f>
        <v>3</v>
      </c>
      <c r="CH18" s="1912">
        <f>$B$35</f>
        <v>11</v>
      </c>
      <c r="CI18" s="1912"/>
      <c r="CJ18" s="1850"/>
    </row>
    <row r="19" spans="1:88" ht="15.75" customHeight="1" outlineLevel="1">
      <c r="A19" s="1915" t="s">
        <v>14366</v>
      </c>
      <c r="B19" s="1897">
        <v>8</v>
      </c>
      <c r="C19" s="1898">
        <v>3</v>
      </c>
      <c r="D19" s="1898">
        <v>4</v>
      </c>
      <c r="E19" s="729">
        <v>1</v>
      </c>
      <c r="F19" s="367"/>
      <c r="G19" s="1913">
        <f>SUM(E15:E21)</f>
        <v>6</v>
      </c>
      <c r="H19" s="1916" t="s">
        <v>2042</v>
      </c>
      <c r="I19" s="1897">
        <v>16</v>
      </c>
      <c r="J19" s="1898">
        <v>14</v>
      </c>
      <c r="K19" s="1898">
        <v>2</v>
      </c>
      <c r="L19" s="729">
        <v>0</v>
      </c>
      <c r="M19" s="34"/>
      <c r="N19" s="1913">
        <f>SUM(L15:L21)</f>
        <v>0</v>
      </c>
      <c r="O19" s="548" t="s">
        <v>3001</v>
      </c>
      <c r="P19" s="1897" t="e">
        <f>COUNTIF(#REF!, O19)</f>
        <v>#REF!</v>
      </c>
      <c r="Q19" s="1898" t="e">
        <f>COUNTIFS(#REF!, O19,#REF!, "e-pasts")</f>
        <v>#REF!</v>
      </c>
      <c r="R19" s="1898" t="e">
        <f>COUNTIFS(#REF!, O19,#REF!, "vēstule")</f>
        <v>#REF!</v>
      </c>
      <c r="S19" s="729" t="e">
        <f t="shared" si="9"/>
        <v>#REF!</v>
      </c>
      <c r="T19" s="34"/>
      <c r="U19" s="1913" t="e">
        <f>SUM(S15:S21)</f>
        <v>#REF!</v>
      </c>
      <c r="V19" s="548" t="s">
        <v>2033</v>
      </c>
      <c r="W19" s="1897">
        <f>COUNTIF('Arh20'!$J$2:$J$71, V19)</f>
        <v>12</v>
      </c>
      <c r="X19" s="1898">
        <f>COUNTIFS('Arh20'!$J$2:$J$71, V19, 'Arh20'!$E$2:$E$71, "e-pasts")</f>
        <v>11</v>
      </c>
      <c r="Y19" s="1898">
        <f>COUNTIFS('Arh20'!$J$2:$J$71, V19, 'Arh20'!$E$2:$E$71, "vēstule")</f>
        <v>1</v>
      </c>
      <c r="Z19" s="729">
        <f t="shared" si="12"/>
        <v>0</v>
      </c>
      <c r="AA19" s="34"/>
      <c r="AB19" s="1848">
        <f>SUM(W19:W25)</f>
        <v>70</v>
      </c>
      <c r="AC19" s="548" t="s">
        <v>2033</v>
      </c>
      <c r="AD19" s="1897">
        <f>COUNTIF('Arh21'!$J$2:$J$104, AC19)</f>
        <v>21</v>
      </c>
      <c r="AE19" s="1898">
        <f>COUNTIFS('Arh21'!$J$2:$J$104, AC19, 'Arh21'!$E$2:$E$104, "e-pasts")</f>
        <v>20</v>
      </c>
      <c r="AF19" s="1898">
        <f>COUNTIFS('Arh21'!$J$2:$J$104, AC19, 'Arh21'!$E$2:$E$104, "vēstule")</f>
        <v>1</v>
      </c>
      <c r="AG19" s="729">
        <f t="shared" si="13"/>
        <v>0</v>
      </c>
      <c r="AH19" s="34"/>
      <c r="AI19" s="1848">
        <f>SUM(AD19:AD25)</f>
        <v>102</v>
      </c>
      <c r="AJ19" s="548" t="s">
        <v>2033</v>
      </c>
      <c r="AK19" s="1917" t="e">
        <f>COUNTIF(#REF!, AJ19)</f>
        <v>#REF!</v>
      </c>
      <c r="AL19" s="1898" t="e">
        <f>COUNTIFS(#REF!, AJ19,#REF!, "e-pasts")</f>
        <v>#REF!</v>
      </c>
      <c r="AM19" s="1898" t="e">
        <f>COUNTIFS(#REF!, AJ19,#REF!, "vēstule")</f>
        <v>#REF!</v>
      </c>
      <c r="AN19" s="1913" t="e">
        <f>SUM(AK19:AK24)</f>
        <v>#REF!</v>
      </c>
      <c r="AO19" s="548" t="s">
        <v>2033</v>
      </c>
      <c r="AP19" s="1917" t="e">
        <f>COUNTIF(#REF!, AO19)</f>
        <v>#REF!</v>
      </c>
      <c r="AQ19" s="1898" t="e">
        <f>COUNTIFS(#REF!, AO19,#REF!, "e-pasts")</f>
        <v>#REF!</v>
      </c>
      <c r="AR19" s="1898" t="e">
        <f>COUNTIFS(#REF!, AO19,#REF!, "vēstule")</f>
        <v>#REF!</v>
      </c>
      <c r="AS19" s="1913" t="e">
        <f>SUM(AP19:AP25)</f>
        <v>#REF!</v>
      </c>
      <c r="BP19" s="556"/>
      <c r="BQ19" s="34"/>
      <c r="BR19" s="1912" t="s">
        <v>14367</v>
      </c>
      <c r="BS19" s="1912">
        <f>$B$38</f>
        <v>7</v>
      </c>
      <c r="BT19" s="1912">
        <f>$B$40</f>
        <v>11</v>
      </c>
      <c r="BU19" s="1912"/>
      <c r="BV19" s="1912"/>
      <c r="BW19" s="1912"/>
      <c r="BX19" s="1912"/>
      <c r="BY19" s="1912"/>
      <c r="BZ19" s="1912"/>
      <c r="CA19" s="1912"/>
      <c r="CB19" s="1912"/>
      <c r="CC19" s="1912"/>
      <c r="CD19" s="1912"/>
      <c r="CE19" s="1912">
        <f>$B$41</f>
        <v>9</v>
      </c>
      <c r="CF19" s="1912">
        <f>$B$39</f>
        <v>11</v>
      </c>
      <c r="CG19" s="1912">
        <f>$B$43</f>
        <v>4</v>
      </c>
      <c r="CH19" s="1912">
        <f>$B$42</f>
        <v>5</v>
      </c>
      <c r="CI19" s="1912"/>
      <c r="CJ19" s="1850"/>
    </row>
    <row r="20" spans="1:88" ht="15.75" customHeight="1" outlineLevel="1">
      <c r="A20" s="1915" t="s">
        <v>2829</v>
      </c>
      <c r="B20" s="1897">
        <v>6</v>
      </c>
      <c r="C20" s="1898">
        <v>2</v>
      </c>
      <c r="D20" s="1898">
        <v>3</v>
      </c>
      <c r="E20" s="729">
        <v>1</v>
      </c>
      <c r="F20" s="367"/>
      <c r="G20" s="1848"/>
      <c r="H20" s="1916" t="s">
        <v>2969</v>
      </c>
      <c r="I20" s="1897">
        <v>13</v>
      </c>
      <c r="J20" s="1898">
        <v>10</v>
      </c>
      <c r="K20" s="1898">
        <v>3</v>
      </c>
      <c r="L20" s="729">
        <v>0</v>
      </c>
      <c r="M20" s="34"/>
      <c r="N20" s="1848"/>
      <c r="O20" s="548" t="s">
        <v>2039</v>
      </c>
      <c r="P20" s="1897" t="e">
        <f>COUNTIF(#REF!, O20)</f>
        <v>#REF!</v>
      </c>
      <c r="Q20" s="1898" t="e">
        <f>COUNTIFS(#REF!, O20,#REF!, "e-pasts")</f>
        <v>#REF!</v>
      </c>
      <c r="R20" s="1898" t="e">
        <f>COUNTIFS(#REF!, O20,#REF!, "vēstule")</f>
        <v>#REF!</v>
      </c>
      <c r="S20" s="729">
        <v>0</v>
      </c>
      <c r="T20" s="34"/>
      <c r="U20" s="1848"/>
      <c r="V20" s="548" t="s">
        <v>2034</v>
      </c>
      <c r="W20" s="1897">
        <f>COUNTIF('Arh20'!$J$2:$J$71, V20)</f>
        <v>13</v>
      </c>
      <c r="X20" s="1898">
        <f>COUNTIFS('Arh20'!$J$2:$J$71, V20, 'Arh20'!$E$2:$E$71, "e-pasts")</f>
        <v>9</v>
      </c>
      <c r="Y20" s="1898">
        <f>COUNTIFS('Arh20'!$J$2:$J$71, V20, 'Arh20'!$E$2:$E$71, "vēstule")</f>
        <v>4</v>
      </c>
      <c r="Z20" s="729">
        <f t="shared" si="12"/>
        <v>0</v>
      </c>
      <c r="AA20" s="34">
        <f>SUM(W19:W25)</f>
        <v>70</v>
      </c>
      <c r="AB20" s="1848">
        <f>SUM(X19:Z25)</f>
        <v>70</v>
      </c>
      <c r="AC20" s="548" t="s">
        <v>2034</v>
      </c>
      <c r="AD20" s="1897">
        <f>COUNTIF('Arh21'!$J$2:$J$104, AC20)</f>
        <v>15</v>
      </c>
      <c r="AE20" s="1898">
        <f>COUNTIFS('Arh21'!$J$2:$J$104, AC20, 'Arh21'!$E$2:$E$104, "e-pasts")</f>
        <v>11</v>
      </c>
      <c r="AF20" s="1898">
        <f>COUNTIFS('Arh21'!$J$2:$J$104, AC20, 'Arh21'!$E$2:$E$104, "vēstule")</f>
        <v>4</v>
      </c>
      <c r="AG20" s="729">
        <f t="shared" si="13"/>
        <v>0</v>
      </c>
      <c r="AH20" s="34"/>
      <c r="AI20" s="1848">
        <f>SUM(AE19:AG25)</f>
        <v>102</v>
      </c>
      <c r="AJ20" s="548" t="s">
        <v>2034</v>
      </c>
      <c r="AK20" s="1917" t="e">
        <f>COUNTIF(#REF!, AJ20)</f>
        <v>#REF!</v>
      </c>
      <c r="AL20" s="1898" t="e">
        <f>COUNTIFS(#REF!, AJ20,#REF!, "e-pasts")</f>
        <v>#REF!</v>
      </c>
      <c r="AM20" s="1898" t="e">
        <f>COUNTIFS(#REF!, AJ20,#REF!, "vēstule")</f>
        <v>#REF!</v>
      </c>
      <c r="AN20" s="1848"/>
      <c r="AO20" s="548" t="s">
        <v>2034</v>
      </c>
      <c r="AP20" s="1917" t="e">
        <f>COUNTIF(#REF!, AO20)</f>
        <v>#REF!</v>
      </c>
      <c r="AQ20" s="1898" t="e">
        <f>COUNTIFS(#REF!, AO20,#REF!, "e-pasts")</f>
        <v>#REF!</v>
      </c>
      <c r="AR20" s="1898" t="e">
        <f>COUNTIFS(#REF!, AO20,#REF!, "vēstule")</f>
        <v>#REF!</v>
      </c>
      <c r="AS20" s="1848"/>
      <c r="BP20" s="556"/>
      <c r="BQ20" s="34"/>
      <c r="BR20" s="1912" t="s">
        <v>14368</v>
      </c>
      <c r="BS20" s="1912">
        <f>$B$45</f>
        <v>7</v>
      </c>
      <c r="BT20" s="1912">
        <f>$B$47</f>
        <v>16</v>
      </c>
      <c r="BU20" s="1912"/>
      <c r="BV20" s="1912"/>
      <c r="BW20" s="1912"/>
      <c r="BX20" s="1912"/>
      <c r="BY20" s="1912"/>
      <c r="BZ20" s="1912">
        <f>$B$49</f>
        <v>6</v>
      </c>
      <c r="CA20" s="1912"/>
      <c r="CB20" s="1912"/>
      <c r="CC20" s="1912"/>
      <c r="CD20" s="1912"/>
      <c r="CE20" s="1912">
        <f>$B$48</f>
        <v>9</v>
      </c>
      <c r="CF20" s="1912">
        <f>$B$46</f>
        <v>7</v>
      </c>
      <c r="CG20" s="1912">
        <f>$B$51</f>
        <v>15</v>
      </c>
      <c r="CH20" s="1912">
        <f>$B$50</f>
        <v>17</v>
      </c>
      <c r="CI20" s="1912"/>
      <c r="CJ20" s="1850"/>
    </row>
    <row r="21" spans="1:88" ht="15.75" customHeight="1" outlineLevel="1">
      <c r="A21" s="1915" t="s">
        <v>14369</v>
      </c>
      <c r="B21" s="1897">
        <v>0</v>
      </c>
      <c r="C21" s="1898">
        <v>0</v>
      </c>
      <c r="D21" s="1898">
        <v>0</v>
      </c>
      <c r="E21" s="729">
        <v>0</v>
      </c>
      <c r="F21" s="367"/>
      <c r="G21" s="1848"/>
      <c r="H21" s="1916" t="s">
        <v>2046</v>
      </c>
      <c r="I21" s="1897">
        <v>1</v>
      </c>
      <c r="J21" s="1898">
        <v>0</v>
      </c>
      <c r="K21" s="1898">
        <v>1</v>
      </c>
      <c r="L21" s="729">
        <v>0</v>
      </c>
      <c r="M21" s="34"/>
      <c r="N21" s="1848"/>
      <c r="O21" s="548" t="s">
        <v>2888</v>
      </c>
      <c r="P21" s="1897" t="e">
        <f>COUNTIF(#REF!, O21)</f>
        <v>#REF!</v>
      </c>
      <c r="Q21" s="1898" t="e">
        <f>COUNTIFS(#REF!, O21,#REF!, "e-pasts")</f>
        <v>#REF!</v>
      </c>
      <c r="R21" s="1898" t="e">
        <f>COUNTIFS(#REF!, O21,#REF!, "vēstule")</f>
        <v>#REF!</v>
      </c>
      <c r="S21" s="729"/>
      <c r="T21" s="34"/>
      <c r="U21" s="1848"/>
      <c r="V21" s="548" t="s">
        <v>2042</v>
      </c>
      <c r="W21" s="1897">
        <f>COUNTIF('Arh20'!$J$2:$J$71, V21)</f>
        <v>13</v>
      </c>
      <c r="X21" s="1898">
        <f>COUNTIFS('Arh20'!$J$2:$J$71, V21, 'Arh20'!$E$2:$E$71, "e-pasts")</f>
        <v>7</v>
      </c>
      <c r="Y21" s="1898">
        <f>COUNTIFS('Arh20'!$J$2:$J$71, V21, 'Arh20'!$E$2:$E$71, "vēstule")</f>
        <v>6</v>
      </c>
      <c r="Z21" s="729">
        <f t="shared" si="12"/>
        <v>0</v>
      </c>
      <c r="AA21" s="34">
        <f>SUM(X19:Y25)</f>
        <v>70</v>
      </c>
      <c r="AB21" s="1913">
        <f>SUM(X19:X25)</f>
        <v>54</v>
      </c>
      <c r="AC21" s="548" t="s">
        <v>2042</v>
      </c>
      <c r="AD21" s="1897">
        <f>COUNTIF('Arh21'!$J$2:$J$104, AC21)</f>
        <v>15</v>
      </c>
      <c r="AE21" s="1898">
        <f>COUNTIFS('Arh21'!$J$2:$J$104, AC21, 'Arh21'!$E$2:$E$104, "e-pasts")</f>
        <v>14</v>
      </c>
      <c r="AF21" s="1898">
        <f>COUNTIFS('Arh21'!$J$2:$J$104, AC21, 'Arh21'!$E$2:$E$104, "vēstule")</f>
        <v>1</v>
      </c>
      <c r="AG21" s="729">
        <f t="shared" si="13"/>
        <v>0</v>
      </c>
      <c r="AH21" s="34"/>
      <c r="AI21" s="1913">
        <f>SUM(AE19:AE25)</f>
        <v>87</v>
      </c>
      <c r="AJ21" s="548" t="s">
        <v>2042</v>
      </c>
      <c r="AK21" s="1917" t="e">
        <f>COUNTIF(#REF!, AJ21)</f>
        <v>#REF!</v>
      </c>
      <c r="AL21" s="1898" t="e">
        <f>COUNTIFS(#REF!, AJ21,#REF!, "e-pasts")</f>
        <v>#REF!</v>
      </c>
      <c r="AM21" s="1898" t="e">
        <f>COUNTIFS(#REF!, AJ21,#REF!, "vēstule")</f>
        <v>#REF!</v>
      </c>
      <c r="AN21" s="1913"/>
      <c r="AO21" s="548" t="s">
        <v>2035</v>
      </c>
      <c r="AP21" s="1917" t="e">
        <f>COUNTIF(#REF!, AO21)</f>
        <v>#REF!</v>
      </c>
      <c r="AQ21" s="1898" t="e">
        <f>COUNTIFS(#REF!, AO21,#REF!, "e-pasts")</f>
        <v>#REF!</v>
      </c>
      <c r="AR21" s="1898" t="e">
        <f>COUNTIFS(#REF!, AO21,#REF!, "vēstule")</f>
        <v>#REF!</v>
      </c>
      <c r="AS21" s="1848"/>
      <c r="BP21" s="556"/>
      <c r="BQ21" s="34"/>
      <c r="BR21" s="1912" t="s">
        <v>14370</v>
      </c>
      <c r="BS21" s="1912">
        <f>$B$53</f>
        <v>9</v>
      </c>
      <c r="BT21" s="1912">
        <f>$B$55</f>
        <v>7</v>
      </c>
      <c r="BU21" s="1912"/>
      <c r="BV21" s="1912"/>
      <c r="BW21" s="1912"/>
      <c r="BX21" s="1912"/>
      <c r="BY21" s="1912"/>
      <c r="BZ21" s="1912">
        <f>$B$57</f>
        <v>13</v>
      </c>
      <c r="CA21" s="1912"/>
      <c r="CB21" s="1912"/>
      <c r="CC21" s="1912"/>
      <c r="CD21" s="1912"/>
      <c r="CE21" s="1912">
        <f>$B$56</f>
        <v>3</v>
      </c>
      <c r="CF21" s="1912">
        <f>$B$54</f>
        <v>14</v>
      </c>
      <c r="CG21" s="1912">
        <f>$B$59</f>
        <v>5</v>
      </c>
      <c r="CH21" s="1912">
        <f>$B$58</f>
        <v>10</v>
      </c>
      <c r="CI21" s="1912"/>
      <c r="CJ21" s="1850"/>
    </row>
    <row r="22" spans="1:88" ht="13.2" outlineLevel="1">
      <c r="A22" s="1918" t="s">
        <v>14371</v>
      </c>
      <c r="B22" s="1889">
        <v>60</v>
      </c>
      <c r="C22" s="1890">
        <v>30</v>
      </c>
      <c r="D22" s="1890">
        <v>11</v>
      </c>
      <c r="E22" s="1889">
        <v>19</v>
      </c>
      <c r="F22" s="1889"/>
      <c r="G22" s="1848"/>
      <c r="H22" s="922"/>
      <c r="I22" s="1889">
        <v>74</v>
      </c>
      <c r="J22" s="1890">
        <v>54</v>
      </c>
      <c r="K22" s="1890">
        <v>20</v>
      </c>
      <c r="L22" s="1889">
        <f t="shared" ref="L22:L53" si="14">I22-J22-K22</f>
        <v>0</v>
      </c>
      <c r="M22" s="1889">
        <v>16</v>
      </c>
      <c r="N22" s="1848"/>
      <c r="O22" s="1891" t="s">
        <v>14372</v>
      </c>
      <c r="P22" s="1892">
        <f>COUNT(#REF!)</f>
        <v>0</v>
      </c>
      <c r="Q22" s="1893" t="e">
        <f>COUNTIF(#REF!, "e-pasts")</f>
        <v>#REF!</v>
      </c>
      <c r="R22" s="1893" t="e">
        <f>COUNTIF(#REF!, "vēstule")</f>
        <v>#REF!</v>
      </c>
      <c r="S22" s="1892" t="e">
        <f t="shared" ref="S22:S53" si="15">P22-Q22-R22</f>
        <v>#REF!</v>
      </c>
      <c r="T22" s="1894" t="e">
        <f>AVERAGE(#REF!)</f>
        <v>#REF!</v>
      </c>
      <c r="U22" s="1848" t="s">
        <v>14348</v>
      </c>
      <c r="V22" s="34" t="s">
        <v>2035</v>
      </c>
      <c r="W22" s="1897">
        <f>COUNTIF('Arh20'!$J$2:$J$71, V22)</f>
        <v>13</v>
      </c>
      <c r="X22" s="1898">
        <f>COUNTIFS('Arh20'!$J$2:$J$71, V22, 'Arh20'!$E$2:$E$71, "e-pasts")</f>
        <v>9</v>
      </c>
      <c r="Y22" s="1898">
        <f>COUNTIFS('Arh20'!$J$2:$J$71, V22, 'Arh20'!$E$2:$E$71, "vēstule")</f>
        <v>4</v>
      </c>
      <c r="Z22" s="729">
        <f t="shared" si="12"/>
        <v>0</v>
      </c>
      <c r="AA22" s="34"/>
      <c r="AB22" s="1913">
        <f>SUM(Y19:Y25)</f>
        <v>16</v>
      </c>
      <c r="AC22" s="34" t="s">
        <v>2035</v>
      </c>
      <c r="AD22" s="1897">
        <f>COUNTIF('Arh21'!$J$2:$J$104, AC22)</f>
        <v>18</v>
      </c>
      <c r="AE22" s="1898">
        <f>COUNTIFS('Arh21'!$J$2:$J$104, AC22, 'Arh21'!$E$2:$E$104, "e-pasts")</f>
        <v>16</v>
      </c>
      <c r="AF22" s="1898">
        <f>COUNTIFS('Arh21'!$J$2:$J$104, AC22, 'Arh21'!$E$2:$E$104, "vēstule")</f>
        <v>2</v>
      </c>
      <c r="AG22" s="729">
        <f t="shared" si="13"/>
        <v>0</v>
      </c>
      <c r="AH22" s="34"/>
      <c r="AI22" s="1913">
        <f>SUM(AF19:AF25)</f>
        <v>15</v>
      </c>
      <c r="AJ22" s="34" t="s">
        <v>2035</v>
      </c>
      <c r="AK22" s="1917" t="e">
        <f>COUNTIF(#REF!, AJ22)</f>
        <v>#REF!</v>
      </c>
      <c r="AL22" s="1898" t="e">
        <f>COUNTIFS(#REF!, AJ22,#REF!, "e-pasts")</f>
        <v>#REF!</v>
      </c>
      <c r="AM22" s="1898" t="e">
        <f>COUNTIFS(#REF!, AJ22,#REF!, "vēstule")</f>
        <v>#REF!</v>
      </c>
      <c r="AN22" s="1913"/>
      <c r="AO22" s="548" t="s">
        <v>2045</v>
      </c>
      <c r="AP22" s="1917" t="e">
        <f>COUNTIF(#REF!, AO22)</f>
        <v>#REF!</v>
      </c>
      <c r="AQ22" s="1898" t="e">
        <f>COUNTIFS(#REF!, AO22,#REF!, "e-pasts")</f>
        <v>#REF!</v>
      </c>
      <c r="AR22" s="1898" t="e">
        <f>COUNTIFS(#REF!, AO22,#REF!, "vēstule")</f>
        <v>#REF!</v>
      </c>
      <c r="AS22" s="1848"/>
      <c r="BP22" s="556"/>
      <c r="BQ22" s="34"/>
      <c r="BR22" s="1912" t="s">
        <v>14373</v>
      </c>
      <c r="BS22" s="1912">
        <f>$B$61</f>
        <v>14</v>
      </c>
      <c r="BT22" s="1912">
        <f>$B$63</f>
        <v>5</v>
      </c>
      <c r="BU22" s="1912"/>
      <c r="BV22" s="1912"/>
      <c r="BW22" s="1912"/>
      <c r="BX22" s="1912"/>
      <c r="BY22" s="1912"/>
      <c r="BZ22" s="1912">
        <f>$B$65</f>
        <v>6</v>
      </c>
      <c r="CA22" s="1912"/>
      <c r="CB22" s="1912"/>
      <c r="CC22" s="1912"/>
      <c r="CD22" s="1912"/>
      <c r="CE22" s="1912"/>
      <c r="CF22" s="1912">
        <f>$B$62</f>
        <v>10</v>
      </c>
      <c r="CG22" s="1912">
        <f>$B$67</f>
        <v>7</v>
      </c>
      <c r="CH22" s="1912">
        <f>$B$66</f>
        <v>11</v>
      </c>
      <c r="CI22" s="1912"/>
      <c r="CJ22" s="1850"/>
    </row>
    <row r="23" spans="1:88" ht="15.75" customHeight="1" outlineLevel="1">
      <c r="A23" s="1896" t="s">
        <v>2033</v>
      </c>
      <c r="B23" s="1897">
        <v>23</v>
      </c>
      <c r="C23" s="1898">
        <v>3</v>
      </c>
      <c r="D23" s="1898">
        <v>1</v>
      </c>
      <c r="E23" s="729">
        <v>19</v>
      </c>
      <c r="F23" s="367"/>
      <c r="G23" s="1848">
        <f>SUM(B23:B29)</f>
        <v>60</v>
      </c>
      <c r="H23" s="548" t="s">
        <v>2033</v>
      </c>
      <c r="I23" s="1897">
        <v>13</v>
      </c>
      <c r="J23" s="1898">
        <v>11</v>
      </c>
      <c r="K23" s="1898">
        <v>2</v>
      </c>
      <c r="L23" s="729">
        <f t="shared" si="14"/>
        <v>0</v>
      </c>
      <c r="M23" s="34"/>
      <c r="N23" s="1848">
        <f>SUM(I23:I28)</f>
        <v>74</v>
      </c>
      <c r="O23" s="548" t="s">
        <v>2033</v>
      </c>
      <c r="P23" s="1897" t="e">
        <f>COUNTIF(#REF!, O23)</f>
        <v>#REF!</v>
      </c>
      <c r="Q23" s="1898" t="e">
        <f>COUNTIFS(#REF!, O23,#REF!, "e-pasts")</f>
        <v>#REF!</v>
      </c>
      <c r="R23" s="1898" t="e">
        <f>COUNTIFS(#REF!, O23,#REF!, "vēstule")</f>
        <v>#REF!</v>
      </c>
      <c r="S23" s="729" t="e">
        <f t="shared" si="15"/>
        <v>#REF!</v>
      </c>
      <c r="T23" s="34"/>
      <c r="U23" s="1848" t="e">
        <f>SUM(P23:P29)</f>
        <v>#REF!</v>
      </c>
      <c r="V23" s="548" t="s">
        <v>2045</v>
      </c>
      <c r="W23" s="1897">
        <f>COUNTIF('Arh20'!$J$2:$J$71, V23)</f>
        <v>17</v>
      </c>
      <c r="X23" s="1898">
        <f>COUNTIFS('Arh20'!$J$2:$J$71, V23, 'Arh20'!$E$2:$E$71, "e-pasts")</f>
        <v>16</v>
      </c>
      <c r="Y23" s="1898">
        <f>COUNTIFS('Arh20'!$J$2:$J$71, V23, 'Arh20'!$E$2:$E$71, "vēstule")</f>
        <v>1</v>
      </c>
      <c r="Z23" s="729">
        <f t="shared" si="12"/>
        <v>0</v>
      </c>
      <c r="AA23" s="34"/>
      <c r="AB23" s="1913">
        <f>SUM(Z19:Z25)</f>
        <v>0</v>
      </c>
      <c r="AC23" s="548" t="s">
        <v>2045</v>
      </c>
      <c r="AD23" s="1897">
        <f>COUNTIF('Arh21'!$J$2:$J$104, AC23)</f>
        <v>17</v>
      </c>
      <c r="AE23" s="1898">
        <f>COUNTIFS('Arh21'!$J$2:$J$104, AC23, 'Arh21'!$E$2:$E$104, "e-pasts")</f>
        <v>15</v>
      </c>
      <c r="AF23" s="1898">
        <f>COUNTIFS('Arh21'!$J$2:$J$104, AC23, 'Arh21'!$E$2:$E$104, "vēstule")</f>
        <v>2</v>
      </c>
      <c r="AG23" s="729">
        <f t="shared" si="13"/>
        <v>0</v>
      </c>
      <c r="AH23" s="34"/>
      <c r="AI23" s="1913">
        <f>SUM(AG19:AG25)</f>
        <v>0</v>
      </c>
      <c r="AJ23" s="548" t="s">
        <v>2045</v>
      </c>
      <c r="AK23" s="1917" t="e">
        <f>COUNTIF(#REF!, AJ23)</f>
        <v>#REF!</v>
      </c>
      <c r="AL23" s="1898" t="e">
        <f>COUNTIFS(#REF!, AJ23,#REF!, "e-pasts")</f>
        <v>#REF!</v>
      </c>
      <c r="AM23" s="1898" t="e">
        <f>COUNTIFS(#REF!, AJ23,#REF!, "vēstule")</f>
        <v>#REF!</v>
      </c>
      <c r="AN23" s="34"/>
      <c r="AO23" s="548" t="s">
        <v>2036</v>
      </c>
      <c r="AP23" s="1917" t="e">
        <f>COUNTIF(#REF!, AO23)</f>
        <v>#REF!</v>
      </c>
      <c r="AQ23" s="1898" t="e">
        <f>COUNTIFS(#REF!, AO23,#REF!, "e-pasts")</f>
        <v>#REF!</v>
      </c>
      <c r="AR23" s="1898" t="e">
        <f>COUNTIFS(#REF!, AO23,#REF!, "vēstule")</f>
        <v>#REF!</v>
      </c>
      <c r="AS23" s="1848"/>
      <c r="BP23" s="556"/>
      <c r="BQ23" s="34"/>
      <c r="BR23" s="1912" t="s">
        <v>14374</v>
      </c>
      <c r="BS23" s="1912">
        <f>$B$69</f>
        <v>7</v>
      </c>
      <c r="BT23" s="1912">
        <f>$B$71</f>
        <v>10</v>
      </c>
      <c r="BU23" s="1912"/>
      <c r="BV23" s="1912"/>
      <c r="BW23" s="1912"/>
      <c r="BX23" s="1912"/>
      <c r="BY23" s="1912"/>
      <c r="BZ23" s="1912">
        <f>$B$65</f>
        <v>6</v>
      </c>
      <c r="CA23" s="1912"/>
      <c r="CB23" s="1912"/>
      <c r="CC23" s="1912"/>
      <c r="CD23" s="1912"/>
      <c r="CE23" s="1912">
        <f>$B$72</f>
        <v>1</v>
      </c>
      <c r="CF23" s="1912">
        <f>$B$70</f>
        <v>10</v>
      </c>
      <c r="CG23" s="1912">
        <f>$B$75</f>
        <v>10</v>
      </c>
      <c r="CH23" s="1912">
        <f>$B$74</f>
        <v>9</v>
      </c>
      <c r="CI23" s="1912"/>
      <c r="CJ23" s="1850"/>
    </row>
    <row r="24" spans="1:88" ht="15.75" customHeight="1" outlineLevel="1">
      <c r="A24" s="1896" t="s">
        <v>2846</v>
      </c>
      <c r="B24" s="1897">
        <v>9</v>
      </c>
      <c r="C24" s="1898">
        <v>6</v>
      </c>
      <c r="D24" s="1898">
        <v>3</v>
      </c>
      <c r="E24" s="729">
        <v>0</v>
      </c>
      <c r="F24" s="367"/>
      <c r="G24" s="1848">
        <f>SUM(C23:E29)</f>
        <v>60</v>
      </c>
      <c r="H24" s="548" t="s">
        <v>2846</v>
      </c>
      <c r="I24" s="1897"/>
      <c r="J24" s="1898">
        <v>0</v>
      </c>
      <c r="K24" s="1898">
        <v>0</v>
      </c>
      <c r="L24" s="729">
        <f t="shared" si="14"/>
        <v>0</v>
      </c>
      <c r="M24" s="34"/>
      <c r="N24" s="1848">
        <f>SUM(J23:L28)</f>
        <v>74</v>
      </c>
      <c r="O24" s="548" t="s">
        <v>2034</v>
      </c>
      <c r="P24" s="1897" t="e">
        <f>COUNTIF(#REF!, O24)</f>
        <v>#REF!</v>
      </c>
      <c r="Q24" s="1898" t="e">
        <f>COUNTIFS(#REF!, O24,#REF!, "e-pasts")</f>
        <v>#REF!</v>
      </c>
      <c r="R24" s="1898" t="e">
        <f>COUNTIFS(#REF!, O24,#REF!, "vēstule")</f>
        <v>#REF!</v>
      </c>
      <c r="S24" s="729" t="e">
        <f t="shared" si="15"/>
        <v>#REF!</v>
      </c>
      <c r="T24" s="34"/>
      <c r="U24" s="1848" t="e">
        <f>SUM(Q23:S29)</f>
        <v>#REF!</v>
      </c>
      <c r="V24" s="548" t="s">
        <v>2039</v>
      </c>
      <c r="W24" s="1897">
        <f>COUNTIF('Arh20'!$J$2:$J$71, V24)</f>
        <v>2</v>
      </c>
      <c r="X24" s="1898">
        <f>COUNTIFS('Arh20'!$J$2:$J$71, V24, 'Arh20'!$E$2:$E$71, "e-pasts")</f>
        <v>2</v>
      </c>
      <c r="Y24" s="1898">
        <f>COUNTIFS('Arh20'!$J$2:$J$71, V24, 'Arh20'!$E$2:$E$71, "vēstule")</f>
        <v>0</v>
      </c>
      <c r="Z24" s="729">
        <f t="shared" si="12"/>
        <v>0</v>
      </c>
      <c r="AA24" s="34"/>
      <c r="AB24" s="1848"/>
      <c r="AC24" s="34" t="s">
        <v>2041</v>
      </c>
      <c r="AD24" s="1897">
        <f>COUNTIF('Arh21'!$J$2:$J$104, AC24)</f>
        <v>16</v>
      </c>
      <c r="AE24" s="1898">
        <f>COUNTIFS('Arh21'!$J$2:$J$104, AC24, 'Arh21'!$E$2:$E$104, "e-pasts")</f>
        <v>11</v>
      </c>
      <c r="AF24" s="1898">
        <f>COUNTIFS('Arh21'!$J$2:$J$104, AC24, 'Arh21'!$E$2:$E$104, "vēstule")</f>
        <v>5</v>
      </c>
      <c r="AG24" s="729">
        <f t="shared" si="13"/>
        <v>0</v>
      </c>
      <c r="AH24" s="34"/>
      <c r="AI24" s="1848"/>
      <c r="AJ24" s="548" t="s">
        <v>2046</v>
      </c>
      <c r="AK24" s="1917">
        <v>1</v>
      </c>
      <c r="AL24" s="1898">
        <v>1</v>
      </c>
      <c r="AM24" s="1898" t="e">
        <f>COUNTIFS(#REF!, AJ24,#REF!, "vēstule")</f>
        <v>#REF!</v>
      </c>
      <c r="AN24" s="1848"/>
      <c r="AO24" s="548" t="s">
        <v>2044</v>
      </c>
      <c r="AP24" s="1917" t="e">
        <f>COUNTIF(#REF!, AO24)</f>
        <v>#REF!</v>
      </c>
      <c r="AQ24" s="1898" t="e">
        <f>COUNTIFS(#REF!, AO24,#REF!, "e-pasts")</f>
        <v>#REF!</v>
      </c>
      <c r="AR24" s="1898" t="e">
        <f>COUNTIFS(#REF!, AO24,#REF!, "vēstule")</f>
        <v>#REF!</v>
      </c>
      <c r="AS24" s="1848"/>
      <c r="BP24" s="556"/>
      <c r="BQ24" s="34"/>
      <c r="BR24" s="1912" t="s">
        <v>14375</v>
      </c>
      <c r="BS24" s="1912">
        <f>$B$78</f>
        <v>9</v>
      </c>
      <c r="BT24" s="1912">
        <f>$B$80</f>
        <v>22</v>
      </c>
      <c r="BU24" s="1912"/>
      <c r="BV24" s="1912"/>
      <c r="BW24" s="1912"/>
      <c r="BX24" s="1912"/>
      <c r="BY24" s="1912"/>
      <c r="BZ24" s="1912">
        <f>$B$82</f>
        <v>11</v>
      </c>
      <c r="CA24" s="1912"/>
      <c r="CB24" s="1912"/>
      <c r="CC24" s="1912"/>
      <c r="CD24" s="1912"/>
      <c r="CE24" s="1912">
        <f>$B$81</f>
        <v>8</v>
      </c>
      <c r="CF24" s="1912">
        <f>$B$79</f>
        <v>12</v>
      </c>
      <c r="CG24" s="1912">
        <f>$B$83</f>
        <v>5</v>
      </c>
      <c r="CH24" s="1912"/>
      <c r="CI24" s="1912"/>
      <c r="CJ24" s="1850"/>
    </row>
    <row r="25" spans="1:88" ht="15.75" customHeight="1" outlineLevel="1">
      <c r="A25" s="1896" t="s">
        <v>2034</v>
      </c>
      <c r="B25" s="1897">
        <v>10</v>
      </c>
      <c r="C25" s="1898">
        <v>9</v>
      </c>
      <c r="D25" s="1898">
        <v>1</v>
      </c>
      <c r="E25" s="729">
        <v>0</v>
      </c>
      <c r="F25" s="367"/>
      <c r="G25" s="1913">
        <f>SUM(C23:C29)</f>
        <v>30</v>
      </c>
      <c r="H25" s="548" t="s">
        <v>2034</v>
      </c>
      <c r="I25" s="1897">
        <v>13</v>
      </c>
      <c r="J25" s="1898">
        <v>11</v>
      </c>
      <c r="K25" s="1898">
        <v>2</v>
      </c>
      <c r="L25" s="729">
        <f t="shared" si="14"/>
        <v>0</v>
      </c>
      <c r="M25" s="34"/>
      <c r="N25" s="1913">
        <f>SUM(J23:J28)</f>
        <v>54</v>
      </c>
      <c r="O25" s="548" t="s">
        <v>2969</v>
      </c>
      <c r="P25" s="1897" t="e">
        <f>COUNTIF(#REF!, O25)</f>
        <v>#REF!</v>
      </c>
      <c r="Q25" s="1898" t="e">
        <f>COUNTIFS(#REF!, O25,#REF!, "e-pasts")</f>
        <v>#REF!</v>
      </c>
      <c r="R25" s="1898" t="e">
        <f>COUNTIFS(#REF!, O25,#REF!, "vēstule")</f>
        <v>#REF!</v>
      </c>
      <c r="S25" s="729" t="e">
        <f t="shared" si="15"/>
        <v>#REF!</v>
      </c>
      <c r="T25" s="34"/>
      <c r="U25" s="1913" t="e">
        <f>SUM(Q23:Q29)</f>
        <v>#REF!</v>
      </c>
      <c r="V25" s="548" t="s">
        <v>2888</v>
      </c>
      <c r="W25" s="1897">
        <f>COUNTIF('Arh20'!$J$2:$J$71, V25)</f>
        <v>0</v>
      </c>
      <c r="X25" s="1898">
        <f>COUNTIFS('Arh20'!$J$2:$J$71, V25, 'Arh20'!$E$2:$E$71, "e-pasts")</f>
        <v>0</v>
      </c>
      <c r="Y25" s="1898">
        <f>COUNTIFS('Arh20'!$J$2:$J$71, V25, 'Arh20'!$E$2:$E$71, "vēstule")</f>
        <v>0</v>
      </c>
      <c r="Z25" s="729">
        <f t="shared" si="12"/>
        <v>0</v>
      </c>
      <c r="AA25" s="34"/>
      <c r="AB25" s="1848"/>
      <c r="AC25" s="548" t="s">
        <v>2039</v>
      </c>
      <c r="AD25" s="1897">
        <f>COUNTIF('Arh21'!$J$2:$J$104, AC25)</f>
        <v>0</v>
      </c>
      <c r="AE25" s="1898">
        <f>COUNTIFS('Arh21'!$J$2:$J$104, AC25, 'Arh21'!$E$2:$E$104, "e-pasts")</f>
        <v>0</v>
      </c>
      <c r="AF25" s="1898">
        <f>COUNTIFS('Arh21'!$J$2:$J$104, AC25, 'Arh21'!$E$2:$E$104, "vēstule")</f>
        <v>0</v>
      </c>
      <c r="AG25" s="729">
        <f t="shared" si="13"/>
        <v>0</v>
      </c>
      <c r="AH25" s="34"/>
      <c r="AI25" s="1848"/>
      <c r="AJ25" s="1891" t="s">
        <v>14376</v>
      </c>
      <c r="AK25" s="1914">
        <f>COUNT(#REF!)</f>
        <v>0</v>
      </c>
      <c r="AL25" s="1893" t="e">
        <f>COUNTIF(#REF!, "e-pasts")</f>
        <v>#REF!</v>
      </c>
      <c r="AM25" s="1893" t="e">
        <f>COUNTIF(#REF!, "vēstule")</f>
        <v>#REF!</v>
      </c>
      <c r="AN25" s="1892" t="e">
        <f>AK25-AL25-AM25</f>
        <v>#REF!</v>
      </c>
      <c r="AO25" s="548" t="s">
        <v>2038</v>
      </c>
      <c r="AP25" s="1917" t="e">
        <f>COUNTIF(#REF!, AO25)</f>
        <v>#REF!</v>
      </c>
      <c r="AQ25" s="1898" t="e">
        <f>COUNTIFS(#REF!, AO25,#REF!, "e-pasts")</f>
        <v>#REF!</v>
      </c>
      <c r="AR25" s="1898" t="e">
        <f>COUNTIFS(#REF!, AO25,#REF!, "vēstule")</f>
        <v>#REF!</v>
      </c>
      <c r="AS25" s="1848"/>
      <c r="BP25" s="556"/>
      <c r="BQ25" s="34"/>
      <c r="BR25" s="1912" t="s">
        <v>14377</v>
      </c>
      <c r="BS25" s="1912">
        <f>$B$78</f>
        <v>9</v>
      </c>
      <c r="BT25" s="1912">
        <f>$B$87</f>
        <v>19</v>
      </c>
      <c r="BU25" s="1912"/>
      <c r="BV25" s="1912"/>
      <c r="BW25" s="1912"/>
      <c r="BX25" s="1912"/>
      <c r="BY25" s="1912"/>
      <c r="BZ25" s="1912">
        <f>$B$89</f>
        <v>18</v>
      </c>
      <c r="CA25" s="1912"/>
      <c r="CB25" s="1912"/>
      <c r="CC25" s="1912">
        <f>B91</f>
        <v>2</v>
      </c>
      <c r="CD25" s="1912"/>
      <c r="CE25" s="1912">
        <f>$B$88</f>
        <v>14</v>
      </c>
      <c r="CF25" s="1912">
        <f>$B$86</f>
        <v>18</v>
      </c>
      <c r="CG25" s="1912"/>
      <c r="CH25" s="1912"/>
      <c r="CI25" s="1912"/>
      <c r="CJ25" s="1850"/>
    </row>
    <row r="26" spans="1:88" ht="15.75" customHeight="1" outlineLevel="1">
      <c r="A26" s="1896" t="s">
        <v>2831</v>
      </c>
      <c r="B26" s="1897">
        <v>5</v>
      </c>
      <c r="C26" s="1898">
        <v>3</v>
      </c>
      <c r="D26" s="1898">
        <v>2</v>
      </c>
      <c r="E26" s="729">
        <v>0</v>
      </c>
      <c r="F26" s="367"/>
      <c r="G26" s="1913">
        <f>SUM(D23:D29)</f>
        <v>11</v>
      </c>
      <c r="H26" s="548" t="s">
        <v>2831</v>
      </c>
      <c r="I26" s="1897">
        <v>14</v>
      </c>
      <c r="J26" s="1898">
        <v>9</v>
      </c>
      <c r="K26" s="1898">
        <v>5</v>
      </c>
      <c r="L26" s="729">
        <f t="shared" si="14"/>
        <v>0</v>
      </c>
      <c r="M26" s="34"/>
      <c r="N26" s="1913">
        <f>SUM(K23:K28)</f>
        <v>20</v>
      </c>
      <c r="O26" s="548" t="s">
        <v>2042</v>
      </c>
      <c r="P26" s="1897" t="e">
        <f>COUNTIF(#REF!, O26)</f>
        <v>#REF!</v>
      </c>
      <c r="Q26" s="1898" t="e">
        <f>COUNTIFS(#REF!, O26,#REF!, "e-pasts")</f>
        <v>#REF!</v>
      </c>
      <c r="R26" s="1898" t="e">
        <f>COUNTIFS(#REF!, O26,#REF!, "vēstule")</f>
        <v>#REF!</v>
      </c>
      <c r="S26" s="729" t="e">
        <f t="shared" si="15"/>
        <v>#REF!</v>
      </c>
      <c r="T26" s="34"/>
      <c r="U26" s="1913" t="e">
        <f>SUM(R23:R29)</f>
        <v>#REF!</v>
      </c>
      <c r="V26" s="1891" t="s">
        <v>14378</v>
      </c>
      <c r="W26" s="1892">
        <f>COUNT('Arh20'!$B$72:$B$163)</f>
        <v>91</v>
      </c>
      <c r="X26" s="1893">
        <f>COUNTIF('Arh20'!$E$72:$E$163, "e-pasts")</f>
        <v>69</v>
      </c>
      <c r="Y26" s="1893">
        <f>COUNTIF('Arh20'!$E$72:$E$163, "vēstule")</f>
        <v>22</v>
      </c>
      <c r="Z26" s="1892">
        <f t="shared" si="12"/>
        <v>0</v>
      </c>
      <c r="AA26" s="1894">
        <f>AVERAGE('Arh20'!L72:L163)</f>
        <v>15.395604395604396</v>
      </c>
      <c r="AB26" s="1848" t="s">
        <v>14348</v>
      </c>
      <c r="AC26" s="548" t="s">
        <v>2046</v>
      </c>
      <c r="AD26" s="1897">
        <f>COUNTIF('Arh21'!$J$2:$J$104, AC26)</f>
        <v>1</v>
      </c>
      <c r="AE26" s="1898">
        <f>COUNTIFS('Arh21'!$J$2:$J$104, AC26, 'Arh21'!$E$2:$E$104, "e-pasts")</f>
        <v>1</v>
      </c>
      <c r="AF26" s="1898">
        <f>COUNTIFS('Arh21'!$J$2:$J$104, AC26, 'Arh21'!$E$2:$E$104, "vēstule")</f>
        <v>0</v>
      </c>
      <c r="AG26" s="729">
        <f t="shared" si="13"/>
        <v>0</v>
      </c>
      <c r="AH26" s="34"/>
      <c r="AI26" s="1848" t="s">
        <v>14348</v>
      </c>
      <c r="AJ26" s="548" t="s">
        <v>2033</v>
      </c>
      <c r="AK26" s="1917" t="e">
        <f>COUNTIF(#REF!, AJ26)</f>
        <v>#REF!</v>
      </c>
      <c r="AL26" s="1898" t="e">
        <f>COUNTIFS(#REF!, AJ26,#REF!, "e-pasts")</f>
        <v>#REF!</v>
      </c>
      <c r="AM26" s="1898" t="e">
        <f>COUNTIFS(#REF!, AJ26,#REF!, "vēstule")</f>
        <v>#REF!</v>
      </c>
      <c r="AN26" s="729" t="e">
        <f>SUM(AK26:AK32)</f>
        <v>#REF!</v>
      </c>
      <c r="AO26" s="1891" t="s">
        <v>3308</v>
      </c>
      <c r="AP26" s="1914">
        <f>COUNT(#REF!)</f>
        <v>0</v>
      </c>
      <c r="AQ26" s="1893" t="e">
        <f>COUNTIF(#REF!, "e-pasts")</f>
        <v>#REF!</v>
      </c>
      <c r="AR26" s="1893" t="e">
        <f>COUNTIF(#REF!, "vēstule")</f>
        <v>#REF!</v>
      </c>
      <c r="AS26" s="1892" t="e">
        <f>AP26-AQ26-AR26</f>
        <v>#REF!</v>
      </c>
      <c r="BP26" s="556"/>
      <c r="BQ26" s="34"/>
      <c r="BR26" s="1912" t="s">
        <v>14379</v>
      </c>
      <c r="BS26" s="1912">
        <f>B93</f>
        <v>11</v>
      </c>
      <c r="BT26" s="1912">
        <f>B95</f>
        <v>11</v>
      </c>
      <c r="BU26" s="1912"/>
      <c r="BV26" s="1912"/>
      <c r="BW26" s="1912"/>
      <c r="BX26" s="1912"/>
      <c r="BY26" s="1912"/>
      <c r="BZ26" s="1912">
        <f>B97</f>
        <v>8</v>
      </c>
      <c r="CA26" s="1912"/>
      <c r="CB26" s="1912"/>
      <c r="CC26" s="1912">
        <f>B99</f>
        <v>13</v>
      </c>
      <c r="CD26" s="1912"/>
      <c r="CE26" s="1912">
        <f>B96</f>
        <v>10</v>
      </c>
      <c r="CF26" s="1912">
        <f>B94</f>
        <v>9</v>
      </c>
      <c r="CG26" s="1912"/>
      <c r="CH26" s="1912"/>
      <c r="CI26" s="1912"/>
      <c r="CJ26" s="1850"/>
    </row>
    <row r="27" spans="1:88" ht="15.75" customHeight="1" outlineLevel="1">
      <c r="A27" s="1915" t="s">
        <v>2829</v>
      </c>
      <c r="B27" s="1897">
        <v>1</v>
      </c>
      <c r="C27" s="1898">
        <v>0</v>
      </c>
      <c r="D27" s="1898">
        <v>1</v>
      </c>
      <c r="E27" s="729">
        <v>0</v>
      </c>
      <c r="F27" s="367"/>
      <c r="G27" s="1913">
        <f>SUM(E23:E29)</f>
        <v>19</v>
      </c>
      <c r="H27" s="1916" t="s">
        <v>2042</v>
      </c>
      <c r="I27" s="1897">
        <v>21</v>
      </c>
      <c r="J27" s="1898">
        <v>17</v>
      </c>
      <c r="K27" s="1898">
        <v>4</v>
      </c>
      <c r="L27" s="729">
        <f t="shared" si="14"/>
        <v>0</v>
      </c>
      <c r="M27" s="34"/>
      <c r="N27" s="1913">
        <f>SUM(L23:L28)</f>
        <v>0</v>
      </c>
      <c r="O27" s="548" t="s">
        <v>3001</v>
      </c>
      <c r="P27" s="1897" t="e">
        <f>COUNTIF(#REF!, O27)</f>
        <v>#REF!</v>
      </c>
      <c r="Q27" s="1898" t="e">
        <f>COUNTIFS(#REF!, O27,#REF!, "e-pasts")</f>
        <v>#REF!</v>
      </c>
      <c r="R27" s="1898" t="e">
        <f>COUNTIFS(#REF!, O27,#REF!, "vēstule")</f>
        <v>#REF!</v>
      </c>
      <c r="S27" s="729" t="e">
        <f t="shared" si="15"/>
        <v>#REF!</v>
      </c>
      <c r="T27" s="34"/>
      <c r="U27" s="1913" t="e">
        <f>SUM(S23:S29)</f>
        <v>#REF!</v>
      </c>
      <c r="V27" s="548" t="s">
        <v>2033</v>
      </c>
      <c r="W27" s="1897">
        <f>COUNTIF('Arh20'!$J$72:$J$163, V27)</f>
        <v>22</v>
      </c>
      <c r="X27" s="1898">
        <f>COUNTIFS('Arh20'!$J$72:$J$163, V27, 'Arh20'!$E$72:$E$163, "e-pasts")</f>
        <v>18</v>
      </c>
      <c r="Y27" s="1898">
        <f>COUNTIFS('Arh20'!$J$72:$J$163, V27, 'Arh20'!$E$72:$E$163, "vēstule")</f>
        <v>4</v>
      </c>
      <c r="Z27" s="729">
        <f t="shared" si="12"/>
        <v>0</v>
      </c>
      <c r="AA27" s="34"/>
      <c r="AB27" s="1848">
        <f>SUM(W27:W33)</f>
        <v>91</v>
      </c>
      <c r="AC27" s="1891" t="s">
        <v>14376</v>
      </c>
      <c r="AD27" s="1892">
        <f>COUNT('Arh21'!$B$106:$B$203)</f>
        <v>98</v>
      </c>
      <c r="AE27" s="1893">
        <f>COUNTIF('Arh21'!$E$106:$E$203, "e-pasts")</f>
        <v>68</v>
      </c>
      <c r="AF27" s="1893">
        <f>COUNTIF('Arh21'!$E$106:$E$203, "vēstule")</f>
        <v>30</v>
      </c>
      <c r="AG27" s="1892">
        <f t="shared" si="13"/>
        <v>0</v>
      </c>
      <c r="AH27" s="1894"/>
      <c r="AI27" s="1848">
        <f>SUM(AD28:AD34)</f>
        <v>98</v>
      </c>
      <c r="AJ27" s="548" t="s">
        <v>2034</v>
      </c>
      <c r="AK27" s="1917" t="e">
        <f>COUNTIF(#REF!, AJ27)</f>
        <v>#REF!</v>
      </c>
      <c r="AL27" s="1898" t="e">
        <f>COUNTIFS(#REF!, AJ27,#REF!, "e-pasts")</f>
        <v>#REF!</v>
      </c>
      <c r="AM27" s="1898" t="e">
        <f>COUNTIFS(#REF!, AJ27,#REF!, "vēstule")</f>
        <v>#REF!</v>
      </c>
      <c r="AN27" s="729"/>
      <c r="AO27" s="548" t="s">
        <v>2033</v>
      </c>
      <c r="AP27" s="1917" t="e">
        <f>COUNTIF(#REF!, AO27)</f>
        <v>#REF!</v>
      </c>
      <c r="AQ27" s="1898" t="e">
        <f>COUNTIFS(#REF!, AO27,#REF!, "e-pasts")</f>
        <v>#REF!</v>
      </c>
      <c r="AR27" s="1898" t="e">
        <f>COUNTIFS(#REF!, AO27,#REF!, "vēstule")</f>
        <v>#REF!</v>
      </c>
      <c r="AS27" s="1913" t="e">
        <f>SUM(AP27:AP33)</f>
        <v>#REF!</v>
      </c>
      <c r="BP27" s="556"/>
      <c r="BQ27" s="34"/>
      <c r="BR27" s="1912" t="s">
        <v>14380</v>
      </c>
      <c r="BS27" s="1912">
        <f>B101</f>
        <v>8</v>
      </c>
      <c r="BT27" s="1912">
        <f>B103</f>
        <v>6</v>
      </c>
      <c r="BU27" s="1912"/>
      <c r="BV27" s="1912"/>
      <c r="BW27" s="1912"/>
      <c r="BX27" s="1912"/>
      <c r="BY27" s="1912"/>
      <c r="BZ27" s="1912">
        <f>B105</f>
        <v>8</v>
      </c>
      <c r="CA27" s="1912"/>
      <c r="CB27" s="1912"/>
      <c r="CC27" s="1912">
        <f>B106</f>
        <v>8</v>
      </c>
      <c r="CD27" s="1912"/>
      <c r="CE27" s="1912">
        <f>B104</f>
        <v>5</v>
      </c>
      <c r="CF27" s="1912">
        <f>B102</f>
        <v>8</v>
      </c>
      <c r="CG27" s="1912"/>
      <c r="CH27" s="1912"/>
      <c r="CI27" s="1912"/>
      <c r="CJ27" s="1850"/>
    </row>
    <row r="28" spans="1:88" ht="15.75" customHeight="1" outlineLevel="1">
      <c r="A28" s="1915" t="s">
        <v>14366</v>
      </c>
      <c r="B28" s="1897">
        <v>12</v>
      </c>
      <c r="C28" s="1898">
        <v>9</v>
      </c>
      <c r="D28" s="1898">
        <v>3</v>
      </c>
      <c r="E28" s="729">
        <v>0</v>
      </c>
      <c r="F28" s="367"/>
      <c r="G28" s="1848"/>
      <c r="H28" s="1916" t="s">
        <v>2969</v>
      </c>
      <c r="I28" s="1897">
        <v>13</v>
      </c>
      <c r="J28" s="1898">
        <v>6</v>
      </c>
      <c r="K28" s="1898">
        <v>7</v>
      </c>
      <c r="L28" s="729">
        <f t="shared" si="14"/>
        <v>0</v>
      </c>
      <c r="M28" s="34"/>
      <c r="N28" s="1848"/>
      <c r="O28" s="548" t="s">
        <v>2039</v>
      </c>
      <c r="P28" s="1897" t="e">
        <f>COUNTIF(#REF!, O28)</f>
        <v>#REF!</v>
      </c>
      <c r="Q28" s="1898" t="e">
        <f>COUNTIFS(#REF!, O28,#REF!, "e-pasts")</f>
        <v>#REF!</v>
      </c>
      <c r="R28" s="1898" t="e">
        <f>COUNTIFS(#REF!, O28,#REF!, "vēstule")</f>
        <v>#REF!</v>
      </c>
      <c r="S28" s="729" t="e">
        <f t="shared" si="15"/>
        <v>#REF!</v>
      </c>
      <c r="T28" s="34"/>
      <c r="U28" s="1848"/>
      <c r="V28" s="548" t="s">
        <v>2034</v>
      </c>
      <c r="W28" s="1897">
        <f>COUNTIF('Arh20'!$J$72:$J$163, V28)</f>
        <v>19</v>
      </c>
      <c r="X28" s="1898">
        <f>COUNTIFS('Arh20'!$J$72:$J$163, V28, 'Arh20'!$E$72:$E$163, "e-pasts")</f>
        <v>12</v>
      </c>
      <c r="Y28" s="1898">
        <f>COUNTIFS('Arh20'!$J$72:$J$163, V28, 'Arh20'!$E$72:$E$163, "vēstule")</f>
        <v>7</v>
      </c>
      <c r="Z28" s="729">
        <f t="shared" si="12"/>
        <v>0</v>
      </c>
      <c r="AA28" s="34">
        <f>SUM(W27:W33)</f>
        <v>91</v>
      </c>
      <c r="AB28" s="1848">
        <f>SUM(X27:Z33)</f>
        <v>91</v>
      </c>
      <c r="AC28" s="548" t="s">
        <v>2033</v>
      </c>
      <c r="AD28" s="1897">
        <f>COUNTIF('Arh21'!$J$106:$J$203, AC28)</f>
        <v>20</v>
      </c>
      <c r="AE28" s="1898">
        <f>COUNTIFS('Arh21'!$J$106:$J$203, AC28, 'Arh21'!$E$106:$E$203, "e-pasts")</f>
        <v>16</v>
      </c>
      <c r="AF28" s="1898">
        <f>COUNTIFS('Arh21'!$J$106:$J$203, AC28, 'Arh21'!$E$106:$E$203, "vēstule")</f>
        <v>4</v>
      </c>
      <c r="AG28" s="729">
        <f t="shared" si="13"/>
        <v>0</v>
      </c>
      <c r="AH28" s="34"/>
      <c r="AI28" s="1848">
        <f>SUM(AE28:AG34)</f>
        <v>98</v>
      </c>
      <c r="AJ28" s="548" t="s">
        <v>2042</v>
      </c>
      <c r="AK28" s="1917" t="e">
        <f>COUNTIF(#REF!, AJ28)</f>
        <v>#REF!</v>
      </c>
      <c r="AL28" s="1898" t="e">
        <f>COUNTIFS(#REF!, AJ28,#REF!, "e-pasts")</f>
        <v>#REF!</v>
      </c>
      <c r="AM28" s="1898" t="e">
        <f>COUNTIFS(#REF!, AJ28,#REF!, "vēstule")</f>
        <v>#REF!</v>
      </c>
      <c r="AN28" s="729"/>
      <c r="AO28" s="548" t="s">
        <v>2034</v>
      </c>
      <c r="AP28" s="1917" t="e">
        <f>COUNTIF(#REF!, AO28)</f>
        <v>#REF!</v>
      </c>
      <c r="AQ28" s="1898" t="e">
        <f>COUNTIFS(#REF!, AO28,#REF!, "e-pasts")</f>
        <v>#REF!</v>
      </c>
      <c r="AR28" s="1898" t="e">
        <f>COUNTIFS(#REF!, AO28,#REF!, "vēstule")</f>
        <v>#REF!</v>
      </c>
      <c r="AS28" s="1848"/>
      <c r="BP28" s="34"/>
      <c r="BQ28" s="34"/>
      <c r="BR28" s="34" t="s">
        <v>14381</v>
      </c>
      <c r="BS28" s="34">
        <f>I15</f>
        <v>10</v>
      </c>
      <c r="BT28" s="34">
        <f>I17</f>
        <v>10</v>
      </c>
      <c r="BU28" s="34"/>
      <c r="BV28" s="34"/>
      <c r="BW28" s="34"/>
      <c r="BX28" s="34"/>
      <c r="BY28" s="34"/>
      <c r="BZ28" s="34">
        <f>I19</f>
        <v>16</v>
      </c>
      <c r="CA28" s="34"/>
      <c r="CB28" s="34"/>
      <c r="CC28" s="34">
        <f>I20</f>
        <v>13</v>
      </c>
      <c r="CD28" s="34"/>
      <c r="CE28" s="34">
        <f>I18</f>
        <v>11</v>
      </c>
      <c r="CF28" s="34">
        <f>I16</f>
        <v>19</v>
      </c>
      <c r="CG28" s="34"/>
      <c r="CH28" s="34"/>
      <c r="CI28" s="34"/>
      <c r="CJ28" s="1850"/>
    </row>
    <row r="29" spans="1:88" ht="15.75" customHeight="1" outlineLevel="1">
      <c r="A29" s="1915" t="s">
        <v>14369</v>
      </c>
      <c r="B29" s="1897">
        <v>0</v>
      </c>
      <c r="C29" s="1898">
        <v>0</v>
      </c>
      <c r="D29" s="1898">
        <v>0</v>
      </c>
      <c r="E29" s="729">
        <v>0</v>
      </c>
      <c r="F29" s="367"/>
      <c r="G29" s="1848"/>
      <c r="H29" s="922"/>
      <c r="I29" s="1892">
        <f>COUNT(Arhīvs2018!$B$156:$B$232)</f>
        <v>77</v>
      </c>
      <c r="J29" s="1893">
        <f>COUNTIF(Arhīvs2018!$E$156:$E$232, "e-pasts")</f>
        <v>53</v>
      </c>
      <c r="K29" s="1893">
        <f>COUNTIF(Arhīvs2018!$E$156:$E$232, "vēstule")</f>
        <v>23</v>
      </c>
      <c r="L29" s="1892">
        <f t="shared" si="14"/>
        <v>1</v>
      </c>
      <c r="M29" s="1894">
        <f>AVERAGE(Arhīvs2018!$L$156:$L$202)</f>
        <v>12</v>
      </c>
      <c r="N29" s="1848" t="s">
        <v>14348</v>
      </c>
      <c r="O29" s="548" t="s">
        <v>2888</v>
      </c>
      <c r="P29" s="1897" t="e">
        <f>COUNTIF(#REF!, O29)</f>
        <v>#REF!</v>
      </c>
      <c r="Q29" s="1898" t="e">
        <f>COUNTIFS(#REF!, O29,#REF!, "e-pasts")</f>
        <v>#REF!</v>
      </c>
      <c r="R29" s="1898" t="e">
        <f>COUNTIFS(#REF!, O29,#REF!, "vēstule")</f>
        <v>#REF!</v>
      </c>
      <c r="S29" s="729" t="e">
        <f t="shared" si="15"/>
        <v>#REF!</v>
      </c>
      <c r="T29" s="34"/>
      <c r="U29" s="1848"/>
      <c r="V29" s="548" t="s">
        <v>2042</v>
      </c>
      <c r="W29" s="1897">
        <f>COUNTIF('Arh20'!$J$72:$J$163, V29)</f>
        <v>18</v>
      </c>
      <c r="X29" s="1898">
        <f>COUNTIFS('Arh20'!$J$72:$J$163, V29, 'Arh20'!$E$72:$E$163, "e-pasts")</f>
        <v>15</v>
      </c>
      <c r="Y29" s="1898">
        <f>COUNTIFS('Arh20'!$J$72:$J$163, V29, 'Arh20'!$E$72:$E$163, "vēstule")</f>
        <v>3</v>
      </c>
      <c r="Z29" s="729">
        <f t="shared" si="12"/>
        <v>0</v>
      </c>
      <c r="AA29" s="34"/>
      <c r="AB29" s="1913">
        <f>SUM(X27:X33)</f>
        <v>69</v>
      </c>
      <c r="AC29" s="548" t="s">
        <v>2034</v>
      </c>
      <c r="AD29" s="1897">
        <f>COUNTIF('Arh21'!$J$106:$J$203, AC29)</f>
        <v>13</v>
      </c>
      <c r="AE29" s="1898">
        <f>COUNTIFS('Arh21'!$J$106:$J$203, AC29, 'Arh21'!$E$106:$E$203, "e-pasts")</f>
        <v>5</v>
      </c>
      <c r="AF29" s="1898">
        <f>COUNTIFS('Arh21'!$J$106:$J$203, AC29, 'Arh21'!$E$106:$E$203, "vēstule")</f>
        <v>8</v>
      </c>
      <c r="AG29" s="729">
        <f t="shared" si="13"/>
        <v>0</v>
      </c>
      <c r="AH29" s="34"/>
      <c r="AI29" s="1913">
        <f>SUM(AE28:AE34)</f>
        <v>68</v>
      </c>
      <c r="AJ29" s="34" t="s">
        <v>2035</v>
      </c>
      <c r="AK29" s="1917" t="e">
        <f>COUNTIF(#REF!, AJ29)</f>
        <v>#REF!</v>
      </c>
      <c r="AL29" s="1898" t="e">
        <f>COUNTIFS(#REF!, AJ29,#REF!, "e-pasts")</f>
        <v>#REF!</v>
      </c>
      <c r="AM29" s="1898" t="e">
        <f>COUNTIFS(#REF!, AJ29,#REF!, "vēstule")</f>
        <v>#REF!</v>
      </c>
      <c r="AN29" s="729"/>
      <c r="AO29" s="548" t="s">
        <v>2035</v>
      </c>
      <c r="AP29" s="1917" t="e">
        <f>COUNTIF(#REF!, AO29)</f>
        <v>#REF!</v>
      </c>
      <c r="AQ29" s="1898" t="e">
        <f>COUNTIFS(#REF!, AO29,#REF!, "e-pasts")</f>
        <v>#REF!</v>
      </c>
      <c r="AR29" s="1898" t="e">
        <f>COUNTIFS(#REF!, AO29,#REF!, "vēstule")</f>
        <v>#REF!</v>
      </c>
      <c r="AS29" s="1848"/>
      <c r="BP29" s="1919"/>
      <c r="BQ29" s="34"/>
      <c r="BR29" s="34" t="s">
        <v>14382</v>
      </c>
      <c r="BS29" s="34">
        <f>I23</f>
        <v>13</v>
      </c>
      <c r="BT29" s="34">
        <f>I25</f>
        <v>13</v>
      </c>
      <c r="BU29" s="34"/>
      <c r="BV29" s="34"/>
      <c r="BW29" s="34"/>
      <c r="BX29" s="34"/>
      <c r="BY29" s="34"/>
      <c r="BZ29" s="34">
        <f>I27</f>
        <v>21</v>
      </c>
      <c r="CA29" s="34"/>
      <c r="CB29" s="34"/>
      <c r="CC29" s="34">
        <f>I28</f>
        <v>13</v>
      </c>
      <c r="CD29" s="34"/>
      <c r="CE29" s="34">
        <f>I26</f>
        <v>14</v>
      </c>
      <c r="CF29" s="34">
        <f>I24</f>
        <v>0</v>
      </c>
      <c r="CG29" s="34"/>
      <c r="CH29" s="34"/>
      <c r="CI29" s="34"/>
      <c r="CJ29" s="1850"/>
    </row>
    <row r="30" spans="1:88" ht="13.2" outlineLevel="1">
      <c r="A30" s="1918" t="s">
        <v>14383</v>
      </c>
      <c r="B30" s="1889">
        <v>50</v>
      </c>
      <c r="C30" s="1890">
        <v>40</v>
      </c>
      <c r="D30" s="1890">
        <v>10</v>
      </c>
      <c r="E30" s="1889">
        <v>0</v>
      </c>
      <c r="F30" s="1889"/>
      <c r="G30" s="1848"/>
      <c r="H30" s="548" t="s">
        <v>2033</v>
      </c>
      <c r="I30" s="1897">
        <f>COUNTIF(Arhīvs2018!$J$156:$J$232, H30)</f>
        <v>8</v>
      </c>
      <c r="J30" s="1898">
        <f>COUNTIFS(Arhīvs2018!$J$156:$J$232, H30, Arhīvs2018!$E$156:$E$232, "e-pasts")</f>
        <v>7</v>
      </c>
      <c r="K30" s="1898">
        <f>COUNTIFS(Arhīvs2018!$J$156:$J$232, H30, Arhīvs2018!$E$156:$E$232, "vēstule")</f>
        <v>1</v>
      </c>
      <c r="L30" s="729">
        <f t="shared" si="14"/>
        <v>0</v>
      </c>
      <c r="M30" s="34"/>
      <c r="N30" s="1848">
        <f>SUM(I30:I36)</f>
        <v>77</v>
      </c>
      <c r="O30" s="1891" t="s">
        <v>14384</v>
      </c>
      <c r="P30" s="1892">
        <f>COUNT(#REF!)</f>
        <v>0</v>
      </c>
      <c r="Q30" s="1893" t="e">
        <f>COUNTIF(#REF!, "e-pasts")</f>
        <v>#REF!</v>
      </c>
      <c r="R30" s="1893" t="e">
        <f>COUNTIF(#REF!, "vēstule")</f>
        <v>#REF!</v>
      </c>
      <c r="S30" s="1892" t="e">
        <f t="shared" si="15"/>
        <v>#REF!</v>
      </c>
      <c r="T30" s="1894" t="e">
        <f>AVERAGE(#REF!)</f>
        <v>#REF!</v>
      </c>
      <c r="U30" s="1848" t="s">
        <v>14348</v>
      </c>
      <c r="V30" s="34" t="s">
        <v>2035</v>
      </c>
      <c r="W30" s="1897">
        <f>COUNTIF('Arh20'!$J$72:$J$163, V30)</f>
        <v>13</v>
      </c>
      <c r="X30" s="1898">
        <f>COUNTIFS('Arh20'!$J$72:$J$163, V30, 'Arh20'!$E$72:$E$163, "e-pasts")</f>
        <v>5</v>
      </c>
      <c r="Y30" s="1898">
        <f>COUNTIFS('Arh20'!$J$72:$J$163, V30, 'Arh20'!$E$72:$E$163, "vēstule")</f>
        <v>8</v>
      </c>
      <c r="Z30" s="729">
        <f t="shared" si="12"/>
        <v>0</v>
      </c>
      <c r="AA30" s="34"/>
      <c r="AB30" s="1913">
        <f>SUM(Y27:Y33)</f>
        <v>22</v>
      </c>
      <c r="AC30" s="548" t="s">
        <v>2042</v>
      </c>
      <c r="AD30" s="1897">
        <f>COUNTIF('Arh21'!$J$106:$J$203, AC30)</f>
        <v>15</v>
      </c>
      <c r="AE30" s="1898">
        <f>COUNTIFS('Arh21'!$J$106:$J$203, AC30, 'Arh21'!$E$106:$E$203, "e-pasts")</f>
        <v>9</v>
      </c>
      <c r="AF30" s="1898">
        <f>COUNTIFS('Arh21'!$J$106:$J$203, AC30, 'Arh21'!$E$106:$E$203, "vēstule")</f>
        <v>6</v>
      </c>
      <c r="AG30" s="729">
        <f t="shared" si="13"/>
        <v>0</v>
      </c>
      <c r="AH30" s="34"/>
      <c r="AI30" s="1913">
        <f>SUM(AF28:AF34)</f>
        <v>30</v>
      </c>
      <c r="AJ30" s="548" t="s">
        <v>2045</v>
      </c>
      <c r="AK30" s="1917" t="e">
        <f>COUNTIF(#REF!, AJ30)</f>
        <v>#REF!</v>
      </c>
      <c r="AL30" s="1898" t="e">
        <f>COUNTIFS(#REF!, AJ30,#REF!, "e-pasts")</f>
        <v>#REF!</v>
      </c>
      <c r="AM30" s="1898" t="e">
        <f>COUNTIFS(#REF!, AJ30,#REF!, "vēstule")</f>
        <v>#REF!</v>
      </c>
      <c r="AN30" s="729"/>
      <c r="AO30" s="548" t="s">
        <v>2045</v>
      </c>
      <c r="AP30" s="1917" t="e">
        <f>COUNTIF(#REF!, AO30)</f>
        <v>#REF!</v>
      </c>
      <c r="AQ30" s="1898" t="e">
        <f>COUNTIFS(#REF!, AO30,#REF!, "e-pasts")</f>
        <v>#REF!</v>
      </c>
      <c r="AR30" s="1898" t="e">
        <f>COUNTIFS(#REF!, AO30,#REF!, "vēstule")</f>
        <v>#REF!</v>
      </c>
      <c r="AS30" s="1848"/>
      <c r="AT30" s="34"/>
      <c r="AU30" s="415"/>
      <c r="AV30" s="415"/>
      <c r="AW30" s="415"/>
      <c r="AX30" s="415"/>
      <c r="AY30" s="1920"/>
      <c r="AZ30" s="1920"/>
      <c r="BA30" s="1920"/>
      <c r="BB30" s="1920"/>
      <c r="BC30" s="1920"/>
      <c r="BD30" s="1920"/>
      <c r="BE30" s="1920"/>
      <c r="BF30" s="1920"/>
      <c r="BG30" s="1920"/>
      <c r="BH30" s="1920"/>
      <c r="BI30" s="1920"/>
      <c r="BJ30" s="1920"/>
      <c r="BK30" s="1920"/>
      <c r="BL30" s="1920"/>
      <c r="BM30" s="1920"/>
      <c r="BN30" s="1920"/>
      <c r="BO30" s="1920"/>
      <c r="BP30" s="34"/>
      <c r="BQ30" s="34"/>
      <c r="BR30" s="34" t="s">
        <v>14385</v>
      </c>
      <c r="BS30" s="34">
        <f>I30</f>
        <v>8</v>
      </c>
      <c r="BT30" s="34">
        <f>I32</f>
        <v>11</v>
      </c>
      <c r="BU30" s="34"/>
      <c r="BV30" s="34"/>
      <c r="BW30" s="34"/>
      <c r="BX30" s="34"/>
      <c r="BY30" s="34"/>
      <c r="BZ30" s="34">
        <f>I34</f>
        <v>16</v>
      </c>
      <c r="CA30" s="34"/>
      <c r="CB30" s="34"/>
      <c r="CC30" s="34">
        <f>I35</f>
        <v>9</v>
      </c>
      <c r="CD30" s="34"/>
      <c r="CE30" s="34">
        <f>I33</f>
        <v>10</v>
      </c>
      <c r="CF30" s="34">
        <f>I31</f>
        <v>23</v>
      </c>
      <c r="CG30" s="34"/>
      <c r="CH30" s="34"/>
      <c r="CI30" s="34"/>
      <c r="CJ30" s="1850"/>
    </row>
    <row r="31" spans="1:88" ht="13.2" outlineLevel="1">
      <c r="A31" s="1896" t="s">
        <v>2033</v>
      </c>
      <c r="B31" s="1897">
        <v>5</v>
      </c>
      <c r="C31" s="1898">
        <v>5</v>
      </c>
      <c r="D31" s="1898">
        <v>0</v>
      </c>
      <c r="E31" s="729">
        <v>0</v>
      </c>
      <c r="F31" s="367"/>
      <c r="G31" s="1848">
        <f>SUM(B31:B36)</f>
        <v>50</v>
      </c>
      <c r="H31" s="548" t="s">
        <v>2846</v>
      </c>
      <c r="I31" s="1897">
        <f>COUNTIF(Arhīvs2018!$J$156:$J$232, H31)</f>
        <v>23</v>
      </c>
      <c r="J31" s="1898">
        <f>COUNTIFS(Arhīvs2018!$J$156:$J$232, H31, Arhīvs2018!$E$156:$E$232, "e-pasts")</f>
        <v>19</v>
      </c>
      <c r="K31" s="1898">
        <f>COUNTIFS(Arhīvs2018!$J$156:$J$232, H31, Arhīvs2018!$E$156:$E$232, "vēstule")</f>
        <v>4</v>
      </c>
      <c r="L31" s="729">
        <f t="shared" si="14"/>
        <v>0</v>
      </c>
      <c r="M31" s="34"/>
      <c r="N31" s="1848">
        <f>SUM(J30:L36)</f>
        <v>77</v>
      </c>
      <c r="O31" s="548" t="s">
        <v>2033</v>
      </c>
      <c r="P31" s="1897" t="e">
        <f>COUNTIF(#REF!, O31)</f>
        <v>#REF!</v>
      </c>
      <c r="Q31" s="1898" t="e">
        <f>COUNTIFS(#REF!, O31,#REF!, "e-pasts")</f>
        <v>#REF!</v>
      </c>
      <c r="R31" s="1898" t="e">
        <f>COUNTIFS(#REF!, O31,#REF!, "vēstule")</f>
        <v>#REF!</v>
      </c>
      <c r="S31" s="729" t="e">
        <f t="shared" si="15"/>
        <v>#REF!</v>
      </c>
      <c r="T31" s="34"/>
      <c r="U31" s="1848" t="e">
        <f>SUM(P31:P38)</f>
        <v>#REF!</v>
      </c>
      <c r="V31" s="548" t="s">
        <v>2045</v>
      </c>
      <c r="W31" s="1897">
        <f>COUNTIF('Arh20'!$J$72:$J$163, V31)</f>
        <v>17</v>
      </c>
      <c r="X31" s="1898">
        <f>COUNTIFS('Arh20'!$J$72:$J$163, V31, 'Arh20'!$E$72:$E$163, "e-pasts")</f>
        <v>17</v>
      </c>
      <c r="Y31" s="1898">
        <f>COUNTIFS('Arh20'!$J$72:$J$163, V31, 'Arh20'!$E$72:$E$163, "vēstule")</f>
        <v>0</v>
      </c>
      <c r="Z31" s="729">
        <f t="shared" si="12"/>
        <v>0</v>
      </c>
      <c r="AA31" s="34"/>
      <c r="AB31" s="1913">
        <f>SUM(Z27:Z33)</f>
        <v>0</v>
      </c>
      <c r="AC31" s="34" t="s">
        <v>2035</v>
      </c>
      <c r="AD31" s="1897">
        <f>COUNTIF('Arh21'!$J$106:$J$203, AC31)</f>
        <v>13</v>
      </c>
      <c r="AE31" s="1898">
        <f>COUNTIFS('Arh21'!$J$106:$J$203, AC31, 'Arh21'!$E$106:$E$203, "e-pasts")</f>
        <v>7</v>
      </c>
      <c r="AF31" s="1898">
        <f>COUNTIFS('Arh21'!$J$106:$J$203, AC31, 'Arh21'!$E$106:$E$203, "vēstule")</f>
        <v>6</v>
      </c>
      <c r="AG31" s="729">
        <f t="shared" si="13"/>
        <v>0</v>
      </c>
      <c r="AH31" s="34"/>
      <c r="AI31" s="1913">
        <f>SUM(AG28:AG34)</f>
        <v>0</v>
      </c>
      <c r="AJ31" s="548" t="s">
        <v>2038</v>
      </c>
      <c r="AK31" s="1917" t="e">
        <f>COUNTIF(#REF!, AJ31)</f>
        <v>#REF!</v>
      </c>
      <c r="AL31" s="1898" t="e">
        <f>COUNTIFS(#REF!, AJ31,#REF!, "e-pasts")</f>
        <v>#REF!</v>
      </c>
      <c r="AM31" s="1898" t="e">
        <f>COUNTIFS(#REF!, AJ31,#REF!, "vēstule")</f>
        <v>#REF!</v>
      </c>
      <c r="AN31" s="729"/>
      <c r="AO31" s="548" t="s">
        <v>2036</v>
      </c>
      <c r="AP31" s="1917" t="e">
        <f>COUNTIF(#REF!, AO31)</f>
        <v>#REF!</v>
      </c>
      <c r="AQ31" s="1898" t="e">
        <f>COUNTIFS(#REF!, AO31,#REF!, "e-pasts")</f>
        <v>#REF!</v>
      </c>
      <c r="AR31" s="1898" t="e">
        <f>COUNTIFS(#REF!, AO31,#REF!, "vēstule")</f>
        <v>#REF!</v>
      </c>
      <c r="AS31" s="1848"/>
      <c r="AT31" s="737"/>
      <c r="AU31" s="740"/>
      <c r="AV31" s="740"/>
      <c r="AW31" s="740"/>
      <c r="AX31" s="740"/>
      <c r="AY31" s="740"/>
      <c r="AZ31" s="740"/>
      <c r="BA31" s="740"/>
      <c r="BB31" s="740"/>
      <c r="BC31" s="740"/>
      <c r="BD31" s="740"/>
      <c r="BE31" s="740"/>
      <c r="BF31" s="740"/>
      <c r="BG31" s="740"/>
      <c r="BH31" s="1921"/>
      <c r="BI31" s="1921"/>
      <c r="BJ31" s="740"/>
      <c r="BK31" s="740"/>
      <c r="BL31" s="740"/>
      <c r="BM31" s="740"/>
      <c r="BN31" s="740"/>
      <c r="BO31" s="740"/>
      <c r="BP31" s="1922"/>
      <c r="BQ31" s="34"/>
      <c r="BR31" s="34" t="s">
        <v>14386</v>
      </c>
      <c r="BS31" s="34">
        <f>I38</f>
        <v>21</v>
      </c>
      <c r="BT31" s="34">
        <f>I40</f>
        <v>15</v>
      </c>
      <c r="BU31" s="34"/>
      <c r="BV31" s="34"/>
      <c r="BW31" s="34"/>
      <c r="BX31" s="34"/>
      <c r="BY31" s="34"/>
      <c r="BZ31" s="34">
        <f>I41</f>
        <v>17</v>
      </c>
      <c r="CA31" s="34"/>
      <c r="CB31" s="34"/>
      <c r="CC31" s="34">
        <f>I42</f>
        <v>10</v>
      </c>
      <c r="CD31" s="34"/>
      <c r="CE31" s="34"/>
      <c r="CF31" s="34">
        <f>I39</f>
        <v>11</v>
      </c>
      <c r="CG31" s="34"/>
      <c r="CH31" s="34"/>
      <c r="CI31" s="34"/>
      <c r="CJ31" s="1850"/>
    </row>
    <row r="32" spans="1:88" ht="13.2" outlineLevel="1">
      <c r="A32" s="1896" t="s">
        <v>2846</v>
      </c>
      <c r="B32" s="1897">
        <v>13</v>
      </c>
      <c r="C32" s="1898">
        <v>10</v>
      </c>
      <c r="D32" s="1898">
        <v>3</v>
      </c>
      <c r="E32" s="729">
        <v>0</v>
      </c>
      <c r="F32" s="367"/>
      <c r="G32" s="1848">
        <f>SUM(C31:E36)</f>
        <v>50</v>
      </c>
      <c r="H32" s="548" t="s">
        <v>2034</v>
      </c>
      <c r="I32" s="1897">
        <f>COUNTIF(Arhīvs2018!$J$156:$J$232, H32)</f>
        <v>11</v>
      </c>
      <c r="J32" s="1898">
        <f>COUNTIFS(Arhīvs2018!$J$156:$J$232, H32, Arhīvs2018!$E$156:$E$232, "e-pasts")</f>
        <v>9</v>
      </c>
      <c r="K32" s="1898">
        <f>COUNTIFS(Arhīvs2018!$J$156:$J$232, H32, Arhīvs2018!$E$156:$E$232, "vēstule")</f>
        <v>1</v>
      </c>
      <c r="L32" s="729">
        <f t="shared" si="14"/>
        <v>1</v>
      </c>
      <c r="M32" s="34"/>
      <c r="N32" s="1913">
        <f>SUM(J30:J36)</f>
        <v>53</v>
      </c>
      <c r="O32" s="548" t="s">
        <v>2034</v>
      </c>
      <c r="P32" s="1897" t="e">
        <f>COUNTIF(#REF!, O32)</f>
        <v>#REF!</v>
      </c>
      <c r="Q32" s="1898" t="e">
        <f>COUNTIFS(#REF!, O32,#REF!, "e-pasts")</f>
        <v>#REF!</v>
      </c>
      <c r="R32" s="1898" t="e">
        <f>COUNTIFS(#REF!, O32,#REF!, "vēstule")</f>
        <v>#REF!</v>
      </c>
      <c r="S32" s="729" t="e">
        <f t="shared" si="15"/>
        <v>#REF!</v>
      </c>
      <c r="T32" s="34"/>
      <c r="U32" s="1848" t="e">
        <f>SUM(Q31:S37)</f>
        <v>#REF!</v>
      </c>
      <c r="V32" s="548" t="s">
        <v>2039</v>
      </c>
      <c r="W32" s="1897">
        <f>COUNTIF('Arh20'!$J$72:$J$163, V32)</f>
        <v>1</v>
      </c>
      <c r="X32" s="1898">
        <f>COUNTIFS('Arh20'!$J$72:$J$163, V32, 'Arh20'!$E$72:$E$163, "e-pasts")</f>
        <v>1</v>
      </c>
      <c r="Y32" s="1898">
        <f>COUNTIFS('Arh20'!$J$72:$J$163, V32, 'Arh20'!$E$72:$E$163, "vēstule")</f>
        <v>0</v>
      </c>
      <c r="Z32" s="729">
        <f t="shared" si="12"/>
        <v>0</v>
      </c>
      <c r="AA32" s="34"/>
      <c r="AB32" s="1848"/>
      <c r="AC32" s="548" t="s">
        <v>2045</v>
      </c>
      <c r="AD32" s="1897">
        <f>COUNTIF('Arh21'!$J$106:$J$203, AC32)</f>
        <v>18</v>
      </c>
      <c r="AE32" s="1898">
        <f>COUNTIFS('Arh21'!$J$106:$J$203, AC32, 'Arh21'!$E$106:$E$203, "e-pasts")</f>
        <v>15</v>
      </c>
      <c r="AF32" s="1898">
        <f>COUNTIFS('Arh21'!$J$106:$J$203, AC32, 'Arh21'!$E$106:$E$203, "vēstule")</f>
        <v>3</v>
      </c>
      <c r="AG32" s="729">
        <f t="shared" si="13"/>
        <v>0</v>
      </c>
      <c r="AH32" s="34"/>
      <c r="AI32" s="1848"/>
      <c r="AJ32" s="548" t="s">
        <v>2046</v>
      </c>
      <c r="AK32" s="1917" t="e">
        <f>COUNTIF(#REF!, AJ32)</f>
        <v>#REF!</v>
      </c>
      <c r="AL32" s="1898" t="e">
        <f>COUNTIFS(#REF!, AJ32,#REF!, "e-pasts")</f>
        <v>#REF!</v>
      </c>
      <c r="AM32" s="1898" t="e">
        <f>COUNTIFS(#REF!, AJ32,#REF!, "vēstule")</f>
        <v>#REF!</v>
      </c>
      <c r="AN32" s="729"/>
      <c r="AO32" s="548" t="s">
        <v>2044</v>
      </c>
      <c r="AP32" s="1917" t="e">
        <f>COUNTIF(#REF!, AO32)</f>
        <v>#REF!</v>
      </c>
      <c r="AQ32" s="1898" t="e">
        <f>COUNTIFS(#REF!, AO32,#REF!, "e-pasts")</f>
        <v>#REF!</v>
      </c>
      <c r="AR32" s="1898" t="e">
        <f>COUNTIFS(#REF!, AO32,#REF!, "vēstule")</f>
        <v>#REF!</v>
      </c>
      <c r="AS32" s="1848"/>
      <c r="AT32" s="34"/>
      <c r="AU32" s="415"/>
      <c r="AV32" s="415"/>
      <c r="AW32" s="415"/>
      <c r="AX32" s="415"/>
      <c r="AY32" s="415"/>
      <c r="AZ32" s="415"/>
      <c r="BA32" s="415"/>
      <c r="BB32" s="415"/>
      <c r="BC32" s="415"/>
      <c r="BD32" s="415"/>
      <c r="BE32" s="415"/>
      <c r="BF32" s="415"/>
      <c r="BG32" s="415"/>
      <c r="BH32" s="614"/>
      <c r="BI32" s="614"/>
      <c r="BJ32" s="415"/>
      <c r="BK32" s="415"/>
      <c r="BL32" s="415"/>
      <c r="BM32" s="415"/>
      <c r="BN32" s="415"/>
      <c r="BO32" s="415"/>
      <c r="BP32" s="34"/>
      <c r="BQ32" s="34"/>
      <c r="BR32" s="34" t="s">
        <v>14387</v>
      </c>
      <c r="BS32" s="34">
        <f>I45</f>
        <v>15</v>
      </c>
      <c r="BT32" s="34">
        <f>I47</f>
        <v>10</v>
      </c>
      <c r="BU32" s="34"/>
      <c r="BV32" s="34"/>
      <c r="BW32" s="34"/>
      <c r="BX32" s="34"/>
      <c r="BY32" s="34"/>
      <c r="BZ32" s="34">
        <f>I49</f>
        <v>8</v>
      </c>
      <c r="CA32" s="34"/>
      <c r="CB32" s="34"/>
      <c r="CC32" s="34">
        <f>I50</f>
        <v>2</v>
      </c>
      <c r="CD32" s="34"/>
      <c r="CE32" s="34">
        <f>I48</f>
        <v>12</v>
      </c>
      <c r="CF32" s="34">
        <f>I46</f>
        <v>12</v>
      </c>
      <c r="CG32" s="34"/>
      <c r="CH32" s="34"/>
      <c r="CI32" s="34"/>
      <c r="CJ32" s="1850"/>
    </row>
    <row r="33" spans="1:88" ht="13.2" outlineLevel="1">
      <c r="A33" s="1896" t="s">
        <v>2034</v>
      </c>
      <c r="B33" s="1897">
        <v>17</v>
      </c>
      <c r="C33" s="1898">
        <v>15</v>
      </c>
      <c r="D33" s="1898">
        <v>2</v>
      </c>
      <c r="E33" s="729">
        <v>0</v>
      </c>
      <c r="F33" s="367"/>
      <c r="G33" s="1913">
        <f>SUM(C31:C36)</f>
        <v>40</v>
      </c>
      <c r="H33" s="548" t="s">
        <v>2831</v>
      </c>
      <c r="I33" s="1897">
        <f>COUNTIF(Arhīvs2018!$J$156:$J$232, H33)</f>
        <v>10</v>
      </c>
      <c r="J33" s="1898">
        <f>COUNTIFS(Arhīvs2018!$J$156:$J$232, H33, Arhīvs2018!$E$156:$E$232, "e-pasts")</f>
        <v>5</v>
      </c>
      <c r="K33" s="1898">
        <f>COUNTIFS(Arhīvs2018!$J$156:$J$232, H33, Arhīvs2018!$E$156:$E$232, "vēstule")</f>
        <v>5</v>
      </c>
      <c r="L33" s="729">
        <f t="shared" si="14"/>
        <v>0</v>
      </c>
      <c r="M33" s="34"/>
      <c r="N33" s="1913">
        <f>SUM(K30:K36)</f>
        <v>23</v>
      </c>
      <c r="O33" s="548" t="s">
        <v>2969</v>
      </c>
      <c r="P33" s="1897" t="e">
        <f>COUNTIF(#REF!, O33)</f>
        <v>#REF!</v>
      </c>
      <c r="Q33" s="1898" t="e">
        <f>COUNTIFS(#REF!, O33,#REF!, "e-pasts")</f>
        <v>#REF!</v>
      </c>
      <c r="R33" s="1898" t="e">
        <f>COUNTIFS(#REF!, O33,#REF!, "vēstule")</f>
        <v>#REF!</v>
      </c>
      <c r="S33" s="729" t="e">
        <f t="shared" si="15"/>
        <v>#REF!</v>
      </c>
      <c r="T33" s="34"/>
      <c r="U33" s="1913" t="e">
        <f>SUM(Q31:Q37)</f>
        <v>#REF!</v>
      </c>
      <c r="V33" s="548" t="s">
        <v>2888</v>
      </c>
      <c r="W33" s="1897">
        <f>COUNTIF('Arh20'!$J$72:$J$163, V33)</f>
        <v>1</v>
      </c>
      <c r="X33" s="1898">
        <f>COUNTIFS('Arh20'!$J$72:$J$163, V33, 'Arh20'!$E$72:$E$163, "e-pasts")</f>
        <v>1</v>
      </c>
      <c r="Y33" s="1898">
        <f>COUNTIFS('Arh20'!$J$72:$J$163, V33, 'Arh20'!$E$72:$E$163, "vēstule")</f>
        <v>0</v>
      </c>
      <c r="Z33" s="729">
        <f t="shared" si="12"/>
        <v>0</v>
      </c>
      <c r="AA33" s="34"/>
      <c r="AB33" s="1848"/>
      <c r="AC33" s="34" t="s">
        <v>2041</v>
      </c>
      <c r="AD33" s="1897">
        <f>COUNTIF('Arh21'!$J$106:$J$203, AC33)</f>
        <v>19</v>
      </c>
      <c r="AE33" s="1898">
        <f>COUNTIFS('Arh21'!$J$106:$J$203, AC33, 'Arh21'!$E$106:$E$203, "e-pasts")</f>
        <v>16</v>
      </c>
      <c r="AF33" s="1898">
        <f>COUNTIFS('Arh21'!$J$106:$J$203, AC33, 'Arh21'!$E$106:$E$203, "vēstule")</f>
        <v>3</v>
      </c>
      <c r="AG33" s="729">
        <f t="shared" si="13"/>
        <v>0</v>
      </c>
      <c r="AH33" s="34"/>
      <c r="AI33" s="1848"/>
      <c r="AJ33" s="1891" t="s">
        <v>14388</v>
      </c>
      <c r="AK33" s="1914">
        <f>COUNT(#REF!)</f>
        <v>0</v>
      </c>
      <c r="AL33" s="1893" t="e">
        <f>COUNTIF(#REF!, "e-pasts")</f>
        <v>#REF!</v>
      </c>
      <c r="AM33" s="1893" t="e">
        <f>COUNTIF(#REF!, "vēstule")</f>
        <v>#REF!</v>
      </c>
      <c r="AN33" s="1892" t="e">
        <f>AK33-AL33-AM33</f>
        <v>#REF!</v>
      </c>
      <c r="AO33" s="548" t="s">
        <v>2038</v>
      </c>
      <c r="AP33" s="1917" t="e">
        <f>COUNTIF(#REF!, AO33)</f>
        <v>#REF!</v>
      </c>
      <c r="AQ33" s="1898" t="e">
        <f>COUNTIFS(#REF!, AO33,#REF!, "e-pasts")</f>
        <v>#REF!</v>
      </c>
      <c r="AR33" s="1898" t="e">
        <f>COUNTIFS(#REF!, AO33,#REF!, "vēstule")</f>
        <v>#REF!</v>
      </c>
      <c r="AS33" s="1848"/>
      <c r="AT33" s="737"/>
      <c r="AU33" s="1921"/>
      <c r="AV33" s="740"/>
      <c r="AW33" s="740"/>
      <c r="AX33" s="740"/>
      <c r="AY33" s="1921"/>
      <c r="AZ33" s="740"/>
      <c r="BA33" s="740"/>
      <c r="BB33" s="1921"/>
      <c r="BC33" s="740"/>
      <c r="BD33" s="740"/>
      <c r="BE33" s="1921"/>
      <c r="BF33" s="740"/>
      <c r="BG33" s="740"/>
      <c r="BH33" s="1921"/>
      <c r="BI33" s="1921"/>
      <c r="BJ33" s="740"/>
      <c r="BK33" s="740"/>
      <c r="BL33" s="740"/>
      <c r="BM33" s="740"/>
      <c r="BN33" s="740"/>
      <c r="BO33" s="740"/>
      <c r="BP33" s="34"/>
      <c r="BQ33" s="34"/>
      <c r="BR33" s="34" t="s">
        <v>14389</v>
      </c>
      <c r="BS33" s="34">
        <f>I53</f>
        <v>18</v>
      </c>
      <c r="BT33" s="34">
        <f>I55</f>
        <v>9</v>
      </c>
      <c r="BU33" s="34"/>
      <c r="BV33" s="34"/>
      <c r="BW33" s="34"/>
      <c r="BX33" s="34"/>
      <c r="BY33" s="34"/>
      <c r="BZ33" s="34">
        <f>I57</f>
        <v>17</v>
      </c>
      <c r="CA33" s="34"/>
      <c r="CB33" s="34"/>
      <c r="CC33" s="34">
        <f>I58</f>
        <v>9</v>
      </c>
      <c r="CD33" s="34"/>
      <c r="CE33" s="34">
        <f>I56</f>
        <v>8</v>
      </c>
      <c r="CF33" s="34">
        <f>I54</f>
        <v>12</v>
      </c>
      <c r="CG33" s="34"/>
      <c r="CH33" s="34"/>
      <c r="CI33" s="34"/>
      <c r="CJ33" s="1850"/>
    </row>
    <row r="34" spans="1:88" ht="13.2" outlineLevel="1">
      <c r="A34" s="1896" t="s">
        <v>2831</v>
      </c>
      <c r="B34" s="1897">
        <v>1</v>
      </c>
      <c r="C34" s="1898">
        <v>1</v>
      </c>
      <c r="D34" s="1898">
        <v>0</v>
      </c>
      <c r="E34" s="729">
        <v>0</v>
      </c>
      <c r="F34" s="367"/>
      <c r="G34" s="1913">
        <f>SUM(D31:D36)</f>
        <v>10</v>
      </c>
      <c r="H34" s="1916" t="s">
        <v>2042</v>
      </c>
      <c r="I34" s="1897">
        <f>COUNTIF(Arhīvs2018!$J$156:$J$232, H34)</f>
        <v>16</v>
      </c>
      <c r="J34" s="1898">
        <f>COUNTIFS(Arhīvs2018!$J$156:$J$232, H34, Arhīvs2018!$E$156:$E$232, "e-pasts")</f>
        <v>9</v>
      </c>
      <c r="K34" s="1898">
        <f>COUNTIFS(Arhīvs2018!$J$156:$J$232, H34, Arhīvs2018!$E$156:$E$232, "vēstule")</f>
        <v>7</v>
      </c>
      <c r="L34" s="729">
        <f t="shared" si="14"/>
        <v>0</v>
      </c>
      <c r="M34" s="34"/>
      <c r="N34" s="1913">
        <f>SUM(L30:L36)</f>
        <v>1</v>
      </c>
      <c r="O34" s="548" t="s">
        <v>2042</v>
      </c>
      <c r="P34" s="1897" t="e">
        <f>COUNTIF(#REF!, O34)</f>
        <v>#REF!</v>
      </c>
      <c r="Q34" s="1898" t="e">
        <f>COUNTIFS(#REF!, O34,#REF!, "e-pasts")</f>
        <v>#REF!</v>
      </c>
      <c r="R34" s="1898" t="e">
        <f>COUNTIFS(#REF!, O34,#REF!, "vēstule")</f>
        <v>#REF!</v>
      </c>
      <c r="S34" s="729" t="e">
        <f t="shared" si="15"/>
        <v>#REF!</v>
      </c>
      <c r="T34" s="34"/>
      <c r="U34" s="1913" t="e">
        <f>SUM(R31:R37)</f>
        <v>#REF!</v>
      </c>
      <c r="V34" s="1891" t="s">
        <v>14390</v>
      </c>
      <c r="W34" s="1892">
        <f>COUNT('Arh20'!$B$164:$B$244)</f>
        <v>81</v>
      </c>
      <c r="X34" s="1893">
        <f>COUNTIF('Arh20'!$E$164:$E$244, "e-pasts")</f>
        <v>59</v>
      </c>
      <c r="Y34" s="1893">
        <f>COUNTIF('Arh20'!$E$164:$E$244, "vēstule")</f>
        <v>22</v>
      </c>
      <c r="Z34" s="1892">
        <f t="shared" si="12"/>
        <v>0</v>
      </c>
      <c r="AA34" s="1894">
        <f>AVERAGE('Arh20'!L164:L244)</f>
        <v>10.777777777777779</v>
      </c>
      <c r="AB34" s="1848" t="s">
        <v>14348</v>
      </c>
      <c r="AC34" s="548" t="s">
        <v>2039</v>
      </c>
      <c r="AD34" s="1897">
        <f>COUNTIF('Arh21'!$J$106:$J$203, AC34)</f>
        <v>0</v>
      </c>
      <c r="AE34" s="1898">
        <f>COUNTIFS('Arh21'!$J$106:$J$203, AC34, 'Arh21'!$E$106:$E$203, "e-pasts")</f>
        <v>0</v>
      </c>
      <c r="AF34" s="1898">
        <f>COUNTIFS('Arh21'!$J$106:$J$203, AC34, 'Arh21'!$E$106:$E$203, "vēstule")</f>
        <v>0</v>
      </c>
      <c r="AG34" s="729">
        <f t="shared" si="13"/>
        <v>0</v>
      </c>
      <c r="AH34" s="34"/>
      <c r="AI34" s="1848" t="s">
        <v>14348</v>
      </c>
      <c r="AJ34" s="548" t="s">
        <v>2033</v>
      </c>
      <c r="AK34" s="1917" t="e">
        <f>COUNTIF(#REF!, AJ34)</f>
        <v>#REF!</v>
      </c>
      <c r="AL34" s="1898" t="e">
        <f>COUNTIFS(#REF!, AJ34,#REF!, "e-pasts")</f>
        <v>#REF!</v>
      </c>
      <c r="AM34" s="1898" t="e">
        <f>COUNTIFS(#REF!, AJ34,#REF!, "vēstule")</f>
        <v>#REF!</v>
      </c>
      <c r="AN34" s="729" t="e">
        <f>SUM(AK34:AK40)</f>
        <v>#REF!</v>
      </c>
      <c r="AO34" s="1891" t="s">
        <v>3312</v>
      </c>
      <c r="AP34" s="1914">
        <f>COUNT(#REF!)</f>
        <v>0</v>
      </c>
      <c r="AQ34" s="1893" t="e">
        <f>COUNTIF(#REF!, "e-pasts")</f>
        <v>#REF!</v>
      </c>
      <c r="AR34" s="1893" t="e">
        <f>COUNTIF(#REF!, "vēstule")</f>
        <v>#REF!</v>
      </c>
      <c r="AS34" s="1892" t="e">
        <f>AP34-AQ34-AR34</f>
        <v>#REF!</v>
      </c>
      <c r="AT34" s="34"/>
      <c r="AU34" s="34"/>
      <c r="AV34" s="34"/>
      <c r="AW34" s="34"/>
      <c r="AX34" s="34"/>
      <c r="AY34" s="34"/>
      <c r="AZ34" s="34"/>
      <c r="BA34" s="34"/>
      <c r="BB34" s="34"/>
      <c r="BC34" s="34"/>
      <c r="BD34" s="34"/>
      <c r="BE34" s="1921"/>
      <c r="BF34" s="34"/>
      <c r="BG34" s="34"/>
      <c r="BH34" s="1921"/>
      <c r="BI34" s="1921"/>
      <c r="BJ34" s="34"/>
      <c r="BK34" s="34"/>
      <c r="BL34" s="34"/>
      <c r="BM34" s="34"/>
      <c r="BN34" s="34"/>
      <c r="BO34" s="34"/>
      <c r="BP34" s="34"/>
      <c r="BQ34" s="34"/>
      <c r="BR34" s="34" t="s">
        <v>14391</v>
      </c>
      <c r="BS34" s="34">
        <f>I61</f>
        <v>14</v>
      </c>
      <c r="BT34" s="34">
        <f>I63</f>
        <v>14</v>
      </c>
      <c r="BU34" s="34"/>
      <c r="BV34" s="34"/>
      <c r="BW34" s="34"/>
      <c r="BX34" s="34"/>
      <c r="BY34" s="34"/>
      <c r="BZ34" s="34">
        <f>I65</f>
        <v>13</v>
      </c>
      <c r="CA34" s="34"/>
      <c r="CB34" s="34"/>
      <c r="CC34" s="34">
        <f>I66</f>
        <v>11</v>
      </c>
      <c r="CD34" s="34"/>
      <c r="CE34" s="34">
        <f>I64</f>
        <v>2</v>
      </c>
      <c r="CF34" s="34">
        <f>I62</f>
        <v>16</v>
      </c>
      <c r="CG34" s="34"/>
      <c r="CH34" s="34"/>
      <c r="CI34" s="34"/>
      <c r="CJ34" s="1850"/>
    </row>
    <row r="35" spans="1:88" ht="13.2" outlineLevel="1">
      <c r="A35" s="1915" t="s">
        <v>14366</v>
      </c>
      <c r="B35" s="1897">
        <v>11</v>
      </c>
      <c r="C35" s="1898">
        <v>7</v>
      </c>
      <c r="D35" s="1898">
        <v>4</v>
      </c>
      <c r="E35" s="729">
        <v>0</v>
      </c>
      <c r="F35" s="367"/>
      <c r="G35" s="1913">
        <f>SUM(E31:E36)</f>
        <v>0</v>
      </c>
      <c r="H35" s="1916" t="s">
        <v>2969</v>
      </c>
      <c r="I35" s="1897">
        <f>COUNTIF(Arhīvs2018!$J$156:$J$232, H35)</f>
        <v>9</v>
      </c>
      <c r="J35" s="1898">
        <f>COUNTIFS(Arhīvs2018!$J$156:$J$232, H35, Arhīvs2018!$E$156:$E$232, "e-pasts")</f>
        <v>4</v>
      </c>
      <c r="K35" s="1898">
        <f>COUNTIFS(Arhīvs2018!$J$156:$J$232, H35, Arhīvs2018!$E$156:$E$232, "vēstule")</f>
        <v>5</v>
      </c>
      <c r="L35" s="729">
        <f t="shared" si="14"/>
        <v>0</v>
      </c>
      <c r="M35" s="34"/>
      <c r="N35" s="1848"/>
      <c r="O35" s="548" t="s">
        <v>3001</v>
      </c>
      <c r="P35" s="1897" t="e">
        <f>COUNTIF(#REF!, O35)</f>
        <v>#REF!</v>
      </c>
      <c r="Q35" s="1898" t="e">
        <f>COUNTIFS(#REF!, O35,#REF!, "e-pasts")</f>
        <v>#REF!</v>
      </c>
      <c r="R35" s="1898" t="e">
        <f>COUNTIFS(#REF!, O35,#REF!, "vēstule")</f>
        <v>#REF!</v>
      </c>
      <c r="S35" s="729" t="e">
        <f t="shared" si="15"/>
        <v>#REF!</v>
      </c>
      <c r="T35" s="34"/>
      <c r="U35" s="1913" t="e">
        <f>SUM(S31:S37)</f>
        <v>#REF!</v>
      </c>
      <c r="V35" s="548" t="s">
        <v>2033</v>
      </c>
      <c r="W35" s="1897">
        <f>COUNTIF('Arh20'!$J$164:$J$244, V35)</f>
        <v>16</v>
      </c>
      <c r="X35" s="1898">
        <f>COUNTIFS('Arh20'!$J$164:$J$244, V35, 'Arh20'!$E$164:$E$244, "e-pasts")</f>
        <v>13</v>
      </c>
      <c r="Y35" s="1898">
        <f>COUNTIFS('Arh20'!$J$164:$J$244, V35, 'Arh20'!$E$164:$E$244, "vēstule")</f>
        <v>3</v>
      </c>
      <c r="Z35" s="729">
        <f t="shared" si="12"/>
        <v>0</v>
      </c>
      <c r="AA35" s="34"/>
      <c r="AB35" s="1848">
        <f>SUM(W35:W42)</f>
        <v>81</v>
      </c>
      <c r="AC35" s="548" t="s">
        <v>2046</v>
      </c>
      <c r="AD35" s="1897">
        <f>COUNTIF('Arh21'!$J$106:$J$203, AC35)</f>
        <v>0</v>
      </c>
      <c r="AE35" s="1898">
        <f>COUNTIFS('Arh21'!$J$106:$J$203, AC35, 'Arh21'!$E$106:$E$203, "e-pasts")</f>
        <v>0</v>
      </c>
      <c r="AF35" s="1898">
        <f>COUNTIFS('Arh21'!$J$106:$J$203, AC35, 'Arh21'!$E$106:$E$203, "vēstule")</f>
        <v>0</v>
      </c>
      <c r="AG35" s="729">
        <f t="shared" si="13"/>
        <v>0</v>
      </c>
      <c r="AH35" s="34"/>
      <c r="AI35" s="34"/>
      <c r="AJ35" s="548" t="s">
        <v>2034</v>
      </c>
      <c r="AK35" s="1917" t="e">
        <f>COUNTIF(#REF!, AJ35)</f>
        <v>#REF!</v>
      </c>
      <c r="AL35" s="1898" t="e">
        <f>COUNTIFS(#REF!, AJ35,#REF!, "e-pasts")</f>
        <v>#REF!</v>
      </c>
      <c r="AM35" s="1898" t="e">
        <f>COUNTIFS(#REF!, AJ35,#REF!, "vēstule")</f>
        <v>#REF!</v>
      </c>
      <c r="AN35" s="729"/>
      <c r="AO35" s="548" t="s">
        <v>2033</v>
      </c>
      <c r="AP35" s="1917" t="e">
        <f>COUNTIF(#REF!, AO35)</f>
        <v>#REF!</v>
      </c>
      <c r="AQ35" s="1898" t="e">
        <f>COUNTIFS(#REF!, AO35,#REF!, "e-pasts")</f>
        <v>#REF!</v>
      </c>
      <c r="AR35" s="1898" t="e">
        <f>COUNTIFS(#REF!, AO35,#REF!, "vēstule")</f>
        <v>#REF!</v>
      </c>
      <c r="AS35" s="1913" t="e">
        <f>SUM(AP35:AP41)</f>
        <v>#REF!</v>
      </c>
      <c r="AT35" s="34"/>
      <c r="AU35" s="34"/>
      <c r="AV35" s="34"/>
      <c r="AW35" s="34"/>
      <c r="AX35" s="34"/>
      <c r="AY35" s="34"/>
      <c r="AZ35" s="34"/>
      <c r="BA35" s="34"/>
      <c r="BB35" s="34"/>
      <c r="BC35" s="34"/>
      <c r="BD35" s="34"/>
      <c r="BE35" s="1921"/>
      <c r="BF35" s="34"/>
      <c r="BG35" s="34"/>
      <c r="BH35" s="518"/>
      <c r="BI35" s="518"/>
      <c r="BJ35" s="34"/>
      <c r="BK35" s="34"/>
      <c r="BL35" s="34"/>
      <c r="BM35" s="34"/>
      <c r="BN35" s="34"/>
      <c r="BO35" s="34"/>
      <c r="BP35" s="34"/>
      <c r="BQ35" s="34"/>
      <c r="BR35" s="34" t="s">
        <v>14392</v>
      </c>
      <c r="BS35" s="34">
        <f>I69</f>
        <v>9</v>
      </c>
      <c r="BT35" s="34">
        <f>I71</f>
        <v>10</v>
      </c>
      <c r="BU35" s="34"/>
      <c r="BV35" s="34"/>
      <c r="BW35" s="34"/>
      <c r="BX35" s="34"/>
      <c r="BY35" s="34"/>
      <c r="BZ35" s="34">
        <f>I73</f>
        <v>11</v>
      </c>
      <c r="CA35" s="34"/>
      <c r="CB35" s="34"/>
      <c r="CC35" s="34">
        <f>I74</f>
        <v>9</v>
      </c>
      <c r="CD35" s="34"/>
      <c r="CE35" s="34">
        <f>I72</f>
        <v>3</v>
      </c>
      <c r="CF35" s="34">
        <f>I70</f>
        <v>11</v>
      </c>
      <c r="CG35" s="34"/>
      <c r="CH35" s="34"/>
      <c r="CI35" s="34"/>
      <c r="CJ35" s="1850"/>
    </row>
    <row r="36" spans="1:88" ht="13.2" outlineLevel="1">
      <c r="A36" s="1915" t="s">
        <v>14369</v>
      </c>
      <c r="B36" s="1897">
        <v>3</v>
      </c>
      <c r="C36" s="1898">
        <v>2</v>
      </c>
      <c r="D36" s="1898">
        <v>1</v>
      </c>
      <c r="E36" s="729">
        <v>0</v>
      </c>
      <c r="F36" s="367"/>
      <c r="G36" s="1848"/>
      <c r="H36" s="1916" t="s">
        <v>2046</v>
      </c>
      <c r="I36" s="1897">
        <f>COUNTIF(Arhīvs2018!$J$156:$J$232, H36)</f>
        <v>0</v>
      </c>
      <c r="J36" s="1898">
        <f>COUNTIFS(Arhīvs2018!$J$156:$J$232, H36, Arhīvs2018!$E$156:$E$232, "e-pasts")</f>
        <v>0</v>
      </c>
      <c r="K36" s="1898">
        <f>COUNTIFS(Arhīvs2018!$J$156:$J$232, H36, Arhīvs2018!$E$156:$E$232, "vēstule")</f>
        <v>0</v>
      </c>
      <c r="L36" s="729">
        <f t="shared" si="14"/>
        <v>0</v>
      </c>
      <c r="M36" s="34"/>
      <c r="N36" s="1848"/>
      <c r="O36" s="548" t="s">
        <v>2039</v>
      </c>
      <c r="P36" s="1897" t="e">
        <f>COUNTIF(#REF!, O36)</f>
        <v>#REF!</v>
      </c>
      <c r="Q36" s="1898" t="e">
        <f>COUNTIFS(#REF!, O36,#REF!, "e-pasts")</f>
        <v>#REF!</v>
      </c>
      <c r="R36" s="1898" t="e">
        <f>COUNTIFS(#REF!, O36,#REF!, "vēstule")</f>
        <v>#REF!</v>
      </c>
      <c r="S36" s="729" t="e">
        <f t="shared" si="15"/>
        <v>#REF!</v>
      </c>
      <c r="T36" s="34"/>
      <c r="U36" s="1848"/>
      <c r="V36" s="548" t="s">
        <v>2034</v>
      </c>
      <c r="W36" s="1897">
        <f>COUNTIF('Arh20'!$J$164:$J$244, V36)</f>
        <v>9</v>
      </c>
      <c r="X36" s="1898">
        <f>COUNTIFS('Arh20'!$J$164:$J$244, V36, 'Arh20'!$E$164:$E$244, "e-pasts")</f>
        <v>4</v>
      </c>
      <c r="Y36" s="1898">
        <f>COUNTIFS('Arh20'!$J$164:$J$244, V36, 'Arh20'!$E$164:$E$244, "vēstule")</f>
        <v>5</v>
      </c>
      <c r="Z36" s="729">
        <f t="shared" si="12"/>
        <v>0</v>
      </c>
      <c r="AA36" s="34">
        <f>SUM(W35:W41)</f>
        <v>81</v>
      </c>
      <c r="AB36" s="1848">
        <f>SUM(X35:Z41)</f>
        <v>81</v>
      </c>
      <c r="AC36" s="1891" t="s">
        <v>14388</v>
      </c>
      <c r="AD36" s="1892">
        <f>COUNT('Arh21'!$B$205:$B$313)</f>
        <v>109</v>
      </c>
      <c r="AE36" s="1893">
        <f>COUNTIF('Arh21'!$E$205:$E$313, "e-pasts")</f>
        <v>79</v>
      </c>
      <c r="AF36" s="1893">
        <f>COUNTIF('Arh21'!$E$205:$E$313, "vēstule")</f>
        <v>30</v>
      </c>
      <c r="AG36" s="1892">
        <f t="shared" si="13"/>
        <v>0</v>
      </c>
      <c r="AH36" s="1894"/>
      <c r="AI36" s="1848">
        <f>SUM(AD37:AD43)</f>
        <v>109</v>
      </c>
      <c r="AJ36" s="548" t="s">
        <v>2042</v>
      </c>
      <c r="AK36" s="1917" t="e">
        <f>COUNTIF(#REF!, AJ36)</f>
        <v>#REF!</v>
      </c>
      <c r="AL36" s="1898" t="e">
        <f>COUNTIFS(#REF!, AJ36,#REF!, "e-pasts")</f>
        <v>#REF!</v>
      </c>
      <c r="AM36" s="1898" t="e">
        <f>COUNTIFS(#REF!, AJ36,#REF!, "vēstule")</f>
        <v>#REF!</v>
      </c>
      <c r="AN36" s="729"/>
      <c r="AO36" s="548" t="s">
        <v>2034</v>
      </c>
      <c r="AP36" s="1917" t="e">
        <f>COUNTIF(#REF!, AO36)</f>
        <v>#REF!</v>
      </c>
      <c r="AQ36" s="1898" t="e">
        <f>COUNTIFS(#REF!, AO36,#REF!, "e-pasts")</f>
        <v>#REF!</v>
      </c>
      <c r="AR36" s="1898" t="e">
        <f>COUNTIFS(#REF!, AO36,#REF!, "vēstule")</f>
        <v>#REF!</v>
      </c>
      <c r="AS36" s="1848"/>
      <c r="AT36" s="34"/>
      <c r="AU36" s="34"/>
      <c r="AV36" s="34"/>
      <c r="AW36" s="34"/>
      <c r="AX36" s="34"/>
      <c r="AY36" s="34"/>
      <c r="AZ36" s="34"/>
      <c r="BA36" s="34"/>
      <c r="BB36" s="34"/>
      <c r="BC36" s="34"/>
      <c r="BD36" s="34"/>
      <c r="BE36" s="34"/>
      <c r="BF36" s="34"/>
      <c r="BG36" s="34"/>
      <c r="BH36" s="518"/>
      <c r="BI36" s="518"/>
      <c r="BJ36" s="34"/>
      <c r="BK36" s="34"/>
      <c r="BL36" s="34"/>
      <c r="BM36" s="34"/>
      <c r="BN36" s="34"/>
      <c r="BO36" s="34"/>
      <c r="BP36" s="34"/>
      <c r="BQ36" s="34"/>
      <c r="BR36" s="34" t="s">
        <v>14393</v>
      </c>
      <c r="BS36" s="34">
        <f>I78</f>
        <v>7</v>
      </c>
      <c r="BT36" s="34">
        <f>I79</f>
        <v>6</v>
      </c>
      <c r="BU36" s="34"/>
      <c r="BV36" s="34"/>
      <c r="BW36" s="34"/>
      <c r="BX36" s="34"/>
      <c r="BY36" s="34"/>
      <c r="BZ36" s="34">
        <f>I81</f>
        <v>9</v>
      </c>
      <c r="CA36" s="34"/>
      <c r="CB36" s="34">
        <f>I84</f>
        <v>7</v>
      </c>
      <c r="CC36" s="34">
        <f>I82</f>
        <v>5</v>
      </c>
      <c r="CD36" s="34"/>
      <c r="CE36" s="34">
        <f>I80</f>
        <v>6</v>
      </c>
      <c r="CF36" s="34"/>
      <c r="CG36" s="34"/>
      <c r="CH36" s="34"/>
      <c r="CI36" s="34"/>
      <c r="CJ36" s="1850"/>
    </row>
    <row r="37" spans="1:88" ht="13.2" outlineLevel="1">
      <c r="A37" s="1918" t="s">
        <v>14394</v>
      </c>
      <c r="B37" s="1889">
        <v>47</v>
      </c>
      <c r="C37" s="1890">
        <v>34</v>
      </c>
      <c r="D37" s="1890">
        <v>11</v>
      </c>
      <c r="E37" s="1889">
        <v>2</v>
      </c>
      <c r="F37" s="1889"/>
      <c r="G37" s="1848"/>
      <c r="H37" s="922"/>
      <c r="I37" s="1892">
        <f>COUNT(Arhīvs2018!$B$233:$B$312)</f>
        <v>80</v>
      </c>
      <c r="J37" s="1893">
        <f>COUNTIF(Arhīvs2018!$E$233:$E$312, "e-pasts")</f>
        <v>59</v>
      </c>
      <c r="K37" s="1893">
        <f>COUNTIF(Arhīvs2018!$E$233:$E$312, "vēstule")</f>
        <v>21</v>
      </c>
      <c r="L37" s="1892">
        <f t="shared" si="14"/>
        <v>0</v>
      </c>
      <c r="M37" s="1894">
        <f>AVERAGE(Arhīvs2018!$L$233:$L$312)</f>
        <v>15.3375</v>
      </c>
      <c r="N37" s="1848" t="s">
        <v>14348</v>
      </c>
      <c r="O37" s="548" t="s">
        <v>2888</v>
      </c>
      <c r="P37" s="1897" t="e">
        <f>COUNTIF(#REF!, O37)</f>
        <v>#REF!</v>
      </c>
      <c r="Q37" s="1898" t="e">
        <f>COUNTIFS(#REF!, O37,#REF!, "e-pasts")</f>
        <v>#REF!</v>
      </c>
      <c r="R37" s="1898" t="e">
        <f>COUNTIFS(#REF!, O37,#REF!, "vēstule")</f>
        <v>#REF!</v>
      </c>
      <c r="S37" s="729" t="e">
        <f t="shared" si="15"/>
        <v>#REF!</v>
      </c>
      <c r="T37" s="34"/>
      <c r="U37" s="1848"/>
      <c r="V37" s="548" t="s">
        <v>2042</v>
      </c>
      <c r="W37" s="1897">
        <f>COUNTIF('Arh20'!$J$164:$J$244, V37)</f>
        <v>22</v>
      </c>
      <c r="X37" s="1898">
        <f>COUNTIFS('Arh20'!$J$164:$J$244, V37, 'Arh20'!$E$164:$E$244, "e-pasts")</f>
        <v>19</v>
      </c>
      <c r="Y37" s="1898">
        <f>COUNTIFS('Arh20'!$J$164:$J$244, V37, 'Arh20'!$E$164:$E$244, "vēstule")</f>
        <v>3</v>
      </c>
      <c r="Z37" s="729">
        <f t="shared" si="12"/>
        <v>0</v>
      </c>
      <c r="AA37" s="34"/>
      <c r="AB37" s="1913">
        <f>SUM(X35:X41)</f>
        <v>59</v>
      </c>
      <c r="AC37" s="548" t="s">
        <v>2033</v>
      </c>
      <c r="AD37" s="1897">
        <f>COUNTIF('Arh21'!$J$205:$J$313, AC37)</f>
        <v>13</v>
      </c>
      <c r="AE37" s="1898">
        <f>COUNTIFS('Arh21'!$J$205:$J$313, AC37, 'Arh21'!$E$205:$E$313, "e-pasts")</f>
        <v>12</v>
      </c>
      <c r="AF37" s="1898">
        <f>COUNTIFS('Arh21'!$J$205:$J$313, AC37, 'Arh21'!$E$205:$E$313, "vēstule")</f>
        <v>1</v>
      </c>
      <c r="AG37" s="729">
        <f t="shared" si="13"/>
        <v>0</v>
      </c>
      <c r="AH37" s="34"/>
      <c r="AI37" s="1848">
        <f>SUM(AE37:AG43)</f>
        <v>109</v>
      </c>
      <c r="AJ37" s="34" t="s">
        <v>2035</v>
      </c>
      <c r="AK37" s="1917" t="e">
        <f>COUNTIF(#REF!, AJ37)</f>
        <v>#REF!</v>
      </c>
      <c r="AL37" s="1898" t="e">
        <f>COUNTIFS(#REF!, AJ37,#REF!, "e-pasts")</f>
        <v>#REF!</v>
      </c>
      <c r="AM37" s="1898" t="e">
        <f>COUNTIFS(#REF!, AJ37,#REF!, "vēstule")</f>
        <v>#REF!</v>
      </c>
      <c r="AN37" s="729"/>
      <c r="AO37" s="548" t="s">
        <v>2035</v>
      </c>
      <c r="AP37" s="1917" t="e">
        <f>COUNTIF(#REF!, AO37)</f>
        <v>#REF!</v>
      </c>
      <c r="AQ37" s="1898" t="e">
        <f>COUNTIFS(#REF!, AO37,#REF!, "e-pasts")</f>
        <v>#REF!</v>
      </c>
      <c r="AR37" s="1898" t="e">
        <f>COUNTIFS(#REF!, AO37,#REF!, "vēstule")</f>
        <v>#REF!</v>
      </c>
      <c r="AS37" s="1848"/>
      <c r="AT37" s="34"/>
      <c r="AU37" s="34"/>
      <c r="AV37" s="34"/>
      <c r="AW37" s="34"/>
      <c r="AX37" s="34"/>
      <c r="AY37" s="34"/>
      <c r="AZ37" s="34"/>
      <c r="BA37" s="34"/>
      <c r="BB37" s="34"/>
      <c r="BC37" s="34"/>
      <c r="BD37" s="34"/>
      <c r="BE37" s="34"/>
      <c r="BF37" s="34"/>
      <c r="BG37" s="34"/>
      <c r="BH37" s="518"/>
      <c r="BI37" s="518"/>
      <c r="BJ37" s="34"/>
      <c r="BK37" s="34"/>
      <c r="BL37" s="34"/>
      <c r="BM37" s="34"/>
      <c r="BN37" s="34"/>
      <c r="BO37" s="34"/>
      <c r="BP37" s="34"/>
      <c r="BQ37" s="34"/>
      <c r="BR37" s="34" t="s">
        <v>14395</v>
      </c>
      <c r="BS37" s="34">
        <f>I86</f>
        <v>10</v>
      </c>
      <c r="BT37" s="34">
        <f>I87</f>
        <v>20</v>
      </c>
      <c r="BU37" s="34"/>
      <c r="BV37" s="34"/>
      <c r="BW37" s="34"/>
      <c r="BX37" s="34"/>
      <c r="BY37" s="34"/>
      <c r="BZ37" s="34">
        <f>I88</f>
        <v>23</v>
      </c>
      <c r="CA37" s="34"/>
      <c r="CB37" s="34">
        <f>I91</f>
        <v>16</v>
      </c>
      <c r="CC37" s="34">
        <f>I89</f>
        <v>18</v>
      </c>
      <c r="CD37" s="34"/>
      <c r="CE37" s="34"/>
      <c r="CF37" s="34"/>
      <c r="CG37" s="34"/>
      <c r="CH37" s="34"/>
      <c r="CI37" s="34"/>
      <c r="CJ37" s="1850"/>
    </row>
    <row r="38" spans="1:88" ht="13.2" outlineLevel="1">
      <c r="A38" s="1896" t="s">
        <v>2033</v>
      </c>
      <c r="B38" s="1897">
        <v>7</v>
      </c>
      <c r="C38" s="1898">
        <v>2</v>
      </c>
      <c r="D38" s="1898">
        <v>3</v>
      </c>
      <c r="E38" s="729">
        <v>2</v>
      </c>
      <c r="F38" s="367"/>
      <c r="G38" s="1848">
        <f>SUM(B38:B43)</f>
        <v>47</v>
      </c>
      <c r="H38" s="548" t="s">
        <v>2033</v>
      </c>
      <c r="I38" s="1897">
        <f>COUNTIF(Arhīvs2018!$J$233:$J$312, H38)</f>
        <v>21</v>
      </c>
      <c r="J38" s="1898">
        <f>COUNTIFS(Arhīvs2018!$J$233:$J$312, H38, Arhīvs2018!$E$233:$E$312, "e-pasts")</f>
        <v>18</v>
      </c>
      <c r="K38" s="1898">
        <f>COUNTIFS(Arhīvs2018!$J$233:$J$312, H38, Arhīvs2018!$E$233:$E$312, "vēstule")</f>
        <v>3</v>
      </c>
      <c r="L38" s="729">
        <f t="shared" si="14"/>
        <v>0</v>
      </c>
      <c r="M38" s="34"/>
      <c r="N38" s="1848">
        <f>SUM(I38:I43)</f>
        <v>74</v>
      </c>
      <c r="O38" s="548" t="s">
        <v>2035</v>
      </c>
      <c r="P38" s="1897" t="e">
        <f>COUNTIF(#REF!, O38)</f>
        <v>#REF!</v>
      </c>
      <c r="Q38" s="1898" t="e">
        <f>COUNTIFS(#REF!, O38,#REF!, "e-pasts")</f>
        <v>#REF!</v>
      </c>
      <c r="R38" s="1898" t="e">
        <f>COUNTIFS(#REF!, O38,#REF!, "vēstule")</f>
        <v>#REF!</v>
      </c>
      <c r="S38" s="729" t="e">
        <f t="shared" si="15"/>
        <v>#REF!</v>
      </c>
      <c r="T38" s="1848"/>
      <c r="U38" s="1848"/>
      <c r="V38" s="34" t="s">
        <v>2035</v>
      </c>
      <c r="W38" s="1897">
        <f>COUNTIF('Arh20'!$J$164:$J$244, V38)</f>
        <v>15</v>
      </c>
      <c r="X38" s="1898">
        <f>COUNTIFS('Arh20'!$J$164:$J$244, V38, 'Arh20'!$E$164:$E$244, "e-pasts")</f>
        <v>9</v>
      </c>
      <c r="Y38" s="1898">
        <f>COUNTIFS('Arh20'!$J$164:$J$244, V38, 'Arh20'!$E$164:$E$244, "vēstule")</f>
        <v>6</v>
      </c>
      <c r="Z38" s="729">
        <f t="shared" si="12"/>
        <v>0</v>
      </c>
      <c r="AA38" s="34"/>
      <c r="AB38" s="1913">
        <f>SUM(Y35:Y41)</f>
        <v>22</v>
      </c>
      <c r="AC38" s="548" t="s">
        <v>2034</v>
      </c>
      <c r="AD38" s="1897">
        <f>COUNTIF('Arh21'!$J$205:$J$313, AC38)</f>
        <v>20</v>
      </c>
      <c r="AE38" s="1898">
        <f>COUNTIFS('Arh21'!$J$205:$J$313, AC38, 'Arh21'!$E$205:$E$313, "e-pasts")</f>
        <v>11</v>
      </c>
      <c r="AF38" s="1898">
        <f>COUNTIFS('Arh21'!$J$205:$J$313, AC38, 'Arh21'!$E$205:$E$313, "vēstule")</f>
        <v>9</v>
      </c>
      <c r="AG38" s="729">
        <f t="shared" si="13"/>
        <v>0</v>
      </c>
      <c r="AH38" s="34"/>
      <c r="AI38" s="1913">
        <f>SUM(AE37:AE43)</f>
        <v>79</v>
      </c>
      <c r="AJ38" s="548" t="s">
        <v>2045</v>
      </c>
      <c r="AK38" s="1917" t="e">
        <f>COUNTIF(#REF!, AJ38)</f>
        <v>#REF!</v>
      </c>
      <c r="AL38" s="1898" t="e">
        <f>COUNTIFS(#REF!, AJ38,#REF!, "e-pasts")</f>
        <v>#REF!</v>
      </c>
      <c r="AM38" s="1898" t="e">
        <f>COUNTIFS(#REF!, AJ38,#REF!, "vēstule")</f>
        <v>#REF!</v>
      </c>
      <c r="AN38" s="729"/>
      <c r="AO38" s="548" t="s">
        <v>2045</v>
      </c>
      <c r="AP38" s="1917" t="e">
        <f>COUNTIF(#REF!, AO38)</f>
        <v>#REF!</v>
      </c>
      <c r="AQ38" s="1898" t="e">
        <f>COUNTIFS(#REF!, AO38,#REF!, "e-pasts")</f>
        <v>#REF!</v>
      </c>
      <c r="AR38" s="1898" t="e">
        <f>COUNTIFS(#REF!, AO38,#REF!, "vēstule")</f>
        <v>#REF!</v>
      </c>
      <c r="AS38" s="1848"/>
      <c r="AT38" s="34"/>
      <c r="AU38" s="34"/>
      <c r="AV38" s="34"/>
      <c r="AW38" s="34"/>
      <c r="AX38" s="34"/>
      <c r="AY38" s="34"/>
      <c r="AZ38" s="34"/>
      <c r="BA38" s="34"/>
      <c r="BB38" s="34"/>
      <c r="BC38" s="34"/>
      <c r="BD38" s="34"/>
      <c r="BE38" s="34"/>
      <c r="BF38" s="34"/>
      <c r="BG38" s="34"/>
      <c r="BH38" s="518"/>
      <c r="BI38" s="518"/>
      <c r="BJ38" s="34"/>
      <c r="BK38" s="34"/>
      <c r="BL38" s="34"/>
      <c r="BM38" s="34"/>
      <c r="BN38" s="34"/>
      <c r="BO38" s="34"/>
      <c r="BP38" s="34"/>
      <c r="BQ38" s="34"/>
      <c r="BR38" s="34" t="s">
        <v>14396</v>
      </c>
      <c r="BS38" s="34">
        <f>I93</f>
        <v>15</v>
      </c>
      <c r="BT38" s="34">
        <f>I94</f>
        <v>10</v>
      </c>
      <c r="BU38" s="34"/>
      <c r="BV38" s="34"/>
      <c r="BW38" s="34"/>
      <c r="BX38" s="34"/>
      <c r="BY38" s="34"/>
      <c r="BZ38" s="34">
        <f>I95</f>
        <v>2</v>
      </c>
      <c r="CA38" s="34"/>
      <c r="CB38" s="34">
        <f>I98</f>
        <v>8</v>
      </c>
      <c r="CC38" s="34">
        <f>I96</f>
        <v>17</v>
      </c>
      <c r="CD38" s="34">
        <f>I99</f>
        <v>14</v>
      </c>
      <c r="CE38" s="34"/>
      <c r="CF38" s="34"/>
      <c r="CG38" s="34"/>
      <c r="CH38" s="34"/>
      <c r="CI38" s="34"/>
      <c r="CJ38" s="1850"/>
    </row>
    <row r="39" spans="1:88" ht="13.2" outlineLevel="1">
      <c r="A39" s="1896" t="s">
        <v>2846</v>
      </c>
      <c r="B39" s="1897">
        <v>11</v>
      </c>
      <c r="C39" s="1898">
        <v>11</v>
      </c>
      <c r="D39" s="1898">
        <v>0</v>
      </c>
      <c r="E39" s="729">
        <v>0</v>
      </c>
      <c r="F39" s="367"/>
      <c r="G39" s="1848">
        <f>SUM(C38:E43)</f>
        <v>47</v>
      </c>
      <c r="H39" s="548" t="s">
        <v>2846</v>
      </c>
      <c r="I39" s="1897">
        <f>COUNTIF(Arhīvs2018!$J$233:$J$312, H39)</f>
        <v>11</v>
      </c>
      <c r="J39" s="1898">
        <f>COUNTIFS(Arhīvs2018!$J$233:$J$312, H39, Arhīvs2018!$E$233:$E$312, "e-pasts")</f>
        <v>7</v>
      </c>
      <c r="K39" s="1898">
        <f>COUNTIFS(Arhīvs2018!$J$233:$J$312, H39, Arhīvs2018!$E$233:$E$312, "vēstule")</f>
        <v>4</v>
      </c>
      <c r="L39" s="729">
        <f t="shared" si="14"/>
        <v>0</v>
      </c>
      <c r="M39" s="34"/>
      <c r="N39" s="1848">
        <f>SUM(J38:L43)</f>
        <v>74</v>
      </c>
      <c r="O39" s="1891" t="s">
        <v>14397</v>
      </c>
      <c r="P39" s="1892">
        <f>COUNT(#REF!)</f>
        <v>0</v>
      </c>
      <c r="Q39" s="1893" t="e">
        <f>COUNTIF(#REF!, "e-pasts")</f>
        <v>#REF!</v>
      </c>
      <c r="R39" s="1893" t="e">
        <f>COUNTIF(#REF!, "vēstule")</f>
        <v>#REF!</v>
      </c>
      <c r="S39" s="1892" t="e">
        <f t="shared" si="15"/>
        <v>#REF!</v>
      </c>
      <c r="T39" s="1894" t="e">
        <f>AVERAGE(#REF!)</f>
        <v>#REF!</v>
      </c>
      <c r="U39" s="1848" t="s">
        <v>14348</v>
      </c>
      <c r="V39" s="548" t="s">
        <v>2045</v>
      </c>
      <c r="W39" s="1897">
        <f>COUNTIF('Arh20'!$J$164:$J$244, V39)</f>
        <v>18</v>
      </c>
      <c r="X39" s="1898">
        <f>COUNTIFS('Arh20'!$J$164:$J$244, V39, 'Arh20'!$E$164:$E$244, "e-pasts")</f>
        <v>14</v>
      </c>
      <c r="Y39" s="1898">
        <f>COUNTIFS('Arh20'!$J$164:$J$244, V39, 'Arh20'!$E$164:$E$244, "vēstule")</f>
        <v>4</v>
      </c>
      <c r="Z39" s="729">
        <f t="shared" si="12"/>
        <v>0</v>
      </c>
      <c r="AA39" s="34"/>
      <c r="AB39" s="1913">
        <f>SUM(Z35:Z41)</f>
        <v>0</v>
      </c>
      <c r="AC39" s="548" t="s">
        <v>2042</v>
      </c>
      <c r="AD39" s="1897">
        <f>COUNTIF('Arh21'!$J$205:$J$313, AC39)</f>
        <v>16</v>
      </c>
      <c r="AE39" s="1898">
        <f>COUNTIFS('Arh21'!$J$205:$J$313, AC39, 'Arh21'!$E$205:$E$313, "e-pasts")</f>
        <v>12</v>
      </c>
      <c r="AF39" s="1898">
        <f>COUNTIFS('Arh21'!$J$205:$J$313, AC39, 'Arh21'!$E$205:$E$313, "vēstule")</f>
        <v>4</v>
      </c>
      <c r="AG39" s="729">
        <f t="shared" si="13"/>
        <v>0</v>
      </c>
      <c r="AH39" s="34"/>
      <c r="AI39" s="1913">
        <f>SUM(AF37:AF43)</f>
        <v>30</v>
      </c>
      <c r="AJ39" s="548" t="s">
        <v>2038</v>
      </c>
      <c r="AK39" s="1917" t="e">
        <f>COUNTIF(#REF!, AJ39)</f>
        <v>#REF!</v>
      </c>
      <c r="AL39" s="1898" t="e">
        <f>COUNTIFS(#REF!, AJ39,#REF!, "e-pasts")</f>
        <v>#REF!</v>
      </c>
      <c r="AM39" s="1898" t="e">
        <f>COUNTIFS(#REF!, AJ39,#REF!, "vēstule")</f>
        <v>#REF!</v>
      </c>
      <c r="AN39" s="729"/>
      <c r="AO39" s="548" t="s">
        <v>2036</v>
      </c>
      <c r="AP39" s="1917" t="e">
        <f>COUNTIF(#REF!, AO39)</f>
        <v>#REF!</v>
      </c>
      <c r="AQ39" s="1898" t="e">
        <f>COUNTIFS(#REF!, AO39,#REF!, "e-pasts")</f>
        <v>#REF!</v>
      </c>
      <c r="AR39" s="1898" t="e">
        <f>COUNTIFS(#REF!, AO39,#REF!, "vēstule")</f>
        <v>#REF!</v>
      </c>
      <c r="AS39" s="1848"/>
      <c r="AT39" s="34"/>
      <c r="AU39" s="34"/>
      <c r="AV39" s="34"/>
      <c r="AW39" s="34"/>
      <c r="AX39" s="34"/>
      <c r="AY39" s="34"/>
      <c r="AZ39" s="34"/>
      <c r="BA39" s="34"/>
      <c r="BB39" s="34"/>
      <c r="BC39" s="34"/>
      <c r="BD39" s="34"/>
      <c r="BE39" s="34"/>
      <c r="BF39" s="34"/>
      <c r="BG39" s="34"/>
      <c r="BH39" s="518"/>
      <c r="BI39" s="518"/>
      <c r="BJ39" s="34"/>
      <c r="BK39" s="34"/>
      <c r="BL39" s="34"/>
      <c r="BM39" s="34"/>
      <c r="BN39" s="34"/>
      <c r="BO39" s="34"/>
      <c r="BP39" s="34"/>
      <c r="BQ39" s="34"/>
      <c r="BR39" s="34" t="s">
        <v>14398</v>
      </c>
      <c r="BS39" s="34">
        <f>I101</f>
        <v>9</v>
      </c>
      <c r="BT39" s="34">
        <f>I102</f>
        <v>10</v>
      </c>
      <c r="BU39" s="34"/>
      <c r="BV39" s="34"/>
      <c r="BW39" s="34"/>
      <c r="BX39" s="34"/>
      <c r="BY39" s="34"/>
      <c r="BZ39" s="34">
        <f>I103</f>
        <v>16</v>
      </c>
      <c r="CA39" s="34"/>
      <c r="CB39" s="34">
        <f>I106</f>
        <v>8</v>
      </c>
      <c r="CC39" s="34">
        <f>I104</f>
        <v>7</v>
      </c>
      <c r="CD39" s="34">
        <f>I107</f>
        <v>3</v>
      </c>
      <c r="CE39" s="34"/>
      <c r="CF39" s="34"/>
      <c r="CG39" s="34"/>
      <c r="CH39" s="34"/>
      <c r="CI39" s="34"/>
      <c r="CJ39" s="1850"/>
    </row>
    <row r="40" spans="1:88" ht="13.2" outlineLevel="1">
      <c r="A40" s="1896" t="s">
        <v>2034</v>
      </c>
      <c r="B40" s="1897">
        <v>11</v>
      </c>
      <c r="C40" s="1898">
        <v>9</v>
      </c>
      <c r="D40" s="1898">
        <v>2</v>
      </c>
      <c r="E40" s="729">
        <v>0</v>
      </c>
      <c r="F40" s="367"/>
      <c r="G40" s="1913">
        <f>SUM(C38:C43)</f>
        <v>34</v>
      </c>
      <c r="H40" s="548" t="s">
        <v>2034</v>
      </c>
      <c r="I40" s="1897">
        <f>COUNTIF(Arhīvs2018!$J$233:$J$312, H40)</f>
        <v>15</v>
      </c>
      <c r="J40" s="1898">
        <f>COUNTIFS(Arhīvs2018!$J$233:$J$312, H40, Arhīvs2018!$E$233:$E$312, "e-pasts")</f>
        <v>12</v>
      </c>
      <c r="K40" s="1898">
        <f>COUNTIFS(Arhīvs2018!$J$233:$J$312, H40, Arhīvs2018!$E$233:$E$312, "vēstule")</f>
        <v>3</v>
      </c>
      <c r="L40" s="729">
        <f t="shared" si="14"/>
        <v>0</v>
      </c>
      <c r="M40" s="34"/>
      <c r="N40" s="1913">
        <f>SUM(J38:J43)</f>
        <v>59</v>
      </c>
      <c r="O40" s="548" t="s">
        <v>2033</v>
      </c>
      <c r="P40" s="1897" t="e">
        <f>COUNTIF(#REF!, O40)</f>
        <v>#REF!</v>
      </c>
      <c r="Q40" s="1898" t="e">
        <f>COUNTIFS(#REF!, O40,#REF!, "e-pasts")</f>
        <v>#REF!</v>
      </c>
      <c r="R40" s="1898" t="e">
        <f>COUNTIFS(#REF!, O40,#REF!, "vēstule")</f>
        <v>#REF!</v>
      </c>
      <c r="S40" s="729" t="e">
        <f t="shared" si="15"/>
        <v>#REF!</v>
      </c>
      <c r="T40" s="34"/>
      <c r="U40" s="1848" t="e">
        <f>SUM(P40:P47)</f>
        <v>#REF!</v>
      </c>
      <c r="V40" s="548" t="s">
        <v>2039</v>
      </c>
      <c r="W40" s="1897">
        <f>COUNTIF('Arh20'!$J$164:$J$244, V40)</f>
        <v>0</v>
      </c>
      <c r="X40" s="1898">
        <f>COUNTIFS('Arh20'!$J$164:$J$244, V40, 'Arh20'!$E$164:$E$244, "e-pasts")</f>
        <v>0</v>
      </c>
      <c r="Y40" s="1898">
        <f>COUNTIFS('Arh20'!$J$164:$J$244, V40, 'Arh20'!$E$164:$E$244, "vēstule")</f>
        <v>0</v>
      </c>
      <c r="Z40" s="729">
        <f t="shared" si="12"/>
        <v>0</v>
      </c>
      <c r="AA40" s="34"/>
      <c r="AB40" s="1848"/>
      <c r="AC40" s="34" t="s">
        <v>2035</v>
      </c>
      <c r="AD40" s="1897">
        <f>COUNTIF('Arh21'!$J$205:$J$313, AC40)</f>
        <v>11</v>
      </c>
      <c r="AE40" s="1898">
        <f>COUNTIFS('Arh21'!$J$205:$J$313, AC40, 'Arh21'!$E$205:$E$313, "e-pasts")</f>
        <v>6</v>
      </c>
      <c r="AF40" s="1898">
        <f>COUNTIFS('Arh21'!$J$205:$J$313, AC40, 'Arh21'!$E$205:$E$313, "vēstule")</f>
        <v>5</v>
      </c>
      <c r="AG40" s="729">
        <f t="shared" si="13"/>
        <v>0</v>
      </c>
      <c r="AH40" s="34"/>
      <c r="AI40" s="1913">
        <f>SUM(AG37:AG43)</f>
        <v>0</v>
      </c>
      <c r="AJ40" s="548" t="s">
        <v>2046</v>
      </c>
      <c r="AK40" s="1917" t="e">
        <f>COUNTIF(#REF!, AJ40)</f>
        <v>#REF!</v>
      </c>
      <c r="AL40" s="1898" t="e">
        <f>COUNTIFS(#REF!, AJ40,#REF!, "e-pasts")</f>
        <v>#REF!</v>
      </c>
      <c r="AM40" s="1898" t="e">
        <f>COUNTIFS(#REF!, AJ40,#REF!, "vēstule")</f>
        <v>#REF!</v>
      </c>
      <c r="AN40" s="729"/>
      <c r="AO40" s="548" t="s">
        <v>2044</v>
      </c>
      <c r="AP40" s="1917" t="e">
        <f>COUNTIF(#REF!, AO40)</f>
        <v>#REF!</v>
      </c>
      <c r="AQ40" s="1898" t="e">
        <f>COUNTIFS(#REF!, AO40,#REF!, "e-pasts")</f>
        <v>#REF!</v>
      </c>
      <c r="AR40" s="1898" t="e">
        <f>COUNTIFS(#REF!, AO40,#REF!, "vēstule")</f>
        <v>#REF!</v>
      </c>
      <c r="AS40" s="1848"/>
      <c r="AT40" s="34"/>
      <c r="AU40" s="34"/>
      <c r="AV40" s="34"/>
      <c r="AW40" s="34"/>
      <c r="AX40" s="34"/>
      <c r="AY40" s="34"/>
      <c r="AZ40" s="34"/>
      <c r="BA40" s="34"/>
      <c r="BB40" s="34"/>
      <c r="BC40" s="34"/>
      <c r="BD40" s="34"/>
      <c r="BE40" s="34"/>
      <c r="BF40" s="34"/>
      <c r="BG40" s="34"/>
      <c r="BH40" s="518"/>
      <c r="BI40" s="518"/>
      <c r="BJ40" s="34"/>
      <c r="BK40" s="34"/>
      <c r="BL40" s="34"/>
      <c r="BM40" s="34"/>
      <c r="BN40" s="34"/>
      <c r="BO40" s="34"/>
      <c r="BP40" s="34"/>
      <c r="BQ40" s="34"/>
      <c r="BR40" s="1912" t="s">
        <v>14347</v>
      </c>
      <c r="BS40" s="1912" t="e">
        <f>P15</f>
        <v>#REF!</v>
      </c>
      <c r="BT40" s="1912" t="e">
        <f>P16</f>
        <v>#REF!</v>
      </c>
      <c r="BU40" s="1912"/>
      <c r="BV40" s="1912"/>
      <c r="BW40" s="1912"/>
      <c r="BX40" s="1912"/>
      <c r="BY40" s="1912"/>
      <c r="BZ40" s="1912" t="e">
        <f>P18</f>
        <v>#REF!</v>
      </c>
      <c r="CA40" s="1912"/>
      <c r="CB40" s="1912" t="e">
        <f>P20</f>
        <v>#REF!</v>
      </c>
      <c r="CC40" s="1912" t="e">
        <f>P17</f>
        <v>#REF!</v>
      </c>
      <c r="CD40" s="1912" t="e">
        <f>P19</f>
        <v>#REF!</v>
      </c>
      <c r="CE40" s="1912"/>
      <c r="CF40" s="1912"/>
      <c r="CG40" s="1912"/>
      <c r="CH40" s="34"/>
      <c r="CI40" s="34"/>
      <c r="CJ40" s="1850"/>
    </row>
    <row r="41" spans="1:88" ht="13.2" outlineLevel="1">
      <c r="A41" s="1896" t="s">
        <v>2831</v>
      </c>
      <c r="B41" s="1897">
        <v>9</v>
      </c>
      <c r="C41" s="1898">
        <v>7</v>
      </c>
      <c r="D41" s="1898">
        <v>2</v>
      </c>
      <c r="E41" s="729">
        <v>0</v>
      </c>
      <c r="F41" s="367"/>
      <c r="G41" s="1913">
        <f>SUM(D38:D43)</f>
        <v>11</v>
      </c>
      <c r="H41" s="1916" t="s">
        <v>2042</v>
      </c>
      <c r="I41" s="1897">
        <f>COUNTIF(Arhīvs2018!$J$233:$J$312, H41)</f>
        <v>17</v>
      </c>
      <c r="J41" s="1898">
        <f>COUNTIFS(Arhīvs2018!$J$233:$J$312, H41, Arhīvs2018!$E$233:$E$312, "e-pasts")</f>
        <v>13</v>
      </c>
      <c r="K41" s="1898">
        <f>COUNTIFS(Arhīvs2018!$J$233:$J$312, H41, Arhīvs2018!$E$233:$E$312, "vēstule")</f>
        <v>4</v>
      </c>
      <c r="L41" s="729">
        <f t="shared" si="14"/>
        <v>0</v>
      </c>
      <c r="M41" s="34"/>
      <c r="N41" s="1913">
        <f>SUM(K38:K43)</f>
        <v>15</v>
      </c>
      <c r="O41" s="548" t="s">
        <v>2034</v>
      </c>
      <c r="P41" s="1897" t="e">
        <f>COUNTIF(#REF!, O41)</f>
        <v>#REF!</v>
      </c>
      <c r="Q41" s="1898" t="e">
        <f>COUNTIFS(#REF!, O41,#REF!, "e-pasts")</f>
        <v>#REF!</v>
      </c>
      <c r="R41" s="1898" t="e">
        <f>COUNTIFS(#REF!, O41,#REF!, "vēstule")</f>
        <v>#REF!</v>
      </c>
      <c r="S41" s="729" t="e">
        <f t="shared" si="15"/>
        <v>#REF!</v>
      </c>
      <c r="T41" s="34"/>
      <c r="U41" s="1848" t="e">
        <f>SUM(Q40:S47)</f>
        <v>#REF!</v>
      </c>
      <c r="V41" s="548" t="s">
        <v>2046</v>
      </c>
      <c r="W41" s="1897">
        <f>COUNTIF('Arh20'!$J$164:$J$244, V41)</f>
        <v>1</v>
      </c>
      <c r="X41" s="1898">
        <f>COUNTIFS('Arh20'!$J$164:$J$244, V41, 'Arh20'!$E$164:$E$244, "e-pasts")</f>
        <v>0</v>
      </c>
      <c r="Y41" s="1898">
        <f>COUNTIFS('Arh20'!$J$164:$J$244, V41, 'Arh20'!$E$164:$E$244, "vēstule")</f>
        <v>1</v>
      </c>
      <c r="Z41" s="729">
        <f t="shared" si="12"/>
        <v>0</v>
      </c>
      <c r="AA41" s="34"/>
      <c r="AB41" s="1848"/>
      <c r="AC41" s="548" t="s">
        <v>2045</v>
      </c>
      <c r="AD41" s="1897">
        <f>COUNTIF('Arh21'!$J$205:$J$313, AC41)</f>
        <v>23</v>
      </c>
      <c r="AE41" s="1898">
        <f>COUNTIFS('Arh21'!$J$205:$J$313, AC41, 'Arh21'!$E$205:$E$313, "e-pasts")</f>
        <v>17</v>
      </c>
      <c r="AF41" s="1898">
        <f>COUNTIFS('Arh21'!$J$205:$J$313, AC41, 'Arh21'!$E$205:$E$313, "vēstule")</f>
        <v>6</v>
      </c>
      <c r="AG41" s="729">
        <f t="shared" si="13"/>
        <v>0</v>
      </c>
      <c r="AH41" s="34"/>
      <c r="AI41" s="1848"/>
      <c r="AJ41" s="1891" t="s">
        <v>2372</v>
      </c>
      <c r="AK41" s="1914">
        <f>COUNT(#REF!)</f>
        <v>0</v>
      </c>
      <c r="AL41" s="1893" t="e">
        <f>COUNTIF(#REF!, "e-pasts")</f>
        <v>#REF!</v>
      </c>
      <c r="AM41" s="1893" t="e">
        <f>COUNTIF(#REF!, "vēstule")</f>
        <v>#REF!</v>
      </c>
      <c r="AN41" s="1892" t="e">
        <f>AK41-AL41-AM41</f>
        <v>#REF!</v>
      </c>
      <c r="AO41" s="548" t="s">
        <v>2038</v>
      </c>
      <c r="AP41" s="1917" t="e">
        <f>COUNTIF(#REF!, AO41)</f>
        <v>#REF!</v>
      </c>
      <c r="AQ41" s="1898" t="e">
        <f>COUNTIFS(#REF!, AO41,#REF!, "e-pasts")</f>
        <v>#REF!</v>
      </c>
      <c r="AR41" s="1898" t="e">
        <f>COUNTIFS(#REF!, AO41,#REF!, "vēstule")</f>
        <v>#REF!</v>
      </c>
      <c r="AS41" s="1848"/>
      <c r="AT41" s="34"/>
      <c r="AU41" s="34"/>
      <c r="AV41" s="34"/>
      <c r="AW41" s="34"/>
      <c r="AX41" s="34"/>
      <c r="AY41" s="34"/>
      <c r="AZ41" s="34"/>
      <c r="BA41" s="34"/>
      <c r="BB41" s="34"/>
      <c r="BC41" s="34"/>
      <c r="BD41" s="34"/>
      <c r="BE41" s="34"/>
      <c r="BF41" s="34"/>
      <c r="BG41" s="34"/>
      <c r="BH41" s="518"/>
      <c r="BI41" s="518"/>
      <c r="BJ41" s="34"/>
      <c r="BK41" s="34"/>
      <c r="BL41" s="34"/>
      <c r="BM41" s="34"/>
      <c r="BN41" s="34"/>
      <c r="BO41" s="34"/>
      <c r="BP41" s="34"/>
      <c r="BQ41" s="34"/>
      <c r="BR41" s="1912" t="s">
        <v>14372</v>
      </c>
      <c r="BS41" s="1912" t="e">
        <f>P23</f>
        <v>#REF!</v>
      </c>
      <c r="BT41" s="1912" t="e">
        <f>P24</f>
        <v>#REF!</v>
      </c>
      <c r="BU41" s="1912"/>
      <c r="BV41" s="1912"/>
      <c r="BW41" s="1912"/>
      <c r="BX41" s="1912"/>
      <c r="BY41" s="1912"/>
      <c r="BZ41" s="1912" t="e">
        <f>P26</f>
        <v>#REF!</v>
      </c>
      <c r="CA41" s="1912"/>
      <c r="CB41" s="1912" t="e">
        <f>P28</f>
        <v>#REF!</v>
      </c>
      <c r="CC41" s="1912"/>
      <c r="CD41" s="1912" t="e">
        <f>P27</f>
        <v>#REF!</v>
      </c>
      <c r="CE41" s="1912"/>
      <c r="CF41" s="1912"/>
      <c r="CG41" s="1912"/>
      <c r="CH41" s="34"/>
      <c r="CI41" s="34"/>
      <c r="CJ41" s="1850"/>
    </row>
    <row r="42" spans="1:88" ht="13.2" outlineLevel="1">
      <c r="A42" s="1915" t="s">
        <v>14366</v>
      </c>
      <c r="B42" s="1897">
        <v>5</v>
      </c>
      <c r="C42" s="1898">
        <v>4</v>
      </c>
      <c r="D42" s="1898">
        <v>1</v>
      </c>
      <c r="E42" s="729">
        <v>0</v>
      </c>
      <c r="F42" s="367"/>
      <c r="G42" s="1913">
        <f>SUM(E38:E43)</f>
        <v>2</v>
      </c>
      <c r="H42" s="1916" t="s">
        <v>2969</v>
      </c>
      <c r="I42" s="1897">
        <f>COUNTIF(Arhīvs2018!$J$233:$J$312, H42)</f>
        <v>10</v>
      </c>
      <c r="J42" s="1898">
        <f>COUNTIFS(Arhīvs2018!$J$233:$J$312, H42, Arhīvs2018!$E$233:$E$312, "e-pasts")</f>
        <v>9</v>
      </c>
      <c r="K42" s="1898">
        <f>COUNTIFS(Arhīvs2018!$J$233:$J$312, H42, Arhīvs2018!$E$233:$E$312, "vēstule")</f>
        <v>1</v>
      </c>
      <c r="L42" s="729">
        <f t="shared" si="14"/>
        <v>0</v>
      </c>
      <c r="M42" s="34"/>
      <c r="N42" s="1913">
        <f>SUM(L38:L43)</f>
        <v>0</v>
      </c>
      <c r="O42" s="548" t="s">
        <v>2969</v>
      </c>
      <c r="P42" s="1897" t="e">
        <f>COUNTIF(#REF!, O42)</f>
        <v>#REF!</v>
      </c>
      <c r="Q42" s="1898" t="e">
        <f>COUNTIFS(#REF!, O42,#REF!, "e-pasts")</f>
        <v>#REF!</v>
      </c>
      <c r="R42" s="1898" t="e">
        <f>COUNTIFS(#REF!, O42,#REF!, "vēstule")</f>
        <v>#REF!</v>
      </c>
      <c r="S42" s="729" t="e">
        <f t="shared" si="15"/>
        <v>#REF!</v>
      </c>
      <c r="T42" s="34"/>
      <c r="U42" s="1913" t="e">
        <f>SUM(Q40:Q47)</f>
        <v>#REF!</v>
      </c>
      <c r="V42" s="548"/>
      <c r="W42" s="1897"/>
      <c r="X42" s="1898"/>
      <c r="Y42" s="1898"/>
      <c r="Z42" s="729"/>
      <c r="AA42" s="1848"/>
      <c r="AB42" s="1848"/>
      <c r="AC42" s="34" t="s">
        <v>2041</v>
      </c>
      <c r="AD42" s="1897">
        <f>COUNTIF('Arh21'!$J$205:$J$313, AC42)</f>
        <v>26</v>
      </c>
      <c r="AE42" s="1898">
        <f>COUNTIFS('Arh21'!$J$205:$J$313, AC42, 'Arh21'!$E$205:$E$313, "e-pasts")</f>
        <v>21</v>
      </c>
      <c r="AF42" s="1898">
        <f>COUNTIFS('Arh21'!$J$205:$J$313, AC42, 'Arh21'!$E$205:$E$313, "vēstule")</f>
        <v>5</v>
      </c>
      <c r="AG42" s="729">
        <f t="shared" si="13"/>
        <v>0</v>
      </c>
      <c r="AH42" s="34"/>
      <c r="AI42" s="1848"/>
      <c r="AJ42" s="548" t="s">
        <v>2033</v>
      </c>
      <c r="AK42" s="1917" t="e">
        <f>COUNTIF(#REF!, AJ42)</f>
        <v>#REF!</v>
      </c>
      <c r="AL42" s="1898" t="e">
        <f>COUNTIFS(#REF!, AJ42,#REF!, "e-pasts")</f>
        <v>#REF!</v>
      </c>
      <c r="AM42" s="1898" t="e">
        <f>COUNTIFS(#REF!, AJ42,#REF!, "vēstule")</f>
        <v>#REF!</v>
      </c>
      <c r="AN42" s="729" t="e">
        <f>SUM(AK42:AK48)</f>
        <v>#REF!</v>
      </c>
      <c r="AO42" s="1891" t="s">
        <v>3314</v>
      </c>
      <c r="AP42" s="1914">
        <f>COUNT(#REF!)</f>
        <v>0</v>
      </c>
      <c r="AQ42" s="1893" t="e">
        <f>COUNTIF(#REF!, "e-pasts")</f>
        <v>#REF!</v>
      </c>
      <c r="AR42" s="1893" t="e">
        <f>COUNTIF(#REF!, "vēstule")</f>
        <v>#REF!</v>
      </c>
      <c r="AS42" s="1892" t="e">
        <f>AP42-AQ42-AR42</f>
        <v>#REF!</v>
      </c>
      <c r="AT42" s="34"/>
      <c r="AU42" s="34"/>
      <c r="AV42" s="34"/>
      <c r="AW42" s="34"/>
      <c r="AX42" s="34"/>
      <c r="AY42" s="34"/>
      <c r="AZ42" s="34"/>
      <c r="BA42" s="34"/>
      <c r="BB42" s="34"/>
      <c r="BC42" s="34"/>
      <c r="BD42" s="34"/>
      <c r="BE42" s="34"/>
      <c r="BF42" s="34"/>
      <c r="BG42" s="34"/>
      <c r="BH42" s="518"/>
      <c r="BI42" s="518"/>
      <c r="BJ42" s="34"/>
      <c r="BK42" s="34"/>
      <c r="BL42" s="34"/>
      <c r="BM42" s="34"/>
      <c r="BN42" s="34"/>
      <c r="BO42" s="34"/>
      <c r="BP42" s="34"/>
      <c r="BQ42" s="34"/>
      <c r="BR42" s="1912" t="s">
        <v>14384</v>
      </c>
      <c r="BS42" s="1912" t="e">
        <f>P31</f>
        <v>#REF!</v>
      </c>
      <c r="BT42" s="1912" t="e">
        <f>P32</f>
        <v>#REF!</v>
      </c>
      <c r="BU42" s="1912" t="e">
        <f>P38</f>
        <v>#REF!</v>
      </c>
      <c r="BV42" s="1912"/>
      <c r="BW42" s="1912"/>
      <c r="BX42" s="1912"/>
      <c r="BY42" s="1912"/>
      <c r="BZ42" s="1912" t="e">
        <f>P34</f>
        <v>#REF!</v>
      </c>
      <c r="CA42" s="1912"/>
      <c r="CB42" s="1912" t="e">
        <f>P36</f>
        <v>#REF!</v>
      </c>
      <c r="CC42" s="1912"/>
      <c r="CD42" s="1912" t="e">
        <f>P35</f>
        <v>#REF!</v>
      </c>
      <c r="CE42" s="1912"/>
      <c r="CF42" s="1912"/>
      <c r="CG42" s="1912"/>
      <c r="CH42" s="34"/>
      <c r="CI42" s="34"/>
      <c r="CJ42" s="1850" t="e">
        <f>P37</f>
        <v>#REF!</v>
      </c>
    </row>
    <row r="43" spans="1:88" ht="13.2" customHeight="1" outlineLevel="1">
      <c r="A43" s="1915" t="s">
        <v>14369</v>
      </c>
      <c r="B43" s="1897">
        <v>4</v>
      </c>
      <c r="C43" s="1898">
        <v>1</v>
      </c>
      <c r="D43" s="1898">
        <v>3</v>
      </c>
      <c r="E43" s="729">
        <v>0</v>
      </c>
      <c r="F43" s="367"/>
      <c r="G43" s="1848"/>
      <c r="H43" s="1916" t="s">
        <v>2046</v>
      </c>
      <c r="I43" s="1897">
        <f>COUNTIF(Arhīvs2018!$J$233:$J$312, H43)</f>
        <v>0</v>
      </c>
      <c r="J43" s="1898">
        <f>COUNTIFS(Arhīvs2018!$J$233:$J$312, H43, Arhīvs2018!$E$233:$E$312, "e-pasts")</f>
        <v>0</v>
      </c>
      <c r="K43" s="1898">
        <f>COUNTIFS(Arhīvs2018!$J$233:$J$312, H43, Arhīvs2018!$E$233:$E$312, "vēstule")</f>
        <v>0</v>
      </c>
      <c r="L43" s="729">
        <f t="shared" si="14"/>
        <v>0</v>
      </c>
      <c r="M43" s="34"/>
      <c r="N43" s="1848"/>
      <c r="O43" s="548" t="s">
        <v>2042</v>
      </c>
      <c r="P43" s="1897" t="e">
        <f>COUNTIF(#REF!, O43)</f>
        <v>#REF!</v>
      </c>
      <c r="Q43" s="1898" t="e">
        <f>COUNTIFS(#REF!, O43,#REF!, "e-pasts")</f>
        <v>#REF!</v>
      </c>
      <c r="R43" s="1898" t="e">
        <f>COUNTIFS(#REF!, O43,#REF!, "vēstule")</f>
        <v>#REF!</v>
      </c>
      <c r="S43" s="729" t="e">
        <f t="shared" si="15"/>
        <v>#REF!</v>
      </c>
      <c r="T43" s="34"/>
      <c r="U43" s="1913" t="e">
        <f>SUM(R40:R47)</f>
        <v>#REF!</v>
      </c>
      <c r="V43" s="1891" t="s">
        <v>14399</v>
      </c>
      <c r="W43" s="1892">
        <f>COUNT('Arh20'!$B$245:$B$339)</f>
        <v>95</v>
      </c>
      <c r="X43" s="1893">
        <f>COUNTIF('Arh20'!$E$245:$E$339, "e-pasts")</f>
        <v>75</v>
      </c>
      <c r="Y43" s="1893">
        <f>COUNTIF('Arh20'!$E$245:$E$339, "vēstule")</f>
        <v>20</v>
      </c>
      <c r="Z43" s="1892">
        <f t="shared" ref="Z43:Z50" si="16">W43-X43-Y43</f>
        <v>0</v>
      </c>
      <c r="AA43" s="1894">
        <f>AVERAGE('Arh20'!L245:L339)</f>
        <v>14.073684210526316</v>
      </c>
      <c r="AB43" s="1848" t="s">
        <v>14348</v>
      </c>
      <c r="AC43" s="548" t="s">
        <v>2039</v>
      </c>
      <c r="AD43" s="1897">
        <f>COUNTIF('Arh21'!$J$205:$J$313, AC43)</f>
        <v>0</v>
      </c>
      <c r="AE43" s="1898">
        <f>COUNTIFS('Arh21'!$J$205:$J$313, AC43, 'Arh21'!$E$205:$E$313, "e-pasts")</f>
        <v>0</v>
      </c>
      <c r="AF43" s="1898">
        <f>COUNTIFS('Arh21'!$J$205:$J$313, AC43, 'Arh21'!$E$205:$E$313, "vēstule")</f>
        <v>0</v>
      </c>
      <c r="AG43" s="729">
        <f t="shared" si="13"/>
        <v>0</v>
      </c>
      <c r="AH43" s="34"/>
      <c r="AI43" s="1848"/>
      <c r="AJ43" s="548" t="s">
        <v>2034</v>
      </c>
      <c r="AK43" s="1917" t="e">
        <f>COUNTIF(#REF!, AJ43)</f>
        <v>#REF!</v>
      </c>
      <c r="AL43" s="1898" t="e">
        <f>COUNTIFS(#REF!, AJ43,#REF!, "e-pasts")</f>
        <v>#REF!</v>
      </c>
      <c r="AM43" s="1898" t="e">
        <f>COUNTIFS(#REF!, AJ43,#REF!, "vēstule")</f>
        <v>#REF!</v>
      </c>
      <c r="AN43" s="729"/>
      <c r="AO43" s="548" t="s">
        <v>2033</v>
      </c>
      <c r="AP43" s="1917" t="e">
        <f>COUNTIF(#REF!, AO43)</f>
        <v>#REF!</v>
      </c>
      <c r="AQ43" s="1898" t="e">
        <f>COUNTIFS(#REF!, AO43,#REF!, "e-pasts")</f>
        <v>#REF!</v>
      </c>
      <c r="AR43" s="1898" t="e">
        <f>COUNTIFS(#REF!, AO43,#REF!, "vēstule")</f>
        <v>#REF!</v>
      </c>
      <c r="AS43" s="1913" t="e">
        <f>SUM(AP43:AP49)</f>
        <v>#REF!</v>
      </c>
      <c r="AT43" s="34"/>
      <c r="AU43" s="34"/>
      <c r="AV43" s="34"/>
      <c r="AW43" s="34"/>
      <c r="AX43" s="34"/>
      <c r="AY43" s="34"/>
      <c r="AZ43" s="34"/>
      <c r="BA43" s="34"/>
      <c r="BB43" s="34"/>
      <c r="BC43" s="34"/>
      <c r="BD43" s="34"/>
      <c r="BE43" s="34"/>
      <c r="BF43" s="34"/>
      <c r="BG43" s="34"/>
      <c r="BH43" s="518"/>
      <c r="BI43" s="518"/>
      <c r="BJ43" s="34"/>
      <c r="BK43" s="34"/>
      <c r="BL43" s="34"/>
      <c r="BM43" s="34"/>
      <c r="BN43" s="34"/>
      <c r="BO43" s="34"/>
      <c r="BP43" s="34"/>
      <c r="BQ43" s="34"/>
      <c r="BR43" s="1912" t="s">
        <v>14397</v>
      </c>
      <c r="BS43" s="1912" t="e">
        <f>P40</f>
        <v>#REF!</v>
      </c>
      <c r="BT43" s="1912" t="e">
        <f>P41</f>
        <v>#REF!</v>
      </c>
      <c r="BU43" s="1912" t="e">
        <f>P47</f>
        <v>#REF!</v>
      </c>
      <c r="BV43" s="1912"/>
      <c r="BW43" s="1912"/>
      <c r="BX43" s="1912"/>
      <c r="BY43" s="1912"/>
      <c r="BZ43" s="1912" t="e">
        <f>P43</f>
        <v>#REF!</v>
      </c>
      <c r="CA43" s="1912"/>
      <c r="CB43" s="1912" t="e">
        <f>P45</f>
        <v>#REF!</v>
      </c>
      <c r="CC43" s="1912" t="e">
        <f>P42</f>
        <v>#REF!</v>
      </c>
      <c r="CD43" s="1912" t="e">
        <f>P44</f>
        <v>#REF!</v>
      </c>
      <c r="CE43" s="1912"/>
      <c r="CF43" s="1912"/>
      <c r="CG43" s="1912"/>
      <c r="CH43" s="34"/>
      <c r="CI43" s="34"/>
      <c r="CJ43" s="1850"/>
    </row>
    <row r="44" spans="1:88" ht="13.2" customHeight="1" outlineLevel="1">
      <c r="A44" s="1918" t="s">
        <v>14400</v>
      </c>
      <c r="B44" s="1889">
        <v>77</v>
      </c>
      <c r="C44" s="1890">
        <v>52</v>
      </c>
      <c r="D44" s="1890">
        <v>21</v>
      </c>
      <c r="E44" s="1889">
        <v>4</v>
      </c>
      <c r="F44" s="1889"/>
      <c r="G44" s="1848"/>
      <c r="H44" s="922"/>
      <c r="I44" s="1892">
        <f>COUNT(Arhīvs2018!$B$313:$B$371)</f>
        <v>59</v>
      </c>
      <c r="J44" s="1893">
        <f>COUNTIF(Arhīvs2018!$E$313:$E$371, "e-pasts")</f>
        <v>38</v>
      </c>
      <c r="K44" s="1893">
        <f>COUNTIF(Arhīvs2018!$E$313:$E$371, "vēstule")</f>
        <v>21</v>
      </c>
      <c r="L44" s="1892">
        <f t="shared" si="14"/>
        <v>0</v>
      </c>
      <c r="M44" s="1894">
        <f>AVERAGE(Arhīvs2018!$L$313:$L$371)</f>
        <v>13.711864406779661</v>
      </c>
      <c r="N44" s="1848" t="s">
        <v>14348</v>
      </c>
      <c r="O44" s="548" t="s">
        <v>3001</v>
      </c>
      <c r="P44" s="1897" t="e">
        <f>COUNTIF(#REF!, O44)</f>
        <v>#REF!</v>
      </c>
      <c r="Q44" s="1898" t="e">
        <f>COUNTIFS(#REF!, O44,#REF!, "e-pasts")</f>
        <v>#REF!</v>
      </c>
      <c r="R44" s="1898" t="e">
        <f>COUNTIFS(#REF!, O44,#REF!, "vēstule")</f>
        <v>#REF!</v>
      </c>
      <c r="S44" s="729" t="e">
        <f t="shared" si="15"/>
        <v>#REF!</v>
      </c>
      <c r="T44" s="34"/>
      <c r="U44" s="1913" t="e">
        <f>SUM(S40:S47)</f>
        <v>#REF!</v>
      </c>
      <c r="V44" s="548" t="s">
        <v>2033</v>
      </c>
      <c r="W44" s="1897">
        <f>COUNTIF('Arh20'!$J$245:$J$339, V44)</f>
        <v>24</v>
      </c>
      <c r="X44" s="1898">
        <f>COUNTIFS('Arh20'!$J$245:$J$339, V44, 'Arh20'!$E$245:$E$339, "e-pasts")</f>
        <v>20</v>
      </c>
      <c r="Y44" s="1898">
        <f>COUNTIFS('Arh20'!$J$245:$J$339, V44, 'Arh20'!$E$245:$E$339, "vēstule")</f>
        <v>4</v>
      </c>
      <c r="Z44" s="729">
        <f t="shared" si="16"/>
        <v>0</v>
      </c>
      <c r="AA44" s="34"/>
      <c r="AB44" s="1848">
        <f>SUM(W44:W51)</f>
        <v>95</v>
      </c>
      <c r="AC44" s="548" t="s">
        <v>2046</v>
      </c>
      <c r="AD44" s="1897">
        <f>COUNTIF('Arh21'!$J$205:$J$313, AC44)</f>
        <v>0</v>
      </c>
      <c r="AE44" s="1898">
        <f>COUNTIFS('Arh21'!$J$205:$J$313, AC44, 'Arh21'!$E$205:$E$313, "e-pasts")</f>
        <v>0</v>
      </c>
      <c r="AF44" s="1898">
        <f>COUNTIFS('Arh21'!$J$205:$J$313, AC44, 'Arh21'!$E$205:$E$313, "vēstule")</f>
        <v>0</v>
      </c>
      <c r="AG44" s="729">
        <f t="shared" si="13"/>
        <v>0</v>
      </c>
      <c r="AH44" s="34"/>
      <c r="AI44" s="34"/>
      <c r="AJ44" s="548" t="s">
        <v>2042</v>
      </c>
      <c r="AK44" s="1917" t="e">
        <f>COUNTIF(#REF!, AJ44)</f>
        <v>#REF!</v>
      </c>
      <c r="AL44" s="1898" t="e">
        <f>COUNTIFS(#REF!, AJ44,#REF!, "e-pasts")</f>
        <v>#REF!</v>
      </c>
      <c r="AM44" s="1898" t="e">
        <f>COUNTIFS(#REF!, AJ44,#REF!, "vēstule")</f>
        <v>#REF!</v>
      </c>
      <c r="AN44" s="729"/>
      <c r="AO44" s="548" t="s">
        <v>2034</v>
      </c>
      <c r="AP44" s="1917" t="e">
        <f>COUNTIF(#REF!, AO44)</f>
        <v>#REF!</v>
      </c>
      <c r="AQ44" s="1898" t="e">
        <f>COUNTIFS(#REF!, AO44,#REF!, "e-pasts")</f>
        <v>#REF!</v>
      </c>
      <c r="AR44" s="1898" t="e">
        <f>COUNTIFS(#REF!, AO44,#REF!, "vēstule")</f>
        <v>#REF!</v>
      </c>
      <c r="AS44" s="1848"/>
      <c r="AT44" s="34"/>
      <c r="AU44" s="34"/>
      <c r="AV44" s="34"/>
      <c r="AW44" s="34"/>
      <c r="AX44" s="34"/>
      <c r="AY44" s="34"/>
      <c r="AZ44" s="34"/>
      <c r="BA44" s="34"/>
      <c r="BB44" s="34"/>
      <c r="BC44" s="34"/>
      <c r="BD44" s="34"/>
      <c r="BE44" s="34"/>
      <c r="BF44" s="34"/>
      <c r="BG44" s="34"/>
      <c r="BH44" s="518"/>
      <c r="BI44" s="518"/>
      <c r="BJ44" s="34"/>
      <c r="BK44" s="34"/>
      <c r="BL44" s="34"/>
      <c r="BM44" s="34"/>
      <c r="BN44" s="34"/>
      <c r="BO44" s="34"/>
      <c r="BP44" s="34"/>
      <c r="BQ44" s="34"/>
      <c r="BR44" s="1912" t="s">
        <v>14401</v>
      </c>
      <c r="BS44" s="1912" t="e">
        <f>P49</f>
        <v>#REF!</v>
      </c>
      <c r="BT44" s="1912" t="e">
        <f>P50</f>
        <v>#REF!</v>
      </c>
      <c r="BU44" s="1912" t="e">
        <f>P56</f>
        <v>#REF!</v>
      </c>
      <c r="BV44" s="1912"/>
      <c r="BW44" s="1912"/>
      <c r="BX44" s="1912"/>
      <c r="BY44" s="1912"/>
      <c r="BZ44" s="1912" t="e">
        <f>P52</f>
        <v>#REF!</v>
      </c>
      <c r="CA44" s="1912"/>
      <c r="CB44" s="1912" t="e">
        <f>P54</f>
        <v>#REF!</v>
      </c>
      <c r="CC44" s="1912" t="e">
        <f>P51</f>
        <v>#REF!</v>
      </c>
      <c r="CD44" s="1912" t="e">
        <f>P53</f>
        <v>#REF!</v>
      </c>
      <c r="CE44" s="1912"/>
      <c r="CF44" s="1912"/>
      <c r="CG44" s="1912"/>
      <c r="CH44" s="34"/>
      <c r="CI44" s="34"/>
      <c r="CJ44" s="1850" t="e">
        <f>P55</f>
        <v>#REF!</v>
      </c>
    </row>
    <row r="45" spans="1:88" ht="13.2" customHeight="1" outlineLevel="1">
      <c r="A45" s="1896" t="s">
        <v>2033</v>
      </c>
      <c r="B45" s="1897">
        <v>7</v>
      </c>
      <c r="C45" s="1923">
        <v>2</v>
      </c>
      <c r="D45" s="1923">
        <v>2</v>
      </c>
      <c r="E45" s="367">
        <v>3</v>
      </c>
      <c r="F45" s="367"/>
      <c r="G45" s="1848">
        <f>SUM(B45:B51)</f>
        <v>77</v>
      </c>
      <c r="H45" s="548" t="s">
        <v>2033</v>
      </c>
      <c r="I45" s="1897">
        <f>COUNTIF(Arhīvs2018!$J$313:$J$371, H45)</f>
        <v>15</v>
      </c>
      <c r="J45" s="1898">
        <f>COUNTIFS(Arhīvs2018!$J$313:$J$371, H45, Arhīvs2018!$E$313:$E$371, "e-pasts")</f>
        <v>13</v>
      </c>
      <c r="K45" s="1898">
        <f>COUNTIFS(Arhīvs2018!$J$313:$J$371, H45, Arhīvs2018!$E$313:$E$371, "vēstule")</f>
        <v>2</v>
      </c>
      <c r="L45" s="729">
        <f t="shared" si="14"/>
        <v>0</v>
      </c>
      <c r="M45" s="34"/>
      <c r="N45" s="1848">
        <f>SUM(I45:I50)</f>
        <v>59</v>
      </c>
      <c r="O45" s="548" t="s">
        <v>2039</v>
      </c>
      <c r="P45" s="1897" t="e">
        <f>COUNTIF(#REF!, O45)</f>
        <v>#REF!</v>
      </c>
      <c r="Q45" s="1898" t="e">
        <f>COUNTIFS(#REF!, O45,#REF!, "e-pasts")</f>
        <v>#REF!</v>
      </c>
      <c r="R45" s="1898" t="e">
        <f>COUNTIFS(#REF!, O45,#REF!, "vēstule")</f>
        <v>#REF!</v>
      </c>
      <c r="S45" s="729" t="e">
        <f t="shared" si="15"/>
        <v>#REF!</v>
      </c>
      <c r="T45" s="34"/>
      <c r="U45" s="1848"/>
      <c r="V45" s="548" t="s">
        <v>2034</v>
      </c>
      <c r="W45" s="1897">
        <f>COUNTIF('Arh20'!$J$245:$J$339, V45)</f>
        <v>14</v>
      </c>
      <c r="X45" s="1898">
        <f>COUNTIFS('Arh20'!$J$245:$J$339, V45, 'Arh20'!$E$245:$E$339, "e-pasts")</f>
        <v>10</v>
      </c>
      <c r="Y45" s="1898">
        <f>COUNTIFS('Arh20'!$J$245:$J$339, V45, 'Arh20'!$E$245:$E$339, "vēstule")</f>
        <v>4</v>
      </c>
      <c r="Z45" s="729">
        <f t="shared" si="16"/>
        <v>0</v>
      </c>
      <c r="AA45" s="34">
        <f>SUM(W44:W50)</f>
        <v>95</v>
      </c>
      <c r="AB45" s="1848">
        <f>SUM(X44:Z51)</f>
        <v>95</v>
      </c>
      <c r="AC45" s="1891" t="s">
        <v>14402</v>
      </c>
      <c r="AD45" s="1892">
        <f>COUNT('Arh21'!$B$315:$B$398)</f>
        <v>84</v>
      </c>
      <c r="AE45" s="1893">
        <f>COUNTIF('Arh21'!$E$315:$E$398, "e-pasts")</f>
        <v>58</v>
      </c>
      <c r="AF45" s="1893">
        <f>COUNTIF('Arh21'!$E$315:$E$398, "vēstule")</f>
        <v>23</v>
      </c>
      <c r="AG45" s="1892">
        <f t="shared" si="13"/>
        <v>3</v>
      </c>
      <c r="AH45" s="1894"/>
      <c r="AI45" s="1848">
        <f>SUM(AD46:AD52)</f>
        <v>84</v>
      </c>
      <c r="AJ45" s="34" t="s">
        <v>2035</v>
      </c>
      <c r="AK45" s="1917" t="e">
        <f>COUNTIF(#REF!, AJ45)</f>
        <v>#REF!</v>
      </c>
      <c r="AL45" s="1898" t="e">
        <f>COUNTIFS(#REF!, AJ45,#REF!, "e-pasts")</f>
        <v>#REF!</v>
      </c>
      <c r="AM45" s="1898" t="e">
        <f>COUNTIFS(#REF!, AJ45,#REF!, "vēstule")</f>
        <v>#REF!</v>
      </c>
      <c r="AN45" s="729"/>
      <c r="AO45" s="548" t="s">
        <v>2035</v>
      </c>
      <c r="AP45" s="1917" t="e">
        <f>COUNTIF(#REF!, AO45)</f>
        <v>#REF!</v>
      </c>
      <c r="AQ45" s="1898" t="e">
        <f>COUNTIFS(#REF!, AO45,#REF!, "e-pasts")</f>
        <v>#REF!</v>
      </c>
      <c r="AR45" s="1898" t="e">
        <f>COUNTIFS(#REF!, AO45,#REF!, "vēstule")</f>
        <v>#REF!</v>
      </c>
      <c r="AS45" s="1848"/>
      <c r="AT45" s="34"/>
      <c r="AU45" s="34"/>
      <c r="AV45" s="34"/>
      <c r="AW45" s="34"/>
      <c r="AX45" s="34"/>
      <c r="AY45" s="34"/>
      <c r="AZ45" s="34"/>
      <c r="BA45" s="34"/>
      <c r="BB45" s="34"/>
      <c r="BC45" s="34"/>
      <c r="BD45" s="34"/>
      <c r="BE45" s="34"/>
      <c r="BF45" s="34"/>
      <c r="BG45" s="34"/>
      <c r="BH45" s="518"/>
      <c r="BI45" s="518"/>
      <c r="BJ45" s="34"/>
      <c r="BK45" s="34"/>
      <c r="BL45" s="34"/>
      <c r="BM45" s="34"/>
      <c r="BN45" s="34"/>
      <c r="BO45" s="34"/>
      <c r="BP45" s="34"/>
      <c r="BQ45" s="34"/>
      <c r="BR45" s="1912" t="s">
        <v>14403</v>
      </c>
      <c r="BS45" s="1912" t="e">
        <f>P58</f>
        <v>#REF!</v>
      </c>
      <c r="BT45" s="1912" t="e">
        <f>P59</f>
        <v>#REF!</v>
      </c>
      <c r="BU45" s="1912" t="e">
        <f>P65</f>
        <v>#REF!</v>
      </c>
      <c r="BV45" s="1912"/>
      <c r="BW45" s="1912"/>
      <c r="BX45" s="1912"/>
      <c r="BY45" s="1912"/>
      <c r="BZ45" s="1912" t="e">
        <f>P61</f>
        <v>#REF!</v>
      </c>
      <c r="CA45" s="1912"/>
      <c r="CB45" s="1912" t="e">
        <f>P63</f>
        <v>#REF!</v>
      </c>
      <c r="CC45" s="1912" t="e">
        <f>P60</f>
        <v>#REF!</v>
      </c>
      <c r="CD45" s="1912" t="e">
        <f>P62</f>
        <v>#REF!</v>
      </c>
      <c r="CE45" s="1912"/>
      <c r="CF45" s="1912"/>
      <c r="CG45" s="1912"/>
      <c r="CH45" s="34"/>
      <c r="CI45" s="34"/>
      <c r="CJ45" s="1850"/>
    </row>
    <row r="46" spans="1:88" ht="13.2" customHeight="1" outlineLevel="1">
      <c r="A46" s="1896" t="s">
        <v>2846</v>
      </c>
      <c r="B46" s="1897">
        <v>7</v>
      </c>
      <c r="C46" s="1923">
        <v>7</v>
      </c>
      <c r="D46" s="1923">
        <v>0</v>
      </c>
      <c r="E46" s="367">
        <v>0</v>
      </c>
      <c r="F46" s="367"/>
      <c r="G46" s="1848">
        <f>SUM(C45:E51)</f>
        <v>77</v>
      </c>
      <c r="H46" s="548" t="s">
        <v>2846</v>
      </c>
      <c r="I46" s="1897">
        <f>COUNTIF(Arhīvs2018!$J$313:$J$371, H46)</f>
        <v>12</v>
      </c>
      <c r="J46" s="1898">
        <f>COUNTIFS(Arhīvs2018!$J$313:$J$371, H46, Arhīvs2018!$E$313:$E$371, "e-pasts")</f>
        <v>5</v>
      </c>
      <c r="K46" s="1898">
        <f>COUNTIFS(Arhīvs2018!$J$313:$J$371, H46, Arhīvs2018!$E$313:$E$371, "vēstule")</f>
        <v>7</v>
      </c>
      <c r="L46" s="729">
        <f t="shared" si="14"/>
        <v>0</v>
      </c>
      <c r="M46" s="34"/>
      <c r="N46" s="1848">
        <f>SUM(J45:L50)</f>
        <v>59</v>
      </c>
      <c r="O46" s="548" t="s">
        <v>2888</v>
      </c>
      <c r="P46" s="1897" t="e">
        <f>COUNTIF(#REF!, O46)</f>
        <v>#REF!</v>
      </c>
      <c r="Q46" s="1898" t="e">
        <f>COUNTIFS(#REF!, O46,#REF!, "e-pasts")</f>
        <v>#REF!</v>
      </c>
      <c r="R46" s="1898" t="e">
        <f>COUNTIFS(#REF!, O46,#REF!, "vēstule")</f>
        <v>#REF!</v>
      </c>
      <c r="S46" s="729" t="e">
        <f t="shared" si="15"/>
        <v>#REF!</v>
      </c>
      <c r="T46" s="34"/>
      <c r="U46" s="1848"/>
      <c r="V46" s="548" t="s">
        <v>2042</v>
      </c>
      <c r="W46" s="1897">
        <f>COUNTIF('Arh20'!$J$245:$J$339, V46)</f>
        <v>24</v>
      </c>
      <c r="X46" s="1898">
        <f>COUNTIFS('Arh20'!$J$245:$J$339, V46, 'Arh20'!$E$245:$E$339, "e-pasts")</f>
        <v>21</v>
      </c>
      <c r="Y46" s="1898">
        <f>COUNTIFS('Arh20'!$J$245:$J$339, V46, 'Arh20'!$E$245:$E$339, "vēstule")</f>
        <v>3</v>
      </c>
      <c r="Z46" s="729">
        <f t="shared" si="16"/>
        <v>0</v>
      </c>
      <c r="AA46" s="34"/>
      <c r="AB46" s="1913">
        <f>SUM(X44:X51)</f>
        <v>75</v>
      </c>
      <c r="AC46" s="548" t="s">
        <v>2033</v>
      </c>
      <c r="AD46" s="1897">
        <f>COUNTIF('Arh21'!$J$315:$J$398, AC46)</f>
        <v>25</v>
      </c>
      <c r="AE46" s="1898">
        <f>COUNTIFS('Arh21'!$J$315:$J$398, AC46, 'Arh21'!$E$315:$E$398, "e-pasts")</f>
        <v>18</v>
      </c>
      <c r="AF46" s="1898">
        <f>COUNTIFS('Arh21'!$J$315:$J$398, AC46, 'Arh21'!$E$315:$E$398, "vēstule")</f>
        <v>7</v>
      </c>
      <c r="AG46" s="729">
        <f t="shared" si="13"/>
        <v>0</v>
      </c>
      <c r="AH46" s="34"/>
      <c r="AI46" s="1848">
        <f>SUM(AE46:AG52)</f>
        <v>84</v>
      </c>
      <c r="AJ46" s="548" t="s">
        <v>2045</v>
      </c>
      <c r="AK46" s="1917" t="e">
        <f>COUNTIF(#REF!, AJ46)</f>
        <v>#REF!</v>
      </c>
      <c r="AL46" s="1898" t="e">
        <f>COUNTIFS(#REF!, AJ46,#REF!, "e-pasts")</f>
        <v>#REF!</v>
      </c>
      <c r="AM46" s="1898" t="e">
        <f>COUNTIFS(#REF!, AJ46,#REF!, "vēstule")</f>
        <v>#REF!</v>
      </c>
      <c r="AN46" s="729"/>
      <c r="AO46" s="548" t="s">
        <v>2045</v>
      </c>
      <c r="AP46" s="1917" t="e">
        <f>COUNTIF(#REF!, AO46)</f>
        <v>#REF!</v>
      </c>
      <c r="AQ46" s="1898" t="e">
        <f>COUNTIFS(#REF!, AO46,#REF!, "e-pasts")</f>
        <v>#REF!</v>
      </c>
      <c r="AR46" s="1898" t="e">
        <f>COUNTIFS(#REF!, AO46,#REF!, "vēstule")</f>
        <v>#REF!</v>
      </c>
      <c r="AS46" s="1848"/>
      <c r="AT46" s="34"/>
      <c r="AU46" s="34"/>
      <c r="AV46" s="34"/>
      <c r="AW46" s="34"/>
      <c r="AX46" s="34"/>
      <c r="AY46" s="34"/>
      <c r="AZ46" s="34"/>
      <c r="BA46" s="34"/>
      <c r="BB46" s="34"/>
      <c r="BC46" s="34"/>
      <c r="BD46" s="34"/>
      <c r="BE46" s="34"/>
      <c r="BF46" s="34"/>
      <c r="BG46" s="34"/>
      <c r="BH46" s="518"/>
      <c r="BI46" s="518"/>
      <c r="BJ46" s="34"/>
      <c r="BK46" s="34"/>
      <c r="BL46" s="34"/>
      <c r="BM46" s="34"/>
      <c r="BN46" s="34"/>
      <c r="BO46" s="34"/>
      <c r="BP46" s="34"/>
      <c r="BQ46" s="34"/>
      <c r="BR46" s="1912" t="s">
        <v>14404</v>
      </c>
      <c r="BS46" s="1912" t="e">
        <f>P67</f>
        <v>#REF!</v>
      </c>
      <c r="BT46" s="1912" t="e">
        <f>P68</f>
        <v>#REF!</v>
      </c>
      <c r="BU46" s="1912" t="e">
        <f>P74</f>
        <v>#REF!</v>
      </c>
      <c r="BV46" s="1912"/>
      <c r="BW46" s="1912"/>
      <c r="BX46" s="1912"/>
      <c r="BY46" s="1912"/>
      <c r="BZ46" s="1912" t="e">
        <f>P70</f>
        <v>#REF!</v>
      </c>
      <c r="CA46" s="1912"/>
      <c r="CB46" s="1912" t="e">
        <f>P72</f>
        <v>#REF!</v>
      </c>
      <c r="CC46" s="1912" t="e">
        <f>P69</f>
        <v>#REF!</v>
      </c>
      <c r="CD46" s="1912" t="e">
        <f>P71</f>
        <v>#REF!</v>
      </c>
      <c r="CE46" s="1912"/>
      <c r="CF46" s="1912"/>
      <c r="CG46" s="1912"/>
      <c r="CH46" s="34"/>
      <c r="CI46" s="34"/>
      <c r="CJ46" s="1850"/>
    </row>
    <row r="47" spans="1:88" ht="13.2" customHeight="1" outlineLevel="1">
      <c r="A47" s="1896" t="s">
        <v>2034</v>
      </c>
      <c r="B47" s="1897">
        <v>16</v>
      </c>
      <c r="C47" s="1923">
        <v>14</v>
      </c>
      <c r="D47" s="1923">
        <v>1</v>
      </c>
      <c r="E47" s="367">
        <v>1</v>
      </c>
      <c r="F47" s="367"/>
      <c r="G47" s="1913">
        <f>SUM(C45:C51)</f>
        <v>52</v>
      </c>
      <c r="H47" s="548" t="s">
        <v>2034</v>
      </c>
      <c r="I47" s="1897">
        <f>COUNTIF(Arhīvs2018!$J$313:$J$371, H47)</f>
        <v>10</v>
      </c>
      <c r="J47" s="1898">
        <f>COUNTIFS(Arhīvs2018!$J$313:$J$371, H47, Arhīvs2018!$E$313:$E$371, "e-pasts")</f>
        <v>7</v>
      </c>
      <c r="K47" s="1898">
        <f>COUNTIFS(Arhīvs2018!$J$313:$J$371, H47, Arhīvs2018!$E$313:$E$371, "vēstule")</f>
        <v>3</v>
      </c>
      <c r="L47" s="729">
        <f t="shared" si="14"/>
        <v>0</v>
      </c>
      <c r="M47" s="34"/>
      <c r="N47" s="1913">
        <f>SUM(J45:J50)</f>
        <v>38</v>
      </c>
      <c r="O47" s="548" t="s">
        <v>2035</v>
      </c>
      <c r="P47" s="1897" t="e">
        <f>COUNTIF(#REF!, O47)</f>
        <v>#REF!</v>
      </c>
      <c r="Q47" s="1898" t="e">
        <f>COUNTIFS(#REF!, O47,#REF!, "e-pasts")</f>
        <v>#REF!</v>
      </c>
      <c r="R47" s="1898" t="e">
        <f>COUNTIFS(#REF!, O47,#REF!, "vēstule")</f>
        <v>#REF!</v>
      </c>
      <c r="S47" s="729" t="e">
        <f t="shared" si="15"/>
        <v>#REF!</v>
      </c>
      <c r="T47" s="1848"/>
      <c r="U47" s="1848"/>
      <c r="V47" s="34" t="s">
        <v>2035</v>
      </c>
      <c r="W47" s="1897">
        <f>COUNTIF('Arh20'!$J$245:$J$339, V47)</f>
        <v>18</v>
      </c>
      <c r="X47" s="1898">
        <f>COUNTIFS('Arh20'!$J$245:$J$339, V47, 'Arh20'!$E$245:$E$339, "e-pasts")</f>
        <v>10</v>
      </c>
      <c r="Y47" s="1898">
        <f>COUNTIFS('Arh20'!$J$245:$J$339, V47, 'Arh20'!$E$245:$E$339, "vēstule")</f>
        <v>8</v>
      </c>
      <c r="Z47" s="729">
        <f t="shared" si="16"/>
        <v>0</v>
      </c>
      <c r="AA47" s="34"/>
      <c r="AB47" s="1913">
        <f>SUM(Y44:Y51)</f>
        <v>20</v>
      </c>
      <c r="AC47" s="548" t="s">
        <v>2034</v>
      </c>
      <c r="AD47" s="1897">
        <f>COUNTIF('Arh21'!$J$315:$J$398, AC47)</f>
        <v>8</v>
      </c>
      <c r="AE47" s="1898">
        <f>COUNTIFS('Arh21'!$J$315:$J$398, AC47, 'Arh21'!$E$315:$E$398, "e-pasts")</f>
        <v>5</v>
      </c>
      <c r="AF47" s="1898">
        <f>COUNTIFS('Arh21'!$J$315:$J$398, AC47, 'Arh21'!$E$315:$E$398, "vēstule")</f>
        <v>3</v>
      </c>
      <c r="AG47" s="729">
        <f t="shared" si="13"/>
        <v>0</v>
      </c>
      <c r="AH47" s="34"/>
      <c r="AI47" s="1913">
        <f>SUM(AE46:AE52)</f>
        <v>58</v>
      </c>
      <c r="AJ47" s="548" t="s">
        <v>2038</v>
      </c>
      <c r="AK47" s="1917" t="e">
        <f>COUNTIF(#REF!, AJ47)</f>
        <v>#REF!</v>
      </c>
      <c r="AL47" s="1898" t="e">
        <f>COUNTIFS(#REF!, AJ47,#REF!, "e-pasts")</f>
        <v>#REF!</v>
      </c>
      <c r="AM47" s="1898" t="e">
        <f>COUNTIFS(#REF!, AJ47,#REF!, "vēstule")</f>
        <v>#REF!</v>
      </c>
      <c r="AN47" s="729"/>
      <c r="AO47" s="548" t="s">
        <v>2036</v>
      </c>
      <c r="AP47" s="1917" t="e">
        <f>COUNTIF(#REF!, AO47)</f>
        <v>#REF!</v>
      </c>
      <c r="AQ47" s="1898" t="e">
        <f>COUNTIFS(#REF!, AO47,#REF!, "e-pasts")</f>
        <v>#REF!</v>
      </c>
      <c r="AR47" s="1898" t="e">
        <f>COUNTIFS(#REF!, AO47,#REF!, "vēstule")</f>
        <v>#REF!</v>
      </c>
      <c r="AS47" s="1848"/>
      <c r="AT47" s="34"/>
      <c r="AU47" s="34"/>
      <c r="AV47" s="34"/>
      <c r="AW47" s="34"/>
      <c r="AX47" s="34"/>
      <c r="AY47" s="34"/>
      <c r="AZ47" s="34"/>
      <c r="BA47" s="34"/>
      <c r="BB47" s="34"/>
      <c r="BC47" s="34"/>
      <c r="BD47" s="34"/>
      <c r="BE47" s="34"/>
      <c r="BF47" s="34"/>
      <c r="BG47" s="34"/>
      <c r="BH47" s="518"/>
      <c r="BI47" s="518"/>
      <c r="BJ47" s="34"/>
      <c r="BK47" s="34"/>
      <c r="BL47" s="34"/>
      <c r="BM47" s="34"/>
      <c r="BN47" s="34"/>
      <c r="BO47" s="34"/>
      <c r="BP47" s="34"/>
      <c r="BQ47" s="34"/>
      <c r="BR47" s="1912" t="s">
        <v>14405</v>
      </c>
      <c r="BS47" s="1912" t="e">
        <f>P76</f>
        <v>#REF!</v>
      </c>
      <c r="BT47" s="1912" t="e">
        <f>P77</f>
        <v>#REF!</v>
      </c>
      <c r="BU47" s="1912" t="e">
        <f>P83</f>
        <v>#REF!</v>
      </c>
      <c r="BV47" s="1912"/>
      <c r="BW47" s="1912"/>
      <c r="BX47" s="1912"/>
      <c r="BY47" s="1912"/>
      <c r="BZ47" s="1912" t="e">
        <f>P79</f>
        <v>#REF!</v>
      </c>
      <c r="CA47" s="1912"/>
      <c r="CB47" s="1912" t="e">
        <f>P81</f>
        <v>#REF!</v>
      </c>
      <c r="CC47" s="1912" t="e">
        <f>P78</f>
        <v>#REF!</v>
      </c>
      <c r="CD47" s="1912" t="e">
        <f>P80</f>
        <v>#REF!</v>
      </c>
      <c r="CE47" s="1912"/>
      <c r="CF47" s="1912"/>
      <c r="CG47" s="1912"/>
      <c r="CH47" s="34"/>
      <c r="CI47" s="34"/>
      <c r="CJ47" s="1850"/>
    </row>
    <row r="48" spans="1:88" ht="13.2" customHeight="1" outlineLevel="1">
      <c r="A48" s="1896" t="s">
        <v>2831</v>
      </c>
      <c r="B48" s="1897">
        <v>9</v>
      </c>
      <c r="C48" s="1923">
        <v>6</v>
      </c>
      <c r="D48" s="1923">
        <v>3</v>
      </c>
      <c r="E48" s="367">
        <v>0</v>
      </c>
      <c r="F48" s="367"/>
      <c r="G48" s="1913">
        <f>SUM(D45:D51)</f>
        <v>21</v>
      </c>
      <c r="H48" s="548" t="s">
        <v>2831</v>
      </c>
      <c r="I48" s="1897">
        <f>COUNTIF(Arhīvs2018!$J$313:$J$371, H48)</f>
        <v>12</v>
      </c>
      <c r="J48" s="1898">
        <f>COUNTIFS(Arhīvs2018!$J$313:$J$371, H48, Arhīvs2018!$E$313:$E$371, "e-pasts")</f>
        <v>5</v>
      </c>
      <c r="K48" s="1898">
        <f>COUNTIFS(Arhīvs2018!$J$313:$J$371, H48, Arhīvs2018!$E$313:$E$371, "vēstule")</f>
        <v>7</v>
      </c>
      <c r="L48" s="729">
        <f t="shared" si="14"/>
        <v>0</v>
      </c>
      <c r="M48" s="34"/>
      <c r="N48" s="1913">
        <f>SUM(K45:K50)</f>
        <v>21</v>
      </c>
      <c r="O48" s="1891" t="s">
        <v>14401</v>
      </c>
      <c r="P48" s="1892">
        <f>COUNT(#REF!)</f>
        <v>0</v>
      </c>
      <c r="Q48" s="1893" t="e">
        <f>COUNTIF(#REF!, "e-pasts")</f>
        <v>#REF!</v>
      </c>
      <c r="R48" s="1893" t="e">
        <f>COUNTIF(#REF!, "vēstule")</f>
        <v>#REF!</v>
      </c>
      <c r="S48" s="1892" t="e">
        <f t="shared" si="15"/>
        <v>#REF!</v>
      </c>
      <c r="T48" s="1894" t="e">
        <f>AVERAGE(#REF!)</f>
        <v>#REF!</v>
      </c>
      <c r="U48" s="1848" t="s">
        <v>14348</v>
      </c>
      <c r="V48" s="548" t="s">
        <v>2045</v>
      </c>
      <c r="W48" s="1897">
        <f>COUNTIF('Arh20'!$J$245:$J$339, V48)</f>
        <v>15</v>
      </c>
      <c r="X48" s="1898">
        <f>COUNTIFS('Arh20'!$J$245:$J$339, V48, 'Arh20'!$E$245:$E$339, "e-pasts")</f>
        <v>14</v>
      </c>
      <c r="Y48" s="1898">
        <f>COUNTIFS('Arh20'!$J$245:$J$339, V48, 'Arh20'!$E$245:$E$339, "vēstule")</f>
        <v>1</v>
      </c>
      <c r="Z48" s="729">
        <f t="shared" si="16"/>
        <v>0</v>
      </c>
      <c r="AA48" s="34"/>
      <c r="AB48" s="1913">
        <f>SUM(Z44:Z51)</f>
        <v>0</v>
      </c>
      <c r="AC48" s="548" t="s">
        <v>2042</v>
      </c>
      <c r="AD48" s="1897">
        <f>COUNTIF('Arh21'!$J$315:$J$398, AC48)</f>
        <v>6</v>
      </c>
      <c r="AE48" s="1898">
        <f>COUNTIFS('Arh21'!$J$315:$J$398, AC48, 'Arh21'!$E$315:$E$398, "e-pasts")</f>
        <v>6</v>
      </c>
      <c r="AF48" s="1898">
        <f>COUNTIFS('Arh21'!$J$315:$J$398, AC48, 'Arh21'!$E$315:$E$398, "vēstule")</f>
        <v>0</v>
      </c>
      <c r="AG48" s="729">
        <f t="shared" si="13"/>
        <v>0</v>
      </c>
      <c r="AH48" s="34"/>
      <c r="AI48" s="1913">
        <f>SUM(AF46:AF52)</f>
        <v>23</v>
      </c>
      <c r="AJ48" s="548" t="s">
        <v>2046</v>
      </c>
      <c r="AK48" s="1917" t="e">
        <f>COUNTIF(#REF!, AJ48)</f>
        <v>#REF!</v>
      </c>
      <c r="AL48" s="1898" t="e">
        <f>COUNTIFS(#REF!, AJ48,#REF!, "e-pasts")</f>
        <v>#REF!</v>
      </c>
      <c r="AM48" s="1898" t="e">
        <f>COUNTIFS(#REF!, AJ48,#REF!, "vēstule")</f>
        <v>#REF!</v>
      </c>
      <c r="AN48" s="729"/>
      <c r="AO48" s="548" t="s">
        <v>2044</v>
      </c>
      <c r="AP48" s="1917" t="e">
        <f>COUNTIF(#REF!, AO48)</f>
        <v>#REF!</v>
      </c>
      <c r="AQ48" s="1898" t="e">
        <f>COUNTIFS(#REF!, AO48,#REF!, "e-pasts")</f>
        <v>#REF!</v>
      </c>
      <c r="AR48" s="1898" t="e">
        <f>COUNTIFS(#REF!, AO48,#REF!, "vēstule")</f>
        <v>#REF!</v>
      </c>
      <c r="AS48" s="1848"/>
      <c r="AT48" s="34"/>
      <c r="AU48" s="34"/>
      <c r="AV48" s="34"/>
      <c r="AW48" s="34"/>
      <c r="AX48" s="34"/>
      <c r="AY48" s="34"/>
      <c r="AZ48" s="34"/>
      <c r="BA48" s="34"/>
      <c r="BB48" s="34"/>
      <c r="BC48" s="34"/>
      <c r="BD48" s="34"/>
      <c r="BE48" s="34"/>
      <c r="BF48" s="34"/>
      <c r="BG48" s="34"/>
      <c r="BH48" s="518"/>
      <c r="BI48" s="518"/>
      <c r="BJ48" s="34"/>
      <c r="BK48" s="34"/>
      <c r="BL48" s="34"/>
      <c r="BM48" s="34"/>
      <c r="BN48" s="34"/>
      <c r="BO48" s="34"/>
      <c r="BP48" s="34"/>
      <c r="BQ48" s="34"/>
      <c r="BR48" s="1912" t="s">
        <v>14406</v>
      </c>
      <c r="BS48" s="1912" t="e">
        <f>P85</f>
        <v>#REF!</v>
      </c>
      <c r="BT48" s="1912" t="e">
        <f>P77</f>
        <v>#REF!</v>
      </c>
      <c r="BU48" s="1912" t="e">
        <f>P92</f>
        <v>#REF!</v>
      </c>
      <c r="BV48" s="1912"/>
      <c r="BW48" s="1912"/>
      <c r="BX48" s="1912"/>
      <c r="BY48" s="1912"/>
      <c r="BZ48" s="1912" t="e">
        <f>P88</f>
        <v>#REF!</v>
      </c>
      <c r="CA48" s="1912"/>
      <c r="CB48" s="1912" t="e">
        <f>P90</f>
        <v>#REF!</v>
      </c>
      <c r="CC48" s="1912" t="e">
        <f>P87</f>
        <v>#REF!</v>
      </c>
      <c r="CD48" s="1912" t="e">
        <f>P89</f>
        <v>#REF!</v>
      </c>
      <c r="CE48" s="1912"/>
      <c r="CF48" s="1912"/>
      <c r="CG48" s="1912"/>
      <c r="CH48" s="34"/>
      <c r="CI48" s="34"/>
      <c r="CJ48" s="1850"/>
    </row>
    <row r="49" spans="1:88" ht="13.2" customHeight="1" outlineLevel="1">
      <c r="A49" s="1924" t="s">
        <v>11881</v>
      </c>
      <c r="B49" s="1897">
        <v>6</v>
      </c>
      <c r="C49" s="1923">
        <v>5</v>
      </c>
      <c r="D49" s="1923">
        <v>1</v>
      </c>
      <c r="E49" s="367">
        <v>0</v>
      </c>
      <c r="F49" s="367"/>
      <c r="G49" s="1913">
        <f>SUM(E45:E51)</f>
        <v>4</v>
      </c>
      <c r="H49" s="1916" t="s">
        <v>2042</v>
      </c>
      <c r="I49" s="1897">
        <f>COUNTIF(Arhīvs2018!$J$313:$J$371, H49)</f>
        <v>8</v>
      </c>
      <c r="J49" s="1898">
        <f>COUNTIFS(Arhīvs2018!$J$313:$J$371, H49, Arhīvs2018!$E$313:$E$371, "e-pasts")</f>
        <v>6</v>
      </c>
      <c r="K49" s="1898">
        <f>COUNTIFS(Arhīvs2018!$J$313:$J$371, H49, Arhīvs2018!$E$313:$E$371, "vēstule")</f>
        <v>2</v>
      </c>
      <c r="L49" s="729">
        <f t="shared" si="14"/>
        <v>0</v>
      </c>
      <c r="M49" s="34"/>
      <c r="N49" s="1913">
        <f>SUM(L45:L50)</f>
        <v>0</v>
      </c>
      <c r="O49" s="548" t="s">
        <v>2033</v>
      </c>
      <c r="P49" s="1897" t="e">
        <f>COUNTIF(#REF!, O49)</f>
        <v>#REF!</v>
      </c>
      <c r="Q49" s="1898" t="e">
        <f>COUNTIFS(#REF!, O49,#REF!, "e-pasts")</f>
        <v>#REF!</v>
      </c>
      <c r="R49" s="1898" t="e">
        <f>COUNTIFS(#REF!, O49,#REF!, "vēstule")</f>
        <v>#REF!</v>
      </c>
      <c r="S49" s="729" t="e">
        <f t="shared" si="15"/>
        <v>#REF!</v>
      </c>
      <c r="T49" s="34"/>
      <c r="U49" s="1848" t="e">
        <f>SUM(P49:P56)</f>
        <v>#REF!</v>
      </c>
      <c r="V49" s="548" t="s">
        <v>2039</v>
      </c>
      <c r="W49" s="1897">
        <f>COUNTIF('Arh20'!$J$245:$J$339, V49)</f>
        <v>0</v>
      </c>
      <c r="X49" s="1898">
        <f>COUNTIFS('Arh20'!$J$245:$J$339, V49, 'Arh20'!$E$245:$E$339, "e-pasts")</f>
        <v>0</v>
      </c>
      <c r="Y49" s="1898">
        <f>COUNTIFS('Arh20'!$J$245:$J$339, V49, 'Arh20'!$E$245:$E$339, "vēstule")</f>
        <v>0</v>
      </c>
      <c r="Z49" s="729">
        <f t="shared" si="16"/>
        <v>0</v>
      </c>
      <c r="AA49" s="34"/>
      <c r="AB49" s="1848"/>
      <c r="AC49" s="34" t="s">
        <v>2035</v>
      </c>
      <c r="AD49" s="1897">
        <f>COUNTIF('Arh21'!$J$315:$J$398, AC49)</f>
        <v>14</v>
      </c>
      <c r="AE49" s="1898">
        <f>COUNTIFS('Arh21'!$J$315:$J$398, AC49, 'Arh21'!$E$315:$E$398, "e-pasts")</f>
        <v>11</v>
      </c>
      <c r="AF49" s="1898">
        <f>COUNTIFS('Arh21'!$J$315:$J$398, AC49, 'Arh21'!$E$315:$E$398, "vēstule")</f>
        <v>3</v>
      </c>
      <c r="AG49" s="729">
        <f t="shared" si="13"/>
        <v>0</v>
      </c>
      <c r="AH49" s="34"/>
      <c r="AI49" s="1913">
        <f>SUM(AG46:AG52)</f>
        <v>3</v>
      </c>
      <c r="AJ49" s="1891" t="s">
        <v>2373</v>
      </c>
      <c r="AK49" s="1914">
        <f>COUNT(#REF!)</f>
        <v>0</v>
      </c>
      <c r="AL49" s="1893" t="e">
        <f>COUNTIF(#REF!, "e-pasts")</f>
        <v>#REF!</v>
      </c>
      <c r="AM49" s="1893" t="e">
        <f>COUNTIF(#REF!, "vēstule")</f>
        <v>#REF!</v>
      </c>
      <c r="AN49" s="1892" t="e">
        <f>AK49-AL49-AM49</f>
        <v>#REF!</v>
      </c>
      <c r="AO49" s="548" t="s">
        <v>2038</v>
      </c>
      <c r="AP49" s="1917" t="e">
        <f>COUNTIF(#REF!, AO49)</f>
        <v>#REF!</v>
      </c>
      <c r="AQ49" s="1898" t="e">
        <f>COUNTIFS(#REF!, AO49,#REF!, "e-pasts")</f>
        <v>#REF!</v>
      </c>
      <c r="AR49" s="1898" t="e">
        <f>COUNTIFS(#REF!, AO49,#REF!, "vēstule")</f>
        <v>#REF!</v>
      </c>
      <c r="AS49" s="1848"/>
      <c r="AT49" s="34"/>
      <c r="AU49" s="34"/>
      <c r="AV49" s="34"/>
      <c r="AW49" s="34"/>
      <c r="AX49" s="34"/>
      <c r="AY49" s="34"/>
      <c r="AZ49" s="34"/>
      <c r="BA49" s="34"/>
      <c r="BB49" s="34"/>
      <c r="BC49" s="34"/>
      <c r="BD49" s="34"/>
      <c r="BE49" s="34"/>
      <c r="BF49" s="34"/>
      <c r="BG49" s="34"/>
      <c r="BH49" s="518"/>
      <c r="BI49" s="518"/>
      <c r="BJ49" s="34"/>
      <c r="BK49" s="34"/>
      <c r="BL49" s="34"/>
      <c r="BM49" s="34"/>
      <c r="BN49" s="34"/>
      <c r="BO49" s="34"/>
      <c r="BP49" s="34"/>
      <c r="BQ49" s="34"/>
      <c r="BR49" s="1912" t="s">
        <v>14407</v>
      </c>
      <c r="BS49" s="1912" t="e">
        <f>P94</f>
        <v>#REF!</v>
      </c>
      <c r="BT49" s="1912" t="e">
        <f>P95</f>
        <v>#REF!</v>
      </c>
      <c r="BU49" s="1912" t="e">
        <f>P101</f>
        <v>#REF!</v>
      </c>
      <c r="BV49" s="1912"/>
      <c r="BW49" s="1912"/>
      <c r="BX49" s="1912"/>
      <c r="BY49" s="1912"/>
      <c r="BZ49" s="1912" t="e">
        <f>P97</f>
        <v>#REF!</v>
      </c>
      <c r="CA49" s="1912"/>
      <c r="CB49" s="1912" t="e">
        <f>P99</f>
        <v>#REF!</v>
      </c>
      <c r="CC49" s="1912" t="e">
        <f>P96</f>
        <v>#REF!</v>
      </c>
      <c r="CD49" s="1912" t="e">
        <f>P98</f>
        <v>#REF!</v>
      </c>
      <c r="CE49" s="1912"/>
      <c r="CF49" s="1912"/>
      <c r="CG49" s="1912"/>
      <c r="CH49" s="34"/>
      <c r="CI49" s="34"/>
      <c r="CJ49" s="1850"/>
    </row>
    <row r="50" spans="1:88" ht="13.2" customHeight="1" outlineLevel="1">
      <c r="A50" s="1915" t="s">
        <v>14366</v>
      </c>
      <c r="B50" s="1897">
        <v>17</v>
      </c>
      <c r="C50" s="1923">
        <v>10</v>
      </c>
      <c r="D50" s="1923">
        <v>7</v>
      </c>
      <c r="E50" s="367">
        <v>0</v>
      </c>
      <c r="F50" s="367"/>
      <c r="G50" s="1913"/>
      <c r="H50" s="1916" t="s">
        <v>2969</v>
      </c>
      <c r="I50" s="1897">
        <f>COUNTIF(Arhīvs2018!$J$313:$J$371, H50)</f>
        <v>2</v>
      </c>
      <c r="J50" s="1898">
        <f>COUNTIFS(Arhīvs2018!$J$313:$J$371, H50, Arhīvs2018!$E$313:$E$371, "e-pasts")</f>
        <v>2</v>
      </c>
      <c r="K50" s="1898">
        <f>COUNTIFS(Arhīvs2018!$J$313:$J$371, H50, Arhīvs2018!$E$313:$E$371, "vēstule")</f>
        <v>0</v>
      </c>
      <c r="L50" s="729">
        <f t="shared" si="14"/>
        <v>0</v>
      </c>
      <c r="M50" s="34"/>
      <c r="N50" s="1848"/>
      <c r="O50" s="548" t="s">
        <v>2034</v>
      </c>
      <c r="P50" s="1897" t="e">
        <f>COUNTIF(#REF!, O50)</f>
        <v>#REF!</v>
      </c>
      <c r="Q50" s="1898" t="e">
        <f>COUNTIFS(#REF!, O50,#REF!, "e-pasts")</f>
        <v>#REF!</v>
      </c>
      <c r="R50" s="1898" t="e">
        <f>COUNTIFS(#REF!, O50,#REF!, "vēstule")</f>
        <v>#REF!</v>
      </c>
      <c r="S50" s="729" t="e">
        <f t="shared" si="15"/>
        <v>#REF!</v>
      </c>
      <c r="T50" s="34"/>
      <c r="U50" s="1848" t="e">
        <f>SUM(Q49:S56)</f>
        <v>#REF!</v>
      </c>
      <c r="V50" s="548" t="s">
        <v>2046</v>
      </c>
      <c r="W50" s="1897">
        <f>COUNTIF('Arh20'!$J$245:$J$339, V50)</f>
        <v>0</v>
      </c>
      <c r="X50" s="1898">
        <f>COUNTIFS('Arh20'!$J$245:$J$339, V50, 'Arh20'!$E$245:$E$339, "e-pasts")</f>
        <v>0</v>
      </c>
      <c r="Y50" s="1898">
        <f>COUNTIFS('Arh20'!$J$245:$J$339, V50, 'Arh20'!$E$245:$E$339, "vēstule")</f>
        <v>0</v>
      </c>
      <c r="Z50" s="729">
        <f t="shared" si="16"/>
        <v>0</v>
      </c>
      <c r="AA50" s="34"/>
      <c r="AB50" s="1848"/>
      <c r="AC50" s="548" t="s">
        <v>2045</v>
      </c>
      <c r="AD50" s="1897">
        <f>COUNTIF('Arh21'!$J$315:$J$398, AC50)</f>
        <v>13</v>
      </c>
      <c r="AE50" s="1898">
        <f>COUNTIFS('Arh21'!$J$315:$J$398, AC50, 'Arh21'!$E$315:$E$398, "e-pasts")</f>
        <v>7</v>
      </c>
      <c r="AF50" s="1898">
        <f>COUNTIFS('Arh21'!$J$315:$J$398, AC50, 'Arh21'!$E$315:$E$398, "vēstule")</f>
        <v>3</v>
      </c>
      <c r="AG50" s="729">
        <f t="shared" ref="AG50:AG81" si="17">AD50-AE50-AF50</f>
        <v>3</v>
      </c>
      <c r="AH50" s="34"/>
      <c r="AI50" s="1848"/>
      <c r="AJ50" s="548" t="s">
        <v>2033</v>
      </c>
      <c r="AK50" s="1917" t="e">
        <f>COUNTIF(#REF!, AJ50)</f>
        <v>#REF!</v>
      </c>
      <c r="AL50" s="1898" t="e">
        <f>COUNTIFS(#REF!, AJ50,#REF!, "e-pasts")</f>
        <v>#REF!</v>
      </c>
      <c r="AM50" s="1898" t="e">
        <f>COUNTIFS(#REF!, AJ50,#REF!, "vēstule")</f>
        <v>#REF!</v>
      </c>
      <c r="AN50" s="729" t="e">
        <f>SUM(AK50:AK56)</f>
        <v>#REF!</v>
      </c>
      <c r="AO50" s="1891" t="s">
        <v>2398</v>
      </c>
      <c r="AP50" s="1914">
        <f>COUNT(#REF!)</f>
        <v>0</v>
      </c>
      <c r="AQ50" s="1893" t="e">
        <f>COUNTIF(#REF!, "e-pasts")</f>
        <v>#REF!</v>
      </c>
      <c r="AR50" s="1893" t="e">
        <f>COUNTIF(#REF!, "vēstule")</f>
        <v>#REF!</v>
      </c>
      <c r="AS50" s="1892" t="e">
        <f>AP50-AQ50-AR50</f>
        <v>#REF!</v>
      </c>
      <c r="AT50" s="34"/>
      <c r="AU50" s="34"/>
      <c r="AV50" s="34"/>
      <c r="AW50" s="34"/>
      <c r="AX50" s="34"/>
      <c r="AY50" s="34"/>
      <c r="AZ50" s="34"/>
      <c r="BA50" s="34"/>
      <c r="BB50" s="34"/>
      <c r="BC50" s="34"/>
      <c r="BD50" s="34"/>
      <c r="BE50" s="34"/>
      <c r="BF50" s="34"/>
      <c r="BG50" s="34"/>
      <c r="BH50" s="518"/>
      <c r="BI50" s="518"/>
      <c r="BJ50" s="34"/>
      <c r="BK50" s="34"/>
      <c r="BL50" s="34"/>
      <c r="BM50" s="34"/>
      <c r="BN50" s="34"/>
      <c r="BO50" s="34"/>
      <c r="BP50" s="34"/>
      <c r="BQ50" s="34"/>
      <c r="BR50" s="1912" t="s">
        <v>14408</v>
      </c>
      <c r="BS50" s="1912" t="e">
        <f>P103</f>
        <v>#REF!</v>
      </c>
      <c r="BT50" s="1912" t="e">
        <f>P104</f>
        <v>#REF!</v>
      </c>
      <c r="BU50" s="1912" t="e">
        <f>P110</f>
        <v>#REF!</v>
      </c>
      <c r="BV50" s="1912" t="e">
        <f>P107</f>
        <v>#REF!</v>
      </c>
      <c r="BW50" s="1912"/>
      <c r="BX50" s="1912"/>
      <c r="BY50" s="1912"/>
      <c r="BZ50" s="1912" t="e">
        <f>P106</f>
        <v>#REF!</v>
      </c>
      <c r="CA50" s="1912"/>
      <c r="CB50" s="1912" t="e">
        <f>P108</f>
        <v>#REF!</v>
      </c>
      <c r="CC50" s="1912"/>
      <c r="CD50" s="1912"/>
      <c r="CE50" s="1912"/>
      <c r="CF50" s="1912"/>
      <c r="CG50" s="1912"/>
      <c r="CH50" s="34"/>
      <c r="CI50" s="34"/>
      <c r="CJ50" s="1850"/>
    </row>
    <row r="51" spans="1:88" ht="13.2" customHeight="1" outlineLevel="1">
      <c r="A51" s="1915" t="s">
        <v>14369</v>
      </c>
      <c r="B51" s="1897">
        <v>15</v>
      </c>
      <c r="C51" s="1923">
        <v>8</v>
      </c>
      <c r="D51" s="1923">
        <v>7</v>
      </c>
      <c r="E51" s="367">
        <v>0</v>
      </c>
      <c r="F51" s="367"/>
      <c r="G51" s="1848"/>
      <c r="H51" s="1916" t="s">
        <v>2046</v>
      </c>
      <c r="I51" s="1897">
        <f>COUNTIF(Arhīvs2018!$J$313:$J$371, H51)</f>
        <v>0</v>
      </c>
      <c r="J51" s="1898">
        <f>COUNTIFS(Arhīvs2018!$J$313:$J$371, H51, Arhīvs2018!$E$313:$E$371, "e-pasts")</f>
        <v>0</v>
      </c>
      <c r="K51" s="1898">
        <f>COUNTIFS(Arhīvs2018!$J$313:$J$371, H51, Arhīvs2018!$E$313:$E$371, "vēstule")</f>
        <v>0</v>
      </c>
      <c r="L51" s="729">
        <f t="shared" si="14"/>
        <v>0</v>
      </c>
      <c r="M51" s="34"/>
      <c r="N51" s="1848"/>
      <c r="O51" s="548" t="s">
        <v>2969</v>
      </c>
      <c r="P51" s="1897" t="e">
        <f>COUNTIF(#REF!, O51)</f>
        <v>#REF!</v>
      </c>
      <c r="Q51" s="1898" t="e">
        <f>COUNTIFS(#REF!, O51,#REF!, "e-pasts")</f>
        <v>#REF!</v>
      </c>
      <c r="R51" s="1898" t="e">
        <f>COUNTIFS(#REF!, O51,#REF!, "vēstule")</f>
        <v>#REF!</v>
      </c>
      <c r="S51" s="729" t="e">
        <f t="shared" si="15"/>
        <v>#REF!</v>
      </c>
      <c r="T51" s="34"/>
      <c r="U51" s="1913" t="e">
        <f>SUM(Q49:Q56)</f>
        <v>#REF!</v>
      </c>
      <c r="V51" s="548"/>
      <c r="W51" s="1897"/>
      <c r="X51" s="1898"/>
      <c r="Y51" s="1898"/>
      <c r="Z51" s="729"/>
      <c r="AA51" s="1848"/>
      <c r="AB51" s="1848"/>
      <c r="AC51" s="34" t="s">
        <v>2041</v>
      </c>
      <c r="AD51" s="1897">
        <f>COUNTIF('Arh21'!$J$315:$J$398, AC51)</f>
        <v>16</v>
      </c>
      <c r="AE51" s="1898">
        <f>COUNTIFS('Arh21'!$J$315:$J$398, AC51, 'Arh21'!$E$315:$E$398, "e-pasts")</f>
        <v>9</v>
      </c>
      <c r="AF51" s="1898">
        <f>COUNTIFS('Arh21'!$J$315:$J$398, AC51, 'Arh21'!$E$315:$E$398, "vēstule")</f>
        <v>7</v>
      </c>
      <c r="AG51" s="729">
        <f t="shared" si="17"/>
        <v>0</v>
      </c>
      <c r="AH51" s="34"/>
      <c r="AI51" s="1848"/>
      <c r="AJ51" s="548" t="s">
        <v>2034</v>
      </c>
      <c r="AK51" s="1917" t="e">
        <f>COUNTIF(#REF!, AJ51)</f>
        <v>#REF!</v>
      </c>
      <c r="AL51" s="1898" t="e">
        <f>COUNTIFS(#REF!, AJ51,#REF!, "e-pasts")</f>
        <v>#REF!</v>
      </c>
      <c r="AM51" s="1898" t="e">
        <f>COUNTIFS(#REF!, AJ51,#REF!, "vēstule")</f>
        <v>#REF!</v>
      </c>
      <c r="AN51" s="729"/>
      <c r="AO51" s="548" t="s">
        <v>2033</v>
      </c>
      <c r="AP51" s="1917" t="e">
        <f>COUNTIF(#REF!, AO51)</f>
        <v>#REF!</v>
      </c>
      <c r="AQ51" s="1898" t="e">
        <f>COUNTIFS(#REF!, AO51,#REF!, "e-pasts")</f>
        <v>#REF!</v>
      </c>
      <c r="AR51" s="1898" t="e">
        <f>COUNTIFS(#REF!, AO51,#REF!, "vēstule")</f>
        <v>#REF!</v>
      </c>
      <c r="AS51" s="1913" t="e">
        <f>SUM(AP51:AP57)</f>
        <v>#REF!</v>
      </c>
      <c r="AT51" s="34"/>
      <c r="AU51" s="34"/>
      <c r="AV51" s="34"/>
      <c r="AW51" s="34"/>
      <c r="AX51" s="34"/>
      <c r="AY51" s="34"/>
      <c r="AZ51" s="34"/>
      <c r="BA51" s="34"/>
      <c r="BB51" s="34"/>
      <c r="BC51" s="34"/>
      <c r="BD51" s="34"/>
      <c r="BE51" s="34"/>
      <c r="BF51" s="34"/>
      <c r="BG51" s="34"/>
      <c r="BH51" s="518"/>
      <c r="BI51" s="518"/>
      <c r="BJ51" s="34"/>
      <c r="BK51" s="34"/>
      <c r="BL51" s="34"/>
      <c r="BM51" s="34"/>
      <c r="BN51" s="34"/>
      <c r="BO51" s="34"/>
      <c r="BP51" s="34"/>
      <c r="BQ51" s="34"/>
      <c r="BR51" s="1912" t="s">
        <v>14409</v>
      </c>
      <c r="BS51" s="1912" t="e">
        <f>P112</f>
        <v>#REF!</v>
      </c>
      <c r="BT51" s="1912" t="e">
        <f>P113</f>
        <v>#REF!</v>
      </c>
      <c r="BU51" s="1912" t="e">
        <f>P115</f>
        <v>#REF!</v>
      </c>
      <c r="BV51" s="1912" t="e">
        <f>P116</f>
        <v>#REF!</v>
      </c>
      <c r="BW51" s="1912"/>
      <c r="BX51" s="1912"/>
      <c r="BY51" s="1912"/>
      <c r="BZ51" s="1912" t="e">
        <f>P114</f>
        <v>#REF!</v>
      </c>
      <c r="CA51" s="1912"/>
      <c r="CB51" s="1912" t="e">
        <f>P117</f>
        <v>#REF!</v>
      </c>
      <c r="CC51" s="1912"/>
      <c r="CD51" s="1912"/>
      <c r="CE51" s="1912"/>
      <c r="CF51" s="1912"/>
      <c r="CG51" s="1912"/>
      <c r="CH51" s="34"/>
      <c r="CI51" s="34"/>
      <c r="CJ51" s="1850"/>
    </row>
    <row r="52" spans="1:88" ht="13.2" customHeight="1" outlineLevel="1">
      <c r="A52" s="1918" t="s">
        <v>14410</v>
      </c>
      <c r="B52" s="1889">
        <v>61</v>
      </c>
      <c r="C52" s="1890">
        <v>44</v>
      </c>
      <c r="D52" s="1890">
        <v>16</v>
      </c>
      <c r="E52" s="1889">
        <v>1</v>
      </c>
      <c r="F52" s="1889"/>
      <c r="G52" s="1848"/>
      <c r="H52" s="922"/>
      <c r="I52" s="1892">
        <f>COUNT(Arhīvs2018!$B$372:$B$445)</f>
        <v>74</v>
      </c>
      <c r="J52" s="1893">
        <f>COUNTIF(Arhīvs2018!$E$372:$E$445, "e-pasts")</f>
        <v>49</v>
      </c>
      <c r="K52" s="1893">
        <f>COUNTIF(Arhīvs2018!$E$372:$E$445, "vēstule")</f>
        <v>25</v>
      </c>
      <c r="L52" s="1892">
        <f t="shared" si="14"/>
        <v>0</v>
      </c>
      <c r="M52" s="1894">
        <f>AVERAGE(Arhīvs2018!$L$372:$L$404)</f>
        <v>9.5757575757575761</v>
      </c>
      <c r="N52" s="1848" t="s">
        <v>14348</v>
      </c>
      <c r="O52" s="548" t="s">
        <v>2042</v>
      </c>
      <c r="P52" s="1897" t="e">
        <f>COUNTIF(#REF!, O52)</f>
        <v>#REF!</v>
      </c>
      <c r="Q52" s="1898" t="e">
        <f>COUNTIFS(#REF!, O52,#REF!, "e-pasts")</f>
        <v>#REF!</v>
      </c>
      <c r="R52" s="1898" t="e">
        <f>COUNTIFS(#REF!, O52,#REF!, "vēstule")</f>
        <v>#REF!</v>
      </c>
      <c r="S52" s="729" t="e">
        <f t="shared" si="15"/>
        <v>#REF!</v>
      </c>
      <c r="T52" s="34"/>
      <c r="U52" s="1913" t="e">
        <f>SUM(R49:R56)</f>
        <v>#REF!</v>
      </c>
      <c r="V52" s="1891" t="s">
        <v>14411</v>
      </c>
      <c r="W52" s="1892">
        <f>COUNT('Arh20'!$B$340:$B$422)</f>
        <v>82</v>
      </c>
      <c r="X52" s="1893">
        <f>COUNTIF('Arh20'!$E$340:$E$422, "e-pasts")</f>
        <v>62</v>
      </c>
      <c r="Y52" s="1893">
        <f>COUNTIF('Arh20'!$E$340:$E$422, "vēstule")</f>
        <v>20</v>
      </c>
      <c r="Z52" s="1892">
        <f t="shared" ref="Z52:Z59" si="18">W52-X52-Y52</f>
        <v>0</v>
      </c>
      <c r="AA52" s="1894">
        <f>AVERAGE('Arh20'!L340:L422)</f>
        <v>11.463414634146341</v>
      </c>
      <c r="AB52" s="1848" t="s">
        <v>14348</v>
      </c>
      <c r="AC52" s="548" t="s">
        <v>2039</v>
      </c>
      <c r="AD52" s="1897">
        <f>COUNTIF('Arh21'!$J$315:$J$398, AC52)</f>
        <v>2</v>
      </c>
      <c r="AE52" s="1898">
        <f>COUNTIFS('Arh21'!$J$315:$J$398, AC52, 'Arh21'!$E$315:$E$398, "e-pasts")</f>
        <v>2</v>
      </c>
      <c r="AF52" s="1898">
        <f>COUNTIFS('Arh21'!$J$315:$J$398, AC52, 'Arh21'!$E$315:$E$398, "vēstule")</f>
        <v>0</v>
      </c>
      <c r="AG52" s="729">
        <f t="shared" si="17"/>
        <v>0</v>
      </c>
      <c r="AH52" s="34"/>
      <c r="AI52" s="1848"/>
      <c r="AJ52" s="548" t="s">
        <v>2042</v>
      </c>
      <c r="AK52" s="1917" t="e">
        <f>COUNTIF(#REF!, AJ52)</f>
        <v>#REF!</v>
      </c>
      <c r="AL52" s="1898" t="e">
        <f>COUNTIFS(#REF!, AJ52,#REF!, "e-pasts")</f>
        <v>#REF!</v>
      </c>
      <c r="AM52" s="1898" t="e">
        <f>COUNTIFS(#REF!, AJ52,#REF!, "vēstule")</f>
        <v>#REF!</v>
      </c>
      <c r="AN52" s="729"/>
      <c r="AO52" s="548" t="s">
        <v>2034</v>
      </c>
      <c r="AP52" s="1917" t="e">
        <f>COUNTIF(#REF!, AO52)</f>
        <v>#REF!</v>
      </c>
      <c r="AQ52" s="1898" t="e">
        <f>COUNTIFS(#REF!, AO52,#REF!, "e-pasts")</f>
        <v>#REF!</v>
      </c>
      <c r="AR52" s="1898" t="e">
        <f>COUNTIFS(#REF!, AO52,#REF!, "vēstule")</f>
        <v>#REF!</v>
      </c>
      <c r="AS52" s="1848"/>
      <c r="AT52" s="34"/>
      <c r="AU52" s="34"/>
      <c r="AV52" s="34"/>
      <c r="AW52" s="34"/>
      <c r="AX52" s="34"/>
      <c r="AY52" s="34"/>
      <c r="AZ52" s="34"/>
      <c r="BA52" s="34"/>
      <c r="BB52" s="34"/>
      <c r="BC52" s="34"/>
      <c r="BD52" s="34"/>
      <c r="BE52" s="34"/>
      <c r="BF52" s="34"/>
      <c r="BG52" s="34"/>
      <c r="BH52" s="518"/>
      <c r="BI52" s="518"/>
      <c r="BJ52" s="34"/>
      <c r="BK52" s="34"/>
      <c r="BL52" s="34"/>
      <c r="BM52" s="34"/>
      <c r="BN52" s="34"/>
      <c r="BO52" s="34"/>
      <c r="BP52" s="34"/>
      <c r="BQ52" s="34"/>
      <c r="BR52" s="34" t="s">
        <v>14363</v>
      </c>
      <c r="BS52" s="34">
        <f>W19</f>
        <v>12</v>
      </c>
      <c r="BT52" s="34">
        <f>W20</f>
        <v>13</v>
      </c>
      <c r="BU52" s="34">
        <f>W22</f>
        <v>13</v>
      </c>
      <c r="BV52" s="34">
        <f>W23</f>
        <v>17</v>
      </c>
      <c r="BW52" s="34"/>
      <c r="BX52" s="34"/>
      <c r="BY52" s="34"/>
      <c r="BZ52" s="34">
        <f>W21</f>
        <v>13</v>
      </c>
      <c r="CA52" s="34"/>
      <c r="CB52" s="34">
        <f>W24</f>
        <v>2</v>
      </c>
      <c r="CC52" s="34"/>
      <c r="CD52" s="34"/>
      <c r="CE52" s="34"/>
      <c r="CF52" s="34"/>
      <c r="CG52" s="34"/>
      <c r="CH52" s="34"/>
      <c r="CI52" s="34"/>
      <c r="CJ52" s="1850"/>
    </row>
    <row r="53" spans="1:88" ht="13.2" customHeight="1" outlineLevel="1">
      <c r="A53" s="1896" t="s">
        <v>2033</v>
      </c>
      <c r="B53" s="1897">
        <v>9</v>
      </c>
      <c r="C53" s="1898">
        <v>7</v>
      </c>
      <c r="D53" s="1898">
        <v>1</v>
      </c>
      <c r="E53" s="729">
        <v>1</v>
      </c>
      <c r="F53" s="367"/>
      <c r="G53" s="1848">
        <f>SUM(B53:B59)</f>
        <v>61</v>
      </c>
      <c r="H53" s="548" t="s">
        <v>2033</v>
      </c>
      <c r="I53" s="1897">
        <f>COUNTIF(Arhīvs2018!$J$372:$J$445, H53)</f>
        <v>18</v>
      </c>
      <c r="J53" s="1898">
        <f>COUNTIFS(Arhīvs2018!$J$372:$J$445, H53, Arhīvs2018!$E$372:$E$445, "e-pasts")</f>
        <v>13</v>
      </c>
      <c r="K53" s="1898">
        <f>COUNTIFS(Arhīvs2018!$J$372:$J$445, H53, Arhīvs2018!$E$372:$E$445, "vēstule")</f>
        <v>5</v>
      </c>
      <c r="L53" s="729">
        <f t="shared" si="14"/>
        <v>0</v>
      </c>
      <c r="M53" s="34"/>
      <c r="N53" s="1848">
        <f>SUM(I53:I58)</f>
        <v>73</v>
      </c>
      <c r="O53" s="548" t="s">
        <v>3001</v>
      </c>
      <c r="P53" s="1897" t="e">
        <f>COUNTIF(#REF!, O53)</f>
        <v>#REF!</v>
      </c>
      <c r="Q53" s="1898" t="e">
        <f>COUNTIFS(#REF!, O53,#REF!, "e-pasts")</f>
        <v>#REF!</v>
      </c>
      <c r="R53" s="1898" t="e">
        <f>COUNTIFS(#REF!, O53,#REF!, "vēstule")</f>
        <v>#REF!</v>
      </c>
      <c r="S53" s="729" t="e">
        <f t="shared" si="15"/>
        <v>#REF!</v>
      </c>
      <c r="T53" s="34"/>
      <c r="U53" s="1913" t="e">
        <f>SUM(S49:S56)</f>
        <v>#REF!</v>
      </c>
      <c r="V53" s="548" t="s">
        <v>2033</v>
      </c>
      <c r="W53" s="1897">
        <f>COUNTIF('Arh20'!$J$340:$J$422, V53)</f>
        <v>21</v>
      </c>
      <c r="X53" s="1898">
        <f>COUNTIFS('Arh20'!$J$340:$J$422, V53, 'Arh20'!$J$340:$J$422, "e-pasts")</f>
        <v>0</v>
      </c>
      <c r="Y53" s="1898">
        <f>COUNTIFS('Arh20'!$J$340:$J$422, V53, 'Arh20'!$J$340:$J$422, "vēstule")</f>
        <v>0</v>
      </c>
      <c r="Z53" s="729">
        <f t="shared" si="18"/>
        <v>21</v>
      </c>
      <c r="AA53" s="34"/>
      <c r="AB53" s="1848">
        <f>SUM(W53:W60)</f>
        <v>82</v>
      </c>
      <c r="AC53" s="548" t="s">
        <v>2046</v>
      </c>
      <c r="AD53" s="1897">
        <f>COUNTIF('Arh21'!$J$315:$J$398, AC53)</f>
        <v>0</v>
      </c>
      <c r="AE53" s="1898">
        <f>COUNTIFS('Arh21'!$J$315:$J$398, AC53, 'Arh21'!$E$315:$E$398, "e-pasts")</f>
        <v>0</v>
      </c>
      <c r="AF53" s="1898">
        <f>COUNTIFS('Arh21'!$J$315:$J$398, AC53, 'Arh21'!$E$315:$E$398, "vēstule")</f>
        <v>0</v>
      </c>
      <c r="AG53" s="729">
        <f t="shared" si="17"/>
        <v>0</v>
      </c>
      <c r="AH53" s="34"/>
      <c r="AI53" s="34"/>
      <c r="AJ53" s="34" t="s">
        <v>2035</v>
      </c>
      <c r="AK53" s="1917" t="e">
        <f>COUNTIF(#REF!, AJ53)</f>
        <v>#REF!</v>
      </c>
      <c r="AL53" s="1898" t="e">
        <f>COUNTIFS(#REF!, AJ53,#REF!, "e-pasts")</f>
        <v>#REF!</v>
      </c>
      <c r="AM53" s="1898" t="e">
        <f>COUNTIFS(#REF!, AJ53,#REF!, "vēstule")</f>
        <v>#REF!</v>
      </c>
      <c r="AN53" s="729"/>
      <c r="AO53" s="548" t="s">
        <v>2035</v>
      </c>
      <c r="AP53" s="1917" t="e">
        <f>COUNTIF(#REF!, AO53)</f>
        <v>#REF!</v>
      </c>
      <c r="AQ53" s="1898" t="e">
        <f>COUNTIFS(#REF!, AO53,#REF!, "e-pasts")</f>
        <v>#REF!</v>
      </c>
      <c r="AR53" s="1898" t="e">
        <f>COUNTIFS(#REF!, AO53,#REF!, "vēstule")</f>
        <v>#REF!</v>
      </c>
      <c r="AS53" s="1848"/>
      <c r="AT53" s="34"/>
      <c r="AU53" s="34"/>
      <c r="AV53" s="34"/>
      <c r="AW53" s="34"/>
      <c r="AX53" s="34"/>
      <c r="AY53" s="34"/>
      <c r="AZ53" s="34"/>
      <c r="BA53" s="34"/>
      <c r="BB53" s="34"/>
      <c r="BC53" s="34"/>
      <c r="BD53" s="34"/>
      <c r="BE53" s="34"/>
      <c r="BF53" s="34"/>
      <c r="BG53" s="34"/>
      <c r="BH53" s="518"/>
      <c r="BI53" s="518"/>
      <c r="BJ53" s="34"/>
      <c r="BK53" s="34"/>
      <c r="BL53" s="34"/>
      <c r="BM53" s="34"/>
      <c r="BN53" s="34"/>
      <c r="BO53" s="34"/>
      <c r="BP53" s="34"/>
      <c r="BQ53" s="34"/>
      <c r="BR53" s="34" t="s">
        <v>14378</v>
      </c>
      <c r="BS53" s="34">
        <f>W27</f>
        <v>22</v>
      </c>
      <c r="BT53" s="34">
        <f>W28</f>
        <v>19</v>
      </c>
      <c r="BU53" s="34">
        <f>W30</f>
        <v>13</v>
      </c>
      <c r="BV53" s="34">
        <f>W31</f>
        <v>17</v>
      </c>
      <c r="BW53" s="34"/>
      <c r="BX53" s="34"/>
      <c r="BY53" s="34"/>
      <c r="BZ53" s="34">
        <f>W29</f>
        <v>18</v>
      </c>
      <c r="CA53" s="34"/>
      <c r="CB53" s="34">
        <f>W32</f>
        <v>1</v>
      </c>
      <c r="CC53" s="34"/>
      <c r="CD53" s="34"/>
      <c r="CE53" s="34"/>
      <c r="CF53" s="34"/>
      <c r="CG53" s="34"/>
      <c r="CH53" s="34"/>
      <c r="CI53" s="34"/>
      <c r="CJ53" s="1850">
        <f>W33</f>
        <v>1</v>
      </c>
    </row>
    <row r="54" spans="1:88" ht="13.2" customHeight="1" outlineLevel="1">
      <c r="A54" s="1896" t="s">
        <v>2846</v>
      </c>
      <c r="B54" s="1897">
        <v>14</v>
      </c>
      <c r="C54" s="1898">
        <v>11</v>
      </c>
      <c r="D54" s="1898">
        <v>3</v>
      </c>
      <c r="E54" s="729">
        <v>0</v>
      </c>
      <c r="F54" s="367"/>
      <c r="G54" s="1848">
        <f>SUM(C53:E59)</f>
        <v>61</v>
      </c>
      <c r="H54" s="548" t="s">
        <v>2846</v>
      </c>
      <c r="I54" s="1897">
        <f>COUNTIF(Arhīvs2018!$J$372:$J$445, H54)</f>
        <v>12</v>
      </c>
      <c r="J54" s="1898">
        <f>COUNTIFS(Arhīvs2018!$J$372:$J$445, H54, Arhīvs2018!$E$372:$E$445, "e-pasts")</f>
        <v>8</v>
      </c>
      <c r="K54" s="1898">
        <f>COUNTIFS(Arhīvs2018!$J$372:$J$445, H54, Arhīvs2018!$E$372:$E$445, "vēstule")</f>
        <v>4</v>
      </c>
      <c r="L54" s="729">
        <f t="shared" ref="L54:L75" si="19">I54-J54-K54</f>
        <v>0</v>
      </c>
      <c r="M54" s="34"/>
      <c r="N54" s="1848">
        <f>SUM(J53:L58)</f>
        <v>73</v>
      </c>
      <c r="O54" s="548" t="s">
        <v>2039</v>
      </c>
      <c r="P54" s="1897" t="e">
        <f>COUNTIF(#REF!, O54)</f>
        <v>#REF!</v>
      </c>
      <c r="Q54" s="1898" t="e">
        <f>COUNTIFS(#REF!, O54,#REF!, "e-pasts")</f>
        <v>#REF!</v>
      </c>
      <c r="R54" s="1898" t="e">
        <f>COUNTIFS(#REF!, O54,#REF!, "vēstule")</f>
        <v>#REF!</v>
      </c>
      <c r="S54" s="729" t="e">
        <f t="shared" ref="S54:S85" si="20">P54-Q54-R54</f>
        <v>#REF!</v>
      </c>
      <c r="T54" s="34"/>
      <c r="U54" s="1848"/>
      <c r="V54" s="548" t="s">
        <v>2034</v>
      </c>
      <c r="W54" s="1897">
        <f>COUNTIF('Arh20'!$J$340:$J$422, V54)</f>
        <v>7</v>
      </c>
      <c r="X54" s="1898">
        <f>COUNTIFS('Arh20'!$J$340:$J$422, V54, 'Arh20'!$J$340:$J$422, "e-pasts")</f>
        <v>0</v>
      </c>
      <c r="Y54" s="1898">
        <f>COUNTIFS('Arh20'!$J$340:$J$422, V54, 'Arh20'!$J$340:$J$422, "vēstule")</f>
        <v>0</v>
      </c>
      <c r="Z54" s="729">
        <f t="shared" si="18"/>
        <v>7</v>
      </c>
      <c r="AA54" s="34">
        <f>SUM(W53:W59)</f>
        <v>82</v>
      </c>
      <c r="AB54" s="1848">
        <f>SUM(X53:Z60)</f>
        <v>82</v>
      </c>
      <c r="AC54" s="1891" t="s">
        <v>14412</v>
      </c>
      <c r="AD54" s="1892">
        <f>COUNT('Arh21'!$B$400:$B$477)</f>
        <v>78</v>
      </c>
      <c r="AE54" s="1893">
        <f>COUNTIF('Arh21'!$E$400:$E$477, "e-pasts")</f>
        <v>54</v>
      </c>
      <c r="AF54" s="1893">
        <f>COUNTIF('Arh21'!$E$400:$E$477, "vēstule")</f>
        <v>24</v>
      </c>
      <c r="AG54" s="1892">
        <f t="shared" si="17"/>
        <v>0</v>
      </c>
      <c r="AH54" s="1894"/>
      <c r="AI54" s="1848">
        <f>SUM(AD55:AD61)</f>
        <v>78</v>
      </c>
      <c r="AJ54" s="548" t="s">
        <v>2045</v>
      </c>
      <c r="AK54" s="1917" t="e">
        <f>COUNTIF(#REF!, AJ54)</f>
        <v>#REF!</v>
      </c>
      <c r="AL54" s="1898" t="e">
        <f>COUNTIFS(#REF!, AJ54,#REF!, "e-pasts")</f>
        <v>#REF!</v>
      </c>
      <c r="AM54" s="1898" t="e">
        <f>COUNTIFS(#REF!, AJ54,#REF!, "vēstule")</f>
        <v>#REF!</v>
      </c>
      <c r="AN54" s="729"/>
      <c r="AO54" s="548" t="s">
        <v>2045</v>
      </c>
      <c r="AP54" s="1917" t="e">
        <f>COUNTIF(#REF!, AO54)</f>
        <v>#REF!</v>
      </c>
      <c r="AQ54" s="1898" t="e">
        <f>COUNTIFS(#REF!, AO54,#REF!, "e-pasts")</f>
        <v>#REF!</v>
      </c>
      <c r="AR54" s="1898" t="e">
        <f>COUNTIFS(#REF!, AO54,#REF!, "vēstule")</f>
        <v>#REF!</v>
      </c>
      <c r="AS54" s="1848"/>
      <c r="AT54" s="34"/>
      <c r="AU54" s="34"/>
      <c r="AV54" s="34"/>
      <c r="AW54" s="34"/>
      <c r="AX54" s="34"/>
      <c r="AY54" s="34"/>
      <c r="AZ54" s="34"/>
      <c r="BA54" s="34"/>
      <c r="BB54" s="34"/>
      <c r="BC54" s="34"/>
      <c r="BD54" s="34"/>
      <c r="BE54" s="34"/>
      <c r="BF54" s="34"/>
      <c r="BG54" s="34"/>
      <c r="BH54" s="518"/>
      <c r="BI54" s="518"/>
      <c r="BJ54" s="34"/>
      <c r="BK54" s="34"/>
      <c r="BL54" s="34"/>
      <c r="BM54" s="34"/>
      <c r="BN54" s="34"/>
      <c r="BO54" s="34"/>
      <c r="BP54" s="34"/>
      <c r="BQ54" s="34"/>
      <c r="BR54" s="34" t="s">
        <v>14390</v>
      </c>
      <c r="BS54" s="34">
        <f>W35</f>
        <v>16</v>
      </c>
      <c r="BT54" s="34">
        <f>W36</f>
        <v>9</v>
      </c>
      <c r="BU54" s="34">
        <f>W38</f>
        <v>15</v>
      </c>
      <c r="BV54" s="34">
        <f>W39</f>
        <v>18</v>
      </c>
      <c r="BW54" s="34"/>
      <c r="BX54" s="34"/>
      <c r="BY54" s="34"/>
      <c r="BZ54" s="34">
        <f>W37</f>
        <v>22</v>
      </c>
      <c r="CA54" s="34"/>
      <c r="CB54" s="34"/>
      <c r="CC54" s="34"/>
      <c r="CD54" s="34"/>
      <c r="CE54" s="34"/>
      <c r="CF54" s="34"/>
      <c r="CG54" s="34"/>
      <c r="CH54" s="34"/>
      <c r="CI54" s="34"/>
      <c r="CJ54" s="1850">
        <f>W41</f>
        <v>1</v>
      </c>
    </row>
    <row r="55" spans="1:88" ht="13.2" customHeight="1" outlineLevel="1">
      <c r="A55" s="1896" t="s">
        <v>2034</v>
      </c>
      <c r="B55" s="1897">
        <v>7</v>
      </c>
      <c r="C55" s="1898">
        <v>6</v>
      </c>
      <c r="D55" s="1898">
        <v>1</v>
      </c>
      <c r="E55" s="729">
        <v>0</v>
      </c>
      <c r="F55" s="367"/>
      <c r="G55" s="1913">
        <f>SUM(C53:C59)</f>
        <v>44</v>
      </c>
      <c r="H55" s="548" t="s">
        <v>2034</v>
      </c>
      <c r="I55" s="1897">
        <f>COUNTIF(Arhīvs2018!$J$372:$J$445, H55)</f>
        <v>9</v>
      </c>
      <c r="J55" s="1898">
        <f>COUNTIFS(Arhīvs2018!$J$372:$J$445, H55, Arhīvs2018!$E$372:$E$445, "e-pasts")</f>
        <v>8</v>
      </c>
      <c r="K55" s="1898">
        <f>COUNTIFS(Arhīvs2018!$J$372:$J$445, H55, Arhīvs2018!$E$372:$E$445, "vēstule")</f>
        <v>1</v>
      </c>
      <c r="L55" s="729">
        <f t="shared" si="19"/>
        <v>0</v>
      </c>
      <c r="M55" s="34"/>
      <c r="N55" s="1913">
        <f>SUM(J53:J58)</f>
        <v>49</v>
      </c>
      <c r="O55" s="548" t="s">
        <v>2888</v>
      </c>
      <c r="P55" s="1897" t="e">
        <f>COUNTIF(#REF!, O55)</f>
        <v>#REF!</v>
      </c>
      <c r="Q55" s="1898" t="e">
        <f>COUNTIFS(#REF!, O55,#REF!, "e-pasts")</f>
        <v>#REF!</v>
      </c>
      <c r="R55" s="1898" t="e">
        <f>COUNTIFS(#REF!, O55,#REF!, "vēstule")</f>
        <v>#REF!</v>
      </c>
      <c r="S55" s="729" t="e">
        <f t="shared" si="20"/>
        <v>#REF!</v>
      </c>
      <c r="T55" s="34"/>
      <c r="U55" s="1848"/>
      <c r="V55" s="548" t="s">
        <v>2042</v>
      </c>
      <c r="W55" s="1897">
        <f>COUNTIF('Arh20'!$J$340:$J$422, V55)</f>
        <v>24</v>
      </c>
      <c r="X55" s="1898">
        <f>COUNTIFS('Arh20'!$J$340:$J$422, V55, 'Arh20'!$J$340:$J$422, "e-pasts")</f>
        <v>0</v>
      </c>
      <c r="Y55" s="1898">
        <f>COUNTIFS('Arh20'!$J$340:$J$422, V55, 'Arh20'!$J$340:$J$422, "vēstule")</f>
        <v>0</v>
      </c>
      <c r="Z55" s="729">
        <f t="shared" si="18"/>
        <v>24</v>
      </c>
      <c r="AA55" s="34"/>
      <c r="AB55" s="1913">
        <f>SUM(X53:X60)</f>
        <v>0</v>
      </c>
      <c r="AC55" s="548" t="s">
        <v>2033</v>
      </c>
      <c r="AD55" s="1897">
        <f>COUNTIF('Arh21'!$J$400:$J$477, AC55)</f>
        <v>17</v>
      </c>
      <c r="AE55" s="1898">
        <f>COUNTIFS('Arh21'!$J$400:$J$477, AC55, 'Arh21'!$E$400:$E$477, "e-pasts")</f>
        <v>12</v>
      </c>
      <c r="AF55" s="1898">
        <f>COUNTIFS('Arh21'!$J$400:$J$477, AC55, 'Arh21'!$E$400:$E$477, "vēstule")</f>
        <v>5</v>
      </c>
      <c r="AG55" s="729">
        <f t="shared" si="17"/>
        <v>0</v>
      </c>
      <c r="AH55" s="34"/>
      <c r="AI55" s="1848">
        <f>SUM(AE55:AG61)</f>
        <v>78</v>
      </c>
      <c r="AJ55" s="548" t="s">
        <v>2038</v>
      </c>
      <c r="AK55" s="1917" t="e">
        <f>COUNTIF(#REF!, AJ55)</f>
        <v>#REF!</v>
      </c>
      <c r="AL55" s="1898" t="e">
        <f>COUNTIFS(#REF!, AJ55,#REF!, "e-pasts")</f>
        <v>#REF!</v>
      </c>
      <c r="AM55" s="1898" t="e">
        <f>COUNTIFS(#REF!, AJ55,#REF!, "vēstule")</f>
        <v>#REF!</v>
      </c>
      <c r="AN55" s="729"/>
      <c r="AO55" s="548" t="s">
        <v>2036</v>
      </c>
      <c r="AP55" s="1917" t="e">
        <f>COUNTIF(#REF!, AO55)</f>
        <v>#REF!</v>
      </c>
      <c r="AQ55" s="1898" t="e">
        <f>COUNTIFS(#REF!, AO55,#REF!, "e-pasts")</f>
        <v>#REF!</v>
      </c>
      <c r="AR55" s="1898" t="e">
        <f>COUNTIFS(#REF!, AO55,#REF!, "vēstule")</f>
        <v>#REF!</v>
      </c>
      <c r="AS55" s="1848"/>
      <c r="AT55" s="34"/>
      <c r="AU55" s="34"/>
      <c r="AV55" s="34"/>
      <c r="AW55" s="34"/>
      <c r="AX55" s="34"/>
      <c r="AY55" s="34"/>
      <c r="AZ55" s="34"/>
      <c r="BA55" s="34"/>
      <c r="BB55" s="34"/>
      <c r="BC55" s="34"/>
      <c r="BD55" s="34"/>
      <c r="BE55" s="34"/>
      <c r="BF55" s="34"/>
      <c r="BG55" s="34"/>
      <c r="BH55" s="518"/>
      <c r="BI55" s="518"/>
      <c r="BJ55" s="34"/>
      <c r="BK55" s="34"/>
      <c r="BL55" s="34"/>
      <c r="BM55" s="34"/>
      <c r="BN55" s="34"/>
      <c r="BO55" s="34"/>
      <c r="BP55" s="34"/>
      <c r="BQ55" s="34"/>
      <c r="BR55" s="34" t="s">
        <v>14399</v>
      </c>
      <c r="BS55" s="34">
        <f>W44</f>
        <v>24</v>
      </c>
      <c r="BT55" s="34">
        <f>W45</f>
        <v>14</v>
      </c>
      <c r="BU55" s="34">
        <f>W47</f>
        <v>18</v>
      </c>
      <c r="BV55" s="34">
        <f>W48</f>
        <v>15</v>
      </c>
      <c r="BW55" s="34"/>
      <c r="BX55" s="34"/>
      <c r="BY55" s="34"/>
      <c r="BZ55" s="34">
        <f>W46</f>
        <v>24</v>
      </c>
      <c r="CA55" s="34"/>
      <c r="CB55" s="34"/>
      <c r="CC55" s="34"/>
      <c r="CD55" s="34"/>
      <c r="CE55" s="34"/>
      <c r="CF55" s="34"/>
      <c r="CG55" s="34"/>
      <c r="CH55" s="34"/>
      <c r="CI55" s="34"/>
      <c r="CJ55" s="1850"/>
    </row>
    <row r="56" spans="1:88" ht="13.2" customHeight="1" outlineLevel="1">
      <c r="A56" s="1896" t="s">
        <v>2831</v>
      </c>
      <c r="B56" s="1897">
        <v>3</v>
      </c>
      <c r="C56" s="1898">
        <v>3</v>
      </c>
      <c r="D56" s="1898">
        <v>0</v>
      </c>
      <c r="E56" s="729">
        <v>0</v>
      </c>
      <c r="F56" s="367"/>
      <c r="G56" s="1913">
        <f>SUM(D53:D59)</f>
        <v>16</v>
      </c>
      <c r="H56" s="548" t="s">
        <v>2831</v>
      </c>
      <c r="I56" s="1897">
        <f>COUNTIF(Arhīvs2018!$J$372:$J$445, H56)</f>
        <v>8</v>
      </c>
      <c r="J56" s="1898">
        <f>COUNTIFS(Arhīvs2018!$J$372:$J$445, H56, Arhīvs2018!$E$372:$E$445, "e-pasts")</f>
        <v>4</v>
      </c>
      <c r="K56" s="1898">
        <f>COUNTIFS(Arhīvs2018!$J$372:$J$445, H56, Arhīvs2018!$E$372:$E$445, "vēstule")</f>
        <v>4</v>
      </c>
      <c r="L56" s="729">
        <f t="shared" si="19"/>
        <v>0</v>
      </c>
      <c r="M56" s="34"/>
      <c r="N56" s="1913">
        <f>SUM(K53:K58)</f>
        <v>24</v>
      </c>
      <c r="O56" s="548" t="s">
        <v>2035</v>
      </c>
      <c r="P56" s="1897" t="e">
        <f>COUNTIF(#REF!, O56)</f>
        <v>#REF!</v>
      </c>
      <c r="Q56" s="1898" t="e">
        <f>COUNTIFS(#REF!, O56,#REF!, "e-pasts")</f>
        <v>#REF!</v>
      </c>
      <c r="R56" s="1898" t="e">
        <f>COUNTIFS(#REF!, O56,#REF!, "vēstule")</f>
        <v>#REF!</v>
      </c>
      <c r="S56" s="729" t="e">
        <f t="shared" si="20"/>
        <v>#REF!</v>
      </c>
      <c r="T56" s="1848"/>
      <c r="U56" s="1848"/>
      <c r="V56" s="34" t="s">
        <v>2035</v>
      </c>
      <c r="W56" s="1897">
        <f>COUNTIF('Arh20'!$J$340:$J$422, V56)</f>
        <v>10</v>
      </c>
      <c r="X56" s="1898">
        <f>COUNTIFS('Arh20'!$J$340:$J$422, V56, 'Arh20'!$J$340:$J$422, "e-pasts")</f>
        <v>0</v>
      </c>
      <c r="Y56" s="1898">
        <f>COUNTIFS('Arh20'!$J$340:$J$422, V56, 'Arh20'!$J$340:$J$422, "vēstule")</f>
        <v>0</v>
      </c>
      <c r="Z56" s="729">
        <f t="shared" si="18"/>
        <v>10</v>
      </c>
      <c r="AA56" s="34"/>
      <c r="AB56" s="1913">
        <f>SUM(Y53:Y60)</f>
        <v>0</v>
      </c>
      <c r="AC56" s="548" t="s">
        <v>2034</v>
      </c>
      <c r="AD56" s="1897">
        <f>COUNTIF('Arh21'!$J$400:$J$477, AC56)</f>
        <v>13</v>
      </c>
      <c r="AE56" s="1898">
        <f>COUNTIFS('Arh21'!$J$400:$J$477, AC56, 'Arh21'!$E$400:$E$477, "e-pasts")</f>
        <v>5</v>
      </c>
      <c r="AF56" s="1898">
        <f>COUNTIFS('Arh21'!$J$400:$J$477, AC56, 'Arh21'!$E$400:$E$477, "vēstule")</f>
        <v>8</v>
      </c>
      <c r="AG56" s="729">
        <f t="shared" si="17"/>
        <v>0</v>
      </c>
      <c r="AH56" s="34"/>
      <c r="AI56" s="1913">
        <f>SUM(AE55:AE61)</f>
        <v>54</v>
      </c>
      <c r="AJ56" s="548" t="s">
        <v>2046</v>
      </c>
      <c r="AK56" s="1917" t="e">
        <f>COUNTIF(#REF!, AJ56)</f>
        <v>#REF!</v>
      </c>
      <c r="AL56" s="1898" t="e">
        <f>COUNTIFS(#REF!, AJ56,#REF!, "e-pasts")</f>
        <v>#REF!</v>
      </c>
      <c r="AM56" s="1898" t="e">
        <f>COUNTIFS(#REF!, AJ56,#REF!, "vēstule")</f>
        <v>#REF!</v>
      </c>
      <c r="AN56" s="729"/>
      <c r="AO56" s="548" t="s">
        <v>2044</v>
      </c>
      <c r="AP56" s="1917" t="e">
        <f>COUNTIF(#REF!, AO56)</f>
        <v>#REF!</v>
      </c>
      <c r="AQ56" s="1898" t="e">
        <f>COUNTIFS(#REF!, AO56,#REF!, "e-pasts")</f>
        <v>#REF!</v>
      </c>
      <c r="AR56" s="1898" t="e">
        <f>COUNTIFS(#REF!, AO56,#REF!, "vēstule")</f>
        <v>#REF!</v>
      </c>
      <c r="AS56" s="1848"/>
      <c r="AT56" s="34"/>
      <c r="AU56" s="34"/>
      <c r="AV56" s="34"/>
      <c r="AW56" s="34"/>
      <c r="AX56" s="34"/>
      <c r="AY56" s="34"/>
      <c r="AZ56" s="34"/>
      <c r="BA56" s="34"/>
      <c r="BB56" s="34"/>
      <c r="BC56" s="34"/>
      <c r="BD56" s="34"/>
      <c r="BE56" s="34"/>
      <c r="BF56" s="34"/>
      <c r="BG56" s="34"/>
      <c r="BH56" s="518"/>
      <c r="BI56" s="518"/>
      <c r="BJ56" s="34"/>
      <c r="BK56" s="34"/>
      <c r="BL56" s="34"/>
      <c r="BM56" s="34"/>
      <c r="BN56" s="34"/>
      <c r="BO56" s="34"/>
      <c r="BP56" s="34"/>
      <c r="BQ56" s="34"/>
      <c r="BR56" s="34" t="s">
        <v>14411</v>
      </c>
      <c r="BS56" s="34">
        <f>W53</f>
        <v>21</v>
      </c>
      <c r="BT56" s="34">
        <f>W54</f>
        <v>7</v>
      </c>
      <c r="BU56" s="34">
        <f>W56</f>
        <v>10</v>
      </c>
      <c r="BV56" s="34">
        <f>W57</f>
        <v>16</v>
      </c>
      <c r="BW56" s="34"/>
      <c r="BX56" s="34"/>
      <c r="BY56" s="34"/>
      <c r="BZ56" s="34">
        <f>W55</f>
        <v>24</v>
      </c>
      <c r="CA56" s="34"/>
      <c r="CB56" s="34">
        <f>W58</f>
        <v>4</v>
      </c>
      <c r="CC56" s="34"/>
      <c r="CD56" s="34"/>
      <c r="CE56" s="34"/>
      <c r="CF56" s="34"/>
      <c r="CG56" s="34"/>
      <c r="CH56" s="34"/>
      <c r="CI56" s="34"/>
      <c r="CJ56" s="1850"/>
    </row>
    <row r="57" spans="1:88" ht="13.2" customHeight="1" outlineLevel="1">
      <c r="A57" s="1924" t="s">
        <v>11881</v>
      </c>
      <c r="B57" s="1897">
        <v>13</v>
      </c>
      <c r="C57" s="1898">
        <v>6</v>
      </c>
      <c r="D57" s="1898">
        <v>7</v>
      </c>
      <c r="E57" s="729">
        <v>0</v>
      </c>
      <c r="F57" s="367"/>
      <c r="G57" s="1913">
        <f>SUM(E53:E59)</f>
        <v>1</v>
      </c>
      <c r="H57" s="1916" t="s">
        <v>2042</v>
      </c>
      <c r="I57" s="1897">
        <f>COUNTIF(Arhīvs2018!$J$372:$J$445, H57)</f>
        <v>17</v>
      </c>
      <c r="J57" s="1898">
        <f>COUNTIFS(Arhīvs2018!$J$372:$J$445, H57, Arhīvs2018!$E$372:$E$445, "e-pasts")</f>
        <v>14</v>
      </c>
      <c r="K57" s="1898">
        <f>COUNTIFS(Arhīvs2018!$J$372:$J$445, H57, Arhīvs2018!$E$372:$E$445, "vēstule")</f>
        <v>3</v>
      </c>
      <c r="L57" s="729">
        <f t="shared" si="19"/>
        <v>0</v>
      </c>
      <c r="M57" s="34"/>
      <c r="N57" s="1913">
        <f>SUM(L53:L58)</f>
        <v>0</v>
      </c>
      <c r="O57" s="1891" t="s">
        <v>14403</v>
      </c>
      <c r="P57" s="1892">
        <f>COUNT(#REF!)</f>
        <v>0</v>
      </c>
      <c r="Q57" s="1893" t="e">
        <f>COUNTIF(#REF!, "e-pasts")</f>
        <v>#REF!</v>
      </c>
      <c r="R57" s="1893" t="e">
        <f>COUNTIF(#REF!, "vēstule")</f>
        <v>#REF!</v>
      </c>
      <c r="S57" s="1892" t="e">
        <f t="shared" si="20"/>
        <v>#REF!</v>
      </c>
      <c r="T57" s="1894" t="e">
        <f>AVERAGE(#REF!)</f>
        <v>#REF!</v>
      </c>
      <c r="U57" s="1848" t="s">
        <v>14348</v>
      </c>
      <c r="V57" s="548" t="s">
        <v>2045</v>
      </c>
      <c r="W57" s="1897">
        <f>COUNTIF('Arh20'!$J$340:$J$422, V57)</f>
        <v>16</v>
      </c>
      <c r="X57" s="1898">
        <f>COUNTIFS('Arh20'!$J$340:$J$422, V57, 'Arh20'!$J$340:$J$422, "e-pasts")</f>
        <v>0</v>
      </c>
      <c r="Y57" s="1898">
        <f>COUNTIFS('Arh20'!$J$340:$J$422, V57, 'Arh20'!$J$340:$J$422, "vēstule")</f>
        <v>0</v>
      </c>
      <c r="Z57" s="729">
        <f t="shared" si="18"/>
        <v>16</v>
      </c>
      <c r="AA57" s="34"/>
      <c r="AB57" s="1913">
        <f>SUM(Z53:Z60)</f>
        <v>82</v>
      </c>
      <c r="AC57" s="548" t="s">
        <v>2042</v>
      </c>
      <c r="AD57" s="1897">
        <f>COUNTIF('Arh21'!$J$400:$J$477, AC57)</f>
        <v>14</v>
      </c>
      <c r="AE57" s="1898">
        <f>COUNTIFS('Arh21'!$J$400:$J$477, AC57, 'Arh21'!$E$400:$E$477, "e-pasts")</f>
        <v>14</v>
      </c>
      <c r="AF57" s="1898">
        <f>COUNTIFS('Arh21'!$J$400:$J$477, AC57, 'Arh21'!$E$400:$E$477, "vēstule")</f>
        <v>0</v>
      </c>
      <c r="AG57" s="729">
        <f t="shared" si="17"/>
        <v>0</v>
      </c>
      <c r="AH57" s="34"/>
      <c r="AI57" s="1913">
        <f>SUM(AF55:AF61)</f>
        <v>24</v>
      </c>
      <c r="AJ57" s="1891" t="s">
        <v>2374</v>
      </c>
      <c r="AK57" s="1914">
        <f>COUNT(#REF!)</f>
        <v>0</v>
      </c>
      <c r="AL57" s="1893" t="e">
        <f>COUNTIF(#REF!, "e-pasts")</f>
        <v>#REF!</v>
      </c>
      <c r="AM57" s="1893" t="e">
        <f>COUNTIF(#REF!, "vēstule")</f>
        <v>#REF!</v>
      </c>
      <c r="AN57" s="1892" t="e">
        <f>AK57-AL57-AM57</f>
        <v>#REF!</v>
      </c>
      <c r="AO57" s="548" t="s">
        <v>2038</v>
      </c>
      <c r="AP57" s="1917" t="e">
        <f>COUNTIF(#REF!, AO57)</f>
        <v>#REF!</v>
      </c>
      <c r="AQ57" s="1898" t="e">
        <f>COUNTIFS(#REF!, AO57,#REF!, "e-pasts")</f>
        <v>#REF!</v>
      </c>
      <c r="AR57" s="1898" t="e">
        <f>COUNTIFS(#REF!, AO57,#REF!, "vēstule")</f>
        <v>#REF!</v>
      </c>
      <c r="AS57" s="1848"/>
      <c r="AT57" s="34"/>
      <c r="AU57" s="34"/>
      <c r="AV57" s="34"/>
      <c r="AW57" s="34"/>
      <c r="AX57" s="34"/>
      <c r="AY57" s="34"/>
      <c r="AZ57" s="34"/>
      <c r="BA57" s="34"/>
      <c r="BB57" s="34"/>
      <c r="BC57" s="34"/>
      <c r="BD57" s="34"/>
      <c r="BE57" s="34"/>
      <c r="BF57" s="34"/>
      <c r="BG57" s="34"/>
      <c r="BH57" s="518"/>
      <c r="BI57" s="518"/>
      <c r="BJ57" s="34"/>
      <c r="BK57" s="34"/>
      <c r="BL57" s="34"/>
      <c r="BM57" s="34"/>
      <c r="BN57" s="34"/>
      <c r="BO57" s="34"/>
      <c r="BP57" s="34"/>
      <c r="BQ57" s="34"/>
      <c r="BR57" s="34" t="s">
        <v>14413</v>
      </c>
      <c r="BS57" s="34">
        <f>W62</f>
        <v>19</v>
      </c>
      <c r="BT57" s="34">
        <f>W63</f>
        <v>10</v>
      </c>
      <c r="BU57" s="34">
        <f>W65</f>
        <v>8</v>
      </c>
      <c r="BV57" s="34">
        <f>W66</f>
        <v>12</v>
      </c>
      <c r="BW57" s="34"/>
      <c r="BX57" s="34"/>
      <c r="BY57" s="34"/>
      <c r="BZ57" s="34">
        <f>W64</f>
        <v>13</v>
      </c>
      <c r="CA57" s="34">
        <f>W67</f>
        <v>14</v>
      </c>
      <c r="CB57" s="34"/>
      <c r="CC57" s="34"/>
      <c r="CD57" s="34"/>
      <c r="CE57" s="34"/>
      <c r="CF57" s="34"/>
      <c r="CG57" s="34"/>
      <c r="CH57" s="34"/>
      <c r="CI57" s="34"/>
      <c r="CJ57" s="1850"/>
    </row>
    <row r="58" spans="1:88" ht="13.2" customHeight="1" outlineLevel="1">
      <c r="A58" s="1915" t="s">
        <v>14366</v>
      </c>
      <c r="B58" s="1897">
        <v>10</v>
      </c>
      <c r="C58" s="1898">
        <v>6</v>
      </c>
      <c r="D58" s="1898">
        <v>4</v>
      </c>
      <c r="E58" s="729">
        <v>0</v>
      </c>
      <c r="F58" s="367"/>
      <c r="G58" s="1848"/>
      <c r="H58" s="1916" t="s">
        <v>2969</v>
      </c>
      <c r="I58" s="1897">
        <f>COUNTIF(Arhīvs2018!$J$372:$J$445, H58)</f>
        <v>9</v>
      </c>
      <c r="J58" s="1898">
        <f>COUNTIFS(Arhīvs2018!$J$372:$J$445, H58, Arhīvs2018!$E$372:$E$445, "e-pasts")</f>
        <v>2</v>
      </c>
      <c r="K58" s="1898">
        <f>COUNTIFS(Arhīvs2018!$J$372:$J$445, H58, Arhīvs2018!$E$372:$E$445, "vēstule")</f>
        <v>7</v>
      </c>
      <c r="L58" s="729">
        <f t="shared" si="19"/>
        <v>0</v>
      </c>
      <c r="M58" s="34"/>
      <c r="N58" s="1848"/>
      <c r="O58" s="548" t="s">
        <v>2033</v>
      </c>
      <c r="P58" s="1897" t="e">
        <f>COUNTIF(#REF!, O58)</f>
        <v>#REF!</v>
      </c>
      <c r="Q58" s="1898" t="e">
        <f>COUNTIFS(#REF!, O58,#REF!, "e-pasts")</f>
        <v>#REF!</v>
      </c>
      <c r="R58" s="1898" t="e">
        <f>COUNTIFS(#REF!, O58,#REF!, "vēstule")</f>
        <v>#REF!</v>
      </c>
      <c r="S58" s="729" t="e">
        <f t="shared" si="20"/>
        <v>#REF!</v>
      </c>
      <c r="T58" s="34"/>
      <c r="U58" s="1848" t="e">
        <f>SUM(P58:P65)</f>
        <v>#REF!</v>
      </c>
      <c r="V58" s="548" t="s">
        <v>2039</v>
      </c>
      <c r="W58" s="1897">
        <f>COUNTIF('Arh20'!$J$340:$J$422, V58)</f>
        <v>4</v>
      </c>
      <c r="X58" s="1898">
        <f>COUNTIFS('Arh20'!$J$340:$J$422, V58, 'Arh20'!$J$340:$J$422, "e-pasts")</f>
        <v>0</v>
      </c>
      <c r="Y58" s="1898">
        <f>COUNTIFS('Arh20'!$J$340:$J$422, V58, 'Arh20'!$J$340:$J$422, "vēstule")</f>
        <v>0</v>
      </c>
      <c r="Z58" s="729">
        <f t="shared" si="18"/>
        <v>4</v>
      </c>
      <c r="AA58" s="34"/>
      <c r="AB58" s="1848"/>
      <c r="AC58" s="34" t="s">
        <v>2035</v>
      </c>
      <c r="AD58" s="1897">
        <f>COUNTIF('Arh21'!$J$400:$J$477, AC58)</f>
        <v>10</v>
      </c>
      <c r="AE58" s="1898">
        <f>COUNTIFS('Arh21'!$J$400:$J$477, AC58, 'Arh21'!$E$400:$E$477, "e-pasts")</f>
        <v>6</v>
      </c>
      <c r="AF58" s="1898">
        <f>COUNTIFS('Arh21'!$J$400:$J$477, AC58, 'Arh21'!$E$400:$E$477, "vēstule")</f>
        <v>4</v>
      </c>
      <c r="AG58" s="729">
        <f t="shared" si="17"/>
        <v>0</v>
      </c>
      <c r="AH58" s="34"/>
      <c r="AI58" s="1913">
        <f>SUM(AG55:AG61)</f>
        <v>0</v>
      </c>
      <c r="AJ58" s="548" t="s">
        <v>2033</v>
      </c>
      <c r="AK58" s="1917" t="e">
        <f>COUNTIF(#REF!, AJ58)</f>
        <v>#REF!</v>
      </c>
      <c r="AL58" s="1898" t="e">
        <f>COUNTIFS(#REF!, AJ58,#REF!, "e-pasts")</f>
        <v>#REF!</v>
      </c>
      <c r="AM58" s="1898" t="e">
        <f>COUNTIFS(#REF!, AJ58,#REF!, "vēstule")</f>
        <v>#REF!</v>
      </c>
      <c r="AN58" s="729" t="e">
        <f>SUM(AK58:AK64)</f>
        <v>#REF!</v>
      </c>
      <c r="AO58" s="1891" t="s">
        <v>2399</v>
      </c>
      <c r="AP58" s="1914">
        <f>COUNT(#REF!)</f>
        <v>0</v>
      </c>
      <c r="AQ58" s="1893" t="e">
        <f>COUNTIF(#REF!, "e-pasts")</f>
        <v>#REF!</v>
      </c>
      <c r="AR58" s="1893" t="e">
        <f>COUNTIF(#REF!, "vēstule")</f>
        <v>#REF!</v>
      </c>
      <c r="AS58" s="1892" t="e">
        <f>AP58-AQ58-AR58</f>
        <v>#REF!</v>
      </c>
      <c r="AT58" s="34"/>
      <c r="AU58" s="34"/>
      <c r="AV58" s="34"/>
      <c r="AW58" s="34"/>
      <c r="AX58" s="34"/>
      <c r="AY58" s="34"/>
      <c r="AZ58" s="34"/>
      <c r="BA58" s="34"/>
      <c r="BB58" s="34"/>
      <c r="BC58" s="34"/>
      <c r="BD58" s="34"/>
      <c r="BE58" s="34"/>
      <c r="BF58" s="34"/>
      <c r="BG58" s="34"/>
      <c r="BH58" s="518"/>
      <c r="BI58" s="518"/>
      <c r="BJ58" s="34"/>
      <c r="BK58" s="34"/>
      <c r="BL58" s="34"/>
      <c r="BM58" s="34"/>
      <c r="BN58" s="34"/>
      <c r="BO58" s="34"/>
      <c r="BP58" s="34"/>
      <c r="BQ58" s="34"/>
      <c r="BR58" s="34" t="s">
        <v>14414</v>
      </c>
      <c r="BS58" s="34">
        <f>W71</f>
        <v>13</v>
      </c>
      <c r="BT58" s="34">
        <f>W72</f>
        <v>8</v>
      </c>
      <c r="BU58" s="34">
        <f>W74</f>
        <v>9</v>
      </c>
      <c r="BV58" s="34">
        <f>W75</f>
        <v>14</v>
      </c>
      <c r="BW58" s="34"/>
      <c r="BX58" s="34"/>
      <c r="BY58" s="34"/>
      <c r="BZ58" s="34">
        <f>W73</f>
        <v>7</v>
      </c>
      <c r="CA58" s="34">
        <f>W76</f>
        <v>9</v>
      </c>
      <c r="CB58" s="34"/>
      <c r="CC58" s="34"/>
      <c r="CD58" s="34"/>
      <c r="CE58" s="34"/>
      <c r="CF58" s="34"/>
      <c r="CG58" s="34"/>
      <c r="CH58" s="34"/>
      <c r="CI58" s="34"/>
      <c r="CJ58" s="1850"/>
    </row>
    <row r="59" spans="1:88" ht="13.2" customHeight="1" outlineLevel="1">
      <c r="A59" s="1915" t="s">
        <v>14369</v>
      </c>
      <c r="B59" s="1897">
        <v>5</v>
      </c>
      <c r="C59" s="1898">
        <v>5</v>
      </c>
      <c r="D59" s="1898">
        <v>0</v>
      </c>
      <c r="E59" s="729">
        <v>0</v>
      </c>
      <c r="F59" s="367"/>
      <c r="G59" s="1848"/>
      <c r="H59" s="1916" t="s">
        <v>2046</v>
      </c>
      <c r="I59" s="1897">
        <f>COUNTIF(Arhīvs2018!$J$372:$J$445, H59)</f>
        <v>1</v>
      </c>
      <c r="J59" s="1898">
        <f>COUNTIFS(Arhīvs2018!$J$372:$J$445, H59, Arhīvs2018!$E$372:$E$445, "e-pasts")</f>
        <v>0</v>
      </c>
      <c r="K59" s="1898">
        <f>COUNTIFS(Arhīvs2018!$J$372:$J$445, H59, Arhīvs2018!$E$372:$E$445, "vēstule")</f>
        <v>1</v>
      </c>
      <c r="L59" s="729">
        <f t="shared" si="19"/>
        <v>0</v>
      </c>
      <c r="M59" s="34"/>
      <c r="N59" s="1848"/>
      <c r="O59" s="548" t="s">
        <v>2034</v>
      </c>
      <c r="P59" s="1897" t="e">
        <f>COUNTIF(#REF!, O59)</f>
        <v>#REF!</v>
      </c>
      <c r="Q59" s="1898" t="e">
        <f>COUNTIFS(#REF!, O59,#REF!, "e-pasts")</f>
        <v>#REF!</v>
      </c>
      <c r="R59" s="1898" t="e">
        <f>COUNTIFS(#REF!, O59,#REF!, "vēstule")</f>
        <v>#REF!</v>
      </c>
      <c r="S59" s="729" t="e">
        <f t="shared" si="20"/>
        <v>#REF!</v>
      </c>
      <c r="T59" s="34"/>
      <c r="U59" s="1848" t="e">
        <f>SUM(Q58:S65)</f>
        <v>#REF!</v>
      </c>
      <c r="V59" s="548" t="s">
        <v>2046</v>
      </c>
      <c r="W59" s="1897">
        <f>COUNTIF('Arh20'!$J$340:$J$422, V59)</f>
        <v>0</v>
      </c>
      <c r="X59" s="1898">
        <f>COUNTIFS('Arh20'!$J$340:$J$422, V59, 'Arh20'!$J$340:$J$422, "e-pasts")</f>
        <v>0</v>
      </c>
      <c r="Y59" s="1898">
        <f>COUNTIFS('Arh20'!$J$340:$J$422, V59, 'Arh20'!$J$340:$J$422, "vēstule")</f>
        <v>0</v>
      </c>
      <c r="Z59" s="729">
        <f t="shared" si="18"/>
        <v>0</v>
      </c>
      <c r="AA59" s="34"/>
      <c r="AB59" s="1848"/>
      <c r="AC59" s="548" t="s">
        <v>2045</v>
      </c>
      <c r="AD59" s="1897">
        <f>COUNTIF('Arh21'!$J$400:$J$477, AC59)</f>
        <v>13</v>
      </c>
      <c r="AE59" s="1898">
        <f>COUNTIFS('Arh21'!$J$400:$J$477, AC59, 'Arh21'!$E$400:$E$477, "e-pasts")</f>
        <v>11</v>
      </c>
      <c r="AF59" s="1898">
        <f>COUNTIFS('Arh21'!$J$400:$J$477, AC59, 'Arh21'!$E$400:$E$477, "vēstule")</f>
        <v>2</v>
      </c>
      <c r="AG59" s="729">
        <f t="shared" si="17"/>
        <v>0</v>
      </c>
      <c r="AH59" s="34"/>
      <c r="AI59" s="1848"/>
      <c r="AJ59" s="548" t="s">
        <v>2034</v>
      </c>
      <c r="AK59" s="1917" t="e">
        <f>COUNTIF(#REF!, AJ59)</f>
        <v>#REF!</v>
      </c>
      <c r="AL59" s="1898" t="e">
        <f>COUNTIFS(#REF!, AJ59,#REF!, "e-pasts")</f>
        <v>#REF!</v>
      </c>
      <c r="AM59" s="1898" t="e">
        <f>COUNTIFS(#REF!, AJ59,#REF!, "vēstule")</f>
        <v>#REF!</v>
      </c>
      <c r="AN59" s="729"/>
      <c r="AO59" s="548" t="s">
        <v>2033</v>
      </c>
      <c r="AP59" s="1917" t="e">
        <f>COUNTIF(#REF!, AO59)</f>
        <v>#REF!</v>
      </c>
      <c r="AQ59" s="1898" t="e">
        <f>COUNTIFS(#REF!, AO59,#REF!, "e-pasts")</f>
        <v>#REF!</v>
      </c>
      <c r="AR59" s="1898" t="e">
        <f>COUNTIFS(#REF!, AO59,#REF!, "vēstule")</f>
        <v>#REF!</v>
      </c>
      <c r="AS59" s="1913" t="e">
        <f>SUM(AP59:AP65)</f>
        <v>#REF!</v>
      </c>
      <c r="AT59" s="34"/>
      <c r="AU59" s="34"/>
      <c r="AV59" s="34"/>
      <c r="AW59" s="34"/>
      <c r="AX59" s="34"/>
      <c r="AY59" s="34"/>
      <c r="AZ59" s="34"/>
      <c r="BA59" s="34"/>
      <c r="BB59" s="34"/>
      <c r="BC59" s="34"/>
      <c r="BD59" s="34"/>
      <c r="BE59" s="34"/>
      <c r="BF59" s="34"/>
      <c r="BG59" s="34"/>
      <c r="BH59" s="518"/>
      <c r="BI59" s="518"/>
      <c r="BJ59" s="34"/>
      <c r="BK59" s="34"/>
      <c r="BL59" s="34"/>
      <c r="BM59" s="34"/>
      <c r="BN59" s="34"/>
      <c r="BO59" s="34"/>
      <c r="BP59" s="34"/>
      <c r="BQ59" s="34"/>
      <c r="BR59" s="34" t="s">
        <v>14415</v>
      </c>
      <c r="BS59" s="34">
        <f>W80</f>
        <v>10</v>
      </c>
      <c r="BT59" s="34">
        <f>W81</f>
        <v>2</v>
      </c>
      <c r="BU59" s="34">
        <f>W83</f>
        <v>11</v>
      </c>
      <c r="BV59" s="34">
        <f>W84</f>
        <v>9</v>
      </c>
      <c r="BW59" s="34"/>
      <c r="BX59" s="34"/>
      <c r="BY59" s="34"/>
      <c r="BZ59" s="34">
        <f>W82</f>
        <v>15</v>
      </c>
      <c r="CA59" s="34">
        <f>W85</f>
        <v>14</v>
      </c>
      <c r="CB59" s="34"/>
      <c r="CC59" s="34"/>
      <c r="CD59" s="34"/>
      <c r="CE59" s="34"/>
      <c r="CF59" s="34"/>
      <c r="CG59" s="34"/>
      <c r="CH59" s="34"/>
      <c r="CI59" s="34"/>
      <c r="CJ59" s="1850"/>
    </row>
    <row r="60" spans="1:88" ht="13.2" customHeight="1" outlineLevel="1">
      <c r="A60" s="1918" t="s">
        <v>14416</v>
      </c>
      <c r="B60" s="1889">
        <v>53</v>
      </c>
      <c r="C60" s="1890">
        <v>39</v>
      </c>
      <c r="D60" s="1890">
        <v>13</v>
      </c>
      <c r="E60" s="1889">
        <v>1</v>
      </c>
      <c r="F60" s="1889"/>
      <c r="G60" s="1848"/>
      <c r="H60" s="922"/>
      <c r="I60" s="1892">
        <f>COUNT(Arhīvs2018!$B$446:$B$516)</f>
        <v>71</v>
      </c>
      <c r="J60" s="1893">
        <f>COUNTIF(Arhīvs2018!$E$446:$E$516, "e-pasts")</f>
        <v>51</v>
      </c>
      <c r="K60" s="1893">
        <f>COUNTIF(Arhīvs2018!$E$446:$E$516, "vēstule")</f>
        <v>20</v>
      </c>
      <c r="L60" s="1892">
        <f t="shared" si="19"/>
        <v>0</v>
      </c>
      <c r="M60" s="1894">
        <f>AVERAGE(Arhīvs2018!$L$446:$L$516)</f>
        <v>15.661971830985916</v>
      </c>
      <c r="N60" s="1848" t="s">
        <v>14348</v>
      </c>
      <c r="O60" s="548" t="s">
        <v>2969</v>
      </c>
      <c r="P60" s="1897" t="e">
        <f>COUNTIF(#REF!, O60)</f>
        <v>#REF!</v>
      </c>
      <c r="Q60" s="1898" t="e">
        <f>COUNTIFS(#REF!, O60,#REF!, "e-pasts")</f>
        <v>#REF!</v>
      </c>
      <c r="R60" s="1898" t="e">
        <f>COUNTIFS(#REF!, O60,#REF!, "vēstule")</f>
        <v>#REF!</v>
      </c>
      <c r="S60" s="729" t="e">
        <f t="shared" si="20"/>
        <v>#REF!</v>
      </c>
      <c r="T60" s="34"/>
      <c r="U60" s="1913" t="e">
        <f>SUM(Q58:Q65)</f>
        <v>#REF!</v>
      </c>
      <c r="V60" s="548"/>
      <c r="W60" s="1897"/>
      <c r="X60" s="1898"/>
      <c r="Y60" s="1898"/>
      <c r="Z60" s="729"/>
      <c r="AA60" s="1848"/>
      <c r="AB60" s="1848"/>
      <c r="AC60" s="34" t="s">
        <v>2041</v>
      </c>
      <c r="AD60" s="1897">
        <f>COUNTIF('Arh21'!$J$400:$J$477, AC60)</f>
        <v>11</v>
      </c>
      <c r="AE60" s="1898">
        <f>COUNTIFS('Arh21'!$J$400:$J$477, AC60, 'Arh21'!$E$400:$E$477, "e-pasts")</f>
        <v>6</v>
      </c>
      <c r="AF60" s="1898">
        <f>COUNTIFS('Arh21'!$J$400:$J$477, AC60, 'Arh21'!$E$400:$E$477, "vēstule")</f>
        <v>5</v>
      </c>
      <c r="AG60" s="729">
        <f t="shared" si="17"/>
        <v>0</v>
      </c>
      <c r="AH60" s="34"/>
      <c r="AI60" s="1848"/>
      <c r="AJ60" s="548" t="s">
        <v>2042</v>
      </c>
      <c r="AK60" s="1917" t="e">
        <f>COUNTIF(#REF!, AJ60)</f>
        <v>#REF!</v>
      </c>
      <c r="AL60" s="1898" t="e">
        <f>COUNTIFS(#REF!, AJ60,#REF!, "e-pasts")</f>
        <v>#REF!</v>
      </c>
      <c r="AM60" s="1898" t="e">
        <f>COUNTIFS(#REF!, AJ60,#REF!, "vēstule")</f>
        <v>#REF!</v>
      </c>
      <c r="AN60" s="729"/>
      <c r="AO60" s="548" t="s">
        <v>2034</v>
      </c>
      <c r="AP60" s="1917" t="e">
        <f>COUNTIF(#REF!, AO60)</f>
        <v>#REF!</v>
      </c>
      <c r="AQ60" s="1898" t="e">
        <f>COUNTIFS(#REF!, AO60,#REF!, "e-pasts")</f>
        <v>#REF!</v>
      </c>
      <c r="AR60" s="1898" t="e">
        <f>COUNTIFS(#REF!, AO60,#REF!, "vēstule")</f>
        <v>#REF!</v>
      </c>
      <c r="AS60" s="1848"/>
      <c r="AT60" s="34"/>
      <c r="AU60" s="34"/>
      <c r="AV60" s="34"/>
      <c r="AW60" s="34"/>
      <c r="AX60" s="34"/>
      <c r="AY60" s="34"/>
      <c r="AZ60" s="34"/>
      <c r="BA60" s="34"/>
      <c r="BB60" s="34"/>
      <c r="BC60" s="34"/>
      <c r="BD60" s="34"/>
      <c r="BE60" s="34"/>
      <c r="BF60" s="34"/>
      <c r="BG60" s="34"/>
      <c r="BH60" s="518"/>
      <c r="BI60" s="518"/>
      <c r="BJ60" s="34"/>
      <c r="BK60" s="34"/>
      <c r="BL60" s="34"/>
      <c r="BM60" s="34"/>
      <c r="BN60" s="34"/>
      <c r="BO60" s="34"/>
      <c r="BP60" s="34"/>
      <c r="BQ60" s="34"/>
      <c r="BR60" s="34" t="s">
        <v>14417</v>
      </c>
      <c r="BS60" s="34">
        <f>W89</f>
        <v>14</v>
      </c>
      <c r="BT60" s="34">
        <f>W90</f>
        <v>15</v>
      </c>
      <c r="BU60" s="34">
        <f>W92</f>
        <v>12</v>
      </c>
      <c r="BV60" s="34">
        <f>W93</f>
        <v>12</v>
      </c>
      <c r="BW60" s="34"/>
      <c r="BX60" s="34"/>
      <c r="BY60" s="34"/>
      <c r="BZ60" s="34">
        <f>W91</f>
        <v>12</v>
      </c>
      <c r="CA60" s="34">
        <f>W94</f>
        <v>11</v>
      </c>
      <c r="CB60" s="34"/>
      <c r="CC60" s="34"/>
      <c r="CD60" s="34"/>
      <c r="CE60" s="34"/>
      <c r="CF60" s="34"/>
      <c r="CG60" s="34"/>
      <c r="CH60" s="34"/>
      <c r="CI60" s="34"/>
      <c r="CJ60" s="1850"/>
    </row>
    <row r="61" spans="1:88" ht="13.2" customHeight="1" outlineLevel="1">
      <c r="A61" s="1896" t="s">
        <v>2033</v>
      </c>
      <c r="B61" s="1897">
        <v>14</v>
      </c>
      <c r="C61" s="1898">
        <v>10</v>
      </c>
      <c r="D61" s="1898">
        <v>3</v>
      </c>
      <c r="E61" s="729">
        <v>1</v>
      </c>
      <c r="F61" s="367"/>
      <c r="G61" s="1848">
        <f>SUM(B61:B67)</f>
        <v>53</v>
      </c>
      <c r="H61" s="548" t="s">
        <v>2033</v>
      </c>
      <c r="I61" s="1897">
        <f>COUNTIF(Arhīvs2018!$J$446:$J$516, H61)</f>
        <v>14</v>
      </c>
      <c r="J61" s="1898">
        <f>COUNTIFS(Arhīvs2018!$J$446:$J$516, H61, Arhīvs2018!$E$446:$E$516, "e-pasts")</f>
        <v>11</v>
      </c>
      <c r="K61" s="1898">
        <f>COUNTIFS(Arhīvs2018!$J$446:$J$516, H61, Arhīvs2018!$E$446:$E$516, "vēstule")</f>
        <v>3</v>
      </c>
      <c r="L61" s="729">
        <f t="shared" si="19"/>
        <v>0</v>
      </c>
      <c r="M61" s="34"/>
      <c r="N61" s="1848">
        <f>SUM(I61:I66)</f>
        <v>70</v>
      </c>
      <c r="O61" s="548" t="s">
        <v>2042</v>
      </c>
      <c r="P61" s="1897" t="e">
        <f>COUNTIF(#REF!, O61)</f>
        <v>#REF!</v>
      </c>
      <c r="Q61" s="1898" t="e">
        <f>COUNTIFS(#REF!, O61,#REF!, "e-pasts")</f>
        <v>#REF!</v>
      </c>
      <c r="R61" s="1898" t="e">
        <f>COUNTIFS(#REF!, O61,#REF!, "vēstule")</f>
        <v>#REF!</v>
      </c>
      <c r="S61" s="729" t="e">
        <f t="shared" si="20"/>
        <v>#REF!</v>
      </c>
      <c r="T61" s="34"/>
      <c r="U61" s="1913" t="e">
        <f>SUM(R58:R65)</f>
        <v>#REF!</v>
      </c>
      <c r="V61" s="1891" t="s">
        <v>14413</v>
      </c>
      <c r="W61" s="1892">
        <f>COUNT('Arh20'!$B$424:$B$500)</f>
        <v>77</v>
      </c>
      <c r="X61" s="1893">
        <f>COUNTIF('Arh20'!$E$424:$E$500, "e-pasts")</f>
        <v>55</v>
      </c>
      <c r="Y61" s="1893">
        <f>COUNTIF('Arh20'!$E$424:$E$500, "vēstule")</f>
        <v>22</v>
      </c>
      <c r="Z61" s="1892">
        <f t="shared" ref="Z61:Z92" si="21">W61-X61-Y61</f>
        <v>0</v>
      </c>
      <c r="AA61" s="1894">
        <f>AVERAGE('Arh20'!L424:L500)</f>
        <v>15.337662337662337</v>
      </c>
      <c r="AB61" s="1848" t="s">
        <v>14348</v>
      </c>
      <c r="AC61" s="548" t="s">
        <v>2039</v>
      </c>
      <c r="AD61" s="1897">
        <f>COUNTIF('Arh21'!$J$400:$J$477, AC61)</f>
        <v>0</v>
      </c>
      <c r="AE61" s="1898">
        <f>COUNTIFS('Arh21'!$J$400:$J$477, AC61, 'Arh21'!$E$400:$E$477, "e-pasts")</f>
        <v>0</v>
      </c>
      <c r="AF61" s="1898">
        <f>COUNTIFS('Arh21'!$J$400:$J$477, AC61, 'Arh21'!$E$400:$E$477, "vēstule")</f>
        <v>0</v>
      </c>
      <c r="AG61" s="729">
        <f t="shared" si="17"/>
        <v>0</v>
      </c>
      <c r="AH61" s="34"/>
      <c r="AI61" s="1848"/>
      <c r="AJ61" s="34" t="s">
        <v>2035</v>
      </c>
      <c r="AK61" s="1917" t="e">
        <f>COUNTIF(#REF!, AJ61)</f>
        <v>#REF!</v>
      </c>
      <c r="AL61" s="1898" t="e">
        <f>COUNTIFS(#REF!, AJ61,#REF!, "e-pasts")</f>
        <v>#REF!</v>
      </c>
      <c r="AM61" s="1898" t="e">
        <f>COUNTIFS(#REF!, AJ61,#REF!, "vēstule")</f>
        <v>#REF!</v>
      </c>
      <c r="AN61" s="729"/>
      <c r="AO61" s="548" t="s">
        <v>2035</v>
      </c>
      <c r="AP61" s="1917" t="e">
        <f>COUNTIF(#REF!, AO61)</f>
        <v>#REF!</v>
      </c>
      <c r="AQ61" s="1898" t="e">
        <f>COUNTIFS(#REF!, AO61,#REF!, "e-pasts")</f>
        <v>#REF!</v>
      </c>
      <c r="AR61" s="1898" t="e">
        <f>COUNTIFS(#REF!, AO61,#REF!, "vēstule")</f>
        <v>#REF!</v>
      </c>
      <c r="AS61" s="1848"/>
      <c r="AT61" s="34"/>
      <c r="AU61" s="34"/>
      <c r="AV61" s="34"/>
      <c r="AW61" s="34"/>
      <c r="AX61" s="34"/>
      <c r="AY61" s="34"/>
      <c r="AZ61" s="34"/>
      <c r="BA61" s="34"/>
      <c r="BB61" s="34"/>
      <c r="BC61" s="34"/>
      <c r="BD61" s="34"/>
      <c r="BE61" s="34"/>
      <c r="BF61" s="34"/>
      <c r="BG61" s="34"/>
      <c r="BH61" s="518"/>
      <c r="BI61" s="518"/>
      <c r="BJ61" s="34"/>
      <c r="BK61" s="34"/>
      <c r="BL61" s="34"/>
      <c r="BM61" s="34"/>
      <c r="BN61" s="34"/>
      <c r="BO61" s="34"/>
      <c r="BP61" s="34"/>
      <c r="BQ61" s="34"/>
      <c r="BR61" s="34" t="s">
        <v>14418</v>
      </c>
      <c r="BS61" s="34">
        <f>W98</f>
        <v>13</v>
      </c>
      <c r="BT61" s="34">
        <f>W90</f>
        <v>15</v>
      </c>
      <c r="BU61" s="34">
        <f>W92</f>
        <v>12</v>
      </c>
      <c r="BV61" s="34">
        <f>W93</f>
        <v>12</v>
      </c>
      <c r="BW61" s="34"/>
      <c r="BX61" s="34"/>
      <c r="BY61" s="34"/>
      <c r="BZ61" s="34">
        <f>W91</f>
        <v>12</v>
      </c>
      <c r="CA61" s="34">
        <f>W94</f>
        <v>11</v>
      </c>
      <c r="CB61" s="34">
        <f>W95</f>
        <v>1</v>
      </c>
      <c r="CC61" s="34"/>
      <c r="CD61" s="34"/>
      <c r="CE61" s="34"/>
      <c r="CF61" s="34"/>
      <c r="CG61" s="34"/>
      <c r="CH61" s="34"/>
      <c r="CI61" s="34"/>
      <c r="CJ61" s="1850"/>
    </row>
    <row r="62" spans="1:88" ht="13.2" customHeight="1" outlineLevel="1">
      <c r="A62" s="1896" t="s">
        <v>2846</v>
      </c>
      <c r="B62" s="1897">
        <v>10</v>
      </c>
      <c r="C62" s="1898">
        <v>7</v>
      </c>
      <c r="D62" s="1898">
        <v>3</v>
      </c>
      <c r="E62" s="729">
        <v>0</v>
      </c>
      <c r="F62" s="367"/>
      <c r="G62" s="1848">
        <f>SUM(C61:E67)</f>
        <v>53</v>
      </c>
      <c r="H62" s="548" t="s">
        <v>2846</v>
      </c>
      <c r="I62" s="1897">
        <f>COUNTIF(Arhīvs2018!$J$446:$J$516, H62)</f>
        <v>16</v>
      </c>
      <c r="J62" s="1898">
        <f>COUNTIFS(Arhīvs2018!$J$446:$J$516, H62, Arhīvs2018!$E$446:$E$516, "e-pasts")</f>
        <v>12</v>
      </c>
      <c r="K62" s="1898">
        <f>COUNTIFS(Arhīvs2018!$J$446:$J$516, H62, Arhīvs2018!$E$446:$E$516, "vēstule")</f>
        <v>4</v>
      </c>
      <c r="L62" s="729">
        <f t="shared" si="19"/>
        <v>0</v>
      </c>
      <c r="M62" s="34"/>
      <c r="N62" s="1848">
        <f>SUM(J61:L66)</f>
        <v>70</v>
      </c>
      <c r="O62" s="548" t="s">
        <v>3001</v>
      </c>
      <c r="P62" s="1897" t="e">
        <f>COUNTIF(#REF!, O62)</f>
        <v>#REF!</v>
      </c>
      <c r="Q62" s="1898" t="e">
        <f>COUNTIFS(#REF!, O62,#REF!, "e-pasts")</f>
        <v>#REF!</v>
      </c>
      <c r="R62" s="1898" t="e">
        <f>COUNTIFS(#REF!, O62,#REF!, "vēstule")</f>
        <v>#REF!</v>
      </c>
      <c r="S62" s="729" t="e">
        <f t="shared" si="20"/>
        <v>#REF!</v>
      </c>
      <c r="T62" s="34"/>
      <c r="U62" s="1913" t="e">
        <f>SUM(S58:S65)</f>
        <v>#REF!</v>
      </c>
      <c r="V62" s="548" t="s">
        <v>2033</v>
      </c>
      <c r="W62" s="1897">
        <f>COUNTIF('Arh20'!$J$424:$J$500, V62)</f>
        <v>19</v>
      </c>
      <c r="X62" s="1898">
        <f>COUNTIFS('Arh20'!$J$424:$J$500, V62, 'Arh20'!$E$424:$E$500, "e-pasts")</f>
        <v>12</v>
      </c>
      <c r="Y62" s="1898">
        <f>COUNTIFS('Arh20'!$J$424:$J$500, V62, 'Arh20'!$E$424:$E$500, "vēstule")</f>
        <v>7</v>
      </c>
      <c r="Z62" s="729">
        <f t="shared" si="21"/>
        <v>0</v>
      </c>
      <c r="AA62" s="34"/>
      <c r="AB62" s="1848">
        <f>SUM(W62:W69)</f>
        <v>77</v>
      </c>
      <c r="AC62" s="548" t="s">
        <v>2046</v>
      </c>
      <c r="AD62" s="1897">
        <f>COUNTIF('Arh21'!$J$400:$J$477, AC62)</f>
        <v>0</v>
      </c>
      <c r="AE62" s="1898">
        <f>COUNTIFS('Arh21'!$J$400:$J$477, AC62, 'Arh21'!$E$400:$E$477, "e-pasts")</f>
        <v>0</v>
      </c>
      <c r="AF62" s="1898">
        <f>COUNTIFS('Arh21'!$J$400:$J$477, AC62, 'Arh21'!$E$400:$E$477, "vēstule")</f>
        <v>0</v>
      </c>
      <c r="AG62" s="729">
        <f t="shared" si="17"/>
        <v>0</v>
      </c>
      <c r="AH62" s="34"/>
      <c r="AI62" s="34"/>
      <c r="AJ62" s="548" t="s">
        <v>2045</v>
      </c>
      <c r="AK62" s="1917" t="e">
        <f>COUNTIF(#REF!, AJ62)</f>
        <v>#REF!</v>
      </c>
      <c r="AL62" s="1898" t="e">
        <f>COUNTIFS(#REF!, AJ62,#REF!, "e-pasts")</f>
        <v>#REF!</v>
      </c>
      <c r="AM62" s="1898" t="e">
        <f>COUNTIFS(#REF!, AJ62,#REF!, "vēstule")</f>
        <v>#REF!</v>
      </c>
      <c r="AN62" s="729"/>
      <c r="AO62" s="548" t="s">
        <v>2045</v>
      </c>
      <c r="AP62" s="1917" t="e">
        <f>COUNTIF(#REF!, AO62)</f>
        <v>#REF!</v>
      </c>
      <c r="AQ62" s="1898" t="e">
        <f>COUNTIFS(#REF!, AO62,#REF!, "e-pasts")</f>
        <v>#REF!</v>
      </c>
      <c r="AR62" s="1898" t="e">
        <f>COUNTIFS(#REF!, AO62,#REF!, "vēstule")</f>
        <v>#REF!</v>
      </c>
      <c r="AS62" s="1848"/>
      <c r="AT62" s="34"/>
      <c r="AU62" s="34"/>
      <c r="AV62" s="34"/>
      <c r="AW62" s="34"/>
      <c r="AX62" s="34"/>
      <c r="AY62" s="34"/>
      <c r="AZ62" s="34"/>
      <c r="BA62" s="34"/>
      <c r="BB62" s="34"/>
      <c r="BC62" s="34"/>
      <c r="BD62" s="34"/>
      <c r="BE62" s="34"/>
      <c r="BF62" s="34"/>
      <c r="BG62" s="34"/>
      <c r="BH62" s="518"/>
      <c r="BI62" s="518"/>
      <c r="BJ62" s="34"/>
      <c r="BK62" s="34"/>
      <c r="BL62" s="34"/>
      <c r="BM62" s="34"/>
      <c r="BN62" s="34"/>
      <c r="BO62" s="34"/>
      <c r="BP62" s="34"/>
      <c r="BQ62" s="34"/>
      <c r="BR62" s="34" t="s">
        <v>14419</v>
      </c>
      <c r="BS62" s="34">
        <f>W107</f>
        <v>18</v>
      </c>
      <c r="BT62" s="34">
        <f>W108</f>
        <v>8</v>
      </c>
      <c r="BU62" s="34">
        <f>W110</f>
        <v>8</v>
      </c>
      <c r="BV62" s="34">
        <f>W111</f>
        <v>18</v>
      </c>
      <c r="BW62" s="34"/>
      <c r="BX62" s="34"/>
      <c r="BY62" s="34"/>
      <c r="BZ62" s="34">
        <f>W109</f>
        <v>13</v>
      </c>
      <c r="CA62" s="34">
        <f>W112</f>
        <v>9</v>
      </c>
      <c r="CB62" s="34"/>
      <c r="CC62" s="34"/>
      <c r="CD62" s="34"/>
      <c r="CE62" s="34"/>
      <c r="CF62" s="34"/>
      <c r="CG62" s="34"/>
      <c r="CH62" s="34"/>
      <c r="CI62" s="34"/>
      <c r="CJ62" s="1850"/>
    </row>
    <row r="63" spans="1:88" ht="13.2" customHeight="1" outlineLevel="1">
      <c r="A63" s="1896" t="s">
        <v>2034</v>
      </c>
      <c r="B63" s="1897">
        <v>5</v>
      </c>
      <c r="C63" s="1898">
        <v>4</v>
      </c>
      <c r="D63" s="1898">
        <v>1</v>
      </c>
      <c r="E63" s="729">
        <v>0</v>
      </c>
      <c r="F63" s="367"/>
      <c r="G63" s="1913">
        <f>SUM(C61:C67)</f>
        <v>39</v>
      </c>
      <c r="H63" s="548" t="s">
        <v>2034</v>
      </c>
      <c r="I63" s="1897">
        <f>COUNTIF(Arhīvs2018!$J$446:$J$516, H63)</f>
        <v>14</v>
      </c>
      <c r="J63" s="1898">
        <f>COUNTIFS(Arhīvs2018!$J$446:$J$516, H63, Arhīvs2018!$E$446:$E$516, "e-pasts")</f>
        <v>12</v>
      </c>
      <c r="K63" s="1898">
        <f>COUNTIFS(Arhīvs2018!$J$446:$J$516, H63, Arhīvs2018!$E$446:$E$516, "vēstule")</f>
        <v>2</v>
      </c>
      <c r="L63" s="729">
        <f t="shared" si="19"/>
        <v>0</v>
      </c>
      <c r="M63" s="34"/>
      <c r="N63" s="1913">
        <f>SUM(J61:J66)</f>
        <v>50</v>
      </c>
      <c r="O63" s="548" t="s">
        <v>2039</v>
      </c>
      <c r="P63" s="1897" t="e">
        <f>COUNTIF(#REF!, O63)</f>
        <v>#REF!</v>
      </c>
      <c r="Q63" s="1898" t="e">
        <f>COUNTIFS(#REF!, O63,#REF!, "e-pasts")</f>
        <v>#REF!</v>
      </c>
      <c r="R63" s="1898" t="e">
        <f>COUNTIFS(#REF!, O63,#REF!, "vēstule")</f>
        <v>#REF!</v>
      </c>
      <c r="S63" s="729" t="e">
        <f t="shared" si="20"/>
        <v>#REF!</v>
      </c>
      <c r="T63" s="34"/>
      <c r="U63" s="1848"/>
      <c r="V63" s="548" t="s">
        <v>2034</v>
      </c>
      <c r="W63" s="1897">
        <f>COUNTIF('Arh20'!$J$424:$J$500, V63)</f>
        <v>10</v>
      </c>
      <c r="X63" s="1898">
        <f>COUNTIFS('Arh20'!$J$424:$J$500, V63, 'Arh20'!$E$424:$E$500, "e-pasts")</f>
        <v>6</v>
      </c>
      <c r="Y63" s="1898">
        <f>COUNTIFS('Arh20'!$J$424:$J$500, V63, 'Arh20'!$E$424:$E$500, "vēstule")</f>
        <v>4</v>
      </c>
      <c r="Z63" s="729">
        <f t="shared" si="21"/>
        <v>0</v>
      </c>
      <c r="AA63" s="34">
        <f>SUM(W62:W69)</f>
        <v>77</v>
      </c>
      <c r="AB63" s="1848">
        <f>SUM(X62:Z69)</f>
        <v>77</v>
      </c>
      <c r="AC63" s="1891" t="s">
        <v>14420</v>
      </c>
      <c r="AD63" s="1892">
        <f>COUNT('Arh21'!$B$479:$B$560)</f>
        <v>82</v>
      </c>
      <c r="AE63" s="1893">
        <f>COUNTIF('Arh21'!$E$479:$E$560, "e-pasts")</f>
        <v>66</v>
      </c>
      <c r="AF63" s="1893">
        <f>COUNTIF('Arh21'!$E$479:$E$560, "vēstule")</f>
        <v>16</v>
      </c>
      <c r="AG63" s="1892">
        <f t="shared" si="17"/>
        <v>0</v>
      </c>
      <c r="AH63" s="1894"/>
      <c r="AI63" s="1848">
        <f>SUM(AD64:AD70)</f>
        <v>82</v>
      </c>
      <c r="AJ63" s="548" t="s">
        <v>2038</v>
      </c>
      <c r="AK63" s="1917" t="e">
        <f>COUNTIF(#REF!, AJ63)</f>
        <v>#REF!</v>
      </c>
      <c r="AL63" s="1898" t="e">
        <f>COUNTIFS(#REF!, AJ63,#REF!, "e-pasts")</f>
        <v>#REF!</v>
      </c>
      <c r="AM63" s="1898" t="e">
        <f>COUNTIFS(#REF!, AJ63,#REF!, "vēstule")</f>
        <v>#REF!</v>
      </c>
      <c r="AN63" s="729"/>
      <c r="AO63" s="548" t="s">
        <v>2036</v>
      </c>
      <c r="AP63" s="1917" t="e">
        <f>COUNTIF(#REF!, AO63)</f>
        <v>#REF!</v>
      </c>
      <c r="AQ63" s="1898" t="e">
        <f>COUNTIFS(#REF!, AO63,#REF!, "e-pasts")</f>
        <v>#REF!</v>
      </c>
      <c r="AR63" s="1898" t="e">
        <f>COUNTIFS(#REF!, AO63,#REF!, "vēstule")</f>
        <v>#REF!</v>
      </c>
      <c r="AS63" s="1848"/>
      <c r="AT63" s="34"/>
      <c r="AU63" s="34"/>
      <c r="AV63" s="34"/>
      <c r="AW63" s="34"/>
      <c r="AX63" s="34"/>
      <c r="AY63" s="34"/>
      <c r="AZ63" s="34"/>
      <c r="BA63" s="34"/>
      <c r="BB63" s="34"/>
      <c r="BC63" s="34"/>
      <c r="BD63" s="34"/>
      <c r="BE63" s="34"/>
      <c r="BF63" s="34"/>
      <c r="BG63" s="34"/>
      <c r="BH63" s="518"/>
      <c r="BI63" s="518"/>
      <c r="BJ63" s="34"/>
      <c r="BK63" s="34"/>
      <c r="BL63" s="34"/>
      <c r="BM63" s="34"/>
      <c r="BN63" s="34"/>
      <c r="BO63" s="34"/>
      <c r="BP63" s="34"/>
      <c r="BQ63" s="34"/>
      <c r="BR63" s="34" t="s">
        <v>14421</v>
      </c>
      <c r="BS63" s="34">
        <f>W116</f>
        <v>12</v>
      </c>
      <c r="BT63" s="34">
        <f>W117</f>
        <v>11</v>
      </c>
      <c r="BU63" s="34">
        <f>W119</f>
        <v>16</v>
      </c>
      <c r="BV63" s="34">
        <f>W120</f>
        <v>13</v>
      </c>
      <c r="BW63" s="34"/>
      <c r="BX63" s="34"/>
      <c r="BY63" s="34"/>
      <c r="BZ63" s="34">
        <f>W118</f>
        <v>15</v>
      </c>
      <c r="CA63" s="34">
        <f>W121</f>
        <v>9</v>
      </c>
      <c r="CB63" s="34">
        <f>W122</f>
        <v>3</v>
      </c>
      <c r="CC63" s="34"/>
      <c r="CD63" s="34"/>
      <c r="CE63" s="34"/>
      <c r="CF63" s="34"/>
      <c r="CG63" s="34"/>
      <c r="CH63" s="34"/>
      <c r="CI63" s="34"/>
      <c r="CJ63" s="1850"/>
    </row>
    <row r="64" spans="1:88" ht="13.2" customHeight="1" outlineLevel="1">
      <c r="A64" s="1896" t="s">
        <v>2831</v>
      </c>
      <c r="B64" s="1897">
        <v>0</v>
      </c>
      <c r="C64" s="1898">
        <v>0</v>
      </c>
      <c r="D64" s="1898">
        <v>0</v>
      </c>
      <c r="E64" s="729">
        <v>0</v>
      </c>
      <c r="F64" s="367"/>
      <c r="G64" s="1913">
        <f>SUM(D61:D67)</f>
        <v>13</v>
      </c>
      <c r="H64" s="548" t="s">
        <v>2831</v>
      </c>
      <c r="I64" s="1897">
        <f>COUNTIF(Arhīvs2018!$J$446:$J$516, H64)</f>
        <v>2</v>
      </c>
      <c r="J64" s="1898">
        <f>COUNTIFS(Arhīvs2018!$J$446:$J$516, H64, Arhīvs2018!$E$446:$E$516, "e-pasts")</f>
        <v>1</v>
      </c>
      <c r="K64" s="1898">
        <f>COUNTIFS(Arhīvs2018!$J$446:$J$516, H64, Arhīvs2018!$E$446:$E$516, "vēstule")</f>
        <v>1</v>
      </c>
      <c r="L64" s="729">
        <f t="shared" si="19"/>
        <v>0</v>
      </c>
      <c r="M64" s="34"/>
      <c r="N64" s="1913">
        <f>SUM(K61:K66)</f>
        <v>20</v>
      </c>
      <c r="O64" s="548" t="s">
        <v>2888</v>
      </c>
      <c r="P64" s="1897" t="e">
        <f>COUNTIF(#REF!, O64)</f>
        <v>#REF!</v>
      </c>
      <c r="Q64" s="1898" t="e">
        <f>COUNTIFS(#REF!, O64,#REF!, "e-pasts")</f>
        <v>#REF!</v>
      </c>
      <c r="R64" s="1898" t="e">
        <f>COUNTIFS(#REF!, O64,#REF!, "vēstule")</f>
        <v>#REF!</v>
      </c>
      <c r="S64" s="729" t="e">
        <f t="shared" si="20"/>
        <v>#REF!</v>
      </c>
      <c r="T64" s="34"/>
      <c r="U64" s="1848"/>
      <c r="V64" s="548" t="s">
        <v>2042</v>
      </c>
      <c r="W64" s="1897">
        <f>COUNTIF('Arh20'!$J$424:$J$500, V64)</f>
        <v>13</v>
      </c>
      <c r="X64" s="1898">
        <f>COUNTIFS('Arh20'!$J$424:$J$500, V64, 'Arh20'!$E$424:$E$500, "e-pasts")</f>
        <v>12</v>
      </c>
      <c r="Y64" s="1898">
        <f>COUNTIFS('Arh20'!$J$424:$J$500, V64, 'Arh20'!$E$424:$E$500, "vēstule")</f>
        <v>1</v>
      </c>
      <c r="Z64" s="729">
        <f t="shared" si="21"/>
        <v>0</v>
      </c>
      <c r="AA64" s="34"/>
      <c r="AB64" s="1913">
        <f>SUM(X62:X69)</f>
        <v>55</v>
      </c>
      <c r="AC64" s="548" t="s">
        <v>2033</v>
      </c>
      <c r="AD64" s="1897">
        <f>COUNTIF('Arh21'!$J$479:$J$560, AC64)</f>
        <v>17</v>
      </c>
      <c r="AE64" s="1898">
        <f>COUNTIFS('Arh21'!$J$479:$J$560, AC64, 'Arh21'!$E$479:$E$560, "e-pasts")</f>
        <v>16</v>
      </c>
      <c r="AF64" s="1898">
        <f>COUNTIFS('Arh21'!$J$479:$J$560, AC64, 'Arh21'!$E$479:$E$560, "vēstule")</f>
        <v>1</v>
      </c>
      <c r="AG64" s="729">
        <f t="shared" si="17"/>
        <v>0</v>
      </c>
      <c r="AH64" s="34"/>
      <c r="AI64" s="1848">
        <f>SUM(AE64:AG70)</f>
        <v>82</v>
      </c>
      <c r="AJ64" s="548" t="s">
        <v>2046</v>
      </c>
      <c r="AK64" s="1917" t="e">
        <f>COUNTIF(#REF!, AJ64)</f>
        <v>#REF!</v>
      </c>
      <c r="AL64" s="1898" t="e">
        <f>COUNTIFS(#REF!, AJ64,#REF!, "e-pasts")</f>
        <v>#REF!</v>
      </c>
      <c r="AM64" s="1898" t="e">
        <f>COUNTIFS(#REF!, AJ64,#REF!, "vēstule")</f>
        <v>#REF!</v>
      </c>
      <c r="AN64" s="729"/>
      <c r="AO64" s="548" t="s">
        <v>2044</v>
      </c>
      <c r="AP64" s="1917" t="e">
        <f>COUNTIF(#REF!, AO64)</f>
        <v>#REF!</v>
      </c>
      <c r="AQ64" s="1898" t="e">
        <f>COUNTIFS(#REF!, AO64,#REF!, "e-pasts")</f>
        <v>#REF!</v>
      </c>
      <c r="AR64" s="1898" t="e">
        <f>COUNTIFS(#REF!, AO64,#REF!, "vēstule")</f>
        <v>#REF!</v>
      </c>
      <c r="AS64" s="1848"/>
      <c r="AT64" s="34"/>
      <c r="AU64" s="34"/>
      <c r="AV64" s="34"/>
      <c r="AW64" s="34"/>
      <c r="AX64" s="34"/>
      <c r="AY64" s="34"/>
      <c r="AZ64" s="34"/>
      <c r="BA64" s="34"/>
      <c r="BB64" s="34"/>
      <c r="BC64" s="34"/>
      <c r="BD64" s="34"/>
      <c r="BE64" s="34"/>
      <c r="BF64" s="34"/>
      <c r="BG64" s="34"/>
      <c r="BH64" s="518"/>
      <c r="BI64" s="518"/>
      <c r="BJ64" s="34"/>
      <c r="BK64" s="34"/>
      <c r="BL64" s="34"/>
      <c r="BM64" s="34"/>
      <c r="BN64" s="34"/>
      <c r="BO64" s="34"/>
      <c r="BP64" s="34"/>
      <c r="BQ64" s="34"/>
      <c r="BR64" s="1912" t="s">
        <v>14422</v>
      </c>
      <c r="BS64" s="1912">
        <f>AD19</f>
        <v>21</v>
      </c>
      <c r="BT64" s="1912">
        <f>AD20</f>
        <v>15</v>
      </c>
      <c r="BU64" s="1912">
        <f>AD22</f>
        <v>18</v>
      </c>
      <c r="BV64" s="1912">
        <f>AD23</f>
        <v>17</v>
      </c>
      <c r="BW64" s="1912"/>
      <c r="BX64" s="1912"/>
      <c r="BY64" s="1912"/>
      <c r="BZ64" s="1912">
        <f>AD21</f>
        <v>15</v>
      </c>
      <c r="CA64" s="1912">
        <f>AD24</f>
        <v>16</v>
      </c>
      <c r="CB64" s="1912"/>
      <c r="CC64" s="1912"/>
      <c r="CD64" s="1912"/>
      <c r="CE64" s="1912"/>
      <c r="CF64" s="1912"/>
      <c r="CG64" s="1912"/>
      <c r="CH64" s="34"/>
      <c r="CI64" s="34"/>
      <c r="CJ64" s="1850"/>
    </row>
    <row r="65" spans="1:88" ht="13.2" customHeight="1" outlineLevel="1">
      <c r="A65" s="1924" t="s">
        <v>11881</v>
      </c>
      <c r="B65" s="1897">
        <v>6</v>
      </c>
      <c r="C65" s="1898">
        <v>5</v>
      </c>
      <c r="D65" s="1898">
        <v>1</v>
      </c>
      <c r="E65" s="729">
        <v>0</v>
      </c>
      <c r="F65" s="367"/>
      <c r="G65" s="1913">
        <f>SUM(E61:E67)</f>
        <v>1</v>
      </c>
      <c r="H65" s="1916" t="s">
        <v>2042</v>
      </c>
      <c r="I65" s="1897">
        <f>COUNTIF(Arhīvs2018!$J$446:$J$516, H65)</f>
        <v>13</v>
      </c>
      <c r="J65" s="1898">
        <f>COUNTIFS(Arhīvs2018!$J$446:$J$516, H65, Arhīvs2018!$E$446:$E$516, "e-pasts")</f>
        <v>7</v>
      </c>
      <c r="K65" s="1898">
        <f>COUNTIFS(Arhīvs2018!$J$446:$J$516, H65, Arhīvs2018!$E$446:$E$516, "vēstule")</f>
        <v>6</v>
      </c>
      <c r="L65" s="729">
        <f t="shared" si="19"/>
        <v>0</v>
      </c>
      <c r="M65" s="34"/>
      <c r="N65" s="1913">
        <f>SUM(L61:L66)</f>
        <v>0</v>
      </c>
      <c r="O65" s="548" t="s">
        <v>2035</v>
      </c>
      <c r="P65" s="1897" t="e">
        <f>COUNTIF(#REF!, O65)</f>
        <v>#REF!</v>
      </c>
      <c r="Q65" s="1898" t="e">
        <f>COUNTIFS(#REF!, O65,#REF!, "e-pasts")</f>
        <v>#REF!</v>
      </c>
      <c r="R65" s="1898" t="e">
        <f>COUNTIFS(#REF!, O65,#REF!, "vēstule")</f>
        <v>#REF!</v>
      </c>
      <c r="S65" s="729" t="e">
        <f t="shared" si="20"/>
        <v>#REF!</v>
      </c>
      <c r="T65" s="1848"/>
      <c r="U65" s="1848"/>
      <c r="V65" s="34" t="s">
        <v>2035</v>
      </c>
      <c r="W65" s="1897">
        <f>COUNTIF('Arh20'!$J$424:$J$500, V65)</f>
        <v>8</v>
      </c>
      <c r="X65" s="1898">
        <f>COUNTIFS('Arh20'!$J$424:$J$500, V65, 'Arh20'!$E$424:$E$500, "e-pasts")</f>
        <v>5</v>
      </c>
      <c r="Y65" s="1898">
        <f>COUNTIFS('Arh20'!$J$424:$J$500, V65, 'Arh20'!$E$424:$E$500, "vēstule")</f>
        <v>3</v>
      </c>
      <c r="Z65" s="729">
        <f t="shared" si="21"/>
        <v>0</v>
      </c>
      <c r="AA65" s="34"/>
      <c r="AB65" s="1913">
        <f>SUM(Y62:Y69)</f>
        <v>22</v>
      </c>
      <c r="AC65" s="548" t="s">
        <v>2034</v>
      </c>
      <c r="AD65" s="1897">
        <f>COUNTIF('Arh21'!$J$479:$J$560, AC65)</f>
        <v>14</v>
      </c>
      <c r="AE65" s="1898">
        <f>COUNTIFS('Arh21'!$J$479:$J$560, AC65, 'Arh21'!$E$479:$E$560, "e-pasts")</f>
        <v>10</v>
      </c>
      <c r="AF65" s="1898">
        <f>COUNTIFS('Arh21'!$J$479:$J$560, AC65, 'Arh21'!$E$479:$E$560, "vēstule")</f>
        <v>4</v>
      </c>
      <c r="AG65" s="729">
        <f t="shared" si="17"/>
        <v>0</v>
      </c>
      <c r="AH65" s="34"/>
      <c r="AI65" s="34"/>
      <c r="AJ65" s="1891" t="s">
        <v>14423</v>
      </c>
      <c r="AK65" s="1914">
        <f>COUNT(#REF!)</f>
        <v>0</v>
      </c>
      <c r="AL65" s="1893" t="e">
        <f>COUNTIF(#REF!, "e-pasts")</f>
        <v>#REF!</v>
      </c>
      <c r="AM65" s="1893" t="e">
        <f>COUNTIF(#REF!, "vēstule")</f>
        <v>#REF!</v>
      </c>
      <c r="AN65" s="1892" t="e">
        <f>AK65-AL65-AM65</f>
        <v>#REF!</v>
      </c>
      <c r="AO65" s="548" t="s">
        <v>2038</v>
      </c>
      <c r="AP65" s="1917" t="e">
        <f>COUNTIF(#REF!, AO65)</f>
        <v>#REF!</v>
      </c>
      <c r="AQ65" s="1898" t="e">
        <f>COUNTIFS(#REF!, AO65,#REF!, "e-pasts")</f>
        <v>#REF!</v>
      </c>
      <c r="AR65" s="1898" t="e">
        <f>COUNTIFS(#REF!, AO65,#REF!, "vēstule")</f>
        <v>#REF!</v>
      </c>
      <c r="AS65" s="1848"/>
      <c r="AT65" s="34"/>
      <c r="AU65" s="34"/>
      <c r="AV65" s="34"/>
      <c r="AW65" s="34"/>
      <c r="AX65" s="34"/>
      <c r="AY65" s="34"/>
      <c r="AZ65" s="34"/>
      <c r="BA65" s="34"/>
      <c r="BB65" s="34"/>
      <c r="BC65" s="34"/>
      <c r="BD65" s="34"/>
      <c r="BE65" s="34"/>
      <c r="BF65" s="34"/>
      <c r="BG65" s="34"/>
      <c r="BH65" s="518"/>
      <c r="BI65" s="518"/>
      <c r="BJ65" s="34"/>
      <c r="BK65" s="34"/>
      <c r="BL65" s="34"/>
      <c r="BM65" s="34"/>
      <c r="BN65" s="34"/>
      <c r="BO65" s="34"/>
      <c r="BP65" s="34"/>
      <c r="BQ65" s="34"/>
      <c r="BR65" s="1912" t="s">
        <v>14376</v>
      </c>
      <c r="BS65" s="1912">
        <f>AD28</f>
        <v>20</v>
      </c>
      <c r="BT65" s="1912">
        <f>AD29</f>
        <v>13</v>
      </c>
      <c r="BU65" s="1912">
        <f>AD31</f>
        <v>13</v>
      </c>
      <c r="BV65" s="1912">
        <f>AD32</f>
        <v>18</v>
      </c>
      <c r="BW65" s="1912"/>
      <c r="BX65" s="1912"/>
      <c r="BY65" s="1912"/>
      <c r="BZ65" s="1912">
        <f>AD30</f>
        <v>15</v>
      </c>
      <c r="CA65" s="1912">
        <f>AD24</f>
        <v>16</v>
      </c>
      <c r="CB65" s="1912">
        <f>AH30</f>
        <v>0</v>
      </c>
      <c r="CC65" s="1912"/>
      <c r="CD65" s="1912"/>
      <c r="CE65" s="1912"/>
      <c r="CF65" s="1912"/>
      <c r="CG65" s="1912"/>
      <c r="CH65" s="34"/>
      <c r="CI65" s="34"/>
      <c r="CJ65" s="1850"/>
    </row>
    <row r="66" spans="1:88" ht="13.2" customHeight="1" outlineLevel="1">
      <c r="A66" s="1915" t="s">
        <v>14366</v>
      </c>
      <c r="B66" s="1897">
        <v>11</v>
      </c>
      <c r="C66" s="1898">
        <v>8</v>
      </c>
      <c r="D66" s="1898">
        <v>3</v>
      </c>
      <c r="E66" s="729">
        <v>0</v>
      </c>
      <c r="F66" s="367"/>
      <c r="G66" s="1848"/>
      <c r="H66" s="1916" t="s">
        <v>2969</v>
      </c>
      <c r="I66" s="1897">
        <f>COUNTIF(Arhīvs2018!$J$446:$J$516, H66)</f>
        <v>11</v>
      </c>
      <c r="J66" s="1898">
        <f>COUNTIFS(Arhīvs2018!$J$446:$J$516, H66, Arhīvs2018!$E$446:$E$516, "e-pasts")</f>
        <v>7</v>
      </c>
      <c r="K66" s="1898">
        <f>COUNTIFS(Arhīvs2018!$J$446:$J$516, H66, Arhīvs2018!$E$446:$E$516, "vēstule")</f>
        <v>4</v>
      </c>
      <c r="L66" s="729">
        <f t="shared" si="19"/>
        <v>0</v>
      </c>
      <c r="M66" s="34"/>
      <c r="N66" s="1848"/>
      <c r="O66" s="1891" t="s">
        <v>14424</v>
      </c>
      <c r="P66" s="1892">
        <f>COUNT(#REF!)</f>
        <v>0</v>
      </c>
      <c r="Q66" s="1893" t="e">
        <f>COUNTIF(#REF!, "e-pasts")</f>
        <v>#REF!</v>
      </c>
      <c r="R66" s="1893" t="e">
        <f>COUNTIF(#REF!, "vēstule")</f>
        <v>#REF!</v>
      </c>
      <c r="S66" s="1892" t="e">
        <f t="shared" si="20"/>
        <v>#REF!</v>
      </c>
      <c r="T66" s="1894" t="e">
        <f>AVERAGE(#REF!)</f>
        <v>#REF!</v>
      </c>
      <c r="U66" s="1848" t="s">
        <v>14348</v>
      </c>
      <c r="V66" s="548" t="s">
        <v>2045</v>
      </c>
      <c r="W66" s="1897">
        <f>COUNTIF('Arh20'!$J$424:$J$500, V66)</f>
        <v>12</v>
      </c>
      <c r="X66" s="1898">
        <f>COUNTIFS('Arh20'!$J$424:$J$500, V66, 'Arh20'!$E$424:$E$500, "e-pasts")</f>
        <v>10</v>
      </c>
      <c r="Y66" s="1898">
        <f>COUNTIFS('Arh20'!$J$424:$J$500, V66, 'Arh20'!$E$424:$E$500, "vēstule")</f>
        <v>2</v>
      </c>
      <c r="Z66" s="729">
        <f t="shared" si="21"/>
        <v>0</v>
      </c>
      <c r="AA66" s="34"/>
      <c r="AB66" s="1913">
        <f>SUM(Z62:Z69)</f>
        <v>0</v>
      </c>
      <c r="AC66" s="548" t="s">
        <v>2042</v>
      </c>
      <c r="AD66" s="1897">
        <f>COUNTIF('Arh21'!$J$479:$J$560, AC66)</f>
        <v>8</v>
      </c>
      <c r="AE66" s="1898">
        <f>COUNTIFS('Arh21'!$J$479:$J$560, AC66, 'Arh21'!$E$479:$E$560, "e-pasts")</f>
        <v>4</v>
      </c>
      <c r="AF66" s="1898">
        <f>COUNTIFS('Arh21'!$J$479:$J$560, AC66, 'Arh21'!$E$479:$E$560, "vēstule")</f>
        <v>4</v>
      </c>
      <c r="AG66" s="729">
        <f t="shared" si="17"/>
        <v>0</v>
      </c>
      <c r="AH66" s="34"/>
      <c r="AI66" s="1913">
        <f>SUM(AE64:AE70)</f>
        <v>66</v>
      </c>
      <c r="AJ66" s="548" t="s">
        <v>2033</v>
      </c>
      <c r="AK66" s="1917" t="e">
        <f>COUNTIF(#REF!, AJ66)</f>
        <v>#REF!</v>
      </c>
      <c r="AL66" s="1898" t="e">
        <f>COUNTIFS(#REF!, AJ66,#REF!, "e-pasts")</f>
        <v>#REF!</v>
      </c>
      <c r="AM66" s="1898" t="e">
        <f>COUNTIFS(#REF!, AJ66,#REF!, "vēstule")</f>
        <v>#REF!</v>
      </c>
      <c r="AN66" s="729" t="e">
        <f>SUM(AK66:AK72)</f>
        <v>#REF!</v>
      </c>
      <c r="AO66" s="1891" t="s">
        <v>2400</v>
      </c>
      <c r="AP66" s="1914">
        <f>COUNT(#REF!)</f>
        <v>0</v>
      </c>
      <c r="AQ66" s="1893" t="e">
        <f>COUNTIF(#REF!, "e-pasts")</f>
        <v>#REF!</v>
      </c>
      <c r="AR66" s="1893" t="e">
        <f>COUNTIF(#REF!, "vēstule")</f>
        <v>#REF!</v>
      </c>
      <c r="AS66" s="1892" t="e">
        <f>AP66-AQ66-AR66</f>
        <v>#REF!</v>
      </c>
      <c r="AT66" s="34"/>
      <c r="AU66" s="34"/>
      <c r="AV66" s="34"/>
      <c r="AW66" s="34"/>
      <c r="AX66" s="34"/>
      <c r="AY66" s="34"/>
      <c r="AZ66" s="34"/>
      <c r="BA66" s="34"/>
      <c r="BB66" s="34"/>
      <c r="BC66" s="34"/>
      <c r="BD66" s="34"/>
      <c r="BE66" s="34"/>
      <c r="BF66" s="34"/>
      <c r="BG66" s="34"/>
      <c r="BH66" s="518"/>
      <c r="BI66" s="518"/>
      <c r="BJ66" s="34"/>
      <c r="BK66" s="34"/>
      <c r="BL66" s="34"/>
      <c r="BM66" s="34"/>
      <c r="BN66" s="34"/>
      <c r="BO66" s="34"/>
      <c r="BP66" s="34"/>
      <c r="BQ66" s="34"/>
      <c r="BR66" s="1912" t="s">
        <v>14388</v>
      </c>
      <c r="BS66" s="1912">
        <f>$AD37</f>
        <v>13</v>
      </c>
      <c r="BT66" s="1912">
        <f>$AD38</f>
        <v>20</v>
      </c>
      <c r="BU66" s="1912">
        <f>$AD40</f>
        <v>11</v>
      </c>
      <c r="BV66" s="1912">
        <f>$AD41</f>
        <v>23</v>
      </c>
      <c r="BW66" s="1912"/>
      <c r="BX66" s="1912"/>
      <c r="BY66" s="1912"/>
      <c r="BZ66" s="1912">
        <f>$AD39</f>
        <v>16</v>
      </c>
      <c r="CA66" s="1912">
        <f>$AD42</f>
        <v>26</v>
      </c>
      <c r="CB66" s="1912"/>
      <c r="CC66" s="1912"/>
      <c r="CD66" s="1912"/>
      <c r="CE66" s="1912"/>
      <c r="CF66" s="1912"/>
      <c r="CG66" s="1912"/>
      <c r="CH66" s="34"/>
      <c r="CI66" s="34"/>
      <c r="CJ66" s="1850"/>
    </row>
    <row r="67" spans="1:88" ht="13.2" customHeight="1" outlineLevel="1">
      <c r="A67" s="1915" t="s">
        <v>14369</v>
      </c>
      <c r="B67" s="1897">
        <v>7</v>
      </c>
      <c r="C67" s="1898">
        <v>5</v>
      </c>
      <c r="D67" s="1898">
        <v>2</v>
      </c>
      <c r="E67" s="729">
        <v>0</v>
      </c>
      <c r="F67" s="367"/>
      <c r="G67" s="1848"/>
      <c r="H67" s="1916" t="s">
        <v>2046</v>
      </c>
      <c r="I67" s="1897">
        <f>COUNTIF(Arhīvs2018!$J$446:$J$516, H67)</f>
        <v>0</v>
      </c>
      <c r="J67" s="1898">
        <f>COUNTIFS(Arhīvs2018!$J$446:$J$516, H67, Arhīvs2018!$E$446:$E$516, "e-pasts")</f>
        <v>0</v>
      </c>
      <c r="K67" s="1898">
        <f>COUNTIFS(Arhīvs2018!$J$446:$J$516, H67, Arhīvs2018!$E$446:$E$516, "vēstule")</f>
        <v>0</v>
      </c>
      <c r="L67" s="729">
        <f t="shared" si="19"/>
        <v>0</v>
      </c>
      <c r="M67" s="34"/>
      <c r="N67" s="1848"/>
      <c r="O67" s="548" t="s">
        <v>2033</v>
      </c>
      <c r="P67" s="1897" t="e">
        <f>COUNTIF(#REF!, O67)</f>
        <v>#REF!</v>
      </c>
      <c r="Q67" s="1898" t="e">
        <f>COUNTIFS(#REF!, O67,#REF!, "e-pasts")</f>
        <v>#REF!</v>
      </c>
      <c r="R67" s="1898" t="e">
        <f>COUNTIFS(#REF!, O67,#REF!, "vēstule")</f>
        <v>#REF!</v>
      </c>
      <c r="S67" s="729" t="e">
        <f t="shared" si="20"/>
        <v>#REF!</v>
      </c>
      <c r="T67" s="34"/>
      <c r="U67" s="1848" t="e">
        <f>SUM(P67:P74)</f>
        <v>#REF!</v>
      </c>
      <c r="V67" s="34" t="s">
        <v>2041</v>
      </c>
      <c r="W67" s="1897">
        <f>COUNTIF('Arh20'!$J$424:$J$500, V67)</f>
        <v>14</v>
      </c>
      <c r="X67" s="1898">
        <f>COUNTIFS('Arh20'!$J$424:$J$500, V67, 'Arh20'!$E$424:$E$500, "e-pasts")</f>
        <v>10</v>
      </c>
      <c r="Y67" s="1898">
        <f>COUNTIFS('Arh20'!$J$424:$J$500, V67, 'Arh20'!$E$424:$E$500, "vēstule")</f>
        <v>4</v>
      </c>
      <c r="Z67" s="729">
        <f t="shared" si="21"/>
        <v>0</v>
      </c>
      <c r="AA67" s="34"/>
      <c r="AB67" s="1848"/>
      <c r="AC67" s="34" t="s">
        <v>2035</v>
      </c>
      <c r="AD67" s="1897">
        <f>COUNTIF('Arh21'!$J$479:$J$560, AC67)</f>
        <v>10</v>
      </c>
      <c r="AE67" s="1898">
        <f>COUNTIFS('Arh21'!$J$479:$J$560, AC67, 'Arh21'!$E$479:$E$560, "e-pasts")</f>
        <v>8</v>
      </c>
      <c r="AF67" s="1898">
        <f>COUNTIFS('Arh21'!$J$479:$J$560, AC67, 'Arh21'!$E$479:$E$560, "vēstule")</f>
        <v>2</v>
      </c>
      <c r="AG67" s="729">
        <f t="shared" si="17"/>
        <v>0</v>
      </c>
      <c r="AH67" s="34"/>
      <c r="AI67" s="1913">
        <f>SUM(AF64:AF70)</f>
        <v>16</v>
      </c>
      <c r="AJ67" s="548" t="s">
        <v>2034</v>
      </c>
      <c r="AK67" s="1917" t="e">
        <f>COUNTIF(#REF!, AJ67)</f>
        <v>#REF!</v>
      </c>
      <c r="AL67" s="1898" t="e">
        <f>COUNTIFS(#REF!, AJ67,#REF!, "e-pasts")</f>
        <v>#REF!</v>
      </c>
      <c r="AM67" s="1898" t="e">
        <f>COUNTIFS(#REF!, AJ67,#REF!, "vēstule")</f>
        <v>#REF!</v>
      </c>
      <c r="AN67" s="729"/>
      <c r="AO67" s="548" t="s">
        <v>2033</v>
      </c>
      <c r="AP67" s="1917" t="e">
        <f>COUNTIF(#REF!, AO67)</f>
        <v>#REF!</v>
      </c>
      <c r="AQ67" s="1898" t="e">
        <f>COUNTIFS(#REF!, AO67,#REF!, "e-pasts")</f>
        <v>#REF!</v>
      </c>
      <c r="AR67" s="1898" t="e">
        <f>COUNTIFS(#REF!, AO67,#REF!, "vēstule")</f>
        <v>#REF!</v>
      </c>
      <c r="AS67" s="1913" t="e">
        <f>SUM(AP67:AP73)</f>
        <v>#REF!</v>
      </c>
      <c r="AT67" s="34"/>
      <c r="AU67" s="34"/>
      <c r="AV67" s="34"/>
      <c r="AW67" s="34"/>
      <c r="AX67" s="34"/>
      <c r="AY67" s="34"/>
      <c r="AZ67" s="34"/>
      <c r="BA67" s="34"/>
      <c r="BB67" s="34"/>
      <c r="BC67" s="34"/>
      <c r="BD67" s="34"/>
      <c r="BE67" s="34"/>
      <c r="BF67" s="34"/>
      <c r="BG67" s="34"/>
      <c r="BH67" s="518"/>
      <c r="BI67" s="518"/>
      <c r="BJ67" s="34"/>
      <c r="BK67" s="34"/>
      <c r="BL67" s="34"/>
      <c r="BM67" s="34"/>
      <c r="BN67" s="34"/>
      <c r="BO67" s="34"/>
      <c r="BP67" s="34"/>
      <c r="BQ67" s="34"/>
      <c r="BR67" s="1912" t="s">
        <v>14402</v>
      </c>
      <c r="BS67" s="1912">
        <f>$AD46</f>
        <v>25</v>
      </c>
      <c r="BT67" s="1912">
        <f>$AD47</f>
        <v>8</v>
      </c>
      <c r="BU67" s="1912">
        <f>$AD49</f>
        <v>14</v>
      </c>
      <c r="BV67" s="1912">
        <f>$AD50</f>
        <v>13</v>
      </c>
      <c r="BW67" s="1912"/>
      <c r="BX67" s="1912"/>
      <c r="BY67" s="1912"/>
      <c r="BZ67" s="1912">
        <f>$AD48</f>
        <v>6</v>
      </c>
      <c r="CA67" s="1912">
        <f>$AD51</f>
        <v>16</v>
      </c>
      <c r="CB67" s="1912"/>
      <c r="CC67" s="1912"/>
      <c r="CD67" s="1912"/>
      <c r="CE67" s="1912"/>
      <c r="CF67" s="1912"/>
      <c r="CG67" s="1912"/>
      <c r="CH67" s="34"/>
      <c r="CI67" s="34"/>
      <c r="CJ67" s="1850"/>
    </row>
    <row r="68" spans="1:88" ht="13.2" customHeight="1" outlineLevel="1">
      <c r="A68" s="1918" t="s">
        <v>14425</v>
      </c>
      <c r="B68" s="1889">
        <v>58</v>
      </c>
      <c r="C68" s="1890">
        <v>45</v>
      </c>
      <c r="D68" s="1890">
        <v>12</v>
      </c>
      <c r="E68" s="1889">
        <v>1</v>
      </c>
      <c r="F68" s="1889"/>
      <c r="G68" s="1848"/>
      <c r="H68" s="922"/>
      <c r="I68" s="1892">
        <f>COUNT(Arhīvs2018!$B$517:$B$570)</f>
        <v>54</v>
      </c>
      <c r="J68" s="1893">
        <f>COUNTIF(Arhīvs2018!$E$517:$E$570, "e-pasts")</f>
        <v>46</v>
      </c>
      <c r="K68" s="1893">
        <f>COUNTIF(Arhīvs2018!$E$517:$E$570, "vēstule")</f>
        <v>8</v>
      </c>
      <c r="L68" s="1892">
        <f t="shared" si="19"/>
        <v>0</v>
      </c>
      <c r="M68" s="1894">
        <f>AVERAGE(Arhīvs2018!$L$517:$L$570)</f>
        <v>12.296296296296296</v>
      </c>
      <c r="N68" s="1848" t="s">
        <v>14348</v>
      </c>
      <c r="O68" s="548" t="s">
        <v>2034</v>
      </c>
      <c r="P68" s="1897" t="e">
        <f>COUNTIF(#REF!, O68)</f>
        <v>#REF!</v>
      </c>
      <c r="Q68" s="1898" t="e">
        <f>COUNTIFS(#REF!, O68,#REF!, "e-pasts")</f>
        <v>#REF!</v>
      </c>
      <c r="R68" s="1898" t="e">
        <f>COUNTIFS(#REF!, O68,#REF!, "vēstule")</f>
        <v>#REF!</v>
      </c>
      <c r="S68" s="729" t="e">
        <f t="shared" si="20"/>
        <v>#REF!</v>
      </c>
      <c r="T68" s="34"/>
      <c r="U68" s="1848" t="e">
        <f>SUM(Q67:S74)</f>
        <v>#REF!</v>
      </c>
      <c r="V68" s="548" t="s">
        <v>2039</v>
      </c>
      <c r="W68" s="1897">
        <f>COUNTIF('Arh20'!$J$424:$J$500, V68)</f>
        <v>0</v>
      </c>
      <c r="X68" s="1898">
        <f>COUNTIFS('Arh20'!$J$424:$J$500, V68, 'Arh20'!$E$424:$E$500, "e-pasts")</f>
        <v>0</v>
      </c>
      <c r="Y68" s="1898">
        <f>COUNTIFS('Arh20'!$J$424:$J$500, V68, 'Arh20'!$E$424:$E$500, "vēstule")</f>
        <v>0</v>
      </c>
      <c r="Z68" s="729">
        <f t="shared" si="21"/>
        <v>0</v>
      </c>
      <c r="AA68" s="34"/>
      <c r="AB68" s="1848"/>
      <c r="AC68" s="548" t="s">
        <v>2045</v>
      </c>
      <c r="AD68" s="1897">
        <f>COUNTIF('Arh21'!$J$479:$J$560, AC68)</f>
        <v>10</v>
      </c>
      <c r="AE68" s="1898">
        <f>COUNTIFS('Arh21'!$J$479:$J$560, AC68, 'Arh21'!$E$479:$E$560, "e-pasts")</f>
        <v>9</v>
      </c>
      <c r="AF68" s="1898">
        <f>COUNTIFS('Arh21'!$J$479:$J$560, AC68, 'Arh21'!$E$479:$E$560, "vēstule")</f>
        <v>1</v>
      </c>
      <c r="AG68" s="729">
        <f t="shared" si="17"/>
        <v>0</v>
      </c>
      <c r="AH68" s="34"/>
      <c r="AI68" s="1913">
        <f>SUM(AG64:AG70)</f>
        <v>0</v>
      </c>
      <c r="AJ68" s="548" t="s">
        <v>2042</v>
      </c>
      <c r="AK68" s="1917" t="e">
        <f>COUNTIF(#REF!, AJ68)</f>
        <v>#REF!</v>
      </c>
      <c r="AL68" s="1898" t="e">
        <f>COUNTIFS(#REF!, AJ68,#REF!, "e-pasts")</f>
        <v>#REF!</v>
      </c>
      <c r="AM68" s="1898" t="e">
        <f>COUNTIFS(#REF!, AJ68,#REF!, "vēstule")</f>
        <v>#REF!</v>
      </c>
      <c r="AN68" s="729"/>
      <c r="AO68" s="548" t="s">
        <v>2034</v>
      </c>
      <c r="AP68" s="1917" t="e">
        <f>COUNTIF(#REF!, AO68)</f>
        <v>#REF!</v>
      </c>
      <c r="AQ68" s="1898" t="e">
        <f>COUNTIFS(#REF!, AO68,#REF!, "e-pasts")</f>
        <v>#REF!</v>
      </c>
      <c r="AR68" s="1898" t="e">
        <f>COUNTIFS(#REF!, AO68,#REF!, "vēstule")</f>
        <v>#REF!</v>
      </c>
      <c r="AS68" s="1848"/>
      <c r="AT68" s="34"/>
      <c r="AU68" s="34"/>
      <c r="AV68" s="34"/>
      <c r="AW68" s="34"/>
      <c r="AX68" s="34"/>
      <c r="AY68" s="34"/>
      <c r="AZ68" s="34"/>
      <c r="BA68" s="34"/>
      <c r="BB68" s="34"/>
      <c r="BC68" s="34"/>
      <c r="BD68" s="34"/>
      <c r="BE68" s="34"/>
      <c r="BF68" s="34"/>
      <c r="BG68" s="34"/>
      <c r="BH68" s="518"/>
      <c r="BI68" s="518"/>
      <c r="BJ68" s="34"/>
      <c r="BK68" s="34"/>
      <c r="BL68" s="34"/>
      <c r="BM68" s="34"/>
      <c r="BN68" s="34"/>
      <c r="BO68" s="34"/>
      <c r="BP68" s="34"/>
      <c r="BQ68" s="34"/>
      <c r="BR68" s="1912" t="s">
        <v>14412</v>
      </c>
      <c r="BS68" s="1912">
        <f>$AD55</f>
        <v>17</v>
      </c>
      <c r="BT68" s="1912">
        <f>$AD56</f>
        <v>13</v>
      </c>
      <c r="BU68" s="1912">
        <f>$AD58</f>
        <v>10</v>
      </c>
      <c r="BV68" s="1912">
        <f>$AD59</f>
        <v>13</v>
      </c>
      <c r="BW68" s="1912"/>
      <c r="BX68" s="1912"/>
      <c r="BY68" s="1912"/>
      <c r="BZ68" s="1912">
        <f>$AD57</f>
        <v>14</v>
      </c>
      <c r="CA68" s="1912">
        <f>$AD60</f>
        <v>11</v>
      </c>
      <c r="CB68" s="1912"/>
      <c r="CC68" s="1912"/>
      <c r="CD68" s="1912"/>
      <c r="CE68" s="1912"/>
      <c r="CF68" s="1912"/>
      <c r="CG68" s="1912"/>
      <c r="CH68" s="34"/>
      <c r="CI68" s="34"/>
      <c r="CJ68" s="1850"/>
    </row>
    <row r="69" spans="1:88" ht="13.2" customHeight="1" outlineLevel="1">
      <c r="A69" s="1896" t="s">
        <v>2033</v>
      </c>
      <c r="B69" s="1897">
        <v>7</v>
      </c>
      <c r="C69" s="1898">
        <v>6</v>
      </c>
      <c r="D69" s="1898">
        <v>1</v>
      </c>
      <c r="E69" s="729">
        <v>0</v>
      </c>
      <c r="F69" s="367"/>
      <c r="G69" s="1925">
        <f>SUM(B69:B76)</f>
        <v>58</v>
      </c>
      <c r="H69" s="548" t="s">
        <v>2033</v>
      </c>
      <c r="I69" s="1897">
        <f>COUNTIF(Arhīvs2018!$J$517:$J$570, H69)</f>
        <v>9</v>
      </c>
      <c r="J69" s="1898">
        <f>COUNTIFS(Arhīvs2018!$J$517:$J$570, H69, Arhīvs2018!$E$517:$E$570, "e-pasts")</f>
        <v>6</v>
      </c>
      <c r="K69" s="1898">
        <f>COUNTIFS(Arhīvs2018!$J$517:$J$570, H69, Arhīvs2018!$E$517:$E$570, "vēstule")</f>
        <v>3</v>
      </c>
      <c r="L69" s="729">
        <f t="shared" si="19"/>
        <v>0</v>
      </c>
      <c r="M69" s="34"/>
      <c r="N69" s="1848">
        <f>SUM(I69:I75)</f>
        <v>54</v>
      </c>
      <c r="O69" s="548" t="s">
        <v>2969</v>
      </c>
      <c r="P69" s="1897" t="e">
        <f>COUNTIF(#REF!, O69)</f>
        <v>#REF!</v>
      </c>
      <c r="Q69" s="1898" t="e">
        <f>COUNTIFS(#REF!, O69,#REF!, "e-pasts")</f>
        <v>#REF!</v>
      </c>
      <c r="R69" s="1898" t="e">
        <f>COUNTIFS(#REF!, O69,#REF!, "vēstule")</f>
        <v>#REF!</v>
      </c>
      <c r="S69" s="729" t="e">
        <f t="shared" si="20"/>
        <v>#REF!</v>
      </c>
      <c r="T69" s="34"/>
      <c r="U69" s="1913" t="e">
        <f>SUM(Q67:Q74)</f>
        <v>#REF!</v>
      </c>
      <c r="V69" s="548" t="s">
        <v>2046</v>
      </c>
      <c r="W69" s="1897">
        <f>COUNTIF('Arh20'!$J$424:$J$500, V69)</f>
        <v>1</v>
      </c>
      <c r="X69" s="1898">
        <f>COUNTIFS('Arh20'!$J$424:$J$500, V69, 'Arh20'!$E$424:$E$500, "e-pasts")</f>
        <v>0</v>
      </c>
      <c r="Y69" s="1898">
        <f>COUNTIFS('Arh20'!$J$424:$J$500, V69, 'Arh20'!$E$424:$E$500, "vēstule")</f>
        <v>1</v>
      </c>
      <c r="Z69" s="729">
        <f t="shared" si="21"/>
        <v>0</v>
      </c>
      <c r="AA69" s="1848"/>
      <c r="AB69" s="1848"/>
      <c r="AC69" s="34" t="s">
        <v>2041</v>
      </c>
      <c r="AD69" s="1897">
        <f>COUNTIF('Arh21'!$J$479:$J$560, AC69)</f>
        <v>22</v>
      </c>
      <c r="AE69" s="1898">
        <f>COUNTIFS('Arh21'!$J$479:$J$560, AC69, 'Arh21'!$E$479:$E$560, "e-pasts")</f>
        <v>18</v>
      </c>
      <c r="AF69" s="1898">
        <f>COUNTIFS('Arh21'!$J$479:$J$560, AC69, 'Arh21'!$E$479:$E$560, "vēstule")</f>
        <v>4</v>
      </c>
      <c r="AG69" s="729">
        <f t="shared" si="17"/>
        <v>0</v>
      </c>
      <c r="AH69" s="34"/>
      <c r="AI69" s="1848"/>
      <c r="AJ69" s="34" t="s">
        <v>2035</v>
      </c>
      <c r="AK69" s="1917" t="e">
        <f>COUNTIF(#REF!, AJ69)</f>
        <v>#REF!</v>
      </c>
      <c r="AL69" s="1898" t="e">
        <f>COUNTIFS(#REF!, AJ69,#REF!, "e-pasts")</f>
        <v>#REF!</v>
      </c>
      <c r="AM69" s="1898" t="e">
        <f>COUNTIFS(#REF!, AJ69,#REF!, "vēstule")</f>
        <v>#REF!</v>
      </c>
      <c r="AN69" s="729"/>
      <c r="AO69" s="548" t="s">
        <v>2035</v>
      </c>
      <c r="AP69" s="1917" t="e">
        <f>COUNTIF(#REF!, AO69)</f>
        <v>#REF!</v>
      </c>
      <c r="AQ69" s="1898" t="e">
        <f>COUNTIFS(#REF!, AO69,#REF!, "e-pasts")</f>
        <v>#REF!</v>
      </c>
      <c r="AR69" s="1898" t="e">
        <f>COUNTIFS(#REF!, AO69,#REF!, "vēstule")</f>
        <v>#REF!</v>
      </c>
      <c r="AS69" s="1848"/>
      <c r="AT69" s="34"/>
      <c r="AU69" s="34"/>
      <c r="AV69" s="34"/>
      <c r="AW69" s="34"/>
      <c r="AX69" s="34"/>
      <c r="AY69" s="34"/>
      <c r="AZ69" s="34"/>
      <c r="BA69" s="34"/>
      <c r="BB69" s="34"/>
      <c r="BC69" s="34"/>
      <c r="BD69" s="34"/>
      <c r="BE69" s="34"/>
      <c r="BF69" s="34"/>
      <c r="BG69" s="34"/>
      <c r="BH69" s="518"/>
      <c r="BI69" s="518"/>
      <c r="BJ69" s="34"/>
      <c r="BK69" s="34"/>
      <c r="BL69" s="34"/>
      <c r="BM69" s="34"/>
      <c r="BN69" s="34"/>
      <c r="BO69" s="34"/>
      <c r="BP69" s="34"/>
      <c r="BQ69" s="34"/>
      <c r="BR69" s="1912" t="s">
        <v>14420</v>
      </c>
      <c r="BS69" s="1912">
        <f>$AD64</f>
        <v>17</v>
      </c>
      <c r="BT69" s="1912">
        <f>$AD65</f>
        <v>14</v>
      </c>
      <c r="BU69" s="1912">
        <f>$AD67</f>
        <v>10</v>
      </c>
      <c r="BV69" s="1912">
        <f>$AD68</f>
        <v>10</v>
      </c>
      <c r="BW69" s="1912"/>
      <c r="BX69" s="1912"/>
      <c r="BY69" s="1912"/>
      <c r="BZ69" s="1912">
        <f>$AD66</f>
        <v>8</v>
      </c>
      <c r="CA69" s="1912">
        <f>$AD69</f>
        <v>22</v>
      </c>
      <c r="CB69" s="1912"/>
      <c r="CC69" s="1912"/>
      <c r="CD69" s="1912"/>
      <c r="CE69" s="1912"/>
      <c r="CF69" s="1912"/>
      <c r="CG69" s="1912"/>
      <c r="CH69" s="34"/>
      <c r="CI69" s="34"/>
      <c r="CJ69" s="1850"/>
    </row>
    <row r="70" spans="1:88" ht="13.2" customHeight="1" outlineLevel="1">
      <c r="A70" s="1896" t="s">
        <v>2846</v>
      </c>
      <c r="B70" s="1897">
        <v>10</v>
      </c>
      <c r="C70" s="1898">
        <v>7</v>
      </c>
      <c r="D70" s="1898">
        <v>3</v>
      </c>
      <c r="E70" s="729">
        <v>0</v>
      </c>
      <c r="F70" s="367"/>
      <c r="G70" s="1925">
        <f>SUM(C69:E76)</f>
        <v>58</v>
      </c>
      <c r="H70" s="548" t="s">
        <v>2846</v>
      </c>
      <c r="I70" s="1897">
        <f>COUNTIF(Arhīvs2018!$J$517:$J$570, H70)</f>
        <v>11</v>
      </c>
      <c r="J70" s="1898">
        <f>COUNTIFS(Arhīvs2018!$J$517:$J$570, H70, Arhīvs2018!$E$517:$E$570, "e-pasts")</f>
        <v>10</v>
      </c>
      <c r="K70" s="1898">
        <f>COUNTIFS(Arhīvs2018!$J$517:$J$570, H70, Arhīvs2018!$E$517:$E$570, "vēstule")</f>
        <v>1</v>
      </c>
      <c r="L70" s="729">
        <f t="shared" si="19"/>
        <v>0</v>
      </c>
      <c r="M70" s="34"/>
      <c r="N70" s="1848">
        <f>SUM(J69:L75)</f>
        <v>54</v>
      </c>
      <c r="O70" s="548" t="s">
        <v>2042</v>
      </c>
      <c r="P70" s="1897" t="e">
        <f>COUNTIF(#REF!, O70)</f>
        <v>#REF!</v>
      </c>
      <c r="Q70" s="1898" t="e">
        <f>COUNTIFS(#REF!, O70,#REF!, "e-pasts")</f>
        <v>#REF!</v>
      </c>
      <c r="R70" s="1898" t="e">
        <f>COUNTIFS(#REF!, O70,#REF!, "vēstule")</f>
        <v>#REF!</v>
      </c>
      <c r="S70" s="729" t="e">
        <f t="shared" si="20"/>
        <v>#REF!</v>
      </c>
      <c r="T70" s="34"/>
      <c r="U70" s="1913" t="e">
        <f>SUM(R67:R74)</f>
        <v>#REF!</v>
      </c>
      <c r="V70" s="1891" t="s">
        <v>14414</v>
      </c>
      <c r="W70" s="1892">
        <f>COUNT('Arh20'!$B$502:$B$565)</f>
        <v>64</v>
      </c>
      <c r="X70" s="1893">
        <f>COUNTIF('Arh20'!$E$502:$E$565, "e-pasts")</f>
        <v>36</v>
      </c>
      <c r="Y70" s="1893">
        <f>COUNTIF('Arh20'!$E$502:$E$565, "vēstule")</f>
        <v>27</v>
      </c>
      <c r="Z70" s="1892">
        <f t="shared" si="21"/>
        <v>1</v>
      </c>
      <c r="AA70" s="1894">
        <f>AVERAGE('Arh20'!$L$502:$L$565)</f>
        <v>10.9375</v>
      </c>
      <c r="AB70" s="1848" t="s">
        <v>14348</v>
      </c>
      <c r="AC70" s="548" t="s">
        <v>2039</v>
      </c>
      <c r="AD70" s="1897">
        <f>COUNTIF('Arh21'!$J$479:$J$560, AC70)</f>
        <v>1</v>
      </c>
      <c r="AE70" s="1898">
        <f>COUNTIFS('Arh21'!$J$479:$J$560, AC70, 'Arh21'!$E$479:$E$560, "e-pasts")</f>
        <v>1</v>
      </c>
      <c r="AF70" s="1898">
        <f>COUNTIFS('Arh21'!$J$479:$J$560, AC70, 'Arh21'!$E$479:$E$560, "vēstule")</f>
        <v>0</v>
      </c>
      <c r="AG70" s="729">
        <f t="shared" si="17"/>
        <v>0</v>
      </c>
      <c r="AH70" s="1848"/>
      <c r="AI70" s="1848" t="s">
        <v>14348</v>
      </c>
      <c r="AJ70" s="548" t="s">
        <v>2045</v>
      </c>
      <c r="AK70" s="1917" t="e">
        <f>COUNTIF(#REF!, AJ70)</f>
        <v>#REF!</v>
      </c>
      <c r="AL70" s="1898" t="e">
        <f>COUNTIFS(#REF!, AJ70,#REF!, "e-pasts")</f>
        <v>#REF!</v>
      </c>
      <c r="AM70" s="1898" t="e">
        <f>COUNTIFS(#REF!, AJ70,#REF!, "vēstule")</f>
        <v>#REF!</v>
      </c>
      <c r="AN70" s="729"/>
      <c r="AO70" s="548" t="s">
        <v>2045</v>
      </c>
      <c r="AP70" s="1917" t="e">
        <f>COUNTIF(#REF!, AO70)</f>
        <v>#REF!</v>
      </c>
      <c r="AQ70" s="1898" t="e">
        <f>COUNTIFS(#REF!, AO70,#REF!, "e-pasts")</f>
        <v>#REF!</v>
      </c>
      <c r="AR70" s="1898" t="e">
        <f>COUNTIFS(#REF!, AO70,#REF!, "vēstule")</f>
        <v>#REF!</v>
      </c>
      <c r="AS70" s="1848"/>
      <c r="AT70" s="34"/>
      <c r="AU70" s="34"/>
      <c r="AV70" s="34"/>
      <c r="AW70" s="34"/>
      <c r="AX70" s="34"/>
      <c r="AY70" s="34"/>
      <c r="AZ70" s="34"/>
      <c r="BA70" s="34"/>
      <c r="BB70" s="34"/>
      <c r="BC70" s="34"/>
      <c r="BD70" s="34"/>
      <c r="BE70" s="34"/>
      <c r="BF70" s="34"/>
      <c r="BG70" s="34"/>
      <c r="BH70" s="518"/>
      <c r="BI70" s="518"/>
      <c r="BJ70" s="34"/>
      <c r="BK70" s="34"/>
      <c r="BL70" s="34"/>
      <c r="BM70" s="34"/>
      <c r="BN70" s="34"/>
      <c r="BO70" s="34"/>
      <c r="BP70" s="34"/>
      <c r="BQ70" s="34"/>
      <c r="BR70" s="1912" t="s">
        <v>14426</v>
      </c>
      <c r="BS70" s="1912">
        <f>$AD73</f>
        <v>25</v>
      </c>
      <c r="BT70" s="1912">
        <f>$AD74</f>
        <v>11</v>
      </c>
      <c r="BU70" s="1912">
        <f>$AD76</f>
        <v>23</v>
      </c>
      <c r="BV70" s="1926">
        <f>$AD77</f>
        <v>18</v>
      </c>
      <c r="BW70" s="1912"/>
      <c r="BX70" s="1912"/>
      <c r="BY70" s="1912"/>
      <c r="BZ70" s="1912">
        <f>$AD75</f>
        <v>7</v>
      </c>
      <c r="CA70" s="1912">
        <f>$AD78</f>
        <v>9</v>
      </c>
      <c r="CB70" s="1912"/>
      <c r="CC70" s="1912"/>
      <c r="CD70" s="1912"/>
      <c r="CE70" s="1912"/>
      <c r="CF70" s="1912"/>
      <c r="CG70" s="1912"/>
      <c r="CH70" s="34"/>
      <c r="CI70" s="34"/>
      <c r="CJ70" s="1850"/>
    </row>
    <row r="71" spans="1:88" ht="13.2" customHeight="1" outlineLevel="1">
      <c r="A71" s="1896" t="s">
        <v>2034</v>
      </c>
      <c r="B71" s="1897">
        <v>10</v>
      </c>
      <c r="C71" s="1898">
        <v>8</v>
      </c>
      <c r="D71" s="1898">
        <v>2</v>
      </c>
      <c r="E71" s="729">
        <v>0</v>
      </c>
      <c r="F71" s="367"/>
      <c r="G71" s="1913">
        <f>SUM(C69:C76)</f>
        <v>45</v>
      </c>
      <c r="H71" s="548" t="s">
        <v>2034</v>
      </c>
      <c r="I71" s="1897">
        <f>COUNTIF(Arhīvs2018!$J$517:$J$570, H71)</f>
        <v>10</v>
      </c>
      <c r="J71" s="1898">
        <f>COUNTIFS(Arhīvs2018!$J$517:$J$570, H71, Arhīvs2018!$E$517:$E$570, "e-pasts")</f>
        <v>10</v>
      </c>
      <c r="K71" s="1898">
        <f>COUNTIFS(Arhīvs2018!$J$517:$J$570, H71, Arhīvs2018!$E$517:$E$570, "vēstule")</f>
        <v>0</v>
      </c>
      <c r="L71" s="729">
        <f t="shared" si="19"/>
        <v>0</v>
      </c>
      <c r="M71" s="34"/>
      <c r="N71" s="1913">
        <f>SUM(J69:J75)</f>
        <v>46</v>
      </c>
      <c r="O71" s="548" t="s">
        <v>3001</v>
      </c>
      <c r="P71" s="1897" t="e">
        <f>COUNTIF(#REF!, O71)</f>
        <v>#REF!</v>
      </c>
      <c r="Q71" s="1898" t="e">
        <f>COUNTIFS(#REF!, O71,#REF!, "e-pasts")</f>
        <v>#REF!</v>
      </c>
      <c r="R71" s="1898" t="e">
        <f>COUNTIFS(#REF!, O71,#REF!, "vēstule")</f>
        <v>#REF!</v>
      </c>
      <c r="S71" s="729" t="e">
        <f t="shared" si="20"/>
        <v>#REF!</v>
      </c>
      <c r="T71" s="34"/>
      <c r="U71" s="1913" t="e">
        <f>SUM(S67:S74)</f>
        <v>#REF!</v>
      </c>
      <c r="V71" s="548" t="s">
        <v>2033</v>
      </c>
      <c r="W71" s="1897">
        <f>COUNTIF('Arh20'!$J$502:$J$565, V71)</f>
        <v>13</v>
      </c>
      <c r="X71" s="1898">
        <f>COUNTIFS('Arh20'!$J$502:$J$565, V71, 'Arh20'!$E$502:$E$565, "e-pasts")</f>
        <v>11</v>
      </c>
      <c r="Y71" s="1898">
        <f>COUNTIFS('Arh20'!$J$502:$J$565, V71, 'Arh20'!$E$502:$E$565, "vēstule")</f>
        <v>2</v>
      </c>
      <c r="Z71" s="729">
        <f t="shared" si="21"/>
        <v>0</v>
      </c>
      <c r="AA71" s="34"/>
      <c r="AB71" s="1848">
        <f>SUM(W71:W78)</f>
        <v>64</v>
      </c>
      <c r="AC71" s="548" t="s">
        <v>2046</v>
      </c>
      <c r="AD71" s="1897">
        <f>COUNTIF('Arh21'!$J$479:$J$560, AC71)</f>
        <v>0</v>
      </c>
      <c r="AE71" s="1898">
        <f>COUNTIFS('Arh21'!$J$479:$J$560, AC71, 'Arh21'!$E$479:$E$560, "e-pasts")</f>
        <v>0</v>
      </c>
      <c r="AF71" s="1898">
        <f>COUNTIFS('Arh21'!$J$479:$J$560, AC71, 'Arh21'!$E$479:$E$560, "vēstule")</f>
        <v>0</v>
      </c>
      <c r="AG71" s="729">
        <f t="shared" si="17"/>
        <v>0</v>
      </c>
      <c r="AH71" s="34"/>
      <c r="AI71" s="34"/>
      <c r="AJ71" s="548" t="s">
        <v>2038</v>
      </c>
      <c r="AK71" s="1917" t="e">
        <f>COUNTIF(#REF!, AJ71)</f>
        <v>#REF!</v>
      </c>
      <c r="AL71" s="1898" t="e">
        <f>COUNTIFS(#REF!, AJ71,#REF!, "e-pasts")</f>
        <v>#REF!</v>
      </c>
      <c r="AM71" s="1898" t="e">
        <f>COUNTIFS(#REF!, AJ71,#REF!, "vēstule")</f>
        <v>#REF!</v>
      </c>
      <c r="AN71" s="729"/>
      <c r="AO71" s="548" t="s">
        <v>2036</v>
      </c>
      <c r="AP71" s="1917" t="e">
        <f>COUNTIF(#REF!, AO71)</f>
        <v>#REF!</v>
      </c>
      <c r="AQ71" s="1898" t="e">
        <f>COUNTIFS(#REF!, AO71,#REF!, "e-pasts")</f>
        <v>#REF!</v>
      </c>
      <c r="AR71" s="1898" t="e">
        <f>COUNTIFS(#REF!, AO71,#REF!, "vēstule")</f>
        <v>#REF!</v>
      </c>
      <c r="AS71" s="1848"/>
      <c r="AT71" s="34"/>
      <c r="AU71" s="34"/>
      <c r="AV71" s="34"/>
      <c r="AW71" s="34"/>
      <c r="AX71" s="34"/>
      <c r="AY71" s="34"/>
      <c r="AZ71" s="34"/>
      <c r="BA71" s="34"/>
      <c r="BB71" s="34"/>
      <c r="BC71" s="34"/>
      <c r="BD71" s="34"/>
      <c r="BE71" s="34"/>
      <c r="BF71" s="34"/>
      <c r="BG71" s="34"/>
      <c r="BH71" s="518"/>
      <c r="BI71" s="518"/>
      <c r="BJ71" s="34"/>
      <c r="BK71" s="34"/>
      <c r="BL71" s="34"/>
      <c r="BM71" s="34"/>
      <c r="BN71" s="34"/>
      <c r="BO71" s="34"/>
      <c r="BP71" s="34"/>
      <c r="BQ71" s="34"/>
      <c r="BR71" s="1912" t="s">
        <v>14427</v>
      </c>
      <c r="BS71" s="1912">
        <f>$AD82</f>
        <v>19</v>
      </c>
      <c r="BT71" s="1912">
        <f>$AD83</f>
        <v>13</v>
      </c>
      <c r="BU71" s="1912">
        <f>$AD85</f>
        <v>15</v>
      </c>
      <c r="BV71" s="1912">
        <f>$AD86</f>
        <v>20</v>
      </c>
      <c r="BW71" s="1912"/>
      <c r="BX71" s="1912"/>
      <c r="BY71" s="1912"/>
      <c r="BZ71" s="1912">
        <f>$AD84</f>
        <v>12</v>
      </c>
      <c r="CA71" s="1912">
        <f>$AD87</f>
        <v>2</v>
      </c>
      <c r="CB71" s="1912"/>
      <c r="CC71" s="1912"/>
      <c r="CD71" s="1912"/>
      <c r="CE71" s="1912"/>
      <c r="CF71" s="1912"/>
      <c r="CG71" s="1912"/>
      <c r="CH71" s="34"/>
      <c r="CI71" s="34"/>
      <c r="CJ71" s="1850"/>
    </row>
    <row r="72" spans="1:88" ht="13.2" customHeight="1" outlineLevel="1">
      <c r="A72" s="1896" t="s">
        <v>2831</v>
      </c>
      <c r="B72" s="1897">
        <v>1</v>
      </c>
      <c r="C72" s="1898">
        <v>0</v>
      </c>
      <c r="D72" s="1898">
        <v>1</v>
      </c>
      <c r="E72" s="729">
        <v>0</v>
      </c>
      <c r="F72" s="367"/>
      <c r="G72" s="1913">
        <f>SUM(D69:D76)</f>
        <v>12</v>
      </c>
      <c r="H72" s="548" t="s">
        <v>2831</v>
      </c>
      <c r="I72" s="1897">
        <f>COUNTIF(Arhīvs2018!$J$517:$J$570, H72)</f>
        <v>3</v>
      </c>
      <c r="J72" s="1898">
        <f>COUNTIFS(Arhīvs2018!$J$517:$J$570, H72, Arhīvs2018!$E$517:$E$570, "e-pasts")</f>
        <v>2</v>
      </c>
      <c r="K72" s="1898">
        <f>COUNTIFS(Arhīvs2018!$J$517:$J$570, H72, Arhīvs2018!$E$517:$E$570, "vēstule")</f>
        <v>1</v>
      </c>
      <c r="L72" s="729">
        <f t="shared" si="19"/>
        <v>0</v>
      </c>
      <c r="M72" s="34"/>
      <c r="N72" s="1913">
        <f>SUM(K69:K74)</f>
        <v>8</v>
      </c>
      <c r="O72" s="548" t="s">
        <v>2039</v>
      </c>
      <c r="P72" s="1897" t="e">
        <f>COUNTIF(#REF!, O72)</f>
        <v>#REF!</v>
      </c>
      <c r="Q72" s="1898" t="e">
        <f>COUNTIFS(#REF!, O72,#REF!, "e-pasts")</f>
        <v>#REF!</v>
      </c>
      <c r="R72" s="1898" t="e">
        <f>COUNTIFS(#REF!, O72,#REF!, "vēstule")</f>
        <v>#REF!</v>
      </c>
      <c r="S72" s="729" t="e">
        <f t="shared" si="20"/>
        <v>#REF!</v>
      </c>
      <c r="T72" s="34"/>
      <c r="U72" s="1848"/>
      <c r="V72" s="548" t="s">
        <v>2034</v>
      </c>
      <c r="W72" s="1897">
        <f>COUNTIF('Arh20'!$J$502:$J$565, V72)</f>
        <v>8</v>
      </c>
      <c r="X72" s="1898">
        <f>COUNTIFS('Arh20'!$J$502:$J$565, V72, 'Arh20'!$E$502:$E$565, "e-pasts")</f>
        <v>3</v>
      </c>
      <c r="Y72" s="1898">
        <f>COUNTIFS('Arh20'!$J$502:$J$565, V72, 'Arh20'!$E$502:$E$565, "vēstule")</f>
        <v>4</v>
      </c>
      <c r="Z72" s="729">
        <f t="shared" si="21"/>
        <v>1</v>
      </c>
      <c r="AA72" s="34">
        <f>SUM(W71:W78)</f>
        <v>64</v>
      </c>
      <c r="AB72" s="1848">
        <f>SUM(X71:Z78)</f>
        <v>64</v>
      </c>
      <c r="AC72" s="1891" t="s">
        <v>14426</v>
      </c>
      <c r="AD72" s="1892">
        <f>COUNT('Arh21'!$B$562:$B$654)</f>
        <v>93</v>
      </c>
      <c r="AE72" s="1893">
        <f>COUNTIF('Arh21'!$E$562:$E$654, "e-pasts")</f>
        <v>67</v>
      </c>
      <c r="AF72" s="1893">
        <f>COUNTIF('Arh21'!$E$562:$E$654, "vēstule")</f>
        <v>26</v>
      </c>
      <c r="AG72" s="1892">
        <f t="shared" si="17"/>
        <v>0</v>
      </c>
      <c r="AH72" s="1894"/>
      <c r="AI72" s="1848">
        <f>SUM(AD73:AD79)</f>
        <v>93</v>
      </c>
      <c r="AJ72" s="548" t="s">
        <v>2046</v>
      </c>
      <c r="AK72" s="1917" t="e">
        <f>COUNTIF(#REF!, AJ72)</f>
        <v>#REF!</v>
      </c>
      <c r="AL72" s="1898" t="e">
        <f>COUNTIFS(#REF!, AJ72,#REF!, "e-pasts")</f>
        <v>#REF!</v>
      </c>
      <c r="AM72" s="1898" t="e">
        <f>COUNTIFS(#REF!, AJ72,#REF!, "vēstule")</f>
        <v>#REF!</v>
      </c>
      <c r="AN72" s="729"/>
      <c r="AO72" s="548" t="s">
        <v>2044</v>
      </c>
      <c r="AP72" s="1917" t="e">
        <f>COUNTIF(#REF!, AO72)</f>
        <v>#REF!</v>
      </c>
      <c r="AQ72" s="1898" t="e">
        <f>COUNTIFS(#REF!, AO72,#REF!, "e-pasts")</f>
        <v>#REF!</v>
      </c>
      <c r="AR72" s="1898" t="e">
        <f>COUNTIFS(#REF!, AO72,#REF!, "vēstule")</f>
        <v>#REF!</v>
      </c>
      <c r="AS72" s="1848"/>
      <c r="AT72" s="34"/>
      <c r="AU72" s="34"/>
      <c r="AV72" s="34"/>
      <c r="AW72" s="34"/>
      <c r="AX72" s="34"/>
      <c r="AY72" s="34"/>
      <c r="AZ72" s="34"/>
      <c r="BA72" s="34"/>
      <c r="BB72" s="34"/>
      <c r="BC72" s="34"/>
      <c r="BD72" s="34"/>
      <c r="BE72" s="34"/>
      <c r="BF72" s="34"/>
      <c r="BG72" s="34"/>
      <c r="BH72" s="518"/>
      <c r="BI72" s="518"/>
      <c r="BJ72" s="34"/>
      <c r="BK72" s="34"/>
      <c r="BL72" s="34"/>
      <c r="BM72" s="34"/>
      <c r="BN72" s="34"/>
      <c r="BO72" s="34"/>
      <c r="BP72" s="34"/>
      <c r="BQ72" s="34"/>
      <c r="BR72" s="1912" t="s">
        <v>14428</v>
      </c>
      <c r="BS72" s="1912">
        <f>$AD91</f>
        <v>19</v>
      </c>
      <c r="BT72" s="1912">
        <f>$AD92</f>
        <v>17</v>
      </c>
      <c r="BU72" s="1912">
        <f>$AD94</f>
        <v>14</v>
      </c>
      <c r="BV72" s="1912">
        <f>$AD95</f>
        <v>16</v>
      </c>
      <c r="BW72" s="1912"/>
      <c r="BX72" s="1912"/>
      <c r="BY72" s="1912"/>
      <c r="BZ72" s="1912">
        <f>$AD93</f>
        <v>25</v>
      </c>
      <c r="CA72" s="1912"/>
      <c r="CB72" s="1912"/>
      <c r="CC72" s="1912"/>
      <c r="CD72" s="1912"/>
      <c r="CE72" s="1912"/>
      <c r="CF72" s="1912"/>
      <c r="CG72" s="1912"/>
      <c r="CH72" s="34"/>
      <c r="CI72" s="34"/>
      <c r="CJ72" s="1850"/>
    </row>
    <row r="73" spans="1:88" ht="13.2" customHeight="1" outlineLevel="1">
      <c r="A73" s="1924" t="s">
        <v>11881</v>
      </c>
      <c r="B73" s="1897">
        <v>9</v>
      </c>
      <c r="C73" s="1898">
        <v>7</v>
      </c>
      <c r="D73" s="1898">
        <v>2</v>
      </c>
      <c r="E73" s="729">
        <v>0</v>
      </c>
      <c r="F73" s="367"/>
      <c r="G73" s="1913">
        <f>SUM(E69:E76)</f>
        <v>1</v>
      </c>
      <c r="H73" s="1916" t="s">
        <v>2042</v>
      </c>
      <c r="I73" s="1897">
        <f>COUNTIF(Arhīvs2018!$J$517:$J$570, H73)</f>
        <v>11</v>
      </c>
      <c r="J73" s="1898">
        <f>COUNTIFS(Arhīvs2018!$J$517:$J$570, H73, Arhīvs2018!$E$517:$E$570, "e-pasts")</f>
        <v>10</v>
      </c>
      <c r="K73" s="1898">
        <f>COUNTIFS(Arhīvs2018!$J$517:$J$570, H73, Arhīvs2018!$E$517:$E$570, "vēstule")</f>
        <v>1</v>
      </c>
      <c r="L73" s="729">
        <f t="shared" si="19"/>
        <v>0</v>
      </c>
      <c r="M73" s="34"/>
      <c r="N73" s="1913">
        <f>SUM(L69:L74)</f>
        <v>0</v>
      </c>
      <c r="O73" s="548" t="s">
        <v>2888</v>
      </c>
      <c r="P73" s="1897" t="e">
        <f>COUNTIF(#REF!, O73)</f>
        <v>#REF!</v>
      </c>
      <c r="Q73" s="1898" t="e">
        <f>COUNTIFS(#REF!, O73,#REF!, "e-pasts")</f>
        <v>#REF!</v>
      </c>
      <c r="R73" s="1898" t="e">
        <f>COUNTIFS(#REF!, O73,#REF!, "vēstule")</f>
        <v>#REF!</v>
      </c>
      <c r="S73" s="729" t="e">
        <f t="shared" si="20"/>
        <v>#REF!</v>
      </c>
      <c r="T73" s="34"/>
      <c r="U73" s="1848"/>
      <c r="V73" s="548" t="s">
        <v>2042</v>
      </c>
      <c r="W73" s="1897">
        <f>COUNTIF('Arh20'!$J$502:$J$565, V73)</f>
        <v>7</v>
      </c>
      <c r="X73" s="1898">
        <f>COUNTIFS('Arh20'!$J$502:$J$565, V73, 'Arh20'!$E$502:$E$565, "e-pasts")</f>
        <v>4</v>
      </c>
      <c r="Y73" s="1898">
        <f>COUNTIFS('Arh20'!$J$502:$J$565, V73, 'Arh20'!$E$502:$E$565, "vēstule")</f>
        <v>3</v>
      </c>
      <c r="Z73" s="729">
        <f t="shared" si="21"/>
        <v>0</v>
      </c>
      <c r="AA73" s="34"/>
      <c r="AB73" s="1913">
        <f>SUM(X71:X78)</f>
        <v>36</v>
      </c>
      <c r="AC73" s="548" t="s">
        <v>2033</v>
      </c>
      <c r="AD73" s="1897">
        <f>COUNTIF('Arh21'!$J$562:$J$654, AC73)</f>
        <v>25</v>
      </c>
      <c r="AE73" s="1898">
        <f>COUNTIFS('Arh21'!$J$562:$J$654, AC73, 'Arh21'!$E$562:$E$654, "e-pasts")</f>
        <v>20</v>
      </c>
      <c r="AF73" s="1898">
        <f>COUNTIFS('Arh21'!$J$562:$J$654, AC73, 'Arh21'!$E$562:$E$654, "vēstule")</f>
        <v>5</v>
      </c>
      <c r="AG73" s="729">
        <f t="shared" si="17"/>
        <v>0</v>
      </c>
      <c r="AH73" s="34"/>
      <c r="AI73" s="1848">
        <f>SUM(AE73:AG79)</f>
        <v>93</v>
      </c>
      <c r="AJ73" s="1891" t="s">
        <v>2376</v>
      </c>
      <c r="AK73" s="1914">
        <f>COUNT(#REF!)</f>
        <v>0</v>
      </c>
      <c r="AL73" s="1893" t="e">
        <f>COUNTIF(#REF!, "e-pasts")</f>
        <v>#REF!</v>
      </c>
      <c r="AM73" s="1893" t="e">
        <f>COUNTIF(#REF!, "vēstule")</f>
        <v>#REF!</v>
      </c>
      <c r="AN73" s="1892" t="e">
        <f>AK73-AL73-AM73</f>
        <v>#REF!</v>
      </c>
      <c r="AO73" s="548" t="s">
        <v>2038</v>
      </c>
      <c r="AP73" s="1917" t="e">
        <f>COUNTIF(#REF!, AO73)</f>
        <v>#REF!</v>
      </c>
      <c r="AQ73" s="1898" t="e">
        <f>COUNTIFS(#REF!, AO73,#REF!, "e-pasts")</f>
        <v>#REF!</v>
      </c>
      <c r="AR73" s="1898" t="e">
        <f>COUNTIFS(#REF!, AO73,#REF!, "vēstule")</f>
        <v>#REF!</v>
      </c>
      <c r="AS73" s="1848"/>
      <c r="AT73" s="34"/>
      <c r="AU73" s="34"/>
      <c r="AV73" s="34"/>
      <c r="AW73" s="34"/>
      <c r="AX73" s="34"/>
      <c r="AY73" s="34"/>
      <c r="AZ73" s="34"/>
      <c r="BA73" s="34"/>
      <c r="BB73" s="34"/>
      <c r="BC73" s="34"/>
      <c r="BD73" s="34"/>
      <c r="BE73" s="34"/>
      <c r="BF73" s="34"/>
      <c r="BG73" s="34"/>
      <c r="BH73" s="518"/>
      <c r="BI73" s="518"/>
      <c r="BJ73" s="34"/>
      <c r="BK73" s="34"/>
      <c r="BL73" s="34"/>
      <c r="BM73" s="34"/>
      <c r="BN73" s="34"/>
      <c r="BO73" s="34"/>
      <c r="BP73" s="34"/>
      <c r="BQ73" s="34"/>
      <c r="BR73" s="1912" t="s">
        <v>14429</v>
      </c>
      <c r="BS73" s="1912">
        <f>$AD99</f>
        <v>18</v>
      </c>
      <c r="BT73" s="1912">
        <f>$AD100</f>
        <v>13</v>
      </c>
      <c r="BU73" s="1912">
        <f>$AD102</f>
        <v>16</v>
      </c>
      <c r="BV73" s="1912">
        <f>$AD103</f>
        <v>18</v>
      </c>
      <c r="BW73" s="1912"/>
      <c r="BX73" s="1912"/>
      <c r="BY73" s="1912"/>
      <c r="BZ73" s="1912">
        <f>$AD101</f>
        <v>18</v>
      </c>
      <c r="CA73" s="1912"/>
      <c r="CB73" s="1912"/>
      <c r="CC73" s="1912"/>
      <c r="CD73" s="1912"/>
      <c r="CE73" s="1912"/>
      <c r="CF73" s="1912"/>
      <c r="CG73" s="1912"/>
      <c r="CH73" s="34"/>
      <c r="CI73" s="34"/>
      <c r="CJ73" s="1850"/>
    </row>
    <row r="74" spans="1:88" ht="13.2" customHeight="1" outlineLevel="1">
      <c r="A74" s="1915" t="s">
        <v>14366</v>
      </c>
      <c r="B74" s="1897">
        <v>9</v>
      </c>
      <c r="C74" s="1898">
        <v>7</v>
      </c>
      <c r="D74" s="1898">
        <v>2</v>
      </c>
      <c r="E74" s="729">
        <v>0</v>
      </c>
      <c r="F74" s="367"/>
      <c r="G74" s="1848"/>
      <c r="H74" s="1916" t="s">
        <v>2969</v>
      </c>
      <c r="I74" s="1897">
        <f>COUNTIF(Arhīvs2018!$J$517:$J$570, H74)</f>
        <v>9</v>
      </c>
      <c r="J74" s="1898">
        <f>COUNTIFS(Arhīvs2018!$J$517:$J$570, H74, Arhīvs2018!$E$517:$E$570, "e-pasts")</f>
        <v>7</v>
      </c>
      <c r="K74" s="1898">
        <f>COUNTIFS(Arhīvs2018!$J$517:$J$570, H74, Arhīvs2018!$E$517:$E$570, "vēstule")</f>
        <v>2</v>
      </c>
      <c r="L74" s="729">
        <f t="shared" si="19"/>
        <v>0</v>
      </c>
      <c r="M74" s="34"/>
      <c r="N74" s="1848"/>
      <c r="O74" s="548" t="s">
        <v>2035</v>
      </c>
      <c r="P74" s="1897" t="e">
        <f>COUNTIF(#REF!, O74)</f>
        <v>#REF!</v>
      </c>
      <c r="Q74" s="1898" t="e">
        <f>COUNTIFS(#REF!, O74,#REF!, "e-pasts")</f>
        <v>#REF!</v>
      </c>
      <c r="R74" s="1898" t="e">
        <f>COUNTIFS(#REF!, O74,#REF!, "vēstule")</f>
        <v>#REF!</v>
      </c>
      <c r="S74" s="729" t="e">
        <f t="shared" si="20"/>
        <v>#REF!</v>
      </c>
      <c r="T74" s="1848"/>
      <c r="U74" s="1848"/>
      <c r="V74" s="34" t="s">
        <v>2035</v>
      </c>
      <c r="W74" s="1897">
        <f>COUNTIF('Arh20'!$J$502:$J$565, V74)</f>
        <v>9</v>
      </c>
      <c r="X74" s="1898">
        <f>COUNTIFS('Arh20'!$J$502:$J$565, V74, 'Arh20'!$E$502:$E$565, "e-pasts")</f>
        <v>4</v>
      </c>
      <c r="Y74" s="1898">
        <f>COUNTIFS('Arh20'!$J$502:$J$565, V74, 'Arh20'!$E$502:$E$565, "vēstule")</f>
        <v>5</v>
      </c>
      <c r="Z74" s="729">
        <f t="shared" si="21"/>
        <v>0</v>
      </c>
      <c r="AA74" s="34"/>
      <c r="AB74" s="1913">
        <f>SUM(Y71:Y78)</f>
        <v>27</v>
      </c>
      <c r="AC74" s="548" t="s">
        <v>2034</v>
      </c>
      <c r="AD74" s="1897">
        <f>COUNTIF('Arh21'!$J$562:$J$654, AC74)</f>
        <v>11</v>
      </c>
      <c r="AE74" s="1898">
        <f>COUNTIFS('Arh21'!$J$562:$J$654, AC74, 'Arh21'!$E$562:$E$654, "e-pasts")</f>
        <v>7</v>
      </c>
      <c r="AF74" s="1898">
        <f>COUNTIFS('Arh21'!$J$562:$J$654, AC74, 'Arh21'!$E$562:$E$654, "vēstule")</f>
        <v>4</v>
      </c>
      <c r="AG74" s="729">
        <f t="shared" si="17"/>
        <v>0</v>
      </c>
      <c r="AH74" s="34"/>
      <c r="AI74" s="1913">
        <f>SUM(AE73:AE79)</f>
        <v>67</v>
      </c>
      <c r="AJ74" s="548" t="s">
        <v>2033</v>
      </c>
      <c r="AK74" s="1917" t="e">
        <f>COUNTIF(#REF!, AJ74)</f>
        <v>#REF!</v>
      </c>
      <c r="AL74" s="1898" t="e">
        <f>COUNTIFS(#REF!, AJ74,#REF!, "e-pasts")</f>
        <v>#REF!</v>
      </c>
      <c r="AM74" s="1898" t="e">
        <f>COUNTIFS(#REF!, AJ74,#REF!, "vēstule")</f>
        <v>#REF!</v>
      </c>
      <c r="AN74" s="729" t="e">
        <f>SUM(AK74:AK80)</f>
        <v>#REF!</v>
      </c>
      <c r="AO74" s="1891" t="s">
        <v>2401</v>
      </c>
      <c r="AP74" s="1914">
        <f>COUNT(#REF!)</f>
        <v>0</v>
      </c>
      <c r="AQ74" s="1893" t="e">
        <f>COUNTIF(#REF!, "e-pasts")</f>
        <v>#REF!</v>
      </c>
      <c r="AR74" s="1893" t="e">
        <f>COUNTIF(#REF!, "vēstule")</f>
        <v>#REF!</v>
      </c>
      <c r="AS74" s="1892" t="e">
        <f>AP74-AQ74-AR74</f>
        <v>#REF!</v>
      </c>
      <c r="AT74" s="34"/>
      <c r="AU74" s="34"/>
      <c r="AV74" s="34"/>
      <c r="AW74" s="34"/>
      <c r="AX74" s="34"/>
      <c r="AY74" s="34"/>
      <c r="AZ74" s="34"/>
      <c r="BA74" s="34"/>
      <c r="BB74" s="34"/>
      <c r="BC74" s="34"/>
      <c r="BD74" s="34"/>
      <c r="BE74" s="34"/>
      <c r="BF74" s="34"/>
      <c r="BG74" s="34"/>
      <c r="BH74" s="518"/>
      <c r="BI74" s="518"/>
      <c r="BJ74" s="34"/>
      <c r="BK74" s="34"/>
      <c r="BL74" s="34"/>
      <c r="BM74" s="34"/>
      <c r="BN74" s="34"/>
      <c r="BO74" s="34"/>
      <c r="BP74" s="34"/>
      <c r="BQ74" s="34"/>
      <c r="BR74" s="1912" t="s">
        <v>14430</v>
      </c>
      <c r="BS74" s="1912">
        <f>$AD107</f>
        <v>14</v>
      </c>
      <c r="BT74" s="1912">
        <f>$AD108</f>
        <v>11</v>
      </c>
      <c r="BU74" s="1912">
        <f>$AD110</f>
        <v>14</v>
      </c>
      <c r="BV74" s="1912">
        <f>$AD111</f>
        <v>14</v>
      </c>
      <c r="BW74" s="1912"/>
      <c r="BX74" s="1912"/>
      <c r="BY74" s="1912"/>
      <c r="BZ74" s="1912">
        <f>$AD109</f>
        <v>18</v>
      </c>
      <c r="CA74" s="1912"/>
      <c r="CB74" s="1912"/>
      <c r="CC74" s="1912"/>
      <c r="CD74" s="1912"/>
      <c r="CE74" s="1912"/>
      <c r="CF74" s="1912"/>
      <c r="CG74" s="1912"/>
      <c r="CH74" s="34"/>
      <c r="CI74" s="34"/>
      <c r="CJ74" s="1850"/>
    </row>
    <row r="75" spans="1:88" ht="13.2" customHeight="1" outlineLevel="1">
      <c r="A75" s="1915" t="s">
        <v>14369</v>
      </c>
      <c r="B75" s="1897">
        <v>10</v>
      </c>
      <c r="C75" s="1898">
        <v>9</v>
      </c>
      <c r="D75" s="1898">
        <v>0</v>
      </c>
      <c r="E75" s="729">
        <v>1</v>
      </c>
      <c r="F75" s="367"/>
      <c r="G75" s="1848"/>
      <c r="H75" s="1916" t="s">
        <v>2046</v>
      </c>
      <c r="I75" s="1897">
        <f>COUNTIF(Arhīvs2018!$J$517:$J$570, H75)</f>
        <v>1</v>
      </c>
      <c r="J75" s="1898">
        <f>COUNTIFS(Arhīvs2018!$J$517:$J$570, H75, Arhīvs2018!$E$517:$E$570, "e-pasts")</f>
        <v>1</v>
      </c>
      <c r="K75" s="1898">
        <f>COUNTIFS(Arhīvs2018!$J$517:$J$570, H75, Arhīvs2018!$E$517:$E$570, "vēstule")</f>
        <v>0</v>
      </c>
      <c r="L75" s="729">
        <f t="shared" si="19"/>
        <v>0</v>
      </c>
      <c r="M75" s="34"/>
      <c r="N75" s="1848"/>
      <c r="O75" s="1891" t="s">
        <v>14405</v>
      </c>
      <c r="P75" s="1892">
        <f>COUNT(#REF!)</f>
        <v>0</v>
      </c>
      <c r="Q75" s="1893" t="e">
        <f>COUNTIF(#REF!, "e-pasts")</f>
        <v>#REF!</v>
      </c>
      <c r="R75" s="1893" t="e">
        <f>COUNTIF(#REF!, "vēstule")</f>
        <v>#REF!</v>
      </c>
      <c r="S75" s="1892" t="e">
        <f t="shared" si="20"/>
        <v>#REF!</v>
      </c>
      <c r="T75" s="1894" t="e">
        <f>AVERAGE(#REF!)</f>
        <v>#REF!</v>
      </c>
      <c r="U75" s="1848" t="s">
        <v>14348</v>
      </c>
      <c r="V75" s="548" t="s">
        <v>2045</v>
      </c>
      <c r="W75" s="1897">
        <f>COUNTIF('Arh20'!$J$502:$J$565, V75)</f>
        <v>14</v>
      </c>
      <c r="X75" s="1898">
        <f>COUNTIFS('Arh20'!$J$502:$J$565, V75, 'Arh20'!$E$502:$E$565, "e-pasts")</f>
        <v>5</v>
      </c>
      <c r="Y75" s="1898">
        <f>COUNTIFS('Arh20'!$J$502:$J$565, V75, 'Arh20'!$E$502:$E$565, "vēstule")</f>
        <v>9</v>
      </c>
      <c r="Z75" s="729">
        <f t="shared" si="21"/>
        <v>0</v>
      </c>
      <c r="AA75" s="34"/>
      <c r="AB75" s="1913">
        <f>SUM(Z71:Z78)</f>
        <v>1</v>
      </c>
      <c r="AC75" s="548" t="s">
        <v>2042</v>
      </c>
      <c r="AD75" s="1897">
        <f>COUNTIF('Arh21'!$J$562:$J$654, AC75)</f>
        <v>7</v>
      </c>
      <c r="AE75" s="1898">
        <f>COUNTIFS('Arh21'!$J$562:$J$654, AC75, 'Arh21'!$E$562:$E$654, "e-pasts")</f>
        <v>5</v>
      </c>
      <c r="AF75" s="1898">
        <f>COUNTIFS('Arh21'!$J$562:$J$654, AC75, 'Arh21'!$E$562:$E$654, "vēstule")</f>
        <v>2</v>
      </c>
      <c r="AG75" s="729">
        <f t="shared" si="17"/>
        <v>0</v>
      </c>
      <c r="AH75" s="34"/>
      <c r="AI75" s="1913">
        <f>SUM(AF73:AF79)</f>
        <v>26</v>
      </c>
      <c r="AJ75" s="548" t="s">
        <v>2034</v>
      </c>
      <c r="AK75" s="1917" t="e">
        <f>COUNTIF(#REF!, AJ75)</f>
        <v>#REF!</v>
      </c>
      <c r="AL75" s="1898" t="e">
        <f>COUNTIFS(#REF!, AJ75,#REF!, "e-pasts")</f>
        <v>#REF!</v>
      </c>
      <c r="AM75" s="1898" t="e">
        <f>COUNTIFS(#REF!, AJ75,#REF!, "vēstule")</f>
        <v>#REF!</v>
      </c>
      <c r="AN75" s="729"/>
      <c r="AO75" s="548" t="s">
        <v>2033</v>
      </c>
      <c r="AP75" s="1917" t="e">
        <f>COUNTIF(#REF!, AO75)</f>
        <v>#REF!</v>
      </c>
      <c r="AQ75" s="1898" t="e">
        <f>COUNTIFS(#REF!, AO75,#REF!, "e-pasts")</f>
        <v>#REF!</v>
      </c>
      <c r="AR75" s="1898" t="e">
        <f>COUNTIFS(#REF!, AO75,#REF!, "vēstule")</f>
        <v>#REF!</v>
      </c>
      <c r="AS75" s="1913" t="e">
        <f>SUM(AP75:AP81)</f>
        <v>#REF!</v>
      </c>
      <c r="AT75" s="34"/>
      <c r="AU75" s="34"/>
      <c r="AV75" s="34"/>
      <c r="AW75" s="34"/>
      <c r="AX75" s="34"/>
      <c r="AY75" s="34"/>
      <c r="AZ75" s="34"/>
      <c r="BA75" s="34"/>
      <c r="BB75" s="34"/>
      <c r="BC75" s="34"/>
      <c r="BD75" s="34"/>
      <c r="BE75" s="34"/>
      <c r="BF75" s="34"/>
      <c r="BG75" s="34"/>
      <c r="BH75" s="518"/>
      <c r="BI75" s="518"/>
      <c r="BJ75" s="34"/>
      <c r="BK75" s="34"/>
      <c r="BL75" s="34"/>
      <c r="BM75" s="34"/>
      <c r="BN75" s="34"/>
      <c r="BO75" s="34"/>
      <c r="BP75" s="34"/>
      <c r="BQ75" s="34"/>
      <c r="BR75" s="1912" t="s">
        <v>14431</v>
      </c>
      <c r="BS75" s="1912">
        <f>$AD115</f>
        <v>15</v>
      </c>
      <c r="BT75" s="1912">
        <f>$AD108</f>
        <v>11</v>
      </c>
      <c r="BU75" s="1912">
        <f>$AD118</f>
        <v>12</v>
      </c>
      <c r="BV75" s="1912">
        <f>$AD119</f>
        <v>11</v>
      </c>
      <c r="BW75" s="1912"/>
      <c r="BX75" s="1912"/>
      <c r="BY75" s="1912"/>
      <c r="BZ75" s="1912">
        <f>$AD117</f>
        <v>12</v>
      </c>
      <c r="CA75" s="1912">
        <f>$AD123</f>
        <v>0</v>
      </c>
      <c r="CB75" s="1912"/>
      <c r="CC75" s="1912"/>
      <c r="CD75" s="1912"/>
      <c r="CE75" s="1912"/>
      <c r="CF75" s="1912"/>
      <c r="CG75" s="1912"/>
      <c r="CH75" s="34"/>
      <c r="CI75" s="34"/>
      <c r="CJ75" s="1850"/>
    </row>
    <row r="76" spans="1:88" ht="13.2" customHeight="1" outlineLevel="1">
      <c r="A76" s="1915" t="s">
        <v>2046</v>
      </c>
      <c r="B76" s="1897">
        <v>2</v>
      </c>
      <c r="C76" s="1898">
        <v>1</v>
      </c>
      <c r="D76" s="1898">
        <v>1</v>
      </c>
      <c r="E76" s="729">
        <v>0</v>
      </c>
      <c r="F76" s="367"/>
      <c r="G76" s="1848"/>
      <c r="H76" s="922"/>
      <c r="I76" s="34"/>
      <c r="J76" s="34"/>
      <c r="K76" s="34"/>
      <c r="L76" s="34"/>
      <c r="M76" s="34"/>
      <c r="N76" s="1848"/>
      <c r="O76" s="548" t="s">
        <v>2033</v>
      </c>
      <c r="P76" s="1897" t="e">
        <f>COUNTIF(#REF!, O76)</f>
        <v>#REF!</v>
      </c>
      <c r="Q76" s="1898" t="e">
        <f>COUNTIFS(#REF!, O76,#REF!, "e-pasts")</f>
        <v>#REF!</v>
      </c>
      <c r="R76" s="1898" t="e">
        <f>COUNTIFS(#REF!, O76,#REF!, "vēstule")</f>
        <v>#REF!</v>
      </c>
      <c r="S76" s="729" t="e">
        <f t="shared" si="20"/>
        <v>#REF!</v>
      </c>
      <c r="T76" s="34"/>
      <c r="U76" s="1848" t="e">
        <f>SUM(P76:P83)</f>
        <v>#REF!</v>
      </c>
      <c r="V76" s="34" t="s">
        <v>2041</v>
      </c>
      <c r="W76" s="1897">
        <f>COUNTIF('Arh20'!$J$502:$J$565, V76)</f>
        <v>9</v>
      </c>
      <c r="X76" s="1898">
        <f>COUNTIFS('Arh20'!$J$502:$J$565, V76, 'Arh20'!$E$502:$E$565, "e-pasts")</f>
        <v>6</v>
      </c>
      <c r="Y76" s="1898">
        <f>COUNTIFS('Arh20'!$J$502:$J$565, V76, 'Arh20'!$E$502:$E$565, "vēstule")</f>
        <v>3</v>
      </c>
      <c r="Z76" s="729">
        <f t="shared" si="21"/>
        <v>0</v>
      </c>
      <c r="AA76" s="34"/>
      <c r="AB76" s="1848"/>
      <c r="AC76" s="34" t="s">
        <v>2035</v>
      </c>
      <c r="AD76" s="1897">
        <f>COUNTIF('Arh21'!$J$562:$J$654, AC76)</f>
        <v>23</v>
      </c>
      <c r="AE76" s="1898">
        <f>COUNTIFS('Arh21'!$J$562:$J$654, AC76, 'Arh21'!$E$562:$E$654, "e-pasts")</f>
        <v>13</v>
      </c>
      <c r="AF76" s="1898">
        <f>COUNTIFS('Arh21'!$J$562:$J$654, AC76, 'Arh21'!$E$562:$E$654, "vēstule")</f>
        <v>10</v>
      </c>
      <c r="AG76" s="729">
        <f t="shared" si="17"/>
        <v>0</v>
      </c>
      <c r="AH76" s="34"/>
      <c r="AI76" s="1913">
        <f>SUM(AG73:AG79)</f>
        <v>0</v>
      </c>
      <c r="AJ76" s="548" t="s">
        <v>2042</v>
      </c>
      <c r="AK76" s="1917" t="e">
        <f>COUNTIF(#REF!, AJ76)</f>
        <v>#REF!</v>
      </c>
      <c r="AL76" s="1898" t="e">
        <f>COUNTIFS(#REF!, AJ76,#REF!, "e-pasts")</f>
        <v>#REF!</v>
      </c>
      <c r="AM76" s="1898" t="e">
        <f>COUNTIFS(#REF!, AJ76,#REF!, "vēstule")</f>
        <v>#REF!</v>
      </c>
      <c r="AN76" s="729"/>
      <c r="AO76" s="548" t="s">
        <v>2034</v>
      </c>
      <c r="AP76" s="1917" t="e">
        <f>COUNTIF(#REF!, AO76)</f>
        <v>#REF!</v>
      </c>
      <c r="AQ76" s="1898" t="e">
        <f>COUNTIFS(#REF!, AO76,#REF!, "e-pasts")</f>
        <v>#REF!</v>
      </c>
      <c r="AR76" s="1898" t="e">
        <f>COUNTIFS(#REF!, AO76,#REF!, "vēstule")</f>
        <v>#REF!</v>
      </c>
      <c r="AS76" s="1848"/>
      <c r="AT76" s="34"/>
      <c r="AU76" s="34"/>
      <c r="AV76" s="34"/>
      <c r="AW76" s="34"/>
      <c r="AX76" s="34"/>
      <c r="AY76" s="34"/>
      <c r="AZ76" s="34"/>
      <c r="BA76" s="34"/>
      <c r="BB76" s="34"/>
      <c r="BC76" s="34"/>
      <c r="BD76" s="34"/>
      <c r="BE76" s="34"/>
      <c r="BF76" s="34"/>
      <c r="BG76" s="34"/>
      <c r="BH76" s="518"/>
      <c r="BI76" s="518"/>
      <c r="BJ76" s="34"/>
      <c r="BK76" s="34"/>
      <c r="BL76" s="34"/>
      <c r="BM76" s="34"/>
      <c r="BN76" s="34"/>
      <c r="BO76" s="34"/>
      <c r="BP76" s="34"/>
      <c r="BQ76" s="34"/>
      <c r="BR76" s="34" t="s">
        <v>2369</v>
      </c>
      <c r="BS76" s="34" t="e">
        <f>$AK$19</f>
        <v>#REF!</v>
      </c>
      <c r="BT76" s="34" t="e">
        <f>AK20</f>
        <v>#REF!</v>
      </c>
      <c r="BU76" s="34" t="e">
        <f>AK22</f>
        <v>#REF!</v>
      </c>
      <c r="BV76" s="34" t="e">
        <f>AK23</f>
        <v>#REF!</v>
      </c>
      <c r="BW76" s="34"/>
      <c r="BX76" s="34"/>
      <c r="BY76" s="34"/>
      <c r="BZ76" s="34" t="e">
        <f>AK21</f>
        <v>#REF!</v>
      </c>
      <c r="CA76" s="34"/>
      <c r="CB76" s="34"/>
      <c r="CC76" s="34"/>
      <c r="CD76" s="34"/>
      <c r="CE76" s="34"/>
      <c r="CF76" s="34"/>
      <c r="CG76" s="34"/>
      <c r="CH76" s="34"/>
      <c r="CI76" s="34"/>
      <c r="CJ76" s="1850">
        <f>AK24</f>
        <v>1</v>
      </c>
    </row>
    <row r="77" spans="1:88" ht="13.2" customHeight="1" outlineLevel="1">
      <c r="A77" s="1918" t="s">
        <v>14432</v>
      </c>
      <c r="B77" s="1889">
        <v>67</v>
      </c>
      <c r="C77" s="1890">
        <v>49</v>
      </c>
      <c r="D77" s="1890">
        <v>15</v>
      </c>
      <c r="E77" s="1889">
        <v>3</v>
      </c>
      <c r="F77" s="1889"/>
      <c r="G77" s="1848"/>
      <c r="H77" s="922"/>
      <c r="I77" s="1892">
        <f>COUNT(Arhīvs2018!$B$571:$B$610)</f>
        <v>40</v>
      </c>
      <c r="J77" s="1893">
        <f>COUNTIF(Arhīvs2018!$E$571:$E$610, "e-pasts")</f>
        <v>28</v>
      </c>
      <c r="K77" s="1893">
        <f>COUNTIF(Arhīvs2018!$E$571:$E$610, "vēstule")</f>
        <v>12</v>
      </c>
      <c r="L77" s="1892">
        <f t="shared" ref="L77:L107" si="22">I77-J77-K77</f>
        <v>0</v>
      </c>
      <c r="M77" s="1894">
        <f>AVERAGE(Arhīvs2018!$L$571:$L$610)</f>
        <v>14.15</v>
      </c>
      <c r="N77" s="1848" t="s">
        <v>14348</v>
      </c>
      <c r="O77" s="548" t="s">
        <v>2034</v>
      </c>
      <c r="P77" s="1897" t="e">
        <f>COUNTIF(#REF!, O77)</f>
        <v>#REF!</v>
      </c>
      <c r="Q77" s="1898" t="e">
        <f>COUNTIFS(#REF!, O77,#REF!, "e-pasts")</f>
        <v>#REF!</v>
      </c>
      <c r="R77" s="1898" t="e">
        <f>COUNTIFS(#REF!, O77,#REF!, "vēstule")</f>
        <v>#REF!</v>
      </c>
      <c r="S77" s="729" t="e">
        <f t="shared" si="20"/>
        <v>#REF!</v>
      </c>
      <c r="T77" s="34"/>
      <c r="U77" s="1848" t="e">
        <f>SUM(Q76:S83)</f>
        <v>#REF!</v>
      </c>
      <c r="V77" s="548" t="s">
        <v>2039</v>
      </c>
      <c r="W77" s="1897">
        <f>COUNTIF('Arh20'!$J$502:$J$565, V77)</f>
        <v>3</v>
      </c>
      <c r="X77" s="1898">
        <f>COUNTIFS('Arh20'!$J$502:$J$565, V77, 'Arh20'!$E$502:$E$565, "e-pasts")</f>
        <v>3</v>
      </c>
      <c r="Y77" s="1898">
        <f>COUNTIFS('Arh20'!$J$502:$J$565, V77, 'Arh20'!$E$502:$E$565, "vēstule")</f>
        <v>0</v>
      </c>
      <c r="Z77" s="729">
        <f t="shared" si="21"/>
        <v>0</v>
      </c>
      <c r="AA77" s="34"/>
      <c r="AB77" s="1848"/>
      <c r="AC77" s="548" t="s">
        <v>2045</v>
      </c>
      <c r="AD77" s="1897">
        <f>COUNTIF('Arh21'!$J$562:$J$654, AC77)</f>
        <v>18</v>
      </c>
      <c r="AE77" s="1898">
        <f>COUNTIFS('Arh21'!$J$562:$J$654, AC77, 'Arh21'!$E$562:$E$654, "e-pasts")</f>
        <v>14</v>
      </c>
      <c r="AF77" s="1898">
        <f>COUNTIFS('Arh21'!$J$562:$J$654, AC77, 'Arh21'!$E$562:$E$654, "vēstule")</f>
        <v>4</v>
      </c>
      <c r="AG77" s="729">
        <f t="shared" si="17"/>
        <v>0</v>
      </c>
      <c r="AH77" s="34"/>
      <c r="AI77" s="34"/>
      <c r="AJ77" s="34" t="s">
        <v>2035</v>
      </c>
      <c r="AK77" s="1917" t="e">
        <f>COUNTIF(#REF!, AJ77)</f>
        <v>#REF!</v>
      </c>
      <c r="AL77" s="1898" t="e">
        <f>COUNTIFS(#REF!, AJ77,#REF!, "e-pasts")</f>
        <v>#REF!</v>
      </c>
      <c r="AM77" s="1898" t="e">
        <f>COUNTIFS(#REF!, AJ77,#REF!, "vēstule")</f>
        <v>#REF!</v>
      </c>
      <c r="AN77" s="729"/>
      <c r="AO77" s="548" t="s">
        <v>2035</v>
      </c>
      <c r="AP77" s="1917" t="e">
        <f>COUNTIF(#REF!, AO77)</f>
        <v>#REF!</v>
      </c>
      <c r="AQ77" s="1898" t="e">
        <f>COUNTIFS(#REF!, AO77,#REF!, "e-pasts")</f>
        <v>#REF!</v>
      </c>
      <c r="AR77" s="1898" t="e">
        <f>COUNTIFS(#REF!, AO77,#REF!, "vēstule")</f>
        <v>#REF!</v>
      </c>
      <c r="AS77" s="1848"/>
      <c r="AT77" s="34"/>
      <c r="AU77" s="34"/>
      <c r="AV77" s="34"/>
      <c r="AW77" s="34"/>
      <c r="AX77" s="34"/>
      <c r="AY77" s="34"/>
      <c r="AZ77" s="34"/>
      <c r="BA77" s="34"/>
      <c r="BB77" s="34"/>
      <c r="BC77" s="34"/>
      <c r="BD77" s="34"/>
      <c r="BE77" s="34"/>
      <c r="BF77" s="34"/>
      <c r="BG77" s="34"/>
      <c r="BH77" s="518"/>
      <c r="BI77" s="518"/>
      <c r="BJ77" s="34"/>
      <c r="BK77" s="34"/>
      <c r="BL77" s="34"/>
      <c r="BM77" s="34"/>
      <c r="BN77" s="34"/>
      <c r="BO77" s="34"/>
      <c r="BP77" s="34"/>
      <c r="BQ77" s="34"/>
      <c r="BR77" s="34" t="s">
        <v>2370</v>
      </c>
      <c r="BS77" s="34" t="e">
        <f>AK26</f>
        <v>#REF!</v>
      </c>
      <c r="BT77" s="34" t="e">
        <f>AK27</f>
        <v>#REF!</v>
      </c>
      <c r="BU77" s="34" t="e">
        <f>AK29</f>
        <v>#REF!</v>
      </c>
      <c r="BV77" s="34" t="e">
        <f>AK30</f>
        <v>#REF!</v>
      </c>
      <c r="BW77" s="34"/>
      <c r="BX77" s="34"/>
      <c r="BY77" s="34"/>
      <c r="BZ77" s="34"/>
      <c r="CA77" s="34"/>
      <c r="CB77" s="34"/>
      <c r="CC77" s="34"/>
      <c r="CD77" s="34"/>
      <c r="CE77" s="34"/>
      <c r="CF77" s="34"/>
      <c r="CG77" s="34"/>
      <c r="CH77" s="34"/>
      <c r="CI77" s="34"/>
      <c r="CJ77" s="1850" t="e">
        <f>SUM(AK31:AK32)</f>
        <v>#REF!</v>
      </c>
    </row>
    <row r="78" spans="1:88" ht="13.2" customHeight="1" outlineLevel="1">
      <c r="A78" s="1896" t="s">
        <v>2033</v>
      </c>
      <c r="B78" s="1897">
        <v>9</v>
      </c>
      <c r="C78" s="1898">
        <v>5</v>
      </c>
      <c r="D78" s="1898">
        <v>1</v>
      </c>
      <c r="E78" s="729">
        <v>3</v>
      </c>
      <c r="F78" s="367"/>
      <c r="G78" s="1925">
        <f>SUM(B78:B83)</f>
        <v>67</v>
      </c>
      <c r="H78" s="548" t="s">
        <v>2033</v>
      </c>
      <c r="I78" s="1897">
        <f>COUNTIF(Arhīvs2018!$J$571:$J$610, H78)</f>
        <v>7</v>
      </c>
      <c r="J78" s="1898">
        <f>COUNTIFS(Arhīvs2018!$J$571:$J$610, H78, Arhīvs2018!$E$571:$E$610, "e-pasts")</f>
        <v>7</v>
      </c>
      <c r="K78" s="1898">
        <f>COUNTIFS(Arhīvs2018!$J$571:$J$610, H78, Arhīvs2018!$E$571:$E$610, "vēstule")</f>
        <v>0</v>
      </c>
      <c r="L78" s="729">
        <f t="shared" si="22"/>
        <v>0</v>
      </c>
      <c r="M78" s="34"/>
      <c r="N78" s="1848">
        <f>SUM(I78:I84)</f>
        <v>40</v>
      </c>
      <c r="O78" s="548" t="s">
        <v>2969</v>
      </c>
      <c r="P78" s="1897" t="e">
        <f>COUNTIF(#REF!, O78)</f>
        <v>#REF!</v>
      </c>
      <c r="Q78" s="1898" t="e">
        <f>COUNTIFS(#REF!, O78,#REF!, "e-pasts")</f>
        <v>#REF!</v>
      </c>
      <c r="R78" s="1898" t="e">
        <f>COUNTIFS(#REF!, O78,#REF!, "vēstule")</f>
        <v>#REF!</v>
      </c>
      <c r="S78" s="729" t="e">
        <f t="shared" si="20"/>
        <v>#REF!</v>
      </c>
      <c r="T78" s="34"/>
      <c r="U78" s="1913" t="e">
        <f>SUM(Q76:Q83)</f>
        <v>#REF!</v>
      </c>
      <c r="V78" s="548" t="s">
        <v>2046</v>
      </c>
      <c r="W78" s="1897">
        <f>COUNTIF('Arh20'!$J$502:$J$565, V78)</f>
        <v>1</v>
      </c>
      <c r="X78" s="1898">
        <f>COUNTIFS('Arh20'!$J$502:$J$565, V78, 'Arh20'!$E$502:$E$565, "e-pasts")</f>
        <v>0</v>
      </c>
      <c r="Y78" s="1898">
        <f>COUNTIFS('Arh20'!$J$502:$J$565, V78, 'Arh20'!$E$502:$E$565, "vēstule")</f>
        <v>1</v>
      </c>
      <c r="Z78" s="729">
        <f t="shared" si="21"/>
        <v>0</v>
      </c>
      <c r="AA78" s="1848"/>
      <c r="AB78" s="1848"/>
      <c r="AC78" s="34" t="s">
        <v>2041</v>
      </c>
      <c r="AD78" s="1897">
        <f>COUNTIF('Arh21'!$J$562:$J$654, AC78)</f>
        <v>9</v>
      </c>
      <c r="AE78" s="1898">
        <f>COUNTIFS('Arh21'!$J$562:$J$654, AC78, 'Arh21'!$E$562:$E$654, "e-pasts")</f>
        <v>8</v>
      </c>
      <c r="AF78" s="1898">
        <f>COUNTIFS('Arh21'!$J$562:$J$654, AC78, 'Arh21'!$E$562:$E$654, "vēstule")</f>
        <v>1</v>
      </c>
      <c r="AG78" s="729">
        <f t="shared" si="17"/>
        <v>0</v>
      </c>
      <c r="AH78" s="34"/>
      <c r="AI78" s="1848"/>
      <c r="AJ78" s="548" t="s">
        <v>2045</v>
      </c>
      <c r="AK78" s="1917" t="e">
        <f>COUNTIF(#REF!, AJ78)</f>
        <v>#REF!</v>
      </c>
      <c r="AL78" s="1898" t="e">
        <f>COUNTIFS(#REF!, AJ78,#REF!, "e-pasts")</f>
        <v>#REF!</v>
      </c>
      <c r="AM78" s="1898" t="e">
        <f>COUNTIFS(#REF!, AJ78,#REF!, "vēstule")</f>
        <v>#REF!</v>
      </c>
      <c r="AN78" s="729"/>
      <c r="AO78" s="548" t="s">
        <v>2045</v>
      </c>
      <c r="AP78" s="1917" t="e">
        <f>COUNTIF(#REF!, AO78)</f>
        <v>#REF!</v>
      </c>
      <c r="AQ78" s="1898" t="e">
        <f>COUNTIFS(#REF!, AO78,#REF!, "e-pasts")</f>
        <v>#REF!</v>
      </c>
      <c r="AR78" s="1898" t="e">
        <f>COUNTIFS(#REF!, AO78,#REF!, "vēstule")</f>
        <v>#REF!</v>
      </c>
      <c r="AS78" s="1848"/>
      <c r="AT78" s="34"/>
      <c r="AU78" s="34"/>
      <c r="AV78" s="34"/>
      <c r="AW78" s="34"/>
      <c r="AX78" s="34"/>
      <c r="AY78" s="34"/>
      <c r="AZ78" s="34"/>
      <c r="BA78" s="34"/>
      <c r="BB78" s="34"/>
      <c r="BC78" s="34"/>
      <c r="BD78" s="34"/>
      <c r="BE78" s="34"/>
      <c r="BF78" s="34"/>
      <c r="BG78" s="34"/>
      <c r="BH78" s="518"/>
      <c r="BI78" s="518"/>
      <c r="BJ78" s="34"/>
      <c r="BK78" s="34"/>
      <c r="BL78" s="34"/>
      <c r="BM78" s="34"/>
      <c r="BN78" s="34"/>
      <c r="BO78" s="34"/>
      <c r="BP78" s="34"/>
      <c r="BQ78" s="34"/>
      <c r="BR78" s="34" t="s">
        <v>2371</v>
      </c>
      <c r="BS78" s="34" t="e">
        <f>AK34</f>
        <v>#REF!</v>
      </c>
      <c r="BT78" s="34" t="e">
        <f>AK35</f>
        <v>#REF!</v>
      </c>
      <c r="BU78" s="34" t="e">
        <f>AK37</f>
        <v>#REF!</v>
      </c>
      <c r="BV78" s="34" t="e">
        <f>AK38</f>
        <v>#REF!</v>
      </c>
      <c r="BW78" s="34"/>
      <c r="BX78" s="34"/>
      <c r="BY78" s="34"/>
      <c r="BZ78" s="34"/>
      <c r="CA78" s="34"/>
      <c r="CB78" s="34"/>
      <c r="CC78" s="34"/>
      <c r="CD78" s="34"/>
      <c r="CE78" s="34"/>
      <c r="CF78" s="34"/>
      <c r="CG78" s="34"/>
      <c r="CH78" s="34"/>
      <c r="CI78" s="34"/>
      <c r="CJ78" s="1850" t="e">
        <f>SUM(AK39:AK40)</f>
        <v>#REF!</v>
      </c>
    </row>
    <row r="79" spans="1:88" ht="13.2" customHeight="1" outlineLevel="1">
      <c r="A79" s="1896" t="s">
        <v>2846</v>
      </c>
      <c r="B79" s="1897">
        <v>12</v>
      </c>
      <c r="C79" s="1898">
        <v>8</v>
      </c>
      <c r="D79" s="1898">
        <v>4</v>
      </c>
      <c r="E79" s="729">
        <v>0</v>
      </c>
      <c r="F79" s="367"/>
      <c r="G79" s="1925">
        <f>SUM(C78:E83)</f>
        <v>67</v>
      </c>
      <c r="H79" s="548" t="s">
        <v>2034</v>
      </c>
      <c r="I79" s="1897">
        <f>COUNTIF(Arhīvs2018!$J$571:$J$610, H79)</f>
        <v>6</v>
      </c>
      <c r="J79" s="1898">
        <f>COUNTIFS(Arhīvs2018!$J$571:$J$610, H79, Arhīvs2018!$E$571:$E$610, "e-pasts")</f>
        <v>6</v>
      </c>
      <c r="K79" s="1898">
        <f>COUNTIFS(Arhīvs2018!$J$571:$J$610, H79, Arhīvs2018!$E$571:$E$610, "vēstule")</f>
        <v>0</v>
      </c>
      <c r="L79" s="729">
        <f t="shared" si="22"/>
        <v>0</v>
      </c>
      <c r="M79" s="34"/>
      <c r="N79" s="1848">
        <f>SUM(J78:L84)</f>
        <v>40</v>
      </c>
      <c r="O79" s="548" t="s">
        <v>2042</v>
      </c>
      <c r="P79" s="1897" t="e">
        <f>COUNTIF(#REF!, O79)</f>
        <v>#REF!</v>
      </c>
      <c r="Q79" s="1898" t="e">
        <f>COUNTIFS(#REF!, O79,#REF!, "e-pasts")</f>
        <v>#REF!</v>
      </c>
      <c r="R79" s="1898" t="e">
        <f>COUNTIFS(#REF!, O79,#REF!, "vēstule")</f>
        <v>#REF!</v>
      </c>
      <c r="S79" s="729" t="e">
        <f t="shared" si="20"/>
        <v>#REF!</v>
      </c>
      <c r="T79" s="34"/>
      <c r="U79" s="1913" t="e">
        <f>SUM(R76:R83)</f>
        <v>#REF!</v>
      </c>
      <c r="V79" s="1891" t="s">
        <v>14415</v>
      </c>
      <c r="W79" s="1892">
        <f>COUNT('Arh20'!$B$568:$B$632)</f>
        <v>65</v>
      </c>
      <c r="X79" s="1893">
        <f>COUNTIF('Arh20'!$E$568:$E$632, "e-pasts")</f>
        <v>47</v>
      </c>
      <c r="Y79" s="1893">
        <f>COUNTIF('Arh20'!$E$568:$E$632, "vēstule")</f>
        <v>18</v>
      </c>
      <c r="Z79" s="1892">
        <f t="shared" si="21"/>
        <v>0</v>
      </c>
      <c r="AA79" s="1894">
        <f>AVERAGE('Arh20'!$L$568:$L$632)</f>
        <v>12.184615384615384</v>
      </c>
      <c r="AB79" s="1848" t="s">
        <v>14348</v>
      </c>
      <c r="AC79" s="548" t="s">
        <v>2039</v>
      </c>
      <c r="AD79" s="1897">
        <f>COUNTIF('Arh21'!$J$562:$J$654, AC79)</f>
        <v>0</v>
      </c>
      <c r="AE79" s="1898">
        <f>COUNTIFS('Arh21'!$J$562:$J$654, AC79, 'Arh21'!$E$562:$E$654, "e-pasts")</f>
        <v>0</v>
      </c>
      <c r="AF79" s="1898">
        <f>COUNTIFS('Arh21'!$J$562:$J$654, AC79, 'Arh21'!$E$562:$E$654, "vēstule")</f>
        <v>0</v>
      </c>
      <c r="AG79" s="729">
        <f t="shared" si="17"/>
        <v>0</v>
      </c>
      <c r="AH79" s="1848"/>
      <c r="AI79" s="1848" t="s">
        <v>14348</v>
      </c>
      <c r="AJ79" s="548" t="s">
        <v>2038</v>
      </c>
      <c r="AK79" s="1917" t="e">
        <f>COUNTIF(#REF!, AJ79)</f>
        <v>#REF!</v>
      </c>
      <c r="AL79" s="1898" t="e">
        <f>COUNTIFS(#REF!, AJ79,#REF!, "e-pasts")</f>
        <v>#REF!</v>
      </c>
      <c r="AM79" s="1898" t="e">
        <f>COUNTIFS(#REF!, AJ79,#REF!, "vēstule")</f>
        <v>#REF!</v>
      </c>
      <c r="AN79" s="729"/>
      <c r="AO79" s="548" t="s">
        <v>2036</v>
      </c>
      <c r="AP79" s="1917" t="e">
        <f>COUNTIF(#REF!, AO79)</f>
        <v>#REF!</v>
      </c>
      <c r="AQ79" s="1898" t="e">
        <f>COUNTIFS(#REF!, AO79,#REF!, "e-pasts")</f>
        <v>#REF!</v>
      </c>
      <c r="AR79" s="1898" t="e">
        <f>COUNTIFS(#REF!, AO79,#REF!, "vēstule")</f>
        <v>#REF!</v>
      </c>
      <c r="AS79" s="1848"/>
      <c r="AT79" s="34"/>
      <c r="AU79" s="34"/>
      <c r="AV79" s="34"/>
      <c r="AW79" s="34"/>
      <c r="AX79" s="34"/>
      <c r="AY79" s="34"/>
      <c r="AZ79" s="34"/>
      <c r="BA79" s="34"/>
      <c r="BB79" s="34"/>
      <c r="BC79" s="34"/>
      <c r="BD79" s="34"/>
      <c r="BE79" s="34"/>
      <c r="BF79" s="34"/>
      <c r="BG79" s="34"/>
      <c r="BH79" s="518"/>
      <c r="BI79" s="518"/>
      <c r="BJ79" s="34"/>
      <c r="BK79" s="34"/>
      <c r="BL79" s="34"/>
      <c r="BM79" s="34"/>
      <c r="BN79" s="34"/>
      <c r="BO79" s="34"/>
      <c r="BP79" s="34"/>
      <c r="BQ79" s="34"/>
      <c r="BR79" s="34" t="s">
        <v>2372</v>
      </c>
      <c r="BS79" s="34" t="e">
        <f>AK42</f>
        <v>#REF!</v>
      </c>
      <c r="BT79" s="34" t="e">
        <f>AK43</f>
        <v>#REF!</v>
      </c>
      <c r="BU79" s="34" t="e">
        <f>AK45</f>
        <v>#REF!</v>
      </c>
      <c r="BV79" s="34" t="e">
        <f>AK46</f>
        <v>#REF!</v>
      </c>
      <c r="BW79" s="34"/>
      <c r="BX79" s="34"/>
      <c r="BY79" s="34"/>
      <c r="BZ79" s="34"/>
      <c r="CA79" s="34"/>
      <c r="CB79" s="34"/>
      <c r="CC79" s="34"/>
      <c r="CD79" s="34"/>
      <c r="CE79" s="34"/>
      <c r="CF79" s="34"/>
      <c r="CG79" s="34"/>
      <c r="CH79" s="34"/>
      <c r="CI79" s="34"/>
      <c r="CJ79" s="1850" t="e">
        <f>SUM(AK47:AK48)</f>
        <v>#REF!</v>
      </c>
    </row>
    <row r="80" spans="1:88" ht="13.2" customHeight="1" outlineLevel="1">
      <c r="A80" s="1896" t="s">
        <v>2034</v>
      </c>
      <c r="B80" s="1897">
        <v>22</v>
      </c>
      <c r="C80" s="1898">
        <v>21</v>
      </c>
      <c r="D80" s="1898">
        <v>1</v>
      </c>
      <c r="E80" s="729">
        <v>0</v>
      </c>
      <c r="F80" s="367"/>
      <c r="G80" s="1913">
        <f>SUM(C78:C83)</f>
        <v>49</v>
      </c>
      <c r="H80" s="548" t="s">
        <v>2831</v>
      </c>
      <c r="I80" s="1897">
        <f>COUNTIF(Arhīvs2018!$J$571:$J$610, H80)</f>
        <v>6</v>
      </c>
      <c r="J80" s="1898">
        <f>COUNTIFS(Arhīvs2018!$J$571:$J$610, H80, Arhīvs2018!$E$571:$E$610, "e-pasts")</f>
        <v>3</v>
      </c>
      <c r="K80" s="1898">
        <f>COUNTIFS(Arhīvs2018!$J$571:$J$610, H80, Arhīvs2018!$E$571:$E$610, "vēstule")</f>
        <v>3</v>
      </c>
      <c r="L80" s="729">
        <f t="shared" si="22"/>
        <v>0</v>
      </c>
      <c r="M80" s="34"/>
      <c r="N80" s="1913">
        <f>SUM(J78:J84)</f>
        <v>28</v>
      </c>
      <c r="O80" s="548" t="s">
        <v>3001</v>
      </c>
      <c r="P80" s="1897" t="e">
        <f>COUNTIF(#REF!, O80)</f>
        <v>#REF!</v>
      </c>
      <c r="Q80" s="1898" t="e">
        <f>COUNTIFS(#REF!, O80,#REF!, "e-pasts")</f>
        <v>#REF!</v>
      </c>
      <c r="R80" s="1898" t="e">
        <f>COUNTIFS(#REF!, O80,#REF!, "vēstule")</f>
        <v>#REF!</v>
      </c>
      <c r="S80" s="729" t="e">
        <f t="shared" si="20"/>
        <v>#REF!</v>
      </c>
      <c r="T80" s="34"/>
      <c r="U80" s="1913" t="e">
        <f>SUM(S76:S83)</f>
        <v>#REF!</v>
      </c>
      <c r="V80" s="548" t="s">
        <v>2033</v>
      </c>
      <c r="W80" s="1897">
        <f>COUNTIF('Arh20'!$J$568:$J$632, V80)</f>
        <v>10</v>
      </c>
      <c r="X80" s="1898">
        <f>COUNTIFS('Arh20'!$J$568:$J$632, V80, 'Arh20'!$E$568:$E$632, "e-pasts")</f>
        <v>8</v>
      </c>
      <c r="Y80" s="1898">
        <f>COUNTIFS('Arh20'!$J$568:$J$632, V80, 'Arh20'!$E$568:$E$632, "vēstule")</f>
        <v>2</v>
      </c>
      <c r="Z80" s="729">
        <f t="shared" si="21"/>
        <v>0</v>
      </c>
      <c r="AA80" s="34"/>
      <c r="AB80" s="1848">
        <f>SUM(W80:W87)</f>
        <v>65</v>
      </c>
      <c r="AC80" s="548" t="s">
        <v>2046</v>
      </c>
      <c r="AD80" s="1897">
        <f>COUNTIF('Arh21'!$J$562:$J$654, AC80)</f>
        <v>0</v>
      </c>
      <c r="AE80" s="1898">
        <f>COUNTIFS('Arh21'!$J$562:$J$654, AC80, 'Arh21'!$E$562:$E$654, "e-pasts")</f>
        <v>0</v>
      </c>
      <c r="AF80" s="1898">
        <f>COUNTIFS('Arh21'!$J$562:$J$654, AC80, 'Arh21'!$E$562:$E$654, "vēstule")</f>
        <v>0</v>
      </c>
      <c r="AG80" s="729">
        <f t="shared" si="17"/>
        <v>0</v>
      </c>
      <c r="AH80" s="34"/>
      <c r="AI80" s="34"/>
      <c r="AJ80" s="548" t="s">
        <v>2046</v>
      </c>
      <c r="AK80" s="1917" t="e">
        <f>COUNTIF(#REF!, AJ80)</f>
        <v>#REF!</v>
      </c>
      <c r="AL80" s="1898" t="e">
        <f>COUNTIFS(#REF!, AJ80,#REF!, "e-pasts")</f>
        <v>#REF!</v>
      </c>
      <c r="AM80" s="1898" t="e">
        <f>COUNTIFS(#REF!, AJ80,#REF!, "vēstule")</f>
        <v>#REF!</v>
      </c>
      <c r="AN80" s="729"/>
      <c r="AO80" s="548" t="s">
        <v>2044</v>
      </c>
      <c r="AP80" s="1917" t="e">
        <f>COUNTIF(#REF!, AO80)</f>
        <v>#REF!</v>
      </c>
      <c r="AQ80" s="1898" t="e">
        <f>COUNTIFS(#REF!, AO80,#REF!, "e-pasts")</f>
        <v>#REF!</v>
      </c>
      <c r="AR80" s="1898" t="e">
        <f>COUNTIFS(#REF!, AO80,#REF!, "vēstule")</f>
        <v>#REF!</v>
      </c>
      <c r="AS80" s="1848"/>
      <c r="AT80" s="34"/>
      <c r="AU80" s="34"/>
      <c r="AV80" s="34"/>
      <c r="AW80" s="34"/>
      <c r="AX80" s="34"/>
      <c r="AY80" s="34"/>
      <c r="AZ80" s="34"/>
      <c r="BA80" s="34"/>
      <c r="BB80" s="34"/>
      <c r="BC80" s="34"/>
      <c r="BD80" s="34"/>
      <c r="BE80" s="34"/>
      <c r="BF80" s="34"/>
      <c r="BG80" s="34"/>
      <c r="BH80" s="518"/>
      <c r="BI80" s="518"/>
      <c r="BJ80" s="34"/>
      <c r="BK80" s="34"/>
      <c r="BL80" s="34"/>
      <c r="BM80" s="34"/>
      <c r="BN80" s="34"/>
      <c r="BO80" s="34"/>
      <c r="BP80" s="34"/>
      <c r="BQ80" s="34"/>
      <c r="BR80" s="34" t="s">
        <v>2373</v>
      </c>
      <c r="BS80" s="34" t="e">
        <f>AK50</f>
        <v>#REF!</v>
      </c>
      <c r="BT80" s="34" t="e">
        <f>AK51</f>
        <v>#REF!</v>
      </c>
      <c r="BU80" s="34" t="e">
        <f>AK53</f>
        <v>#REF!</v>
      </c>
      <c r="BV80" s="34" t="e">
        <f>AK54</f>
        <v>#REF!</v>
      </c>
      <c r="BW80" s="34"/>
      <c r="BX80" s="34"/>
      <c r="BY80" s="34"/>
      <c r="BZ80" s="34"/>
      <c r="CA80" s="34"/>
      <c r="CB80" s="34"/>
      <c r="CC80" s="34"/>
      <c r="CD80" s="34"/>
      <c r="CE80" s="34"/>
      <c r="CF80" s="34"/>
      <c r="CG80" s="34"/>
      <c r="CH80" s="34"/>
      <c r="CI80" s="34"/>
      <c r="CJ80" s="1850" t="e">
        <f>SUM(AK55:AK56)</f>
        <v>#REF!</v>
      </c>
    </row>
    <row r="81" spans="1:88" ht="13.2" customHeight="1" outlineLevel="1">
      <c r="A81" s="1896" t="s">
        <v>2831</v>
      </c>
      <c r="B81" s="1897">
        <v>8</v>
      </c>
      <c r="C81" s="1898">
        <v>6</v>
      </c>
      <c r="D81" s="1898">
        <v>2</v>
      </c>
      <c r="E81" s="729">
        <v>0</v>
      </c>
      <c r="F81" s="367"/>
      <c r="G81" s="1913">
        <f>SUM(D78:D83)</f>
        <v>15</v>
      </c>
      <c r="H81" s="1916" t="s">
        <v>2042</v>
      </c>
      <c r="I81" s="1897">
        <f>COUNTIF(Arhīvs2018!$J$571:$J$610, H81)</f>
        <v>9</v>
      </c>
      <c r="J81" s="1898">
        <f>COUNTIFS(Arhīvs2018!$J$571:$J$610, H81, Arhīvs2018!$E$571:$E$610, "e-pasts")</f>
        <v>6</v>
      </c>
      <c r="K81" s="1898">
        <f>COUNTIFS(Arhīvs2018!$J$571:$J$610, H81, Arhīvs2018!$E$571:$E$610, "vēstule")</f>
        <v>3</v>
      </c>
      <c r="L81" s="729">
        <f t="shared" si="22"/>
        <v>0</v>
      </c>
      <c r="M81" s="34"/>
      <c r="N81" s="1913">
        <f>SUM(K78:K84)</f>
        <v>12</v>
      </c>
      <c r="O81" s="548" t="s">
        <v>2039</v>
      </c>
      <c r="P81" s="1897" t="e">
        <f>COUNTIF(#REF!, O81)</f>
        <v>#REF!</v>
      </c>
      <c r="Q81" s="1898" t="e">
        <f>COUNTIFS(#REF!, O81,#REF!, "e-pasts")</f>
        <v>#REF!</v>
      </c>
      <c r="R81" s="1898" t="e">
        <f>COUNTIFS(#REF!, O81,#REF!, "vēstule")</f>
        <v>#REF!</v>
      </c>
      <c r="S81" s="729" t="e">
        <f t="shared" si="20"/>
        <v>#REF!</v>
      </c>
      <c r="T81" s="34"/>
      <c r="U81" s="1848"/>
      <c r="V81" s="548" t="s">
        <v>2034</v>
      </c>
      <c r="W81" s="1897">
        <f>COUNTIF('Arh20'!$J$568:$J$632, V81)</f>
        <v>2</v>
      </c>
      <c r="X81" s="1898">
        <f>COUNTIFS('Arh20'!$J$568:$J$632, V81, 'Arh20'!$E$568:$E$632, "e-pasts")</f>
        <v>2</v>
      </c>
      <c r="Y81" s="1898">
        <f>COUNTIFS('Arh20'!$J$568:$J$632, V81, 'Arh20'!$E$568:$E$632, "vēstule")</f>
        <v>0</v>
      </c>
      <c r="Z81" s="729">
        <f t="shared" si="21"/>
        <v>0</v>
      </c>
      <c r="AA81" s="34">
        <f>SUM(W80:W87)</f>
        <v>65</v>
      </c>
      <c r="AB81" s="1848">
        <f>SUM(X80:Z87)</f>
        <v>65</v>
      </c>
      <c r="AC81" s="1891" t="s">
        <v>14427</v>
      </c>
      <c r="AD81" s="1892">
        <f>COUNT('Arh21'!$B$656:$B$737)</f>
        <v>82</v>
      </c>
      <c r="AE81" s="1893">
        <f>COUNTIF('Arh21'!$E$656:$E$737, "e-pasts")</f>
        <v>63</v>
      </c>
      <c r="AF81" s="1893">
        <f>COUNTIF('Arh21'!$E$656:$E$737, "vēstule")</f>
        <v>19</v>
      </c>
      <c r="AG81" s="1892">
        <f t="shared" si="17"/>
        <v>0</v>
      </c>
      <c r="AH81" s="1894"/>
      <c r="AI81" s="1848">
        <f>SUM(AD82:AD89)</f>
        <v>82</v>
      </c>
      <c r="AJ81" s="1891" t="s">
        <v>2377</v>
      </c>
      <c r="AK81" s="1914">
        <f>COUNT(#REF!)</f>
        <v>0</v>
      </c>
      <c r="AL81" s="1893" t="e">
        <f>COUNTIF(#REF!, "e-pasts")</f>
        <v>#REF!</v>
      </c>
      <c r="AM81" s="1893" t="e">
        <f>COUNTIF(#REF!, "vēstule")</f>
        <v>#REF!</v>
      </c>
      <c r="AN81" s="1892" t="e">
        <f>AK81-AL81-AM81</f>
        <v>#REF!</v>
      </c>
      <c r="AO81" s="548" t="s">
        <v>2038</v>
      </c>
      <c r="AP81" s="1917" t="e">
        <f>COUNTIF(#REF!, AO81)</f>
        <v>#REF!</v>
      </c>
      <c r="AQ81" s="1898" t="e">
        <f>COUNTIFS(#REF!, AO81,#REF!, "e-pasts")</f>
        <v>#REF!</v>
      </c>
      <c r="AR81" s="1898" t="e">
        <f>COUNTIFS(#REF!, AO81,#REF!, "vēstule")</f>
        <v>#REF!</v>
      </c>
      <c r="AS81" s="1848"/>
      <c r="AT81" s="34"/>
      <c r="AU81" s="34"/>
      <c r="AV81" s="34"/>
      <c r="AW81" s="34"/>
      <c r="AX81" s="34"/>
      <c r="AY81" s="34"/>
      <c r="AZ81" s="34"/>
      <c r="BA81" s="34"/>
      <c r="BB81" s="34"/>
      <c r="BC81" s="34"/>
      <c r="BD81" s="34"/>
      <c r="BE81" s="34"/>
      <c r="BF81" s="34"/>
      <c r="BG81" s="34"/>
      <c r="BH81" s="518"/>
      <c r="BI81" s="518"/>
      <c r="BJ81" s="34"/>
      <c r="BK81" s="34"/>
      <c r="BL81" s="34"/>
      <c r="BM81" s="34"/>
      <c r="BN81" s="34"/>
      <c r="BO81" s="34"/>
      <c r="BP81" s="34"/>
      <c r="BQ81" s="34"/>
      <c r="BR81" s="34" t="s">
        <v>2374</v>
      </c>
      <c r="BS81" s="34" t="e">
        <f>AK58</f>
        <v>#REF!</v>
      </c>
      <c r="BT81" s="34" t="e">
        <f>AK59</f>
        <v>#REF!</v>
      </c>
      <c r="BU81" s="34" t="e">
        <f>AK61</f>
        <v>#REF!</v>
      </c>
      <c r="BV81" s="34" t="e">
        <f>AK62</f>
        <v>#REF!</v>
      </c>
      <c r="BW81" s="34"/>
      <c r="BX81" s="34"/>
      <c r="BY81" s="34"/>
      <c r="BZ81" s="34"/>
      <c r="CA81" s="34"/>
      <c r="CB81" s="34"/>
      <c r="CC81" s="34"/>
      <c r="CD81" s="34"/>
      <c r="CE81" s="34"/>
      <c r="CF81" s="34"/>
      <c r="CG81" s="34"/>
      <c r="CH81" s="34"/>
      <c r="CI81" s="34"/>
      <c r="CJ81" s="1850" t="e">
        <f>SUM(AK63:AK64)</f>
        <v>#REF!</v>
      </c>
    </row>
    <row r="82" spans="1:88" ht="13.2" customHeight="1" outlineLevel="1">
      <c r="A82" s="1924" t="s">
        <v>11881</v>
      </c>
      <c r="B82" s="1897">
        <v>11</v>
      </c>
      <c r="C82" s="1898">
        <v>5</v>
      </c>
      <c r="D82" s="1898">
        <v>6</v>
      </c>
      <c r="E82" s="729">
        <v>0</v>
      </c>
      <c r="F82" s="367"/>
      <c r="G82" s="1913">
        <f>SUM(E78:E83)</f>
        <v>3</v>
      </c>
      <c r="H82" s="1916" t="s">
        <v>2969</v>
      </c>
      <c r="I82" s="1897">
        <f>COUNTIF(Arhīvs2018!$J$571:$J$610, H82)</f>
        <v>5</v>
      </c>
      <c r="J82" s="1898">
        <f>COUNTIFS(Arhīvs2018!$J$571:$J$610, H82, Arhīvs2018!$E$571:$E$610, "e-pasts")</f>
        <v>1</v>
      </c>
      <c r="K82" s="1898">
        <f>COUNTIFS(Arhīvs2018!$J$571:$J$610, H82, Arhīvs2018!$E$571:$E$610, "vēstule")</f>
        <v>4</v>
      </c>
      <c r="L82" s="729">
        <f t="shared" si="22"/>
        <v>0</v>
      </c>
      <c r="M82" s="34"/>
      <c r="N82" s="1913">
        <f>SUM(L78:L82)</f>
        <v>0</v>
      </c>
      <c r="O82" s="548" t="s">
        <v>2888</v>
      </c>
      <c r="P82" s="1897" t="e">
        <f>COUNTIF(#REF!, O82)</f>
        <v>#REF!</v>
      </c>
      <c r="Q82" s="1898" t="e">
        <f>COUNTIFS(#REF!, O82,#REF!, "e-pasts")</f>
        <v>#REF!</v>
      </c>
      <c r="R82" s="1898" t="e">
        <f>COUNTIFS(#REF!, O82,#REF!, "vēstule")</f>
        <v>#REF!</v>
      </c>
      <c r="S82" s="729" t="e">
        <f t="shared" si="20"/>
        <v>#REF!</v>
      </c>
      <c r="T82" s="34"/>
      <c r="U82" s="1848"/>
      <c r="V82" s="548" t="s">
        <v>2042</v>
      </c>
      <c r="W82" s="1897">
        <f>COUNTIF('Arh20'!$J$568:$J$632, V82)</f>
        <v>15</v>
      </c>
      <c r="X82" s="1898">
        <f>COUNTIFS('Arh20'!$J$568:$J$632, V82, 'Arh20'!$E$568:$E$632, "e-pasts")</f>
        <v>8</v>
      </c>
      <c r="Y82" s="1898">
        <f>COUNTIFS('Arh20'!$J$568:$J$632, V82, 'Arh20'!$E$568:$E$632, "vēstule")</f>
        <v>7</v>
      </c>
      <c r="Z82" s="729">
        <f t="shared" si="21"/>
        <v>0</v>
      </c>
      <c r="AA82" s="34"/>
      <c r="AB82" s="1913">
        <f>SUM(X80:X87)</f>
        <v>47</v>
      </c>
      <c r="AC82" s="548" t="s">
        <v>2033</v>
      </c>
      <c r="AD82" s="1897">
        <f>COUNTIF('Arh21'!$J$656:$J$737, AC82)</f>
        <v>19</v>
      </c>
      <c r="AE82" s="1898">
        <f>COUNTIFS('Arh21'!$J$656:$J$737, AC82, 'Arh21'!$E$656:$E$737, "e-pasts")</f>
        <v>16</v>
      </c>
      <c r="AF82" s="1898">
        <f>COUNTIFS('Arh21'!$J$656:$J$737, AC82, 'Arh21'!$E$656:$E$737, "vēstule")</f>
        <v>3</v>
      </c>
      <c r="AG82" s="729">
        <f t="shared" ref="AG82:AG113" si="23">AD82-AE82-AF82</f>
        <v>0</v>
      </c>
      <c r="AH82" s="34"/>
      <c r="AI82" s="1848">
        <f>SUM(AE82:AG89)</f>
        <v>82</v>
      </c>
      <c r="AJ82" s="548" t="s">
        <v>2033</v>
      </c>
      <c r="AK82" s="1917" t="e">
        <f>COUNTIF(#REF!, AJ82)</f>
        <v>#REF!</v>
      </c>
      <c r="AL82" s="1898" t="e">
        <f>COUNTIFS(#REF!, AJ82,#REF!, "e-pasts")</f>
        <v>#REF!</v>
      </c>
      <c r="AM82" s="1898" t="e">
        <f>COUNTIFS(#REF!, AJ82,#REF!, "vēstule")</f>
        <v>#REF!</v>
      </c>
      <c r="AN82" s="729" t="e">
        <f>SUM(AK82:AK88)</f>
        <v>#REF!</v>
      </c>
      <c r="AO82" s="1891" t="s">
        <v>2402</v>
      </c>
      <c r="AP82" s="1914">
        <f>COUNT(#REF!)</f>
        <v>0</v>
      </c>
      <c r="AQ82" s="1893" t="e">
        <f>COUNTIF(#REF!, "e-pasts")</f>
        <v>#REF!</v>
      </c>
      <c r="AR82" s="1893" t="e">
        <f>COUNTIF(#REF!, "vēstule")</f>
        <v>#REF!</v>
      </c>
      <c r="AS82" s="1892" t="e">
        <f>AP82-AQ82-AR82</f>
        <v>#REF!</v>
      </c>
      <c r="AT82" s="34"/>
      <c r="AU82" s="34"/>
      <c r="AV82" s="34"/>
      <c r="AW82" s="34"/>
      <c r="AX82" s="34"/>
      <c r="AY82" s="34"/>
      <c r="AZ82" s="34"/>
      <c r="BA82" s="34"/>
      <c r="BB82" s="34"/>
      <c r="BC82" s="34"/>
      <c r="BD82" s="34"/>
      <c r="BE82" s="34"/>
      <c r="BF82" s="34"/>
      <c r="BG82" s="34"/>
      <c r="BH82" s="518"/>
      <c r="BI82" s="518"/>
      <c r="BJ82" s="34"/>
      <c r="BK82" s="34"/>
      <c r="BL82" s="34"/>
      <c r="BM82" s="34"/>
      <c r="BN82" s="34"/>
      <c r="BO82" s="34"/>
      <c r="BP82" s="34"/>
      <c r="BQ82" s="34"/>
      <c r="BR82" s="34" t="s">
        <v>2375</v>
      </c>
      <c r="BS82" s="34" t="e">
        <f>AK66</f>
        <v>#REF!</v>
      </c>
      <c r="BT82" s="34" t="e">
        <f>AK67</f>
        <v>#REF!</v>
      </c>
      <c r="BU82" s="34" t="e">
        <f>AK69</f>
        <v>#REF!</v>
      </c>
      <c r="BV82" s="34" t="e">
        <f>AK70</f>
        <v>#REF!</v>
      </c>
      <c r="BW82" s="34"/>
      <c r="BX82" s="34"/>
      <c r="BY82" s="34"/>
      <c r="BZ82" s="34"/>
      <c r="CA82" s="34"/>
      <c r="CB82" s="34"/>
      <c r="CC82" s="34"/>
      <c r="CD82" s="34"/>
      <c r="CE82" s="34"/>
      <c r="CF82" s="34"/>
      <c r="CG82" s="34"/>
      <c r="CH82" s="34"/>
      <c r="CI82" s="34"/>
      <c r="CJ82" s="1850" t="e">
        <f>SUM(AK71:AK72)</f>
        <v>#REF!</v>
      </c>
    </row>
    <row r="83" spans="1:88" ht="13.2" customHeight="1" outlineLevel="1">
      <c r="A83" s="1915" t="s">
        <v>14369</v>
      </c>
      <c r="B83" s="1897">
        <v>5</v>
      </c>
      <c r="C83" s="1898">
        <v>4</v>
      </c>
      <c r="D83" s="1898">
        <v>1</v>
      </c>
      <c r="E83" s="729">
        <v>0</v>
      </c>
      <c r="F83" s="367"/>
      <c r="G83" s="1848"/>
      <c r="H83" s="1916" t="s">
        <v>2046</v>
      </c>
      <c r="I83" s="1897">
        <f>COUNTIF(Arhīvs2018!$J$571:$J$610, H83)</f>
        <v>0</v>
      </c>
      <c r="J83" s="1898">
        <f>COUNTIFS(Arhīvs2018!$J$571:$J$610, H83, Arhīvs2018!$E$571:$E$610, "e-pasts")</f>
        <v>0</v>
      </c>
      <c r="K83" s="1898">
        <f>COUNTIFS(Arhīvs2018!$J$571:$J$610, H83, Arhīvs2018!$E$571:$E$610, "vēstule")</f>
        <v>0</v>
      </c>
      <c r="L83" s="729">
        <f t="shared" si="22"/>
        <v>0</v>
      </c>
      <c r="M83" s="34"/>
      <c r="N83" s="1848"/>
      <c r="O83" s="548" t="s">
        <v>2035</v>
      </c>
      <c r="P83" s="1897" t="e">
        <f>COUNTIF(#REF!, O83)</f>
        <v>#REF!</v>
      </c>
      <c r="Q83" s="1898" t="e">
        <f>COUNTIFS(#REF!, O83,#REF!, "e-pasts")</f>
        <v>#REF!</v>
      </c>
      <c r="R83" s="1898" t="e">
        <f>COUNTIFS(#REF!, O83,#REF!, "vēstule")</f>
        <v>#REF!</v>
      </c>
      <c r="S83" s="729" t="e">
        <f t="shared" si="20"/>
        <v>#REF!</v>
      </c>
      <c r="T83" s="1848"/>
      <c r="U83" s="1848"/>
      <c r="V83" s="34" t="s">
        <v>2035</v>
      </c>
      <c r="W83" s="1897">
        <f>COUNTIF('Arh20'!$J$568:$J$632, V83)</f>
        <v>11</v>
      </c>
      <c r="X83" s="1898">
        <f>COUNTIFS('Arh20'!$J$568:$J$632, V83, 'Arh20'!$E$568:$E$632, "e-pasts")</f>
        <v>8</v>
      </c>
      <c r="Y83" s="1898">
        <f>COUNTIFS('Arh20'!$J$568:$J$632, V83, 'Arh20'!$E$568:$E$632, "vēstule")</f>
        <v>3</v>
      </c>
      <c r="Z83" s="729">
        <f t="shared" si="21"/>
        <v>0</v>
      </c>
      <c r="AA83" s="34"/>
      <c r="AB83" s="1913">
        <f>SUM(Y80:Y87)</f>
        <v>18</v>
      </c>
      <c r="AC83" s="548" t="s">
        <v>2034</v>
      </c>
      <c r="AD83" s="1897">
        <f>COUNTIF('Arh21'!$J$656:$J$737, AC83)</f>
        <v>13</v>
      </c>
      <c r="AE83" s="1898">
        <f>COUNTIFS('Arh21'!$J$656:$J$737, AC83, 'Arh21'!$E$656:$E$737, "e-pasts")</f>
        <v>12</v>
      </c>
      <c r="AF83" s="1898">
        <f>COUNTIFS('Arh21'!$J$656:$J$737, AC83, 'Arh21'!$E$656:$E$737, "vēstule")</f>
        <v>1</v>
      </c>
      <c r="AG83" s="729">
        <f t="shared" si="23"/>
        <v>0</v>
      </c>
      <c r="AH83" s="34"/>
      <c r="AI83" s="1913">
        <f>SUM(AE82:AE89)</f>
        <v>63</v>
      </c>
      <c r="AJ83" s="548" t="s">
        <v>2034</v>
      </c>
      <c r="AK83" s="1917" t="e">
        <f>COUNTIF(#REF!, AJ83)</f>
        <v>#REF!</v>
      </c>
      <c r="AL83" s="1898" t="e">
        <f>COUNTIFS(#REF!, AJ83,#REF!, "e-pasts")</f>
        <v>#REF!</v>
      </c>
      <c r="AM83" s="1898" t="e">
        <f>COUNTIFS(#REF!, AJ83,#REF!, "vēstule")</f>
        <v>#REF!</v>
      </c>
      <c r="AN83" s="729"/>
      <c r="AO83" s="548" t="s">
        <v>2033</v>
      </c>
      <c r="AP83" s="1917" t="e">
        <f>COUNTIF(#REF!, AO83)</f>
        <v>#REF!</v>
      </c>
      <c r="AQ83" s="1898" t="e">
        <f>COUNTIFS(#REF!, AO83,#REF!, "e-pasts")</f>
        <v>#REF!</v>
      </c>
      <c r="AR83" s="1898" t="e">
        <f>COUNTIFS(#REF!, AO83,#REF!, "vēstule")</f>
        <v>#REF!</v>
      </c>
      <c r="AS83" s="1913" t="e">
        <f>SUM(AP83:AP89)</f>
        <v>#REF!</v>
      </c>
      <c r="AT83" s="34"/>
      <c r="AU83" s="34"/>
      <c r="AV83" s="34"/>
      <c r="AW83" s="34"/>
      <c r="AX83" s="34"/>
      <c r="AY83" s="34"/>
      <c r="AZ83" s="34"/>
      <c r="BA83" s="34"/>
      <c r="BB83" s="34"/>
      <c r="BC83" s="34"/>
      <c r="BD83" s="34"/>
      <c r="BE83" s="34"/>
      <c r="BF83" s="34"/>
      <c r="BG83" s="34"/>
      <c r="BH83" s="518"/>
      <c r="BI83" s="518"/>
      <c r="BJ83" s="34"/>
      <c r="BK83" s="34"/>
      <c r="BL83" s="34"/>
      <c r="BM83" s="34"/>
      <c r="BN83" s="34"/>
      <c r="BO83" s="34"/>
      <c r="BP83" s="34"/>
      <c r="BQ83" s="34"/>
      <c r="BR83" s="34" t="s">
        <v>2376</v>
      </c>
      <c r="BS83" s="34" t="e">
        <f>AK74</f>
        <v>#REF!</v>
      </c>
      <c r="BT83" s="34" t="e">
        <f>AK75</f>
        <v>#REF!</v>
      </c>
      <c r="BU83" s="34" t="e">
        <f>AK77</f>
        <v>#REF!</v>
      </c>
      <c r="BV83" s="34" t="e">
        <f>AK78</f>
        <v>#REF!</v>
      </c>
      <c r="BW83" s="34"/>
      <c r="BX83" s="34"/>
      <c r="BY83" s="34"/>
      <c r="BZ83" s="34"/>
      <c r="CA83" s="34"/>
      <c r="CB83" s="34"/>
      <c r="CC83" s="34"/>
      <c r="CD83" s="34"/>
      <c r="CE83" s="34"/>
      <c r="CF83" s="34"/>
      <c r="CG83" s="34"/>
      <c r="CH83" s="34"/>
      <c r="CI83" s="34"/>
      <c r="CJ83" s="1850" t="e">
        <f>SUM(AK79:AK80)</f>
        <v>#REF!</v>
      </c>
    </row>
    <row r="84" spans="1:88" ht="13.2" customHeight="1" outlineLevel="1">
      <c r="A84" s="1918" t="s">
        <v>14433</v>
      </c>
      <c r="B84" s="1889">
        <v>79</v>
      </c>
      <c r="C84" s="1890">
        <v>54</v>
      </c>
      <c r="D84" s="1890">
        <v>24</v>
      </c>
      <c r="E84" s="1889">
        <v>1</v>
      </c>
      <c r="F84" s="1927">
        <v>16</v>
      </c>
      <c r="G84" s="1848"/>
      <c r="H84" s="34" t="s">
        <v>2039</v>
      </c>
      <c r="I84" s="1897">
        <f>COUNTIF(Arhīvs2018!$J$571:$J$610, H84)</f>
        <v>7</v>
      </c>
      <c r="J84" s="1898">
        <f>COUNTIFS(Arhīvs2018!$J$571:$J$610, H84, Arhīvs2018!$E$571:$E$610, "e-pasts")</f>
        <v>5</v>
      </c>
      <c r="K84" s="1898">
        <f>COUNTIFS(Arhīvs2018!$J$571:$J$610, H84, Arhīvs2018!$E$571:$E$610, "vēstule")</f>
        <v>2</v>
      </c>
      <c r="L84" s="729">
        <f t="shared" si="22"/>
        <v>0</v>
      </c>
      <c r="M84" s="34"/>
      <c r="N84" s="1848"/>
      <c r="O84" s="1891" t="s">
        <v>14406</v>
      </c>
      <c r="P84" s="1892">
        <f>COUNT(#REF!)</f>
        <v>0</v>
      </c>
      <c r="Q84" s="1893" t="e">
        <f>COUNTIF(#REF!, "e-pasts")</f>
        <v>#REF!</v>
      </c>
      <c r="R84" s="1893" t="e">
        <f>COUNTIF(#REF!, "vēstule")</f>
        <v>#REF!</v>
      </c>
      <c r="S84" s="1892" t="e">
        <f t="shared" si="20"/>
        <v>#REF!</v>
      </c>
      <c r="T84" s="1894" t="e">
        <f>AVERAGE(#REF!)</f>
        <v>#REF!</v>
      </c>
      <c r="U84" s="1848" t="s">
        <v>14348</v>
      </c>
      <c r="V84" s="548" t="s">
        <v>2045</v>
      </c>
      <c r="W84" s="1897">
        <f>COUNTIF('Arh20'!$J$568:$J$632, V84)</f>
        <v>9</v>
      </c>
      <c r="X84" s="1898">
        <f>COUNTIFS('Arh20'!$J$568:$J$632, V84, 'Arh20'!$E$568:$E$632, "e-pasts")</f>
        <v>9</v>
      </c>
      <c r="Y84" s="1898">
        <f>COUNTIFS('Arh20'!$J$568:$J$632, V84, 'Arh20'!$E$568:$E$632, "vēstule")</f>
        <v>0</v>
      </c>
      <c r="Z84" s="729">
        <f t="shared" si="21"/>
        <v>0</v>
      </c>
      <c r="AA84" s="34"/>
      <c r="AB84" s="1913">
        <f>SUM(Z80:Z87)</f>
        <v>0</v>
      </c>
      <c r="AC84" s="548" t="s">
        <v>2042</v>
      </c>
      <c r="AD84" s="1897">
        <f>COUNTIF('Arh21'!$J$656:$J$737, AC84)</f>
        <v>12</v>
      </c>
      <c r="AE84" s="1898">
        <f>COUNTIFS('Arh21'!$J$656:$J$737, AC84, 'Arh21'!$E$656:$E$737, "e-pasts")</f>
        <v>10</v>
      </c>
      <c r="AF84" s="1898">
        <f>COUNTIFS('Arh21'!$J$656:$J$737, AC84, 'Arh21'!$E$656:$E$737, "vēstule")</f>
        <v>2</v>
      </c>
      <c r="AG84" s="729">
        <f t="shared" si="23"/>
        <v>0</v>
      </c>
      <c r="AH84" s="34"/>
      <c r="AI84" s="1913">
        <f>SUM(AF82:AF88)</f>
        <v>19</v>
      </c>
      <c r="AJ84" s="548" t="s">
        <v>2042</v>
      </c>
      <c r="AK84" s="1917" t="e">
        <f>COUNTIF(#REF!, AJ84)</f>
        <v>#REF!</v>
      </c>
      <c r="AL84" s="1898" t="e">
        <f>COUNTIFS(#REF!, AJ84,#REF!, "e-pasts")</f>
        <v>#REF!</v>
      </c>
      <c r="AM84" s="1898" t="e">
        <f>COUNTIFS(#REF!, AJ84,#REF!, "vēstule")</f>
        <v>#REF!</v>
      </c>
      <c r="AN84" s="729"/>
      <c r="AO84" s="548" t="s">
        <v>2034</v>
      </c>
      <c r="AP84" s="1917" t="e">
        <f>COUNTIF(#REF!, AO84)</f>
        <v>#REF!</v>
      </c>
      <c r="AQ84" s="1898" t="e">
        <f>COUNTIFS(#REF!, AO84,#REF!, "e-pasts")</f>
        <v>#REF!</v>
      </c>
      <c r="AR84" s="1898" t="e">
        <f>COUNTIFS(#REF!, AO84,#REF!, "vēstule")</f>
        <v>#REF!</v>
      </c>
      <c r="AS84" s="1848"/>
      <c r="AT84" s="34"/>
      <c r="AU84" s="34"/>
      <c r="AV84" s="34"/>
      <c r="AW84" s="34"/>
      <c r="AX84" s="34"/>
      <c r="AY84" s="34"/>
      <c r="AZ84" s="34"/>
      <c r="BA84" s="34"/>
      <c r="BB84" s="34"/>
      <c r="BC84" s="34"/>
      <c r="BD84" s="34"/>
      <c r="BE84" s="34"/>
      <c r="BF84" s="34"/>
      <c r="BG84" s="34"/>
      <c r="BH84" s="518"/>
      <c r="BI84" s="518"/>
      <c r="BJ84" s="34"/>
      <c r="BK84" s="34"/>
      <c r="BL84" s="34"/>
      <c r="BM84" s="34"/>
      <c r="BN84" s="34"/>
      <c r="BO84" s="34"/>
      <c r="BP84" s="34"/>
      <c r="BQ84" s="34"/>
      <c r="BR84" s="34" t="s">
        <v>2377</v>
      </c>
      <c r="BS84" s="34" t="e">
        <f>AK82</f>
        <v>#REF!</v>
      </c>
      <c r="BT84" s="34" t="e">
        <f>AK83</f>
        <v>#REF!</v>
      </c>
      <c r="BU84" s="34" t="e">
        <f>AK77</f>
        <v>#REF!</v>
      </c>
      <c r="BV84" s="34" t="e">
        <f>AK78</f>
        <v>#REF!</v>
      </c>
      <c r="BW84" s="34"/>
      <c r="BX84" s="34"/>
      <c r="BY84" s="34"/>
      <c r="BZ84" s="34"/>
      <c r="CA84" s="34"/>
      <c r="CB84" s="34"/>
      <c r="CC84" s="34"/>
      <c r="CD84" s="34"/>
      <c r="CE84" s="34"/>
      <c r="CF84" s="34"/>
      <c r="CG84" s="34"/>
      <c r="CH84" s="34"/>
      <c r="CI84" s="34"/>
      <c r="CJ84" s="1850" t="e">
        <f>SUM(AK87:AK88)</f>
        <v>#REF!</v>
      </c>
    </row>
    <row r="85" spans="1:88" ht="13.2" customHeight="1" outlineLevel="1">
      <c r="A85" s="1896" t="s">
        <v>2033</v>
      </c>
      <c r="B85" s="1897">
        <v>8</v>
      </c>
      <c r="C85" s="1898">
        <v>5</v>
      </c>
      <c r="D85" s="1898">
        <v>2</v>
      </c>
      <c r="E85" s="729">
        <v>1</v>
      </c>
      <c r="F85" s="367"/>
      <c r="G85" s="1925">
        <f>SUM(B85:B91)</f>
        <v>79</v>
      </c>
      <c r="H85" s="922"/>
      <c r="I85" s="1892">
        <f>COUNT(Arhīvs2018!$B$611:$B$698)</f>
        <v>88</v>
      </c>
      <c r="J85" s="1893">
        <f>COUNTIF(Arhīvs2018!$E$611:$E$698, "e-pasts")</f>
        <v>69</v>
      </c>
      <c r="K85" s="1893">
        <f>COUNTIF(Arhīvs2018!$E$611:$E$698, "vēstule")</f>
        <v>19</v>
      </c>
      <c r="L85" s="1892">
        <f t="shared" si="22"/>
        <v>0</v>
      </c>
      <c r="M85" s="1894">
        <f>AVERAGE(Arhīvs2018!$L$611:$L$698)</f>
        <v>14.477272727272727</v>
      </c>
      <c r="N85" s="1848" t="s">
        <v>14348</v>
      </c>
      <c r="O85" s="548" t="s">
        <v>2033</v>
      </c>
      <c r="P85" s="1897" t="e">
        <f>COUNTIF(#REF!, O85)</f>
        <v>#REF!</v>
      </c>
      <c r="Q85" s="1898" t="e">
        <f>COUNTIFS(#REF!, O85,#REF!, "e-pasts")</f>
        <v>#REF!</v>
      </c>
      <c r="R85" s="1898" t="e">
        <f>COUNTIFS(#REF!, O85,#REF!, "vēstule")</f>
        <v>#REF!</v>
      </c>
      <c r="S85" s="729" t="e">
        <f t="shared" si="20"/>
        <v>#REF!</v>
      </c>
      <c r="T85" s="34"/>
      <c r="U85" s="1848" t="e">
        <f>SUM(P85:P92)</f>
        <v>#REF!</v>
      </c>
      <c r="V85" s="34" t="s">
        <v>2041</v>
      </c>
      <c r="W85" s="1897">
        <f>COUNTIF('Arh20'!$J$568:$J$632, V85)</f>
        <v>14</v>
      </c>
      <c r="X85" s="1898">
        <f>COUNTIFS('Arh20'!$J$568:$J$632, V85, 'Arh20'!$E$568:$E$632, "e-pasts")</f>
        <v>8</v>
      </c>
      <c r="Y85" s="1898">
        <f>COUNTIFS('Arh20'!$J$568:$J$632, V85, 'Arh20'!$E$568:$E$632, "vēstule")</f>
        <v>6</v>
      </c>
      <c r="Z85" s="729">
        <f t="shared" si="21"/>
        <v>0</v>
      </c>
      <c r="AA85" s="34"/>
      <c r="AB85" s="1848"/>
      <c r="AC85" s="34" t="s">
        <v>2035</v>
      </c>
      <c r="AD85" s="1897">
        <f>COUNTIF('Arh21'!$J$656:$J$737, AC85)</f>
        <v>15</v>
      </c>
      <c r="AE85" s="1898">
        <f>COUNTIFS('Arh21'!$J$656:$J$737, AC85, 'Arh21'!$E$656:$E$737, "e-pasts")</f>
        <v>7</v>
      </c>
      <c r="AF85" s="1898">
        <f>COUNTIFS('Arh21'!$J$656:$J$737, AC85, 'Arh21'!$E$656:$E$737, "vēstule")</f>
        <v>8</v>
      </c>
      <c r="AG85" s="729">
        <f t="shared" si="23"/>
        <v>0</v>
      </c>
      <c r="AH85" s="34"/>
      <c r="AI85" s="1913">
        <f>SUM(AG80:AG82)</f>
        <v>0</v>
      </c>
      <c r="AJ85" s="34" t="s">
        <v>2035</v>
      </c>
      <c r="AK85" s="1917" t="e">
        <f>COUNTIF(#REF!, AJ85)</f>
        <v>#REF!</v>
      </c>
      <c r="AL85" s="1898" t="e">
        <f>COUNTIFS(#REF!, AJ85,#REF!, "e-pasts")</f>
        <v>#REF!</v>
      </c>
      <c r="AM85" s="1898" t="e">
        <f>COUNTIFS(#REF!, AJ85,#REF!, "vēstule")</f>
        <v>#REF!</v>
      </c>
      <c r="AN85" s="729"/>
      <c r="AO85" s="548" t="s">
        <v>2035</v>
      </c>
      <c r="AP85" s="1917" t="e">
        <f>COUNTIF(#REF!, AO85)</f>
        <v>#REF!</v>
      </c>
      <c r="AQ85" s="1898" t="e">
        <f>COUNTIFS(#REF!, AO85,#REF!, "e-pasts")</f>
        <v>#REF!</v>
      </c>
      <c r="AR85" s="1898" t="e">
        <f>COUNTIFS(#REF!, AO85,#REF!, "vēstule")</f>
        <v>#REF!</v>
      </c>
      <c r="AS85" s="1848"/>
      <c r="AT85" s="34"/>
      <c r="AU85" s="34"/>
      <c r="AV85" s="34"/>
      <c r="AW85" s="34"/>
      <c r="AX85" s="34"/>
      <c r="AY85" s="34"/>
      <c r="AZ85" s="34"/>
      <c r="BA85" s="34"/>
      <c r="BB85" s="34"/>
      <c r="BC85" s="34"/>
      <c r="BD85" s="34"/>
      <c r="BE85" s="34"/>
      <c r="BF85" s="34"/>
      <c r="BG85" s="34"/>
      <c r="BH85" s="518"/>
      <c r="BI85" s="518"/>
      <c r="BJ85" s="34"/>
      <c r="BK85" s="34"/>
      <c r="BL85" s="34"/>
      <c r="BM85" s="34"/>
      <c r="BN85" s="34"/>
      <c r="BO85" s="34"/>
      <c r="BP85" s="34"/>
      <c r="BQ85" s="34"/>
      <c r="BR85" s="34" t="s">
        <v>2378</v>
      </c>
      <c r="BS85" s="34" t="e">
        <f>AK90</f>
        <v>#REF!</v>
      </c>
      <c r="BT85" s="34" t="e">
        <f>AK91</f>
        <v>#REF!</v>
      </c>
      <c r="BU85" s="34" t="e">
        <f>AK93</f>
        <v>#REF!</v>
      </c>
      <c r="BV85" s="34" t="e">
        <f>AK94</f>
        <v>#REF!</v>
      </c>
      <c r="BW85" s="34" t="e">
        <f>AK92</f>
        <v>#REF!</v>
      </c>
      <c r="BZ85" s="34"/>
      <c r="CA85" s="34"/>
      <c r="CB85" s="34"/>
      <c r="CC85" s="34"/>
      <c r="CD85" s="34"/>
      <c r="CE85" s="34"/>
      <c r="CF85" s="34"/>
      <c r="CG85" s="34"/>
      <c r="CH85" s="34"/>
      <c r="CI85" s="34"/>
      <c r="CJ85" s="1850" t="e">
        <f>SUM(AK95:AK96)</f>
        <v>#REF!</v>
      </c>
    </row>
    <row r="86" spans="1:88" ht="13.2" customHeight="1" outlineLevel="1">
      <c r="A86" s="1896" t="s">
        <v>2846</v>
      </c>
      <c r="B86" s="1897">
        <v>18</v>
      </c>
      <c r="C86" s="1898">
        <v>14</v>
      </c>
      <c r="D86" s="1898">
        <v>4</v>
      </c>
      <c r="E86" s="729">
        <v>0</v>
      </c>
      <c r="F86" s="367"/>
      <c r="G86" s="1925">
        <f>SUM(C85:E91)</f>
        <v>79</v>
      </c>
      <c r="H86" s="548" t="s">
        <v>2033</v>
      </c>
      <c r="I86" s="1897">
        <f>COUNTIF(Arhīvs2018!$J$611:$J$698, H86)</f>
        <v>10</v>
      </c>
      <c r="J86" s="1898">
        <f>COUNTIFS(Arhīvs2018!$J$611:$J$698, H86, Arhīvs2018!$E$611:$E$698, "e-pasts")</f>
        <v>10</v>
      </c>
      <c r="K86" s="1898">
        <f>COUNTIFS(Arhīvs2018!$J$611:$J$698, H86, Arhīvs2018!$E$611:$E$698, "vēstule")</f>
        <v>0</v>
      </c>
      <c r="L86" s="729">
        <f t="shared" si="22"/>
        <v>0</v>
      </c>
      <c r="M86" s="34"/>
      <c r="N86" s="1848">
        <f>SUM(I86:I91)</f>
        <v>88</v>
      </c>
      <c r="O86" s="548" t="s">
        <v>2034</v>
      </c>
      <c r="P86" s="1897" t="e">
        <f>COUNTIF(#REF!, O86)</f>
        <v>#REF!</v>
      </c>
      <c r="Q86" s="1898" t="e">
        <f>COUNTIFS(#REF!, O86,#REF!, "e-pasts")</f>
        <v>#REF!</v>
      </c>
      <c r="R86" s="1898" t="e">
        <f>COUNTIFS(#REF!, O86,#REF!, "vēstule")</f>
        <v>#REF!</v>
      </c>
      <c r="S86" s="729" t="e">
        <f t="shared" ref="S86:S117" si="24">P86-Q86-R86</f>
        <v>#REF!</v>
      </c>
      <c r="T86" s="34"/>
      <c r="U86" s="1848" t="e">
        <f>SUM(Q85:S92)</f>
        <v>#REF!</v>
      </c>
      <c r="V86" s="548" t="s">
        <v>2039</v>
      </c>
      <c r="W86" s="1897">
        <f>COUNTIF('Arh20'!$J$568:$J$632, V86)</f>
        <v>4</v>
      </c>
      <c r="X86" s="1898">
        <f>COUNTIFS('Arh20'!$J$568:$J$632, V86, 'Arh20'!$E$568:$E$632, "e-pasts")</f>
        <v>4</v>
      </c>
      <c r="Y86" s="1898">
        <f>COUNTIFS('Arh20'!$J$568:$J$632, V86, 'Arh20'!$E$568:$E$632, "vēstule")</f>
        <v>0</v>
      </c>
      <c r="Z86" s="729">
        <f t="shared" si="21"/>
        <v>0</v>
      </c>
      <c r="AA86" s="34"/>
      <c r="AB86" s="1848"/>
      <c r="AC86" s="548" t="s">
        <v>2045</v>
      </c>
      <c r="AD86" s="1897">
        <f>COUNTIF('Arh21'!$J$656:$J$737, AC86)</f>
        <v>20</v>
      </c>
      <c r="AE86" s="1898">
        <f>COUNTIFS('Arh21'!$J$656:$J$737, AC86, 'Arh21'!$E$656:$E$737, "e-pasts")</f>
        <v>16</v>
      </c>
      <c r="AF86" s="1898">
        <f>COUNTIFS('Arh21'!$J$656:$J$737, AC86, 'Arh21'!$E$656:$E$737, "vēstule")</f>
        <v>4</v>
      </c>
      <c r="AG86" s="729">
        <f t="shared" si="23"/>
        <v>0</v>
      </c>
      <c r="AH86" s="34"/>
      <c r="AI86" s="34"/>
      <c r="AJ86" s="548" t="s">
        <v>2045</v>
      </c>
      <c r="AK86" s="1917" t="e">
        <f>COUNTIF(#REF!, AJ86)</f>
        <v>#REF!</v>
      </c>
      <c r="AL86" s="1898" t="e">
        <f>COUNTIFS(#REF!, AJ86,#REF!, "e-pasts")</f>
        <v>#REF!</v>
      </c>
      <c r="AM86" s="1898" t="e">
        <f>COUNTIFS(#REF!, AJ86,#REF!, "vēstule")</f>
        <v>#REF!</v>
      </c>
      <c r="AN86" s="729"/>
      <c r="AO86" s="548" t="s">
        <v>2045</v>
      </c>
      <c r="AP86" s="1917" t="e">
        <f>COUNTIF(#REF!, AO86)</f>
        <v>#REF!</v>
      </c>
      <c r="AQ86" s="1898" t="e">
        <f>COUNTIFS(#REF!, AO86,#REF!, "e-pasts")</f>
        <v>#REF!</v>
      </c>
      <c r="AR86" s="1898" t="e">
        <f>COUNTIFS(#REF!, AO86,#REF!, "vēstule")</f>
        <v>#REF!</v>
      </c>
      <c r="AS86" s="1848"/>
      <c r="AT86" s="34"/>
      <c r="AU86" s="34"/>
      <c r="AV86" s="34"/>
      <c r="AW86" s="34"/>
      <c r="AX86" s="34"/>
      <c r="AY86" s="34"/>
      <c r="AZ86" s="34"/>
      <c r="BA86" s="34"/>
      <c r="BB86" s="34"/>
      <c r="BC86" s="34"/>
      <c r="BD86" s="34"/>
      <c r="BE86" s="34"/>
      <c r="BF86" s="34"/>
      <c r="BG86" s="34"/>
      <c r="BH86" s="518"/>
      <c r="BI86" s="518"/>
      <c r="BJ86" s="34"/>
      <c r="BK86" s="34"/>
      <c r="BL86" s="34"/>
      <c r="BM86" s="34"/>
      <c r="BN86" s="34"/>
      <c r="BO86" s="34"/>
      <c r="BP86" s="34"/>
      <c r="BQ86" s="34"/>
      <c r="BR86" s="34" t="s">
        <v>2379</v>
      </c>
      <c r="BS86" s="34" t="e">
        <f>AK98</f>
        <v>#REF!</v>
      </c>
      <c r="BT86" s="34" t="e">
        <f>AK99</f>
        <v>#REF!</v>
      </c>
      <c r="BU86" s="34" t="e">
        <f>AK101</f>
        <v>#REF!</v>
      </c>
      <c r="BV86" s="34" t="e">
        <f>AK102</f>
        <v>#REF!</v>
      </c>
      <c r="BW86" s="34" t="e">
        <f>AK100</f>
        <v>#REF!</v>
      </c>
      <c r="BX86" s="34"/>
      <c r="BY86" s="34"/>
      <c r="BZ86" s="34"/>
      <c r="CA86" s="34"/>
      <c r="CB86" s="34"/>
      <c r="CC86" s="34"/>
      <c r="CD86" s="34"/>
      <c r="CE86" s="34"/>
      <c r="CF86" s="34"/>
      <c r="CG86" s="34"/>
      <c r="CH86" s="34"/>
      <c r="CI86" s="34"/>
      <c r="CJ86" s="1850" t="e">
        <f>SUM(AK103:AK104)</f>
        <v>#REF!</v>
      </c>
    </row>
    <row r="87" spans="1:88" ht="13.2" customHeight="1" outlineLevel="1">
      <c r="A87" s="1896" t="s">
        <v>2034</v>
      </c>
      <c r="B87" s="1897">
        <v>19</v>
      </c>
      <c r="C87" s="1898">
        <v>13</v>
      </c>
      <c r="D87" s="1898">
        <v>6</v>
      </c>
      <c r="E87" s="729">
        <v>0</v>
      </c>
      <c r="F87" s="367"/>
      <c r="G87" s="1913">
        <f>SUM(C85:C91)</f>
        <v>54</v>
      </c>
      <c r="H87" s="548" t="s">
        <v>2034</v>
      </c>
      <c r="I87" s="1897">
        <f>COUNTIF(Arhīvs2018!$J$611:$J$698, H87)</f>
        <v>20</v>
      </c>
      <c r="J87" s="1898">
        <f>COUNTIFS(Arhīvs2018!$J$611:$J$698, H87, Arhīvs2018!$E$611:$E$698, "e-pasts")</f>
        <v>12</v>
      </c>
      <c r="K87" s="1898">
        <f>COUNTIFS(Arhīvs2018!$J$611:$J$698, H87, Arhīvs2018!$E$611:$E$698, "vēstule")</f>
        <v>8</v>
      </c>
      <c r="L87" s="729">
        <f t="shared" si="22"/>
        <v>0</v>
      </c>
      <c r="M87" s="34"/>
      <c r="N87" s="1848">
        <f>SUM(J86:L91)</f>
        <v>88</v>
      </c>
      <c r="O87" s="548" t="s">
        <v>2969</v>
      </c>
      <c r="P87" s="1897" t="e">
        <f>COUNTIF(#REF!, O87)</f>
        <v>#REF!</v>
      </c>
      <c r="Q87" s="1898" t="e">
        <f>COUNTIFS(#REF!, O87,#REF!, "e-pasts")</f>
        <v>#REF!</v>
      </c>
      <c r="R87" s="1898" t="e">
        <f>COUNTIFS(#REF!, O87,#REF!, "vēstule")</f>
        <v>#REF!</v>
      </c>
      <c r="S87" s="729" t="e">
        <f t="shared" si="24"/>
        <v>#REF!</v>
      </c>
      <c r="T87" s="34"/>
      <c r="U87" s="1913" t="e">
        <f>SUM(Q85:Q92)</f>
        <v>#REF!</v>
      </c>
      <c r="V87" s="548" t="s">
        <v>2046</v>
      </c>
      <c r="W87" s="1897">
        <f>COUNTIF('Arh20'!$J$568:$J$632, V87)</f>
        <v>0</v>
      </c>
      <c r="X87" s="1898">
        <f>COUNTIFS('Arh20'!$J$568:$J$632, V87, 'Arh20'!$E$568:$E$632, "e-pasts")</f>
        <v>0</v>
      </c>
      <c r="Y87" s="1898">
        <f>COUNTIFS('Arh20'!$J$568:$J$632, V87, 'Arh20'!$E$568:$E$632, "vēstule")</f>
        <v>0</v>
      </c>
      <c r="Z87" s="729">
        <f t="shared" si="21"/>
        <v>0</v>
      </c>
      <c r="AA87" s="1848"/>
      <c r="AB87" s="1848"/>
      <c r="AC87" s="34" t="s">
        <v>2041</v>
      </c>
      <c r="AD87" s="1897">
        <f>COUNTIF('Arh21'!$J$656:$J$737, AC87)</f>
        <v>2</v>
      </c>
      <c r="AE87" s="1898">
        <f>COUNTIFS('Arh21'!$J$656:$J$737, AC87, 'Arh21'!$E$656:$E$737, "e-pasts")</f>
        <v>1</v>
      </c>
      <c r="AF87" s="1898">
        <f>COUNTIFS('Arh21'!$J$656:$J$737, AC87, 'Arh21'!$E$656:$E$737, "vēstule")</f>
        <v>1</v>
      </c>
      <c r="AG87" s="729">
        <f t="shared" si="23"/>
        <v>0</v>
      </c>
      <c r="AH87" s="34"/>
      <c r="AI87" s="1848"/>
      <c r="AJ87" s="548" t="s">
        <v>2038</v>
      </c>
      <c r="AK87" s="1917" t="e">
        <f>COUNTIF(#REF!, AJ87)</f>
        <v>#REF!</v>
      </c>
      <c r="AL87" s="1898" t="e">
        <f>COUNTIFS(#REF!, AJ87,#REF!, "e-pasts")</f>
        <v>#REF!</v>
      </c>
      <c r="AM87" s="1898" t="e">
        <f>COUNTIFS(#REF!, AJ87,#REF!, "vēstule")</f>
        <v>#REF!</v>
      </c>
      <c r="AN87" s="729"/>
      <c r="AO87" s="548" t="s">
        <v>2036</v>
      </c>
      <c r="AP87" s="1917" t="e">
        <f>COUNTIF(#REF!, AO87)</f>
        <v>#REF!</v>
      </c>
      <c r="AQ87" s="1898" t="e">
        <f>COUNTIFS(#REF!, AO87,#REF!, "e-pasts")</f>
        <v>#REF!</v>
      </c>
      <c r="AR87" s="1898" t="e">
        <f>COUNTIFS(#REF!, AO87,#REF!, "vēstule")</f>
        <v>#REF!</v>
      </c>
      <c r="AS87" s="1848"/>
      <c r="AT87" s="34"/>
      <c r="AU87" s="34"/>
      <c r="AV87" s="34"/>
      <c r="AW87" s="34"/>
      <c r="AX87" s="34"/>
      <c r="AY87" s="34"/>
      <c r="AZ87" s="34"/>
      <c r="BA87" s="34"/>
      <c r="BB87" s="34"/>
      <c r="BC87" s="34"/>
      <c r="BD87" s="34"/>
      <c r="BE87" s="34"/>
      <c r="BF87" s="34"/>
      <c r="BG87" s="34"/>
      <c r="BH87" s="518"/>
      <c r="BI87" s="518"/>
      <c r="BJ87" s="34"/>
      <c r="BK87" s="34"/>
      <c r="BL87" s="34"/>
      <c r="BM87" s="34"/>
      <c r="BN87" s="34"/>
      <c r="BO87" s="34"/>
      <c r="BP87" s="34"/>
      <c r="BQ87" s="34"/>
      <c r="BR87" s="34" t="s">
        <v>2380</v>
      </c>
      <c r="BS87" s="34" t="e">
        <f>AK107</f>
        <v>#REF!</v>
      </c>
      <c r="BT87" s="34" t="e">
        <f>AK108</f>
        <v>#REF!</v>
      </c>
      <c r="BU87" s="34" t="e">
        <f>AK110</f>
        <v>#REF!</v>
      </c>
      <c r="BV87" s="34" t="e">
        <f>AK111</f>
        <v>#REF!</v>
      </c>
      <c r="BW87" s="34" t="e">
        <f>AK109</f>
        <v>#REF!</v>
      </c>
      <c r="BX87" s="34"/>
      <c r="BY87" s="34"/>
      <c r="BZ87" s="34"/>
      <c r="CA87" s="34"/>
      <c r="CB87" s="34"/>
      <c r="CC87" s="34"/>
      <c r="CD87" s="34"/>
      <c r="CE87" s="34"/>
      <c r="CF87" s="34"/>
      <c r="CG87" s="34"/>
      <c r="CH87" s="34"/>
      <c r="CI87" s="34"/>
      <c r="CJ87" s="1850" t="e">
        <f>SUM(AK112:AK113)</f>
        <v>#REF!</v>
      </c>
    </row>
    <row r="88" spans="1:88" ht="13.2" customHeight="1" outlineLevel="1">
      <c r="A88" s="1896" t="s">
        <v>2831</v>
      </c>
      <c r="B88" s="1897">
        <v>14</v>
      </c>
      <c r="C88" s="1898">
        <v>8</v>
      </c>
      <c r="D88" s="1898">
        <v>6</v>
      </c>
      <c r="E88" s="729">
        <v>0</v>
      </c>
      <c r="F88" s="367"/>
      <c r="G88" s="1913">
        <f>SUM(D85:D91)</f>
        <v>24</v>
      </c>
      <c r="H88" s="1916" t="s">
        <v>2042</v>
      </c>
      <c r="I88" s="1897">
        <f>COUNTIF(Arhīvs2018!$J$611:$J$698, H88)</f>
        <v>23</v>
      </c>
      <c r="J88" s="1898">
        <f>COUNTIFS(Arhīvs2018!$J$611:$J$698, H88, Arhīvs2018!$E$611:$E$698, "e-pasts")</f>
        <v>21</v>
      </c>
      <c r="K88" s="1898">
        <f>COUNTIFS(Arhīvs2018!$J$611:$J$698, H88, Arhīvs2018!$E$611:$E$698, "vēstule")</f>
        <v>2</v>
      </c>
      <c r="L88" s="729">
        <f t="shared" si="22"/>
        <v>0</v>
      </c>
      <c r="M88" s="34"/>
      <c r="N88" s="1913">
        <f>SUM(J86:J91)</f>
        <v>69</v>
      </c>
      <c r="O88" s="548" t="s">
        <v>2042</v>
      </c>
      <c r="P88" s="1897" t="e">
        <f>COUNTIF(#REF!, O88)</f>
        <v>#REF!</v>
      </c>
      <c r="Q88" s="1898" t="e">
        <f>COUNTIFS(#REF!, O88,#REF!, "e-pasts")</f>
        <v>#REF!</v>
      </c>
      <c r="R88" s="1898" t="e">
        <f>COUNTIFS(#REF!, O88,#REF!, "vēstule")</f>
        <v>#REF!</v>
      </c>
      <c r="S88" s="729" t="e">
        <f t="shared" si="24"/>
        <v>#REF!</v>
      </c>
      <c r="T88" s="34"/>
      <c r="U88" s="1913" t="e">
        <f>SUM(R85:R92)</f>
        <v>#REF!</v>
      </c>
      <c r="V88" s="1891" t="s">
        <v>14417</v>
      </c>
      <c r="W88" s="1892">
        <f>COUNT('Arh20'!$B$634:$B$710)</f>
        <v>77</v>
      </c>
      <c r="X88" s="1893">
        <f>COUNTIF('Arh20'!$E$634:$E$710, "e-pasts")</f>
        <v>60</v>
      </c>
      <c r="Y88" s="1893">
        <f>COUNTIF('Arh20'!$E$634:$E$710, "vēstule")</f>
        <v>17</v>
      </c>
      <c r="Z88" s="1892">
        <f t="shared" si="21"/>
        <v>0</v>
      </c>
      <c r="AA88" s="1894">
        <f>AVERAGE('Arh20'!$L$634:$L$710)</f>
        <v>10.866666666666667</v>
      </c>
      <c r="AB88" s="1848" t="s">
        <v>14348</v>
      </c>
      <c r="AC88" s="548" t="s">
        <v>2039</v>
      </c>
      <c r="AD88" s="1897">
        <f>COUNTIF('Arh21'!$J$656:$J$737, AC88)</f>
        <v>0</v>
      </c>
      <c r="AE88" s="1898">
        <f>COUNTIFS('Arh21'!$J$656:$J$737, AC88, 'Arh21'!$E$656:$E$737, "e-pasts")</f>
        <v>0</v>
      </c>
      <c r="AF88" s="1898">
        <f>COUNTIFS('Arh21'!$J$656:$J$737, AC88, 'Arh21'!$E$656:$E$737, "vēstule")</f>
        <v>0</v>
      </c>
      <c r="AG88" s="729">
        <f t="shared" si="23"/>
        <v>0</v>
      </c>
      <c r="AH88" s="1848"/>
      <c r="AI88" s="1848" t="s">
        <v>14348</v>
      </c>
      <c r="AJ88" s="548" t="s">
        <v>2046</v>
      </c>
      <c r="AK88" s="1917" t="e">
        <f>COUNTIF(#REF!, AJ88)</f>
        <v>#REF!</v>
      </c>
      <c r="AL88" s="1898" t="e">
        <f>COUNTIFS(#REF!, AJ88,#REF!, "e-pasts")</f>
        <v>#REF!</v>
      </c>
      <c r="AM88" s="1898" t="e">
        <f>COUNTIFS(#REF!, AJ88,#REF!, "vēstule")</f>
        <v>#REF!</v>
      </c>
      <c r="AN88" s="729"/>
      <c r="AO88" s="548" t="s">
        <v>2044</v>
      </c>
      <c r="AP88" s="1917" t="e">
        <f>COUNTIF(#REF!, AO88)</f>
        <v>#REF!</v>
      </c>
      <c r="AQ88" s="1898" t="e">
        <f>COUNTIFS(#REF!, AO88,#REF!, "e-pasts")</f>
        <v>#REF!</v>
      </c>
      <c r="AR88" s="1898" t="e">
        <f>COUNTIFS(#REF!, AO88,#REF!, "vēstule")</f>
        <v>#REF!</v>
      </c>
      <c r="AS88" s="1848"/>
      <c r="AT88" s="34"/>
      <c r="AU88" s="34"/>
      <c r="AV88" s="34"/>
      <c r="AW88" s="34"/>
      <c r="AX88" s="34"/>
      <c r="AY88" s="34"/>
      <c r="AZ88" s="34"/>
      <c r="BA88" s="34"/>
      <c r="BB88" s="34"/>
      <c r="BC88" s="34"/>
      <c r="BD88" s="34"/>
      <c r="BE88" s="34"/>
      <c r="BF88" s="34"/>
      <c r="BG88" s="34"/>
      <c r="BH88" s="518"/>
      <c r="BI88" s="518"/>
      <c r="BJ88" s="34"/>
      <c r="BK88" s="34"/>
      <c r="BL88" s="34"/>
      <c r="BM88" s="34"/>
      <c r="BN88" s="34"/>
      <c r="BO88" s="34"/>
      <c r="BP88" s="34"/>
      <c r="BQ88" s="34"/>
      <c r="BR88" s="550" t="s">
        <v>2381</v>
      </c>
      <c r="BS88" s="550" t="e">
        <f>AP19</f>
        <v>#REF!</v>
      </c>
      <c r="BT88" s="550" t="e">
        <f>AP20</f>
        <v>#REF!</v>
      </c>
      <c r="BU88" s="550" t="e">
        <f>AP21</f>
        <v>#REF!</v>
      </c>
      <c r="BV88" s="550" t="e">
        <f>AP22</f>
        <v>#REF!</v>
      </c>
      <c r="BW88" s="550" t="e">
        <f>AP23</f>
        <v>#REF!</v>
      </c>
      <c r="BX88" s="550" t="e">
        <f>AP24</f>
        <v>#REF!</v>
      </c>
      <c r="BY88" s="550" t="e">
        <f>AP25</f>
        <v>#REF!</v>
      </c>
      <c r="BZ88" s="550"/>
      <c r="CA88" s="550"/>
      <c r="CB88" s="34"/>
      <c r="CC88" s="34"/>
      <c r="CD88" s="34"/>
      <c r="CE88" s="34"/>
      <c r="CF88" s="34"/>
      <c r="CG88" s="34"/>
      <c r="CH88" s="34"/>
      <c r="CI88" s="34"/>
      <c r="CJ88" s="1850"/>
    </row>
    <row r="89" spans="1:88" ht="13.2" customHeight="1" outlineLevel="1">
      <c r="A89" s="1924" t="s">
        <v>11881</v>
      </c>
      <c r="B89" s="1897">
        <v>18</v>
      </c>
      <c r="C89" s="1898">
        <v>13</v>
      </c>
      <c r="D89" s="1898">
        <v>5</v>
      </c>
      <c r="E89" s="729">
        <v>0</v>
      </c>
      <c r="F89" s="367"/>
      <c r="G89" s="1913">
        <f>SUM(E85:E91)</f>
        <v>1</v>
      </c>
      <c r="H89" s="1916" t="s">
        <v>2969</v>
      </c>
      <c r="I89" s="1897">
        <f>COUNTIF(Arhīvs2018!$J$611:$J$698, H89)</f>
        <v>18</v>
      </c>
      <c r="J89" s="1898">
        <f>COUNTIFS(Arhīvs2018!$J$611:$J$698, H89, Arhīvs2018!$E$611:$E$698, "e-pasts")</f>
        <v>14</v>
      </c>
      <c r="K89" s="1898">
        <f>COUNTIFS(Arhīvs2018!$J$611:$J$698, H89, Arhīvs2018!$E$611:$E$698, "vēstule")</f>
        <v>4</v>
      </c>
      <c r="L89" s="729">
        <f t="shared" si="22"/>
        <v>0</v>
      </c>
      <c r="M89" s="34"/>
      <c r="N89" s="1913">
        <f>SUM(K86:K91)</f>
        <v>19</v>
      </c>
      <c r="O89" s="548" t="s">
        <v>3001</v>
      </c>
      <c r="P89" s="1897" t="e">
        <f>COUNTIF(#REF!, O89)</f>
        <v>#REF!</v>
      </c>
      <c r="Q89" s="1898" t="e">
        <f>COUNTIFS(#REF!, O89,#REF!, "e-pasts")</f>
        <v>#REF!</v>
      </c>
      <c r="R89" s="1898" t="e">
        <f>COUNTIFS(#REF!, O89,#REF!, "vēstule")</f>
        <v>#REF!</v>
      </c>
      <c r="S89" s="729" t="e">
        <f t="shared" si="24"/>
        <v>#REF!</v>
      </c>
      <c r="T89" s="34"/>
      <c r="U89" s="1913" t="e">
        <f>SUM(S85:S92)</f>
        <v>#REF!</v>
      </c>
      <c r="V89" s="548" t="s">
        <v>2033</v>
      </c>
      <c r="W89" s="1897">
        <f>COUNTIF('Arh20'!$J$634:$J$710, V89)</f>
        <v>14</v>
      </c>
      <c r="X89" s="1898">
        <f>COUNTIFS('Arh20'!$J$634:$J$710, V89, 'Arh20'!$E$634:$E$710, "e-pasts")</f>
        <v>12</v>
      </c>
      <c r="Y89" s="1898">
        <f>COUNTIFS('Arh20'!$J$634:$J$710, V89, 'Arh20'!$E$634:$E$710, "vēstule")</f>
        <v>2</v>
      </c>
      <c r="Z89" s="729">
        <f t="shared" si="21"/>
        <v>0</v>
      </c>
      <c r="AA89" s="34"/>
      <c r="AB89" s="1848">
        <f>SUM(W89:W96)</f>
        <v>77</v>
      </c>
      <c r="AC89" s="548" t="s">
        <v>2046</v>
      </c>
      <c r="AD89" s="1897">
        <f>COUNTIF('Arh21'!$J$656:$J$737, AC89)</f>
        <v>1</v>
      </c>
      <c r="AE89" s="1898">
        <f>COUNTIFS('Arh21'!$J$656:$J$737, AC89, 'Arh21'!$E$656:$E$737, "e-pasts")</f>
        <v>1</v>
      </c>
      <c r="AF89" s="1898">
        <f>COUNTIFS('Arh21'!$J$656:$J$737, AC89, 'Arh21'!$E$656:$E$737, "vēstule")</f>
        <v>0</v>
      </c>
      <c r="AG89" s="729">
        <f t="shared" si="23"/>
        <v>0</v>
      </c>
      <c r="AH89" s="34"/>
      <c r="AI89" s="34"/>
      <c r="AJ89" s="1891" t="s">
        <v>2378</v>
      </c>
      <c r="AK89" s="1914">
        <f>COUNT(#REF!)</f>
        <v>0</v>
      </c>
      <c r="AL89" s="1893" t="e">
        <f>COUNTIF(#REF!, "e-pasts")</f>
        <v>#REF!</v>
      </c>
      <c r="AM89" s="1893" t="e">
        <f>COUNTIF(#REF!, "vēstule")</f>
        <v>#REF!</v>
      </c>
      <c r="AN89" s="1892" t="e">
        <f>AK89-AL89-AM89</f>
        <v>#REF!</v>
      </c>
      <c r="AO89" s="548" t="s">
        <v>2038</v>
      </c>
      <c r="AP89" s="1917" t="e">
        <f>COUNTIF(#REF!, AO89)</f>
        <v>#REF!</v>
      </c>
      <c r="AQ89" s="1898" t="e">
        <f>COUNTIFS(#REF!, AO89,#REF!, "e-pasts")</f>
        <v>#REF!</v>
      </c>
      <c r="AR89" s="1898" t="e">
        <f>COUNTIFS(#REF!, AO89,#REF!, "vēstule")</f>
        <v>#REF!</v>
      </c>
      <c r="AS89" s="1848"/>
      <c r="AT89" s="34"/>
      <c r="AU89" s="34"/>
      <c r="AV89" s="34"/>
      <c r="AW89" s="34"/>
      <c r="AX89" s="34"/>
      <c r="AY89" s="34"/>
      <c r="AZ89" s="34"/>
      <c r="BA89" s="34"/>
      <c r="BB89" s="34"/>
      <c r="BC89" s="34"/>
      <c r="BD89" s="34"/>
      <c r="BE89" s="34"/>
      <c r="BF89" s="34"/>
      <c r="BG89" s="34"/>
      <c r="BH89" s="518"/>
      <c r="BI89" s="518"/>
      <c r="BJ89" s="34"/>
      <c r="BK89" s="34"/>
      <c r="BL89" s="34"/>
      <c r="BM89" s="34"/>
      <c r="BN89" s="34"/>
      <c r="BO89" s="34"/>
      <c r="BP89" s="34"/>
      <c r="BQ89" s="34"/>
      <c r="BR89" s="550" t="s">
        <v>2382</v>
      </c>
      <c r="BS89" s="1928" t="e">
        <f>AP27</f>
        <v>#REF!</v>
      </c>
      <c r="BT89" s="550" t="e">
        <f>AP28</f>
        <v>#REF!</v>
      </c>
      <c r="BU89" s="550" t="e">
        <f>AP29</f>
        <v>#REF!</v>
      </c>
      <c r="BV89" s="550" t="e">
        <f>AP30</f>
        <v>#REF!</v>
      </c>
      <c r="BW89" s="550" t="e">
        <f>AP31</f>
        <v>#REF!</v>
      </c>
      <c r="BX89" s="550" t="e">
        <f>AP32</f>
        <v>#REF!</v>
      </c>
      <c r="BY89" s="550" t="e">
        <f>AP33</f>
        <v>#REF!</v>
      </c>
      <c r="BZ89" s="550"/>
      <c r="CA89" s="550"/>
      <c r="CB89" s="34"/>
      <c r="CC89" s="34"/>
      <c r="CD89" s="34"/>
      <c r="CE89" s="34"/>
      <c r="CF89" s="34"/>
      <c r="CG89" s="34"/>
      <c r="CH89" s="34"/>
      <c r="CI89" s="34"/>
      <c r="CJ89" s="1850"/>
    </row>
    <row r="90" spans="1:88" ht="13.2" customHeight="1" outlineLevel="1">
      <c r="A90" s="1924" t="s">
        <v>2046</v>
      </c>
      <c r="B90" s="1897">
        <v>0</v>
      </c>
      <c r="C90" s="1898">
        <v>0</v>
      </c>
      <c r="D90" s="1898">
        <v>0</v>
      </c>
      <c r="E90" s="729">
        <v>0</v>
      </c>
      <c r="F90" s="367"/>
      <c r="G90" s="1848"/>
      <c r="H90" s="1916" t="s">
        <v>2046</v>
      </c>
      <c r="I90" s="1897">
        <f>COUNTIF(Arhīvs2018!$J$611:$J$698, H90)</f>
        <v>1</v>
      </c>
      <c r="J90" s="1898">
        <f>COUNTIFS(Arhīvs2018!$J$611:$J$698, H90, Arhīvs2018!$E$611:$E$698, "e-pasts")</f>
        <v>1</v>
      </c>
      <c r="K90" s="1898">
        <f>COUNTIFS(Arhīvs2018!$J$611:$J$698, H90, Arhīvs2018!$E$611:$E$698, "vēstule")</f>
        <v>0</v>
      </c>
      <c r="L90" s="729">
        <f t="shared" si="22"/>
        <v>0</v>
      </c>
      <c r="M90" s="34"/>
      <c r="N90" s="1913">
        <f>SUM(L86:L89)</f>
        <v>0</v>
      </c>
      <c r="O90" s="548" t="s">
        <v>2039</v>
      </c>
      <c r="P90" s="1897" t="e">
        <f>COUNTIF(#REF!, O90)</f>
        <v>#REF!</v>
      </c>
      <c r="Q90" s="1898" t="e">
        <f>COUNTIFS(#REF!, O90,#REF!, "e-pasts")</f>
        <v>#REF!</v>
      </c>
      <c r="R90" s="1898" t="e">
        <f>COUNTIFS(#REF!, O90,#REF!, "vēstule")</f>
        <v>#REF!</v>
      </c>
      <c r="S90" s="729" t="e">
        <f t="shared" si="24"/>
        <v>#REF!</v>
      </c>
      <c r="T90" s="34"/>
      <c r="U90" s="1848"/>
      <c r="V90" s="548" t="s">
        <v>2034</v>
      </c>
      <c r="W90" s="1897">
        <f>COUNTIF('Arh20'!$J$634:$J$710, V90)</f>
        <v>15</v>
      </c>
      <c r="X90" s="1898">
        <f>COUNTIFS('Arh20'!$J$634:$J$710, V90, 'Arh20'!$E$634:$E$710, "e-pasts")</f>
        <v>11</v>
      </c>
      <c r="Y90" s="1898">
        <f>COUNTIFS('Arh20'!$J$634:$J$710, V90, 'Arh20'!$E$634:$E$710, "vēstule")</f>
        <v>4</v>
      </c>
      <c r="Z90" s="729">
        <f t="shared" si="21"/>
        <v>0</v>
      </c>
      <c r="AA90" s="34">
        <f>SUM(W89:W96)</f>
        <v>77</v>
      </c>
      <c r="AB90" s="1848">
        <f>SUM(X89:Z96)</f>
        <v>77</v>
      </c>
      <c r="AC90" s="1891" t="s">
        <v>14434</v>
      </c>
      <c r="AD90" s="1892">
        <f>COUNT('Arh21'!$B$739:$B$830)</f>
        <v>92</v>
      </c>
      <c r="AE90" s="1893">
        <f>COUNTIF('Arh21'!$E$739:$E$830, "e-pasts")</f>
        <v>63</v>
      </c>
      <c r="AF90" s="1893">
        <f>COUNTIF('Arh21'!$E$739:$E$830, "vēstule")</f>
        <v>29</v>
      </c>
      <c r="AG90" s="1892">
        <f t="shared" si="23"/>
        <v>0</v>
      </c>
      <c r="AH90" s="1894"/>
      <c r="AI90" s="1848">
        <f>SUM(AD91:AD97)</f>
        <v>92</v>
      </c>
      <c r="AJ90" s="548" t="s">
        <v>2033</v>
      </c>
      <c r="AK90" s="1917" t="e">
        <f>COUNTIF(#REF!, AJ90)</f>
        <v>#REF!</v>
      </c>
      <c r="AL90" s="1898" t="e">
        <f>COUNTIFS(#REF!, AJ90,#REF!, "e-pasts")</f>
        <v>#REF!</v>
      </c>
      <c r="AM90" s="1898" t="e">
        <f>COUNTIFS(#REF!, AJ90,#REF!, "vēstule")</f>
        <v>#REF!</v>
      </c>
      <c r="AN90" s="729" t="e">
        <f>SUM(AK90:AK96)</f>
        <v>#REF!</v>
      </c>
      <c r="AO90" s="1891" t="s">
        <v>2403</v>
      </c>
      <c r="AP90" s="1914">
        <f>COUNT(#REF!)</f>
        <v>0</v>
      </c>
      <c r="AQ90" s="1893" t="e">
        <f>COUNTIF(#REF!, "e-pasts")</f>
        <v>#REF!</v>
      </c>
      <c r="AR90" s="1893" t="e">
        <f>COUNTIF(#REF!, "vēstule")</f>
        <v>#REF!</v>
      </c>
      <c r="AS90" s="1892" t="e">
        <f>AP90-AQ90-AR90</f>
        <v>#REF!</v>
      </c>
      <c r="AT90" s="34"/>
      <c r="AU90" s="34"/>
      <c r="AV90" s="34"/>
      <c r="AW90" s="34"/>
      <c r="AX90" s="34"/>
      <c r="AY90" s="34"/>
      <c r="AZ90" s="34"/>
      <c r="BA90" s="34"/>
      <c r="BB90" s="34"/>
      <c r="BC90" s="34"/>
      <c r="BD90" s="34"/>
      <c r="BE90" s="34"/>
      <c r="BF90" s="34"/>
      <c r="BG90" s="34"/>
      <c r="BH90" s="518"/>
      <c r="BI90" s="518"/>
      <c r="BJ90" s="34"/>
      <c r="BK90" s="34"/>
      <c r="BL90" s="34"/>
      <c r="BM90" s="34"/>
      <c r="BN90" s="34"/>
      <c r="BO90" s="34"/>
      <c r="BP90" s="34"/>
      <c r="BQ90" s="34"/>
      <c r="BR90" s="550" t="s">
        <v>2383</v>
      </c>
      <c r="BS90" s="550" t="e">
        <f>AP35</f>
        <v>#REF!</v>
      </c>
      <c r="BT90" s="550" t="e">
        <f>AP36</f>
        <v>#REF!</v>
      </c>
      <c r="BU90" s="550" t="e">
        <f>AP37</f>
        <v>#REF!</v>
      </c>
      <c r="BV90" s="550" t="e">
        <f>AP38</f>
        <v>#REF!</v>
      </c>
      <c r="BW90" s="550" t="e">
        <f>AP39</f>
        <v>#REF!</v>
      </c>
      <c r="BX90" s="550" t="e">
        <f>AP40</f>
        <v>#REF!</v>
      </c>
      <c r="BY90" s="550" t="e">
        <f>AP41</f>
        <v>#REF!</v>
      </c>
      <c r="BZ90" s="550"/>
      <c r="CA90" s="550"/>
      <c r="CB90" s="34"/>
      <c r="CC90" s="34"/>
      <c r="CD90" s="34"/>
      <c r="CE90" s="34"/>
      <c r="CF90" s="34"/>
      <c r="CG90" s="34"/>
      <c r="CH90" s="34"/>
      <c r="CI90" s="34"/>
      <c r="CJ90" s="1850"/>
    </row>
    <row r="91" spans="1:88" ht="13.2" customHeight="1" outlineLevel="1">
      <c r="A91" s="1924" t="s">
        <v>2969</v>
      </c>
      <c r="B91" s="1897">
        <v>2</v>
      </c>
      <c r="C91" s="1898">
        <v>1</v>
      </c>
      <c r="D91" s="1898">
        <v>1</v>
      </c>
      <c r="E91" s="729">
        <v>0</v>
      </c>
      <c r="F91" s="367"/>
      <c r="G91" s="1848"/>
      <c r="H91" s="34" t="s">
        <v>2039</v>
      </c>
      <c r="I91" s="1897">
        <f>COUNTIF(Arhīvs2018!$J$611:$J$698, H91)</f>
        <v>16</v>
      </c>
      <c r="J91" s="1898">
        <f>COUNTIFS(Arhīvs2018!$J$611:$J$698, H91, Arhīvs2018!$E$611:$E$698, "e-pasts")</f>
        <v>11</v>
      </c>
      <c r="K91" s="1898">
        <f>COUNTIFS(Arhīvs2018!$J$611:$J$698, H91, Arhīvs2018!$E$611:$E$698, "vēstule")</f>
        <v>5</v>
      </c>
      <c r="L91" s="729">
        <f t="shared" si="22"/>
        <v>0</v>
      </c>
      <c r="M91" s="34"/>
      <c r="N91" s="1848"/>
      <c r="O91" s="548" t="s">
        <v>2888</v>
      </c>
      <c r="P91" s="1897" t="e">
        <f>COUNTIF(#REF!, O91)</f>
        <v>#REF!</v>
      </c>
      <c r="Q91" s="1898" t="e">
        <f>COUNTIFS(#REF!, O91,#REF!, "e-pasts")</f>
        <v>#REF!</v>
      </c>
      <c r="R91" s="1898" t="e">
        <f>COUNTIFS(#REF!, O91,#REF!, "vēstule")</f>
        <v>#REF!</v>
      </c>
      <c r="S91" s="729" t="e">
        <f t="shared" si="24"/>
        <v>#REF!</v>
      </c>
      <c r="T91" s="34"/>
      <c r="U91" s="1848"/>
      <c r="V91" s="548" t="s">
        <v>2042</v>
      </c>
      <c r="W91" s="1897">
        <f>COUNTIF('Arh20'!$J$634:$J$710, V91)</f>
        <v>12</v>
      </c>
      <c r="X91" s="1898">
        <f>COUNTIFS('Arh20'!$J$634:$J$710, V91, 'Arh20'!$E$634:$E$710, "e-pasts")</f>
        <v>8</v>
      </c>
      <c r="Y91" s="1898">
        <f>COUNTIFS('Arh20'!$J$634:$J$710, V91, 'Arh20'!$E$634:$E$710, "vēstule")</f>
        <v>4</v>
      </c>
      <c r="Z91" s="729">
        <f t="shared" si="21"/>
        <v>0</v>
      </c>
      <c r="AA91" s="34"/>
      <c r="AB91" s="1913">
        <f>SUM(X89:X96)</f>
        <v>60</v>
      </c>
      <c r="AC91" s="548" t="s">
        <v>2033</v>
      </c>
      <c r="AD91" s="1897">
        <f>COUNTIF('Arh21'!$J$739:$J$830, AC91)</f>
        <v>19</v>
      </c>
      <c r="AE91" s="1898">
        <f>COUNTIFS('Arh21'!$J$739:$J$830, AC91, 'Arh21'!$E$739:$E$830, "e-pasts")</f>
        <v>14</v>
      </c>
      <c r="AF91" s="1898">
        <f>COUNTIFS('Arh21'!$J$739:$J$830, AC91, 'Arh21'!$E$739:$E$830, "vēstule")</f>
        <v>5</v>
      </c>
      <c r="AG91" s="729">
        <f t="shared" si="23"/>
        <v>0</v>
      </c>
      <c r="AH91" s="34"/>
      <c r="AI91" s="1848">
        <f>SUM(AE91:AG97)</f>
        <v>92</v>
      </c>
      <c r="AJ91" s="548" t="s">
        <v>2034</v>
      </c>
      <c r="AK91" s="1917" t="e">
        <f>COUNTIF(#REF!, AJ91)</f>
        <v>#REF!</v>
      </c>
      <c r="AL91" s="1898" t="e">
        <f>COUNTIFS(#REF!, AJ91,#REF!, "e-pasts")</f>
        <v>#REF!</v>
      </c>
      <c r="AM91" s="1898" t="e">
        <f>COUNTIFS(#REF!, AJ91,#REF!, "vēstule")</f>
        <v>#REF!</v>
      </c>
      <c r="AN91" s="729"/>
      <c r="AO91" s="548" t="s">
        <v>2033</v>
      </c>
      <c r="AP91" s="1917" t="e">
        <f>COUNTIF(#REF!, AO91)</f>
        <v>#REF!</v>
      </c>
      <c r="AQ91" s="1898" t="e">
        <f>COUNTIFS(#REF!, AO91,#REF!, "e-pasts")</f>
        <v>#REF!</v>
      </c>
      <c r="AR91" s="1898" t="e">
        <f>COUNTIFS(#REF!, AO91,#REF!, "vēstule")</f>
        <v>#REF!</v>
      </c>
      <c r="AS91" s="1913" t="e">
        <f>SUM(AP91:AP97)</f>
        <v>#REF!</v>
      </c>
      <c r="AT91" s="34"/>
      <c r="AU91" s="34"/>
      <c r="AV91" s="34"/>
      <c r="AW91" s="34"/>
      <c r="AX91" s="34"/>
      <c r="AY91" s="34"/>
      <c r="AZ91" s="34"/>
      <c r="BA91" s="34"/>
      <c r="BB91" s="34"/>
      <c r="BC91" s="34"/>
      <c r="BD91" s="34"/>
      <c r="BE91" s="34"/>
      <c r="BF91" s="34"/>
      <c r="BG91" s="34"/>
      <c r="BH91" s="518"/>
      <c r="BI91" s="518"/>
      <c r="BJ91" s="34"/>
      <c r="BK91" s="34"/>
      <c r="BL91" s="34"/>
      <c r="BM91" s="34"/>
      <c r="BN91" s="34"/>
      <c r="BO91" s="34"/>
      <c r="BP91" s="34"/>
      <c r="BQ91" s="34"/>
      <c r="BR91" s="550" t="s">
        <v>2384</v>
      </c>
      <c r="BS91" s="550" t="e">
        <f>AP43</f>
        <v>#REF!</v>
      </c>
      <c r="BT91" s="550" t="e">
        <f>AP44</f>
        <v>#REF!</v>
      </c>
      <c r="BU91" s="550" t="e">
        <f>AP45</f>
        <v>#REF!</v>
      </c>
      <c r="BV91" s="550" t="e">
        <f>AP46</f>
        <v>#REF!</v>
      </c>
      <c r="BW91" s="550" t="e">
        <f>AP47</f>
        <v>#REF!</v>
      </c>
      <c r="BX91" s="550" t="e">
        <f>AP48</f>
        <v>#REF!</v>
      </c>
      <c r="BY91" s="550" t="e">
        <f>AP49</f>
        <v>#REF!</v>
      </c>
      <c r="BZ91" s="550"/>
      <c r="CA91" s="550"/>
      <c r="CB91" s="34"/>
      <c r="CC91" s="34"/>
      <c r="CD91" s="34"/>
      <c r="CE91" s="34"/>
      <c r="CF91" s="34"/>
      <c r="CG91" s="34"/>
      <c r="CH91" s="34"/>
      <c r="CI91" s="34"/>
      <c r="CJ91" s="1850"/>
    </row>
    <row r="92" spans="1:88" ht="13.2" customHeight="1" outlineLevel="1">
      <c r="A92" s="1918" t="s">
        <v>14435</v>
      </c>
      <c r="B92" s="1889">
        <v>63</v>
      </c>
      <c r="C92" s="1890">
        <v>47</v>
      </c>
      <c r="D92" s="1890">
        <v>16</v>
      </c>
      <c r="E92" s="1889">
        <f t="shared" ref="E92:E99" si="25">B92-C92-D92</f>
        <v>0</v>
      </c>
      <c r="F92" s="1927">
        <v>15</v>
      </c>
      <c r="G92" s="1848"/>
      <c r="H92" s="922"/>
      <c r="I92" s="1892">
        <f>COUNT(Arhīvs2018!$B$699:$B$764)</f>
        <v>66</v>
      </c>
      <c r="J92" s="1893">
        <f>COUNTIF(Arhīvs2018!$E$699:$E$764, "e-pasts")</f>
        <v>48</v>
      </c>
      <c r="K92" s="1893">
        <f>COUNTIF(Arhīvs2018!$E$699:$E$764, "vēstule")</f>
        <v>18</v>
      </c>
      <c r="L92" s="1892">
        <f t="shared" si="22"/>
        <v>0</v>
      </c>
      <c r="M92" s="1894">
        <f>AVERAGE(Arhīvs2018!$L$699:$L$764)</f>
        <v>12.861538461538462</v>
      </c>
      <c r="N92" s="1848" t="s">
        <v>14348</v>
      </c>
      <c r="O92" s="548" t="s">
        <v>2035</v>
      </c>
      <c r="P92" s="1897" t="e">
        <f>COUNTIF(#REF!, O92)</f>
        <v>#REF!</v>
      </c>
      <c r="Q92" s="1898" t="e">
        <f>COUNTIFS(#REF!, O92,#REF!, "e-pasts")</f>
        <v>#REF!</v>
      </c>
      <c r="R92" s="1898" t="e">
        <f>COUNTIFS(#REF!, O92,#REF!, "vēstule")</f>
        <v>#REF!</v>
      </c>
      <c r="S92" s="729" t="e">
        <f t="shared" si="24"/>
        <v>#REF!</v>
      </c>
      <c r="T92" s="1848"/>
      <c r="U92" s="1848"/>
      <c r="V92" s="34" t="s">
        <v>2035</v>
      </c>
      <c r="W92" s="1897">
        <f>COUNTIF('Arh20'!$J$634:$J$710, V92)</f>
        <v>12</v>
      </c>
      <c r="X92" s="1898">
        <f>COUNTIFS('Arh20'!$J$634:$J$710, V92, 'Arh20'!$E$634:$E$710, "e-pasts")</f>
        <v>10</v>
      </c>
      <c r="Y92" s="1898">
        <f>COUNTIFS('Arh20'!$J$634:$J$710, V92, 'Arh20'!$E$634:$E$710, "vēstule")</f>
        <v>2</v>
      </c>
      <c r="Z92" s="729">
        <f t="shared" si="21"/>
        <v>0</v>
      </c>
      <c r="AA92" s="34"/>
      <c r="AB92" s="1913">
        <f>SUM(Y89:Y96)</f>
        <v>17</v>
      </c>
      <c r="AC92" s="548" t="s">
        <v>2034</v>
      </c>
      <c r="AD92" s="1897">
        <f>COUNTIF('Arh21'!$J$739:$J$830, AC92)</f>
        <v>17</v>
      </c>
      <c r="AE92" s="1898">
        <f>COUNTIFS('Arh21'!$J$739:$J$830, AC92, 'Arh21'!$E$739:$E$830, "e-pasts")</f>
        <v>12</v>
      </c>
      <c r="AF92" s="1898">
        <f>COUNTIFS('Arh21'!$J$739:$J$830, AC92, 'Arh21'!$E$739:$E$830, "vēstule")</f>
        <v>5</v>
      </c>
      <c r="AG92" s="729">
        <f t="shared" si="23"/>
        <v>0</v>
      </c>
      <c r="AH92" s="34"/>
      <c r="AI92" s="1913">
        <f>SUM(AE91:AE97)</f>
        <v>63</v>
      </c>
      <c r="AJ92" s="548" t="s">
        <v>2036</v>
      </c>
      <c r="AK92" s="1917" t="e">
        <f>COUNTIF(#REF!, AJ92)</f>
        <v>#REF!</v>
      </c>
      <c r="AL92" s="1898" t="e">
        <f>COUNTIFS(#REF!, AJ92,#REF!, "e-pasts")</f>
        <v>#REF!</v>
      </c>
      <c r="AM92" s="1898" t="e">
        <f>COUNTIFS(#REF!, AJ92,#REF!, "vēstule")</f>
        <v>#REF!</v>
      </c>
      <c r="AN92" s="729"/>
      <c r="AO92" s="548" t="s">
        <v>2034</v>
      </c>
      <c r="AP92" s="1917" t="e">
        <f>COUNTIF(#REF!, AO92)</f>
        <v>#REF!</v>
      </c>
      <c r="AQ92" s="1898" t="e">
        <f>COUNTIFS(#REF!, AO92,#REF!, "e-pasts")</f>
        <v>#REF!</v>
      </c>
      <c r="AR92" s="1898" t="e">
        <f>COUNTIFS(#REF!, AO92,#REF!, "vēstule")</f>
        <v>#REF!</v>
      </c>
      <c r="AS92" s="1848"/>
      <c r="AT92" s="34"/>
      <c r="AU92" s="34"/>
      <c r="AV92" s="34"/>
      <c r="AW92" s="34"/>
      <c r="AX92" s="34"/>
      <c r="AY92" s="34"/>
      <c r="AZ92" s="34"/>
      <c r="BA92" s="34"/>
      <c r="BB92" s="34"/>
      <c r="BC92" s="34"/>
      <c r="BD92" s="34"/>
      <c r="BE92" s="34"/>
      <c r="BF92" s="34"/>
      <c r="BG92" s="34"/>
      <c r="BH92" s="518"/>
      <c r="BI92" s="518"/>
      <c r="BJ92" s="34"/>
      <c r="BK92" s="34"/>
      <c r="BL92" s="34"/>
      <c r="BM92" s="34"/>
      <c r="BN92" s="34"/>
      <c r="BO92" s="34"/>
      <c r="BP92" s="34"/>
      <c r="BQ92" s="34"/>
      <c r="BR92" s="550" t="s">
        <v>2385</v>
      </c>
      <c r="BS92" s="550" t="e">
        <f>AP51</f>
        <v>#REF!</v>
      </c>
      <c r="BT92" s="550" t="e">
        <f>AP52</f>
        <v>#REF!</v>
      </c>
      <c r="BU92" s="550" t="e">
        <f>AP53</f>
        <v>#REF!</v>
      </c>
      <c r="BV92" s="550" t="e">
        <f>AP54</f>
        <v>#REF!</v>
      </c>
      <c r="BW92" s="550" t="e">
        <f>AP55</f>
        <v>#REF!</v>
      </c>
      <c r="BX92" s="550" t="e">
        <f>AP56</f>
        <v>#REF!</v>
      </c>
      <c r="BY92" s="550" t="e">
        <f>AP57</f>
        <v>#REF!</v>
      </c>
      <c r="BZ92" s="550"/>
      <c r="CA92" s="550"/>
      <c r="CB92" s="34"/>
      <c r="CC92" s="34"/>
      <c r="CD92" s="34"/>
      <c r="CE92" s="34"/>
      <c r="CF92" s="34"/>
      <c r="CG92" s="34"/>
      <c r="CH92" s="34"/>
      <c r="CI92" s="34"/>
      <c r="CJ92" s="1850"/>
    </row>
    <row r="93" spans="1:88" ht="13.2" customHeight="1" outlineLevel="1">
      <c r="A93" s="1896" t="s">
        <v>2033</v>
      </c>
      <c r="B93" s="1897">
        <v>11</v>
      </c>
      <c r="C93" s="1898">
        <v>9</v>
      </c>
      <c r="D93" s="1898">
        <v>2</v>
      </c>
      <c r="E93" s="729">
        <f t="shared" si="25"/>
        <v>0</v>
      </c>
      <c r="F93" s="367"/>
      <c r="G93" s="1848">
        <f>SUM(B93:B99)</f>
        <v>63</v>
      </c>
      <c r="H93" s="548" t="s">
        <v>2033</v>
      </c>
      <c r="I93" s="1897">
        <f>COUNTIF(Arhīvs2018!$J$699:$J$764, H93)</f>
        <v>15</v>
      </c>
      <c r="J93" s="1898">
        <f>COUNTIFS(Arhīvs2018!$J$699:$J$764, H93, Arhīvs2018!$E$699:$E$764, "e-pasts")</f>
        <v>13</v>
      </c>
      <c r="K93" s="1898">
        <f>COUNTIFS(Arhīvs2018!$J$699:$J$764, H93, Arhīvs2018!$E$699:$E$764, "vēstule")</f>
        <v>2</v>
      </c>
      <c r="L93" s="729">
        <f t="shared" si="22"/>
        <v>0</v>
      </c>
      <c r="M93" s="34"/>
      <c r="N93" s="1848">
        <f>SUM(I93:I99)</f>
        <v>66</v>
      </c>
      <c r="O93" s="1891" t="s">
        <v>14407</v>
      </c>
      <c r="P93" s="1892">
        <f>COUNT(#REF!)</f>
        <v>0</v>
      </c>
      <c r="Q93" s="1893" t="e">
        <f>COUNTIF(#REF!, "e-pasts")</f>
        <v>#REF!</v>
      </c>
      <c r="R93" s="1893" t="e">
        <f>COUNTIF(#REF!, "vēstule")</f>
        <v>#REF!</v>
      </c>
      <c r="S93" s="1892" t="e">
        <f t="shared" si="24"/>
        <v>#REF!</v>
      </c>
      <c r="T93" s="1894" t="e">
        <f>AVERAGE(#REF!)</f>
        <v>#REF!</v>
      </c>
      <c r="U93" s="1848" t="s">
        <v>14348</v>
      </c>
      <c r="V93" s="548" t="s">
        <v>2045</v>
      </c>
      <c r="W93" s="1897">
        <f>COUNTIF('Arh20'!$J$634:$J$710, V93)</f>
        <v>12</v>
      </c>
      <c r="X93" s="1898">
        <f>COUNTIFS('Arh20'!$J$634:$J$710, V93, 'Arh20'!$E$634:$E$710, "e-pasts")</f>
        <v>11</v>
      </c>
      <c r="Y93" s="1898">
        <f>COUNTIFS('Arh20'!$J$634:$J$710, V93, 'Arh20'!$E$634:$E$710, "vēstule")</f>
        <v>1</v>
      </c>
      <c r="Z93" s="729">
        <f t="shared" ref="Z93:Z123" si="26">W93-X93-Y93</f>
        <v>0</v>
      </c>
      <c r="AA93" s="34"/>
      <c r="AB93" s="1913">
        <f>SUM(Z89:Z96)</f>
        <v>0</v>
      </c>
      <c r="AC93" s="548" t="s">
        <v>2042</v>
      </c>
      <c r="AD93" s="1897">
        <f>COUNTIF('Arh21'!$J$739:$J$830, AC93)</f>
        <v>25</v>
      </c>
      <c r="AE93" s="1898">
        <f>COUNTIFS('Arh21'!$J$739:$J$830, AC93, 'Arh21'!$E$739:$E$830, "e-pasts")</f>
        <v>13</v>
      </c>
      <c r="AF93" s="1898">
        <f>COUNTIFS('Arh21'!$J$739:$J$830, AC93, 'Arh21'!$E$739:$E$830, "vēstule")</f>
        <v>12</v>
      </c>
      <c r="AG93" s="729">
        <f t="shared" si="23"/>
        <v>0</v>
      </c>
      <c r="AH93" s="34"/>
      <c r="AI93" s="1913">
        <f>SUM(AF91:AF97)</f>
        <v>29</v>
      </c>
      <c r="AJ93" s="34" t="s">
        <v>2035</v>
      </c>
      <c r="AK93" s="1917" t="e">
        <f>COUNTIF(#REF!, AJ93)</f>
        <v>#REF!</v>
      </c>
      <c r="AL93" s="1898" t="e">
        <f>COUNTIFS(#REF!, AJ93,#REF!, "e-pasts")</f>
        <v>#REF!</v>
      </c>
      <c r="AM93" s="1898" t="e">
        <f>COUNTIFS(#REF!, AJ93,#REF!, "vēstule")</f>
        <v>#REF!</v>
      </c>
      <c r="AN93" s="729"/>
      <c r="AO93" s="548" t="s">
        <v>2035</v>
      </c>
      <c r="AP93" s="1917" t="e">
        <f>COUNTIF(#REF!, AO93)</f>
        <v>#REF!</v>
      </c>
      <c r="AQ93" s="1898" t="e">
        <f>COUNTIFS(#REF!, AO93,#REF!, "e-pasts")</f>
        <v>#REF!</v>
      </c>
      <c r="AR93" s="1898" t="e">
        <f>COUNTIFS(#REF!, AO93,#REF!, "vēstule")</f>
        <v>#REF!</v>
      </c>
      <c r="AS93" s="1848"/>
      <c r="AT93" s="34"/>
      <c r="AU93" s="34"/>
      <c r="AV93" s="34"/>
      <c r="AW93" s="34"/>
      <c r="AX93" s="34"/>
      <c r="AY93" s="34"/>
      <c r="AZ93" s="34"/>
      <c r="BA93" s="34"/>
      <c r="BB93" s="34"/>
      <c r="BC93" s="34"/>
      <c r="BD93" s="34"/>
      <c r="BE93" s="34"/>
      <c r="BF93" s="34"/>
      <c r="BG93" s="34"/>
      <c r="BH93" s="518"/>
      <c r="BI93" s="518"/>
      <c r="BJ93" s="34"/>
      <c r="BK93" s="34"/>
      <c r="BL93" s="34"/>
      <c r="BM93" s="34"/>
      <c r="BN93" s="34"/>
      <c r="BO93" s="34"/>
      <c r="BP93" s="34"/>
      <c r="BQ93" s="34"/>
      <c r="BR93" s="550" t="s">
        <v>2386</v>
      </c>
      <c r="BS93" s="550" t="e">
        <f>AP59</f>
        <v>#REF!</v>
      </c>
      <c r="BT93" s="550" t="e">
        <f>AP60</f>
        <v>#REF!</v>
      </c>
      <c r="BU93" s="550" t="e">
        <f>AP61</f>
        <v>#REF!</v>
      </c>
      <c r="BV93" s="550" t="e">
        <f>AP62</f>
        <v>#REF!</v>
      </c>
      <c r="BW93" s="550" t="e">
        <f>AP63</f>
        <v>#REF!</v>
      </c>
      <c r="BX93" s="550" t="e">
        <f>AP64</f>
        <v>#REF!</v>
      </c>
      <c r="BY93" s="550" t="e">
        <f>AP65</f>
        <v>#REF!</v>
      </c>
      <c r="BZ93" s="550"/>
      <c r="CA93" s="550"/>
      <c r="CB93" s="34"/>
      <c r="CC93" s="34"/>
      <c r="CD93" s="34"/>
      <c r="CE93" s="34"/>
      <c r="CF93" s="34"/>
      <c r="CG93" s="34"/>
      <c r="CH93" s="34"/>
      <c r="CI93" s="34"/>
      <c r="CJ93" s="1850"/>
    </row>
    <row r="94" spans="1:88" ht="13.2" customHeight="1" outlineLevel="1">
      <c r="A94" s="1896" t="s">
        <v>2846</v>
      </c>
      <c r="B94" s="1897">
        <v>9</v>
      </c>
      <c r="C94" s="1898">
        <v>4</v>
      </c>
      <c r="D94" s="1898">
        <v>5</v>
      </c>
      <c r="E94" s="729">
        <f t="shared" si="25"/>
        <v>0</v>
      </c>
      <c r="F94" s="367"/>
      <c r="G94" s="1848">
        <f>SUM(C93:E99)</f>
        <v>63</v>
      </c>
      <c r="H94" s="548" t="s">
        <v>2034</v>
      </c>
      <c r="I94" s="1897">
        <f>COUNTIF(Arhīvs2018!$J$699:$J$764, H94)</f>
        <v>10</v>
      </c>
      <c r="J94" s="1898">
        <f>COUNTIFS(Arhīvs2018!$J$699:$J$764, H94, Arhīvs2018!$E$699:$E$764, "e-pasts")</f>
        <v>8</v>
      </c>
      <c r="K94" s="1898">
        <f>COUNTIFS(Arhīvs2018!$J$699:$J$764, H94, Arhīvs2018!$E$699:$E$764, "vēstule")</f>
        <v>2</v>
      </c>
      <c r="L94" s="729">
        <f t="shared" si="22"/>
        <v>0</v>
      </c>
      <c r="M94" s="34"/>
      <c r="N94" s="1848">
        <f>SUM(J93:L99)</f>
        <v>66</v>
      </c>
      <c r="O94" s="548" t="s">
        <v>2033</v>
      </c>
      <c r="P94" s="1897" t="e">
        <f>COUNTIF(#REF!, O94)</f>
        <v>#REF!</v>
      </c>
      <c r="Q94" s="1898" t="e">
        <f>COUNTIFS(#REF!, O94,#REF!, "e-pasts")</f>
        <v>#REF!</v>
      </c>
      <c r="R94" s="1898" t="e">
        <f>COUNTIFS(#REF!, O94,#REF!, "vēstule")</f>
        <v>#REF!</v>
      </c>
      <c r="S94" s="729" t="e">
        <f t="shared" si="24"/>
        <v>#REF!</v>
      </c>
      <c r="T94" s="34"/>
      <c r="U94" s="1848" t="e">
        <f>SUM(P94:P101)</f>
        <v>#REF!</v>
      </c>
      <c r="V94" s="34" t="s">
        <v>2041</v>
      </c>
      <c r="W94" s="1897">
        <f>COUNTIF('Arh20'!$J$634:$J$710, V94)</f>
        <v>11</v>
      </c>
      <c r="X94" s="1898">
        <f>COUNTIFS('Arh20'!$J$634:$J$710, V94, 'Arh20'!$E$634:$E$710, "e-pasts")</f>
        <v>7</v>
      </c>
      <c r="Y94" s="1898">
        <f>COUNTIFS('Arh20'!$J$634:$J$710, V94, 'Arh20'!$E$634:$E$710, "vēstule")</f>
        <v>4</v>
      </c>
      <c r="Z94" s="729">
        <f t="shared" si="26"/>
        <v>0</v>
      </c>
      <c r="AA94" s="34"/>
      <c r="AB94" s="1848"/>
      <c r="AC94" s="34" t="s">
        <v>2035</v>
      </c>
      <c r="AD94" s="1897">
        <f>COUNTIF('Arh21'!$J$739:$J$830, AC94)</f>
        <v>14</v>
      </c>
      <c r="AE94" s="1898">
        <f>COUNTIFS('Arh21'!$J$739:$J$830, AC94, 'Arh21'!$E$739:$E$830, "e-pasts")</f>
        <v>11</v>
      </c>
      <c r="AF94" s="1898">
        <f>COUNTIFS('Arh21'!$J$739:$J$830, AC94, 'Arh21'!$E$739:$E$830, "vēstule")</f>
        <v>3</v>
      </c>
      <c r="AG94" s="729">
        <f t="shared" si="23"/>
        <v>0</v>
      </c>
      <c r="AH94" s="34"/>
      <c r="AI94" s="1913">
        <f>SUM(AG91:AG94)</f>
        <v>0</v>
      </c>
      <c r="AJ94" s="548" t="s">
        <v>2045</v>
      </c>
      <c r="AK94" s="1917" t="e">
        <f>COUNTIF(#REF!, AJ94)</f>
        <v>#REF!</v>
      </c>
      <c r="AL94" s="1898" t="e">
        <f>COUNTIFS(#REF!, AJ94,#REF!, "e-pasts")</f>
        <v>#REF!</v>
      </c>
      <c r="AM94" s="1898" t="e">
        <f>COUNTIFS(#REF!, AJ94,#REF!, "vēstule")</f>
        <v>#REF!</v>
      </c>
      <c r="AN94" s="729"/>
      <c r="AO94" s="548" t="s">
        <v>2045</v>
      </c>
      <c r="AP94" s="1917" t="e">
        <f>COUNTIF(#REF!, AO94)</f>
        <v>#REF!</v>
      </c>
      <c r="AQ94" s="1898" t="e">
        <f>COUNTIFS(#REF!, AO94,#REF!, "e-pasts")</f>
        <v>#REF!</v>
      </c>
      <c r="AR94" s="1898" t="e">
        <f>COUNTIFS(#REF!, AO94,#REF!, "vēstule")</f>
        <v>#REF!</v>
      </c>
      <c r="AS94" s="1848"/>
      <c r="AT94" s="34"/>
      <c r="AU94" s="34"/>
      <c r="AV94" s="34"/>
      <c r="AW94" s="34"/>
      <c r="AX94" s="34"/>
      <c r="AY94" s="34"/>
      <c r="AZ94" s="34"/>
      <c r="BA94" s="34"/>
      <c r="BB94" s="34"/>
      <c r="BC94" s="34"/>
      <c r="BD94" s="34"/>
      <c r="BE94" s="34"/>
      <c r="BF94" s="34"/>
      <c r="BG94" s="34"/>
      <c r="BH94" s="518"/>
      <c r="BI94" s="518"/>
      <c r="BJ94" s="34"/>
      <c r="BK94" s="34"/>
      <c r="BL94" s="34"/>
      <c r="BM94" s="34"/>
      <c r="BN94" s="34"/>
      <c r="BO94" s="34"/>
      <c r="BP94" s="34"/>
      <c r="BQ94" s="34"/>
      <c r="BR94" s="550" t="s">
        <v>2387</v>
      </c>
      <c r="BS94" s="550" t="e">
        <f>AP67</f>
        <v>#REF!</v>
      </c>
      <c r="BT94" s="550" t="e">
        <f>AP68</f>
        <v>#REF!</v>
      </c>
      <c r="BU94" s="550" t="e">
        <f>AP77</f>
        <v>#REF!</v>
      </c>
      <c r="BV94" s="550" t="e">
        <f>AP70</f>
        <v>#REF!</v>
      </c>
      <c r="BW94" s="550" t="e">
        <f>AP71</f>
        <v>#REF!</v>
      </c>
      <c r="BX94" s="550" t="e">
        <f>AP72</f>
        <v>#REF!</v>
      </c>
      <c r="BY94" s="550" t="e">
        <f>AP73</f>
        <v>#REF!</v>
      </c>
      <c r="BZ94" s="550"/>
      <c r="CA94" s="550"/>
      <c r="CB94" s="34"/>
      <c r="CC94" s="34"/>
      <c r="CD94" s="34"/>
      <c r="CE94" s="34"/>
      <c r="CF94" s="34"/>
      <c r="CG94" s="34"/>
      <c r="CH94" s="34"/>
      <c r="CI94" s="34"/>
      <c r="CJ94" s="1850"/>
    </row>
    <row r="95" spans="1:88" ht="13.2" customHeight="1" outlineLevel="1">
      <c r="A95" s="1896" t="s">
        <v>2034</v>
      </c>
      <c r="B95" s="1897">
        <v>11</v>
      </c>
      <c r="C95" s="1898">
        <v>9</v>
      </c>
      <c r="D95" s="1898">
        <v>2</v>
      </c>
      <c r="E95" s="729">
        <f t="shared" si="25"/>
        <v>0</v>
      </c>
      <c r="F95" s="367"/>
      <c r="G95" s="1913">
        <f>SUM(C93:C99)</f>
        <v>47</v>
      </c>
      <c r="H95" s="1916" t="s">
        <v>2042</v>
      </c>
      <c r="I95" s="1897">
        <f>COUNTIF(Arhīvs2018!$J$699:$J$764, H95)</f>
        <v>2</v>
      </c>
      <c r="J95" s="1898">
        <f>COUNTIFS(Arhīvs2018!$J$699:$J$764, H95, Arhīvs2018!$E$699:$E$764, "e-pasts")</f>
        <v>2</v>
      </c>
      <c r="K95" s="1898">
        <f>COUNTIFS(Arhīvs2018!$J$699:$J$764, H95, Arhīvs2018!$E$699:$E$764, "vēstule")</f>
        <v>0</v>
      </c>
      <c r="L95" s="729">
        <f t="shared" si="22"/>
        <v>0</v>
      </c>
      <c r="M95" s="34"/>
      <c r="N95" s="1913">
        <f>SUM(J93:J99)</f>
        <v>48</v>
      </c>
      <c r="O95" s="548" t="s">
        <v>2034</v>
      </c>
      <c r="P95" s="1897" t="e">
        <f>COUNTIF(#REF!, O95)</f>
        <v>#REF!</v>
      </c>
      <c r="Q95" s="1898" t="e">
        <f>COUNTIFS(#REF!, O95,#REF!, "e-pasts")</f>
        <v>#REF!</v>
      </c>
      <c r="R95" s="1898" t="e">
        <f>COUNTIFS(#REF!, O95,#REF!, "vēstule")</f>
        <v>#REF!</v>
      </c>
      <c r="S95" s="729" t="e">
        <f t="shared" si="24"/>
        <v>#REF!</v>
      </c>
      <c r="T95" s="34"/>
      <c r="U95" s="1848" t="e">
        <f>SUM(Q94:S101)</f>
        <v>#REF!</v>
      </c>
      <c r="V95" s="548" t="s">
        <v>2039</v>
      </c>
      <c r="W95" s="1897">
        <f>COUNTIF('Arh20'!$J$634:$J$710, V95)</f>
        <v>1</v>
      </c>
      <c r="X95" s="1898">
        <f>COUNTIFS('Arh20'!$J$634:$J$710, V95, 'Arh20'!$E$634:$E$710, "e-pasts")</f>
        <v>1</v>
      </c>
      <c r="Y95" s="1898">
        <f>COUNTIFS('Arh20'!$J$634:$J$710, V95, 'Arh20'!$E$634:$E$710, "vēstule")</f>
        <v>0</v>
      </c>
      <c r="Z95" s="729">
        <f t="shared" si="26"/>
        <v>0</v>
      </c>
      <c r="AA95" s="34"/>
      <c r="AB95" s="1848"/>
      <c r="AC95" s="548" t="s">
        <v>2045</v>
      </c>
      <c r="AD95" s="1897">
        <f>COUNTIF('Arh21'!$J$739:$J$830, AC95)</f>
        <v>16</v>
      </c>
      <c r="AE95" s="1898">
        <f>COUNTIFS('Arh21'!$J$739:$J$830, AC95, 'Arh21'!$E$739:$E$830, "e-pasts")</f>
        <v>12</v>
      </c>
      <c r="AF95" s="1898">
        <f>COUNTIFS('Arh21'!$J$739:$J$830, AC95, 'Arh21'!$E$739:$E$830, "vēstule")</f>
        <v>4</v>
      </c>
      <c r="AG95" s="729">
        <f t="shared" si="23"/>
        <v>0</v>
      </c>
      <c r="AH95" s="34"/>
      <c r="AI95" s="34"/>
      <c r="AJ95" s="548" t="s">
        <v>2038</v>
      </c>
      <c r="AK95" s="1917" t="e">
        <f>COUNTIF(#REF!, AJ95)</f>
        <v>#REF!</v>
      </c>
      <c r="AL95" s="1898" t="e">
        <f>COUNTIFS(#REF!, AJ95,#REF!, "e-pasts")</f>
        <v>#REF!</v>
      </c>
      <c r="AM95" s="1898" t="e">
        <f>COUNTIFS(#REF!, AJ95,#REF!, "vēstule")</f>
        <v>#REF!</v>
      </c>
      <c r="AN95" s="729"/>
      <c r="AO95" s="548" t="s">
        <v>2036</v>
      </c>
      <c r="AP95" s="1917" t="e">
        <f>COUNTIF(#REF!, AO95)</f>
        <v>#REF!</v>
      </c>
      <c r="AQ95" s="1898" t="e">
        <f>COUNTIFS(#REF!, AO95,#REF!, "e-pasts")</f>
        <v>#REF!</v>
      </c>
      <c r="AR95" s="1898" t="e">
        <f>COUNTIFS(#REF!, AO95,#REF!, "vēstule")</f>
        <v>#REF!</v>
      </c>
      <c r="AS95" s="1848"/>
      <c r="AT95" s="34"/>
      <c r="AU95" s="34"/>
      <c r="AV95" s="34"/>
      <c r="AW95" s="34"/>
      <c r="AX95" s="34"/>
      <c r="AY95" s="34"/>
      <c r="AZ95" s="34"/>
      <c r="BA95" s="34"/>
      <c r="BB95" s="34"/>
      <c r="BC95" s="34"/>
      <c r="BD95" s="34"/>
      <c r="BE95" s="34"/>
      <c r="BF95" s="34"/>
      <c r="BG95" s="34"/>
      <c r="BH95" s="518"/>
      <c r="BI95" s="518"/>
      <c r="BJ95" s="34"/>
      <c r="BK95" s="34"/>
      <c r="BL95" s="34"/>
      <c r="BM95" s="34"/>
      <c r="BN95" s="34"/>
      <c r="BO95" s="34"/>
      <c r="BP95" s="34"/>
      <c r="BQ95" s="34"/>
      <c r="BR95" s="550" t="s">
        <v>2388</v>
      </c>
      <c r="BS95" s="550" t="e">
        <f>AP75</f>
        <v>#REF!</v>
      </c>
      <c r="BT95" s="550" t="e">
        <f>AP76</f>
        <v>#REF!</v>
      </c>
      <c r="BU95" s="550" t="e">
        <f>AP77</f>
        <v>#REF!</v>
      </c>
      <c r="BV95" s="550" t="e">
        <f>AP78</f>
        <v>#REF!</v>
      </c>
      <c r="BW95" s="550" t="e">
        <f>AP79</f>
        <v>#REF!</v>
      </c>
      <c r="BX95" s="550" t="e">
        <f>AP80</f>
        <v>#REF!</v>
      </c>
      <c r="BY95" s="550" t="e">
        <f>AP81</f>
        <v>#REF!</v>
      </c>
      <c r="BZ95" s="550"/>
      <c r="CA95" s="550"/>
      <c r="CB95" s="34"/>
      <c r="CC95" s="34"/>
      <c r="CD95" s="34"/>
      <c r="CE95" s="34"/>
      <c r="CF95" s="34"/>
      <c r="CG95" s="34"/>
      <c r="CH95" s="34"/>
      <c r="CI95" s="34"/>
      <c r="CJ95" s="1850"/>
    </row>
    <row r="96" spans="1:88" ht="13.2" customHeight="1" outlineLevel="1">
      <c r="A96" s="1896" t="s">
        <v>2831</v>
      </c>
      <c r="B96" s="1897">
        <v>10</v>
      </c>
      <c r="C96" s="1898">
        <v>6</v>
      </c>
      <c r="D96" s="1898">
        <v>4</v>
      </c>
      <c r="E96" s="729">
        <f t="shared" si="25"/>
        <v>0</v>
      </c>
      <c r="F96" s="367"/>
      <c r="G96" s="1913">
        <f>SUM(D93:D99)</f>
        <v>16</v>
      </c>
      <c r="H96" s="1916" t="s">
        <v>2969</v>
      </c>
      <c r="I96" s="1897">
        <f>COUNTIF(Arhīvs2018!$J$699:$J$764, H96)</f>
        <v>17</v>
      </c>
      <c r="J96" s="1898">
        <f>COUNTIFS(Arhīvs2018!$J$699:$J$764, H96, Arhīvs2018!$E$699:$E$764, "e-pasts")</f>
        <v>10</v>
      </c>
      <c r="K96" s="1898">
        <f>COUNTIFS(Arhīvs2018!$J$699:$J$764, H96, Arhīvs2018!$E$699:$E$764, "vēstule")</f>
        <v>7</v>
      </c>
      <c r="L96" s="729">
        <f t="shared" si="22"/>
        <v>0</v>
      </c>
      <c r="M96" s="34"/>
      <c r="N96" s="1913">
        <f>SUM(K93:K99)</f>
        <v>18</v>
      </c>
      <c r="O96" s="548" t="s">
        <v>2969</v>
      </c>
      <c r="P96" s="1897" t="e">
        <f>COUNTIF(#REF!, O96)</f>
        <v>#REF!</v>
      </c>
      <c r="Q96" s="1898" t="e">
        <f>COUNTIFS(#REF!, O96,#REF!, "e-pasts")</f>
        <v>#REF!</v>
      </c>
      <c r="R96" s="1898" t="e">
        <f>COUNTIFS(#REF!, O96,#REF!, "vēstule")</f>
        <v>#REF!</v>
      </c>
      <c r="S96" s="729" t="e">
        <f t="shared" si="24"/>
        <v>#REF!</v>
      </c>
      <c r="T96" s="34"/>
      <c r="U96" s="1913" t="e">
        <f>SUM(Q94:Q101)</f>
        <v>#REF!</v>
      </c>
      <c r="V96" s="548" t="s">
        <v>2046</v>
      </c>
      <c r="W96" s="1897">
        <f>COUNTIF('Arh20'!$J$634:$J$710, V96)</f>
        <v>0</v>
      </c>
      <c r="X96" s="1898">
        <f>COUNTIFS('Arh20'!$J$634:$J$710, V96, 'Arh20'!$E$634:$E$710, "e-pasts")</f>
        <v>0</v>
      </c>
      <c r="Y96" s="1898">
        <f>COUNTIFS('Arh20'!$J$634:$J$710, V96, 'Arh20'!$E$634:$E$710, "vēstule")</f>
        <v>0</v>
      </c>
      <c r="Z96" s="729">
        <f t="shared" si="26"/>
        <v>0</v>
      </c>
      <c r="AA96" s="1848"/>
      <c r="AB96" s="1848"/>
      <c r="AC96" s="548" t="s">
        <v>2039</v>
      </c>
      <c r="AD96" s="1897">
        <f>COUNTIF('Arh21'!$J$739:$J$830, AC96)</f>
        <v>1</v>
      </c>
      <c r="AE96" s="1898">
        <f>COUNTIFS('Arh21'!$J$739:$J$830, AC96, 'Arh21'!$E$739:$E$830, "e-pasts")</f>
        <v>1</v>
      </c>
      <c r="AF96" s="1898">
        <f>COUNTIFS('Arh21'!$J$739:$J$830, AC96, 'Arh21'!$E$739:$E$830, "vēstule")</f>
        <v>0</v>
      </c>
      <c r="AG96" s="729">
        <f t="shared" si="23"/>
        <v>0</v>
      </c>
      <c r="AH96" s="1848"/>
      <c r="AI96" s="34"/>
      <c r="AJ96" s="548" t="s">
        <v>2046</v>
      </c>
      <c r="AK96" s="1917" t="e">
        <f>COUNTIF(#REF!, AJ96)</f>
        <v>#REF!</v>
      </c>
      <c r="AL96" s="1898" t="e">
        <f>COUNTIFS(#REF!, AJ96,#REF!, "e-pasts")</f>
        <v>#REF!</v>
      </c>
      <c r="AM96" s="1898" t="e">
        <f>COUNTIFS(#REF!, AJ96,#REF!, "vēstule")</f>
        <v>#REF!</v>
      </c>
      <c r="AN96" s="729"/>
      <c r="AO96" s="548" t="s">
        <v>2044</v>
      </c>
      <c r="AP96" s="1917" t="e">
        <f>COUNTIF(#REF!, AO96)</f>
        <v>#REF!</v>
      </c>
      <c r="AQ96" s="1898" t="e">
        <f>COUNTIFS(#REF!, AO96,#REF!, "e-pasts")</f>
        <v>#REF!</v>
      </c>
      <c r="AR96" s="1898" t="e">
        <f>COUNTIFS(#REF!, AO96,#REF!, "vēstule")</f>
        <v>#REF!</v>
      </c>
      <c r="AS96" s="1848"/>
      <c r="AT96" s="34"/>
      <c r="AU96" s="34"/>
      <c r="AV96" s="34"/>
      <c r="AW96" s="34"/>
      <c r="AX96" s="34"/>
      <c r="AY96" s="34"/>
      <c r="AZ96" s="34"/>
      <c r="BA96" s="34"/>
      <c r="BB96" s="34"/>
      <c r="BC96" s="34"/>
      <c r="BD96" s="34"/>
      <c r="BE96" s="34"/>
      <c r="BF96" s="34"/>
      <c r="BG96" s="34"/>
      <c r="BH96" s="518"/>
      <c r="BI96" s="518"/>
      <c r="BJ96" s="34"/>
      <c r="BK96" s="34"/>
      <c r="BL96" s="34"/>
      <c r="BM96" s="34"/>
      <c r="BN96" s="34"/>
      <c r="BO96" s="34"/>
      <c r="BP96" s="34"/>
      <c r="BQ96" s="34"/>
      <c r="BR96" s="550" t="s">
        <v>2389</v>
      </c>
      <c r="BS96" s="550" t="e">
        <f>AP83</f>
        <v>#REF!</v>
      </c>
      <c r="BT96" s="550" t="e">
        <f>AP84</f>
        <v>#REF!</v>
      </c>
      <c r="BU96" s="550" t="e">
        <f>AP85</f>
        <v>#REF!</v>
      </c>
      <c r="BV96" s="550" t="e">
        <f>AP86</f>
        <v>#REF!</v>
      </c>
      <c r="BW96" s="550" t="e">
        <f>AP87</f>
        <v>#REF!</v>
      </c>
      <c r="BX96" s="550" t="e">
        <f>AP88</f>
        <v>#REF!</v>
      </c>
      <c r="BY96" s="550" t="e">
        <f>AP89</f>
        <v>#REF!</v>
      </c>
      <c r="BZ96" s="550"/>
      <c r="CA96" s="550"/>
      <c r="CB96" s="34"/>
      <c r="CC96" s="34"/>
      <c r="CD96" s="34"/>
      <c r="CE96" s="34"/>
      <c r="CF96" s="34"/>
      <c r="CG96" s="34"/>
      <c r="CH96" s="34"/>
      <c r="CI96" s="34"/>
      <c r="CJ96" s="1850"/>
    </row>
    <row r="97" spans="1:88" ht="13.2" customHeight="1" outlineLevel="1">
      <c r="A97" s="1924" t="s">
        <v>11881</v>
      </c>
      <c r="B97" s="1897">
        <v>8</v>
      </c>
      <c r="C97" s="1898">
        <v>7</v>
      </c>
      <c r="D97" s="1898">
        <v>1</v>
      </c>
      <c r="E97" s="729">
        <f t="shared" si="25"/>
        <v>0</v>
      </c>
      <c r="F97" s="367"/>
      <c r="G97" s="1913">
        <f>SUM(E93:E99)</f>
        <v>0</v>
      </c>
      <c r="H97" s="1916" t="s">
        <v>2046</v>
      </c>
      <c r="I97" s="1897">
        <f>COUNTIF(Arhīvs2018!$J$699:$J$764, H97)</f>
        <v>0</v>
      </c>
      <c r="J97" s="1898">
        <f>COUNTIFS(Arhīvs2018!$J$699:$J$764, H97, Arhīvs2018!$E$699:$E$764, "e-pasts")</f>
        <v>0</v>
      </c>
      <c r="K97" s="1898">
        <f>COUNTIFS(Arhīvs2018!$J$699:$J$764, H97, Arhīvs2018!$E$699:$E$764, "vēstule")</f>
        <v>0</v>
      </c>
      <c r="L97" s="729">
        <f t="shared" si="22"/>
        <v>0</v>
      </c>
      <c r="M97" s="34"/>
      <c r="N97" s="1913">
        <f>SUM(L93:L96)</f>
        <v>0</v>
      </c>
      <c r="O97" s="548" t="s">
        <v>2042</v>
      </c>
      <c r="P97" s="1897" t="e">
        <f>COUNTIF(#REF!, O97)</f>
        <v>#REF!</v>
      </c>
      <c r="Q97" s="1898" t="e">
        <f>COUNTIFS(#REF!, O97,#REF!, "e-pasts")</f>
        <v>#REF!</v>
      </c>
      <c r="R97" s="1898" t="e">
        <f>COUNTIFS(#REF!, O97,#REF!, "vēstule")</f>
        <v>#REF!</v>
      </c>
      <c r="S97" s="729" t="e">
        <f t="shared" si="24"/>
        <v>#REF!</v>
      </c>
      <c r="T97" s="34"/>
      <c r="U97" s="1913" t="e">
        <f>SUM(R94:R101)</f>
        <v>#REF!</v>
      </c>
      <c r="V97" s="1891" t="s">
        <v>14418</v>
      </c>
      <c r="W97" s="1892">
        <f>COUNT('Arh20'!$B$712:$B$782)</f>
        <v>70</v>
      </c>
      <c r="X97" s="1893">
        <f>COUNTIF('Arh20'!$E$712:$E$782, "e-pasts")</f>
        <v>55</v>
      </c>
      <c r="Y97" s="1893">
        <f>COUNTIF('Arh20'!$E$712:$E$782, "vēstule")</f>
        <v>13</v>
      </c>
      <c r="Z97" s="1892">
        <f t="shared" si="26"/>
        <v>2</v>
      </c>
      <c r="AA97" s="1894">
        <f>AVERAGE('Arh20'!$L$712:$L$782)</f>
        <v>9.5285714285714285</v>
      </c>
      <c r="AB97" s="1848" t="s">
        <v>14348</v>
      </c>
      <c r="AC97" s="548" t="s">
        <v>2046</v>
      </c>
      <c r="AD97" s="1897">
        <f>COUNTIF('Arh21'!$J$739:$J$830, AC97)</f>
        <v>0</v>
      </c>
      <c r="AE97" s="1898">
        <f>COUNTIFS('Arh21'!$J$739:$J$830, AC97, 'Arh21'!$E$739:$E$830, "e-pasts")</f>
        <v>0</v>
      </c>
      <c r="AF97" s="1898">
        <f>COUNTIFS('Arh21'!$J$739:$J$830, AC97, 'Arh21'!$E$739:$E$830, "vēstule")</f>
        <v>0</v>
      </c>
      <c r="AG97" s="729">
        <f t="shared" si="23"/>
        <v>0</v>
      </c>
      <c r="AH97" s="34"/>
      <c r="AI97" s="34"/>
      <c r="AJ97" s="1891" t="s">
        <v>2379</v>
      </c>
      <c r="AK97" s="1914">
        <f>COUNT(#REF!)</f>
        <v>0</v>
      </c>
      <c r="AL97" s="1893" t="e">
        <f>COUNTIF(#REF!, "e-pasts")</f>
        <v>#REF!</v>
      </c>
      <c r="AM97" s="1893" t="e">
        <f>COUNTIF(#REF!, "vēstule")</f>
        <v>#REF!</v>
      </c>
      <c r="AN97" s="1892" t="e">
        <f>AK97-AL97-AM97</f>
        <v>#REF!</v>
      </c>
      <c r="AO97" s="548" t="s">
        <v>2038</v>
      </c>
      <c r="AP97" s="1917" t="e">
        <f>COUNTIF(#REF!, AO97)</f>
        <v>#REF!</v>
      </c>
      <c r="AQ97" s="1898" t="e">
        <f>COUNTIFS(#REF!, AO97,#REF!, "e-pasts")</f>
        <v>#REF!</v>
      </c>
      <c r="AR97" s="1898" t="e">
        <f>COUNTIFS(#REF!, AO97,#REF!, "vēstule")</f>
        <v>#REF!</v>
      </c>
      <c r="AS97" s="1848"/>
      <c r="AT97" s="34"/>
      <c r="AU97" s="34"/>
      <c r="AV97" s="34"/>
      <c r="AW97" s="34"/>
      <c r="AX97" s="34"/>
      <c r="AY97" s="34"/>
      <c r="AZ97" s="34"/>
      <c r="BA97" s="34"/>
      <c r="BB97" s="34"/>
      <c r="BC97" s="34"/>
      <c r="BD97" s="34"/>
      <c r="BE97" s="34"/>
      <c r="BF97" s="34"/>
      <c r="BG97" s="34"/>
      <c r="BH97" s="518"/>
      <c r="BI97" s="518"/>
      <c r="BJ97" s="34"/>
      <c r="BK97" s="34"/>
      <c r="BL97" s="34"/>
      <c r="BM97" s="34"/>
      <c r="BN97" s="34"/>
      <c r="BO97" s="34"/>
      <c r="BP97" s="34"/>
      <c r="BQ97" s="34"/>
      <c r="BR97" s="550" t="s">
        <v>2390</v>
      </c>
      <c r="BS97" s="550" t="e">
        <f>AP91</f>
        <v>#REF!</v>
      </c>
      <c r="BT97" s="550" t="e">
        <f>AP92</f>
        <v>#REF!</v>
      </c>
      <c r="BU97" s="550" t="e">
        <f>AP93</f>
        <v>#REF!</v>
      </c>
      <c r="BV97" s="550" t="e">
        <f>AP94</f>
        <v>#REF!</v>
      </c>
      <c r="BW97" s="550" t="e">
        <f>AP95</f>
        <v>#REF!</v>
      </c>
      <c r="BX97" s="550" t="e">
        <f>AP96</f>
        <v>#REF!</v>
      </c>
      <c r="BY97" s="550" t="e">
        <f>AP97</f>
        <v>#REF!</v>
      </c>
      <c r="BZ97" s="550"/>
      <c r="CA97" s="550"/>
      <c r="CB97" s="34"/>
      <c r="CC97" s="34"/>
      <c r="CD97" s="34"/>
      <c r="CE97" s="34"/>
      <c r="CF97" s="34"/>
      <c r="CG97" s="34"/>
      <c r="CH97" s="34"/>
      <c r="CI97" s="34"/>
      <c r="CJ97" s="1850"/>
    </row>
    <row r="98" spans="1:88" ht="13.2" customHeight="1" outlineLevel="1">
      <c r="A98" s="1924" t="s">
        <v>2046</v>
      </c>
      <c r="B98" s="1897">
        <v>1</v>
      </c>
      <c r="C98" s="1898">
        <v>1</v>
      </c>
      <c r="D98" s="1898">
        <v>0</v>
      </c>
      <c r="E98" s="729">
        <f t="shared" si="25"/>
        <v>0</v>
      </c>
      <c r="F98" s="367"/>
      <c r="G98" s="1848"/>
      <c r="H98" s="34" t="s">
        <v>2039</v>
      </c>
      <c r="I98" s="1897">
        <f>COUNTIF(Arhīvs2018!$J$699:$J$764, H98)</f>
        <v>8</v>
      </c>
      <c r="J98" s="1898">
        <f>COUNTIFS(Arhīvs2018!$J$699:$J$764, H98, Arhīvs2018!$E$699:$E$764, "e-pasts")</f>
        <v>4</v>
      </c>
      <c r="K98" s="1898">
        <f>COUNTIFS(Arhīvs2018!$J$699:$J$764, H98, Arhīvs2018!$E$699:$E$764, "vēstule")</f>
        <v>4</v>
      </c>
      <c r="L98" s="729">
        <f t="shared" si="22"/>
        <v>0</v>
      </c>
      <c r="M98" s="34"/>
      <c r="N98" s="1848"/>
      <c r="O98" s="548" t="s">
        <v>3001</v>
      </c>
      <c r="P98" s="1897" t="e">
        <f>COUNTIF(#REF!, O98)</f>
        <v>#REF!</v>
      </c>
      <c r="Q98" s="1898" t="e">
        <f>COUNTIFS(#REF!, O98,#REF!, "e-pasts")</f>
        <v>#REF!</v>
      </c>
      <c r="R98" s="1898" t="e">
        <f>COUNTIFS(#REF!, O98,#REF!, "vēstule")</f>
        <v>#REF!</v>
      </c>
      <c r="S98" s="729" t="e">
        <f t="shared" si="24"/>
        <v>#REF!</v>
      </c>
      <c r="T98" s="34"/>
      <c r="U98" s="1913" t="e">
        <f>SUM(S94:S101)</f>
        <v>#REF!</v>
      </c>
      <c r="V98" s="548" t="s">
        <v>2033</v>
      </c>
      <c r="W98" s="1897">
        <f>COUNTIF('Arh20'!$J$712:$J$782, V98)</f>
        <v>13</v>
      </c>
      <c r="X98" s="1898">
        <f>COUNTIFS('Arh20'!$J$712:$J$782, V98, 'Arh20'!$E$712:$E$782, "e-pasts")</f>
        <v>12</v>
      </c>
      <c r="Y98" s="1898">
        <f>COUNTIFS('Arh20'!$J$712:$J$782, V98, 'Arh20'!$E$712:$E$782, "vēstule")</f>
        <v>1</v>
      </c>
      <c r="Z98" s="729">
        <f t="shared" si="26"/>
        <v>0</v>
      </c>
      <c r="AA98" s="34"/>
      <c r="AB98" s="1848">
        <f>SUM(W98:W105)</f>
        <v>70</v>
      </c>
      <c r="AC98" s="1891" t="s">
        <v>14429</v>
      </c>
      <c r="AD98" s="1892">
        <f>COUNT('Arh21'!$B$832:$B$914)</f>
        <v>83</v>
      </c>
      <c r="AE98" s="1893">
        <f>COUNTIF('Arh21'!$E$832:$E$914, "e-pasts")</f>
        <v>53</v>
      </c>
      <c r="AF98" s="1893">
        <f>COUNTIF('Arh21'!$E$832:$E$914, "vēstule")</f>
        <v>30</v>
      </c>
      <c r="AG98" s="1892">
        <f t="shared" si="23"/>
        <v>0</v>
      </c>
      <c r="AH98" s="1894"/>
      <c r="AI98" s="1848">
        <f>SUM(AD99:AD104)</f>
        <v>83</v>
      </c>
      <c r="AJ98" s="548" t="s">
        <v>2033</v>
      </c>
      <c r="AK98" s="1917" t="e">
        <f>COUNTIF(#REF!, AJ98)</f>
        <v>#REF!</v>
      </c>
      <c r="AL98" s="1898" t="e">
        <f>COUNTIFS(#REF!, AJ98,#REF!, "e-pasts")</f>
        <v>#REF!</v>
      </c>
      <c r="AM98" s="1898" t="e">
        <f>COUNTIFS(#REF!, AJ98,#REF!, "vēstule")</f>
        <v>#REF!</v>
      </c>
      <c r="AN98" s="729" t="e">
        <f>SUM(AK98:AK104)</f>
        <v>#REF!</v>
      </c>
      <c r="AO98" s="1891" t="s">
        <v>2404</v>
      </c>
      <c r="AP98" s="1914">
        <f>COUNT(#REF!)</f>
        <v>0</v>
      </c>
      <c r="AQ98" s="1893" t="e">
        <f>COUNTIF(#REF!, "e-pasts")</f>
        <v>#REF!</v>
      </c>
      <c r="AR98" s="1893" t="e">
        <f>COUNTIF(#REF!, "vēstule")</f>
        <v>#REF!</v>
      </c>
      <c r="AS98" s="1892" t="e">
        <f>AP98-AQ98-AR98</f>
        <v>#REF!</v>
      </c>
      <c r="AT98" s="34"/>
      <c r="AU98" s="34"/>
      <c r="AV98" s="34"/>
      <c r="AW98" s="34"/>
      <c r="AX98" s="34"/>
      <c r="AY98" s="34"/>
      <c r="AZ98" s="34"/>
      <c r="BA98" s="34"/>
      <c r="BB98" s="34"/>
      <c r="BC98" s="34"/>
      <c r="BD98" s="34"/>
      <c r="BE98" s="34"/>
      <c r="BF98" s="34"/>
      <c r="BG98" s="34"/>
      <c r="BH98" s="518"/>
      <c r="BI98" s="518"/>
      <c r="BJ98" s="34"/>
      <c r="BK98" s="34"/>
      <c r="BL98" s="34"/>
      <c r="BM98" s="34"/>
      <c r="BN98" s="34"/>
      <c r="BO98" s="34"/>
      <c r="BP98" s="34"/>
      <c r="BQ98" s="34"/>
      <c r="BR98" s="550" t="s">
        <v>2391</v>
      </c>
      <c r="BS98" s="550" t="e">
        <f>AP99</f>
        <v>#REF!</v>
      </c>
      <c r="BT98" s="550" t="e">
        <f>AP100</f>
        <v>#REF!</v>
      </c>
      <c r="BU98" s="550" t="e">
        <f>AP101</f>
        <v>#REF!</v>
      </c>
      <c r="BV98" s="550" t="e">
        <f>AP102</f>
        <v>#REF!</v>
      </c>
      <c r="BW98" s="550" t="e">
        <f>AP103</f>
        <v>#REF!</v>
      </c>
      <c r="BX98" s="550" t="e">
        <f>AP104</f>
        <v>#REF!</v>
      </c>
      <c r="BY98" s="550" t="e">
        <f>AP105</f>
        <v>#REF!</v>
      </c>
      <c r="BZ98" s="550"/>
      <c r="CA98" s="550"/>
      <c r="CB98" s="34"/>
      <c r="CC98" s="34"/>
      <c r="CD98" s="34"/>
      <c r="CE98" s="34"/>
      <c r="CF98" s="34"/>
      <c r="CG98" s="34"/>
      <c r="CH98" s="34"/>
      <c r="CI98" s="34"/>
      <c r="CJ98" s="1850"/>
    </row>
    <row r="99" spans="1:88" ht="13.2" customHeight="1" outlineLevel="1">
      <c r="A99" s="1924" t="s">
        <v>2969</v>
      </c>
      <c r="B99" s="1897">
        <v>13</v>
      </c>
      <c r="C99" s="1898">
        <v>11</v>
      </c>
      <c r="D99" s="1898">
        <v>2</v>
      </c>
      <c r="E99" s="729">
        <f t="shared" si="25"/>
        <v>0</v>
      </c>
      <c r="F99" s="367"/>
      <c r="G99" s="1848"/>
      <c r="H99" s="922" t="s">
        <v>3001</v>
      </c>
      <c r="I99" s="1897">
        <f>COUNTIF(Arhīvs2018!$J$699:$J$764, H99)</f>
        <v>14</v>
      </c>
      <c r="J99" s="1898">
        <f>COUNTIFS(Arhīvs2018!$J$699:$J$764, H99, Arhīvs2018!$E$699:$E$764, "e-pasts")</f>
        <v>11</v>
      </c>
      <c r="K99" s="1898">
        <f>COUNTIFS(Arhīvs2018!$J$699:$J$764, H99, Arhīvs2018!$E$699:$E$764, "vēstule")</f>
        <v>3</v>
      </c>
      <c r="L99" s="729">
        <f t="shared" si="22"/>
        <v>0</v>
      </c>
      <c r="M99" s="34"/>
      <c r="N99" s="1848"/>
      <c r="O99" s="548" t="s">
        <v>2039</v>
      </c>
      <c r="P99" s="1897" t="e">
        <f>COUNTIF(#REF!, O99)</f>
        <v>#REF!</v>
      </c>
      <c r="Q99" s="1898" t="e">
        <f>COUNTIFS(#REF!, O99,#REF!, "e-pasts")</f>
        <v>#REF!</v>
      </c>
      <c r="R99" s="1898" t="e">
        <f>COUNTIFS(#REF!, O99,#REF!, "vēstule")</f>
        <v>#REF!</v>
      </c>
      <c r="S99" s="729" t="e">
        <f t="shared" si="24"/>
        <v>#REF!</v>
      </c>
      <c r="T99" s="34"/>
      <c r="U99" s="1848"/>
      <c r="V99" s="548" t="s">
        <v>2034</v>
      </c>
      <c r="W99" s="1897">
        <f>COUNTIF('Arh20'!$J$712:$J$782, V99)</f>
        <v>12</v>
      </c>
      <c r="X99" s="1898">
        <f>COUNTIFS('Arh20'!$J$712:$J$782, V99, 'Arh20'!$E$712:$E$782, "e-pasts")</f>
        <v>6</v>
      </c>
      <c r="Y99" s="1898">
        <f>COUNTIFS('Arh20'!$J$712:$J$782, V99, 'Arh20'!$E$712:$E$782, "vēstule")</f>
        <v>5</v>
      </c>
      <c r="Z99" s="729">
        <f t="shared" si="26"/>
        <v>1</v>
      </c>
      <c r="AA99" s="34">
        <f>SUM(W98:W105)</f>
        <v>70</v>
      </c>
      <c r="AB99" s="1848">
        <f>SUM(X98:Z105)</f>
        <v>70</v>
      </c>
      <c r="AC99" s="548" t="s">
        <v>2033</v>
      </c>
      <c r="AD99" s="1897">
        <f>COUNTIF('Arh21'!$J$832:$J$914, AC99)</f>
        <v>18</v>
      </c>
      <c r="AE99" s="1898">
        <f>COUNTIFS('Arh21'!$J$832:$J$914, AC99, 'Arh21'!$E$832:$E$914, "e-pasts")</f>
        <v>14</v>
      </c>
      <c r="AF99" s="1898">
        <f>COUNTIFS('Arh21'!$J$832:$J$914, AC99, 'Arh21'!$E$832:$E$914, "vēstule")</f>
        <v>4</v>
      </c>
      <c r="AG99" s="729">
        <f t="shared" si="23"/>
        <v>0</v>
      </c>
      <c r="AH99" s="34"/>
      <c r="AI99" s="1848">
        <f>SUM(AE99:AG104)</f>
        <v>83</v>
      </c>
      <c r="AJ99" s="548" t="s">
        <v>2034</v>
      </c>
      <c r="AK99" s="1917" t="e">
        <f>COUNTIF(#REF!, AJ99)</f>
        <v>#REF!</v>
      </c>
      <c r="AL99" s="1898" t="e">
        <f>COUNTIFS(#REF!, AJ99,#REF!, "e-pasts")</f>
        <v>#REF!</v>
      </c>
      <c r="AM99" s="1898" t="e">
        <f>COUNTIFS(#REF!, AJ99,#REF!, "vēstule")</f>
        <v>#REF!</v>
      </c>
      <c r="AN99" s="729"/>
      <c r="AO99" s="548" t="s">
        <v>2033</v>
      </c>
      <c r="AP99" s="1917" t="e">
        <f>COUNTIF(#REF!, AO99)</f>
        <v>#REF!</v>
      </c>
      <c r="AQ99" s="1898" t="e">
        <f>COUNTIFS(#REF!, AO99,#REF!, "e-pasts")</f>
        <v>#REF!</v>
      </c>
      <c r="AR99" s="1898" t="e">
        <f>COUNTIFS(#REF!, AO99,#REF!, "vēstule")</f>
        <v>#REF!</v>
      </c>
      <c r="AS99" s="1913" t="e">
        <f>SUM(AP99:AP105)</f>
        <v>#REF!</v>
      </c>
      <c r="AT99" s="34"/>
      <c r="AU99" s="34"/>
      <c r="AV99" s="34"/>
      <c r="AW99" s="34"/>
      <c r="AX99" s="34"/>
      <c r="AY99" s="34"/>
      <c r="AZ99" s="34"/>
      <c r="BA99" s="34"/>
      <c r="BB99" s="34"/>
      <c r="BC99" s="34"/>
      <c r="BD99" s="34"/>
      <c r="BE99" s="34"/>
      <c r="BF99" s="34"/>
      <c r="BG99" s="34"/>
      <c r="BH99" s="518"/>
      <c r="BI99" s="518"/>
      <c r="BJ99" s="34"/>
      <c r="BK99" s="34"/>
      <c r="BL99" s="34"/>
      <c r="BM99" s="34"/>
      <c r="BN99" s="34"/>
      <c r="BO99" s="34"/>
      <c r="BP99" s="34"/>
      <c r="BQ99" s="34"/>
      <c r="BR99" s="550" t="s">
        <v>2392</v>
      </c>
      <c r="BS99" s="550" t="e">
        <f>AP107</f>
        <v>#REF!</v>
      </c>
      <c r="BT99" s="550" t="e">
        <f>AP108</f>
        <v>#REF!</v>
      </c>
      <c r="BU99" s="550" t="e">
        <f>AP109</f>
        <v>#REF!</v>
      </c>
      <c r="BV99" s="550" t="e">
        <f>AP110</f>
        <v>#REF!</v>
      </c>
      <c r="BW99" s="550" t="e">
        <f>AP111</f>
        <v>#REF!</v>
      </c>
      <c r="BX99" s="550" t="e">
        <f>AP112</f>
        <v>#REF!</v>
      </c>
      <c r="BY99" s="550" t="e">
        <f>AP113</f>
        <v>#REF!</v>
      </c>
      <c r="BZ99" s="550"/>
      <c r="CA99" s="550"/>
      <c r="CB99" s="34"/>
      <c r="CC99" s="34"/>
      <c r="CD99" s="34"/>
      <c r="CE99" s="34"/>
      <c r="CF99" s="34"/>
      <c r="CG99" s="34"/>
      <c r="CH99" s="34"/>
      <c r="CI99" s="34"/>
      <c r="CJ99" s="1850"/>
    </row>
    <row r="100" spans="1:88" ht="13.2" customHeight="1" outlineLevel="1">
      <c r="A100" s="1918" t="s">
        <v>14436</v>
      </c>
      <c r="B100" s="1889">
        <v>45</v>
      </c>
      <c r="C100" s="1890">
        <v>36</v>
      </c>
      <c r="D100" s="1890">
        <v>8</v>
      </c>
      <c r="E100" s="1889">
        <v>1</v>
      </c>
      <c r="F100" s="1927">
        <v>17</v>
      </c>
      <c r="G100" s="1848"/>
      <c r="H100" s="922"/>
      <c r="I100" s="1892">
        <f>COUNT(Arhīvs2018!$B$765:$B$818)</f>
        <v>53</v>
      </c>
      <c r="J100" s="1893">
        <f>COUNTIF(Arhīvs2018!$E$765:$E$818, "e-pasts")</f>
        <v>43</v>
      </c>
      <c r="K100" s="1893">
        <f>COUNTIF(Arhīvs2018!$E$765:$E$818, "vēstule")</f>
        <v>10</v>
      </c>
      <c r="L100" s="1892">
        <f t="shared" si="22"/>
        <v>0</v>
      </c>
      <c r="M100" s="1894">
        <f>AVERAGE(Arhīvs2018!$L$765:$L$809)</f>
        <v>15.71111111111111</v>
      </c>
      <c r="N100" s="1848" t="s">
        <v>14348</v>
      </c>
      <c r="O100" s="548" t="s">
        <v>2888</v>
      </c>
      <c r="P100" s="1897" t="e">
        <f>COUNTIF(#REF!, O100)</f>
        <v>#REF!</v>
      </c>
      <c r="Q100" s="1898" t="e">
        <f>COUNTIFS(#REF!, O100,#REF!, "e-pasts")</f>
        <v>#REF!</v>
      </c>
      <c r="R100" s="1898" t="e">
        <f>COUNTIFS(#REF!, O100,#REF!, "vēstule")</f>
        <v>#REF!</v>
      </c>
      <c r="S100" s="729" t="e">
        <f t="shared" si="24"/>
        <v>#REF!</v>
      </c>
      <c r="T100" s="34"/>
      <c r="U100" s="1848"/>
      <c r="V100" s="548" t="s">
        <v>2042</v>
      </c>
      <c r="W100" s="1897">
        <f>COUNTIF('Arh20'!$J$712:$J$782, V100)</f>
        <v>8</v>
      </c>
      <c r="X100" s="1898">
        <f>COUNTIFS('Arh20'!$J$712:$J$782, V100, 'Arh20'!$E$712:$E$782, "e-pasts")</f>
        <v>5</v>
      </c>
      <c r="Y100" s="1898">
        <f>COUNTIFS('Arh20'!$J$712:$J$782, V100, 'Arh20'!$E$712:$E$782, "vēstule")</f>
        <v>3</v>
      </c>
      <c r="Z100" s="729">
        <f t="shared" si="26"/>
        <v>0</v>
      </c>
      <c r="AA100" s="34"/>
      <c r="AB100" s="1913">
        <f>SUM(X98:X105)</f>
        <v>55</v>
      </c>
      <c r="AC100" s="548" t="s">
        <v>2034</v>
      </c>
      <c r="AD100" s="1897">
        <f>COUNTIF('Arh21'!$J$832:$J$914, AC100)</f>
        <v>13</v>
      </c>
      <c r="AE100" s="1898">
        <f>COUNTIFS('Arh21'!$J$832:$J$914, AC100, 'Arh21'!$E$832:$E$914, "e-pasts")</f>
        <v>5</v>
      </c>
      <c r="AF100" s="1898">
        <f>COUNTIFS('Arh21'!$J$832:$J$914, AC100, 'Arh21'!$E$832:$E$914, "vēstule")</f>
        <v>8</v>
      </c>
      <c r="AG100" s="729">
        <f t="shared" si="23"/>
        <v>0</v>
      </c>
      <c r="AH100" s="34"/>
      <c r="AI100" s="1913">
        <f>SUM(AE99:AE104)</f>
        <v>53</v>
      </c>
      <c r="AJ100" s="548" t="s">
        <v>2036</v>
      </c>
      <c r="AK100" s="1917" t="e">
        <f>COUNTIF(#REF!, AJ100)</f>
        <v>#REF!</v>
      </c>
      <c r="AL100" s="1898" t="e">
        <f>COUNTIFS(#REF!, AJ100,#REF!, "e-pasts")</f>
        <v>#REF!</v>
      </c>
      <c r="AM100" s="1898" t="e">
        <f>COUNTIFS(#REF!, AJ100,#REF!, "vēstule")</f>
        <v>#REF!</v>
      </c>
      <c r="AN100" s="729"/>
      <c r="AO100" s="548" t="s">
        <v>2034</v>
      </c>
      <c r="AP100" s="1917" t="e">
        <f>COUNTIF(#REF!, AO100)</f>
        <v>#REF!</v>
      </c>
      <c r="AQ100" s="1898" t="e">
        <f>COUNTIFS(#REF!, AO100,#REF!, "e-pasts")</f>
        <v>#REF!</v>
      </c>
      <c r="AR100" s="1898" t="e">
        <f>COUNTIFS(#REF!, AO100,#REF!, "vēstule")</f>
        <v>#REF!</v>
      </c>
      <c r="AS100" s="1848"/>
      <c r="AT100" s="34"/>
      <c r="AU100" s="34"/>
      <c r="AV100" s="34"/>
      <c r="AW100" s="34"/>
      <c r="AX100" s="34"/>
      <c r="AY100" s="34"/>
      <c r="AZ100" s="34"/>
      <c r="BA100" s="34"/>
      <c r="BB100" s="34"/>
      <c r="BC100" s="34"/>
      <c r="BD100" s="34"/>
      <c r="BE100" s="34"/>
      <c r="BF100" s="34"/>
      <c r="BG100" s="34"/>
      <c r="BH100" s="518"/>
      <c r="BI100" s="518"/>
      <c r="BJ100" s="34"/>
      <c r="BK100" s="34"/>
      <c r="BL100" s="34"/>
      <c r="BM100" s="34"/>
      <c r="BN100" s="34"/>
      <c r="BO100" s="34"/>
      <c r="BP100" s="34"/>
      <c r="BQ100" s="34"/>
      <c r="BR100" s="34"/>
      <c r="BS100" s="548"/>
      <c r="BT100" s="548"/>
      <c r="BU100" s="34"/>
      <c r="BV100" s="34"/>
      <c r="BW100" s="34"/>
      <c r="BX100" s="34"/>
      <c r="BY100" s="34"/>
      <c r="BZ100" s="34"/>
      <c r="CA100" s="34"/>
      <c r="CB100" s="34"/>
      <c r="CC100" s="34"/>
      <c r="CD100" s="34"/>
      <c r="CE100" s="34"/>
      <c r="CF100" s="34"/>
      <c r="CG100" s="34"/>
      <c r="CH100" s="34"/>
      <c r="CI100" s="34"/>
      <c r="CJ100" s="1850"/>
    </row>
    <row r="101" spans="1:88" ht="13.2" customHeight="1" outlineLevel="1">
      <c r="A101" s="1896" t="s">
        <v>2033</v>
      </c>
      <c r="B101" s="1897">
        <v>8</v>
      </c>
      <c r="C101" s="1898">
        <v>7</v>
      </c>
      <c r="D101" s="1898">
        <v>0</v>
      </c>
      <c r="E101" s="729">
        <f>B101-C101-D101</f>
        <v>1</v>
      </c>
      <c r="F101" s="367"/>
      <c r="G101" s="1848">
        <f>SUM(B101:B107)</f>
        <v>45</v>
      </c>
      <c r="H101" s="548" t="s">
        <v>2033</v>
      </c>
      <c r="I101" s="1897">
        <f>COUNTIF(Arhīvs2018!$J$765:$J$818, H101)</f>
        <v>9</v>
      </c>
      <c r="J101" s="1898">
        <f>COUNTIFS(Arhīvs2018!$J$765:$J$818, H101, Arhīvs2018!$E$765:$E$818, "e-pasts")</f>
        <v>8</v>
      </c>
      <c r="K101" s="1898">
        <f>COUNTIFS(Arhīvs2018!$J$765:$J$818, H101, Arhīvs2018!$E$765:$E$818, "vēstule")</f>
        <v>1</v>
      </c>
      <c r="L101" s="729">
        <f t="shared" si="22"/>
        <v>0</v>
      </c>
      <c r="M101" s="34"/>
      <c r="N101" s="1848">
        <f>SUM(I101:I107)</f>
        <v>53</v>
      </c>
      <c r="O101" s="548" t="s">
        <v>2035</v>
      </c>
      <c r="P101" s="1897" t="e">
        <f>COUNTIF(#REF!, O101)</f>
        <v>#REF!</v>
      </c>
      <c r="Q101" s="1898" t="e">
        <f>COUNTIFS(#REF!, O101,#REF!, "e-pasts")</f>
        <v>#REF!</v>
      </c>
      <c r="R101" s="1898" t="e">
        <f>COUNTIFS(#REF!, O101,#REF!, "vēstule")</f>
        <v>#REF!</v>
      </c>
      <c r="S101" s="729" t="e">
        <f t="shared" si="24"/>
        <v>#REF!</v>
      </c>
      <c r="T101" s="1848"/>
      <c r="U101" s="1848"/>
      <c r="V101" s="34" t="s">
        <v>2035</v>
      </c>
      <c r="W101" s="1897">
        <f>COUNTIF('Arh20'!$J$712:$J$782, V101)</f>
        <v>11</v>
      </c>
      <c r="X101" s="1898">
        <f>COUNTIFS('Arh20'!$J$712:$J$782, V101, 'Arh20'!$E$712:$E$782, "e-pasts")</f>
        <v>9</v>
      </c>
      <c r="Y101" s="1898">
        <f>COUNTIFS('Arh20'!$J$712:$J$782, V101, 'Arh20'!$E$712:$E$782, "vēstule")</f>
        <v>2</v>
      </c>
      <c r="Z101" s="729">
        <f t="shared" si="26"/>
        <v>0</v>
      </c>
      <c r="AA101" s="34"/>
      <c r="AB101" s="1913">
        <f>SUM(Y98:Y105)</f>
        <v>13</v>
      </c>
      <c r="AC101" s="548" t="s">
        <v>2042</v>
      </c>
      <c r="AD101" s="1897">
        <f>COUNTIF('Arh21'!$J$832:$J$914, AC101)</f>
        <v>18</v>
      </c>
      <c r="AE101" s="1898">
        <f>COUNTIFS('Arh21'!$J$832:$J$914, AC101, 'Arh21'!$E$832:$E$914, "e-pasts")</f>
        <v>10</v>
      </c>
      <c r="AF101" s="1898">
        <f>COUNTIFS('Arh21'!$J$832:$J$914, AC101, 'Arh21'!$E$832:$E$914, "vēstule")</f>
        <v>8</v>
      </c>
      <c r="AG101" s="729">
        <f t="shared" si="23"/>
        <v>0</v>
      </c>
      <c r="AH101" s="34"/>
      <c r="AI101" s="1913">
        <f>SUM(AF99:AF104)</f>
        <v>30</v>
      </c>
      <c r="AJ101" s="34" t="s">
        <v>2035</v>
      </c>
      <c r="AK101" s="1917" t="e">
        <f>COUNTIF(#REF!, AJ101)</f>
        <v>#REF!</v>
      </c>
      <c r="AL101" s="1898" t="e">
        <f>COUNTIFS(#REF!, AJ101,#REF!, "e-pasts")</f>
        <v>#REF!</v>
      </c>
      <c r="AM101" s="1898" t="e">
        <f>COUNTIFS(#REF!, AJ101,#REF!, "vēstule")</f>
        <v>#REF!</v>
      </c>
      <c r="AN101" s="729"/>
      <c r="AO101" s="548" t="s">
        <v>2035</v>
      </c>
      <c r="AP101" s="1917" t="e">
        <f>COUNTIF(#REF!, AO101)</f>
        <v>#REF!</v>
      </c>
      <c r="AQ101" s="1898" t="e">
        <f>COUNTIFS(#REF!, AO101,#REF!, "e-pasts")</f>
        <v>#REF!</v>
      </c>
      <c r="AR101" s="1898" t="e">
        <f>COUNTIFS(#REF!, AO101,#REF!, "vēstule")</f>
        <v>#REF!</v>
      </c>
      <c r="AS101" s="1848"/>
      <c r="AT101" s="34"/>
      <c r="AU101" s="34"/>
      <c r="AV101" s="34"/>
      <c r="AW101" s="34"/>
      <c r="AX101" s="34"/>
      <c r="AY101" s="34"/>
      <c r="AZ101" s="34"/>
      <c r="BA101" s="34"/>
      <c r="BB101" s="34"/>
      <c r="BC101" s="34"/>
      <c r="BD101" s="34"/>
      <c r="BE101" s="34"/>
      <c r="BF101" s="34"/>
      <c r="BG101" s="34"/>
      <c r="BH101" s="518"/>
      <c r="BI101" s="518"/>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1850"/>
    </row>
    <row r="102" spans="1:88" ht="13.2" customHeight="1" outlineLevel="1">
      <c r="A102" s="1896" t="s">
        <v>2846</v>
      </c>
      <c r="B102" s="1897">
        <v>8</v>
      </c>
      <c r="C102" s="1898">
        <v>7</v>
      </c>
      <c r="D102" s="1898">
        <v>1</v>
      </c>
      <c r="E102" s="729">
        <v>0</v>
      </c>
      <c r="F102" s="367"/>
      <c r="G102" s="1848">
        <f>SUM(C101:E107)</f>
        <v>45</v>
      </c>
      <c r="H102" s="548" t="s">
        <v>2034</v>
      </c>
      <c r="I102" s="1897">
        <f>COUNTIF(Arhīvs2018!$J$765:$J$818, H102)</f>
        <v>10</v>
      </c>
      <c r="J102" s="1898">
        <f>COUNTIFS(Arhīvs2018!$J$765:$J$818, H102, Arhīvs2018!$E$765:$E$818, "e-pasts")</f>
        <v>9</v>
      </c>
      <c r="K102" s="1898">
        <f>COUNTIFS(Arhīvs2018!$J$765:$J$818, H102, Arhīvs2018!$E$765:$E$818, "vēstule")</f>
        <v>1</v>
      </c>
      <c r="L102" s="729">
        <f t="shared" si="22"/>
        <v>0</v>
      </c>
      <c r="M102" s="34"/>
      <c r="N102" s="1848">
        <f>SUM(J101:L107)</f>
        <v>53</v>
      </c>
      <c r="O102" s="1891" t="s">
        <v>14408</v>
      </c>
      <c r="P102" s="1892">
        <f>COUNT(#REF!)</f>
        <v>0</v>
      </c>
      <c r="Q102" s="1893" t="e">
        <f>COUNTIF(#REF!, "e-pasts")</f>
        <v>#REF!</v>
      </c>
      <c r="R102" s="1893" t="e">
        <f>COUNTIF(#REF!, "vēstule")</f>
        <v>#REF!</v>
      </c>
      <c r="S102" s="1892" t="e">
        <f t="shared" si="24"/>
        <v>#REF!</v>
      </c>
      <c r="T102" s="1894" t="e">
        <f>AVERAGE(#REF!)</f>
        <v>#REF!</v>
      </c>
      <c r="U102" s="1848" t="s">
        <v>14348</v>
      </c>
      <c r="V102" s="548" t="s">
        <v>2045</v>
      </c>
      <c r="W102" s="1897">
        <f>COUNTIF('Arh20'!$J$712:$J$782, V102)</f>
        <v>14</v>
      </c>
      <c r="X102" s="1898">
        <f>COUNTIFS('Arh20'!$J$712:$J$782, V102, 'Arh20'!$E$712:$E$782, "e-pasts")</f>
        <v>12</v>
      </c>
      <c r="Y102" s="1898">
        <f>COUNTIFS('Arh20'!$J$712:$J$782, V102, 'Arh20'!$E$712:$E$782, "vēstule")</f>
        <v>1</v>
      </c>
      <c r="Z102" s="729">
        <f t="shared" si="26"/>
        <v>1</v>
      </c>
      <c r="AA102" s="34"/>
      <c r="AB102" s="1913">
        <f>SUM(Z98:Z105)</f>
        <v>2</v>
      </c>
      <c r="AC102" s="34" t="s">
        <v>2035</v>
      </c>
      <c r="AD102" s="1897">
        <f>COUNTIF('Arh21'!$J$832:$J$914, AC102)</f>
        <v>16</v>
      </c>
      <c r="AE102" s="1898">
        <f>COUNTIFS('Arh21'!$J$832:$J$914, AC102, 'Arh21'!$E$832:$E$914, "e-pasts")</f>
        <v>13</v>
      </c>
      <c r="AF102" s="1898">
        <f>COUNTIFS('Arh21'!$J$832:$J$914, AC102, 'Arh21'!$E$832:$E$914, "vēstule")</f>
        <v>3</v>
      </c>
      <c r="AG102" s="729">
        <f t="shared" si="23"/>
        <v>0</v>
      </c>
      <c r="AH102" s="34"/>
      <c r="AI102" s="1913">
        <f>SUM(AG99:AG104)</f>
        <v>0</v>
      </c>
      <c r="AJ102" s="548" t="s">
        <v>2045</v>
      </c>
      <c r="AK102" s="1917" t="e">
        <f>COUNTIF(#REF!, AJ102)</f>
        <v>#REF!</v>
      </c>
      <c r="AL102" s="1898" t="e">
        <f>COUNTIFS(#REF!, AJ102,#REF!, "e-pasts")</f>
        <v>#REF!</v>
      </c>
      <c r="AM102" s="1898" t="e">
        <f>COUNTIFS(#REF!, AJ102,#REF!, "vēstule")</f>
        <v>#REF!</v>
      </c>
      <c r="AN102" s="729"/>
      <c r="AO102" s="548" t="s">
        <v>2045</v>
      </c>
      <c r="AP102" s="1917" t="e">
        <f>COUNTIF(#REF!, AO102)</f>
        <v>#REF!</v>
      </c>
      <c r="AQ102" s="1898" t="e">
        <f>COUNTIFS(#REF!, AO102,#REF!, "e-pasts")</f>
        <v>#REF!</v>
      </c>
      <c r="AR102" s="1898" t="e">
        <f>COUNTIFS(#REF!, AO102,#REF!, "vēstule")</f>
        <v>#REF!</v>
      </c>
      <c r="AS102" s="1848"/>
      <c r="AT102" s="34"/>
      <c r="AU102" s="34"/>
      <c r="AV102" s="34"/>
      <c r="AW102" s="34"/>
      <c r="AX102" s="34"/>
      <c r="AY102" s="34"/>
      <c r="AZ102" s="34"/>
      <c r="BA102" s="34"/>
      <c r="BB102" s="34"/>
      <c r="BC102" s="34"/>
      <c r="BD102" s="34"/>
      <c r="BE102" s="34"/>
      <c r="BF102" s="34"/>
      <c r="BG102" s="34"/>
      <c r="BH102" s="518"/>
      <c r="BI102" s="518"/>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1850"/>
    </row>
    <row r="103" spans="1:88" ht="13.2" customHeight="1" outlineLevel="1">
      <c r="A103" s="1896" t="s">
        <v>2034</v>
      </c>
      <c r="B103" s="1897">
        <v>6</v>
      </c>
      <c r="C103" s="1898">
        <v>5</v>
      </c>
      <c r="D103" s="1898">
        <v>1</v>
      </c>
      <c r="E103" s="729">
        <v>0</v>
      </c>
      <c r="F103" s="367"/>
      <c r="G103" s="1913">
        <f>SUM(C101:C107)</f>
        <v>36</v>
      </c>
      <c r="H103" s="1916" t="s">
        <v>2042</v>
      </c>
      <c r="I103" s="1897">
        <f>COUNTIF(Arhīvs2018!$J$765:$J$818, H103)</f>
        <v>16</v>
      </c>
      <c r="J103" s="1898">
        <f>COUNTIFS(Arhīvs2018!$J$765:$J$818, H103, Arhīvs2018!$E$765:$E$818, "e-pasts")</f>
        <v>14</v>
      </c>
      <c r="K103" s="1898">
        <f>COUNTIFS(Arhīvs2018!$J$765:$J$818, H103, Arhīvs2018!$E$765:$E$818, "vēstule")</f>
        <v>2</v>
      </c>
      <c r="L103" s="729">
        <f t="shared" si="22"/>
        <v>0</v>
      </c>
      <c r="M103" s="34"/>
      <c r="N103" s="1913">
        <f>SUM(J101:J107)</f>
        <v>43</v>
      </c>
      <c r="O103" s="548" t="s">
        <v>2033</v>
      </c>
      <c r="P103" s="1897" t="e">
        <f>COUNTIF(#REF!, O103)</f>
        <v>#REF!</v>
      </c>
      <c r="Q103" s="1898" t="e">
        <f>COUNTIFS(#REF!, O103,#REF!, "e-pasts")</f>
        <v>#REF!</v>
      </c>
      <c r="R103" s="1898" t="e">
        <f>COUNTIFS(#REF!, O103,#REF!, "vēstule")</f>
        <v>#REF!</v>
      </c>
      <c r="S103" s="729" t="e">
        <f t="shared" si="24"/>
        <v>#REF!</v>
      </c>
      <c r="T103" s="34"/>
      <c r="U103" s="1848" t="e">
        <f>SUM(P103:P110)</f>
        <v>#REF!</v>
      </c>
      <c r="V103" s="34" t="s">
        <v>2041</v>
      </c>
      <c r="W103" s="1897">
        <f>COUNTIF('Arh20'!$J$712:$J$782, V103)</f>
        <v>11</v>
      </c>
      <c r="X103" s="1898">
        <f>COUNTIFS('Arh20'!$J$712:$J$782, V103, 'Arh20'!$E$712:$E$782, "e-pasts")</f>
        <v>10</v>
      </c>
      <c r="Y103" s="1898">
        <f>COUNTIFS('Arh20'!$J$712:$J$782, V103, 'Arh20'!$E$712:$E$782, "vēstule")</f>
        <v>1</v>
      </c>
      <c r="Z103" s="729">
        <f t="shared" si="26"/>
        <v>0</v>
      </c>
      <c r="AA103" s="34"/>
      <c r="AB103" s="1848"/>
      <c r="AC103" s="548" t="s">
        <v>2045</v>
      </c>
      <c r="AD103" s="1897">
        <f>COUNTIF('Arh21'!$J$832:$J$914, AC103)</f>
        <v>18</v>
      </c>
      <c r="AE103" s="1898">
        <f>COUNTIFS('Arh21'!$J$832:$J$914, AC103, 'Arh21'!$E$832:$E$914, "e-pasts")</f>
        <v>11</v>
      </c>
      <c r="AF103" s="1898">
        <f>COUNTIFS('Arh21'!$J$832:$J$914, AC103, 'Arh21'!$E$832:$E$914, "vēstule")</f>
        <v>7</v>
      </c>
      <c r="AG103" s="729">
        <f t="shared" si="23"/>
        <v>0</v>
      </c>
      <c r="AH103" s="34"/>
      <c r="AI103" s="34"/>
      <c r="AJ103" s="548" t="s">
        <v>2038</v>
      </c>
      <c r="AK103" s="1917" t="e">
        <f>COUNTIF(#REF!, AJ103)</f>
        <v>#REF!</v>
      </c>
      <c r="AL103" s="1898" t="e">
        <f>COUNTIFS(#REF!, AJ103,#REF!, "e-pasts")</f>
        <v>#REF!</v>
      </c>
      <c r="AM103" s="1898" t="e">
        <f>COUNTIFS(#REF!, AJ103,#REF!, "vēstule")</f>
        <v>#REF!</v>
      </c>
      <c r="AN103" s="729"/>
      <c r="AO103" s="548" t="s">
        <v>2036</v>
      </c>
      <c r="AP103" s="1917" t="e">
        <f>COUNTIF(#REF!, AO103)</f>
        <v>#REF!</v>
      </c>
      <c r="AQ103" s="1898" t="e">
        <f>COUNTIFS(#REF!, AO103,#REF!, "e-pasts")</f>
        <v>#REF!</v>
      </c>
      <c r="AR103" s="1898" t="e">
        <f>COUNTIFS(#REF!, AO103,#REF!, "vēstule")</f>
        <v>#REF!</v>
      </c>
      <c r="AS103" s="1848"/>
      <c r="AT103" s="34"/>
      <c r="AU103" s="34"/>
      <c r="AV103" s="34"/>
      <c r="AW103" s="34"/>
      <c r="AX103" s="34"/>
      <c r="AY103" s="34"/>
      <c r="AZ103" s="34"/>
      <c r="BA103" s="34"/>
      <c r="BB103" s="34"/>
      <c r="BC103" s="34"/>
      <c r="BD103" s="34"/>
      <c r="BE103" s="34"/>
      <c r="BF103" s="34"/>
      <c r="BG103" s="34"/>
      <c r="BH103" s="518"/>
      <c r="BI103" s="518"/>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1850"/>
    </row>
    <row r="104" spans="1:88" ht="13.2" customHeight="1" outlineLevel="1">
      <c r="A104" s="1896" t="s">
        <v>2831</v>
      </c>
      <c r="B104" s="1897">
        <v>5</v>
      </c>
      <c r="C104" s="1898">
        <v>2</v>
      </c>
      <c r="D104" s="1898">
        <v>3</v>
      </c>
      <c r="E104" s="729">
        <v>0</v>
      </c>
      <c r="F104" s="367"/>
      <c r="G104" s="1913">
        <f>SUM(D101:D107)</f>
        <v>8</v>
      </c>
      <c r="H104" s="1916" t="s">
        <v>2969</v>
      </c>
      <c r="I104" s="1897">
        <f>COUNTIF(Arhīvs2018!$J$765:$J$818, H104)</f>
        <v>7</v>
      </c>
      <c r="J104" s="1898">
        <f>COUNTIFS(Arhīvs2018!$J$765:$J$818, H104, Arhīvs2018!$E$765:$E$818, "e-pasts")</f>
        <v>4</v>
      </c>
      <c r="K104" s="1898">
        <f>COUNTIFS(Arhīvs2018!$J$765:$J$818, H104, Arhīvs2018!$E$765:$E$818, "vēstule")</f>
        <v>3</v>
      </c>
      <c r="L104" s="729">
        <f t="shared" si="22"/>
        <v>0</v>
      </c>
      <c r="M104" s="34"/>
      <c r="N104" s="1913">
        <f>SUM(K101:K107)</f>
        <v>10</v>
      </c>
      <c r="O104" s="548" t="s">
        <v>2034</v>
      </c>
      <c r="P104" s="1897" t="e">
        <f>COUNTIF(#REF!, O104)</f>
        <v>#REF!</v>
      </c>
      <c r="Q104" s="1898" t="e">
        <f>COUNTIFS(#REF!, O104,#REF!, "e-pasts")</f>
        <v>#REF!</v>
      </c>
      <c r="R104" s="1898" t="e">
        <f>COUNTIFS(#REF!, O104,#REF!, "vēstule")</f>
        <v>#REF!</v>
      </c>
      <c r="S104" s="729" t="e">
        <f t="shared" si="24"/>
        <v>#REF!</v>
      </c>
      <c r="T104" s="34"/>
      <c r="U104" s="1848" t="e">
        <f>SUM(Q103:S110)</f>
        <v>#REF!</v>
      </c>
      <c r="V104" s="548" t="s">
        <v>2039</v>
      </c>
      <c r="W104" s="1897">
        <f>COUNTIF('Arh20'!$J$712:$J$782, V104)</f>
        <v>1</v>
      </c>
      <c r="X104" s="1898">
        <f>COUNTIFS('Arh20'!$J$712:$J$782, V104, 'Arh20'!$E$712:$E$782, "e-pasts")</f>
        <v>1</v>
      </c>
      <c r="Y104" s="1898">
        <f>COUNTIFS('Arh20'!$J$712:$J$782, V104, 'Arh20'!$E$712:$E$782, "vēstule")</f>
        <v>0</v>
      </c>
      <c r="Z104" s="729">
        <f t="shared" si="26"/>
        <v>0</v>
      </c>
      <c r="AA104" s="34"/>
      <c r="AB104" s="1848"/>
      <c r="AC104" s="548" t="s">
        <v>2039</v>
      </c>
      <c r="AD104" s="1897">
        <f>COUNTIF('Arh21'!$J$832:$J$914, AC104)</f>
        <v>0</v>
      </c>
      <c r="AE104" s="1898">
        <f>COUNTIFS('Arh21'!$J$832:$J$914, AC104, 'Arh21'!$E$832:$E$914, "e-pasts")</f>
        <v>0</v>
      </c>
      <c r="AF104" s="1898">
        <f>COUNTIFS('Arh21'!$J$832:$J$914, AC104, 'Arh21'!$E$832:$E$914, "vēstule")</f>
        <v>0</v>
      </c>
      <c r="AG104" s="729">
        <f t="shared" si="23"/>
        <v>0</v>
      </c>
      <c r="AH104" s="1848"/>
      <c r="AI104" s="1848" t="s">
        <v>14348</v>
      </c>
      <c r="AJ104" s="548" t="s">
        <v>2046</v>
      </c>
      <c r="AK104" s="1917" t="e">
        <f>COUNTIF(#REF!, AJ104)</f>
        <v>#REF!</v>
      </c>
      <c r="AL104" s="1898" t="e">
        <f>COUNTIFS(#REF!, AJ104,#REF!, "e-pasts")</f>
        <v>#REF!</v>
      </c>
      <c r="AM104" s="1898" t="e">
        <f>COUNTIFS(#REF!, AJ104,#REF!, "vēstule")</f>
        <v>#REF!</v>
      </c>
      <c r="AN104" s="729"/>
      <c r="AO104" s="548" t="s">
        <v>2044</v>
      </c>
      <c r="AP104" s="1917" t="e">
        <f>COUNTIF(#REF!, AO104)</f>
        <v>#REF!</v>
      </c>
      <c r="AQ104" s="1898" t="e">
        <f>COUNTIFS(#REF!, AO104,#REF!, "e-pasts")</f>
        <v>#REF!</v>
      </c>
      <c r="AR104" s="1898" t="e">
        <f>COUNTIFS(#REF!, AO104,#REF!, "vēstule")</f>
        <v>#REF!</v>
      </c>
      <c r="AS104" s="1848"/>
      <c r="AT104" s="34"/>
      <c r="AU104" s="34"/>
      <c r="AV104" s="34"/>
      <c r="AW104" s="34"/>
      <c r="AX104" s="34"/>
      <c r="AY104" s="34"/>
      <c r="AZ104" s="34"/>
      <c r="BA104" s="34"/>
      <c r="BB104" s="34"/>
      <c r="BC104" s="34"/>
      <c r="BD104" s="34"/>
      <c r="BE104" s="34"/>
      <c r="BF104" s="34"/>
      <c r="BG104" s="34"/>
      <c r="BH104" s="518"/>
      <c r="BI104" s="518"/>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1850"/>
    </row>
    <row r="105" spans="1:88" ht="13.2" customHeight="1" outlineLevel="1">
      <c r="A105" s="1924" t="s">
        <v>11881</v>
      </c>
      <c r="B105" s="1897">
        <v>8</v>
      </c>
      <c r="C105" s="1898">
        <v>6</v>
      </c>
      <c r="D105" s="1898">
        <v>2</v>
      </c>
      <c r="E105" s="729">
        <v>0</v>
      </c>
      <c r="F105" s="367"/>
      <c r="G105" s="1913">
        <f>SUM(E101:E107)</f>
        <v>1</v>
      </c>
      <c r="H105" s="1916" t="s">
        <v>2046</v>
      </c>
      <c r="I105" s="1897">
        <f>COUNTIF(Arhīvs2018!$J$765:$J$818, H105)</f>
        <v>0</v>
      </c>
      <c r="J105" s="1898">
        <f>COUNTIFS(Arhīvs2018!$J$765:$J$818, H105, Arhīvs2018!$E$765:$E$818, "e-pasts")</f>
        <v>0</v>
      </c>
      <c r="K105" s="1898">
        <f>COUNTIFS(Arhīvs2018!$J$765:$J$818, H105, Arhīvs2018!$E$765:$E$818, "vēstule")</f>
        <v>0</v>
      </c>
      <c r="L105" s="729">
        <f t="shared" si="22"/>
        <v>0</v>
      </c>
      <c r="M105" s="34"/>
      <c r="N105" s="1913">
        <f>SUM(L101:L107)</f>
        <v>0</v>
      </c>
      <c r="O105" s="1929" t="s">
        <v>2969</v>
      </c>
      <c r="P105" s="1897" t="e">
        <f>COUNTIF(#REF!, O105)</f>
        <v>#REF!</v>
      </c>
      <c r="Q105" s="1898" t="e">
        <f>COUNTIFS(#REF!, O105,#REF!, "e-pasts")</f>
        <v>#REF!</v>
      </c>
      <c r="R105" s="1898" t="e">
        <f>COUNTIFS(#REF!, O105,#REF!, "vēstule")</f>
        <v>#REF!</v>
      </c>
      <c r="S105" s="725" t="e">
        <f t="shared" si="24"/>
        <v>#REF!</v>
      </c>
      <c r="T105" s="34"/>
      <c r="U105" s="1913" t="e">
        <f>SUM(Q103:Q110)</f>
        <v>#REF!</v>
      </c>
      <c r="V105" s="548" t="s">
        <v>2046</v>
      </c>
      <c r="W105" s="1897">
        <f>COUNTIF('Arh20'!$J$712:$J$782, V105)</f>
        <v>0</v>
      </c>
      <c r="X105" s="1898">
        <f>COUNTIFS('Arh20'!$J$712:$J$782, V105, 'Arh20'!$E$712:$E$782, "e-pasts")</f>
        <v>0</v>
      </c>
      <c r="Y105" s="1898">
        <f>COUNTIFS('Arh20'!$J$712:$J$782, V105, 'Arh20'!$E$712:$E$782, "vēstule")</f>
        <v>0</v>
      </c>
      <c r="Z105" s="729">
        <f t="shared" si="26"/>
        <v>0</v>
      </c>
      <c r="AA105" s="1848"/>
      <c r="AB105" s="1848"/>
      <c r="AC105" s="548" t="s">
        <v>2046</v>
      </c>
      <c r="AD105" s="1897">
        <f>COUNTIF('Arh21'!$J$832:$J$914, AC105)</f>
        <v>0</v>
      </c>
      <c r="AE105" s="1898">
        <f>COUNTIFS('Arh21'!$J$832:$J$914, AC105, 'Arh21'!$E$832:$E$914, "e-pasts")</f>
        <v>0</v>
      </c>
      <c r="AF105" s="1898">
        <f>COUNTIFS('Arh21'!$J$832:$J$914, AC105, 'Arh21'!$E$832:$E$914, "vēstule")</f>
        <v>0</v>
      </c>
      <c r="AG105" s="729">
        <f t="shared" si="23"/>
        <v>0</v>
      </c>
      <c r="AH105" s="34"/>
      <c r="AI105" s="34"/>
      <c r="AJ105" s="34"/>
      <c r="AK105" s="609"/>
      <c r="AL105" s="34"/>
      <c r="AM105" s="34"/>
      <c r="AN105" s="34"/>
      <c r="AO105" s="548" t="s">
        <v>2038</v>
      </c>
      <c r="AP105" s="1917" t="e">
        <f>COUNTIF(#REF!, AO105)</f>
        <v>#REF!</v>
      </c>
      <c r="AQ105" s="1898" t="e">
        <f>COUNTIFS(#REF!, AO105,#REF!, "e-pasts")</f>
        <v>#REF!</v>
      </c>
      <c r="AR105" s="1898" t="e">
        <f>COUNTIFS(#REF!, AO105,#REF!, "vēstule")</f>
        <v>#REF!</v>
      </c>
      <c r="AS105" s="1848"/>
      <c r="AT105" s="34"/>
      <c r="AU105" s="34"/>
      <c r="AV105" s="34"/>
      <c r="AW105" s="34"/>
      <c r="AX105" s="34"/>
      <c r="AY105" s="34"/>
      <c r="AZ105" s="34"/>
      <c r="BA105" s="34"/>
      <c r="BB105" s="34"/>
      <c r="BC105" s="34"/>
      <c r="BD105" s="34"/>
      <c r="BE105" s="34"/>
      <c r="BF105" s="34"/>
      <c r="BG105" s="34"/>
      <c r="BH105" s="518"/>
      <c r="BI105" s="518"/>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1850"/>
    </row>
    <row r="106" spans="1:88" ht="13.2" customHeight="1" outlineLevel="1">
      <c r="A106" s="1924" t="s">
        <v>2969</v>
      </c>
      <c r="B106" s="1897">
        <v>8</v>
      </c>
      <c r="C106" s="1898">
        <v>7</v>
      </c>
      <c r="D106" s="1898">
        <v>1</v>
      </c>
      <c r="E106" s="729">
        <v>0</v>
      </c>
      <c r="F106" s="367"/>
      <c r="G106" s="1848"/>
      <c r="H106" s="34" t="s">
        <v>2039</v>
      </c>
      <c r="I106" s="1897">
        <f>COUNTIF(Arhīvs2018!$J$765:$J$818, H106)</f>
        <v>8</v>
      </c>
      <c r="J106" s="1898">
        <f>COUNTIFS(Arhīvs2018!$J$765:$J$818, H106, Arhīvs2018!$E$765:$E$818, "e-pasts")</f>
        <v>5</v>
      </c>
      <c r="K106" s="1898">
        <f>COUNTIFS(Arhīvs2018!$J$765:$J$818, H106, Arhīvs2018!$E$765:$E$818, "vēstule")</f>
        <v>3</v>
      </c>
      <c r="L106" s="729">
        <f t="shared" si="22"/>
        <v>0</v>
      </c>
      <c r="M106" s="34"/>
      <c r="N106" s="1848"/>
      <c r="O106" s="548" t="s">
        <v>2042</v>
      </c>
      <c r="P106" s="1897" t="e">
        <f>COUNTIF(#REF!, O106)</f>
        <v>#REF!</v>
      </c>
      <c r="Q106" s="1898" t="e">
        <f>COUNTIFS(#REF!, O106,#REF!, "e-pasts")</f>
        <v>#REF!</v>
      </c>
      <c r="R106" s="1898" t="e">
        <f>COUNTIFS(#REF!, O106,#REF!, "vēstule")</f>
        <v>#REF!</v>
      </c>
      <c r="S106" s="729" t="e">
        <f t="shared" si="24"/>
        <v>#REF!</v>
      </c>
      <c r="T106" s="34"/>
      <c r="U106" s="1913" t="e">
        <f>SUM(R103:R110)</f>
        <v>#REF!</v>
      </c>
      <c r="V106" s="1891" t="s">
        <v>14419</v>
      </c>
      <c r="W106" s="1892">
        <f>COUNT('Arh20'!$B$784:$B$858)</f>
        <v>74</v>
      </c>
      <c r="X106" s="1893">
        <f>COUNTIF('Arh20'!$E$784:$E$858, "e-pasts")</f>
        <v>57</v>
      </c>
      <c r="Y106" s="1893">
        <f>COUNTIF('Arh20'!$E$784:$E$858, "vēstule")</f>
        <v>17</v>
      </c>
      <c r="Z106" s="1892">
        <f t="shared" si="26"/>
        <v>0</v>
      </c>
      <c r="AA106" s="1894">
        <f>AVERAGE('Arh20'!$L$784:$L$858)</f>
        <v>10.72972972972973</v>
      </c>
      <c r="AB106" s="1848" t="s">
        <v>14348</v>
      </c>
      <c r="AC106" s="1891" t="s">
        <v>14430</v>
      </c>
      <c r="AD106" s="1892">
        <f>COUNT('Arh21'!$B$916:$B$988)</f>
        <v>73</v>
      </c>
      <c r="AE106" s="1893">
        <f>COUNTIF('Arh21'!$E$916:$E$988, "e-pasts")</f>
        <v>53</v>
      </c>
      <c r="AF106" s="1893">
        <f>COUNTIF('Arh21'!$E$916:$E$988, "vēstule")</f>
        <v>20</v>
      </c>
      <c r="AG106" s="1892">
        <f t="shared" si="23"/>
        <v>0</v>
      </c>
      <c r="AH106" s="1894"/>
      <c r="AI106" s="1848">
        <f>SUM(AD107:AD110)</f>
        <v>57</v>
      </c>
      <c r="AJ106" s="1891" t="s">
        <v>2380</v>
      </c>
      <c r="AK106" s="1914">
        <f>COUNT(#REF!)</f>
        <v>0</v>
      </c>
      <c r="AL106" s="1893" t="e">
        <f>COUNTIF(#REF!, "e-pasts")</f>
        <v>#REF!</v>
      </c>
      <c r="AM106" s="1893" t="e">
        <f>COUNTIF(#REF!, "vēstule")</f>
        <v>#REF!</v>
      </c>
      <c r="AN106" s="1892" t="e">
        <f>AK106-AL106-AM106</f>
        <v>#REF!</v>
      </c>
      <c r="AO106" s="1891" t="s">
        <v>2405</v>
      </c>
      <c r="AP106" s="1914">
        <f>COUNT(#REF!)</f>
        <v>0</v>
      </c>
      <c r="AQ106" s="1893" t="e">
        <f>COUNTIF(#REF!, "e-pasts")</f>
        <v>#REF!</v>
      </c>
      <c r="AR106" s="1893" t="e">
        <f>COUNTIF(#REF!, "vēstule")</f>
        <v>#REF!</v>
      </c>
      <c r="AS106" s="1892" t="e">
        <f>AP106-AQ106-AR106</f>
        <v>#REF!</v>
      </c>
      <c r="AT106" s="34"/>
      <c r="AU106" s="34"/>
      <c r="AV106" s="34"/>
      <c r="AW106" s="34"/>
      <c r="AX106" s="34"/>
      <c r="AY106" s="34"/>
      <c r="AZ106" s="34"/>
      <c r="BA106" s="34"/>
      <c r="BB106" s="34"/>
      <c r="BC106" s="34"/>
      <c r="BD106" s="34"/>
      <c r="BE106" s="34"/>
      <c r="BF106" s="34"/>
      <c r="BG106" s="34"/>
      <c r="BH106" s="518"/>
      <c r="BI106" s="518"/>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1850"/>
    </row>
    <row r="107" spans="1:88" ht="13.2" customHeight="1" outlineLevel="1">
      <c r="A107" s="1924" t="s">
        <v>2046</v>
      </c>
      <c r="B107" s="1897">
        <v>2</v>
      </c>
      <c r="C107" s="1898">
        <v>2</v>
      </c>
      <c r="D107" s="1898">
        <v>0</v>
      </c>
      <c r="E107" s="729">
        <v>0</v>
      </c>
      <c r="F107" s="367"/>
      <c r="G107" s="1848"/>
      <c r="H107" s="922" t="s">
        <v>3001</v>
      </c>
      <c r="I107" s="1897">
        <f>COUNTIF(Arhīvs2018!$J$765:$J$818, H107)</f>
        <v>3</v>
      </c>
      <c r="J107" s="1898">
        <f>COUNTIFS(Arhīvs2018!$J$765:$J$818, H107, Arhīvs2018!$E$765:$E$818, "e-pasts")</f>
        <v>3</v>
      </c>
      <c r="K107" s="1898">
        <f>COUNTIFS(Arhīvs2018!$J$765:$J$818, H107, Arhīvs2018!$E$765:$E$818, "vēstule")</f>
        <v>0</v>
      </c>
      <c r="L107" s="729">
        <f t="shared" si="22"/>
        <v>0</v>
      </c>
      <c r="M107" s="34"/>
      <c r="N107" s="1848"/>
      <c r="O107" s="1929" t="s">
        <v>2045</v>
      </c>
      <c r="P107" s="1897" t="e">
        <f>COUNTIF(#REF!, O107)</f>
        <v>#REF!</v>
      </c>
      <c r="Q107" s="1898" t="e">
        <f>COUNTIFS(#REF!, O107,#REF!, "e-pasts")</f>
        <v>#REF!</v>
      </c>
      <c r="R107" s="1898" t="e">
        <f>COUNTIFS(#REF!, O107,#REF!, "vēstule")</f>
        <v>#REF!</v>
      </c>
      <c r="S107" s="725" t="e">
        <f t="shared" si="24"/>
        <v>#REF!</v>
      </c>
      <c r="T107" s="34"/>
      <c r="U107" s="1913" t="e">
        <f>SUM(S103:S110)</f>
        <v>#REF!</v>
      </c>
      <c r="V107" s="548" t="s">
        <v>2033</v>
      </c>
      <c r="W107" s="1897">
        <f>COUNTIF('Arh20'!$J$784:$J$858, V107)</f>
        <v>18</v>
      </c>
      <c r="X107" s="1898">
        <f>COUNTIFS('Arh20'!$J$784:$J$858, V107, 'Arh20'!$E$784:$E$858, "e-pasts")</f>
        <v>16</v>
      </c>
      <c r="Y107" s="1898">
        <f>COUNTIFS('Arh20'!$J$784:$J$858, V107, 'Arh20'!$J$784:$J$858, "vēstule")</f>
        <v>0</v>
      </c>
      <c r="Z107" s="729">
        <f t="shared" si="26"/>
        <v>2</v>
      </c>
      <c r="AA107" s="34"/>
      <c r="AB107" s="1848">
        <f>SUM(W107:W114)</f>
        <v>74</v>
      </c>
      <c r="AC107" s="548" t="s">
        <v>2033</v>
      </c>
      <c r="AD107" s="1897">
        <f>COUNTIF('Arh21'!$J$916:$J$988, AC107)</f>
        <v>14</v>
      </c>
      <c r="AE107" s="1898">
        <f>COUNTIFS('Arh21'!$J$916:$J$988, AC107, 'Arh21'!$E$916:$E$988, "e-pasts")</f>
        <v>13</v>
      </c>
      <c r="AF107" s="1898">
        <f>COUNTIFS('Arh21'!$J$916:$J$988, AC107, 'Arh21'!$E$916:$E$988, "vēstule")</f>
        <v>1</v>
      </c>
      <c r="AG107" s="729">
        <f t="shared" si="23"/>
        <v>0</v>
      </c>
      <c r="AH107" s="34"/>
      <c r="AI107" s="1848">
        <f>SUM(AE107:AG110)</f>
        <v>57</v>
      </c>
      <c r="AJ107" s="548" t="s">
        <v>2033</v>
      </c>
      <c r="AK107" s="1917" t="e">
        <f>COUNTIF(#REF!, AJ107)</f>
        <v>#REF!</v>
      </c>
      <c r="AL107" s="1898" t="e">
        <f>COUNTIFS(#REF!, AJ107,#REF!, "e-pasts")</f>
        <v>#REF!</v>
      </c>
      <c r="AM107" s="1898" t="e">
        <f>COUNTIFS(#REF!, AJ107,#REF!, "vēstule")</f>
        <v>#REF!</v>
      </c>
      <c r="AN107" s="729" t="e">
        <f>SUM(AK107:AK113)</f>
        <v>#REF!</v>
      </c>
      <c r="AO107" s="548" t="s">
        <v>2033</v>
      </c>
      <c r="AP107" s="1917" t="e">
        <f>COUNTIF(#REF!, AO107)</f>
        <v>#REF!</v>
      </c>
      <c r="AQ107" s="1898" t="e">
        <f>COUNTIFS(#REF!, AO107,#REF!, "e-pasts")</f>
        <v>#REF!</v>
      </c>
      <c r="AR107" s="1898" t="e">
        <f>COUNTIFS(#REF!, AO107,#REF!, "vēstule")</f>
        <v>#REF!</v>
      </c>
      <c r="AS107" s="1913" t="e">
        <f>SUM(AP107:AP113)</f>
        <v>#REF!</v>
      </c>
      <c r="AT107" s="34"/>
      <c r="AU107" s="34"/>
      <c r="AV107" s="34"/>
      <c r="AW107" s="34"/>
      <c r="AX107" s="34"/>
      <c r="AY107" s="34"/>
      <c r="AZ107" s="34"/>
      <c r="BA107" s="34"/>
      <c r="BB107" s="34"/>
      <c r="BC107" s="34"/>
      <c r="BD107" s="34"/>
      <c r="BE107" s="34"/>
      <c r="BF107" s="34"/>
      <c r="BG107" s="34"/>
      <c r="BH107" s="518"/>
      <c r="BI107" s="518"/>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1850"/>
    </row>
    <row r="108" spans="1:88" ht="13.2" customHeight="1" outlineLevel="1">
      <c r="A108" s="34"/>
      <c r="B108" s="407"/>
      <c r="C108" s="367"/>
      <c r="D108" s="367"/>
      <c r="E108" s="367"/>
      <c r="F108" s="367"/>
      <c r="G108" s="1884"/>
      <c r="H108" s="922"/>
      <c r="I108" s="34"/>
      <c r="J108" s="34"/>
      <c r="K108" s="34"/>
      <c r="L108" s="34"/>
      <c r="M108" s="34"/>
      <c r="N108" s="34"/>
      <c r="O108" s="548" t="s">
        <v>2039</v>
      </c>
      <c r="P108" s="1897" t="e">
        <f>COUNTIF(#REF!, O108)</f>
        <v>#REF!</v>
      </c>
      <c r="Q108" s="1898" t="e">
        <f>COUNTIFS(#REF!, O108,#REF!, "e-pasts")</f>
        <v>#REF!</v>
      </c>
      <c r="R108" s="1898" t="e">
        <f>COUNTIFS(#REF!, O108,#REF!, "vēstule")</f>
        <v>#REF!</v>
      </c>
      <c r="S108" s="729" t="e">
        <f t="shared" si="24"/>
        <v>#REF!</v>
      </c>
      <c r="T108" s="34"/>
      <c r="U108" s="1848"/>
      <c r="V108" s="548" t="s">
        <v>2034</v>
      </c>
      <c r="W108" s="1897">
        <f>COUNTIF('Arh20'!$J$784:$J$858, V108)</f>
        <v>8</v>
      </c>
      <c r="X108" s="1898">
        <f>COUNTIFS('Arh20'!$J$784:$J$858, V108, 'Arh20'!$E$784:$E$858, "e-pasts")</f>
        <v>6</v>
      </c>
      <c r="Y108" s="1898">
        <f>COUNTIFS('Arh20'!$J$784:$J$858, V108, 'Arh20'!$J$784:$J$858, "vēstule")</f>
        <v>0</v>
      </c>
      <c r="Z108" s="729">
        <f t="shared" si="26"/>
        <v>2</v>
      </c>
      <c r="AA108" s="34">
        <f>SUM(W107:W114)</f>
        <v>74</v>
      </c>
      <c r="AB108" s="1848">
        <f>SUM(X107:Z114)</f>
        <v>74</v>
      </c>
      <c r="AC108" s="548" t="s">
        <v>2034</v>
      </c>
      <c r="AD108" s="1897">
        <f>COUNTIF('Arh21'!$J$916:$J$988, AC108)</f>
        <v>11</v>
      </c>
      <c r="AE108" s="1898">
        <f>COUNTIFS('Arh21'!$J$916:$J$988, AC108, 'Arh21'!$E$916:$E$988, "e-pasts")</f>
        <v>7</v>
      </c>
      <c r="AF108" s="1898">
        <f>COUNTIFS('Arh21'!$J$916:$J$988, AC108, 'Arh21'!$E$916:$E$988, "vēstule")</f>
        <v>4</v>
      </c>
      <c r="AG108" s="729">
        <f t="shared" si="23"/>
        <v>0</v>
      </c>
      <c r="AH108" s="34"/>
      <c r="AI108" s="1913">
        <f>SUM(AE107:AE110)</f>
        <v>41</v>
      </c>
      <c r="AJ108" s="548" t="s">
        <v>2034</v>
      </c>
      <c r="AK108" s="1917" t="e">
        <f>COUNTIF(#REF!, AJ108)</f>
        <v>#REF!</v>
      </c>
      <c r="AL108" s="1898" t="e">
        <f>COUNTIFS(#REF!, AJ108,#REF!, "e-pasts")</f>
        <v>#REF!</v>
      </c>
      <c r="AM108" s="1898" t="e">
        <f>COUNTIFS(#REF!, AJ108,#REF!, "vēstule")</f>
        <v>#REF!</v>
      </c>
      <c r="AN108" s="729"/>
      <c r="AO108" s="548" t="s">
        <v>2034</v>
      </c>
      <c r="AP108" s="1917" t="e">
        <f>COUNTIF(#REF!, AO108)</f>
        <v>#REF!</v>
      </c>
      <c r="AQ108" s="1898" t="e">
        <f>COUNTIFS(#REF!, AO108,#REF!, "e-pasts")</f>
        <v>#REF!</v>
      </c>
      <c r="AR108" s="1898" t="e">
        <f>COUNTIFS(#REF!, AO108,#REF!, "vēstule")</f>
        <v>#REF!</v>
      </c>
      <c r="AS108" s="1848"/>
      <c r="AT108" s="34"/>
      <c r="AU108" s="34"/>
      <c r="AV108" s="34"/>
      <c r="AW108" s="34"/>
      <c r="AX108" s="34"/>
      <c r="AY108" s="34"/>
      <c r="AZ108" s="34"/>
      <c r="BA108" s="34"/>
      <c r="BB108" s="34"/>
      <c r="BC108" s="34"/>
      <c r="BD108" s="34"/>
      <c r="BE108" s="34"/>
      <c r="BF108" s="34"/>
      <c r="BG108" s="34"/>
      <c r="BH108" s="518"/>
      <c r="BI108" s="518"/>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1850"/>
    </row>
    <row r="109" spans="1:88" ht="13.2" customHeight="1" outlineLevel="1">
      <c r="A109" s="34"/>
      <c r="B109" s="34"/>
      <c r="C109" s="34"/>
      <c r="D109" s="34"/>
      <c r="E109" s="34"/>
      <c r="F109" s="34"/>
      <c r="G109" s="34"/>
      <c r="H109" s="34"/>
      <c r="I109" s="34"/>
      <c r="J109" s="34"/>
      <c r="K109" s="34"/>
      <c r="L109" s="34"/>
      <c r="M109" s="34"/>
      <c r="N109" s="34"/>
      <c r="O109" s="548" t="s">
        <v>2888</v>
      </c>
      <c r="P109" s="1897" t="e">
        <f>COUNTIF(#REF!, O109)</f>
        <v>#REF!</v>
      </c>
      <c r="Q109" s="1898" t="e">
        <f>COUNTIFS(#REF!, O109,#REF!, "e-pasts")</f>
        <v>#REF!</v>
      </c>
      <c r="R109" s="1898" t="e">
        <f>COUNTIFS(#REF!, O109,#REF!, "vēstule")</f>
        <v>#REF!</v>
      </c>
      <c r="S109" s="729" t="e">
        <f t="shared" si="24"/>
        <v>#REF!</v>
      </c>
      <c r="T109" s="34"/>
      <c r="U109" s="1848"/>
      <c r="V109" s="548" t="s">
        <v>2042</v>
      </c>
      <c r="W109" s="1897">
        <f>COUNTIF('Arh20'!$J$784:$J$858, V109)</f>
        <v>13</v>
      </c>
      <c r="X109" s="1898">
        <f>COUNTIFS('Arh20'!$J$784:$J$858, V109, 'Arh20'!$E$784:$E$858, "e-pasts")</f>
        <v>7</v>
      </c>
      <c r="Y109" s="1898">
        <f>COUNTIFS('Arh20'!$J$784:$J$858, V109, 'Arh20'!$J$784:$J$858, "vēstule")</f>
        <v>0</v>
      </c>
      <c r="Z109" s="729">
        <f t="shared" si="26"/>
        <v>6</v>
      </c>
      <c r="AA109" s="34"/>
      <c r="AB109" s="1913">
        <f>SUM(X107:X114)</f>
        <v>57</v>
      </c>
      <c r="AC109" s="548" t="s">
        <v>2042</v>
      </c>
      <c r="AD109" s="1897">
        <f>COUNTIF('Arh21'!$J$916:$J$988, AC109)</f>
        <v>18</v>
      </c>
      <c r="AE109" s="1898">
        <f>COUNTIFS('Arh21'!$J$916:$J$988, AC109, 'Arh21'!$E$916:$E$988, "e-pasts")</f>
        <v>14</v>
      </c>
      <c r="AF109" s="1898">
        <f>COUNTIFS('Arh21'!$J$916:$J$988, AC109, 'Arh21'!$E$916:$E$988, "vēstule")</f>
        <v>4</v>
      </c>
      <c r="AG109" s="729">
        <f t="shared" si="23"/>
        <v>0</v>
      </c>
      <c r="AH109" s="34"/>
      <c r="AI109" s="1913">
        <f>SUM(AF107:AF110)</f>
        <v>16</v>
      </c>
      <c r="AJ109" s="548" t="s">
        <v>2036</v>
      </c>
      <c r="AK109" s="1917" t="e">
        <f>COUNTIF(#REF!, AJ109)</f>
        <v>#REF!</v>
      </c>
      <c r="AL109" s="1898" t="e">
        <f>COUNTIFS(#REF!, AJ109,#REF!, "e-pasts")</f>
        <v>#REF!</v>
      </c>
      <c r="AM109" s="1898" t="e">
        <f>COUNTIFS(#REF!, AJ109,#REF!, "vēstule")</f>
        <v>#REF!</v>
      </c>
      <c r="AN109" s="729"/>
      <c r="AO109" s="548" t="s">
        <v>2035</v>
      </c>
      <c r="AP109" s="1917" t="e">
        <f>COUNTIF(#REF!, AO109)</f>
        <v>#REF!</v>
      </c>
      <c r="AQ109" s="1898" t="e">
        <f>COUNTIFS(#REF!, AO109,#REF!, "e-pasts")</f>
        <v>#REF!</v>
      </c>
      <c r="AR109" s="1898" t="e">
        <f>COUNTIFS(#REF!, AO109,#REF!, "vēstule")</f>
        <v>#REF!</v>
      </c>
      <c r="AS109" s="1848"/>
      <c r="AT109" s="34"/>
      <c r="AU109" s="34"/>
      <c r="AV109" s="34"/>
      <c r="AW109" s="34"/>
      <c r="AX109" s="34"/>
      <c r="AY109" s="34"/>
      <c r="AZ109" s="34"/>
      <c r="BA109" s="34"/>
      <c r="BB109" s="34"/>
      <c r="BC109" s="34"/>
      <c r="BD109" s="34"/>
      <c r="BE109" s="34"/>
      <c r="BF109" s="34"/>
      <c r="BG109" s="34"/>
      <c r="BH109" s="518"/>
      <c r="BI109" s="518"/>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1850"/>
    </row>
    <row r="110" spans="1:88" ht="13.2" customHeight="1" outlineLevel="1">
      <c r="A110" s="34"/>
      <c r="B110" s="34"/>
      <c r="C110" s="34"/>
      <c r="D110" s="34"/>
      <c r="E110" s="34"/>
      <c r="F110" s="34"/>
      <c r="G110" s="34"/>
      <c r="H110" s="34"/>
      <c r="I110" s="34"/>
      <c r="J110" s="34"/>
      <c r="K110" s="34"/>
      <c r="L110" s="34"/>
      <c r="M110" s="34"/>
      <c r="N110" s="34"/>
      <c r="O110" s="548" t="s">
        <v>2035</v>
      </c>
      <c r="P110" s="1897" t="e">
        <f>COUNTIF(#REF!, O110)</f>
        <v>#REF!</v>
      </c>
      <c r="Q110" s="1898" t="e">
        <f>COUNTIFS(#REF!, O110,#REF!, "e-pasts")</f>
        <v>#REF!</v>
      </c>
      <c r="R110" s="1898" t="e">
        <f>COUNTIFS(#REF!, O110,#REF!, "vēstule")</f>
        <v>#REF!</v>
      </c>
      <c r="S110" s="729" t="e">
        <f t="shared" si="24"/>
        <v>#REF!</v>
      </c>
      <c r="T110" s="1848"/>
      <c r="U110" s="1848"/>
      <c r="V110" s="34" t="s">
        <v>2035</v>
      </c>
      <c r="W110" s="1897">
        <f>COUNTIF('Arh20'!$J$784:$J$858, V110)</f>
        <v>8</v>
      </c>
      <c r="X110" s="1898">
        <f>COUNTIFS('Arh20'!$J$784:$J$858, V110, 'Arh20'!$E$784:$E$858, "e-pasts")</f>
        <v>4</v>
      </c>
      <c r="Y110" s="1898">
        <f>COUNTIFS('Arh20'!$J$784:$J$858, V110, 'Arh20'!$J$784:$J$858, "vēstule")</f>
        <v>0</v>
      </c>
      <c r="Z110" s="729">
        <f t="shared" si="26"/>
        <v>4</v>
      </c>
      <c r="AA110" s="34"/>
      <c r="AB110" s="1913">
        <f>SUM(Y107:Y114)</f>
        <v>0</v>
      </c>
      <c r="AC110" s="34" t="s">
        <v>2035</v>
      </c>
      <c r="AD110" s="1897">
        <f>COUNTIF('Arh21'!$J$916:$J$988, AC110)</f>
        <v>14</v>
      </c>
      <c r="AE110" s="1898">
        <f>COUNTIFS('Arh21'!$J$916:$J$988, AC110, 'Arh21'!$E$916:$E$988, "e-pasts")</f>
        <v>7</v>
      </c>
      <c r="AF110" s="1898">
        <f>COUNTIFS('Arh21'!$J$916:$J$988, AC110, 'Arh21'!$E$916:$E$988, "vēstule")</f>
        <v>7</v>
      </c>
      <c r="AG110" s="729">
        <f t="shared" si="23"/>
        <v>0</v>
      </c>
      <c r="AH110" s="34"/>
      <c r="AI110" s="1913">
        <f>SUM(AG107:AG110)</f>
        <v>0</v>
      </c>
      <c r="AJ110" s="34" t="s">
        <v>2035</v>
      </c>
      <c r="AK110" s="1917" t="e">
        <f>COUNTIF(#REF!, AJ110)</f>
        <v>#REF!</v>
      </c>
      <c r="AL110" s="1898" t="e">
        <f>COUNTIFS(#REF!, AJ110,#REF!, "e-pasts")</f>
        <v>#REF!</v>
      </c>
      <c r="AM110" s="1898" t="e">
        <f>COUNTIFS(#REF!, AJ110,#REF!, "vēstule")</f>
        <v>#REF!</v>
      </c>
      <c r="AN110" s="729"/>
      <c r="AO110" s="548" t="s">
        <v>2045</v>
      </c>
      <c r="AP110" s="1917" t="e">
        <f>COUNTIF(#REF!, AO110)</f>
        <v>#REF!</v>
      </c>
      <c r="AQ110" s="1898" t="e">
        <f>COUNTIFS(#REF!, AO110,#REF!, "e-pasts")</f>
        <v>#REF!</v>
      </c>
      <c r="AR110" s="1898" t="e">
        <f>COUNTIFS(#REF!, AO110,#REF!, "vēstule")</f>
        <v>#REF!</v>
      </c>
      <c r="AS110" s="1848"/>
      <c r="AT110" s="34"/>
      <c r="AU110" s="34"/>
      <c r="AV110" s="34"/>
      <c r="AW110" s="34"/>
      <c r="AX110" s="34"/>
      <c r="AY110" s="34"/>
      <c r="AZ110" s="34"/>
      <c r="BA110" s="34"/>
      <c r="BB110" s="34"/>
      <c r="BC110" s="34"/>
      <c r="BD110" s="34"/>
      <c r="BE110" s="34"/>
      <c r="BF110" s="34"/>
      <c r="BG110" s="34"/>
      <c r="BH110" s="518"/>
      <c r="BI110" s="518"/>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1850"/>
    </row>
    <row r="111" spans="1:88" ht="13.2" customHeight="1" outlineLevel="1">
      <c r="A111" s="34"/>
      <c r="B111" s="34"/>
      <c r="C111" s="34"/>
      <c r="D111" s="34"/>
      <c r="E111" s="34"/>
      <c r="F111" s="34"/>
      <c r="G111" s="34"/>
      <c r="H111" s="34"/>
      <c r="I111" s="34"/>
      <c r="J111" s="34"/>
      <c r="K111" s="34"/>
      <c r="L111" s="34"/>
      <c r="M111" s="34"/>
      <c r="N111" s="34"/>
      <c r="O111" s="1891" t="s">
        <v>14409</v>
      </c>
      <c r="P111" s="1892">
        <f>COUNT(#REF!)</f>
        <v>0</v>
      </c>
      <c r="Q111" s="1893" t="e">
        <f>COUNTIF(#REF!, "e-pasts")</f>
        <v>#REF!</v>
      </c>
      <c r="R111" s="1893" t="e">
        <f>COUNTIF(#REF!, "vēstule")</f>
        <v>#REF!</v>
      </c>
      <c r="S111" s="1892" t="e">
        <f t="shared" si="24"/>
        <v>#REF!</v>
      </c>
      <c r="T111" s="1894" t="e">
        <f>AVERAGE(#REF!)</f>
        <v>#REF!</v>
      </c>
      <c r="U111" s="1848" t="s">
        <v>14348</v>
      </c>
      <c r="V111" s="548" t="s">
        <v>2045</v>
      </c>
      <c r="W111" s="1897">
        <f>COUNTIF('Arh20'!$J$784:$J$858, V111)</f>
        <v>18</v>
      </c>
      <c r="X111" s="1898">
        <f>COUNTIFS('Arh20'!$J$784:$J$858, V111, 'Arh20'!$E$784:$E$858, "e-pasts")</f>
        <v>16</v>
      </c>
      <c r="Y111" s="1898">
        <f>COUNTIFS('Arh20'!$J$784:$J$858, V111, 'Arh20'!$J$784:$J$858, "vēstule")</f>
        <v>0</v>
      </c>
      <c r="Z111" s="729">
        <f t="shared" si="26"/>
        <v>2</v>
      </c>
      <c r="AA111" s="34"/>
      <c r="AB111" s="1913">
        <f>SUM(Z107:Z114)</f>
        <v>17</v>
      </c>
      <c r="AC111" s="548" t="s">
        <v>2045</v>
      </c>
      <c r="AD111" s="1897">
        <f>COUNTIF('Arh21'!$J$916:$J$988, AC111)</f>
        <v>14</v>
      </c>
      <c r="AE111" s="1898">
        <f>COUNTIFS('Arh21'!$J$916:$J$988, AC111, 'Arh21'!$E$916:$E$988, "e-pasts")</f>
        <v>10</v>
      </c>
      <c r="AF111" s="1898">
        <f>COUNTIFS('Arh21'!$J$916:$J$988, AC111, 'Arh21'!$E$916:$E$988, "vēstule")</f>
        <v>4</v>
      </c>
      <c r="AG111" s="729">
        <f t="shared" si="23"/>
        <v>0</v>
      </c>
      <c r="AH111" s="34"/>
      <c r="AI111" s="34"/>
      <c r="AJ111" s="548" t="s">
        <v>2045</v>
      </c>
      <c r="AK111" s="1917" t="e">
        <f>COUNTIF(#REF!, AJ111)</f>
        <v>#REF!</v>
      </c>
      <c r="AL111" s="1898" t="e">
        <f>COUNTIFS(#REF!, AJ111,#REF!, "e-pasts")</f>
        <v>#REF!</v>
      </c>
      <c r="AM111" s="1898" t="e">
        <f>COUNTIFS(#REF!, AJ111,#REF!, "vēstule")</f>
        <v>#REF!</v>
      </c>
      <c r="AN111" s="729"/>
      <c r="AO111" s="548" t="s">
        <v>2036</v>
      </c>
      <c r="AP111" s="1917" t="e">
        <f>COUNTIF(#REF!, AO111)</f>
        <v>#REF!</v>
      </c>
      <c r="AQ111" s="1898" t="e">
        <f>COUNTIFS(#REF!, AO111,#REF!, "e-pasts")</f>
        <v>#REF!</v>
      </c>
      <c r="AR111" s="1898" t="e">
        <f>COUNTIFS(#REF!, AO111,#REF!, "vēstule")</f>
        <v>#REF!</v>
      </c>
      <c r="AS111" s="1848"/>
      <c r="AT111" s="34"/>
      <c r="AU111" s="34"/>
      <c r="AV111" s="34"/>
      <c r="AW111" s="34"/>
      <c r="AX111" s="34"/>
      <c r="AY111" s="34"/>
      <c r="AZ111" s="34"/>
      <c r="BA111" s="34"/>
      <c r="BB111" s="34"/>
      <c r="BC111" s="34"/>
      <c r="BD111" s="34"/>
      <c r="BE111" s="34"/>
      <c r="BF111" s="34"/>
      <c r="BG111" s="34"/>
      <c r="BH111" s="518"/>
      <c r="BI111" s="518"/>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1850"/>
    </row>
    <row r="112" spans="1:88" ht="13.2" customHeight="1" outlineLevel="1">
      <c r="A112" s="34"/>
      <c r="B112" s="34"/>
      <c r="C112" s="34"/>
      <c r="D112" s="34"/>
      <c r="E112" s="34"/>
      <c r="F112" s="34"/>
      <c r="G112" s="34"/>
      <c r="H112" s="34"/>
      <c r="I112" s="34"/>
      <c r="J112" s="34"/>
      <c r="K112" s="34"/>
      <c r="L112" s="34"/>
      <c r="M112" s="34"/>
      <c r="N112" s="34"/>
      <c r="O112" s="548" t="s">
        <v>2033</v>
      </c>
      <c r="P112" s="1897" t="e">
        <f>COUNTIF(#REF!, O112)</f>
        <v>#REF!</v>
      </c>
      <c r="Q112" s="1898" t="e">
        <f>COUNTIFS(#REF!, O112,#REF!, "e-pasts")</f>
        <v>#REF!</v>
      </c>
      <c r="R112" s="1898" t="e">
        <f>COUNTIFS(#REF!, O112,#REF!, "vēstule")</f>
        <v>#REF!</v>
      </c>
      <c r="S112" s="729" t="e">
        <f t="shared" si="24"/>
        <v>#REF!</v>
      </c>
      <c r="T112" s="34"/>
      <c r="U112" s="1848" t="e">
        <f>SUM(P112:P118)</f>
        <v>#REF!</v>
      </c>
      <c r="V112" s="34" t="s">
        <v>2041</v>
      </c>
      <c r="W112" s="1897">
        <f>COUNTIF('Arh20'!$J$784:$J$858, V112)</f>
        <v>9</v>
      </c>
      <c r="X112" s="1898">
        <f>COUNTIFS('Arh20'!$J$784:$J$858, V112, 'Arh20'!$E$784:$E$858, "e-pasts")</f>
        <v>8</v>
      </c>
      <c r="Y112" s="1898">
        <f>COUNTIFS('Arh20'!$J$784:$J$858, V112, 'Arh20'!$J$784:$J$858, "vēstule")</f>
        <v>0</v>
      </c>
      <c r="Z112" s="729">
        <f t="shared" si="26"/>
        <v>1</v>
      </c>
      <c r="AA112" s="34"/>
      <c r="AB112" s="1848"/>
      <c r="AC112" s="548" t="s">
        <v>2039</v>
      </c>
      <c r="AD112" s="1897">
        <f>COUNTIF('Arh21'!$J$916:$J$988, AC112)</f>
        <v>1</v>
      </c>
      <c r="AE112" s="1898">
        <f>COUNTIFS('Arh21'!$J$916:$J$988, AC112, 'Arh21'!$E$916:$E$988, "e-pasts")</f>
        <v>1</v>
      </c>
      <c r="AF112" s="1898">
        <f>COUNTIFS('Arh21'!$J$916:$J$988, AC112, 'Arh21'!$E$916:$E$988, "vēstule")</f>
        <v>0</v>
      </c>
      <c r="AG112" s="729">
        <f t="shared" si="23"/>
        <v>0</v>
      </c>
      <c r="AH112" s="1848"/>
      <c r="AI112" s="34"/>
      <c r="AJ112" s="548" t="s">
        <v>2038</v>
      </c>
      <c r="AK112" s="1917" t="e">
        <f>COUNTIF(#REF!, AJ112)</f>
        <v>#REF!</v>
      </c>
      <c r="AL112" s="1898" t="e">
        <f>COUNTIFS(#REF!, AJ112,#REF!, "e-pasts")</f>
        <v>#REF!</v>
      </c>
      <c r="AM112" s="1898" t="e">
        <f>COUNTIFS(#REF!, AJ112,#REF!, "vēstule")</f>
        <v>#REF!</v>
      </c>
      <c r="AN112" s="729"/>
      <c r="AO112" s="548" t="s">
        <v>2044</v>
      </c>
      <c r="AP112" s="1917" t="e">
        <f>COUNTIF(#REF!, AO112)</f>
        <v>#REF!</v>
      </c>
      <c r="AQ112" s="1898" t="e">
        <f>COUNTIFS(#REF!, AO112,#REF!, "e-pasts")</f>
        <v>#REF!</v>
      </c>
      <c r="AR112" s="1898" t="e">
        <f>COUNTIFS(#REF!, AO112,#REF!, "vēstule")</f>
        <v>#REF!</v>
      </c>
      <c r="AS112" s="1848"/>
      <c r="AT112" s="34"/>
      <c r="AU112" s="34"/>
      <c r="AV112" s="34"/>
      <c r="AW112" s="34"/>
      <c r="AX112" s="34"/>
      <c r="AY112" s="34"/>
      <c r="AZ112" s="34"/>
      <c r="BA112" s="34"/>
      <c r="BB112" s="34"/>
      <c r="BC112" s="34"/>
      <c r="BD112" s="34"/>
      <c r="BE112" s="34"/>
      <c r="BF112" s="34"/>
      <c r="BG112" s="34"/>
      <c r="BH112" s="518"/>
      <c r="BI112" s="518"/>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1850"/>
    </row>
    <row r="113" spans="1:47" ht="13.2" customHeight="1" outlineLevel="1">
      <c r="A113" s="34"/>
      <c r="B113" s="34"/>
      <c r="C113" s="34"/>
      <c r="D113" s="34"/>
      <c r="E113" s="34"/>
      <c r="F113" s="34"/>
      <c r="G113" s="34"/>
      <c r="H113" s="34"/>
      <c r="I113" s="34"/>
      <c r="J113" s="34"/>
      <c r="K113" s="34"/>
      <c r="L113" s="34"/>
      <c r="M113" s="34"/>
      <c r="N113" s="34"/>
      <c r="O113" s="548" t="s">
        <v>2034</v>
      </c>
      <c r="P113" s="1897" t="e">
        <f>COUNTIF(#REF!, O113)</f>
        <v>#REF!</v>
      </c>
      <c r="Q113" s="1898" t="e">
        <f>COUNTIFS(#REF!, O113,#REF!, "e-pasts")</f>
        <v>#REF!</v>
      </c>
      <c r="R113" s="1898" t="e">
        <f>COUNTIFS(#REF!, O113,#REF!, "vēstule")</f>
        <v>#REF!</v>
      </c>
      <c r="S113" s="729" t="e">
        <f t="shared" si="24"/>
        <v>#REF!</v>
      </c>
      <c r="T113" s="34"/>
      <c r="U113" s="1848" t="e">
        <f>SUM(Q112:S118)</f>
        <v>#REF!</v>
      </c>
      <c r="V113" s="548" t="s">
        <v>2039</v>
      </c>
      <c r="W113" s="1897">
        <f>COUNTIF('Arh20'!$J$784:$J$858, V113)</f>
        <v>0</v>
      </c>
      <c r="X113" s="1898">
        <f>COUNTIFS('Arh20'!$J$784:$J$858, V113, 'Arh20'!$E$784:$E$858, "e-pasts")</f>
        <v>0</v>
      </c>
      <c r="Y113" s="1898">
        <f>COUNTIFS('Arh20'!$J$784:$J$858, V113, 'Arh20'!$J$784:$J$858, "vēstule")</f>
        <v>0</v>
      </c>
      <c r="Z113" s="729">
        <f t="shared" si="26"/>
        <v>0</v>
      </c>
      <c r="AA113" s="34"/>
      <c r="AB113" s="1848"/>
      <c r="AC113" s="548" t="s">
        <v>2046</v>
      </c>
      <c r="AD113" s="1897">
        <f>COUNTIF('Arh21'!$J$916:$J$988, AC113)</f>
        <v>0</v>
      </c>
      <c r="AE113" s="1898">
        <f>COUNTIFS('Arh21'!$J$916:$J$988, AC113, 'Arh21'!$E$916:$E$988, "e-pasts")</f>
        <v>0</v>
      </c>
      <c r="AF113" s="1898">
        <f>COUNTIFS('Arh21'!$J$916:$J$988, AC113, 'Arh21'!$E$916:$E$988, "vēstule")</f>
        <v>0</v>
      </c>
      <c r="AG113" s="729">
        <f t="shared" si="23"/>
        <v>0</v>
      </c>
      <c r="AH113" s="34"/>
      <c r="AI113" s="34"/>
      <c r="AJ113" s="548" t="s">
        <v>2044</v>
      </c>
      <c r="AK113" s="1917" t="e">
        <f>COUNTIF(#REF!, AJ113)</f>
        <v>#REF!</v>
      </c>
      <c r="AL113" s="1898" t="e">
        <f>COUNTIFS(#REF!, AJ113,#REF!, "e-pasts")</f>
        <v>#REF!</v>
      </c>
      <c r="AM113" s="1898" t="e">
        <f>COUNTIFS(#REF!, AJ113,#REF!, "vēstule")</f>
        <v>#REF!</v>
      </c>
      <c r="AN113" s="729"/>
      <c r="AO113" s="548" t="s">
        <v>2038</v>
      </c>
      <c r="AP113" s="1917" t="e">
        <f>COUNTIF(#REF!, AO113)</f>
        <v>#REF!</v>
      </c>
      <c r="AQ113" s="1898" t="e">
        <f>COUNTIFS(#REF!, AO113,#REF!, "e-pasts")</f>
        <v>#REF!</v>
      </c>
      <c r="AR113" s="1898" t="e">
        <f>COUNTIFS(#REF!, AO113,#REF!, "vēstule")</f>
        <v>#REF!</v>
      </c>
      <c r="AS113" s="1848"/>
      <c r="AT113" s="34"/>
      <c r="AU113" s="34"/>
    </row>
    <row r="114" spans="1:47" ht="13.2" customHeight="1" outlineLevel="1">
      <c r="A114" s="34"/>
      <c r="B114" s="34"/>
      <c r="C114" s="34"/>
      <c r="D114" s="34"/>
      <c r="E114" s="34"/>
      <c r="F114" s="34"/>
      <c r="G114" s="34"/>
      <c r="H114" s="34"/>
      <c r="I114" s="34"/>
      <c r="J114" s="34"/>
      <c r="K114" s="34"/>
      <c r="L114" s="34"/>
      <c r="M114" s="34"/>
      <c r="N114" s="34"/>
      <c r="O114" s="548" t="s">
        <v>2042</v>
      </c>
      <c r="P114" s="1897" t="e">
        <f>COUNTIF(#REF!, O114)</f>
        <v>#REF!</v>
      </c>
      <c r="Q114" s="1898" t="e">
        <f>COUNTIFS(#REF!, O114,#REF!, "e-pasts")</f>
        <v>#REF!</v>
      </c>
      <c r="R114" s="1898" t="e">
        <f>COUNTIFS(#REF!, O114,#REF!, "vēstule")</f>
        <v>#REF!</v>
      </c>
      <c r="S114" s="729" t="e">
        <f t="shared" si="24"/>
        <v>#REF!</v>
      </c>
      <c r="T114" s="34"/>
      <c r="U114" s="1913" t="e">
        <f>SUM(Q112:Q118)</f>
        <v>#REF!</v>
      </c>
      <c r="V114" s="548" t="s">
        <v>2046</v>
      </c>
      <c r="W114" s="1897">
        <f>COUNTIF('Arh20'!$J$784:$J$858, V114)</f>
        <v>0</v>
      </c>
      <c r="X114" s="1898">
        <f>COUNTIFS('Arh20'!$J$784:$J$858, V114, 'Arh20'!$E$784:$E$858, "e-pasts")</f>
        <v>0</v>
      </c>
      <c r="Y114" s="1898">
        <f>COUNTIFS('Arh20'!$J$784:$J$858, V114, 'Arh20'!$J$784:$J$858, "vēstule")</f>
        <v>0</v>
      </c>
      <c r="Z114" s="729">
        <f t="shared" si="26"/>
        <v>0</v>
      </c>
      <c r="AA114" s="1848"/>
      <c r="AB114" s="1848"/>
      <c r="AC114" s="1891" t="s">
        <v>14431</v>
      </c>
      <c r="AD114" s="1892">
        <f>COUNT('Arh21'!$B$990:$B$1052)</f>
        <v>63</v>
      </c>
      <c r="AE114" s="1893">
        <f>COUNTIF('Arh21'!$E$990:$E$1052, "e-pasts")</f>
        <v>40</v>
      </c>
      <c r="AF114" s="1893">
        <f>COUNTIF('Arh21'!$E$990:$E$1052, "vēstule")</f>
        <v>23</v>
      </c>
      <c r="AG114" s="1892">
        <f t="shared" ref="AG114:AG121" si="27">AD114-AE114-AF114</f>
        <v>0</v>
      </c>
      <c r="AH114" s="1894"/>
      <c r="AI114" s="1848">
        <f>SUM(AD114:AD123)</f>
        <v>125</v>
      </c>
      <c r="AJ114" s="1884"/>
      <c r="AK114" s="1884"/>
      <c r="AL114" s="1884"/>
      <c r="AM114" s="1884"/>
      <c r="AN114" s="1884"/>
      <c r="AO114" s="1884"/>
      <c r="AP114" s="1884"/>
      <c r="AQ114" s="1884"/>
      <c r="AR114" s="34"/>
      <c r="AS114" s="34"/>
      <c r="AT114" s="34"/>
      <c r="AU114" s="34"/>
    </row>
    <row r="115" spans="1:47" ht="13.2" customHeight="1" outlineLevel="1">
      <c r="A115" s="34"/>
      <c r="B115" s="34"/>
      <c r="C115" s="34"/>
      <c r="D115" s="34"/>
      <c r="E115" s="34"/>
      <c r="F115" s="34"/>
      <c r="G115" s="34"/>
      <c r="H115" s="34"/>
      <c r="I115" s="34"/>
      <c r="J115" s="34"/>
      <c r="K115" s="34"/>
      <c r="L115" s="34"/>
      <c r="M115" s="34"/>
      <c r="N115" s="34"/>
      <c r="O115" s="548" t="s">
        <v>2035</v>
      </c>
      <c r="P115" s="1897" t="e">
        <f>COUNTIF(#REF!, O115)</f>
        <v>#REF!</v>
      </c>
      <c r="Q115" s="1898" t="e">
        <f>COUNTIFS(#REF!, O115,#REF!, "e-pasts")</f>
        <v>#REF!</v>
      </c>
      <c r="R115" s="1898" t="e">
        <f>COUNTIFS(#REF!, O115,#REF!, "vēstule")</f>
        <v>#REF!</v>
      </c>
      <c r="S115" s="729" t="e">
        <f t="shared" si="24"/>
        <v>#REF!</v>
      </c>
      <c r="T115" s="34"/>
      <c r="U115" s="1913" t="e">
        <f>SUM(R112:R118)</f>
        <v>#REF!</v>
      </c>
      <c r="V115" s="1891" t="s">
        <v>14421</v>
      </c>
      <c r="W115" s="1892">
        <f>COUNT('Arh20'!$B$860:$B$939)</f>
        <v>79</v>
      </c>
      <c r="X115" s="1893">
        <f>COUNTIF('Arh20'!$E$860:$E$939, "e-pasts")</f>
        <v>53</v>
      </c>
      <c r="Y115" s="1893">
        <f>COUNTIF('Arh20'!$E$860:$E$939, "vēstule")</f>
        <v>26</v>
      </c>
      <c r="Z115" s="1892">
        <f t="shared" si="26"/>
        <v>0</v>
      </c>
      <c r="AA115" s="1894">
        <f>AVERAGE('Arh20'!$L$860:$L$939)</f>
        <v>13</v>
      </c>
      <c r="AB115" s="1848" t="s">
        <v>14348</v>
      </c>
      <c r="AC115" s="548" t="s">
        <v>2033</v>
      </c>
      <c r="AD115" s="1897">
        <f>COUNTIF('Arh21'!$J$990:$J$1052, AC115)</f>
        <v>15</v>
      </c>
      <c r="AE115" s="1898">
        <f>COUNTIFS('Arh21'!$J$990:$J$1052, AC115, 'Arh21'!$E$990:$E$1052, "e-pasts")</f>
        <v>9</v>
      </c>
      <c r="AF115" s="1898">
        <f>COUNTIFS('Arh21'!$J$990:$J$1052, AC115, 'Arh21'!$E$990:$E$1052, "vēstule")</f>
        <v>6</v>
      </c>
      <c r="AG115" s="729">
        <f t="shared" si="27"/>
        <v>0</v>
      </c>
      <c r="AH115" s="34"/>
      <c r="AI115" s="1848">
        <f>SUM(AE114:AG123)</f>
        <v>125</v>
      </c>
      <c r="AJ115" s="1884"/>
      <c r="AK115" s="1884"/>
      <c r="AL115" s="1884"/>
      <c r="AM115" s="1884"/>
      <c r="AN115" s="1884"/>
      <c r="AO115" s="1884"/>
      <c r="AP115" s="1884"/>
      <c r="AQ115" s="1884"/>
      <c r="AR115" s="34"/>
      <c r="AS115" s="34"/>
      <c r="AT115" s="34"/>
      <c r="AU115" s="34"/>
    </row>
    <row r="116" spans="1:47" ht="13.2" customHeight="1" outlineLevel="1">
      <c r="A116" s="34"/>
      <c r="B116" s="34"/>
      <c r="C116" s="34"/>
      <c r="D116" s="34"/>
      <c r="E116" s="34"/>
      <c r="F116" s="34"/>
      <c r="G116" s="34"/>
      <c r="H116" s="34"/>
      <c r="I116" s="34"/>
      <c r="J116" s="34"/>
      <c r="K116" s="34"/>
      <c r="L116" s="34"/>
      <c r="M116" s="34"/>
      <c r="N116" s="34"/>
      <c r="O116" s="1929" t="s">
        <v>2045</v>
      </c>
      <c r="P116" s="1897" t="e">
        <f>COUNTIF(#REF!, O116)</f>
        <v>#REF!</v>
      </c>
      <c r="Q116" s="1898" t="e">
        <f>COUNTIFS(#REF!, O116,#REF!, "e-pasts")</f>
        <v>#REF!</v>
      </c>
      <c r="R116" s="1898" t="e">
        <f>COUNTIFS(#REF!, O116,#REF!, "vēstule")</f>
        <v>#REF!</v>
      </c>
      <c r="S116" s="729" t="e">
        <f t="shared" si="24"/>
        <v>#REF!</v>
      </c>
      <c r="T116" s="34"/>
      <c r="U116" s="1913" t="e">
        <f>SUM(S112:S118)</f>
        <v>#REF!</v>
      </c>
      <c r="V116" s="548" t="s">
        <v>2033</v>
      </c>
      <c r="W116" s="1897">
        <f>COUNTIF('Arh20'!$J$860:$J$939, V116)</f>
        <v>12</v>
      </c>
      <c r="X116" s="1898">
        <f>COUNTIFS('Arh20'!$J$860:$J$939, V116, 'Arh20'!$E$860:$E$939, "e-pasts")</f>
        <v>11</v>
      </c>
      <c r="Y116" s="1898">
        <f>COUNTIFS('Arh20'!$J$860:$J$939, V116, 'Arh20'!$E$860:$E$939, "vēstule")</f>
        <v>1</v>
      </c>
      <c r="Z116" s="729">
        <f t="shared" si="26"/>
        <v>0</v>
      </c>
      <c r="AA116" s="34"/>
      <c r="AB116" s="1848">
        <f>SUM(W116:W122)</f>
        <v>79</v>
      </c>
      <c r="AC116" s="548" t="s">
        <v>2034</v>
      </c>
      <c r="AD116" s="1897">
        <f>COUNTIF('Arh21'!$J$990:$J$1052, AC116)</f>
        <v>12</v>
      </c>
      <c r="AE116" s="1898">
        <f>COUNTIFS('Arh21'!$J$990:$J$1052, AC116, 'Arh21'!$E$990:$E$1052, "e-pasts")</f>
        <v>5</v>
      </c>
      <c r="AF116" s="1898">
        <f>COUNTIFS('Arh21'!$J$990:$J$1052, AC116, 'Arh21'!$E$990:$E$1052, "vēstule")</f>
        <v>7</v>
      </c>
      <c r="AG116" s="729">
        <f t="shared" si="27"/>
        <v>0</v>
      </c>
      <c r="AH116" s="34"/>
      <c r="AI116" s="1913">
        <f>SUM(AE114:AE123)</f>
        <v>79</v>
      </c>
      <c r="AJ116" s="1930"/>
      <c r="AK116" s="1930"/>
      <c r="AL116" s="1930"/>
      <c r="AM116" s="1930"/>
      <c r="AN116" s="1930"/>
      <c r="AO116" s="1930"/>
      <c r="AP116" s="1930"/>
      <c r="AQ116" s="1930"/>
      <c r="AR116" s="34"/>
      <c r="AS116" s="34"/>
      <c r="AT116" s="34"/>
      <c r="AU116" s="34"/>
    </row>
    <row r="117" spans="1:47" ht="13.2" customHeight="1" outlineLevel="1">
      <c r="A117" s="34"/>
      <c r="B117" s="34"/>
      <c r="C117" s="34"/>
      <c r="D117" s="34"/>
      <c r="E117" s="34"/>
      <c r="F117" s="34"/>
      <c r="G117" s="34"/>
      <c r="H117" s="34"/>
      <c r="I117" s="34"/>
      <c r="J117" s="34"/>
      <c r="K117" s="34"/>
      <c r="L117" s="34"/>
      <c r="M117" s="34"/>
      <c r="N117" s="34"/>
      <c r="O117" s="548" t="s">
        <v>2039</v>
      </c>
      <c r="P117" s="1897" t="e">
        <f>COUNTIF(#REF!, O117)</f>
        <v>#REF!</v>
      </c>
      <c r="Q117" s="1898" t="e">
        <f>COUNTIFS(#REF!, O117,#REF!, "e-pasts")</f>
        <v>#REF!</v>
      </c>
      <c r="R117" s="1898" t="e">
        <f>COUNTIFS(#REF!, O117,#REF!, "vēstule")</f>
        <v>#REF!</v>
      </c>
      <c r="S117" s="729" t="e">
        <f t="shared" si="24"/>
        <v>#REF!</v>
      </c>
      <c r="T117" s="34"/>
      <c r="U117" s="1848"/>
      <c r="V117" s="548" t="s">
        <v>2034</v>
      </c>
      <c r="W117" s="1897">
        <f>COUNTIF('Arh20'!$J$860:$J$939, V117)</f>
        <v>11</v>
      </c>
      <c r="X117" s="1898">
        <f>COUNTIFS('Arh20'!$J$860:$J$939, V117, 'Arh20'!$E$860:$E$939, "e-pasts")</f>
        <v>6</v>
      </c>
      <c r="Y117" s="1898">
        <f>COUNTIFS('Arh20'!$J$860:$J$939, V117, 'Arh20'!$E$860:$E$939, "vēstule")</f>
        <v>5</v>
      </c>
      <c r="Z117" s="729">
        <f t="shared" si="26"/>
        <v>0</v>
      </c>
      <c r="AA117" s="34">
        <f>SUM(W116:W123)</f>
        <v>79</v>
      </c>
      <c r="AB117" s="1848">
        <f>SUM(X116:Z122)</f>
        <v>79</v>
      </c>
      <c r="AC117" s="548" t="s">
        <v>2042</v>
      </c>
      <c r="AD117" s="1897">
        <f>COUNTIF('Arh21'!$J$990:$J$1052, AC117)</f>
        <v>12</v>
      </c>
      <c r="AE117" s="1898">
        <f>COUNTIFS('Arh21'!$J$990:$J$1052, AC117, 'Arh21'!$E$990:$E$1052, "e-pasts")</f>
        <v>7</v>
      </c>
      <c r="AF117" s="1898">
        <f>COUNTIFS('Arh21'!$J$990:$J$1052, AC117, 'Arh21'!$E$990:$E$1052, "vēstule")</f>
        <v>5</v>
      </c>
      <c r="AG117" s="729">
        <f t="shared" si="27"/>
        <v>0</v>
      </c>
      <c r="AH117" s="34"/>
      <c r="AI117" s="1913">
        <f>SUM(AF114:AF123)</f>
        <v>46</v>
      </c>
      <c r="AJ117" s="1930"/>
      <c r="AK117" s="1930"/>
      <c r="AL117" s="1930"/>
      <c r="AM117" s="1930"/>
      <c r="AN117" s="1930"/>
      <c r="AO117" s="1930"/>
      <c r="AP117" s="1930"/>
      <c r="AQ117" s="1930"/>
      <c r="AR117" s="34"/>
      <c r="AS117" s="34"/>
      <c r="AT117" s="34"/>
      <c r="AU117" s="34"/>
    </row>
    <row r="118" spans="1:47" ht="13.2" customHeight="1" outlineLevel="1">
      <c r="A118" s="34"/>
      <c r="B118" s="34"/>
      <c r="C118" s="34"/>
      <c r="D118" s="34"/>
      <c r="E118" s="34"/>
      <c r="F118" s="34"/>
      <c r="G118" s="34"/>
      <c r="H118" s="34"/>
      <c r="I118" s="34"/>
      <c r="J118" s="34"/>
      <c r="K118" s="34"/>
      <c r="L118" s="34"/>
      <c r="M118" s="34"/>
      <c r="N118" s="34"/>
      <c r="O118" s="548" t="s">
        <v>2888</v>
      </c>
      <c r="P118" s="1897" t="e">
        <f>COUNTIF(#REF!, O118)</f>
        <v>#REF!</v>
      </c>
      <c r="Q118" s="1898" t="e">
        <f>COUNTIFS(#REF!, O118,#REF!, "e-pasts")</f>
        <v>#REF!</v>
      </c>
      <c r="R118" s="1898" t="e">
        <f>COUNTIFS(#REF!, O118,#REF!, "vēstule")</f>
        <v>#REF!</v>
      </c>
      <c r="S118" s="729" t="e">
        <f>P118-Q118-R118</f>
        <v>#REF!</v>
      </c>
      <c r="T118" s="34"/>
      <c r="U118" s="1848"/>
      <c r="V118" s="548" t="s">
        <v>2042</v>
      </c>
      <c r="W118" s="1897">
        <f>COUNTIF('Arh20'!$J$860:$J$939, V118)</f>
        <v>15</v>
      </c>
      <c r="X118" s="1898">
        <f>COUNTIFS('Arh20'!$J$860:$J$939, V118, 'Arh20'!$E$860:$E$939, "e-pasts")</f>
        <v>9</v>
      </c>
      <c r="Y118" s="1898">
        <f>COUNTIFS('Arh20'!$J$860:$J$939, V118, 'Arh20'!$E$860:$E$939, "vēstule")</f>
        <v>6</v>
      </c>
      <c r="Z118" s="729">
        <f t="shared" si="26"/>
        <v>0</v>
      </c>
      <c r="AA118" s="34"/>
      <c r="AB118" s="1913">
        <f>SUM(X116:X122)</f>
        <v>53</v>
      </c>
      <c r="AC118" s="34" t="s">
        <v>2035</v>
      </c>
      <c r="AD118" s="1897">
        <f>COUNTIF('Arh21'!$J$990:$J$1052, AC118)</f>
        <v>12</v>
      </c>
      <c r="AE118" s="1898">
        <f>COUNTIFS('Arh21'!$J$990:$J$1052, AC118, 'Arh21'!$E$990:$E$1052, "e-pasts")</f>
        <v>11</v>
      </c>
      <c r="AF118" s="1898">
        <f>COUNTIFS('Arh21'!$J$990:$J$1052, AC118, 'Arh21'!$E$990:$E$1052, "vēstule")</f>
        <v>1</v>
      </c>
      <c r="AG118" s="729">
        <f t="shared" si="27"/>
        <v>0</v>
      </c>
      <c r="AH118" s="34"/>
      <c r="AI118" s="1913">
        <f>SUM(AG114:AG123)</f>
        <v>0</v>
      </c>
      <c r="AJ118" s="1930"/>
      <c r="AK118" s="1930"/>
      <c r="AL118" s="1930"/>
      <c r="AM118" s="1930"/>
      <c r="AN118" s="1930"/>
      <c r="AO118" s="1930"/>
      <c r="AP118" s="1930"/>
      <c r="AQ118" s="1930"/>
      <c r="AR118" s="34"/>
      <c r="AS118" s="34"/>
      <c r="AT118" s="34"/>
      <c r="AU118" s="34"/>
    </row>
    <row r="119" spans="1:47" ht="13.2" customHeight="1" outlineLevel="1">
      <c r="A119" s="34"/>
      <c r="B119" s="34"/>
      <c r="C119" s="34"/>
      <c r="D119" s="34"/>
      <c r="E119" s="34"/>
      <c r="F119" s="34"/>
      <c r="G119" s="34"/>
      <c r="H119" s="34"/>
      <c r="I119" s="34"/>
      <c r="J119" s="34"/>
      <c r="K119" s="34"/>
      <c r="L119" s="34"/>
      <c r="M119" s="34"/>
      <c r="N119" s="34"/>
      <c r="O119" s="34"/>
      <c r="P119" s="34"/>
      <c r="Q119" s="34"/>
      <c r="R119" s="34"/>
      <c r="S119" s="34"/>
      <c r="T119" s="1884"/>
      <c r="U119" s="1884"/>
      <c r="V119" s="34" t="s">
        <v>2035</v>
      </c>
      <c r="W119" s="1897">
        <f>COUNTIF('Arh20'!$J$860:$J$939, V119)</f>
        <v>16</v>
      </c>
      <c r="X119" s="1898">
        <f>COUNTIFS('Arh20'!$J$860:$J$939, V119, 'Arh20'!$E$860:$E$939, "e-pasts")</f>
        <v>8</v>
      </c>
      <c r="Y119" s="1898">
        <f>COUNTIFS('Arh20'!$J$860:$J$939, V119, 'Arh20'!$E$860:$E$939, "vēstule")</f>
        <v>8</v>
      </c>
      <c r="Z119" s="729">
        <f t="shared" si="26"/>
        <v>0</v>
      </c>
      <c r="AA119" s="34"/>
      <c r="AB119" s="1913">
        <f>SUM(Y116:Y122)</f>
        <v>26</v>
      </c>
      <c r="AC119" s="548" t="s">
        <v>2045</v>
      </c>
      <c r="AD119" s="1897">
        <f>COUNTIF('Arh21'!$J$990:$J$1052, AC119)</f>
        <v>11</v>
      </c>
      <c r="AE119" s="1898">
        <f>COUNTIFS('Arh21'!$J$990:$J$1052, AC119, 'Arh21'!$E$990:$E$1052, "e-pasts")</f>
        <v>7</v>
      </c>
      <c r="AF119" s="1898">
        <f>COUNTIFS('Arh21'!$J$990:$J$1052, AC119, 'Arh21'!$E$990:$E$1052, "vēstule")</f>
        <v>4</v>
      </c>
      <c r="AG119" s="729">
        <f t="shared" si="27"/>
        <v>0</v>
      </c>
      <c r="AH119" s="34"/>
      <c r="AI119" s="34"/>
      <c r="AJ119" s="34"/>
      <c r="AK119" s="609"/>
      <c r="AL119" s="34"/>
      <c r="AM119" s="34"/>
      <c r="AN119" s="34"/>
      <c r="AO119" s="34"/>
      <c r="AP119" s="34"/>
      <c r="AQ119" s="34"/>
      <c r="AR119" s="34"/>
      <c r="AS119" s="34"/>
      <c r="AT119" s="34"/>
      <c r="AU119" s="34"/>
    </row>
    <row r="120" spans="1:47" ht="13.2" customHeight="1" outlineLevel="1">
      <c r="A120" s="34"/>
      <c r="B120" s="34"/>
      <c r="C120" s="34"/>
      <c r="D120" s="34"/>
      <c r="E120" s="34"/>
      <c r="F120" s="34"/>
      <c r="G120" s="34"/>
      <c r="H120" s="34"/>
      <c r="I120" s="34"/>
      <c r="J120" s="34"/>
      <c r="K120" s="34"/>
      <c r="L120" s="34"/>
      <c r="M120" s="34"/>
      <c r="N120" s="34"/>
      <c r="O120" s="34"/>
      <c r="P120" s="34"/>
      <c r="Q120" s="34"/>
      <c r="R120" s="34"/>
      <c r="S120" s="34"/>
      <c r="T120" s="34"/>
      <c r="U120" s="34"/>
      <c r="V120" s="548" t="s">
        <v>2045</v>
      </c>
      <c r="W120" s="1897">
        <f>COUNTIF('Arh20'!$J$860:$J$939, V120)</f>
        <v>13</v>
      </c>
      <c r="X120" s="1898">
        <f>COUNTIFS('Arh20'!$J$860:$J$939, V120, 'Arh20'!$E$860:$E$939, "e-pasts")</f>
        <v>11</v>
      </c>
      <c r="Y120" s="1898">
        <f>COUNTIFS('Arh20'!$J$860:$J$939, V120, 'Arh20'!$E$860:$E$939, "vēstule")</f>
        <v>2</v>
      </c>
      <c r="Z120" s="729">
        <f t="shared" si="26"/>
        <v>0</v>
      </c>
      <c r="AA120" s="34"/>
      <c r="AB120" s="1913">
        <f>SUM(Z116:Z122)</f>
        <v>0</v>
      </c>
      <c r="AC120" s="548" t="s">
        <v>2039</v>
      </c>
      <c r="AD120" s="1897">
        <f>COUNTIF('Arh21'!$J$990:$J$1052, AC120)</f>
        <v>0</v>
      </c>
      <c r="AE120" s="1898">
        <f>COUNTIFS('Arh21'!$J$990:$J$1052, AC120, 'Arh21'!$E$990:$E$1052, "e-pasts")</f>
        <v>0</v>
      </c>
      <c r="AF120" s="1898">
        <f>COUNTIFS('Arh21'!$J$990:$J$1052, AC120, 'Arh21'!$E$990:$E$1052, "vēstule")</f>
        <v>0</v>
      </c>
      <c r="AG120" s="729">
        <f t="shared" si="27"/>
        <v>0</v>
      </c>
      <c r="AH120" s="34"/>
      <c r="AI120" s="34"/>
      <c r="AJ120" s="34"/>
      <c r="AK120" s="609"/>
      <c r="AL120" s="34"/>
      <c r="AM120" s="34"/>
      <c r="AN120" s="34"/>
      <c r="AO120" s="34"/>
      <c r="AP120" s="34"/>
      <c r="AQ120" s="34"/>
      <c r="AR120" s="34"/>
      <c r="AS120" s="34"/>
      <c r="AT120" s="34"/>
      <c r="AU120" s="34"/>
    </row>
    <row r="121" spans="1:47" ht="13.2" customHeight="1" outlineLevel="1">
      <c r="A121" s="34"/>
      <c r="B121" s="34"/>
      <c r="C121" s="34"/>
      <c r="D121" s="34"/>
      <c r="E121" s="34"/>
      <c r="F121" s="34"/>
      <c r="G121" s="34"/>
      <c r="H121" s="34"/>
      <c r="I121" s="34"/>
      <c r="J121" s="34"/>
      <c r="K121" s="34"/>
      <c r="L121" s="34"/>
      <c r="M121" s="34"/>
      <c r="N121" s="34"/>
      <c r="O121" s="34"/>
      <c r="P121" s="34"/>
      <c r="Q121" s="34"/>
      <c r="R121" s="34"/>
      <c r="S121" s="34"/>
      <c r="T121" s="34"/>
      <c r="U121" s="34"/>
      <c r="V121" s="34" t="s">
        <v>2041</v>
      </c>
      <c r="W121" s="1897">
        <f>COUNTIF('Arh20'!$J$860:$J$939, V121)</f>
        <v>9</v>
      </c>
      <c r="X121" s="1898">
        <f>COUNTIFS('Arh20'!$J$860:$J$939, V121, 'Arh20'!$E$860:$E$939, "e-pasts")</f>
        <v>7</v>
      </c>
      <c r="Y121" s="1898">
        <f>COUNTIFS('Arh20'!$J$860:$J$939, V121, 'Arh20'!$E$860:$E$939, "vēstule")</f>
        <v>2</v>
      </c>
      <c r="Z121" s="729">
        <f t="shared" si="26"/>
        <v>0</v>
      </c>
      <c r="AA121" s="34"/>
      <c r="AB121" s="1848"/>
      <c r="AC121" s="548" t="s">
        <v>2046</v>
      </c>
      <c r="AD121" s="1897">
        <f>COUNTIF('Arh21'!$J$990:$J$1052, AC121)</f>
        <v>0</v>
      </c>
      <c r="AE121" s="1898">
        <f>COUNTIFS('Arh21'!$J$990:$J$1052, AC121, 'Arh21'!$E$990:$E$1052, "e-pasts")</f>
        <v>0</v>
      </c>
      <c r="AF121" s="1898">
        <f>COUNTIFS('Arh21'!$J$990:$J$1052, AC121, 'Arh21'!$E$990:$E$1052, "vēstule")</f>
        <v>0</v>
      </c>
      <c r="AG121" s="729">
        <f t="shared" si="27"/>
        <v>0</v>
      </c>
      <c r="AH121" s="34"/>
      <c r="AI121" s="34"/>
      <c r="AJ121" s="34"/>
      <c r="AK121" s="609"/>
      <c r="AL121" s="34"/>
      <c r="AM121" s="34"/>
      <c r="AN121" s="34"/>
      <c r="AO121" s="34"/>
      <c r="AP121" s="34"/>
      <c r="AQ121" s="34"/>
      <c r="AR121" s="34"/>
      <c r="AS121" s="34"/>
      <c r="AT121" s="34"/>
      <c r="AU121" s="34"/>
    </row>
    <row r="122" spans="1:47" ht="13.2" customHeight="1">
      <c r="A122" s="34"/>
      <c r="B122" s="34"/>
      <c r="C122" s="34"/>
      <c r="D122" s="34"/>
      <c r="E122" s="34"/>
      <c r="F122" s="34"/>
      <c r="G122" s="34"/>
      <c r="H122" s="34"/>
      <c r="I122" s="34"/>
      <c r="J122" s="34"/>
      <c r="K122" s="34"/>
      <c r="L122" s="34"/>
      <c r="M122" s="34"/>
      <c r="N122" s="34"/>
      <c r="O122" s="34"/>
      <c r="P122" s="34"/>
      <c r="Q122" s="34"/>
      <c r="R122" s="34"/>
      <c r="S122" s="34"/>
      <c r="T122" s="34"/>
      <c r="U122" s="34"/>
      <c r="V122" s="548" t="s">
        <v>2039</v>
      </c>
      <c r="W122" s="1897">
        <f>COUNTIF('Arh20'!$J$860:$J$939, V122)</f>
        <v>3</v>
      </c>
      <c r="X122" s="1898">
        <f>COUNTIFS('Arh20'!$J$860:$J$939, V122, 'Arh20'!$E$860:$E$939, "e-pasts")</f>
        <v>1</v>
      </c>
      <c r="Y122" s="1898">
        <f>COUNTIFS('Arh20'!$J$860:$J$939, V122, 'Arh20'!$E$860:$E$939, "vēstule")</f>
        <v>2</v>
      </c>
      <c r="Z122" s="729">
        <f t="shared" si="26"/>
        <v>0</v>
      </c>
      <c r="AA122" s="34"/>
      <c r="AB122" s="1848"/>
      <c r="AC122" s="34"/>
      <c r="AD122" s="34"/>
      <c r="AE122" s="34"/>
      <c r="AF122" s="34"/>
      <c r="AG122" s="34"/>
      <c r="AH122" s="34"/>
      <c r="AI122" s="34"/>
      <c r="AJ122" s="34"/>
      <c r="AK122" s="609"/>
      <c r="AL122" s="34"/>
      <c r="AM122" s="34"/>
      <c r="AN122" s="34"/>
      <c r="AO122" s="34"/>
      <c r="AP122" s="34"/>
      <c r="AQ122" s="34"/>
      <c r="AR122" s="34"/>
      <c r="AS122" s="34"/>
      <c r="AT122" s="34"/>
      <c r="AU122" s="34"/>
    </row>
    <row r="123" spans="1:47" ht="13.2" customHeight="1">
      <c r="A123" s="34"/>
      <c r="B123" s="34"/>
      <c r="C123" s="34"/>
      <c r="D123" s="34"/>
      <c r="E123" s="34"/>
      <c r="F123" s="34"/>
      <c r="G123" s="34"/>
      <c r="H123" s="34"/>
      <c r="I123" s="34"/>
      <c r="J123" s="34"/>
      <c r="K123" s="34"/>
      <c r="L123" s="34"/>
      <c r="M123" s="34"/>
      <c r="N123" s="34"/>
      <c r="O123" s="34"/>
      <c r="P123" s="34"/>
      <c r="Q123" s="34"/>
      <c r="R123" s="34"/>
      <c r="S123" s="34"/>
      <c r="T123" s="34"/>
      <c r="U123" s="34"/>
      <c r="V123" s="548" t="s">
        <v>2046</v>
      </c>
      <c r="W123" s="1897">
        <f>COUNTIF('Arh20'!$J$860:$J$939, V123)</f>
        <v>0</v>
      </c>
      <c r="X123" s="1898">
        <f>COUNTIFS('Arh20'!$J$860:$J$939, V123, 'Arh20'!$E$860:$E$939, "e-pasts")</f>
        <v>0</v>
      </c>
      <c r="Y123" s="1898">
        <f>COUNTIFS('Arh20'!$J$860:$J$939, V123, 'Arh20'!$E$860:$E$939, "vēstule")</f>
        <v>0</v>
      </c>
      <c r="Z123" s="729">
        <f t="shared" si="26"/>
        <v>0</v>
      </c>
      <c r="AA123" s="1884"/>
      <c r="AB123" s="1884"/>
      <c r="AC123" s="34"/>
      <c r="AD123" s="1897"/>
      <c r="AE123" s="1898"/>
      <c r="AF123" s="1898"/>
      <c r="AG123" s="729"/>
      <c r="AH123" s="34"/>
      <c r="AI123" s="34"/>
      <c r="AJ123" s="34"/>
      <c r="AK123" s="609"/>
      <c r="AL123" s="34"/>
      <c r="AM123" s="34"/>
      <c r="AN123" s="34"/>
      <c r="AO123" s="34"/>
      <c r="AP123" s="34"/>
      <c r="AQ123" s="34"/>
      <c r="AR123" s="34"/>
      <c r="AS123" s="34"/>
      <c r="AT123" s="34"/>
      <c r="AU123" s="34"/>
    </row>
  </sheetData>
  <mergeCells count="10">
    <mergeCell ref="AN1:AQ1"/>
    <mergeCell ref="AJ1:AM1"/>
    <mergeCell ref="W1:Z1"/>
    <mergeCell ref="AR1:AU1"/>
    <mergeCell ref="B4:F4"/>
    <mergeCell ref="I4:M4"/>
    <mergeCell ref="AD1:AF1"/>
    <mergeCell ref="AA1:AC1"/>
    <mergeCell ref="AG1:AI1"/>
    <mergeCell ref="P4:T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I260"/>
  <sheetViews>
    <sheetView workbookViewId="0"/>
  </sheetViews>
  <sheetFormatPr defaultColWidth="11.1796875" defaultRowHeight="15.75" customHeight="1" outlineLevelRow="2"/>
  <cols>
    <col min="1" max="1" width="3.6328125" customWidth="1"/>
    <col min="2" max="2" width="5.1796875" customWidth="1"/>
    <col min="3" max="3" width="18.36328125" customWidth="1"/>
    <col min="4" max="4" width="74.453125" customWidth="1"/>
    <col min="5" max="5" width="16.1796875" customWidth="1"/>
    <col min="6" max="6" width="13.54296875" customWidth="1"/>
  </cols>
  <sheetData>
    <row r="1" spans="1:9" ht="22.8" customHeight="1" collapsed="1">
      <c r="A1" s="1931"/>
      <c r="B1" s="1931"/>
      <c r="C1" s="1932" t="s">
        <v>14437</v>
      </c>
      <c r="D1" s="1933"/>
      <c r="E1" s="1933"/>
      <c r="F1" s="1933"/>
      <c r="G1" s="1933"/>
      <c r="H1" s="1933"/>
      <c r="I1" s="1933"/>
    </row>
    <row r="2" spans="1:9" ht="13.2" hidden="1" customHeight="1" outlineLevel="1">
      <c r="A2" s="1934" t="s">
        <v>14438</v>
      </c>
      <c r="B2" s="1935"/>
      <c r="C2" s="1936"/>
      <c r="D2" s="1936"/>
      <c r="E2" s="1937"/>
      <c r="F2" s="1937"/>
      <c r="G2" s="1937"/>
      <c r="H2" s="1937"/>
      <c r="I2" s="1937"/>
    </row>
    <row r="3" spans="1:9" ht="13.2" hidden="1" customHeight="1" outlineLevel="1">
      <c r="A3" s="1938"/>
      <c r="B3" s="1938"/>
      <c r="C3" s="2460" t="s">
        <v>14439</v>
      </c>
      <c r="D3" s="2338"/>
      <c r="E3" s="1940"/>
      <c r="F3" s="1940"/>
      <c r="G3" s="1940"/>
      <c r="H3" s="1940"/>
      <c r="I3" s="1940"/>
    </row>
    <row r="4" spans="1:9" ht="13.2" hidden="1" customHeight="1" outlineLevel="1">
      <c r="A4" s="1941" t="s">
        <v>14440</v>
      </c>
      <c r="B4" s="1942"/>
      <c r="C4" s="1943" t="s">
        <v>14441</v>
      </c>
      <c r="D4" s="1944" t="s">
        <v>2847</v>
      </c>
      <c r="E4" s="1789"/>
      <c r="F4" s="1789"/>
      <c r="G4" s="1789"/>
      <c r="H4" s="1945" t="s">
        <v>14442</v>
      </c>
      <c r="I4" s="1789"/>
    </row>
    <row r="5" spans="1:9" ht="13.2" hidden="1" customHeight="1" outlineLevel="1">
      <c r="A5" s="1941" t="s">
        <v>14440</v>
      </c>
      <c r="B5" s="1942"/>
      <c r="C5" s="1943" t="s">
        <v>14443</v>
      </c>
      <c r="D5" s="1944" t="s">
        <v>2847</v>
      </c>
      <c r="E5" s="1789"/>
      <c r="F5" s="1789"/>
      <c r="G5" s="1789"/>
      <c r="H5" s="1945" t="s">
        <v>14444</v>
      </c>
      <c r="I5" s="1789"/>
    </row>
    <row r="6" spans="1:9" ht="13.2" hidden="1" customHeight="1" outlineLevel="1">
      <c r="A6" s="1941" t="s">
        <v>14440</v>
      </c>
      <c r="B6" s="1941" t="s">
        <v>14445</v>
      </c>
      <c r="C6" s="1946" t="s">
        <v>14446</v>
      </c>
      <c r="D6" s="1944" t="s">
        <v>14447</v>
      </c>
      <c r="E6" s="1789"/>
      <c r="F6" s="1789"/>
      <c r="G6" s="1789"/>
      <c r="H6" s="1945" t="s">
        <v>2920</v>
      </c>
      <c r="I6" s="1789"/>
    </row>
    <row r="7" spans="1:9" ht="13.2" hidden="1" customHeight="1" outlineLevel="1">
      <c r="A7" s="1941" t="s">
        <v>14440</v>
      </c>
      <c r="B7" s="1947"/>
      <c r="C7" s="1948" t="s">
        <v>14448</v>
      </c>
      <c r="D7" s="1944" t="s">
        <v>14449</v>
      </c>
      <c r="E7" s="1789"/>
      <c r="F7" s="1789"/>
      <c r="G7" s="1789"/>
      <c r="H7" s="1945" t="s">
        <v>2925</v>
      </c>
      <c r="I7" s="1789"/>
    </row>
    <row r="8" spans="1:9" ht="13.2" hidden="1" customHeight="1" outlineLevel="1">
      <c r="A8" s="1941" t="s">
        <v>14440</v>
      </c>
      <c r="B8" s="1941" t="s">
        <v>14450</v>
      </c>
      <c r="C8" s="1948" t="s">
        <v>14451</v>
      </c>
      <c r="D8" s="1944" t="s">
        <v>14452</v>
      </c>
      <c r="E8" s="1789"/>
      <c r="F8" s="1789"/>
      <c r="G8" s="1789"/>
      <c r="H8" s="1949" t="s">
        <v>14453</v>
      </c>
      <c r="I8" s="1789"/>
    </row>
    <row r="9" spans="1:9" ht="13.2" hidden="1" customHeight="1" outlineLevel="1">
      <c r="A9" s="1941" t="s">
        <v>14440</v>
      </c>
      <c r="B9" s="1950"/>
      <c r="C9" s="1951">
        <v>42794</v>
      </c>
      <c r="D9" s="1944" t="s">
        <v>2863</v>
      </c>
      <c r="E9" s="1789"/>
      <c r="F9" s="1789"/>
      <c r="G9" s="1789"/>
      <c r="H9" s="1945" t="s">
        <v>14454</v>
      </c>
      <c r="I9" s="1789"/>
    </row>
    <row r="10" spans="1:9" ht="14.4" hidden="1" customHeight="1" outlineLevel="2">
      <c r="A10" s="1952" t="s">
        <v>14440</v>
      </c>
      <c r="B10" s="1952"/>
      <c r="C10" s="1953" t="s">
        <v>14455</v>
      </c>
      <c r="D10" s="1954" t="str">
        <f>HYPERLINK("https://www.iub.gov.lv/sites/default/files/upload/skaidrojums_pirceja_profils_20190114.pdf","Skaidrojums par pircēja profilu (atgādinājums 05.12.2018.)")</f>
        <v>Skaidrojums par pircēja profilu (atgādinājums 05.12.2018.)</v>
      </c>
      <c r="E10" s="1955"/>
      <c r="F10" s="1956"/>
      <c r="G10" s="1956"/>
      <c r="H10" s="1945" t="s">
        <v>14456</v>
      </c>
      <c r="I10" s="1956"/>
    </row>
    <row r="11" spans="1:9" ht="13.2" hidden="1" customHeight="1" outlineLevel="2">
      <c r="A11" s="1952" t="s">
        <v>14440</v>
      </c>
      <c r="B11" s="1957"/>
      <c r="C11" s="1953" t="s">
        <v>14457</v>
      </c>
      <c r="D11" s="1954" t="s">
        <v>2978</v>
      </c>
      <c r="E11" s="1956"/>
      <c r="F11" s="1956"/>
      <c r="G11" s="1956"/>
      <c r="H11" s="1956"/>
      <c r="I11" s="1956"/>
    </row>
    <row r="12" spans="1:9" ht="13.2" hidden="1" customHeight="1" outlineLevel="2">
      <c r="A12" s="1952" t="s">
        <v>14440</v>
      </c>
      <c r="B12" s="1957"/>
      <c r="C12" s="1953" t="s">
        <v>14458</v>
      </c>
      <c r="D12" s="1953" t="s">
        <v>2866</v>
      </c>
      <c r="E12" s="1956"/>
      <c r="F12" s="1956"/>
      <c r="G12" s="1956"/>
      <c r="H12" s="1945" t="s">
        <v>14459</v>
      </c>
      <c r="I12" s="1956"/>
    </row>
    <row r="13" spans="1:9" ht="13.2" hidden="1" customHeight="1" outlineLevel="2">
      <c r="A13" s="1952" t="s">
        <v>14440</v>
      </c>
      <c r="B13" s="1957"/>
      <c r="C13" s="1953" t="s">
        <v>14460</v>
      </c>
      <c r="D13" s="1953" t="s">
        <v>2866</v>
      </c>
      <c r="E13" s="1956"/>
      <c r="F13" s="1956"/>
      <c r="G13" s="1956"/>
      <c r="H13" s="1945" t="s">
        <v>14461</v>
      </c>
      <c r="I13" s="1956"/>
    </row>
    <row r="14" spans="1:9" ht="13.2" hidden="1" customHeight="1" outlineLevel="2">
      <c r="A14" s="1952" t="s">
        <v>14440</v>
      </c>
      <c r="B14" s="1957"/>
      <c r="C14" s="1953" t="s">
        <v>14462</v>
      </c>
      <c r="D14" s="1953" t="s">
        <v>2968</v>
      </c>
      <c r="E14" s="1956"/>
      <c r="F14" s="1956"/>
      <c r="G14" s="1956"/>
      <c r="H14" s="1945" t="s">
        <v>2971</v>
      </c>
      <c r="I14" s="1956"/>
    </row>
    <row r="15" spans="1:9" ht="14.4" hidden="1" customHeight="1" outlineLevel="2">
      <c r="A15" s="1952" t="s">
        <v>14440</v>
      </c>
      <c r="B15" s="1952" t="s">
        <v>14445</v>
      </c>
      <c r="C15" s="1953" t="s">
        <v>14463</v>
      </c>
      <c r="D15" s="1954" t="str">
        <f>HYPERLINK("https://www.iub.gov.lv/sites/default/files/upload/Skaidrojums_PIL_2pielik_20170613.pdf","Skaidrojums par Publisko iepirkumu likuma 2.pielikumā minēto pakalpojumu iepirkumu veikšanas kārtību ")</f>
        <v xml:space="preserve">Skaidrojums par Publisko iepirkumu likuma 2.pielikumā minēto pakalpojumu iepirkumu veikšanas kārtību </v>
      </c>
      <c r="E15" s="1955" t="str">
        <f>HYPERLINK("https://www.iub.gov.lv/sites/default/files/upload/skaidrojums_cpv_2pielik_20170320_saraksts.pdf","(Publisko iepirkumu likuma 2.pielikumā minēto pakalpojumu CPV kodu izvērsts saraksts (pdf))")</f>
        <v>(Publisko iepirkumu likuma 2.pielikumā minēto pakalpojumu CPV kodu izvērsts saraksts (pdf))</v>
      </c>
      <c r="F15" s="1956"/>
      <c r="G15" s="1956"/>
      <c r="H15" s="1945" t="s">
        <v>14464</v>
      </c>
      <c r="I15" s="1945" t="s">
        <v>14465</v>
      </c>
    </row>
    <row r="16" spans="1:9" ht="14.4" hidden="1" customHeight="1" outlineLevel="2">
      <c r="A16" s="1952" t="s">
        <v>14440</v>
      </c>
      <c r="B16" s="1952" t="s">
        <v>14445</v>
      </c>
      <c r="C16" s="1953" t="s">
        <v>14466</v>
      </c>
      <c r="D16" s="1954" t="str">
        <f>HYPERLINK("https://www.iub.gov.lv/sites/default/files/upload/skaidrojums_2.pielik_12092016.pdf","Skaidrojums par likuma 2.pielikumā iekļauto pakalpojumu iepirkumu veikšanu; ")</f>
        <v xml:space="preserve">Skaidrojums par likuma 2.pielikumā iekļauto pakalpojumu iepirkumu veikšanu; </v>
      </c>
      <c r="E16" s="1955" t="str">
        <f>HYPERLINK("https://www.iub.gov.lv/sites/default/files/upload/CPV-2016_0419.pdf","Izvērsts saraksts(PDF)")</f>
        <v>Izvērsts saraksts(PDF)</v>
      </c>
      <c r="F16" s="1956"/>
      <c r="G16" s="1956"/>
      <c r="H16" s="1945" t="s">
        <v>14467</v>
      </c>
      <c r="I16" s="1945" t="s">
        <v>14468</v>
      </c>
    </row>
    <row r="17" spans="1:9" ht="13.2" hidden="1" customHeight="1" outlineLevel="2">
      <c r="A17" s="1952" t="s">
        <v>14440</v>
      </c>
      <c r="B17" s="1952" t="s">
        <v>14445</v>
      </c>
      <c r="C17" s="1953" t="s">
        <v>14469</v>
      </c>
      <c r="D17" s="1953" t="s">
        <v>14470</v>
      </c>
      <c r="E17" s="1956"/>
      <c r="F17" s="1956"/>
      <c r="G17" s="1956"/>
      <c r="H17" s="1945" t="s">
        <v>2957</v>
      </c>
      <c r="I17" s="1956"/>
    </row>
    <row r="18" spans="1:9" ht="13.2" hidden="1" customHeight="1" outlineLevel="2">
      <c r="A18" s="1952" t="s">
        <v>14440</v>
      </c>
      <c r="B18" s="1958"/>
      <c r="C18" s="1959">
        <v>43293</v>
      </c>
      <c r="D18" s="1953" t="s">
        <v>14471</v>
      </c>
      <c r="E18" s="1956"/>
      <c r="F18" s="1956"/>
      <c r="G18" s="1956"/>
      <c r="H18" s="1945" t="s">
        <v>2939</v>
      </c>
      <c r="I18" s="1956"/>
    </row>
    <row r="19" spans="1:9" ht="13.2" hidden="1" customHeight="1" outlineLevel="2">
      <c r="A19" s="1952" t="s">
        <v>14440</v>
      </c>
      <c r="B19" s="1952" t="s">
        <v>10570</v>
      </c>
      <c r="C19" s="1953" t="s">
        <v>14472</v>
      </c>
      <c r="D19" s="1953" t="s">
        <v>2973</v>
      </c>
      <c r="E19" s="1956"/>
      <c r="F19" s="1956"/>
      <c r="G19" s="1956"/>
      <c r="H19" s="1945" t="s">
        <v>14473</v>
      </c>
      <c r="I19" s="1956"/>
    </row>
    <row r="20" spans="1:9" ht="13.2" hidden="1" customHeight="1" outlineLevel="2">
      <c r="A20" s="1952" t="s">
        <v>14440</v>
      </c>
      <c r="B20" s="1952" t="s">
        <v>5674</v>
      </c>
      <c r="C20" s="1953" t="s">
        <v>14474</v>
      </c>
      <c r="D20" s="1953" t="s">
        <v>2891</v>
      </c>
      <c r="E20" s="1956"/>
      <c r="F20" s="1956"/>
      <c r="G20" s="1956"/>
      <c r="H20" s="1945" t="s">
        <v>2896</v>
      </c>
      <c r="I20" s="1956"/>
    </row>
    <row r="21" spans="1:9" ht="13.2" hidden="1" customHeight="1" outlineLevel="2">
      <c r="A21" s="1952" t="s">
        <v>14440</v>
      </c>
      <c r="B21" s="1952" t="s">
        <v>14475</v>
      </c>
      <c r="C21" s="1953" t="s">
        <v>14476</v>
      </c>
      <c r="D21" s="1953" t="s">
        <v>14477</v>
      </c>
      <c r="E21" s="1956"/>
      <c r="F21" s="1956"/>
      <c r="G21" s="1956"/>
      <c r="H21" s="1945" t="s">
        <v>2912</v>
      </c>
      <c r="I21" s="1956"/>
    </row>
    <row r="22" spans="1:9" ht="13.2" hidden="1" customHeight="1" outlineLevel="1">
      <c r="A22" s="1941"/>
      <c r="B22" s="1950"/>
      <c r="C22" s="1951"/>
      <c r="D22" s="1944"/>
      <c r="E22" s="1789"/>
      <c r="F22" s="1789"/>
      <c r="G22" s="1789"/>
      <c r="H22" s="1789"/>
      <c r="I22" s="1789"/>
    </row>
    <row r="23" spans="1:9" ht="13.2" hidden="1" customHeight="1" outlineLevel="1">
      <c r="A23" s="1938"/>
      <c r="B23" s="1938"/>
      <c r="C23" s="2461" t="s">
        <v>14478</v>
      </c>
      <c r="D23" s="2338"/>
      <c r="E23" s="1940"/>
      <c r="F23" s="1940"/>
      <c r="G23" s="1940"/>
      <c r="H23" s="1940"/>
      <c r="I23" s="1940"/>
    </row>
    <row r="24" spans="1:9" ht="13.2" hidden="1" customHeight="1" outlineLevel="1">
      <c r="A24" s="1961"/>
      <c r="B24" s="1961" t="s">
        <v>14479</v>
      </c>
      <c r="C24" s="1951">
        <v>40575</v>
      </c>
      <c r="D24" s="1944" t="s">
        <v>14480</v>
      </c>
      <c r="E24" s="1789"/>
      <c r="F24" s="1789"/>
      <c r="G24" s="1789"/>
      <c r="H24" s="1945" t="s">
        <v>14481</v>
      </c>
      <c r="I24" s="1789"/>
    </row>
    <row r="25" spans="1:9" ht="13.2" hidden="1" customHeight="1" outlineLevel="1">
      <c r="A25" s="1942"/>
      <c r="B25" s="1942"/>
      <c r="C25" s="1962" t="s">
        <v>14482</v>
      </c>
      <c r="D25" s="1944" t="s">
        <v>2844</v>
      </c>
      <c r="E25" s="1789"/>
      <c r="F25" s="1789"/>
      <c r="G25" s="1789"/>
      <c r="H25" s="1945" t="s">
        <v>14483</v>
      </c>
      <c r="I25" s="1789"/>
    </row>
    <row r="26" spans="1:9" ht="13.2" hidden="1" customHeight="1" outlineLevel="1">
      <c r="A26" s="1942"/>
      <c r="B26" s="1942"/>
      <c r="C26" s="1962" t="s">
        <v>14484</v>
      </c>
      <c r="D26" s="1944" t="s">
        <v>2844</v>
      </c>
      <c r="E26" s="1789"/>
      <c r="F26" s="1789"/>
      <c r="G26" s="1789"/>
      <c r="H26" s="1945" t="s">
        <v>14485</v>
      </c>
      <c r="I26" s="1789"/>
    </row>
    <row r="27" spans="1:9" ht="13.2" hidden="1" customHeight="1" outlineLevel="1">
      <c r="A27" s="1941"/>
      <c r="B27" s="1941" t="s">
        <v>5351</v>
      </c>
      <c r="C27" s="1963">
        <v>42825</v>
      </c>
      <c r="D27" s="1944" t="s">
        <v>14486</v>
      </c>
      <c r="E27" s="1789"/>
      <c r="F27" s="1789"/>
      <c r="G27" s="1789"/>
      <c r="H27" s="1945" t="s">
        <v>14487</v>
      </c>
      <c r="I27" s="1789"/>
    </row>
    <row r="28" spans="1:9" ht="13.2" hidden="1" customHeight="1" outlineLevel="2">
      <c r="A28" s="1957"/>
      <c r="B28" s="1957"/>
      <c r="C28" s="1953" t="s">
        <v>14488</v>
      </c>
      <c r="D28" s="1953" t="s">
        <v>14489</v>
      </c>
      <c r="E28" s="1956"/>
      <c r="F28" s="1956"/>
      <c r="G28" s="1956"/>
      <c r="H28" s="1945" t="s">
        <v>14490</v>
      </c>
      <c r="I28" s="1956"/>
    </row>
    <row r="29" spans="1:9" ht="13.2" hidden="1" customHeight="1" outlineLevel="2">
      <c r="A29" s="1957"/>
      <c r="B29" s="1957"/>
      <c r="C29" s="1953" t="s">
        <v>14491</v>
      </c>
      <c r="D29" s="1953" t="s">
        <v>14492</v>
      </c>
      <c r="E29" s="1956"/>
      <c r="F29" s="1956"/>
      <c r="G29" s="1956"/>
      <c r="H29" s="1945" t="s">
        <v>14493</v>
      </c>
      <c r="I29" s="1956"/>
    </row>
    <row r="30" spans="1:9" ht="13.2" hidden="1" customHeight="1" outlineLevel="1">
      <c r="A30" s="1942"/>
      <c r="B30" s="1942"/>
      <c r="C30" s="1962"/>
      <c r="D30" s="1944"/>
      <c r="E30" s="1789"/>
      <c r="F30" s="1789"/>
      <c r="G30" s="1789"/>
      <c r="H30" s="1789"/>
      <c r="I30" s="1789"/>
    </row>
    <row r="31" spans="1:9" ht="13.2" hidden="1" customHeight="1" outlineLevel="1">
      <c r="A31" s="1934" t="s">
        <v>14494</v>
      </c>
      <c r="B31" s="1934"/>
      <c r="C31" s="1936"/>
      <c r="D31" s="1964"/>
      <c r="E31" s="1965"/>
      <c r="F31" s="1965"/>
      <c r="G31" s="1965"/>
      <c r="H31" s="1965"/>
      <c r="I31" s="1965"/>
    </row>
    <row r="32" spans="1:9" ht="13.2" hidden="1" customHeight="1" outlineLevel="1">
      <c r="A32" s="1950"/>
      <c r="B32" s="1950" t="s">
        <v>14495</v>
      </c>
      <c r="C32" s="1962" t="s">
        <v>14496</v>
      </c>
      <c r="D32" s="1966" t="str">
        <f>HYPERLINK("https://www.iub.gov.lv/sites/default/files/upload/ieteikumi_JaunaDirekt_06052016.pdf","Ieteikumi atsevišķu Direktīvas 2014/24/ES normu piemērošanā pārejas periodā; Pielikums")</f>
        <v>Ieteikumi atsevišķu Direktīvas 2014/24/ES normu piemērošanā pārejas periodā; Pielikums</v>
      </c>
      <c r="E32" s="1967" t="str">
        <f>HYPERLINK("https://www.iub.gov.lv/sites/default/files/upload/CPV-2016_0419.pdf","PIELIKUMS")</f>
        <v>PIELIKUMS</v>
      </c>
      <c r="F32" s="1789"/>
      <c r="G32" s="1789"/>
      <c r="H32" s="1945" t="s">
        <v>14497</v>
      </c>
      <c r="I32" s="1945" t="s">
        <v>14468</v>
      </c>
    </row>
    <row r="33" spans="1:9" ht="13.2" hidden="1" customHeight="1" outlineLevel="1">
      <c r="A33" s="1961"/>
      <c r="B33" s="1961" t="s">
        <v>14479</v>
      </c>
      <c r="C33" s="1968">
        <v>41498</v>
      </c>
      <c r="D33" s="1969" t="s">
        <v>14498</v>
      </c>
      <c r="E33" s="1789"/>
      <c r="F33" s="1789"/>
      <c r="G33" s="1789"/>
      <c r="H33" s="1945" t="s">
        <v>14499</v>
      </c>
      <c r="I33" s="1789"/>
    </row>
    <row r="34" spans="1:9" ht="13.2" hidden="1" customHeight="1" outlineLevel="1">
      <c r="A34" s="1961"/>
      <c r="B34" s="1961" t="s">
        <v>14479</v>
      </c>
      <c r="C34" s="1970">
        <v>41122</v>
      </c>
      <c r="D34" s="1969" t="s">
        <v>14500</v>
      </c>
      <c r="E34" s="1789"/>
      <c r="F34" s="1789"/>
      <c r="G34" s="1789"/>
      <c r="H34" s="1945" t="s">
        <v>14501</v>
      </c>
      <c r="I34" s="1789"/>
    </row>
    <row r="35" spans="1:9" ht="13.2" hidden="1" customHeight="1" outlineLevel="1">
      <c r="A35" s="1961"/>
      <c r="B35" s="1961" t="s">
        <v>14479</v>
      </c>
      <c r="C35" s="1970">
        <v>40344</v>
      </c>
      <c r="D35" s="1969" t="s">
        <v>14500</v>
      </c>
      <c r="E35" s="1789"/>
      <c r="F35" s="1789"/>
      <c r="G35" s="1789"/>
      <c r="H35" s="1945" t="s">
        <v>14502</v>
      </c>
      <c r="I35" s="1789"/>
    </row>
    <row r="36" spans="1:9" ht="13.2" hidden="1" customHeight="1" outlineLevel="1">
      <c r="A36" s="1961"/>
      <c r="B36" s="1961" t="s">
        <v>14479</v>
      </c>
      <c r="C36" s="1951">
        <v>40420</v>
      </c>
      <c r="D36" s="1944" t="s">
        <v>14503</v>
      </c>
      <c r="E36" s="1789"/>
      <c r="F36" s="1789"/>
      <c r="G36" s="1789"/>
      <c r="H36" s="1945" t="s">
        <v>14504</v>
      </c>
      <c r="I36" s="1789"/>
    </row>
    <row r="37" spans="1:9" ht="14.4" hidden="1" customHeight="1" outlineLevel="1">
      <c r="A37" s="1950"/>
      <c r="B37" s="1950" t="s">
        <v>14505</v>
      </c>
      <c r="C37" s="1962" t="s">
        <v>14506</v>
      </c>
      <c r="D37" s="1971" t="str">
        <f>HYPERLINK("https://www.iub.gov.lv/sites/default/files/upload/skaidrojums_E-piedavajums_20140403_0.pdf","Skaidrojums attiecībā uz elektroniskā formā iesniegta piedāvājuma pieņemšanu; ")</f>
        <v xml:space="preserve">Skaidrojums attiecībā uz elektroniskā formā iesniegta piedāvājuma pieņemšanu; </v>
      </c>
      <c r="E37" s="1972" t="str">
        <f>HYPERLINK("http://www.varam.gov.lv/files/text/VARAM_IUB_vadlinijas_iepirkumi_09122013.pdf","VARAM vadlīnijas publisko iepirkumu organizēšanai elektroniskā formā")</f>
        <v>VARAM vadlīnijas publisko iepirkumu organizēšanai elektroniskā formā</v>
      </c>
      <c r="F37" s="1789"/>
      <c r="G37" s="1789"/>
      <c r="H37" s="1945" t="s">
        <v>14507</v>
      </c>
      <c r="I37" s="1945" t="s">
        <v>14508</v>
      </c>
    </row>
    <row r="38" spans="1:9" ht="13.2" hidden="1" customHeight="1" outlineLevel="1">
      <c r="A38" s="1947"/>
      <c r="B38" s="1941" t="s">
        <v>5351</v>
      </c>
      <c r="C38" s="1948" t="s">
        <v>14509</v>
      </c>
      <c r="D38" s="1944" t="s">
        <v>14510</v>
      </c>
      <c r="E38" s="1789"/>
      <c r="F38" s="1789"/>
      <c r="G38" s="1789"/>
      <c r="H38" s="1945" t="s">
        <v>14511</v>
      </c>
      <c r="I38" s="1789"/>
    </row>
    <row r="39" spans="1:9" ht="13.2" hidden="1" customHeight="1" outlineLevel="1">
      <c r="A39" s="1950"/>
      <c r="B39" s="1950" t="s">
        <v>14512</v>
      </c>
      <c r="C39" s="1962" t="s">
        <v>14513</v>
      </c>
      <c r="D39" s="1944" t="s">
        <v>14514</v>
      </c>
      <c r="E39" s="1789"/>
      <c r="F39" s="1789"/>
      <c r="G39" s="1789"/>
      <c r="H39" s="1945" t="s">
        <v>14515</v>
      </c>
      <c r="I39" s="1789"/>
    </row>
    <row r="40" spans="1:9" ht="13.2" hidden="1" customHeight="1" outlineLevel="1">
      <c r="A40" s="1942"/>
      <c r="B40" s="1942"/>
      <c r="C40" s="1962" t="s">
        <v>14516</v>
      </c>
      <c r="D40" s="1944" t="s">
        <v>14517</v>
      </c>
      <c r="E40" s="1789"/>
      <c r="F40" s="1789"/>
      <c r="G40" s="1789"/>
      <c r="H40" s="1945" t="s">
        <v>14518</v>
      </c>
      <c r="I40" s="1789"/>
    </row>
    <row r="41" spans="1:9" ht="13.2" hidden="1" customHeight="1" outlineLevel="1">
      <c r="A41" s="1973"/>
      <c r="B41" s="1973"/>
      <c r="C41" s="1951">
        <v>40660</v>
      </c>
      <c r="D41" s="1944" t="s">
        <v>14519</v>
      </c>
      <c r="E41" s="1789"/>
      <c r="F41" s="1789"/>
      <c r="G41" s="1789"/>
      <c r="H41" s="1945" t="s">
        <v>14520</v>
      </c>
      <c r="I41" s="1789"/>
    </row>
    <row r="42" spans="1:9" ht="13.2" hidden="1" customHeight="1" outlineLevel="1">
      <c r="A42" s="1973"/>
      <c r="B42" s="1973"/>
      <c r="C42" s="1951">
        <v>40485</v>
      </c>
      <c r="D42" s="1944" t="s">
        <v>14521</v>
      </c>
      <c r="E42" s="1789"/>
      <c r="F42" s="1789"/>
      <c r="G42" s="1789"/>
      <c r="H42" s="1945" t="s">
        <v>14522</v>
      </c>
      <c r="I42" s="1789"/>
    </row>
    <row r="43" spans="1:9" ht="13.2" hidden="1" customHeight="1" outlineLevel="2">
      <c r="A43" s="1952"/>
      <c r="B43" s="1952" t="s">
        <v>14523</v>
      </c>
      <c r="C43" s="1953" t="s">
        <v>14524</v>
      </c>
      <c r="D43" s="1953" t="s">
        <v>14525</v>
      </c>
      <c r="E43" s="1956"/>
      <c r="F43" s="1956"/>
      <c r="G43" s="1956"/>
      <c r="H43" s="1945" t="s">
        <v>14526</v>
      </c>
      <c r="I43" s="1956"/>
    </row>
    <row r="44" spans="1:9" ht="13.2" hidden="1" customHeight="1" outlineLevel="2">
      <c r="A44" s="1952"/>
      <c r="B44" s="1952" t="s">
        <v>14523</v>
      </c>
      <c r="C44" s="1953" t="s">
        <v>14527</v>
      </c>
      <c r="D44" s="1953" t="s">
        <v>14528</v>
      </c>
      <c r="E44" s="1956"/>
      <c r="F44" s="1956"/>
      <c r="G44" s="1956"/>
      <c r="H44" s="1945" t="s">
        <v>14529</v>
      </c>
      <c r="I44" s="1956"/>
    </row>
    <row r="45" spans="1:9" ht="13.2" hidden="1" customHeight="1" outlineLevel="2">
      <c r="A45" s="1957"/>
      <c r="B45" s="1952" t="s">
        <v>5351</v>
      </c>
      <c r="C45" s="1953" t="s">
        <v>14530</v>
      </c>
      <c r="D45" s="1954" t="s">
        <v>14531</v>
      </c>
      <c r="E45" s="1956"/>
      <c r="F45" s="1956"/>
      <c r="G45" s="1956"/>
      <c r="H45" s="1956"/>
      <c r="I45" s="1956"/>
    </row>
    <row r="46" spans="1:9" ht="13.2" hidden="1" customHeight="1" outlineLevel="2">
      <c r="A46" s="1957"/>
      <c r="B46" s="1952" t="s">
        <v>5351</v>
      </c>
      <c r="C46" s="1953" t="s">
        <v>14532</v>
      </c>
      <c r="D46" s="1953" t="s">
        <v>14531</v>
      </c>
      <c r="E46" s="1956"/>
      <c r="F46" s="1956"/>
      <c r="G46" s="1956"/>
      <c r="H46" s="1945" t="s">
        <v>14533</v>
      </c>
      <c r="I46" s="1956"/>
    </row>
    <row r="47" spans="1:9" ht="13.2" hidden="1" customHeight="1" outlineLevel="2">
      <c r="A47" s="1952"/>
      <c r="B47" s="1952" t="s">
        <v>14534</v>
      </c>
      <c r="C47" s="1953" t="s">
        <v>14535</v>
      </c>
      <c r="D47" s="1953" t="s">
        <v>14536</v>
      </c>
      <c r="E47" s="1956"/>
      <c r="F47" s="1956"/>
      <c r="G47" s="1956"/>
      <c r="H47" s="1945" t="s">
        <v>14537</v>
      </c>
      <c r="I47" s="1956"/>
    </row>
    <row r="48" spans="1:9" ht="13.2" hidden="1" customHeight="1" outlineLevel="1"/>
    <row r="49" spans="2:8" ht="13.2" hidden="1" customHeight="1" outlineLevel="1">
      <c r="B49" s="1938"/>
      <c r="C49" s="2460" t="s">
        <v>14538</v>
      </c>
      <c r="D49" s="2338"/>
      <c r="E49" s="1940"/>
      <c r="F49" s="1940"/>
      <c r="G49" s="1940"/>
      <c r="H49" s="1940"/>
    </row>
    <row r="50" spans="2:8" ht="13.2" hidden="1" customHeight="1" outlineLevel="1">
      <c r="B50" s="1941" t="s">
        <v>14539</v>
      </c>
      <c r="C50" s="1963">
        <v>42794</v>
      </c>
      <c r="D50" s="1944" t="s">
        <v>14540</v>
      </c>
      <c r="E50" s="1789"/>
      <c r="F50" s="1789"/>
      <c r="G50" s="1789"/>
      <c r="H50" s="1945" t="s">
        <v>14541</v>
      </c>
    </row>
    <row r="51" spans="2:8" ht="13.2" hidden="1" customHeight="1" outlineLevel="1">
      <c r="B51" s="1942"/>
      <c r="C51" s="1976" t="s">
        <v>14542</v>
      </c>
      <c r="D51" s="1944" t="s">
        <v>14543</v>
      </c>
      <c r="E51" s="1789"/>
      <c r="F51" s="1789"/>
      <c r="G51" s="1789"/>
      <c r="H51" s="1945" t="s">
        <v>14544</v>
      </c>
    </row>
    <row r="52" spans="2:8" ht="13.2" hidden="1" customHeight="1" outlineLevel="1">
      <c r="B52" s="1942"/>
      <c r="C52" s="1946" t="s">
        <v>14506</v>
      </c>
      <c r="D52" s="1944" t="s">
        <v>14545</v>
      </c>
      <c r="E52" s="1789"/>
      <c r="F52" s="1789"/>
      <c r="G52" s="1789"/>
      <c r="H52" s="1945" t="s">
        <v>14546</v>
      </c>
    </row>
    <row r="53" spans="2:8" ht="13.2" hidden="1" customHeight="1" outlineLevel="1">
      <c r="B53" s="1942"/>
      <c r="C53" s="1962" t="s">
        <v>14547</v>
      </c>
      <c r="D53" s="1944" t="s">
        <v>14548</v>
      </c>
      <c r="E53" s="1789"/>
      <c r="F53" s="1789"/>
      <c r="G53" s="1789"/>
      <c r="H53" s="1945" t="s">
        <v>14549</v>
      </c>
    </row>
    <row r="54" spans="2:8" ht="13.2" hidden="1" customHeight="1" outlineLevel="1">
      <c r="B54" s="1942"/>
      <c r="C54" s="1977" t="s">
        <v>14550</v>
      </c>
      <c r="D54" s="1944" t="s">
        <v>14551</v>
      </c>
      <c r="E54" s="1789"/>
      <c r="F54" s="1789"/>
      <c r="G54" s="1789"/>
      <c r="H54" s="1945" t="s">
        <v>14552</v>
      </c>
    </row>
    <row r="55" spans="2:8" ht="13.2" hidden="1" customHeight="1" outlineLevel="1">
      <c r="B55" s="1942"/>
      <c r="C55" s="1977" t="s">
        <v>14553</v>
      </c>
      <c r="D55" s="1944" t="s">
        <v>14554</v>
      </c>
      <c r="E55" s="1789"/>
      <c r="F55" s="1789"/>
      <c r="G55" s="1789"/>
      <c r="H55" s="1945" t="s">
        <v>14555</v>
      </c>
    </row>
    <row r="56" spans="2:8" ht="15" hidden="1" customHeight="1" outlineLevel="1">
      <c r="B56" s="1942"/>
      <c r="C56" s="1962" t="s">
        <v>14491</v>
      </c>
      <c r="D56" s="1944" t="s">
        <v>14492</v>
      </c>
      <c r="E56" s="1789"/>
      <c r="F56" s="1789"/>
      <c r="G56" s="1789"/>
      <c r="H56" s="1945" t="s">
        <v>14556</v>
      </c>
    </row>
    <row r="57" spans="2:8" ht="15" hidden="1" customHeight="1" outlineLevel="1">
      <c r="B57" s="1942"/>
      <c r="C57" s="1962" t="s">
        <v>14557</v>
      </c>
      <c r="D57" s="1944" t="s">
        <v>14558</v>
      </c>
      <c r="E57" s="1789"/>
      <c r="F57" s="1789"/>
      <c r="G57" s="1789"/>
      <c r="H57" s="1945" t="s">
        <v>14559</v>
      </c>
    </row>
    <row r="58" spans="2:8" ht="15" hidden="1" customHeight="1" outlineLevel="1">
      <c r="B58" s="1942"/>
      <c r="C58" s="1962" t="s">
        <v>14560</v>
      </c>
      <c r="D58" s="1944" t="s">
        <v>14561</v>
      </c>
      <c r="E58" s="1789"/>
      <c r="F58" s="1789"/>
      <c r="G58" s="1789"/>
      <c r="H58" s="1945" t="s">
        <v>14562</v>
      </c>
    </row>
    <row r="59" spans="2:8" ht="15" hidden="1" customHeight="1" outlineLevel="1">
      <c r="B59" s="1942"/>
      <c r="C59" s="1946" t="s">
        <v>14506</v>
      </c>
      <c r="D59" s="1944" t="s">
        <v>14563</v>
      </c>
      <c r="E59" s="1789"/>
      <c r="F59" s="1789"/>
      <c r="G59" s="1789"/>
      <c r="H59" s="1945" t="s">
        <v>14564</v>
      </c>
    </row>
    <row r="60" spans="2:8" ht="13.2" hidden="1" customHeight="1" outlineLevel="1">
      <c r="B60" s="1942"/>
      <c r="C60" s="1978" t="s">
        <v>14565</v>
      </c>
      <c r="D60" s="1944" t="s">
        <v>14566</v>
      </c>
      <c r="E60" s="1789"/>
      <c r="F60" s="1789"/>
      <c r="G60" s="1789"/>
      <c r="H60" s="1945" t="s">
        <v>14567</v>
      </c>
    </row>
    <row r="61" spans="2:8" ht="13.2" hidden="1" customHeight="1" outlineLevel="1">
      <c r="B61" s="1942"/>
      <c r="C61" s="1978" t="s">
        <v>14568</v>
      </c>
      <c r="D61" s="1944" t="s">
        <v>14566</v>
      </c>
      <c r="E61" s="1789"/>
      <c r="F61" s="1789"/>
      <c r="G61" s="1789"/>
      <c r="H61" s="1945" t="s">
        <v>14569</v>
      </c>
    </row>
    <row r="62" spans="2:8" ht="13.2" hidden="1" customHeight="1" outlineLevel="1" collapsed="1">
      <c r="B62" s="1942"/>
      <c r="C62" s="1962" t="s">
        <v>14570</v>
      </c>
      <c r="D62" s="1944" t="s">
        <v>14571</v>
      </c>
      <c r="E62" s="1789"/>
      <c r="F62" s="1789"/>
      <c r="G62" s="1789"/>
      <c r="H62" s="1945" t="s">
        <v>14572</v>
      </c>
    </row>
    <row r="63" spans="2:8" ht="13.2" hidden="1" customHeight="1" outlineLevel="2">
      <c r="B63" s="1952" t="s">
        <v>5674</v>
      </c>
      <c r="C63" s="1959">
        <v>43112</v>
      </c>
      <c r="D63" s="1953" t="s">
        <v>2875</v>
      </c>
      <c r="E63" s="1956"/>
      <c r="F63" s="1956"/>
      <c r="G63" s="1956"/>
      <c r="H63" s="1945" t="s">
        <v>14573</v>
      </c>
    </row>
    <row r="64" spans="2:8" ht="13.2" hidden="1" customHeight="1" outlineLevel="2">
      <c r="B64" s="1957"/>
      <c r="C64" s="1953" t="s">
        <v>14574</v>
      </c>
      <c r="D64" s="1953" t="s">
        <v>14543</v>
      </c>
      <c r="E64" s="1956"/>
      <c r="F64" s="1956"/>
      <c r="G64" s="1956"/>
      <c r="H64" s="1945" t="s">
        <v>14575</v>
      </c>
    </row>
    <row r="65" spans="2:8" ht="13.2" hidden="1" customHeight="1" outlineLevel="2">
      <c r="B65" s="1957"/>
      <c r="C65" s="1953" t="s">
        <v>14576</v>
      </c>
      <c r="D65" s="1953" t="s">
        <v>14545</v>
      </c>
      <c r="E65" s="1956"/>
      <c r="F65" s="1956"/>
      <c r="G65" s="1956"/>
      <c r="H65" s="1945" t="s">
        <v>14577</v>
      </c>
    </row>
    <row r="66" spans="2:8" ht="13.2" hidden="1" customHeight="1" outlineLevel="2">
      <c r="B66" s="1957"/>
      <c r="C66" s="1953" t="s">
        <v>14578</v>
      </c>
      <c r="D66" s="1953" t="s">
        <v>14545</v>
      </c>
      <c r="E66" s="1956"/>
      <c r="F66" s="1956"/>
      <c r="G66" s="1956"/>
      <c r="H66" s="1945" t="s">
        <v>14579</v>
      </c>
    </row>
    <row r="67" spans="2:8" ht="13.2" hidden="1" customHeight="1" outlineLevel="2">
      <c r="B67" s="1957"/>
      <c r="C67" s="1953" t="s">
        <v>14580</v>
      </c>
      <c r="D67" s="1953" t="s">
        <v>14554</v>
      </c>
      <c r="E67" s="1956"/>
      <c r="F67" s="1956"/>
      <c r="G67" s="1956"/>
      <c r="H67" s="1945" t="s">
        <v>14581</v>
      </c>
    </row>
    <row r="68" spans="2:8" ht="13.2" hidden="1" customHeight="1" outlineLevel="2">
      <c r="B68" s="1957"/>
      <c r="C68" s="1953" t="s">
        <v>14582</v>
      </c>
      <c r="D68" s="1953" t="s">
        <v>14583</v>
      </c>
      <c r="E68" s="1956"/>
      <c r="F68" s="1956"/>
      <c r="G68" s="1956"/>
      <c r="H68" s="1945" t="s">
        <v>14584</v>
      </c>
    </row>
    <row r="69" spans="2:8" ht="13.2" hidden="1" customHeight="1" outlineLevel="1">
      <c r="B69" s="1942"/>
      <c r="C69" s="1975"/>
      <c r="D69" s="1975"/>
      <c r="E69" s="1789"/>
      <c r="F69" s="1789"/>
      <c r="G69" s="1789"/>
      <c r="H69" s="1789"/>
    </row>
    <row r="70" spans="2:8" ht="13.2" hidden="1" customHeight="1" outlineLevel="1">
      <c r="B70" s="1979"/>
      <c r="C70" s="2460" t="s">
        <v>14585</v>
      </c>
      <c r="D70" s="2338"/>
      <c r="E70" s="1940"/>
      <c r="F70" s="1940"/>
      <c r="G70" s="1940"/>
      <c r="H70" s="1940"/>
    </row>
    <row r="71" spans="2:8" ht="13.2" hidden="1" customHeight="1" outlineLevel="1">
      <c r="B71" s="1942"/>
      <c r="C71" s="1962" t="s">
        <v>14488</v>
      </c>
      <c r="D71" s="1944" t="s">
        <v>14489</v>
      </c>
      <c r="E71" s="1789"/>
      <c r="F71" s="1789"/>
      <c r="G71" s="1789"/>
      <c r="H71" s="1945" t="s">
        <v>14586</v>
      </c>
    </row>
    <row r="72" spans="2:8" ht="13.2" hidden="1" customHeight="1" outlineLevel="1">
      <c r="B72" s="1942"/>
      <c r="C72" s="1962" t="s">
        <v>14587</v>
      </c>
      <c r="D72" s="1944" t="s">
        <v>14588</v>
      </c>
      <c r="E72" s="1789"/>
      <c r="F72" s="1789"/>
      <c r="G72" s="1789"/>
      <c r="H72" s="1945" t="s">
        <v>14589</v>
      </c>
    </row>
    <row r="73" spans="2:8" ht="13.2" hidden="1" customHeight="1" outlineLevel="1">
      <c r="B73" s="1942"/>
      <c r="C73" s="1980" t="s">
        <v>14590</v>
      </c>
      <c r="D73" s="1944" t="s">
        <v>14591</v>
      </c>
      <c r="E73" s="1789"/>
      <c r="F73" s="1789"/>
      <c r="G73" s="1789"/>
      <c r="H73" s="1945" t="s">
        <v>14592</v>
      </c>
    </row>
    <row r="74" spans="2:8" ht="13.2" hidden="1" customHeight="1" outlineLevel="1">
      <c r="B74" s="1942"/>
      <c r="C74" s="1981" t="s">
        <v>14593</v>
      </c>
      <c r="D74" s="1944" t="s">
        <v>14594</v>
      </c>
      <c r="E74" s="1789"/>
      <c r="F74" s="1789"/>
      <c r="G74" s="1789"/>
      <c r="H74" s="1945" t="s">
        <v>14595</v>
      </c>
    </row>
    <row r="75" spans="2:8" ht="13.2" hidden="1" customHeight="1" outlineLevel="1" collapsed="1">
      <c r="B75" s="1942"/>
      <c r="C75" s="1943" t="s">
        <v>14596</v>
      </c>
      <c r="D75" s="1944" t="s">
        <v>14597</v>
      </c>
      <c r="E75" s="1789"/>
      <c r="F75" s="1789"/>
      <c r="G75" s="1789"/>
      <c r="H75" s="1945" t="s">
        <v>14598</v>
      </c>
    </row>
    <row r="76" spans="2:8" ht="13.2" hidden="1" customHeight="1" outlineLevel="2">
      <c r="B76" s="1957"/>
      <c r="C76" s="1953" t="s">
        <v>14599</v>
      </c>
      <c r="D76" s="1953" t="s">
        <v>14600</v>
      </c>
      <c r="E76" s="1956"/>
      <c r="F76" s="1956"/>
      <c r="G76" s="1956"/>
      <c r="H76" s="1945" t="s">
        <v>14601</v>
      </c>
    </row>
    <row r="77" spans="2:8" ht="13.2" hidden="1" customHeight="1" outlineLevel="2">
      <c r="B77" s="1957"/>
      <c r="C77" s="1953" t="s">
        <v>14602</v>
      </c>
      <c r="D77" s="1953" t="s">
        <v>14603</v>
      </c>
      <c r="E77" s="1956"/>
      <c r="F77" s="1956"/>
      <c r="G77" s="1956"/>
      <c r="H77" s="1945" t="s">
        <v>14604</v>
      </c>
    </row>
    <row r="78" spans="2:8" ht="13.2" hidden="1" customHeight="1" outlineLevel="2">
      <c r="B78" s="1957"/>
      <c r="C78" s="1953" t="s">
        <v>14605</v>
      </c>
      <c r="D78" s="1953" t="s">
        <v>14606</v>
      </c>
      <c r="E78" s="1956"/>
      <c r="F78" s="1956"/>
      <c r="G78" s="1956"/>
      <c r="H78" s="1945" t="s">
        <v>14607</v>
      </c>
    </row>
    <row r="79" spans="2:8" ht="13.2" hidden="1" customHeight="1" outlineLevel="2">
      <c r="B79" s="1957"/>
      <c r="C79" s="1953" t="s">
        <v>14608</v>
      </c>
      <c r="D79" s="1953" t="s">
        <v>14609</v>
      </c>
      <c r="E79" s="1956"/>
      <c r="F79" s="1956"/>
      <c r="G79" s="1956"/>
      <c r="H79" s="1945" t="s">
        <v>14610</v>
      </c>
    </row>
    <row r="80" spans="2:8" ht="13.2" hidden="1" customHeight="1" outlineLevel="2">
      <c r="B80" s="1957"/>
      <c r="C80" s="1953" t="s">
        <v>14611</v>
      </c>
      <c r="D80" s="1953" t="s">
        <v>14612</v>
      </c>
      <c r="E80" s="1956"/>
      <c r="F80" s="1956"/>
      <c r="G80" s="1956"/>
      <c r="H80" s="1945" t="s">
        <v>14613</v>
      </c>
    </row>
    <row r="81" spans="2:8" ht="13.2" hidden="1" customHeight="1" outlineLevel="2">
      <c r="B81" s="1957"/>
      <c r="C81" s="1953" t="s">
        <v>14614</v>
      </c>
      <c r="D81" s="1953" t="s">
        <v>14615</v>
      </c>
      <c r="E81" s="1956"/>
      <c r="F81" s="1956"/>
      <c r="G81" s="1956"/>
      <c r="H81" s="1945" t="s">
        <v>14616</v>
      </c>
    </row>
    <row r="82" spans="2:8" ht="13.2" hidden="1" customHeight="1" outlineLevel="2">
      <c r="B82" s="1957"/>
      <c r="C82" s="1953" t="s">
        <v>14617</v>
      </c>
      <c r="D82" s="1953" t="s">
        <v>14618</v>
      </c>
      <c r="E82" s="1956"/>
      <c r="F82" s="1956"/>
      <c r="G82" s="1956"/>
      <c r="H82" s="1945" t="s">
        <v>14619</v>
      </c>
    </row>
    <row r="83" spans="2:8" ht="13.2" hidden="1" customHeight="1" outlineLevel="1">
      <c r="B83" s="1974"/>
      <c r="C83" s="1975"/>
      <c r="D83" s="1975"/>
      <c r="E83" s="1789"/>
      <c r="F83" s="1789"/>
      <c r="G83" s="1789"/>
      <c r="H83" s="1789"/>
    </row>
    <row r="84" spans="2:8" ht="13.2" hidden="1" customHeight="1" outlineLevel="1">
      <c r="B84" s="1938"/>
      <c r="C84" s="2460" t="s">
        <v>14620</v>
      </c>
      <c r="D84" s="2338"/>
      <c r="E84" s="1940"/>
      <c r="F84" s="1940"/>
      <c r="G84" s="1940"/>
      <c r="H84" s="1940"/>
    </row>
    <row r="85" spans="2:8" ht="13.2" hidden="1" customHeight="1" outlineLevel="1">
      <c r="B85" s="1942"/>
      <c r="C85" s="1962" t="s">
        <v>14621</v>
      </c>
      <c r="D85" s="1944" t="s">
        <v>14622</v>
      </c>
      <c r="E85" s="1789"/>
      <c r="F85" s="1789"/>
      <c r="G85" s="1789"/>
      <c r="H85" s="1945" t="s">
        <v>14623</v>
      </c>
    </row>
    <row r="86" spans="2:8" ht="13.2" hidden="1" customHeight="1" outlineLevel="1">
      <c r="B86" s="1942"/>
      <c r="C86" s="1946" t="s">
        <v>14624</v>
      </c>
      <c r="D86" s="1944" t="s">
        <v>14625</v>
      </c>
      <c r="E86" s="1789"/>
      <c r="F86" s="1789"/>
      <c r="G86" s="1789"/>
      <c r="H86" s="1945" t="s">
        <v>14626</v>
      </c>
    </row>
    <row r="87" spans="2:8" ht="13.2" hidden="1" customHeight="1" outlineLevel="1">
      <c r="B87" s="1950" t="s">
        <v>5351</v>
      </c>
      <c r="C87" s="1946" t="s">
        <v>14627</v>
      </c>
      <c r="D87" s="1944" t="s">
        <v>14628</v>
      </c>
      <c r="E87" s="1789"/>
      <c r="F87" s="1789"/>
      <c r="G87" s="1789"/>
      <c r="H87" s="1945" t="s">
        <v>14629</v>
      </c>
    </row>
    <row r="88" spans="2:8" ht="13.2" hidden="1" customHeight="1" outlineLevel="1" collapsed="1">
      <c r="B88" s="1973"/>
      <c r="C88" s="1951">
        <v>41124</v>
      </c>
      <c r="D88" s="1944" t="s">
        <v>14630</v>
      </c>
      <c r="E88" s="1789"/>
      <c r="F88" s="1789"/>
      <c r="G88" s="1789"/>
      <c r="H88" s="1945" t="s">
        <v>14631</v>
      </c>
    </row>
    <row r="89" spans="2:8" ht="13.2" hidden="1" customHeight="1" outlineLevel="2">
      <c r="B89" s="1958"/>
      <c r="C89" s="1959">
        <v>41502</v>
      </c>
      <c r="D89" s="1953" t="s">
        <v>14625</v>
      </c>
      <c r="E89" s="1956"/>
      <c r="F89" s="1956"/>
      <c r="G89" s="1956"/>
      <c r="H89" s="1945" t="s">
        <v>14626</v>
      </c>
    </row>
    <row r="90" spans="2:8" ht="13.2" hidden="1" customHeight="1" outlineLevel="1">
      <c r="B90" s="1974"/>
      <c r="C90" s="1975"/>
      <c r="D90" s="1975"/>
      <c r="E90" s="1789"/>
      <c r="F90" s="1789"/>
      <c r="G90" s="1789"/>
      <c r="H90" s="1789"/>
    </row>
    <row r="91" spans="2:8" ht="13.2" hidden="1" customHeight="1" outlineLevel="1">
      <c r="B91" s="1938"/>
      <c r="C91" s="2460" t="s">
        <v>14632</v>
      </c>
      <c r="D91" s="2338"/>
      <c r="E91" s="1940"/>
      <c r="F91" s="1940"/>
      <c r="G91" s="1940"/>
      <c r="H91" s="1940"/>
    </row>
    <row r="92" spans="2:8" ht="13.2" hidden="1" customHeight="1" outlineLevel="1">
      <c r="B92" s="1982"/>
      <c r="C92" s="1963">
        <v>42835</v>
      </c>
      <c r="D92" s="1944" t="s">
        <v>2973</v>
      </c>
      <c r="E92" s="1789"/>
      <c r="F92" s="1789"/>
      <c r="G92" s="1789"/>
      <c r="H92" s="1945" t="s">
        <v>14633</v>
      </c>
    </row>
    <row r="93" spans="2:8" ht="13.2" hidden="1" customHeight="1" outlineLevel="1">
      <c r="B93" s="1942"/>
      <c r="C93" s="1962" t="s">
        <v>14634</v>
      </c>
      <c r="D93" s="1944" t="s">
        <v>14635</v>
      </c>
      <c r="E93" s="1789"/>
      <c r="F93" s="1789"/>
      <c r="G93" s="1789"/>
      <c r="H93" s="1945" t="s">
        <v>14636</v>
      </c>
    </row>
    <row r="94" spans="2:8" ht="13.2" hidden="1" customHeight="1" outlineLevel="1">
      <c r="B94" s="1942"/>
      <c r="C94" s="1962" t="s">
        <v>14637</v>
      </c>
      <c r="D94" s="1944" t="s">
        <v>2847</v>
      </c>
      <c r="E94" s="1789"/>
      <c r="F94" s="1789"/>
      <c r="G94" s="1789"/>
      <c r="H94" s="1945" t="s">
        <v>14638</v>
      </c>
    </row>
    <row r="95" spans="2:8" ht="13.2" hidden="1" customHeight="1" outlineLevel="1">
      <c r="B95" s="1942"/>
      <c r="C95" s="1962" t="s">
        <v>14639</v>
      </c>
      <c r="D95" s="1944" t="s">
        <v>14640</v>
      </c>
      <c r="E95" s="1789"/>
      <c r="F95" s="1789"/>
      <c r="G95" s="1789"/>
      <c r="H95" s="1945" t="s">
        <v>14641</v>
      </c>
    </row>
    <row r="96" spans="2:8" ht="13.2" hidden="1" customHeight="1" outlineLevel="1">
      <c r="B96" s="1947"/>
      <c r="C96" s="1948" t="s">
        <v>14642</v>
      </c>
      <c r="D96" s="1944" t="s">
        <v>14643</v>
      </c>
      <c r="E96" s="1789"/>
      <c r="F96" s="1789"/>
      <c r="G96" s="1789"/>
      <c r="H96" s="1945" t="s">
        <v>14644</v>
      </c>
    </row>
    <row r="97" spans="2:8" ht="13.2" hidden="1" customHeight="1" outlineLevel="1">
      <c r="B97" s="1983"/>
      <c r="C97" s="1984">
        <v>41264</v>
      </c>
      <c r="D97" s="1944" t="s">
        <v>14643</v>
      </c>
      <c r="E97" s="1789"/>
      <c r="F97" s="1789"/>
      <c r="G97" s="1789"/>
      <c r="H97" s="1945" t="s">
        <v>14641</v>
      </c>
    </row>
    <row r="98" spans="2:8" ht="13.2" hidden="1" customHeight="1" outlineLevel="1">
      <c r="B98" s="1973"/>
      <c r="C98" s="1951">
        <v>41330</v>
      </c>
      <c r="D98" s="1944" t="s">
        <v>14645</v>
      </c>
      <c r="E98" s="1789"/>
      <c r="F98" s="1789"/>
      <c r="G98" s="1789"/>
      <c r="H98" s="1945" t="s">
        <v>14646</v>
      </c>
    </row>
    <row r="99" spans="2:8" ht="13.2" hidden="1" customHeight="1" outlineLevel="2">
      <c r="B99" s="1958"/>
      <c r="C99" s="1959">
        <v>40344</v>
      </c>
      <c r="D99" s="1953" t="s">
        <v>14645</v>
      </c>
      <c r="E99" s="1956"/>
      <c r="F99" s="1956"/>
      <c r="G99" s="1956"/>
      <c r="H99" s="1945" t="s">
        <v>14647</v>
      </c>
    </row>
    <row r="100" spans="2:8" ht="13.2" hidden="1" customHeight="1" outlineLevel="2">
      <c r="B100" s="1958"/>
      <c r="C100" s="1959">
        <v>40345</v>
      </c>
      <c r="D100" s="1953" t="s">
        <v>14648</v>
      </c>
      <c r="E100" s="1956"/>
      <c r="F100" s="1956"/>
      <c r="G100" s="1956"/>
      <c r="H100" s="1945" t="s">
        <v>14649</v>
      </c>
    </row>
    <row r="101" spans="2:8" ht="13.2" hidden="1" customHeight="1" outlineLevel="2">
      <c r="B101" s="1958"/>
      <c r="C101" s="1959">
        <v>40485</v>
      </c>
      <c r="D101" s="1953" t="s">
        <v>14650</v>
      </c>
      <c r="E101" s="1956"/>
      <c r="F101" s="1956"/>
      <c r="G101" s="1956"/>
      <c r="H101" s="1945" t="s">
        <v>14651</v>
      </c>
    </row>
    <row r="102" spans="2:8" ht="13.2" hidden="1" customHeight="1" outlineLevel="2">
      <c r="B102" s="1957"/>
      <c r="C102" s="1953" t="s">
        <v>14652</v>
      </c>
      <c r="D102" s="1953" t="s">
        <v>14653</v>
      </c>
      <c r="E102" s="1956"/>
      <c r="F102" s="1956"/>
      <c r="G102" s="1956"/>
      <c r="H102" s="1945" t="s">
        <v>14654</v>
      </c>
    </row>
    <row r="103" spans="2:8" ht="13.2" hidden="1" customHeight="1" outlineLevel="1">
      <c r="B103" s="1974"/>
      <c r="C103" s="1975"/>
      <c r="D103" s="1975"/>
      <c r="E103" s="1789"/>
      <c r="F103" s="1789"/>
      <c r="G103" s="1789"/>
      <c r="H103" s="1789"/>
    </row>
    <row r="104" spans="2:8" ht="13.2" hidden="1" customHeight="1" outlineLevel="1">
      <c r="B104" s="1938"/>
      <c r="C104" s="2460" t="s">
        <v>14655</v>
      </c>
      <c r="D104" s="2338"/>
      <c r="E104" s="1940"/>
      <c r="F104" s="1940"/>
      <c r="G104" s="1940"/>
      <c r="H104" s="1940"/>
    </row>
    <row r="105" spans="2:8" ht="13.2" hidden="1" customHeight="1" outlineLevel="1">
      <c r="B105" s="1942"/>
      <c r="C105" s="1962" t="s">
        <v>14656</v>
      </c>
      <c r="D105" s="1944" t="s">
        <v>14657</v>
      </c>
      <c r="E105" s="1789"/>
      <c r="F105" s="1789"/>
      <c r="G105" s="1789"/>
      <c r="H105" s="1945" t="s">
        <v>14658</v>
      </c>
    </row>
    <row r="106" spans="2:8" ht="13.2" hidden="1" customHeight="1" outlineLevel="1">
      <c r="B106" s="1942"/>
      <c r="C106" s="1962" t="s">
        <v>14659</v>
      </c>
      <c r="D106" s="1944" t="s">
        <v>14660</v>
      </c>
      <c r="E106" s="1789"/>
      <c r="F106" s="1789"/>
      <c r="G106" s="1789"/>
      <c r="H106" s="1945" t="s">
        <v>14661</v>
      </c>
    </row>
    <row r="107" spans="2:8" ht="13.2" hidden="1" customHeight="1" outlineLevel="1">
      <c r="B107" s="1973"/>
      <c r="C107" s="1951">
        <v>42163</v>
      </c>
      <c r="D107" s="1944" t="s">
        <v>14662</v>
      </c>
      <c r="E107" s="1789"/>
      <c r="F107" s="1789"/>
      <c r="G107" s="1789"/>
      <c r="H107" s="1945" t="s">
        <v>14663</v>
      </c>
    </row>
    <row r="108" spans="2:8" ht="13.2" hidden="1" customHeight="1" outlineLevel="1" collapsed="1">
      <c r="B108" s="1983"/>
      <c r="C108" s="1984">
        <v>40861</v>
      </c>
      <c r="D108" s="1944" t="s">
        <v>14664</v>
      </c>
      <c r="E108" s="1789"/>
      <c r="F108" s="1789"/>
      <c r="G108" s="1789"/>
      <c r="H108" s="1945" t="s">
        <v>14665</v>
      </c>
    </row>
    <row r="109" spans="2:8" ht="13.2" hidden="1" customHeight="1" outlineLevel="2">
      <c r="B109" s="1957"/>
      <c r="C109" s="1953" t="s">
        <v>14666</v>
      </c>
      <c r="D109" s="1953" t="s">
        <v>14660</v>
      </c>
      <c r="E109" s="1956"/>
      <c r="F109" s="1956"/>
      <c r="G109" s="1956"/>
      <c r="H109" s="1945" t="s">
        <v>14667</v>
      </c>
    </row>
    <row r="110" spans="2:8" ht="13.2" hidden="1" customHeight="1" outlineLevel="2">
      <c r="B110" s="1957"/>
      <c r="C110" s="1953" t="s">
        <v>14668</v>
      </c>
      <c r="D110" s="1953" t="s">
        <v>14669</v>
      </c>
      <c r="E110" s="1956"/>
      <c r="F110" s="1956"/>
      <c r="G110" s="1956"/>
      <c r="H110" s="1945" t="s">
        <v>14670</v>
      </c>
    </row>
    <row r="111" spans="2:8" ht="13.2" hidden="1" customHeight="1" outlineLevel="2">
      <c r="B111" s="1957"/>
      <c r="C111" s="1953" t="s">
        <v>14527</v>
      </c>
      <c r="D111" s="1953" t="s">
        <v>14671</v>
      </c>
      <c r="E111" s="1956"/>
      <c r="F111" s="1956"/>
      <c r="G111" s="1956"/>
      <c r="H111" s="1945" t="s">
        <v>14672</v>
      </c>
    </row>
    <row r="112" spans="2:8" ht="13.2" hidden="1" customHeight="1" outlineLevel="2">
      <c r="B112" s="1957"/>
      <c r="C112" s="1953" t="s">
        <v>14673</v>
      </c>
      <c r="D112" s="1953" t="s">
        <v>14674</v>
      </c>
      <c r="E112" s="1956"/>
      <c r="F112" s="1956"/>
      <c r="G112" s="1956"/>
      <c r="H112" s="1945" t="s">
        <v>14675</v>
      </c>
    </row>
    <row r="113" spans="1:9" ht="13.2" hidden="1" customHeight="1" outlineLevel="2">
      <c r="A113" s="1957"/>
      <c r="B113" s="1957"/>
      <c r="C113" s="1953" t="s">
        <v>14676</v>
      </c>
      <c r="D113" s="1953" t="s">
        <v>14677</v>
      </c>
      <c r="E113" s="1956"/>
      <c r="F113" s="1956"/>
      <c r="G113" s="1956"/>
      <c r="H113" s="1945" t="s">
        <v>14675</v>
      </c>
      <c r="I113" s="1956"/>
    </row>
    <row r="114" spans="1:9" ht="13.2" hidden="1" customHeight="1" outlineLevel="2">
      <c r="A114" s="1957"/>
      <c r="B114" s="1952" t="s">
        <v>14678</v>
      </c>
      <c r="C114" s="1953" t="s">
        <v>14679</v>
      </c>
      <c r="D114" s="1953" t="s">
        <v>14680</v>
      </c>
      <c r="E114" s="1956"/>
      <c r="F114" s="1956"/>
      <c r="G114" s="1956"/>
      <c r="H114" s="1945" t="s">
        <v>14681</v>
      </c>
      <c r="I114" s="1956"/>
    </row>
    <row r="115" spans="1:9" ht="13.2" hidden="1" customHeight="1" outlineLevel="2">
      <c r="A115" s="1957"/>
      <c r="B115" s="1952" t="s">
        <v>14678</v>
      </c>
      <c r="C115" s="1953" t="s">
        <v>14679</v>
      </c>
      <c r="D115" s="1953" t="s">
        <v>14682</v>
      </c>
      <c r="E115" s="1956"/>
      <c r="F115" s="1956"/>
      <c r="G115" s="1956"/>
      <c r="H115" s="1945" t="s">
        <v>14683</v>
      </c>
      <c r="I115" s="1956"/>
    </row>
    <row r="116" spans="1:9" ht="13.2" hidden="1" customHeight="1" outlineLevel="2">
      <c r="A116" s="1958"/>
      <c r="B116" s="1958"/>
      <c r="C116" s="1959">
        <v>40414</v>
      </c>
      <c r="D116" s="1953" t="s">
        <v>14684</v>
      </c>
      <c r="E116" s="1956"/>
      <c r="F116" s="1956"/>
      <c r="G116" s="1956"/>
      <c r="H116" s="1945" t="s">
        <v>14685</v>
      </c>
      <c r="I116" s="1956"/>
    </row>
    <row r="117" spans="1:9" ht="13.2" hidden="1" customHeight="1" outlineLevel="2">
      <c r="A117" s="1985"/>
      <c r="B117" s="1985"/>
      <c r="C117" s="2458" t="s">
        <v>14686</v>
      </c>
      <c r="D117" s="2338"/>
      <c r="E117" s="1986"/>
      <c r="F117" s="1986"/>
      <c r="G117" s="1986"/>
      <c r="H117" s="1986"/>
      <c r="I117" s="1986"/>
    </row>
    <row r="118" spans="1:9" ht="13.2" hidden="1" customHeight="1" outlineLevel="2">
      <c r="A118" s="1952"/>
      <c r="B118" s="1952" t="s">
        <v>14687</v>
      </c>
      <c r="C118" s="1959">
        <v>42941</v>
      </c>
      <c r="D118" s="1954" t="str">
        <f>HYPERLINK("https://www.iub.gov.lv/sites/default/files/upload/skaidrojums_ESPD_20170725.pdf","Skaidrojums par Eiropas vienoto iepirkuma procedūras dokumentu (dokuments word formātā un EK tīmekļvietne)")</f>
        <v>Skaidrojums par Eiropas vienoto iepirkuma procedūras dokumentu (dokuments word formātā un EK tīmekļvietne)</v>
      </c>
      <c r="E118" s="1987"/>
      <c r="F118" s="1987"/>
      <c r="G118" s="1987"/>
      <c r="H118" s="1945" t="s">
        <v>2961</v>
      </c>
      <c r="I118" s="1987"/>
    </row>
    <row r="119" spans="1:9" ht="13.2" hidden="1" customHeight="1" outlineLevel="2">
      <c r="A119" s="1952"/>
      <c r="B119" s="1952" t="s">
        <v>14687</v>
      </c>
      <c r="C119" s="1953" t="s">
        <v>14688</v>
      </c>
      <c r="D119" s="1954" t="str">
        <f>HYPERLINK("https://www.iub.gov.lv/sites/default/files/upload/skaidrojums_ESPD_20170104.pdf","Skaidrojums par Eiropas vienoto iepirkuma procedūras dokumentu / Dokuments word formātā un EK tīmekļa vietne")</f>
        <v>Skaidrojums par Eiropas vienoto iepirkuma procedūras dokumentu / Dokuments word formātā un EK tīmekļa vietne</v>
      </c>
      <c r="E119" s="1987"/>
      <c r="F119" s="1987"/>
      <c r="G119" s="1987"/>
      <c r="H119" s="1945" t="s">
        <v>14689</v>
      </c>
      <c r="I119" s="1987"/>
    </row>
    <row r="120" spans="1:9" ht="13.2" hidden="1" customHeight="1" outlineLevel="1">
      <c r="A120" s="1974"/>
      <c r="B120" s="1974"/>
      <c r="C120" s="1988"/>
      <c r="D120" s="1975"/>
      <c r="E120" s="1789"/>
      <c r="F120" s="1789"/>
      <c r="G120" s="1789"/>
      <c r="H120" s="1789"/>
      <c r="I120" s="1789"/>
    </row>
    <row r="121" spans="1:9" ht="13.2" hidden="1" customHeight="1" outlineLevel="1">
      <c r="A121" s="1938"/>
      <c r="B121" s="1938"/>
      <c r="C121" s="1960" t="s">
        <v>14690</v>
      </c>
      <c r="D121" s="1939"/>
      <c r="E121" s="1940"/>
      <c r="F121" s="1940"/>
      <c r="G121" s="1940"/>
      <c r="H121" s="1940"/>
      <c r="I121" s="1940"/>
    </row>
    <row r="122" spans="1:9" ht="13.2" hidden="1" customHeight="1" outlineLevel="1" collapsed="1">
      <c r="A122" s="1947"/>
      <c r="B122" s="1947"/>
      <c r="C122" s="1948" t="s">
        <v>14691</v>
      </c>
      <c r="D122" s="1944" t="s">
        <v>2868</v>
      </c>
      <c r="E122" s="1789"/>
      <c r="F122" s="1789"/>
      <c r="G122" s="1789"/>
      <c r="H122" s="1945" t="s">
        <v>14692</v>
      </c>
      <c r="I122" s="1789"/>
    </row>
    <row r="123" spans="1:9" ht="13.2" hidden="1" customHeight="1" outlineLevel="2">
      <c r="A123" s="1957"/>
      <c r="B123" s="1952" t="s">
        <v>5351</v>
      </c>
      <c r="C123" s="1954" t="s">
        <v>14693</v>
      </c>
      <c r="D123" s="1953" t="s">
        <v>2868</v>
      </c>
      <c r="E123" s="1956"/>
      <c r="F123" s="1956"/>
      <c r="G123" s="1956"/>
      <c r="H123" s="1945" t="s">
        <v>14694</v>
      </c>
      <c r="I123" s="1956"/>
    </row>
    <row r="124" spans="1:9" ht="13.2" hidden="1" customHeight="1" outlineLevel="2">
      <c r="A124" s="1952"/>
      <c r="B124" s="1952" t="s">
        <v>5351</v>
      </c>
      <c r="C124" s="1954" t="s">
        <v>14695</v>
      </c>
      <c r="D124" s="1953" t="s">
        <v>2868</v>
      </c>
      <c r="E124" s="1956"/>
      <c r="F124" s="1956"/>
      <c r="G124" s="1956"/>
      <c r="H124" s="1945" t="s">
        <v>14696</v>
      </c>
      <c r="I124" s="1956"/>
    </row>
    <row r="125" spans="1:9" ht="13.2" hidden="1" customHeight="1" outlineLevel="2">
      <c r="A125" s="1958"/>
      <c r="B125" s="1952" t="s">
        <v>14687</v>
      </c>
      <c r="C125" s="1959">
        <v>40077</v>
      </c>
      <c r="D125" s="1953" t="s">
        <v>14697</v>
      </c>
      <c r="E125" s="1956"/>
      <c r="F125" s="1956"/>
      <c r="G125" s="1956"/>
      <c r="H125" s="1989" t="s">
        <v>14698</v>
      </c>
      <c r="I125" s="1956"/>
    </row>
    <row r="126" spans="1:9" ht="13.2" hidden="1" customHeight="1" outlineLevel="1">
      <c r="A126" s="1990"/>
      <c r="B126" s="1990"/>
      <c r="C126" s="1975"/>
      <c r="D126" s="1975"/>
      <c r="E126" s="1789"/>
      <c r="F126" s="1789"/>
      <c r="G126" s="1789"/>
      <c r="H126" s="1789"/>
      <c r="I126" s="1789"/>
    </row>
    <row r="127" spans="1:9" ht="13.2" hidden="1" customHeight="1" outlineLevel="1">
      <c r="A127" s="2459" t="s">
        <v>14699</v>
      </c>
      <c r="B127" s="2338"/>
      <c r="C127" s="2460" t="s">
        <v>14700</v>
      </c>
      <c r="D127" s="2338"/>
      <c r="E127" s="1940"/>
      <c r="F127" s="1940"/>
      <c r="G127" s="1940"/>
      <c r="H127" s="1940"/>
      <c r="I127" s="1940"/>
    </row>
    <row r="128" spans="1:9" ht="13.8" hidden="1" customHeight="1" outlineLevel="1">
      <c r="A128" s="1941" t="s">
        <v>14440</v>
      </c>
      <c r="B128" s="1982"/>
      <c r="C128" s="1963">
        <v>43186</v>
      </c>
      <c r="D128" s="1991" t="s">
        <v>14701</v>
      </c>
      <c r="E128" s="1789"/>
      <c r="F128" s="1789"/>
      <c r="G128" s="1789"/>
      <c r="H128" s="1632" t="s">
        <v>14702</v>
      </c>
      <c r="I128" s="1789"/>
    </row>
    <row r="129" spans="1:9" ht="13.8" hidden="1" customHeight="1" outlineLevel="1">
      <c r="A129" s="1941" t="s">
        <v>14440</v>
      </c>
      <c r="B129" s="1992"/>
      <c r="C129" s="1993">
        <v>43102</v>
      </c>
      <c r="D129" s="1991" t="s">
        <v>14703</v>
      </c>
      <c r="E129" s="1789"/>
      <c r="F129" s="1789"/>
      <c r="G129" s="1789"/>
      <c r="H129" s="1632" t="s">
        <v>14702</v>
      </c>
      <c r="I129" s="1789"/>
    </row>
    <row r="130" spans="1:9" ht="13.8" hidden="1" customHeight="1" outlineLevel="1">
      <c r="A130" s="1941" t="s">
        <v>14440</v>
      </c>
      <c r="B130" s="1982"/>
      <c r="C130" s="1963">
        <v>43005</v>
      </c>
      <c r="D130" s="1991" t="s">
        <v>14704</v>
      </c>
      <c r="E130" s="1789"/>
      <c r="F130" s="1789"/>
      <c r="G130" s="1789"/>
      <c r="H130" s="1632" t="s">
        <v>14702</v>
      </c>
      <c r="I130" s="1789"/>
    </row>
    <row r="131" spans="1:9" ht="13.8" hidden="1" customHeight="1" outlineLevel="1">
      <c r="A131" s="1941" t="s">
        <v>14440</v>
      </c>
      <c r="B131" s="1982"/>
      <c r="C131" s="1963">
        <v>42908</v>
      </c>
      <c r="D131" s="1991" t="s">
        <v>14704</v>
      </c>
      <c r="E131" s="1789"/>
      <c r="F131" s="1789"/>
      <c r="G131" s="1789"/>
      <c r="H131" s="1632" t="s">
        <v>14702</v>
      </c>
      <c r="I131" s="1789"/>
    </row>
    <row r="132" spans="1:9" ht="13.8" hidden="1" customHeight="1" outlineLevel="1">
      <c r="A132" s="1941" t="s">
        <v>14440</v>
      </c>
      <c r="B132" s="1973"/>
      <c r="C132" s="1951">
        <v>43005</v>
      </c>
      <c r="D132" s="1991" t="s">
        <v>14704</v>
      </c>
      <c r="E132" s="1789"/>
      <c r="F132" s="1789"/>
      <c r="G132" s="1789"/>
      <c r="H132" s="1632" t="s">
        <v>14702</v>
      </c>
      <c r="I132" s="1789"/>
    </row>
    <row r="133" spans="1:9" ht="13.8" hidden="1" customHeight="1" outlineLevel="1">
      <c r="A133" s="1941" t="s">
        <v>14440</v>
      </c>
      <c r="B133" s="1982"/>
      <c r="C133" s="1963">
        <v>42832</v>
      </c>
      <c r="D133" s="1991" t="s">
        <v>14701</v>
      </c>
      <c r="E133" s="1789"/>
      <c r="F133" s="1789"/>
      <c r="G133" s="1789"/>
      <c r="H133" s="1632" t="s">
        <v>14702</v>
      </c>
      <c r="I133" s="1632" t="s">
        <v>14705</v>
      </c>
    </row>
    <row r="134" spans="1:9" ht="13.8" hidden="1" customHeight="1" outlineLevel="1">
      <c r="A134" s="1994"/>
      <c r="B134" s="1994"/>
      <c r="C134" s="1995">
        <v>42732</v>
      </c>
      <c r="D134" s="1991" t="s">
        <v>14704</v>
      </c>
      <c r="E134" s="1789"/>
      <c r="F134" s="1789"/>
      <c r="G134" s="1789"/>
      <c r="H134" s="1632" t="s">
        <v>14702</v>
      </c>
      <c r="I134" s="1789"/>
    </row>
    <row r="135" spans="1:9" ht="13.8" hidden="1" customHeight="1" outlineLevel="1">
      <c r="A135" s="1973"/>
      <c r="B135" s="1973"/>
      <c r="C135" s="1951">
        <v>42531</v>
      </c>
      <c r="D135" s="1991" t="s">
        <v>14704</v>
      </c>
      <c r="E135" s="1789"/>
      <c r="F135" s="1789"/>
      <c r="G135" s="1789"/>
      <c r="H135" s="1632" t="s">
        <v>14702</v>
      </c>
      <c r="I135" s="1632" t="s">
        <v>14706</v>
      </c>
    </row>
    <row r="136" spans="1:9" ht="13.8" hidden="1" customHeight="1" outlineLevel="1">
      <c r="A136" s="1973"/>
      <c r="B136" s="1973"/>
      <c r="C136" s="1951">
        <v>42496</v>
      </c>
      <c r="D136" s="1991" t="s">
        <v>14707</v>
      </c>
      <c r="E136" s="1789"/>
      <c r="F136" s="1789"/>
      <c r="G136" s="1789"/>
      <c r="H136" s="1632" t="s">
        <v>14702</v>
      </c>
      <c r="I136" s="1789"/>
    </row>
    <row r="137" spans="1:9" ht="13.8" hidden="1" customHeight="1" outlineLevel="1">
      <c r="A137" s="1973"/>
      <c r="B137" s="1973"/>
      <c r="C137" s="1951">
        <v>42221</v>
      </c>
      <c r="D137" s="1991" t="s">
        <v>14707</v>
      </c>
      <c r="E137" s="1789"/>
      <c r="F137" s="1789"/>
      <c r="G137" s="1789"/>
      <c r="H137" s="1632" t="s">
        <v>14702</v>
      </c>
      <c r="I137" s="1632" t="s">
        <v>14708</v>
      </c>
    </row>
    <row r="138" spans="1:9" ht="13.8" hidden="1" customHeight="1" outlineLevel="1">
      <c r="A138" s="1973"/>
      <c r="B138" s="1973"/>
      <c r="C138" s="1951">
        <v>42194</v>
      </c>
      <c r="D138" s="1991" t="s">
        <v>14707</v>
      </c>
      <c r="E138" s="1789"/>
      <c r="F138" s="1789"/>
      <c r="G138" s="1789"/>
      <c r="H138" s="1632" t="s">
        <v>14702</v>
      </c>
      <c r="I138" s="1789"/>
    </row>
    <row r="139" spans="1:9" ht="13.8" hidden="1" customHeight="1" outlineLevel="1">
      <c r="A139" s="1973"/>
      <c r="B139" s="1973"/>
      <c r="C139" s="1951">
        <v>42096</v>
      </c>
      <c r="D139" s="1991" t="s">
        <v>14707</v>
      </c>
      <c r="E139" s="1789"/>
      <c r="F139" s="1789"/>
      <c r="G139" s="1789"/>
      <c r="H139" s="1632" t="s">
        <v>14702</v>
      </c>
      <c r="I139" s="1789"/>
    </row>
    <row r="140" spans="1:9" ht="13.8" hidden="1" customHeight="1" outlineLevel="1">
      <c r="A140" s="1973"/>
      <c r="B140" s="1973"/>
      <c r="C140" s="1951">
        <v>42013</v>
      </c>
      <c r="D140" s="1991" t="s">
        <v>14707</v>
      </c>
      <c r="E140" s="1789"/>
      <c r="F140" s="1789"/>
      <c r="G140" s="1789"/>
      <c r="H140" s="1632" t="s">
        <v>14702</v>
      </c>
      <c r="I140" s="1789"/>
    </row>
    <row r="141" spans="1:9" ht="13.8" hidden="1" customHeight="1" outlineLevel="1">
      <c r="A141" s="1973"/>
      <c r="B141" s="1973"/>
      <c r="C141" s="1951">
        <v>41785</v>
      </c>
      <c r="D141" s="1991" t="s">
        <v>14707</v>
      </c>
      <c r="E141" s="1789"/>
      <c r="F141" s="1789"/>
      <c r="G141" s="1789"/>
      <c r="H141" s="1632" t="s">
        <v>14702</v>
      </c>
      <c r="I141" s="1789"/>
    </row>
    <row r="142" spans="1:9" ht="13.8" hidden="1" customHeight="1" outlineLevel="1">
      <c r="A142" s="1973"/>
      <c r="B142" s="1973"/>
      <c r="C142" s="1951">
        <v>41906</v>
      </c>
      <c r="D142" s="1991" t="s">
        <v>14707</v>
      </c>
      <c r="E142" s="1789"/>
      <c r="F142" s="1789"/>
      <c r="G142" s="1789"/>
      <c r="H142" s="1632" t="s">
        <v>14702</v>
      </c>
      <c r="I142" s="1789"/>
    </row>
    <row r="143" spans="1:9" ht="13.8" hidden="1" customHeight="1" outlineLevel="1" collapsed="1">
      <c r="A143" s="1973"/>
      <c r="B143" s="1973"/>
      <c r="C143" s="1951">
        <v>41640</v>
      </c>
      <c r="D143" s="1991" t="s">
        <v>14707</v>
      </c>
      <c r="E143" s="1789"/>
      <c r="F143" s="1789"/>
      <c r="G143" s="1789"/>
      <c r="H143" s="1632" t="s">
        <v>14702</v>
      </c>
      <c r="I143" s="1632" t="s">
        <v>14709</v>
      </c>
    </row>
    <row r="144" spans="1:9" ht="13.8" hidden="1" customHeight="1" outlineLevel="2">
      <c r="A144" s="1996"/>
      <c r="B144" s="1996"/>
      <c r="C144" s="1997">
        <v>41521</v>
      </c>
      <c r="D144" s="1998" t="s">
        <v>14707</v>
      </c>
      <c r="E144" s="1999"/>
      <c r="F144" s="1999"/>
      <c r="G144" s="1999"/>
      <c r="H144" s="2000" t="s">
        <v>14702</v>
      </c>
      <c r="I144" s="2000" t="s">
        <v>14710</v>
      </c>
    </row>
    <row r="145" spans="1:9" ht="13.8" hidden="1" customHeight="1" outlineLevel="2">
      <c r="A145" s="1996"/>
      <c r="B145" s="1996"/>
      <c r="C145" s="1997">
        <v>41485</v>
      </c>
      <c r="D145" s="1998" t="s">
        <v>14707</v>
      </c>
      <c r="E145" s="1999"/>
      <c r="F145" s="1999"/>
      <c r="G145" s="1999"/>
      <c r="H145" s="2000" t="s">
        <v>14702</v>
      </c>
      <c r="I145" s="2000" t="s">
        <v>14711</v>
      </c>
    </row>
    <row r="146" spans="1:9" ht="13.8" hidden="1" customHeight="1" outlineLevel="2">
      <c r="A146" s="1996"/>
      <c r="B146" s="1996"/>
      <c r="C146" s="1997">
        <v>41395</v>
      </c>
      <c r="D146" s="1998" t="s">
        <v>14707</v>
      </c>
      <c r="E146" s="1999"/>
      <c r="F146" s="1999"/>
      <c r="G146" s="1999"/>
      <c r="H146" s="2000" t="s">
        <v>14702</v>
      </c>
      <c r="I146" s="2000" t="s">
        <v>14712</v>
      </c>
    </row>
    <row r="147" spans="1:9" ht="12.6" hidden="1" customHeight="1" outlineLevel="1">
      <c r="A147" s="2001"/>
      <c r="B147" s="2001"/>
      <c r="C147" s="1999"/>
      <c r="D147" s="1999"/>
      <c r="E147" s="1999"/>
      <c r="F147" s="1999"/>
      <c r="G147" s="1999"/>
      <c r="H147" s="1999"/>
      <c r="I147" s="1999"/>
    </row>
    <row r="148" spans="1:9" ht="12.6" hidden="1" customHeight="1" outlineLevel="1">
      <c r="A148" s="1117"/>
      <c r="B148" s="1117"/>
      <c r="C148" s="1789"/>
      <c r="D148" s="1789"/>
      <c r="E148" s="1789"/>
      <c r="F148" s="1789"/>
      <c r="G148" s="1789"/>
      <c r="H148" s="1789"/>
      <c r="I148" s="1789"/>
    </row>
    <row r="149" spans="1:9" ht="12.6" hidden="1" customHeight="1" outlineLevel="1">
      <c r="A149" s="1117"/>
      <c r="B149" s="1117"/>
      <c r="C149" s="1789"/>
      <c r="D149" s="1789"/>
      <c r="E149" s="1789"/>
      <c r="F149" s="1789"/>
      <c r="G149" s="1789"/>
      <c r="H149" s="1789"/>
      <c r="I149" s="1789"/>
    </row>
    <row r="150" spans="1:9" ht="12.6" customHeight="1">
      <c r="A150" s="1117"/>
      <c r="B150" s="1117"/>
      <c r="C150" s="1789"/>
      <c r="D150" s="1789"/>
      <c r="E150" s="1789"/>
      <c r="F150" s="1789"/>
      <c r="G150" s="1789"/>
      <c r="H150" s="1789"/>
      <c r="I150" s="1789"/>
    </row>
    <row r="151" spans="1:9" ht="22.8" customHeight="1" collapsed="1">
      <c r="A151" s="1117"/>
      <c r="B151" s="1117"/>
      <c r="C151" s="1932" t="s">
        <v>14713</v>
      </c>
      <c r="D151" s="1789"/>
      <c r="E151" s="1789"/>
      <c r="F151" s="1789"/>
      <c r="G151" s="1789"/>
      <c r="H151" s="1789"/>
      <c r="I151" s="1789"/>
    </row>
    <row r="152" spans="1:9" ht="13.8" hidden="1" customHeight="1" outlineLevel="1">
      <c r="A152" s="1117"/>
      <c r="B152" s="1117"/>
      <c r="C152" s="2002" t="s">
        <v>14714</v>
      </c>
      <c r="D152" s="1789"/>
      <c r="E152" s="1789"/>
      <c r="F152" s="1789"/>
      <c r="G152" s="1789"/>
      <c r="H152" s="1789"/>
      <c r="I152" s="1789"/>
    </row>
    <row r="153" spans="1:9" ht="13.8" hidden="1" customHeight="1" outlineLevel="1">
      <c r="A153" s="1117"/>
      <c r="B153" s="1117"/>
      <c r="C153" s="2003"/>
      <c r="D153" s="1789"/>
      <c r="E153" s="1789"/>
      <c r="F153" s="1789"/>
      <c r="G153" s="1789"/>
      <c r="H153" s="1789"/>
      <c r="I153" s="1789"/>
    </row>
    <row r="154" spans="1:9" ht="13.8" hidden="1" customHeight="1" outlineLevel="1">
      <c r="A154" s="1117"/>
      <c r="B154" s="1117"/>
      <c r="C154" s="2002" t="s">
        <v>14715</v>
      </c>
      <c r="D154" s="1789"/>
      <c r="E154" s="1789"/>
      <c r="F154" s="1789"/>
      <c r="G154" s="1789"/>
      <c r="H154" s="1789"/>
      <c r="I154" s="1789"/>
    </row>
    <row r="155" spans="1:9" ht="13.8" hidden="1" customHeight="1" outlineLevel="1">
      <c r="A155" s="1117"/>
      <c r="B155" s="1117"/>
      <c r="C155" s="2003"/>
      <c r="D155" s="1789"/>
      <c r="E155" s="1789"/>
      <c r="F155" s="1789"/>
      <c r="G155" s="1789"/>
      <c r="H155" s="1789"/>
      <c r="I155" s="1789"/>
    </row>
    <row r="156" spans="1:9" ht="12.6" hidden="1" customHeight="1" outlineLevel="1">
      <c r="A156" s="1117"/>
      <c r="B156" s="1117"/>
      <c r="C156" s="2457" t="s">
        <v>14716</v>
      </c>
      <c r="D156" s="2338"/>
      <c r="E156" s="1789"/>
      <c r="F156" s="1789"/>
      <c r="G156" s="1789"/>
      <c r="H156" s="1789"/>
      <c r="I156" s="1789"/>
    </row>
    <row r="157" spans="1:9" ht="12.6" hidden="1" customHeight="1" outlineLevel="1">
      <c r="A157" s="1117"/>
      <c r="B157" s="1117"/>
      <c r="C157" s="2005">
        <v>43691</v>
      </c>
      <c r="D157" s="393" t="s">
        <v>3037</v>
      </c>
      <c r="E157" s="1789"/>
      <c r="F157" s="1789"/>
      <c r="G157" s="1789"/>
      <c r="H157" s="1789"/>
      <c r="I157" s="1789"/>
    </row>
    <row r="158" spans="1:9" ht="12.6" hidden="1" customHeight="1" outlineLevel="1">
      <c r="A158" s="1117"/>
      <c r="B158" s="1117"/>
      <c r="C158" s="2005">
        <v>43650</v>
      </c>
      <c r="D158" s="393" t="s">
        <v>3030</v>
      </c>
      <c r="E158" s="1789"/>
      <c r="F158" s="1789"/>
      <c r="G158" s="1789"/>
      <c r="H158" s="1789"/>
      <c r="I158" s="1789"/>
    </row>
    <row r="159" spans="1:9" ht="12.6" hidden="1" customHeight="1" outlineLevel="1">
      <c r="A159" s="1117"/>
      <c r="B159" s="1117"/>
      <c r="C159" s="2005">
        <v>43654</v>
      </c>
      <c r="D159" s="4" t="s">
        <v>14717</v>
      </c>
      <c r="E159" s="1789"/>
      <c r="F159" s="1789"/>
      <c r="G159" s="1789"/>
      <c r="H159" s="1789"/>
      <c r="I159" s="1789"/>
    </row>
    <row r="160" spans="1:9" ht="12.6" hidden="1" customHeight="1" outlineLevel="1">
      <c r="A160" s="1117"/>
      <c r="B160" s="1117"/>
      <c r="C160" s="2005">
        <v>43633</v>
      </c>
      <c r="D160" s="393" t="s">
        <v>3026</v>
      </c>
      <c r="E160" s="1789"/>
      <c r="F160" s="1789"/>
      <c r="G160" s="1789"/>
      <c r="H160" s="1789"/>
      <c r="I160" s="1789"/>
    </row>
    <row r="161" spans="1:6" ht="12.6" hidden="1" customHeight="1" outlineLevel="1">
      <c r="A161" s="1117"/>
      <c r="B161" s="1117"/>
      <c r="C161" s="2005">
        <v>43626</v>
      </c>
      <c r="D161" s="393" t="s">
        <v>14718</v>
      </c>
      <c r="E161" s="1789"/>
      <c r="F161" s="1789"/>
    </row>
    <row r="162" spans="1:6" ht="12.6" hidden="1" customHeight="1" outlineLevel="1">
      <c r="A162" s="1117"/>
      <c r="B162" s="1117"/>
      <c r="C162" s="2005">
        <v>43626</v>
      </c>
      <c r="D162" s="393" t="s">
        <v>14477</v>
      </c>
      <c r="E162" s="1789"/>
      <c r="F162" s="1789"/>
    </row>
    <row r="163" spans="1:6" ht="12.6" hidden="1" customHeight="1" outlineLevel="1">
      <c r="A163" s="1117"/>
      <c r="B163" s="1117"/>
      <c r="C163" s="2005">
        <v>43623</v>
      </c>
      <c r="D163" s="393" t="s">
        <v>2827</v>
      </c>
      <c r="E163" s="1789"/>
      <c r="F163" s="1789"/>
    </row>
    <row r="164" spans="1:6" ht="12.6" hidden="1" customHeight="1" outlineLevel="1">
      <c r="A164" s="1117"/>
      <c r="B164" s="1117"/>
      <c r="C164" s="2005">
        <v>43598</v>
      </c>
      <c r="D164" s="4" t="s">
        <v>14719</v>
      </c>
      <c r="E164" s="1789"/>
      <c r="F164" s="1789"/>
    </row>
    <row r="165" spans="1:6" ht="12.6" hidden="1" customHeight="1" outlineLevel="1">
      <c r="A165" s="1117"/>
      <c r="B165" s="1117"/>
      <c r="C165" s="2006">
        <v>43580</v>
      </c>
      <c r="D165" s="2007" t="s">
        <v>14470</v>
      </c>
      <c r="E165" s="1789"/>
      <c r="F165" s="1789"/>
    </row>
    <row r="166" spans="1:6" ht="12.6" hidden="1" customHeight="1" outlineLevel="1">
      <c r="A166" s="1117"/>
      <c r="B166" s="1117"/>
      <c r="C166" s="2006">
        <v>43578</v>
      </c>
      <c r="D166" s="2007" t="s">
        <v>2978</v>
      </c>
      <c r="E166" s="2008" t="s">
        <v>14720</v>
      </c>
      <c r="F166" s="2009" t="s">
        <v>14721</v>
      </c>
    </row>
    <row r="167" spans="1:6" ht="12.6" hidden="1" customHeight="1" outlineLevel="1">
      <c r="A167" s="1117"/>
      <c r="B167" s="1117"/>
      <c r="C167" s="2006">
        <v>43573</v>
      </c>
      <c r="D167" s="2007" t="s">
        <v>2866</v>
      </c>
      <c r="E167" s="1789"/>
      <c r="F167" s="1789"/>
    </row>
    <row r="168" spans="1:6" ht="12.6" hidden="1" customHeight="1" outlineLevel="1">
      <c r="A168" s="1117"/>
      <c r="B168" s="1117"/>
      <c r="C168" s="2010">
        <v>43570</v>
      </c>
      <c r="D168" s="2011" t="s">
        <v>14722</v>
      </c>
      <c r="E168" s="1789"/>
      <c r="F168" s="1789"/>
    </row>
    <row r="169" spans="1:6" ht="12.6" hidden="1" customHeight="1" outlineLevel="1">
      <c r="A169" s="1117" t="s">
        <v>5847</v>
      </c>
      <c r="B169" s="2012"/>
      <c r="C169" s="2006">
        <v>43570</v>
      </c>
      <c r="D169" s="2007" t="s">
        <v>14723</v>
      </c>
      <c r="E169" s="1789"/>
      <c r="F169" s="1789"/>
    </row>
    <row r="170" spans="1:6" ht="12.6" hidden="1" customHeight="1" outlineLevel="1">
      <c r="A170" s="1117"/>
      <c r="B170" s="1117"/>
      <c r="C170" s="2006">
        <v>43544</v>
      </c>
      <c r="D170" s="2007" t="s">
        <v>2887</v>
      </c>
      <c r="E170" s="1789"/>
      <c r="F170" s="1789"/>
    </row>
    <row r="171" spans="1:6" ht="12.6" hidden="1" customHeight="1" outlineLevel="1">
      <c r="A171" s="1117"/>
      <c r="B171" s="1117"/>
      <c r="C171" s="2006">
        <v>43529</v>
      </c>
      <c r="D171" s="2007" t="s">
        <v>2847</v>
      </c>
      <c r="E171" s="1789"/>
      <c r="F171" s="1789"/>
    </row>
    <row r="172" spans="1:6" ht="12.6" hidden="1" customHeight="1" outlineLevel="1">
      <c r="A172" s="1117"/>
      <c r="B172" s="2013"/>
      <c r="C172" s="2006">
        <v>43518</v>
      </c>
      <c r="D172" s="2007" t="s">
        <v>3122</v>
      </c>
      <c r="E172" s="1789"/>
      <c r="F172" s="1789"/>
    </row>
    <row r="173" spans="1:6" ht="12.6" hidden="1" customHeight="1" outlineLevel="1">
      <c r="A173" s="1117"/>
      <c r="B173" s="2014"/>
      <c r="C173" s="2006">
        <v>43507</v>
      </c>
      <c r="D173" s="2007" t="s">
        <v>14724</v>
      </c>
      <c r="E173" s="1789"/>
      <c r="F173" s="1789"/>
    </row>
    <row r="174" spans="1:6" ht="12.6" hidden="1" customHeight="1" outlineLevel="1">
      <c r="A174" s="1117"/>
      <c r="B174" s="1117"/>
      <c r="C174" s="2015"/>
      <c r="D174" s="2015"/>
      <c r="E174" s="1789"/>
      <c r="F174" s="1789"/>
    </row>
    <row r="175" spans="1:6" ht="12.6" hidden="1" customHeight="1" outlineLevel="1">
      <c r="A175" s="1117"/>
      <c r="B175" s="1117"/>
      <c r="C175" s="2457" t="s">
        <v>14538</v>
      </c>
      <c r="D175" s="2338"/>
      <c r="E175" s="1789"/>
      <c r="F175" s="1789"/>
    </row>
    <row r="176" spans="1:6" ht="12.6" hidden="1" customHeight="1" outlineLevel="1">
      <c r="A176" s="1117" t="s">
        <v>14725</v>
      </c>
      <c r="B176" s="1117"/>
      <c r="C176" s="2006">
        <v>43578</v>
      </c>
      <c r="D176" s="2007" t="s">
        <v>2978</v>
      </c>
      <c r="E176" s="2008" t="s">
        <v>14720</v>
      </c>
      <c r="F176" s="1789"/>
    </row>
    <row r="177" spans="1:7" ht="12.6" hidden="1" customHeight="1" outlineLevel="1">
      <c r="A177" s="2016" t="s">
        <v>14725</v>
      </c>
      <c r="B177" s="2016"/>
      <c r="C177" s="2017">
        <v>43529</v>
      </c>
      <c r="D177" s="2018" t="s">
        <v>2847</v>
      </c>
      <c r="E177" s="2019"/>
      <c r="F177" s="2019"/>
      <c r="G177" s="2019"/>
    </row>
    <row r="178" spans="1:7" ht="12.6" hidden="1" customHeight="1" outlineLevel="1">
      <c r="A178" s="2016" t="s">
        <v>14725</v>
      </c>
      <c r="B178" s="2014"/>
      <c r="C178" s="2017">
        <v>43507</v>
      </c>
      <c r="D178" s="2018" t="s">
        <v>14724</v>
      </c>
      <c r="E178" s="2019"/>
      <c r="F178" s="2019"/>
      <c r="G178" s="2019"/>
    </row>
    <row r="179" spans="1:7" ht="12.6" hidden="1" customHeight="1" outlineLevel="1">
      <c r="A179" s="1117"/>
      <c r="B179" s="1117"/>
      <c r="C179" s="2006">
        <v>43411</v>
      </c>
      <c r="D179" s="2007" t="s">
        <v>2973</v>
      </c>
      <c r="E179" s="1789"/>
      <c r="F179" s="1789"/>
      <c r="G179" s="1789"/>
    </row>
    <row r="180" spans="1:7" ht="12.6" hidden="1" customHeight="1" outlineLevel="1">
      <c r="A180" s="1117"/>
      <c r="B180" s="1117"/>
      <c r="C180" s="2006">
        <v>43307</v>
      </c>
      <c r="D180" s="2007" t="s">
        <v>2941</v>
      </c>
      <c r="E180" s="2008" t="s">
        <v>14726</v>
      </c>
      <c r="F180" s="1789"/>
      <c r="G180" s="1789"/>
    </row>
    <row r="181" spans="1:7" ht="12.6" hidden="1" customHeight="1" outlineLevel="1">
      <c r="A181" s="1117"/>
      <c r="B181" s="1117"/>
      <c r="C181" s="2006">
        <v>43276</v>
      </c>
      <c r="D181" s="2007" t="s">
        <v>2932</v>
      </c>
      <c r="E181" s="1789"/>
      <c r="F181" s="1789"/>
      <c r="G181" s="1789"/>
    </row>
    <row r="182" spans="1:7" ht="12.6" hidden="1" customHeight="1" outlineLevel="1">
      <c r="A182" s="1117"/>
      <c r="B182" s="1117"/>
      <c r="C182" s="2006">
        <v>43007</v>
      </c>
      <c r="D182" s="2007" t="s">
        <v>14727</v>
      </c>
      <c r="E182" s="1789"/>
      <c r="F182" s="1789"/>
      <c r="G182" s="1789"/>
    </row>
    <row r="183" spans="1:7" ht="12.6" hidden="1" customHeight="1" outlineLevel="1">
      <c r="A183" s="1117"/>
      <c r="B183" s="2020" t="s">
        <v>2556</v>
      </c>
      <c r="C183" s="2021">
        <v>42867</v>
      </c>
      <c r="D183" s="2022" t="s">
        <v>14728</v>
      </c>
      <c r="E183" s="1789"/>
      <c r="F183" s="1789"/>
      <c r="G183" s="1789"/>
    </row>
    <row r="184" spans="1:7" ht="12.6" hidden="1" customHeight="1" outlineLevel="1">
      <c r="A184" s="1117"/>
      <c r="B184" s="1117"/>
      <c r="C184" s="2006">
        <v>43319</v>
      </c>
      <c r="D184" s="2007" t="s">
        <v>2891</v>
      </c>
      <c r="E184" s="1789"/>
      <c r="F184" s="1789"/>
      <c r="G184" s="1789"/>
    </row>
    <row r="185" spans="1:7" ht="13.8" hidden="1" customHeight="1" outlineLevel="1">
      <c r="A185" s="1117"/>
      <c r="B185" s="2014"/>
      <c r="C185" s="2006">
        <v>42944</v>
      </c>
      <c r="D185" s="2007" t="s">
        <v>14729</v>
      </c>
      <c r="E185" s="2023" t="s">
        <v>14730</v>
      </c>
      <c r="F185" s="1789"/>
      <c r="G185" s="1789"/>
    </row>
    <row r="186" spans="1:7" ht="12.6" hidden="1" customHeight="1" outlineLevel="1">
      <c r="A186" s="1117"/>
      <c r="B186" s="1117"/>
      <c r="C186" s="2006">
        <v>42825</v>
      </c>
      <c r="D186" s="2015" t="s">
        <v>14731</v>
      </c>
      <c r="E186" s="2008" t="s">
        <v>14732</v>
      </c>
      <c r="F186" s="1789"/>
      <c r="G186" s="2008" t="s">
        <v>14733</v>
      </c>
    </row>
    <row r="187" spans="1:7" ht="12.6" hidden="1" customHeight="1" outlineLevel="1">
      <c r="A187" s="1117"/>
      <c r="B187" s="1117"/>
      <c r="C187" s="2006">
        <v>42803</v>
      </c>
      <c r="D187" s="2007" t="s">
        <v>2830</v>
      </c>
      <c r="E187" s="1789"/>
      <c r="F187" s="1789"/>
      <c r="G187" s="1789"/>
    </row>
    <row r="188" spans="1:7" ht="12.6" hidden="1" customHeight="1" outlineLevel="1">
      <c r="A188" s="1117"/>
      <c r="B188" s="1117"/>
      <c r="C188" s="2004"/>
      <c r="D188" s="2004"/>
      <c r="E188" s="1789"/>
      <c r="F188" s="1789"/>
      <c r="G188" s="1789"/>
    </row>
    <row r="189" spans="1:7" ht="12.6" hidden="1" customHeight="1" outlineLevel="1">
      <c r="A189" s="1117"/>
      <c r="B189" s="1117"/>
      <c r="C189" s="2457" t="s">
        <v>14734</v>
      </c>
      <c r="D189" s="2338"/>
      <c r="E189" s="1789"/>
      <c r="F189" s="1789"/>
      <c r="G189" s="1789"/>
    </row>
    <row r="190" spans="1:7" ht="12.6" hidden="1" customHeight="1" outlineLevel="1">
      <c r="A190" s="1117"/>
      <c r="B190" s="1117"/>
      <c r="C190" s="2006">
        <v>43494</v>
      </c>
      <c r="D190" s="2007" t="s">
        <v>2968</v>
      </c>
      <c r="E190" s="1789"/>
      <c r="F190" s="1789"/>
      <c r="G190" s="1789"/>
    </row>
    <row r="191" spans="1:7" ht="12.6" hidden="1" customHeight="1" outlineLevel="1">
      <c r="A191" s="1117" t="s">
        <v>14725</v>
      </c>
      <c r="B191" s="1117"/>
      <c r="C191" s="2006">
        <v>43580</v>
      </c>
      <c r="D191" s="2007" t="s">
        <v>14470</v>
      </c>
      <c r="E191" s="1789"/>
      <c r="F191" s="1789"/>
      <c r="G191" s="1789"/>
    </row>
    <row r="192" spans="1:7" ht="12.6" hidden="1" customHeight="1" outlineLevel="1">
      <c r="A192" s="1117"/>
      <c r="B192" s="1117"/>
      <c r="C192" s="2006">
        <v>43252</v>
      </c>
      <c r="D192" s="2007" t="s">
        <v>14477</v>
      </c>
      <c r="E192" s="1789"/>
      <c r="F192" s="1789"/>
      <c r="G192" s="1789"/>
    </row>
    <row r="193" spans="1:7" ht="12.6" hidden="1" customHeight="1" outlineLevel="1">
      <c r="A193" s="1117"/>
      <c r="B193" s="1117"/>
      <c r="C193" s="2006">
        <v>43180</v>
      </c>
      <c r="D193" s="2007" t="s">
        <v>2904</v>
      </c>
      <c r="E193" s="1789"/>
      <c r="F193" s="1789"/>
      <c r="G193" s="1789"/>
    </row>
    <row r="194" spans="1:7" ht="12.6" hidden="1" customHeight="1" outlineLevel="1">
      <c r="A194" s="1117"/>
      <c r="B194" s="1117"/>
      <c r="C194" s="2006">
        <v>43126</v>
      </c>
      <c r="D194" s="2024" t="s">
        <v>14735</v>
      </c>
      <c r="E194" s="2025" t="s">
        <v>14736</v>
      </c>
      <c r="F194" s="2025" t="s">
        <v>14737</v>
      </c>
      <c r="G194" s="2025" t="s">
        <v>14738</v>
      </c>
    </row>
    <row r="195" spans="1:7" ht="12.6" hidden="1" customHeight="1" outlineLevel="1">
      <c r="A195" s="1117"/>
      <c r="B195" s="1117"/>
      <c r="C195" s="2026">
        <v>42968</v>
      </c>
      <c r="D195" s="2007" t="s">
        <v>14739</v>
      </c>
      <c r="E195" s="1789"/>
      <c r="F195" s="1789"/>
      <c r="G195" s="1789"/>
    </row>
    <row r="196" spans="1:7" ht="12.6" hidden="1" customHeight="1" outlineLevel="1">
      <c r="A196" s="1117"/>
      <c r="B196" s="1117"/>
      <c r="C196" s="2006">
        <v>42803</v>
      </c>
      <c r="D196" s="2007" t="s">
        <v>2828</v>
      </c>
      <c r="E196" s="1789"/>
      <c r="F196" s="1789"/>
      <c r="G196" s="1789"/>
    </row>
    <row r="197" spans="1:7" ht="12.6" hidden="1" customHeight="1" outlineLevel="1">
      <c r="A197" s="1117"/>
      <c r="B197" s="1117"/>
      <c r="C197" s="2004"/>
      <c r="D197" s="2004"/>
      <c r="E197" s="1789"/>
      <c r="F197" s="1789"/>
      <c r="G197" s="1789"/>
    </row>
    <row r="198" spans="1:7" ht="12.6" hidden="1" customHeight="1" outlineLevel="1">
      <c r="A198" s="1117"/>
      <c r="B198" s="1117"/>
      <c r="C198" s="2027" t="s">
        <v>14740</v>
      </c>
      <c r="D198" s="2004"/>
      <c r="E198" s="1789"/>
      <c r="F198" s="1789"/>
      <c r="G198" s="1789"/>
    </row>
    <row r="199" spans="1:7" ht="12.6" hidden="1" customHeight="1" outlineLevel="1">
      <c r="A199" s="2016" t="s">
        <v>14725</v>
      </c>
      <c r="B199" s="2016"/>
      <c r="C199" s="2017">
        <v>43573</v>
      </c>
      <c r="D199" s="2018" t="s">
        <v>2866</v>
      </c>
      <c r="E199" s="2019"/>
      <c r="F199" s="2019"/>
      <c r="G199" s="2019"/>
    </row>
    <row r="200" spans="1:7" ht="12.6" hidden="1" customHeight="1" outlineLevel="1">
      <c r="A200" s="1117"/>
      <c r="B200" s="1117"/>
      <c r="C200" s="2004"/>
      <c r="D200" s="2004"/>
      <c r="E200" s="1789"/>
      <c r="F200" s="1789"/>
      <c r="G200" s="1789"/>
    </row>
    <row r="201" spans="1:7" ht="12.6" hidden="1" customHeight="1" outlineLevel="1">
      <c r="A201" s="1117"/>
      <c r="B201" s="1117"/>
      <c r="C201" s="2457" t="s">
        <v>14741</v>
      </c>
      <c r="D201" s="2338"/>
      <c r="E201" s="1789"/>
      <c r="F201" s="1789"/>
      <c r="G201" s="1789"/>
    </row>
    <row r="202" spans="1:7" ht="12.6" hidden="1" customHeight="1" outlineLevel="1">
      <c r="A202" s="1117"/>
      <c r="B202" s="1117"/>
      <c r="C202" s="2006">
        <v>43252</v>
      </c>
      <c r="D202" s="2007" t="s">
        <v>14742</v>
      </c>
      <c r="E202" s="1789"/>
      <c r="F202" s="1789"/>
      <c r="G202" s="1789"/>
    </row>
    <row r="203" spans="1:7" ht="12.6" hidden="1" customHeight="1" outlineLevel="1">
      <c r="A203" s="1117"/>
      <c r="B203" s="1117"/>
      <c r="C203" s="2028">
        <v>43391</v>
      </c>
      <c r="D203" s="2007" t="s">
        <v>2922</v>
      </c>
      <c r="E203" s="1789"/>
      <c r="F203" s="1789"/>
      <c r="G203" s="1789"/>
    </row>
    <row r="204" spans="1:7" ht="12.6" hidden="1" customHeight="1" outlineLevel="1">
      <c r="A204" s="1117"/>
      <c r="B204" s="1117"/>
      <c r="C204" s="2004"/>
      <c r="D204" s="2004"/>
      <c r="E204" s="1789"/>
      <c r="F204" s="1789"/>
      <c r="G204" s="1789"/>
    </row>
    <row r="205" spans="1:7" ht="12.6" hidden="1" customHeight="1" outlineLevel="1">
      <c r="A205" s="1117"/>
      <c r="B205" s="1117"/>
      <c r="C205" s="2457" t="s">
        <v>14743</v>
      </c>
      <c r="D205" s="2338"/>
      <c r="E205" s="1789"/>
      <c r="F205" s="1789"/>
      <c r="G205" s="1789"/>
    </row>
    <row r="206" spans="1:7" ht="12.6" hidden="1" customHeight="1" outlineLevel="1">
      <c r="A206" s="1117"/>
      <c r="B206" s="1117"/>
      <c r="C206" s="2006">
        <v>43322</v>
      </c>
      <c r="D206" s="2007" t="s">
        <v>14471</v>
      </c>
      <c r="E206" s="2008" t="s">
        <v>14744</v>
      </c>
      <c r="F206" s="1789"/>
      <c r="G206" s="1789"/>
    </row>
    <row r="207" spans="1:7" ht="12.6" hidden="1" customHeight="1" outlineLevel="1">
      <c r="A207" s="1117"/>
      <c r="B207" s="1117"/>
      <c r="C207" s="2029">
        <v>43466</v>
      </c>
      <c r="D207" s="2030" t="s">
        <v>14745</v>
      </c>
      <c r="E207" s="2031" t="s">
        <v>14746</v>
      </c>
      <c r="F207" s="1789"/>
      <c r="G207" s="1789"/>
    </row>
    <row r="208" spans="1:7" ht="12.6" hidden="1" customHeight="1" outlineLevel="1">
      <c r="A208" s="1117"/>
      <c r="B208" s="2014"/>
      <c r="C208" s="2006">
        <v>43355</v>
      </c>
      <c r="D208" s="2007" t="s">
        <v>14747</v>
      </c>
      <c r="E208" s="1789"/>
      <c r="F208" s="1789"/>
      <c r="G208" s="1789"/>
    </row>
    <row r="209" spans="1:6" ht="12.6" hidden="1" customHeight="1" outlineLevel="1">
      <c r="A209" s="1117"/>
      <c r="B209" s="2014"/>
      <c r="C209" s="2006">
        <v>43306</v>
      </c>
      <c r="D209" s="2007" t="s">
        <v>14748</v>
      </c>
      <c r="E209" s="1789"/>
      <c r="F209" s="1789"/>
    </row>
    <row r="210" spans="1:6" ht="12.6" hidden="1" customHeight="1" outlineLevel="1">
      <c r="A210" s="1117"/>
      <c r="B210" s="2014"/>
      <c r="C210" s="2006">
        <v>43277</v>
      </c>
      <c r="D210" s="2007" t="s">
        <v>14749</v>
      </c>
      <c r="E210" s="1789"/>
      <c r="F210" s="1789"/>
    </row>
    <row r="211" spans="1:6" ht="12.6" hidden="1" customHeight="1" outlineLevel="1">
      <c r="A211" s="1117"/>
      <c r="B211" s="1117"/>
      <c r="C211" s="2004"/>
      <c r="D211" s="2004"/>
      <c r="E211" s="1789"/>
      <c r="F211" s="1789"/>
    </row>
    <row r="212" spans="1:6" ht="12.6" hidden="1" customHeight="1" outlineLevel="1">
      <c r="A212" s="1117"/>
      <c r="B212" s="1117"/>
      <c r="C212" s="2457" t="s">
        <v>14750</v>
      </c>
      <c r="D212" s="2338"/>
      <c r="E212" s="1789"/>
      <c r="F212" s="1789"/>
    </row>
    <row r="213" spans="1:6" ht="12.6" hidden="1" customHeight="1" outlineLevel="1">
      <c r="A213" s="1117"/>
      <c r="B213" s="1117"/>
      <c r="C213" s="2028">
        <v>43385</v>
      </c>
      <c r="D213" s="2030" t="s">
        <v>2827</v>
      </c>
      <c r="E213" s="2032" t="s">
        <v>14751</v>
      </c>
      <c r="F213" s="2025" t="s">
        <v>14752</v>
      </c>
    </row>
    <row r="214" spans="1:6" ht="12.6" hidden="1" customHeight="1" outlineLevel="1">
      <c r="A214" s="1117"/>
      <c r="B214" s="2014"/>
      <c r="C214" s="2006">
        <v>42754</v>
      </c>
      <c r="D214" s="2007" t="s">
        <v>14753</v>
      </c>
      <c r="E214" s="1789"/>
      <c r="F214" s="1789"/>
    </row>
    <row r="215" spans="1:6" ht="12.6" hidden="1" customHeight="1" outlineLevel="1">
      <c r="A215" s="1117"/>
      <c r="B215" s="2014"/>
      <c r="C215" s="2006">
        <v>42766</v>
      </c>
      <c r="D215" s="2007" t="s">
        <v>14754</v>
      </c>
      <c r="E215" s="1789"/>
      <c r="F215" s="1789"/>
    </row>
    <row r="216" spans="1:6" ht="12.6" hidden="1" customHeight="1" outlineLevel="1">
      <c r="A216" s="1117"/>
      <c r="B216" s="2014"/>
      <c r="C216" s="2028">
        <v>43060</v>
      </c>
      <c r="D216" s="2007" t="s">
        <v>14755</v>
      </c>
      <c r="E216" s="1789"/>
      <c r="F216" s="1789"/>
    </row>
    <row r="217" spans="1:6" ht="12.6" hidden="1" customHeight="1" outlineLevel="1">
      <c r="A217" s="1117"/>
      <c r="B217" s="1117"/>
      <c r="C217" s="2004"/>
      <c r="D217" s="2004"/>
      <c r="E217" s="1789"/>
      <c r="F217" s="1789"/>
    </row>
    <row r="218" spans="1:6" ht="12.6" hidden="1" customHeight="1" outlineLevel="1">
      <c r="A218" s="1117"/>
      <c r="B218" s="1117"/>
      <c r="C218" s="2457" t="s">
        <v>14756</v>
      </c>
      <c r="D218" s="2338"/>
      <c r="E218" s="1789"/>
      <c r="F218" s="1789"/>
    </row>
    <row r="219" spans="1:6" ht="12.6" hidden="1" customHeight="1" outlineLevel="1">
      <c r="A219" s="1117"/>
      <c r="B219" s="1117"/>
      <c r="C219" s="2006">
        <v>43207</v>
      </c>
      <c r="D219" s="2007" t="s">
        <v>2914</v>
      </c>
      <c r="E219" s="1789"/>
      <c r="F219" s="1789"/>
    </row>
    <row r="220" spans="1:6" ht="12.6" hidden="1" customHeight="1" outlineLevel="1">
      <c r="A220" s="1117"/>
      <c r="B220" s="1117"/>
      <c r="C220" s="2006">
        <v>43112</v>
      </c>
      <c r="D220" s="2007" t="s">
        <v>2878</v>
      </c>
      <c r="E220" s="1789"/>
      <c r="F220" s="1789"/>
    </row>
    <row r="221" spans="1:6" ht="12.6" hidden="1" customHeight="1" outlineLevel="1">
      <c r="A221" s="1117"/>
      <c r="B221" s="1117"/>
      <c r="C221" s="2006">
        <v>43319</v>
      </c>
      <c r="D221" s="2007" t="s">
        <v>2891</v>
      </c>
      <c r="E221" s="1789"/>
      <c r="F221" s="1789"/>
    </row>
    <row r="222" spans="1:6" ht="12.6" hidden="1" customHeight="1" outlineLevel="1">
      <c r="A222" s="1117"/>
      <c r="B222" s="2014"/>
      <c r="C222" s="2006">
        <v>42888</v>
      </c>
      <c r="D222" s="2007" t="s">
        <v>14757</v>
      </c>
      <c r="E222" s="1789"/>
      <c r="F222" s="1789"/>
    </row>
    <row r="223" spans="1:6" ht="12.6" hidden="1" customHeight="1" outlineLevel="1">
      <c r="A223" s="1117" t="s">
        <v>5351</v>
      </c>
      <c r="B223" s="2014"/>
      <c r="C223" s="2006">
        <v>42976</v>
      </c>
      <c r="D223" s="2007" t="s">
        <v>14758</v>
      </c>
      <c r="E223" s="1789"/>
      <c r="F223" s="1789"/>
    </row>
    <row r="224" spans="1:6" ht="12.6" hidden="1" customHeight="1" outlineLevel="1">
      <c r="A224" s="1117" t="s">
        <v>2556</v>
      </c>
      <c r="B224" s="2014"/>
      <c r="C224" s="2006">
        <v>43144</v>
      </c>
      <c r="D224" s="2007" t="s">
        <v>14759</v>
      </c>
      <c r="E224" s="1789"/>
      <c r="F224" s="1789"/>
    </row>
    <row r="225" spans="1:6" ht="12.6" hidden="1" customHeight="1" outlineLevel="1"/>
    <row r="226" spans="1:6" ht="12.6" hidden="1" customHeight="1" outlineLevel="1">
      <c r="A226" s="1117"/>
      <c r="B226" s="1117"/>
      <c r="C226" s="2457" t="s">
        <v>14760</v>
      </c>
      <c r="D226" s="2338"/>
      <c r="E226" s="1789"/>
      <c r="F226" s="1789"/>
    </row>
    <row r="227" spans="1:6" ht="12.6" hidden="1" customHeight="1" outlineLevel="1">
      <c r="A227" s="1117" t="s">
        <v>14725</v>
      </c>
      <c r="B227" s="1117"/>
      <c r="C227" s="2006">
        <v>43544</v>
      </c>
      <c r="D227" s="2007" t="s">
        <v>2887</v>
      </c>
      <c r="E227" s="1789"/>
      <c r="F227" s="1789"/>
    </row>
    <row r="228" spans="1:6" ht="12.6" hidden="1" customHeight="1" outlineLevel="1">
      <c r="A228" s="1117"/>
      <c r="B228" s="1117"/>
      <c r="C228" s="2033">
        <v>43132</v>
      </c>
      <c r="D228" s="2025" t="s">
        <v>14761</v>
      </c>
      <c r="E228" s="2025" t="s">
        <v>14762</v>
      </c>
      <c r="F228" s="2032" t="s">
        <v>14763</v>
      </c>
    </row>
    <row r="229" spans="1:6" ht="12.6" hidden="1" customHeight="1" outlineLevel="1">
      <c r="A229" s="1117"/>
      <c r="B229" s="1117"/>
      <c r="C229" s="2028">
        <v>43033</v>
      </c>
      <c r="D229" s="2007" t="s">
        <v>14764</v>
      </c>
      <c r="E229" s="1789"/>
      <c r="F229" s="1789"/>
    </row>
    <row r="230" spans="1:6" ht="12.6" hidden="1" customHeight="1" outlineLevel="1">
      <c r="A230" s="1117"/>
      <c r="B230" s="1117"/>
      <c r="C230" s="2006"/>
      <c r="D230" s="2007"/>
      <c r="E230" s="1789"/>
      <c r="F230" s="1789"/>
    </row>
    <row r="231" spans="1:6" ht="12.6" hidden="1" customHeight="1" outlineLevel="1">
      <c r="A231" s="1117"/>
      <c r="B231" s="1117"/>
      <c r="C231" s="2006">
        <v>43521</v>
      </c>
      <c r="D231" s="2007" t="s">
        <v>14765</v>
      </c>
      <c r="E231" s="1789"/>
      <c r="F231" s="1789"/>
    </row>
    <row r="232" spans="1:6" ht="12.6" hidden="1" customHeight="1" outlineLevel="1">
      <c r="A232" s="1117"/>
      <c r="B232" s="1117"/>
      <c r="C232" s="2028">
        <v>43455</v>
      </c>
      <c r="D232" s="2007" t="s">
        <v>14766</v>
      </c>
      <c r="E232" s="1789"/>
      <c r="F232" s="1789"/>
    </row>
    <row r="233" spans="1:6" ht="12.6" hidden="1" customHeight="1" outlineLevel="1">
      <c r="A233" s="1117"/>
      <c r="B233" s="1117"/>
      <c r="C233" s="2028">
        <v>43417</v>
      </c>
      <c r="D233" s="2007" t="s">
        <v>14765</v>
      </c>
      <c r="E233" s="1789"/>
      <c r="F233" s="1789"/>
    </row>
    <row r="234" spans="1:6" ht="12.6" hidden="1" customHeight="1" outlineLevel="1">
      <c r="A234" s="1117"/>
      <c r="B234" s="1117"/>
      <c r="C234" s="2006">
        <v>43377</v>
      </c>
      <c r="D234" s="2007" t="s">
        <v>14765</v>
      </c>
      <c r="E234" s="1789"/>
      <c r="F234" s="1789"/>
    </row>
    <row r="235" spans="1:6" ht="12.6" hidden="1" customHeight="1" outlineLevel="1">
      <c r="A235" s="1117"/>
      <c r="B235" s="1117"/>
      <c r="C235" s="2006">
        <v>43297</v>
      </c>
      <c r="D235" s="2007" t="s">
        <v>14765</v>
      </c>
      <c r="E235" s="1789"/>
      <c r="F235" s="1789"/>
    </row>
    <row r="236" spans="1:6" ht="12.6" hidden="1" customHeight="1" outlineLevel="1">
      <c r="A236" s="1117"/>
      <c r="B236" s="1117"/>
      <c r="C236" s="2004"/>
      <c r="D236" s="2004"/>
      <c r="E236" s="1789"/>
      <c r="F236" s="1789"/>
    </row>
    <row r="237" spans="1:6" ht="12.6" hidden="1" customHeight="1" outlineLevel="1">
      <c r="A237" s="1117"/>
      <c r="B237" s="1117"/>
      <c r="C237" s="2457" t="s">
        <v>14767</v>
      </c>
      <c r="D237" s="2338"/>
      <c r="E237" s="1789"/>
      <c r="F237" s="1789"/>
    </row>
    <row r="238" spans="1:6" ht="12.6" hidden="1" customHeight="1" outlineLevel="1">
      <c r="B238" s="1117"/>
      <c r="C238" s="2015"/>
      <c r="D238" s="2007" t="s">
        <v>14768</v>
      </c>
      <c r="E238" s="1789"/>
      <c r="F238" s="1789"/>
    </row>
    <row r="239" spans="1:6" ht="12.6" hidden="1" customHeight="1" outlineLevel="1">
      <c r="A239" s="1117"/>
      <c r="B239" s="1117"/>
      <c r="C239" s="2004"/>
      <c r="D239" s="2004"/>
      <c r="E239" s="1789"/>
      <c r="F239" s="1789"/>
    </row>
    <row r="240" spans="1:6" ht="12.6" hidden="1" customHeight="1" outlineLevel="1">
      <c r="A240" s="1117"/>
      <c r="B240" s="1117"/>
      <c r="C240" s="2457" t="s">
        <v>14769</v>
      </c>
      <c r="D240" s="2338"/>
      <c r="E240" s="1789"/>
      <c r="F240" s="1789"/>
    </row>
    <row r="241" spans="1:4" ht="12.6" hidden="1" customHeight="1" outlineLevel="1">
      <c r="A241" s="1117"/>
      <c r="B241" s="2012"/>
      <c r="C241" s="2006">
        <v>43496</v>
      </c>
      <c r="D241" s="2007" t="s">
        <v>14770</v>
      </c>
    </row>
    <row r="242" spans="1:4" ht="12.6" hidden="1" customHeight="1" outlineLevel="1">
      <c r="A242" s="1117"/>
      <c r="B242" s="1117"/>
      <c r="C242" s="2006">
        <v>43171</v>
      </c>
      <c r="D242" s="2007" t="s">
        <v>2898</v>
      </c>
    </row>
    <row r="243" spans="1:4" ht="12.6" hidden="1" customHeight="1" outlineLevel="1">
      <c r="A243" s="1117"/>
      <c r="B243" s="2014"/>
      <c r="C243" s="2006">
        <v>42901</v>
      </c>
      <c r="D243" s="2007" t="s">
        <v>14771</v>
      </c>
    </row>
    <row r="244" spans="1:4" ht="12.6" hidden="1" customHeight="1" outlineLevel="1">
      <c r="A244" s="1117"/>
      <c r="B244" s="1117"/>
      <c r="C244" s="2006">
        <v>42571</v>
      </c>
      <c r="D244" s="2007" t="s">
        <v>14772</v>
      </c>
    </row>
    <row r="245" spans="1:4" ht="12.6" hidden="1" customHeight="1" outlineLevel="1">
      <c r="A245" s="1117"/>
      <c r="B245" s="1117"/>
      <c r="C245" s="2004"/>
      <c r="D245" s="2004"/>
    </row>
    <row r="246" spans="1:4" ht="12.6" hidden="1" customHeight="1" outlineLevel="1">
      <c r="A246" s="1117"/>
      <c r="B246" s="1117"/>
      <c r="C246" s="2457" t="s">
        <v>14439</v>
      </c>
      <c r="D246" s="2338"/>
    </row>
    <row r="247" spans="1:4" ht="12.6" hidden="1" customHeight="1" outlineLevel="1">
      <c r="A247" s="1117"/>
      <c r="B247" s="2012"/>
      <c r="C247" s="2006">
        <v>43257</v>
      </c>
      <c r="D247" s="2015" t="s">
        <v>14773</v>
      </c>
    </row>
    <row r="248" spans="1:4" ht="12.6" hidden="1" customHeight="1" outlineLevel="1">
      <c r="A248" s="1117"/>
      <c r="B248" s="2012"/>
      <c r="C248" s="2006">
        <v>42793</v>
      </c>
      <c r="D248" s="2015" t="s">
        <v>14774</v>
      </c>
    </row>
    <row r="249" spans="1:4" ht="12.6" hidden="1" customHeight="1" outlineLevel="1">
      <c r="A249" s="555"/>
      <c r="B249" s="2034"/>
      <c r="C249" s="2035">
        <v>43004</v>
      </c>
      <c r="D249" s="2036" t="s">
        <v>14775</v>
      </c>
    </row>
    <row r="250" spans="1:4" ht="12.6" hidden="1" customHeight="1" outlineLevel="1">
      <c r="A250" s="1117"/>
      <c r="B250" s="1117"/>
      <c r="C250" s="2004"/>
      <c r="D250" s="2004"/>
    </row>
    <row r="251" spans="1:4" ht="12.6" hidden="1" customHeight="1" outlineLevel="1">
      <c r="A251" s="1117"/>
      <c r="B251" s="1117"/>
      <c r="C251" s="2457" t="s">
        <v>14776</v>
      </c>
      <c r="D251" s="2338"/>
    </row>
    <row r="252" spans="1:4" ht="12.6" hidden="1" customHeight="1" outlineLevel="1">
      <c r="A252" s="1117"/>
      <c r="B252" s="2012"/>
      <c r="C252" s="2006">
        <v>42829</v>
      </c>
      <c r="D252" s="2007" t="s">
        <v>14777</v>
      </c>
    </row>
    <row r="253" spans="1:4" ht="12.6" hidden="1" customHeight="1" outlineLevel="1">
      <c r="A253" s="1117"/>
      <c r="B253" s="1117"/>
      <c r="C253" s="2006">
        <v>42863</v>
      </c>
      <c r="D253" s="2007" t="s">
        <v>14778</v>
      </c>
    </row>
    <row r="254" spans="1:4" ht="12.6" hidden="1" customHeight="1" outlineLevel="1">
      <c r="A254" s="1117" t="s">
        <v>14725</v>
      </c>
      <c r="B254" s="1117"/>
      <c r="C254" s="2006">
        <v>43570</v>
      </c>
      <c r="D254" s="2037" t="s">
        <v>14779</v>
      </c>
    </row>
    <row r="255" spans="1:4" ht="12.6" hidden="1" customHeight="1" outlineLevel="1">
      <c r="A255" s="1117"/>
      <c r="B255" s="1117"/>
      <c r="C255" s="2004"/>
      <c r="D255" s="2004"/>
    </row>
    <row r="256" spans="1:4" ht="12.6" hidden="1" customHeight="1" outlineLevel="1">
      <c r="A256" s="1117"/>
      <c r="B256" s="1117"/>
      <c r="C256" s="2457" t="s">
        <v>14780</v>
      </c>
      <c r="D256" s="2338"/>
    </row>
    <row r="257" spans="3:4" ht="12.6" hidden="1" customHeight="1" outlineLevel="1">
      <c r="C257" s="2006">
        <v>43195</v>
      </c>
      <c r="D257" s="2007" t="s">
        <v>14781</v>
      </c>
    </row>
    <row r="258" spans="3:4" ht="12.6" hidden="1" customHeight="1" outlineLevel="1">
      <c r="C258" s="2006">
        <v>43166</v>
      </c>
      <c r="D258" s="2007" t="s">
        <v>14782</v>
      </c>
    </row>
    <row r="259" spans="3:4" ht="12.6" hidden="1" customHeight="1" outlineLevel="1"/>
    <row r="260" spans="3:4" ht="12.6" hidden="1" customHeight="1" outlineLevel="1"/>
  </sheetData>
  <mergeCells count="23">
    <mergeCell ref="C84:D84"/>
    <mergeCell ref="C127:D127"/>
    <mergeCell ref="C201:D201"/>
    <mergeCell ref="C3:D3"/>
    <mergeCell ref="C49:D49"/>
    <mergeCell ref="C70:D70"/>
    <mergeCell ref="C23:D23"/>
    <mergeCell ref="C91:D91"/>
    <mergeCell ref="A127:B127"/>
    <mergeCell ref="C175:D175"/>
    <mergeCell ref="C104:D104"/>
    <mergeCell ref="C156:D156"/>
    <mergeCell ref="C246:D246"/>
    <mergeCell ref="C240:D240"/>
    <mergeCell ref="C237:D237"/>
    <mergeCell ref="C189:D189"/>
    <mergeCell ref="C256:D256"/>
    <mergeCell ref="C218:D218"/>
    <mergeCell ref="C205:D205"/>
    <mergeCell ref="C212:D212"/>
    <mergeCell ref="C117:D117"/>
    <mergeCell ref="C226:D226"/>
    <mergeCell ref="C251:D251"/>
  </mergeCells>
  <hyperlinks>
    <hyperlink ref="D4" r:id="rId1" xr:uid="{00000000-0004-0000-1700-000000000000}"/>
    <hyperlink ref="H4" r:id="rId2" xr:uid="{00000000-0004-0000-1700-000001000000}"/>
    <hyperlink ref="D5" r:id="rId3" xr:uid="{00000000-0004-0000-1700-000002000000}"/>
    <hyperlink ref="H5" r:id="rId4" xr:uid="{00000000-0004-0000-1700-000003000000}"/>
    <hyperlink ref="D6" r:id="rId5" xr:uid="{00000000-0004-0000-1700-000004000000}"/>
    <hyperlink ref="H6" r:id="rId6" xr:uid="{00000000-0004-0000-1700-000005000000}"/>
    <hyperlink ref="D7" r:id="rId7" xr:uid="{00000000-0004-0000-1700-000006000000}"/>
    <hyperlink ref="H7" r:id="rId8" xr:uid="{00000000-0004-0000-1700-000007000000}"/>
    <hyperlink ref="D8" r:id="rId9" xr:uid="{00000000-0004-0000-1700-000008000000}"/>
    <hyperlink ref="H8" r:id="rId10" xr:uid="{00000000-0004-0000-1700-000009000000}"/>
    <hyperlink ref="D9" r:id="rId11" xr:uid="{00000000-0004-0000-1700-00000A000000}"/>
    <hyperlink ref="H9" r:id="rId12" xr:uid="{00000000-0004-0000-1700-00000B000000}"/>
    <hyperlink ref="H10" r:id="rId13" xr:uid="{00000000-0004-0000-1700-00000C000000}"/>
    <hyperlink ref="D12" r:id="rId14" xr:uid="{00000000-0004-0000-1700-00000D000000}"/>
    <hyperlink ref="H12" r:id="rId15" xr:uid="{00000000-0004-0000-1700-00000E000000}"/>
    <hyperlink ref="D13" r:id="rId16" xr:uid="{00000000-0004-0000-1700-00000F000000}"/>
    <hyperlink ref="H13" r:id="rId17" xr:uid="{00000000-0004-0000-1700-000010000000}"/>
    <hyperlink ref="D14" r:id="rId18" xr:uid="{00000000-0004-0000-1700-000011000000}"/>
    <hyperlink ref="H14" r:id="rId19" xr:uid="{00000000-0004-0000-1700-000012000000}"/>
    <hyperlink ref="H15" r:id="rId20" xr:uid="{00000000-0004-0000-1700-000013000000}"/>
    <hyperlink ref="I15" r:id="rId21" xr:uid="{00000000-0004-0000-1700-000014000000}"/>
    <hyperlink ref="H16" r:id="rId22" xr:uid="{00000000-0004-0000-1700-000015000000}"/>
    <hyperlink ref="I16" r:id="rId23" xr:uid="{00000000-0004-0000-1700-000016000000}"/>
    <hyperlink ref="D17" r:id="rId24" xr:uid="{00000000-0004-0000-1700-000017000000}"/>
    <hyperlink ref="H17" r:id="rId25" xr:uid="{00000000-0004-0000-1700-000018000000}"/>
    <hyperlink ref="D18" r:id="rId26" xr:uid="{00000000-0004-0000-1700-000019000000}"/>
    <hyperlink ref="H18" r:id="rId27" xr:uid="{00000000-0004-0000-1700-00001A000000}"/>
    <hyperlink ref="D19" r:id="rId28" xr:uid="{00000000-0004-0000-1700-00001B000000}"/>
    <hyperlink ref="H19" r:id="rId29" xr:uid="{00000000-0004-0000-1700-00001C000000}"/>
    <hyperlink ref="D20" r:id="rId30" xr:uid="{00000000-0004-0000-1700-00001D000000}"/>
    <hyperlink ref="H20" r:id="rId31" xr:uid="{00000000-0004-0000-1700-00001E000000}"/>
    <hyperlink ref="D21" r:id="rId32" xr:uid="{00000000-0004-0000-1700-00001F000000}"/>
    <hyperlink ref="H21" r:id="rId33" xr:uid="{00000000-0004-0000-1700-000020000000}"/>
    <hyperlink ref="D24" r:id="rId34" xr:uid="{00000000-0004-0000-1700-000021000000}"/>
    <hyperlink ref="H24" r:id="rId35" xr:uid="{00000000-0004-0000-1700-000022000000}"/>
    <hyperlink ref="D25" r:id="rId36" xr:uid="{00000000-0004-0000-1700-000023000000}"/>
    <hyperlink ref="H25" r:id="rId37" xr:uid="{00000000-0004-0000-1700-000024000000}"/>
    <hyperlink ref="D26" r:id="rId38" xr:uid="{00000000-0004-0000-1700-000025000000}"/>
    <hyperlink ref="H26" r:id="rId39" xr:uid="{00000000-0004-0000-1700-000026000000}"/>
    <hyperlink ref="D27" r:id="rId40" xr:uid="{00000000-0004-0000-1700-000027000000}"/>
    <hyperlink ref="H27" r:id="rId41" xr:uid="{00000000-0004-0000-1700-000028000000}"/>
    <hyperlink ref="D28" r:id="rId42" xr:uid="{00000000-0004-0000-1700-000029000000}"/>
    <hyperlink ref="H28" r:id="rId43" xr:uid="{00000000-0004-0000-1700-00002A000000}"/>
    <hyperlink ref="D29" r:id="rId44" xr:uid="{00000000-0004-0000-1700-00002B000000}"/>
    <hyperlink ref="H29" r:id="rId45" xr:uid="{00000000-0004-0000-1700-00002C000000}"/>
    <hyperlink ref="H32" r:id="rId46" xr:uid="{00000000-0004-0000-1700-00002D000000}"/>
    <hyperlink ref="I32" r:id="rId47" xr:uid="{00000000-0004-0000-1700-00002E000000}"/>
    <hyperlink ref="D33" r:id="rId48" xr:uid="{00000000-0004-0000-1700-00002F000000}"/>
    <hyperlink ref="H33" r:id="rId49" xr:uid="{00000000-0004-0000-1700-000030000000}"/>
    <hyperlink ref="D34" r:id="rId50" xr:uid="{00000000-0004-0000-1700-000031000000}"/>
    <hyperlink ref="H34" r:id="rId51" xr:uid="{00000000-0004-0000-1700-000032000000}"/>
    <hyperlink ref="D35" r:id="rId52" xr:uid="{00000000-0004-0000-1700-000033000000}"/>
    <hyperlink ref="H35" r:id="rId53" xr:uid="{00000000-0004-0000-1700-000034000000}"/>
    <hyperlink ref="D36" r:id="rId54" xr:uid="{00000000-0004-0000-1700-000035000000}"/>
    <hyperlink ref="H36" r:id="rId55" xr:uid="{00000000-0004-0000-1700-000036000000}"/>
    <hyperlink ref="H37" r:id="rId56" xr:uid="{00000000-0004-0000-1700-000037000000}"/>
    <hyperlink ref="I37" r:id="rId57" xr:uid="{00000000-0004-0000-1700-000038000000}"/>
    <hyperlink ref="D38" r:id="rId58" xr:uid="{00000000-0004-0000-1700-000039000000}"/>
    <hyperlink ref="H38" r:id="rId59" xr:uid="{00000000-0004-0000-1700-00003A000000}"/>
    <hyperlink ref="D39" r:id="rId60" xr:uid="{00000000-0004-0000-1700-00003B000000}"/>
    <hyperlink ref="H39" r:id="rId61" xr:uid="{00000000-0004-0000-1700-00003C000000}"/>
    <hyperlink ref="D40" r:id="rId62" xr:uid="{00000000-0004-0000-1700-00003D000000}"/>
    <hyperlink ref="H40" r:id="rId63" xr:uid="{00000000-0004-0000-1700-00003E000000}"/>
    <hyperlink ref="D41" r:id="rId64" xr:uid="{00000000-0004-0000-1700-00003F000000}"/>
    <hyperlink ref="H41" r:id="rId65" xr:uid="{00000000-0004-0000-1700-000040000000}"/>
    <hyperlink ref="D42" r:id="rId66" xr:uid="{00000000-0004-0000-1700-000041000000}"/>
    <hyperlink ref="H42" r:id="rId67" xr:uid="{00000000-0004-0000-1700-000042000000}"/>
    <hyperlink ref="D43" r:id="rId68" xr:uid="{00000000-0004-0000-1700-000043000000}"/>
    <hyperlink ref="H43" r:id="rId69" xr:uid="{00000000-0004-0000-1700-000044000000}"/>
    <hyperlink ref="D44" r:id="rId70" xr:uid="{00000000-0004-0000-1700-000045000000}"/>
    <hyperlink ref="H44" r:id="rId71" xr:uid="{00000000-0004-0000-1700-000046000000}"/>
    <hyperlink ref="D46" r:id="rId72" xr:uid="{00000000-0004-0000-1700-000047000000}"/>
    <hyperlink ref="H46" r:id="rId73" xr:uid="{00000000-0004-0000-1700-000048000000}"/>
    <hyperlink ref="D47" r:id="rId74" xr:uid="{00000000-0004-0000-1700-000049000000}"/>
    <hyperlink ref="H47" r:id="rId75" xr:uid="{00000000-0004-0000-1700-00004A000000}"/>
    <hyperlink ref="D50" r:id="rId76" xr:uid="{00000000-0004-0000-1700-00004B000000}"/>
    <hyperlink ref="H50" r:id="rId77" xr:uid="{00000000-0004-0000-1700-00004C000000}"/>
    <hyperlink ref="D51" r:id="rId78" xr:uid="{00000000-0004-0000-1700-00004D000000}"/>
    <hyperlink ref="H51" r:id="rId79" xr:uid="{00000000-0004-0000-1700-00004E000000}"/>
    <hyperlink ref="D52" r:id="rId80" xr:uid="{00000000-0004-0000-1700-00004F000000}"/>
    <hyperlink ref="H52" r:id="rId81" xr:uid="{00000000-0004-0000-1700-000050000000}"/>
    <hyperlink ref="D53" r:id="rId82" xr:uid="{00000000-0004-0000-1700-000051000000}"/>
    <hyperlink ref="H53" r:id="rId83" xr:uid="{00000000-0004-0000-1700-000052000000}"/>
    <hyperlink ref="D54" r:id="rId84" xr:uid="{00000000-0004-0000-1700-000053000000}"/>
    <hyperlink ref="H54" r:id="rId85" xr:uid="{00000000-0004-0000-1700-000054000000}"/>
    <hyperlink ref="D55" r:id="rId86" xr:uid="{00000000-0004-0000-1700-000055000000}"/>
    <hyperlink ref="H55" r:id="rId87" xr:uid="{00000000-0004-0000-1700-000056000000}"/>
    <hyperlink ref="D56" r:id="rId88" xr:uid="{00000000-0004-0000-1700-000057000000}"/>
    <hyperlink ref="H56" r:id="rId89" xr:uid="{00000000-0004-0000-1700-000058000000}"/>
    <hyperlink ref="D57" r:id="rId90" xr:uid="{00000000-0004-0000-1700-000059000000}"/>
    <hyperlink ref="H57" r:id="rId91" xr:uid="{00000000-0004-0000-1700-00005A000000}"/>
    <hyperlink ref="D58" r:id="rId92" xr:uid="{00000000-0004-0000-1700-00005B000000}"/>
    <hyperlink ref="H58" r:id="rId93" xr:uid="{00000000-0004-0000-1700-00005C000000}"/>
    <hyperlink ref="D59" r:id="rId94" xr:uid="{00000000-0004-0000-1700-00005D000000}"/>
    <hyperlink ref="H59" r:id="rId95" xr:uid="{00000000-0004-0000-1700-00005E000000}"/>
    <hyperlink ref="D60" r:id="rId96" xr:uid="{00000000-0004-0000-1700-00005F000000}"/>
    <hyperlink ref="H60" r:id="rId97" xr:uid="{00000000-0004-0000-1700-000060000000}"/>
    <hyperlink ref="D61" r:id="rId98" xr:uid="{00000000-0004-0000-1700-000061000000}"/>
    <hyperlink ref="H61" r:id="rId99" xr:uid="{00000000-0004-0000-1700-000062000000}"/>
    <hyperlink ref="D62" r:id="rId100" xr:uid="{00000000-0004-0000-1700-000063000000}"/>
    <hyperlink ref="H62" r:id="rId101" xr:uid="{00000000-0004-0000-1700-000064000000}"/>
    <hyperlink ref="D63" r:id="rId102" xr:uid="{00000000-0004-0000-1700-000065000000}"/>
    <hyperlink ref="H63" r:id="rId103" xr:uid="{00000000-0004-0000-1700-000066000000}"/>
    <hyperlink ref="D64" r:id="rId104" xr:uid="{00000000-0004-0000-1700-000067000000}"/>
    <hyperlink ref="H64" r:id="rId105" xr:uid="{00000000-0004-0000-1700-000068000000}"/>
    <hyperlink ref="D65" r:id="rId106" xr:uid="{00000000-0004-0000-1700-000069000000}"/>
    <hyperlink ref="H65" r:id="rId107" xr:uid="{00000000-0004-0000-1700-00006A000000}"/>
    <hyperlink ref="D66" r:id="rId108" xr:uid="{00000000-0004-0000-1700-00006B000000}"/>
    <hyperlink ref="H66" r:id="rId109" xr:uid="{00000000-0004-0000-1700-00006C000000}"/>
    <hyperlink ref="D67" r:id="rId110" xr:uid="{00000000-0004-0000-1700-00006D000000}"/>
    <hyperlink ref="H67" r:id="rId111" xr:uid="{00000000-0004-0000-1700-00006E000000}"/>
    <hyperlink ref="D68" r:id="rId112" xr:uid="{00000000-0004-0000-1700-00006F000000}"/>
    <hyperlink ref="H68" r:id="rId113" xr:uid="{00000000-0004-0000-1700-000070000000}"/>
    <hyperlink ref="D71" r:id="rId114" xr:uid="{00000000-0004-0000-1700-000071000000}"/>
    <hyperlink ref="H71" r:id="rId115" xr:uid="{00000000-0004-0000-1700-000072000000}"/>
    <hyperlink ref="D72" r:id="rId116" xr:uid="{00000000-0004-0000-1700-000073000000}"/>
    <hyperlink ref="H72" r:id="rId117" xr:uid="{00000000-0004-0000-1700-000074000000}"/>
    <hyperlink ref="D73" r:id="rId118" xr:uid="{00000000-0004-0000-1700-000075000000}"/>
    <hyperlink ref="H73" r:id="rId119" xr:uid="{00000000-0004-0000-1700-000076000000}"/>
    <hyperlink ref="D74" r:id="rId120" xr:uid="{00000000-0004-0000-1700-000077000000}"/>
    <hyperlink ref="H74" r:id="rId121" xr:uid="{00000000-0004-0000-1700-000078000000}"/>
    <hyperlink ref="D75" r:id="rId122" xr:uid="{00000000-0004-0000-1700-000079000000}"/>
    <hyperlink ref="H75" r:id="rId123" xr:uid="{00000000-0004-0000-1700-00007A000000}"/>
    <hyperlink ref="D76" r:id="rId124" xr:uid="{00000000-0004-0000-1700-00007B000000}"/>
    <hyperlink ref="H76" r:id="rId125" xr:uid="{00000000-0004-0000-1700-00007C000000}"/>
    <hyperlink ref="D77" r:id="rId126" xr:uid="{00000000-0004-0000-1700-00007D000000}"/>
    <hyperlink ref="H77" r:id="rId127" xr:uid="{00000000-0004-0000-1700-00007E000000}"/>
    <hyperlink ref="D78" r:id="rId128" xr:uid="{00000000-0004-0000-1700-00007F000000}"/>
    <hyperlink ref="H78" r:id="rId129" xr:uid="{00000000-0004-0000-1700-000080000000}"/>
    <hyperlink ref="D79" r:id="rId130" xr:uid="{00000000-0004-0000-1700-000081000000}"/>
    <hyperlink ref="H79" r:id="rId131" xr:uid="{00000000-0004-0000-1700-000082000000}"/>
    <hyperlink ref="D80" r:id="rId132" xr:uid="{00000000-0004-0000-1700-000083000000}"/>
    <hyperlink ref="H80" r:id="rId133" xr:uid="{00000000-0004-0000-1700-000084000000}"/>
    <hyperlink ref="D81" r:id="rId134" xr:uid="{00000000-0004-0000-1700-000085000000}"/>
    <hyperlink ref="H81" r:id="rId135" xr:uid="{00000000-0004-0000-1700-000086000000}"/>
    <hyperlink ref="D82" r:id="rId136" xr:uid="{00000000-0004-0000-1700-000087000000}"/>
    <hyperlink ref="H82" r:id="rId137" xr:uid="{00000000-0004-0000-1700-000088000000}"/>
    <hyperlink ref="D85" r:id="rId138" xr:uid="{00000000-0004-0000-1700-000089000000}"/>
    <hyperlink ref="H85" r:id="rId139" xr:uid="{00000000-0004-0000-1700-00008A000000}"/>
    <hyperlink ref="D86" r:id="rId140" xr:uid="{00000000-0004-0000-1700-00008B000000}"/>
    <hyperlink ref="H86" r:id="rId141" xr:uid="{00000000-0004-0000-1700-00008C000000}"/>
    <hyperlink ref="D87" r:id="rId142" xr:uid="{00000000-0004-0000-1700-00008D000000}"/>
    <hyperlink ref="H87" r:id="rId143" xr:uid="{00000000-0004-0000-1700-00008E000000}"/>
    <hyperlink ref="D88" r:id="rId144" xr:uid="{00000000-0004-0000-1700-00008F000000}"/>
    <hyperlink ref="H88" r:id="rId145" xr:uid="{00000000-0004-0000-1700-000090000000}"/>
    <hyperlink ref="D89" r:id="rId146" xr:uid="{00000000-0004-0000-1700-000091000000}"/>
    <hyperlink ref="H89" r:id="rId147" xr:uid="{00000000-0004-0000-1700-000092000000}"/>
    <hyperlink ref="D92" r:id="rId148" xr:uid="{00000000-0004-0000-1700-000093000000}"/>
    <hyperlink ref="H92" r:id="rId149" xr:uid="{00000000-0004-0000-1700-000094000000}"/>
    <hyperlink ref="D93" r:id="rId150" xr:uid="{00000000-0004-0000-1700-000095000000}"/>
    <hyperlink ref="H93" r:id="rId151" xr:uid="{00000000-0004-0000-1700-000096000000}"/>
    <hyperlink ref="D94" r:id="rId152" xr:uid="{00000000-0004-0000-1700-000097000000}"/>
    <hyperlink ref="H94" r:id="rId153" xr:uid="{00000000-0004-0000-1700-000098000000}"/>
    <hyperlink ref="D95" r:id="rId154" xr:uid="{00000000-0004-0000-1700-000099000000}"/>
    <hyperlink ref="H95" r:id="rId155" xr:uid="{00000000-0004-0000-1700-00009A000000}"/>
    <hyperlink ref="D96" r:id="rId156" xr:uid="{00000000-0004-0000-1700-00009B000000}"/>
    <hyperlink ref="H96" r:id="rId157" xr:uid="{00000000-0004-0000-1700-00009C000000}"/>
    <hyperlink ref="D97" r:id="rId158" xr:uid="{00000000-0004-0000-1700-00009D000000}"/>
    <hyperlink ref="H97" r:id="rId159" xr:uid="{00000000-0004-0000-1700-00009E000000}"/>
    <hyperlink ref="D98" r:id="rId160" xr:uid="{00000000-0004-0000-1700-00009F000000}"/>
    <hyperlink ref="H98" r:id="rId161" xr:uid="{00000000-0004-0000-1700-0000A0000000}"/>
    <hyperlink ref="D99" r:id="rId162" xr:uid="{00000000-0004-0000-1700-0000A1000000}"/>
    <hyperlink ref="H99" r:id="rId163" xr:uid="{00000000-0004-0000-1700-0000A2000000}"/>
    <hyperlink ref="D100" r:id="rId164" xr:uid="{00000000-0004-0000-1700-0000A3000000}"/>
    <hyperlink ref="H100" r:id="rId165" xr:uid="{00000000-0004-0000-1700-0000A4000000}"/>
    <hyperlink ref="D101" r:id="rId166" xr:uid="{00000000-0004-0000-1700-0000A5000000}"/>
    <hyperlink ref="H101" r:id="rId167" xr:uid="{00000000-0004-0000-1700-0000A6000000}"/>
    <hyperlink ref="D102" r:id="rId168" xr:uid="{00000000-0004-0000-1700-0000A7000000}"/>
    <hyperlink ref="H102" r:id="rId169" xr:uid="{00000000-0004-0000-1700-0000A8000000}"/>
    <hyperlink ref="D105" r:id="rId170" xr:uid="{00000000-0004-0000-1700-0000A9000000}"/>
    <hyperlink ref="H105" r:id="rId171" xr:uid="{00000000-0004-0000-1700-0000AA000000}"/>
    <hyperlink ref="D106" r:id="rId172" xr:uid="{00000000-0004-0000-1700-0000AB000000}"/>
    <hyperlink ref="H106" r:id="rId173" xr:uid="{00000000-0004-0000-1700-0000AC000000}"/>
    <hyperlink ref="D107" r:id="rId174" xr:uid="{00000000-0004-0000-1700-0000AD000000}"/>
    <hyperlink ref="H107" r:id="rId175" xr:uid="{00000000-0004-0000-1700-0000AE000000}"/>
    <hyperlink ref="D108" r:id="rId176" xr:uid="{00000000-0004-0000-1700-0000AF000000}"/>
    <hyperlink ref="H108" r:id="rId177" xr:uid="{00000000-0004-0000-1700-0000B0000000}"/>
    <hyperlink ref="D109" r:id="rId178" xr:uid="{00000000-0004-0000-1700-0000B1000000}"/>
    <hyperlink ref="H109" r:id="rId179" xr:uid="{00000000-0004-0000-1700-0000B2000000}"/>
    <hyperlink ref="D110" r:id="rId180" xr:uid="{00000000-0004-0000-1700-0000B3000000}"/>
    <hyperlink ref="H110" r:id="rId181" xr:uid="{00000000-0004-0000-1700-0000B4000000}"/>
    <hyperlink ref="D111" r:id="rId182" xr:uid="{00000000-0004-0000-1700-0000B5000000}"/>
    <hyperlink ref="H111" r:id="rId183" xr:uid="{00000000-0004-0000-1700-0000B6000000}"/>
    <hyperlink ref="D112" r:id="rId184" xr:uid="{00000000-0004-0000-1700-0000B7000000}"/>
    <hyperlink ref="H112" r:id="rId185" xr:uid="{00000000-0004-0000-1700-0000B8000000}"/>
    <hyperlink ref="D113" r:id="rId186" xr:uid="{00000000-0004-0000-1700-0000B9000000}"/>
    <hyperlink ref="H113" r:id="rId187" xr:uid="{00000000-0004-0000-1700-0000BA000000}"/>
    <hyperlink ref="D114" r:id="rId188" xr:uid="{00000000-0004-0000-1700-0000BB000000}"/>
    <hyperlink ref="H114" r:id="rId189" xr:uid="{00000000-0004-0000-1700-0000BC000000}"/>
    <hyperlink ref="D115" r:id="rId190" xr:uid="{00000000-0004-0000-1700-0000BD000000}"/>
    <hyperlink ref="H115" r:id="rId191" xr:uid="{00000000-0004-0000-1700-0000BE000000}"/>
    <hyperlink ref="D116" r:id="rId192" xr:uid="{00000000-0004-0000-1700-0000BF000000}"/>
    <hyperlink ref="H116" r:id="rId193" xr:uid="{00000000-0004-0000-1700-0000C0000000}"/>
    <hyperlink ref="H118" r:id="rId194" xr:uid="{00000000-0004-0000-1700-0000C1000000}"/>
    <hyperlink ref="H119" r:id="rId195" xr:uid="{00000000-0004-0000-1700-0000C2000000}"/>
    <hyperlink ref="D122" r:id="rId196" xr:uid="{00000000-0004-0000-1700-0000C3000000}"/>
    <hyperlink ref="H122" r:id="rId197" xr:uid="{00000000-0004-0000-1700-0000C4000000}"/>
    <hyperlink ref="D123" r:id="rId198" xr:uid="{00000000-0004-0000-1700-0000C5000000}"/>
    <hyperlink ref="H123" r:id="rId199" xr:uid="{00000000-0004-0000-1700-0000C6000000}"/>
    <hyperlink ref="D124" r:id="rId200" xr:uid="{00000000-0004-0000-1700-0000C7000000}"/>
    <hyperlink ref="H124" r:id="rId201" xr:uid="{00000000-0004-0000-1700-0000C8000000}"/>
    <hyperlink ref="D125" r:id="rId202" xr:uid="{00000000-0004-0000-1700-0000C9000000}"/>
    <hyperlink ref="H125" r:id="rId203" xr:uid="{00000000-0004-0000-1700-0000CA000000}"/>
    <hyperlink ref="C152" r:id="rId204" xr:uid="{00000000-0004-0000-1700-0000CB000000}"/>
    <hyperlink ref="C154" r:id="rId205" xr:uid="{00000000-0004-0000-1700-0000CC000000}"/>
    <hyperlink ref="D157" r:id="rId206" xr:uid="{00000000-0004-0000-1700-0000CD000000}"/>
    <hyperlink ref="D158" r:id="rId207" xr:uid="{00000000-0004-0000-1700-0000CE000000}"/>
    <hyperlink ref="D160" r:id="rId208" xr:uid="{00000000-0004-0000-1700-0000CF000000}"/>
    <hyperlink ref="D161" r:id="rId209" xr:uid="{00000000-0004-0000-1700-0000D0000000}"/>
    <hyperlink ref="D162" r:id="rId210" xr:uid="{00000000-0004-0000-1700-0000D1000000}"/>
    <hyperlink ref="D163" r:id="rId211" xr:uid="{00000000-0004-0000-1700-0000D2000000}"/>
    <hyperlink ref="D165" r:id="rId212" xr:uid="{00000000-0004-0000-1700-0000D3000000}"/>
    <hyperlink ref="D166" r:id="rId213" xr:uid="{00000000-0004-0000-1700-0000D4000000}"/>
    <hyperlink ref="E166" r:id="rId214" xr:uid="{00000000-0004-0000-1700-0000D5000000}"/>
    <hyperlink ref="F166" r:id="rId215" xr:uid="{00000000-0004-0000-1700-0000D6000000}"/>
    <hyperlink ref="D167" r:id="rId216" xr:uid="{00000000-0004-0000-1700-0000D7000000}"/>
    <hyperlink ref="D168" r:id="rId217" xr:uid="{00000000-0004-0000-1700-0000D8000000}"/>
    <hyperlink ref="D169" r:id="rId218" xr:uid="{00000000-0004-0000-1700-0000D9000000}"/>
    <hyperlink ref="D170" r:id="rId219" xr:uid="{00000000-0004-0000-1700-0000DA000000}"/>
    <hyperlink ref="D171" r:id="rId220" xr:uid="{00000000-0004-0000-1700-0000DB000000}"/>
    <hyperlink ref="D172" r:id="rId221" xr:uid="{00000000-0004-0000-1700-0000DC000000}"/>
    <hyperlink ref="D173" r:id="rId222" xr:uid="{00000000-0004-0000-1700-0000DD000000}"/>
    <hyperlink ref="D176" r:id="rId223" xr:uid="{00000000-0004-0000-1700-0000DE000000}"/>
    <hyperlink ref="E176" r:id="rId224" xr:uid="{00000000-0004-0000-1700-0000DF000000}"/>
    <hyperlink ref="D177" r:id="rId225" xr:uid="{00000000-0004-0000-1700-0000E0000000}"/>
    <hyperlink ref="D178" r:id="rId226" xr:uid="{00000000-0004-0000-1700-0000E1000000}"/>
    <hyperlink ref="D179" r:id="rId227" xr:uid="{00000000-0004-0000-1700-0000E2000000}"/>
    <hyperlink ref="D180" r:id="rId228" xr:uid="{00000000-0004-0000-1700-0000E3000000}"/>
    <hyperlink ref="E180" r:id="rId229" xr:uid="{00000000-0004-0000-1700-0000E4000000}"/>
    <hyperlink ref="D181" r:id="rId230" xr:uid="{00000000-0004-0000-1700-0000E5000000}"/>
    <hyperlink ref="D182" r:id="rId231" xr:uid="{00000000-0004-0000-1700-0000E6000000}"/>
    <hyperlink ref="D183" r:id="rId232" xr:uid="{00000000-0004-0000-1700-0000E7000000}"/>
    <hyperlink ref="D184" r:id="rId233" xr:uid="{00000000-0004-0000-1700-0000E8000000}"/>
    <hyperlink ref="D185" r:id="rId234" xr:uid="{00000000-0004-0000-1700-0000E9000000}"/>
    <hyperlink ref="E185" r:id="rId235" xr:uid="{00000000-0004-0000-1700-0000EA000000}"/>
    <hyperlink ref="E186" r:id="rId236" xr:uid="{00000000-0004-0000-1700-0000EB000000}"/>
    <hyperlink ref="G186" r:id="rId237" xr:uid="{00000000-0004-0000-1700-0000EC000000}"/>
    <hyperlink ref="D187" r:id="rId238" xr:uid="{00000000-0004-0000-1700-0000ED000000}"/>
    <hyperlink ref="D190" r:id="rId239" xr:uid="{00000000-0004-0000-1700-0000EE000000}"/>
    <hyperlink ref="D191" r:id="rId240" xr:uid="{00000000-0004-0000-1700-0000EF000000}"/>
    <hyperlink ref="D192" r:id="rId241" xr:uid="{00000000-0004-0000-1700-0000F0000000}"/>
    <hyperlink ref="D193" r:id="rId242" xr:uid="{00000000-0004-0000-1700-0000F1000000}"/>
    <hyperlink ref="E194" r:id="rId243" xr:uid="{00000000-0004-0000-1700-0000F2000000}"/>
    <hyperlink ref="F194" r:id="rId244" xr:uid="{00000000-0004-0000-1700-0000F3000000}"/>
    <hyperlink ref="G194" r:id="rId245" xr:uid="{00000000-0004-0000-1700-0000F4000000}"/>
    <hyperlink ref="D195" r:id="rId246" xr:uid="{00000000-0004-0000-1700-0000F5000000}"/>
    <hyperlink ref="D196" r:id="rId247" xr:uid="{00000000-0004-0000-1700-0000F6000000}"/>
    <hyperlink ref="D199" r:id="rId248" xr:uid="{00000000-0004-0000-1700-0000F7000000}"/>
    <hyperlink ref="D202" r:id="rId249" xr:uid="{00000000-0004-0000-1700-0000F8000000}"/>
    <hyperlink ref="D203" r:id="rId250" xr:uid="{00000000-0004-0000-1700-0000F9000000}"/>
    <hyperlink ref="D206" r:id="rId251" xr:uid="{00000000-0004-0000-1700-0000FA000000}"/>
    <hyperlink ref="E206" r:id="rId252" xr:uid="{00000000-0004-0000-1700-0000FB000000}"/>
    <hyperlink ref="D207" r:id="rId253" xr:uid="{00000000-0004-0000-1700-0000FC000000}"/>
    <hyperlink ref="D208" r:id="rId254" xr:uid="{00000000-0004-0000-1700-0000FD000000}"/>
    <hyperlink ref="D209" r:id="rId255" xr:uid="{00000000-0004-0000-1700-0000FE000000}"/>
    <hyperlink ref="D210" r:id="rId256" xr:uid="{00000000-0004-0000-1700-0000FF000000}"/>
    <hyperlink ref="D213" r:id="rId257" xr:uid="{00000000-0004-0000-1700-000000010000}"/>
    <hyperlink ref="E213" r:id="rId258" xr:uid="{00000000-0004-0000-1700-000001010000}"/>
    <hyperlink ref="F213" r:id="rId259" xr:uid="{00000000-0004-0000-1700-000002010000}"/>
    <hyperlink ref="D214" r:id="rId260" xr:uid="{00000000-0004-0000-1700-000003010000}"/>
    <hyperlink ref="D215" r:id="rId261" xr:uid="{00000000-0004-0000-1700-000004010000}"/>
    <hyperlink ref="D216" r:id="rId262" xr:uid="{00000000-0004-0000-1700-000005010000}"/>
    <hyperlink ref="D219" r:id="rId263" xr:uid="{00000000-0004-0000-1700-000006010000}"/>
    <hyperlink ref="D220" r:id="rId264" xr:uid="{00000000-0004-0000-1700-000007010000}"/>
    <hyperlink ref="D221" r:id="rId265" xr:uid="{00000000-0004-0000-1700-000008010000}"/>
    <hyperlink ref="D222" r:id="rId266" xr:uid="{00000000-0004-0000-1700-000009010000}"/>
    <hyperlink ref="D223" r:id="rId267" xr:uid="{00000000-0004-0000-1700-00000A010000}"/>
    <hyperlink ref="D224" r:id="rId268" xr:uid="{00000000-0004-0000-1700-00000B010000}"/>
    <hyperlink ref="D227" r:id="rId269" xr:uid="{00000000-0004-0000-1700-00000C010000}"/>
    <hyperlink ref="D228" r:id="rId270" xr:uid="{00000000-0004-0000-1700-00000D010000}"/>
    <hyperlink ref="E228" r:id="rId271" xr:uid="{00000000-0004-0000-1700-00000E010000}"/>
    <hyperlink ref="F228" r:id="rId272" xr:uid="{00000000-0004-0000-1700-00000F010000}"/>
    <hyperlink ref="D229" r:id="rId273" xr:uid="{00000000-0004-0000-1700-000010010000}"/>
    <hyperlink ref="D238" r:id="rId274" xr:uid="{00000000-0004-0000-1700-000011010000}"/>
    <hyperlink ref="D241" r:id="rId275" xr:uid="{00000000-0004-0000-1700-000012010000}"/>
    <hyperlink ref="D242" r:id="rId276" xr:uid="{00000000-0004-0000-1700-000013010000}"/>
    <hyperlink ref="D243" r:id="rId277" xr:uid="{00000000-0004-0000-1700-000014010000}"/>
    <hyperlink ref="D244" r:id="rId278" xr:uid="{00000000-0004-0000-1700-000015010000}"/>
    <hyperlink ref="D249" r:id="rId279" xr:uid="{00000000-0004-0000-1700-000016010000}"/>
    <hyperlink ref="D252" r:id="rId280" xr:uid="{00000000-0004-0000-1700-000017010000}"/>
    <hyperlink ref="D253" r:id="rId281" xr:uid="{00000000-0004-0000-1700-000018010000}"/>
    <hyperlink ref="D257" r:id="rId282" xr:uid="{00000000-0004-0000-1700-000019010000}"/>
    <hyperlink ref="D258" r:id="rId283" xr:uid="{00000000-0004-0000-1700-00001A010000}"/>
  </hyperlinks>
  <pageMargins left="0.7" right="0.7" top="0.75" bottom="0.75" header="0.3" footer="0.3"/>
  <pageSetup paperSize="9" orientation="portrait" r:id="rId284"/>
  <drawing r:id="rId28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B0DB"/>
    <outlinePr summaryBelow="0" summaryRight="0"/>
    <pageSetUpPr fitToPage="1"/>
  </sheetPr>
  <dimension ref="A1:AE656"/>
  <sheetViews>
    <sheetView workbookViewId="0">
      <pane ySplit="1" topLeftCell="A2" activePane="bottomLeft" state="frozen"/>
      <selection pane="bottomLeft" activeCell="B3" sqref="B3"/>
    </sheetView>
  </sheetViews>
  <sheetFormatPr defaultColWidth="11.1796875" defaultRowHeight="15.75" customHeight="1"/>
  <cols>
    <col min="1" max="1" width="5.6328125" customWidth="1"/>
    <col min="2" max="2" width="6.81640625" customWidth="1"/>
    <col min="3" max="4" width="5.6328125" customWidth="1"/>
    <col min="5" max="5" width="6.54296875" customWidth="1"/>
    <col min="6" max="6" width="33.08984375" customWidth="1"/>
    <col min="7" max="7" width="51.90625" customWidth="1"/>
    <col min="8" max="8" width="30.81640625" customWidth="1"/>
    <col min="9" max="9" width="5.6328125" customWidth="1"/>
    <col min="10" max="10" width="5.54296875" customWidth="1"/>
    <col min="11" max="11" width="5.81640625" customWidth="1"/>
    <col min="12" max="15" width="2.36328125" customWidth="1"/>
    <col min="16" max="16" width="6.81640625" customWidth="1"/>
    <col min="17" max="21" width="4" customWidth="1"/>
    <col min="22" max="22" width="2.81640625" customWidth="1"/>
    <col min="23" max="30" width="2.90625" customWidth="1"/>
    <col min="31" max="31" width="2.36328125" customWidth="1"/>
  </cols>
  <sheetData>
    <row r="1" spans="1:30" ht="12.6" customHeight="1">
      <c r="A1" s="2038"/>
      <c r="B1" s="2038" t="s">
        <v>3324</v>
      </c>
      <c r="C1" s="2038" t="s">
        <v>3325</v>
      </c>
      <c r="D1" s="2038" t="s">
        <v>2572</v>
      </c>
      <c r="E1" s="2038" t="s">
        <v>2573</v>
      </c>
      <c r="F1" s="2039" t="s">
        <v>12328</v>
      </c>
      <c r="G1" s="2039" t="s">
        <v>2575</v>
      </c>
      <c r="H1" s="1376" t="s">
        <v>3327</v>
      </c>
      <c r="I1" s="2040" t="s">
        <v>3328</v>
      </c>
      <c r="J1" s="2040" t="s">
        <v>3329</v>
      </c>
      <c r="K1" s="2041"/>
      <c r="L1" s="2039" t="s">
        <v>3330</v>
      </c>
      <c r="M1" s="2039" t="s">
        <v>3331</v>
      </c>
      <c r="N1" s="2042"/>
      <c r="O1" s="2042"/>
      <c r="P1" s="2043"/>
      <c r="Q1" s="2044" t="s">
        <v>3332</v>
      </c>
      <c r="R1" s="2045" t="s">
        <v>3333</v>
      </c>
      <c r="S1" s="2045" t="s">
        <v>3334</v>
      </c>
      <c r="T1" s="2045" t="s">
        <v>3335</v>
      </c>
      <c r="U1" s="2045" t="s">
        <v>3336</v>
      </c>
      <c r="V1" s="2046"/>
      <c r="W1" s="2047" t="s">
        <v>2033</v>
      </c>
      <c r="X1" s="2048" t="s">
        <v>2034</v>
      </c>
      <c r="Y1" s="2048" t="s">
        <v>2042</v>
      </c>
      <c r="Z1" s="2048" t="s">
        <v>2969</v>
      </c>
      <c r="AA1" s="2048" t="s">
        <v>3001</v>
      </c>
      <c r="AB1" s="2048" t="s">
        <v>2035</v>
      </c>
      <c r="AC1" s="2048" t="s">
        <v>2039</v>
      </c>
      <c r="AD1" s="2048" t="s">
        <v>2888</v>
      </c>
    </row>
    <row r="2" spans="1:30" ht="12.6" customHeight="1">
      <c r="A2" s="904">
        <v>43651</v>
      </c>
      <c r="B2" s="920">
        <v>43650</v>
      </c>
      <c r="C2" s="904">
        <v>43651</v>
      </c>
      <c r="D2" s="904">
        <v>43651</v>
      </c>
      <c r="E2" s="904" t="s">
        <v>3335</v>
      </c>
      <c r="F2" s="916" t="s">
        <v>14783</v>
      </c>
      <c r="G2" s="916" t="s">
        <v>14784</v>
      </c>
      <c r="H2" s="709" t="s">
        <v>14785</v>
      </c>
      <c r="I2" s="904"/>
      <c r="J2" s="916" t="s">
        <v>2969</v>
      </c>
      <c r="K2" s="2049"/>
      <c r="L2" s="613">
        <f t="shared" ref="L2:L65" si="0">(A2-B2)</f>
        <v>1</v>
      </c>
      <c r="M2" s="1795">
        <f t="shared" ref="M2:M65" si="1">NETWORKDAYS(B2,A2,A2:B2)</f>
        <v>0</v>
      </c>
      <c r="N2" s="2050"/>
      <c r="O2" s="2050">
        <v>2</v>
      </c>
      <c r="P2" s="404"/>
      <c r="Q2" s="2051"/>
      <c r="R2" s="367"/>
      <c r="S2" s="367"/>
      <c r="T2" s="367"/>
      <c r="U2" s="367"/>
      <c r="V2" s="367"/>
      <c r="W2" s="2052"/>
      <c r="X2" s="367"/>
      <c r="Y2" s="367"/>
      <c r="Z2" s="367"/>
      <c r="AA2" s="367"/>
      <c r="AB2" s="367"/>
      <c r="AC2" s="367"/>
      <c r="AD2" s="367"/>
    </row>
    <row r="3" spans="1:30" ht="12.6" customHeight="1">
      <c r="A3" s="903">
        <v>43629</v>
      </c>
      <c r="B3" s="377">
        <v>43550</v>
      </c>
      <c r="C3" s="932">
        <v>43612</v>
      </c>
      <c r="D3" s="932">
        <v>43612</v>
      </c>
      <c r="E3" s="349" t="s">
        <v>3335</v>
      </c>
      <c r="F3" s="353" t="s">
        <v>2613</v>
      </c>
      <c r="G3" s="426" t="s">
        <v>14786</v>
      </c>
      <c r="H3" s="426"/>
      <c r="I3" s="426"/>
      <c r="J3" s="589" t="s">
        <v>2034</v>
      </c>
      <c r="K3" s="424" t="s">
        <v>14787</v>
      </c>
      <c r="L3" s="613">
        <f t="shared" si="0"/>
        <v>79</v>
      </c>
      <c r="M3" s="1795">
        <f t="shared" si="1"/>
        <v>56</v>
      </c>
      <c r="N3" s="2050"/>
      <c r="O3" s="2050">
        <v>60</v>
      </c>
      <c r="P3" s="404"/>
      <c r="Q3" s="2051"/>
      <c r="R3" s="367"/>
      <c r="S3" s="367"/>
      <c r="T3" s="367"/>
      <c r="U3" s="367"/>
      <c r="V3" s="367"/>
      <c r="W3" s="2052"/>
      <c r="X3" s="367"/>
      <c r="Y3" s="367"/>
      <c r="Z3" s="367"/>
      <c r="AA3" s="367"/>
      <c r="AB3" s="367"/>
      <c r="AC3" s="367"/>
      <c r="AD3" s="367"/>
    </row>
    <row r="4" spans="1:30" ht="12.6" customHeight="1">
      <c r="A4" s="906">
        <v>43658</v>
      </c>
      <c r="B4" s="381">
        <v>43636</v>
      </c>
      <c r="C4" s="364">
        <v>43664</v>
      </c>
      <c r="D4" s="364">
        <v>43666</v>
      </c>
      <c r="E4" s="355" t="s">
        <v>3335</v>
      </c>
      <c r="F4" s="353" t="s">
        <v>2613</v>
      </c>
      <c r="G4" s="353" t="s">
        <v>14788</v>
      </c>
      <c r="H4" s="353" t="s">
        <v>12494</v>
      </c>
      <c r="I4" s="353"/>
      <c r="J4" s="353" t="s">
        <v>2969</v>
      </c>
      <c r="K4" s="353"/>
      <c r="L4" s="613">
        <f t="shared" si="0"/>
        <v>22</v>
      </c>
      <c r="M4" s="1795">
        <f t="shared" si="1"/>
        <v>15</v>
      </c>
      <c r="N4" s="353"/>
      <c r="O4" s="2050">
        <v>69</v>
      </c>
      <c r="P4" s="404"/>
      <c r="Q4" s="2051"/>
      <c r="R4" s="367"/>
      <c r="S4" s="367"/>
      <c r="T4" s="367"/>
      <c r="U4" s="367"/>
      <c r="V4" s="367"/>
      <c r="W4" s="2052"/>
      <c r="X4" s="367"/>
      <c r="Y4" s="367"/>
      <c r="Z4" s="367"/>
      <c r="AA4" s="367"/>
      <c r="AB4" s="367"/>
      <c r="AC4" s="367"/>
      <c r="AD4" s="367"/>
    </row>
    <row r="5" spans="1:30" ht="12.6" customHeight="1">
      <c r="A5" s="903">
        <v>43532</v>
      </c>
      <c r="B5" s="913">
        <v>43530</v>
      </c>
      <c r="C5" s="903">
        <v>43530</v>
      </c>
      <c r="D5" s="903">
        <v>43532</v>
      </c>
      <c r="E5" s="367" t="s">
        <v>3335</v>
      </c>
      <c r="F5" s="353" t="s">
        <v>2613</v>
      </c>
      <c r="G5" s="404" t="s">
        <v>14789</v>
      </c>
      <c r="H5" s="353"/>
      <c r="I5" s="404"/>
      <c r="J5" s="665" t="s">
        <v>2039</v>
      </c>
      <c r="K5" s="2049"/>
      <c r="L5" s="613">
        <f t="shared" si="0"/>
        <v>2</v>
      </c>
      <c r="M5" s="1795">
        <f t="shared" si="1"/>
        <v>1</v>
      </c>
      <c r="N5" s="2050"/>
      <c r="O5" s="2050">
        <v>15</v>
      </c>
      <c r="P5" s="404"/>
      <c r="Q5" s="2051"/>
      <c r="R5" s="367"/>
      <c r="S5" s="367"/>
      <c r="T5" s="367"/>
      <c r="U5" s="367"/>
      <c r="V5" s="367"/>
      <c r="W5" s="2052"/>
      <c r="X5" s="367"/>
      <c r="Y5" s="367"/>
      <c r="Z5" s="367"/>
      <c r="AA5" s="367"/>
      <c r="AB5" s="367"/>
      <c r="AC5" s="367"/>
      <c r="AD5" s="367"/>
    </row>
    <row r="6" spans="1:30" ht="12.6" customHeight="1">
      <c r="A6" s="903">
        <v>43480</v>
      </c>
      <c r="B6" s="2053">
        <v>43472</v>
      </c>
      <c r="C6" s="907">
        <v>43503</v>
      </c>
      <c r="D6" s="907">
        <v>43503</v>
      </c>
      <c r="E6" s="2054" t="s">
        <v>3334</v>
      </c>
      <c r="F6" s="2055" t="s">
        <v>14790</v>
      </c>
      <c r="G6" s="2055" t="s">
        <v>14791</v>
      </c>
      <c r="H6" s="1392"/>
      <c r="I6" s="2055"/>
      <c r="J6" s="909" t="s">
        <v>2034</v>
      </c>
      <c r="K6" s="2049"/>
      <c r="L6" s="613">
        <f t="shared" si="0"/>
        <v>8</v>
      </c>
      <c r="M6" s="1795">
        <f t="shared" si="1"/>
        <v>5</v>
      </c>
      <c r="N6" s="2050"/>
      <c r="O6" s="2050">
        <v>11</v>
      </c>
      <c r="P6" s="404"/>
      <c r="Q6" s="2051"/>
      <c r="R6" s="367"/>
      <c r="S6" s="367"/>
      <c r="T6" s="367"/>
      <c r="U6" s="367"/>
      <c r="V6" s="367"/>
      <c r="W6" s="2052"/>
      <c r="X6" s="367"/>
      <c r="Y6" s="367"/>
      <c r="Z6" s="367"/>
      <c r="AA6" s="367"/>
      <c r="AB6" s="367"/>
      <c r="AC6" s="367"/>
      <c r="AD6" s="367"/>
    </row>
    <row r="7" spans="1:30" ht="12.6" customHeight="1">
      <c r="A7" s="906">
        <v>43493</v>
      </c>
      <c r="B7" s="2053">
        <v>43489</v>
      </c>
      <c r="C7" s="904">
        <v>43493</v>
      </c>
      <c r="D7" s="904">
        <v>43493</v>
      </c>
      <c r="E7" s="367" t="s">
        <v>3334</v>
      </c>
      <c r="F7" s="404" t="s">
        <v>14792</v>
      </c>
      <c r="G7" s="404" t="s">
        <v>14793</v>
      </c>
      <c r="H7" s="353" t="s">
        <v>14794</v>
      </c>
      <c r="I7" s="404"/>
      <c r="J7" s="665" t="s">
        <v>2969</v>
      </c>
      <c r="K7" s="2049"/>
      <c r="L7" s="613">
        <f t="shared" si="0"/>
        <v>4</v>
      </c>
      <c r="M7" s="1795">
        <f t="shared" si="1"/>
        <v>1</v>
      </c>
      <c r="N7" s="2050"/>
      <c r="O7" s="2050">
        <v>64</v>
      </c>
      <c r="P7" s="404"/>
      <c r="Q7" s="2051"/>
      <c r="R7" s="367"/>
      <c r="S7" s="367"/>
      <c r="T7" s="367"/>
      <c r="U7" s="367"/>
      <c r="V7" s="367"/>
      <c r="W7" s="2056"/>
      <c r="X7" s="367"/>
      <c r="Y7" s="367"/>
      <c r="Z7" s="367"/>
      <c r="AA7" s="367"/>
      <c r="AB7" s="367"/>
      <c r="AC7" s="367"/>
      <c r="AD7" s="367"/>
    </row>
    <row r="8" spans="1:30" ht="12.6" customHeight="1">
      <c r="A8" s="903">
        <v>43523</v>
      </c>
      <c r="B8" s="910">
        <v>43522</v>
      </c>
      <c r="C8" s="904">
        <v>43522</v>
      </c>
      <c r="D8" s="903">
        <v>43523</v>
      </c>
      <c r="E8" s="367" t="s">
        <v>3335</v>
      </c>
      <c r="F8" s="404" t="s">
        <v>14795</v>
      </c>
      <c r="G8" s="404" t="s">
        <v>14796</v>
      </c>
      <c r="H8" s="353"/>
      <c r="I8" s="404"/>
      <c r="J8" s="665" t="s">
        <v>2039</v>
      </c>
      <c r="K8" s="2049"/>
      <c r="L8" s="613">
        <f t="shared" si="0"/>
        <v>1</v>
      </c>
      <c r="M8" s="1795">
        <f t="shared" si="1"/>
        <v>0</v>
      </c>
      <c r="N8" s="404"/>
      <c r="O8" s="2050">
        <v>56</v>
      </c>
      <c r="P8" s="404"/>
      <c r="Q8" s="355"/>
      <c r="R8" s="355"/>
      <c r="S8" s="355"/>
      <c r="T8" s="355"/>
      <c r="U8" s="355"/>
      <c r="V8" s="355"/>
      <c r="W8" s="355"/>
      <c r="X8" s="355"/>
      <c r="Y8" s="355"/>
      <c r="Z8" s="355"/>
      <c r="AA8" s="355"/>
      <c r="AB8" s="355"/>
      <c r="AC8" s="355"/>
      <c r="AD8" s="355"/>
    </row>
    <row r="9" spans="1:30" ht="12.6" customHeight="1">
      <c r="A9" s="903">
        <v>43557</v>
      </c>
      <c r="B9" s="377">
        <v>43529</v>
      </c>
      <c r="C9" s="364">
        <v>43561</v>
      </c>
      <c r="D9" s="364">
        <v>43561</v>
      </c>
      <c r="E9" s="355" t="s">
        <v>3335</v>
      </c>
      <c r="F9" s="353" t="s">
        <v>14797</v>
      </c>
      <c r="G9" s="353" t="s">
        <v>14798</v>
      </c>
      <c r="H9" s="353"/>
      <c r="I9" s="353"/>
      <c r="J9" s="348" t="s">
        <v>2034</v>
      </c>
      <c r="K9" s="353"/>
      <c r="L9" s="613">
        <f t="shared" si="0"/>
        <v>28</v>
      </c>
      <c r="M9" s="1795">
        <f t="shared" si="1"/>
        <v>19</v>
      </c>
      <c r="N9" s="2050"/>
      <c r="O9" s="2050">
        <v>10</v>
      </c>
      <c r="P9" s="353"/>
      <c r="Q9" s="2051"/>
      <c r="R9" s="367"/>
      <c r="S9" s="367"/>
      <c r="T9" s="367"/>
      <c r="U9" s="367"/>
      <c r="V9" s="367"/>
      <c r="W9" s="2052"/>
      <c r="X9" s="367"/>
      <c r="Y9" s="367"/>
      <c r="Z9" s="367"/>
      <c r="AA9" s="367"/>
      <c r="AB9" s="367"/>
      <c r="AC9" s="367"/>
      <c r="AD9" s="367"/>
    </row>
    <row r="10" spans="1:30" ht="12.6" customHeight="1">
      <c r="A10" s="903">
        <v>43573</v>
      </c>
      <c r="B10" s="1050">
        <v>43567</v>
      </c>
      <c r="C10" s="364">
        <v>43574</v>
      </c>
      <c r="D10" s="364">
        <v>43574</v>
      </c>
      <c r="E10" s="355" t="s">
        <v>3334</v>
      </c>
      <c r="F10" s="353" t="s">
        <v>14799</v>
      </c>
      <c r="G10" s="353" t="s">
        <v>14800</v>
      </c>
      <c r="H10" s="353"/>
      <c r="I10" s="353"/>
      <c r="J10" s="348" t="s">
        <v>3001</v>
      </c>
      <c r="K10" s="353"/>
      <c r="L10" s="613">
        <f t="shared" si="0"/>
        <v>6</v>
      </c>
      <c r="M10" s="1795">
        <f t="shared" si="1"/>
        <v>3</v>
      </c>
      <c r="N10" s="2050"/>
      <c r="O10" s="2050">
        <v>41</v>
      </c>
      <c r="P10" s="404"/>
      <c r="Q10" s="2051"/>
      <c r="R10" s="367"/>
      <c r="S10" s="367"/>
      <c r="T10" s="367"/>
      <c r="U10" s="367"/>
      <c r="V10" s="367"/>
      <c r="W10" s="2052"/>
      <c r="X10" s="367"/>
      <c r="Y10" s="367"/>
      <c r="Z10" s="367"/>
      <c r="AA10" s="367"/>
      <c r="AB10" s="367"/>
      <c r="AC10" s="367"/>
      <c r="AD10" s="367"/>
    </row>
    <row r="11" spans="1:30" ht="12.6" customHeight="1">
      <c r="A11" s="903">
        <v>43539</v>
      </c>
      <c r="B11" s="910">
        <v>43517</v>
      </c>
      <c r="C11" s="904">
        <v>43545</v>
      </c>
      <c r="D11" s="904">
        <v>43545</v>
      </c>
      <c r="E11" s="367" t="s">
        <v>3334</v>
      </c>
      <c r="F11" s="404" t="s">
        <v>14801</v>
      </c>
      <c r="G11" s="404" t="s">
        <v>14802</v>
      </c>
      <c r="H11" s="353"/>
      <c r="I11" s="404"/>
      <c r="J11" s="665" t="s">
        <v>3001</v>
      </c>
      <c r="K11" s="2049"/>
      <c r="L11" s="613">
        <f t="shared" si="0"/>
        <v>22</v>
      </c>
      <c r="M11" s="1795">
        <f t="shared" si="1"/>
        <v>15</v>
      </c>
      <c r="N11" s="2050"/>
      <c r="O11" s="2050">
        <v>47</v>
      </c>
      <c r="P11" s="404"/>
      <c r="Q11" s="353"/>
      <c r="R11" s="353"/>
      <c r="S11" s="353"/>
      <c r="T11" s="353"/>
      <c r="U11" s="353"/>
      <c r="V11" s="353"/>
      <c r="W11" s="353"/>
      <c r="X11" s="353"/>
      <c r="Y11" s="353"/>
      <c r="Z11" s="353"/>
      <c r="AA11" s="353"/>
      <c r="AB11" s="353"/>
      <c r="AC11" s="353"/>
      <c r="AD11" s="353"/>
    </row>
    <row r="12" spans="1:30" ht="12.6" customHeight="1">
      <c r="A12" s="903">
        <v>43669</v>
      </c>
      <c r="B12" s="383">
        <v>43668</v>
      </c>
      <c r="C12" s="364">
        <v>43699</v>
      </c>
      <c r="D12" s="364">
        <v>43699</v>
      </c>
      <c r="E12" s="355" t="s">
        <v>3334</v>
      </c>
      <c r="F12" s="353" t="s">
        <v>14803</v>
      </c>
      <c r="G12" s="353" t="s">
        <v>14804</v>
      </c>
      <c r="H12" s="353"/>
      <c r="I12" s="353"/>
      <c r="J12" s="353" t="s">
        <v>2033</v>
      </c>
      <c r="K12" s="353" t="s">
        <v>2039</v>
      </c>
      <c r="L12" s="613">
        <f t="shared" si="0"/>
        <v>1</v>
      </c>
      <c r="M12" s="1795">
        <f t="shared" si="1"/>
        <v>0</v>
      </c>
      <c r="N12" s="2050"/>
      <c r="O12" s="2050">
        <v>30</v>
      </c>
      <c r="P12" s="353"/>
      <c r="Q12" s="2051"/>
      <c r="R12" s="367"/>
      <c r="S12" s="367"/>
      <c r="T12" s="367"/>
      <c r="U12" s="367"/>
      <c r="V12" s="367"/>
      <c r="W12" s="2056"/>
      <c r="X12" s="367"/>
      <c r="Y12" s="367"/>
      <c r="Z12" s="367"/>
      <c r="AA12" s="367"/>
      <c r="AB12" s="367"/>
      <c r="AC12" s="367"/>
      <c r="AD12" s="367"/>
    </row>
    <row r="13" spans="1:30" ht="12.6" customHeight="1">
      <c r="A13" s="906">
        <v>43718</v>
      </c>
      <c r="B13" s="384">
        <v>43704</v>
      </c>
      <c r="C13" s="364">
        <v>43718</v>
      </c>
      <c r="D13" s="364">
        <v>43735</v>
      </c>
      <c r="E13" s="355" t="s">
        <v>3334</v>
      </c>
      <c r="F13" s="22" t="s">
        <v>14805</v>
      </c>
      <c r="G13" s="22" t="s">
        <v>14806</v>
      </c>
      <c r="H13" s="22" t="s">
        <v>12912</v>
      </c>
      <c r="I13" s="22"/>
      <c r="J13" s="353" t="s">
        <v>2035</v>
      </c>
      <c r="K13" s="2049"/>
      <c r="L13" s="613">
        <f t="shared" si="0"/>
        <v>14</v>
      </c>
      <c r="M13" s="1795">
        <f t="shared" si="1"/>
        <v>9</v>
      </c>
      <c r="N13" s="2050"/>
      <c r="O13" s="2050">
        <v>54</v>
      </c>
      <c r="P13" s="404"/>
      <c r="Q13" s="2051"/>
      <c r="R13" s="367"/>
      <c r="S13" s="367"/>
      <c r="T13" s="367"/>
      <c r="U13" s="367"/>
      <c r="V13" s="367"/>
      <c r="W13" s="2056"/>
      <c r="X13" s="367"/>
      <c r="Y13" s="367"/>
      <c r="Z13" s="367"/>
      <c r="AA13" s="367"/>
      <c r="AB13" s="367"/>
      <c r="AC13" s="367"/>
      <c r="AD13" s="367"/>
    </row>
    <row r="14" spans="1:30" ht="12.6" customHeight="1">
      <c r="A14" s="903">
        <v>43479</v>
      </c>
      <c r="B14" s="2053">
        <v>43469</v>
      </c>
      <c r="C14" s="904">
        <v>43476</v>
      </c>
      <c r="D14" s="904">
        <v>43476</v>
      </c>
      <c r="E14" s="367" t="s">
        <v>3334</v>
      </c>
      <c r="F14" s="2057" t="s">
        <v>2582</v>
      </c>
      <c r="G14" s="404" t="s">
        <v>14807</v>
      </c>
      <c r="H14" s="353"/>
      <c r="I14" s="404"/>
      <c r="J14" s="665" t="s">
        <v>2033</v>
      </c>
      <c r="K14" s="2049"/>
      <c r="L14" s="613">
        <f t="shared" si="0"/>
        <v>10</v>
      </c>
      <c r="M14" s="1795">
        <f t="shared" si="1"/>
        <v>5</v>
      </c>
      <c r="N14" s="2050"/>
      <c r="O14" s="2050">
        <v>8</v>
      </c>
      <c r="P14" s="404"/>
      <c r="Q14" s="2051"/>
      <c r="R14" s="367"/>
      <c r="S14" s="367"/>
      <c r="T14" s="367"/>
      <c r="U14" s="367"/>
      <c r="V14" s="367"/>
      <c r="W14" s="2056"/>
      <c r="X14" s="367"/>
      <c r="Y14" s="367"/>
      <c r="Z14" s="367"/>
      <c r="AA14" s="367"/>
      <c r="AB14" s="367"/>
      <c r="AC14" s="367"/>
      <c r="AD14" s="367"/>
    </row>
    <row r="15" spans="1:30" ht="12.6" customHeight="1">
      <c r="A15" s="2058">
        <v>43529</v>
      </c>
      <c r="B15" s="2059">
        <v>43517</v>
      </c>
      <c r="C15" s="905">
        <v>43524</v>
      </c>
      <c r="D15" s="912">
        <v>43545</v>
      </c>
      <c r="E15" s="367" t="s">
        <v>3335</v>
      </c>
      <c r="F15" s="2057" t="s">
        <v>2582</v>
      </c>
      <c r="G15" s="404" t="s">
        <v>14808</v>
      </c>
      <c r="H15" s="353" t="s">
        <v>3577</v>
      </c>
      <c r="I15" s="404"/>
      <c r="J15" s="665" t="s">
        <v>2042</v>
      </c>
      <c r="K15" s="2049"/>
      <c r="L15" s="613">
        <f t="shared" si="0"/>
        <v>12</v>
      </c>
      <c r="M15" s="1795">
        <f t="shared" si="1"/>
        <v>7</v>
      </c>
      <c r="N15" s="404"/>
      <c r="O15" s="2050">
        <v>48</v>
      </c>
      <c r="P15" s="404"/>
      <c r="Q15" s="367"/>
      <c r="R15" s="367"/>
      <c r="S15" s="367"/>
      <c r="T15" s="367"/>
      <c r="U15" s="367"/>
      <c r="V15" s="367"/>
      <c r="W15" s="367"/>
      <c r="X15" s="367"/>
      <c r="Y15" s="367"/>
      <c r="Z15" s="367"/>
      <c r="AA15" s="367"/>
      <c r="AB15" s="367"/>
      <c r="AC15" s="367"/>
      <c r="AD15" s="367"/>
    </row>
    <row r="16" spans="1:30" ht="12.6" customHeight="1">
      <c r="A16" s="906">
        <v>43606</v>
      </c>
      <c r="B16" s="1050">
        <v>43563</v>
      </c>
      <c r="C16" s="932">
        <v>43593</v>
      </c>
      <c r="D16" s="932">
        <v>43624</v>
      </c>
      <c r="E16" s="349" t="s">
        <v>3335</v>
      </c>
      <c r="F16" s="2060" t="s">
        <v>2582</v>
      </c>
      <c r="G16" s="426" t="s">
        <v>14809</v>
      </c>
      <c r="H16" s="426" t="s">
        <v>12632</v>
      </c>
      <c r="I16" s="426"/>
      <c r="J16" s="589" t="s">
        <v>2034</v>
      </c>
      <c r="K16" s="424" t="s">
        <v>14810</v>
      </c>
      <c r="L16" s="613">
        <f t="shared" si="0"/>
        <v>43</v>
      </c>
      <c r="M16" s="1795">
        <f t="shared" si="1"/>
        <v>30</v>
      </c>
      <c r="N16" s="2050"/>
      <c r="O16" s="2050">
        <v>21</v>
      </c>
      <c r="P16" s="404"/>
      <c r="Q16" s="2051"/>
      <c r="R16" s="367"/>
      <c r="S16" s="367"/>
      <c r="T16" s="367"/>
      <c r="U16" s="367"/>
      <c r="V16" s="367"/>
      <c r="W16" s="2052"/>
      <c r="X16" s="367"/>
      <c r="Y16" s="367"/>
      <c r="Z16" s="367"/>
      <c r="AA16" s="367"/>
      <c r="AB16" s="367"/>
      <c r="AC16" s="367"/>
      <c r="AD16" s="367"/>
    </row>
    <row r="17" spans="1:21" ht="12.6" customHeight="1">
      <c r="A17" s="906">
        <v>43585</v>
      </c>
      <c r="B17" s="1050">
        <v>43581</v>
      </c>
      <c r="C17" s="364">
        <v>43585</v>
      </c>
      <c r="D17" s="364">
        <v>43585</v>
      </c>
      <c r="E17" s="355" t="s">
        <v>3334</v>
      </c>
      <c r="F17" s="1421" t="s">
        <v>2582</v>
      </c>
      <c r="G17" s="1421" t="s">
        <v>14811</v>
      </c>
      <c r="H17" s="348"/>
      <c r="I17" s="348" t="s">
        <v>14812</v>
      </c>
      <c r="J17" s="348" t="s">
        <v>2969</v>
      </c>
      <c r="K17" s="348"/>
      <c r="L17" s="613">
        <f t="shared" si="0"/>
        <v>4</v>
      </c>
      <c r="M17" s="1795">
        <f t="shared" si="1"/>
        <v>1</v>
      </c>
      <c r="N17" s="2050"/>
      <c r="O17" s="2050">
        <v>65</v>
      </c>
      <c r="P17" s="353"/>
      <c r="Q17" s="2051"/>
      <c r="R17" s="367"/>
      <c r="S17" s="367"/>
      <c r="T17" s="367"/>
      <c r="U17" s="367"/>
    </row>
    <row r="18" spans="1:21" ht="12.6" customHeight="1">
      <c r="A18" s="903">
        <v>43651</v>
      </c>
      <c r="B18" s="381">
        <v>43633</v>
      </c>
      <c r="C18" s="364">
        <v>43663</v>
      </c>
      <c r="D18" s="364">
        <v>43663</v>
      </c>
      <c r="E18" s="355" t="s">
        <v>3335</v>
      </c>
      <c r="F18" s="2061" t="s">
        <v>2582</v>
      </c>
      <c r="G18" s="353" t="s">
        <v>14813</v>
      </c>
      <c r="H18" s="353" t="s">
        <v>14814</v>
      </c>
      <c r="I18" s="353"/>
      <c r="J18" s="348" t="s">
        <v>2969</v>
      </c>
      <c r="K18" s="2049"/>
      <c r="L18" s="613">
        <f t="shared" si="0"/>
        <v>18</v>
      </c>
      <c r="M18" s="1795">
        <f t="shared" si="1"/>
        <v>13</v>
      </c>
      <c r="N18" s="2050"/>
      <c r="O18" s="2050">
        <v>53</v>
      </c>
      <c r="P18" s="404"/>
      <c r="Q18" s="2051"/>
      <c r="R18" s="367"/>
      <c r="S18" s="367"/>
      <c r="T18" s="367"/>
      <c r="U18" s="367"/>
    </row>
    <row r="19" spans="1:21" ht="12.6" customHeight="1">
      <c r="A19" s="906">
        <v>43615</v>
      </c>
      <c r="B19" s="717">
        <v>43613</v>
      </c>
      <c r="C19" s="364">
        <v>43615</v>
      </c>
      <c r="D19" s="364">
        <v>43615</v>
      </c>
      <c r="E19" s="355" t="s">
        <v>3334</v>
      </c>
      <c r="F19" s="2061" t="s">
        <v>14815</v>
      </c>
      <c r="G19" s="22" t="s">
        <v>14816</v>
      </c>
      <c r="H19" s="22" t="s">
        <v>14817</v>
      </c>
      <c r="I19" s="22"/>
      <c r="J19" s="348" t="s">
        <v>2969</v>
      </c>
      <c r="K19" s="353"/>
      <c r="L19" s="613">
        <f t="shared" si="0"/>
        <v>2</v>
      </c>
      <c r="M19" s="1795">
        <f t="shared" si="1"/>
        <v>1</v>
      </c>
      <c r="N19" s="2050"/>
      <c r="O19" s="2050">
        <v>51</v>
      </c>
      <c r="P19" s="353"/>
      <c r="Q19" s="2051"/>
      <c r="R19" s="367"/>
      <c r="S19" s="367"/>
      <c r="T19" s="367"/>
      <c r="U19" s="367"/>
    </row>
    <row r="20" spans="1:21" ht="12.6" customHeight="1">
      <c r="A20" s="903">
        <v>43717</v>
      </c>
      <c r="B20" s="381">
        <v>43643</v>
      </c>
      <c r="C20" s="932">
        <v>43674</v>
      </c>
      <c r="D20" s="932">
        <v>43674</v>
      </c>
      <c r="E20" s="349" t="s">
        <v>3334</v>
      </c>
      <c r="F20" s="2060" t="s">
        <v>14818</v>
      </c>
      <c r="G20" s="2055" t="s">
        <v>14819</v>
      </c>
      <c r="H20" s="426"/>
      <c r="I20" s="426"/>
      <c r="J20" s="424" t="s">
        <v>2034</v>
      </c>
      <c r="K20" s="424" t="s">
        <v>2888</v>
      </c>
      <c r="L20" s="613">
        <f t="shared" si="0"/>
        <v>74</v>
      </c>
      <c r="M20" s="1795">
        <f t="shared" si="1"/>
        <v>51</v>
      </c>
      <c r="N20" s="2050"/>
      <c r="O20" s="2050">
        <v>87</v>
      </c>
      <c r="P20" s="404"/>
      <c r="Q20" s="2051"/>
      <c r="R20" s="367"/>
      <c r="S20" s="367"/>
      <c r="T20" s="367"/>
      <c r="U20" s="367"/>
    </row>
    <row r="21" spans="1:21" ht="12.6" customHeight="1">
      <c r="A21" s="903">
        <v>43622</v>
      </c>
      <c r="B21" s="381">
        <v>43620</v>
      </c>
      <c r="C21" s="364">
        <v>43626</v>
      </c>
      <c r="D21" s="364">
        <v>43627</v>
      </c>
      <c r="E21" s="355" t="s">
        <v>3335</v>
      </c>
      <c r="F21" s="2061" t="s">
        <v>14820</v>
      </c>
      <c r="G21" s="22" t="s">
        <v>14821</v>
      </c>
      <c r="H21" s="22"/>
      <c r="I21" s="22"/>
      <c r="J21" s="348" t="s">
        <v>2039</v>
      </c>
      <c r="K21" s="353"/>
      <c r="L21" s="613">
        <f t="shared" si="0"/>
        <v>2</v>
      </c>
      <c r="M21" s="1795">
        <f t="shared" si="1"/>
        <v>1</v>
      </c>
      <c r="N21" s="2050"/>
      <c r="O21" s="2050">
        <v>3</v>
      </c>
      <c r="P21" s="2"/>
      <c r="Q21" s="2"/>
      <c r="R21" s="2"/>
      <c r="S21" s="2"/>
      <c r="T21" s="2"/>
      <c r="U21" s="2"/>
    </row>
    <row r="22" spans="1:21" ht="12.6" customHeight="1">
      <c r="A22" s="903">
        <v>43649</v>
      </c>
      <c r="B22" s="381">
        <v>43620</v>
      </c>
      <c r="C22" s="364">
        <v>43650</v>
      </c>
      <c r="D22" s="364">
        <v>43650</v>
      </c>
      <c r="E22" s="355" t="s">
        <v>3335</v>
      </c>
      <c r="F22" s="353" t="s">
        <v>14822</v>
      </c>
      <c r="G22" s="22" t="s">
        <v>14823</v>
      </c>
      <c r="H22" s="22"/>
      <c r="I22" s="22"/>
      <c r="J22" s="348" t="s">
        <v>3001</v>
      </c>
      <c r="K22" s="2049"/>
      <c r="L22" s="613">
        <f t="shared" si="0"/>
        <v>29</v>
      </c>
      <c r="M22" s="1795">
        <f t="shared" si="1"/>
        <v>20</v>
      </c>
      <c r="N22" s="2050"/>
      <c r="O22" s="2050">
        <v>46</v>
      </c>
      <c r="P22" s="404"/>
      <c r="Q22" s="2051"/>
      <c r="R22" s="367"/>
      <c r="S22" s="367"/>
      <c r="T22" s="367"/>
      <c r="U22" s="367"/>
    </row>
    <row r="23" spans="1:21" ht="12.6" customHeight="1">
      <c r="A23" s="906">
        <v>43601</v>
      </c>
      <c r="B23" s="1050">
        <v>43580</v>
      </c>
      <c r="C23" s="364">
        <v>43608</v>
      </c>
      <c r="D23" s="364">
        <v>43608</v>
      </c>
      <c r="E23" s="355" t="s">
        <v>3334</v>
      </c>
      <c r="F23" s="353" t="s">
        <v>14824</v>
      </c>
      <c r="G23" s="353" t="s">
        <v>14825</v>
      </c>
      <c r="H23" s="353" t="s">
        <v>3660</v>
      </c>
      <c r="I23" s="353"/>
      <c r="J23" s="348" t="s">
        <v>2035</v>
      </c>
      <c r="K23" s="2049"/>
      <c r="L23" s="613">
        <f t="shared" si="0"/>
        <v>21</v>
      </c>
      <c r="M23" s="1795">
        <f t="shared" si="1"/>
        <v>14</v>
      </c>
      <c r="N23" s="353"/>
      <c r="O23" s="2050">
        <v>63</v>
      </c>
      <c r="P23" s="404"/>
      <c r="Q23" s="2051"/>
      <c r="R23" s="367"/>
      <c r="S23" s="367"/>
      <c r="T23" s="367"/>
      <c r="U23" s="367"/>
    </row>
    <row r="24" spans="1:21" ht="12.6" customHeight="1">
      <c r="A24" s="906">
        <v>43501</v>
      </c>
      <c r="B24" s="2053">
        <v>43481</v>
      </c>
      <c r="C24" s="904">
        <v>43489</v>
      </c>
      <c r="D24" s="904">
        <v>43493</v>
      </c>
      <c r="E24" s="367" t="s">
        <v>3335</v>
      </c>
      <c r="F24" s="404" t="s">
        <v>14826</v>
      </c>
      <c r="G24" s="404" t="s">
        <v>14827</v>
      </c>
      <c r="H24" s="353"/>
      <c r="I24" s="404"/>
      <c r="J24" s="951" t="s">
        <v>3001</v>
      </c>
      <c r="K24" s="2049"/>
      <c r="L24" s="613">
        <f t="shared" si="0"/>
        <v>20</v>
      </c>
      <c r="M24" s="1795">
        <f t="shared" si="1"/>
        <v>13</v>
      </c>
      <c r="N24" s="2050"/>
      <c r="O24" s="2050">
        <v>42</v>
      </c>
      <c r="P24" s="404"/>
      <c r="Q24" s="2051"/>
      <c r="R24" s="367"/>
      <c r="S24" s="367"/>
      <c r="T24" s="367"/>
      <c r="U24" s="367"/>
    </row>
    <row r="25" spans="1:21" ht="12.6" customHeight="1">
      <c r="A25" s="903">
        <v>43480</v>
      </c>
      <c r="B25" s="2053">
        <v>43475</v>
      </c>
      <c r="C25" s="904">
        <v>43483</v>
      </c>
      <c r="D25" s="904">
        <v>43483</v>
      </c>
      <c r="E25" s="367" t="s">
        <v>3335</v>
      </c>
      <c r="F25" s="404" t="s">
        <v>14828</v>
      </c>
      <c r="G25" s="404" t="s">
        <v>14829</v>
      </c>
      <c r="H25" s="353"/>
      <c r="I25" s="404"/>
      <c r="J25" s="2062" t="s">
        <v>2033</v>
      </c>
      <c r="K25" s="2049"/>
      <c r="L25" s="613">
        <f t="shared" si="0"/>
        <v>5</v>
      </c>
      <c r="M25" s="1795">
        <f t="shared" si="1"/>
        <v>2</v>
      </c>
      <c r="N25" s="2050"/>
      <c r="O25" s="2050">
        <v>22</v>
      </c>
      <c r="P25" s="404"/>
      <c r="Q25" s="2051"/>
      <c r="R25" s="367"/>
      <c r="S25" s="367"/>
      <c r="T25" s="367"/>
      <c r="U25" s="367"/>
    </row>
    <row r="26" spans="1:21" ht="12.6" customHeight="1">
      <c r="A26" s="903">
        <v>43605</v>
      </c>
      <c r="B26" s="717">
        <v>43599</v>
      </c>
      <c r="C26" s="364">
        <v>43605</v>
      </c>
      <c r="D26" s="364">
        <v>43605</v>
      </c>
      <c r="E26" s="355" t="s">
        <v>3334</v>
      </c>
      <c r="F26" s="933" t="s">
        <v>14830</v>
      </c>
      <c r="G26" s="353" t="s">
        <v>14831</v>
      </c>
      <c r="H26" s="353" t="s">
        <v>14832</v>
      </c>
      <c r="I26" s="353"/>
      <c r="J26" s="348" t="s">
        <v>2033</v>
      </c>
      <c r="K26" s="353"/>
      <c r="L26" s="613">
        <f t="shared" si="0"/>
        <v>6</v>
      </c>
      <c r="M26" s="1795">
        <f t="shared" si="1"/>
        <v>3</v>
      </c>
      <c r="N26" s="2050"/>
      <c r="O26" s="2050">
        <v>22</v>
      </c>
      <c r="P26" s="353"/>
      <c r="Q26" s="367"/>
      <c r="R26" s="367"/>
      <c r="S26" s="367"/>
      <c r="T26" s="367"/>
      <c r="U26" s="367"/>
    </row>
    <row r="27" spans="1:21" ht="12.6" customHeight="1">
      <c r="A27" s="903">
        <v>43620</v>
      </c>
      <c r="B27" s="717">
        <v>43613</v>
      </c>
      <c r="C27" s="364">
        <v>43620</v>
      </c>
      <c r="D27" s="364">
        <v>43620</v>
      </c>
      <c r="E27" s="355" t="s">
        <v>3334</v>
      </c>
      <c r="F27" s="933" t="s">
        <v>14830</v>
      </c>
      <c r="G27" s="22" t="s">
        <v>14833</v>
      </c>
      <c r="H27" s="22" t="s">
        <v>14834</v>
      </c>
      <c r="I27" s="22"/>
      <c r="J27" s="348" t="s">
        <v>2033</v>
      </c>
      <c r="K27" s="353"/>
      <c r="L27" s="613">
        <f t="shared" si="0"/>
        <v>7</v>
      </c>
      <c r="M27" s="1795">
        <f t="shared" si="1"/>
        <v>4</v>
      </c>
      <c r="N27" s="2050"/>
      <c r="O27" s="2050">
        <v>53</v>
      </c>
      <c r="P27" s="353"/>
      <c r="Q27" s="353"/>
      <c r="R27" s="353"/>
      <c r="S27" s="353"/>
      <c r="T27" s="353"/>
      <c r="U27" s="353"/>
    </row>
    <row r="28" spans="1:21" ht="12.6" customHeight="1">
      <c r="A28" s="903">
        <v>43642</v>
      </c>
      <c r="B28" s="381">
        <v>43636</v>
      </c>
      <c r="C28" s="364">
        <v>43642</v>
      </c>
      <c r="D28" s="364">
        <v>43642</v>
      </c>
      <c r="E28" s="355" t="s">
        <v>3334</v>
      </c>
      <c r="F28" s="933" t="s">
        <v>14830</v>
      </c>
      <c r="G28" s="353" t="s">
        <v>14835</v>
      </c>
      <c r="H28" s="353" t="s">
        <v>14836</v>
      </c>
      <c r="I28" s="353"/>
      <c r="J28" s="348" t="s">
        <v>2033</v>
      </c>
      <c r="K28" s="353"/>
      <c r="L28" s="613">
        <f t="shared" si="0"/>
        <v>6</v>
      </c>
      <c r="M28" s="1795">
        <f t="shared" si="1"/>
        <v>3</v>
      </c>
      <c r="N28" s="2050"/>
      <c r="O28" s="2050">
        <v>24</v>
      </c>
      <c r="P28" s="353"/>
      <c r="Q28" s="353"/>
      <c r="R28" s="353"/>
      <c r="S28" s="353"/>
      <c r="T28" s="353"/>
      <c r="U28" s="353"/>
    </row>
    <row r="29" spans="1:21" ht="12.6" customHeight="1">
      <c r="A29" s="903">
        <v>43643</v>
      </c>
      <c r="B29" s="381">
        <v>43642</v>
      </c>
      <c r="C29" s="364">
        <v>43644</v>
      </c>
      <c r="D29" s="364">
        <v>43644</v>
      </c>
      <c r="E29" s="355" t="s">
        <v>3334</v>
      </c>
      <c r="F29" s="933" t="s">
        <v>14830</v>
      </c>
      <c r="G29" s="22" t="s">
        <v>14837</v>
      </c>
      <c r="H29" s="22"/>
      <c r="I29" s="22"/>
      <c r="J29" s="348" t="s">
        <v>2033</v>
      </c>
      <c r="K29" s="353"/>
      <c r="L29" s="613">
        <f t="shared" si="0"/>
        <v>1</v>
      </c>
      <c r="M29" s="1795">
        <f t="shared" si="1"/>
        <v>0</v>
      </c>
      <c r="N29" s="2050"/>
      <c r="O29" s="2050">
        <v>27</v>
      </c>
      <c r="P29" s="353"/>
      <c r="Q29" s="2051"/>
      <c r="R29" s="367"/>
      <c r="S29" s="367"/>
      <c r="T29" s="367"/>
      <c r="U29" s="367"/>
    </row>
    <row r="30" spans="1:21" ht="12.6" customHeight="1">
      <c r="A30" s="903">
        <v>43634</v>
      </c>
      <c r="B30" s="381">
        <v>43627</v>
      </c>
      <c r="C30" s="364">
        <v>43634</v>
      </c>
      <c r="D30" s="364">
        <v>43634</v>
      </c>
      <c r="E30" s="355" t="s">
        <v>3334</v>
      </c>
      <c r="F30" s="933" t="s">
        <v>14830</v>
      </c>
      <c r="G30" s="22" t="s">
        <v>14838</v>
      </c>
      <c r="H30" s="22" t="s">
        <v>14839</v>
      </c>
      <c r="I30" s="22"/>
      <c r="J30" s="348" t="s">
        <v>2033</v>
      </c>
      <c r="K30" s="353" t="s">
        <v>2888</v>
      </c>
      <c r="L30" s="613">
        <f t="shared" si="0"/>
        <v>7</v>
      </c>
      <c r="M30" s="1795">
        <f t="shared" si="1"/>
        <v>4</v>
      </c>
      <c r="N30" s="2050"/>
      <c r="O30" s="2050">
        <v>15</v>
      </c>
      <c r="P30" s="353"/>
      <c r="Q30" s="353"/>
      <c r="R30" s="353"/>
      <c r="S30" s="353"/>
      <c r="T30" s="353"/>
      <c r="U30" s="353"/>
    </row>
    <row r="31" spans="1:21" ht="12.6" customHeight="1">
      <c r="A31" s="905">
        <v>43489</v>
      </c>
      <c r="B31" s="2053">
        <v>43469</v>
      </c>
      <c r="C31" s="904">
        <v>43500</v>
      </c>
      <c r="D31" s="904">
        <v>43500</v>
      </c>
      <c r="E31" s="367" t="s">
        <v>3334</v>
      </c>
      <c r="F31" s="404" t="s">
        <v>14840</v>
      </c>
      <c r="G31" s="404" t="s">
        <v>14841</v>
      </c>
      <c r="H31" s="353"/>
      <c r="I31" s="404"/>
      <c r="J31" s="665" t="s">
        <v>2042</v>
      </c>
      <c r="K31" s="2049"/>
      <c r="L31" s="613">
        <f t="shared" si="0"/>
        <v>20</v>
      </c>
      <c r="M31" s="1795">
        <f t="shared" si="1"/>
        <v>13</v>
      </c>
      <c r="N31" s="404"/>
      <c r="O31" s="2050">
        <v>9</v>
      </c>
      <c r="P31" s="404"/>
      <c r="Q31" s="2051"/>
      <c r="R31" s="367"/>
      <c r="S31" s="367"/>
      <c r="T31" s="367"/>
      <c r="U31" s="367"/>
    </row>
    <row r="32" spans="1:21" ht="12.6" customHeight="1">
      <c r="A32" s="903">
        <v>43644</v>
      </c>
      <c r="B32" s="381">
        <v>43642</v>
      </c>
      <c r="C32" s="364">
        <v>43672</v>
      </c>
      <c r="D32" s="364">
        <v>43672</v>
      </c>
      <c r="E32" s="355" t="s">
        <v>3334</v>
      </c>
      <c r="F32" s="353" t="s">
        <v>14842</v>
      </c>
      <c r="G32" s="22" t="s">
        <v>14843</v>
      </c>
      <c r="H32" s="22"/>
      <c r="I32" s="22"/>
      <c r="J32" s="348" t="s">
        <v>2033</v>
      </c>
      <c r="K32" s="353" t="s">
        <v>2888</v>
      </c>
      <c r="L32" s="613">
        <f t="shared" si="0"/>
        <v>2</v>
      </c>
      <c r="M32" s="1795">
        <f t="shared" si="1"/>
        <v>1</v>
      </c>
      <c r="N32" s="2050"/>
      <c r="O32" s="2050">
        <v>33</v>
      </c>
      <c r="P32" s="353"/>
      <c r="Q32" s="353"/>
      <c r="R32" s="353"/>
      <c r="S32" s="353"/>
      <c r="T32" s="353"/>
      <c r="U32" s="353"/>
    </row>
    <row r="33" spans="1:21" ht="12.6" customHeight="1">
      <c r="A33" s="906">
        <v>43607</v>
      </c>
      <c r="B33" s="717">
        <v>43599</v>
      </c>
      <c r="C33" s="364">
        <v>43620</v>
      </c>
      <c r="D33" s="364">
        <v>43630</v>
      </c>
      <c r="E33" s="355" t="s">
        <v>3335</v>
      </c>
      <c r="F33" s="353" t="s">
        <v>14844</v>
      </c>
      <c r="G33" s="22" t="s">
        <v>14845</v>
      </c>
      <c r="H33" s="22"/>
      <c r="I33" s="22"/>
      <c r="J33" s="348" t="s">
        <v>2969</v>
      </c>
      <c r="K33" s="353"/>
      <c r="L33" s="613">
        <f t="shared" si="0"/>
        <v>8</v>
      </c>
      <c r="M33" s="1795">
        <f t="shared" si="1"/>
        <v>5</v>
      </c>
      <c r="N33" s="2050"/>
      <c r="O33" s="2050">
        <v>21</v>
      </c>
      <c r="P33" s="404"/>
      <c r="Q33" s="353"/>
      <c r="R33" s="353"/>
      <c r="S33" s="353"/>
      <c r="T33" s="353"/>
      <c r="U33" s="353"/>
    </row>
    <row r="34" spans="1:21" ht="12.6" customHeight="1">
      <c r="A34" s="903">
        <v>43665</v>
      </c>
      <c r="B34" s="381">
        <v>43636</v>
      </c>
      <c r="C34" s="364">
        <v>43653</v>
      </c>
      <c r="D34" s="364">
        <v>43666</v>
      </c>
      <c r="E34" s="355" t="s">
        <v>3335</v>
      </c>
      <c r="F34" s="353" t="s">
        <v>14846</v>
      </c>
      <c r="G34" s="353" t="s">
        <v>14847</v>
      </c>
      <c r="H34" s="353"/>
      <c r="I34" s="353"/>
      <c r="J34" s="353" t="s">
        <v>2035</v>
      </c>
      <c r="K34" s="353" t="s">
        <v>12427</v>
      </c>
      <c r="L34" s="613">
        <f t="shared" si="0"/>
        <v>29</v>
      </c>
      <c r="M34" s="1795">
        <f t="shared" si="1"/>
        <v>20</v>
      </c>
      <c r="N34" s="2050"/>
      <c r="O34" s="2050">
        <v>79</v>
      </c>
      <c r="P34" s="353"/>
      <c r="Q34" s="353"/>
      <c r="R34" s="353"/>
      <c r="S34" s="353"/>
      <c r="T34" s="353"/>
      <c r="U34" s="353"/>
    </row>
    <row r="35" spans="1:21" ht="12.6" customHeight="1">
      <c r="A35" s="903">
        <v>43676</v>
      </c>
      <c r="B35" s="383">
        <v>43648</v>
      </c>
      <c r="C35" s="364">
        <v>43679</v>
      </c>
      <c r="D35" s="364">
        <v>43679</v>
      </c>
      <c r="E35" s="355" t="s">
        <v>3335</v>
      </c>
      <c r="F35" s="353" t="s">
        <v>12628</v>
      </c>
      <c r="G35" s="353" t="s">
        <v>14848</v>
      </c>
      <c r="H35" s="353" t="s">
        <v>14849</v>
      </c>
      <c r="I35" s="353"/>
      <c r="J35" s="353" t="s">
        <v>2035</v>
      </c>
      <c r="K35" s="2049"/>
      <c r="L35" s="613">
        <f t="shared" si="0"/>
        <v>28</v>
      </c>
      <c r="M35" s="1795">
        <f t="shared" si="1"/>
        <v>19</v>
      </c>
      <c r="N35" s="2050"/>
      <c r="O35" s="2050">
        <v>43</v>
      </c>
      <c r="P35" s="404"/>
      <c r="Q35" s="2051"/>
      <c r="R35" s="367"/>
      <c r="S35" s="367"/>
      <c r="T35" s="367"/>
      <c r="U35" s="367"/>
    </row>
    <row r="36" spans="1:21" ht="12.6" customHeight="1">
      <c r="A36" s="905">
        <v>43518</v>
      </c>
      <c r="B36" s="2063">
        <v>43490</v>
      </c>
      <c r="C36" s="905">
        <v>43521</v>
      </c>
      <c r="D36" s="905">
        <v>43521</v>
      </c>
      <c r="E36" s="367" t="s">
        <v>3335</v>
      </c>
      <c r="F36" s="404" t="s">
        <v>14850</v>
      </c>
      <c r="G36" s="404" t="s">
        <v>14851</v>
      </c>
      <c r="H36" s="353" t="s">
        <v>12620</v>
      </c>
      <c r="I36" s="404"/>
      <c r="J36" s="665" t="s">
        <v>2042</v>
      </c>
      <c r="K36" s="2049"/>
      <c r="L36" s="613">
        <f t="shared" si="0"/>
        <v>28</v>
      </c>
      <c r="M36" s="1795">
        <f t="shared" si="1"/>
        <v>19</v>
      </c>
      <c r="N36" s="404"/>
      <c r="O36" s="2050">
        <v>72</v>
      </c>
      <c r="P36" s="404"/>
      <c r="Q36" s="353"/>
      <c r="R36" s="353"/>
      <c r="S36" s="353"/>
      <c r="T36" s="353"/>
      <c r="U36" s="353"/>
    </row>
    <row r="37" spans="1:21" ht="12.6" customHeight="1">
      <c r="A37" s="905">
        <v>43704</v>
      </c>
      <c r="B37" s="2064">
        <v>43697</v>
      </c>
      <c r="C37" s="905">
        <v>43704</v>
      </c>
      <c r="D37" s="905">
        <v>43728</v>
      </c>
      <c r="E37" s="367" t="s">
        <v>3334</v>
      </c>
      <c r="F37" s="2065" t="s">
        <v>14852</v>
      </c>
      <c r="G37" s="404" t="s">
        <v>14853</v>
      </c>
      <c r="H37" s="353"/>
      <c r="I37" s="404"/>
      <c r="J37" s="665" t="s">
        <v>2042</v>
      </c>
      <c r="K37" s="2049"/>
      <c r="L37" s="730">
        <f t="shared" si="0"/>
        <v>7</v>
      </c>
      <c r="M37" s="2066">
        <f t="shared" si="1"/>
        <v>4</v>
      </c>
      <c r="N37" s="353"/>
      <c r="O37" s="2050">
        <v>39</v>
      </c>
      <c r="P37" s="404"/>
      <c r="Q37" s="2051"/>
      <c r="R37" s="367"/>
      <c r="S37" s="367"/>
      <c r="T37" s="367"/>
      <c r="U37" s="367"/>
    </row>
    <row r="38" spans="1:21" ht="12.6" customHeight="1">
      <c r="A38" s="903">
        <v>43658</v>
      </c>
      <c r="B38" s="381">
        <v>43636</v>
      </c>
      <c r="C38" s="364">
        <v>43651</v>
      </c>
      <c r="D38" s="364">
        <v>43651</v>
      </c>
      <c r="E38" s="355" t="s">
        <v>3334</v>
      </c>
      <c r="F38" s="2065" t="s">
        <v>14852</v>
      </c>
      <c r="G38" s="22" t="s">
        <v>14854</v>
      </c>
      <c r="H38" s="22" t="s">
        <v>12502</v>
      </c>
      <c r="I38" s="22"/>
      <c r="J38" s="353" t="s">
        <v>2033</v>
      </c>
      <c r="K38" s="353" t="s">
        <v>2036</v>
      </c>
      <c r="L38" s="613">
        <f t="shared" si="0"/>
        <v>22</v>
      </c>
      <c r="M38" s="1795">
        <f t="shared" si="1"/>
        <v>15</v>
      </c>
      <c r="N38" s="2050"/>
      <c r="O38" s="2050">
        <v>67</v>
      </c>
      <c r="P38" s="404"/>
      <c r="Q38" s="2051"/>
      <c r="R38" s="367"/>
      <c r="S38" s="367"/>
      <c r="T38" s="367"/>
      <c r="U38" s="367"/>
    </row>
    <row r="39" spans="1:21" ht="12.6" customHeight="1">
      <c r="A39" s="903">
        <v>43689</v>
      </c>
      <c r="B39" s="921">
        <v>43678</v>
      </c>
      <c r="C39" s="364">
        <v>43685</v>
      </c>
      <c r="D39" s="364">
        <v>43709</v>
      </c>
      <c r="E39" s="355" t="s">
        <v>3334</v>
      </c>
      <c r="F39" s="2067" t="s">
        <v>14855</v>
      </c>
      <c r="G39" s="22" t="s">
        <v>14856</v>
      </c>
      <c r="H39" s="22" t="s">
        <v>12620</v>
      </c>
      <c r="I39" s="22"/>
      <c r="J39" s="353" t="s">
        <v>3001</v>
      </c>
      <c r="K39" s="2"/>
      <c r="L39" s="613">
        <f t="shared" si="0"/>
        <v>11</v>
      </c>
      <c r="M39" s="1795">
        <f t="shared" si="1"/>
        <v>6</v>
      </c>
      <c r="O39" s="2050">
        <v>5</v>
      </c>
      <c r="Q39" s="2051"/>
      <c r="R39" s="367"/>
      <c r="S39" s="367"/>
      <c r="T39" s="367"/>
      <c r="U39" s="367"/>
    </row>
    <row r="40" spans="1:21" ht="12.6" customHeight="1">
      <c r="A40" s="2058">
        <v>43529</v>
      </c>
      <c r="B40" s="910">
        <v>43508</v>
      </c>
      <c r="C40" s="907">
        <v>43523</v>
      </c>
      <c r="D40" s="904">
        <v>43537</v>
      </c>
      <c r="E40" s="427" t="s">
        <v>3334</v>
      </c>
      <c r="F40" s="2067" t="s">
        <v>14855</v>
      </c>
      <c r="G40" s="421" t="s">
        <v>14857</v>
      </c>
      <c r="H40" s="424"/>
      <c r="I40" s="421"/>
      <c r="J40" s="909" t="s">
        <v>2034</v>
      </c>
      <c r="K40" s="2049"/>
      <c r="L40" s="613">
        <f t="shared" si="0"/>
        <v>21</v>
      </c>
      <c r="M40" s="1795">
        <f t="shared" si="1"/>
        <v>14</v>
      </c>
      <c r="N40" s="2050"/>
      <c r="O40" s="2050">
        <v>25</v>
      </c>
      <c r="P40" s="404"/>
      <c r="Q40" s="353"/>
      <c r="R40" s="353"/>
      <c r="S40" s="353"/>
      <c r="T40" s="353"/>
      <c r="U40" s="353"/>
    </row>
    <row r="41" spans="1:21" ht="12.6" customHeight="1">
      <c r="A41" s="903">
        <v>43560</v>
      </c>
      <c r="B41" s="377">
        <v>43535</v>
      </c>
      <c r="C41" s="364">
        <v>43568</v>
      </c>
      <c r="D41" s="932">
        <v>43568</v>
      </c>
      <c r="E41" s="355" t="s">
        <v>3334</v>
      </c>
      <c r="F41" s="2067" t="s">
        <v>14855</v>
      </c>
      <c r="G41" s="353" t="s">
        <v>14858</v>
      </c>
      <c r="H41" s="353"/>
      <c r="I41" s="353"/>
      <c r="J41" s="348" t="s">
        <v>2034</v>
      </c>
      <c r="K41" s="353"/>
      <c r="L41" s="613">
        <f t="shared" si="0"/>
        <v>25</v>
      </c>
      <c r="M41" s="1795">
        <f t="shared" si="1"/>
        <v>18</v>
      </c>
      <c r="N41" s="2050"/>
      <c r="O41" s="2050">
        <v>29</v>
      </c>
      <c r="P41" s="404"/>
    </row>
    <row r="42" spans="1:21" ht="12.6" customHeight="1">
      <c r="A42" s="903">
        <v>43566</v>
      </c>
      <c r="B42" s="1050">
        <v>43564</v>
      </c>
      <c r="C42" s="364">
        <v>43567</v>
      </c>
      <c r="D42" s="364">
        <v>43567</v>
      </c>
      <c r="E42" s="355" t="s">
        <v>3334</v>
      </c>
      <c r="F42" s="2067" t="s">
        <v>14855</v>
      </c>
      <c r="G42" s="353" t="s">
        <v>14859</v>
      </c>
      <c r="H42" s="353" t="s">
        <v>14860</v>
      </c>
      <c r="I42" s="353"/>
      <c r="J42" s="348" t="s">
        <v>2033</v>
      </c>
      <c r="K42" s="353"/>
      <c r="L42" s="613">
        <f t="shared" si="0"/>
        <v>2</v>
      </c>
      <c r="M42" s="1795">
        <f t="shared" si="1"/>
        <v>1</v>
      </c>
      <c r="N42" s="353"/>
      <c r="O42" s="2050">
        <v>33</v>
      </c>
      <c r="P42" s="353"/>
      <c r="Q42" s="2051"/>
      <c r="R42" s="367"/>
      <c r="S42" s="367"/>
      <c r="T42" s="367"/>
      <c r="U42" s="367"/>
    </row>
    <row r="43" spans="1:21" ht="15" customHeight="1">
      <c r="A43" s="906">
        <v>43679</v>
      </c>
      <c r="B43" s="383">
        <v>43675</v>
      </c>
      <c r="C43" s="364">
        <v>43679</v>
      </c>
      <c r="D43" s="364">
        <v>43706</v>
      </c>
      <c r="E43" s="355" t="s">
        <v>3334</v>
      </c>
      <c r="F43" s="2067" t="s">
        <v>14855</v>
      </c>
      <c r="G43" s="22" t="s">
        <v>14861</v>
      </c>
      <c r="H43" s="22"/>
      <c r="I43" s="22"/>
      <c r="J43" s="353" t="s">
        <v>2969</v>
      </c>
      <c r="K43" s="13"/>
      <c r="L43" s="613">
        <f t="shared" si="0"/>
        <v>4</v>
      </c>
      <c r="M43" s="1795">
        <f t="shared" si="1"/>
        <v>3</v>
      </c>
      <c r="N43" s="2050"/>
      <c r="O43" s="2050">
        <v>55</v>
      </c>
      <c r="P43" s="404"/>
      <c r="Q43" s="2051"/>
      <c r="R43" s="367"/>
      <c r="S43" s="367"/>
      <c r="T43" s="367"/>
      <c r="U43" s="367"/>
    </row>
    <row r="44" spans="1:21" ht="12.6" customHeight="1">
      <c r="A44" s="906">
        <v>43692</v>
      </c>
      <c r="B44" s="2068">
        <v>43690</v>
      </c>
      <c r="C44" s="906">
        <v>43697</v>
      </c>
      <c r="D44" s="906">
        <v>43721</v>
      </c>
      <c r="E44" s="367" t="s">
        <v>3334</v>
      </c>
      <c r="F44" s="2067" t="s">
        <v>14855</v>
      </c>
      <c r="G44" s="404" t="s">
        <v>14862</v>
      </c>
      <c r="H44" s="353"/>
      <c r="I44" s="404"/>
      <c r="J44" s="665" t="s">
        <v>2969</v>
      </c>
      <c r="K44" s="2049"/>
      <c r="L44" s="613">
        <f t="shared" si="0"/>
        <v>2</v>
      </c>
      <c r="M44" s="1795">
        <f t="shared" si="1"/>
        <v>1</v>
      </c>
      <c r="O44" s="2050">
        <v>12</v>
      </c>
      <c r="P44" s="404"/>
      <c r="Q44" s="355"/>
      <c r="R44" s="355"/>
      <c r="S44" s="355"/>
      <c r="T44" s="355"/>
      <c r="U44" s="355"/>
    </row>
    <row r="45" spans="1:21" ht="12.6" customHeight="1">
      <c r="A45" s="903">
        <v>43724</v>
      </c>
      <c r="B45" s="384">
        <v>43704</v>
      </c>
      <c r="C45" s="364">
        <v>43735</v>
      </c>
      <c r="D45" s="932">
        <v>43735</v>
      </c>
      <c r="E45" s="349" t="s">
        <v>3334</v>
      </c>
      <c r="F45" s="2065" t="s">
        <v>14852</v>
      </c>
      <c r="G45" s="426" t="s">
        <v>14863</v>
      </c>
      <c r="H45" s="426"/>
      <c r="I45" s="426"/>
      <c r="J45" s="424" t="s">
        <v>2034</v>
      </c>
      <c r="K45" s="2049"/>
      <c r="L45" s="613">
        <f t="shared" si="0"/>
        <v>20</v>
      </c>
      <c r="M45" s="1795">
        <f t="shared" si="1"/>
        <v>13</v>
      </c>
      <c r="N45" s="2050"/>
      <c r="O45" s="2050">
        <v>64</v>
      </c>
      <c r="P45" s="404"/>
      <c r="Q45" s="2051"/>
      <c r="R45" s="367"/>
      <c r="S45" s="367"/>
      <c r="T45" s="367"/>
      <c r="U45" s="367"/>
    </row>
    <row r="46" spans="1:21" ht="12.6" customHeight="1">
      <c r="A46" s="906">
        <v>43616</v>
      </c>
      <c r="B46" s="717">
        <v>43602</v>
      </c>
      <c r="C46" s="364">
        <v>43612</v>
      </c>
      <c r="D46" s="364">
        <v>43612</v>
      </c>
      <c r="E46" s="355" t="s">
        <v>3334</v>
      </c>
      <c r="F46" s="353" t="s">
        <v>14864</v>
      </c>
      <c r="G46" s="353" t="s">
        <v>14865</v>
      </c>
      <c r="H46" s="353"/>
      <c r="I46" s="353"/>
      <c r="J46" s="348" t="s">
        <v>2035</v>
      </c>
      <c r="K46" s="353" t="s">
        <v>2046</v>
      </c>
      <c r="L46" s="613">
        <f t="shared" si="0"/>
        <v>14</v>
      </c>
      <c r="M46" s="1795">
        <f t="shared" si="1"/>
        <v>9</v>
      </c>
      <c r="N46" s="2050"/>
      <c r="O46" s="2050">
        <v>33</v>
      </c>
      <c r="P46" s="404"/>
      <c r="Q46" s="2051"/>
      <c r="R46" s="367"/>
      <c r="S46" s="367"/>
      <c r="T46" s="367"/>
      <c r="U46" s="367"/>
    </row>
    <row r="47" spans="1:21" ht="12.6" customHeight="1">
      <c r="A47" s="903">
        <v>43710</v>
      </c>
      <c r="B47" s="384">
        <v>43686</v>
      </c>
      <c r="C47" s="364">
        <v>43700</v>
      </c>
      <c r="D47" s="364">
        <v>43720</v>
      </c>
      <c r="E47" s="355" t="s">
        <v>3334</v>
      </c>
      <c r="F47" s="1432" t="s">
        <v>3470</v>
      </c>
      <c r="G47" s="353" t="s">
        <v>14866</v>
      </c>
      <c r="H47" s="353" t="s">
        <v>14867</v>
      </c>
      <c r="I47" s="353"/>
      <c r="J47" s="353" t="s">
        <v>2969</v>
      </c>
      <c r="K47" s="353" t="s">
        <v>14868</v>
      </c>
      <c r="L47" s="613">
        <f t="shared" si="0"/>
        <v>24</v>
      </c>
      <c r="M47" s="1795">
        <f t="shared" si="1"/>
        <v>15</v>
      </c>
      <c r="N47" s="2050"/>
      <c r="O47" s="2050">
        <v>42</v>
      </c>
      <c r="P47" s="404"/>
      <c r="Q47" s="2051"/>
      <c r="R47" s="367"/>
      <c r="S47" s="367"/>
      <c r="T47" s="367"/>
      <c r="U47" s="367"/>
    </row>
    <row r="48" spans="1:21" ht="12.6" customHeight="1">
      <c r="A48" s="2058">
        <v>43594</v>
      </c>
      <c r="B48" s="2069">
        <v>43579</v>
      </c>
      <c r="C48" s="2058">
        <v>43594</v>
      </c>
      <c r="D48" s="912">
        <v>43609</v>
      </c>
      <c r="E48" s="367" t="s">
        <v>3334</v>
      </c>
      <c r="F48" s="1432" t="s">
        <v>14869</v>
      </c>
      <c r="G48" s="404" t="s">
        <v>14870</v>
      </c>
      <c r="H48" s="353"/>
      <c r="I48" s="404"/>
      <c r="J48" s="665" t="s">
        <v>2042</v>
      </c>
      <c r="K48" s="2049"/>
      <c r="L48" s="613">
        <f t="shared" si="0"/>
        <v>15</v>
      </c>
      <c r="M48" s="1795">
        <f t="shared" si="1"/>
        <v>10</v>
      </c>
      <c r="N48" s="2050"/>
      <c r="O48" s="2050">
        <v>59</v>
      </c>
      <c r="P48" s="404"/>
      <c r="Q48" s="2051"/>
      <c r="R48" s="367"/>
      <c r="S48" s="367"/>
      <c r="T48" s="367"/>
      <c r="U48" s="367"/>
    </row>
    <row r="49" spans="1:21" ht="12.6" customHeight="1">
      <c r="A49" s="903">
        <v>43515</v>
      </c>
      <c r="B49" s="2053">
        <v>43496</v>
      </c>
      <c r="C49" s="907">
        <v>43526</v>
      </c>
      <c r="D49" s="907">
        <v>43526</v>
      </c>
      <c r="E49" s="427" t="s">
        <v>3334</v>
      </c>
      <c r="F49" s="1432" t="s">
        <v>14869</v>
      </c>
      <c r="G49" s="421" t="s">
        <v>14871</v>
      </c>
      <c r="H49" s="424" t="s">
        <v>14872</v>
      </c>
      <c r="I49" s="421"/>
      <c r="J49" s="909" t="s">
        <v>2034</v>
      </c>
      <c r="K49" s="2049"/>
      <c r="L49" s="613">
        <f t="shared" si="0"/>
        <v>19</v>
      </c>
      <c r="M49" s="1795">
        <f t="shared" si="1"/>
        <v>12</v>
      </c>
      <c r="N49" s="2050"/>
      <c r="O49" s="2050">
        <v>86</v>
      </c>
      <c r="P49" s="404"/>
      <c r="Q49" s="2051"/>
      <c r="R49" s="367"/>
      <c r="S49" s="367"/>
      <c r="T49" s="367"/>
      <c r="U49" s="367"/>
    </row>
    <row r="50" spans="1:21" ht="12.6" customHeight="1">
      <c r="A50" s="903">
        <v>43636</v>
      </c>
      <c r="B50" s="717">
        <v>43613</v>
      </c>
      <c r="C50" s="364">
        <v>43628</v>
      </c>
      <c r="D50" s="364">
        <v>43623</v>
      </c>
      <c r="E50" s="355" t="s">
        <v>3334</v>
      </c>
      <c r="F50" s="1432" t="s">
        <v>14873</v>
      </c>
      <c r="G50" s="353" t="s">
        <v>14874</v>
      </c>
      <c r="H50" s="353" t="s">
        <v>14867</v>
      </c>
      <c r="I50" s="353"/>
      <c r="J50" s="348" t="s">
        <v>2034</v>
      </c>
      <c r="K50" s="2049"/>
      <c r="L50" s="613">
        <f t="shared" si="0"/>
        <v>23</v>
      </c>
      <c r="M50" s="1795">
        <f t="shared" si="1"/>
        <v>16</v>
      </c>
      <c r="N50" s="2050"/>
      <c r="O50" s="2050">
        <v>65</v>
      </c>
      <c r="P50" s="404"/>
      <c r="Q50" s="2051"/>
      <c r="R50" s="367"/>
      <c r="S50" s="367"/>
      <c r="T50" s="367"/>
      <c r="U50" s="367"/>
    </row>
    <row r="51" spans="1:21" ht="12.6" customHeight="1">
      <c r="A51" s="903">
        <v>43553</v>
      </c>
      <c r="B51" s="377">
        <v>43537</v>
      </c>
      <c r="C51" s="364">
        <v>43553</v>
      </c>
      <c r="D51" s="1397">
        <v>43568</v>
      </c>
      <c r="E51" s="355" t="s">
        <v>3334</v>
      </c>
      <c r="F51" s="1432" t="s">
        <v>14875</v>
      </c>
      <c r="G51" s="353" t="s">
        <v>14876</v>
      </c>
      <c r="H51" s="353" t="s">
        <v>14877</v>
      </c>
      <c r="I51" s="353"/>
      <c r="J51" s="8" t="s">
        <v>3001</v>
      </c>
      <c r="K51" s="353"/>
      <c r="L51" s="613">
        <f t="shared" si="0"/>
        <v>16</v>
      </c>
      <c r="M51" s="1795">
        <f t="shared" si="1"/>
        <v>11</v>
      </c>
      <c r="N51" s="2050"/>
      <c r="O51" s="2050">
        <v>35</v>
      </c>
      <c r="P51" s="353"/>
      <c r="Q51" s="2051"/>
      <c r="R51" s="367"/>
      <c r="S51" s="367"/>
      <c r="T51" s="367"/>
      <c r="U51" s="367"/>
    </row>
    <row r="52" spans="1:21" ht="12.6" customHeight="1">
      <c r="A52" s="903">
        <v>43615</v>
      </c>
      <c r="B52" s="717">
        <v>43600</v>
      </c>
      <c r="C52" s="932">
        <v>43614</v>
      </c>
      <c r="D52" s="932">
        <v>43614</v>
      </c>
      <c r="E52" s="349" t="s">
        <v>3334</v>
      </c>
      <c r="F52" s="1432" t="s">
        <v>14875</v>
      </c>
      <c r="G52" s="426" t="s">
        <v>14878</v>
      </c>
      <c r="H52" s="426" t="s">
        <v>14879</v>
      </c>
      <c r="I52" s="426"/>
      <c r="J52" s="589" t="s">
        <v>2034</v>
      </c>
      <c r="K52" s="424"/>
      <c r="L52" s="613">
        <f t="shared" si="0"/>
        <v>15</v>
      </c>
      <c r="M52" s="1795">
        <f t="shared" si="1"/>
        <v>10</v>
      </c>
      <c r="N52" s="2050"/>
      <c r="O52" s="2050">
        <v>25</v>
      </c>
      <c r="P52" s="404"/>
      <c r="Q52" s="355"/>
      <c r="R52" s="355"/>
      <c r="S52" s="355"/>
      <c r="T52" s="355"/>
      <c r="U52" s="355"/>
    </row>
    <row r="53" spans="1:21" ht="12.6" customHeight="1">
      <c r="A53" s="903">
        <v>43637</v>
      </c>
      <c r="B53" s="381">
        <v>43621</v>
      </c>
      <c r="C53" s="932">
        <v>43628</v>
      </c>
      <c r="D53" s="932">
        <v>43651</v>
      </c>
      <c r="E53" s="349" t="s">
        <v>3334</v>
      </c>
      <c r="F53" s="1432" t="s">
        <v>14875</v>
      </c>
      <c r="G53" s="426" t="s">
        <v>14880</v>
      </c>
      <c r="H53" s="426" t="s">
        <v>14881</v>
      </c>
      <c r="I53" s="426"/>
      <c r="J53" s="589" t="s">
        <v>2034</v>
      </c>
      <c r="K53" s="353"/>
      <c r="L53" s="613">
        <f t="shared" si="0"/>
        <v>16</v>
      </c>
      <c r="M53" s="1795">
        <f t="shared" si="1"/>
        <v>11</v>
      </c>
      <c r="N53" s="2050"/>
      <c r="O53" s="2050">
        <v>22</v>
      </c>
      <c r="P53" s="353"/>
      <c r="Q53" s="2051"/>
      <c r="R53" s="367"/>
      <c r="S53" s="367"/>
      <c r="T53" s="367"/>
      <c r="U53" s="367"/>
    </row>
    <row r="54" spans="1:21" ht="12.6" customHeight="1">
      <c r="A54" s="903">
        <v>43503</v>
      </c>
      <c r="B54" s="2053">
        <v>43476</v>
      </c>
      <c r="C54" s="904">
        <v>43507</v>
      </c>
      <c r="D54" s="904">
        <v>43507</v>
      </c>
      <c r="E54" s="367" t="s">
        <v>3334</v>
      </c>
      <c r="F54" s="1432" t="s">
        <v>14882</v>
      </c>
      <c r="G54" s="404" t="s">
        <v>14883</v>
      </c>
      <c r="H54" s="353" t="s">
        <v>14884</v>
      </c>
      <c r="I54" s="404"/>
      <c r="J54" s="951" t="s">
        <v>3001</v>
      </c>
      <c r="K54" s="2049"/>
      <c r="L54" s="613">
        <f t="shared" si="0"/>
        <v>27</v>
      </c>
      <c r="M54" s="1795">
        <f t="shared" si="1"/>
        <v>18</v>
      </c>
      <c r="N54" s="404"/>
      <c r="O54" s="2050">
        <v>27</v>
      </c>
      <c r="P54" s="404"/>
      <c r="Q54" s="2051"/>
      <c r="R54" s="367"/>
      <c r="S54" s="367"/>
      <c r="T54" s="367"/>
      <c r="U54" s="367"/>
    </row>
    <row r="55" spans="1:21" ht="12.6" customHeight="1">
      <c r="A55" s="903">
        <v>43508</v>
      </c>
      <c r="B55" s="2053">
        <v>43480</v>
      </c>
      <c r="C55" s="904">
        <v>43510</v>
      </c>
      <c r="D55" s="907">
        <v>43510</v>
      </c>
      <c r="E55" s="367" t="s">
        <v>3334</v>
      </c>
      <c r="F55" s="1432" t="s">
        <v>14885</v>
      </c>
      <c r="G55" s="404" t="s">
        <v>14886</v>
      </c>
      <c r="H55" s="353"/>
      <c r="I55" s="404"/>
      <c r="J55" s="951" t="s">
        <v>2034</v>
      </c>
      <c r="K55" s="2049"/>
      <c r="L55" s="613">
        <f t="shared" si="0"/>
        <v>28</v>
      </c>
      <c r="M55" s="1795">
        <f t="shared" si="1"/>
        <v>19</v>
      </c>
      <c r="N55" s="2050"/>
      <c r="O55" s="2050">
        <v>34</v>
      </c>
      <c r="P55" s="404"/>
      <c r="Q55" s="367"/>
      <c r="R55" s="367"/>
      <c r="S55" s="367"/>
      <c r="T55" s="367"/>
      <c r="U55" s="367"/>
    </row>
    <row r="56" spans="1:21" ht="12.6" customHeight="1">
      <c r="A56" s="903">
        <v>43517</v>
      </c>
      <c r="B56" s="910">
        <v>43509</v>
      </c>
      <c r="C56" s="904">
        <v>43523</v>
      </c>
      <c r="D56" s="904">
        <v>43537</v>
      </c>
      <c r="E56" s="367" t="s">
        <v>3334</v>
      </c>
      <c r="F56" s="1432" t="s">
        <v>12528</v>
      </c>
      <c r="G56" s="404" t="s">
        <v>14887</v>
      </c>
      <c r="H56" s="353" t="s">
        <v>12912</v>
      </c>
      <c r="I56" s="404"/>
      <c r="J56" s="665" t="s">
        <v>3001</v>
      </c>
      <c r="K56" s="2049"/>
      <c r="L56" s="613">
        <f t="shared" si="0"/>
        <v>8</v>
      </c>
      <c r="M56" s="1795">
        <f t="shared" si="1"/>
        <v>5</v>
      </c>
      <c r="N56" s="2050"/>
      <c r="O56" s="2050">
        <v>28</v>
      </c>
      <c r="P56" s="404"/>
      <c r="Q56" s="2051"/>
      <c r="R56" s="367"/>
      <c r="S56" s="367"/>
      <c r="T56" s="367"/>
      <c r="U56" s="367"/>
    </row>
    <row r="57" spans="1:21" ht="12.6" customHeight="1">
      <c r="A57" s="905">
        <v>43630</v>
      </c>
      <c r="B57" s="381">
        <v>43619</v>
      </c>
      <c r="C57" s="364">
        <v>43627</v>
      </c>
      <c r="D57" s="364">
        <v>43649</v>
      </c>
      <c r="E57" s="355" t="s">
        <v>3334</v>
      </c>
      <c r="F57" s="1432" t="s">
        <v>12528</v>
      </c>
      <c r="G57" s="22" t="s">
        <v>14888</v>
      </c>
      <c r="H57" s="22"/>
      <c r="I57" s="22"/>
      <c r="J57" s="348" t="s">
        <v>2035</v>
      </c>
      <c r="K57" s="353"/>
      <c r="L57" s="613">
        <f t="shared" si="0"/>
        <v>11</v>
      </c>
      <c r="M57" s="1795">
        <f t="shared" si="1"/>
        <v>8</v>
      </c>
      <c r="N57" s="353"/>
      <c r="O57" s="2050">
        <v>2</v>
      </c>
      <c r="P57" s="353"/>
      <c r="Q57" s="2051"/>
      <c r="R57" s="367"/>
      <c r="S57" s="367"/>
      <c r="T57" s="367"/>
      <c r="U57" s="367"/>
    </row>
    <row r="58" spans="1:21" ht="12.6" customHeight="1">
      <c r="A58" s="2070">
        <v>43684</v>
      </c>
      <c r="B58" s="383">
        <v>43663</v>
      </c>
      <c r="C58" s="932">
        <v>43694</v>
      </c>
      <c r="D58" s="932">
        <v>43694</v>
      </c>
      <c r="E58" s="349" t="s">
        <v>3334</v>
      </c>
      <c r="F58" s="1432" t="s">
        <v>14889</v>
      </c>
      <c r="G58" s="424" t="s">
        <v>14890</v>
      </c>
      <c r="H58" s="424"/>
      <c r="I58" s="424"/>
      <c r="J58" s="424" t="s">
        <v>2035</v>
      </c>
      <c r="K58" s="2071"/>
      <c r="L58" s="613">
        <f t="shared" si="0"/>
        <v>21</v>
      </c>
      <c r="M58" s="1795">
        <f t="shared" si="1"/>
        <v>14</v>
      </c>
      <c r="N58" s="2050"/>
      <c r="O58" s="2050">
        <v>62</v>
      </c>
      <c r="P58" s="421"/>
      <c r="Q58" s="353"/>
      <c r="R58" s="353"/>
      <c r="S58" s="353"/>
      <c r="T58" s="353"/>
      <c r="U58" s="353"/>
    </row>
    <row r="59" spans="1:21" ht="12.6" customHeight="1">
      <c r="A59" s="903">
        <v>43476</v>
      </c>
      <c r="B59" s="2053">
        <v>43476</v>
      </c>
      <c r="C59" s="367"/>
      <c r="D59" s="367"/>
      <c r="E59" s="367" t="s">
        <v>3334</v>
      </c>
      <c r="F59" s="2067" t="s">
        <v>3354</v>
      </c>
      <c r="G59" s="404" t="s">
        <v>14891</v>
      </c>
      <c r="H59" s="353"/>
      <c r="I59" s="404"/>
      <c r="J59" s="665" t="s">
        <v>2033</v>
      </c>
      <c r="K59" s="2049"/>
      <c r="L59" s="613">
        <f t="shared" si="0"/>
        <v>0</v>
      </c>
      <c r="M59" s="1795">
        <f t="shared" si="1"/>
        <v>0</v>
      </c>
      <c r="N59" s="2050"/>
      <c r="O59" s="2050">
        <v>28</v>
      </c>
      <c r="P59" s="404"/>
      <c r="Q59" s="2072"/>
      <c r="R59" s="427"/>
      <c r="S59" s="427"/>
      <c r="T59" s="427"/>
      <c r="U59" s="427"/>
    </row>
    <row r="60" spans="1:21" ht="12.6" customHeight="1">
      <c r="A60" s="903">
        <v>43508</v>
      </c>
      <c r="B60" s="2059">
        <v>43508</v>
      </c>
      <c r="C60" s="367"/>
      <c r="D60" s="367"/>
      <c r="E60" s="367" t="s">
        <v>3334</v>
      </c>
      <c r="F60" s="2067" t="s">
        <v>3354</v>
      </c>
      <c r="G60" s="404" t="s">
        <v>14892</v>
      </c>
      <c r="H60" s="353"/>
      <c r="I60" s="404"/>
      <c r="J60" s="665" t="s">
        <v>2033</v>
      </c>
      <c r="K60" s="2049"/>
      <c r="L60" s="613">
        <f t="shared" si="0"/>
        <v>0</v>
      </c>
      <c r="M60" s="1795">
        <f t="shared" si="1"/>
        <v>0</v>
      </c>
      <c r="N60" s="2050"/>
      <c r="O60" s="2050">
        <v>20</v>
      </c>
      <c r="P60" s="404"/>
      <c r="Q60" s="2051"/>
      <c r="R60" s="367"/>
      <c r="S60" s="367"/>
      <c r="T60" s="367"/>
      <c r="U60" s="367"/>
    </row>
    <row r="61" spans="1:21" ht="12.6" customHeight="1">
      <c r="A61" s="903">
        <v>43532</v>
      </c>
      <c r="B61" s="913">
        <v>43532</v>
      </c>
      <c r="C61" s="367"/>
      <c r="D61" s="367"/>
      <c r="E61" s="367" t="s">
        <v>3334</v>
      </c>
      <c r="F61" s="2067" t="s">
        <v>3354</v>
      </c>
      <c r="G61" s="404" t="s">
        <v>14893</v>
      </c>
      <c r="H61" s="353"/>
      <c r="I61" s="404"/>
      <c r="J61" s="665" t="s">
        <v>2033</v>
      </c>
      <c r="K61" s="2049"/>
      <c r="L61" s="613">
        <f t="shared" si="0"/>
        <v>0</v>
      </c>
      <c r="M61" s="1795">
        <f t="shared" si="1"/>
        <v>0</v>
      </c>
      <c r="N61" s="2050"/>
      <c r="O61" s="2050">
        <v>24</v>
      </c>
      <c r="P61" s="404"/>
      <c r="Q61" s="2051"/>
      <c r="R61" s="367"/>
      <c r="S61" s="367"/>
      <c r="T61" s="367"/>
      <c r="U61" s="367"/>
    </row>
    <row r="62" spans="1:21" ht="12.6" customHeight="1">
      <c r="A62" s="903">
        <v>43564</v>
      </c>
      <c r="B62" s="1050">
        <v>43563</v>
      </c>
      <c r="C62" s="367"/>
      <c r="D62" s="367"/>
      <c r="E62" s="367" t="s">
        <v>3334</v>
      </c>
      <c r="F62" s="2067" t="s">
        <v>3354</v>
      </c>
      <c r="G62" s="404" t="s">
        <v>14894</v>
      </c>
      <c r="H62" s="353"/>
      <c r="I62" s="404"/>
      <c r="J62" s="665" t="s">
        <v>2033</v>
      </c>
      <c r="K62" s="2049"/>
      <c r="L62" s="613">
        <f t="shared" si="0"/>
        <v>1</v>
      </c>
      <c r="M62" s="1795">
        <f t="shared" si="1"/>
        <v>0</v>
      </c>
      <c r="N62" s="353"/>
      <c r="O62" s="2050">
        <v>22</v>
      </c>
      <c r="P62" s="404"/>
      <c r="Q62" s="2051"/>
      <c r="R62" s="367"/>
      <c r="S62" s="367"/>
      <c r="T62" s="367"/>
      <c r="U62" s="367"/>
    </row>
    <row r="63" spans="1:21" ht="12.6" customHeight="1">
      <c r="A63" s="903">
        <v>43595</v>
      </c>
      <c r="B63" s="717">
        <v>43595</v>
      </c>
      <c r="C63" s="367"/>
      <c r="D63" s="367"/>
      <c r="E63" s="367" t="s">
        <v>3334</v>
      </c>
      <c r="F63" s="2067" t="s">
        <v>3354</v>
      </c>
      <c r="G63" s="404" t="s">
        <v>14891</v>
      </c>
      <c r="H63" s="353"/>
      <c r="I63" s="404"/>
      <c r="J63" s="665" t="s">
        <v>2033</v>
      </c>
      <c r="K63" s="2049"/>
      <c r="L63" s="613">
        <f t="shared" si="0"/>
        <v>0</v>
      </c>
      <c r="M63" s="1795">
        <f t="shared" si="1"/>
        <v>0</v>
      </c>
      <c r="N63" s="2050"/>
      <c r="O63" s="2050">
        <v>16</v>
      </c>
      <c r="P63" s="404"/>
      <c r="Q63" s="2051"/>
      <c r="R63" s="367"/>
      <c r="S63" s="367"/>
      <c r="T63" s="367"/>
      <c r="U63" s="367"/>
    </row>
    <row r="64" spans="1:21" ht="12.6" customHeight="1">
      <c r="A64" s="903">
        <v>43654</v>
      </c>
      <c r="B64" s="383">
        <v>43654</v>
      </c>
      <c r="C64" s="367"/>
      <c r="D64" s="367"/>
      <c r="E64" s="367" t="s">
        <v>3334</v>
      </c>
      <c r="F64" s="2067" t="s">
        <v>3354</v>
      </c>
      <c r="G64" s="404" t="s">
        <v>14891</v>
      </c>
      <c r="H64" s="353"/>
      <c r="I64" s="404"/>
      <c r="J64" s="665" t="s">
        <v>2033</v>
      </c>
      <c r="K64" s="2049"/>
      <c r="L64" s="613">
        <f t="shared" si="0"/>
        <v>0</v>
      </c>
      <c r="M64" s="1795">
        <f t="shared" si="1"/>
        <v>0</v>
      </c>
      <c r="N64" s="2050"/>
      <c r="O64" s="2050">
        <v>4</v>
      </c>
      <c r="P64" s="404"/>
      <c r="Q64" s="2051"/>
      <c r="R64" s="367"/>
      <c r="S64" s="367"/>
      <c r="T64" s="367"/>
      <c r="U64" s="367"/>
    </row>
    <row r="65" spans="1:21" ht="12.6" customHeight="1">
      <c r="A65" s="903">
        <v>43689</v>
      </c>
      <c r="B65" s="921">
        <v>43689</v>
      </c>
      <c r="C65" s="367"/>
      <c r="D65" s="367"/>
      <c r="E65" s="367" t="s">
        <v>3334</v>
      </c>
      <c r="F65" s="2067" t="s">
        <v>3354</v>
      </c>
      <c r="G65" s="404" t="s">
        <v>14895</v>
      </c>
      <c r="H65" s="353"/>
      <c r="I65" s="404"/>
      <c r="J65" s="665" t="s">
        <v>2033</v>
      </c>
      <c r="K65" s="2049"/>
      <c r="L65" s="613">
        <f t="shared" si="0"/>
        <v>0</v>
      </c>
      <c r="M65" s="1795">
        <f t="shared" si="1"/>
        <v>0</v>
      </c>
      <c r="N65" s="2050"/>
      <c r="O65" s="2050">
        <v>6</v>
      </c>
      <c r="P65" s="424"/>
      <c r="Q65" s="2051"/>
      <c r="R65" s="367"/>
      <c r="S65" s="367"/>
      <c r="T65" s="367"/>
      <c r="U65" s="367"/>
    </row>
    <row r="66" spans="1:21" ht="12.6" customHeight="1">
      <c r="A66" s="903">
        <v>43626</v>
      </c>
      <c r="B66" s="381">
        <v>43626</v>
      </c>
      <c r="C66" s="367"/>
      <c r="D66" s="367"/>
      <c r="E66" s="367" t="s">
        <v>3334</v>
      </c>
      <c r="F66" s="2067" t="s">
        <v>3354</v>
      </c>
      <c r="G66" s="404" t="s">
        <v>14896</v>
      </c>
      <c r="H66" s="353"/>
      <c r="I66" s="404"/>
      <c r="J66" s="665" t="s">
        <v>2033</v>
      </c>
      <c r="K66" s="2049"/>
      <c r="L66" s="613">
        <f t="shared" ref="L66:L129" si="2">(A66-B66)</f>
        <v>0</v>
      </c>
      <c r="M66" s="1795">
        <f t="shared" ref="M66:M129" si="3">NETWORKDAYS(B66,A66,A66:B66)</f>
        <v>0</v>
      </c>
      <c r="N66" s="2050"/>
      <c r="O66" s="2050">
        <v>10</v>
      </c>
      <c r="P66" s="404"/>
      <c r="Q66" s="2051"/>
      <c r="R66" s="367"/>
      <c r="S66" s="367"/>
      <c r="T66" s="367"/>
      <c r="U66" s="367"/>
    </row>
    <row r="67" spans="1:21" ht="12.6" customHeight="1">
      <c r="A67" s="906">
        <v>43682</v>
      </c>
      <c r="B67" s="383">
        <v>43664</v>
      </c>
      <c r="C67" s="364">
        <v>43695</v>
      </c>
      <c r="D67" s="364">
        <v>43695</v>
      </c>
      <c r="E67" s="355" t="s">
        <v>3335</v>
      </c>
      <c r="F67" s="353" t="s">
        <v>4250</v>
      </c>
      <c r="G67" s="353" t="s">
        <v>14897</v>
      </c>
      <c r="H67" s="353"/>
      <c r="I67" s="353"/>
      <c r="J67" s="353" t="s">
        <v>2035</v>
      </c>
      <c r="K67" s="2049"/>
      <c r="L67" s="613">
        <f t="shared" si="2"/>
        <v>18</v>
      </c>
      <c r="M67" s="1795">
        <f t="shared" si="3"/>
        <v>11</v>
      </c>
      <c r="N67" s="2050"/>
      <c r="O67" s="2050">
        <v>59</v>
      </c>
      <c r="P67" s="353"/>
      <c r="Q67" s="2051"/>
      <c r="R67" s="367"/>
      <c r="S67" s="367"/>
      <c r="T67" s="367"/>
      <c r="U67" s="367"/>
    </row>
    <row r="68" spans="1:21" ht="12.6" customHeight="1">
      <c r="A68" s="904">
        <v>43497</v>
      </c>
      <c r="B68" s="2063">
        <v>43483</v>
      </c>
      <c r="C68" s="904">
        <v>43500</v>
      </c>
      <c r="D68" s="904">
        <v>43500</v>
      </c>
      <c r="E68" s="367" t="s">
        <v>3334</v>
      </c>
      <c r="F68" s="404" t="s">
        <v>14898</v>
      </c>
      <c r="G68" s="404" t="s">
        <v>14899</v>
      </c>
      <c r="H68" s="353" t="s">
        <v>3893</v>
      </c>
      <c r="I68" s="404"/>
      <c r="J68" s="665" t="s">
        <v>2042</v>
      </c>
      <c r="K68" s="2049"/>
      <c r="L68" s="613">
        <f t="shared" si="2"/>
        <v>14</v>
      </c>
      <c r="M68" s="1795">
        <f t="shared" si="3"/>
        <v>9</v>
      </c>
      <c r="N68" s="2050"/>
      <c r="O68" s="2050">
        <v>49</v>
      </c>
      <c r="P68" s="404"/>
      <c r="Q68" s="2051"/>
      <c r="R68" s="367"/>
      <c r="S68" s="367"/>
      <c r="T68" s="367"/>
      <c r="U68" s="367"/>
    </row>
    <row r="69" spans="1:21" ht="12.6" customHeight="1">
      <c r="A69" s="903">
        <v>43532</v>
      </c>
      <c r="B69" s="913">
        <v>43532</v>
      </c>
      <c r="C69" s="367"/>
      <c r="D69" s="367"/>
      <c r="E69" s="367" t="s">
        <v>3334</v>
      </c>
      <c r="F69" s="404" t="s">
        <v>14900</v>
      </c>
      <c r="G69" s="404" t="s">
        <v>14901</v>
      </c>
      <c r="H69" s="353"/>
      <c r="I69" s="404"/>
      <c r="J69" s="665" t="s">
        <v>2033</v>
      </c>
      <c r="K69" s="2049"/>
      <c r="L69" s="613">
        <f t="shared" si="2"/>
        <v>0</v>
      </c>
      <c r="M69" s="1795">
        <f t="shared" si="3"/>
        <v>0</v>
      </c>
      <c r="N69" s="2050"/>
      <c r="O69" s="2050">
        <v>25</v>
      </c>
      <c r="P69" s="404"/>
      <c r="Q69" s="2051"/>
      <c r="R69" s="367"/>
      <c r="S69" s="367"/>
      <c r="T69" s="367"/>
      <c r="U69" s="367"/>
    </row>
    <row r="70" spans="1:21" ht="12.6" customHeight="1">
      <c r="A70" s="905">
        <v>43567</v>
      </c>
      <c r="B70" s="914">
        <v>43536</v>
      </c>
      <c r="C70" s="905">
        <v>43567</v>
      </c>
      <c r="D70" s="905">
        <v>43567</v>
      </c>
      <c r="E70" s="367" t="s">
        <v>3334</v>
      </c>
      <c r="F70" s="404" t="s">
        <v>4883</v>
      </c>
      <c r="G70" s="404" t="s">
        <v>14902</v>
      </c>
      <c r="H70" s="353"/>
      <c r="I70" s="404"/>
      <c r="J70" s="665" t="s">
        <v>2042</v>
      </c>
      <c r="K70" s="2049"/>
      <c r="L70" s="613">
        <f t="shared" si="2"/>
        <v>31</v>
      </c>
      <c r="M70" s="1795">
        <f t="shared" si="3"/>
        <v>22</v>
      </c>
      <c r="N70" s="2050"/>
      <c r="O70" s="2050">
        <v>31</v>
      </c>
      <c r="P70" s="404"/>
      <c r="Q70" s="2051"/>
      <c r="R70" s="367"/>
      <c r="S70" s="367"/>
      <c r="T70" s="367"/>
      <c r="U70" s="367"/>
    </row>
    <row r="71" spans="1:21" ht="12.6" customHeight="1">
      <c r="A71" s="904">
        <v>43497</v>
      </c>
      <c r="B71" s="2063">
        <v>43489</v>
      </c>
      <c r="C71" s="905">
        <v>43494</v>
      </c>
      <c r="D71" s="905">
        <v>43494</v>
      </c>
      <c r="E71" s="367" t="s">
        <v>3335</v>
      </c>
      <c r="F71" s="404" t="s">
        <v>12773</v>
      </c>
      <c r="G71" s="404" t="s">
        <v>14903</v>
      </c>
      <c r="H71" s="353"/>
      <c r="I71" s="404"/>
      <c r="J71" s="665" t="s">
        <v>2042</v>
      </c>
      <c r="K71" s="2049"/>
      <c r="L71" s="613">
        <f t="shared" si="2"/>
        <v>8</v>
      </c>
      <c r="M71" s="1795">
        <f t="shared" si="3"/>
        <v>5</v>
      </c>
      <c r="N71" s="2050"/>
      <c r="O71" s="2050">
        <v>65</v>
      </c>
      <c r="P71" s="404"/>
      <c r="Q71" s="2051"/>
      <c r="R71" s="367"/>
      <c r="S71" s="367"/>
      <c r="T71" s="367"/>
      <c r="U71" s="367"/>
    </row>
    <row r="72" spans="1:21" ht="12.6" customHeight="1">
      <c r="A72" s="903">
        <v>43550</v>
      </c>
      <c r="B72" s="370">
        <v>43522</v>
      </c>
      <c r="C72" s="364">
        <v>43550</v>
      </c>
      <c r="D72" s="364">
        <v>43550</v>
      </c>
      <c r="E72" s="355" t="s">
        <v>3335</v>
      </c>
      <c r="F72" s="353" t="s">
        <v>14904</v>
      </c>
      <c r="G72" s="353" t="s">
        <v>14905</v>
      </c>
      <c r="H72" s="353"/>
      <c r="I72" s="353"/>
      <c r="J72" s="348" t="s">
        <v>2034</v>
      </c>
      <c r="K72" s="353"/>
      <c r="L72" s="613">
        <f t="shared" si="2"/>
        <v>28</v>
      </c>
      <c r="M72" s="1795">
        <f t="shared" si="3"/>
        <v>19</v>
      </c>
      <c r="N72" s="404"/>
      <c r="O72" s="2050">
        <v>58</v>
      </c>
      <c r="P72" s="353"/>
      <c r="Q72" s="353"/>
      <c r="R72" s="353"/>
      <c r="S72" s="353"/>
      <c r="T72" s="353"/>
      <c r="U72" s="353"/>
    </row>
    <row r="73" spans="1:21" ht="12.6" customHeight="1">
      <c r="A73" s="903">
        <v>43556</v>
      </c>
      <c r="B73" s="377">
        <v>43528</v>
      </c>
      <c r="C73" s="364">
        <v>43557</v>
      </c>
      <c r="D73" s="364">
        <v>43557</v>
      </c>
      <c r="E73" s="355" t="s">
        <v>3335</v>
      </c>
      <c r="F73" s="353" t="s">
        <v>14906</v>
      </c>
      <c r="G73" s="353" t="s">
        <v>14907</v>
      </c>
      <c r="H73" s="353"/>
      <c r="I73" s="353"/>
      <c r="J73" s="8" t="s">
        <v>3001</v>
      </c>
      <c r="K73" s="2049"/>
      <c r="L73" s="613">
        <f t="shared" si="2"/>
        <v>28</v>
      </c>
      <c r="M73" s="1795">
        <f t="shared" si="3"/>
        <v>19</v>
      </c>
      <c r="N73" s="2050"/>
      <c r="O73" s="2050">
        <v>4</v>
      </c>
      <c r="P73" s="404"/>
      <c r="Q73" s="2051"/>
      <c r="R73" s="367"/>
      <c r="S73" s="367"/>
      <c r="T73" s="367"/>
      <c r="U73" s="367"/>
    </row>
    <row r="74" spans="1:21" ht="12.6" customHeight="1">
      <c r="A74" s="903">
        <v>43500</v>
      </c>
      <c r="B74" s="2053">
        <v>43473</v>
      </c>
      <c r="C74" s="904">
        <v>43501</v>
      </c>
      <c r="D74" s="904">
        <v>43504</v>
      </c>
      <c r="E74" s="367" t="s">
        <v>3335</v>
      </c>
      <c r="F74" s="404" t="s">
        <v>12693</v>
      </c>
      <c r="G74" s="404" t="s">
        <v>14908</v>
      </c>
      <c r="H74" s="353"/>
      <c r="I74" s="404"/>
      <c r="J74" s="665" t="s">
        <v>2039</v>
      </c>
      <c r="K74" s="2049"/>
      <c r="L74" s="613">
        <f t="shared" si="2"/>
        <v>27</v>
      </c>
      <c r="M74" s="1795">
        <f t="shared" si="3"/>
        <v>18</v>
      </c>
      <c r="N74" s="2050"/>
      <c r="O74" s="2050">
        <v>14</v>
      </c>
      <c r="P74" s="404"/>
      <c r="Q74" s="2051"/>
      <c r="R74" s="367"/>
      <c r="S74" s="367"/>
      <c r="T74" s="367"/>
      <c r="U74" s="367"/>
    </row>
    <row r="75" spans="1:21" ht="12.6" customHeight="1">
      <c r="A75" s="903">
        <v>43669</v>
      </c>
      <c r="B75" s="383">
        <v>43648</v>
      </c>
      <c r="C75" s="364">
        <v>43662</v>
      </c>
      <c r="D75" s="364">
        <v>43679</v>
      </c>
      <c r="E75" s="355" t="s">
        <v>3335</v>
      </c>
      <c r="F75" s="353" t="s">
        <v>14909</v>
      </c>
      <c r="G75" s="22" t="s">
        <v>14910</v>
      </c>
      <c r="H75" s="2073" t="s">
        <v>3577</v>
      </c>
      <c r="I75" s="22"/>
      <c r="J75" s="353" t="s">
        <v>2034</v>
      </c>
      <c r="K75" s="353" t="s">
        <v>12427</v>
      </c>
      <c r="L75" s="613">
        <f t="shared" si="2"/>
        <v>21</v>
      </c>
      <c r="M75" s="1795">
        <f t="shared" si="3"/>
        <v>14</v>
      </c>
      <c r="N75" s="2050"/>
      <c r="O75" s="2050">
        <v>35</v>
      </c>
      <c r="P75" s="2"/>
      <c r="Q75" s="2051"/>
      <c r="R75" s="367"/>
      <c r="S75" s="367"/>
      <c r="T75" s="367"/>
      <c r="U75" s="367"/>
    </row>
    <row r="76" spans="1:21" ht="12.6" customHeight="1">
      <c r="A76" s="903">
        <v>43560</v>
      </c>
      <c r="B76" s="377">
        <v>43536</v>
      </c>
      <c r="C76" s="364">
        <v>43567</v>
      </c>
      <c r="D76" s="364">
        <v>43567</v>
      </c>
      <c r="E76" s="355" t="s">
        <v>3334</v>
      </c>
      <c r="F76" s="353" t="s">
        <v>14911</v>
      </c>
      <c r="G76" s="353" t="s">
        <v>14912</v>
      </c>
      <c r="H76" s="353"/>
      <c r="I76" s="353"/>
      <c r="J76" s="348" t="s">
        <v>3001</v>
      </c>
      <c r="K76" s="2049"/>
      <c r="L76" s="613">
        <f t="shared" si="2"/>
        <v>24</v>
      </c>
      <c r="M76" s="1795">
        <f t="shared" si="3"/>
        <v>17</v>
      </c>
      <c r="N76" s="2050"/>
      <c r="O76" s="2050">
        <v>33</v>
      </c>
      <c r="P76" s="404"/>
      <c r="Q76" s="355"/>
      <c r="R76" s="355"/>
      <c r="S76" s="355"/>
      <c r="T76" s="355"/>
      <c r="U76" s="355"/>
    </row>
    <row r="77" spans="1:21" ht="12.6" customHeight="1">
      <c r="A77" s="903">
        <v>43585</v>
      </c>
      <c r="B77" s="1050">
        <v>43570</v>
      </c>
      <c r="C77" s="932">
        <v>43585</v>
      </c>
      <c r="D77" s="932">
        <v>43600</v>
      </c>
      <c r="E77" s="349" t="s">
        <v>3334</v>
      </c>
      <c r="F77" s="353" t="s">
        <v>14911</v>
      </c>
      <c r="G77" s="424" t="s">
        <v>14913</v>
      </c>
      <c r="H77" s="424"/>
      <c r="I77" s="424"/>
      <c r="J77" s="589" t="s">
        <v>2034</v>
      </c>
      <c r="K77" s="2049"/>
      <c r="L77" s="613">
        <f t="shared" si="2"/>
        <v>15</v>
      </c>
      <c r="M77" s="1795">
        <f t="shared" si="3"/>
        <v>10</v>
      </c>
      <c r="N77" s="353"/>
      <c r="O77" s="2050">
        <v>49</v>
      </c>
      <c r="P77" s="404"/>
      <c r="Q77" s="2051"/>
      <c r="R77" s="367"/>
      <c r="S77" s="367"/>
      <c r="T77" s="367"/>
      <c r="U77" s="367"/>
    </row>
    <row r="78" spans="1:21" ht="12.6" customHeight="1">
      <c r="A78" s="903">
        <v>43523</v>
      </c>
      <c r="B78" s="910">
        <v>43516</v>
      </c>
      <c r="C78" s="904">
        <v>43523</v>
      </c>
      <c r="D78" s="904">
        <v>43523</v>
      </c>
      <c r="E78" s="367" t="s">
        <v>3334</v>
      </c>
      <c r="F78" s="404" t="s">
        <v>14914</v>
      </c>
      <c r="G78" s="404" t="s">
        <v>14915</v>
      </c>
      <c r="H78" s="353"/>
      <c r="I78" s="404"/>
      <c r="J78" s="665" t="s">
        <v>2034</v>
      </c>
      <c r="K78" s="2049"/>
      <c r="L78" s="613">
        <f t="shared" si="2"/>
        <v>7</v>
      </c>
      <c r="M78" s="1795">
        <f t="shared" si="3"/>
        <v>4</v>
      </c>
      <c r="N78" s="2050"/>
      <c r="O78" s="2050">
        <v>45</v>
      </c>
      <c r="P78" s="404"/>
      <c r="Q78" s="367"/>
      <c r="R78" s="367"/>
      <c r="S78" s="367"/>
      <c r="T78" s="367"/>
      <c r="U78" s="367"/>
    </row>
    <row r="79" spans="1:21" ht="12.6" customHeight="1">
      <c r="A79" s="903">
        <v>43650</v>
      </c>
      <c r="B79" s="381">
        <v>43641</v>
      </c>
      <c r="C79" s="364">
        <v>43644</v>
      </c>
      <c r="D79" s="364">
        <v>43644</v>
      </c>
      <c r="E79" s="355" t="s">
        <v>3334</v>
      </c>
      <c r="F79" s="353" t="s">
        <v>14916</v>
      </c>
      <c r="G79" s="353" t="s">
        <v>14917</v>
      </c>
      <c r="H79" s="353"/>
      <c r="I79" s="353"/>
      <c r="J79" s="348" t="s">
        <v>2033</v>
      </c>
      <c r="K79" s="353" t="s">
        <v>2888</v>
      </c>
      <c r="L79" s="613">
        <f t="shared" si="2"/>
        <v>9</v>
      </c>
      <c r="M79" s="1795">
        <f t="shared" si="3"/>
        <v>6</v>
      </c>
      <c r="N79" s="2050"/>
      <c r="O79" s="2050">
        <v>49</v>
      </c>
      <c r="P79" s="353"/>
      <c r="Q79" s="2"/>
      <c r="R79" s="2"/>
      <c r="S79" s="2"/>
      <c r="T79" s="2"/>
      <c r="U79" s="2"/>
    </row>
    <row r="80" spans="1:21" ht="12.6" customHeight="1">
      <c r="A80" s="903">
        <v>43689</v>
      </c>
      <c r="B80" s="383">
        <v>43662</v>
      </c>
      <c r="C80" s="364">
        <v>43693</v>
      </c>
      <c r="D80" s="932">
        <v>43693</v>
      </c>
      <c r="E80" s="355" t="s">
        <v>3335</v>
      </c>
      <c r="F80" s="353" t="s">
        <v>14918</v>
      </c>
      <c r="G80" s="22" t="s">
        <v>14919</v>
      </c>
      <c r="H80" s="22"/>
      <c r="I80" s="22"/>
      <c r="J80" s="353" t="s">
        <v>2034</v>
      </c>
      <c r="K80" s="2049"/>
      <c r="L80" s="613">
        <f t="shared" si="2"/>
        <v>27</v>
      </c>
      <c r="M80" s="1795">
        <f t="shared" si="3"/>
        <v>18</v>
      </c>
      <c r="N80" s="2050"/>
      <c r="O80" s="2050">
        <v>67</v>
      </c>
      <c r="P80" s="404"/>
      <c r="Q80" s="2051"/>
      <c r="R80" s="367"/>
      <c r="S80" s="367"/>
      <c r="T80" s="367"/>
      <c r="U80" s="367"/>
    </row>
    <row r="81" spans="1:21" ht="12.6" customHeight="1">
      <c r="A81" s="903">
        <v>43655</v>
      </c>
      <c r="B81" s="381">
        <v>43643</v>
      </c>
      <c r="C81" s="364">
        <v>43656</v>
      </c>
      <c r="D81" s="364">
        <v>43656</v>
      </c>
      <c r="E81" s="355" t="s">
        <v>3335</v>
      </c>
      <c r="F81" s="353" t="s">
        <v>14920</v>
      </c>
      <c r="G81" s="22" t="s">
        <v>14921</v>
      </c>
      <c r="H81" s="22"/>
      <c r="I81" s="22"/>
      <c r="J81" s="353" t="s">
        <v>2035</v>
      </c>
      <c r="K81" s="353"/>
      <c r="L81" s="613">
        <f t="shared" si="2"/>
        <v>12</v>
      </c>
      <c r="M81" s="1795">
        <f t="shared" si="3"/>
        <v>7</v>
      </c>
      <c r="N81" s="2050"/>
      <c r="O81" s="2050">
        <v>58</v>
      </c>
      <c r="P81" s="353"/>
      <c r="Q81" s="2051"/>
      <c r="R81" s="367"/>
      <c r="S81" s="367"/>
      <c r="T81" s="367"/>
      <c r="U81" s="367"/>
    </row>
    <row r="82" spans="1:21" ht="12.6" customHeight="1">
      <c r="A82" s="903">
        <v>43691</v>
      </c>
      <c r="B82" s="383">
        <v>43668</v>
      </c>
      <c r="C82" s="364">
        <v>43699</v>
      </c>
      <c r="D82" s="364">
        <v>43699</v>
      </c>
      <c r="E82" s="355" t="s">
        <v>3334</v>
      </c>
      <c r="F82" s="353" t="s">
        <v>14922</v>
      </c>
      <c r="G82" s="353" t="s">
        <v>14923</v>
      </c>
      <c r="H82" s="353" t="s">
        <v>14924</v>
      </c>
      <c r="I82" s="353"/>
      <c r="J82" s="353" t="s">
        <v>2034</v>
      </c>
      <c r="K82" s="2049"/>
      <c r="L82" s="613">
        <f t="shared" si="2"/>
        <v>23</v>
      </c>
      <c r="M82" s="1795">
        <f t="shared" si="3"/>
        <v>16</v>
      </c>
      <c r="N82" s="2050"/>
      <c r="O82" s="2050">
        <v>70</v>
      </c>
      <c r="P82" s="404"/>
      <c r="Q82" s="367"/>
      <c r="R82" s="367"/>
      <c r="S82" s="367"/>
      <c r="T82" s="367"/>
      <c r="U82" s="367"/>
    </row>
    <row r="83" spans="1:21" ht="12.6" customHeight="1">
      <c r="A83" s="905">
        <v>43515</v>
      </c>
      <c r="B83" s="2063">
        <v>43486</v>
      </c>
      <c r="C83" s="905">
        <v>43516</v>
      </c>
      <c r="D83" s="905">
        <v>43517</v>
      </c>
      <c r="E83" s="367" t="s">
        <v>3334</v>
      </c>
      <c r="F83" s="404" t="s">
        <v>14925</v>
      </c>
      <c r="G83" s="404" t="s">
        <v>14926</v>
      </c>
      <c r="H83" s="353"/>
      <c r="I83" s="404"/>
      <c r="J83" s="665" t="s">
        <v>2042</v>
      </c>
      <c r="K83" s="2049"/>
      <c r="L83" s="613">
        <f t="shared" si="2"/>
        <v>29</v>
      </c>
      <c r="M83" s="1795">
        <f t="shared" si="3"/>
        <v>20</v>
      </c>
      <c r="N83" s="2050"/>
      <c r="O83" s="2050">
        <v>54</v>
      </c>
      <c r="P83" s="404"/>
      <c r="Q83" s="353"/>
      <c r="R83" s="353"/>
      <c r="S83" s="353"/>
      <c r="T83" s="353"/>
      <c r="U83" s="353"/>
    </row>
    <row r="84" spans="1:21" ht="12.6" customHeight="1">
      <c r="A84" s="905">
        <v>43578</v>
      </c>
      <c r="B84" s="1050">
        <v>43570</v>
      </c>
      <c r="C84" s="905">
        <v>43578</v>
      </c>
      <c r="D84" s="912">
        <v>43600</v>
      </c>
      <c r="E84" s="367" t="s">
        <v>3334</v>
      </c>
      <c r="F84" s="404" t="s">
        <v>12365</v>
      </c>
      <c r="G84" s="404" t="s">
        <v>14927</v>
      </c>
      <c r="H84" s="353" t="s">
        <v>3577</v>
      </c>
      <c r="I84" s="404"/>
      <c r="J84" s="665" t="s">
        <v>2042</v>
      </c>
      <c r="K84" s="2049"/>
      <c r="L84" s="613">
        <f t="shared" si="2"/>
        <v>8</v>
      </c>
      <c r="M84" s="1795">
        <f t="shared" si="3"/>
        <v>5</v>
      </c>
      <c r="N84" s="353"/>
      <c r="O84" s="2050">
        <v>46</v>
      </c>
      <c r="P84" s="404"/>
      <c r="Q84" s="2051"/>
      <c r="R84" s="367"/>
      <c r="S84" s="367"/>
      <c r="T84" s="367"/>
      <c r="U84" s="367"/>
    </row>
    <row r="85" spans="1:21" ht="12.6" customHeight="1">
      <c r="A85" s="903">
        <v>43671</v>
      </c>
      <c r="B85" s="383">
        <v>43669</v>
      </c>
      <c r="C85" s="364">
        <v>43676</v>
      </c>
      <c r="D85" s="364">
        <v>43676</v>
      </c>
      <c r="E85" s="355" t="s">
        <v>3334</v>
      </c>
      <c r="F85" s="353" t="s">
        <v>4258</v>
      </c>
      <c r="G85" s="22" t="s">
        <v>14928</v>
      </c>
      <c r="H85" s="22"/>
      <c r="I85" s="22"/>
      <c r="J85" s="353" t="s">
        <v>2033</v>
      </c>
      <c r="K85" s="353" t="s">
        <v>2039</v>
      </c>
      <c r="L85" s="613">
        <f t="shared" si="2"/>
        <v>2</v>
      </c>
      <c r="M85" s="1795">
        <f t="shared" si="3"/>
        <v>1</v>
      </c>
      <c r="N85" s="2050"/>
      <c r="O85" s="2050">
        <v>37</v>
      </c>
      <c r="P85" s="353"/>
      <c r="Q85" s="2051"/>
      <c r="R85" s="367"/>
      <c r="S85" s="367"/>
      <c r="T85" s="367"/>
      <c r="U85" s="367"/>
    </row>
    <row r="86" spans="1:21" ht="13.5" customHeight="1">
      <c r="A86" s="903">
        <v>43480</v>
      </c>
      <c r="B86" s="2053">
        <v>43479</v>
      </c>
      <c r="C86" s="904">
        <v>43479</v>
      </c>
      <c r="D86" s="904">
        <v>43480</v>
      </c>
      <c r="E86" s="367" t="s">
        <v>3335</v>
      </c>
      <c r="F86" s="2074" t="s">
        <v>2698</v>
      </c>
      <c r="G86" s="404" t="s">
        <v>14929</v>
      </c>
      <c r="H86" s="353"/>
      <c r="I86" s="404"/>
      <c r="J86" s="2062" t="s">
        <v>2039</v>
      </c>
      <c r="K86" s="2075"/>
      <c r="L86" s="613">
        <f t="shared" si="2"/>
        <v>1</v>
      </c>
      <c r="M86" s="1795">
        <f t="shared" si="3"/>
        <v>0</v>
      </c>
      <c r="N86" s="2050"/>
      <c r="O86" s="2050">
        <v>31</v>
      </c>
      <c r="P86" s="404"/>
      <c r="Q86" s="2051"/>
      <c r="R86" s="367"/>
      <c r="S86" s="367"/>
      <c r="T86" s="367"/>
      <c r="U86" s="367"/>
    </row>
    <row r="87" spans="1:21" ht="12.6" customHeight="1">
      <c r="A87" s="903">
        <v>43488</v>
      </c>
      <c r="B87" s="2053">
        <v>43483</v>
      </c>
      <c r="C87" s="904">
        <v>43490</v>
      </c>
      <c r="D87" s="904">
        <v>43490</v>
      </c>
      <c r="E87" s="367" t="s">
        <v>3334</v>
      </c>
      <c r="F87" s="2074" t="s">
        <v>2698</v>
      </c>
      <c r="G87" s="404" t="s">
        <v>14930</v>
      </c>
      <c r="H87" s="353"/>
      <c r="I87" s="404"/>
      <c r="J87" s="951" t="s">
        <v>2039</v>
      </c>
      <c r="K87" s="2049"/>
      <c r="L87" s="613">
        <f t="shared" si="2"/>
        <v>5</v>
      </c>
      <c r="M87" s="1795">
        <f t="shared" si="3"/>
        <v>2</v>
      </c>
      <c r="N87" s="404"/>
      <c r="O87" s="2050">
        <v>50</v>
      </c>
      <c r="P87" s="404"/>
      <c r="Q87" s="2051"/>
      <c r="R87" s="367"/>
      <c r="S87" s="367"/>
      <c r="T87" s="367"/>
      <c r="U87" s="367"/>
    </row>
    <row r="88" spans="1:21" ht="12.6" customHeight="1">
      <c r="A88" s="903">
        <v>43581</v>
      </c>
      <c r="B88" s="377">
        <v>43553</v>
      </c>
      <c r="C88" s="903">
        <v>43584</v>
      </c>
      <c r="D88" s="903">
        <v>43584</v>
      </c>
      <c r="E88" s="367" t="s">
        <v>3335</v>
      </c>
      <c r="F88" s="2074" t="s">
        <v>2698</v>
      </c>
      <c r="G88" s="404" t="s">
        <v>14931</v>
      </c>
      <c r="H88" s="353"/>
      <c r="I88" s="404"/>
      <c r="J88" s="665" t="s">
        <v>3001</v>
      </c>
      <c r="K88" s="353"/>
      <c r="L88" s="613">
        <f t="shared" si="2"/>
        <v>28</v>
      </c>
      <c r="M88" s="1795">
        <f t="shared" si="3"/>
        <v>19</v>
      </c>
      <c r="N88" s="2050"/>
      <c r="O88" s="2050">
        <v>71</v>
      </c>
      <c r="P88" s="353"/>
      <c r="Q88" s="353"/>
      <c r="R88" s="353"/>
      <c r="S88" s="353"/>
      <c r="T88" s="353"/>
      <c r="U88" s="353"/>
    </row>
    <row r="89" spans="1:21" ht="12.6" customHeight="1">
      <c r="A89" s="906">
        <v>43600</v>
      </c>
      <c r="B89" s="717">
        <v>43588</v>
      </c>
      <c r="C89" s="364">
        <v>43602</v>
      </c>
      <c r="D89" s="364">
        <v>43605</v>
      </c>
      <c r="E89" s="355" t="s">
        <v>3335</v>
      </c>
      <c r="F89" s="2076" t="s">
        <v>2698</v>
      </c>
      <c r="G89" s="353" t="s">
        <v>14932</v>
      </c>
      <c r="H89" s="353" t="s">
        <v>14933</v>
      </c>
      <c r="I89" s="353"/>
      <c r="J89" s="348" t="s">
        <v>2969</v>
      </c>
      <c r="K89" s="353"/>
      <c r="L89" s="613">
        <f t="shared" si="2"/>
        <v>12</v>
      </c>
      <c r="M89" s="1795">
        <f t="shared" si="3"/>
        <v>7</v>
      </c>
      <c r="N89" s="2050"/>
      <c r="O89" s="2050">
        <v>5</v>
      </c>
      <c r="P89" s="404"/>
      <c r="Q89" s="367"/>
      <c r="R89" s="367"/>
      <c r="S89" s="367"/>
      <c r="T89" s="367"/>
      <c r="U89" s="367"/>
    </row>
    <row r="90" spans="1:21" ht="15" customHeight="1">
      <c r="A90" s="903">
        <v>43696</v>
      </c>
      <c r="B90" s="384">
        <v>43692</v>
      </c>
      <c r="C90" s="364">
        <v>43698</v>
      </c>
      <c r="D90" s="364">
        <v>43698</v>
      </c>
      <c r="E90" s="355" t="s">
        <v>3335</v>
      </c>
      <c r="F90" s="2076" t="s">
        <v>2698</v>
      </c>
      <c r="G90" s="22" t="s">
        <v>14934</v>
      </c>
      <c r="H90" s="22"/>
      <c r="I90" s="22"/>
      <c r="J90" s="353" t="s">
        <v>2969</v>
      </c>
      <c r="K90" s="13"/>
      <c r="L90" s="613">
        <f t="shared" si="2"/>
        <v>4</v>
      </c>
      <c r="M90" s="1795">
        <f t="shared" si="3"/>
        <v>1</v>
      </c>
      <c r="N90" s="2050"/>
      <c r="O90" s="2050">
        <v>21</v>
      </c>
      <c r="P90" s="404"/>
      <c r="Q90" s="367"/>
      <c r="R90" s="367"/>
      <c r="S90" s="367"/>
      <c r="T90" s="367"/>
      <c r="U90" s="367"/>
    </row>
    <row r="91" spans="1:21" ht="12.6" customHeight="1">
      <c r="A91" s="954">
        <v>43482</v>
      </c>
      <c r="B91" s="2053">
        <v>43480</v>
      </c>
      <c r="C91" s="904">
        <v>43483</v>
      </c>
      <c r="D91" s="904">
        <v>43483</v>
      </c>
      <c r="E91" s="367" t="s">
        <v>3334</v>
      </c>
      <c r="F91" s="2076" t="s">
        <v>2698</v>
      </c>
      <c r="G91" s="404" t="s">
        <v>14935</v>
      </c>
      <c r="H91" s="353" t="s">
        <v>3770</v>
      </c>
      <c r="I91" s="2"/>
      <c r="J91" s="665" t="s">
        <v>2033</v>
      </c>
      <c r="K91" s="2075"/>
      <c r="L91" s="613">
        <f t="shared" si="2"/>
        <v>2</v>
      </c>
      <c r="M91" s="1795">
        <f t="shared" si="3"/>
        <v>1</v>
      </c>
      <c r="N91" s="2050"/>
      <c r="O91" s="2050">
        <v>35</v>
      </c>
      <c r="P91" s="2"/>
      <c r="Q91" s="2051"/>
      <c r="R91" s="367"/>
      <c r="S91" s="367"/>
      <c r="T91" s="367"/>
      <c r="U91" s="367"/>
    </row>
    <row r="92" spans="1:21" ht="12.6" customHeight="1">
      <c r="A92" s="903">
        <v>43717</v>
      </c>
      <c r="B92" s="750">
        <v>43717</v>
      </c>
      <c r="C92" s="364">
        <v>43718</v>
      </c>
      <c r="D92" s="364">
        <v>43718</v>
      </c>
      <c r="E92" s="355" t="s">
        <v>3334</v>
      </c>
      <c r="F92" s="2076" t="s">
        <v>14936</v>
      </c>
      <c r="G92" s="22" t="s">
        <v>14937</v>
      </c>
      <c r="H92" s="22"/>
      <c r="I92" s="22"/>
      <c r="J92" s="353" t="s">
        <v>2039</v>
      </c>
      <c r="K92" s="353"/>
      <c r="L92" s="613">
        <f t="shared" si="2"/>
        <v>0</v>
      </c>
      <c r="M92" s="1795">
        <f t="shared" si="3"/>
        <v>0</v>
      </c>
      <c r="N92" s="2050"/>
      <c r="O92" s="2050">
        <v>2</v>
      </c>
      <c r="P92" s="353"/>
      <c r="Q92" s="2051"/>
      <c r="R92" s="367"/>
      <c r="S92" s="367"/>
      <c r="T92" s="367"/>
      <c r="U92" s="367"/>
    </row>
    <row r="93" spans="1:21" ht="12.6" customHeight="1">
      <c r="A93" s="903">
        <v>43521</v>
      </c>
      <c r="B93" s="910">
        <v>43516</v>
      </c>
      <c r="C93" s="904">
        <v>43522</v>
      </c>
      <c r="D93" s="904">
        <v>43522</v>
      </c>
      <c r="E93" s="367" t="s">
        <v>3335</v>
      </c>
      <c r="F93" s="2074" t="s">
        <v>14938</v>
      </c>
      <c r="G93" s="404" t="s">
        <v>14939</v>
      </c>
      <c r="H93" s="353"/>
      <c r="I93" s="404"/>
      <c r="J93" s="665" t="s">
        <v>2039</v>
      </c>
      <c r="K93" s="2049"/>
      <c r="L93" s="613">
        <f t="shared" si="2"/>
        <v>5</v>
      </c>
      <c r="M93" s="1795">
        <f t="shared" si="3"/>
        <v>2</v>
      </c>
      <c r="N93" s="404"/>
      <c r="O93" s="2050">
        <v>43</v>
      </c>
      <c r="P93" s="404"/>
      <c r="Q93" s="2051"/>
      <c r="R93" s="367"/>
      <c r="S93" s="367"/>
      <c r="T93" s="367"/>
      <c r="U93" s="367"/>
    </row>
    <row r="94" spans="1:21" ht="12.6" customHeight="1">
      <c r="A94" s="903">
        <v>43682</v>
      </c>
      <c r="B94" s="384">
        <v>43678</v>
      </c>
      <c r="C94" s="364">
        <v>43709</v>
      </c>
      <c r="D94" s="364">
        <v>43709</v>
      </c>
      <c r="E94" s="355" t="s">
        <v>3334</v>
      </c>
      <c r="F94" s="353" t="s">
        <v>14940</v>
      </c>
      <c r="G94" s="22" t="s">
        <v>14941</v>
      </c>
      <c r="H94" s="22" t="s">
        <v>14942</v>
      </c>
      <c r="I94" s="22"/>
      <c r="J94" s="353" t="s">
        <v>3001</v>
      </c>
      <c r="K94" s="2049"/>
      <c r="L94" s="613">
        <f t="shared" si="2"/>
        <v>4</v>
      </c>
      <c r="M94" s="1795">
        <f t="shared" si="3"/>
        <v>1</v>
      </c>
      <c r="N94" s="2050"/>
      <c r="O94" s="2050">
        <v>2</v>
      </c>
      <c r="P94" s="404"/>
      <c r="Q94" s="2051"/>
      <c r="R94" s="367"/>
      <c r="S94" s="367"/>
      <c r="T94" s="367"/>
      <c r="U94" s="367"/>
    </row>
    <row r="95" spans="1:21" ht="12.6" customHeight="1">
      <c r="A95" s="903">
        <v>43696</v>
      </c>
      <c r="B95" s="384">
        <v>43678</v>
      </c>
      <c r="C95" s="364">
        <v>43709</v>
      </c>
      <c r="D95" s="364">
        <v>43709</v>
      </c>
      <c r="E95" s="355" t="s">
        <v>3334</v>
      </c>
      <c r="F95" s="353" t="s">
        <v>14940</v>
      </c>
      <c r="G95" s="22" t="s">
        <v>14941</v>
      </c>
      <c r="H95" s="22" t="s">
        <v>14943</v>
      </c>
      <c r="I95" s="22"/>
      <c r="J95" s="353" t="s">
        <v>3001</v>
      </c>
      <c r="K95" s="353"/>
      <c r="L95" s="613">
        <f t="shared" si="2"/>
        <v>18</v>
      </c>
      <c r="M95" s="1795">
        <f t="shared" si="3"/>
        <v>11</v>
      </c>
      <c r="N95" s="2050"/>
      <c r="O95" s="2050">
        <v>25</v>
      </c>
      <c r="P95" s="404"/>
      <c r="Q95" s="2051"/>
      <c r="R95" s="367"/>
      <c r="S95" s="367"/>
      <c r="T95" s="367"/>
      <c r="U95" s="367"/>
    </row>
    <row r="96" spans="1:21" ht="12.6" customHeight="1">
      <c r="A96" s="903">
        <v>43648</v>
      </c>
      <c r="B96" s="381">
        <v>43630</v>
      </c>
      <c r="C96" s="364">
        <v>43635</v>
      </c>
      <c r="D96" s="364">
        <v>43635</v>
      </c>
      <c r="E96" s="355" t="s">
        <v>3334</v>
      </c>
      <c r="F96" s="1813" t="s">
        <v>14944</v>
      </c>
      <c r="G96" s="22" t="s">
        <v>14945</v>
      </c>
      <c r="H96" s="22" t="s">
        <v>14946</v>
      </c>
      <c r="I96" s="22"/>
      <c r="J96" s="348" t="s">
        <v>3001</v>
      </c>
      <c r="K96" s="2049"/>
      <c r="L96" s="613">
        <f t="shared" si="2"/>
        <v>18</v>
      </c>
      <c r="M96" s="1795">
        <f t="shared" si="3"/>
        <v>11</v>
      </c>
      <c r="N96" s="2050"/>
      <c r="O96" s="2050">
        <v>38</v>
      </c>
      <c r="P96" s="404"/>
      <c r="Q96" s="2077"/>
      <c r="R96" s="2077"/>
      <c r="S96" s="2077"/>
      <c r="T96" s="2077"/>
      <c r="U96" s="2077"/>
    </row>
    <row r="97" spans="1:31" ht="12.6" customHeight="1">
      <c r="A97" s="906">
        <v>43647</v>
      </c>
      <c r="B97" s="381">
        <v>43620</v>
      </c>
      <c r="C97" s="364">
        <v>43647</v>
      </c>
      <c r="D97" s="364">
        <v>43647</v>
      </c>
      <c r="E97" s="355" t="s">
        <v>3334</v>
      </c>
      <c r="F97" s="1813" t="s">
        <v>14947</v>
      </c>
      <c r="G97" s="2078" t="s">
        <v>14948</v>
      </c>
      <c r="H97" s="2078"/>
      <c r="I97" s="2078"/>
      <c r="J97" s="1438" t="s">
        <v>2969</v>
      </c>
      <c r="K97" s="2049"/>
      <c r="L97" s="613">
        <f t="shared" si="2"/>
        <v>27</v>
      </c>
      <c r="M97" s="1795">
        <f t="shared" si="3"/>
        <v>18</v>
      </c>
      <c r="N97" s="2050"/>
      <c r="O97" s="2050">
        <v>37</v>
      </c>
      <c r="P97" s="404"/>
      <c r="Q97" s="353"/>
      <c r="R97" s="353"/>
      <c r="S97" s="353"/>
      <c r="T97" s="353"/>
      <c r="U97" s="353"/>
      <c r="V97" s="353"/>
      <c r="W97" s="353"/>
      <c r="X97" s="353"/>
      <c r="Y97" s="353"/>
      <c r="Z97" s="353"/>
      <c r="AA97" s="353"/>
      <c r="AB97" s="353"/>
      <c r="AC97" s="353"/>
      <c r="AD97" s="353"/>
      <c r="AE97" s="353"/>
    </row>
    <row r="98" spans="1:31" ht="17.25" customHeight="1">
      <c r="A98" s="903">
        <v>43647</v>
      </c>
      <c r="B98" s="381">
        <v>43620</v>
      </c>
      <c r="C98" s="364">
        <v>43647</v>
      </c>
      <c r="D98" s="364">
        <v>43647</v>
      </c>
      <c r="E98" s="355" t="s">
        <v>3334</v>
      </c>
      <c r="F98" s="1813" t="s">
        <v>14947</v>
      </c>
      <c r="G98" s="353" t="s">
        <v>14949</v>
      </c>
      <c r="H98" s="353"/>
      <c r="I98" s="353"/>
      <c r="J98" s="348" t="s">
        <v>2042</v>
      </c>
      <c r="K98" s="2049"/>
      <c r="L98" s="613">
        <f t="shared" si="2"/>
        <v>27</v>
      </c>
      <c r="M98" s="1795">
        <f t="shared" si="3"/>
        <v>18</v>
      </c>
      <c r="N98" s="2050"/>
      <c r="O98" s="2050">
        <v>41</v>
      </c>
      <c r="P98" s="404"/>
      <c r="Q98" s="367"/>
      <c r="R98" s="367"/>
      <c r="S98" s="367"/>
      <c r="T98" s="367"/>
      <c r="U98" s="367"/>
      <c r="V98" s="367"/>
      <c r="W98" s="367"/>
      <c r="X98" s="367"/>
      <c r="Y98" s="367"/>
      <c r="Z98" s="367"/>
      <c r="AA98" s="367"/>
      <c r="AB98" s="367"/>
      <c r="AC98" s="367"/>
      <c r="AD98" s="367"/>
      <c r="AE98" s="367"/>
    </row>
    <row r="99" spans="1:31" ht="12.6" customHeight="1">
      <c r="A99" s="905">
        <v>43511</v>
      </c>
      <c r="B99" s="2059">
        <v>43509</v>
      </c>
      <c r="C99" s="905">
        <v>43511</v>
      </c>
      <c r="D99" s="905">
        <v>43511</v>
      </c>
      <c r="E99" s="367" t="s">
        <v>3335</v>
      </c>
      <c r="F99" s="2079" t="s">
        <v>2753</v>
      </c>
      <c r="G99" s="404" t="s">
        <v>14950</v>
      </c>
      <c r="H99" s="353"/>
      <c r="I99" s="404"/>
      <c r="J99" s="665" t="s">
        <v>2042</v>
      </c>
      <c r="K99" s="2049"/>
      <c r="L99" s="613">
        <f t="shared" si="2"/>
        <v>2</v>
      </c>
      <c r="M99" s="1795">
        <f t="shared" si="3"/>
        <v>1</v>
      </c>
      <c r="N99" s="2050"/>
      <c r="O99" s="2050">
        <v>26</v>
      </c>
      <c r="P99" s="404"/>
      <c r="Q99" s="2051"/>
      <c r="R99" s="367"/>
      <c r="S99" s="367"/>
      <c r="T99" s="367"/>
      <c r="U99" s="367"/>
      <c r="V99" s="367"/>
      <c r="W99" s="2052"/>
      <c r="X99" s="367"/>
      <c r="Y99" s="367"/>
      <c r="Z99" s="367"/>
      <c r="AA99" s="367"/>
      <c r="AB99" s="367"/>
      <c r="AC99" s="367"/>
      <c r="AD99" s="367"/>
      <c r="AE99" s="367"/>
    </row>
    <row r="100" spans="1:31" ht="12.6" customHeight="1">
      <c r="A100" s="903">
        <v>43546</v>
      </c>
      <c r="B100" s="913">
        <v>43539</v>
      </c>
      <c r="C100" s="904">
        <v>43546</v>
      </c>
      <c r="D100" s="2080">
        <v>43546</v>
      </c>
      <c r="E100" s="367" t="s">
        <v>3335</v>
      </c>
      <c r="F100" s="2079" t="s">
        <v>2753</v>
      </c>
      <c r="G100" s="404" t="s">
        <v>14951</v>
      </c>
      <c r="H100" s="353" t="s">
        <v>14952</v>
      </c>
      <c r="I100" s="404"/>
      <c r="J100" s="951" t="s">
        <v>3001</v>
      </c>
      <c r="K100" s="2049"/>
      <c r="L100" s="613">
        <f t="shared" si="2"/>
        <v>7</v>
      </c>
      <c r="M100" s="1795">
        <f t="shared" si="3"/>
        <v>4</v>
      </c>
      <c r="N100" s="2050"/>
      <c r="O100" s="2050">
        <v>43</v>
      </c>
      <c r="P100" s="404"/>
      <c r="Q100" s="2051"/>
      <c r="R100" s="367"/>
      <c r="S100" s="367"/>
      <c r="T100" s="367"/>
      <c r="U100" s="367"/>
      <c r="V100" s="367"/>
      <c r="W100" s="2052"/>
      <c r="X100" s="367"/>
      <c r="Y100" s="367"/>
      <c r="Z100" s="367"/>
      <c r="AA100" s="367"/>
      <c r="AB100" s="367"/>
      <c r="AC100" s="367"/>
      <c r="AD100" s="367"/>
      <c r="AE100" s="367"/>
    </row>
    <row r="101" spans="1:31" ht="12.6" customHeight="1">
      <c r="A101" s="904">
        <v>43567</v>
      </c>
      <c r="B101" s="2081">
        <v>43560</v>
      </c>
      <c r="C101" s="905">
        <v>43573</v>
      </c>
      <c r="D101" s="905">
        <v>43573</v>
      </c>
      <c r="E101" s="367" t="s">
        <v>3334</v>
      </c>
      <c r="F101" s="2079" t="s">
        <v>2753</v>
      </c>
      <c r="G101" s="404" t="s">
        <v>14953</v>
      </c>
      <c r="H101" s="353" t="s">
        <v>14954</v>
      </c>
      <c r="I101" s="404"/>
      <c r="J101" s="665" t="s">
        <v>2969</v>
      </c>
      <c r="K101" s="353"/>
      <c r="L101" s="613">
        <f t="shared" si="2"/>
        <v>7</v>
      </c>
      <c r="M101" s="1795">
        <f t="shared" si="3"/>
        <v>4</v>
      </c>
      <c r="N101" s="353"/>
      <c r="O101" s="2050">
        <v>15</v>
      </c>
      <c r="P101" s="404"/>
      <c r="Q101" s="2051"/>
      <c r="R101" s="367"/>
      <c r="S101" s="367"/>
      <c r="T101" s="367"/>
      <c r="U101" s="367"/>
      <c r="V101" s="367"/>
      <c r="W101" s="2056"/>
      <c r="X101" s="367"/>
      <c r="Y101" s="367"/>
      <c r="Z101" s="367"/>
      <c r="AA101" s="367"/>
      <c r="AB101" s="367"/>
      <c r="AC101" s="367"/>
      <c r="AD101" s="367"/>
      <c r="AE101" s="367"/>
    </row>
    <row r="102" spans="1:31" ht="12.6" customHeight="1">
      <c r="A102" s="906">
        <v>43620</v>
      </c>
      <c r="B102" s="717">
        <v>43612</v>
      </c>
      <c r="C102" s="364">
        <v>43619</v>
      </c>
      <c r="D102" s="1397">
        <v>43619</v>
      </c>
      <c r="E102" s="355" t="s">
        <v>3335</v>
      </c>
      <c r="F102" s="2079" t="s">
        <v>2753</v>
      </c>
      <c r="G102" s="22" t="s">
        <v>14955</v>
      </c>
      <c r="H102" s="22" t="s">
        <v>14867</v>
      </c>
      <c r="I102" s="353"/>
      <c r="J102" s="8" t="s">
        <v>2035</v>
      </c>
      <c r="K102" s="2049"/>
      <c r="L102" s="613">
        <f t="shared" si="2"/>
        <v>8</v>
      </c>
      <c r="M102" s="1795">
        <f t="shared" si="3"/>
        <v>5</v>
      </c>
      <c r="N102" s="2050"/>
      <c r="O102" s="2050">
        <v>48</v>
      </c>
      <c r="P102" s="404"/>
      <c r="Q102" s="2051"/>
      <c r="R102" s="367"/>
      <c r="S102" s="367"/>
      <c r="T102" s="367"/>
      <c r="U102" s="367"/>
      <c r="V102" s="367"/>
      <c r="W102" s="2052"/>
      <c r="X102" s="367"/>
      <c r="Y102" s="367"/>
      <c r="Z102" s="367"/>
      <c r="AA102" s="367"/>
      <c r="AB102" s="367"/>
      <c r="AC102" s="367"/>
      <c r="AD102" s="367"/>
      <c r="AE102" s="367"/>
    </row>
    <row r="103" spans="1:31" ht="12.6" customHeight="1">
      <c r="A103" s="903">
        <v>43490</v>
      </c>
      <c r="B103" s="2053">
        <v>43487</v>
      </c>
      <c r="C103" s="904">
        <v>43490</v>
      </c>
      <c r="D103" s="904">
        <v>43490</v>
      </c>
      <c r="E103" s="367" t="s">
        <v>3334</v>
      </c>
      <c r="F103" s="2079" t="s">
        <v>2753</v>
      </c>
      <c r="G103" s="404" t="s">
        <v>14956</v>
      </c>
      <c r="H103" s="353"/>
      <c r="I103" s="404"/>
      <c r="J103" s="665" t="s">
        <v>2969</v>
      </c>
      <c r="K103" s="2049"/>
      <c r="L103" s="613">
        <f t="shared" si="2"/>
        <v>3</v>
      </c>
      <c r="M103" s="1795">
        <f t="shared" si="3"/>
        <v>2</v>
      </c>
      <c r="N103" s="2050"/>
      <c r="O103" s="2050">
        <v>60</v>
      </c>
      <c r="P103" s="404"/>
      <c r="Q103" s="2051"/>
      <c r="R103" s="367"/>
      <c r="S103" s="367"/>
      <c r="T103" s="367"/>
      <c r="U103" s="367"/>
      <c r="V103" s="367"/>
      <c r="W103" s="2056"/>
      <c r="X103" s="367"/>
      <c r="Y103" s="367"/>
      <c r="Z103" s="367"/>
      <c r="AA103" s="367"/>
      <c r="AB103" s="367"/>
      <c r="AC103" s="367"/>
      <c r="AD103" s="367"/>
      <c r="AE103" s="367"/>
    </row>
    <row r="104" spans="1:31" ht="12.6" customHeight="1">
      <c r="A104" s="903">
        <v>43504</v>
      </c>
      <c r="B104" s="910">
        <v>43501</v>
      </c>
      <c r="C104" s="904">
        <v>43504</v>
      </c>
      <c r="D104" s="904">
        <v>43509</v>
      </c>
      <c r="E104" s="367" t="s">
        <v>3334</v>
      </c>
      <c r="F104" s="2079" t="s">
        <v>2753</v>
      </c>
      <c r="G104" s="404" t="s">
        <v>14957</v>
      </c>
      <c r="H104" s="353"/>
      <c r="I104" s="404"/>
      <c r="J104" s="665" t="s">
        <v>2039</v>
      </c>
      <c r="K104" s="2049"/>
      <c r="L104" s="613">
        <f t="shared" si="2"/>
        <v>3</v>
      </c>
      <c r="M104" s="1795">
        <f t="shared" si="3"/>
        <v>2</v>
      </c>
      <c r="N104" s="2050"/>
      <c r="O104" s="2050">
        <v>10</v>
      </c>
      <c r="P104" s="404"/>
      <c r="Q104" s="2051"/>
      <c r="R104" s="367"/>
      <c r="S104" s="367"/>
      <c r="T104" s="367"/>
      <c r="U104" s="367"/>
      <c r="V104" s="367"/>
      <c r="W104" s="2052"/>
      <c r="X104" s="367"/>
      <c r="Y104" s="367"/>
      <c r="Z104" s="367"/>
      <c r="AA104" s="367"/>
      <c r="AB104" s="367"/>
      <c r="AC104" s="367"/>
      <c r="AD104" s="367"/>
      <c r="AE104" s="367"/>
    </row>
    <row r="105" spans="1:31" ht="12.6" customHeight="1">
      <c r="A105" s="903">
        <v>43531</v>
      </c>
      <c r="B105" s="913">
        <v>43531</v>
      </c>
      <c r="C105" s="904">
        <v>43531</v>
      </c>
      <c r="D105" s="904">
        <v>43531</v>
      </c>
      <c r="E105" s="367" t="s">
        <v>3334</v>
      </c>
      <c r="F105" s="2079" t="s">
        <v>2753</v>
      </c>
      <c r="G105" s="404" t="s">
        <v>14958</v>
      </c>
      <c r="H105" s="353"/>
      <c r="I105" s="404"/>
      <c r="J105" s="665" t="s">
        <v>2039</v>
      </c>
      <c r="K105" s="404"/>
      <c r="L105" s="613">
        <f t="shared" si="2"/>
        <v>0</v>
      </c>
      <c r="M105" s="1795">
        <f t="shared" si="3"/>
        <v>0</v>
      </c>
      <c r="N105" s="2050"/>
      <c r="O105" s="2050">
        <v>21</v>
      </c>
      <c r="P105" s="404"/>
      <c r="Q105" s="2051"/>
      <c r="R105" s="367"/>
      <c r="S105" s="367"/>
      <c r="T105" s="367"/>
      <c r="U105" s="367"/>
      <c r="V105" s="367"/>
      <c r="W105" s="2056"/>
      <c r="X105" s="367"/>
      <c r="Y105" s="367"/>
      <c r="Z105" s="367"/>
      <c r="AA105" s="367"/>
      <c r="AB105" s="367"/>
      <c r="AC105" s="367"/>
      <c r="AD105" s="367"/>
      <c r="AE105" s="367"/>
    </row>
    <row r="106" spans="1:31" ht="12.6" customHeight="1">
      <c r="A106" s="906">
        <v>43621</v>
      </c>
      <c r="B106" s="717">
        <v>43615</v>
      </c>
      <c r="C106" s="364">
        <v>43627</v>
      </c>
      <c r="D106" s="364">
        <v>43628</v>
      </c>
      <c r="E106" s="355" t="s">
        <v>3334</v>
      </c>
      <c r="F106" s="1813" t="s">
        <v>2753</v>
      </c>
      <c r="G106" s="22" t="s">
        <v>14959</v>
      </c>
      <c r="H106" s="22"/>
      <c r="I106" s="22"/>
      <c r="J106" s="348" t="s">
        <v>2969</v>
      </c>
      <c r="K106" s="353"/>
      <c r="L106" s="613">
        <f t="shared" si="2"/>
        <v>6</v>
      </c>
      <c r="M106" s="1795">
        <f t="shared" si="3"/>
        <v>3</v>
      </c>
      <c r="N106" s="2050"/>
      <c r="O106" s="2050">
        <v>59</v>
      </c>
      <c r="P106" s="404"/>
      <c r="Q106" s="367"/>
      <c r="R106" s="367"/>
      <c r="S106" s="367"/>
      <c r="T106" s="367"/>
      <c r="U106" s="367"/>
      <c r="V106" s="367"/>
      <c r="W106" s="367"/>
      <c r="X106" s="367"/>
      <c r="Y106" s="367"/>
      <c r="Z106" s="367"/>
      <c r="AA106" s="367"/>
      <c r="AB106" s="367"/>
      <c r="AC106" s="367"/>
      <c r="AD106" s="367"/>
      <c r="AE106" s="367"/>
    </row>
    <row r="107" spans="1:31" ht="12.6" customHeight="1">
      <c r="A107" s="903">
        <v>43627</v>
      </c>
      <c r="B107" s="381">
        <v>43619</v>
      </c>
      <c r="C107" s="364">
        <v>43626</v>
      </c>
      <c r="D107" s="364">
        <v>43628</v>
      </c>
      <c r="E107" s="355" t="s">
        <v>3334</v>
      </c>
      <c r="F107" s="1813" t="s">
        <v>2753</v>
      </c>
      <c r="G107" s="353" t="s">
        <v>14960</v>
      </c>
      <c r="H107" s="353" t="s">
        <v>14961</v>
      </c>
      <c r="I107" s="353"/>
      <c r="J107" s="348" t="s">
        <v>2969</v>
      </c>
      <c r="K107" s="2049"/>
      <c r="L107" s="613">
        <f t="shared" si="2"/>
        <v>8</v>
      </c>
      <c r="M107" s="1795">
        <f t="shared" si="3"/>
        <v>5</v>
      </c>
      <c r="N107" s="2050"/>
      <c r="O107" s="2050">
        <v>1</v>
      </c>
      <c r="P107" s="2082" t="s">
        <v>2399</v>
      </c>
      <c r="Q107" s="367"/>
      <c r="R107" s="367"/>
      <c r="S107" s="367"/>
      <c r="T107" s="367"/>
      <c r="U107" s="367"/>
      <c r="V107" s="367"/>
      <c r="W107" s="367"/>
      <c r="X107" s="367"/>
      <c r="Y107" s="367"/>
      <c r="Z107" s="367"/>
      <c r="AA107" s="367"/>
      <c r="AB107" s="367"/>
      <c r="AC107" s="367"/>
      <c r="AD107" s="367"/>
      <c r="AE107" s="367"/>
    </row>
    <row r="108" spans="1:31" ht="12.6" customHeight="1">
      <c r="A108" s="906">
        <v>43651</v>
      </c>
      <c r="B108" s="383">
        <v>43650</v>
      </c>
      <c r="C108" s="364">
        <v>43651</v>
      </c>
      <c r="D108" s="364">
        <v>43651</v>
      </c>
      <c r="E108" s="355" t="s">
        <v>3334</v>
      </c>
      <c r="F108" s="1813" t="s">
        <v>2753</v>
      </c>
      <c r="G108" s="22" t="s">
        <v>14956</v>
      </c>
      <c r="H108" s="22" t="s">
        <v>14962</v>
      </c>
      <c r="I108" s="22"/>
      <c r="J108" s="348" t="s">
        <v>2969</v>
      </c>
      <c r="K108" s="353"/>
      <c r="L108" s="613">
        <f t="shared" si="2"/>
        <v>1</v>
      </c>
      <c r="M108" s="1795">
        <f t="shared" si="3"/>
        <v>0</v>
      </c>
      <c r="N108" s="2050"/>
      <c r="O108" s="2050">
        <v>3</v>
      </c>
      <c r="P108" s="404"/>
      <c r="Q108" s="367"/>
      <c r="R108" s="367"/>
      <c r="S108" s="367"/>
      <c r="T108" s="367"/>
      <c r="U108" s="367"/>
      <c r="V108" s="367"/>
      <c r="W108" s="367"/>
      <c r="X108" s="367"/>
      <c r="Y108" s="367"/>
      <c r="Z108" s="367"/>
      <c r="AA108" s="367"/>
      <c r="AB108" s="367"/>
      <c r="AC108" s="367"/>
      <c r="AD108" s="367"/>
      <c r="AE108" s="367"/>
    </row>
    <row r="109" spans="1:31" ht="12.6" customHeight="1">
      <c r="A109" s="903">
        <v>43679</v>
      </c>
      <c r="B109" s="383">
        <v>43670</v>
      </c>
      <c r="C109" s="364">
        <v>43672</v>
      </c>
      <c r="D109" s="364">
        <v>43677</v>
      </c>
      <c r="E109" s="355" t="s">
        <v>3334</v>
      </c>
      <c r="F109" s="1813" t="s">
        <v>2753</v>
      </c>
      <c r="G109" s="22" t="s">
        <v>14963</v>
      </c>
      <c r="H109" s="22" t="s">
        <v>3573</v>
      </c>
      <c r="I109" s="22"/>
      <c r="J109" s="353" t="s">
        <v>2033</v>
      </c>
      <c r="K109" s="353"/>
      <c r="L109" s="613">
        <f t="shared" si="2"/>
        <v>9</v>
      </c>
      <c r="M109" s="1795">
        <f t="shared" si="3"/>
        <v>6</v>
      </c>
      <c r="N109" s="2050"/>
      <c r="O109" s="2050">
        <v>54</v>
      </c>
      <c r="P109" s="353"/>
      <c r="Q109" s="2051"/>
      <c r="R109" s="367"/>
      <c r="S109" s="367"/>
      <c r="T109" s="367"/>
      <c r="U109" s="367"/>
      <c r="V109" s="367"/>
      <c r="W109" s="2056"/>
      <c r="X109" s="367"/>
      <c r="Y109" s="367"/>
      <c r="Z109" s="367"/>
      <c r="AA109" s="367"/>
      <c r="AB109" s="367"/>
      <c r="AC109" s="367"/>
      <c r="AD109" s="367"/>
      <c r="AE109" s="367"/>
    </row>
    <row r="110" spans="1:31" ht="12.6" customHeight="1">
      <c r="A110" s="903">
        <v>43627</v>
      </c>
      <c r="B110" s="381">
        <v>43627</v>
      </c>
      <c r="C110" s="364">
        <v>43630</v>
      </c>
      <c r="D110" s="364">
        <v>43633</v>
      </c>
      <c r="E110" s="355" t="s">
        <v>3335</v>
      </c>
      <c r="F110" s="1813" t="s">
        <v>2753</v>
      </c>
      <c r="G110" s="353" t="s">
        <v>14964</v>
      </c>
      <c r="H110" s="353" t="s">
        <v>12632</v>
      </c>
      <c r="I110" s="353"/>
      <c r="J110" s="348" t="s">
        <v>2969</v>
      </c>
      <c r="K110" s="2049"/>
      <c r="L110" s="613">
        <f t="shared" si="2"/>
        <v>0</v>
      </c>
      <c r="M110" s="1795">
        <f t="shared" si="3"/>
        <v>0</v>
      </c>
      <c r="N110" s="2050"/>
      <c r="O110" s="2050">
        <v>16</v>
      </c>
      <c r="P110" s="353"/>
      <c r="Q110" s="2083">
        <f>AVERAGE($L$325:$L$574)</f>
        <v>15.194174757281553</v>
      </c>
      <c r="R110" s="927">
        <f>COUNT($B$325:$B$574)</f>
        <v>206</v>
      </c>
      <c r="S110" s="927">
        <f>COUNTIF($E$325:$E$574,$S$1)</f>
        <v>131</v>
      </c>
      <c r="T110" s="927">
        <f>COUNTIF($E$325:$E$574,$T$1)</f>
        <v>75</v>
      </c>
      <c r="U110" s="927">
        <f>R110-S110-T110</f>
        <v>0</v>
      </c>
      <c r="V110" s="926"/>
      <c r="W110" s="2084">
        <f t="shared" ref="W110:AD110" si="4">COUNTIF($J$325:$J$574, W$1)</f>
        <v>35</v>
      </c>
      <c r="X110" s="2084">
        <f t="shared" si="4"/>
        <v>21</v>
      </c>
      <c r="Y110" s="2084">
        <f t="shared" si="4"/>
        <v>32</v>
      </c>
      <c r="Z110" s="2084">
        <f t="shared" si="4"/>
        <v>17</v>
      </c>
      <c r="AA110" s="2084">
        <f t="shared" si="4"/>
        <v>49</v>
      </c>
      <c r="AB110" s="2084">
        <f t="shared" si="4"/>
        <v>33</v>
      </c>
      <c r="AC110" s="2084">
        <f t="shared" si="4"/>
        <v>17</v>
      </c>
      <c r="AD110" s="2084">
        <f t="shared" si="4"/>
        <v>2</v>
      </c>
      <c r="AE110" s="729">
        <f>SUM(W110:AD110)</f>
        <v>206</v>
      </c>
    </row>
    <row r="111" spans="1:31" ht="12.6" customHeight="1">
      <c r="A111" s="906">
        <v>43627</v>
      </c>
      <c r="B111" s="381">
        <v>43627</v>
      </c>
      <c r="C111" s="364">
        <v>43630</v>
      </c>
      <c r="D111" s="364">
        <v>43633</v>
      </c>
      <c r="E111" s="355" t="s">
        <v>3335</v>
      </c>
      <c r="F111" s="1813" t="s">
        <v>2753</v>
      </c>
      <c r="G111" s="353" t="s">
        <v>14964</v>
      </c>
      <c r="H111" s="353" t="s">
        <v>12632</v>
      </c>
      <c r="I111" s="353"/>
      <c r="J111" s="348" t="s">
        <v>2969</v>
      </c>
      <c r="K111" s="353"/>
      <c r="L111" s="613">
        <f t="shared" si="2"/>
        <v>0</v>
      </c>
      <c r="M111" s="1795">
        <f t="shared" si="3"/>
        <v>0</v>
      </c>
      <c r="N111" s="2050"/>
      <c r="O111" s="2050">
        <v>19</v>
      </c>
      <c r="P111" s="353"/>
      <c r="Q111" s="2051"/>
      <c r="R111" s="367"/>
      <c r="S111" s="367"/>
      <c r="T111" s="367"/>
      <c r="U111" s="367"/>
      <c r="V111" s="367"/>
      <c r="W111" s="2052"/>
      <c r="X111" s="367"/>
      <c r="Y111" s="367"/>
      <c r="Z111" s="367"/>
      <c r="AA111" s="367"/>
      <c r="AB111" s="367"/>
      <c r="AC111" s="367"/>
      <c r="AD111" s="367"/>
      <c r="AE111" s="367"/>
    </row>
    <row r="112" spans="1:31" ht="12.6" customHeight="1">
      <c r="A112" s="903">
        <v>43493</v>
      </c>
      <c r="B112" s="2053">
        <v>43473</v>
      </c>
      <c r="C112" s="904">
        <v>43490</v>
      </c>
      <c r="D112" s="904">
        <v>43490</v>
      </c>
      <c r="E112" s="367" t="s">
        <v>3334</v>
      </c>
      <c r="F112" s="2079" t="s">
        <v>3613</v>
      </c>
      <c r="G112" s="404" t="s">
        <v>14965</v>
      </c>
      <c r="H112" s="353"/>
      <c r="I112" s="404"/>
      <c r="J112" s="951" t="s">
        <v>2033</v>
      </c>
      <c r="K112" s="2085"/>
      <c r="L112" s="613">
        <f t="shared" si="2"/>
        <v>20</v>
      </c>
      <c r="M112" s="1795">
        <f t="shared" si="3"/>
        <v>13</v>
      </c>
      <c r="N112" s="2050"/>
      <c r="O112" s="2050">
        <v>15</v>
      </c>
      <c r="P112" s="2086"/>
      <c r="Q112" s="353"/>
      <c r="R112" s="353"/>
      <c r="S112" s="353"/>
      <c r="T112" s="353"/>
      <c r="U112" s="353"/>
      <c r="V112" s="353"/>
      <c r="W112" s="353"/>
      <c r="X112" s="353"/>
      <c r="Y112" s="353"/>
      <c r="Z112" s="353"/>
      <c r="AA112" s="353"/>
      <c r="AB112" s="353"/>
      <c r="AC112" s="353"/>
      <c r="AD112" s="353"/>
      <c r="AE112" s="353"/>
    </row>
    <row r="113" spans="1:21" ht="12.6" customHeight="1">
      <c r="A113" s="903">
        <v>43503</v>
      </c>
      <c r="B113" s="2053">
        <v>43493</v>
      </c>
      <c r="C113" s="904">
        <v>43508</v>
      </c>
      <c r="D113" s="904">
        <v>43508</v>
      </c>
      <c r="E113" s="367" t="s">
        <v>3334</v>
      </c>
      <c r="F113" s="2079" t="s">
        <v>3613</v>
      </c>
      <c r="G113" s="404" t="s">
        <v>14966</v>
      </c>
      <c r="H113" s="353" t="s">
        <v>3573</v>
      </c>
      <c r="I113" s="404"/>
      <c r="J113" s="665" t="s">
        <v>2033</v>
      </c>
      <c r="K113" s="2049"/>
      <c r="L113" s="613">
        <f t="shared" si="2"/>
        <v>10</v>
      </c>
      <c r="M113" s="1795">
        <f t="shared" si="3"/>
        <v>7</v>
      </c>
      <c r="N113" s="2050"/>
      <c r="O113" s="2050">
        <v>76</v>
      </c>
      <c r="P113" s="404"/>
      <c r="Q113" s="2051"/>
      <c r="R113" s="367"/>
      <c r="S113" s="367"/>
      <c r="T113" s="367"/>
      <c r="U113" s="367"/>
    </row>
    <row r="114" spans="1:21" ht="12.6" customHeight="1">
      <c r="A114" s="903">
        <v>43697</v>
      </c>
      <c r="B114" s="384">
        <v>43696</v>
      </c>
      <c r="C114" s="364">
        <v>43697</v>
      </c>
      <c r="D114" s="364">
        <v>43697</v>
      </c>
      <c r="E114" s="355" t="s">
        <v>3334</v>
      </c>
      <c r="F114" s="1813" t="s">
        <v>3613</v>
      </c>
      <c r="G114" s="22" t="s">
        <v>14967</v>
      </c>
      <c r="H114" s="22"/>
      <c r="I114" s="22"/>
      <c r="J114" s="353" t="s">
        <v>2033</v>
      </c>
      <c r="K114" s="353"/>
      <c r="L114" s="613">
        <f t="shared" si="2"/>
        <v>1</v>
      </c>
      <c r="M114" s="1795">
        <f t="shared" si="3"/>
        <v>0</v>
      </c>
      <c r="O114" s="2050">
        <v>27</v>
      </c>
      <c r="P114" s="353"/>
      <c r="Q114" s="2051"/>
      <c r="R114" s="367"/>
      <c r="S114" s="367"/>
      <c r="T114" s="367"/>
      <c r="U114" s="367"/>
    </row>
    <row r="115" spans="1:21" ht="12.6" customHeight="1">
      <c r="A115" s="2058">
        <v>43537</v>
      </c>
      <c r="B115" s="2087">
        <v>43531</v>
      </c>
      <c r="C115" s="912">
        <v>43550</v>
      </c>
      <c r="D115" s="912">
        <v>43550</v>
      </c>
      <c r="E115" s="367" t="s">
        <v>3334</v>
      </c>
      <c r="F115" s="2079" t="s">
        <v>12526</v>
      </c>
      <c r="G115" s="404" t="s">
        <v>14968</v>
      </c>
      <c r="H115" s="353"/>
      <c r="I115" s="404" t="s">
        <v>2039</v>
      </c>
      <c r="J115" s="665" t="s">
        <v>2042</v>
      </c>
      <c r="K115" s="2049"/>
      <c r="L115" s="613">
        <f t="shared" si="2"/>
        <v>6</v>
      </c>
      <c r="M115" s="1795">
        <f t="shared" si="3"/>
        <v>3</v>
      </c>
      <c r="N115" s="2050"/>
      <c r="O115" s="2050">
        <v>22</v>
      </c>
      <c r="P115" s="404"/>
      <c r="Q115" s="342"/>
      <c r="R115" s="342"/>
      <c r="S115" s="342"/>
      <c r="T115" s="342"/>
      <c r="U115" s="342"/>
    </row>
    <row r="116" spans="1:21" ht="12.6" customHeight="1">
      <c r="A116" s="903">
        <v>43556</v>
      </c>
      <c r="B116" s="377">
        <v>43528</v>
      </c>
      <c r="C116" s="364">
        <v>43552</v>
      </c>
      <c r="D116" s="364">
        <v>43556</v>
      </c>
      <c r="E116" s="355" t="s">
        <v>3334</v>
      </c>
      <c r="F116" s="1813" t="s">
        <v>14969</v>
      </c>
      <c r="G116" s="353" t="s">
        <v>14970</v>
      </c>
      <c r="H116" s="353"/>
      <c r="I116" s="353"/>
      <c r="J116" s="348" t="s">
        <v>2039</v>
      </c>
      <c r="K116" s="353"/>
      <c r="L116" s="613">
        <f t="shared" si="2"/>
        <v>28</v>
      </c>
      <c r="M116" s="1795">
        <f t="shared" si="3"/>
        <v>19</v>
      </c>
      <c r="N116" s="2050"/>
      <c r="O116" s="2050">
        <v>6</v>
      </c>
      <c r="P116" s="353"/>
      <c r="Q116" s="2051"/>
      <c r="R116" s="367"/>
      <c r="S116" s="367"/>
      <c r="T116" s="367"/>
      <c r="U116" s="367"/>
    </row>
    <row r="117" spans="1:21" ht="12.6" customHeight="1">
      <c r="A117" s="905">
        <v>43578</v>
      </c>
      <c r="B117" s="1050">
        <v>43570</v>
      </c>
      <c r="C117" s="713">
        <v>43578</v>
      </c>
      <c r="D117" s="364">
        <v>43578</v>
      </c>
      <c r="E117" s="355" t="s">
        <v>3334</v>
      </c>
      <c r="F117" s="1813" t="s">
        <v>14971</v>
      </c>
      <c r="G117" s="353" t="s">
        <v>14972</v>
      </c>
      <c r="H117" s="353"/>
      <c r="I117" s="353"/>
      <c r="J117" s="348" t="s">
        <v>2035</v>
      </c>
      <c r="K117" s="2049"/>
      <c r="L117" s="613">
        <f t="shared" si="2"/>
        <v>8</v>
      </c>
      <c r="M117" s="1795">
        <f t="shared" si="3"/>
        <v>5</v>
      </c>
      <c r="N117" s="2050"/>
      <c r="O117" s="2050">
        <v>47</v>
      </c>
      <c r="P117" s="404"/>
      <c r="Q117" s="353"/>
      <c r="R117" s="353"/>
      <c r="S117" s="353"/>
      <c r="T117" s="353"/>
      <c r="U117" s="353"/>
    </row>
    <row r="118" spans="1:21" ht="12.6" customHeight="1">
      <c r="A118" s="903">
        <v>43480</v>
      </c>
      <c r="B118" s="2053">
        <v>43473</v>
      </c>
      <c r="C118" s="904">
        <v>43480</v>
      </c>
      <c r="D118" s="904">
        <v>43479</v>
      </c>
      <c r="E118" s="367" t="s">
        <v>3334</v>
      </c>
      <c r="F118" s="2079" t="s">
        <v>3337</v>
      </c>
      <c r="G118" s="404" t="s">
        <v>14973</v>
      </c>
      <c r="H118" s="353" t="s">
        <v>3573</v>
      </c>
      <c r="I118" s="404"/>
      <c r="J118" s="665" t="s">
        <v>2033</v>
      </c>
      <c r="K118" s="2049"/>
      <c r="L118" s="613">
        <f t="shared" si="2"/>
        <v>7</v>
      </c>
      <c r="M118" s="1795">
        <f t="shared" si="3"/>
        <v>4</v>
      </c>
      <c r="N118" s="2050"/>
      <c r="O118" s="2050">
        <v>16</v>
      </c>
      <c r="P118" s="404"/>
      <c r="Q118" s="2051"/>
      <c r="R118" s="367"/>
      <c r="S118" s="367"/>
      <c r="T118" s="367"/>
      <c r="U118" s="367"/>
    </row>
    <row r="119" spans="1:21" ht="12.6" customHeight="1">
      <c r="A119" s="906">
        <v>43480</v>
      </c>
      <c r="B119" s="2053">
        <v>43479</v>
      </c>
      <c r="C119" s="904">
        <v>43483</v>
      </c>
      <c r="D119" s="904">
        <v>43483</v>
      </c>
      <c r="E119" s="367" t="s">
        <v>3334</v>
      </c>
      <c r="F119" s="2079" t="s">
        <v>3337</v>
      </c>
      <c r="G119" s="404" t="s">
        <v>14974</v>
      </c>
      <c r="H119" s="353" t="s">
        <v>12664</v>
      </c>
      <c r="I119" s="404"/>
      <c r="J119" s="665" t="s">
        <v>2033</v>
      </c>
      <c r="K119" s="2049"/>
      <c r="L119" s="613">
        <f t="shared" si="2"/>
        <v>1</v>
      </c>
      <c r="M119" s="1795">
        <f t="shared" si="3"/>
        <v>0</v>
      </c>
      <c r="N119" s="2050"/>
      <c r="O119" s="2050">
        <v>32</v>
      </c>
      <c r="P119" s="404"/>
      <c r="Q119" s="355"/>
      <c r="R119" s="355"/>
      <c r="S119" s="355"/>
      <c r="T119" s="355"/>
      <c r="U119" s="355"/>
    </row>
    <row r="120" spans="1:21" ht="12.6" customHeight="1">
      <c r="A120" s="903">
        <v>43510</v>
      </c>
      <c r="B120" s="910">
        <v>43497</v>
      </c>
      <c r="C120" s="904">
        <v>43509</v>
      </c>
      <c r="D120" s="904">
        <v>43510</v>
      </c>
      <c r="E120" s="367" t="s">
        <v>3334</v>
      </c>
      <c r="F120" s="2079" t="s">
        <v>3337</v>
      </c>
      <c r="G120" s="404" t="s">
        <v>14975</v>
      </c>
      <c r="H120" s="353" t="s">
        <v>3573</v>
      </c>
      <c r="I120" s="404"/>
      <c r="J120" s="665" t="s">
        <v>2033</v>
      </c>
      <c r="K120" s="2049"/>
      <c r="L120" s="613">
        <f t="shared" si="2"/>
        <v>13</v>
      </c>
      <c r="M120" s="1795">
        <f t="shared" si="3"/>
        <v>8</v>
      </c>
      <c r="N120" s="2050"/>
      <c r="O120" s="2050">
        <v>2</v>
      </c>
      <c r="P120" s="404"/>
      <c r="Q120" s="2051"/>
      <c r="R120" s="367"/>
      <c r="S120" s="367"/>
      <c r="T120" s="367"/>
      <c r="U120" s="367"/>
    </row>
    <row r="121" spans="1:21" ht="12.6" customHeight="1">
      <c r="A121" s="903">
        <v>43565</v>
      </c>
      <c r="B121" s="1050">
        <v>43557</v>
      </c>
      <c r="C121" s="364">
        <v>43563</v>
      </c>
      <c r="D121" s="364">
        <v>43563</v>
      </c>
      <c r="E121" s="355" t="s">
        <v>3334</v>
      </c>
      <c r="F121" s="1813" t="s">
        <v>3337</v>
      </c>
      <c r="G121" s="353" t="s">
        <v>14976</v>
      </c>
      <c r="H121" s="353"/>
      <c r="I121" s="353"/>
      <c r="J121" s="348" t="s">
        <v>2033</v>
      </c>
      <c r="K121" s="353"/>
      <c r="L121" s="613">
        <f t="shared" si="2"/>
        <v>8</v>
      </c>
      <c r="M121" s="1795">
        <f t="shared" si="3"/>
        <v>5</v>
      </c>
      <c r="N121" s="353"/>
      <c r="O121" s="2050">
        <v>4</v>
      </c>
      <c r="P121" s="353"/>
      <c r="Q121" s="367"/>
      <c r="R121" s="367"/>
      <c r="S121" s="367"/>
      <c r="T121" s="367"/>
      <c r="U121" s="367"/>
    </row>
    <row r="122" spans="1:21" ht="12.6" customHeight="1">
      <c r="A122" s="903">
        <v>43566</v>
      </c>
      <c r="B122" s="1050">
        <v>43563</v>
      </c>
      <c r="C122" s="364">
        <v>43563</v>
      </c>
      <c r="D122" s="364">
        <v>43567</v>
      </c>
      <c r="E122" s="355" t="s">
        <v>3334</v>
      </c>
      <c r="F122" s="1813" t="s">
        <v>3337</v>
      </c>
      <c r="G122" s="353" t="s">
        <v>14977</v>
      </c>
      <c r="H122" s="353"/>
      <c r="I122" s="353"/>
      <c r="J122" s="348" t="s">
        <v>2033</v>
      </c>
      <c r="K122" s="353"/>
      <c r="L122" s="613">
        <f t="shared" si="2"/>
        <v>3</v>
      </c>
      <c r="M122" s="1795">
        <f t="shared" si="3"/>
        <v>2</v>
      </c>
      <c r="N122" s="353"/>
      <c r="O122" s="2050">
        <v>23</v>
      </c>
      <c r="P122" s="353"/>
      <c r="Q122" s="367"/>
      <c r="R122" s="367"/>
      <c r="S122" s="367"/>
      <c r="T122" s="367"/>
      <c r="U122" s="367"/>
    </row>
    <row r="123" spans="1:21" ht="12.6" customHeight="1">
      <c r="A123" s="906">
        <v>43655</v>
      </c>
      <c r="B123" s="383">
        <v>43651</v>
      </c>
      <c r="C123" s="364">
        <v>43663</v>
      </c>
      <c r="D123" s="364">
        <v>43663</v>
      </c>
      <c r="E123" s="355" t="s">
        <v>3334</v>
      </c>
      <c r="F123" s="1813" t="s">
        <v>3337</v>
      </c>
      <c r="G123" s="353" t="s">
        <v>14978</v>
      </c>
      <c r="H123" s="353"/>
      <c r="I123" s="353"/>
      <c r="J123" s="353" t="s">
        <v>2969</v>
      </c>
      <c r="K123" s="353"/>
      <c r="L123" s="613">
        <f t="shared" si="2"/>
        <v>4</v>
      </c>
      <c r="M123" s="1795">
        <f t="shared" si="3"/>
        <v>1</v>
      </c>
      <c r="N123" s="2050"/>
      <c r="O123" s="2050">
        <v>7</v>
      </c>
      <c r="P123" s="404"/>
      <c r="Q123" s="367"/>
      <c r="R123" s="367"/>
      <c r="S123" s="367"/>
      <c r="T123" s="367"/>
      <c r="U123" s="367"/>
    </row>
    <row r="124" spans="1:21" ht="12.6" customHeight="1">
      <c r="A124" s="903">
        <v>43678</v>
      </c>
      <c r="B124" s="383">
        <v>43663</v>
      </c>
      <c r="C124" s="364">
        <v>43696</v>
      </c>
      <c r="D124" s="364">
        <v>43696</v>
      </c>
      <c r="E124" s="355" t="s">
        <v>3334</v>
      </c>
      <c r="F124" s="1813" t="s">
        <v>3337</v>
      </c>
      <c r="G124" s="353" t="s">
        <v>14979</v>
      </c>
      <c r="H124" s="353" t="s">
        <v>14980</v>
      </c>
      <c r="I124" s="353"/>
      <c r="J124" s="353" t="s">
        <v>2033</v>
      </c>
      <c r="K124" s="353"/>
      <c r="L124" s="613">
        <f t="shared" si="2"/>
        <v>15</v>
      </c>
      <c r="M124" s="1795">
        <f t="shared" si="3"/>
        <v>10</v>
      </c>
      <c r="N124" s="2050"/>
      <c r="O124" s="2050">
        <v>49</v>
      </c>
      <c r="P124" s="353"/>
      <c r="Q124" s="355"/>
      <c r="R124" s="355"/>
      <c r="S124" s="355"/>
      <c r="T124" s="355"/>
      <c r="U124" s="355"/>
    </row>
    <row r="125" spans="1:21" ht="12.6" customHeight="1">
      <c r="A125" s="954">
        <v>43682</v>
      </c>
      <c r="B125" s="383">
        <v>43669</v>
      </c>
      <c r="C125" s="364">
        <v>43689</v>
      </c>
      <c r="D125" s="364">
        <v>43689</v>
      </c>
      <c r="E125" s="355" t="s">
        <v>3334</v>
      </c>
      <c r="F125" s="1813" t="s">
        <v>3337</v>
      </c>
      <c r="G125" s="353" t="s">
        <v>14981</v>
      </c>
      <c r="H125" s="353" t="s">
        <v>14982</v>
      </c>
      <c r="I125" s="353" t="s">
        <v>2969</v>
      </c>
      <c r="J125" s="353" t="s">
        <v>2033</v>
      </c>
      <c r="K125" s="353"/>
      <c r="L125" s="613">
        <f t="shared" si="2"/>
        <v>13</v>
      </c>
      <c r="M125" s="1795">
        <f t="shared" si="3"/>
        <v>8</v>
      </c>
      <c r="N125" s="2050"/>
      <c r="O125" s="2050">
        <v>57</v>
      </c>
      <c r="P125" s="353"/>
      <c r="Q125" s="355"/>
      <c r="R125" s="355"/>
      <c r="S125" s="355"/>
      <c r="T125" s="355"/>
      <c r="U125" s="355"/>
    </row>
    <row r="126" spans="1:21" ht="12.6" customHeight="1">
      <c r="A126" s="903">
        <v>43693</v>
      </c>
      <c r="B126" s="383">
        <v>43665</v>
      </c>
      <c r="C126" s="364">
        <v>43686</v>
      </c>
      <c r="D126" s="364">
        <v>43686</v>
      </c>
      <c r="E126" s="355" t="s">
        <v>3334</v>
      </c>
      <c r="F126" s="1813" t="s">
        <v>3337</v>
      </c>
      <c r="G126" s="353" t="s">
        <v>14983</v>
      </c>
      <c r="H126" s="353" t="s">
        <v>14984</v>
      </c>
      <c r="I126" s="353"/>
      <c r="J126" s="353" t="s">
        <v>2033</v>
      </c>
      <c r="K126" s="353" t="s">
        <v>2888</v>
      </c>
      <c r="L126" s="613">
        <f t="shared" si="2"/>
        <v>28</v>
      </c>
      <c r="M126" s="1795">
        <f t="shared" si="3"/>
        <v>19</v>
      </c>
      <c r="N126" s="2050"/>
      <c r="O126" s="2050">
        <v>66</v>
      </c>
      <c r="P126" s="353"/>
      <c r="Q126" s="2051"/>
      <c r="R126" s="367"/>
      <c r="S126" s="367"/>
      <c r="T126" s="367"/>
      <c r="U126" s="367"/>
    </row>
    <row r="127" spans="1:21" ht="15.6" customHeight="1">
      <c r="A127" s="903">
        <v>43711</v>
      </c>
      <c r="B127" s="384">
        <v>43696</v>
      </c>
      <c r="C127" s="364">
        <v>43727</v>
      </c>
      <c r="D127" s="364">
        <v>43727</v>
      </c>
      <c r="E127" s="355" t="s">
        <v>3334</v>
      </c>
      <c r="F127" s="1813" t="s">
        <v>3337</v>
      </c>
      <c r="G127" s="353" t="s">
        <v>14985</v>
      </c>
      <c r="H127" s="353"/>
      <c r="I127" s="353"/>
      <c r="J127" s="353" t="s">
        <v>2969</v>
      </c>
      <c r="K127" s="13"/>
      <c r="L127" s="613">
        <f t="shared" si="2"/>
        <v>15</v>
      </c>
      <c r="M127" s="1795">
        <f t="shared" si="3"/>
        <v>10</v>
      </c>
      <c r="N127" s="1841"/>
      <c r="O127" s="2050">
        <v>50</v>
      </c>
      <c r="P127" s="404"/>
      <c r="Q127" s="353"/>
      <c r="R127" s="353"/>
      <c r="S127" s="353"/>
      <c r="T127" s="353"/>
      <c r="U127" s="353"/>
    </row>
    <row r="128" spans="1:21" ht="12.6" customHeight="1">
      <c r="A128" s="903">
        <v>43713</v>
      </c>
      <c r="B128" s="384">
        <v>43684</v>
      </c>
      <c r="C128" s="364">
        <v>43716</v>
      </c>
      <c r="D128" s="364">
        <v>43716</v>
      </c>
      <c r="E128" s="355" t="s">
        <v>3334</v>
      </c>
      <c r="F128" s="1813" t="s">
        <v>3337</v>
      </c>
      <c r="G128" s="22" t="s">
        <v>14986</v>
      </c>
      <c r="H128" s="22"/>
      <c r="I128" s="22"/>
      <c r="J128" s="353" t="s">
        <v>2033</v>
      </c>
      <c r="K128" s="353"/>
      <c r="L128" s="613">
        <f t="shared" si="2"/>
        <v>29</v>
      </c>
      <c r="M128" s="1795">
        <f t="shared" si="3"/>
        <v>20</v>
      </c>
      <c r="N128" s="2050"/>
      <c r="O128" s="2050">
        <v>52</v>
      </c>
      <c r="P128" s="353"/>
      <c r="Q128" s="353"/>
      <c r="R128" s="353"/>
      <c r="S128" s="353"/>
      <c r="T128" s="353"/>
      <c r="U128" s="353"/>
    </row>
    <row r="129" spans="1:21" ht="12.6" customHeight="1">
      <c r="A129" s="906">
        <v>43644</v>
      </c>
      <c r="B129" s="381">
        <v>43623</v>
      </c>
      <c r="C129" s="364">
        <v>43643</v>
      </c>
      <c r="D129" s="364">
        <v>43643</v>
      </c>
      <c r="E129" s="355" t="s">
        <v>3334</v>
      </c>
      <c r="F129" s="1813" t="s">
        <v>3337</v>
      </c>
      <c r="G129" s="22" t="s">
        <v>14987</v>
      </c>
      <c r="H129" s="22" t="s">
        <v>12664</v>
      </c>
      <c r="I129" s="22" t="s">
        <v>2035</v>
      </c>
      <c r="J129" s="348" t="s">
        <v>2033</v>
      </c>
      <c r="K129" s="2049"/>
      <c r="L129" s="613">
        <f t="shared" si="2"/>
        <v>21</v>
      </c>
      <c r="M129" s="1795">
        <f t="shared" si="3"/>
        <v>14</v>
      </c>
      <c r="N129" s="2050"/>
      <c r="O129" s="2050">
        <v>31</v>
      </c>
      <c r="P129" s="353"/>
      <c r="Q129" s="353"/>
      <c r="R129" s="353"/>
      <c r="S129" s="353"/>
      <c r="T129" s="353"/>
      <c r="U129" s="353"/>
    </row>
    <row r="130" spans="1:21" ht="12.6" customHeight="1">
      <c r="A130" s="903">
        <v>43634</v>
      </c>
      <c r="B130" s="381">
        <v>43626</v>
      </c>
      <c r="C130" s="364">
        <v>43656</v>
      </c>
      <c r="D130" s="364">
        <v>43656</v>
      </c>
      <c r="E130" s="355" t="s">
        <v>3334</v>
      </c>
      <c r="F130" s="1813" t="s">
        <v>3337</v>
      </c>
      <c r="G130" s="353" t="s">
        <v>14988</v>
      </c>
      <c r="H130" s="353" t="s">
        <v>14989</v>
      </c>
      <c r="I130" s="353"/>
      <c r="J130" s="348" t="s">
        <v>2033</v>
      </c>
      <c r="K130" s="353"/>
      <c r="L130" s="613">
        <f t="shared" ref="L130:L193" si="5">(A130-B130)</f>
        <v>8</v>
      </c>
      <c r="M130" s="1795">
        <f t="shared" ref="M130:M193" si="6">NETWORKDAYS(B130,A130,A130:B130)</f>
        <v>5</v>
      </c>
      <c r="N130" s="2050"/>
      <c r="O130" s="2050">
        <v>11</v>
      </c>
      <c r="P130" s="353"/>
      <c r="Q130" s="2051"/>
      <c r="R130" s="367"/>
      <c r="S130" s="367"/>
      <c r="T130" s="367"/>
      <c r="U130" s="367"/>
    </row>
    <row r="131" spans="1:21" ht="12.6" customHeight="1">
      <c r="A131" s="906">
        <v>43635</v>
      </c>
      <c r="B131" s="381">
        <v>43626</v>
      </c>
      <c r="C131" s="364">
        <v>43634</v>
      </c>
      <c r="D131" s="364">
        <v>43634</v>
      </c>
      <c r="E131" s="355" t="s">
        <v>3334</v>
      </c>
      <c r="F131" s="1813" t="s">
        <v>3337</v>
      </c>
      <c r="G131" s="353" t="s">
        <v>14990</v>
      </c>
      <c r="H131" s="353"/>
      <c r="I131" s="353"/>
      <c r="J131" s="348" t="s">
        <v>2033</v>
      </c>
      <c r="K131" s="353" t="s">
        <v>2888</v>
      </c>
      <c r="L131" s="613">
        <f t="shared" si="5"/>
        <v>9</v>
      </c>
      <c r="M131" s="1795">
        <f t="shared" si="6"/>
        <v>6</v>
      </c>
      <c r="N131" s="2050"/>
      <c r="O131" s="2050">
        <v>12</v>
      </c>
      <c r="P131" s="353"/>
      <c r="Q131" s="353"/>
      <c r="R131" s="353"/>
      <c r="S131" s="353"/>
      <c r="T131" s="353"/>
      <c r="U131" s="353"/>
    </row>
    <row r="132" spans="1:21" ht="12.6" customHeight="1">
      <c r="A132" s="903">
        <v>43643</v>
      </c>
      <c r="B132" s="381">
        <v>43635</v>
      </c>
      <c r="C132" s="364">
        <v>43647</v>
      </c>
      <c r="D132" s="364">
        <v>43647</v>
      </c>
      <c r="E132" s="355" t="s">
        <v>3334</v>
      </c>
      <c r="F132" s="1813" t="s">
        <v>3337</v>
      </c>
      <c r="G132" s="353" t="s">
        <v>14991</v>
      </c>
      <c r="H132" s="353" t="s">
        <v>3660</v>
      </c>
      <c r="I132" s="353"/>
      <c r="J132" s="348" t="s">
        <v>2969</v>
      </c>
      <c r="K132" s="2049"/>
      <c r="L132" s="613">
        <f t="shared" si="5"/>
        <v>8</v>
      </c>
      <c r="M132" s="1795">
        <f t="shared" si="6"/>
        <v>5</v>
      </c>
      <c r="N132" s="2050"/>
      <c r="O132" s="2050">
        <v>28</v>
      </c>
      <c r="P132" s="353"/>
      <c r="Q132" s="2051"/>
      <c r="R132" s="367"/>
      <c r="S132" s="367"/>
      <c r="T132" s="367"/>
      <c r="U132" s="367"/>
    </row>
    <row r="133" spans="1:21" ht="12.6" customHeight="1">
      <c r="A133" s="903">
        <v>43643</v>
      </c>
      <c r="B133" s="381">
        <v>43635</v>
      </c>
      <c r="C133" s="364">
        <v>43647</v>
      </c>
      <c r="D133" s="364">
        <v>43647</v>
      </c>
      <c r="E133" s="355" t="s">
        <v>3334</v>
      </c>
      <c r="F133" s="1813" t="s">
        <v>3337</v>
      </c>
      <c r="G133" s="353" t="s">
        <v>14992</v>
      </c>
      <c r="H133" s="353" t="s">
        <v>3660</v>
      </c>
      <c r="I133" s="353"/>
      <c r="J133" s="348" t="s">
        <v>2969</v>
      </c>
      <c r="K133" s="2049"/>
      <c r="L133" s="613">
        <f t="shared" si="5"/>
        <v>8</v>
      </c>
      <c r="M133" s="1795">
        <f t="shared" si="6"/>
        <v>5</v>
      </c>
      <c r="N133" s="2050"/>
      <c r="O133" s="2050">
        <v>29</v>
      </c>
      <c r="P133" s="353"/>
      <c r="Q133" s="353"/>
      <c r="R133" s="353"/>
      <c r="S133" s="353"/>
      <c r="T133" s="353"/>
      <c r="U133" s="353"/>
    </row>
    <row r="134" spans="1:21" ht="12.6" customHeight="1">
      <c r="A134" s="903">
        <v>43648</v>
      </c>
      <c r="B134" s="381">
        <v>43643</v>
      </c>
      <c r="C134" s="903">
        <v>43648</v>
      </c>
      <c r="D134" s="903">
        <v>43648</v>
      </c>
      <c r="E134" s="367" t="s">
        <v>3334</v>
      </c>
      <c r="F134" s="2079" t="s">
        <v>3337</v>
      </c>
      <c r="G134" s="404" t="s">
        <v>14993</v>
      </c>
      <c r="H134" s="353"/>
      <c r="I134" s="404"/>
      <c r="J134" s="665" t="s">
        <v>2969</v>
      </c>
      <c r="K134" s="2"/>
      <c r="L134" s="613">
        <f t="shared" si="5"/>
        <v>5</v>
      </c>
      <c r="M134" s="1795">
        <f t="shared" si="6"/>
        <v>2</v>
      </c>
      <c r="N134" s="2050"/>
      <c r="O134" s="2050">
        <v>40</v>
      </c>
      <c r="P134" s="404"/>
      <c r="Q134" s="353"/>
      <c r="R134" s="353"/>
      <c r="S134" s="353"/>
      <c r="T134" s="353"/>
      <c r="U134" s="353"/>
    </row>
    <row r="135" spans="1:21" ht="12.6" customHeight="1">
      <c r="A135" s="903">
        <v>43649</v>
      </c>
      <c r="B135" s="381">
        <v>43643</v>
      </c>
      <c r="C135" s="364">
        <v>43674</v>
      </c>
      <c r="D135" s="364">
        <v>43675</v>
      </c>
      <c r="E135" s="355" t="s">
        <v>3334</v>
      </c>
      <c r="F135" s="1813" t="s">
        <v>3337</v>
      </c>
      <c r="G135" s="353" t="s">
        <v>14994</v>
      </c>
      <c r="H135" s="353"/>
      <c r="I135" s="353"/>
      <c r="J135" s="348" t="s">
        <v>2969</v>
      </c>
      <c r="K135" s="353"/>
      <c r="L135" s="613">
        <f t="shared" si="5"/>
        <v>6</v>
      </c>
      <c r="M135" s="1795">
        <f t="shared" si="6"/>
        <v>3</v>
      </c>
      <c r="N135" s="2050"/>
      <c r="O135" s="2050">
        <v>48</v>
      </c>
      <c r="P135" s="404"/>
      <c r="Q135" s="2051"/>
      <c r="R135" s="367"/>
      <c r="S135" s="367"/>
      <c r="T135" s="367"/>
      <c r="U135" s="367"/>
    </row>
    <row r="136" spans="1:21" ht="12.6" customHeight="1">
      <c r="A136" s="903">
        <v>43693</v>
      </c>
      <c r="B136" s="384">
        <v>43684</v>
      </c>
      <c r="C136" s="364">
        <v>43720</v>
      </c>
      <c r="D136" s="364">
        <v>43720</v>
      </c>
      <c r="E136" s="355" t="s">
        <v>3334</v>
      </c>
      <c r="F136" s="1813" t="s">
        <v>3337</v>
      </c>
      <c r="G136" s="22" t="s">
        <v>14995</v>
      </c>
      <c r="H136" s="22" t="s">
        <v>14832</v>
      </c>
      <c r="I136" s="22"/>
      <c r="J136" s="353" t="s">
        <v>2033</v>
      </c>
      <c r="K136" s="353" t="s">
        <v>2888</v>
      </c>
      <c r="L136" s="613">
        <f t="shared" si="5"/>
        <v>9</v>
      </c>
      <c r="M136" s="1795">
        <f t="shared" si="6"/>
        <v>6</v>
      </c>
      <c r="N136" s="2050"/>
      <c r="O136" s="2050">
        <v>20</v>
      </c>
      <c r="P136" s="353"/>
      <c r="Q136" s="2051"/>
      <c r="R136" s="367"/>
      <c r="S136" s="367"/>
      <c r="T136" s="367"/>
      <c r="U136" s="367"/>
    </row>
    <row r="137" spans="1:21" ht="12.6" customHeight="1">
      <c r="A137" s="904">
        <v>43560</v>
      </c>
      <c r="B137" s="2081">
        <v>43558</v>
      </c>
      <c r="C137" s="904">
        <v>43560</v>
      </c>
      <c r="D137" s="904">
        <v>43560</v>
      </c>
      <c r="E137" s="367" t="s">
        <v>3334</v>
      </c>
      <c r="F137" s="2079" t="s">
        <v>3418</v>
      </c>
      <c r="G137" s="404" t="s">
        <v>14996</v>
      </c>
      <c r="H137" s="353" t="s">
        <v>14997</v>
      </c>
      <c r="I137" s="404"/>
      <c r="J137" s="665" t="s">
        <v>2042</v>
      </c>
      <c r="K137" s="2049"/>
      <c r="L137" s="613">
        <f t="shared" si="5"/>
        <v>2</v>
      </c>
      <c r="M137" s="1795">
        <f t="shared" si="6"/>
        <v>1</v>
      </c>
      <c r="N137" s="353"/>
      <c r="O137" s="2050">
        <v>8</v>
      </c>
      <c r="P137" s="404"/>
      <c r="Q137" s="2051"/>
      <c r="R137" s="367"/>
      <c r="S137" s="367"/>
      <c r="T137" s="367"/>
      <c r="U137" s="367"/>
    </row>
    <row r="138" spans="1:21" ht="12.6" customHeight="1">
      <c r="A138" s="903">
        <v>43658</v>
      </c>
      <c r="B138" s="383">
        <v>43655</v>
      </c>
      <c r="C138" s="364">
        <v>43662</v>
      </c>
      <c r="D138" s="364">
        <v>43662</v>
      </c>
      <c r="E138" s="355" t="s">
        <v>3334</v>
      </c>
      <c r="F138" s="1813" t="s">
        <v>3418</v>
      </c>
      <c r="G138" s="22" t="s">
        <v>14998</v>
      </c>
      <c r="H138" s="22"/>
      <c r="I138" s="22" t="s">
        <v>2039</v>
      </c>
      <c r="J138" s="353" t="s">
        <v>2033</v>
      </c>
      <c r="K138" s="353"/>
      <c r="L138" s="613">
        <f t="shared" si="5"/>
        <v>3</v>
      </c>
      <c r="M138" s="1795">
        <f t="shared" si="6"/>
        <v>2</v>
      </c>
      <c r="N138" s="2050"/>
      <c r="O138" s="2050">
        <v>11</v>
      </c>
      <c r="P138" s="353"/>
      <c r="Q138" s="2051"/>
      <c r="R138" s="367"/>
      <c r="S138" s="367"/>
      <c r="T138" s="367"/>
      <c r="U138" s="367"/>
    </row>
    <row r="139" spans="1:21" ht="12.6" customHeight="1">
      <c r="A139" s="903">
        <v>43670</v>
      </c>
      <c r="B139" s="383">
        <v>43668</v>
      </c>
      <c r="C139" s="903">
        <v>43685</v>
      </c>
      <c r="D139" s="903">
        <v>43685</v>
      </c>
      <c r="E139" s="367" t="s">
        <v>3334</v>
      </c>
      <c r="F139" s="1813" t="s">
        <v>3418</v>
      </c>
      <c r="G139" s="404" t="s">
        <v>14999</v>
      </c>
      <c r="H139" s="353"/>
      <c r="I139" s="404"/>
      <c r="J139" s="665" t="s">
        <v>2034</v>
      </c>
      <c r="K139" s="2049"/>
      <c r="L139" s="613">
        <f t="shared" si="5"/>
        <v>2</v>
      </c>
      <c r="M139" s="1795">
        <f t="shared" si="6"/>
        <v>1</v>
      </c>
      <c r="N139" s="2050"/>
      <c r="O139" s="2050">
        <v>33</v>
      </c>
      <c r="P139" s="404"/>
      <c r="Q139" s="353"/>
      <c r="R139" s="353"/>
      <c r="S139" s="353"/>
      <c r="T139" s="353"/>
      <c r="U139" s="353"/>
    </row>
    <row r="140" spans="1:21" ht="12.6" customHeight="1">
      <c r="A140" s="903">
        <v>43656</v>
      </c>
      <c r="B140" s="381">
        <v>43643</v>
      </c>
      <c r="C140" s="364">
        <v>43656</v>
      </c>
      <c r="D140" s="364">
        <v>43656</v>
      </c>
      <c r="E140" s="355" t="s">
        <v>3334</v>
      </c>
      <c r="F140" s="1813" t="s">
        <v>3418</v>
      </c>
      <c r="G140" s="22" t="s">
        <v>15000</v>
      </c>
      <c r="H140" s="22"/>
      <c r="I140" s="22"/>
      <c r="J140" s="353" t="s">
        <v>2042</v>
      </c>
      <c r="K140" s="353"/>
      <c r="L140" s="613">
        <f t="shared" si="5"/>
        <v>13</v>
      </c>
      <c r="M140" s="1795">
        <f t="shared" si="6"/>
        <v>8</v>
      </c>
      <c r="N140" s="2050"/>
      <c r="O140" s="2050">
        <v>59</v>
      </c>
      <c r="P140" s="353"/>
      <c r="Q140" s="2051"/>
      <c r="R140" s="367"/>
      <c r="S140" s="367"/>
      <c r="T140" s="367"/>
      <c r="U140" s="367"/>
    </row>
    <row r="141" spans="1:21" ht="12.6" customHeight="1">
      <c r="A141" s="905">
        <v>43580</v>
      </c>
      <c r="B141" s="2081">
        <v>43559</v>
      </c>
      <c r="C141" s="905">
        <v>43581</v>
      </c>
      <c r="D141" s="905">
        <v>43581</v>
      </c>
      <c r="E141" s="367" t="s">
        <v>3334</v>
      </c>
      <c r="F141" s="2079" t="s">
        <v>15001</v>
      </c>
      <c r="G141" s="404" t="s">
        <v>15002</v>
      </c>
      <c r="H141" s="353"/>
      <c r="I141" s="404"/>
      <c r="J141" s="665" t="s">
        <v>2042</v>
      </c>
      <c r="K141" s="2049"/>
      <c r="L141" s="613">
        <f t="shared" si="5"/>
        <v>21</v>
      </c>
      <c r="M141" s="1795">
        <f t="shared" si="6"/>
        <v>14</v>
      </c>
      <c r="N141" s="2050"/>
      <c r="O141" s="2050">
        <v>12</v>
      </c>
      <c r="P141" s="404"/>
      <c r="Q141" s="353"/>
      <c r="R141" s="353"/>
      <c r="S141" s="353"/>
      <c r="T141" s="353"/>
      <c r="U141" s="353"/>
    </row>
    <row r="142" spans="1:21" ht="15" customHeight="1">
      <c r="A142" s="906">
        <v>43682</v>
      </c>
      <c r="B142" s="383">
        <v>43671</v>
      </c>
      <c r="C142" s="364">
        <v>43684</v>
      </c>
      <c r="D142" s="364">
        <v>43684</v>
      </c>
      <c r="E142" s="355" t="s">
        <v>3334</v>
      </c>
      <c r="F142" s="1813" t="s">
        <v>12906</v>
      </c>
      <c r="G142" s="353" t="s">
        <v>15003</v>
      </c>
      <c r="H142" s="353" t="s">
        <v>15004</v>
      </c>
      <c r="I142" s="353"/>
      <c r="J142" s="353" t="s">
        <v>2969</v>
      </c>
      <c r="K142" s="13"/>
      <c r="L142" s="613">
        <f t="shared" si="5"/>
        <v>11</v>
      </c>
      <c r="M142" s="1795">
        <f t="shared" si="6"/>
        <v>6</v>
      </c>
      <c r="N142" s="2050"/>
      <c r="O142" s="2050">
        <v>58</v>
      </c>
      <c r="P142" s="404"/>
      <c r="Q142" s="2051"/>
      <c r="R142" s="367"/>
      <c r="S142" s="367"/>
      <c r="T142" s="367"/>
      <c r="U142" s="367"/>
    </row>
    <row r="143" spans="1:21" ht="12.6" customHeight="1">
      <c r="A143" s="905">
        <v>43522</v>
      </c>
      <c r="B143" s="2059">
        <v>43508</v>
      </c>
      <c r="C143" s="905">
        <v>43522</v>
      </c>
      <c r="D143" s="912">
        <v>43536</v>
      </c>
      <c r="E143" s="367" t="s">
        <v>3334</v>
      </c>
      <c r="F143" s="2079" t="s">
        <v>15005</v>
      </c>
      <c r="G143" s="404" t="s">
        <v>15006</v>
      </c>
      <c r="H143" s="353" t="s">
        <v>12424</v>
      </c>
      <c r="I143" s="404"/>
      <c r="J143" s="665" t="s">
        <v>2042</v>
      </c>
      <c r="K143" s="2049"/>
      <c r="L143" s="613">
        <f t="shared" si="5"/>
        <v>14</v>
      </c>
      <c r="M143" s="1795">
        <f t="shared" si="6"/>
        <v>9</v>
      </c>
      <c r="N143" s="2050"/>
      <c r="O143" s="2050">
        <v>21</v>
      </c>
      <c r="P143" s="404"/>
      <c r="Q143" s="353"/>
      <c r="R143" s="353"/>
      <c r="S143" s="353"/>
      <c r="T143" s="353"/>
      <c r="U143" s="353"/>
    </row>
    <row r="144" spans="1:21" ht="12.6" customHeight="1">
      <c r="A144" s="906">
        <v>43685</v>
      </c>
      <c r="B144" s="2088">
        <v>43672</v>
      </c>
      <c r="C144" s="904">
        <v>43686</v>
      </c>
      <c r="D144" s="905">
        <v>43689</v>
      </c>
      <c r="E144" s="367" t="s">
        <v>3334</v>
      </c>
      <c r="F144" s="2079" t="s">
        <v>15007</v>
      </c>
      <c r="G144" s="404" t="s">
        <v>15008</v>
      </c>
      <c r="H144" s="353"/>
      <c r="I144" s="404"/>
      <c r="J144" s="665" t="s">
        <v>2969</v>
      </c>
      <c r="K144" s="2049"/>
      <c r="L144" s="613">
        <f t="shared" si="5"/>
        <v>13</v>
      </c>
      <c r="M144" s="1795">
        <f t="shared" si="6"/>
        <v>8</v>
      </c>
      <c r="N144" s="2050"/>
      <c r="O144" s="2050">
        <v>64</v>
      </c>
      <c r="P144" s="404"/>
      <c r="Q144" s="2051"/>
      <c r="R144" s="367"/>
      <c r="S144" s="367"/>
      <c r="T144" s="367"/>
      <c r="U144" s="367"/>
    </row>
    <row r="145" spans="1:21" ht="12.6" customHeight="1">
      <c r="A145" s="906">
        <v>43685</v>
      </c>
      <c r="B145" s="383">
        <v>43677</v>
      </c>
      <c r="C145" s="364">
        <v>43686</v>
      </c>
      <c r="D145" s="364">
        <v>43693</v>
      </c>
      <c r="E145" s="355" t="s">
        <v>3335</v>
      </c>
      <c r="F145" s="1813" t="s">
        <v>15009</v>
      </c>
      <c r="G145" s="353" t="s">
        <v>15010</v>
      </c>
      <c r="H145" s="404" t="s">
        <v>15011</v>
      </c>
      <c r="I145" s="353"/>
      <c r="J145" s="353" t="s">
        <v>2969</v>
      </c>
      <c r="K145" s="353"/>
      <c r="L145" s="613">
        <f t="shared" si="5"/>
        <v>8</v>
      </c>
      <c r="M145" s="1795">
        <f t="shared" si="6"/>
        <v>5</v>
      </c>
      <c r="N145" s="2050"/>
      <c r="O145" s="2050">
        <v>65</v>
      </c>
      <c r="P145" s="404"/>
      <c r="Q145" s="2051"/>
      <c r="R145" s="367"/>
      <c r="S145" s="367"/>
      <c r="T145" s="367"/>
      <c r="U145" s="367"/>
    </row>
    <row r="146" spans="1:21" ht="12.6" customHeight="1">
      <c r="A146" s="2089">
        <v>43634</v>
      </c>
      <c r="B146" s="2090">
        <v>43626</v>
      </c>
      <c r="C146" s="905">
        <v>43633</v>
      </c>
      <c r="D146" s="905">
        <v>43633</v>
      </c>
      <c r="E146" s="367" t="s">
        <v>3334</v>
      </c>
      <c r="F146" s="2079" t="s">
        <v>15012</v>
      </c>
      <c r="G146" s="404" t="s">
        <v>15013</v>
      </c>
      <c r="H146" s="353" t="s">
        <v>15014</v>
      </c>
      <c r="I146" s="404"/>
      <c r="J146" s="665" t="s">
        <v>2042</v>
      </c>
      <c r="K146" s="2049"/>
      <c r="L146" s="613">
        <f t="shared" si="5"/>
        <v>8</v>
      </c>
      <c r="M146" s="1795">
        <f t="shared" si="6"/>
        <v>5</v>
      </c>
      <c r="N146" s="2050"/>
      <c r="O146" s="2050">
        <v>13</v>
      </c>
      <c r="P146" s="404"/>
      <c r="Q146" s="2051"/>
      <c r="R146" s="367"/>
      <c r="S146" s="367"/>
      <c r="T146" s="367"/>
      <c r="U146" s="367"/>
    </row>
    <row r="147" spans="1:21" ht="12.6" customHeight="1">
      <c r="A147" s="903">
        <v>43483</v>
      </c>
      <c r="B147" s="2053">
        <v>43473</v>
      </c>
      <c r="C147" s="904">
        <v>43483</v>
      </c>
      <c r="D147" s="904">
        <v>43483</v>
      </c>
      <c r="E147" s="367" t="s">
        <v>3334</v>
      </c>
      <c r="F147" s="2091" t="s">
        <v>15015</v>
      </c>
      <c r="G147" s="404" t="s">
        <v>15016</v>
      </c>
      <c r="H147" s="353"/>
      <c r="I147" s="404"/>
      <c r="J147" s="665" t="s">
        <v>2042</v>
      </c>
      <c r="K147" s="2049"/>
      <c r="L147" s="613">
        <f t="shared" si="5"/>
        <v>10</v>
      </c>
      <c r="M147" s="1795">
        <f t="shared" si="6"/>
        <v>7</v>
      </c>
      <c r="N147" s="2050"/>
      <c r="O147" s="2050">
        <v>17</v>
      </c>
      <c r="P147" s="404"/>
      <c r="Q147" s="2051"/>
      <c r="R147" s="367"/>
      <c r="S147" s="367"/>
      <c r="T147" s="367"/>
      <c r="U147" s="367"/>
    </row>
    <row r="148" spans="1:21" ht="12.6" customHeight="1">
      <c r="A148" s="905">
        <v>43522</v>
      </c>
      <c r="B148" s="2059">
        <v>43514</v>
      </c>
      <c r="C148" s="905">
        <v>43522</v>
      </c>
      <c r="D148" s="905">
        <v>43522</v>
      </c>
      <c r="E148" s="367" t="s">
        <v>3334</v>
      </c>
      <c r="F148" s="2091" t="s">
        <v>15015</v>
      </c>
      <c r="G148" s="404" t="s">
        <v>15017</v>
      </c>
      <c r="H148" s="353" t="s">
        <v>12424</v>
      </c>
      <c r="I148" s="404"/>
      <c r="J148" s="665" t="s">
        <v>2042</v>
      </c>
      <c r="K148" s="2049"/>
      <c r="L148" s="613">
        <f t="shared" si="5"/>
        <v>8</v>
      </c>
      <c r="M148" s="1795">
        <f t="shared" si="6"/>
        <v>5</v>
      </c>
      <c r="N148" s="2050"/>
      <c r="O148" s="2050">
        <v>39</v>
      </c>
      <c r="P148" s="404"/>
      <c r="Q148" s="2051"/>
      <c r="R148" s="367"/>
      <c r="S148" s="367"/>
      <c r="T148" s="367"/>
      <c r="U148" s="367"/>
    </row>
    <row r="149" spans="1:21" ht="12.6" customHeight="1">
      <c r="A149" s="2058">
        <v>43528</v>
      </c>
      <c r="B149" s="2059">
        <v>43518</v>
      </c>
      <c r="C149" s="2058">
        <v>43529</v>
      </c>
      <c r="D149" s="2058">
        <v>43529</v>
      </c>
      <c r="E149" s="367" t="s">
        <v>3334</v>
      </c>
      <c r="F149" s="2091" t="s">
        <v>15015</v>
      </c>
      <c r="G149" s="404" t="s">
        <v>15018</v>
      </c>
      <c r="H149" s="353" t="s">
        <v>3577</v>
      </c>
      <c r="I149" s="404"/>
      <c r="J149" s="665" t="s">
        <v>2042</v>
      </c>
      <c r="K149" s="2049"/>
      <c r="L149" s="613">
        <f t="shared" si="5"/>
        <v>10</v>
      </c>
      <c r="M149" s="1795">
        <f t="shared" si="6"/>
        <v>5</v>
      </c>
      <c r="N149" s="404"/>
      <c r="O149" s="2050">
        <v>50</v>
      </c>
      <c r="P149" s="404"/>
      <c r="Q149" s="2051"/>
      <c r="R149" s="367"/>
      <c r="S149" s="367"/>
      <c r="T149" s="367"/>
      <c r="U149" s="367"/>
    </row>
    <row r="150" spans="1:21" ht="12.6" customHeight="1">
      <c r="A150" s="912">
        <v>43538</v>
      </c>
      <c r="B150" s="914">
        <v>43532</v>
      </c>
      <c r="C150" s="912">
        <v>43539</v>
      </c>
      <c r="D150" s="912">
        <v>43539</v>
      </c>
      <c r="E150" s="367" t="s">
        <v>3334</v>
      </c>
      <c r="F150" s="2091" t="s">
        <v>15015</v>
      </c>
      <c r="G150" s="404" t="s">
        <v>15019</v>
      </c>
      <c r="H150" s="353"/>
      <c r="I150" s="404"/>
      <c r="J150" s="665" t="s">
        <v>2042</v>
      </c>
      <c r="K150" s="2049"/>
      <c r="L150" s="613">
        <f t="shared" si="5"/>
        <v>6</v>
      </c>
      <c r="M150" s="1795">
        <f t="shared" si="6"/>
        <v>3</v>
      </c>
      <c r="N150" s="2050"/>
      <c r="O150" s="2050">
        <v>26</v>
      </c>
      <c r="P150" s="404"/>
      <c r="Q150" s="367"/>
      <c r="R150" s="367"/>
      <c r="S150" s="367"/>
      <c r="T150" s="367"/>
      <c r="U150" s="367"/>
    </row>
    <row r="151" spans="1:21" ht="12.6" customHeight="1">
      <c r="A151" s="912">
        <v>43553</v>
      </c>
      <c r="B151" s="914">
        <v>43552</v>
      </c>
      <c r="C151" s="904">
        <v>43559</v>
      </c>
      <c r="D151" s="904">
        <v>43559</v>
      </c>
      <c r="E151" s="367" t="s">
        <v>3334</v>
      </c>
      <c r="F151" s="2091" t="s">
        <v>15015</v>
      </c>
      <c r="G151" s="404" t="s">
        <v>15020</v>
      </c>
      <c r="H151" s="353"/>
      <c r="I151" s="404"/>
      <c r="J151" s="665" t="s">
        <v>2042</v>
      </c>
      <c r="K151" s="2049"/>
      <c r="L151" s="613">
        <f t="shared" si="5"/>
        <v>1</v>
      </c>
      <c r="M151" s="1795">
        <f t="shared" si="6"/>
        <v>0</v>
      </c>
      <c r="N151" s="2050"/>
      <c r="O151" s="2050">
        <v>66</v>
      </c>
      <c r="P151" s="404"/>
      <c r="Q151" s="2051"/>
      <c r="R151" s="367"/>
      <c r="S151" s="367"/>
      <c r="T151" s="367"/>
      <c r="U151" s="367"/>
    </row>
    <row r="152" spans="1:21" ht="12.6" customHeight="1">
      <c r="A152" s="904">
        <v>43567</v>
      </c>
      <c r="B152" s="2081">
        <v>43564</v>
      </c>
      <c r="C152" s="905">
        <v>43567</v>
      </c>
      <c r="D152" s="905">
        <v>43567</v>
      </c>
      <c r="E152" s="367" t="s">
        <v>3334</v>
      </c>
      <c r="F152" s="2091" t="s">
        <v>15015</v>
      </c>
      <c r="G152" s="404" t="s">
        <v>15021</v>
      </c>
      <c r="H152" s="353"/>
      <c r="I152" s="404"/>
      <c r="J152" s="665" t="s">
        <v>2042</v>
      </c>
      <c r="K152" s="2049"/>
      <c r="L152" s="613">
        <f t="shared" si="5"/>
        <v>3</v>
      </c>
      <c r="M152" s="1795">
        <f t="shared" si="6"/>
        <v>2</v>
      </c>
      <c r="N152" s="353"/>
      <c r="O152" s="2050">
        <v>32</v>
      </c>
      <c r="P152" s="404"/>
      <c r="Q152" s="2051"/>
      <c r="R152" s="367"/>
      <c r="S152" s="367"/>
      <c r="T152" s="367"/>
      <c r="U152" s="367"/>
    </row>
    <row r="153" spans="1:21" ht="12.6" customHeight="1">
      <c r="A153" s="904">
        <v>43654</v>
      </c>
      <c r="B153" s="920">
        <v>43647</v>
      </c>
      <c r="C153" s="904">
        <v>43654</v>
      </c>
      <c r="D153" s="904">
        <v>43654</v>
      </c>
      <c r="E153" s="367" t="s">
        <v>3334</v>
      </c>
      <c r="F153" s="2091" t="s">
        <v>15015</v>
      </c>
      <c r="G153" s="404" t="s">
        <v>15022</v>
      </c>
      <c r="H153" s="353"/>
      <c r="I153" s="404"/>
      <c r="J153" s="665" t="s">
        <v>2042</v>
      </c>
      <c r="K153" s="2049"/>
      <c r="L153" s="613">
        <f t="shared" si="5"/>
        <v>7</v>
      </c>
      <c r="M153" s="1795">
        <f t="shared" si="6"/>
        <v>4</v>
      </c>
      <c r="N153" s="2050"/>
      <c r="O153" s="2050">
        <v>5</v>
      </c>
      <c r="P153" s="404"/>
      <c r="Q153" s="2051"/>
      <c r="R153" s="367"/>
      <c r="S153" s="367"/>
      <c r="T153" s="367"/>
      <c r="U153" s="367"/>
    </row>
    <row r="154" spans="1:21" ht="12.6" customHeight="1">
      <c r="A154" s="904">
        <v>43654</v>
      </c>
      <c r="B154" s="920">
        <v>43648</v>
      </c>
      <c r="C154" s="904">
        <v>43656</v>
      </c>
      <c r="D154" s="905">
        <v>43656</v>
      </c>
      <c r="E154" s="367" t="s">
        <v>3334</v>
      </c>
      <c r="F154" s="2091" t="s">
        <v>15015</v>
      </c>
      <c r="G154" s="404" t="s">
        <v>15023</v>
      </c>
      <c r="H154" s="353"/>
      <c r="I154" s="404"/>
      <c r="J154" s="665" t="s">
        <v>2042</v>
      </c>
      <c r="K154" s="2049"/>
      <c r="L154" s="613">
        <f t="shared" si="5"/>
        <v>6</v>
      </c>
      <c r="M154" s="1795">
        <f t="shared" si="6"/>
        <v>3</v>
      </c>
      <c r="N154" s="2050"/>
      <c r="O154" s="2050">
        <v>6</v>
      </c>
      <c r="P154" s="404"/>
      <c r="Q154" s="2051"/>
      <c r="R154" s="367"/>
      <c r="S154" s="367"/>
      <c r="T154" s="367"/>
      <c r="U154" s="367"/>
    </row>
    <row r="155" spans="1:21" ht="12.6" customHeight="1">
      <c r="A155" s="905">
        <v>43677</v>
      </c>
      <c r="B155" s="2088">
        <v>43676</v>
      </c>
      <c r="C155" s="904">
        <v>43683</v>
      </c>
      <c r="D155" s="904">
        <v>43683</v>
      </c>
      <c r="E155" s="367" t="s">
        <v>3334</v>
      </c>
      <c r="F155" s="2091" t="s">
        <v>15015</v>
      </c>
      <c r="G155" s="404" t="s">
        <v>15024</v>
      </c>
      <c r="H155" s="353"/>
      <c r="I155" s="404"/>
      <c r="J155" s="665" t="s">
        <v>2042</v>
      </c>
      <c r="K155" s="2049"/>
      <c r="L155" s="613">
        <f t="shared" si="5"/>
        <v>1</v>
      </c>
      <c r="M155" s="1795">
        <f t="shared" si="6"/>
        <v>0</v>
      </c>
      <c r="N155" s="2050"/>
      <c r="O155" s="2050">
        <v>47</v>
      </c>
      <c r="P155" s="404"/>
      <c r="Q155" s="2051"/>
      <c r="R155" s="367"/>
      <c r="S155" s="367"/>
      <c r="T155" s="367"/>
      <c r="U155" s="367"/>
    </row>
    <row r="156" spans="1:21" ht="12.6" customHeight="1">
      <c r="A156" s="905">
        <v>43664</v>
      </c>
      <c r="B156" s="2088">
        <v>43662</v>
      </c>
      <c r="C156" s="905">
        <v>43668</v>
      </c>
      <c r="D156" s="905">
        <v>43668</v>
      </c>
      <c r="E156" s="367" t="s">
        <v>3334</v>
      </c>
      <c r="F156" s="2091" t="s">
        <v>15015</v>
      </c>
      <c r="G156" s="404" t="s">
        <v>15025</v>
      </c>
      <c r="H156" s="353"/>
      <c r="I156" s="404"/>
      <c r="J156" s="665" t="s">
        <v>2042</v>
      </c>
      <c r="K156" s="2049"/>
      <c r="L156" s="613">
        <f t="shared" si="5"/>
        <v>2</v>
      </c>
      <c r="M156" s="1795">
        <f t="shared" si="6"/>
        <v>1</v>
      </c>
      <c r="N156" s="2050"/>
      <c r="O156" s="2050">
        <v>26</v>
      </c>
      <c r="P156" s="404"/>
      <c r="Q156" s="2051"/>
      <c r="R156" s="367"/>
      <c r="S156" s="367"/>
      <c r="T156" s="367"/>
      <c r="U156" s="367"/>
    </row>
    <row r="157" spans="1:21" ht="12.6" customHeight="1">
      <c r="A157" s="2070">
        <v>43692</v>
      </c>
      <c r="B157" s="384">
        <v>43689</v>
      </c>
      <c r="C157" s="932">
        <v>43693</v>
      </c>
      <c r="D157" s="932">
        <v>43693</v>
      </c>
      <c r="E157" s="349" t="s">
        <v>3334</v>
      </c>
      <c r="F157" s="2091" t="s">
        <v>15015</v>
      </c>
      <c r="G157" s="424" t="s">
        <v>15026</v>
      </c>
      <c r="H157" s="424"/>
      <c r="I157" s="424"/>
      <c r="J157" s="424" t="s">
        <v>2035</v>
      </c>
      <c r="K157" s="2071"/>
      <c r="L157" s="613">
        <f t="shared" si="5"/>
        <v>3</v>
      </c>
      <c r="M157" s="1795">
        <f t="shared" si="6"/>
        <v>2</v>
      </c>
      <c r="O157" s="2050">
        <v>8</v>
      </c>
      <c r="P157" s="421"/>
      <c r="Q157" s="2051"/>
      <c r="R157" s="367"/>
      <c r="S157" s="367"/>
      <c r="T157" s="367"/>
      <c r="U157" s="367"/>
    </row>
    <row r="158" spans="1:21" ht="13.2" customHeight="1">
      <c r="A158" s="906">
        <v>43642</v>
      </c>
      <c r="B158" s="381">
        <v>43635</v>
      </c>
      <c r="C158" s="364">
        <v>43643</v>
      </c>
      <c r="D158" s="364">
        <v>43643</v>
      </c>
      <c r="E158" s="355" t="s">
        <v>3334</v>
      </c>
      <c r="F158" s="2091" t="s">
        <v>15015</v>
      </c>
      <c r="G158" s="353" t="s">
        <v>15027</v>
      </c>
      <c r="H158" s="353"/>
      <c r="I158" s="1436" t="s">
        <v>2042</v>
      </c>
      <c r="J158" s="348" t="s">
        <v>2035</v>
      </c>
      <c r="K158" s="2049"/>
      <c r="L158" s="613">
        <f t="shared" si="5"/>
        <v>7</v>
      </c>
      <c r="M158" s="1795">
        <f t="shared" si="6"/>
        <v>4</v>
      </c>
      <c r="N158" s="2050"/>
      <c r="O158" s="2050">
        <v>23</v>
      </c>
      <c r="P158" s="353"/>
      <c r="Q158" s="2051"/>
      <c r="R158" s="367"/>
      <c r="S158" s="367"/>
      <c r="T158" s="367"/>
      <c r="U158" s="367"/>
    </row>
    <row r="159" spans="1:21" ht="13.2" customHeight="1">
      <c r="A159" s="906">
        <v>43642</v>
      </c>
      <c r="B159" s="381">
        <v>43635</v>
      </c>
      <c r="C159" s="364">
        <v>43643</v>
      </c>
      <c r="D159" s="364">
        <v>43643</v>
      </c>
      <c r="E159" s="355" t="s">
        <v>3334</v>
      </c>
      <c r="F159" s="2091" t="s">
        <v>15015</v>
      </c>
      <c r="G159" s="22" t="s">
        <v>15028</v>
      </c>
      <c r="H159" s="22"/>
      <c r="I159" s="1437" t="s">
        <v>2042</v>
      </c>
      <c r="J159" s="348" t="s">
        <v>2035</v>
      </c>
      <c r="K159" s="2049"/>
      <c r="L159" s="613">
        <f t="shared" si="5"/>
        <v>7</v>
      </c>
      <c r="M159" s="1795">
        <f t="shared" si="6"/>
        <v>4</v>
      </c>
      <c r="N159" s="2050"/>
      <c r="O159" s="2050">
        <v>26</v>
      </c>
      <c r="P159" s="353"/>
      <c r="Q159" s="2051"/>
      <c r="R159" s="367"/>
      <c r="S159" s="367"/>
      <c r="T159" s="367"/>
      <c r="U159" s="367"/>
    </row>
    <row r="160" spans="1:21" ht="12.6" customHeight="1">
      <c r="A160" s="906">
        <v>43692</v>
      </c>
      <c r="B160" s="384">
        <v>43689</v>
      </c>
      <c r="C160" s="364">
        <v>43693</v>
      </c>
      <c r="D160" s="364">
        <v>43693</v>
      </c>
      <c r="E160" s="355" t="s">
        <v>3334</v>
      </c>
      <c r="F160" s="2091" t="s">
        <v>15015</v>
      </c>
      <c r="G160" s="353" t="s">
        <v>15029</v>
      </c>
      <c r="H160" s="353" t="s">
        <v>15030</v>
      </c>
      <c r="I160" s="353"/>
      <c r="J160" s="353" t="s">
        <v>2035</v>
      </c>
      <c r="K160" s="2049"/>
      <c r="L160" s="613">
        <f t="shared" si="5"/>
        <v>3</v>
      </c>
      <c r="M160" s="1795">
        <f t="shared" si="6"/>
        <v>2</v>
      </c>
      <c r="N160" s="2050"/>
      <c r="O160" s="2050">
        <v>11</v>
      </c>
      <c r="P160" s="404"/>
      <c r="Q160" s="2072"/>
      <c r="R160" s="427"/>
      <c r="S160" s="427"/>
      <c r="T160" s="427"/>
      <c r="U160" s="427"/>
    </row>
    <row r="161" spans="1:21" ht="12.6" customHeight="1">
      <c r="A161" s="903">
        <v>43676</v>
      </c>
      <c r="B161" s="383">
        <v>43672</v>
      </c>
      <c r="C161" s="364">
        <v>43679</v>
      </c>
      <c r="D161" s="364">
        <v>43679</v>
      </c>
      <c r="E161" s="355" t="s">
        <v>3334</v>
      </c>
      <c r="F161" s="1813" t="s">
        <v>15031</v>
      </c>
      <c r="G161" s="22" t="s">
        <v>15032</v>
      </c>
      <c r="H161" s="22"/>
      <c r="I161" s="22"/>
      <c r="J161" s="353" t="s">
        <v>2033</v>
      </c>
      <c r="K161" s="353" t="s">
        <v>3741</v>
      </c>
      <c r="L161" s="613">
        <f t="shared" si="5"/>
        <v>4</v>
      </c>
      <c r="M161" s="1795">
        <f t="shared" si="6"/>
        <v>1</v>
      </c>
      <c r="N161" s="2050"/>
      <c r="O161" s="2050">
        <v>42</v>
      </c>
      <c r="P161" s="353"/>
      <c r="Q161" s="2051"/>
      <c r="R161" s="367"/>
      <c r="S161" s="367"/>
      <c r="T161" s="367"/>
      <c r="U161" s="367"/>
    </row>
    <row r="162" spans="1:21" ht="12.6" customHeight="1">
      <c r="A162" s="906">
        <v>43647</v>
      </c>
      <c r="B162" s="381">
        <v>43642</v>
      </c>
      <c r="C162" s="364">
        <v>43647</v>
      </c>
      <c r="D162" s="364">
        <v>43647</v>
      </c>
      <c r="E162" s="355" t="s">
        <v>3334</v>
      </c>
      <c r="F162" s="1813" t="s">
        <v>15033</v>
      </c>
      <c r="G162" s="22" t="s">
        <v>15034</v>
      </c>
      <c r="H162" s="22" t="s">
        <v>15035</v>
      </c>
      <c r="I162" s="22"/>
      <c r="J162" s="348" t="s">
        <v>2969</v>
      </c>
      <c r="K162" s="353"/>
      <c r="L162" s="613">
        <f t="shared" si="5"/>
        <v>5</v>
      </c>
      <c r="M162" s="1795">
        <f t="shared" si="6"/>
        <v>2</v>
      </c>
      <c r="N162" s="2050"/>
      <c r="O162" s="2050">
        <v>36</v>
      </c>
      <c r="P162" s="404"/>
      <c r="Q162" s="2051"/>
      <c r="R162" s="367"/>
      <c r="S162" s="367"/>
      <c r="T162" s="367"/>
      <c r="U162" s="367"/>
    </row>
    <row r="163" spans="1:21" ht="12.6" customHeight="1">
      <c r="A163" s="912">
        <v>43550</v>
      </c>
      <c r="B163" s="914">
        <v>43543</v>
      </c>
      <c r="C163" s="912">
        <v>43550</v>
      </c>
      <c r="D163" s="912">
        <v>43550</v>
      </c>
      <c r="E163" s="367" t="s">
        <v>3334</v>
      </c>
      <c r="F163" s="2079" t="s">
        <v>13390</v>
      </c>
      <c r="G163" s="404" t="s">
        <v>15036</v>
      </c>
      <c r="H163" s="353"/>
      <c r="I163" s="404"/>
      <c r="J163" s="665" t="s">
        <v>2042</v>
      </c>
      <c r="K163" s="2049"/>
      <c r="L163" s="613">
        <f t="shared" si="5"/>
        <v>7</v>
      </c>
      <c r="M163" s="1795">
        <f t="shared" si="6"/>
        <v>4</v>
      </c>
      <c r="N163" s="2050"/>
      <c r="O163" s="2050">
        <v>48</v>
      </c>
      <c r="P163" s="404"/>
      <c r="Q163" s="2051"/>
      <c r="R163" s="367"/>
      <c r="S163" s="367"/>
      <c r="T163" s="367"/>
      <c r="U163" s="367"/>
    </row>
    <row r="164" spans="1:21" ht="12.6" customHeight="1">
      <c r="A164" s="2058">
        <v>43528</v>
      </c>
      <c r="B164" s="2059">
        <v>43514</v>
      </c>
      <c r="C164" s="2058">
        <v>43529</v>
      </c>
      <c r="D164" s="2058">
        <v>43529</v>
      </c>
      <c r="E164" s="367" t="s">
        <v>3334</v>
      </c>
      <c r="F164" s="2079" t="s">
        <v>15037</v>
      </c>
      <c r="G164" s="404" t="s">
        <v>15038</v>
      </c>
      <c r="H164" s="353" t="s">
        <v>15039</v>
      </c>
      <c r="I164" s="404"/>
      <c r="J164" s="665" t="s">
        <v>2042</v>
      </c>
      <c r="K164" s="2049"/>
      <c r="L164" s="613">
        <f t="shared" si="5"/>
        <v>14</v>
      </c>
      <c r="M164" s="1795">
        <f t="shared" si="6"/>
        <v>9</v>
      </c>
      <c r="N164" s="404"/>
      <c r="O164" s="2050">
        <v>38</v>
      </c>
      <c r="P164" s="404"/>
      <c r="Q164" s="353"/>
      <c r="R164" s="353"/>
      <c r="S164" s="353"/>
      <c r="T164" s="353"/>
      <c r="U164" s="353"/>
    </row>
    <row r="165" spans="1:21" ht="12.6" customHeight="1">
      <c r="A165" s="905">
        <v>43508</v>
      </c>
      <c r="B165" s="910">
        <v>43498</v>
      </c>
      <c r="C165" s="905">
        <v>43511</v>
      </c>
      <c r="D165" s="905">
        <v>43511</v>
      </c>
      <c r="E165" s="367" t="s">
        <v>3334</v>
      </c>
      <c r="F165" s="2079" t="s">
        <v>15040</v>
      </c>
      <c r="G165" s="404" t="s">
        <v>15041</v>
      </c>
      <c r="H165" s="353" t="s">
        <v>15042</v>
      </c>
      <c r="I165" s="404" t="s">
        <v>2039</v>
      </c>
      <c r="J165" s="665" t="s">
        <v>2042</v>
      </c>
      <c r="K165" s="2049"/>
      <c r="L165" s="613">
        <f t="shared" si="5"/>
        <v>10</v>
      </c>
      <c r="M165" s="1795">
        <f t="shared" si="6"/>
        <v>6</v>
      </c>
      <c r="N165" s="2050"/>
      <c r="O165" s="2050">
        <v>6</v>
      </c>
      <c r="P165" s="404"/>
      <c r="Q165" s="2051"/>
      <c r="R165" s="367"/>
      <c r="S165" s="367"/>
      <c r="T165" s="367"/>
      <c r="U165" s="367"/>
    </row>
    <row r="166" spans="1:21" ht="12.6" customHeight="1">
      <c r="A166" s="905">
        <v>43537</v>
      </c>
      <c r="B166" s="910">
        <v>43510</v>
      </c>
      <c r="C166" s="907">
        <v>43538</v>
      </c>
      <c r="D166" s="904">
        <v>43538</v>
      </c>
      <c r="E166" s="427" t="s">
        <v>3334</v>
      </c>
      <c r="F166" s="2079" t="s">
        <v>15043</v>
      </c>
      <c r="G166" s="421" t="s">
        <v>15044</v>
      </c>
      <c r="H166" s="424" t="s">
        <v>12912</v>
      </c>
      <c r="I166" s="421"/>
      <c r="J166" s="909" t="s">
        <v>2034</v>
      </c>
      <c r="K166" s="2049"/>
      <c r="L166" s="613">
        <f t="shared" si="5"/>
        <v>27</v>
      </c>
      <c r="M166" s="1795">
        <f t="shared" si="6"/>
        <v>18</v>
      </c>
      <c r="N166" s="2050"/>
      <c r="O166" s="2050">
        <v>31</v>
      </c>
      <c r="P166" s="404"/>
      <c r="Q166" s="2051"/>
      <c r="R166" s="367"/>
      <c r="S166" s="367"/>
      <c r="T166" s="367"/>
      <c r="U166" s="367"/>
    </row>
    <row r="167" spans="1:21" ht="12.6" customHeight="1">
      <c r="A167" s="903">
        <v>43626</v>
      </c>
      <c r="B167" s="717">
        <v>43616</v>
      </c>
      <c r="C167" s="364">
        <v>43623</v>
      </c>
      <c r="D167" s="364">
        <v>43623</v>
      </c>
      <c r="E167" s="355" t="s">
        <v>3334</v>
      </c>
      <c r="F167" s="1813" t="s">
        <v>15045</v>
      </c>
      <c r="G167" s="353" t="s">
        <v>15046</v>
      </c>
      <c r="H167" s="353" t="s">
        <v>15047</v>
      </c>
      <c r="I167" s="353"/>
      <c r="J167" s="348" t="s">
        <v>3001</v>
      </c>
      <c r="K167" s="353"/>
      <c r="L167" s="613">
        <f t="shared" si="5"/>
        <v>10</v>
      </c>
      <c r="M167" s="1795">
        <f t="shared" si="6"/>
        <v>5</v>
      </c>
      <c r="N167" s="2050"/>
      <c r="O167" s="2050">
        <v>62</v>
      </c>
      <c r="P167" s="404"/>
      <c r="Q167" s="2051"/>
      <c r="R167" s="367"/>
      <c r="S167" s="367"/>
      <c r="T167" s="367"/>
      <c r="U167" s="367"/>
    </row>
    <row r="168" spans="1:21" ht="12.6" customHeight="1">
      <c r="A168" s="903">
        <v>43693</v>
      </c>
      <c r="B168" s="384">
        <v>43689</v>
      </c>
      <c r="C168" s="364">
        <v>43696</v>
      </c>
      <c r="D168" s="364">
        <v>43696</v>
      </c>
      <c r="E168" s="355" t="s">
        <v>3334</v>
      </c>
      <c r="F168" s="1813" t="s">
        <v>13383</v>
      </c>
      <c r="G168" s="353" t="s">
        <v>15048</v>
      </c>
      <c r="H168" s="353"/>
      <c r="I168" s="353"/>
      <c r="J168" s="353" t="s">
        <v>2033</v>
      </c>
      <c r="K168" s="353" t="s">
        <v>15049</v>
      </c>
      <c r="L168" s="613">
        <f t="shared" si="5"/>
        <v>4</v>
      </c>
      <c r="M168" s="1795">
        <f t="shared" si="6"/>
        <v>3</v>
      </c>
      <c r="N168" s="2050"/>
      <c r="O168" s="2050">
        <v>17</v>
      </c>
      <c r="P168" s="353"/>
      <c r="Q168" s="2051"/>
      <c r="R168" s="367"/>
      <c r="S168" s="367"/>
      <c r="T168" s="367"/>
      <c r="U168" s="367"/>
    </row>
    <row r="169" spans="1:21" ht="12.6" customHeight="1">
      <c r="A169" s="903">
        <v>43542</v>
      </c>
      <c r="B169" s="913">
        <v>43537</v>
      </c>
      <c r="C169" s="904">
        <v>43539</v>
      </c>
      <c r="D169" s="904">
        <v>43539</v>
      </c>
      <c r="E169" s="367" t="s">
        <v>3334</v>
      </c>
      <c r="F169" s="2079" t="s">
        <v>15050</v>
      </c>
      <c r="G169" s="404" t="s">
        <v>15051</v>
      </c>
      <c r="H169" s="353"/>
      <c r="I169" s="404"/>
      <c r="J169" s="665" t="s">
        <v>2888</v>
      </c>
      <c r="K169" s="404"/>
      <c r="L169" s="613">
        <f t="shared" si="5"/>
        <v>5</v>
      </c>
      <c r="M169" s="1795">
        <f t="shared" si="6"/>
        <v>2</v>
      </c>
      <c r="N169" s="2050"/>
      <c r="O169" s="2050">
        <v>36</v>
      </c>
      <c r="P169" s="404"/>
      <c r="Q169" s="2051"/>
      <c r="R169" s="367"/>
      <c r="S169" s="367"/>
      <c r="T169" s="367"/>
      <c r="U169" s="367"/>
    </row>
    <row r="170" spans="1:21" ht="12.6" customHeight="1">
      <c r="A170" s="912">
        <v>43551</v>
      </c>
      <c r="B170" s="914">
        <v>43545</v>
      </c>
      <c r="C170" s="912">
        <v>43551</v>
      </c>
      <c r="D170" s="912">
        <v>43551</v>
      </c>
      <c r="E170" s="367" t="s">
        <v>3334</v>
      </c>
      <c r="F170" s="2079" t="s">
        <v>15052</v>
      </c>
      <c r="G170" s="404" t="s">
        <v>15053</v>
      </c>
      <c r="H170" s="353"/>
      <c r="I170" s="404"/>
      <c r="J170" s="665" t="s">
        <v>2042</v>
      </c>
      <c r="K170" s="2049"/>
      <c r="L170" s="613">
        <f t="shared" si="5"/>
        <v>6</v>
      </c>
      <c r="M170" s="1795">
        <f t="shared" si="6"/>
        <v>3</v>
      </c>
      <c r="N170" s="2050"/>
      <c r="O170" s="2050">
        <v>54</v>
      </c>
      <c r="P170" s="404"/>
      <c r="Q170" s="2051"/>
      <c r="R170" s="367"/>
      <c r="S170" s="367"/>
      <c r="T170" s="367"/>
      <c r="U170" s="367"/>
    </row>
    <row r="171" spans="1:21" ht="12.6" customHeight="1">
      <c r="A171" s="903">
        <v>43693</v>
      </c>
      <c r="B171" s="384">
        <v>43689</v>
      </c>
      <c r="C171" s="364">
        <v>43721</v>
      </c>
      <c r="D171" s="364">
        <v>43721</v>
      </c>
      <c r="E171" s="355" t="s">
        <v>3334</v>
      </c>
      <c r="F171" s="1813" t="s">
        <v>15052</v>
      </c>
      <c r="G171" s="353" t="s">
        <v>15054</v>
      </c>
      <c r="H171" s="353"/>
      <c r="I171" s="353"/>
      <c r="J171" s="353" t="s">
        <v>2033</v>
      </c>
      <c r="K171" s="353"/>
      <c r="L171" s="613">
        <f t="shared" si="5"/>
        <v>4</v>
      </c>
      <c r="M171" s="1795">
        <f t="shared" si="6"/>
        <v>3</v>
      </c>
      <c r="O171" s="2050">
        <v>16</v>
      </c>
      <c r="P171" s="353"/>
      <c r="Q171" s="353"/>
      <c r="R171" s="353"/>
      <c r="S171" s="353"/>
      <c r="T171" s="353"/>
      <c r="U171" s="353"/>
    </row>
    <row r="172" spans="1:21" ht="12.6" customHeight="1">
      <c r="A172" s="903">
        <v>43532</v>
      </c>
      <c r="B172" s="910">
        <v>43508</v>
      </c>
      <c r="C172" s="907">
        <v>43523</v>
      </c>
      <c r="D172" s="907">
        <v>43536</v>
      </c>
      <c r="E172" s="427" t="s">
        <v>3334</v>
      </c>
      <c r="F172" s="2079" t="s">
        <v>15055</v>
      </c>
      <c r="G172" s="421" t="s">
        <v>15056</v>
      </c>
      <c r="H172" s="424" t="s">
        <v>12912</v>
      </c>
      <c r="I172" s="421"/>
      <c r="J172" s="909" t="s">
        <v>2034</v>
      </c>
      <c r="K172" s="2049"/>
      <c r="L172" s="613">
        <f t="shared" si="5"/>
        <v>24</v>
      </c>
      <c r="M172" s="1795">
        <f t="shared" si="6"/>
        <v>17</v>
      </c>
      <c r="N172" s="2050"/>
      <c r="O172" s="2050">
        <v>23</v>
      </c>
      <c r="P172" s="404"/>
      <c r="Q172" s="367"/>
      <c r="R172" s="367"/>
      <c r="S172" s="367"/>
      <c r="T172" s="367"/>
      <c r="U172" s="367"/>
    </row>
    <row r="173" spans="1:21" ht="15" customHeight="1">
      <c r="A173" s="903">
        <v>43711</v>
      </c>
      <c r="B173" s="384">
        <v>43691</v>
      </c>
      <c r="C173" s="364">
        <v>43722</v>
      </c>
      <c r="D173" s="364">
        <v>43722</v>
      </c>
      <c r="E173" s="355" t="s">
        <v>3334</v>
      </c>
      <c r="F173" s="1813" t="s">
        <v>15057</v>
      </c>
      <c r="G173" s="353" t="s">
        <v>15058</v>
      </c>
      <c r="H173" s="353" t="s">
        <v>12502</v>
      </c>
      <c r="I173" s="353"/>
      <c r="J173" s="353" t="s">
        <v>2033</v>
      </c>
      <c r="K173" s="353" t="s">
        <v>2036</v>
      </c>
      <c r="L173" s="613">
        <f t="shared" si="5"/>
        <v>20</v>
      </c>
      <c r="M173" s="1795">
        <f t="shared" si="6"/>
        <v>13</v>
      </c>
      <c r="N173" s="13"/>
      <c r="O173" s="2050">
        <v>46</v>
      </c>
      <c r="P173" s="13"/>
      <c r="Q173" s="2051"/>
      <c r="R173" s="367"/>
      <c r="S173" s="367"/>
      <c r="T173" s="367"/>
      <c r="U173" s="367"/>
    </row>
    <row r="174" spans="1:21" ht="12.6" customHeight="1">
      <c r="A174" s="906">
        <v>43595</v>
      </c>
      <c r="B174" s="1050">
        <v>43571</v>
      </c>
      <c r="C174" s="5">
        <v>43595</v>
      </c>
      <c r="D174" s="364">
        <v>43595</v>
      </c>
      <c r="E174" s="342" t="s">
        <v>3334</v>
      </c>
      <c r="F174" s="2092" t="s">
        <v>15059</v>
      </c>
      <c r="G174" s="2086" t="s">
        <v>15060</v>
      </c>
      <c r="H174" s="1393"/>
      <c r="I174" s="2086"/>
      <c r="J174" s="951" t="s">
        <v>2039</v>
      </c>
      <c r="K174" s="348"/>
      <c r="L174" s="613">
        <f t="shared" si="5"/>
        <v>24</v>
      </c>
      <c r="M174" s="1795">
        <f t="shared" si="6"/>
        <v>17</v>
      </c>
      <c r="N174" s="2050"/>
      <c r="O174" s="2050">
        <v>53</v>
      </c>
      <c r="P174" s="353"/>
      <c r="Q174" s="353"/>
      <c r="R174" s="353"/>
      <c r="S174" s="353"/>
      <c r="T174" s="353"/>
      <c r="U174" s="353"/>
    </row>
    <row r="175" spans="1:21" ht="12.6" customHeight="1">
      <c r="A175" s="954">
        <v>43598</v>
      </c>
      <c r="B175" s="2069">
        <v>43584</v>
      </c>
      <c r="C175" s="954">
        <v>43599</v>
      </c>
      <c r="D175" s="954">
        <v>43599</v>
      </c>
      <c r="E175" s="2077" t="s">
        <v>3334</v>
      </c>
      <c r="F175" s="2093" t="s">
        <v>15061</v>
      </c>
      <c r="G175" s="2" t="s">
        <v>15062</v>
      </c>
      <c r="H175" s="1386"/>
      <c r="I175" s="2"/>
      <c r="J175" s="2062" t="s">
        <v>2039</v>
      </c>
      <c r="K175" s="2"/>
      <c r="L175" s="613">
        <f t="shared" si="5"/>
        <v>14</v>
      </c>
      <c r="M175" s="1795">
        <f t="shared" si="6"/>
        <v>9</v>
      </c>
      <c r="N175" s="353"/>
      <c r="O175" s="2050">
        <v>69</v>
      </c>
      <c r="P175" s="404"/>
      <c r="Q175" s="2051"/>
      <c r="R175" s="367"/>
      <c r="S175" s="367"/>
      <c r="T175" s="367"/>
      <c r="U175" s="367"/>
    </row>
    <row r="176" spans="1:21" ht="15" customHeight="1">
      <c r="A176" s="954">
        <v>43488</v>
      </c>
      <c r="B176" s="2053">
        <v>43483</v>
      </c>
      <c r="C176" s="904">
        <v>43488</v>
      </c>
      <c r="D176" s="904">
        <v>43488</v>
      </c>
      <c r="E176" s="367" t="s">
        <v>3334</v>
      </c>
      <c r="F176" s="665" t="s">
        <v>15063</v>
      </c>
      <c r="G176" s="665" t="s">
        <v>15064</v>
      </c>
      <c r="H176" s="348" t="s">
        <v>14832</v>
      </c>
      <c r="I176" s="665" t="s">
        <v>2888</v>
      </c>
      <c r="J176" s="951" t="s">
        <v>2033</v>
      </c>
      <c r="K176" s="2094"/>
      <c r="L176" s="613">
        <f t="shared" si="5"/>
        <v>5</v>
      </c>
      <c r="M176" s="1795">
        <f t="shared" si="6"/>
        <v>2</v>
      </c>
      <c r="N176" s="2050"/>
      <c r="O176" s="2050">
        <v>52</v>
      </c>
      <c r="P176" s="665"/>
      <c r="Q176" s="13"/>
      <c r="R176" s="13"/>
      <c r="S176" s="13"/>
      <c r="T176" s="13"/>
      <c r="U176" s="13"/>
    </row>
    <row r="177" spans="1:21" ht="12.6" customHeight="1">
      <c r="A177" s="903">
        <v>43551</v>
      </c>
      <c r="B177" s="370">
        <v>43523</v>
      </c>
      <c r="C177" s="364">
        <v>43551</v>
      </c>
      <c r="D177" s="364">
        <v>43551</v>
      </c>
      <c r="E177" s="355" t="s">
        <v>3335</v>
      </c>
      <c r="F177" s="1386" t="s">
        <v>3789</v>
      </c>
      <c r="G177" s="353" t="s">
        <v>15065</v>
      </c>
      <c r="H177" s="353" t="s">
        <v>3577</v>
      </c>
      <c r="I177" s="353"/>
      <c r="J177" s="348" t="s">
        <v>3001</v>
      </c>
      <c r="K177" s="2049"/>
      <c r="L177" s="613">
        <f t="shared" si="5"/>
        <v>28</v>
      </c>
      <c r="M177" s="1795">
        <f t="shared" si="6"/>
        <v>19</v>
      </c>
      <c r="N177" s="2050"/>
      <c r="O177" s="2050">
        <v>61</v>
      </c>
      <c r="P177" s="404"/>
      <c r="Q177" s="355"/>
      <c r="R177" s="355"/>
      <c r="S177" s="355"/>
      <c r="T177" s="355"/>
      <c r="U177" s="355"/>
    </row>
    <row r="178" spans="1:21" ht="12.6" customHeight="1">
      <c r="A178" s="912">
        <v>43614</v>
      </c>
      <c r="B178" s="2095">
        <v>43609</v>
      </c>
      <c r="C178" s="905">
        <v>43640</v>
      </c>
      <c r="D178" s="905">
        <v>43640</v>
      </c>
      <c r="E178" s="367" t="s">
        <v>3335</v>
      </c>
      <c r="F178" s="353" t="s">
        <v>15066</v>
      </c>
      <c r="G178" s="404" t="s">
        <v>15067</v>
      </c>
      <c r="H178" s="353"/>
      <c r="I178" s="404"/>
      <c r="J178" s="665" t="s">
        <v>2042</v>
      </c>
      <c r="K178" s="2049"/>
      <c r="L178" s="613">
        <f t="shared" si="5"/>
        <v>5</v>
      </c>
      <c r="M178" s="1795">
        <f t="shared" si="6"/>
        <v>2</v>
      </c>
      <c r="N178" s="2050"/>
      <c r="O178" s="2050">
        <v>44</v>
      </c>
      <c r="P178" s="404"/>
      <c r="Q178" s="2051"/>
      <c r="R178" s="367"/>
      <c r="S178" s="367"/>
      <c r="T178" s="367"/>
      <c r="U178" s="367"/>
    </row>
    <row r="179" spans="1:21" ht="12.6" customHeight="1">
      <c r="A179" s="903">
        <v>43661</v>
      </c>
      <c r="B179" s="383">
        <v>43654</v>
      </c>
      <c r="C179" s="364">
        <v>43686</v>
      </c>
      <c r="D179" s="364">
        <v>43686</v>
      </c>
      <c r="E179" s="355" t="s">
        <v>3335</v>
      </c>
      <c r="F179" s="353" t="s">
        <v>15066</v>
      </c>
      <c r="G179" s="353" t="s">
        <v>15068</v>
      </c>
      <c r="H179" s="353"/>
      <c r="I179" s="353"/>
      <c r="J179" s="353" t="s">
        <v>3001</v>
      </c>
      <c r="K179" s="2049"/>
      <c r="L179" s="613">
        <f t="shared" si="5"/>
        <v>7</v>
      </c>
      <c r="M179" s="1795">
        <f t="shared" si="6"/>
        <v>4</v>
      </c>
      <c r="N179" s="2050"/>
      <c r="O179" s="2050">
        <v>15</v>
      </c>
      <c r="P179" s="404"/>
      <c r="Q179" s="367"/>
      <c r="R179" s="367"/>
      <c r="S179" s="367"/>
      <c r="T179" s="367"/>
      <c r="U179" s="367"/>
    </row>
    <row r="180" spans="1:21" ht="12.6" customHeight="1">
      <c r="A180" s="903">
        <v>43572</v>
      </c>
      <c r="B180" s="2069">
        <v>43566</v>
      </c>
      <c r="C180" s="905">
        <v>43571</v>
      </c>
      <c r="D180" s="905">
        <v>43571</v>
      </c>
      <c r="E180" s="367" t="s">
        <v>3334</v>
      </c>
      <c r="F180" s="404" t="s">
        <v>15069</v>
      </c>
      <c r="G180" s="404" t="s">
        <v>15070</v>
      </c>
      <c r="H180" s="353" t="s">
        <v>12632</v>
      </c>
      <c r="I180" s="404"/>
      <c r="J180" s="665" t="s">
        <v>2969</v>
      </c>
      <c r="K180" s="2049"/>
      <c r="L180" s="613">
        <f t="shared" si="5"/>
        <v>6</v>
      </c>
      <c r="M180" s="1795">
        <f t="shared" si="6"/>
        <v>3</v>
      </c>
      <c r="N180" s="353"/>
      <c r="O180" s="2050">
        <v>36</v>
      </c>
      <c r="P180" s="353"/>
      <c r="Q180" s="2051"/>
      <c r="R180" s="367"/>
      <c r="S180" s="367"/>
      <c r="T180" s="367"/>
      <c r="U180" s="367"/>
    </row>
    <row r="181" spans="1:21" ht="12.6" customHeight="1">
      <c r="A181" s="903">
        <v>43500</v>
      </c>
      <c r="B181" s="2053">
        <v>43482</v>
      </c>
      <c r="C181" s="904">
        <v>43495</v>
      </c>
      <c r="D181" s="904">
        <v>43514</v>
      </c>
      <c r="E181" s="367" t="s">
        <v>3334</v>
      </c>
      <c r="F181" s="404" t="s">
        <v>15071</v>
      </c>
      <c r="G181" s="404" t="s">
        <v>15072</v>
      </c>
      <c r="H181" s="353" t="s">
        <v>15073</v>
      </c>
      <c r="I181" s="404"/>
      <c r="J181" s="951" t="s">
        <v>2969</v>
      </c>
      <c r="K181" s="2049"/>
      <c r="L181" s="613">
        <f t="shared" si="5"/>
        <v>18</v>
      </c>
      <c r="M181" s="1795">
        <f t="shared" si="6"/>
        <v>11</v>
      </c>
      <c r="N181" s="2050"/>
      <c r="O181" s="2050">
        <v>43</v>
      </c>
      <c r="P181" s="404"/>
      <c r="Q181" s="2051"/>
      <c r="R181" s="367"/>
      <c r="S181" s="367"/>
      <c r="T181" s="367"/>
      <c r="U181" s="367"/>
    </row>
    <row r="182" spans="1:21" ht="12.6" customHeight="1">
      <c r="A182" s="904">
        <v>43679</v>
      </c>
      <c r="B182" s="2088">
        <v>43661</v>
      </c>
      <c r="C182" s="904">
        <v>43679</v>
      </c>
      <c r="D182" s="905">
        <v>43692</v>
      </c>
      <c r="E182" s="367" t="s">
        <v>3335</v>
      </c>
      <c r="F182" s="404" t="s">
        <v>15074</v>
      </c>
      <c r="G182" s="404" t="s">
        <v>15075</v>
      </c>
      <c r="H182" s="353"/>
      <c r="I182" s="404"/>
      <c r="J182" s="665" t="s">
        <v>2042</v>
      </c>
      <c r="K182" s="2049"/>
      <c r="L182" s="613">
        <f t="shared" si="5"/>
        <v>18</v>
      </c>
      <c r="M182" s="1795">
        <f t="shared" si="6"/>
        <v>13</v>
      </c>
      <c r="N182" s="2050"/>
      <c r="O182" s="2050">
        <v>56</v>
      </c>
      <c r="P182" s="404"/>
      <c r="Q182" s="2051"/>
      <c r="R182" s="367"/>
      <c r="S182" s="367"/>
      <c r="T182" s="367"/>
      <c r="U182" s="367"/>
    </row>
    <row r="183" spans="1:21" ht="12.6" customHeight="1">
      <c r="A183" s="903">
        <v>43514</v>
      </c>
      <c r="B183" s="2053">
        <v>43482</v>
      </c>
      <c r="C183" s="904">
        <v>43509</v>
      </c>
      <c r="D183" s="904">
        <v>43513</v>
      </c>
      <c r="E183" s="367" t="s">
        <v>3335</v>
      </c>
      <c r="F183" s="404" t="s">
        <v>15076</v>
      </c>
      <c r="G183" s="404" t="s">
        <v>15077</v>
      </c>
      <c r="H183" s="353" t="s">
        <v>15078</v>
      </c>
      <c r="I183" s="404"/>
      <c r="J183" s="951" t="s">
        <v>2039</v>
      </c>
      <c r="K183" s="2049"/>
      <c r="L183" s="613">
        <f t="shared" si="5"/>
        <v>32</v>
      </c>
      <c r="M183" s="1795">
        <f t="shared" si="6"/>
        <v>21</v>
      </c>
      <c r="N183" s="404"/>
      <c r="O183" s="2050">
        <v>44</v>
      </c>
      <c r="P183" s="404"/>
      <c r="Q183" s="2051"/>
      <c r="R183" s="367"/>
      <c r="S183" s="367"/>
      <c r="T183" s="367"/>
      <c r="U183" s="367"/>
    </row>
    <row r="184" spans="1:21" ht="12.6" customHeight="1">
      <c r="A184" s="912">
        <v>43535</v>
      </c>
      <c r="B184" s="2059">
        <v>43522</v>
      </c>
      <c r="C184" s="912">
        <v>43552</v>
      </c>
      <c r="D184" s="912">
        <v>43552</v>
      </c>
      <c r="E184" s="367" t="s">
        <v>3335</v>
      </c>
      <c r="F184" s="404" t="s">
        <v>15079</v>
      </c>
      <c r="G184" s="404" t="s">
        <v>15080</v>
      </c>
      <c r="H184" s="353"/>
      <c r="I184" s="404" t="s">
        <v>2039</v>
      </c>
      <c r="J184" s="665" t="s">
        <v>2042</v>
      </c>
      <c r="K184" s="2049"/>
      <c r="L184" s="613">
        <f t="shared" si="5"/>
        <v>13</v>
      </c>
      <c r="M184" s="1795">
        <f t="shared" si="6"/>
        <v>8</v>
      </c>
      <c r="N184" s="2050"/>
      <c r="O184" s="2050">
        <v>59</v>
      </c>
      <c r="P184" s="404"/>
      <c r="Q184" s="367"/>
      <c r="R184" s="367"/>
      <c r="S184" s="367"/>
      <c r="T184" s="367"/>
      <c r="U184" s="367"/>
    </row>
    <row r="185" spans="1:21" ht="12.6" customHeight="1">
      <c r="A185" s="905">
        <v>43585</v>
      </c>
      <c r="B185" s="914">
        <v>43552</v>
      </c>
      <c r="C185" s="905">
        <v>43584</v>
      </c>
      <c r="D185" s="905">
        <v>43584</v>
      </c>
      <c r="E185" s="367" t="s">
        <v>3335</v>
      </c>
      <c r="F185" s="404" t="s">
        <v>15079</v>
      </c>
      <c r="G185" s="404" t="s">
        <v>15081</v>
      </c>
      <c r="H185" s="353"/>
      <c r="I185" s="404"/>
      <c r="J185" s="665" t="s">
        <v>2042</v>
      </c>
      <c r="K185" s="353"/>
      <c r="L185" s="613">
        <f t="shared" si="5"/>
        <v>33</v>
      </c>
      <c r="M185" s="1795">
        <f t="shared" si="6"/>
        <v>22</v>
      </c>
      <c r="N185" s="2050"/>
      <c r="O185" s="2050">
        <v>67</v>
      </c>
      <c r="P185" s="353"/>
      <c r="Q185" s="2051"/>
      <c r="R185" s="367"/>
      <c r="S185" s="367"/>
      <c r="T185" s="367"/>
      <c r="U185" s="367"/>
    </row>
    <row r="186" spans="1:21" ht="12.6" customHeight="1">
      <c r="A186" s="903">
        <v>43488</v>
      </c>
      <c r="B186" s="2053">
        <v>43482</v>
      </c>
      <c r="C186" s="904">
        <v>43489</v>
      </c>
      <c r="D186" s="904">
        <v>43489</v>
      </c>
      <c r="E186" s="367" t="s">
        <v>3334</v>
      </c>
      <c r="F186" s="404" t="s">
        <v>15082</v>
      </c>
      <c r="G186" s="404" t="s">
        <v>15083</v>
      </c>
      <c r="H186" s="353" t="s">
        <v>12664</v>
      </c>
      <c r="I186" s="404" t="s">
        <v>2888</v>
      </c>
      <c r="J186" s="951" t="s">
        <v>2033</v>
      </c>
      <c r="K186" s="2049"/>
      <c r="L186" s="613">
        <f t="shared" si="5"/>
        <v>6</v>
      </c>
      <c r="M186" s="1795">
        <f t="shared" si="6"/>
        <v>3</v>
      </c>
      <c r="N186" s="2050"/>
      <c r="O186" s="2050">
        <v>45</v>
      </c>
      <c r="P186" s="404"/>
      <c r="Q186" s="367"/>
      <c r="R186" s="367"/>
      <c r="S186" s="367"/>
      <c r="T186" s="367"/>
      <c r="U186" s="367"/>
    </row>
    <row r="187" spans="1:21" ht="12.6" customHeight="1">
      <c r="A187" s="903">
        <v>43609</v>
      </c>
      <c r="B187" s="717">
        <v>43598</v>
      </c>
      <c r="C187" s="364">
        <v>43602</v>
      </c>
      <c r="D187" s="364">
        <v>43602</v>
      </c>
      <c r="E187" s="355" t="s">
        <v>3334</v>
      </c>
      <c r="F187" s="353" t="s">
        <v>15084</v>
      </c>
      <c r="G187" s="353" t="s">
        <v>15085</v>
      </c>
      <c r="H187" s="353" t="s">
        <v>12664</v>
      </c>
      <c r="I187" s="353"/>
      <c r="J187" s="348" t="s">
        <v>2033</v>
      </c>
      <c r="K187" s="353" t="s">
        <v>2888</v>
      </c>
      <c r="L187" s="613">
        <f t="shared" si="5"/>
        <v>11</v>
      </c>
      <c r="M187" s="1795">
        <f t="shared" si="6"/>
        <v>8</v>
      </c>
      <c r="N187" s="2050"/>
      <c r="O187" s="2050">
        <v>19</v>
      </c>
      <c r="P187" s="353"/>
      <c r="Q187" s="2"/>
      <c r="R187" s="2"/>
      <c r="S187" s="2"/>
      <c r="T187" s="2"/>
      <c r="U187" s="2"/>
    </row>
    <row r="188" spans="1:21" ht="12.6" customHeight="1">
      <c r="A188" s="905">
        <v>43661</v>
      </c>
      <c r="B188" s="2090">
        <v>43634</v>
      </c>
      <c r="C188" s="905">
        <v>43664</v>
      </c>
      <c r="D188" s="905">
        <v>43664</v>
      </c>
      <c r="E188" s="367" t="s">
        <v>3335</v>
      </c>
      <c r="F188" s="404" t="s">
        <v>15084</v>
      </c>
      <c r="G188" s="404" t="s">
        <v>15086</v>
      </c>
      <c r="H188" s="353" t="s">
        <v>15087</v>
      </c>
      <c r="I188" s="404"/>
      <c r="J188" s="665" t="s">
        <v>2042</v>
      </c>
      <c r="K188" s="2049"/>
      <c r="L188" s="613">
        <f t="shared" si="5"/>
        <v>27</v>
      </c>
      <c r="M188" s="1795">
        <f t="shared" si="6"/>
        <v>18</v>
      </c>
      <c r="N188" s="353"/>
      <c r="O188" s="2050">
        <v>72</v>
      </c>
      <c r="P188" s="404"/>
      <c r="Q188" s="2051"/>
      <c r="R188" s="367"/>
      <c r="S188" s="367"/>
      <c r="T188" s="367"/>
      <c r="U188" s="367"/>
    </row>
    <row r="189" spans="1:21" ht="12.6" customHeight="1">
      <c r="A189" s="903">
        <v>43658</v>
      </c>
      <c r="B189" s="383">
        <v>43654</v>
      </c>
      <c r="C189" s="364">
        <v>43662</v>
      </c>
      <c r="D189" s="364">
        <v>43685</v>
      </c>
      <c r="E189" s="355" t="s">
        <v>3335</v>
      </c>
      <c r="F189" s="353" t="s">
        <v>15088</v>
      </c>
      <c r="G189" s="22" t="s">
        <v>15089</v>
      </c>
      <c r="H189" s="22" t="s">
        <v>15090</v>
      </c>
      <c r="I189" s="22"/>
      <c r="J189" s="353" t="s">
        <v>2042</v>
      </c>
      <c r="K189" s="353"/>
      <c r="L189" s="613">
        <f t="shared" si="5"/>
        <v>4</v>
      </c>
      <c r="M189" s="1795">
        <f t="shared" si="6"/>
        <v>3</v>
      </c>
      <c r="N189" s="2050"/>
      <c r="O189" s="2050">
        <v>10</v>
      </c>
      <c r="P189" s="353"/>
      <c r="Q189" s="2051"/>
      <c r="R189" s="367"/>
      <c r="S189" s="367"/>
      <c r="T189" s="367"/>
      <c r="U189" s="367"/>
    </row>
    <row r="190" spans="1:21" ht="12.6" customHeight="1">
      <c r="A190" s="903">
        <v>43488</v>
      </c>
      <c r="B190" s="2053">
        <v>43486</v>
      </c>
      <c r="C190" s="367"/>
      <c r="D190" s="367"/>
      <c r="E190" s="367" t="s">
        <v>3334</v>
      </c>
      <c r="F190" s="2096" t="s">
        <v>11626</v>
      </c>
      <c r="G190" s="404" t="s">
        <v>15091</v>
      </c>
      <c r="H190" s="353"/>
      <c r="I190" s="404"/>
      <c r="J190" s="665" t="s">
        <v>2033</v>
      </c>
      <c r="K190" s="2049"/>
      <c r="L190" s="613">
        <f t="shared" si="5"/>
        <v>2</v>
      </c>
      <c r="M190" s="1795">
        <f t="shared" si="6"/>
        <v>1</v>
      </c>
      <c r="N190" s="2050"/>
      <c r="O190" s="2050">
        <v>55</v>
      </c>
      <c r="P190" s="404"/>
      <c r="Q190" s="367"/>
      <c r="R190" s="367"/>
      <c r="S190" s="367"/>
      <c r="T190" s="367"/>
      <c r="U190" s="367"/>
    </row>
    <row r="191" spans="1:21" ht="12.6" customHeight="1">
      <c r="A191" s="903">
        <v>43490</v>
      </c>
      <c r="B191" s="2053">
        <v>43486</v>
      </c>
      <c r="C191" s="904">
        <v>43490</v>
      </c>
      <c r="D191" s="904">
        <v>43490</v>
      </c>
      <c r="E191" s="367" t="s">
        <v>3334</v>
      </c>
      <c r="F191" s="2096" t="s">
        <v>12476</v>
      </c>
      <c r="G191" s="404" t="s">
        <v>15092</v>
      </c>
      <c r="H191" s="353" t="s">
        <v>15093</v>
      </c>
      <c r="I191" s="404"/>
      <c r="J191" s="951" t="s">
        <v>2033</v>
      </c>
      <c r="K191" s="2049"/>
      <c r="L191" s="613">
        <f t="shared" si="5"/>
        <v>4</v>
      </c>
      <c r="M191" s="1795">
        <f t="shared" si="6"/>
        <v>3</v>
      </c>
      <c r="N191" s="2050"/>
      <c r="O191" s="2050">
        <v>56</v>
      </c>
      <c r="P191" s="404"/>
      <c r="Q191" s="353"/>
      <c r="R191" s="353"/>
      <c r="S191" s="353"/>
      <c r="T191" s="353"/>
      <c r="U191" s="353"/>
    </row>
    <row r="192" spans="1:21" ht="12.6" customHeight="1">
      <c r="A192" s="903">
        <v>43531</v>
      </c>
      <c r="B192" s="910">
        <v>43501</v>
      </c>
      <c r="C192" s="904">
        <v>43515</v>
      </c>
      <c r="D192" s="904">
        <v>43515</v>
      </c>
      <c r="E192" s="367" t="s">
        <v>3334</v>
      </c>
      <c r="F192" s="2096" t="s">
        <v>12476</v>
      </c>
      <c r="G192" s="404" t="s">
        <v>15094</v>
      </c>
      <c r="H192" s="353" t="s">
        <v>3573</v>
      </c>
      <c r="I192" s="404" t="s">
        <v>2036</v>
      </c>
      <c r="J192" s="951" t="s">
        <v>2033</v>
      </c>
      <c r="K192" s="404"/>
      <c r="L192" s="613">
        <f t="shared" si="5"/>
        <v>30</v>
      </c>
      <c r="M192" s="1795">
        <f t="shared" si="6"/>
        <v>21</v>
      </c>
      <c r="N192" s="404"/>
      <c r="O192" s="2050">
        <v>11</v>
      </c>
      <c r="P192" s="404"/>
      <c r="Q192" s="2051"/>
      <c r="R192" s="367"/>
      <c r="S192" s="367"/>
      <c r="T192" s="367"/>
      <c r="U192" s="367"/>
    </row>
    <row r="193" spans="1:31" ht="12.6" customHeight="1">
      <c r="A193" s="903">
        <v>43657</v>
      </c>
      <c r="B193" s="381">
        <v>43622</v>
      </c>
      <c r="C193" s="364">
        <v>43652</v>
      </c>
      <c r="D193" s="364">
        <v>43654</v>
      </c>
      <c r="E193" s="355" t="s">
        <v>3334</v>
      </c>
      <c r="F193" s="2097" t="s">
        <v>12476</v>
      </c>
      <c r="G193" s="22" t="s">
        <v>15095</v>
      </c>
      <c r="H193" s="22" t="s">
        <v>14832</v>
      </c>
      <c r="I193" s="22"/>
      <c r="J193" s="353" t="s">
        <v>2969</v>
      </c>
      <c r="K193" s="353"/>
      <c r="L193" s="613">
        <f t="shared" si="5"/>
        <v>35</v>
      </c>
      <c r="M193" s="1795">
        <f t="shared" si="6"/>
        <v>24</v>
      </c>
      <c r="N193" s="2050"/>
      <c r="O193" s="2050">
        <v>62</v>
      </c>
      <c r="P193" s="404"/>
      <c r="Q193" s="353"/>
      <c r="R193" s="353"/>
      <c r="S193" s="353"/>
      <c r="T193" s="353"/>
      <c r="U193" s="353"/>
      <c r="V193" s="353"/>
      <c r="W193" s="353"/>
      <c r="X193" s="353"/>
      <c r="Y193" s="353"/>
      <c r="Z193" s="353"/>
      <c r="AA193" s="353"/>
      <c r="AB193" s="353"/>
      <c r="AC193" s="353"/>
      <c r="AD193" s="353"/>
      <c r="AE193" s="353"/>
    </row>
    <row r="194" spans="1:31" ht="12.6" customHeight="1">
      <c r="A194" s="906">
        <v>43621</v>
      </c>
      <c r="B194" s="717">
        <v>43599</v>
      </c>
      <c r="C194" s="364">
        <v>43619</v>
      </c>
      <c r="D194" s="364">
        <v>43630</v>
      </c>
      <c r="E194" s="355" t="s">
        <v>3335</v>
      </c>
      <c r="F194" s="353" t="s">
        <v>2686</v>
      </c>
      <c r="G194" s="22" t="s">
        <v>15096</v>
      </c>
      <c r="H194" s="22"/>
      <c r="I194" s="22"/>
      <c r="J194" s="348" t="s">
        <v>2969</v>
      </c>
      <c r="K194" s="353"/>
      <c r="L194" s="613">
        <f t="shared" ref="L194:L257" si="7">(A194-B194)</f>
        <v>22</v>
      </c>
      <c r="M194" s="1795">
        <f t="shared" ref="M194:M257" si="8">NETWORKDAYS(B194,A194,A194:B194)</f>
        <v>15</v>
      </c>
      <c r="N194" s="2050"/>
      <c r="O194" s="2050">
        <v>23</v>
      </c>
      <c r="P194" s="404"/>
      <c r="Q194" s="2051"/>
      <c r="R194" s="367"/>
      <c r="S194" s="367"/>
      <c r="T194" s="367"/>
      <c r="U194" s="367"/>
      <c r="V194" s="367"/>
      <c r="W194" s="2052"/>
      <c r="X194" s="367"/>
      <c r="Y194" s="367"/>
      <c r="Z194" s="367"/>
      <c r="AA194" s="367"/>
      <c r="AB194" s="367"/>
      <c r="AC194" s="367"/>
      <c r="AD194" s="367"/>
      <c r="AE194" s="367"/>
    </row>
    <row r="195" spans="1:31" ht="12.6" customHeight="1">
      <c r="A195" s="364">
        <v>43696</v>
      </c>
      <c r="B195" s="383">
        <v>43664</v>
      </c>
      <c r="C195" s="364">
        <v>43695</v>
      </c>
      <c r="D195" s="364">
        <v>43695</v>
      </c>
      <c r="E195" s="355" t="s">
        <v>3335</v>
      </c>
      <c r="F195" s="353" t="s">
        <v>2686</v>
      </c>
      <c r="G195" s="22" t="s">
        <v>15097</v>
      </c>
      <c r="H195" s="22"/>
      <c r="I195" s="22"/>
      <c r="J195" s="353" t="s">
        <v>2035</v>
      </c>
      <c r="K195" s="353" t="s">
        <v>12427</v>
      </c>
      <c r="L195" s="613">
        <f t="shared" si="7"/>
        <v>32</v>
      </c>
      <c r="M195" s="1795">
        <f t="shared" si="8"/>
        <v>21</v>
      </c>
      <c r="N195" s="2050"/>
      <c r="O195" s="2050">
        <v>73</v>
      </c>
      <c r="P195" s="404"/>
      <c r="Q195" s="367"/>
      <c r="R195" s="367"/>
      <c r="S195" s="367"/>
      <c r="T195" s="367"/>
      <c r="U195" s="367"/>
      <c r="V195" s="367"/>
      <c r="W195" s="367"/>
      <c r="X195" s="367"/>
      <c r="Y195" s="367"/>
      <c r="Z195" s="367"/>
      <c r="AA195" s="367"/>
      <c r="AB195" s="367"/>
      <c r="AC195" s="367"/>
      <c r="AD195" s="367"/>
      <c r="AE195" s="367"/>
    </row>
    <row r="196" spans="1:31" ht="12.6" customHeight="1">
      <c r="A196" s="903">
        <v>43664</v>
      </c>
      <c r="B196" s="2090">
        <v>43634</v>
      </c>
      <c r="C196" s="903">
        <v>43664</v>
      </c>
      <c r="D196" s="903">
        <v>43665</v>
      </c>
      <c r="E196" s="367" t="s">
        <v>3335</v>
      </c>
      <c r="F196" s="353" t="s">
        <v>2686</v>
      </c>
      <c r="G196" s="404" t="s">
        <v>15098</v>
      </c>
      <c r="H196" s="353"/>
      <c r="I196" s="404"/>
      <c r="J196" s="665" t="s">
        <v>2034</v>
      </c>
      <c r="K196" s="2049"/>
      <c r="L196" s="613">
        <f t="shared" si="7"/>
        <v>30</v>
      </c>
      <c r="M196" s="1795">
        <f t="shared" si="8"/>
        <v>21</v>
      </c>
      <c r="N196" s="2050"/>
      <c r="O196" s="2050">
        <v>83</v>
      </c>
      <c r="P196" s="404"/>
      <c r="Q196" s="367"/>
      <c r="R196" s="367"/>
      <c r="S196" s="367"/>
      <c r="T196" s="367"/>
      <c r="U196" s="367"/>
      <c r="V196" s="367"/>
      <c r="W196" s="367"/>
      <c r="X196" s="367"/>
      <c r="Y196" s="367"/>
      <c r="Z196" s="367"/>
      <c r="AA196" s="367"/>
      <c r="AB196" s="367"/>
      <c r="AC196" s="367"/>
      <c r="AD196" s="367"/>
      <c r="AE196" s="367"/>
    </row>
    <row r="197" spans="1:31" ht="12.6" customHeight="1">
      <c r="A197" s="903">
        <v>43728</v>
      </c>
      <c r="B197" s="384">
        <v>43699</v>
      </c>
      <c r="C197" s="364">
        <v>43730</v>
      </c>
      <c r="D197" s="932">
        <v>43730</v>
      </c>
      <c r="E197" s="355" t="s">
        <v>3334</v>
      </c>
      <c r="F197" s="22" t="s">
        <v>15099</v>
      </c>
      <c r="G197" s="22" t="s">
        <v>15100</v>
      </c>
      <c r="H197" s="22" t="s">
        <v>12912</v>
      </c>
      <c r="I197" s="22"/>
      <c r="J197" s="353" t="s">
        <v>2034</v>
      </c>
      <c r="K197" s="353" t="s">
        <v>2888</v>
      </c>
      <c r="L197" s="613">
        <f t="shared" si="7"/>
        <v>29</v>
      </c>
      <c r="M197" s="1795">
        <f t="shared" si="8"/>
        <v>20</v>
      </c>
      <c r="N197" s="2050"/>
      <c r="O197" s="2050">
        <v>63</v>
      </c>
      <c r="P197" s="404"/>
      <c r="Q197" s="2051"/>
      <c r="R197" s="367"/>
      <c r="S197" s="367"/>
      <c r="T197" s="367"/>
      <c r="U197" s="367"/>
      <c r="V197" s="367"/>
      <c r="W197" s="2052"/>
      <c r="X197" s="367"/>
      <c r="Y197" s="367"/>
      <c r="Z197" s="367"/>
      <c r="AA197" s="367"/>
      <c r="AB197" s="367"/>
      <c r="AC197" s="367"/>
      <c r="AD197" s="367"/>
      <c r="AE197" s="367"/>
    </row>
    <row r="198" spans="1:31" ht="12.6" customHeight="1">
      <c r="A198" s="903">
        <v>43550</v>
      </c>
      <c r="B198" s="370">
        <v>43521</v>
      </c>
      <c r="C198" s="364">
        <v>43549</v>
      </c>
      <c r="D198" s="364">
        <v>43549</v>
      </c>
      <c r="E198" s="355" t="s">
        <v>3335</v>
      </c>
      <c r="F198" s="353" t="s">
        <v>15101</v>
      </c>
      <c r="G198" s="353" t="s">
        <v>15102</v>
      </c>
      <c r="H198" s="353"/>
      <c r="I198" s="353"/>
      <c r="J198" s="348" t="s">
        <v>2034</v>
      </c>
      <c r="K198" s="353"/>
      <c r="L198" s="613">
        <f t="shared" si="7"/>
        <v>29</v>
      </c>
      <c r="M198" s="1795">
        <f t="shared" si="8"/>
        <v>20</v>
      </c>
      <c r="N198" s="404"/>
      <c r="O198" s="2050">
        <v>52</v>
      </c>
      <c r="P198" s="353"/>
      <c r="Q198" s="2051"/>
      <c r="R198" s="367"/>
      <c r="S198" s="367"/>
      <c r="T198" s="367"/>
      <c r="U198" s="367"/>
      <c r="V198" s="367"/>
      <c r="W198" s="2052"/>
      <c r="X198" s="367"/>
      <c r="Y198" s="367"/>
      <c r="Z198" s="367"/>
      <c r="AA198" s="367"/>
      <c r="AB198" s="367"/>
      <c r="AC198" s="367"/>
      <c r="AD198" s="367"/>
      <c r="AE198" s="367"/>
    </row>
    <row r="199" spans="1:31" ht="12.6" customHeight="1">
      <c r="A199" s="903">
        <v>43509</v>
      </c>
      <c r="B199" s="2053">
        <v>43482</v>
      </c>
      <c r="C199" s="904">
        <v>43511</v>
      </c>
      <c r="D199" s="904">
        <v>43513</v>
      </c>
      <c r="E199" s="367" t="s">
        <v>3334</v>
      </c>
      <c r="F199" s="2098" t="s">
        <v>15103</v>
      </c>
      <c r="G199" s="404" t="s">
        <v>15104</v>
      </c>
      <c r="H199" s="353"/>
      <c r="I199" s="404"/>
      <c r="J199" s="951" t="s">
        <v>3001</v>
      </c>
      <c r="K199" s="2049"/>
      <c r="L199" s="613">
        <f t="shared" si="7"/>
        <v>27</v>
      </c>
      <c r="M199" s="1795">
        <f t="shared" si="8"/>
        <v>18</v>
      </c>
      <c r="N199" s="2050"/>
      <c r="O199" s="2050">
        <v>46</v>
      </c>
      <c r="P199" s="404"/>
      <c r="Q199" s="2051"/>
      <c r="R199" s="367"/>
      <c r="S199" s="367"/>
      <c r="T199" s="367"/>
      <c r="U199" s="367"/>
      <c r="V199" s="367"/>
      <c r="W199" s="2056"/>
      <c r="X199" s="367"/>
      <c r="Y199" s="367"/>
      <c r="Z199" s="367"/>
      <c r="AA199" s="367"/>
      <c r="AB199" s="367"/>
      <c r="AC199" s="367"/>
      <c r="AD199" s="367"/>
      <c r="AE199" s="367"/>
    </row>
    <row r="200" spans="1:31" ht="12.6" customHeight="1">
      <c r="A200" s="905">
        <v>43704</v>
      </c>
      <c r="B200" s="2064">
        <v>43691</v>
      </c>
      <c r="C200" s="905">
        <v>43705</v>
      </c>
      <c r="D200" s="905">
        <v>43722</v>
      </c>
      <c r="E200" s="367" t="s">
        <v>3334</v>
      </c>
      <c r="F200" s="2099" t="s">
        <v>15105</v>
      </c>
      <c r="G200" s="404" t="s">
        <v>15106</v>
      </c>
      <c r="H200" s="353" t="s">
        <v>15107</v>
      </c>
      <c r="I200" s="404"/>
      <c r="J200" s="665" t="s">
        <v>2042</v>
      </c>
      <c r="K200" s="2049"/>
      <c r="L200" s="613">
        <f t="shared" si="7"/>
        <v>13</v>
      </c>
      <c r="M200" s="1795">
        <f t="shared" si="8"/>
        <v>8</v>
      </c>
      <c r="N200" s="2050"/>
      <c r="O200" s="2050">
        <v>37</v>
      </c>
      <c r="P200" s="404"/>
      <c r="Q200" s="2051"/>
      <c r="R200" s="367"/>
      <c r="S200" s="367"/>
      <c r="T200" s="367"/>
      <c r="U200" s="367"/>
      <c r="V200" s="367"/>
      <c r="W200" s="2052"/>
      <c r="X200" s="367"/>
      <c r="Y200" s="367"/>
      <c r="Z200" s="367"/>
      <c r="AA200" s="367"/>
      <c r="AB200" s="367"/>
      <c r="AC200" s="367"/>
      <c r="AD200" s="367"/>
      <c r="AE200" s="367"/>
    </row>
    <row r="201" spans="1:31" ht="12.6" customHeight="1">
      <c r="A201" s="903">
        <v>43683</v>
      </c>
      <c r="B201" s="383">
        <v>43675</v>
      </c>
      <c r="C201" s="364">
        <v>43682</v>
      </c>
      <c r="D201" s="364">
        <v>43706</v>
      </c>
      <c r="E201" s="355" t="s">
        <v>3334</v>
      </c>
      <c r="F201" s="2099" t="s">
        <v>15105</v>
      </c>
      <c r="G201" s="22" t="s">
        <v>15108</v>
      </c>
      <c r="H201" s="22" t="s">
        <v>12620</v>
      </c>
      <c r="I201" s="22"/>
      <c r="J201" s="353" t="s">
        <v>3001</v>
      </c>
      <c r="K201" s="2049"/>
      <c r="L201" s="613">
        <f t="shared" si="7"/>
        <v>8</v>
      </c>
      <c r="M201" s="1795">
        <f t="shared" si="8"/>
        <v>5</v>
      </c>
      <c r="N201" s="2050"/>
      <c r="O201" s="2050">
        <v>60</v>
      </c>
      <c r="P201" s="404"/>
      <c r="Q201" s="355"/>
      <c r="R201" s="355"/>
      <c r="S201" s="355"/>
      <c r="T201" s="355"/>
      <c r="U201" s="355"/>
      <c r="V201" s="355"/>
      <c r="W201" s="355"/>
      <c r="X201" s="355"/>
      <c r="Y201" s="355"/>
      <c r="Z201" s="355"/>
      <c r="AA201" s="355"/>
      <c r="AB201" s="355"/>
      <c r="AC201" s="355"/>
      <c r="AD201" s="355"/>
      <c r="AE201" s="355"/>
    </row>
    <row r="202" spans="1:31" ht="12.6" customHeight="1">
      <c r="A202" s="903">
        <v>43649</v>
      </c>
      <c r="B202" s="381">
        <v>43635</v>
      </c>
      <c r="C202" s="364">
        <v>43644</v>
      </c>
      <c r="D202" s="364">
        <v>43644</v>
      </c>
      <c r="E202" s="355" t="s">
        <v>3334</v>
      </c>
      <c r="F202" s="2099" t="s">
        <v>15105</v>
      </c>
      <c r="G202" s="22" t="s">
        <v>15109</v>
      </c>
      <c r="H202" s="22" t="s">
        <v>15110</v>
      </c>
      <c r="I202" s="22" t="s">
        <v>2969</v>
      </c>
      <c r="J202" s="348" t="s">
        <v>2035</v>
      </c>
      <c r="K202" s="353"/>
      <c r="L202" s="613">
        <f t="shared" si="7"/>
        <v>14</v>
      </c>
      <c r="M202" s="1795">
        <f t="shared" si="8"/>
        <v>9</v>
      </c>
      <c r="N202" s="2050"/>
      <c r="O202" s="2050">
        <v>47</v>
      </c>
      <c r="P202" s="404"/>
      <c r="Q202" s="2051"/>
      <c r="R202" s="367"/>
      <c r="S202" s="367"/>
      <c r="T202" s="367"/>
      <c r="U202" s="367"/>
      <c r="V202" s="367"/>
      <c r="W202" s="2056"/>
      <c r="X202" s="367"/>
      <c r="Y202" s="367"/>
      <c r="Z202" s="367"/>
      <c r="AA202" s="367"/>
      <c r="AB202" s="367"/>
      <c r="AC202" s="367"/>
      <c r="AD202" s="367"/>
      <c r="AE202" s="367"/>
    </row>
    <row r="203" spans="1:31" ht="12.6" customHeight="1">
      <c r="A203" s="904">
        <v>43648</v>
      </c>
      <c r="B203" s="920">
        <v>43647</v>
      </c>
      <c r="C203" s="904">
        <v>43648</v>
      </c>
      <c r="D203" s="904">
        <v>43648</v>
      </c>
      <c r="E203" s="904" t="s">
        <v>3334</v>
      </c>
      <c r="F203" s="916" t="s">
        <v>15111</v>
      </c>
      <c r="G203" s="916" t="s">
        <v>15112</v>
      </c>
      <c r="H203" s="709"/>
      <c r="I203" s="904"/>
      <c r="J203" s="916" t="s">
        <v>2033</v>
      </c>
      <c r="K203" s="2049"/>
      <c r="L203" s="613">
        <f t="shared" si="7"/>
        <v>1</v>
      </c>
      <c r="M203" s="1795">
        <f t="shared" si="8"/>
        <v>0</v>
      </c>
      <c r="N203" s="2050"/>
      <c r="O203" s="2050">
        <v>1</v>
      </c>
      <c r="P203" s="2082" t="s">
        <v>4613</v>
      </c>
      <c r="Q203" s="2051"/>
      <c r="R203" s="367"/>
      <c r="S203" s="367"/>
      <c r="T203" s="367"/>
      <c r="U203" s="367"/>
      <c r="V203" s="367"/>
      <c r="W203" s="2052"/>
      <c r="X203" s="367"/>
      <c r="Y203" s="367"/>
      <c r="Z203" s="367"/>
      <c r="AA203" s="367"/>
      <c r="AB203" s="367"/>
      <c r="AC203" s="367"/>
      <c r="AD203" s="367"/>
      <c r="AE203" s="367"/>
    </row>
    <row r="204" spans="1:31" ht="12.6" customHeight="1">
      <c r="A204" s="903">
        <v>43697</v>
      </c>
      <c r="B204" s="384">
        <v>43684</v>
      </c>
      <c r="C204" s="364">
        <v>43705</v>
      </c>
      <c r="D204" s="364">
        <v>43715</v>
      </c>
      <c r="E204" s="355" t="s">
        <v>3334</v>
      </c>
      <c r="F204" s="353" t="s">
        <v>15113</v>
      </c>
      <c r="G204" s="22" t="s">
        <v>15114</v>
      </c>
      <c r="H204" s="22"/>
      <c r="I204" s="22"/>
      <c r="J204" s="353" t="s">
        <v>3001</v>
      </c>
      <c r="K204" s="2049"/>
      <c r="L204" s="613">
        <f t="shared" si="7"/>
        <v>13</v>
      </c>
      <c r="M204" s="1795">
        <f t="shared" si="8"/>
        <v>8</v>
      </c>
      <c r="N204" s="2050"/>
      <c r="O204" s="2050">
        <v>30</v>
      </c>
      <c r="P204" s="404"/>
      <c r="Q204" s="2051"/>
      <c r="R204" s="367"/>
      <c r="S204" s="367"/>
      <c r="T204" s="367"/>
      <c r="U204" s="367"/>
      <c r="V204" s="367"/>
      <c r="W204" s="2052"/>
      <c r="X204" s="367"/>
      <c r="Y204" s="367"/>
      <c r="Z204" s="367"/>
      <c r="AA204" s="367"/>
      <c r="AB204" s="367"/>
      <c r="AC204" s="367"/>
      <c r="AD204" s="367"/>
      <c r="AE204" s="367"/>
    </row>
    <row r="205" spans="1:31" ht="12.6" customHeight="1">
      <c r="A205" s="906">
        <v>43684</v>
      </c>
      <c r="B205" s="383">
        <v>43662</v>
      </c>
      <c r="C205" s="364">
        <v>43693</v>
      </c>
      <c r="D205" s="364">
        <v>43693</v>
      </c>
      <c r="E205" s="355" t="s">
        <v>3334</v>
      </c>
      <c r="F205" s="353" t="s">
        <v>15115</v>
      </c>
      <c r="G205" s="22" t="s">
        <v>15116</v>
      </c>
      <c r="H205" s="22"/>
      <c r="I205" s="22"/>
      <c r="J205" s="353" t="s">
        <v>2035</v>
      </c>
      <c r="K205" s="2049"/>
      <c r="L205" s="613">
        <f t="shared" si="7"/>
        <v>22</v>
      </c>
      <c r="M205" s="1795">
        <f t="shared" si="8"/>
        <v>15</v>
      </c>
      <c r="N205" s="2050"/>
      <c r="O205" s="2050">
        <v>63</v>
      </c>
      <c r="P205" s="404"/>
      <c r="Q205" s="2051"/>
      <c r="R205" s="367"/>
      <c r="S205" s="367"/>
      <c r="T205" s="367"/>
      <c r="U205" s="367"/>
      <c r="V205" s="367"/>
      <c r="W205" s="2052"/>
      <c r="X205" s="367"/>
      <c r="Y205" s="367"/>
      <c r="Z205" s="367"/>
      <c r="AA205" s="367"/>
      <c r="AB205" s="367"/>
      <c r="AC205" s="367"/>
      <c r="AD205" s="367"/>
      <c r="AE205" s="367"/>
    </row>
    <row r="206" spans="1:31" ht="12.6" customHeight="1">
      <c r="A206" s="903">
        <v>43579</v>
      </c>
      <c r="B206" s="1050">
        <v>43567</v>
      </c>
      <c r="C206" s="364">
        <v>43581</v>
      </c>
      <c r="D206" s="364">
        <v>43581</v>
      </c>
      <c r="E206" s="355" t="s">
        <v>3334</v>
      </c>
      <c r="F206" s="353" t="s">
        <v>15117</v>
      </c>
      <c r="G206" s="353" t="s">
        <v>15118</v>
      </c>
      <c r="H206" s="353" t="s">
        <v>15119</v>
      </c>
      <c r="I206" s="353"/>
      <c r="J206" s="348" t="s">
        <v>2033</v>
      </c>
      <c r="K206" s="353"/>
      <c r="L206" s="613">
        <f t="shared" si="7"/>
        <v>12</v>
      </c>
      <c r="M206" s="1795">
        <f t="shared" si="8"/>
        <v>7</v>
      </c>
      <c r="N206" s="353"/>
      <c r="O206" s="2050">
        <v>42</v>
      </c>
      <c r="P206" s="353"/>
      <c r="Q206" s="2083">
        <f>AVERAGE($L$390:$L$443)</f>
        <v>14.185185185185185</v>
      </c>
      <c r="R206" s="927">
        <f>COUNT($B$390:$B$443)</f>
        <v>54</v>
      </c>
      <c r="S206" s="927">
        <f>COUNTIF($E$390:$E$443,$S$1)</f>
        <v>30</v>
      </c>
      <c r="T206" s="927">
        <f>COUNTIF($E$390:$E$443,$T$1)</f>
        <v>24</v>
      </c>
      <c r="U206" s="927">
        <f>R206-S206-T206</f>
        <v>0</v>
      </c>
      <c r="V206" s="926"/>
      <c r="W206" s="2084">
        <f t="shared" ref="W206:AD206" si="9">COUNTIF($J$390:$J$443, W$1)</f>
        <v>8</v>
      </c>
      <c r="X206" s="2084">
        <f t="shared" si="9"/>
        <v>5</v>
      </c>
      <c r="Y206" s="2084">
        <f t="shared" si="9"/>
        <v>3</v>
      </c>
      <c r="Z206" s="2084">
        <f t="shared" si="9"/>
        <v>12</v>
      </c>
      <c r="AA206" s="2084">
        <f t="shared" si="9"/>
        <v>9</v>
      </c>
      <c r="AB206" s="2084">
        <f t="shared" si="9"/>
        <v>9</v>
      </c>
      <c r="AC206" s="2084">
        <f t="shared" si="9"/>
        <v>8</v>
      </c>
      <c r="AD206" s="2084">
        <f t="shared" si="9"/>
        <v>0</v>
      </c>
      <c r="AE206" s="729">
        <f>SUM(W206:AD206)</f>
        <v>54</v>
      </c>
    </row>
    <row r="207" spans="1:31" ht="12.6" customHeight="1">
      <c r="A207" s="906">
        <v>43612</v>
      </c>
      <c r="B207" s="716">
        <v>43580</v>
      </c>
      <c r="C207" s="364">
        <v>43610</v>
      </c>
      <c r="D207" s="364">
        <v>43610</v>
      </c>
      <c r="E207" s="355" t="s">
        <v>3334</v>
      </c>
      <c r="F207" s="353" t="s">
        <v>15120</v>
      </c>
      <c r="G207" s="353" t="s">
        <v>15121</v>
      </c>
      <c r="H207" s="353"/>
      <c r="I207" s="353"/>
      <c r="J207" s="348" t="s">
        <v>3001</v>
      </c>
      <c r="K207" s="2049"/>
      <c r="L207" s="613">
        <f t="shared" si="7"/>
        <v>32</v>
      </c>
      <c r="M207" s="1795">
        <f t="shared" si="8"/>
        <v>21</v>
      </c>
      <c r="N207" s="2050"/>
      <c r="O207" s="2050">
        <v>62</v>
      </c>
      <c r="P207" s="404"/>
      <c r="Q207" s="2051"/>
      <c r="R207" s="367"/>
      <c r="S207" s="367"/>
      <c r="T207" s="367"/>
      <c r="U207" s="367"/>
      <c r="V207" s="367"/>
      <c r="W207" s="2056"/>
      <c r="X207" s="367"/>
      <c r="Y207" s="367"/>
      <c r="Z207" s="367"/>
      <c r="AA207" s="367"/>
      <c r="AB207" s="367"/>
      <c r="AC207" s="367"/>
      <c r="AD207" s="367"/>
      <c r="AE207" s="367"/>
    </row>
    <row r="208" spans="1:31" ht="12.6" customHeight="1">
      <c r="A208" s="905">
        <v>43537</v>
      </c>
      <c r="B208" s="910">
        <v>43510</v>
      </c>
      <c r="C208" s="907">
        <v>43538</v>
      </c>
      <c r="D208" s="904">
        <v>43538</v>
      </c>
      <c r="E208" s="427" t="s">
        <v>3334</v>
      </c>
      <c r="F208" s="2067" t="s">
        <v>15122</v>
      </c>
      <c r="G208" s="421" t="s">
        <v>15123</v>
      </c>
      <c r="H208" s="424" t="s">
        <v>15124</v>
      </c>
      <c r="I208" s="421"/>
      <c r="J208" s="909" t="s">
        <v>2034</v>
      </c>
      <c r="K208" s="2049"/>
      <c r="L208" s="613">
        <f t="shared" si="7"/>
        <v>27</v>
      </c>
      <c r="M208" s="1795">
        <f t="shared" si="8"/>
        <v>18</v>
      </c>
      <c r="N208" s="2050"/>
      <c r="O208" s="2050">
        <v>32</v>
      </c>
      <c r="P208" s="404"/>
      <c r="Q208" s="2051"/>
      <c r="R208" s="367"/>
      <c r="S208" s="367"/>
      <c r="T208" s="367"/>
      <c r="U208" s="367"/>
      <c r="V208" s="367"/>
      <c r="W208" s="2052"/>
      <c r="X208" s="367"/>
      <c r="Y208" s="367"/>
      <c r="Z208" s="367"/>
      <c r="AA208" s="367"/>
      <c r="AB208" s="367"/>
      <c r="AC208" s="367"/>
      <c r="AD208" s="367"/>
      <c r="AE208" s="367"/>
    </row>
    <row r="209" spans="1:21" ht="12.6" customHeight="1">
      <c r="A209" s="903">
        <v>43564</v>
      </c>
      <c r="B209" s="377">
        <v>43538</v>
      </c>
      <c r="C209" s="364">
        <v>43546</v>
      </c>
      <c r="D209" s="1411">
        <v>43570</v>
      </c>
      <c r="E209" s="349" t="s">
        <v>3334</v>
      </c>
      <c r="F209" s="2067" t="s">
        <v>15122</v>
      </c>
      <c r="G209" s="353" t="s">
        <v>15125</v>
      </c>
      <c r="H209" s="353"/>
      <c r="I209" s="353"/>
      <c r="J209" s="8" t="s">
        <v>2034</v>
      </c>
      <c r="K209" s="353"/>
      <c r="L209" s="613">
        <f t="shared" si="7"/>
        <v>26</v>
      </c>
      <c r="M209" s="1795">
        <f t="shared" si="8"/>
        <v>17</v>
      </c>
      <c r="N209" s="2050"/>
      <c r="O209" s="2050">
        <v>40</v>
      </c>
      <c r="P209" s="404"/>
      <c r="Q209" s="355"/>
      <c r="R209" s="355"/>
      <c r="S209" s="355"/>
      <c r="T209" s="355"/>
      <c r="U209" s="355"/>
    </row>
    <row r="210" spans="1:21" ht="12.6" customHeight="1">
      <c r="A210" s="903">
        <v>43679</v>
      </c>
      <c r="B210" s="383">
        <v>43675</v>
      </c>
      <c r="C210" s="376">
        <v>43708</v>
      </c>
      <c r="D210" s="364">
        <v>43708</v>
      </c>
      <c r="E210" s="355" t="s">
        <v>3335</v>
      </c>
      <c r="F210" s="353" t="s">
        <v>2202</v>
      </c>
      <c r="G210" s="22" t="s">
        <v>15126</v>
      </c>
      <c r="H210" s="22" t="s">
        <v>15127</v>
      </c>
      <c r="I210" s="22"/>
      <c r="J210" s="353" t="s">
        <v>3001</v>
      </c>
      <c r="K210" s="353"/>
      <c r="L210" s="613">
        <f t="shared" si="7"/>
        <v>4</v>
      </c>
      <c r="M210" s="1795">
        <f t="shared" si="8"/>
        <v>3</v>
      </c>
      <c r="N210" s="2050"/>
      <c r="O210" s="2050">
        <v>53</v>
      </c>
      <c r="P210" s="404"/>
      <c r="Q210" s="2051"/>
      <c r="R210" s="367"/>
      <c r="S210" s="367"/>
      <c r="T210" s="367"/>
      <c r="U210" s="367"/>
    </row>
    <row r="211" spans="1:21" ht="12.6" customHeight="1">
      <c r="A211" s="905">
        <v>43665</v>
      </c>
      <c r="B211" s="2088">
        <v>43664</v>
      </c>
      <c r="C211" s="905">
        <v>43665</v>
      </c>
      <c r="D211" s="905">
        <v>43665</v>
      </c>
      <c r="E211" s="367" t="s">
        <v>3334</v>
      </c>
      <c r="F211" s="404" t="s">
        <v>15128</v>
      </c>
      <c r="G211" s="404" t="s">
        <v>15129</v>
      </c>
      <c r="H211" s="353"/>
      <c r="I211" s="404"/>
      <c r="J211" s="665" t="s">
        <v>2042</v>
      </c>
      <c r="K211" s="2049"/>
      <c r="L211" s="613">
        <f t="shared" si="7"/>
        <v>1</v>
      </c>
      <c r="M211" s="1795">
        <f t="shared" si="8"/>
        <v>0</v>
      </c>
      <c r="N211" s="2050"/>
      <c r="O211" s="2050">
        <v>25</v>
      </c>
      <c r="P211" s="404"/>
      <c r="Q211" s="2051"/>
      <c r="R211" s="367"/>
      <c r="S211" s="367"/>
      <c r="T211" s="367"/>
      <c r="U211" s="367"/>
    </row>
    <row r="212" spans="1:21" ht="12.6" customHeight="1">
      <c r="A212" s="903">
        <v>43693</v>
      </c>
      <c r="B212" s="384">
        <v>43689</v>
      </c>
      <c r="C212" s="364">
        <v>43693</v>
      </c>
      <c r="D212" s="364">
        <v>43693</v>
      </c>
      <c r="E212" s="355" t="s">
        <v>3334</v>
      </c>
      <c r="F212" s="353" t="s">
        <v>15130</v>
      </c>
      <c r="G212" s="22" t="s">
        <v>15131</v>
      </c>
      <c r="H212" s="22"/>
      <c r="I212" s="22"/>
      <c r="J212" s="353" t="s">
        <v>2033</v>
      </c>
      <c r="K212" s="353" t="s">
        <v>2888</v>
      </c>
      <c r="L212" s="613">
        <f t="shared" si="7"/>
        <v>4</v>
      </c>
      <c r="M212" s="1795">
        <f t="shared" si="8"/>
        <v>3</v>
      </c>
      <c r="O212" s="2050">
        <v>19</v>
      </c>
      <c r="P212" s="404"/>
      <c r="Q212" s="2051"/>
      <c r="R212" s="367"/>
      <c r="S212" s="367"/>
      <c r="T212" s="367"/>
      <c r="U212" s="367"/>
    </row>
    <row r="213" spans="1:21" ht="12.6" customHeight="1">
      <c r="A213" s="904">
        <v>43560</v>
      </c>
      <c r="B213" s="2087">
        <v>43529</v>
      </c>
      <c r="C213" s="904">
        <v>43560</v>
      </c>
      <c r="D213" s="904">
        <v>43560</v>
      </c>
      <c r="E213" s="367" t="s">
        <v>3334</v>
      </c>
      <c r="F213" s="404" t="s">
        <v>15132</v>
      </c>
      <c r="G213" s="404" t="s">
        <v>15133</v>
      </c>
      <c r="H213" s="353" t="s">
        <v>12424</v>
      </c>
      <c r="I213" s="404"/>
      <c r="J213" s="665" t="s">
        <v>2042</v>
      </c>
      <c r="K213" s="2049"/>
      <c r="L213" s="613">
        <f t="shared" si="7"/>
        <v>31</v>
      </c>
      <c r="M213" s="1795">
        <f t="shared" si="8"/>
        <v>22</v>
      </c>
      <c r="N213" s="2050"/>
      <c r="O213" s="2050">
        <v>11</v>
      </c>
      <c r="P213" s="404"/>
      <c r="Q213" s="2051"/>
      <c r="R213" s="367"/>
      <c r="S213" s="367"/>
      <c r="T213" s="367"/>
      <c r="U213" s="367"/>
    </row>
    <row r="214" spans="1:21" ht="12.6" customHeight="1">
      <c r="A214" s="903">
        <v>43719</v>
      </c>
      <c r="B214" s="384">
        <v>43699</v>
      </c>
      <c r="C214" s="364">
        <v>43714</v>
      </c>
      <c r="D214" s="364">
        <v>43714</v>
      </c>
      <c r="E214" s="355" t="s">
        <v>3334</v>
      </c>
      <c r="F214" s="22" t="s">
        <v>15134</v>
      </c>
      <c r="G214" s="22" t="s">
        <v>15135</v>
      </c>
      <c r="H214" s="22" t="s">
        <v>12620</v>
      </c>
      <c r="I214" s="22"/>
      <c r="J214" s="424" t="s">
        <v>2035</v>
      </c>
      <c r="K214" s="353" t="s">
        <v>2036</v>
      </c>
      <c r="L214" s="613">
        <f t="shared" si="7"/>
        <v>20</v>
      </c>
      <c r="M214" s="1795">
        <f t="shared" si="8"/>
        <v>13</v>
      </c>
      <c r="N214" s="2050"/>
      <c r="O214" s="2050">
        <v>55</v>
      </c>
      <c r="P214" s="404"/>
      <c r="Q214" s="353"/>
      <c r="R214" s="353"/>
      <c r="S214" s="353"/>
      <c r="T214" s="353"/>
      <c r="U214" s="353"/>
    </row>
    <row r="215" spans="1:21" ht="12.6" customHeight="1">
      <c r="A215" s="2058">
        <v>43529</v>
      </c>
      <c r="B215" s="910">
        <v>43518</v>
      </c>
      <c r="C215" s="904">
        <v>43529</v>
      </c>
      <c r="D215" s="904">
        <v>43529</v>
      </c>
      <c r="E215" s="367" t="s">
        <v>3334</v>
      </c>
      <c r="F215" s="404" t="s">
        <v>15136</v>
      </c>
      <c r="G215" s="404" t="s">
        <v>15137</v>
      </c>
      <c r="H215" s="353" t="s">
        <v>12502</v>
      </c>
      <c r="I215" s="404" t="s">
        <v>2888</v>
      </c>
      <c r="J215" s="665" t="s">
        <v>2033</v>
      </c>
      <c r="K215" s="2049"/>
      <c r="L215" s="613">
        <f t="shared" si="7"/>
        <v>11</v>
      </c>
      <c r="M215" s="1795">
        <f t="shared" si="8"/>
        <v>6</v>
      </c>
      <c r="N215" s="404"/>
      <c r="O215" s="2050">
        <v>51</v>
      </c>
      <c r="P215" s="404"/>
      <c r="Q215" s="2051"/>
      <c r="R215" s="367"/>
      <c r="S215" s="367"/>
      <c r="T215" s="367"/>
      <c r="U215" s="367"/>
    </row>
    <row r="216" spans="1:21" ht="12.6" customHeight="1">
      <c r="A216" s="903">
        <v>43700</v>
      </c>
      <c r="B216" s="383">
        <v>43670</v>
      </c>
      <c r="C216" s="364">
        <v>43702</v>
      </c>
      <c r="D216" s="364">
        <v>43703</v>
      </c>
      <c r="E216" s="355" t="s">
        <v>3334</v>
      </c>
      <c r="F216" s="353" t="s">
        <v>15138</v>
      </c>
      <c r="G216" s="22" t="s">
        <v>15139</v>
      </c>
      <c r="H216" s="22"/>
      <c r="I216" s="22"/>
      <c r="J216" s="353" t="s">
        <v>2969</v>
      </c>
      <c r="K216" s="353" t="s">
        <v>2039</v>
      </c>
      <c r="L216" s="613">
        <f t="shared" si="7"/>
        <v>30</v>
      </c>
      <c r="M216" s="1795">
        <f t="shared" si="8"/>
        <v>21</v>
      </c>
      <c r="N216" s="2050"/>
      <c r="O216" s="2050">
        <v>78</v>
      </c>
      <c r="P216" s="2"/>
      <c r="Q216" s="2051"/>
      <c r="R216" s="367"/>
      <c r="S216" s="367"/>
      <c r="T216" s="367"/>
      <c r="U216" s="367"/>
    </row>
    <row r="217" spans="1:21" ht="12.6" customHeight="1">
      <c r="A217" s="906">
        <v>43580</v>
      </c>
      <c r="B217" s="2069">
        <v>43567</v>
      </c>
      <c r="C217" s="364">
        <v>43598</v>
      </c>
      <c r="D217" s="364">
        <v>43598</v>
      </c>
      <c r="E217" s="3" t="s">
        <v>3334</v>
      </c>
      <c r="F217" s="348" t="s">
        <v>15140</v>
      </c>
      <c r="G217" s="22" t="s">
        <v>15141</v>
      </c>
      <c r="H217" s="22" t="s">
        <v>15142</v>
      </c>
      <c r="I217" s="22"/>
      <c r="J217" s="348" t="s">
        <v>2969</v>
      </c>
      <c r="K217" s="1393"/>
      <c r="L217" s="613">
        <f t="shared" si="7"/>
        <v>13</v>
      </c>
      <c r="M217" s="1795">
        <f t="shared" si="8"/>
        <v>8</v>
      </c>
      <c r="N217" s="353"/>
      <c r="O217" s="2050">
        <v>43</v>
      </c>
      <c r="P217" s="404"/>
      <c r="Q217" s="367"/>
      <c r="R217" s="367"/>
      <c r="S217" s="367"/>
      <c r="T217" s="367"/>
      <c r="U217" s="367"/>
    </row>
    <row r="218" spans="1:21" ht="12.6" customHeight="1">
      <c r="A218" s="903">
        <v>43636</v>
      </c>
      <c r="B218" s="717">
        <v>43605</v>
      </c>
      <c r="C218" s="364">
        <v>43636</v>
      </c>
      <c r="D218" s="364">
        <v>43636</v>
      </c>
      <c r="E218" s="355" t="s">
        <v>3334</v>
      </c>
      <c r="F218" s="404" t="s">
        <v>15143</v>
      </c>
      <c r="G218" s="22" t="s">
        <v>15144</v>
      </c>
      <c r="H218" s="22"/>
      <c r="I218" s="22"/>
      <c r="J218" s="348" t="s">
        <v>3001</v>
      </c>
      <c r="K218" s="2049"/>
      <c r="L218" s="613">
        <f t="shared" si="7"/>
        <v>31</v>
      </c>
      <c r="M218" s="1795">
        <f t="shared" si="8"/>
        <v>22</v>
      </c>
      <c r="N218" s="2050"/>
      <c r="O218" s="2050">
        <v>66</v>
      </c>
      <c r="P218" s="404"/>
      <c r="Q218" s="2"/>
      <c r="R218" s="2"/>
      <c r="S218" s="2"/>
      <c r="T218" s="2"/>
      <c r="U218" s="2"/>
    </row>
    <row r="219" spans="1:21" ht="12.6" customHeight="1">
      <c r="A219" s="903">
        <v>43514</v>
      </c>
      <c r="B219" s="910">
        <v>43500</v>
      </c>
      <c r="C219" s="905">
        <v>43514</v>
      </c>
      <c r="D219" s="2058">
        <v>43528</v>
      </c>
      <c r="E219" s="367" t="s">
        <v>3334</v>
      </c>
      <c r="F219" s="404" t="s">
        <v>15143</v>
      </c>
      <c r="G219" s="404" t="s">
        <v>15145</v>
      </c>
      <c r="H219" s="353"/>
      <c r="I219" s="404" t="s">
        <v>2034</v>
      </c>
      <c r="J219" s="665" t="s">
        <v>2042</v>
      </c>
      <c r="K219" s="2049"/>
      <c r="L219" s="613">
        <f t="shared" si="7"/>
        <v>14</v>
      </c>
      <c r="M219" s="1795">
        <f t="shared" si="8"/>
        <v>9</v>
      </c>
      <c r="N219" s="2050"/>
      <c r="O219" s="2050">
        <v>8</v>
      </c>
      <c r="P219" s="404"/>
      <c r="Q219" s="2051"/>
      <c r="R219" s="367"/>
      <c r="S219" s="367"/>
      <c r="T219" s="367"/>
      <c r="U219" s="367"/>
    </row>
    <row r="220" spans="1:21" ht="12.6" customHeight="1">
      <c r="A220" s="903">
        <v>43544</v>
      </c>
      <c r="B220" s="370">
        <v>43524</v>
      </c>
      <c r="C220" s="364">
        <v>43552</v>
      </c>
      <c r="D220" s="364">
        <v>43552</v>
      </c>
      <c r="E220" s="355" t="s">
        <v>3334</v>
      </c>
      <c r="F220" s="353" t="s">
        <v>15146</v>
      </c>
      <c r="G220" s="348" t="s">
        <v>15147</v>
      </c>
      <c r="H220" s="353"/>
      <c r="I220" s="353"/>
      <c r="J220" s="348" t="s">
        <v>2034</v>
      </c>
      <c r="K220" s="353"/>
      <c r="L220" s="613">
        <f t="shared" si="7"/>
        <v>20</v>
      </c>
      <c r="M220" s="1795">
        <f t="shared" si="8"/>
        <v>13</v>
      </c>
      <c r="N220" s="404"/>
      <c r="O220" s="2050">
        <v>64</v>
      </c>
      <c r="P220" s="353"/>
      <c r="Q220" s="2051"/>
      <c r="R220" s="367"/>
      <c r="S220" s="367"/>
      <c r="T220" s="367"/>
      <c r="U220" s="367"/>
    </row>
    <row r="221" spans="1:21" ht="12.6" customHeight="1">
      <c r="A221" s="903">
        <v>43699</v>
      </c>
      <c r="B221" s="384">
        <v>43685</v>
      </c>
      <c r="C221" s="364">
        <v>43716</v>
      </c>
      <c r="D221" s="364">
        <v>43716</v>
      </c>
      <c r="E221" s="355" t="s">
        <v>3334</v>
      </c>
      <c r="F221" s="353" t="s">
        <v>15148</v>
      </c>
      <c r="G221" s="22" t="s">
        <v>15149</v>
      </c>
      <c r="H221" s="22"/>
      <c r="I221" s="22"/>
      <c r="J221" s="353" t="s">
        <v>2035</v>
      </c>
      <c r="K221" s="353" t="s">
        <v>12427</v>
      </c>
      <c r="L221" s="613">
        <f t="shared" si="7"/>
        <v>14</v>
      </c>
      <c r="M221" s="1795">
        <f t="shared" si="8"/>
        <v>9</v>
      </c>
      <c r="N221" s="2050"/>
      <c r="O221" s="2050">
        <v>32</v>
      </c>
      <c r="P221" s="404"/>
      <c r="Q221" s="2051"/>
      <c r="R221" s="367"/>
      <c r="S221" s="367"/>
      <c r="T221" s="367"/>
      <c r="U221" s="367"/>
    </row>
    <row r="222" spans="1:21" ht="12.6" customHeight="1">
      <c r="A222" s="903">
        <v>43566</v>
      </c>
      <c r="B222" s="1050">
        <v>43558</v>
      </c>
      <c r="C222" s="364">
        <v>43588</v>
      </c>
      <c r="D222" s="364">
        <v>43588</v>
      </c>
      <c r="E222" s="355" t="s">
        <v>3335</v>
      </c>
      <c r="F222" s="353" t="s">
        <v>3711</v>
      </c>
      <c r="G222" s="353" t="s">
        <v>15150</v>
      </c>
      <c r="H222" s="353"/>
      <c r="I222" s="353"/>
      <c r="J222" s="348" t="s">
        <v>3001</v>
      </c>
      <c r="K222" s="2049"/>
      <c r="L222" s="613">
        <f t="shared" si="7"/>
        <v>8</v>
      </c>
      <c r="M222" s="1795">
        <f t="shared" si="8"/>
        <v>5</v>
      </c>
      <c r="N222" s="2050"/>
      <c r="O222" s="2050">
        <v>10</v>
      </c>
      <c r="P222" s="404"/>
      <c r="Q222" s="355"/>
      <c r="R222" s="355"/>
      <c r="S222" s="355"/>
      <c r="T222" s="355"/>
      <c r="U222" s="355"/>
    </row>
    <row r="223" spans="1:21" ht="12.6" customHeight="1">
      <c r="A223" s="903">
        <v>43651</v>
      </c>
      <c r="B223" s="381">
        <v>43635</v>
      </c>
      <c r="C223" s="364">
        <v>43650</v>
      </c>
      <c r="D223" s="364">
        <v>43665</v>
      </c>
      <c r="E223" s="355" t="s">
        <v>3335</v>
      </c>
      <c r="F223" s="353" t="s">
        <v>3711</v>
      </c>
      <c r="G223" s="22" t="s">
        <v>15151</v>
      </c>
      <c r="H223" s="22"/>
      <c r="I223" s="22"/>
      <c r="J223" s="348" t="s">
        <v>3001</v>
      </c>
      <c r="K223" s="2049"/>
      <c r="L223" s="613">
        <f t="shared" si="7"/>
        <v>16</v>
      </c>
      <c r="M223" s="1795">
        <f t="shared" si="8"/>
        <v>11</v>
      </c>
      <c r="N223" s="2050"/>
      <c r="O223" s="2050">
        <v>56</v>
      </c>
      <c r="P223" s="404">
        <v>30</v>
      </c>
      <c r="Q223" s="2051"/>
      <c r="R223" s="367"/>
      <c r="S223" s="367"/>
      <c r="T223" s="367"/>
      <c r="U223" s="367"/>
    </row>
    <row r="224" spans="1:21" ht="12.6" customHeight="1">
      <c r="A224" s="903">
        <v>43664</v>
      </c>
      <c r="B224" s="381">
        <v>43635</v>
      </c>
      <c r="C224" s="932">
        <v>43651</v>
      </c>
      <c r="D224" s="932">
        <v>43665</v>
      </c>
      <c r="E224" s="349" t="s">
        <v>3334</v>
      </c>
      <c r="F224" s="424" t="s">
        <v>15152</v>
      </c>
      <c r="G224" s="424" t="s">
        <v>15153</v>
      </c>
      <c r="H224" s="1442" t="s">
        <v>3577</v>
      </c>
      <c r="I224" s="424"/>
      <c r="J224" s="424" t="s">
        <v>2034</v>
      </c>
      <c r="K224" s="424" t="s">
        <v>12427</v>
      </c>
      <c r="L224" s="613">
        <f t="shared" si="7"/>
        <v>29</v>
      </c>
      <c r="M224" s="1795">
        <f t="shared" si="8"/>
        <v>20</v>
      </c>
      <c r="N224" s="353"/>
      <c r="O224" s="2050">
        <v>78</v>
      </c>
      <c r="P224" s="404"/>
      <c r="Q224" s="2051"/>
      <c r="R224" s="367"/>
      <c r="S224" s="367"/>
      <c r="T224" s="367"/>
      <c r="U224" s="367"/>
    </row>
    <row r="225" spans="1:31" ht="12.6" customHeight="1">
      <c r="A225" s="904">
        <v>43563</v>
      </c>
      <c r="B225" s="2087">
        <v>43531</v>
      </c>
      <c r="C225" s="904">
        <v>43563</v>
      </c>
      <c r="D225" s="904">
        <v>43563</v>
      </c>
      <c r="E225" s="2100" t="s">
        <v>3334</v>
      </c>
      <c r="F225" s="404" t="s">
        <v>15154</v>
      </c>
      <c r="G225" s="404" t="s">
        <v>15155</v>
      </c>
      <c r="H225" s="353"/>
      <c r="I225" s="404"/>
      <c r="J225" s="665" t="s">
        <v>2042</v>
      </c>
      <c r="K225" s="2049"/>
      <c r="L225" s="613">
        <f t="shared" si="7"/>
        <v>32</v>
      </c>
      <c r="M225" s="1795">
        <f t="shared" si="8"/>
        <v>21</v>
      </c>
      <c r="N225" s="2"/>
      <c r="O225" s="2050">
        <v>23</v>
      </c>
      <c r="P225" s="2"/>
      <c r="Q225" s="2051"/>
      <c r="R225" s="367"/>
      <c r="S225" s="367"/>
      <c r="T225" s="367"/>
      <c r="U225" s="367"/>
      <c r="V225" s="367"/>
      <c r="W225" s="2052"/>
      <c r="X225" s="367"/>
      <c r="Y225" s="367"/>
      <c r="Z225" s="367"/>
      <c r="AA225" s="367"/>
      <c r="AB225" s="367"/>
      <c r="AC225" s="367"/>
      <c r="AD225" s="367"/>
      <c r="AE225" s="367"/>
    </row>
    <row r="226" spans="1:31" ht="12.6" customHeight="1">
      <c r="A226" s="903">
        <v>43633</v>
      </c>
      <c r="B226" s="717">
        <v>43594</v>
      </c>
      <c r="C226" s="932">
        <v>43608</v>
      </c>
      <c r="D226" s="932">
        <v>43624</v>
      </c>
      <c r="E226" s="349" t="s">
        <v>3335</v>
      </c>
      <c r="F226" s="2055" t="s">
        <v>4945</v>
      </c>
      <c r="G226" s="426" t="s">
        <v>15156</v>
      </c>
      <c r="H226" s="426"/>
      <c r="I226" s="426"/>
      <c r="J226" s="589" t="s">
        <v>2034</v>
      </c>
      <c r="K226" s="424" t="s">
        <v>15157</v>
      </c>
      <c r="L226" s="613">
        <f t="shared" si="7"/>
        <v>39</v>
      </c>
      <c r="M226" s="1795">
        <f t="shared" si="8"/>
        <v>26</v>
      </c>
      <c r="N226" s="2050"/>
      <c r="O226" s="2050">
        <v>14</v>
      </c>
      <c r="P226" s="404"/>
      <c r="Q226" s="2051"/>
      <c r="R226" s="367"/>
      <c r="S226" s="367"/>
      <c r="T226" s="367"/>
      <c r="U226" s="367"/>
      <c r="V226" s="367"/>
      <c r="W226" s="2052"/>
      <c r="X226" s="367"/>
      <c r="Y226" s="367"/>
      <c r="Z226" s="367"/>
      <c r="AA226" s="367"/>
      <c r="AB226" s="367"/>
      <c r="AC226" s="367"/>
      <c r="AD226" s="367"/>
      <c r="AE226" s="367"/>
    </row>
    <row r="227" spans="1:31" ht="12.6" customHeight="1">
      <c r="A227" s="904">
        <v>43469</v>
      </c>
      <c r="B227" s="2053">
        <v>43467</v>
      </c>
      <c r="C227" s="904">
        <v>43469</v>
      </c>
      <c r="D227" s="904">
        <v>43469</v>
      </c>
      <c r="E227" s="367" t="s">
        <v>3334</v>
      </c>
      <c r="F227" s="404" t="s">
        <v>15158</v>
      </c>
      <c r="G227" s="404" t="s">
        <v>15159</v>
      </c>
      <c r="H227" s="353"/>
      <c r="I227" s="404"/>
      <c r="J227" s="665" t="s">
        <v>2033</v>
      </c>
      <c r="K227" s="2049"/>
      <c r="L227" s="613">
        <f t="shared" si="7"/>
        <v>2</v>
      </c>
      <c r="M227" s="1795">
        <f t="shared" si="8"/>
        <v>1</v>
      </c>
      <c r="N227" s="2050"/>
      <c r="O227" s="2050">
        <v>1</v>
      </c>
      <c r="P227" s="2082" t="s">
        <v>3301</v>
      </c>
      <c r="Q227" s="2051"/>
      <c r="R227" s="367"/>
      <c r="S227" s="367"/>
      <c r="T227" s="367"/>
      <c r="U227" s="367"/>
      <c r="V227" s="367"/>
      <c r="W227" s="2052"/>
      <c r="X227" s="367"/>
      <c r="Y227" s="367"/>
      <c r="Z227" s="367"/>
      <c r="AA227" s="367"/>
      <c r="AB227" s="367"/>
      <c r="AC227" s="367"/>
      <c r="AD227" s="367"/>
      <c r="AE227" s="367"/>
    </row>
    <row r="228" spans="1:31" ht="12.6" customHeight="1">
      <c r="A228" s="903">
        <v>43504</v>
      </c>
      <c r="B228" s="2053">
        <v>43476</v>
      </c>
      <c r="C228" s="904">
        <v>43506</v>
      </c>
      <c r="D228" s="2080">
        <v>43507</v>
      </c>
      <c r="E228" s="367" t="s">
        <v>3335</v>
      </c>
      <c r="F228" s="404" t="s">
        <v>15160</v>
      </c>
      <c r="G228" s="404" t="s">
        <v>15161</v>
      </c>
      <c r="H228" s="353"/>
      <c r="I228" s="404"/>
      <c r="J228" s="951" t="s">
        <v>2969</v>
      </c>
      <c r="K228" s="2049"/>
      <c r="L228" s="613">
        <f t="shared" si="7"/>
        <v>28</v>
      </c>
      <c r="M228" s="1795">
        <f t="shared" si="8"/>
        <v>19</v>
      </c>
      <c r="N228" s="2050"/>
      <c r="O228" s="2050">
        <v>29</v>
      </c>
      <c r="P228" s="404"/>
      <c r="Q228" s="2051"/>
      <c r="R228" s="367"/>
      <c r="S228" s="367"/>
      <c r="T228" s="367"/>
      <c r="U228" s="367"/>
      <c r="V228" s="367"/>
      <c r="W228" s="2052"/>
      <c r="X228" s="367"/>
      <c r="Y228" s="367"/>
      <c r="Z228" s="367"/>
      <c r="AA228" s="367"/>
      <c r="AB228" s="367"/>
      <c r="AC228" s="367"/>
      <c r="AD228" s="367"/>
      <c r="AE228" s="367"/>
    </row>
    <row r="229" spans="1:31" ht="12.6" customHeight="1">
      <c r="A229" s="904">
        <v>43678</v>
      </c>
      <c r="B229" s="2088">
        <v>43662</v>
      </c>
      <c r="C229" s="904">
        <v>43678</v>
      </c>
      <c r="D229" s="905">
        <v>43693</v>
      </c>
      <c r="E229" s="367" t="s">
        <v>3334</v>
      </c>
      <c r="F229" s="404" t="s">
        <v>15162</v>
      </c>
      <c r="G229" s="404" t="s">
        <v>15163</v>
      </c>
      <c r="H229" s="353"/>
      <c r="I229" s="404"/>
      <c r="J229" s="665" t="s">
        <v>2042</v>
      </c>
      <c r="K229" s="2049"/>
      <c r="L229" s="613">
        <f t="shared" si="7"/>
        <v>16</v>
      </c>
      <c r="M229" s="1795">
        <f t="shared" si="8"/>
        <v>11</v>
      </c>
      <c r="N229" s="2050"/>
      <c r="O229" s="2050">
        <v>51</v>
      </c>
      <c r="P229" s="404"/>
      <c r="Q229" s="2083">
        <f>AVERAGE($L$2:$L$84)</f>
        <v>15.072289156626505</v>
      </c>
      <c r="R229" s="927">
        <f>COUNT($B$2:$B$84)</f>
        <v>83</v>
      </c>
      <c r="S229" s="927">
        <f>COUNTIF($E$2:$E$84,$S$1)</f>
        <v>58</v>
      </c>
      <c r="T229" s="927">
        <f>COUNTIF($E$2:$E$84,$T$1)</f>
        <v>25</v>
      </c>
      <c r="U229" s="927">
        <f>R229-S229-T229</f>
        <v>0</v>
      </c>
      <c r="V229" s="926"/>
      <c r="W229" s="2084">
        <f t="shared" ref="W229:AD229" si="10">COUNTIF($J$2:$J$84, W$1)</f>
        <v>21</v>
      </c>
      <c r="X229" s="2084">
        <f t="shared" si="10"/>
        <v>19</v>
      </c>
      <c r="Y229" s="2084">
        <f t="shared" si="10"/>
        <v>10</v>
      </c>
      <c r="Z229" s="2084">
        <f t="shared" si="10"/>
        <v>10</v>
      </c>
      <c r="AA229" s="2084">
        <f t="shared" si="10"/>
        <v>10</v>
      </c>
      <c r="AB229" s="2084">
        <f t="shared" si="10"/>
        <v>9</v>
      </c>
      <c r="AC229" s="2084">
        <f t="shared" si="10"/>
        <v>4</v>
      </c>
      <c r="AD229" s="2084">
        <f t="shared" si="10"/>
        <v>0</v>
      </c>
      <c r="AE229" s="729">
        <f>SUM(W229:AD229)</f>
        <v>83</v>
      </c>
    </row>
    <row r="230" spans="1:31" ht="12.6" customHeight="1">
      <c r="A230" s="903">
        <v>43592</v>
      </c>
      <c r="B230" s="1050">
        <v>43579</v>
      </c>
      <c r="C230" s="364">
        <v>43609</v>
      </c>
      <c r="D230" s="364">
        <v>43609</v>
      </c>
      <c r="E230" s="355" t="s">
        <v>3335</v>
      </c>
      <c r="F230" s="353" t="s">
        <v>15164</v>
      </c>
      <c r="G230" s="22" t="s">
        <v>15165</v>
      </c>
      <c r="H230" s="22"/>
      <c r="I230" s="22"/>
      <c r="J230" s="348" t="s">
        <v>2033</v>
      </c>
      <c r="K230" s="353"/>
      <c r="L230" s="613">
        <f t="shared" si="7"/>
        <v>13</v>
      </c>
      <c r="M230" s="1795">
        <f t="shared" si="8"/>
        <v>8</v>
      </c>
      <c r="N230" s="353"/>
      <c r="O230" s="2050">
        <v>60</v>
      </c>
      <c r="P230" s="2"/>
      <c r="Q230" s="367"/>
      <c r="R230" s="367"/>
      <c r="S230" s="367"/>
      <c r="T230" s="367"/>
      <c r="U230" s="367"/>
      <c r="V230" s="367"/>
      <c r="W230" s="367"/>
      <c r="X230" s="367"/>
      <c r="Y230" s="367"/>
      <c r="Z230" s="367"/>
      <c r="AA230" s="367"/>
      <c r="AB230" s="367"/>
      <c r="AC230" s="367"/>
      <c r="AD230" s="367"/>
      <c r="AE230" s="367"/>
    </row>
    <row r="231" spans="1:31" ht="12.6" customHeight="1">
      <c r="A231" s="903">
        <v>43649</v>
      </c>
      <c r="B231" s="381">
        <v>43634</v>
      </c>
      <c r="C231" s="364"/>
      <c r="D231" s="364">
        <v>43664</v>
      </c>
      <c r="E231" s="355" t="s">
        <v>3335</v>
      </c>
      <c r="F231" s="353" t="s">
        <v>15166</v>
      </c>
      <c r="G231" s="22" t="s">
        <v>15167</v>
      </c>
      <c r="H231" s="22"/>
      <c r="I231" s="22"/>
      <c r="J231" s="348" t="s">
        <v>3001</v>
      </c>
      <c r="K231" s="2049"/>
      <c r="L231" s="613">
        <f t="shared" si="7"/>
        <v>15</v>
      </c>
      <c r="M231" s="1795">
        <f t="shared" si="8"/>
        <v>10</v>
      </c>
      <c r="N231" s="2050"/>
      <c r="O231" s="2050">
        <v>43</v>
      </c>
      <c r="P231" s="404"/>
      <c r="Q231" s="2077"/>
      <c r="R231" s="2077"/>
      <c r="S231" s="2077"/>
      <c r="T231" s="2077"/>
      <c r="U231" s="2077"/>
      <c r="V231" s="2077"/>
      <c r="W231" s="2077"/>
      <c r="X231" s="2077"/>
      <c r="Y231" s="2077"/>
      <c r="Z231" s="2077"/>
      <c r="AA231" s="2077"/>
      <c r="AB231" s="2077"/>
      <c r="AC231" s="2077"/>
      <c r="AD231" s="2077"/>
      <c r="AE231" s="2077"/>
    </row>
    <row r="232" spans="1:31" ht="12.6" customHeight="1">
      <c r="A232" s="2102">
        <v>43692</v>
      </c>
      <c r="B232" s="384">
        <v>43686</v>
      </c>
      <c r="C232" s="932">
        <v>43693</v>
      </c>
      <c r="D232" s="932">
        <v>43717</v>
      </c>
      <c r="E232" s="349" t="s">
        <v>3334</v>
      </c>
      <c r="F232" s="424" t="s">
        <v>15168</v>
      </c>
      <c r="G232" s="424" t="s">
        <v>15169</v>
      </c>
      <c r="H232" s="424"/>
      <c r="I232" s="424"/>
      <c r="J232" s="424" t="s">
        <v>2034</v>
      </c>
      <c r="K232" s="2071"/>
      <c r="L232" s="613">
        <f t="shared" si="7"/>
        <v>6</v>
      </c>
      <c r="M232" s="1795">
        <f t="shared" si="8"/>
        <v>3</v>
      </c>
      <c r="O232" s="2050">
        <v>10</v>
      </c>
      <c r="P232" s="421"/>
      <c r="Q232" s="2051"/>
      <c r="R232" s="367"/>
      <c r="S232" s="367"/>
      <c r="T232" s="367"/>
      <c r="U232" s="367"/>
      <c r="V232" s="367"/>
      <c r="W232" s="2056"/>
      <c r="X232" s="367"/>
      <c r="Y232" s="367"/>
      <c r="Z232" s="367"/>
      <c r="AA232" s="367"/>
      <c r="AB232" s="367"/>
      <c r="AC232" s="367"/>
      <c r="AD232" s="367"/>
      <c r="AE232" s="367"/>
    </row>
    <row r="233" spans="1:31" ht="15" customHeight="1">
      <c r="A233" s="906">
        <v>43677</v>
      </c>
      <c r="B233" s="383">
        <v>43647</v>
      </c>
      <c r="C233" s="364">
        <v>43678</v>
      </c>
      <c r="D233" s="364">
        <v>43678</v>
      </c>
      <c r="E233" s="355" t="s">
        <v>3334</v>
      </c>
      <c r="F233" s="353" t="s">
        <v>15170</v>
      </c>
      <c r="G233" s="353" t="s">
        <v>15171</v>
      </c>
      <c r="H233" s="353" t="s">
        <v>15172</v>
      </c>
      <c r="I233" s="353"/>
      <c r="J233" s="353" t="s">
        <v>2969</v>
      </c>
      <c r="K233" s="13"/>
      <c r="L233" s="613">
        <f t="shared" si="7"/>
        <v>30</v>
      </c>
      <c r="M233" s="1795">
        <f t="shared" si="8"/>
        <v>21</v>
      </c>
      <c r="N233" s="2050"/>
      <c r="O233" s="2050">
        <v>48</v>
      </c>
      <c r="P233" s="404"/>
      <c r="Q233" s="2051"/>
      <c r="R233" s="367"/>
      <c r="S233" s="367"/>
      <c r="T233" s="367"/>
      <c r="U233" s="367"/>
      <c r="V233" s="367"/>
      <c r="W233" s="2056"/>
      <c r="X233" s="367"/>
      <c r="Y233" s="367"/>
      <c r="Z233" s="367"/>
      <c r="AA233" s="367"/>
      <c r="AB233" s="367"/>
      <c r="AC233" s="367"/>
      <c r="AD233" s="367"/>
      <c r="AE233" s="367"/>
    </row>
    <row r="234" spans="1:31" ht="12.6" customHeight="1">
      <c r="A234" s="903">
        <v>43525</v>
      </c>
      <c r="B234" s="910">
        <v>43508</v>
      </c>
      <c r="C234" s="904">
        <v>43523</v>
      </c>
      <c r="D234" s="904">
        <v>43523</v>
      </c>
      <c r="E234" s="367" t="s">
        <v>3334</v>
      </c>
      <c r="F234" s="404" t="s">
        <v>15173</v>
      </c>
      <c r="G234" s="404" t="s">
        <v>15174</v>
      </c>
      <c r="H234" s="353" t="s">
        <v>12664</v>
      </c>
      <c r="I234" s="404" t="s">
        <v>2888</v>
      </c>
      <c r="J234" s="665" t="s">
        <v>2033</v>
      </c>
      <c r="K234" s="2049"/>
      <c r="L234" s="613">
        <f t="shared" si="7"/>
        <v>17</v>
      </c>
      <c r="M234" s="1795">
        <f t="shared" si="8"/>
        <v>12</v>
      </c>
      <c r="N234" s="404"/>
      <c r="O234" s="2050">
        <v>22</v>
      </c>
      <c r="P234" s="404"/>
      <c r="Q234" s="367"/>
      <c r="R234" s="367"/>
      <c r="S234" s="367"/>
      <c r="T234" s="367"/>
      <c r="U234" s="367"/>
      <c r="V234" s="367"/>
      <c r="W234" s="367"/>
      <c r="X234" s="367"/>
      <c r="Y234" s="367"/>
      <c r="Z234" s="367"/>
      <c r="AA234" s="367"/>
      <c r="AB234" s="367"/>
      <c r="AC234" s="367"/>
      <c r="AD234" s="367"/>
      <c r="AE234" s="367"/>
    </row>
    <row r="235" spans="1:31" ht="12.6" customHeight="1">
      <c r="A235" s="903">
        <v>43616</v>
      </c>
      <c r="B235" s="717">
        <v>43600</v>
      </c>
      <c r="C235" s="364">
        <v>43614</v>
      </c>
      <c r="D235" s="364">
        <v>43614</v>
      </c>
      <c r="E235" s="355" t="s">
        <v>3335</v>
      </c>
      <c r="F235" s="353" t="s">
        <v>15175</v>
      </c>
      <c r="G235" s="22" t="s">
        <v>15176</v>
      </c>
      <c r="H235" s="22"/>
      <c r="I235" s="22"/>
      <c r="J235" s="348" t="s">
        <v>2033</v>
      </c>
      <c r="K235" s="353" t="s">
        <v>2888</v>
      </c>
      <c r="L235" s="613">
        <f t="shared" si="7"/>
        <v>16</v>
      </c>
      <c r="M235" s="1795">
        <f t="shared" si="8"/>
        <v>11</v>
      </c>
      <c r="N235" s="2050"/>
      <c r="O235" s="2050">
        <v>27</v>
      </c>
      <c r="P235" s="353"/>
      <c r="Q235" s="353"/>
      <c r="R235" s="353"/>
      <c r="S235" s="353"/>
      <c r="T235" s="353"/>
      <c r="U235" s="353"/>
      <c r="V235" s="353"/>
      <c r="W235" s="353"/>
      <c r="X235" s="353"/>
      <c r="Y235" s="353"/>
      <c r="Z235" s="353"/>
      <c r="AA235" s="353"/>
      <c r="AB235" s="353"/>
      <c r="AC235" s="353"/>
      <c r="AD235" s="353"/>
      <c r="AE235" s="353"/>
    </row>
    <row r="236" spans="1:31" ht="12.6" customHeight="1">
      <c r="A236" s="906">
        <v>43623</v>
      </c>
      <c r="B236" s="2103">
        <v>43616</v>
      </c>
      <c r="C236" s="2104">
        <v>43623</v>
      </c>
      <c r="D236" s="2080">
        <v>43646</v>
      </c>
      <c r="E236" s="342" t="s">
        <v>3335</v>
      </c>
      <c r="F236" s="2086" t="s">
        <v>4386</v>
      </c>
      <c r="G236" s="2086" t="s">
        <v>15177</v>
      </c>
      <c r="H236" s="1393"/>
      <c r="I236" s="2086"/>
      <c r="J236" s="951" t="s">
        <v>2035</v>
      </c>
      <c r="K236" s="2049"/>
      <c r="L236" s="613">
        <f t="shared" si="7"/>
        <v>7</v>
      </c>
      <c r="M236" s="1795">
        <f t="shared" si="8"/>
        <v>4</v>
      </c>
      <c r="N236" s="2050"/>
      <c r="O236" s="2050">
        <v>64</v>
      </c>
      <c r="P236" s="404"/>
      <c r="Q236" s="2051"/>
      <c r="R236" s="367"/>
      <c r="S236" s="367"/>
      <c r="T236" s="367"/>
      <c r="U236" s="367"/>
      <c r="V236" s="367"/>
      <c r="W236" s="2052"/>
      <c r="X236" s="367"/>
      <c r="Y236" s="367"/>
      <c r="Z236" s="367"/>
      <c r="AA236" s="367"/>
      <c r="AB236" s="367"/>
      <c r="AC236" s="367"/>
      <c r="AD236" s="367"/>
      <c r="AE236" s="367"/>
    </row>
    <row r="237" spans="1:31" ht="12.6" customHeight="1">
      <c r="A237" s="906">
        <v>43697</v>
      </c>
      <c r="B237" s="1050">
        <v>43572</v>
      </c>
      <c r="C237" s="364">
        <v>43633</v>
      </c>
      <c r="D237" s="364">
        <v>43633</v>
      </c>
      <c r="E237" s="355" t="s">
        <v>3334</v>
      </c>
      <c r="F237" s="2105" t="s">
        <v>15178</v>
      </c>
      <c r="G237" s="2106" t="s">
        <v>15179</v>
      </c>
      <c r="H237" s="2106"/>
      <c r="I237" s="2106"/>
      <c r="J237" s="1425" t="s">
        <v>2033</v>
      </c>
      <c r="K237" s="1425" t="s">
        <v>2888</v>
      </c>
      <c r="L237" s="613">
        <f t="shared" si="7"/>
        <v>125</v>
      </c>
      <c r="M237" s="1795">
        <f t="shared" si="8"/>
        <v>88</v>
      </c>
      <c r="N237" s="2050"/>
      <c r="O237" s="2050">
        <v>50</v>
      </c>
      <c r="P237" s="353"/>
      <c r="Q237" s="353"/>
      <c r="R237" s="353"/>
      <c r="S237" s="353"/>
      <c r="T237" s="353"/>
      <c r="U237" s="353"/>
      <c r="V237" s="353"/>
      <c r="W237" s="353"/>
      <c r="X237" s="353"/>
      <c r="Y237" s="353"/>
      <c r="Z237" s="353"/>
      <c r="AA237" s="353"/>
      <c r="AB237" s="353"/>
      <c r="AC237" s="353"/>
      <c r="AD237" s="353"/>
      <c r="AE237" s="353"/>
    </row>
    <row r="238" spans="1:31" ht="12.6" customHeight="1">
      <c r="A238" s="903">
        <v>43707</v>
      </c>
      <c r="B238" s="384">
        <v>43698</v>
      </c>
      <c r="C238" s="364">
        <v>43703</v>
      </c>
      <c r="D238" s="364">
        <v>43703</v>
      </c>
      <c r="E238" s="355" t="s">
        <v>3335</v>
      </c>
      <c r="F238" s="353" t="s">
        <v>15180</v>
      </c>
      <c r="G238" s="353" t="s">
        <v>15181</v>
      </c>
      <c r="H238" s="353" t="s">
        <v>15030</v>
      </c>
      <c r="I238" s="353"/>
      <c r="J238" s="353" t="s">
        <v>2035</v>
      </c>
      <c r="K238" s="353" t="s">
        <v>15182</v>
      </c>
      <c r="L238" s="613">
        <f t="shared" si="7"/>
        <v>9</v>
      </c>
      <c r="M238" s="1795">
        <f t="shared" si="8"/>
        <v>6</v>
      </c>
      <c r="N238" s="2050"/>
      <c r="O238" s="2050">
        <v>41</v>
      </c>
      <c r="P238" s="404"/>
      <c r="Q238" s="2051"/>
      <c r="R238" s="367"/>
      <c r="S238" s="367"/>
      <c r="T238" s="367"/>
      <c r="U238" s="367"/>
      <c r="V238" s="367"/>
      <c r="W238" s="2056"/>
      <c r="X238" s="367"/>
      <c r="Y238" s="367"/>
      <c r="Z238" s="367"/>
      <c r="AA238" s="367"/>
      <c r="AB238" s="367"/>
      <c r="AC238" s="367"/>
      <c r="AD238" s="367"/>
      <c r="AE238" s="367"/>
    </row>
    <row r="239" spans="1:31" ht="12.6" customHeight="1">
      <c r="A239" s="903">
        <v>43525</v>
      </c>
      <c r="B239" s="910">
        <v>43500</v>
      </c>
      <c r="C239" s="2058">
        <v>43527</v>
      </c>
      <c r="D239" s="2058">
        <v>43527</v>
      </c>
      <c r="E239" s="367" t="s">
        <v>3334</v>
      </c>
      <c r="F239" s="404" t="s">
        <v>15183</v>
      </c>
      <c r="G239" s="404" t="s">
        <v>15184</v>
      </c>
      <c r="H239" s="353" t="s">
        <v>14872</v>
      </c>
      <c r="I239" s="404"/>
      <c r="J239" s="665" t="s">
        <v>3001</v>
      </c>
      <c r="K239" s="2049"/>
      <c r="L239" s="613">
        <f t="shared" si="7"/>
        <v>25</v>
      </c>
      <c r="M239" s="1795">
        <f t="shared" si="8"/>
        <v>18</v>
      </c>
      <c r="N239" s="2050"/>
      <c r="O239" s="2050">
        <v>7</v>
      </c>
      <c r="P239" s="404"/>
      <c r="Q239" s="2051"/>
      <c r="R239" s="367"/>
      <c r="S239" s="367"/>
      <c r="T239" s="367"/>
      <c r="U239" s="367"/>
      <c r="V239" s="367"/>
      <c r="W239" s="2052"/>
      <c r="X239" s="367"/>
      <c r="Y239" s="367"/>
      <c r="Z239" s="367"/>
      <c r="AA239" s="367"/>
      <c r="AB239" s="367"/>
      <c r="AC239" s="367"/>
      <c r="AD239" s="367"/>
      <c r="AE239" s="367"/>
    </row>
    <row r="240" spans="1:31" ht="12.6" customHeight="1">
      <c r="A240" s="906">
        <v>43531</v>
      </c>
      <c r="B240" s="913">
        <v>43528</v>
      </c>
      <c r="C240" s="904">
        <v>43557</v>
      </c>
      <c r="D240" s="904">
        <v>43557</v>
      </c>
      <c r="E240" s="427" t="s">
        <v>3334</v>
      </c>
      <c r="F240" s="404" t="s">
        <v>15183</v>
      </c>
      <c r="G240" s="404" t="s">
        <v>15185</v>
      </c>
      <c r="H240" s="353"/>
      <c r="I240" s="404"/>
      <c r="J240" s="951" t="s">
        <v>3001</v>
      </c>
      <c r="K240" s="2049"/>
      <c r="L240" s="613">
        <f t="shared" si="7"/>
        <v>3</v>
      </c>
      <c r="M240" s="1795">
        <f t="shared" si="8"/>
        <v>2</v>
      </c>
      <c r="N240" s="2050"/>
      <c r="O240" s="2050">
        <v>5</v>
      </c>
      <c r="P240" s="404"/>
      <c r="Q240" s="2051"/>
      <c r="R240" s="367"/>
      <c r="S240" s="367"/>
      <c r="T240" s="367"/>
      <c r="U240" s="367"/>
      <c r="V240" s="367"/>
      <c r="W240" s="2056"/>
      <c r="X240" s="367"/>
      <c r="Y240" s="367"/>
      <c r="Z240" s="367"/>
      <c r="AA240" s="367"/>
      <c r="AB240" s="367"/>
      <c r="AC240" s="367"/>
      <c r="AD240" s="367"/>
      <c r="AE240" s="367"/>
    </row>
    <row r="241" spans="1:21" ht="12.6" customHeight="1">
      <c r="A241" s="954">
        <v>43594</v>
      </c>
      <c r="B241" s="377">
        <v>43543</v>
      </c>
      <c r="C241" s="364">
        <v>43572</v>
      </c>
      <c r="D241" s="360">
        <v>43574</v>
      </c>
      <c r="E241" s="355" t="s">
        <v>3335</v>
      </c>
      <c r="F241" s="353" t="s">
        <v>3946</v>
      </c>
      <c r="G241" s="353" t="s">
        <v>15186</v>
      </c>
      <c r="H241" s="353" t="s">
        <v>12620</v>
      </c>
      <c r="I241" s="353"/>
      <c r="J241" s="348" t="s">
        <v>2039</v>
      </c>
      <c r="K241" s="353"/>
      <c r="L241" s="613">
        <f t="shared" si="7"/>
        <v>51</v>
      </c>
      <c r="M241" s="1795">
        <f t="shared" si="8"/>
        <v>36</v>
      </c>
      <c r="N241" s="2050"/>
      <c r="O241" s="2050">
        <v>49</v>
      </c>
      <c r="P241" s="404"/>
      <c r="Q241" s="355"/>
      <c r="R241" s="355"/>
      <c r="S241" s="355"/>
      <c r="T241" s="355"/>
      <c r="U241" s="355"/>
    </row>
    <row r="242" spans="1:21" ht="12.6" customHeight="1">
      <c r="A242" s="903">
        <v>43623</v>
      </c>
      <c r="B242" s="717">
        <v>43606</v>
      </c>
      <c r="C242" s="364">
        <v>43621</v>
      </c>
      <c r="D242" s="364">
        <v>43637</v>
      </c>
      <c r="E242" s="355" t="s">
        <v>3335</v>
      </c>
      <c r="F242" s="353" t="s">
        <v>3946</v>
      </c>
      <c r="G242" s="22" t="s">
        <v>15187</v>
      </c>
      <c r="H242" s="22" t="s">
        <v>3660</v>
      </c>
      <c r="I242" s="22"/>
      <c r="J242" s="348" t="s">
        <v>2039</v>
      </c>
      <c r="K242" s="353" t="s">
        <v>12427</v>
      </c>
      <c r="L242" s="613">
        <f t="shared" si="7"/>
        <v>17</v>
      </c>
      <c r="M242" s="1795">
        <f t="shared" si="8"/>
        <v>12</v>
      </c>
      <c r="N242" s="2050"/>
      <c r="O242" s="2050">
        <v>70</v>
      </c>
      <c r="P242" s="353"/>
      <c r="Q242" s="353"/>
      <c r="R242" s="353"/>
      <c r="S242" s="353"/>
      <c r="T242" s="353"/>
      <c r="U242" s="353"/>
    </row>
    <row r="243" spans="1:21" ht="12.6" customHeight="1">
      <c r="A243" s="903">
        <v>43699</v>
      </c>
      <c r="B243" s="383">
        <v>43669</v>
      </c>
      <c r="C243" s="364">
        <v>43700</v>
      </c>
      <c r="D243" s="364">
        <v>43700</v>
      </c>
      <c r="E243" s="355" t="s">
        <v>3335</v>
      </c>
      <c r="F243" s="353" t="s">
        <v>15188</v>
      </c>
      <c r="G243" s="22" t="s">
        <v>15189</v>
      </c>
      <c r="H243" s="22"/>
      <c r="I243" s="22"/>
      <c r="J243" s="353" t="s">
        <v>2035</v>
      </c>
      <c r="K243" s="353" t="s">
        <v>12427</v>
      </c>
      <c r="L243" s="613">
        <f t="shared" si="7"/>
        <v>30</v>
      </c>
      <c r="M243" s="1795">
        <f t="shared" si="8"/>
        <v>21</v>
      </c>
      <c r="N243" s="2050"/>
      <c r="O243" s="2050">
        <v>77</v>
      </c>
      <c r="P243" s="353"/>
      <c r="Q243" s="353"/>
      <c r="R243" s="353"/>
      <c r="S243" s="353"/>
      <c r="T243" s="353"/>
      <c r="U243" s="353"/>
    </row>
    <row r="244" spans="1:21" ht="12.6" customHeight="1">
      <c r="A244" s="906">
        <v>43661</v>
      </c>
      <c r="B244" s="381">
        <v>43634</v>
      </c>
      <c r="C244" s="364">
        <v>43661</v>
      </c>
      <c r="D244" s="364">
        <v>43661</v>
      </c>
      <c r="E244" s="355" t="s">
        <v>3334</v>
      </c>
      <c r="F244" s="353" t="s">
        <v>3946</v>
      </c>
      <c r="G244" s="353" t="s">
        <v>15190</v>
      </c>
      <c r="H244" s="353" t="s">
        <v>15191</v>
      </c>
      <c r="I244" s="353"/>
      <c r="J244" s="353" t="s">
        <v>2035</v>
      </c>
      <c r="K244" s="2049"/>
      <c r="L244" s="613">
        <f t="shared" si="7"/>
        <v>27</v>
      </c>
      <c r="M244" s="1795">
        <f t="shared" si="8"/>
        <v>18</v>
      </c>
      <c r="N244" s="353"/>
      <c r="O244" s="2050">
        <v>74</v>
      </c>
      <c r="P244" s="404"/>
      <c r="Q244" s="2051"/>
      <c r="R244" s="367"/>
      <c r="S244" s="367"/>
      <c r="T244" s="367"/>
      <c r="U244" s="367"/>
    </row>
    <row r="245" spans="1:21" ht="12.6" customHeight="1">
      <c r="A245" s="906">
        <v>43581</v>
      </c>
      <c r="B245" s="377">
        <v>43550</v>
      </c>
      <c r="C245" s="364">
        <v>43581</v>
      </c>
      <c r="D245" s="364">
        <v>43581</v>
      </c>
      <c r="E245" s="355" t="s">
        <v>3334</v>
      </c>
      <c r="F245" s="353" t="s">
        <v>15192</v>
      </c>
      <c r="G245" s="22" t="s">
        <v>15193</v>
      </c>
      <c r="H245" s="22" t="s">
        <v>12620</v>
      </c>
      <c r="I245" s="22"/>
      <c r="J245" s="348" t="s">
        <v>2042</v>
      </c>
      <c r="K245" s="353"/>
      <c r="L245" s="613">
        <f t="shared" si="7"/>
        <v>31</v>
      </c>
      <c r="M245" s="1795">
        <f t="shared" si="8"/>
        <v>22</v>
      </c>
      <c r="N245" s="2050"/>
      <c r="O245" s="2050">
        <v>62</v>
      </c>
      <c r="P245" s="404"/>
      <c r="Q245" s="2051"/>
      <c r="R245" s="367"/>
      <c r="S245" s="367"/>
      <c r="T245" s="367"/>
      <c r="U245" s="367"/>
    </row>
    <row r="246" spans="1:21" ht="12.6" customHeight="1">
      <c r="A246" s="903">
        <v>43657</v>
      </c>
      <c r="B246" s="2090">
        <v>43634</v>
      </c>
      <c r="C246" s="905">
        <v>43664</v>
      </c>
      <c r="D246" s="905">
        <v>43664</v>
      </c>
      <c r="E246" s="367" t="s">
        <v>3334</v>
      </c>
      <c r="F246" s="404" t="s">
        <v>15194</v>
      </c>
      <c r="G246" s="404" t="s">
        <v>15195</v>
      </c>
      <c r="H246" s="353"/>
      <c r="I246" s="404"/>
      <c r="J246" s="665" t="s">
        <v>2969</v>
      </c>
      <c r="K246" s="2049"/>
      <c r="L246" s="613">
        <f t="shared" si="7"/>
        <v>23</v>
      </c>
      <c r="M246" s="1795">
        <f t="shared" si="8"/>
        <v>16</v>
      </c>
      <c r="N246" s="2050"/>
      <c r="O246" s="2050">
        <v>60</v>
      </c>
      <c r="P246" s="404"/>
      <c r="Q246" s="2051"/>
      <c r="R246" s="367"/>
      <c r="S246" s="367"/>
      <c r="T246" s="367"/>
      <c r="U246" s="367"/>
    </row>
    <row r="247" spans="1:21" ht="12.6" customHeight="1">
      <c r="A247" s="903">
        <v>43523</v>
      </c>
      <c r="B247" s="2053">
        <v>43494</v>
      </c>
      <c r="C247" s="904">
        <v>43524</v>
      </c>
      <c r="D247" s="904">
        <v>43524</v>
      </c>
      <c r="E247" s="367" t="s">
        <v>3334</v>
      </c>
      <c r="F247" s="404" t="s">
        <v>15196</v>
      </c>
      <c r="G247" s="404" t="s">
        <v>15197</v>
      </c>
      <c r="H247" s="353" t="s">
        <v>12502</v>
      </c>
      <c r="I247" s="404"/>
      <c r="J247" s="665" t="s">
        <v>3001</v>
      </c>
      <c r="K247" s="2049"/>
      <c r="L247" s="613">
        <f t="shared" si="7"/>
        <v>29</v>
      </c>
      <c r="M247" s="1795">
        <f t="shared" si="8"/>
        <v>20</v>
      </c>
      <c r="N247" s="2050"/>
      <c r="O247" s="2050">
        <v>82</v>
      </c>
      <c r="P247" s="404"/>
      <c r="Q247" s="2051"/>
      <c r="R247" s="367"/>
      <c r="S247" s="367"/>
      <c r="T247" s="367"/>
      <c r="U247" s="367"/>
    </row>
    <row r="248" spans="1:21" ht="12.6" customHeight="1">
      <c r="A248" s="2102">
        <v>43474</v>
      </c>
      <c r="B248" s="2053">
        <v>43472</v>
      </c>
      <c r="C248" s="907">
        <v>43479</v>
      </c>
      <c r="D248" s="907">
        <v>43503</v>
      </c>
      <c r="E248" s="427" t="s">
        <v>3334</v>
      </c>
      <c r="F248" s="421" t="s">
        <v>15198</v>
      </c>
      <c r="G248" s="421" t="s">
        <v>15199</v>
      </c>
      <c r="H248" s="424"/>
      <c r="I248" s="421"/>
      <c r="J248" s="909" t="s">
        <v>3001</v>
      </c>
      <c r="K248" s="2071"/>
      <c r="L248" s="613">
        <f t="shared" si="7"/>
        <v>2</v>
      </c>
      <c r="M248" s="1795">
        <f t="shared" si="8"/>
        <v>1</v>
      </c>
      <c r="N248" s="2050"/>
      <c r="O248" s="2050">
        <v>12</v>
      </c>
      <c r="P248" s="421"/>
      <c r="Q248" s="2072"/>
      <c r="R248" s="427"/>
      <c r="S248" s="427"/>
      <c r="T248" s="427"/>
      <c r="U248" s="427"/>
    </row>
    <row r="249" spans="1:21" ht="12.6" customHeight="1">
      <c r="A249" s="906">
        <v>43608</v>
      </c>
      <c r="B249" s="716">
        <v>43560</v>
      </c>
      <c r="C249" s="932">
        <v>43592</v>
      </c>
      <c r="D249" s="932">
        <v>43592</v>
      </c>
      <c r="E249" s="349" t="s">
        <v>3334</v>
      </c>
      <c r="F249" s="2055" t="s">
        <v>15200</v>
      </c>
      <c r="G249" s="424" t="s">
        <v>15201</v>
      </c>
      <c r="H249" s="424" t="s">
        <v>15202</v>
      </c>
      <c r="I249" s="424"/>
      <c r="J249" s="589" t="s">
        <v>2969</v>
      </c>
      <c r="K249" s="353"/>
      <c r="L249" s="613">
        <f t="shared" si="7"/>
        <v>48</v>
      </c>
      <c r="M249" s="1795">
        <f t="shared" si="8"/>
        <v>33</v>
      </c>
      <c r="N249" s="2050"/>
      <c r="O249" s="2050">
        <v>18</v>
      </c>
      <c r="P249" s="404"/>
      <c r="Q249" s="2072"/>
      <c r="R249" s="427"/>
      <c r="S249" s="427"/>
      <c r="T249" s="427"/>
      <c r="U249" s="427"/>
    </row>
    <row r="250" spans="1:21" ht="12.6" customHeight="1">
      <c r="A250" s="903">
        <v>43542</v>
      </c>
      <c r="B250" s="910">
        <v>43514</v>
      </c>
      <c r="C250" s="904">
        <v>43542</v>
      </c>
      <c r="D250" s="904">
        <v>43542</v>
      </c>
      <c r="E250" s="367" t="s">
        <v>3335</v>
      </c>
      <c r="F250" s="404" t="s">
        <v>15203</v>
      </c>
      <c r="G250" s="404" t="s">
        <v>15204</v>
      </c>
      <c r="H250" s="353"/>
      <c r="I250" s="404" t="s">
        <v>2039</v>
      </c>
      <c r="J250" s="665" t="s">
        <v>2034</v>
      </c>
      <c r="K250" s="404"/>
      <c r="L250" s="613">
        <f t="shared" si="7"/>
        <v>28</v>
      </c>
      <c r="M250" s="1795">
        <f t="shared" si="8"/>
        <v>19</v>
      </c>
      <c r="N250" s="404"/>
      <c r="O250" s="2050">
        <v>40</v>
      </c>
      <c r="P250" s="404"/>
      <c r="Q250" s="2051"/>
      <c r="R250" s="367"/>
      <c r="S250" s="367"/>
      <c r="T250" s="367"/>
      <c r="U250" s="367"/>
    </row>
    <row r="251" spans="1:21" ht="12.6" customHeight="1">
      <c r="A251" s="903">
        <v>43612</v>
      </c>
      <c r="B251" s="717">
        <v>43609</v>
      </c>
      <c r="C251" s="364">
        <v>43640</v>
      </c>
      <c r="D251" s="1397">
        <v>43640</v>
      </c>
      <c r="E251" s="355" t="s">
        <v>3334</v>
      </c>
      <c r="F251" s="353" t="s">
        <v>15205</v>
      </c>
      <c r="G251" s="22" t="s">
        <v>15206</v>
      </c>
      <c r="H251" s="22"/>
      <c r="I251" s="353"/>
      <c r="J251" s="8" t="s">
        <v>2034</v>
      </c>
      <c r="K251" s="2049"/>
      <c r="L251" s="613">
        <f t="shared" si="7"/>
        <v>3</v>
      </c>
      <c r="M251" s="1795">
        <f t="shared" si="8"/>
        <v>0</v>
      </c>
      <c r="N251" s="2050"/>
      <c r="O251" s="2050">
        <v>45</v>
      </c>
      <c r="P251" s="404"/>
      <c r="Q251" s="367"/>
      <c r="R251" s="367"/>
      <c r="S251" s="367"/>
      <c r="T251" s="367"/>
      <c r="U251" s="367"/>
    </row>
    <row r="252" spans="1:21" ht="12.6" customHeight="1">
      <c r="A252" s="905">
        <v>43672</v>
      </c>
      <c r="B252" s="2090">
        <v>43642</v>
      </c>
      <c r="C252" s="905">
        <v>43672</v>
      </c>
      <c r="D252" s="905">
        <v>43672</v>
      </c>
      <c r="E252" s="367" t="s">
        <v>3334</v>
      </c>
      <c r="F252" s="404" t="s">
        <v>15207</v>
      </c>
      <c r="G252" s="404" t="s">
        <v>15208</v>
      </c>
      <c r="H252" s="353" t="s">
        <v>3577</v>
      </c>
      <c r="I252" s="404"/>
      <c r="J252" s="665" t="s">
        <v>2042</v>
      </c>
      <c r="K252" s="2049"/>
      <c r="L252" s="613">
        <f t="shared" si="7"/>
        <v>30</v>
      </c>
      <c r="M252" s="1795">
        <f t="shared" si="8"/>
        <v>21</v>
      </c>
      <c r="N252" s="2050"/>
      <c r="O252" s="2050">
        <v>84</v>
      </c>
      <c r="P252" s="404"/>
      <c r="Q252" s="2051"/>
      <c r="R252" s="367"/>
      <c r="S252" s="367"/>
      <c r="T252" s="367"/>
      <c r="U252" s="367"/>
    </row>
    <row r="253" spans="1:21" ht="12.6" customHeight="1">
      <c r="A253" s="903">
        <v>43696</v>
      </c>
      <c r="B253" s="383">
        <v>43665</v>
      </c>
      <c r="C253" s="364">
        <v>43696</v>
      </c>
      <c r="D253" s="364">
        <v>43696</v>
      </c>
      <c r="E253" s="355" t="s">
        <v>3335</v>
      </c>
      <c r="F253" s="353" t="s">
        <v>15209</v>
      </c>
      <c r="G253" s="22" t="s">
        <v>15210</v>
      </c>
      <c r="H253" s="22"/>
      <c r="I253" s="22"/>
      <c r="J253" s="353" t="s">
        <v>2034</v>
      </c>
      <c r="K253" s="353" t="s">
        <v>12427</v>
      </c>
      <c r="L253" s="613">
        <f t="shared" si="7"/>
        <v>31</v>
      </c>
      <c r="M253" s="1795">
        <f t="shared" si="8"/>
        <v>20</v>
      </c>
      <c r="N253" s="2050"/>
      <c r="O253" s="2050">
        <v>74</v>
      </c>
      <c r="P253" s="353"/>
      <c r="Q253" s="2051"/>
      <c r="R253" s="367"/>
      <c r="S253" s="367"/>
      <c r="T253" s="367"/>
      <c r="U253" s="367"/>
    </row>
    <row r="254" spans="1:21" ht="12.6" customHeight="1">
      <c r="A254" s="904">
        <v>43651</v>
      </c>
      <c r="B254" s="2090">
        <v>43643</v>
      </c>
      <c r="C254" s="904">
        <v>43651</v>
      </c>
      <c r="D254" s="905">
        <v>43673</v>
      </c>
      <c r="E254" s="367" t="s">
        <v>3334</v>
      </c>
      <c r="F254" s="404" t="s">
        <v>15211</v>
      </c>
      <c r="G254" s="404" t="s">
        <v>15212</v>
      </c>
      <c r="H254" s="353" t="s">
        <v>12582</v>
      </c>
      <c r="I254" s="404"/>
      <c r="J254" s="665" t="s">
        <v>2042</v>
      </c>
      <c r="K254" s="2049"/>
      <c r="L254" s="613">
        <f t="shared" si="7"/>
        <v>8</v>
      </c>
      <c r="M254" s="1795">
        <f t="shared" si="8"/>
        <v>5</v>
      </c>
      <c r="N254" s="2050"/>
      <c r="O254" s="2050">
        <v>51</v>
      </c>
      <c r="P254" s="404"/>
      <c r="Q254" s="353"/>
      <c r="R254" s="353"/>
      <c r="S254" s="353"/>
      <c r="T254" s="353"/>
      <c r="U254" s="353"/>
    </row>
    <row r="255" spans="1:21" ht="12.6" customHeight="1">
      <c r="A255" s="912">
        <v>43553</v>
      </c>
      <c r="B255" s="914">
        <v>43552</v>
      </c>
      <c r="C255" s="905">
        <v>43583</v>
      </c>
      <c r="D255" s="905">
        <v>43583</v>
      </c>
      <c r="E255" s="367" t="s">
        <v>3334</v>
      </c>
      <c r="F255" s="404" t="s">
        <v>15213</v>
      </c>
      <c r="G255" s="404" t="s">
        <v>15214</v>
      </c>
      <c r="H255" s="353" t="s">
        <v>12424</v>
      </c>
      <c r="I255" s="404"/>
      <c r="J255" s="665" t="s">
        <v>2042</v>
      </c>
      <c r="K255" s="2049"/>
      <c r="L255" s="613">
        <f t="shared" si="7"/>
        <v>1</v>
      </c>
      <c r="M255" s="1795">
        <f t="shared" si="8"/>
        <v>0</v>
      </c>
      <c r="N255" s="2050"/>
      <c r="O255" s="2050">
        <v>69</v>
      </c>
      <c r="P255" s="404"/>
      <c r="Q255" s="2051"/>
      <c r="R255" s="367"/>
      <c r="S255" s="367"/>
      <c r="T255" s="367"/>
      <c r="U255" s="367"/>
    </row>
    <row r="256" spans="1:21" ht="12.6" customHeight="1">
      <c r="A256" s="906">
        <v>43678</v>
      </c>
      <c r="B256" s="383">
        <v>43670</v>
      </c>
      <c r="C256" s="364">
        <v>43701</v>
      </c>
      <c r="D256" s="364">
        <v>43701</v>
      </c>
      <c r="E256" s="355" t="s">
        <v>3334</v>
      </c>
      <c r="F256" s="1427" t="s">
        <v>15215</v>
      </c>
      <c r="G256" s="353" t="s">
        <v>15216</v>
      </c>
      <c r="H256" s="353"/>
      <c r="I256" s="353"/>
      <c r="J256" s="353" t="s">
        <v>2035</v>
      </c>
      <c r="K256" s="2049"/>
      <c r="L256" s="613">
        <f t="shared" si="7"/>
        <v>8</v>
      </c>
      <c r="M256" s="1795">
        <f t="shared" si="8"/>
        <v>5</v>
      </c>
      <c r="N256" s="2050"/>
      <c r="O256" s="2050">
        <v>50</v>
      </c>
      <c r="P256" s="404"/>
      <c r="Q256" s="2051"/>
      <c r="R256" s="367"/>
      <c r="S256" s="367"/>
      <c r="T256" s="367"/>
      <c r="U256" s="367"/>
    </row>
    <row r="257" spans="1:21" ht="12.6" customHeight="1">
      <c r="A257" s="903">
        <v>43566</v>
      </c>
      <c r="B257" s="1050">
        <v>43557</v>
      </c>
      <c r="C257" s="932">
        <v>43587</v>
      </c>
      <c r="D257" s="932">
        <v>43587</v>
      </c>
      <c r="E257" s="349" t="s">
        <v>3334</v>
      </c>
      <c r="F257" s="1416" t="s">
        <v>15217</v>
      </c>
      <c r="G257" s="424" t="s">
        <v>15218</v>
      </c>
      <c r="H257" s="424" t="s">
        <v>12620</v>
      </c>
      <c r="I257" s="424"/>
      <c r="J257" s="589" t="s">
        <v>2034</v>
      </c>
      <c r="K257" s="353"/>
      <c r="L257" s="613">
        <f t="shared" si="7"/>
        <v>9</v>
      </c>
      <c r="M257" s="1795">
        <f t="shared" si="8"/>
        <v>6</v>
      </c>
      <c r="N257" s="353"/>
      <c r="O257" s="2050">
        <v>5</v>
      </c>
      <c r="P257" s="404"/>
      <c r="Q257" s="2051"/>
      <c r="R257" s="367"/>
      <c r="S257" s="367"/>
      <c r="T257" s="367"/>
      <c r="U257" s="367"/>
    </row>
    <row r="258" spans="1:21" ht="12.6" customHeight="1">
      <c r="A258" s="903">
        <v>43613</v>
      </c>
      <c r="B258" s="717">
        <v>43602</v>
      </c>
      <c r="C258" s="364">
        <v>43613</v>
      </c>
      <c r="D258" s="364">
        <v>43633</v>
      </c>
      <c r="E258" s="355" t="s">
        <v>3335</v>
      </c>
      <c r="F258" s="1416" t="s">
        <v>15217</v>
      </c>
      <c r="G258" s="22" t="s">
        <v>15219</v>
      </c>
      <c r="H258" s="353" t="s">
        <v>15220</v>
      </c>
      <c r="I258" s="22"/>
      <c r="J258" s="348" t="s">
        <v>3001</v>
      </c>
      <c r="K258" s="2049"/>
      <c r="L258" s="613">
        <f t="shared" ref="L258:L321" si="11">(A258-B258)</f>
        <v>11</v>
      </c>
      <c r="M258" s="1795">
        <f t="shared" ref="M258:M321" si="12">NETWORKDAYS(B258,A258,A258:B258)</f>
        <v>6</v>
      </c>
      <c r="N258" s="2050"/>
      <c r="O258" s="2050">
        <v>29</v>
      </c>
      <c r="P258" s="404"/>
      <c r="Q258" s="2051"/>
      <c r="R258" s="367"/>
      <c r="S258" s="367"/>
      <c r="T258" s="367"/>
      <c r="U258" s="367"/>
    </row>
    <row r="259" spans="1:21" ht="12.6" customHeight="1">
      <c r="A259" s="903">
        <v>43650</v>
      </c>
      <c r="B259" s="381">
        <v>43635</v>
      </c>
      <c r="C259" s="364">
        <v>43648</v>
      </c>
      <c r="D259" s="364">
        <v>43648</v>
      </c>
      <c r="E259" s="355" t="s">
        <v>3334</v>
      </c>
      <c r="F259" s="1416" t="s">
        <v>15217</v>
      </c>
      <c r="G259" s="22" t="s">
        <v>15221</v>
      </c>
      <c r="H259" s="22"/>
      <c r="I259" s="22"/>
      <c r="J259" s="348" t="s">
        <v>2035</v>
      </c>
      <c r="K259" s="2049"/>
      <c r="L259" s="613">
        <f t="shared" si="11"/>
        <v>15</v>
      </c>
      <c r="M259" s="1795">
        <f t="shared" si="12"/>
        <v>10</v>
      </c>
      <c r="N259" s="2050"/>
      <c r="O259" s="2050">
        <v>50</v>
      </c>
      <c r="P259" s="404"/>
      <c r="Q259" s="2051"/>
      <c r="R259" s="367"/>
      <c r="S259" s="367"/>
      <c r="T259" s="367"/>
      <c r="U259" s="367"/>
    </row>
    <row r="260" spans="1:21" ht="12.6" customHeight="1">
      <c r="A260" s="903">
        <v>43698</v>
      </c>
      <c r="B260" s="384">
        <v>43691</v>
      </c>
      <c r="C260" s="364">
        <v>43722</v>
      </c>
      <c r="D260" s="364">
        <v>43698</v>
      </c>
      <c r="E260" s="355" t="s">
        <v>3334</v>
      </c>
      <c r="F260" s="1416" t="s">
        <v>15217</v>
      </c>
      <c r="G260" s="22" t="s">
        <v>15222</v>
      </c>
      <c r="H260" s="22" t="s">
        <v>13579</v>
      </c>
      <c r="I260" s="22"/>
      <c r="J260" s="353" t="s">
        <v>3001</v>
      </c>
      <c r="K260" s="2049"/>
      <c r="L260" s="613">
        <f t="shared" si="11"/>
        <v>7</v>
      </c>
      <c r="M260" s="1795">
        <f t="shared" si="12"/>
        <v>4</v>
      </c>
      <c r="N260" s="2050"/>
      <c r="O260" s="2050">
        <v>31</v>
      </c>
      <c r="P260" s="404"/>
      <c r="Q260" s="2051"/>
      <c r="R260" s="367"/>
      <c r="S260" s="367"/>
      <c r="T260" s="367"/>
      <c r="U260" s="367"/>
    </row>
    <row r="261" spans="1:21" ht="12.6" customHeight="1">
      <c r="A261" s="903">
        <v>43700</v>
      </c>
      <c r="B261" s="384">
        <v>43689</v>
      </c>
      <c r="C261" s="364">
        <v>43703</v>
      </c>
      <c r="D261" s="364">
        <v>43703</v>
      </c>
      <c r="E261" s="355" t="s">
        <v>3334</v>
      </c>
      <c r="F261" s="1416" t="s">
        <v>15217</v>
      </c>
      <c r="G261" s="22" t="s">
        <v>15223</v>
      </c>
      <c r="H261" s="22"/>
      <c r="I261" s="22"/>
      <c r="J261" s="353" t="s">
        <v>2033</v>
      </c>
      <c r="K261" s="353" t="s">
        <v>2039</v>
      </c>
      <c r="L261" s="613">
        <f t="shared" si="11"/>
        <v>11</v>
      </c>
      <c r="M261" s="1795">
        <f t="shared" si="12"/>
        <v>8</v>
      </c>
      <c r="N261" s="2050"/>
      <c r="O261" s="2050">
        <v>35</v>
      </c>
      <c r="P261" s="353"/>
      <c r="Q261" s="2051"/>
      <c r="R261" s="367"/>
      <c r="S261" s="367"/>
      <c r="T261" s="367"/>
      <c r="U261" s="367"/>
    </row>
    <row r="262" spans="1:21" ht="12.6" customHeight="1">
      <c r="A262" s="2102">
        <v>43553</v>
      </c>
      <c r="B262" s="377">
        <v>43552</v>
      </c>
      <c r="C262" s="932">
        <v>43583</v>
      </c>
      <c r="D262" s="932">
        <v>43583</v>
      </c>
      <c r="E262" s="349" t="s">
        <v>3334</v>
      </c>
      <c r="F262" s="1416" t="s">
        <v>15217</v>
      </c>
      <c r="G262" s="424" t="s">
        <v>15224</v>
      </c>
      <c r="H262" s="424"/>
      <c r="I262" s="424"/>
      <c r="J262" s="589" t="s">
        <v>2033</v>
      </c>
      <c r="K262" s="424"/>
      <c r="L262" s="613">
        <f t="shared" si="11"/>
        <v>1</v>
      </c>
      <c r="M262" s="1795">
        <f t="shared" si="12"/>
        <v>0</v>
      </c>
      <c r="N262" s="2050"/>
      <c r="O262" s="2050">
        <v>68</v>
      </c>
      <c r="P262" s="424"/>
      <c r="Q262" s="353"/>
      <c r="R262" s="353"/>
      <c r="S262" s="353"/>
      <c r="T262" s="353"/>
      <c r="U262" s="353"/>
    </row>
    <row r="263" spans="1:21" ht="12.6" customHeight="1">
      <c r="A263" s="903">
        <v>43665</v>
      </c>
      <c r="B263" s="383">
        <v>43663</v>
      </c>
      <c r="C263" s="364">
        <v>43694</v>
      </c>
      <c r="D263" s="364">
        <v>43694</v>
      </c>
      <c r="E263" s="355" t="s">
        <v>3334</v>
      </c>
      <c r="F263" s="1416" t="s">
        <v>15217</v>
      </c>
      <c r="G263" s="353" t="s">
        <v>15225</v>
      </c>
      <c r="H263" s="353"/>
      <c r="I263" s="353"/>
      <c r="J263" s="353" t="s">
        <v>2033</v>
      </c>
      <c r="K263" s="353" t="s">
        <v>2039</v>
      </c>
      <c r="L263" s="613">
        <f t="shared" si="11"/>
        <v>2</v>
      </c>
      <c r="M263" s="1795">
        <f t="shared" si="12"/>
        <v>1</v>
      </c>
      <c r="N263" s="2050"/>
      <c r="O263" s="2050">
        <v>27</v>
      </c>
      <c r="P263" s="353"/>
      <c r="Q263" s="349"/>
      <c r="R263" s="349"/>
      <c r="S263" s="349"/>
      <c r="T263" s="349"/>
      <c r="U263" s="349"/>
    </row>
    <row r="264" spans="1:21" ht="12.6" customHeight="1">
      <c r="A264" s="906">
        <v>43636</v>
      </c>
      <c r="B264" s="381">
        <v>43629</v>
      </c>
      <c r="C264" s="364">
        <v>43634</v>
      </c>
      <c r="D264" s="364">
        <v>43634</v>
      </c>
      <c r="E264" s="355" t="s">
        <v>3334</v>
      </c>
      <c r="F264" s="1416" t="s">
        <v>15217</v>
      </c>
      <c r="G264" s="22" t="s">
        <v>15226</v>
      </c>
      <c r="H264" s="22" t="s">
        <v>15227</v>
      </c>
      <c r="I264" s="22"/>
      <c r="J264" s="348" t="s">
        <v>2035</v>
      </c>
      <c r="K264" s="2049"/>
      <c r="L264" s="613">
        <f t="shared" si="11"/>
        <v>7</v>
      </c>
      <c r="M264" s="1795">
        <f t="shared" si="12"/>
        <v>4</v>
      </c>
      <c r="N264" s="2050"/>
      <c r="O264" s="2050">
        <v>17</v>
      </c>
      <c r="P264" s="353"/>
      <c r="Q264" s="353"/>
      <c r="R264" s="353"/>
      <c r="S264" s="353"/>
      <c r="T264" s="353"/>
      <c r="U264" s="353"/>
    </row>
    <row r="265" spans="1:21" ht="12.6" customHeight="1">
      <c r="A265" s="903">
        <v>43721</v>
      </c>
      <c r="B265" s="384">
        <v>43706</v>
      </c>
      <c r="C265" s="364">
        <v>43719</v>
      </c>
      <c r="D265" s="932">
        <v>43737</v>
      </c>
      <c r="E265" s="349" t="s">
        <v>3334</v>
      </c>
      <c r="F265" s="426" t="s">
        <v>15228</v>
      </c>
      <c r="G265" s="426" t="s">
        <v>15229</v>
      </c>
      <c r="H265" s="426"/>
      <c r="I265" s="426"/>
      <c r="J265" s="424" t="s">
        <v>2042</v>
      </c>
      <c r="K265" s="2049"/>
      <c r="L265" s="613">
        <f t="shared" si="11"/>
        <v>15</v>
      </c>
      <c r="M265" s="1795">
        <f t="shared" si="12"/>
        <v>10</v>
      </c>
      <c r="N265" s="2050"/>
      <c r="O265" s="2050">
        <v>57</v>
      </c>
      <c r="P265" s="404"/>
      <c r="Q265" s="2051"/>
      <c r="R265" s="367"/>
      <c r="S265" s="367"/>
      <c r="T265" s="367"/>
      <c r="U265" s="367"/>
    </row>
    <row r="266" spans="1:21" ht="12.6" customHeight="1">
      <c r="A266" s="2058">
        <v>43529</v>
      </c>
      <c r="B266" s="910">
        <v>43500</v>
      </c>
      <c r="C266" s="907">
        <v>43530</v>
      </c>
      <c r="D266" s="904">
        <v>43530</v>
      </c>
      <c r="E266" s="427" t="s">
        <v>3334</v>
      </c>
      <c r="F266" s="421" t="s">
        <v>15230</v>
      </c>
      <c r="G266" s="421" t="s">
        <v>15231</v>
      </c>
      <c r="H266" s="424"/>
      <c r="I266" s="421"/>
      <c r="J266" s="909" t="s">
        <v>2034</v>
      </c>
      <c r="K266" s="2049"/>
      <c r="L266" s="613">
        <f t="shared" si="11"/>
        <v>29</v>
      </c>
      <c r="M266" s="1795">
        <f t="shared" si="12"/>
        <v>20</v>
      </c>
      <c r="N266" s="404"/>
      <c r="O266" s="2050">
        <v>9</v>
      </c>
      <c r="P266" s="404"/>
      <c r="Q266" s="2051"/>
      <c r="R266" s="367"/>
      <c r="S266" s="367"/>
      <c r="T266" s="367"/>
      <c r="U266" s="367"/>
    </row>
    <row r="267" spans="1:21" ht="12.6" customHeight="1">
      <c r="A267" s="903">
        <v>43581</v>
      </c>
      <c r="B267" s="1050">
        <v>43573</v>
      </c>
      <c r="C267" s="364">
        <v>43580</v>
      </c>
      <c r="D267" s="364">
        <v>43580</v>
      </c>
      <c r="E267" s="355" t="s">
        <v>3334</v>
      </c>
      <c r="F267" s="353" t="s">
        <v>15232</v>
      </c>
      <c r="G267" s="22" t="s">
        <v>15233</v>
      </c>
      <c r="H267" s="22"/>
      <c r="I267" s="22"/>
      <c r="J267" s="348" t="s">
        <v>2033</v>
      </c>
      <c r="K267" s="353"/>
      <c r="L267" s="613">
        <f t="shared" si="11"/>
        <v>8</v>
      </c>
      <c r="M267" s="1795">
        <f t="shared" si="12"/>
        <v>5</v>
      </c>
      <c r="N267" s="2050"/>
      <c r="O267" s="2050">
        <v>56</v>
      </c>
      <c r="P267" s="353"/>
      <c r="Q267" s="355"/>
      <c r="R267" s="355"/>
      <c r="S267" s="355"/>
      <c r="T267" s="355"/>
      <c r="U267" s="355"/>
    </row>
    <row r="268" spans="1:21" ht="12.6" customHeight="1">
      <c r="A268" s="903">
        <v>43616</v>
      </c>
      <c r="B268" s="717">
        <v>43600</v>
      </c>
      <c r="C268" s="364">
        <v>43605</v>
      </c>
      <c r="D268" s="364">
        <v>43630</v>
      </c>
      <c r="E268" s="355" t="s">
        <v>3334</v>
      </c>
      <c r="F268" s="353" t="s">
        <v>15234</v>
      </c>
      <c r="G268" s="353" t="s">
        <v>15235</v>
      </c>
      <c r="H268" s="353" t="s">
        <v>3660</v>
      </c>
      <c r="I268" s="353"/>
      <c r="J268" s="348" t="s">
        <v>2034</v>
      </c>
      <c r="K268" s="2049"/>
      <c r="L268" s="613">
        <f t="shared" si="11"/>
        <v>16</v>
      </c>
      <c r="M268" s="1795">
        <f t="shared" si="12"/>
        <v>11</v>
      </c>
      <c r="N268" s="2050"/>
      <c r="O268" s="2050">
        <v>26</v>
      </c>
      <c r="P268" s="404"/>
      <c r="Q268" s="2051"/>
      <c r="R268" s="367"/>
      <c r="S268" s="367"/>
      <c r="T268" s="367"/>
      <c r="U268" s="367"/>
    </row>
    <row r="269" spans="1:21" ht="12.6" customHeight="1">
      <c r="A269" s="906">
        <v>43623</v>
      </c>
      <c r="B269" s="717">
        <v>43602</v>
      </c>
      <c r="C269" s="364">
        <v>43624</v>
      </c>
      <c r="D269" s="364">
        <v>43633</v>
      </c>
      <c r="E269" s="355" t="s">
        <v>3334</v>
      </c>
      <c r="F269" s="353" t="s">
        <v>15236</v>
      </c>
      <c r="G269" s="353" t="s">
        <v>15237</v>
      </c>
      <c r="H269" s="353"/>
      <c r="I269" s="353"/>
      <c r="J269" s="348" t="s">
        <v>2035</v>
      </c>
      <c r="K269" s="2049"/>
      <c r="L269" s="613">
        <f t="shared" si="11"/>
        <v>21</v>
      </c>
      <c r="M269" s="1795">
        <f t="shared" si="12"/>
        <v>14</v>
      </c>
      <c r="N269" s="2050"/>
      <c r="O269" s="2050">
        <v>30</v>
      </c>
      <c r="P269" s="404"/>
      <c r="Q269" s="2051"/>
      <c r="R269" s="367"/>
      <c r="S269" s="367"/>
      <c r="T269" s="367"/>
      <c r="U269" s="367"/>
    </row>
    <row r="270" spans="1:21" ht="12.6" customHeight="1">
      <c r="A270" s="905">
        <v>43704</v>
      </c>
      <c r="B270" s="2064">
        <v>43697</v>
      </c>
      <c r="C270" s="905">
        <v>43703</v>
      </c>
      <c r="D270" s="905">
        <v>43728</v>
      </c>
      <c r="E270" s="367" t="s">
        <v>3334</v>
      </c>
      <c r="F270" s="404" t="s">
        <v>15238</v>
      </c>
      <c r="G270" s="404" t="s">
        <v>15239</v>
      </c>
      <c r="H270" s="353" t="s">
        <v>3577</v>
      </c>
      <c r="I270" s="404"/>
      <c r="J270" s="665" t="s">
        <v>2042</v>
      </c>
      <c r="K270" s="2049"/>
      <c r="L270" s="730">
        <f t="shared" si="11"/>
        <v>7</v>
      </c>
      <c r="M270" s="2066">
        <f t="shared" si="12"/>
        <v>4</v>
      </c>
      <c r="N270" s="2107"/>
      <c r="O270" s="2107">
        <v>38</v>
      </c>
      <c r="P270" s="404"/>
      <c r="Q270" s="2051"/>
      <c r="R270" s="367"/>
      <c r="S270" s="367"/>
      <c r="T270" s="367"/>
      <c r="U270" s="367"/>
    </row>
    <row r="271" spans="1:21" ht="12.6" customHeight="1">
      <c r="A271" s="903">
        <v>43605</v>
      </c>
      <c r="B271" s="717">
        <v>43595</v>
      </c>
      <c r="C271" s="932">
        <v>43605</v>
      </c>
      <c r="D271" s="364">
        <v>43626</v>
      </c>
      <c r="E271" s="349" t="s">
        <v>3334</v>
      </c>
      <c r="F271" s="424" t="s">
        <v>15240</v>
      </c>
      <c r="G271" s="589" t="s">
        <v>15241</v>
      </c>
      <c r="H271" s="424" t="s">
        <v>3660</v>
      </c>
      <c r="I271" s="424"/>
      <c r="J271" s="589" t="s">
        <v>2034</v>
      </c>
      <c r="K271" s="2049"/>
      <c r="L271" s="613">
        <f t="shared" si="11"/>
        <v>10</v>
      </c>
      <c r="M271" s="1795">
        <f t="shared" si="12"/>
        <v>5</v>
      </c>
      <c r="N271" s="2050"/>
      <c r="O271" s="2050">
        <v>17</v>
      </c>
      <c r="P271" s="404"/>
      <c r="Q271" s="2051"/>
      <c r="R271" s="367"/>
      <c r="S271" s="367"/>
      <c r="T271" s="367"/>
      <c r="U271" s="367"/>
    </row>
    <row r="272" spans="1:21" ht="12.6" customHeight="1">
      <c r="A272" s="903">
        <v>43509</v>
      </c>
      <c r="B272" s="2063">
        <v>43486</v>
      </c>
      <c r="C272" s="905">
        <v>43509</v>
      </c>
      <c r="D272" s="905">
        <v>43511</v>
      </c>
      <c r="E272" s="367" t="s">
        <v>3335</v>
      </c>
      <c r="F272" s="404" t="s">
        <v>15242</v>
      </c>
      <c r="G272" s="404" t="s">
        <v>15243</v>
      </c>
      <c r="H272" s="353" t="s">
        <v>15244</v>
      </c>
      <c r="I272" s="404"/>
      <c r="J272" s="665" t="s">
        <v>2039</v>
      </c>
      <c r="K272" s="2049"/>
      <c r="L272" s="613">
        <f t="shared" si="11"/>
        <v>23</v>
      </c>
      <c r="M272" s="1795">
        <f t="shared" si="12"/>
        <v>16</v>
      </c>
      <c r="N272" s="404"/>
      <c r="O272" s="2050">
        <v>57</v>
      </c>
      <c r="P272" s="404"/>
      <c r="Q272" s="2051"/>
      <c r="R272" s="367"/>
      <c r="S272" s="367"/>
      <c r="T272" s="367"/>
      <c r="U272" s="367"/>
    </row>
    <row r="273" spans="1:21" ht="12.6" customHeight="1">
      <c r="A273" s="903">
        <v>43606</v>
      </c>
      <c r="B273" s="717">
        <v>43602</v>
      </c>
      <c r="C273" s="364">
        <v>43607</v>
      </c>
      <c r="D273" s="364">
        <v>43633</v>
      </c>
      <c r="E273" s="355" t="s">
        <v>3334</v>
      </c>
      <c r="F273" s="353" t="s">
        <v>15245</v>
      </c>
      <c r="G273" s="353" t="s">
        <v>15246</v>
      </c>
      <c r="H273" s="353"/>
      <c r="I273" s="353"/>
      <c r="J273" s="348" t="s">
        <v>2034</v>
      </c>
      <c r="K273" s="353"/>
      <c r="L273" s="613">
        <f t="shared" si="11"/>
        <v>4</v>
      </c>
      <c r="M273" s="1795">
        <f t="shared" si="12"/>
        <v>1</v>
      </c>
      <c r="N273" s="2050"/>
      <c r="O273" s="2050">
        <v>28</v>
      </c>
      <c r="P273" s="404"/>
      <c r="Q273" s="2051"/>
      <c r="R273" s="367"/>
      <c r="S273" s="367"/>
      <c r="T273" s="367"/>
      <c r="U273" s="367"/>
    </row>
    <row r="274" spans="1:21" ht="20.25" customHeight="1">
      <c r="A274" s="903">
        <v>43539</v>
      </c>
      <c r="B274" s="910">
        <v>43510</v>
      </c>
      <c r="C274" s="904">
        <v>43536</v>
      </c>
      <c r="D274" s="904">
        <v>43538</v>
      </c>
      <c r="E274" s="367" t="s">
        <v>3334</v>
      </c>
      <c r="F274" s="404" t="s">
        <v>15247</v>
      </c>
      <c r="G274" s="404" t="s">
        <v>15248</v>
      </c>
      <c r="H274" s="353"/>
      <c r="I274" s="404"/>
      <c r="J274" s="665" t="s">
        <v>2039</v>
      </c>
      <c r="K274" s="404"/>
      <c r="L274" s="613">
        <f t="shared" si="11"/>
        <v>29</v>
      </c>
      <c r="M274" s="1795">
        <f t="shared" si="12"/>
        <v>20</v>
      </c>
      <c r="N274" s="404"/>
      <c r="O274" s="2050">
        <v>34</v>
      </c>
      <c r="P274" s="404"/>
      <c r="Q274" s="367"/>
      <c r="R274" s="367"/>
      <c r="S274" s="367"/>
      <c r="T274" s="367"/>
      <c r="U274" s="367"/>
    </row>
    <row r="275" spans="1:21" ht="12.6" customHeight="1">
      <c r="A275" s="905">
        <v>43570</v>
      </c>
      <c r="B275" s="1050">
        <v>43563</v>
      </c>
      <c r="C275" s="364">
        <v>43593</v>
      </c>
      <c r="D275" s="364">
        <v>43593</v>
      </c>
      <c r="E275" s="355" t="s">
        <v>3334</v>
      </c>
      <c r="F275" s="353" t="s">
        <v>15249</v>
      </c>
      <c r="G275" s="353" t="s">
        <v>15250</v>
      </c>
      <c r="H275" s="353"/>
      <c r="I275" s="353"/>
      <c r="J275" s="348" t="s">
        <v>2035</v>
      </c>
      <c r="K275" s="2049"/>
      <c r="L275" s="613">
        <f t="shared" si="11"/>
        <v>7</v>
      </c>
      <c r="M275" s="1795">
        <f t="shared" si="12"/>
        <v>4</v>
      </c>
      <c r="N275" s="353"/>
      <c r="O275" s="2050">
        <v>25</v>
      </c>
      <c r="P275" s="353"/>
      <c r="Q275" s="2"/>
      <c r="R275" s="2"/>
      <c r="S275" s="2"/>
      <c r="T275" s="2"/>
      <c r="U275" s="2"/>
    </row>
    <row r="276" spans="1:21" ht="12.6" customHeight="1">
      <c r="A276" s="903">
        <v>43497</v>
      </c>
      <c r="B276" s="2053">
        <v>43488</v>
      </c>
      <c r="C276" s="904">
        <v>43518</v>
      </c>
      <c r="D276" s="904">
        <v>43518</v>
      </c>
      <c r="E276" s="367" t="s">
        <v>3334</v>
      </c>
      <c r="F276" s="2091" t="s">
        <v>15251</v>
      </c>
      <c r="G276" s="404" t="s">
        <v>15252</v>
      </c>
      <c r="H276" s="353" t="s">
        <v>15253</v>
      </c>
      <c r="I276" s="404"/>
      <c r="J276" s="665" t="s">
        <v>3001</v>
      </c>
      <c r="K276" s="2049"/>
      <c r="L276" s="613">
        <f t="shared" si="11"/>
        <v>9</v>
      </c>
      <c r="M276" s="1795">
        <f t="shared" si="12"/>
        <v>6</v>
      </c>
      <c r="N276" s="2050"/>
      <c r="O276" s="2050">
        <v>63</v>
      </c>
      <c r="P276" s="404"/>
      <c r="Q276" s="2051"/>
      <c r="R276" s="367"/>
      <c r="S276" s="367"/>
      <c r="T276" s="367"/>
      <c r="U276" s="367"/>
    </row>
    <row r="277" spans="1:21" ht="12.6" customHeight="1">
      <c r="A277" s="903">
        <v>43497</v>
      </c>
      <c r="B277" s="2053">
        <v>43480</v>
      </c>
      <c r="C277" s="904">
        <v>43494</v>
      </c>
      <c r="D277" s="904">
        <v>43510</v>
      </c>
      <c r="E277" s="367" t="s">
        <v>3334</v>
      </c>
      <c r="F277" s="2091" t="s">
        <v>15254</v>
      </c>
      <c r="G277" s="404" t="s">
        <v>15255</v>
      </c>
      <c r="H277" s="353"/>
      <c r="I277" s="404"/>
      <c r="J277" s="951" t="s">
        <v>3001</v>
      </c>
      <c r="K277" s="2049"/>
      <c r="L277" s="613">
        <f t="shared" si="11"/>
        <v>17</v>
      </c>
      <c r="M277" s="1795">
        <f t="shared" si="12"/>
        <v>12</v>
      </c>
      <c r="N277" s="2050"/>
      <c r="O277" s="2050">
        <v>36</v>
      </c>
      <c r="P277" s="404"/>
      <c r="Q277" s="2051"/>
      <c r="R277" s="367"/>
      <c r="S277" s="367"/>
      <c r="T277" s="367"/>
      <c r="U277" s="367"/>
    </row>
    <row r="278" spans="1:21" ht="12.6" customHeight="1">
      <c r="A278" s="903">
        <v>43545</v>
      </c>
      <c r="B278" s="913">
        <v>43538</v>
      </c>
      <c r="C278" s="904">
        <v>43569</v>
      </c>
      <c r="D278" s="2080">
        <v>43569</v>
      </c>
      <c r="E278" s="367" t="s">
        <v>3334</v>
      </c>
      <c r="F278" s="2091" t="s">
        <v>15256</v>
      </c>
      <c r="G278" s="404" t="s">
        <v>15257</v>
      </c>
      <c r="H278" s="353" t="s">
        <v>15119</v>
      </c>
      <c r="I278" s="404"/>
      <c r="J278" s="951" t="s">
        <v>2034</v>
      </c>
      <c r="K278" s="404"/>
      <c r="L278" s="613">
        <f t="shared" si="11"/>
        <v>7</v>
      </c>
      <c r="M278" s="1795">
        <f t="shared" si="12"/>
        <v>4</v>
      </c>
      <c r="N278" s="2050"/>
      <c r="O278" s="2050">
        <v>41</v>
      </c>
      <c r="P278" s="404"/>
      <c r="Q278" s="2051"/>
      <c r="R278" s="367"/>
      <c r="S278" s="367"/>
      <c r="T278" s="367"/>
      <c r="U278" s="367"/>
    </row>
    <row r="279" spans="1:21" ht="12.6" customHeight="1">
      <c r="A279" s="903">
        <v>43545</v>
      </c>
      <c r="B279" s="913">
        <v>43539</v>
      </c>
      <c r="C279" s="904">
        <v>43546</v>
      </c>
      <c r="D279" s="2080">
        <v>43546</v>
      </c>
      <c r="E279" s="367" t="s">
        <v>3335</v>
      </c>
      <c r="F279" s="2091" t="s">
        <v>15256</v>
      </c>
      <c r="G279" s="404" t="s">
        <v>15258</v>
      </c>
      <c r="H279" s="353" t="s">
        <v>15119</v>
      </c>
      <c r="I279" s="404" t="s">
        <v>2888</v>
      </c>
      <c r="J279" s="951" t="s">
        <v>2033</v>
      </c>
      <c r="K279" s="404"/>
      <c r="L279" s="613">
        <f t="shared" si="11"/>
        <v>6</v>
      </c>
      <c r="M279" s="1795">
        <f t="shared" si="12"/>
        <v>3</v>
      </c>
      <c r="N279" s="2050"/>
      <c r="O279" s="2050">
        <v>45</v>
      </c>
      <c r="P279" s="404"/>
      <c r="Q279" s="367"/>
      <c r="R279" s="367"/>
      <c r="S279" s="367"/>
      <c r="T279" s="367"/>
      <c r="U279" s="367"/>
    </row>
    <row r="280" spans="1:21" ht="12.6" customHeight="1">
      <c r="A280" s="903">
        <v>43549</v>
      </c>
      <c r="B280" s="370">
        <v>43522</v>
      </c>
      <c r="C280" s="364">
        <v>43550</v>
      </c>
      <c r="D280" s="364">
        <v>43550</v>
      </c>
      <c r="E280" s="355" t="s">
        <v>3334</v>
      </c>
      <c r="F280" s="1395" t="s">
        <v>15259</v>
      </c>
      <c r="G280" s="353" t="s">
        <v>15260</v>
      </c>
      <c r="H280" s="353"/>
      <c r="I280" s="353"/>
      <c r="J280" s="348" t="s">
        <v>3001</v>
      </c>
      <c r="K280" s="2049"/>
      <c r="L280" s="613">
        <f t="shared" si="11"/>
        <v>27</v>
      </c>
      <c r="M280" s="1795">
        <f t="shared" si="12"/>
        <v>18</v>
      </c>
      <c r="N280" s="2050"/>
      <c r="O280" s="2050">
        <v>57</v>
      </c>
      <c r="P280" s="404"/>
      <c r="Q280" s="367"/>
      <c r="R280" s="367"/>
      <c r="S280" s="367"/>
      <c r="T280" s="367"/>
      <c r="U280" s="367"/>
    </row>
    <row r="281" spans="1:21" ht="12.6" customHeight="1">
      <c r="A281" s="2058">
        <v>43529</v>
      </c>
      <c r="B281" s="910">
        <v>43502</v>
      </c>
      <c r="C281" s="904">
        <v>43530</v>
      </c>
      <c r="D281" s="904">
        <v>43530</v>
      </c>
      <c r="E281" s="367" t="s">
        <v>3334</v>
      </c>
      <c r="F281" s="2091" t="s">
        <v>15261</v>
      </c>
      <c r="G281" s="404" t="s">
        <v>15262</v>
      </c>
      <c r="H281" s="353"/>
      <c r="I281" s="404" t="s">
        <v>2888</v>
      </c>
      <c r="J281" s="665" t="s">
        <v>2033</v>
      </c>
      <c r="K281" s="2049"/>
      <c r="L281" s="613">
        <f t="shared" si="11"/>
        <v>27</v>
      </c>
      <c r="M281" s="1795">
        <f t="shared" si="12"/>
        <v>18</v>
      </c>
      <c r="N281" s="404"/>
      <c r="O281" s="2050">
        <v>15</v>
      </c>
      <c r="P281" s="404"/>
      <c r="Q281" s="2051"/>
      <c r="R281" s="367"/>
      <c r="S281" s="367"/>
      <c r="T281" s="367"/>
      <c r="U281" s="367"/>
    </row>
    <row r="282" spans="1:21" ht="12.6" customHeight="1">
      <c r="A282" s="903">
        <v>43490</v>
      </c>
      <c r="B282" s="2053">
        <v>43486</v>
      </c>
      <c r="C282" s="904">
        <v>43493</v>
      </c>
      <c r="D282" s="904">
        <v>43516</v>
      </c>
      <c r="E282" s="367" t="s">
        <v>3334</v>
      </c>
      <c r="F282" s="2091" t="s">
        <v>15263</v>
      </c>
      <c r="G282" s="404" t="s">
        <v>15264</v>
      </c>
      <c r="H282" s="353"/>
      <c r="I282" s="404"/>
      <c r="J282" s="951" t="s">
        <v>3001</v>
      </c>
      <c r="K282" s="2049"/>
      <c r="L282" s="613">
        <f t="shared" si="11"/>
        <v>4</v>
      </c>
      <c r="M282" s="1795">
        <f t="shared" si="12"/>
        <v>3</v>
      </c>
      <c r="N282" s="2050"/>
      <c r="O282" s="2050">
        <v>58</v>
      </c>
      <c r="P282" s="404"/>
      <c r="Q282" s="367"/>
      <c r="R282" s="367"/>
      <c r="S282" s="367"/>
      <c r="T282" s="367"/>
      <c r="U282" s="367"/>
    </row>
    <row r="283" spans="1:21" ht="12.6" customHeight="1">
      <c r="A283" s="903">
        <v>43556</v>
      </c>
      <c r="B283" s="377">
        <v>43529</v>
      </c>
      <c r="C283" s="932">
        <v>43561</v>
      </c>
      <c r="D283" s="932">
        <v>43561</v>
      </c>
      <c r="E283" s="349" t="s">
        <v>3334</v>
      </c>
      <c r="F283" s="1395" t="s">
        <v>15265</v>
      </c>
      <c r="G283" s="424" t="s">
        <v>15266</v>
      </c>
      <c r="H283" s="424"/>
      <c r="I283" s="424"/>
      <c r="J283" s="589" t="s">
        <v>2034</v>
      </c>
      <c r="K283" s="2049"/>
      <c r="L283" s="613">
        <f t="shared" si="11"/>
        <v>27</v>
      </c>
      <c r="M283" s="1795">
        <f t="shared" si="12"/>
        <v>18</v>
      </c>
      <c r="N283" s="2050"/>
      <c r="O283" s="2050">
        <v>14</v>
      </c>
      <c r="P283" s="404"/>
      <c r="Q283" s="2051"/>
      <c r="R283" s="367"/>
      <c r="S283" s="367"/>
      <c r="T283" s="367"/>
      <c r="U283" s="367"/>
    </row>
    <row r="284" spans="1:21" ht="12.6" customHeight="1">
      <c r="A284" s="903">
        <v>43616</v>
      </c>
      <c r="B284" s="717">
        <v>43606</v>
      </c>
      <c r="C284" s="364">
        <v>43616</v>
      </c>
      <c r="D284" s="364">
        <v>43616</v>
      </c>
      <c r="E284" s="355" t="s">
        <v>3334</v>
      </c>
      <c r="F284" s="353" t="s">
        <v>15267</v>
      </c>
      <c r="G284" s="353" t="s">
        <v>15268</v>
      </c>
      <c r="H284" s="353"/>
      <c r="I284" s="353"/>
      <c r="J284" s="348" t="s">
        <v>2033</v>
      </c>
      <c r="K284" s="353"/>
      <c r="L284" s="613">
        <f t="shared" si="11"/>
        <v>10</v>
      </c>
      <c r="M284" s="1795">
        <f t="shared" si="12"/>
        <v>7</v>
      </c>
      <c r="N284" s="2050"/>
      <c r="O284" s="2050">
        <v>38</v>
      </c>
      <c r="P284" s="353"/>
      <c r="Q284" s="2051"/>
      <c r="R284" s="367"/>
      <c r="S284" s="367"/>
      <c r="T284" s="367"/>
      <c r="U284" s="367"/>
    </row>
    <row r="285" spans="1:21" ht="12.6" customHeight="1">
      <c r="A285" s="903">
        <v>43661</v>
      </c>
      <c r="B285" s="381">
        <v>43641</v>
      </c>
      <c r="C285" s="364">
        <v>43654</v>
      </c>
      <c r="D285" s="364">
        <v>43671</v>
      </c>
      <c r="E285" s="355" t="s">
        <v>3334</v>
      </c>
      <c r="F285" s="353" t="s">
        <v>15269</v>
      </c>
      <c r="G285" s="361" t="s">
        <v>15270</v>
      </c>
      <c r="H285" s="22"/>
      <c r="I285" s="22"/>
      <c r="J285" s="353" t="s">
        <v>2034</v>
      </c>
      <c r="K285" s="353"/>
      <c r="L285" s="613">
        <f t="shared" si="11"/>
        <v>20</v>
      </c>
      <c r="M285" s="1795">
        <f t="shared" si="12"/>
        <v>13</v>
      </c>
      <c r="N285" s="353"/>
      <c r="O285" s="2050">
        <v>66</v>
      </c>
      <c r="P285" s="353"/>
      <c r="Q285" s="353"/>
      <c r="R285" s="353"/>
      <c r="S285" s="353"/>
      <c r="T285" s="353"/>
      <c r="U285" s="353"/>
    </row>
    <row r="286" spans="1:21" ht="12.6" customHeight="1">
      <c r="A286" s="905">
        <v>43571</v>
      </c>
      <c r="B286" s="914">
        <v>43542</v>
      </c>
      <c r="C286" s="912">
        <v>43549</v>
      </c>
      <c r="D286" s="905">
        <v>43573</v>
      </c>
      <c r="E286" s="367" t="s">
        <v>3334</v>
      </c>
      <c r="F286" s="404" t="s">
        <v>7291</v>
      </c>
      <c r="G286" s="404" t="s">
        <v>15271</v>
      </c>
      <c r="H286" s="353"/>
      <c r="I286" s="404"/>
      <c r="J286" s="665" t="s">
        <v>2042</v>
      </c>
      <c r="K286" s="2049"/>
      <c r="L286" s="613">
        <f t="shared" si="11"/>
        <v>29</v>
      </c>
      <c r="M286" s="1795">
        <f t="shared" si="12"/>
        <v>20</v>
      </c>
      <c r="N286" s="2"/>
      <c r="O286" s="2050">
        <v>47</v>
      </c>
      <c r="P286" s="404"/>
      <c r="Q286" s="353"/>
      <c r="R286" s="353"/>
      <c r="S286" s="353"/>
      <c r="T286" s="353"/>
      <c r="U286" s="353"/>
    </row>
    <row r="287" spans="1:21" ht="12.6" customHeight="1">
      <c r="A287" s="903">
        <v>43557</v>
      </c>
      <c r="B287" s="377">
        <v>43531</v>
      </c>
      <c r="C287" s="364">
        <v>43563</v>
      </c>
      <c r="D287" s="364">
        <v>43563</v>
      </c>
      <c r="E287" s="355" t="s">
        <v>3334</v>
      </c>
      <c r="F287" s="1409" t="s">
        <v>15272</v>
      </c>
      <c r="G287" s="424" t="s">
        <v>15273</v>
      </c>
      <c r="H287" s="424"/>
      <c r="I287" s="424"/>
      <c r="J287" s="589" t="s">
        <v>2034</v>
      </c>
      <c r="K287" s="353"/>
      <c r="L287" s="613">
        <f t="shared" si="11"/>
        <v>26</v>
      </c>
      <c r="M287" s="1795">
        <f t="shared" si="12"/>
        <v>17</v>
      </c>
      <c r="N287" s="2050"/>
      <c r="O287" s="2050">
        <v>20</v>
      </c>
      <c r="P287" s="353"/>
      <c r="Q287" s="2051"/>
      <c r="R287" s="367"/>
      <c r="S287" s="367"/>
      <c r="T287" s="367"/>
      <c r="U287" s="367"/>
    </row>
    <row r="288" spans="1:21" ht="12.6" customHeight="1">
      <c r="A288" s="903">
        <v>43504</v>
      </c>
      <c r="B288" s="2053">
        <v>43482</v>
      </c>
      <c r="C288" s="904">
        <v>43494</v>
      </c>
      <c r="D288" s="904">
        <v>43512</v>
      </c>
      <c r="E288" s="367" t="s">
        <v>3334</v>
      </c>
      <c r="F288" s="404" t="s">
        <v>15274</v>
      </c>
      <c r="G288" s="404" t="s">
        <v>15275</v>
      </c>
      <c r="H288" s="353"/>
      <c r="I288" s="404"/>
      <c r="J288" s="951" t="s">
        <v>3001</v>
      </c>
      <c r="K288" s="2049"/>
      <c r="L288" s="613">
        <f t="shared" si="11"/>
        <v>22</v>
      </c>
      <c r="M288" s="1795">
        <f t="shared" si="12"/>
        <v>15</v>
      </c>
      <c r="N288" s="404"/>
      <c r="O288" s="2050">
        <v>47</v>
      </c>
      <c r="P288" s="404"/>
      <c r="Q288" s="355"/>
      <c r="R288" s="355"/>
      <c r="S288" s="355"/>
      <c r="T288" s="355"/>
      <c r="U288" s="355"/>
    </row>
    <row r="289" spans="1:21" ht="12.6" customHeight="1">
      <c r="A289" s="903">
        <v>43642</v>
      </c>
      <c r="B289" s="381">
        <v>43632</v>
      </c>
      <c r="C289" s="364">
        <v>43637</v>
      </c>
      <c r="D289" s="364">
        <v>43637</v>
      </c>
      <c r="E289" s="355" t="s">
        <v>3335</v>
      </c>
      <c r="F289" s="353" t="s">
        <v>12745</v>
      </c>
      <c r="G289" s="22" t="s">
        <v>15276</v>
      </c>
      <c r="H289" s="22" t="s">
        <v>12664</v>
      </c>
      <c r="I289" s="22"/>
      <c r="J289" s="348" t="s">
        <v>2033</v>
      </c>
      <c r="K289" s="353" t="s">
        <v>2888</v>
      </c>
      <c r="L289" s="613">
        <f t="shared" si="11"/>
        <v>10</v>
      </c>
      <c r="M289" s="1795">
        <f t="shared" si="12"/>
        <v>7</v>
      </c>
      <c r="N289" s="2050"/>
      <c r="O289" s="2050">
        <v>25</v>
      </c>
      <c r="P289" s="353"/>
      <c r="Q289" s="2051"/>
      <c r="R289" s="367"/>
      <c r="S289" s="367"/>
      <c r="T289" s="367"/>
      <c r="U289" s="367"/>
    </row>
    <row r="290" spans="1:21" ht="12.6" customHeight="1">
      <c r="A290" s="912">
        <v>43553</v>
      </c>
      <c r="B290" s="2059">
        <v>43524</v>
      </c>
      <c r="C290" s="912">
        <v>43552</v>
      </c>
      <c r="D290" s="912">
        <v>43552</v>
      </c>
      <c r="E290" s="367" t="s">
        <v>3335</v>
      </c>
      <c r="F290" s="353" t="s">
        <v>12745</v>
      </c>
      <c r="G290" s="404" t="s">
        <v>15277</v>
      </c>
      <c r="H290" s="353" t="s">
        <v>15278</v>
      </c>
      <c r="I290" s="404"/>
      <c r="J290" s="665" t="s">
        <v>2042</v>
      </c>
      <c r="K290" s="2049"/>
      <c r="L290" s="613">
        <f t="shared" si="11"/>
        <v>29</v>
      </c>
      <c r="M290" s="1795">
        <f t="shared" si="12"/>
        <v>20</v>
      </c>
      <c r="N290" s="2050"/>
      <c r="O290" s="2050">
        <v>66</v>
      </c>
      <c r="P290" s="404"/>
      <c r="Q290" s="353"/>
      <c r="R290" s="353"/>
      <c r="S290" s="353"/>
      <c r="T290" s="353"/>
      <c r="U290" s="353"/>
    </row>
    <row r="291" spans="1:21" ht="12.6" customHeight="1">
      <c r="A291" s="903">
        <v>43692</v>
      </c>
      <c r="B291" s="383">
        <v>43662</v>
      </c>
      <c r="C291" s="364">
        <v>43693</v>
      </c>
      <c r="D291" s="364">
        <v>43693</v>
      </c>
      <c r="E291" s="355" t="s">
        <v>3335</v>
      </c>
      <c r="F291" s="353" t="s">
        <v>15279</v>
      </c>
      <c r="G291" s="22" t="s">
        <v>15280</v>
      </c>
      <c r="H291" s="22"/>
      <c r="I291" s="22"/>
      <c r="J291" s="353" t="s">
        <v>2034</v>
      </c>
      <c r="K291" s="353"/>
      <c r="L291" s="613">
        <f t="shared" si="11"/>
        <v>30</v>
      </c>
      <c r="M291" s="1795">
        <f t="shared" si="12"/>
        <v>21</v>
      </c>
      <c r="N291" s="2050"/>
      <c r="O291" s="2050">
        <v>72</v>
      </c>
      <c r="P291" s="353"/>
      <c r="Q291" s="2051"/>
      <c r="R291" s="367"/>
      <c r="S291" s="367"/>
      <c r="T291" s="367"/>
      <c r="U291" s="367"/>
    </row>
    <row r="292" spans="1:21" ht="12.6" customHeight="1">
      <c r="A292" s="905">
        <v>43677</v>
      </c>
      <c r="B292" s="2088">
        <v>43664</v>
      </c>
      <c r="C292" s="905">
        <v>43672</v>
      </c>
      <c r="D292" s="905">
        <v>43696</v>
      </c>
      <c r="E292" s="367" t="s">
        <v>3335</v>
      </c>
      <c r="F292" s="353" t="s">
        <v>15279</v>
      </c>
      <c r="G292" s="404" t="s">
        <v>15281</v>
      </c>
      <c r="H292" s="353" t="s">
        <v>3577</v>
      </c>
      <c r="I292" s="404"/>
      <c r="J292" s="665" t="s">
        <v>2042</v>
      </c>
      <c r="K292" s="2049"/>
      <c r="L292" s="613">
        <f t="shared" si="11"/>
        <v>13</v>
      </c>
      <c r="M292" s="1795">
        <f t="shared" si="12"/>
        <v>8</v>
      </c>
      <c r="N292" s="2050"/>
      <c r="O292" s="2050">
        <v>46</v>
      </c>
      <c r="P292" s="404"/>
      <c r="Q292" s="353"/>
      <c r="R292" s="353"/>
      <c r="S292" s="353"/>
      <c r="T292" s="353"/>
      <c r="U292" s="353"/>
    </row>
    <row r="293" spans="1:21" ht="12.6" customHeight="1">
      <c r="A293" s="903">
        <v>43559</v>
      </c>
      <c r="B293" s="1050">
        <v>43558</v>
      </c>
      <c r="C293" s="376">
        <v>43588</v>
      </c>
      <c r="D293" s="364">
        <v>43588</v>
      </c>
      <c r="E293" s="355" t="s">
        <v>3334</v>
      </c>
      <c r="F293" s="348" t="s">
        <v>15282</v>
      </c>
      <c r="G293" s="348" t="s">
        <v>15283</v>
      </c>
      <c r="H293" s="348" t="s">
        <v>15284</v>
      </c>
      <c r="I293" s="348"/>
      <c r="J293" s="348" t="s">
        <v>2033</v>
      </c>
      <c r="K293" s="2094"/>
      <c r="L293" s="613">
        <f t="shared" si="11"/>
        <v>1</v>
      </c>
      <c r="M293" s="1795">
        <f t="shared" si="12"/>
        <v>0</v>
      </c>
      <c r="N293" s="353"/>
      <c r="O293" s="2050">
        <v>7</v>
      </c>
      <c r="P293" s="2"/>
      <c r="Q293" s="2051"/>
      <c r="R293" s="367"/>
      <c r="S293" s="367"/>
      <c r="T293" s="367"/>
      <c r="U293" s="367"/>
    </row>
    <row r="294" spans="1:21" ht="12.6" customHeight="1">
      <c r="A294" s="903">
        <v>43523</v>
      </c>
      <c r="B294" s="910">
        <v>43516</v>
      </c>
      <c r="C294" s="904">
        <v>43521</v>
      </c>
      <c r="D294" s="904">
        <v>43522</v>
      </c>
      <c r="E294" s="367" t="s">
        <v>3335</v>
      </c>
      <c r="F294" s="404" t="s">
        <v>15285</v>
      </c>
      <c r="G294" s="404" t="s">
        <v>15286</v>
      </c>
      <c r="H294" s="353"/>
      <c r="I294" s="404"/>
      <c r="J294" s="665" t="s">
        <v>2039</v>
      </c>
      <c r="K294" s="2049"/>
      <c r="L294" s="613">
        <f t="shared" si="11"/>
        <v>7</v>
      </c>
      <c r="M294" s="1795">
        <f t="shared" si="12"/>
        <v>4</v>
      </c>
      <c r="N294" s="2050"/>
      <c r="O294" s="2050">
        <v>44</v>
      </c>
      <c r="P294" s="404"/>
      <c r="Q294" s="367"/>
      <c r="R294" s="367"/>
      <c r="S294" s="367"/>
      <c r="T294" s="367"/>
      <c r="U294" s="367"/>
    </row>
    <row r="295" spans="1:21" ht="12.6" customHeight="1">
      <c r="A295" s="903">
        <v>43644</v>
      </c>
      <c r="B295" s="718">
        <v>43633</v>
      </c>
      <c r="C295" s="364">
        <v>43644</v>
      </c>
      <c r="D295" s="364">
        <v>43644</v>
      </c>
      <c r="E295" s="355" t="s">
        <v>3334</v>
      </c>
      <c r="F295" s="353" t="s">
        <v>15287</v>
      </c>
      <c r="G295" s="22" t="s">
        <v>15288</v>
      </c>
      <c r="H295" s="22"/>
      <c r="I295" s="22"/>
      <c r="J295" s="348" t="s">
        <v>2035</v>
      </c>
      <c r="K295" s="2049"/>
      <c r="L295" s="613">
        <f t="shared" si="11"/>
        <v>11</v>
      </c>
      <c r="M295" s="1795">
        <f t="shared" si="12"/>
        <v>8</v>
      </c>
      <c r="N295" s="2050"/>
      <c r="O295" s="2050">
        <v>30</v>
      </c>
      <c r="P295" s="353"/>
      <c r="Q295" s="2051"/>
      <c r="R295" s="367"/>
      <c r="S295" s="367"/>
      <c r="T295" s="367"/>
      <c r="U295" s="367"/>
    </row>
    <row r="296" spans="1:21" ht="12.6" customHeight="1">
      <c r="A296" s="905">
        <v>43515</v>
      </c>
      <c r="B296" s="2059">
        <v>43511</v>
      </c>
      <c r="C296" s="905">
        <v>43515</v>
      </c>
      <c r="D296" s="912">
        <v>43539</v>
      </c>
      <c r="E296" s="367" t="s">
        <v>3334</v>
      </c>
      <c r="F296" s="404" t="s">
        <v>15289</v>
      </c>
      <c r="G296" s="404" t="s">
        <v>15290</v>
      </c>
      <c r="H296" s="353"/>
      <c r="I296" s="404"/>
      <c r="J296" s="665" t="s">
        <v>2042</v>
      </c>
      <c r="K296" s="2049"/>
      <c r="L296" s="613">
        <f t="shared" si="11"/>
        <v>4</v>
      </c>
      <c r="M296" s="1795">
        <f t="shared" si="12"/>
        <v>1</v>
      </c>
      <c r="N296" s="2050"/>
      <c r="O296" s="2050">
        <v>36</v>
      </c>
      <c r="P296" s="404"/>
      <c r="Q296" s="2051"/>
      <c r="R296" s="367"/>
      <c r="S296" s="367"/>
      <c r="T296" s="367"/>
      <c r="U296" s="367"/>
    </row>
    <row r="297" spans="1:21" ht="12.6" customHeight="1">
      <c r="A297" s="903">
        <v>43588</v>
      </c>
      <c r="B297" s="2081">
        <v>43560</v>
      </c>
      <c r="C297" s="2058">
        <v>43590</v>
      </c>
      <c r="D297" s="2058">
        <v>43592</v>
      </c>
      <c r="E297" s="367" t="s">
        <v>3335</v>
      </c>
      <c r="F297" s="404" t="s">
        <v>15291</v>
      </c>
      <c r="G297" s="404" t="s">
        <v>15292</v>
      </c>
      <c r="H297" s="353" t="s">
        <v>15293</v>
      </c>
      <c r="I297" s="404"/>
      <c r="J297" s="665" t="s">
        <v>2969</v>
      </c>
      <c r="K297" s="2049"/>
      <c r="L297" s="613">
        <f t="shared" si="11"/>
        <v>28</v>
      </c>
      <c r="M297" s="1795">
        <f t="shared" si="12"/>
        <v>19</v>
      </c>
      <c r="N297" s="2050"/>
      <c r="O297" s="2050">
        <v>19</v>
      </c>
      <c r="P297" s="404"/>
      <c r="Q297" s="2051"/>
      <c r="R297" s="367"/>
      <c r="S297" s="367"/>
      <c r="T297" s="367"/>
      <c r="U297" s="367"/>
    </row>
    <row r="298" spans="1:21" ht="12.6" customHeight="1">
      <c r="A298" s="903">
        <v>43704</v>
      </c>
      <c r="B298" s="384">
        <v>43696</v>
      </c>
      <c r="C298" s="364">
        <v>43706</v>
      </c>
      <c r="D298" s="364">
        <v>43727</v>
      </c>
      <c r="E298" s="355" t="s">
        <v>3334</v>
      </c>
      <c r="F298" s="353" t="s">
        <v>15294</v>
      </c>
      <c r="G298" s="22" t="s">
        <v>15295</v>
      </c>
      <c r="H298" s="22" t="s">
        <v>4449</v>
      </c>
      <c r="I298" s="22"/>
      <c r="J298" s="353" t="s">
        <v>2034</v>
      </c>
      <c r="K298" s="2049"/>
      <c r="L298" s="613">
        <f t="shared" si="11"/>
        <v>8</v>
      </c>
      <c r="M298" s="1795">
        <f t="shared" si="12"/>
        <v>5</v>
      </c>
      <c r="N298" s="2050"/>
      <c r="O298" s="2050">
        <v>40</v>
      </c>
      <c r="P298" s="404"/>
      <c r="Q298" s="2051"/>
      <c r="R298" s="367"/>
      <c r="S298" s="367"/>
      <c r="T298" s="367"/>
      <c r="U298" s="367"/>
    </row>
    <row r="299" spans="1:21" ht="12.6" customHeight="1">
      <c r="A299" s="904">
        <v>43497</v>
      </c>
      <c r="B299" s="2063">
        <v>43475</v>
      </c>
      <c r="C299" s="905">
        <v>43490</v>
      </c>
      <c r="D299" s="905">
        <v>43490</v>
      </c>
      <c r="E299" s="367" t="s">
        <v>3334</v>
      </c>
      <c r="F299" s="404" t="s">
        <v>15296</v>
      </c>
      <c r="G299" s="404" t="s">
        <v>15297</v>
      </c>
      <c r="H299" s="353" t="s">
        <v>12582</v>
      </c>
      <c r="I299" s="404"/>
      <c r="J299" s="665" t="s">
        <v>2042</v>
      </c>
      <c r="K299" s="2049"/>
      <c r="L299" s="613">
        <f t="shared" si="11"/>
        <v>22</v>
      </c>
      <c r="M299" s="1795">
        <f t="shared" si="12"/>
        <v>15</v>
      </c>
      <c r="N299" s="2050"/>
      <c r="O299" s="2050">
        <v>23</v>
      </c>
      <c r="P299" s="404"/>
      <c r="Q299" s="2051"/>
      <c r="R299" s="367"/>
      <c r="S299" s="367"/>
      <c r="T299" s="367"/>
      <c r="U299" s="367"/>
    </row>
    <row r="300" spans="1:21" ht="12.6" customHeight="1">
      <c r="A300" s="903">
        <v>43587</v>
      </c>
      <c r="B300" s="1050">
        <v>43571</v>
      </c>
      <c r="C300" s="364">
        <v>43601</v>
      </c>
      <c r="D300" s="364">
        <v>43601</v>
      </c>
      <c r="E300" s="355" t="s">
        <v>3334</v>
      </c>
      <c r="F300" s="348" t="s">
        <v>15298</v>
      </c>
      <c r="G300" s="348" t="s">
        <v>15299</v>
      </c>
      <c r="H300" s="348" t="s">
        <v>14832</v>
      </c>
      <c r="I300" s="348"/>
      <c r="J300" s="348" t="s">
        <v>2033</v>
      </c>
      <c r="K300" s="348"/>
      <c r="L300" s="613">
        <f t="shared" si="11"/>
        <v>16</v>
      </c>
      <c r="M300" s="1795">
        <f t="shared" si="12"/>
        <v>11</v>
      </c>
      <c r="N300" s="353"/>
      <c r="O300" s="2050">
        <v>54</v>
      </c>
      <c r="P300" s="353"/>
      <c r="Q300" s="355"/>
      <c r="R300" s="355"/>
      <c r="S300" s="355"/>
      <c r="T300" s="355"/>
      <c r="U300" s="355"/>
    </row>
    <row r="301" spans="1:21" ht="12.6" customHeight="1">
      <c r="A301" s="903">
        <v>43535</v>
      </c>
      <c r="B301" s="910">
        <v>43510</v>
      </c>
      <c r="C301" s="907">
        <v>43538</v>
      </c>
      <c r="D301" s="904">
        <v>43538</v>
      </c>
      <c r="E301" s="427" t="s">
        <v>3335</v>
      </c>
      <c r="F301" s="421" t="s">
        <v>13387</v>
      </c>
      <c r="G301" s="421" t="s">
        <v>15300</v>
      </c>
      <c r="H301" s="424"/>
      <c r="I301" s="421"/>
      <c r="J301" s="909" t="s">
        <v>2034</v>
      </c>
      <c r="K301" s="2049"/>
      <c r="L301" s="613">
        <f t="shared" si="11"/>
        <v>25</v>
      </c>
      <c r="M301" s="1795">
        <f t="shared" si="12"/>
        <v>16</v>
      </c>
      <c r="N301" s="2050"/>
      <c r="O301" s="2050">
        <v>33</v>
      </c>
      <c r="P301" s="404"/>
      <c r="Q301" s="2051"/>
      <c r="R301" s="367"/>
      <c r="S301" s="367"/>
      <c r="T301" s="367"/>
      <c r="U301" s="367"/>
    </row>
    <row r="302" spans="1:21" ht="12.6" customHeight="1">
      <c r="A302" s="903">
        <v>43608</v>
      </c>
      <c r="B302" s="717">
        <v>43602</v>
      </c>
      <c r="C302" s="364">
        <v>43609</v>
      </c>
      <c r="D302" s="364">
        <v>43633</v>
      </c>
      <c r="E302" s="355" t="s">
        <v>3334</v>
      </c>
      <c r="F302" s="353" t="s">
        <v>3766</v>
      </c>
      <c r="G302" s="22" t="s">
        <v>15301</v>
      </c>
      <c r="H302" s="22"/>
      <c r="I302" s="22"/>
      <c r="J302" s="348" t="s">
        <v>3001</v>
      </c>
      <c r="K302" s="2049"/>
      <c r="L302" s="613">
        <f t="shared" si="11"/>
        <v>6</v>
      </c>
      <c r="M302" s="1795">
        <f t="shared" si="12"/>
        <v>3</v>
      </c>
      <c r="N302" s="2050"/>
      <c r="O302" s="2050">
        <v>31</v>
      </c>
      <c r="P302" s="404"/>
      <c r="Q302" s="2051"/>
      <c r="R302" s="367"/>
      <c r="S302" s="367"/>
      <c r="T302" s="367"/>
      <c r="U302" s="367"/>
    </row>
    <row r="303" spans="1:21" ht="12.6" customHeight="1">
      <c r="A303" s="903">
        <v>43517</v>
      </c>
      <c r="B303" s="2053">
        <v>43490</v>
      </c>
      <c r="C303" s="904">
        <v>43520</v>
      </c>
      <c r="D303" s="904">
        <v>43520</v>
      </c>
      <c r="E303" s="367" t="s">
        <v>3334</v>
      </c>
      <c r="F303" s="404" t="s">
        <v>15302</v>
      </c>
      <c r="G303" s="404" t="s">
        <v>15303</v>
      </c>
      <c r="H303" s="353" t="s">
        <v>12637</v>
      </c>
      <c r="I303" s="404"/>
      <c r="J303" s="665" t="s">
        <v>3001</v>
      </c>
      <c r="K303" s="2049"/>
      <c r="L303" s="613">
        <f t="shared" si="11"/>
        <v>27</v>
      </c>
      <c r="M303" s="1795">
        <f t="shared" si="12"/>
        <v>18</v>
      </c>
      <c r="N303" s="2050"/>
      <c r="O303" s="2050">
        <v>75</v>
      </c>
      <c r="P303" s="404"/>
      <c r="Q303" s="2051"/>
      <c r="R303" s="367"/>
      <c r="S303" s="367"/>
      <c r="T303" s="367"/>
      <c r="U303" s="367"/>
    </row>
    <row r="304" spans="1:21" ht="12.6" customHeight="1">
      <c r="A304" s="903">
        <v>43605</v>
      </c>
      <c r="B304" s="717">
        <v>43587</v>
      </c>
      <c r="C304" s="364">
        <v>43618</v>
      </c>
      <c r="D304" s="364">
        <v>43618</v>
      </c>
      <c r="E304" s="355" t="s">
        <v>3334</v>
      </c>
      <c r="F304" s="353" t="s">
        <v>15304</v>
      </c>
      <c r="G304" s="353" t="s">
        <v>15305</v>
      </c>
      <c r="H304" s="353"/>
      <c r="I304" s="353"/>
      <c r="J304" s="348" t="s">
        <v>3001</v>
      </c>
      <c r="K304" s="2049"/>
      <c r="L304" s="613">
        <f t="shared" si="11"/>
        <v>18</v>
      </c>
      <c r="M304" s="1795">
        <f t="shared" si="12"/>
        <v>11</v>
      </c>
      <c r="N304" s="2050"/>
      <c r="O304" s="2050">
        <v>1</v>
      </c>
      <c r="P304" s="2082" t="s">
        <v>2398</v>
      </c>
      <c r="Q304" s="2051"/>
      <c r="R304" s="367"/>
      <c r="S304" s="367"/>
      <c r="T304" s="367"/>
      <c r="U304" s="367"/>
    </row>
    <row r="305" spans="1:31" ht="12.6" customHeight="1">
      <c r="A305" s="903">
        <v>43546</v>
      </c>
      <c r="B305" s="910">
        <v>43521</v>
      </c>
      <c r="C305" s="904">
        <v>43549</v>
      </c>
      <c r="D305" s="904">
        <v>43549</v>
      </c>
      <c r="E305" s="367" t="s">
        <v>3334</v>
      </c>
      <c r="F305" s="404" t="s">
        <v>15306</v>
      </c>
      <c r="G305" s="404" t="s">
        <v>15307</v>
      </c>
      <c r="H305" s="353" t="s">
        <v>15308</v>
      </c>
      <c r="I305" s="404" t="s">
        <v>2888</v>
      </c>
      <c r="J305" s="665" t="s">
        <v>2033</v>
      </c>
      <c r="K305" s="404"/>
      <c r="L305" s="613">
        <f t="shared" si="11"/>
        <v>25</v>
      </c>
      <c r="M305" s="1795">
        <f t="shared" si="12"/>
        <v>18</v>
      </c>
      <c r="N305" s="404"/>
      <c r="O305" s="2050">
        <v>54</v>
      </c>
      <c r="P305" s="404"/>
      <c r="Q305" s="2083">
        <f>AVERAGE($L$262:$L$324)</f>
        <v>15.063492063492063</v>
      </c>
      <c r="R305" s="927">
        <f>COUNT($B$262:$B$324)</f>
        <v>63</v>
      </c>
      <c r="S305" s="927">
        <f>COUNTIF($E$262:$E$324,$S$1)</f>
        <v>49</v>
      </c>
      <c r="T305" s="927">
        <f>COUNTIF($E$262:$E$324,$T$1)</f>
        <v>14</v>
      </c>
      <c r="U305" s="927">
        <f>R305-S305-T305</f>
        <v>0</v>
      </c>
      <c r="V305" s="926"/>
      <c r="W305" s="2084">
        <f t="shared" ref="W305:AD305" si="13">COUNTIF($J$262:$J$324, W$1)</f>
        <v>13</v>
      </c>
      <c r="X305" s="2084">
        <f t="shared" si="13"/>
        <v>14</v>
      </c>
      <c r="Y305" s="2084">
        <f t="shared" si="13"/>
        <v>10</v>
      </c>
      <c r="Z305" s="2084">
        <f t="shared" si="13"/>
        <v>4</v>
      </c>
      <c r="AA305" s="2084">
        <f t="shared" si="13"/>
        <v>12</v>
      </c>
      <c r="AB305" s="2084">
        <f t="shared" si="13"/>
        <v>4</v>
      </c>
      <c r="AC305" s="2084">
        <f t="shared" si="13"/>
        <v>6</v>
      </c>
      <c r="AD305" s="2084">
        <f t="shared" si="13"/>
        <v>0</v>
      </c>
      <c r="AE305" s="729">
        <f>SUM(W305:AD305)</f>
        <v>63</v>
      </c>
    </row>
    <row r="306" spans="1:31" ht="12.6" customHeight="1">
      <c r="A306" s="912">
        <v>43551</v>
      </c>
      <c r="B306" s="2087">
        <v>43525</v>
      </c>
      <c r="C306" s="904">
        <v>43556</v>
      </c>
      <c r="D306" s="904">
        <v>43556</v>
      </c>
      <c r="E306" s="367" t="s">
        <v>3334</v>
      </c>
      <c r="F306" s="404" t="s">
        <v>15309</v>
      </c>
      <c r="G306" s="404" t="s">
        <v>15310</v>
      </c>
      <c r="H306" s="353" t="s">
        <v>15311</v>
      </c>
      <c r="I306" s="404"/>
      <c r="J306" s="665" t="s">
        <v>2042</v>
      </c>
      <c r="K306" s="2049"/>
      <c r="L306" s="613">
        <f t="shared" si="11"/>
        <v>26</v>
      </c>
      <c r="M306" s="1795">
        <f t="shared" si="12"/>
        <v>17</v>
      </c>
      <c r="N306" s="2050"/>
      <c r="O306" s="2050">
        <v>2</v>
      </c>
      <c r="P306" s="404"/>
      <c r="Q306" s="367"/>
      <c r="R306" s="367"/>
      <c r="S306" s="367"/>
      <c r="T306" s="367"/>
      <c r="U306" s="367"/>
      <c r="V306" s="367"/>
      <c r="W306" s="367"/>
      <c r="X306" s="367"/>
      <c r="Y306" s="367"/>
      <c r="Z306" s="367"/>
      <c r="AA306" s="367"/>
      <c r="AB306" s="367"/>
      <c r="AC306" s="367"/>
      <c r="AD306" s="367"/>
      <c r="AE306" s="367"/>
    </row>
    <row r="307" spans="1:31" ht="12.6" customHeight="1">
      <c r="A307" s="903">
        <v>43535</v>
      </c>
      <c r="B307" s="910">
        <v>43523</v>
      </c>
      <c r="C307" s="904">
        <v>43551</v>
      </c>
      <c r="D307" s="904">
        <v>43551</v>
      </c>
      <c r="E307" s="367" t="s">
        <v>3334</v>
      </c>
      <c r="F307" s="404" t="s">
        <v>15312</v>
      </c>
      <c r="G307" s="404" t="s">
        <v>15313</v>
      </c>
      <c r="H307" s="353"/>
      <c r="I307" s="404" t="s">
        <v>2888</v>
      </c>
      <c r="J307" s="665" t="s">
        <v>2033</v>
      </c>
      <c r="K307" s="404"/>
      <c r="L307" s="613">
        <f t="shared" si="11"/>
        <v>12</v>
      </c>
      <c r="M307" s="1795">
        <f t="shared" si="12"/>
        <v>7</v>
      </c>
      <c r="N307" s="404"/>
      <c r="O307" s="2050">
        <v>62</v>
      </c>
      <c r="P307" s="404"/>
      <c r="Q307" s="2051"/>
      <c r="R307" s="367"/>
      <c r="S307" s="367"/>
      <c r="T307" s="367"/>
      <c r="U307" s="367"/>
      <c r="V307" s="367"/>
      <c r="W307" s="2052"/>
      <c r="X307" s="367"/>
      <c r="Y307" s="367"/>
      <c r="Z307" s="367"/>
      <c r="AA307" s="367"/>
      <c r="AB307" s="367"/>
      <c r="AC307" s="367"/>
      <c r="AD307" s="367"/>
      <c r="AE307" s="367"/>
    </row>
    <row r="308" spans="1:31" ht="12.6" customHeight="1">
      <c r="A308" s="903">
        <v>43496</v>
      </c>
      <c r="B308" s="2053">
        <v>43489</v>
      </c>
      <c r="C308" s="904">
        <v>43519</v>
      </c>
      <c r="D308" s="904">
        <v>43519</v>
      </c>
      <c r="E308" s="367" t="s">
        <v>3334</v>
      </c>
      <c r="F308" s="404" t="s">
        <v>15314</v>
      </c>
      <c r="G308" s="404" t="s">
        <v>15315</v>
      </c>
      <c r="H308" s="353"/>
      <c r="I308" s="404"/>
      <c r="J308" s="665" t="s">
        <v>3001</v>
      </c>
      <c r="K308" s="2049"/>
      <c r="L308" s="613">
        <f t="shared" si="11"/>
        <v>7</v>
      </c>
      <c r="M308" s="1795">
        <f t="shared" si="12"/>
        <v>4</v>
      </c>
      <c r="N308" s="2050"/>
      <c r="O308" s="2050">
        <v>66</v>
      </c>
      <c r="P308" s="404"/>
      <c r="Q308" s="367"/>
      <c r="R308" s="367"/>
      <c r="S308" s="367"/>
      <c r="T308" s="367"/>
      <c r="U308" s="367"/>
      <c r="V308" s="367"/>
      <c r="W308" s="367"/>
      <c r="X308" s="367"/>
      <c r="Y308" s="367"/>
      <c r="Z308" s="367"/>
      <c r="AA308" s="367"/>
      <c r="AB308" s="367"/>
      <c r="AC308" s="367"/>
      <c r="AD308" s="367"/>
      <c r="AE308" s="367"/>
    </row>
    <row r="309" spans="1:31" ht="15" customHeight="1">
      <c r="A309" s="906">
        <v>43650</v>
      </c>
      <c r="B309" s="383">
        <v>43647</v>
      </c>
      <c r="C309" s="364">
        <v>43678</v>
      </c>
      <c r="D309" s="364">
        <v>43678</v>
      </c>
      <c r="E309" s="355" t="s">
        <v>3334</v>
      </c>
      <c r="F309" s="353" t="s">
        <v>15316</v>
      </c>
      <c r="G309" s="353" t="s">
        <v>15317</v>
      </c>
      <c r="H309" s="353" t="s">
        <v>15318</v>
      </c>
      <c r="I309" s="353"/>
      <c r="J309" s="353" t="s">
        <v>2969</v>
      </c>
      <c r="K309" s="13"/>
      <c r="L309" s="613">
        <f t="shared" si="11"/>
        <v>3</v>
      </c>
      <c r="M309" s="1795">
        <f t="shared" si="12"/>
        <v>2</v>
      </c>
      <c r="N309" s="2050"/>
      <c r="O309" s="2050">
        <v>44</v>
      </c>
      <c r="P309" s="404"/>
      <c r="Q309" s="2051"/>
      <c r="R309" s="367"/>
      <c r="S309" s="367"/>
      <c r="T309" s="367"/>
      <c r="U309" s="367"/>
      <c r="V309" s="367"/>
      <c r="W309" s="2052"/>
      <c r="X309" s="367"/>
      <c r="Y309" s="367"/>
      <c r="Z309" s="367"/>
      <c r="AA309" s="367"/>
      <c r="AB309" s="367"/>
      <c r="AC309" s="367"/>
      <c r="AD309" s="367"/>
      <c r="AE309" s="367"/>
    </row>
    <row r="310" spans="1:31" ht="12.6" customHeight="1">
      <c r="A310" s="906">
        <v>43537</v>
      </c>
      <c r="B310" s="913">
        <v>43535</v>
      </c>
      <c r="C310" s="904">
        <v>43539</v>
      </c>
      <c r="D310" s="904">
        <v>43566</v>
      </c>
      <c r="E310" s="367" t="s">
        <v>3334</v>
      </c>
      <c r="F310" s="404" t="s">
        <v>15319</v>
      </c>
      <c r="G310" s="404" t="s">
        <v>15320</v>
      </c>
      <c r="H310" s="353" t="s">
        <v>15321</v>
      </c>
      <c r="I310" s="404"/>
      <c r="J310" s="665" t="s">
        <v>3001</v>
      </c>
      <c r="K310" s="2049"/>
      <c r="L310" s="613">
        <f t="shared" si="11"/>
        <v>2</v>
      </c>
      <c r="M310" s="1795">
        <f t="shared" si="12"/>
        <v>1</v>
      </c>
      <c r="N310" s="2050"/>
      <c r="O310" s="2050">
        <v>30</v>
      </c>
      <c r="P310" s="404"/>
      <c r="Q310" s="2051"/>
      <c r="R310" s="367"/>
      <c r="S310" s="367"/>
      <c r="T310" s="367"/>
      <c r="U310" s="367"/>
      <c r="V310" s="367"/>
      <c r="W310" s="2056"/>
      <c r="X310" s="367"/>
      <c r="Y310" s="367"/>
      <c r="Z310" s="367"/>
      <c r="AA310" s="367"/>
      <c r="AB310" s="367"/>
      <c r="AC310" s="367"/>
      <c r="AD310" s="367"/>
      <c r="AE310" s="367"/>
    </row>
    <row r="311" spans="1:31" ht="12.6" customHeight="1">
      <c r="A311" s="903">
        <v>43613</v>
      </c>
      <c r="B311" s="717">
        <v>43602</v>
      </c>
      <c r="C311" s="364">
        <v>43633</v>
      </c>
      <c r="D311" s="364">
        <v>43633</v>
      </c>
      <c r="E311" s="355" t="s">
        <v>3335</v>
      </c>
      <c r="F311" s="353" t="s">
        <v>5331</v>
      </c>
      <c r="G311" s="22" t="s">
        <v>15322</v>
      </c>
      <c r="H311" s="22"/>
      <c r="I311" s="353"/>
      <c r="J311" s="8" t="s">
        <v>2034</v>
      </c>
      <c r="K311" s="2049"/>
      <c r="L311" s="613">
        <f t="shared" si="11"/>
        <v>11</v>
      </c>
      <c r="M311" s="1795">
        <f t="shared" si="12"/>
        <v>6</v>
      </c>
      <c r="N311" s="2050"/>
      <c r="O311" s="2050">
        <v>32</v>
      </c>
      <c r="P311" s="404"/>
      <c r="Q311" s="2051"/>
      <c r="R311" s="367"/>
      <c r="S311" s="367"/>
      <c r="T311" s="367"/>
      <c r="U311" s="367"/>
      <c r="V311" s="367"/>
      <c r="W311" s="2056"/>
      <c r="X311" s="367"/>
      <c r="Y311" s="367"/>
      <c r="Z311" s="367"/>
      <c r="AA311" s="367"/>
      <c r="AB311" s="367"/>
      <c r="AC311" s="367"/>
      <c r="AD311" s="367"/>
      <c r="AE311" s="367"/>
    </row>
    <row r="312" spans="1:31" ht="12.6" customHeight="1">
      <c r="A312" s="903">
        <v>43523</v>
      </c>
      <c r="B312" s="2053">
        <v>43496</v>
      </c>
      <c r="C312" s="904">
        <v>43526</v>
      </c>
      <c r="D312" s="904">
        <v>43526</v>
      </c>
      <c r="E312" s="367" t="s">
        <v>3334</v>
      </c>
      <c r="F312" s="404" t="s">
        <v>15323</v>
      </c>
      <c r="G312" s="404" t="s">
        <v>15324</v>
      </c>
      <c r="H312" s="353" t="s">
        <v>12502</v>
      </c>
      <c r="I312" s="404"/>
      <c r="J312" s="665" t="s">
        <v>2034</v>
      </c>
      <c r="K312" s="2049"/>
      <c r="L312" s="613">
        <f t="shared" si="11"/>
        <v>27</v>
      </c>
      <c r="M312" s="1795">
        <f t="shared" si="12"/>
        <v>18</v>
      </c>
      <c r="N312" s="2050"/>
      <c r="O312" s="2050">
        <v>87</v>
      </c>
      <c r="P312" s="404"/>
      <c r="Q312" s="2051"/>
      <c r="R312" s="367"/>
      <c r="S312" s="367"/>
      <c r="T312" s="367"/>
      <c r="U312" s="367"/>
      <c r="V312" s="367"/>
      <c r="W312" s="2056"/>
      <c r="X312" s="367"/>
      <c r="Y312" s="367"/>
      <c r="Z312" s="367"/>
      <c r="AA312" s="367"/>
      <c r="AB312" s="367"/>
      <c r="AC312" s="367"/>
      <c r="AD312" s="367"/>
      <c r="AE312" s="367"/>
    </row>
    <row r="313" spans="1:31" ht="12.6" customHeight="1">
      <c r="A313" s="906">
        <v>43500</v>
      </c>
      <c r="B313" s="2053">
        <v>43489</v>
      </c>
      <c r="C313" s="904">
        <v>43519</v>
      </c>
      <c r="D313" s="904">
        <v>43519</v>
      </c>
      <c r="E313" s="367" t="s">
        <v>3334</v>
      </c>
      <c r="F313" s="404" t="s">
        <v>15323</v>
      </c>
      <c r="G313" s="404" t="s">
        <v>15325</v>
      </c>
      <c r="H313" s="353" t="s">
        <v>15326</v>
      </c>
      <c r="I313" s="404"/>
      <c r="J313" s="665" t="s">
        <v>3001</v>
      </c>
      <c r="K313" s="2049"/>
      <c r="L313" s="613">
        <f t="shared" si="11"/>
        <v>11</v>
      </c>
      <c r="M313" s="1795">
        <f t="shared" si="12"/>
        <v>6</v>
      </c>
      <c r="N313" s="2050"/>
      <c r="O313" s="2050">
        <v>67</v>
      </c>
      <c r="P313" s="404"/>
      <c r="Q313" s="367"/>
      <c r="R313" s="367"/>
      <c r="S313" s="367"/>
      <c r="T313" s="367"/>
      <c r="U313" s="367"/>
      <c r="V313" s="367"/>
      <c r="W313" s="367"/>
      <c r="X313" s="367"/>
      <c r="Y313" s="367"/>
      <c r="Z313" s="367"/>
      <c r="AA313" s="367"/>
      <c r="AB313" s="367"/>
      <c r="AC313" s="367"/>
      <c r="AD313" s="367"/>
      <c r="AE313" s="367"/>
    </row>
    <row r="314" spans="1:31" ht="12.6" customHeight="1">
      <c r="A314" s="906">
        <v>43500</v>
      </c>
      <c r="B314" s="2053">
        <v>43489</v>
      </c>
      <c r="C314" s="904">
        <v>43519</v>
      </c>
      <c r="D314" s="904">
        <v>43519</v>
      </c>
      <c r="E314" s="367" t="s">
        <v>3334</v>
      </c>
      <c r="F314" s="2108" t="s">
        <v>15327</v>
      </c>
      <c r="G314" s="404" t="s">
        <v>15328</v>
      </c>
      <c r="H314" s="353"/>
      <c r="I314" s="404"/>
      <c r="J314" s="665" t="s">
        <v>3001</v>
      </c>
      <c r="K314" s="2049"/>
      <c r="L314" s="613">
        <f t="shared" si="11"/>
        <v>11</v>
      </c>
      <c r="M314" s="1795">
        <f t="shared" si="12"/>
        <v>6</v>
      </c>
      <c r="N314" s="2050"/>
      <c r="O314" s="2050">
        <v>68</v>
      </c>
      <c r="P314" s="404"/>
      <c r="Q314" s="2051"/>
      <c r="R314" s="367"/>
      <c r="S314" s="367"/>
      <c r="T314" s="367"/>
      <c r="U314" s="367"/>
      <c r="V314" s="367"/>
      <c r="W314" s="2056"/>
      <c r="X314" s="367"/>
      <c r="Y314" s="367"/>
      <c r="Z314" s="367"/>
      <c r="AA314" s="367"/>
      <c r="AB314" s="367"/>
      <c r="AC314" s="367"/>
      <c r="AD314" s="367"/>
      <c r="AE314" s="367"/>
    </row>
    <row r="315" spans="1:31" ht="12.6" customHeight="1">
      <c r="A315" s="903">
        <v>43563</v>
      </c>
      <c r="B315" s="1050">
        <v>43560</v>
      </c>
      <c r="C315" s="364">
        <v>43590</v>
      </c>
      <c r="D315" s="364">
        <v>43590</v>
      </c>
      <c r="E315" s="355" t="s">
        <v>3334</v>
      </c>
      <c r="F315" s="353" t="s">
        <v>15329</v>
      </c>
      <c r="G315" s="353" t="s">
        <v>15330</v>
      </c>
      <c r="H315" s="353"/>
      <c r="I315" s="353"/>
      <c r="J315" s="348" t="s">
        <v>2033</v>
      </c>
      <c r="K315" s="353"/>
      <c r="L315" s="613">
        <f t="shared" si="11"/>
        <v>3</v>
      </c>
      <c r="M315" s="1795">
        <f t="shared" si="12"/>
        <v>0</v>
      </c>
      <c r="N315" s="353"/>
      <c r="O315" s="2050">
        <v>20</v>
      </c>
      <c r="P315" s="353"/>
      <c r="Q315" s="2051"/>
      <c r="R315" s="367"/>
      <c r="S315" s="367"/>
      <c r="T315" s="367"/>
      <c r="U315" s="367"/>
      <c r="V315" s="367"/>
      <c r="W315" s="2056"/>
      <c r="X315" s="367"/>
      <c r="Y315" s="367"/>
      <c r="Z315" s="367"/>
      <c r="AA315" s="367"/>
      <c r="AB315" s="367"/>
      <c r="AC315" s="367"/>
      <c r="AD315" s="367"/>
      <c r="AE315" s="367"/>
    </row>
    <row r="316" spans="1:31" ht="12.6" customHeight="1">
      <c r="A316" s="903">
        <v>43532</v>
      </c>
      <c r="B316" s="913">
        <v>43530</v>
      </c>
      <c r="C316" s="904">
        <v>43559</v>
      </c>
      <c r="D316" s="904">
        <v>43561</v>
      </c>
      <c r="E316" s="367" t="s">
        <v>3334</v>
      </c>
      <c r="F316" s="404" t="s">
        <v>15331</v>
      </c>
      <c r="G316" s="404" t="s">
        <v>15332</v>
      </c>
      <c r="H316" s="353"/>
      <c r="I316" s="404"/>
      <c r="J316" s="665" t="s">
        <v>2039</v>
      </c>
      <c r="K316" s="404"/>
      <c r="L316" s="613">
        <f t="shared" si="11"/>
        <v>2</v>
      </c>
      <c r="M316" s="1795">
        <f t="shared" si="12"/>
        <v>1</v>
      </c>
      <c r="N316" s="2050"/>
      <c r="O316" s="2050">
        <v>17</v>
      </c>
      <c r="P316" s="404"/>
      <c r="Q316" s="355"/>
      <c r="R316" s="355"/>
      <c r="S316" s="355"/>
      <c r="T316" s="355"/>
      <c r="U316" s="355"/>
      <c r="V316" s="355"/>
      <c r="W316" s="355"/>
      <c r="X316" s="355"/>
      <c r="Y316" s="355"/>
      <c r="Z316" s="355"/>
      <c r="AA316" s="355"/>
      <c r="AB316" s="355"/>
      <c r="AC316" s="355"/>
      <c r="AD316" s="355"/>
      <c r="AE316" s="355"/>
    </row>
    <row r="317" spans="1:31" ht="12.6" customHeight="1">
      <c r="A317" s="2058">
        <v>43529</v>
      </c>
      <c r="B317" s="910">
        <v>43501</v>
      </c>
      <c r="C317" s="905">
        <v>43516</v>
      </c>
      <c r="D317" s="2058">
        <v>43529</v>
      </c>
      <c r="E317" s="367" t="s">
        <v>3335</v>
      </c>
      <c r="F317" s="404" t="s">
        <v>15333</v>
      </c>
      <c r="G317" s="404" t="s">
        <v>15334</v>
      </c>
      <c r="H317" s="353" t="s">
        <v>15335</v>
      </c>
      <c r="I317" s="404"/>
      <c r="J317" s="665" t="s">
        <v>2042</v>
      </c>
      <c r="K317" s="2049"/>
      <c r="L317" s="613">
        <f t="shared" si="11"/>
        <v>28</v>
      </c>
      <c r="M317" s="1795">
        <f t="shared" si="12"/>
        <v>19</v>
      </c>
      <c r="N317" s="2050"/>
      <c r="O317" s="2050">
        <v>12</v>
      </c>
      <c r="P317" s="404"/>
      <c r="Q317" s="367"/>
      <c r="R317" s="367"/>
      <c r="S317" s="367"/>
      <c r="T317" s="367"/>
      <c r="U317" s="367"/>
      <c r="V317" s="367"/>
      <c r="W317" s="367"/>
      <c r="X317" s="367"/>
      <c r="Y317" s="367"/>
      <c r="Z317" s="367"/>
      <c r="AA317" s="367"/>
      <c r="AB317" s="367"/>
      <c r="AC317" s="367"/>
      <c r="AD317" s="367"/>
      <c r="AE317" s="367"/>
    </row>
    <row r="318" spans="1:31" ht="12.6" customHeight="1">
      <c r="A318" s="903">
        <v>43511</v>
      </c>
      <c r="B318" s="2053">
        <v>43481</v>
      </c>
      <c r="C318" s="904">
        <v>43511</v>
      </c>
      <c r="D318" s="904">
        <v>43512</v>
      </c>
      <c r="E318" s="367" t="s">
        <v>3335</v>
      </c>
      <c r="F318" s="2" t="s">
        <v>15336</v>
      </c>
      <c r="G318" s="404" t="s">
        <v>15337</v>
      </c>
      <c r="H318" s="353" t="s">
        <v>12664</v>
      </c>
      <c r="I318" s="404"/>
      <c r="J318" s="951" t="s">
        <v>2039</v>
      </c>
      <c r="K318" s="2049"/>
      <c r="L318" s="613">
        <f t="shared" si="11"/>
        <v>30</v>
      </c>
      <c r="M318" s="1795">
        <f t="shared" si="12"/>
        <v>21</v>
      </c>
      <c r="N318" s="2050"/>
      <c r="O318" s="2050">
        <v>40</v>
      </c>
      <c r="P318" s="404"/>
      <c r="Q318" s="2051"/>
      <c r="R318" s="367"/>
      <c r="S318" s="367"/>
      <c r="T318" s="367"/>
      <c r="U318" s="367"/>
      <c r="V318" s="367"/>
      <c r="W318" s="2052"/>
      <c r="X318" s="367"/>
      <c r="Y318" s="367"/>
      <c r="Z318" s="367"/>
      <c r="AA318" s="367"/>
      <c r="AB318" s="367"/>
      <c r="AC318" s="367"/>
      <c r="AD318" s="367"/>
      <c r="AE318" s="367"/>
    </row>
    <row r="319" spans="1:31" ht="12.6" customHeight="1">
      <c r="A319" s="903">
        <v>43473</v>
      </c>
      <c r="B319" s="2053">
        <v>43467</v>
      </c>
      <c r="C319" s="904">
        <v>43473</v>
      </c>
      <c r="D319" s="907">
        <v>43497</v>
      </c>
      <c r="E319" s="367" t="s">
        <v>3334</v>
      </c>
      <c r="F319" s="2109" t="s">
        <v>15338</v>
      </c>
      <c r="G319" s="404" t="s">
        <v>15339</v>
      </c>
      <c r="H319" s="353" t="s">
        <v>3660</v>
      </c>
      <c r="I319" s="404"/>
      <c r="J319" s="665" t="s">
        <v>2034</v>
      </c>
      <c r="K319" s="2049"/>
      <c r="L319" s="613">
        <f t="shared" si="11"/>
        <v>6</v>
      </c>
      <c r="M319" s="1795">
        <f t="shared" si="12"/>
        <v>3</v>
      </c>
      <c r="N319" s="2050"/>
      <c r="O319" s="2050">
        <v>3</v>
      </c>
      <c r="P319" s="404"/>
      <c r="Q319" s="367"/>
      <c r="R319" s="367"/>
      <c r="S319" s="367"/>
      <c r="T319" s="367"/>
      <c r="U319" s="367"/>
      <c r="V319" s="367"/>
      <c r="W319" s="367"/>
      <c r="X319" s="367"/>
      <c r="Y319" s="367"/>
      <c r="Z319" s="367"/>
      <c r="AA319" s="367"/>
      <c r="AB319" s="367"/>
      <c r="AC319" s="367"/>
      <c r="AD319" s="367"/>
      <c r="AE319" s="367"/>
    </row>
    <row r="320" spans="1:31" ht="12.6" customHeight="1">
      <c r="A320" s="904">
        <v>43497</v>
      </c>
      <c r="B320" s="2063">
        <v>43490</v>
      </c>
      <c r="C320" s="905">
        <v>43495</v>
      </c>
      <c r="D320" s="905">
        <v>43495</v>
      </c>
      <c r="E320" s="367" t="s">
        <v>3334</v>
      </c>
      <c r="F320" s="2109" t="s">
        <v>15340</v>
      </c>
      <c r="G320" s="404" t="s">
        <v>15341</v>
      </c>
      <c r="H320" s="353" t="s">
        <v>12424</v>
      </c>
      <c r="I320" s="404"/>
      <c r="J320" s="665" t="s">
        <v>2042</v>
      </c>
      <c r="K320" s="2049"/>
      <c r="L320" s="613">
        <f t="shared" si="11"/>
        <v>7</v>
      </c>
      <c r="M320" s="1795">
        <f t="shared" si="12"/>
        <v>4</v>
      </c>
      <c r="N320" s="2050"/>
      <c r="O320" s="2050">
        <v>74</v>
      </c>
      <c r="P320" s="404"/>
      <c r="Q320" s="2051"/>
      <c r="R320" s="367"/>
      <c r="S320" s="367"/>
      <c r="T320" s="367"/>
      <c r="U320" s="367"/>
      <c r="V320" s="367"/>
      <c r="W320" s="2052"/>
      <c r="X320" s="367"/>
      <c r="Y320" s="367"/>
      <c r="Z320" s="367"/>
      <c r="AA320" s="367"/>
      <c r="AB320" s="367"/>
      <c r="AC320" s="367"/>
      <c r="AD320" s="367"/>
      <c r="AE320" s="367"/>
    </row>
    <row r="321" spans="1:21" ht="12.6" customHeight="1">
      <c r="A321" s="903">
        <v>43500</v>
      </c>
      <c r="B321" s="2053">
        <v>43493</v>
      </c>
      <c r="C321" s="904">
        <v>43497</v>
      </c>
      <c r="D321" s="904">
        <v>43497</v>
      </c>
      <c r="E321" s="367" t="s">
        <v>3335</v>
      </c>
      <c r="F321" s="2109" t="s">
        <v>15342</v>
      </c>
      <c r="G321" s="404" t="s">
        <v>15343</v>
      </c>
      <c r="H321" s="353"/>
      <c r="I321" s="404" t="s">
        <v>2888</v>
      </c>
      <c r="J321" s="665" t="s">
        <v>2033</v>
      </c>
      <c r="K321" s="2049"/>
      <c r="L321" s="613">
        <f t="shared" si="11"/>
        <v>7</v>
      </c>
      <c r="M321" s="1795">
        <f t="shared" si="12"/>
        <v>4</v>
      </c>
      <c r="N321" s="2050"/>
      <c r="O321" s="2050">
        <v>78</v>
      </c>
      <c r="P321" s="404"/>
      <c r="Q321" s="2051"/>
      <c r="R321" s="367"/>
      <c r="S321" s="367"/>
      <c r="T321" s="367"/>
      <c r="U321" s="367"/>
    </row>
    <row r="322" spans="1:21" ht="12.6" customHeight="1">
      <c r="A322" s="903">
        <v>43500</v>
      </c>
      <c r="B322" s="2053">
        <v>43494</v>
      </c>
      <c r="C322" s="904">
        <v>43500</v>
      </c>
      <c r="D322" s="904">
        <v>43502</v>
      </c>
      <c r="E322" s="367" t="s">
        <v>3335</v>
      </c>
      <c r="F322" s="2109" t="s">
        <v>15342</v>
      </c>
      <c r="G322" s="404" t="s">
        <v>15344</v>
      </c>
      <c r="H322" s="353" t="s">
        <v>3660</v>
      </c>
      <c r="I322" s="404"/>
      <c r="J322" s="665" t="s">
        <v>2039</v>
      </c>
      <c r="K322" s="2049"/>
      <c r="L322" s="613">
        <f t="shared" ref="L322:L385" si="14">(A322-B322)</f>
        <v>6</v>
      </c>
      <c r="M322" s="1795">
        <f t="shared" ref="M322:M385" si="15">NETWORKDAYS(B322,A322,A322:B322)</f>
        <v>3</v>
      </c>
      <c r="N322" s="2050"/>
      <c r="O322" s="2050">
        <v>80</v>
      </c>
      <c r="P322" s="404"/>
      <c r="Q322" s="367"/>
      <c r="R322" s="367"/>
      <c r="S322" s="367"/>
      <c r="T322" s="367"/>
      <c r="U322" s="367"/>
    </row>
    <row r="323" spans="1:21" ht="15" customHeight="1">
      <c r="A323" s="906">
        <v>43677</v>
      </c>
      <c r="B323" s="383">
        <v>43647</v>
      </c>
      <c r="C323" s="364">
        <v>43678</v>
      </c>
      <c r="D323" s="364">
        <v>43678</v>
      </c>
      <c r="E323" s="355" t="s">
        <v>3334</v>
      </c>
      <c r="F323" s="733" t="s">
        <v>15345</v>
      </c>
      <c r="G323" s="22" t="s">
        <v>15346</v>
      </c>
      <c r="H323" s="22"/>
      <c r="I323" s="22"/>
      <c r="J323" s="353" t="s">
        <v>2969</v>
      </c>
      <c r="K323" s="13"/>
      <c r="L323" s="613">
        <f t="shared" si="14"/>
        <v>30</v>
      </c>
      <c r="M323" s="1795">
        <f t="shared" si="15"/>
        <v>21</v>
      </c>
      <c r="N323" s="2050"/>
      <c r="O323" s="2050">
        <v>52</v>
      </c>
      <c r="P323" s="404"/>
      <c r="Q323" s="367"/>
      <c r="R323" s="367"/>
      <c r="S323" s="367"/>
      <c r="T323" s="367"/>
      <c r="U323" s="367"/>
    </row>
    <row r="324" spans="1:21" ht="12.6" customHeight="1">
      <c r="A324" s="954">
        <v>43720</v>
      </c>
      <c r="B324" s="384">
        <v>43690</v>
      </c>
      <c r="C324" s="364">
        <v>43721</v>
      </c>
      <c r="D324" s="364">
        <v>43721</v>
      </c>
      <c r="E324" s="355" t="s">
        <v>3334</v>
      </c>
      <c r="F324" s="732" t="s">
        <v>15347</v>
      </c>
      <c r="G324" s="22" t="s">
        <v>15348</v>
      </c>
      <c r="H324" s="22"/>
      <c r="I324" s="22"/>
      <c r="J324" s="353" t="s">
        <v>2969</v>
      </c>
      <c r="K324" s="353" t="s">
        <v>2888</v>
      </c>
      <c r="L324" s="613">
        <f t="shared" si="14"/>
        <v>30</v>
      </c>
      <c r="M324" s="1795">
        <f t="shared" si="15"/>
        <v>21</v>
      </c>
      <c r="N324" s="2050"/>
      <c r="O324" s="2050">
        <v>58</v>
      </c>
      <c r="P324" s="353"/>
      <c r="Q324" s="2051"/>
      <c r="R324" s="367"/>
      <c r="S324" s="367"/>
      <c r="T324" s="367"/>
      <c r="U324" s="367"/>
    </row>
    <row r="325" spans="1:21" ht="12.6" customHeight="1">
      <c r="A325" s="906">
        <v>43606</v>
      </c>
      <c r="B325" s="717">
        <v>43594</v>
      </c>
      <c r="C325" s="364">
        <v>43600</v>
      </c>
      <c r="D325" s="364">
        <v>43600</v>
      </c>
      <c r="E325" s="355" t="s">
        <v>3334</v>
      </c>
      <c r="F325" s="2110" t="s">
        <v>15349</v>
      </c>
      <c r="G325" s="353" t="s">
        <v>15350</v>
      </c>
      <c r="H325" s="353" t="s">
        <v>12637</v>
      </c>
      <c r="I325" s="353"/>
      <c r="J325" s="348" t="s">
        <v>2035</v>
      </c>
      <c r="K325" s="2049"/>
      <c r="L325" s="613">
        <f t="shared" si="14"/>
        <v>12</v>
      </c>
      <c r="M325" s="1795">
        <f t="shared" si="15"/>
        <v>7</v>
      </c>
      <c r="N325" s="2050"/>
      <c r="O325" s="2050">
        <v>13</v>
      </c>
      <c r="P325" s="404"/>
      <c r="Q325" s="2051"/>
      <c r="R325" s="367"/>
      <c r="S325" s="367"/>
      <c r="T325" s="367"/>
      <c r="U325" s="367"/>
    </row>
    <row r="326" spans="1:21" ht="12.6" customHeight="1">
      <c r="A326" s="906">
        <v>43637</v>
      </c>
      <c r="B326" s="381">
        <v>43623</v>
      </c>
      <c r="C326" s="364">
        <v>43637</v>
      </c>
      <c r="D326" s="364">
        <v>43637</v>
      </c>
      <c r="E326" s="355" t="s">
        <v>3334</v>
      </c>
      <c r="F326" s="2110" t="s">
        <v>15351</v>
      </c>
      <c r="G326" s="353" t="s">
        <v>15352</v>
      </c>
      <c r="H326" s="353"/>
      <c r="I326" s="353"/>
      <c r="J326" s="348" t="s">
        <v>2035</v>
      </c>
      <c r="K326" s="353"/>
      <c r="L326" s="613">
        <f t="shared" si="14"/>
        <v>14</v>
      </c>
      <c r="M326" s="1795">
        <f t="shared" si="15"/>
        <v>9</v>
      </c>
      <c r="N326" s="2050"/>
      <c r="O326" s="2050">
        <v>20</v>
      </c>
      <c r="P326" s="353"/>
      <c r="Q326" s="2077"/>
      <c r="R326" s="2077"/>
      <c r="S326" s="2077"/>
      <c r="T326" s="2077"/>
      <c r="U326" s="2077"/>
    </row>
    <row r="327" spans="1:21" ht="12.6" customHeight="1">
      <c r="A327" s="954">
        <v>43560</v>
      </c>
      <c r="B327" s="377">
        <v>43538</v>
      </c>
      <c r="C327" s="364">
        <v>43553</v>
      </c>
      <c r="D327" s="1397">
        <v>43569</v>
      </c>
      <c r="E327" s="349" t="s">
        <v>3334</v>
      </c>
      <c r="F327" s="2110" t="s">
        <v>15353</v>
      </c>
      <c r="G327" s="353" t="s">
        <v>15354</v>
      </c>
      <c r="H327" s="353"/>
      <c r="I327" s="353"/>
      <c r="J327" s="8" t="s">
        <v>3001</v>
      </c>
      <c r="K327" s="353"/>
      <c r="L327" s="613">
        <f t="shared" si="14"/>
        <v>22</v>
      </c>
      <c r="M327" s="1795">
        <f t="shared" si="15"/>
        <v>15</v>
      </c>
      <c r="N327" s="2"/>
      <c r="O327" s="2050">
        <v>39</v>
      </c>
      <c r="P327" s="2"/>
      <c r="Q327" s="2051"/>
      <c r="R327" s="367"/>
      <c r="S327" s="367"/>
      <c r="T327" s="367"/>
      <c r="U327" s="367"/>
    </row>
    <row r="328" spans="1:21" ht="12.6" customHeight="1">
      <c r="A328" s="906">
        <v>43609</v>
      </c>
      <c r="B328" s="717">
        <v>43593</v>
      </c>
      <c r="C328" s="364">
        <v>43607</v>
      </c>
      <c r="D328" s="364">
        <v>43607</v>
      </c>
      <c r="E328" s="355" t="s">
        <v>3334</v>
      </c>
      <c r="F328" s="2110" t="s">
        <v>15353</v>
      </c>
      <c r="G328" s="353" t="s">
        <v>15355</v>
      </c>
      <c r="H328" s="353" t="s">
        <v>15356</v>
      </c>
      <c r="I328" s="353"/>
      <c r="J328" s="348" t="s">
        <v>2035</v>
      </c>
      <c r="K328" s="2049"/>
      <c r="L328" s="613">
        <f t="shared" si="14"/>
        <v>16</v>
      </c>
      <c r="M328" s="1795">
        <f t="shared" si="15"/>
        <v>11</v>
      </c>
      <c r="N328" s="2050"/>
      <c r="O328" s="2050">
        <v>10</v>
      </c>
      <c r="P328" s="404"/>
      <c r="Q328" s="2051"/>
      <c r="R328" s="367"/>
      <c r="S328" s="367"/>
      <c r="T328" s="367"/>
      <c r="U328" s="367"/>
    </row>
    <row r="329" spans="1:21" ht="12.6" customHeight="1">
      <c r="A329" s="903">
        <v>43613</v>
      </c>
      <c r="B329" s="717">
        <v>43605</v>
      </c>
      <c r="C329" s="364">
        <v>43612</v>
      </c>
      <c r="D329" s="364">
        <v>43636</v>
      </c>
      <c r="E329" s="355" t="s">
        <v>3334</v>
      </c>
      <c r="F329" s="2110" t="s">
        <v>15357</v>
      </c>
      <c r="G329" s="22" t="s">
        <v>15358</v>
      </c>
      <c r="H329" s="22"/>
      <c r="I329" s="22"/>
      <c r="J329" s="348" t="s">
        <v>3001</v>
      </c>
      <c r="K329" s="2049"/>
      <c r="L329" s="613">
        <f t="shared" si="14"/>
        <v>8</v>
      </c>
      <c r="M329" s="1795">
        <f t="shared" si="15"/>
        <v>5</v>
      </c>
      <c r="N329" s="2050"/>
      <c r="O329" s="2050">
        <v>35</v>
      </c>
      <c r="P329" s="404"/>
      <c r="Q329" s="2051"/>
      <c r="R329" s="367"/>
      <c r="S329" s="367"/>
      <c r="T329" s="367"/>
      <c r="U329" s="367"/>
    </row>
    <row r="330" spans="1:21" ht="12.6" customHeight="1">
      <c r="A330" s="903">
        <v>43581</v>
      </c>
      <c r="B330" s="377">
        <v>43553</v>
      </c>
      <c r="C330" s="364">
        <v>43584</v>
      </c>
      <c r="D330" s="364">
        <v>43584</v>
      </c>
      <c r="E330" s="355" t="s">
        <v>3334</v>
      </c>
      <c r="F330" s="2110" t="s">
        <v>15359</v>
      </c>
      <c r="G330" s="22" t="s">
        <v>15360</v>
      </c>
      <c r="H330" s="22"/>
      <c r="I330" s="22"/>
      <c r="J330" s="348" t="s">
        <v>3001</v>
      </c>
      <c r="K330" s="353"/>
      <c r="L330" s="613">
        <f t="shared" si="14"/>
        <v>28</v>
      </c>
      <c r="M330" s="1795">
        <f t="shared" si="15"/>
        <v>19</v>
      </c>
      <c r="N330" s="2050"/>
      <c r="O330" s="2111">
        <v>72</v>
      </c>
      <c r="P330" s="353"/>
      <c r="Q330" s="2051"/>
      <c r="R330" s="367"/>
      <c r="S330" s="367"/>
      <c r="T330" s="367"/>
      <c r="U330" s="367"/>
    </row>
    <row r="331" spans="1:21" ht="12.6" customHeight="1">
      <c r="A331" s="905">
        <v>43657</v>
      </c>
      <c r="B331" s="2090">
        <v>43629</v>
      </c>
      <c r="C331" s="905">
        <v>43636</v>
      </c>
      <c r="D331" s="905">
        <v>43661</v>
      </c>
      <c r="E331" s="367" t="s">
        <v>3334</v>
      </c>
      <c r="F331" s="2112" t="s">
        <v>15361</v>
      </c>
      <c r="G331" s="404" t="s">
        <v>15362</v>
      </c>
      <c r="H331" s="353"/>
      <c r="I331" s="404"/>
      <c r="J331" s="665" t="s">
        <v>2042</v>
      </c>
      <c r="K331" s="2049"/>
      <c r="L331" s="613">
        <f t="shared" si="14"/>
        <v>28</v>
      </c>
      <c r="M331" s="1795">
        <f t="shared" si="15"/>
        <v>19</v>
      </c>
      <c r="N331" s="2050"/>
      <c r="O331" s="2050">
        <v>63</v>
      </c>
      <c r="P331" s="404"/>
      <c r="Q331" s="355"/>
      <c r="R331" s="355"/>
      <c r="S331" s="355"/>
      <c r="T331" s="355"/>
      <c r="U331" s="355"/>
    </row>
    <row r="332" spans="1:21" ht="12.6" customHeight="1">
      <c r="A332" s="903">
        <v>43578</v>
      </c>
      <c r="B332" s="377">
        <v>43546</v>
      </c>
      <c r="C332" s="364">
        <v>43578</v>
      </c>
      <c r="D332" s="364">
        <v>43578</v>
      </c>
      <c r="E332" s="355" t="s">
        <v>3334</v>
      </c>
      <c r="F332" s="2113" t="s">
        <v>15363</v>
      </c>
      <c r="G332" s="353" t="s">
        <v>15364</v>
      </c>
      <c r="H332" s="353"/>
      <c r="I332" s="353"/>
      <c r="J332" s="348" t="s">
        <v>2033</v>
      </c>
      <c r="K332" s="353"/>
      <c r="L332" s="613">
        <f t="shared" si="14"/>
        <v>32</v>
      </c>
      <c r="M332" s="1795">
        <f t="shared" si="15"/>
        <v>21</v>
      </c>
      <c r="N332" s="2050"/>
      <c r="O332" s="2050">
        <v>56</v>
      </c>
      <c r="P332" s="353"/>
      <c r="Q332" s="353"/>
      <c r="R332" s="353"/>
      <c r="S332" s="353"/>
      <c r="T332" s="353"/>
      <c r="U332" s="353"/>
    </row>
    <row r="333" spans="1:21" ht="12.6" customHeight="1">
      <c r="A333" s="906">
        <v>43601</v>
      </c>
      <c r="B333" s="1050">
        <v>43570</v>
      </c>
      <c r="C333" s="364">
        <v>43600</v>
      </c>
      <c r="D333" s="364">
        <v>43600</v>
      </c>
      <c r="E333" s="355" t="s">
        <v>3334</v>
      </c>
      <c r="F333" s="2113" t="s">
        <v>15363</v>
      </c>
      <c r="G333" s="22" t="s">
        <v>15365</v>
      </c>
      <c r="H333" s="22"/>
      <c r="I333" s="22"/>
      <c r="J333" s="348" t="s">
        <v>2033</v>
      </c>
      <c r="K333" s="353" t="s">
        <v>2888</v>
      </c>
      <c r="L333" s="613">
        <f t="shared" si="14"/>
        <v>31</v>
      </c>
      <c r="M333" s="1795">
        <f t="shared" si="15"/>
        <v>22</v>
      </c>
      <c r="N333" s="353"/>
      <c r="O333" s="2050">
        <v>48</v>
      </c>
      <c r="P333" s="353"/>
      <c r="Q333" s="353"/>
      <c r="R333" s="353"/>
      <c r="S333" s="353"/>
      <c r="T333" s="353"/>
      <c r="U333" s="353"/>
    </row>
    <row r="334" spans="1:21" ht="12.6" customHeight="1">
      <c r="A334" s="903">
        <v>43636</v>
      </c>
      <c r="B334" s="717">
        <v>43612</v>
      </c>
      <c r="C334" s="364">
        <v>43644</v>
      </c>
      <c r="D334" s="364">
        <v>43644</v>
      </c>
      <c r="E334" s="355" t="s">
        <v>3334</v>
      </c>
      <c r="F334" s="2110" t="s">
        <v>15366</v>
      </c>
      <c r="G334" s="353" t="s">
        <v>15367</v>
      </c>
      <c r="H334" s="353" t="s">
        <v>12502</v>
      </c>
      <c r="I334" s="353"/>
      <c r="J334" s="8" t="s">
        <v>2033</v>
      </c>
      <c r="K334" s="353" t="s">
        <v>2888</v>
      </c>
      <c r="L334" s="613">
        <f t="shared" si="14"/>
        <v>24</v>
      </c>
      <c r="M334" s="1795">
        <f t="shared" si="15"/>
        <v>17</v>
      </c>
      <c r="N334" s="2050"/>
      <c r="O334" s="2050">
        <v>49</v>
      </c>
      <c r="P334" s="353"/>
      <c r="Q334" s="2051"/>
      <c r="R334" s="367"/>
      <c r="S334" s="367"/>
      <c r="T334" s="367"/>
      <c r="U334" s="367"/>
    </row>
    <row r="335" spans="1:21" ht="12.6" customHeight="1">
      <c r="A335" s="2058">
        <v>43525</v>
      </c>
      <c r="B335" s="2063">
        <v>43493</v>
      </c>
      <c r="C335" s="905">
        <v>43523</v>
      </c>
      <c r="D335" s="2058">
        <v>43525</v>
      </c>
      <c r="E335" s="367" t="s">
        <v>3334</v>
      </c>
      <c r="F335" s="2112" t="s">
        <v>15368</v>
      </c>
      <c r="G335" s="404" t="s">
        <v>14851</v>
      </c>
      <c r="H335" s="353" t="s">
        <v>12424</v>
      </c>
      <c r="I335" s="404"/>
      <c r="J335" s="665" t="s">
        <v>2042</v>
      </c>
      <c r="K335" s="2049"/>
      <c r="L335" s="613">
        <f t="shared" si="14"/>
        <v>32</v>
      </c>
      <c r="M335" s="1795">
        <f t="shared" si="15"/>
        <v>23</v>
      </c>
      <c r="N335" s="2050"/>
      <c r="O335" s="2050">
        <v>77</v>
      </c>
      <c r="P335" s="404"/>
      <c r="Q335" s="2051"/>
      <c r="R335" s="367"/>
      <c r="S335" s="367"/>
      <c r="T335" s="367"/>
      <c r="U335" s="367"/>
    </row>
    <row r="336" spans="1:21" ht="12.6" customHeight="1">
      <c r="A336" s="903">
        <v>43572</v>
      </c>
      <c r="B336" s="377">
        <v>43542</v>
      </c>
      <c r="C336" s="364">
        <v>43573</v>
      </c>
      <c r="D336" s="1397">
        <v>43573</v>
      </c>
      <c r="E336" s="349" t="s">
        <v>3334</v>
      </c>
      <c r="F336" s="2110" t="s">
        <v>15369</v>
      </c>
      <c r="G336" s="353" t="s">
        <v>15370</v>
      </c>
      <c r="H336" s="353"/>
      <c r="I336" s="353"/>
      <c r="J336" s="8" t="s">
        <v>3001</v>
      </c>
      <c r="K336" s="353"/>
      <c r="L336" s="613">
        <f t="shared" si="14"/>
        <v>30</v>
      </c>
      <c r="M336" s="1795">
        <f t="shared" si="15"/>
        <v>21</v>
      </c>
      <c r="N336" s="2050"/>
      <c r="O336" s="2050">
        <v>46</v>
      </c>
      <c r="P336" s="404"/>
      <c r="Q336" s="355"/>
      <c r="R336" s="355"/>
      <c r="S336" s="355"/>
      <c r="T336" s="355"/>
      <c r="U336" s="355"/>
    </row>
    <row r="337" spans="1:21" ht="12.6" customHeight="1">
      <c r="A337" s="903">
        <v>43556</v>
      </c>
      <c r="B337" s="377">
        <v>43530</v>
      </c>
      <c r="C337" s="364">
        <v>43562</v>
      </c>
      <c r="D337" s="364">
        <v>43562</v>
      </c>
      <c r="E337" s="355" t="s">
        <v>3334</v>
      </c>
      <c r="F337" s="2110" t="s">
        <v>15371</v>
      </c>
      <c r="G337" s="353" t="s">
        <v>15372</v>
      </c>
      <c r="H337" s="353"/>
      <c r="I337" s="353" t="s">
        <v>2888</v>
      </c>
      <c r="J337" s="348" t="s">
        <v>2033</v>
      </c>
      <c r="K337" s="353"/>
      <c r="L337" s="613">
        <f t="shared" si="14"/>
        <v>26</v>
      </c>
      <c r="M337" s="1795">
        <f t="shared" si="15"/>
        <v>17</v>
      </c>
      <c r="N337" s="2050"/>
      <c r="O337" s="2050">
        <v>18</v>
      </c>
      <c r="P337" s="353"/>
      <c r="Q337" s="2051"/>
      <c r="R337" s="367"/>
      <c r="S337" s="367"/>
      <c r="T337" s="367"/>
      <c r="U337" s="367"/>
    </row>
    <row r="338" spans="1:21" ht="12.6" customHeight="1">
      <c r="A338" s="903">
        <v>43488</v>
      </c>
      <c r="B338" s="2053">
        <v>43480</v>
      </c>
      <c r="C338" s="904">
        <v>43488</v>
      </c>
      <c r="D338" s="904">
        <v>43510</v>
      </c>
      <c r="E338" s="367" t="s">
        <v>3334</v>
      </c>
      <c r="F338" s="2112" t="s">
        <v>15373</v>
      </c>
      <c r="G338" s="404" t="s">
        <v>15374</v>
      </c>
      <c r="H338" s="353"/>
      <c r="I338" s="404"/>
      <c r="J338" s="951" t="s">
        <v>3001</v>
      </c>
      <c r="K338" s="2049"/>
      <c r="L338" s="613">
        <f t="shared" si="14"/>
        <v>8</v>
      </c>
      <c r="M338" s="1795">
        <f t="shared" si="15"/>
        <v>5</v>
      </c>
      <c r="N338" s="2050"/>
      <c r="O338" s="2050">
        <v>37</v>
      </c>
      <c r="P338" s="404"/>
      <c r="Q338" s="2051"/>
      <c r="R338" s="367"/>
      <c r="S338" s="367"/>
      <c r="T338" s="367"/>
      <c r="U338" s="367"/>
    </row>
    <row r="339" spans="1:21" ht="12.6" customHeight="1">
      <c r="A339" s="903">
        <v>43564</v>
      </c>
      <c r="B339" s="1050">
        <v>43559</v>
      </c>
      <c r="C339" s="364">
        <v>43589</v>
      </c>
      <c r="D339" s="364">
        <v>43589</v>
      </c>
      <c r="E339" s="355" t="s">
        <v>3334</v>
      </c>
      <c r="F339" s="2110" t="s">
        <v>15375</v>
      </c>
      <c r="G339" s="353" t="s">
        <v>15376</v>
      </c>
      <c r="H339" s="353"/>
      <c r="I339" s="353"/>
      <c r="J339" s="348" t="s">
        <v>3001</v>
      </c>
      <c r="K339" s="2049"/>
      <c r="L339" s="613">
        <f t="shared" si="14"/>
        <v>5</v>
      </c>
      <c r="M339" s="1795">
        <f t="shared" si="15"/>
        <v>2</v>
      </c>
      <c r="N339" s="353"/>
      <c r="O339" s="2050">
        <v>14</v>
      </c>
      <c r="P339" s="404"/>
      <c r="Q339" s="2051"/>
      <c r="R339" s="367"/>
      <c r="S339" s="367"/>
      <c r="T339" s="367"/>
      <c r="U339" s="367"/>
    </row>
    <row r="340" spans="1:21" ht="12.6" customHeight="1">
      <c r="A340" s="903">
        <v>43717</v>
      </c>
      <c r="B340" s="750">
        <v>43712</v>
      </c>
      <c r="C340" s="932">
        <v>43717</v>
      </c>
      <c r="D340" s="932">
        <v>43717</v>
      </c>
      <c r="E340" s="349" t="s">
        <v>3334</v>
      </c>
      <c r="F340" s="2110" t="s">
        <v>15375</v>
      </c>
      <c r="G340" s="426" t="s">
        <v>15377</v>
      </c>
      <c r="H340" s="426"/>
      <c r="I340" s="426"/>
      <c r="J340" s="424" t="s">
        <v>2034</v>
      </c>
      <c r="K340" s="2049"/>
      <c r="L340" s="613">
        <f t="shared" si="14"/>
        <v>5</v>
      </c>
      <c r="M340" s="1795">
        <f t="shared" si="15"/>
        <v>2</v>
      </c>
      <c r="N340" s="2050"/>
      <c r="O340" s="2050">
        <v>5</v>
      </c>
      <c r="P340" s="404"/>
      <c r="Q340" s="2051"/>
      <c r="R340" s="367"/>
      <c r="S340" s="367"/>
      <c r="T340" s="367"/>
      <c r="U340" s="367"/>
    </row>
    <row r="341" spans="1:21" ht="12.6" customHeight="1">
      <c r="A341" s="905">
        <v>43537</v>
      </c>
      <c r="B341" s="2059">
        <v>43508</v>
      </c>
      <c r="C341" s="905">
        <v>43523</v>
      </c>
      <c r="D341" s="912">
        <v>43536</v>
      </c>
      <c r="E341" s="367" t="s">
        <v>3334</v>
      </c>
      <c r="F341" s="2112" t="s">
        <v>15378</v>
      </c>
      <c r="G341" s="404" t="s">
        <v>15379</v>
      </c>
      <c r="H341" s="353" t="s">
        <v>3660</v>
      </c>
      <c r="I341" s="404"/>
      <c r="J341" s="665" t="s">
        <v>2042</v>
      </c>
      <c r="K341" s="2049"/>
      <c r="L341" s="613">
        <f t="shared" si="14"/>
        <v>29</v>
      </c>
      <c r="M341" s="1795">
        <f t="shared" si="15"/>
        <v>20</v>
      </c>
      <c r="N341" s="2050"/>
      <c r="O341" s="2050">
        <v>24</v>
      </c>
      <c r="P341" s="404"/>
      <c r="Q341" s="2051"/>
      <c r="R341" s="367"/>
      <c r="S341" s="367"/>
      <c r="T341" s="367"/>
      <c r="U341" s="367"/>
    </row>
    <row r="342" spans="1:21" ht="12.6" customHeight="1">
      <c r="A342" s="906">
        <v>43668</v>
      </c>
      <c r="B342" s="381">
        <v>43643</v>
      </c>
      <c r="C342" s="364">
        <v>43672</v>
      </c>
      <c r="D342" s="364">
        <v>43672</v>
      </c>
      <c r="E342" s="355" t="s">
        <v>3334</v>
      </c>
      <c r="F342" s="2110" t="s">
        <v>15380</v>
      </c>
      <c r="G342" s="22" t="s">
        <v>15381</v>
      </c>
      <c r="H342" s="22"/>
      <c r="I342" s="22"/>
      <c r="J342" s="353" t="s">
        <v>2035</v>
      </c>
      <c r="K342" s="2049"/>
      <c r="L342" s="613">
        <f t="shared" si="14"/>
        <v>25</v>
      </c>
      <c r="M342" s="1795">
        <f t="shared" si="15"/>
        <v>16</v>
      </c>
      <c r="N342" s="2050"/>
      <c r="O342" s="2050">
        <v>80</v>
      </c>
      <c r="P342" s="404"/>
      <c r="Q342" s="2051"/>
      <c r="R342" s="367"/>
      <c r="S342" s="367"/>
      <c r="T342" s="367"/>
      <c r="U342" s="367"/>
    </row>
    <row r="343" spans="1:21" ht="12.6" customHeight="1">
      <c r="A343" s="903">
        <v>43684</v>
      </c>
      <c r="B343" s="383">
        <v>43662</v>
      </c>
      <c r="C343" s="903">
        <v>43693</v>
      </c>
      <c r="D343" s="903">
        <v>43693</v>
      </c>
      <c r="E343" s="367" t="s">
        <v>3334</v>
      </c>
      <c r="F343" s="2112" t="s">
        <v>15382</v>
      </c>
      <c r="G343" s="404" t="s">
        <v>15383</v>
      </c>
      <c r="H343" s="353"/>
      <c r="I343" s="404"/>
      <c r="J343" s="665" t="s">
        <v>2034</v>
      </c>
      <c r="K343" s="2049"/>
      <c r="L343" s="613">
        <f t="shared" si="14"/>
        <v>22</v>
      </c>
      <c r="M343" s="1795">
        <f t="shared" si="15"/>
        <v>15</v>
      </c>
      <c r="N343" s="2050"/>
      <c r="O343" s="2050">
        <v>61</v>
      </c>
      <c r="P343" s="404"/>
      <c r="Q343" s="2051"/>
      <c r="R343" s="367"/>
      <c r="S343" s="367"/>
      <c r="T343" s="367"/>
      <c r="U343" s="367"/>
    </row>
    <row r="344" spans="1:21" ht="12.6" customHeight="1">
      <c r="A344" s="903">
        <v>43724</v>
      </c>
      <c r="B344" s="384">
        <v>43707</v>
      </c>
      <c r="C344" s="364">
        <v>43725</v>
      </c>
      <c r="D344" s="932">
        <v>43738</v>
      </c>
      <c r="E344" s="349" t="s">
        <v>3334</v>
      </c>
      <c r="F344" s="426" t="s">
        <v>15384</v>
      </c>
      <c r="G344" s="426" t="s">
        <v>15385</v>
      </c>
      <c r="H344" s="426"/>
      <c r="I344" s="426"/>
      <c r="J344" s="424" t="s">
        <v>2042</v>
      </c>
      <c r="K344" s="2071"/>
      <c r="L344" s="613">
        <f t="shared" si="14"/>
        <v>17</v>
      </c>
      <c r="M344" s="1795">
        <f t="shared" si="15"/>
        <v>10</v>
      </c>
      <c r="N344" s="2050"/>
      <c r="O344" s="2050">
        <v>60</v>
      </c>
      <c r="P344" s="404"/>
      <c r="Q344" s="2051"/>
      <c r="R344" s="367"/>
      <c r="S344" s="367"/>
      <c r="T344" s="367"/>
      <c r="U344" s="367"/>
    </row>
    <row r="345" spans="1:21" ht="12.6" customHeight="1">
      <c r="A345" s="903">
        <v>43497</v>
      </c>
      <c r="B345" s="2053">
        <v>43480</v>
      </c>
      <c r="C345" s="904">
        <v>43494</v>
      </c>
      <c r="D345" s="904">
        <v>43510</v>
      </c>
      <c r="E345" s="367" t="s">
        <v>3335</v>
      </c>
      <c r="F345" s="404" t="s">
        <v>13006</v>
      </c>
      <c r="G345" s="404" t="s">
        <v>15386</v>
      </c>
      <c r="H345" s="353"/>
      <c r="I345" s="404"/>
      <c r="J345" s="951" t="s">
        <v>3001</v>
      </c>
      <c r="K345" s="2049"/>
      <c r="L345" s="613">
        <f t="shared" si="14"/>
        <v>17</v>
      </c>
      <c r="M345" s="1795">
        <f t="shared" si="15"/>
        <v>12</v>
      </c>
      <c r="N345" s="2050"/>
      <c r="O345" s="2050">
        <v>38</v>
      </c>
      <c r="P345" s="404"/>
      <c r="Q345" s="2051"/>
      <c r="R345" s="367"/>
      <c r="S345" s="367"/>
      <c r="T345" s="367"/>
      <c r="U345" s="367"/>
    </row>
    <row r="346" spans="1:21" ht="15" customHeight="1">
      <c r="A346" s="903">
        <v>43711</v>
      </c>
      <c r="B346" s="384">
        <v>43699</v>
      </c>
      <c r="C346" s="364">
        <v>43730</v>
      </c>
      <c r="D346" s="364">
        <v>43730</v>
      </c>
      <c r="E346" s="355" t="s">
        <v>3335</v>
      </c>
      <c r="F346" s="353" t="s">
        <v>13006</v>
      </c>
      <c r="G346" s="353" t="s">
        <v>15387</v>
      </c>
      <c r="H346" s="353" t="s">
        <v>15220</v>
      </c>
      <c r="I346" s="353"/>
      <c r="J346" s="353" t="s">
        <v>3001</v>
      </c>
      <c r="K346" s="353" t="s">
        <v>2888</v>
      </c>
      <c r="L346" s="613">
        <f t="shared" si="14"/>
        <v>12</v>
      </c>
      <c r="M346" s="1795">
        <f t="shared" si="15"/>
        <v>7</v>
      </c>
      <c r="N346" s="13"/>
      <c r="O346" s="2050">
        <v>49</v>
      </c>
      <c r="P346" s="404"/>
      <c r="Q346" s="2051"/>
      <c r="R346" s="367"/>
      <c r="S346" s="367"/>
      <c r="T346" s="367"/>
      <c r="U346" s="367"/>
    </row>
    <row r="347" spans="1:21" ht="12.6" customHeight="1">
      <c r="A347" s="903">
        <v>43699</v>
      </c>
      <c r="B347" s="384">
        <v>43696</v>
      </c>
      <c r="C347" s="364">
        <v>43699</v>
      </c>
      <c r="D347" s="364">
        <v>43727</v>
      </c>
      <c r="E347" s="355" t="s">
        <v>3334</v>
      </c>
      <c r="F347" s="353" t="s">
        <v>15388</v>
      </c>
      <c r="G347" s="22" t="s">
        <v>15389</v>
      </c>
      <c r="H347" s="22"/>
      <c r="I347" s="22"/>
      <c r="J347" s="353" t="s">
        <v>3001</v>
      </c>
      <c r="K347" s="2049"/>
      <c r="L347" s="730">
        <f t="shared" si="14"/>
        <v>3</v>
      </c>
      <c r="M347" s="2066">
        <f t="shared" si="15"/>
        <v>2</v>
      </c>
      <c r="N347" s="353"/>
      <c r="O347" s="2050">
        <v>34</v>
      </c>
      <c r="P347" s="404"/>
      <c r="Q347" s="355"/>
      <c r="R347" s="355"/>
      <c r="S347" s="355"/>
      <c r="T347" s="355"/>
      <c r="U347" s="355"/>
    </row>
    <row r="348" spans="1:21" ht="12.6" customHeight="1">
      <c r="A348" s="903">
        <v>43503</v>
      </c>
      <c r="B348" s="910">
        <v>43497</v>
      </c>
      <c r="C348" s="904">
        <v>43525</v>
      </c>
      <c r="D348" s="904">
        <v>43525</v>
      </c>
      <c r="E348" s="367" t="s">
        <v>3334</v>
      </c>
      <c r="F348" s="404" t="s">
        <v>15390</v>
      </c>
      <c r="G348" s="404" t="s">
        <v>15391</v>
      </c>
      <c r="H348" s="353"/>
      <c r="I348" s="404"/>
      <c r="J348" s="665" t="s">
        <v>3001</v>
      </c>
      <c r="K348" s="2049"/>
      <c r="L348" s="613">
        <f t="shared" si="14"/>
        <v>6</v>
      </c>
      <c r="M348" s="1795">
        <f t="shared" si="15"/>
        <v>3</v>
      </c>
      <c r="N348" s="2050"/>
      <c r="O348" s="2050">
        <v>5</v>
      </c>
      <c r="P348" s="404"/>
      <c r="Q348" s="2051"/>
      <c r="R348" s="367"/>
      <c r="S348" s="367"/>
      <c r="T348" s="367"/>
      <c r="U348" s="367"/>
    </row>
    <row r="349" spans="1:21" ht="12.6" customHeight="1">
      <c r="A349" s="903">
        <v>43581</v>
      </c>
      <c r="B349" s="377">
        <v>43549</v>
      </c>
      <c r="C349" s="364">
        <v>43581</v>
      </c>
      <c r="D349" s="360">
        <v>43581</v>
      </c>
      <c r="E349" s="355" t="s">
        <v>3334</v>
      </c>
      <c r="F349" s="353" t="s">
        <v>15392</v>
      </c>
      <c r="G349" s="22" t="s">
        <v>15393</v>
      </c>
      <c r="H349" s="22"/>
      <c r="I349" s="353"/>
      <c r="J349" s="348" t="s">
        <v>2033</v>
      </c>
      <c r="K349" s="353"/>
      <c r="L349" s="613">
        <f t="shared" si="14"/>
        <v>32</v>
      </c>
      <c r="M349" s="1795">
        <f t="shared" si="15"/>
        <v>23</v>
      </c>
      <c r="N349" s="2050"/>
      <c r="O349" s="2050">
        <v>59</v>
      </c>
      <c r="P349" s="353"/>
      <c r="Q349" s="2051"/>
      <c r="R349" s="367"/>
      <c r="S349" s="367"/>
      <c r="T349" s="367"/>
      <c r="U349" s="367"/>
    </row>
    <row r="350" spans="1:21" ht="12.6" customHeight="1">
      <c r="A350" s="903">
        <v>43651</v>
      </c>
      <c r="B350" s="381">
        <v>43627</v>
      </c>
      <c r="C350" s="364">
        <v>43657</v>
      </c>
      <c r="D350" s="364">
        <v>43657</v>
      </c>
      <c r="E350" s="355" t="s">
        <v>3334</v>
      </c>
      <c r="F350" s="353" t="s">
        <v>15394</v>
      </c>
      <c r="G350" s="353" t="s">
        <v>15395</v>
      </c>
      <c r="H350" s="353"/>
      <c r="I350" s="353"/>
      <c r="J350" s="348" t="s">
        <v>2034</v>
      </c>
      <c r="K350" s="2049"/>
      <c r="L350" s="613">
        <f t="shared" si="14"/>
        <v>24</v>
      </c>
      <c r="M350" s="1795">
        <f t="shared" si="15"/>
        <v>17</v>
      </c>
      <c r="N350" s="2050"/>
      <c r="O350" s="2050">
        <v>54</v>
      </c>
      <c r="P350" s="404"/>
      <c r="Q350" s="2051"/>
      <c r="R350" s="367"/>
      <c r="S350" s="367"/>
      <c r="T350" s="367"/>
      <c r="U350" s="367"/>
    </row>
    <row r="351" spans="1:21" ht="12.6" customHeight="1">
      <c r="A351" s="903">
        <v>43728</v>
      </c>
      <c r="B351" s="384">
        <v>43700</v>
      </c>
      <c r="C351" s="364">
        <v>43731</v>
      </c>
      <c r="D351" s="364">
        <v>43731</v>
      </c>
      <c r="E351" s="355" t="s">
        <v>3334</v>
      </c>
      <c r="F351" s="22" t="s">
        <v>15396</v>
      </c>
      <c r="G351" s="22" t="s">
        <v>15397</v>
      </c>
      <c r="H351" s="22"/>
      <c r="I351" s="22"/>
      <c r="J351" s="353" t="s">
        <v>2035</v>
      </c>
      <c r="K351" s="353" t="s">
        <v>2888</v>
      </c>
      <c r="L351" s="613">
        <f t="shared" si="14"/>
        <v>28</v>
      </c>
      <c r="M351" s="1795">
        <f t="shared" si="15"/>
        <v>19</v>
      </c>
      <c r="N351" s="2050"/>
      <c r="O351" s="2050">
        <v>65</v>
      </c>
      <c r="P351" s="404"/>
      <c r="Q351" s="353"/>
      <c r="R351" s="353"/>
      <c r="S351" s="353"/>
      <c r="T351" s="353"/>
      <c r="U351" s="353"/>
    </row>
    <row r="352" spans="1:21" ht="12.6" customHeight="1">
      <c r="A352" s="906">
        <v>43677</v>
      </c>
      <c r="B352" s="383">
        <v>43661</v>
      </c>
      <c r="C352" s="364">
        <v>43692</v>
      </c>
      <c r="D352" s="364">
        <v>43692</v>
      </c>
      <c r="E352" s="355" t="s">
        <v>3334</v>
      </c>
      <c r="F352" s="353" t="s">
        <v>15398</v>
      </c>
      <c r="G352" s="353" t="s">
        <v>15399</v>
      </c>
      <c r="H352" s="353"/>
      <c r="I352" s="353"/>
      <c r="J352" s="353" t="s">
        <v>2035</v>
      </c>
      <c r="K352" s="2049"/>
      <c r="L352" s="613">
        <f t="shared" si="14"/>
        <v>16</v>
      </c>
      <c r="M352" s="1795">
        <f t="shared" si="15"/>
        <v>11</v>
      </c>
      <c r="N352" s="2050"/>
      <c r="O352" s="2050">
        <v>45</v>
      </c>
      <c r="P352" s="404"/>
      <c r="Q352" s="2051"/>
      <c r="R352" s="367"/>
      <c r="S352" s="367"/>
      <c r="T352" s="367"/>
      <c r="U352" s="367"/>
    </row>
    <row r="353" spans="1:31" ht="12.6" customHeight="1">
      <c r="A353" s="905">
        <v>43518</v>
      </c>
      <c r="B353" s="2063">
        <v>43489</v>
      </c>
      <c r="C353" s="905">
        <v>43521</v>
      </c>
      <c r="D353" s="905">
        <v>43521</v>
      </c>
      <c r="E353" s="367" t="s">
        <v>3334</v>
      </c>
      <c r="F353" s="404" t="s">
        <v>15400</v>
      </c>
      <c r="G353" s="404" t="s">
        <v>15401</v>
      </c>
      <c r="H353" s="353"/>
      <c r="I353" s="404"/>
      <c r="J353" s="665" t="s">
        <v>2042</v>
      </c>
      <c r="K353" s="2049"/>
      <c r="L353" s="613">
        <f t="shared" si="14"/>
        <v>29</v>
      </c>
      <c r="M353" s="1795">
        <f t="shared" si="15"/>
        <v>20</v>
      </c>
      <c r="N353" s="404"/>
      <c r="O353" s="2050">
        <v>69</v>
      </c>
      <c r="P353" s="404"/>
      <c r="Q353" s="353"/>
      <c r="R353" s="353"/>
      <c r="S353" s="353"/>
      <c r="T353" s="353"/>
      <c r="U353" s="353"/>
      <c r="V353" s="353"/>
      <c r="W353" s="353"/>
      <c r="X353" s="353"/>
      <c r="Y353" s="353"/>
      <c r="Z353" s="353"/>
      <c r="AA353" s="353"/>
      <c r="AB353" s="353"/>
      <c r="AC353" s="353"/>
      <c r="AD353" s="353"/>
      <c r="AE353" s="353"/>
    </row>
    <row r="354" spans="1:31" ht="12.6" customHeight="1">
      <c r="A354" s="903">
        <v>43669</v>
      </c>
      <c r="B354" s="383">
        <v>43649</v>
      </c>
      <c r="C354" s="364">
        <v>43663</v>
      </c>
      <c r="D354" s="364">
        <v>43682</v>
      </c>
      <c r="E354" s="355" t="s">
        <v>3335</v>
      </c>
      <c r="F354" s="353" t="s">
        <v>15402</v>
      </c>
      <c r="G354" s="22" t="s">
        <v>15403</v>
      </c>
      <c r="H354" s="22"/>
      <c r="I354" s="22"/>
      <c r="J354" s="353" t="s">
        <v>2042</v>
      </c>
      <c r="K354" s="353" t="s">
        <v>12427</v>
      </c>
      <c r="L354" s="613">
        <f t="shared" si="14"/>
        <v>20</v>
      </c>
      <c r="M354" s="1795">
        <f t="shared" si="15"/>
        <v>13</v>
      </c>
      <c r="N354" s="2050"/>
      <c r="O354" s="2050">
        <v>29</v>
      </c>
      <c r="P354" s="353"/>
      <c r="Q354" s="367"/>
      <c r="R354" s="367"/>
      <c r="S354" s="367"/>
      <c r="T354" s="367"/>
      <c r="U354" s="367"/>
      <c r="V354" s="367"/>
      <c r="W354" s="367"/>
      <c r="X354" s="367"/>
      <c r="Y354" s="367"/>
      <c r="Z354" s="367"/>
      <c r="AA354" s="367"/>
      <c r="AB354" s="367"/>
      <c r="AC354" s="367"/>
      <c r="AD354" s="367"/>
      <c r="AE354" s="367"/>
    </row>
    <row r="355" spans="1:31" ht="12.6" customHeight="1">
      <c r="A355" s="903">
        <v>43479</v>
      </c>
      <c r="B355" s="2053">
        <v>43476</v>
      </c>
      <c r="C355" s="367"/>
      <c r="D355" s="367"/>
      <c r="E355" s="367" t="s">
        <v>3334</v>
      </c>
      <c r="F355" s="404" t="s">
        <v>15404</v>
      </c>
      <c r="G355" s="404" t="s">
        <v>15405</v>
      </c>
      <c r="H355" s="353"/>
      <c r="I355" s="404"/>
      <c r="J355" s="665" t="s">
        <v>2033</v>
      </c>
      <c r="K355" s="2049"/>
      <c r="L355" s="613">
        <f t="shared" si="14"/>
        <v>3</v>
      </c>
      <c r="M355" s="1795">
        <f t="shared" si="15"/>
        <v>0</v>
      </c>
      <c r="N355" s="2050"/>
      <c r="O355" s="2050">
        <v>30</v>
      </c>
      <c r="P355" s="404"/>
      <c r="Q355" s="2051"/>
      <c r="R355" s="367"/>
      <c r="S355" s="367"/>
      <c r="T355" s="367"/>
      <c r="U355" s="367"/>
      <c r="V355" s="367"/>
      <c r="W355" s="2056"/>
      <c r="X355" s="367"/>
      <c r="Y355" s="367"/>
      <c r="Z355" s="367"/>
      <c r="AA355" s="367"/>
      <c r="AB355" s="367"/>
      <c r="AC355" s="367"/>
      <c r="AD355" s="367"/>
      <c r="AE355" s="367"/>
    </row>
    <row r="356" spans="1:31" ht="12.6" customHeight="1">
      <c r="A356" s="903">
        <v>43539</v>
      </c>
      <c r="B356" s="910">
        <v>43514</v>
      </c>
      <c r="C356" s="904">
        <v>43542</v>
      </c>
      <c r="D356" s="904">
        <v>43542</v>
      </c>
      <c r="E356" s="367" t="s">
        <v>3334</v>
      </c>
      <c r="F356" s="404" t="s">
        <v>15406</v>
      </c>
      <c r="G356" s="404" t="s">
        <v>15407</v>
      </c>
      <c r="H356" s="353" t="s">
        <v>15308</v>
      </c>
      <c r="I356" s="404"/>
      <c r="J356" s="665" t="s">
        <v>3001</v>
      </c>
      <c r="K356" s="2049"/>
      <c r="L356" s="613">
        <f t="shared" si="14"/>
        <v>25</v>
      </c>
      <c r="M356" s="1795">
        <f t="shared" si="15"/>
        <v>18</v>
      </c>
      <c r="N356" s="2050"/>
      <c r="O356" s="2050">
        <v>41</v>
      </c>
      <c r="P356" s="404"/>
      <c r="Q356" s="2051"/>
      <c r="R356" s="367"/>
      <c r="S356" s="367"/>
      <c r="T356" s="367"/>
      <c r="U356" s="367"/>
      <c r="V356" s="367"/>
      <c r="W356" s="2052"/>
      <c r="X356" s="367"/>
      <c r="Y356" s="367"/>
      <c r="Z356" s="367"/>
      <c r="AA356" s="367"/>
      <c r="AB356" s="367"/>
      <c r="AC356" s="367"/>
      <c r="AD356" s="367"/>
      <c r="AE356" s="367"/>
    </row>
    <row r="357" spans="1:31" ht="12.6" customHeight="1">
      <c r="A357" s="903">
        <v>43613</v>
      </c>
      <c r="B357" s="717">
        <v>43607</v>
      </c>
      <c r="C357" s="364">
        <v>43612</v>
      </c>
      <c r="D357" s="364">
        <v>43612</v>
      </c>
      <c r="E357" s="355" t="s">
        <v>3335</v>
      </c>
      <c r="F357" s="353" t="s">
        <v>15408</v>
      </c>
      <c r="G357" s="22" t="s">
        <v>15409</v>
      </c>
      <c r="H357" s="22"/>
      <c r="I357" s="353"/>
      <c r="J357" s="8" t="s">
        <v>2033</v>
      </c>
      <c r="K357" s="353" t="s">
        <v>2039</v>
      </c>
      <c r="L357" s="613">
        <f t="shared" si="14"/>
        <v>6</v>
      </c>
      <c r="M357" s="1795">
        <f t="shared" si="15"/>
        <v>3</v>
      </c>
      <c r="N357" s="2050"/>
      <c r="O357" s="2050">
        <v>42</v>
      </c>
      <c r="P357" s="353"/>
      <c r="Q357" s="2051"/>
      <c r="R357" s="367"/>
      <c r="S357" s="367"/>
      <c r="T357" s="367"/>
      <c r="U357" s="367"/>
      <c r="V357" s="367"/>
      <c r="W357" s="2052"/>
      <c r="X357" s="367"/>
      <c r="Y357" s="367"/>
      <c r="Z357" s="367"/>
      <c r="AA357" s="367"/>
      <c r="AB357" s="367"/>
      <c r="AC357" s="367"/>
      <c r="AD357" s="367"/>
      <c r="AE357" s="367"/>
    </row>
    <row r="358" spans="1:31" ht="12.6" customHeight="1">
      <c r="A358" s="903">
        <v>43503</v>
      </c>
      <c r="B358" s="2053">
        <v>43490</v>
      </c>
      <c r="C358" s="904">
        <v>43495</v>
      </c>
      <c r="D358" s="904">
        <v>43521</v>
      </c>
      <c r="E358" s="367" t="s">
        <v>3334</v>
      </c>
      <c r="F358" s="404" t="s">
        <v>15410</v>
      </c>
      <c r="G358" s="404" t="s">
        <v>15411</v>
      </c>
      <c r="H358" s="353" t="s">
        <v>3660</v>
      </c>
      <c r="I358" s="404"/>
      <c r="J358" s="665" t="s">
        <v>2039</v>
      </c>
      <c r="K358" s="2049"/>
      <c r="L358" s="613">
        <f t="shared" si="14"/>
        <v>13</v>
      </c>
      <c r="M358" s="1795">
        <f t="shared" si="15"/>
        <v>8</v>
      </c>
      <c r="N358" s="404"/>
      <c r="O358" s="2050">
        <v>71</v>
      </c>
      <c r="P358" s="404"/>
      <c r="Q358" s="2051"/>
      <c r="R358" s="367"/>
      <c r="S358" s="367"/>
      <c r="T358" s="367"/>
      <c r="U358" s="367"/>
      <c r="V358" s="367"/>
      <c r="W358" s="2052"/>
      <c r="X358" s="367"/>
      <c r="Y358" s="367"/>
      <c r="Z358" s="367"/>
      <c r="AA358" s="367"/>
      <c r="AB358" s="367"/>
      <c r="AC358" s="367"/>
      <c r="AD358" s="367"/>
      <c r="AE358" s="367"/>
    </row>
    <row r="359" spans="1:31" ht="12.6" customHeight="1">
      <c r="A359" s="906">
        <v>43588</v>
      </c>
      <c r="B359" s="1050">
        <v>43564</v>
      </c>
      <c r="C359" s="364">
        <v>43594</v>
      </c>
      <c r="D359" s="364">
        <v>43594</v>
      </c>
      <c r="E359" s="342" t="s">
        <v>3335</v>
      </c>
      <c r="F359" s="2086" t="s">
        <v>15412</v>
      </c>
      <c r="G359" s="2086" t="s">
        <v>15413</v>
      </c>
      <c r="H359" s="1393"/>
      <c r="I359" s="2086"/>
      <c r="J359" s="951" t="s">
        <v>3001</v>
      </c>
      <c r="K359" s="2049"/>
      <c r="L359" s="613">
        <f t="shared" si="14"/>
        <v>24</v>
      </c>
      <c r="M359" s="1795">
        <f t="shared" si="15"/>
        <v>17</v>
      </c>
      <c r="N359" s="2050"/>
      <c r="O359" s="2050">
        <v>30</v>
      </c>
      <c r="P359" s="1795">
        <v>11</v>
      </c>
      <c r="Q359" s="2051"/>
      <c r="R359" s="367"/>
      <c r="S359" s="367"/>
      <c r="T359" s="367"/>
      <c r="U359" s="367"/>
      <c r="V359" s="367"/>
      <c r="W359" s="2056"/>
      <c r="X359" s="367"/>
      <c r="Y359" s="367"/>
      <c r="Z359" s="367"/>
      <c r="AA359" s="367"/>
      <c r="AB359" s="367"/>
      <c r="AC359" s="367"/>
      <c r="AD359" s="367"/>
      <c r="AE359" s="367"/>
    </row>
    <row r="360" spans="1:31" ht="12.6" customHeight="1">
      <c r="A360" s="905">
        <v>43516</v>
      </c>
      <c r="B360" s="2063">
        <v>43486</v>
      </c>
      <c r="C360" s="905">
        <v>43517</v>
      </c>
      <c r="D360" s="905">
        <v>43517</v>
      </c>
      <c r="E360" s="367" t="s">
        <v>3334</v>
      </c>
      <c r="F360" s="404" t="s">
        <v>15414</v>
      </c>
      <c r="G360" s="404" t="s">
        <v>15415</v>
      </c>
      <c r="H360" s="353"/>
      <c r="I360" s="404"/>
      <c r="J360" s="665" t="s">
        <v>2042</v>
      </c>
      <c r="K360" s="2049"/>
      <c r="L360" s="613">
        <f t="shared" si="14"/>
        <v>30</v>
      </c>
      <c r="M360" s="1795">
        <f t="shared" si="15"/>
        <v>21</v>
      </c>
      <c r="N360" s="404"/>
      <c r="O360" s="2050">
        <v>59</v>
      </c>
      <c r="P360" s="404"/>
      <c r="Q360" s="353"/>
      <c r="R360" s="353"/>
      <c r="S360" s="353"/>
      <c r="T360" s="353"/>
      <c r="U360" s="353"/>
      <c r="V360" s="353"/>
      <c r="W360" s="353"/>
      <c r="X360" s="353"/>
      <c r="Y360" s="353"/>
      <c r="Z360" s="353"/>
      <c r="AA360" s="353"/>
      <c r="AB360" s="353"/>
      <c r="AC360" s="353"/>
      <c r="AD360" s="353"/>
      <c r="AE360" s="353"/>
    </row>
    <row r="361" spans="1:31" ht="12.6" customHeight="1">
      <c r="A361" s="904">
        <v>43504</v>
      </c>
      <c r="B361" s="2063">
        <v>43489</v>
      </c>
      <c r="C361" s="905">
        <v>43496</v>
      </c>
      <c r="D361" s="905">
        <v>43521</v>
      </c>
      <c r="E361" s="367" t="s">
        <v>3334</v>
      </c>
      <c r="F361" s="404" t="s">
        <v>15416</v>
      </c>
      <c r="G361" s="404" t="s">
        <v>15417</v>
      </c>
      <c r="H361" s="353"/>
      <c r="I361" s="404"/>
      <c r="J361" s="665" t="s">
        <v>2042</v>
      </c>
      <c r="K361" s="2049"/>
      <c r="L361" s="613">
        <f t="shared" si="14"/>
        <v>15</v>
      </c>
      <c r="M361" s="1795">
        <f t="shared" si="15"/>
        <v>10</v>
      </c>
      <c r="N361" s="2050"/>
      <c r="O361" s="2050">
        <v>70</v>
      </c>
      <c r="P361" s="404"/>
      <c r="Q361" s="367"/>
      <c r="R361" s="367"/>
      <c r="S361" s="367"/>
      <c r="T361" s="367"/>
      <c r="U361" s="367"/>
      <c r="V361" s="367"/>
      <c r="W361" s="367"/>
      <c r="X361" s="367"/>
      <c r="Y361" s="367"/>
      <c r="Z361" s="367"/>
      <c r="AA361" s="367"/>
      <c r="AB361" s="367"/>
      <c r="AC361" s="367"/>
      <c r="AD361" s="367"/>
      <c r="AE361" s="367"/>
    </row>
    <row r="362" spans="1:31" ht="12.6" customHeight="1">
      <c r="A362" s="903">
        <v>43623</v>
      </c>
      <c r="B362" s="381">
        <v>43621</v>
      </c>
      <c r="C362" s="364">
        <v>43651</v>
      </c>
      <c r="D362" s="364">
        <v>43651</v>
      </c>
      <c r="E362" s="355" t="s">
        <v>3335</v>
      </c>
      <c r="F362" s="353" t="s">
        <v>15418</v>
      </c>
      <c r="G362" s="353" t="s">
        <v>15419</v>
      </c>
      <c r="H362" s="353"/>
      <c r="I362" s="353"/>
      <c r="J362" s="348" t="s">
        <v>2969</v>
      </c>
      <c r="K362" s="2049"/>
      <c r="L362" s="613">
        <f t="shared" si="14"/>
        <v>2</v>
      </c>
      <c r="M362" s="1795">
        <f t="shared" si="15"/>
        <v>1</v>
      </c>
      <c r="N362" s="2050"/>
      <c r="O362" s="2050">
        <v>55</v>
      </c>
      <c r="P362" s="404"/>
      <c r="Q362" s="2051"/>
      <c r="R362" s="367"/>
      <c r="S362" s="367"/>
      <c r="T362" s="367"/>
      <c r="U362" s="367"/>
      <c r="V362" s="367"/>
      <c r="W362" s="2052"/>
      <c r="X362" s="367"/>
      <c r="Y362" s="367"/>
      <c r="Z362" s="367"/>
      <c r="AA362" s="367"/>
      <c r="AB362" s="367"/>
      <c r="AC362" s="367"/>
      <c r="AD362" s="367"/>
      <c r="AE362" s="367"/>
    </row>
    <row r="363" spans="1:31" ht="12.6" customHeight="1">
      <c r="A363" s="903">
        <v>43661</v>
      </c>
      <c r="B363" s="383">
        <v>43656</v>
      </c>
      <c r="C363" s="364">
        <v>43687</v>
      </c>
      <c r="D363" s="364">
        <v>43687</v>
      </c>
      <c r="E363" s="355" t="s">
        <v>3334</v>
      </c>
      <c r="F363" s="353" t="s">
        <v>15420</v>
      </c>
      <c r="G363" s="353" t="s">
        <v>15421</v>
      </c>
      <c r="H363" s="353"/>
      <c r="I363" s="353"/>
      <c r="J363" s="353" t="s">
        <v>3001</v>
      </c>
      <c r="K363" s="2049"/>
      <c r="L363" s="613">
        <f t="shared" si="14"/>
        <v>5</v>
      </c>
      <c r="M363" s="1795">
        <f t="shared" si="15"/>
        <v>2</v>
      </c>
      <c r="N363" s="2050"/>
      <c r="O363" s="2050">
        <v>13</v>
      </c>
      <c r="P363" s="404"/>
      <c r="Q363" s="367"/>
      <c r="R363" s="367"/>
      <c r="S363" s="367"/>
      <c r="T363" s="367"/>
      <c r="U363" s="367"/>
      <c r="V363" s="367"/>
      <c r="W363" s="367"/>
      <c r="X363" s="367"/>
      <c r="Y363" s="367"/>
      <c r="Z363" s="367"/>
      <c r="AA363" s="367"/>
      <c r="AB363" s="367"/>
      <c r="AC363" s="367"/>
      <c r="AD363" s="367"/>
      <c r="AE363" s="367"/>
    </row>
    <row r="364" spans="1:31" ht="12.6" customHeight="1">
      <c r="A364" s="906">
        <v>43669</v>
      </c>
      <c r="B364" s="383">
        <v>43668</v>
      </c>
      <c r="C364" s="364">
        <v>43699</v>
      </c>
      <c r="D364" s="364">
        <v>43699</v>
      </c>
      <c r="E364" s="355" t="s">
        <v>3334</v>
      </c>
      <c r="F364" s="353" t="s">
        <v>15422</v>
      </c>
      <c r="G364" s="353" t="s">
        <v>15423</v>
      </c>
      <c r="H364" s="353"/>
      <c r="I364" s="353"/>
      <c r="J364" s="353" t="s">
        <v>2033</v>
      </c>
      <c r="K364" s="353" t="s">
        <v>2039</v>
      </c>
      <c r="L364" s="613">
        <f t="shared" si="14"/>
        <v>1</v>
      </c>
      <c r="M364" s="1795">
        <f t="shared" si="15"/>
        <v>0</v>
      </c>
      <c r="N364" s="2050"/>
      <c r="O364" s="2050">
        <v>31</v>
      </c>
      <c r="P364" s="353"/>
      <c r="Q364" s="2083">
        <f>AVERAGE($L$444:$L$557)</f>
        <v>14.112676056338028</v>
      </c>
      <c r="R364" s="927">
        <f>COUNT($B$444:$B$557)</f>
        <v>71</v>
      </c>
      <c r="S364" s="927">
        <f>COUNTIF($E$444:$E$557,$S$1)</f>
        <v>48</v>
      </c>
      <c r="T364" s="927">
        <f>COUNTIF($E$444:$E$557,$T$1)</f>
        <v>23</v>
      </c>
      <c r="U364" s="927">
        <f>R364-S364-T364</f>
        <v>0</v>
      </c>
      <c r="V364" s="926"/>
      <c r="W364" s="2084">
        <f t="shared" ref="W364:AD364" si="16">COUNTIF($J$444:$J$557, W$1)</f>
        <v>13</v>
      </c>
      <c r="X364" s="2084">
        <f t="shared" si="16"/>
        <v>9</v>
      </c>
      <c r="Y364" s="2084">
        <f t="shared" si="16"/>
        <v>12</v>
      </c>
      <c r="Z364" s="2084">
        <f t="shared" si="16"/>
        <v>2</v>
      </c>
      <c r="AA364" s="2084">
        <f t="shared" si="16"/>
        <v>20</v>
      </c>
      <c r="AB364" s="2084">
        <f t="shared" si="16"/>
        <v>7</v>
      </c>
      <c r="AC364" s="2084">
        <f t="shared" si="16"/>
        <v>6</v>
      </c>
      <c r="AD364" s="2084">
        <f t="shared" si="16"/>
        <v>2</v>
      </c>
      <c r="AE364" s="729">
        <f>SUM(W364:AD364)</f>
        <v>71</v>
      </c>
    </row>
    <row r="365" spans="1:31" ht="12.6" customHeight="1">
      <c r="A365" s="903">
        <v>43523</v>
      </c>
      <c r="B365" s="910">
        <v>43503</v>
      </c>
      <c r="C365" s="904">
        <v>43531</v>
      </c>
      <c r="D365" s="904">
        <v>43531</v>
      </c>
      <c r="E365" s="367" t="s">
        <v>3334</v>
      </c>
      <c r="F365" s="404" t="s">
        <v>15424</v>
      </c>
      <c r="G365" s="404" t="s">
        <v>15425</v>
      </c>
      <c r="H365" s="353" t="s">
        <v>12632</v>
      </c>
      <c r="I365" s="404"/>
      <c r="J365" s="665" t="s">
        <v>2042</v>
      </c>
      <c r="K365" s="2049"/>
      <c r="L365" s="613">
        <f t="shared" si="14"/>
        <v>20</v>
      </c>
      <c r="M365" s="1795">
        <f t="shared" si="15"/>
        <v>13</v>
      </c>
      <c r="N365" s="404"/>
      <c r="O365" s="2050">
        <v>16</v>
      </c>
      <c r="P365" s="404"/>
      <c r="Q365" s="367"/>
      <c r="R365" s="367"/>
      <c r="S365" s="367"/>
      <c r="T365" s="367"/>
      <c r="U365" s="367"/>
      <c r="V365" s="367"/>
      <c r="W365" s="367"/>
      <c r="X365" s="367"/>
      <c r="Y365" s="367"/>
      <c r="Z365" s="367"/>
      <c r="AA365" s="367"/>
      <c r="AB365" s="367"/>
      <c r="AC365" s="367"/>
      <c r="AD365" s="367"/>
      <c r="AE365" s="367"/>
    </row>
    <row r="366" spans="1:31" ht="12.6" customHeight="1">
      <c r="A366" s="905">
        <v>43658</v>
      </c>
      <c r="B366" s="920">
        <v>43648</v>
      </c>
      <c r="C366" s="904">
        <v>43655</v>
      </c>
      <c r="D366" s="904">
        <v>43679</v>
      </c>
      <c r="E366" s="367" t="s">
        <v>3335</v>
      </c>
      <c r="F366" s="404" t="s">
        <v>15424</v>
      </c>
      <c r="G366" s="404" t="s">
        <v>15426</v>
      </c>
      <c r="H366" s="353" t="s">
        <v>15427</v>
      </c>
      <c r="I366" s="404"/>
      <c r="J366" s="665" t="s">
        <v>2042</v>
      </c>
      <c r="K366" s="2049"/>
      <c r="L366" s="613">
        <f t="shared" si="14"/>
        <v>10</v>
      </c>
      <c r="M366" s="1795">
        <f t="shared" si="15"/>
        <v>7</v>
      </c>
      <c r="N366" s="2050"/>
      <c r="O366" s="2050">
        <v>18</v>
      </c>
      <c r="P366" s="404"/>
      <c r="Q366" s="2051"/>
      <c r="R366" s="367"/>
      <c r="S366" s="367"/>
      <c r="T366" s="367"/>
      <c r="U366" s="367"/>
      <c r="V366" s="367"/>
      <c r="W366" s="2056"/>
      <c r="X366" s="367"/>
      <c r="Y366" s="367"/>
      <c r="Z366" s="367"/>
      <c r="AA366" s="367"/>
      <c r="AB366" s="367"/>
      <c r="AC366" s="367"/>
      <c r="AD366" s="367"/>
      <c r="AE366" s="367"/>
    </row>
    <row r="367" spans="1:31" ht="12.6" customHeight="1">
      <c r="A367" s="903">
        <v>43509</v>
      </c>
      <c r="B367" s="910">
        <v>43504</v>
      </c>
      <c r="C367" s="904">
        <v>43510</v>
      </c>
      <c r="D367" s="904">
        <v>43532</v>
      </c>
      <c r="E367" s="367" t="s">
        <v>3335</v>
      </c>
      <c r="F367" s="404" t="s">
        <v>15428</v>
      </c>
      <c r="G367" s="404" t="s">
        <v>15429</v>
      </c>
      <c r="H367" s="353"/>
      <c r="I367" s="404"/>
      <c r="J367" s="665" t="s">
        <v>2039</v>
      </c>
      <c r="K367" s="2049"/>
      <c r="L367" s="613">
        <f t="shared" si="14"/>
        <v>5</v>
      </c>
      <c r="M367" s="1795">
        <f t="shared" si="15"/>
        <v>2</v>
      </c>
      <c r="N367" s="2050"/>
      <c r="O367" s="2050">
        <v>17</v>
      </c>
      <c r="P367" s="404"/>
      <c r="Q367" s="2051"/>
      <c r="R367" s="367"/>
      <c r="S367" s="367"/>
      <c r="T367" s="367"/>
      <c r="U367" s="367"/>
      <c r="V367" s="367"/>
      <c r="W367" s="2056"/>
      <c r="X367" s="367"/>
      <c r="Y367" s="367"/>
      <c r="Z367" s="367"/>
      <c r="AA367" s="367"/>
      <c r="AB367" s="367"/>
      <c r="AC367" s="367"/>
      <c r="AD367" s="367"/>
      <c r="AE367" s="367"/>
    </row>
    <row r="368" spans="1:31" ht="12.6" customHeight="1">
      <c r="A368" s="903">
        <v>43658</v>
      </c>
      <c r="B368" s="381">
        <v>43643</v>
      </c>
      <c r="C368" s="364">
        <v>43672</v>
      </c>
      <c r="D368" s="364">
        <v>43673</v>
      </c>
      <c r="E368" s="355" t="s">
        <v>3334</v>
      </c>
      <c r="F368" s="353" t="s">
        <v>15430</v>
      </c>
      <c r="G368" s="22" t="s">
        <v>15431</v>
      </c>
      <c r="H368" s="22"/>
      <c r="I368" s="22"/>
      <c r="J368" s="353" t="s">
        <v>3001</v>
      </c>
      <c r="K368" s="353"/>
      <c r="L368" s="613">
        <f t="shared" si="14"/>
        <v>15</v>
      </c>
      <c r="M368" s="1795">
        <f t="shared" si="15"/>
        <v>10</v>
      </c>
      <c r="N368" s="353"/>
      <c r="O368" s="2050">
        <v>68</v>
      </c>
      <c r="P368" s="353"/>
      <c r="Q368" s="353"/>
      <c r="R368" s="353"/>
      <c r="S368" s="353"/>
      <c r="T368" s="353"/>
      <c r="U368" s="353"/>
      <c r="V368" s="353"/>
      <c r="W368" s="353"/>
      <c r="X368" s="353"/>
      <c r="Y368" s="353"/>
      <c r="Z368" s="353"/>
      <c r="AA368" s="353"/>
      <c r="AB368" s="353"/>
      <c r="AC368" s="353"/>
      <c r="AD368" s="353"/>
      <c r="AE368" s="353"/>
    </row>
    <row r="369" spans="1:31" ht="12.6" customHeight="1">
      <c r="A369" s="904">
        <v>43679</v>
      </c>
      <c r="B369" s="921">
        <v>43678</v>
      </c>
      <c r="C369" s="904">
        <v>43710</v>
      </c>
      <c r="D369" s="904">
        <v>43710</v>
      </c>
      <c r="E369" s="367" t="s">
        <v>3334</v>
      </c>
      <c r="F369" s="404" t="s">
        <v>15432</v>
      </c>
      <c r="G369" s="404" t="s">
        <v>15433</v>
      </c>
      <c r="H369" s="353" t="s">
        <v>12582</v>
      </c>
      <c r="I369" s="404"/>
      <c r="J369" s="665" t="s">
        <v>2042</v>
      </c>
      <c r="K369" s="2049"/>
      <c r="L369" s="613">
        <f t="shared" si="14"/>
        <v>1</v>
      </c>
      <c r="M369" s="1795">
        <f t="shared" si="15"/>
        <v>0</v>
      </c>
      <c r="N369" s="2050"/>
      <c r="O369" s="2050">
        <v>1</v>
      </c>
      <c r="P369" s="2082" t="s">
        <v>2401</v>
      </c>
      <c r="Q369" s="353"/>
      <c r="R369" s="353"/>
      <c r="S369" s="353"/>
      <c r="T369" s="353"/>
      <c r="U369" s="353"/>
      <c r="V369" s="353"/>
      <c r="W369" s="353"/>
      <c r="X369" s="353"/>
      <c r="Y369" s="353"/>
      <c r="Z369" s="353"/>
      <c r="AA369" s="353"/>
      <c r="AB369" s="353"/>
      <c r="AC369" s="353"/>
      <c r="AD369" s="353"/>
      <c r="AE369" s="353"/>
    </row>
    <row r="370" spans="1:31" ht="12.6" customHeight="1">
      <c r="A370" s="903">
        <v>43495</v>
      </c>
      <c r="B370" s="2053">
        <v>43494</v>
      </c>
      <c r="C370" s="904">
        <v>43497</v>
      </c>
      <c r="D370" s="904">
        <v>43497</v>
      </c>
      <c r="E370" s="367" t="s">
        <v>3334</v>
      </c>
      <c r="F370" s="404" t="s">
        <v>15434</v>
      </c>
      <c r="G370" s="404" t="s">
        <v>15435</v>
      </c>
      <c r="H370" s="353"/>
      <c r="I370" s="404" t="s">
        <v>2888</v>
      </c>
      <c r="J370" s="665" t="s">
        <v>2033</v>
      </c>
      <c r="K370" s="2049"/>
      <c r="L370" s="613">
        <f t="shared" si="14"/>
        <v>1</v>
      </c>
      <c r="M370" s="1795">
        <f t="shared" si="15"/>
        <v>0</v>
      </c>
      <c r="N370" s="2050"/>
      <c r="O370" s="2050">
        <v>81</v>
      </c>
      <c r="P370" s="404"/>
      <c r="Q370" s="2051"/>
      <c r="R370" s="367"/>
      <c r="S370" s="367"/>
      <c r="T370" s="367"/>
      <c r="U370" s="367"/>
      <c r="V370" s="367"/>
      <c r="W370" s="2052"/>
      <c r="X370" s="367"/>
      <c r="Y370" s="367"/>
      <c r="Z370" s="367"/>
      <c r="AA370" s="367"/>
      <c r="AB370" s="367"/>
      <c r="AC370" s="367"/>
      <c r="AD370" s="367"/>
      <c r="AE370" s="367"/>
    </row>
    <row r="371" spans="1:31" ht="12.6" customHeight="1">
      <c r="A371" s="906">
        <v>43594</v>
      </c>
      <c r="B371" s="2069">
        <v>43566</v>
      </c>
      <c r="C371" s="2058">
        <v>43597</v>
      </c>
      <c r="D371" s="2058">
        <v>43598</v>
      </c>
      <c r="E371" s="367" t="s">
        <v>3335</v>
      </c>
      <c r="F371" s="404" t="s">
        <v>15436</v>
      </c>
      <c r="G371" s="404" t="s">
        <v>15437</v>
      </c>
      <c r="H371" s="353" t="s">
        <v>15438</v>
      </c>
      <c r="I371" s="404"/>
      <c r="J371" s="665" t="s">
        <v>2969</v>
      </c>
      <c r="K371" s="2049"/>
      <c r="L371" s="613">
        <f t="shared" si="14"/>
        <v>28</v>
      </c>
      <c r="M371" s="1795">
        <f t="shared" si="15"/>
        <v>19</v>
      </c>
      <c r="N371" s="353"/>
      <c r="O371" s="2050">
        <v>39</v>
      </c>
      <c r="P371" s="404"/>
      <c r="Q371" s="2051"/>
      <c r="R371" s="367"/>
      <c r="S371" s="367"/>
      <c r="T371" s="367"/>
      <c r="U371" s="367"/>
      <c r="V371" s="367"/>
      <c r="W371" s="2056"/>
      <c r="X371" s="367"/>
      <c r="Y371" s="367"/>
      <c r="Z371" s="367"/>
      <c r="AA371" s="367"/>
      <c r="AB371" s="367"/>
      <c r="AC371" s="367"/>
      <c r="AD371" s="367"/>
      <c r="AE371" s="367"/>
    </row>
    <row r="372" spans="1:31" ht="12.6" customHeight="1">
      <c r="A372" s="912">
        <v>43606</v>
      </c>
      <c r="B372" s="2114">
        <v>43587</v>
      </c>
      <c r="C372" s="904">
        <v>43618</v>
      </c>
      <c r="D372" s="904">
        <v>43618</v>
      </c>
      <c r="E372" s="367" t="s">
        <v>3335</v>
      </c>
      <c r="F372" s="404" t="s">
        <v>12587</v>
      </c>
      <c r="G372" s="404" t="s">
        <v>15439</v>
      </c>
      <c r="H372" s="353" t="s">
        <v>12637</v>
      </c>
      <c r="I372" s="404"/>
      <c r="J372" s="665" t="s">
        <v>2042</v>
      </c>
      <c r="K372" s="2049"/>
      <c r="L372" s="613">
        <f t="shared" si="14"/>
        <v>19</v>
      </c>
      <c r="M372" s="1795">
        <f t="shared" si="15"/>
        <v>12</v>
      </c>
      <c r="N372" s="2050"/>
      <c r="O372" s="2050">
        <v>3</v>
      </c>
      <c r="P372" s="404"/>
      <c r="Q372" s="2083">
        <f>AVERAGE($L$148:$L$209)</f>
        <v>13.919354838709678</v>
      </c>
      <c r="R372" s="927">
        <f>COUNT($B$148:$B$209)</f>
        <v>62</v>
      </c>
      <c r="S372" s="927">
        <f>COUNTIF($E$148:$E$209,$S$1)</f>
        <v>49</v>
      </c>
      <c r="T372" s="927">
        <f>COUNTIF($E$148:$E$209,$T$1)</f>
        <v>13</v>
      </c>
      <c r="U372" s="927">
        <f>R372-S372-T372</f>
        <v>0</v>
      </c>
      <c r="V372" s="926"/>
      <c r="W372" s="2084">
        <f t="shared" ref="W372:AD372" si="17">COUNTIF($J$148:$J$209, W$1)</f>
        <v>12</v>
      </c>
      <c r="X372" s="2084">
        <f t="shared" si="17"/>
        <v>7</v>
      </c>
      <c r="Y372" s="2084">
        <f t="shared" si="17"/>
        <v>20</v>
      </c>
      <c r="Z372" s="2084">
        <f t="shared" si="17"/>
        <v>5</v>
      </c>
      <c r="AA372" s="2084">
        <f t="shared" si="17"/>
        <v>7</v>
      </c>
      <c r="AB372" s="2084">
        <f t="shared" si="17"/>
        <v>7</v>
      </c>
      <c r="AC372" s="2084">
        <f t="shared" si="17"/>
        <v>3</v>
      </c>
      <c r="AD372" s="2084">
        <f t="shared" si="17"/>
        <v>1</v>
      </c>
      <c r="AE372" s="729">
        <f>SUM(W372:AD372)</f>
        <v>62</v>
      </c>
    </row>
    <row r="373" spans="1:31" ht="12.6" customHeight="1">
      <c r="A373" s="903">
        <v>43529</v>
      </c>
      <c r="B373" s="910">
        <v>43497</v>
      </c>
      <c r="C373" s="904">
        <v>43525</v>
      </c>
      <c r="D373" s="907">
        <v>43525</v>
      </c>
      <c r="E373" s="367" t="s">
        <v>3334</v>
      </c>
      <c r="F373" s="404" t="s">
        <v>15440</v>
      </c>
      <c r="G373" s="404" t="s">
        <v>15441</v>
      </c>
      <c r="H373" s="353" t="s">
        <v>3660</v>
      </c>
      <c r="I373" s="404"/>
      <c r="J373" s="665" t="s">
        <v>2034</v>
      </c>
      <c r="K373" s="2049"/>
      <c r="L373" s="613">
        <f t="shared" si="14"/>
        <v>32</v>
      </c>
      <c r="M373" s="1795">
        <f t="shared" si="15"/>
        <v>21</v>
      </c>
      <c r="N373" s="404"/>
      <c r="O373" s="2050">
        <v>4</v>
      </c>
      <c r="P373" s="404"/>
      <c r="Q373" s="427"/>
      <c r="R373" s="427"/>
      <c r="S373" s="427"/>
      <c r="T373" s="427"/>
      <c r="U373" s="427"/>
      <c r="V373" s="427"/>
      <c r="W373" s="427"/>
      <c r="X373" s="427"/>
      <c r="Y373" s="427"/>
      <c r="Z373" s="427"/>
      <c r="AA373" s="427"/>
      <c r="AB373" s="427"/>
      <c r="AC373" s="427"/>
      <c r="AD373" s="427"/>
      <c r="AE373" s="427"/>
    </row>
    <row r="374" spans="1:31" ht="12.6" customHeight="1">
      <c r="A374" s="903">
        <v>43664</v>
      </c>
      <c r="B374" s="383">
        <v>43657</v>
      </c>
      <c r="C374" s="364">
        <v>43688</v>
      </c>
      <c r="D374" s="364">
        <v>43665</v>
      </c>
      <c r="E374" s="355" t="s">
        <v>3335</v>
      </c>
      <c r="F374" s="353" t="s">
        <v>13631</v>
      </c>
      <c r="G374" s="2115" t="s">
        <v>15442</v>
      </c>
      <c r="H374" s="22"/>
      <c r="I374" s="22"/>
      <c r="J374" s="353" t="s">
        <v>2042</v>
      </c>
      <c r="K374" s="353"/>
      <c r="L374" s="613">
        <f t="shared" si="14"/>
        <v>7</v>
      </c>
      <c r="M374" s="1795">
        <f t="shared" si="15"/>
        <v>4</v>
      </c>
      <c r="N374" s="2050"/>
      <c r="O374" s="2050">
        <v>24</v>
      </c>
      <c r="P374" s="353"/>
      <c r="Q374" s="355"/>
      <c r="R374" s="355"/>
      <c r="S374" s="355"/>
      <c r="T374" s="355"/>
      <c r="U374" s="355"/>
      <c r="V374" s="355"/>
      <c r="W374" s="355"/>
      <c r="X374" s="355"/>
      <c r="Y374" s="355"/>
      <c r="Z374" s="355"/>
      <c r="AA374" s="355"/>
      <c r="AB374" s="355"/>
      <c r="AC374" s="355"/>
      <c r="AD374" s="355"/>
      <c r="AE374" s="355"/>
    </row>
    <row r="375" spans="1:31" ht="12.6" customHeight="1">
      <c r="A375" s="26">
        <v>43731</v>
      </c>
      <c r="B375" s="1060">
        <v>43706</v>
      </c>
      <c r="C375" s="364">
        <v>43738</v>
      </c>
      <c r="D375" s="364">
        <v>43738</v>
      </c>
      <c r="E375" s="355" t="s">
        <v>3335</v>
      </c>
      <c r="F375" s="22" t="s">
        <v>13631</v>
      </c>
      <c r="G375" s="22" t="s">
        <v>15443</v>
      </c>
      <c r="H375" s="22"/>
      <c r="I375" s="22"/>
      <c r="J375" s="353" t="s">
        <v>2035</v>
      </c>
      <c r="K375" s="353" t="s">
        <v>2888</v>
      </c>
      <c r="L375" s="613">
        <f t="shared" si="14"/>
        <v>25</v>
      </c>
      <c r="M375" s="1795">
        <f t="shared" si="15"/>
        <v>16</v>
      </c>
      <c r="N375" s="2050"/>
      <c r="O375" s="2050">
        <v>66</v>
      </c>
      <c r="P375" s="404"/>
      <c r="Q375" s="2051"/>
      <c r="R375" s="367"/>
      <c r="S375" s="367"/>
      <c r="T375" s="367"/>
      <c r="U375" s="367"/>
      <c r="V375" s="367"/>
      <c r="W375" s="2052"/>
      <c r="X375" s="367"/>
      <c r="Y375" s="367"/>
      <c r="Z375" s="367"/>
      <c r="AA375" s="367"/>
      <c r="AB375" s="367"/>
      <c r="AC375" s="367"/>
      <c r="AD375" s="367"/>
      <c r="AE375" s="367"/>
    </row>
    <row r="376" spans="1:31" ht="12.6" customHeight="1">
      <c r="A376" s="906">
        <v>43552</v>
      </c>
      <c r="B376" s="377">
        <v>43544</v>
      </c>
      <c r="C376" s="364">
        <v>43552</v>
      </c>
      <c r="D376" s="364">
        <v>43575</v>
      </c>
      <c r="E376" s="355" t="s">
        <v>3334</v>
      </c>
      <c r="F376" s="353" t="s">
        <v>15444</v>
      </c>
      <c r="G376" s="353" t="s">
        <v>15445</v>
      </c>
      <c r="H376" s="353" t="s">
        <v>15446</v>
      </c>
      <c r="I376" s="353"/>
      <c r="J376" s="348" t="s">
        <v>3001</v>
      </c>
      <c r="K376" s="2049"/>
      <c r="L376" s="613">
        <f t="shared" si="14"/>
        <v>8</v>
      </c>
      <c r="M376" s="1795">
        <f t="shared" si="15"/>
        <v>5</v>
      </c>
      <c r="N376" s="2050"/>
      <c r="O376" s="2050">
        <v>51</v>
      </c>
      <c r="P376" s="404"/>
      <c r="Q376" s="353"/>
      <c r="R376" s="353"/>
      <c r="S376" s="353"/>
      <c r="T376" s="353"/>
      <c r="U376" s="353"/>
      <c r="V376" s="353"/>
      <c r="W376" s="353"/>
      <c r="X376" s="353"/>
      <c r="Y376" s="353"/>
      <c r="Z376" s="353"/>
      <c r="AA376" s="353"/>
      <c r="AB376" s="353"/>
      <c r="AC376" s="353"/>
      <c r="AD376" s="353"/>
      <c r="AE376" s="353"/>
    </row>
    <row r="377" spans="1:31" ht="12.6" customHeight="1">
      <c r="A377" s="903">
        <v>43536</v>
      </c>
      <c r="B377" s="913">
        <v>43525</v>
      </c>
      <c r="C377" s="904">
        <v>43535</v>
      </c>
      <c r="D377" s="904">
        <v>43553</v>
      </c>
      <c r="E377" s="427" t="s">
        <v>3334</v>
      </c>
      <c r="F377" s="404" t="s">
        <v>12381</v>
      </c>
      <c r="G377" s="404" t="s">
        <v>15447</v>
      </c>
      <c r="H377" s="353" t="s">
        <v>14952</v>
      </c>
      <c r="I377" s="404"/>
      <c r="J377" s="951" t="s">
        <v>3001</v>
      </c>
      <c r="K377" s="2049"/>
      <c r="L377" s="613">
        <f t="shared" si="14"/>
        <v>11</v>
      </c>
      <c r="M377" s="1795">
        <f t="shared" si="15"/>
        <v>6</v>
      </c>
      <c r="N377" s="2050"/>
      <c r="O377" s="2050">
        <v>1</v>
      </c>
      <c r="P377" s="2082" t="s">
        <v>3312</v>
      </c>
      <c r="Q377" s="353"/>
      <c r="R377" s="353"/>
      <c r="S377" s="353"/>
      <c r="T377" s="353"/>
      <c r="U377" s="353"/>
      <c r="V377" s="353"/>
      <c r="W377" s="353"/>
      <c r="X377" s="353"/>
      <c r="Y377" s="353"/>
      <c r="Z377" s="353"/>
      <c r="AA377" s="353"/>
      <c r="AB377" s="353"/>
      <c r="AC377" s="353"/>
      <c r="AD377" s="353"/>
      <c r="AE377" s="353"/>
    </row>
    <row r="378" spans="1:31" ht="12.6" customHeight="1">
      <c r="A378" s="954">
        <v>43481</v>
      </c>
      <c r="B378" s="2053">
        <v>43467</v>
      </c>
      <c r="C378" s="907">
        <v>43490</v>
      </c>
      <c r="D378" s="907">
        <v>43498</v>
      </c>
      <c r="E378" s="427" t="s">
        <v>3334</v>
      </c>
      <c r="F378" s="421" t="s">
        <v>15448</v>
      </c>
      <c r="G378" s="421" t="s">
        <v>15449</v>
      </c>
      <c r="H378" s="424"/>
      <c r="I378" s="421"/>
      <c r="J378" s="909" t="s">
        <v>2034</v>
      </c>
      <c r="K378" s="2071"/>
      <c r="L378" s="613">
        <f t="shared" si="14"/>
        <v>14</v>
      </c>
      <c r="M378" s="1795">
        <f t="shared" si="15"/>
        <v>9</v>
      </c>
      <c r="N378" s="2050"/>
      <c r="O378" s="2050">
        <v>4</v>
      </c>
      <c r="P378" s="421"/>
      <c r="Q378" s="2051"/>
      <c r="R378" s="367"/>
      <c r="S378" s="367"/>
      <c r="T378" s="367"/>
      <c r="U378" s="367"/>
      <c r="V378" s="367"/>
      <c r="W378" s="2056"/>
      <c r="X378" s="367"/>
      <c r="Y378" s="367"/>
      <c r="Z378" s="367"/>
      <c r="AA378" s="367"/>
      <c r="AB378" s="367"/>
      <c r="AC378" s="367"/>
      <c r="AD378" s="367"/>
      <c r="AE378" s="367"/>
    </row>
    <row r="379" spans="1:31" ht="12.6" customHeight="1">
      <c r="A379" s="905">
        <v>43578</v>
      </c>
      <c r="B379" s="377">
        <v>43546</v>
      </c>
      <c r="C379" s="364">
        <v>43578</v>
      </c>
      <c r="D379" s="1397">
        <v>43578</v>
      </c>
      <c r="E379" s="355" t="s">
        <v>3335</v>
      </c>
      <c r="F379" s="353" t="s">
        <v>15450</v>
      </c>
      <c r="G379" s="22" t="s">
        <v>15451</v>
      </c>
      <c r="H379" s="22" t="s">
        <v>12620</v>
      </c>
      <c r="I379" s="353"/>
      <c r="J379" s="8" t="s">
        <v>2035</v>
      </c>
      <c r="K379" s="353"/>
      <c r="L379" s="613">
        <f t="shared" si="14"/>
        <v>32</v>
      </c>
      <c r="M379" s="1795">
        <f t="shared" si="15"/>
        <v>21</v>
      </c>
      <c r="N379" s="2050"/>
      <c r="O379" s="2050">
        <v>57</v>
      </c>
      <c r="P379" s="353"/>
      <c r="Q379" s="2051"/>
      <c r="R379" s="367"/>
      <c r="S379" s="367"/>
      <c r="T379" s="367"/>
      <c r="U379" s="367"/>
      <c r="V379" s="367"/>
      <c r="W379" s="2056"/>
      <c r="X379" s="367"/>
      <c r="Y379" s="367"/>
      <c r="Z379" s="367"/>
      <c r="AA379" s="367"/>
      <c r="AB379" s="367"/>
      <c r="AC379" s="367"/>
      <c r="AD379" s="367"/>
      <c r="AE379" s="367"/>
    </row>
    <row r="380" spans="1:31" ht="12.6" customHeight="1">
      <c r="A380" s="903">
        <v>43573</v>
      </c>
      <c r="B380" s="1050">
        <v>43563</v>
      </c>
      <c r="C380" s="364">
        <v>43572</v>
      </c>
      <c r="D380" s="364">
        <v>43597</v>
      </c>
      <c r="E380" s="355" t="s">
        <v>3335</v>
      </c>
      <c r="F380" s="353" t="s">
        <v>5516</v>
      </c>
      <c r="G380" s="22" t="s">
        <v>15452</v>
      </c>
      <c r="H380" s="22"/>
      <c r="I380" s="22" t="s">
        <v>3001</v>
      </c>
      <c r="J380" s="348" t="s">
        <v>2035</v>
      </c>
      <c r="K380" s="2049"/>
      <c r="L380" s="613">
        <f t="shared" si="14"/>
        <v>10</v>
      </c>
      <c r="M380" s="1795">
        <f t="shared" si="15"/>
        <v>7</v>
      </c>
      <c r="N380" s="2050"/>
      <c r="O380" s="2050">
        <v>27</v>
      </c>
      <c r="P380" s="404"/>
      <c r="Q380" s="2051"/>
      <c r="R380" s="367"/>
      <c r="S380" s="367"/>
      <c r="T380" s="367"/>
      <c r="U380" s="367"/>
      <c r="V380" s="367"/>
      <c r="W380" s="2056"/>
      <c r="X380" s="367"/>
      <c r="Y380" s="367"/>
      <c r="Z380" s="367"/>
      <c r="AA380" s="367"/>
      <c r="AB380" s="367"/>
      <c r="AC380" s="367"/>
      <c r="AD380" s="367"/>
      <c r="AE380" s="367"/>
    </row>
    <row r="381" spans="1:31" ht="12.6" customHeight="1">
      <c r="A381" s="906">
        <v>43691</v>
      </c>
      <c r="B381" s="383">
        <v>43677</v>
      </c>
      <c r="C381" s="364">
        <v>43708</v>
      </c>
      <c r="D381" s="364">
        <v>43708</v>
      </c>
      <c r="E381" s="355" t="s">
        <v>3335</v>
      </c>
      <c r="F381" s="353" t="s">
        <v>5516</v>
      </c>
      <c r="G381" s="353" t="s">
        <v>15453</v>
      </c>
      <c r="H381" s="353" t="s">
        <v>15454</v>
      </c>
      <c r="I381" s="353" t="s">
        <v>2034</v>
      </c>
      <c r="J381" s="353" t="s">
        <v>2035</v>
      </c>
      <c r="K381" s="353"/>
      <c r="L381" s="613">
        <f t="shared" si="14"/>
        <v>14</v>
      </c>
      <c r="M381" s="1795">
        <f t="shared" si="15"/>
        <v>9</v>
      </c>
      <c r="N381" s="2050"/>
      <c r="O381" s="2050">
        <v>69</v>
      </c>
      <c r="P381" s="353"/>
      <c r="Q381" s="353"/>
      <c r="R381" s="353"/>
      <c r="S381" s="353"/>
      <c r="T381" s="353"/>
      <c r="U381" s="353"/>
      <c r="V381" s="353"/>
      <c r="W381" s="353"/>
      <c r="X381" s="353"/>
      <c r="Y381" s="353"/>
      <c r="Z381" s="353"/>
      <c r="AA381" s="353"/>
      <c r="AB381" s="353"/>
      <c r="AC381" s="353"/>
      <c r="AD381" s="353"/>
      <c r="AE381" s="353"/>
    </row>
    <row r="382" spans="1:31" ht="12.6" customHeight="1">
      <c r="A382" s="903">
        <v>43692</v>
      </c>
      <c r="B382" s="384">
        <v>43683</v>
      </c>
      <c r="C382" s="364">
        <v>43702</v>
      </c>
      <c r="D382" s="364">
        <v>43702</v>
      </c>
      <c r="E382" s="355" t="s">
        <v>3334</v>
      </c>
      <c r="F382" s="353" t="s">
        <v>5516</v>
      </c>
      <c r="G382" s="353" t="s">
        <v>15455</v>
      </c>
      <c r="H382" s="353"/>
      <c r="I382" s="353" t="s">
        <v>3001</v>
      </c>
      <c r="J382" s="353" t="s">
        <v>2035</v>
      </c>
      <c r="K382" s="353"/>
      <c r="L382" s="613">
        <f t="shared" si="14"/>
        <v>9</v>
      </c>
      <c r="M382" s="1795">
        <f t="shared" si="15"/>
        <v>6</v>
      </c>
      <c r="N382" s="2050"/>
      <c r="O382" s="2050">
        <v>13</v>
      </c>
      <c r="P382" s="353"/>
      <c r="Q382" s="353"/>
      <c r="R382" s="353"/>
      <c r="S382" s="353"/>
      <c r="T382" s="353"/>
      <c r="U382" s="353"/>
      <c r="V382" s="353"/>
      <c r="W382" s="353"/>
      <c r="X382" s="353"/>
      <c r="Y382" s="353"/>
      <c r="Z382" s="353"/>
      <c r="AA382" s="353"/>
      <c r="AB382" s="353"/>
      <c r="AC382" s="353"/>
      <c r="AD382" s="353"/>
      <c r="AE382" s="353"/>
    </row>
    <row r="383" spans="1:31" ht="12.6" customHeight="1">
      <c r="A383" s="903">
        <v>43692</v>
      </c>
      <c r="B383" s="2064">
        <v>43691</v>
      </c>
      <c r="C383" s="905">
        <v>43702</v>
      </c>
      <c r="D383" s="905">
        <v>43702</v>
      </c>
      <c r="E383" s="367" t="s">
        <v>3334</v>
      </c>
      <c r="F383" s="404" t="s">
        <v>5516</v>
      </c>
      <c r="G383" s="404" t="s">
        <v>15456</v>
      </c>
      <c r="H383" s="353"/>
      <c r="I383" s="404" t="s">
        <v>3001</v>
      </c>
      <c r="J383" s="665" t="s">
        <v>2035</v>
      </c>
      <c r="K383" s="2049"/>
      <c r="L383" s="613">
        <f t="shared" si="14"/>
        <v>1</v>
      </c>
      <c r="M383" s="1795">
        <f t="shared" si="15"/>
        <v>0</v>
      </c>
      <c r="O383" s="2050">
        <v>14</v>
      </c>
      <c r="P383" s="404"/>
      <c r="Q383" s="355"/>
      <c r="R383" s="355"/>
      <c r="S383" s="355"/>
      <c r="T383" s="355"/>
      <c r="U383" s="355"/>
      <c r="V383" s="355"/>
      <c r="W383" s="355"/>
      <c r="X383" s="355"/>
      <c r="Y383" s="355"/>
      <c r="Z383" s="355"/>
      <c r="AA383" s="355"/>
      <c r="AB383" s="355"/>
      <c r="AC383" s="355"/>
      <c r="AD383" s="355"/>
      <c r="AE383" s="355"/>
    </row>
    <row r="384" spans="1:31" ht="12.6" customHeight="1">
      <c r="A384" s="903">
        <v>43671</v>
      </c>
      <c r="B384" s="381">
        <v>43641</v>
      </c>
      <c r="C384" s="364">
        <v>43671</v>
      </c>
      <c r="D384" s="376">
        <v>43671</v>
      </c>
      <c r="E384" s="355" t="s">
        <v>3335</v>
      </c>
      <c r="F384" s="353" t="s">
        <v>5516</v>
      </c>
      <c r="G384" s="353" t="s">
        <v>15457</v>
      </c>
      <c r="H384" s="353"/>
      <c r="I384" s="353" t="s">
        <v>15458</v>
      </c>
      <c r="J384" s="353" t="s">
        <v>2035</v>
      </c>
      <c r="K384" s="353"/>
      <c r="L384" s="613">
        <f t="shared" si="14"/>
        <v>30</v>
      </c>
      <c r="M384" s="1795">
        <f t="shared" si="15"/>
        <v>21</v>
      </c>
      <c r="N384" s="353"/>
      <c r="O384" s="2050">
        <v>82</v>
      </c>
      <c r="P384" s="2"/>
      <c r="Q384" s="367"/>
      <c r="R384" s="367"/>
      <c r="S384" s="367"/>
      <c r="T384" s="367"/>
      <c r="U384" s="367"/>
      <c r="V384" s="367"/>
      <c r="W384" s="367"/>
      <c r="X384" s="367"/>
      <c r="Y384" s="367"/>
      <c r="Z384" s="367"/>
      <c r="AA384" s="367"/>
      <c r="AB384" s="367"/>
      <c r="AC384" s="367"/>
      <c r="AD384" s="367"/>
      <c r="AE384" s="367"/>
    </row>
    <row r="385" spans="1:21" ht="12.6" customHeight="1">
      <c r="A385" s="364">
        <v>43581</v>
      </c>
      <c r="B385" s="1050">
        <v>43566</v>
      </c>
      <c r="C385" s="364">
        <v>43581</v>
      </c>
      <c r="D385" s="364">
        <v>43581</v>
      </c>
      <c r="E385" s="355" t="s">
        <v>3335</v>
      </c>
      <c r="F385" s="353" t="s">
        <v>5516</v>
      </c>
      <c r="G385" s="22" t="s">
        <v>15459</v>
      </c>
      <c r="H385" s="22"/>
      <c r="I385" s="22"/>
      <c r="J385" s="348" t="s">
        <v>2035</v>
      </c>
      <c r="K385" s="348"/>
      <c r="L385" s="613">
        <f t="shared" si="14"/>
        <v>15</v>
      </c>
      <c r="M385" s="1795">
        <f t="shared" si="15"/>
        <v>10</v>
      </c>
      <c r="N385" s="353"/>
      <c r="O385" s="2050">
        <v>40</v>
      </c>
      <c r="P385" s="404"/>
      <c r="Q385" s="2051"/>
      <c r="R385" s="367"/>
      <c r="S385" s="367"/>
      <c r="T385" s="367"/>
      <c r="U385" s="367"/>
    </row>
    <row r="386" spans="1:21" ht="12.6" customHeight="1">
      <c r="A386" s="906">
        <v>43662</v>
      </c>
      <c r="B386" s="383">
        <v>43661</v>
      </c>
      <c r="C386" s="364">
        <v>43692</v>
      </c>
      <c r="D386" s="364">
        <v>43692</v>
      </c>
      <c r="E386" s="355" t="s">
        <v>3334</v>
      </c>
      <c r="F386" s="353" t="s">
        <v>15460</v>
      </c>
      <c r="G386" s="353" t="s">
        <v>15461</v>
      </c>
      <c r="H386" s="353" t="s">
        <v>15462</v>
      </c>
      <c r="I386" s="353"/>
      <c r="J386" s="353" t="s">
        <v>2035</v>
      </c>
      <c r="K386" s="2049"/>
      <c r="L386" s="613">
        <f t="shared" ref="L386:L449" si="18">(A386-B386)</f>
        <v>1</v>
      </c>
      <c r="M386" s="1795">
        <f t="shared" ref="M386:M449" si="19">NETWORKDAYS(B386,A386,A386:B386)</f>
        <v>0</v>
      </c>
      <c r="N386" s="2050"/>
      <c r="O386" s="2050">
        <v>16</v>
      </c>
      <c r="P386" s="404"/>
      <c r="Q386" s="2051"/>
      <c r="R386" s="367"/>
      <c r="S386" s="367"/>
      <c r="T386" s="367"/>
      <c r="U386" s="367"/>
    </row>
    <row r="387" spans="1:21" ht="12.6" customHeight="1">
      <c r="A387" s="906">
        <v>43662</v>
      </c>
      <c r="B387" s="381">
        <v>43642</v>
      </c>
      <c r="C387" s="364">
        <v>43671</v>
      </c>
      <c r="D387" s="364">
        <v>43671</v>
      </c>
      <c r="E387" s="355" t="s">
        <v>3334</v>
      </c>
      <c r="F387" s="353" t="s">
        <v>15460</v>
      </c>
      <c r="G387" s="353" t="s">
        <v>15463</v>
      </c>
      <c r="H387" s="353"/>
      <c r="I387" s="353"/>
      <c r="J387" s="353" t="s">
        <v>2035</v>
      </c>
      <c r="K387" s="353" t="s">
        <v>12427</v>
      </c>
      <c r="L387" s="613">
        <f t="shared" si="18"/>
        <v>20</v>
      </c>
      <c r="M387" s="1795">
        <f t="shared" si="19"/>
        <v>13</v>
      </c>
      <c r="N387" s="353"/>
      <c r="O387" s="2050">
        <v>75</v>
      </c>
      <c r="P387" s="404"/>
      <c r="Q387" s="2051"/>
      <c r="R387" s="367"/>
      <c r="S387" s="367"/>
      <c r="T387" s="367"/>
      <c r="U387" s="367"/>
    </row>
    <row r="388" spans="1:21" ht="12.6" customHeight="1">
      <c r="A388" s="906">
        <v>43692</v>
      </c>
      <c r="B388" s="383">
        <v>43670</v>
      </c>
      <c r="C388" s="364">
        <v>43701</v>
      </c>
      <c r="D388" s="364">
        <v>43701</v>
      </c>
      <c r="E388" s="355" t="s">
        <v>3334</v>
      </c>
      <c r="F388" s="353" t="s">
        <v>15464</v>
      </c>
      <c r="G388" s="22" t="s">
        <v>15465</v>
      </c>
      <c r="H388" s="22" t="s">
        <v>15466</v>
      </c>
      <c r="I388" s="22" t="s">
        <v>3001</v>
      </c>
      <c r="J388" s="353" t="s">
        <v>2035</v>
      </c>
      <c r="K388" s="353"/>
      <c r="L388" s="613">
        <f t="shared" si="18"/>
        <v>22</v>
      </c>
      <c r="M388" s="1795">
        <f t="shared" si="19"/>
        <v>15</v>
      </c>
      <c r="N388" s="2050"/>
      <c r="O388" s="2050">
        <v>71</v>
      </c>
      <c r="P388" s="353"/>
      <c r="Q388" s="353"/>
      <c r="R388" s="353"/>
      <c r="S388" s="353"/>
      <c r="T388" s="353"/>
      <c r="U388" s="353"/>
    </row>
    <row r="389" spans="1:21" ht="12.6" customHeight="1">
      <c r="A389" s="26">
        <v>43714</v>
      </c>
      <c r="B389" s="384">
        <v>43699</v>
      </c>
      <c r="C389" s="364">
        <v>43714</v>
      </c>
      <c r="D389" s="932">
        <v>43730</v>
      </c>
      <c r="E389" s="355" t="s">
        <v>3335</v>
      </c>
      <c r="F389" s="22" t="s">
        <v>15467</v>
      </c>
      <c r="G389" s="22" t="s">
        <v>15468</v>
      </c>
      <c r="H389" s="22"/>
      <c r="I389" s="22"/>
      <c r="J389" s="353" t="s">
        <v>2034</v>
      </c>
      <c r="K389" s="353" t="s">
        <v>2888</v>
      </c>
      <c r="L389" s="613">
        <f t="shared" si="18"/>
        <v>15</v>
      </c>
      <c r="M389" s="1795">
        <f t="shared" si="19"/>
        <v>10</v>
      </c>
      <c r="N389" s="2050"/>
      <c r="O389" s="2050">
        <v>62</v>
      </c>
      <c r="P389" s="404"/>
      <c r="Q389" s="2051"/>
      <c r="R389" s="367"/>
      <c r="S389" s="367"/>
      <c r="T389" s="367"/>
      <c r="U389" s="367"/>
    </row>
    <row r="390" spans="1:21" ht="12.6" customHeight="1">
      <c r="A390" s="903">
        <v>43599</v>
      </c>
      <c r="B390" s="717">
        <v>43592</v>
      </c>
      <c r="C390" s="364">
        <v>43595</v>
      </c>
      <c r="D390" s="364">
        <v>43595</v>
      </c>
      <c r="E390" s="355" t="s">
        <v>3335</v>
      </c>
      <c r="F390" s="353" t="s">
        <v>4260</v>
      </c>
      <c r="G390" s="22" t="s">
        <v>15469</v>
      </c>
      <c r="H390" s="22"/>
      <c r="I390" s="22"/>
      <c r="J390" s="348" t="s">
        <v>3001</v>
      </c>
      <c r="K390" s="353" t="s">
        <v>12427</v>
      </c>
      <c r="L390" s="613">
        <f t="shared" si="18"/>
        <v>7</v>
      </c>
      <c r="M390" s="1795">
        <f t="shared" si="19"/>
        <v>4</v>
      </c>
      <c r="N390" s="2050"/>
      <c r="O390" s="2050">
        <v>9</v>
      </c>
      <c r="P390" s="404"/>
      <c r="Q390" s="2051"/>
      <c r="R390" s="367"/>
      <c r="S390" s="367"/>
      <c r="T390" s="367"/>
      <c r="U390" s="367"/>
    </row>
    <row r="391" spans="1:21" ht="12.6" customHeight="1">
      <c r="A391" s="903">
        <v>43654</v>
      </c>
      <c r="B391" s="381">
        <v>43637</v>
      </c>
      <c r="C391" s="364">
        <v>43657</v>
      </c>
      <c r="D391" s="364">
        <v>43673</v>
      </c>
      <c r="E391" s="355" t="s">
        <v>3335</v>
      </c>
      <c r="F391" s="353" t="s">
        <v>4260</v>
      </c>
      <c r="G391" s="22" t="s">
        <v>15470</v>
      </c>
      <c r="H391" s="22" t="s">
        <v>12620</v>
      </c>
      <c r="I391" s="22"/>
      <c r="J391" s="353" t="s">
        <v>3001</v>
      </c>
      <c r="K391" s="2049"/>
      <c r="L391" s="613">
        <f t="shared" si="18"/>
        <v>17</v>
      </c>
      <c r="M391" s="1795">
        <f t="shared" si="19"/>
        <v>10</v>
      </c>
      <c r="N391" s="2050"/>
      <c r="O391" s="2050">
        <v>64</v>
      </c>
      <c r="P391" s="404"/>
      <c r="Q391" s="2051"/>
      <c r="R391" s="367"/>
      <c r="S391" s="367"/>
      <c r="T391" s="367"/>
      <c r="U391" s="367"/>
    </row>
    <row r="392" spans="1:21" ht="12.6" customHeight="1">
      <c r="A392" s="903">
        <v>43697</v>
      </c>
      <c r="B392" s="384">
        <v>43692</v>
      </c>
      <c r="C392" s="364">
        <v>43697</v>
      </c>
      <c r="D392" s="364">
        <v>43697</v>
      </c>
      <c r="E392" s="355" t="s">
        <v>3335</v>
      </c>
      <c r="F392" s="353" t="s">
        <v>4260</v>
      </c>
      <c r="G392" s="22" t="s">
        <v>15471</v>
      </c>
      <c r="H392" s="22"/>
      <c r="I392" s="22"/>
      <c r="J392" s="353" t="s">
        <v>2039</v>
      </c>
      <c r="K392" s="353"/>
      <c r="L392" s="730">
        <f t="shared" si="18"/>
        <v>5</v>
      </c>
      <c r="M392" s="2066">
        <f t="shared" si="19"/>
        <v>2</v>
      </c>
      <c r="N392" s="353"/>
      <c r="O392" s="2050">
        <v>29</v>
      </c>
      <c r="P392" s="353"/>
      <c r="Q392" s="355"/>
      <c r="R392" s="355"/>
      <c r="S392" s="355"/>
      <c r="T392" s="355"/>
      <c r="U392" s="355"/>
    </row>
    <row r="393" spans="1:21" ht="15" customHeight="1">
      <c r="A393" s="903">
        <v>43703</v>
      </c>
      <c r="B393" s="384">
        <v>43700</v>
      </c>
      <c r="C393" s="364">
        <v>43703</v>
      </c>
      <c r="D393" s="364">
        <v>43703</v>
      </c>
      <c r="E393" s="355" t="s">
        <v>3335</v>
      </c>
      <c r="F393" s="353" t="s">
        <v>4260</v>
      </c>
      <c r="G393" s="22" t="s">
        <v>15472</v>
      </c>
      <c r="H393" s="22"/>
      <c r="I393" s="22"/>
      <c r="J393" s="353" t="s">
        <v>2039</v>
      </c>
      <c r="K393" s="353" t="s">
        <v>2036</v>
      </c>
      <c r="L393" s="613">
        <f t="shared" si="18"/>
        <v>3</v>
      </c>
      <c r="M393" s="1795">
        <f t="shared" si="19"/>
        <v>0</v>
      </c>
      <c r="N393" s="2050"/>
      <c r="O393" s="2050">
        <v>36</v>
      </c>
      <c r="P393" s="353"/>
      <c r="Q393" s="13"/>
      <c r="R393" s="13"/>
      <c r="S393" s="13"/>
      <c r="T393" s="13"/>
      <c r="U393" s="13"/>
    </row>
    <row r="394" spans="1:21" ht="12.6" customHeight="1">
      <c r="A394" s="903">
        <v>43579</v>
      </c>
      <c r="B394" s="377">
        <v>43550</v>
      </c>
      <c r="C394" s="364">
        <v>43582</v>
      </c>
      <c r="D394" s="364">
        <v>43582</v>
      </c>
      <c r="E394" s="355" t="s">
        <v>3334</v>
      </c>
      <c r="F394" s="353" t="s">
        <v>15473</v>
      </c>
      <c r="G394" s="22" t="s">
        <v>15474</v>
      </c>
      <c r="H394" s="22"/>
      <c r="I394" s="22"/>
      <c r="J394" s="348" t="s">
        <v>2033</v>
      </c>
      <c r="K394" s="353"/>
      <c r="L394" s="613">
        <f t="shared" si="18"/>
        <v>29</v>
      </c>
      <c r="M394" s="1795">
        <f t="shared" si="19"/>
        <v>20</v>
      </c>
      <c r="N394" s="2050"/>
      <c r="O394" s="2050">
        <v>61</v>
      </c>
      <c r="P394" s="353"/>
      <c r="Q394" s="2072"/>
      <c r="R394" s="427"/>
      <c r="S394" s="427"/>
      <c r="T394" s="427"/>
      <c r="U394" s="427"/>
    </row>
    <row r="395" spans="1:21" ht="12.6" customHeight="1">
      <c r="A395" s="903">
        <v>43494</v>
      </c>
      <c r="B395" s="2053">
        <v>43475</v>
      </c>
      <c r="C395" s="904">
        <v>43490</v>
      </c>
      <c r="D395" s="904">
        <v>43490</v>
      </c>
      <c r="E395" s="367" t="s">
        <v>3334</v>
      </c>
      <c r="F395" s="404" t="s">
        <v>15473</v>
      </c>
      <c r="G395" s="404" t="s">
        <v>15475</v>
      </c>
      <c r="H395" s="353"/>
      <c r="I395" s="404" t="s">
        <v>2888</v>
      </c>
      <c r="J395" s="951" t="s">
        <v>2033</v>
      </c>
      <c r="K395" s="2049"/>
      <c r="L395" s="613">
        <f t="shared" si="18"/>
        <v>19</v>
      </c>
      <c r="M395" s="1795">
        <f t="shared" si="19"/>
        <v>12</v>
      </c>
      <c r="N395" s="2050"/>
      <c r="O395" s="2050">
        <v>24</v>
      </c>
      <c r="P395" s="404"/>
      <c r="Q395" s="2051"/>
      <c r="R395" s="367"/>
      <c r="S395" s="367"/>
      <c r="T395" s="367"/>
      <c r="U395" s="367"/>
    </row>
    <row r="396" spans="1:21" ht="12.6" customHeight="1">
      <c r="A396" s="906">
        <v>43609</v>
      </c>
      <c r="B396" s="716">
        <v>43581</v>
      </c>
      <c r="C396" s="364">
        <v>43612</v>
      </c>
      <c r="D396" s="364">
        <v>43612</v>
      </c>
      <c r="E396" s="355" t="s">
        <v>3335</v>
      </c>
      <c r="F396" s="353" t="s">
        <v>15476</v>
      </c>
      <c r="G396" s="353" t="s">
        <v>15477</v>
      </c>
      <c r="H396" s="353"/>
      <c r="I396" s="353"/>
      <c r="J396" s="348" t="s">
        <v>2969</v>
      </c>
      <c r="K396" s="353"/>
      <c r="L396" s="613">
        <f t="shared" si="18"/>
        <v>28</v>
      </c>
      <c r="M396" s="1795">
        <f t="shared" si="19"/>
        <v>19</v>
      </c>
      <c r="N396" s="353"/>
      <c r="O396" s="2050">
        <v>66</v>
      </c>
      <c r="P396" s="404"/>
      <c r="Q396" s="367"/>
      <c r="R396" s="367"/>
      <c r="S396" s="367"/>
      <c r="T396" s="367"/>
      <c r="U396" s="367"/>
    </row>
    <row r="397" spans="1:21" ht="12.6" customHeight="1">
      <c r="A397" s="903">
        <v>43594</v>
      </c>
      <c r="B397" s="1050">
        <v>43566</v>
      </c>
      <c r="C397" s="364">
        <v>43596</v>
      </c>
      <c r="D397" s="364">
        <v>43596</v>
      </c>
      <c r="E397" s="355" t="s">
        <v>3334</v>
      </c>
      <c r="F397" s="353" t="s">
        <v>15478</v>
      </c>
      <c r="G397" s="353" t="s">
        <v>15479</v>
      </c>
      <c r="H397" s="353"/>
      <c r="I397" s="353"/>
      <c r="J397" s="348" t="s">
        <v>3001</v>
      </c>
      <c r="K397" s="2049"/>
      <c r="L397" s="613">
        <f t="shared" si="18"/>
        <v>28</v>
      </c>
      <c r="M397" s="1795">
        <f t="shared" si="19"/>
        <v>19</v>
      </c>
      <c r="N397" s="2050"/>
      <c r="O397" s="2050">
        <v>37</v>
      </c>
      <c r="P397" s="404"/>
      <c r="Q397" s="2"/>
      <c r="R397" s="2"/>
      <c r="S397" s="2"/>
      <c r="T397" s="2"/>
      <c r="U397" s="2"/>
    </row>
    <row r="398" spans="1:21" ht="12.6" customHeight="1">
      <c r="A398" s="903">
        <v>43696</v>
      </c>
      <c r="B398" s="384">
        <v>43683</v>
      </c>
      <c r="C398" s="364">
        <v>43714</v>
      </c>
      <c r="D398" s="364">
        <v>43714</v>
      </c>
      <c r="E398" s="355" t="s">
        <v>3334</v>
      </c>
      <c r="F398" s="353" t="s">
        <v>15480</v>
      </c>
      <c r="G398" s="22" t="s">
        <v>15481</v>
      </c>
      <c r="H398" s="22"/>
      <c r="I398" s="22"/>
      <c r="J398" s="353" t="s">
        <v>2035</v>
      </c>
      <c r="K398" s="2049"/>
      <c r="L398" s="613">
        <f t="shared" si="18"/>
        <v>13</v>
      </c>
      <c r="M398" s="1795">
        <f t="shared" si="19"/>
        <v>8</v>
      </c>
      <c r="N398" s="2050"/>
      <c r="O398" s="2050">
        <v>23</v>
      </c>
      <c r="P398" s="404"/>
      <c r="Q398" s="355"/>
      <c r="R398" s="355"/>
      <c r="S398" s="355"/>
      <c r="T398" s="355"/>
      <c r="U398" s="355"/>
    </row>
    <row r="399" spans="1:21" ht="12.6" customHeight="1">
      <c r="A399" s="903">
        <v>43693</v>
      </c>
      <c r="B399" s="384">
        <v>43689</v>
      </c>
      <c r="C399" s="364">
        <v>43703</v>
      </c>
      <c r="D399" s="364">
        <v>43703</v>
      </c>
      <c r="E399" s="355" t="s">
        <v>3334</v>
      </c>
      <c r="F399" s="353" t="s">
        <v>15482</v>
      </c>
      <c r="G399" s="353" t="s">
        <v>15483</v>
      </c>
      <c r="H399" s="353"/>
      <c r="I399" s="353"/>
      <c r="J399" s="353" t="s">
        <v>2033</v>
      </c>
      <c r="K399" s="353" t="s">
        <v>2888</v>
      </c>
      <c r="L399" s="613">
        <f t="shared" si="18"/>
        <v>4</v>
      </c>
      <c r="M399" s="1795">
        <f t="shared" si="19"/>
        <v>3</v>
      </c>
      <c r="N399" s="2050"/>
      <c r="O399" s="2050">
        <v>15</v>
      </c>
      <c r="P399" s="353"/>
      <c r="Q399" s="2051"/>
      <c r="R399" s="367"/>
      <c r="S399" s="367"/>
      <c r="T399" s="367"/>
      <c r="U399" s="367"/>
    </row>
    <row r="400" spans="1:21" ht="12.6" customHeight="1">
      <c r="A400" s="906">
        <v>43619</v>
      </c>
      <c r="B400" s="717">
        <v>43605</v>
      </c>
      <c r="C400" s="364">
        <v>43619</v>
      </c>
      <c r="D400" s="364">
        <v>43636</v>
      </c>
      <c r="E400" s="355" t="s">
        <v>3335</v>
      </c>
      <c r="F400" s="353" t="s">
        <v>15484</v>
      </c>
      <c r="G400" s="22" t="s">
        <v>15485</v>
      </c>
      <c r="H400" s="22"/>
      <c r="I400" s="22"/>
      <c r="J400" s="348" t="s">
        <v>2035</v>
      </c>
      <c r="K400" s="2049"/>
      <c r="L400" s="613">
        <f t="shared" si="18"/>
        <v>14</v>
      </c>
      <c r="M400" s="1795">
        <f t="shared" si="19"/>
        <v>9</v>
      </c>
      <c r="N400" s="2050"/>
      <c r="O400" s="2050">
        <v>36</v>
      </c>
      <c r="P400" s="404"/>
      <c r="Q400" s="2051"/>
      <c r="R400" s="367"/>
      <c r="S400" s="367"/>
      <c r="T400" s="367"/>
      <c r="U400" s="367"/>
    </row>
    <row r="401" spans="1:21" ht="12.6" customHeight="1">
      <c r="A401" s="903">
        <v>43556</v>
      </c>
      <c r="B401" s="377">
        <v>43552</v>
      </c>
      <c r="C401" s="364">
        <v>43583</v>
      </c>
      <c r="D401" s="364">
        <v>43583</v>
      </c>
      <c r="E401" s="355" t="s">
        <v>3335</v>
      </c>
      <c r="F401" s="353" t="s">
        <v>12532</v>
      </c>
      <c r="G401" s="353" t="s">
        <v>15486</v>
      </c>
      <c r="H401" s="353" t="s">
        <v>12620</v>
      </c>
      <c r="I401" s="353"/>
      <c r="J401" s="348" t="s">
        <v>3001</v>
      </c>
      <c r="K401" s="353"/>
      <c r="L401" s="613">
        <f t="shared" si="18"/>
        <v>4</v>
      </c>
      <c r="M401" s="1795">
        <f t="shared" si="19"/>
        <v>1</v>
      </c>
      <c r="N401" s="353"/>
      <c r="O401" s="2050">
        <v>70</v>
      </c>
      <c r="P401" s="404"/>
      <c r="Q401" s="353"/>
      <c r="R401" s="353"/>
      <c r="S401" s="353"/>
      <c r="T401" s="353"/>
      <c r="U401" s="353"/>
    </row>
    <row r="402" spans="1:21" ht="12.6" customHeight="1">
      <c r="A402" s="906">
        <v>43566</v>
      </c>
      <c r="B402" s="1050">
        <v>43557</v>
      </c>
      <c r="C402" s="364">
        <v>43588</v>
      </c>
      <c r="D402" s="932">
        <v>43588</v>
      </c>
      <c r="E402" s="355" t="s">
        <v>3335</v>
      </c>
      <c r="F402" s="353" t="s">
        <v>12532</v>
      </c>
      <c r="G402" s="353" t="s">
        <v>15487</v>
      </c>
      <c r="H402" s="353"/>
      <c r="I402" s="353"/>
      <c r="J402" s="348" t="s">
        <v>2035</v>
      </c>
      <c r="K402" s="2049"/>
      <c r="L402" s="613">
        <f t="shared" si="18"/>
        <v>9</v>
      </c>
      <c r="M402" s="1795">
        <f t="shared" si="19"/>
        <v>6</v>
      </c>
      <c r="N402" s="353"/>
      <c r="O402" s="2050">
        <v>6</v>
      </c>
      <c r="P402" s="404"/>
      <c r="Q402" s="2051"/>
      <c r="R402" s="367"/>
      <c r="S402" s="367"/>
      <c r="T402" s="367"/>
      <c r="U402" s="367"/>
    </row>
    <row r="403" spans="1:21" ht="12.6" customHeight="1">
      <c r="A403" s="903">
        <v>43560</v>
      </c>
      <c r="B403" s="1050">
        <v>43558</v>
      </c>
      <c r="C403" s="364">
        <v>43559</v>
      </c>
      <c r="D403" s="364">
        <v>43559</v>
      </c>
      <c r="E403" s="355" t="s">
        <v>3334</v>
      </c>
      <c r="F403" s="353" t="s">
        <v>4877</v>
      </c>
      <c r="G403" s="353" t="s">
        <v>15488</v>
      </c>
      <c r="H403" s="353" t="s">
        <v>12620</v>
      </c>
      <c r="I403" s="353"/>
      <c r="J403" s="348" t="s">
        <v>2035</v>
      </c>
      <c r="K403" s="353"/>
      <c r="L403" s="613">
        <f t="shared" si="18"/>
        <v>2</v>
      </c>
      <c r="M403" s="1795">
        <f t="shared" si="19"/>
        <v>1</v>
      </c>
      <c r="N403" s="353"/>
      <c r="O403" s="2050">
        <v>11</v>
      </c>
      <c r="P403" s="353"/>
      <c r="Q403" s="2051"/>
      <c r="R403" s="367"/>
      <c r="S403" s="367"/>
      <c r="T403" s="367"/>
      <c r="U403" s="367"/>
    </row>
    <row r="404" spans="1:21" ht="15" customHeight="1">
      <c r="A404" s="903">
        <v>43710</v>
      </c>
      <c r="B404" s="384">
        <v>43704</v>
      </c>
      <c r="C404" s="364">
        <v>43712</v>
      </c>
      <c r="D404" s="364">
        <v>43712</v>
      </c>
      <c r="E404" s="355" t="s">
        <v>3334</v>
      </c>
      <c r="F404" s="348" t="s">
        <v>4793</v>
      </c>
      <c r="G404" s="353" t="s">
        <v>15489</v>
      </c>
      <c r="H404" s="353"/>
      <c r="I404" s="353"/>
      <c r="J404" s="353" t="s">
        <v>3001</v>
      </c>
      <c r="K404" s="353"/>
      <c r="L404" s="613">
        <f t="shared" si="18"/>
        <v>6</v>
      </c>
      <c r="M404" s="1795">
        <f t="shared" si="19"/>
        <v>3</v>
      </c>
      <c r="N404" s="13"/>
      <c r="O404" s="2050">
        <v>45</v>
      </c>
      <c r="P404" s="13"/>
      <c r="Q404" s="2051"/>
      <c r="R404" s="367"/>
      <c r="S404" s="367"/>
      <c r="T404" s="367"/>
      <c r="U404" s="367"/>
    </row>
    <row r="405" spans="1:21" ht="12.6" customHeight="1">
      <c r="A405" s="2102">
        <v>43692</v>
      </c>
      <c r="B405" s="384">
        <v>43683</v>
      </c>
      <c r="C405" s="932">
        <v>43696</v>
      </c>
      <c r="D405" s="932">
        <v>43696</v>
      </c>
      <c r="E405" s="349" t="s">
        <v>3335</v>
      </c>
      <c r="F405" s="424" t="s">
        <v>15490</v>
      </c>
      <c r="G405" s="424" t="s">
        <v>15491</v>
      </c>
      <c r="H405" s="424"/>
      <c r="I405" s="424"/>
      <c r="J405" s="424" t="s">
        <v>2034</v>
      </c>
      <c r="K405" s="2071"/>
      <c r="L405" s="613">
        <f t="shared" si="18"/>
        <v>9</v>
      </c>
      <c r="M405" s="1795">
        <f t="shared" si="19"/>
        <v>6</v>
      </c>
      <c r="N405" s="2050"/>
      <c r="O405" s="2050">
        <v>9</v>
      </c>
      <c r="P405" s="421"/>
      <c r="Q405" s="2051"/>
      <c r="R405" s="367"/>
      <c r="S405" s="367"/>
      <c r="T405" s="367"/>
      <c r="U405" s="367"/>
    </row>
    <row r="406" spans="1:21" ht="12.6" customHeight="1">
      <c r="A406" s="906">
        <v>43693</v>
      </c>
      <c r="B406" s="384">
        <v>43684</v>
      </c>
      <c r="C406" s="364">
        <v>43715</v>
      </c>
      <c r="D406" s="364">
        <v>43717</v>
      </c>
      <c r="E406" s="355" t="s">
        <v>3335</v>
      </c>
      <c r="F406" s="353" t="s">
        <v>3908</v>
      </c>
      <c r="G406" s="22" t="s">
        <v>15492</v>
      </c>
      <c r="H406" s="22"/>
      <c r="I406" s="22"/>
      <c r="J406" s="353" t="s">
        <v>2969</v>
      </c>
      <c r="K406" s="353"/>
      <c r="L406" s="613">
        <f t="shared" si="18"/>
        <v>9</v>
      </c>
      <c r="M406" s="1795">
        <f t="shared" si="19"/>
        <v>6</v>
      </c>
      <c r="N406" s="2050"/>
      <c r="O406" s="2050">
        <v>18</v>
      </c>
      <c r="P406" s="353"/>
      <c r="Q406" s="2051"/>
      <c r="R406" s="367"/>
      <c r="S406" s="367"/>
      <c r="T406" s="367"/>
      <c r="U406" s="367"/>
    </row>
    <row r="407" spans="1:21" ht="12.6" customHeight="1">
      <c r="A407" s="903">
        <v>43480</v>
      </c>
      <c r="B407" s="2053">
        <v>43479</v>
      </c>
      <c r="C407" s="904">
        <v>43481</v>
      </c>
      <c r="D407" s="904">
        <v>43481</v>
      </c>
      <c r="E407" s="367" t="s">
        <v>3334</v>
      </c>
      <c r="F407" s="2" t="s">
        <v>15493</v>
      </c>
      <c r="G407" s="404" t="s">
        <v>15494</v>
      </c>
      <c r="H407" s="353"/>
      <c r="I407" s="404"/>
      <c r="J407" s="665" t="s">
        <v>2033</v>
      </c>
      <c r="K407" s="2049"/>
      <c r="L407" s="613">
        <f t="shared" si="18"/>
        <v>1</v>
      </c>
      <c r="M407" s="1795">
        <f t="shared" si="19"/>
        <v>0</v>
      </c>
      <c r="N407" s="2050"/>
      <c r="O407" s="2050">
        <v>33</v>
      </c>
      <c r="P407" s="404"/>
      <c r="Q407" s="2051"/>
      <c r="R407" s="367"/>
      <c r="S407" s="367"/>
      <c r="T407" s="367"/>
      <c r="U407" s="367"/>
    </row>
    <row r="408" spans="1:21" ht="12.6" customHeight="1">
      <c r="A408" s="954">
        <v>43599</v>
      </c>
      <c r="B408" s="717">
        <v>43587</v>
      </c>
      <c r="C408" s="364">
        <v>43618</v>
      </c>
      <c r="D408" s="364">
        <v>43618</v>
      </c>
      <c r="E408" s="355" t="s">
        <v>3334</v>
      </c>
      <c r="F408" s="353" t="s">
        <v>15495</v>
      </c>
      <c r="G408" s="353" t="s">
        <v>15496</v>
      </c>
      <c r="H408" s="353" t="s">
        <v>15497</v>
      </c>
      <c r="I408" s="2"/>
      <c r="J408" s="348" t="s">
        <v>3001</v>
      </c>
      <c r="K408" s="2049"/>
      <c r="L408" s="613">
        <f t="shared" si="18"/>
        <v>12</v>
      </c>
      <c r="M408" s="1795">
        <f t="shared" si="19"/>
        <v>7</v>
      </c>
      <c r="N408" s="2050"/>
      <c r="O408" s="2050">
        <v>2</v>
      </c>
      <c r="P408" s="404"/>
      <c r="Q408" s="2051"/>
      <c r="R408" s="367"/>
      <c r="S408" s="367"/>
      <c r="T408" s="367"/>
      <c r="U408" s="367"/>
    </row>
    <row r="409" spans="1:21" ht="12.6" customHeight="1">
      <c r="A409" s="903">
        <v>43572</v>
      </c>
      <c r="B409" s="377">
        <v>43543</v>
      </c>
      <c r="C409" s="932">
        <v>43573</v>
      </c>
      <c r="D409" s="1411">
        <v>43573</v>
      </c>
      <c r="E409" s="349" t="s">
        <v>3334</v>
      </c>
      <c r="F409" s="424" t="s">
        <v>15498</v>
      </c>
      <c r="G409" s="424" t="s">
        <v>15499</v>
      </c>
      <c r="H409" s="424" t="s">
        <v>14877</v>
      </c>
      <c r="I409" s="424"/>
      <c r="J409" s="1412" t="s">
        <v>2034</v>
      </c>
      <c r="K409" s="424"/>
      <c r="L409" s="613">
        <f t="shared" si="18"/>
        <v>29</v>
      </c>
      <c r="M409" s="1795">
        <f t="shared" si="19"/>
        <v>20</v>
      </c>
      <c r="N409" s="2050"/>
      <c r="O409" s="2050">
        <v>50</v>
      </c>
      <c r="P409" s="404"/>
      <c r="Q409" s="353"/>
      <c r="R409" s="353"/>
      <c r="S409" s="353"/>
      <c r="T409" s="353"/>
      <c r="U409" s="353"/>
    </row>
    <row r="410" spans="1:21" ht="12.6" customHeight="1">
      <c r="A410" s="906">
        <v>43613</v>
      </c>
      <c r="B410" s="716">
        <v>43584</v>
      </c>
      <c r="C410" s="364">
        <v>43614</v>
      </c>
      <c r="D410" s="364">
        <v>43614</v>
      </c>
      <c r="E410" s="355" t="s">
        <v>3334</v>
      </c>
      <c r="F410" s="353" t="s">
        <v>15500</v>
      </c>
      <c r="G410" s="22" t="s">
        <v>15501</v>
      </c>
      <c r="H410" s="22"/>
      <c r="I410" s="22"/>
      <c r="J410" s="348" t="s">
        <v>2969</v>
      </c>
      <c r="K410" s="353"/>
      <c r="L410" s="613">
        <f t="shared" si="18"/>
        <v>29</v>
      </c>
      <c r="M410" s="1795">
        <f t="shared" si="19"/>
        <v>20</v>
      </c>
      <c r="N410" s="353"/>
      <c r="O410" s="2050">
        <v>70</v>
      </c>
      <c r="P410" s="404"/>
      <c r="Q410" s="355"/>
      <c r="R410" s="355"/>
      <c r="S410" s="355"/>
      <c r="T410" s="355"/>
      <c r="U410" s="355"/>
    </row>
    <row r="411" spans="1:21" ht="12.6" customHeight="1">
      <c r="A411" s="903">
        <v>43654</v>
      </c>
      <c r="B411" s="381">
        <v>43627</v>
      </c>
      <c r="C411" s="364">
        <v>43657</v>
      </c>
      <c r="D411" s="364">
        <v>43657</v>
      </c>
      <c r="E411" s="355" t="s">
        <v>3334</v>
      </c>
      <c r="F411" s="353" t="s">
        <v>15502</v>
      </c>
      <c r="G411" s="353" t="s">
        <v>15503</v>
      </c>
      <c r="H411" s="353" t="s">
        <v>12582</v>
      </c>
      <c r="I411" s="353"/>
      <c r="J411" s="348" t="s">
        <v>2969</v>
      </c>
      <c r="K411" s="353" t="s">
        <v>2036</v>
      </c>
      <c r="L411" s="613">
        <f t="shared" si="18"/>
        <v>27</v>
      </c>
      <c r="M411" s="1795">
        <f t="shared" si="19"/>
        <v>18</v>
      </c>
      <c r="N411" s="2050"/>
      <c r="O411" s="2050">
        <v>57</v>
      </c>
      <c r="P411" s="404"/>
      <c r="Q411" s="353"/>
      <c r="R411" s="353"/>
      <c r="S411" s="353"/>
      <c r="T411" s="353"/>
      <c r="U411" s="353"/>
    </row>
    <row r="412" spans="1:21" ht="12.6" customHeight="1">
      <c r="A412" s="903">
        <v>43630</v>
      </c>
      <c r="B412" s="717">
        <v>43615</v>
      </c>
      <c r="C412" s="364">
        <v>43630</v>
      </c>
      <c r="D412" s="364">
        <v>43646</v>
      </c>
      <c r="E412" s="355" t="s">
        <v>3334</v>
      </c>
      <c r="F412" s="353" t="s">
        <v>15504</v>
      </c>
      <c r="G412" s="22" t="s">
        <v>15505</v>
      </c>
      <c r="H412" s="22"/>
      <c r="I412" s="22"/>
      <c r="J412" s="348" t="s">
        <v>3001</v>
      </c>
      <c r="K412" s="353"/>
      <c r="L412" s="613">
        <f t="shared" si="18"/>
        <v>15</v>
      </c>
      <c r="M412" s="1795">
        <f t="shared" si="19"/>
        <v>10</v>
      </c>
      <c r="N412" s="2050"/>
      <c r="O412" s="2050">
        <v>60</v>
      </c>
      <c r="P412" s="404"/>
      <c r="Q412" s="2051"/>
      <c r="R412" s="367"/>
      <c r="S412" s="367"/>
      <c r="T412" s="367"/>
      <c r="U412" s="367"/>
    </row>
    <row r="413" spans="1:21" ht="12.6" customHeight="1">
      <c r="A413" s="906">
        <v>43593</v>
      </c>
      <c r="B413" s="1050">
        <v>43580</v>
      </c>
      <c r="C413" s="364">
        <v>43593</v>
      </c>
      <c r="D413" s="364">
        <v>43593</v>
      </c>
      <c r="E413" s="355" t="s">
        <v>3335</v>
      </c>
      <c r="F413" s="353" t="s">
        <v>4084</v>
      </c>
      <c r="G413" s="22" t="s">
        <v>15506</v>
      </c>
      <c r="H413" s="22"/>
      <c r="I413" s="22"/>
      <c r="J413" s="348" t="s">
        <v>2035</v>
      </c>
      <c r="K413" s="2049"/>
      <c r="L413" s="613">
        <f t="shared" si="18"/>
        <v>13</v>
      </c>
      <c r="M413" s="1795">
        <f t="shared" si="19"/>
        <v>8</v>
      </c>
      <c r="N413" s="353"/>
      <c r="O413" s="2050">
        <v>64</v>
      </c>
      <c r="P413" s="404"/>
      <c r="Q413" s="353"/>
      <c r="R413" s="353"/>
      <c r="S413" s="353"/>
      <c r="T413" s="353"/>
      <c r="U413" s="353"/>
    </row>
    <row r="414" spans="1:21" ht="12.6" customHeight="1">
      <c r="A414" s="906">
        <v>43633</v>
      </c>
      <c r="B414" s="717">
        <v>43609</v>
      </c>
      <c r="C414" s="364">
        <v>43623</v>
      </c>
      <c r="D414" s="1397">
        <v>43640</v>
      </c>
      <c r="E414" s="355" t="s">
        <v>3335</v>
      </c>
      <c r="F414" s="353" t="s">
        <v>4084</v>
      </c>
      <c r="G414" s="353" t="s">
        <v>15507</v>
      </c>
      <c r="H414" s="353" t="s">
        <v>3577</v>
      </c>
      <c r="I414" s="353"/>
      <c r="J414" s="8" t="s">
        <v>2035</v>
      </c>
      <c r="K414" s="2049"/>
      <c r="L414" s="613">
        <f t="shared" si="18"/>
        <v>24</v>
      </c>
      <c r="M414" s="1795">
        <f t="shared" si="19"/>
        <v>15</v>
      </c>
      <c r="N414" s="2050"/>
      <c r="O414" s="2050">
        <v>47</v>
      </c>
      <c r="P414" s="404"/>
      <c r="Q414" s="2051"/>
      <c r="R414" s="367"/>
      <c r="S414" s="367"/>
      <c r="T414" s="367"/>
      <c r="U414" s="367"/>
    </row>
    <row r="415" spans="1:21" ht="12.6" customHeight="1">
      <c r="A415" s="903">
        <v>43657</v>
      </c>
      <c r="B415" s="381">
        <v>43643</v>
      </c>
      <c r="C415" s="364">
        <v>43656</v>
      </c>
      <c r="D415" s="364">
        <v>43657</v>
      </c>
      <c r="E415" s="355" t="s">
        <v>3334</v>
      </c>
      <c r="F415" s="353" t="s">
        <v>15508</v>
      </c>
      <c r="G415" s="22" t="s">
        <v>15509</v>
      </c>
      <c r="H415" s="22"/>
      <c r="I415" s="22"/>
      <c r="J415" s="353" t="s">
        <v>2034</v>
      </c>
      <c r="K415" s="353"/>
      <c r="L415" s="613">
        <f t="shared" si="18"/>
        <v>14</v>
      </c>
      <c r="M415" s="1795">
        <f t="shared" si="19"/>
        <v>9</v>
      </c>
      <c r="N415" s="353"/>
      <c r="O415" s="2050">
        <v>65</v>
      </c>
      <c r="P415" s="353"/>
      <c r="Q415" s="2051"/>
      <c r="R415" s="367"/>
      <c r="S415" s="367"/>
      <c r="T415" s="367"/>
      <c r="U415" s="367"/>
    </row>
    <row r="416" spans="1:21" ht="12.6" customHeight="1">
      <c r="A416" s="903">
        <v>43566</v>
      </c>
      <c r="B416" s="1050">
        <v>43560</v>
      </c>
      <c r="C416" s="364">
        <v>43590</v>
      </c>
      <c r="D416" s="364">
        <v>43590</v>
      </c>
      <c r="E416" s="355" t="s">
        <v>3334</v>
      </c>
      <c r="F416" s="353" t="s">
        <v>15510</v>
      </c>
      <c r="G416" s="353" t="s">
        <v>15511</v>
      </c>
      <c r="H416" s="353"/>
      <c r="I416" s="353"/>
      <c r="J416" s="348" t="s">
        <v>2033</v>
      </c>
      <c r="K416" s="2049"/>
      <c r="L416" s="613">
        <f t="shared" si="18"/>
        <v>6</v>
      </c>
      <c r="M416" s="1795">
        <f t="shared" si="19"/>
        <v>3</v>
      </c>
      <c r="N416" s="353"/>
      <c r="O416" s="2050">
        <v>17</v>
      </c>
      <c r="P416" s="353"/>
      <c r="Q416" s="2051"/>
      <c r="R416" s="367"/>
      <c r="S416" s="367"/>
      <c r="T416" s="367"/>
      <c r="U416" s="367"/>
    </row>
    <row r="417" spans="1:31" ht="12.6" customHeight="1">
      <c r="A417" s="903">
        <v>43663</v>
      </c>
      <c r="B417" s="381">
        <v>43642</v>
      </c>
      <c r="C417" s="364">
        <v>43665</v>
      </c>
      <c r="D417" s="364">
        <v>43665</v>
      </c>
      <c r="E417" s="355" t="s">
        <v>3334</v>
      </c>
      <c r="F417" s="353" t="s">
        <v>2711</v>
      </c>
      <c r="G417" s="353" t="s">
        <v>15512</v>
      </c>
      <c r="H417" s="353" t="s">
        <v>15513</v>
      </c>
      <c r="I417" s="353"/>
      <c r="J417" s="353" t="s">
        <v>2969</v>
      </c>
      <c r="K417" s="353"/>
      <c r="L417" s="613">
        <f t="shared" si="18"/>
        <v>21</v>
      </c>
      <c r="M417" s="1795">
        <f t="shared" si="19"/>
        <v>14</v>
      </c>
      <c r="N417" s="2050"/>
      <c r="O417" s="2050">
        <v>77</v>
      </c>
      <c r="P417" s="353"/>
      <c r="Q417" s="2051"/>
      <c r="R417" s="367"/>
      <c r="S417" s="367"/>
      <c r="T417" s="367"/>
      <c r="U417" s="367"/>
      <c r="V417" s="367"/>
      <c r="W417" s="2056"/>
      <c r="X417" s="367"/>
      <c r="Y417" s="367"/>
      <c r="Z417" s="367"/>
      <c r="AA417" s="367"/>
      <c r="AB417" s="367"/>
      <c r="AC417" s="367"/>
      <c r="AD417" s="367"/>
      <c r="AE417" s="367"/>
    </row>
    <row r="418" spans="1:31" ht="12.6" customHeight="1">
      <c r="A418" s="903">
        <v>43608</v>
      </c>
      <c r="B418" s="717">
        <v>43598</v>
      </c>
      <c r="C418" s="903">
        <v>43568</v>
      </c>
      <c r="D418" s="903">
        <v>43568</v>
      </c>
      <c r="E418" s="367" t="s">
        <v>3335</v>
      </c>
      <c r="F418" s="404" t="s">
        <v>2711</v>
      </c>
      <c r="G418" s="404" t="s">
        <v>15514</v>
      </c>
      <c r="H418" s="353"/>
      <c r="I418" s="404"/>
      <c r="J418" s="665" t="s">
        <v>2039</v>
      </c>
      <c r="K418" s="2049"/>
      <c r="L418" s="613">
        <f t="shared" si="18"/>
        <v>10</v>
      </c>
      <c r="M418" s="1795">
        <f t="shared" si="19"/>
        <v>7</v>
      </c>
      <c r="N418" s="2050"/>
      <c r="O418" s="2050">
        <v>20</v>
      </c>
      <c r="P418" s="404"/>
      <c r="Q418" s="367"/>
      <c r="R418" s="367"/>
      <c r="S418" s="367"/>
      <c r="T418" s="367"/>
      <c r="U418" s="367"/>
      <c r="V418" s="367"/>
      <c r="W418" s="367"/>
      <c r="X418" s="367"/>
      <c r="Y418" s="367"/>
      <c r="Z418" s="367"/>
      <c r="AA418" s="367"/>
      <c r="AB418" s="367"/>
      <c r="AC418" s="367"/>
      <c r="AD418" s="367"/>
      <c r="AE418" s="367"/>
    </row>
    <row r="419" spans="1:31" ht="12.6" customHeight="1">
      <c r="A419" s="954">
        <v>43622</v>
      </c>
      <c r="B419" s="717">
        <v>43614</v>
      </c>
      <c r="C419" s="376">
        <v>43645</v>
      </c>
      <c r="D419" s="364">
        <v>43645</v>
      </c>
      <c r="E419" s="355" t="s">
        <v>3334</v>
      </c>
      <c r="F419" s="353" t="s">
        <v>15515</v>
      </c>
      <c r="G419" s="353" t="s">
        <v>15516</v>
      </c>
      <c r="H419" s="353"/>
      <c r="I419" s="353"/>
      <c r="J419" s="348" t="s">
        <v>2033</v>
      </c>
      <c r="K419" s="353"/>
      <c r="L419" s="613">
        <f t="shared" si="18"/>
        <v>8</v>
      </c>
      <c r="M419" s="1795">
        <f t="shared" si="19"/>
        <v>5</v>
      </c>
      <c r="N419" s="2050"/>
      <c r="O419" s="2050">
        <v>57</v>
      </c>
      <c r="P419" s="353"/>
      <c r="Q419" s="2051"/>
      <c r="R419" s="367"/>
      <c r="S419" s="367"/>
      <c r="T419" s="367"/>
      <c r="U419" s="367"/>
      <c r="V419" s="367"/>
      <c r="W419" s="2056"/>
      <c r="X419" s="367"/>
      <c r="Y419" s="367"/>
      <c r="Z419" s="367"/>
      <c r="AA419" s="367"/>
      <c r="AB419" s="367"/>
      <c r="AC419" s="367"/>
      <c r="AD419" s="367"/>
      <c r="AE419" s="367"/>
    </row>
    <row r="420" spans="1:31" ht="12.6" customHeight="1">
      <c r="A420" s="954">
        <v>43724</v>
      </c>
      <c r="B420" s="384">
        <v>43699</v>
      </c>
      <c r="C420" s="364">
        <v>43724</v>
      </c>
      <c r="D420" s="364">
        <v>43730</v>
      </c>
      <c r="E420" s="355" t="s">
        <v>3335</v>
      </c>
      <c r="F420" s="22" t="s">
        <v>13886</v>
      </c>
      <c r="G420" s="22" t="s">
        <v>15517</v>
      </c>
      <c r="H420" s="22"/>
      <c r="I420" s="22"/>
      <c r="J420" s="353" t="s">
        <v>3001</v>
      </c>
      <c r="K420" s="353"/>
      <c r="L420" s="613">
        <f t="shared" si="18"/>
        <v>25</v>
      </c>
      <c r="M420" s="1795">
        <f t="shared" si="19"/>
        <v>16</v>
      </c>
      <c r="N420" s="2050"/>
      <c r="O420" s="2050">
        <v>59</v>
      </c>
      <c r="P420" s="2"/>
      <c r="Q420" s="2051"/>
      <c r="R420" s="367"/>
      <c r="S420" s="367"/>
      <c r="T420" s="367"/>
      <c r="U420" s="367"/>
      <c r="V420" s="367"/>
      <c r="W420" s="2052"/>
      <c r="X420" s="367"/>
      <c r="Y420" s="367"/>
      <c r="Z420" s="367"/>
      <c r="AA420" s="367"/>
      <c r="AB420" s="2084">
        <f>COUNTIF($J$558, AB$1)</f>
        <v>0</v>
      </c>
      <c r="AC420" s="2084">
        <f>COUNTIF($J$558, AC$1)</f>
        <v>0</v>
      </c>
      <c r="AD420" s="2084">
        <f>COUNTIF($J$558, AD$1)</f>
        <v>0</v>
      </c>
      <c r="AE420" s="729">
        <f>SUM(W420:AD420)</f>
        <v>0</v>
      </c>
    </row>
    <row r="421" spans="1:31" ht="12.6" customHeight="1">
      <c r="A421" s="906">
        <v>43580</v>
      </c>
      <c r="B421" s="2069">
        <v>43567</v>
      </c>
      <c r="C421" s="905">
        <v>43581</v>
      </c>
      <c r="D421" s="912">
        <v>43598</v>
      </c>
      <c r="E421" s="367" t="s">
        <v>3334</v>
      </c>
      <c r="F421" s="404" t="s">
        <v>15518</v>
      </c>
      <c r="G421" s="404" t="s">
        <v>15519</v>
      </c>
      <c r="H421" s="353" t="s">
        <v>12424</v>
      </c>
      <c r="I421" s="404"/>
      <c r="J421" s="665" t="s">
        <v>2042</v>
      </c>
      <c r="K421" s="2049"/>
      <c r="L421" s="613">
        <f t="shared" si="18"/>
        <v>13</v>
      </c>
      <c r="M421" s="1795">
        <f t="shared" si="19"/>
        <v>8</v>
      </c>
      <c r="N421" s="2050"/>
      <c r="O421" s="2050">
        <v>44</v>
      </c>
      <c r="P421" s="404"/>
      <c r="Q421" s="2051"/>
      <c r="R421" s="367"/>
      <c r="S421" s="367"/>
      <c r="T421" s="367"/>
      <c r="U421" s="367"/>
      <c r="V421" s="367"/>
      <c r="W421" s="2056"/>
      <c r="X421" s="367"/>
      <c r="Y421" s="367"/>
      <c r="Z421" s="367"/>
      <c r="AA421" s="367"/>
      <c r="AB421" s="427"/>
      <c r="AC421" s="427"/>
      <c r="AD421" s="427"/>
      <c r="AE421" s="427"/>
    </row>
    <row r="422" spans="1:31" ht="12.6" customHeight="1">
      <c r="A422" s="906">
        <v>43615</v>
      </c>
      <c r="B422" s="716">
        <v>43585</v>
      </c>
      <c r="C422" s="364">
        <v>43615</v>
      </c>
      <c r="D422" s="364">
        <v>43615</v>
      </c>
      <c r="E422" s="355" t="s">
        <v>3334</v>
      </c>
      <c r="F422" s="353" t="s">
        <v>15520</v>
      </c>
      <c r="G422" s="353" t="s">
        <v>15521</v>
      </c>
      <c r="H422" s="353"/>
      <c r="I422" s="353"/>
      <c r="J422" s="348" t="s">
        <v>2035</v>
      </c>
      <c r="K422" s="2049"/>
      <c r="L422" s="613">
        <f t="shared" si="18"/>
        <v>30</v>
      </c>
      <c r="M422" s="1795">
        <f t="shared" si="19"/>
        <v>21</v>
      </c>
      <c r="N422" s="2050"/>
      <c r="O422" s="2111">
        <v>71</v>
      </c>
      <c r="P422" s="404"/>
      <c r="Q422" s="367"/>
      <c r="R422" s="367"/>
      <c r="S422" s="367"/>
      <c r="T422" s="367"/>
      <c r="U422" s="367"/>
      <c r="V422" s="367"/>
      <c r="W422" s="367"/>
      <c r="X422" s="367"/>
      <c r="Y422" s="367"/>
      <c r="Z422" s="367"/>
      <c r="AA422" s="367"/>
      <c r="AB422" s="355"/>
      <c r="AC422" s="355"/>
      <c r="AD422" s="355"/>
      <c r="AE422" s="355"/>
    </row>
    <row r="423" spans="1:31" ht="12.6" customHeight="1">
      <c r="A423" s="906">
        <v>43626</v>
      </c>
      <c r="B423" s="717">
        <v>43606</v>
      </c>
      <c r="C423" s="364">
        <v>43609</v>
      </c>
      <c r="D423" s="364">
        <v>43637</v>
      </c>
      <c r="E423" s="355" t="s">
        <v>3335</v>
      </c>
      <c r="F423" s="353" t="s">
        <v>3749</v>
      </c>
      <c r="G423" s="353" t="s">
        <v>15522</v>
      </c>
      <c r="H423" s="353"/>
      <c r="I423" s="353"/>
      <c r="J423" s="348" t="s">
        <v>2969</v>
      </c>
      <c r="K423" s="353"/>
      <c r="L423" s="613">
        <f t="shared" si="18"/>
        <v>20</v>
      </c>
      <c r="M423" s="1795">
        <f t="shared" si="19"/>
        <v>13</v>
      </c>
      <c r="N423" s="2050"/>
      <c r="O423" s="2050">
        <v>39</v>
      </c>
      <c r="P423" s="404"/>
      <c r="Q423" s="2051"/>
      <c r="R423" s="367"/>
      <c r="S423" s="367"/>
      <c r="T423" s="367"/>
      <c r="U423" s="367"/>
      <c r="V423" s="367"/>
      <c r="W423" s="2056"/>
      <c r="X423" s="367"/>
      <c r="Y423" s="367"/>
      <c r="Z423" s="367"/>
      <c r="AA423" s="367"/>
      <c r="AB423" s="367"/>
      <c r="AC423" s="367"/>
      <c r="AD423" s="367"/>
      <c r="AE423" s="367"/>
    </row>
    <row r="424" spans="1:31" ht="12.6" customHeight="1">
      <c r="A424" s="903">
        <v>43609</v>
      </c>
      <c r="B424" s="717">
        <v>43608</v>
      </c>
      <c r="C424" s="903">
        <v>43609</v>
      </c>
      <c r="D424" s="903">
        <v>43609</v>
      </c>
      <c r="E424" s="367" t="s">
        <v>3335</v>
      </c>
      <c r="F424" s="404" t="s">
        <v>2547</v>
      </c>
      <c r="G424" s="404" t="s">
        <v>15523</v>
      </c>
      <c r="H424" s="353"/>
      <c r="I424" s="404"/>
      <c r="J424" s="665" t="s">
        <v>2039</v>
      </c>
      <c r="K424" s="2049"/>
      <c r="L424" s="613">
        <f t="shared" si="18"/>
        <v>1</v>
      </c>
      <c r="M424" s="1795">
        <f t="shared" si="19"/>
        <v>0</v>
      </c>
      <c r="N424" s="2050"/>
      <c r="O424" s="2050">
        <v>43</v>
      </c>
      <c r="P424" s="404"/>
      <c r="Q424" s="367"/>
      <c r="R424" s="367"/>
      <c r="S424" s="367"/>
      <c r="T424" s="367"/>
      <c r="U424" s="367"/>
      <c r="V424" s="367"/>
      <c r="W424" s="367"/>
      <c r="X424" s="367"/>
      <c r="Y424" s="367"/>
      <c r="Z424" s="367"/>
      <c r="AA424" s="367"/>
      <c r="AB424" s="367"/>
      <c r="AC424" s="367"/>
      <c r="AD424" s="367"/>
      <c r="AE424" s="367"/>
    </row>
    <row r="425" spans="1:31" ht="12.6" customHeight="1">
      <c r="A425" s="903">
        <v>43503</v>
      </c>
      <c r="B425" s="2053">
        <v>43481</v>
      </c>
      <c r="C425" s="904">
        <v>43504</v>
      </c>
      <c r="D425" s="904">
        <v>43503</v>
      </c>
      <c r="E425" s="367" t="s">
        <v>3334</v>
      </c>
      <c r="F425" s="404" t="s">
        <v>10363</v>
      </c>
      <c r="G425" s="404" t="s">
        <v>15524</v>
      </c>
      <c r="H425" s="353" t="s">
        <v>15525</v>
      </c>
      <c r="I425" s="404"/>
      <c r="J425" s="951" t="s">
        <v>2033</v>
      </c>
      <c r="K425" s="2049"/>
      <c r="L425" s="613">
        <f t="shared" si="18"/>
        <v>22</v>
      </c>
      <c r="M425" s="1795">
        <f t="shared" si="19"/>
        <v>15</v>
      </c>
      <c r="N425" s="404"/>
      <c r="O425" s="2050">
        <v>41</v>
      </c>
      <c r="P425" s="2116"/>
      <c r="Q425" s="2051"/>
      <c r="R425" s="367"/>
      <c r="S425" s="367"/>
      <c r="T425" s="367"/>
      <c r="U425" s="367"/>
      <c r="V425" s="367"/>
      <c r="W425" s="2056"/>
      <c r="X425" s="367"/>
      <c r="Y425" s="367"/>
      <c r="Z425" s="367"/>
      <c r="AA425" s="367"/>
      <c r="AB425" s="367"/>
      <c r="AC425" s="367"/>
      <c r="AD425" s="367"/>
      <c r="AE425" s="367"/>
    </row>
    <row r="426" spans="1:31" ht="12.6" customHeight="1">
      <c r="A426" s="903">
        <v>43657</v>
      </c>
      <c r="B426" s="381">
        <v>43644</v>
      </c>
      <c r="C426" s="364">
        <v>43657</v>
      </c>
      <c r="D426" s="364">
        <v>43675</v>
      </c>
      <c r="E426" s="355" t="s">
        <v>3335</v>
      </c>
      <c r="F426" s="353" t="s">
        <v>6504</v>
      </c>
      <c r="G426" s="353" t="s">
        <v>15526</v>
      </c>
      <c r="H426" s="353" t="s">
        <v>15527</v>
      </c>
      <c r="I426" s="353"/>
      <c r="J426" s="353" t="s">
        <v>2969</v>
      </c>
      <c r="K426" s="353"/>
      <c r="L426" s="613">
        <f t="shared" si="18"/>
        <v>13</v>
      </c>
      <c r="M426" s="1795">
        <f t="shared" si="19"/>
        <v>8</v>
      </c>
      <c r="N426" s="2050"/>
      <c r="O426" s="2050">
        <v>61</v>
      </c>
      <c r="P426" s="404"/>
      <c r="Q426" s="367"/>
      <c r="R426" s="367"/>
      <c r="S426" s="367"/>
      <c r="T426" s="367"/>
      <c r="U426" s="367"/>
      <c r="V426" s="367"/>
      <c r="W426" s="367"/>
      <c r="X426" s="367"/>
      <c r="Y426" s="367"/>
      <c r="Z426" s="367"/>
      <c r="AA426" s="367"/>
      <c r="AB426" s="367"/>
      <c r="AC426" s="367"/>
      <c r="AD426" s="367"/>
      <c r="AE426" s="367"/>
    </row>
    <row r="427" spans="1:31" ht="12.6" customHeight="1">
      <c r="A427" s="905">
        <v>43567</v>
      </c>
      <c r="B427" s="914">
        <v>43536</v>
      </c>
      <c r="C427" s="905">
        <v>43567</v>
      </c>
      <c r="D427" s="905">
        <v>43567</v>
      </c>
      <c r="E427" s="367" t="s">
        <v>3334</v>
      </c>
      <c r="F427" s="404" t="s">
        <v>6504</v>
      </c>
      <c r="G427" s="404" t="s">
        <v>15528</v>
      </c>
      <c r="H427" s="353" t="s">
        <v>12424</v>
      </c>
      <c r="I427" s="404"/>
      <c r="J427" s="665" t="s">
        <v>2042</v>
      </c>
      <c r="K427" s="2049"/>
      <c r="L427" s="613">
        <f t="shared" si="18"/>
        <v>31</v>
      </c>
      <c r="M427" s="1795">
        <f t="shared" si="19"/>
        <v>22</v>
      </c>
      <c r="N427" s="2050"/>
      <c r="O427" s="2050">
        <v>34</v>
      </c>
      <c r="P427" s="404"/>
      <c r="Q427" s="2083" t="e">
        <f>AVERAGE($L$558)</f>
        <v>#DIV/0!</v>
      </c>
      <c r="R427" s="927">
        <f>COUNT($B$558)</f>
        <v>0</v>
      </c>
      <c r="S427" s="927">
        <f>COUNTIF($E$558,$S$1)</f>
        <v>0</v>
      </c>
      <c r="T427" s="927">
        <f>COUNTIF($E$558,$T$1)</f>
        <v>0</v>
      </c>
      <c r="U427" s="927">
        <f>R427-S427-T427</f>
        <v>0</v>
      </c>
      <c r="V427" s="926"/>
      <c r="W427" s="2084">
        <f>COUNTIF($J$558, W$1)</f>
        <v>0</v>
      </c>
      <c r="X427" s="2084">
        <f>COUNTIF($J$558, X$1)</f>
        <v>0</v>
      </c>
      <c r="Y427" s="2084">
        <f>COUNTIF($J$558, Y$1)</f>
        <v>0</v>
      </c>
      <c r="Z427" s="2084">
        <f>COUNTIF($J$558, Z$1)</f>
        <v>0</v>
      </c>
      <c r="AA427" s="2084">
        <f>COUNTIF($J$558, AA$1)</f>
        <v>0</v>
      </c>
      <c r="AB427" s="367"/>
      <c r="AC427" s="367"/>
      <c r="AD427" s="367"/>
      <c r="AE427" s="367"/>
    </row>
    <row r="428" spans="1:31" ht="12.6" customHeight="1">
      <c r="A428" s="903">
        <v>43539</v>
      </c>
      <c r="B428" s="913">
        <v>43525</v>
      </c>
      <c r="C428" s="904">
        <v>43539</v>
      </c>
      <c r="D428" s="904">
        <v>43553</v>
      </c>
      <c r="E428" s="367" t="s">
        <v>3335</v>
      </c>
      <c r="F428" s="404" t="s">
        <v>4438</v>
      </c>
      <c r="G428" s="404" t="s">
        <v>15529</v>
      </c>
      <c r="H428" s="353"/>
      <c r="I428" s="404"/>
      <c r="J428" s="665" t="s">
        <v>3001</v>
      </c>
      <c r="K428" s="2049"/>
      <c r="L428" s="613">
        <f t="shared" si="18"/>
        <v>14</v>
      </c>
      <c r="M428" s="1795">
        <f t="shared" si="19"/>
        <v>9</v>
      </c>
      <c r="N428" s="2050"/>
      <c r="O428" s="2050">
        <v>3</v>
      </c>
      <c r="P428" s="404"/>
      <c r="Q428" s="427"/>
      <c r="R428" s="427"/>
      <c r="S428" s="427"/>
      <c r="T428" s="427"/>
      <c r="U428" s="427"/>
      <c r="V428" s="427"/>
      <c r="W428" s="427"/>
      <c r="X428" s="427"/>
      <c r="Y428" s="427"/>
      <c r="Z428" s="427"/>
      <c r="AA428" s="427"/>
      <c r="AB428" s="367"/>
      <c r="AC428" s="367"/>
      <c r="AD428" s="367"/>
      <c r="AE428" s="367"/>
    </row>
    <row r="429" spans="1:31" ht="12.6" customHeight="1">
      <c r="A429" s="903">
        <v>43530</v>
      </c>
      <c r="B429" s="910">
        <v>43509</v>
      </c>
      <c r="C429" s="904">
        <v>43522</v>
      </c>
      <c r="D429" s="904">
        <v>43522</v>
      </c>
      <c r="E429" s="367" t="s">
        <v>3335</v>
      </c>
      <c r="F429" s="404" t="s">
        <v>3549</v>
      </c>
      <c r="G429" s="404" t="s">
        <v>15530</v>
      </c>
      <c r="H429" s="353"/>
      <c r="I429" s="404"/>
      <c r="J429" s="665" t="s">
        <v>2034</v>
      </c>
      <c r="K429" s="404"/>
      <c r="L429" s="613">
        <f t="shared" si="18"/>
        <v>21</v>
      </c>
      <c r="M429" s="1795">
        <f t="shared" si="19"/>
        <v>14</v>
      </c>
      <c r="N429" s="2050"/>
      <c r="O429" s="2050">
        <v>29</v>
      </c>
      <c r="P429" s="404"/>
      <c r="Q429" s="355"/>
      <c r="R429" s="355"/>
      <c r="S429" s="355"/>
      <c r="T429" s="355"/>
      <c r="U429" s="355"/>
      <c r="V429" s="355"/>
      <c r="W429" s="355"/>
      <c r="X429" s="355"/>
      <c r="Y429" s="355"/>
      <c r="Z429" s="355"/>
      <c r="AA429" s="355"/>
      <c r="AB429" s="355"/>
      <c r="AC429" s="355"/>
      <c r="AD429" s="355"/>
      <c r="AE429" s="355"/>
    </row>
    <row r="430" spans="1:31" ht="15" customHeight="1">
      <c r="A430" s="903">
        <v>43725</v>
      </c>
      <c r="B430" s="384">
        <v>43706</v>
      </c>
      <c r="C430" s="364">
        <v>43718</v>
      </c>
      <c r="D430" s="932">
        <v>43737</v>
      </c>
      <c r="E430" s="349" t="s">
        <v>3335</v>
      </c>
      <c r="F430" s="426" t="s">
        <v>15531</v>
      </c>
      <c r="G430" s="426" t="s">
        <v>15532</v>
      </c>
      <c r="H430" s="426" t="s">
        <v>3660</v>
      </c>
      <c r="I430" s="426"/>
      <c r="J430" s="424" t="s">
        <v>2969</v>
      </c>
      <c r="K430" s="2117"/>
      <c r="L430" s="613">
        <f t="shared" si="18"/>
        <v>19</v>
      </c>
      <c r="M430" s="1795">
        <f t="shared" si="19"/>
        <v>12</v>
      </c>
      <c r="N430" s="2050"/>
      <c r="O430" s="2050">
        <v>61</v>
      </c>
      <c r="P430" s="404"/>
      <c r="Q430" s="2051"/>
      <c r="R430" s="367"/>
      <c r="S430" s="367"/>
      <c r="T430" s="367"/>
      <c r="U430" s="367"/>
      <c r="V430" s="367"/>
      <c r="W430" s="2052"/>
      <c r="X430" s="367"/>
      <c r="Y430" s="367"/>
      <c r="Z430" s="367"/>
      <c r="AA430" s="367"/>
      <c r="AB430" s="367"/>
      <c r="AC430" s="367"/>
      <c r="AD430" s="367"/>
      <c r="AE430" s="367"/>
    </row>
    <row r="431" spans="1:31" ht="12.6" customHeight="1">
      <c r="A431" s="905">
        <v>43633</v>
      </c>
      <c r="B431" s="918">
        <v>43620</v>
      </c>
      <c r="C431" s="905">
        <v>43628</v>
      </c>
      <c r="D431" s="905">
        <v>43633</v>
      </c>
      <c r="E431" s="367" t="s">
        <v>3334</v>
      </c>
      <c r="F431" s="404" t="s">
        <v>15533</v>
      </c>
      <c r="G431" s="404" t="s">
        <v>15534</v>
      </c>
      <c r="H431" s="353"/>
      <c r="I431" s="404"/>
      <c r="J431" s="665" t="s">
        <v>2042</v>
      </c>
      <c r="K431" s="2049"/>
      <c r="L431" s="613">
        <f t="shared" si="18"/>
        <v>13</v>
      </c>
      <c r="M431" s="1795">
        <f t="shared" si="19"/>
        <v>8</v>
      </c>
      <c r="N431" s="2050"/>
      <c r="O431" s="2050">
        <v>5</v>
      </c>
      <c r="P431" s="404"/>
      <c r="Q431" s="2051"/>
      <c r="R431" s="367"/>
      <c r="S431" s="367"/>
      <c r="T431" s="367"/>
      <c r="U431" s="367"/>
      <c r="V431" s="367"/>
      <c r="W431" s="2052"/>
      <c r="X431" s="367"/>
      <c r="Y431" s="367"/>
      <c r="Z431" s="367"/>
      <c r="AA431" s="367"/>
      <c r="AB431" s="367"/>
      <c r="AC431" s="367"/>
      <c r="AD431" s="367"/>
      <c r="AE431" s="367"/>
    </row>
    <row r="432" spans="1:31" ht="12.6" customHeight="1">
      <c r="A432" s="954">
        <v>43503</v>
      </c>
      <c r="B432" s="2053">
        <v>43494</v>
      </c>
      <c r="C432" s="904">
        <v>43508</v>
      </c>
      <c r="D432" s="904">
        <v>43509</v>
      </c>
      <c r="E432" s="367" t="s">
        <v>3334</v>
      </c>
      <c r="F432" s="404" t="s">
        <v>15533</v>
      </c>
      <c r="G432" s="404" t="s">
        <v>15535</v>
      </c>
      <c r="H432" s="353"/>
      <c r="I432" s="404"/>
      <c r="J432" s="665" t="s">
        <v>2039</v>
      </c>
      <c r="K432" s="2049"/>
      <c r="L432" s="613">
        <f t="shared" si="18"/>
        <v>9</v>
      </c>
      <c r="M432" s="1795">
        <f t="shared" si="19"/>
        <v>6</v>
      </c>
      <c r="N432" s="2050"/>
      <c r="O432" s="2050">
        <v>83</v>
      </c>
      <c r="P432" s="404"/>
      <c r="Q432" s="367"/>
      <c r="R432" s="367"/>
      <c r="S432" s="367"/>
      <c r="T432" s="367"/>
      <c r="U432" s="367"/>
      <c r="V432" s="367"/>
      <c r="W432" s="367"/>
      <c r="X432" s="367"/>
      <c r="Y432" s="367"/>
      <c r="Z432" s="367"/>
      <c r="AA432" s="367"/>
      <c r="AB432" s="367"/>
      <c r="AC432" s="367"/>
      <c r="AD432" s="367"/>
      <c r="AE432" s="367"/>
    </row>
    <row r="433" spans="1:21" ht="12.6" customHeight="1">
      <c r="A433" s="906">
        <v>43609</v>
      </c>
      <c r="B433" s="716">
        <v>43578</v>
      </c>
      <c r="C433" s="364">
        <v>43608</v>
      </c>
      <c r="D433" s="364">
        <v>43608</v>
      </c>
      <c r="E433" s="355" t="s">
        <v>3335</v>
      </c>
      <c r="F433" s="404" t="s">
        <v>15536</v>
      </c>
      <c r="G433" s="353" t="s">
        <v>15537</v>
      </c>
      <c r="H433" s="353" t="s">
        <v>3660</v>
      </c>
      <c r="I433" s="353"/>
      <c r="J433" s="348" t="s">
        <v>2969</v>
      </c>
      <c r="K433" s="353"/>
      <c r="L433" s="613">
        <f t="shared" si="18"/>
        <v>31</v>
      </c>
      <c r="M433" s="1795">
        <f t="shared" si="19"/>
        <v>22</v>
      </c>
      <c r="N433" s="353"/>
      <c r="O433" s="2050">
        <v>57</v>
      </c>
      <c r="P433" s="404"/>
      <c r="Q433" s="2051"/>
      <c r="R433" s="367"/>
      <c r="S433" s="367"/>
      <c r="T433" s="367"/>
      <c r="U433" s="367"/>
    </row>
    <row r="434" spans="1:21" ht="12.6" customHeight="1">
      <c r="A434" s="903">
        <v>43521</v>
      </c>
      <c r="B434" s="910">
        <v>43516</v>
      </c>
      <c r="C434" s="904">
        <v>43521</v>
      </c>
      <c r="D434" s="904">
        <v>43521</v>
      </c>
      <c r="E434" s="367" t="s">
        <v>3335</v>
      </c>
      <c r="F434" s="404" t="s">
        <v>12555</v>
      </c>
      <c r="G434" s="404" t="s">
        <v>15538</v>
      </c>
      <c r="H434" s="353"/>
      <c r="I434" s="404"/>
      <c r="J434" s="665" t="s">
        <v>2039</v>
      </c>
      <c r="K434" s="2049"/>
      <c r="L434" s="613">
        <f t="shared" si="18"/>
        <v>5</v>
      </c>
      <c r="M434" s="1795">
        <f t="shared" si="19"/>
        <v>2</v>
      </c>
      <c r="N434" s="404"/>
      <c r="O434" s="2050">
        <v>46</v>
      </c>
      <c r="P434" s="404"/>
      <c r="Q434" s="2051"/>
      <c r="R434" s="367"/>
      <c r="S434" s="367"/>
      <c r="T434" s="367"/>
      <c r="U434" s="367"/>
    </row>
    <row r="435" spans="1:21" ht="12.6" customHeight="1">
      <c r="A435" s="903">
        <v>43713</v>
      </c>
      <c r="B435" s="750">
        <v>43713</v>
      </c>
      <c r="C435" s="903"/>
      <c r="D435" s="903"/>
      <c r="E435" s="367" t="s">
        <v>3335</v>
      </c>
      <c r="F435" s="404" t="s">
        <v>15539</v>
      </c>
      <c r="G435" s="404" t="s">
        <v>15540</v>
      </c>
      <c r="H435" s="367" t="s">
        <v>15541</v>
      </c>
      <c r="I435" s="404"/>
      <c r="J435" s="665" t="s">
        <v>2039</v>
      </c>
      <c r="K435" s="2049"/>
      <c r="L435" s="613">
        <f t="shared" si="18"/>
        <v>0</v>
      </c>
      <c r="M435" s="1795">
        <f t="shared" si="19"/>
        <v>0</v>
      </c>
      <c r="N435" s="2050"/>
      <c r="O435" s="2050">
        <v>1</v>
      </c>
      <c r="P435" s="2082" t="s">
        <v>2402</v>
      </c>
      <c r="Q435" s="2051"/>
      <c r="R435" s="367"/>
      <c r="S435" s="367"/>
      <c r="T435" s="367"/>
      <c r="U435" s="367"/>
    </row>
    <row r="436" spans="1:21" ht="12.6" customHeight="1">
      <c r="A436" s="903">
        <v>43481</v>
      </c>
      <c r="B436" s="2053">
        <v>43474</v>
      </c>
      <c r="C436" s="907">
        <v>43490</v>
      </c>
      <c r="D436" s="907">
        <v>43498</v>
      </c>
      <c r="E436" s="427" t="s">
        <v>3334</v>
      </c>
      <c r="F436" s="421" t="s">
        <v>15542</v>
      </c>
      <c r="G436" s="421" t="s">
        <v>15543</v>
      </c>
      <c r="H436" s="424"/>
      <c r="I436" s="421"/>
      <c r="J436" s="909" t="s">
        <v>2034</v>
      </c>
      <c r="K436" s="2071"/>
      <c r="L436" s="613">
        <f t="shared" si="18"/>
        <v>7</v>
      </c>
      <c r="M436" s="1795">
        <f t="shared" si="19"/>
        <v>4</v>
      </c>
      <c r="N436" s="2050"/>
      <c r="O436" s="2050">
        <v>21</v>
      </c>
      <c r="P436" s="421"/>
      <c r="Q436" s="355"/>
      <c r="R436" s="355"/>
      <c r="S436" s="355"/>
      <c r="T436" s="355"/>
      <c r="U436" s="355"/>
    </row>
    <row r="437" spans="1:21" ht="12.6" customHeight="1">
      <c r="A437" s="903">
        <v>43566</v>
      </c>
      <c r="B437" s="1050">
        <v>43563</v>
      </c>
      <c r="C437" s="364">
        <v>43578</v>
      </c>
      <c r="D437" s="364">
        <v>43578</v>
      </c>
      <c r="E437" s="355" t="s">
        <v>3334</v>
      </c>
      <c r="F437" s="353" t="s">
        <v>15544</v>
      </c>
      <c r="G437" s="353" t="s">
        <v>15545</v>
      </c>
      <c r="H437" s="353" t="s">
        <v>15546</v>
      </c>
      <c r="I437" s="353"/>
      <c r="J437" s="348" t="s">
        <v>2033</v>
      </c>
      <c r="K437" s="353"/>
      <c r="L437" s="613">
        <f t="shared" si="18"/>
        <v>3</v>
      </c>
      <c r="M437" s="1795">
        <f t="shared" si="19"/>
        <v>2</v>
      </c>
      <c r="N437" s="353"/>
      <c r="O437" s="2050">
        <v>24</v>
      </c>
      <c r="P437" s="353"/>
      <c r="Q437" s="2051"/>
      <c r="R437" s="367"/>
      <c r="S437" s="367"/>
      <c r="T437" s="367"/>
      <c r="U437" s="367"/>
    </row>
    <row r="438" spans="1:21" ht="12.6" customHeight="1">
      <c r="A438" s="906">
        <v>43621</v>
      </c>
      <c r="B438" s="717">
        <v>43613</v>
      </c>
      <c r="C438" s="364">
        <v>43621</v>
      </c>
      <c r="D438" s="1429">
        <v>43613</v>
      </c>
      <c r="E438" s="355" t="s">
        <v>3334</v>
      </c>
      <c r="F438" s="353" t="s">
        <v>15547</v>
      </c>
      <c r="G438" s="22" t="s">
        <v>15548</v>
      </c>
      <c r="H438" s="22" t="s">
        <v>15549</v>
      </c>
      <c r="I438" s="353"/>
      <c r="J438" s="8" t="s">
        <v>2035</v>
      </c>
      <c r="K438" s="2049"/>
      <c r="L438" s="613">
        <f t="shared" si="18"/>
        <v>8</v>
      </c>
      <c r="M438" s="1795">
        <f t="shared" si="19"/>
        <v>5</v>
      </c>
      <c r="N438" s="2050"/>
      <c r="O438" s="2050">
        <v>56</v>
      </c>
      <c r="P438" s="404"/>
      <c r="Q438" s="2051"/>
      <c r="R438" s="367"/>
      <c r="S438" s="367"/>
      <c r="T438" s="367"/>
      <c r="U438" s="367"/>
    </row>
    <row r="439" spans="1:21" ht="12.6" customHeight="1">
      <c r="A439" s="906">
        <v>43630</v>
      </c>
      <c r="B439" s="381">
        <v>43626</v>
      </c>
      <c r="C439" s="364">
        <v>43629</v>
      </c>
      <c r="D439" s="364">
        <v>43629</v>
      </c>
      <c r="E439" s="355" t="s">
        <v>3334</v>
      </c>
      <c r="F439" s="353" t="s">
        <v>15550</v>
      </c>
      <c r="G439" s="22" t="s">
        <v>15551</v>
      </c>
      <c r="H439" s="22" t="s">
        <v>3577</v>
      </c>
      <c r="I439" s="22"/>
      <c r="J439" s="348" t="s">
        <v>2035</v>
      </c>
      <c r="K439" s="2049"/>
      <c r="L439" s="613">
        <f t="shared" si="18"/>
        <v>4</v>
      </c>
      <c r="M439" s="1795">
        <f t="shared" si="19"/>
        <v>3</v>
      </c>
      <c r="N439" s="2050"/>
      <c r="O439" s="2050">
        <v>9</v>
      </c>
      <c r="P439" s="404"/>
      <c r="Q439" s="2051"/>
      <c r="R439" s="367"/>
      <c r="S439" s="367"/>
      <c r="T439" s="367"/>
      <c r="U439" s="367"/>
    </row>
    <row r="440" spans="1:21" ht="12.6" customHeight="1">
      <c r="A440" s="906">
        <v>43636</v>
      </c>
      <c r="B440" s="381">
        <v>43634</v>
      </c>
      <c r="C440" s="364">
        <v>43664</v>
      </c>
      <c r="D440" s="364">
        <v>43664</v>
      </c>
      <c r="E440" s="355" t="s">
        <v>3334</v>
      </c>
      <c r="F440" s="1416" t="s">
        <v>2548</v>
      </c>
      <c r="G440" s="353" t="s">
        <v>15552</v>
      </c>
      <c r="H440" s="353"/>
      <c r="I440" s="353"/>
      <c r="J440" s="348" t="s">
        <v>2969</v>
      </c>
      <c r="K440" s="353"/>
      <c r="L440" s="613">
        <f t="shared" si="18"/>
        <v>2</v>
      </c>
      <c r="M440" s="1795">
        <f t="shared" si="19"/>
        <v>1</v>
      </c>
      <c r="N440" s="2050"/>
      <c r="O440" s="2050">
        <v>18</v>
      </c>
      <c r="P440" s="353"/>
      <c r="Q440" s="2051"/>
      <c r="R440" s="367"/>
      <c r="S440" s="367"/>
      <c r="T440" s="367"/>
      <c r="U440" s="367"/>
    </row>
    <row r="441" spans="1:21" ht="12.6" customHeight="1">
      <c r="A441" s="903">
        <v>43537</v>
      </c>
      <c r="B441" s="910">
        <v>43521</v>
      </c>
      <c r="C441" s="904">
        <v>43546</v>
      </c>
      <c r="D441" s="904">
        <v>43549</v>
      </c>
      <c r="E441" s="367" t="s">
        <v>3335</v>
      </c>
      <c r="F441" s="404" t="s">
        <v>2548</v>
      </c>
      <c r="G441" s="404" t="s">
        <v>15553</v>
      </c>
      <c r="H441" s="353" t="s">
        <v>3660</v>
      </c>
      <c r="I441" s="404"/>
      <c r="J441" s="665" t="s">
        <v>2039</v>
      </c>
      <c r="K441" s="404"/>
      <c r="L441" s="613">
        <f t="shared" si="18"/>
        <v>16</v>
      </c>
      <c r="M441" s="1795">
        <f t="shared" si="19"/>
        <v>11</v>
      </c>
      <c r="N441" s="404"/>
      <c r="O441" s="2050">
        <v>55</v>
      </c>
      <c r="P441" s="404"/>
      <c r="Q441" s="2051"/>
      <c r="R441" s="367"/>
      <c r="S441" s="367"/>
      <c r="T441" s="367"/>
      <c r="U441" s="367"/>
    </row>
    <row r="442" spans="1:21" ht="12.6" customHeight="1">
      <c r="A442" s="906">
        <v>43585</v>
      </c>
      <c r="B442" s="1050">
        <v>43565</v>
      </c>
      <c r="C442" s="364">
        <v>43585</v>
      </c>
      <c r="D442" s="364">
        <v>43585</v>
      </c>
      <c r="E442" s="355" t="s">
        <v>3334</v>
      </c>
      <c r="F442" s="1421" t="s">
        <v>2548</v>
      </c>
      <c r="G442" s="1421" t="s">
        <v>15554</v>
      </c>
      <c r="H442" s="348"/>
      <c r="I442" s="348" t="s">
        <v>14812</v>
      </c>
      <c r="J442" s="348" t="s">
        <v>2969</v>
      </c>
      <c r="K442" s="348"/>
      <c r="L442" s="613">
        <f t="shared" si="18"/>
        <v>20</v>
      </c>
      <c r="M442" s="1795">
        <f t="shared" si="19"/>
        <v>13</v>
      </c>
      <c r="N442" s="2050"/>
      <c r="O442" s="2050">
        <v>35</v>
      </c>
      <c r="P442" s="404"/>
      <c r="Q442" s="424"/>
      <c r="R442" s="424"/>
      <c r="S442" s="424"/>
      <c r="T442" s="424"/>
      <c r="U442" s="424"/>
    </row>
    <row r="443" spans="1:21" ht="12.6" customHeight="1">
      <c r="A443" s="906">
        <v>43594</v>
      </c>
      <c r="B443" s="2069">
        <v>43570</v>
      </c>
      <c r="C443" s="2058">
        <v>43594</v>
      </c>
      <c r="D443" s="2058">
        <v>43594</v>
      </c>
      <c r="E443" s="367" t="s">
        <v>3334</v>
      </c>
      <c r="F443" s="404" t="s">
        <v>2548</v>
      </c>
      <c r="G443" s="404" t="s">
        <v>15555</v>
      </c>
      <c r="H443" s="353"/>
      <c r="I443" s="404"/>
      <c r="J443" s="665" t="s">
        <v>2969</v>
      </c>
      <c r="K443" s="2049"/>
      <c r="L443" s="613">
        <f t="shared" si="18"/>
        <v>24</v>
      </c>
      <c r="M443" s="1795">
        <f t="shared" si="19"/>
        <v>17</v>
      </c>
      <c r="N443" s="353"/>
      <c r="O443" s="2050">
        <v>51</v>
      </c>
      <c r="P443" s="404"/>
      <c r="Q443" s="2051"/>
      <c r="R443" s="367"/>
      <c r="S443" s="367"/>
      <c r="T443" s="367"/>
      <c r="U443" s="367"/>
    </row>
    <row r="444" spans="1:21" ht="15" customHeight="1">
      <c r="A444" s="906">
        <v>43697</v>
      </c>
      <c r="B444" s="384">
        <v>43690</v>
      </c>
      <c r="C444" s="364">
        <v>43692</v>
      </c>
      <c r="D444" s="364">
        <v>43692</v>
      </c>
      <c r="E444" s="355" t="s">
        <v>3335</v>
      </c>
      <c r="F444" s="353" t="s">
        <v>2548</v>
      </c>
      <c r="G444" s="22" t="s">
        <v>15556</v>
      </c>
      <c r="H444" s="22" t="s">
        <v>12632</v>
      </c>
      <c r="I444" s="22"/>
      <c r="J444" s="353" t="s">
        <v>2969</v>
      </c>
      <c r="K444" s="13"/>
      <c r="L444" s="613">
        <f t="shared" si="18"/>
        <v>7</v>
      </c>
      <c r="M444" s="1795">
        <f t="shared" si="19"/>
        <v>4</v>
      </c>
      <c r="O444" s="2050">
        <v>24</v>
      </c>
      <c r="P444" s="404"/>
      <c r="Q444" s="2051"/>
      <c r="R444" s="367"/>
      <c r="S444" s="367"/>
      <c r="T444" s="367"/>
      <c r="U444" s="367"/>
    </row>
    <row r="445" spans="1:21" ht="12.6" customHeight="1">
      <c r="A445" s="903">
        <v>43559</v>
      </c>
      <c r="B445" s="377">
        <v>43551</v>
      </c>
      <c r="C445" s="364">
        <v>43558</v>
      </c>
      <c r="D445" s="364">
        <v>43559</v>
      </c>
      <c r="E445" s="355" t="s">
        <v>3334</v>
      </c>
      <c r="F445" s="353" t="s">
        <v>15557</v>
      </c>
      <c r="G445" s="353" t="s">
        <v>15558</v>
      </c>
      <c r="H445" s="353" t="s">
        <v>13158</v>
      </c>
      <c r="I445" s="353"/>
      <c r="J445" s="348" t="s">
        <v>2042</v>
      </c>
      <c r="K445" s="353"/>
      <c r="L445" s="613">
        <f t="shared" si="18"/>
        <v>8</v>
      </c>
      <c r="M445" s="1795">
        <f t="shared" si="19"/>
        <v>5</v>
      </c>
      <c r="N445" s="353"/>
      <c r="O445" s="2050">
        <v>65</v>
      </c>
      <c r="P445" s="353"/>
      <c r="Q445" s="2051"/>
      <c r="R445" s="367"/>
      <c r="S445" s="367"/>
      <c r="T445" s="367"/>
      <c r="U445" s="367"/>
    </row>
    <row r="446" spans="1:21" ht="12.6" customHeight="1">
      <c r="A446" s="906">
        <v>43503</v>
      </c>
      <c r="B446" s="2053">
        <v>43496</v>
      </c>
      <c r="C446" s="904">
        <v>43501</v>
      </c>
      <c r="D446" s="904">
        <v>43526</v>
      </c>
      <c r="E446" s="367" t="s">
        <v>3334</v>
      </c>
      <c r="F446" s="404" t="s">
        <v>15559</v>
      </c>
      <c r="G446" s="404" t="s">
        <v>15560</v>
      </c>
      <c r="H446" s="353" t="s">
        <v>15561</v>
      </c>
      <c r="I446" s="404"/>
      <c r="J446" s="665" t="s">
        <v>3001</v>
      </c>
      <c r="K446" s="2049"/>
      <c r="L446" s="613">
        <f t="shared" si="18"/>
        <v>7</v>
      </c>
      <c r="M446" s="1795">
        <f t="shared" si="19"/>
        <v>4</v>
      </c>
      <c r="N446" s="2050"/>
      <c r="O446" s="2050">
        <v>88</v>
      </c>
      <c r="P446" s="404"/>
      <c r="Q446" s="353"/>
      <c r="R446" s="353"/>
      <c r="S446" s="353"/>
      <c r="T446" s="353"/>
      <c r="U446" s="353"/>
    </row>
    <row r="447" spans="1:21" ht="12.6" customHeight="1">
      <c r="A447" s="906">
        <v>43602</v>
      </c>
      <c r="B447" s="717">
        <v>43592</v>
      </c>
      <c r="C447" s="932">
        <v>43600</v>
      </c>
      <c r="D447" s="364">
        <v>43600</v>
      </c>
      <c r="E447" s="349" t="s">
        <v>3335</v>
      </c>
      <c r="F447" s="424" t="s">
        <v>15562</v>
      </c>
      <c r="G447" s="424" t="s">
        <v>15563</v>
      </c>
      <c r="H447" s="424" t="s">
        <v>3660</v>
      </c>
      <c r="I447" s="424"/>
      <c r="J447" s="589" t="s">
        <v>2034</v>
      </c>
      <c r="K447" s="2049"/>
      <c r="L447" s="613">
        <f t="shared" si="18"/>
        <v>10</v>
      </c>
      <c r="M447" s="1795">
        <f t="shared" si="19"/>
        <v>7</v>
      </c>
      <c r="N447" s="2050"/>
      <c r="O447" s="2050">
        <v>7</v>
      </c>
      <c r="P447" s="404"/>
      <c r="Q447" s="2051"/>
      <c r="R447" s="367"/>
      <c r="S447" s="367"/>
      <c r="T447" s="367"/>
      <c r="U447" s="367"/>
    </row>
    <row r="448" spans="1:21" ht="12.6" customHeight="1">
      <c r="A448" s="903">
        <v>43616</v>
      </c>
      <c r="B448" s="717">
        <v>43602</v>
      </c>
      <c r="C448" s="364">
        <v>43633</v>
      </c>
      <c r="D448" s="7">
        <v>43633</v>
      </c>
      <c r="E448" s="355" t="s">
        <v>3335</v>
      </c>
      <c r="F448" s="353" t="s">
        <v>15564</v>
      </c>
      <c r="G448" s="22" t="s">
        <v>15565</v>
      </c>
      <c r="H448" s="22" t="s">
        <v>15566</v>
      </c>
      <c r="I448" s="353"/>
      <c r="J448" s="8" t="s">
        <v>3001</v>
      </c>
      <c r="K448" s="353"/>
      <c r="L448" s="613">
        <f t="shared" si="18"/>
        <v>14</v>
      </c>
      <c r="M448" s="1795">
        <f t="shared" si="19"/>
        <v>9</v>
      </c>
      <c r="N448" s="2050"/>
      <c r="O448" s="2050">
        <v>34</v>
      </c>
      <c r="P448" s="404"/>
      <c r="Q448" s="2051"/>
      <c r="R448" s="367"/>
      <c r="S448" s="367"/>
      <c r="T448" s="367"/>
      <c r="U448" s="367"/>
    </row>
    <row r="449" spans="1:21" ht="15.6" customHeight="1">
      <c r="A449" s="906">
        <v>43637</v>
      </c>
      <c r="B449" s="381">
        <v>43622</v>
      </c>
      <c r="C449" s="364">
        <v>43636</v>
      </c>
      <c r="D449" s="364">
        <v>43636</v>
      </c>
      <c r="E449" s="355" t="s">
        <v>3334</v>
      </c>
      <c r="F449" s="353" t="s">
        <v>15567</v>
      </c>
      <c r="G449" s="353" t="s">
        <v>15568</v>
      </c>
      <c r="H449" s="353" t="s">
        <v>3660</v>
      </c>
      <c r="I449" s="353"/>
      <c r="J449" s="348" t="s">
        <v>2035</v>
      </c>
      <c r="K449" s="353"/>
      <c r="L449" s="613">
        <f t="shared" si="18"/>
        <v>15</v>
      </c>
      <c r="M449" s="1795">
        <f t="shared" si="19"/>
        <v>10</v>
      </c>
      <c r="N449" s="2050"/>
      <c r="O449" s="2050">
        <v>21</v>
      </c>
      <c r="P449" s="353"/>
      <c r="Q449" s="2051"/>
      <c r="R449" s="367"/>
      <c r="S449" s="367"/>
      <c r="T449" s="367"/>
      <c r="U449" s="367"/>
    </row>
    <row r="450" spans="1:21" ht="12.6" customHeight="1">
      <c r="A450" s="903">
        <v>43481</v>
      </c>
      <c r="B450" s="2053">
        <v>43473</v>
      </c>
      <c r="C450" s="904">
        <v>43483</v>
      </c>
      <c r="D450" s="907">
        <v>43503</v>
      </c>
      <c r="E450" s="367" t="s">
        <v>3334</v>
      </c>
      <c r="F450" s="404" t="s">
        <v>15569</v>
      </c>
      <c r="G450" s="2" t="s">
        <v>15570</v>
      </c>
      <c r="H450" s="353"/>
      <c r="I450" s="404"/>
      <c r="J450" s="665" t="s">
        <v>2034</v>
      </c>
      <c r="K450" s="2049"/>
      <c r="L450" s="613">
        <f t="shared" ref="L450:L509" si="20">(A450-B450)</f>
        <v>8</v>
      </c>
      <c r="M450" s="1795">
        <f t="shared" ref="M450:M509" si="21">NETWORKDAYS(B450,A450,A450:B450)</f>
        <v>5</v>
      </c>
      <c r="N450" s="2050"/>
      <c r="O450" s="2050">
        <v>19</v>
      </c>
      <c r="P450" s="404"/>
      <c r="Q450" s="367"/>
      <c r="R450" s="367"/>
      <c r="S450" s="367"/>
      <c r="T450" s="367"/>
      <c r="U450" s="367"/>
    </row>
    <row r="451" spans="1:21" ht="12.6" customHeight="1">
      <c r="A451" s="2070">
        <v>43684</v>
      </c>
      <c r="B451" s="384">
        <v>43683</v>
      </c>
      <c r="C451" s="932">
        <v>43714</v>
      </c>
      <c r="D451" s="932">
        <v>43714</v>
      </c>
      <c r="E451" s="349" t="s">
        <v>3334</v>
      </c>
      <c r="F451" s="424" t="s">
        <v>15571</v>
      </c>
      <c r="G451" s="424" t="s">
        <v>15572</v>
      </c>
      <c r="H451" s="424" t="s">
        <v>15573</v>
      </c>
      <c r="I451" s="424"/>
      <c r="J451" s="424" t="s">
        <v>2033</v>
      </c>
      <c r="K451" s="424" t="s">
        <v>12427</v>
      </c>
      <c r="L451" s="613">
        <f t="shared" si="20"/>
        <v>1</v>
      </c>
      <c r="M451" s="1795">
        <f t="shared" si="21"/>
        <v>0</v>
      </c>
      <c r="N451" s="2050"/>
      <c r="O451" s="2050">
        <v>3</v>
      </c>
      <c r="P451" s="424"/>
      <c r="Q451" s="2051"/>
      <c r="R451" s="367"/>
      <c r="S451" s="367"/>
      <c r="T451" s="367"/>
      <c r="U451" s="367"/>
    </row>
    <row r="452" spans="1:21" ht="12.6" customHeight="1">
      <c r="A452" s="903">
        <v>43661</v>
      </c>
      <c r="B452" s="383">
        <v>43649</v>
      </c>
      <c r="C452" s="364">
        <v>43680</v>
      </c>
      <c r="D452" s="364">
        <v>43680</v>
      </c>
      <c r="E452" s="355" t="s">
        <v>3334</v>
      </c>
      <c r="F452" s="353" t="s">
        <v>15574</v>
      </c>
      <c r="G452" s="353" t="s">
        <v>15575</v>
      </c>
      <c r="H452" s="353"/>
      <c r="I452" s="353"/>
      <c r="J452" s="353" t="s">
        <v>3001</v>
      </c>
      <c r="K452" s="2049"/>
      <c r="L452" s="613">
        <f t="shared" si="20"/>
        <v>12</v>
      </c>
      <c r="M452" s="1795">
        <f t="shared" si="21"/>
        <v>7</v>
      </c>
      <c r="N452" s="2050"/>
      <c r="O452" s="2050">
        <v>14</v>
      </c>
      <c r="P452" s="404"/>
      <c r="Q452" s="2051"/>
      <c r="R452" s="367"/>
      <c r="S452" s="367"/>
      <c r="T452" s="367"/>
      <c r="U452" s="367"/>
    </row>
    <row r="453" spans="1:21" ht="12.6" customHeight="1">
      <c r="A453" s="912">
        <v>43550</v>
      </c>
      <c r="B453" s="2059">
        <v>43522</v>
      </c>
      <c r="C453" s="912">
        <v>43550</v>
      </c>
      <c r="D453" s="912">
        <v>43550</v>
      </c>
      <c r="E453" s="367" t="s">
        <v>3334</v>
      </c>
      <c r="F453" s="404" t="s">
        <v>15576</v>
      </c>
      <c r="G453" s="404" t="s">
        <v>15577</v>
      </c>
      <c r="H453" s="353" t="s">
        <v>12424</v>
      </c>
      <c r="I453" s="404"/>
      <c r="J453" s="665" t="s">
        <v>2042</v>
      </c>
      <c r="K453" s="2049"/>
      <c r="L453" s="613">
        <f t="shared" si="20"/>
        <v>28</v>
      </c>
      <c r="M453" s="1795">
        <f t="shared" si="21"/>
        <v>19</v>
      </c>
      <c r="N453" s="2050"/>
      <c r="O453" s="2050">
        <v>60</v>
      </c>
      <c r="P453" s="404"/>
      <c r="Q453" s="2051"/>
      <c r="R453" s="367"/>
      <c r="S453" s="367"/>
      <c r="T453" s="367"/>
      <c r="U453" s="367"/>
    </row>
    <row r="454" spans="1:21" ht="12.6" customHeight="1">
      <c r="A454" s="912">
        <v>43600</v>
      </c>
      <c r="B454" s="2114">
        <v>43587</v>
      </c>
      <c r="C454" s="904">
        <v>43618</v>
      </c>
      <c r="D454" s="367" t="s">
        <v>15578</v>
      </c>
      <c r="E454" s="367" t="s">
        <v>3334</v>
      </c>
      <c r="F454" s="404" t="s">
        <v>15576</v>
      </c>
      <c r="G454" s="404" t="s">
        <v>15579</v>
      </c>
      <c r="H454" s="353"/>
      <c r="I454" s="404"/>
      <c r="J454" s="665" t="s">
        <v>2042</v>
      </c>
      <c r="K454" s="2049"/>
      <c r="L454" s="613">
        <f t="shared" si="20"/>
        <v>13</v>
      </c>
      <c r="M454" s="1795">
        <f t="shared" si="21"/>
        <v>8</v>
      </c>
      <c r="N454" s="2050"/>
      <c r="O454" s="2050">
        <v>4</v>
      </c>
      <c r="P454" s="404"/>
      <c r="Q454" s="427"/>
      <c r="R454" s="427"/>
      <c r="S454" s="427"/>
      <c r="T454" s="427"/>
      <c r="U454" s="427"/>
    </row>
    <row r="455" spans="1:21" ht="12.6" customHeight="1">
      <c r="A455" s="903">
        <v>43662</v>
      </c>
      <c r="B455" s="381">
        <v>43634</v>
      </c>
      <c r="C455" s="364">
        <v>43664</v>
      </c>
      <c r="D455" s="364">
        <v>43664</v>
      </c>
      <c r="E455" s="355" t="s">
        <v>3334</v>
      </c>
      <c r="F455" s="353" t="s">
        <v>15580</v>
      </c>
      <c r="G455" s="353" t="s">
        <v>15581</v>
      </c>
      <c r="H455" s="353"/>
      <c r="I455" s="353"/>
      <c r="J455" s="353" t="s">
        <v>3001</v>
      </c>
      <c r="K455" s="353" t="s">
        <v>12427</v>
      </c>
      <c r="L455" s="613">
        <f t="shared" si="20"/>
        <v>28</v>
      </c>
      <c r="M455" s="1795">
        <f t="shared" si="21"/>
        <v>19</v>
      </c>
      <c r="N455" s="2050"/>
      <c r="O455" s="2050">
        <v>76</v>
      </c>
      <c r="P455" s="353"/>
      <c r="Q455" s="367"/>
      <c r="R455" s="367"/>
      <c r="S455" s="367"/>
      <c r="T455" s="367"/>
      <c r="U455" s="367"/>
    </row>
    <row r="456" spans="1:21" ht="15.6" customHeight="1">
      <c r="A456" s="903">
        <v>43642</v>
      </c>
      <c r="B456" s="717">
        <v>43615</v>
      </c>
      <c r="C456" s="932">
        <v>43637</v>
      </c>
      <c r="D456" s="932">
        <v>43647</v>
      </c>
      <c r="E456" s="349" t="s">
        <v>3335</v>
      </c>
      <c r="F456" s="424" t="s">
        <v>15582</v>
      </c>
      <c r="G456" s="426" t="s">
        <v>15583</v>
      </c>
      <c r="H456" s="426"/>
      <c r="I456" s="426"/>
      <c r="J456" s="589" t="s">
        <v>2034</v>
      </c>
      <c r="K456" s="2049"/>
      <c r="L456" s="613">
        <f t="shared" si="20"/>
        <v>27</v>
      </c>
      <c r="M456" s="1795">
        <f t="shared" si="21"/>
        <v>18</v>
      </c>
      <c r="N456" s="2050"/>
      <c r="O456" s="2050">
        <v>68</v>
      </c>
      <c r="P456" s="404"/>
      <c r="Q456" s="1841"/>
      <c r="R456" s="1841"/>
      <c r="S456" s="1841"/>
      <c r="T456" s="1841"/>
      <c r="U456" s="1841"/>
    </row>
    <row r="457" spans="1:21" ht="12.6" customHeight="1">
      <c r="A457" s="903">
        <v>43647</v>
      </c>
      <c r="B457" s="381">
        <v>43621</v>
      </c>
      <c r="C457" s="364">
        <v>43651</v>
      </c>
      <c r="D457" s="364">
        <v>43651</v>
      </c>
      <c r="E457" s="355" t="s">
        <v>3335</v>
      </c>
      <c r="F457" s="353" t="s">
        <v>15584</v>
      </c>
      <c r="G457" s="22" t="s">
        <v>15585</v>
      </c>
      <c r="H457" s="22" t="s">
        <v>15586</v>
      </c>
      <c r="I457" s="22"/>
      <c r="J457" s="348" t="s">
        <v>3001</v>
      </c>
      <c r="K457" s="2049"/>
      <c r="L457" s="613">
        <f t="shared" si="20"/>
        <v>26</v>
      </c>
      <c r="M457" s="1795">
        <f t="shared" si="21"/>
        <v>17</v>
      </c>
      <c r="N457" s="2050"/>
      <c r="O457" s="2050">
        <v>35</v>
      </c>
      <c r="P457" s="353"/>
      <c r="Q457" s="355"/>
      <c r="R457" s="355"/>
      <c r="S457" s="355"/>
      <c r="T457" s="355"/>
      <c r="U457" s="355"/>
    </row>
    <row r="458" spans="1:21" ht="12.6" customHeight="1">
      <c r="A458" s="903">
        <v>43592</v>
      </c>
      <c r="B458" s="1050">
        <v>43563</v>
      </c>
      <c r="C458" s="364">
        <v>43593</v>
      </c>
      <c r="D458" s="364">
        <v>43593</v>
      </c>
      <c r="E458" s="355" t="s">
        <v>3334</v>
      </c>
      <c r="F458" s="353" t="s">
        <v>15587</v>
      </c>
      <c r="G458" s="353" t="s">
        <v>15588</v>
      </c>
      <c r="H458" s="353"/>
      <c r="I458" s="353"/>
      <c r="J458" s="348" t="s">
        <v>2035</v>
      </c>
      <c r="K458" s="2049"/>
      <c r="L458" s="613">
        <f t="shared" si="20"/>
        <v>29</v>
      </c>
      <c r="M458" s="1795">
        <f t="shared" si="21"/>
        <v>20</v>
      </c>
      <c r="N458" s="2050"/>
      <c r="O458" s="2050">
        <v>29</v>
      </c>
      <c r="P458" s="404"/>
      <c r="Q458" s="353"/>
      <c r="R458" s="353"/>
      <c r="S458" s="353"/>
      <c r="T458" s="353"/>
      <c r="U458" s="353"/>
    </row>
    <row r="459" spans="1:21" ht="12.6" customHeight="1">
      <c r="A459" s="903">
        <v>43521</v>
      </c>
      <c r="B459" s="2053">
        <v>43496</v>
      </c>
      <c r="C459" s="904">
        <v>43527</v>
      </c>
      <c r="D459" s="904">
        <v>43527</v>
      </c>
      <c r="E459" s="367" t="s">
        <v>3334</v>
      </c>
      <c r="F459" s="404" t="s">
        <v>15589</v>
      </c>
      <c r="G459" s="404" t="s">
        <v>15590</v>
      </c>
      <c r="H459" s="353" t="s">
        <v>3660</v>
      </c>
      <c r="I459" s="404"/>
      <c r="J459" s="665" t="s">
        <v>2033</v>
      </c>
      <c r="K459" s="2049"/>
      <c r="L459" s="613">
        <f t="shared" si="20"/>
        <v>25</v>
      </c>
      <c r="M459" s="1795">
        <f t="shared" si="21"/>
        <v>16</v>
      </c>
      <c r="N459" s="2050"/>
      <c r="O459" s="2050">
        <v>89</v>
      </c>
      <c r="P459" s="404"/>
      <c r="Q459" s="2051"/>
      <c r="R459" s="367"/>
      <c r="S459" s="367"/>
      <c r="T459" s="367"/>
      <c r="U459" s="367"/>
    </row>
    <row r="460" spans="1:21" ht="12.6" customHeight="1">
      <c r="A460" s="905">
        <v>43511</v>
      </c>
      <c r="B460" s="2063">
        <v>43482</v>
      </c>
      <c r="C460" s="905">
        <v>43511</v>
      </c>
      <c r="D460" s="905">
        <v>43514</v>
      </c>
      <c r="E460" s="367" t="s">
        <v>3335</v>
      </c>
      <c r="F460" s="404" t="s">
        <v>2628</v>
      </c>
      <c r="G460" s="404" t="s">
        <v>15591</v>
      </c>
      <c r="H460" s="353"/>
      <c r="I460" s="404"/>
      <c r="J460" s="665" t="s">
        <v>2042</v>
      </c>
      <c r="K460" s="2049"/>
      <c r="L460" s="613">
        <f t="shared" si="20"/>
        <v>29</v>
      </c>
      <c r="M460" s="1795">
        <f t="shared" si="21"/>
        <v>20</v>
      </c>
      <c r="N460" s="404"/>
      <c r="O460" s="2050">
        <v>48</v>
      </c>
      <c r="P460" s="404"/>
      <c r="Q460" s="2051"/>
      <c r="R460" s="367"/>
      <c r="S460" s="367"/>
      <c r="T460" s="367"/>
      <c r="U460" s="367"/>
    </row>
    <row r="461" spans="1:21" ht="12.6" customHeight="1">
      <c r="A461" s="903">
        <v>43665</v>
      </c>
      <c r="B461" s="383">
        <v>43650</v>
      </c>
      <c r="C461" s="364">
        <v>43681</v>
      </c>
      <c r="D461" s="364">
        <v>43681</v>
      </c>
      <c r="E461" s="355" t="s">
        <v>3334</v>
      </c>
      <c r="F461" s="353" t="s">
        <v>15592</v>
      </c>
      <c r="G461" s="353" t="s">
        <v>15593</v>
      </c>
      <c r="H461" s="939" t="s">
        <v>12582</v>
      </c>
      <c r="I461" s="353"/>
      <c r="J461" s="353" t="s">
        <v>2034</v>
      </c>
      <c r="K461" s="353" t="s">
        <v>12427</v>
      </c>
      <c r="L461" s="613">
        <f t="shared" si="20"/>
        <v>15</v>
      </c>
      <c r="M461" s="1795">
        <f t="shared" si="21"/>
        <v>10</v>
      </c>
      <c r="N461" s="2050"/>
      <c r="O461" s="2050">
        <v>28</v>
      </c>
      <c r="P461" s="353"/>
      <c r="Q461" s="2051"/>
      <c r="R461" s="367"/>
      <c r="S461" s="367"/>
      <c r="T461" s="367"/>
      <c r="U461" s="367"/>
    </row>
    <row r="462" spans="1:21" ht="12.6" customHeight="1">
      <c r="A462" s="903">
        <v>43696</v>
      </c>
      <c r="B462" s="384">
        <v>43685</v>
      </c>
      <c r="C462" s="364">
        <v>43696</v>
      </c>
      <c r="D462" s="364">
        <v>43716</v>
      </c>
      <c r="E462" s="355" t="s">
        <v>3334</v>
      </c>
      <c r="F462" s="353" t="s">
        <v>15594</v>
      </c>
      <c r="G462" s="22" t="s">
        <v>15595</v>
      </c>
      <c r="H462" s="22"/>
      <c r="I462" s="22"/>
      <c r="J462" s="353" t="s">
        <v>3001</v>
      </c>
      <c r="K462" s="2049"/>
      <c r="L462" s="613">
        <f t="shared" si="20"/>
        <v>11</v>
      </c>
      <c r="M462" s="1795">
        <f t="shared" si="21"/>
        <v>6</v>
      </c>
      <c r="N462" s="2050"/>
      <c r="O462" s="2050">
        <v>26</v>
      </c>
      <c r="P462" s="404"/>
      <c r="Q462" s="2051"/>
      <c r="R462" s="367"/>
      <c r="S462" s="367"/>
      <c r="T462" s="367"/>
      <c r="U462" s="367"/>
    </row>
    <row r="463" spans="1:21" ht="12.6" customHeight="1">
      <c r="A463" s="903">
        <v>43621</v>
      </c>
      <c r="B463" s="717">
        <v>43613</v>
      </c>
      <c r="C463" s="364">
        <v>43621</v>
      </c>
      <c r="D463" s="364">
        <v>43644</v>
      </c>
      <c r="E463" s="355" t="s">
        <v>3334</v>
      </c>
      <c r="F463" s="353" t="s">
        <v>15596</v>
      </c>
      <c r="G463" s="22" t="s">
        <v>15597</v>
      </c>
      <c r="H463" s="22" t="s">
        <v>15598</v>
      </c>
      <c r="I463" s="22"/>
      <c r="J463" s="348" t="s">
        <v>3001</v>
      </c>
      <c r="K463" s="2049"/>
      <c r="L463" s="613">
        <f t="shared" si="20"/>
        <v>8</v>
      </c>
      <c r="M463" s="1795">
        <f t="shared" si="21"/>
        <v>5</v>
      </c>
      <c r="N463" s="2050"/>
      <c r="O463" s="2050">
        <v>52</v>
      </c>
      <c r="P463" s="404"/>
      <c r="Q463" s="2051"/>
      <c r="R463" s="367"/>
      <c r="S463" s="367"/>
      <c r="T463" s="367"/>
      <c r="U463" s="367"/>
    </row>
    <row r="464" spans="1:21" ht="12.6" customHeight="1">
      <c r="A464" s="903">
        <v>43579</v>
      </c>
      <c r="B464" s="2069">
        <v>43571</v>
      </c>
      <c r="C464" s="905">
        <v>43578</v>
      </c>
      <c r="D464" s="905">
        <v>43578</v>
      </c>
      <c r="E464" s="367" t="s">
        <v>3334</v>
      </c>
      <c r="F464" s="404" t="s">
        <v>15596</v>
      </c>
      <c r="G464" s="404" t="s">
        <v>15599</v>
      </c>
      <c r="H464" s="353"/>
      <c r="I464" s="404"/>
      <c r="J464" s="665" t="s">
        <v>3001</v>
      </c>
      <c r="K464" s="2049"/>
      <c r="L464" s="613">
        <f t="shared" si="20"/>
        <v>8</v>
      </c>
      <c r="M464" s="1795">
        <f t="shared" si="21"/>
        <v>5</v>
      </c>
      <c r="N464" s="353"/>
      <c r="O464" s="2050">
        <v>52</v>
      </c>
      <c r="P464" s="404"/>
      <c r="Q464" s="2051"/>
      <c r="R464" s="367"/>
      <c r="S464" s="367"/>
      <c r="T464" s="367"/>
      <c r="U464" s="367"/>
    </row>
    <row r="465" spans="1:21" ht="12.6" customHeight="1">
      <c r="A465" s="905">
        <v>43571</v>
      </c>
      <c r="B465" s="377">
        <v>43551</v>
      </c>
      <c r="C465" s="364">
        <v>43582</v>
      </c>
      <c r="D465" s="364">
        <v>43582</v>
      </c>
      <c r="E465" s="355" t="s">
        <v>3334</v>
      </c>
      <c r="F465" s="404" t="s">
        <v>15596</v>
      </c>
      <c r="G465" s="1414" t="s">
        <v>15600</v>
      </c>
      <c r="H465" s="353" t="s">
        <v>12620</v>
      </c>
      <c r="I465" s="353"/>
      <c r="J465" s="348" t="s">
        <v>2035</v>
      </c>
      <c r="K465" s="2049"/>
      <c r="L465" s="613">
        <f t="shared" si="20"/>
        <v>20</v>
      </c>
      <c r="M465" s="1795">
        <f t="shared" si="21"/>
        <v>13</v>
      </c>
      <c r="N465" s="2050"/>
      <c r="O465" s="2050">
        <v>64</v>
      </c>
      <c r="P465" s="2118"/>
      <c r="Q465" s="2051"/>
      <c r="R465" s="367"/>
      <c r="S465" s="367"/>
      <c r="T465" s="367"/>
      <c r="U465" s="367"/>
    </row>
    <row r="466" spans="1:21" ht="12.6" customHeight="1">
      <c r="A466" s="906">
        <v>43675</v>
      </c>
      <c r="B466" s="383">
        <v>43671</v>
      </c>
      <c r="C466" s="364">
        <v>43702</v>
      </c>
      <c r="D466" s="364">
        <v>43702</v>
      </c>
      <c r="E466" s="355" t="s">
        <v>3334</v>
      </c>
      <c r="F466" s="404" t="s">
        <v>15596</v>
      </c>
      <c r="G466" s="353" t="s">
        <v>15601</v>
      </c>
      <c r="H466" s="353" t="s">
        <v>15602</v>
      </c>
      <c r="I466" s="353"/>
      <c r="J466" s="353" t="s">
        <v>2035</v>
      </c>
      <c r="K466" s="2049"/>
      <c r="L466" s="613">
        <f t="shared" si="20"/>
        <v>4</v>
      </c>
      <c r="M466" s="1795">
        <f t="shared" si="21"/>
        <v>1</v>
      </c>
      <c r="N466" s="2050"/>
      <c r="O466" s="2050">
        <v>38</v>
      </c>
      <c r="P466" s="404"/>
      <c r="Q466" s="353"/>
      <c r="R466" s="353"/>
      <c r="S466" s="353"/>
      <c r="T466" s="353"/>
      <c r="U466" s="353"/>
    </row>
    <row r="467" spans="1:21" ht="12.6" customHeight="1">
      <c r="A467" s="905">
        <v>43570</v>
      </c>
      <c r="B467" s="1050">
        <v>43564</v>
      </c>
      <c r="C467" s="364">
        <v>43593</v>
      </c>
      <c r="D467" s="364">
        <v>43593</v>
      </c>
      <c r="E467" s="355" t="s">
        <v>3334</v>
      </c>
      <c r="F467" s="353" t="s">
        <v>15603</v>
      </c>
      <c r="G467" s="353" t="s">
        <v>15604</v>
      </c>
      <c r="H467" s="353"/>
      <c r="I467" s="353"/>
      <c r="J467" s="348" t="s">
        <v>2035</v>
      </c>
      <c r="K467" s="2049"/>
      <c r="L467" s="613">
        <f t="shared" si="20"/>
        <v>6</v>
      </c>
      <c r="M467" s="1795">
        <f t="shared" si="21"/>
        <v>3</v>
      </c>
      <c r="N467" s="353"/>
      <c r="O467" s="2050">
        <v>31</v>
      </c>
      <c r="P467" s="404"/>
      <c r="Q467" s="355"/>
      <c r="R467" s="355"/>
      <c r="S467" s="355"/>
      <c r="T467" s="355"/>
      <c r="U467" s="355"/>
    </row>
    <row r="468" spans="1:21" ht="12.6" customHeight="1">
      <c r="A468" s="903">
        <v>43593</v>
      </c>
      <c r="B468" s="1050">
        <v>43579</v>
      </c>
      <c r="C468" s="364">
        <v>43595</v>
      </c>
      <c r="D468" s="364">
        <v>43595</v>
      </c>
      <c r="E468" s="355" t="s">
        <v>3334</v>
      </c>
      <c r="F468" s="353" t="s">
        <v>15605</v>
      </c>
      <c r="G468" s="353" t="s">
        <v>15606</v>
      </c>
      <c r="H468" s="353"/>
      <c r="I468" s="353"/>
      <c r="J468" s="348" t="s">
        <v>2033</v>
      </c>
      <c r="K468" s="353" t="s">
        <v>2888</v>
      </c>
      <c r="L468" s="613">
        <f t="shared" si="20"/>
        <v>14</v>
      </c>
      <c r="M468" s="1795">
        <f t="shared" si="21"/>
        <v>9</v>
      </c>
      <c r="N468" s="353"/>
      <c r="O468" s="2050">
        <v>61</v>
      </c>
      <c r="P468" s="353"/>
      <c r="Q468" s="353"/>
      <c r="R468" s="353"/>
      <c r="S468" s="353"/>
      <c r="T468" s="353"/>
      <c r="U468" s="353"/>
    </row>
    <row r="469" spans="1:21" ht="12.6" customHeight="1">
      <c r="A469" s="2102">
        <v>43474</v>
      </c>
      <c r="B469" s="2053">
        <v>43467</v>
      </c>
      <c r="C469" s="907">
        <v>43476</v>
      </c>
      <c r="D469" s="907">
        <v>43476</v>
      </c>
      <c r="E469" s="427" t="s">
        <v>3335</v>
      </c>
      <c r="F469" s="421" t="s">
        <v>15607</v>
      </c>
      <c r="G469" s="421" t="s">
        <v>15608</v>
      </c>
      <c r="H469" s="424"/>
      <c r="I469" s="421"/>
      <c r="J469" s="909" t="s">
        <v>2039</v>
      </c>
      <c r="K469" s="2071"/>
      <c r="L469" s="613">
        <f t="shared" si="20"/>
        <v>7</v>
      </c>
      <c r="M469" s="1795">
        <f t="shared" si="21"/>
        <v>4</v>
      </c>
      <c r="N469" s="2050"/>
      <c r="O469" s="2050">
        <v>5</v>
      </c>
      <c r="P469" s="421"/>
      <c r="Q469" s="353"/>
      <c r="R469" s="353"/>
      <c r="S469" s="353"/>
      <c r="T469" s="353"/>
      <c r="U469" s="353"/>
    </row>
    <row r="470" spans="1:21" ht="12.6" customHeight="1">
      <c r="A470" s="903">
        <v>43549</v>
      </c>
      <c r="B470" s="913">
        <v>43528</v>
      </c>
      <c r="C470" s="904">
        <v>43562</v>
      </c>
      <c r="D470" s="904">
        <v>43562</v>
      </c>
      <c r="E470" s="367" t="s">
        <v>3334</v>
      </c>
      <c r="F470" s="404" t="s">
        <v>15609</v>
      </c>
      <c r="G470" s="404" t="s">
        <v>15610</v>
      </c>
      <c r="H470" s="353" t="s">
        <v>12664</v>
      </c>
      <c r="I470" s="404" t="s">
        <v>2888</v>
      </c>
      <c r="J470" s="665" t="s">
        <v>2033</v>
      </c>
      <c r="K470" s="404"/>
      <c r="L470" s="613">
        <f t="shared" si="20"/>
        <v>21</v>
      </c>
      <c r="M470" s="1795">
        <f t="shared" si="21"/>
        <v>14</v>
      </c>
      <c r="N470" s="2050"/>
      <c r="O470" s="2050">
        <v>9</v>
      </c>
      <c r="P470" s="404"/>
      <c r="Q470" s="2051"/>
      <c r="R470" s="367"/>
      <c r="S470" s="367"/>
      <c r="T470" s="367"/>
      <c r="U470" s="367"/>
    </row>
    <row r="471" spans="1:21" ht="15.6" customHeight="1">
      <c r="A471" s="903">
        <v>43711</v>
      </c>
      <c r="B471" s="384">
        <v>43690</v>
      </c>
      <c r="C471" s="364">
        <v>43704</v>
      </c>
      <c r="D471" s="364">
        <v>43721</v>
      </c>
      <c r="E471" s="355" t="s">
        <v>3334</v>
      </c>
      <c r="F471" s="353" t="s">
        <v>15611</v>
      </c>
      <c r="G471" s="353" t="s">
        <v>15612</v>
      </c>
      <c r="H471" s="353" t="s">
        <v>15613</v>
      </c>
      <c r="I471" s="353"/>
      <c r="J471" s="353" t="s">
        <v>2042</v>
      </c>
      <c r="K471" s="353" t="s">
        <v>2036</v>
      </c>
      <c r="L471" s="613">
        <f t="shared" si="20"/>
        <v>21</v>
      </c>
      <c r="M471" s="1795">
        <f t="shared" si="21"/>
        <v>14</v>
      </c>
      <c r="N471" s="1841"/>
      <c r="O471" s="2050">
        <v>47</v>
      </c>
      <c r="P471" s="1841"/>
      <c r="Q471" s="2051"/>
      <c r="R471" s="367"/>
      <c r="S471" s="367"/>
      <c r="T471" s="367"/>
      <c r="U471" s="367"/>
    </row>
    <row r="472" spans="1:21" ht="19.5" customHeight="1">
      <c r="A472" s="903">
        <v>43552</v>
      </c>
      <c r="B472" s="739">
        <v>43532</v>
      </c>
      <c r="C472" s="364">
        <v>43546</v>
      </c>
      <c r="D472" s="364">
        <v>43546</v>
      </c>
      <c r="E472" s="355" t="s">
        <v>3335</v>
      </c>
      <c r="F472" s="353" t="s">
        <v>4189</v>
      </c>
      <c r="G472" s="353" t="s">
        <v>15614</v>
      </c>
      <c r="H472" s="353" t="s">
        <v>15615</v>
      </c>
      <c r="I472" s="353"/>
      <c r="J472" s="348" t="s">
        <v>2888</v>
      </c>
      <c r="K472" s="353"/>
      <c r="L472" s="613">
        <f t="shared" si="20"/>
        <v>20</v>
      </c>
      <c r="M472" s="1795">
        <f t="shared" si="21"/>
        <v>13</v>
      </c>
      <c r="N472" s="353"/>
      <c r="O472" s="2050">
        <v>27</v>
      </c>
      <c r="P472" s="353"/>
      <c r="Q472" s="367"/>
      <c r="R472" s="367"/>
      <c r="S472" s="367"/>
      <c r="T472" s="367"/>
      <c r="U472" s="367"/>
    </row>
    <row r="473" spans="1:21" ht="12.6" customHeight="1">
      <c r="A473" s="906">
        <v>43647</v>
      </c>
      <c r="B473" s="381">
        <v>43626</v>
      </c>
      <c r="C473" s="364">
        <v>43647</v>
      </c>
      <c r="D473" s="364">
        <v>43647</v>
      </c>
      <c r="E473" s="355" t="s">
        <v>3335</v>
      </c>
      <c r="F473" s="353" t="s">
        <v>15616</v>
      </c>
      <c r="G473" s="22" t="s">
        <v>15617</v>
      </c>
      <c r="H473" s="22" t="s">
        <v>15220</v>
      </c>
      <c r="I473" s="22"/>
      <c r="J473" s="348" t="s">
        <v>2035</v>
      </c>
      <c r="K473" s="353"/>
      <c r="L473" s="613">
        <f t="shared" si="20"/>
        <v>21</v>
      </c>
      <c r="M473" s="1795">
        <f t="shared" si="21"/>
        <v>14</v>
      </c>
      <c r="N473" s="353"/>
      <c r="O473" s="2050">
        <v>34</v>
      </c>
      <c r="P473" s="353"/>
      <c r="Q473" s="2051"/>
      <c r="R473" s="367"/>
      <c r="S473" s="367"/>
      <c r="T473" s="367"/>
      <c r="U473" s="367"/>
    </row>
    <row r="474" spans="1:21" ht="12.6" customHeight="1">
      <c r="A474" s="906">
        <v>43515</v>
      </c>
      <c r="B474" s="910">
        <v>43510</v>
      </c>
      <c r="C474" s="904">
        <v>43538</v>
      </c>
      <c r="D474" s="904">
        <v>43538</v>
      </c>
      <c r="E474" s="367" t="s">
        <v>3335</v>
      </c>
      <c r="F474" s="404" t="s">
        <v>4361</v>
      </c>
      <c r="G474" s="404" t="s">
        <v>15618</v>
      </c>
      <c r="H474" s="353"/>
      <c r="I474" s="404"/>
      <c r="J474" s="665" t="s">
        <v>3001</v>
      </c>
      <c r="K474" s="2049"/>
      <c r="L474" s="613">
        <f t="shared" si="20"/>
        <v>5</v>
      </c>
      <c r="M474" s="1795">
        <f t="shared" si="21"/>
        <v>2</v>
      </c>
      <c r="N474" s="2050"/>
      <c r="O474" s="2050">
        <v>35</v>
      </c>
      <c r="P474" s="404"/>
      <c r="Q474" s="2051"/>
      <c r="R474" s="367"/>
      <c r="S474" s="367"/>
      <c r="T474" s="367"/>
      <c r="U474" s="367"/>
    </row>
    <row r="475" spans="1:21" ht="12.6" customHeight="1">
      <c r="A475" s="912">
        <v>43543</v>
      </c>
      <c r="B475" s="914">
        <v>43538</v>
      </c>
      <c r="C475" s="912">
        <v>43546</v>
      </c>
      <c r="D475" s="905">
        <v>43574</v>
      </c>
      <c r="E475" s="367" t="s">
        <v>3334</v>
      </c>
      <c r="F475" s="404" t="s">
        <v>13139</v>
      </c>
      <c r="G475" s="404" t="s">
        <v>15619</v>
      </c>
      <c r="H475" s="353" t="s">
        <v>14952</v>
      </c>
      <c r="I475" s="404"/>
      <c r="J475" s="665" t="s">
        <v>2042</v>
      </c>
      <c r="K475" s="2049"/>
      <c r="L475" s="613">
        <f t="shared" si="20"/>
        <v>5</v>
      </c>
      <c r="M475" s="1795">
        <f t="shared" si="21"/>
        <v>2</v>
      </c>
      <c r="N475" s="2050"/>
      <c r="O475" s="2050">
        <v>42</v>
      </c>
      <c r="P475" s="404"/>
      <c r="Q475" s="2051"/>
      <c r="R475" s="367"/>
      <c r="S475" s="367"/>
      <c r="T475" s="367"/>
      <c r="U475" s="367"/>
    </row>
    <row r="476" spans="1:21" ht="12.6" customHeight="1">
      <c r="A476" s="903">
        <v>43545</v>
      </c>
      <c r="B476" s="910">
        <v>43517</v>
      </c>
      <c r="C476" s="904">
        <v>43545</v>
      </c>
      <c r="D476" s="904">
        <v>43545</v>
      </c>
      <c r="E476" s="367" t="s">
        <v>3334</v>
      </c>
      <c r="F476" s="404" t="s">
        <v>15620</v>
      </c>
      <c r="G476" s="665" t="s">
        <v>15621</v>
      </c>
      <c r="H476" s="353"/>
      <c r="I476" s="404"/>
      <c r="J476" s="665" t="s">
        <v>2034</v>
      </c>
      <c r="K476" s="2049"/>
      <c r="L476" s="613">
        <f t="shared" si="20"/>
        <v>28</v>
      </c>
      <c r="M476" s="1795">
        <f t="shared" si="21"/>
        <v>19</v>
      </c>
      <c r="N476" s="2050"/>
      <c r="O476" s="2050">
        <v>49</v>
      </c>
      <c r="P476" s="404"/>
      <c r="Q476" s="353"/>
      <c r="R476" s="353"/>
      <c r="S476" s="353"/>
      <c r="T476" s="353"/>
      <c r="U476" s="353"/>
    </row>
    <row r="477" spans="1:21" ht="12.6" customHeight="1">
      <c r="A477" s="903">
        <v>43658</v>
      </c>
      <c r="B477" s="383">
        <v>43657</v>
      </c>
      <c r="C477" s="364">
        <v>43658</v>
      </c>
      <c r="D477" s="364">
        <v>43658</v>
      </c>
      <c r="E477" s="355" t="s">
        <v>3335</v>
      </c>
      <c r="F477" s="353" t="s">
        <v>13130</v>
      </c>
      <c r="G477" s="22" t="s">
        <v>15622</v>
      </c>
      <c r="H477" s="22"/>
      <c r="I477" s="22"/>
      <c r="J477" s="353" t="s">
        <v>2039</v>
      </c>
      <c r="K477" s="353"/>
      <c r="L477" s="613">
        <f t="shared" si="20"/>
        <v>1</v>
      </c>
      <c r="M477" s="1795">
        <f t="shared" si="21"/>
        <v>0</v>
      </c>
      <c r="N477" s="2050"/>
      <c r="O477" s="2050">
        <v>9</v>
      </c>
      <c r="P477" s="353"/>
      <c r="Q477" s="2051"/>
      <c r="R477" s="367"/>
      <c r="S477" s="367"/>
      <c r="T477" s="367"/>
      <c r="U477" s="367"/>
    </row>
    <row r="478" spans="1:21" ht="12.6" customHeight="1">
      <c r="A478" s="903">
        <v>43685</v>
      </c>
      <c r="B478" s="383">
        <v>43663</v>
      </c>
      <c r="C478" s="364">
        <v>43696</v>
      </c>
      <c r="D478" s="364">
        <v>43696</v>
      </c>
      <c r="E478" s="355" t="s">
        <v>3335</v>
      </c>
      <c r="F478" s="353" t="s">
        <v>13130</v>
      </c>
      <c r="G478" s="2119" t="s">
        <v>15623</v>
      </c>
      <c r="H478" s="22"/>
      <c r="I478" s="22"/>
      <c r="J478" s="353" t="s">
        <v>2033</v>
      </c>
      <c r="K478" s="353" t="s">
        <v>2888</v>
      </c>
      <c r="L478" s="613">
        <f t="shared" si="20"/>
        <v>22</v>
      </c>
      <c r="M478" s="1795">
        <f t="shared" si="21"/>
        <v>15</v>
      </c>
      <c r="N478" s="2050"/>
      <c r="O478" s="2050">
        <v>68</v>
      </c>
      <c r="P478" s="353"/>
      <c r="Q478" s="2051"/>
      <c r="R478" s="367"/>
      <c r="S478" s="367"/>
      <c r="T478" s="367"/>
      <c r="U478" s="367"/>
    </row>
    <row r="479" spans="1:21" ht="12.6" customHeight="1">
      <c r="A479" s="903">
        <v>43710</v>
      </c>
      <c r="B479" s="384">
        <v>43705</v>
      </c>
      <c r="C479" s="364">
        <v>43711</v>
      </c>
      <c r="D479" s="364">
        <v>43711</v>
      </c>
      <c r="E479" s="355" t="s">
        <v>3335</v>
      </c>
      <c r="F479" s="353" t="s">
        <v>13130</v>
      </c>
      <c r="G479" s="353" t="s">
        <v>15624</v>
      </c>
      <c r="H479" s="353"/>
      <c r="I479" s="353" t="s">
        <v>12427</v>
      </c>
      <c r="J479" s="353" t="s">
        <v>2039</v>
      </c>
      <c r="K479" s="2049"/>
      <c r="L479" s="613">
        <f t="shared" si="20"/>
        <v>5</v>
      </c>
      <c r="M479" s="1795">
        <f t="shared" si="21"/>
        <v>2</v>
      </c>
      <c r="N479" s="2050"/>
      <c r="O479" s="2050">
        <v>44</v>
      </c>
      <c r="P479" s="404"/>
      <c r="Q479" s="2051"/>
      <c r="R479" s="367"/>
      <c r="S479" s="367"/>
      <c r="T479" s="367"/>
      <c r="U479" s="367"/>
    </row>
    <row r="480" spans="1:21" ht="12.6" customHeight="1">
      <c r="A480" s="903">
        <v>43535</v>
      </c>
      <c r="B480" s="910">
        <v>43524</v>
      </c>
      <c r="C480" s="904">
        <v>43539</v>
      </c>
      <c r="D480" s="904">
        <v>43539</v>
      </c>
      <c r="E480" s="367" t="s">
        <v>3334</v>
      </c>
      <c r="F480" s="404" t="s">
        <v>15625</v>
      </c>
      <c r="G480" s="404" t="s">
        <v>15626</v>
      </c>
      <c r="H480" s="353"/>
      <c r="I480" s="404" t="s">
        <v>2888</v>
      </c>
      <c r="J480" s="665" t="s">
        <v>3001</v>
      </c>
      <c r="K480" s="2049"/>
      <c r="L480" s="613">
        <f t="shared" si="20"/>
        <v>11</v>
      </c>
      <c r="M480" s="1795">
        <f t="shared" si="21"/>
        <v>6</v>
      </c>
      <c r="N480" s="2050"/>
      <c r="O480" s="2050">
        <v>68</v>
      </c>
      <c r="P480" s="404"/>
      <c r="Q480" s="353"/>
      <c r="R480" s="353"/>
      <c r="S480" s="353"/>
      <c r="T480" s="353"/>
      <c r="U480" s="353"/>
    </row>
    <row r="481" spans="1:21" ht="12.6" customHeight="1">
      <c r="A481" s="903">
        <v>43720</v>
      </c>
      <c r="B481" s="921">
        <v>43689</v>
      </c>
      <c r="C481" s="364">
        <v>43720</v>
      </c>
      <c r="D481" s="364">
        <v>43720</v>
      </c>
      <c r="E481" s="355" t="s">
        <v>3334</v>
      </c>
      <c r="F481" s="22" t="s">
        <v>15627</v>
      </c>
      <c r="G481" s="22" t="s">
        <v>15628</v>
      </c>
      <c r="H481" s="22" t="s">
        <v>15598</v>
      </c>
      <c r="I481" s="22"/>
      <c r="J481" s="353" t="s">
        <v>3001</v>
      </c>
      <c r="K481" s="353" t="s">
        <v>2036</v>
      </c>
      <c r="L481" s="613">
        <f t="shared" si="20"/>
        <v>31</v>
      </c>
      <c r="M481" s="1795">
        <f t="shared" si="21"/>
        <v>22</v>
      </c>
      <c r="N481" s="2050"/>
      <c r="O481" s="2050">
        <v>56</v>
      </c>
      <c r="P481" s="404"/>
      <c r="Q481" s="2051"/>
      <c r="R481" s="367"/>
      <c r="S481" s="367"/>
      <c r="T481" s="367"/>
      <c r="U481" s="367"/>
    </row>
    <row r="482" spans="1:21" ht="12.6" customHeight="1">
      <c r="A482" s="903">
        <v>43532</v>
      </c>
      <c r="B482" s="913">
        <v>43530</v>
      </c>
      <c r="C482" s="904">
        <v>43530</v>
      </c>
      <c r="D482" s="904">
        <v>43532</v>
      </c>
      <c r="E482" s="367" t="s">
        <v>3335</v>
      </c>
      <c r="F482" s="404" t="s">
        <v>15629</v>
      </c>
      <c r="G482" s="404" t="s">
        <v>14789</v>
      </c>
      <c r="H482" s="353"/>
      <c r="I482" s="404"/>
      <c r="J482" s="665" t="s">
        <v>2039</v>
      </c>
      <c r="K482" s="404"/>
      <c r="L482" s="613">
        <f t="shared" si="20"/>
        <v>2</v>
      </c>
      <c r="M482" s="1795">
        <f t="shared" si="21"/>
        <v>1</v>
      </c>
      <c r="N482" s="2050"/>
      <c r="O482" s="2050">
        <v>19</v>
      </c>
      <c r="P482" s="404"/>
      <c r="Q482" s="2051"/>
      <c r="R482" s="367"/>
      <c r="S482" s="367"/>
      <c r="T482" s="367"/>
      <c r="U482" s="367"/>
    </row>
    <row r="483" spans="1:21" ht="12.6" customHeight="1">
      <c r="A483" s="903">
        <v>43630</v>
      </c>
      <c r="B483" s="381">
        <v>43622</v>
      </c>
      <c r="C483" s="364">
        <v>43629</v>
      </c>
      <c r="D483" s="364">
        <v>43629</v>
      </c>
      <c r="E483" s="355" t="s">
        <v>3335</v>
      </c>
      <c r="F483" s="353" t="s">
        <v>15630</v>
      </c>
      <c r="G483" s="353" t="s">
        <v>15631</v>
      </c>
      <c r="H483" s="353" t="s">
        <v>3577</v>
      </c>
      <c r="I483" s="353"/>
      <c r="J483" s="348" t="s">
        <v>2034</v>
      </c>
      <c r="K483" s="353"/>
      <c r="L483" s="613">
        <f t="shared" si="20"/>
        <v>8</v>
      </c>
      <c r="M483" s="1795">
        <f t="shared" si="21"/>
        <v>5</v>
      </c>
      <c r="N483" s="353"/>
      <c r="O483" s="2050">
        <v>7</v>
      </c>
      <c r="P483" s="404"/>
      <c r="Q483" s="2051"/>
      <c r="R483" s="367"/>
      <c r="S483" s="367"/>
      <c r="T483" s="367"/>
      <c r="U483" s="367"/>
    </row>
    <row r="484" spans="1:21" ht="12.6" customHeight="1">
      <c r="A484" s="2058">
        <v>43529</v>
      </c>
      <c r="B484" s="910">
        <v>43502</v>
      </c>
      <c r="C484" s="907">
        <v>43514</v>
      </c>
      <c r="D484" s="907">
        <v>43530</v>
      </c>
      <c r="E484" s="427" t="s">
        <v>3334</v>
      </c>
      <c r="F484" s="421" t="s">
        <v>15632</v>
      </c>
      <c r="G484" s="421" t="s">
        <v>15633</v>
      </c>
      <c r="H484" s="424"/>
      <c r="I484" s="421"/>
      <c r="J484" s="909" t="s">
        <v>2034</v>
      </c>
      <c r="K484" s="2049"/>
      <c r="L484" s="613">
        <f t="shared" si="20"/>
        <v>27</v>
      </c>
      <c r="M484" s="1795">
        <f t="shared" si="21"/>
        <v>18</v>
      </c>
      <c r="N484" s="404"/>
      <c r="O484" s="2050">
        <v>14</v>
      </c>
      <c r="P484" s="404"/>
      <c r="Q484" s="2051"/>
      <c r="R484" s="367"/>
      <c r="S484" s="367"/>
      <c r="T484" s="367"/>
      <c r="U484" s="367"/>
    </row>
    <row r="485" spans="1:21" ht="12.6" customHeight="1">
      <c r="A485" s="903">
        <v>43564</v>
      </c>
      <c r="B485" s="1050">
        <v>43564</v>
      </c>
      <c r="C485" s="364">
        <v>43564</v>
      </c>
      <c r="D485" s="364">
        <v>43564</v>
      </c>
      <c r="E485" s="355" t="s">
        <v>3335</v>
      </c>
      <c r="F485" s="353" t="s">
        <v>3830</v>
      </c>
      <c r="G485" s="353" t="s">
        <v>15634</v>
      </c>
      <c r="H485" s="353"/>
      <c r="I485" s="353"/>
      <c r="J485" s="348" t="s">
        <v>3001</v>
      </c>
      <c r="K485" s="2049"/>
      <c r="L485" s="613">
        <f t="shared" si="20"/>
        <v>0</v>
      </c>
      <c r="M485" s="1795">
        <f t="shared" si="21"/>
        <v>0</v>
      </c>
      <c r="N485" s="353"/>
      <c r="O485" s="2050">
        <v>34</v>
      </c>
      <c r="P485" s="404"/>
      <c r="Q485" s="2051"/>
      <c r="R485" s="367"/>
      <c r="S485" s="367"/>
      <c r="T485" s="367"/>
      <c r="U485" s="367"/>
    </row>
    <row r="486" spans="1:21" ht="12.6" customHeight="1">
      <c r="A486" s="903">
        <v>43612</v>
      </c>
      <c r="B486" s="717">
        <v>43594</v>
      </c>
      <c r="C486" s="364">
        <v>43625</v>
      </c>
      <c r="D486" s="364">
        <v>43600</v>
      </c>
      <c r="E486" s="355" t="s">
        <v>3335</v>
      </c>
      <c r="F486" s="2" t="s">
        <v>3830</v>
      </c>
      <c r="G486" s="2" t="s">
        <v>15635</v>
      </c>
      <c r="H486" s="22" t="s">
        <v>15636</v>
      </c>
      <c r="I486" s="22"/>
      <c r="J486" s="348" t="s">
        <v>2888</v>
      </c>
      <c r="K486" s="353"/>
      <c r="L486" s="613">
        <f t="shared" si="20"/>
        <v>18</v>
      </c>
      <c r="M486" s="1795">
        <f t="shared" si="21"/>
        <v>11</v>
      </c>
      <c r="N486" s="2050"/>
      <c r="O486" s="2050">
        <v>15</v>
      </c>
      <c r="P486" s="353"/>
      <c r="Q486" s="2051"/>
      <c r="R486" s="367"/>
      <c r="S486" s="367"/>
      <c r="T486" s="367"/>
      <c r="U486" s="367"/>
    </row>
    <row r="487" spans="1:21" ht="12.6" customHeight="1">
      <c r="A487" s="903">
        <v>43711</v>
      </c>
      <c r="B487" s="384">
        <v>43690</v>
      </c>
      <c r="C487" s="364">
        <v>43721</v>
      </c>
      <c r="D487" s="364">
        <v>43721</v>
      </c>
      <c r="E487" s="355" t="s">
        <v>3335</v>
      </c>
      <c r="F487" s="353" t="s">
        <v>3830</v>
      </c>
      <c r="G487" s="353" t="s">
        <v>15637</v>
      </c>
      <c r="H487" s="353" t="s">
        <v>15638</v>
      </c>
      <c r="I487" s="353"/>
      <c r="J487" s="353" t="s">
        <v>3001</v>
      </c>
      <c r="K487" s="353" t="s">
        <v>2888</v>
      </c>
      <c r="L487" s="613">
        <f t="shared" si="20"/>
        <v>21</v>
      </c>
      <c r="M487" s="1795">
        <f t="shared" si="21"/>
        <v>14</v>
      </c>
      <c r="N487" s="2050"/>
      <c r="O487" s="2050">
        <v>48</v>
      </c>
      <c r="P487" s="404"/>
      <c r="Q487" s="353"/>
      <c r="R487" s="353"/>
      <c r="S487" s="353"/>
      <c r="T487" s="353"/>
      <c r="U487" s="353"/>
    </row>
    <row r="488" spans="1:21" ht="12.6" customHeight="1">
      <c r="A488" s="903">
        <v>43661</v>
      </c>
      <c r="B488" s="381">
        <v>43641</v>
      </c>
      <c r="C488" s="364">
        <v>43671</v>
      </c>
      <c r="D488" s="364">
        <v>43671</v>
      </c>
      <c r="E488" s="355" t="s">
        <v>3334</v>
      </c>
      <c r="F488" s="353" t="s">
        <v>15639</v>
      </c>
      <c r="G488" s="22" t="s">
        <v>15640</v>
      </c>
      <c r="H488" s="2073" t="s">
        <v>15641</v>
      </c>
      <c r="I488" s="22"/>
      <c r="J488" s="353" t="s">
        <v>3001</v>
      </c>
      <c r="K488" s="2049"/>
      <c r="L488" s="613">
        <f t="shared" si="20"/>
        <v>20</v>
      </c>
      <c r="M488" s="1795">
        <f t="shared" si="21"/>
        <v>13</v>
      </c>
      <c r="N488" s="2050"/>
      <c r="O488" s="2050">
        <v>70</v>
      </c>
      <c r="P488" s="404"/>
      <c r="Q488" s="2051"/>
      <c r="R488" s="367"/>
      <c r="S488" s="367"/>
      <c r="T488" s="367"/>
      <c r="U488" s="367"/>
    </row>
    <row r="489" spans="1:21" ht="12.6" customHeight="1">
      <c r="A489" s="903">
        <v>43497</v>
      </c>
      <c r="B489" s="2053">
        <v>43472</v>
      </c>
      <c r="C489" s="905">
        <v>43480</v>
      </c>
      <c r="D489" s="905">
        <v>43481</v>
      </c>
      <c r="E489" s="367" t="s">
        <v>3334</v>
      </c>
      <c r="F489" s="404" t="s">
        <v>15642</v>
      </c>
      <c r="G489" s="404" t="s">
        <v>15643</v>
      </c>
      <c r="H489" s="353" t="s">
        <v>15525</v>
      </c>
      <c r="I489" s="404"/>
      <c r="J489" s="665" t="s">
        <v>2039</v>
      </c>
      <c r="K489" s="2049"/>
      <c r="L489" s="613">
        <f t="shared" si="20"/>
        <v>25</v>
      </c>
      <c r="M489" s="1795">
        <f t="shared" si="21"/>
        <v>18</v>
      </c>
      <c r="N489" s="2050"/>
      <c r="O489" s="2050">
        <v>13</v>
      </c>
      <c r="P489" s="404"/>
      <c r="Q489" s="2"/>
      <c r="R489" s="2"/>
      <c r="S489" s="2"/>
      <c r="T489" s="2"/>
      <c r="U489" s="2"/>
    </row>
    <row r="490" spans="1:21" ht="12.6" customHeight="1">
      <c r="A490" s="906">
        <v>43661</v>
      </c>
      <c r="B490" s="383">
        <v>43654</v>
      </c>
      <c r="C490" s="364">
        <v>43686</v>
      </c>
      <c r="D490" s="364">
        <v>43686</v>
      </c>
      <c r="E490" s="355" t="s">
        <v>3335</v>
      </c>
      <c r="F490" s="353" t="s">
        <v>15644</v>
      </c>
      <c r="G490" s="22" t="s">
        <v>15645</v>
      </c>
      <c r="H490" s="22"/>
      <c r="I490" s="22"/>
      <c r="J490" s="353" t="s">
        <v>2033</v>
      </c>
      <c r="K490" s="353"/>
      <c r="L490" s="613">
        <f t="shared" si="20"/>
        <v>7</v>
      </c>
      <c r="M490" s="1795">
        <f t="shared" si="21"/>
        <v>4</v>
      </c>
      <c r="N490" s="2050"/>
      <c r="O490" s="2050">
        <v>12</v>
      </c>
      <c r="P490" s="353"/>
      <c r="Q490" s="2051"/>
      <c r="R490" s="367"/>
      <c r="S490" s="367"/>
      <c r="T490" s="367"/>
      <c r="U490" s="367"/>
    </row>
    <row r="491" spans="1:21" ht="12.6" customHeight="1">
      <c r="A491" s="903">
        <v>43698</v>
      </c>
      <c r="B491" s="383">
        <v>43670</v>
      </c>
      <c r="C491" s="364">
        <v>43701</v>
      </c>
      <c r="D491" s="364">
        <v>43701</v>
      </c>
      <c r="E491" s="355" t="s">
        <v>3334</v>
      </c>
      <c r="F491" s="404" t="s">
        <v>15646</v>
      </c>
      <c r="G491" s="22" t="s">
        <v>15647</v>
      </c>
      <c r="H491" s="22"/>
      <c r="I491" s="22"/>
      <c r="J491" s="353" t="s">
        <v>2034</v>
      </c>
      <c r="K491" s="2049"/>
      <c r="L491" s="613">
        <f t="shared" si="20"/>
        <v>28</v>
      </c>
      <c r="M491" s="1795">
        <f t="shared" si="21"/>
        <v>19</v>
      </c>
      <c r="N491" s="2050"/>
      <c r="O491" s="2050">
        <v>75</v>
      </c>
      <c r="P491" s="404"/>
      <c r="Q491" s="367"/>
      <c r="R491" s="367"/>
      <c r="S491" s="367"/>
      <c r="T491" s="367"/>
      <c r="U491" s="367"/>
    </row>
    <row r="492" spans="1:21" ht="12.6" customHeight="1">
      <c r="A492" s="906">
        <v>43594</v>
      </c>
      <c r="B492" s="2069">
        <v>43559</v>
      </c>
      <c r="C492" s="2058">
        <v>43589</v>
      </c>
      <c r="D492" s="2058">
        <v>43592</v>
      </c>
      <c r="E492" s="367" t="s">
        <v>3334</v>
      </c>
      <c r="F492" s="404" t="s">
        <v>15646</v>
      </c>
      <c r="G492" s="404" t="s">
        <v>15648</v>
      </c>
      <c r="H492" s="353" t="s">
        <v>12632</v>
      </c>
      <c r="I492" s="404"/>
      <c r="J492" s="665" t="s">
        <v>2969</v>
      </c>
      <c r="K492" s="353"/>
      <c r="L492" s="613">
        <f t="shared" si="20"/>
        <v>35</v>
      </c>
      <c r="M492" s="1795">
        <f t="shared" si="21"/>
        <v>24</v>
      </c>
      <c r="N492" s="2050"/>
      <c r="O492" s="2050">
        <v>13</v>
      </c>
      <c r="P492" s="404"/>
      <c r="Q492" s="2051"/>
      <c r="R492" s="367"/>
      <c r="S492" s="367"/>
      <c r="T492" s="367"/>
      <c r="U492" s="367"/>
    </row>
    <row r="493" spans="1:21" ht="12.6" customHeight="1">
      <c r="A493" s="903">
        <v>43585</v>
      </c>
      <c r="B493" s="1050">
        <v>43578</v>
      </c>
      <c r="C493" s="364">
        <v>43588</v>
      </c>
      <c r="D493" s="364">
        <v>43588</v>
      </c>
      <c r="E493" s="355" t="s">
        <v>3335</v>
      </c>
      <c r="F493" s="348" t="s">
        <v>15649</v>
      </c>
      <c r="G493" s="348" t="s">
        <v>15650</v>
      </c>
      <c r="H493" s="348"/>
      <c r="I493" s="348"/>
      <c r="J493" s="348" t="s">
        <v>3001</v>
      </c>
      <c r="K493" s="348"/>
      <c r="L493" s="613">
        <f t="shared" si="20"/>
        <v>7</v>
      </c>
      <c r="M493" s="1795">
        <f t="shared" si="21"/>
        <v>4</v>
      </c>
      <c r="N493" s="353"/>
      <c r="O493" s="2050">
        <v>58</v>
      </c>
      <c r="P493" s="353"/>
      <c r="Q493" s="353"/>
      <c r="R493" s="353"/>
      <c r="S493" s="353"/>
      <c r="T493" s="353"/>
      <c r="U493" s="353"/>
    </row>
    <row r="494" spans="1:21" ht="12.6" customHeight="1">
      <c r="A494" s="903">
        <v>43696</v>
      </c>
      <c r="B494" s="384">
        <v>43684</v>
      </c>
      <c r="C494" s="364">
        <v>43699</v>
      </c>
      <c r="D494" s="364">
        <v>43715</v>
      </c>
      <c r="E494" s="355" t="s">
        <v>3334</v>
      </c>
      <c r="F494" s="353" t="s">
        <v>15651</v>
      </c>
      <c r="G494" s="22" t="s">
        <v>15652</v>
      </c>
      <c r="H494" s="22"/>
      <c r="I494" s="22"/>
      <c r="J494" s="353" t="s">
        <v>3001</v>
      </c>
      <c r="K494" s="2049"/>
      <c r="L494" s="613">
        <f t="shared" si="20"/>
        <v>12</v>
      </c>
      <c r="M494" s="1795">
        <f t="shared" si="21"/>
        <v>7</v>
      </c>
      <c r="N494" s="2050"/>
      <c r="O494" s="2050">
        <v>22</v>
      </c>
      <c r="P494" s="404"/>
      <c r="Q494" s="2051"/>
      <c r="R494" s="367"/>
      <c r="S494" s="367"/>
      <c r="T494" s="367"/>
      <c r="U494" s="367"/>
    </row>
    <row r="495" spans="1:21" ht="12.6" customHeight="1">
      <c r="A495" s="905">
        <v>43578</v>
      </c>
      <c r="B495" s="914">
        <v>43544</v>
      </c>
      <c r="C495" s="905">
        <v>43578</v>
      </c>
      <c r="D495" s="905">
        <v>43578</v>
      </c>
      <c r="E495" s="367" t="s">
        <v>3335</v>
      </c>
      <c r="F495" s="404" t="s">
        <v>15653</v>
      </c>
      <c r="G495" s="404" t="s">
        <v>15654</v>
      </c>
      <c r="H495" s="353"/>
      <c r="I495" s="404"/>
      <c r="J495" s="665" t="s">
        <v>2042</v>
      </c>
      <c r="K495" s="2049"/>
      <c r="L495" s="613">
        <f t="shared" si="20"/>
        <v>34</v>
      </c>
      <c r="M495" s="1795">
        <f t="shared" si="21"/>
        <v>23</v>
      </c>
      <c r="N495" s="2050"/>
      <c r="O495" s="2050">
        <v>52</v>
      </c>
      <c r="P495" s="404"/>
      <c r="Q495" s="2051"/>
      <c r="R495" s="367"/>
      <c r="S495" s="367"/>
      <c r="T495" s="367"/>
      <c r="U495" s="367"/>
    </row>
    <row r="496" spans="1:21" ht="12.6" customHeight="1">
      <c r="A496" s="903">
        <v>43626</v>
      </c>
      <c r="B496" s="381">
        <v>43623</v>
      </c>
      <c r="C496" s="364">
        <v>43626</v>
      </c>
      <c r="D496" s="364">
        <v>43653</v>
      </c>
      <c r="E496" s="355" t="s">
        <v>3334</v>
      </c>
      <c r="F496" s="353" t="s">
        <v>15655</v>
      </c>
      <c r="G496" s="353" t="s">
        <v>15656</v>
      </c>
      <c r="H496" s="353" t="s">
        <v>3577</v>
      </c>
      <c r="I496" s="353"/>
      <c r="J496" s="348" t="s">
        <v>3001</v>
      </c>
      <c r="K496" s="2049"/>
      <c r="L496" s="613">
        <f t="shared" si="20"/>
        <v>3</v>
      </c>
      <c r="M496" s="1795">
        <f t="shared" si="21"/>
        <v>0</v>
      </c>
      <c r="N496" s="2050"/>
      <c r="O496" s="2050">
        <v>8</v>
      </c>
      <c r="P496" s="404"/>
      <c r="Q496" s="2051"/>
      <c r="R496" s="367"/>
      <c r="S496" s="367"/>
      <c r="T496" s="367"/>
      <c r="U496" s="367"/>
    </row>
    <row r="497" spans="1:21" ht="12.6" customHeight="1">
      <c r="A497" s="903">
        <v>43614</v>
      </c>
      <c r="B497" s="717">
        <v>43612</v>
      </c>
      <c r="C497" s="364">
        <v>43643</v>
      </c>
      <c r="D497" s="364">
        <v>43643</v>
      </c>
      <c r="E497" s="355" t="s">
        <v>3335</v>
      </c>
      <c r="F497" s="353" t="s">
        <v>15657</v>
      </c>
      <c r="G497" s="22" t="s">
        <v>15658</v>
      </c>
      <c r="H497" s="22"/>
      <c r="I497" s="22"/>
      <c r="J497" s="348" t="s">
        <v>3001</v>
      </c>
      <c r="K497" s="2049"/>
      <c r="L497" s="613">
        <f t="shared" si="20"/>
        <v>2</v>
      </c>
      <c r="M497" s="1795">
        <f t="shared" si="21"/>
        <v>1</v>
      </c>
      <c r="N497" s="2050"/>
      <c r="O497" s="2050">
        <v>50</v>
      </c>
      <c r="P497" s="404"/>
      <c r="Q497" s="2051"/>
      <c r="R497" s="367"/>
      <c r="S497" s="367"/>
      <c r="T497" s="367"/>
      <c r="U497" s="367"/>
    </row>
    <row r="498" spans="1:21" ht="12.6" customHeight="1">
      <c r="A498" s="2058">
        <v>43593</v>
      </c>
      <c r="B498" s="2114">
        <v>43592</v>
      </c>
      <c r="C498" s="912">
        <v>43600</v>
      </c>
      <c r="D498" s="904">
        <v>43624</v>
      </c>
      <c r="E498" s="367" t="s">
        <v>3334</v>
      </c>
      <c r="F498" s="404" t="s">
        <v>15659</v>
      </c>
      <c r="G498" s="404" t="s">
        <v>15660</v>
      </c>
      <c r="H498" s="353"/>
      <c r="I498" s="404"/>
      <c r="J498" s="665" t="s">
        <v>2042</v>
      </c>
      <c r="K498" s="2049"/>
      <c r="L498" s="613">
        <f t="shared" si="20"/>
        <v>1</v>
      </c>
      <c r="M498" s="1795">
        <f t="shared" si="21"/>
        <v>0</v>
      </c>
      <c r="N498" s="2050"/>
      <c r="O498" s="2050">
        <v>8</v>
      </c>
      <c r="P498" s="2"/>
      <c r="Q498" s="2051"/>
      <c r="R498" s="367"/>
      <c r="S498" s="367"/>
      <c r="T498" s="367"/>
      <c r="U498" s="367"/>
    </row>
    <row r="499" spans="1:21" ht="12.6" customHeight="1">
      <c r="A499" s="903">
        <v>43592</v>
      </c>
      <c r="B499" s="1050">
        <v>43563</v>
      </c>
      <c r="C499" s="364">
        <v>43593</v>
      </c>
      <c r="D499" s="364">
        <v>43593</v>
      </c>
      <c r="E499" s="355" t="s">
        <v>3334</v>
      </c>
      <c r="F499" s="353" t="s">
        <v>15661</v>
      </c>
      <c r="G499" s="353" t="s">
        <v>15662</v>
      </c>
      <c r="H499" s="353"/>
      <c r="I499" s="353"/>
      <c r="J499" s="348" t="s">
        <v>3001</v>
      </c>
      <c r="K499" s="2049"/>
      <c r="L499" s="613">
        <f t="shared" si="20"/>
        <v>29</v>
      </c>
      <c r="M499" s="1795">
        <f t="shared" si="21"/>
        <v>20</v>
      </c>
      <c r="N499" s="2050"/>
      <c r="O499" s="2050">
        <v>26</v>
      </c>
      <c r="P499" s="353"/>
      <c r="Q499" s="2051"/>
      <c r="R499" s="367"/>
      <c r="S499" s="367"/>
      <c r="T499" s="367"/>
      <c r="U499" s="367"/>
    </row>
    <row r="500" spans="1:21" ht="12.6" customHeight="1">
      <c r="A500" s="903">
        <v>43493</v>
      </c>
      <c r="B500" s="2053">
        <v>43475</v>
      </c>
      <c r="C500" s="904">
        <v>43501</v>
      </c>
      <c r="D500" s="904">
        <v>43505</v>
      </c>
      <c r="E500" s="367" t="s">
        <v>3335</v>
      </c>
      <c r="F500" s="404" t="s">
        <v>15663</v>
      </c>
      <c r="G500" s="404" t="s">
        <v>15664</v>
      </c>
      <c r="H500" s="353" t="s">
        <v>15665</v>
      </c>
      <c r="I500" s="404"/>
      <c r="J500" s="951" t="s">
        <v>2039</v>
      </c>
      <c r="K500" s="2049"/>
      <c r="L500" s="613">
        <f t="shared" si="20"/>
        <v>18</v>
      </c>
      <c r="M500" s="1795">
        <f t="shared" si="21"/>
        <v>11</v>
      </c>
      <c r="N500" s="2050"/>
      <c r="O500" s="2050">
        <v>26</v>
      </c>
      <c r="P500" s="404"/>
      <c r="Q500" s="353"/>
      <c r="R500" s="353"/>
      <c r="S500" s="353"/>
      <c r="T500" s="353"/>
      <c r="U500" s="353"/>
    </row>
    <row r="501" spans="1:21" ht="12.6" customHeight="1">
      <c r="A501" s="903">
        <v>43662</v>
      </c>
      <c r="B501" s="383">
        <v>43654</v>
      </c>
      <c r="C501" s="364">
        <v>43679</v>
      </c>
      <c r="D501" s="364">
        <v>43685</v>
      </c>
      <c r="E501" s="355" t="s">
        <v>3334</v>
      </c>
      <c r="F501" s="2" t="s">
        <v>15666</v>
      </c>
      <c r="G501" s="353" t="s">
        <v>15667</v>
      </c>
      <c r="H501" s="353" t="s">
        <v>15668</v>
      </c>
      <c r="I501" s="353"/>
      <c r="J501" s="353" t="s">
        <v>2042</v>
      </c>
      <c r="K501" s="353" t="s">
        <v>15669</v>
      </c>
      <c r="L501" s="613">
        <f t="shared" si="20"/>
        <v>8</v>
      </c>
      <c r="M501" s="1795">
        <f t="shared" si="21"/>
        <v>5</v>
      </c>
      <c r="N501" s="2050"/>
      <c r="O501" s="2050">
        <v>17</v>
      </c>
      <c r="P501" s="353"/>
      <c r="Q501" s="2"/>
      <c r="R501" s="2"/>
      <c r="S501" s="2"/>
      <c r="T501" s="2"/>
      <c r="U501" s="2"/>
    </row>
    <row r="502" spans="1:21" ht="12.6" customHeight="1">
      <c r="A502" s="912">
        <v>43551</v>
      </c>
      <c r="B502" s="377">
        <v>43549</v>
      </c>
      <c r="C502" s="364">
        <v>43560</v>
      </c>
      <c r="D502" s="364">
        <v>43560</v>
      </c>
      <c r="E502" s="355" t="s">
        <v>3334</v>
      </c>
      <c r="F502" s="2" t="s">
        <v>15666</v>
      </c>
      <c r="G502" s="353" t="s">
        <v>15670</v>
      </c>
      <c r="H502" s="353" t="s">
        <v>12620</v>
      </c>
      <c r="I502" s="353"/>
      <c r="J502" s="348" t="s">
        <v>2035</v>
      </c>
      <c r="K502" s="2049"/>
      <c r="L502" s="613">
        <f t="shared" si="20"/>
        <v>2</v>
      </c>
      <c r="M502" s="1795">
        <f t="shared" si="21"/>
        <v>1</v>
      </c>
      <c r="N502" s="2050"/>
      <c r="O502" s="2050">
        <v>58</v>
      </c>
      <c r="P502" s="404"/>
      <c r="Q502" s="2051"/>
      <c r="R502" s="367"/>
      <c r="S502" s="367"/>
      <c r="T502" s="367"/>
      <c r="U502" s="367"/>
    </row>
    <row r="503" spans="1:21" ht="12.6" customHeight="1">
      <c r="A503" s="903">
        <v>43636</v>
      </c>
      <c r="B503" s="717">
        <v>43616</v>
      </c>
      <c r="C503" s="364">
        <v>43647</v>
      </c>
      <c r="D503" s="364">
        <v>43647</v>
      </c>
      <c r="E503" s="355" t="s">
        <v>3334</v>
      </c>
      <c r="F503" s="353" t="s">
        <v>15671</v>
      </c>
      <c r="G503" s="353" t="s">
        <v>15672</v>
      </c>
      <c r="H503" s="353" t="s">
        <v>3577</v>
      </c>
      <c r="I503" s="353"/>
      <c r="J503" s="348" t="s">
        <v>2042</v>
      </c>
      <c r="K503" s="353"/>
      <c r="L503" s="613">
        <f t="shared" si="20"/>
        <v>20</v>
      </c>
      <c r="M503" s="1795">
        <f t="shared" si="21"/>
        <v>13</v>
      </c>
      <c r="N503" s="2050"/>
      <c r="O503" s="2050">
        <v>63</v>
      </c>
      <c r="P503" s="353"/>
      <c r="Q503" s="2051"/>
      <c r="R503" s="367"/>
      <c r="S503" s="367"/>
      <c r="T503" s="367"/>
      <c r="U503" s="367"/>
    </row>
    <row r="504" spans="1:21" ht="12.6" customHeight="1">
      <c r="A504" s="905">
        <v>43635</v>
      </c>
      <c r="B504" s="2120">
        <v>43630</v>
      </c>
      <c r="C504" s="2121">
        <v>43636</v>
      </c>
      <c r="D504" s="2121">
        <v>43660</v>
      </c>
      <c r="E504" s="2077" t="s">
        <v>3334</v>
      </c>
      <c r="F504" s="2" t="s">
        <v>15673</v>
      </c>
      <c r="G504" s="2" t="s">
        <v>15674</v>
      </c>
      <c r="H504" s="1386" t="s">
        <v>12637</v>
      </c>
      <c r="I504" s="2"/>
      <c r="J504" s="2062" t="s">
        <v>2042</v>
      </c>
      <c r="K504" s="2049"/>
      <c r="L504" s="613">
        <f t="shared" si="20"/>
        <v>5</v>
      </c>
      <c r="M504" s="1795">
        <f t="shared" si="21"/>
        <v>2</v>
      </c>
      <c r="N504" s="2050"/>
      <c r="O504" s="2050">
        <v>42</v>
      </c>
      <c r="P504" s="404"/>
      <c r="Q504" s="2051"/>
      <c r="R504" s="367"/>
      <c r="S504" s="367"/>
      <c r="T504" s="367"/>
      <c r="U504" s="367"/>
    </row>
    <row r="505" spans="1:21" ht="12.6" customHeight="1">
      <c r="A505" s="903">
        <v>43654</v>
      </c>
      <c r="B505" s="717">
        <v>43615</v>
      </c>
      <c r="C505" s="364">
        <v>43646</v>
      </c>
      <c r="D505" s="364">
        <v>43646</v>
      </c>
      <c r="E505" s="355" t="s">
        <v>3334</v>
      </c>
      <c r="F505" s="353" t="s">
        <v>15675</v>
      </c>
      <c r="G505" s="353" t="s">
        <v>15676</v>
      </c>
      <c r="H505" s="353" t="s">
        <v>15677</v>
      </c>
      <c r="I505" s="353"/>
      <c r="J505" s="348" t="s">
        <v>2042</v>
      </c>
      <c r="K505" s="2049"/>
      <c r="L505" s="613">
        <f t="shared" si="20"/>
        <v>39</v>
      </c>
      <c r="M505" s="1795">
        <f t="shared" si="21"/>
        <v>26</v>
      </c>
      <c r="N505" s="2050"/>
      <c r="O505" s="2050">
        <v>69</v>
      </c>
      <c r="P505" s="404"/>
      <c r="Q505" s="2051"/>
      <c r="R505" s="367"/>
      <c r="S505" s="367"/>
      <c r="T505" s="367"/>
      <c r="U505" s="367"/>
    </row>
    <row r="506" spans="1:21" ht="12.6" customHeight="1">
      <c r="A506" s="903">
        <v>43676</v>
      </c>
      <c r="B506" s="383">
        <v>43651</v>
      </c>
      <c r="C506" s="932">
        <v>43685</v>
      </c>
      <c r="D506" s="932">
        <v>43685</v>
      </c>
      <c r="E506" s="349" t="s">
        <v>3334</v>
      </c>
      <c r="F506" s="424" t="s">
        <v>15678</v>
      </c>
      <c r="G506" s="426" t="s">
        <v>15679</v>
      </c>
      <c r="H506" s="426"/>
      <c r="I506" s="426"/>
      <c r="J506" s="424" t="s">
        <v>2034</v>
      </c>
      <c r="K506" s="2049"/>
      <c r="L506" s="613">
        <f t="shared" si="20"/>
        <v>25</v>
      </c>
      <c r="M506" s="1795">
        <f t="shared" si="21"/>
        <v>16</v>
      </c>
      <c r="N506" s="2050"/>
      <c r="O506" s="2050">
        <v>41</v>
      </c>
      <c r="P506" s="404"/>
      <c r="Q506" s="2051"/>
      <c r="R506" s="367"/>
      <c r="S506" s="367"/>
      <c r="T506" s="367"/>
      <c r="U506" s="367"/>
    </row>
    <row r="507" spans="1:21" ht="12.6" customHeight="1">
      <c r="A507" s="903">
        <v>43585</v>
      </c>
      <c r="B507" s="1050">
        <v>43581</v>
      </c>
      <c r="C507" s="364">
        <v>43611</v>
      </c>
      <c r="D507" s="364">
        <v>43611</v>
      </c>
      <c r="E507" s="355" t="s">
        <v>3334</v>
      </c>
      <c r="F507" s="1409" t="s">
        <v>15680</v>
      </c>
      <c r="G507" s="22" t="s">
        <v>15681</v>
      </c>
      <c r="H507" s="22"/>
      <c r="I507" s="22"/>
      <c r="J507" s="348" t="s">
        <v>2033</v>
      </c>
      <c r="K507" s="348"/>
      <c r="L507" s="613">
        <f t="shared" si="20"/>
        <v>4</v>
      </c>
      <c r="M507" s="1795">
        <f t="shared" si="21"/>
        <v>1</v>
      </c>
      <c r="N507" s="353"/>
      <c r="O507" s="2050">
        <v>67</v>
      </c>
      <c r="P507" s="353"/>
      <c r="Q507" s="2051"/>
      <c r="R507" s="367"/>
      <c r="S507" s="367"/>
      <c r="T507" s="367"/>
      <c r="U507" s="367"/>
    </row>
    <row r="508" spans="1:21" ht="12.6" customHeight="1">
      <c r="A508" s="903">
        <v>43585</v>
      </c>
      <c r="B508" s="1050">
        <v>43581</v>
      </c>
      <c r="C508" s="364">
        <v>43588</v>
      </c>
      <c r="D508" s="364">
        <v>43588</v>
      </c>
      <c r="E508" s="355" t="s">
        <v>3334</v>
      </c>
      <c r="F508" s="1409" t="s">
        <v>15680</v>
      </c>
      <c r="G508" s="2" t="s">
        <v>15682</v>
      </c>
      <c r="H508" s="1386"/>
      <c r="I508" s="2"/>
      <c r="J508" s="2062" t="s">
        <v>2033</v>
      </c>
      <c r="K508" s="2049"/>
      <c r="L508" s="613">
        <f t="shared" si="20"/>
        <v>4</v>
      </c>
      <c r="M508" s="1795">
        <f t="shared" si="21"/>
        <v>1</v>
      </c>
      <c r="N508" s="2050"/>
      <c r="O508" s="2050">
        <v>68</v>
      </c>
      <c r="P508" s="404"/>
      <c r="Q508" s="2051"/>
      <c r="R508" s="367"/>
      <c r="S508" s="367"/>
      <c r="T508" s="367"/>
      <c r="U508" s="367"/>
    </row>
    <row r="509" spans="1:21" ht="12.6" customHeight="1">
      <c r="A509" s="903">
        <v>43523</v>
      </c>
      <c r="B509" s="910">
        <v>43507</v>
      </c>
      <c r="C509" s="904">
        <v>43535</v>
      </c>
      <c r="D509" s="904">
        <v>43535</v>
      </c>
      <c r="E509" s="367" t="s">
        <v>3334</v>
      </c>
      <c r="F509" s="2"/>
      <c r="G509" s="404" t="s">
        <v>15683</v>
      </c>
      <c r="H509" s="353" t="s">
        <v>12637</v>
      </c>
      <c r="I509" s="404"/>
      <c r="J509" s="665" t="s">
        <v>3001</v>
      </c>
      <c r="K509" s="2049"/>
      <c r="L509" s="613">
        <f t="shared" si="20"/>
        <v>16</v>
      </c>
      <c r="M509" s="1795">
        <f t="shared" si="21"/>
        <v>11</v>
      </c>
      <c r="N509" s="404"/>
      <c r="O509" s="2050">
        <v>18</v>
      </c>
      <c r="P509" s="404"/>
      <c r="Q509" s="2051"/>
      <c r="R509" s="367"/>
      <c r="S509" s="367"/>
      <c r="T509" s="367"/>
      <c r="U509" s="367"/>
    </row>
    <row r="552" spans="1:15" ht="12.6" customHeight="1">
      <c r="A552" s="903">
        <v>43560</v>
      </c>
      <c r="B552" s="1050">
        <v>43560</v>
      </c>
      <c r="C552" s="932"/>
      <c r="D552" s="932"/>
      <c r="E552" s="355" t="s">
        <v>3334</v>
      </c>
      <c r="F552" s="353" t="s">
        <v>15684</v>
      </c>
      <c r="G552" s="353" t="s">
        <v>15685</v>
      </c>
      <c r="H552" s="353"/>
      <c r="I552" s="353"/>
      <c r="J552" s="348" t="s">
        <v>2033</v>
      </c>
      <c r="K552" s="353"/>
      <c r="L552" s="613">
        <f>(A552-B552)</f>
        <v>0</v>
      </c>
      <c r="M552" s="1795">
        <f>NETWORKDAYS(B552,A552,A552:B552)</f>
        <v>0</v>
      </c>
      <c r="N552" s="353"/>
      <c r="O552" s="2050">
        <v>16</v>
      </c>
    </row>
    <row r="553" spans="1:15" ht="15.75" customHeight="1">
      <c r="A553" s="903">
        <v>43615</v>
      </c>
      <c r="B553" s="717">
        <v>43606</v>
      </c>
      <c r="C553" s="364">
        <v>43613</v>
      </c>
      <c r="D553" s="364">
        <v>43613</v>
      </c>
      <c r="E553" s="355" t="s">
        <v>3334</v>
      </c>
      <c r="F553" s="353" t="s">
        <v>15686</v>
      </c>
      <c r="G553" s="22" t="s">
        <v>15687</v>
      </c>
      <c r="H553" s="22"/>
      <c r="I553" s="22"/>
      <c r="J553" s="348" t="s">
        <v>2033</v>
      </c>
      <c r="K553" s="353" t="s">
        <v>2036</v>
      </c>
      <c r="L553" s="613">
        <f>(A553-B553)</f>
        <v>9</v>
      </c>
      <c r="M553" s="1795">
        <f>NETWORKDAYS(B553,A553,A553:B553)</f>
        <v>6</v>
      </c>
      <c r="N553" s="2050"/>
      <c r="O553" s="2050">
        <v>40</v>
      </c>
    </row>
    <row r="554" spans="1:15" ht="15.75" customHeight="1">
      <c r="A554" s="903">
        <v>43717</v>
      </c>
      <c r="B554" s="750">
        <v>43717</v>
      </c>
      <c r="C554" s="367"/>
      <c r="D554" s="367"/>
      <c r="E554" s="367" t="s">
        <v>3334</v>
      </c>
      <c r="F554" s="404" t="s">
        <v>15688</v>
      </c>
      <c r="G554" s="404" t="s">
        <v>15689</v>
      </c>
      <c r="H554" s="353"/>
      <c r="I554" s="404"/>
      <c r="J554" s="665" t="s">
        <v>2033</v>
      </c>
      <c r="K554" s="2049"/>
      <c r="L554" s="613">
        <f>(A554-B554)</f>
        <v>0</v>
      </c>
      <c r="M554" s="1795">
        <f>NETWORKDAYS(B554,A554,A554:B554)</f>
        <v>0</v>
      </c>
      <c r="N554" s="2050"/>
      <c r="O554" s="2050">
        <v>3</v>
      </c>
    </row>
    <row r="555" spans="1:15" ht="15.75" customHeight="1">
      <c r="A555" s="903">
        <v>43616</v>
      </c>
      <c r="B555" s="717">
        <v>43616</v>
      </c>
      <c r="C555" s="367"/>
      <c r="D555" s="367"/>
      <c r="E555" s="367" t="s">
        <v>3334</v>
      </c>
      <c r="F555" s="404" t="s">
        <v>15690</v>
      </c>
      <c r="G555" s="404" t="s">
        <v>15691</v>
      </c>
      <c r="H555" s="353" t="s">
        <v>4449</v>
      </c>
      <c r="I555" s="404"/>
      <c r="J555" s="665" t="s">
        <v>2033</v>
      </c>
      <c r="K555" s="2049"/>
      <c r="L555" s="613">
        <f>(A555-B555)</f>
        <v>0</v>
      </c>
      <c r="M555" s="1795">
        <f>NETWORKDAYS(B555,A555,A555:B555)</f>
        <v>0</v>
      </c>
      <c r="N555" s="2050"/>
      <c r="O555" s="2050">
        <v>61</v>
      </c>
    </row>
    <row r="556" spans="1:15" ht="12.6" customHeight="1">
      <c r="A556" s="903">
        <v>43530</v>
      </c>
      <c r="B556" s="913">
        <v>43528</v>
      </c>
      <c r="C556" s="903">
        <v>43535</v>
      </c>
      <c r="D556" s="903">
        <v>43535</v>
      </c>
      <c r="E556" s="367" t="s">
        <v>3334</v>
      </c>
      <c r="F556" s="404" t="s">
        <v>15692</v>
      </c>
      <c r="G556" s="404" t="s">
        <v>15693</v>
      </c>
      <c r="H556" s="353"/>
      <c r="I556" s="404"/>
      <c r="J556" s="665" t="s">
        <v>2033</v>
      </c>
      <c r="K556" s="2049"/>
      <c r="L556" s="613">
        <f>(A556-B556)</f>
        <v>2</v>
      </c>
      <c r="M556" s="1795">
        <f>NETWORKDAYS(B556,A556,A556:B556)</f>
        <v>1</v>
      </c>
      <c r="N556" s="2050"/>
      <c r="O556" s="2050">
        <v>7</v>
      </c>
    </row>
    <row r="557" spans="1:15" ht="12.6" customHeight="1">
      <c r="A557" s="903"/>
      <c r="B557" s="932"/>
      <c r="C557" s="932"/>
      <c r="D557" s="932"/>
      <c r="E557" s="349"/>
      <c r="F557" s="424"/>
      <c r="G557" s="426"/>
      <c r="H557" s="426"/>
      <c r="I557" s="426"/>
      <c r="J557" s="424"/>
      <c r="K557" s="2049"/>
      <c r="L557" s="404"/>
      <c r="M557" s="404"/>
      <c r="N557" s="2050"/>
      <c r="O557" s="2050"/>
    </row>
    <row r="558" spans="1:15" ht="12.6" customHeight="1">
      <c r="A558" s="367"/>
      <c r="B558" s="367"/>
      <c r="C558" s="367"/>
      <c r="D558" s="367"/>
      <c r="E558" s="367"/>
      <c r="F558" s="404"/>
      <c r="G558" s="404"/>
      <c r="H558" s="353"/>
      <c r="I558" s="404"/>
      <c r="J558" s="665"/>
      <c r="K558" s="2049"/>
      <c r="L558" s="404"/>
      <c r="M558" s="404"/>
      <c r="N558" s="2050"/>
      <c r="O558" s="2050"/>
    </row>
    <row r="559" spans="1:15" ht="12.6" customHeight="1">
      <c r="A559" s="903">
        <v>43690</v>
      </c>
      <c r="B559" s="921">
        <v>43689</v>
      </c>
      <c r="C559" s="367"/>
      <c r="D559" s="367"/>
      <c r="E559" s="367" t="s">
        <v>3334</v>
      </c>
      <c r="F559" s="404" t="s">
        <v>15694</v>
      </c>
      <c r="G559" s="404" t="s">
        <v>15695</v>
      </c>
      <c r="H559" s="353" t="s">
        <v>15696</v>
      </c>
      <c r="I559" s="404"/>
      <c r="J559" s="665" t="s">
        <v>2033</v>
      </c>
      <c r="K559" s="2049"/>
      <c r="L559" s="613">
        <f t="shared" ref="L559:L599" si="22">(A559-B559)</f>
        <v>1</v>
      </c>
      <c r="M559" s="1795">
        <f t="shared" ref="M559:M599" si="23">NETWORKDAYS(B559,A559,A559:B559)</f>
        <v>0</v>
      </c>
      <c r="N559" s="2050"/>
      <c r="O559" s="2050">
        <v>7</v>
      </c>
    </row>
    <row r="560" spans="1:15" ht="12.6" customHeight="1">
      <c r="A560" s="903">
        <v>43467</v>
      </c>
      <c r="B560" s="2053">
        <v>43467</v>
      </c>
      <c r="C560" s="367"/>
      <c r="D560" s="367"/>
      <c r="E560" s="367" t="s">
        <v>3334</v>
      </c>
      <c r="F560" s="404" t="s">
        <v>15697</v>
      </c>
      <c r="G560" s="404" t="s">
        <v>15698</v>
      </c>
      <c r="H560" s="353" t="s">
        <v>15696</v>
      </c>
      <c r="I560" s="404"/>
      <c r="J560" s="665" t="s">
        <v>2033</v>
      </c>
      <c r="K560" s="2049"/>
      <c r="L560" s="613">
        <f t="shared" si="22"/>
        <v>0</v>
      </c>
      <c r="M560" s="1795">
        <f t="shared" si="23"/>
        <v>0</v>
      </c>
      <c r="N560" s="2050"/>
      <c r="O560" s="2050">
        <v>32</v>
      </c>
    </row>
    <row r="561" spans="1:15" ht="12.6" customHeight="1">
      <c r="A561" s="903">
        <v>43511</v>
      </c>
      <c r="B561" s="2053">
        <v>43495</v>
      </c>
      <c r="C561" s="904">
        <v>43526</v>
      </c>
      <c r="D561" s="904">
        <v>43526</v>
      </c>
      <c r="E561" s="367" t="s">
        <v>3334</v>
      </c>
      <c r="F561" s="404" t="s">
        <v>15699</v>
      </c>
      <c r="G561" s="404" t="s">
        <v>15700</v>
      </c>
      <c r="H561" s="353" t="s">
        <v>3660</v>
      </c>
      <c r="I561" s="404"/>
      <c r="J561" s="665" t="s">
        <v>2033</v>
      </c>
      <c r="K561" s="2049"/>
      <c r="L561" s="613">
        <f t="shared" si="22"/>
        <v>16</v>
      </c>
      <c r="M561" s="1795">
        <f t="shared" si="23"/>
        <v>11</v>
      </c>
      <c r="N561" s="2050"/>
      <c r="O561" s="2050">
        <v>44</v>
      </c>
    </row>
    <row r="562" spans="1:15" ht="15" customHeight="1">
      <c r="A562" s="903">
        <v>43710</v>
      </c>
      <c r="B562" s="384">
        <v>43704</v>
      </c>
      <c r="C562" s="364">
        <v>43711</v>
      </c>
      <c r="D562" s="364">
        <v>43711</v>
      </c>
      <c r="E562" s="355" t="s">
        <v>3335</v>
      </c>
      <c r="F562" s="353" t="s">
        <v>15701</v>
      </c>
      <c r="G562" s="353" t="s">
        <v>15702</v>
      </c>
      <c r="H562" s="353"/>
      <c r="I562" s="353" t="s">
        <v>12427</v>
      </c>
      <c r="J562" s="353" t="s">
        <v>2039</v>
      </c>
      <c r="K562" s="13"/>
      <c r="L562" s="613">
        <f t="shared" si="22"/>
        <v>6</v>
      </c>
      <c r="M562" s="1795">
        <f t="shared" si="23"/>
        <v>3</v>
      </c>
      <c r="N562" s="2050"/>
      <c r="O562" s="2050">
        <v>14</v>
      </c>
    </row>
    <row r="563" spans="1:15" ht="12.6" customHeight="1">
      <c r="A563" s="903">
        <v>43644</v>
      </c>
      <c r="B563" s="381">
        <v>43630</v>
      </c>
      <c r="C563" s="364">
        <v>43634</v>
      </c>
      <c r="D563" s="364">
        <v>43660</v>
      </c>
      <c r="E563" s="355" t="s">
        <v>3335</v>
      </c>
      <c r="F563" s="353" t="s">
        <v>15703</v>
      </c>
      <c r="G563" s="22" t="s">
        <v>15704</v>
      </c>
      <c r="H563" s="22" t="s">
        <v>15220</v>
      </c>
      <c r="I563" s="22"/>
      <c r="J563" s="348" t="s">
        <v>2034</v>
      </c>
      <c r="K563" s="2049"/>
      <c r="L563" s="613">
        <f t="shared" si="22"/>
        <v>14</v>
      </c>
      <c r="M563" s="1795">
        <f t="shared" si="23"/>
        <v>9</v>
      </c>
      <c r="N563" s="2050"/>
      <c r="O563" s="2050">
        <v>6</v>
      </c>
    </row>
    <row r="564" spans="1:15" ht="12.6" customHeight="1">
      <c r="A564" s="903">
        <v>43643</v>
      </c>
      <c r="B564" s="381">
        <v>43623</v>
      </c>
      <c r="C564" s="364">
        <v>43637</v>
      </c>
      <c r="D564" s="364">
        <v>43653</v>
      </c>
      <c r="E564" s="355" t="s">
        <v>3335</v>
      </c>
      <c r="F564" s="353" t="s">
        <v>15705</v>
      </c>
      <c r="G564" s="22" t="s">
        <v>15706</v>
      </c>
      <c r="H564" s="22" t="s">
        <v>15220</v>
      </c>
      <c r="I564" s="22"/>
      <c r="J564" s="348" t="s">
        <v>3001</v>
      </c>
      <c r="K564" s="2049"/>
      <c r="L564" s="613">
        <f t="shared" si="22"/>
        <v>20</v>
      </c>
      <c r="M564" s="1795">
        <f t="shared" si="23"/>
        <v>13</v>
      </c>
      <c r="N564" s="2050"/>
      <c r="O564" s="2050">
        <v>12</v>
      </c>
    </row>
    <row r="565" spans="1:15" ht="12.6" customHeight="1">
      <c r="A565" s="903">
        <v>43630</v>
      </c>
      <c r="B565" s="381">
        <v>43626</v>
      </c>
      <c r="C565" s="364">
        <v>43629</v>
      </c>
      <c r="D565" s="364">
        <v>43656</v>
      </c>
      <c r="E565" s="355" t="s">
        <v>3335</v>
      </c>
      <c r="F565" s="353" t="s">
        <v>15707</v>
      </c>
      <c r="G565" s="22" t="s">
        <v>15708</v>
      </c>
      <c r="H565" s="22" t="s">
        <v>14849</v>
      </c>
      <c r="I565" s="22"/>
      <c r="J565" s="348" t="s">
        <v>3001</v>
      </c>
      <c r="K565" s="353"/>
      <c r="L565" s="613">
        <f t="shared" si="22"/>
        <v>4</v>
      </c>
      <c r="M565" s="1795">
        <f t="shared" si="23"/>
        <v>3</v>
      </c>
      <c r="N565" s="2050"/>
      <c r="O565" s="2050">
        <v>46</v>
      </c>
    </row>
    <row r="566" spans="1:15" ht="12.6" customHeight="1">
      <c r="A566" s="905">
        <v>43495</v>
      </c>
      <c r="B566" s="2053">
        <v>43468</v>
      </c>
      <c r="C566" s="904">
        <v>43500</v>
      </c>
      <c r="D566" s="904">
        <v>43500</v>
      </c>
      <c r="E566" s="367" t="s">
        <v>3335</v>
      </c>
      <c r="F566" s="404" t="s">
        <v>15709</v>
      </c>
      <c r="G566" s="404" t="s">
        <v>15710</v>
      </c>
      <c r="H566" s="353" t="s">
        <v>12632</v>
      </c>
      <c r="I566" s="404"/>
      <c r="J566" s="665" t="s">
        <v>2042</v>
      </c>
      <c r="K566" s="2049"/>
      <c r="L566" s="613">
        <f t="shared" si="22"/>
        <v>27</v>
      </c>
      <c r="M566" s="1795">
        <f t="shared" si="23"/>
        <v>18</v>
      </c>
      <c r="N566" s="2050"/>
      <c r="O566" s="2050">
        <v>2</v>
      </c>
    </row>
    <row r="567" spans="1:15" ht="12.6" customHeight="1">
      <c r="A567" s="903">
        <v>43630</v>
      </c>
      <c r="B567" s="717">
        <v>43594</v>
      </c>
      <c r="C567" s="364">
        <v>43625</v>
      </c>
      <c r="D567" s="364">
        <v>43612</v>
      </c>
      <c r="E567" s="355" t="s">
        <v>3334</v>
      </c>
      <c r="F567" s="353" t="s">
        <v>15711</v>
      </c>
      <c r="G567" s="22" t="s">
        <v>15712</v>
      </c>
      <c r="H567" s="22" t="s">
        <v>15713</v>
      </c>
      <c r="I567" s="22"/>
      <c r="J567" s="348" t="s">
        <v>2033</v>
      </c>
      <c r="K567" s="353" t="s">
        <v>2888</v>
      </c>
      <c r="L567" s="613">
        <f t="shared" si="22"/>
        <v>36</v>
      </c>
      <c r="M567" s="1795">
        <f t="shared" si="23"/>
        <v>25</v>
      </c>
      <c r="N567" s="404"/>
      <c r="O567" s="2050">
        <v>37</v>
      </c>
    </row>
    <row r="568" spans="1:15" ht="12.6" customHeight="1">
      <c r="A568" s="903">
        <v>43626</v>
      </c>
      <c r="B568" s="717">
        <v>43609</v>
      </c>
      <c r="C568" s="364">
        <v>43623</v>
      </c>
      <c r="D568" s="364">
        <v>43640</v>
      </c>
      <c r="E568" s="355" t="s">
        <v>3335</v>
      </c>
      <c r="F568" s="353" t="s">
        <v>15714</v>
      </c>
      <c r="G568" s="353" t="s">
        <v>15715</v>
      </c>
      <c r="H568" s="353"/>
      <c r="I568" s="353"/>
      <c r="J568" s="348" t="s">
        <v>3001</v>
      </c>
      <c r="K568" s="2049"/>
      <c r="L568" s="613">
        <f t="shared" si="22"/>
        <v>17</v>
      </c>
      <c r="M568" s="1795">
        <f t="shared" si="23"/>
        <v>10</v>
      </c>
      <c r="N568" s="2050"/>
      <c r="O568" s="2050">
        <v>81</v>
      </c>
    </row>
    <row r="569" spans="1:15" ht="15.6" customHeight="1">
      <c r="A569" s="903">
        <v>43542</v>
      </c>
      <c r="B569" s="910">
        <v>43514</v>
      </c>
      <c r="C569" s="904">
        <v>43518</v>
      </c>
      <c r="D569" s="904">
        <v>43542</v>
      </c>
      <c r="E569" s="367" t="s">
        <v>3335</v>
      </c>
      <c r="F569" s="404" t="s">
        <v>15716</v>
      </c>
      <c r="G569" s="404" t="s">
        <v>15717</v>
      </c>
      <c r="H569" s="353" t="s">
        <v>15718</v>
      </c>
      <c r="I569" s="404"/>
      <c r="J569" s="665" t="s">
        <v>2042</v>
      </c>
      <c r="K569" s="404"/>
      <c r="L569" s="613">
        <f t="shared" si="22"/>
        <v>28</v>
      </c>
      <c r="M569" s="1795">
        <f t="shared" si="23"/>
        <v>19</v>
      </c>
      <c r="N569" s="1841"/>
      <c r="O569" s="2050">
        <v>53</v>
      </c>
    </row>
    <row r="570" spans="1:15" ht="12.6" customHeight="1">
      <c r="A570" s="905">
        <v>43671</v>
      </c>
      <c r="B570" s="2090">
        <v>43641</v>
      </c>
      <c r="C570" s="905">
        <v>43671</v>
      </c>
      <c r="D570" s="905">
        <v>43671</v>
      </c>
      <c r="E570" s="367" t="s">
        <v>3335</v>
      </c>
      <c r="F570" s="404" t="s">
        <v>4492</v>
      </c>
      <c r="G570" s="404" t="s">
        <v>15719</v>
      </c>
      <c r="H570" s="353"/>
      <c r="I570" s="404"/>
      <c r="J570" s="665" t="s">
        <v>2042</v>
      </c>
      <c r="K570" s="2049"/>
      <c r="L570" s="613">
        <f t="shared" si="22"/>
        <v>30</v>
      </c>
      <c r="M570" s="1795">
        <f t="shared" si="23"/>
        <v>21</v>
      </c>
      <c r="N570" s="2050"/>
      <c r="O570" s="2050">
        <v>63</v>
      </c>
    </row>
    <row r="571" spans="1:15" ht="12.6" customHeight="1">
      <c r="A571" s="903">
        <v>43712</v>
      </c>
      <c r="B571" s="384">
        <v>43704</v>
      </c>
      <c r="C571" s="364">
        <v>43714</v>
      </c>
      <c r="D571" s="364">
        <v>43735</v>
      </c>
      <c r="E571" s="355" t="s">
        <v>3335</v>
      </c>
      <c r="F571" s="353" t="s">
        <v>15720</v>
      </c>
      <c r="G571" s="353" t="s">
        <v>15721</v>
      </c>
      <c r="H571" s="353" t="s">
        <v>15722</v>
      </c>
      <c r="I571" s="353"/>
      <c r="J571" s="353" t="s">
        <v>3001</v>
      </c>
      <c r="K571" s="353"/>
      <c r="L571" s="613">
        <f t="shared" si="22"/>
        <v>8</v>
      </c>
      <c r="M571" s="1795">
        <f t="shared" si="23"/>
        <v>5</v>
      </c>
      <c r="N571" s="2050"/>
      <c r="O571" s="2050">
        <v>24</v>
      </c>
    </row>
    <row r="572" spans="1:15" ht="12.6" customHeight="1">
      <c r="A572" s="903">
        <v>43581</v>
      </c>
      <c r="B572" s="377">
        <v>43550</v>
      </c>
      <c r="C572" s="364">
        <v>43582</v>
      </c>
      <c r="D572" s="364">
        <v>43582</v>
      </c>
      <c r="E572" s="355" t="s">
        <v>3334</v>
      </c>
      <c r="F572" s="353" t="s">
        <v>15723</v>
      </c>
      <c r="G572" s="22" t="s">
        <v>15724</v>
      </c>
      <c r="H572" s="22" t="s">
        <v>15725</v>
      </c>
      <c r="I572" s="22"/>
      <c r="J572" s="348" t="s">
        <v>2033</v>
      </c>
      <c r="K572" s="2049"/>
      <c r="L572" s="613">
        <f t="shared" si="22"/>
        <v>31</v>
      </c>
      <c r="M572" s="1795">
        <f t="shared" si="23"/>
        <v>22</v>
      </c>
      <c r="N572" s="2050"/>
      <c r="O572" s="2050">
        <v>25</v>
      </c>
    </row>
    <row r="573" spans="1:15" ht="12.6" customHeight="1">
      <c r="A573" s="903">
        <v>43605</v>
      </c>
      <c r="B573" s="717">
        <v>43599</v>
      </c>
      <c r="C573" s="932">
        <v>43614</v>
      </c>
      <c r="D573" s="364">
        <v>43630</v>
      </c>
      <c r="E573" s="349" t="s">
        <v>3335</v>
      </c>
      <c r="F573" s="424" t="s">
        <v>15726</v>
      </c>
      <c r="G573" s="589" t="s">
        <v>15727</v>
      </c>
      <c r="H573" s="424" t="s">
        <v>15728</v>
      </c>
      <c r="I573" s="424"/>
      <c r="J573" s="589" t="s">
        <v>2969</v>
      </c>
      <c r="K573" s="353"/>
      <c r="L573" s="613">
        <f t="shared" si="22"/>
        <v>6</v>
      </c>
      <c r="M573" s="1795">
        <f t="shared" si="23"/>
        <v>3</v>
      </c>
      <c r="N573" s="2050"/>
      <c r="O573" s="2050">
        <v>41</v>
      </c>
    </row>
    <row r="574" spans="1:15" ht="12.6" customHeight="1">
      <c r="A574" s="904">
        <v>43503</v>
      </c>
      <c r="B574" s="2063">
        <v>43475</v>
      </c>
      <c r="C574" s="905">
        <v>43490</v>
      </c>
      <c r="D574" s="905">
        <v>43507</v>
      </c>
      <c r="E574" s="367" t="s">
        <v>3334</v>
      </c>
      <c r="F574" s="404" t="s">
        <v>15729</v>
      </c>
      <c r="G574" s="404" t="s">
        <v>15730</v>
      </c>
      <c r="H574" s="353" t="s">
        <v>12604</v>
      </c>
      <c r="I574" s="404"/>
      <c r="J574" s="665" t="s">
        <v>2042</v>
      </c>
      <c r="K574" s="2049"/>
      <c r="L574" s="613">
        <f t="shared" si="22"/>
        <v>28</v>
      </c>
      <c r="M574" s="1795">
        <f t="shared" si="23"/>
        <v>19</v>
      </c>
      <c r="N574" s="404"/>
      <c r="O574" s="2050">
        <v>63</v>
      </c>
    </row>
    <row r="575" spans="1:15" ht="12.6" customHeight="1">
      <c r="A575" s="903">
        <v>43608</v>
      </c>
      <c r="B575" s="717">
        <v>43607</v>
      </c>
      <c r="C575" s="367"/>
      <c r="D575" s="367"/>
      <c r="E575" s="367" t="s">
        <v>3334</v>
      </c>
      <c r="F575" s="404" t="s">
        <v>15731</v>
      </c>
      <c r="G575" s="404" t="s">
        <v>15732</v>
      </c>
      <c r="H575" s="353" t="s">
        <v>4449</v>
      </c>
      <c r="I575" s="404"/>
      <c r="J575" s="665" t="s">
        <v>2033</v>
      </c>
      <c r="K575" s="2049"/>
      <c r="L575" s="613">
        <f t="shared" si="22"/>
        <v>1</v>
      </c>
      <c r="M575" s="1795">
        <f t="shared" si="23"/>
        <v>0</v>
      </c>
      <c r="N575" s="2050"/>
      <c r="O575" s="2050">
        <v>58</v>
      </c>
    </row>
    <row r="576" spans="1:15" ht="12.6" customHeight="1">
      <c r="A576" s="903">
        <v>43532</v>
      </c>
      <c r="B576" s="910">
        <v>43523</v>
      </c>
      <c r="C576" s="904">
        <v>43537</v>
      </c>
      <c r="D576" s="904">
        <v>43537</v>
      </c>
      <c r="E576" s="367" t="s">
        <v>3334</v>
      </c>
      <c r="F576" s="404" t="s">
        <v>15733</v>
      </c>
      <c r="G576" s="404" t="s">
        <v>15734</v>
      </c>
      <c r="H576" s="353"/>
      <c r="I576" s="404" t="s">
        <v>2888</v>
      </c>
      <c r="J576" s="665" t="s">
        <v>2033</v>
      </c>
      <c r="K576" s="404"/>
      <c r="L576" s="613">
        <f t="shared" si="22"/>
        <v>9</v>
      </c>
      <c r="M576" s="1795">
        <f t="shared" si="23"/>
        <v>6</v>
      </c>
      <c r="N576" s="2050"/>
      <c r="O576" s="2050">
        <v>4</v>
      </c>
    </row>
    <row r="577" spans="1:15" ht="12.6" customHeight="1">
      <c r="A577" s="903">
        <v>43717</v>
      </c>
      <c r="B577" s="750">
        <v>43712</v>
      </c>
      <c r="C577" s="932">
        <v>43717</v>
      </c>
      <c r="D577" s="932">
        <v>43717</v>
      </c>
      <c r="E577" s="349" t="s">
        <v>3335</v>
      </c>
      <c r="F577" s="424" t="s">
        <v>15735</v>
      </c>
      <c r="G577" s="426" t="s">
        <v>15736</v>
      </c>
      <c r="H577" s="426"/>
      <c r="I577" s="426"/>
      <c r="J577" s="424" t="s">
        <v>2034</v>
      </c>
      <c r="K577" s="2049"/>
      <c r="L577" s="613">
        <f t="shared" si="22"/>
        <v>5</v>
      </c>
      <c r="M577" s="1795">
        <f t="shared" si="23"/>
        <v>2</v>
      </c>
      <c r="N577" s="2050"/>
      <c r="O577" s="2050">
        <v>8</v>
      </c>
    </row>
    <row r="578" spans="1:15" ht="12.6" customHeight="1">
      <c r="A578" s="903">
        <v>43538</v>
      </c>
      <c r="B578" s="913">
        <v>43528</v>
      </c>
      <c r="C578" s="904">
        <v>43559</v>
      </c>
      <c r="D578" s="904">
        <v>43559</v>
      </c>
      <c r="E578" s="367" t="s">
        <v>3334</v>
      </c>
      <c r="F578" s="404" t="s">
        <v>15737</v>
      </c>
      <c r="G578" s="404" t="s">
        <v>15738</v>
      </c>
      <c r="H578" s="353"/>
      <c r="I578" s="404"/>
      <c r="J578" s="665" t="s">
        <v>3001</v>
      </c>
      <c r="K578" s="2049"/>
      <c r="L578" s="613">
        <f t="shared" si="22"/>
        <v>10</v>
      </c>
      <c r="M578" s="1795">
        <f t="shared" si="23"/>
        <v>7</v>
      </c>
      <c r="N578" s="2050"/>
      <c r="O578" s="2050">
        <v>39</v>
      </c>
    </row>
    <row r="579" spans="1:15" ht="12.6" customHeight="1">
      <c r="A579" s="912">
        <v>43539</v>
      </c>
      <c r="B579" s="914">
        <v>43535</v>
      </c>
      <c r="C579" s="912">
        <v>43539</v>
      </c>
      <c r="D579" s="905">
        <v>43566</v>
      </c>
      <c r="E579" s="367" t="s">
        <v>3334</v>
      </c>
      <c r="F579" s="404" t="s">
        <v>15739</v>
      </c>
      <c r="G579" s="404" t="s">
        <v>15740</v>
      </c>
      <c r="H579" s="353" t="s">
        <v>15741</v>
      </c>
      <c r="I579" s="404"/>
      <c r="J579" s="665" t="s">
        <v>2042</v>
      </c>
      <c r="K579" s="2049"/>
      <c r="L579" s="613">
        <f t="shared" si="22"/>
        <v>4</v>
      </c>
      <c r="M579" s="1795">
        <f t="shared" si="23"/>
        <v>3</v>
      </c>
      <c r="N579" s="2050"/>
      <c r="O579" s="2050">
        <v>28</v>
      </c>
    </row>
    <row r="580" spans="1:15" ht="12.6" customHeight="1">
      <c r="A580" s="905">
        <v>43566</v>
      </c>
      <c r="B580" s="914">
        <v>43537</v>
      </c>
      <c r="C580" s="905">
        <v>43570</v>
      </c>
      <c r="D580" s="905">
        <v>43570</v>
      </c>
      <c r="E580" s="367" t="s">
        <v>3334</v>
      </c>
      <c r="F580" s="404" t="s">
        <v>15742</v>
      </c>
      <c r="G580" s="404" t="s">
        <v>15743</v>
      </c>
      <c r="H580" s="353" t="s">
        <v>12424</v>
      </c>
      <c r="I580" s="404"/>
      <c r="J580" s="665" t="s">
        <v>2042</v>
      </c>
      <c r="K580" s="2049"/>
      <c r="L580" s="613">
        <f t="shared" si="22"/>
        <v>29</v>
      </c>
      <c r="M580" s="1795">
        <f t="shared" si="23"/>
        <v>20</v>
      </c>
      <c r="N580" s="2050"/>
      <c r="O580" s="2050">
        <v>37</v>
      </c>
    </row>
    <row r="581" spans="1:15" ht="12.6" customHeight="1">
      <c r="A581" s="905">
        <v>43552</v>
      </c>
      <c r="B581" s="2122">
        <v>43524</v>
      </c>
      <c r="C581" s="912">
        <v>43552</v>
      </c>
      <c r="D581" s="912">
        <v>43552</v>
      </c>
      <c r="E581" s="367" t="s">
        <v>3335</v>
      </c>
      <c r="F581" s="404" t="s">
        <v>15744</v>
      </c>
      <c r="G581" s="404" t="s">
        <v>15745</v>
      </c>
      <c r="H581" s="353"/>
      <c r="I581" s="404"/>
      <c r="J581" s="665" t="s">
        <v>2042</v>
      </c>
      <c r="K581" s="2049"/>
      <c r="L581" s="613">
        <f t="shared" si="22"/>
        <v>28</v>
      </c>
      <c r="M581" s="1795">
        <f t="shared" si="23"/>
        <v>19</v>
      </c>
      <c r="N581" s="404"/>
      <c r="O581" s="2050">
        <v>67</v>
      </c>
    </row>
    <row r="582" spans="1:15" ht="12.6" customHeight="1">
      <c r="A582" s="903">
        <v>43518</v>
      </c>
      <c r="B582" s="2059">
        <v>43508</v>
      </c>
      <c r="C582" s="905">
        <v>43522</v>
      </c>
      <c r="D582" s="2058">
        <v>43528</v>
      </c>
      <c r="E582" s="367" t="s">
        <v>3334</v>
      </c>
      <c r="F582" s="404" t="s">
        <v>15746</v>
      </c>
      <c r="G582" s="404" t="s">
        <v>15747</v>
      </c>
      <c r="H582" s="353"/>
      <c r="I582" s="404"/>
      <c r="J582" s="665" t="s">
        <v>3001</v>
      </c>
      <c r="K582" s="2049"/>
      <c r="L582" s="613">
        <f t="shared" si="22"/>
        <v>10</v>
      </c>
      <c r="M582" s="1795">
        <f t="shared" si="23"/>
        <v>7</v>
      </c>
      <c r="N582" s="404"/>
      <c r="O582" s="2050">
        <v>19</v>
      </c>
    </row>
    <row r="583" spans="1:15" ht="12.6" customHeight="1">
      <c r="A583" s="903">
        <v>43489</v>
      </c>
      <c r="B583" s="2053">
        <v>43473</v>
      </c>
      <c r="C583" s="904">
        <v>43487</v>
      </c>
      <c r="D583" s="904">
        <v>43503</v>
      </c>
      <c r="E583" s="367" t="s">
        <v>3334</v>
      </c>
      <c r="F583" s="404" t="s">
        <v>15748</v>
      </c>
      <c r="G583" s="404" t="s">
        <v>15749</v>
      </c>
      <c r="H583" s="353"/>
      <c r="I583" s="404"/>
      <c r="J583" s="665" t="s">
        <v>3001</v>
      </c>
      <c r="K583" s="2049"/>
      <c r="L583" s="613">
        <f t="shared" si="22"/>
        <v>16</v>
      </c>
      <c r="M583" s="1795">
        <f t="shared" si="23"/>
        <v>11</v>
      </c>
      <c r="N583" s="2050"/>
      <c r="O583" s="2050">
        <v>18</v>
      </c>
    </row>
    <row r="584" spans="1:15" ht="12.6" customHeight="1">
      <c r="A584" s="903">
        <v>43654</v>
      </c>
      <c r="B584" s="381">
        <v>43641</v>
      </c>
      <c r="C584" s="364">
        <v>43643</v>
      </c>
      <c r="D584" s="364">
        <v>43643</v>
      </c>
      <c r="E584" s="355" t="s">
        <v>3335</v>
      </c>
      <c r="F584" s="353" t="s">
        <v>15750</v>
      </c>
      <c r="G584" s="353" t="s">
        <v>15751</v>
      </c>
      <c r="H584" s="353" t="s">
        <v>15752</v>
      </c>
      <c r="I584" s="353"/>
      <c r="J584" s="348" t="s">
        <v>2033</v>
      </c>
      <c r="K584" s="353" t="s">
        <v>2888</v>
      </c>
      <c r="L584" s="613">
        <f t="shared" si="22"/>
        <v>13</v>
      </c>
      <c r="M584" s="1795">
        <f t="shared" si="23"/>
        <v>8</v>
      </c>
      <c r="N584" s="2050"/>
      <c r="O584" s="2050">
        <v>52</v>
      </c>
    </row>
    <row r="585" spans="1:15" ht="12.6" customHeight="1">
      <c r="A585" s="903">
        <v>43689</v>
      </c>
      <c r="B585" s="381">
        <v>43641</v>
      </c>
      <c r="C585" s="364">
        <v>43643</v>
      </c>
      <c r="D585" s="364">
        <v>43671</v>
      </c>
      <c r="E585" s="355" t="s">
        <v>3335</v>
      </c>
      <c r="F585" s="353" t="s">
        <v>15750</v>
      </c>
      <c r="G585" s="353" t="s">
        <v>15751</v>
      </c>
      <c r="H585" s="353" t="s">
        <v>15753</v>
      </c>
      <c r="I585" s="353" t="s">
        <v>15754</v>
      </c>
      <c r="J585" s="353" t="s">
        <v>2033</v>
      </c>
      <c r="K585" s="353" t="s">
        <v>2888</v>
      </c>
      <c r="L585" s="613">
        <f t="shared" si="22"/>
        <v>48</v>
      </c>
      <c r="M585" s="1795">
        <f t="shared" si="23"/>
        <v>33</v>
      </c>
      <c r="N585" s="2050"/>
      <c r="O585" s="2050">
        <v>85</v>
      </c>
    </row>
    <row r="586" spans="1:15" ht="12.6" customHeight="1">
      <c r="A586" s="903">
        <v>43689</v>
      </c>
      <c r="B586" s="381">
        <v>43643</v>
      </c>
      <c r="C586" s="364">
        <v>43658</v>
      </c>
      <c r="D586" s="364">
        <v>43673</v>
      </c>
      <c r="E586" s="355" t="s">
        <v>3335</v>
      </c>
      <c r="F586" s="353" t="s">
        <v>15750</v>
      </c>
      <c r="G586" s="353" t="s">
        <v>15755</v>
      </c>
      <c r="H586" s="353" t="s">
        <v>12620</v>
      </c>
      <c r="I586" s="353"/>
      <c r="J586" s="353" t="s">
        <v>2034</v>
      </c>
      <c r="K586" s="353" t="s">
        <v>15756</v>
      </c>
      <c r="L586" s="613">
        <f t="shared" si="22"/>
        <v>46</v>
      </c>
      <c r="M586" s="1795">
        <f t="shared" si="23"/>
        <v>31</v>
      </c>
      <c r="N586" s="2050"/>
      <c r="O586" s="2050">
        <v>86</v>
      </c>
    </row>
    <row r="587" spans="1:15" ht="12.6" customHeight="1">
      <c r="A587" s="903">
        <v>43515</v>
      </c>
      <c r="B587" s="910">
        <v>43514</v>
      </c>
      <c r="C587" s="904">
        <v>43515</v>
      </c>
      <c r="D587" s="904">
        <v>43515</v>
      </c>
      <c r="E587" s="367" t="s">
        <v>3334</v>
      </c>
      <c r="F587" s="404" t="s">
        <v>15757</v>
      </c>
      <c r="G587" s="404" t="s">
        <v>15758</v>
      </c>
      <c r="H587" s="353"/>
      <c r="I587" s="404"/>
      <c r="J587" s="665" t="s">
        <v>2033</v>
      </c>
      <c r="K587" s="2049"/>
      <c r="L587" s="613">
        <f t="shared" si="22"/>
        <v>1</v>
      </c>
      <c r="M587" s="1795">
        <f t="shared" si="23"/>
        <v>0</v>
      </c>
      <c r="N587" s="2050"/>
      <c r="O587" s="2050">
        <v>42</v>
      </c>
    </row>
    <row r="588" spans="1:15" ht="12.6" customHeight="1">
      <c r="A588" s="903">
        <v>43598</v>
      </c>
      <c r="B588" s="717">
        <v>43593</v>
      </c>
      <c r="C588" s="364">
        <v>43595</v>
      </c>
      <c r="D588" s="364">
        <v>43595</v>
      </c>
      <c r="E588" s="355" t="s">
        <v>3334</v>
      </c>
      <c r="F588" s="353" t="s">
        <v>15759</v>
      </c>
      <c r="G588" s="22" t="s">
        <v>15760</v>
      </c>
      <c r="H588" s="22" t="s">
        <v>12664</v>
      </c>
      <c r="I588" s="22"/>
      <c r="J588" s="348" t="s">
        <v>2033</v>
      </c>
      <c r="K588" s="353" t="s">
        <v>2888</v>
      </c>
      <c r="L588" s="613">
        <f t="shared" si="22"/>
        <v>5</v>
      </c>
      <c r="M588" s="1795">
        <f t="shared" si="23"/>
        <v>2</v>
      </c>
      <c r="N588" s="2050"/>
      <c r="O588" s="2050">
        <v>11</v>
      </c>
    </row>
    <row r="589" spans="1:15" ht="12.6" customHeight="1">
      <c r="A589" s="903">
        <v>43671</v>
      </c>
      <c r="B589" s="2123">
        <v>43658</v>
      </c>
      <c r="C589" s="2124">
        <v>43678</v>
      </c>
      <c r="D589" s="2121">
        <v>43689</v>
      </c>
      <c r="E589" s="2077" t="s">
        <v>3335</v>
      </c>
      <c r="F589" s="404" t="s">
        <v>15761</v>
      </c>
      <c r="G589" s="2" t="s">
        <v>15762</v>
      </c>
      <c r="H589" s="1386" t="s">
        <v>15763</v>
      </c>
      <c r="I589" s="2"/>
      <c r="J589" s="2" t="s">
        <v>2042</v>
      </c>
      <c r="K589" s="2" t="s">
        <v>15764</v>
      </c>
      <c r="L589" s="613">
        <f t="shared" si="22"/>
        <v>13</v>
      </c>
      <c r="M589" s="1795">
        <f t="shared" si="23"/>
        <v>8</v>
      </c>
      <c r="N589" s="2050"/>
      <c r="O589" s="2050">
        <v>36</v>
      </c>
    </row>
    <row r="590" spans="1:15" ht="12.6" customHeight="1">
      <c r="A590" s="905">
        <v>43671</v>
      </c>
      <c r="B590" s="2088">
        <v>43658</v>
      </c>
      <c r="C590" s="904">
        <v>43678</v>
      </c>
      <c r="D590" s="905">
        <v>43689</v>
      </c>
      <c r="E590" s="367" t="s">
        <v>3335</v>
      </c>
      <c r="F590" s="404" t="s">
        <v>15761</v>
      </c>
      <c r="G590" s="404" t="s">
        <v>15765</v>
      </c>
      <c r="H590" s="353" t="s">
        <v>15766</v>
      </c>
      <c r="I590" s="404"/>
      <c r="J590" s="665" t="s">
        <v>2042</v>
      </c>
      <c r="K590" s="2049"/>
      <c r="L590" s="613">
        <f t="shared" si="22"/>
        <v>13</v>
      </c>
      <c r="M590" s="1795">
        <f t="shared" si="23"/>
        <v>8</v>
      </c>
      <c r="N590" s="2050"/>
      <c r="O590" s="2050">
        <v>34</v>
      </c>
    </row>
    <row r="591" spans="1:15" ht="12.6" customHeight="1">
      <c r="A591" s="903">
        <v>43663</v>
      </c>
      <c r="B591" s="383">
        <v>43658</v>
      </c>
      <c r="C591" s="364">
        <v>43689</v>
      </c>
      <c r="D591" s="364">
        <v>43689</v>
      </c>
      <c r="E591" s="355" t="s">
        <v>3334</v>
      </c>
      <c r="F591" s="353" t="s">
        <v>15767</v>
      </c>
      <c r="G591" s="22" t="s">
        <v>15768</v>
      </c>
      <c r="H591" s="22"/>
      <c r="I591" s="22"/>
      <c r="J591" s="353" t="s">
        <v>2033</v>
      </c>
      <c r="K591" s="353" t="s">
        <v>2039</v>
      </c>
      <c r="L591" s="613">
        <f t="shared" si="22"/>
        <v>5</v>
      </c>
      <c r="M591" s="1795">
        <f t="shared" si="23"/>
        <v>2</v>
      </c>
      <c r="N591" s="2050"/>
      <c r="O591" s="2050">
        <v>20</v>
      </c>
    </row>
    <row r="592" spans="1:15" ht="12.6" customHeight="1">
      <c r="A592" s="903">
        <v>43685</v>
      </c>
      <c r="B592" s="384">
        <v>43684</v>
      </c>
      <c r="C592" s="364">
        <v>43684</v>
      </c>
      <c r="D592" s="364">
        <v>43684</v>
      </c>
      <c r="E592" s="355" t="s">
        <v>3335</v>
      </c>
      <c r="F592" s="353" t="s">
        <v>15769</v>
      </c>
      <c r="G592" s="22" t="s">
        <v>15770</v>
      </c>
      <c r="H592" s="22"/>
      <c r="I592" s="22"/>
      <c r="J592" s="353" t="s">
        <v>2033</v>
      </c>
      <c r="K592" s="353"/>
      <c r="L592" s="613">
        <f t="shared" si="22"/>
        <v>1</v>
      </c>
      <c r="M592" s="1795">
        <f t="shared" si="23"/>
        <v>0</v>
      </c>
      <c r="N592" s="2050"/>
      <c r="O592" s="2050">
        <v>4</v>
      </c>
    </row>
    <row r="593" spans="1:21" ht="12.6" customHeight="1">
      <c r="A593" s="903">
        <v>43500</v>
      </c>
      <c r="B593" s="2053">
        <v>43493</v>
      </c>
      <c r="C593" s="904">
        <v>43497</v>
      </c>
      <c r="D593" s="904">
        <v>43497</v>
      </c>
      <c r="E593" s="367" t="s">
        <v>3334</v>
      </c>
      <c r="F593" s="2" t="s">
        <v>15771</v>
      </c>
      <c r="G593" s="404" t="s">
        <v>15772</v>
      </c>
      <c r="H593" s="353"/>
      <c r="I593" s="404" t="s">
        <v>2888</v>
      </c>
      <c r="J593" s="665" t="s">
        <v>2033</v>
      </c>
      <c r="K593" s="2049"/>
      <c r="L593" s="613">
        <f t="shared" si="22"/>
        <v>7</v>
      </c>
      <c r="M593" s="1795">
        <f t="shared" si="23"/>
        <v>4</v>
      </c>
      <c r="N593" s="2050"/>
      <c r="O593" s="2050">
        <v>79</v>
      </c>
      <c r="P593" s="404"/>
      <c r="Q593" s="367"/>
      <c r="R593" s="367"/>
      <c r="S593" s="367"/>
      <c r="T593" s="367"/>
      <c r="U593" s="367"/>
    </row>
    <row r="594" spans="1:21" ht="12.6" customHeight="1">
      <c r="A594" s="905">
        <v>43475</v>
      </c>
      <c r="B594" s="2053">
        <v>43469</v>
      </c>
      <c r="C594" s="904">
        <v>43500</v>
      </c>
      <c r="D594" s="904">
        <v>43500</v>
      </c>
      <c r="E594" s="367" t="s">
        <v>3334</v>
      </c>
      <c r="F594" s="404" t="s">
        <v>15773</v>
      </c>
      <c r="G594" s="404" t="s">
        <v>15774</v>
      </c>
      <c r="H594" s="353" t="s">
        <v>15775</v>
      </c>
      <c r="I594" s="404"/>
      <c r="J594" s="665" t="s">
        <v>2042</v>
      </c>
      <c r="K594" s="2049"/>
      <c r="L594" s="613">
        <f t="shared" si="22"/>
        <v>6</v>
      </c>
      <c r="M594" s="1795">
        <f t="shared" si="23"/>
        <v>3</v>
      </c>
      <c r="N594" s="2050"/>
      <c r="O594" s="2050">
        <v>10</v>
      </c>
      <c r="P594" s="404"/>
      <c r="Q594" s="2051"/>
      <c r="R594" s="367"/>
      <c r="S594" s="367"/>
      <c r="T594" s="367"/>
      <c r="U594" s="367"/>
    </row>
    <row r="595" spans="1:21" ht="15" customHeight="1">
      <c r="A595" s="903">
        <v>43476</v>
      </c>
      <c r="B595" s="2053">
        <v>43474</v>
      </c>
      <c r="C595" s="904">
        <v>43483</v>
      </c>
      <c r="D595" s="904">
        <v>43483</v>
      </c>
      <c r="E595" s="367" t="s">
        <v>3334</v>
      </c>
      <c r="F595" s="404" t="s">
        <v>15776</v>
      </c>
      <c r="G595" s="404" t="s">
        <v>15777</v>
      </c>
      <c r="H595" s="353"/>
      <c r="I595" s="404"/>
      <c r="J595" s="665" t="s">
        <v>2033</v>
      </c>
      <c r="K595" s="2049"/>
      <c r="L595" s="613">
        <f t="shared" si="22"/>
        <v>2</v>
      </c>
      <c r="M595" s="1795">
        <f t="shared" si="23"/>
        <v>1</v>
      </c>
      <c r="N595" s="13"/>
      <c r="O595" s="2050">
        <v>43</v>
      </c>
      <c r="P595" s="13"/>
      <c r="Q595" s="13"/>
      <c r="R595" s="13"/>
      <c r="S595" s="13"/>
      <c r="T595" s="13"/>
      <c r="U595" s="13"/>
    </row>
    <row r="596" spans="1:21" ht="12.6" customHeight="1">
      <c r="A596" s="906">
        <v>43616</v>
      </c>
      <c r="B596" s="717">
        <v>43613</v>
      </c>
      <c r="C596" s="364">
        <v>43627</v>
      </c>
      <c r="D596" s="364">
        <v>43644</v>
      </c>
      <c r="E596" s="355" t="s">
        <v>3334</v>
      </c>
      <c r="F596" s="353" t="s">
        <v>15778</v>
      </c>
      <c r="G596" s="22" t="s">
        <v>15779</v>
      </c>
      <c r="H596" s="22"/>
      <c r="I596" s="353"/>
      <c r="J596" s="348" t="s">
        <v>2969</v>
      </c>
      <c r="K596" s="353"/>
      <c r="L596" s="613">
        <f t="shared" si="22"/>
        <v>3</v>
      </c>
      <c r="M596" s="1795">
        <f t="shared" si="23"/>
        <v>2</v>
      </c>
      <c r="N596" s="2050"/>
      <c r="O596" s="2050">
        <v>20</v>
      </c>
      <c r="P596" s="404"/>
      <c r="Q596" s="367"/>
      <c r="R596" s="367"/>
      <c r="S596" s="367"/>
      <c r="T596" s="367"/>
      <c r="U596" s="367"/>
    </row>
    <row r="597" spans="1:21" ht="12.6" customHeight="1">
      <c r="A597" s="2102">
        <v>43616</v>
      </c>
      <c r="B597" s="717">
        <v>43614</v>
      </c>
      <c r="C597" s="932">
        <v>43626</v>
      </c>
      <c r="D597" s="932">
        <v>43645</v>
      </c>
      <c r="E597" s="349" t="s">
        <v>3334</v>
      </c>
      <c r="F597" s="424" t="s">
        <v>15780</v>
      </c>
      <c r="G597" s="424" t="s">
        <v>15781</v>
      </c>
      <c r="H597" s="424" t="s">
        <v>15782</v>
      </c>
      <c r="I597" s="424"/>
      <c r="J597" s="589" t="s">
        <v>2034</v>
      </c>
      <c r="K597" s="424"/>
      <c r="L597" s="613">
        <f t="shared" si="22"/>
        <v>2</v>
      </c>
      <c r="M597" s="1795">
        <f t="shared" si="23"/>
        <v>1</v>
      </c>
      <c r="N597" s="2050"/>
      <c r="O597" s="2050">
        <v>55</v>
      </c>
      <c r="P597" s="404"/>
      <c r="Q597" s="2051"/>
      <c r="R597" s="367"/>
      <c r="S597" s="367"/>
      <c r="T597" s="367"/>
      <c r="U597" s="367"/>
    </row>
    <row r="598" spans="1:21" ht="12.6" customHeight="1">
      <c r="A598" s="904">
        <v>43469</v>
      </c>
      <c r="B598" s="2053">
        <v>43468</v>
      </c>
      <c r="C598" s="904">
        <v>43469</v>
      </c>
      <c r="D598" s="904">
        <v>43469</v>
      </c>
      <c r="E598" s="367" t="s">
        <v>3335</v>
      </c>
      <c r="F598" s="404" t="s">
        <v>15783</v>
      </c>
      <c r="G598" s="404" t="s">
        <v>15784</v>
      </c>
      <c r="H598" s="353"/>
      <c r="I598" s="404"/>
      <c r="J598" s="665" t="s">
        <v>2033</v>
      </c>
      <c r="K598" s="2049"/>
      <c r="L598" s="613">
        <f t="shared" si="22"/>
        <v>1</v>
      </c>
      <c r="M598" s="1795">
        <f t="shared" si="23"/>
        <v>0</v>
      </c>
      <c r="N598" s="2050"/>
      <c r="O598" s="2050">
        <v>85</v>
      </c>
      <c r="P598" s="404"/>
      <c r="Q598" s="367"/>
      <c r="R598" s="367"/>
      <c r="S598" s="367"/>
      <c r="T598" s="367"/>
      <c r="U598" s="367"/>
    </row>
    <row r="599" spans="1:21" ht="12.6" customHeight="1">
      <c r="A599" s="903">
        <v>43648</v>
      </c>
      <c r="B599" s="381">
        <v>43644</v>
      </c>
      <c r="C599" s="903">
        <v>43649</v>
      </c>
      <c r="D599" s="903">
        <v>43649</v>
      </c>
      <c r="E599" s="367" t="s">
        <v>3334</v>
      </c>
      <c r="F599" s="404" t="s">
        <v>15785</v>
      </c>
      <c r="G599" s="404" t="s">
        <v>15786</v>
      </c>
      <c r="H599" s="353"/>
      <c r="I599" s="404"/>
      <c r="J599" s="665" t="s">
        <v>2033</v>
      </c>
      <c r="K599" s="2049"/>
      <c r="L599" s="613">
        <f t="shared" si="22"/>
        <v>4</v>
      </c>
      <c r="M599" s="1795">
        <f t="shared" si="23"/>
        <v>1</v>
      </c>
      <c r="N599" s="2050"/>
      <c r="O599" s="2050">
        <v>7</v>
      </c>
      <c r="P599" s="404"/>
      <c r="Q599" s="2051"/>
      <c r="R599" s="367"/>
      <c r="S599" s="367"/>
      <c r="T599" s="367"/>
      <c r="U599" s="367"/>
    </row>
    <row r="600" spans="1:21" ht="12.6" customHeight="1">
      <c r="A600" s="367"/>
      <c r="B600" s="367"/>
      <c r="C600" s="367"/>
      <c r="D600" s="367"/>
      <c r="E600" s="367"/>
      <c r="F600" s="404"/>
      <c r="G600" s="404"/>
      <c r="H600" s="353"/>
      <c r="I600" s="404"/>
      <c r="J600" s="665"/>
      <c r="K600" s="2049"/>
      <c r="L600" s="404"/>
      <c r="M600" s="404"/>
      <c r="N600" s="2050"/>
      <c r="O600" s="2050"/>
      <c r="P600" s="404"/>
      <c r="Q600" s="2051"/>
      <c r="R600" s="367"/>
      <c r="S600" s="367"/>
      <c r="T600" s="367"/>
      <c r="U600" s="367"/>
    </row>
    <row r="601" spans="1:21" ht="12.6" customHeight="1">
      <c r="A601" s="367"/>
      <c r="B601" s="367"/>
      <c r="C601" s="367"/>
      <c r="D601" s="367"/>
      <c r="E601" s="367"/>
      <c r="F601" s="404"/>
      <c r="G601" s="404"/>
      <c r="H601" s="353"/>
      <c r="I601" s="404"/>
      <c r="J601" s="665"/>
      <c r="K601" s="2049"/>
      <c r="L601" s="404"/>
      <c r="M601" s="404"/>
      <c r="N601" s="2050"/>
      <c r="O601" s="2050"/>
      <c r="P601" s="404"/>
      <c r="Q601" s="2051"/>
      <c r="R601" s="367"/>
      <c r="S601" s="367"/>
      <c r="T601" s="367"/>
      <c r="U601" s="367"/>
    </row>
    <row r="602" spans="1:21" ht="12.6" customHeight="1">
      <c r="A602" s="367"/>
      <c r="B602" s="367"/>
      <c r="C602" s="367"/>
      <c r="D602" s="367"/>
      <c r="E602" s="367"/>
      <c r="F602" s="404"/>
      <c r="G602" s="404"/>
      <c r="H602" s="353"/>
      <c r="I602" s="404"/>
      <c r="J602" s="665"/>
      <c r="K602" s="2049"/>
      <c r="L602" s="404"/>
      <c r="M602" s="404"/>
      <c r="N602" s="2050"/>
      <c r="O602" s="2050"/>
      <c r="P602" s="404"/>
      <c r="Q602" s="2051"/>
      <c r="R602" s="367"/>
      <c r="S602" s="367"/>
      <c r="T602" s="367"/>
      <c r="U602" s="367"/>
    </row>
    <row r="603" spans="1:21" ht="12.6" customHeight="1">
      <c r="A603" s="367"/>
      <c r="B603" s="367"/>
      <c r="C603" s="367"/>
      <c r="D603" s="367"/>
      <c r="E603" s="367"/>
      <c r="F603" s="404"/>
      <c r="G603" s="404"/>
      <c r="H603" s="353"/>
      <c r="I603" s="404"/>
      <c r="J603" s="665"/>
      <c r="K603" s="2049"/>
      <c r="L603" s="404"/>
      <c r="M603" s="404"/>
      <c r="N603" s="2050"/>
      <c r="O603" s="2050"/>
      <c r="P603" s="404"/>
      <c r="Q603" s="2051"/>
      <c r="R603" s="367"/>
      <c r="S603" s="367"/>
      <c r="T603" s="367"/>
      <c r="U603" s="367"/>
    </row>
    <row r="604" spans="1:21" ht="12.6" customHeight="1">
      <c r="A604" s="903">
        <v>43553</v>
      </c>
      <c r="B604" s="377">
        <v>43536</v>
      </c>
      <c r="C604" s="364">
        <v>43568</v>
      </c>
      <c r="D604" s="364">
        <v>43568</v>
      </c>
      <c r="E604" s="355" t="s">
        <v>3334</v>
      </c>
      <c r="F604" s="1417" t="s">
        <v>4092</v>
      </c>
      <c r="G604" s="353" t="s">
        <v>15787</v>
      </c>
      <c r="H604" s="353"/>
      <c r="I604" s="353"/>
      <c r="J604" s="348" t="s">
        <v>2034</v>
      </c>
      <c r="K604" s="2049"/>
      <c r="L604" s="613">
        <f t="shared" ref="L604:L635" si="24">(A604-B604)</f>
        <v>17</v>
      </c>
      <c r="M604" s="1795">
        <f t="shared" ref="M604:M635" si="25">NETWORKDAYS(B604,A604,A604:B604)</f>
        <v>12</v>
      </c>
      <c r="N604" s="2050"/>
      <c r="O604" s="2050">
        <v>32</v>
      </c>
      <c r="P604" s="404"/>
      <c r="Q604" s="2051"/>
      <c r="R604" s="367"/>
      <c r="S604" s="367"/>
      <c r="T604" s="367"/>
      <c r="U604" s="367"/>
    </row>
    <row r="605" spans="1:21" ht="12.6" customHeight="1">
      <c r="A605" s="903">
        <v>43663</v>
      </c>
      <c r="B605" s="383">
        <v>43656</v>
      </c>
      <c r="C605" s="364">
        <v>43687</v>
      </c>
      <c r="D605" s="364">
        <v>43687</v>
      </c>
      <c r="E605" s="355" t="s">
        <v>3334</v>
      </c>
      <c r="F605" s="1417" t="s">
        <v>15788</v>
      </c>
      <c r="G605" s="22" t="s">
        <v>15789</v>
      </c>
      <c r="H605" s="22"/>
      <c r="I605" s="22"/>
      <c r="J605" s="353" t="s">
        <v>2033</v>
      </c>
      <c r="K605" s="353" t="s">
        <v>2039</v>
      </c>
      <c r="L605" s="613">
        <f t="shared" si="24"/>
        <v>7</v>
      </c>
      <c r="M605" s="1795">
        <f t="shared" si="25"/>
        <v>4</v>
      </c>
      <c r="N605" s="2050"/>
      <c r="O605" s="2050">
        <v>19</v>
      </c>
      <c r="P605" s="353"/>
      <c r="Q605" s="353"/>
      <c r="R605" s="353"/>
      <c r="S605" s="353"/>
      <c r="T605" s="353"/>
      <c r="U605" s="353"/>
    </row>
    <row r="606" spans="1:21" ht="12.6" customHeight="1">
      <c r="A606" s="905">
        <v>43669</v>
      </c>
      <c r="B606" s="2088">
        <v>43664</v>
      </c>
      <c r="C606" s="905">
        <v>43696</v>
      </c>
      <c r="D606" s="905">
        <v>43696</v>
      </c>
      <c r="E606" s="367" t="s">
        <v>3334</v>
      </c>
      <c r="F606" s="2125" t="s">
        <v>15790</v>
      </c>
      <c r="G606" s="404" t="s">
        <v>15791</v>
      </c>
      <c r="H606" s="353"/>
      <c r="I606" s="404"/>
      <c r="J606" s="665" t="s">
        <v>2042</v>
      </c>
      <c r="K606" s="2049"/>
      <c r="L606" s="613">
        <f t="shared" si="24"/>
        <v>5</v>
      </c>
      <c r="M606" s="1795">
        <f t="shared" si="25"/>
        <v>2</v>
      </c>
      <c r="N606" s="2050"/>
      <c r="O606" s="2050">
        <v>32</v>
      </c>
      <c r="P606" s="404"/>
      <c r="Q606" s="2051"/>
      <c r="R606" s="367"/>
      <c r="S606" s="367"/>
      <c r="T606" s="367"/>
      <c r="U606" s="367"/>
    </row>
    <row r="607" spans="1:21" ht="12.6" customHeight="1">
      <c r="A607" s="906">
        <v>43594</v>
      </c>
      <c r="B607" s="1050">
        <v>43563</v>
      </c>
      <c r="C607" s="364">
        <v>43598</v>
      </c>
      <c r="D607" s="364">
        <v>43598</v>
      </c>
      <c r="E607" s="355" t="s">
        <v>3334</v>
      </c>
      <c r="F607" s="1417" t="s">
        <v>15792</v>
      </c>
      <c r="G607" s="353" t="s">
        <v>15793</v>
      </c>
      <c r="H607" s="353"/>
      <c r="I607" s="353"/>
      <c r="J607" s="348" t="s">
        <v>2035</v>
      </c>
      <c r="K607" s="2049"/>
      <c r="L607" s="613">
        <f t="shared" si="24"/>
        <v>31</v>
      </c>
      <c r="M607" s="1795">
        <f t="shared" si="25"/>
        <v>22</v>
      </c>
      <c r="N607" s="353"/>
      <c r="O607" s="2050">
        <v>28</v>
      </c>
      <c r="P607" s="404"/>
      <c r="Q607" s="2051"/>
      <c r="R607" s="367"/>
      <c r="S607" s="367"/>
      <c r="T607" s="367"/>
      <c r="U607" s="367"/>
    </row>
    <row r="608" spans="1:21" ht="12.6" customHeight="1">
      <c r="A608" s="903">
        <v>43560</v>
      </c>
      <c r="B608" s="377">
        <v>43537</v>
      </c>
      <c r="C608" s="364">
        <v>43568</v>
      </c>
      <c r="D608" s="364">
        <v>43568</v>
      </c>
      <c r="E608" s="355" t="s">
        <v>3334</v>
      </c>
      <c r="F608" s="1417" t="s">
        <v>15794</v>
      </c>
      <c r="G608" s="353" t="s">
        <v>15795</v>
      </c>
      <c r="H608" s="353"/>
      <c r="I608" s="353"/>
      <c r="J608" s="348" t="s">
        <v>3001</v>
      </c>
      <c r="K608" s="2049"/>
      <c r="L608" s="613">
        <f t="shared" si="24"/>
        <v>23</v>
      </c>
      <c r="M608" s="1795">
        <f t="shared" si="25"/>
        <v>16</v>
      </c>
      <c r="N608" s="2050"/>
      <c r="O608" s="2050">
        <v>38</v>
      </c>
      <c r="P608" s="404"/>
      <c r="Q608" s="2051"/>
      <c r="R608" s="367"/>
      <c r="S608" s="367"/>
      <c r="T608" s="367"/>
      <c r="U608" s="367"/>
    </row>
    <row r="609" spans="1:21" ht="12.6" customHeight="1">
      <c r="A609" s="903">
        <v>43635</v>
      </c>
      <c r="B609" s="381">
        <v>43631</v>
      </c>
      <c r="C609" s="364">
        <v>43635</v>
      </c>
      <c r="D609" s="364">
        <v>43661</v>
      </c>
      <c r="E609" s="355" t="s">
        <v>3334</v>
      </c>
      <c r="F609" s="1417" t="s">
        <v>15796</v>
      </c>
      <c r="G609" s="22" t="s">
        <v>15797</v>
      </c>
      <c r="H609" s="22"/>
      <c r="I609" s="22"/>
      <c r="J609" s="348" t="s">
        <v>3001</v>
      </c>
      <c r="K609" s="2049"/>
      <c r="L609" s="613">
        <f t="shared" si="24"/>
        <v>4</v>
      </c>
      <c r="M609" s="1795">
        <f t="shared" si="25"/>
        <v>2</v>
      </c>
      <c r="N609" s="2050"/>
      <c r="O609" s="2050">
        <v>45</v>
      </c>
      <c r="P609" s="404"/>
      <c r="Q609" s="2051"/>
      <c r="R609" s="367"/>
      <c r="S609" s="367"/>
      <c r="T609" s="367"/>
      <c r="U609" s="367"/>
    </row>
    <row r="610" spans="1:21" ht="15" customHeight="1">
      <c r="A610" s="903">
        <v>43518</v>
      </c>
      <c r="B610" s="910">
        <v>43509</v>
      </c>
      <c r="C610" s="904">
        <v>43515</v>
      </c>
      <c r="D610" s="904">
        <v>43538</v>
      </c>
      <c r="E610" s="367" t="s">
        <v>3334</v>
      </c>
      <c r="F610" s="2125" t="s">
        <v>15798</v>
      </c>
      <c r="G610" s="404" t="s">
        <v>15799</v>
      </c>
      <c r="H610" s="353"/>
      <c r="I610" s="404"/>
      <c r="J610" s="665" t="s">
        <v>3001</v>
      </c>
      <c r="K610" s="2049"/>
      <c r="L610" s="613">
        <f t="shared" si="24"/>
        <v>9</v>
      </c>
      <c r="M610" s="1795">
        <f t="shared" si="25"/>
        <v>6</v>
      </c>
      <c r="N610" s="2050"/>
      <c r="O610" s="2050">
        <v>30</v>
      </c>
      <c r="P610" s="404"/>
      <c r="Q610" s="367"/>
      <c r="R610" s="367"/>
      <c r="S610" s="367"/>
      <c r="T610" s="367"/>
      <c r="U610" s="367"/>
    </row>
    <row r="611" spans="1:21" ht="12.6" customHeight="1">
      <c r="A611" s="903">
        <v>43522</v>
      </c>
      <c r="B611" s="910">
        <v>43501</v>
      </c>
      <c r="C611" s="904">
        <v>43531</v>
      </c>
      <c r="D611" s="904">
        <v>43531</v>
      </c>
      <c r="E611" s="367" t="s">
        <v>3334</v>
      </c>
      <c r="F611" s="2125" t="s">
        <v>15800</v>
      </c>
      <c r="G611" s="404" t="s">
        <v>15801</v>
      </c>
      <c r="H611" s="353"/>
      <c r="I611" s="404"/>
      <c r="J611" s="951" t="s">
        <v>3001</v>
      </c>
      <c r="K611" s="2049"/>
      <c r="L611" s="613">
        <f t="shared" si="24"/>
        <v>21</v>
      </c>
      <c r="M611" s="1795">
        <f t="shared" si="25"/>
        <v>14</v>
      </c>
      <c r="N611" s="2050"/>
      <c r="O611" s="2050">
        <v>13</v>
      </c>
      <c r="P611" s="404"/>
      <c r="Q611" s="2051"/>
      <c r="R611" s="367"/>
      <c r="S611" s="367"/>
      <c r="T611" s="367"/>
      <c r="U611" s="367"/>
    </row>
    <row r="612" spans="1:21" ht="18.75" customHeight="1">
      <c r="A612" s="903">
        <v>43587</v>
      </c>
      <c r="B612" s="1050">
        <v>43567</v>
      </c>
      <c r="C612" s="364">
        <v>43597</v>
      </c>
      <c r="D612" s="364">
        <v>43597</v>
      </c>
      <c r="E612" s="355" t="s">
        <v>3335</v>
      </c>
      <c r="F612" s="1417" t="s">
        <v>15802</v>
      </c>
      <c r="G612" s="22" t="s">
        <v>15803</v>
      </c>
      <c r="H612" s="22" t="s">
        <v>15804</v>
      </c>
      <c r="I612" s="22"/>
      <c r="J612" s="348" t="s">
        <v>3001</v>
      </c>
      <c r="K612" s="2049"/>
      <c r="L612" s="613">
        <f t="shared" si="24"/>
        <v>20</v>
      </c>
      <c r="M612" s="1795">
        <f t="shared" si="25"/>
        <v>13</v>
      </c>
      <c r="N612" s="2050"/>
      <c r="O612" s="2050">
        <v>45</v>
      </c>
      <c r="P612" s="404"/>
      <c r="Q612" s="2051"/>
      <c r="R612" s="367"/>
      <c r="S612" s="367"/>
      <c r="T612" s="367"/>
      <c r="U612" s="367"/>
    </row>
    <row r="613" spans="1:21" ht="12.6" customHeight="1">
      <c r="A613" s="905">
        <v>43524</v>
      </c>
      <c r="B613" s="2063">
        <v>43495</v>
      </c>
      <c r="C613" s="905">
        <v>43524</v>
      </c>
      <c r="D613" s="905">
        <v>43524</v>
      </c>
      <c r="E613" s="367" t="s">
        <v>3334</v>
      </c>
      <c r="F613" s="2125" t="s">
        <v>15805</v>
      </c>
      <c r="G613" s="404" t="s">
        <v>15806</v>
      </c>
      <c r="H613" s="353" t="s">
        <v>15807</v>
      </c>
      <c r="I613" s="404"/>
      <c r="J613" s="665" t="s">
        <v>2042</v>
      </c>
      <c r="K613" s="2049"/>
      <c r="L613" s="613">
        <f t="shared" si="24"/>
        <v>29</v>
      </c>
      <c r="M613" s="1795">
        <f t="shared" si="25"/>
        <v>20</v>
      </c>
      <c r="N613" s="404"/>
      <c r="O613" s="2050">
        <v>84</v>
      </c>
      <c r="P613" s="404"/>
      <c r="Q613" s="2051"/>
      <c r="R613" s="367"/>
      <c r="S613" s="367"/>
      <c r="T613" s="367"/>
      <c r="U613" s="367"/>
    </row>
    <row r="614" spans="1:21" ht="12.6" customHeight="1">
      <c r="A614" s="903">
        <v>43585</v>
      </c>
      <c r="B614" s="1050">
        <v>43572</v>
      </c>
      <c r="C614" s="364">
        <v>43585</v>
      </c>
      <c r="D614" s="364">
        <v>43602</v>
      </c>
      <c r="E614" s="355" t="s">
        <v>3334</v>
      </c>
      <c r="F614" s="1417" t="s">
        <v>15808</v>
      </c>
      <c r="G614" s="22" t="s">
        <v>15809</v>
      </c>
      <c r="H614" s="22"/>
      <c r="I614" s="22"/>
      <c r="J614" s="348" t="s">
        <v>3001</v>
      </c>
      <c r="K614" s="2049"/>
      <c r="L614" s="613">
        <f t="shared" si="24"/>
        <v>13</v>
      </c>
      <c r="M614" s="1795">
        <f t="shared" si="25"/>
        <v>8</v>
      </c>
      <c r="N614" s="353"/>
      <c r="O614" s="2050">
        <v>55</v>
      </c>
      <c r="P614" s="353"/>
      <c r="Q614" s="2051"/>
      <c r="R614" s="367"/>
      <c r="S614" s="367"/>
      <c r="T614" s="367"/>
      <c r="U614" s="367"/>
    </row>
    <row r="615" spans="1:21" ht="12.6" customHeight="1">
      <c r="A615" s="903">
        <v>43648</v>
      </c>
      <c r="B615" s="717">
        <v>43616</v>
      </c>
      <c r="C615" s="932">
        <v>43644</v>
      </c>
      <c r="D615" s="932">
        <v>43647</v>
      </c>
      <c r="E615" s="349" t="s">
        <v>3335</v>
      </c>
      <c r="F615" s="2126" t="s">
        <v>15810</v>
      </c>
      <c r="G615" s="426" t="s">
        <v>15811</v>
      </c>
      <c r="H615" s="426" t="s">
        <v>15812</v>
      </c>
      <c r="I615" s="426"/>
      <c r="J615" s="589" t="s">
        <v>2034</v>
      </c>
      <c r="K615" s="2049"/>
      <c r="L615" s="613">
        <f t="shared" si="24"/>
        <v>32</v>
      </c>
      <c r="M615" s="1795">
        <f t="shared" si="25"/>
        <v>21</v>
      </c>
      <c r="N615" s="2050"/>
      <c r="O615" s="2050">
        <v>67</v>
      </c>
      <c r="P615" s="404"/>
      <c r="Q615" s="2051"/>
      <c r="R615" s="367"/>
      <c r="S615" s="367"/>
      <c r="T615" s="367"/>
      <c r="U615" s="367"/>
    </row>
    <row r="616" spans="1:21" ht="12.6" customHeight="1">
      <c r="A616" s="906">
        <v>43490</v>
      </c>
      <c r="B616" s="2053">
        <v>43483</v>
      </c>
      <c r="C616" s="904">
        <v>43493</v>
      </c>
      <c r="D616" s="904">
        <v>43514</v>
      </c>
      <c r="E616" s="367" t="s">
        <v>3334</v>
      </c>
      <c r="F616" s="2125" t="s">
        <v>15813</v>
      </c>
      <c r="G616" s="404" t="s">
        <v>15814</v>
      </c>
      <c r="H616" s="353"/>
      <c r="I616" s="404"/>
      <c r="J616" s="665" t="s">
        <v>2969</v>
      </c>
      <c r="K616" s="2049"/>
      <c r="L616" s="613">
        <f t="shared" si="24"/>
        <v>7</v>
      </c>
      <c r="M616" s="1795">
        <f t="shared" si="25"/>
        <v>4</v>
      </c>
      <c r="N616" s="2050"/>
      <c r="O616" s="2050">
        <v>51</v>
      </c>
      <c r="P616" s="404"/>
      <c r="Q616" s="2051"/>
      <c r="R616" s="367"/>
      <c r="S616" s="367"/>
      <c r="T616" s="367"/>
      <c r="U616" s="367"/>
    </row>
    <row r="617" spans="1:21" ht="12.6" customHeight="1">
      <c r="A617" s="903">
        <v>43675</v>
      </c>
      <c r="B617" s="383">
        <v>43669</v>
      </c>
      <c r="C617" s="364">
        <v>43700</v>
      </c>
      <c r="D617" s="364">
        <v>43700</v>
      </c>
      <c r="E617" s="355" t="s">
        <v>3334</v>
      </c>
      <c r="F617" s="2126" t="s">
        <v>3606</v>
      </c>
      <c r="G617" s="22" t="s">
        <v>15815</v>
      </c>
      <c r="H617" s="22"/>
      <c r="I617" s="22"/>
      <c r="J617" s="353" t="s">
        <v>2033</v>
      </c>
      <c r="K617" s="353"/>
      <c r="L617" s="613">
        <f t="shared" si="24"/>
        <v>6</v>
      </c>
      <c r="M617" s="1795">
        <f t="shared" si="25"/>
        <v>3</v>
      </c>
      <c r="N617" s="2050"/>
      <c r="O617" s="2050">
        <v>40</v>
      </c>
      <c r="P617" s="353"/>
      <c r="Q617" s="353"/>
      <c r="R617" s="353"/>
      <c r="S617" s="353"/>
      <c r="T617" s="353"/>
      <c r="U617" s="353"/>
    </row>
    <row r="618" spans="1:21" ht="15.6" customHeight="1">
      <c r="A618" s="903">
        <v>43712</v>
      </c>
      <c r="B618" s="384">
        <v>43700</v>
      </c>
      <c r="C618" s="932">
        <v>43731</v>
      </c>
      <c r="D618" s="932">
        <v>43731</v>
      </c>
      <c r="E618" s="349" t="s">
        <v>3334</v>
      </c>
      <c r="F618" s="1417" t="s">
        <v>3606</v>
      </c>
      <c r="G618" s="426" t="s">
        <v>15816</v>
      </c>
      <c r="H618" s="426" t="s">
        <v>3577</v>
      </c>
      <c r="I618" s="426"/>
      <c r="J618" s="424" t="s">
        <v>2034</v>
      </c>
      <c r="K618" s="2049"/>
      <c r="L618" s="613">
        <f t="shared" si="24"/>
        <v>12</v>
      </c>
      <c r="M618" s="1795">
        <f t="shared" si="25"/>
        <v>7</v>
      </c>
      <c r="N618" s="1841"/>
      <c r="O618" s="2050">
        <v>51</v>
      </c>
      <c r="P618" s="404"/>
      <c r="Q618" s="2051"/>
      <c r="R618" s="367"/>
      <c r="S618" s="367"/>
      <c r="T618" s="367"/>
      <c r="U618" s="367"/>
    </row>
    <row r="619" spans="1:21" ht="12.6" customHeight="1">
      <c r="A619" s="905">
        <v>43578</v>
      </c>
      <c r="B619" s="377">
        <v>43545</v>
      </c>
      <c r="C619" s="364">
        <v>43553</v>
      </c>
      <c r="D619" s="1397">
        <v>43578</v>
      </c>
      <c r="E619" s="355" t="s">
        <v>3334</v>
      </c>
      <c r="F619" s="1417" t="s">
        <v>15817</v>
      </c>
      <c r="G619" s="22" t="s">
        <v>15818</v>
      </c>
      <c r="H619" s="22" t="s">
        <v>12637</v>
      </c>
      <c r="I619" s="353"/>
      <c r="J619" s="8" t="s">
        <v>2035</v>
      </c>
      <c r="K619" s="2049"/>
      <c r="L619" s="613">
        <f t="shared" si="24"/>
        <v>33</v>
      </c>
      <c r="M619" s="1795">
        <f t="shared" si="25"/>
        <v>22</v>
      </c>
      <c r="N619" s="2050"/>
      <c r="O619" s="2050">
        <v>53</v>
      </c>
      <c r="P619" s="404"/>
      <c r="Q619" s="2051"/>
      <c r="R619" s="367"/>
      <c r="S619" s="367"/>
      <c r="T619" s="367"/>
      <c r="U619" s="367"/>
    </row>
    <row r="620" spans="1:21" ht="12.6" customHeight="1">
      <c r="A620" s="906">
        <v>43587</v>
      </c>
      <c r="B620" s="1050">
        <v>43585</v>
      </c>
      <c r="C620" s="364">
        <v>43615</v>
      </c>
      <c r="D620" s="364">
        <v>43615</v>
      </c>
      <c r="E620" s="355" t="s">
        <v>3334</v>
      </c>
      <c r="F620" s="1417" t="s">
        <v>15819</v>
      </c>
      <c r="G620" s="22" t="s">
        <v>15820</v>
      </c>
      <c r="H620" s="22" t="s">
        <v>15497</v>
      </c>
      <c r="I620" s="22"/>
      <c r="J620" s="348" t="s">
        <v>3001</v>
      </c>
      <c r="K620" s="2049"/>
      <c r="L620" s="613">
        <f t="shared" si="24"/>
        <v>2</v>
      </c>
      <c r="M620" s="1795">
        <f t="shared" si="25"/>
        <v>1</v>
      </c>
      <c r="N620" s="2050"/>
      <c r="O620" s="2050">
        <v>71</v>
      </c>
      <c r="P620" s="404"/>
      <c r="Q620" s="2051"/>
      <c r="R620" s="367"/>
      <c r="S620" s="367"/>
      <c r="T620" s="367"/>
      <c r="U620" s="367"/>
    </row>
    <row r="621" spans="1:21" ht="12.6" customHeight="1">
      <c r="A621" s="903">
        <v>43490</v>
      </c>
      <c r="B621" s="2053">
        <v>43483</v>
      </c>
      <c r="C621" s="904">
        <v>43490</v>
      </c>
      <c r="D621" s="904">
        <v>43513</v>
      </c>
      <c r="E621" s="367" t="s">
        <v>3334</v>
      </c>
      <c r="F621" s="2125" t="s">
        <v>15099</v>
      </c>
      <c r="G621" s="404" t="s">
        <v>15821</v>
      </c>
      <c r="H621" s="353"/>
      <c r="I621" s="404"/>
      <c r="J621" s="951" t="s">
        <v>3001</v>
      </c>
      <c r="K621" s="2049"/>
      <c r="L621" s="613">
        <f t="shared" si="24"/>
        <v>7</v>
      </c>
      <c r="M621" s="1795">
        <f t="shared" si="25"/>
        <v>4</v>
      </c>
      <c r="N621" s="2050"/>
      <c r="O621" s="2050">
        <v>53</v>
      </c>
      <c r="P621" s="404"/>
      <c r="Q621" s="2051"/>
      <c r="R621" s="367"/>
      <c r="S621" s="367"/>
      <c r="T621" s="367"/>
      <c r="U621" s="367"/>
    </row>
    <row r="622" spans="1:21" ht="12.6" customHeight="1">
      <c r="A622" s="903">
        <v>43517</v>
      </c>
      <c r="B622" s="2053">
        <v>43488</v>
      </c>
      <c r="C622" s="904">
        <v>43518</v>
      </c>
      <c r="D622" s="904">
        <v>43518</v>
      </c>
      <c r="E622" s="367" t="s">
        <v>3334</v>
      </c>
      <c r="F622" s="2125" t="s">
        <v>5392</v>
      </c>
      <c r="G622" s="404" t="s">
        <v>15822</v>
      </c>
      <c r="H622" s="353" t="s">
        <v>12620</v>
      </c>
      <c r="I622" s="404"/>
      <c r="J622" s="951" t="s">
        <v>3001</v>
      </c>
      <c r="K622" s="2049"/>
      <c r="L622" s="613">
        <f t="shared" si="24"/>
        <v>29</v>
      </c>
      <c r="M622" s="1795">
        <f t="shared" si="25"/>
        <v>20</v>
      </c>
      <c r="N622" s="2050"/>
      <c r="O622" s="2050">
        <v>62</v>
      </c>
      <c r="P622" s="404"/>
      <c r="Q622" s="2051"/>
      <c r="R622" s="367"/>
      <c r="S622" s="367"/>
      <c r="T622" s="367"/>
      <c r="U622" s="367"/>
    </row>
    <row r="623" spans="1:21" ht="12.6" customHeight="1">
      <c r="A623" s="954">
        <v>43538</v>
      </c>
      <c r="B623" s="913">
        <v>43529</v>
      </c>
      <c r="C623" s="904">
        <v>43560</v>
      </c>
      <c r="D623" s="904">
        <v>43560</v>
      </c>
      <c r="E623" s="367" t="s">
        <v>3334</v>
      </c>
      <c r="F623" s="2125" t="s">
        <v>15823</v>
      </c>
      <c r="G623" s="404" t="s">
        <v>15824</v>
      </c>
      <c r="H623" s="353"/>
      <c r="I623" s="404"/>
      <c r="J623" s="665" t="s">
        <v>3001</v>
      </c>
      <c r="K623" s="2049"/>
      <c r="L623" s="613">
        <f t="shared" si="24"/>
        <v>9</v>
      </c>
      <c r="M623" s="1795">
        <f t="shared" si="25"/>
        <v>6</v>
      </c>
      <c r="N623" s="2050"/>
      <c r="O623" s="2050">
        <v>12</v>
      </c>
      <c r="P623" s="404"/>
      <c r="Q623" s="2051"/>
      <c r="R623" s="367"/>
      <c r="S623" s="367"/>
      <c r="T623" s="367"/>
      <c r="U623" s="367"/>
    </row>
    <row r="624" spans="1:21" ht="12.6" customHeight="1">
      <c r="A624" s="903">
        <v>43503</v>
      </c>
      <c r="B624" s="910">
        <v>43497</v>
      </c>
      <c r="C624" s="904">
        <v>43503</v>
      </c>
      <c r="D624" s="904">
        <v>43503</v>
      </c>
      <c r="E624" s="367" t="s">
        <v>3334</v>
      </c>
      <c r="F624" s="2125" t="s">
        <v>15825</v>
      </c>
      <c r="G624" s="404" t="s">
        <v>15391</v>
      </c>
      <c r="H624" s="353"/>
      <c r="I624" s="404"/>
      <c r="J624" s="665" t="s">
        <v>3001</v>
      </c>
      <c r="K624" s="2049"/>
      <c r="L624" s="613">
        <f t="shared" si="24"/>
        <v>6</v>
      </c>
      <c r="M624" s="1795">
        <f t="shared" si="25"/>
        <v>3</v>
      </c>
      <c r="N624" s="2050"/>
      <c r="O624" s="2050">
        <v>3</v>
      </c>
      <c r="P624" s="2"/>
      <c r="Q624" s="2"/>
      <c r="R624" s="2"/>
      <c r="S624" s="2"/>
      <c r="T624" s="2"/>
      <c r="U624" s="2"/>
    </row>
    <row r="625" spans="1:31" ht="12.6" customHeight="1">
      <c r="A625" s="903">
        <v>43663</v>
      </c>
      <c r="B625" s="383">
        <v>43661</v>
      </c>
      <c r="C625" s="364">
        <v>43692</v>
      </c>
      <c r="D625" s="364">
        <v>43692</v>
      </c>
      <c r="E625" s="355" t="s">
        <v>3334</v>
      </c>
      <c r="F625" s="1417" t="s">
        <v>12747</v>
      </c>
      <c r="G625" s="22" t="s">
        <v>15826</v>
      </c>
      <c r="H625" s="22"/>
      <c r="I625" s="22"/>
      <c r="J625" s="353" t="s">
        <v>2033</v>
      </c>
      <c r="K625" s="353" t="s">
        <v>2039</v>
      </c>
      <c r="L625" s="613">
        <f t="shared" si="24"/>
        <v>2</v>
      </c>
      <c r="M625" s="1795">
        <f t="shared" si="25"/>
        <v>1</v>
      </c>
      <c r="N625" s="2050"/>
      <c r="O625" s="2050">
        <v>22</v>
      </c>
      <c r="P625" s="353"/>
      <c r="Q625" s="353"/>
      <c r="R625" s="353"/>
      <c r="S625" s="353"/>
      <c r="T625" s="353"/>
      <c r="U625" s="353"/>
      <c r="V625" s="353"/>
      <c r="W625" s="353"/>
      <c r="X625" s="353"/>
      <c r="Y625" s="353"/>
      <c r="Z625" s="353"/>
      <c r="AA625" s="353"/>
      <c r="AB625" s="353"/>
      <c r="AC625" s="353"/>
      <c r="AD625" s="353"/>
      <c r="AE625" s="353"/>
    </row>
    <row r="626" spans="1:31" ht="12.6" customHeight="1">
      <c r="A626" s="905">
        <v>43675</v>
      </c>
      <c r="B626" s="383">
        <v>43671</v>
      </c>
      <c r="C626" s="905">
        <v>43702</v>
      </c>
      <c r="D626" s="905">
        <v>43702</v>
      </c>
      <c r="E626" s="367" t="s">
        <v>3334</v>
      </c>
      <c r="F626" s="2125" t="s">
        <v>15827</v>
      </c>
      <c r="G626" s="404" t="s">
        <v>15828</v>
      </c>
      <c r="H626" s="353"/>
      <c r="I626" s="404"/>
      <c r="J626" s="665" t="s">
        <v>2042</v>
      </c>
      <c r="K626" s="2049"/>
      <c r="L626" s="613">
        <f t="shared" si="24"/>
        <v>4</v>
      </c>
      <c r="M626" s="1795">
        <f t="shared" si="25"/>
        <v>1</v>
      </c>
      <c r="N626" s="2050"/>
      <c r="O626" s="2050">
        <v>39</v>
      </c>
      <c r="P626" s="404"/>
      <c r="Q626" s="2051"/>
      <c r="R626" s="367"/>
      <c r="S626" s="367"/>
      <c r="T626" s="367"/>
      <c r="U626" s="367"/>
      <c r="V626" s="367"/>
      <c r="W626" s="2052"/>
      <c r="X626" s="367"/>
      <c r="Y626" s="367"/>
      <c r="Z626" s="367"/>
      <c r="AA626" s="367"/>
      <c r="AB626" s="367"/>
      <c r="AC626" s="367"/>
      <c r="AD626" s="367"/>
      <c r="AE626" s="367"/>
    </row>
    <row r="627" spans="1:31" ht="12.6" customHeight="1">
      <c r="A627" s="905">
        <v>43630</v>
      </c>
      <c r="B627" s="918">
        <v>43621</v>
      </c>
      <c r="C627" s="905">
        <v>43628</v>
      </c>
      <c r="D627" s="904">
        <v>43651</v>
      </c>
      <c r="E627" s="367" t="s">
        <v>3334</v>
      </c>
      <c r="F627" s="2125" t="s">
        <v>15829</v>
      </c>
      <c r="G627" s="404" t="s">
        <v>15830</v>
      </c>
      <c r="H627" s="353"/>
      <c r="I627" s="404"/>
      <c r="J627" s="665" t="s">
        <v>2042</v>
      </c>
      <c r="K627" s="2049"/>
      <c r="L627" s="613">
        <f t="shared" si="24"/>
        <v>9</v>
      </c>
      <c r="M627" s="1795">
        <f t="shared" si="25"/>
        <v>6</v>
      </c>
      <c r="N627" s="2050"/>
      <c r="O627" s="2050">
        <v>6</v>
      </c>
      <c r="P627" s="404"/>
      <c r="Q627" s="2051"/>
      <c r="R627" s="367"/>
      <c r="S627" s="367"/>
      <c r="T627" s="367"/>
      <c r="U627" s="367"/>
      <c r="V627" s="367"/>
      <c r="W627" s="2056"/>
      <c r="X627" s="367"/>
      <c r="Y627" s="367"/>
      <c r="Z627" s="367"/>
      <c r="AA627" s="367"/>
      <c r="AB627" s="367"/>
      <c r="AC627" s="367"/>
      <c r="AD627" s="367"/>
      <c r="AE627" s="367"/>
    </row>
    <row r="628" spans="1:31" ht="12.6" customHeight="1">
      <c r="A628" s="903">
        <v>43699</v>
      </c>
      <c r="B628" s="384">
        <v>43690</v>
      </c>
      <c r="C628" s="364">
        <v>43703</v>
      </c>
      <c r="D628" s="364">
        <v>43703</v>
      </c>
      <c r="E628" s="355" t="s">
        <v>3334</v>
      </c>
      <c r="F628" s="1417" t="s">
        <v>15831</v>
      </c>
      <c r="G628" s="22" t="s">
        <v>15832</v>
      </c>
      <c r="H628" s="22" t="s">
        <v>12620</v>
      </c>
      <c r="I628" s="22"/>
      <c r="J628" s="353" t="s">
        <v>2035</v>
      </c>
      <c r="K628" s="353" t="s">
        <v>12427</v>
      </c>
      <c r="L628" s="730">
        <f t="shared" si="24"/>
        <v>9</v>
      </c>
      <c r="M628" s="2066">
        <f t="shared" si="25"/>
        <v>6</v>
      </c>
      <c r="N628" s="2107"/>
      <c r="O628" s="2107">
        <v>33</v>
      </c>
      <c r="P628" s="404"/>
      <c r="Q628" s="2051"/>
      <c r="R628" s="367"/>
      <c r="S628" s="367"/>
      <c r="T628" s="367"/>
      <c r="U628" s="367"/>
      <c r="V628" s="367"/>
      <c r="W628" s="2056"/>
      <c r="X628" s="367"/>
      <c r="Y628" s="367"/>
      <c r="Z628" s="367"/>
      <c r="AA628" s="367"/>
      <c r="AB628" s="367"/>
      <c r="AC628" s="367"/>
      <c r="AD628" s="367"/>
      <c r="AE628" s="367"/>
    </row>
    <row r="629" spans="1:31" ht="12.6" customHeight="1">
      <c r="A629" s="2102">
        <v>43697</v>
      </c>
      <c r="B629" s="384">
        <v>43693</v>
      </c>
      <c r="C629" s="932">
        <v>43698</v>
      </c>
      <c r="D629" s="932">
        <v>43724</v>
      </c>
      <c r="E629" s="349" t="s">
        <v>3334</v>
      </c>
      <c r="F629" s="1417" t="s">
        <v>15833</v>
      </c>
      <c r="G629" s="426" t="s">
        <v>15834</v>
      </c>
      <c r="H629" s="426"/>
      <c r="I629" s="426"/>
      <c r="J629" s="424" t="s">
        <v>3001</v>
      </c>
      <c r="K629" s="2071"/>
      <c r="L629" s="730">
        <f t="shared" si="24"/>
        <v>4</v>
      </c>
      <c r="M629" s="2066">
        <f t="shared" si="25"/>
        <v>1</v>
      </c>
      <c r="N629" s="2107"/>
      <c r="O629" s="2107">
        <v>28</v>
      </c>
      <c r="P629" s="421"/>
      <c r="Q629" s="2072"/>
      <c r="R629" s="427"/>
      <c r="S629" s="427"/>
      <c r="T629" s="427"/>
      <c r="U629" s="427"/>
      <c r="V629" s="427"/>
      <c r="W629" s="2052"/>
      <c r="X629" s="427"/>
      <c r="Y629" s="427"/>
      <c r="Z629" s="427"/>
      <c r="AA629" s="427"/>
      <c r="AB629" s="427"/>
      <c r="AC629" s="427"/>
      <c r="AD629" s="427"/>
      <c r="AE629" s="427"/>
    </row>
    <row r="630" spans="1:31" ht="12.6" customHeight="1">
      <c r="A630" s="903">
        <v>43500</v>
      </c>
      <c r="B630" s="910">
        <v>43497</v>
      </c>
      <c r="C630" s="904">
        <v>43525</v>
      </c>
      <c r="D630" s="904">
        <v>43525</v>
      </c>
      <c r="E630" s="367" t="s">
        <v>3335</v>
      </c>
      <c r="F630" s="2125" t="s">
        <v>15835</v>
      </c>
      <c r="G630" s="404" t="s">
        <v>15836</v>
      </c>
      <c r="H630" s="353"/>
      <c r="I630" s="404"/>
      <c r="J630" s="665" t="s">
        <v>2033</v>
      </c>
      <c r="K630" s="2049"/>
      <c r="L630" s="613">
        <f t="shared" si="24"/>
        <v>3</v>
      </c>
      <c r="M630" s="1795">
        <f t="shared" si="25"/>
        <v>0</v>
      </c>
      <c r="N630" s="2050"/>
      <c r="O630" s="2050">
        <v>1</v>
      </c>
      <c r="P630" s="2082" t="s">
        <v>3308</v>
      </c>
      <c r="Q630" s="2083">
        <f>AVERAGE($L$85:$L$147)</f>
        <v>9.4444444444444446</v>
      </c>
      <c r="R630" s="927">
        <f>COUNT($B$85:$B$147)</f>
        <v>63</v>
      </c>
      <c r="S630" s="927">
        <f>COUNTIF($E$85:$E$147,$S$1)</f>
        <v>52</v>
      </c>
      <c r="T630" s="927">
        <f>COUNTIF($E$85:$E$147,$T$1)</f>
        <v>11</v>
      </c>
      <c r="U630" s="927">
        <f>R630-S630-T630</f>
        <v>0</v>
      </c>
      <c r="V630" s="926"/>
      <c r="W630" s="2084">
        <f t="shared" ref="W630:AD630" si="26">COUNTIF($J$85:$J$147, W$1)</f>
        <v>20</v>
      </c>
      <c r="X630" s="2084">
        <f t="shared" si="26"/>
        <v>1</v>
      </c>
      <c r="Y630" s="2084">
        <f t="shared" si="26"/>
        <v>9</v>
      </c>
      <c r="Z630" s="2084">
        <f t="shared" si="26"/>
        <v>19</v>
      </c>
      <c r="AA630" s="2084">
        <f t="shared" si="26"/>
        <v>5</v>
      </c>
      <c r="AB630" s="2084">
        <f t="shared" si="26"/>
        <v>2</v>
      </c>
      <c r="AC630" s="2084">
        <f t="shared" si="26"/>
        <v>7</v>
      </c>
      <c r="AD630" s="2084">
        <f t="shared" si="26"/>
        <v>0</v>
      </c>
      <c r="AE630" s="729">
        <f>SUM(W630:AD630)</f>
        <v>63</v>
      </c>
    </row>
    <row r="631" spans="1:31" ht="12.6" customHeight="1">
      <c r="A631" s="903">
        <v>43654</v>
      </c>
      <c r="B631" s="383">
        <v>43651</v>
      </c>
      <c r="C631" s="932">
        <v>43682</v>
      </c>
      <c r="D631" s="932">
        <v>43682</v>
      </c>
      <c r="E631" s="349" t="s">
        <v>3334</v>
      </c>
      <c r="F631" s="1417" t="s">
        <v>15837</v>
      </c>
      <c r="G631" s="426" t="s">
        <v>15838</v>
      </c>
      <c r="H631" s="426"/>
      <c r="I631" s="426"/>
      <c r="J631" s="424" t="s">
        <v>2034</v>
      </c>
      <c r="K631" s="424"/>
      <c r="L631" s="613">
        <f t="shared" si="24"/>
        <v>3</v>
      </c>
      <c r="M631" s="1795">
        <f t="shared" si="25"/>
        <v>0</v>
      </c>
      <c r="N631" s="2050"/>
      <c r="O631" s="2050">
        <v>8</v>
      </c>
      <c r="P631" s="404"/>
      <c r="Q631" s="2051"/>
      <c r="R631" s="367"/>
      <c r="S631" s="367"/>
      <c r="T631" s="367"/>
      <c r="U631" s="367"/>
      <c r="V631" s="367"/>
      <c r="W631" s="2052"/>
      <c r="X631" s="367"/>
      <c r="Y631" s="367"/>
      <c r="Z631" s="367"/>
      <c r="AA631" s="367"/>
      <c r="AB631" s="367"/>
      <c r="AC631" s="367"/>
      <c r="AD631" s="367"/>
      <c r="AE631" s="367"/>
    </row>
    <row r="632" spans="1:31" ht="12.6" customHeight="1">
      <c r="A632" s="903">
        <v>43490</v>
      </c>
      <c r="B632" s="2053">
        <v>43488</v>
      </c>
      <c r="C632" s="904">
        <v>43490</v>
      </c>
      <c r="D632" s="904">
        <v>43518</v>
      </c>
      <c r="E632" s="367" t="s">
        <v>3334</v>
      </c>
      <c r="F632" s="2125" t="s">
        <v>15839</v>
      </c>
      <c r="G632" s="404" t="s">
        <v>15840</v>
      </c>
      <c r="H632" s="353" t="s">
        <v>3660</v>
      </c>
      <c r="I632" s="404"/>
      <c r="J632" s="951" t="s">
        <v>3001</v>
      </c>
      <c r="K632" s="2049"/>
      <c r="L632" s="613">
        <f t="shared" si="24"/>
        <v>2</v>
      </c>
      <c r="M632" s="1795">
        <f t="shared" si="25"/>
        <v>1</v>
      </c>
      <c r="N632" s="2050"/>
      <c r="O632" s="2050">
        <v>61</v>
      </c>
      <c r="P632" s="404"/>
      <c r="Q632" s="2051"/>
      <c r="R632" s="367"/>
      <c r="S632" s="367"/>
      <c r="T632" s="367"/>
      <c r="U632" s="367"/>
      <c r="V632" s="367"/>
      <c r="W632" s="2052"/>
      <c r="X632" s="367"/>
      <c r="Y632" s="367"/>
      <c r="Z632" s="367"/>
      <c r="AA632" s="367"/>
      <c r="AB632" s="367"/>
      <c r="AC632" s="367"/>
      <c r="AD632" s="367"/>
      <c r="AE632" s="367"/>
    </row>
    <row r="633" spans="1:31" ht="12.6" customHeight="1">
      <c r="A633" s="903">
        <v>43566</v>
      </c>
      <c r="B633" s="1050">
        <v>43556</v>
      </c>
      <c r="C633" s="364">
        <v>43586</v>
      </c>
      <c r="D633" s="364">
        <v>43586</v>
      </c>
      <c r="E633" s="355" t="s">
        <v>3334</v>
      </c>
      <c r="F633" s="1417" t="s">
        <v>15841</v>
      </c>
      <c r="G633" s="353" t="s">
        <v>15842</v>
      </c>
      <c r="H633" s="353"/>
      <c r="I633" s="353"/>
      <c r="J633" s="348" t="s">
        <v>2033</v>
      </c>
      <c r="K633" s="353"/>
      <c r="L633" s="613">
        <f t="shared" si="24"/>
        <v>10</v>
      </c>
      <c r="M633" s="1795">
        <f t="shared" si="25"/>
        <v>7</v>
      </c>
      <c r="N633" s="353"/>
      <c r="O633" s="2050">
        <v>1</v>
      </c>
      <c r="P633" s="2082" t="s">
        <v>3314</v>
      </c>
      <c r="Q633" s="2083">
        <f>AVERAGE($L$210:$L$261)</f>
        <v>20.173076923076923</v>
      </c>
      <c r="R633" s="927">
        <f>COUNT($B$210:$B$261)</f>
        <v>52</v>
      </c>
      <c r="S633" s="927">
        <f>COUNTIF($E$210:$E$261,$S$1)</f>
        <v>36</v>
      </c>
      <c r="T633" s="927">
        <f>COUNTIF($E$210:$E$261,$T$1)</f>
        <v>16</v>
      </c>
      <c r="U633" s="927">
        <f>R633-S633-T633</f>
        <v>0</v>
      </c>
      <c r="V633" s="926"/>
      <c r="W633" s="2084">
        <f t="shared" ref="W633:AD633" si="27">COUNTIF($J$210:$J$261, W$1)</f>
        <v>8</v>
      </c>
      <c r="X633" s="2084">
        <f t="shared" si="27"/>
        <v>8</v>
      </c>
      <c r="Y633" s="2084">
        <f t="shared" si="27"/>
        <v>9</v>
      </c>
      <c r="Z633" s="2084">
        <f t="shared" si="27"/>
        <v>6</v>
      </c>
      <c r="AA633" s="2084">
        <f t="shared" si="27"/>
        <v>11</v>
      </c>
      <c r="AB633" s="2084">
        <f t="shared" si="27"/>
        <v>8</v>
      </c>
      <c r="AC633" s="2084">
        <f t="shared" si="27"/>
        <v>2</v>
      </c>
      <c r="AD633" s="2084">
        <f t="shared" si="27"/>
        <v>0</v>
      </c>
      <c r="AE633" s="729">
        <f>SUM(W633:AD633)</f>
        <v>52</v>
      </c>
    </row>
    <row r="634" spans="1:31" ht="12.6" customHeight="1">
      <c r="A634" s="903">
        <v>43490</v>
      </c>
      <c r="B634" s="2053">
        <v>43481</v>
      </c>
      <c r="C634" s="904">
        <v>43490</v>
      </c>
      <c r="D634" s="904">
        <v>43511</v>
      </c>
      <c r="E634" s="367" t="s">
        <v>3334</v>
      </c>
      <c r="F634" s="2125" t="s">
        <v>15843</v>
      </c>
      <c r="G634" s="404" t="s">
        <v>14827</v>
      </c>
      <c r="H634" s="353"/>
      <c r="I634" s="404"/>
      <c r="J634" s="951" t="s">
        <v>3001</v>
      </c>
      <c r="K634" s="2049"/>
      <c r="L634" s="613">
        <f t="shared" si="24"/>
        <v>9</v>
      </c>
      <c r="M634" s="1795">
        <f t="shared" si="25"/>
        <v>6</v>
      </c>
      <c r="N634" s="2050"/>
      <c r="O634" s="2050">
        <v>39</v>
      </c>
      <c r="P634" s="404"/>
      <c r="Q634" s="2051"/>
      <c r="R634" s="367"/>
      <c r="S634" s="367"/>
      <c r="T634" s="367"/>
      <c r="U634" s="367"/>
      <c r="V634" s="367"/>
      <c r="W634" s="2052"/>
      <c r="X634" s="367"/>
      <c r="Y634" s="367"/>
      <c r="Z634" s="367"/>
      <c r="AA634" s="367"/>
      <c r="AB634" s="367"/>
      <c r="AC634" s="367"/>
      <c r="AD634" s="367"/>
      <c r="AE634" s="367"/>
    </row>
    <row r="635" spans="1:31" ht="12.6" customHeight="1">
      <c r="A635" s="903">
        <v>43609</v>
      </c>
      <c r="B635" s="717">
        <v>43606</v>
      </c>
      <c r="C635" s="364">
        <v>43613</v>
      </c>
      <c r="D635" s="364">
        <v>43613</v>
      </c>
      <c r="E635" s="355" t="s">
        <v>3334</v>
      </c>
      <c r="F635" s="1417" t="s">
        <v>15844</v>
      </c>
      <c r="G635" s="22" t="s">
        <v>15845</v>
      </c>
      <c r="H635" s="22"/>
      <c r="I635" s="22"/>
      <c r="J635" s="348" t="s">
        <v>2033</v>
      </c>
      <c r="K635" s="353"/>
      <c r="L635" s="613">
        <f t="shared" si="24"/>
        <v>3</v>
      </c>
      <c r="M635" s="1795">
        <f t="shared" si="25"/>
        <v>2</v>
      </c>
      <c r="N635" s="2050"/>
      <c r="O635" s="2050">
        <v>37</v>
      </c>
      <c r="P635" s="353"/>
      <c r="Q635" s="353"/>
      <c r="R635" s="353"/>
      <c r="S635" s="353"/>
      <c r="T635" s="353"/>
      <c r="U635" s="353"/>
      <c r="V635" s="353"/>
      <c r="W635" s="353"/>
      <c r="X635" s="353"/>
      <c r="Y635" s="353"/>
      <c r="Z635" s="353"/>
      <c r="AA635" s="353"/>
      <c r="AB635" s="353"/>
      <c r="AC635" s="353"/>
      <c r="AD635" s="353"/>
      <c r="AE635" s="353"/>
    </row>
    <row r="636" spans="1:31" ht="12.6" customHeight="1">
      <c r="A636" s="906">
        <v>43585</v>
      </c>
      <c r="B636" s="1050">
        <v>43557</v>
      </c>
      <c r="C636" s="364">
        <v>43587</v>
      </c>
      <c r="D636" s="364">
        <v>43587</v>
      </c>
      <c r="E636" s="355" t="s">
        <v>3334</v>
      </c>
      <c r="F636" s="2127" t="s">
        <v>15846</v>
      </c>
      <c r="G636" s="348" t="s">
        <v>15847</v>
      </c>
      <c r="H636" s="348" t="s">
        <v>12637</v>
      </c>
      <c r="I636" s="348"/>
      <c r="J636" s="348" t="s">
        <v>2035</v>
      </c>
      <c r="K636" s="2094"/>
      <c r="L636" s="613">
        <f t="shared" ref="L636:L656" si="28">(A636-B636)</f>
        <v>28</v>
      </c>
      <c r="M636" s="1795">
        <f t="shared" ref="M636:M656" si="29">NETWORKDAYS(B636,A636,A636:B636)</f>
        <v>19</v>
      </c>
      <c r="N636" s="2050"/>
      <c r="O636" s="2050">
        <v>3</v>
      </c>
      <c r="P636" s="404"/>
      <c r="Q636" s="2051"/>
      <c r="R636" s="367"/>
      <c r="S636" s="367"/>
      <c r="T636" s="367"/>
      <c r="U636" s="367"/>
      <c r="V636" s="367"/>
      <c r="W636" s="2056"/>
      <c r="X636" s="367"/>
      <c r="Y636" s="367"/>
      <c r="Z636" s="367"/>
      <c r="AA636" s="367"/>
      <c r="AB636" s="367"/>
      <c r="AC636" s="367"/>
      <c r="AD636" s="367"/>
      <c r="AE636" s="367"/>
    </row>
    <row r="637" spans="1:31" ht="12.6" customHeight="1">
      <c r="A637" s="903">
        <v>43543</v>
      </c>
      <c r="B637" s="913">
        <v>43539</v>
      </c>
      <c r="C637" s="904">
        <v>43546</v>
      </c>
      <c r="D637" s="2080">
        <v>43546</v>
      </c>
      <c r="E637" s="367" t="s">
        <v>3334</v>
      </c>
      <c r="F637" s="2125" t="s">
        <v>15848</v>
      </c>
      <c r="G637" s="404" t="s">
        <v>15849</v>
      </c>
      <c r="H637" s="353"/>
      <c r="I637" s="404"/>
      <c r="J637" s="951" t="s">
        <v>2033</v>
      </c>
      <c r="K637" s="404"/>
      <c r="L637" s="613">
        <f t="shared" si="28"/>
        <v>4</v>
      </c>
      <c r="M637" s="1795">
        <f t="shared" si="29"/>
        <v>1</v>
      </c>
      <c r="N637" s="2050"/>
      <c r="O637" s="2050">
        <v>44</v>
      </c>
      <c r="P637" s="404"/>
      <c r="Q637" s="367"/>
      <c r="R637" s="367"/>
      <c r="S637" s="367"/>
      <c r="T637" s="367"/>
      <c r="U637" s="367"/>
      <c r="V637" s="367"/>
      <c r="W637" s="367"/>
      <c r="X637" s="367"/>
      <c r="Y637" s="367"/>
      <c r="Z637" s="367"/>
      <c r="AA637" s="367"/>
      <c r="AB637" s="367"/>
      <c r="AC637" s="367"/>
      <c r="AD637" s="367"/>
      <c r="AE637" s="367"/>
    </row>
    <row r="638" spans="1:31" ht="12.6" customHeight="1">
      <c r="A638" s="903">
        <v>43585</v>
      </c>
      <c r="B638" s="1050">
        <v>43558</v>
      </c>
      <c r="C638" s="903">
        <v>43585</v>
      </c>
      <c r="D638" s="903">
        <v>43585</v>
      </c>
      <c r="E638" s="367" t="s">
        <v>3334</v>
      </c>
      <c r="F638" s="2125" t="s">
        <v>15850</v>
      </c>
      <c r="G638" s="404" t="s">
        <v>15851</v>
      </c>
      <c r="H638" s="353"/>
      <c r="I638" s="404"/>
      <c r="J638" s="665" t="s">
        <v>2033</v>
      </c>
      <c r="K638" s="2049"/>
      <c r="L638" s="613">
        <f t="shared" si="28"/>
        <v>27</v>
      </c>
      <c r="M638" s="1795">
        <f t="shared" si="29"/>
        <v>18</v>
      </c>
      <c r="N638" s="2050"/>
      <c r="O638" s="2050">
        <v>9</v>
      </c>
      <c r="P638" s="404"/>
      <c r="Q638" s="2051"/>
      <c r="R638" s="367"/>
      <c r="S638" s="367"/>
      <c r="T638" s="367"/>
      <c r="U638" s="367"/>
      <c r="V638" s="367"/>
      <c r="W638" s="2052"/>
      <c r="X638" s="367"/>
      <c r="Y638" s="367"/>
      <c r="Z638" s="367"/>
      <c r="AA638" s="367"/>
      <c r="AB638" s="367"/>
      <c r="AC638" s="367"/>
      <c r="AD638" s="367"/>
      <c r="AE638" s="367"/>
    </row>
    <row r="639" spans="1:31" ht="12.6" customHeight="1">
      <c r="A639" s="903">
        <v>43661</v>
      </c>
      <c r="B639" s="381">
        <v>43635</v>
      </c>
      <c r="C639" s="364">
        <v>43664</v>
      </c>
      <c r="D639" s="364">
        <v>43665</v>
      </c>
      <c r="E639" s="355" t="s">
        <v>3334</v>
      </c>
      <c r="F639" s="1417" t="s">
        <v>15850</v>
      </c>
      <c r="G639" s="22" t="s">
        <v>15852</v>
      </c>
      <c r="H639" s="22" t="s">
        <v>13579</v>
      </c>
      <c r="I639" s="22"/>
      <c r="J639" s="353" t="s">
        <v>3001</v>
      </c>
      <c r="K639" s="2049"/>
      <c r="L639" s="613">
        <f t="shared" si="28"/>
        <v>26</v>
      </c>
      <c r="M639" s="1795">
        <f t="shared" si="29"/>
        <v>17</v>
      </c>
      <c r="N639" s="2050"/>
      <c r="O639" s="2050">
        <v>71</v>
      </c>
      <c r="P639" s="404"/>
      <c r="Q639" s="2051"/>
      <c r="R639" s="367"/>
      <c r="S639" s="367"/>
      <c r="T639" s="367"/>
      <c r="U639" s="367"/>
      <c r="V639" s="367"/>
      <c r="W639" s="2056"/>
      <c r="X639" s="367"/>
      <c r="Y639" s="367"/>
      <c r="Z639" s="367"/>
      <c r="AA639" s="367"/>
      <c r="AB639" s="367"/>
      <c r="AC639" s="367"/>
      <c r="AD639" s="367"/>
      <c r="AE639" s="367"/>
    </row>
    <row r="640" spans="1:31" ht="12.6" customHeight="1">
      <c r="A640" s="903">
        <v>43515</v>
      </c>
      <c r="B640" s="2059">
        <v>43509</v>
      </c>
      <c r="C640" s="2128">
        <v>43516</v>
      </c>
      <c r="D640" s="907">
        <v>43516</v>
      </c>
      <c r="E640" s="367" t="s">
        <v>3334</v>
      </c>
      <c r="F640" s="2126" t="s">
        <v>15853</v>
      </c>
      <c r="G640" s="2129" t="s">
        <v>15854</v>
      </c>
      <c r="H640" s="424" t="s">
        <v>12637</v>
      </c>
      <c r="I640" s="2129"/>
      <c r="J640" s="2130" t="s">
        <v>2034</v>
      </c>
      <c r="K640" s="2071"/>
      <c r="L640" s="613">
        <f t="shared" si="28"/>
        <v>6</v>
      </c>
      <c r="M640" s="1795">
        <f t="shared" si="29"/>
        <v>3</v>
      </c>
      <c r="N640" s="2050"/>
      <c r="O640" s="2050">
        <v>27</v>
      </c>
      <c r="P640" s="404"/>
      <c r="Q640" s="2051"/>
      <c r="R640" s="367"/>
      <c r="S640" s="367"/>
      <c r="T640" s="367"/>
      <c r="U640" s="367"/>
      <c r="V640" s="367"/>
      <c r="W640" s="2052"/>
      <c r="X640" s="367"/>
      <c r="Y640" s="367"/>
      <c r="Z640" s="367"/>
      <c r="AA640" s="367"/>
      <c r="AB640" s="367"/>
      <c r="AC640" s="367"/>
      <c r="AD640" s="367"/>
      <c r="AE640" s="367"/>
    </row>
    <row r="641" spans="1:21" ht="12.6" customHeight="1">
      <c r="A641" s="903">
        <v>43566</v>
      </c>
      <c r="B641" s="1050">
        <v>43556</v>
      </c>
      <c r="C641" s="364">
        <v>43586</v>
      </c>
      <c r="D641" s="364">
        <v>43586</v>
      </c>
      <c r="E641" s="355" t="s">
        <v>3334</v>
      </c>
      <c r="F641" s="1417" t="s">
        <v>3505</v>
      </c>
      <c r="G641" s="353" t="s">
        <v>15855</v>
      </c>
      <c r="H641" s="353"/>
      <c r="I641" s="353"/>
      <c r="J641" s="348" t="s">
        <v>2033</v>
      </c>
      <c r="K641" s="353"/>
      <c r="L641" s="613">
        <f t="shared" si="28"/>
        <v>10</v>
      </c>
      <c r="M641" s="1795">
        <f t="shared" si="29"/>
        <v>7</v>
      </c>
      <c r="N641" s="353"/>
      <c r="O641" s="2050">
        <v>2</v>
      </c>
      <c r="P641" s="353"/>
      <c r="Q641" s="355"/>
      <c r="R641" s="355"/>
      <c r="S641" s="355"/>
      <c r="T641" s="355"/>
      <c r="U641" s="355"/>
    </row>
    <row r="642" spans="1:21" ht="12.6" customHeight="1">
      <c r="A642" s="903">
        <v>43627</v>
      </c>
      <c r="B642" s="381">
        <v>43620</v>
      </c>
      <c r="C642" s="364">
        <v>43626</v>
      </c>
      <c r="D642" s="364">
        <v>43650</v>
      </c>
      <c r="E642" s="355" t="s">
        <v>3334</v>
      </c>
      <c r="F642" s="1417" t="s">
        <v>3505</v>
      </c>
      <c r="G642" s="353" t="s">
        <v>15856</v>
      </c>
      <c r="H642" s="353" t="s">
        <v>3577</v>
      </c>
      <c r="I642" s="353"/>
      <c r="J642" s="348" t="s">
        <v>2034</v>
      </c>
      <c r="K642" s="2049"/>
      <c r="L642" s="613">
        <f t="shared" si="28"/>
        <v>7</v>
      </c>
      <c r="M642" s="1795">
        <f t="shared" si="29"/>
        <v>4</v>
      </c>
      <c r="N642" s="2050"/>
      <c r="O642" s="2050">
        <v>4</v>
      </c>
      <c r="P642" s="404"/>
      <c r="Q642" s="2051"/>
      <c r="R642" s="367"/>
      <c r="S642" s="367"/>
      <c r="T642" s="367"/>
      <c r="U642" s="367"/>
    </row>
    <row r="643" spans="1:21" ht="12.6" customHeight="1">
      <c r="A643" s="903">
        <v>43699</v>
      </c>
      <c r="B643" s="383">
        <v>43668</v>
      </c>
      <c r="C643" s="364">
        <v>43700</v>
      </c>
      <c r="D643" s="364">
        <v>43700</v>
      </c>
      <c r="E643" s="355" t="s">
        <v>3334</v>
      </c>
      <c r="F643" s="1417" t="s">
        <v>15857</v>
      </c>
      <c r="G643" s="22" t="s">
        <v>15858</v>
      </c>
      <c r="H643" s="22"/>
      <c r="I643" s="22"/>
      <c r="J643" s="353" t="s">
        <v>2034</v>
      </c>
      <c r="K643" s="353" t="s">
        <v>12427</v>
      </c>
      <c r="L643" s="613">
        <f t="shared" si="28"/>
        <v>31</v>
      </c>
      <c r="M643" s="1795">
        <f t="shared" si="29"/>
        <v>22</v>
      </c>
      <c r="N643" s="2050"/>
      <c r="O643" s="2050">
        <v>76</v>
      </c>
      <c r="P643" s="404"/>
      <c r="Q643" s="2051"/>
      <c r="R643" s="367"/>
      <c r="S643" s="367"/>
      <c r="T643" s="367"/>
      <c r="U643" s="367"/>
    </row>
    <row r="644" spans="1:21" ht="12.6" customHeight="1">
      <c r="A644" s="903">
        <v>43530</v>
      </c>
      <c r="B644" s="910">
        <v>43524</v>
      </c>
      <c r="C644" s="904">
        <v>43532</v>
      </c>
      <c r="D644" s="904">
        <v>43532</v>
      </c>
      <c r="E644" s="367" t="s">
        <v>3334</v>
      </c>
      <c r="F644" s="2125" t="s">
        <v>15859</v>
      </c>
      <c r="G644" s="404" t="s">
        <v>15860</v>
      </c>
      <c r="H644" s="353"/>
      <c r="I644" s="404"/>
      <c r="J644" s="665" t="s">
        <v>2033</v>
      </c>
      <c r="K644" s="404"/>
      <c r="L644" s="613">
        <f t="shared" si="28"/>
        <v>6</v>
      </c>
      <c r="M644" s="1795">
        <f t="shared" si="29"/>
        <v>3</v>
      </c>
      <c r="N644" s="404"/>
      <c r="O644" s="2050">
        <v>65</v>
      </c>
      <c r="P644" s="404"/>
      <c r="Q644" s="367"/>
      <c r="R644" s="367"/>
      <c r="S644" s="367"/>
      <c r="T644" s="367"/>
      <c r="U644" s="367"/>
    </row>
    <row r="645" spans="1:21" ht="12.6" customHeight="1">
      <c r="A645" s="903">
        <v>43543</v>
      </c>
      <c r="B645" s="910">
        <v>43521</v>
      </c>
      <c r="C645" s="904">
        <v>43549</v>
      </c>
      <c r="D645" s="904">
        <v>43549</v>
      </c>
      <c r="E645" s="367" t="s">
        <v>3334</v>
      </c>
      <c r="F645" s="2125" t="s">
        <v>12329</v>
      </c>
      <c r="G645" s="404" t="s">
        <v>15861</v>
      </c>
      <c r="H645" s="353"/>
      <c r="I645" s="404"/>
      <c r="J645" s="665" t="s">
        <v>3001</v>
      </c>
      <c r="K645" s="2049"/>
      <c r="L645" s="613">
        <f t="shared" si="28"/>
        <v>22</v>
      </c>
      <c r="M645" s="1795">
        <f t="shared" si="29"/>
        <v>15</v>
      </c>
      <c r="N645" s="2050"/>
      <c r="O645" s="2050">
        <v>53</v>
      </c>
      <c r="P645" s="404"/>
      <c r="Q645" s="2051"/>
      <c r="R645" s="367"/>
      <c r="S645" s="367"/>
      <c r="T645" s="367"/>
      <c r="U645" s="367"/>
    </row>
    <row r="646" spans="1:21" ht="12.6" customHeight="1">
      <c r="A646" s="903">
        <v>43608</v>
      </c>
      <c r="B646" s="717">
        <v>43588</v>
      </c>
      <c r="C646" s="932">
        <v>43600</v>
      </c>
      <c r="D646" s="932">
        <v>43619</v>
      </c>
      <c r="E646" s="349" t="s">
        <v>3334</v>
      </c>
      <c r="F646" s="1417" t="s">
        <v>12329</v>
      </c>
      <c r="G646" s="426" t="s">
        <v>15862</v>
      </c>
      <c r="H646" s="426"/>
      <c r="I646" s="426"/>
      <c r="J646" s="589" t="s">
        <v>2034</v>
      </c>
      <c r="K646" s="424"/>
      <c r="L646" s="613">
        <f t="shared" si="28"/>
        <v>20</v>
      </c>
      <c r="M646" s="1795">
        <f t="shared" si="29"/>
        <v>13</v>
      </c>
      <c r="N646" s="2050"/>
      <c r="O646" s="2050">
        <v>6</v>
      </c>
      <c r="P646" s="404"/>
      <c r="Q646" s="2051"/>
      <c r="R646" s="367"/>
      <c r="S646" s="367"/>
      <c r="T646" s="367"/>
      <c r="U646" s="367"/>
    </row>
    <row r="647" spans="1:21" ht="12.6" customHeight="1">
      <c r="A647" s="906">
        <v>43601</v>
      </c>
      <c r="B647" s="717">
        <v>43596</v>
      </c>
      <c r="C647" s="364">
        <v>43602</v>
      </c>
      <c r="D647" s="364">
        <v>43602</v>
      </c>
      <c r="E647" s="355" t="s">
        <v>3334</v>
      </c>
      <c r="F647" s="1417" t="s">
        <v>12329</v>
      </c>
      <c r="G647" s="353" t="s">
        <v>15863</v>
      </c>
      <c r="H647" s="353"/>
      <c r="I647" s="353"/>
      <c r="J647" s="348" t="s">
        <v>2035</v>
      </c>
      <c r="K647" s="2049"/>
      <c r="L647" s="613">
        <f t="shared" si="28"/>
        <v>5</v>
      </c>
      <c r="M647" s="1795">
        <f t="shared" si="29"/>
        <v>3</v>
      </c>
      <c r="N647" s="2050"/>
      <c r="O647" s="2050">
        <v>18</v>
      </c>
      <c r="P647" s="404"/>
      <c r="Q647" s="2051"/>
      <c r="R647" s="367"/>
      <c r="S647" s="367"/>
      <c r="T647" s="367"/>
      <c r="U647" s="367"/>
    </row>
    <row r="648" spans="1:21" ht="12.6" customHeight="1">
      <c r="A648" s="903">
        <v>43663</v>
      </c>
      <c r="B648" s="383">
        <v>43661</v>
      </c>
      <c r="C648" s="364">
        <v>43692</v>
      </c>
      <c r="D648" s="364">
        <v>43692</v>
      </c>
      <c r="E648" s="355" t="s">
        <v>3334</v>
      </c>
      <c r="F648" s="1417" t="s">
        <v>12329</v>
      </c>
      <c r="G648" s="22" t="s">
        <v>15864</v>
      </c>
      <c r="H648" s="22"/>
      <c r="I648" s="22"/>
      <c r="J648" s="353" t="s">
        <v>2033</v>
      </c>
      <c r="K648" s="353" t="s">
        <v>2039</v>
      </c>
      <c r="L648" s="613">
        <f t="shared" si="28"/>
        <v>2</v>
      </c>
      <c r="M648" s="1795">
        <f t="shared" si="29"/>
        <v>1</v>
      </c>
      <c r="N648" s="2050"/>
      <c r="O648" s="2050">
        <v>21</v>
      </c>
      <c r="P648" s="353"/>
      <c r="Q648" s="353"/>
      <c r="R648" s="353"/>
      <c r="S648" s="353"/>
      <c r="T648" s="353"/>
      <c r="U648" s="353"/>
    </row>
    <row r="649" spans="1:21" ht="12.6" customHeight="1">
      <c r="A649" s="903">
        <v>43531</v>
      </c>
      <c r="B649" s="913">
        <v>43530</v>
      </c>
      <c r="C649" s="904">
        <v>43532</v>
      </c>
      <c r="D649" s="904">
        <v>43532</v>
      </c>
      <c r="E649" s="367" t="s">
        <v>3334</v>
      </c>
      <c r="F649" s="2125" t="s">
        <v>15865</v>
      </c>
      <c r="G649" s="404" t="s">
        <v>15866</v>
      </c>
      <c r="H649" s="353"/>
      <c r="I649" s="404"/>
      <c r="J649" s="665" t="s">
        <v>2033</v>
      </c>
      <c r="K649" s="404"/>
      <c r="L649" s="613">
        <f t="shared" si="28"/>
        <v>1</v>
      </c>
      <c r="M649" s="1795">
        <f t="shared" si="29"/>
        <v>0</v>
      </c>
      <c r="N649" s="2050"/>
      <c r="O649" s="2050">
        <v>16</v>
      </c>
      <c r="P649" s="404"/>
      <c r="Q649" s="367"/>
      <c r="R649" s="367"/>
      <c r="S649" s="367"/>
      <c r="T649" s="367"/>
      <c r="U649" s="367"/>
    </row>
    <row r="650" spans="1:21" ht="12.6" customHeight="1">
      <c r="A650" s="903">
        <v>43663</v>
      </c>
      <c r="B650" s="383">
        <v>43662</v>
      </c>
      <c r="C650" s="364">
        <v>43693</v>
      </c>
      <c r="D650" s="364">
        <v>43693</v>
      </c>
      <c r="E650" s="355" t="s">
        <v>3334</v>
      </c>
      <c r="F650" s="1417" t="s">
        <v>15867</v>
      </c>
      <c r="G650" s="22" t="s">
        <v>15868</v>
      </c>
      <c r="H650" s="22"/>
      <c r="I650" s="22"/>
      <c r="J650" s="353" t="s">
        <v>2033</v>
      </c>
      <c r="K650" s="353" t="s">
        <v>2039</v>
      </c>
      <c r="L650" s="613">
        <f t="shared" si="28"/>
        <v>1</v>
      </c>
      <c r="M650" s="1795">
        <f t="shared" si="29"/>
        <v>0</v>
      </c>
      <c r="N650" s="2050"/>
      <c r="O650" s="2050">
        <v>23</v>
      </c>
      <c r="P650" s="353"/>
      <c r="Q650" s="353"/>
      <c r="R650" s="353"/>
      <c r="S650" s="353"/>
      <c r="T650" s="353"/>
      <c r="U650" s="353"/>
    </row>
    <row r="651" spans="1:21" ht="12.6" customHeight="1">
      <c r="A651" s="906">
        <v>43553</v>
      </c>
      <c r="B651" s="1413">
        <v>43545</v>
      </c>
      <c r="C651" s="364">
        <v>43553</v>
      </c>
      <c r="D651" s="364">
        <v>43553</v>
      </c>
      <c r="E651" s="355" t="s">
        <v>3334</v>
      </c>
      <c r="F651" s="1417" t="s">
        <v>15869</v>
      </c>
      <c r="G651" s="1414" t="s">
        <v>15870</v>
      </c>
      <c r="H651" s="353" t="s">
        <v>12620</v>
      </c>
      <c r="I651" s="353"/>
      <c r="J651" s="348" t="s">
        <v>2035</v>
      </c>
      <c r="K651" s="353"/>
      <c r="L651" s="613">
        <f t="shared" si="28"/>
        <v>8</v>
      </c>
      <c r="M651" s="1795">
        <f t="shared" si="29"/>
        <v>5</v>
      </c>
      <c r="N651" s="2050"/>
      <c r="O651" s="2050">
        <v>55</v>
      </c>
      <c r="P651" s="353"/>
      <c r="Q651" s="355"/>
      <c r="R651" s="355"/>
      <c r="S651" s="355"/>
      <c r="T651" s="355"/>
      <c r="U651" s="355"/>
    </row>
    <row r="652" spans="1:21" ht="12.6" customHeight="1">
      <c r="A652" s="903">
        <v>43593</v>
      </c>
      <c r="B652" s="1050">
        <v>43566</v>
      </c>
      <c r="C652" s="364">
        <v>43596</v>
      </c>
      <c r="D652" s="364">
        <v>43596</v>
      </c>
      <c r="E652" s="355" t="s">
        <v>3334</v>
      </c>
      <c r="F652" s="1417" t="s">
        <v>15871</v>
      </c>
      <c r="G652" s="353" t="s">
        <v>15872</v>
      </c>
      <c r="H652" s="353"/>
      <c r="I652" s="353"/>
      <c r="J652" s="348" t="s">
        <v>2035</v>
      </c>
      <c r="K652" s="2049"/>
      <c r="L652" s="613">
        <f t="shared" si="28"/>
        <v>27</v>
      </c>
      <c r="M652" s="1795">
        <f t="shared" si="29"/>
        <v>18</v>
      </c>
      <c r="N652" s="353"/>
      <c r="O652" s="2050">
        <v>38</v>
      </c>
      <c r="P652" s="404"/>
      <c r="Q652" s="2051"/>
      <c r="R652" s="367"/>
      <c r="S652" s="367"/>
      <c r="T652" s="367"/>
      <c r="U652" s="367"/>
    </row>
    <row r="653" spans="1:21" ht="12.6" customHeight="1">
      <c r="A653" s="903">
        <v>43494</v>
      </c>
      <c r="B653" s="2053">
        <v>43490</v>
      </c>
      <c r="C653" s="904">
        <v>43494</v>
      </c>
      <c r="D653" s="904">
        <v>43520</v>
      </c>
      <c r="E653" s="367" t="s">
        <v>3334</v>
      </c>
      <c r="F653" s="2125" t="s">
        <v>15873</v>
      </c>
      <c r="G653" s="404" t="s">
        <v>15874</v>
      </c>
      <c r="H653" s="353"/>
      <c r="I653" s="404"/>
      <c r="J653" s="665" t="s">
        <v>3001</v>
      </c>
      <c r="K653" s="2049"/>
      <c r="L653" s="613">
        <f t="shared" si="28"/>
        <v>4</v>
      </c>
      <c r="M653" s="1795">
        <f t="shared" si="29"/>
        <v>1</v>
      </c>
      <c r="N653" s="2050"/>
      <c r="O653" s="2050">
        <v>73</v>
      </c>
      <c r="P653" s="404"/>
      <c r="Q653" s="2051"/>
      <c r="R653" s="367"/>
      <c r="S653" s="367"/>
      <c r="T653" s="367"/>
      <c r="U653" s="367"/>
    </row>
    <row r="654" spans="1:21" ht="12.6" customHeight="1">
      <c r="A654" s="903">
        <v>43651</v>
      </c>
      <c r="B654" s="381">
        <v>43644</v>
      </c>
      <c r="C654" s="364">
        <v>43672</v>
      </c>
      <c r="D654" s="364">
        <v>43674</v>
      </c>
      <c r="E654" s="355" t="s">
        <v>3335</v>
      </c>
      <c r="F654" s="1417" t="s">
        <v>15875</v>
      </c>
      <c r="G654" s="22" t="s">
        <v>15876</v>
      </c>
      <c r="H654" s="2073" t="s">
        <v>3577</v>
      </c>
      <c r="I654" s="22"/>
      <c r="J654" s="353" t="s">
        <v>2034</v>
      </c>
      <c r="K654" s="353"/>
      <c r="L654" s="613">
        <f t="shared" si="28"/>
        <v>7</v>
      </c>
      <c r="M654" s="1795">
        <f t="shared" si="29"/>
        <v>4</v>
      </c>
      <c r="N654" s="2050"/>
      <c r="O654" s="2050">
        <v>73</v>
      </c>
      <c r="P654" s="353"/>
      <c r="Q654" s="353"/>
      <c r="R654" s="353"/>
      <c r="S654" s="353"/>
      <c r="T654" s="353"/>
      <c r="U654" s="353"/>
    </row>
    <row r="655" spans="1:21" ht="12.6" customHeight="1">
      <c r="A655" s="903">
        <v>43615</v>
      </c>
      <c r="B655" s="717">
        <v>43613</v>
      </c>
      <c r="C655" s="364">
        <v>43628</v>
      </c>
      <c r="D655" s="364">
        <v>43644</v>
      </c>
      <c r="E655" s="355" t="s">
        <v>3334</v>
      </c>
      <c r="F655" s="1417" t="s">
        <v>15877</v>
      </c>
      <c r="G655" s="22" t="s">
        <v>15878</v>
      </c>
      <c r="H655" s="22"/>
      <c r="I655" s="22"/>
      <c r="J655" s="348" t="s">
        <v>3001</v>
      </c>
      <c r="K655" s="2049"/>
      <c r="L655" s="613">
        <f t="shared" si="28"/>
        <v>2</v>
      </c>
      <c r="M655" s="1795">
        <f t="shared" si="29"/>
        <v>1</v>
      </c>
      <c r="N655" s="2050"/>
      <c r="O655" s="2050">
        <v>54</v>
      </c>
      <c r="P655" s="404"/>
      <c r="Q655" s="2051"/>
      <c r="R655" s="367"/>
      <c r="S655" s="367"/>
      <c r="T655" s="367"/>
      <c r="U655" s="367"/>
    </row>
    <row r="656" spans="1:21" ht="12.6" customHeight="1">
      <c r="A656" s="903">
        <v>43556</v>
      </c>
      <c r="B656" s="377">
        <v>43529</v>
      </c>
      <c r="C656" s="364">
        <v>43562</v>
      </c>
      <c r="D656" s="364">
        <v>43562</v>
      </c>
      <c r="E656" s="355" t="s">
        <v>3334</v>
      </c>
      <c r="F656" s="1417" t="s">
        <v>15879</v>
      </c>
      <c r="G656" s="353" t="s">
        <v>15880</v>
      </c>
      <c r="H656" s="353" t="s">
        <v>12502</v>
      </c>
      <c r="I656" s="353" t="s">
        <v>2888</v>
      </c>
      <c r="J656" s="348" t="s">
        <v>2033</v>
      </c>
      <c r="K656" s="353"/>
      <c r="L656" s="613">
        <f t="shared" si="28"/>
        <v>27</v>
      </c>
      <c r="M656" s="1795">
        <f t="shared" si="29"/>
        <v>18</v>
      </c>
      <c r="N656" s="2050"/>
      <c r="O656" s="2050">
        <v>13</v>
      </c>
      <c r="P656" s="353"/>
      <c r="Q656" s="355"/>
      <c r="R656" s="355"/>
      <c r="S656" s="355"/>
      <c r="T656" s="355"/>
      <c r="U656" s="355"/>
    </row>
  </sheetData>
  <autoFilter ref="A1:J71" xr:uid="{00000000-0009-0000-0000-000018000000}"/>
  <hyperlinks>
    <hyperlink ref="H75" r:id="rId1" xr:uid="{00000000-0004-0000-1800-000000000000}"/>
    <hyperlink ref="H224" r:id="rId2" xr:uid="{00000000-0004-0000-1800-000001000000}"/>
    <hyperlink ref="H461" r:id="rId3" xr:uid="{00000000-0004-0000-1800-000002000000}"/>
    <hyperlink ref="H488" r:id="rId4" xr:uid="{00000000-0004-0000-1800-000003000000}"/>
    <hyperlink ref="H654" r:id="rId5" xr:uid="{00000000-0004-0000-1800-000004000000}"/>
  </hyperlinks>
  <printOptions horizontalCentered="1" gridLines="1"/>
  <pageMargins left="0.7" right="0.7" top="0.75" bottom="0.75" header="0" footer="0"/>
  <pageSetup paperSize="9" fitToHeight="0" pageOrder="overThenDown" orientation="landscape" cellComments="atEnd"/>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FF"/>
    <outlinePr summaryBelow="0" summaryRight="0"/>
  </sheetPr>
  <dimension ref="A1:S699"/>
  <sheetViews>
    <sheetView workbookViewId="0">
      <pane ySplit="1" topLeftCell="A2" activePane="bottomLeft" state="frozen"/>
      <selection pane="bottomLeft" activeCell="B3" sqref="B3"/>
    </sheetView>
  </sheetViews>
  <sheetFormatPr defaultColWidth="11.1796875" defaultRowHeight="15.75" customHeight="1"/>
  <cols>
    <col min="1" max="5" width="6.81640625" customWidth="1"/>
    <col min="6" max="6" width="29.08984375" customWidth="1"/>
    <col min="7" max="7" width="43.1796875" customWidth="1"/>
    <col min="8" max="8" width="15.81640625" customWidth="1"/>
    <col min="9" max="9" width="13.90625" customWidth="1"/>
    <col min="10" max="10" width="6.81640625" customWidth="1"/>
    <col min="11" max="11" width="7.36328125" hidden="1" customWidth="1"/>
    <col min="12" max="12" width="5.6328125" customWidth="1"/>
    <col min="13" max="14" width="2.36328125" customWidth="1"/>
    <col min="15" max="15" width="4" customWidth="1"/>
    <col min="16" max="16" width="2.36328125" customWidth="1"/>
    <col min="18" max="18" width="5.453125" customWidth="1"/>
    <col min="19" max="19" width="4.81640625" customWidth="1"/>
    <col min="20" max="20" width="5.6328125" customWidth="1"/>
    <col min="21" max="21" width="2.81640625" customWidth="1"/>
    <col min="22" max="22" width="8" customWidth="1"/>
  </cols>
  <sheetData>
    <row r="1" spans="1:19" ht="12.6" customHeight="1">
      <c r="A1" s="342" t="s">
        <v>3351</v>
      </c>
      <c r="B1" s="2131" t="s">
        <v>3324</v>
      </c>
      <c r="C1" s="2131" t="s">
        <v>15881</v>
      </c>
      <c r="D1" s="2131" t="s">
        <v>2572</v>
      </c>
      <c r="E1" s="2132" t="s">
        <v>2573</v>
      </c>
      <c r="F1" s="2132" t="s">
        <v>12328</v>
      </c>
      <c r="G1" s="2132" t="s">
        <v>2575</v>
      </c>
      <c r="H1" s="2132" t="s">
        <v>3327</v>
      </c>
      <c r="I1" s="2133" t="s">
        <v>15882</v>
      </c>
      <c r="J1" s="2133" t="s">
        <v>3329</v>
      </c>
      <c r="K1" s="2133" t="s">
        <v>15883</v>
      </c>
      <c r="L1" s="2132"/>
      <c r="M1" s="2132" t="s">
        <v>3330</v>
      </c>
      <c r="N1" s="2134" t="s">
        <v>3331</v>
      </c>
      <c r="O1" s="2135" t="s">
        <v>3332</v>
      </c>
      <c r="P1" s="2132"/>
      <c r="Q1" s="2132"/>
      <c r="R1" s="2132"/>
      <c r="S1" s="2132"/>
    </row>
    <row r="2" spans="1:19" ht="12.6" customHeight="1">
      <c r="A2" s="2136">
        <v>42727</v>
      </c>
      <c r="B2" s="2136">
        <v>42727</v>
      </c>
      <c r="C2" s="2136"/>
      <c r="D2" s="2136">
        <v>42750</v>
      </c>
      <c r="E2" s="2086" t="s">
        <v>3334</v>
      </c>
      <c r="F2" s="2086" t="s">
        <v>15884</v>
      </c>
      <c r="G2" s="2086" t="s">
        <v>15885</v>
      </c>
      <c r="H2" s="2086"/>
      <c r="I2" s="951"/>
      <c r="J2" s="951" t="s">
        <v>2034</v>
      </c>
      <c r="K2" s="2137"/>
      <c r="L2" s="2086"/>
      <c r="M2" s="2086"/>
      <c r="N2" s="2138"/>
      <c r="O2" s="2139"/>
      <c r="P2" s="2086"/>
      <c r="Q2" s="2086"/>
      <c r="R2" s="2086"/>
      <c r="S2" s="2086"/>
    </row>
    <row r="3" spans="1:19" ht="12.6" customHeight="1">
      <c r="A3" s="2136"/>
      <c r="B3" s="2140">
        <v>42744</v>
      </c>
      <c r="C3" s="2136"/>
      <c r="D3" s="2136">
        <v>42750</v>
      </c>
      <c r="E3" s="2086" t="s">
        <v>3334</v>
      </c>
      <c r="F3" s="2086" t="s">
        <v>15886</v>
      </c>
      <c r="G3" s="2086" t="s">
        <v>15887</v>
      </c>
      <c r="H3" s="2086"/>
      <c r="I3" s="951"/>
      <c r="J3" s="951" t="s">
        <v>2034</v>
      </c>
      <c r="K3" s="2137"/>
      <c r="L3" s="2086"/>
      <c r="M3" s="2086"/>
      <c r="N3" s="2138"/>
      <c r="O3" s="2139"/>
      <c r="P3" s="2086"/>
      <c r="Q3" s="2086"/>
      <c r="R3" s="2086"/>
      <c r="S3" s="2086"/>
    </row>
    <row r="4" spans="1:19" ht="12.6" customHeight="1">
      <c r="A4" s="2136"/>
      <c r="B4" s="2140">
        <v>42745</v>
      </c>
      <c r="C4" s="2141"/>
      <c r="D4" s="2141">
        <v>42745</v>
      </c>
      <c r="E4" s="2086" t="s">
        <v>3334</v>
      </c>
      <c r="F4" s="2086" t="s">
        <v>15888</v>
      </c>
      <c r="G4" s="2086" t="s">
        <v>15889</v>
      </c>
      <c r="H4" s="2086"/>
      <c r="I4" s="951"/>
      <c r="J4" s="951" t="s">
        <v>2034</v>
      </c>
      <c r="K4" s="2137"/>
      <c r="L4" s="2086"/>
      <c r="M4" s="2086"/>
      <c r="N4" s="2138"/>
      <c r="O4" s="2139"/>
      <c r="P4" s="2086"/>
      <c r="Q4" s="2086"/>
      <c r="R4" s="2086"/>
      <c r="S4" s="2086"/>
    </row>
    <row r="5" spans="1:19" ht="12.6" customHeight="1">
      <c r="A5" s="342" t="s">
        <v>2426</v>
      </c>
      <c r="B5" s="2142">
        <v>42745</v>
      </c>
      <c r="C5" s="2104"/>
      <c r="D5" s="2104">
        <v>42776</v>
      </c>
      <c r="E5" s="2086" t="s">
        <v>3334</v>
      </c>
      <c r="F5" s="396" t="s">
        <v>15890</v>
      </c>
      <c r="G5" s="2086" t="s">
        <v>15891</v>
      </c>
      <c r="H5" s="2086"/>
      <c r="I5" s="2086"/>
      <c r="J5" s="2086" t="s">
        <v>2829</v>
      </c>
      <c r="K5" s="2143">
        <v>42781</v>
      </c>
      <c r="L5" s="2086"/>
      <c r="M5" s="2086"/>
      <c r="N5" s="2138"/>
      <c r="O5" s="2139"/>
      <c r="P5" s="2086"/>
      <c r="Q5" s="2086"/>
      <c r="R5" s="2086"/>
      <c r="S5" s="2086"/>
    </row>
    <row r="6" spans="1:19" ht="12.6" customHeight="1">
      <c r="A6" s="2136"/>
      <c r="B6" s="2140">
        <v>42746</v>
      </c>
      <c r="C6" s="2104"/>
      <c r="D6" s="2104">
        <v>42744</v>
      </c>
      <c r="E6" s="2086" t="s">
        <v>3334</v>
      </c>
      <c r="F6" s="396" t="s">
        <v>15892</v>
      </c>
      <c r="G6" s="396" t="s">
        <v>15893</v>
      </c>
      <c r="H6" s="2086" t="s">
        <v>3660</v>
      </c>
      <c r="I6" s="951"/>
      <c r="J6" s="951" t="s">
        <v>14366</v>
      </c>
      <c r="K6" s="2137"/>
      <c r="L6" s="2086"/>
      <c r="M6" s="2086"/>
      <c r="N6" s="2138"/>
      <c r="O6" s="2139"/>
      <c r="P6" s="2086"/>
      <c r="Q6" s="2086"/>
      <c r="R6" s="2086"/>
      <c r="S6" s="2086"/>
    </row>
    <row r="7" spans="1:19" ht="12.6" customHeight="1">
      <c r="A7" s="2136"/>
      <c r="B7" s="2140">
        <v>42746</v>
      </c>
      <c r="C7" s="2136"/>
      <c r="D7" s="2136">
        <v>42746</v>
      </c>
      <c r="E7" s="2086" t="s">
        <v>15894</v>
      </c>
      <c r="F7" s="2086" t="s">
        <v>3826</v>
      </c>
      <c r="G7" s="2086" t="s">
        <v>15895</v>
      </c>
      <c r="H7" s="2086" t="s">
        <v>15896</v>
      </c>
      <c r="I7" s="951"/>
      <c r="J7" s="951" t="s">
        <v>2034</v>
      </c>
      <c r="K7" s="2137"/>
      <c r="L7" s="2086"/>
      <c r="M7" s="2086"/>
      <c r="N7" s="2138"/>
      <c r="O7" s="2139"/>
      <c r="P7" s="2086"/>
      <c r="Q7" s="2086"/>
      <c r="R7" s="2144"/>
      <c r="S7" s="2144">
        <f>AVERAGE(N477:N514)</f>
        <v>14.115384615384615</v>
      </c>
    </row>
    <row r="8" spans="1:19" ht="12.6" customHeight="1">
      <c r="A8" s="2136"/>
      <c r="B8" s="2140">
        <v>42747</v>
      </c>
      <c r="C8" s="2136"/>
      <c r="D8" s="2136">
        <v>42749</v>
      </c>
      <c r="E8" s="2086" t="s">
        <v>15894</v>
      </c>
      <c r="F8" s="2086" t="s">
        <v>3826</v>
      </c>
      <c r="G8" s="2086" t="s">
        <v>15897</v>
      </c>
      <c r="H8" s="2086"/>
      <c r="I8" s="951"/>
      <c r="J8" s="951" t="s">
        <v>2034</v>
      </c>
      <c r="K8" s="2137"/>
      <c r="L8" s="2086"/>
      <c r="M8" s="2086"/>
      <c r="N8" s="2138"/>
      <c r="O8" s="2139"/>
      <c r="P8" s="2086"/>
      <c r="Q8" s="2086"/>
      <c r="R8" s="2086"/>
      <c r="S8" s="2086"/>
    </row>
    <row r="9" spans="1:19" ht="12.6" customHeight="1">
      <c r="A9" s="2136"/>
      <c r="B9" s="2140">
        <v>42747</v>
      </c>
      <c r="C9" s="2136"/>
      <c r="D9" s="2136">
        <v>42753</v>
      </c>
      <c r="E9" s="2086" t="s">
        <v>3334</v>
      </c>
      <c r="F9" s="2086" t="s">
        <v>15898</v>
      </c>
      <c r="G9" s="2086" t="s">
        <v>15899</v>
      </c>
      <c r="H9" s="2086"/>
      <c r="I9" s="951"/>
      <c r="J9" s="951" t="s">
        <v>2034</v>
      </c>
      <c r="K9" s="2137"/>
      <c r="L9" s="2086"/>
      <c r="M9" s="2086"/>
      <c r="N9" s="2138"/>
      <c r="O9" s="2139"/>
      <c r="P9" s="2086"/>
      <c r="Q9" s="2086"/>
      <c r="R9" s="2086"/>
      <c r="S9" s="2086"/>
    </row>
    <row r="10" spans="1:19" ht="22.8" customHeight="1">
      <c r="A10" s="2104"/>
      <c r="B10" s="2142">
        <v>42748</v>
      </c>
      <c r="C10" s="2104"/>
      <c r="D10" s="2104">
        <v>42744</v>
      </c>
      <c r="E10" s="2086" t="s">
        <v>3335</v>
      </c>
      <c r="F10" s="396" t="s">
        <v>15900</v>
      </c>
      <c r="G10" s="396" t="s">
        <v>15901</v>
      </c>
      <c r="H10" s="2086"/>
      <c r="I10" s="951"/>
      <c r="J10" s="951" t="s">
        <v>14366</v>
      </c>
      <c r="K10" s="2137"/>
      <c r="L10" s="2086"/>
      <c r="M10" s="2086"/>
      <c r="N10" s="2138"/>
      <c r="O10" s="2139"/>
      <c r="P10" s="2086"/>
      <c r="Q10" s="2086"/>
      <c r="R10" s="2086"/>
      <c r="S10" s="2086"/>
    </row>
    <row r="11" spans="1:19" ht="12.6" customHeight="1">
      <c r="A11" s="2104"/>
      <c r="B11" s="2142">
        <v>42751</v>
      </c>
      <c r="C11" s="2104"/>
      <c r="D11" s="2104">
        <v>42748</v>
      </c>
      <c r="E11" s="2086" t="s">
        <v>3334</v>
      </c>
      <c r="F11" s="396" t="s">
        <v>15902</v>
      </c>
      <c r="G11" s="2086" t="s">
        <v>15903</v>
      </c>
      <c r="H11" s="2086" t="s">
        <v>3741</v>
      </c>
      <c r="I11" s="951"/>
      <c r="J11" s="951" t="s">
        <v>2033</v>
      </c>
      <c r="K11" s="2137"/>
      <c r="L11" s="2086"/>
      <c r="M11" s="2086"/>
      <c r="N11" s="2138"/>
      <c r="O11" s="2139"/>
      <c r="P11" s="2086"/>
      <c r="Q11" s="2086"/>
      <c r="R11" s="2086"/>
      <c r="S11" s="2086"/>
    </row>
    <row r="12" spans="1:19" ht="12.6" customHeight="1">
      <c r="A12" s="2136"/>
      <c r="B12" s="2140">
        <v>42751</v>
      </c>
      <c r="C12" s="2104"/>
      <c r="D12" s="2104">
        <v>42748</v>
      </c>
      <c r="E12" s="2086" t="s">
        <v>3334</v>
      </c>
      <c r="F12" s="396" t="s">
        <v>15904</v>
      </c>
      <c r="G12" s="2086" t="s">
        <v>15905</v>
      </c>
      <c r="H12" s="2086"/>
      <c r="I12" s="951"/>
      <c r="J12" s="951" t="s">
        <v>2846</v>
      </c>
      <c r="K12" s="2137"/>
      <c r="L12" s="2086"/>
      <c r="M12" s="2086"/>
      <c r="N12" s="2138"/>
      <c r="O12" s="2139"/>
      <c r="P12" s="2086"/>
      <c r="Q12" s="2086"/>
      <c r="R12" s="2086"/>
      <c r="S12" s="2086"/>
    </row>
    <row r="13" spans="1:19" ht="12.6" customHeight="1">
      <c r="A13" s="2136"/>
      <c r="B13" s="2140">
        <v>42752</v>
      </c>
      <c r="C13" s="2104"/>
      <c r="D13" s="2104">
        <v>42752</v>
      </c>
      <c r="E13" s="2086" t="s">
        <v>3334</v>
      </c>
      <c r="F13" s="396" t="s">
        <v>15906</v>
      </c>
      <c r="G13" s="2086" t="s">
        <v>15907</v>
      </c>
      <c r="H13" s="2086" t="s">
        <v>15908</v>
      </c>
      <c r="I13" s="951"/>
      <c r="J13" s="951" t="s">
        <v>2033</v>
      </c>
      <c r="K13" s="2137"/>
      <c r="L13" s="2086"/>
      <c r="M13" s="2086"/>
      <c r="N13" s="2138"/>
      <c r="O13" s="2139"/>
      <c r="P13" s="2086"/>
      <c r="Q13" s="2086"/>
      <c r="R13" s="2086"/>
      <c r="S13" s="2086" t="s">
        <v>15909</v>
      </c>
    </row>
    <row r="14" spans="1:19" ht="12.6" customHeight="1">
      <c r="A14" s="904"/>
      <c r="B14" s="2145">
        <v>42752</v>
      </c>
      <c r="C14" s="904"/>
      <c r="D14" s="904">
        <v>42767</v>
      </c>
      <c r="E14" s="404" t="s">
        <v>3335</v>
      </c>
      <c r="F14" s="622" t="s">
        <v>4592</v>
      </c>
      <c r="G14" s="404" t="s">
        <v>15910</v>
      </c>
      <c r="H14" s="404"/>
      <c r="I14" s="665" t="s">
        <v>15911</v>
      </c>
      <c r="J14" s="665" t="s">
        <v>2831</v>
      </c>
      <c r="K14" s="2146"/>
      <c r="L14" s="404"/>
      <c r="M14" s="404"/>
      <c r="N14" s="1796"/>
      <c r="O14" s="1839"/>
      <c r="P14" s="404"/>
      <c r="Q14" s="404"/>
      <c r="R14" s="404"/>
      <c r="S14" s="404"/>
    </row>
    <row r="15" spans="1:19" ht="12.6" customHeight="1">
      <c r="A15" s="2136"/>
      <c r="B15" s="2140">
        <v>42753</v>
      </c>
      <c r="C15" s="2141"/>
      <c r="D15" s="2141">
        <v>42744</v>
      </c>
      <c r="E15" s="2086" t="s">
        <v>3335</v>
      </c>
      <c r="F15" s="2086" t="s">
        <v>12555</v>
      </c>
      <c r="G15" s="2086" t="s">
        <v>15912</v>
      </c>
      <c r="H15" s="2086" t="s">
        <v>15913</v>
      </c>
      <c r="I15" s="951"/>
      <c r="J15" s="951" t="s">
        <v>14366</v>
      </c>
      <c r="K15" s="2137"/>
      <c r="L15" s="2086"/>
      <c r="M15" s="2086"/>
      <c r="N15" s="2138"/>
      <c r="O15" s="2139"/>
      <c r="P15" s="2086"/>
      <c r="Q15" s="2086"/>
      <c r="R15" s="2086"/>
      <c r="S15" s="2086"/>
    </row>
    <row r="16" spans="1:19" ht="12.6" customHeight="1">
      <c r="A16" s="2136"/>
      <c r="B16" s="2140">
        <v>42753</v>
      </c>
      <c r="C16" s="2136"/>
      <c r="D16" s="2136">
        <v>42750</v>
      </c>
      <c r="E16" s="2086" t="s">
        <v>3335</v>
      </c>
      <c r="F16" s="2086" t="s">
        <v>15914</v>
      </c>
      <c r="G16" s="2086" t="s">
        <v>15915</v>
      </c>
      <c r="H16" s="2086" t="s">
        <v>15916</v>
      </c>
      <c r="I16" s="951"/>
      <c r="J16" s="951" t="s">
        <v>14366</v>
      </c>
      <c r="K16" s="2137"/>
      <c r="L16" s="2086"/>
      <c r="M16" s="2086"/>
      <c r="N16" s="2138"/>
      <c r="O16" s="2139"/>
      <c r="P16" s="2086"/>
      <c r="Q16" s="2086"/>
      <c r="R16" s="2086"/>
      <c r="S16" s="2086"/>
    </row>
    <row r="17" spans="1:14" ht="12.6" customHeight="1">
      <c r="A17" s="2136"/>
      <c r="B17" s="2140">
        <v>42753</v>
      </c>
      <c r="C17" s="2104"/>
      <c r="D17" s="2104">
        <v>42747</v>
      </c>
      <c r="E17" s="2086" t="s">
        <v>3335</v>
      </c>
      <c r="F17" s="396" t="s">
        <v>15917</v>
      </c>
      <c r="G17" s="2086" t="s">
        <v>15918</v>
      </c>
      <c r="H17" s="2086"/>
      <c r="I17" s="951"/>
      <c r="J17" s="951" t="s">
        <v>2034</v>
      </c>
      <c r="K17" s="2137"/>
      <c r="L17" s="2086"/>
      <c r="M17" s="2086"/>
      <c r="N17" s="2138"/>
    </row>
    <row r="18" spans="1:14" ht="12.6" customHeight="1">
      <c r="A18" s="2136"/>
      <c r="B18" s="2140">
        <v>42753</v>
      </c>
      <c r="C18" s="2136"/>
      <c r="D18" s="2136">
        <v>42748</v>
      </c>
      <c r="E18" s="2086" t="s">
        <v>3335</v>
      </c>
      <c r="F18" s="2086" t="s">
        <v>12773</v>
      </c>
      <c r="G18" s="2086" t="s">
        <v>15919</v>
      </c>
      <c r="H18" s="2086" t="s">
        <v>15920</v>
      </c>
      <c r="I18" s="951"/>
      <c r="J18" s="951" t="s">
        <v>14366</v>
      </c>
      <c r="K18" s="2137"/>
      <c r="L18" s="2086"/>
      <c r="M18" s="2086" t="s">
        <v>15921</v>
      </c>
      <c r="N18" s="2138" t="s">
        <v>15909</v>
      </c>
    </row>
    <row r="19" spans="1:14" ht="12.6" customHeight="1">
      <c r="A19" s="2104"/>
      <c r="B19" s="2142">
        <v>42753</v>
      </c>
      <c r="C19" s="2104"/>
      <c r="D19" s="2104">
        <v>42753</v>
      </c>
      <c r="E19" s="2086" t="s">
        <v>15922</v>
      </c>
      <c r="F19" s="396" t="s">
        <v>2764</v>
      </c>
      <c r="G19" s="2086" t="s">
        <v>15923</v>
      </c>
      <c r="H19" s="2086"/>
      <c r="I19" s="951"/>
      <c r="J19" s="951" t="s">
        <v>2033</v>
      </c>
      <c r="K19" s="2137"/>
      <c r="L19" s="2086"/>
      <c r="M19" s="2086"/>
      <c r="N19" s="2138"/>
    </row>
    <row r="20" spans="1:14" ht="12.6" customHeight="1">
      <c r="A20" s="2104"/>
      <c r="B20" s="2142">
        <v>42753</v>
      </c>
      <c r="C20" s="2104"/>
      <c r="D20" s="2104">
        <v>42748</v>
      </c>
      <c r="E20" s="2086" t="s">
        <v>4168</v>
      </c>
      <c r="F20" s="2086" t="s">
        <v>15924</v>
      </c>
      <c r="G20" s="2086" t="s">
        <v>15925</v>
      </c>
      <c r="H20" s="2086"/>
      <c r="I20" s="951"/>
      <c r="J20" s="951" t="s">
        <v>2829</v>
      </c>
      <c r="K20" s="2147">
        <v>43082</v>
      </c>
      <c r="L20" s="2086"/>
      <c r="M20" s="2086"/>
      <c r="N20" s="2138"/>
    </row>
    <row r="21" spans="1:14" ht="12.6" customHeight="1">
      <c r="A21" s="2104"/>
      <c r="B21" s="2142">
        <v>42753</v>
      </c>
      <c r="C21" s="2104"/>
      <c r="D21" s="2104">
        <v>43092</v>
      </c>
      <c r="E21" s="2086" t="s">
        <v>3335</v>
      </c>
      <c r="F21" s="2086" t="s">
        <v>15926</v>
      </c>
      <c r="G21" s="2086" t="s">
        <v>15927</v>
      </c>
      <c r="H21" s="2086"/>
      <c r="I21" s="951"/>
      <c r="J21" s="951" t="s">
        <v>2829</v>
      </c>
      <c r="K21" s="2147">
        <v>43069</v>
      </c>
      <c r="L21" s="2086"/>
      <c r="M21" s="2086"/>
      <c r="N21" s="2138"/>
    </row>
    <row r="22" spans="1:14" ht="12.6" customHeight="1">
      <c r="A22" s="2104"/>
      <c r="B22" s="2142">
        <v>42755</v>
      </c>
      <c r="C22" s="2104"/>
      <c r="D22" s="2104">
        <v>42762</v>
      </c>
      <c r="E22" s="2086" t="s">
        <v>3334</v>
      </c>
      <c r="F22" s="396" t="s">
        <v>15928</v>
      </c>
      <c r="G22" s="2086" t="s">
        <v>15929</v>
      </c>
      <c r="H22" s="2086"/>
      <c r="I22" s="951"/>
      <c r="J22" s="951" t="s">
        <v>2034</v>
      </c>
      <c r="K22" s="2137"/>
      <c r="L22" s="2086"/>
      <c r="M22" s="2086"/>
      <c r="N22" s="2138"/>
    </row>
    <row r="23" spans="1:14" ht="12.6" customHeight="1">
      <c r="A23" s="2136"/>
      <c r="B23" s="2140">
        <v>42755</v>
      </c>
      <c r="C23" s="2136"/>
      <c r="D23" s="2136">
        <v>42755</v>
      </c>
      <c r="E23" s="2086" t="s">
        <v>3334</v>
      </c>
      <c r="F23" s="2086" t="s">
        <v>3774</v>
      </c>
      <c r="G23" s="2086" t="s">
        <v>15930</v>
      </c>
      <c r="H23" s="2086" t="s">
        <v>14156</v>
      </c>
      <c r="I23" s="951"/>
      <c r="J23" s="951" t="s">
        <v>14366</v>
      </c>
      <c r="K23" s="2137"/>
      <c r="L23" s="2086"/>
      <c r="M23" s="2086"/>
      <c r="N23" s="2138"/>
    </row>
    <row r="24" spans="1:14" ht="12.6" customHeight="1">
      <c r="A24" s="2080"/>
      <c r="B24" s="2148">
        <v>42755</v>
      </c>
      <c r="C24" s="2080"/>
      <c r="D24" s="2080">
        <v>42748</v>
      </c>
      <c r="E24" s="2086" t="s">
        <v>3335</v>
      </c>
      <c r="F24" s="2086" t="s">
        <v>15931</v>
      </c>
      <c r="G24" s="2086" t="s">
        <v>15932</v>
      </c>
      <c r="H24" s="2086"/>
      <c r="I24" s="951"/>
      <c r="J24" s="951" t="s">
        <v>2846</v>
      </c>
      <c r="K24" s="2137"/>
      <c r="L24" s="2086"/>
      <c r="M24" s="2086"/>
      <c r="N24" s="2138"/>
    </row>
    <row r="25" spans="1:14" ht="12.6" customHeight="1">
      <c r="A25" s="2104"/>
      <c r="B25" s="2142">
        <v>42755</v>
      </c>
      <c r="C25" s="2104"/>
      <c r="D25" s="2104">
        <v>42772</v>
      </c>
      <c r="E25" s="2086" t="s">
        <v>15933</v>
      </c>
      <c r="F25" s="396" t="s">
        <v>11626</v>
      </c>
      <c r="G25" s="2086" t="s">
        <v>15934</v>
      </c>
      <c r="H25" s="2086" t="s">
        <v>3573</v>
      </c>
      <c r="I25" s="951"/>
      <c r="J25" s="951" t="s">
        <v>2033</v>
      </c>
      <c r="K25" s="2137" t="s">
        <v>2033</v>
      </c>
      <c r="L25" s="2086"/>
      <c r="M25" s="2086"/>
      <c r="N25" s="2138"/>
    </row>
    <row r="26" spans="1:14" ht="12.6" customHeight="1">
      <c r="A26" s="2080"/>
      <c r="B26" s="2148">
        <v>42759</v>
      </c>
      <c r="C26" s="2104"/>
      <c r="D26" s="2104">
        <v>42748</v>
      </c>
      <c r="E26" s="2086" t="s">
        <v>3334</v>
      </c>
      <c r="F26" s="396" t="s">
        <v>15935</v>
      </c>
      <c r="G26" s="2086" t="s">
        <v>15936</v>
      </c>
      <c r="H26" s="2086" t="s">
        <v>3660</v>
      </c>
      <c r="I26" s="951"/>
      <c r="J26" s="951" t="s">
        <v>2846</v>
      </c>
      <c r="K26" s="2137"/>
      <c r="L26" s="2086"/>
      <c r="M26" s="2086"/>
      <c r="N26" s="2138"/>
    </row>
    <row r="27" spans="1:14" ht="12.6" customHeight="1">
      <c r="A27" s="2104"/>
      <c r="B27" s="2142">
        <v>42759</v>
      </c>
      <c r="C27" s="2104"/>
      <c r="D27" s="2104" t="s">
        <v>15937</v>
      </c>
      <c r="E27" s="2086" t="s">
        <v>3335</v>
      </c>
      <c r="F27" s="396" t="s">
        <v>15938</v>
      </c>
      <c r="G27" s="2086" t="s">
        <v>15939</v>
      </c>
      <c r="H27" s="2086"/>
      <c r="I27" s="951"/>
      <c r="J27" s="951" t="s">
        <v>2829</v>
      </c>
      <c r="K27" s="2147">
        <v>42739</v>
      </c>
      <c r="L27" s="2086"/>
      <c r="M27" s="2086"/>
      <c r="N27" s="2138"/>
    </row>
    <row r="28" spans="1:14" ht="12.6" customHeight="1">
      <c r="A28" s="2136"/>
      <c r="B28" s="2140">
        <v>42759</v>
      </c>
      <c r="C28" s="2136"/>
      <c r="D28" s="2136">
        <v>42779</v>
      </c>
      <c r="E28" s="2086" t="s">
        <v>3334</v>
      </c>
      <c r="F28" s="2086" t="s">
        <v>15940</v>
      </c>
      <c r="G28" s="2086" t="s">
        <v>15941</v>
      </c>
      <c r="H28" s="2086" t="s">
        <v>2027</v>
      </c>
      <c r="I28" s="951"/>
      <c r="J28" s="951" t="s">
        <v>14366</v>
      </c>
      <c r="K28" s="2149">
        <v>42748</v>
      </c>
      <c r="L28" s="2086"/>
      <c r="M28" s="2086"/>
      <c r="N28" s="2138"/>
    </row>
    <row r="29" spans="1:14" ht="12.6" customHeight="1">
      <c r="A29" s="2104"/>
      <c r="B29" s="2142">
        <v>42760</v>
      </c>
      <c r="C29" s="2104"/>
      <c r="D29" s="2104">
        <v>42781</v>
      </c>
      <c r="E29" s="2086" t="s">
        <v>3334</v>
      </c>
      <c r="F29" s="396" t="s">
        <v>15942</v>
      </c>
      <c r="G29" s="2086" t="s">
        <v>15943</v>
      </c>
      <c r="H29" s="2086"/>
      <c r="I29" s="951"/>
      <c r="J29" s="951" t="s">
        <v>2034</v>
      </c>
      <c r="K29" s="2150">
        <v>42751</v>
      </c>
      <c r="L29" s="2086"/>
      <c r="M29" s="2086"/>
      <c r="N29" s="2138"/>
    </row>
    <row r="30" spans="1:14" ht="12.6" customHeight="1">
      <c r="A30" s="367"/>
      <c r="B30" s="2142">
        <v>42760</v>
      </c>
      <c r="C30" s="904"/>
      <c r="D30" s="904">
        <v>42762</v>
      </c>
      <c r="E30" s="404" t="s">
        <v>15944</v>
      </c>
      <c r="F30" s="622" t="s">
        <v>2764</v>
      </c>
      <c r="G30" s="404" t="s">
        <v>15945</v>
      </c>
      <c r="H30" s="2086"/>
      <c r="I30" s="665"/>
      <c r="J30" s="665" t="s">
        <v>14366</v>
      </c>
      <c r="K30" s="2137"/>
      <c r="L30" s="404"/>
      <c r="M30" s="404"/>
      <c r="N30" s="1796"/>
    </row>
    <row r="31" spans="1:14" ht="12.6" customHeight="1">
      <c r="A31" s="2104"/>
      <c r="B31" s="2142">
        <v>42761</v>
      </c>
      <c r="C31" s="2104"/>
      <c r="D31" s="2104">
        <v>42765</v>
      </c>
      <c r="E31" s="2086" t="s">
        <v>3335</v>
      </c>
      <c r="F31" s="396" t="s">
        <v>15946</v>
      </c>
      <c r="G31" s="2086" t="s">
        <v>15947</v>
      </c>
      <c r="H31" s="2086"/>
      <c r="I31" s="951"/>
      <c r="J31" s="951" t="s">
        <v>2033</v>
      </c>
      <c r="K31" s="2137"/>
      <c r="L31" s="2086"/>
      <c r="M31" s="2086"/>
      <c r="N31" s="2138"/>
    </row>
    <row r="32" spans="1:14" ht="12.6" customHeight="1">
      <c r="A32" s="2104"/>
      <c r="B32" s="2142">
        <v>42761</v>
      </c>
      <c r="C32" s="2104"/>
      <c r="D32" s="2104">
        <v>42769</v>
      </c>
      <c r="E32" s="2086" t="s">
        <v>3335</v>
      </c>
      <c r="F32" s="396" t="s">
        <v>2753</v>
      </c>
      <c r="G32" s="2086" t="s">
        <v>15948</v>
      </c>
      <c r="H32" s="2086" t="s">
        <v>15949</v>
      </c>
      <c r="I32" s="951"/>
      <c r="J32" s="951" t="s">
        <v>2033</v>
      </c>
      <c r="K32" s="2137"/>
      <c r="L32" s="2086"/>
      <c r="M32" s="2086"/>
      <c r="N32" s="2138"/>
    </row>
    <row r="33" spans="1:11" ht="12.6" customHeight="1">
      <c r="A33" s="2104"/>
      <c r="B33" s="2142">
        <v>42761</v>
      </c>
      <c r="C33" s="2104"/>
      <c r="D33" s="2104">
        <v>42792</v>
      </c>
      <c r="E33" s="2086" t="s">
        <v>3335</v>
      </c>
      <c r="F33" s="396" t="s">
        <v>15950</v>
      </c>
      <c r="G33" s="2086" t="s">
        <v>15951</v>
      </c>
      <c r="H33" s="2086"/>
      <c r="I33" s="951"/>
      <c r="J33" s="951" t="s">
        <v>2033</v>
      </c>
      <c r="K33" s="2137"/>
    </row>
    <row r="34" spans="1:11" ht="12.6" customHeight="1">
      <c r="A34" s="2104"/>
      <c r="B34" s="2142">
        <v>42762</v>
      </c>
      <c r="C34" s="342"/>
      <c r="D34" s="342" t="s">
        <v>15952</v>
      </c>
      <c r="E34" s="2086" t="s">
        <v>3335</v>
      </c>
      <c r="F34" s="2086" t="s">
        <v>15953</v>
      </c>
      <c r="G34" s="2086" t="s">
        <v>15954</v>
      </c>
      <c r="H34" s="2086" t="s">
        <v>15955</v>
      </c>
      <c r="I34" s="951"/>
      <c r="J34" s="951" t="s">
        <v>2829</v>
      </c>
      <c r="K34" s="2147">
        <v>42959</v>
      </c>
    </row>
    <row r="35" spans="1:11" ht="12.6" customHeight="1">
      <c r="A35" s="904"/>
      <c r="B35" s="2145">
        <v>42762</v>
      </c>
      <c r="C35" s="904"/>
      <c r="D35" s="904">
        <v>42779</v>
      </c>
      <c r="E35" s="404" t="s">
        <v>3335</v>
      </c>
      <c r="F35" s="622" t="s">
        <v>15956</v>
      </c>
      <c r="G35" s="404" t="s">
        <v>15957</v>
      </c>
      <c r="H35" s="404"/>
      <c r="I35" s="665"/>
      <c r="J35" s="665" t="s">
        <v>2831</v>
      </c>
      <c r="K35" s="2146"/>
    </row>
    <row r="36" spans="1:11" ht="12.6" customHeight="1">
      <c r="A36" s="904"/>
      <c r="B36" s="2145">
        <v>42762</v>
      </c>
      <c r="C36" s="904"/>
      <c r="D36" s="904">
        <v>42782</v>
      </c>
      <c r="E36" s="404" t="s">
        <v>3335</v>
      </c>
      <c r="F36" s="622" t="s">
        <v>13130</v>
      </c>
      <c r="G36" s="404" t="s">
        <v>15958</v>
      </c>
      <c r="H36" s="404"/>
      <c r="I36" s="665"/>
      <c r="J36" s="665" t="s">
        <v>2831</v>
      </c>
      <c r="K36" s="2146"/>
    </row>
    <row r="37" spans="1:11" ht="12.6" customHeight="1">
      <c r="A37" s="904"/>
      <c r="B37" s="2145">
        <v>42762</v>
      </c>
      <c r="C37" s="904"/>
      <c r="D37" s="904">
        <v>42779</v>
      </c>
      <c r="E37" s="404" t="s">
        <v>3335</v>
      </c>
      <c r="F37" s="622" t="s">
        <v>15959</v>
      </c>
      <c r="G37" s="404" t="s">
        <v>15960</v>
      </c>
      <c r="H37" s="404"/>
      <c r="I37" s="665"/>
      <c r="J37" s="665" t="s">
        <v>2831</v>
      </c>
      <c r="K37" s="2146"/>
    </row>
    <row r="38" spans="1:11" ht="12.6" customHeight="1">
      <c r="A38" s="2104"/>
      <c r="B38" s="2142">
        <v>42765</v>
      </c>
      <c r="C38" s="2104"/>
      <c r="D38" s="2104">
        <v>42765</v>
      </c>
      <c r="E38" s="2086" t="s">
        <v>3334</v>
      </c>
      <c r="F38" s="396" t="s">
        <v>15961</v>
      </c>
      <c r="G38" s="2086" t="s">
        <v>15962</v>
      </c>
      <c r="H38" s="2086"/>
      <c r="I38" s="951"/>
      <c r="J38" s="951" t="s">
        <v>2829</v>
      </c>
      <c r="K38" s="2147">
        <v>42754</v>
      </c>
    </row>
    <row r="39" spans="1:11" ht="12.6" customHeight="1">
      <c r="A39" s="2104"/>
      <c r="B39" s="2142">
        <v>42766</v>
      </c>
      <c r="C39" s="2104"/>
      <c r="D39" s="2104">
        <v>42766</v>
      </c>
      <c r="E39" s="2086" t="s">
        <v>3335</v>
      </c>
      <c r="F39" s="396" t="s">
        <v>15963</v>
      </c>
      <c r="G39" s="2086" t="s">
        <v>15964</v>
      </c>
      <c r="H39" s="2086"/>
      <c r="I39" s="951"/>
      <c r="J39" s="951" t="s">
        <v>2034</v>
      </c>
      <c r="K39" s="2150">
        <v>42755</v>
      </c>
    </row>
    <row r="40" spans="1:11" ht="12.6" customHeight="1">
      <c r="A40" s="2104"/>
      <c r="B40" s="2151">
        <v>42767</v>
      </c>
      <c r="C40" s="2104"/>
      <c r="D40" s="2104">
        <v>42765</v>
      </c>
      <c r="E40" s="2086" t="s">
        <v>3334</v>
      </c>
      <c r="F40" s="396" t="s">
        <v>15965</v>
      </c>
      <c r="G40" s="2086" t="s">
        <v>15966</v>
      </c>
      <c r="H40" s="2086"/>
      <c r="I40" s="951"/>
      <c r="J40" s="951" t="s">
        <v>2034</v>
      </c>
      <c r="K40" s="2150">
        <v>42755</v>
      </c>
    </row>
    <row r="41" spans="1:11" ht="12.6" customHeight="1">
      <c r="A41" s="2104"/>
      <c r="B41" s="2151">
        <v>42767</v>
      </c>
      <c r="C41" s="2104"/>
      <c r="D41" s="2104">
        <v>42768</v>
      </c>
      <c r="E41" s="2086" t="s">
        <v>10331</v>
      </c>
      <c r="F41" s="396" t="s">
        <v>15946</v>
      </c>
      <c r="G41" s="2086" t="s">
        <v>15967</v>
      </c>
      <c r="H41" s="2086"/>
      <c r="I41" s="951"/>
      <c r="J41" s="951" t="s">
        <v>2033</v>
      </c>
      <c r="K41" s="2137"/>
    </row>
    <row r="42" spans="1:11" ht="12.6" customHeight="1">
      <c r="A42" s="2104"/>
      <c r="B42" s="2151">
        <v>42768</v>
      </c>
      <c r="C42" s="2104"/>
      <c r="D42" s="2104">
        <v>42767</v>
      </c>
      <c r="E42" s="2086" t="s">
        <v>3334</v>
      </c>
      <c r="F42" s="396" t="s">
        <v>15968</v>
      </c>
      <c r="G42" s="2086" t="s">
        <v>15969</v>
      </c>
      <c r="H42" s="2086"/>
      <c r="I42" s="951"/>
      <c r="J42" s="951" t="s">
        <v>2846</v>
      </c>
      <c r="K42" s="2143">
        <v>42760</v>
      </c>
    </row>
    <row r="43" spans="1:11" ht="12.6" customHeight="1">
      <c r="A43" s="2104"/>
      <c r="B43" s="2151">
        <v>42768</v>
      </c>
      <c r="C43" s="2104"/>
      <c r="D43" s="2104">
        <v>42792</v>
      </c>
      <c r="E43" s="2086" t="s">
        <v>3334</v>
      </c>
      <c r="F43" s="396" t="s">
        <v>15970</v>
      </c>
      <c r="G43" s="2086" t="s">
        <v>15971</v>
      </c>
      <c r="H43" s="2086"/>
      <c r="I43" s="951"/>
      <c r="J43" s="951" t="s">
        <v>2034</v>
      </c>
      <c r="K43" s="2137"/>
    </row>
    <row r="44" spans="1:11" ht="12.6" customHeight="1">
      <c r="A44" s="2104"/>
      <c r="B44" s="2151">
        <v>42768</v>
      </c>
      <c r="C44" s="2104"/>
      <c r="D44" s="2104">
        <v>42782</v>
      </c>
      <c r="E44" s="2086" t="s">
        <v>3334</v>
      </c>
      <c r="F44" s="396" t="s">
        <v>15972</v>
      </c>
      <c r="G44" s="2086" t="s">
        <v>15973</v>
      </c>
      <c r="H44" s="2086"/>
      <c r="I44" s="951" t="s">
        <v>15974</v>
      </c>
      <c r="J44" s="951" t="s">
        <v>2831</v>
      </c>
      <c r="K44" s="2143">
        <v>42759</v>
      </c>
    </row>
    <row r="45" spans="1:11" ht="12.6" customHeight="1">
      <c r="A45" s="2104"/>
      <c r="B45" s="2151">
        <v>42768</v>
      </c>
      <c r="C45" s="2104"/>
      <c r="D45" s="2104">
        <v>42773</v>
      </c>
      <c r="E45" s="2086" t="s">
        <v>10331</v>
      </c>
      <c r="F45" s="396" t="s">
        <v>15946</v>
      </c>
      <c r="G45" s="2086" t="s">
        <v>15975</v>
      </c>
      <c r="H45" s="2086"/>
      <c r="I45" s="951"/>
      <c r="J45" s="951" t="s">
        <v>2033</v>
      </c>
      <c r="K45" s="2137"/>
    </row>
    <row r="46" spans="1:11" ht="12.6" customHeight="1">
      <c r="A46" s="2104"/>
      <c r="B46" s="2151">
        <v>42768</v>
      </c>
      <c r="C46" s="2104"/>
      <c r="D46" s="2104">
        <v>42773</v>
      </c>
      <c r="E46" s="2086" t="s">
        <v>10331</v>
      </c>
      <c r="F46" s="396" t="s">
        <v>15976</v>
      </c>
      <c r="G46" s="2086" t="s">
        <v>15977</v>
      </c>
      <c r="H46" s="2086"/>
      <c r="I46" s="951"/>
      <c r="J46" s="951" t="s">
        <v>2033</v>
      </c>
      <c r="K46" s="2137"/>
    </row>
    <row r="47" spans="1:11" ht="12.6" customHeight="1">
      <c r="A47" s="2104"/>
      <c r="B47" s="2151">
        <v>42768</v>
      </c>
      <c r="C47" s="2104"/>
      <c r="D47" s="2104">
        <v>42773</v>
      </c>
      <c r="E47" s="2086" t="s">
        <v>10331</v>
      </c>
      <c r="F47" s="396" t="s">
        <v>15978</v>
      </c>
      <c r="G47" s="2086" t="s">
        <v>15979</v>
      </c>
      <c r="H47" s="2086"/>
      <c r="I47" s="951"/>
      <c r="J47" s="2137" t="s">
        <v>2033</v>
      </c>
      <c r="K47" s="2086"/>
    </row>
    <row r="48" spans="1:11" ht="12.6" customHeight="1">
      <c r="A48" s="342"/>
      <c r="B48" s="2151">
        <v>42768</v>
      </c>
      <c r="C48" s="2141"/>
      <c r="D48" s="2141">
        <v>42771</v>
      </c>
      <c r="E48" s="2086" t="s">
        <v>3335</v>
      </c>
      <c r="F48" s="2086" t="s">
        <v>4945</v>
      </c>
      <c r="G48" s="2086" t="s">
        <v>15980</v>
      </c>
      <c r="H48" s="2086" t="s">
        <v>3660</v>
      </c>
      <c r="I48" s="951"/>
      <c r="J48" s="951" t="s">
        <v>14366</v>
      </c>
      <c r="K48" s="2149">
        <v>42759</v>
      </c>
    </row>
    <row r="49" spans="1:11" ht="12.6" customHeight="1">
      <c r="A49" s="2104"/>
      <c r="B49" s="2151">
        <v>42769</v>
      </c>
      <c r="C49" s="2104"/>
      <c r="D49" s="2104">
        <v>42774</v>
      </c>
      <c r="E49" s="2086" t="s">
        <v>10331</v>
      </c>
      <c r="F49" s="396" t="s">
        <v>3946</v>
      </c>
      <c r="G49" s="2086" t="s">
        <v>15981</v>
      </c>
      <c r="H49" s="2086"/>
      <c r="I49" s="951"/>
      <c r="J49" s="951" t="s">
        <v>2033</v>
      </c>
      <c r="K49" s="2137"/>
    </row>
    <row r="50" spans="1:11" ht="12.6" customHeight="1">
      <c r="A50" s="2104"/>
      <c r="B50" s="2151">
        <v>42769</v>
      </c>
      <c r="C50" s="2104">
        <v>42772</v>
      </c>
      <c r="D50" s="2104">
        <v>42790</v>
      </c>
      <c r="E50" s="2086" t="s">
        <v>3334</v>
      </c>
      <c r="F50" s="396" t="s">
        <v>15982</v>
      </c>
      <c r="G50" s="2086" t="s">
        <v>15983</v>
      </c>
      <c r="H50" s="2086"/>
      <c r="I50" s="951"/>
      <c r="J50" s="951" t="s">
        <v>2034</v>
      </c>
      <c r="K50" s="2150">
        <v>42761</v>
      </c>
    </row>
    <row r="51" spans="1:11" ht="12.6" customHeight="1">
      <c r="A51" s="2104"/>
      <c r="B51" s="2151">
        <v>42773</v>
      </c>
      <c r="C51" s="2104">
        <v>42783</v>
      </c>
      <c r="D51" s="2104">
        <v>42792</v>
      </c>
      <c r="E51" s="2086" t="s">
        <v>3334</v>
      </c>
      <c r="F51" s="396" t="s">
        <v>4258</v>
      </c>
      <c r="G51" s="2086" t="s">
        <v>15984</v>
      </c>
      <c r="H51" s="2086" t="s">
        <v>3660</v>
      </c>
      <c r="I51" s="951"/>
      <c r="J51" s="951" t="s">
        <v>14366</v>
      </c>
      <c r="K51" s="2147">
        <v>42761</v>
      </c>
    </row>
    <row r="52" spans="1:11" ht="12.6" customHeight="1">
      <c r="A52" s="342"/>
      <c r="B52" s="2151">
        <v>42773</v>
      </c>
      <c r="C52" s="2104">
        <v>42789</v>
      </c>
      <c r="D52" s="2104">
        <v>42789</v>
      </c>
      <c r="E52" s="2086" t="s">
        <v>3334</v>
      </c>
      <c r="F52" s="396" t="s">
        <v>15985</v>
      </c>
      <c r="G52" s="2086" t="s">
        <v>15986</v>
      </c>
      <c r="H52" s="2086"/>
      <c r="I52" s="951"/>
      <c r="J52" s="951" t="s">
        <v>14366</v>
      </c>
      <c r="K52" s="2143">
        <v>42758</v>
      </c>
    </row>
    <row r="53" spans="1:11" ht="12.6" customHeight="1">
      <c r="A53" s="2104"/>
      <c r="B53" s="2151">
        <v>42774</v>
      </c>
      <c r="C53" s="2104">
        <v>42769</v>
      </c>
      <c r="D53" s="2104">
        <v>42792</v>
      </c>
      <c r="E53" s="2086" t="s">
        <v>3334</v>
      </c>
      <c r="F53" s="396" t="s">
        <v>15987</v>
      </c>
      <c r="G53" s="2086" t="s">
        <v>15988</v>
      </c>
      <c r="H53" s="2086"/>
      <c r="I53" s="951"/>
      <c r="J53" s="951" t="s">
        <v>2846</v>
      </c>
      <c r="K53" s="2143">
        <v>42762</v>
      </c>
    </row>
    <row r="54" spans="1:11" ht="12.6" customHeight="1">
      <c r="A54" s="2104"/>
      <c r="B54" s="2151">
        <v>42774</v>
      </c>
      <c r="C54" s="2104"/>
      <c r="D54" s="2104">
        <v>42779</v>
      </c>
      <c r="E54" s="2086" t="s">
        <v>10331</v>
      </c>
      <c r="F54" s="396" t="s">
        <v>5886</v>
      </c>
      <c r="G54" s="2086" t="s">
        <v>15989</v>
      </c>
      <c r="H54" s="2086"/>
      <c r="I54" s="951"/>
      <c r="J54" s="2137" t="s">
        <v>2033</v>
      </c>
      <c r="K54" s="2137"/>
    </row>
    <row r="55" spans="1:11" ht="12.6" customHeight="1">
      <c r="A55" s="2104"/>
      <c r="B55" s="2151">
        <v>42775</v>
      </c>
      <c r="C55" s="2104"/>
      <c r="D55" s="2104">
        <v>42780</v>
      </c>
      <c r="E55" s="2086" t="s">
        <v>10331</v>
      </c>
      <c r="F55" s="396" t="s">
        <v>15990</v>
      </c>
      <c r="G55" s="2086" t="s">
        <v>15991</v>
      </c>
      <c r="H55" s="2086"/>
      <c r="I55" s="951"/>
      <c r="J55" s="2137" t="s">
        <v>2033</v>
      </c>
      <c r="K55" s="2137"/>
    </row>
    <row r="56" spans="1:11" ht="12.6" customHeight="1">
      <c r="A56" s="2104"/>
      <c r="B56" s="2151">
        <v>42775</v>
      </c>
      <c r="C56" s="2104"/>
      <c r="D56" s="2104">
        <v>42780</v>
      </c>
      <c r="E56" s="2086" t="s">
        <v>10331</v>
      </c>
      <c r="F56" s="396" t="s">
        <v>4189</v>
      </c>
      <c r="G56" s="2086" t="s">
        <v>15992</v>
      </c>
      <c r="H56" s="2086"/>
      <c r="I56" s="951"/>
      <c r="J56" s="2137" t="s">
        <v>2033</v>
      </c>
      <c r="K56" s="2137"/>
    </row>
    <row r="57" spans="1:11" ht="12.6" customHeight="1">
      <c r="A57" s="2104"/>
      <c r="B57" s="2151">
        <v>42775</v>
      </c>
      <c r="C57" s="2104"/>
      <c r="D57" s="2104">
        <v>42780</v>
      </c>
      <c r="E57" s="2086" t="s">
        <v>10331</v>
      </c>
      <c r="F57" s="396" t="s">
        <v>15978</v>
      </c>
      <c r="G57" s="2086" t="s">
        <v>15993</v>
      </c>
      <c r="H57" s="2086"/>
      <c r="I57" s="951"/>
      <c r="J57" s="2137" t="s">
        <v>2033</v>
      </c>
      <c r="K57" s="2137"/>
    </row>
    <row r="58" spans="1:11" ht="12.6" customHeight="1">
      <c r="A58" s="342"/>
      <c r="B58" s="2151">
        <v>42775</v>
      </c>
      <c r="C58" s="2104"/>
      <c r="D58" s="2104">
        <v>42761</v>
      </c>
      <c r="E58" s="2086" t="s">
        <v>3335</v>
      </c>
      <c r="F58" s="396" t="s">
        <v>15994</v>
      </c>
      <c r="G58" s="2086" t="s">
        <v>15995</v>
      </c>
      <c r="H58" s="2086"/>
      <c r="I58" s="951"/>
      <c r="J58" s="951" t="s">
        <v>2829</v>
      </c>
      <c r="K58" s="2137"/>
    </row>
    <row r="59" spans="1:11" ht="12.6" customHeight="1">
      <c r="A59" s="2104"/>
      <c r="B59" s="2151">
        <v>42779</v>
      </c>
      <c r="C59" s="2104">
        <v>42774</v>
      </c>
      <c r="D59" s="2104">
        <v>42797</v>
      </c>
      <c r="E59" s="2086" t="s">
        <v>3334</v>
      </c>
      <c r="F59" s="396" t="s">
        <v>15996</v>
      </c>
      <c r="G59" s="2086" t="s">
        <v>15997</v>
      </c>
      <c r="H59" s="2086"/>
      <c r="I59" s="951"/>
      <c r="J59" s="951" t="s">
        <v>2034</v>
      </c>
      <c r="K59" s="2150">
        <v>42768</v>
      </c>
    </row>
    <row r="60" spans="1:11" ht="12.6" customHeight="1">
      <c r="A60" s="2104"/>
      <c r="B60" s="2151">
        <v>42779</v>
      </c>
      <c r="C60" s="342"/>
      <c r="D60" s="2104">
        <v>42782</v>
      </c>
      <c r="E60" s="2086" t="s">
        <v>10331</v>
      </c>
      <c r="F60" s="2086" t="s">
        <v>4818</v>
      </c>
      <c r="G60" s="2086" t="s">
        <v>15998</v>
      </c>
      <c r="H60" s="2086"/>
      <c r="I60" s="2086"/>
      <c r="J60" s="2137" t="s">
        <v>2033</v>
      </c>
      <c r="K60" s="2137"/>
    </row>
    <row r="61" spans="1:11" ht="12.6" customHeight="1">
      <c r="A61" s="2104"/>
      <c r="B61" s="2151">
        <v>42780</v>
      </c>
      <c r="C61" s="2104"/>
      <c r="D61" s="2104">
        <v>42783</v>
      </c>
      <c r="E61" s="2086" t="s">
        <v>15999</v>
      </c>
      <c r="F61" s="396" t="s">
        <v>3470</v>
      </c>
      <c r="G61" s="2086" t="s">
        <v>16000</v>
      </c>
      <c r="H61" s="2086" t="s">
        <v>16001</v>
      </c>
      <c r="I61" s="2086"/>
      <c r="J61" s="2086" t="s">
        <v>2033</v>
      </c>
      <c r="K61" s="2137"/>
    </row>
    <row r="62" spans="1:11" ht="12.6" customHeight="1">
      <c r="A62" s="2104"/>
      <c r="B62" s="2151">
        <v>42780</v>
      </c>
      <c r="C62" s="2104"/>
      <c r="D62" s="2104">
        <v>42786</v>
      </c>
      <c r="E62" s="2086" t="s">
        <v>3334</v>
      </c>
      <c r="F62" s="396" t="s">
        <v>16002</v>
      </c>
      <c r="G62" s="2086" t="s">
        <v>16003</v>
      </c>
      <c r="H62" s="2086" t="s">
        <v>16004</v>
      </c>
      <c r="I62" s="2086"/>
      <c r="J62" s="2086" t="s">
        <v>2033</v>
      </c>
      <c r="K62" s="2137"/>
    </row>
    <row r="63" spans="1:11" ht="12.6" customHeight="1">
      <c r="A63" s="2104"/>
      <c r="B63" s="2151">
        <v>42781</v>
      </c>
      <c r="C63" s="5">
        <v>42783</v>
      </c>
      <c r="D63" s="2104">
        <v>42797</v>
      </c>
      <c r="E63" s="2086" t="s">
        <v>3334</v>
      </c>
      <c r="F63" s="396" t="s">
        <v>16005</v>
      </c>
      <c r="G63" s="951" t="s">
        <v>16006</v>
      </c>
      <c r="H63" s="2086"/>
      <c r="I63" s="951"/>
      <c r="J63" s="951" t="s">
        <v>2034</v>
      </c>
      <c r="K63" s="2150">
        <v>42768</v>
      </c>
    </row>
    <row r="64" spans="1:11" ht="12.6" customHeight="1">
      <c r="A64" s="2080"/>
      <c r="B64" s="2152">
        <v>42781</v>
      </c>
      <c r="C64" s="2080">
        <v>42786</v>
      </c>
      <c r="D64" s="2153">
        <v>42805</v>
      </c>
      <c r="E64" s="2086" t="s">
        <v>3334</v>
      </c>
      <c r="F64" s="2086" t="s">
        <v>16007</v>
      </c>
      <c r="G64" s="2086" t="s">
        <v>16008</v>
      </c>
      <c r="H64" s="2086"/>
      <c r="I64" s="951"/>
      <c r="J64" s="951" t="s">
        <v>2846</v>
      </c>
      <c r="K64" s="2147">
        <v>42775</v>
      </c>
    </row>
    <row r="65" spans="1:11" ht="12.6" customHeight="1">
      <c r="A65" s="905"/>
      <c r="B65" s="2154">
        <v>42781</v>
      </c>
      <c r="C65" s="367"/>
      <c r="D65" s="904">
        <v>42779</v>
      </c>
      <c r="E65" s="404" t="s">
        <v>3335</v>
      </c>
      <c r="F65" s="622" t="s">
        <v>16009</v>
      </c>
      <c r="G65" s="404" t="s">
        <v>16010</v>
      </c>
      <c r="H65" s="404"/>
      <c r="I65" s="665"/>
      <c r="J65" s="665" t="s">
        <v>2831</v>
      </c>
      <c r="K65" s="2146"/>
    </row>
    <row r="66" spans="1:11" ht="12.6" customHeight="1">
      <c r="A66" s="905"/>
      <c r="B66" s="2154">
        <v>42781</v>
      </c>
      <c r="C66" s="367"/>
      <c r="D66" s="904">
        <v>42786</v>
      </c>
      <c r="E66" s="404" t="s">
        <v>3334</v>
      </c>
      <c r="F66" s="622" t="s">
        <v>16011</v>
      </c>
      <c r="G66" s="404" t="s">
        <v>16012</v>
      </c>
      <c r="H66" s="404"/>
      <c r="I66" s="665"/>
      <c r="J66" s="665" t="s">
        <v>2831</v>
      </c>
      <c r="K66" s="2137"/>
    </row>
    <row r="67" spans="1:11" ht="12.6" customHeight="1">
      <c r="A67" s="905"/>
      <c r="B67" s="2154">
        <v>42781</v>
      </c>
      <c r="C67" s="367"/>
      <c r="D67" s="904">
        <v>42786</v>
      </c>
      <c r="E67" s="404" t="s">
        <v>3335</v>
      </c>
      <c r="F67" s="622" t="s">
        <v>16013</v>
      </c>
      <c r="G67" s="404" t="s">
        <v>16014</v>
      </c>
      <c r="H67" s="404"/>
      <c r="I67" s="665"/>
      <c r="J67" s="665" t="s">
        <v>2831</v>
      </c>
      <c r="K67" s="2146"/>
    </row>
    <row r="68" spans="1:11" ht="12.6" customHeight="1">
      <c r="A68" s="905"/>
      <c r="B68" s="2154">
        <v>42781</v>
      </c>
      <c r="C68" s="904">
        <v>42783</v>
      </c>
      <c r="D68" s="904">
        <v>42794</v>
      </c>
      <c r="E68" s="404" t="s">
        <v>3335</v>
      </c>
      <c r="F68" s="622" t="s">
        <v>16015</v>
      </c>
      <c r="G68" s="404" t="s">
        <v>16016</v>
      </c>
      <c r="H68" s="404" t="s">
        <v>3660</v>
      </c>
      <c r="I68" s="665"/>
      <c r="J68" s="665" t="s">
        <v>14366</v>
      </c>
      <c r="K68" s="2155">
        <v>42765</v>
      </c>
    </row>
    <row r="69" spans="1:11" ht="12.6" customHeight="1">
      <c r="A69" s="2080"/>
      <c r="B69" s="2152">
        <v>42781</v>
      </c>
      <c r="C69" s="904">
        <v>42795</v>
      </c>
      <c r="D69" s="904">
        <v>42795</v>
      </c>
      <c r="E69" s="404" t="s">
        <v>3334</v>
      </c>
      <c r="F69" s="622" t="s">
        <v>16017</v>
      </c>
      <c r="G69" s="404" t="s">
        <v>16018</v>
      </c>
      <c r="H69" s="404"/>
      <c r="I69" s="665"/>
      <c r="J69" s="665" t="s">
        <v>14366</v>
      </c>
      <c r="K69" s="2155">
        <v>42767</v>
      </c>
    </row>
    <row r="70" spans="1:11" ht="12.6" customHeight="1">
      <c r="A70" s="2080"/>
      <c r="B70" s="2152">
        <v>42781</v>
      </c>
      <c r="C70" s="367" t="s">
        <v>16019</v>
      </c>
      <c r="D70" s="904">
        <v>42801</v>
      </c>
      <c r="E70" s="404" t="s">
        <v>3334</v>
      </c>
      <c r="F70" s="622" t="s">
        <v>16020</v>
      </c>
      <c r="G70" s="404" t="s">
        <v>16021</v>
      </c>
      <c r="H70" s="404"/>
      <c r="I70" s="665"/>
      <c r="J70" s="665" t="s">
        <v>14366</v>
      </c>
      <c r="K70" s="2155">
        <v>42773</v>
      </c>
    </row>
    <row r="71" spans="1:11" ht="12.6" customHeight="1">
      <c r="A71" s="2080"/>
      <c r="B71" s="2152">
        <v>42782</v>
      </c>
      <c r="C71" s="342"/>
      <c r="D71" s="2153">
        <v>42811</v>
      </c>
      <c r="E71" s="2086" t="s">
        <v>3334</v>
      </c>
      <c r="F71" s="2086" t="s">
        <v>16022</v>
      </c>
      <c r="G71" s="2086" t="s">
        <v>16023</v>
      </c>
      <c r="H71" s="2086" t="s">
        <v>4449</v>
      </c>
      <c r="I71" s="2086"/>
      <c r="J71" s="2086" t="s">
        <v>2846</v>
      </c>
      <c r="K71" s="2143">
        <v>42781</v>
      </c>
    </row>
    <row r="72" spans="1:11" ht="12.6" customHeight="1">
      <c r="A72" s="2080"/>
      <c r="B72" s="2152">
        <v>42782</v>
      </c>
      <c r="C72" s="2104">
        <v>42779</v>
      </c>
      <c r="D72" s="2104">
        <v>42794</v>
      </c>
      <c r="E72" s="2086" t="s">
        <v>3334</v>
      </c>
      <c r="F72" s="396" t="s">
        <v>16024</v>
      </c>
      <c r="G72" s="2086" t="s">
        <v>16025</v>
      </c>
      <c r="H72" s="2086" t="s">
        <v>14190</v>
      </c>
      <c r="I72" s="2086"/>
      <c r="J72" s="2086" t="s">
        <v>14366</v>
      </c>
      <c r="K72" s="2147">
        <v>42765</v>
      </c>
    </row>
    <row r="73" spans="1:11" ht="12.6" customHeight="1">
      <c r="A73" s="2080"/>
      <c r="B73" s="2152">
        <v>42782</v>
      </c>
      <c r="C73" s="2080">
        <v>42789</v>
      </c>
      <c r="D73" s="2080">
        <v>42789</v>
      </c>
      <c r="E73" s="2086" t="s">
        <v>3334</v>
      </c>
      <c r="F73" s="396" t="s">
        <v>16026</v>
      </c>
      <c r="G73" s="2086" t="s">
        <v>16027</v>
      </c>
      <c r="H73" s="2086" t="s">
        <v>14190</v>
      </c>
      <c r="I73" s="2086"/>
      <c r="J73" s="2086" t="s">
        <v>14366</v>
      </c>
      <c r="K73" s="2147">
        <v>42765</v>
      </c>
    </row>
    <row r="74" spans="1:11" ht="12.6" customHeight="1">
      <c r="A74" s="2080"/>
      <c r="B74" s="2152">
        <v>42782</v>
      </c>
      <c r="C74" s="2080">
        <v>42776</v>
      </c>
      <c r="D74" s="2080">
        <v>42781</v>
      </c>
      <c r="E74" s="2086" t="s">
        <v>3335</v>
      </c>
      <c r="F74" s="2086" t="s">
        <v>2698</v>
      </c>
      <c r="G74" s="2086" t="s">
        <v>16028</v>
      </c>
      <c r="H74" s="2086"/>
      <c r="I74" s="2086"/>
      <c r="J74" s="2086" t="s">
        <v>2846</v>
      </c>
      <c r="K74" s="2147">
        <v>42773</v>
      </c>
    </row>
    <row r="75" spans="1:11" ht="12.6" customHeight="1">
      <c r="A75" s="904"/>
      <c r="B75" s="2156">
        <v>42782</v>
      </c>
      <c r="C75" s="367"/>
      <c r="D75" s="904">
        <v>42787</v>
      </c>
      <c r="E75" s="404" t="s">
        <v>10331</v>
      </c>
      <c r="F75" s="404" t="s">
        <v>16029</v>
      </c>
      <c r="G75" s="404" t="s">
        <v>16030</v>
      </c>
      <c r="H75" s="404" t="s">
        <v>3741</v>
      </c>
      <c r="I75" s="404"/>
      <c r="J75" s="404" t="s">
        <v>2033</v>
      </c>
      <c r="K75" s="2146"/>
    </row>
    <row r="76" spans="1:11" ht="12.6" customHeight="1">
      <c r="A76" s="904"/>
      <c r="B76" s="2156">
        <v>42782</v>
      </c>
      <c r="C76" s="367"/>
      <c r="D76" s="904">
        <v>42787</v>
      </c>
      <c r="E76" s="404" t="s">
        <v>10331</v>
      </c>
      <c r="F76" s="622" t="s">
        <v>16031</v>
      </c>
      <c r="G76" s="404" t="s">
        <v>16032</v>
      </c>
      <c r="H76" s="404" t="s">
        <v>3741</v>
      </c>
      <c r="I76" s="404"/>
      <c r="J76" s="404" t="s">
        <v>2033</v>
      </c>
      <c r="K76" s="2146"/>
    </row>
    <row r="77" spans="1:11" ht="12.6" customHeight="1">
      <c r="A77" s="2104"/>
      <c r="B77" s="2151">
        <v>42782</v>
      </c>
      <c r="C77" s="342"/>
      <c r="D77" s="2104">
        <v>42789</v>
      </c>
      <c r="E77" s="2086" t="s">
        <v>3334</v>
      </c>
      <c r="F77" s="396" t="s">
        <v>16033</v>
      </c>
      <c r="G77" s="2086" t="s">
        <v>16034</v>
      </c>
      <c r="H77" s="2086"/>
      <c r="I77" s="2086"/>
      <c r="J77" s="2086" t="s">
        <v>2033</v>
      </c>
      <c r="K77" s="2137"/>
    </row>
    <row r="78" spans="1:11" ht="12.6" customHeight="1">
      <c r="A78" s="2080"/>
      <c r="B78" s="2152">
        <v>42783</v>
      </c>
      <c r="C78" s="2104">
        <v>42782</v>
      </c>
      <c r="D78" s="2104">
        <v>42794</v>
      </c>
      <c r="E78" s="2086" t="s">
        <v>3335</v>
      </c>
      <c r="F78" s="396" t="s">
        <v>16035</v>
      </c>
      <c r="G78" s="2086" t="s">
        <v>16036</v>
      </c>
      <c r="H78" s="2086"/>
      <c r="I78" s="2086"/>
      <c r="J78" s="2086" t="s">
        <v>14366</v>
      </c>
      <c r="K78" s="2147">
        <v>42766</v>
      </c>
    </row>
    <row r="79" spans="1:11" ht="12.6" customHeight="1">
      <c r="A79" s="2080"/>
      <c r="B79" s="2152">
        <v>42783</v>
      </c>
      <c r="C79" s="2104">
        <v>42811</v>
      </c>
      <c r="D79" s="2104">
        <v>42811</v>
      </c>
      <c r="E79" s="2086" t="s">
        <v>3334</v>
      </c>
      <c r="F79" s="396" t="s">
        <v>16037</v>
      </c>
      <c r="G79" s="2086" t="s">
        <v>16038</v>
      </c>
      <c r="H79" s="2086"/>
      <c r="I79" s="2086"/>
      <c r="J79" s="2086" t="s">
        <v>14366</v>
      </c>
      <c r="K79" s="2147">
        <v>42781</v>
      </c>
    </row>
    <row r="80" spans="1:11" ht="12.6" customHeight="1">
      <c r="A80" s="2080"/>
      <c r="B80" s="2152">
        <v>42783</v>
      </c>
      <c r="C80" s="2104">
        <v>42812</v>
      </c>
      <c r="D80" s="2104">
        <v>42812</v>
      </c>
      <c r="E80" s="2086" t="s">
        <v>3334</v>
      </c>
      <c r="F80" s="396" t="s">
        <v>16039</v>
      </c>
      <c r="G80" s="2086" t="s">
        <v>16040</v>
      </c>
      <c r="H80" s="2086"/>
      <c r="I80" s="2086"/>
      <c r="J80" s="2086" t="s">
        <v>14366</v>
      </c>
      <c r="K80" s="2147">
        <v>42782</v>
      </c>
    </row>
    <row r="81" spans="1:11" ht="12.6" customHeight="1">
      <c r="A81" s="904"/>
      <c r="B81" s="2156">
        <v>42783</v>
      </c>
      <c r="C81" s="904"/>
      <c r="D81" s="904">
        <v>42788</v>
      </c>
      <c r="E81" s="404" t="s">
        <v>10331</v>
      </c>
      <c r="F81" s="622" t="s">
        <v>7038</v>
      </c>
      <c r="G81" s="404" t="s">
        <v>16041</v>
      </c>
      <c r="H81" s="404"/>
      <c r="I81" s="404"/>
      <c r="J81" s="404" t="s">
        <v>2033</v>
      </c>
      <c r="K81" s="2146"/>
    </row>
    <row r="82" spans="1:11" ht="12.6" customHeight="1">
      <c r="A82" s="904"/>
      <c r="B82" s="2156">
        <v>42783</v>
      </c>
      <c r="C82" s="904"/>
      <c r="D82" s="904">
        <v>42788</v>
      </c>
      <c r="E82" s="404" t="s">
        <v>16042</v>
      </c>
      <c r="F82" s="622" t="s">
        <v>13130</v>
      </c>
      <c r="G82" s="404" t="s">
        <v>16043</v>
      </c>
      <c r="H82" s="404"/>
      <c r="I82" s="404"/>
      <c r="J82" s="404" t="s">
        <v>2033</v>
      </c>
      <c r="K82" s="2146"/>
    </row>
    <row r="83" spans="1:11" ht="12.6" customHeight="1">
      <c r="A83" s="2104"/>
      <c r="B83" s="2151">
        <v>42783</v>
      </c>
      <c r="C83" s="2104"/>
      <c r="D83" s="2104">
        <v>42788</v>
      </c>
      <c r="E83" s="2086" t="s">
        <v>10331</v>
      </c>
      <c r="F83" s="396" t="s">
        <v>16044</v>
      </c>
      <c r="G83" s="2086" t="s">
        <v>16045</v>
      </c>
      <c r="H83" s="2086"/>
      <c r="I83" s="2086"/>
      <c r="J83" s="2086" t="s">
        <v>2033</v>
      </c>
      <c r="K83" s="2137"/>
    </row>
    <row r="84" spans="1:11" ht="12.6" customHeight="1">
      <c r="A84" s="2080"/>
      <c r="B84" s="2152">
        <v>42786</v>
      </c>
      <c r="C84" s="2080">
        <v>42783</v>
      </c>
      <c r="D84" s="2080">
        <v>42786</v>
      </c>
      <c r="E84" s="2086" t="s">
        <v>3334</v>
      </c>
      <c r="F84" s="2086" t="s">
        <v>16046</v>
      </c>
      <c r="G84" s="2086" t="s">
        <v>16047</v>
      </c>
      <c r="H84" s="2086" t="s">
        <v>14872</v>
      </c>
      <c r="I84" s="2086"/>
      <c r="J84" s="2086" t="s">
        <v>2846</v>
      </c>
      <c r="K84" s="2143">
        <v>42780</v>
      </c>
    </row>
    <row r="85" spans="1:11" ht="12.6" customHeight="1">
      <c r="A85" s="2080"/>
      <c r="B85" s="2152">
        <v>42786</v>
      </c>
      <c r="C85" s="2080">
        <v>42783</v>
      </c>
      <c r="D85" s="2157">
        <v>42799</v>
      </c>
      <c r="E85" s="2086" t="s">
        <v>3334</v>
      </c>
      <c r="F85" s="2086" t="s">
        <v>16048</v>
      </c>
      <c r="G85" s="2086" t="s">
        <v>16049</v>
      </c>
      <c r="H85" s="2086" t="s">
        <v>16050</v>
      </c>
      <c r="I85" s="2086"/>
      <c r="J85" s="2086" t="s">
        <v>2846</v>
      </c>
      <c r="K85" s="2147">
        <v>42769</v>
      </c>
    </row>
    <row r="86" spans="1:11" ht="12.6" customHeight="1">
      <c r="A86" s="904"/>
      <c r="B86" s="2156">
        <v>42787</v>
      </c>
      <c r="C86" s="904">
        <v>42792</v>
      </c>
      <c r="D86" s="904">
        <v>42812</v>
      </c>
      <c r="E86" s="404" t="s">
        <v>3334</v>
      </c>
      <c r="F86" s="622" t="s">
        <v>15424</v>
      </c>
      <c r="G86" s="404" t="s">
        <v>16051</v>
      </c>
      <c r="H86" s="404"/>
      <c r="I86" s="404"/>
      <c r="J86" s="404" t="s">
        <v>2034</v>
      </c>
      <c r="K86" s="2158">
        <v>42783</v>
      </c>
    </row>
    <row r="87" spans="1:11" ht="12.6" customHeight="1">
      <c r="A87" s="904"/>
      <c r="B87" s="2156">
        <v>42787</v>
      </c>
      <c r="C87" s="903">
        <v>42782</v>
      </c>
      <c r="D87" s="904">
        <v>42797</v>
      </c>
      <c r="E87" s="404" t="s">
        <v>3335</v>
      </c>
      <c r="F87" s="622" t="s">
        <v>13269</v>
      </c>
      <c r="G87" s="404" t="s">
        <v>16052</v>
      </c>
      <c r="H87" s="404"/>
      <c r="I87" s="404"/>
      <c r="J87" s="404" t="s">
        <v>2034</v>
      </c>
      <c r="K87" s="2158">
        <v>42768</v>
      </c>
    </row>
    <row r="88" spans="1:11" ht="12.6" customHeight="1">
      <c r="A88" s="904"/>
      <c r="B88" s="2156">
        <v>42787</v>
      </c>
      <c r="C88" s="904">
        <v>42788</v>
      </c>
      <c r="D88" s="904">
        <v>42813</v>
      </c>
      <c r="E88" s="404" t="s">
        <v>3334</v>
      </c>
      <c r="F88" s="622" t="s">
        <v>16053</v>
      </c>
      <c r="G88" s="404" t="s">
        <v>16054</v>
      </c>
      <c r="H88" s="404"/>
      <c r="I88" s="404"/>
      <c r="J88" s="404" t="s">
        <v>2034</v>
      </c>
      <c r="K88" s="2146"/>
    </row>
    <row r="89" spans="1:11" ht="12.6" customHeight="1">
      <c r="A89" s="905"/>
      <c r="B89" s="2154">
        <v>42788</v>
      </c>
      <c r="C89" s="905">
        <v>42783</v>
      </c>
      <c r="D89" s="2058">
        <v>42802</v>
      </c>
      <c r="E89" s="404" t="s">
        <v>3335</v>
      </c>
      <c r="F89" s="404" t="s">
        <v>16055</v>
      </c>
      <c r="G89" s="404" t="s">
        <v>16056</v>
      </c>
      <c r="H89" s="404"/>
      <c r="I89" s="404"/>
      <c r="J89" s="404" t="s">
        <v>2846</v>
      </c>
      <c r="K89" s="2146"/>
    </row>
    <row r="90" spans="1:11" ht="12.6" customHeight="1">
      <c r="A90" s="2104"/>
      <c r="B90" s="2151">
        <v>42788</v>
      </c>
      <c r="C90" s="2104"/>
      <c r="D90" s="2104">
        <v>42793</v>
      </c>
      <c r="E90" s="2086" t="s">
        <v>10331</v>
      </c>
      <c r="F90" s="396" t="s">
        <v>7291</v>
      </c>
      <c r="G90" s="2086" t="s">
        <v>16057</v>
      </c>
      <c r="H90" s="2086"/>
      <c r="I90" s="2086"/>
      <c r="J90" s="2086" t="s">
        <v>2033</v>
      </c>
      <c r="K90" s="2137"/>
    </row>
    <row r="91" spans="1:11" ht="12.6" customHeight="1">
      <c r="A91" s="2104"/>
      <c r="B91" s="2151">
        <v>42789</v>
      </c>
      <c r="C91" s="2104">
        <v>42786</v>
      </c>
      <c r="D91" s="2104">
        <v>42810</v>
      </c>
      <c r="E91" s="2086" t="s">
        <v>3334</v>
      </c>
      <c r="F91" s="396" t="s">
        <v>16058</v>
      </c>
      <c r="G91" s="951" t="s">
        <v>16059</v>
      </c>
      <c r="H91" s="2086"/>
      <c r="I91" s="2086"/>
      <c r="J91" s="2086" t="s">
        <v>2034</v>
      </c>
      <c r="K91" s="2150">
        <v>42780</v>
      </c>
    </row>
    <row r="92" spans="1:11" ht="12.6" customHeight="1">
      <c r="A92" s="2104"/>
      <c r="B92" s="2151">
        <v>42789</v>
      </c>
      <c r="C92" s="2104">
        <v>42786</v>
      </c>
      <c r="D92" s="2104">
        <v>42809</v>
      </c>
      <c r="E92" s="2086" t="s">
        <v>3334</v>
      </c>
      <c r="F92" s="396" t="s">
        <v>16060</v>
      </c>
      <c r="G92" s="2086" t="s">
        <v>16061</v>
      </c>
      <c r="H92" s="2086"/>
      <c r="I92" s="2086"/>
      <c r="J92" s="2086" t="s">
        <v>2034</v>
      </c>
      <c r="K92" s="2150">
        <v>42780</v>
      </c>
    </row>
    <row r="93" spans="1:11" ht="12.6" customHeight="1">
      <c r="A93" s="2104"/>
      <c r="B93" s="2151">
        <v>42789</v>
      </c>
      <c r="C93" s="2104"/>
      <c r="D93" s="2104">
        <v>42790</v>
      </c>
      <c r="E93" s="2086" t="s">
        <v>10331</v>
      </c>
      <c r="F93" s="396" t="s">
        <v>16062</v>
      </c>
      <c r="G93" s="2086" t="s">
        <v>16063</v>
      </c>
      <c r="H93" s="2086"/>
      <c r="I93" s="2086"/>
      <c r="J93" s="2086" t="s">
        <v>2033</v>
      </c>
      <c r="K93" s="2137"/>
    </row>
    <row r="94" spans="1:11" ht="12.6" customHeight="1">
      <c r="A94" s="905"/>
      <c r="B94" s="2154">
        <v>42789</v>
      </c>
      <c r="C94" s="905">
        <v>42787</v>
      </c>
      <c r="D94" s="912">
        <v>42809</v>
      </c>
      <c r="E94" s="404" t="s">
        <v>3335</v>
      </c>
      <c r="F94" s="404" t="s">
        <v>16064</v>
      </c>
      <c r="G94" s="404" t="s">
        <v>16065</v>
      </c>
      <c r="H94" s="404"/>
      <c r="I94" s="404"/>
      <c r="J94" s="404" t="s">
        <v>2846</v>
      </c>
      <c r="K94" s="2159">
        <v>42779</v>
      </c>
    </row>
    <row r="95" spans="1:11" ht="12.6" customHeight="1">
      <c r="A95" s="904"/>
      <c r="B95" s="2156">
        <v>42789</v>
      </c>
      <c r="C95" s="367"/>
      <c r="D95" s="904">
        <v>42783</v>
      </c>
      <c r="E95" s="404" t="s">
        <v>3334</v>
      </c>
      <c r="F95" s="622" t="s">
        <v>16066</v>
      </c>
      <c r="G95" s="404" t="s">
        <v>16067</v>
      </c>
      <c r="H95" s="404"/>
      <c r="I95" s="404"/>
      <c r="J95" s="404" t="s">
        <v>2831</v>
      </c>
      <c r="K95" s="2146"/>
    </row>
    <row r="96" spans="1:11" ht="12.6" customHeight="1">
      <c r="A96" s="2104"/>
      <c r="B96" s="2151">
        <v>42790</v>
      </c>
      <c r="C96" s="2104">
        <v>42804</v>
      </c>
      <c r="D96" s="2104">
        <v>42818</v>
      </c>
      <c r="E96" s="2086" t="s">
        <v>3335</v>
      </c>
      <c r="F96" s="396" t="s">
        <v>13130</v>
      </c>
      <c r="G96" s="2086" t="s">
        <v>16068</v>
      </c>
      <c r="H96" s="396" t="s">
        <v>16069</v>
      </c>
      <c r="I96" s="2086"/>
      <c r="J96" s="2086" t="s">
        <v>2033</v>
      </c>
      <c r="K96" s="2137"/>
    </row>
    <row r="97" spans="1:11" ht="12.6" customHeight="1">
      <c r="A97" s="2104"/>
      <c r="B97" s="2151">
        <v>42790</v>
      </c>
      <c r="C97" s="2104">
        <v>42804</v>
      </c>
      <c r="D97" s="2104">
        <v>42818</v>
      </c>
      <c r="E97" s="2086" t="s">
        <v>3334</v>
      </c>
      <c r="F97" s="396" t="s">
        <v>15074</v>
      </c>
      <c r="G97" s="2086" t="s">
        <v>16070</v>
      </c>
      <c r="H97" s="2086" t="s">
        <v>2046</v>
      </c>
      <c r="I97" s="2086"/>
      <c r="J97" s="2086" t="s">
        <v>2033</v>
      </c>
      <c r="K97" s="2137"/>
    </row>
    <row r="98" spans="1:11" ht="12.6" customHeight="1">
      <c r="A98" s="2104"/>
      <c r="B98" s="2151">
        <v>42793</v>
      </c>
      <c r="C98" s="2104"/>
      <c r="D98" s="2104">
        <v>42796</v>
      </c>
      <c r="E98" s="2086" t="s">
        <v>10331</v>
      </c>
      <c r="F98" s="396" t="s">
        <v>16071</v>
      </c>
      <c r="G98" s="2086" t="s">
        <v>16072</v>
      </c>
      <c r="H98" s="2086"/>
      <c r="I98" s="2086"/>
      <c r="J98" s="2086" t="s">
        <v>2033</v>
      </c>
      <c r="K98" s="2137"/>
    </row>
    <row r="99" spans="1:11" ht="12.6" customHeight="1">
      <c r="A99" s="2104"/>
      <c r="B99" s="2151">
        <v>42794</v>
      </c>
      <c r="C99" s="2104">
        <v>42788</v>
      </c>
      <c r="D99" s="2104">
        <v>42795</v>
      </c>
      <c r="E99" s="2086" t="s">
        <v>3334</v>
      </c>
      <c r="F99" s="396" t="s">
        <v>16039</v>
      </c>
      <c r="G99" s="2086" t="s">
        <v>16073</v>
      </c>
      <c r="H99" s="2086"/>
      <c r="I99" s="2086"/>
      <c r="J99" s="2086" t="s">
        <v>14366</v>
      </c>
      <c r="K99" s="2150">
        <v>42788</v>
      </c>
    </row>
    <row r="100" spans="1:11" ht="12.6" customHeight="1">
      <c r="A100" s="2157"/>
      <c r="B100" s="2160">
        <v>42795</v>
      </c>
      <c r="C100" s="2104">
        <v>42802</v>
      </c>
      <c r="D100" s="2104">
        <v>42824</v>
      </c>
      <c r="E100" s="2086" t="s">
        <v>3334</v>
      </c>
      <c r="F100" s="396" t="s">
        <v>16074</v>
      </c>
      <c r="G100" s="2086" t="s">
        <v>16075</v>
      </c>
      <c r="H100" s="2086" t="s">
        <v>14872</v>
      </c>
      <c r="I100" s="2086"/>
      <c r="J100" s="2086" t="s">
        <v>2034</v>
      </c>
      <c r="K100" s="2147">
        <v>42793</v>
      </c>
    </row>
    <row r="101" spans="1:11" ht="12.6" customHeight="1">
      <c r="A101" s="2058"/>
      <c r="B101" s="2161">
        <v>42795</v>
      </c>
      <c r="C101" s="905">
        <v>42793</v>
      </c>
      <c r="D101" s="912">
        <v>42813</v>
      </c>
      <c r="E101" s="404" t="s">
        <v>3334</v>
      </c>
      <c r="F101" s="404" t="s">
        <v>16076</v>
      </c>
      <c r="G101" s="404" t="s">
        <v>16077</v>
      </c>
      <c r="H101" s="404"/>
      <c r="I101" s="404"/>
      <c r="J101" s="404" t="s">
        <v>2846</v>
      </c>
      <c r="K101" s="2159">
        <v>42783</v>
      </c>
    </row>
    <row r="102" spans="1:11" ht="12.6" customHeight="1">
      <c r="A102" s="2157"/>
      <c r="B102" s="2160">
        <v>42797</v>
      </c>
      <c r="C102" s="2104">
        <v>42800</v>
      </c>
      <c r="D102" s="2104">
        <v>42802</v>
      </c>
      <c r="E102" s="2086" t="s">
        <v>3334</v>
      </c>
      <c r="F102" s="396" t="s">
        <v>16078</v>
      </c>
      <c r="G102" s="2086" t="s">
        <v>16079</v>
      </c>
      <c r="H102" s="396" t="s">
        <v>3660</v>
      </c>
      <c r="I102" s="2086"/>
      <c r="J102" s="2086" t="s">
        <v>14366</v>
      </c>
      <c r="K102" s="2147">
        <v>42774</v>
      </c>
    </row>
    <row r="103" spans="1:11" ht="12.6" customHeight="1">
      <c r="A103" s="2157"/>
      <c r="B103" s="2160">
        <v>42797</v>
      </c>
      <c r="C103" s="2080">
        <v>42793</v>
      </c>
      <c r="D103" s="2153">
        <v>42804</v>
      </c>
      <c r="E103" s="2086" t="s">
        <v>3335</v>
      </c>
      <c r="F103" s="2086" t="s">
        <v>12773</v>
      </c>
      <c r="G103" s="2086" t="s">
        <v>16080</v>
      </c>
      <c r="H103" s="2086"/>
      <c r="I103" s="2086"/>
      <c r="J103" s="2086" t="s">
        <v>2846</v>
      </c>
      <c r="K103" s="2147">
        <v>42774</v>
      </c>
    </row>
    <row r="104" spans="1:11" ht="12.6" customHeight="1">
      <c r="A104" s="2104"/>
      <c r="B104" s="2162">
        <v>42797</v>
      </c>
      <c r="C104" s="2104">
        <v>42804</v>
      </c>
      <c r="D104" s="2104">
        <v>42826</v>
      </c>
      <c r="E104" s="2086" t="s">
        <v>3334</v>
      </c>
      <c r="F104" s="396" t="s">
        <v>16081</v>
      </c>
      <c r="G104" s="2086" t="s">
        <v>16082</v>
      </c>
      <c r="H104" s="396"/>
      <c r="I104" s="2086"/>
      <c r="J104" s="2086" t="s">
        <v>2034</v>
      </c>
      <c r="K104" s="2150">
        <v>42795</v>
      </c>
    </row>
    <row r="105" spans="1:11" ht="12.6" customHeight="1">
      <c r="A105" s="2104"/>
      <c r="B105" s="2162">
        <v>42797</v>
      </c>
      <c r="C105" s="2104">
        <v>42804</v>
      </c>
      <c r="D105" s="2104">
        <v>42819</v>
      </c>
      <c r="E105" s="2086" t="s">
        <v>3334</v>
      </c>
      <c r="F105" s="396" t="s">
        <v>16083</v>
      </c>
      <c r="G105" s="2086" t="s">
        <v>16084</v>
      </c>
      <c r="H105" s="396"/>
      <c r="I105" s="2086"/>
      <c r="J105" s="2086" t="s">
        <v>2034</v>
      </c>
      <c r="K105" s="2150">
        <v>42789</v>
      </c>
    </row>
    <row r="106" spans="1:11" ht="12.6" customHeight="1">
      <c r="A106" s="2104"/>
      <c r="B106" s="2162">
        <v>42797</v>
      </c>
      <c r="C106" s="2104">
        <v>42804</v>
      </c>
      <c r="D106" s="2104">
        <v>42818</v>
      </c>
      <c r="E106" s="2086" t="s">
        <v>3334</v>
      </c>
      <c r="F106" s="396" t="s">
        <v>16085</v>
      </c>
      <c r="G106" s="2086" t="s">
        <v>16086</v>
      </c>
      <c r="H106" s="396"/>
      <c r="I106" s="2086"/>
      <c r="J106" s="2086" t="s">
        <v>2034</v>
      </c>
      <c r="K106" s="2150">
        <v>42789</v>
      </c>
    </row>
    <row r="107" spans="1:11" ht="12.6" customHeight="1">
      <c r="A107" s="2104"/>
      <c r="B107" s="2162">
        <v>42800</v>
      </c>
      <c r="C107" s="2104">
        <v>42816</v>
      </c>
      <c r="D107" s="2104">
        <v>42831</v>
      </c>
      <c r="E107" s="951" t="s">
        <v>3334</v>
      </c>
      <c r="F107" s="396" t="s">
        <v>16087</v>
      </c>
      <c r="G107" s="2086" t="s">
        <v>16088</v>
      </c>
      <c r="H107" s="396"/>
      <c r="I107" s="2086"/>
      <c r="J107" s="2086" t="s">
        <v>2033</v>
      </c>
      <c r="K107" s="2137"/>
    </row>
    <row r="108" spans="1:11" ht="12.6" customHeight="1">
      <c r="A108" s="2080"/>
      <c r="B108" s="2163">
        <v>42802</v>
      </c>
      <c r="C108" s="2153">
        <v>42804</v>
      </c>
      <c r="D108" s="2153">
        <v>42818</v>
      </c>
      <c r="E108" s="2086" t="s">
        <v>3334</v>
      </c>
      <c r="F108" s="2086" t="s">
        <v>16089</v>
      </c>
      <c r="G108" s="2086" t="s">
        <v>16090</v>
      </c>
      <c r="H108" s="2086"/>
      <c r="I108" s="2086"/>
      <c r="J108" s="2086" t="s">
        <v>2034</v>
      </c>
      <c r="K108" s="2150">
        <v>42789</v>
      </c>
    </row>
    <row r="109" spans="1:11" ht="12.6" customHeight="1">
      <c r="A109" s="2157"/>
      <c r="B109" s="2160">
        <v>42802</v>
      </c>
      <c r="C109" s="2157">
        <v>42800</v>
      </c>
      <c r="D109" s="2153">
        <v>42818</v>
      </c>
      <c r="E109" s="2086" t="s">
        <v>3334</v>
      </c>
      <c r="F109" s="2086" t="s">
        <v>16091</v>
      </c>
      <c r="G109" s="2086" t="s">
        <v>16092</v>
      </c>
      <c r="H109" s="2086"/>
      <c r="I109" s="2086"/>
      <c r="J109" s="2086" t="s">
        <v>2846</v>
      </c>
      <c r="K109" s="2143">
        <v>42788</v>
      </c>
    </row>
    <row r="110" spans="1:11" ht="22.8" customHeight="1">
      <c r="A110" s="2157"/>
      <c r="B110" s="2160">
        <v>42803</v>
      </c>
      <c r="C110" s="2104">
        <v>42821</v>
      </c>
      <c r="D110" s="2104">
        <v>42827</v>
      </c>
      <c r="E110" s="2086" t="s">
        <v>3334</v>
      </c>
      <c r="F110" s="396" t="s">
        <v>16093</v>
      </c>
      <c r="G110" s="2086" t="s">
        <v>16094</v>
      </c>
      <c r="H110" s="396" t="s">
        <v>3660</v>
      </c>
      <c r="I110" s="2086"/>
      <c r="J110" s="2086" t="s">
        <v>14366</v>
      </c>
      <c r="K110" s="2147">
        <v>42795</v>
      </c>
    </row>
    <row r="111" spans="1:11" ht="12.6" customHeight="1">
      <c r="A111" s="2157"/>
      <c r="B111" s="2160">
        <v>42803</v>
      </c>
      <c r="C111" s="2104">
        <v>42822</v>
      </c>
      <c r="D111" s="2104">
        <v>42827</v>
      </c>
      <c r="E111" s="2086" t="s">
        <v>3334</v>
      </c>
      <c r="F111" s="396" t="s">
        <v>4660</v>
      </c>
      <c r="G111" s="2086" t="s">
        <v>16095</v>
      </c>
      <c r="H111" s="396"/>
      <c r="I111" s="2086"/>
      <c r="J111" s="2086" t="s">
        <v>14366</v>
      </c>
      <c r="K111" s="2147">
        <v>42796</v>
      </c>
    </row>
    <row r="112" spans="1:11" ht="12.6" customHeight="1">
      <c r="A112" s="2157"/>
      <c r="B112" s="2160">
        <v>42803</v>
      </c>
      <c r="C112" s="2153">
        <v>42807</v>
      </c>
      <c r="D112" s="2104">
        <v>42834</v>
      </c>
      <c r="E112" s="2086" t="s">
        <v>3334</v>
      </c>
      <c r="F112" s="2086" t="s">
        <v>16096</v>
      </c>
      <c r="G112" s="2086" t="s">
        <v>16097</v>
      </c>
      <c r="H112" s="2086"/>
      <c r="I112" s="2086"/>
      <c r="J112" s="2086" t="s">
        <v>2846</v>
      </c>
      <c r="K112" s="2164">
        <v>42803</v>
      </c>
    </row>
    <row r="113" spans="1:11" ht="12.6" customHeight="1">
      <c r="A113" s="342"/>
      <c r="B113" s="2162">
        <v>42807</v>
      </c>
      <c r="C113" s="2080">
        <v>42838</v>
      </c>
      <c r="D113" s="2080">
        <v>42838</v>
      </c>
      <c r="E113" s="2086" t="s">
        <v>3334</v>
      </c>
      <c r="F113" s="2086" t="s">
        <v>3774</v>
      </c>
      <c r="G113" s="2086" t="s">
        <v>16098</v>
      </c>
      <c r="H113" s="2086"/>
      <c r="I113" s="2086"/>
      <c r="J113" s="2086" t="s">
        <v>14366</v>
      </c>
      <c r="K113" s="2137"/>
    </row>
    <row r="114" spans="1:11" ht="12.6" customHeight="1">
      <c r="A114" s="2104"/>
      <c r="B114" s="2162">
        <v>42808</v>
      </c>
      <c r="C114" s="2104">
        <v>42811</v>
      </c>
      <c r="D114" s="2104">
        <v>42826</v>
      </c>
      <c r="E114" s="951" t="s">
        <v>3335</v>
      </c>
      <c r="F114" s="396" t="s">
        <v>16099</v>
      </c>
      <c r="G114" s="2086" t="s">
        <v>16100</v>
      </c>
      <c r="H114" s="396"/>
      <c r="I114" s="2086"/>
      <c r="J114" s="2086" t="s">
        <v>2034</v>
      </c>
      <c r="K114" s="2150">
        <v>42795</v>
      </c>
    </row>
    <row r="115" spans="1:11" ht="12.6" customHeight="1">
      <c r="A115" s="2153"/>
      <c r="B115" s="2165">
        <v>42809</v>
      </c>
      <c r="C115" s="2153">
        <v>42804</v>
      </c>
      <c r="D115" s="2153">
        <v>42817</v>
      </c>
      <c r="E115" s="951" t="s">
        <v>3334</v>
      </c>
      <c r="F115" s="2086" t="s">
        <v>16101</v>
      </c>
      <c r="G115" s="2086" t="s">
        <v>16102</v>
      </c>
      <c r="H115" s="2086" t="s">
        <v>3660</v>
      </c>
      <c r="I115" s="2086"/>
      <c r="J115" s="2086" t="s">
        <v>2846</v>
      </c>
      <c r="K115" s="2143">
        <v>42787</v>
      </c>
    </row>
    <row r="116" spans="1:11" ht="12.6" customHeight="1">
      <c r="A116" s="2153"/>
      <c r="B116" s="2165">
        <v>42814</v>
      </c>
      <c r="C116" s="2153">
        <v>42811</v>
      </c>
      <c r="D116" s="2153">
        <v>42814</v>
      </c>
      <c r="E116" s="951" t="s">
        <v>3334</v>
      </c>
      <c r="F116" s="2086" t="s">
        <v>16103</v>
      </c>
      <c r="G116" s="2086" t="s">
        <v>16104</v>
      </c>
      <c r="H116" s="2086"/>
      <c r="I116" s="2086"/>
      <c r="J116" s="2086" t="s">
        <v>2846</v>
      </c>
      <c r="K116" s="2166">
        <v>42808</v>
      </c>
    </row>
    <row r="117" spans="1:11" ht="12.6" customHeight="1">
      <c r="A117" s="2104"/>
      <c r="B117" s="2162">
        <v>42815</v>
      </c>
      <c r="C117" s="2104">
        <v>42814</v>
      </c>
      <c r="D117" s="2104">
        <v>42831</v>
      </c>
      <c r="E117" s="951" t="s">
        <v>3334</v>
      </c>
      <c r="F117" s="396" t="s">
        <v>4660</v>
      </c>
      <c r="G117" s="2086" t="s">
        <v>16105</v>
      </c>
      <c r="H117" s="396"/>
      <c r="I117" s="2086"/>
      <c r="J117" s="2086" t="s">
        <v>2034</v>
      </c>
      <c r="K117" s="2150">
        <v>42800</v>
      </c>
    </row>
    <row r="118" spans="1:11" ht="12.6" customHeight="1">
      <c r="A118" s="2104"/>
      <c r="B118" s="2162">
        <v>42815</v>
      </c>
      <c r="C118" s="2104">
        <v>42814</v>
      </c>
      <c r="D118" s="2104">
        <v>42831</v>
      </c>
      <c r="E118" s="951" t="s">
        <v>3334</v>
      </c>
      <c r="F118" s="396" t="s">
        <v>16106</v>
      </c>
      <c r="G118" s="2086" t="s">
        <v>16107</v>
      </c>
      <c r="H118" s="396"/>
      <c r="I118" s="2086"/>
      <c r="J118" s="2086" t="s">
        <v>2034</v>
      </c>
      <c r="K118" s="2150">
        <v>42800</v>
      </c>
    </row>
    <row r="119" spans="1:11" ht="12.6" customHeight="1">
      <c r="A119" s="2104"/>
      <c r="B119" s="2162">
        <v>42815</v>
      </c>
      <c r="C119" s="2104">
        <v>42814</v>
      </c>
      <c r="D119" s="2104">
        <v>42831</v>
      </c>
      <c r="E119" s="951" t="s">
        <v>3334</v>
      </c>
      <c r="F119" s="396" t="s">
        <v>4660</v>
      </c>
      <c r="G119" s="2086" t="s">
        <v>16108</v>
      </c>
      <c r="H119" s="396"/>
      <c r="I119" s="2086"/>
      <c r="J119" s="2086" t="s">
        <v>2034</v>
      </c>
      <c r="K119" s="2150">
        <v>42800</v>
      </c>
    </row>
    <row r="120" spans="1:11" ht="12.6" customHeight="1">
      <c r="A120" s="2153"/>
      <c r="B120" s="2165">
        <v>42815</v>
      </c>
      <c r="C120" s="2153">
        <v>42816</v>
      </c>
      <c r="D120" s="2104">
        <v>42831</v>
      </c>
      <c r="E120" s="951" t="s">
        <v>3335</v>
      </c>
      <c r="F120" s="2086" t="s">
        <v>16109</v>
      </c>
      <c r="G120" s="2086" t="s">
        <v>16110</v>
      </c>
      <c r="H120" s="2086"/>
      <c r="I120" s="2086"/>
      <c r="J120" s="2086" t="s">
        <v>2846</v>
      </c>
      <c r="K120" s="2164">
        <v>42800</v>
      </c>
    </row>
    <row r="121" spans="1:11" ht="12.6" customHeight="1">
      <c r="A121" s="2153"/>
      <c r="B121" s="2165">
        <v>42815</v>
      </c>
      <c r="C121" s="2104">
        <v>42817</v>
      </c>
      <c r="D121" s="2104">
        <v>42821</v>
      </c>
      <c r="E121" s="951" t="s">
        <v>3335</v>
      </c>
      <c r="F121" s="396" t="s">
        <v>12555</v>
      </c>
      <c r="G121" s="2086" t="s">
        <v>16111</v>
      </c>
      <c r="H121" s="396"/>
      <c r="I121" s="2086"/>
      <c r="J121" s="2086" t="s">
        <v>14366</v>
      </c>
      <c r="K121" s="2147">
        <v>42790</v>
      </c>
    </row>
    <row r="122" spans="1:11" ht="12.6" customHeight="1">
      <c r="A122" s="2153"/>
      <c r="B122" s="2165">
        <v>42815</v>
      </c>
      <c r="C122" s="2104">
        <v>42833</v>
      </c>
      <c r="D122" s="2104">
        <v>42833</v>
      </c>
      <c r="E122" s="2086" t="s">
        <v>3334</v>
      </c>
      <c r="F122" s="2086" t="s">
        <v>16112</v>
      </c>
      <c r="G122" s="2086" t="s">
        <v>16113</v>
      </c>
      <c r="H122" s="2086"/>
      <c r="I122" s="2086"/>
      <c r="J122" s="2086" t="s">
        <v>2042</v>
      </c>
      <c r="K122" s="2147">
        <v>42802</v>
      </c>
    </row>
    <row r="123" spans="1:11" ht="12.6" customHeight="1">
      <c r="A123" s="2153"/>
      <c r="B123" s="2165">
        <v>42816</v>
      </c>
      <c r="C123" s="2153">
        <v>42818</v>
      </c>
      <c r="D123" s="2080">
        <v>42838</v>
      </c>
      <c r="E123" s="951" t="s">
        <v>3334</v>
      </c>
      <c r="F123" s="2086" t="s">
        <v>16114</v>
      </c>
      <c r="G123" s="2086" t="s">
        <v>16115</v>
      </c>
      <c r="H123" s="2086"/>
      <c r="I123" s="2086"/>
      <c r="J123" s="2086" t="s">
        <v>2846</v>
      </c>
      <c r="K123" s="2166">
        <v>42807</v>
      </c>
    </row>
    <row r="124" spans="1:11" ht="12.6" customHeight="1">
      <c r="A124" s="2153"/>
      <c r="B124" s="2165">
        <v>42816</v>
      </c>
      <c r="C124" s="2153">
        <v>42817</v>
      </c>
      <c r="D124" s="2104">
        <v>42834</v>
      </c>
      <c r="E124" s="951" t="s">
        <v>3334</v>
      </c>
      <c r="F124" s="2086" t="s">
        <v>16116</v>
      </c>
      <c r="G124" s="2086" t="s">
        <v>16117</v>
      </c>
      <c r="H124" s="2086"/>
      <c r="I124" s="2086"/>
      <c r="J124" s="2086" t="s">
        <v>2846</v>
      </c>
      <c r="K124" s="2164">
        <v>42803</v>
      </c>
    </row>
    <row r="125" spans="1:11" ht="12.6" customHeight="1">
      <c r="A125" s="2153"/>
      <c r="B125" s="2165">
        <v>42816</v>
      </c>
      <c r="C125" s="2104">
        <v>42815</v>
      </c>
      <c r="D125" s="2104">
        <v>42819</v>
      </c>
      <c r="E125" s="2086" t="s">
        <v>3335</v>
      </c>
      <c r="F125" s="396" t="s">
        <v>12773</v>
      </c>
      <c r="G125" s="2086" t="s">
        <v>16118</v>
      </c>
      <c r="H125" s="396"/>
      <c r="I125" s="2086"/>
      <c r="J125" s="2086" t="s">
        <v>14366</v>
      </c>
      <c r="K125" s="2147">
        <v>42789</v>
      </c>
    </row>
    <row r="126" spans="1:11" ht="12.6" customHeight="1">
      <c r="A126" s="2104"/>
      <c r="B126" s="2162">
        <v>42816</v>
      </c>
      <c r="C126" s="2104">
        <v>42831</v>
      </c>
      <c r="D126" s="2104">
        <v>42831</v>
      </c>
      <c r="E126" s="2086" t="s">
        <v>3335</v>
      </c>
      <c r="F126" s="396" t="s">
        <v>5498</v>
      </c>
      <c r="G126" s="2086" t="s">
        <v>16119</v>
      </c>
      <c r="H126" s="396"/>
      <c r="I126" s="2086"/>
      <c r="J126" s="2086" t="s">
        <v>2042</v>
      </c>
      <c r="K126" s="2166">
        <v>42800</v>
      </c>
    </row>
    <row r="127" spans="1:11" ht="12.6" customHeight="1">
      <c r="A127" s="2104"/>
      <c r="B127" s="2162">
        <v>42816</v>
      </c>
      <c r="C127" s="2080">
        <v>42843</v>
      </c>
      <c r="D127" s="2080">
        <v>42847</v>
      </c>
      <c r="E127" s="2086" t="s">
        <v>3335</v>
      </c>
      <c r="F127" s="2086" t="s">
        <v>16120</v>
      </c>
      <c r="G127" s="2086" t="s">
        <v>16121</v>
      </c>
      <c r="H127" s="2086" t="s">
        <v>3660</v>
      </c>
      <c r="I127" s="2086"/>
      <c r="J127" s="2086" t="s">
        <v>14366</v>
      </c>
      <c r="K127" s="2143">
        <v>42849</v>
      </c>
    </row>
    <row r="128" spans="1:11" ht="12.6" customHeight="1">
      <c r="A128" s="2104"/>
      <c r="B128" s="2162">
        <v>42817</v>
      </c>
      <c r="C128" s="2104">
        <v>42814</v>
      </c>
      <c r="D128" s="2104">
        <v>42826</v>
      </c>
      <c r="E128" s="2086" t="s">
        <v>3335</v>
      </c>
      <c r="F128" s="396" t="s">
        <v>16122</v>
      </c>
      <c r="G128" s="2086" t="s">
        <v>16123</v>
      </c>
      <c r="H128" s="396"/>
      <c r="I128" s="2086"/>
      <c r="J128" s="2086" t="s">
        <v>2034</v>
      </c>
      <c r="K128" s="2150">
        <v>42795</v>
      </c>
    </row>
    <row r="129" spans="1:11" ht="12.6" customHeight="1">
      <c r="A129" s="2153"/>
      <c r="B129" s="2165">
        <v>42817</v>
      </c>
      <c r="C129" s="2153">
        <v>42814</v>
      </c>
      <c r="D129" s="2104">
        <v>42834</v>
      </c>
      <c r="E129" s="2086" t="s">
        <v>3334</v>
      </c>
      <c r="F129" s="2086" t="s">
        <v>16124</v>
      </c>
      <c r="G129" s="2086" t="s">
        <v>16125</v>
      </c>
      <c r="H129" s="2086"/>
      <c r="I129" s="2086"/>
      <c r="J129" s="2086" t="s">
        <v>2846</v>
      </c>
      <c r="K129" s="2164">
        <v>42803</v>
      </c>
    </row>
    <row r="130" spans="1:11" ht="12.6" customHeight="1">
      <c r="A130" s="2104"/>
      <c r="B130" s="2162">
        <v>42818</v>
      </c>
      <c r="C130" s="2104">
        <v>42824</v>
      </c>
      <c r="D130" s="2104">
        <v>42835</v>
      </c>
      <c r="E130" s="2086" t="s">
        <v>3334</v>
      </c>
      <c r="F130" s="396" t="s">
        <v>16126</v>
      </c>
      <c r="G130" s="951" t="s">
        <v>16127</v>
      </c>
      <c r="H130" s="396"/>
      <c r="I130" s="2086"/>
      <c r="J130" s="2086" t="s">
        <v>2034</v>
      </c>
      <c r="K130" s="2167">
        <v>42804</v>
      </c>
    </row>
    <row r="131" spans="1:11" ht="12.6" customHeight="1">
      <c r="A131" s="2104"/>
      <c r="B131" s="2162">
        <v>42818</v>
      </c>
      <c r="C131" s="2104">
        <v>42824</v>
      </c>
      <c r="D131" s="2104">
        <v>42838</v>
      </c>
      <c r="E131" s="2086" t="s">
        <v>3334</v>
      </c>
      <c r="F131" s="396" t="s">
        <v>16128</v>
      </c>
      <c r="G131" s="2086" t="s">
        <v>16129</v>
      </c>
      <c r="H131" s="396"/>
      <c r="I131" s="2086"/>
      <c r="J131" s="2086" t="s">
        <v>2034</v>
      </c>
      <c r="K131" s="2150">
        <v>42807</v>
      </c>
    </row>
    <row r="132" spans="1:11" ht="12.6" customHeight="1">
      <c r="A132" s="2153"/>
      <c r="B132" s="2165">
        <v>42818</v>
      </c>
      <c r="C132" s="2153">
        <v>42814</v>
      </c>
      <c r="D132" s="2104">
        <v>42828</v>
      </c>
      <c r="E132" s="2086" t="s">
        <v>3334</v>
      </c>
      <c r="F132" s="2086" t="s">
        <v>16130</v>
      </c>
      <c r="G132" s="2086" t="s">
        <v>16131</v>
      </c>
      <c r="H132" s="2086"/>
      <c r="I132" s="2086"/>
      <c r="J132" s="2086" t="s">
        <v>2846</v>
      </c>
      <c r="K132" s="2164">
        <v>42797</v>
      </c>
    </row>
    <row r="133" spans="1:11" ht="12.6" customHeight="1">
      <c r="A133" s="2153"/>
      <c r="B133" s="2165">
        <v>42821</v>
      </c>
      <c r="C133" s="2104">
        <v>42822</v>
      </c>
      <c r="D133" s="2104">
        <v>42828</v>
      </c>
      <c r="E133" s="2086" t="s">
        <v>3335</v>
      </c>
      <c r="F133" s="396" t="s">
        <v>3830</v>
      </c>
      <c r="G133" s="2086" t="s">
        <v>16132</v>
      </c>
      <c r="H133" s="396" t="s">
        <v>3660</v>
      </c>
      <c r="I133" s="2086"/>
      <c r="J133" s="2086" t="s">
        <v>14366</v>
      </c>
      <c r="K133" s="2147">
        <v>42800</v>
      </c>
    </row>
    <row r="134" spans="1:11" ht="12.6" customHeight="1">
      <c r="A134" s="5"/>
      <c r="B134" s="2165">
        <v>42821</v>
      </c>
      <c r="C134" s="5">
        <v>42832</v>
      </c>
      <c r="D134" s="5">
        <v>42832</v>
      </c>
      <c r="E134" s="2086" t="s">
        <v>3334</v>
      </c>
      <c r="F134" s="2086" t="s">
        <v>16133</v>
      </c>
      <c r="G134" s="2086" t="s">
        <v>16134</v>
      </c>
      <c r="H134" s="2086" t="s">
        <v>4449</v>
      </c>
      <c r="I134" s="2086"/>
      <c r="J134" s="2086" t="s">
        <v>2033</v>
      </c>
      <c r="K134" s="2150">
        <v>42821</v>
      </c>
    </row>
    <row r="135" spans="1:11" ht="12.6" customHeight="1">
      <c r="A135" s="2153"/>
      <c r="B135" s="2165">
        <v>42821</v>
      </c>
      <c r="C135" s="2104">
        <v>42849</v>
      </c>
      <c r="D135" s="2104">
        <v>42849</v>
      </c>
      <c r="E135" s="2086" t="s">
        <v>3334</v>
      </c>
      <c r="F135" s="396" t="s">
        <v>16135</v>
      </c>
      <c r="G135" s="2086" t="s">
        <v>16136</v>
      </c>
      <c r="H135" s="396" t="s">
        <v>12494</v>
      </c>
      <c r="I135" s="2086"/>
      <c r="J135" s="2086" t="s">
        <v>2831</v>
      </c>
      <c r="K135" s="2137"/>
    </row>
    <row r="136" spans="1:11" ht="45.6" customHeight="1">
      <c r="A136" s="2104"/>
      <c r="B136" s="2162">
        <v>42822</v>
      </c>
      <c r="C136" s="2104"/>
      <c r="D136" s="2104">
        <v>42795</v>
      </c>
      <c r="E136" s="2086" t="s">
        <v>3334</v>
      </c>
      <c r="F136" s="396" t="s">
        <v>16137</v>
      </c>
      <c r="G136" s="2086" t="s">
        <v>16138</v>
      </c>
      <c r="H136" s="396" t="s">
        <v>16139</v>
      </c>
      <c r="I136" s="2086"/>
      <c r="J136" s="2086" t="s">
        <v>2033</v>
      </c>
      <c r="K136" s="2150">
        <v>42767</v>
      </c>
    </row>
    <row r="137" spans="1:11" ht="12.6" customHeight="1">
      <c r="A137" s="2104"/>
      <c r="B137" s="2162">
        <v>42822</v>
      </c>
      <c r="C137" s="2104">
        <v>42825</v>
      </c>
      <c r="D137" s="2104">
        <v>42839</v>
      </c>
      <c r="E137" s="951" t="s">
        <v>3334</v>
      </c>
      <c r="F137" s="396" t="s">
        <v>16140</v>
      </c>
      <c r="G137" s="2086" t="s">
        <v>16141</v>
      </c>
      <c r="H137" s="396"/>
      <c r="I137" s="2086"/>
      <c r="J137" s="2086" t="s">
        <v>2034</v>
      </c>
      <c r="K137" s="2150">
        <v>42808</v>
      </c>
    </row>
    <row r="138" spans="1:11" ht="12.6" customHeight="1">
      <c r="A138" s="2104"/>
      <c r="B138" s="2162">
        <v>42822</v>
      </c>
      <c r="C138" s="2104">
        <v>42835</v>
      </c>
      <c r="D138" s="2104">
        <v>42841</v>
      </c>
      <c r="E138" s="951" t="s">
        <v>3334</v>
      </c>
      <c r="F138" s="396" t="s">
        <v>16142</v>
      </c>
      <c r="G138" s="2086" t="s">
        <v>16143</v>
      </c>
      <c r="H138" s="396"/>
      <c r="I138" s="2086"/>
      <c r="J138" s="2086" t="s">
        <v>2034</v>
      </c>
      <c r="K138" s="2150">
        <v>42810</v>
      </c>
    </row>
    <row r="139" spans="1:11" ht="12.6" customHeight="1">
      <c r="A139" s="2104"/>
      <c r="B139" s="2162">
        <v>42822</v>
      </c>
      <c r="C139" s="2104">
        <v>42835</v>
      </c>
      <c r="D139" s="2104">
        <v>42841</v>
      </c>
      <c r="E139" s="951" t="s">
        <v>3334</v>
      </c>
      <c r="F139" s="396" t="s">
        <v>16144</v>
      </c>
      <c r="G139" s="2086" t="s">
        <v>16145</v>
      </c>
      <c r="H139" s="396"/>
      <c r="I139" s="2086"/>
      <c r="J139" s="2086" t="s">
        <v>2034</v>
      </c>
      <c r="K139" s="2150">
        <v>42810</v>
      </c>
    </row>
    <row r="140" spans="1:11" ht="12.6" customHeight="1">
      <c r="A140" s="2104"/>
      <c r="B140" s="2162">
        <v>42822</v>
      </c>
      <c r="C140" s="2104">
        <v>42825</v>
      </c>
      <c r="D140" s="2104">
        <v>42851</v>
      </c>
      <c r="E140" s="951" t="s">
        <v>3334</v>
      </c>
      <c r="F140" s="396" t="s">
        <v>16146</v>
      </c>
      <c r="G140" s="2086" t="s">
        <v>16147</v>
      </c>
      <c r="H140" s="396"/>
      <c r="I140" s="2086"/>
      <c r="J140" s="2086" t="s">
        <v>2034</v>
      </c>
      <c r="K140" s="2150">
        <v>42821</v>
      </c>
    </row>
    <row r="141" spans="1:11" ht="12.6" customHeight="1">
      <c r="A141" s="2104"/>
      <c r="B141" s="2162">
        <v>42822</v>
      </c>
      <c r="C141" s="2104">
        <v>42824</v>
      </c>
      <c r="D141" s="2104">
        <v>42838</v>
      </c>
      <c r="E141" s="951" t="s">
        <v>3334</v>
      </c>
      <c r="F141" s="396" t="s">
        <v>12717</v>
      </c>
      <c r="G141" s="2086" t="s">
        <v>16148</v>
      </c>
      <c r="H141" s="396"/>
      <c r="I141" s="2086"/>
      <c r="J141" s="2086" t="s">
        <v>2034</v>
      </c>
      <c r="K141" s="2150">
        <v>42807</v>
      </c>
    </row>
    <row r="142" spans="1:11" ht="12.6" customHeight="1">
      <c r="A142" s="2153"/>
      <c r="B142" s="2165">
        <v>42822</v>
      </c>
      <c r="C142" s="2153">
        <v>42825</v>
      </c>
      <c r="D142" s="2104">
        <v>42847</v>
      </c>
      <c r="E142" s="951" t="s">
        <v>3334</v>
      </c>
      <c r="F142" s="396" t="s">
        <v>16017</v>
      </c>
      <c r="G142" s="2086" t="s">
        <v>16149</v>
      </c>
      <c r="H142" s="396"/>
      <c r="I142" s="2086"/>
      <c r="J142" s="2086" t="s">
        <v>14366</v>
      </c>
      <c r="K142" s="2147">
        <v>42816</v>
      </c>
    </row>
    <row r="143" spans="1:11" ht="12.6" customHeight="1">
      <c r="A143" s="2104"/>
      <c r="B143" s="2162">
        <v>42822</v>
      </c>
      <c r="C143" s="2104"/>
      <c r="D143" s="2104">
        <v>42828</v>
      </c>
      <c r="E143" s="2086" t="s">
        <v>3334</v>
      </c>
      <c r="F143" s="396" t="s">
        <v>2753</v>
      </c>
      <c r="G143" s="2086" t="s">
        <v>16150</v>
      </c>
      <c r="H143" s="396" t="s">
        <v>12637</v>
      </c>
      <c r="I143" s="2086"/>
      <c r="J143" s="2086" t="s">
        <v>2033</v>
      </c>
      <c r="K143" s="2150">
        <v>42828</v>
      </c>
    </row>
    <row r="144" spans="1:11" ht="12.6" customHeight="1">
      <c r="A144" s="2104"/>
      <c r="B144" s="2162">
        <v>42823</v>
      </c>
      <c r="C144" s="2104">
        <v>42843</v>
      </c>
      <c r="D144" s="2104">
        <v>42854</v>
      </c>
      <c r="E144" s="2086" t="s">
        <v>3334</v>
      </c>
      <c r="F144" s="2086" t="s">
        <v>16151</v>
      </c>
      <c r="G144" s="2086" t="s">
        <v>16152</v>
      </c>
      <c r="H144" s="2086"/>
      <c r="I144" s="2086"/>
      <c r="J144" s="2086" t="s">
        <v>2042</v>
      </c>
      <c r="K144" s="2167">
        <v>42822</v>
      </c>
    </row>
    <row r="145" spans="1:11" ht="12.6" customHeight="1">
      <c r="A145" s="5"/>
      <c r="B145" s="2165">
        <v>42824</v>
      </c>
      <c r="C145" s="5">
        <v>42830</v>
      </c>
      <c r="D145" s="5">
        <v>42854</v>
      </c>
      <c r="E145" s="951" t="s">
        <v>3334</v>
      </c>
      <c r="F145" s="2086" t="s">
        <v>16153</v>
      </c>
      <c r="G145" s="2086" t="s">
        <v>16154</v>
      </c>
      <c r="H145" s="2086" t="s">
        <v>4449</v>
      </c>
      <c r="I145" s="2086"/>
      <c r="J145" s="2086" t="s">
        <v>2033</v>
      </c>
      <c r="K145" s="2150">
        <v>42824</v>
      </c>
    </row>
    <row r="146" spans="1:11" ht="12.6" customHeight="1">
      <c r="A146" s="2153"/>
      <c r="B146" s="2165">
        <v>42824</v>
      </c>
      <c r="C146" s="2104">
        <v>42835</v>
      </c>
      <c r="D146" s="2104">
        <v>42847</v>
      </c>
      <c r="E146" s="951" t="s">
        <v>3334</v>
      </c>
      <c r="F146" s="396" t="s">
        <v>16155</v>
      </c>
      <c r="G146" s="2086" t="s">
        <v>16156</v>
      </c>
      <c r="H146" s="396"/>
      <c r="I146" s="2086"/>
      <c r="J146" s="2086" t="s">
        <v>14366</v>
      </c>
      <c r="K146" s="2147">
        <v>42816</v>
      </c>
    </row>
    <row r="147" spans="1:11" ht="12.6" customHeight="1">
      <c r="A147" s="2153"/>
      <c r="B147" s="2165">
        <v>42824</v>
      </c>
      <c r="C147" s="2080">
        <v>42835</v>
      </c>
      <c r="D147" s="2080">
        <v>42846</v>
      </c>
      <c r="E147" s="2086" t="s">
        <v>3334</v>
      </c>
      <c r="F147" s="2086" t="s">
        <v>16091</v>
      </c>
      <c r="G147" s="2086" t="s">
        <v>16157</v>
      </c>
      <c r="H147" s="2086"/>
      <c r="I147" s="2086"/>
      <c r="J147" s="2086" t="s">
        <v>2846</v>
      </c>
      <c r="K147" s="2166">
        <v>42815</v>
      </c>
    </row>
    <row r="148" spans="1:11" ht="12.6" customHeight="1">
      <c r="A148" s="2153"/>
      <c r="B148" s="2165">
        <v>42825</v>
      </c>
      <c r="C148" s="2153">
        <v>42816</v>
      </c>
      <c r="D148" s="2080">
        <v>42841</v>
      </c>
      <c r="E148" s="2086" t="s">
        <v>3335</v>
      </c>
      <c r="F148" s="2086" t="s">
        <v>16158</v>
      </c>
      <c r="G148" s="2086" t="s">
        <v>16159</v>
      </c>
      <c r="H148" s="2086"/>
      <c r="I148" s="2086"/>
      <c r="J148" s="2086" t="s">
        <v>2846</v>
      </c>
      <c r="K148" s="2166">
        <v>42810</v>
      </c>
    </row>
    <row r="149" spans="1:11" ht="12.6" customHeight="1">
      <c r="A149" s="2104"/>
      <c r="B149" s="2162">
        <v>42825</v>
      </c>
      <c r="C149" s="2104">
        <v>42825</v>
      </c>
      <c r="D149" s="2104">
        <v>42839</v>
      </c>
      <c r="E149" s="2086" t="s">
        <v>3334</v>
      </c>
      <c r="F149" s="396" t="s">
        <v>16160</v>
      </c>
      <c r="G149" s="2086" t="s">
        <v>16161</v>
      </c>
      <c r="H149" s="396"/>
      <c r="I149" s="2086"/>
      <c r="J149" s="2086" t="s">
        <v>14366</v>
      </c>
      <c r="K149" s="2147">
        <v>42808</v>
      </c>
    </row>
    <row r="150" spans="1:11" ht="12.6" customHeight="1">
      <c r="A150" s="2104"/>
      <c r="B150" s="2168">
        <v>42828</v>
      </c>
      <c r="C150" s="2104">
        <v>42835</v>
      </c>
      <c r="D150" s="2104">
        <v>42848</v>
      </c>
      <c r="E150" s="2086" t="s">
        <v>3334</v>
      </c>
      <c r="F150" s="396" t="s">
        <v>16162</v>
      </c>
      <c r="G150" s="2086" t="s">
        <v>16163</v>
      </c>
      <c r="H150" s="396" t="s">
        <v>12494</v>
      </c>
      <c r="I150" s="2086"/>
      <c r="J150" s="2086" t="s">
        <v>2034</v>
      </c>
      <c r="K150" s="2150">
        <v>42817</v>
      </c>
    </row>
    <row r="151" spans="1:11" ht="18.75" customHeight="1">
      <c r="A151" s="2104"/>
      <c r="B151" s="2168">
        <v>42828</v>
      </c>
      <c r="C151" s="2080">
        <v>42843</v>
      </c>
      <c r="D151" s="2080">
        <v>42849</v>
      </c>
      <c r="E151" s="2086" t="s">
        <v>3334</v>
      </c>
      <c r="F151" s="2086" t="s">
        <v>16076</v>
      </c>
      <c r="G151" s="2086" t="s">
        <v>16164</v>
      </c>
      <c r="H151" s="2086"/>
      <c r="I151" s="2086"/>
      <c r="J151" s="2086" t="s">
        <v>2846</v>
      </c>
      <c r="K151" s="2166">
        <v>42818</v>
      </c>
    </row>
    <row r="152" spans="1:11" ht="12.6" customHeight="1">
      <c r="A152" s="2104"/>
      <c r="B152" s="2168">
        <v>42829</v>
      </c>
      <c r="C152" s="2080">
        <v>42838</v>
      </c>
      <c r="D152" s="2080">
        <v>42851</v>
      </c>
      <c r="E152" s="2086" t="s">
        <v>3334</v>
      </c>
      <c r="F152" s="2086" t="s">
        <v>12717</v>
      </c>
      <c r="G152" s="2086" t="s">
        <v>16165</v>
      </c>
      <c r="H152" s="2086"/>
      <c r="I152" s="2086"/>
      <c r="J152" s="2086" t="s">
        <v>2846</v>
      </c>
      <c r="K152" s="2166">
        <v>42821</v>
      </c>
    </row>
    <row r="153" spans="1:11" ht="12.6" customHeight="1">
      <c r="A153" s="2104"/>
      <c r="B153" s="2168">
        <v>42829</v>
      </c>
      <c r="C153" s="2104"/>
      <c r="D153" s="2104">
        <v>42859</v>
      </c>
      <c r="E153" s="2086" t="s">
        <v>3334</v>
      </c>
      <c r="F153" s="396" t="s">
        <v>16166</v>
      </c>
      <c r="G153" s="2086" t="s">
        <v>16167</v>
      </c>
      <c r="H153" s="2086" t="s">
        <v>4449</v>
      </c>
      <c r="I153" s="2086"/>
      <c r="J153" s="2086" t="s">
        <v>2033</v>
      </c>
      <c r="K153" s="2137"/>
    </row>
    <row r="154" spans="1:11" ht="12.6" customHeight="1">
      <c r="A154" s="2104"/>
      <c r="B154" s="2168">
        <v>42829</v>
      </c>
      <c r="C154" s="2104">
        <v>42843</v>
      </c>
      <c r="D154" s="2104">
        <v>42849</v>
      </c>
      <c r="E154" s="2086" t="s">
        <v>3334</v>
      </c>
      <c r="F154" s="396" t="s">
        <v>16168</v>
      </c>
      <c r="G154" s="2086" t="s">
        <v>16169</v>
      </c>
      <c r="H154" s="396"/>
      <c r="I154" s="2086"/>
      <c r="J154" s="2086" t="s">
        <v>2034</v>
      </c>
      <c r="K154" s="2150">
        <v>42818</v>
      </c>
    </row>
    <row r="155" spans="1:11" ht="12.6" customHeight="1">
      <c r="A155" s="2104"/>
      <c r="B155" s="2168">
        <v>42829</v>
      </c>
      <c r="C155" s="2104">
        <v>42843</v>
      </c>
      <c r="D155" s="2104">
        <v>42845</v>
      </c>
      <c r="E155" s="2086" t="s">
        <v>3334</v>
      </c>
      <c r="F155" s="396" t="s">
        <v>16170</v>
      </c>
      <c r="G155" s="2086" t="s">
        <v>16171</v>
      </c>
      <c r="H155" s="396"/>
      <c r="I155" s="2086"/>
      <c r="J155" s="2086" t="s">
        <v>14366</v>
      </c>
      <c r="K155" s="2147">
        <v>42814</v>
      </c>
    </row>
    <row r="156" spans="1:11" ht="12.6" customHeight="1">
      <c r="A156" s="342"/>
      <c r="B156" s="2168">
        <v>42830</v>
      </c>
      <c r="C156" s="2104">
        <v>42835</v>
      </c>
      <c r="D156" s="2104">
        <v>42842</v>
      </c>
      <c r="E156" s="2086" t="s">
        <v>3334</v>
      </c>
      <c r="F156" s="2086" t="s">
        <v>16172</v>
      </c>
      <c r="G156" s="2086" t="s">
        <v>16173</v>
      </c>
      <c r="H156" s="2086"/>
      <c r="I156" s="2086"/>
      <c r="J156" s="2086" t="s">
        <v>2042</v>
      </c>
      <c r="K156" s="2147">
        <v>42811</v>
      </c>
    </row>
    <row r="157" spans="1:11" ht="12.6" customHeight="1">
      <c r="A157" s="904"/>
      <c r="B157" s="2169">
        <v>42832</v>
      </c>
      <c r="C157" s="904">
        <v>42804</v>
      </c>
      <c r="D157" s="904">
        <v>42835</v>
      </c>
      <c r="E157" s="404" t="s">
        <v>3334</v>
      </c>
      <c r="F157" s="622" t="s">
        <v>16174</v>
      </c>
      <c r="G157" s="404" t="s">
        <v>16175</v>
      </c>
      <c r="H157" s="622"/>
      <c r="I157" s="404"/>
      <c r="J157" s="404" t="s">
        <v>2831</v>
      </c>
      <c r="K157" s="2137"/>
    </row>
    <row r="158" spans="1:11" ht="12.6" customHeight="1">
      <c r="A158" s="2104"/>
      <c r="B158" s="2168">
        <v>42832</v>
      </c>
      <c r="C158" s="2104">
        <v>42860</v>
      </c>
      <c r="D158" s="2104">
        <v>42860</v>
      </c>
      <c r="E158" s="2086" t="s">
        <v>3334</v>
      </c>
      <c r="F158" s="396" t="s">
        <v>16176</v>
      </c>
      <c r="G158" s="2086" t="s">
        <v>16177</v>
      </c>
      <c r="H158" s="396"/>
      <c r="I158" s="2086"/>
      <c r="J158" s="2086" t="s">
        <v>2034</v>
      </c>
      <c r="K158" s="2150">
        <v>42860</v>
      </c>
    </row>
    <row r="159" spans="1:11" ht="12.6" customHeight="1">
      <c r="A159" s="2080"/>
      <c r="B159" s="2170">
        <v>42835</v>
      </c>
      <c r="C159" s="2104">
        <v>42832</v>
      </c>
      <c r="D159" s="2104">
        <v>42832</v>
      </c>
      <c r="E159" s="2086" t="s">
        <v>3335</v>
      </c>
      <c r="F159" s="2086" t="s">
        <v>5337</v>
      </c>
      <c r="G159" s="2086" t="s">
        <v>16178</v>
      </c>
      <c r="H159" s="2086"/>
      <c r="I159" s="2086"/>
      <c r="J159" s="2086" t="s">
        <v>14366</v>
      </c>
      <c r="K159" s="2137"/>
    </row>
    <row r="160" spans="1:11" ht="12.6" customHeight="1">
      <c r="A160" s="2080"/>
      <c r="B160" s="2170">
        <v>42835</v>
      </c>
      <c r="C160" s="2104">
        <v>42835</v>
      </c>
      <c r="D160" s="2104">
        <v>42841</v>
      </c>
      <c r="E160" s="2086" t="s">
        <v>3334</v>
      </c>
      <c r="F160" s="396" t="s">
        <v>16179</v>
      </c>
      <c r="G160" s="2086" t="s">
        <v>16180</v>
      </c>
      <c r="H160" s="396"/>
      <c r="I160" s="2086"/>
      <c r="J160" s="2086" t="s">
        <v>2831</v>
      </c>
      <c r="K160" s="2137"/>
    </row>
    <row r="161" spans="1:11" ht="12.6" customHeight="1">
      <c r="A161" s="2080"/>
      <c r="B161" s="2170">
        <v>42835</v>
      </c>
      <c r="C161" s="2104">
        <v>42825</v>
      </c>
      <c r="D161" s="2104">
        <v>42845</v>
      </c>
      <c r="E161" s="2086" t="s">
        <v>3334</v>
      </c>
      <c r="F161" s="396" t="s">
        <v>16181</v>
      </c>
      <c r="G161" s="2086" t="s">
        <v>16182</v>
      </c>
      <c r="H161" s="396"/>
      <c r="I161" s="2086"/>
      <c r="J161" s="2086" t="s">
        <v>2831</v>
      </c>
      <c r="K161" s="2137"/>
    </row>
    <row r="162" spans="1:11" ht="12.6" customHeight="1">
      <c r="A162" s="2080"/>
      <c r="B162" s="2170">
        <v>42835</v>
      </c>
      <c r="C162" s="2104">
        <v>42835</v>
      </c>
      <c r="D162" s="2104">
        <v>42840</v>
      </c>
      <c r="E162" s="2086" t="s">
        <v>3335</v>
      </c>
      <c r="F162" s="396" t="s">
        <v>16183</v>
      </c>
      <c r="G162" s="2086" t="s">
        <v>16184</v>
      </c>
      <c r="H162" s="396"/>
      <c r="I162" s="2086"/>
      <c r="J162" s="2086" t="s">
        <v>2831</v>
      </c>
      <c r="K162" s="2137"/>
    </row>
    <row r="163" spans="1:11" ht="12.6" customHeight="1">
      <c r="A163" s="2104"/>
      <c r="B163" s="2168">
        <v>42835</v>
      </c>
      <c r="C163" s="2104"/>
      <c r="D163" s="2104">
        <v>42865</v>
      </c>
      <c r="E163" s="2086" t="s">
        <v>3335</v>
      </c>
      <c r="F163" s="396" t="s">
        <v>16185</v>
      </c>
      <c r="G163" s="2086" t="s">
        <v>16186</v>
      </c>
      <c r="H163" s="396" t="s">
        <v>16187</v>
      </c>
      <c r="I163" s="2086"/>
      <c r="J163" s="2086" t="s">
        <v>2033</v>
      </c>
      <c r="K163" s="2137"/>
    </row>
    <row r="164" spans="1:11" ht="12.6" customHeight="1">
      <c r="A164" s="2104"/>
      <c r="B164" s="2168">
        <v>42836</v>
      </c>
      <c r="C164" s="2104">
        <v>42838</v>
      </c>
      <c r="D164" s="2104">
        <v>42847</v>
      </c>
      <c r="E164" s="2086" t="s">
        <v>3335</v>
      </c>
      <c r="F164" s="396" t="s">
        <v>16188</v>
      </c>
      <c r="G164" s="2086" t="s">
        <v>16189</v>
      </c>
      <c r="H164" s="396" t="s">
        <v>3660</v>
      </c>
      <c r="I164" s="2086"/>
      <c r="J164" s="2086" t="s">
        <v>2034</v>
      </c>
      <c r="K164" s="2150">
        <v>42816</v>
      </c>
    </row>
    <row r="165" spans="1:11" ht="12.6" customHeight="1">
      <c r="A165" s="2104"/>
      <c r="B165" s="2168">
        <v>42836</v>
      </c>
      <c r="C165" s="2104">
        <v>42859</v>
      </c>
      <c r="D165" s="2104">
        <v>42859</v>
      </c>
      <c r="E165" s="2086" t="s">
        <v>3334</v>
      </c>
      <c r="F165" s="396" t="s">
        <v>16190</v>
      </c>
      <c r="G165" s="2086" t="s">
        <v>16191</v>
      </c>
      <c r="H165" s="396"/>
      <c r="I165" s="2086"/>
      <c r="J165" s="2086" t="s">
        <v>2034</v>
      </c>
      <c r="K165" s="2150">
        <v>42829</v>
      </c>
    </row>
    <row r="166" spans="1:11" ht="12.6" customHeight="1">
      <c r="A166" s="2080"/>
      <c r="B166" s="2170">
        <v>42836</v>
      </c>
      <c r="C166" s="2104">
        <v>42838</v>
      </c>
      <c r="D166" s="2104">
        <v>42838</v>
      </c>
      <c r="E166" s="2086" t="s">
        <v>3334</v>
      </c>
      <c r="F166" s="396" t="s">
        <v>16039</v>
      </c>
      <c r="G166" s="2086" t="s">
        <v>16192</v>
      </c>
      <c r="H166" s="396"/>
      <c r="I166" s="2086"/>
      <c r="J166" s="2086" t="s">
        <v>14366</v>
      </c>
      <c r="K166" s="2147">
        <v>42832</v>
      </c>
    </row>
    <row r="167" spans="1:11" ht="12.6" customHeight="1">
      <c r="A167" s="2104"/>
      <c r="B167" s="2168">
        <v>42836</v>
      </c>
      <c r="C167" s="2104">
        <v>42846</v>
      </c>
      <c r="D167" s="2104">
        <v>42861</v>
      </c>
      <c r="E167" s="2086" t="s">
        <v>3334</v>
      </c>
      <c r="F167" s="396" t="s">
        <v>16193</v>
      </c>
      <c r="G167" s="2086" t="s">
        <v>16194</v>
      </c>
      <c r="H167" s="396"/>
      <c r="I167" s="2086"/>
      <c r="J167" s="2086" t="s">
        <v>2034</v>
      </c>
      <c r="K167" s="2150">
        <v>42831</v>
      </c>
    </row>
    <row r="168" spans="1:11" ht="12.6" customHeight="1">
      <c r="A168" s="2104"/>
      <c r="B168" s="2168">
        <v>42837</v>
      </c>
      <c r="C168" s="2104">
        <v>42837</v>
      </c>
      <c r="D168" s="2104">
        <v>42836</v>
      </c>
      <c r="E168" s="2086"/>
      <c r="F168" s="396" t="s">
        <v>16195</v>
      </c>
      <c r="G168" s="2086" t="s">
        <v>16196</v>
      </c>
      <c r="H168" s="396" t="s">
        <v>3573</v>
      </c>
      <c r="I168" s="2086"/>
      <c r="J168" s="2086" t="s">
        <v>2033</v>
      </c>
      <c r="K168" s="2150">
        <v>42822</v>
      </c>
    </row>
    <row r="169" spans="1:11" ht="12.6" customHeight="1">
      <c r="A169" s="5"/>
      <c r="B169" s="2168">
        <v>42837</v>
      </c>
      <c r="C169" s="342"/>
      <c r="D169" s="5">
        <v>42851</v>
      </c>
      <c r="E169" s="2086" t="s">
        <v>3335</v>
      </c>
      <c r="F169" s="2086" t="s">
        <v>2202</v>
      </c>
      <c r="G169" s="2086" t="s">
        <v>16197</v>
      </c>
      <c r="H169" s="2086"/>
      <c r="I169" s="2086"/>
      <c r="J169" s="2086" t="s">
        <v>2034</v>
      </c>
      <c r="K169" s="2150">
        <v>42820</v>
      </c>
    </row>
    <row r="170" spans="1:11" ht="12.6" customHeight="1">
      <c r="A170" s="2104"/>
      <c r="B170" s="2168">
        <v>42838</v>
      </c>
      <c r="C170" s="2104">
        <v>42852</v>
      </c>
      <c r="D170" s="2104">
        <v>42861</v>
      </c>
      <c r="E170" s="2086" t="s">
        <v>3334</v>
      </c>
      <c r="F170" s="396" t="s">
        <v>12898</v>
      </c>
      <c r="G170" s="2086" t="s">
        <v>16198</v>
      </c>
      <c r="H170" s="396"/>
      <c r="I170" s="2086"/>
      <c r="J170" s="2086" t="s">
        <v>2034</v>
      </c>
      <c r="K170" s="2150">
        <v>42831</v>
      </c>
    </row>
    <row r="171" spans="1:11" ht="12.6" customHeight="1">
      <c r="A171" s="2104"/>
      <c r="B171" s="2168">
        <v>42843</v>
      </c>
      <c r="C171" s="2104"/>
      <c r="D171" s="2104">
        <v>42865</v>
      </c>
      <c r="E171" s="2086" t="s">
        <v>3334</v>
      </c>
      <c r="F171" s="396" t="s">
        <v>16199</v>
      </c>
      <c r="G171" s="2086" t="s">
        <v>16200</v>
      </c>
      <c r="H171" s="396" t="s">
        <v>16201</v>
      </c>
      <c r="I171" s="2086"/>
      <c r="J171" s="2086" t="s">
        <v>2033</v>
      </c>
      <c r="K171" s="2137"/>
    </row>
    <row r="172" spans="1:11" ht="12.6" customHeight="1">
      <c r="A172" s="2171"/>
      <c r="B172" s="2168">
        <v>42843</v>
      </c>
      <c r="C172" s="2104">
        <v>42835</v>
      </c>
      <c r="D172" s="2104">
        <v>42846</v>
      </c>
      <c r="E172" s="2086" t="s">
        <v>3335</v>
      </c>
      <c r="F172" s="396" t="s">
        <v>16202</v>
      </c>
      <c r="G172" s="2086" t="s">
        <v>16203</v>
      </c>
      <c r="H172" s="396" t="s">
        <v>15920</v>
      </c>
      <c r="I172" s="2086"/>
      <c r="J172" s="2086" t="s">
        <v>2831</v>
      </c>
      <c r="K172" s="2137"/>
    </row>
    <row r="173" spans="1:11" ht="12.6" customHeight="1">
      <c r="A173" s="2080"/>
      <c r="B173" s="2170">
        <v>42844</v>
      </c>
      <c r="C173" s="2080">
        <v>42843</v>
      </c>
      <c r="D173" s="2153">
        <v>42866</v>
      </c>
      <c r="E173" s="2086" t="s">
        <v>3334</v>
      </c>
      <c r="F173" s="2086" t="s">
        <v>16204</v>
      </c>
      <c r="G173" s="2086" t="s">
        <v>16205</v>
      </c>
      <c r="H173" s="2086" t="s">
        <v>3660</v>
      </c>
      <c r="I173" s="2086"/>
      <c r="J173" s="2086" t="s">
        <v>2846</v>
      </c>
      <c r="K173" s="2143">
        <v>42836</v>
      </c>
    </row>
    <row r="174" spans="1:11" ht="12.6" customHeight="1">
      <c r="A174" s="2080"/>
      <c r="B174" s="2170">
        <v>42844</v>
      </c>
      <c r="C174" s="2104">
        <v>42852</v>
      </c>
      <c r="D174" s="2104">
        <v>42852</v>
      </c>
      <c r="E174" s="2086" t="s">
        <v>3334</v>
      </c>
      <c r="F174" s="396" t="s">
        <v>16206</v>
      </c>
      <c r="G174" s="2086" t="s">
        <v>16207</v>
      </c>
      <c r="H174" s="396"/>
      <c r="I174" s="2086"/>
      <c r="J174" s="2086" t="s">
        <v>14366</v>
      </c>
      <c r="K174" s="2147">
        <v>42822</v>
      </c>
    </row>
    <row r="175" spans="1:11" ht="12.6" customHeight="1">
      <c r="A175" s="2080"/>
      <c r="B175" s="2170">
        <v>42846</v>
      </c>
      <c r="C175" s="2153">
        <v>42865</v>
      </c>
      <c r="D175" s="2153">
        <v>42865</v>
      </c>
      <c r="E175" s="2086" t="s">
        <v>3334</v>
      </c>
      <c r="F175" s="2086" t="s">
        <v>16208</v>
      </c>
      <c r="G175" s="2086" t="s">
        <v>16209</v>
      </c>
      <c r="H175" s="2086"/>
      <c r="I175" s="2086"/>
      <c r="J175" s="2086" t="s">
        <v>2846</v>
      </c>
      <c r="K175" s="2143">
        <v>42835</v>
      </c>
    </row>
    <row r="176" spans="1:11" ht="12.6" customHeight="1">
      <c r="A176" s="2104"/>
      <c r="B176" s="2168">
        <v>42848</v>
      </c>
      <c r="C176" s="2104">
        <v>42879</v>
      </c>
      <c r="D176" s="2104">
        <v>42879</v>
      </c>
      <c r="E176" s="2086" t="s">
        <v>3335</v>
      </c>
      <c r="F176" s="396" t="s">
        <v>16210</v>
      </c>
      <c r="G176" s="2086" t="s">
        <v>16211</v>
      </c>
      <c r="H176" s="396"/>
      <c r="I176" s="2086"/>
      <c r="J176" s="2086" t="s">
        <v>2033</v>
      </c>
      <c r="K176" s="2137"/>
    </row>
    <row r="177" spans="1:11" ht="12.6" customHeight="1">
      <c r="A177" s="2104"/>
      <c r="B177" s="2168">
        <v>42849</v>
      </c>
      <c r="C177" s="2104">
        <v>42858</v>
      </c>
      <c r="D177" s="2104">
        <v>42868</v>
      </c>
      <c r="E177" s="2086" t="s">
        <v>3334</v>
      </c>
      <c r="F177" s="396" t="s">
        <v>12898</v>
      </c>
      <c r="G177" s="2086" t="s">
        <v>16212</v>
      </c>
      <c r="H177" s="396"/>
      <c r="I177" s="2086"/>
      <c r="J177" s="2086" t="s">
        <v>2034</v>
      </c>
      <c r="K177" s="2150">
        <v>42838</v>
      </c>
    </row>
    <row r="178" spans="1:11" ht="12.6" customHeight="1">
      <c r="A178" s="2104"/>
      <c r="B178" s="2168">
        <v>42849</v>
      </c>
      <c r="C178" s="2104">
        <v>42853</v>
      </c>
      <c r="D178" s="2104">
        <v>42873</v>
      </c>
      <c r="E178" s="2086" t="s">
        <v>3334</v>
      </c>
      <c r="F178" s="396" t="s">
        <v>16213</v>
      </c>
      <c r="G178" s="2086" t="s">
        <v>16214</v>
      </c>
      <c r="H178" s="396"/>
      <c r="I178" s="2086"/>
      <c r="J178" s="2086" t="s">
        <v>2034</v>
      </c>
      <c r="K178" s="2150">
        <v>42965</v>
      </c>
    </row>
    <row r="179" spans="1:11" ht="12.6" customHeight="1">
      <c r="A179" s="2080"/>
      <c r="B179" s="2170">
        <v>42849</v>
      </c>
      <c r="C179" s="2080">
        <v>42838</v>
      </c>
      <c r="D179" s="2157">
        <v>42863</v>
      </c>
      <c r="E179" s="2086" t="s">
        <v>3334</v>
      </c>
      <c r="F179" s="2086" t="s">
        <v>16215</v>
      </c>
      <c r="G179" s="2086" t="s">
        <v>16216</v>
      </c>
      <c r="H179" s="2086" t="s">
        <v>3660</v>
      </c>
      <c r="I179" s="2086"/>
      <c r="J179" s="2086" t="s">
        <v>2846</v>
      </c>
      <c r="K179" s="2147">
        <v>42830</v>
      </c>
    </row>
    <row r="180" spans="1:11" ht="12.6" customHeight="1">
      <c r="A180" s="2080"/>
      <c r="B180" s="2170">
        <v>42849</v>
      </c>
      <c r="C180" s="2153">
        <v>42865</v>
      </c>
      <c r="D180" s="2153">
        <v>42874</v>
      </c>
      <c r="E180" s="2086" t="s">
        <v>3334</v>
      </c>
      <c r="F180" s="2086" t="s">
        <v>16217</v>
      </c>
      <c r="G180" s="2086" t="s">
        <v>16218</v>
      </c>
      <c r="H180" s="2086"/>
      <c r="I180" s="2086"/>
      <c r="J180" s="2086" t="s">
        <v>2846</v>
      </c>
      <c r="K180" s="2143">
        <v>42844</v>
      </c>
    </row>
    <row r="181" spans="1:11" ht="12.6" customHeight="1">
      <c r="A181" s="2080"/>
      <c r="B181" s="2170">
        <v>42849</v>
      </c>
      <c r="C181" s="2153">
        <v>42865</v>
      </c>
      <c r="D181" s="2153">
        <v>42874</v>
      </c>
      <c r="E181" s="2086" t="s">
        <v>3334</v>
      </c>
      <c r="F181" s="2086" t="s">
        <v>16219</v>
      </c>
      <c r="G181" s="2086" t="s">
        <v>16220</v>
      </c>
      <c r="H181" s="2086"/>
      <c r="I181" s="2086"/>
      <c r="J181" s="2086" t="s">
        <v>2846</v>
      </c>
      <c r="K181" s="2143">
        <v>42844</v>
      </c>
    </row>
    <row r="182" spans="1:11" ht="12.6" customHeight="1">
      <c r="A182" s="2080"/>
      <c r="B182" s="2170">
        <v>42849</v>
      </c>
      <c r="C182" s="2080">
        <v>42849</v>
      </c>
      <c r="D182" s="2080">
        <v>42855</v>
      </c>
      <c r="E182" s="2086" t="s">
        <v>3334</v>
      </c>
      <c r="F182" s="2086" t="s">
        <v>4121</v>
      </c>
      <c r="G182" s="2086" t="s">
        <v>16221</v>
      </c>
      <c r="H182" s="2086"/>
      <c r="I182" s="2086"/>
      <c r="J182" s="2086" t="s">
        <v>2846</v>
      </c>
      <c r="K182" s="2166">
        <v>42825</v>
      </c>
    </row>
    <row r="183" spans="1:11" ht="12.6" customHeight="1">
      <c r="A183" s="2080"/>
      <c r="B183" s="2170">
        <v>42849</v>
      </c>
      <c r="C183" s="2104">
        <v>42849</v>
      </c>
      <c r="D183" s="2104">
        <v>42849</v>
      </c>
      <c r="E183" s="2086" t="s">
        <v>3335</v>
      </c>
      <c r="F183" s="396" t="s">
        <v>13631</v>
      </c>
      <c r="G183" s="2086" t="s">
        <v>16222</v>
      </c>
      <c r="H183" s="2086"/>
      <c r="I183" s="2086"/>
      <c r="J183" s="2086" t="s">
        <v>2042</v>
      </c>
      <c r="K183" s="2150">
        <v>42832</v>
      </c>
    </row>
    <row r="184" spans="1:11" ht="12.6" customHeight="1">
      <c r="A184" s="2080"/>
      <c r="B184" s="2170">
        <v>42849</v>
      </c>
      <c r="C184" s="2104">
        <v>42852</v>
      </c>
      <c r="D184" s="2104">
        <v>42860</v>
      </c>
      <c r="E184" s="2086" t="s">
        <v>3334</v>
      </c>
      <c r="F184" s="396" t="s">
        <v>16223</v>
      </c>
      <c r="G184" s="2086" t="s">
        <v>16224</v>
      </c>
      <c r="H184" s="2086"/>
      <c r="I184" s="2086"/>
      <c r="J184" s="2086" t="s">
        <v>2831</v>
      </c>
      <c r="K184" s="2137"/>
    </row>
    <row r="185" spans="1:11" ht="12.6" customHeight="1">
      <c r="A185" s="2104"/>
      <c r="B185" s="2168">
        <v>42850</v>
      </c>
      <c r="C185" s="2104">
        <v>42850</v>
      </c>
      <c r="D185" s="2104">
        <v>42851</v>
      </c>
      <c r="E185" s="2086" t="s">
        <v>3334</v>
      </c>
      <c r="F185" s="396" t="s">
        <v>13736</v>
      </c>
      <c r="G185" s="2086" t="s">
        <v>16225</v>
      </c>
      <c r="H185" s="396"/>
      <c r="I185" s="2086"/>
      <c r="J185" s="2086" t="s">
        <v>2034</v>
      </c>
      <c r="K185" s="2150">
        <v>42845</v>
      </c>
    </row>
    <row r="186" spans="1:11" ht="12.6" customHeight="1">
      <c r="A186" s="2080"/>
      <c r="B186" s="2170">
        <v>42850</v>
      </c>
      <c r="C186" s="2104">
        <v>42851</v>
      </c>
      <c r="D186" s="2104">
        <v>42853</v>
      </c>
      <c r="E186" s="2086" t="s">
        <v>3334</v>
      </c>
      <c r="F186" s="396" t="s">
        <v>16226</v>
      </c>
      <c r="G186" s="2086" t="s">
        <v>16227</v>
      </c>
      <c r="H186" s="396"/>
      <c r="I186" s="2086"/>
      <c r="J186" s="2086" t="s">
        <v>14366</v>
      </c>
      <c r="K186" s="2147">
        <v>42823</v>
      </c>
    </row>
    <row r="187" spans="1:11" ht="12.6" customHeight="1">
      <c r="A187" s="2104"/>
      <c r="B187" s="2168">
        <v>42850</v>
      </c>
      <c r="C187" s="2172"/>
      <c r="D187" s="2172">
        <v>42857</v>
      </c>
      <c r="E187" s="552" t="s">
        <v>3335</v>
      </c>
      <c r="F187" s="2173" t="s">
        <v>16228</v>
      </c>
      <c r="G187" s="552" t="s">
        <v>16229</v>
      </c>
      <c r="H187" s="2173"/>
      <c r="I187" s="552"/>
      <c r="J187" s="552" t="s">
        <v>2033</v>
      </c>
      <c r="K187" s="2174">
        <v>42849</v>
      </c>
    </row>
    <row r="188" spans="1:11" ht="34.200000000000003" customHeight="1">
      <c r="A188" s="2104"/>
      <c r="B188" s="2168">
        <v>42850</v>
      </c>
      <c r="C188" s="2172"/>
      <c r="D188" s="2172">
        <v>42858</v>
      </c>
      <c r="E188" s="552" t="s">
        <v>3337</v>
      </c>
      <c r="F188" s="2173" t="s">
        <v>16230</v>
      </c>
      <c r="G188" s="2173" t="s">
        <v>16231</v>
      </c>
      <c r="H188" s="2173" t="s">
        <v>16232</v>
      </c>
      <c r="I188" s="552"/>
      <c r="J188" s="552" t="s">
        <v>2033</v>
      </c>
      <c r="K188" s="2174">
        <v>42846</v>
      </c>
    </row>
    <row r="189" spans="1:11" ht="12.6" customHeight="1">
      <c r="A189" s="2104"/>
      <c r="B189" s="2168">
        <v>42850</v>
      </c>
      <c r="C189" s="2104">
        <v>42853</v>
      </c>
      <c r="D189" s="2104">
        <v>42860</v>
      </c>
      <c r="E189" s="2086" t="s">
        <v>3334</v>
      </c>
      <c r="F189" s="396" t="s">
        <v>16233</v>
      </c>
      <c r="G189" s="2086" t="s">
        <v>16234</v>
      </c>
      <c r="H189" s="2086"/>
      <c r="I189" s="2086"/>
      <c r="J189" s="2086" t="s">
        <v>2831</v>
      </c>
      <c r="K189" s="2137"/>
    </row>
    <row r="190" spans="1:11" ht="12.6" customHeight="1">
      <c r="A190" s="2104"/>
      <c r="B190" s="2168">
        <v>42850</v>
      </c>
      <c r="C190" s="2104">
        <v>42860</v>
      </c>
      <c r="D190" s="2157">
        <v>42860</v>
      </c>
      <c r="E190" s="2086" t="s">
        <v>3334</v>
      </c>
      <c r="F190" s="396" t="s">
        <v>16235</v>
      </c>
      <c r="G190" s="2086" t="s">
        <v>16236</v>
      </c>
      <c r="H190" s="2086"/>
      <c r="I190" s="2086"/>
      <c r="J190" s="2086" t="s">
        <v>2831</v>
      </c>
      <c r="K190" s="2137"/>
    </row>
    <row r="191" spans="1:11" ht="12.6" customHeight="1">
      <c r="A191" s="2104"/>
      <c r="B191" s="2168">
        <v>42850</v>
      </c>
      <c r="C191" s="2104">
        <v>42858</v>
      </c>
      <c r="D191" s="2104">
        <v>42868</v>
      </c>
      <c r="E191" s="2086" t="s">
        <v>3334</v>
      </c>
      <c r="F191" s="396" t="s">
        <v>16237</v>
      </c>
      <c r="G191" s="2086" t="s">
        <v>16238</v>
      </c>
      <c r="H191" s="2086"/>
      <c r="I191" s="2086"/>
      <c r="J191" s="2086" t="s">
        <v>2831</v>
      </c>
      <c r="K191" s="2137"/>
    </row>
    <row r="192" spans="1:11" ht="12.6" customHeight="1">
      <c r="A192" s="2080"/>
      <c r="B192" s="2170">
        <v>42851</v>
      </c>
      <c r="C192" s="2080">
        <v>42845</v>
      </c>
      <c r="D192" s="2157">
        <v>42860</v>
      </c>
      <c r="E192" s="2086" t="s">
        <v>3334</v>
      </c>
      <c r="F192" s="2086" t="s">
        <v>12717</v>
      </c>
      <c r="G192" s="2086" t="s">
        <v>16239</v>
      </c>
      <c r="H192" s="2086"/>
      <c r="I192" s="2086"/>
      <c r="J192" s="2086" t="s">
        <v>2846</v>
      </c>
      <c r="K192" s="2147">
        <v>42830</v>
      </c>
    </row>
    <row r="193" spans="1:11" ht="12.6" customHeight="1">
      <c r="A193" s="2080"/>
      <c r="B193" s="2170">
        <v>42851</v>
      </c>
      <c r="C193" s="2080">
        <v>42853</v>
      </c>
      <c r="D193" s="2153">
        <v>42874</v>
      </c>
      <c r="E193" s="2086" t="s">
        <v>3334</v>
      </c>
      <c r="F193" s="2086" t="s">
        <v>16240</v>
      </c>
      <c r="G193" s="2086" t="s">
        <v>16241</v>
      </c>
      <c r="H193" s="2086"/>
      <c r="I193" s="2086"/>
      <c r="J193" s="2086" t="s">
        <v>2846</v>
      </c>
      <c r="K193" s="2143">
        <v>42844</v>
      </c>
    </row>
    <row r="194" spans="1:11" ht="12.6" customHeight="1">
      <c r="A194" s="2080"/>
      <c r="B194" s="2170">
        <v>42851</v>
      </c>
      <c r="C194" s="2153">
        <v>42880</v>
      </c>
      <c r="D194" s="2153">
        <v>42880</v>
      </c>
      <c r="E194" s="2086" t="s">
        <v>3334</v>
      </c>
      <c r="F194" s="2086" t="s">
        <v>16242</v>
      </c>
      <c r="G194" s="2086" t="s">
        <v>16243</v>
      </c>
      <c r="H194" s="2086"/>
      <c r="I194" s="2086"/>
      <c r="J194" s="2086" t="s">
        <v>2846</v>
      </c>
      <c r="K194" s="2143">
        <v>42849</v>
      </c>
    </row>
    <row r="195" spans="1:11" ht="12.6" customHeight="1">
      <c r="A195" s="2080"/>
      <c r="B195" s="2170">
        <v>42851</v>
      </c>
      <c r="C195" s="2153">
        <v>42846</v>
      </c>
      <c r="D195" s="2153">
        <v>42846</v>
      </c>
      <c r="E195" s="2086" t="s">
        <v>3335</v>
      </c>
      <c r="F195" s="2176" t="s">
        <v>16244</v>
      </c>
      <c r="G195" s="2086" t="s">
        <v>16245</v>
      </c>
      <c r="H195" s="2086" t="s">
        <v>3660</v>
      </c>
      <c r="I195" s="2086"/>
      <c r="J195" s="2086" t="s">
        <v>2042</v>
      </c>
      <c r="K195" s="2143">
        <v>42822</v>
      </c>
    </row>
    <row r="196" spans="1:11" ht="22.8" customHeight="1">
      <c r="A196" s="2157"/>
      <c r="B196" s="2170">
        <v>42853</v>
      </c>
      <c r="C196" s="2104">
        <v>42855</v>
      </c>
      <c r="D196" s="2104">
        <v>42855</v>
      </c>
      <c r="E196" s="2086" t="s">
        <v>3335</v>
      </c>
      <c r="F196" s="396" t="s">
        <v>13006</v>
      </c>
      <c r="G196" s="396" t="s">
        <v>16246</v>
      </c>
      <c r="H196" s="396"/>
      <c r="I196" s="2086"/>
      <c r="J196" s="2086" t="s">
        <v>2042</v>
      </c>
      <c r="K196" s="2166">
        <v>42825</v>
      </c>
    </row>
    <row r="197" spans="1:11" ht="12.6" customHeight="1">
      <c r="A197" s="2104"/>
      <c r="B197" s="2177">
        <v>42857</v>
      </c>
      <c r="C197" s="2104"/>
      <c r="D197" s="2104">
        <v>42858</v>
      </c>
      <c r="E197" s="2086" t="s">
        <v>3337</v>
      </c>
      <c r="F197" s="396" t="s">
        <v>2548</v>
      </c>
      <c r="G197" s="2086" t="s">
        <v>16247</v>
      </c>
      <c r="H197" s="396" t="s">
        <v>16248</v>
      </c>
      <c r="I197" s="2086"/>
      <c r="J197" s="2086" t="s">
        <v>2033</v>
      </c>
      <c r="K197" s="2137"/>
    </row>
    <row r="198" spans="1:11" ht="22.8" customHeight="1">
      <c r="A198" s="2157"/>
      <c r="B198" s="2178">
        <v>42857</v>
      </c>
      <c r="C198" s="2104">
        <v>42845</v>
      </c>
      <c r="D198" s="2104">
        <v>42849</v>
      </c>
      <c r="E198" s="2086" t="s">
        <v>3334</v>
      </c>
      <c r="F198" s="396" t="s">
        <v>14149</v>
      </c>
      <c r="G198" s="2086" t="s">
        <v>16249</v>
      </c>
      <c r="H198" s="396" t="s">
        <v>16250</v>
      </c>
      <c r="I198" s="2086"/>
      <c r="J198" s="2086" t="s">
        <v>14366</v>
      </c>
      <c r="K198" s="2166">
        <v>42817</v>
      </c>
    </row>
    <row r="199" spans="1:11" ht="21.75" customHeight="1">
      <c r="A199" s="2104"/>
      <c r="B199" s="2177">
        <v>42857</v>
      </c>
      <c r="C199" s="2104">
        <v>42858</v>
      </c>
      <c r="D199" s="2104">
        <v>42865</v>
      </c>
      <c r="E199" s="2086" t="s">
        <v>3334</v>
      </c>
      <c r="F199" s="396" t="s">
        <v>16251</v>
      </c>
      <c r="G199" s="2086" t="s">
        <v>16252</v>
      </c>
      <c r="H199" s="396"/>
      <c r="I199" s="2086"/>
      <c r="J199" s="2086" t="s">
        <v>2034</v>
      </c>
      <c r="K199" s="2150">
        <v>42835</v>
      </c>
    </row>
    <row r="200" spans="1:11" ht="12.6" customHeight="1">
      <c r="A200" s="2104"/>
      <c r="B200" s="2177">
        <v>42857</v>
      </c>
      <c r="C200" s="2104">
        <v>42853</v>
      </c>
      <c r="D200" s="2104">
        <v>42875</v>
      </c>
      <c r="E200" s="2086" t="s">
        <v>3334</v>
      </c>
      <c r="F200" s="396" t="s">
        <v>16253</v>
      </c>
      <c r="G200" s="2086" t="s">
        <v>16254</v>
      </c>
      <c r="H200" s="396"/>
      <c r="I200" s="2086"/>
      <c r="J200" s="2086" t="s">
        <v>2034</v>
      </c>
      <c r="K200" s="2150">
        <v>42838</v>
      </c>
    </row>
    <row r="201" spans="1:11" ht="12.6" customHeight="1">
      <c r="A201" s="2104"/>
      <c r="B201" s="2177">
        <v>42857</v>
      </c>
      <c r="C201" s="2104">
        <v>42842</v>
      </c>
      <c r="D201" s="2104">
        <v>42863</v>
      </c>
      <c r="E201" s="2086" t="s">
        <v>3334</v>
      </c>
      <c r="F201" s="396" t="s">
        <v>16255</v>
      </c>
      <c r="G201" s="2086" t="s">
        <v>16256</v>
      </c>
      <c r="H201" s="396"/>
      <c r="I201" s="2086"/>
      <c r="J201" s="2086" t="s">
        <v>2034</v>
      </c>
      <c r="K201" s="2137"/>
    </row>
    <row r="202" spans="1:11" ht="12.6" customHeight="1">
      <c r="A202" s="2104"/>
      <c r="B202" s="2177">
        <v>42857</v>
      </c>
      <c r="C202" s="2104">
        <v>42870</v>
      </c>
      <c r="D202" s="2104">
        <v>42881</v>
      </c>
      <c r="E202" s="2086" t="s">
        <v>3335</v>
      </c>
      <c r="F202" s="396" t="s">
        <v>15630</v>
      </c>
      <c r="G202" s="2086" t="s">
        <v>16257</v>
      </c>
      <c r="H202" s="396"/>
      <c r="I202" s="2086"/>
      <c r="J202" s="2086" t="s">
        <v>2034</v>
      </c>
      <c r="K202" s="2150">
        <v>42849</v>
      </c>
    </row>
    <row r="203" spans="1:11" ht="12.6" customHeight="1">
      <c r="A203" s="2157"/>
      <c r="B203" s="2178">
        <v>42858</v>
      </c>
      <c r="C203" s="2104">
        <v>42844</v>
      </c>
      <c r="D203" s="2157">
        <v>42863</v>
      </c>
      <c r="E203" s="2086" t="s">
        <v>3335</v>
      </c>
      <c r="F203" s="396" t="s">
        <v>3352</v>
      </c>
      <c r="G203" s="2086" t="s">
        <v>16258</v>
      </c>
      <c r="H203" s="396"/>
      <c r="I203" s="2086" t="s">
        <v>16259</v>
      </c>
      <c r="J203" s="2086" t="s">
        <v>14366</v>
      </c>
      <c r="K203" s="2147">
        <v>42831</v>
      </c>
    </row>
    <row r="204" spans="1:11" ht="12.6" customHeight="1">
      <c r="A204" s="2157"/>
      <c r="B204" s="2178">
        <v>42858</v>
      </c>
      <c r="C204" s="2104">
        <v>42849</v>
      </c>
      <c r="D204" s="2104">
        <v>42855</v>
      </c>
      <c r="E204" s="2086" t="s">
        <v>3335</v>
      </c>
      <c r="F204" s="2086" t="s">
        <v>16260</v>
      </c>
      <c r="G204" s="2086" t="s">
        <v>16261</v>
      </c>
      <c r="H204" s="2086" t="s">
        <v>16262</v>
      </c>
      <c r="I204" s="2086"/>
      <c r="J204" s="2086" t="s">
        <v>2042</v>
      </c>
      <c r="K204" s="2147">
        <v>42824</v>
      </c>
    </row>
    <row r="205" spans="1:11" ht="12.6" customHeight="1">
      <c r="A205" s="2104"/>
      <c r="B205" s="2177">
        <v>42858</v>
      </c>
      <c r="C205" s="2104">
        <v>42838</v>
      </c>
      <c r="D205" s="2104">
        <v>42863</v>
      </c>
      <c r="E205" s="2086" t="s">
        <v>3334</v>
      </c>
      <c r="F205" s="396" t="s">
        <v>16263</v>
      </c>
      <c r="G205" s="2086" t="s">
        <v>16264</v>
      </c>
      <c r="H205" s="396"/>
      <c r="I205" s="2086"/>
      <c r="J205" s="2086" t="s">
        <v>2034</v>
      </c>
      <c r="K205" s="2150">
        <v>42830</v>
      </c>
    </row>
    <row r="206" spans="1:11" ht="22.8" customHeight="1">
      <c r="A206" s="2157"/>
      <c r="B206" s="2178">
        <v>42863</v>
      </c>
      <c r="C206" s="2179">
        <v>42887</v>
      </c>
      <c r="D206" s="2179">
        <v>42887</v>
      </c>
      <c r="E206" s="396" t="s">
        <v>3334</v>
      </c>
      <c r="F206" s="396" t="s">
        <v>16265</v>
      </c>
      <c r="G206" s="396" t="s">
        <v>16266</v>
      </c>
      <c r="H206" s="396" t="s">
        <v>2046</v>
      </c>
      <c r="I206" s="396"/>
      <c r="J206" s="396" t="s">
        <v>2042</v>
      </c>
      <c r="K206" s="2180">
        <v>42857</v>
      </c>
    </row>
    <row r="207" spans="1:11" ht="12.6" customHeight="1">
      <c r="A207" s="2157"/>
      <c r="B207" s="2178">
        <v>42863</v>
      </c>
      <c r="C207" s="2104">
        <v>42883</v>
      </c>
      <c r="D207" s="2104">
        <v>42883</v>
      </c>
      <c r="E207" s="2086" t="s">
        <v>3334</v>
      </c>
      <c r="F207" s="2086" t="s">
        <v>16267</v>
      </c>
      <c r="G207" s="2086" t="s">
        <v>16268</v>
      </c>
      <c r="H207" s="2086" t="s">
        <v>2046</v>
      </c>
      <c r="I207" s="2086"/>
      <c r="J207" s="2086" t="s">
        <v>2042</v>
      </c>
      <c r="K207" s="2147">
        <v>42853</v>
      </c>
    </row>
    <row r="208" spans="1:11" ht="26.25" customHeight="1">
      <c r="A208" s="2157"/>
      <c r="B208" s="2178">
        <v>42863</v>
      </c>
      <c r="C208" s="2104">
        <v>42883</v>
      </c>
      <c r="D208" s="2104">
        <v>42883</v>
      </c>
      <c r="E208" s="2086" t="s">
        <v>3334</v>
      </c>
      <c r="F208" s="2086" t="s">
        <v>16269</v>
      </c>
      <c r="G208" s="2086" t="s">
        <v>16270</v>
      </c>
      <c r="H208" s="2086" t="s">
        <v>2046</v>
      </c>
      <c r="I208" s="2086"/>
      <c r="J208" s="2086" t="s">
        <v>2042</v>
      </c>
      <c r="K208" s="2147">
        <v>42853</v>
      </c>
    </row>
    <row r="209" spans="1:11" ht="12.6" customHeight="1">
      <c r="A209" s="2157"/>
      <c r="B209" s="2178">
        <v>42863</v>
      </c>
      <c r="C209" s="2104">
        <v>42858</v>
      </c>
      <c r="D209" s="2104">
        <v>42858</v>
      </c>
      <c r="E209" s="2086" t="s">
        <v>3334</v>
      </c>
      <c r="F209" s="396" t="s">
        <v>16039</v>
      </c>
      <c r="G209" s="2086" t="s">
        <v>16271</v>
      </c>
      <c r="H209" s="2086" t="s">
        <v>3660</v>
      </c>
      <c r="I209" s="2086"/>
      <c r="J209" s="2086" t="s">
        <v>14366</v>
      </c>
      <c r="K209" s="2147">
        <v>42853</v>
      </c>
    </row>
    <row r="210" spans="1:11" ht="12.6" customHeight="1">
      <c r="A210" s="2157"/>
      <c r="B210" s="2178">
        <v>42863</v>
      </c>
      <c r="C210" s="2104">
        <v>42845</v>
      </c>
      <c r="D210" s="2104">
        <v>42865</v>
      </c>
      <c r="E210" s="2086" t="s">
        <v>3334</v>
      </c>
      <c r="F210" s="2086" t="s">
        <v>13886</v>
      </c>
      <c r="G210" s="2086"/>
      <c r="H210" s="2086" t="s">
        <v>16272</v>
      </c>
      <c r="I210" s="2086"/>
      <c r="J210" s="2086" t="s">
        <v>2042</v>
      </c>
      <c r="K210" s="2147">
        <v>42835</v>
      </c>
    </row>
    <row r="211" spans="1:11" ht="22.8" customHeight="1">
      <c r="A211" s="2157"/>
      <c r="B211" s="2178">
        <v>42863</v>
      </c>
      <c r="C211" s="2080">
        <v>42849</v>
      </c>
      <c r="D211" s="2104">
        <v>42863</v>
      </c>
      <c r="E211" s="2086" t="s">
        <v>3334</v>
      </c>
      <c r="F211" s="396" t="s">
        <v>16273</v>
      </c>
      <c r="G211" s="396" t="s">
        <v>16274</v>
      </c>
      <c r="H211" s="396" t="s">
        <v>16275</v>
      </c>
      <c r="I211" s="2086"/>
      <c r="J211" s="2086" t="s">
        <v>14366</v>
      </c>
      <c r="K211" s="2147">
        <v>42832</v>
      </c>
    </row>
    <row r="212" spans="1:11" ht="12.6" customHeight="1">
      <c r="A212" s="2157"/>
      <c r="B212" s="2178">
        <v>42863</v>
      </c>
      <c r="C212" s="2104">
        <v>42858</v>
      </c>
      <c r="D212" s="2104">
        <v>42862</v>
      </c>
      <c r="E212" s="2086" t="s">
        <v>3335</v>
      </c>
      <c r="F212" s="396" t="s">
        <v>16276</v>
      </c>
      <c r="G212" s="2086" t="s">
        <v>16277</v>
      </c>
      <c r="H212" s="396" t="s">
        <v>3660</v>
      </c>
      <c r="I212" s="2086"/>
      <c r="J212" s="2086" t="s">
        <v>14366</v>
      </c>
      <c r="K212" s="2147">
        <v>42829</v>
      </c>
    </row>
    <row r="213" spans="1:11" ht="12.6" customHeight="1">
      <c r="A213" s="342"/>
      <c r="B213" s="2178">
        <v>42863</v>
      </c>
      <c r="C213" s="5">
        <v>42863</v>
      </c>
      <c r="D213" s="342"/>
      <c r="E213" s="2086" t="s">
        <v>3337</v>
      </c>
      <c r="F213" s="2086" t="s">
        <v>2753</v>
      </c>
      <c r="G213" s="2086" t="s">
        <v>16278</v>
      </c>
      <c r="H213" s="2086" t="s">
        <v>16279</v>
      </c>
      <c r="I213" s="2086"/>
      <c r="J213" s="2086" t="s">
        <v>2033</v>
      </c>
      <c r="K213" s="2137"/>
    </row>
    <row r="214" spans="1:11" ht="22.8" customHeight="1">
      <c r="A214" s="2157"/>
      <c r="B214" s="2178">
        <v>42863</v>
      </c>
      <c r="C214" s="2104">
        <v>42873</v>
      </c>
      <c r="D214" s="2104">
        <v>42875</v>
      </c>
      <c r="E214" s="2086" t="s">
        <v>3335</v>
      </c>
      <c r="F214" s="396" t="s">
        <v>3732</v>
      </c>
      <c r="G214" s="2086" t="s">
        <v>16280</v>
      </c>
      <c r="H214" s="2086" t="s">
        <v>2046</v>
      </c>
      <c r="I214" s="2086"/>
      <c r="J214" s="2086" t="s">
        <v>2042</v>
      </c>
      <c r="K214" s="2147">
        <v>42845</v>
      </c>
    </row>
    <row r="215" spans="1:11" ht="12.6" customHeight="1">
      <c r="A215" s="2080"/>
      <c r="B215" s="2181">
        <v>42863</v>
      </c>
      <c r="C215" s="2157">
        <v>42863</v>
      </c>
      <c r="D215" s="2157">
        <v>42863</v>
      </c>
      <c r="E215" s="2086" t="s">
        <v>3337</v>
      </c>
      <c r="F215" s="2086" t="s">
        <v>2753</v>
      </c>
      <c r="G215" s="2086" t="s">
        <v>16281</v>
      </c>
      <c r="H215" s="2086"/>
      <c r="I215" s="2086"/>
      <c r="J215" s="2086" t="s">
        <v>2034</v>
      </c>
      <c r="K215" s="2150">
        <v>42846</v>
      </c>
    </row>
    <row r="216" spans="1:11" ht="12.6" customHeight="1">
      <c r="A216" s="2104"/>
      <c r="B216" s="2177">
        <v>42864</v>
      </c>
      <c r="C216" s="2104">
        <v>42865</v>
      </c>
      <c r="D216" s="2104">
        <v>42865</v>
      </c>
      <c r="E216" s="2086" t="s">
        <v>3334</v>
      </c>
      <c r="F216" s="396" t="s">
        <v>16282</v>
      </c>
      <c r="G216" s="2086" t="s">
        <v>16283</v>
      </c>
      <c r="H216" s="396" t="s">
        <v>16284</v>
      </c>
      <c r="I216" s="2086"/>
      <c r="J216" s="2086" t="s">
        <v>2034</v>
      </c>
      <c r="K216" s="2150">
        <v>42857</v>
      </c>
    </row>
    <row r="217" spans="1:11" ht="12.6" customHeight="1">
      <c r="A217" s="2157"/>
      <c r="B217" s="2178">
        <v>42864</v>
      </c>
      <c r="C217" s="2104">
        <v>42893</v>
      </c>
      <c r="D217" s="2104">
        <v>42893</v>
      </c>
      <c r="E217" s="2086" t="s">
        <v>3335</v>
      </c>
      <c r="F217" s="2086" t="s">
        <v>16285</v>
      </c>
      <c r="G217" s="2086" t="s">
        <v>16286</v>
      </c>
      <c r="H217" s="2086" t="s">
        <v>16287</v>
      </c>
      <c r="I217" s="2086"/>
      <c r="J217" s="2086" t="s">
        <v>2042</v>
      </c>
      <c r="K217" s="2167">
        <v>42831</v>
      </c>
    </row>
    <row r="218" spans="1:11" ht="12.6" customHeight="1">
      <c r="A218" s="2104"/>
      <c r="B218" s="2177">
        <v>42865</v>
      </c>
      <c r="C218" s="2104">
        <v>42866</v>
      </c>
      <c r="D218" s="2104">
        <v>42874</v>
      </c>
      <c r="E218" s="2086" t="s">
        <v>3334</v>
      </c>
      <c r="F218" s="396" t="s">
        <v>16288</v>
      </c>
      <c r="G218" s="2086" t="s">
        <v>16289</v>
      </c>
      <c r="H218" s="396"/>
      <c r="I218" s="2086"/>
      <c r="J218" s="2086" t="s">
        <v>2034</v>
      </c>
      <c r="K218" s="2150">
        <v>42844</v>
      </c>
    </row>
    <row r="219" spans="1:11" ht="57" customHeight="1">
      <c r="A219" s="2182"/>
      <c r="B219" s="2183">
        <v>42865</v>
      </c>
      <c r="C219" s="2104">
        <v>42893</v>
      </c>
      <c r="D219" s="2104">
        <v>42893</v>
      </c>
      <c r="E219" s="2086" t="s">
        <v>3334</v>
      </c>
      <c r="F219" s="396" t="s">
        <v>16290</v>
      </c>
      <c r="G219" s="396" t="s">
        <v>16291</v>
      </c>
      <c r="H219" s="396"/>
      <c r="I219" s="2086"/>
      <c r="J219" s="2086" t="s">
        <v>2042</v>
      </c>
      <c r="K219" s="2184" t="s">
        <v>16292</v>
      </c>
    </row>
    <row r="220" spans="1:11" ht="12.6" customHeight="1">
      <c r="A220" s="2104"/>
      <c r="B220" s="2177">
        <v>42865</v>
      </c>
      <c r="C220" s="2104">
        <v>42865</v>
      </c>
      <c r="D220" s="2104">
        <v>42876</v>
      </c>
      <c r="E220" s="2086" t="s">
        <v>3334</v>
      </c>
      <c r="F220" s="396" t="s">
        <v>16293</v>
      </c>
      <c r="G220" s="2086" t="s">
        <v>16294</v>
      </c>
      <c r="H220" s="396"/>
      <c r="I220" s="2086"/>
      <c r="J220" s="2086" t="s">
        <v>2034</v>
      </c>
      <c r="K220" s="2150">
        <v>42846</v>
      </c>
    </row>
    <row r="221" spans="1:11" ht="12.6" customHeight="1">
      <c r="A221" s="2153"/>
      <c r="B221" s="2185">
        <v>42866</v>
      </c>
      <c r="C221" s="2153">
        <v>42880</v>
      </c>
      <c r="D221" s="2153">
        <v>42880</v>
      </c>
      <c r="E221" s="2086" t="s">
        <v>3334</v>
      </c>
      <c r="F221" s="2086" t="s">
        <v>16295</v>
      </c>
      <c r="G221" s="2086" t="s">
        <v>16296</v>
      </c>
      <c r="H221" s="2086"/>
      <c r="I221" s="2086"/>
      <c r="J221" s="2086" t="s">
        <v>2846</v>
      </c>
      <c r="K221" s="2143">
        <v>42850</v>
      </c>
    </row>
    <row r="222" spans="1:11" ht="12.6" customHeight="1">
      <c r="A222" s="2153"/>
      <c r="B222" s="2185">
        <v>42867</v>
      </c>
      <c r="C222" s="2153">
        <v>42884</v>
      </c>
      <c r="D222" s="2104">
        <v>42894</v>
      </c>
      <c r="E222" s="2086" t="s">
        <v>3334</v>
      </c>
      <c r="F222" s="2086" t="s">
        <v>4494</v>
      </c>
      <c r="G222" s="2086" t="s">
        <v>16297</v>
      </c>
      <c r="H222" s="2086"/>
      <c r="I222" s="2086"/>
      <c r="J222" s="2086" t="s">
        <v>2846</v>
      </c>
      <c r="K222" s="2164">
        <v>42864</v>
      </c>
    </row>
    <row r="223" spans="1:11" ht="12.6" customHeight="1">
      <c r="A223" s="2153"/>
      <c r="B223" s="2185">
        <v>42867</v>
      </c>
      <c r="C223" s="2153">
        <v>42867</v>
      </c>
      <c r="D223" s="2153">
        <v>42867</v>
      </c>
      <c r="E223" s="2086" t="s">
        <v>3334</v>
      </c>
      <c r="F223" s="2086" t="s">
        <v>16298</v>
      </c>
      <c r="G223" s="2086" t="s">
        <v>16299</v>
      </c>
      <c r="H223" s="2086"/>
      <c r="I223" s="2086"/>
      <c r="J223" s="2086" t="s">
        <v>2846</v>
      </c>
      <c r="K223" s="2164">
        <v>42863</v>
      </c>
    </row>
    <row r="224" spans="1:11" ht="12.6" customHeight="1">
      <c r="A224" s="2104"/>
      <c r="B224" s="2177">
        <v>42867</v>
      </c>
      <c r="C224" s="2104">
        <v>42881</v>
      </c>
      <c r="D224" s="2104">
        <v>42881</v>
      </c>
      <c r="E224" s="2086" t="s">
        <v>3334</v>
      </c>
      <c r="F224" s="396" t="s">
        <v>16300</v>
      </c>
      <c r="G224" s="2086" t="s">
        <v>16301</v>
      </c>
      <c r="H224" s="396"/>
      <c r="I224" s="2086"/>
      <c r="J224" s="2086" t="s">
        <v>2034</v>
      </c>
      <c r="K224" s="2150">
        <v>42852</v>
      </c>
    </row>
    <row r="225" spans="1:11" ht="12.6" customHeight="1">
      <c r="A225" s="2104"/>
      <c r="B225" s="2177">
        <v>42867</v>
      </c>
      <c r="C225" s="2104">
        <v>42881</v>
      </c>
      <c r="D225" s="2104">
        <v>42881</v>
      </c>
      <c r="E225" s="2086" t="s">
        <v>3334</v>
      </c>
      <c r="F225" s="396" t="s">
        <v>16302</v>
      </c>
      <c r="G225" s="951" t="s">
        <v>16303</v>
      </c>
      <c r="H225" s="396"/>
      <c r="I225" s="2086"/>
      <c r="J225" s="2086" t="s">
        <v>2034</v>
      </c>
      <c r="K225" s="2150">
        <v>42852</v>
      </c>
    </row>
    <row r="226" spans="1:11" ht="12.6" customHeight="1">
      <c r="A226" s="904"/>
      <c r="B226" s="2186">
        <v>42867</v>
      </c>
      <c r="C226" s="904">
        <v>42895</v>
      </c>
      <c r="D226" s="904">
        <v>42897</v>
      </c>
      <c r="E226" s="404" t="s">
        <v>3334</v>
      </c>
      <c r="F226" s="622" t="s">
        <v>16304</v>
      </c>
      <c r="G226" s="404" t="s">
        <v>16305</v>
      </c>
      <c r="H226" s="622"/>
      <c r="I226" s="404"/>
      <c r="J226" s="404" t="s">
        <v>2831</v>
      </c>
      <c r="K226" s="2146"/>
    </row>
    <row r="227" spans="1:11" ht="12.6" customHeight="1">
      <c r="A227" s="904"/>
      <c r="B227" s="2186">
        <v>42868</v>
      </c>
      <c r="C227" s="904">
        <v>42898</v>
      </c>
      <c r="D227" s="904">
        <v>42898</v>
      </c>
      <c r="E227" s="404" t="s">
        <v>3335</v>
      </c>
      <c r="F227" s="622" t="s">
        <v>16306</v>
      </c>
      <c r="G227" s="404" t="s">
        <v>16307</v>
      </c>
      <c r="H227" s="622"/>
      <c r="I227" s="404"/>
      <c r="J227" s="404" t="s">
        <v>2831</v>
      </c>
      <c r="K227" s="2146"/>
    </row>
    <row r="228" spans="1:11" ht="12.6" customHeight="1">
      <c r="A228" s="2153"/>
      <c r="B228" s="2185">
        <v>42871</v>
      </c>
      <c r="C228" s="2153">
        <v>42881</v>
      </c>
      <c r="D228" s="2104">
        <v>42893</v>
      </c>
      <c r="E228" s="2086" t="s">
        <v>3334</v>
      </c>
      <c r="F228" s="2086" t="s">
        <v>16308</v>
      </c>
      <c r="G228" s="2086" t="s">
        <v>16309</v>
      </c>
      <c r="H228" s="2086"/>
      <c r="I228" s="2086"/>
      <c r="J228" s="2086" t="s">
        <v>2846</v>
      </c>
      <c r="K228" s="2164">
        <v>42863</v>
      </c>
    </row>
    <row r="229" spans="1:11" ht="22.8" customHeight="1">
      <c r="A229" s="2187"/>
      <c r="B229" s="2188">
        <v>42871</v>
      </c>
      <c r="C229" s="2157">
        <v>42887</v>
      </c>
      <c r="D229" s="2157">
        <v>42887</v>
      </c>
      <c r="E229" s="2086" t="s">
        <v>3335</v>
      </c>
      <c r="F229" s="2086" t="s">
        <v>2711</v>
      </c>
      <c r="G229" s="396" t="s">
        <v>16310</v>
      </c>
      <c r="H229" s="2086"/>
      <c r="I229" s="2086"/>
      <c r="J229" s="2086" t="s">
        <v>2042</v>
      </c>
      <c r="K229" s="2189">
        <v>42857</v>
      </c>
    </row>
    <row r="230" spans="1:11" ht="12.6" customHeight="1">
      <c r="A230" s="912"/>
      <c r="B230" s="2190">
        <v>42871</v>
      </c>
      <c r="C230" s="904">
        <v>42872</v>
      </c>
      <c r="D230" s="904">
        <v>42883</v>
      </c>
      <c r="E230" s="404" t="s">
        <v>3334</v>
      </c>
      <c r="F230" s="622" t="s">
        <v>16311</v>
      </c>
      <c r="G230" s="404" t="s">
        <v>16312</v>
      </c>
      <c r="H230" s="404"/>
      <c r="I230" s="404"/>
      <c r="J230" s="404" t="s">
        <v>2831</v>
      </c>
      <c r="K230" s="2146"/>
    </row>
    <row r="231" spans="1:11" ht="12.6" customHeight="1">
      <c r="A231" s="912"/>
      <c r="B231" s="2190">
        <v>42872</v>
      </c>
      <c r="C231" s="904">
        <v>42873</v>
      </c>
      <c r="D231" s="904">
        <v>42874</v>
      </c>
      <c r="E231" s="404" t="s">
        <v>3334</v>
      </c>
      <c r="F231" s="622" t="s">
        <v>16313</v>
      </c>
      <c r="G231" s="404" t="s">
        <v>16314</v>
      </c>
      <c r="H231" s="404"/>
      <c r="I231" s="404"/>
      <c r="J231" s="404" t="s">
        <v>2831</v>
      </c>
      <c r="K231" s="2146"/>
    </row>
    <row r="232" spans="1:11" ht="12.6" customHeight="1">
      <c r="A232" s="912"/>
      <c r="B232" s="2190">
        <v>42872</v>
      </c>
      <c r="C232" s="904">
        <v>42873</v>
      </c>
      <c r="D232" s="904">
        <v>42876</v>
      </c>
      <c r="E232" s="404" t="s">
        <v>3335</v>
      </c>
      <c r="F232" s="622" t="s">
        <v>16315</v>
      </c>
      <c r="G232" s="404" t="s">
        <v>16316</v>
      </c>
      <c r="H232" s="404"/>
      <c r="I232" s="404"/>
      <c r="J232" s="404" t="s">
        <v>2831</v>
      </c>
      <c r="K232" s="2146"/>
    </row>
    <row r="233" spans="1:11" ht="12.6" customHeight="1">
      <c r="A233" s="2153"/>
      <c r="B233" s="2185">
        <v>42872</v>
      </c>
      <c r="C233" s="2104">
        <v>42873</v>
      </c>
      <c r="D233" s="2104">
        <v>42874</v>
      </c>
      <c r="E233" s="2086" t="s">
        <v>3335</v>
      </c>
      <c r="F233" s="396" t="s">
        <v>16317</v>
      </c>
      <c r="G233" s="2086" t="s">
        <v>16318</v>
      </c>
      <c r="H233" s="396"/>
      <c r="I233" s="2086"/>
      <c r="J233" s="2086" t="s">
        <v>14366</v>
      </c>
      <c r="K233" s="2147">
        <v>42844</v>
      </c>
    </row>
    <row r="234" spans="1:11" ht="12.6" customHeight="1">
      <c r="A234" s="912"/>
      <c r="B234" s="2190">
        <v>42872</v>
      </c>
      <c r="C234" s="2153">
        <v>42874</v>
      </c>
      <c r="D234" s="2153">
        <v>42874</v>
      </c>
      <c r="E234" s="2086" t="s">
        <v>3335</v>
      </c>
      <c r="F234" s="2176" t="s">
        <v>2632</v>
      </c>
      <c r="G234" s="2086" t="s">
        <v>16319</v>
      </c>
      <c r="H234" s="396" t="s">
        <v>3660</v>
      </c>
      <c r="I234" s="2086"/>
      <c r="J234" s="2086" t="s">
        <v>2042</v>
      </c>
      <c r="K234" s="2143">
        <v>42844</v>
      </c>
    </row>
    <row r="235" spans="1:11" ht="22.8" customHeight="1">
      <c r="A235" s="912"/>
      <c r="B235" s="2190">
        <v>42872</v>
      </c>
      <c r="C235" s="2187">
        <v>42883</v>
      </c>
      <c r="D235" s="2187">
        <v>42883</v>
      </c>
      <c r="E235" s="2086" t="s">
        <v>3335</v>
      </c>
      <c r="F235" s="396" t="s">
        <v>16320</v>
      </c>
      <c r="G235" s="2086" t="s">
        <v>16321</v>
      </c>
      <c r="H235" s="396" t="s">
        <v>3660</v>
      </c>
      <c r="I235" s="2086"/>
      <c r="J235" s="2086" t="s">
        <v>2042</v>
      </c>
      <c r="K235" s="2143">
        <v>42853</v>
      </c>
    </row>
    <row r="236" spans="1:11" ht="12.6" customHeight="1">
      <c r="A236" s="2153"/>
      <c r="B236" s="2185">
        <v>42873</v>
      </c>
      <c r="C236" s="2153">
        <v>42874</v>
      </c>
      <c r="D236" s="2153">
        <v>42881</v>
      </c>
      <c r="E236" s="2086" t="s">
        <v>3334</v>
      </c>
      <c r="F236" s="2086" t="s">
        <v>16076</v>
      </c>
      <c r="G236" s="2086" t="s">
        <v>16322</v>
      </c>
      <c r="H236" s="2086"/>
      <c r="I236" s="2086"/>
      <c r="J236" s="2086" t="s">
        <v>2846</v>
      </c>
      <c r="K236" s="2143">
        <v>42851</v>
      </c>
    </row>
    <row r="237" spans="1:11" ht="12.6" customHeight="1">
      <c r="A237" s="2104"/>
      <c r="B237" s="2177">
        <v>42873</v>
      </c>
      <c r="C237" s="2104">
        <v>42903</v>
      </c>
      <c r="D237" s="342" t="s">
        <v>16323</v>
      </c>
      <c r="E237" s="2086" t="s">
        <v>3334</v>
      </c>
      <c r="F237" s="396" t="s">
        <v>16324</v>
      </c>
      <c r="G237" s="2086" t="s">
        <v>16325</v>
      </c>
      <c r="H237" s="396"/>
      <c r="I237" s="2086"/>
      <c r="J237" s="2086" t="s">
        <v>11881</v>
      </c>
      <c r="K237" s="2150">
        <v>42866</v>
      </c>
    </row>
    <row r="238" spans="1:11" ht="12.6" customHeight="1">
      <c r="A238" s="2104"/>
      <c r="B238" s="2177">
        <v>42874</v>
      </c>
      <c r="C238" s="2104">
        <v>42884</v>
      </c>
      <c r="D238" s="2104">
        <v>42894</v>
      </c>
      <c r="E238" s="2086" t="s">
        <v>3334</v>
      </c>
      <c r="F238" s="396" t="s">
        <v>16326</v>
      </c>
      <c r="G238" s="2086" t="s">
        <v>16327</v>
      </c>
      <c r="H238" s="396"/>
      <c r="I238" s="2086"/>
      <c r="J238" s="2086" t="s">
        <v>2034</v>
      </c>
      <c r="K238" s="2150">
        <v>42864</v>
      </c>
    </row>
    <row r="239" spans="1:11" ht="12.6" customHeight="1">
      <c r="A239" s="2153"/>
      <c r="B239" s="2185">
        <v>42874</v>
      </c>
      <c r="C239" s="2104">
        <v>42873</v>
      </c>
      <c r="D239" s="2104">
        <v>42873</v>
      </c>
      <c r="E239" s="2086" t="s">
        <v>3335</v>
      </c>
      <c r="F239" s="396" t="s">
        <v>16328</v>
      </c>
      <c r="G239" s="2086" t="s">
        <v>16329</v>
      </c>
      <c r="H239" s="396" t="s">
        <v>3660</v>
      </c>
      <c r="I239" s="2086"/>
      <c r="J239" s="2086" t="s">
        <v>14366</v>
      </c>
      <c r="K239" s="2147">
        <v>42843</v>
      </c>
    </row>
    <row r="240" spans="1:11" ht="45.6" customHeight="1">
      <c r="A240" s="2153"/>
      <c r="B240" s="2185">
        <v>42874</v>
      </c>
      <c r="C240" s="2104">
        <v>42895</v>
      </c>
      <c r="D240" s="2104">
        <v>42895</v>
      </c>
      <c r="E240" s="2086" t="s">
        <v>3334</v>
      </c>
      <c r="F240" s="2086" t="s">
        <v>16330</v>
      </c>
      <c r="G240" s="2086" t="s">
        <v>16331</v>
      </c>
      <c r="H240" s="396" t="s">
        <v>16332</v>
      </c>
      <c r="I240" s="2086"/>
      <c r="J240" s="2086" t="s">
        <v>2042</v>
      </c>
      <c r="K240" s="2147">
        <v>42873</v>
      </c>
    </row>
    <row r="241" spans="1:11" ht="12.6" customHeight="1">
      <c r="A241" s="904"/>
      <c r="B241" s="2186">
        <v>42874</v>
      </c>
      <c r="C241" s="904">
        <v>42874</v>
      </c>
      <c r="D241" s="904">
        <v>42904</v>
      </c>
      <c r="E241" s="665" t="s">
        <v>3334</v>
      </c>
      <c r="F241" s="404" t="s">
        <v>16215</v>
      </c>
      <c r="G241" s="404" t="s">
        <v>16333</v>
      </c>
      <c r="H241" s="622"/>
      <c r="I241" s="404"/>
      <c r="J241" s="404" t="s">
        <v>11881</v>
      </c>
      <c r="K241" s="2191">
        <v>42871</v>
      </c>
    </row>
    <row r="242" spans="1:11" ht="27" customHeight="1">
      <c r="A242" s="904"/>
      <c r="B242" s="2186">
        <v>42874</v>
      </c>
      <c r="C242" s="904">
        <v>42904</v>
      </c>
      <c r="D242" s="904">
        <v>42905</v>
      </c>
      <c r="E242" s="665" t="s">
        <v>3334</v>
      </c>
      <c r="F242" s="404"/>
      <c r="G242" s="404" t="s">
        <v>16334</v>
      </c>
      <c r="H242" s="622"/>
      <c r="I242" s="404"/>
      <c r="J242" s="404" t="s">
        <v>2831</v>
      </c>
      <c r="K242" s="2146"/>
    </row>
    <row r="243" spans="1:11" ht="12.6" customHeight="1">
      <c r="A243" s="912"/>
      <c r="B243" s="2190">
        <v>42877</v>
      </c>
      <c r="C243" s="904">
        <v>42882</v>
      </c>
      <c r="D243" s="904">
        <v>42882</v>
      </c>
      <c r="E243" s="404" t="s">
        <v>3334</v>
      </c>
      <c r="F243" s="622" t="s">
        <v>16335</v>
      </c>
      <c r="G243" s="404" t="s">
        <v>16336</v>
      </c>
      <c r="H243" s="404"/>
      <c r="I243" s="404"/>
      <c r="J243" s="404" t="s">
        <v>2831</v>
      </c>
      <c r="K243" s="2146"/>
    </row>
    <row r="244" spans="1:11" ht="27" customHeight="1">
      <c r="A244" s="912"/>
      <c r="B244" s="2190">
        <v>42877</v>
      </c>
      <c r="C244" s="904">
        <v>42877</v>
      </c>
      <c r="D244" s="904">
        <v>42892</v>
      </c>
      <c r="E244" s="404" t="s">
        <v>3334</v>
      </c>
      <c r="F244" s="622" t="s">
        <v>16337</v>
      </c>
      <c r="G244" s="404" t="s">
        <v>16338</v>
      </c>
      <c r="H244" s="404"/>
      <c r="I244" s="404"/>
      <c r="J244" s="404" t="s">
        <v>2831</v>
      </c>
      <c r="K244" s="2146"/>
    </row>
    <row r="245" spans="1:11" ht="12.6" customHeight="1">
      <c r="A245" s="904"/>
      <c r="B245" s="2186">
        <v>42877</v>
      </c>
      <c r="C245" s="904">
        <v>42882</v>
      </c>
      <c r="D245" s="904">
        <v>42882</v>
      </c>
      <c r="E245" s="404" t="s">
        <v>3335</v>
      </c>
      <c r="F245" s="622" t="s">
        <v>16339</v>
      </c>
      <c r="G245" s="404" t="s">
        <v>16340</v>
      </c>
      <c r="H245" s="622"/>
      <c r="I245" s="404"/>
      <c r="J245" s="404" t="s">
        <v>2831</v>
      </c>
      <c r="K245" s="2146"/>
    </row>
    <row r="246" spans="1:11" ht="12.6" customHeight="1">
      <c r="A246" s="2153"/>
      <c r="B246" s="2185">
        <v>42878</v>
      </c>
      <c r="C246" s="2104">
        <v>42877</v>
      </c>
      <c r="D246" s="2104">
        <v>42895</v>
      </c>
      <c r="E246" s="2086" t="s">
        <v>3335</v>
      </c>
      <c r="F246" s="396" t="s">
        <v>16133</v>
      </c>
      <c r="G246" s="2086" t="s">
        <v>16341</v>
      </c>
      <c r="H246" s="396"/>
      <c r="I246" s="2086"/>
      <c r="J246" s="2086" t="s">
        <v>14366</v>
      </c>
      <c r="K246" s="2147">
        <v>42864</v>
      </c>
    </row>
    <row r="247" spans="1:11" ht="12.6" customHeight="1">
      <c r="A247" s="2153"/>
      <c r="B247" s="2185">
        <v>42878</v>
      </c>
      <c r="C247" s="2104">
        <v>42877</v>
      </c>
      <c r="D247" s="2104">
        <v>42877</v>
      </c>
      <c r="E247" s="2086" t="s">
        <v>3334</v>
      </c>
      <c r="F247" s="396" t="s">
        <v>16039</v>
      </c>
      <c r="G247" s="2086" t="s">
        <v>16342</v>
      </c>
      <c r="H247" s="396" t="s">
        <v>3660</v>
      </c>
      <c r="I247" s="2086"/>
      <c r="J247" s="2086" t="s">
        <v>14366</v>
      </c>
      <c r="K247" s="2147">
        <v>42870</v>
      </c>
    </row>
    <row r="248" spans="1:11" ht="12.6" customHeight="1">
      <c r="A248" s="2153"/>
      <c r="B248" s="2185">
        <v>42878</v>
      </c>
      <c r="C248" s="2104">
        <v>42876</v>
      </c>
      <c r="D248" s="2104">
        <v>42879</v>
      </c>
      <c r="E248" s="2086" t="s">
        <v>3334</v>
      </c>
      <c r="F248" s="396" t="s">
        <v>10525</v>
      </c>
      <c r="G248" s="2086" t="s">
        <v>16343</v>
      </c>
      <c r="H248" s="396"/>
      <c r="I248" s="2086"/>
      <c r="J248" s="2086" t="s">
        <v>14366</v>
      </c>
      <c r="K248" s="2147">
        <v>42846</v>
      </c>
    </row>
    <row r="249" spans="1:11" ht="22.8" customHeight="1">
      <c r="A249" s="2104"/>
      <c r="B249" s="2177">
        <v>42878</v>
      </c>
      <c r="C249" s="2104"/>
      <c r="D249" s="2153">
        <v>42878</v>
      </c>
      <c r="E249" s="2086"/>
      <c r="F249" s="396"/>
      <c r="G249" s="552" t="s">
        <v>16344</v>
      </c>
      <c r="H249" s="2173" t="s">
        <v>16345</v>
      </c>
      <c r="I249" s="552"/>
      <c r="J249" s="552" t="s">
        <v>2033</v>
      </c>
      <c r="K249" s="2137"/>
    </row>
    <row r="250" spans="1:11" ht="12.6" customHeight="1">
      <c r="A250" s="2104"/>
      <c r="B250" s="2177">
        <v>42879</v>
      </c>
      <c r="C250" s="2104">
        <v>42877</v>
      </c>
      <c r="D250" s="2104">
        <v>42878</v>
      </c>
      <c r="E250" s="2086" t="s">
        <v>3334</v>
      </c>
      <c r="F250" s="396" t="s">
        <v>16346</v>
      </c>
      <c r="G250" s="951" t="s">
        <v>16347</v>
      </c>
      <c r="H250" s="396" t="s">
        <v>16348</v>
      </c>
      <c r="I250" s="2086"/>
      <c r="J250" s="2086" t="s">
        <v>2034</v>
      </c>
      <c r="K250" s="2150">
        <v>42871</v>
      </c>
    </row>
    <row r="251" spans="1:11" ht="12.6" customHeight="1">
      <c r="A251" s="2153"/>
      <c r="B251" s="2185">
        <v>42879</v>
      </c>
      <c r="C251" s="2104">
        <v>42878</v>
      </c>
      <c r="D251" s="2153">
        <v>42878</v>
      </c>
      <c r="E251" s="2086" t="s">
        <v>3334</v>
      </c>
      <c r="F251" s="396" t="s">
        <v>16039</v>
      </c>
      <c r="G251" s="2086" t="s">
        <v>16349</v>
      </c>
      <c r="H251" s="396" t="s">
        <v>3660</v>
      </c>
      <c r="I251" s="2086"/>
      <c r="J251" s="2086" t="s">
        <v>14366</v>
      </c>
      <c r="K251" s="2147">
        <v>42872</v>
      </c>
    </row>
    <row r="252" spans="1:11" ht="34.200000000000003" customHeight="1">
      <c r="A252" s="2153"/>
      <c r="B252" s="2185">
        <v>42879</v>
      </c>
      <c r="C252" s="2104">
        <v>42888</v>
      </c>
      <c r="D252" s="2153">
        <v>42888</v>
      </c>
      <c r="E252" s="2086" t="s">
        <v>3335</v>
      </c>
      <c r="F252" s="2086" t="s">
        <v>16350</v>
      </c>
      <c r="G252" s="2086" t="s">
        <v>16351</v>
      </c>
      <c r="H252" s="396" t="s">
        <v>16352</v>
      </c>
      <c r="I252" s="2086"/>
      <c r="J252" s="2086" t="s">
        <v>2042</v>
      </c>
      <c r="K252" s="2147">
        <v>42870</v>
      </c>
    </row>
    <row r="253" spans="1:11" ht="12.6" customHeight="1">
      <c r="A253" s="2104"/>
      <c r="B253" s="2177">
        <v>42879</v>
      </c>
      <c r="C253" s="2104"/>
      <c r="D253" s="2104">
        <v>42885</v>
      </c>
      <c r="E253" s="2086" t="s">
        <v>3335</v>
      </c>
      <c r="F253" s="396" t="s">
        <v>2547</v>
      </c>
      <c r="G253" s="2086" t="s">
        <v>16353</v>
      </c>
      <c r="H253" s="396" t="s">
        <v>16354</v>
      </c>
      <c r="I253" s="2086"/>
      <c r="J253" s="2086" t="s">
        <v>2033</v>
      </c>
      <c r="K253" s="2137"/>
    </row>
    <row r="254" spans="1:11" ht="12.6" customHeight="1">
      <c r="A254" s="2153"/>
      <c r="B254" s="2185">
        <v>42880</v>
      </c>
      <c r="C254" s="342"/>
      <c r="D254" s="2153">
        <v>42911</v>
      </c>
      <c r="E254" s="2086" t="s">
        <v>3334</v>
      </c>
      <c r="F254" s="2086" t="s">
        <v>16355</v>
      </c>
      <c r="G254" s="2086" t="s">
        <v>16356</v>
      </c>
      <c r="H254" s="2086" t="s">
        <v>16357</v>
      </c>
      <c r="I254" s="2086"/>
      <c r="J254" s="2086" t="s">
        <v>2033</v>
      </c>
      <c r="K254" s="2137"/>
    </row>
    <row r="255" spans="1:11" ht="12.6" customHeight="1">
      <c r="A255" s="2153"/>
      <c r="B255" s="2185">
        <v>42880</v>
      </c>
      <c r="C255" s="342"/>
      <c r="D255" s="2153">
        <v>42911</v>
      </c>
      <c r="E255" s="2086" t="s">
        <v>3334</v>
      </c>
      <c r="F255" s="2086" t="s">
        <v>3470</v>
      </c>
      <c r="G255" s="2086" t="s">
        <v>16358</v>
      </c>
      <c r="H255" s="2086" t="s">
        <v>4449</v>
      </c>
      <c r="I255" s="2086"/>
      <c r="J255" s="2086" t="s">
        <v>2033</v>
      </c>
      <c r="K255" s="2137"/>
    </row>
    <row r="256" spans="1:11" ht="12.6" customHeight="1">
      <c r="A256" s="2104"/>
      <c r="B256" s="2177">
        <v>42881</v>
      </c>
      <c r="C256" s="2104">
        <v>42896</v>
      </c>
      <c r="D256" s="2104">
        <v>42896</v>
      </c>
      <c r="E256" s="2086" t="s">
        <v>3334</v>
      </c>
      <c r="F256" s="396" t="s">
        <v>16359</v>
      </c>
      <c r="G256" s="2086" t="s">
        <v>16360</v>
      </c>
      <c r="H256" s="396"/>
      <c r="I256" s="2086"/>
      <c r="J256" s="2086" t="s">
        <v>2034</v>
      </c>
      <c r="K256" s="2150">
        <v>42865</v>
      </c>
    </row>
    <row r="257" spans="1:11" ht="12.6" customHeight="1">
      <c r="A257" s="2153"/>
      <c r="B257" s="2185">
        <v>42881</v>
      </c>
      <c r="C257" s="2080">
        <v>42900</v>
      </c>
      <c r="D257" s="2080">
        <v>42909</v>
      </c>
      <c r="E257" s="2086" t="s">
        <v>3334</v>
      </c>
      <c r="F257" s="2086" t="s">
        <v>16361</v>
      </c>
      <c r="G257" s="2086" t="s">
        <v>16362</v>
      </c>
      <c r="H257" s="2086"/>
      <c r="I257" s="2086"/>
      <c r="J257" s="2086" t="s">
        <v>2846</v>
      </c>
      <c r="K257" s="2166">
        <v>42878</v>
      </c>
    </row>
    <row r="258" spans="1:11" ht="12.6" customHeight="1">
      <c r="A258" s="2153"/>
      <c r="B258" s="2185">
        <v>42881</v>
      </c>
      <c r="C258" s="2153">
        <v>42884</v>
      </c>
      <c r="D258" s="2104">
        <v>42884</v>
      </c>
      <c r="E258" s="951" t="s">
        <v>3334</v>
      </c>
      <c r="F258" s="2086" t="s">
        <v>16039</v>
      </c>
      <c r="G258" s="2086" t="s">
        <v>16363</v>
      </c>
      <c r="H258" s="2086"/>
      <c r="I258" s="2086"/>
      <c r="J258" s="2086" t="s">
        <v>14366</v>
      </c>
      <c r="K258" s="2166">
        <v>42877</v>
      </c>
    </row>
    <row r="259" spans="1:11" ht="12.6" customHeight="1">
      <c r="A259" s="2153"/>
      <c r="B259" s="2185">
        <v>42881</v>
      </c>
      <c r="C259" s="2153">
        <v>42885</v>
      </c>
      <c r="D259" s="2104">
        <v>42885</v>
      </c>
      <c r="E259" s="951" t="s">
        <v>3334</v>
      </c>
      <c r="F259" s="2086" t="s">
        <v>16039</v>
      </c>
      <c r="G259" s="2086" t="s">
        <v>16364</v>
      </c>
      <c r="H259" s="2086"/>
      <c r="I259" s="2086"/>
      <c r="J259" s="2086" t="s">
        <v>14366</v>
      </c>
      <c r="K259" s="2166">
        <v>42879</v>
      </c>
    </row>
    <row r="260" spans="1:11" ht="12.6" customHeight="1">
      <c r="A260" s="2153"/>
      <c r="B260" s="2185">
        <v>42881</v>
      </c>
      <c r="C260" s="2104">
        <v>42877</v>
      </c>
      <c r="D260" s="2104">
        <v>42881</v>
      </c>
      <c r="E260" s="2086" t="s">
        <v>3335</v>
      </c>
      <c r="F260" s="396" t="s">
        <v>16365</v>
      </c>
      <c r="G260" s="2086" t="s">
        <v>16366</v>
      </c>
      <c r="H260" s="396"/>
      <c r="I260" s="2086"/>
      <c r="J260" s="2086" t="s">
        <v>14366</v>
      </c>
      <c r="K260" s="2147">
        <v>42851</v>
      </c>
    </row>
    <row r="261" spans="1:11" ht="12.6" customHeight="1">
      <c r="A261" s="2153"/>
      <c r="B261" s="2185">
        <v>42881</v>
      </c>
      <c r="C261" s="2104">
        <v>42881</v>
      </c>
      <c r="D261" s="2104">
        <v>42898</v>
      </c>
      <c r="E261" s="2086" t="s">
        <v>3335</v>
      </c>
      <c r="F261" s="396" t="s">
        <v>2548</v>
      </c>
      <c r="G261" s="2086" t="s">
        <v>16367</v>
      </c>
      <c r="H261" s="396"/>
      <c r="I261" s="2086"/>
      <c r="J261" s="2086" t="s">
        <v>11881</v>
      </c>
      <c r="K261" s="2147">
        <v>42868</v>
      </c>
    </row>
    <row r="262" spans="1:11" ht="12.6" customHeight="1">
      <c r="A262" s="2153"/>
      <c r="B262" s="2185">
        <v>42881</v>
      </c>
      <c r="C262" s="2104">
        <v>42902</v>
      </c>
      <c r="D262" s="2104">
        <v>42902</v>
      </c>
      <c r="E262" s="2086" t="s">
        <v>3334</v>
      </c>
      <c r="F262" s="396" t="s">
        <v>16368</v>
      </c>
      <c r="G262" s="2086" t="s">
        <v>16369</v>
      </c>
      <c r="H262" s="396" t="s">
        <v>16370</v>
      </c>
      <c r="I262" s="2086"/>
      <c r="J262" s="2086" t="s">
        <v>11881</v>
      </c>
      <c r="K262" s="2147">
        <v>42872</v>
      </c>
    </row>
    <row r="263" spans="1:11" ht="12.6" customHeight="1">
      <c r="A263" s="2153"/>
      <c r="B263" s="2185">
        <v>42881</v>
      </c>
      <c r="C263" s="2104">
        <v>42880</v>
      </c>
      <c r="D263" s="2104">
        <v>42888</v>
      </c>
      <c r="E263" s="2086" t="s">
        <v>3335</v>
      </c>
      <c r="F263" s="396" t="s">
        <v>3830</v>
      </c>
      <c r="G263" s="2086" t="s">
        <v>16371</v>
      </c>
      <c r="H263" s="396" t="s">
        <v>16372</v>
      </c>
      <c r="I263" s="2086"/>
      <c r="J263" s="2086" t="s">
        <v>14366</v>
      </c>
      <c r="K263" s="2147">
        <v>42857</v>
      </c>
    </row>
    <row r="264" spans="1:11" ht="12.6" customHeight="1">
      <c r="A264" s="2104"/>
      <c r="B264" s="2177">
        <v>42883</v>
      </c>
      <c r="C264" s="2104"/>
      <c r="D264" s="2104">
        <v>42883</v>
      </c>
      <c r="E264" s="2086" t="s">
        <v>3335</v>
      </c>
      <c r="F264" s="396" t="s">
        <v>16373</v>
      </c>
      <c r="G264" s="2086" t="s">
        <v>16374</v>
      </c>
      <c r="H264" s="396"/>
      <c r="I264" s="2086"/>
      <c r="J264" s="2086" t="s">
        <v>2033</v>
      </c>
      <c r="K264" s="2150">
        <v>42853</v>
      </c>
    </row>
    <row r="265" spans="1:11" ht="12.6" customHeight="1">
      <c r="A265" s="5"/>
      <c r="B265" s="2185">
        <v>42884</v>
      </c>
      <c r="C265" s="2104">
        <v>42878</v>
      </c>
      <c r="D265" s="2104">
        <v>42878</v>
      </c>
      <c r="E265" s="2086" t="s">
        <v>3334</v>
      </c>
      <c r="F265" s="2086" t="s">
        <v>16375</v>
      </c>
      <c r="G265" s="2086" t="s">
        <v>16376</v>
      </c>
      <c r="H265" s="2086"/>
      <c r="I265" s="2086"/>
      <c r="J265" s="2086" t="s">
        <v>2042</v>
      </c>
      <c r="K265" s="2147">
        <v>42864</v>
      </c>
    </row>
    <row r="266" spans="1:11" ht="12.6" customHeight="1">
      <c r="A266" s="2153"/>
      <c r="B266" s="2185">
        <v>42884</v>
      </c>
      <c r="C266" s="2104">
        <v>42882</v>
      </c>
      <c r="D266" s="2104">
        <v>42882</v>
      </c>
      <c r="E266" s="2086" t="s">
        <v>3334</v>
      </c>
      <c r="F266" s="396" t="s">
        <v>16377</v>
      </c>
      <c r="G266" s="2086" t="s">
        <v>16378</v>
      </c>
      <c r="H266" s="396"/>
      <c r="I266" s="2086"/>
      <c r="J266" s="2086" t="s">
        <v>14366</v>
      </c>
      <c r="K266" s="2143">
        <v>42852</v>
      </c>
    </row>
    <row r="267" spans="1:11" ht="12.6" customHeight="1">
      <c r="A267" s="2104"/>
      <c r="B267" s="2177">
        <v>42884</v>
      </c>
      <c r="C267" s="2104">
        <v>42914</v>
      </c>
      <c r="D267" s="2104">
        <v>42914</v>
      </c>
      <c r="E267" s="2086" t="s">
        <v>3334</v>
      </c>
      <c r="F267" s="396" t="s">
        <v>16379</v>
      </c>
      <c r="G267" s="2086" t="s">
        <v>16380</v>
      </c>
      <c r="H267" s="396" t="s">
        <v>16372</v>
      </c>
      <c r="I267" s="2086"/>
      <c r="J267" s="2086" t="s">
        <v>11881</v>
      </c>
      <c r="K267" s="2150">
        <v>42866</v>
      </c>
    </row>
    <row r="268" spans="1:11" ht="12.6" customHeight="1">
      <c r="A268" s="2104"/>
      <c r="B268" s="2177">
        <v>42884</v>
      </c>
      <c r="C268" s="2104">
        <v>42877</v>
      </c>
      <c r="D268" s="2104">
        <v>42893</v>
      </c>
      <c r="E268" s="2086" t="s">
        <v>3334</v>
      </c>
      <c r="F268" s="396" t="s">
        <v>16381</v>
      </c>
      <c r="G268" s="2086" t="s">
        <v>16382</v>
      </c>
      <c r="H268" s="396" t="s">
        <v>3660</v>
      </c>
      <c r="I268" s="2086"/>
      <c r="J268" s="2086" t="s">
        <v>2034</v>
      </c>
      <c r="K268" s="2150">
        <v>42863</v>
      </c>
    </row>
    <row r="269" spans="1:11" ht="12.6" customHeight="1">
      <c r="A269" s="2153"/>
      <c r="B269" s="2185">
        <v>42885</v>
      </c>
      <c r="C269" s="2153">
        <v>42884</v>
      </c>
      <c r="D269" s="2104">
        <v>42893</v>
      </c>
      <c r="E269" s="2086" t="s">
        <v>3334</v>
      </c>
      <c r="F269" s="396" t="s">
        <v>16383</v>
      </c>
      <c r="G269" s="2086" t="s">
        <v>16384</v>
      </c>
      <c r="H269" s="396" t="s">
        <v>16372</v>
      </c>
      <c r="I269" s="2086"/>
      <c r="J269" s="2086" t="s">
        <v>14366</v>
      </c>
      <c r="K269" s="2147">
        <v>42858</v>
      </c>
    </row>
    <row r="270" spans="1:11" ht="12.6" customHeight="1">
      <c r="A270" s="2153"/>
      <c r="B270" s="2185">
        <v>42885</v>
      </c>
      <c r="C270" s="2080">
        <v>42915</v>
      </c>
      <c r="D270" s="2080">
        <v>42915</v>
      </c>
      <c r="E270" s="2086" t="s">
        <v>3334</v>
      </c>
      <c r="F270" s="2086" t="s">
        <v>16385</v>
      </c>
      <c r="G270" s="2086" t="s">
        <v>16386</v>
      </c>
      <c r="H270" s="2086"/>
      <c r="I270" s="2086"/>
      <c r="J270" s="2086" t="s">
        <v>2846</v>
      </c>
      <c r="K270" s="2166">
        <v>42885</v>
      </c>
    </row>
    <row r="271" spans="1:11" ht="12.6" customHeight="1">
      <c r="A271" s="2104"/>
      <c r="B271" s="2177">
        <v>42886</v>
      </c>
      <c r="C271" s="2104">
        <v>42888</v>
      </c>
      <c r="D271" s="2104">
        <v>42900</v>
      </c>
      <c r="E271" s="2086" t="s">
        <v>3334</v>
      </c>
      <c r="F271" s="396" t="s">
        <v>16387</v>
      </c>
      <c r="G271" s="2086" t="s">
        <v>16388</v>
      </c>
      <c r="H271" s="396"/>
      <c r="I271" s="2086"/>
      <c r="J271" s="2086" t="s">
        <v>11881</v>
      </c>
      <c r="K271" s="2150">
        <v>42870</v>
      </c>
    </row>
    <row r="272" spans="1:11" ht="12.6" customHeight="1">
      <c r="A272" s="2104"/>
      <c r="B272" s="2177">
        <v>42886</v>
      </c>
      <c r="C272" s="2104">
        <v>42874</v>
      </c>
      <c r="D272" s="2104">
        <v>42898</v>
      </c>
      <c r="E272" s="2086" t="s">
        <v>3334</v>
      </c>
      <c r="F272" s="396" t="s">
        <v>16389</v>
      </c>
      <c r="G272" s="2086" t="s">
        <v>16390</v>
      </c>
      <c r="H272" s="396"/>
      <c r="I272" s="2086"/>
      <c r="J272" s="2086" t="s">
        <v>2034</v>
      </c>
      <c r="K272" s="2150">
        <v>42870</v>
      </c>
    </row>
    <row r="273" spans="1:11" ht="12.6" customHeight="1">
      <c r="A273" s="2171"/>
      <c r="B273" s="2177">
        <v>42886</v>
      </c>
      <c r="C273" s="2104">
        <v>42900</v>
      </c>
      <c r="D273" s="2104">
        <v>42909</v>
      </c>
      <c r="E273" s="2086" t="s">
        <v>3334</v>
      </c>
      <c r="F273" s="2086" t="s">
        <v>16391</v>
      </c>
      <c r="G273" s="2086" t="s">
        <v>16392</v>
      </c>
      <c r="H273" s="2086"/>
      <c r="I273" s="2086"/>
      <c r="J273" s="2086" t="s">
        <v>2042</v>
      </c>
      <c r="K273" s="2147">
        <v>42878</v>
      </c>
    </row>
    <row r="274" spans="1:11" ht="12.6" customHeight="1">
      <c r="A274" s="2104"/>
      <c r="B274" s="2192">
        <v>42887</v>
      </c>
      <c r="C274" s="2104">
        <v>42888</v>
      </c>
      <c r="D274" s="2104">
        <v>42900</v>
      </c>
      <c r="E274" s="2086" t="s">
        <v>3334</v>
      </c>
      <c r="F274" s="396" t="s">
        <v>15198</v>
      </c>
      <c r="G274" s="2086" t="s">
        <v>16393</v>
      </c>
      <c r="H274" s="396"/>
      <c r="I274" s="2086"/>
      <c r="J274" s="2086" t="s">
        <v>14366</v>
      </c>
      <c r="K274" s="2147">
        <v>42870</v>
      </c>
    </row>
    <row r="275" spans="1:11" ht="12.6" customHeight="1">
      <c r="A275" s="2104"/>
      <c r="B275" s="2192">
        <v>42887</v>
      </c>
      <c r="C275" s="2104">
        <v>42895</v>
      </c>
      <c r="D275" s="2104">
        <v>42895</v>
      </c>
      <c r="E275" s="2086" t="s">
        <v>3334</v>
      </c>
      <c r="F275" s="396" t="s">
        <v>16282</v>
      </c>
      <c r="G275" s="2086" t="s">
        <v>16394</v>
      </c>
      <c r="H275" s="396"/>
      <c r="I275" s="2086"/>
      <c r="J275" s="2086" t="s">
        <v>2034</v>
      </c>
      <c r="K275" s="2150">
        <v>42896</v>
      </c>
    </row>
    <row r="276" spans="1:11" ht="12.6" customHeight="1">
      <c r="A276" s="2104"/>
      <c r="B276" s="2192">
        <v>42888</v>
      </c>
      <c r="C276" s="2104">
        <v>42888</v>
      </c>
      <c r="D276" s="2104">
        <v>42888</v>
      </c>
      <c r="E276" s="2086" t="s">
        <v>3334</v>
      </c>
      <c r="F276" s="2086" t="s">
        <v>16395</v>
      </c>
      <c r="G276" s="2086" t="s">
        <v>16396</v>
      </c>
      <c r="H276" s="2086"/>
      <c r="I276" s="2086"/>
      <c r="J276" s="2086" t="s">
        <v>2846</v>
      </c>
      <c r="K276" s="2164">
        <v>42858</v>
      </c>
    </row>
    <row r="277" spans="1:11" ht="12.6" customHeight="1">
      <c r="A277" s="342"/>
      <c r="B277" s="2193">
        <v>42891</v>
      </c>
      <c r="C277" s="2104">
        <v>42891</v>
      </c>
      <c r="D277" s="2104">
        <v>42891</v>
      </c>
      <c r="E277" s="2086" t="s">
        <v>3334</v>
      </c>
      <c r="F277" s="396" t="s">
        <v>16397</v>
      </c>
      <c r="G277" s="2086" t="s">
        <v>16398</v>
      </c>
      <c r="H277" s="396"/>
      <c r="I277" s="2086"/>
      <c r="J277" s="2086" t="s">
        <v>14366</v>
      </c>
      <c r="K277" s="2147">
        <v>42866</v>
      </c>
    </row>
    <row r="278" spans="1:11" ht="12.6" customHeight="1">
      <c r="A278" s="904"/>
      <c r="B278" s="2193">
        <v>42891</v>
      </c>
      <c r="C278" s="904">
        <v>42913</v>
      </c>
      <c r="D278" s="904">
        <v>42921</v>
      </c>
      <c r="E278" s="404" t="s">
        <v>3335</v>
      </c>
      <c r="F278" s="622" t="s">
        <v>16399</v>
      </c>
      <c r="G278" s="404" t="s">
        <v>16400</v>
      </c>
      <c r="H278" s="622"/>
      <c r="I278" s="404"/>
      <c r="J278" s="404" t="s">
        <v>11881</v>
      </c>
      <c r="K278" s="2146"/>
    </row>
    <row r="279" spans="1:11" ht="12.6" customHeight="1">
      <c r="A279" s="2104"/>
      <c r="B279" s="2192">
        <v>42892</v>
      </c>
      <c r="C279" s="2104">
        <v>42892</v>
      </c>
      <c r="D279" s="2104">
        <v>42892</v>
      </c>
      <c r="E279" s="2086" t="s">
        <v>3334</v>
      </c>
      <c r="F279" s="396" t="s">
        <v>16401</v>
      </c>
      <c r="G279" s="2086" t="s">
        <v>16402</v>
      </c>
      <c r="H279" s="396"/>
      <c r="I279" s="2086"/>
      <c r="J279" s="2086" t="s">
        <v>14366</v>
      </c>
      <c r="K279" s="2147">
        <v>42888</v>
      </c>
    </row>
    <row r="280" spans="1:11" ht="12.6" customHeight="1">
      <c r="A280" s="2104"/>
      <c r="B280" s="2192">
        <v>42892</v>
      </c>
      <c r="C280" s="2104">
        <v>42914</v>
      </c>
      <c r="D280" s="2104">
        <v>42914</v>
      </c>
      <c r="E280" s="2086" t="s">
        <v>3335</v>
      </c>
      <c r="F280" s="396" t="s">
        <v>16403</v>
      </c>
      <c r="G280" s="2086" t="s">
        <v>16404</v>
      </c>
      <c r="H280" s="396"/>
      <c r="I280" s="2086"/>
      <c r="J280" s="2086" t="s">
        <v>14366</v>
      </c>
      <c r="K280" s="2147">
        <v>42884</v>
      </c>
    </row>
    <row r="281" spans="1:11" ht="12.6" customHeight="1">
      <c r="A281" s="2104"/>
      <c r="B281" s="2192">
        <v>42892</v>
      </c>
      <c r="C281" s="2104">
        <v>42898</v>
      </c>
      <c r="D281" s="2104">
        <v>42900</v>
      </c>
      <c r="E281" s="2086" t="s">
        <v>3335</v>
      </c>
      <c r="F281" s="396" t="s">
        <v>16405</v>
      </c>
      <c r="G281" s="2086" t="s">
        <v>16406</v>
      </c>
      <c r="H281" s="396" t="s">
        <v>3660</v>
      </c>
      <c r="I281" s="2086"/>
      <c r="J281" s="2086" t="s">
        <v>14366</v>
      </c>
      <c r="K281" s="2147">
        <v>42870</v>
      </c>
    </row>
    <row r="282" spans="1:11" ht="12.6" customHeight="1">
      <c r="A282" s="2104"/>
      <c r="B282" s="2192">
        <v>42892</v>
      </c>
      <c r="C282" s="2080">
        <v>42916</v>
      </c>
      <c r="D282" s="2080">
        <v>42916</v>
      </c>
      <c r="E282" s="2086" t="s">
        <v>3334</v>
      </c>
      <c r="F282" s="2086" t="s">
        <v>16407</v>
      </c>
      <c r="G282" s="2086" t="s">
        <v>16408</v>
      </c>
      <c r="H282" s="2086"/>
      <c r="I282" s="2086"/>
      <c r="J282" s="2086" t="s">
        <v>2846</v>
      </c>
      <c r="K282" s="2166">
        <v>42886</v>
      </c>
    </row>
    <row r="283" spans="1:11" ht="12.6" customHeight="1">
      <c r="A283" s="2104"/>
      <c r="B283" s="2192">
        <v>42892</v>
      </c>
      <c r="C283" s="2153">
        <v>42880</v>
      </c>
      <c r="D283" s="2080">
        <v>42900</v>
      </c>
      <c r="E283" s="2086" t="s">
        <v>3334</v>
      </c>
      <c r="F283" s="2086" t="s">
        <v>16409</v>
      </c>
      <c r="G283" s="2086" t="s">
        <v>16410</v>
      </c>
      <c r="H283" s="2086" t="s">
        <v>16411</v>
      </c>
      <c r="I283" s="2086"/>
      <c r="J283" s="2086" t="s">
        <v>2846</v>
      </c>
      <c r="K283" s="2166">
        <v>42870</v>
      </c>
    </row>
    <row r="284" spans="1:11" ht="12.6" customHeight="1">
      <c r="A284" s="2104"/>
      <c r="B284" s="2192">
        <v>42892</v>
      </c>
      <c r="C284" s="2104"/>
      <c r="D284" s="2104">
        <v>42922</v>
      </c>
      <c r="E284" s="2086" t="s">
        <v>3334</v>
      </c>
      <c r="F284" s="396" t="s">
        <v>16412</v>
      </c>
      <c r="G284" s="2086" t="s">
        <v>16413</v>
      </c>
      <c r="H284" s="396"/>
      <c r="I284" s="2086" t="s">
        <v>2831</v>
      </c>
      <c r="J284" s="2086" t="s">
        <v>2033</v>
      </c>
      <c r="K284" s="2137"/>
    </row>
    <row r="285" spans="1:11" ht="12.6" customHeight="1">
      <c r="A285" s="2104"/>
      <c r="B285" s="2192">
        <v>42892</v>
      </c>
      <c r="C285" s="2104"/>
      <c r="D285" s="2104">
        <v>42922</v>
      </c>
      <c r="E285" s="2086" t="s">
        <v>3334</v>
      </c>
      <c r="F285" s="396" t="s">
        <v>16414</v>
      </c>
      <c r="G285" s="2086" t="s">
        <v>16415</v>
      </c>
      <c r="H285" s="396"/>
      <c r="I285" s="2086" t="s">
        <v>2831</v>
      </c>
      <c r="J285" s="2086" t="s">
        <v>2033</v>
      </c>
      <c r="K285" s="2137"/>
    </row>
    <row r="286" spans="1:11" ht="12.6" customHeight="1">
      <c r="A286" s="2104"/>
      <c r="B286" s="2192">
        <v>42893</v>
      </c>
      <c r="C286" s="2104">
        <v>42917</v>
      </c>
      <c r="D286" s="2104">
        <v>42917</v>
      </c>
      <c r="E286" s="2086" t="s">
        <v>3334</v>
      </c>
      <c r="F286" s="2086" t="s">
        <v>16416</v>
      </c>
      <c r="G286" s="2086" t="s">
        <v>16417</v>
      </c>
      <c r="H286" s="2086"/>
      <c r="I286" s="2086"/>
      <c r="J286" s="2086" t="s">
        <v>2846</v>
      </c>
      <c r="K286" s="2147">
        <v>42887</v>
      </c>
    </row>
    <row r="287" spans="1:11" ht="12.6" customHeight="1">
      <c r="A287" s="2104"/>
      <c r="B287" s="2192">
        <v>42893</v>
      </c>
      <c r="C287" s="2104">
        <v>42900</v>
      </c>
      <c r="D287" s="2104">
        <v>42909</v>
      </c>
      <c r="E287" s="2086" t="s">
        <v>3334</v>
      </c>
      <c r="F287" s="396" t="s">
        <v>16418</v>
      </c>
      <c r="G287" s="2086" t="s">
        <v>16419</v>
      </c>
      <c r="H287" s="396"/>
      <c r="I287" s="2086"/>
      <c r="J287" s="2086" t="s">
        <v>2034</v>
      </c>
      <c r="K287" s="2150">
        <v>42879</v>
      </c>
    </row>
    <row r="288" spans="1:11" ht="12.6" customHeight="1">
      <c r="A288" s="2104"/>
      <c r="B288" s="2192">
        <v>42893</v>
      </c>
      <c r="C288" s="2104">
        <v>42921</v>
      </c>
      <c r="D288" s="2104">
        <v>42921</v>
      </c>
      <c r="E288" s="2086" t="s">
        <v>3334</v>
      </c>
      <c r="F288" s="396" t="s">
        <v>16420</v>
      </c>
      <c r="G288" s="2086" t="s">
        <v>16421</v>
      </c>
      <c r="H288" s="396"/>
      <c r="I288" s="2086"/>
      <c r="J288" s="2086" t="s">
        <v>2034</v>
      </c>
      <c r="K288" s="2150">
        <v>42891</v>
      </c>
    </row>
    <row r="289" spans="1:11" ht="12.6" customHeight="1">
      <c r="A289" s="2104"/>
      <c r="B289" s="2192">
        <v>42894</v>
      </c>
      <c r="C289" s="2104">
        <v>42922</v>
      </c>
      <c r="D289" s="2104">
        <v>42922</v>
      </c>
      <c r="E289" s="2086" t="s">
        <v>3334</v>
      </c>
      <c r="F289" s="2086" t="s">
        <v>16422</v>
      </c>
      <c r="G289" s="2086" t="s">
        <v>16423</v>
      </c>
      <c r="H289" s="2086" t="s">
        <v>3660</v>
      </c>
      <c r="I289" s="2086"/>
      <c r="J289" s="2086" t="s">
        <v>2846</v>
      </c>
      <c r="K289" s="2147">
        <v>42892</v>
      </c>
    </row>
    <row r="290" spans="1:11" ht="12.6" customHeight="1">
      <c r="A290" s="2104"/>
      <c r="B290" s="2192">
        <v>42894</v>
      </c>
      <c r="C290" s="2104">
        <v>42923</v>
      </c>
      <c r="D290" s="2104">
        <v>42923</v>
      </c>
      <c r="E290" s="2086" t="s">
        <v>3334</v>
      </c>
      <c r="F290" s="2086" t="s">
        <v>16424</v>
      </c>
      <c r="G290" s="2086" t="s">
        <v>16425</v>
      </c>
      <c r="H290" s="2086"/>
      <c r="I290" s="2086"/>
      <c r="J290" s="2086" t="s">
        <v>2846</v>
      </c>
      <c r="K290" s="2147">
        <v>42893</v>
      </c>
    </row>
    <row r="291" spans="1:11" ht="12.6" customHeight="1">
      <c r="A291" s="2104"/>
      <c r="B291" s="2192">
        <v>42894</v>
      </c>
      <c r="C291" s="2104">
        <v>42895</v>
      </c>
      <c r="D291" s="2104">
        <v>42922</v>
      </c>
      <c r="E291" s="2086" t="s">
        <v>3334</v>
      </c>
      <c r="F291" s="396" t="s">
        <v>16426</v>
      </c>
      <c r="G291" s="2086" t="s">
        <v>16427</v>
      </c>
      <c r="H291" s="396"/>
      <c r="I291" s="2086"/>
      <c r="J291" s="2086" t="s">
        <v>2034</v>
      </c>
      <c r="K291" s="2150">
        <v>42892</v>
      </c>
    </row>
    <row r="292" spans="1:11" ht="12.6" customHeight="1">
      <c r="A292" s="2104"/>
      <c r="B292" s="2192">
        <v>42895</v>
      </c>
      <c r="C292" s="2104">
        <v>42918</v>
      </c>
      <c r="D292" s="2104">
        <v>42919</v>
      </c>
      <c r="E292" s="2086" t="s">
        <v>3334</v>
      </c>
      <c r="F292" s="2086" t="s">
        <v>16428</v>
      </c>
      <c r="G292" s="2086" t="s">
        <v>16429</v>
      </c>
      <c r="H292" s="2086"/>
      <c r="I292" s="2086"/>
      <c r="J292" s="2086" t="s">
        <v>11881</v>
      </c>
      <c r="K292" s="2147">
        <v>42888</v>
      </c>
    </row>
    <row r="293" spans="1:11" ht="12.6" customHeight="1">
      <c r="A293" s="2104"/>
      <c r="B293" s="2192">
        <v>42895</v>
      </c>
      <c r="C293" s="2104">
        <v>42925</v>
      </c>
      <c r="D293" s="2104">
        <v>42925</v>
      </c>
      <c r="E293" s="2086" t="s">
        <v>3334</v>
      </c>
      <c r="F293" s="2086" t="s">
        <v>16430</v>
      </c>
      <c r="G293" s="2086" t="s">
        <v>16431</v>
      </c>
      <c r="H293" s="2086"/>
      <c r="I293" s="2086"/>
      <c r="J293" s="2086" t="s">
        <v>11881</v>
      </c>
      <c r="K293" s="2166">
        <v>42877</v>
      </c>
    </row>
    <row r="294" spans="1:11" ht="12.6" customHeight="1">
      <c r="A294" s="2171"/>
      <c r="B294" s="2192">
        <v>42895</v>
      </c>
      <c r="C294" s="342"/>
      <c r="D294" s="2171">
        <v>42895</v>
      </c>
      <c r="E294" s="2086" t="s">
        <v>3334</v>
      </c>
      <c r="F294" s="2086"/>
      <c r="G294" s="2086" t="s">
        <v>16432</v>
      </c>
      <c r="H294" s="2086"/>
      <c r="I294" s="2086"/>
      <c r="J294" s="2086" t="s">
        <v>2033</v>
      </c>
      <c r="K294" s="2137"/>
    </row>
    <row r="295" spans="1:11" ht="12.6" customHeight="1">
      <c r="A295" s="5"/>
      <c r="B295" s="2192">
        <v>42895</v>
      </c>
      <c r="C295" s="342"/>
      <c r="D295" s="5">
        <v>42898</v>
      </c>
      <c r="E295" s="2086" t="s">
        <v>3334</v>
      </c>
      <c r="F295" s="2086" t="s">
        <v>3354</v>
      </c>
      <c r="G295" s="2086" t="s">
        <v>16433</v>
      </c>
      <c r="H295" s="2086"/>
      <c r="I295" s="2086"/>
      <c r="J295" s="2086" t="s">
        <v>2033</v>
      </c>
      <c r="K295" s="2137"/>
    </row>
    <row r="296" spans="1:11" ht="12.6" customHeight="1">
      <c r="A296" s="2080"/>
      <c r="B296" s="2194">
        <v>42898</v>
      </c>
      <c r="C296" s="2080">
        <v>42898</v>
      </c>
      <c r="D296" s="2080">
        <v>42904</v>
      </c>
      <c r="E296" s="2086" t="s">
        <v>3335</v>
      </c>
      <c r="F296" s="2086" t="s">
        <v>16434</v>
      </c>
      <c r="G296" s="2086" t="s">
        <v>16435</v>
      </c>
      <c r="H296" s="2086"/>
      <c r="I296" s="2086"/>
      <c r="J296" s="2086" t="s">
        <v>2846</v>
      </c>
      <c r="K296" s="2166">
        <v>42874</v>
      </c>
    </row>
    <row r="297" spans="1:11" ht="12.6" customHeight="1">
      <c r="A297" s="2080"/>
      <c r="B297" s="2194">
        <v>42899</v>
      </c>
      <c r="C297" s="2080">
        <v>42900</v>
      </c>
      <c r="D297" s="2080">
        <v>42900</v>
      </c>
      <c r="E297" s="2086" t="s">
        <v>3334</v>
      </c>
      <c r="F297" s="2086" t="s">
        <v>12358</v>
      </c>
      <c r="G297" s="2086" t="s">
        <v>16436</v>
      </c>
      <c r="H297" s="2086"/>
      <c r="I297" s="2086"/>
      <c r="J297" s="2086" t="s">
        <v>11881</v>
      </c>
      <c r="K297" s="2166">
        <v>42870</v>
      </c>
    </row>
    <row r="298" spans="1:11" ht="12.6" customHeight="1">
      <c r="A298" s="2104"/>
      <c r="B298" s="2192">
        <v>42900</v>
      </c>
      <c r="C298" s="2104">
        <v>42912</v>
      </c>
      <c r="D298" s="2104">
        <v>42913</v>
      </c>
      <c r="E298" s="2086" t="s">
        <v>3334</v>
      </c>
      <c r="F298" s="396" t="s">
        <v>2753</v>
      </c>
      <c r="G298" s="2086" t="s">
        <v>16437</v>
      </c>
      <c r="H298" s="396" t="s">
        <v>16438</v>
      </c>
      <c r="I298" s="2086"/>
      <c r="J298" s="2086" t="s">
        <v>2033</v>
      </c>
      <c r="K298" s="2137"/>
    </row>
    <row r="299" spans="1:11" ht="12.6" customHeight="1">
      <c r="A299" s="2104"/>
      <c r="B299" s="2192">
        <v>42901</v>
      </c>
      <c r="C299" s="2104">
        <v>42899</v>
      </c>
      <c r="D299" s="2104">
        <v>42899</v>
      </c>
      <c r="E299" s="2086" t="s">
        <v>3334</v>
      </c>
      <c r="F299" s="396" t="s">
        <v>16439</v>
      </c>
      <c r="G299" s="2086" t="s">
        <v>16440</v>
      </c>
      <c r="H299" s="396"/>
      <c r="I299" s="2086"/>
      <c r="J299" s="2086" t="s">
        <v>2831</v>
      </c>
      <c r="K299" s="2137"/>
    </row>
    <row r="300" spans="1:11" ht="12.6" customHeight="1">
      <c r="A300" s="2080"/>
      <c r="B300" s="2194">
        <v>42902</v>
      </c>
      <c r="C300" s="2080">
        <v>42912</v>
      </c>
      <c r="D300" s="2080">
        <v>42912</v>
      </c>
      <c r="E300" s="2086" t="s">
        <v>3335</v>
      </c>
      <c r="F300" s="2086" t="s">
        <v>4790</v>
      </c>
      <c r="G300" s="2086" t="s">
        <v>16441</v>
      </c>
      <c r="H300" s="2086"/>
      <c r="I300" s="2086"/>
      <c r="J300" s="2086" t="s">
        <v>11881</v>
      </c>
      <c r="K300" s="2166">
        <v>42874</v>
      </c>
    </row>
    <row r="301" spans="1:11" ht="12.6" customHeight="1">
      <c r="A301" s="2080"/>
      <c r="B301" s="2194">
        <v>42902</v>
      </c>
      <c r="C301" s="2080">
        <v>42902</v>
      </c>
      <c r="D301" s="2080">
        <v>42902</v>
      </c>
      <c r="E301" s="2086" t="s">
        <v>3334</v>
      </c>
      <c r="F301" s="2086" t="s">
        <v>16430</v>
      </c>
      <c r="G301" s="2086" t="s">
        <v>16442</v>
      </c>
      <c r="H301" s="2086"/>
      <c r="I301" s="2086"/>
      <c r="J301" s="2086" t="s">
        <v>2846</v>
      </c>
      <c r="K301" s="2143">
        <v>42898</v>
      </c>
    </row>
    <row r="302" spans="1:11" ht="12.6" customHeight="1">
      <c r="A302" s="2080"/>
      <c r="B302" s="2194">
        <v>42902</v>
      </c>
      <c r="C302" s="2080">
        <v>42902</v>
      </c>
      <c r="D302" s="2080">
        <v>42902</v>
      </c>
      <c r="E302" s="2086" t="s">
        <v>3335</v>
      </c>
      <c r="F302" s="2086" t="s">
        <v>15924</v>
      </c>
      <c r="G302" s="2086" t="s">
        <v>16443</v>
      </c>
      <c r="H302" s="2086"/>
      <c r="I302" s="2086"/>
      <c r="J302" s="2086" t="s">
        <v>2846</v>
      </c>
      <c r="K302" s="2143">
        <v>42899</v>
      </c>
    </row>
    <row r="303" spans="1:11" ht="12.6" customHeight="1">
      <c r="A303" s="2104"/>
      <c r="B303" s="2192">
        <v>42902</v>
      </c>
      <c r="C303" s="2104"/>
      <c r="D303" s="2104">
        <v>42908</v>
      </c>
      <c r="E303" s="2086" t="s">
        <v>15999</v>
      </c>
      <c r="F303" s="396" t="s">
        <v>2753</v>
      </c>
      <c r="G303" s="2086" t="s">
        <v>16444</v>
      </c>
      <c r="H303" s="396" t="s">
        <v>12912</v>
      </c>
      <c r="I303" s="2086" t="s">
        <v>16445</v>
      </c>
      <c r="J303" s="2086" t="s">
        <v>2033</v>
      </c>
      <c r="K303" s="2137"/>
    </row>
    <row r="304" spans="1:11" ht="12.6" customHeight="1">
      <c r="A304" s="2080"/>
      <c r="B304" s="2194">
        <v>42905</v>
      </c>
      <c r="C304" s="2080">
        <v>42905</v>
      </c>
      <c r="D304" s="2080">
        <v>42905</v>
      </c>
      <c r="E304" s="2086" t="s">
        <v>3334</v>
      </c>
      <c r="F304" s="2086" t="s">
        <v>16039</v>
      </c>
      <c r="G304" s="2086" t="s">
        <v>16446</v>
      </c>
      <c r="H304" s="2086"/>
      <c r="I304" s="2086"/>
      <c r="J304" s="2086" t="s">
        <v>11881</v>
      </c>
      <c r="K304" s="2147">
        <v>42895</v>
      </c>
    </row>
    <row r="305" spans="1:11" ht="12.6" customHeight="1">
      <c r="A305" s="2080"/>
      <c r="B305" s="2194">
        <v>42905</v>
      </c>
      <c r="C305" s="2080">
        <v>42905</v>
      </c>
      <c r="D305" s="2080">
        <v>42905</v>
      </c>
      <c r="E305" s="2086" t="s">
        <v>3334</v>
      </c>
      <c r="F305" s="2086" t="s">
        <v>16039</v>
      </c>
      <c r="G305" s="2086" t="s">
        <v>16447</v>
      </c>
      <c r="H305" s="2086"/>
      <c r="I305" s="2086"/>
      <c r="J305" s="2086" t="s">
        <v>11881</v>
      </c>
      <c r="K305" s="2143">
        <v>42898</v>
      </c>
    </row>
    <row r="306" spans="1:11" ht="12.6" customHeight="1">
      <c r="A306" s="2080"/>
      <c r="B306" s="2194">
        <v>42905</v>
      </c>
      <c r="C306" s="2080">
        <v>42915</v>
      </c>
      <c r="D306" s="2080">
        <v>42915</v>
      </c>
      <c r="E306" s="2086" t="s">
        <v>3334</v>
      </c>
      <c r="F306" s="2086" t="s">
        <v>4922</v>
      </c>
      <c r="G306" s="2086" t="s">
        <v>16448</v>
      </c>
      <c r="H306" s="2086"/>
      <c r="I306" s="2086"/>
      <c r="J306" s="2086" t="s">
        <v>11881</v>
      </c>
      <c r="K306" s="2166">
        <v>42885</v>
      </c>
    </row>
    <row r="307" spans="1:11" ht="22.8" customHeight="1">
      <c r="A307" s="2080"/>
      <c r="B307" s="2194">
        <v>42906</v>
      </c>
      <c r="C307" s="2080">
        <v>42915</v>
      </c>
      <c r="D307" s="2080">
        <v>42915</v>
      </c>
      <c r="E307" s="2086" t="s">
        <v>3334</v>
      </c>
      <c r="F307" s="2086" t="s">
        <v>16449</v>
      </c>
      <c r="G307" s="396" t="s">
        <v>16450</v>
      </c>
      <c r="H307" s="2086" t="s">
        <v>3660</v>
      </c>
      <c r="I307" s="2086"/>
      <c r="J307" s="2086" t="s">
        <v>2042</v>
      </c>
      <c r="K307" s="2166">
        <v>42885</v>
      </c>
    </row>
    <row r="308" spans="1:11" ht="22.8" customHeight="1">
      <c r="A308" s="2080"/>
      <c r="B308" s="2194">
        <v>42906</v>
      </c>
      <c r="C308" s="2195">
        <v>42911</v>
      </c>
      <c r="D308" s="2195">
        <v>42911</v>
      </c>
      <c r="E308" s="2086" t="s">
        <v>3334</v>
      </c>
      <c r="F308" s="2086" t="s">
        <v>16451</v>
      </c>
      <c r="G308" s="396" t="s">
        <v>16452</v>
      </c>
      <c r="H308" s="2086"/>
      <c r="I308" s="2086"/>
      <c r="J308" s="2086" t="s">
        <v>2042</v>
      </c>
      <c r="K308" s="2196">
        <v>42881</v>
      </c>
    </row>
    <row r="309" spans="1:11" ht="12.6" customHeight="1">
      <c r="A309" s="2104"/>
      <c r="B309" s="2192">
        <v>42908</v>
      </c>
      <c r="C309" s="2104">
        <v>42923</v>
      </c>
      <c r="D309" s="2104">
        <v>42923</v>
      </c>
      <c r="E309" s="2086" t="s">
        <v>3335</v>
      </c>
      <c r="F309" s="2086" t="s">
        <v>2698</v>
      </c>
      <c r="G309" s="2086" t="s">
        <v>16453</v>
      </c>
      <c r="H309" s="2086" t="s">
        <v>12664</v>
      </c>
      <c r="I309" s="2086"/>
      <c r="J309" s="2086" t="s">
        <v>11881</v>
      </c>
      <c r="K309" s="2143">
        <v>42893</v>
      </c>
    </row>
    <row r="310" spans="1:11" ht="12.6" customHeight="1">
      <c r="A310" s="904"/>
      <c r="B310" s="2193">
        <v>42908</v>
      </c>
      <c r="C310" s="904">
        <v>42921</v>
      </c>
      <c r="D310" s="904">
        <v>42921</v>
      </c>
      <c r="E310" s="404" t="s">
        <v>3335</v>
      </c>
      <c r="F310" s="622" t="s">
        <v>5311</v>
      </c>
      <c r="G310" s="404" t="s">
        <v>16454</v>
      </c>
      <c r="H310" s="622" t="s">
        <v>12620</v>
      </c>
      <c r="I310" s="404"/>
      <c r="J310" s="404" t="s">
        <v>2033</v>
      </c>
      <c r="K310" s="2146"/>
    </row>
    <row r="311" spans="1:11" ht="12.6" customHeight="1">
      <c r="A311" s="2104"/>
      <c r="B311" s="2192">
        <v>42912</v>
      </c>
      <c r="C311" s="2104">
        <v>42914</v>
      </c>
      <c r="D311" s="2104">
        <v>42914</v>
      </c>
      <c r="E311" s="2086" t="s">
        <v>3334</v>
      </c>
      <c r="F311" s="396" t="s">
        <v>16455</v>
      </c>
      <c r="G311" s="2086" t="s">
        <v>16456</v>
      </c>
      <c r="H311" s="396"/>
      <c r="I311" s="2086"/>
      <c r="J311" s="2086" t="s">
        <v>2831</v>
      </c>
      <c r="K311" s="2137"/>
    </row>
    <row r="312" spans="1:11" ht="12.6" customHeight="1">
      <c r="A312" s="2104"/>
      <c r="B312" s="2192">
        <v>42912</v>
      </c>
      <c r="C312" s="2104">
        <v>42914</v>
      </c>
      <c r="D312" s="2104">
        <v>42915</v>
      </c>
      <c r="E312" s="2086" t="s">
        <v>3334</v>
      </c>
      <c r="F312" s="396" t="s">
        <v>16457</v>
      </c>
      <c r="G312" s="2086" t="s">
        <v>16458</v>
      </c>
      <c r="H312" s="396"/>
      <c r="I312" s="2086"/>
      <c r="J312" s="2086" t="s">
        <v>2831</v>
      </c>
      <c r="K312" s="2137"/>
    </row>
    <row r="313" spans="1:11" ht="22.8" customHeight="1">
      <c r="A313" s="2104"/>
      <c r="B313" s="2192">
        <v>42912</v>
      </c>
      <c r="C313" s="2104">
        <v>42912</v>
      </c>
      <c r="D313" s="2104">
        <v>42915</v>
      </c>
      <c r="E313" s="2086" t="s">
        <v>3334</v>
      </c>
      <c r="F313" s="2086" t="s">
        <v>16459</v>
      </c>
      <c r="G313" s="396" t="s">
        <v>16460</v>
      </c>
      <c r="H313" s="2086"/>
      <c r="I313" s="2086" t="s">
        <v>2831</v>
      </c>
      <c r="J313" s="2086" t="s">
        <v>2042</v>
      </c>
      <c r="K313" s="2147">
        <v>42885</v>
      </c>
    </row>
    <row r="314" spans="1:11" ht="12.6" customHeight="1">
      <c r="A314" s="5"/>
      <c r="B314" s="2194">
        <v>42913</v>
      </c>
      <c r="C314" s="5">
        <v>42942</v>
      </c>
      <c r="D314" s="5">
        <v>42942</v>
      </c>
      <c r="E314" s="2086" t="s">
        <v>3334</v>
      </c>
      <c r="F314" s="2086" t="s">
        <v>16461</v>
      </c>
      <c r="G314" s="2086" t="s">
        <v>16462</v>
      </c>
      <c r="H314" s="2086" t="s">
        <v>4449</v>
      </c>
      <c r="I314" s="2086"/>
      <c r="J314" s="2086" t="s">
        <v>2034</v>
      </c>
      <c r="K314" s="2150">
        <v>42912</v>
      </c>
    </row>
    <row r="315" spans="1:11" ht="22.8" customHeight="1">
      <c r="A315" s="2080"/>
      <c r="B315" s="2194">
        <v>42913</v>
      </c>
      <c r="C315" s="2104">
        <v>42914</v>
      </c>
      <c r="D315" s="2104">
        <v>42930</v>
      </c>
      <c r="E315" s="2086" t="s">
        <v>3335</v>
      </c>
      <c r="F315" s="396" t="s">
        <v>16463</v>
      </c>
      <c r="G315" s="2086" t="s">
        <v>16464</v>
      </c>
      <c r="H315" s="396"/>
      <c r="I315" s="2086"/>
      <c r="J315" s="2086" t="s">
        <v>14366</v>
      </c>
      <c r="K315" s="2147">
        <v>42898</v>
      </c>
    </row>
    <row r="316" spans="1:11" ht="12.6" customHeight="1">
      <c r="A316" s="2080"/>
      <c r="B316" s="2194">
        <v>42913</v>
      </c>
      <c r="C316" s="2104">
        <v>42898</v>
      </c>
      <c r="D316" s="2104">
        <v>42900</v>
      </c>
      <c r="E316" s="2086" t="s">
        <v>3335</v>
      </c>
      <c r="F316" s="396" t="s">
        <v>16405</v>
      </c>
      <c r="G316" s="2086" t="s">
        <v>16406</v>
      </c>
      <c r="H316" s="396" t="s">
        <v>3660</v>
      </c>
      <c r="I316" s="1393" t="s">
        <v>12427</v>
      </c>
      <c r="J316" s="2086" t="s">
        <v>14366</v>
      </c>
      <c r="K316" s="2147">
        <v>42870</v>
      </c>
    </row>
    <row r="317" spans="1:11" ht="12.6" customHeight="1">
      <c r="A317" s="2080"/>
      <c r="B317" s="2194">
        <v>42913</v>
      </c>
      <c r="C317" s="2080">
        <v>42906</v>
      </c>
      <c r="D317" s="2080">
        <v>42916</v>
      </c>
      <c r="E317" s="2086" t="s">
        <v>3335</v>
      </c>
      <c r="F317" s="2086" t="s">
        <v>4438</v>
      </c>
      <c r="G317" s="2086" t="s">
        <v>16465</v>
      </c>
      <c r="H317" s="2086"/>
      <c r="I317" s="2086"/>
      <c r="J317" s="2086" t="s">
        <v>11881</v>
      </c>
      <c r="K317" s="2166">
        <v>42886</v>
      </c>
    </row>
    <row r="318" spans="1:11" ht="12.6" customHeight="1">
      <c r="A318" s="2080"/>
      <c r="B318" s="2194">
        <v>42913</v>
      </c>
      <c r="C318" s="2080">
        <v>42912</v>
      </c>
      <c r="D318" s="2080">
        <v>42935</v>
      </c>
      <c r="E318" s="2086" t="s">
        <v>3335</v>
      </c>
      <c r="F318" s="2086" t="s">
        <v>13139</v>
      </c>
      <c r="G318" s="2086" t="s">
        <v>16466</v>
      </c>
      <c r="H318" s="2086"/>
      <c r="I318" s="2086"/>
      <c r="J318" s="2086" t="s">
        <v>11881</v>
      </c>
      <c r="K318" s="2143">
        <v>42905</v>
      </c>
    </row>
    <row r="319" spans="1:11" ht="12.6" customHeight="1">
      <c r="A319" s="2080"/>
      <c r="B319" s="2194">
        <v>42913</v>
      </c>
      <c r="C319" s="2153">
        <v>42915</v>
      </c>
      <c r="D319" s="2080">
        <v>42915</v>
      </c>
      <c r="E319" s="2086" t="s">
        <v>3334</v>
      </c>
      <c r="F319" s="2086" t="s">
        <v>16467</v>
      </c>
      <c r="G319" s="2086" t="s">
        <v>16468</v>
      </c>
      <c r="H319" s="2086"/>
      <c r="I319" s="2086"/>
      <c r="J319" s="2086" t="s">
        <v>2846</v>
      </c>
      <c r="K319" s="2166">
        <v>42884</v>
      </c>
    </row>
    <row r="320" spans="1:11" ht="12.6" customHeight="1">
      <c r="A320" s="2104"/>
      <c r="B320" s="2192">
        <v>42913</v>
      </c>
      <c r="C320" s="2104">
        <v>42917</v>
      </c>
      <c r="D320" s="2104">
        <v>42917</v>
      </c>
      <c r="E320" s="2086" t="s">
        <v>3335</v>
      </c>
      <c r="F320" s="396" t="s">
        <v>16469</v>
      </c>
      <c r="G320" s="2086" t="s">
        <v>16470</v>
      </c>
      <c r="H320" s="396"/>
      <c r="I320" s="2086"/>
      <c r="J320" s="2086" t="s">
        <v>2034</v>
      </c>
      <c r="K320" s="2150">
        <v>42887</v>
      </c>
    </row>
    <row r="321" spans="1:11" ht="12.6" customHeight="1">
      <c r="A321" s="2104"/>
      <c r="B321" s="2192">
        <v>42914</v>
      </c>
      <c r="C321" s="2104"/>
      <c r="D321" s="2104">
        <v>42944</v>
      </c>
      <c r="E321" s="2086" t="s">
        <v>3334</v>
      </c>
      <c r="F321" s="396" t="s">
        <v>16471</v>
      </c>
      <c r="G321" s="2086" t="s">
        <v>16472</v>
      </c>
      <c r="H321" s="396"/>
      <c r="I321" s="2086"/>
      <c r="J321" s="2086" t="s">
        <v>2033</v>
      </c>
      <c r="K321" s="2137"/>
    </row>
    <row r="322" spans="1:11" ht="12.6" customHeight="1">
      <c r="A322" s="2080"/>
      <c r="B322" s="2194">
        <v>42915</v>
      </c>
      <c r="C322" s="2104">
        <v>42938</v>
      </c>
      <c r="D322" s="2104">
        <v>42938</v>
      </c>
      <c r="E322" s="2086" t="s">
        <v>3334</v>
      </c>
      <c r="F322" s="396" t="s">
        <v>16473</v>
      </c>
      <c r="G322" s="2086" t="s">
        <v>16474</v>
      </c>
      <c r="H322" s="396"/>
      <c r="I322" s="2086"/>
      <c r="J322" s="2086" t="s">
        <v>14366</v>
      </c>
      <c r="K322" s="2147">
        <v>42908</v>
      </c>
    </row>
    <row r="323" spans="1:11" ht="12.6" customHeight="1">
      <c r="A323" s="2080"/>
      <c r="B323" s="2194">
        <v>42915</v>
      </c>
      <c r="C323" s="2104">
        <v>42925</v>
      </c>
      <c r="D323" s="2104">
        <v>42925</v>
      </c>
      <c r="E323" s="2086" t="s">
        <v>3334</v>
      </c>
      <c r="F323" s="2086" t="s">
        <v>16475</v>
      </c>
      <c r="G323" s="2086" t="s">
        <v>16476</v>
      </c>
      <c r="H323" s="2086"/>
      <c r="I323" s="2086"/>
      <c r="J323" s="2086" t="s">
        <v>2846</v>
      </c>
      <c r="K323" s="2137"/>
    </row>
    <row r="324" spans="1:11" ht="12.6" customHeight="1">
      <c r="A324" s="2080"/>
      <c r="B324" s="2194">
        <v>42915</v>
      </c>
      <c r="C324" s="2104">
        <v>42912</v>
      </c>
      <c r="D324" s="2104">
        <v>42912</v>
      </c>
      <c r="E324" s="2086" t="s">
        <v>3334</v>
      </c>
      <c r="F324" s="2086" t="s">
        <v>16477</v>
      </c>
      <c r="G324" s="2086" t="s">
        <v>16478</v>
      </c>
      <c r="H324" s="2086"/>
      <c r="I324" s="2086" t="s">
        <v>2831</v>
      </c>
      <c r="J324" s="2086" t="s">
        <v>2042</v>
      </c>
      <c r="K324" s="2147">
        <v>42895</v>
      </c>
    </row>
    <row r="325" spans="1:11" ht="12.6" customHeight="1">
      <c r="A325" s="2080"/>
      <c r="B325" s="2194">
        <v>42915</v>
      </c>
      <c r="C325" s="2080">
        <v>42907</v>
      </c>
      <c r="D325" s="2104">
        <v>42923</v>
      </c>
      <c r="E325" s="2086" t="s">
        <v>3334</v>
      </c>
      <c r="F325" s="2086" t="s">
        <v>16479</v>
      </c>
      <c r="G325" s="2086" t="s">
        <v>16480</v>
      </c>
      <c r="H325" s="2086"/>
      <c r="I325" s="2086"/>
      <c r="J325" s="2086" t="s">
        <v>2846</v>
      </c>
      <c r="K325" s="2147">
        <v>42893</v>
      </c>
    </row>
    <row r="326" spans="1:11" ht="12.6" customHeight="1">
      <c r="A326" s="2080"/>
      <c r="B326" s="2194">
        <v>42916</v>
      </c>
      <c r="C326" s="2080">
        <v>42902</v>
      </c>
      <c r="D326" s="2104">
        <v>42918</v>
      </c>
      <c r="E326" s="2086" t="s">
        <v>3335</v>
      </c>
      <c r="F326" s="2086" t="s">
        <v>16481</v>
      </c>
      <c r="G326" s="2086" t="s">
        <v>16482</v>
      </c>
      <c r="H326" s="2086"/>
      <c r="I326" s="2086"/>
      <c r="J326" s="2086" t="s">
        <v>2846</v>
      </c>
      <c r="K326" s="2147">
        <v>42888</v>
      </c>
    </row>
    <row r="327" spans="1:11" ht="12.6" customHeight="1">
      <c r="A327" s="2080"/>
      <c r="B327" s="2194">
        <v>42916</v>
      </c>
      <c r="C327" s="2080">
        <v>42916</v>
      </c>
      <c r="D327" s="2080">
        <v>42916</v>
      </c>
      <c r="E327" s="2086" t="s">
        <v>3335</v>
      </c>
      <c r="F327" s="2086" t="s">
        <v>2202</v>
      </c>
      <c r="G327" s="2086" t="s">
        <v>16483</v>
      </c>
      <c r="H327" s="2086"/>
      <c r="I327" s="2086"/>
      <c r="J327" s="2086" t="s">
        <v>11881</v>
      </c>
      <c r="K327" s="2166">
        <v>42886</v>
      </c>
    </row>
    <row r="328" spans="1:11" ht="12.6" customHeight="1">
      <c r="A328" s="2080"/>
      <c r="B328" s="2194">
        <v>42916</v>
      </c>
      <c r="C328" s="2104">
        <v>42917</v>
      </c>
      <c r="D328" s="2104">
        <v>42917</v>
      </c>
      <c r="E328" s="2086" t="s">
        <v>3335</v>
      </c>
      <c r="F328" s="2086" t="s">
        <v>2628</v>
      </c>
      <c r="G328" s="2086" t="s">
        <v>16484</v>
      </c>
      <c r="H328" s="2086"/>
      <c r="I328" s="2086"/>
      <c r="J328" s="2086" t="s">
        <v>11881</v>
      </c>
      <c r="K328" s="2147">
        <v>42893</v>
      </c>
    </row>
    <row r="329" spans="1:11" ht="12.6" customHeight="1">
      <c r="A329" s="2080"/>
      <c r="B329" s="2194">
        <v>42916</v>
      </c>
      <c r="C329" s="2104">
        <v>42928</v>
      </c>
      <c r="D329" s="2104">
        <v>42928</v>
      </c>
      <c r="E329" s="2086" t="s">
        <v>3334</v>
      </c>
      <c r="F329" s="396" t="s">
        <v>14149</v>
      </c>
      <c r="G329" s="2086" t="s">
        <v>16485</v>
      </c>
      <c r="H329" s="396"/>
      <c r="I329" s="2086" t="s">
        <v>2831</v>
      </c>
      <c r="J329" s="2086" t="s">
        <v>14366</v>
      </c>
      <c r="K329" s="2147">
        <v>42899</v>
      </c>
    </row>
    <row r="330" spans="1:11" ht="12.6" customHeight="1">
      <c r="A330" s="2080"/>
      <c r="B330" s="2194">
        <v>42916</v>
      </c>
      <c r="C330" s="2104">
        <v>42916</v>
      </c>
      <c r="D330" s="2104">
        <v>42935</v>
      </c>
      <c r="E330" s="2086" t="s">
        <v>3334</v>
      </c>
      <c r="F330" s="396" t="s">
        <v>16486</v>
      </c>
      <c r="G330" s="2086" t="s">
        <v>16487</v>
      </c>
      <c r="H330" s="396"/>
      <c r="I330" s="2086"/>
      <c r="J330" s="2086" t="s">
        <v>14366</v>
      </c>
      <c r="K330" s="2147">
        <v>42905</v>
      </c>
    </row>
    <row r="331" spans="1:11" ht="12.6" customHeight="1">
      <c r="A331" s="2104"/>
      <c r="B331" s="2192">
        <v>42916</v>
      </c>
      <c r="C331" s="2104">
        <v>42936</v>
      </c>
      <c r="D331" s="2104">
        <v>42936</v>
      </c>
      <c r="E331" s="2086" t="s">
        <v>3334</v>
      </c>
      <c r="F331" s="396" t="s">
        <v>16488</v>
      </c>
      <c r="G331" s="2086" t="s">
        <v>16489</v>
      </c>
      <c r="H331" s="396" t="s">
        <v>12912</v>
      </c>
      <c r="I331" s="2086"/>
      <c r="J331" s="2086" t="s">
        <v>2034</v>
      </c>
      <c r="K331" s="2150">
        <v>42906</v>
      </c>
    </row>
    <row r="332" spans="1:11" ht="12.6" customHeight="1">
      <c r="A332" s="2080"/>
      <c r="B332" s="2194">
        <v>42916</v>
      </c>
      <c r="C332" s="2080">
        <v>42926</v>
      </c>
      <c r="D332" s="2080">
        <v>42943</v>
      </c>
      <c r="E332" s="2086" t="s">
        <v>3334</v>
      </c>
      <c r="F332" s="2086" t="s">
        <v>16426</v>
      </c>
      <c r="G332" s="2086" t="s">
        <v>16490</v>
      </c>
      <c r="H332" s="2086"/>
      <c r="I332" s="2086"/>
      <c r="J332" s="2086" t="s">
        <v>2846</v>
      </c>
      <c r="K332" s="2143">
        <v>42913</v>
      </c>
    </row>
    <row r="333" spans="1:11" ht="22.8" customHeight="1">
      <c r="A333" s="2104"/>
      <c r="B333" s="2192">
        <v>42916</v>
      </c>
      <c r="C333" s="2104">
        <v>42916</v>
      </c>
      <c r="D333" s="2104">
        <v>42916</v>
      </c>
      <c r="E333" s="2086" t="s">
        <v>3334</v>
      </c>
      <c r="F333" s="396" t="s">
        <v>16491</v>
      </c>
      <c r="G333" s="2086" t="s">
        <v>16492</v>
      </c>
      <c r="H333" s="2086" t="s">
        <v>3660</v>
      </c>
      <c r="I333" s="2086" t="s">
        <v>2831</v>
      </c>
      <c r="J333" s="2086" t="s">
        <v>2042</v>
      </c>
      <c r="K333" s="2147">
        <v>42886</v>
      </c>
    </row>
    <row r="334" spans="1:11" ht="12.6" customHeight="1">
      <c r="A334" s="2104"/>
      <c r="B334" s="2192">
        <v>42916</v>
      </c>
      <c r="C334" s="2104">
        <v>42946</v>
      </c>
      <c r="D334" s="2104">
        <v>42946</v>
      </c>
      <c r="E334" s="2086" t="s">
        <v>3334</v>
      </c>
      <c r="F334" s="396" t="s">
        <v>16493</v>
      </c>
      <c r="G334" s="2086" t="s">
        <v>16494</v>
      </c>
      <c r="H334" s="396"/>
      <c r="I334" s="2086"/>
      <c r="J334" s="2086" t="s">
        <v>2033</v>
      </c>
      <c r="K334" s="2137"/>
    </row>
    <row r="335" spans="1:11" ht="12.6" customHeight="1">
      <c r="A335" s="2172"/>
      <c r="B335" s="2197">
        <v>42917</v>
      </c>
      <c r="C335" s="2172"/>
      <c r="D335" s="2172">
        <v>42926</v>
      </c>
      <c r="E335" s="552"/>
      <c r="F335" s="2173"/>
      <c r="G335" s="552" t="s">
        <v>16495</v>
      </c>
      <c r="H335" s="2173" t="s">
        <v>16496</v>
      </c>
      <c r="I335" s="552"/>
      <c r="J335" s="552" t="s">
        <v>2033</v>
      </c>
      <c r="K335" s="2137"/>
    </row>
    <row r="336" spans="1:11" ht="12.6" customHeight="1">
      <c r="A336" s="2104"/>
      <c r="B336" s="2162">
        <v>42919</v>
      </c>
      <c r="C336" s="2104">
        <v>42917</v>
      </c>
      <c r="D336" s="2104">
        <v>42917</v>
      </c>
      <c r="E336" s="2086" t="s">
        <v>3335</v>
      </c>
      <c r="F336" s="2086" t="s">
        <v>7510</v>
      </c>
      <c r="G336" s="2086" t="s">
        <v>16497</v>
      </c>
      <c r="H336" s="2086"/>
      <c r="I336" s="2086"/>
      <c r="J336" s="2086" t="s">
        <v>2846</v>
      </c>
      <c r="K336" s="2147">
        <v>42887</v>
      </c>
    </row>
    <row r="337" spans="1:11" ht="12.6" customHeight="1">
      <c r="A337" s="2104"/>
      <c r="B337" s="2162">
        <v>42919</v>
      </c>
      <c r="C337" s="2104">
        <v>42920</v>
      </c>
      <c r="D337" s="2104">
        <v>42920</v>
      </c>
      <c r="E337" s="2086" t="s">
        <v>3334</v>
      </c>
      <c r="F337" s="2086" t="s">
        <v>16498</v>
      </c>
      <c r="G337" s="2086" t="s">
        <v>16499</v>
      </c>
      <c r="H337" s="2086" t="s">
        <v>12912</v>
      </c>
      <c r="I337" s="2086"/>
      <c r="J337" s="2086" t="s">
        <v>2846</v>
      </c>
      <c r="K337" s="2143">
        <v>42913</v>
      </c>
    </row>
    <row r="338" spans="1:11" ht="22.8" customHeight="1">
      <c r="A338" s="2171"/>
      <c r="B338" s="2198">
        <v>42920</v>
      </c>
      <c r="C338" s="2104">
        <v>42923</v>
      </c>
      <c r="D338" s="2104">
        <v>42923</v>
      </c>
      <c r="E338" s="2086" t="s">
        <v>3334</v>
      </c>
      <c r="F338" s="2086" t="s">
        <v>16500</v>
      </c>
      <c r="G338" s="396" t="s">
        <v>16501</v>
      </c>
      <c r="H338" s="2086" t="s">
        <v>3660</v>
      </c>
      <c r="I338" s="2086"/>
      <c r="J338" s="2086" t="s">
        <v>2042</v>
      </c>
      <c r="K338" s="2147">
        <v>42893</v>
      </c>
    </row>
    <row r="339" spans="1:11" ht="12.6" customHeight="1">
      <c r="A339" s="904"/>
      <c r="B339" s="2198">
        <v>42920</v>
      </c>
      <c r="C339" s="904">
        <v>42923</v>
      </c>
      <c r="D339" s="904">
        <v>42923</v>
      </c>
      <c r="E339" s="404" t="s">
        <v>3335</v>
      </c>
      <c r="F339" s="622" t="s">
        <v>16502</v>
      </c>
      <c r="G339" s="404" t="s">
        <v>16503</v>
      </c>
      <c r="H339" s="622"/>
      <c r="I339" s="404" t="s">
        <v>2831</v>
      </c>
      <c r="J339" s="404" t="s">
        <v>2042</v>
      </c>
      <c r="K339" s="2146"/>
    </row>
    <row r="340" spans="1:11" ht="12.6" customHeight="1">
      <c r="A340" s="904"/>
      <c r="B340" s="2198">
        <v>42920</v>
      </c>
      <c r="C340" s="904">
        <v>42913</v>
      </c>
      <c r="D340" s="904">
        <v>42928</v>
      </c>
      <c r="E340" s="404" t="s">
        <v>3335</v>
      </c>
      <c r="F340" s="622" t="s">
        <v>16504</v>
      </c>
      <c r="G340" s="404" t="s">
        <v>16505</v>
      </c>
      <c r="H340" s="622"/>
      <c r="I340" s="404"/>
      <c r="J340" s="404" t="s">
        <v>2034</v>
      </c>
      <c r="K340" s="2137"/>
    </row>
    <row r="341" spans="1:11" ht="12.6" customHeight="1">
      <c r="A341" s="2104"/>
      <c r="B341" s="2162">
        <v>42920</v>
      </c>
      <c r="C341" s="2104"/>
      <c r="D341" s="2104">
        <v>42950</v>
      </c>
      <c r="E341" s="2086" t="s">
        <v>3334</v>
      </c>
      <c r="F341" s="396" t="s">
        <v>16506</v>
      </c>
      <c r="G341" s="2086" t="s">
        <v>16507</v>
      </c>
      <c r="H341" s="396"/>
      <c r="I341" s="2086"/>
      <c r="J341" s="2086" t="s">
        <v>2033</v>
      </c>
      <c r="K341" s="2137"/>
    </row>
    <row r="342" spans="1:11" ht="12.6" customHeight="1">
      <c r="A342" s="2104"/>
      <c r="B342" s="2162">
        <v>42920</v>
      </c>
      <c r="C342" s="2104"/>
      <c r="D342" s="2104">
        <v>42930</v>
      </c>
      <c r="E342" s="2086" t="s">
        <v>3334</v>
      </c>
      <c r="F342" s="396" t="s">
        <v>16508</v>
      </c>
      <c r="G342" s="2086" t="s">
        <v>16509</v>
      </c>
      <c r="H342" s="396" t="s">
        <v>12620</v>
      </c>
      <c r="I342" s="2086"/>
      <c r="J342" s="2086" t="s">
        <v>2033</v>
      </c>
      <c r="K342" s="2137"/>
    </row>
    <row r="343" spans="1:11" ht="12.6" customHeight="1">
      <c r="A343" s="2104"/>
      <c r="B343" s="2162">
        <v>42921</v>
      </c>
      <c r="C343" s="2104">
        <v>42906</v>
      </c>
      <c r="D343" s="2104">
        <v>42929</v>
      </c>
      <c r="E343" s="2086" t="s">
        <v>3334</v>
      </c>
      <c r="F343" s="396" t="s">
        <v>16510</v>
      </c>
      <c r="G343" s="2086" t="s">
        <v>16511</v>
      </c>
      <c r="H343" s="396"/>
      <c r="I343" s="2086"/>
      <c r="J343" s="2086" t="s">
        <v>2034</v>
      </c>
      <c r="K343" s="2150">
        <v>42899</v>
      </c>
    </row>
    <row r="344" spans="1:11" ht="12.6" customHeight="1">
      <c r="A344" s="2104"/>
      <c r="B344" s="2162">
        <v>42921</v>
      </c>
      <c r="C344" s="2104">
        <v>42921</v>
      </c>
      <c r="D344" s="2104">
        <v>42921</v>
      </c>
      <c r="E344" s="2086" t="s">
        <v>3334</v>
      </c>
      <c r="F344" s="2086" t="s">
        <v>11522</v>
      </c>
      <c r="G344" s="2086" t="s">
        <v>16512</v>
      </c>
      <c r="H344" s="2086"/>
      <c r="I344" s="2086"/>
      <c r="J344" s="2086" t="s">
        <v>11881</v>
      </c>
      <c r="K344" s="2147">
        <v>42891</v>
      </c>
    </row>
    <row r="345" spans="1:11" ht="12.6" customHeight="1">
      <c r="A345" s="2104"/>
      <c r="B345" s="2162">
        <v>42921</v>
      </c>
      <c r="C345" s="2104">
        <v>42929</v>
      </c>
      <c r="D345" s="2104">
        <v>42929</v>
      </c>
      <c r="E345" s="2086" t="s">
        <v>3334</v>
      </c>
      <c r="F345" s="2086" t="s">
        <v>16513</v>
      </c>
      <c r="G345" s="2086" t="s">
        <v>16514</v>
      </c>
      <c r="H345" s="2086"/>
      <c r="I345" s="2086" t="s">
        <v>2831</v>
      </c>
      <c r="J345" s="2086" t="s">
        <v>2042</v>
      </c>
      <c r="K345" s="2147">
        <v>42899</v>
      </c>
    </row>
    <row r="346" spans="1:11" ht="12.6" customHeight="1">
      <c r="A346" s="5"/>
      <c r="B346" s="2162">
        <v>42922</v>
      </c>
      <c r="C346" s="5">
        <v>42923</v>
      </c>
      <c r="D346" s="5">
        <v>42923</v>
      </c>
      <c r="E346" s="2086" t="s">
        <v>3334</v>
      </c>
      <c r="F346" s="2086" t="s">
        <v>16515</v>
      </c>
      <c r="G346" s="2086" t="s">
        <v>16516</v>
      </c>
      <c r="H346" s="2086"/>
      <c r="I346" s="2086"/>
      <c r="J346" s="2086" t="s">
        <v>2033</v>
      </c>
      <c r="K346" s="2137"/>
    </row>
    <row r="347" spans="1:11" ht="12.6" customHeight="1">
      <c r="A347" s="2104"/>
      <c r="B347" s="2162">
        <v>42922</v>
      </c>
      <c r="C347" s="2104">
        <v>42932</v>
      </c>
      <c r="D347" s="2104">
        <v>42932</v>
      </c>
      <c r="E347" s="2086" t="s">
        <v>3334</v>
      </c>
      <c r="F347" s="396" t="s">
        <v>16517</v>
      </c>
      <c r="G347" s="2086" t="s">
        <v>16518</v>
      </c>
      <c r="H347" s="396"/>
      <c r="I347" s="2086"/>
      <c r="J347" s="2086" t="s">
        <v>2034</v>
      </c>
      <c r="K347" s="2150">
        <v>42901</v>
      </c>
    </row>
    <row r="348" spans="1:11" ht="12.6" customHeight="1">
      <c r="A348" s="5"/>
      <c r="B348" s="2162">
        <v>42922</v>
      </c>
      <c r="C348" s="2104">
        <v>42936</v>
      </c>
      <c r="D348" s="2104">
        <v>42936</v>
      </c>
      <c r="E348" s="2086" t="s">
        <v>3334</v>
      </c>
      <c r="F348" s="396" t="s">
        <v>16519</v>
      </c>
      <c r="G348" s="2086" t="s">
        <v>16520</v>
      </c>
      <c r="H348" s="396" t="s">
        <v>12664</v>
      </c>
      <c r="I348" s="2086"/>
      <c r="J348" s="2086" t="s">
        <v>2034</v>
      </c>
      <c r="K348" s="2150">
        <v>42906</v>
      </c>
    </row>
    <row r="349" spans="1:11" ht="12.6" customHeight="1">
      <c r="A349" s="2104"/>
      <c r="B349" s="2162">
        <v>42922</v>
      </c>
      <c r="C349" s="2104">
        <v>42952</v>
      </c>
      <c r="D349" s="2104">
        <v>42952</v>
      </c>
      <c r="E349" s="2086" t="s">
        <v>3334</v>
      </c>
      <c r="F349" s="396" t="s">
        <v>16521</v>
      </c>
      <c r="G349" s="2086" t="s">
        <v>16522</v>
      </c>
      <c r="H349" s="396"/>
      <c r="I349" s="2086"/>
      <c r="J349" s="2086" t="s">
        <v>2846</v>
      </c>
      <c r="K349" s="2137"/>
    </row>
    <row r="350" spans="1:11" ht="12.6" customHeight="1">
      <c r="A350" s="2104"/>
      <c r="B350" s="2162">
        <v>42923</v>
      </c>
      <c r="C350" s="2104">
        <v>42921</v>
      </c>
      <c r="D350" s="2104">
        <v>42921</v>
      </c>
      <c r="E350" s="2086" t="s">
        <v>3335</v>
      </c>
      <c r="F350" s="396" t="s">
        <v>16523</v>
      </c>
      <c r="G350" s="2086" t="s">
        <v>16524</v>
      </c>
      <c r="H350" s="396" t="s">
        <v>16372</v>
      </c>
      <c r="I350" s="2086"/>
      <c r="J350" s="2086" t="s">
        <v>14366</v>
      </c>
      <c r="K350" s="2147">
        <v>42891</v>
      </c>
    </row>
    <row r="351" spans="1:11" ht="15" customHeight="1">
      <c r="A351" s="2104"/>
      <c r="B351" s="2162">
        <v>42923</v>
      </c>
      <c r="C351" s="2104">
        <v>42937</v>
      </c>
      <c r="D351" s="2104">
        <v>42937</v>
      </c>
      <c r="E351" s="2086" t="s">
        <v>3334</v>
      </c>
      <c r="F351" s="396" t="s">
        <v>16525</v>
      </c>
      <c r="G351" s="951" t="s">
        <v>16526</v>
      </c>
      <c r="H351" s="396"/>
      <c r="I351" s="2086"/>
      <c r="J351" s="2086" t="s">
        <v>2034</v>
      </c>
      <c r="K351" s="2150">
        <v>42907</v>
      </c>
    </row>
    <row r="352" spans="1:11" ht="22.8" customHeight="1">
      <c r="A352" s="2104"/>
      <c r="B352" s="2162">
        <v>42923</v>
      </c>
      <c r="C352" s="2104">
        <v>42929</v>
      </c>
      <c r="D352" s="2104">
        <v>42929</v>
      </c>
      <c r="E352" s="2086" t="s">
        <v>3335</v>
      </c>
      <c r="F352" s="2086" t="s">
        <v>16527</v>
      </c>
      <c r="G352" s="396" t="s">
        <v>16528</v>
      </c>
      <c r="H352" s="2086"/>
      <c r="I352" s="2086" t="s">
        <v>2046</v>
      </c>
      <c r="J352" s="2086" t="s">
        <v>2042</v>
      </c>
      <c r="K352" s="2180">
        <v>42898</v>
      </c>
    </row>
    <row r="353" spans="1:11" ht="12.6" customHeight="1">
      <c r="A353" s="2080"/>
      <c r="B353" s="2163">
        <v>42926</v>
      </c>
      <c r="C353" s="2104">
        <v>42927</v>
      </c>
      <c r="D353" s="2104">
        <v>42927</v>
      </c>
      <c r="E353" s="2086" t="s">
        <v>3334</v>
      </c>
      <c r="F353" s="396" t="s">
        <v>16529</v>
      </c>
      <c r="G353" s="2086" t="s">
        <v>16530</v>
      </c>
      <c r="H353" s="396"/>
      <c r="I353" s="2086"/>
      <c r="J353" s="2086" t="s">
        <v>14366</v>
      </c>
      <c r="K353" s="2147">
        <v>42913</v>
      </c>
    </row>
    <row r="354" spans="1:11" ht="12.6" customHeight="1">
      <c r="A354" s="2080"/>
      <c r="B354" s="2163">
        <v>42926</v>
      </c>
      <c r="C354" s="2104">
        <v>42927</v>
      </c>
      <c r="D354" s="2104">
        <v>42927</v>
      </c>
      <c r="E354" s="2086" t="s">
        <v>3335</v>
      </c>
      <c r="F354" s="396" t="s">
        <v>16531</v>
      </c>
      <c r="G354" s="2086" t="s">
        <v>16532</v>
      </c>
      <c r="H354" s="396" t="s">
        <v>12620</v>
      </c>
      <c r="I354" s="2086"/>
      <c r="J354" s="2086" t="s">
        <v>14366</v>
      </c>
      <c r="K354" s="2147">
        <v>42913</v>
      </c>
    </row>
    <row r="355" spans="1:11" ht="12.6" customHeight="1">
      <c r="A355" s="2080"/>
      <c r="B355" s="2163">
        <v>42927</v>
      </c>
      <c r="C355" s="2104">
        <v>42923</v>
      </c>
      <c r="D355" s="2104">
        <v>42923</v>
      </c>
      <c r="E355" s="2086" t="s">
        <v>3334</v>
      </c>
      <c r="F355" s="396" t="s">
        <v>16533</v>
      </c>
      <c r="G355" s="2086" t="s">
        <v>16534</v>
      </c>
      <c r="H355" s="396" t="s">
        <v>16372</v>
      </c>
      <c r="I355" s="2086"/>
      <c r="J355" s="2086" t="s">
        <v>14366</v>
      </c>
      <c r="K355" s="2147">
        <v>42919</v>
      </c>
    </row>
    <row r="356" spans="1:11" ht="12.6" customHeight="1">
      <c r="A356" s="2080"/>
      <c r="B356" s="2163">
        <v>42927</v>
      </c>
      <c r="C356" s="2104">
        <v>42930</v>
      </c>
      <c r="D356" s="2104">
        <v>42930</v>
      </c>
      <c r="E356" s="2086" t="s">
        <v>3334</v>
      </c>
      <c r="F356" s="2086" t="s">
        <v>16535</v>
      </c>
      <c r="G356" s="2086" t="s">
        <v>16536</v>
      </c>
      <c r="H356" s="2086"/>
      <c r="I356" s="2086"/>
      <c r="J356" s="2086" t="s">
        <v>2042</v>
      </c>
      <c r="K356" s="2147">
        <v>42923</v>
      </c>
    </row>
    <row r="357" spans="1:11" ht="12.6" customHeight="1">
      <c r="A357" s="2080"/>
      <c r="B357" s="2163">
        <v>42927</v>
      </c>
      <c r="C357" s="2104">
        <v>42930</v>
      </c>
      <c r="D357" s="2104">
        <v>42930</v>
      </c>
      <c r="E357" s="2086" t="s">
        <v>3334</v>
      </c>
      <c r="F357" s="2086" t="s">
        <v>16537</v>
      </c>
      <c r="G357" s="2086" t="s">
        <v>16538</v>
      </c>
      <c r="H357" s="2086"/>
      <c r="I357" s="2086"/>
      <c r="J357" s="2086" t="s">
        <v>2042</v>
      </c>
      <c r="K357" s="2147">
        <v>42922</v>
      </c>
    </row>
    <row r="358" spans="1:11" ht="12.6" customHeight="1">
      <c r="A358" s="2080"/>
      <c r="B358" s="2163">
        <v>42927</v>
      </c>
      <c r="C358" s="2104">
        <v>42937</v>
      </c>
      <c r="D358" s="2104">
        <v>42937</v>
      </c>
      <c r="E358" s="2086" t="s">
        <v>3334</v>
      </c>
      <c r="F358" s="2086" t="s">
        <v>16539</v>
      </c>
      <c r="G358" s="2086" t="s">
        <v>16540</v>
      </c>
      <c r="H358" s="2086" t="s">
        <v>12620</v>
      </c>
      <c r="I358" s="2086"/>
      <c r="J358" s="2086" t="s">
        <v>2042</v>
      </c>
      <c r="K358" s="2147">
        <v>42907</v>
      </c>
    </row>
    <row r="359" spans="1:11" ht="12.6" customHeight="1">
      <c r="A359" s="2080"/>
      <c r="B359" s="2163">
        <v>42927</v>
      </c>
      <c r="C359" s="2080">
        <v>42947</v>
      </c>
      <c r="D359" s="2080">
        <v>42947</v>
      </c>
      <c r="E359" s="2086" t="s">
        <v>3334</v>
      </c>
      <c r="F359" s="2086" t="s">
        <v>16155</v>
      </c>
      <c r="G359" s="2086" t="s">
        <v>16541</v>
      </c>
      <c r="H359" s="2086"/>
      <c r="I359" s="2086"/>
      <c r="J359" s="2086" t="s">
        <v>11881</v>
      </c>
      <c r="K359" s="2143">
        <v>42916</v>
      </c>
    </row>
    <row r="360" spans="1:11" ht="12.6" customHeight="1">
      <c r="A360" s="2104"/>
      <c r="B360" s="2162">
        <v>42928</v>
      </c>
      <c r="C360" s="2104"/>
      <c r="D360" s="2104">
        <v>42928</v>
      </c>
      <c r="E360" s="2086" t="s">
        <v>3334</v>
      </c>
      <c r="F360" s="396" t="s">
        <v>16542</v>
      </c>
      <c r="G360" s="2086" t="s">
        <v>16543</v>
      </c>
      <c r="H360" s="396"/>
      <c r="I360" s="2086"/>
      <c r="J360" s="2086" t="s">
        <v>2033</v>
      </c>
      <c r="K360" s="2137"/>
    </row>
    <row r="361" spans="1:11" ht="12.6" customHeight="1">
      <c r="A361" s="2080"/>
      <c r="B361" s="2163">
        <v>42928</v>
      </c>
      <c r="C361" s="2104">
        <v>42929</v>
      </c>
      <c r="D361" s="2104">
        <v>42929</v>
      </c>
      <c r="E361" s="2086" t="s">
        <v>3334</v>
      </c>
      <c r="F361" s="396" t="s">
        <v>16544</v>
      </c>
      <c r="G361" s="2086" t="s">
        <v>16545</v>
      </c>
      <c r="H361" s="396"/>
      <c r="I361" s="2086"/>
      <c r="J361" s="2086" t="s">
        <v>14366</v>
      </c>
      <c r="K361" s="2147">
        <v>42926</v>
      </c>
    </row>
    <row r="362" spans="1:11" ht="12.6" customHeight="1">
      <c r="A362" s="2080"/>
      <c r="B362" s="2163">
        <v>42928</v>
      </c>
      <c r="C362" s="2104">
        <v>42933</v>
      </c>
      <c r="D362" s="2104">
        <v>42933</v>
      </c>
      <c r="E362" s="2086" t="s">
        <v>3334</v>
      </c>
      <c r="F362" s="396" t="s">
        <v>16544</v>
      </c>
      <c r="G362" s="2086" t="s">
        <v>16546</v>
      </c>
      <c r="H362" s="396"/>
      <c r="I362" s="2086"/>
      <c r="J362" s="2086" t="s">
        <v>14366</v>
      </c>
      <c r="K362" s="2147">
        <v>42926</v>
      </c>
    </row>
    <row r="363" spans="1:11" ht="12.6" customHeight="1">
      <c r="A363" s="2080"/>
      <c r="B363" s="2163">
        <v>42928</v>
      </c>
      <c r="C363" s="2080">
        <v>42930</v>
      </c>
      <c r="D363" s="2080">
        <v>42930</v>
      </c>
      <c r="E363" s="2086" t="s">
        <v>3334</v>
      </c>
      <c r="F363" s="2086" t="s">
        <v>16547</v>
      </c>
      <c r="G363" s="2086" t="s">
        <v>16548</v>
      </c>
      <c r="H363" s="2086"/>
      <c r="I363" s="2086"/>
      <c r="J363" s="2086" t="s">
        <v>2846</v>
      </c>
      <c r="K363" s="2143">
        <v>42900</v>
      </c>
    </row>
    <row r="364" spans="1:11" ht="12.6" customHeight="1">
      <c r="A364" s="2080"/>
      <c r="B364" s="2163">
        <v>42928</v>
      </c>
      <c r="C364" s="2080">
        <v>42933</v>
      </c>
      <c r="D364" s="2080">
        <v>42933</v>
      </c>
      <c r="E364" s="2086" t="s">
        <v>3335</v>
      </c>
      <c r="F364" s="2086" t="s">
        <v>16549</v>
      </c>
      <c r="G364" s="2086" t="s">
        <v>16550</v>
      </c>
      <c r="H364" s="2086" t="s">
        <v>12620</v>
      </c>
      <c r="I364" s="2086"/>
      <c r="J364" s="2086" t="s">
        <v>11881</v>
      </c>
      <c r="K364" s="2143">
        <v>42901</v>
      </c>
    </row>
    <row r="365" spans="1:11" ht="12.6" customHeight="1">
      <c r="A365" s="2080"/>
      <c r="B365" s="2163">
        <v>42928</v>
      </c>
      <c r="C365" s="2104">
        <v>42932</v>
      </c>
      <c r="D365" s="2104">
        <v>42932</v>
      </c>
      <c r="E365" s="2086" t="s">
        <v>3334</v>
      </c>
      <c r="F365" s="396" t="s">
        <v>16551</v>
      </c>
      <c r="G365" s="2086" t="s">
        <v>16552</v>
      </c>
      <c r="H365" s="396" t="s">
        <v>12620</v>
      </c>
      <c r="I365" s="2086"/>
      <c r="J365" s="2086" t="s">
        <v>14366</v>
      </c>
      <c r="K365" s="2147">
        <v>42902</v>
      </c>
    </row>
    <row r="366" spans="1:11" ht="12.6" customHeight="1">
      <c r="A366" s="2080"/>
      <c r="B366" s="2163">
        <v>42928</v>
      </c>
      <c r="C366" s="2080">
        <v>42945</v>
      </c>
      <c r="D366" s="2080">
        <v>42945</v>
      </c>
      <c r="E366" s="2086" t="s">
        <v>3334</v>
      </c>
      <c r="F366" s="2086" t="s">
        <v>16553</v>
      </c>
      <c r="G366" s="2086" t="s">
        <v>16554</v>
      </c>
      <c r="H366" s="2086"/>
      <c r="I366" s="2086"/>
      <c r="J366" s="2086" t="s">
        <v>2846</v>
      </c>
      <c r="K366" s="2143">
        <v>42915</v>
      </c>
    </row>
    <row r="367" spans="1:11" ht="21" customHeight="1">
      <c r="A367" s="2104"/>
      <c r="B367" s="2162">
        <v>42928</v>
      </c>
      <c r="C367" s="2104"/>
      <c r="D367" s="2104">
        <v>42958</v>
      </c>
      <c r="E367" s="2086" t="s">
        <v>3335</v>
      </c>
      <c r="F367" s="396" t="s">
        <v>3549</v>
      </c>
      <c r="G367" s="2086" t="s">
        <v>16555</v>
      </c>
      <c r="H367" s="396"/>
      <c r="I367" s="2086" t="s">
        <v>16556</v>
      </c>
      <c r="J367" s="2086" t="s">
        <v>2033</v>
      </c>
      <c r="K367" s="2137"/>
    </row>
    <row r="368" spans="1:11" ht="12.6" customHeight="1">
      <c r="A368" s="2080"/>
      <c r="B368" s="2163">
        <v>42929</v>
      </c>
      <c r="C368" s="2104">
        <v>42951</v>
      </c>
      <c r="D368" s="2104">
        <v>42951</v>
      </c>
      <c r="E368" s="2086" t="s">
        <v>3334</v>
      </c>
      <c r="F368" s="2086" t="s">
        <v>16557</v>
      </c>
      <c r="G368" s="2086" t="s">
        <v>16558</v>
      </c>
      <c r="H368" s="2086"/>
      <c r="I368" s="2086"/>
      <c r="J368" s="2086" t="s">
        <v>11881</v>
      </c>
      <c r="K368" s="2147">
        <v>42921</v>
      </c>
    </row>
    <row r="369" spans="1:11" ht="12.6" customHeight="1">
      <c r="A369" s="2104"/>
      <c r="B369" s="2162">
        <v>42929</v>
      </c>
      <c r="C369" s="2104"/>
      <c r="D369" s="2104">
        <v>42959</v>
      </c>
      <c r="E369" s="2086" t="s">
        <v>3334</v>
      </c>
      <c r="F369" s="396" t="s">
        <v>16559</v>
      </c>
      <c r="G369" s="2086" t="s">
        <v>16560</v>
      </c>
      <c r="H369" s="396"/>
      <c r="I369" s="2086"/>
      <c r="J369" s="2086" t="s">
        <v>2033</v>
      </c>
      <c r="K369" s="2137"/>
    </row>
    <row r="370" spans="1:11" ht="12.6" customHeight="1">
      <c r="A370" s="2104"/>
      <c r="B370" s="2162">
        <v>42930</v>
      </c>
      <c r="C370" s="2104"/>
      <c r="D370" s="2104">
        <v>42959</v>
      </c>
      <c r="E370" s="2086" t="s">
        <v>3334</v>
      </c>
      <c r="F370" s="396" t="s">
        <v>16561</v>
      </c>
      <c r="G370" s="2086" t="s">
        <v>16562</v>
      </c>
      <c r="H370" s="396"/>
      <c r="I370" s="2086" t="s">
        <v>16563</v>
      </c>
      <c r="J370" s="2086" t="s">
        <v>2033</v>
      </c>
      <c r="K370" s="2137"/>
    </row>
    <row r="371" spans="1:11" ht="12.6" customHeight="1">
      <c r="A371" s="2080"/>
      <c r="B371" s="2163">
        <v>42933</v>
      </c>
      <c r="C371" s="2104">
        <v>42937</v>
      </c>
      <c r="D371" s="2104">
        <v>42951</v>
      </c>
      <c r="E371" s="2086" t="s">
        <v>3334</v>
      </c>
      <c r="F371" s="396" t="s">
        <v>16564</v>
      </c>
      <c r="G371" s="2086" t="s">
        <v>16565</v>
      </c>
      <c r="H371" s="396"/>
      <c r="I371" s="2086"/>
      <c r="J371" s="2086" t="s">
        <v>14366</v>
      </c>
      <c r="K371" s="2147">
        <v>42921</v>
      </c>
    </row>
    <row r="372" spans="1:11" ht="12.6" customHeight="1">
      <c r="A372" s="2080"/>
      <c r="B372" s="2163">
        <v>42933</v>
      </c>
      <c r="C372" s="2104">
        <v>42949</v>
      </c>
      <c r="D372" s="2104">
        <v>42949</v>
      </c>
      <c r="E372" s="2086" t="s">
        <v>3335</v>
      </c>
      <c r="F372" s="2086" t="s">
        <v>13631</v>
      </c>
      <c r="G372" s="2086" t="s">
        <v>16566</v>
      </c>
      <c r="H372" s="2086"/>
      <c r="I372" s="2086"/>
      <c r="J372" s="2086" t="s">
        <v>2846</v>
      </c>
      <c r="K372" s="2147">
        <v>42919</v>
      </c>
    </row>
    <row r="373" spans="1:11" ht="12.6" customHeight="1">
      <c r="A373" s="2080"/>
      <c r="B373" s="2163">
        <v>42933</v>
      </c>
      <c r="C373" s="2104">
        <v>42935</v>
      </c>
      <c r="D373" s="2104">
        <v>42935</v>
      </c>
      <c r="E373" s="2086" t="s">
        <v>3335</v>
      </c>
      <c r="F373" s="396" t="s">
        <v>16567</v>
      </c>
      <c r="G373" s="2086" t="s">
        <v>16568</v>
      </c>
      <c r="H373" s="396" t="s">
        <v>12620</v>
      </c>
      <c r="I373" s="2086"/>
      <c r="J373" s="2086" t="s">
        <v>14366</v>
      </c>
      <c r="K373" s="2147">
        <v>42905</v>
      </c>
    </row>
    <row r="374" spans="1:11" ht="22.8" customHeight="1">
      <c r="A374" s="2104"/>
      <c r="B374" s="2162">
        <v>42933</v>
      </c>
      <c r="C374" s="2104"/>
      <c r="D374" s="2104">
        <v>42963</v>
      </c>
      <c r="E374" s="2086" t="s">
        <v>3334</v>
      </c>
      <c r="F374" s="396" t="s">
        <v>16569</v>
      </c>
      <c r="G374" s="2086" t="s">
        <v>16570</v>
      </c>
      <c r="H374" s="396" t="s">
        <v>12620</v>
      </c>
      <c r="I374" s="2086" t="s">
        <v>16563</v>
      </c>
      <c r="J374" s="2086" t="s">
        <v>2033</v>
      </c>
      <c r="K374" s="2137"/>
    </row>
    <row r="375" spans="1:11" ht="12.6" customHeight="1">
      <c r="A375" s="2080"/>
      <c r="B375" s="2163">
        <v>42934</v>
      </c>
      <c r="C375" s="2104">
        <v>42923</v>
      </c>
      <c r="D375" s="2104">
        <v>42951</v>
      </c>
      <c r="E375" s="2086" t="s">
        <v>3334</v>
      </c>
      <c r="F375" s="396" t="s">
        <v>16571</v>
      </c>
      <c r="G375" s="2086" t="s">
        <v>16572</v>
      </c>
      <c r="H375" s="396"/>
      <c r="I375" s="2086"/>
      <c r="J375" s="2086" t="s">
        <v>2033</v>
      </c>
      <c r="K375" s="2137"/>
    </row>
    <row r="376" spans="1:11" ht="12.6" customHeight="1">
      <c r="A376" s="2080"/>
      <c r="B376" s="2163">
        <v>42934</v>
      </c>
      <c r="C376" s="2080">
        <v>42959</v>
      </c>
      <c r="D376" s="2080">
        <v>42959</v>
      </c>
      <c r="E376" s="2086" t="s">
        <v>3334</v>
      </c>
      <c r="F376" s="2086" t="s">
        <v>16573</v>
      </c>
      <c r="G376" s="2086" t="s">
        <v>16574</v>
      </c>
      <c r="H376" s="2086"/>
      <c r="I376" s="2086"/>
      <c r="J376" s="2086" t="s">
        <v>2846</v>
      </c>
      <c r="K376" s="2143">
        <v>42929</v>
      </c>
    </row>
    <row r="377" spans="1:11" ht="12.6" customHeight="1">
      <c r="A377" s="2104"/>
      <c r="B377" s="2162">
        <v>42934</v>
      </c>
      <c r="C377" s="2104">
        <v>42946</v>
      </c>
      <c r="D377" s="2104">
        <v>42963</v>
      </c>
      <c r="E377" s="2086" t="s">
        <v>3334</v>
      </c>
      <c r="F377" s="396" t="s">
        <v>16575</v>
      </c>
      <c r="G377" s="2086" t="s">
        <v>16576</v>
      </c>
      <c r="H377" s="396"/>
      <c r="I377" s="2086" t="s">
        <v>16577</v>
      </c>
      <c r="J377" s="2086" t="s">
        <v>2033</v>
      </c>
      <c r="K377" s="2137"/>
    </row>
    <row r="378" spans="1:11" ht="12.6" customHeight="1">
      <c r="A378" s="2104"/>
      <c r="B378" s="2162">
        <v>42935</v>
      </c>
      <c r="C378" s="2104">
        <v>42948</v>
      </c>
      <c r="D378" s="2104">
        <v>42948</v>
      </c>
      <c r="E378" s="2086" t="s">
        <v>3335</v>
      </c>
      <c r="F378" s="396" t="s">
        <v>16578</v>
      </c>
      <c r="G378" s="2086" t="s">
        <v>16579</v>
      </c>
      <c r="H378" s="396"/>
      <c r="I378" s="2086"/>
      <c r="J378" s="2086" t="s">
        <v>2846</v>
      </c>
      <c r="K378" s="2137"/>
    </row>
    <row r="379" spans="1:11" ht="12.6" customHeight="1">
      <c r="A379" s="2080"/>
      <c r="B379" s="2163">
        <v>42936</v>
      </c>
      <c r="C379" s="2080">
        <v>42946</v>
      </c>
      <c r="D379" s="2080">
        <v>42946</v>
      </c>
      <c r="E379" s="2086" t="s">
        <v>3334</v>
      </c>
      <c r="F379" s="2086" t="s">
        <v>16580</v>
      </c>
      <c r="G379" s="2086" t="s">
        <v>16581</v>
      </c>
      <c r="H379" s="2086"/>
      <c r="I379" s="2086"/>
      <c r="J379" s="2086" t="s">
        <v>2846</v>
      </c>
      <c r="K379" s="2143">
        <v>42916</v>
      </c>
    </row>
    <row r="380" spans="1:11" ht="12.6" customHeight="1">
      <c r="A380" s="2080"/>
      <c r="B380" s="2163">
        <v>42936</v>
      </c>
      <c r="C380" s="2080">
        <v>42937</v>
      </c>
      <c r="D380" s="2080">
        <v>42963</v>
      </c>
      <c r="E380" s="2086" t="s">
        <v>3334</v>
      </c>
      <c r="F380" s="2086" t="s">
        <v>16582</v>
      </c>
      <c r="G380" s="2086" t="s">
        <v>16583</v>
      </c>
      <c r="H380" s="2086"/>
      <c r="I380" s="2086"/>
      <c r="J380" s="2086" t="s">
        <v>11881</v>
      </c>
      <c r="K380" s="2143">
        <v>42933</v>
      </c>
    </row>
    <row r="381" spans="1:11" ht="12.6" customHeight="1">
      <c r="A381" s="2104"/>
      <c r="B381" s="2162">
        <v>42936</v>
      </c>
      <c r="C381" s="2104">
        <v>42965</v>
      </c>
      <c r="D381" s="2104">
        <v>42966</v>
      </c>
      <c r="E381" s="2086" t="s">
        <v>3334</v>
      </c>
      <c r="F381" s="396" t="s">
        <v>16584</v>
      </c>
      <c r="G381" s="2086" t="s">
        <v>16585</v>
      </c>
      <c r="H381" s="396"/>
      <c r="I381" s="2086" t="s">
        <v>16556</v>
      </c>
      <c r="J381" s="2086" t="s">
        <v>14366</v>
      </c>
      <c r="K381" s="2137"/>
    </row>
    <row r="382" spans="1:11" ht="12.6" customHeight="1">
      <c r="A382" s="2080"/>
      <c r="B382" s="2163">
        <v>42937</v>
      </c>
      <c r="C382" s="342" t="s">
        <v>16586</v>
      </c>
      <c r="D382" s="2080">
        <v>42961</v>
      </c>
      <c r="E382" s="2086" t="s">
        <v>3334</v>
      </c>
      <c r="F382" s="2086" t="s">
        <v>16383</v>
      </c>
      <c r="G382" s="2086" t="s">
        <v>16587</v>
      </c>
      <c r="H382" s="2086"/>
      <c r="I382" s="2086"/>
      <c r="J382" s="2086" t="s">
        <v>11881</v>
      </c>
      <c r="K382" s="2143">
        <v>42929</v>
      </c>
    </row>
    <row r="383" spans="1:11" ht="12.6" customHeight="1">
      <c r="A383" s="2080"/>
      <c r="B383" s="2163">
        <v>42940</v>
      </c>
      <c r="C383" s="2080">
        <v>42935</v>
      </c>
      <c r="D383" s="2080">
        <v>42935</v>
      </c>
      <c r="E383" s="2086" t="s">
        <v>3334</v>
      </c>
      <c r="F383" s="2086" t="s">
        <v>16588</v>
      </c>
      <c r="G383" s="2086" t="s">
        <v>16589</v>
      </c>
      <c r="H383" s="2086" t="s">
        <v>16354</v>
      </c>
      <c r="I383" s="2086"/>
      <c r="J383" s="2086" t="s">
        <v>2846</v>
      </c>
      <c r="K383" s="2147">
        <v>42921</v>
      </c>
    </row>
    <row r="384" spans="1:11" ht="12.6" customHeight="1">
      <c r="A384" s="2080"/>
      <c r="B384" s="2163">
        <v>42940</v>
      </c>
      <c r="C384" s="2104">
        <v>42960</v>
      </c>
      <c r="D384" s="2104">
        <v>42960</v>
      </c>
      <c r="E384" s="2086" t="s">
        <v>3334</v>
      </c>
      <c r="F384" s="396" t="s">
        <v>16571</v>
      </c>
      <c r="G384" s="2086" t="s">
        <v>16590</v>
      </c>
      <c r="H384" s="396"/>
      <c r="I384" s="2086"/>
      <c r="J384" s="2086" t="s">
        <v>14366</v>
      </c>
      <c r="K384" s="2147">
        <v>42930</v>
      </c>
    </row>
    <row r="385" spans="1:11" ht="12.6" customHeight="1">
      <c r="A385" s="2104"/>
      <c r="B385" s="2162">
        <v>42941</v>
      </c>
      <c r="C385" s="2104">
        <v>42954</v>
      </c>
      <c r="D385" s="2104">
        <v>42972</v>
      </c>
      <c r="E385" s="2086" t="s">
        <v>3335</v>
      </c>
      <c r="F385" s="396" t="s">
        <v>16591</v>
      </c>
      <c r="G385" s="2086" t="s">
        <v>16592</v>
      </c>
      <c r="H385" s="396"/>
      <c r="I385" s="2086" t="s">
        <v>16556</v>
      </c>
      <c r="J385" s="2086" t="s">
        <v>2033</v>
      </c>
      <c r="K385" s="2137"/>
    </row>
    <row r="386" spans="1:11" ht="12.6" customHeight="1">
      <c r="A386" s="2104"/>
      <c r="B386" s="2162">
        <v>42943</v>
      </c>
      <c r="C386" s="2104">
        <v>42963</v>
      </c>
      <c r="D386" s="2104">
        <v>42975</v>
      </c>
      <c r="E386" s="2086" t="s">
        <v>3334</v>
      </c>
      <c r="F386" s="396" t="s">
        <v>16593</v>
      </c>
      <c r="G386" s="2086" t="s">
        <v>16594</v>
      </c>
      <c r="H386" s="396"/>
      <c r="I386" s="2086" t="s">
        <v>16563</v>
      </c>
      <c r="J386" s="2086" t="s">
        <v>2033</v>
      </c>
      <c r="K386" s="2137"/>
    </row>
    <row r="387" spans="1:11" ht="22.8" customHeight="1">
      <c r="A387" s="2104"/>
      <c r="B387" s="2162">
        <v>42943</v>
      </c>
      <c r="C387" s="2104"/>
      <c r="D387" s="2104">
        <v>42958</v>
      </c>
      <c r="E387" s="2086" t="s">
        <v>3335</v>
      </c>
      <c r="F387" s="396" t="s">
        <v>16595</v>
      </c>
      <c r="G387" s="2086" t="s">
        <v>16596</v>
      </c>
      <c r="H387" s="396"/>
      <c r="I387" s="2086"/>
      <c r="J387" s="2086" t="s">
        <v>2033</v>
      </c>
      <c r="K387" s="2137"/>
    </row>
    <row r="388" spans="1:11" ht="12.6" customHeight="1">
      <c r="A388" s="2104"/>
      <c r="B388" s="2151">
        <v>42948</v>
      </c>
      <c r="C388" s="2104">
        <v>42951</v>
      </c>
      <c r="D388" s="2104">
        <v>42951</v>
      </c>
      <c r="E388" s="2086" t="s">
        <v>3334</v>
      </c>
      <c r="F388" s="396" t="s">
        <v>16597</v>
      </c>
      <c r="G388" s="2086" t="s">
        <v>16598</v>
      </c>
      <c r="H388" s="396" t="s">
        <v>16599</v>
      </c>
      <c r="I388" s="2086"/>
      <c r="J388" s="2086" t="s">
        <v>14366</v>
      </c>
      <c r="K388" s="2147">
        <v>42944</v>
      </c>
    </row>
    <row r="389" spans="1:11" ht="12.6" customHeight="1">
      <c r="A389" s="2104"/>
      <c r="B389" s="2151">
        <v>42948</v>
      </c>
      <c r="C389" s="2104">
        <v>42949</v>
      </c>
      <c r="D389" s="2104">
        <v>42949</v>
      </c>
      <c r="E389" s="2086" t="s">
        <v>3335</v>
      </c>
      <c r="F389" s="2086" t="s">
        <v>16600</v>
      </c>
      <c r="G389" s="2086" t="s">
        <v>16601</v>
      </c>
      <c r="H389" s="2086"/>
      <c r="I389" s="2086"/>
      <c r="J389" s="2086" t="s">
        <v>2846</v>
      </c>
      <c r="K389" s="2147">
        <v>42919</v>
      </c>
    </row>
    <row r="390" spans="1:11" ht="12.6" customHeight="1">
      <c r="A390" s="2104"/>
      <c r="B390" s="2151">
        <v>42948</v>
      </c>
      <c r="C390" s="2104">
        <v>42956</v>
      </c>
      <c r="D390" s="2104">
        <v>42956</v>
      </c>
      <c r="E390" s="2086" t="s">
        <v>3334</v>
      </c>
      <c r="F390" s="396" t="s">
        <v>13805</v>
      </c>
      <c r="G390" s="2086" t="s">
        <v>16602</v>
      </c>
      <c r="H390" s="396" t="s">
        <v>16599</v>
      </c>
      <c r="I390" s="2086"/>
      <c r="J390" s="2086" t="s">
        <v>14366</v>
      </c>
      <c r="K390" s="2137"/>
    </row>
    <row r="391" spans="1:11" ht="12.6" customHeight="1">
      <c r="A391" s="2104"/>
      <c r="B391" s="2151">
        <v>42948</v>
      </c>
      <c r="C391" s="2104">
        <v>42956</v>
      </c>
      <c r="D391" s="2104">
        <v>42956</v>
      </c>
      <c r="E391" s="2086" t="s">
        <v>3334</v>
      </c>
      <c r="F391" s="396" t="s">
        <v>2753</v>
      </c>
      <c r="G391" s="2086" t="s">
        <v>16603</v>
      </c>
      <c r="H391" s="396"/>
      <c r="I391" s="2086"/>
      <c r="J391" s="2086" t="s">
        <v>14366</v>
      </c>
      <c r="K391" s="2137"/>
    </row>
    <row r="392" spans="1:11" ht="12.6" customHeight="1">
      <c r="A392" s="2104"/>
      <c r="B392" s="2151">
        <v>42950</v>
      </c>
      <c r="C392" s="2104"/>
      <c r="D392" s="2104">
        <v>42958</v>
      </c>
      <c r="E392" s="2086" t="s">
        <v>3334</v>
      </c>
      <c r="F392" s="396" t="s">
        <v>16604</v>
      </c>
      <c r="G392" s="2086" t="s">
        <v>16605</v>
      </c>
      <c r="H392" s="396" t="s">
        <v>16606</v>
      </c>
      <c r="I392" s="2086"/>
      <c r="J392" s="2086" t="s">
        <v>2033</v>
      </c>
      <c r="K392" s="2137"/>
    </row>
    <row r="393" spans="1:11" ht="12.6" customHeight="1">
      <c r="A393" s="2104"/>
      <c r="B393" s="2151">
        <v>42951</v>
      </c>
      <c r="C393" s="2104">
        <v>42955</v>
      </c>
      <c r="D393" s="2104"/>
      <c r="E393" s="2086" t="s">
        <v>3334</v>
      </c>
      <c r="F393" s="396" t="s">
        <v>16607</v>
      </c>
      <c r="G393" s="2086" t="s">
        <v>16608</v>
      </c>
      <c r="H393" s="2086"/>
      <c r="I393" s="2086"/>
      <c r="J393" s="2086" t="s">
        <v>2046</v>
      </c>
      <c r="K393" s="2137"/>
    </row>
    <row r="394" spans="1:11" ht="17.25" customHeight="1">
      <c r="A394" s="2104"/>
      <c r="B394" s="2151">
        <v>42951</v>
      </c>
      <c r="C394" s="2104">
        <v>42963</v>
      </c>
      <c r="D394" s="2104">
        <v>42982</v>
      </c>
      <c r="E394" s="2086" t="s">
        <v>3334</v>
      </c>
      <c r="F394" s="396" t="s">
        <v>16609</v>
      </c>
      <c r="G394" s="2086" t="s">
        <v>16610</v>
      </c>
      <c r="H394" s="396"/>
      <c r="I394" s="2086" t="s">
        <v>16563</v>
      </c>
      <c r="J394" s="2086" t="s">
        <v>2033</v>
      </c>
      <c r="K394" s="2137"/>
    </row>
    <row r="395" spans="1:11" ht="12.6" customHeight="1">
      <c r="A395" s="5"/>
      <c r="B395" s="2151">
        <v>42955</v>
      </c>
      <c r="C395" s="342"/>
      <c r="D395" s="5">
        <v>42962</v>
      </c>
      <c r="E395" s="2086" t="s">
        <v>3334</v>
      </c>
      <c r="F395" s="2086" t="s">
        <v>3354</v>
      </c>
      <c r="G395" s="2086" t="s">
        <v>16611</v>
      </c>
      <c r="H395" s="2086"/>
      <c r="I395" s="2086"/>
      <c r="J395" s="2086" t="s">
        <v>2033</v>
      </c>
      <c r="K395" s="2137"/>
    </row>
    <row r="396" spans="1:11" ht="12.6" customHeight="1">
      <c r="A396" s="2104"/>
      <c r="B396" s="2151">
        <v>42956</v>
      </c>
      <c r="C396" s="2080">
        <v>42958</v>
      </c>
      <c r="D396" s="2080">
        <v>42958</v>
      </c>
      <c r="E396" s="2086" t="s">
        <v>3334</v>
      </c>
      <c r="F396" s="2086" t="s">
        <v>16612</v>
      </c>
      <c r="G396" s="2086" t="s">
        <v>16613</v>
      </c>
      <c r="H396" s="2086"/>
      <c r="I396" s="2086"/>
      <c r="J396" s="2086" t="s">
        <v>11881</v>
      </c>
      <c r="K396" s="2143">
        <v>42928</v>
      </c>
    </row>
    <row r="397" spans="1:11" ht="12.6" customHeight="1">
      <c r="A397" s="2104"/>
      <c r="B397" s="2151">
        <v>42956</v>
      </c>
      <c r="C397" s="2104">
        <v>42963</v>
      </c>
      <c r="D397" s="2104">
        <v>42987</v>
      </c>
      <c r="E397" s="2086" t="s">
        <v>3334</v>
      </c>
      <c r="F397" s="396" t="s">
        <v>16614</v>
      </c>
      <c r="G397" s="2086" t="s">
        <v>16615</v>
      </c>
      <c r="H397" s="396"/>
      <c r="I397" s="2086"/>
      <c r="J397" s="2086" t="s">
        <v>2033</v>
      </c>
      <c r="K397" s="2137"/>
    </row>
    <row r="398" spans="1:11" ht="12.6" customHeight="1">
      <c r="A398" s="2104"/>
      <c r="B398" s="2151">
        <v>42956</v>
      </c>
      <c r="C398" s="2104"/>
      <c r="D398" s="2104">
        <v>42987</v>
      </c>
      <c r="E398" s="2086" t="s">
        <v>3334</v>
      </c>
      <c r="F398" s="396" t="s">
        <v>16616</v>
      </c>
      <c r="G398" s="2086" t="s">
        <v>16617</v>
      </c>
      <c r="H398" s="396"/>
      <c r="I398" s="2086"/>
      <c r="J398" s="2086" t="s">
        <v>2033</v>
      </c>
      <c r="K398" s="2137"/>
    </row>
    <row r="399" spans="1:11" ht="12.6" customHeight="1">
      <c r="A399" s="2104"/>
      <c r="B399" s="2151">
        <v>42956</v>
      </c>
      <c r="C399" s="2104">
        <v>42961</v>
      </c>
      <c r="D399" s="2104">
        <v>42987</v>
      </c>
      <c r="E399" s="2086" t="s">
        <v>3334</v>
      </c>
      <c r="F399" s="396" t="s">
        <v>16618</v>
      </c>
      <c r="G399" s="2086" t="s">
        <v>16619</v>
      </c>
      <c r="H399" s="396" t="s">
        <v>12620</v>
      </c>
      <c r="I399" s="2086"/>
      <c r="J399" s="2086" t="s">
        <v>2033</v>
      </c>
      <c r="K399" s="2137"/>
    </row>
    <row r="400" spans="1:11" ht="12.6" customHeight="1">
      <c r="A400" s="2104"/>
      <c r="B400" s="2151">
        <v>42957</v>
      </c>
      <c r="C400" s="2104">
        <v>42951</v>
      </c>
      <c r="D400" s="2104">
        <v>42966</v>
      </c>
      <c r="E400" s="2086" t="s">
        <v>3334</v>
      </c>
      <c r="F400" s="396" t="s">
        <v>16620</v>
      </c>
      <c r="G400" s="2086" t="s">
        <v>16621</v>
      </c>
      <c r="H400" s="396"/>
      <c r="I400" s="2086"/>
      <c r="J400" s="2086" t="s">
        <v>2034</v>
      </c>
      <c r="K400" s="2150">
        <v>42936</v>
      </c>
    </row>
    <row r="401" spans="1:11" ht="12.6" customHeight="1">
      <c r="A401" s="2104"/>
      <c r="B401" s="2151">
        <v>42957</v>
      </c>
      <c r="C401" s="2104">
        <v>42972</v>
      </c>
      <c r="D401" s="2104">
        <v>42972</v>
      </c>
      <c r="E401" s="2086" t="s">
        <v>3334</v>
      </c>
      <c r="F401" s="396" t="s">
        <v>16622</v>
      </c>
      <c r="G401" s="2086" t="s">
        <v>16623</v>
      </c>
      <c r="H401" s="396"/>
      <c r="I401" s="2086"/>
      <c r="J401" s="2086" t="s">
        <v>2034</v>
      </c>
      <c r="K401" s="2150">
        <v>42941</v>
      </c>
    </row>
    <row r="402" spans="1:11" ht="12.6" customHeight="1">
      <c r="A402" s="2080"/>
      <c r="B402" s="2152">
        <v>42957</v>
      </c>
      <c r="C402" s="2080">
        <v>42957</v>
      </c>
      <c r="D402" s="2080">
        <v>42957</v>
      </c>
      <c r="E402" s="2086" t="s">
        <v>3334</v>
      </c>
      <c r="F402" s="2086" t="s">
        <v>2698</v>
      </c>
      <c r="G402" s="2086" t="s">
        <v>16624</v>
      </c>
      <c r="H402" s="2086"/>
      <c r="I402" s="2086"/>
      <c r="J402" s="2086" t="s">
        <v>11881</v>
      </c>
      <c r="K402" s="2147">
        <v>42955</v>
      </c>
    </row>
    <row r="403" spans="1:11" ht="12.6" customHeight="1">
      <c r="A403" s="2080"/>
      <c r="B403" s="2152">
        <v>42957</v>
      </c>
      <c r="C403" s="2104">
        <v>42965</v>
      </c>
      <c r="D403" s="2104">
        <v>42970</v>
      </c>
      <c r="E403" s="2086" t="s">
        <v>3335</v>
      </c>
      <c r="F403" s="396" t="s">
        <v>3435</v>
      </c>
      <c r="G403" s="2086" t="s">
        <v>16625</v>
      </c>
      <c r="H403" s="396"/>
      <c r="I403" s="2086"/>
      <c r="J403" s="2086" t="s">
        <v>14366</v>
      </c>
      <c r="K403" s="2147">
        <v>42940</v>
      </c>
    </row>
    <row r="404" spans="1:11" ht="12.6" customHeight="1">
      <c r="A404" s="2104"/>
      <c r="B404" s="2151">
        <v>42957</v>
      </c>
      <c r="C404" s="2104">
        <v>42958</v>
      </c>
      <c r="D404" s="2104">
        <v>42958</v>
      </c>
      <c r="E404" s="2086" t="s">
        <v>3335</v>
      </c>
      <c r="F404" s="396" t="s">
        <v>16626</v>
      </c>
      <c r="G404" s="2086" t="s">
        <v>16627</v>
      </c>
      <c r="H404" s="396"/>
      <c r="I404" s="2086"/>
      <c r="J404" s="2086" t="s">
        <v>2034</v>
      </c>
      <c r="K404" s="2150">
        <v>42954</v>
      </c>
    </row>
    <row r="405" spans="1:11" ht="12.6" customHeight="1">
      <c r="A405" s="2104"/>
      <c r="B405" s="2151">
        <v>42957</v>
      </c>
      <c r="C405" s="2136">
        <v>42970</v>
      </c>
      <c r="D405" s="2104"/>
      <c r="E405" s="2086" t="s">
        <v>3335</v>
      </c>
      <c r="F405" s="396" t="s">
        <v>16628</v>
      </c>
      <c r="G405" s="2086" t="s">
        <v>16629</v>
      </c>
      <c r="H405" s="396"/>
      <c r="I405" s="2086"/>
      <c r="J405" s="2086" t="s">
        <v>2046</v>
      </c>
      <c r="K405" s="2137"/>
    </row>
    <row r="406" spans="1:11" ht="12.6" customHeight="1">
      <c r="A406" s="2080"/>
      <c r="B406" s="2152">
        <v>42958</v>
      </c>
      <c r="C406" s="2104">
        <v>42965</v>
      </c>
      <c r="D406" s="2104">
        <v>42966</v>
      </c>
      <c r="E406" s="2086" t="s">
        <v>3334</v>
      </c>
      <c r="F406" s="396" t="s">
        <v>16630</v>
      </c>
      <c r="G406" s="2086" t="s">
        <v>16631</v>
      </c>
      <c r="H406" s="396" t="s">
        <v>12620</v>
      </c>
      <c r="I406" s="2086"/>
      <c r="J406" s="2086" t="s">
        <v>14366</v>
      </c>
      <c r="K406" s="2147">
        <v>42936</v>
      </c>
    </row>
    <row r="407" spans="1:11" ht="12.6" customHeight="1">
      <c r="A407" s="2080"/>
      <c r="B407" s="2152">
        <v>42958</v>
      </c>
      <c r="C407" s="2104">
        <v>42961</v>
      </c>
      <c r="D407" s="2104">
        <v>42981</v>
      </c>
      <c r="E407" s="2086" t="s">
        <v>3334</v>
      </c>
      <c r="F407" s="396" t="s">
        <v>16632</v>
      </c>
      <c r="G407" s="2086" t="s">
        <v>16633</v>
      </c>
      <c r="H407" s="396" t="s">
        <v>12637</v>
      </c>
      <c r="I407" s="2086"/>
      <c r="J407" s="2086" t="s">
        <v>14366</v>
      </c>
      <c r="K407" s="2147">
        <v>42951</v>
      </c>
    </row>
    <row r="408" spans="1:11" ht="12.6" customHeight="1">
      <c r="A408" s="2080"/>
      <c r="B408" s="2152">
        <v>42958</v>
      </c>
      <c r="C408" s="2080">
        <v>42964</v>
      </c>
      <c r="D408" s="2104">
        <v>42964</v>
      </c>
      <c r="E408" s="2086" t="s">
        <v>3334</v>
      </c>
      <c r="F408" s="396" t="s">
        <v>12717</v>
      </c>
      <c r="G408" s="2086" t="s">
        <v>16634</v>
      </c>
      <c r="H408" s="396" t="s">
        <v>12620</v>
      </c>
      <c r="I408" s="2086"/>
      <c r="J408" s="2086" t="s">
        <v>14366</v>
      </c>
      <c r="K408" s="2147">
        <v>42934</v>
      </c>
    </row>
    <row r="409" spans="1:11" ht="12.6" customHeight="1">
      <c r="A409" s="2080"/>
      <c r="B409" s="2152">
        <v>42961</v>
      </c>
      <c r="C409" s="2104">
        <v>42963</v>
      </c>
      <c r="D409" s="2104">
        <v>42964</v>
      </c>
      <c r="E409" s="2086" t="s">
        <v>3334</v>
      </c>
      <c r="F409" s="396" t="s">
        <v>16381</v>
      </c>
      <c r="G409" s="2086" t="s">
        <v>16635</v>
      </c>
      <c r="H409" s="396"/>
      <c r="I409" s="2086"/>
      <c r="J409" s="2086" t="s">
        <v>14366</v>
      </c>
      <c r="K409" s="2147">
        <v>42956</v>
      </c>
    </row>
    <row r="410" spans="1:11" ht="79.8" customHeight="1">
      <c r="A410" s="2080"/>
      <c r="B410" s="2152">
        <v>42961</v>
      </c>
      <c r="C410" s="2104">
        <v>42979</v>
      </c>
      <c r="D410" s="2104">
        <v>42979</v>
      </c>
      <c r="E410" s="951" t="s">
        <v>3334</v>
      </c>
      <c r="F410" s="951" t="s">
        <v>16636</v>
      </c>
      <c r="G410" s="2199" t="s">
        <v>16637</v>
      </c>
      <c r="H410" s="2199" t="s">
        <v>16638</v>
      </c>
      <c r="I410" s="951" t="s">
        <v>16639</v>
      </c>
      <c r="J410" s="951" t="s">
        <v>2042</v>
      </c>
      <c r="K410" s="2147">
        <v>42949</v>
      </c>
    </row>
    <row r="411" spans="1:11" ht="12.6" customHeight="1">
      <c r="A411" s="2080"/>
      <c r="B411" s="2152">
        <v>42961</v>
      </c>
      <c r="C411" s="2080">
        <v>42962</v>
      </c>
      <c r="D411" s="2104">
        <v>42962</v>
      </c>
      <c r="E411" s="2086" t="s">
        <v>3334</v>
      </c>
      <c r="F411" s="2086" t="s">
        <v>5548</v>
      </c>
      <c r="G411" s="2086" t="s">
        <v>16640</v>
      </c>
      <c r="H411" s="2086"/>
      <c r="I411" s="2086"/>
      <c r="J411" s="2086" t="s">
        <v>11881</v>
      </c>
      <c r="K411" s="2147">
        <v>42955</v>
      </c>
    </row>
    <row r="412" spans="1:11" ht="12.6" customHeight="1">
      <c r="A412" s="2080"/>
      <c r="B412" s="2152">
        <v>42962</v>
      </c>
      <c r="C412" s="2080">
        <v>42965</v>
      </c>
      <c r="D412" s="2104">
        <v>42965</v>
      </c>
      <c r="E412" s="2086" t="s">
        <v>3335</v>
      </c>
      <c r="F412" s="396" t="s">
        <v>3749</v>
      </c>
      <c r="G412" s="2086" t="s">
        <v>16641</v>
      </c>
      <c r="H412" s="396" t="s">
        <v>12620</v>
      </c>
      <c r="I412" s="2086"/>
      <c r="J412" s="2086" t="s">
        <v>14366</v>
      </c>
      <c r="K412" s="2147">
        <v>42957</v>
      </c>
    </row>
    <row r="413" spans="1:11" ht="57" customHeight="1">
      <c r="A413" s="2080"/>
      <c r="B413" s="2152">
        <v>42962</v>
      </c>
      <c r="C413" s="2104">
        <v>42965</v>
      </c>
      <c r="D413" s="2104">
        <v>42965</v>
      </c>
      <c r="E413" s="2086" t="s">
        <v>3334</v>
      </c>
      <c r="F413" s="2086" t="s">
        <v>16642</v>
      </c>
      <c r="G413" s="396" t="s">
        <v>16643</v>
      </c>
      <c r="H413" s="2086"/>
      <c r="I413" s="2086" t="s">
        <v>16644</v>
      </c>
      <c r="J413" s="2086" t="s">
        <v>2042</v>
      </c>
      <c r="K413" s="2147">
        <v>42958</v>
      </c>
    </row>
    <row r="414" spans="1:11" ht="12.6" customHeight="1">
      <c r="A414" s="2104"/>
      <c r="B414" s="2151">
        <v>42962</v>
      </c>
      <c r="C414" s="2104"/>
      <c r="D414" s="2104">
        <v>42993</v>
      </c>
      <c r="E414" s="2086" t="s">
        <v>3335</v>
      </c>
      <c r="F414" s="396" t="s">
        <v>3738</v>
      </c>
      <c r="G414" s="2086" t="s">
        <v>16645</v>
      </c>
      <c r="H414" s="396" t="s">
        <v>16646</v>
      </c>
      <c r="I414" s="2086"/>
      <c r="J414" s="2086" t="s">
        <v>2033</v>
      </c>
      <c r="K414" s="2137"/>
    </row>
    <row r="415" spans="1:11" ht="12.6" customHeight="1">
      <c r="A415" s="2080"/>
      <c r="B415" s="2152">
        <v>42964</v>
      </c>
      <c r="C415" s="2104">
        <v>42979</v>
      </c>
      <c r="D415" s="2104">
        <v>42979</v>
      </c>
      <c r="E415" s="2086" t="s">
        <v>3334</v>
      </c>
      <c r="F415" s="2086" t="s">
        <v>16647</v>
      </c>
      <c r="G415" s="2086" t="s">
        <v>16648</v>
      </c>
      <c r="H415" s="2086"/>
      <c r="I415" s="2086" t="s">
        <v>2046</v>
      </c>
      <c r="J415" s="2086" t="s">
        <v>2042</v>
      </c>
      <c r="K415" s="2147">
        <v>42948</v>
      </c>
    </row>
    <row r="416" spans="1:11" ht="12.6" customHeight="1">
      <c r="A416" s="2080"/>
      <c r="B416" s="2152">
        <v>42964</v>
      </c>
      <c r="C416" s="2080">
        <v>42972</v>
      </c>
      <c r="D416" s="2080">
        <v>42972</v>
      </c>
      <c r="E416" s="2086" t="s">
        <v>3335</v>
      </c>
      <c r="F416" s="2086" t="s">
        <v>16649</v>
      </c>
      <c r="G416" s="2086" t="s">
        <v>16650</v>
      </c>
      <c r="H416" s="2086"/>
      <c r="I416" s="2086"/>
      <c r="J416" s="2086" t="s">
        <v>2846</v>
      </c>
      <c r="K416" s="2143">
        <v>42942</v>
      </c>
    </row>
    <row r="417" spans="1:11" ht="12.6" customHeight="1">
      <c r="A417" s="2080"/>
      <c r="B417" s="2152">
        <v>42965</v>
      </c>
      <c r="C417" s="2104">
        <v>42979</v>
      </c>
      <c r="D417" s="2104">
        <v>42980</v>
      </c>
      <c r="E417" s="2086" t="s">
        <v>3334</v>
      </c>
      <c r="F417" s="2086" t="s">
        <v>4524</v>
      </c>
      <c r="G417" s="2086" t="s">
        <v>16651</v>
      </c>
      <c r="H417" s="2086" t="s">
        <v>15446</v>
      </c>
      <c r="I417" s="2086"/>
      <c r="J417" s="2086" t="s">
        <v>2846</v>
      </c>
      <c r="K417" s="2147">
        <v>42950</v>
      </c>
    </row>
    <row r="418" spans="1:11" ht="12.6" customHeight="1">
      <c r="A418" s="2080"/>
      <c r="B418" s="2152">
        <v>42965</v>
      </c>
      <c r="C418" s="2080">
        <v>42965</v>
      </c>
      <c r="D418" s="2104">
        <v>42987</v>
      </c>
      <c r="E418" s="2086" t="s">
        <v>3334</v>
      </c>
      <c r="F418" s="2086" t="s">
        <v>16652</v>
      </c>
      <c r="G418" s="2086" t="s">
        <v>16653</v>
      </c>
      <c r="H418" s="2086"/>
      <c r="I418" s="2086"/>
      <c r="J418" s="2086" t="s">
        <v>2846</v>
      </c>
      <c r="K418" s="2147">
        <v>42956</v>
      </c>
    </row>
    <row r="419" spans="1:11" ht="12.6" customHeight="1">
      <c r="A419" s="2104"/>
      <c r="B419" s="2151">
        <v>42968</v>
      </c>
      <c r="C419" s="2104">
        <v>42978</v>
      </c>
      <c r="D419" s="2104">
        <v>42978</v>
      </c>
      <c r="E419" s="2086" t="s">
        <v>3334</v>
      </c>
      <c r="F419" s="396" t="s">
        <v>16654</v>
      </c>
      <c r="G419" s="2086" t="s">
        <v>16655</v>
      </c>
      <c r="H419" s="396" t="s">
        <v>12337</v>
      </c>
      <c r="I419" s="2086"/>
      <c r="J419" s="2086" t="s">
        <v>2034</v>
      </c>
      <c r="K419" s="2150">
        <v>42948</v>
      </c>
    </row>
    <row r="420" spans="1:11" ht="12.6" customHeight="1">
      <c r="A420" s="2080"/>
      <c r="B420" s="2152">
        <v>42969</v>
      </c>
      <c r="C420" s="2080">
        <v>42970</v>
      </c>
      <c r="D420" s="2080">
        <v>42970</v>
      </c>
      <c r="E420" s="2086" t="s">
        <v>3334</v>
      </c>
      <c r="F420" s="2086" t="s">
        <v>4836</v>
      </c>
      <c r="G420" s="2086" t="s">
        <v>16656</v>
      </c>
      <c r="H420" s="2086"/>
      <c r="I420" s="2086"/>
      <c r="J420" s="2086" t="s">
        <v>11881</v>
      </c>
      <c r="K420" s="2200">
        <v>42962</v>
      </c>
    </row>
    <row r="421" spans="1:11" ht="12.6" customHeight="1">
      <c r="A421" s="2080"/>
      <c r="B421" s="2152">
        <v>42969</v>
      </c>
      <c r="C421" s="2080">
        <v>42975</v>
      </c>
      <c r="D421" s="2080">
        <v>42975</v>
      </c>
      <c r="E421" s="2086" t="s">
        <v>3334</v>
      </c>
      <c r="F421" s="2086" t="s">
        <v>16657</v>
      </c>
      <c r="G421" s="2086" t="s">
        <v>16658</v>
      </c>
      <c r="H421" s="2086"/>
      <c r="I421" s="2086"/>
      <c r="J421" s="2086" t="s">
        <v>11881</v>
      </c>
      <c r="K421" s="2143">
        <v>42968</v>
      </c>
    </row>
    <row r="422" spans="1:11" ht="22.8" customHeight="1">
      <c r="A422" s="2080"/>
      <c r="B422" s="2152">
        <v>42969</v>
      </c>
      <c r="C422" s="2179">
        <v>42999</v>
      </c>
      <c r="D422" s="2179">
        <v>42999</v>
      </c>
      <c r="E422" s="396" t="s">
        <v>3334</v>
      </c>
      <c r="F422" s="396" t="s">
        <v>16659</v>
      </c>
      <c r="G422" s="396" t="s">
        <v>16660</v>
      </c>
      <c r="H422" s="2086" t="s">
        <v>4449</v>
      </c>
      <c r="I422" s="2086"/>
      <c r="J422" s="396" t="s">
        <v>2042</v>
      </c>
      <c r="K422" s="2180">
        <v>42969</v>
      </c>
    </row>
    <row r="423" spans="1:11" ht="22.8" customHeight="1">
      <c r="A423" s="2104"/>
      <c r="B423" s="2151">
        <v>42970</v>
      </c>
      <c r="C423" s="2104">
        <v>42996</v>
      </c>
      <c r="D423" s="2104">
        <v>43000</v>
      </c>
      <c r="E423" s="2086" t="s">
        <v>3335</v>
      </c>
      <c r="F423" s="396" t="s">
        <v>12534</v>
      </c>
      <c r="G423" s="2086" t="s">
        <v>16661</v>
      </c>
      <c r="H423" s="396" t="s">
        <v>12620</v>
      </c>
      <c r="I423" s="2086"/>
      <c r="J423" s="2086" t="s">
        <v>2846</v>
      </c>
      <c r="K423" s="2137"/>
    </row>
    <row r="424" spans="1:11" ht="12.6" customHeight="1">
      <c r="A424" s="2104"/>
      <c r="B424" s="2151">
        <v>42971</v>
      </c>
      <c r="C424" s="2104">
        <v>42975</v>
      </c>
      <c r="D424" s="2104">
        <v>42984</v>
      </c>
      <c r="E424" s="2086" t="s">
        <v>3334</v>
      </c>
      <c r="F424" s="396" t="s">
        <v>16662</v>
      </c>
      <c r="G424" s="2086" t="s">
        <v>16663</v>
      </c>
      <c r="H424" s="396"/>
      <c r="I424" s="2086"/>
      <c r="J424" s="2086" t="s">
        <v>2034</v>
      </c>
      <c r="K424" s="2150">
        <v>42954</v>
      </c>
    </row>
    <row r="425" spans="1:11" ht="12.6" customHeight="1">
      <c r="A425" s="2080"/>
      <c r="B425" s="2152">
        <v>42971</v>
      </c>
      <c r="C425" s="2080">
        <v>42972</v>
      </c>
      <c r="D425" s="2080">
        <v>42972</v>
      </c>
      <c r="E425" s="2086" t="s">
        <v>3334</v>
      </c>
      <c r="F425" s="2086" t="s">
        <v>4129</v>
      </c>
      <c r="G425" s="2086" t="s">
        <v>16664</v>
      </c>
      <c r="H425" s="2086"/>
      <c r="I425" s="2086"/>
      <c r="J425" s="2086" t="s">
        <v>2846</v>
      </c>
      <c r="K425" s="2143">
        <v>42942</v>
      </c>
    </row>
    <row r="426" spans="1:11" ht="12.6" customHeight="1">
      <c r="A426" s="2104"/>
      <c r="B426" s="2151">
        <v>42971</v>
      </c>
      <c r="C426" s="2104">
        <v>42971</v>
      </c>
      <c r="D426" s="2104">
        <v>42971</v>
      </c>
      <c r="E426" s="2086" t="s">
        <v>3334</v>
      </c>
      <c r="F426" s="396" t="s">
        <v>12898</v>
      </c>
      <c r="G426" s="2086" t="s">
        <v>16665</v>
      </c>
      <c r="H426" s="396"/>
      <c r="I426" s="2086"/>
      <c r="J426" s="2086" t="s">
        <v>2034</v>
      </c>
      <c r="K426" s="2150">
        <v>42941</v>
      </c>
    </row>
    <row r="427" spans="1:11" ht="12.6" customHeight="1">
      <c r="A427" s="2104"/>
      <c r="B427" s="2151">
        <v>42971</v>
      </c>
      <c r="C427" s="2104"/>
      <c r="D427" s="2104">
        <v>42982</v>
      </c>
      <c r="E427" s="2086" t="s">
        <v>3334</v>
      </c>
      <c r="F427" s="396" t="s">
        <v>16373</v>
      </c>
      <c r="G427" s="2086" t="s">
        <v>16666</v>
      </c>
      <c r="H427" s="396"/>
      <c r="I427" s="2086"/>
      <c r="J427" s="2086" t="s">
        <v>2034</v>
      </c>
      <c r="K427" s="2150">
        <v>42950</v>
      </c>
    </row>
    <row r="428" spans="1:11" ht="12.6" customHeight="1">
      <c r="A428" s="2104"/>
      <c r="B428" s="2151">
        <v>42971</v>
      </c>
      <c r="C428" s="2104">
        <v>42981</v>
      </c>
      <c r="D428" s="2104">
        <v>42981</v>
      </c>
      <c r="E428" s="2086" t="s">
        <v>3335</v>
      </c>
      <c r="F428" s="396" t="s">
        <v>14163</v>
      </c>
      <c r="G428" s="2086" t="s">
        <v>16667</v>
      </c>
      <c r="H428" s="396"/>
      <c r="I428" s="2086"/>
      <c r="J428" s="2086" t="s">
        <v>2034</v>
      </c>
      <c r="K428" s="2150">
        <v>42951</v>
      </c>
    </row>
    <row r="429" spans="1:11" ht="12.6" customHeight="1">
      <c r="A429" s="2080"/>
      <c r="B429" s="2152">
        <v>42972</v>
      </c>
      <c r="C429" s="2080">
        <v>42972</v>
      </c>
      <c r="D429" s="2080">
        <v>42972</v>
      </c>
      <c r="E429" s="2086" t="s">
        <v>3334</v>
      </c>
      <c r="F429" s="2086" t="s">
        <v>4836</v>
      </c>
      <c r="G429" s="2086" t="s">
        <v>16668</v>
      </c>
      <c r="H429" s="2086"/>
      <c r="I429" s="2086"/>
      <c r="J429" s="2086" t="s">
        <v>11881</v>
      </c>
      <c r="K429" s="2143">
        <v>42965</v>
      </c>
    </row>
    <row r="430" spans="1:11" ht="12.6" customHeight="1">
      <c r="A430" s="2080"/>
      <c r="B430" s="2152">
        <v>42972</v>
      </c>
      <c r="C430" s="2080">
        <v>43000</v>
      </c>
      <c r="D430" s="2080">
        <v>43000</v>
      </c>
      <c r="E430" s="2086" t="s">
        <v>3334</v>
      </c>
      <c r="F430" s="2086" t="s">
        <v>16669</v>
      </c>
      <c r="G430" s="2086" t="s">
        <v>16670</v>
      </c>
      <c r="H430" s="2086"/>
      <c r="I430" s="2086"/>
      <c r="J430" s="2086" t="s">
        <v>2846</v>
      </c>
      <c r="K430" s="2143">
        <v>42969</v>
      </c>
    </row>
    <row r="431" spans="1:11" ht="12.6" customHeight="1">
      <c r="A431" s="2080"/>
      <c r="B431" s="2152">
        <v>42972</v>
      </c>
      <c r="C431" s="2104">
        <v>42975</v>
      </c>
      <c r="D431" s="2104">
        <v>42975</v>
      </c>
      <c r="E431" s="2086" t="s">
        <v>3334</v>
      </c>
      <c r="F431" s="2086" t="s">
        <v>16671</v>
      </c>
      <c r="G431" s="2086" t="s">
        <v>16672</v>
      </c>
      <c r="H431" s="2086"/>
      <c r="I431" s="2086" t="s">
        <v>2046</v>
      </c>
      <c r="J431" s="2086" t="s">
        <v>2042</v>
      </c>
      <c r="K431" s="2147">
        <v>42961</v>
      </c>
    </row>
    <row r="432" spans="1:11" ht="12.6" customHeight="1">
      <c r="A432" s="2080"/>
      <c r="B432" s="2152">
        <v>42972</v>
      </c>
      <c r="C432" s="2104">
        <v>42998</v>
      </c>
      <c r="D432" s="2104">
        <v>42998</v>
      </c>
      <c r="E432" s="2086" t="s">
        <v>3334</v>
      </c>
      <c r="F432" s="2086" t="s">
        <v>16673</v>
      </c>
      <c r="G432" s="2086" t="s">
        <v>16674</v>
      </c>
      <c r="H432" s="2086"/>
      <c r="I432" s="2086"/>
      <c r="J432" s="2086" t="s">
        <v>2042</v>
      </c>
      <c r="K432" s="2147">
        <v>42968</v>
      </c>
    </row>
    <row r="433" spans="1:14" ht="12.6" customHeight="1">
      <c r="A433" s="2080"/>
      <c r="B433" s="2152">
        <v>42972</v>
      </c>
      <c r="C433" s="2104">
        <v>42986</v>
      </c>
      <c r="D433" s="2104">
        <v>42992</v>
      </c>
      <c r="E433" s="2086" t="s">
        <v>3334</v>
      </c>
      <c r="F433" s="2086" t="s">
        <v>12557</v>
      </c>
      <c r="G433" s="2086" t="s">
        <v>16675</v>
      </c>
      <c r="H433" s="2086"/>
      <c r="I433" s="2086" t="s">
        <v>2046</v>
      </c>
      <c r="J433" s="2086" t="s">
        <v>2042</v>
      </c>
      <c r="K433" s="2147">
        <v>42961</v>
      </c>
      <c r="L433" s="2086"/>
      <c r="M433" s="2086"/>
      <c r="N433" s="2138"/>
    </row>
    <row r="434" spans="1:14" ht="12.6" customHeight="1">
      <c r="A434" s="2080"/>
      <c r="B434" s="2152">
        <v>42972</v>
      </c>
      <c r="C434" s="2104">
        <v>42979</v>
      </c>
      <c r="D434" s="2104">
        <v>42979</v>
      </c>
      <c r="E434" s="2086" t="s">
        <v>3334</v>
      </c>
      <c r="F434" s="2086" t="s">
        <v>16676</v>
      </c>
      <c r="G434" s="2086" t="s">
        <v>16677</v>
      </c>
      <c r="H434" s="2086"/>
      <c r="I434" s="2086"/>
      <c r="J434" s="2086" t="s">
        <v>2042</v>
      </c>
      <c r="K434" s="2147">
        <v>42965</v>
      </c>
      <c r="L434" s="2086"/>
      <c r="M434" s="2086"/>
      <c r="N434" s="2138"/>
    </row>
    <row r="435" spans="1:14" ht="12.6" customHeight="1">
      <c r="A435" s="2080"/>
      <c r="B435" s="2152">
        <v>42972</v>
      </c>
      <c r="C435" s="2104">
        <v>42971</v>
      </c>
      <c r="D435" s="2104">
        <v>42971</v>
      </c>
      <c r="E435" s="2086" t="s">
        <v>16678</v>
      </c>
      <c r="F435" s="2086" t="s">
        <v>2698</v>
      </c>
      <c r="G435" s="2086" t="s">
        <v>16679</v>
      </c>
      <c r="H435" s="2086"/>
      <c r="I435" s="2086"/>
      <c r="J435" s="2086" t="s">
        <v>2042</v>
      </c>
      <c r="K435" s="2147">
        <v>42963</v>
      </c>
      <c r="L435" s="2086"/>
      <c r="M435" s="2086"/>
      <c r="N435" s="2138"/>
    </row>
    <row r="436" spans="1:14" ht="12.6" customHeight="1">
      <c r="A436" s="2104"/>
      <c r="B436" s="2151">
        <v>42972</v>
      </c>
      <c r="C436" s="2104">
        <v>42975</v>
      </c>
      <c r="D436" s="2104">
        <v>42984</v>
      </c>
      <c r="E436" s="2086" t="s">
        <v>3334</v>
      </c>
      <c r="F436" s="396" t="s">
        <v>16680</v>
      </c>
      <c r="G436" s="2086" t="s">
        <v>16681</v>
      </c>
      <c r="H436" s="396"/>
      <c r="I436" s="2086"/>
      <c r="J436" s="2086" t="s">
        <v>2034</v>
      </c>
      <c r="K436" s="2150">
        <v>42954</v>
      </c>
      <c r="L436" s="2086"/>
      <c r="M436" s="2086"/>
      <c r="N436" s="2138"/>
    </row>
    <row r="437" spans="1:14" ht="12.6" customHeight="1">
      <c r="A437" s="2080"/>
      <c r="B437" s="2152">
        <v>42975</v>
      </c>
      <c r="C437" s="2080">
        <v>43000</v>
      </c>
      <c r="D437" s="2080">
        <v>43000</v>
      </c>
      <c r="E437" s="2086" t="s">
        <v>3334</v>
      </c>
      <c r="F437" s="2086" t="s">
        <v>16215</v>
      </c>
      <c r="G437" s="2086" t="s">
        <v>16682</v>
      </c>
      <c r="H437" s="2086"/>
      <c r="I437" s="2086"/>
      <c r="J437" s="2086" t="s">
        <v>11881</v>
      </c>
      <c r="K437" s="2143">
        <v>42970</v>
      </c>
      <c r="L437" s="2086"/>
      <c r="M437" s="2086"/>
      <c r="N437" s="2138"/>
    </row>
    <row r="438" spans="1:14" ht="12.6" customHeight="1">
      <c r="A438" s="2080"/>
      <c r="B438" s="2152">
        <v>42975</v>
      </c>
      <c r="C438" s="2201">
        <v>42982</v>
      </c>
      <c r="D438" s="2201">
        <v>42982</v>
      </c>
      <c r="E438" s="2086" t="s">
        <v>3335</v>
      </c>
      <c r="F438" s="2086" t="s">
        <v>2632</v>
      </c>
      <c r="G438" s="2086" t="s">
        <v>16683</v>
      </c>
      <c r="H438" s="2086"/>
      <c r="I438" s="2086"/>
      <c r="J438" s="2086" t="s">
        <v>11881</v>
      </c>
      <c r="K438" s="2147">
        <v>42951</v>
      </c>
      <c r="L438" s="2086"/>
      <c r="M438" s="2086"/>
      <c r="N438" s="2138"/>
    </row>
    <row r="439" spans="1:14" ht="12.6" customHeight="1">
      <c r="A439" s="2080"/>
      <c r="B439" s="2152">
        <v>42975</v>
      </c>
      <c r="C439" s="2201">
        <v>42984</v>
      </c>
      <c r="D439" s="2201">
        <v>42984</v>
      </c>
      <c r="E439" s="2086" t="s">
        <v>3335</v>
      </c>
      <c r="F439" s="2086" t="s">
        <v>16684</v>
      </c>
      <c r="G439" s="2086" t="s">
        <v>16685</v>
      </c>
      <c r="H439" s="2086"/>
      <c r="I439" s="2086"/>
      <c r="J439" s="2086" t="s">
        <v>11881</v>
      </c>
      <c r="K439" s="2147">
        <v>42954</v>
      </c>
      <c r="L439" s="2086"/>
      <c r="M439" s="2086"/>
      <c r="N439" s="2138"/>
    </row>
    <row r="440" spans="1:14" ht="12.6" customHeight="1">
      <c r="A440" s="2104"/>
      <c r="B440" s="2151">
        <v>42976</v>
      </c>
      <c r="C440" s="2104">
        <v>42969</v>
      </c>
      <c r="D440" s="2104">
        <v>42991</v>
      </c>
      <c r="E440" s="2086" t="s">
        <v>3334</v>
      </c>
      <c r="F440" s="396" t="s">
        <v>16647</v>
      </c>
      <c r="G440" s="2086" t="s">
        <v>16686</v>
      </c>
      <c r="H440" s="396" t="s">
        <v>12337</v>
      </c>
      <c r="I440" s="2086" t="s">
        <v>16687</v>
      </c>
      <c r="J440" s="2086" t="s">
        <v>2034</v>
      </c>
      <c r="K440" s="2150">
        <v>42961</v>
      </c>
      <c r="L440" s="2086"/>
      <c r="M440" s="2086"/>
      <c r="N440" s="2138"/>
    </row>
    <row r="441" spans="1:14" ht="12.6" customHeight="1">
      <c r="A441" s="2104"/>
      <c r="B441" s="2151">
        <v>42976</v>
      </c>
      <c r="C441" s="2104">
        <v>42998</v>
      </c>
      <c r="D441" s="2104">
        <v>42998</v>
      </c>
      <c r="E441" s="2086" t="s">
        <v>3334</v>
      </c>
      <c r="F441" s="2086" t="s">
        <v>16688</v>
      </c>
      <c r="G441" s="2086" t="s">
        <v>16689</v>
      </c>
      <c r="H441" s="2086"/>
      <c r="I441" s="2086"/>
      <c r="J441" s="2086" t="s">
        <v>2042</v>
      </c>
      <c r="K441" s="2147">
        <v>42968</v>
      </c>
      <c r="L441" s="2086"/>
      <c r="M441" s="2086"/>
      <c r="N441" s="2138"/>
    </row>
    <row r="442" spans="1:14" ht="12.6" customHeight="1">
      <c r="A442" s="2080"/>
      <c r="B442" s="2152">
        <v>42976</v>
      </c>
      <c r="C442" s="2080">
        <v>42972</v>
      </c>
      <c r="D442" s="2080">
        <v>42972</v>
      </c>
      <c r="E442" s="2086" t="s">
        <v>3334</v>
      </c>
      <c r="F442" s="2086" t="s">
        <v>16690</v>
      </c>
      <c r="G442" s="2086" t="s">
        <v>16691</v>
      </c>
      <c r="H442" s="2086" t="s">
        <v>12637</v>
      </c>
      <c r="I442" s="2086"/>
      <c r="J442" s="2086" t="s">
        <v>2846</v>
      </c>
      <c r="K442" s="2143">
        <v>42963</v>
      </c>
      <c r="L442" s="2086"/>
      <c r="M442" s="2086"/>
      <c r="N442" s="2138"/>
    </row>
    <row r="443" spans="1:14" ht="12.6" customHeight="1">
      <c r="A443" s="2080"/>
      <c r="B443" s="2152">
        <v>42977</v>
      </c>
      <c r="C443" s="2104">
        <v>43005</v>
      </c>
      <c r="D443" s="2104">
        <v>43005</v>
      </c>
      <c r="E443" s="2086" t="s">
        <v>3335</v>
      </c>
      <c r="F443" s="396" t="s">
        <v>4189</v>
      </c>
      <c r="G443" s="2086" t="s">
        <v>16692</v>
      </c>
      <c r="H443" s="396"/>
      <c r="I443" s="2086"/>
      <c r="J443" s="2086" t="s">
        <v>2831</v>
      </c>
      <c r="K443" s="2137"/>
      <c r="L443" s="2086"/>
      <c r="M443" s="2086"/>
      <c r="N443" s="2138"/>
    </row>
    <row r="444" spans="1:14" ht="12.6" customHeight="1">
      <c r="A444" s="2080"/>
      <c r="B444" s="2152">
        <v>42977</v>
      </c>
      <c r="C444" s="2104">
        <v>42986</v>
      </c>
      <c r="D444" s="2080">
        <v>43000</v>
      </c>
      <c r="E444" s="2086" t="s">
        <v>3334</v>
      </c>
      <c r="F444" s="2086" t="s">
        <v>16240</v>
      </c>
      <c r="G444" s="2086" t="s">
        <v>16693</v>
      </c>
      <c r="H444" s="2086" t="s">
        <v>12620</v>
      </c>
      <c r="I444" s="2086"/>
      <c r="J444" s="2086" t="s">
        <v>2846</v>
      </c>
      <c r="K444" s="2143">
        <v>42970</v>
      </c>
      <c r="L444" s="2086"/>
      <c r="M444" s="2086"/>
      <c r="N444" s="2138"/>
    </row>
    <row r="445" spans="1:14" ht="12.6" customHeight="1">
      <c r="A445" s="2080">
        <v>43007</v>
      </c>
      <c r="B445" s="2152">
        <v>42978</v>
      </c>
      <c r="C445" s="2080">
        <v>43008</v>
      </c>
      <c r="D445" s="2080">
        <v>43008</v>
      </c>
      <c r="E445" s="2086" t="s">
        <v>3334</v>
      </c>
      <c r="F445" s="2086" t="s">
        <v>16074</v>
      </c>
      <c r="G445" s="2086" t="s">
        <v>16694</v>
      </c>
      <c r="H445" s="2086"/>
      <c r="I445" s="2086"/>
      <c r="J445" s="2086" t="s">
        <v>2846</v>
      </c>
      <c r="K445" s="2143">
        <v>42978</v>
      </c>
      <c r="L445" s="2086"/>
      <c r="M445" s="552">
        <f>(A445-B445)</f>
        <v>29</v>
      </c>
      <c r="N445" s="2175">
        <f>NETWORKDAYS(B445,A445,A445:B445)</f>
        <v>20</v>
      </c>
    </row>
    <row r="446" spans="1:14" ht="12.6" customHeight="1">
      <c r="A446" s="342"/>
      <c r="B446" s="2202">
        <v>42979</v>
      </c>
      <c r="C446" s="2104">
        <v>42988</v>
      </c>
      <c r="D446" s="2104">
        <v>42988</v>
      </c>
      <c r="E446" s="2086" t="s">
        <v>3334</v>
      </c>
      <c r="F446" s="2086" t="s">
        <v>16695</v>
      </c>
      <c r="G446" s="2086" t="s">
        <v>16696</v>
      </c>
      <c r="H446" s="2462" t="s">
        <v>16697</v>
      </c>
      <c r="I446" s="2338"/>
      <c r="J446" s="2086" t="s">
        <v>2042</v>
      </c>
      <c r="K446" s="2147">
        <v>42958</v>
      </c>
      <c r="L446" s="2086"/>
      <c r="M446" s="2086"/>
      <c r="N446" s="2138"/>
    </row>
    <row r="447" spans="1:14" ht="12.6" customHeight="1">
      <c r="A447" s="2104">
        <v>43007</v>
      </c>
      <c r="B447" s="2202">
        <v>42982</v>
      </c>
      <c r="C447" s="2104">
        <v>42998</v>
      </c>
      <c r="D447" s="2104">
        <v>43012</v>
      </c>
      <c r="E447" s="2086" t="s">
        <v>3334</v>
      </c>
      <c r="F447" s="396" t="s">
        <v>16698</v>
      </c>
      <c r="G447" s="2086" t="s">
        <v>16699</v>
      </c>
      <c r="H447" s="396"/>
      <c r="I447" s="2086"/>
      <c r="J447" s="2086" t="s">
        <v>2034</v>
      </c>
      <c r="K447" s="2150">
        <v>42982</v>
      </c>
      <c r="L447" s="2086"/>
      <c r="M447" s="552">
        <f>(A447-B447)</f>
        <v>25</v>
      </c>
      <c r="N447" s="2175">
        <f>NETWORKDAYS(B447,A447,A447:B447)</f>
        <v>18</v>
      </c>
    </row>
    <row r="448" spans="1:14" ht="12.6" customHeight="1">
      <c r="A448" s="2104">
        <v>43013</v>
      </c>
      <c r="B448" s="2202">
        <v>42982</v>
      </c>
      <c r="C448" s="2080">
        <v>43006</v>
      </c>
      <c r="D448" s="2104">
        <v>43012</v>
      </c>
      <c r="E448" s="2086" t="s">
        <v>3335</v>
      </c>
      <c r="F448" s="2086" t="s">
        <v>3749</v>
      </c>
      <c r="G448" s="2086" t="s">
        <v>16700</v>
      </c>
      <c r="H448" s="2086" t="s">
        <v>12620</v>
      </c>
      <c r="I448" s="2086"/>
      <c r="J448" s="2086" t="s">
        <v>2846</v>
      </c>
      <c r="K448" s="2147">
        <v>42982</v>
      </c>
      <c r="L448" s="2086"/>
      <c r="M448" s="552">
        <f>(A448-B448)</f>
        <v>31</v>
      </c>
      <c r="N448" s="2175">
        <f>NETWORKDAYS(B448,A448,A448:B448)</f>
        <v>22</v>
      </c>
    </row>
    <row r="449" spans="1:14" ht="12.6" customHeight="1">
      <c r="A449" s="2104"/>
      <c r="B449" s="2202">
        <v>42984</v>
      </c>
      <c r="C449" s="2104">
        <v>42986</v>
      </c>
      <c r="D449" s="2104">
        <v>43013</v>
      </c>
      <c r="E449" s="2086" t="s">
        <v>3335</v>
      </c>
      <c r="F449" s="2086" t="s">
        <v>16701</v>
      </c>
      <c r="G449" s="2086" t="s">
        <v>16702</v>
      </c>
      <c r="H449" s="2086" t="s">
        <v>16703</v>
      </c>
      <c r="I449" s="2086"/>
      <c r="J449" s="2086" t="s">
        <v>2034</v>
      </c>
      <c r="K449" s="2150">
        <v>42983</v>
      </c>
      <c r="L449" s="2086"/>
      <c r="M449" s="2086"/>
      <c r="N449" s="2138"/>
    </row>
    <row r="450" spans="1:14" ht="12.6" customHeight="1">
      <c r="A450" s="2104"/>
      <c r="B450" s="2202">
        <v>42985</v>
      </c>
      <c r="C450" s="2104">
        <v>42989</v>
      </c>
      <c r="D450" s="2104">
        <v>42989</v>
      </c>
      <c r="E450" s="2086" t="s">
        <v>3334</v>
      </c>
      <c r="F450" s="396" t="s">
        <v>16704</v>
      </c>
      <c r="G450" s="2086" t="s">
        <v>16705</v>
      </c>
      <c r="H450" s="396" t="s">
        <v>16706</v>
      </c>
      <c r="I450" s="2086"/>
      <c r="J450" s="2086" t="s">
        <v>2034</v>
      </c>
      <c r="K450" s="2150">
        <v>42982</v>
      </c>
      <c r="L450" s="2086"/>
      <c r="M450" s="2086"/>
      <c r="N450" s="2138"/>
    </row>
    <row r="451" spans="1:14" ht="12.6" customHeight="1">
      <c r="A451" s="2104"/>
      <c r="B451" s="2202">
        <v>42985</v>
      </c>
      <c r="C451" s="2104">
        <v>42968</v>
      </c>
      <c r="D451" s="2104">
        <v>42998</v>
      </c>
      <c r="E451" s="2086" t="s">
        <v>3334</v>
      </c>
      <c r="F451" s="396" t="s">
        <v>16632</v>
      </c>
      <c r="G451" s="2086" t="s">
        <v>16707</v>
      </c>
      <c r="H451" s="396"/>
      <c r="I451" s="2086" t="s">
        <v>2046</v>
      </c>
      <c r="J451" s="2086" t="s">
        <v>2831</v>
      </c>
      <c r="K451" s="2137"/>
      <c r="L451" s="2086"/>
      <c r="M451" s="2086"/>
      <c r="N451" s="2138"/>
    </row>
    <row r="452" spans="1:14" ht="12.6" customHeight="1">
      <c r="A452" s="5"/>
      <c r="B452" s="2202">
        <v>42985</v>
      </c>
      <c r="C452" s="5">
        <v>42985</v>
      </c>
      <c r="D452" s="5">
        <v>42985</v>
      </c>
      <c r="E452" s="2086" t="s">
        <v>3337</v>
      </c>
      <c r="F452" s="2086"/>
      <c r="G452" s="2086" t="s">
        <v>16708</v>
      </c>
      <c r="H452" s="2086"/>
      <c r="I452" s="2086"/>
      <c r="J452" s="2086" t="s">
        <v>2033</v>
      </c>
      <c r="K452" s="2150">
        <v>42985</v>
      </c>
      <c r="L452" s="2086"/>
      <c r="M452" s="2086"/>
      <c r="N452" s="2138"/>
    </row>
    <row r="453" spans="1:14" ht="12.6" customHeight="1">
      <c r="A453" s="2104"/>
      <c r="B453" s="2202">
        <v>42985</v>
      </c>
      <c r="C453" s="2171">
        <v>42982</v>
      </c>
      <c r="D453" s="2171">
        <v>42982</v>
      </c>
      <c r="E453" s="2086" t="s">
        <v>3334</v>
      </c>
      <c r="F453" s="2086" t="s">
        <v>10755</v>
      </c>
      <c r="G453" s="2086" t="s">
        <v>16709</v>
      </c>
      <c r="H453" s="2086" t="s">
        <v>12637</v>
      </c>
      <c r="I453" s="2086"/>
      <c r="J453" s="2086" t="s">
        <v>11881</v>
      </c>
      <c r="K453" s="2167">
        <v>42951</v>
      </c>
      <c r="L453" s="2086"/>
      <c r="M453" s="2086"/>
      <c r="N453" s="2138"/>
    </row>
    <row r="454" spans="1:14" ht="12.6" customHeight="1">
      <c r="A454" s="2104"/>
      <c r="B454" s="2202">
        <v>42985</v>
      </c>
      <c r="C454" s="2104">
        <v>43000</v>
      </c>
      <c r="D454" s="2104">
        <v>43015</v>
      </c>
      <c r="E454" s="2086" t="s">
        <v>3334</v>
      </c>
      <c r="F454" s="396" t="s">
        <v>16710</v>
      </c>
      <c r="G454" s="2086" t="s">
        <v>16711</v>
      </c>
      <c r="H454" s="396"/>
      <c r="I454" s="2086"/>
      <c r="J454" s="2086" t="s">
        <v>2033</v>
      </c>
      <c r="K454" s="2137"/>
      <c r="L454" s="2086"/>
      <c r="M454" s="2086"/>
      <c r="N454" s="2138"/>
    </row>
    <row r="455" spans="1:14" ht="12.6" customHeight="1">
      <c r="A455" s="2104">
        <v>43011</v>
      </c>
      <c r="B455" s="2202">
        <v>42985</v>
      </c>
      <c r="C455" s="2104">
        <v>43000</v>
      </c>
      <c r="D455" s="2104">
        <v>43015</v>
      </c>
      <c r="E455" s="2086" t="s">
        <v>3334</v>
      </c>
      <c r="F455" s="396" t="s">
        <v>16712</v>
      </c>
      <c r="G455" s="2086" t="s">
        <v>16713</v>
      </c>
      <c r="H455" s="396"/>
      <c r="I455" s="2086"/>
      <c r="J455" s="2086" t="s">
        <v>2034</v>
      </c>
      <c r="K455" s="2150">
        <v>42985</v>
      </c>
      <c r="L455" s="2086"/>
      <c r="M455" s="552">
        <f>(A455-B455)</f>
        <v>26</v>
      </c>
      <c r="N455" s="2175">
        <f>NETWORKDAYS(B455,A455,A455:B455)</f>
        <v>17</v>
      </c>
    </row>
    <row r="456" spans="1:14" ht="12.6" customHeight="1">
      <c r="A456" s="2104">
        <v>43012</v>
      </c>
      <c r="B456" s="2202">
        <v>42986</v>
      </c>
      <c r="C456" s="2104">
        <v>43010</v>
      </c>
      <c r="D456" s="2104">
        <v>43016</v>
      </c>
      <c r="E456" s="2086" t="s">
        <v>3335</v>
      </c>
      <c r="F456" s="2086" t="s">
        <v>16055</v>
      </c>
      <c r="G456" s="2086" t="s">
        <v>16714</v>
      </c>
      <c r="H456" s="2086" t="s">
        <v>16411</v>
      </c>
      <c r="I456" s="2086"/>
      <c r="J456" s="2086" t="s">
        <v>2846</v>
      </c>
      <c r="K456" s="2147">
        <v>42986</v>
      </c>
      <c r="L456" s="2086"/>
      <c r="M456" s="552">
        <f>(A456-B456)</f>
        <v>26</v>
      </c>
      <c r="N456" s="2175">
        <f>NETWORKDAYS(B456,A456,A456:B456)</f>
        <v>17</v>
      </c>
    </row>
    <row r="457" spans="1:14" ht="12.6" customHeight="1">
      <c r="A457" s="2104">
        <v>43013</v>
      </c>
      <c r="B457" s="2202">
        <v>42986</v>
      </c>
      <c r="C457" s="2104">
        <v>43016</v>
      </c>
      <c r="D457" s="2104">
        <v>43016</v>
      </c>
      <c r="E457" s="2086" t="s">
        <v>3334</v>
      </c>
      <c r="F457" s="396" t="s">
        <v>4224</v>
      </c>
      <c r="G457" s="2086" t="s">
        <v>16715</v>
      </c>
      <c r="H457" s="396"/>
      <c r="I457" s="2086"/>
      <c r="J457" s="2086" t="s">
        <v>2034</v>
      </c>
      <c r="K457" s="2150">
        <v>42986</v>
      </c>
      <c r="L457" s="2086"/>
      <c r="M457" s="552">
        <f>(A457-B457)</f>
        <v>27</v>
      </c>
      <c r="N457" s="2175">
        <f>NETWORKDAYS(B457,A457,A457:B457)</f>
        <v>18</v>
      </c>
    </row>
    <row r="458" spans="1:14" ht="12.6" customHeight="1">
      <c r="A458" s="2104"/>
      <c r="B458" s="2202">
        <v>42989</v>
      </c>
      <c r="C458" s="2104">
        <v>42989</v>
      </c>
      <c r="D458" s="2104">
        <v>43005</v>
      </c>
      <c r="E458" s="2086" t="s">
        <v>3334</v>
      </c>
      <c r="F458" s="396" t="s">
        <v>16716</v>
      </c>
      <c r="G458" s="2086" t="s">
        <v>16717</v>
      </c>
      <c r="H458" s="396"/>
      <c r="I458" s="2086"/>
      <c r="J458" s="2086" t="s">
        <v>2034</v>
      </c>
      <c r="K458" s="2150">
        <v>43006</v>
      </c>
      <c r="L458" s="2086"/>
      <c r="M458" s="2086"/>
      <c r="N458" s="2138"/>
    </row>
    <row r="459" spans="1:14" ht="12.6" customHeight="1">
      <c r="A459" s="2104">
        <v>43018</v>
      </c>
      <c r="B459" s="2202">
        <v>42989</v>
      </c>
      <c r="C459" s="2104"/>
      <c r="D459" s="2104">
        <v>43019</v>
      </c>
      <c r="E459" s="2086" t="s">
        <v>3335</v>
      </c>
      <c r="F459" s="396" t="s">
        <v>8802</v>
      </c>
      <c r="G459" s="2086" t="s">
        <v>16718</v>
      </c>
      <c r="H459" s="396"/>
      <c r="I459" s="2086"/>
      <c r="J459" s="2086" t="s">
        <v>2033</v>
      </c>
      <c r="K459" s="552"/>
      <c r="L459" s="552"/>
      <c r="M459" s="552">
        <f t="shared" ref="M459:M464" si="0">(A459-B459)</f>
        <v>29</v>
      </c>
      <c r="N459" s="2175">
        <f t="shared" ref="N459:N464" si="1">NETWORKDAYS(B459,A459,A459:B459)</f>
        <v>20</v>
      </c>
    </row>
    <row r="460" spans="1:14" ht="12.6" customHeight="1">
      <c r="A460" s="2104">
        <v>43013</v>
      </c>
      <c r="B460" s="2202">
        <v>42990</v>
      </c>
      <c r="C460" s="2080">
        <v>43020</v>
      </c>
      <c r="D460" s="2080">
        <v>43020</v>
      </c>
      <c r="E460" s="2086" t="s">
        <v>3334</v>
      </c>
      <c r="F460" s="2086" t="s">
        <v>16719</v>
      </c>
      <c r="G460" s="2086" t="s">
        <v>16720</v>
      </c>
      <c r="H460" s="2086"/>
      <c r="I460" s="2086"/>
      <c r="J460" s="2086" t="s">
        <v>2846</v>
      </c>
      <c r="K460" s="2143">
        <v>42990</v>
      </c>
      <c r="L460" s="2086"/>
      <c r="M460" s="552">
        <f t="shared" si="0"/>
        <v>23</v>
      </c>
      <c r="N460" s="2175">
        <f t="shared" si="1"/>
        <v>16</v>
      </c>
    </row>
    <row r="461" spans="1:14" ht="12.6" customHeight="1">
      <c r="A461" s="2104">
        <v>43019</v>
      </c>
      <c r="B461" s="2202">
        <v>42990</v>
      </c>
      <c r="C461" s="2104"/>
      <c r="D461" s="2104">
        <v>43020</v>
      </c>
      <c r="E461" s="2086" t="s">
        <v>3335</v>
      </c>
      <c r="F461" s="396" t="s">
        <v>13130</v>
      </c>
      <c r="G461" s="2086" t="s">
        <v>16721</v>
      </c>
      <c r="H461" s="396" t="s">
        <v>12494</v>
      </c>
      <c r="I461" s="2086"/>
      <c r="J461" s="2086" t="s">
        <v>2831</v>
      </c>
      <c r="K461" s="2086"/>
      <c r="L461" s="2086"/>
      <c r="M461" s="552">
        <f t="shared" si="0"/>
        <v>29</v>
      </c>
      <c r="N461" s="2175">
        <f t="shared" si="1"/>
        <v>20</v>
      </c>
    </row>
    <row r="462" spans="1:14" ht="12.6" customHeight="1">
      <c r="A462" s="2080">
        <v>43020</v>
      </c>
      <c r="B462" s="2203">
        <v>42990</v>
      </c>
      <c r="C462" s="2080">
        <v>43020</v>
      </c>
      <c r="D462" s="2080">
        <v>43020</v>
      </c>
      <c r="E462" s="2086" t="s">
        <v>3334</v>
      </c>
      <c r="F462" s="2086" t="s">
        <v>12717</v>
      </c>
      <c r="G462" s="2086" t="s">
        <v>16722</v>
      </c>
      <c r="H462" s="2086" t="s">
        <v>12637</v>
      </c>
      <c r="I462" s="2086"/>
      <c r="J462" s="2086" t="s">
        <v>2846</v>
      </c>
      <c r="K462" s="2137"/>
      <c r="L462" s="2086"/>
      <c r="M462" s="552">
        <f t="shared" si="0"/>
        <v>30</v>
      </c>
      <c r="N462" s="2175">
        <f t="shared" si="1"/>
        <v>21</v>
      </c>
    </row>
    <row r="463" spans="1:14" ht="12.6" customHeight="1">
      <c r="A463" s="2080">
        <v>43020</v>
      </c>
      <c r="B463" s="2203">
        <v>42990</v>
      </c>
      <c r="C463" s="2080">
        <v>43020</v>
      </c>
      <c r="D463" s="2080">
        <v>43020</v>
      </c>
      <c r="E463" s="2086" t="s">
        <v>3335</v>
      </c>
      <c r="F463" s="2086" t="s">
        <v>16723</v>
      </c>
      <c r="G463" s="2086" t="s">
        <v>16724</v>
      </c>
      <c r="H463" s="2086"/>
      <c r="I463" s="2086"/>
      <c r="J463" s="2086" t="s">
        <v>11881</v>
      </c>
      <c r="K463" s="2137"/>
      <c r="L463" s="2086"/>
      <c r="M463" s="552">
        <f t="shared" si="0"/>
        <v>30</v>
      </c>
      <c r="N463" s="2175">
        <f t="shared" si="1"/>
        <v>21</v>
      </c>
    </row>
    <row r="464" spans="1:14" ht="12.6" customHeight="1">
      <c r="A464" s="905">
        <v>43020</v>
      </c>
      <c r="B464" s="2204">
        <v>42990</v>
      </c>
      <c r="C464" s="904">
        <v>43020</v>
      </c>
      <c r="D464" s="904">
        <v>43020</v>
      </c>
      <c r="E464" s="404" t="s">
        <v>3334</v>
      </c>
      <c r="F464" s="622" t="s">
        <v>16725</v>
      </c>
      <c r="G464" s="404" t="s">
        <v>16726</v>
      </c>
      <c r="H464" s="622" t="s">
        <v>12637</v>
      </c>
      <c r="I464" s="404"/>
      <c r="J464" s="404" t="s">
        <v>2831</v>
      </c>
      <c r="K464" s="2146"/>
      <c r="L464" s="404"/>
      <c r="M464" s="552">
        <f t="shared" si="0"/>
        <v>30</v>
      </c>
      <c r="N464" s="2175">
        <f t="shared" si="1"/>
        <v>21</v>
      </c>
    </row>
    <row r="465" spans="1:14" ht="12.6" customHeight="1">
      <c r="A465" s="2080"/>
      <c r="B465" s="2203">
        <v>42991</v>
      </c>
      <c r="C465" s="2080">
        <v>42992</v>
      </c>
      <c r="D465" s="2080">
        <v>42992</v>
      </c>
      <c r="E465" s="2086" t="s">
        <v>3335</v>
      </c>
      <c r="F465" s="2086" t="s">
        <v>16434</v>
      </c>
      <c r="G465" s="2086" t="s">
        <v>16727</v>
      </c>
      <c r="H465" s="2086"/>
      <c r="I465" s="2086"/>
      <c r="J465" s="2086" t="s">
        <v>11881</v>
      </c>
      <c r="K465" s="2167">
        <v>42984</v>
      </c>
      <c r="L465" s="2086"/>
      <c r="M465" s="2086"/>
      <c r="N465" s="2138"/>
    </row>
    <row r="466" spans="1:14" ht="12.6" customHeight="1">
      <c r="A466" s="2104"/>
      <c r="B466" s="2202">
        <v>42991</v>
      </c>
      <c r="C466" s="2104">
        <v>42991</v>
      </c>
      <c r="D466" s="2104">
        <v>43014</v>
      </c>
      <c r="E466" s="2086" t="s">
        <v>3334</v>
      </c>
      <c r="F466" s="396" t="s">
        <v>16728</v>
      </c>
      <c r="G466" s="2086" t="s">
        <v>16729</v>
      </c>
      <c r="H466" s="396"/>
      <c r="I466" s="2086"/>
      <c r="J466" s="2086" t="s">
        <v>2033</v>
      </c>
      <c r="K466" s="2137"/>
      <c r="L466" s="2086"/>
      <c r="M466" s="2086"/>
      <c r="N466" s="2138"/>
    </row>
    <row r="467" spans="1:14" ht="12.6" customHeight="1">
      <c r="A467" s="2080"/>
      <c r="B467" s="2203">
        <v>42991</v>
      </c>
      <c r="C467" s="2080">
        <v>42993</v>
      </c>
      <c r="D467" s="2104">
        <v>43015</v>
      </c>
      <c r="E467" s="2086" t="s">
        <v>3335</v>
      </c>
      <c r="F467" s="2086" t="s">
        <v>16730</v>
      </c>
      <c r="G467" s="2086" t="s">
        <v>16731</v>
      </c>
      <c r="H467" s="2086"/>
      <c r="I467" s="2086"/>
      <c r="J467" s="2086" t="s">
        <v>2846</v>
      </c>
      <c r="K467" s="2167">
        <v>42985</v>
      </c>
      <c r="L467" s="2086"/>
      <c r="M467" s="2086"/>
      <c r="N467" s="2138"/>
    </row>
    <row r="468" spans="1:14" ht="12.6" customHeight="1">
      <c r="A468" s="2080"/>
      <c r="B468" s="2203">
        <v>42991</v>
      </c>
      <c r="C468" s="2104">
        <v>42982</v>
      </c>
      <c r="D468" s="2104">
        <v>42995</v>
      </c>
      <c r="E468" s="2086" t="s">
        <v>3334</v>
      </c>
      <c r="F468" s="2086" t="s">
        <v>16732</v>
      </c>
      <c r="G468" s="2086" t="s">
        <v>16733</v>
      </c>
      <c r="H468" s="2086"/>
      <c r="I468" s="2086"/>
      <c r="J468" s="2086" t="s">
        <v>2042</v>
      </c>
      <c r="K468" s="2147">
        <v>42965</v>
      </c>
      <c r="L468" s="2086"/>
      <c r="M468" s="2086"/>
      <c r="N468" s="2138"/>
    </row>
    <row r="469" spans="1:14" ht="12.6" customHeight="1">
      <c r="A469" s="2080"/>
      <c r="B469" s="2203">
        <v>42991</v>
      </c>
      <c r="C469" s="2205">
        <v>43007</v>
      </c>
      <c r="D469" s="2080">
        <v>42989</v>
      </c>
      <c r="E469" s="2086" t="s">
        <v>3335</v>
      </c>
      <c r="F469" s="2086" t="s">
        <v>16734</v>
      </c>
      <c r="G469" s="2086" t="s">
        <v>16735</v>
      </c>
      <c r="H469" s="2086" t="s">
        <v>12637</v>
      </c>
      <c r="I469" s="2086"/>
      <c r="J469" s="2086" t="s">
        <v>11881</v>
      </c>
      <c r="K469" s="2143">
        <v>42976</v>
      </c>
      <c r="L469" s="2086"/>
      <c r="M469" s="2086"/>
      <c r="N469" s="2138"/>
    </row>
    <row r="470" spans="1:14" ht="12.6" customHeight="1">
      <c r="A470" s="2080"/>
      <c r="B470" s="2203">
        <v>42991</v>
      </c>
      <c r="C470" s="2104">
        <v>42996</v>
      </c>
      <c r="D470" s="2104">
        <v>43008</v>
      </c>
      <c r="E470" s="2086" t="s">
        <v>3335</v>
      </c>
      <c r="F470" s="2086" t="s">
        <v>16736</v>
      </c>
      <c r="G470" s="2086" t="s">
        <v>16737</v>
      </c>
      <c r="H470" s="2086"/>
      <c r="I470" s="2086"/>
      <c r="J470" s="2086" t="s">
        <v>2042</v>
      </c>
      <c r="K470" s="2147">
        <v>42978</v>
      </c>
      <c r="L470" s="2086"/>
      <c r="M470" s="2086"/>
      <c r="N470" s="2138"/>
    </row>
    <row r="471" spans="1:14" ht="12.6" customHeight="1">
      <c r="A471" s="2080">
        <v>43018</v>
      </c>
      <c r="B471" s="2203">
        <v>42991</v>
      </c>
      <c r="C471" s="2080">
        <v>43021</v>
      </c>
      <c r="D471" s="2080">
        <v>43021</v>
      </c>
      <c r="E471" s="2086" t="s">
        <v>3334</v>
      </c>
      <c r="F471" s="2086" t="s">
        <v>16738</v>
      </c>
      <c r="G471" s="2086" t="s">
        <v>16739</v>
      </c>
      <c r="H471" s="2086"/>
      <c r="I471" s="2086"/>
      <c r="J471" s="2086" t="s">
        <v>11881</v>
      </c>
      <c r="K471" s="2167">
        <v>42991</v>
      </c>
      <c r="L471" s="2086"/>
      <c r="M471" s="552">
        <f>(A471-B471)</f>
        <v>27</v>
      </c>
      <c r="N471" s="2175">
        <f>NETWORKDAYS(B471,A471,A471:B471)</f>
        <v>18</v>
      </c>
    </row>
    <row r="472" spans="1:14" ht="12.6" customHeight="1">
      <c r="A472" s="2104"/>
      <c r="B472" s="2202">
        <v>42992</v>
      </c>
      <c r="C472" s="2104"/>
      <c r="D472" s="2104">
        <v>42993</v>
      </c>
      <c r="E472" s="2086" t="s">
        <v>3334</v>
      </c>
      <c r="F472" s="396" t="s">
        <v>12942</v>
      </c>
      <c r="G472" s="2086" t="s">
        <v>16740</v>
      </c>
      <c r="H472" s="396" t="s">
        <v>3573</v>
      </c>
      <c r="I472" s="2086"/>
      <c r="J472" s="2086" t="s">
        <v>2033</v>
      </c>
      <c r="K472" s="2137"/>
      <c r="L472" s="2086"/>
      <c r="M472" s="2086"/>
      <c r="N472" s="2138"/>
    </row>
    <row r="473" spans="1:14" ht="12.6" customHeight="1">
      <c r="A473" s="2104">
        <v>43007</v>
      </c>
      <c r="B473" s="2202">
        <v>42992</v>
      </c>
      <c r="C473" s="2104"/>
      <c r="D473" s="2104">
        <v>43022</v>
      </c>
      <c r="E473" s="2086"/>
      <c r="F473" s="396" t="s">
        <v>16741</v>
      </c>
      <c r="G473" s="2086" t="s">
        <v>16742</v>
      </c>
      <c r="H473" s="396" t="s">
        <v>16743</v>
      </c>
      <c r="I473" s="2086"/>
      <c r="J473" s="2086" t="s">
        <v>2033</v>
      </c>
      <c r="K473" s="2137"/>
      <c r="L473" s="2086"/>
      <c r="M473" s="552">
        <f>(A473-B473)</f>
        <v>15</v>
      </c>
      <c r="N473" s="2175">
        <f>NETWORKDAYS(B473,A473,A473:B473)</f>
        <v>10</v>
      </c>
    </row>
    <row r="474" spans="1:14" ht="12.6" customHeight="1">
      <c r="A474" s="5"/>
      <c r="B474" s="2202">
        <v>42993</v>
      </c>
      <c r="C474" s="342"/>
      <c r="D474" s="5">
        <v>42993</v>
      </c>
      <c r="E474" s="2086" t="s">
        <v>3334</v>
      </c>
      <c r="F474" s="2086" t="s">
        <v>16744</v>
      </c>
      <c r="G474" s="2086" t="s">
        <v>16745</v>
      </c>
      <c r="H474" s="2086"/>
      <c r="I474" s="2086"/>
      <c r="J474" s="2086" t="s">
        <v>2033</v>
      </c>
      <c r="K474" s="2150">
        <v>42993</v>
      </c>
      <c r="L474" s="2086"/>
      <c r="M474" s="2086"/>
      <c r="N474" s="2138"/>
    </row>
    <row r="475" spans="1:14" ht="12.6" customHeight="1">
      <c r="A475" s="2171"/>
      <c r="B475" s="2202">
        <v>42993</v>
      </c>
      <c r="C475" s="342"/>
      <c r="D475" s="952">
        <v>43022</v>
      </c>
      <c r="E475" s="2086" t="s">
        <v>3334</v>
      </c>
      <c r="F475" s="2086" t="s">
        <v>16746</v>
      </c>
      <c r="G475" s="2086" t="s">
        <v>16747</v>
      </c>
      <c r="H475" s="2086" t="s">
        <v>16748</v>
      </c>
      <c r="I475" s="396"/>
      <c r="J475" s="396" t="s">
        <v>2042</v>
      </c>
      <c r="K475" s="2167">
        <v>42991</v>
      </c>
      <c r="L475" s="2086"/>
      <c r="M475" s="2086"/>
      <c r="N475" s="2138"/>
    </row>
    <row r="476" spans="1:14" ht="12.6" customHeight="1">
      <c r="A476" s="2104"/>
      <c r="B476" s="2202">
        <v>42993</v>
      </c>
      <c r="C476" s="2104">
        <v>43000</v>
      </c>
      <c r="D476" s="2104">
        <v>43002</v>
      </c>
      <c r="E476" s="2086" t="s">
        <v>3334</v>
      </c>
      <c r="F476" s="396" t="s">
        <v>16749</v>
      </c>
      <c r="G476" s="2086" t="s">
        <v>16750</v>
      </c>
      <c r="H476" s="396" t="s">
        <v>16751</v>
      </c>
      <c r="I476" s="2086"/>
      <c r="J476" s="2086" t="s">
        <v>2034</v>
      </c>
      <c r="K476" s="2150">
        <v>42971</v>
      </c>
      <c r="L476" s="2086"/>
      <c r="M476" s="2086"/>
      <c r="N476" s="2138"/>
    </row>
    <row r="477" spans="1:14" ht="12.6" customHeight="1">
      <c r="A477" s="2104"/>
      <c r="B477" s="2202">
        <v>42993</v>
      </c>
      <c r="C477" s="2104">
        <v>42993</v>
      </c>
      <c r="D477" s="2104">
        <v>43015</v>
      </c>
      <c r="E477" s="2086" t="s">
        <v>3334</v>
      </c>
      <c r="F477" s="396" t="s">
        <v>16752</v>
      </c>
      <c r="G477" s="2086" t="s">
        <v>16753</v>
      </c>
      <c r="H477" s="396"/>
      <c r="I477" s="2086"/>
      <c r="J477" s="2086" t="s">
        <v>2034</v>
      </c>
      <c r="K477" s="2150">
        <v>42985</v>
      </c>
      <c r="L477" s="2086"/>
      <c r="M477" s="2086"/>
      <c r="N477" s="2138"/>
    </row>
    <row r="478" spans="1:14" ht="12.6" customHeight="1">
      <c r="A478" s="2104">
        <v>43020</v>
      </c>
      <c r="B478" s="2202">
        <v>42993</v>
      </c>
      <c r="C478" s="2104">
        <v>43023</v>
      </c>
      <c r="D478" s="2104">
        <v>43023</v>
      </c>
      <c r="E478" s="2086" t="s">
        <v>3334</v>
      </c>
      <c r="F478" s="396" t="s">
        <v>16754</v>
      </c>
      <c r="G478" s="2086" t="s">
        <v>16755</v>
      </c>
      <c r="H478" s="2086"/>
      <c r="I478" s="2086"/>
      <c r="J478" s="2086" t="s">
        <v>2034</v>
      </c>
      <c r="K478" s="2086"/>
      <c r="L478" s="2086"/>
      <c r="M478" s="552">
        <f>(A478-B478)</f>
        <v>27</v>
      </c>
      <c r="N478" s="2175">
        <f>NETWORKDAYS(B478,A478,A478:B478)</f>
        <v>18</v>
      </c>
    </row>
    <row r="479" spans="1:14" ht="12.6" customHeight="1">
      <c r="A479" s="2080"/>
      <c r="B479" s="2203">
        <v>42997</v>
      </c>
      <c r="C479" s="2104">
        <v>43017</v>
      </c>
      <c r="D479" s="2104">
        <v>43017</v>
      </c>
      <c r="E479" s="2086" t="s">
        <v>3334</v>
      </c>
      <c r="F479" s="2086" t="s">
        <v>16756</v>
      </c>
      <c r="G479" s="2086" t="s">
        <v>16757</v>
      </c>
      <c r="H479" s="2086" t="s">
        <v>12632</v>
      </c>
      <c r="I479" s="2086"/>
      <c r="J479" s="2086" t="s">
        <v>11881</v>
      </c>
      <c r="K479" s="2167">
        <v>42986</v>
      </c>
      <c r="L479" s="2086"/>
      <c r="M479" s="2086"/>
      <c r="N479" s="2138"/>
    </row>
    <row r="480" spans="1:14" ht="12.6" customHeight="1">
      <c r="A480" s="2104"/>
      <c r="B480" s="2202">
        <v>42997</v>
      </c>
      <c r="C480" s="2104">
        <v>42999</v>
      </c>
      <c r="D480" s="2104">
        <v>42999</v>
      </c>
      <c r="E480" s="2086" t="s">
        <v>3334</v>
      </c>
      <c r="F480" s="396" t="s">
        <v>16758</v>
      </c>
      <c r="G480" s="2086" t="s">
        <v>16759</v>
      </c>
      <c r="H480" s="396" t="s">
        <v>12637</v>
      </c>
      <c r="I480" s="2086"/>
      <c r="J480" s="2086" t="s">
        <v>2033</v>
      </c>
      <c r="K480" s="2137"/>
      <c r="L480" s="2086"/>
      <c r="M480" s="2086"/>
      <c r="N480" s="2138"/>
    </row>
    <row r="481" spans="1:14" ht="12.6" customHeight="1">
      <c r="A481" s="2104"/>
      <c r="B481" s="2202">
        <v>42997</v>
      </c>
      <c r="C481" s="2104">
        <v>42996</v>
      </c>
      <c r="D481" s="2104">
        <v>42996</v>
      </c>
      <c r="E481" s="2086" t="s">
        <v>3334</v>
      </c>
      <c r="F481" s="396" t="s">
        <v>16760</v>
      </c>
      <c r="G481" s="2086" t="s">
        <v>16761</v>
      </c>
      <c r="H481" s="396"/>
      <c r="I481" s="2086"/>
      <c r="J481" s="2086" t="s">
        <v>2846</v>
      </c>
      <c r="K481" s="2137"/>
      <c r="L481" s="2086"/>
      <c r="M481" s="2086"/>
      <c r="N481" s="2138"/>
    </row>
    <row r="482" spans="1:14" ht="12.6" customHeight="1">
      <c r="A482" s="2080">
        <v>43018</v>
      </c>
      <c r="B482" s="2202">
        <v>42997</v>
      </c>
      <c r="C482" s="2104">
        <v>43027</v>
      </c>
      <c r="D482" s="2206">
        <v>43027</v>
      </c>
      <c r="E482" s="2086" t="s">
        <v>3334</v>
      </c>
      <c r="F482" s="396" t="s">
        <v>16762</v>
      </c>
      <c r="G482" s="2086" t="s">
        <v>16763</v>
      </c>
      <c r="H482" s="2086"/>
      <c r="I482" s="396" t="s">
        <v>12637</v>
      </c>
      <c r="J482" s="2086" t="s">
        <v>2034</v>
      </c>
      <c r="K482" s="2086"/>
      <c r="L482" s="2086"/>
      <c r="M482" s="552">
        <f>(A482-B482)</f>
        <v>21</v>
      </c>
      <c r="N482" s="2175">
        <f>NETWORKDAYS(B482,A482,A482:B482)</f>
        <v>14</v>
      </c>
    </row>
    <row r="483" spans="1:14" ht="12.6" customHeight="1">
      <c r="A483" s="2080">
        <v>43025</v>
      </c>
      <c r="B483" s="2203">
        <v>42997</v>
      </c>
      <c r="C483" s="2080">
        <v>43027</v>
      </c>
      <c r="D483" s="2080">
        <v>43027</v>
      </c>
      <c r="E483" s="2086" t="s">
        <v>3334</v>
      </c>
      <c r="F483" s="2086" t="s">
        <v>4121</v>
      </c>
      <c r="G483" s="2086" t="s">
        <v>16764</v>
      </c>
      <c r="H483" s="2086" t="s">
        <v>12637</v>
      </c>
      <c r="I483" s="2086"/>
      <c r="J483" s="2086" t="s">
        <v>2846</v>
      </c>
      <c r="K483" s="2137"/>
      <c r="L483" s="2086"/>
      <c r="M483" s="552">
        <f>(A483-B483)</f>
        <v>28</v>
      </c>
      <c r="N483" s="2175">
        <f>NETWORKDAYS(B483,A483,A483:B483)</f>
        <v>19</v>
      </c>
    </row>
    <row r="484" spans="1:14" ht="12.6" customHeight="1">
      <c r="A484" s="2080">
        <v>43026</v>
      </c>
      <c r="B484" s="2203">
        <v>42997</v>
      </c>
      <c r="C484" s="2080">
        <v>43026</v>
      </c>
      <c r="D484" s="2080">
        <v>43026</v>
      </c>
      <c r="E484" s="2086" t="s">
        <v>3335</v>
      </c>
      <c r="F484" s="2086" t="s">
        <v>16765</v>
      </c>
      <c r="G484" s="2086" t="s">
        <v>16766</v>
      </c>
      <c r="H484" s="2086" t="s">
        <v>3577</v>
      </c>
      <c r="I484" s="2086"/>
      <c r="J484" s="2086" t="s">
        <v>11881</v>
      </c>
      <c r="K484" s="2137"/>
      <c r="L484" s="2086"/>
      <c r="M484" s="552">
        <f>(A484-B484)</f>
        <v>29</v>
      </c>
      <c r="N484" s="2175">
        <f>NETWORKDAYS(B484,A484,A484:B484)</f>
        <v>20</v>
      </c>
    </row>
    <row r="485" spans="1:14" ht="8.25" customHeight="1">
      <c r="A485" s="2080">
        <v>43027</v>
      </c>
      <c r="B485" s="2202">
        <v>42997</v>
      </c>
      <c r="C485" s="2104">
        <v>43027</v>
      </c>
      <c r="D485" s="2206">
        <v>43027</v>
      </c>
      <c r="E485" s="2086" t="s">
        <v>3334</v>
      </c>
      <c r="F485" s="396" t="s">
        <v>16767</v>
      </c>
      <c r="G485" s="2086" t="s">
        <v>16768</v>
      </c>
      <c r="H485" s="2086"/>
      <c r="I485" s="2086"/>
      <c r="J485" s="2086" t="s">
        <v>2034</v>
      </c>
      <c r="K485" s="2086"/>
      <c r="L485" s="2086"/>
      <c r="M485" s="552">
        <f>(A485-B485)</f>
        <v>30</v>
      </c>
      <c r="N485" s="2175">
        <f>NETWORKDAYS(B485,A485,A485:B485)</f>
        <v>21</v>
      </c>
    </row>
    <row r="486" spans="1:14" ht="12.6" customHeight="1">
      <c r="A486" s="904"/>
      <c r="B486" s="2204">
        <v>42998</v>
      </c>
      <c r="C486" s="904">
        <v>42998</v>
      </c>
      <c r="D486" s="904">
        <v>42998</v>
      </c>
      <c r="E486" s="404" t="s">
        <v>3334</v>
      </c>
      <c r="F486" s="622" t="s">
        <v>16769</v>
      </c>
      <c r="G486" s="404" t="s">
        <v>16770</v>
      </c>
      <c r="H486" s="622"/>
      <c r="I486" s="404"/>
      <c r="J486" s="404" t="s">
        <v>2831</v>
      </c>
      <c r="K486" s="2146"/>
      <c r="L486" s="404"/>
      <c r="M486" s="404"/>
      <c r="N486" s="1796"/>
    </row>
    <row r="487" spans="1:14" ht="12.6" customHeight="1">
      <c r="A487" s="2080">
        <v>42998</v>
      </c>
      <c r="B487" s="2203">
        <v>42998</v>
      </c>
      <c r="C487" s="2080">
        <v>42999</v>
      </c>
      <c r="D487" s="2080">
        <v>43000</v>
      </c>
      <c r="E487" s="2086" t="s">
        <v>3334</v>
      </c>
      <c r="F487" s="2086" t="s">
        <v>16771</v>
      </c>
      <c r="G487" s="2086" t="s">
        <v>16772</v>
      </c>
      <c r="H487" s="2086"/>
      <c r="I487" s="2086"/>
      <c r="J487" s="2086" t="s">
        <v>11881</v>
      </c>
      <c r="K487" s="2143">
        <v>42969</v>
      </c>
      <c r="L487" s="2086"/>
      <c r="M487" s="2086"/>
      <c r="N487" s="2138"/>
    </row>
    <row r="488" spans="1:14" ht="12.6" customHeight="1">
      <c r="A488" s="2104"/>
      <c r="B488" s="2202">
        <v>42998</v>
      </c>
      <c r="C488" s="2104">
        <v>43000</v>
      </c>
      <c r="D488" s="2104">
        <v>43000</v>
      </c>
      <c r="E488" s="2086" t="s">
        <v>3334</v>
      </c>
      <c r="F488" s="396" t="s">
        <v>16773</v>
      </c>
      <c r="G488" s="2086" t="s">
        <v>16774</v>
      </c>
      <c r="H488" s="396"/>
      <c r="I488" s="2086"/>
      <c r="J488" s="2086" t="s">
        <v>2034</v>
      </c>
      <c r="K488" s="2150">
        <v>42970</v>
      </c>
      <c r="L488" s="2086"/>
      <c r="M488" s="2086"/>
      <c r="N488" s="2138"/>
    </row>
    <row r="489" spans="1:14" ht="12.6" customHeight="1">
      <c r="A489" s="2080">
        <v>43024</v>
      </c>
      <c r="B489" s="2203">
        <v>42998</v>
      </c>
      <c r="C489" s="2080">
        <v>43028</v>
      </c>
      <c r="D489" s="2080">
        <v>43028</v>
      </c>
      <c r="E489" s="2086" t="s">
        <v>3334</v>
      </c>
      <c r="F489" s="2086" t="s">
        <v>16775</v>
      </c>
      <c r="G489" s="2086" t="s">
        <v>16776</v>
      </c>
      <c r="H489" s="2086"/>
      <c r="I489" s="2086"/>
      <c r="J489" s="2086" t="s">
        <v>2846</v>
      </c>
      <c r="K489" s="2137"/>
      <c r="L489" s="2086"/>
      <c r="M489" s="552">
        <f t="shared" ref="M489:M496" si="2">(A489-B489)</f>
        <v>26</v>
      </c>
      <c r="N489" s="2175">
        <f t="shared" ref="N489:N496" si="3">NETWORKDAYS(B489,A489,A489:B489)</f>
        <v>17</v>
      </c>
    </row>
    <row r="490" spans="1:14" ht="12.6" customHeight="1">
      <c r="A490" s="2080">
        <v>43026</v>
      </c>
      <c r="B490" s="2203">
        <v>42998</v>
      </c>
      <c r="C490" s="2080">
        <v>43028</v>
      </c>
      <c r="D490" s="2080">
        <v>43028</v>
      </c>
      <c r="E490" s="2086" t="s">
        <v>3335</v>
      </c>
      <c r="F490" s="2086" t="s">
        <v>16469</v>
      </c>
      <c r="G490" s="2086" t="s">
        <v>16777</v>
      </c>
      <c r="H490" s="2086" t="s">
        <v>16411</v>
      </c>
      <c r="I490" s="2086"/>
      <c r="J490" s="2086" t="s">
        <v>11881</v>
      </c>
      <c r="K490" s="2137"/>
      <c r="L490" s="2086"/>
      <c r="M490" s="552">
        <f t="shared" si="2"/>
        <v>28</v>
      </c>
      <c r="N490" s="2175">
        <f t="shared" si="3"/>
        <v>19</v>
      </c>
    </row>
    <row r="491" spans="1:14" ht="12.6" customHeight="1">
      <c r="A491" s="2104">
        <v>43020</v>
      </c>
      <c r="B491" s="2202">
        <v>42999</v>
      </c>
      <c r="C491" s="2104">
        <v>43024</v>
      </c>
      <c r="D491" s="2104">
        <v>43030</v>
      </c>
      <c r="E491" s="2086" t="s">
        <v>3334</v>
      </c>
      <c r="F491" s="396" t="s">
        <v>16778</v>
      </c>
      <c r="G491" s="2086" t="s">
        <v>16779</v>
      </c>
      <c r="H491" s="396" t="s">
        <v>12337</v>
      </c>
      <c r="I491" s="2086"/>
      <c r="J491" s="2086" t="s">
        <v>2034</v>
      </c>
      <c r="K491" s="2086"/>
      <c r="L491" s="2086"/>
      <c r="M491" s="552">
        <f t="shared" si="2"/>
        <v>21</v>
      </c>
      <c r="N491" s="2175">
        <f t="shared" si="3"/>
        <v>14</v>
      </c>
    </row>
    <row r="492" spans="1:14" ht="12.6" customHeight="1">
      <c r="A492" s="2080">
        <v>43018</v>
      </c>
      <c r="B492" s="2202">
        <v>42999</v>
      </c>
      <c r="C492" s="2104">
        <v>43030</v>
      </c>
      <c r="D492" s="2206">
        <v>43030</v>
      </c>
      <c r="E492" s="2086" t="s">
        <v>3334</v>
      </c>
      <c r="F492" s="396" t="s">
        <v>16780</v>
      </c>
      <c r="G492" s="2086" t="s">
        <v>16781</v>
      </c>
      <c r="H492" s="2086"/>
      <c r="I492" s="2086"/>
      <c r="J492" s="2086" t="s">
        <v>2034</v>
      </c>
      <c r="K492" s="2086"/>
      <c r="L492" s="2086"/>
      <c r="M492" s="552">
        <f t="shared" si="2"/>
        <v>19</v>
      </c>
      <c r="N492" s="2175">
        <f t="shared" si="3"/>
        <v>12</v>
      </c>
    </row>
    <row r="493" spans="1:14" ht="12.6" customHeight="1">
      <c r="A493" s="2080">
        <v>43024</v>
      </c>
      <c r="B493" s="2202">
        <v>42999</v>
      </c>
      <c r="C493" s="953">
        <v>43029</v>
      </c>
      <c r="D493" s="953">
        <v>43029</v>
      </c>
      <c r="E493" s="2086" t="s">
        <v>3334</v>
      </c>
      <c r="F493" s="2086" t="s">
        <v>16771</v>
      </c>
      <c r="G493" s="2086" t="s">
        <v>16782</v>
      </c>
      <c r="H493" s="2086"/>
      <c r="I493" s="2086"/>
      <c r="J493" s="2086" t="s">
        <v>2034</v>
      </c>
      <c r="K493" s="2137"/>
      <c r="L493" s="2086"/>
      <c r="M493" s="552">
        <f t="shared" si="2"/>
        <v>25</v>
      </c>
      <c r="N493" s="2175">
        <f t="shared" si="3"/>
        <v>16</v>
      </c>
    </row>
    <row r="494" spans="1:14" ht="12.6" customHeight="1">
      <c r="A494" s="2080">
        <v>43026</v>
      </c>
      <c r="B494" s="2203">
        <v>42999</v>
      </c>
      <c r="C494" s="2080">
        <v>43029</v>
      </c>
      <c r="D494" s="2080">
        <v>43029</v>
      </c>
      <c r="E494" s="2086" t="s">
        <v>3334</v>
      </c>
      <c r="F494" s="2086" t="s">
        <v>16389</v>
      </c>
      <c r="G494" s="2086" t="s">
        <v>16783</v>
      </c>
      <c r="H494" s="2086"/>
      <c r="I494" s="2086"/>
      <c r="J494" s="2086" t="s">
        <v>2846</v>
      </c>
      <c r="K494" s="2137"/>
      <c r="L494" s="2086"/>
      <c r="M494" s="552">
        <f t="shared" si="2"/>
        <v>27</v>
      </c>
      <c r="N494" s="2175">
        <f t="shared" si="3"/>
        <v>18</v>
      </c>
    </row>
    <row r="495" spans="1:14" ht="12.6" customHeight="1">
      <c r="A495" s="2080">
        <v>43028</v>
      </c>
      <c r="B495" s="2202">
        <v>42999</v>
      </c>
      <c r="C495" s="2104">
        <v>43029</v>
      </c>
      <c r="D495" s="2104">
        <v>43029</v>
      </c>
      <c r="E495" s="2086" t="s">
        <v>3335</v>
      </c>
      <c r="F495" s="396" t="s">
        <v>16784</v>
      </c>
      <c r="G495" s="2086" t="s">
        <v>16785</v>
      </c>
      <c r="H495" s="396"/>
      <c r="I495" s="2086"/>
      <c r="J495" s="2086" t="s">
        <v>2831</v>
      </c>
      <c r="K495" s="2137"/>
      <c r="L495" s="2086"/>
      <c r="M495" s="552">
        <f t="shared" si="2"/>
        <v>29</v>
      </c>
      <c r="N495" s="2175">
        <f t="shared" si="3"/>
        <v>20</v>
      </c>
    </row>
    <row r="496" spans="1:14" ht="12.6" customHeight="1">
      <c r="A496" s="2080">
        <v>43028</v>
      </c>
      <c r="B496" s="2202">
        <v>42999</v>
      </c>
      <c r="C496" s="2104">
        <v>43029</v>
      </c>
      <c r="D496" s="2104">
        <v>43029</v>
      </c>
      <c r="E496" s="2086" t="s">
        <v>3334</v>
      </c>
      <c r="F496" s="2086"/>
      <c r="G496" s="2086" t="s">
        <v>16786</v>
      </c>
      <c r="H496" s="396"/>
      <c r="I496" s="2086"/>
      <c r="J496" s="2086" t="s">
        <v>2831</v>
      </c>
      <c r="K496" s="2137"/>
      <c r="L496" s="2086"/>
      <c r="M496" s="552">
        <f t="shared" si="2"/>
        <v>29</v>
      </c>
      <c r="N496" s="2175">
        <f t="shared" si="3"/>
        <v>20</v>
      </c>
    </row>
    <row r="497" spans="1:16" ht="12.6" customHeight="1">
      <c r="A497" s="2080"/>
      <c r="B497" s="2203">
        <v>43000</v>
      </c>
      <c r="C497" s="2104">
        <v>43006</v>
      </c>
      <c r="D497" s="2104">
        <v>43006</v>
      </c>
      <c r="E497" s="2086" t="s">
        <v>3334</v>
      </c>
      <c r="F497" s="2086" t="s">
        <v>4258</v>
      </c>
      <c r="G497" s="2086" t="s">
        <v>16787</v>
      </c>
      <c r="H497" s="2086"/>
      <c r="I497" s="2086"/>
      <c r="J497" s="2086" t="s">
        <v>2042</v>
      </c>
      <c r="K497" s="2147">
        <v>42975</v>
      </c>
      <c r="L497" s="2086"/>
      <c r="M497" s="2086"/>
      <c r="N497" s="2138"/>
      <c r="O497" s="2139"/>
      <c r="P497" s="2086"/>
    </row>
    <row r="498" spans="1:16" ht="12.6" customHeight="1">
      <c r="A498" s="2104"/>
      <c r="B498" s="2202">
        <v>43000</v>
      </c>
      <c r="C498" s="2104">
        <v>43005</v>
      </c>
      <c r="D498" s="2104">
        <v>43005</v>
      </c>
      <c r="E498" s="2086" t="s">
        <v>3334</v>
      </c>
      <c r="F498" s="396" t="s">
        <v>16788</v>
      </c>
      <c r="G498" s="2086" t="s">
        <v>16789</v>
      </c>
      <c r="H498" s="396"/>
      <c r="I498" s="2086"/>
      <c r="J498" s="2086" t="s">
        <v>2034</v>
      </c>
      <c r="K498" s="2150">
        <v>42975</v>
      </c>
      <c r="L498" s="2086"/>
      <c r="M498" s="2086"/>
      <c r="N498" s="2138"/>
      <c r="O498" s="2139"/>
      <c r="P498" s="2086"/>
    </row>
    <row r="499" spans="1:16" ht="12.6" customHeight="1">
      <c r="A499" s="2104"/>
      <c r="B499" s="2202">
        <v>43000</v>
      </c>
      <c r="C499" s="2104">
        <v>42993</v>
      </c>
      <c r="D499" s="2104">
        <v>43007</v>
      </c>
      <c r="E499" s="2086" t="s">
        <v>3334</v>
      </c>
      <c r="F499" s="396" t="s">
        <v>16506</v>
      </c>
      <c r="G499" s="2086" t="s">
        <v>16790</v>
      </c>
      <c r="H499" s="396"/>
      <c r="I499" s="2086"/>
      <c r="J499" s="2086" t="s">
        <v>2034</v>
      </c>
      <c r="K499" s="2150">
        <v>42977</v>
      </c>
      <c r="L499" s="2086"/>
      <c r="M499" s="2086"/>
      <c r="N499" s="2138"/>
      <c r="O499" s="2139"/>
      <c r="P499" s="2086"/>
    </row>
    <row r="500" spans="1:16" ht="12.6" customHeight="1">
      <c r="A500" s="2080">
        <v>43018</v>
      </c>
      <c r="B500" s="2202">
        <v>43000</v>
      </c>
      <c r="C500" s="2104">
        <v>43024</v>
      </c>
      <c r="D500" s="2104">
        <v>43030</v>
      </c>
      <c r="E500" s="2086" t="s">
        <v>3334</v>
      </c>
      <c r="F500" s="396" t="s">
        <v>16791</v>
      </c>
      <c r="G500" s="2086" t="s">
        <v>16792</v>
      </c>
      <c r="H500" s="396"/>
      <c r="I500" s="2086"/>
      <c r="J500" s="2086" t="s">
        <v>2831</v>
      </c>
      <c r="K500" s="2137"/>
      <c r="L500" s="2086"/>
      <c r="M500" s="552">
        <f>(A500-B500)</f>
        <v>18</v>
      </c>
      <c r="N500" s="2175">
        <f>NETWORKDAYS(B500,A500,A500:B500)</f>
        <v>11</v>
      </c>
      <c r="O500" s="2139"/>
      <c r="P500" s="2086"/>
    </row>
    <row r="501" spans="1:16" ht="12.6" customHeight="1">
      <c r="A501" s="2080">
        <v>43035</v>
      </c>
      <c r="B501" s="2203">
        <v>43000</v>
      </c>
      <c r="C501" s="2080">
        <v>43030</v>
      </c>
      <c r="D501" s="2080">
        <v>43030</v>
      </c>
      <c r="E501" s="2086" t="s">
        <v>3335</v>
      </c>
      <c r="F501" s="2086" t="s">
        <v>3549</v>
      </c>
      <c r="G501" s="2086" t="s">
        <v>16793</v>
      </c>
      <c r="H501" s="2086"/>
      <c r="I501" s="2086"/>
      <c r="J501" s="2086" t="s">
        <v>2846</v>
      </c>
      <c r="K501" s="2137"/>
      <c r="L501" s="2086"/>
      <c r="M501" s="552">
        <f>(A501-B501)</f>
        <v>35</v>
      </c>
      <c r="N501" s="2175">
        <f>NETWORKDAYS(B501,A501,A501:B501)</f>
        <v>24</v>
      </c>
      <c r="O501" s="2207"/>
      <c r="P501" s="2086"/>
    </row>
    <row r="502" spans="1:16" ht="12.6" customHeight="1">
      <c r="A502" s="2104">
        <v>43006</v>
      </c>
      <c r="B502" s="2202">
        <v>43003</v>
      </c>
      <c r="C502" s="2104">
        <v>43033</v>
      </c>
      <c r="D502" s="2104">
        <v>43033</v>
      </c>
      <c r="E502" s="2086" t="s">
        <v>3334</v>
      </c>
      <c r="F502" s="396" t="s">
        <v>16794</v>
      </c>
      <c r="G502" s="2086" t="s">
        <v>16795</v>
      </c>
      <c r="H502" s="396"/>
      <c r="I502" s="2086"/>
      <c r="J502" s="2086" t="s">
        <v>2034</v>
      </c>
      <c r="K502" s="2150">
        <v>43003</v>
      </c>
      <c r="L502" s="2086"/>
      <c r="M502" s="552">
        <f>(A502-B502)</f>
        <v>3</v>
      </c>
      <c r="N502" s="2175">
        <f>NETWORKDAYS(B502,A502,A502:B502)</f>
        <v>2</v>
      </c>
      <c r="O502" s="2139"/>
      <c r="P502" s="2086"/>
    </row>
    <row r="503" spans="1:16" ht="12.6" customHeight="1">
      <c r="A503" s="2104"/>
      <c r="B503" s="2202">
        <v>43004</v>
      </c>
      <c r="C503" s="2104">
        <v>43004</v>
      </c>
      <c r="D503" s="2104">
        <v>43004</v>
      </c>
      <c r="E503" s="2086" t="s">
        <v>3334</v>
      </c>
      <c r="F503" s="396" t="s">
        <v>16796</v>
      </c>
      <c r="G503" s="2086" t="s">
        <v>16797</v>
      </c>
      <c r="H503" s="396"/>
      <c r="I503" s="2086"/>
      <c r="J503" s="2086" t="s">
        <v>2034</v>
      </c>
      <c r="K503" s="2150">
        <v>42996</v>
      </c>
      <c r="L503" s="2086"/>
      <c r="M503" s="2086"/>
      <c r="N503" s="2138"/>
      <c r="O503" s="2139"/>
      <c r="P503" s="2086"/>
    </row>
    <row r="504" spans="1:16" ht="12.6" customHeight="1">
      <c r="A504" s="2104"/>
      <c r="B504" s="2202">
        <v>43004</v>
      </c>
      <c r="C504" s="2104">
        <v>43003</v>
      </c>
      <c r="D504" s="2104">
        <v>43003</v>
      </c>
      <c r="E504" s="2086" t="s">
        <v>3334</v>
      </c>
      <c r="F504" s="396" t="s">
        <v>16798</v>
      </c>
      <c r="G504" s="2086" t="s">
        <v>16799</v>
      </c>
      <c r="H504" s="396"/>
      <c r="I504" s="2086"/>
      <c r="J504" s="2086" t="s">
        <v>2034</v>
      </c>
      <c r="K504" s="2150">
        <v>42999</v>
      </c>
      <c r="L504" s="2086"/>
      <c r="M504" s="2086"/>
      <c r="N504" s="2138"/>
      <c r="O504" s="2139"/>
      <c r="P504" s="2086"/>
    </row>
    <row r="505" spans="1:16" ht="12.6" customHeight="1">
      <c r="A505" s="2080">
        <v>43035</v>
      </c>
      <c r="B505" s="2203">
        <v>43004</v>
      </c>
      <c r="C505" s="2080">
        <v>43034</v>
      </c>
      <c r="D505" s="2080">
        <v>43034</v>
      </c>
      <c r="E505" s="2086" t="s">
        <v>3334</v>
      </c>
      <c r="F505" s="2086" t="s">
        <v>16800</v>
      </c>
      <c r="G505" s="2086" t="s">
        <v>16801</v>
      </c>
      <c r="H505" s="2086"/>
      <c r="I505" s="2086"/>
      <c r="J505" s="2086" t="s">
        <v>2846</v>
      </c>
      <c r="K505" s="2137"/>
      <c r="L505" s="2086"/>
      <c r="M505" s="552">
        <f t="shared" ref="M505:M536" si="4">(A505-B505)</f>
        <v>31</v>
      </c>
      <c r="N505" s="2175">
        <f t="shared" ref="N505:N536" si="5">NETWORKDAYS(B505,A505,A505:B505)</f>
        <v>22</v>
      </c>
      <c r="O505" s="2207"/>
      <c r="P505" s="2086"/>
    </row>
    <row r="506" spans="1:16" ht="12.6" customHeight="1">
      <c r="A506" s="2206">
        <v>43020</v>
      </c>
      <c r="B506" s="2208">
        <v>43005</v>
      </c>
      <c r="C506" s="2172"/>
      <c r="D506" s="2172">
        <v>43020</v>
      </c>
      <c r="E506" s="552"/>
      <c r="F506" s="2173" t="s">
        <v>11626</v>
      </c>
      <c r="G506" s="552" t="s">
        <v>16802</v>
      </c>
      <c r="H506" s="2173" t="s">
        <v>3573</v>
      </c>
      <c r="I506" s="552" t="s">
        <v>2036</v>
      </c>
      <c r="J506" s="552" t="s">
        <v>2033</v>
      </c>
      <c r="K506" s="2086"/>
      <c r="L506" s="2086"/>
      <c r="M506" s="552">
        <f t="shared" si="4"/>
        <v>15</v>
      </c>
      <c r="N506" s="2175">
        <f t="shared" si="5"/>
        <v>10</v>
      </c>
      <c r="O506" s="2139"/>
      <c r="P506" s="2086"/>
    </row>
    <row r="507" spans="1:16" ht="12.6" customHeight="1">
      <c r="A507" s="2080">
        <v>43026</v>
      </c>
      <c r="B507" s="2203">
        <v>43005</v>
      </c>
      <c r="C507" s="2080">
        <v>43035</v>
      </c>
      <c r="D507" s="2080">
        <v>43035</v>
      </c>
      <c r="E507" s="2086" t="s">
        <v>3335</v>
      </c>
      <c r="F507" s="2086" t="s">
        <v>16803</v>
      </c>
      <c r="G507" s="2086" t="s">
        <v>16804</v>
      </c>
      <c r="H507" s="2086" t="s">
        <v>12620</v>
      </c>
      <c r="I507" s="2086"/>
      <c r="J507" s="2086" t="s">
        <v>11881</v>
      </c>
      <c r="K507" s="2137"/>
      <c r="L507" s="2086"/>
      <c r="M507" s="552">
        <f t="shared" si="4"/>
        <v>21</v>
      </c>
      <c r="N507" s="2175">
        <f t="shared" si="5"/>
        <v>14</v>
      </c>
      <c r="O507" s="2139"/>
      <c r="P507" s="2086"/>
    </row>
    <row r="508" spans="1:16" ht="12.6" customHeight="1">
      <c r="A508" s="2206">
        <v>43032</v>
      </c>
      <c r="B508" s="2202">
        <v>43005</v>
      </c>
      <c r="C508" s="2206">
        <v>43035</v>
      </c>
      <c r="D508" s="2206">
        <v>43035</v>
      </c>
      <c r="E508" s="2055" t="s">
        <v>3334</v>
      </c>
      <c r="F508" s="2086" t="s">
        <v>16805</v>
      </c>
      <c r="G508" s="2055" t="s">
        <v>16806</v>
      </c>
      <c r="H508" s="2055"/>
      <c r="I508" s="2086"/>
      <c r="J508" s="2055" t="s">
        <v>2034</v>
      </c>
      <c r="K508" s="2055"/>
      <c r="L508" s="2055"/>
      <c r="M508" s="552">
        <f t="shared" si="4"/>
        <v>27</v>
      </c>
      <c r="N508" s="2175">
        <f t="shared" si="5"/>
        <v>18</v>
      </c>
      <c r="O508" s="2207"/>
      <c r="P508" s="2055"/>
    </row>
    <row r="509" spans="1:16" ht="12.6" customHeight="1">
      <c r="A509" s="905">
        <v>43035</v>
      </c>
      <c r="B509" s="2202">
        <v>43005</v>
      </c>
      <c r="C509" s="2104">
        <v>43035</v>
      </c>
      <c r="D509" s="2104">
        <v>43035</v>
      </c>
      <c r="E509" s="2086" t="s">
        <v>3334</v>
      </c>
      <c r="F509" s="396" t="s">
        <v>16807</v>
      </c>
      <c r="G509" s="2086" t="s">
        <v>16808</v>
      </c>
      <c r="H509" s="396" t="s">
        <v>16809</v>
      </c>
      <c r="I509" s="2086"/>
      <c r="J509" s="2086" t="s">
        <v>2831</v>
      </c>
      <c r="K509" s="2137"/>
      <c r="L509" s="2086"/>
      <c r="M509" s="552">
        <f t="shared" si="4"/>
        <v>30</v>
      </c>
      <c r="N509" s="2175">
        <f t="shared" si="5"/>
        <v>21</v>
      </c>
      <c r="O509" s="2139"/>
      <c r="P509" s="2086"/>
    </row>
    <row r="510" spans="1:16" ht="12.6" customHeight="1">
      <c r="A510" s="2080">
        <v>43006</v>
      </c>
      <c r="B510" s="2203">
        <v>43006</v>
      </c>
      <c r="C510" s="2080">
        <v>43038</v>
      </c>
      <c r="D510" s="2104">
        <v>43010</v>
      </c>
      <c r="E510" s="2086" t="s">
        <v>3334</v>
      </c>
      <c r="F510" s="2086" t="s">
        <v>16810</v>
      </c>
      <c r="G510" s="2086" t="s">
        <v>16811</v>
      </c>
      <c r="H510" s="2086"/>
      <c r="I510" s="2086"/>
      <c r="J510" s="2086" t="s">
        <v>11881</v>
      </c>
      <c r="K510" s="2167">
        <v>42978</v>
      </c>
      <c r="L510" s="2086"/>
      <c r="M510" s="552">
        <f t="shared" si="4"/>
        <v>0</v>
      </c>
      <c r="N510" s="2175">
        <f t="shared" si="5"/>
        <v>0</v>
      </c>
      <c r="O510" s="2139"/>
      <c r="P510" s="2086"/>
    </row>
    <row r="511" spans="1:16" ht="12.6" customHeight="1">
      <c r="A511" s="2080">
        <v>43011</v>
      </c>
      <c r="B511" s="2203">
        <v>43006</v>
      </c>
      <c r="C511" s="2080">
        <v>43004</v>
      </c>
      <c r="D511" s="2080">
        <v>43005</v>
      </c>
      <c r="E511" s="2086" t="s">
        <v>3334</v>
      </c>
      <c r="F511" s="2086" t="s">
        <v>16812</v>
      </c>
      <c r="G511" s="2086" t="s">
        <v>16813</v>
      </c>
      <c r="H511" s="2086"/>
      <c r="I511" s="2086"/>
      <c r="J511" s="2086" t="s">
        <v>2846</v>
      </c>
      <c r="K511" s="2143">
        <v>42999</v>
      </c>
      <c r="L511" s="2086"/>
      <c r="M511" s="552">
        <f t="shared" si="4"/>
        <v>5</v>
      </c>
      <c r="N511" s="2175">
        <f t="shared" si="5"/>
        <v>2</v>
      </c>
      <c r="O511" s="2139"/>
      <c r="P511" s="2086"/>
    </row>
    <row r="512" spans="1:16" ht="12.6" customHeight="1">
      <c r="A512" s="2104">
        <v>43026</v>
      </c>
      <c r="B512" s="2202">
        <v>43007</v>
      </c>
      <c r="C512" s="2104">
        <v>43021</v>
      </c>
      <c r="D512" s="2206">
        <v>43035</v>
      </c>
      <c r="E512" s="2086" t="s">
        <v>3334</v>
      </c>
      <c r="F512" s="2086" t="s">
        <v>14149</v>
      </c>
      <c r="G512" s="2086" t="s">
        <v>16814</v>
      </c>
      <c r="H512" s="2086"/>
      <c r="I512" s="2086"/>
      <c r="J512" s="2086" t="s">
        <v>2034</v>
      </c>
      <c r="K512" s="2086"/>
      <c r="L512" s="2086"/>
      <c r="M512" s="552">
        <f t="shared" si="4"/>
        <v>19</v>
      </c>
      <c r="N512" s="2175">
        <f t="shared" si="5"/>
        <v>12</v>
      </c>
      <c r="O512" s="2139"/>
      <c r="P512" s="2086"/>
    </row>
    <row r="513" spans="1:16" ht="12.6" customHeight="1">
      <c r="A513" s="2104">
        <v>43012</v>
      </c>
      <c r="B513" s="2168">
        <v>43010</v>
      </c>
      <c r="C513" s="2104">
        <v>43013</v>
      </c>
      <c r="D513" s="2104">
        <v>43014</v>
      </c>
      <c r="E513" s="2086" t="s">
        <v>3334</v>
      </c>
      <c r="F513" s="396" t="s">
        <v>16815</v>
      </c>
      <c r="G513" s="2086" t="s">
        <v>16816</v>
      </c>
      <c r="H513" s="396"/>
      <c r="I513" s="2086"/>
      <c r="J513" s="2086" t="s">
        <v>2034</v>
      </c>
      <c r="K513" s="2150">
        <v>43010</v>
      </c>
      <c r="L513" s="2086"/>
      <c r="M513" s="552">
        <f t="shared" si="4"/>
        <v>2</v>
      </c>
      <c r="N513" s="2175">
        <f t="shared" si="5"/>
        <v>1</v>
      </c>
      <c r="O513" s="2209">
        <f>AVERAGE(M513:M591)</f>
        <v>15.860759493670885</v>
      </c>
      <c r="P513" s="2086"/>
    </row>
    <row r="514" spans="1:16" ht="12.6" customHeight="1">
      <c r="A514" s="2104">
        <v>43013</v>
      </c>
      <c r="B514" s="2168">
        <v>43010</v>
      </c>
      <c r="C514" s="2104"/>
      <c r="D514" s="2104">
        <v>43040</v>
      </c>
      <c r="E514" s="2086" t="s">
        <v>3335</v>
      </c>
      <c r="F514" s="396" t="s">
        <v>16817</v>
      </c>
      <c r="G514" s="2086" t="s">
        <v>16818</v>
      </c>
      <c r="H514" s="396"/>
      <c r="I514" s="2086"/>
      <c r="J514" s="2086" t="s">
        <v>2033</v>
      </c>
      <c r="K514" s="2147">
        <v>43010</v>
      </c>
      <c r="L514" s="2086"/>
      <c r="M514" s="552">
        <f t="shared" si="4"/>
        <v>3</v>
      </c>
      <c r="N514" s="2175">
        <f t="shared" si="5"/>
        <v>2</v>
      </c>
      <c r="O514" s="2139"/>
      <c r="P514" s="2086"/>
    </row>
    <row r="515" spans="1:16" ht="12.6" customHeight="1">
      <c r="A515" s="2104">
        <v>43018</v>
      </c>
      <c r="B515" s="2168">
        <v>43010</v>
      </c>
      <c r="C515" s="2104">
        <v>43017</v>
      </c>
      <c r="D515" s="2104">
        <v>43018</v>
      </c>
      <c r="E515" s="2086" t="s">
        <v>3334</v>
      </c>
      <c r="F515" s="396" t="s">
        <v>16819</v>
      </c>
      <c r="G515" s="2086" t="s">
        <v>16820</v>
      </c>
      <c r="H515" s="396" t="s">
        <v>16821</v>
      </c>
      <c r="I515" s="2086"/>
      <c r="J515" s="2086" t="s">
        <v>2034</v>
      </c>
      <c r="K515" s="2210">
        <v>43010</v>
      </c>
      <c r="L515" s="2086"/>
      <c r="M515" s="552">
        <f t="shared" si="4"/>
        <v>8</v>
      </c>
      <c r="N515" s="2175">
        <f t="shared" si="5"/>
        <v>5</v>
      </c>
      <c r="O515" s="2139"/>
      <c r="P515" s="2086"/>
    </row>
    <row r="516" spans="1:16" ht="12.6" customHeight="1">
      <c r="A516" s="2104">
        <v>43011</v>
      </c>
      <c r="B516" s="2168">
        <v>43011</v>
      </c>
      <c r="C516" s="2104"/>
      <c r="D516" s="2104">
        <v>43019</v>
      </c>
      <c r="E516" s="2086" t="s">
        <v>3335</v>
      </c>
      <c r="F516" s="396" t="s">
        <v>16822</v>
      </c>
      <c r="G516" s="2086" t="s">
        <v>16823</v>
      </c>
      <c r="H516" s="396"/>
      <c r="I516" s="2086"/>
      <c r="J516" s="2086" t="s">
        <v>2033</v>
      </c>
      <c r="K516" s="2147">
        <v>42989</v>
      </c>
      <c r="L516" s="2086"/>
      <c r="M516" s="552">
        <f t="shared" si="4"/>
        <v>0</v>
      </c>
      <c r="N516" s="2175">
        <f t="shared" si="5"/>
        <v>0</v>
      </c>
      <c r="O516" s="2139"/>
      <c r="P516" s="2086"/>
    </row>
    <row r="517" spans="1:16" ht="12.6" customHeight="1">
      <c r="A517" s="2080">
        <v>43024</v>
      </c>
      <c r="B517" s="2168">
        <v>43011</v>
      </c>
      <c r="C517" s="2080">
        <v>43025</v>
      </c>
      <c r="D517" s="2080">
        <v>43025</v>
      </c>
      <c r="E517" s="2086" t="s">
        <v>3334</v>
      </c>
      <c r="F517" s="2086" t="s">
        <v>16824</v>
      </c>
      <c r="G517" s="2086" t="s">
        <v>16825</v>
      </c>
      <c r="H517" s="2086"/>
      <c r="I517" s="2086"/>
      <c r="J517" s="2086" t="s">
        <v>11881</v>
      </c>
      <c r="K517" s="2137"/>
      <c r="L517" s="2086"/>
      <c r="M517" s="552">
        <f t="shared" si="4"/>
        <v>13</v>
      </c>
      <c r="N517" s="2175">
        <f t="shared" si="5"/>
        <v>8</v>
      </c>
      <c r="O517" s="2139"/>
      <c r="P517" s="2086"/>
    </row>
    <row r="518" spans="1:16" ht="12.6" customHeight="1">
      <c r="A518" s="905">
        <v>43035</v>
      </c>
      <c r="B518" s="2168">
        <v>43011</v>
      </c>
      <c r="C518" s="2104">
        <v>43035</v>
      </c>
      <c r="D518" s="2104">
        <v>43035</v>
      </c>
      <c r="E518" s="2086" t="s">
        <v>3335</v>
      </c>
      <c r="F518" s="396" t="s">
        <v>16826</v>
      </c>
      <c r="G518" s="2086" t="s">
        <v>16827</v>
      </c>
      <c r="H518" s="396"/>
      <c r="I518" s="2086"/>
      <c r="J518" s="2086" t="s">
        <v>2831</v>
      </c>
      <c r="K518" s="2137"/>
      <c r="L518" s="2086"/>
      <c r="M518" s="552">
        <f t="shared" si="4"/>
        <v>24</v>
      </c>
      <c r="N518" s="2175">
        <f t="shared" si="5"/>
        <v>17</v>
      </c>
      <c r="O518" s="2139"/>
      <c r="P518" s="2086"/>
    </row>
    <row r="519" spans="1:16" ht="12.6" customHeight="1">
      <c r="A519" s="2104">
        <v>43012</v>
      </c>
      <c r="B519" s="2168">
        <v>43012</v>
      </c>
      <c r="C519" s="953">
        <v>43020</v>
      </c>
      <c r="D519" s="953">
        <v>43020</v>
      </c>
      <c r="E519" s="2086" t="s">
        <v>3334</v>
      </c>
      <c r="F519" s="2086" t="s">
        <v>16828</v>
      </c>
      <c r="G519" s="2086" t="s">
        <v>16829</v>
      </c>
      <c r="H519" s="2086"/>
      <c r="I519" s="2086"/>
      <c r="J519" s="2086" t="s">
        <v>2033</v>
      </c>
      <c r="K519" s="2150">
        <v>43012</v>
      </c>
      <c r="L519" s="2086"/>
      <c r="M519" s="552">
        <f t="shared" si="4"/>
        <v>0</v>
      </c>
      <c r="N519" s="2175">
        <f t="shared" si="5"/>
        <v>0</v>
      </c>
      <c r="O519" s="2139"/>
      <c r="P519" s="2086"/>
    </row>
    <row r="520" spans="1:16" ht="12.6" customHeight="1">
      <c r="A520" s="2104">
        <v>43013</v>
      </c>
      <c r="B520" s="2168">
        <v>43012</v>
      </c>
      <c r="C520" s="2104">
        <v>43005</v>
      </c>
      <c r="D520" s="2104">
        <v>43013</v>
      </c>
      <c r="E520" s="2086" t="s">
        <v>3335</v>
      </c>
      <c r="F520" s="396" t="s">
        <v>16830</v>
      </c>
      <c r="G520" s="2086" t="s">
        <v>16831</v>
      </c>
      <c r="H520" s="396" t="s">
        <v>16751</v>
      </c>
      <c r="I520" s="2086"/>
      <c r="J520" s="2086" t="s">
        <v>2034</v>
      </c>
      <c r="K520" s="2150">
        <v>43005</v>
      </c>
      <c r="L520" s="2086"/>
      <c r="M520" s="552">
        <f t="shared" si="4"/>
        <v>1</v>
      </c>
      <c r="N520" s="2175">
        <f t="shared" si="5"/>
        <v>0</v>
      </c>
      <c r="O520" s="2139"/>
      <c r="P520" s="2086"/>
    </row>
    <row r="521" spans="1:16" ht="12.6" customHeight="1">
      <c r="A521" s="2104">
        <v>43014</v>
      </c>
      <c r="B521" s="2168">
        <v>43012</v>
      </c>
      <c r="C521" s="2104">
        <v>43014</v>
      </c>
      <c r="D521" s="2104">
        <v>43017</v>
      </c>
      <c r="E521" s="2086" t="s">
        <v>3334</v>
      </c>
      <c r="F521" s="396" t="s">
        <v>16832</v>
      </c>
      <c r="G521" s="2086" t="s">
        <v>16833</v>
      </c>
      <c r="H521" s="396"/>
      <c r="I521" s="2086"/>
      <c r="J521" s="2086" t="s">
        <v>2831</v>
      </c>
      <c r="K521" s="2137"/>
      <c r="L521" s="2086"/>
      <c r="M521" s="552">
        <f t="shared" si="4"/>
        <v>2</v>
      </c>
      <c r="N521" s="2175">
        <f t="shared" si="5"/>
        <v>1</v>
      </c>
      <c r="O521" s="2139"/>
      <c r="P521" s="2086"/>
    </row>
    <row r="522" spans="1:16" ht="22.8" customHeight="1">
      <c r="A522" s="2104">
        <v>43024</v>
      </c>
      <c r="B522" s="2168">
        <v>43012</v>
      </c>
      <c r="C522" s="2206">
        <v>43018</v>
      </c>
      <c r="D522" s="2104">
        <v>43019</v>
      </c>
      <c r="E522" s="2086" t="s">
        <v>3334</v>
      </c>
      <c r="F522" s="396" t="s">
        <v>16767</v>
      </c>
      <c r="G522" s="2086" t="s">
        <v>16834</v>
      </c>
      <c r="H522" s="2086"/>
      <c r="I522" s="396" t="s">
        <v>16835</v>
      </c>
      <c r="J522" s="2086" t="s">
        <v>2034</v>
      </c>
      <c r="K522" s="2137"/>
      <c r="L522" s="2086"/>
      <c r="M522" s="552">
        <f t="shared" si="4"/>
        <v>12</v>
      </c>
      <c r="N522" s="2175">
        <f t="shared" si="5"/>
        <v>7</v>
      </c>
      <c r="O522" s="2139"/>
      <c r="P522" s="2086"/>
    </row>
    <row r="523" spans="1:16" ht="12.6" customHeight="1">
      <c r="A523" s="2080">
        <v>43024</v>
      </c>
      <c r="B523" s="2168">
        <v>43012</v>
      </c>
      <c r="C523" s="2080">
        <v>43021</v>
      </c>
      <c r="D523" s="2104">
        <v>43042</v>
      </c>
      <c r="E523" s="2086" t="s">
        <v>3334</v>
      </c>
      <c r="F523" s="2086" t="s">
        <v>16836</v>
      </c>
      <c r="G523" s="2086" t="s">
        <v>16837</v>
      </c>
      <c r="H523" s="2086" t="s">
        <v>16354</v>
      </c>
      <c r="I523" s="2086"/>
      <c r="J523" s="2086" t="s">
        <v>2846</v>
      </c>
      <c r="K523" s="2137"/>
      <c r="L523" s="2086"/>
      <c r="M523" s="552">
        <f t="shared" si="4"/>
        <v>12</v>
      </c>
      <c r="N523" s="2175">
        <f t="shared" si="5"/>
        <v>7</v>
      </c>
      <c r="O523" s="2139"/>
      <c r="P523" s="2086"/>
    </row>
    <row r="524" spans="1:16" ht="12.6" customHeight="1">
      <c r="A524" s="905">
        <v>43020</v>
      </c>
      <c r="B524" s="2169">
        <v>43012</v>
      </c>
      <c r="C524" s="904">
        <v>43018</v>
      </c>
      <c r="D524" s="904">
        <v>43018</v>
      </c>
      <c r="E524" s="404" t="s">
        <v>3335</v>
      </c>
      <c r="F524" s="622" t="s">
        <v>4189</v>
      </c>
      <c r="G524" s="404" t="s">
        <v>16838</v>
      </c>
      <c r="H524" s="622"/>
      <c r="I524" s="404"/>
      <c r="J524" s="404" t="s">
        <v>2831</v>
      </c>
      <c r="K524" s="2146"/>
      <c r="L524" s="404"/>
      <c r="M524" s="552">
        <f t="shared" si="4"/>
        <v>8</v>
      </c>
      <c r="N524" s="2175">
        <f t="shared" si="5"/>
        <v>5</v>
      </c>
      <c r="O524" s="1839"/>
      <c r="P524" s="404"/>
    </row>
    <row r="525" spans="1:16" ht="12.6" customHeight="1">
      <c r="A525" s="2104">
        <v>43040</v>
      </c>
      <c r="B525" s="2168">
        <v>43012</v>
      </c>
      <c r="C525" s="2104">
        <v>43042</v>
      </c>
      <c r="D525" s="2104">
        <v>43042</v>
      </c>
      <c r="E525" s="2086" t="s">
        <v>3335</v>
      </c>
      <c r="F525" s="2086" t="s">
        <v>16839</v>
      </c>
      <c r="G525" s="2086" t="s">
        <v>16840</v>
      </c>
      <c r="H525" s="2086"/>
      <c r="I525" s="2086"/>
      <c r="J525" s="2086" t="s">
        <v>11881</v>
      </c>
      <c r="K525" s="2137"/>
      <c r="L525" s="2086"/>
      <c r="M525" s="552">
        <f t="shared" si="4"/>
        <v>28</v>
      </c>
      <c r="N525" s="2175">
        <f t="shared" si="5"/>
        <v>19</v>
      </c>
      <c r="O525" s="2139"/>
      <c r="P525" s="2086"/>
    </row>
    <row r="526" spans="1:16" ht="12.6" customHeight="1">
      <c r="A526" s="2104">
        <v>43019</v>
      </c>
      <c r="B526" s="2168">
        <v>43013</v>
      </c>
      <c r="C526" s="342"/>
      <c r="D526" s="953">
        <v>43021</v>
      </c>
      <c r="E526" s="2086" t="s">
        <v>3334</v>
      </c>
      <c r="F526" s="2086" t="s">
        <v>16841</v>
      </c>
      <c r="G526" s="2086" t="s">
        <v>16842</v>
      </c>
      <c r="H526" s="2086"/>
      <c r="I526" s="2086"/>
      <c r="J526" s="2086" t="s">
        <v>2033</v>
      </c>
      <c r="K526" s="2137"/>
      <c r="L526" s="2086"/>
      <c r="M526" s="552">
        <f t="shared" si="4"/>
        <v>6</v>
      </c>
      <c r="N526" s="2175">
        <f t="shared" si="5"/>
        <v>3</v>
      </c>
      <c r="O526" s="2139"/>
      <c r="P526" s="2086"/>
    </row>
    <row r="527" spans="1:16" ht="12.6" customHeight="1">
      <c r="A527" s="2104">
        <v>43042</v>
      </c>
      <c r="B527" s="2168">
        <v>43014</v>
      </c>
      <c r="C527" s="5">
        <v>43045</v>
      </c>
      <c r="D527" s="5">
        <v>43047</v>
      </c>
      <c r="E527" s="2086" t="s">
        <v>3334</v>
      </c>
      <c r="F527" s="396" t="s">
        <v>16843</v>
      </c>
      <c r="G527" s="2086" t="s">
        <v>16844</v>
      </c>
      <c r="H527" s="2086"/>
      <c r="I527" s="2086"/>
      <c r="J527" s="2086" t="s">
        <v>2034</v>
      </c>
      <c r="K527" s="2137"/>
      <c r="L527" s="2086"/>
      <c r="M527" s="552">
        <f t="shared" si="4"/>
        <v>28</v>
      </c>
      <c r="N527" s="2175">
        <f t="shared" si="5"/>
        <v>19</v>
      </c>
      <c r="O527" s="2139"/>
      <c r="P527" s="2086"/>
    </row>
    <row r="528" spans="1:16" ht="12.6" customHeight="1">
      <c r="A528" s="2104">
        <v>43017</v>
      </c>
      <c r="B528" s="2168">
        <v>43017</v>
      </c>
      <c r="C528" s="2104"/>
      <c r="D528" s="2104">
        <v>43017</v>
      </c>
      <c r="E528" s="2086" t="s">
        <v>15999</v>
      </c>
      <c r="F528" s="396" t="s">
        <v>2753</v>
      </c>
      <c r="G528" s="2086" t="s">
        <v>16845</v>
      </c>
      <c r="H528" s="396" t="s">
        <v>12637</v>
      </c>
      <c r="I528" s="2086" t="s">
        <v>16577</v>
      </c>
      <c r="J528" s="2086" t="s">
        <v>2033</v>
      </c>
      <c r="K528" s="2147">
        <v>43010</v>
      </c>
      <c r="L528" s="2086"/>
      <c r="M528" s="552">
        <f t="shared" si="4"/>
        <v>0</v>
      </c>
      <c r="N528" s="2175">
        <f t="shared" si="5"/>
        <v>0</v>
      </c>
      <c r="O528" s="2139"/>
      <c r="P528" s="2086"/>
    </row>
    <row r="529" spans="1:16" ht="12.6" customHeight="1">
      <c r="A529" s="2080">
        <v>43032</v>
      </c>
      <c r="B529" s="2168">
        <v>43017</v>
      </c>
      <c r="C529" s="2080">
        <v>43039</v>
      </c>
      <c r="D529" s="2104">
        <v>43047</v>
      </c>
      <c r="E529" s="2086" t="s">
        <v>3334</v>
      </c>
      <c r="F529" s="2086" t="s">
        <v>16846</v>
      </c>
      <c r="G529" s="2086" t="s">
        <v>16847</v>
      </c>
      <c r="H529" s="2086"/>
      <c r="I529" s="2086"/>
      <c r="J529" s="2086" t="s">
        <v>2846</v>
      </c>
      <c r="K529" s="2137"/>
      <c r="L529" s="2086"/>
      <c r="M529" s="552">
        <f t="shared" si="4"/>
        <v>15</v>
      </c>
      <c r="N529" s="2175">
        <f t="shared" si="5"/>
        <v>10</v>
      </c>
      <c r="O529" s="2139"/>
      <c r="P529" s="2086"/>
    </row>
    <row r="530" spans="1:16" ht="12.6" customHeight="1">
      <c r="A530" s="2080">
        <v>43018</v>
      </c>
      <c r="B530" s="2170">
        <v>43018</v>
      </c>
      <c r="C530" s="2104">
        <v>43021</v>
      </c>
      <c r="D530" s="2104">
        <v>43043</v>
      </c>
      <c r="E530" s="2086" t="s">
        <v>3334</v>
      </c>
      <c r="F530" s="396" t="s">
        <v>16848</v>
      </c>
      <c r="G530" s="2086" t="s">
        <v>16849</v>
      </c>
      <c r="H530" s="396"/>
      <c r="I530" s="2086"/>
      <c r="J530" s="2086" t="s">
        <v>2033</v>
      </c>
      <c r="K530" s="2147">
        <v>43012</v>
      </c>
      <c r="L530" s="2086"/>
      <c r="M530" s="552">
        <f t="shared" si="4"/>
        <v>0</v>
      </c>
      <c r="N530" s="2175">
        <f t="shared" si="5"/>
        <v>0</v>
      </c>
      <c r="O530" s="2139"/>
      <c r="P530" s="2086"/>
    </row>
    <row r="531" spans="1:16" ht="12.6" customHeight="1">
      <c r="A531" s="2080">
        <v>43019</v>
      </c>
      <c r="B531" s="2170">
        <v>43018</v>
      </c>
      <c r="C531" s="2080">
        <v>43026</v>
      </c>
      <c r="D531" s="2080">
        <v>43026</v>
      </c>
      <c r="E531" s="2086" t="s">
        <v>3334</v>
      </c>
      <c r="F531" s="2086" t="s">
        <v>4836</v>
      </c>
      <c r="G531" s="2086" t="s">
        <v>16850</v>
      </c>
      <c r="H531" s="2086"/>
      <c r="I531" s="2086"/>
      <c r="J531" s="2086" t="s">
        <v>11881</v>
      </c>
      <c r="K531" s="2143">
        <v>43018</v>
      </c>
      <c r="L531" s="2086"/>
      <c r="M531" s="552">
        <f t="shared" si="4"/>
        <v>1</v>
      </c>
      <c r="N531" s="2175">
        <f t="shared" si="5"/>
        <v>0</v>
      </c>
      <c r="O531" s="2139"/>
      <c r="P531" s="2086"/>
    </row>
    <row r="532" spans="1:16" ht="12.6" customHeight="1">
      <c r="A532" s="2080">
        <v>43033</v>
      </c>
      <c r="B532" s="2168">
        <v>43018</v>
      </c>
      <c r="C532" s="2206">
        <v>43024</v>
      </c>
      <c r="D532" s="2206">
        <v>43025</v>
      </c>
      <c r="E532" s="2055" t="s">
        <v>3334</v>
      </c>
      <c r="F532" s="2211" t="s">
        <v>16851</v>
      </c>
      <c r="G532" s="2055" t="s">
        <v>16852</v>
      </c>
      <c r="H532" s="2211" t="s">
        <v>12620</v>
      </c>
      <c r="I532" s="2086"/>
      <c r="J532" s="2055" t="s">
        <v>2034</v>
      </c>
      <c r="K532" s="2212"/>
      <c r="L532" s="2055"/>
      <c r="M532" s="552">
        <f t="shared" si="4"/>
        <v>15</v>
      </c>
      <c r="N532" s="2175">
        <f t="shared" si="5"/>
        <v>10</v>
      </c>
      <c r="O532" s="2207"/>
      <c r="P532" s="2055"/>
    </row>
    <row r="533" spans="1:16" ht="12.6" customHeight="1">
      <c r="A533" s="2080">
        <v>43020</v>
      </c>
      <c r="B533" s="2170">
        <v>43019</v>
      </c>
      <c r="C533" s="2080">
        <v>43034</v>
      </c>
      <c r="D533" s="2080">
        <v>43050</v>
      </c>
      <c r="E533" s="2086" t="s">
        <v>3334</v>
      </c>
      <c r="F533" s="2086" t="s">
        <v>16853</v>
      </c>
      <c r="G533" s="2086" t="s">
        <v>16854</v>
      </c>
      <c r="H533" s="2086"/>
      <c r="I533" s="2086"/>
      <c r="J533" s="2086" t="s">
        <v>2846</v>
      </c>
      <c r="K533" s="2137"/>
      <c r="L533" s="2086"/>
      <c r="M533" s="552">
        <f t="shared" si="4"/>
        <v>1</v>
      </c>
      <c r="N533" s="2175">
        <f t="shared" si="5"/>
        <v>0</v>
      </c>
      <c r="O533" s="2139"/>
      <c r="P533" s="2086"/>
    </row>
    <row r="534" spans="1:16" ht="12.6" customHeight="1">
      <c r="A534" s="2080">
        <v>43026</v>
      </c>
      <c r="B534" s="2170">
        <v>43019</v>
      </c>
      <c r="C534" s="2080">
        <v>43027</v>
      </c>
      <c r="D534" s="2080">
        <v>43027</v>
      </c>
      <c r="E534" s="2086" t="s">
        <v>3334</v>
      </c>
      <c r="F534" s="2086" t="s">
        <v>16855</v>
      </c>
      <c r="G534" s="2086" t="s">
        <v>16856</v>
      </c>
      <c r="H534" s="2086" t="s">
        <v>12620</v>
      </c>
      <c r="I534" s="2086"/>
      <c r="J534" s="2086" t="s">
        <v>11881</v>
      </c>
      <c r="K534" s="2137"/>
      <c r="L534" s="2086"/>
      <c r="M534" s="552">
        <f t="shared" si="4"/>
        <v>7</v>
      </c>
      <c r="N534" s="2175">
        <f t="shared" si="5"/>
        <v>4</v>
      </c>
      <c r="O534" s="2139"/>
      <c r="P534" s="2086"/>
    </row>
    <row r="535" spans="1:16" ht="12.6" customHeight="1">
      <c r="A535" s="2080">
        <v>43024</v>
      </c>
      <c r="B535" s="2170">
        <v>43020</v>
      </c>
      <c r="C535" s="2080">
        <v>43024</v>
      </c>
      <c r="D535" s="2080">
        <v>43024</v>
      </c>
      <c r="E535" s="2086" t="s">
        <v>3334</v>
      </c>
      <c r="F535" s="2086" t="s">
        <v>16857</v>
      </c>
      <c r="G535" s="2086" t="s">
        <v>16858</v>
      </c>
      <c r="H535" s="2086" t="s">
        <v>16354</v>
      </c>
      <c r="I535" s="2086"/>
      <c r="J535" s="2086" t="s">
        <v>2846</v>
      </c>
      <c r="K535" s="2137"/>
      <c r="L535" s="2086"/>
      <c r="M535" s="552">
        <f t="shared" si="4"/>
        <v>4</v>
      </c>
      <c r="N535" s="2175">
        <f t="shared" si="5"/>
        <v>1</v>
      </c>
      <c r="O535" s="2139"/>
      <c r="P535" s="2086"/>
    </row>
    <row r="536" spans="1:16" ht="12.6" customHeight="1">
      <c r="A536" s="2080">
        <v>43032</v>
      </c>
      <c r="B536" s="2168">
        <v>43020</v>
      </c>
      <c r="C536" s="2206">
        <v>43034</v>
      </c>
      <c r="D536" s="2206">
        <v>43050</v>
      </c>
      <c r="E536" s="2055" t="s">
        <v>3334</v>
      </c>
      <c r="F536" s="2211" t="s">
        <v>16859</v>
      </c>
      <c r="G536" s="2055" t="s">
        <v>16860</v>
      </c>
      <c r="H536" s="2055"/>
      <c r="I536" s="2055"/>
      <c r="J536" s="2055" t="s">
        <v>2034</v>
      </c>
      <c r="K536" s="2212"/>
      <c r="L536" s="2055"/>
      <c r="M536" s="552">
        <f t="shared" si="4"/>
        <v>12</v>
      </c>
      <c r="N536" s="2175">
        <f t="shared" si="5"/>
        <v>7</v>
      </c>
      <c r="O536" s="2207"/>
      <c r="P536" s="2055"/>
    </row>
    <row r="537" spans="1:16" ht="12.6" customHeight="1">
      <c r="A537" s="905">
        <v>43039</v>
      </c>
      <c r="B537" s="2168">
        <v>43020</v>
      </c>
      <c r="C537" s="2104">
        <v>43050</v>
      </c>
      <c r="D537" s="2104">
        <v>43050</v>
      </c>
      <c r="E537" s="2086" t="s">
        <v>3334</v>
      </c>
      <c r="F537" s="396" t="s">
        <v>4524</v>
      </c>
      <c r="G537" s="2086" t="s">
        <v>16861</v>
      </c>
      <c r="H537" s="396"/>
      <c r="I537" s="2086"/>
      <c r="J537" s="2086" t="s">
        <v>2831</v>
      </c>
      <c r="K537" s="2086"/>
      <c r="L537" s="2086"/>
      <c r="M537" s="552">
        <f t="shared" ref="M537:M568" si="6">(A537-B537)</f>
        <v>19</v>
      </c>
      <c r="N537" s="2175">
        <f t="shared" ref="N537:N568" si="7">NETWORKDAYS(B537,A537,A537:B537)</f>
        <v>12</v>
      </c>
      <c r="O537" s="2139"/>
      <c r="P537" s="2086"/>
    </row>
    <row r="538" spans="1:16" ht="12.6" customHeight="1">
      <c r="A538" s="2080">
        <v>43028</v>
      </c>
      <c r="B538" s="2170">
        <v>43021</v>
      </c>
      <c r="C538" s="2080">
        <v>43028</v>
      </c>
      <c r="D538" s="2080">
        <v>43028</v>
      </c>
      <c r="E538" s="2086" t="s">
        <v>3334</v>
      </c>
      <c r="F538" s="2086" t="s">
        <v>16862</v>
      </c>
      <c r="G538" s="2086" t="s">
        <v>16863</v>
      </c>
      <c r="H538" s="2086" t="s">
        <v>16599</v>
      </c>
      <c r="I538" s="2086"/>
      <c r="J538" s="2086" t="s">
        <v>2846</v>
      </c>
      <c r="K538" s="2137"/>
      <c r="L538" s="2086"/>
      <c r="M538" s="552">
        <f t="shared" si="6"/>
        <v>7</v>
      </c>
      <c r="N538" s="2175">
        <f t="shared" si="7"/>
        <v>4</v>
      </c>
      <c r="O538" s="2139"/>
      <c r="P538" s="2086"/>
    </row>
    <row r="539" spans="1:16" ht="12.6" customHeight="1">
      <c r="A539" s="2080">
        <v>43033</v>
      </c>
      <c r="B539" s="2170">
        <v>43021</v>
      </c>
      <c r="C539" s="2080">
        <v>43052</v>
      </c>
      <c r="D539" s="2080">
        <v>43052</v>
      </c>
      <c r="E539" s="2086" t="s">
        <v>3335</v>
      </c>
      <c r="F539" s="2086" t="s">
        <v>16864</v>
      </c>
      <c r="G539" s="2086" t="s">
        <v>16865</v>
      </c>
      <c r="H539" s="2086" t="s">
        <v>12620</v>
      </c>
      <c r="I539" s="2086"/>
      <c r="J539" s="2086" t="s">
        <v>11881</v>
      </c>
      <c r="K539" s="2137"/>
      <c r="L539" s="2086"/>
      <c r="M539" s="552">
        <f t="shared" si="6"/>
        <v>12</v>
      </c>
      <c r="N539" s="2175">
        <f t="shared" si="7"/>
        <v>7</v>
      </c>
      <c r="O539" s="2207"/>
      <c r="P539" s="2086"/>
    </row>
    <row r="540" spans="1:16" ht="12.6" customHeight="1">
      <c r="A540" s="905">
        <v>43035</v>
      </c>
      <c r="B540" s="2169">
        <v>43021</v>
      </c>
      <c r="C540" s="904">
        <v>43032</v>
      </c>
      <c r="D540" s="904">
        <v>43032</v>
      </c>
      <c r="E540" s="404" t="s">
        <v>3335</v>
      </c>
      <c r="F540" s="622" t="s">
        <v>16866</v>
      </c>
      <c r="G540" s="404" t="s">
        <v>16867</v>
      </c>
      <c r="H540" s="622"/>
      <c r="I540" s="404"/>
      <c r="J540" s="404" t="s">
        <v>2831</v>
      </c>
      <c r="K540" s="2146"/>
      <c r="L540" s="404"/>
      <c r="M540" s="613">
        <f t="shared" si="6"/>
        <v>14</v>
      </c>
      <c r="N540" s="1795">
        <f t="shared" si="7"/>
        <v>9</v>
      </c>
      <c r="O540" s="1839"/>
      <c r="P540" s="404"/>
    </row>
    <row r="541" spans="1:16" ht="12.6" customHeight="1">
      <c r="A541" s="2080">
        <v>43024</v>
      </c>
      <c r="B541" s="2170">
        <v>43023</v>
      </c>
      <c r="C541" s="2080">
        <v>43024</v>
      </c>
      <c r="D541" s="2080">
        <v>43024</v>
      </c>
      <c r="E541" s="2086" t="s">
        <v>3334</v>
      </c>
      <c r="F541" s="2086" t="s">
        <v>16868</v>
      </c>
      <c r="G541" s="2086" t="s">
        <v>16869</v>
      </c>
      <c r="H541" s="2086"/>
      <c r="I541" s="2086" t="s">
        <v>12637</v>
      </c>
      <c r="J541" s="2086" t="s">
        <v>11881</v>
      </c>
      <c r="K541" s="2137"/>
      <c r="L541" s="2086"/>
      <c r="M541" s="552">
        <f t="shared" si="6"/>
        <v>1</v>
      </c>
      <c r="N541" s="2175">
        <f t="shared" si="7"/>
        <v>0</v>
      </c>
      <c r="O541" s="2139"/>
      <c r="P541" s="2086"/>
    </row>
    <row r="542" spans="1:16" ht="12.6" customHeight="1">
      <c r="A542" s="2080">
        <v>43026</v>
      </c>
      <c r="B542" s="2170">
        <v>43024</v>
      </c>
      <c r="C542" s="2080">
        <v>43028</v>
      </c>
      <c r="D542" s="2080">
        <v>43028</v>
      </c>
      <c r="E542" s="2086" t="s">
        <v>3335</v>
      </c>
      <c r="F542" s="2086" t="s">
        <v>3766</v>
      </c>
      <c r="G542" s="2086" t="s">
        <v>16870</v>
      </c>
      <c r="H542" s="2086"/>
      <c r="I542" s="2086"/>
      <c r="J542" s="2086" t="s">
        <v>2846</v>
      </c>
      <c r="K542" s="2137"/>
      <c r="L542" s="2086"/>
      <c r="M542" s="552">
        <f t="shared" si="6"/>
        <v>2</v>
      </c>
      <c r="N542" s="2175">
        <f t="shared" si="7"/>
        <v>1</v>
      </c>
      <c r="O542" s="2139"/>
      <c r="P542" s="2086"/>
    </row>
    <row r="543" spans="1:16" ht="12.6" customHeight="1">
      <c r="A543" s="905">
        <v>43039</v>
      </c>
      <c r="B543" s="2169">
        <v>43024</v>
      </c>
      <c r="C543" s="904">
        <v>43035</v>
      </c>
      <c r="D543" s="904">
        <v>43035</v>
      </c>
      <c r="E543" s="404" t="s">
        <v>3335</v>
      </c>
      <c r="F543" s="622" t="s">
        <v>3749</v>
      </c>
      <c r="G543" s="404" t="s">
        <v>16871</v>
      </c>
      <c r="H543" s="622"/>
      <c r="I543" s="404"/>
      <c r="J543" s="404" t="s">
        <v>2846</v>
      </c>
      <c r="K543" s="404"/>
      <c r="L543" s="404"/>
      <c r="M543" s="552">
        <f t="shared" si="6"/>
        <v>15</v>
      </c>
      <c r="N543" s="2175">
        <f t="shared" si="7"/>
        <v>10</v>
      </c>
      <c r="O543" s="1839"/>
      <c r="P543" s="404"/>
    </row>
    <row r="544" spans="1:16" ht="12.6" customHeight="1">
      <c r="A544" s="2080">
        <v>43034</v>
      </c>
      <c r="B544" s="2168">
        <v>43024</v>
      </c>
      <c r="C544" s="2206">
        <v>43032</v>
      </c>
      <c r="D544" s="2206">
        <v>43054</v>
      </c>
      <c r="E544" s="2055" t="s">
        <v>3334</v>
      </c>
      <c r="F544" s="2211" t="s">
        <v>16872</v>
      </c>
      <c r="G544" s="2055" t="s">
        <v>16873</v>
      </c>
      <c r="H544" s="2055"/>
      <c r="I544" s="2055"/>
      <c r="J544" s="2055" t="s">
        <v>2034</v>
      </c>
      <c r="K544" s="2137"/>
      <c r="L544" s="2086"/>
      <c r="M544" s="552">
        <f t="shared" si="6"/>
        <v>10</v>
      </c>
      <c r="N544" s="2175">
        <f t="shared" si="7"/>
        <v>7</v>
      </c>
      <c r="O544" s="2207"/>
      <c r="P544" s="2086"/>
    </row>
    <row r="545" spans="1:16" ht="12.6" customHeight="1">
      <c r="A545" s="2080">
        <v>43027</v>
      </c>
      <c r="B545" s="2170">
        <v>43026</v>
      </c>
      <c r="C545" s="2080">
        <v>43033</v>
      </c>
      <c r="D545" s="2080">
        <v>43056</v>
      </c>
      <c r="E545" s="2086" t="s">
        <v>3334</v>
      </c>
      <c r="F545" s="2086" t="s">
        <v>15996</v>
      </c>
      <c r="G545" s="2086" t="s">
        <v>16874</v>
      </c>
      <c r="H545" s="2086"/>
      <c r="I545" s="2086"/>
      <c r="J545" s="2086" t="s">
        <v>2846</v>
      </c>
      <c r="K545" s="2137"/>
      <c r="L545" s="2086"/>
      <c r="M545" s="552">
        <f t="shared" si="6"/>
        <v>1</v>
      </c>
      <c r="N545" s="2175">
        <f t="shared" si="7"/>
        <v>0</v>
      </c>
      <c r="O545" s="2139"/>
      <c r="P545" s="2086"/>
    </row>
    <row r="546" spans="1:16" ht="12.6" customHeight="1">
      <c r="A546" s="2080">
        <v>43039</v>
      </c>
      <c r="B546" s="2170">
        <v>43031</v>
      </c>
      <c r="C546" s="2080">
        <v>43039</v>
      </c>
      <c r="D546" s="2080">
        <v>43039</v>
      </c>
      <c r="E546" s="2086" t="s">
        <v>3334</v>
      </c>
      <c r="F546" s="2086" t="s">
        <v>16875</v>
      </c>
      <c r="G546" s="2086" t="s">
        <v>16876</v>
      </c>
      <c r="H546" s="2086"/>
      <c r="I546" s="2086"/>
      <c r="J546" s="2086" t="s">
        <v>11881</v>
      </c>
      <c r="K546" s="2137"/>
      <c r="L546" s="2086"/>
      <c r="M546" s="552">
        <f t="shared" si="6"/>
        <v>8</v>
      </c>
      <c r="N546" s="2175">
        <f t="shared" si="7"/>
        <v>5</v>
      </c>
      <c r="O546" s="2139"/>
      <c r="P546" s="2086"/>
    </row>
    <row r="547" spans="1:16" ht="12.6" customHeight="1">
      <c r="A547" s="2080">
        <v>43039</v>
      </c>
      <c r="B547" s="2170">
        <v>43034</v>
      </c>
      <c r="C547" s="2104">
        <v>43042</v>
      </c>
      <c r="D547" s="2104">
        <v>43042</v>
      </c>
      <c r="E547" s="2086" t="s">
        <v>3334</v>
      </c>
      <c r="F547" s="2086" t="s">
        <v>4836</v>
      </c>
      <c r="G547" s="2086" t="s">
        <v>16877</v>
      </c>
      <c r="H547" s="2086"/>
      <c r="I547" s="2086"/>
      <c r="J547" s="2086" t="s">
        <v>11881</v>
      </c>
      <c r="K547" s="2137"/>
      <c r="L547" s="2086"/>
      <c r="M547" s="552">
        <f t="shared" si="6"/>
        <v>5</v>
      </c>
      <c r="N547" s="2175">
        <f t="shared" si="7"/>
        <v>2</v>
      </c>
      <c r="O547" s="2139"/>
      <c r="P547" s="2086"/>
    </row>
    <row r="548" spans="1:16" ht="12.6" customHeight="1">
      <c r="A548" s="2104">
        <v>43041</v>
      </c>
      <c r="B548" s="2170">
        <v>43035</v>
      </c>
      <c r="C548" s="2104">
        <v>43042</v>
      </c>
      <c r="D548" s="2104">
        <v>43042</v>
      </c>
      <c r="E548" s="2086" t="s">
        <v>3334</v>
      </c>
      <c r="F548" s="2086" t="s">
        <v>2698</v>
      </c>
      <c r="G548" s="2086" t="s">
        <v>16878</v>
      </c>
      <c r="H548" s="2086"/>
      <c r="I548" s="2086"/>
      <c r="J548" s="2086" t="s">
        <v>11881</v>
      </c>
      <c r="K548" s="2137"/>
      <c r="L548" s="2086"/>
      <c r="M548" s="552">
        <f t="shared" si="6"/>
        <v>6</v>
      </c>
      <c r="N548" s="2175">
        <f t="shared" si="7"/>
        <v>3</v>
      </c>
      <c r="O548" s="2139"/>
      <c r="P548" s="2086"/>
    </row>
    <row r="549" spans="1:16" ht="12.6" customHeight="1">
      <c r="A549" s="2104">
        <v>43040</v>
      </c>
      <c r="B549" s="2170">
        <v>43038</v>
      </c>
      <c r="C549" s="2104">
        <v>43041</v>
      </c>
      <c r="D549" s="2104">
        <v>43041</v>
      </c>
      <c r="E549" s="2086" t="s">
        <v>3335</v>
      </c>
      <c r="F549" s="2086" t="s">
        <v>16879</v>
      </c>
      <c r="G549" s="2086" t="s">
        <v>16880</v>
      </c>
      <c r="H549" s="2086" t="s">
        <v>12620</v>
      </c>
      <c r="I549" s="2086"/>
      <c r="J549" s="2086" t="s">
        <v>11881</v>
      </c>
      <c r="K549" s="2137"/>
      <c r="L549" s="2086"/>
      <c r="M549" s="552">
        <f t="shared" si="6"/>
        <v>2</v>
      </c>
      <c r="N549" s="2175">
        <f t="shared" si="7"/>
        <v>1</v>
      </c>
      <c r="O549" s="2139"/>
      <c r="P549" s="2086"/>
    </row>
    <row r="550" spans="1:16" ht="12.6" customHeight="1">
      <c r="A550" s="904">
        <v>43045</v>
      </c>
      <c r="B550" s="2169">
        <v>43013</v>
      </c>
      <c r="C550" s="904">
        <v>43043</v>
      </c>
      <c r="D550" s="904">
        <v>43043</v>
      </c>
      <c r="E550" s="404" t="s">
        <v>3334</v>
      </c>
      <c r="F550" s="622" t="s">
        <v>16881</v>
      </c>
      <c r="G550" s="404" t="s">
        <v>16882</v>
      </c>
      <c r="H550" s="622"/>
      <c r="I550" s="404"/>
      <c r="J550" s="404" t="s">
        <v>2831</v>
      </c>
      <c r="K550" s="2146"/>
      <c r="L550" s="404"/>
      <c r="M550" s="613">
        <f t="shared" si="6"/>
        <v>32</v>
      </c>
      <c r="N550" s="1795">
        <f t="shared" si="7"/>
        <v>21</v>
      </c>
      <c r="O550" s="1839"/>
      <c r="P550" s="404"/>
    </row>
    <row r="551" spans="1:16" ht="12.6" customHeight="1">
      <c r="A551" s="905">
        <v>43026</v>
      </c>
      <c r="B551" s="2169">
        <v>43017</v>
      </c>
      <c r="C551" s="904">
        <v>43039</v>
      </c>
      <c r="D551" s="904">
        <v>43047</v>
      </c>
      <c r="E551" s="404" t="s">
        <v>3334</v>
      </c>
      <c r="F551" s="622" t="s">
        <v>12553</v>
      </c>
      <c r="G551" s="404" t="s">
        <v>16883</v>
      </c>
      <c r="H551" s="622"/>
      <c r="I551" s="404"/>
      <c r="J551" s="404" t="s">
        <v>2831</v>
      </c>
      <c r="K551" s="2146"/>
      <c r="L551" s="404"/>
      <c r="M551" s="613">
        <f t="shared" si="6"/>
        <v>9</v>
      </c>
      <c r="N551" s="1795">
        <f t="shared" si="7"/>
        <v>6</v>
      </c>
      <c r="O551" s="1839"/>
      <c r="P551" s="404"/>
    </row>
    <row r="552" spans="1:16" ht="12.6" customHeight="1">
      <c r="A552" s="2104">
        <v>43046</v>
      </c>
      <c r="B552" s="2170">
        <v>43039</v>
      </c>
      <c r="C552" s="2104">
        <v>43042</v>
      </c>
      <c r="D552" s="2080">
        <v>43069</v>
      </c>
      <c r="E552" s="2086" t="s">
        <v>3334</v>
      </c>
      <c r="F552" s="2086" t="s">
        <v>16884</v>
      </c>
      <c r="G552" s="2086" t="s">
        <v>16885</v>
      </c>
      <c r="H552" s="2086"/>
      <c r="I552" s="2086"/>
      <c r="J552" s="2086" t="s">
        <v>11881</v>
      </c>
      <c r="K552" s="2137"/>
      <c r="L552" s="2086"/>
      <c r="M552" s="552">
        <f t="shared" si="6"/>
        <v>7</v>
      </c>
      <c r="N552" s="2175">
        <f t="shared" si="7"/>
        <v>4</v>
      </c>
      <c r="O552" s="2139"/>
      <c r="P552" s="2086"/>
    </row>
    <row r="553" spans="1:16" ht="12.6" customHeight="1">
      <c r="A553" s="2104">
        <v>43046</v>
      </c>
      <c r="B553" s="2170">
        <v>43039</v>
      </c>
      <c r="C553" s="2080">
        <v>43049</v>
      </c>
      <c r="D553" s="2080">
        <v>43049</v>
      </c>
      <c r="E553" s="2086" t="s">
        <v>3334</v>
      </c>
      <c r="F553" s="2086" t="s">
        <v>4836</v>
      </c>
      <c r="G553" s="2086" t="s">
        <v>16886</v>
      </c>
      <c r="H553" s="2086"/>
      <c r="I553" s="2086"/>
      <c r="J553" s="2086" t="s">
        <v>11881</v>
      </c>
      <c r="K553" s="2137"/>
      <c r="L553" s="2086"/>
      <c r="M553" s="552">
        <f t="shared" si="6"/>
        <v>7</v>
      </c>
      <c r="N553" s="2175">
        <f t="shared" si="7"/>
        <v>4</v>
      </c>
      <c r="O553" s="2139"/>
      <c r="P553" s="2086"/>
    </row>
    <row r="554" spans="1:16" ht="12.6" customHeight="1">
      <c r="A554" s="2104">
        <v>43046</v>
      </c>
      <c r="B554" s="2168">
        <v>43012</v>
      </c>
      <c r="C554" s="2104">
        <v>43045</v>
      </c>
      <c r="D554" s="2104">
        <v>43045</v>
      </c>
      <c r="E554" s="2086" t="s">
        <v>3334</v>
      </c>
      <c r="F554" s="2086" t="s">
        <v>2628</v>
      </c>
      <c r="G554" s="2086" t="s">
        <v>16887</v>
      </c>
      <c r="H554" s="2086"/>
      <c r="I554" s="2086"/>
      <c r="J554" s="2086" t="s">
        <v>11881</v>
      </c>
      <c r="K554" s="2137"/>
      <c r="L554" s="2086"/>
      <c r="M554" s="552">
        <f t="shared" si="6"/>
        <v>34</v>
      </c>
      <c r="N554" s="2175">
        <f t="shared" si="7"/>
        <v>23</v>
      </c>
      <c r="O554" s="2139"/>
      <c r="P554" s="2086"/>
    </row>
    <row r="555" spans="1:16" ht="12.6" customHeight="1">
      <c r="A555" s="2104">
        <v>43047</v>
      </c>
      <c r="B555" s="2168">
        <v>43033</v>
      </c>
      <c r="C555" s="2104">
        <v>43064</v>
      </c>
      <c r="D555" s="2104">
        <v>43064</v>
      </c>
      <c r="E555" s="2086" t="s">
        <v>3334</v>
      </c>
      <c r="F555" s="396" t="s">
        <v>16888</v>
      </c>
      <c r="G555" s="2086" t="s">
        <v>16889</v>
      </c>
      <c r="H555" s="396"/>
      <c r="I555" s="2086"/>
      <c r="J555" s="2086" t="s">
        <v>2033</v>
      </c>
      <c r="K555" s="2086"/>
      <c r="L555" s="2086"/>
      <c r="M555" s="552">
        <f t="shared" si="6"/>
        <v>14</v>
      </c>
      <c r="N555" s="2175">
        <f t="shared" si="7"/>
        <v>9</v>
      </c>
      <c r="O555" s="2139"/>
      <c r="P555" s="2086"/>
    </row>
    <row r="556" spans="1:16" ht="12.6" customHeight="1">
      <c r="A556" s="2104">
        <v>43047</v>
      </c>
      <c r="B556" s="2168">
        <v>43038</v>
      </c>
      <c r="C556" s="2206">
        <v>43049</v>
      </c>
      <c r="D556" s="2206">
        <v>43049</v>
      </c>
      <c r="E556" s="2055" t="s">
        <v>3334</v>
      </c>
      <c r="F556" s="2211" t="s">
        <v>2753</v>
      </c>
      <c r="G556" s="2055" t="s">
        <v>16890</v>
      </c>
      <c r="H556" s="2055"/>
      <c r="I556" s="2086"/>
      <c r="J556" s="2055" t="s">
        <v>2034</v>
      </c>
      <c r="K556" s="2137"/>
      <c r="L556" s="2086"/>
      <c r="M556" s="552">
        <f t="shared" si="6"/>
        <v>9</v>
      </c>
      <c r="N556" s="2175">
        <f t="shared" si="7"/>
        <v>6</v>
      </c>
      <c r="O556" s="2139"/>
      <c r="P556" s="2086"/>
    </row>
    <row r="557" spans="1:16" ht="12.6" customHeight="1">
      <c r="A557" s="2104">
        <v>43047</v>
      </c>
      <c r="B557" s="2170">
        <v>43028</v>
      </c>
      <c r="C557" s="2080">
        <v>43059</v>
      </c>
      <c r="D557" s="2080">
        <v>43059</v>
      </c>
      <c r="E557" s="2086" t="s">
        <v>3335</v>
      </c>
      <c r="F557" s="2086" t="s">
        <v>3923</v>
      </c>
      <c r="G557" s="2086" t="s">
        <v>16891</v>
      </c>
      <c r="H557" s="2086"/>
      <c r="I557" s="2086"/>
      <c r="J557" s="2086" t="s">
        <v>11881</v>
      </c>
      <c r="K557" s="2137"/>
      <c r="L557" s="2086"/>
      <c r="M557" s="552">
        <f t="shared" si="6"/>
        <v>19</v>
      </c>
      <c r="N557" s="2175">
        <f t="shared" si="7"/>
        <v>12</v>
      </c>
      <c r="O557" s="2139"/>
      <c r="P557" s="2086"/>
    </row>
    <row r="558" spans="1:16" ht="12.6" customHeight="1">
      <c r="A558" s="2104">
        <v>43047</v>
      </c>
      <c r="B558" s="2170">
        <v>43025</v>
      </c>
      <c r="C558" s="2080">
        <v>43055</v>
      </c>
      <c r="D558" s="2080">
        <v>43055</v>
      </c>
      <c r="E558" s="2086" t="s">
        <v>3334</v>
      </c>
      <c r="F558" s="2086" t="s">
        <v>16892</v>
      </c>
      <c r="G558" s="2086" t="s">
        <v>16893</v>
      </c>
      <c r="H558" s="2086"/>
      <c r="I558" s="2086"/>
      <c r="J558" s="2086" t="s">
        <v>11881</v>
      </c>
      <c r="K558" s="2137"/>
      <c r="L558" s="2086"/>
      <c r="M558" s="552">
        <f t="shared" si="6"/>
        <v>22</v>
      </c>
      <c r="N558" s="2175">
        <f t="shared" si="7"/>
        <v>15</v>
      </c>
      <c r="O558" s="2139"/>
      <c r="P558" s="2086"/>
    </row>
    <row r="559" spans="1:16" ht="12.6" customHeight="1">
      <c r="A559" s="2104">
        <v>43048</v>
      </c>
      <c r="B559" s="2170">
        <v>43039</v>
      </c>
      <c r="C559" s="2080">
        <v>43049</v>
      </c>
      <c r="D559" s="2080">
        <v>43069</v>
      </c>
      <c r="E559" s="2086" t="s">
        <v>3334</v>
      </c>
      <c r="F559" s="2086" t="s">
        <v>16894</v>
      </c>
      <c r="G559" s="2086" t="s">
        <v>16895</v>
      </c>
      <c r="H559" s="2086" t="s">
        <v>16354</v>
      </c>
      <c r="I559" s="2086"/>
      <c r="J559" s="2086" t="s">
        <v>2846</v>
      </c>
      <c r="K559" s="2137"/>
      <c r="L559" s="2086"/>
      <c r="M559" s="552">
        <f t="shared" si="6"/>
        <v>9</v>
      </c>
      <c r="N559" s="2175">
        <f t="shared" si="7"/>
        <v>6</v>
      </c>
      <c r="O559" s="2139"/>
      <c r="P559" s="2086"/>
    </row>
    <row r="560" spans="1:16" ht="12.6" customHeight="1">
      <c r="A560" s="2104">
        <v>43048</v>
      </c>
      <c r="B560" s="2168">
        <v>43039</v>
      </c>
      <c r="C560" s="2104">
        <v>43054</v>
      </c>
      <c r="D560" s="2104">
        <v>43069</v>
      </c>
      <c r="E560" s="2086" t="s">
        <v>3335</v>
      </c>
      <c r="F560" s="396" t="s">
        <v>13274</v>
      </c>
      <c r="G560" s="2086" t="s">
        <v>16896</v>
      </c>
      <c r="H560" s="396"/>
      <c r="I560" s="2086"/>
      <c r="J560" s="2086" t="s">
        <v>2969</v>
      </c>
      <c r="K560" s="2137"/>
      <c r="L560" s="2086"/>
      <c r="M560" s="552">
        <f t="shared" si="6"/>
        <v>9</v>
      </c>
      <c r="N560" s="2175">
        <f t="shared" si="7"/>
        <v>6</v>
      </c>
      <c r="O560" s="2139"/>
      <c r="P560" s="2086"/>
    </row>
    <row r="561" spans="1:16" ht="12.6" customHeight="1">
      <c r="A561" s="2104">
        <v>43048</v>
      </c>
      <c r="B561" s="2168">
        <v>43039</v>
      </c>
      <c r="C561" s="2104">
        <v>43047</v>
      </c>
      <c r="D561" s="2104">
        <v>43069</v>
      </c>
      <c r="E561" s="2086" t="s">
        <v>3334</v>
      </c>
      <c r="F561" s="396" t="s">
        <v>16897</v>
      </c>
      <c r="G561" s="2086" t="s">
        <v>16898</v>
      </c>
      <c r="H561" s="396"/>
      <c r="I561" s="2086"/>
      <c r="J561" s="2086" t="s">
        <v>2969</v>
      </c>
      <c r="K561" s="2137"/>
      <c r="L561" s="2086"/>
      <c r="M561" s="613">
        <f t="shared" si="6"/>
        <v>9</v>
      </c>
      <c r="N561" s="2175">
        <f t="shared" si="7"/>
        <v>6</v>
      </c>
      <c r="O561" s="2139"/>
      <c r="P561" s="2086"/>
    </row>
    <row r="562" spans="1:16" ht="12.6" customHeight="1">
      <c r="A562" s="2104">
        <v>43048</v>
      </c>
      <c r="B562" s="2170">
        <v>43024</v>
      </c>
      <c r="C562" s="2080">
        <v>43054</v>
      </c>
      <c r="D562" s="2080">
        <v>43054</v>
      </c>
      <c r="E562" s="2086" t="s">
        <v>3334</v>
      </c>
      <c r="F562" s="2086" t="s">
        <v>16899</v>
      </c>
      <c r="G562" s="2086" t="s">
        <v>16900</v>
      </c>
      <c r="H562" s="2086" t="s">
        <v>3577</v>
      </c>
      <c r="I562" s="2086"/>
      <c r="J562" s="2086" t="s">
        <v>11881</v>
      </c>
      <c r="K562" s="2137"/>
      <c r="L562" s="2086"/>
      <c r="M562" s="552">
        <f t="shared" si="6"/>
        <v>24</v>
      </c>
      <c r="N562" s="2175">
        <f t="shared" si="7"/>
        <v>17</v>
      </c>
      <c r="O562" s="2139"/>
      <c r="P562" s="2086"/>
    </row>
    <row r="563" spans="1:16" ht="12.6" customHeight="1">
      <c r="A563" s="2104">
        <v>43048</v>
      </c>
      <c r="B563" s="2170">
        <v>43032</v>
      </c>
      <c r="C563" s="2080">
        <v>43062</v>
      </c>
      <c r="D563" s="2080">
        <v>43062</v>
      </c>
      <c r="E563" s="2086" t="s">
        <v>3335</v>
      </c>
      <c r="F563" s="2086" t="s">
        <v>16901</v>
      </c>
      <c r="G563" s="2086" t="s">
        <v>16902</v>
      </c>
      <c r="H563" s="2086" t="s">
        <v>12620</v>
      </c>
      <c r="I563" s="2086"/>
      <c r="J563" s="2086" t="s">
        <v>11881</v>
      </c>
      <c r="K563" s="2137"/>
      <c r="L563" s="2086"/>
      <c r="M563" s="552">
        <f t="shared" si="6"/>
        <v>16</v>
      </c>
      <c r="N563" s="2175">
        <f t="shared" si="7"/>
        <v>11</v>
      </c>
      <c r="O563" s="2139"/>
      <c r="P563" s="2086"/>
    </row>
    <row r="564" spans="1:16" ht="12.6" customHeight="1">
      <c r="A564" s="2104">
        <v>43048</v>
      </c>
      <c r="B564" s="2170">
        <v>43039</v>
      </c>
      <c r="C564" s="2080">
        <v>43049</v>
      </c>
      <c r="D564" s="2080">
        <v>43069</v>
      </c>
      <c r="E564" s="2086" t="s">
        <v>3334</v>
      </c>
      <c r="F564" s="2086" t="s">
        <v>16903</v>
      </c>
      <c r="G564" s="2086" t="s">
        <v>16904</v>
      </c>
      <c r="H564" s="2086"/>
      <c r="I564" s="2086"/>
      <c r="J564" s="2086" t="s">
        <v>2846</v>
      </c>
      <c r="K564" s="2137"/>
      <c r="L564" s="2086"/>
      <c r="M564" s="552">
        <f t="shared" si="6"/>
        <v>9</v>
      </c>
      <c r="N564" s="2175">
        <f t="shared" si="7"/>
        <v>6</v>
      </c>
      <c r="O564" s="2139"/>
      <c r="P564" s="2086"/>
    </row>
    <row r="565" spans="1:16" ht="12.6" customHeight="1">
      <c r="A565" s="2104">
        <v>43048</v>
      </c>
      <c r="B565" s="2170">
        <v>43018</v>
      </c>
      <c r="C565" s="2080">
        <v>43049</v>
      </c>
      <c r="D565" s="2080">
        <v>43049</v>
      </c>
      <c r="E565" s="2086" t="s">
        <v>3334</v>
      </c>
      <c r="F565" s="2086" t="s">
        <v>16905</v>
      </c>
      <c r="G565" s="2086" t="s">
        <v>16906</v>
      </c>
      <c r="H565" s="2086"/>
      <c r="I565" s="2086"/>
      <c r="J565" s="2086" t="s">
        <v>2846</v>
      </c>
      <c r="K565" s="2137"/>
      <c r="L565" s="2086"/>
      <c r="M565" s="552">
        <f t="shared" si="6"/>
        <v>30</v>
      </c>
      <c r="N565" s="2175">
        <f t="shared" si="7"/>
        <v>21</v>
      </c>
      <c r="O565" s="2139"/>
      <c r="P565" s="2086"/>
    </row>
    <row r="566" spans="1:16" ht="12.6" customHeight="1">
      <c r="A566" s="2104">
        <v>43048</v>
      </c>
      <c r="B566" s="2168">
        <v>43031</v>
      </c>
      <c r="C566" s="2104">
        <v>43039</v>
      </c>
      <c r="D566" s="2104">
        <v>43062</v>
      </c>
      <c r="E566" s="2086" t="s">
        <v>3334</v>
      </c>
      <c r="F566" s="396" t="s">
        <v>16907</v>
      </c>
      <c r="G566" s="2086" t="s">
        <v>16908</v>
      </c>
      <c r="H566" s="396" t="s">
        <v>12637</v>
      </c>
      <c r="I566" s="2086"/>
      <c r="J566" s="2086" t="s">
        <v>2033</v>
      </c>
      <c r="K566" s="2086"/>
      <c r="L566" s="2086"/>
      <c r="M566" s="552">
        <f t="shared" si="6"/>
        <v>17</v>
      </c>
      <c r="N566" s="2175">
        <f t="shared" si="7"/>
        <v>12</v>
      </c>
      <c r="O566" s="2139"/>
      <c r="P566" s="2086"/>
    </row>
    <row r="567" spans="1:16" ht="12.6" customHeight="1">
      <c r="A567" s="2104">
        <v>43048</v>
      </c>
      <c r="B567" s="2170">
        <v>43027</v>
      </c>
      <c r="C567" s="2080">
        <v>43038</v>
      </c>
      <c r="D567" s="2080">
        <v>43057</v>
      </c>
      <c r="E567" s="2086" t="s">
        <v>3334</v>
      </c>
      <c r="F567" s="2086" t="s">
        <v>5644</v>
      </c>
      <c r="G567" s="2086" t="s">
        <v>16909</v>
      </c>
      <c r="H567" s="2086" t="s">
        <v>12620</v>
      </c>
      <c r="I567" s="2086"/>
      <c r="J567" s="2086" t="s">
        <v>2846</v>
      </c>
      <c r="K567" s="2137"/>
      <c r="L567" s="2086"/>
      <c r="M567" s="552">
        <f t="shared" si="6"/>
        <v>21</v>
      </c>
      <c r="N567" s="2175">
        <f t="shared" si="7"/>
        <v>14</v>
      </c>
      <c r="O567" s="2139"/>
      <c r="P567" s="2086"/>
    </row>
    <row r="568" spans="1:16" ht="12.6" customHeight="1">
      <c r="A568" s="2104">
        <v>43048</v>
      </c>
      <c r="B568" s="2170">
        <v>43031</v>
      </c>
      <c r="C568" s="2080">
        <v>43061</v>
      </c>
      <c r="D568" s="2080">
        <v>43061</v>
      </c>
      <c r="E568" s="2086" t="s">
        <v>3334</v>
      </c>
      <c r="F568" s="2086" t="s">
        <v>16910</v>
      </c>
      <c r="G568" s="2086" t="s">
        <v>16911</v>
      </c>
      <c r="H568" s="2086"/>
      <c r="I568" s="2086"/>
      <c r="J568" s="2086" t="s">
        <v>2846</v>
      </c>
      <c r="K568" s="2137"/>
      <c r="L568" s="2086"/>
      <c r="M568" s="552">
        <f t="shared" si="6"/>
        <v>17</v>
      </c>
      <c r="N568" s="2175">
        <f t="shared" si="7"/>
        <v>12</v>
      </c>
      <c r="O568" s="2139"/>
      <c r="P568" s="2086"/>
    </row>
    <row r="569" spans="1:16" ht="12.6" customHeight="1">
      <c r="A569" s="904">
        <v>43048</v>
      </c>
      <c r="B569" s="2169">
        <v>43020</v>
      </c>
      <c r="C569" s="904">
        <v>43050</v>
      </c>
      <c r="D569" s="904">
        <v>43049</v>
      </c>
      <c r="E569" s="404" t="s">
        <v>3334</v>
      </c>
      <c r="F569" s="622" t="s">
        <v>16912</v>
      </c>
      <c r="G569" s="404" t="s">
        <v>16913</v>
      </c>
      <c r="H569" s="622"/>
      <c r="I569" s="404"/>
      <c r="J569" s="404" t="s">
        <v>2831</v>
      </c>
      <c r="K569" s="2146"/>
      <c r="L569" s="404"/>
      <c r="M569" s="613">
        <f t="shared" ref="M569:M600" si="8">(A569-B569)</f>
        <v>28</v>
      </c>
      <c r="N569" s="1795">
        <f t="shared" ref="N569:N600" si="9">NETWORKDAYS(B569,A569,A569:B569)</f>
        <v>19</v>
      </c>
      <c r="O569" s="1839"/>
      <c r="P569" s="404"/>
    </row>
    <row r="570" spans="1:16" ht="12.6" customHeight="1">
      <c r="A570" s="904">
        <v>43048</v>
      </c>
      <c r="B570" s="2169">
        <v>43019</v>
      </c>
      <c r="C570" s="904">
        <v>43045</v>
      </c>
      <c r="D570" s="904">
        <v>43050</v>
      </c>
      <c r="E570" s="404" t="s">
        <v>3335</v>
      </c>
      <c r="F570" s="404" t="s">
        <v>16914</v>
      </c>
      <c r="G570" s="404" t="s">
        <v>16915</v>
      </c>
      <c r="H570" s="622"/>
      <c r="I570" s="404"/>
      <c r="J570" s="404" t="s">
        <v>2831</v>
      </c>
      <c r="K570" s="2146"/>
      <c r="L570" s="404"/>
      <c r="M570" s="613">
        <f t="shared" si="8"/>
        <v>29</v>
      </c>
      <c r="N570" s="1795">
        <f t="shared" si="9"/>
        <v>20</v>
      </c>
      <c r="O570" s="1839"/>
      <c r="P570" s="404"/>
    </row>
    <row r="571" spans="1:16" ht="12.6" customHeight="1">
      <c r="A571" s="904">
        <v>43046</v>
      </c>
      <c r="B571" s="2169">
        <v>43014</v>
      </c>
      <c r="C571" s="904">
        <v>43050</v>
      </c>
      <c r="D571" s="904">
        <v>43050</v>
      </c>
      <c r="E571" s="404" t="s">
        <v>3334</v>
      </c>
      <c r="F571" s="622" t="s">
        <v>16916</v>
      </c>
      <c r="G571" s="404" t="s">
        <v>16917</v>
      </c>
      <c r="H571" s="622"/>
      <c r="I571" s="404"/>
      <c r="J571" s="404" t="s">
        <v>2831</v>
      </c>
      <c r="K571" s="2146"/>
      <c r="L571" s="404"/>
      <c r="M571" s="613">
        <f t="shared" si="8"/>
        <v>32</v>
      </c>
      <c r="N571" s="1795">
        <f t="shared" si="9"/>
        <v>21</v>
      </c>
      <c r="O571" s="1839"/>
      <c r="P571" s="404"/>
    </row>
    <row r="572" spans="1:16" ht="12.6" customHeight="1">
      <c r="A572" s="904">
        <v>43046</v>
      </c>
      <c r="B572" s="2169">
        <v>43021</v>
      </c>
      <c r="C572" s="904">
        <v>43051</v>
      </c>
      <c r="D572" s="904">
        <v>43051</v>
      </c>
      <c r="E572" s="404" t="s">
        <v>3334</v>
      </c>
      <c r="F572" s="622" t="s">
        <v>16918</v>
      </c>
      <c r="G572" s="404" t="s">
        <v>16919</v>
      </c>
      <c r="H572" s="622"/>
      <c r="I572" s="404"/>
      <c r="J572" s="404" t="s">
        <v>2831</v>
      </c>
      <c r="K572" s="2146"/>
      <c r="L572" s="404"/>
      <c r="M572" s="613">
        <f t="shared" si="8"/>
        <v>25</v>
      </c>
      <c r="N572" s="1795">
        <f t="shared" si="9"/>
        <v>16</v>
      </c>
      <c r="O572" s="1839"/>
      <c r="P572" s="404"/>
    </row>
    <row r="573" spans="1:16" ht="12.6" customHeight="1">
      <c r="A573" s="2080">
        <v>43049</v>
      </c>
      <c r="B573" s="2168">
        <v>43014</v>
      </c>
      <c r="C573" s="2080">
        <v>43038</v>
      </c>
      <c r="D573" s="2104">
        <v>43045</v>
      </c>
      <c r="E573" s="2086" t="s">
        <v>3335</v>
      </c>
      <c r="F573" s="2086" t="s">
        <v>3912</v>
      </c>
      <c r="G573" s="2086" t="s">
        <v>16920</v>
      </c>
      <c r="H573" s="2086"/>
      <c r="I573" s="2086"/>
      <c r="J573" s="2086" t="s">
        <v>2846</v>
      </c>
      <c r="K573" s="2137"/>
      <c r="L573" s="2086"/>
      <c r="M573" s="613">
        <f t="shared" si="8"/>
        <v>35</v>
      </c>
      <c r="N573" s="1795">
        <f t="shared" si="9"/>
        <v>24</v>
      </c>
      <c r="O573" s="2139"/>
      <c r="P573" s="2086"/>
    </row>
    <row r="574" spans="1:16" ht="12.6" customHeight="1">
      <c r="A574" s="2080">
        <v>43049</v>
      </c>
      <c r="B574" s="2168">
        <v>43019</v>
      </c>
      <c r="C574" s="2104">
        <v>43038</v>
      </c>
      <c r="D574" s="2104">
        <v>43050</v>
      </c>
      <c r="E574" s="2086" t="s">
        <v>3334</v>
      </c>
      <c r="F574" s="396" t="s">
        <v>16921</v>
      </c>
      <c r="G574" s="2086" t="s">
        <v>16922</v>
      </c>
      <c r="H574" s="2086"/>
      <c r="I574" s="2086"/>
      <c r="J574" s="2086" t="s">
        <v>2034</v>
      </c>
      <c r="K574" s="2137"/>
      <c r="L574" s="2086"/>
      <c r="M574" s="613">
        <f t="shared" si="8"/>
        <v>30</v>
      </c>
      <c r="N574" s="1795">
        <f t="shared" si="9"/>
        <v>21</v>
      </c>
      <c r="O574" s="2139"/>
      <c r="P574" s="2086"/>
    </row>
    <row r="575" spans="1:16" ht="12.6" customHeight="1">
      <c r="A575" s="2080">
        <v>43049</v>
      </c>
      <c r="B575" s="2170">
        <v>43027</v>
      </c>
      <c r="C575" s="2080">
        <v>43049</v>
      </c>
      <c r="D575" s="2104">
        <v>43078</v>
      </c>
      <c r="E575" s="2086" t="s">
        <v>3334</v>
      </c>
      <c r="F575" s="2086" t="s">
        <v>16923</v>
      </c>
      <c r="G575" s="2086" t="s">
        <v>16924</v>
      </c>
      <c r="H575" s="2086"/>
      <c r="I575" s="2086"/>
      <c r="J575" s="2086" t="s">
        <v>11881</v>
      </c>
      <c r="K575" s="2137"/>
      <c r="L575" s="2086"/>
      <c r="M575" s="613">
        <f t="shared" si="8"/>
        <v>22</v>
      </c>
      <c r="N575" s="1795">
        <f t="shared" si="9"/>
        <v>15</v>
      </c>
      <c r="O575" s="2139"/>
      <c r="P575" s="2086"/>
    </row>
    <row r="576" spans="1:16" ht="12.6" customHeight="1">
      <c r="A576" s="2080">
        <v>43052</v>
      </c>
      <c r="B576" s="2170">
        <v>43019</v>
      </c>
      <c r="C576" s="2104">
        <v>43048</v>
      </c>
      <c r="D576" s="2080">
        <v>43050</v>
      </c>
      <c r="E576" s="2086" t="s">
        <v>3334</v>
      </c>
      <c r="F576" s="2086" t="s">
        <v>15375</v>
      </c>
      <c r="G576" s="2086" t="s">
        <v>16925</v>
      </c>
      <c r="H576" s="2086" t="s">
        <v>12637</v>
      </c>
      <c r="I576" s="2086"/>
      <c r="J576" s="2086" t="s">
        <v>2846</v>
      </c>
      <c r="K576" s="2137"/>
      <c r="L576" s="2086"/>
      <c r="M576" s="613">
        <f t="shared" si="8"/>
        <v>33</v>
      </c>
      <c r="N576" s="1795">
        <f t="shared" si="9"/>
        <v>22</v>
      </c>
      <c r="O576" s="2139"/>
      <c r="P576" s="2086"/>
    </row>
    <row r="577" spans="1:16" ht="12.6" customHeight="1">
      <c r="A577" s="2080">
        <v>43053</v>
      </c>
      <c r="B577" s="2168">
        <v>43021</v>
      </c>
      <c r="C577" s="2206">
        <v>43049</v>
      </c>
      <c r="D577" s="2206">
        <v>43051</v>
      </c>
      <c r="E577" s="2055" t="s">
        <v>3335</v>
      </c>
      <c r="F577" s="2211" t="s">
        <v>2613</v>
      </c>
      <c r="G577" s="2211" t="s">
        <v>16926</v>
      </c>
      <c r="H577" s="2211" t="s">
        <v>12620</v>
      </c>
      <c r="I577" s="2086"/>
      <c r="J577" s="2055" t="s">
        <v>2034</v>
      </c>
      <c r="K577" s="2137"/>
      <c r="L577" s="2086"/>
      <c r="M577" s="613">
        <f t="shared" si="8"/>
        <v>32</v>
      </c>
      <c r="N577" s="1795">
        <f t="shared" si="9"/>
        <v>21</v>
      </c>
      <c r="O577" s="2139"/>
      <c r="P577" s="2086"/>
    </row>
    <row r="578" spans="1:16" ht="12.6" customHeight="1">
      <c r="A578" s="2080">
        <v>43054</v>
      </c>
      <c r="B578" s="2168">
        <v>43024</v>
      </c>
      <c r="C578" s="2206">
        <v>43049</v>
      </c>
      <c r="D578" s="2206">
        <v>43054</v>
      </c>
      <c r="E578" s="2055" t="s">
        <v>3335</v>
      </c>
      <c r="F578" s="2211" t="s">
        <v>2632</v>
      </c>
      <c r="G578" s="2211" t="s">
        <v>16927</v>
      </c>
      <c r="H578" s="2055"/>
      <c r="I578" s="2086"/>
      <c r="J578" s="2055" t="s">
        <v>2034</v>
      </c>
      <c r="K578" s="2137"/>
      <c r="L578" s="2086"/>
      <c r="M578" s="613">
        <f t="shared" si="8"/>
        <v>30</v>
      </c>
      <c r="N578" s="1795">
        <f t="shared" si="9"/>
        <v>21</v>
      </c>
      <c r="O578" s="2139"/>
      <c r="P578" s="2086"/>
    </row>
    <row r="579" spans="1:16" ht="12.6" customHeight="1">
      <c r="A579" s="2080">
        <v>43054</v>
      </c>
      <c r="B579" s="2168">
        <v>43026</v>
      </c>
      <c r="C579" s="2206">
        <v>43056</v>
      </c>
      <c r="D579" s="2206">
        <v>43056</v>
      </c>
      <c r="E579" s="2055" t="s">
        <v>3335</v>
      </c>
      <c r="F579" s="2211" t="s">
        <v>16928</v>
      </c>
      <c r="G579" s="2211" t="s">
        <v>16929</v>
      </c>
      <c r="H579" s="2211" t="s">
        <v>3577</v>
      </c>
      <c r="I579" s="2055"/>
      <c r="J579" s="2055" t="s">
        <v>2034</v>
      </c>
      <c r="K579" s="2137"/>
      <c r="L579" s="2086"/>
      <c r="M579" s="613">
        <f t="shared" si="8"/>
        <v>28</v>
      </c>
      <c r="N579" s="1795">
        <f t="shared" si="9"/>
        <v>19</v>
      </c>
      <c r="O579" s="2139"/>
      <c r="P579" s="2086"/>
    </row>
    <row r="580" spans="1:16" ht="12.6" customHeight="1">
      <c r="A580" s="2080">
        <v>43055</v>
      </c>
      <c r="B580" s="2168">
        <v>43033</v>
      </c>
      <c r="C580" s="2206">
        <v>43063</v>
      </c>
      <c r="D580" s="2206">
        <v>43063</v>
      </c>
      <c r="E580" s="2055" t="s">
        <v>3334</v>
      </c>
      <c r="F580" s="2211" t="s">
        <v>16930</v>
      </c>
      <c r="G580" s="2211" t="s">
        <v>16931</v>
      </c>
      <c r="H580" s="2211"/>
      <c r="I580" s="2055"/>
      <c r="J580" s="2055" t="s">
        <v>2034</v>
      </c>
      <c r="K580" s="2137"/>
      <c r="L580" s="2086"/>
      <c r="M580" s="613">
        <f t="shared" si="8"/>
        <v>22</v>
      </c>
      <c r="N580" s="1795">
        <f t="shared" si="9"/>
        <v>15</v>
      </c>
      <c r="O580" s="2139"/>
      <c r="P580" s="2086"/>
    </row>
    <row r="581" spans="1:16" ht="12.6" customHeight="1">
      <c r="A581" s="2080">
        <v>43055</v>
      </c>
      <c r="B581" s="2168">
        <v>43028</v>
      </c>
      <c r="C581" s="2206">
        <v>43055</v>
      </c>
      <c r="D581" s="2206">
        <v>43058</v>
      </c>
      <c r="E581" s="2055" t="s">
        <v>3334</v>
      </c>
      <c r="F581" s="2211" t="s">
        <v>16932</v>
      </c>
      <c r="G581" s="2211" t="s">
        <v>16933</v>
      </c>
      <c r="H581" s="2211"/>
      <c r="I581" s="2055"/>
      <c r="J581" s="2055" t="s">
        <v>2034</v>
      </c>
      <c r="K581" s="2137"/>
      <c r="L581" s="2086"/>
      <c r="M581" s="613">
        <f t="shared" si="8"/>
        <v>27</v>
      </c>
      <c r="N581" s="1795">
        <f t="shared" si="9"/>
        <v>18</v>
      </c>
      <c r="O581" s="2139"/>
      <c r="P581" s="2086"/>
    </row>
    <row r="582" spans="1:16" ht="12.6" customHeight="1">
      <c r="A582" s="2080">
        <v>43055</v>
      </c>
      <c r="B582" s="2169">
        <v>43027</v>
      </c>
      <c r="C582" s="907">
        <v>43049</v>
      </c>
      <c r="D582" s="907">
        <v>43057</v>
      </c>
      <c r="E582" s="421" t="s">
        <v>3334</v>
      </c>
      <c r="F582" s="731" t="s">
        <v>16934</v>
      </c>
      <c r="G582" s="731" t="s">
        <v>16935</v>
      </c>
      <c r="H582" s="731" t="s">
        <v>16936</v>
      </c>
      <c r="I582" s="421"/>
      <c r="J582" s="421" t="s">
        <v>2034</v>
      </c>
      <c r="K582" s="2137"/>
      <c r="L582" s="2086"/>
      <c r="M582" s="613">
        <f t="shared" si="8"/>
        <v>28</v>
      </c>
      <c r="N582" s="1795">
        <f t="shared" si="9"/>
        <v>19</v>
      </c>
      <c r="O582" s="2139"/>
      <c r="P582" s="2086"/>
    </row>
    <row r="583" spans="1:16" ht="12.6" customHeight="1">
      <c r="A583" s="904">
        <v>43048</v>
      </c>
      <c r="B583" s="2169">
        <v>43039</v>
      </c>
      <c r="C583" s="904">
        <v>43052</v>
      </c>
      <c r="D583" s="904">
        <v>43069</v>
      </c>
      <c r="E583" s="404" t="s">
        <v>3334</v>
      </c>
      <c r="F583" s="622" t="s">
        <v>16486</v>
      </c>
      <c r="G583" s="622" t="s">
        <v>16937</v>
      </c>
      <c r="H583" s="622" t="s">
        <v>12620</v>
      </c>
      <c r="I583" s="404"/>
      <c r="J583" s="404" t="s">
        <v>2831</v>
      </c>
      <c r="K583" s="2146"/>
      <c r="L583" s="404"/>
      <c r="M583" s="613">
        <f t="shared" si="8"/>
        <v>9</v>
      </c>
      <c r="N583" s="1795">
        <f t="shared" si="9"/>
        <v>6</v>
      </c>
      <c r="O583" s="1839"/>
      <c r="P583" s="404"/>
    </row>
    <row r="584" spans="1:16" ht="12.6" customHeight="1">
      <c r="A584" s="905">
        <v>43053</v>
      </c>
      <c r="B584" s="2169">
        <v>43027</v>
      </c>
      <c r="C584" s="904">
        <v>43057</v>
      </c>
      <c r="D584" s="904">
        <v>43057</v>
      </c>
      <c r="E584" s="404" t="s">
        <v>3335</v>
      </c>
      <c r="F584" s="622" t="s">
        <v>3470</v>
      </c>
      <c r="G584" s="622" t="s">
        <v>16938</v>
      </c>
      <c r="H584" s="622"/>
      <c r="I584" s="404"/>
      <c r="J584" s="404" t="s">
        <v>2831</v>
      </c>
      <c r="K584" s="2146"/>
      <c r="L584" s="404"/>
      <c r="M584" s="613">
        <f t="shared" si="8"/>
        <v>26</v>
      </c>
      <c r="N584" s="1795">
        <f t="shared" si="9"/>
        <v>17</v>
      </c>
      <c r="O584" s="1839"/>
      <c r="P584" s="404"/>
    </row>
    <row r="585" spans="1:16" ht="12.6" customHeight="1">
      <c r="A585" s="2080">
        <v>43060</v>
      </c>
      <c r="B585" s="2169">
        <v>43039</v>
      </c>
      <c r="C585" s="2080">
        <v>43054</v>
      </c>
      <c r="D585" s="904">
        <v>43069</v>
      </c>
      <c r="E585" s="2086" t="s">
        <v>3334</v>
      </c>
      <c r="F585" s="2086" t="s">
        <v>16939</v>
      </c>
      <c r="G585" s="2086" t="s">
        <v>16940</v>
      </c>
      <c r="H585" s="2086"/>
      <c r="I585" s="2086"/>
      <c r="J585" s="2086" t="s">
        <v>2034</v>
      </c>
      <c r="K585" s="2137"/>
      <c r="L585" s="2086"/>
      <c r="M585" s="613">
        <f t="shared" si="8"/>
        <v>21</v>
      </c>
      <c r="N585" s="1795">
        <f t="shared" si="9"/>
        <v>14</v>
      </c>
      <c r="O585" s="2139"/>
      <c r="P585" s="2086"/>
    </row>
    <row r="586" spans="1:16" ht="12.6" customHeight="1">
      <c r="A586" s="905">
        <v>43061</v>
      </c>
      <c r="B586" s="2168">
        <v>43028</v>
      </c>
      <c r="C586" s="2206">
        <v>43055</v>
      </c>
      <c r="D586" s="2206">
        <v>43058</v>
      </c>
      <c r="E586" s="2055" t="s">
        <v>3335</v>
      </c>
      <c r="F586" s="2211" t="s">
        <v>16941</v>
      </c>
      <c r="G586" s="2211" t="s">
        <v>16942</v>
      </c>
      <c r="H586" s="2211"/>
      <c r="I586" s="2055"/>
      <c r="J586" s="2055" t="s">
        <v>2034</v>
      </c>
      <c r="K586" s="2137"/>
      <c r="L586" s="2086"/>
      <c r="M586" s="613">
        <f t="shared" si="8"/>
        <v>33</v>
      </c>
      <c r="N586" s="1795">
        <f t="shared" si="9"/>
        <v>22</v>
      </c>
      <c r="O586" s="2139"/>
      <c r="P586" s="2086"/>
    </row>
    <row r="587" spans="1:16" ht="12.6" customHeight="1">
      <c r="A587" s="2080">
        <v>43062</v>
      </c>
      <c r="B587" s="2170">
        <v>43034</v>
      </c>
      <c r="C587" s="2080">
        <v>43064</v>
      </c>
      <c r="D587" s="2080">
        <v>43064</v>
      </c>
      <c r="E587" s="2086" t="s">
        <v>3334</v>
      </c>
      <c r="F587" s="2086" t="s">
        <v>16943</v>
      </c>
      <c r="G587" s="2086" t="s">
        <v>16944</v>
      </c>
      <c r="H587" s="2086"/>
      <c r="I587" s="2086"/>
      <c r="J587" s="2086" t="s">
        <v>2846</v>
      </c>
      <c r="K587" s="2137"/>
      <c r="L587" s="2086"/>
      <c r="M587" s="613">
        <f t="shared" si="8"/>
        <v>28</v>
      </c>
      <c r="N587" s="1795">
        <f t="shared" si="9"/>
        <v>19</v>
      </c>
      <c r="O587" s="2139"/>
      <c r="P587" s="2086"/>
    </row>
    <row r="588" spans="1:16" ht="12.6" customHeight="1">
      <c r="A588" s="2080">
        <v>43063</v>
      </c>
      <c r="B588" s="2170">
        <v>43031</v>
      </c>
      <c r="C588" s="2080">
        <v>43055</v>
      </c>
      <c r="D588" s="2080">
        <v>43061</v>
      </c>
      <c r="E588" s="2086" t="s">
        <v>3335</v>
      </c>
      <c r="F588" s="2086" t="s">
        <v>4386</v>
      </c>
      <c r="G588" s="2086" t="s">
        <v>16945</v>
      </c>
      <c r="H588" s="2086" t="s">
        <v>16411</v>
      </c>
      <c r="I588" s="2086"/>
      <c r="J588" s="2086" t="s">
        <v>2846</v>
      </c>
      <c r="K588" s="2137"/>
      <c r="L588" s="2086"/>
      <c r="M588" s="613">
        <f t="shared" si="8"/>
        <v>32</v>
      </c>
      <c r="N588" s="1795">
        <f t="shared" si="9"/>
        <v>23</v>
      </c>
      <c r="O588" s="2139"/>
      <c r="P588" s="2086"/>
    </row>
    <row r="589" spans="1:16" ht="12.6" customHeight="1">
      <c r="A589" s="905">
        <v>43063</v>
      </c>
      <c r="B589" s="2169">
        <v>43039</v>
      </c>
      <c r="C589" s="904">
        <v>43066</v>
      </c>
      <c r="D589" s="904">
        <v>43069</v>
      </c>
      <c r="E589" s="404" t="s">
        <v>3335</v>
      </c>
      <c r="F589" s="622" t="s">
        <v>3946</v>
      </c>
      <c r="G589" s="622" t="s">
        <v>16946</v>
      </c>
      <c r="H589" s="622" t="s">
        <v>12620</v>
      </c>
      <c r="I589" s="404"/>
      <c r="J589" s="404" t="s">
        <v>2831</v>
      </c>
      <c r="K589" s="2146"/>
      <c r="L589" s="404"/>
      <c r="M589" s="613">
        <f t="shared" si="8"/>
        <v>24</v>
      </c>
      <c r="N589" s="1795">
        <f t="shared" si="9"/>
        <v>17</v>
      </c>
      <c r="O589" s="1839"/>
      <c r="P589" s="404"/>
    </row>
    <row r="590" spans="1:16" ht="12.6" customHeight="1">
      <c r="A590" s="2080">
        <v>43069</v>
      </c>
      <c r="B590" s="2168">
        <v>43039</v>
      </c>
      <c r="C590" s="2206">
        <v>43066</v>
      </c>
      <c r="D590" s="2206">
        <v>43069</v>
      </c>
      <c r="E590" s="2055" t="s">
        <v>3335</v>
      </c>
      <c r="F590" s="2211" t="s">
        <v>16947</v>
      </c>
      <c r="G590" s="2211" t="s">
        <v>16948</v>
      </c>
      <c r="H590" s="2211"/>
      <c r="I590" s="2055"/>
      <c r="J590" s="2055" t="s">
        <v>2034</v>
      </c>
      <c r="K590" s="2137"/>
      <c r="L590" s="2086"/>
      <c r="M590" s="613">
        <f t="shared" si="8"/>
        <v>30</v>
      </c>
      <c r="N590" s="1795">
        <f t="shared" si="9"/>
        <v>21</v>
      </c>
      <c r="O590" s="2139"/>
      <c r="P590" s="2086"/>
    </row>
    <row r="591" spans="1:16" ht="12.6" customHeight="1">
      <c r="A591" s="2104">
        <v>43070</v>
      </c>
      <c r="B591" s="2170">
        <v>43039</v>
      </c>
      <c r="C591" s="2080">
        <v>43055</v>
      </c>
      <c r="D591" s="2080">
        <v>43069</v>
      </c>
      <c r="E591" s="2086" t="s">
        <v>3334</v>
      </c>
      <c r="F591" s="2086" t="s">
        <v>11660</v>
      </c>
      <c r="G591" s="2086" t="s">
        <v>16949</v>
      </c>
      <c r="H591" s="2086" t="s">
        <v>16950</v>
      </c>
      <c r="I591" s="2086"/>
      <c r="J591" s="2086" t="s">
        <v>2846</v>
      </c>
      <c r="K591" s="2137"/>
      <c r="L591" s="2086"/>
      <c r="M591" s="613">
        <f t="shared" si="8"/>
        <v>31</v>
      </c>
      <c r="N591" s="1795">
        <f t="shared" si="9"/>
        <v>22</v>
      </c>
      <c r="O591" s="2213"/>
      <c r="P591" s="2086"/>
    </row>
    <row r="592" spans="1:16" ht="12.6" customHeight="1">
      <c r="A592" s="2104">
        <v>43047</v>
      </c>
      <c r="B592" s="2192">
        <v>43040</v>
      </c>
      <c r="C592" s="2104">
        <v>43045</v>
      </c>
      <c r="D592" s="2080">
        <v>43069</v>
      </c>
      <c r="E592" s="2086" t="s">
        <v>3334</v>
      </c>
      <c r="F592" s="2086" t="s">
        <v>16951</v>
      </c>
      <c r="G592" s="2086" t="s">
        <v>16952</v>
      </c>
      <c r="H592" s="2086"/>
      <c r="I592" s="2086"/>
      <c r="J592" s="2086" t="s">
        <v>11881</v>
      </c>
      <c r="K592" s="2137"/>
      <c r="L592" s="2086"/>
      <c r="M592" s="613">
        <f t="shared" si="8"/>
        <v>7</v>
      </c>
      <c r="N592" s="1795">
        <f t="shared" si="9"/>
        <v>4</v>
      </c>
      <c r="O592" s="2209">
        <f>AVERAGE(M592:M654)</f>
        <v>14.920634920634921</v>
      </c>
      <c r="P592" s="2214"/>
    </row>
    <row r="593" spans="1:16" ht="22.8" customHeight="1">
      <c r="A593" s="2104">
        <v>43048</v>
      </c>
      <c r="B593" s="2192">
        <v>43040</v>
      </c>
      <c r="C593" s="2104">
        <v>43054</v>
      </c>
      <c r="D593" s="2104">
        <v>43069</v>
      </c>
      <c r="E593" s="2086" t="s">
        <v>3334</v>
      </c>
      <c r="F593" s="396" t="s">
        <v>16953</v>
      </c>
      <c r="G593" s="2086" t="s">
        <v>16954</v>
      </c>
      <c r="H593" s="396"/>
      <c r="I593" s="2086"/>
      <c r="J593" s="2055" t="s">
        <v>2969</v>
      </c>
      <c r="K593" s="2137"/>
      <c r="L593" s="2086"/>
      <c r="M593" s="613">
        <f t="shared" si="8"/>
        <v>8</v>
      </c>
      <c r="N593" s="1795">
        <f t="shared" si="9"/>
        <v>5</v>
      </c>
      <c r="O593" s="2139"/>
      <c r="P593" s="2214">
        <v>2</v>
      </c>
    </row>
    <row r="594" spans="1:16" ht="12.6" customHeight="1">
      <c r="A594" s="2104">
        <v>43048</v>
      </c>
      <c r="B594" s="2192">
        <v>43041</v>
      </c>
      <c r="C594" s="2206">
        <v>43047</v>
      </c>
      <c r="D594" s="2206">
        <v>43071</v>
      </c>
      <c r="E594" s="2055" t="s">
        <v>3334</v>
      </c>
      <c r="F594" s="2211" t="s">
        <v>16921</v>
      </c>
      <c r="G594" s="2055" t="s">
        <v>16955</v>
      </c>
      <c r="H594" s="2055"/>
      <c r="I594" s="2086"/>
      <c r="J594" s="2055" t="s">
        <v>2034</v>
      </c>
      <c r="K594" s="2137"/>
      <c r="L594" s="2086"/>
      <c r="M594" s="613">
        <f t="shared" si="8"/>
        <v>7</v>
      </c>
      <c r="N594" s="1795">
        <f t="shared" si="9"/>
        <v>4</v>
      </c>
      <c r="O594" s="2139"/>
      <c r="P594" s="2214">
        <v>3</v>
      </c>
    </row>
    <row r="595" spans="1:16" ht="12.6" customHeight="1">
      <c r="A595" s="2104">
        <v>43046</v>
      </c>
      <c r="B595" s="2192">
        <v>43041</v>
      </c>
      <c r="C595" s="2104">
        <v>43046</v>
      </c>
      <c r="D595" s="2104">
        <v>43046</v>
      </c>
      <c r="E595" s="2086" t="s">
        <v>3335</v>
      </c>
      <c r="F595" s="396" t="s">
        <v>16956</v>
      </c>
      <c r="G595" s="2086" t="s">
        <v>16957</v>
      </c>
      <c r="H595" s="396" t="s">
        <v>12620</v>
      </c>
      <c r="I595" s="2086"/>
      <c r="J595" s="2055" t="s">
        <v>2034</v>
      </c>
      <c r="K595" s="2137"/>
      <c r="L595" s="2086"/>
      <c r="M595" s="613">
        <f t="shared" si="8"/>
        <v>5</v>
      </c>
      <c r="N595" s="1795">
        <f t="shared" si="9"/>
        <v>2</v>
      </c>
      <c r="O595" s="2139"/>
      <c r="P595" s="2214">
        <v>4</v>
      </c>
    </row>
    <row r="596" spans="1:16" ht="12.6" customHeight="1">
      <c r="A596" s="2080">
        <v>43055</v>
      </c>
      <c r="B596" s="2193">
        <v>43042</v>
      </c>
      <c r="C596" s="907">
        <v>43060</v>
      </c>
      <c r="D596" s="907">
        <v>43073</v>
      </c>
      <c r="E596" s="421" t="s">
        <v>3334</v>
      </c>
      <c r="F596" s="731" t="s">
        <v>16958</v>
      </c>
      <c r="G596" s="731" t="s">
        <v>16959</v>
      </c>
      <c r="H596" s="731"/>
      <c r="I596" s="421"/>
      <c r="J596" s="421" t="s">
        <v>2969</v>
      </c>
      <c r="K596" s="2137"/>
      <c r="L596" s="2086"/>
      <c r="M596" s="613">
        <f t="shared" si="8"/>
        <v>13</v>
      </c>
      <c r="N596" s="1795">
        <f t="shared" si="9"/>
        <v>8</v>
      </c>
      <c r="O596" s="2139"/>
      <c r="P596" s="2214">
        <v>5</v>
      </c>
    </row>
    <row r="597" spans="1:16" ht="12.6" customHeight="1">
      <c r="A597" s="2104">
        <v>43048</v>
      </c>
      <c r="B597" s="2192">
        <v>43042</v>
      </c>
      <c r="C597" s="2080">
        <v>43054</v>
      </c>
      <c r="D597" s="2080">
        <v>43054</v>
      </c>
      <c r="E597" s="2086" t="s">
        <v>3334</v>
      </c>
      <c r="F597" s="2086" t="s">
        <v>16960</v>
      </c>
      <c r="G597" s="2086" t="s">
        <v>16961</v>
      </c>
      <c r="H597" s="2086"/>
      <c r="I597" s="2086"/>
      <c r="J597" s="2055" t="s">
        <v>11881</v>
      </c>
      <c r="K597" s="2137"/>
      <c r="L597" s="2086"/>
      <c r="M597" s="613">
        <f t="shared" si="8"/>
        <v>6</v>
      </c>
      <c r="N597" s="1795">
        <f t="shared" si="9"/>
        <v>3</v>
      </c>
      <c r="O597" s="2139"/>
      <c r="P597" s="2214">
        <v>6</v>
      </c>
    </row>
    <row r="598" spans="1:16" ht="12.6" customHeight="1">
      <c r="A598" s="2104">
        <v>43046</v>
      </c>
      <c r="B598" s="2192">
        <v>43045</v>
      </c>
      <c r="C598" s="2104">
        <v>43049</v>
      </c>
      <c r="D598" s="2104">
        <v>43047</v>
      </c>
      <c r="E598" s="2086" t="s">
        <v>3334</v>
      </c>
      <c r="F598" s="396" t="s">
        <v>16962</v>
      </c>
      <c r="G598" s="2086" t="s">
        <v>16963</v>
      </c>
      <c r="H598" s="396"/>
      <c r="I598" s="2086"/>
      <c r="J598" s="2055" t="s">
        <v>2033</v>
      </c>
      <c r="K598" s="2086"/>
      <c r="L598" s="2086"/>
      <c r="M598" s="613">
        <f t="shared" si="8"/>
        <v>1</v>
      </c>
      <c r="N598" s="1795">
        <f t="shared" si="9"/>
        <v>0</v>
      </c>
      <c r="O598" s="2139"/>
      <c r="P598" s="2214">
        <v>7</v>
      </c>
    </row>
    <row r="599" spans="1:16" ht="12.6" customHeight="1">
      <c r="A599" s="905">
        <v>43060</v>
      </c>
      <c r="B599" s="2193">
        <v>43045</v>
      </c>
      <c r="C599" s="904">
        <v>43070</v>
      </c>
      <c r="D599" s="904">
        <v>43072</v>
      </c>
      <c r="E599" s="404" t="s">
        <v>3334</v>
      </c>
      <c r="F599" s="622" t="s">
        <v>16964</v>
      </c>
      <c r="G599" s="622" t="s">
        <v>16965</v>
      </c>
      <c r="H599" s="622"/>
      <c r="I599" s="404"/>
      <c r="J599" s="421" t="s">
        <v>2831</v>
      </c>
      <c r="K599" s="2146"/>
      <c r="L599" s="404"/>
      <c r="M599" s="613">
        <f t="shared" si="8"/>
        <v>15</v>
      </c>
      <c r="N599" s="1795">
        <f t="shared" si="9"/>
        <v>10</v>
      </c>
      <c r="O599" s="1839"/>
      <c r="P599" s="2214">
        <v>8</v>
      </c>
    </row>
    <row r="600" spans="1:16" ht="22.8" customHeight="1">
      <c r="A600" s="905">
        <v>43066</v>
      </c>
      <c r="B600" s="2193">
        <v>43045</v>
      </c>
      <c r="C600" s="904">
        <v>43070</v>
      </c>
      <c r="D600" s="907">
        <v>43074</v>
      </c>
      <c r="E600" s="404" t="s">
        <v>3335</v>
      </c>
      <c r="F600" s="622" t="s">
        <v>16966</v>
      </c>
      <c r="G600" s="622" t="s">
        <v>16967</v>
      </c>
      <c r="H600" s="622" t="s">
        <v>12620</v>
      </c>
      <c r="I600" s="404"/>
      <c r="J600" s="404" t="s">
        <v>2969</v>
      </c>
      <c r="K600" s="2137"/>
      <c r="L600" s="2086"/>
      <c r="M600" s="613">
        <f t="shared" si="8"/>
        <v>21</v>
      </c>
      <c r="N600" s="1795">
        <f t="shared" si="9"/>
        <v>14</v>
      </c>
      <c r="O600" s="2139"/>
      <c r="P600" s="2214">
        <v>9</v>
      </c>
    </row>
    <row r="601" spans="1:16" ht="12.6" customHeight="1">
      <c r="A601" s="905">
        <v>43066</v>
      </c>
      <c r="B601" s="2193">
        <v>43045</v>
      </c>
      <c r="C601" s="904">
        <v>43073</v>
      </c>
      <c r="D601" s="904">
        <v>43075</v>
      </c>
      <c r="E601" s="404" t="s">
        <v>3335</v>
      </c>
      <c r="F601" s="622" t="s">
        <v>16968</v>
      </c>
      <c r="G601" s="622" t="s">
        <v>16969</v>
      </c>
      <c r="H601" s="622"/>
      <c r="I601" s="404"/>
      <c r="J601" s="404" t="s">
        <v>2831</v>
      </c>
      <c r="K601" s="2137"/>
      <c r="L601" s="2086"/>
      <c r="M601" s="613">
        <f t="shared" ref="M601:M632" si="10">(A601-B601)</f>
        <v>21</v>
      </c>
      <c r="N601" s="1795">
        <f t="shared" ref="N601:N632" si="11">NETWORKDAYS(B601,A601,A601:B601)</f>
        <v>14</v>
      </c>
      <c r="O601" s="2139"/>
      <c r="P601" s="2214">
        <v>10</v>
      </c>
    </row>
    <row r="602" spans="1:16" ht="12.6" customHeight="1">
      <c r="A602" s="2080">
        <v>43069</v>
      </c>
      <c r="B602" s="2192">
        <v>43045</v>
      </c>
      <c r="C602" s="2206">
        <v>43075</v>
      </c>
      <c r="D602" s="2206">
        <v>43075</v>
      </c>
      <c r="E602" s="2055" t="s">
        <v>3334</v>
      </c>
      <c r="F602" s="2211" t="s">
        <v>16970</v>
      </c>
      <c r="G602" s="2211" t="s">
        <v>16971</v>
      </c>
      <c r="H602" s="2211"/>
      <c r="I602" s="2055"/>
      <c r="J602" s="2055" t="s">
        <v>2034</v>
      </c>
      <c r="K602" s="2137"/>
      <c r="L602" s="2086"/>
      <c r="M602" s="613">
        <f t="shared" si="10"/>
        <v>24</v>
      </c>
      <c r="N602" s="1795">
        <f t="shared" si="11"/>
        <v>17</v>
      </c>
      <c r="O602" s="2139"/>
      <c r="P602" s="2214">
        <v>11</v>
      </c>
    </row>
    <row r="603" spans="1:16" ht="12.6" customHeight="1">
      <c r="A603" s="2080">
        <v>43069</v>
      </c>
      <c r="B603" s="2192">
        <v>43045</v>
      </c>
      <c r="C603" s="2104">
        <v>43075</v>
      </c>
      <c r="D603" s="2104">
        <v>43075</v>
      </c>
      <c r="E603" s="2086" t="s">
        <v>3334</v>
      </c>
      <c r="F603" s="396" t="s">
        <v>16609</v>
      </c>
      <c r="G603" s="396" t="s">
        <v>16972</v>
      </c>
      <c r="H603" s="396"/>
      <c r="I603" s="2086"/>
      <c r="J603" s="2086" t="s">
        <v>2831</v>
      </c>
      <c r="K603" s="2137"/>
      <c r="L603" s="2086"/>
      <c r="M603" s="613">
        <f t="shared" si="10"/>
        <v>24</v>
      </c>
      <c r="N603" s="1795">
        <f t="shared" si="11"/>
        <v>17</v>
      </c>
      <c r="O603" s="2139"/>
      <c r="P603" s="2214">
        <v>12</v>
      </c>
    </row>
    <row r="604" spans="1:16" ht="12.6" customHeight="1">
      <c r="A604" s="905">
        <v>43067</v>
      </c>
      <c r="B604" s="2192">
        <v>43045</v>
      </c>
      <c r="C604" s="2104">
        <v>43066</v>
      </c>
      <c r="D604" s="2104">
        <v>43066</v>
      </c>
      <c r="E604" s="2086" t="s">
        <v>3334</v>
      </c>
      <c r="F604" s="396" t="s">
        <v>2753</v>
      </c>
      <c r="G604" s="396" t="s">
        <v>16973</v>
      </c>
      <c r="H604" s="2463" t="s">
        <v>16974</v>
      </c>
      <c r="I604" s="2338"/>
      <c r="J604" s="2086" t="s">
        <v>2033</v>
      </c>
      <c r="K604" s="2086"/>
      <c r="L604" s="2086"/>
      <c r="M604" s="613">
        <f t="shared" si="10"/>
        <v>22</v>
      </c>
      <c r="N604" s="1795">
        <f t="shared" si="11"/>
        <v>15</v>
      </c>
      <c r="O604" s="2139"/>
      <c r="P604" s="2214">
        <v>13</v>
      </c>
    </row>
    <row r="605" spans="1:16" ht="12.6" customHeight="1">
      <c r="A605" s="2104">
        <v>43046</v>
      </c>
      <c r="B605" s="2192">
        <v>43046</v>
      </c>
      <c r="C605" s="342"/>
      <c r="D605" s="2080">
        <v>43054</v>
      </c>
      <c r="E605" s="2086" t="s">
        <v>3334</v>
      </c>
      <c r="F605" s="2086" t="s">
        <v>3354</v>
      </c>
      <c r="G605" s="2086" t="s">
        <v>14892</v>
      </c>
      <c r="H605" s="2086"/>
      <c r="I605" s="2086"/>
      <c r="J605" s="2055" t="s">
        <v>2033</v>
      </c>
      <c r="K605" s="2137"/>
      <c r="L605" s="2086"/>
      <c r="M605" s="613">
        <f t="shared" si="10"/>
        <v>0</v>
      </c>
      <c r="N605" s="1795">
        <f t="shared" si="11"/>
        <v>0</v>
      </c>
      <c r="O605" s="2139"/>
      <c r="P605" s="2214">
        <v>14</v>
      </c>
    </row>
    <row r="606" spans="1:16" ht="22.8" customHeight="1">
      <c r="A606" s="2104">
        <v>43074</v>
      </c>
      <c r="B606" s="2193">
        <v>43047</v>
      </c>
      <c r="C606" s="904">
        <v>43066</v>
      </c>
      <c r="D606" s="904">
        <v>43076</v>
      </c>
      <c r="E606" s="404" t="s">
        <v>3335</v>
      </c>
      <c r="F606" s="622" t="s">
        <v>16975</v>
      </c>
      <c r="G606" s="622" t="s">
        <v>16976</v>
      </c>
      <c r="H606" s="622"/>
      <c r="I606" s="404"/>
      <c r="J606" s="404" t="s">
        <v>2969</v>
      </c>
      <c r="K606" s="2137"/>
      <c r="L606" s="2086"/>
      <c r="M606" s="613">
        <f t="shared" si="10"/>
        <v>27</v>
      </c>
      <c r="N606" s="1795">
        <f t="shared" si="11"/>
        <v>18</v>
      </c>
      <c r="O606" s="2139"/>
      <c r="P606" s="2214">
        <v>15</v>
      </c>
    </row>
    <row r="607" spans="1:16" ht="22.8" customHeight="1">
      <c r="A607" s="905">
        <v>43066</v>
      </c>
      <c r="B607" s="2193">
        <v>43047</v>
      </c>
      <c r="C607" s="904">
        <v>43062</v>
      </c>
      <c r="D607" s="907">
        <v>43076</v>
      </c>
      <c r="E607" s="404" t="s">
        <v>3334</v>
      </c>
      <c r="F607" s="622" t="s">
        <v>16977</v>
      </c>
      <c r="G607" s="622" t="s">
        <v>16978</v>
      </c>
      <c r="H607" s="622"/>
      <c r="I607" s="404"/>
      <c r="J607" s="404" t="s">
        <v>2969</v>
      </c>
      <c r="K607" s="2137"/>
      <c r="L607" s="2086"/>
      <c r="M607" s="613">
        <f t="shared" si="10"/>
        <v>19</v>
      </c>
      <c r="N607" s="1795">
        <f t="shared" si="11"/>
        <v>12</v>
      </c>
      <c r="O607" s="2139"/>
      <c r="P607" s="2214">
        <v>16</v>
      </c>
    </row>
    <row r="608" spans="1:16" ht="12.6" customHeight="1">
      <c r="A608" s="2080">
        <v>43069</v>
      </c>
      <c r="B608" s="2192">
        <v>43048</v>
      </c>
      <c r="C608" s="2104">
        <v>43070</v>
      </c>
      <c r="D608" s="2104">
        <v>43078</v>
      </c>
      <c r="E608" s="2086" t="s">
        <v>3335</v>
      </c>
      <c r="F608" s="396" t="s">
        <v>16979</v>
      </c>
      <c r="G608" s="396" t="s">
        <v>16980</v>
      </c>
      <c r="H608" s="396"/>
      <c r="I608" s="2086"/>
      <c r="J608" s="2086" t="s">
        <v>2846</v>
      </c>
      <c r="K608" s="2137"/>
      <c r="L608" s="2086"/>
      <c r="M608" s="613">
        <f t="shared" si="10"/>
        <v>21</v>
      </c>
      <c r="N608" s="1795">
        <f t="shared" si="11"/>
        <v>14</v>
      </c>
      <c r="O608" s="2139"/>
      <c r="P608" s="2214">
        <v>17</v>
      </c>
    </row>
    <row r="609" spans="1:16" ht="22.8" customHeight="1">
      <c r="A609" s="2080">
        <v>43049</v>
      </c>
      <c r="B609" s="2192">
        <v>43048</v>
      </c>
      <c r="C609" s="2104"/>
      <c r="D609" s="2104">
        <v>43049</v>
      </c>
      <c r="E609" s="2086" t="s">
        <v>3334</v>
      </c>
      <c r="F609" s="396" t="s">
        <v>16981</v>
      </c>
      <c r="G609" s="2086" t="s">
        <v>16982</v>
      </c>
      <c r="H609" s="396"/>
      <c r="I609" s="2086"/>
      <c r="J609" s="2055" t="s">
        <v>2033</v>
      </c>
      <c r="K609" s="2086"/>
      <c r="L609" s="2086"/>
      <c r="M609" s="613">
        <f t="shared" si="10"/>
        <v>1</v>
      </c>
      <c r="N609" s="1795">
        <f t="shared" si="11"/>
        <v>0</v>
      </c>
      <c r="O609" s="2139"/>
      <c r="P609" s="2214">
        <v>18</v>
      </c>
    </row>
    <row r="610" spans="1:16" ht="12.6" customHeight="1">
      <c r="A610" s="2080">
        <v>43053</v>
      </c>
      <c r="B610" s="2192">
        <v>43048</v>
      </c>
      <c r="C610" s="2104">
        <v>43060</v>
      </c>
      <c r="D610" s="2104">
        <v>43078</v>
      </c>
      <c r="E610" s="2086" t="s">
        <v>3334</v>
      </c>
      <c r="F610" s="396" t="s">
        <v>16983</v>
      </c>
      <c r="G610" s="2086" t="s">
        <v>16984</v>
      </c>
      <c r="H610" s="396"/>
      <c r="I610" s="2086"/>
      <c r="J610" s="2055" t="s">
        <v>2033</v>
      </c>
      <c r="K610" s="2086"/>
      <c r="L610" s="2086"/>
      <c r="M610" s="613">
        <f t="shared" si="10"/>
        <v>5</v>
      </c>
      <c r="N610" s="1795">
        <f t="shared" si="11"/>
        <v>2</v>
      </c>
      <c r="O610" s="2139"/>
      <c r="P610" s="2214">
        <v>19</v>
      </c>
    </row>
    <row r="611" spans="1:16" ht="12.6" customHeight="1">
      <c r="A611" s="2080">
        <v>43069</v>
      </c>
      <c r="B611" s="2192">
        <v>43048</v>
      </c>
      <c r="C611" s="2104">
        <v>43070</v>
      </c>
      <c r="D611" s="2104">
        <v>43078</v>
      </c>
      <c r="E611" s="2086" t="s">
        <v>3335</v>
      </c>
      <c r="F611" s="2086" t="s">
        <v>16985</v>
      </c>
      <c r="G611" s="2086" t="s">
        <v>16986</v>
      </c>
      <c r="H611" s="2086" t="s">
        <v>12620</v>
      </c>
      <c r="I611" s="2086"/>
      <c r="J611" s="2086" t="s">
        <v>2846</v>
      </c>
      <c r="K611" s="2137"/>
      <c r="L611" s="2086"/>
      <c r="M611" s="613">
        <f t="shared" si="10"/>
        <v>21</v>
      </c>
      <c r="N611" s="1795">
        <f t="shared" si="11"/>
        <v>14</v>
      </c>
      <c r="O611" s="2139"/>
      <c r="P611" s="2214">
        <v>20</v>
      </c>
    </row>
    <row r="612" spans="1:16" ht="12.6" customHeight="1">
      <c r="A612" s="2080">
        <v>43049</v>
      </c>
      <c r="B612" s="2194">
        <v>43049</v>
      </c>
      <c r="C612" s="2080">
        <v>43056</v>
      </c>
      <c r="D612" s="2080">
        <v>43056</v>
      </c>
      <c r="E612" s="2086" t="s">
        <v>3334</v>
      </c>
      <c r="F612" s="2086" t="s">
        <v>16960</v>
      </c>
      <c r="G612" s="2086" t="s">
        <v>16987</v>
      </c>
      <c r="H612" s="2086"/>
      <c r="I612" s="2086"/>
      <c r="J612" s="2055" t="s">
        <v>11881</v>
      </c>
      <c r="K612" s="2137"/>
      <c r="L612" s="2086"/>
      <c r="M612" s="613">
        <f t="shared" si="10"/>
        <v>0</v>
      </c>
      <c r="N612" s="1795">
        <f t="shared" si="11"/>
        <v>0</v>
      </c>
      <c r="O612" s="2139"/>
      <c r="P612" s="2214">
        <v>21</v>
      </c>
    </row>
    <row r="613" spans="1:16" ht="12.6" customHeight="1">
      <c r="A613" s="2080">
        <v>43056</v>
      </c>
      <c r="B613" s="2192">
        <v>43049</v>
      </c>
      <c r="C613" s="2104">
        <v>43056</v>
      </c>
      <c r="D613" s="2104">
        <v>43056</v>
      </c>
      <c r="E613" s="2086" t="s">
        <v>3334</v>
      </c>
      <c r="F613" s="396" t="s">
        <v>12528</v>
      </c>
      <c r="G613" s="396" t="s">
        <v>16988</v>
      </c>
      <c r="H613" s="396" t="s">
        <v>12620</v>
      </c>
      <c r="I613" s="2086"/>
      <c r="J613" s="2055" t="s">
        <v>2033</v>
      </c>
      <c r="K613" s="2086"/>
      <c r="L613" s="2086"/>
      <c r="M613" s="613">
        <f t="shared" si="10"/>
        <v>7</v>
      </c>
      <c r="N613" s="1795">
        <f t="shared" si="11"/>
        <v>4</v>
      </c>
      <c r="O613" s="2139"/>
      <c r="P613" s="2214">
        <v>22</v>
      </c>
    </row>
    <row r="614" spans="1:16" ht="22.8" customHeight="1">
      <c r="A614" s="2104">
        <v>43075</v>
      </c>
      <c r="B614" s="2193">
        <v>43049</v>
      </c>
      <c r="C614" s="904">
        <v>43066</v>
      </c>
      <c r="D614" s="904">
        <v>43078</v>
      </c>
      <c r="E614" s="404" t="s">
        <v>3334</v>
      </c>
      <c r="F614" s="622" t="s">
        <v>16989</v>
      </c>
      <c r="G614" s="622" t="s">
        <v>16990</v>
      </c>
      <c r="H614" s="622"/>
      <c r="I614" s="404"/>
      <c r="J614" s="404" t="s">
        <v>2969</v>
      </c>
      <c r="K614" s="2137"/>
      <c r="L614" s="2086"/>
      <c r="M614" s="613">
        <f t="shared" si="10"/>
        <v>26</v>
      </c>
      <c r="N614" s="1795">
        <f t="shared" si="11"/>
        <v>17</v>
      </c>
      <c r="O614" s="2139"/>
      <c r="P614" s="2214">
        <v>23</v>
      </c>
    </row>
    <row r="615" spans="1:16" ht="12.6" customHeight="1">
      <c r="A615" s="2080">
        <v>43054</v>
      </c>
      <c r="B615" s="2192">
        <v>43053</v>
      </c>
      <c r="C615" s="2104">
        <v>43066</v>
      </c>
      <c r="D615" s="2104">
        <v>43081</v>
      </c>
      <c r="E615" s="2086" t="s">
        <v>3335</v>
      </c>
      <c r="F615" s="396" t="s">
        <v>16991</v>
      </c>
      <c r="G615" s="396" t="s">
        <v>16992</v>
      </c>
      <c r="H615" s="396"/>
      <c r="I615" s="2086"/>
      <c r="J615" s="2055" t="s">
        <v>2033</v>
      </c>
      <c r="K615" s="2137"/>
      <c r="L615" s="2086"/>
      <c r="M615" s="613">
        <f t="shared" si="10"/>
        <v>1</v>
      </c>
      <c r="N615" s="1795">
        <f t="shared" si="11"/>
        <v>0</v>
      </c>
      <c r="O615" s="2139"/>
      <c r="P615" s="2214">
        <v>24</v>
      </c>
    </row>
    <row r="616" spans="1:16" ht="22.8" customHeight="1">
      <c r="A616" s="905">
        <v>43063</v>
      </c>
      <c r="B616" s="2193">
        <v>43052</v>
      </c>
      <c r="C616" s="904">
        <v>43073</v>
      </c>
      <c r="D616" s="907">
        <v>43081</v>
      </c>
      <c r="E616" s="404" t="s">
        <v>3334</v>
      </c>
      <c r="F616" s="622" t="s">
        <v>15996</v>
      </c>
      <c r="G616" s="622" t="s">
        <v>16993</v>
      </c>
      <c r="H616" s="622"/>
      <c r="I616" s="404"/>
      <c r="J616" s="421" t="s">
        <v>2969</v>
      </c>
      <c r="K616" s="2137"/>
      <c r="L616" s="2086"/>
      <c r="M616" s="613">
        <f t="shared" si="10"/>
        <v>11</v>
      </c>
      <c r="N616" s="1795">
        <f t="shared" si="11"/>
        <v>8</v>
      </c>
      <c r="O616" s="2139"/>
      <c r="P616" s="2214">
        <v>25</v>
      </c>
    </row>
    <row r="617" spans="1:16" ht="22.8" customHeight="1">
      <c r="A617" s="2080">
        <v>43055</v>
      </c>
      <c r="B617" s="2193">
        <v>43052</v>
      </c>
      <c r="C617" s="907">
        <v>43073</v>
      </c>
      <c r="D617" s="907">
        <v>43081</v>
      </c>
      <c r="E617" s="421" t="s">
        <v>3334</v>
      </c>
      <c r="F617" s="731" t="s">
        <v>16188</v>
      </c>
      <c r="G617" s="731" t="s">
        <v>16994</v>
      </c>
      <c r="H617" s="731"/>
      <c r="I617" s="421"/>
      <c r="J617" s="421" t="s">
        <v>2969</v>
      </c>
      <c r="K617" s="2137"/>
      <c r="L617" s="2086"/>
      <c r="M617" s="613">
        <f t="shared" si="10"/>
        <v>3</v>
      </c>
      <c r="N617" s="1795">
        <f t="shared" si="11"/>
        <v>2</v>
      </c>
      <c r="O617" s="2139"/>
      <c r="P617" s="2214">
        <v>26</v>
      </c>
    </row>
    <row r="618" spans="1:16" ht="12.6" customHeight="1">
      <c r="A618" s="2104">
        <v>43074</v>
      </c>
      <c r="B618" s="2192">
        <v>43053</v>
      </c>
      <c r="C618" s="2104">
        <v>43077</v>
      </c>
      <c r="D618" s="2104">
        <v>43083</v>
      </c>
      <c r="E618" s="2086" t="s">
        <v>3334</v>
      </c>
      <c r="F618" s="396" t="s">
        <v>16240</v>
      </c>
      <c r="G618" s="396" t="s">
        <v>16995</v>
      </c>
      <c r="H618" s="396" t="s">
        <v>16996</v>
      </c>
      <c r="I618" s="2086"/>
      <c r="J618" s="2086" t="s">
        <v>2831</v>
      </c>
      <c r="K618" s="2137"/>
      <c r="L618" s="2086"/>
      <c r="M618" s="613">
        <f t="shared" si="10"/>
        <v>21</v>
      </c>
      <c r="N618" s="1795">
        <f t="shared" si="11"/>
        <v>14</v>
      </c>
      <c r="O618" s="2139"/>
      <c r="P618" s="2214">
        <v>27</v>
      </c>
    </row>
    <row r="619" spans="1:16" ht="12.6" customHeight="1">
      <c r="A619" s="2080">
        <v>43078</v>
      </c>
      <c r="B619" s="2194">
        <v>43053</v>
      </c>
      <c r="C619" s="2104">
        <v>43083</v>
      </c>
      <c r="D619" s="2104">
        <v>43083</v>
      </c>
      <c r="E619" s="2086" t="s">
        <v>3334</v>
      </c>
      <c r="F619" s="396" t="s">
        <v>16997</v>
      </c>
      <c r="G619" s="396" t="s">
        <v>16998</v>
      </c>
      <c r="H619" s="396"/>
      <c r="I619" s="2086"/>
      <c r="J619" s="2086" t="s">
        <v>2046</v>
      </c>
      <c r="K619" s="2086"/>
      <c r="L619" s="2086"/>
      <c r="M619" s="613">
        <f t="shared" si="10"/>
        <v>25</v>
      </c>
      <c r="N619" s="1795">
        <f t="shared" si="11"/>
        <v>18</v>
      </c>
      <c r="O619" s="2139"/>
      <c r="P619" s="2214">
        <v>28</v>
      </c>
    </row>
    <row r="620" spans="1:16" ht="12.6" customHeight="1">
      <c r="A620" s="2080">
        <v>43080</v>
      </c>
      <c r="B620" s="2194">
        <v>43054</v>
      </c>
      <c r="C620" s="2104">
        <v>43077</v>
      </c>
      <c r="D620" s="2080">
        <v>43084</v>
      </c>
      <c r="E620" s="2086" t="s">
        <v>3335</v>
      </c>
      <c r="F620" s="2086" t="s">
        <v>15956</v>
      </c>
      <c r="G620" s="2086" t="s">
        <v>16999</v>
      </c>
      <c r="H620" s="2086"/>
      <c r="I620" s="2086"/>
      <c r="J620" s="2086" t="s">
        <v>2846</v>
      </c>
      <c r="K620" s="2137"/>
      <c r="L620" s="2086"/>
      <c r="M620" s="613">
        <f t="shared" si="10"/>
        <v>26</v>
      </c>
      <c r="N620" s="1795">
        <f t="shared" si="11"/>
        <v>17</v>
      </c>
      <c r="O620" s="2139"/>
      <c r="P620" s="2214">
        <v>29</v>
      </c>
    </row>
    <row r="621" spans="1:16" ht="12.6" customHeight="1">
      <c r="A621" s="905">
        <v>43066</v>
      </c>
      <c r="B621" s="2194">
        <v>43054</v>
      </c>
      <c r="C621" s="2104">
        <v>43070</v>
      </c>
      <c r="D621" s="2080">
        <v>43082</v>
      </c>
      <c r="E621" s="2086" t="s">
        <v>3334</v>
      </c>
      <c r="F621" s="2215" t="s">
        <v>17000</v>
      </c>
      <c r="G621" s="2086" t="s">
        <v>17001</v>
      </c>
      <c r="H621" s="2086"/>
      <c r="I621" s="2086"/>
      <c r="J621" s="2086" t="s">
        <v>2969</v>
      </c>
      <c r="K621" s="2137"/>
      <c r="L621" s="2086"/>
      <c r="M621" s="613">
        <f t="shared" si="10"/>
        <v>12</v>
      </c>
      <c r="N621" s="1795">
        <f t="shared" si="11"/>
        <v>7</v>
      </c>
      <c r="O621" s="2139"/>
      <c r="P621" s="2214">
        <v>30</v>
      </c>
    </row>
    <row r="622" spans="1:16" ht="12.6" customHeight="1">
      <c r="A622" s="905">
        <v>43068</v>
      </c>
      <c r="B622" s="2193">
        <v>43054</v>
      </c>
      <c r="C622" s="904">
        <v>43068</v>
      </c>
      <c r="D622" s="907">
        <v>43083</v>
      </c>
      <c r="E622" s="404" t="s">
        <v>3334</v>
      </c>
      <c r="F622" s="622" t="s">
        <v>17002</v>
      </c>
      <c r="G622" s="622" t="s">
        <v>17003</v>
      </c>
      <c r="H622" s="622"/>
      <c r="I622" s="404"/>
      <c r="J622" s="404" t="s">
        <v>2969</v>
      </c>
      <c r="K622" s="2137"/>
      <c r="L622" s="2086"/>
      <c r="M622" s="613">
        <f t="shared" si="10"/>
        <v>14</v>
      </c>
      <c r="N622" s="1795">
        <f t="shared" si="11"/>
        <v>9</v>
      </c>
      <c r="O622" s="2139"/>
      <c r="P622" s="2214">
        <v>31</v>
      </c>
    </row>
    <row r="623" spans="1:16" ht="12.6" customHeight="1">
      <c r="A623" s="2080">
        <v>43069</v>
      </c>
      <c r="B623" s="2192">
        <v>43054</v>
      </c>
      <c r="C623" s="2104">
        <v>43070</v>
      </c>
      <c r="D623" s="2104">
        <v>43084</v>
      </c>
      <c r="E623" s="2086" t="s">
        <v>3335</v>
      </c>
      <c r="F623" s="396" t="s">
        <v>17004</v>
      </c>
      <c r="G623" s="396" t="s">
        <v>17005</v>
      </c>
      <c r="H623" s="396" t="s">
        <v>12620</v>
      </c>
      <c r="I623" s="2086"/>
      <c r="J623" s="2086" t="s">
        <v>2846</v>
      </c>
      <c r="K623" s="2137"/>
      <c r="L623" s="2086"/>
      <c r="M623" s="613">
        <f t="shared" si="10"/>
        <v>15</v>
      </c>
      <c r="N623" s="1795">
        <f t="shared" si="11"/>
        <v>10</v>
      </c>
      <c r="O623" s="2139"/>
      <c r="P623" s="2214">
        <v>32</v>
      </c>
    </row>
    <row r="624" spans="1:16" ht="12.6" customHeight="1">
      <c r="A624" s="2104">
        <v>43075</v>
      </c>
      <c r="B624" s="2192">
        <v>43055</v>
      </c>
      <c r="C624" s="2104">
        <v>43085</v>
      </c>
      <c r="D624" s="2104">
        <v>43085</v>
      </c>
      <c r="E624" s="2086" t="s">
        <v>3334</v>
      </c>
      <c r="F624" s="396" t="s">
        <v>15375</v>
      </c>
      <c r="G624" s="396" t="s">
        <v>17006</v>
      </c>
      <c r="H624" s="396" t="s">
        <v>16996</v>
      </c>
      <c r="I624" s="2086"/>
      <c r="J624" s="2086" t="s">
        <v>2831</v>
      </c>
      <c r="K624" s="2137"/>
      <c r="L624" s="2086"/>
      <c r="M624" s="613">
        <f t="shared" si="10"/>
        <v>20</v>
      </c>
      <c r="N624" s="1795">
        <f t="shared" si="11"/>
        <v>13</v>
      </c>
      <c r="O624" s="2139"/>
      <c r="P624" s="2214">
        <v>33</v>
      </c>
    </row>
    <row r="625" spans="1:16" ht="12.6" customHeight="1">
      <c r="A625" s="2104">
        <v>43075</v>
      </c>
      <c r="B625" s="2193">
        <v>43055</v>
      </c>
      <c r="C625" s="904">
        <v>43070</v>
      </c>
      <c r="D625" s="904">
        <v>43084</v>
      </c>
      <c r="E625" s="404" t="s">
        <v>3334</v>
      </c>
      <c r="F625" s="622" t="s">
        <v>17007</v>
      </c>
      <c r="G625" s="622" t="s">
        <v>17008</v>
      </c>
      <c r="H625" s="622"/>
      <c r="I625" s="404"/>
      <c r="J625" s="404" t="s">
        <v>2969</v>
      </c>
      <c r="K625" s="2137"/>
      <c r="L625" s="2086"/>
      <c r="M625" s="613">
        <f t="shared" si="10"/>
        <v>20</v>
      </c>
      <c r="N625" s="1795">
        <f t="shared" si="11"/>
        <v>13</v>
      </c>
      <c r="O625" s="2139"/>
      <c r="P625" s="2214">
        <v>34</v>
      </c>
    </row>
    <row r="626" spans="1:16" ht="12.6" customHeight="1">
      <c r="A626" s="2080">
        <v>43056</v>
      </c>
      <c r="B626" s="2192">
        <v>43055</v>
      </c>
      <c r="C626" s="2104">
        <v>43068</v>
      </c>
      <c r="D626" s="2104">
        <v>43085</v>
      </c>
      <c r="E626" s="2086" t="s">
        <v>3334</v>
      </c>
      <c r="F626" s="396" t="s">
        <v>17009</v>
      </c>
      <c r="G626" s="396" t="s">
        <v>17010</v>
      </c>
      <c r="H626" s="396"/>
      <c r="I626" s="2086"/>
      <c r="J626" s="2055" t="s">
        <v>2033</v>
      </c>
      <c r="K626" s="2137"/>
      <c r="L626" s="2086"/>
      <c r="M626" s="613">
        <f t="shared" si="10"/>
        <v>1</v>
      </c>
      <c r="N626" s="1795">
        <f t="shared" si="11"/>
        <v>0</v>
      </c>
      <c r="O626" s="2139"/>
      <c r="P626" s="2214">
        <v>35</v>
      </c>
    </row>
    <row r="627" spans="1:16" ht="12.6" customHeight="1">
      <c r="A627" s="2080">
        <v>43060</v>
      </c>
      <c r="B627" s="2192">
        <v>43055</v>
      </c>
      <c r="C627" s="2104">
        <v>43056</v>
      </c>
      <c r="D627" s="904">
        <v>43079</v>
      </c>
      <c r="E627" s="2086" t="s">
        <v>3334</v>
      </c>
      <c r="F627" s="2086" t="s">
        <v>17011</v>
      </c>
      <c r="G627" s="2086" t="s">
        <v>17012</v>
      </c>
      <c r="H627" s="2086"/>
      <c r="I627" s="2086"/>
      <c r="J627" s="2055" t="s">
        <v>2034</v>
      </c>
      <c r="K627" s="2137"/>
      <c r="L627" s="2086"/>
      <c r="M627" s="613">
        <f t="shared" si="10"/>
        <v>5</v>
      </c>
      <c r="N627" s="1795">
        <f t="shared" si="11"/>
        <v>2</v>
      </c>
      <c r="O627" s="2139"/>
      <c r="P627" s="2214">
        <v>36</v>
      </c>
    </row>
    <row r="628" spans="1:16" ht="12.6" customHeight="1">
      <c r="A628" s="905">
        <v>43063</v>
      </c>
      <c r="B628" s="2192">
        <v>43055</v>
      </c>
      <c r="C628" s="2206">
        <v>43068</v>
      </c>
      <c r="D628" s="2206">
        <v>43062</v>
      </c>
      <c r="E628" s="2055" t="s">
        <v>3334</v>
      </c>
      <c r="F628" s="2211" t="s">
        <v>17013</v>
      </c>
      <c r="G628" s="2211" t="s">
        <v>17014</v>
      </c>
      <c r="H628" s="2211" t="s">
        <v>12620</v>
      </c>
      <c r="I628" s="2055"/>
      <c r="J628" s="2055" t="s">
        <v>2034</v>
      </c>
      <c r="K628" s="2137"/>
      <c r="L628" s="2086"/>
      <c r="M628" s="613">
        <f t="shared" si="10"/>
        <v>8</v>
      </c>
      <c r="N628" s="1795">
        <f t="shared" si="11"/>
        <v>5</v>
      </c>
      <c r="O628" s="2139"/>
      <c r="P628" s="2214">
        <v>37</v>
      </c>
    </row>
    <row r="629" spans="1:16" ht="12.6" customHeight="1">
      <c r="A629" s="2104">
        <v>43074</v>
      </c>
      <c r="B629" s="2192">
        <v>43060</v>
      </c>
      <c r="C629" s="2104">
        <v>43084</v>
      </c>
      <c r="D629" s="2104">
        <v>43090</v>
      </c>
      <c r="E629" s="2086" t="s">
        <v>3335</v>
      </c>
      <c r="F629" s="396" t="s">
        <v>17015</v>
      </c>
      <c r="G629" s="396" t="s">
        <v>17016</v>
      </c>
      <c r="H629" s="396"/>
      <c r="I629" s="2086"/>
      <c r="J629" s="2086" t="s">
        <v>2831</v>
      </c>
      <c r="K629" s="2137"/>
      <c r="L629" s="2086"/>
      <c r="M629" s="613">
        <f t="shared" si="10"/>
        <v>14</v>
      </c>
      <c r="N629" s="1795">
        <f t="shared" si="11"/>
        <v>9</v>
      </c>
      <c r="O629" s="2139"/>
      <c r="P629" s="2214">
        <v>38</v>
      </c>
    </row>
    <row r="630" spans="1:16" ht="12.6" customHeight="1">
      <c r="A630" s="2104">
        <v>43076</v>
      </c>
      <c r="B630" s="2193">
        <v>43060</v>
      </c>
      <c r="C630" s="904">
        <v>43080</v>
      </c>
      <c r="D630" s="904">
        <v>43089</v>
      </c>
      <c r="E630" s="404" t="s">
        <v>3334</v>
      </c>
      <c r="F630" s="622" t="s">
        <v>17017</v>
      </c>
      <c r="G630" s="622" t="s">
        <v>17018</v>
      </c>
      <c r="H630" s="622"/>
      <c r="I630" s="404"/>
      <c r="J630" s="404" t="s">
        <v>2969</v>
      </c>
      <c r="K630" s="2137"/>
      <c r="L630" s="2086"/>
      <c r="M630" s="613">
        <f t="shared" si="10"/>
        <v>16</v>
      </c>
      <c r="N630" s="1795">
        <f t="shared" si="11"/>
        <v>11</v>
      </c>
      <c r="O630" s="2139"/>
      <c r="P630" s="2214">
        <v>39</v>
      </c>
    </row>
    <row r="631" spans="1:16" ht="12.6" customHeight="1">
      <c r="A631" s="2080">
        <v>43077</v>
      </c>
      <c r="B631" s="2192">
        <v>43061</v>
      </c>
      <c r="C631" s="2206">
        <v>43084</v>
      </c>
      <c r="D631" s="2206">
        <v>43091</v>
      </c>
      <c r="E631" s="2055" t="s">
        <v>3335</v>
      </c>
      <c r="F631" s="2211" t="s">
        <v>17019</v>
      </c>
      <c r="G631" s="2211" t="s">
        <v>17020</v>
      </c>
      <c r="H631" s="2211"/>
      <c r="I631" s="2055"/>
      <c r="J631" s="2055" t="s">
        <v>2034</v>
      </c>
      <c r="K631" s="2137"/>
      <c r="L631" s="2086"/>
      <c r="M631" s="613">
        <f t="shared" si="10"/>
        <v>16</v>
      </c>
      <c r="N631" s="1795">
        <f t="shared" si="11"/>
        <v>11</v>
      </c>
      <c r="O631" s="2139"/>
      <c r="P631" s="2214">
        <v>40</v>
      </c>
    </row>
    <row r="632" spans="1:16" ht="22.8" customHeight="1">
      <c r="A632" s="2080">
        <v>43083</v>
      </c>
      <c r="B632" s="2192">
        <v>43061</v>
      </c>
      <c r="C632" s="2206">
        <v>43087</v>
      </c>
      <c r="D632" s="2206">
        <v>43092</v>
      </c>
      <c r="E632" s="2055" t="s">
        <v>3334</v>
      </c>
      <c r="F632" s="2211" t="s">
        <v>17021</v>
      </c>
      <c r="G632" s="2211" t="s">
        <v>17022</v>
      </c>
      <c r="H632" s="2211"/>
      <c r="I632" s="2055"/>
      <c r="J632" s="2055" t="s">
        <v>2034</v>
      </c>
      <c r="K632" s="2137"/>
      <c r="L632" s="2086"/>
      <c r="M632" s="613">
        <f t="shared" si="10"/>
        <v>22</v>
      </c>
      <c r="N632" s="1795">
        <f t="shared" si="11"/>
        <v>15</v>
      </c>
      <c r="O632" s="2139"/>
      <c r="P632" s="2214">
        <v>41</v>
      </c>
    </row>
    <row r="633" spans="1:16" ht="12.6" customHeight="1">
      <c r="A633" s="2080">
        <v>43091</v>
      </c>
      <c r="B633" s="2192">
        <v>43061</v>
      </c>
      <c r="C633" s="2104">
        <v>43080</v>
      </c>
      <c r="D633" s="2104">
        <v>43091</v>
      </c>
      <c r="E633" s="2086" t="s">
        <v>3334</v>
      </c>
      <c r="F633" s="2215" t="s">
        <v>17000</v>
      </c>
      <c r="G633" s="396" t="s">
        <v>17023</v>
      </c>
      <c r="H633" s="396"/>
      <c r="I633" s="2086"/>
      <c r="J633" s="2086" t="s">
        <v>2033</v>
      </c>
      <c r="K633" s="2086"/>
      <c r="L633" s="2086"/>
      <c r="M633" s="613">
        <f t="shared" ref="M633:M664" si="12">(A633-B633)</f>
        <v>30</v>
      </c>
      <c r="N633" s="1795">
        <f t="shared" ref="N633:N664" si="13">NETWORKDAYS(B633,A633,A633:B633)</f>
        <v>21</v>
      </c>
      <c r="O633" s="2086"/>
      <c r="P633" s="2214">
        <v>42</v>
      </c>
    </row>
    <row r="634" spans="1:16" ht="12.6" customHeight="1">
      <c r="A634" s="2104">
        <v>43073</v>
      </c>
      <c r="B634" s="2194">
        <v>43062</v>
      </c>
      <c r="C634" s="2104">
        <v>43076</v>
      </c>
      <c r="D634" s="2104">
        <v>43076</v>
      </c>
      <c r="E634" s="2086" t="s">
        <v>3334</v>
      </c>
      <c r="F634" s="2086" t="s">
        <v>13032</v>
      </c>
      <c r="G634" s="2086" t="s">
        <v>17024</v>
      </c>
      <c r="H634" s="2086"/>
      <c r="I634" s="2086"/>
      <c r="J634" s="2086" t="s">
        <v>11881</v>
      </c>
      <c r="K634" s="2086"/>
      <c r="L634" s="2086"/>
      <c r="M634" s="613">
        <f t="shared" si="12"/>
        <v>11</v>
      </c>
      <c r="N634" s="1795">
        <f t="shared" si="13"/>
        <v>6</v>
      </c>
      <c r="O634" s="2139"/>
      <c r="P634" s="2214">
        <v>43</v>
      </c>
    </row>
    <row r="635" spans="1:16" ht="12.6" customHeight="1">
      <c r="A635" s="2080">
        <v>43080</v>
      </c>
      <c r="B635" s="2194">
        <v>43062</v>
      </c>
      <c r="C635" s="2080">
        <v>43080</v>
      </c>
      <c r="D635" s="2080">
        <v>43092</v>
      </c>
      <c r="E635" s="2086" t="s">
        <v>3334</v>
      </c>
      <c r="F635" s="2086" t="s">
        <v>17025</v>
      </c>
      <c r="G635" s="2086" t="s">
        <v>17026</v>
      </c>
      <c r="H635" s="2086"/>
      <c r="I635" s="2086"/>
      <c r="J635" s="2086" t="s">
        <v>2846</v>
      </c>
      <c r="K635" s="2137"/>
      <c r="L635" s="2086"/>
      <c r="M635" s="613">
        <f t="shared" si="12"/>
        <v>18</v>
      </c>
      <c r="N635" s="1795">
        <f t="shared" si="13"/>
        <v>11</v>
      </c>
      <c r="O635" s="2139"/>
      <c r="P635" s="2214">
        <v>44</v>
      </c>
    </row>
    <row r="636" spans="1:16" ht="12.6" customHeight="1">
      <c r="A636" s="2080">
        <v>43090</v>
      </c>
      <c r="B636" s="2194">
        <v>43062</v>
      </c>
      <c r="C636" s="2080">
        <v>43092</v>
      </c>
      <c r="D636" s="2080">
        <v>43092</v>
      </c>
      <c r="E636" s="2086" t="s">
        <v>3335</v>
      </c>
      <c r="F636" s="2086" t="s">
        <v>13006</v>
      </c>
      <c r="G636" s="2086" t="s">
        <v>17027</v>
      </c>
      <c r="H636" s="2086"/>
      <c r="I636" s="2086"/>
      <c r="J636" s="2086" t="s">
        <v>2846</v>
      </c>
      <c r="K636" s="2137"/>
      <c r="L636" s="2086"/>
      <c r="M636" s="613">
        <f t="shared" si="12"/>
        <v>28</v>
      </c>
      <c r="N636" s="1795">
        <f t="shared" si="13"/>
        <v>19</v>
      </c>
      <c r="O636" s="2139"/>
      <c r="P636" s="2214">
        <v>45</v>
      </c>
    </row>
    <row r="637" spans="1:16" ht="12.6" customHeight="1">
      <c r="A637" s="905">
        <v>43084</v>
      </c>
      <c r="B637" s="2193">
        <v>43063</v>
      </c>
      <c r="C637" s="904">
        <v>43089</v>
      </c>
      <c r="D637" s="904">
        <v>43093</v>
      </c>
      <c r="E637" s="404" t="s">
        <v>3335</v>
      </c>
      <c r="F637" s="622" t="s">
        <v>17028</v>
      </c>
      <c r="G637" s="622" t="s">
        <v>17029</v>
      </c>
      <c r="H637" s="622"/>
      <c r="I637" s="404"/>
      <c r="J637" s="404" t="s">
        <v>2831</v>
      </c>
      <c r="K637" s="2146"/>
      <c r="L637" s="404"/>
      <c r="M637" s="613">
        <f t="shared" si="12"/>
        <v>21</v>
      </c>
      <c r="N637" s="1795">
        <f t="shared" si="13"/>
        <v>14</v>
      </c>
      <c r="O637" s="1839"/>
      <c r="P637" s="2214">
        <v>46</v>
      </c>
    </row>
    <row r="638" spans="1:16" ht="12.6" customHeight="1">
      <c r="A638" s="2104">
        <v>43075</v>
      </c>
      <c r="B638" s="2192">
        <v>43063</v>
      </c>
      <c r="C638" s="2104">
        <v>43084</v>
      </c>
      <c r="D638" s="2104">
        <v>43093</v>
      </c>
      <c r="E638" s="2086" t="s">
        <v>3334</v>
      </c>
      <c r="F638" s="396" t="s">
        <v>17030</v>
      </c>
      <c r="G638" s="2462" t="s">
        <v>17031</v>
      </c>
      <c r="H638" s="2338"/>
      <c r="I638" s="2338"/>
      <c r="J638" s="2086" t="s">
        <v>2033</v>
      </c>
      <c r="K638" s="2137"/>
      <c r="L638" s="2086"/>
      <c r="M638" s="613">
        <f t="shared" si="12"/>
        <v>12</v>
      </c>
      <c r="N638" s="1795">
        <f t="shared" si="13"/>
        <v>7</v>
      </c>
      <c r="O638" s="2139"/>
      <c r="P638" s="2214">
        <v>47</v>
      </c>
    </row>
    <row r="639" spans="1:16" ht="12.6" customHeight="1">
      <c r="A639" s="2080">
        <v>43080</v>
      </c>
      <c r="B639" s="2192">
        <v>43063</v>
      </c>
      <c r="C639" s="2206">
        <v>43084</v>
      </c>
      <c r="D639" s="2206">
        <v>43093</v>
      </c>
      <c r="E639" s="2055" t="s">
        <v>3334</v>
      </c>
      <c r="F639" s="2211" t="s">
        <v>17032</v>
      </c>
      <c r="G639" s="2211" t="s">
        <v>17033</v>
      </c>
      <c r="H639" s="2211"/>
      <c r="I639" s="2055"/>
      <c r="J639" s="2055" t="s">
        <v>2034</v>
      </c>
      <c r="K639" s="2137"/>
      <c r="L639" s="2086"/>
      <c r="M639" s="613">
        <f t="shared" si="12"/>
        <v>17</v>
      </c>
      <c r="N639" s="1795">
        <f t="shared" si="13"/>
        <v>10</v>
      </c>
      <c r="O639" s="2139"/>
      <c r="P639" s="2214">
        <v>48</v>
      </c>
    </row>
    <row r="640" spans="1:16" ht="12.6" customHeight="1">
      <c r="A640" s="2104">
        <v>43075</v>
      </c>
      <c r="B640" s="2192">
        <v>43063</v>
      </c>
      <c r="C640" s="2104">
        <v>43093</v>
      </c>
      <c r="D640" s="2104">
        <v>43093</v>
      </c>
      <c r="E640" s="2086" t="s">
        <v>3335</v>
      </c>
      <c r="F640" s="396" t="s">
        <v>17034</v>
      </c>
      <c r="G640" s="396" t="s">
        <v>17035</v>
      </c>
      <c r="H640" s="396"/>
      <c r="I640" s="2086"/>
      <c r="J640" s="2086" t="s">
        <v>2033</v>
      </c>
      <c r="K640" s="2086"/>
      <c r="L640" s="2086"/>
      <c r="M640" s="613">
        <f t="shared" si="12"/>
        <v>12</v>
      </c>
      <c r="N640" s="1795">
        <f t="shared" si="13"/>
        <v>7</v>
      </c>
      <c r="O640" s="2139"/>
      <c r="P640" s="2214">
        <v>49</v>
      </c>
    </row>
    <row r="641" spans="1:16" ht="12.6" customHeight="1">
      <c r="A641" s="2080">
        <v>43080</v>
      </c>
      <c r="B641" s="2194">
        <v>43066</v>
      </c>
      <c r="C641" s="2080">
        <v>43080</v>
      </c>
      <c r="D641" s="2080">
        <v>43080</v>
      </c>
      <c r="E641" s="2086" t="s">
        <v>3334</v>
      </c>
      <c r="F641" s="2211" t="s">
        <v>16921</v>
      </c>
      <c r="G641" s="2086" t="s">
        <v>17036</v>
      </c>
      <c r="H641" s="2086"/>
      <c r="I641" s="2086"/>
      <c r="J641" s="2086" t="s">
        <v>2831</v>
      </c>
      <c r="K641" s="2137"/>
      <c r="L641" s="2086"/>
      <c r="M641" s="613">
        <f t="shared" si="12"/>
        <v>14</v>
      </c>
      <c r="N641" s="1795">
        <f t="shared" si="13"/>
        <v>9</v>
      </c>
      <c r="O641" s="2139"/>
      <c r="P641" s="2214">
        <v>50</v>
      </c>
    </row>
    <row r="642" spans="1:16" ht="12.6" customHeight="1">
      <c r="A642" s="2080">
        <v>43084</v>
      </c>
      <c r="B642" s="2192">
        <v>43066</v>
      </c>
      <c r="C642" s="2206">
        <v>43089</v>
      </c>
      <c r="D642" s="2206">
        <v>43096</v>
      </c>
      <c r="E642" s="2055" t="s">
        <v>3334</v>
      </c>
      <c r="F642" s="2211" t="s">
        <v>17037</v>
      </c>
      <c r="G642" s="2211" t="s">
        <v>17038</v>
      </c>
      <c r="H642" s="2211"/>
      <c r="I642" s="2055"/>
      <c r="J642" s="2055" t="s">
        <v>2034</v>
      </c>
      <c r="K642" s="2137"/>
      <c r="L642" s="2086"/>
      <c r="M642" s="613">
        <f t="shared" si="12"/>
        <v>18</v>
      </c>
      <c r="N642" s="1795">
        <f t="shared" si="13"/>
        <v>13</v>
      </c>
      <c r="O642" s="2139"/>
      <c r="P642" s="2214">
        <v>51</v>
      </c>
    </row>
    <row r="643" spans="1:16" ht="12.6" customHeight="1">
      <c r="A643" s="2080">
        <v>43081</v>
      </c>
      <c r="B643" s="2194">
        <v>43066</v>
      </c>
      <c r="C643" s="2080">
        <v>43096</v>
      </c>
      <c r="D643" s="2080">
        <v>43096</v>
      </c>
      <c r="E643" s="2086" t="s">
        <v>3335</v>
      </c>
      <c r="F643" s="2086" t="s">
        <v>12555</v>
      </c>
      <c r="G643" s="2086" t="s">
        <v>17039</v>
      </c>
      <c r="H643" s="2086"/>
      <c r="I643" s="2086"/>
      <c r="J643" s="2086" t="s">
        <v>11881</v>
      </c>
      <c r="K643" s="2137"/>
      <c r="L643" s="2086"/>
      <c r="M643" s="613">
        <f t="shared" si="12"/>
        <v>15</v>
      </c>
      <c r="N643" s="1795">
        <f t="shared" si="13"/>
        <v>10</v>
      </c>
      <c r="O643" s="2139"/>
      <c r="P643" s="2214">
        <v>52</v>
      </c>
    </row>
    <row r="644" spans="1:16" ht="12.6" customHeight="1">
      <c r="A644" s="2080">
        <v>43081</v>
      </c>
      <c r="B644" s="2194">
        <v>43067</v>
      </c>
      <c r="C644" s="2080">
        <v>43097</v>
      </c>
      <c r="D644" s="2080">
        <v>43097</v>
      </c>
      <c r="E644" s="2086" t="s">
        <v>3334</v>
      </c>
      <c r="F644" s="2086" t="s">
        <v>17040</v>
      </c>
      <c r="G644" s="2086" t="s">
        <v>17041</v>
      </c>
      <c r="H644" s="2086"/>
      <c r="I644" s="2086"/>
      <c r="J644" s="2086" t="s">
        <v>2846</v>
      </c>
      <c r="K644" s="2137"/>
      <c r="L644" s="2086"/>
      <c r="M644" s="613">
        <f t="shared" si="12"/>
        <v>14</v>
      </c>
      <c r="N644" s="1795">
        <f t="shared" si="13"/>
        <v>9</v>
      </c>
      <c r="O644" s="2139"/>
      <c r="P644" s="2214">
        <v>53</v>
      </c>
    </row>
    <row r="645" spans="1:16" ht="12.6" customHeight="1">
      <c r="A645" s="2104">
        <v>43070</v>
      </c>
      <c r="B645" s="2194">
        <v>43068</v>
      </c>
      <c r="C645" s="2104">
        <v>43070</v>
      </c>
      <c r="D645" s="2080">
        <v>43098</v>
      </c>
      <c r="E645" s="2086" t="s">
        <v>3334</v>
      </c>
      <c r="F645" s="2086" t="s">
        <v>17042</v>
      </c>
      <c r="G645" s="2086" t="s">
        <v>17043</v>
      </c>
      <c r="H645" s="2086"/>
      <c r="I645" s="2086"/>
      <c r="J645" s="2086" t="s">
        <v>2846</v>
      </c>
      <c r="K645" s="2137"/>
      <c r="L645" s="2086"/>
      <c r="M645" s="613">
        <f t="shared" si="12"/>
        <v>2</v>
      </c>
      <c r="N645" s="1795">
        <f t="shared" si="13"/>
        <v>1</v>
      </c>
      <c r="O645" s="2139"/>
      <c r="P645" s="2214">
        <v>54</v>
      </c>
    </row>
    <row r="646" spans="1:16" ht="12.6" customHeight="1">
      <c r="A646" s="2080">
        <v>43077</v>
      </c>
      <c r="B646" s="2192">
        <v>43068</v>
      </c>
      <c r="C646" s="2104">
        <v>43075</v>
      </c>
      <c r="D646" s="2080">
        <v>43097</v>
      </c>
      <c r="E646" s="2086" t="s">
        <v>3334</v>
      </c>
      <c r="F646" s="2086" t="s">
        <v>17044</v>
      </c>
      <c r="G646" s="2086" t="s">
        <v>17045</v>
      </c>
      <c r="H646" s="2086"/>
      <c r="I646" s="2086"/>
      <c r="J646" s="2086" t="s">
        <v>11881</v>
      </c>
      <c r="K646" s="2137"/>
      <c r="L646" s="2086"/>
      <c r="M646" s="613">
        <f t="shared" si="12"/>
        <v>9</v>
      </c>
      <c r="N646" s="1795">
        <f t="shared" si="13"/>
        <v>6</v>
      </c>
      <c r="O646" s="2139"/>
      <c r="P646" s="2214">
        <v>55</v>
      </c>
    </row>
    <row r="647" spans="1:16" ht="12.6" customHeight="1">
      <c r="A647" s="2080">
        <v>43081</v>
      </c>
      <c r="B647" s="2194">
        <v>43068</v>
      </c>
      <c r="C647" s="2080">
        <v>43099</v>
      </c>
      <c r="D647" s="2080">
        <v>43099</v>
      </c>
      <c r="E647" s="2086" t="s">
        <v>3334</v>
      </c>
      <c r="F647" s="2086" t="s">
        <v>17046</v>
      </c>
      <c r="G647" s="2086" t="s">
        <v>17047</v>
      </c>
      <c r="H647" s="2086"/>
      <c r="I647" s="2086"/>
      <c r="J647" s="2086" t="s">
        <v>11881</v>
      </c>
      <c r="K647" s="2086"/>
      <c r="L647" s="2086"/>
      <c r="M647" s="613">
        <f t="shared" si="12"/>
        <v>13</v>
      </c>
      <c r="N647" s="1795">
        <f t="shared" si="13"/>
        <v>8</v>
      </c>
      <c r="O647" s="2139"/>
      <c r="P647" s="2214">
        <v>56</v>
      </c>
    </row>
    <row r="648" spans="1:16" ht="12.6" customHeight="1">
      <c r="A648" s="2080">
        <v>43083</v>
      </c>
      <c r="B648" s="2192">
        <v>43067</v>
      </c>
      <c r="C648" s="2206">
        <v>43098</v>
      </c>
      <c r="D648" s="2206">
        <v>43098</v>
      </c>
      <c r="E648" s="2055" t="s">
        <v>3334</v>
      </c>
      <c r="F648" s="2211" t="s">
        <v>17048</v>
      </c>
      <c r="G648" s="2211" t="s">
        <v>17049</v>
      </c>
      <c r="H648" s="2211"/>
      <c r="I648" s="2055"/>
      <c r="J648" s="2055" t="s">
        <v>2034</v>
      </c>
      <c r="K648" s="2137"/>
      <c r="L648" s="2086"/>
      <c r="M648" s="613">
        <f t="shared" si="12"/>
        <v>16</v>
      </c>
      <c r="N648" s="1795">
        <f t="shared" si="13"/>
        <v>11</v>
      </c>
      <c r="O648" s="2139"/>
      <c r="P648" s="2214">
        <v>57</v>
      </c>
    </row>
    <row r="649" spans="1:16" ht="12.6" customHeight="1">
      <c r="A649" s="2080">
        <v>43082</v>
      </c>
      <c r="B649" s="2192">
        <v>43069</v>
      </c>
      <c r="C649" s="2206">
        <v>43084</v>
      </c>
      <c r="D649" s="2206">
        <v>43099</v>
      </c>
      <c r="E649" s="2055" t="s">
        <v>3334</v>
      </c>
      <c r="F649" s="2211" t="s">
        <v>17050</v>
      </c>
      <c r="G649" s="2211" t="s">
        <v>17051</v>
      </c>
      <c r="H649" s="2211"/>
      <c r="I649" s="2055"/>
      <c r="J649" s="2055" t="s">
        <v>2034</v>
      </c>
      <c r="K649" s="2137"/>
      <c r="L649" s="2086"/>
      <c r="M649" s="613">
        <f t="shared" si="12"/>
        <v>13</v>
      </c>
      <c r="N649" s="1795">
        <f t="shared" si="13"/>
        <v>8</v>
      </c>
      <c r="O649" s="2139"/>
      <c r="P649" s="2214">
        <v>58</v>
      </c>
    </row>
    <row r="650" spans="1:16" ht="12.6" customHeight="1">
      <c r="A650" s="905">
        <v>43084</v>
      </c>
      <c r="B650" s="2193">
        <v>43068</v>
      </c>
      <c r="C650" s="904">
        <v>43091</v>
      </c>
      <c r="D650" s="904">
        <v>43098</v>
      </c>
      <c r="E650" s="404" t="s">
        <v>3334</v>
      </c>
      <c r="F650" s="622" t="s">
        <v>17052</v>
      </c>
      <c r="G650" s="622" t="s">
        <v>17053</v>
      </c>
      <c r="H650" s="404" t="s">
        <v>17054</v>
      </c>
      <c r="I650" s="34"/>
      <c r="J650" s="404" t="s">
        <v>2831</v>
      </c>
      <c r="K650" s="2146"/>
      <c r="L650" s="404"/>
      <c r="M650" s="613">
        <f t="shared" si="12"/>
        <v>16</v>
      </c>
      <c r="N650" s="1795">
        <f t="shared" si="13"/>
        <v>11</v>
      </c>
      <c r="O650" s="1839"/>
      <c r="P650" s="2214">
        <v>59</v>
      </c>
    </row>
    <row r="651" spans="1:16" ht="12.6" customHeight="1">
      <c r="A651" s="2080">
        <v>43088</v>
      </c>
      <c r="B651" s="2192">
        <v>43068</v>
      </c>
      <c r="C651" s="2104">
        <v>43098</v>
      </c>
      <c r="D651" s="2104">
        <v>43098</v>
      </c>
      <c r="E651" s="2086" t="s">
        <v>3335</v>
      </c>
      <c r="F651" s="396" t="s">
        <v>17055</v>
      </c>
      <c r="G651" s="396" t="s">
        <v>17056</v>
      </c>
      <c r="H651" s="396"/>
      <c r="I651" s="2086"/>
      <c r="J651" s="2086" t="s">
        <v>2831</v>
      </c>
      <c r="K651" s="2137"/>
      <c r="L651" s="2086"/>
      <c r="M651" s="613">
        <f t="shared" si="12"/>
        <v>20</v>
      </c>
      <c r="N651" s="1795">
        <f t="shared" si="13"/>
        <v>13</v>
      </c>
      <c r="O651" s="2139"/>
      <c r="P651" s="2214">
        <v>60</v>
      </c>
    </row>
    <row r="652" spans="1:16" ht="12.6" customHeight="1">
      <c r="A652" s="2080">
        <v>43097</v>
      </c>
      <c r="B652" s="2193">
        <v>43067</v>
      </c>
      <c r="C652" s="904">
        <v>43097</v>
      </c>
      <c r="D652" s="907">
        <v>43097</v>
      </c>
      <c r="E652" s="404" t="s">
        <v>3334</v>
      </c>
      <c r="F652" s="2215" t="s">
        <v>17000</v>
      </c>
      <c r="G652" s="622" t="s">
        <v>17057</v>
      </c>
      <c r="H652" s="622"/>
      <c r="I652" s="404"/>
      <c r="J652" s="404" t="s">
        <v>2969</v>
      </c>
      <c r="K652" s="2137"/>
      <c r="L652" s="2086"/>
      <c r="M652" s="613">
        <f t="shared" si="12"/>
        <v>30</v>
      </c>
      <c r="N652" s="1795">
        <f t="shared" si="13"/>
        <v>21</v>
      </c>
      <c r="O652" s="2139"/>
      <c r="P652" s="2214">
        <v>61</v>
      </c>
    </row>
    <row r="653" spans="1:16" ht="12.6" customHeight="1">
      <c r="A653" s="2080">
        <v>43098</v>
      </c>
      <c r="B653" s="2194">
        <v>43068</v>
      </c>
      <c r="C653" s="2080">
        <v>43098</v>
      </c>
      <c r="D653" s="2080">
        <v>43098</v>
      </c>
      <c r="E653" s="2086" t="s">
        <v>3334</v>
      </c>
      <c r="F653" s="2215" t="s">
        <v>17058</v>
      </c>
      <c r="G653" s="2086" t="s">
        <v>17059</v>
      </c>
      <c r="H653" s="2086"/>
      <c r="I653" s="2086"/>
      <c r="J653" s="2086" t="s">
        <v>11881</v>
      </c>
      <c r="K653" s="2137"/>
      <c r="L653" s="2086"/>
      <c r="M653" s="613">
        <f t="shared" si="12"/>
        <v>30</v>
      </c>
      <c r="N653" s="1795">
        <f t="shared" si="13"/>
        <v>21</v>
      </c>
      <c r="O653" s="2139"/>
      <c r="P653" s="2214">
        <v>62</v>
      </c>
    </row>
    <row r="654" spans="1:16" ht="12.6" customHeight="1">
      <c r="A654" s="2104">
        <v>43098</v>
      </c>
      <c r="B654" s="2192">
        <v>43068</v>
      </c>
      <c r="C654" s="2104">
        <v>43098</v>
      </c>
      <c r="D654" s="2104">
        <v>43098</v>
      </c>
      <c r="E654" s="2086" t="s">
        <v>3334</v>
      </c>
      <c r="F654" s="2216" t="s">
        <v>17000</v>
      </c>
      <c r="G654" s="396" t="s">
        <v>17060</v>
      </c>
      <c r="H654" s="396"/>
      <c r="I654" s="2086"/>
      <c r="J654" s="2086" t="s">
        <v>2846</v>
      </c>
      <c r="K654" s="2137"/>
      <c r="L654" s="2086"/>
      <c r="M654" s="613">
        <f t="shared" si="12"/>
        <v>30</v>
      </c>
      <c r="N654" s="1795">
        <f t="shared" si="13"/>
        <v>21</v>
      </c>
      <c r="O654" s="2139"/>
      <c r="P654" s="2214">
        <v>63</v>
      </c>
    </row>
    <row r="655" spans="1:16" ht="12.6" customHeight="1">
      <c r="A655" s="2080">
        <v>43088</v>
      </c>
      <c r="B655" s="2186">
        <v>43070</v>
      </c>
      <c r="C655" s="907">
        <v>43096</v>
      </c>
      <c r="D655" s="907">
        <v>43103</v>
      </c>
      <c r="E655" s="421" t="s">
        <v>3334</v>
      </c>
      <c r="F655" s="731" t="s">
        <v>17061</v>
      </c>
      <c r="G655" s="731" t="s">
        <v>17062</v>
      </c>
      <c r="H655" s="731"/>
      <c r="I655" s="421"/>
      <c r="J655" s="421" t="s">
        <v>2034</v>
      </c>
      <c r="K655" s="2137"/>
      <c r="L655" s="2086"/>
      <c r="M655" s="613">
        <f t="shared" si="12"/>
        <v>18</v>
      </c>
      <c r="N655" s="1795">
        <f t="shared" si="13"/>
        <v>11</v>
      </c>
      <c r="O655" s="2209">
        <f>AVERAGE(M655:M700)</f>
        <v>16.600000000000001</v>
      </c>
      <c r="P655" s="2214">
        <v>1</v>
      </c>
    </row>
    <row r="656" spans="1:16" ht="12.6" customHeight="1">
      <c r="A656" s="2080">
        <v>43088</v>
      </c>
      <c r="B656" s="2186">
        <v>43070</v>
      </c>
      <c r="C656" s="907">
        <v>43084</v>
      </c>
      <c r="D656" s="907">
        <v>43098</v>
      </c>
      <c r="E656" s="421" t="s">
        <v>3334</v>
      </c>
      <c r="F656" s="731" t="s">
        <v>17063</v>
      </c>
      <c r="G656" s="731" t="s">
        <v>17064</v>
      </c>
      <c r="H656" s="731"/>
      <c r="I656" s="421"/>
      <c r="J656" s="421" t="s">
        <v>2969</v>
      </c>
      <c r="K656" s="2137"/>
      <c r="L656" s="2086"/>
      <c r="M656" s="613">
        <f t="shared" si="12"/>
        <v>18</v>
      </c>
      <c r="N656" s="1795">
        <f t="shared" si="13"/>
        <v>11</v>
      </c>
      <c r="O656" s="2139"/>
      <c r="P656" s="2214">
        <v>2</v>
      </c>
    </row>
    <row r="657" spans="1:16" ht="12.6" customHeight="1">
      <c r="A657" s="2104">
        <v>43074</v>
      </c>
      <c r="B657" s="2177">
        <v>43073</v>
      </c>
      <c r="C657" s="2104">
        <v>43080</v>
      </c>
      <c r="D657" s="2104">
        <v>43080</v>
      </c>
      <c r="E657" s="2086" t="s">
        <v>3335</v>
      </c>
      <c r="F657" s="396" t="s">
        <v>17065</v>
      </c>
      <c r="G657" s="396" t="s">
        <v>17066</v>
      </c>
      <c r="H657" s="396"/>
      <c r="I657" s="2086"/>
      <c r="J657" s="2086" t="s">
        <v>2831</v>
      </c>
      <c r="K657" s="2137"/>
      <c r="L657" s="2086"/>
      <c r="M657" s="613">
        <f t="shared" si="12"/>
        <v>1</v>
      </c>
      <c r="N657" s="1795">
        <f t="shared" si="13"/>
        <v>0</v>
      </c>
      <c r="P657" s="2214">
        <v>3</v>
      </c>
    </row>
    <row r="658" spans="1:16" ht="12.6" customHeight="1">
      <c r="A658" s="2104">
        <v>43074</v>
      </c>
      <c r="B658" s="2177">
        <v>43073</v>
      </c>
      <c r="C658" s="2104">
        <v>43080</v>
      </c>
      <c r="D658" s="2104">
        <v>43080</v>
      </c>
      <c r="E658" s="2086" t="s">
        <v>3334</v>
      </c>
      <c r="F658" s="396" t="s">
        <v>17067</v>
      </c>
      <c r="G658" s="396" t="s">
        <v>17068</v>
      </c>
      <c r="H658" s="396"/>
      <c r="I658" s="2086"/>
      <c r="J658" s="2086" t="s">
        <v>2831</v>
      </c>
      <c r="K658" s="2137"/>
      <c r="L658" s="2086"/>
      <c r="M658" s="613">
        <f t="shared" si="12"/>
        <v>1</v>
      </c>
      <c r="N658" s="1795">
        <f t="shared" si="13"/>
        <v>0</v>
      </c>
      <c r="O658" s="2139"/>
      <c r="P658" s="2214">
        <v>4</v>
      </c>
    </row>
    <row r="659" spans="1:16" ht="12.6" customHeight="1">
      <c r="A659" s="2080">
        <v>43097</v>
      </c>
      <c r="B659" s="2177">
        <v>43073</v>
      </c>
      <c r="C659" s="2104">
        <v>42738</v>
      </c>
      <c r="D659" s="2104">
        <v>43103</v>
      </c>
      <c r="E659" s="2086" t="s">
        <v>3334</v>
      </c>
      <c r="F659" s="2086" t="s">
        <v>14855</v>
      </c>
      <c r="G659" s="2086" t="s">
        <v>17069</v>
      </c>
      <c r="H659" s="2086"/>
      <c r="I659" s="2086"/>
      <c r="J659" s="2086" t="s">
        <v>11881</v>
      </c>
      <c r="K659" s="2137"/>
      <c r="L659" s="2086"/>
      <c r="M659" s="613">
        <f t="shared" si="12"/>
        <v>24</v>
      </c>
      <c r="N659" s="1795">
        <f t="shared" si="13"/>
        <v>17</v>
      </c>
      <c r="O659" s="2139"/>
      <c r="P659" s="2214">
        <v>5</v>
      </c>
    </row>
    <row r="660" spans="1:16" ht="12.6" customHeight="1">
      <c r="A660" s="2104">
        <v>43102</v>
      </c>
      <c r="B660" s="2177">
        <v>43073</v>
      </c>
      <c r="C660" s="2080">
        <v>43091</v>
      </c>
      <c r="D660" s="2104">
        <v>43103</v>
      </c>
      <c r="E660" s="2086" t="s">
        <v>3334</v>
      </c>
      <c r="F660" s="2086" t="s">
        <v>17070</v>
      </c>
      <c r="G660" s="2086" t="s">
        <v>17071</v>
      </c>
      <c r="H660" s="2086"/>
      <c r="I660" s="2086"/>
      <c r="J660" s="2086" t="s">
        <v>2846</v>
      </c>
      <c r="K660" s="2137"/>
      <c r="L660" s="2086"/>
      <c r="M660" s="613">
        <f t="shared" si="12"/>
        <v>29</v>
      </c>
      <c r="N660" s="1795">
        <f t="shared" si="13"/>
        <v>20</v>
      </c>
      <c r="O660" s="2139"/>
      <c r="P660" s="2214">
        <v>6</v>
      </c>
    </row>
    <row r="661" spans="1:16" ht="12.6" customHeight="1">
      <c r="A661" s="2104">
        <v>43075</v>
      </c>
      <c r="B661" s="2177">
        <v>43074</v>
      </c>
      <c r="C661" s="2080">
        <v>43081</v>
      </c>
      <c r="D661" s="2104">
        <v>43104</v>
      </c>
      <c r="E661" s="2086" t="s">
        <v>3334</v>
      </c>
      <c r="F661" s="2086" t="s">
        <v>17072</v>
      </c>
      <c r="G661" s="2086" t="s">
        <v>17073</v>
      </c>
      <c r="H661" s="2086"/>
      <c r="I661" s="2086"/>
      <c r="J661" s="2086" t="s">
        <v>11881</v>
      </c>
      <c r="K661" s="2137"/>
      <c r="L661" s="2086"/>
      <c r="M661" s="613">
        <f t="shared" si="12"/>
        <v>1</v>
      </c>
      <c r="N661" s="1795">
        <f t="shared" si="13"/>
        <v>0</v>
      </c>
      <c r="O661" s="2139"/>
      <c r="P661" s="2214">
        <v>7</v>
      </c>
    </row>
    <row r="662" spans="1:16" ht="12.6" customHeight="1">
      <c r="A662" s="2080">
        <v>43088</v>
      </c>
      <c r="B662" s="2186">
        <v>43075</v>
      </c>
      <c r="C662" s="907">
        <v>43105</v>
      </c>
      <c r="D662" s="907">
        <v>43105</v>
      </c>
      <c r="E662" s="421" t="s">
        <v>3334</v>
      </c>
      <c r="F662" s="731" t="s">
        <v>17074</v>
      </c>
      <c r="G662" s="731" t="s">
        <v>17075</v>
      </c>
      <c r="H662" s="731"/>
      <c r="I662" s="421"/>
      <c r="J662" s="421" t="s">
        <v>2969</v>
      </c>
      <c r="K662" s="2137"/>
      <c r="L662" s="2086"/>
      <c r="M662" s="613">
        <f t="shared" si="12"/>
        <v>13</v>
      </c>
      <c r="N662" s="1795">
        <f t="shared" si="13"/>
        <v>8</v>
      </c>
      <c r="O662" s="2139"/>
      <c r="P662" s="2214">
        <v>8</v>
      </c>
    </row>
    <row r="663" spans="1:16" ht="12.6" customHeight="1">
      <c r="A663" s="2080">
        <v>43083</v>
      </c>
      <c r="B663" s="2177">
        <v>43076</v>
      </c>
      <c r="C663" s="2080">
        <v>43084</v>
      </c>
      <c r="D663" s="2080">
        <v>43084</v>
      </c>
      <c r="E663" s="2086" t="s">
        <v>3334</v>
      </c>
      <c r="F663" s="2086" t="s">
        <v>15015</v>
      </c>
      <c r="G663" s="2086" t="s">
        <v>17076</v>
      </c>
      <c r="H663" s="2086"/>
      <c r="I663" s="2086"/>
      <c r="J663" s="2086" t="s">
        <v>11881</v>
      </c>
      <c r="K663" s="2137"/>
      <c r="L663" s="2086"/>
      <c r="M663" s="613">
        <f t="shared" si="12"/>
        <v>7</v>
      </c>
      <c r="N663" s="1795">
        <f t="shared" si="13"/>
        <v>4</v>
      </c>
      <c r="O663" s="2139"/>
      <c r="P663" s="2214">
        <v>9</v>
      </c>
    </row>
    <row r="664" spans="1:16" ht="12.6" customHeight="1">
      <c r="A664" s="2104">
        <v>43098</v>
      </c>
      <c r="B664" s="2177">
        <v>43076</v>
      </c>
      <c r="C664" s="2104">
        <v>43106</v>
      </c>
      <c r="D664" s="2206">
        <v>43106</v>
      </c>
      <c r="E664" s="2086" t="s">
        <v>3334</v>
      </c>
      <c r="F664" s="396" t="s">
        <v>17077</v>
      </c>
      <c r="G664" s="396" t="s">
        <v>17078</v>
      </c>
      <c r="H664" s="396"/>
      <c r="I664" s="2086"/>
      <c r="J664" s="2086" t="s">
        <v>2034</v>
      </c>
      <c r="K664" s="2086"/>
      <c r="L664" s="2086"/>
      <c r="M664" s="613">
        <f t="shared" si="12"/>
        <v>22</v>
      </c>
      <c r="N664" s="1795">
        <f t="shared" si="13"/>
        <v>15</v>
      </c>
      <c r="O664" s="2139"/>
      <c r="P664" s="2214">
        <v>10</v>
      </c>
    </row>
    <row r="665" spans="1:16" ht="12.6" customHeight="1">
      <c r="A665" s="2080">
        <v>43082</v>
      </c>
      <c r="B665" s="2177">
        <v>43077</v>
      </c>
      <c r="C665" s="2104">
        <v>43091</v>
      </c>
      <c r="D665" s="2104">
        <v>43108</v>
      </c>
      <c r="E665" s="2086" t="s">
        <v>3334</v>
      </c>
      <c r="F665" s="396" t="s">
        <v>17079</v>
      </c>
      <c r="G665" s="396" t="s">
        <v>17080</v>
      </c>
      <c r="H665" s="396"/>
      <c r="I665" s="2086"/>
      <c r="J665" s="2086" t="s">
        <v>2033</v>
      </c>
      <c r="K665" s="2137"/>
      <c r="L665" s="2086"/>
      <c r="M665" s="613">
        <f t="shared" ref="M665:M699" si="14">(A665-B665)</f>
        <v>5</v>
      </c>
      <c r="N665" s="1795">
        <f t="shared" ref="N665:N699" si="15">NETWORKDAYS(B665,A665,A665:B665)</f>
        <v>2</v>
      </c>
      <c r="O665" s="2139"/>
      <c r="P665" s="2214">
        <v>11</v>
      </c>
    </row>
    <row r="666" spans="1:16" ht="12.6" customHeight="1">
      <c r="A666" s="2080">
        <v>43089</v>
      </c>
      <c r="B666" s="2177">
        <v>43077</v>
      </c>
      <c r="C666" s="2104">
        <v>43105</v>
      </c>
      <c r="D666" s="2104">
        <v>43107</v>
      </c>
      <c r="E666" s="2086" t="s">
        <v>3335</v>
      </c>
      <c r="F666" s="396" t="s">
        <v>2628</v>
      </c>
      <c r="G666" s="396" t="s">
        <v>17081</v>
      </c>
      <c r="H666" s="396"/>
      <c r="I666" s="2086"/>
      <c r="J666" s="2086" t="s">
        <v>2831</v>
      </c>
      <c r="K666" s="2137"/>
      <c r="L666" s="2086"/>
      <c r="M666" s="613">
        <f t="shared" si="14"/>
        <v>12</v>
      </c>
      <c r="N666" s="1795">
        <f t="shared" si="15"/>
        <v>7</v>
      </c>
      <c r="O666" s="2139"/>
      <c r="P666" s="2214">
        <v>12</v>
      </c>
    </row>
    <row r="667" spans="1:16" ht="12.6" customHeight="1">
      <c r="A667" s="2080">
        <v>43096</v>
      </c>
      <c r="B667" s="2186">
        <v>43077</v>
      </c>
      <c r="C667" s="907">
        <v>43103</v>
      </c>
      <c r="D667" s="907">
        <v>43108</v>
      </c>
      <c r="E667" s="421" t="s">
        <v>3334</v>
      </c>
      <c r="F667" s="731" t="s">
        <v>15371</v>
      </c>
      <c r="G667" s="622" t="s">
        <v>17082</v>
      </c>
      <c r="H667" s="622"/>
      <c r="I667" s="404"/>
      <c r="J667" s="404" t="s">
        <v>2969</v>
      </c>
      <c r="K667" s="2137"/>
      <c r="L667" s="2086"/>
      <c r="M667" s="613">
        <f t="shared" si="14"/>
        <v>19</v>
      </c>
      <c r="N667" s="1795">
        <f t="shared" si="15"/>
        <v>12</v>
      </c>
      <c r="O667" s="2139"/>
      <c r="P667" s="2214">
        <v>13</v>
      </c>
    </row>
    <row r="668" spans="1:16" ht="12.6" customHeight="1">
      <c r="A668" s="2080">
        <v>43080</v>
      </c>
      <c r="B668" s="2181">
        <v>43080</v>
      </c>
      <c r="C668" s="2104">
        <v>42739</v>
      </c>
      <c r="D668" s="2080">
        <v>43110</v>
      </c>
      <c r="E668" s="2086" t="s">
        <v>3334</v>
      </c>
      <c r="F668" s="2086" t="s">
        <v>17083</v>
      </c>
      <c r="G668" s="2086" t="s">
        <v>17084</v>
      </c>
      <c r="H668" s="2086"/>
      <c r="I668" s="2086"/>
      <c r="J668" s="2086" t="s">
        <v>2846</v>
      </c>
      <c r="K668" s="2137"/>
      <c r="L668" s="2086"/>
      <c r="M668" s="613">
        <f t="shared" si="14"/>
        <v>0</v>
      </c>
      <c r="N668" s="1795">
        <f t="shared" si="15"/>
        <v>0</v>
      </c>
      <c r="O668" s="2139"/>
      <c r="P668" s="2214">
        <v>14</v>
      </c>
    </row>
    <row r="669" spans="1:16" ht="12.6" customHeight="1">
      <c r="A669" s="2080">
        <v>43091</v>
      </c>
      <c r="B669" s="2217">
        <v>43080</v>
      </c>
      <c r="C669" s="904">
        <v>43107</v>
      </c>
      <c r="D669" s="905">
        <v>43110</v>
      </c>
      <c r="E669" s="404" t="s">
        <v>3334</v>
      </c>
      <c r="F669" s="404" t="s">
        <v>17085</v>
      </c>
      <c r="G669" s="404" t="s">
        <v>17086</v>
      </c>
      <c r="H669" s="404"/>
      <c r="I669" s="404"/>
      <c r="J669" s="404" t="s">
        <v>2846</v>
      </c>
      <c r="K669" s="2137"/>
      <c r="L669" s="2086"/>
      <c r="M669" s="613">
        <f t="shared" si="14"/>
        <v>11</v>
      </c>
      <c r="N669" s="1795">
        <f t="shared" si="15"/>
        <v>8</v>
      </c>
      <c r="O669" s="2139"/>
      <c r="P669" s="2214">
        <v>15</v>
      </c>
    </row>
    <row r="670" spans="1:16" ht="12.6" customHeight="1">
      <c r="A670" s="905">
        <v>43091</v>
      </c>
      <c r="B670" s="2186">
        <v>43081</v>
      </c>
      <c r="C670" s="904">
        <v>43108</v>
      </c>
      <c r="D670" s="904">
        <v>43111</v>
      </c>
      <c r="E670" s="404" t="s">
        <v>3334</v>
      </c>
      <c r="F670" s="622" t="s">
        <v>17087</v>
      </c>
      <c r="G670" s="622" t="s">
        <v>17088</v>
      </c>
      <c r="H670" s="622"/>
      <c r="I670" s="404"/>
      <c r="J670" s="404" t="s">
        <v>2831</v>
      </c>
      <c r="K670" s="2146"/>
      <c r="L670" s="404"/>
      <c r="M670" s="613">
        <f t="shared" si="14"/>
        <v>10</v>
      </c>
      <c r="N670" s="1795">
        <f t="shared" si="15"/>
        <v>7</v>
      </c>
      <c r="O670" s="1839"/>
      <c r="P670" s="2214">
        <v>16</v>
      </c>
    </row>
    <row r="671" spans="1:16" ht="22.8" customHeight="1">
      <c r="A671" s="2080">
        <v>43082</v>
      </c>
      <c r="B671" s="2177">
        <v>43082</v>
      </c>
      <c r="C671" s="2104">
        <v>43091</v>
      </c>
      <c r="D671" s="2104">
        <v>43113</v>
      </c>
      <c r="E671" s="2086" t="s">
        <v>3334</v>
      </c>
      <c r="F671" s="396" t="s">
        <v>17089</v>
      </c>
      <c r="G671" s="396" t="s">
        <v>17090</v>
      </c>
      <c r="H671" s="396"/>
      <c r="I671" s="2086"/>
      <c r="J671" s="2086" t="s">
        <v>2033</v>
      </c>
      <c r="K671" s="2137"/>
      <c r="L671" s="2086"/>
      <c r="M671" s="613">
        <f t="shared" si="14"/>
        <v>0</v>
      </c>
      <c r="N671" s="1795">
        <f t="shared" si="15"/>
        <v>0</v>
      </c>
      <c r="O671" s="2139"/>
      <c r="P671" s="2214">
        <v>17</v>
      </c>
    </row>
    <row r="672" spans="1:16" ht="12.6" customHeight="1">
      <c r="A672" s="2080">
        <v>43089</v>
      </c>
      <c r="B672" s="2181">
        <v>43082</v>
      </c>
      <c r="C672" s="2080">
        <v>43098</v>
      </c>
      <c r="D672" s="2080">
        <v>43112</v>
      </c>
      <c r="E672" s="2086" t="s">
        <v>3334</v>
      </c>
      <c r="F672" s="2086" t="s">
        <v>17091</v>
      </c>
      <c r="G672" s="2086" t="s">
        <v>17092</v>
      </c>
      <c r="H672" s="2086" t="s">
        <v>3660</v>
      </c>
      <c r="I672" s="2086"/>
      <c r="J672" s="2086" t="s">
        <v>2846</v>
      </c>
      <c r="K672" s="2137"/>
      <c r="L672" s="2086"/>
      <c r="M672" s="613">
        <f t="shared" si="14"/>
        <v>7</v>
      </c>
      <c r="N672" s="1795">
        <f t="shared" si="15"/>
        <v>4</v>
      </c>
      <c r="O672" s="2139"/>
      <c r="P672" s="2214">
        <v>18</v>
      </c>
    </row>
    <row r="673" spans="1:16" ht="12.6" customHeight="1">
      <c r="A673" s="2080">
        <v>43087</v>
      </c>
      <c r="B673" s="2177">
        <v>43083</v>
      </c>
      <c r="C673" s="2104">
        <v>42738</v>
      </c>
      <c r="D673" s="2206">
        <v>43113</v>
      </c>
      <c r="E673" s="2086" t="s">
        <v>3334</v>
      </c>
      <c r="F673" s="396" t="s">
        <v>17093</v>
      </c>
      <c r="G673" s="396" t="s">
        <v>17094</v>
      </c>
      <c r="H673" s="396" t="s">
        <v>3660</v>
      </c>
      <c r="I673" s="2086"/>
      <c r="J673" s="2086" t="s">
        <v>2046</v>
      </c>
      <c r="K673" s="2137"/>
      <c r="L673" s="2086"/>
      <c r="M673" s="613">
        <f t="shared" si="14"/>
        <v>4</v>
      </c>
      <c r="N673" s="1795">
        <f t="shared" si="15"/>
        <v>1</v>
      </c>
      <c r="O673" s="2139"/>
      <c r="P673" s="2214">
        <v>19</v>
      </c>
    </row>
    <row r="674" spans="1:16" ht="12.6" customHeight="1">
      <c r="A674" s="2080">
        <v>43087</v>
      </c>
      <c r="B674" s="2177">
        <v>43084</v>
      </c>
      <c r="C674" s="2104">
        <v>43091</v>
      </c>
      <c r="D674" s="2104">
        <v>43117</v>
      </c>
      <c r="E674" s="2086" t="s">
        <v>3334</v>
      </c>
      <c r="F674" s="2" t="s">
        <v>17095</v>
      </c>
      <c r="G674" s="396" t="s">
        <v>17096</v>
      </c>
      <c r="H674" s="396" t="s">
        <v>4449</v>
      </c>
      <c r="I674" s="2086"/>
      <c r="J674" s="2086" t="s">
        <v>2033</v>
      </c>
      <c r="K674" s="2137"/>
      <c r="L674" s="2086"/>
      <c r="M674" s="613">
        <f t="shared" si="14"/>
        <v>3</v>
      </c>
      <c r="N674" s="1795">
        <f t="shared" si="15"/>
        <v>0</v>
      </c>
      <c r="O674" s="2139"/>
      <c r="P674" s="2214">
        <v>20</v>
      </c>
    </row>
    <row r="675" spans="1:16" ht="12.6" customHeight="1">
      <c r="A675" s="2080">
        <v>43096</v>
      </c>
      <c r="B675" s="2181">
        <v>43091</v>
      </c>
      <c r="C675" s="2080">
        <v>42747</v>
      </c>
      <c r="D675" s="2080">
        <v>43121</v>
      </c>
      <c r="E675" s="2086" t="s">
        <v>3334</v>
      </c>
      <c r="F675" s="2086" t="s">
        <v>17097</v>
      </c>
      <c r="G675" s="2086" t="s">
        <v>17098</v>
      </c>
      <c r="H675" s="2086"/>
      <c r="I675" s="2086"/>
      <c r="J675" s="2086" t="s">
        <v>2846</v>
      </c>
      <c r="K675" s="2137"/>
      <c r="L675" s="2086"/>
      <c r="M675" s="613">
        <f t="shared" si="14"/>
        <v>5</v>
      </c>
      <c r="N675" s="1795">
        <f t="shared" si="15"/>
        <v>2</v>
      </c>
      <c r="O675" s="2139"/>
      <c r="P675" s="2214">
        <v>21</v>
      </c>
    </row>
    <row r="676" spans="1:16" ht="22.8" customHeight="1">
      <c r="A676" s="2104">
        <v>43103</v>
      </c>
      <c r="B676" s="2177">
        <v>43070</v>
      </c>
      <c r="C676" s="2104"/>
      <c r="D676" s="2104">
        <v>43103</v>
      </c>
      <c r="E676" s="2086" t="s">
        <v>3334</v>
      </c>
      <c r="F676" s="396" t="s">
        <v>3337</v>
      </c>
      <c r="G676" s="396" t="s">
        <v>17099</v>
      </c>
      <c r="H676" s="396"/>
      <c r="I676" s="2086"/>
      <c r="J676" s="2086" t="s">
        <v>2033</v>
      </c>
      <c r="K676" s="2086"/>
      <c r="L676" s="2086"/>
      <c r="M676" s="613">
        <f t="shared" si="14"/>
        <v>33</v>
      </c>
      <c r="N676" s="1795">
        <f t="shared" si="15"/>
        <v>22</v>
      </c>
      <c r="O676" s="2139"/>
      <c r="P676" s="2214">
        <v>22</v>
      </c>
    </row>
    <row r="677" spans="1:16" ht="12.6" customHeight="1">
      <c r="A677" s="2080">
        <v>43083</v>
      </c>
      <c r="B677" s="2177">
        <v>43074</v>
      </c>
      <c r="C677" s="2104"/>
      <c r="D677" s="2104">
        <v>43105</v>
      </c>
      <c r="E677" s="2086" t="s">
        <v>3334</v>
      </c>
      <c r="F677" s="396" t="s">
        <v>17100</v>
      </c>
      <c r="G677" s="396" t="s">
        <v>17101</v>
      </c>
      <c r="H677" s="396"/>
      <c r="I677" s="2086"/>
      <c r="J677" s="2086" t="s">
        <v>2033</v>
      </c>
      <c r="K677" s="2086"/>
      <c r="L677" s="2086"/>
      <c r="M677" s="613">
        <f t="shared" si="14"/>
        <v>9</v>
      </c>
      <c r="N677" s="1795">
        <f t="shared" si="15"/>
        <v>6</v>
      </c>
      <c r="O677" s="2139"/>
      <c r="P677" s="2214">
        <v>23</v>
      </c>
    </row>
    <row r="678" spans="1:16" ht="12.6" customHeight="1">
      <c r="A678" s="2104">
        <v>43103</v>
      </c>
      <c r="B678" s="2177">
        <v>43073</v>
      </c>
      <c r="C678" s="2080">
        <v>43084</v>
      </c>
      <c r="D678" s="2104">
        <v>43103</v>
      </c>
      <c r="E678" s="2086" t="s">
        <v>3334</v>
      </c>
      <c r="F678" s="2215" t="s">
        <v>17000</v>
      </c>
      <c r="G678" s="2086" t="s">
        <v>17102</v>
      </c>
      <c r="H678" s="2086"/>
      <c r="I678" s="2086"/>
      <c r="J678" s="2086" t="s">
        <v>2846</v>
      </c>
      <c r="K678" s="2137"/>
      <c r="L678" s="2086"/>
      <c r="M678" s="613">
        <f t="shared" si="14"/>
        <v>30</v>
      </c>
      <c r="N678" s="1795">
        <f t="shared" si="15"/>
        <v>21</v>
      </c>
      <c r="O678" s="2139"/>
      <c r="P678" s="2214">
        <v>24</v>
      </c>
    </row>
    <row r="679" spans="1:16" ht="12.6" customHeight="1">
      <c r="A679" s="2104">
        <v>43104</v>
      </c>
      <c r="B679" s="2186">
        <v>43073</v>
      </c>
      <c r="C679" s="904">
        <v>43098</v>
      </c>
      <c r="D679" s="904">
        <v>43104</v>
      </c>
      <c r="E679" s="404" t="s">
        <v>3334</v>
      </c>
      <c r="F679" s="622" t="s">
        <v>17103</v>
      </c>
      <c r="G679" s="622" t="s">
        <v>17104</v>
      </c>
      <c r="H679" s="622"/>
      <c r="I679" s="404"/>
      <c r="J679" s="404" t="s">
        <v>2969</v>
      </c>
      <c r="K679" s="2137"/>
      <c r="L679" s="2086"/>
      <c r="M679" s="613">
        <f t="shared" si="14"/>
        <v>31</v>
      </c>
      <c r="N679" s="1795">
        <f t="shared" si="15"/>
        <v>22</v>
      </c>
      <c r="O679" s="2139"/>
      <c r="P679" s="2214">
        <v>25</v>
      </c>
    </row>
    <row r="680" spans="1:16" ht="12.6" customHeight="1">
      <c r="A680" s="2104">
        <v>43104</v>
      </c>
      <c r="B680" s="2177">
        <v>43096</v>
      </c>
      <c r="C680" s="2104">
        <v>43119</v>
      </c>
      <c r="D680" s="2104">
        <v>43127</v>
      </c>
      <c r="E680" s="2086" t="s">
        <v>3334</v>
      </c>
      <c r="F680" s="396" t="s">
        <v>17105</v>
      </c>
      <c r="G680" s="396" t="s">
        <v>17106</v>
      </c>
      <c r="H680" s="396"/>
      <c r="I680" s="2086"/>
      <c r="J680" s="2086" t="s">
        <v>2033</v>
      </c>
      <c r="K680" s="2086"/>
      <c r="L680" s="2086"/>
      <c r="M680" s="613">
        <f t="shared" si="14"/>
        <v>8</v>
      </c>
      <c r="N680" s="1795">
        <f t="shared" si="15"/>
        <v>5</v>
      </c>
      <c r="O680" s="2086"/>
      <c r="P680" s="2214">
        <v>26</v>
      </c>
    </row>
    <row r="681" spans="1:16" ht="12.6" customHeight="1">
      <c r="A681" s="2104">
        <v>43105</v>
      </c>
      <c r="B681" s="2181">
        <v>43097</v>
      </c>
      <c r="C681" s="2104">
        <v>43105</v>
      </c>
      <c r="D681" s="2104">
        <v>43105</v>
      </c>
      <c r="E681" s="2086" t="s">
        <v>3334</v>
      </c>
      <c r="F681" s="2086" t="s">
        <v>15015</v>
      </c>
      <c r="G681" s="2086" t="s">
        <v>17107</v>
      </c>
      <c r="H681" s="2086"/>
      <c r="I681" s="2086"/>
      <c r="J681" s="2086" t="s">
        <v>11881</v>
      </c>
      <c r="K681" s="2086"/>
      <c r="L681" s="613"/>
      <c r="M681" s="613">
        <f t="shared" si="14"/>
        <v>8</v>
      </c>
      <c r="N681" s="1795">
        <f t="shared" si="15"/>
        <v>5</v>
      </c>
      <c r="O681" s="2086"/>
      <c r="P681" s="2214">
        <v>27</v>
      </c>
    </row>
    <row r="682" spans="1:16" ht="12.6" customHeight="1">
      <c r="A682" s="2104">
        <v>43105</v>
      </c>
      <c r="B682" s="2177">
        <v>43098</v>
      </c>
      <c r="C682" s="2104">
        <v>42754</v>
      </c>
      <c r="D682" s="2104">
        <v>43128</v>
      </c>
      <c r="E682" s="2086" t="s">
        <v>3334</v>
      </c>
      <c r="F682" s="396" t="s">
        <v>17108</v>
      </c>
      <c r="G682" s="396" t="s">
        <v>17109</v>
      </c>
      <c r="H682" s="396"/>
      <c r="I682" s="2086"/>
      <c r="J682" s="2086" t="s">
        <v>2846</v>
      </c>
      <c r="K682" s="2137"/>
      <c r="L682" s="2086"/>
      <c r="M682" s="613">
        <f t="shared" si="14"/>
        <v>7</v>
      </c>
      <c r="N682" s="1795">
        <f t="shared" si="15"/>
        <v>4</v>
      </c>
      <c r="O682" s="2139"/>
      <c r="P682" s="2214">
        <v>28</v>
      </c>
    </row>
    <row r="683" spans="1:16" ht="12.6" customHeight="1">
      <c r="A683" s="2104">
        <v>43108</v>
      </c>
      <c r="B683" s="2186">
        <v>43091</v>
      </c>
      <c r="C683" s="904">
        <v>43105</v>
      </c>
      <c r="D683" s="904">
        <v>43122</v>
      </c>
      <c r="E683" s="404" t="s">
        <v>3334</v>
      </c>
      <c r="F683" s="622" t="s">
        <v>17110</v>
      </c>
      <c r="G683" s="622" t="s">
        <v>17111</v>
      </c>
      <c r="H683" s="396"/>
      <c r="I683" s="2086"/>
      <c r="J683" s="2086" t="s">
        <v>2033</v>
      </c>
      <c r="K683" s="2137"/>
      <c r="L683" s="2086"/>
      <c r="M683" s="613">
        <f t="shared" si="14"/>
        <v>17</v>
      </c>
      <c r="N683" s="1795">
        <f t="shared" si="15"/>
        <v>10</v>
      </c>
      <c r="O683" s="2139"/>
      <c r="P683" s="2214">
        <v>29</v>
      </c>
    </row>
    <row r="684" spans="1:16" ht="12.6" customHeight="1">
      <c r="A684" s="2104">
        <v>43108</v>
      </c>
      <c r="B684" s="2186">
        <v>43077</v>
      </c>
      <c r="C684" s="904">
        <v>43105</v>
      </c>
      <c r="D684" s="904">
        <v>43108</v>
      </c>
      <c r="E684" s="404" t="s">
        <v>3334</v>
      </c>
      <c r="F684" s="622" t="s">
        <v>17112</v>
      </c>
      <c r="G684" s="622" t="s">
        <v>17113</v>
      </c>
      <c r="H684" s="622"/>
      <c r="I684" s="404"/>
      <c r="J684" s="404" t="s">
        <v>2969</v>
      </c>
      <c r="K684" s="2146"/>
      <c r="L684" s="404"/>
      <c r="M684" s="613">
        <f t="shared" si="14"/>
        <v>31</v>
      </c>
      <c r="N684" s="1795">
        <f t="shared" si="15"/>
        <v>20</v>
      </c>
      <c r="O684" s="1839"/>
      <c r="P684" s="2214">
        <v>30</v>
      </c>
    </row>
    <row r="685" spans="1:16" ht="12.6" customHeight="1">
      <c r="A685" s="2104">
        <v>43109</v>
      </c>
      <c r="B685" s="2177">
        <v>43090</v>
      </c>
      <c r="C685" s="2206">
        <v>43108</v>
      </c>
      <c r="D685" s="2206">
        <v>43120</v>
      </c>
      <c r="E685" s="2055" t="s">
        <v>3334</v>
      </c>
      <c r="F685" s="2211" t="s">
        <v>3470</v>
      </c>
      <c r="G685" s="2211" t="s">
        <v>17114</v>
      </c>
      <c r="H685" s="2211" t="s">
        <v>14872</v>
      </c>
      <c r="I685" s="2055"/>
      <c r="J685" s="2055" t="s">
        <v>2034</v>
      </c>
      <c r="K685" s="2137"/>
      <c r="L685" s="2086"/>
      <c r="M685" s="613">
        <f t="shared" si="14"/>
        <v>19</v>
      </c>
      <c r="N685" s="1795">
        <f t="shared" si="15"/>
        <v>12</v>
      </c>
      <c r="O685" s="2139"/>
      <c r="P685" s="2214">
        <v>31</v>
      </c>
    </row>
    <row r="686" spans="1:16" ht="12.6" customHeight="1">
      <c r="A686" s="2104">
        <v>43109</v>
      </c>
      <c r="B686" s="2177">
        <v>43096</v>
      </c>
      <c r="C686" s="2206">
        <v>43115</v>
      </c>
      <c r="D686" s="2206">
        <v>43126</v>
      </c>
      <c r="E686" s="2055" t="s">
        <v>3334</v>
      </c>
      <c r="F686" s="2211" t="s">
        <v>17115</v>
      </c>
      <c r="G686" s="2211" t="s">
        <v>17116</v>
      </c>
      <c r="H686" s="2211"/>
      <c r="I686" s="2055"/>
      <c r="J686" s="2055" t="s">
        <v>2034</v>
      </c>
      <c r="K686" s="2137"/>
      <c r="L686" s="2086"/>
      <c r="M686" s="613">
        <f t="shared" si="14"/>
        <v>13</v>
      </c>
      <c r="N686" s="1795">
        <f t="shared" si="15"/>
        <v>8</v>
      </c>
      <c r="O686" s="2139"/>
      <c r="P686" s="2214">
        <v>32</v>
      </c>
    </row>
    <row r="687" spans="1:16" ht="12.6" customHeight="1">
      <c r="A687" s="2104">
        <v>43108</v>
      </c>
      <c r="B687" s="2177">
        <v>43096</v>
      </c>
      <c r="C687" s="2104">
        <v>43110</v>
      </c>
      <c r="D687" s="2104">
        <v>43112</v>
      </c>
      <c r="E687" s="2086" t="s">
        <v>11626</v>
      </c>
      <c r="F687" s="396" t="s">
        <v>11626</v>
      </c>
      <c r="G687" s="396" t="s">
        <v>17117</v>
      </c>
      <c r="H687" s="396" t="s">
        <v>3573</v>
      </c>
      <c r="I687" s="2086"/>
      <c r="J687" s="2086" t="s">
        <v>2033</v>
      </c>
      <c r="K687" s="2137"/>
      <c r="L687" s="2086"/>
      <c r="M687" s="613">
        <f t="shared" si="14"/>
        <v>12</v>
      </c>
      <c r="N687" s="1795">
        <f t="shared" si="15"/>
        <v>7</v>
      </c>
      <c r="O687" s="2139"/>
      <c r="P687" s="2214">
        <v>33</v>
      </c>
    </row>
    <row r="688" spans="1:16" ht="12.6" customHeight="1">
      <c r="A688" s="2104">
        <v>43109</v>
      </c>
      <c r="B688" s="2217">
        <v>43080</v>
      </c>
      <c r="C688" s="905">
        <v>43110</v>
      </c>
      <c r="D688" s="905">
        <v>43110</v>
      </c>
      <c r="E688" s="404" t="s">
        <v>3335</v>
      </c>
      <c r="F688" s="404" t="s">
        <v>17118</v>
      </c>
      <c r="G688" s="404" t="s">
        <v>17119</v>
      </c>
      <c r="H688" s="404" t="s">
        <v>17120</v>
      </c>
      <c r="I688" s="404"/>
      <c r="J688" s="404" t="s">
        <v>11881</v>
      </c>
      <c r="K688" s="2137"/>
      <c r="L688" s="2086"/>
      <c r="M688" s="613">
        <f t="shared" si="14"/>
        <v>29</v>
      </c>
      <c r="N688" s="1795">
        <f t="shared" si="15"/>
        <v>20</v>
      </c>
      <c r="O688" s="2139"/>
      <c r="P688" s="2214">
        <v>34</v>
      </c>
    </row>
    <row r="689" spans="1:16" ht="12.6" customHeight="1">
      <c r="A689" s="2104">
        <v>43109</v>
      </c>
      <c r="B689" s="2186">
        <v>43080</v>
      </c>
      <c r="C689" s="904">
        <v>43108</v>
      </c>
      <c r="D689" s="904">
        <v>43110</v>
      </c>
      <c r="E689" s="404" t="s">
        <v>3335</v>
      </c>
      <c r="F689" s="622" t="s">
        <v>17121</v>
      </c>
      <c r="G689" s="622" t="s">
        <v>17122</v>
      </c>
      <c r="H689" s="622"/>
      <c r="I689" s="404"/>
      <c r="J689" s="404" t="s">
        <v>2969</v>
      </c>
      <c r="K689" s="2137"/>
      <c r="L689" s="2086"/>
      <c r="M689" s="613">
        <f t="shared" si="14"/>
        <v>29</v>
      </c>
      <c r="N689" s="1795">
        <f t="shared" si="15"/>
        <v>20</v>
      </c>
      <c r="O689" s="2139"/>
      <c r="P689" s="2214">
        <v>35</v>
      </c>
    </row>
    <row r="690" spans="1:16" ht="12.6" customHeight="1">
      <c r="A690" s="2104">
        <v>43109</v>
      </c>
      <c r="B690" s="2177">
        <v>43087</v>
      </c>
      <c r="C690" s="2206">
        <v>43117</v>
      </c>
      <c r="D690" s="2206">
        <v>43117</v>
      </c>
      <c r="E690" s="2055" t="s">
        <v>3334</v>
      </c>
      <c r="F690" s="2211" t="s">
        <v>15476</v>
      </c>
      <c r="G690" s="2218" t="s">
        <v>17123</v>
      </c>
      <c r="H690" s="2211"/>
      <c r="I690" s="2055"/>
      <c r="J690" s="2055" t="s">
        <v>2034</v>
      </c>
      <c r="K690" s="2137"/>
      <c r="L690" s="2086"/>
      <c r="M690" s="613">
        <f t="shared" si="14"/>
        <v>22</v>
      </c>
      <c r="N690" s="1795">
        <f t="shared" si="15"/>
        <v>15</v>
      </c>
      <c r="O690" s="2139"/>
      <c r="P690" s="2214">
        <v>36</v>
      </c>
    </row>
    <row r="691" spans="1:16" ht="12.6" customHeight="1">
      <c r="A691" s="2080">
        <v>43112</v>
      </c>
      <c r="B691" s="2181">
        <v>43098</v>
      </c>
      <c r="C691" s="2080">
        <v>43112</v>
      </c>
      <c r="D691" s="2080">
        <v>43129</v>
      </c>
      <c r="E691" s="2086" t="s">
        <v>3334</v>
      </c>
      <c r="F691" s="2086" t="s">
        <v>17124</v>
      </c>
      <c r="G691" s="2086" t="s">
        <v>17125</v>
      </c>
      <c r="H691" s="2086"/>
      <c r="I691" s="2086"/>
      <c r="J691" s="2086" t="s">
        <v>11881</v>
      </c>
      <c r="K691" s="2137"/>
      <c r="L691" s="2086"/>
      <c r="M691" s="613">
        <f t="shared" si="14"/>
        <v>14</v>
      </c>
      <c r="N691" s="1795">
        <f t="shared" si="15"/>
        <v>9</v>
      </c>
      <c r="O691" s="2139"/>
      <c r="P691" s="2214">
        <v>37</v>
      </c>
    </row>
    <row r="692" spans="1:16" ht="12.6" customHeight="1">
      <c r="A692" s="2080">
        <v>43112</v>
      </c>
      <c r="B692" s="2177">
        <v>43084</v>
      </c>
      <c r="C692" s="2104">
        <v>43114</v>
      </c>
      <c r="D692" s="2104">
        <v>43114</v>
      </c>
      <c r="E692" s="2086" t="s">
        <v>3335</v>
      </c>
      <c r="F692" s="396" t="s">
        <v>12773</v>
      </c>
      <c r="G692" s="396" t="s">
        <v>17126</v>
      </c>
      <c r="H692" s="396"/>
      <c r="I692" s="2086"/>
      <c r="J692" s="2086" t="s">
        <v>2846</v>
      </c>
      <c r="K692" s="2086"/>
      <c r="L692" s="2086"/>
      <c r="M692" s="613">
        <f t="shared" si="14"/>
        <v>28</v>
      </c>
      <c r="N692" s="1795">
        <f t="shared" si="15"/>
        <v>19</v>
      </c>
      <c r="O692" s="2139"/>
      <c r="P692" s="2214">
        <v>38</v>
      </c>
    </row>
    <row r="693" spans="1:16" ht="12.6" customHeight="1">
      <c r="A693" s="2080">
        <v>43111</v>
      </c>
      <c r="B693" s="2177">
        <v>43080</v>
      </c>
      <c r="C693" s="2104">
        <v>43110</v>
      </c>
      <c r="D693" s="2104">
        <v>43110</v>
      </c>
      <c r="E693" s="2086" t="s">
        <v>3335</v>
      </c>
      <c r="F693" s="396" t="s">
        <v>17127</v>
      </c>
      <c r="G693" s="396" t="s">
        <v>17128</v>
      </c>
      <c r="H693" s="396"/>
      <c r="I693" s="2086"/>
      <c r="J693" s="2086" t="s">
        <v>2831</v>
      </c>
      <c r="K693" s="2086"/>
      <c r="L693" s="2086"/>
      <c r="M693" s="613">
        <f t="shared" si="14"/>
        <v>31</v>
      </c>
      <c r="N693" s="1795">
        <f t="shared" si="15"/>
        <v>22</v>
      </c>
      <c r="O693" s="2086"/>
      <c r="P693" s="2214">
        <v>39</v>
      </c>
    </row>
    <row r="694" spans="1:16" ht="12.6" customHeight="1">
      <c r="A694" s="905">
        <v>43115</v>
      </c>
      <c r="B694" s="2217">
        <v>43090</v>
      </c>
      <c r="C694" s="905">
        <v>43122</v>
      </c>
      <c r="D694" s="905">
        <v>43122</v>
      </c>
      <c r="E694" s="404" t="s">
        <v>3335</v>
      </c>
      <c r="F694" s="404" t="s">
        <v>17129</v>
      </c>
      <c r="G694" s="404" t="s">
        <v>17130</v>
      </c>
      <c r="H694" s="404"/>
      <c r="I694" s="404"/>
      <c r="J694" s="404" t="s">
        <v>11881</v>
      </c>
      <c r="K694" s="2137"/>
      <c r="L694" s="2086"/>
      <c r="M694" s="613">
        <f t="shared" si="14"/>
        <v>25</v>
      </c>
      <c r="N694" s="1795">
        <f t="shared" si="15"/>
        <v>16</v>
      </c>
      <c r="O694" s="2139"/>
      <c r="P694" s="2214">
        <v>40</v>
      </c>
    </row>
    <row r="695" spans="1:16" ht="12.6" customHeight="1">
      <c r="A695" s="2080">
        <v>43116</v>
      </c>
      <c r="B695" s="2186">
        <v>43091</v>
      </c>
      <c r="C695" s="904">
        <v>43115</v>
      </c>
      <c r="D695" s="904">
        <v>43121</v>
      </c>
      <c r="E695" s="404" t="s">
        <v>3334</v>
      </c>
      <c r="F695" s="622" t="s">
        <v>17131</v>
      </c>
      <c r="G695" s="622" t="s">
        <v>17132</v>
      </c>
      <c r="H695" s="622"/>
      <c r="I695" s="404"/>
      <c r="J695" s="404" t="s">
        <v>2969</v>
      </c>
      <c r="K695" s="2137"/>
      <c r="L695" s="2086"/>
      <c r="M695" s="613">
        <f t="shared" si="14"/>
        <v>25</v>
      </c>
      <c r="N695" s="1795">
        <f t="shared" si="15"/>
        <v>16</v>
      </c>
      <c r="O695" s="2139"/>
      <c r="P695" s="2214">
        <v>41</v>
      </c>
    </row>
    <row r="696" spans="1:16" ht="12.6" customHeight="1">
      <c r="A696" s="2104">
        <v>43119</v>
      </c>
      <c r="B696" s="2177">
        <v>43088</v>
      </c>
      <c r="C696" s="2104">
        <v>43112</v>
      </c>
      <c r="D696" s="2104">
        <v>43119</v>
      </c>
      <c r="E696" s="2086" t="s">
        <v>3334</v>
      </c>
      <c r="F696" s="396" t="s">
        <v>17133</v>
      </c>
      <c r="G696" s="396" t="s">
        <v>17134</v>
      </c>
      <c r="H696" s="396"/>
      <c r="I696" s="2086"/>
      <c r="J696" s="2086" t="s">
        <v>2046</v>
      </c>
      <c r="K696" s="2086"/>
      <c r="L696" s="2086"/>
      <c r="M696" s="613">
        <f t="shared" si="14"/>
        <v>31</v>
      </c>
      <c r="N696" s="1795">
        <f t="shared" si="15"/>
        <v>22</v>
      </c>
      <c r="O696" s="2086"/>
      <c r="P696" s="2214">
        <v>42</v>
      </c>
    </row>
    <row r="697" spans="1:16" ht="12.6" customHeight="1">
      <c r="A697" s="905">
        <v>43126</v>
      </c>
      <c r="B697" s="2217">
        <v>43097</v>
      </c>
      <c r="C697" s="905">
        <v>43129</v>
      </c>
      <c r="D697" s="905">
        <v>43129</v>
      </c>
      <c r="E697" s="404" t="s">
        <v>3334</v>
      </c>
      <c r="F697" s="404" t="s">
        <v>12358</v>
      </c>
      <c r="G697" s="404" t="s">
        <v>17135</v>
      </c>
      <c r="H697" s="404" t="s">
        <v>17136</v>
      </c>
      <c r="I697" s="404"/>
      <c r="J697" s="404" t="s">
        <v>11881</v>
      </c>
      <c r="K697" s="2137"/>
      <c r="L697" s="2086"/>
      <c r="M697" s="613">
        <f t="shared" si="14"/>
        <v>29</v>
      </c>
      <c r="N697" s="1795">
        <f t="shared" si="15"/>
        <v>20</v>
      </c>
      <c r="O697" s="2139"/>
      <c r="P697" s="2214">
        <v>43</v>
      </c>
    </row>
    <row r="698" spans="1:16" ht="12.6" customHeight="1">
      <c r="A698" s="903">
        <v>43126</v>
      </c>
      <c r="B698" s="2186">
        <v>43097</v>
      </c>
      <c r="C698" s="904">
        <v>42754</v>
      </c>
      <c r="D698" s="904">
        <v>43127</v>
      </c>
      <c r="E698" s="404" t="s">
        <v>3334</v>
      </c>
      <c r="F698" s="622" t="s">
        <v>17137</v>
      </c>
      <c r="G698" s="622" t="s">
        <v>17138</v>
      </c>
      <c r="H698" s="622"/>
      <c r="I698" s="404"/>
      <c r="J698" s="404" t="s">
        <v>2969</v>
      </c>
      <c r="K698" s="2137"/>
      <c r="L698" s="2086"/>
      <c r="M698" s="613">
        <f t="shared" si="14"/>
        <v>29</v>
      </c>
      <c r="N698" s="1795">
        <f t="shared" si="15"/>
        <v>20</v>
      </c>
      <c r="O698" s="2139"/>
      <c r="P698" s="2214">
        <v>44</v>
      </c>
    </row>
    <row r="699" spans="1:16" ht="12.6" customHeight="1">
      <c r="A699" s="5">
        <v>43125</v>
      </c>
      <c r="B699" s="2177">
        <v>43098</v>
      </c>
      <c r="C699" s="2206">
        <v>42754</v>
      </c>
      <c r="D699" s="2206">
        <v>43128</v>
      </c>
      <c r="E699" s="2055" t="s">
        <v>3335</v>
      </c>
      <c r="F699" s="2211" t="s">
        <v>4438</v>
      </c>
      <c r="G699" s="2218" t="s">
        <v>17139</v>
      </c>
      <c r="H699" s="2211" t="s">
        <v>12664</v>
      </c>
      <c r="I699" s="2055"/>
      <c r="J699" s="2055" t="s">
        <v>2034</v>
      </c>
      <c r="K699" s="2137"/>
      <c r="L699" s="2086"/>
      <c r="M699" s="613">
        <f t="shared" si="14"/>
        <v>27</v>
      </c>
      <c r="N699" s="1795">
        <f t="shared" si="15"/>
        <v>18</v>
      </c>
      <c r="O699" s="2086"/>
      <c r="P699" s="2214">
        <v>45</v>
      </c>
    </row>
  </sheetData>
  <mergeCells count="3">
    <mergeCell ref="G638:I638"/>
    <mergeCell ref="H446:I446"/>
    <mergeCell ref="H604:I604"/>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900FF"/>
    <outlinePr summaryBelow="0" summaryRight="0"/>
    <pageSetUpPr fitToPage="1"/>
  </sheetPr>
  <dimension ref="A1:AG842"/>
  <sheetViews>
    <sheetView workbookViewId="0">
      <pane ySplit="1" topLeftCell="A2" activePane="bottomLeft" state="frozen"/>
      <selection pane="bottomLeft" activeCell="B3" sqref="B3"/>
    </sheetView>
  </sheetViews>
  <sheetFormatPr defaultColWidth="11.1796875" defaultRowHeight="15.75" customHeight="1" outlineLevelRow="1"/>
  <cols>
    <col min="1" max="4" width="5.6328125" customWidth="1"/>
    <col min="5" max="5" width="6.54296875" customWidth="1"/>
    <col min="6" max="6" width="33.08984375" customWidth="1"/>
    <col min="7" max="7" width="40.453125" customWidth="1"/>
    <col min="8" max="8" width="16.54296875" customWidth="1"/>
    <col min="9" max="9" width="4.36328125" customWidth="1"/>
    <col min="10" max="10" width="5.54296875" customWidth="1"/>
    <col min="11" max="11" width="5.81640625" customWidth="1"/>
    <col min="12" max="15" width="2.36328125" customWidth="1"/>
    <col min="16" max="16" width="6.81640625" customWidth="1"/>
    <col min="17" max="20" width="4" customWidth="1"/>
    <col min="21" max="22" width="2.81640625" customWidth="1"/>
    <col min="23" max="31" width="2.90625" customWidth="1"/>
    <col min="32" max="32" width="2.36328125" customWidth="1"/>
  </cols>
  <sheetData>
    <row r="1" spans="1:33" ht="12.6" customHeight="1">
      <c r="A1" s="2038"/>
      <c r="B1" s="2038" t="s">
        <v>3324</v>
      </c>
      <c r="C1" s="2038" t="s">
        <v>3325</v>
      </c>
      <c r="D1" s="2038" t="s">
        <v>2572</v>
      </c>
      <c r="E1" s="2038" t="s">
        <v>2573</v>
      </c>
      <c r="F1" s="2039" t="s">
        <v>12328</v>
      </c>
      <c r="G1" s="2039" t="s">
        <v>2575</v>
      </c>
      <c r="H1" s="2039" t="s">
        <v>3327</v>
      </c>
      <c r="I1" s="2040" t="s">
        <v>3328</v>
      </c>
      <c r="J1" s="2040" t="s">
        <v>3329</v>
      </c>
      <c r="K1" s="2039"/>
      <c r="L1" s="2039" t="s">
        <v>3330</v>
      </c>
      <c r="M1" s="2039" t="s">
        <v>3331</v>
      </c>
      <c r="N1" s="2042"/>
      <c r="O1" s="2042"/>
      <c r="P1" s="2043"/>
      <c r="Q1" s="2219" t="s">
        <v>3332</v>
      </c>
      <c r="R1" s="2043" t="s">
        <v>3333</v>
      </c>
      <c r="S1" s="2220" t="s">
        <v>3334</v>
      </c>
      <c r="T1" s="2220" t="s">
        <v>3335</v>
      </c>
      <c r="U1" s="2220" t="s">
        <v>3336</v>
      </c>
      <c r="V1" s="2221"/>
      <c r="W1" s="2222" t="s">
        <v>2033</v>
      </c>
      <c r="X1" s="2223" t="s">
        <v>2034</v>
      </c>
      <c r="Y1" s="2223" t="s">
        <v>2042</v>
      </c>
      <c r="Z1" s="2223" t="s">
        <v>2969</v>
      </c>
      <c r="AA1" s="2223" t="s">
        <v>3001</v>
      </c>
      <c r="AB1" s="2223" t="s">
        <v>2039</v>
      </c>
      <c r="AC1" s="2223" t="s">
        <v>2046</v>
      </c>
      <c r="AD1" s="2223" t="s">
        <v>2831</v>
      </c>
      <c r="AE1" s="2223" t="s">
        <v>2846</v>
      </c>
      <c r="AF1" s="2039"/>
      <c r="AG1" s="938">
        <f>COUNTIF(F:F, F20)+COUNTIF(F:F, F642)</f>
        <v>38</v>
      </c>
    </row>
    <row r="2" spans="1:33" ht="12.6" customHeight="1">
      <c r="A2" s="904">
        <v>43103</v>
      </c>
      <c r="B2" s="2204">
        <v>43103</v>
      </c>
      <c r="C2" s="904"/>
      <c r="D2" s="904">
        <v>43110</v>
      </c>
      <c r="E2" s="367" t="s">
        <v>3334</v>
      </c>
      <c r="F2" s="34" t="s">
        <v>2753</v>
      </c>
      <c r="G2" s="404" t="s">
        <v>16444</v>
      </c>
      <c r="H2" s="2125" t="s">
        <v>17140</v>
      </c>
      <c r="I2" s="404"/>
      <c r="J2" s="404" t="s">
        <v>2033</v>
      </c>
      <c r="K2" s="404"/>
      <c r="L2" s="613">
        <f t="shared" ref="L2:L65" si="0">(A2-B2)</f>
        <v>0</v>
      </c>
      <c r="M2" s="1795">
        <f t="shared" ref="M2:M65" si="1">NETWORKDAYS(B2,A2,A2:B2)</f>
        <v>0</v>
      </c>
      <c r="N2" s="2224"/>
      <c r="O2" s="2224">
        <v>1</v>
      </c>
      <c r="P2" s="2082" t="s">
        <v>3301</v>
      </c>
      <c r="Q2" s="2118">
        <f>AVERAGE($L$2:$L$81)</f>
        <v>13.5375</v>
      </c>
      <c r="R2" s="2225">
        <f>COUNT($B$2:$B$81)</f>
        <v>80</v>
      </c>
      <c r="S2" s="2225">
        <f>COUNTIF($E$2:$E$81, S1)</f>
        <v>66</v>
      </c>
      <c r="T2" s="2225">
        <f>COUNTIF($E$2:$E$81, T1)</f>
        <v>14</v>
      </c>
      <c r="U2" s="2225">
        <f>R2-S2-T2</f>
        <v>0</v>
      </c>
      <c r="V2" s="398"/>
      <c r="W2" s="2226">
        <f>COUNTIF($J$2:$J$81, W1)</f>
        <v>10</v>
      </c>
      <c r="X2" s="2226">
        <f>COUNTIF($J$2:$J$81, X1)</f>
        <v>10</v>
      </c>
      <c r="Y2" s="2226">
        <f>COUNTIF($J$2:$J$81, Y1)</f>
        <v>16</v>
      </c>
      <c r="Z2" s="2226">
        <f>COUNTIF($J$2:$J$81, Z1)</f>
        <v>13</v>
      </c>
      <c r="AA2" s="2226"/>
      <c r="AB2" s="2226"/>
      <c r="AC2" s="2226">
        <f>COUNTIF($J$2:$J$81, AC1)</f>
        <v>1</v>
      </c>
      <c r="AD2" s="2226">
        <f>COUNTIF($J$2:$J$81, AD1)</f>
        <v>11</v>
      </c>
      <c r="AE2" s="2226">
        <f>COUNTIF($J$2:$J$81, AE1)</f>
        <v>19</v>
      </c>
      <c r="AF2" s="613">
        <f>SUM(W2:AE2)</f>
        <v>80</v>
      </c>
      <c r="AG2" s="2"/>
    </row>
    <row r="3" spans="1:33" ht="12.6" customHeight="1" outlineLevel="1">
      <c r="A3" s="904">
        <v>43108</v>
      </c>
      <c r="B3" s="2204">
        <v>43103</v>
      </c>
      <c r="C3" s="904"/>
      <c r="D3" s="904">
        <v>43134</v>
      </c>
      <c r="E3" s="367" t="s">
        <v>3334</v>
      </c>
      <c r="F3" s="2109" t="s">
        <v>17141</v>
      </c>
      <c r="G3" s="404" t="s">
        <v>17142</v>
      </c>
      <c r="H3" s="404"/>
      <c r="I3" s="404"/>
      <c r="J3" s="404" t="s">
        <v>2033</v>
      </c>
      <c r="K3" s="404"/>
      <c r="L3" s="613">
        <f t="shared" si="0"/>
        <v>5</v>
      </c>
      <c r="M3" s="1795">
        <f t="shared" si="1"/>
        <v>2</v>
      </c>
      <c r="N3" s="2050"/>
      <c r="O3" s="2050">
        <v>2</v>
      </c>
      <c r="P3" s="404"/>
      <c r="Q3" s="2118"/>
      <c r="R3" s="404"/>
      <c r="S3" s="404"/>
      <c r="T3" s="404"/>
      <c r="U3" s="404"/>
      <c r="V3" s="404"/>
      <c r="W3" s="2227"/>
      <c r="X3" s="404"/>
      <c r="Y3" s="404"/>
      <c r="Z3" s="404"/>
      <c r="AA3" s="404"/>
      <c r="AB3" s="404"/>
      <c r="AC3" s="404"/>
      <c r="AD3" s="404"/>
      <c r="AE3" s="404"/>
      <c r="AF3" s="404"/>
      <c r="AG3" s="404"/>
    </row>
    <row r="4" spans="1:33" ht="12.6" customHeight="1" outlineLevel="1">
      <c r="A4" s="905">
        <v>43116</v>
      </c>
      <c r="B4" s="2204">
        <v>43103</v>
      </c>
      <c r="C4" s="904">
        <v>43117</v>
      </c>
      <c r="D4" s="904">
        <v>43119</v>
      </c>
      <c r="E4" s="367" t="s">
        <v>3334</v>
      </c>
      <c r="F4" s="404" t="s">
        <v>2753</v>
      </c>
      <c r="G4" s="404" t="s">
        <v>17143</v>
      </c>
      <c r="H4" s="404" t="s">
        <v>17144</v>
      </c>
      <c r="I4" s="404"/>
      <c r="J4" s="404" t="s">
        <v>2033</v>
      </c>
      <c r="K4" s="404"/>
      <c r="L4" s="613">
        <f t="shared" si="0"/>
        <v>13</v>
      </c>
      <c r="M4" s="1795">
        <f t="shared" si="1"/>
        <v>8</v>
      </c>
      <c r="N4" s="2224"/>
      <c r="O4" s="2224">
        <v>3</v>
      </c>
      <c r="P4" s="404"/>
      <c r="Q4" s="613"/>
      <c r="R4" s="404"/>
      <c r="S4" s="404"/>
      <c r="T4" s="404"/>
      <c r="U4" s="404"/>
      <c r="V4" s="404"/>
      <c r="W4" s="2227"/>
      <c r="X4" s="404"/>
      <c r="Y4" s="404"/>
      <c r="Z4" s="404"/>
      <c r="AA4" s="404"/>
      <c r="AB4" s="404"/>
      <c r="AC4" s="404"/>
      <c r="AD4" s="404"/>
      <c r="AE4" s="404"/>
      <c r="AF4" s="404"/>
      <c r="AG4" s="404"/>
    </row>
    <row r="5" spans="1:33" ht="12.6" customHeight="1" outlineLevel="1">
      <c r="A5" s="904">
        <v>43105</v>
      </c>
      <c r="B5" s="2204">
        <v>43104</v>
      </c>
      <c r="C5" s="904"/>
      <c r="D5" s="904">
        <v>43134</v>
      </c>
      <c r="E5" s="367" t="s">
        <v>3334</v>
      </c>
      <c r="F5" s="404" t="s">
        <v>17145</v>
      </c>
      <c r="G5" s="404" t="s">
        <v>17146</v>
      </c>
      <c r="H5" s="404"/>
      <c r="I5" s="404"/>
      <c r="J5" s="404" t="s">
        <v>2033</v>
      </c>
      <c r="K5" s="404"/>
      <c r="L5" s="613">
        <f t="shared" si="0"/>
        <v>1</v>
      </c>
      <c r="M5" s="1795">
        <f t="shared" si="1"/>
        <v>0</v>
      </c>
      <c r="N5" s="2050"/>
      <c r="O5" s="2050">
        <v>4</v>
      </c>
      <c r="P5" s="404"/>
      <c r="Q5" s="2118"/>
      <c r="R5" s="404"/>
      <c r="S5" s="404"/>
      <c r="T5" s="404"/>
      <c r="U5" s="404"/>
      <c r="V5" s="404"/>
      <c r="W5" s="2227"/>
      <c r="X5" s="404"/>
      <c r="Y5" s="404"/>
      <c r="Z5" s="404"/>
      <c r="AA5" s="404"/>
      <c r="AB5" s="404"/>
      <c r="AC5" s="404"/>
      <c r="AD5" s="404"/>
      <c r="AE5" s="404"/>
      <c r="AF5" s="404"/>
      <c r="AG5" s="404"/>
    </row>
    <row r="6" spans="1:33" ht="12.6" customHeight="1" outlineLevel="1">
      <c r="A6" s="904">
        <v>43104</v>
      </c>
      <c r="B6" s="2204">
        <v>43104</v>
      </c>
      <c r="C6" s="905">
        <v>43110</v>
      </c>
      <c r="D6" s="905">
        <v>43110</v>
      </c>
      <c r="E6" s="367" t="s">
        <v>3335</v>
      </c>
      <c r="F6" s="404" t="s">
        <v>17147</v>
      </c>
      <c r="G6" s="404" t="s">
        <v>17148</v>
      </c>
      <c r="H6" s="404"/>
      <c r="I6" s="404"/>
      <c r="J6" s="404" t="s">
        <v>2846</v>
      </c>
      <c r="K6" s="404"/>
      <c r="L6" s="613">
        <f t="shared" si="0"/>
        <v>0</v>
      </c>
      <c r="M6" s="1795">
        <f t="shared" si="1"/>
        <v>0</v>
      </c>
      <c r="N6" s="2224"/>
      <c r="O6" s="2224">
        <v>5</v>
      </c>
      <c r="P6" s="404"/>
      <c r="Q6" s="2118"/>
      <c r="R6" s="404"/>
      <c r="S6" s="404"/>
      <c r="T6" s="404"/>
      <c r="U6" s="404"/>
      <c r="V6" s="404"/>
      <c r="W6" s="2227"/>
      <c r="X6" s="404"/>
      <c r="Y6" s="404"/>
      <c r="Z6" s="404"/>
      <c r="AA6" s="404"/>
      <c r="AB6" s="404"/>
      <c r="AC6" s="404"/>
      <c r="AD6" s="404"/>
      <c r="AE6" s="404"/>
      <c r="AF6" s="404"/>
      <c r="AG6" s="404"/>
    </row>
    <row r="7" spans="1:33" ht="12.6" customHeight="1" outlineLevel="1">
      <c r="A7" s="905">
        <v>43115</v>
      </c>
      <c r="B7" s="2204">
        <v>43104</v>
      </c>
      <c r="C7" s="904">
        <v>43118</v>
      </c>
      <c r="D7" s="904">
        <v>43134</v>
      </c>
      <c r="E7" s="367" t="s">
        <v>3334</v>
      </c>
      <c r="F7" s="404" t="s">
        <v>17149</v>
      </c>
      <c r="G7" s="404" t="s">
        <v>17150</v>
      </c>
      <c r="H7" s="404"/>
      <c r="I7" s="404"/>
      <c r="J7" s="404" t="s">
        <v>2846</v>
      </c>
      <c r="K7" s="404"/>
      <c r="L7" s="613">
        <f t="shared" si="0"/>
        <v>11</v>
      </c>
      <c r="M7" s="1795">
        <f t="shared" si="1"/>
        <v>6</v>
      </c>
      <c r="N7" s="2224"/>
      <c r="O7" s="2224">
        <v>6</v>
      </c>
      <c r="P7" s="404"/>
      <c r="Q7" s="2118"/>
      <c r="R7" s="404"/>
      <c r="S7" s="404"/>
      <c r="T7" s="404"/>
      <c r="U7" s="404"/>
      <c r="V7" s="404"/>
      <c r="W7" s="2227"/>
      <c r="X7" s="404"/>
      <c r="Y7" s="404"/>
      <c r="Z7" s="404"/>
      <c r="AA7" s="404"/>
      <c r="AB7" s="404"/>
      <c r="AC7" s="404"/>
      <c r="AD7" s="404"/>
      <c r="AE7" s="404"/>
      <c r="AF7" s="404"/>
      <c r="AG7" s="404"/>
    </row>
    <row r="8" spans="1:33" ht="12.6" customHeight="1" outlineLevel="1">
      <c r="A8" s="905">
        <v>43124</v>
      </c>
      <c r="B8" s="2204">
        <v>43104</v>
      </c>
      <c r="C8" s="904">
        <v>43118</v>
      </c>
      <c r="D8" s="904">
        <v>43134</v>
      </c>
      <c r="E8" s="367" t="s">
        <v>3334</v>
      </c>
      <c r="F8" s="34" t="s">
        <v>17151</v>
      </c>
      <c r="G8" s="404" t="s">
        <v>17152</v>
      </c>
      <c r="H8" s="404"/>
      <c r="I8" s="404"/>
      <c r="J8" s="404" t="s">
        <v>2034</v>
      </c>
      <c r="K8" s="404"/>
      <c r="L8" s="613">
        <f t="shared" si="0"/>
        <v>20</v>
      </c>
      <c r="M8" s="1795">
        <f t="shared" si="1"/>
        <v>13</v>
      </c>
      <c r="N8" s="2050"/>
      <c r="O8" s="2050">
        <v>7</v>
      </c>
      <c r="P8" s="404"/>
      <c r="Q8" s="2228"/>
      <c r="R8" s="404"/>
      <c r="S8" s="404"/>
      <c r="T8" s="404"/>
      <c r="U8" s="404"/>
      <c r="V8" s="404"/>
      <c r="W8" s="2227"/>
      <c r="X8" s="404"/>
      <c r="Y8" s="404"/>
      <c r="Z8" s="404"/>
      <c r="AA8" s="404"/>
      <c r="AB8" s="404"/>
      <c r="AC8" s="404"/>
      <c r="AD8" s="404"/>
      <c r="AE8" s="404"/>
      <c r="AF8" s="404"/>
      <c r="AG8" s="404"/>
    </row>
    <row r="9" spans="1:33" ht="12.6" customHeight="1" outlineLevel="1">
      <c r="A9" s="904">
        <v>43138</v>
      </c>
      <c r="B9" s="2229">
        <v>43104</v>
      </c>
      <c r="C9" s="905">
        <v>43147</v>
      </c>
      <c r="D9" s="905">
        <v>43147</v>
      </c>
      <c r="E9" s="367" t="s">
        <v>3334</v>
      </c>
      <c r="F9" s="404" t="s">
        <v>17153</v>
      </c>
      <c r="G9" s="404" t="s">
        <v>17154</v>
      </c>
      <c r="H9" s="404"/>
      <c r="I9" s="404"/>
      <c r="J9" s="404" t="s">
        <v>2042</v>
      </c>
      <c r="K9" s="404"/>
      <c r="L9" s="613">
        <f t="shared" si="0"/>
        <v>34</v>
      </c>
      <c r="M9" s="1795">
        <f t="shared" si="1"/>
        <v>23</v>
      </c>
      <c r="N9" s="2224"/>
      <c r="O9" s="2224">
        <v>8</v>
      </c>
      <c r="P9" s="404"/>
      <c r="Q9" s="2228"/>
      <c r="R9" s="404"/>
      <c r="S9" s="404"/>
      <c r="T9" s="404"/>
      <c r="U9" s="404"/>
      <c r="V9" s="404"/>
      <c r="W9" s="2227"/>
      <c r="X9" s="404"/>
      <c r="Y9" s="404"/>
      <c r="Z9" s="404"/>
      <c r="AA9" s="404"/>
      <c r="AB9" s="404"/>
      <c r="AC9" s="404"/>
      <c r="AD9" s="404"/>
      <c r="AE9" s="404"/>
      <c r="AF9" s="404"/>
      <c r="AG9" s="404"/>
    </row>
    <row r="10" spans="1:33" ht="12.6" customHeight="1" outlineLevel="1">
      <c r="A10" s="904">
        <v>43136</v>
      </c>
      <c r="B10" s="2204">
        <v>43105</v>
      </c>
      <c r="C10" s="904">
        <v>43135</v>
      </c>
      <c r="D10" s="904">
        <v>43135</v>
      </c>
      <c r="E10" s="367" t="s">
        <v>3334</v>
      </c>
      <c r="F10" s="2109" t="s">
        <v>17155</v>
      </c>
      <c r="G10" s="404" t="s">
        <v>17156</v>
      </c>
      <c r="H10" s="404"/>
      <c r="I10" s="404"/>
      <c r="J10" s="404" t="s">
        <v>2969</v>
      </c>
      <c r="K10" s="404"/>
      <c r="L10" s="613">
        <f t="shared" si="0"/>
        <v>31</v>
      </c>
      <c r="M10" s="1795">
        <f t="shared" si="1"/>
        <v>20</v>
      </c>
      <c r="N10" s="2050"/>
      <c r="O10" s="2050">
        <v>9</v>
      </c>
      <c r="P10" s="404"/>
      <c r="Q10" s="2228"/>
      <c r="R10" s="404"/>
      <c r="S10" s="404"/>
      <c r="T10" s="404"/>
      <c r="U10" s="404"/>
      <c r="V10" s="404"/>
      <c r="W10" s="2227"/>
      <c r="X10" s="404"/>
      <c r="Y10" s="404"/>
      <c r="Z10" s="404"/>
      <c r="AA10" s="404"/>
      <c r="AB10" s="404"/>
      <c r="AC10" s="404"/>
      <c r="AD10" s="404"/>
      <c r="AE10" s="404"/>
      <c r="AF10" s="404"/>
      <c r="AG10" s="404"/>
    </row>
    <row r="11" spans="1:33" ht="12.6" customHeight="1" outlineLevel="1">
      <c r="A11" s="905">
        <v>43126</v>
      </c>
      <c r="B11" s="2204">
        <v>43105</v>
      </c>
      <c r="C11" s="904">
        <v>43135</v>
      </c>
      <c r="D11" s="904">
        <v>43135</v>
      </c>
      <c r="E11" s="367" t="s">
        <v>3334</v>
      </c>
      <c r="F11" s="2096" t="s">
        <v>17000</v>
      </c>
      <c r="G11" s="404" t="s">
        <v>17157</v>
      </c>
      <c r="H11" s="404"/>
      <c r="I11" s="404"/>
      <c r="J11" s="404" t="s">
        <v>2846</v>
      </c>
      <c r="K11" s="404"/>
      <c r="L11" s="613">
        <f t="shared" si="0"/>
        <v>21</v>
      </c>
      <c r="M11" s="1795">
        <f t="shared" si="1"/>
        <v>14</v>
      </c>
      <c r="N11" s="2224"/>
      <c r="O11" s="2224">
        <v>10</v>
      </c>
      <c r="P11" s="404"/>
      <c r="Q11" s="2228"/>
      <c r="R11" s="404"/>
      <c r="S11" s="404"/>
      <c r="T11" s="404"/>
      <c r="U11" s="404"/>
      <c r="V11" s="404"/>
      <c r="W11" s="2230"/>
      <c r="X11" s="404"/>
      <c r="Y11" s="404"/>
      <c r="Z11" s="404"/>
      <c r="AA11" s="404"/>
      <c r="AB11" s="404"/>
      <c r="AC11" s="404"/>
      <c r="AD11" s="404"/>
      <c r="AE11" s="404"/>
      <c r="AF11" s="404"/>
      <c r="AG11" s="404"/>
    </row>
    <row r="12" spans="1:33" ht="12.6" customHeight="1" outlineLevel="1">
      <c r="A12" s="905">
        <v>43124</v>
      </c>
      <c r="B12" s="2204">
        <v>43105</v>
      </c>
      <c r="C12" s="904">
        <v>43132</v>
      </c>
      <c r="D12" s="904">
        <v>43135</v>
      </c>
      <c r="E12" s="367" t="s">
        <v>3335</v>
      </c>
      <c r="F12" s="404" t="s">
        <v>17158</v>
      </c>
      <c r="G12" s="404" t="s">
        <v>17159</v>
      </c>
      <c r="H12" s="404"/>
      <c r="I12" s="404"/>
      <c r="J12" s="404" t="s">
        <v>2831</v>
      </c>
      <c r="K12" s="404"/>
      <c r="L12" s="613">
        <f t="shared" si="0"/>
        <v>19</v>
      </c>
      <c r="M12" s="1795">
        <f t="shared" si="1"/>
        <v>12</v>
      </c>
      <c r="N12" s="2224"/>
      <c r="O12" s="2224">
        <v>11</v>
      </c>
      <c r="P12" s="404"/>
      <c r="Q12" s="2228"/>
      <c r="R12" s="404"/>
      <c r="S12" s="404"/>
      <c r="T12" s="404"/>
      <c r="U12" s="404"/>
      <c r="V12" s="404"/>
      <c r="W12" s="2230"/>
      <c r="X12" s="404"/>
      <c r="Y12" s="404"/>
      <c r="Z12" s="404"/>
      <c r="AA12" s="404"/>
      <c r="AB12" s="404"/>
      <c r="AC12" s="404"/>
      <c r="AD12" s="404"/>
      <c r="AE12" s="404"/>
      <c r="AF12" s="404"/>
      <c r="AG12" s="404"/>
    </row>
    <row r="13" spans="1:33" ht="12.6" customHeight="1" outlineLevel="1">
      <c r="A13" s="905">
        <v>43126</v>
      </c>
      <c r="B13" s="2204">
        <v>43105</v>
      </c>
      <c r="C13" s="904">
        <v>43136</v>
      </c>
      <c r="D13" s="904">
        <v>43136</v>
      </c>
      <c r="E13" s="367" t="s">
        <v>3334</v>
      </c>
      <c r="F13" s="404" t="s">
        <v>17160</v>
      </c>
      <c r="G13" s="404" t="s">
        <v>17161</v>
      </c>
      <c r="H13" s="404"/>
      <c r="I13" s="404"/>
      <c r="J13" s="404" t="s">
        <v>2042</v>
      </c>
      <c r="K13" s="404"/>
      <c r="L13" s="613">
        <f t="shared" si="0"/>
        <v>21</v>
      </c>
      <c r="M13" s="1795">
        <f t="shared" si="1"/>
        <v>14</v>
      </c>
      <c r="N13" s="2050"/>
      <c r="O13" s="2050">
        <v>12</v>
      </c>
      <c r="P13" s="404"/>
      <c r="Q13" s="2228"/>
      <c r="R13" s="404"/>
      <c r="S13" s="404"/>
      <c r="T13" s="404"/>
      <c r="U13" s="404"/>
      <c r="V13" s="404"/>
      <c r="W13" s="2227"/>
      <c r="X13" s="404"/>
      <c r="Y13" s="404"/>
      <c r="Z13" s="404"/>
      <c r="AA13" s="404"/>
      <c r="AB13" s="404"/>
      <c r="AC13" s="404"/>
      <c r="AD13" s="404"/>
      <c r="AE13" s="404"/>
      <c r="AF13" s="404"/>
      <c r="AG13" s="404"/>
    </row>
    <row r="14" spans="1:33" ht="12.6" customHeight="1" outlineLevel="1">
      <c r="A14" s="905">
        <v>43122</v>
      </c>
      <c r="B14" s="2204">
        <v>43108</v>
      </c>
      <c r="C14" s="904">
        <v>43122</v>
      </c>
      <c r="D14" s="904">
        <v>43139</v>
      </c>
      <c r="E14" s="367" t="s">
        <v>3334</v>
      </c>
      <c r="F14" s="404" t="s">
        <v>17162</v>
      </c>
      <c r="G14" s="404" t="s">
        <v>17163</v>
      </c>
      <c r="H14" s="404" t="s">
        <v>12664</v>
      </c>
      <c r="I14" s="404"/>
      <c r="J14" s="404" t="s">
        <v>2033</v>
      </c>
      <c r="K14" s="404"/>
      <c r="L14" s="613">
        <f t="shared" si="0"/>
        <v>14</v>
      </c>
      <c r="M14" s="1795">
        <f t="shared" si="1"/>
        <v>9</v>
      </c>
      <c r="N14" s="2224"/>
      <c r="O14" s="2224">
        <v>13</v>
      </c>
      <c r="P14" s="404"/>
      <c r="Q14" s="613"/>
      <c r="R14" s="404"/>
      <c r="S14" s="404"/>
      <c r="T14" s="404"/>
      <c r="U14" s="404"/>
      <c r="V14" s="404"/>
      <c r="W14" s="404"/>
      <c r="X14" s="404"/>
      <c r="Y14" s="404"/>
      <c r="Z14" s="404"/>
      <c r="AA14" s="404"/>
      <c r="AB14" s="404"/>
      <c r="AC14" s="404"/>
      <c r="AD14" s="404"/>
      <c r="AE14" s="404"/>
      <c r="AF14" s="404"/>
      <c r="AG14" s="404"/>
    </row>
    <row r="15" spans="1:33" ht="12.6" customHeight="1" outlineLevel="1">
      <c r="A15" s="904">
        <v>43108</v>
      </c>
      <c r="B15" s="2204">
        <v>43108</v>
      </c>
      <c r="C15" s="904">
        <v>43111</v>
      </c>
      <c r="D15" s="904">
        <v>43111</v>
      </c>
      <c r="E15" s="367" t="s">
        <v>3334</v>
      </c>
      <c r="F15" s="404" t="s">
        <v>17164</v>
      </c>
      <c r="G15" s="404" t="s">
        <v>17165</v>
      </c>
      <c r="H15" s="404"/>
      <c r="I15" s="404"/>
      <c r="J15" s="404" t="s">
        <v>2846</v>
      </c>
      <c r="K15" s="404"/>
      <c r="L15" s="613">
        <f t="shared" si="0"/>
        <v>0</v>
      </c>
      <c r="M15" s="1795">
        <f t="shared" si="1"/>
        <v>0</v>
      </c>
      <c r="N15" s="2050"/>
      <c r="O15" s="2050">
        <v>14</v>
      </c>
      <c r="P15" s="404"/>
      <c r="Q15" s="2118"/>
      <c r="R15" s="404"/>
      <c r="S15" s="404"/>
      <c r="T15" s="404"/>
      <c r="U15" s="404"/>
      <c r="V15" s="404"/>
      <c r="W15" s="2227"/>
      <c r="X15" s="404"/>
      <c r="Y15" s="404"/>
      <c r="Z15" s="404"/>
      <c r="AA15" s="404"/>
      <c r="AB15" s="404"/>
      <c r="AC15" s="404"/>
      <c r="AD15" s="404"/>
      <c r="AE15" s="404"/>
      <c r="AF15" s="404"/>
      <c r="AG15" s="404"/>
    </row>
    <row r="16" spans="1:33" ht="12.6" customHeight="1" outlineLevel="1">
      <c r="A16" s="905">
        <v>43112</v>
      </c>
      <c r="B16" s="2204">
        <v>43109</v>
      </c>
      <c r="C16" s="904">
        <v>43132</v>
      </c>
      <c r="D16" s="904">
        <v>43139</v>
      </c>
      <c r="E16" s="367" t="s">
        <v>3334</v>
      </c>
      <c r="F16" s="404" t="s">
        <v>17166</v>
      </c>
      <c r="G16" s="404" t="s">
        <v>17167</v>
      </c>
      <c r="H16" s="404"/>
      <c r="I16" s="404"/>
      <c r="J16" s="404" t="s">
        <v>2033</v>
      </c>
      <c r="K16" s="404"/>
      <c r="L16" s="613">
        <f t="shared" si="0"/>
        <v>3</v>
      </c>
      <c r="M16" s="1795">
        <f t="shared" si="1"/>
        <v>2</v>
      </c>
      <c r="N16" s="2224"/>
      <c r="O16" s="2224">
        <v>15</v>
      </c>
      <c r="P16" s="404"/>
      <c r="Q16" s="2118"/>
      <c r="R16" s="404"/>
      <c r="S16" s="404"/>
      <c r="T16" s="404"/>
      <c r="U16" s="404"/>
      <c r="V16" s="404"/>
      <c r="W16" s="2227"/>
      <c r="X16" s="404"/>
      <c r="Y16" s="404"/>
      <c r="Z16" s="404"/>
      <c r="AA16" s="404"/>
      <c r="AB16" s="404"/>
      <c r="AC16" s="404"/>
      <c r="AD16" s="404"/>
      <c r="AE16" s="404"/>
      <c r="AF16" s="404"/>
      <c r="AG16" s="404"/>
    </row>
    <row r="17" spans="1:21" ht="12.6" customHeight="1" outlineLevel="1">
      <c r="A17" s="904">
        <v>43133</v>
      </c>
      <c r="B17" s="2204">
        <v>43109</v>
      </c>
      <c r="C17" s="904">
        <v>43132</v>
      </c>
      <c r="D17" s="904">
        <v>43139</v>
      </c>
      <c r="E17" s="367" t="s">
        <v>3334</v>
      </c>
      <c r="F17" s="404" t="s">
        <v>17168</v>
      </c>
      <c r="G17" s="404" t="s">
        <v>17169</v>
      </c>
      <c r="H17" s="404"/>
      <c r="I17" s="404"/>
      <c r="J17" s="404" t="s">
        <v>2042</v>
      </c>
      <c r="K17" s="404"/>
      <c r="L17" s="613">
        <f t="shared" si="0"/>
        <v>24</v>
      </c>
      <c r="M17" s="1795">
        <f t="shared" si="1"/>
        <v>17</v>
      </c>
      <c r="N17" s="2224"/>
      <c r="O17" s="2224">
        <v>16</v>
      </c>
      <c r="P17" s="404"/>
      <c r="Q17" s="2228"/>
      <c r="R17" s="404"/>
      <c r="S17" s="404"/>
      <c r="T17" s="404"/>
      <c r="U17" s="404"/>
    </row>
    <row r="18" spans="1:21" ht="12.6" customHeight="1" outlineLevel="1">
      <c r="A18" s="905">
        <v>43126</v>
      </c>
      <c r="B18" s="2204">
        <v>43110</v>
      </c>
      <c r="C18" s="904">
        <v>43124</v>
      </c>
      <c r="D18" s="904">
        <v>43141</v>
      </c>
      <c r="E18" s="367" t="s">
        <v>3334</v>
      </c>
      <c r="F18" s="2231" t="s">
        <v>17170</v>
      </c>
      <c r="G18" s="404" t="s">
        <v>17171</v>
      </c>
      <c r="H18" s="404" t="s">
        <v>17172</v>
      </c>
      <c r="I18" s="404"/>
      <c r="J18" s="404" t="s">
        <v>2969</v>
      </c>
      <c r="K18" s="404"/>
      <c r="L18" s="613">
        <f t="shared" si="0"/>
        <v>16</v>
      </c>
      <c r="M18" s="1795">
        <f t="shared" si="1"/>
        <v>11</v>
      </c>
      <c r="N18" s="2050"/>
      <c r="O18" s="2050">
        <v>17</v>
      </c>
      <c r="P18" s="404"/>
      <c r="Q18" s="2228"/>
      <c r="R18" s="404"/>
      <c r="S18" s="404"/>
      <c r="T18" s="404"/>
      <c r="U18" s="404"/>
    </row>
    <row r="19" spans="1:21" ht="12.6" customHeight="1" outlineLevel="1">
      <c r="A19" s="905">
        <v>43111</v>
      </c>
      <c r="B19" s="2229">
        <v>43110</v>
      </c>
      <c r="C19" s="904">
        <v>43140</v>
      </c>
      <c r="D19" s="904">
        <v>43140</v>
      </c>
      <c r="E19" s="367" t="s">
        <v>3334</v>
      </c>
      <c r="F19" s="404" t="s">
        <v>17173</v>
      </c>
      <c r="G19" s="404" t="s">
        <v>17174</v>
      </c>
      <c r="H19" s="404"/>
      <c r="I19" s="404"/>
      <c r="J19" s="404" t="s">
        <v>2846</v>
      </c>
      <c r="K19" s="404"/>
      <c r="L19" s="613">
        <f t="shared" si="0"/>
        <v>1</v>
      </c>
      <c r="M19" s="1795">
        <f t="shared" si="1"/>
        <v>0</v>
      </c>
      <c r="N19" s="2224"/>
      <c r="O19" s="2224">
        <v>18</v>
      </c>
      <c r="P19" s="404"/>
      <c r="Q19" s="2118"/>
      <c r="R19" s="404"/>
      <c r="S19" s="404"/>
      <c r="T19" s="404"/>
      <c r="U19" s="404"/>
    </row>
    <row r="20" spans="1:21" ht="12.6" customHeight="1" outlineLevel="1">
      <c r="A20" s="905">
        <v>43111</v>
      </c>
      <c r="B20" s="2229">
        <v>43110</v>
      </c>
      <c r="C20" s="905">
        <v>43118</v>
      </c>
      <c r="D20" s="905">
        <v>43118</v>
      </c>
      <c r="E20" s="367" t="s">
        <v>3334</v>
      </c>
      <c r="F20" s="2091" t="s">
        <v>15015</v>
      </c>
      <c r="G20" s="404" t="s">
        <v>17175</v>
      </c>
      <c r="H20" s="404"/>
      <c r="I20" s="404"/>
      <c r="J20" s="404" t="s">
        <v>2042</v>
      </c>
      <c r="K20" s="404"/>
      <c r="L20" s="613">
        <f t="shared" si="0"/>
        <v>1</v>
      </c>
      <c r="M20" s="1795">
        <f t="shared" si="1"/>
        <v>0</v>
      </c>
      <c r="N20" s="2050"/>
      <c r="O20" s="2050">
        <v>19</v>
      </c>
      <c r="P20" s="404"/>
      <c r="Q20" s="2118"/>
      <c r="R20" s="404"/>
      <c r="S20" s="404"/>
      <c r="T20" s="404"/>
      <c r="U20" s="404"/>
    </row>
    <row r="21" spans="1:21" ht="12.6" customHeight="1" outlineLevel="1">
      <c r="A21" s="905">
        <v>43131</v>
      </c>
      <c r="B21" s="2229">
        <v>43110</v>
      </c>
      <c r="C21" s="905">
        <v>43123</v>
      </c>
      <c r="D21" s="904">
        <v>43140</v>
      </c>
      <c r="E21" s="367" t="s">
        <v>3335</v>
      </c>
      <c r="F21" s="404" t="s">
        <v>3711</v>
      </c>
      <c r="G21" s="404" t="s">
        <v>17176</v>
      </c>
      <c r="H21" s="404"/>
      <c r="I21" s="404"/>
      <c r="J21" s="404" t="s">
        <v>2042</v>
      </c>
      <c r="K21" s="404"/>
      <c r="L21" s="613">
        <f t="shared" si="0"/>
        <v>21</v>
      </c>
      <c r="M21" s="1795">
        <f t="shared" si="1"/>
        <v>14</v>
      </c>
      <c r="N21" s="2224"/>
      <c r="O21" s="2224">
        <v>20</v>
      </c>
      <c r="P21" s="404"/>
      <c r="Q21" s="2228"/>
      <c r="R21" s="404"/>
      <c r="S21" s="404"/>
      <c r="T21" s="404"/>
      <c r="U21" s="404"/>
    </row>
    <row r="22" spans="1:21" ht="12.6" customHeight="1" outlineLevel="1">
      <c r="A22" s="905">
        <v>43122</v>
      </c>
      <c r="B22" s="2204">
        <v>43111</v>
      </c>
      <c r="C22" s="904">
        <v>43124</v>
      </c>
      <c r="D22" s="904">
        <v>43142</v>
      </c>
      <c r="E22" s="367" t="s">
        <v>3334</v>
      </c>
      <c r="F22" s="404" t="s">
        <v>15850</v>
      </c>
      <c r="G22" s="404" t="s">
        <v>17177</v>
      </c>
      <c r="H22" s="404"/>
      <c r="I22" s="404"/>
      <c r="J22" s="404" t="s">
        <v>2969</v>
      </c>
      <c r="K22" s="404"/>
      <c r="L22" s="613">
        <f t="shared" si="0"/>
        <v>11</v>
      </c>
      <c r="M22" s="1795">
        <f t="shared" si="1"/>
        <v>6</v>
      </c>
      <c r="N22" s="2224"/>
      <c r="O22" s="2224">
        <v>21</v>
      </c>
      <c r="P22" s="404"/>
      <c r="Q22" s="613"/>
      <c r="R22" s="404"/>
      <c r="S22" s="404"/>
      <c r="T22" s="404"/>
      <c r="U22" s="404"/>
    </row>
    <row r="23" spans="1:21" ht="12.6" customHeight="1" outlineLevel="1">
      <c r="A23" s="905">
        <v>43111</v>
      </c>
      <c r="B23" s="2229">
        <v>43111</v>
      </c>
      <c r="C23" s="905">
        <v>43117</v>
      </c>
      <c r="D23" s="905">
        <v>43148</v>
      </c>
      <c r="E23" s="367" t="s">
        <v>3334</v>
      </c>
      <c r="F23" s="404" t="s">
        <v>17178</v>
      </c>
      <c r="G23" s="404" t="s">
        <v>17179</v>
      </c>
      <c r="H23" s="404"/>
      <c r="I23" s="404"/>
      <c r="J23" s="404" t="s">
        <v>2846</v>
      </c>
      <c r="K23" s="404"/>
      <c r="L23" s="613">
        <f t="shared" si="0"/>
        <v>0</v>
      </c>
      <c r="M23" s="1795">
        <f t="shared" si="1"/>
        <v>0</v>
      </c>
      <c r="N23" s="2050"/>
      <c r="O23" s="2050">
        <v>22</v>
      </c>
      <c r="P23" s="404"/>
      <c r="Q23" s="2118"/>
      <c r="R23" s="404"/>
      <c r="S23" s="404"/>
      <c r="T23" s="404"/>
      <c r="U23" s="404"/>
    </row>
    <row r="24" spans="1:21" ht="12.6" customHeight="1" outlineLevel="1">
      <c r="A24" s="905">
        <v>43126</v>
      </c>
      <c r="B24" s="2204">
        <v>43111</v>
      </c>
      <c r="C24" s="904">
        <v>43141</v>
      </c>
      <c r="D24" s="904">
        <v>43141</v>
      </c>
      <c r="E24" s="367" t="s">
        <v>3334</v>
      </c>
      <c r="F24" s="404" t="s">
        <v>15136</v>
      </c>
      <c r="G24" s="404" t="s">
        <v>17180</v>
      </c>
      <c r="H24" s="404"/>
      <c r="I24" s="404"/>
      <c r="J24" s="404" t="s">
        <v>2846</v>
      </c>
      <c r="K24" s="404"/>
      <c r="L24" s="613">
        <f t="shared" si="0"/>
        <v>15</v>
      </c>
      <c r="M24" s="1795">
        <f t="shared" si="1"/>
        <v>10</v>
      </c>
      <c r="N24" s="2224"/>
      <c r="O24" s="2224">
        <v>23</v>
      </c>
      <c r="P24" s="404"/>
      <c r="Q24" s="2228"/>
      <c r="R24" s="404"/>
      <c r="S24" s="404"/>
      <c r="T24" s="404"/>
      <c r="U24" s="404"/>
    </row>
    <row r="25" spans="1:21" ht="12.6" customHeight="1" outlineLevel="1">
      <c r="A25" s="905">
        <v>43124</v>
      </c>
      <c r="B25" s="2229">
        <v>43111</v>
      </c>
      <c r="C25" s="904">
        <v>43142</v>
      </c>
      <c r="D25" s="904">
        <v>43142</v>
      </c>
      <c r="E25" s="367" t="s">
        <v>3334</v>
      </c>
      <c r="F25" s="34" t="s">
        <v>17181</v>
      </c>
      <c r="G25" s="404" t="s">
        <v>17182</v>
      </c>
      <c r="H25" s="404"/>
      <c r="I25" s="404"/>
      <c r="J25" s="404" t="s">
        <v>2831</v>
      </c>
      <c r="K25" s="404"/>
      <c r="L25" s="613">
        <f t="shared" si="0"/>
        <v>13</v>
      </c>
      <c r="M25" s="1795">
        <f t="shared" si="1"/>
        <v>8</v>
      </c>
      <c r="N25" s="2050"/>
      <c r="O25" s="2050">
        <v>24</v>
      </c>
      <c r="P25" s="404"/>
      <c r="Q25" s="2228"/>
      <c r="R25" s="404"/>
      <c r="S25" s="404"/>
      <c r="T25" s="404"/>
      <c r="U25" s="404"/>
    </row>
    <row r="26" spans="1:21" ht="12.6" customHeight="1" outlineLevel="1">
      <c r="A26" s="905">
        <v>43124</v>
      </c>
      <c r="B26" s="2229">
        <v>43111</v>
      </c>
      <c r="C26" s="904">
        <v>43142</v>
      </c>
      <c r="D26" s="904">
        <v>43142</v>
      </c>
      <c r="E26" s="367" t="s">
        <v>3334</v>
      </c>
      <c r="F26" s="404" t="s">
        <v>17183</v>
      </c>
      <c r="G26" s="404" t="s">
        <v>17184</v>
      </c>
      <c r="H26" s="404"/>
      <c r="I26" s="404"/>
      <c r="J26" s="404" t="s">
        <v>2831</v>
      </c>
      <c r="K26" s="404"/>
      <c r="L26" s="613">
        <f t="shared" si="0"/>
        <v>13</v>
      </c>
      <c r="M26" s="1795">
        <f t="shared" si="1"/>
        <v>8</v>
      </c>
      <c r="N26" s="2224"/>
      <c r="O26" s="2224">
        <v>25</v>
      </c>
      <c r="P26" s="404"/>
      <c r="Q26" s="2228"/>
      <c r="R26" s="404"/>
      <c r="S26" s="404"/>
      <c r="T26" s="404"/>
      <c r="U26" s="404"/>
    </row>
    <row r="27" spans="1:21" ht="12.6" customHeight="1" outlineLevel="1">
      <c r="A27" s="905">
        <v>43117</v>
      </c>
      <c r="B27" s="2229">
        <v>43111</v>
      </c>
      <c r="C27" s="905">
        <v>43118</v>
      </c>
      <c r="D27" s="905">
        <v>43118</v>
      </c>
      <c r="E27" s="367" t="s">
        <v>3334</v>
      </c>
      <c r="F27" s="2091" t="s">
        <v>15015</v>
      </c>
      <c r="G27" s="404" t="s">
        <v>17185</v>
      </c>
      <c r="H27" s="404"/>
      <c r="I27" s="404"/>
      <c r="J27" s="404" t="s">
        <v>2042</v>
      </c>
      <c r="K27" s="404"/>
      <c r="L27" s="613">
        <f t="shared" si="0"/>
        <v>6</v>
      </c>
      <c r="M27" s="1795">
        <f t="shared" si="1"/>
        <v>3</v>
      </c>
      <c r="N27" s="2224"/>
      <c r="O27" s="2224">
        <v>26</v>
      </c>
      <c r="P27" s="404"/>
      <c r="Q27" s="2228"/>
      <c r="R27" s="404"/>
      <c r="S27" s="404"/>
      <c r="T27" s="404"/>
      <c r="U27" s="404"/>
    </row>
    <row r="28" spans="1:21" ht="12.6" customHeight="1" outlineLevel="1">
      <c r="A28" s="923">
        <v>43115</v>
      </c>
      <c r="B28" s="2204">
        <v>43112</v>
      </c>
      <c r="C28" s="904">
        <v>43142</v>
      </c>
      <c r="D28" s="904">
        <v>43142</v>
      </c>
      <c r="E28" s="367" t="s">
        <v>3334</v>
      </c>
      <c r="F28" s="404" t="s">
        <v>17186</v>
      </c>
      <c r="G28" s="404" t="s">
        <v>17187</v>
      </c>
      <c r="H28" s="404"/>
      <c r="I28" s="404"/>
      <c r="J28" s="404" t="s">
        <v>2846</v>
      </c>
      <c r="K28" s="404"/>
      <c r="L28" s="613">
        <f t="shared" si="0"/>
        <v>3</v>
      </c>
      <c r="M28" s="1795">
        <f t="shared" si="1"/>
        <v>0</v>
      </c>
      <c r="N28" s="2050"/>
      <c r="O28" s="2050">
        <v>27</v>
      </c>
      <c r="P28" s="404"/>
      <c r="Q28" s="609"/>
      <c r="R28" s="34"/>
      <c r="S28" s="34"/>
      <c r="T28" s="34"/>
      <c r="U28" s="34"/>
    </row>
    <row r="29" spans="1:21" ht="12.6" customHeight="1" outlineLevel="1">
      <c r="A29" s="905">
        <v>43119</v>
      </c>
      <c r="B29" s="2204">
        <v>43112</v>
      </c>
      <c r="C29" s="904">
        <v>43129</v>
      </c>
      <c r="D29" s="904">
        <v>43142</v>
      </c>
      <c r="E29" s="367" t="s">
        <v>3334</v>
      </c>
      <c r="F29" s="404" t="s">
        <v>17188</v>
      </c>
      <c r="G29" s="404" t="s">
        <v>17189</v>
      </c>
      <c r="H29" s="404" t="s">
        <v>17190</v>
      </c>
      <c r="I29" s="404"/>
      <c r="J29" s="404" t="s">
        <v>2846</v>
      </c>
      <c r="K29" s="404"/>
      <c r="L29" s="613">
        <f t="shared" si="0"/>
        <v>7</v>
      </c>
      <c r="M29" s="1795">
        <f t="shared" si="1"/>
        <v>4</v>
      </c>
      <c r="N29" s="2224"/>
      <c r="O29" s="2224">
        <v>28</v>
      </c>
      <c r="P29" s="404"/>
      <c r="Q29" s="2228"/>
      <c r="R29" s="404"/>
      <c r="S29" s="404"/>
      <c r="T29" s="404"/>
      <c r="U29" s="404"/>
    </row>
    <row r="30" spans="1:21" ht="12.6" customHeight="1" outlineLevel="1">
      <c r="A30" s="905">
        <v>43112</v>
      </c>
      <c r="B30" s="2229">
        <v>43112</v>
      </c>
      <c r="C30" s="905">
        <v>43115</v>
      </c>
      <c r="D30" s="905">
        <v>43115</v>
      </c>
      <c r="E30" s="367" t="s">
        <v>3334</v>
      </c>
      <c r="F30" s="2091" t="s">
        <v>15015</v>
      </c>
      <c r="G30" s="404" t="s">
        <v>17191</v>
      </c>
      <c r="H30" s="404"/>
      <c r="I30" s="404"/>
      <c r="J30" s="404" t="s">
        <v>2042</v>
      </c>
      <c r="K30" s="404"/>
      <c r="L30" s="613">
        <f t="shared" si="0"/>
        <v>0</v>
      </c>
      <c r="M30" s="1795">
        <f t="shared" si="1"/>
        <v>0</v>
      </c>
      <c r="N30" s="2050"/>
      <c r="O30" s="2050">
        <v>29</v>
      </c>
      <c r="P30" s="404"/>
      <c r="Q30" s="2118"/>
      <c r="R30" s="404"/>
      <c r="S30" s="404"/>
      <c r="T30" s="404"/>
      <c r="U30" s="404"/>
    </row>
    <row r="31" spans="1:21" ht="12.6" customHeight="1" outlineLevel="1">
      <c r="A31" s="905">
        <v>43123</v>
      </c>
      <c r="B31" s="2229">
        <v>43112</v>
      </c>
      <c r="C31" s="905">
        <v>43119</v>
      </c>
      <c r="D31" s="905">
        <v>43143</v>
      </c>
      <c r="E31" s="367" t="s">
        <v>3334</v>
      </c>
      <c r="F31" s="404" t="s">
        <v>17192</v>
      </c>
      <c r="G31" s="404" t="s">
        <v>17193</v>
      </c>
      <c r="H31" s="404"/>
      <c r="I31" s="404"/>
      <c r="J31" s="404" t="s">
        <v>2042</v>
      </c>
      <c r="K31" s="404"/>
      <c r="L31" s="613">
        <f t="shared" si="0"/>
        <v>11</v>
      </c>
      <c r="M31" s="1795">
        <f t="shared" si="1"/>
        <v>6</v>
      </c>
      <c r="N31" s="2224"/>
      <c r="O31" s="2224">
        <v>30</v>
      </c>
      <c r="P31" s="404"/>
      <c r="Q31" s="2228"/>
      <c r="R31" s="404"/>
      <c r="S31" s="404"/>
      <c r="T31" s="404"/>
      <c r="U31" s="404"/>
    </row>
    <row r="32" spans="1:21" ht="12.6" customHeight="1" outlineLevel="1">
      <c r="A32" s="905">
        <v>43123</v>
      </c>
      <c r="B32" s="2229">
        <v>43112</v>
      </c>
      <c r="C32" s="905">
        <v>43126</v>
      </c>
      <c r="D32" s="905">
        <v>43143</v>
      </c>
      <c r="E32" s="367" t="s">
        <v>3334</v>
      </c>
      <c r="F32" s="404" t="s">
        <v>17194</v>
      </c>
      <c r="G32" s="404" t="s">
        <v>17195</v>
      </c>
      <c r="H32" s="404"/>
      <c r="I32" s="404"/>
      <c r="J32" s="404" t="s">
        <v>2042</v>
      </c>
      <c r="K32" s="404"/>
      <c r="L32" s="613">
        <f t="shared" si="0"/>
        <v>11</v>
      </c>
      <c r="M32" s="1795">
        <f t="shared" si="1"/>
        <v>6</v>
      </c>
      <c r="N32" s="2224"/>
      <c r="O32" s="2224">
        <v>31</v>
      </c>
      <c r="P32" s="404"/>
      <c r="Q32" s="2228"/>
      <c r="R32" s="404"/>
      <c r="S32" s="404"/>
      <c r="T32" s="404"/>
      <c r="U32" s="404"/>
    </row>
    <row r="33" spans="1:21" ht="12.6" customHeight="1" outlineLevel="1">
      <c r="A33" s="904">
        <v>43133</v>
      </c>
      <c r="B33" s="2204">
        <v>43115</v>
      </c>
      <c r="C33" s="904">
        <v>43145</v>
      </c>
      <c r="D33" s="904">
        <v>43145</v>
      </c>
      <c r="E33" s="367" t="s">
        <v>3334</v>
      </c>
      <c r="F33" s="604" t="s">
        <v>17196</v>
      </c>
      <c r="G33" s="404" t="s">
        <v>17197</v>
      </c>
      <c r="H33" s="404"/>
      <c r="I33" s="404"/>
      <c r="J33" s="404" t="s">
        <v>2033</v>
      </c>
      <c r="K33" s="404"/>
      <c r="L33" s="613">
        <f t="shared" si="0"/>
        <v>18</v>
      </c>
      <c r="M33" s="1795">
        <f t="shared" si="1"/>
        <v>13</v>
      </c>
      <c r="N33" s="2050"/>
      <c r="O33" s="2050">
        <v>32</v>
      </c>
      <c r="P33" s="404"/>
      <c r="Q33" s="2228"/>
      <c r="R33" s="404"/>
      <c r="S33" s="404"/>
      <c r="T33" s="404"/>
      <c r="U33" s="404"/>
    </row>
    <row r="34" spans="1:21" ht="12.6" customHeight="1" outlineLevel="1">
      <c r="A34" s="905">
        <v>43119</v>
      </c>
      <c r="B34" s="2204">
        <v>43115</v>
      </c>
      <c r="C34" s="904">
        <v>43119</v>
      </c>
      <c r="D34" s="904">
        <v>43119</v>
      </c>
      <c r="E34" s="367" t="s">
        <v>3334</v>
      </c>
      <c r="F34" s="2231" t="s">
        <v>17198</v>
      </c>
      <c r="G34" s="404" t="s">
        <v>17199</v>
      </c>
      <c r="H34" s="404"/>
      <c r="I34" s="404"/>
      <c r="J34" s="404" t="s">
        <v>2846</v>
      </c>
      <c r="K34" s="404"/>
      <c r="L34" s="613">
        <f t="shared" si="0"/>
        <v>4</v>
      </c>
      <c r="M34" s="1795">
        <f t="shared" si="1"/>
        <v>3</v>
      </c>
      <c r="N34" s="2224"/>
      <c r="O34" s="2224">
        <v>33</v>
      </c>
      <c r="P34" s="404"/>
      <c r="Q34" s="2228"/>
      <c r="R34" s="404"/>
      <c r="S34" s="404"/>
      <c r="T34" s="404"/>
      <c r="U34" s="404"/>
    </row>
    <row r="35" spans="1:21" ht="12.6" customHeight="1" outlineLevel="1">
      <c r="A35" s="905">
        <v>43124</v>
      </c>
      <c r="B35" s="2204">
        <v>43116</v>
      </c>
      <c r="C35" s="904">
        <v>43123</v>
      </c>
      <c r="D35" s="904">
        <v>43142</v>
      </c>
      <c r="E35" s="367" t="s">
        <v>3334</v>
      </c>
      <c r="F35" s="404" t="s">
        <v>17200</v>
      </c>
      <c r="G35" s="404" t="s">
        <v>17201</v>
      </c>
      <c r="H35" s="404" t="s">
        <v>12664</v>
      </c>
      <c r="I35" s="404"/>
      <c r="J35" s="404" t="s">
        <v>2969</v>
      </c>
      <c r="K35" s="404"/>
      <c r="L35" s="613">
        <f t="shared" si="0"/>
        <v>8</v>
      </c>
      <c r="M35" s="1795">
        <f t="shared" si="1"/>
        <v>5</v>
      </c>
      <c r="N35" s="2050"/>
      <c r="O35" s="2050">
        <v>34</v>
      </c>
      <c r="P35" s="404"/>
      <c r="Q35" s="2228"/>
      <c r="R35" s="404"/>
      <c r="S35" s="404"/>
      <c r="T35" s="404"/>
      <c r="U35" s="404"/>
    </row>
    <row r="36" spans="1:21" ht="12.6" customHeight="1" outlineLevel="1">
      <c r="A36" s="905">
        <v>43116</v>
      </c>
      <c r="B36" s="2229">
        <v>43116</v>
      </c>
      <c r="C36" s="367"/>
      <c r="D36" s="905">
        <v>43116</v>
      </c>
      <c r="E36" s="367" t="s">
        <v>3334</v>
      </c>
      <c r="F36" s="404" t="s">
        <v>3354</v>
      </c>
      <c r="G36" s="404" t="s">
        <v>17202</v>
      </c>
      <c r="H36" s="404"/>
      <c r="I36" s="404"/>
      <c r="J36" s="404" t="s">
        <v>2033</v>
      </c>
      <c r="K36" s="404"/>
      <c r="L36" s="613">
        <f t="shared" si="0"/>
        <v>0</v>
      </c>
      <c r="M36" s="1795">
        <f t="shared" si="1"/>
        <v>0</v>
      </c>
      <c r="N36" s="2224"/>
      <c r="O36" s="2224">
        <v>35</v>
      </c>
      <c r="P36" s="404"/>
      <c r="Q36" s="2228"/>
      <c r="R36" s="404"/>
      <c r="S36" s="404"/>
      <c r="T36" s="404"/>
      <c r="U36" s="404"/>
    </row>
    <row r="37" spans="1:21" ht="12.6" customHeight="1" outlineLevel="1">
      <c r="A37" s="905">
        <v>43116</v>
      </c>
      <c r="B37" s="2204">
        <v>43116</v>
      </c>
      <c r="C37" s="904">
        <v>43146</v>
      </c>
      <c r="D37" s="904">
        <v>43146</v>
      </c>
      <c r="E37" s="367" t="s">
        <v>3334</v>
      </c>
      <c r="F37" s="404" t="s">
        <v>15136</v>
      </c>
      <c r="G37" s="404" t="s">
        <v>17203</v>
      </c>
      <c r="H37" s="404"/>
      <c r="I37" s="404"/>
      <c r="J37" s="404" t="s">
        <v>2846</v>
      </c>
      <c r="K37" s="404"/>
      <c r="L37" s="613">
        <f t="shared" si="0"/>
        <v>0</v>
      </c>
      <c r="M37" s="1795">
        <f t="shared" si="1"/>
        <v>0</v>
      </c>
      <c r="N37" s="2224"/>
      <c r="O37" s="2224">
        <v>36</v>
      </c>
      <c r="P37" s="404"/>
      <c r="Q37" s="2228"/>
      <c r="R37" s="404"/>
      <c r="S37" s="404"/>
      <c r="T37" s="404"/>
      <c r="U37" s="404"/>
    </row>
    <row r="38" spans="1:21" ht="12.6" customHeight="1" outlineLevel="1">
      <c r="A38" s="905">
        <v>43117</v>
      </c>
      <c r="B38" s="2204">
        <v>43116</v>
      </c>
      <c r="C38" s="904">
        <v>43146</v>
      </c>
      <c r="D38" s="904">
        <v>43146</v>
      </c>
      <c r="E38" s="367" t="s">
        <v>3335</v>
      </c>
      <c r="F38" s="404" t="s">
        <v>16730</v>
      </c>
      <c r="G38" s="404" t="s">
        <v>17204</v>
      </c>
      <c r="H38" s="404"/>
      <c r="I38" s="404"/>
      <c r="J38" s="404" t="s">
        <v>2846</v>
      </c>
      <c r="K38" s="404"/>
      <c r="L38" s="613">
        <f t="shared" si="0"/>
        <v>1</v>
      </c>
      <c r="M38" s="1795">
        <f t="shared" si="1"/>
        <v>0</v>
      </c>
      <c r="N38" s="2050"/>
      <c r="O38" s="2050">
        <v>37</v>
      </c>
      <c r="P38" s="404"/>
      <c r="Q38" s="2228"/>
      <c r="R38" s="404"/>
      <c r="S38" s="404"/>
      <c r="T38" s="404"/>
      <c r="U38" s="404"/>
    </row>
    <row r="39" spans="1:21" ht="12.6" customHeight="1" outlineLevel="1">
      <c r="A39" s="905">
        <v>43122</v>
      </c>
      <c r="B39" s="2204">
        <v>43116</v>
      </c>
      <c r="C39" s="904">
        <v>43131</v>
      </c>
      <c r="D39" s="904">
        <v>43146</v>
      </c>
      <c r="E39" s="367" t="s">
        <v>3334</v>
      </c>
      <c r="F39" s="404" t="s">
        <v>17205</v>
      </c>
      <c r="G39" s="404" t="s">
        <v>17206</v>
      </c>
      <c r="H39" s="404"/>
      <c r="I39" s="404"/>
      <c r="J39" s="404" t="s">
        <v>2846</v>
      </c>
      <c r="K39" s="404"/>
      <c r="L39" s="613">
        <f t="shared" si="0"/>
        <v>6</v>
      </c>
      <c r="M39" s="1795">
        <f t="shared" si="1"/>
        <v>3</v>
      </c>
      <c r="N39" s="2224"/>
      <c r="O39" s="2224">
        <v>38</v>
      </c>
      <c r="P39" s="404"/>
      <c r="Q39" s="2228"/>
      <c r="R39" s="404"/>
      <c r="S39" s="404"/>
      <c r="T39" s="404"/>
      <c r="U39" s="404"/>
    </row>
    <row r="40" spans="1:21" ht="12.6" customHeight="1" outlineLevel="1">
      <c r="A40" s="905">
        <v>43125</v>
      </c>
      <c r="B40" s="2204">
        <v>43116</v>
      </c>
      <c r="C40" s="904">
        <v>43146</v>
      </c>
      <c r="D40" s="904">
        <v>43146</v>
      </c>
      <c r="E40" s="367" t="s">
        <v>3334</v>
      </c>
      <c r="F40" s="2109" t="s">
        <v>17141</v>
      </c>
      <c r="G40" s="404" t="s">
        <v>17207</v>
      </c>
      <c r="H40" s="404"/>
      <c r="I40" s="404"/>
      <c r="J40" s="404" t="s">
        <v>2831</v>
      </c>
      <c r="K40" s="404"/>
      <c r="L40" s="613">
        <f t="shared" si="0"/>
        <v>9</v>
      </c>
      <c r="M40" s="1795">
        <f t="shared" si="1"/>
        <v>6</v>
      </c>
      <c r="N40" s="2050"/>
      <c r="O40" s="2050">
        <v>39</v>
      </c>
      <c r="P40" s="404"/>
      <c r="Q40" s="2228"/>
      <c r="R40" s="404"/>
      <c r="S40" s="404"/>
      <c r="T40" s="404"/>
      <c r="U40" s="404"/>
    </row>
    <row r="41" spans="1:21" ht="12.6" customHeight="1" outlineLevel="1">
      <c r="A41" s="905">
        <v>43130</v>
      </c>
      <c r="B41" s="2204">
        <v>43116</v>
      </c>
      <c r="C41" s="904">
        <v>43146</v>
      </c>
      <c r="D41" s="904">
        <v>43147</v>
      </c>
      <c r="E41" s="367" t="s">
        <v>3335</v>
      </c>
      <c r="F41" s="404" t="s">
        <v>17208</v>
      </c>
      <c r="G41" s="404" t="s">
        <v>17209</v>
      </c>
      <c r="H41" s="404"/>
      <c r="I41" s="404"/>
      <c r="J41" s="404" t="s">
        <v>2831</v>
      </c>
      <c r="K41" s="404"/>
      <c r="L41" s="613">
        <f t="shared" si="0"/>
        <v>14</v>
      </c>
      <c r="M41" s="1795">
        <f t="shared" si="1"/>
        <v>9</v>
      </c>
      <c r="N41" s="2224"/>
      <c r="O41" s="2224">
        <v>40</v>
      </c>
      <c r="P41" s="404"/>
      <c r="Q41" s="2228"/>
      <c r="R41" s="404"/>
      <c r="S41" s="404"/>
      <c r="T41" s="404"/>
      <c r="U41" s="404"/>
    </row>
    <row r="42" spans="1:21" ht="12.6" customHeight="1" outlineLevel="1">
      <c r="A42" s="905">
        <v>43116</v>
      </c>
      <c r="B42" s="2229">
        <v>43116</v>
      </c>
      <c r="C42" s="905">
        <v>43146</v>
      </c>
      <c r="D42" s="905">
        <v>43146</v>
      </c>
      <c r="E42" s="367" t="s">
        <v>3334</v>
      </c>
      <c r="F42" s="404" t="s">
        <v>17210</v>
      </c>
      <c r="G42" s="404" t="s">
        <v>17211</v>
      </c>
      <c r="H42" s="404"/>
      <c r="I42" s="404"/>
      <c r="J42" s="404" t="s">
        <v>2042</v>
      </c>
      <c r="K42" s="404"/>
      <c r="L42" s="613">
        <f t="shared" si="0"/>
        <v>0</v>
      </c>
      <c r="M42" s="1795">
        <f t="shared" si="1"/>
        <v>0</v>
      </c>
      <c r="N42" s="2224"/>
      <c r="O42" s="2224">
        <v>41</v>
      </c>
      <c r="P42" s="404"/>
      <c r="Q42" s="2228"/>
      <c r="R42" s="404"/>
      <c r="S42" s="404"/>
      <c r="T42" s="404"/>
      <c r="U42" s="404"/>
    </row>
    <row r="43" spans="1:21" ht="12.6" customHeight="1" outlineLevel="1">
      <c r="A43" s="905">
        <v>43129</v>
      </c>
      <c r="B43" s="2229">
        <v>43116</v>
      </c>
      <c r="C43" s="905">
        <v>43146</v>
      </c>
      <c r="D43" s="905">
        <v>43146</v>
      </c>
      <c r="E43" s="367" t="s">
        <v>3335</v>
      </c>
      <c r="F43" s="404" t="s">
        <v>17212</v>
      </c>
      <c r="G43" s="404" t="s">
        <v>17213</v>
      </c>
      <c r="H43" s="404"/>
      <c r="I43" s="404"/>
      <c r="J43" s="404" t="s">
        <v>2042</v>
      </c>
      <c r="K43" s="404"/>
      <c r="L43" s="613">
        <f t="shared" si="0"/>
        <v>13</v>
      </c>
      <c r="M43" s="1795">
        <f t="shared" si="1"/>
        <v>8</v>
      </c>
      <c r="N43" s="2050"/>
      <c r="O43" s="2050">
        <v>42</v>
      </c>
      <c r="P43" s="404"/>
      <c r="Q43" s="2228"/>
      <c r="R43" s="404"/>
      <c r="S43" s="404"/>
      <c r="T43" s="404"/>
      <c r="U43" s="404"/>
    </row>
    <row r="44" spans="1:21" ht="12.6" customHeight="1" outlineLevel="1">
      <c r="A44" s="905">
        <v>43124</v>
      </c>
      <c r="B44" s="2204">
        <v>43117</v>
      </c>
      <c r="C44" s="907">
        <v>43147</v>
      </c>
      <c r="D44" s="904">
        <v>43147</v>
      </c>
      <c r="E44" s="427" t="s">
        <v>3334</v>
      </c>
      <c r="F44" s="2109" t="s">
        <v>14889</v>
      </c>
      <c r="G44" s="421" t="s">
        <v>17214</v>
      </c>
      <c r="H44" s="421" t="s">
        <v>17215</v>
      </c>
      <c r="I44" s="421"/>
      <c r="J44" s="404" t="s">
        <v>2034</v>
      </c>
      <c r="K44" s="404"/>
      <c r="L44" s="613">
        <f t="shared" si="0"/>
        <v>7</v>
      </c>
      <c r="M44" s="1795">
        <f t="shared" si="1"/>
        <v>4</v>
      </c>
      <c r="N44" s="2224"/>
      <c r="O44" s="2224">
        <v>43</v>
      </c>
      <c r="P44" s="404"/>
      <c r="Q44" s="2228"/>
      <c r="R44" s="404"/>
      <c r="S44" s="404"/>
      <c r="T44" s="404"/>
      <c r="U44" s="404"/>
    </row>
    <row r="45" spans="1:21" ht="12.6" customHeight="1" outlineLevel="1">
      <c r="A45" s="905">
        <v>43130</v>
      </c>
      <c r="B45" s="2204">
        <v>43117</v>
      </c>
      <c r="C45" s="905">
        <v>43147</v>
      </c>
      <c r="D45" s="904">
        <v>43147</v>
      </c>
      <c r="E45" s="367" t="s">
        <v>3334</v>
      </c>
      <c r="F45" s="404" t="s">
        <v>17216</v>
      </c>
      <c r="G45" s="404" t="s">
        <v>17217</v>
      </c>
      <c r="H45" s="404"/>
      <c r="I45" s="404"/>
      <c r="J45" s="404" t="s">
        <v>2831</v>
      </c>
      <c r="K45" s="404"/>
      <c r="L45" s="613">
        <f t="shared" si="0"/>
        <v>13</v>
      </c>
      <c r="M45" s="1795">
        <f t="shared" si="1"/>
        <v>8</v>
      </c>
      <c r="N45" s="2050"/>
      <c r="O45" s="2050">
        <v>44</v>
      </c>
      <c r="P45" s="404"/>
      <c r="Q45" s="2228"/>
      <c r="R45" s="404"/>
      <c r="S45" s="404"/>
      <c r="T45" s="404"/>
      <c r="U45" s="404"/>
    </row>
    <row r="46" spans="1:21" ht="12.6" customHeight="1" outlineLevel="1">
      <c r="A46" s="904">
        <v>43138</v>
      </c>
      <c r="B46" s="2204">
        <v>43118</v>
      </c>
      <c r="C46" s="904">
        <v>43149</v>
      </c>
      <c r="D46" s="904">
        <v>43149</v>
      </c>
      <c r="E46" s="367" t="s">
        <v>3334</v>
      </c>
      <c r="F46" s="421" t="s">
        <v>17218</v>
      </c>
      <c r="G46" s="421" t="s">
        <v>17219</v>
      </c>
      <c r="H46" s="421"/>
      <c r="I46" s="421"/>
      <c r="J46" s="404" t="s">
        <v>2034</v>
      </c>
      <c r="K46" s="404"/>
      <c r="L46" s="613">
        <f t="shared" si="0"/>
        <v>20</v>
      </c>
      <c r="M46" s="1795">
        <f t="shared" si="1"/>
        <v>13</v>
      </c>
      <c r="N46" s="2224"/>
      <c r="O46" s="2224">
        <v>45</v>
      </c>
      <c r="P46" s="404"/>
      <c r="Q46" s="2228"/>
      <c r="R46" s="404"/>
      <c r="S46" s="404"/>
      <c r="T46" s="404"/>
      <c r="U46" s="404"/>
    </row>
    <row r="47" spans="1:21" ht="12.6" customHeight="1" outlineLevel="1">
      <c r="A47" s="905">
        <v>43124</v>
      </c>
      <c r="B47" s="2204">
        <v>43119</v>
      </c>
      <c r="C47" s="904">
        <v>43126</v>
      </c>
      <c r="D47" s="904">
        <v>43150</v>
      </c>
      <c r="E47" s="367" t="s">
        <v>3334</v>
      </c>
      <c r="F47" s="404" t="s">
        <v>17220</v>
      </c>
      <c r="G47" s="404" t="s">
        <v>17221</v>
      </c>
      <c r="H47" s="404"/>
      <c r="I47" s="404"/>
      <c r="J47" s="404" t="s">
        <v>2969</v>
      </c>
      <c r="K47" s="404"/>
      <c r="L47" s="613">
        <f t="shared" si="0"/>
        <v>5</v>
      </c>
      <c r="M47" s="1795">
        <f t="shared" si="1"/>
        <v>2</v>
      </c>
      <c r="N47" s="2224"/>
      <c r="O47" s="2224">
        <v>46</v>
      </c>
      <c r="P47" s="404"/>
      <c r="Q47" s="2228"/>
      <c r="R47" s="404"/>
      <c r="S47" s="404"/>
      <c r="T47" s="404"/>
      <c r="U47" s="404"/>
    </row>
    <row r="48" spans="1:21" ht="12.6" customHeight="1" outlineLevel="1">
      <c r="A48" s="905">
        <v>43130</v>
      </c>
      <c r="B48" s="2204">
        <v>43122</v>
      </c>
      <c r="C48" s="904">
        <v>43133</v>
      </c>
      <c r="D48" s="904">
        <v>43152</v>
      </c>
      <c r="E48" s="367" t="s">
        <v>3334</v>
      </c>
      <c r="F48" s="404" t="s">
        <v>17222</v>
      </c>
      <c r="G48" s="404" t="s">
        <v>17223</v>
      </c>
      <c r="H48" s="404"/>
      <c r="I48" s="404"/>
      <c r="J48" s="404" t="s">
        <v>2846</v>
      </c>
      <c r="K48" s="404"/>
      <c r="L48" s="613">
        <f t="shared" si="0"/>
        <v>8</v>
      </c>
      <c r="M48" s="1795">
        <f t="shared" si="1"/>
        <v>5</v>
      </c>
      <c r="N48" s="2050"/>
      <c r="O48" s="2050">
        <v>47</v>
      </c>
      <c r="P48" s="404"/>
      <c r="Q48" s="2228"/>
      <c r="R48" s="404"/>
      <c r="S48" s="404"/>
      <c r="T48" s="404"/>
      <c r="U48" s="404"/>
    </row>
    <row r="49" spans="1:21" ht="12.6" customHeight="1" outlineLevel="1">
      <c r="A49" s="905">
        <v>43129</v>
      </c>
      <c r="B49" s="2204">
        <v>43122</v>
      </c>
      <c r="C49" s="907">
        <v>43152</v>
      </c>
      <c r="D49" s="904">
        <v>43152</v>
      </c>
      <c r="E49" s="427" t="s">
        <v>3334</v>
      </c>
      <c r="F49" s="421" t="s">
        <v>17224</v>
      </c>
      <c r="G49" s="421" t="s">
        <v>17225</v>
      </c>
      <c r="H49" s="421"/>
      <c r="I49" s="421"/>
      <c r="J49" s="404" t="s">
        <v>2034</v>
      </c>
      <c r="K49" s="404"/>
      <c r="L49" s="613">
        <f t="shared" si="0"/>
        <v>7</v>
      </c>
      <c r="M49" s="1795">
        <f t="shared" si="1"/>
        <v>4</v>
      </c>
      <c r="N49" s="2224"/>
      <c r="O49" s="2224">
        <v>48</v>
      </c>
      <c r="P49" s="404"/>
      <c r="Q49" s="2228"/>
      <c r="R49" s="404"/>
      <c r="S49" s="404"/>
      <c r="T49" s="404"/>
      <c r="U49" s="404"/>
    </row>
    <row r="50" spans="1:21" ht="12.6" customHeight="1" outlineLevel="1">
      <c r="A50" s="904">
        <v>43138</v>
      </c>
      <c r="B50" s="2204">
        <v>43122</v>
      </c>
      <c r="C50" s="904">
        <v>43152</v>
      </c>
      <c r="D50" s="904">
        <v>43152</v>
      </c>
      <c r="E50" s="367" t="s">
        <v>3334</v>
      </c>
      <c r="F50" s="421" t="s">
        <v>17226</v>
      </c>
      <c r="G50" s="421" t="s">
        <v>17227</v>
      </c>
      <c r="H50" s="421"/>
      <c r="I50" s="421"/>
      <c r="J50" s="404" t="s">
        <v>2034</v>
      </c>
      <c r="K50" s="404"/>
      <c r="L50" s="613">
        <f t="shared" si="0"/>
        <v>16</v>
      </c>
      <c r="M50" s="1795">
        <f t="shared" si="1"/>
        <v>11</v>
      </c>
      <c r="N50" s="2050"/>
      <c r="O50" s="2050">
        <v>49</v>
      </c>
      <c r="P50" s="404"/>
      <c r="Q50" s="2228"/>
      <c r="R50" s="404"/>
      <c r="S50" s="404"/>
      <c r="T50" s="404"/>
      <c r="U50" s="404"/>
    </row>
    <row r="51" spans="1:21" ht="12.6" customHeight="1" outlineLevel="1">
      <c r="A51" s="904">
        <v>43132</v>
      </c>
      <c r="B51" s="2229">
        <v>43122</v>
      </c>
      <c r="C51" s="904">
        <v>43153</v>
      </c>
      <c r="D51" s="904">
        <v>43153</v>
      </c>
      <c r="E51" s="367" t="s">
        <v>3334</v>
      </c>
      <c r="F51" s="404" t="s">
        <v>17228</v>
      </c>
      <c r="G51" s="404" t="s">
        <v>17229</v>
      </c>
      <c r="H51" s="404" t="s">
        <v>17230</v>
      </c>
      <c r="I51" s="404"/>
      <c r="J51" s="404" t="s">
        <v>2831</v>
      </c>
      <c r="K51" s="404"/>
      <c r="L51" s="613">
        <f t="shared" si="0"/>
        <v>10</v>
      </c>
      <c r="M51" s="1795">
        <f t="shared" si="1"/>
        <v>7</v>
      </c>
      <c r="N51" s="2224"/>
      <c r="O51" s="2224">
        <v>50</v>
      </c>
      <c r="P51" s="404"/>
      <c r="Q51" s="2228"/>
      <c r="R51" s="404"/>
      <c r="S51" s="404"/>
      <c r="T51" s="404"/>
      <c r="U51" s="404"/>
    </row>
    <row r="52" spans="1:21" ht="12.6" customHeight="1" outlineLevel="1">
      <c r="A52" s="905">
        <v>43144</v>
      </c>
      <c r="B52" s="2204">
        <v>43123</v>
      </c>
      <c r="C52" s="907">
        <v>43140</v>
      </c>
      <c r="D52" s="904">
        <v>43154</v>
      </c>
      <c r="E52" s="427" t="s">
        <v>3335</v>
      </c>
      <c r="F52" s="421" t="s">
        <v>2202</v>
      </c>
      <c r="G52" s="421" t="s">
        <v>17231</v>
      </c>
      <c r="H52" s="421"/>
      <c r="I52" s="421"/>
      <c r="J52" s="404" t="s">
        <v>2034</v>
      </c>
      <c r="K52" s="404"/>
      <c r="L52" s="613">
        <f t="shared" si="0"/>
        <v>21</v>
      </c>
      <c r="M52" s="1795">
        <f t="shared" si="1"/>
        <v>14</v>
      </c>
      <c r="N52" s="2224"/>
      <c r="O52" s="2224">
        <v>51</v>
      </c>
      <c r="P52" s="404"/>
      <c r="Q52" s="2228"/>
      <c r="R52" s="404"/>
      <c r="S52" s="404"/>
      <c r="T52" s="404"/>
      <c r="U52" s="404"/>
    </row>
    <row r="53" spans="1:21" ht="12.6" customHeight="1" outlineLevel="1">
      <c r="A53" s="905">
        <v>43145</v>
      </c>
      <c r="B53" s="2204">
        <v>43124</v>
      </c>
      <c r="C53" s="904">
        <v>43140</v>
      </c>
      <c r="D53" s="904">
        <v>43143</v>
      </c>
      <c r="E53" s="367" t="s">
        <v>3334</v>
      </c>
      <c r="F53" s="404" t="s">
        <v>11626</v>
      </c>
      <c r="G53" s="404" t="s">
        <v>17232</v>
      </c>
      <c r="H53" s="404" t="s">
        <v>3573</v>
      </c>
      <c r="I53" s="404"/>
      <c r="J53" s="404" t="s">
        <v>2033</v>
      </c>
      <c r="K53" s="404"/>
      <c r="L53" s="613">
        <f t="shared" si="0"/>
        <v>21</v>
      </c>
      <c r="M53" s="1795">
        <f t="shared" si="1"/>
        <v>14</v>
      </c>
      <c r="N53" s="2050"/>
      <c r="O53" s="2050">
        <v>52</v>
      </c>
      <c r="P53" s="404"/>
      <c r="Q53" s="2228"/>
      <c r="R53" s="404"/>
      <c r="S53" s="404"/>
      <c r="T53" s="404"/>
      <c r="U53" s="404"/>
    </row>
    <row r="54" spans="1:21" ht="12.6" customHeight="1" outlineLevel="1">
      <c r="A54" s="905">
        <v>43129</v>
      </c>
      <c r="B54" s="2204">
        <v>43124</v>
      </c>
      <c r="C54" s="904">
        <v>43150</v>
      </c>
      <c r="D54" s="904">
        <v>43154</v>
      </c>
      <c r="E54" s="367" t="s">
        <v>3335</v>
      </c>
      <c r="F54" s="404" t="s">
        <v>12711</v>
      </c>
      <c r="G54" s="404" t="s">
        <v>17233</v>
      </c>
      <c r="H54" s="404" t="s">
        <v>3660</v>
      </c>
      <c r="I54" s="404"/>
      <c r="J54" s="404" t="s">
        <v>2846</v>
      </c>
      <c r="K54" s="404"/>
      <c r="L54" s="613">
        <f t="shared" si="0"/>
        <v>5</v>
      </c>
      <c r="M54" s="1795">
        <f t="shared" si="1"/>
        <v>2</v>
      </c>
      <c r="N54" s="2224"/>
      <c r="O54" s="2224">
        <v>53</v>
      </c>
      <c r="P54" s="404"/>
      <c r="Q54" s="2228"/>
      <c r="R54" s="404"/>
      <c r="S54" s="404"/>
      <c r="T54" s="404"/>
      <c r="U54" s="404"/>
    </row>
    <row r="55" spans="1:21" ht="12.6" customHeight="1" outlineLevel="1">
      <c r="A55" s="904">
        <v>43133</v>
      </c>
      <c r="B55" s="2204">
        <v>43124</v>
      </c>
      <c r="C55" s="904">
        <v>43143</v>
      </c>
      <c r="D55" s="904">
        <v>43154</v>
      </c>
      <c r="E55" s="367" t="s">
        <v>3334</v>
      </c>
      <c r="F55" s="404" t="s">
        <v>17234</v>
      </c>
      <c r="G55" s="404" t="s">
        <v>17235</v>
      </c>
      <c r="H55" s="404"/>
      <c r="I55" s="404"/>
      <c r="J55" s="404" t="s">
        <v>2846</v>
      </c>
      <c r="K55" s="404"/>
      <c r="L55" s="613">
        <f t="shared" si="0"/>
        <v>9</v>
      </c>
      <c r="M55" s="1795">
        <f t="shared" si="1"/>
        <v>6</v>
      </c>
      <c r="N55" s="2050"/>
      <c r="O55" s="2050">
        <v>54</v>
      </c>
      <c r="P55" s="404"/>
      <c r="Q55" s="2228"/>
      <c r="R55" s="404"/>
      <c r="S55" s="404"/>
      <c r="T55" s="404"/>
      <c r="U55" s="404"/>
    </row>
    <row r="56" spans="1:21" ht="12.6" customHeight="1" outlineLevel="1">
      <c r="A56" s="904">
        <v>43140</v>
      </c>
      <c r="B56" s="2229">
        <v>43124</v>
      </c>
      <c r="C56" s="905">
        <v>43154</v>
      </c>
      <c r="D56" s="905">
        <v>43154</v>
      </c>
      <c r="E56" s="367" t="s">
        <v>3334</v>
      </c>
      <c r="F56" s="404" t="s">
        <v>17236</v>
      </c>
      <c r="G56" s="404" t="s">
        <v>17237</v>
      </c>
      <c r="H56" s="404" t="s">
        <v>15119</v>
      </c>
      <c r="I56" s="404"/>
      <c r="J56" s="404" t="s">
        <v>2042</v>
      </c>
      <c r="K56" s="404"/>
      <c r="L56" s="613">
        <f t="shared" si="0"/>
        <v>16</v>
      </c>
      <c r="M56" s="1795">
        <f t="shared" si="1"/>
        <v>11</v>
      </c>
      <c r="N56" s="2224"/>
      <c r="O56" s="2224">
        <v>55</v>
      </c>
      <c r="P56" s="404"/>
      <c r="Q56" s="2228"/>
      <c r="R56" s="404"/>
      <c r="S56" s="404"/>
      <c r="T56" s="404"/>
      <c r="U56" s="404"/>
    </row>
    <row r="57" spans="1:21" ht="12.6" customHeight="1" outlineLevel="1">
      <c r="A57" s="905">
        <v>43130</v>
      </c>
      <c r="B57" s="2204">
        <v>43125</v>
      </c>
      <c r="C57" s="904">
        <v>43133</v>
      </c>
      <c r="D57" s="904">
        <v>43155</v>
      </c>
      <c r="E57" s="367" t="s">
        <v>3334</v>
      </c>
      <c r="F57" s="404" t="s">
        <v>17238</v>
      </c>
      <c r="G57" s="404" t="s">
        <v>17239</v>
      </c>
      <c r="H57" s="404" t="s">
        <v>12912</v>
      </c>
      <c r="I57" s="404"/>
      <c r="J57" s="404" t="s">
        <v>2846</v>
      </c>
      <c r="K57" s="404"/>
      <c r="L57" s="613">
        <f t="shared" si="0"/>
        <v>5</v>
      </c>
      <c r="M57" s="1795">
        <f t="shared" si="1"/>
        <v>2</v>
      </c>
      <c r="N57" s="2224"/>
      <c r="O57" s="2224">
        <v>56</v>
      </c>
      <c r="P57" s="404"/>
      <c r="Q57" s="2228"/>
      <c r="R57" s="404"/>
      <c r="S57" s="404"/>
      <c r="T57" s="404"/>
      <c r="U57" s="404"/>
    </row>
    <row r="58" spans="1:21" ht="12.6" customHeight="1" outlineLevel="1">
      <c r="A58" s="904">
        <v>43132</v>
      </c>
      <c r="B58" s="2204">
        <v>43125</v>
      </c>
      <c r="C58" s="904">
        <v>43139</v>
      </c>
      <c r="D58" s="904">
        <v>43155</v>
      </c>
      <c r="E58" s="367" t="s">
        <v>3334</v>
      </c>
      <c r="F58" s="404" t="s">
        <v>17240</v>
      </c>
      <c r="G58" s="404" t="s">
        <v>17241</v>
      </c>
      <c r="H58" s="404"/>
      <c r="I58" s="404"/>
      <c r="J58" s="404" t="s">
        <v>2846</v>
      </c>
      <c r="K58" s="404"/>
      <c r="L58" s="613">
        <f t="shared" si="0"/>
        <v>7</v>
      </c>
      <c r="M58" s="1795">
        <f t="shared" si="1"/>
        <v>4</v>
      </c>
      <c r="N58" s="2050"/>
      <c r="O58" s="2050">
        <v>57</v>
      </c>
      <c r="P58" s="404"/>
      <c r="Q58" s="2228"/>
      <c r="R58" s="404"/>
      <c r="S58" s="404"/>
      <c r="T58" s="404"/>
      <c r="U58" s="404"/>
    </row>
    <row r="59" spans="1:21" ht="12.6" customHeight="1" outlineLevel="1">
      <c r="A59" s="904">
        <v>43133</v>
      </c>
      <c r="B59" s="2204">
        <v>43125</v>
      </c>
      <c r="C59" s="907">
        <v>43131</v>
      </c>
      <c r="D59" s="904">
        <v>43131</v>
      </c>
      <c r="E59" s="427" t="s">
        <v>3334</v>
      </c>
      <c r="F59" s="2231" t="s">
        <v>17242</v>
      </c>
      <c r="G59" s="421" t="s">
        <v>17243</v>
      </c>
      <c r="H59" s="421" t="s">
        <v>17244</v>
      </c>
      <c r="I59" s="421"/>
      <c r="J59" s="404" t="s">
        <v>2034</v>
      </c>
      <c r="K59" s="404"/>
      <c r="L59" s="613">
        <f t="shared" si="0"/>
        <v>8</v>
      </c>
      <c r="M59" s="1795">
        <f t="shared" si="1"/>
        <v>5</v>
      </c>
      <c r="N59" s="2224"/>
      <c r="O59" s="2224">
        <v>58</v>
      </c>
      <c r="P59" s="404"/>
      <c r="Q59" s="2228"/>
      <c r="R59" s="404"/>
      <c r="S59" s="404"/>
      <c r="T59" s="404"/>
      <c r="U59" s="404"/>
    </row>
    <row r="60" spans="1:21" ht="12.6" customHeight="1" outlineLevel="1">
      <c r="A60" s="905">
        <v>43145</v>
      </c>
      <c r="B60" s="2204">
        <v>43126</v>
      </c>
      <c r="C60" s="904">
        <v>43140</v>
      </c>
      <c r="D60" s="904">
        <v>43157</v>
      </c>
      <c r="E60" s="367" t="s">
        <v>3334</v>
      </c>
      <c r="F60" s="404" t="s">
        <v>17245</v>
      </c>
      <c r="G60" s="404" t="s">
        <v>17246</v>
      </c>
      <c r="H60" s="404" t="s">
        <v>17172</v>
      </c>
      <c r="I60" s="404"/>
      <c r="J60" s="404" t="s">
        <v>2969</v>
      </c>
      <c r="K60" s="404"/>
      <c r="L60" s="613">
        <f t="shared" si="0"/>
        <v>19</v>
      </c>
      <c r="M60" s="1795">
        <f t="shared" si="1"/>
        <v>12</v>
      </c>
      <c r="N60" s="2050"/>
      <c r="O60" s="2050">
        <v>59</v>
      </c>
      <c r="P60" s="404"/>
      <c r="Q60" s="2228"/>
      <c r="R60" s="404"/>
      <c r="S60" s="404"/>
      <c r="T60" s="404"/>
      <c r="U60" s="404"/>
    </row>
    <row r="61" spans="1:21" ht="12.6" customHeight="1" outlineLevel="1">
      <c r="A61" s="904">
        <v>43133</v>
      </c>
      <c r="B61" s="2229">
        <v>43126</v>
      </c>
      <c r="C61" s="367" t="s">
        <v>17247</v>
      </c>
      <c r="D61" s="905">
        <v>43157</v>
      </c>
      <c r="E61" s="367" t="s">
        <v>3334</v>
      </c>
      <c r="F61" s="404" t="s">
        <v>17248</v>
      </c>
      <c r="G61" s="404" t="s">
        <v>17249</v>
      </c>
      <c r="H61" s="404"/>
      <c r="I61" s="404"/>
      <c r="J61" s="404" t="s">
        <v>2042</v>
      </c>
      <c r="K61" s="404"/>
      <c r="L61" s="613">
        <f t="shared" si="0"/>
        <v>7</v>
      </c>
      <c r="M61" s="1795">
        <f t="shared" si="1"/>
        <v>4</v>
      </c>
      <c r="N61" s="2224"/>
      <c r="O61" s="2224">
        <v>60</v>
      </c>
      <c r="P61" s="404"/>
      <c r="Q61" s="2228"/>
      <c r="R61" s="404"/>
      <c r="S61" s="404"/>
      <c r="T61" s="404"/>
      <c r="U61" s="404"/>
    </row>
    <row r="62" spans="1:21" ht="12.6" customHeight="1" outlineLevel="1">
      <c r="A62" s="905">
        <v>43144</v>
      </c>
      <c r="B62" s="2229">
        <v>43126</v>
      </c>
      <c r="C62" s="905">
        <v>43157</v>
      </c>
      <c r="D62" s="905">
        <v>43157</v>
      </c>
      <c r="E62" s="367" t="s">
        <v>3334</v>
      </c>
      <c r="F62" s="2109" t="s">
        <v>17250</v>
      </c>
      <c r="G62" s="404" t="s">
        <v>17251</v>
      </c>
      <c r="H62" s="404" t="s">
        <v>17252</v>
      </c>
      <c r="I62" s="404"/>
      <c r="J62" s="404" t="s">
        <v>2042</v>
      </c>
      <c r="K62" s="404"/>
      <c r="L62" s="613">
        <f t="shared" si="0"/>
        <v>18</v>
      </c>
      <c r="M62" s="1795">
        <f t="shared" si="1"/>
        <v>11</v>
      </c>
      <c r="N62" s="2224"/>
      <c r="O62" s="2224">
        <v>61</v>
      </c>
      <c r="P62" s="404"/>
      <c r="Q62" s="2228"/>
      <c r="R62" s="404"/>
      <c r="S62" s="404"/>
      <c r="T62" s="404"/>
      <c r="U62" s="404"/>
    </row>
    <row r="63" spans="1:21" ht="12.6" customHeight="1" outlineLevel="1">
      <c r="A63" s="904">
        <v>43136</v>
      </c>
      <c r="B63" s="2204">
        <v>43129</v>
      </c>
      <c r="C63" s="904">
        <v>43136</v>
      </c>
      <c r="D63" s="904">
        <v>43159</v>
      </c>
      <c r="E63" s="367" t="s">
        <v>3334</v>
      </c>
      <c r="F63" s="34" t="s">
        <v>17253</v>
      </c>
      <c r="G63" s="404" t="s">
        <v>17254</v>
      </c>
      <c r="H63" s="404"/>
      <c r="I63" s="404"/>
      <c r="J63" s="404" t="s">
        <v>2969</v>
      </c>
      <c r="K63" s="404"/>
      <c r="L63" s="613">
        <f t="shared" si="0"/>
        <v>7</v>
      </c>
      <c r="M63" s="1795">
        <f t="shared" si="1"/>
        <v>4</v>
      </c>
      <c r="N63" s="2050"/>
      <c r="O63" s="2050">
        <v>62</v>
      </c>
      <c r="P63" s="404"/>
      <c r="Q63" s="2228"/>
      <c r="R63" s="404"/>
      <c r="S63" s="404"/>
      <c r="T63" s="404"/>
      <c r="U63" s="404"/>
    </row>
    <row r="64" spans="1:21" ht="12.6" customHeight="1" outlineLevel="1">
      <c r="A64" s="904">
        <v>43133</v>
      </c>
      <c r="B64" s="2204">
        <v>43129</v>
      </c>
      <c r="C64" s="904">
        <v>43150</v>
      </c>
      <c r="D64" s="904">
        <v>43159</v>
      </c>
      <c r="E64" s="367" t="s">
        <v>3334</v>
      </c>
      <c r="F64" s="2109" t="s">
        <v>17255</v>
      </c>
      <c r="G64" s="404" t="s">
        <v>17256</v>
      </c>
      <c r="H64" s="404" t="s">
        <v>14872</v>
      </c>
      <c r="I64" s="404"/>
      <c r="J64" s="404" t="s">
        <v>2033</v>
      </c>
      <c r="K64" s="404"/>
      <c r="L64" s="613">
        <f t="shared" si="0"/>
        <v>4</v>
      </c>
      <c r="M64" s="1795">
        <f t="shared" si="1"/>
        <v>3</v>
      </c>
      <c r="N64" s="2224"/>
      <c r="O64" s="2224">
        <v>63</v>
      </c>
      <c r="P64" s="404"/>
      <c r="Q64" s="2228"/>
      <c r="R64" s="404"/>
      <c r="S64" s="404"/>
      <c r="T64" s="404"/>
      <c r="U64" s="404"/>
    </row>
    <row r="65" spans="1:21" ht="12.6" customHeight="1" outlineLevel="1">
      <c r="A65" s="904">
        <v>43132</v>
      </c>
      <c r="B65" s="2204">
        <v>43130</v>
      </c>
      <c r="C65" s="904">
        <v>43133</v>
      </c>
      <c r="D65" s="904">
        <v>43160</v>
      </c>
      <c r="E65" s="367" t="s">
        <v>3334</v>
      </c>
      <c r="F65" s="404" t="s">
        <v>17257</v>
      </c>
      <c r="G65" s="404" t="s">
        <v>17258</v>
      </c>
      <c r="H65" s="404"/>
      <c r="I65" s="404"/>
      <c r="J65" s="404" t="s">
        <v>2846</v>
      </c>
      <c r="K65" s="404"/>
      <c r="L65" s="613">
        <f t="shared" si="0"/>
        <v>2</v>
      </c>
      <c r="M65" s="1795">
        <f t="shared" si="1"/>
        <v>1</v>
      </c>
      <c r="N65" s="2050"/>
      <c r="O65" s="2050">
        <v>64</v>
      </c>
      <c r="P65" s="404"/>
      <c r="Q65" s="2228"/>
      <c r="R65" s="404"/>
      <c r="S65" s="404"/>
      <c r="T65" s="404"/>
      <c r="U65" s="404"/>
    </row>
    <row r="66" spans="1:21" ht="12.6" customHeight="1" outlineLevel="1">
      <c r="A66" s="905">
        <v>43145</v>
      </c>
      <c r="B66" s="2204">
        <v>43130</v>
      </c>
      <c r="C66" s="904">
        <v>43161</v>
      </c>
      <c r="D66" s="904">
        <v>43160</v>
      </c>
      <c r="E66" s="367" t="s">
        <v>3334</v>
      </c>
      <c r="F66" s="404" t="s">
        <v>17259</v>
      </c>
      <c r="G66" s="404" t="s">
        <v>17260</v>
      </c>
      <c r="H66" s="404"/>
      <c r="I66" s="404"/>
      <c r="J66" s="404" t="s">
        <v>2034</v>
      </c>
      <c r="K66" s="404"/>
      <c r="L66" s="613">
        <f t="shared" ref="L66:L129" si="2">(A66-B66)</f>
        <v>15</v>
      </c>
      <c r="M66" s="1795">
        <f t="shared" ref="M66:M129" si="3">NETWORKDAYS(B66,A66,A66:B66)</f>
        <v>10</v>
      </c>
      <c r="N66" s="2224"/>
      <c r="O66" s="2224">
        <v>65</v>
      </c>
      <c r="P66" s="404"/>
      <c r="Q66" s="2228"/>
      <c r="R66" s="404"/>
      <c r="S66" s="404"/>
      <c r="T66" s="404"/>
      <c r="U66" s="404"/>
    </row>
    <row r="67" spans="1:21" ht="12.6" customHeight="1" outlineLevel="1">
      <c r="A67" s="905">
        <v>43146</v>
      </c>
      <c r="B67" s="2204">
        <v>43130</v>
      </c>
      <c r="C67" s="907">
        <v>43137</v>
      </c>
      <c r="D67" s="904">
        <v>43160</v>
      </c>
      <c r="E67" s="427" t="s">
        <v>3334</v>
      </c>
      <c r="F67" s="421" t="s">
        <v>17261</v>
      </c>
      <c r="G67" s="421" t="s">
        <v>17262</v>
      </c>
      <c r="H67" s="421"/>
      <c r="I67" s="421"/>
      <c r="J67" s="404" t="s">
        <v>2034</v>
      </c>
      <c r="K67" s="404"/>
      <c r="L67" s="613">
        <f t="shared" si="2"/>
        <v>16</v>
      </c>
      <c r="M67" s="1795">
        <f t="shared" si="3"/>
        <v>11</v>
      </c>
      <c r="N67" s="2224"/>
      <c r="O67" s="2224">
        <v>66</v>
      </c>
      <c r="P67" s="404"/>
      <c r="Q67" s="2228"/>
      <c r="R67" s="404"/>
      <c r="S67" s="404"/>
      <c r="T67" s="404"/>
      <c r="U67" s="404"/>
    </row>
    <row r="68" spans="1:21" ht="12.6" customHeight="1" outlineLevel="1">
      <c r="A68" s="905">
        <v>43143</v>
      </c>
      <c r="B68" s="2204">
        <v>43130</v>
      </c>
      <c r="C68" s="904">
        <v>43160</v>
      </c>
      <c r="D68" s="904">
        <v>43160</v>
      </c>
      <c r="E68" s="367" t="s">
        <v>3334</v>
      </c>
      <c r="F68" s="404" t="s">
        <v>17263</v>
      </c>
      <c r="G68" s="404" t="s">
        <v>17264</v>
      </c>
      <c r="H68" s="404"/>
      <c r="I68" s="404"/>
      <c r="J68" s="404" t="s">
        <v>2831</v>
      </c>
      <c r="K68" s="404"/>
      <c r="L68" s="613">
        <f t="shared" si="2"/>
        <v>13</v>
      </c>
      <c r="M68" s="1795">
        <f t="shared" si="3"/>
        <v>8</v>
      </c>
      <c r="N68" s="2050"/>
      <c r="O68" s="2050">
        <v>67</v>
      </c>
      <c r="P68" s="404"/>
      <c r="Q68" s="613"/>
      <c r="R68" s="404"/>
      <c r="S68" s="404"/>
      <c r="T68" s="404"/>
      <c r="U68" s="404"/>
    </row>
    <row r="69" spans="1:21" ht="12.6" customHeight="1" outlineLevel="1">
      <c r="A69" s="904">
        <v>43132</v>
      </c>
      <c r="B69" s="2229">
        <v>43131</v>
      </c>
      <c r="C69" s="904">
        <v>43140</v>
      </c>
      <c r="D69" s="904">
        <v>43140</v>
      </c>
      <c r="E69" s="367" t="s">
        <v>3334</v>
      </c>
      <c r="F69" s="404" t="s">
        <v>17265</v>
      </c>
      <c r="G69" s="404" t="s">
        <v>17266</v>
      </c>
      <c r="H69" s="404"/>
      <c r="I69" s="404"/>
      <c r="J69" s="404" t="s">
        <v>2042</v>
      </c>
      <c r="K69" s="404"/>
      <c r="L69" s="613">
        <f t="shared" si="2"/>
        <v>1</v>
      </c>
      <c r="M69" s="1795">
        <f t="shared" si="3"/>
        <v>0</v>
      </c>
      <c r="N69" s="2224"/>
      <c r="O69" s="2224">
        <v>68</v>
      </c>
      <c r="P69" s="404"/>
      <c r="Q69" s="2228"/>
      <c r="R69" s="404"/>
      <c r="S69" s="404"/>
      <c r="T69" s="404"/>
      <c r="U69" s="404"/>
    </row>
    <row r="70" spans="1:21" ht="12.6" customHeight="1" outlineLevel="1">
      <c r="A70" s="905">
        <v>43144</v>
      </c>
      <c r="B70" s="2229">
        <v>43131</v>
      </c>
      <c r="C70" s="2058">
        <v>43161</v>
      </c>
      <c r="D70" s="2058">
        <v>43161</v>
      </c>
      <c r="E70" s="367" t="s">
        <v>3334</v>
      </c>
      <c r="F70" s="404" t="s">
        <v>17267</v>
      </c>
      <c r="G70" s="404" t="s">
        <v>17268</v>
      </c>
      <c r="H70" s="404" t="s">
        <v>14832</v>
      </c>
      <c r="I70" s="404"/>
      <c r="J70" s="404" t="s">
        <v>2042</v>
      </c>
      <c r="K70" s="404"/>
      <c r="L70" s="613">
        <f t="shared" si="2"/>
        <v>13</v>
      </c>
      <c r="M70" s="1795">
        <f t="shared" si="3"/>
        <v>8</v>
      </c>
      <c r="N70" s="2050"/>
      <c r="O70" s="2050">
        <v>69</v>
      </c>
      <c r="P70" s="404"/>
      <c r="Q70" s="2228"/>
      <c r="R70" s="404"/>
      <c r="S70" s="404"/>
      <c r="T70" s="404"/>
      <c r="U70" s="404"/>
    </row>
    <row r="71" spans="1:21" ht="1.5" customHeight="1" outlineLevel="1">
      <c r="A71" s="905">
        <v>43146</v>
      </c>
      <c r="B71" s="2204">
        <v>43115</v>
      </c>
      <c r="C71" s="904">
        <v>43133</v>
      </c>
      <c r="D71" s="904">
        <v>43146</v>
      </c>
      <c r="E71" s="367" t="s">
        <v>3335</v>
      </c>
      <c r="F71" s="404" t="s">
        <v>2202</v>
      </c>
      <c r="G71" s="404" t="s">
        <v>17269</v>
      </c>
      <c r="H71" s="404"/>
      <c r="I71" s="404"/>
      <c r="J71" s="404" t="s">
        <v>2969</v>
      </c>
      <c r="K71" s="404"/>
      <c r="L71" s="613">
        <f t="shared" si="2"/>
        <v>31</v>
      </c>
      <c r="M71" s="1795">
        <f t="shared" si="3"/>
        <v>22</v>
      </c>
      <c r="N71" s="2050"/>
      <c r="O71" s="2050">
        <v>70</v>
      </c>
      <c r="P71" s="404"/>
      <c r="Q71" s="2228"/>
      <c r="R71" s="404"/>
      <c r="S71" s="404"/>
      <c r="T71" s="404"/>
      <c r="U71" s="404"/>
    </row>
    <row r="72" spans="1:21" ht="1.5" customHeight="1" outlineLevel="1">
      <c r="A72" s="905">
        <v>43146</v>
      </c>
      <c r="B72" s="2204">
        <v>43115</v>
      </c>
      <c r="C72" s="904">
        <v>43140</v>
      </c>
      <c r="D72" s="904">
        <v>43146</v>
      </c>
      <c r="E72" s="367" t="s">
        <v>3335</v>
      </c>
      <c r="F72" s="404" t="s">
        <v>17270</v>
      </c>
      <c r="G72" s="404" t="s">
        <v>17271</v>
      </c>
      <c r="H72" s="404" t="s">
        <v>12664</v>
      </c>
      <c r="I72" s="404"/>
      <c r="J72" s="404" t="s">
        <v>2969</v>
      </c>
      <c r="K72" s="404"/>
      <c r="L72" s="613">
        <f t="shared" si="2"/>
        <v>31</v>
      </c>
      <c r="M72" s="1795">
        <f t="shared" si="3"/>
        <v>22</v>
      </c>
      <c r="N72" s="2224"/>
      <c r="O72" s="2224">
        <v>71</v>
      </c>
      <c r="P72" s="404"/>
      <c r="Q72" s="2228"/>
      <c r="R72" s="404"/>
      <c r="S72" s="404"/>
      <c r="T72" s="404"/>
      <c r="U72" s="404"/>
    </row>
    <row r="73" spans="1:21" ht="1.5" customHeight="1" outlineLevel="1">
      <c r="A73" s="905">
        <v>43145</v>
      </c>
      <c r="B73" s="2204">
        <v>43131</v>
      </c>
      <c r="C73" s="904">
        <v>43161</v>
      </c>
      <c r="D73" s="904">
        <v>43161</v>
      </c>
      <c r="E73" s="367" t="s">
        <v>3335</v>
      </c>
      <c r="F73" s="404" t="s">
        <v>3549</v>
      </c>
      <c r="G73" s="404" t="s">
        <v>17272</v>
      </c>
      <c r="H73" s="404"/>
      <c r="I73" s="404"/>
      <c r="J73" s="404" t="s">
        <v>2831</v>
      </c>
      <c r="K73" s="404"/>
      <c r="L73" s="613">
        <f t="shared" si="2"/>
        <v>14</v>
      </c>
      <c r="M73" s="1795">
        <f t="shared" si="3"/>
        <v>9</v>
      </c>
      <c r="N73" s="2050"/>
      <c r="O73" s="2050">
        <v>72</v>
      </c>
      <c r="P73" s="404"/>
      <c r="Q73" s="2228"/>
      <c r="R73" s="404"/>
      <c r="S73" s="404"/>
      <c r="T73" s="404"/>
      <c r="U73" s="404"/>
    </row>
    <row r="74" spans="1:21" ht="12.6" customHeight="1" outlineLevel="1">
      <c r="A74" s="905">
        <v>43151</v>
      </c>
      <c r="B74" s="2204">
        <v>43125</v>
      </c>
      <c r="C74" s="904">
        <v>43155</v>
      </c>
      <c r="D74" s="904">
        <v>43157</v>
      </c>
      <c r="E74" s="367" t="s">
        <v>3334</v>
      </c>
      <c r="F74" s="404" t="s">
        <v>15371</v>
      </c>
      <c r="G74" s="404" t="s">
        <v>17273</v>
      </c>
      <c r="H74" s="404" t="s">
        <v>17274</v>
      </c>
      <c r="I74" s="404"/>
      <c r="J74" s="404" t="s">
        <v>2969</v>
      </c>
      <c r="K74" s="404"/>
      <c r="L74" s="613">
        <f t="shared" si="2"/>
        <v>26</v>
      </c>
      <c r="M74" s="1795">
        <f t="shared" si="3"/>
        <v>17</v>
      </c>
      <c r="N74" s="2050"/>
      <c r="O74" s="2050">
        <v>73</v>
      </c>
      <c r="P74" s="404"/>
      <c r="Q74" s="2228"/>
      <c r="R74" s="404"/>
      <c r="S74" s="404"/>
      <c r="T74" s="404"/>
      <c r="U74" s="404"/>
    </row>
    <row r="75" spans="1:21" ht="12.6" customHeight="1" outlineLevel="1">
      <c r="A75" s="905">
        <v>43152</v>
      </c>
      <c r="B75" s="2204">
        <v>43129</v>
      </c>
      <c r="C75" s="904">
        <v>43136</v>
      </c>
      <c r="D75" s="904">
        <v>43159</v>
      </c>
      <c r="E75" s="367" t="s">
        <v>3334</v>
      </c>
      <c r="F75" s="404" t="s">
        <v>17275</v>
      </c>
      <c r="G75" s="404" t="s">
        <v>17276</v>
      </c>
      <c r="H75" s="404"/>
      <c r="I75" s="404"/>
      <c r="J75" s="404" t="s">
        <v>2969</v>
      </c>
      <c r="K75" s="404"/>
      <c r="L75" s="613">
        <f t="shared" si="2"/>
        <v>23</v>
      </c>
      <c r="M75" s="1795">
        <f t="shared" si="3"/>
        <v>16</v>
      </c>
      <c r="N75" s="2224"/>
      <c r="O75" s="2224">
        <v>74</v>
      </c>
      <c r="P75" s="404"/>
      <c r="Q75" s="2228"/>
      <c r="R75" s="404"/>
      <c r="S75" s="404"/>
      <c r="T75" s="404"/>
      <c r="U75" s="404"/>
    </row>
    <row r="76" spans="1:21" ht="12.6" customHeight="1" outlineLevel="1">
      <c r="A76" s="905">
        <v>43154</v>
      </c>
      <c r="B76" s="2204">
        <v>43129</v>
      </c>
      <c r="C76" s="907">
        <v>43159</v>
      </c>
      <c r="D76" s="904">
        <v>43159</v>
      </c>
      <c r="E76" s="427" t="s">
        <v>3334</v>
      </c>
      <c r="F76" s="439" t="s">
        <v>17277</v>
      </c>
      <c r="G76" s="421" t="s">
        <v>17278</v>
      </c>
      <c r="H76" s="421"/>
      <c r="I76" s="421"/>
      <c r="J76" s="404" t="s">
        <v>2034</v>
      </c>
      <c r="K76" s="404"/>
      <c r="L76" s="613">
        <f t="shared" si="2"/>
        <v>25</v>
      </c>
      <c r="M76" s="1795">
        <f t="shared" si="3"/>
        <v>18</v>
      </c>
      <c r="N76" s="2050"/>
      <c r="O76" s="2050">
        <v>75</v>
      </c>
      <c r="P76" s="404"/>
      <c r="Q76" s="2228"/>
      <c r="R76" s="404"/>
      <c r="S76" s="404"/>
      <c r="T76" s="404"/>
      <c r="U76" s="404"/>
    </row>
    <row r="77" spans="1:21" ht="12.6" customHeight="1" outlineLevel="1">
      <c r="A77" s="904">
        <v>43159</v>
      </c>
      <c r="B77" s="2204">
        <v>43130</v>
      </c>
      <c r="C77" s="904">
        <v>43159</v>
      </c>
      <c r="D77" s="415"/>
      <c r="E77" s="367" t="s">
        <v>3335</v>
      </c>
      <c r="F77" s="404" t="s">
        <v>3830</v>
      </c>
      <c r="G77" s="404" t="s">
        <v>17279</v>
      </c>
      <c r="H77" s="404"/>
      <c r="I77" s="404"/>
      <c r="J77" s="404" t="s">
        <v>2046</v>
      </c>
      <c r="K77" s="404"/>
      <c r="L77" s="613">
        <f t="shared" si="2"/>
        <v>29</v>
      </c>
      <c r="M77" s="1795">
        <f t="shared" si="3"/>
        <v>20</v>
      </c>
      <c r="N77" s="2050"/>
      <c r="O77" s="2050">
        <v>76</v>
      </c>
      <c r="P77" s="404"/>
      <c r="Q77" s="2228"/>
      <c r="R77" s="404"/>
      <c r="S77" s="404"/>
      <c r="T77" s="404"/>
      <c r="U77" s="404"/>
    </row>
    <row r="78" spans="1:21" ht="12.6" customHeight="1" outlineLevel="1">
      <c r="A78" s="905">
        <v>43150</v>
      </c>
      <c r="B78" s="2204">
        <v>43130</v>
      </c>
      <c r="C78" s="904">
        <v>43160</v>
      </c>
      <c r="D78" s="904">
        <v>43160</v>
      </c>
      <c r="E78" s="367" t="s">
        <v>3335</v>
      </c>
      <c r="F78" s="404" t="s">
        <v>2609</v>
      </c>
      <c r="G78" s="404" t="s">
        <v>17280</v>
      </c>
      <c r="H78" s="404"/>
      <c r="I78" s="404"/>
      <c r="J78" s="404" t="s">
        <v>2831</v>
      </c>
      <c r="K78" s="404"/>
      <c r="L78" s="613">
        <f t="shared" si="2"/>
        <v>20</v>
      </c>
      <c r="M78" s="1795">
        <f t="shared" si="3"/>
        <v>13</v>
      </c>
      <c r="N78" s="2050"/>
      <c r="O78" s="2050">
        <v>76</v>
      </c>
      <c r="P78" s="404"/>
      <c r="Q78" s="2228"/>
      <c r="R78" s="404"/>
      <c r="S78" s="404"/>
      <c r="T78" s="404"/>
      <c r="U78" s="404"/>
    </row>
    <row r="79" spans="1:21" ht="12.6" customHeight="1" outlineLevel="1">
      <c r="A79" s="905">
        <v>43154</v>
      </c>
      <c r="B79" s="2229">
        <v>43123</v>
      </c>
      <c r="C79" s="904">
        <v>43153</v>
      </c>
      <c r="D79" s="904">
        <v>43153</v>
      </c>
      <c r="E79" s="367" t="s">
        <v>3334</v>
      </c>
      <c r="F79" s="2096" t="s">
        <v>17000</v>
      </c>
      <c r="G79" s="404" t="s">
        <v>17281</v>
      </c>
      <c r="H79" s="404"/>
      <c r="I79" s="404"/>
      <c r="J79" s="404" t="s">
        <v>2831</v>
      </c>
      <c r="K79" s="404"/>
      <c r="L79" s="613">
        <f t="shared" si="2"/>
        <v>31</v>
      </c>
      <c r="M79" s="1795">
        <f t="shared" si="3"/>
        <v>22</v>
      </c>
      <c r="N79" s="2050"/>
      <c r="O79" s="2050">
        <v>76</v>
      </c>
      <c r="P79" s="404"/>
      <c r="Q79" s="2228"/>
      <c r="R79" s="404"/>
      <c r="S79" s="404"/>
      <c r="T79" s="404"/>
      <c r="U79" s="404"/>
    </row>
    <row r="80" spans="1:21" ht="12.6" customHeight="1" outlineLevel="1">
      <c r="A80" s="903">
        <v>43222</v>
      </c>
      <c r="B80" s="2204">
        <v>43110</v>
      </c>
      <c r="C80" s="904">
        <v>43235</v>
      </c>
      <c r="D80" s="904">
        <v>43235</v>
      </c>
      <c r="E80" s="367" t="s">
        <v>3334</v>
      </c>
      <c r="F80" s="404" t="s">
        <v>2588</v>
      </c>
      <c r="G80" s="404" t="s">
        <v>17282</v>
      </c>
      <c r="H80" s="2109" t="s">
        <v>17283</v>
      </c>
      <c r="I80" s="404"/>
      <c r="J80" s="404" t="s">
        <v>2969</v>
      </c>
      <c r="K80" s="404"/>
      <c r="L80" s="613">
        <f t="shared" si="2"/>
        <v>112</v>
      </c>
      <c r="M80" s="1795">
        <f t="shared" si="3"/>
        <v>79</v>
      </c>
      <c r="N80" s="2050"/>
      <c r="O80" s="2050">
        <v>76</v>
      </c>
      <c r="P80" s="404"/>
      <c r="Q80" s="2228"/>
      <c r="R80" s="404"/>
      <c r="S80" s="404"/>
      <c r="T80" s="404"/>
      <c r="U80" s="404"/>
    </row>
    <row r="81" spans="1:32" ht="12.6" customHeight="1" outlineLevel="1">
      <c r="A81" s="905">
        <v>43160</v>
      </c>
      <c r="B81" s="2204">
        <v>43131</v>
      </c>
      <c r="C81" s="904">
        <v>43159</v>
      </c>
      <c r="D81" s="904">
        <v>43159</v>
      </c>
      <c r="E81" s="367" t="s">
        <v>3335</v>
      </c>
      <c r="F81" s="404" t="s">
        <v>17284</v>
      </c>
      <c r="G81" s="404" t="s">
        <v>17285</v>
      </c>
      <c r="H81" s="404" t="s">
        <v>3660</v>
      </c>
      <c r="I81" s="404"/>
      <c r="J81" s="404" t="s">
        <v>2969</v>
      </c>
      <c r="K81" s="404"/>
      <c r="L81" s="613">
        <f t="shared" si="2"/>
        <v>29</v>
      </c>
      <c r="M81" s="1795">
        <f t="shared" si="3"/>
        <v>20</v>
      </c>
      <c r="N81" s="2050"/>
      <c r="O81" s="2050">
        <v>76</v>
      </c>
      <c r="P81" s="404"/>
      <c r="Q81" s="2228"/>
      <c r="R81" s="404"/>
      <c r="S81" s="404"/>
      <c r="T81" s="404"/>
      <c r="U81" s="404"/>
      <c r="V81" s="404"/>
      <c r="W81" s="2227"/>
      <c r="X81" s="404"/>
      <c r="Y81" s="404"/>
      <c r="Z81" s="404"/>
      <c r="AA81" s="404"/>
      <c r="AB81" s="404"/>
      <c r="AC81" s="404"/>
      <c r="AD81" s="404"/>
      <c r="AE81" s="404"/>
      <c r="AF81" s="404"/>
    </row>
    <row r="82" spans="1:32" ht="12.6" customHeight="1">
      <c r="A82" s="904">
        <v>43138</v>
      </c>
      <c r="B82" s="2232">
        <v>43136</v>
      </c>
      <c r="C82" s="904">
        <v>43166</v>
      </c>
      <c r="D82" s="904">
        <v>43166</v>
      </c>
      <c r="E82" s="367" t="s">
        <v>3334</v>
      </c>
      <c r="F82" s="404" t="s">
        <v>17286</v>
      </c>
      <c r="G82" s="404" t="s">
        <v>17287</v>
      </c>
      <c r="H82" s="404" t="s">
        <v>15696</v>
      </c>
      <c r="I82" s="404"/>
      <c r="J82" s="404" t="s">
        <v>2033</v>
      </c>
      <c r="K82" s="404"/>
      <c r="L82" s="613">
        <f t="shared" si="2"/>
        <v>2</v>
      </c>
      <c r="M82" s="1795">
        <f t="shared" si="3"/>
        <v>1</v>
      </c>
      <c r="N82" s="2224"/>
      <c r="O82" s="2224">
        <v>1</v>
      </c>
      <c r="P82" s="2082" t="s">
        <v>3308</v>
      </c>
      <c r="Q82" s="2118">
        <f>AVERAGE($L$82:$L$156)</f>
        <v>15.76</v>
      </c>
      <c r="R82" s="2225">
        <f>COUNT($B$82:$B$155)</f>
        <v>74</v>
      </c>
      <c r="S82" s="2225">
        <f>COUNTIF($E$82:$E$155, S1)</f>
        <v>54</v>
      </c>
      <c r="T82" s="2225">
        <f>COUNTIF($E$82:$E$155, T1)</f>
        <v>20</v>
      </c>
      <c r="U82" s="2225">
        <f>R82-S82-T82</f>
        <v>0</v>
      </c>
      <c r="V82" s="398"/>
      <c r="W82" s="2226">
        <f>COUNTIF($J$82:$J$155, W$1)</f>
        <v>13</v>
      </c>
      <c r="X82" s="2226">
        <f>COUNTIF($J$82:$J$155, X$1)</f>
        <v>13</v>
      </c>
      <c r="Y82" s="2226">
        <f>COUNTIF($J$82:$J$155, Y$1)</f>
        <v>21</v>
      </c>
      <c r="Z82" s="2226">
        <f>COUNTIF($J$82:$J$155, Z$1)</f>
        <v>13</v>
      </c>
      <c r="AA82" s="2226"/>
      <c r="AB82" s="2226"/>
      <c r="AC82" s="2226">
        <f>COUNTIF($J$82:$J$155, AC$1)</f>
        <v>0</v>
      </c>
      <c r="AD82" s="2226">
        <f>COUNTIF($J$82:$J$155, AD$1)</f>
        <v>14</v>
      </c>
      <c r="AE82" s="2226">
        <f>COUNTIF($J$82:$J$155, AE$1)</f>
        <v>0</v>
      </c>
      <c r="AF82" s="613">
        <f>SUM(W82:AE82)</f>
        <v>74</v>
      </c>
    </row>
    <row r="83" spans="1:32" ht="12.6" customHeight="1" outlineLevel="1">
      <c r="A83" s="904">
        <v>43139</v>
      </c>
      <c r="B83" s="2232">
        <v>43137</v>
      </c>
      <c r="C83" s="904">
        <v>43139</v>
      </c>
      <c r="D83" s="904">
        <v>43165</v>
      </c>
      <c r="E83" s="367" t="s">
        <v>3335</v>
      </c>
      <c r="F83" s="2231" t="s">
        <v>17288</v>
      </c>
      <c r="G83" s="404" t="s">
        <v>17289</v>
      </c>
      <c r="H83" s="404" t="s">
        <v>3660</v>
      </c>
      <c r="I83" s="404"/>
      <c r="J83" s="404" t="s">
        <v>2969</v>
      </c>
      <c r="K83" s="404"/>
      <c r="L83" s="613">
        <f t="shared" si="2"/>
        <v>2</v>
      </c>
      <c r="M83" s="1795">
        <f t="shared" si="3"/>
        <v>1</v>
      </c>
      <c r="N83" s="2050"/>
      <c r="O83" s="2050">
        <v>2</v>
      </c>
      <c r="P83" s="404"/>
      <c r="Q83" s="2228"/>
      <c r="R83" s="404"/>
      <c r="S83" s="404"/>
      <c r="T83" s="404"/>
      <c r="U83" s="404"/>
      <c r="V83" s="404"/>
      <c r="W83" s="2227"/>
      <c r="X83" s="404"/>
      <c r="Y83" s="404"/>
      <c r="Z83" s="404"/>
      <c r="AA83" s="404"/>
      <c r="AB83" s="404"/>
      <c r="AC83" s="404"/>
      <c r="AD83" s="404"/>
      <c r="AE83" s="404"/>
      <c r="AF83" s="404"/>
    </row>
    <row r="84" spans="1:32" ht="12.6" customHeight="1" outlineLevel="1">
      <c r="A84" s="905">
        <v>43146</v>
      </c>
      <c r="B84" s="2232">
        <v>43137</v>
      </c>
      <c r="C84" s="904"/>
      <c r="D84" s="904">
        <v>43165</v>
      </c>
      <c r="E84" s="367" t="s">
        <v>3334</v>
      </c>
      <c r="F84" s="404" t="s">
        <v>17290</v>
      </c>
      <c r="G84" s="404" t="s">
        <v>17291</v>
      </c>
      <c r="H84" s="404"/>
      <c r="I84" s="404"/>
      <c r="J84" s="404" t="s">
        <v>2033</v>
      </c>
      <c r="K84" s="404"/>
      <c r="L84" s="613">
        <f t="shared" si="2"/>
        <v>9</v>
      </c>
      <c r="M84" s="1795">
        <f t="shared" si="3"/>
        <v>6</v>
      </c>
      <c r="N84" s="2050"/>
      <c r="O84" s="2050">
        <v>3</v>
      </c>
      <c r="P84" s="404"/>
      <c r="Q84" s="2228"/>
      <c r="R84" s="404"/>
      <c r="S84" s="404"/>
      <c r="T84" s="404"/>
      <c r="U84" s="404"/>
      <c r="V84" s="404"/>
      <c r="W84" s="2230"/>
      <c r="X84" s="404"/>
      <c r="Y84" s="404"/>
      <c r="Z84" s="404"/>
      <c r="AA84" s="404"/>
      <c r="AB84" s="404"/>
      <c r="AC84" s="404"/>
      <c r="AD84" s="404"/>
      <c r="AE84" s="404"/>
      <c r="AF84" s="404"/>
    </row>
    <row r="85" spans="1:32" ht="12.6" customHeight="1" outlineLevel="1">
      <c r="A85" s="904">
        <v>43139</v>
      </c>
      <c r="B85" s="2232">
        <v>43138</v>
      </c>
      <c r="C85" s="904">
        <v>43145</v>
      </c>
      <c r="D85" s="904">
        <v>43165</v>
      </c>
      <c r="E85" s="367" t="s">
        <v>3334</v>
      </c>
      <c r="F85" s="404" t="s">
        <v>17292</v>
      </c>
      <c r="G85" s="404" t="s">
        <v>17293</v>
      </c>
      <c r="H85" s="404"/>
      <c r="I85" s="404"/>
      <c r="J85" s="404" t="s">
        <v>2033</v>
      </c>
      <c r="K85" s="404"/>
      <c r="L85" s="613">
        <f t="shared" si="2"/>
        <v>1</v>
      </c>
      <c r="M85" s="1795">
        <f t="shared" si="3"/>
        <v>0</v>
      </c>
      <c r="N85" s="2224"/>
      <c r="O85" s="2224">
        <v>4</v>
      </c>
      <c r="P85" s="404"/>
      <c r="Q85" s="2228"/>
      <c r="R85" s="404"/>
      <c r="S85" s="404"/>
      <c r="T85" s="404"/>
      <c r="U85" s="404"/>
      <c r="V85" s="404"/>
      <c r="W85" s="2227"/>
      <c r="X85" s="404"/>
      <c r="Y85" s="404"/>
      <c r="Z85" s="404"/>
      <c r="AA85" s="404"/>
      <c r="AB85" s="404"/>
      <c r="AC85" s="404"/>
      <c r="AD85" s="404"/>
      <c r="AE85" s="404"/>
      <c r="AF85" s="404"/>
    </row>
    <row r="86" spans="1:32" ht="12.6" customHeight="1" outlineLevel="1">
      <c r="A86" s="905">
        <v>43145</v>
      </c>
      <c r="B86" s="2232">
        <v>43138</v>
      </c>
      <c r="C86" s="904">
        <v>43145</v>
      </c>
      <c r="D86" s="904">
        <v>43145</v>
      </c>
      <c r="E86" s="367" t="s">
        <v>3334</v>
      </c>
      <c r="F86" s="404" t="s">
        <v>2753</v>
      </c>
      <c r="G86" s="404" t="s">
        <v>17294</v>
      </c>
      <c r="H86" s="404"/>
      <c r="I86" s="404"/>
      <c r="J86" s="34" t="s">
        <v>2033</v>
      </c>
      <c r="K86" s="404"/>
      <c r="L86" s="613">
        <f t="shared" si="2"/>
        <v>7</v>
      </c>
      <c r="M86" s="1795">
        <f t="shared" si="3"/>
        <v>4</v>
      </c>
      <c r="N86" s="2050"/>
      <c r="O86" s="2050">
        <v>5</v>
      </c>
      <c r="P86" s="404"/>
      <c r="Q86" s="2228"/>
      <c r="R86" s="404"/>
      <c r="S86" s="404"/>
      <c r="T86" s="404"/>
      <c r="U86" s="404"/>
      <c r="V86" s="404"/>
      <c r="W86" s="2230"/>
      <c r="X86" s="404"/>
      <c r="Y86" s="404"/>
      <c r="Z86" s="404"/>
      <c r="AA86" s="404"/>
      <c r="AB86" s="404"/>
      <c r="AC86" s="404"/>
      <c r="AD86" s="404"/>
      <c r="AE86" s="404"/>
      <c r="AF86" s="404"/>
    </row>
    <row r="87" spans="1:32" ht="12.6" customHeight="1" outlineLevel="1">
      <c r="A87" s="905">
        <v>43144</v>
      </c>
      <c r="B87" s="2232">
        <v>43139</v>
      </c>
      <c r="C87" s="904">
        <v>43146</v>
      </c>
      <c r="D87" s="904">
        <v>43146</v>
      </c>
      <c r="E87" s="367" t="s">
        <v>3335</v>
      </c>
      <c r="F87" s="353" t="s">
        <v>2632</v>
      </c>
      <c r="G87" s="404" t="s">
        <v>17295</v>
      </c>
      <c r="H87" s="404"/>
      <c r="I87" s="404"/>
      <c r="J87" s="404" t="s">
        <v>2033</v>
      </c>
      <c r="K87" s="404"/>
      <c r="L87" s="613">
        <f t="shared" si="2"/>
        <v>5</v>
      </c>
      <c r="M87" s="1795">
        <f t="shared" si="3"/>
        <v>2</v>
      </c>
      <c r="N87" s="2224"/>
      <c r="O87" s="2224">
        <v>6</v>
      </c>
      <c r="P87" s="404"/>
      <c r="Q87" s="2228"/>
      <c r="R87" s="404"/>
      <c r="S87" s="404"/>
      <c r="T87" s="404"/>
      <c r="U87" s="404"/>
      <c r="V87" s="404"/>
      <c r="W87" s="2227"/>
      <c r="X87" s="404"/>
      <c r="Y87" s="404"/>
      <c r="Z87" s="404"/>
      <c r="AA87" s="404"/>
      <c r="AB87" s="404"/>
      <c r="AC87" s="404"/>
      <c r="AD87" s="404"/>
      <c r="AE87" s="404"/>
      <c r="AF87" s="404"/>
    </row>
    <row r="88" spans="1:32" ht="12.6" customHeight="1" outlineLevel="1">
      <c r="A88" s="905">
        <v>43145</v>
      </c>
      <c r="B88" s="2232">
        <v>43139</v>
      </c>
      <c r="C88" s="367" t="s">
        <v>17296</v>
      </c>
      <c r="D88" s="904">
        <v>43167</v>
      </c>
      <c r="E88" s="367" t="s">
        <v>3335</v>
      </c>
      <c r="F88" s="404" t="s">
        <v>2202</v>
      </c>
      <c r="G88" s="404" t="s">
        <v>17297</v>
      </c>
      <c r="H88" s="404"/>
      <c r="I88" s="404"/>
      <c r="J88" s="404" t="s">
        <v>2831</v>
      </c>
      <c r="K88" s="404"/>
      <c r="L88" s="613">
        <f t="shared" si="2"/>
        <v>6</v>
      </c>
      <c r="M88" s="1795">
        <f t="shared" si="3"/>
        <v>3</v>
      </c>
      <c r="N88" s="2224"/>
      <c r="O88" s="2224">
        <v>7</v>
      </c>
      <c r="P88" s="404"/>
      <c r="Q88" s="613"/>
      <c r="R88" s="404"/>
      <c r="S88" s="404"/>
      <c r="T88" s="404"/>
      <c r="U88" s="404"/>
      <c r="V88" s="404"/>
      <c r="W88" s="404"/>
      <c r="X88" s="404"/>
      <c r="Y88" s="404"/>
      <c r="Z88" s="404"/>
      <c r="AA88" s="404"/>
      <c r="AB88" s="404"/>
      <c r="AC88" s="404"/>
      <c r="AD88" s="404"/>
      <c r="AE88" s="404"/>
      <c r="AF88" s="404"/>
    </row>
    <row r="89" spans="1:32" ht="12.6" customHeight="1" outlineLevel="1">
      <c r="A89" s="905">
        <v>43145</v>
      </c>
      <c r="B89" s="2232">
        <v>43139</v>
      </c>
      <c r="C89" s="912">
        <v>43171</v>
      </c>
      <c r="D89" s="912">
        <v>43171</v>
      </c>
      <c r="E89" s="367" t="s">
        <v>3334</v>
      </c>
      <c r="F89" s="404" t="s">
        <v>17298</v>
      </c>
      <c r="G89" s="404" t="s">
        <v>17299</v>
      </c>
      <c r="H89" s="404" t="s">
        <v>14832</v>
      </c>
      <c r="I89" s="404"/>
      <c r="J89" s="404" t="s">
        <v>2042</v>
      </c>
      <c r="K89" s="404"/>
      <c r="L89" s="613">
        <f t="shared" si="2"/>
        <v>6</v>
      </c>
      <c r="M89" s="1795">
        <f t="shared" si="3"/>
        <v>3</v>
      </c>
      <c r="N89" s="2050"/>
      <c r="O89" s="2050">
        <v>8</v>
      </c>
      <c r="P89" s="404"/>
      <c r="Q89" s="2228"/>
      <c r="R89" s="404"/>
      <c r="S89" s="404"/>
      <c r="T89" s="404"/>
      <c r="U89" s="404"/>
      <c r="V89" s="404"/>
      <c r="W89" s="2230"/>
      <c r="X89" s="404"/>
      <c r="Y89" s="404"/>
      <c r="Z89" s="404"/>
      <c r="AA89" s="404"/>
      <c r="AB89" s="404"/>
      <c r="AC89" s="404"/>
      <c r="AD89" s="404"/>
      <c r="AE89" s="404"/>
      <c r="AF89" s="404"/>
    </row>
    <row r="90" spans="1:32" ht="12.6" customHeight="1" outlineLevel="1">
      <c r="A90" s="905">
        <v>43143</v>
      </c>
      <c r="B90" s="2233">
        <v>43143</v>
      </c>
      <c r="C90" s="367"/>
      <c r="D90" s="905">
        <v>43143</v>
      </c>
      <c r="E90" s="367" t="s">
        <v>3334</v>
      </c>
      <c r="F90" s="404" t="s">
        <v>17300</v>
      </c>
      <c r="G90" s="404" t="s">
        <v>17301</v>
      </c>
      <c r="H90" s="404" t="s">
        <v>14832</v>
      </c>
      <c r="I90" s="404"/>
      <c r="J90" s="404" t="s">
        <v>2033</v>
      </c>
      <c r="K90" s="404"/>
      <c r="L90" s="613">
        <f t="shared" si="2"/>
        <v>0</v>
      </c>
      <c r="M90" s="1795">
        <f t="shared" si="3"/>
        <v>0</v>
      </c>
      <c r="N90" s="2050"/>
      <c r="O90" s="2050">
        <v>9</v>
      </c>
      <c r="P90" s="404"/>
      <c r="Q90" s="2228"/>
      <c r="R90" s="404"/>
      <c r="S90" s="404"/>
      <c r="T90" s="404"/>
      <c r="U90" s="404"/>
      <c r="V90" s="404"/>
      <c r="W90" s="2227"/>
      <c r="X90" s="404"/>
      <c r="Y90" s="404"/>
      <c r="Z90" s="404"/>
      <c r="AA90" s="404"/>
      <c r="AB90" s="404"/>
      <c r="AC90" s="404"/>
      <c r="AD90" s="404"/>
      <c r="AE90" s="404"/>
      <c r="AF90" s="404"/>
    </row>
    <row r="91" spans="1:32" ht="12.6" customHeight="1" outlineLevel="1">
      <c r="A91" s="905">
        <v>43145</v>
      </c>
      <c r="B91" s="2232">
        <v>43143</v>
      </c>
      <c r="C91" s="904"/>
      <c r="D91" s="904">
        <v>43145</v>
      </c>
      <c r="E91" s="367" t="s">
        <v>3334</v>
      </c>
      <c r="F91" s="404" t="s">
        <v>3354</v>
      </c>
      <c r="G91" s="404" t="s">
        <v>17302</v>
      </c>
      <c r="H91" s="404"/>
      <c r="I91" s="404"/>
      <c r="J91" s="404" t="s">
        <v>2033</v>
      </c>
      <c r="K91" s="404"/>
      <c r="L91" s="613">
        <f t="shared" si="2"/>
        <v>2</v>
      </c>
      <c r="M91" s="1795">
        <f t="shared" si="3"/>
        <v>1</v>
      </c>
      <c r="N91" s="2224"/>
      <c r="O91" s="2224">
        <v>10</v>
      </c>
      <c r="P91" s="404"/>
      <c r="Q91" s="2228"/>
      <c r="R91" s="404"/>
      <c r="S91" s="404"/>
      <c r="T91" s="404"/>
      <c r="U91" s="404"/>
      <c r="V91" s="404"/>
      <c r="W91" s="2230"/>
      <c r="X91" s="404"/>
      <c r="Y91" s="404"/>
      <c r="Z91" s="404"/>
      <c r="AA91" s="404"/>
      <c r="AB91" s="404"/>
      <c r="AC91" s="404"/>
      <c r="AD91" s="404"/>
      <c r="AE91" s="404"/>
      <c r="AF91" s="404"/>
    </row>
    <row r="92" spans="1:32" ht="12.6" customHeight="1" outlineLevel="1">
      <c r="A92" s="905">
        <v>43146</v>
      </c>
      <c r="B92" s="2232">
        <v>43143</v>
      </c>
      <c r="C92" s="904">
        <v>43174</v>
      </c>
      <c r="D92" s="904">
        <v>43174</v>
      </c>
      <c r="E92" s="367" t="s">
        <v>3334</v>
      </c>
      <c r="F92" s="404" t="s">
        <v>17303</v>
      </c>
      <c r="G92" s="404" t="s">
        <v>17304</v>
      </c>
      <c r="H92" s="404"/>
      <c r="I92" s="404"/>
      <c r="J92" s="404" t="s">
        <v>2033</v>
      </c>
      <c r="K92" s="404"/>
      <c r="L92" s="613">
        <f t="shared" si="2"/>
        <v>3</v>
      </c>
      <c r="M92" s="1795">
        <f t="shared" si="3"/>
        <v>2</v>
      </c>
      <c r="N92" s="2050"/>
      <c r="O92" s="2050">
        <v>11</v>
      </c>
      <c r="P92" s="404"/>
      <c r="Q92" s="2228"/>
      <c r="R92" s="404"/>
      <c r="S92" s="404"/>
      <c r="T92" s="404"/>
      <c r="U92" s="404"/>
      <c r="V92" s="404"/>
      <c r="W92" s="2230"/>
      <c r="X92" s="404"/>
      <c r="Y92" s="404"/>
      <c r="Z92" s="404"/>
      <c r="AA92" s="404"/>
      <c r="AB92" s="404"/>
      <c r="AC92" s="404"/>
      <c r="AD92" s="404"/>
      <c r="AE92" s="404"/>
      <c r="AF92" s="404"/>
    </row>
    <row r="93" spans="1:32" ht="12.6" customHeight="1" outlineLevel="1">
      <c r="A93" s="905">
        <v>43147</v>
      </c>
      <c r="B93" s="2232">
        <v>43133</v>
      </c>
      <c r="C93" s="904">
        <v>43166</v>
      </c>
      <c r="D93" s="904">
        <v>43166</v>
      </c>
      <c r="E93" s="367" t="s">
        <v>3334</v>
      </c>
      <c r="F93" s="404" t="s">
        <v>17305</v>
      </c>
      <c r="G93" s="404" t="s">
        <v>17306</v>
      </c>
      <c r="H93" s="404"/>
      <c r="I93" s="404"/>
      <c r="J93" s="404" t="s">
        <v>2831</v>
      </c>
      <c r="K93" s="404"/>
      <c r="L93" s="613">
        <f t="shared" si="2"/>
        <v>14</v>
      </c>
      <c r="M93" s="1795">
        <f t="shared" si="3"/>
        <v>9</v>
      </c>
      <c r="N93" s="2224"/>
      <c r="O93" s="2224">
        <v>12</v>
      </c>
      <c r="P93" s="404"/>
      <c r="Q93" s="2228"/>
      <c r="R93" s="404"/>
      <c r="S93" s="404"/>
      <c r="T93" s="404"/>
      <c r="U93" s="404"/>
      <c r="V93" s="404"/>
      <c r="W93" s="2230"/>
      <c r="X93" s="404"/>
      <c r="Y93" s="404"/>
      <c r="Z93" s="404"/>
      <c r="AA93" s="404"/>
      <c r="AB93" s="404"/>
      <c r="AC93" s="404"/>
      <c r="AD93" s="404"/>
      <c r="AE93" s="404"/>
      <c r="AF93" s="404"/>
    </row>
    <row r="94" spans="1:32" ht="12.6" customHeight="1" outlineLevel="1">
      <c r="A94" s="905">
        <v>43150</v>
      </c>
      <c r="B94" s="2232">
        <v>43140</v>
      </c>
      <c r="C94" s="905">
        <v>43150</v>
      </c>
      <c r="D94" s="905">
        <v>43150</v>
      </c>
      <c r="E94" s="367" t="s">
        <v>3334</v>
      </c>
      <c r="F94" s="2091" t="s">
        <v>15015</v>
      </c>
      <c r="G94" s="404" t="s">
        <v>17307</v>
      </c>
      <c r="H94" s="404"/>
      <c r="I94" s="404"/>
      <c r="J94" s="404" t="s">
        <v>2042</v>
      </c>
      <c r="K94" s="404"/>
      <c r="L94" s="613">
        <f t="shared" si="2"/>
        <v>10</v>
      </c>
      <c r="M94" s="1795">
        <f t="shared" si="3"/>
        <v>5</v>
      </c>
      <c r="N94" s="2224"/>
      <c r="O94" s="2224">
        <v>13</v>
      </c>
      <c r="P94" s="404"/>
      <c r="Q94" s="2228"/>
      <c r="R94" s="404"/>
      <c r="S94" s="404"/>
      <c r="T94" s="404"/>
      <c r="U94" s="404"/>
      <c r="V94" s="404"/>
      <c r="W94" s="2227"/>
      <c r="X94" s="404"/>
      <c r="Y94" s="404"/>
      <c r="Z94" s="404"/>
      <c r="AA94" s="404"/>
      <c r="AB94" s="404"/>
      <c r="AC94" s="404"/>
      <c r="AD94" s="404"/>
      <c r="AE94" s="404"/>
      <c r="AF94" s="404"/>
    </row>
    <row r="95" spans="1:32" ht="12.6" customHeight="1" outlineLevel="1">
      <c r="A95" s="905">
        <v>43151</v>
      </c>
      <c r="B95" s="2232">
        <v>43132</v>
      </c>
      <c r="C95" s="2058">
        <v>43164</v>
      </c>
      <c r="D95" s="367" t="s">
        <v>17308</v>
      </c>
      <c r="E95" s="367" t="s">
        <v>3334</v>
      </c>
      <c r="F95" s="404" t="s">
        <v>17309</v>
      </c>
      <c r="G95" s="404" t="s">
        <v>17310</v>
      </c>
      <c r="H95" s="404" t="s">
        <v>14832</v>
      </c>
      <c r="I95" s="404"/>
      <c r="J95" s="404" t="s">
        <v>2042</v>
      </c>
      <c r="K95" s="404"/>
      <c r="L95" s="613">
        <f t="shared" si="2"/>
        <v>19</v>
      </c>
      <c r="M95" s="1795">
        <f t="shared" si="3"/>
        <v>12</v>
      </c>
      <c r="N95" s="2050"/>
      <c r="O95" s="2050">
        <v>14</v>
      </c>
      <c r="P95" s="404"/>
      <c r="Q95" s="2228"/>
      <c r="R95" s="404"/>
      <c r="S95" s="404"/>
      <c r="T95" s="404"/>
      <c r="U95" s="404"/>
      <c r="V95" s="404"/>
      <c r="W95" s="2227"/>
      <c r="X95" s="404"/>
      <c r="Y95" s="404"/>
      <c r="Z95" s="404"/>
      <c r="AA95" s="404"/>
      <c r="AB95" s="404"/>
      <c r="AC95" s="404"/>
      <c r="AD95" s="404"/>
      <c r="AE95" s="404"/>
      <c r="AF95" s="404"/>
    </row>
    <row r="96" spans="1:32" ht="12.6" customHeight="1" outlineLevel="1">
      <c r="A96" s="905">
        <v>43151</v>
      </c>
      <c r="B96" s="2233">
        <v>43150</v>
      </c>
      <c r="C96" s="2058">
        <v>43161</v>
      </c>
      <c r="D96" s="367" t="s">
        <v>17311</v>
      </c>
      <c r="E96" s="367" t="s">
        <v>3335</v>
      </c>
      <c r="F96" s="404" t="s">
        <v>15931</v>
      </c>
      <c r="G96" s="404" t="s">
        <v>17312</v>
      </c>
      <c r="H96" s="404" t="s">
        <v>14832</v>
      </c>
      <c r="I96" s="404"/>
      <c r="J96" s="404" t="s">
        <v>2042</v>
      </c>
      <c r="K96" s="404"/>
      <c r="L96" s="613">
        <f t="shared" si="2"/>
        <v>1</v>
      </c>
      <c r="M96" s="1795">
        <f t="shared" si="3"/>
        <v>0</v>
      </c>
      <c r="N96" s="2050"/>
      <c r="O96" s="2050">
        <v>15</v>
      </c>
      <c r="P96" s="404"/>
      <c r="Q96" s="2228"/>
      <c r="R96" s="404"/>
      <c r="S96" s="404"/>
      <c r="T96" s="404"/>
      <c r="U96" s="404"/>
      <c r="V96" s="404"/>
      <c r="W96" s="2227"/>
      <c r="X96" s="404"/>
      <c r="Y96" s="404"/>
      <c r="Z96" s="404"/>
      <c r="AA96" s="404"/>
      <c r="AB96" s="404"/>
      <c r="AC96" s="404"/>
      <c r="AD96" s="404"/>
      <c r="AE96" s="404"/>
      <c r="AF96" s="404"/>
    </row>
    <row r="97" spans="1:21" ht="12.6" customHeight="1" outlineLevel="1">
      <c r="A97" s="905">
        <v>43152</v>
      </c>
      <c r="B97" s="2232">
        <v>43133</v>
      </c>
      <c r="C97" s="2058">
        <v>43164</v>
      </c>
      <c r="D97" s="2058">
        <v>43164</v>
      </c>
      <c r="E97" s="367" t="s">
        <v>3334</v>
      </c>
      <c r="F97" s="404" t="s">
        <v>17313</v>
      </c>
      <c r="G97" s="404" t="s">
        <v>17314</v>
      </c>
      <c r="H97" s="404"/>
      <c r="I97" s="404"/>
      <c r="J97" s="404" t="s">
        <v>3879</v>
      </c>
      <c r="K97" s="404"/>
      <c r="L97" s="613">
        <f t="shared" si="2"/>
        <v>19</v>
      </c>
      <c r="M97" s="1795">
        <f t="shared" si="3"/>
        <v>12</v>
      </c>
      <c r="N97" s="2224"/>
      <c r="O97" s="2224">
        <v>16</v>
      </c>
      <c r="P97" s="404"/>
      <c r="Q97" s="2228"/>
      <c r="R97" s="404"/>
      <c r="S97" s="404"/>
      <c r="T97" s="404"/>
      <c r="U97" s="404"/>
    </row>
    <row r="98" spans="1:21" ht="12.6" customHeight="1" outlineLevel="1">
      <c r="A98" s="905">
        <v>43152</v>
      </c>
      <c r="B98" s="2232">
        <v>43147</v>
      </c>
      <c r="C98" s="904">
        <v>43174</v>
      </c>
      <c r="D98" s="904">
        <v>43175</v>
      </c>
      <c r="E98" s="367" t="s">
        <v>3334</v>
      </c>
      <c r="F98" s="404" t="s">
        <v>17315</v>
      </c>
      <c r="G98" s="404" t="s">
        <v>17316</v>
      </c>
      <c r="H98" s="404"/>
      <c r="I98" s="404"/>
      <c r="J98" s="404" t="s">
        <v>2033</v>
      </c>
      <c r="K98" s="404"/>
      <c r="L98" s="613">
        <f t="shared" si="2"/>
        <v>5</v>
      </c>
      <c r="M98" s="1795">
        <f t="shared" si="3"/>
        <v>2</v>
      </c>
      <c r="N98" s="2050"/>
      <c r="O98" s="2050">
        <v>17</v>
      </c>
      <c r="P98" s="404"/>
      <c r="Q98" s="2228"/>
      <c r="R98" s="404"/>
      <c r="S98" s="404"/>
      <c r="T98" s="404"/>
      <c r="U98" s="404"/>
    </row>
    <row r="99" spans="1:21" ht="12.6" customHeight="1" outlineLevel="1">
      <c r="A99" s="905">
        <v>43153</v>
      </c>
      <c r="B99" s="2232">
        <v>43139</v>
      </c>
      <c r="C99" s="904">
        <v>43157</v>
      </c>
      <c r="D99" s="904">
        <v>43167</v>
      </c>
      <c r="E99" s="367" t="s">
        <v>3334</v>
      </c>
      <c r="F99" s="2109" t="s">
        <v>17317</v>
      </c>
      <c r="G99" s="404" t="s">
        <v>17318</v>
      </c>
      <c r="H99" s="404" t="s">
        <v>14872</v>
      </c>
      <c r="I99" s="404"/>
      <c r="J99" s="404" t="s">
        <v>2969</v>
      </c>
      <c r="K99" s="404"/>
      <c r="L99" s="613">
        <f t="shared" si="2"/>
        <v>14</v>
      </c>
      <c r="M99" s="1795">
        <f t="shared" si="3"/>
        <v>9</v>
      </c>
      <c r="N99" s="2224"/>
      <c r="O99" s="2224">
        <v>18</v>
      </c>
      <c r="P99" s="404"/>
      <c r="Q99" s="2228"/>
      <c r="R99" s="404"/>
      <c r="S99" s="404"/>
      <c r="T99" s="404"/>
      <c r="U99" s="404"/>
    </row>
    <row r="100" spans="1:21" ht="12.6" customHeight="1" outlineLevel="1">
      <c r="A100" s="905">
        <v>43154</v>
      </c>
      <c r="B100" s="2232">
        <v>43137</v>
      </c>
      <c r="C100" s="2058">
        <v>43167</v>
      </c>
      <c r="D100" s="2058">
        <v>43167</v>
      </c>
      <c r="E100" s="367" t="s">
        <v>3334</v>
      </c>
      <c r="F100" s="404" t="s">
        <v>17248</v>
      </c>
      <c r="G100" s="404" t="s">
        <v>17319</v>
      </c>
      <c r="H100" s="404"/>
      <c r="I100" s="404"/>
      <c r="J100" s="404" t="s">
        <v>2042</v>
      </c>
      <c r="K100" s="404"/>
      <c r="L100" s="613">
        <f t="shared" si="2"/>
        <v>17</v>
      </c>
      <c r="M100" s="1795">
        <f t="shared" si="3"/>
        <v>12</v>
      </c>
      <c r="N100" s="2224"/>
      <c r="O100" s="2224">
        <v>19</v>
      </c>
      <c r="P100" s="404"/>
      <c r="Q100" s="2228"/>
      <c r="R100" s="404"/>
      <c r="S100" s="404"/>
      <c r="T100" s="404"/>
      <c r="U100" s="404"/>
    </row>
    <row r="101" spans="1:21" ht="12.6" customHeight="1" outlineLevel="1">
      <c r="A101" s="905">
        <v>43154</v>
      </c>
      <c r="B101" s="2233">
        <v>43152</v>
      </c>
      <c r="C101" s="905">
        <v>43159</v>
      </c>
      <c r="D101" s="912">
        <v>43182</v>
      </c>
      <c r="E101" s="367" t="s">
        <v>3334</v>
      </c>
      <c r="F101" s="404" t="s">
        <v>17320</v>
      </c>
      <c r="G101" s="404" t="s">
        <v>17321</v>
      </c>
      <c r="H101" s="404"/>
      <c r="I101" s="404"/>
      <c r="J101" s="404" t="s">
        <v>2042</v>
      </c>
      <c r="K101" s="404"/>
      <c r="L101" s="613">
        <f t="shared" si="2"/>
        <v>2</v>
      </c>
      <c r="M101" s="1795">
        <f t="shared" si="3"/>
        <v>1</v>
      </c>
      <c r="N101" s="2050"/>
      <c r="O101" s="2050">
        <v>20</v>
      </c>
      <c r="P101" s="404"/>
      <c r="Q101" s="2228"/>
      <c r="R101" s="404"/>
      <c r="S101" s="404"/>
      <c r="T101" s="404"/>
      <c r="U101" s="404"/>
    </row>
    <row r="102" spans="1:21" ht="12.6" customHeight="1" outlineLevel="1">
      <c r="A102" s="905">
        <v>43154</v>
      </c>
      <c r="B102" s="2232">
        <v>43136</v>
      </c>
      <c r="C102" s="904">
        <v>43166</v>
      </c>
      <c r="D102" s="904">
        <v>43166</v>
      </c>
      <c r="E102" s="367" t="s">
        <v>3334</v>
      </c>
      <c r="F102" s="404" t="s">
        <v>17322</v>
      </c>
      <c r="G102" s="404" t="s">
        <v>17323</v>
      </c>
      <c r="H102" s="404"/>
      <c r="I102" s="404"/>
      <c r="J102" s="404" t="s">
        <v>2831</v>
      </c>
      <c r="K102" s="404"/>
      <c r="L102" s="613">
        <f t="shared" si="2"/>
        <v>18</v>
      </c>
      <c r="M102" s="1795">
        <f t="shared" si="3"/>
        <v>13</v>
      </c>
      <c r="N102" s="2050"/>
      <c r="O102" s="2050">
        <v>21</v>
      </c>
      <c r="P102" s="404"/>
      <c r="Q102" s="2228"/>
      <c r="R102" s="404"/>
      <c r="S102" s="404"/>
      <c r="T102" s="404"/>
      <c r="U102" s="404"/>
    </row>
    <row r="103" spans="1:21" ht="12.6" customHeight="1" outlineLevel="1">
      <c r="A103" s="905">
        <v>43151</v>
      </c>
      <c r="B103" s="2232">
        <v>43147</v>
      </c>
      <c r="C103" s="904">
        <v>43154</v>
      </c>
      <c r="D103" s="904">
        <v>43154</v>
      </c>
      <c r="E103" s="367" t="s">
        <v>3335</v>
      </c>
      <c r="F103" s="404" t="s">
        <v>2202</v>
      </c>
      <c r="G103" s="404" t="s">
        <v>17324</v>
      </c>
      <c r="H103" s="404"/>
      <c r="I103" s="404"/>
      <c r="J103" s="404" t="s">
        <v>2831</v>
      </c>
      <c r="K103" s="404"/>
      <c r="L103" s="613">
        <f t="shared" si="2"/>
        <v>4</v>
      </c>
      <c r="M103" s="1795">
        <f t="shared" si="3"/>
        <v>1</v>
      </c>
      <c r="N103" s="2224"/>
      <c r="O103" s="2224">
        <v>22</v>
      </c>
      <c r="P103" s="404"/>
      <c r="Q103" s="2228"/>
      <c r="R103" s="404"/>
      <c r="S103" s="404"/>
      <c r="T103" s="404"/>
      <c r="U103" s="404"/>
    </row>
    <row r="104" spans="1:21" ht="12.6" customHeight="1" outlineLevel="1">
      <c r="A104" s="905">
        <v>43150</v>
      </c>
      <c r="B104" s="2232">
        <v>43138</v>
      </c>
      <c r="C104" s="904">
        <v>43169</v>
      </c>
      <c r="D104" s="904">
        <v>43169</v>
      </c>
      <c r="E104" s="367" t="s">
        <v>3334</v>
      </c>
      <c r="F104" s="404" t="s">
        <v>17325</v>
      </c>
      <c r="G104" s="404" t="s">
        <v>17326</v>
      </c>
      <c r="H104" s="404" t="s">
        <v>3660</v>
      </c>
      <c r="I104" s="404"/>
      <c r="J104" s="404" t="s">
        <v>2831</v>
      </c>
      <c r="K104" s="404"/>
      <c r="L104" s="613">
        <f t="shared" si="2"/>
        <v>12</v>
      </c>
      <c r="M104" s="1795">
        <f t="shared" si="3"/>
        <v>7</v>
      </c>
      <c r="N104" s="2050"/>
      <c r="O104" s="2050">
        <v>23</v>
      </c>
      <c r="P104" s="404"/>
      <c r="Q104" s="2228"/>
      <c r="R104" s="404"/>
      <c r="S104" s="404"/>
      <c r="T104" s="404"/>
      <c r="U104" s="404"/>
    </row>
    <row r="105" spans="1:21" ht="12.6" customHeight="1" outlineLevel="1">
      <c r="A105" s="905">
        <v>43150</v>
      </c>
      <c r="B105" s="2232">
        <v>43139</v>
      </c>
      <c r="C105" s="904">
        <v>43169</v>
      </c>
      <c r="D105" s="904">
        <v>43169</v>
      </c>
      <c r="E105" s="367" t="s">
        <v>3334</v>
      </c>
      <c r="F105" s="404" t="s">
        <v>17325</v>
      </c>
      <c r="G105" s="404" t="s">
        <v>17327</v>
      </c>
      <c r="H105" s="404"/>
      <c r="I105" s="404"/>
      <c r="J105" s="404" t="s">
        <v>2831</v>
      </c>
      <c r="K105" s="404"/>
      <c r="L105" s="613">
        <f t="shared" si="2"/>
        <v>11</v>
      </c>
      <c r="M105" s="1795">
        <f t="shared" si="3"/>
        <v>6</v>
      </c>
      <c r="N105" s="2224"/>
      <c r="O105" s="2224">
        <v>24</v>
      </c>
      <c r="P105" s="404"/>
      <c r="Q105" s="2228"/>
      <c r="R105" s="404"/>
      <c r="S105" s="404"/>
      <c r="T105" s="404"/>
      <c r="U105" s="404"/>
    </row>
    <row r="106" spans="1:21" ht="12.6" customHeight="1" outlineLevel="1">
      <c r="A106" s="905">
        <v>43154</v>
      </c>
      <c r="B106" s="2232">
        <v>43139</v>
      </c>
      <c r="C106" s="907">
        <v>43169</v>
      </c>
      <c r="D106" s="904">
        <v>43169</v>
      </c>
      <c r="E106" s="427" t="s">
        <v>3334</v>
      </c>
      <c r="F106" s="2109" t="s">
        <v>17328</v>
      </c>
      <c r="G106" s="421" t="s">
        <v>17329</v>
      </c>
      <c r="H106" s="421" t="s">
        <v>14872</v>
      </c>
      <c r="I106" s="421"/>
      <c r="J106" s="404" t="s">
        <v>2034</v>
      </c>
      <c r="K106" s="404"/>
      <c r="L106" s="613">
        <f t="shared" si="2"/>
        <v>15</v>
      </c>
      <c r="M106" s="1795">
        <f t="shared" si="3"/>
        <v>10</v>
      </c>
      <c r="N106" s="2224"/>
      <c r="O106" s="2224">
        <v>25</v>
      </c>
      <c r="P106" s="404"/>
      <c r="Q106" s="2228"/>
      <c r="R106" s="404"/>
      <c r="S106" s="404"/>
      <c r="T106" s="404"/>
      <c r="U106" s="404"/>
    </row>
    <row r="107" spans="1:21" ht="12.6" customHeight="1" outlineLevel="1">
      <c r="A107" s="905">
        <v>43157</v>
      </c>
      <c r="B107" s="2233">
        <v>43145</v>
      </c>
      <c r="C107" s="2058">
        <v>43168</v>
      </c>
      <c r="D107" s="912">
        <v>43175</v>
      </c>
      <c r="E107" s="367" t="s">
        <v>3335</v>
      </c>
      <c r="F107" s="404" t="s">
        <v>4330</v>
      </c>
      <c r="G107" s="404" t="s">
        <v>17330</v>
      </c>
      <c r="H107" s="404"/>
      <c r="I107" s="404"/>
      <c r="J107" s="404" t="s">
        <v>2042</v>
      </c>
      <c r="K107" s="404"/>
      <c r="L107" s="613">
        <f t="shared" si="2"/>
        <v>12</v>
      </c>
      <c r="M107" s="1795">
        <f t="shared" si="3"/>
        <v>7</v>
      </c>
      <c r="N107" s="2050"/>
      <c r="O107" s="2050">
        <v>26</v>
      </c>
      <c r="P107" s="404"/>
      <c r="Q107" s="2228"/>
      <c r="R107" s="404"/>
      <c r="S107" s="404"/>
      <c r="T107" s="404"/>
      <c r="U107" s="404"/>
    </row>
    <row r="108" spans="1:21" ht="12.6" customHeight="1" outlineLevel="1">
      <c r="A108" s="905">
        <v>43158</v>
      </c>
      <c r="B108" s="2232">
        <v>43140</v>
      </c>
      <c r="C108" s="904">
        <v>43173</v>
      </c>
      <c r="D108" s="904">
        <v>43173</v>
      </c>
      <c r="E108" s="367" t="s">
        <v>3334</v>
      </c>
      <c r="F108" s="404" t="s">
        <v>17331</v>
      </c>
      <c r="G108" s="404" t="s">
        <v>17332</v>
      </c>
      <c r="H108" s="404"/>
      <c r="I108" s="404"/>
      <c r="J108" s="404" t="s">
        <v>2831</v>
      </c>
      <c r="K108" s="404"/>
      <c r="L108" s="613">
        <f t="shared" si="2"/>
        <v>18</v>
      </c>
      <c r="M108" s="1795">
        <f t="shared" si="3"/>
        <v>11</v>
      </c>
      <c r="N108" s="2050"/>
      <c r="O108" s="2050">
        <v>27</v>
      </c>
      <c r="P108" s="404"/>
      <c r="Q108" s="2228"/>
      <c r="R108" s="404"/>
      <c r="S108" s="404"/>
      <c r="T108" s="404"/>
      <c r="U108" s="404"/>
    </row>
    <row r="109" spans="1:21" ht="12.6" customHeight="1" outlineLevel="1">
      <c r="A109" s="905">
        <v>43158</v>
      </c>
      <c r="B109" s="2232">
        <v>43136</v>
      </c>
      <c r="C109" s="904">
        <v>43161</v>
      </c>
      <c r="D109" s="904">
        <v>43166</v>
      </c>
      <c r="E109" s="367" t="s">
        <v>3334</v>
      </c>
      <c r="F109" s="404" t="s">
        <v>17333</v>
      </c>
      <c r="G109" s="404" t="s">
        <v>17334</v>
      </c>
      <c r="H109" s="404" t="s">
        <v>12912</v>
      </c>
      <c r="I109" s="404"/>
      <c r="J109" s="404" t="s">
        <v>2034</v>
      </c>
      <c r="K109" s="404"/>
      <c r="L109" s="613">
        <f t="shared" si="2"/>
        <v>22</v>
      </c>
      <c r="M109" s="1795">
        <f t="shared" si="3"/>
        <v>15</v>
      </c>
      <c r="N109" s="2224"/>
      <c r="O109" s="2224">
        <v>28</v>
      </c>
      <c r="P109" s="404"/>
      <c r="Q109" s="2228"/>
      <c r="R109" s="404"/>
      <c r="S109" s="404"/>
      <c r="T109" s="404"/>
      <c r="U109" s="404"/>
    </row>
    <row r="110" spans="1:21" ht="12.6" customHeight="1" outlineLevel="1">
      <c r="A110" s="905">
        <v>43158</v>
      </c>
      <c r="B110" s="2232">
        <v>43133</v>
      </c>
      <c r="C110" s="904">
        <v>43166</v>
      </c>
      <c r="D110" s="904">
        <v>43166</v>
      </c>
      <c r="E110" s="367" t="s">
        <v>3334</v>
      </c>
      <c r="F110" s="34" t="s">
        <v>17335</v>
      </c>
      <c r="G110" s="404" t="s">
        <v>17336</v>
      </c>
      <c r="H110" s="404" t="s">
        <v>12912</v>
      </c>
      <c r="I110" s="404"/>
      <c r="J110" s="404" t="s">
        <v>2034</v>
      </c>
      <c r="K110" s="404"/>
      <c r="L110" s="613">
        <f t="shared" si="2"/>
        <v>25</v>
      </c>
      <c r="M110" s="1795">
        <f t="shared" si="3"/>
        <v>16</v>
      </c>
      <c r="N110" s="2050"/>
      <c r="O110" s="2050">
        <v>29</v>
      </c>
      <c r="P110" s="404"/>
      <c r="Q110" s="2228"/>
      <c r="R110" s="404"/>
      <c r="S110" s="404"/>
      <c r="T110" s="404"/>
      <c r="U110" s="404"/>
    </row>
    <row r="111" spans="1:21" ht="12.6" customHeight="1" outlineLevel="1">
      <c r="A111" s="905">
        <v>43158</v>
      </c>
      <c r="B111" s="2232">
        <v>43147</v>
      </c>
      <c r="C111" s="907">
        <v>43157</v>
      </c>
      <c r="D111" s="904">
        <v>43177</v>
      </c>
      <c r="E111" s="427" t="s">
        <v>3334</v>
      </c>
      <c r="F111" s="421" t="s">
        <v>17337</v>
      </c>
      <c r="G111" s="421" t="s">
        <v>17338</v>
      </c>
      <c r="H111" s="421" t="s">
        <v>12912</v>
      </c>
      <c r="I111" s="421"/>
      <c r="J111" s="404" t="s">
        <v>2034</v>
      </c>
      <c r="K111" s="404"/>
      <c r="L111" s="613">
        <f t="shared" si="2"/>
        <v>11</v>
      </c>
      <c r="M111" s="1795">
        <f t="shared" si="3"/>
        <v>6</v>
      </c>
      <c r="N111" s="2224"/>
      <c r="O111" s="2224">
        <v>30</v>
      </c>
      <c r="P111" s="404"/>
      <c r="Q111" s="2228"/>
      <c r="R111" s="404"/>
      <c r="S111" s="404"/>
      <c r="T111" s="404"/>
      <c r="U111" s="404"/>
    </row>
    <row r="112" spans="1:21" ht="12.6" customHeight="1" outlineLevel="1">
      <c r="A112" s="905">
        <v>43158</v>
      </c>
      <c r="B112" s="2232">
        <v>43150</v>
      </c>
      <c r="C112" s="904">
        <v>43171</v>
      </c>
      <c r="D112" s="904">
        <v>43181</v>
      </c>
      <c r="E112" s="367" t="s">
        <v>3334</v>
      </c>
      <c r="F112" s="404" t="s">
        <v>15263</v>
      </c>
      <c r="G112" s="404" t="s">
        <v>17339</v>
      </c>
      <c r="H112" s="404" t="s">
        <v>12502</v>
      </c>
      <c r="I112" s="404"/>
      <c r="J112" s="404" t="s">
        <v>2831</v>
      </c>
      <c r="K112" s="404"/>
      <c r="L112" s="613">
        <f t="shared" si="2"/>
        <v>8</v>
      </c>
      <c r="M112" s="1795">
        <f t="shared" si="3"/>
        <v>5</v>
      </c>
      <c r="N112" s="2224"/>
      <c r="O112" s="2224">
        <v>31</v>
      </c>
      <c r="P112" s="404"/>
      <c r="Q112" s="2228"/>
      <c r="R112" s="404"/>
      <c r="S112" s="404"/>
      <c r="T112" s="404"/>
      <c r="U112" s="404"/>
    </row>
    <row r="113" spans="1:21" ht="12.6" customHeight="1" outlineLevel="1">
      <c r="A113" s="905">
        <v>43159</v>
      </c>
      <c r="B113" s="2233">
        <v>43150</v>
      </c>
      <c r="C113" s="912">
        <v>43180</v>
      </c>
      <c r="D113" s="912">
        <v>43180</v>
      </c>
      <c r="E113" s="367" t="s">
        <v>3335</v>
      </c>
      <c r="F113" s="404" t="s">
        <v>4330</v>
      </c>
      <c r="G113" s="404" t="s">
        <v>17340</v>
      </c>
      <c r="H113" s="404" t="s">
        <v>12664</v>
      </c>
      <c r="I113" s="404"/>
      <c r="J113" s="404" t="s">
        <v>2042</v>
      </c>
      <c r="K113" s="404"/>
      <c r="L113" s="613">
        <f t="shared" si="2"/>
        <v>9</v>
      </c>
      <c r="M113" s="1795">
        <f t="shared" si="3"/>
        <v>6</v>
      </c>
      <c r="N113" s="2050"/>
      <c r="O113" s="2050">
        <v>32</v>
      </c>
      <c r="P113" s="404"/>
      <c r="Q113" s="2228"/>
      <c r="R113" s="404"/>
      <c r="S113" s="404"/>
      <c r="T113" s="404"/>
      <c r="U113" s="404"/>
    </row>
    <row r="114" spans="1:21" ht="12.6" customHeight="1" outlineLevel="1">
      <c r="A114" s="2234">
        <v>43164</v>
      </c>
      <c r="B114" s="2235">
        <v>43136</v>
      </c>
      <c r="C114" s="2234">
        <v>43166</v>
      </c>
      <c r="D114" s="2234">
        <v>43166</v>
      </c>
      <c r="E114" s="415" t="s">
        <v>3334</v>
      </c>
      <c r="F114" s="2231" t="s">
        <v>17242</v>
      </c>
      <c r="G114" s="34" t="s">
        <v>17341</v>
      </c>
      <c r="H114" s="34"/>
      <c r="I114" s="34"/>
      <c r="J114" s="34" t="s">
        <v>2042</v>
      </c>
      <c r="K114" s="404"/>
      <c r="L114" s="613">
        <f t="shared" si="2"/>
        <v>28</v>
      </c>
      <c r="M114" s="1795">
        <f t="shared" si="3"/>
        <v>19</v>
      </c>
      <c r="N114" s="2050"/>
      <c r="O114" s="2050">
        <v>33</v>
      </c>
      <c r="P114" s="404"/>
      <c r="Q114" s="2228"/>
      <c r="R114" s="404"/>
      <c r="S114" s="404"/>
      <c r="T114" s="404"/>
      <c r="U114" s="404"/>
    </row>
    <row r="115" spans="1:21" ht="12.6" customHeight="1" outlineLevel="1">
      <c r="A115" s="905">
        <v>43164</v>
      </c>
      <c r="B115" s="2233">
        <v>43154</v>
      </c>
      <c r="C115" s="2058">
        <v>43165</v>
      </c>
      <c r="D115" s="2058">
        <v>43165</v>
      </c>
      <c r="E115" s="367" t="s">
        <v>3334</v>
      </c>
      <c r="F115" s="2091" t="s">
        <v>15015</v>
      </c>
      <c r="G115" s="404" t="s">
        <v>17342</v>
      </c>
      <c r="H115" s="404"/>
      <c r="I115" s="404"/>
      <c r="J115" s="404" t="s">
        <v>3879</v>
      </c>
      <c r="K115" s="404"/>
      <c r="L115" s="613">
        <f t="shared" si="2"/>
        <v>10</v>
      </c>
      <c r="M115" s="1795">
        <f t="shared" si="3"/>
        <v>5</v>
      </c>
      <c r="N115" s="2224"/>
      <c r="O115" s="2224">
        <v>34</v>
      </c>
      <c r="P115" s="404"/>
      <c r="Q115" s="2228"/>
      <c r="R115" s="404"/>
      <c r="S115" s="404"/>
      <c r="T115" s="404"/>
      <c r="U115" s="404"/>
    </row>
    <row r="116" spans="1:21" ht="12.6" customHeight="1" outlineLevel="1">
      <c r="A116" s="2058">
        <v>43164</v>
      </c>
      <c r="B116" s="2233">
        <v>43154</v>
      </c>
      <c r="C116" s="2058">
        <v>43165</v>
      </c>
      <c r="D116" s="2058">
        <v>43165</v>
      </c>
      <c r="E116" s="367" t="s">
        <v>3334</v>
      </c>
      <c r="F116" s="2091" t="s">
        <v>15015</v>
      </c>
      <c r="G116" s="404" t="s">
        <v>17343</v>
      </c>
      <c r="H116" s="404"/>
      <c r="I116" s="404"/>
      <c r="J116" s="404" t="s">
        <v>2042</v>
      </c>
      <c r="K116" s="404"/>
      <c r="L116" s="613">
        <f t="shared" si="2"/>
        <v>10</v>
      </c>
      <c r="M116" s="1795">
        <f t="shared" si="3"/>
        <v>5</v>
      </c>
      <c r="N116" s="2050"/>
      <c r="O116" s="2050">
        <v>35</v>
      </c>
      <c r="P116" s="404"/>
      <c r="Q116" s="2228"/>
      <c r="R116" s="404"/>
      <c r="S116" s="404"/>
      <c r="T116" s="404"/>
      <c r="U116" s="404"/>
    </row>
    <row r="117" spans="1:21" ht="12.6" customHeight="1" outlineLevel="1">
      <c r="A117" s="2058">
        <v>43164</v>
      </c>
      <c r="B117" s="2233">
        <v>43158</v>
      </c>
      <c r="C117" s="912">
        <v>43188</v>
      </c>
      <c r="D117" s="912">
        <v>43188</v>
      </c>
      <c r="E117" s="367" t="s">
        <v>3334</v>
      </c>
      <c r="F117" s="2109" t="s">
        <v>12528</v>
      </c>
      <c r="G117" s="404" t="s">
        <v>17344</v>
      </c>
      <c r="H117" s="404"/>
      <c r="I117" s="404"/>
      <c r="J117" s="404" t="s">
        <v>2042</v>
      </c>
      <c r="K117" s="404"/>
      <c r="L117" s="613">
        <f t="shared" si="2"/>
        <v>6</v>
      </c>
      <c r="M117" s="1795">
        <f t="shared" si="3"/>
        <v>3</v>
      </c>
      <c r="N117" s="2224"/>
      <c r="O117" s="2224">
        <v>36</v>
      </c>
      <c r="P117" s="404"/>
      <c r="Q117" s="2228"/>
      <c r="R117" s="404"/>
      <c r="S117" s="404"/>
      <c r="T117" s="404"/>
      <c r="U117" s="404"/>
    </row>
    <row r="118" spans="1:21" ht="12.6" customHeight="1" outlineLevel="1">
      <c r="A118" s="2058">
        <v>43165</v>
      </c>
      <c r="B118" s="2232">
        <v>43157</v>
      </c>
      <c r="C118" s="907">
        <v>43166</v>
      </c>
      <c r="D118" s="904">
        <v>43188</v>
      </c>
      <c r="E118" s="427" t="s">
        <v>3334</v>
      </c>
      <c r="F118" s="421" t="s">
        <v>17345</v>
      </c>
      <c r="G118" s="421" t="s">
        <v>17346</v>
      </c>
      <c r="H118" s="421"/>
      <c r="I118" s="421"/>
      <c r="J118" s="404" t="s">
        <v>2034</v>
      </c>
      <c r="K118" s="404"/>
      <c r="L118" s="613">
        <f t="shared" si="2"/>
        <v>8</v>
      </c>
      <c r="M118" s="1795">
        <f t="shared" si="3"/>
        <v>5</v>
      </c>
      <c r="N118" s="2224"/>
      <c r="O118" s="2224">
        <v>37</v>
      </c>
      <c r="P118" s="404"/>
      <c r="Q118" s="2228"/>
      <c r="R118" s="404"/>
      <c r="S118" s="404"/>
      <c r="T118" s="404"/>
      <c r="U118" s="404"/>
    </row>
    <row r="119" spans="1:21" ht="12.6" customHeight="1" outlineLevel="1">
      <c r="A119" s="2058">
        <v>43166</v>
      </c>
      <c r="B119" s="2233">
        <v>43157</v>
      </c>
      <c r="C119" s="2058">
        <v>43166</v>
      </c>
      <c r="D119" s="2058">
        <v>43185</v>
      </c>
      <c r="E119" s="367" t="s">
        <v>3334</v>
      </c>
      <c r="F119" s="404" t="s">
        <v>17347</v>
      </c>
      <c r="G119" s="404" t="s">
        <v>17348</v>
      </c>
      <c r="H119" s="404"/>
      <c r="I119" s="404"/>
      <c r="J119" s="404" t="s">
        <v>3879</v>
      </c>
      <c r="K119" s="404"/>
      <c r="L119" s="613">
        <f t="shared" si="2"/>
        <v>9</v>
      </c>
      <c r="M119" s="1795">
        <f t="shared" si="3"/>
        <v>6</v>
      </c>
      <c r="N119" s="2050"/>
      <c r="O119" s="2050">
        <v>38</v>
      </c>
      <c r="P119" s="404"/>
      <c r="Q119" s="2228"/>
      <c r="R119" s="404"/>
      <c r="S119" s="404"/>
      <c r="T119" s="404"/>
      <c r="U119" s="404"/>
    </row>
    <row r="120" spans="1:21" ht="12.6" customHeight="1" outlineLevel="1">
      <c r="A120" s="2058">
        <v>43166</v>
      </c>
      <c r="B120" s="2233">
        <v>43158</v>
      </c>
      <c r="C120" s="2058">
        <v>43167</v>
      </c>
      <c r="D120" s="2058">
        <v>43167</v>
      </c>
      <c r="E120" s="367" t="s">
        <v>3334</v>
      </c>
      <c r="F120" s="404" t="s">
        <v>15015</v>
      </c>
      <c r="G120" s="404" t="s">
        <v>17349</v>
      </c>
      <c r="H120" s="404"/>
      <c r="I120" s="404"/>
      <c r="J120" s="404" t="s">
        <v>2042</v>
      </c>
      <c r="K120" s="404"/>
      <c r="L120" s="613">
        <f t="shared" si="2"/>
        <v>8</v>
      </c>
      <c r="M120" s="1795">
        <f t="shared" si="3"/>
        <v>5</v>
      </c>
      <c r="N120" s="2050"/>
      <c r="O120" s="2050">
        <v>39</v>
      </c>
      <c r="P120" s="404"/>
      <c r="Q120" s="2228"/>
      <c r="R120" s="404"/>
      <c r="S120" s="404"/>
      <c r="T120" s="404"/>
      <c r="U120" s="404"/>
    </row>
    <row r="121" spans="1:21" ht="12.6" customHeight="1" outlineLevel="1">
      <c r="A121" s="2236">
        <v>43160</v>
      </c>
      <c r="B121" s="2232">
        <v>43147</v>
      </c>
      <c r="C121" s="904">
        <v>43174</v>
      </c>
      <c r="D121" s="904">
        <v>43177</v>
      </c>
      <c r="E121" s="367" t="s">
        <v>3334</v>
      </c>
      <c r="F121" s="404" t="s">
        <v>17350</v>
      </c>
      <c r="G121" s="404" t="s">
        <v>17351</v>
      </c>
      <c r="H121" s="404" t="s">
        <v>12912</v>
      </c>
      <c r="I121" s="404"/>
      <c r="J121" s="404" t="s">
        <v>2831</v>
      </c>
      <c r="K121" s="404"/>
      <c r="L121" s="613">
        <f t="shared" si="2"/>
        <v>13</v>
      </c>
      <c r="M121" s="1795">
        <f t="shared" si="3"/>
        <v>8</v>
      </c>
      <c r="N121" s="2224"/>
      <c r="O121" s="2224">
        <v>40</v>
      </c>
      <c r="P121" s="404"/>
      <c r="Q121" s="613"/>
      <c r="R121" s="404"/>
      <c r="S121" s="404"/>
      <c r="T121" s="404"/>
      <c r="U121" s="404"/>
    </row>
    <row r="122" spans="1:21" ht="12.6" customHeight="1" outlineLevel="1">
      <c r="A122" s="2058">
        <v>43166</v>
      </c>
      <c r="B122" s="2232">
        <v>43140</v>
      </c>
      <c r="C122" s="904">
        <v>43166</v>
      </c>
      <c r="D122" s="904">
        <v>43168</v>
      </c>
      <c r="E122" s="367" t="s">
        <v>3335</v>
      </c>
      <c r="F122" s="404" t="s">
        <v>17352</v>
      </c>
      <c r="G122" s="404" t="s">
        <v>17353</v>
      </c>
      <c r="H122" s="404" t="s">
        <v>17354</v>
      </c>
      <c r="I122" s="404"/>
      <c r="J122" s="404" t="s">
        <v>2969</v>
      </c>
      <c r="K122" s="404"/>
      <c r="L122" s="613">
        <f t="shared" si="2"/>
        <v>26</v>
      </c>
      <c r="M122" s="1795">
        <f t="shared" si="3"/>
        <v>17</v>
      </c>
      <c r="N122" s="2050"/>
      <c r="O122" s="2050">
        <v>41</v>
      </c>
      <c r="P122" s="404"/>
      <c r="Q122" s="2228"/>
      <c r="R122" s="404"/>
      <c r="S122" s="404"/>
      <c r="T122" s="404"/>
      <c r="U122" s="404"/>
    </row>
    <row r="123" spans="1:21" ht="12.6" customHeight="1" outlineLevel="1">
      <c r="A123" s="2058">
        <v>43167</v>
      </c>
      <c r="B123" s="2232">
        <v>43139</v>
      </c>
      <c r="C123" s="907">
        <v>43169</v>
      </c>
      <c r="D123" s="904">
        <v>43169</v>
      </c>
      <c r="E123" s="427" t="s">
        <v>3334</v>
      </c>
      <c r="F123" s="421" t="s">
        <v>17355</v>
      </c>
      <c r="G123" s="421" t="s">
        <v>17356</v>
      </c>
      <c r="H123" s="421"/>
      <c r="I123" s="421"/>
      <c r="J123" s="404" t="s">
        <v>2034</v>
      </c>
      <c r="K123" s="404"/>
      <c r="L123" s="613">
        <f t="shared" si="2"/>
        <v>28</v>
      </c>
      <c r="M123" s="1795">
        <f t="shared" si="3"/>
        <v>19</v>
      </c>
      <c r="N123" s="2224"/>
      <c r="O123" s="2224">
        <v>42</v>
      </c>
      <c r="P123" s="404"/>
      <c r="Q123" s="2228"/>
      <c r="R123" s="404"/>
      <c r="S123" s="404"/>
      <c r="T123" s="404"/>
      <c r="U123" s="404"/>
    </row>
    <row r="124" spans="1:21" ht="12.6" customHeight="1" outlineLevel="1">
      <c r="A124" s="2058">
        <v>43167</v>
      </c>
      <c r="B124" s="2232">
        <v>43159</v>
      </c>
      <c r="C124" s="904"/>
      <c r="D124" s="904">
        <v>43168</v>
      </c>
      <c r="E124" s="367" t="s">
        <v>3334</v>
      </c>
      <c r="F124" s="404" t="s">
        <v>17357</v>
      </c>
      <c r="G124" s="404" t="s">
        <v>17358</v>
      </c>
      <c r="H124" s="404"/>
      <c r="I124" s="404"/>
      <c r="J124" s="404" t="s">
        <v>2033</v>
      </c>
      <c r="K124" s="404"/>
      <c r="L124" s="613">
        <f t="shared" si="2"/>
        <v>8</v>
      </c>
      <c r="M124" s="1795">
        <f t="shared" si="3"/>
        <v>5</v>
      </c>
      <c r="N124" s="2224"/>
      <c r="O124" s="2224">
        <v>43</v>
      </c>
      <c r="P124" s="404"/>
      <c r="Q124" s="2228"/>
      <c r="R124" s="404"/>
      <c r="S124" s="404"/>
      <c r="T124" s="404"/>
      <c r="U124" s="404"/>
    </row>
    <row r="125" spans="1:21" ht="12.6" customHeight="1" outlineLevel="1">
      <c r="A125" s="2058">
        <v>43167</v>
      </c>
      <c r="B125" s="2232">
        <v>43143</v>
      </c>
      <c r="C125" s="904">
        <v>43168</v>
      </c>
      <c r="D125" s="904">
        <v>43171</v>
      </c>
      <c r="E125" s="367" t="s">
        <v>3334</v>
      </c>
      <c r="F125" s="404" t="s">
        <v>17359</v>
      </c>
      <c r="G125" s="404" t="s">
        <v>17360</v>
      </c>
      <c r="H125" s="404"/>
      <c r="I125" s="404"/>
      <c r="J125" s="404" t="s">
        <v>2969</v>
      </c>
      <c r="K125" s="404"/>
      <c r="L125" s="613">
        <f t="shared" si="2"/>
        <v>24</v>
      </c>
      <c r="M125" s="1795">
        <f t="shared" si="3"/>
        <v>17</v>
      </c>
      <c r="N125" s="2050"/>
      <c r="O125" s="2050">
        <v>44</v>
      </c>
      <c r="P125" s="404"/>
      <c r="Q125" s="2228"/>
      <c r="R125" s="404"/>
      <c r="S125" s="404"/>
      <c r="T125" s="404"/>
      <c r="U125" s="404"/>
    </row>
    <row r="126" spans="1:21" ht="12.6" customHeight="1" outlineLevel="1">
      <c r="A126" s="2058">
        <v>43167</v>
      </c>
      <c r="B126" s="2233">
        <v>43145</v>
      </c>
      <c r="C126" s="912">
        <v>43168</v>
      </c>
      <c r="D126" s="912">
        <v>43173</v>
      </c>
      <c r="E126" s="367" t="s">
        <v>3335</v>
      </c>
      <c r="F126" s="404" t="s">
        <v>17361</v>
      </c>
      <c r="G126" s="404" t="s">
        <v>17362</v>
      </c>
      <c r="H126" s="404"/>
      <c r="I126" s="404"/>
      <c r="J126" s="404" t="s">
        <v>2042</v>
      </c>
      <c r="K126" s="404"/>
      <c r="L126" s="613">
        <f t="shared" si="2"/>
        <v>22</v>
      </c>
      <c r="M126" s="1795">
        <f t="shared" si="3"/>
        <v>15</v>
      </c>
      <c r="N126" s="2050"/>
      <c r="O126" s="2050">
        <v>45</v>
      </c>
      <c r="P126" s="404"/>
      <c r="Q126" s="2228"/>
      <c r="R126" s="404"/>
      <c r="S126" s="404"/>
      <c r="T126" s="404"/>
      <c r="U126" s="404"/>
    </row>
    <row r="127" spans="1:21" ht="12.6" customHeight="1" outlineLevel="1">
      <c r="A127" s="2058">
        <v>43167</v>
      </c>
      <c r="B127" s="2233">
        <v>43143</v>
      </c>
      <c r="C127" s="912">
        <v>43168</v>
      </c>
      <c r="D127" s="912">
        <v>43173</v>
      </c>
      <c r="E127" s="367" t="s">
        <v>3334</v>
      </c>
      <c r="F127" s="404" t="s">
        <v>17363</v>
      </c>
      <c r="G127" s="404" t="s">
        <v>17364</v>
      </c>
      <c r="H127" s="404"/>
      <c r="I127" s="404"/>
      <c r="J127" s="404" t="s">
        <v>2034</v>
      </c>
      <c r="K127" s="404"/>
      <c r="L127" s="613">
        <f t="shared" si="2"/>
        <v>24</v>
      </c>
      <c r="M127" s="1795">
        <f t="shared" si="3"/>
        <v>17</v>
      </c>
      <c r="N127" s="2224"/>
      <c r="O127" s="2224">
        <v>46</v>
      </c>
      <c r="P127" s="404"/>
      <c r="Q127" s="2228"/>
      <c r="R127" s="404"/>
      <c r="S127" s="404"/>
      <c r="T127" s="404"/>
      <c r="U127" s="404"/>
    </row>
    <row r="128" spans="1:21" ht="12.6" customHeight="1" outlineLevel="1">
      <c r="A128" s="2058">
        <v>43167</v>
      </c>
      <c r="B128" s="2233">
        <v>43140</v>
      </c>
      <c r="C128" s="912">
        <v>43168</v>
      </c>
      <c r="D128" s="912">
        <v>43173</v>
      </c>
      <c r="E128" s="367" t="s">
        <v>3334</v>
      </c>
      <c r="F128" s="404" t="s">
        <v>17365</v>
      </c>
      <c r="G128" s="404" t="s">
        <v>17366</v>
      </c>
      <c r="H128" s="404"/>
      <c r="I128" s="404"/>
      <c r="J128" s="404" t="s">
        <v>2034</v>
      </c>
      <c r="K128" s="404"/>
      <c r="L128" s="613">
        <f t="shared" si="2"/>
        <v>27</v>
      </c>
      <c r="M128" s="1795">
        <f t="shared" si="3"/>
        <v>18</v>
      </c>
      <c r="N128" s="2050"/>
      <c r="O128" s="2050">
        <v>47</v>
      </c>
      <c r="P128" s="404"/>
      <c r="Q128" s="2228"/>
      <c r="R128" s="404"/>
      <c r="S128" s="404"/>
      <c r="T128" s="404"/>
      <c r="U128" s="404"/>
    </row>
    <row r="129" spans="1:21" ht="12.6" customHeight="1" outlineLevel="1">
      <c r="A129" s="2058">
        <v>43167</v>
      </c>
      <c r="B129" s="2233">
        <v>43158</v>
      </c>
      <c r="C129" s="912">
        <v>43186</v>
      </c>
      <c r="D129" s="912">
        <v>43186</v>
      </c>
      <c r="E129" s="367" t="s">
        <v>3335</v>
      </c>
      <c r="F129" s="404" t="s">
        <v>17367</v>
      </c>
      <c r="G129" s="404" t="s">
        <v>17368</v>
      </c>
      <c r="H129" s="404" t="s">
        <v>14839</v>
      </c>
      <c r="I129" s="404"/>
      <c r="J129" s="404" t="s">
        <v>2033</v>
      </c>
      <c r="K129" s="404"/>
      <c r="L129" s="613">
        <f t="shared" si="2"/>
        <v>9</v>
      </c>
      <c r="M129" s="1795">
        <f t="shared" si="3"/>
        <v>6</v>
      </c>
      <c r="N129" s="2224"/>
      <c r="O129" s="2224">
        <v>48</v>
      </c>
      <c r="P129" s="404"/>
      <c r="Q129" s="2228"/>
      <c r="R129" s="404"/>
      <c r="S129" s="404"/>
      <c r="T129" s="404"/>
      <c r="U129" s="404"/>
    </row>
    <row r="130" spans="1:21" ht="12.6" customHeight="1" outlineLevel="1">
      <c r="A130" s="2058">
        <v>43168</v>
      </c>
      <c r="B130" s="2232">
        <v>43147</v>
      </c>
      <c r="C130" s="904">
        <v>43174</v>
      </c>
      <c r="D130" s="904">
        <v>43177</v>
      </c>
      <c r="E130" s="367" t="s">
        <v>3334</v>
      </c>
      <c r="F130" s="404" t="s">
        <v>17369</v>
      </c>
      <c r="G130" s="404" t="s">
        <v>17370</v>
      </c>
      <c r="H130" s="404"/>
      <c r="I130" s="404"/>
      <c r="J130" s="404" t="s">
        <v>2831</v>
      </c>
      <c r="K130" s="404"/>
      <c r="L130" s="613">
        <f t="shared" ref="L130:L193" si="4">(A130-B130)</f>
        <v>21</v>
      </c>
      <c r="M130" s="1795">
        <f t="shared" ref="M130:M193" si="5">NETWORKDAYS(B130,A130,A130:B130)</f>
        <v>14</v>
      </c>
      <c r="N130" s="2224"/>
      <c r="O130" s="2224">
        <v>49</v>
      </c>
      <c r="P130" s="404"/>
      <c r="Q130" s="2228"/>
      <c r="R130" s="404"/>
      <c r="S130" s="404"/>
      <c r="T130" s="404"/>
      <c r="U130" s="404"/>
    </row>
    <row r="131" spans="1:21" ht="12.6" customHeight="1" outlineLevel="1">
      <c r="A131" s="2058">
        <v>43168</v>
      </c>
      <c r="B131" s="2233">
        <v>43145</v>
      </c>
      <c r="C131" s="912">
        <v>43174</v>
      </c>
      <c r="D131" s="912">
        <v>43174</v>
      </c>
      <c r="E131" s="367" t="s">
        <v>3334</v>
      </c>
      <c r="F131" s="2096" t="s">
        <v>17000</v>
      </c>
      <c r="G131" s="404" t="s">
        <v>17371</v>
      </c>
      <c r="H131" s="404"/>
      <c r="I131" s="404"/>
      <c r="J131" s="404" t="s">
        <v>2033</v>
      </c>
      <c r="K131" s="404"/>
      <c r="L131" s="613">
        <f t="shared" si="4"/>
        <v>23</v>
      </c>
      <c r="M131" s="1795">
        <f t="shared" si="5"/>
        <v>16</v>
      </c>
      <c r="N131" s="2050"/>
      <c r="O131" s="2050">
        <v>50</v>
      </c>
      <c r="P131" s="404"/>
      <c r="Q131" s="2228"/>
      <c r="R131" s="404"/>
      <c r="S131" s="404"/>
      <c r="T131" s="404"/>
      <c r="U131" s="404"/>
    </row>
    <row r="132" spans="1:21" ht="12.6" customHeight="1" outlineLevel="1">
      <c r="A132" s="2058">
        <v>43167</v>
      </c>
      <c r="B132" s="2233">
        <v>43157</v>
      </c>
      <c r="C132" s="2237">
        <v>43171</v>
      </c>
      <c r="D132" s="912">
        <v>43185</v>
      </c>
      <c r="E132" s="367" t="s">
        <v>3334</v>
      </c>
      <c r="F132" s="404" t="s">
        <v>17372</v>
      </c>
      <c r="G132" s="404" t="s">
        <v>17373</v>
      </c>
      <c r="H132" s="404"/>
      <c r="I132" s="404"/>
      <c r="J132" s="404" t="s">
        <v>2042</v>
      </c>
      <c r="K132" s="404"/>
      <c r="L132" s="613">
        <f t="shared" si="4"/>
        <v>10</v>
      </c>
      <c r="M132" s="1795">
        <f t="shared" si="5"/>
        <v>7</v>
      </c>
      <c r="N132" s="2050"/>
      <c r="O132" s="2050">
        <v>51</v>
      </c>
      <c r="P132" s="404"/>
      <c r="Q132" s="2228"/>
      <c r="R132" s="404"/>
      <c r="S132" s="404"/>
      <c r="T132" s="404"/>
      <c r="U132" s="404"/>
    </row>
    <row r="133" spans="1:21" ht="12.6" customHeight="1" outlineLevel="1">
      <c r="A133" s="2058">
        <v>43168</v>
      </c>
      <c r="B133" s="2232">
        <v>43154</v>
      </c>
      <c r="C133" s="904">
        <v>43168</v>
      </c>
      <c r="D133" s="904">
        <v>43182</v>
      </c>
      <c r="E133" s="367" t="s">
        <v>3334</v>
      </c>
      <c r="F133" s="404" t="s">
        <v>17374</v>
      </c>
      <c r="G133" s="404" t="s">
        <v>17375</v>
      </c>
      <c r="H133" s="404"/>
      <c r="I133" s="404"/>
      <c r="J133" s="404" t="s">
        <v>2969</v>
      </c>
      <c r="K133" s="404"/>
      <c r="L133" s="613">
        <f t="shared" si="4"/>
        <v>14</v>
      </c>
      <c r="M133" s="1795">
        <f t="shared" si="5"/>
        <v>9</v>
      </c>
      <c r="N133" s="2224"/>
      <c r="O133" s="2224">
        <v>52</v>
      </c>
      <c r="P133" s="404"/>
      <c r="Q133" s="2228"/>
      <c r="R133" s="404"/>
      <c r="S133" s="404"/>
      <c r="T133" s="404"/>
      <c r="U133" s="404"/>
    </row>
    <row r="134" spans="1:21" ht="12.6" customHeight="1" outlineLevel="1">
      <c r="A134" s="2058">
        <v>43168</v>
      </c>
      <c r="B134" s="2232">
        <v>43146</v>
      </c>
      <c r="C134" s="904">
        <v>43173</v>
      </c>
      <c r="D134" s="904">
        <v>43174</v>
      </c>
      <c r="E134" s="367" t="s">
        <v>3334</v>
      </c>
      <c r="F134" s="404" t="s">
        <v>15611</v>
      </c>
      <c r="G134" s="404" t="s">
        <v>17376</v>
      </c>
      <c r="H134" s="404" t="s">
        <v>17274</v>
      </c>
      <c r="I134" s="404"/>
      <c r="J134" s="404" t="s">
        <v>2969</v>
      </c>
      <c r="K134" s="404"/>
      <c r="L134" s="613">
        <f t="shared" si="4"/>
        <v>22</v>
      </c>
      <c r="M134" s="1795">
        <f t="shared" si="5"/>
        <v>15</v>
      </c>
      <c r="N134" s="2050"/>
      <c r="O134" s="2050">
        <v>53</v>
      </c>
      <c r="P134" s="404"/>
      <c r="Q134" s="2228"/>
      <c r="R134" s="404"/>
      <c r="S134" s="404"/>
      <c r="T134" s="404"/>
      <c r="U134" s="404"/>
    </row>
    <row r="135" spans="1:21" ht="12.6" customHeight="1" outlineLevel="1">
      <c r="A135" s="2058">
        <v>43168</v>
      </c>
      <c r="B135" s="2233">
        <v>43151</v>
      </c>
      <c r="C135" s="912">
        <v>43179</v>
      </c>
      <c r="D135" s="912">
        <v>43179</v>
      </c>
      <c r="E135" s="367" t="s">
        <v>3334</v>
      </c>
      <c r="F135" s="2109" t="s">
        <v>17377</v>
      </c>
      <c r="G135" s="404" t="s">
        <v>17378</v>
      </c>
      <c r="H135" s="404"/>
      <c r="I135" s="404"/>
      <c r="J135" s="404" t="s">
        <v>2042</v>
      </c>
      <c r="K135" s="404"/>
      <c r="L135" s="613">
        <f t="shared" si="4"/>
        <v>17</v>
      </c>
      <c r="M135" s="1795">
        <f t="shared" si="5"/>
        <v>12</v>
      </c>
      <c r="N135" s="2224"/>
      <c r="O135" s="2224">
        <v>54</v>
      </c>
      <c r="P135" s="404"/>
      <c r="Q135" s="2228"/>
      <c r="R135" s="404"/>
      <c r="S135" s="404"/>
      <c r="T135" s="404"/>
      <c r="U135" s="404"/>
    </row>
    <row r="136" spans="1:21" ht="12.6" customHeight="1" outlineLevel="1">
      <c r="A136" s="2058">
        <v>43168</v>
      </c>
      <c r="B136" s="2233">
        <v>43145</v>
      </c>
      <c r="C136" s="912">
        <v>43173</v>
      </c>
      <c r="D136" s="912">
        <v>43173</v>
      </c>
      <c r="E136" s="367" t="s">
        <v>3334</v>
      </c>
      <c r="F136" s="404" t="s">
        <v>17379</v>
      </c>
      <c r="G136" s="404" t="s">
        <v>17380</v>
      </c>
      <c r="H136" s="404"/>
      <c r="I136" s="404"/>
      <c r="J136" s="404" t="s">
        <v>2042</v>
      </c>
      <c r="K136" s="404"/>
      <c r="L136" s="613">
        <f t="shared" si="4"/>
        <v>23</v>
      </c>
      <c r="M136" s="1795">
        <f t="shared" si="5"/>
        <v>16</v>
      </c>
      <c r="N136" s="2224"/>
      <c r="O136" s="2224">
        <v>55</v>
      </c>
      <c r="P136" s="404"/>
      <c r="Q136" s="2228"/>
      <c r="R136" s="404"/>
      <c r="S136" s="404"/>
      <c r="T136" s="404"/>
      <c r="U136" s="404"/>
    </row>
    <row r="137" spans="1:21" ht="12.6" customHeight="1" outlineLevel="1">
      <c r="A137" s="2237">
        <v>43171</v>
      </c>
      <c r="B137" s="2232">
        <v>43153</v>
      </c>
      <c r="C137" s="912">
        <v>43174</v>
      </c>
      <c r="D137" s="904">
        <v>43188</v>
      </c>
      <c r="E137" s="367" t="s">
        <v>3334</v>
      </c>
      <c r="F137" s="404" t="s">
        <v>17381</v>
      </c>
      <c r="G137" s="404" t="s">
        <v>17382</v>
      </c>
      <c r="H137" s="404"/>
      <c r="I137" s="404"/>
      <c r="J137" s="404" t="s">
        <v>2831</v>
      </c>
      <c r="K137" s="404"/>
      <c r="L137" s="613">
        <f t="shared" si="4"/>
        <v>18</v>
      </c>
      <c r="M137" s="1795">
        <f t="shared" si="5"/>
        <v>11</v>
      </c>
      <c r="N137" s="2050"/>
      <c r="O137" s="2050">
        <v>56</v>
      </c>
      <c r="P137" s="404"/>
      <c r="Q137" s="2228"/>
      <c r="R137" s="404"/>
      <c r="S137" s="404"/>
      <c r="T137" s="404"/>
      <c r="U137" s="404"/>
    </row>
    <row r="138" spans="1:21" ht="12.6" customHeight="1" outlineLevel="1">
      <c r="A138" s="2237">
        <v>43171</v>
      </c>
      <c r="B138" s="2238">
        <v>43145</v>
      </c>
      <c r="C138" s="912">
        <v>43173</v>
      </c>
      <c r="D138" s="2237">
        <v>43173</v>
      </c>
      <c r="E138" s="415" t="s">
        <v>3334</v>
      </c>
      <c r="F138" s="34" t="s">
        <v>17383</v>
      </c>
      <c r="G138" s="34" t="s">
        <v>17384</v>
      </c>
      <c r="H138" s="34"/>
      <c r="I138" s="34"/>
      <c r="J138" s="34" t="s">
        <v>2042</v>
      </c>
      <c r="K138" s="404"/>
      <c r="L138" s="613">
        <f t="shared" si="4"/>
        <v>26</v>
      </c>
      <c r="M138" s="1795">
        <f t="shared" si="5"/>
        <v>17</v>
      </c>
      <c r="N138" s="2050"/>
      <c r="O138" s="2050">
        <v>57</v>
      </c>
      <c r="P138" s="404"/>
      <c r="Q138" s="2228"/>
      <c r="R138" s="404"/>
      <c r="S138" s="404"/>
      <c r="T138" s="404"/>
      <c r="U138" s="404"/>
    </row>
    <row r="139" spans="1:21" ht="12.6" customHeight="1" outlineLevel="1">
      <c r="A139" s="2237">
        <v>43172</v>
      </c>
      <c r="B139" s="2238">
        <v>43151</v>
      </c>
      <c r="C139" s="2237">
        <v>43179</v>
      </c>
      <c r="D139" s="2237">
        <v>43179</v>
      </c>
      <c r="E139" s="415" t="s">
        <v>3334</v>
      </c>
      <c r="F139" s="34" t="s">
        <v>16434</v>
      </c>
      <c r="G139" s="34" t="s">
        <v>17385</v>
      </c>
      <c r="H139" s="34"/>
      <c r="I139" s="34"/>
      <c r="J139" s="34" t="s">
        <v>2042</v>
      </c>
      <c r="K139" s="421"/>
      <c r="L139" s="613">
        <f t="shared" si="4"/>
        <v>21</v>
      </c>
      <c r="M139" s="1795">
        <f t="shared" si="5"/>
        <v>14</v>
      </c>
      <c r="N139" s="2224"/>
      <c r="O139" s="2224">
        <v>58</v>
      </c>
      <c r="P139" s="421"/>
      <c r="Q139" s="2239"/>
      <c r="R139" s="421"/>
      <c r="S139" s="421"/>
      <c r="T139" s="421"/>
      <c r="U139" s="421"/>
    </row>
    <row r="140" spans="1:21" ht="12.6" customHeight="1" outlineLevel="1">
      <c r="A140" s="2237">
        <v>43172</v>
      </c>
      <c r="B140" s="2232">
        <v>43144</v>
      </c>
      <c r="C140" s="907">
        <v>43174</v>
      </c>
      <c r="D140" s="904">
        <v>43174</v>
      </c>
      <c r="E140" s="427" t="s">
        <v>3334</v>
      </c>
      <c r="F140" s="2096" t="s">
        <v>17000</v>
      </c>
      <c r="G140" s="421" t="s">
        <v>17386</v>
      </c>
      <c r="H140" s="421"/>
      <c r="I140" s="421"/>
      <c r="J140" s="404" t="s">
        <v>2034</v>
      </c>
      <c r="K140" s="404"/>
      <c r="L140" s="613">
        <f t="shared" si="4"/>
        <v>28</v>
      </c>
      <c r="M140" s="1795">
        <f t="shared" si="5"/>
        <v>19</v>
      </c>
      <c r="N140" s="2050"/>
      <c r="O140" s="2050">
        <v>59</v>
      </c>
      <c r="P140" s="404"/>
      <c r="Q140" s="2228"/>
      <c r="R140" s="404"/>
      <c r="S140" s="404"/>
      <c r="T140" s="404"/>
      <c r="U140" s="404"/>
    </row>
    <row r="141" spans="1:21" ht="12.6" customHeight="1" outlineLevel="1">
      <c r="A141" s="2237">
        <v>43172</v>
      </c>
      <c r="B141" s="2232">
        <v>43153</v>
      </c>
      <c r="C141" s="904">
        <v>43183</v>
      </c>
      <c r="D141" s="904">
        <v>43183</v>
      </c>
      <c r="E141" s="367" t="s">
        <v>3335</v>
      </c>
      <c r="F141" s="404" t="s">
        <v>15207</v>
      </c>
      <c r="G141" s="404" t="s">
        <v>17387</v>
      </c>
      <c r="H141" s="404"/>
      <c r="I141" s="404"/>
      <c r="J141" s="404" t="s">
        <v>2831</v>
      </c>
      <c r="K141" s="404"/>
      <c r="L141" s="613">
        <f t="shared" si="4"/>
        <v>19</v>
      </c>
      <c r="M141" s="1795">
        <f t="shared" si="5"/>
        <v>12</v>
      </c>
      <c r="N141" s="2224"/>
      <c r="O141" s="2224">
        <v>60</v>
      </c>
      <c r="P141" s="404"/>
      <c r="Q141" s="2228"/>
      <c r="R141" s="404"/>
      <c r="S141" s="404"/>
      <c r="T141" s="404"/>
      <c r="U141" s="404"/>
    </row>
    <row r="142" spans="1:21" ht="12.6" customHeight="1" outlineLevel="1">
      <c r="A142" s="2237">
        <v>43172</v>
      </c>
      <c r="B142" s="2232">
        <v>43145</v>
      </c>
      <c r="C142" s="907">
        <v>43175</v>
      </c>
      <c r="D142" s="904">
        <v>43175</v>
      </c>
      <c r="E142" s="427" t="s">
        <v>3334</v>
      </c>
      <c r="F142" s="421" t="s">
        <v>17388</v>
      </c>
      <c r="G142" s="421" t="s">
        <v>17389</v>
      </c>
      <c r="H142" s="421"/>
      <c r="I142" s="421"/>
      <c r="J142" s="404" t="s">
        <v>2034</v>
      </c>
      <c r="K142" s="404"/>
      <c r="L142" s="613">
        <f t="shared" si="4"/>
        <v>27</v>
      </c>
      <c r="M142" s="1795">
        <f t="shared" si="5"/>
        <v>18</v>
      </c>
      <c r="N142" s="2224"/>
      <c r="O142" s="2224">
        <v>61</v>
      </c>
      <c r="P142" s="404"/>
      <c r="Q142" s="2228"/>
      <c r="R142" s="404"/>
      <c r="S142" s="404"/>
      <c r="T142" s="404"/>
      <c r="U142" s="404"/>
    </row>
    <row r="143" spans="1:21" ht="12.6" customHeight="1" outlineLevel="1">
      <c r="A143" s="912">
        <v>43173</v>
      </c>
      <c r="B143" s="2232">
        <v>43153</v>
      </c>
      <c r="C143" s="912">
        <v>43183</v>
      </c>
      <c r="D143" s="904">
        <v>43183</v>
      </c>
      <c r="E143" s="367" t="s">
        <v>3335</v>
      </c>
      <c r="F143" s="404" t="s">
        <v>17390</v>
      </c>
      <c r="G143" s="404" t="s">
        <v>17391</v>
      </c>
      <c r="H143" s="404"/>
      <c r="I143" s="404"/>
      <c r="J143" s="404" t="s">
        <v>2831</v>
      </c>
      <c r="K143" s="404"/>
      <c r="L143" s="613">
        <f t="shared" si="4"/>
        <v>20</v>
      </c>
      <c r="M143" s="1795">
        <f t="shared" si="5"/>
        <v>13</v>
      </c>
      <c r="N143" s="2050"/>
      <c r="O143" s="2050">
        <v>62</v>
      </c>
      <c r="P143" s="404"/>
      <c r="Q143" s="613"/>
      <c r="R143" s="404"/>
      <c r="S143" s="404"/>
      <c r="T143" s="404"/>
      <c r="U143" s="404"/>
    </row>
    <row r="144" spans="1:21" ht="12.6" customHeight="1" outlineLevel="1">
      <c r="A144" s="912">
        <v>43173</v>
      </c>
      <c r="B144" s="2232">
        <v>43146</v>
      </c>
      <c r="C144" s="907">
        <v>43174</v>
      </c>
      <c r="D144" s="904">
        <v>43177</v>
      </c>
      <c r="E144" s="427" t="s">
        <v>3335</v>
      </c>
      <c r="F144" s="421" t="s">
        <v>17392</v>
      </c>
      <c r="G144" s="421" t="s">
        <v>17393</v>
      </c>
      <c r="H144" s="421"/>
      <c r="I144" s="421"/>
      <c r="J144" s="404" t="s">
        <v>2034</v>
      </c>
      <c r="K144" s="404"/>
      <c r="L144" s="613">
        <f t="shared" si="4"/>
        <v>27</v>
      </c>
      <c r="M144" s="1795">
        <f t="shared" si="5"/>
        <v>18</v>
      </c>
      <c r="N144" s="2050"/>
      <c r="O144" s="2050">
        <v>63</v>
      </c>
      <c r="P144" s="404"/>
      <c r="Q144" s="2228"/>
      <c r="R144" s="404"/>
      <c r="S144" s="404"/>
      <c r="T144" s="404"/>
      <c r="U144" s="404"/>
    </row>
    <row r="145" spans="1:32" ht="12.6" customHeight="1" outlineLevel="1">
      <c r="A145" s="912">
        <v>43174</v>
      </c>
      <c r="B145" s="2232">
        <v>43143</v>
      </c>
      <c r="C145" s="907">
        <v>43171</v>
      </c>
      <c r="D145" s="904">
        <v>43173</v>
      </c>
      <c r="E145" s="427" t="s">
        <v>3334</v>
      </c>
      <c r="F145" s="2096" t="s">
        <v>17394</v>
      </c>
      <c r="G145" s="421" t="s">
        <v>17395</v>
      </c>
      <c r="H145" s="421"/>
      <c r="I145" s="421"/>
      <c r="J145" s="404" t="s">
        <v>2034</v>
      </c>
      <c r="K145" s="404"/>
      <c r="L145" s="613">
        <f t="shared" si="4"/>
        <v>31</v>
      </c>
      <c r="M145" s="1795">
        <f t="shared" si="5"/>
        <v>22</v>
      </c>
      <c r="N145" s="2224"/>
      <c r="O145" s="2224">
        <v>64</v>
      </c>
      <c r="P145" s="404"/>
      <c r="Q145" s="2228"/>
      <c r="R145" s="404"/>
      <c r="S145" s="404"/>
      <c r="T145" s="404"/>
      <c r="U145" s="404"/>
      <c r="V145" s="404"/>
      <c r="W145" s="2227"/>
      <c r="X145" s="404"/>
      <c r="Y145" s="404"/>
      <c r="Z145" s="404"/>
      <c r="AA145" s="404"/>
      <c r="AB145" s="404"/>
      <c r="AC145" s="404"/>
      <c r="AD145" s="404"/>
      <c r="AE145" s="404"/>
      <c r="AF145" s="404"/>
    </row>
    <row r="146" spans="1:32" ht="15.75" customHeight="1" outlineLevel="1">
      <c r="A146" s="2237">
        <v>43172</v>
      </c>
      <c r="B146" s="2232">
        <v>43146</v>
      </c>
      <c r="C146" s="904">
        <v>43171</v>
      </c>
      <c r="D146" s="904">
        <v>43174</v>
      </c>
      <c r="E146" s="367" t="s">
        <v>3335</v>
      </c>
      <c r="F146" s="404" t="s">
        <v>17396</v>
      </c>
      <c r="G146" s="404" t="s">
        <v>17397</v>
      </c>
      <c r="H146" s="404" t="s">
        <v>17398</v>
      </c>
      <c r="I146" s="404"/>
      <c r="J146" s="404" t="s">
        <v>2969</v>
      </c>
      <c r="K146" s="404"/>
      <c r="L146" s="613">
        <f t="shared" si="4"/>
        <v>26</v>
      </c>
      <c r="M146" s="1795">
        <f t="shared" si="5"/>
        <v>17</v>
      </c>
      <c r="N146" s="2050"/>
      <c r="O146" s="2050">
        <v>65</v>
      </c>
      <c r="P146" s="404"/>
      <c r="Q146" s="2228"/>
      <c r="R146" s="404"/>
      <c r="S146" s="404"/>
      <c r="T146" s="404"/>
      <c r="U146" s="404"/>
      <c r="V146" s="404"/>
      <c r="W146" s="2227"/>
      <c r="X146" s="404"/>
      <c r="Y146" s="404"/>
      <c r="Z146" s="404"/>
      <c r="AA146" s="404"/>
      <c r="AB146" s="404"/>
      <c r="AC146" s="404"/>
      <c r="AD146" s="404"/>
      <c r="AE146" s="404"/>
      <c r="AF146" s="404"/>
    </row>
    <row r="147" spans="1:32" ht="12.6" customHeight="1" outlineLevel="1">
      <c r="A147" s="2237">
        <v>43172</v>
      </c>
      <c r="B147" s="2232">
        <v>43146</v>
      </c>
      <c r="C147" s="904">
        <v>43171</v>
      </c>
      <c r="D147" s="904">
        <v>43174</v>
      </c>
      <c r="E147" s="367" t="s">
        <v>3335</v>
      </c>
      <c r="F147" s="404" t="s">
        <v>17399</v>
      </c>
      <c r="G147" s="404" t="s">
        <v>17400</v>
      </c>
      <c r="H147" s="404" t="s">
        <v>17398</v>
      </c>
      <c r="I147" s="404"/>
      <c r="J147" s="404" t="s">
        <v>2969</v>
      </c>
      <c r="K147" s="404"/>
      <c r="L147" s="613">
        <f t="shared" si="4"/>
        <v>26</v>
      </c>
      <c r="M147" s="1795">
        <f t="shared" si="5"/>
        <v>17</v>
      </c>
      <c r="N147" s="2224"/>
      <c r="O147" s="2224">
        <v>66</v>
      </c>
      <c r="P147" s="404"/>
      <c r="Q147" s="2228"/>
      <c r="R147" s="404"/>
      <c r="S147" s="404"/>
      <c r="T147" s="404"/>
      <c r="U147" s="404"/>
      <c r="V147" s="404"/>
      <c r="W147" s="2227"/>
      <c r="X147" s="404"/>
      <c r="Y147" s="404"/>
      <c r="Z147" s="404"/>
      <c r="AA147" s="404"/>
      <c r="AB147" s="404"/>
      <c r="AC147" s="404"/>
      <c r="AD147" s="404"/>
      <c r="AE147" s="404"/>
      <c r="AF147" s="404"/>
    </row>
    <row r="148" spans="1:32" ht="12.6" customHeight="1" outlineLevel="1">
      <c r="A148" s="912">
        <v>43174</v>
      </c>
      <c r="B148" s="2232">
        <v>43150</v>
      </c>
      <c r="C148" s="907">
        <v>43178</v>
      </c>
      <c r="D148" s="904">
        <v>43178</v>
      </c>
      <c r="E148" s="427" t="s">
        <v>3335</v>
      </c>
      <c r="F148" s="421" t="s">
        <v>17401</v>
      </c>
      <c r="G148" s="421" t="s">
        <v>17402</v>
      </c>
      <c r="H148" s="421" t="s">
        <v>17398</v>
      </c>
      <c r="I148" s="421"/>
      <c r="J148" s="404" t="s">
        <v>2969</v>
      </c>
      <c r="K148" s="404"/>
      <c r="L148" s="730">
        <f t="shared" si="4"/>
        <v>24</v>
      </c>
      <c r="M148" s="2066">
        <f t="shared" si="5"/>
        <v>17</v>
      </c>
      <c r="N148" s="2224"/>
      <c r="O148" s="2224">
        <v>67</v>
      </c>
      <c r="P148" s="404"/>
      <c r="Q148" s="2228"/>
      <c r="R148" s="404"/>
      <c r="S148" s="404"/>
      <c r="T148" s="404"/>
      <c r="U148" s="404"/>
      <c r="V148" s="404"/>
      <c r="W148" s="2227"/>
      <c r="X148" s="404"/>
      <c r="Y148" s="404"/>
      <c r="Z148" s="404"/>
      <c r="AA148" s="404"/>
      <c r="AB148" s="404"/>
      <c r="AC148" s="404"/>
      <c r="AD148" s="404"/>
      <c r="AE148" s="404"/>
      <c r="AF148" s="404"/>
    </row>
    <row r="149" spans="1:32" ht="12.6" customHeight="1" outlineLevel="1">
      <c r="A149" s="912">
        <v>43179</v>
      </c>
      <c r="B149" s="2232">
        <v>43157</v>
      </c>
      <c r="C149" s="904">
        <v>43185</v>
      </c>
      <c r="D149" s="904">
        <v>43185</v>
      </c>
      <c r="E149" s="367" t="s">
        <v>3335</v>
      </c>
      <c r="F149" s="2109" t="s">
        <v>3470</v>
      </c>
      <c r="G149" s="404" t="s">
        <v>17403</v>
      </c>
      <c r="H149" s="404" t="s">
        <v>14877</v>
      </c>
      <c r="I149" s="404"/>
      <c r="J149" s="404" t="s">
        <v>2969</v>
      </c>
      <c r="K149" s="404"/>
      <c r="L149" s="730">
        <f t="shared" si="4"/>
        <v>22</v>
      </c>
      <c r="M149" s="2066">
        <f t="shared" si="5"/>
        <v>15</v>
      </c>
      <c r="N149" s="2050"/>
      <c r="O149" s="2050">
        <v>68</v>
      </c>
      <c r="P149" s="404"/>
      <c r="Q149" s="2228"/>
      <c r="R149" s="404"/>
      <c r="S149" s="404"/>
      <c r="T149" s="404"/>
      <c r="U149" s="404"/>
      <c r="V149" s="404"/>
      <c r="W149" s="2227"/>
      <c r="X149" s="404"/>
      <c r="Y149" s="404"/>
      <c r="Z149" s="404"/>
      <c r="AA149" s="404"/>
      <c r="AB149" s="404"/>
      <c r="AC149" s="404"/>
      <c r="AD149" s="404"/>
      <c r="AE149" s="404"/>
      <c r="AF149" s="404"/>
    </row>
    <row r="150" spans="1:32" ht="12.6" customHeight="1" outlineLevel="1">
      <c r="A150" s="2240">
        <v>43179</v>
      </c>
      <c r="B150" s="2232">
        <v>43151</v>
      </c>
      <c r="C150" s="907">
        <v>43178</v>
      </c>
      <c r="D150" s="904">
        <v>43179</v>
      </c>
      <c r="E150" s="427" t="s">
        <v>3335</v>
      </c>
      <c r="F150" s="421" t="s">
        <v>12773</v>
      </c>
      <c r="G150" s="421" t="s">
        <v>17404</v>
      </c>
      <c r="H150" s="421" t="s">
        <v>15119</v>
      </c>
      <c r="I150" s="421"/>
      <c r="J150" s="404" t="s">
        <v>2969</v>
      </c>
      <c r="K150" s="404"/>
      <c r="L150" s="730">
        <f t="shared" si="4"/>
        <v>28</v>
      </c>
      <c r="M150" s="2066">
        <f t="shared" si="5"/>
        <v>19</v>
      </c>
      <c r="N150" s="2224"/>
      <c r="O150" s="2224">
        <v>69</v>
      </c>
      <c r="P150" s="404"/>
      <c r="Q150" s="2228"/>
      <c r="R150" s="404"/>
      <c r="S150" s="404"/>
      <c r="T150" s="404"/>
      <c r="U150" s="404"/>
      <c r="V150" s="404"/>
      <c r="W150" s="2227"/>
      <c r="X150" s="404"/>
      <c r="Y150" s="404"/>
      <c r="Z150" s="404"/>
      <c r="AA150" s="404"/>
      <c r="AB150" s="404"/>
      <c r="AC150" s="404"/>
      <c r="AD150" s="404"/>
      <c r="AE150" s="404"/>
      <c r="AF150" s="404"/>
    </row>
    <row r="151" spans="1:32" ht="12.6" customHeight="1" outlineLevel="1">
      <c r="A151" s="2240">
        <v>43179</v>
      </c>
      <c r="B151" s="2232">
        <v>43154</v>
      </c>
      <c r="C151" s="907">
        <v>43181</v>
      </c>
      <c r="D151" s="904">
        <v>43182</v>
      </c>
      <c r="E151" s="427" t="s">
        <v>3334</v>
      </c>
      <c r="F151" s="421" t="s">
        <v>17405</v>
      </c>
      <c r="G151" s="421" t="s">
        <v>17406</v>
      </c>
      <c r="H151" s="421"/>
      <c r="I151" s="421"/>
      <c r="J151" s="404" t="s">
        <v>2969</v>
      </c>
      <c r="K151" s="404"/>
      <c r="L151" s="730">
        <f t="shared" si="4"/>
        <v>25</v>
      </c>
      <c r="M151" s="2066">
        <f t="shared" si="5"/>
        <v>16</v>
      </c>
      <c r="N151" s="2224"/>
      <c r="O151" s="2224">
        <v>70</v>
      </c>
      <c r="P151" s="404"/>
      <c r="Q151" s="2228"/>
      <c r="R151" s="404"/>
      <c r="S151" s="404"/>
      <c r="T151" s="404"/>
      <c r="U151" s="404"/>
      <c r="V151" s="404"/>
      <c r="W151" s="2227"/>
      <c r="X151" s="404"/>
      <c r="Y151" s="404"/>
      <c r="Z151" s="404"/>
      <c r="AA151" s="404"/>
      <c r="AB151" s="404"/>
      <c r="AC151" s="404"/>
      <c r="AD151" s="404"/>
      <c r="AE151" s="404"/>
      <c r="AF151" s="404"/>
    </row>
    <row r="152" spans="1:32" ht="12.6" customHeight="1" outlineLevel="1">
      <c r="A152" s="912">
        <v>43185</v>
      </c>
      <c r="B152" s="2232">
        <v>43159</v>
      </c>
      <c r="C152" s="904">
        <v>43178</v>
      </c>
      <c r="D152" s="904">
        <v>43187</v>
      </c>
      <c r="E152" s="367" t="s">
        <v>3334</v>
      </c>
      <c r="F152" s="404" t="s">
        <v>17407</v>
      </c>
      <c r="G152" s="404" t="s">
        <v>17408</v>
      </c>
      <c r="H152" s="404"/>
      <c r="I152" s="404"/>
      <c r="J152" s="404" t="s">
        <v>2969</v>
      </c>
      <c r="K152" s="404"/>
      <c r="L152" s="730">
        <f t="shared" si="4"/>
        <v>26</v>
      </c>
      <c r="M152" s="2066">
        <f t="shared" si="5"/>
        <v>17</v>
      </c>
      <c r="N152" s="2050"/>
      <c r="O152" s="2050">
        <v>71</v>
      </c>
      <c r="P152" s="404"/>
      <c r="Q152" s="2228"/>
      <c r="R152" s="404"/>
      <c r="S152" s="404"/>
      <c r="T152" s="404"/>
      <c r="U152" s="404"/>
      <c r="V152" s="404"/>
      <c r="W152" s="2227"/>
      <c r="X152" s="404"/>
      <c r="Y152" s="404"/>
      <c r="Z152" s="404"/>
      <c r="AA152" s="404"/>
      <c r="AB152" s="404"/>
      <c r="AC152" s="404"/>
      <c r="AD152" s="404"/>
      <c r="AE152" s="404"/>
      <c r="AF152" s="404"/>
    </row>
    <row r="153" spans="1:32" ht="12.6" customHeight="1" outlineLevel="1">
      <c r="A153" s="903">
        <v>43187</v>
      </c>
      <c r="B153" s="2232">
        <v>43159</v>
      </c>
      <c r="C153" s="907">
        <v>43187</v>
      </c>
      <c r="D153" s="904">
        <v>43190</v>
      </c>
      <c r="E153" s="427" t="s">
        <v>3335</v>
      </c>
      <c r="F153" s="421" t="s">
        <v>17409</v>
      </c>
      <c r="G153" s="421" t="s">
        <v>17410</v>
      </c>
      <c r="H153" s="421" t="s">
        <v>12664</v>
      </c>
      <c r="I153" s="421"/>
      <c r="J153" s="404" t="s">
        <v>2034</v>
      </c>
      <c r="K153" s="404"/>
      <c r="L153" s="730">
        <f t="shared" si="4"/>
        <v>28</v>
      </c>
      <c r="M153" s="2066">
        <f t="shared" si="5"/>
        <v>19</v>
      </c>
      <c r="N153" s="2224"/>
      <c r="O153" s="2224">
        <v>72</v>
      </c>
      <c r="P153" s="404"/>
      <c r="Q153" s="2228"/>
      <c r="R153" s="404"/>
      <c r="S153" s="404"/>
      <c r="T153" s="404"/>
      <c r="U153" s="404"/>
      <c r="V153" s="404"/>
      <c r="W153" s="2227"/>
      <c r="X153" s="404"/>
      <c r="Y153" s="404"/>
      <c r="Z153" s="404"/>
      <c r="AA153" s="404"/>
      <c r="AB153" s="404"/>
      <c r="AC153" s="404"/>
      <c r="AD153" s="404"/>
      <c r="AE153" s="404"/>
      <c r="AF153" s="404"/>
    </row>
    <row r="154" spans="1:32" ht="1.5" customHeight="1" outlineLevel="1">
      <c r="A154" s="912">
        <v>43185</v>
      </c>
      <c r="B154" s="2232">
        <v>43158</v>
      </c>
      <c r="C154" s="904">
        <v>43189</v>
      </c>
      <c r="D154" s="904">
        <v>43189</v>
      </c>
      <c r="E154" s="367" t="s">
        <v>3335</v>
      </c>
      <c r="F154" s="404" t="s">
        <v>17411</v>
      </c>
      <c r="G154" s="404" t="s">
        <v>17412</v>
      </c>
      <c r="H154" s="404"/>
      <c r="I154" s="404"/>
      <c r="J154" s="404" t="s">
        <v>2831</v>
      </c>
      <c r="K154" s="404"/>
      <c r="L154" s="730">
        <f t="shared" si="4"/>
        <v>27</v>
      </c>
      <c r="M154" s="2066">
        <f t="shared" si="5"/>
        <v>18</v>
      </c>
      <c r="N154" s="2224"/>
      <c r="O154" s="2224">
        <v>73</v>
      </c>
      <c r="P154" s="404"/>
      <c r="Q154" s="2228"/>
      <c r="R154" s="404"/>
      <c r="S154" s="404"/>
      <c r="T154" s="404"/>
      <c r="U154" s="404"/>
      <c r="V154" s="404"/>
      <c r="W154" s="2230"/>
      <c r="X154" s="404"/>
      <c r="Y154" s="404"/>
      <c r="Z154" s="404"/>
      <c r="AA154" s="404"/>
      <c r="AB154" s="404"/>
      <c r="AC154" s="404"/>
      <c r="AD154" s="404"/>
      <c r="AE154" s="404"/>
      <c r="AF154" s="404"/>
    </row>
    <row r="155" spans="1:32" ht="12.6" customHeight="1" outlineLevel="1">
      <c r="A155" s="912">
        <v>43179</v>
      </c>
      <c r="B155" s="2232">
        <v>43146</v>
      </c>
      <c r="C155" s="904"/>
      <c r="D155" s="904">
        <v>43160</v>
      </c>
      <c r="E155" s="367" t="s">
        <v>3334</v>
      </c>
      <c r="F155" s="404" t="s">
        <v>11626</v>
      </c>
      <c r="G155" s="404" t="s">
        <v>17413</v>
      </c>
      <c r="H155" s="404" t="s">
        <v>3573</v>
      </c>
      <c r="I155" s="404" t="s">
        <v>17414</v>
      </c>
      <c r="J155" s="404" t="s">
        <v>2033</v>
      </c>
      <c r="K155" s="404"/>
      <c r="L155" s="730">
        <f t="shared" si="4"/>
        <v>33</v>
      </c>
      <c r="M155" s="2066">
        <f t="shared" si="5"/>
        <v>22</v>
      </c>
      <c r="N155" s="2224"/>
      <c r="O155" s="2224">
        <v>74</v>
      </c>
      <c r="P155" s="922"/>
      <c r="Q155" s="2228"/>
      <c r="R155" s="404"/>
      <c r="S155" s="404"/>
      <c r="T155" s="404"/>
      <c r="U155" s="404"/>
      <c r="V155" s="404"/>
      <c r="W155" s="404"/>
      <c r="X155" s="404"/>
      <c r="Y155" s="404"/>
      <c r="Z155" s="404"/>
      <c r="AA155" s="404"/>
      <c r="AB155" s="404"/>
      <c r="AC155" s="404"/>
      <c r="AD155" s="404"/>
      <c r="AE155" s="404"/>
      <c r="AF155" s="404"/>
    </row>
    <row r="156" spans="1:32" ht="12.6" customHeight="1">
      <c r="A156" s="2058">
        <v>43166</v>
      </c>
      <c r="B156" s="2241">
        <v>43165</v>
      </c>
      <c r="C156" s="2058">
        <v>43167</v>
      </c>
      <c r="D156" s="2058">
        <v>43167</v>
      </c>
      <c r="E156" s="367" t="s">
        <v>3334</v>
      </c>
      <c r="F156" s="2109" t="s">
        <v>17415</v>
      </c>
      <c r="G156" s="404" t="s">
        <v>17416</v>
      </c>
      <c r="H156" s="404" t="s">
        <v>14872</v>
      </c>
      <c r="I156" s="404"/>
      <c r="J156" s="404" t="s">
        <v>2846</v>
      </c>
      <c r="K156" s="404"/>
      <c r="L156" s="613">
        <f t="shared" si="4"/>
        <v>1</v>
      </c>
      <c r="M156" s="1795">
        <f t="shared" si="5"/>
        <v>0</v>
      </c>
      <c r="N156" s="2050"/>
      <c r="O156" s="2050">
        <v>1</v>
      </c>
      <c r="P156" s="2082" t="s">
        <v>3312</v>
      </c>
      <c r="Q156" s="2118">
        <f>AVERAGE($L$156:$L$232)</f>
        <v>19.467532467532468</v>
      </c>
      <c r="R156" s="2225">
        <f>COUNT($B$156:$B$232)</f>
        <v>77</v>
      </c>
      <c r="S156" s="2225">
        <f>COUNTIF($E$156:$E$232,$S$1)</f>
        <v>53</v>
      </c>
      <c r="T156" s="2225">
        <f>COUNTIF($E$156:$E$232,$T$1)</f>
        <v>23</v>
      </c>
      <c r="U156" s="2225">
        <f>R156-S156-T156</f>
        <v>1</v>
      </c>
      <c r="V156" s="398"/>
      <c r="W156" s="2226">
        <f>COUNTIF($J$156:$J$232, W$1)</f>
        <v>8</v>
      </c>
      <c r="X156" s="2226">
        <f>COUNTIF($J$156:$J$232, X$1)</f>
        <v>11</v>
      </c>
      <c r="Y156" s="2226">
        <f>COUNTIF($J$156:$J$232, Y$1)</f>
        <v>16</v>
      </c>
      <c r="Z156" s="2226">
        <f>COUNTIF($J$156:$J$232, Z$1)</f>
        <v>9</v>
      </c>
      <c r="AA156" s="2226"/>
      <c r="AB156" s="2226"/>
      <c r="AC156" s="2226">
        <f>COUNTIF($J$156:$J$232, AC$1)</f>
        <v>0</v>
      </c>
      <c r="AD156" s="2226">
        <f>COUNTIF($J$156:$J$232, AD$1)</f>
        <v>10</v>
      </c>
      <c r="AE156" s="2226">
        <f>COUNTIF($J$156:$J$232, AE$1)</f>
        <v>23</v>
      </c>
      <c r="AF156" s="613">
        <f>SUM(W156:AE156)</f>
        <v>77</v>
      </c>
    </row>
    <row r="157" spans="1:32" ht="12.6" customHeight="1" outlineLevel="1">
      <c r="A157" s="2058">
        <v>43168</v>
      </c>
      <c r="B157" s="2145">
        <v>43161</v>
      </c>
      <c r="C157" s="904">
        <v>43192</v>
      </c>
      <c r="D157" s="904">
        <v>43192</v>
      </c>
      <c r="E157" s="367" t="s">
        <v>3334</v>
      </c>
      <c r="F157" s="404" t="s">
        <v>16866</v>
      </c>
      <c r="G157" s="404" t="s">
        <v>17417</v>
      </c>
      <c r="H157" s="404"/>
      <c r="I157" s="404"/>
      <c r="J157" s="404" t="s">
        <v>2831</v>
      </c>
      <c r="K157" s="404"/>
      <c r="L157" s="613">
        <f t="shared" si="4"/>
        <v>7</v>
      </c>
      <c r="M157" s="1795">
        <f t="shared" si="5"/>
        <v>4</v>
      </c>
      <c r="N157" s="2050"/>
      <c r="O157" s="2050">
        <v>2</v>
      </c>
      <c r="P157" s="404"/>
      <c r="Q157" s="2228"/>
      <c r="R157" s="404"/>
      <c r="S157" s="404"/>
      <c r="T157" s="404"/>
      <c r="U157" s="404"/>
      <c r="V157" s="404"/>
      <c r="W157" s="2230"/>
      <c r="X157" s="404"/>
      <c r="Y157" s="404"/>
      <c r="Z157" s="404"/>
      <c r="AA157" s="404"/>
      <c r="AB157" s="404"/>
      <c r="AC157" s="404"/>
      <c r="AD157" s="404"/>
      <c r="AE157" s="404"/>
      <c r="AF157" s="404"/>
    </row>
    <row r="158" spans="1:32" ht="12.6" customHeight="1" outlineLevel="1">
      <c r="A158" s="912">
        <v>43174</v>
      </c>
      <c r="B158" s="2145">
        <v>43174</v>
      </c>
      <c r="C158" s="904">
        <v>43175</v>
      </c>
      <c r="D158" s="904">
        <v>43175</v>
      </c>
      <c r="E158" s="367" t="s">
        <v>3335</v>
      </c>
      <c r="F158" s="404" t="s">
        <v>16956</v>
      </c>
      <c r="G158" s="404" t="s">
        <v>17418</v>
      </c>
      <c r="H158" s="404" t="s">
        <v>12664</v>
      </c>
      <c r="I158" s="404"/>
      <c r="J158" s="404" t="s">
        <v>2831</v>
      </c>
      <c r="K158" s="404"/>
      <c r="L158" s="613">
        <f t="shared" si="4"/>
        <v>0</v>
      </c>
      <c r="M158" s="1795">
        <f t="shared" si="5"/>
        <v>0</v>
      </c>
      <c r="N158" s="2050"/>
      <c r="O158" s="2050">
        <v>3</v>
      </c>
      <c r="P158" s="404"/>
      <c r="Q158" s="2228"/>
      <c r="R158" s="404"/>
      <c r="S158" s="404"/>
      <c r="T158" s="404"/>
      <c r="U158" s="404"/>
      <c r="V158" s="404"/>
      <c r="W158" s="2230"/>
      <c r="X158" s="404"/>
      <c r="Y158" s="404"/>
      <c r="Z158" s="404"/>
      <c r="AA158" s="404"/>
      <c r="AB158" s="404"/>
      <c r="AC158" s="404"/>
      <c r="AD158" s="404"/>
      <c r="AE158" s="404"/>
      <c r="AF158" s="404"/>
    </row>
    <row r="159" spans="1:32" ht="12.6" customHeight="1" outlineLevel="1">
      <c r="A159" s="2058">
        <v>43167</v>
      </c>
      <c r="B159" s="2145">
        <v>43165</v>
      </c>
      <c r="C159" s="907">
        <v>43167</v>
      </c>
      <c r="D159" s="904">
        <v>43196</v>
      </c>
      <c r="E159" s="427" t="s">
        <v>3334</v>
      </c>
      <c r="F159" s="421" t="s">
        <v>17419</v>
      </c>
      <c r="G159" s="421" t="s">
        <v>17420</v>
      </c>
      <c r="H159" s="421"/>
      <c r="I159" s="421"/>
      <c r="J159" s="404" t="s">
        <v>2033</v>
      </c>
      <c r="K159" s="404"/>
      <c r="L159" s="613">
        <f t="shared" si="4"/>
        <v>2</v>
      </c>
      <c r="M159" s="1795">
        <f t="shared" si="5"/>
        <v>1</v>
      </c>
      <c r="N159" s="2050"/>
      <c r="O159" s="2050">
        <v>4</v>
      </c>
      <c r="P159" s="404"/>
      <c r="Q159" s="2228"/>
      <c r="R159" s="404"/>
      <c r="S159" s="404"/>
      <c r="T159" s="404"/>
      <c r="U159" s="404"/>
      <c r="V159" s="404"/>
      <c r="W159" s="2227"/>
      <c r="X159" s="404"/>
      <c r="Y159" s="404"/>
      <c r="Z159" s="404"/>
      <c r="AA159" s="404"/>
      <c r="AB159" s="404"/>
      <c r="AC159" s="404"/>
      <c r="AD159" s="404"/>
      <c r="AE159" s="404"/>
      <c r="AF159" s="404"/>
    </row>
    <row r="160" spans="1:32" ht="12.6" customHeight="1" outlineLevel="1">
      <c r="A160" s="2058">
        <v>43167</v>
      </c>
      <c r="B160" s="2145">
        <v>43165</v>
      </c>
      <c r="C160" s="907">
        <v>43171</v>
      </c>
      <c r="D160" s="904">
        <v>43171</v>
      </c>
      <c r="E160" s="427" t="s">
        <v>3334</v>
      </c>
      <c r="F160" s="421" t="s">
        <v>17164</v>
      </c>
      <c r="G160" s="421" t="s">
        <v>17421</v>
      </c>
      <c r="H160" s="421"/>
      <c r="I160" s="421"/>
      <c r="J160" s="404" t="s">
        <v>2846</v>
      </c>
      <c r="K160" s="404"/>
      <c r="L160" s="613">
        <f t="shared" si="4"/>
        <v>2</v>
      </c>
      <c r="M160" s="1795">
        <f t="shared" si="5"/>
        <v>1</v>
      </c>
      <c r="N160" s="2050"/>
      <c r="O160" s="2050">
        <v>5</v>
      </c>
      <c r="P160" s="404"/>
      <c r="Q160" s="2228"/>
      <c r="R160" s="404"/>
      <c r="S160" s="404"/>
      <c r="T160" s="404"/>
      <c r="U160" s="404"/>
      <c r="V160" s="404"/>
      <c r="W160" s="2227"/>
      <c r="X160" s="404"/>
      <c r="Y160" s="404"/>
      <c r="Z160" s="404"/>
      <c r="AA160" s="404"/>
      <c r="AB160" s="404"/>
      <c r="AC160" s="404"/>
      <c r="AD160" s="404"/>
      <c r="AE160" s="404"/>
      <c r="AF160" s="404"/>
    </row>
    <row r="161" spans="1:21" ht="12.6" customHeight="1" outlineLevel="1">
      <c r="A161" s="2058">
        <v>43167</v>
      </c>
      <c r="B161" s="2145">
        <v>43165</v>
      </c>
      <c r="C161" s="907">
        <v>43172</v>
      </c>
      <c r="D161" s="904">
        <v>43172</v>
      </c>
      <c r="E161" s="427" t="s">
        <v>3334</v>
      </c>
      <c r="F161" s="421" t="s">
        <v>15448</v>
      </c>
      <c r="G161" s="421" t="s">
        <v>17422</v>
      </c>
      <c r="H161" s="421" t="s">
        <v>12912</v>
      </c>
      <c r="I161" s="421"/>
      <c r="J161" s="404" t="s">
        <v>2846</v>
      </c>
      <c r="K161" s="404"/>
      <c r="L161" s="613">
        <f t="shared" si="4"/>
        <v>2</v>
      </c>
      <c r="M161" s="1795">
        <f t="shared" si="5"/>
        <v>1</v>
      </c>
      <c r="N161" s="2050"/>
      <c r="O161" s="2050">
        <v>6</v>
      </c>
      <c r="P161" s="404"/>
      <c r="Q161" s="2228"/>
      <c r="R161" s="404"/>
      <c r="S161" s="404"/>
      <c r="T161" s="404"/>
      <c r="U161" s="404"/>
    </row>
    <row r="162" spans="1:21" ht="12.6" customHeight="1" outlineLevel="1">
      <c r="A162" s="2058">
        <v>43168</v>
      </c>
      <c r="B162" s="2241">
        <v>43167</v>
      </c>
      <c r="C162" s="912">
        <v>43178</v>
      </c>
      <c r="D162" s="912">
        <v>43178</v>
      </c>
      <c r="E162" s="367" t="s">
        <v>3334</v>
      </c>
      <c r="F162" s="2091" t="s">
        <v>15015</v>
      </c>
      <c r="G162" s="404" t="s">
        <v>17423</v>
      </c>
      <c r="H162" s="404"/>
      <c r="I162" s="404"/>
      <c r="J162" s="404" t="s">
        <v>2042</v>
      </c>
      <c r="K162" s="404"/>
      <c r="L162" s="613">
        <f t="shared" si="4"/>
        <v>1</v>
      </c>
      <c r="M162" s="1795">
        <f t="shared" si="5"/>
        <v>0</v>
      </c>
      <c r="N162" s="2050"/>
      <c r="O162" s="2050">
        <v>7</v>
      </c>
      <c r="P162" s="404"/>
      <c r="Q162" s="2228"/>
      <c r="R162" s="404"/>
      <c r="S162" s="404"/>
      <c r="T162" s="404"/>
      <c r="U162" s="404"/>
    </row>
    <row r="163" spans="1:21" ht="12.6" customHeight="1" outlineLevel="1">
      <c r="A163" s="2242">
        <v>43168</v>
      </c>
      <c r="B163" s="2145">
        <v>43168</v>
      </c>
      <c r="C163" s="907">
        <v>43172</v>
      </c>
      <c r="D163" s="904">
        <v>43172</v>
      </c>
      <c r="E163" s="427" t="s">
        <v>3335</v>
      </c>
      <c r="F163" s="421" t="s">
        <v>17424</v>
      </c>
      <c r="G163" s="421" t="s">
        <v>17425</v>
      </c>
      <c r="H163" s="421" t="s">
        <v>3660</v>
      </c>
      <c r="I163" s="421"/>
      <c r="J163" s="404" t="s">
        <v>2846</v>
      </c>
      <c r="K163" s="404"/>
      <c r="L163" s="613">
        <f t="shared" si="4"/>
        <v>0</v>
      </c>
      <c r="M163" s="1795">
        <f t="shared" si="5"/>
        <v>0</v>
      </c>
      <c r="N163" s="2050"/>
      <c r="O163" s="2050">
        <v>8</v>
      </c>
      <c r="P163" s="404"/>
      <c r="Q163" s="2228"/>
      <c r="R163" s="404"/>
      <c r="S163" s="404"/>
      <c r="T163" s="404"/>
      <c r="U163" s="404"/>
    </row>
    <row r="164" spans="1:21" ht="12.6" customHeight="1" outlineLevel="1">
      <c r="A164" s="2243">
        <v>43168</v>
      </c>
      <c r="B164" s="2145">
        <v>43167</v>
      </c>
      <c r="C164" s="907">
        <v>43198</v>
      </c>
      <c r="D164" s="904">
        <v>43198</v>
      </c>
      <c r="E164" s="427" t="s">
        <v>3334</v>
      </c>
      <c r="F164" s="421" t="s">
        <v>17426</v>
      </c>
      <c r="G164" s="421" t="s">
        <v>17427</v>
      </c>
      <c r="H164" s="421"/>
      <c r="I164" s="421"/>
      <c r="J164" s="404" t="s">
        <v>2846</v>
      </c>
      <c r="K164" s="421"/>
      <c r="L164" s="730">
        <f t="shared" si="4"/>
        <v>1</v>
      </c>
      <c r="M164" s="2066">
        <f t="shared" si="5"/>
        <v>0</v>
      </c>
      <c r="N164" s="2050"/>
      <c r="O164" s="2050">
        <v>9</v>
      </c>
      <c r="P164" s="421"/>
      <c r="Q164" s="2239"/>
      <c r="R164" s="421"/>
      <c r="S164" s="421"/>
      <c r="T164" s="421"/>
      <c r="U164" s="421"/>
    </row>
    <row r="165" spans="1:21" ht="12.6" customHeight="1" outlineLevel="1">
      <c r="A165" s="912">
        <v>43173</v>
      </c>
      <c r="B165" s="2241">
        <v>43165</v>
      </c>
      <c r="C165" s="912">
        <v>43174</v>
      </c>
      <c r="D165" s="912">
        <v>43174</v>
      </c>
      <c r="E165" s="367" t="s">
        <v>3334</v>
      </c>
      <c r="F165" s="2091" t="s">
        <v>15015</v>
      </c>
      <c r="G165" s="404" t="s">
        <v>17428</v>
      </c>
      <c r="H165" s="404"/>
      <c r="I165" s="404"/>
      <c r="J165" s="404" t="s">
        <v>3879</v>
      </c>
      <c r="K165" s="404"/>
      <c r="L165" s="730">
        <f t="shared" si="4"/>
        <v>8</v>
      </c>
      <c r="M165" s="2066">
        <f t="shared" si="5"/>
        <v>5</v>
      </c>
      <c r="N165" s="2050"/>
      <c r="O165" s="2050">
        <v>10</v>
      </c>
      <c r="P165" s="404"/>
      <c r="Q165" s="2228"/>
      <c r="R165" s="404"/>
      <c r="S165" s="404"/>
      <c r="T165" s="404"/>
      <c r="U165" s="404"/>
    </row>
    <row r="166" spans="1:21" ht="12.6" customHeight="1" outlineLevel="1">
      <c r="A166" s="912">
        <v>43173</v>
      </c>
      <c r="B166" s="2241">
        <v>43166</v>
      </c>
      <c r="C166" s="912">
        <v>43174</v>
      </c>
      <c r="D166" s="912">
        <v>43174</v>
      </c>
      <c r="E166" s="367" t="s">
        <v>3334</v>
      </c>
      <c r="F166" s="2091" t="s">
        <v>15015</v>
      </c>
      <c r="G166" s="404" t="s">
        <v>17429</v>
      </c>
      <c r="H166" s="404"/>
      <c r="I166" s="404"/>
      <c r="J166" s="404" t="s">
        <v>2042</v>
      </c>
      <c r="K166" s="404"/>
      <c r="L166" s="730">
        <f t="shared" si="4"/>
        <v>7</v>
      </c>
      <c r="M166" s="2066">
        <f t="shared" si="5"/>
        <v>4</v>
      </c>
      <c r="N166" s="2050"/>
      <c r="O166" s="2050">
        <v>11</v>
      </c>
      <c r="P166" s="404"/>
      <c r="Q166" s="2228"/>
      <c r="R166" s="404"/>
      <c r="S166" s="404"/>
      <c r="T166" s="404"/>
      <c r="U166" s="404"/>
    </row>
    <row r="167" spans="1:21" ht="12.6" customHeight="1" outlineLevel="1">
      <c r="A167" s="912">
        <v>43175</v>
      </c>
      <c r="B167" s="2145">
        <v>43166</v>
      </c>
      <c r="C167" s="907">
        <v>43175</v>
      </c>
      <c r="D167" s="904">
        <v>43199</v>
      </c>
      <c r="E167" s="427" t="s">
        <v>3335</v>
      </c>
      <c r="F167" s="421" t="s">
        <v>17430</v>
      </c>
      <c r="G167" s="421" t="s">
        <v>17431</v>
      </c>
      <c r="H167" s="421" t="s">
        <v>17432</v>
      </c>
      <c r="I167" s="421"/>
      <c r="J167" s="404" t="s">
        <v>2969</v>
      </c>
      <c r="K167" s="421"/>
      <c r="L167" s="730">
        <f t="shared" si="4"/>
        <v>9</v>
      </c>
      <c r="M167" s="2066">
        <f t="shared" si="5"/>
        <v>6</v>
      </c>
      <c r="N167" s="2050"/>
      <c r="O167" s="2050">
        <v>12</v>
      </c>
      <c r="P167" s="421"/>
      <c r="Q167" s="2239"/>
      <c r="R167" s="421"/>
      <c r="S167" s="421"/>
      <c r="T167" s="421"/>
      <c r="U167" s="421"/>
    </row>
    <row r="168" spans="1:21" ht="12.6" customHeight="1" outlineLevel="1">
      <c r="A168" s="912">
        <v>43178</v>
      </c>
      <c r="B168" s="2244">
        <v>43175</v>
      </c>
      <c r="C168" s="905">
        <v>43209</v>
      </c>
      <c r="D168" s="905">
        <v>43209</v>
      </c>
      <c r="E168" s="367" t="s">
        <v>3334</v>
      </c>
      <c r="F168" s="404" t="s">
        <v>17433</v>
      </c>
      <c r="G168" s="404" t="s">
        <v>17434</v>
      </c>
      <c r="H168" s="404" t="s">
        <v>12582</v>
      </c>
      <c r="I168" s="404"/>
      <c r="J168" s="404" t="s">
        <v>2042</v>
      </c>
      <c r="K168" s="421"/>
      <c r="L168" s="730">
        <f t="shared" si="4"/>
        <v>3</v>
      </c>
      <c r="M168" s="2066">
        <f t="shared" si="5"/>
        <v>0</v>
      </c>
      <c r="N168" s="2050"/>
      <c r="O168" s="2050">
        <v>13</v>
      </c>
      <c r="P168" s="421"/>
      <c r="Q168" s="2239"/>
      <c r="R168" s="421"/>
      <c r="S168" s="421"/>
      <c r="T168" s="421"/>
      <c r="U168" s="421"/>
    </row>
    <row r="169" spans="1:21" ht="12.6" customHeight="1" outlineLevel="1">
      <c r="A169" s="2245">
        <v>43180</v>
      </c>
      <c r="B169" s="2145">
        <v>43167</v>
      </c>
      <c r="C169" s="907">
        <v>43175</v>
      </c>
      <c r="D169" s="904">
        <v>43198</v>
      </c>
      <c r="E169" s="427" t="s">
        <v>3334</v>
      </c>
      <c r="F169" s="421" t="s">
        <v>17435</v>
      </c>
      <c r="G169" s="421" t="s">
        <v>17436</v>
      </c>
      <c r="H169" s="421"/>
      <c r="I169" s="421"/>
      <c r="J169" s="404" t="s">
        <v>2846</v>
      </c>
      <c r="K169" s="421"/>
      <c r="L169" s="730">
        <f t="shared" si="4"/>
        <v>13</v>
      </c>
      <c r="M169" s="2066">
        <f t="shared" si="5"/>
        <v>8</v>
      </c>
      <c r="N169" s="2050"/>
      <c r="O169" s="2050">
        <v>14</v>
      </c>
      <c r="P169" s="421"/>
      <c r="Q169" s="2239"/>
      <c r="R169" s="421"/>
      <c r="S169" s="421"/>
      <c r="T169" s="421"/>
      <c r="U169" s="421"/>
    </row>
    <row r="170" spans="1:21" ht="12.6" customHeight="1" outlineLevel="1">
      <c r="A170" s="2237">
        <v>43172</v>
      </c>
      <c r="B170" s="2246">
        <v>43171</v>
      </c>
      <c r="C170" s="415"/>
      <c r="D170" s="415"/>
      <c r="E170" s="415" t="s">
        <v>3334</v>
      </c>
      <c r="F170" s="34" t="s">
        <v>3354</v>
      </c>
      <c r="G170" s="34" t="s">
        <v>14891</v>
      </c>
      <c r="H170" s="34"/>
      <c r="I170" s="34"/>
      <c r="J170" s="34" t="s">
        <v>2033</v>
      </c>
      <c r="K170" s="404"/>
      <c r="L170" s="730">
        <f t="shared" si="4"/>
        <v>1</v>
      </c>
      <c r="M170" s="2066">
        <f t="shared" si="5"/>
        <v>0</v>
      </c>
      <c r="N170" s="2050"/>
      <c r="O170" s="2050">
        <v>15</v>
      </c>
      <c r="P170" s="404"/>
      <c r="Q170" s="2228"/>
      <c r="R170" s="404"/>
      <c r="S170" s="404"/>
      <c r="T170" s="404"/>
      <c r="U170" s="404"/>
    </row>
    <row r="171" spans="1:21" ht="12.6" customHeight="1" outlineLevel="1">
      <c r="A171" s="2240">
        <v>43179</v>
      </c>
      <c r="B171" s="2145">
        <v>43175</v>
      </c>
      <c r="C171" s="907">
        <v>43182</v>
      </c>
      <c r="D171" s="904">
        <v>43182</v>
      </c>
      <c r="E171" s="427" t="s">
        <v>3334</v>
      </c>
      <c r="F171" s="421" t="s">
        <v>17437</v>
      </c>
      <c r="G171" s="421" t="s">
        <v>17438</v>
      </c>
      <c r="H171" s="421"/>
      <c r="I171" s="421"/>
      <c r="J171" s="404" t="s">
        <v>2846</v>
      </c>
      <c r="K171" s="421"/>
      <c r="L171" s="730">
        <f t="shared" si="4"/>
        <v>4</v>
      </c>
      <c r="M171" s="2066">
        <f t="shared" si="5"/>
        <v>1</v>
      </c>
      <c r="N171" s="2050"/>
      <c r="O171" s="2050">
        <v>16</v>
      </c>
      <c r="P171" s="421"/>
      <c r="Q171" s="2239"/>
      <c r="R171" s="421"/>
      <c r="S171" s="421"/>
      <c r="T171" s="421"/>
      <c r="U171" s="421"/>
    </row>
    <row r="172" spans="1:21" ht="12.6" customHeight="1" outlineLevel="1">
      <c r="A172" s="2240">
        <v>43179</v>
      </c>
      <c r="B172" s="2145">
        <v>43173</v>
      </c>
      <c r="C172" s="907">
        <v>43178</v>
      </c>
      <c r="D172" s="904">
        <v>43178</v>
      </c>
      <c r="E172" s="427" t="s">
        <v>3334</v>
      </c>
      <c r="F172" s="421" t="s">
        <v>17439</v>
      </c>
      <c r="G172" s="421" t="s">
        <v>17440</v>
      </c>
      <c r="H172" s="421" t="s">
        <v>12912</v>
      </c>
      <c r="I172" s="421"/>
      <c r="J172" s="404" t="s">
        <v>2846</v>
      </c>
      <c r="K172" s="421"/>
      <c r="L172" s="730">
        <f t="shared" si="4"/>
        <v>6</v>
      </c>
      <c r="M172" s="2066">
        <f t="shared" si="5"/>
        <v>3</v>
      </c>
      <c r="N172" s="2050"/>
      <c r="O172" s="2050">
        <v>17</v>
      </c>
      <c r="P172" s="421"/>
      <c r="Q172" s="2239"/>
      <c r="R172" s="421"/>
      <c r="S172" s="421"/>
      <c r="T172" s="421"/>
      <c r="U172" s="421"/>
    </row>
    <row r="173" spans="1:21" ht="12.6" customHeight="1" outlineLevel="1">
      <c r="A173" s="2240">
        <v>43180</v>
      </c>
      <c r="B173" s="2145">
        <v>43165</v>
      </c>
      <c r="C173" s="907">
        <v>43180</v>
      </c>
      <c r="D173" s="904">
        <v>43196</v>
      </c>
      <c r="E173" s="427" t="s">
        <v>3334</v>
      </c>
      <c r="F173" s="421" t="s">
        <v>17441</v>
      </c>
      <c r="G173" s="421" t="s">
        <v>17442</v>
      </c>
      <c r="H173" s="421"/>
      <c r="I173" s="421"/>
      <c r="J173" s="404" t="s">
        <v>2034</v>
      </c>
      <c r="K173" s="404"/>
      <c r="L173" s="730">
        <f t="shared" si="4"/>
        <v>15</v>
      </c>
      <c r="M173" s="2066">
        <f t="shared" si="5"/>
        <v>10</v>
      </c>
      <c r="N173" s="2050"/>
      <c r="O173" s="2050">
        <v>18</v>
      </c>
      <c r="P173" s="404"/>
      <c r="Q173" s="2228"/>
      <c r="R173" s="404"/>
      <c r="S173" s="404"/>
      <c r="T173" s="404"/>
      <c r="U173" s="404"/>
    </row>
    <row r="174" spans="1:21" ht="12.6" customHeight="1" outlineLevel="1">
      <c r="A174" s="912">
        <v>43185</v>
      </c>
      <c r="B174" s="2246">
        <v>43178</v>
      </c>
      <c r="C174" s="2237">
        <v>43186</v>
      </c>
      <c r="D174" s="2237">
        <v>43186</v>
      </c>
      <c r="E174" s="415" t="s">
        <v>3334</v>
      </c>
      <c r="F174" s="2091" t="s">
        <v>15015</v>
      </c>
      <c r="G174" s="34" t="s">
        <v>17443</v>
      </c>
      <c r="H174" s="34"/>
      <c r="I174" s="34"/>
      <c r="J174" s="34" t="s">
        <v>2042</v>
      </c>
      <c r="K174" s="404"/>
      <c r="L174" s="730">
        <f t="shared" si="4"/>
        <v>7</v>
      </c>
      <c r="M174" s="2066">
        <f t="shared" si="5"/>
        <v>4</v>
      </c>
      <c r="N174" s="2050"/>
      <c r="O174" s="2050">
        <v>19</v>
      </c>
      <c r="P174" s="404"/>
      <c r="Q174" s="2228"/>
      <c r="R174" s="404"/>
      <c r="S174" s="404"/>
      <c r="T174" s="404"/>
      <c r="U174" s="404"/>
    </row>
    <row r="175" spans="1:21" ht="12.6" customHeight="1" outlineLevel="1">
      <c r="A175" s="912">
        <v>43185</v>
      </c>
      <c r="B175" s="2244">
        <v>43178</v>
      </c>
      <c r="C175" s="912">
        <v>43182</v>
      </c>
      <c r="D175" s="905">
        <v>43216</v>
      </c>
      <c r="E175" s="367" t="s">
        <v>3335</v>
      </c>
      <c r="F175" s="404" t="s">
        <v>6504</v>
      </c>
      <c r="G175" s="404" t="s">
        <v>17444</v>
      </c>
      <c r="H175" s="404" t="s">
        <v>12424</v>
      </c>
      <c r="I175" s="404"/>
      <c r="J175" s="404" t="s">
        <v>2042</v>
      </c>
      <c r="K175" s="404"/>
      <c r="L175" s="730">
        <f t="shared" si="4"/>
        <v>7</v>
      </c>
      <c r="M175" s="2066">
        <f t="shared" si="5"/>
        <v>4</v>
      </c>
      <c r="N175" s="2050"/>
      <c r="O175" s="2050">
        <v>20</v>
      </c>
      <c r="P175" s="404"/>
      <c r="Q175" s="2239"/>
      <c r="R175" s="404"/>
      <c r="S175" s="404"/>
      <c r="T175" s="404"/>
      <c r="U175" s="404"/>
    </row>
    <row r="176" spans="1:21" ht="12.6" customHeight="1" outlineLevel="1">
      <c r="A176" s="912">
        <v>43185</v>
      </c>
      <c r="B176" s="2145">
        <v>43173</v>
      </c>
      <c r="C176" s="907">
        <v>43182</v>
      </c>
      <c r="D176" s="904">
        <v>43182</v>
      </c>
      <c r="E176" s="427" t="s">
        <v>3334</v>
      </c>
      <c r="F176" s="421" t="s">
        <v>17445</v>
      </c>
      <c r="G176" s="421" t="s">
        <v>17446</v>
      </c>
      <c r="H176" s="421" t="s">
        <v>17447</v>
      </c>
      <c r="I176" s="421"/>
      <c r="J176" s="404" t="s">
        <v>2034</v>
      </c>
      <c r="K176" s="404"/>
      <c r="L176" s="730">
        <f t="shared" si="4"/>
        <v>12</v>
      </c>
      <c r="M176" s="2066">
        <f t="shared" si="5"/>
        <v>7</v>
      </c>
      <c r="N176" s="2050"/>
      <c r="O176" s="2050">
        <v>21</v>
      </c>
      <c r="P176" s="404"/>
      <c r="Q176" s="2239"/>
      <c r="R176" s="404"/>
      <c r="S176" s="404"/>
      <c r="T176" s="404"/>
      <c r="U176" s="404"/>
    </row>
    <row r="177" spans="1:21" ht="12.6" customHeight="1" outlineLevel="1">
      <c r="A177" s="912">
        <v>43186</v>
      </c>
      <c r="B177" s="2244">
        <v>43180</v>
      </c>
      <c r="C177" s="904">
        <v>43195</v>
      </c>
      <c r="D177" s="2247">
        <v>43217</v>
      </c>
      <c r="E177" s="367" t="s">
        <v>3335</v>
      </c>
      <c r="F177" s="404" t="s">
        <v>17448</v>
      </c>
      <c r="G177" s="404" t="s">
        <v>17449</v>
      </c>
      <c r="H177" s="404" t="s">
        <v>17120</v>
      </c>
      <c r="I177" s="404"/>
      <c r="J177" s="404" t="s">
        <v>2042</v>
      </c>
      <c r="K177" s="404"/>
      <c r="L177" s="730">
        <f t="shared" si="4"/>
        <v>6</v>
      </c>
      <c r="M177" s="2066">
        <f t="shared" si="5"/>
        <v>3</v>
      </c>
      <c r="N177" s="2050"/>
      <c r="O177" s="2050">
        <v>22</v>
      </c>
      <c r="P177" s="404"/>
      <c r="Q177" s="2239"/>
      <c r="R177" s="404"/>
      <c r="S177" s="404"/>
      <c r="T177" s="404"/>
      <c r="U177" s="404"/>
    </row>
    <row r="178" spans="1:21" ht="12.6" customHeight="1" outlineLevel="1">
      <c r="A178" s="912">
        <v>43179</v>
      </c>
      <c r="B178" s="2241">
        <v>43166</v>
      </c>
      <c r="C178" s="905">
        <v>43210</v>
      </c>
      <c r="D178" s="905">
        <v>43210</v>
      </c>
      <c r="E178" s="367" t="s">
        <v>3335</v>
      </c>
      <c r="F178" s="404" t="s">
        <v>17450</v>
      </c>
      <c r="G178" s="404" t="s">
        <v>17451</v>
      </c>
      <c r="H178" s="404" t="s">
        <v>12632</v>
      </c>
      <c r="I178" s="404"/>
      <c r="J178" s="404" t="s">
        <v>2042</v>
      </c>
      <c r="K178" s="404"/>
      <c r="L178" s="730">
        <f t="shared" si="4"/>
        <v>13</v>
      </c>
      <c r="M178" s="2066">
        <f t="shared" si="5"/>
        <v>8</v>
      </c>
      <c r="N178" s="2050"/>
      <c r="O178" s="2050">
        <v>23</v>
      </c>
      <c r="P178" s="404"/>
      <c r="Q178" s="2228"/>
      <c r="R178" s="404"/>
      <c r="S178" s="404"/>
      <c r="T178" s="404"/>
      <c r="U178" s="404"/>
    </row>
    <row r="179" spans="1:21" ht="12.6" customHeight="1" outlineLevel="1">
      <c r="A179" s="2240">
        <v>43186</v>
      </c>
      <c r="B179" s="2145">
        <v>43160</v>
      </c>
      <c r="C179" s="907">
        <v>43178</v>
      </c>
      <c r="D179" s="904">
        <v>43191</v>
      </c>
      <c r="E179" s="427" t="s">
        <v>3334</v>
      </c>
      <c r="F179" s="421" t="s">
        <v>17452</v>
      </c>
      <c r="G179" s="421" t="s">
        <v>17453</v>
      </c>
      <c r="H179" s="421" t="s">
        <v>17447</v>
      </c>
      <c r="I179" s="421"/>
      <c r="J179" s="404" t="s">
        <v>2846</v>
      </c>
      <c r="K179" s="421"/>
      <c r="L179" s="730">
        <f t="shared" si="4"/>
        <v>26</v>
      </c>
      <c r="M179" s="2066">
        <f t="shared" si="5"/>
        <v>17</v>
      </c>
      <c r="N179" s="2050"/>
      <c r="O179" s="2050">
        <v>24</v>
      </c>
      <c r="P179" s="421"/>
      <c r="Q179" s="2228"/>
      <c r="R179" s="421"/>
      <c r="S179" s="421"/>
      <c r="T179" s="421"/>
      <c r="U179" s="421"/>
    </row>
    <row r="180" spans="1:21" ht="12.6" customHeight="1" outlineLevel="1">
      <c r="A180" s="2240">
        <v>43180</v>
      </c>
      <c r="B180" s="2145">
        <v>43166</v>
      </c>
      <c r="C180" s="907">
        <v>43193</v>
      </c>
      <c r="D180" s="904">
        <v>43197</v>
      </c>
      <c r="E180" s="427" t="s">
        <v>3335</v>
      </c>
      <c r="F180" s="421" t="s">
        <v>16991</v>
      </c>
      <c r="G180" s="421" t="s">
        <v>17454</v>
      </c>
      <c r="H180" s="421"/>
      <c r="I180" s="421"/>
      <c r="J180" s="404" t="s">
        <v>2846</v>
      </c>
      <c r="K180" s="421"/>
      <c r="L180" s="730">
        <f t="shared" si="4"/>
        <v>14</v>
      </c>
      <c r="M180" s="2066">
        <f t="shared" si="5"/>
        <v>9</v>
      </c>
      <c r="N180" s="2050"/>
      <c r="O180" s="2050">
        <v>25</v>
      </c>
      <c r="P180" s="421"/>
      <c r="Q180" s="2239"/>
      <c r="R180" s="421"/>
      <c r="S180" s="421"/>
      <c r="T180" s="421"/>
      <c r="U180" s="421"/>
    </row>
    <row r="181" spans="1:21" ht="12.6" customHeight="1" outlineLevel="1">
      <c r="A181" s="2240">
        <v>43180</v>
      </c>
      <c r="B181" s="2145">
        <v>43172</v>
      </c>
      <c r="C181" s="907">
        <v>43203</v>
      </c>
      <c r="D181" s="904">
        <v>43203</v>
      </c>
      <c r="E181" s="427" t="s">
        <v>3335</v>
      </c>
      <c r="F181" s="421" t="s">
        <v>15931</v>
      </c>
      <c r="G181" s="421" t="s">
        <v>17455</v>
      </c>
      <c r="H181" s="421"/>
      <c r="I181" s="421"/>
      <c r="J181" s="404" t="s">
        <v>2846</v>
      </c>
      <c r="K181" s="421"/>
      <c r="L181" s="730">
        <f t="shared" si="4"/>
        <v>8</v>
      </c>
      <c r="M181" s="2066">
        <f t="shared" si="5"/>
        <v>5</v>
      </c>
      <c r="N181" s="2050"/>
      <c r="O181" s="2050">
        <v>26</v>
      </c>
      <c r="P181" s="421"/>
      <c r="Q181" s="2228"/>
      <c r="R181" s="421"/>
      <c r="S181" s="421"/>
      <c r="T181" s="421"/>
      <c r="U181" s="421"/>
    </row>
    <row r="182" spans="1:21" ht="12.6" customHeight="1" outlineLevel="1">
      <c r="A182" s="912">
        <v>43186</v>
      </c>
      <c r="B182" s="2145">
        <v>43175</v>
      </c>
      <c r="C182" s="907">
        <v>43182</v>
      </c>
      <c r="D182" s="904">
        <v>43182</v>
      </c>
      <c r="E182" s="427" t="s">
        <v>3334</v>
      </c>
      <c r="F182" s="421" t="s">
        <v>12536</v>
      </c>
      <c r="G182" s="421" t="s">
        <v>17456</v>
      </c>
      <c r="H182" s="421" t="s">
        <v>12582</v>
      </c>
      <c r="I182" s="421"/>
      <c r="J182" s="404" t="s">
        <v>2034</v>
      </c>
      <c r="K182" s="404"/>
      <c r="L182" s="730">
        <f t="shared" si="4"/>
        <v>11</v>
      </c>
      <c r="M182" s="2066">
        <f t="shared" si="5"/>
        <v>6</v>
      </c>
      <c r="N182" s="2050"/>
      <c r="O182" s="2050">
        <v>27</v>
      </c>
      <c r="P182" s="404"/>
      <c r="Q182" s="2239"/>
      <c r="R182" s="404"/>
      <c r="S182" s="404"/>
      <c r="T182" s="404"/>
      <c r="U182" s="404"/>
    </row>
    <row r="183" spans="1:21" ht="12.6" customHeight="1" outlineLevel="1">
      <c r="A183" s="2240">
        <v>43186</v>
      </c>
      <c r="B183" s="2145">
        <v>43174</v>
      </c>
      <c r="C183" s="907">
        <v>43192</v>
      </c>
      <c r="D183" s="904">
        <v>43205</v>
      </c>
      <c r="E183" s="427" t="s">
        <v>3334</v>
      </c>
      <c r="F183" s="421" t="s">
        <v>17457</v>
      </c>
      <c r="G183" s="421" t="s">
        <v>17458</v>
      </c>
      <c r="H183" s="421" t="s">
        <v>3660</v>
      </c>
      <c r="I183" s="421"/>
      <c r="J183" s="404" t="s">
        <v>2846</v>
      </c>
      <c r="K183" s="421"/>
      <c r="L183" s="730">
        <f t="shared" si="4"/>
        <v>12</v>
      </c>
      <c r="M183" s="2066">
        <f t="shared" si="5"/>
        <v>7</v>
      </c>
      <c r="N183" s="2050"/>
      <c r="O183" s="2050">
        <v>28</v>
      </c>
      <c r="P183" s="421"/>
      <c r="Q183" s="2239"/>
      <c r="R183" s="421"/>
      <c r="S183" s="421"/>
      <c r="T183" s="421"/>
      <c r="U183" s="421"/>
    </row>
    <row r="184" spans="1:21" ht="12.6" customHeight="1" outlineLevel="1">
      <c r="A184" s="912">
        <v>43186</v>
      </c>
      <c r="B184" s="2145">
        <v>43180</v>
      </c>
      <c r="C184" s="904">
        <v>43208</v>
      </c>
      <c r="D184" s="904">
        <v>43211</v>
      </c>
      <c r="E184" s="367" t="s">
        <v>3335</v>
      </c>
      <c r="F184" s="404" t="s">
        <v>15924</v>
      </c>
      <c r="G184" s="404" t="s">
        <v>17459</v>
      </c>
      <c r="H184" s="404"/>
      <c r="I184" s="404"/>
      <c r="J184" s="404" t="s">
        <v>2831</v>
      </c>
      <c r="K184" s="404"/>
      <c r="L184" s="730">
        <f t="shared" si="4"/>
        <v>6</v>
      </c>
      <c r="M184" s="2066">
        <f t="shared" si="5"/>
        <v>3</v>
      </c>
      <c r="N184" s="2050"/>
      <c r="O184" s="2050">
        <v>29</v>
      </c>
      <c r="P184" s="404"/>
      <c r="Q184" s="2228"/>
      <c r="R184" s="404"/>
      <c r="S184" s="404"/>
      <c r="T184" s="404"/>
      <c r="U184" s="404"/>
    </row>
    <row r="185" spans="1:21" ht="12.6" customHeight="1" outlineLevel="1">
      <c r="A185" s="2240">
        <v>43186</v>
      </c>
      <c r="B185" s="2145">
        <v>43161</v>
      </c>
      <c r="C185" s="907">
        <v>43188</v>
      </c>
      <c r="D185" s="904">
        <v>43192</v>
      </c>
      <c r="E185" s="427" t="s">
        <v>3334</v>
      </c>
      <c r="F185" s="421" t="s">
        <v>12730</v>
      </c>
      <c r="G185" s="421" t="s">
        <v>17460</v>
      </c>
      <c r="H185" s="421"/>
      <c r="I185" s="421"/>
      <c r="J185" s="404" t="s">
        <v>2846</v>
      </c>
      <c r="K185" s="421"/>
      <c r="L185" s="730">
        <f t="shared" si="4"/>
        <v>25</v>
      </c>
      <c r="M185" s="2066">
        <f t="shared" si="5"/>
        <v>16</v>
      </c>
      <c r="N185" s="2050"/>
      <c r="O185" s="2050">
        <v>30</v>
      </c>
      <c r="P185" s="421"/>
      <c r="Q185" s="2228"/>
      <c r="R185" s="421"/>
      <c r="S185" s="421"/>
      <c r="T185" s="421"/>
      <c r="U185" s="421"/>
    </row>
    <row r="186" spans="1:21" ht="12.6" customHeight="1" outlineLevel="1">
      <c r="A186" s="912">
        <v>43187</v>
      </c>
      <c r="B186" s="2145">
        <v>43166</v>
      </c>
      <c r="C186" s="904">
        <v>43196</v>
      </c>
      <c r="D186" s="904">
        <v>43197</v>
      </c>
      <c r="E186" s="367" t="s">
        <v>3335</v>
      </c>
      <c r="F186" s="404" t="s">
        <v>17461</v>
      </c>
      <c r="G186" s="404" t="s">
        <v>17462</v>
      </c>
      <c r="H186" s="404" t="s">
        <v>3660</v>
      </c>
      <c r="I186" s="404"/>
      <c r="J186" s="404" t="s">
        <v>2831</v>
      </c>
      <c r="K186" s="404"/>
      <c r="L186" s="730">
        <f t="shared" si="4"/>
        <v>21</v>
      </c>
      <c r="M186" s="2066">
        <f t="shared" si="5"/>
        <v>14</v>
      </c>
      <c r="N186" s="2050"/>
      <c r="O186" s="2050">
        <v>31</v>
      </c>
      <c r="P186" s="404"/>
      <c r="Q186" s="2239"/>
      <c r="R186" s="404"/>
      <c r="S186" s="404"/>
      <c r="T186" s="404"/>
      <c r="U186" s="404"/>
    </row>
    <row r="187" spans="1:21" ht="12.6" customHeight="1" outlineLevel="1">
      <c r="A187" s="912">
        <v>43187</v>
      </c>
      <c r="B187" s="2241">
        <v>43161</v>
      </c>
      <c r="C187" s="904">
        <v>43193</v>
      </c>
      <c r="D187" s="904">
        <v>43193</v>
      </c>
      <c r="E187" s="367" t="s">
        <v>3335</v>
      </c>
      <c r="F187" s="404" t="s">
        <v>17463</v>
      </c>
      <c r="G187" s="404" t="s">
        <v>17464</v>
      </c>
      <c r="H187" s="404"/>
      <c r="I187" s="404"/>
      <c r="J187" s="404" t="s">
        <v>2042</v>
      </c>
      <c r="K187" s="404"/>
      <c r="L187" s="730">
        <f t="shared" si="4"/>
        <v>26</v>
      </c>
      <c r="M187" s="2066">
        <f t="shared" si="5"/>
        <v>17</v>
      </c>
      <c r="N187" s="2050"/>
      <c r="O187" s="2050">
        <v>32</v>
      </c>
      <c r="P187" s="404"/>
      <c r="Q187" s="2228"/>
      <c r="R187" s="404"/>
      <c r="S187" s="404"/>
      <c r="T187" s="404"/>
      <c r="U187" s="404"/>
    </row>
    <row r="188" spans="1:21" ht="12.6" customHeight="1" outlineLevel="1">
      <c r="A188" s="912">
        <v>43187</v>
      </c>
      <c r="B188" s="2145">
        <v>43164</v>
      </c>
      <c r="C188" s="907">
        <v>43195</v>
      </c>
      <c r="D188" s="904">
        <v>43195</v>
      </c>
      <c r="E188" s="427" t="s">
        <v>3334</v>
      </c>
      <c r="F188" s="421" t="s">
        <v>17465</v>
      </c>
      <c r="G188" s="421" t="s">
        <v>17466</v>
      </c>
      <c r="H188" s="421"/>
      <c r="I188" s="421"/>
      <c r="J188" s="404" t="s">
        <v>2034</v>
      </c>
      <c r="K188" s="404"/>
      <c r="L188" s="730">
        <f t="shared" si="4"/>
        <v>23</v>
      </c>
      <c r="M188" s="2066">
        <f t="shared" si="5"/>
        <v>16</v>
      </c>
      <c r="N188" s="2050"/>
      <c r="O188" s="2050">
        <v>33</v>
      </c>
      <c r="P188" s="404"/>
      <c r="Q188" s="2239"/>
      <c r="R188" s="404"/>
      <c r="S188" s="404"/>
      <c r="T188" s="404"/>
      <c r="U188" s="404"/>
    </row>
    <row r="189" spans="1:21" ht="12.6" customHeight="1" outlineLevel="1">
      <c r="A189" s="912">
        <v>43188</v>
      </c>
      <c r="B189" s="2145">
        <v>43182</v>
      </c>
      <c r="C189" s="904">
        <v>43214</v>
      </c>
      <c r="D189" s="904">
        <v>43214</v>
      </c>
      <c r="E189" s="367" t="s">
        <v>3334</v>
      </c>
      <c r="F189" s="404" t="s">
        <v>17467</v>
      </c>
      <c r="G189" s="404" t="s">
        <v>17468</v>
      </c>
      <c r="H189" s="404"/>
      <c r="I189" s="404"/>
      <c r="J189" s="404" t="s">
        <v>2033</v>
      </c>
      <c r="K189" s="404"/>
      <c r="L189" s="730">
        <f t="shared" si="4"/>
        <v>6</v>
      </c>
      <c r="M189" s="2066">
        <f t="shared" si="5"/>
        <v>3</v>
      </c>
      <c r="N189" s="2050"/>
      <c r="O189" s="2050">
        <v>34</v>
      </c>
      <c r="P189" s="404"/>
      <c r="Q189" s="2228"/>
      <c r="R189" s="404"/>
      <c r="S189" s="404"/>
      <c r="T189" s="404"/>
      <c r="U189" s="404"/>
    </row>
    <row r="190" spans="1:21" ht="12.6" customHeight="1" outlineLevel="1">
      <c r="A190" s="912">
        <v>43188</v>
      </c>
      <c r="B190" s="2145">
        <v>43182</v>
      </c>
      <c r="C190" s="904">
        <v>43215</v>
      </c>
      <c r="D190" s="904">
        <v>43215</v>
      </c>
      <c r="E190" s="367" t="s">
        <v>3334</v>
      </c>
      <c r="F190" s="404" t="s">
        <v>17469</v>
      </c>
      <c r="G190" s="404" t="s">
        <v>17470</v>
      </c>
      <c r="H190" s="404" t="s">
        <v>14832</v>
      </c>
      <c r="I190" s="404"/>
      <c r="J190" s="404" t="s">
        <v>2033</v>
      </c>
      <c r="K190" s="404"/>
      <c r="L190" s="730">
        <f t="shared" si="4"/>
        <v>6</v>
      </c>
      <c r="M190" s="2066">
        <f t="shared" si="5"/>
        <v>3</v>
      </c>
      <c r="N190" s="2050"/>
      <c r="O190" s="2050">
        <v>35</v>
      </c>
      <c r="P190" s="404"/>
      <c r="Q190" s="2228"/>
      <c r="R190" s="404"/>
      <c r="S190" s="404"/>
      <c r="T190" s="404"/>
      <c r="U190" s="404"/>
    </row>
    <row r="191" spans="1:21" ht="12.6" customHeight="1" outlineLevel="1">
      <c r="A191" s="912">
        <v>43188</v>
      </c>
      <c r="B191" s="2145">
        <v>43185</v>
      </c>
      <c r="C191" s="904">
        <v>43216</v>
      </c>
      <c r="D191" s="904">
        <v>43216</v>
      </c>
      <c r="E191" s="367" t="s">
        <v>3334</v>
      </c>
      <c r="F191" s="404" t="s">
        <v>17471</v>
      </c>
      <c r="G191" s="404" t="s">
        <v>17472</v>
      </c>
      <c r="H191" s="404"/>
      <c r="I191" s="404"/>
      <c r="J191" s="404" t="s">
        <v>2033</v>
      </c>
      <c r="K191" s="404"/>
      <c r="L191" s="730">
        <f t="shared" si="4"/>
        <v>3</v>
      </c>
      <c r="M191" s="2066">
        <f t="shared" si="5"/>
        <v>2</v>
      </c>
      <c r="N191" s="2050"/>
      <c r="O191" s="2050">
        <v>36</v>
      </c>
      <c r="P191" s="404"/>
      <c r="Q191" s="2228"/>
      <c r="R191" s="404"/>
      <c r="S191" s="404"/>
      <c r="T191" s="404"/>
      <c r="U191" s="404"/>
    </row>
    <row r="192" spans="1:21" ht="12.6" customHeight="1" outlineLevel="1">
      <c r="A192" s="907">
        <v>43193</v>
      </c>
      <c r="B192" s="2145">
        <v>43164</v>
      </c>
      <c r="C192" s="907">
        <v>43188</v>
      </c>
      <c r="D192" s="904">
        <v>43195</v>
      </c>
      <c r="E192" s="427" t="s">
        <v>3335</v>
      </c>
      <c r="F192" s="421" t="s">
        <v>13631</v>
      </c>
      <c r="G192" s="421" t="s">
        <v>17473</v>
      </c>
      <c r="H192" s="421"/>
      <c r="I192" s="421"/>
      <c r="J192" s="404" t="s">
        <v>2846</v>
      </c>
      <c r="K192" s="421"/>
      <c r="L192" s="730">
        <f t="shared" si="4"/>
        <v>29</v>
      </c>
      <c r="M192" s="2066">
        <f t="shared" si="5"/>
        <v>20</v>
      </c>
      <c r="N192" s="2050"/>
      <c r="O192" s="2050">
        <v>37</v>
      </c>
      <c r="P192" s="421"/>
      <c r="Q192" s="2239"/>
      <c r="R192" s="421"/>
      <c r="S192" s="421"/>
      <c r="T192" s="421"/>
      <c r="U192" s="421"/>
    </row>
    <row r="193" spans="1:21" ht="12.6" customHeight="1" outlineLevel="1">
      <c r="A193" s="907">
        <v>43193</v>
      </c>
      <c r="B193" s="2145">
        <v>43165</v>
      </c>
      <c r="C193" s="907">
        <v>43193</v>
      </c>
      <c r="D193" s="904">
        <v>43196</v>
      </c>
      <c r="E193" s="427" t="s">
        <v>3335</v>
      </c>
      <c r="F193" s="421" t="s">
        <v>17474</v>
      </c>
      <c r="G193" s="421" t="s">
        <v>17475</v>
      </c>
      <c r="H193" s="421"/>
      <c r="I193" s="421"/>
      <c r="J193" s="404" t="s">
        <v>2969</v>
      </c>
      <c r="K193" s="421"/>
      <c r="L193" s="730">
        <f t="shared" si="4"/>
        <v>28</v>
      </c>
      <c r="M193" s="2066">
        <f t="shared" si="5"/>
        <v>19</v>
      </c>
      <c r="N193" s="2050"/>
      <c r="O193" s="2050">
        <v>38</v>
      </c>
      <c r="P193" s="421"/>
      <c r="Q193" s="2239"/>
      <c r="R193" s="421"/>
      <c r="S193" s="421"/>
      <c r="T193" s="421"/>
      <c r="U193" s="421"/>
    </row>
    <row r="194" spans="1:21" ht="12.6" customHeight="1" outlineLevel="1">
      <c r="A194" s="907">
        <v>43193</v>
      </c>
      <c r="B194" s="2145">
        <v>43172</v>
      </c>
      <c r="C194" s="904">
        <v>43203</v>
      </c>
      <c r="D194" s="904">
        <v>43203</v>
      </c>
      <c r="E194" s="367" t="s">
        <v>3334</v>
      </c>
      <c r="F194" s="2096" t="s">
        <v>17476</v>
      </c>
      <c r="G194" s="404" t="s">
        <v>17477</v>
      </c>
      <c r="H194" s="404"/>
      <c r="I194" s="404"/>
      <c r="J194" s="404" t="s">
        <v>2831</v>
      </c>
      <c r="K194" s="404"/>
      <c r="L194" s="730">
        <f t="shared" ref="L194:L257" si="6">(A194-B194)</f>
        <v>21</v>
      </c>
      <c r="M194" s="2066">
        <f t="shared" ref="M194:M257" si="7">NETWORKDAYS(B194,A194,A194:B194)</f>
        <v>14</v>
      </c>
      <c r="N194" s="2050"/>
      <c r="O194" s="2050">
        <v>39</v>
      </c>
      <c r="P194" s="404"/>
      <c r="Q194" s="2228"/>
      <c r="R194" s="404"/>
      <c r="S194" s="404"/>
      <c r="T194" s="404"/>
      <c r="U194" s="404"/>
    </row>
    <row r="195" spans="1:21" ht="12.6" customHeight="1" outlineLevel="1">
      <c r="A195" s="907">
        <v>43194</v>
      </c>
      <c r="B195" s="2145">
        <v>43182</v>
      </c>
      <c r="C195" s="907">
        <v>43214</v>
      </c>
      <c r="D195" s="904">
        <v>43214</v>
      </c>
      <c r="E195" s="427" t="s">
        <v>3334</v>
      </c>
      <c r="F195" s="421" t="s">
        <v>17478</v>
      </c>
      <c r="G195" s="421" t="s">
        <v>17479</v>
      </c>
      <c r="H195" s="421"/>
      <c r="I195" s="421"/>
      <c r="J195" s="404" t="s">
        <v>2033</v>
      </c>
      <c r="K195" s="421"/>
      <c r="L195" s="730">
        <f t="shared" si="6"/>
        <v>12</v>
      </c>
      <c r="M195" s="2066">
        <f t="shared" si="7"/>
        <v>7</v>
      </c>
      <c r="N195" s="2050"/>
      <c r="O195" s="2050">
        <v>40</v>
      </c>
      <c r="P195" s="421"/>
      <c r="Q195" s="2239"/>
      <c r="R195" s="421"/>
      <c r="S195" s="421"/>
      <c r="T195" s="421"/>
      <c r="U195" s="421"/>
    </row>
    <row r="196" spans="1:21" ht="12.6" customHeight="1" outlineLevel="1">
      <c r="A196" s="904">
        <v>43194</v>
      </c>
      <c r="B196" s="2241">
        <v>43168</v>
      </c>
      <c r="C196" s="904">
        <v>43199</v>
      </c>
      <c r="D196" s="904">
        <v>43199</v>
      </c>
      <c r="E196" s="367" t="s">
        <v>3334</v>
      </c>
      <c r="F196" s="404" t="s">
        <v>17480</v>
      </c>
      <c r="G196" s="404" t="s">
        <v>17481</v>
      </c>
      <c r="H196" s="404" t="s">
        <v>12632</v>
      </c>
      <c r="I196" s="404"/>
      <c r="J196" s="404" t="s">
        <v>2042</v>
      </c>
      <c r="K196" s="404"/>
      <c r="L196" s="730">
        <f t="shared" si="6"/>
        <v>26</v>
      </c>
      <c r="M196" s="2066">
        <f t="shared" si="7"/>
        <v>17</v>
      </c>
      <c r="N196" s="2050"/>
      <c r="O196" s="2050">
        <v>41</v>
      </c>
      <c r="P196" s="404"/>
      <c r="Q196" s="2228"/>
      <c r="R196" s="404"/>
      <c r="S196" s="404"/>
      <c r="T196" s="404"/>
      <c r="U196" s="404"/>
    </row>
    <row r="197" spans="1:21" ht="12.6" customHeight="1" outlineLevel="1">
      <c r="A197" s="904">
        <v>43194</v>
      </c>
      <c r="B197" s="2244">
        <v>43186</v>
      </c>
      <c r="C197" s="904">
        <v>43195</v>
      </c>
      <c r="D197" s="904">
        <v>43195</v>
      </c>
      <c r="E197" s="367" t="s">
        <v>3335</v>
      </c>
      <c r="F197" s="404" t="s">
        <v>17482</v>
      </c>
      <c r="G197" s="404" t="s">
        <v>17483</v>
      </c>
      <c r="H197" s="404" t="s">
        <v>14954</v>
      </c>
      <c r="I197" s="404"/>
      <c r="J197" s="404" t="s">
        <v>2042</v>
      </c>
      <c r="K197" s="404"/>
      <c r="L197" s="730">
        <f t="shared" si="6"/>
        <v>8</v>
      </c>
      <c r="M197" s="2066">
        <f t="shared" si="7"/>
        <v>5</v>
      </c>
      <c r="N197" s="2050"/>
      <c r="O197" s="2050">
        <v>42</v>
      </c>
      <c r="P197" s="404"/>
      <c r="Q197" s="2228"/>
      <c r="R197" s="404"/>
      <c r="S197" s="404"/>
      <c r="T197" s="404"/>
      <c r="U197" s="404"/>
    </row>
    <row r="198" spans="1:21" ht="12.6" customHeight="1" outlineLevel="1">
      <c r="A198" s="907">
        <v>43195</v>
      </c>
      <c r="B198" s="2145">
        <v>43164</v>
      </c>
      <c r="C198" s="907">
        <v>43193</v>
      </c>
      <c r="D198" s="904">
        <v>43195</v>
      </c>
      <c r="E198" s="427" t="s">
        <v>3334</v>
      </c>
      <c r="F198" s="421" t="s">
        <v>17484</v>
      </c>
      <c r="G198" s="421" t="s">
        <v>17485</v>
      </c>
      <c r="H198" s="421" t="s">
        <v>3660</v>
      </c>
      <c r="I198" s="421"/>
      <c r="J198" s="404" t="s">
        <v>2846</v>
      </c>
      <c r="K198" s="421"/>
      <c r="L198" s="730">
        <f t="shared" si="6"/>
        <v>31</v>
      </c>
      <c r="M198" s="2066">
        <f t="shared" si="7"/>
        <v>22</v>
      </c>
      <c r="N198" s="2050"/>
      <c r="O198" s="2050">
        <v>43</v>
      </c>
      <c r="P198" s="421"/>
      <c r="Q198" s="2239"/>
      <c r="R198" s="421"/>
      <c r="S198" s="421"/>
      <c r="T198" s="421"/>
      <c r="U198" s="421"/>
    </row>
    <row r="199" spans="1:21" ht="12.6" customHeight="1" outlineLevel="1">
      <c r="A199" s="907">
        <v>43195</v>
      </c>
      <c r="B199" s="2145">
        <v>43168</v>
      </c>
      <c r="C199" s="907">
        <v>43199</v>
      </c>
      <c r="D199" s="904">
        <v>43199</v>
      </c>
      <c r="E199" s="427" t="s">
        <v>3334</v>
      </c>
      <c r="F199" s="421" t="s">
        <v>17486</v>
      </c>
      <c r="G199" s="421" t="s">
        <v>17487</v>
      </c>
      <c r="H199" s="421" t="s">
        <v>3660</v>
      </c>
      <c r="I199" s="421"/>
      <c r="J199" s="404" t="s">
        <v>2846</v>
      </c>
      <c r="K199" s="421"/>
      <c r="L199" s="730">
        <f t="shared" si="6"/>
        <v>27</v>
      </c>
      <c r="M199" s="2066">
        <f t="shared" si="7"/>
        <v>18</v>
      </c>
      <c r="N199" s="2050"/>
      <c r="O199" s="2050">
        <v>44</v>
      </c>
      <c r="P199" s="421"/>
      <c r="Q199" s="2239"/>
      <c r="R199" s="421"/>
      <c r="S199" s="421"/>
      <c r="T199" s="421"/>
      <c r="U199" s="421"/>
    </row>
    <row r="200" spans="1:21" ht="12.6" customHeight="1" outlineLevel="1">
      <c r="A200" s="904">
        <v>43196</v>
      </c>
      <c r="B200" s="2244">
        <v>43186</v>
      </c>
      <c r="C200" s="904">
        <v>43197</v>
      </c>
      <c r="D200" s="904">
        <v>43197</v>
      </c>
      <c r="E200" s="367" t="s">
        <v>3334</v>
      </c>
      <c r="F200" s="2091" t="s">
        <v>15015</v>
      </c>
      <c r="G200" s="404" t="s">
        <v>17488</v>
      </c>
      <c r="H200" s="404"/>
      <c r="I200" s="404"/>
      <c r="J200" s="404" t="s">
        <v>2042</v>
      </c>
      <c r="K200" s="404"/>
      <c r="L200" s="730">
        <f t="shared" si="6"/>
        <v>10</v>
      </c>
      <c r="M200" s="2066">
        <f t="shared" si="7"/>
        <v>7</v>
      </c>
      <c r="N200" s="2050"/>
      <c r="O200" s="2050">
        <v>45</v>
      </c>
      <c r="P200" s="404"/>
      <c r="Q200" s="2239"/>
      <c r="R200" s="404"/>
      <c r="S200" s="404"/>
      <c r="T200" s="404"/>
      <c r="U200" s="404"/>
    </row>
    <row r="201" spans="1:21" ht="12.6" customHeight="1" outlineLevel="1">
      <c r="A201" s="907">
        <v>43199</v>
      </c>
      <c r="B201" s="2145">
        <v>43167</v>
      </c>
      <c r="C201" s="904">
        <v>43193</v>
      </c>
      <c r="D201" s="904">
        <v>43198</v>
      </c>
      <c r="E201" s="367" t="s">
        <v>3334</v>
      </c>
      <c r="F201" s="404" t="s">
        <v>17489</v>
      </c>
      <c r="G201" s="404" t="s">
        <v>17490</v>
      </c>
      <c r="H201" s="404" t="s">
        <v>12912</v>
      </c>
      <c r="I201" s="404"/>
      <c r="J201" s="404" t="s">
        <v>2034</v>
      </c>
      <c r="K201" s="404"/>
      <c r="L201" s="730">
        <f t="shared" si="6"/>
        <v>32</v>
      </c>
      <c r="M201" s="2066">
        <f t="shared" si="7"/>
        <v>21</v>
      </c>
      <c r="N201" s="2050"/>
      <c r="O201" s="2050">
        <v>46</v>
      </c>
      <c r="P201" s="404"/>
      <c r="Q201" s="2239"/>
      <c r="R201" s="404"/>
      <c r="S201" s="404"/>
      <c r="T201" s="404"/>
      <c r="U201" s="404"/>
    </row>
    <row r="202" spans="1:21" ht="12.6" customHeight="1" outlineLevel="1">
      <c r="A202" s="907">
        <v>43199</v>
      </c>
      <c r="B202" s="2145">
        <v>43173</v>
      </c>
      <c r="C202" s="904">
        <v>43180</v>
      </c>
      <c r="D202" s="904">
        <v>43206</v>
      </c>
      <c r="E202" s="367" t="s">
        <v>3334</v>
      </c>
      <c r="F202" s="404" t="s">
        <v>12536</v>
      </c>
      <c r="G202" s="404" t="s">
        <v>17491</v>
      </c>
      <c r="H202" s="404" t="s">
        <v>12912</v>
      </c>
      <c r="I202" s="404"/>
      <c r="J202" s="404" t="s">
        <v>2969</v>
      </c>
      <c r="K202" s="404"/>
      <c r="L202" s="730">
        <f t="shared" si="6"/>
        <v>26</v>
      </c>
      <c r="M202" s="2066">
        <f t="shared" si="7"/>
        <v>17</v>
      </c>
      <c r="N202" s="2050"/>
      <c r="O202" s="2050">
        <v>47</v>
      </c>
      <c r="P202" s="404"/>
      <c r="Q202" s="2248"/>
      <c r="R202" s="404"/>
      <c r="S202" s="404"/>
      <c r="T202" s="404"/>
      <c r="U202" s="404"/>
    </row>
    <row r="203" spans="1:21" ht="12.6" customHeight="1" outlineLevel="1">
      <c r="A203" s="919">
        <v>43200</v>
      </c>
      <c r="B203" s="2145">
        <v>43171</v>
      </c>
      <c r="C203" s="907">
        <v>43202</v>
      </c>
      <c r="D203" s="904">
        <v>43202</v>
      </c>
      <c r="E203" s="427" t="s">
        <v>3334</v>
      </c>
      <c r="F203" s="421" t="s">
        <v>17492</v>
      </c>
      <c r="G203" s="421" t="s">
        <v>17493</v>
      </c>
      <c r="H203" s="421"/>
      <c r="I203" s="421"/>
      <c r="J203" s="404" t="s">
        <v>2846</v>
      </c>
      <c r="K203" s="421"/>
      <c r="L203" s="730">
        <f t="shared" si="6"/>
        <v>29</v>
      </c>
      <c r="M203" s="2066">
        <f t="shared" si="7"/>
        <v>20</v>
      </c>
      <c r="N203" s="2050"/>
      <c r="O203" s="2050">
        <v>48</v>
      </c>
      <c r="P203" s="421"/>
      <c r="Q203" s="2239"/>
      <c r="R203" s="421"/>
      <c r="S203" s="421"/>
      <c r="T203" s="421"/>
      <c r="U203" s="421"/>
    </row>
    <row r="204" spans="1:21" ht="12.6" customHeight="1" outlineLevel="1">
      <c r="A204" s="919">
        <v>43200</v>
      </c>
      <c r="B204" s="2145">
        <v>43171</v>
      </c>
      <c r="C204" s="907">
        <v>43202</v>
      </c>
      <c r="D204" s="904">
        <v>43202</v>
      </c>
      <c r="E204" s="427" t="s">
        <v>3335</v>
      </c>
      <c r="F204" s="421" t="s">
        <v>16317</v>
      </c>
      <c r="G204" s="421" t="s">
        <v>17494</v>
      </c>
      <c r="H204" s="421" t="s">
        <v>3660</v>
      </c>
      <c r="I204" s="421"/>
      <c r="J204" s="404" t="s">
        <v>2034</v>
      </c>
      <c r="K204" s="404"/>
      <c r="L204" s="730">
        <f t="shared" si="6"/>
        <v>29</v>
      </c>
      <c r="M204" s="2066">
        <f t="shared" si="7"/>
        <v>20</v>
      </c>
      <c r="N204" s="2050"/>
      <c r="O204" s="2050">
        <v>49</v>
      </c>
      <c r="P204" s="404"/>
      <c r="Q204" s="2228"/>
      <c r="R204" s="404"/>
      <c r="S204" s="404"/>
      <c r="T204" s="404"/>
      <c r="U204" s="404"/>
    </row>
    <row r="205" spans="1:21" ht="12.6" customHeight="1" outlineLevel="1">
      <c r="A205" s="2249">
        <v>43200</v>
      </c>
      <c r="B205" s="2145">
        <v>43172</v>
      </c>
      <c r="C205" s="907">
        <v>43203</v>
      </c>
      <c r="D205" s="904">
        <v>43203</v>
      </c>
      <c r="E205" s="427" t="s">
        <v>3334</v>
      </c>
      <c r="F205" s="421" t="s">
        <v>17495</v>
      </c>
      <c r="G205" s="909" t="s">
        <v>17496</v>
      </c>
      <c r="H205" s="421" t="s">
        <v>17447</v>
      </c>
      <c r="I205" s="421"/>
      <c r="J205" s="404" t="s">
        <v>2034</v>
      </c>
      <c r="K205" s="34"/>
      <c r="L205" s="730">
        <f t="shared" si="6"/>
        <v>28</v>
      </c>
      <c r="M205" s="2066">
        <f t="shared" si="7"/>
        <v>19</v>
      </c>
      <c r="N205" s="2050"/>
      <c r="O205" s="2050">
        <v>50</v>
      </c>
      <c r="P205" s="34"/>
      <c r="Q205" s="609"/>
      <c r="R205" s="34"/>
      <c r="S205" s="34"/>
      <c r="T205" s="34"/>
      <c r="U205" s="34"/>
    </row>
    <row r="206" spans="1:21" ht="12.6" customHeight="1" outlineLevel="1">
      <c r="A206" s="905">
        <v>43202</v>
      </c>
      <c r="B206" s="2244">
        <v>43174</v>
      </c>
      <c r="C206" s="905">
        <v>43206</v>
      </c>
      <c r="D206" s="905">
        <v>43206</v>
      </c>
      <c r="E206" s="367" t="s">
        <v>3335</v>
      </c>
      <c r="F206" s="404" t="s">
        <v>17497</v>
      </c>
      <c r="G206" s="404" t="s">
        <v>17498</v>
      </c>
      <c r="H206" s="404"/>
      <c r="I206" s="404"/>
      <c r="J206" s="404" t="s">
        <v>2042</v>
      </c>
      <c r="K206" s="404"/>
      <c r="L206" s="730">
        <f t="shared" si="6"/>
        <v>28</v>
      </c>
      <c r="M206" s="2066">
        <f t="shared" si="7"/>
        <v>19</v>
      </c>
      <c r="N206" s="2050"/>
      <c r="O206" s="2050">
        <v>51</v>
      </c>
      <c r="P206" s="404"/>
      <c r="Q206" s="2228"/>
      <c r="R206" s="404"/>
      <c r="S206" s="404"/>
      <c r="T206" s="404"/>
      <c r="U206" s="404"/>
    </row>
    <row r="207" spans="1:21" ht="13.5" customHeight="1" outlineLevel="1">
      <c r="A207" s="2249">
        <v>43202</v>
      </c>
      <c r="B207" s="2145">
        <v>43172</v>
      </c>
      <c r="C207" s="907">
        <v>43203</v>
      </c>
      <c r="D207" s="904">
        <v>43203</v>
      </c>
      <c r="E207" s="427" t="s">
        <v>3334</v>
      </c>
      <c r="F207" s="2096" t="s">
        <v>17000</v>
      </c>
      <c r="G207" s="421" t="s">
        <v>17499</v>
      </c>
      <c r="H207" s="421"/>
      <c r="I207" s="421"/>
      <c r="J207" s="404" t="s">
        <v>2846</v>
      </c>
      <c r="K207" s="439"/>
      <c r="L207" s="730">
        <f t="shared" si="6"/>
        <v>30</v>
      </c>
      <c r="M207" s="2066">
        <f t="shared" si="7"/>
        <v>21</v>
      </c>
      <c r="N207" s="2050"/>
      <c r="O207" s="2050">
        <v>52</v>
      </c>
      <c r="P207" s="439"/>
      <c r="Q207" s="444"/>
      <c r="R207" s="439"/>
      <c r="S207" s="439"/>
      <c r="T207" s="439"/>
      <c r="U207" s="439"/>
    </row>
    <row r="208" spans="1:21" ht="12.6" customHeight="1" outlineLevel="1">
      <c r="A208" s="2249">
        <v>43200</v>
      </c>
      <c r="B208" s="2145">
        <v>43171</v>
      </c>
      <c r="C208" s="907">
        <v>43202</v>
      </c>
      <c r="D208" s="904">
        <v>43202</v>
      </c>
      <c r="E208" s="427" t="s">
        <v>3334</v>
      </c>
      <c r="F208" s="421" t="s">
        <v>17500</v>
      </c>
      <c r="G208" s="421" t="s">
        <v>17501</v>
      </c>
      <c r="H208" s="421" t="s">
        <v>17447</v>
      </c>
      <c r="I208" s="421"/>
      <c r="J208" s="404" t="s">
        <v>2846</v>
      </c>
      <c r="K208" s="439"/>
      <c r="L208" s="730">
        <f t="shared" si="6"/>
        <v>29</v>
      </c>
      <c r="M208" s="2066">
        <f t="shared" si="7"/>
        <v>20</v>
      </c>
      <c r="N208" s="2050"/>
      <c r="O208" s="2050">
        <v>53</v>
      </c>
      <c r="P208" s="439"/>
      <c r="Q208" s="609"/>
      <c r="R208" s="439"/>
      <c r="S208" s="439"/>
      <c r="T208" s="439"/>
      <c r="U208" s="439"/>
    </row>
    <row r="209" spans="1:21" ht="12.6" customHeight="1" outlineLevel="1">
      <c r="A209" s="905">
        <v>43203</v>
      </c>
      <c r="B209" s="2145">
        <v>43171</v>
      </c>
      <c r="C209" s="907">
        <v>43202</v>
      </c>
      <c r="D209" s="904">
        <v>43202</v>
      </c>
      <c r="E209" s="427" t="s">
        <v>3334</v>
      </c>
      <c r="F209" s="421" t="s">
        <v>17502</v>
      </c>
      <c r="G209" s="421" t="s">
        <v>17503</v>
      </c>
      <c r="H209" s="421" t="s">
        <v>17504</v>
      </c>
      <c r="I209" s="421"/>
      <c r="J209" s="404" t="s">
        <v>2034</v>
      </c>
      <c r="K209" s="34"/>
      <c r="L209" s="730">
        <f t="shared" si="6"/>
        <v>32</v>
      </c>
      <c r="M209" s="2066">
        <f t="shared" si="7"/>
        <v>23</v>
      </c>
      <c r="N209" s="2050"/>
      <c r="O209" s="2050">
        <v>54</v>
      </c>
      <c r="P209" s="34"/>
      <c r="Q209" s="2228"/>
      <c r="R209" s="34"/>
      <c r="S209" s="34"/>
      <c r="T209" s="34"/>
      <c r="U209" s="34"/>
    </row>
    <row r="210" spans="1:21" ht="12.6" customHeight="1" outlineLevel="1">
      <c r="A210" s="905">
        <v>43203</v>
      </c>
      <c r="B210" s="2244">
        <v>43171</v>
      </c>
      <c r="C210" s="905">
        <v>43202</v>
      </c>
      <c r="D210" s="905">
        <v>43202</v>
      </c>
      <c r="E210" s="367" t="s">
        <v>3334</v>
      </c>
      <c r="F210" s="404" t="s">
        <v>17505</v>
      </c>
      <c r="G210" s="404" t="s">
        <v>17506</v>
      </c>
      <c r="H210" s="404" t="s">
        <v>12664</v>
      </c>
      <c r="I210" s="404"/>
      <c r="J210" s="404" t="s">
        <v>2969</v>
      </c>
      <c r="K210" s="404"/>
      <c r="L210" s="730">
        <f t="shared" si="6"/>
        <v>32</v>
      </c>
      <c r="M210" s="2066">
        <f t="shared" si="7"/>
        <v>23</v>
      </c>
      <c r="N210" s="2050"/>
      <c r="O210" s="2050">
        <v>55</v>
      </c>
      <c r="P210" s="404"/>
      <c r="Q210" s="609"/>
      <c r="R210" s="404"/>
      <c r="S210" s="404"/>
      <c r="T210" s="404"/>
      <c r="U210" s="404"/>
    </row>
    <row r="211" spans="1:21" ht="12.6" customHeight="1" outlineLevel="1">
      <c r="A211" s="905">
        <v>43203</v>
      </c>
      <c r="B211" s="2145">
        <v>43188</v>
      </c>
      <c r="C211" s="904">
        <v>43223</v>
      </c>
      <c r="D211" s="904">
        <v>43223</v>
      </c>
      <c r="E211" s="367" t="s">
        <v>3334</v>
      </c>
      <c r="F211" s="2109" t="s">
        <v>14882</v>
      </c>
      <c r="G211" s="404" t="s">
        <v>17507</v>
      </c>
      <c r="H211" s="404" t="s">
        <v>17508</v>
      </c>
      <c r="I211" s="404"/>
      <c r="J211" s="404" t="s">
        <v>2831</v>
      </c>
      <c r="K211" s="404"/>
      <c r="L211" s="730">
        <f t="shared" si="6"/>
        <v>15</v>
      </c>
      <c r="M211" s="2066">
        <f t="shared" si="7"/>
        <v>10</v>
      </c>
      <c r="N211" s="2050"/>
      <c r="O211" s="2050">
        <v>56</v>
      </c>
      <c r="P211" s="404"/>
      <c r="Q211" s="2228"/>
      <c r="R211" s="404"/>
      <c r="S211" s="404"/>
      <c r="T211" s="404"/>
      <c r="U211" s="404"/>
    </row>
    <row r="212" spans="1:21" ht="12.6" customHeight="1" outlineLevel="1">
      <c r="A212" s="905">
        <v>43203</v>
      </c>
      <c r="B212" s="2145">
        <v>43187</v>
      </c>
      <c r="C212" s="904">
        <v>43203</v>
      </c>
      <c r="D212" s="904">
        <v>43203</v>
      </c>
      <c r="E212" s="367" t="s">
        <v>3335</v>
      </c>
      <c r="F212" s="404" t="s">
        <v>17509</v>
      </c>
      <c r="G212" s="404" t="s">
        <v>17510</v>
      </c>
      <c r="H212" s="404" t="s">
        <v>3660</v>
      </c>
      <c r="I212" s="404"/>
      <c r="J212" s="404" t="s">
        <v>2831</v>
      </c>
      <c r="K212" s="404"/>
      <c r="L212" s="730">
        <f t="shared" si="6"/>
        <v>16</v>
      </c>
      <c r="M212" s="2066">
        <f t="shared" si="7"/>
        <v>11</v>
      </c>
      <c r="N212" s="2050"/>
      <c r="O212" s="2050">
        <v>57</v>
      </c>
      <c r="P212" s="404"/>
      <c r="Q212" s="444"/>
      <c r="R212" s="404"/>
      <c r="S212" s="404"/>
      <c r="T212" s="404"/>
      <c r="U212" s="404"/>
    </row>
    <row r="213" spans="1:21" ht="12.6" customHeight="1" outlineLevel="1">
      <c r="A213" s="904">
        <v>43206</v>
      </c>
      <c r="B213" s="2145">
        <v>43188</v>
      </c>
      <c r="C213" s="904">
        <v>43218</v>
      </c>
      <c r="D213" s="904">
        <v>43218</v>
      </c>
      <c r="E213" s="367" t="s">
        <v>3334</v>
      </c>
      <c r="F213" s="404" t="s">
        <v>17511</v>
      </c>
      <c r="G213" s="404" t="s">
        <v>17512</v>
      </c>
      <c r="H213" s="404"/>
      <c r="I213" s="404"/>
      <c r="J213" s="404" t="s">
        <v>2033</v>
      </c>
      <c r="K213" s="404"/>
      <c r="L213" s="613">
        <f t="shared" si="6"/>
        <v>18</v>
      </c>
      <c r="M213" s="1795">
        <f t="shared" si="7"/>
        <v>11</v>
      </c>
      <c r="N213" s="2050"/>
      <c r="O213" s="2050">
        <v>58</v>
      </c>
      <c r="P213" s="404"/>
      <c r="Q213" s="2228"/>
      <c r="R213" s="404"/>
      <c r="S213" s="404"/>
      <c r="T213" s="404"/>
      <c r="U213" s="404"/>
    </row>
    <row r="214" spans="1:21" ht="12.6" customHeight="1" outlineLevel="1">
      <c r="A214" s="905">
        <v>43202</v>
      </c>
      <c r="B214" s="2244">
        <v>43186</v>
      </c>
      <c r="C214" s="904">
        <v>43199</v>
      </c>
      <c r="D214" s="905">
        <v>43217</v>
      </c>
      <c r="E214" s="367" t="s">
        <v>3334</v>
      </c>
      <c r="F214" s="404" t="s">
        <v>17513</v>
      </c>
      <c r="G214" s="404" t="s">
        <v>17514</v>
      </c>
      <c r="H214" s="404" t="s">
        <v>17120</v>
      </c>
      <c r="I214" s="404"/>
      <c r="J214" s="404" t="s">
        <v>2042</v>
      </c>
      <c r="K214" s="404"/>
      <c r="L214" s="730">
        <f t="shared" si="6"/>
        <v>16</v>
      </c>
      <c r="M214" s="2066">
        <f t="shared" si="7"/>
        <v>11</v>
      </c>
      <c r="N214" s="2050"/>
      <c r="O214" s="2050">
        <v>59</v>
      </c>
      <c r="P214" s="404"/>
      <c r="Q214" s="609"/>
      <c r="R214" s="404"/>
      <c r="S214" s="404"/>
      <c r="T214" s="404"/>
      <c r="U214" s="404"/>
    </row>
    <row r="215" spans="1:21" ht="12.6" customHeight="1" outlineLevel="1">
      <c r="A215" s="905">
        <v>43206</v>
      </c>
      <c r="B215" s="2244">
        <v>43179</v>
      </c>
      <c r="C215" s="905">
        <v>43210</v>
      </c>
      <c r="D215" s="905">
        <v>43210</v>
      </c>
      <c r="E215" s="367" t="s">
        <v>3334</v>
      </c>
      <c r="F215" s="404" t="s">
        <v>16533</v>
      </c>
      <c r="G215" s="404" t="s">
        <v>17515</v>
      </c>
      <c r="H215" s="404"/>
      <c r="I215" s="404"/>
      <c r="J215" s="404" t="s">
        <v>2042</v>
      </c>
      <c r="K215" s="404"/>
      <c r="L215" s="613">
        <f t="shared" si="6"/>
        <v>27</v>
      </c>
      <c r="M215" s="1795">
        <f t="shared" si="7"/>
        <v>18</v>
      </c>
      <c r="N215" s="2050"/>
      <c r="O215" s="2050">
        <v>60</v>
      </c>
      <c r="P215" s="404"/>
      <c r="Q215" s="2228"/>
      <c r="R215" s="404"/>
      <c r="S215" s="404"/>
      <c r="T215" s="404"/>
      <c r="U215" s="404"/>
    </row>
    <row r="216" spans="1:21" ht="12.6" customHeight="1" outlineLevel="1">
      <c r="A216" s="904">
        <v>43206</v>
      </c>
      <c r="B216" s="2145">
        <v>43188</v>
      </c>
      <c r="C216" s="904">
        <v>43206</v>
      </c>
      <c r="D216" s="904">
        <v>43219</v>
      </c>
      <c r="E216" s="367" t="s">
        <v>3335</v>
      </c>
      <c r="F216" s="404" t="s">
        <v>17516</v>
      </c>
      <c r="G216" s="404" t="s">
        <v>17517</v>
      </c>
      <c r="H216" s="404"/>
      <c r="I216" s="404"/>
      <c r="J216" s="404" t="s">
        <v>2033</v>
      </c>
      <c r="K216" s="404"/>
      <c r="L216" s="613">
        <f t="shared" si="6"/>
        <v>18</v>
      </c>
      <c r="M216" s="1795">
        <f t="shared" si="7"/>
        <v>11</v>
      </c>
      <c r="N216" s="2050"/>
      <c r="O216" s="2050">
        <v>61</v>
      </c>
      <c r="P216" s="404"/>
      <c r="Q216" s="2228"/>
      <c r="R216" s="404"/>
      <c r="S216" s="404"/>
      <c r="T216" s="404"/>
      <c r="U216" s="404"/>
    </row>
    <row r="217" spans="1:21" ht="12.6" customHeight="1" outlineLevel="1">
      <c r="A217" s="904">
        <v>43206</v>
      </c>
      <c r="B217" s="2145">
        <v>43174</v>
      </c>
      <c r="C217" s="904">
        <v>43199</v>
      </c>
      <c r="D217" s="904">
        <v>43206</v>
      </c>
      <c r="E217" s="367" t="s">
        <v>3335</v>
      </c>
      <c r="F217" s="404" t="s">
        <v>17518</v>
      </c>
      <c r="G217" s="404" t="s">
        <v>17519</v>
      </c>
      <c r="H217" s="404"/>
      <c r="I217" s="404"/>
      <c r="J217" s="404" t="s">
        <v>2969</v>
      </c>
      <c r="K217" s="404"/>
      <c r="L217" s="730">
        <f t="shared" si="6"/>
        <v>32</v>
      </c>
      <c r="M217" s="2066">
        <f t="shared" si="7"/>
        <v>21</v>
      </c>
      <c r="N217" s="2050"/>
      <c r="O217" s="2050">
        <v>62</v>
      </c>
      <c r="P217" s="404"/>
      <c r="Q217" s="609"/>
      <c r="R217" s="404"/>
      <c r="S217" s="404"/>
      <c r="T217" s="404"/>
      <c r="U217" s="404"/>
    </row>
    <row r="218" spans="1:21" ht="12.6" customHeight="1" outlineLevel="1">
      <c r="A218" s="905">
        <v>43203</v>
      </c>
      <c r="B218" s="2145">
        <v>43188</v>
      </c>
      <c r="C218" s="904">
        <v>43203</v>
      </c>
      <c r="D218" s="904">
        <v>43203</v>
      </c>
      <c r="E218" s="367" t="s">
        <v>3335</v>
      </c>
      <c r="F218" s="404" t="s">
        <v>4189</v>
      </c>
      <c r="G218" s="404" t="s">
        <v>17520</v>
      </c>
      <c r="H218" s="404"/>
      <c r="I218" s="404"/>
      <c r="J218" s="404" t="s">
        <v>2831</v>
      </c>
      <c r="K218" s="404"/>
      <c r="L218" s="613">
        <f t="shared" si="6"/>
        <v>15</v>
      </c>
      <c r="M218" s="1795">
        <f t="shared" si="7"/>
        <v>10</v>
      </c>
      <c r="N218" s="2050"/>
      <c r="O218" s="2050">
        <v>63</v>
      </c>
      <c r="P218" s="404"/>
      <c r="Q218" s="2228"/>
      <c r="R218" s="404"/>
      <c r="S218" s="404"/>
      <c r="T218" s="404"/>
      <c r="U218" s="404"/>
    </row>
    <row r="219" spans="1:21" ht="12.6" customHeight="1" outlineLevel="1">
      <c r="A219" s="905">
        <v>43208</v>
      </c>
      <c r="B219" s="2145">
        <v>43186</v>
      </c>
      <c r="C219" s="907">
        <v>43206</v>
      </c>
      <c r="D219" s="904">
        <v>43216</v>
      </c>
      <c r="E219" s="427" t="s">
        <v>3334</v>
      </c>
      <c r="F219" s="421" t="s">
        <v>17521</v>
      </c>
      <c r="G219" s="421" t="s">
        <v>17522</v>
      </c>
      <c r="H219" s="421"/>
      <c r="I219" s="421"/>
      <c r="J219" s="404" t="s">
        <v>2034</v>
      </c>
      <c r="K219" s="34"/>
      <c r="L219" s="613">
        <f t="shared" si="6"/>
        <v>22</v>
      </c>
      <c r="M219" s="1795">
        <f t="shared" si="7"/>
        <v>15</v>
      </c>
      <c r="N219" s="2050"/>
      <c r="O219" s="2050">
        <v>64</v>
      </c>
      <c r="P219" s="34"/>
      <c r="Q219" s="2228"/>
      <c r="R219" s="34"/>
      <c r="S219" s="34"/>
      <c r="T219" s="34"/>
      <c r="U219" s="34"/>
    </row>
    <row r="220" spans="1:21" ht="12.6" customHeight="1" outlineLevel="1">
      <c r="A220" s="2249">
        <v>43210</v>
      </c>
      <c r="B220" s="2145">
        <v>43186</v>
      </c>
      <c r="C220" s="907">
        <v>43212</v>
      </c>
      <c r="D220" s="904">
        <v>43216</v>
      </c>
      <c r="E220" s="427" t="s">
        <v>3334</v>
      </c>
      <c r="F220" s="421" t="s">
        <v>17523</v>
      </c>
      <c r="G220" s="421" t="s">
        <v>17524</v>
      </c>
      <c r="H220" s="421" t="s">
        <v>12912</v>
      </c>
      <c r="I220" s="421"/>
      <c r="J220" s="404" t="s">
        <v>2846</v>
      </c>
      <c r="K220" s="439"/>
      <c r="L220" s="613">
        <f t="shared" si="6"/>
        <v>24</v>
      </c>
      <c r="M220" s="1795">
        <f t="shared" si="7"/>
        <v>17</v>
      </c>
      <c r="N220" s="2050"/>
      <c r="O220" s="2050">
        <v>65</v>
      </c>
      <c r="P220" s="439"/>
      <c r="Q220" s="444"/>
      <c r="R220" s="439"/>
      <c r="S220" s="439"/>
      <c r="T220" s="439"/>
      <c r="U220" s="439"/>
    </row>
    <row r="221" spans="1:21" ht="12.6" customHeight="1" outlineLevel="1">
      <c r="A221" s="2249">
        <v>43210</v>
      </c>
      <c r="B221" s="2145">
        <v>43186</v>
      </c>
      <c r="C221" s="907">
        <v>43216</v>
      </c>
      <c r="D221" s="904">
        <v>43216</v>
      </c>
      <c r="E221" s="427" t="s">
        <v>3334</v>
      </c>
      <c r="F221" s="421" t="s">
        <v>17525</v>
      </c>
      <c r="G221" s="421" t="s">
        <v>17526</v>
      </c>
      <c r="H221" s="421"/>
      <c r="I221" s="421"/>
      <c r="J221" s="404" t="s">
        <v>2846</v>
      </c>
      <c r="K221" s="439"/>
      <c r="L221" s="613">
        <f t="shared" si="6"/>
        <v>24</v>
      </c>
      <c r="M221" s="1795">
        <f t="shared" si="7"/>
        <v>17</v>
      </c>
      <c r="N221" s="2050"/>
      <c r="O221" s="2050">
        <v>66</v>
      </c>
      <c r="P221" s="439"/>
      <c r="Q221" s="444"/>
      <c r="R221" s="439"/>
      <c r="S221" s="439"/>
      <c r="T221" s="439"/>
      <c r="U221" s="439"/>
    </row>
    <row r="222" spans="1:21" ht="12.6" customHeight="1" outlineLevel="1">
      <c r="A222" s="2249">
        <v>43214</v>
      </c>
      <c r="B222" s="2145">
        <v>43188</v>
      </c>
      <c r="C222" s="907">
        <v>43210</v>
      </c>
      <c r="D222" s="904">
        <v>43218</v>
      </c>
      <c r="E222" s="427" t="s">
        <v>3334</v>
      </c>
      <c r="F222" s="421" t="s">
        <v>12329</v>
      </c>
      <c r="G222" s="421" t="s">
        <v>17527</v>
      </c>
      <c r="H222" s="421"/>
      <c r="I222" s="421"/>
      <c r="J222" s="404" t="s">
        <v>2846</v>
      </c>
      <c r="K222" s="439"/>
      <c r="L222" s="613">
        <f t="shared" si="6"/>
        <v>26</v>
      </c>
      <c r="M222" s="1795">
        <f t="shared" si="7"/>
        <v>17</v>
      </c>
      <c r="N222" s="2050"/>
      <c r="O222" s="2050">
        <v>67</v>
      </c>
      <c r="P222" s="439"/>
      <c r="Q222" s="444"/>
      <c r="R222" s="439"/>
      <c r="S222" s="439"/>
      <c r="T222" s="439"/>
      <c r="U222" s="439"/>
    </row>
    <row r="223" spans="1:21" ht="12.6" customHeight="1" outlineLevel="1">
      <c r="A223" s="904">
        <v>43208</v>
      </c>
      <c r="B223" s="2145">
        <v>43186</v>
      </c>
      <c r="C223" s="904">
        <v>43216</v>
      </c>
      <c r="D223" s="904">
        <v>43216</v>
      </c>
      <c r="E223" s="367" t="s">
        <v>3334</v>
      </c>
      <c r="F223" s="404" t="s">
        <v>17528</v>
      </c>
      <c r="G223" s="404" t="s">
        <v>17529</v>
      </c>
      <c r="H223" s="404" t="s">
        <v>12912</v>
      </c>
      <c r="I223" s="404"/>
      <c r="J223" s="404" t="s">
        <v>2831</v>
      </c>
      <c r="K223" s="404"/>
      <c r="L223" s="613">
        <f t="shared" si="6"/>
        <v>22</v>
      </c>
      <c r="M223" s="1795">
        <f t="shared" si="7"/>
        <v>15</v>
      </c>
      <c r="N223" s="2050"/>
      <c r="O223" s="2050">
        <v>68</v>
      </c>
      <c r="P223" s="404"/>
      <c r="Q223" s="2228"/>
      <c r="R223" s="404"/>
      <c r="S223" s="404"/>
      <c r="T223" s="404"/>
      <c r="U223" s="404"/>
    </row>
    <row r="224" spans="1:21" ht="12.6" customHeight="1" outlineLevel="1">
      <c r="A224" s="905">
        <v>43211</v>
      </c>
      <c r="B224" s="2250">
        <v>43186</v>
      </c>
      <c r="C224" s="915">
        <v>43216</v>
      </c>
      <c r="D224" s="915">
        <v>43216</v>
      </c>
      <c r="E224" s="415" t="s">
        <v>3334</v>
      </c>
      <c r="F224" s="34" t="s">
        <v>17528</v>
      </c>
      <c r="G224" s="34" t="s">
        <v>17529</v>
      </c>
      <c r="H224" s="34" t="s">
        <v>12912</v>
      </c>
      <c r="I224" s="34"/>
      <c r="J224" s="34" t="s">
        <v>2831</v>
      </c>
      <c r="K224" s="404"/>
      <c r="L224" s="613">
        <f t="shared" si="6"/>
        <v>25</v>
      </c>
      <c r="M224" s="1795">
        <f t="shared" si="7"/>
        <v>18</v>
      </c>
      <c r="N224" s="2050"/>
      <c r="O224" s="2050">
        <v>69</v>
      </c>
      <c r="P224" s="404"/>
      <c r="Q224" s="2228"/>
      <c r="R224" s="404"/>
      <c r="S224" s="404"/>
      <c r="T224" s="404"/>
      <c r="U224" s="404"/>
    </row>
    <row r="225" spans="1:32" ht="12.6" customHeight="1" outlineLevel="1">
      <c r="A225" s="905">
        <v>43213</v>
      </c>
      <c r="B225" s="2145">
        <v>43181</v>
      </c>
      <c r="C225" s="904">
        <v>43206</v>
      </c>
      <c r="D225" s="904">
        <v>43213</v>
      </c>
      <c r="E225" s="367" t="s">
        <v>3335</v>
      </c>
      <c r="F225" s="404" t="s">
        <v>17530</v>
      </c>
      <c r="G225" s="404" t="s">
        <v>17531</v>
      </c>
      <c r="H225" s="404" t="s">
        <v>12664</v>
      </c>
      <c r="I225" s="404"/>
      <c r="J225" s="404" t="s">
        <v>2969</v>
      </c>
      <c r="K225" s="404"/>
      <c r="L225" s="730">
        <f t="shared" si="6"/>
        <v>32</v>
      </c>
      <c r="M225" s="2066">
        <f t="shared" si="7"/>
        <v>21</v>
      </c>
      <c r="N225" s="2050"/>
      <c r="O225" s="2050">
        <v>70</v>
      </c>
      <c r="P225" s="404"/>
      <c r="Q225" s="609"/>
      <c r="R225" s="404"/>
      <c r="S225" s="404"/>
      <c r="T225" s="404"/>
      <c r="U225" s="404"/>
      <c r="V225" s="404"/>
      <c r="W225" s="2227"/>
      <c r="X225" s="404"/>
      <c r="Y225" s="404"/>
      <c r="Z225" s="404"/>
      <c r="AA225" s="404"/>
      <c r="AB225" s="404"/>
      <c r="AC225" s="404"/>
      <c r="AD225" s="404"/>
      <c r="AE225" s="404"/>
      <c r="AF225" s="404"/>
    </row>
    <row r="226" spans="1:32" ht="12.6" customHeight="1" outlineLevel="1">
      <c r="A226" s="923">
        <v>43213</v>
      </c>
      <c r="B226" s="2145">
        <v>43181</v>
      </c>
      <c r="C226" s="904">
        <v>43209</v>
      </c>
      <c r="D226" s="904">
        <v>43213</v>
      </c>
      <c r="E226" s="367" t="s">
        <v>3335</v>
      </c>
      <c r="F226" s="404" t="s">
        <v>17532</v>
      </c>
      <c r="G226" s="404" t="s">
        <v>17533</v>
      </c>
      <c r="H226" s="404" t="s">
        <v>12664</v>
      </c>
      <c r="I226" s="404"/>
      <c r="J226" s="404" t="s">
        <v>2969</v>
      </c>
      <c r="K226" s="404"/>
      <c r="L226" s="613">
        <f t="shared" si="6"/>
        <v>32</v>
      </c>
      <c r="M226" s="1795">
        <f t="shared" si="7"/>
        <v>21</v>
      </c>
      <c r="N226" s="2050"/>
      <c r="O226" s="2050">
        <v>71</v>
      </c>
      <c r="P226" s="404"/>
      <c r="Q226" s="2228"/>
      <c r="R226" s="404"/>
      <c r="S226" s="404"/>
      <c r="T226" s="404"/>
      <c r="U226" s="404"/>
      <c r="V226" s="404"/>
      <c r="W226" s="2227"/>
      <c r="X226" s="404"/>
      <c r="Y226" s="404"/>
      <c r="Z226" s="404"/>
      <c r="AA226" s="404"/>
      <c r="AB226" s="404"/>
      <c r="AC226" s="404"/>
      <c r="AD226" s="404"/>
      <c r="AE226" s="404"/>
      <c r="AF226" s="404"/>
    </row>
    <row r="227" spans="1:32" ht="12.6" customHeight="1" outlineLevel="1">
      <c r="A227" s="905">
        <v>43214</v>
      </c>
      <c r="B227" s="2244">
        <v>43188</v>
      </c>
      <c r="C227" s="2058">
        <v>43222</v>
      </c>
      <c r="D227" s="2058">
        <v>43222</v>
      </c>
      <c r="E227" s="367" t="s">
        <v>3335</v>
      </c>
      <c r="F227" s="404" t="s">
        <v>17534</v>
      </c>
      <c r="G227" s="404" t="s">
        <v>17535</v>
      </c>
      <c r="H227" s="404"/>
      <c r="I227" s="404"/>
      <c r="J227" s="404" t="s">
        <v>2042</v>
      </c>
      <c r="K227" s="404"/>
      <c r="L227" s="613">
        <f t="shared" si="6"/>
        <v>26</v>
      </c>
      <c r="M227" s="1795">
        <f t="shared" si="7"/>
        <v>17</v>
      </c>
      <c r="N227" s="2050"/>
      <c r="O227" s="2050">
        <v>72</v>
      </c>
      <c r="P227" s="404"/>
      <c r="Q227" s="2228"/>
      <c r="R227" s="404"/>
      <c r="S227" s="404"/>
      <c r="T227" s="404"/>
      <c r="U227" s="404"/>
      <c r="V227" s="404"/>
      <c r="W227" s="2227"/>
      <c r="X227" s="404"/>
      <c r="Y227" s="404"/>
      <c r="Z227" s="404"/>
      <c r="AA227" s="404"/>
      <c r="AB227" s="404"/>
      <c r="AC227" s="404"/>
      <c r="AD227" s="404"/>
      <c r="AE227" s="404"/>
      <c r="AF227" s="404"/>
    </row>
    <row r="228" spans="1:32" ht="12.6" customHeight="1" outlineLevel="1">
      <c r="A228" s="923">
        <v>43214</v>
      </c>
      <c r="B228" s="2246">
        <v>43187</v>
      </c>
      <c r="C228" s="923">
        <v>43218</v>
      </c>
      <c r="D228" s="923">
        <v>43218</v>
      </c>
      <c r="E228" s="415" t="s">
        <v>3334</v>
      </c>
      <c r="F228" s="34" t="s">
        <v>16758</v>
      </c>
      <c r="G228" s="34" t="s">
        <v>17536</v>
      </c>
      <c r="H228" s="34"/>
      <c r="I228" s="34"/>
      <c r="J228" s="34" t="s">
        <v>2846</v>
      </c>
      <c r="K228" s="34"/>
      <c r="L228" s="613">
        <f t="shared" si="6"/>
        <v>27</v>
      </c>
      <c r="M228" s="1795">
        <f t="shared" si="7"/>
        <v>18</v>
      </c>
      <c r="N228" s="2050"/>
      <c r="O228" s="2050">
        <v>73</v>
      </c>
      <c r="P228" s="34"/>
      <c r="Q228" s="2228"/>
      <c r="R228" s="34"/>
      <c r="S228" s="34"/>
      <c r="T228" s="34"/>
      <c r="U228" s="34"/>
      <c r="V228" s="34"/>
      <c r="W228" s="34"/>
      <c r="X228" s="34"/>
      <c r="Y228" s="34"/>
      <c r="Z228" s="34"/>
      <c r="AA228" s="34"/>
      <c r="AB228" s="34"/>
      <c r="AC228" s="34"/>
      <c r="AD228" s="34"/>
      <c r="AE228" s="34"/>
      <c r="AF228" s="34"/>
    </row>
    <row r="229" spans="1:32" ht="12.6" customHeight="1" outlineLevel="1">
      <c r="A229" s="905">
        <v>43223</v>
      </c>
      <c r="B229" s="2145">
        <v>43188</v>
      </c>
      <c r="C229" s="907">
        <v>43206</v>
      </c>
      <c r="D229" s="904">
        <v>43218</v>
      </c>
      <c r="E229" s="427" t="s">
        <v>15944</v>
      </c>
      <c r="F229" s="439" t="s">
        <v>17537</v>
      </c>
      <c r="G229" s="421" t="s">
        <v>17538</v>
      </c>
      <c r="H229" s="421"/>
      <c r="I229" s="421"/>
      <c r="J229" s="404" t="s">
        <v>2034</v>
      </c>
      <c r="K229" s="34"/>
      <c r="L229" s="613">
        <f t="shared" si="6"/>
        <v>35</v>
      </c>
      <c r="M229" s="1795">
        <f t="shared" si="7"/>
        <v>24</v>
      </c>
      <c r="N229" s="2050"/>
      <c r="O229" s="2050">
        <v>73</v>
      </c>
      <c r="P229" s="34"/>
      <c r="Q229" s="609"/>
      <c r="R229" s="34"/>
      <c r="S229" s="34"/>
      <c r="T229" s="34"/>
      <c r="U229" s="34"/>
      <c r="V229" s="34"/>
      <c r="W229" s="34"/>
      <c r="X229" s="34"/>
      <c r="Y229" s="34"/>
      <c r="Z229" s="34"/>
      <c r="AA229" s="34"/>
      <c r="AB229" s="34"/>
      <c r="AC229" s="34"/>
      <c r="AD229" s="34"/>
      <c r="AE229" s="34"/>
      <c r="AF229" s="34"/>
    </row>
    <row r="230" spans="1:32" ht="12.6" customHeight="1" outlineLevel="1">
      <c r="A230" s="903">
        <v>43235</v>
      </c>
      <c r="B230" s="2145">
        <v>43174</v>
      </c>
      <c r="C230" s="904">
        <v>43235</v>
      </c>
      <c r="D230" s="904">
        <v>43235</v>
      </c>
      <c r="E230" s="367" t="s">
        <v>3334</v>
      </c>
      <c r="F230" s="404" t="s">
        <v>2588</v>
      </c>
      <c r="G230" s="404" t="s">
        <v>17539</v>
      </c>
      <c r="H230" s="2109" t="s">
        <v>17540</v>
      </c>
      <c r="I230" s="404"/>
      <c r="J230" s="404" t="s">
        <v>2969</v>
      </c>
      <c r="K230" s="404"/>
      <c r="L230" s="613">
        <f t="shared" si="6"/>
        <v>61</v>
      </c>
      <c r="M230" s="1795">
        <f t="shared" si="7"/>
        <v>42</v>
      </c>
      <c r="N230" s="2050"/>
      <c r="O230" s="2050">
        <v>73</v>
      </c>
      <c r="P230" s="404"/>
      <c r="Q230" s="2228"/>
      <c r="R230" s="404"/>
      <c r="S230" s="404"/>
      <c r="T230" s="404"/>
      <c r="U230" s="404"/>
      <c r="V230" s="404"/>
      <c r="W230" s="2227"/>
      <c r="X230" s="404"/>
      <c r="Y230" s="404"/>
      <c r="Z230" s="404"/>
      <c r="AA230" s="404"/>
      <c r="AB230" s="404"/>
      <c r="AC230" s="404"/>
      <c r="AD230" s="404"/>
      <c r="AE230" s="404"/>
      <c r="AF230" s="404"/>
    </row>
    <row r="231" spans="1:32" ht="12.6" customHeight="1" outlineLevel="1">
      <c r="A231" s="905">
        <v>43340</v>
      </c>
      <c r="B231" s="2145">
        <v>43185</v>
      </c>
      <c r="C231" s="904">
        <v>43203</v>
      </c>
      <c r="D231" s="941">
        <v>43329</v>
      </c>
      <c r="E231" s="367" t="s">
        <v>3334</v>
      </c>
      <c r="F231" s="404" t="s">
        <v>17541</v>
      </c>
      <c r="G231" s="404" t="s">
        <v>17542</v>
      </c>
      <c r="H231" s="404" t="s">
        <v>17543</v>
      </c>
      <c r="I231" s="404" t="s">
        <v>17544</v>
      </c>
      <c r="J231" s="404" t="s">
        <v>2969</v>
      </c>
      <c r="K231" s="404"/>
      <c r="L231" s="613">
        <f t="shared" si="6"/>
        <v>155</v>
      </c>
      <c r="M231" s="1795">
        <f t="shared" si="7"/>
        <v>110</v>
      </c>
      <c r="N231" s="2050"/>
      <c r="O231" s="2050">
        <v>29</v>
      </c>
      <c r="P231" s="404"/>
      <c r="Q231" s="2228"/>
      <c r="R231" s="404"/>
      <c r="S231" s="404"/>
      <c r="T231" s="404"/>
      <c r="U231" s="404"/>
      <c r="V231" s="404"/>
      <c r="W231" s="2230"/>
      <c r="X231" s="404"/>
      <c r="Y231" s="404"/>
      <c r="Z231" s="404"/>
      <c r="AA231" s="404"/>
      <c r="AB231" s="404"/>
      <c r="AC231" s="404"/>
      <c r="AD231" s="404"/>
      <c r="AE231" s="404"/>
      <c r="AF231" s="404"/>
    </row>
    <row r="232" spans="1:32" ht="12.6" customHeight="1" outlineLevel="1">
      <c r="A232" s="905">
        <v>43217</v>
      </c>
      <c r="B232" s="2145">
        <v>43187</v>
      </c>
      <c r="C232" s="907">
        <v>43215</v>
      </c>
      <c r="D232" s="904">
        <v>43217</v>
      </c>
      <c r="E232" s="427" t="s">
        <v>3334</v>
      </c>
      <c r="F232" s="421" t="s">
        <v>17545</v>
      </c>
      <c r="G232" s="421" t="s">
        <v>17546</v>
      </c>
      <c r="H232" s="421" t="s">
        <v>12912</v>
      </c>
      <c r="I232" s="421"/>
      <c r="J232" s="404" t="s">
        <v>2034</v>
      </c>
      <c r="K232" s="34"/>
      <c r="L232" s="613">
        <f t="shared" si="6"/>
        <v>30</v>
      </c>
      <c r="M232" s="1795">
        <f t="shared" si="7"/>
        <v>21</v>
      </c>
      <c r="N232" s="2050"/>
      <c r="O232" s="2050">
        <v>73</v>
      </c>
      <c r="P232" s="34"/>
      <c r="Q232" s="609"/>
      <c r="R232" s="34"/>
      <c r="S232" s="34"/>
      <c r="T232" s="34"/>
      <c r="U232" s="34"/>
      <c r="V232" s="34"/>
      <c r="W232" s="34"/>
      <c r="X232" s="34"/>
      <c r="Y232" s="34"/>
      <c r="Z232" s="34"/>
      <c r="AA232" s="34"/>
      <c r="AB232" s="34"/>
      <c r="AC232" s="34"/>
      <c r="AD232" s="34"/>
      <c r="AE232" s="34"/>
      <c r="AF232" s="34"/>
    </row>
    <row r="233" spans="1:32" ht="12.6" customHeight="1">
      <c r="A233" s="907">
        <v>43200</v>
      </c>
      <c r="B233" s="2156">
        <v>43193</v>
      </c>
      <c r="C233" s="904">
        <v>43200</v>
      </c>
      <c r="D233" s="904">
        <v>43200</v>
      </c>
      <c r="E233" s="367" t="s">
        <v>3334</v>
      </c>
      <c r="F233" s="2091" t="s">
        <v>3337</v>
      </c>
      <c r="G233" s="404" t="s">
        <v>17547</v>
      </c>
      <c r="H233" s="404"/>
      <c r="I233" s="404"/>
      <c r="J233" s="404" t="s">
        <v>2033</v>
      </c>
      <c r="K233" s="404"/>
      <c r="L233" s="613">
        <f t="shared" si="6"/>
        <v>7</v>
      </c>
      <c r="M233" s="1795">
        <f t="shared" si="7"/>
        <v>4</v>
      </c>
      <c r="N233" s="2050"/>
      <c r="O233" s="2050">
        <v>1</v>
      </c>
      <c r="P233" s="2082" t="s">
        <v>3314</v>
      </c>
      <c r="Q233" s="2118">
        <f>AVERAGE($L$233:$L$312)</f>
        <v>15.3375</v>
      </c>
      <c r="R233" s="2225">
        <f>COUNT($B$233:$B$312)</f>
        <v>80</v>
      </c>
      <c r="S233" s="2225">
        <f>COUNTIF($E$233:$E$312,$S$1)</f>
        <v>59</v>
      </c>
      <c r="T233" s="2225">
        <f>COUNTIF($E$233:$E$312,$T$1)</f>
        <v>21</v>
      </c>
      <c r="U233" s="2225">
        <f>R233-S233-T233</f>
        <v>0</v>
      </c>
      <c r="V233" s="398"/>
      <c r="W233" s="2226">
        <f>COUNTIF($J$233:$J$312, W$1)</f>
        <v>21</v>
      </c>
      <c r="X233" s="2226">
        <f>COUNTIF($J$233:$J$312, X$1)</f>
        <v>15</v>
      </c>
      <c r="Y233" s="2226">
        <f>COUNTIF($J$233:$J$312, Y$1)</f>
        <v>17</v>
      </c>
      <c r="Z233" s="2226">
        <f>COUNTIF($J$233:$J$312, Z$1)</f>
        <v>10</v>
      </c>
      <c r="AA233" s="2226"/>
      <c r="AB233" s="2226"/>
      <c r="AC233" s="2226">
        <f>COUNTIF($J$233:$J$312, AC$1)</f>
        <v>0</v>
      </c>
      <c r="AD233" s="2226">
        <f>COUNTIF($J$233:$J$312, AD$1)</f>
        <v>6</v>
      </c>
      <c r="AE233" s="2226">
        <f>COUNTIF($J$233:$J$312, AE$1)</f>
        <v>11</v>
      </c>
      <c r="AF233" s="613">
        <f>SUM(W233:AE233)</f>
        <v>80</v>
      </c>
    </row>
    <row r="234" spans="1:32" ht="12.6" customHeight="1" outlineLevel="1">
      <c r="A234" s="907">
        <v>43200</v>
      </c>
      <c r="B234" s="2156">
        <v>43193</v>
      </c>
      <c r="C234" s="904">
        <v>43223</v>
      </c>
      <c r="D234" s="904">
        <v>43223</v>
      </c>
      <c r="E234" s="367" t="s">
        <v>3334</v>
      </c>
      <c r="F234" s="404" t="s">
        <v>17548</v>
      </c>
      <c r="G234" s="404" t="s">
        <v>17549</v>
      </c>
      <c r="H234" s="404"/>
      <c r="I234" s="404"/>
      <c r="J234" s="404" t="s">
        <v>2033</v>
      </c>
      <c r="K234" s="404"/>
      <c r="L234" s="613">
        <f t="shared" si="6"/>
        <v>7</v>
      </c>
      <c r="M234" s="1795">
        <f t="shared" si="7"/>
        <v>4</v>
      </c>
      <c r="N234" s="2050"/>
      <c r="O234" s="2050">
        <v>2</v>
      </c>
      <c r="P234" s="404"/>
      <c r="Q234" s="613"/>
      <c r="R234" s="404"/>
      <c r="S234" s="404"/>
      <c r="T234" s="404"/>
      <c r="U234" s="404"/>
      <c r="V234" s="404"/>
      <c r="W234" s="404"/>
      <c r="X234" s="404"/>
      <c r="Y234" s="404"/>
      <c r="Z234" s="404"/>
      <c r="AA234" s="404"/>
      <c r="AB234" s="404"/>
      <c r="AC234" s="404"/>
      <c r="AD234" s="404"/>
      <c r="AE234" s="404"/>
      <c r="AF234" s="404"/>
    </row>
    <row r="235" spans="1:32" ht="12.6" customHeight="1" outlineLevel="1">
      <c r="A235" s="905">
        <v>43200</v>
      </c>
      <c r="B235" s="2156">
        <v>43193</v>
      </c>
      <c r="C235" s="905">
        <v>43200</v>
      </c>
      <c r="D235" s="905">
        <v>43201</v>
      </c>
      <c r="E235" s="367" t="s">
        <v>3334</v>
      </c>
      <c r="F235" s="404" t="s">
        <v>17550</v>
      </c>
      <c r="G235" s="404" t="s">
        <v>17551</v>
      </c>
      <c r="H235" s="404" t="s">
        <v>17354</v>
      </c>
      <c r="I235" s="404"/>
      <c r="J235" s="404" t="s">
        <v>2042</v>
      </c>
      <c r="K235" s="404"/>
      <c r="L235" s="613">
        <f t="shared" si="6"/>
        <v>7</v>
      </c>
      <c r="M235" s="1795">
        <f t="shared" si="7"/>
        <v>4</v>
      </c>
      <c r="N235" s="2050"/>
      <c r="O235" s="2050">
        <v>3</v>
      </c>
      <c r="P235" s="404"/>
      <c r="Q235" s="2228"/>
      <c r="R235" s="404"/>
      <c r="S235" s="404"/>
      <c r="T235" s="404"/>
      <c r="U235" s="404"/>
      <c r="V235" s="404"/>
      <c r="W235" s="2227"/>
      <c r="X235" s="404"/>
      <c r="Y235" s="404"/>
      <c r="Z235" s="404"/>
      <c r="AA235" s="404"/>
      <c r="AB235" s="404"/>
      <c r="AC235" s="404"/>
      <c r="AD235" s="404"/>
      <c r="AE235" s="404"/>
      <c r="AF235" s="404"/>
    </row>
    <row r="236" spans="1:32" ht="12.6" customHeight="1" outlineLevel="1">
      <c r="A236" s="905">
        <v>43200</v>
      </c>
      <c r="B236" s="2156">
        <v>43193</v>
      </c>
      <c r="C236" s="907">
        <v>43203</v>
      </c>
      <c r="D236" s="904">
        <v>43202</v>
      </c>
      <c r="E236" s="427" t="s">
        <v>3335</v>
      </c>
      <c r="F236" s="421" t="s">
        <v>17424</v>
      </c>
      <c r="G236" s="421" t="s">
        <v>17552</v>
      </c>
      <c r="H236" s="421" t="s">
        <v>12664</v>
      </c>
      <c r="I236" s="421"/>
      <c r="J236" s="404" t="s">
        <v>2034</v>
      </c>
      <c r="K236" s="404"/>
      <c r="L236" s="613">
        <f t="shared" si="6"/>
        <v>7</v>
      </c>
      <c r="M236" s="1795">
        <f t="shared" si="7"/>
        <v>4</v>
      </c>
      <c r="N236" s="2050"/>
      <c r="O236" s="2050">
        <v>4</v>
      </c>
      <c r="P236" s="404"/>
      <c r="Q236" s="2228"/>
      <c r="R236" s="404"/>
      <c r="S236" s="404"/>
      <c r="T236" s="404"/>
      <c r="U236" s="404"/>
      <c r="V236" s="404"/>
      <c r="W236" s="2227"/>
      <c r="X236" s="404"/>
      <c r="Y236" s="404"/>
      <c r="Z236" s="404"/>
      <c r="AA236" s="404"/>
      <c r="AB236" s="404"/>
      <c r="AC236" s="404"/>
      <c r="AD236" s="404"/>
      <c r="AE236" s="404"/>
      <c r="AF236" s="404"/>
    </row>
    <row r="237" spans="1:32" ht="12.6" customHeight="1" outlineLevel="1">
      <c r="A237" s="919">
        <v>43201</v>
      </c>
      <c r="B237" s="2156">
        <v>43194</v>
      </c>
      <c r="C237" s="907">
        <v>43220</v>
      </c>
      <c r="D237" s="904">
        <v>43224</v>
      </c>
      <c r="E237" s="427" t="s">
        <v>3335</v>
      </c>
      <c r="F237" s="421" t="s">
        <v>14844</v>
      </c>
      <c r="G237" s="421" t="s">
        <v>17553</v>
      </c>
      <c r="H237" s="421" t="s">
        <v>14872</v>
      </c>
      <c r="I237" s="421"/>
      <c r="J237" s="404" t="s">
        <v>2846</v>
      </c>
      <c r="K237" s="421"/>
      <c r="L237" s="730">
        <f t="shared" si="6"/>
        <v>7</v>
      </c>
      <c r="M237" s="2066">
        <f t="shared" si="7"/>
        <v>4</v>
      </c>
      <c r="N237" s="2050"/>
      <c r="O237" s="2050">
        <v>5</v>
      </c>
      <c r="P237" s="421"/>
      <c r="Q237" s="2239"/>
      <c r="R237" s="421"/>
      <c r="S237" s="421"/>
      <c r="T237" s="421"/>
      <c r="U237" s="421"/>
      <c r="V237" s="421"/>
      <c r="W237" s="2227"/>
      <c r="X237" s="421"/>
      <c r="Y237" s="421"/>
      <c r="Z237" s="421"/>
      <c r="AA237" s="421"/>
      <c r="AB237" s="421"/>
      <c r="AC237" s="421"/>
      <c r="AD237" s="421"/>
      <c r="AE237" s="421"/>
      <c r="AF237" s="421"/>
    </row>
    <row r="238" spans="1:32" ht="12.6" customHeight="1" outlineLevel="1">
      <c r="A238" s="905">
        <v>43202</v>
      </c>
      <c r="B238" s="2154">
        <v>43201</v>
      </c>
      <c r="C238" s="905">
        <v>43209</v>
      </c>
      <c r="D238" s="905">
        <v>43209</v>
      </c>
      <c r="E238" s="367" t="s">
        <v>3334</v>
      </c>
      <c r="F238" s="2091" t="s">
        <v>15015</v>
      </c>
      <c r="G238" s="404" t="s">
        <v>17554</v>
      </c>
      <c r="H238" s="404"/>
      <c r="I238" s="404"/>
      <c r="J238" s="404" t="s">
        <v>2042</v>
      </c>
      <c r="K238" s="404"/>
      <c r="L238" s="730">
        <f t="shared" si="6"/>
        <v>1</v>
      </c>
      <c r="M238" s="2066">
        <f t="shared" si="7"/>
        <v>0</v>
      </c>
      <c r="N238" s="2050"/>
      <c r="O238" s="2050">
        <v>6</v>
      </c>
      <c r="P238" s="404"/>
      <c r="Q238" s="2228"/>
      <c r="R238" s="404"/>
      <c r="S238" s="404"/>
      <c r="T238" s="404"/>
      <c r="U238" s="404"/>
      <c r="V238" s="404"/>
      <c r="W238" s="2227"/>
      <c r="X238" s="404"/>
      <c r="Y238" s="404"/>
      <c r="Z238" s="404"/>
      <c r="AA238" s="404"/>
      <c r="AB238" s="404"/>
      <c r="AC238" s="404"/>
      <c r="AD238" s="404"/>
      <c r="AE238" s="404"/>
      <c r="AF238" s="404"/>
    </row>
    <row r="239" spans="1:32" ht="12.6" customHeight="1" outlineLevel="1">
      <c r="A239" s="905">
        <v>43203</v>
      </c>
      <c r="B239" s="2156">
        <v>43193</v>
      </c>
      <c r="C239" s="905">
        <v>43203</v>
      </c>
      <c r="D239" s="905">
        <v>43203</v>
      </c>
      <c r="E239" s="367" t="s">
        <v>3334</v>
      </c>
      <c r="F239" s="2091" t="s">
        <v>15015</v>
      </c>
      <c r="G239" s="404" t="s">
        <v>17555</v>
      </c>
      <c r="H239" s="404"/>
      <c r="I239" s="404"/>
      <c r="J239" s="404" t="s">
        <v>2042</v>
      </c>
      <c r="K239" s="404"/>
      <c r="L239" s="613">
        <f t="shared" si="6"/>
        <v>10</v>
      </c>
      <c r="M239" s="1795">
        <f t="shared" si="7"/>
        <v>7</v>
      </c>
      <c r="N239" s="2050"/>
      <c r="O239" s="2050">
        <v>7</v>
      </c>
      <c r="P239" s="404"/>
      <c r="Q239" s="2228"/>
      <c r="R239" s="404"/>
      <c r="S239" s="404"/>
      <c r="T239" s="404"/>
      <c r="U239" s="404"/>
      <c r="V239" s="404"/>
      <c r="W239" s="2227"/>
      <c r="X239" s="404"/>
      <c r="Y239" s="404"/>
      <c r="Z239" s="404"/>
      <c r="AA239" s="404"/>
      <c r="AB239" s="404"/>
      <c r="AC239" s="404"/>
      <c r="AD239" s="404"/>
      <c r="AE239" s="404"/>
      <c r="AF239" s="404"/>
    </row>
    <row r="240" spans="1:32" ht="12.6" customHeight="1" outlineLevel="1">
      <c r="A240" s="905">
        <v>43203</v>
      </c>
      <c r="B240" s="2156">
        <v>43202</v>
      </c>
      <c r="C240" s="904">
        <v>43206</v>
      </c>
      <c r="D240" s="904">
        <v>43230</v>
      </c>
      <c r="E240" s="367" t="s">
        <v>3334</v>
      </c>
      <c r="F240" s="2109" t="s">
        <v>17556</v>
      </c>
      <c r="G240" s="404" t="s">
        <v>17557</v>
      </c>
      <c r="H240" s="404"/>
      <c r="I240" s="404"/>
      <c r="J240" s="404" t="s">
        <v>2033</v>
      </c>
      <c r="K240" s="404"/>
      <c r="L240" s="613">
        <f t="shared" si="6"/>
        <v>1</v>
      </c>
      <c r="M240" s="1795">
        <f t="shared" si="7"/>
        <v>0</v>
      </c>
      <c r="N240" s="2050"/>
      <c r="O240" s="2050">
        <v>8</v>
      </c>
      <c r="P240" s="404"/>
      <c r="Q240" s="2228"/>
      <c r="R240" s="404"/>
      <c r="S240" s="404"/>
      <c r="T240" s="404"/>
      <c r="U240" s="404"/>
      <c r="V240" s="404"/>
      <c r="W240" s="2230"/>
      <c r="X240" s="404"/>
      <c r="Y240" s="404"/>
      <c r="Z240" s="404"/>
      <c r="AA240" s="404"/>
      <c r="AB240" s="404"/>
      <c r="AC240" s="404"/>
      <c r="AD240" s="404"/>
      <c r="AE240" s="404"/>
      <c r="AF240" s="404"/>
    </row>
    <row r="241" spans="1:21" ht="12.6" customHeight="1" outlineLevel="1">
      <c r="A241" s="904">
        <v>43206</v>
      </c>
      <c r="B241" s="2156">
        <v>43203</v>
      </c>
      <c r="C241" s="904">
        <v>43213</v>
      </c>
      <c r="D241" s="904">
        <v>43236</v>
      </c>
      <c r="E241" s="367" t="s">
        <v>3334</v>
      </c>
      <c r="F241" s="2109" t="s">
        <v>17558</v>
      </c>
      <c r="G241" s="404" t="s">
        <v>17559</v>
      </c>
      <c r="H241" s="404"/>
      <c r="I241" s="404"/>
      <c r="J241" s="404" t="s">
        <v>2033</v>
      </c>
      <c r="K241" s="404"/>
      <c r="L241" s="730">
        <f t="shared" si="6"/>
        <v>3</v>
      </c>
      <c r="M241" s="2066">
        <f t="shared" si="7"/>
        <v>0</v>
      </c>
      <c r="N241" s="2050"/>
      <c r="O241" s="2050">
        <v>9</v>
      </c>
      <c r="P241" s="404"/>
      <c r="Q241" s="2239"/>
      <c r="R241" s="404"/>
      <c r="S241" s="404"/>
      <c r="T241" s="404"/>
      <c r="U241" s="404"/>
    </row>
    <row r="242" spans="1:21" ht="12.6" customHeight="1" outlineLevel="1">
      <c r="A242" s="904">
        <v>43206</v>
      </c>
      <c r="B242" s="2156">
        <v>43200</v>
      </c>
      <c r="C242" s="904">
        <v>43230</v>
      </c>
      <c r="D242" s="904">
        <v>43230</v>
      </c>
      <c r="E242" s="367" t="s">
        <v>3334</v>
      </c>
      <c r="F242" s="2109" t="s">
        <v>17560</v>
      </c>
      <c r="G242" s="404" t="s">
        <v>17561</v>
      </c>
      <c r="H242" s="404"/>
      <c r="I242" s="404"/>
      <c r="J242" s="404" t="s">
        <v>2033</v>
      </c>
      <c r="K242" s="404"/>
      <c r="L242" s="730">
        <f t="shared" si="6"/>
        <v>6</v>
      </c>
      <c r="M242" s="2066">
        <f t="shared" si="7"/>
        <v>3</v>
      </c>
      <c r="N242" s="2050"/>
      <c r="O242" s="2050">
        <v>10</v>
      </c>
      <c r="P242" s="404"/>
      <c r="Q242" s="2239"/>
      <c r="R242" s="404"/>
      <c r="S242" s="404"/>
      <c r="T242" s="404"/>
      <c r="U242" s="404"/>
    </row>
    <row r="243" spans="1:21" ht="12.6" customHeight="1" outlineLevel="1">
      <c r="A243" s="905">
        <v>43207</v>
      </c>
      <c r="B243" s="2154">
        <v>43201</v>
      </c>
      <c r="C243" s="905">
        <v>43209</v>
      </c>
      <c r="D243" s="905">
        <v>43209</v>
      </c>
      <c r="E243" s="367" t="s">
        <v>3334</v>
      </c>
      <c r="F243" s="2091" t="s">
        <v>15015</v>
      </c>
      <c r="G243" s="404" t="s">
        <v>17562</v>
      </c>
      <c r="H243" s="404"/>
      <c r="I243" s="404"/>
      <c r="J243" s="404" t="s">
        <v>2042</v>
      </c>
      <c r="K243" s="404"/>
      <c r="L243" s="730">
        <f t="shared" si="6"/>
        <v>6</v>
      </c>
      <c r="M243" s="2066">
        <f t="shared" si="7"/>
        <v>3</v>
      </c>
      <c r="N243" s="2050"/>
      <c r="O243" s="2050">
        <v>11</v>
      </c>
      <c r="P243" s="404"/>
      <c r="Q243" s="2228"/>
      <c r="R243" s="404"/>
      <c r="S243" s="404"/>
      <c r="T243" s="404"/>
      <c r="U243" s="404"/>
    </row>
    <row r="244" spans="1:21" ht="12.6" customHeight="1" outlineLevel="1">
      <c r="A244" s="905">
        <v>43207</v>
      </c>
      <c r="B244" s="2156">
        <v>43195</v>
      </c>
      <c r="C244" s="904">
        <v>43206</v>
      </c>
      <c r="D244" s="904">
        <v>43227</v>
      </c>
      <c r="E244" s="367" t="s">
        <v>3334</v>
      </c>
      <c r="F244" s="404" t="s">
        <v>2711</v>
      </c>
      <c r="G244" s="404" t="s">
        <v>17563</v>
      </c>
      <c r="H244" s="404" t="s">
        <v>17564</v>
      </c>
      <c r="I244" s="404"/>
      <c r="J244" s="404" t="s">
        <v>2969</v>
      </c>
      <c r="K244" s="404"/>
      <c r="L244" s="613">
        <f t="shared" si="6"/>
        <v>12</v>
      </c>
      <c r="M244" s="1795">
        <f t="shared" si="7"/>
        <v>7</v>
      </c>
      <c r="N244" s="2050"/>
      <c r="O244" s="2050">
        <v>12</v>
      </c>
      <c r="P244" s="404"/>
      <c r="Q244" s="2228"/>
      <c r="R244" s="404"/>
      <c r="S244" s="404"/>
      <c r="T244" s="404"/>
      <c r="U244" s="404"/>
    </row>
    <row r="245" spans="1:21" ht="12.6" customHeight="1" outlineLevel="1">
      <c r="A245" s="905">
        <v>43209</v>
      </c>
      <c r="B245" s="2154">
        <v>43203</v>
      </c>
      <c r="C245" s="905">
        <v>43210</v>
      </c>
      <c r="D245" s="912">
        <v>43234</v>
      </c>
      <c r="E245" s="367" t="s">
        <v>3334</v>
      </c>
      <c r="F245" s="404" t="s">
        <v>17565</v>
      </c>
      <c r="G245" s="404" t="s">
        <v>17566</v>
      </c>
      <c r="H245" s="404" t="s">
        <v>17567</v>
      </c>
      <c r="I245" s="404"/>
      <c r="J245" s="404" t="s">
        <v>2042</v>
      </c>
      <c r="K245" s="404"/>
      <c r="L245" s="613">
        <f t="shared" si="6"/>
        <v>6</v>
      </c>
      <c r="M245" s="1795">
        <f t="shared" si="7"/>
        <v>3</v>
      </c>
      <c r="N245" s="2050"/>
      <c r="O245" s="2050">
        <v>13</v>
      </c>
      <c r="P245" s="404"/>
      <c r="Q245" s="2228"/>
      <c r="R245" s="404"/>
      <c r="S245" s="404"/>
      <c r="T245" s="404"/>
      <c r="U245" s="404"/>
    </row>
    <row r="246" spans="1:21" ht="12.6" customHeight="1" outlineLevel="1">
      <c r="A246" s="907">
        <v>43209</v>
      </c>
      <c r="B246" s="2156">
        <v>43195</v>
      </c>
      <c r="C246" s="907">
        <v>43209</v>
      </c>
      <c r="D246" s="904">
        <v>43209</v>
      </c>
      <c r="E246" s="367" t="s">
        <v>3334</v>
      </c>
      <c r="F246" s="404" t="s">
        <v>17568</v>
      </c>
      <c r="G246" s="421" t="s">
        <v>17569</v>
      </c>
      <c r="H246" s="421" t="s">
        <v>17570</v>
      </c>
      <c r="I246" s="421"/>
      <c r="J246" s="404" t="s">
        <v>2846</v>
      </c>
      <c r="K246" s="421"/>
      <c r="L246" s="613">
        <f t="shared" si="6"/>
        <v>14</v>
      </c>
      <c r="M246" s="1795">
        <f t="shared" si="7"/>
        <v>9</v>
      </c>
      <c r="N246" s="2050"/>
      <c r="O246" s="2050">
        <v>14</v>
      </c>
      <c r="P246" s="421"/>
      <c r="Q246" s="2228"/>
      <c r="R246" s="421"/>
      <c r="S246" s="421"/>
      <c r="T246" s="421"/>
      <c r="U246" s="421"/>
    </row>
    <row r="247" spans="1:21" ht="12.6" customHeight="1" outlineLevel="1">
      <c r="A247" s="907">
        <v>43209</v>
      </c>
      <c r="B247" s="2156">
        <v>43203</v>
      </c>
      <c r="C247" s="904">
        <v>43210</v>
      </c>
      <c r="D247" s="904">
        <v>43210</v>
      </c>
      <c r="E247" s="367" t="s">
        <v>3334</v>
      </c>
      <c r="F247" s="404" t="s">
        <v>17571</v>
      </c>
      <c r="G247" s="404" t="s">
        <v>17572</v>
      </c>
      <c r="H247" s="404"/>
      <c r="I247" s="404"/>
      <c r="J247" s="404" t="s">
        <v>2033</v>
      </c>
      <c r="K247" s="404"/>
      <c r="L247" s="730">
        <f t="shared" si="6"/>
        <v>6</v>
      </c>
      <c r="M247" s="2066">
        <f t="shared" si="7"/>
        <v>3</v>
      </c>
      <c r="N247" s="2050"/>
      <c r="O247" s="2050">
        <v>15</v>
      </c>
      <c r="P247" s="404"/>
      <c r="Q247" s="2239"/>
      <c r="R247" s="404"/>
      <c r="S247" s="404"/>
      <c r="T247" s="404"/>
      <c r="U247" s="404"/>
    </row>
    <row r="248" spans="1:21" ht="12.6" customHeight="1" outlineLevel="1">
      <c r="A248" s="907">
        <v>43210</v>
      </c>
      <c r="B248" s="2156">
        <v>43200</v>
      </c>
      <c r="C248" s="904">
        <v>43230</v>
      </c>
      <c r="D248" s="904">
        <v>43230</v>
      </c>
      <c r="E248" s="367" t="s">
        <v>3334</v>
      </c>
      <c r="F248" s="404" t="s">
        <v>17573</v>
      </c>
      <c r="G248" s="404" t="s">
        <v>17574</v>
      </c>
      <c r="H248" s="404" t="s">
        <v>12494</v>
      </c>
      <c r="I248" s="404"/>
      <c r="J248" s="404" t="s">
        <v>2969</v>
      </c>
      <c r="K248" s="404"/>
      <c r="L248" s="730">
        <f t="shared" si="6"/>
        <v>10</v>
      </c>
      <c r="M248" s="2066">
        <f t="shared" si="7"/>
        <v>7</v>
      </c>
      <c r="N248" s="2050"/>
      <c r="O248" s="2050">
        <v>16</v>
      </c>
      <c r="P248" s="404"/>
      <c r="Q248" s="2239"/>
      <c r="R248" s="404"/>
      <c r="S248" s="404"/>
      <c r="T248" s="404"/>
      <c r="U248" s="404"/>
    </row>
    <row r="249" spans="1:21" ht="12.6" customHeight="1" outlineLevel="1">
      <c r="A249" s="907">
        <v>43210</v>
      </c>
      <c r="B249" s="2156">
        <v>43207</v>
      </c>
      <c r="C249" s="904">
        <v>43235</v>
      </c>
      <c r="D249" s="904">
        <v>43235</v>
      </c>
      <c r="E249" s="367" t="s">
        <v>3334</v>
      </c>
      <c r="F249" s="404" t="s">
        <v>17575</v>
      </c>
      <c r="G249" s="404" t="s">
        <v>17576</v>
      </c>
      <c r="H249" s="404"/>
      <c r="I249" s="404"/>
      <c r="J249" s="404" t="s">
        <v>2033</v>
      </c>
      <c r="K249" s="404"/>
      <c r="L249" s="613">
        <f t="shared" si="6"/>
        <v>3</v>
      </c>
      <c r="M249" s="1795">
        <f t="shared" si="7"/>
        <v>2</v>
      </c>
      <c r="N249" s="2050"/>
      <c r="O249" s="2050">
        <v>17</v>
      </c>
      <c r="P249" s="404"/>
      <c r="Q249" s="2228"/>
      <c r="R249" s="404"/>
      <c r="S249" s="404"/>
      <c r="T249" s="404"/>
      <c r="U249" s="404"/>
    </row>
    <row r="250" spans="1:21" ht="12.6" customHeight="1" outlineLevel="1">
      <c r="A250" s="907">
        <v>43210</v>
      </c>
      <c r="B250" s="2156">
        <v>43207</v>
      </c>
      <c r="C250" s="904">
        <v>43237</v>
      </c>
      <c r="D250" s="904">
        <v>43237</v>
      </c>
      <c r="E250" s="367" t="s">
        <v>3334</v>
      </c>
      <c r="F250" s="404" t="s">
        <v>2831</v>
      </c>
      <c r="G250" s="404" t="s">
        <v>17577</v>
      </c>
      <c r="H250" s="404"/>
      <c r="I250" s="404"/>
      <c r="J250" s="404" t="s">
        <v>2033</v>
      </c>
      <c r="K250" s="404"/>
      <c r="L250" s="613">
        <f t="shared" si="6"/>
        <v>3</v>
      </c>
      <c r="M250" s="1795">
        <f t="shared" si="7"/>
        <v>2</v>
      </c>
      <c r="N250" s="2050"/>
      <c r="O250" s="2050">
        <v>18</v>
      </c>
      <c r="P250" s="404"/>
      <c r="Q250" s="2228"/>
      <c r="R250" s="404"/>
      <c r="S250" s="404"/>
      <c r="T250" s="404"/>
      <c r="U250" s="404"/>
    </row>
    <row r="251" spans="1:21" ht="12.6" customHeight="1" outlineLevel="1">
      <c r="A251" s="907">
        <v>43210</v>
      </c>
      <c r="B251" s="2156">
        <v>43207</v>
      </c>
      <c r="C251" s="904">
        <v>43237</v>
      </c>
      <c r="D251" s="904">
        <v>43237</v>
      </c>
      <c r="E251" s="367" t="s">
        <v>3334</v>
      </c>
      <c r="F251" s="404" t="s">
        <v>17578</v>
      </c>
      <c r="G251" s="404" t="s">
        <v>17579</v>
      </c>
      <c r="H251" s="404"/>
      <c r="I251" s="404"/>
      <c r="J251" s="404" t="s">
        <v>2033</v>
      </c>
      <c r="K251" s="404"/>
      <c r="L251" s="730">
        <f t="shared" si="6"/>
        <v>3</v>
      </c>
      <c r="M251" s="2066">
        <f t="shared" si="7"/>
        <v>2</v>
      </c>
      <c r="N251" s="2050"/>
      <c r="O251" s="2050">
        <v>19</v>
      </c>
      <c r="P251" s="404"/>
      <c r="Q251" s="2239"/>
      <c r="R251" s="404"/>
      <c r="S251" s="404"/>
      <c r="T251" s="404"/>
      <c r="U251" s="404"/>
    </row>
    <row r="252" spans="1:21" ht="12.6" customHeight="1" outlineLevel="1">
      <c r="A252" s="919">
        <v>43210</v>
      </c>
      <c r="B252" s="2156">
        <v>43199</v>
      </c>
      <c r="C252" s="907">
        <v>43229</v>
      </c>
      <c r="D252" s="904">
        <v>43229</v>
      </c>
      <c r="E252" s="427" t="s">
        <v>3334</v>
      </c>
      <c r="F252" s="2096" t="s">
        <v>14855</v>
      </c>
      <c r="G252" s="421" t="s">
        <v>17580</v>
      </c>
      <c r="H252" s="421" t="s">
        <v>17581</v>
      </c>
      <c r="I252" s="421"/>
      <c r="J252" s="404" t="s">
        <v>2846</v>
      </c>
      <c r="K252" s="421"/>
      <c r="L252" s="730">
        <f t="shared" si="6"/>
        <v>11</v>
      </c>
      <c r="M252" s="2066">
        <f t="shared" si="7"/>
        <v>8</v>
      </c>
      <c r="N252" s="2050"/>
      <c r="O252" s="2050">
        <v>20</v>
      </c>
      <c r="P252" s="421"/>
      <c r="Q252" s="2239"/>
      <c r="R252" s="421"/>
      <c r="S252" s="421"/>
      <c r="T252" s="421"/>
      <c r="U252" s="421"/>
    </row>
    <row r="253" spans="1:21" ht="12.6" customHeight="1" outlineLevel="1">
      <c r="A253" s="919">
        <v>43211</v>
      </c>
      <c r="B253" s="2156">
        <v>43210</v>
      </c>
      <c r="C253" s="907">
        <v>43214</v>
      </c>
      <c r="D253" s="904">
        <v>43214</v>
      </c>
      <c r="E253" s="427" t="s">
        <v>3334</v>
      </c>
      <c r="F253" s="421" t="s">
        <v>17582</v>
      </c>
      <c r="G253" s="421" t="s">
        <v>17583</v>
      </c>
      <c r="H253" s="421" t="s">
        <v>12664</v>
      </c>
      <c r="I253" s="421"/>
      <c r="J253" s="404" t="s">
        <v>2034</v>
      </c>
      <c r="K253" s="404"/>
      <c r="L253" s="613">
        <f t="shared" si="6"/>
        <v>1</v>
      </c>
      <c r="M253" s="1795">
        <f t="shared" si="7"/>
        <v>0</v>
      </c>
      <c r="N253" s="2050"/>
      <c r="O253" s="2050">
        <v>21</v>
      </c>
      <c r="P253" s="404"/>
      <c r="Q253" s="2228"/>
      <c r="R253" s="404"/>
      <c r="S253" s="404"/>
      <c r="T253" s="404"/>
      <c r="U253" s="404"/>
    </row>
    <row r="254" spans="1:21" ht="12.6" customHeight="1" outlineLevel="1">
      <c r="A254" s="2249">
        <v>43214</v>
      </c>
      <c r="B254" s="2156">
        <v>43213</v>
      </c>
      <c r="C254" s="904">
        <v>43227</v>
      </c>
      <c r="D254" s="904">
        <v>43243</v>
      </c>
      <c r="E254" s="367" t="s">
        <v>3334</v>
      </c>
      <c r="F254" s="404" t="s">
        <v>17578</v>
      </c>
      <c r="G254" s="404" t="s">
        <v>17584</v>
      </c>
      <c r="H254" s="404"/>
      <c r="I254" s="404"/>
      <c r="J254" s="404" t="s">
        <v>2033</v>
      </c>
      <c r="K254" s="404"/>
      <c r="L254" s="730">
        <f t="shared" si="6"/>
        <v>1</v>
      </c>
      <c r="M254" s="2066">
        <f t="shared" si="7"/>
        <v>0</v>
      </c>
      <c r="N254" s="2050"/>
      <c r="O254" s="2050">
        <v>22</v>
      </c>
      <c r="P254" s="404"/>
      <c r="Q254" s="2239"/>
      <c r="R254" s="404"/>
      <c r="S254" s="404"/>
      <c r="T254" s="404"/>
      <c r="U254" s="404"/>
    </row>
    <row r="255" spans="1:21" ht="12.6" customHeight="1" outlineLevel="1">
      <c r="A255" s="905">
        <v>43213</v>
      </c>
      <c r="B255" s="2154">
        <v>43202</v>
      </c>
      <c r="C255" s="905">
        <v>43214</v>
      </c>
      <c r="D255" s="905">
        <v>43214</v>
      </c>
      <c r="E255" s="367" t="s">
        <v>3334</v>
      </c>
      <c r="F255" s="404" t="s">
        <v>17585</v>
      </c>
      <c r="G255" s="404" t="s">
        <v>17586</v>
      </c>
      <c r="H255" s="404"/>
      <c r="I255" s="404"/>
      <c r="J255" s="404" t="s">
        <v>2042</v>
      </c>
      <c r="K255" s="404"/>
      <c r="L255" s="613">
        <f t="shared" si="6"/>
        <v>11</v>
      </c>
      <c r="M255" s="1795">
        <f t="shared" si="7"/>
        <v>6</v>
      </c>
      <c r="N255" s="2050"/>
      <c r="O255" s="2050">
        <v>23</v>
      </c>
      <c r="P255" s="404"/>
      <c r="Q255" s="2228"/>
      <c r="R255" s="404"/>
      <c r="S255" s="404"/>
      <c r="T255" s="404"/>
      <c r="U255" s="404"/>
    </row>
    <row r="256" spans="1:21" ht="12.6" customHeight="1" outlineLevel="1">
      <c r="A256" s="923">
        <v>43214</v>
      </c>
      <c r="B256" s="2156">
        <v>43193</v>
      </c>
      <c r="C256" s="904">
        <v>43220</v>
      </c>
      <c r="D256" s="904">
        <v>43224</v>
      </c>
      <c r="E256" s="367" t="s">
        <v>3334</v>
      </c>
      <c r="F256" s="404" t="s">
        <v>17587</v>
      </c>
      <c r="G256" s="404" t="s">
        <v>17588</v>
      </c>
      <c r="H256" s="404" t="s">
        <v>17447</v>
      </c>
      <c r="I256" s="404"/>
      <c r="J256" s="404" t="s">
        <v>2034</v>
      </c>
      <c r="K256" s="404"/>
      <c r="L256" s="613">
        <f t="shared" si="6"/>
        <v>21</v>
      </c>
      <c r="M256" s="1795">
        <f t="shared" si="7"/>
        <v>14</v>
      </c>
      <c r="N256" s="2050"/>
      <c r="O256" s="2050">
        <v>24</v>
      </c>
      <c r="P256" s="404"/>
      <c r="Q256" s="2228"/>
      <c r="R256" s="404"/>
      <c r="S256" s="404"/>
      <c r="T256" s="404"/>
      <c r="U256" s="404"/>
    </row>
    <row r="257" spans="1:21" ht="12.6" customHeight="1" outlineLevel="1">
      <c r="A257" s="923">
        <v>43214</v>
      </c>
      <c r="B257" s="2156">
        <v>43210</v>
      </c>
      <c r="C257" s="904">
        <v>43240</v>
      </c>
      <c r="D257" s="904">
        <v>43240</v>
      </c>
      <c r="E257" s="367" t="s">
        <v>3334</v>
      </c>
      <c r="F257" s="404" t="s">
        <v>17589</v>
      </c>
      <c r="G257" s="404" t="s">
        <v>17590</v>
      </c>
      <c r="H257" s="404" t="s">
        <v>12664</v>
      </c>
      <c r="I257" s="404"/>
      <c r="J257" s="404" t="s">
        <v>2033</v>
      </c>
      <c r="K257" s="404"/>
      <c r="L257" s="730">
        <f t="shared" si="6"/>
        <v>4</v>
      </c>
      <c r="M257" s="2066">
        <f t="shared" si="7"/>
        <v>1</v>
      </c>
      <c r="N257" s="2050"/>
      <c r="O257" s="2050">
        <v>25</v>
      </c>
      <c r="P257" s="404"/>
      <c r="Q257" s="2239"/>
      <c r="R257" s="404"/>
      <c r="S257" s="404"/>
      <c r="T257" s="404"/>
      <c r="U257" s="404"/>
    </row>
    <row r="258" spans="1:21" ht="12.6" customHeight="1" outlineLevel="1">
      <c r="A258" s="923">
        <v>43214</v>
      </c>
      <c r="B258" s="2156">
        <v>43201</v>
      </c>
      <c r="C258" s="907">
        <v>43231</v>
      </c>
      <c r="D258" s="904">
        <v>43231</v>
      </c>
      <c r="E258" s="427" t="s">
        <v>3334</v>
      </c>
      <c r="F258" s="421" t="s">
        <v>17591</v>
      </c>
      <c r="G258" s="421" t="s">
        <v>17592</v>
      </c>
      <c r="H258" s="421"/>
      <c r="I258" s="421"/>
      <c r="J258" s="404" t="s">
        <v>2034</v>
      </c>
      <c r="K258" s="404"/>
      <c r="L258" s="613">
        <f t="shared" ref="L258:L321" si="8">(A258-B258)</f>
        <v>13</v>
      </c>
      <c r="M258" s="1795">
        <f t="shared" ref="M258:M321" si="9">NETWORKDAYS(B258,A258,A258:B258)</f>
        <v>8</v>
      </c>
      <c r="N258" s="2050"/>
      <c r="O258" s="2050">
        <v>26</v>
      </c>
      <c r="P258" s="404"/>
      <c r="Q258" s="2228"/>
      <c r="R258" s="404"/>
      <c r="S258" s="404"/>
      <c r="T258" s="404"/>
      <c r="U258" s="404"/>
    </row>
    <row r="259" spans="1:21" ht="12.6" customHeight="1" outlineLevel="1">
      <c r="A259" s="923">
        <v>43214</v>
      </c>
      <c r="B259" s="2156">
        <v>43193</v>
      </c>
      <c r="C259" s="904">
        <v>43223</v>
      </c>
      <c r="D259" s="904">
        <v>43224</v>
      </c>
      <c r="E259" s="367" t="s">
        <v>3335</v>
      </c>
      <c r="F259" s="404" t="s">
        <v>15436</v>
      </c>
      <c r="G259" s="404" t="s">
        <v>17593</v>
      </c>
      <c r="H259" s="404"/>
      <c r="I259" s="404"/>
      <c r="J259" s="404" t="s">
        <v>2831</v>
      </c>
      <c r="K259" s="404"/>
      <c r="L259" s="613">
        <f t="shared" si="8"/>
        <v>21</v>
      </c>
      <c r="M259" s="1795">
        <f t="shared" si="9"/>
        <v>14</v>
      </c>
      <c r="N259" s="2050"/>
      <c r="O259" s="2050">
        <v>27</v>
      </c>
      <c r="P259" s="404"/>
      <c r="Q259" s="2228"/>
      <c r="R259" s="404"/>
      <c r="S259" s="404"/>
      <c r="T259" s="404"/>
      <c r="U259" s="404"/>
    </row>
    <row r="260" spans="1:21" ht="12.6" customHeight="1" outlineLevel="1">
      <c r="A260" s="923">
        <v>43214</v>
      </c>
      <c r="B260" s="2156">
        <v>43210</v>
      </c>
      <c r="C260" s="904">
        <v>43240</v>
      </c>
      <c r="D260" s="904">
        <v>43240</v>
      </c>
      <c r="E260" s="367" t="s">
        <v>3334</v>
      </c>
      <c r="F260" s="404" t="s">
        <v>17589</v>
      </c>
      <c r="G260" s="404" t="s">
        <v>17590</v>
      </c>
      <c r="H260" s="404" t="s">
        <v>12664</v>
      </c>
      <c r="I260" s="404"/>
      <c r="J260" s="404" t="s">
        <v>2033</v>
      </c>
      <c r="K260" s="404"/>
      <c r="L260" s="613">
        <f t="shared" si="8"/>
        <v>4</v>
      </c>
      <c r="M260" s="1795">
        <f t="shared" si="9"/>
        <v>1</v>
      </c>
      <c r="N260" s="2050"/>
      <c r="O260" s="2050">
        <v>28</v>
      </c>
      <c r="P260" s="404"/>
      <c r="Q260" s="2228"/>
      <c r="R260" s="404"/>
      <c r="S260" s="404"/>
      <c r="T260" s="404"/>
      <c r="U260" s="404"/>
    </row>
    <row r="261" spans="1:21" ht="12.6" customHeight="1" outlineLevel="1">
      <c r="A261" s="919">
        <v>43215</v>
      </c>
      <c r="B261" s="2156">
        <v>43201</v>
      </c>
      <c r="C261" s="907">
        <v>43222</v>
      </c>
      <c r="D261" s="904">
        <v>43222</v>
      </c>
      <c r="E261" s="427" t="s">
        <v>3335</v>
      </c>
      <c r="F261" s="421" t="s">
        <v>17594</v>
      </c>
      <c r="G261" s="421" t="s">
        <v>17595</v>
      </c>
      <c r="H261" s="421" t="s">
        <v>17596</v>
      </c>
      <c r="I261" s="421"/>
      <c r="J261" s="404" t="s">
        <v>2846</v>
      </c>
      <c r="K261" s="421"/>
      <c r="L261" s="613">
        <f t="shared" si="8"/>
        <v>14</v>
      </c>
      <c r="M261" s="1795">
        <f t="shared" si="9"/>
        <v>9</v>
      </c>
      <c r="N261" s="2050"/>
      <c r="O261" s="2050">
        <v>29</v>
      </c>
      <c r="P261" s="421"/>
      <c r="Q261" s="2239"/>
      <c r="R261" s="421"/>
      <c r="S261" s="421"/>
      <c r="T261" s="421"/>
      <c r="U261" s="421"/>
    </row>
    <row r="262" spans="1:21" ht="12.6" customHeight="1" outlineLevel="1">
      <c r="A262" s="919">
        <v>43215</v>
      </c>
      <c r="B262" s="2156">
        <v>43202</v>
      </c>
      <c r="C262" s="907">
        <v>43232</v>
      </c>
      <c r="D262" s="904">
        <v>43232</v>
      </c>
      <c r="E262" s="427" t="s">
        <v>3334</v>
      </c>
      <c r="F262" s="421" t="s">
        <v>17597</v>
      </c>
      <c r="G262" s="421" t="s">
        <v>17598</v>
      </c>
      <c r="H262" s="421" t="s">
        <v>17596</v>
      </c>
      <c r="I262" s="421"/>
      <c r="J262" s="404" t="s">
        <v>2846</v>
      </c>
      <c r="K262" s="421"/>
      <c r="L262" s="613">
        <f t="shared" si="8"/>
        <v>13</v>
      </c>
      <c r="M262" s="1795">
        <f t="shared" si="9"/>
        <v>8</v>
      </c>
      <c r="N262" s="2050"/>
      <c r="O262" s="2050">
        <v>30</v>
      </c>
      <c r="P262" s="421"/>
      <c r="Q262" s="2239"/>
      <c r="R262" s="421"/>
      <c r="S262" s="421"/>
      <c r="T262" s="421"/>
      <c r="U262" s="421"/>
    </row>
    <row r="263" spans="1:21" ht="12.6" customHeight="1" outlineLevel="1">
      <c r="A263" s="919">
        <v>43216</v>
      </c>
      <c r="B263" s="2156">
        <v>43196</v>
      </c>
      <c r="C263" s="907">
        <v>43226</v>
      </c>
      <c r="D263" s="904">
        <v>43226</v>
      </c>
      <c r="E263" s="427" t="s">
        <v>3334</v>
      </c>
      <c r="F263" s="421" t="s">
        <v>17599</v>
      </c>
      <c r="G263" s="421" t="s">
        <v>17600</v>
      </c>
      <c r="H263" s="421"/>
      <c r="I263" s="421"/>
      <c r="J263" s="404" t="s">
        <v>2846</v>
      </c>
      <c r="K263" s="421"/>
      <c r="L263" s="613">
        <f t="shared" si="8"/>
        <v>20</v>
      </c>
      <c r="M263" s="1795">
        <f t="shared" si="9"/>
        <v>13</v>
      </c>
      <c r="N263" s="2050"/>
      <c r="O263" s="2050">
        <v>31</v>
      </c>
      <c r="P263" s="421"/>
      <c r="Q263" s="2239"/>
      <c r="R263" s="421"/>
      <c r="S263" s="421"/>
      <c r="T263" s="421"/>
      <c r="U263" s="421"/>
    </row>
    <row r="264" spans="1:21" ht="12.6" customHeight="1" outlineLevel="1">
      <c r="A264" s="919">
        <v>43216</v>
      </c>
      <c r="B264" s="2156">
        <v>43214</v>
      </c>
      <c r="C264" s="904">
        <v>43216</v>
      </c>
      <c r="D264" s="904">
        <v>43216</v>
      </c>
      <c r="E264" s="367" t="s">
        <v>3334</v>
      </c>
      <c r="F264" s="404" t="s">
        <v>17601</v>
      </c>
      <c r="G264" s="404" t="s">
        <v>17602</v>
      </c>
      <c r="H264" s="404" t="s">
        <v>12494</v>
      </c>
      <c r="I264" s="404"/>
      <c r="J264" s="404" t="s">
        <v>2033</v>
      </c>
      <c r="K264" s="404"/>
      <c r="L264" s="730">
        <f t="shared" si="8"/>
        <v>2</v>
      </c>
      <c r="M264" s="2066">
        <f t="shared" si="9"/>
        <v>1</v>
      </c>
      <c r="N264" s="2050"/>
      <c r="O264" s="2050">
        <v>32</v>
      </c>
      <c r="P264" s="404"/>
      <c r="Q264" s="2239"/>
      <c r="R264" s="404"/>
      <c r="S264" s="404"/>
      <c r="T264" s="404"/>
      <c r="U264" s="404"/>
    </row>
    <row r="265" spans="1:21" ht="12.6" customHeight="1" outlineLevel="1">
      <c r="A265" s="919">
        <v>43216</v>
      </c>
      <c r="B265" s="2156">
        <v>43214</v>
      </c>
      <c r="C265" s="904">
        <v>43234</v>
      </c>
      <c r="D265" s="904">
        <v>43234</v>
      </c>
      <c r="E265" s="367" t="s">
        <v>3334</v>
      </c>
      <c r="F265" s="404" t="s">
        <v>17603</v>
      </c>
      <c r="G265" s="404" t="s">
        <v>17604</v>
      </c>
      <c r="H265" s="404"/>
      <c r="I265" s="404"/>
      <c r="J265" s="404" t="s">
        <v>2033</v>
      </c>
      <c r="K265" s="404"/>
      <c r="L265" s="613">
        <f t="shared" si="8"/>
        <v>2</v>
      </c>
      <c r="M265" s="1795">
        <f t="shared" si="9"/>
        <v>1</v>
      </c>
      <c r="N265" s="2050"/>
      <c r="O265" s="2050">
        <v>33</v>
      </c>
      <c r="P265" s="404"/>
      <c r="Q265" s="2228"/>
      <c r="R265" s="404"/>
      <c r="S265" s="404"/>
      <c r="T265" s="404"/>
      <c r="U265" s="404"/>
    </row>
    <row r="266" spans="1:21" ht="12.6" customHeight="1" outlineLevel="1">
      <c r="A266" s="919">
        <v>43216</v>
      </c>
      <c r="B266" s="2156">
        <v>43209</v>
      </c>
      <c r="C266" s="904">
        <v>43239</v>
      </c>
      <c r="D266" s="904">
        <v>43239</v>
      </c>
      <c r="E266" s="367" t="s">
        <v>3334</v>
      </c>
      <c r="F266" s="404" t="s">
        <v>17605</v>
      </c>
      <c r="G266" s="404" t="s">
        <v>17606</v>
      </c>
      <c r="H266" s="404"/>
      <c r="I266" s="404"/>
      <c r="J266" s="404" t="s">
        <v>2033</v>
      </c>
      <c r="K266" s="404"/>
      <c r="L266" s="613">
        <f t="shared" si="8"/>
        <v>7</v>
      </c>
      <c r="M266" s="1795">
        <f t="shared" si="9"/>
        <v>4</v>
      </c>
      <c r="N266" s="2050"/>
      <c r="O266" s="2050">
        <v>34</v>
      </c>
      <c r="P266" s="404"/>
      <c r="Q266" s="2228"/>
      <c r="R266" s="404"/>
      <c r="S266" s="404"/>
      <c r="T266" s="404"/>
      <c r="U266" s="404"/>
    </row>
    <row r="267" spans="1:21" ht="12.6" customHeight="1" outlineLevel="1">
      <c r="A267" s="919">
        <v>43216</v>
      </c>
      <c r="B267" s="2156">
        <v>43214</v>
      </c>
      <c r="C267" s="904">
        <v>43230</v>
      </c>
      <c r="D267" s="904">
        <v>43244</v>
      </c>
      <c r="E267" s="367" t="s">
        <v>3334</v>
      </c>
      <c r="F267" s="404" t="s">
        <v>12373</v>
      </c>
      <c r="G267" s="404" t="s">
        <v>17607</v>
      </c>
      <c r="H267" s="404"/>
      <c r="I267" s="404"/>
      <c r="J267" s="404" t="s">
        <v>2033</v>
      </c>
      <c r="K267" s="404"/>
      <c r="L267" s="613">
        <f t="shared" si="8"/>
        <v>2</v>
      </c>
      <c r="M267" s="1795">
        <f t="shared" si="9"/>
        <v>1</v>
      </c>
      <c r="N267" s="2050"/>
      <c r="O267" s="2050">
        <v>35</v>
      </c>
      <c r="P267" s="404"/>
      <c r="Q267" s="2239"/>
      <c r="R267" s="404"/>
      <c r="S267" s="404"/>
      <c r="T267" s="404"/>
      <c r="U267" s="404"/>
    </row>
    <row r="268" spans="1:21" ht="12.6" customHeight="1" outlineLevel="1">
      <c r="A268" s="919">
        <v>43217</v>
      </c>
      <c r="B268" s="2156">
        <v>43201</v>
      </c>
      <c r="C268" s="907">
        <v>43231</v>
      </c>
      <c r="D268" s="904">
        <v>43231</v>
      </c>
      <c r="E268" s="427" t="s">
        <v>3334</v>
      </c>
      <c r="F268" s="421" t="s">
        <v>17608</v>
      </c>
      <c r="G268" s="421" t="s">
        <v>17609</v>
      </c>
      <c r="H268" s="421" t="s">
        <v>12912</v>
      </c>
      <c r="I268" s="421"/>
      <c r="J268" s="404" t="s">
        <v>2846</v>
      </c>
      <c r="K268" s="421"/>
      <c r="L268" s="613">
        <f t="shared" si="8"/>
        <v>16</v>
      </c>
      <c r="M268" s="1795">
        <f t="shared" si="9"/>
        <v>11</v>
      </c>
      <c r="N268" s="2050"/>
      <c r="O268" s="2050">
        <v>36</v>
      </c>
      <c r="P268" s="421"/>
      <c r="Q268" s="2239"/>
      <c r="R268" s="421"/>
      <c r="S268" s="421"/>
      <c r="T268" s="421"/>
      <c r="U268" s="421"/>
    </row>
    <row r="269" spans="1:21" ht="12.6" customHeight="1" outlineLevel="1">
      <c r="A269" s="905">
        <v>43217</v>
      </c>
      <c r="B269" s="2154">
        <v>43202</v>
      </c>
      <c r="C269" s="912">
        <v>43234</v>
      </c>
      <c r="D269" s="912">
        <v>43234</v>
      </c>
      <c r="E269" s="367" t="s">
        <v>3335</v>
      </c>
      <c r="F269" s="404" t="s">
        <v>17610</v>
      </c>
      <c r="G269" s="404" t="s">
        <v>17611</v>
      </c>
      <c r="H269" s="404" t="s">
        <v>12632</v>
      </c>
      <c r="I269" s="404"/>
      <c r="J269" s="404" t="s">
        <v>2042</v>
      </c>
      <c r="K269" s="404"/>
      <c r="L269" s="613">
        <f t="shared" si="8"/>
        <v>15</v>
      </c>
      <c r="M269" s="1795">
        <f t="shared" si="9"/>
        <v>10</v>
      </c>
      <c r="N269" s="2050"/>
      <c r="O269" s="2050">
        <v>37</v>
      </c>
      <c r="P269" s="404"/>
      <c r="Q269" s="2239"/>
      <c r="R269" s="404"/>
      <c r="S269" s="404"/>
      <c r="T269" s="404"/>
      <c r="U269" s="404"/>
    </row>
    <row r="270" spans="1:21" ht="12.6" customHeight="1" outlineLevel="1">
      <c r="A270" s="905">
        <v>43217</v>
      </c>
      <c r="B270" s="2154">
        <v>43200</v>
      </c>
      <c r="C270" s="912">
        <v>43230</v>
      </c>
      <c r="D270" s="912">
        <v>43230</v>
      </c>
      <c r="E270" s="367" t="s">
        <v>3335</v>
      </c>
      <c r="F270" s="404" t="s">
        <v>2632</v>
      </c>
      <c r="G270" s="404" t="s">
        <v>17612</v>
      </c>
      <c r="H270" s="404" t="s">
        <v>15142</v>
      </c>
      <c r="I270" s="404"/>
      <c r="J270" s="404" t="s">
        <v>2042</v>
      </c>
      <c r="K270" s="404"/>
      <c r="L270" s="730">
        <f t="shared" si="8"/>
        <v>17</v>
      </c>
      <c r="M270" s="2066">
        <f t="shared" si="9"/>
        <v>12</v>
      </c>
      <c r="N270" s="2050"/>
      <c r="O270" s="2050">
        <v>38</v>
      </c>
      <c r="P270" s="404"/>
      <c r="Q270" s="2239"/>
      <c r="R270" s="404"/>
      <c r="S270" s="404"/>
      <c r="T270" s="404"/>
      <c r="U270" s="404"/>
    </row>
    <row r="271" spans="1:21" ht="12.6" customHeight="1" outlineLevel="1">
      <c r="A271" s="905">
        <v>43217</v>
      </c>
      <c r="B271" s="2156">
        <v>43214</v>
      </c>
      <c r="C271" s="907">
        <v>43223</v>
      </c>
      <c r="D271" s="904">
        <v>43223</v>
      </c>
      <c r="E271" s="427" t="s">
        <v>3334</v>
      </c>
      <c r="F271" s="421" t="s">
        <v>17613</v>
      </c>
      <c r="G271" s="421" t="s">
        <v>17614</v>
      </c>
      <c r="H271" s="421" t="s">
        <v>12912</v>
      </c>
      <c r="I271" s="421"/>
      <c r="J271" s="404" t="s">
        <v>2034</v>
      </c>
      <c r="K271" s="404"/>
      <c r="L271" s="613">
        <f t="shared" si="8"/>
        <v>3</v>
      </c>
      <c r="M271" s="1795">
        <f t="shared" si="9"/>
        <v>2</v>
      </c>
      <c r="N271" s="2050"/>
      <c r="O271" s="2050">
        <v>39</v>
      </c>
      <c r="P271" s="404"/>
      <c r="Q271" s="2228"/>
      <c r="R271" s="404"/>
      <c r="S271" s="404"/>
      <c r="T271" s="404"/>
      <c r="U271" s="404"/>
    </row>
    <row r="272" spans="1:21" ht="12.6" customHeight="1" outlineLevel="1">
      <c r="A272" s="905">
        <v>43217</v>
      </c>
      <c r="B272" s="2156">
        <v>43196</v>
      </c>
      <c r="C272" s="2058">
        <v>43227</v>
      </c>
      <c r="D272" s="2058">
        <v>43227</v>
      </c>
      <c r="E272" s="367" t="s">
        <v>3335</v>
      </c>
      <c r="F272" s="404" t="s">
        <v>17615</v>
      </c>
      <c r="G272" s="404" t="s">
        <v>17616</v>
      </c>
      <c r="H272" s="404" t="s">
        <v>15119</v>
      </c>
      <c r="I272" s="404"/>
      <c r="J272" s="404" t="s">
        <v>2042</v>
      </c>
      <c r="K272" s="404"/>
      <c r="L272" s="613">
        <f t="shared" si="8"/>
        <v>21</v>
      </c>
      <c r="M272" s="1795">
        <f t="shared" si="9"/>
        <v>14</v>
      </c>
      <c r="N272" s="2050"/>
      <c r="O272" s="2050">
        <v>40</v>
      </c>
      <c r="P272" s="404"/>
      <c r="Q272" s="2228"/>
      <c r="R272" s="404"/>
      <c r="S272" s="404"/>
      <c r="T272" s="404"/>
      <c r="U272" s="404"/>
    </row>
    <row r="273" spans="1:21" ht="12.6" customHeight="1" outlineLevel="1">
      <c r="A273" s="905">
        <v>43217</v>
      </c>
      <c r="B273" s="2156">
        <v>43202</v>
      </c>
      <c r="C273" s="904">
        <v>43209</v>
      </c>
      <c r="D273" s="904">
        <v>43234</v>
      </c>
      <c r="E273" s="367" t="s">
        <v>3334</v>
      </c>
      <c r="F273" s="404" t="s">
        <v>17518</v>
      </c>
      <c r="G273" s="404" t="s">
        <v>17617</v>
      </c>
      <c r="H273" s="404" t="s">
        <v>12664</v>
      </c>
      <c r="I273" s="404"/>
      <c r="J273" s="404" t="s">
        <v>2969</v>
      </c>
      <c r="K273" s="404"/>
      <c r="L273" s="613">
        <f t="shared" si="8"/>
        <v>15</v>
      </c>
      <c r="M273" s="1795">
        <f t="shared" si="9"/>
        <v>10</v>
      </c>
      <c r="N273" s="2050"/>
      <c r="O273" s="2050">
        <v>41</v>
      </c>
      <c r="P273" s="404"/>
      <c r="Q273" s="2239"/>
      <c r="R273" s="404"/>
      <c r="S273" s="404"/>
      <c r="T273" s="404"/>
      <c r="U273" s="404"/>
    </row>
    <row r="274" spans="1:21" ht="12.6" customHeight="1" outlineLevel="1">
      <c r="A274" s="905">
        <v>43222</v>
      </c>
      <c r="B274" s="2156">
        <v>43211</v>
      </c>
      <c r="C274" s="904">
        <v>43241</v>
      </c>
      <c r="D274" s="904">
        <v>43241</v>
      </c>
      <c r="E274" s="367" t="s">
        <v>3334</v>
      </c>
      <c r="F274" s="404" t="s">
        <v>17618</v>
      </c>
      <c r="G274" s="404" t="s">
        <v>17619</v>
      </c>
      <c r="H274" s="404"/>
      <c r="I274" s="404"/>
      <c r="J274" s="404" t="s">
        <v>2033</v>
      </c>
      <c r="K274" s="404"/>
      <c r="L274" s="613">
        <f t="shared" si="8"/>
        <v>11</v>
      </c>
      <c r="M274" s="1795">
        <f t="shared" si="9"/>
        <v>7</v>
      </c>
      <c r="N274" s="2050"/>
      <c r="O274" s="2050">
        <v>42</v>
      </c>
      <c r="P274" s="404"/>
      <c r="Q274" s="2228"/>
      <c r="R274" s="404"/>
      <c r="S274" s="404"/>
      <c r="T274" s="404"/>
      <c r="U274" s="404"/>
    </row>
    <row r="275" spans="1:21" ht="12.6" customHeight="1" outlineLevel="1">
      <c r="A275" s="905">
        <v>43222</v>
      </c>
      <c r="B275" s="2154">
        <v>43213</v>
      </c>
      <c r="C275" s="905">
        <v>43217</v>
      </c>
      <c r="D275" s="904">
        <v>43243</v>
      </c>
      <c r="E275" s="367" t="s">
        <v>3334</v>
      </c>
      <c r="F275" s="404" t="s">
        <v>17620</v>
      </c>
      <c r="G275" s="404" t="s">
        <v>17621</v>
      </c>
      <c r="H275" s="421" t="s">
        <v>12912</v>
      </c>
      <c r="I275" s="404"/>
      <c r="J275" s="404" t="s">
        <v>2042</v>
      </c>
      <c r="K275" s="404"/>
      <c r="L275" s="613">
        <f t="shared" si="8"/>
        <v>9</v>
      </c>
      <c r="M275" s="1795">
        <f t="shared" si="9"/>
        <v>6</v>
      </c>
      <c r="N275" s="2050"/>
      <c r="O275" s="2050">
        <v>43</v>
      </c>
      <c r="P275" s="404"/>
      <c r="Q275" s="2228"/>
      <c r="R275" s="404"/>
      <c r="S275" s="404"/>
      <c r="T275" s="404"/>
      <c r="U275" s="404"/>
    </row>
    <row r="276" spans="1:21" ht="12.6" customHeight="1" outlineLevel="1">
      <c r="A276" s="905">
        <v>43222</v>
      </c>
      <c r="B276" s="2154">
        <v>43213</v>
      </c>
      <c r="C276" s="904">
        <v>43223</v>
      </c>
      <c r="D276" s="904">
        <v>43223</v>
      </c>
      <c r="E276" s="367" t="s">
        <v>3335</v>
      </c>
      <c r="F276" s="404" t="s">
        <v>2548</v>
      </c>
      <c r="G276" s="404" t="s">
        <v>17622</v>
      </c>
      <c r="H276" s="404"/>
      <c r="I276" s="404"/>
      <c r="J276" s="404" t="s">
        <v>2033</v>
      </c>
      <c r="K276" s="404"/>
      <c r="L276" s="730">
        <f t="shared" si="8"/>
        <v>9</v>
      </c>
      <c r="M276" s="2066">
        <f t="shared" si="9"/>
        <v>6</v>
      </c>
      <c r="N276" s="2050"/>
      <c r="O276" s="2050">
        <v>44</v>
      </c>
      <c r="P276" s="404"/>
      <c r="Q276" s="2228"/>
      <c r="R276" s="404"/>
      <c r="S276" s="404"/>
      <c r="T276" s="404"/>
      <c r="U276" s="404"/>
    </row>
    <row r="277" spans="1:21" ht="12.6" customHeight="1" outlineLevel="1">
      <c r="A277" s="919">
        <v>43217</v>
      </c>
      <c r="B277" s="2156">
        <v>43201</v>
      </c>
      <c r="C277" s="907">
        <v>43231</v>
      </c>
      <c r="D277" s="904">
        <v>43231</v>
      </c>
      <c r="E277" s="427" t="s">
        <v>3334</v>
      </c>
      <c r="F277" s="421" t="s">
        <v>17608</v>
      </c>
      <c r="G277" s="421" t="s">
        <v>17609</v>
      </c>
      <c r="H277" s="421" t="s">
        <v>12912</v>
      </c>
      <c r="I277" s="421"/>
      <c r="J277" s="404" t="s">
        <v>2846</v>
      </c>
      <c r="K277" s="421"/>
      <c r="L277" s="613">
        <f t="shared" si="8"/>
        <v>16</v>
      </c>
      <c r="M277" s="1795">
        <f t="shared" si="9"/>
        <v>11</v>
      </c>
      <c r="N277" s="2050"/>
      <c r="O277" s="2050">
        <v>45</v>
      </c>
      <c r="P277" s="421"/>
      <c r="Q277" s="2239"/>
      <c r="R277" s="421"/>
      <c r="S277" s="421"/>
      <c r="T277" s="421"/>
      <c r="U277" s="421"/>
    </row>
    <row r="278" spans="1:21" ht="12.6" customHeight="1" outlineLevel="1">
      <c r="A278" s="905">
        <v>43222</v>
      </c>
      <c r="B278" s="2156">
        <v>43196</v>
      </c>
      <c r="C278" s="904">
        <v>43226</v>
      </c>
      <c r="D278" s="904">
        <v>43226</v>
      </c>
      <c r="E278" s="367" t="s">
        <v>3335</v>
      </c>
      <c r="F278" s="404" t="s">
        <v>17623</v>
      </c>
      <c r="G278" s="404" t="s">
        <v>17624</v>
      </c>
      <c r="H278" s="404"/>
      <c r="I278" s="404"/>
      <c r="J278" s="404" t="s">
        <v>2831</v>
      </c>
      <c r="K278" s="404"/>
      <c r="L278" s="613">
        <f t="shared" si="8"/>
        <v>26</v>
      </c>
      <c r="M278" s="1795">
        <f t="shared" si="9"/>
        <v>17</v>
      </c>
      <c r="N278" s="2050"/>
      <c r="O278" s="2050">
        <v>46</v>
      </c>
      <c r="P278" s="404"/>
      <c r="Q278" s="2228"/>
      <c r="R278" s="404"/>
      <c r="S278" s="404"/>
      <c r="T278" s="404"/>
      <c r="U278" s="404"/>
    </row>
    <row r="279" spans="1:21" ht="12.6" customHeight="1" outlineLevel="1">
      <c r="A279" s="905">
        <v>43223</v>
      </c>
      <c r="B279" s="2154">
        <v>43202</v>
      </c>
      <c r="C279" s="905">
        <v>43217</v>
      </c>
      <c r="D279" s="912">
        <v>43234</v>
      </c>
      <c r="E279" s="367" t="s">
        <v>3334</v>
      </c>
      <c r="F279" s="404" t="s">
        <v>15105</v>
      </c>
      <c r="G279" s="404" t="s">
        <v>17625</v>
      </c>
      <c r="H279" s="404" t="s">
        <v>12632</v>
      </c>
      <c r="I279" s="404"/>
      <c r="J279" s="404" t="s">
        <v>2042</v>
      </c>
      <c r="K279" s="404"/>
      <c r="L279" s="613">
        <f t="shared" si="8"/>
        <v>21</v>
      </c>
      <c r="M279" s="1795">
        <f t="shared" si="9"/>
        <v>14</v>
      </c>
      <c r="N279" s="2050"/>
      <c r="O279" s="2050">
        <v>47</v>
      </c>
      <c r="P279" s="404"/>
      <c r="Q279" s="2228"/>
      <c r="R279" s="404"/>
      <c r="S279" s="404"/>
      <c r="T279" s="404"/>
      <c r="U279" s="404"/>
    </row>
    <row r="280" spans="1:21" ht="12.6" customHeight="1" outlineLevel="1">
      <c r="A280" s="905">
        <v>43227</v>
      </c>
      <c r="B280" s="2156">
        <v>43199</v>
      </c>
      <c r="C280" s="905">
        <v>43220</v>
      </c>
      <c r="D280" s="2058">
        <v>43229</v>
      </c>
      <c r="E280" s="367" t="s">
        <v>3334</v>
      </c>
      <c r="F280" s="404" t="s">
        <v>17626</v>
      </c>
      <c r="G280" s="404" t="s">
        <v>17627</v>
      </c>
      <c r="H280" s="404" t="s">
        <v>17120</v>
      </c>
      <c r="I280" s="404"/>
      <c r="J280" s="404" t="s">
        <v>2042</v>
      </c>
      <c r="K280" s="404"/>
      <c r="L280" s="613">
        <f t="shared" si="8"/>
        <v>28</v>
      </c>
      <c r="M280" s="1795">
        <f t="shared" si="9"/>
        <v>19</v>
      </c>
      <c r="N280" s="2050"/>
      <c r="O280" s="2050">
        <v>48</v>
      </c>
      <c r="P280" s="404"/>
      <c r="Q280" s="2228"/>
      <c r="R280" s="404"/>
      <c r="S280" s="404"/>
      <c r="T280" s="404"/>
      <c r="U280" s="404"/>
    </row>
    <row r="281" spans="1:21" ht="12.6" customHeight="1" outlineLevel="1">
      <c r="A281" s="905">
        <v>43228</v>
      </c>
      <c r="B281" s="2154">
        <v>43200</v>
      </c>
      <c r="C281" s="912">
        <v>43228</v>
      </c>
      <c r="D281" s="912">
        <v>43230</v>
      </c>
      <c r="E281" s="367" t="s">
        <v>3334</v>
      </c>
      <c r="F281" s="404" t="s">
        <v>17628</v>
      </c>
      <c r="G281" s="404" t="s">
        <v>17629</v>
      </c>
      <c r="H281" s="404"/>
      <c r="I281" s="404"/>
      <c r="J281" s="404" t="s">
        <v>2042</v>
      </c>
      <c r="K281" s="404"/>
      <c r="L281" s="730">
        <f t="shared" si="8"/>
        <v>28</v>
      </c>
      <c r="M281" s="2066">
        <f t="shared" si="9"/>
        <v>19</v>
      </c>
      <c r="N281" s="2050"/>
      <c r="O281" s="2050">
        <v>49</v>
      </c>
      <c r="P281" s="404"/>
      <c r="Q281" s="2228"/>
      <c r="R281" s="404"/>
      <c r="S281" s="404"/>
      <c r="T281" s="404"/>
      <c r="U281" s="404"/>
    </row>
    <row r="282" spans="1:21" ht="12.6" customHeight="1" outlineLevel="1">
      <c r="A282" s="905">
        <v>43228</v>
      </c>
      <c r="B282" s="2154">
        <v>43209</v>
      </c>
      <c r="C282" s="2058">
        <v>43228</v>
      </c>
      <c r="D282" s="912">
        <v>43241</v>
      </c>
      <c r="E282" s="367" t="s">
        <v>3335</v>
      </c>
      <c r="F282" s="404" t="s">
        <v>2202</v>
      </c>
      <c r="G282" s="404" t="s">
        <v>17630</v>
      </c>
      <c r="H282" s="404"/>
      <c r="I282" s="404"/>
      <c r="J282" s="404" t="s">
        <v>2042</v>
      </c>
      <c r="K282" s="404"/>
      <c r="L282" s="613">
        <f t="shared" si="8"/>
        <v>19</v>
      </c>
      <c r="M282" s="1795">
        <f t="shared" si="9"/>
        <v>12</v>
      </c>
      <c r="N282" s="2050"/>
      <c r="O282" s="2050">
        <v>50</v>
      </c>
      <c r="P282" s="404"/>
      <c r="Q282" s="2228"/>
      <c r="R282" s="404"/>
      <c r="S282" s="404"/>
      <c r="T282" s="404"/>
      <c r="U282" s="404"/>
    </row>
    <row r="283" spans="1:21" ht="12.6" customHeight="1" outlineLevel="1">
      <c r="A283" s="905">
        <v>43223</v>
      </c>
      <c r="B283" s="2156">
        <v>43210</v>
      </c>
      <c r="C283" s="907">
        <v>43240</v>
      </c>
      <c r="D283" s="904">
        <v>43240</v>
      </c>
      <c r="E283" s="367" t="s">
        <v>3335</v>
      </c>
      <c r="F283" s="404" t="s">
        <v>3575</v>
      </c>
      <c r="G283" s="404" t="s">
        <v>17631</v>
      </c>
      <c r="H283" s="404"/>
      <c r="I283" s="421"/>
      <c r="J283" s="404" t="s">
        <v>2846</v>
      </c>
      <c r="K283" s="421"/>
      <c r="L283" s="613">
        <f t="shared" si="8"/>
        <v>13</v>
      </c>
      <c r="M283" s="1795">
        <f t="shared" si="9"/>
        <v>8</v>
      </c>
      <c r="N283" s="2050"/>
      <c r="O283" s="2050">
        <v>51</v>
      </c>
      <c r="P283" s="421"/>
      <c r="Q283" s="2239"/>
      <c r="R283" s="421"/>
      <c r="S283" s="421"/>
      <c r="T283" s="421"/>
      <c r="U283" s="421"/>
    </row>
    <row r="284" spans="1:21" ht="12.6" customHeight="1" outlineLevel="1">
      <c r="A284" s="905">
        <v>43228</v>
      </c>
      <c r="B284" s="2156">
        <v>43208</v>
      </c>
      <c r="C284" s="2058">
        <v>43228</v>
      </c>
      <c r="D284" s="912">
        <v>43238</v>
      </c>
      <c r="E284" s="367" t="s">
        <v>3334</v>
      </c>
      <c r="F284" s="404" t="s">
        <v>17632</v>
      </c>
      <c r="G284" s="404" t="s">
        <v>17633</v>
      </c>
      <c r="H284" s="404"/>
      <c r="I284" s="404"/>
      <c r="J284" s="404" t="s">
        <v>2042</v>
      </c>
      <c r="K284" s="404"/>
      <c r="L284" s="613">
        <f t="shared" si="8"/>
        <v>20</v>
      </c>
      <c r="M284" s="1795">
        <f t="shared" si="9"/>
        <v>13</v>
      </c>
      <c r="N284" s="2050"/>
      <c r="O284" s="2050">
        <v>52</v>
      </c>
      <c r="P284" s="404"/>
      <c r="Q284" s="2228"/>
      <c r="R284" s="404"/>
      <c r="S284" s="404"/>
      <c r="T284" s="404"/>
      <c r="U284" s="404"/>
    </row>
    <row r="285" spans="1:21" ht="12.6" customHeight="1" outlineLevel="1">
      <c r="A285" s="905">
        <v>43227</v>
      </c>
      <c r="B285" s="2156">
        <v>43210</v>
      </c>
      <c r="C285" s="904">
        <v>43217</v>
      </c>
      <c r="D285" s="904">
        <v>43241</v>
      </c>
      <c r="E285" s="367" t="s">
        <v>3334</v>
      </c>
      <c r="F285" s="404" t="s">
        <v>17634</v>
      </c>
      <c r="G285" s="404" t="s">
        <v>17635</v>
      </c>
      <c r="H285" s="404" t="s">
        <v>12912</v>
      </c>
      <c r="I285" s="404"/>
      <c r="J285" s="404" t="s">
        <v>2969</v>
      </c>
      <c r="K285" s="404"/>
      <c r="L285" s="730">
        <f t="shared" si="8"/>
        <v>17</v>
      </c>
      <c r="M285" s="2066">
        <f t="shared" si="9"/>
        <v>10</v>
      </c>
      <c r="N285" s="2050"/>
      <c r="O285" s="2050">
        <v>53</v>
      </c>
      <c r="P285" s="404"/>
      <c r="Q285" s="2228"/>
      <c r="R285" s="404"/>
      <c r="S285" s="404"/>
      <c r="T285" s="404"/>
      <c r="U285" s="404"/>
    </row>
    <row r="286" spans="1:21" ht="12.6" customHeight="1" outlineLevel="1">
      <c r="A286" s="905">
        <v>43228</v>
      </c>
      <c r="B286" s="2154">
        <v>43217</v>
      </c>
      <c r="C286" s="2058">
        <v>43228</v>
      </c>
      <c r="D286" s="912">
        <v>43248</v>
      </c>
      <c r="E286" s="367" t="s">
        <v>3334</v>
      </c>
      <c r="F286" s="404" t="s">
        <v>17636</v>
      </c>
      <c r="G286" s="404" t="s">
        <v>17637</v>
      </c>
      <c r="H286" s="404"/>
      <c r="I286" s="404"/>
      <c r="J286" s="404" t="s">
        <v>2042</v>
      </c>
      <c r="K286" s="404"/>
      <c r="L286" s="613">
        <f t="shared" si="8"/>
        <v>11</v>
      </c>
      <c r="M286" s="1795">
        <f t="shared" si="9"/>
        <v>6</v>
      </c>
      <c r="N286" s="2050"/>
      <c r="O286" s="2050">
        <v>54</v>
      </c>
      <c r="P286" s="404"/>
      <c r="Q286" s="2228"/>
      <c r="R286" s="404"/>
      <c r="S286" s="404"/>
      <c r="T286" s="404"/>
      <c r="U286" s="404"/>
    </row>
    <row r="287" spans="1:21" ht="12.6" customHeight="1" outlineLevel="1">
      <c r="A287" s="905">
        <v>43229</v>
      </c>
      <c r="B287" s="2156">
        <v>43209</v>
      </c>
      <c r="C287" s="907">
        <v>43227</v>
      </c>
      <c r="D287" s="904">
        <v>43239</v>
      </c>
      <c r="E287" s="427" t="s">
        <v>3334</v>
      </c>
      <c r="F287" s="421" t="s">
        <v>17638</v>
      </c>
      <c r="G287" s="421" t="s">
        <v>17639</v>
      </c>
      <c r="H287" s="421"/>
      <c r="I287" s="421"/>
      <c r="J287" s="404" t="s">
        <v>2034</v>
      </c>
      <c r="K287" s="404"/>
      <c r="L287" s="613">
        <f t="shared" si="8"/>
        <v>20</v>
      </c>
      <c r="M287" s="1795">
        <f t="shared" si="9"/>
        <v>13</v>
      </c>
      <c r="N287" s="2050"/>
      <c r="O287" s="2050">
        <v>55</v>
      </c>
      <c r="P287" s="404"/>
      <c r="Q287" s="2228"/>
      <c r="R287" s="404"/>
      <c r="S287" s="404"/>
      <c r="T287" s="404"/>
      <c r="U287" s="404"/>
    </row>
    <row r="288" spans="1:21" ht="12.6" customHeight="1" outlineLevel="1">
      <c r="A288" s="905">
        <v>43229</v>
      </c>
      <c r="B288" s="2156">
        <v>43203</v>
      </c>
      <c r="C288" s="904">
        <v>43217</v>
      </c>
      <c r="D288" s="904">
        <v>43233</v>
      </c>
      <c r="E288" s="367" t="s">
        <v>3334</v>
      </c>
      <c r="F288" s="404" t="s">
        <v>17640</v>
      </c>
      <c r="G288" s="404" t="s">
        <v>17641</v>
      </c>
      <c r="H288" s="404" t="s">
        <v>12664</v>
      </c>
      <c r="I288" s="404"/>
      <c r="J288" s="404" t="s">
        <v>2042</v>
      </c>
      <c r="K288" s="404"/>
      <c r="L288" s="613">
        <f t="shared" si="8"/>
        <v>26</v>
      </c>
      <c r="M288" s="1795">
        <f t="shared" si="9"/>
        <v>17</v>
      </c>
      <c r="N288" s="2050"/>
      <c r="O288" s="2050">
        <v>56</v>
      </c>
      <c r="P288" s="404"/>
      <c r="Q288" s="2228"/>
      <c r="R288" s="404"/>
      <c r="S288" s="404"/>
      <c r="T288" s="404"/>
      <c r="U288" s="404"/>
    </row>
    <row r="289" spans="1:21" ht="12.6" customHeight="1" outlineLevel="1">
      <c r="A289" s="905">
        <v>43227</v>
      </c>
      <c r="B289" s="2156">
        <v>43194</v>
      </c>
      <c r="C289" s="904">
        <v>43202</v>
      </c>
      <c r="D289" s="904">
        <v>43227</v>
      </c>
      <c r="E289" s="367" t="s">
        <v>3334</v>
      </c>
      <c r="F289" s="404" t="s">
        <v>17642</v>
      </c>
      <c r="G289" s="404" t="s">
        <v>17643</v>
      </c>
      <c r="H289" s="404"/>
      <c r="I289" s="404"/>
      <c r="J289" s="404" t="s">
        <v>2969</v>
      </c>
      <c r="K289" s="404"/>
      <c r="L289" s="730">
        <f t="shared" si="8"/>
        <v>33</v>
      </c>
      <c r="M289" s="2066">
        <f t="shared" si="9"/>
        <v>22</v>
      </c>
      <c r="N289" s="2050"/>
      <c r="O289" s="2050">
        <v>57</v>
      </c>
      <c r="P289" s="404"/>
      <c r="Q289" s="2228"/>
      <c r="R289" s="404"/>
      <c r="S289" s="404"/>
      <c r="T289" s="404"/>
      <c r="U289" s="404"/>
    </row>
    <row r="290" spans="1:21" ht="12.6" customHeight="1" outlineLevel="1">
      <c r="A290" s="912">
        <v>43228</v>
      </c>
      <c r="B290" s="2156">
        <v>43200</v>
      </c>
      <c r="C290" s="904">
        <v>43227</v>
      </c>
      <c r="D290" s="904">
        <v>43230</v>
      </c>
      <c r="E290" s="367" t="s">
        <v>3335</v>
      </c>
      <c r="F290" s="404" t="s">
        <v>3711</v>
      </c>
      <c r="G290" s="404" t="s">
        <v>17644</v>
      </c>
      <c r="H290" s="404" t="s">
        <v>17354</v>
      </c>
      <c r="I290" s="404"/>
      <c r="J290" s="404" t="s">
        <v>2831</v>
      </c>
      <c r="K290" s="404"/>
      <c r="L290" s="730">
        <f t="shared" si="8"/>
        <v>28</v>
      </c>
      <c r="M290" s="2066">
        <f t="shared" si="9"/>
        <v>19</v>
      </c>
      <c r="N290" s="2050"/>
      <c r="O290" s="2050">
        <v>58</v>
      </c>
      <c r="P290" s="404"/>
      <c r="Q290" s="2228"/>
      <c r="R290" s="404"/>
      <c r="S290" s="404"/>
      <c r="T290" s="404"/>
      <c r="U290" s="404"/>
    </row>
    <row r="291" spans="1:21" ht="12.6" customHeight="1" outlineLevel="1">
      <c r="A291" s="905">
        <v>43229</v>
      </c>
      <c r="B291" s="2156">
        <v>43203</v>
      </c>
      <c r="C291" s="907">
        <v>43217</v>
      </c>
      <c r="D291" s="904">
        <v>43233</v>
      </c>
      <c r="E291" s="427" t="s">
        <v>3334</v>
      </c>
      <c r="F291" s="421" t="s">
        <v>17645</v>
      </c>
      <c r="G291" s="421" t="s">
        <v>17646</v>
      </c>
      <c r="H291" s="421" t="s">
        <v>12912</v>
      </c>
      <c r="I291" s="421"/>
      <c r="J291" s="404" t="s">
        <v>2034</v>
      </c>
      <c r="K291" s="404"/>
      <c r="L291" s="613">
        <f t="shared" si="8"/>
        <v>26</v>
      </c>
      <c r="M291" s="1795">
        <f t="shared" si="9"/>
        <v>17</v>
      </c>
      <c r="N291" s="2050"/>
      <c r="O291" s="2050">
        <v>59</v>
      </c>
      <c r="P291" s="404"/>
      <c r="Q291" s="2228"/>
      <c r="R291" s="404"/>
      <c r="S291" s="404"/>
      <c r="T291" s="404"/>
      <c r="U291" s="404"/>
    </row>
    <row r="292" spans="1:21" ht="12.6" customHeight="1" outlineLevel="1">
      <c r="A292" s="905">
        <v>43230</v>
      </c>
      <c r="B292" s="2156">
        <v>43201</v>
      </c>
      <c r="C292" s="904">
        <v>43227</v>
      </c>
      <c r="D292" s="904">
        <v>43231</v>
      </c>
      <c r="E292" s="367" t="s">
        <v>3334</v>
      </c>
      <c r="F292" s="404" t="s">
        <v>17647</v>
      </c>
      <c r="G292" s="404" t="s">
        <v>17648</v>
      </c>
      <c r="H292" s="404" t="s">
        <v>12664</v>
      </c>
      <c r="I292" s="404"/>
      <c r="J292" s="404" t="s">
        <v>2034</v>
      </c>
      <c r="K292" s="404"/>
      <c r="L292" s="613">
        <f t="shared" si="8"/>
        <v>29</v>
      </c>
      <c r="M292" s="1795">
        <f t="shared" si="9"/>
        <v>20</v>
      </c>
      <c r="N292" s="2050"/>
      <c r="O292" s="2050">
        <v>60</v>
      </c>
      <c r="P292" s="404"/>
      <c r="Q292" s="2228"/>
      <c r="R292" s="404"/>
      <c r="S292" s="404"/>
      <c r="T292" s="404"/>
      <c r="U292" s="404"/>
    </row>
    <row r="293" spans="1:21" ht="12.6" customHeight="1" outlineLevel="1">
      <c r="A293" s="905">
        <v>43230</v>
      </c>
      <c r="B293" s="2156">
        <v>43206</v>
      </c>
      <c r="C293" s="907">
        <v>43234</v>
      </c>
      <c r="D293" s="904">
        <v>43236</v>
      </c>
      <c r="E293" s="427" t="s">
        <v>3334</v>
      </c>
      <c r="F293" s="421" t="s">
        <v>17649</v>
      </c>
      <c r="G293" s="421" t="s">
        <v>17650</v>
      </c>
      <c r="H293" s="421" t="s">
        <v>17651</v>
      </c>
      <c r="I293" s="421"/>
      <c r="J293" s="404" t="s">
        <v>2034</v>
      </c>
      <c r="K293" s="404"/>
      <c r="L293" s="613">
        <f t="shared" si="8"/>
        <v>24</v>
      </c>
      <c r="M293" s="1795">
        <f t="shared" si="9"/>
        <v>17</v>
      </c>
      <c r="N293" s="2050"/>
      <c r="O293" s="2050">
        <v>61</v>
      </c>
      <c r="P293" s="404"/>
      <c r="Q293" s="2228"/>
      <c r="R293" s="404"/>
      <c r="S293" s="404"/>
      <c r="T293" s="404"/>
      <c r="U293" s="404"/>
    </row>
    <row r="294" spans="1:21" ht="12.6" customHeight="1" outlineLevel="1">
      <c r="A294" s="905">
        <v>43223</v>
      </c>
      <c r="B294" s="2156">
        <v>43206</v>
      </c>
      <c r="C294" s="904">
        <v>43236</v>
      </c>
      <c r="D294" s="904">
        <v>43236</v>
      </c>
      <c r="E294" s="367" t="s">
        <v>3335</v>
      </c>
      <c r="F294" s="404" t="s">
        <v>17652</v>
      </c>
      <c r="G294" s="404" t="s">
        <v>17653</v>
      </c>
      <c r="H294" s="404"/>
      <c r="I294" s="404"/>
      <c r="J294" s="404" t="s">
        <v>2033</v>
      </c>
      <c r="K294" s="404"/>
      <c r="L294" s="613">
        <f t="shared" si="8"/>
        <v>17</v>
      </c>
      <c r="M294" s="1795">
        <f t="shared" si="9"/>
        <v>12</v>
      </c>
      <c r="N294" s="2050"/>
      <c r="O294" s="2050">
        <v>62</v>
      </c>
      <c r="P294" s="404"/>
      <c r="Q294" s="2228"/>
      <c r="R294" s="404"/>
      <c r="S294" s="404"/>
      <c r="T294" s="404"/>
      <c r="U294" s="404"/>
    </row>
    <row r="295" spans="1:21" ht="12.6" customHeight="1" outlineLevel="1">
      <c r="A295" s="905">
        <v>43229</v>
      </c>
      <c r="B295" s="2156">
        <v>43216</v>
      </c>
      <c r="C295" s="904">
        <v>43227</v>
      </c>
      <c r="D295" s="904">
        <v>43227</v>
      </c>
      <c r="E295" s="367" t="s">
        <v>3335</v>
      </c>
      <c r="F295" s="2109" t="s">
        <v>3470</v>
      </c>
      <c r="G295" s="404" t="s">
        <v>17654</v>
      </c>
      <c r="H295" s="404" t="s">
        <v>15119</v>
      </c>
      <c r="I295" s="404"/>
      <c r="J295" s="404" t="s">
        <v>2846</v>
      </c>
      <c r="K295" s="404"/>
      <c r="L295" s="613">
        <f t="shared" si="8"/>
        <v>13</v>
      </c>
      <c r="M295" s="1795">
        <f t="shared" si="9"/>
        <v>8</v>
      </c>
      <c r="N295" s="2050"/>
      <c r="O295" s="2050">
        <v>63</v>
      </c>
      <c r="P295" s="2050"/>
      <c r="Q295" s="404"/>
      <c r="R295" s="2228"/>
      <c r="S295" s="404"/>
      <c r="T295" s="404"/>
      <c r="U295" s="404"/>
    </row>
    <row r="296" spans="1:21" ht="12.6" customHeight="1" outlineLevel="1">
      <c r="A296" s="905">
        <v>43235</v>
      </c>
      <c r="B296" s="2156">
        <v>43214</v>
      </c>
      <c r="C296" s="904">
        <v>43234</v>
      </c>
      <c r="D296" s="904">
        <v>43244</v>
      </c>
      <c r="E296" s="367" t="s">
        <v>3334</v>
      </c>
      <c r="F296" s="404" t="s">
        <v>17655</v>
      </c>
      <c r="G296" s="404" t="s">
        <v>17656</v>
      </c>
      <c r="H296" s="404"/>
      <c r="I296" s="404"/>
      <c r="J296" s="404" t="s">
        <v>2969</v>
      </c>
      <c r="K296" s="404"/>
      <c r="L296" s="613">
        <f t="shared" si="8"/>
        <v>21</v>
      </c>
      <c r="M296" s="1795">
        <f t="shared" si="9"/>
        <v>14</v>
      </c>
      <c r="N296" s="2050"/>
      <c r="O296" s="2050">
        <v>64</v>
      </c>
      <c r="P296" s="404"/>
      <c r="Q296" s="2228"/>
      <c r="R296" s="404"/>
      <c r="S296" s="404"/>
      <c r="T296" s="404"/>
      <c r="U296" s="404"/>
    </row>
    <row r="297" spans="1:21" ht="12.6" customHeight="1" outlineLevel="1">
      <c r="A297" s="905">
        <v>43235</v>
      </c>
      <c r="B297" s="2156">
        <v>43209</v>
      </c>
      <c r="C297" s="907">
        <v>43230</v>
      </c>
      <c r="D297" s="904">
        <v>43239</v>
      </c>
      <c r="E297" s="427" t="s">
        <v>3334</v>
      </c>
      <c r="F297" s="421" t="s">
        <v>17657</v>
      </c>
      <c r="G297" s="421" t="s">
        <v>17658</v>
      </c>
      <c r="H297" s="421"/>
      <c r="I297" s="421"/>
      <c r="J297" s="404" t="s">
        <v>2034</v>
      </c>
      <c r="K297" s="404"/>
      <c r="L297" s="613">
        <f t="shared" si="8"/>
        <v>26</v>
      </c>
      <c r="M297" s="1795">
        <f t="shared" si="9"/>
        <v>17</v>
      </c>
      <c r="N297" s="2050"/>
      <c r="O297" s="2050">
        <v>65</v>
      </c>
      <c r="P297" s="404"/>
      <c r="Q297" s="2228"/>
      <c r="R297" s="404"/>
      <c r="S297" s="404"/>
      <c r="T297" s="404"/>
      <c r="U297" s="404"/>
    </row>
    <row r="298" spans="1:21" ht="12.6" customHeight="1" outlineLevel="1">
      <c r="A298" s="905">
        <v>43235</v>
      </c>
      <c r="B298" s="2156">
        <v>43206</v>
      </c>
      <c r="C298" s="907">
        <v>43234</v>
      </c>
      <c r="D298" s="904">
        <v>43236</v>
      </c>
      <c r="E298" s="427" t="s">
        <v>3335</v>
      </c>
      <c r="F298" s="421" t="s">
        <v>17659</v>
      </c>
      <c r="G298" s="421" t="s">
        <v>17660</v>
      </c>
      <c r="H298" s="421"/>
      <c r="I298" s="421"/>
      <c r="J298" s="404" t="s">
        <v>2034</v>
      </c>
      <c r="K298" s="404"/>
      <c r="L298" s="613">
        <f t="shared" si="8"/>
        <v>29</v>
      </c>
      <c r="M298" s="1795">
        <f t="shared" si="9"/>
        <v>20</v>
      </c>
      <c r="N298" s="2050"/>
      <c r="O298" s="2050">
        <v>66</v>
      </c>
      <c r="P298" s="404"/>
      <c r="Q298" s="2228"/>
      <c r="R298" s="404"/>
      <c r="S298" s="404"/>
      <c r="T298" s="404"/>
      <c r="U298" s="404"/>
    </row>
    <row r="299" spans="1:21" ht="12.6" customHeight="1" outlineLevel="1">
      <c r="A299" s="905">
        <v>43235</v>
      </c>
      <c r="B299" s="2156">
        <v>43211</v>
      </c>
      <c r="C299" s="904">
        <v>43241</v>
      </c>
      <c r="D299" s="904">
        <v>43241</v>
      </c>
      <c r="E299" s="367" t="s">
        <v>3335</v>
      </c>
      <c r="F299" s="404" t="s">
        <v>17661</v>
      </c>
      <c r="G299" s="404" t="s">
        <v>17662</v>
      </c>
      <c r="H299" s="404"/>
      <c r="I299" s="404"/>
      <c r="J299" s="404" t="s">
        <v>2831</v>
      </c>
      <c r="K299" s="404"/>
      <c r="L299" s="613">
        <f t="shared" si="8"/>
        <v>24</v>
      </c>
      <c r="M299" s="1795">
        <f t="shared" si="9"/>
        <v>16</v>
      </c>
      <c r="N299" s="2050"/>
      <c r="O299" s="2050">
        <v>67</v>
      </c>
      <c r="P299" s="404"/>
      <c r="Q299" s="2228"/>
      <c r="R299" s="404"/>
      <c r="S299" s="404"/>
      <c r="T299" s="404"/>
      <c r="U299" s="404"/>
    </row>
    <row r="300" spans="1:21" ht="12.6" customHeight="1" outlineLevel="1">
      <c r="A300" s="905">
        <v>43235</v>
      </c>
      <c r="B300" s="2156">
        <v>43206</v>
      </c>
      <c r="C300" s="904">
        <v>43236</v>
      </c>
      <c r="D300" s="904">
        <v>43236</v>
      </c>
      <c r="E300" s="367" t="s">
        <v>3335</v>
      </c>
      <c r="F300" s="404" t="s">
        <v>2202</v>
      </c>
      <c r="G300" s="404" t="s">
        <v>17663</v>
      </c>
      <c r="H300" s="404"/>
      <c r="I300" s="404"/>
      <c r="J300" s="404" t="s">
        <v>2831</v>
      </c>
      <c r="K300" s="404"/>
      <c r="L300" s="613">
        <f t="shared" si="8"/>
        <v>29</v>
      </c>
      <c r="M300" s="1795">
        <f t="shared" si="9"/>
        <v>20</v>
      </c>
      <c r="N300" s="2050"/>
      <c r="O300" s="2050">
        <v>68</v>
      </c>
      <c r="P300" s="404"/>
      <c r="Q300" s="2228"/>
      <c r="R300" s="404"/>
      <c r="S300" s="404"/>
      <c r="T300" s="404"/>
      <c r="U300" s="404"/>
    </row>
    <row r="301" spans="1:21" ht="12.6" customHeight="1" outlineLevel="1">
      <c r="A301" s="919">
        <v>43213</v>
      </c>
      <c r="B301" s="2156">
        <v>43211</v>
      </c>
      <c r="C301" s="907">
        <v>43241</v>
      </c>
      <c r="D301" s="904">
        <v>43241</v>
      </c>
      <c r="E301" s="427" t="s">
        <v>3334</v>
      </c>
      <c r="F301" s="421" t="s">
        <v>17664</v>
      </c>
      <c r="G301" s="421" t="s">
        <v>17665</v>
      </c>
      <c r="H301" s="421" t="s">
        <v>17666</v>
      </c>
      <c r="I301" s="421"/>
      <c r="J301" s="404" t="s">
        <v>2846</v>
      </c>
      <c r="K301" s="421"/>
      <c r="L301" s="613">
        <f t="shared" si="8"/>
        <v>2</v>
      </c>
      <c r="M301" s="1795">
        <f t="shared" si="9"/>
        <v>0</v>
      </c>
      <c r="N301" s="2050"/>
      <c r="O301" s="2050">
        <v>69</v>
      </c>
      <c r="P301" s="421"/>
      <c r="Q301" s="2239"/>
      <c r="R301" s="421"/>
      <c r="S301" s="421"/>
      <c r="T301" s="421"/>
      <c r="U301" s="421"/>
    </row>
    <row r="302" spans="1:21" ht="12.6" customHeight="1" outlineLevel="1">
      <c r="A302" s="905">
        <v>43238</v>
      </c>
      <c r="B302" s="2156">
        <v>43210</v>
      </c>
      <c r="C302" s="904">
        <v>43241</v>
      </c>
      <c r="D302" s="904">
        <v>43241</v>
      </c>
      <c r="E302" s="367" t="s">
        <v>3334</v>
      </c>
      <c r="F302" s="404" t="s">
        <v>15327</v>
      </c>
      <c r="G302" s="404" t="s">
        <v>17667</v>
      </c>
      <c r="H302" s="404"/>
      <c r="I302" s="404"/>
      <c r="J302" s="404" t="s">
        <v>2969</v>
      </c>
      <c r="K302" s="404"/>
      <c r="L302" s="613">
        <f t="shared" si="8"/>
        <v>28</v>
      </c>
      <c r="M302" s="1795">
        <f t="shared" si="9"/>
        <v>19</v>
      </c>
      <c r="N302" s="2050"/>
      <c r="O302" s="2050">
        <v>70</v>
      </c>
      <c r="P302" s="404"/>
      <c r="Q302" s="2228"/>
      <c r="R302" s="404"/>
      <c r="S302" s="404"/>
      <c r="T302" s="404"/>
      <c r="U302" s="404"/>
    </row>
    <row r="303" spans="1:21" ht="12.6" customHeight="1" outlineLevel="1">
      <c r="A303" s="905">
        <v>43238</v>
      </c>
      <c r="B303" s="2156">
        <v>43210</v>
      </c>
      <c r="C303" s="904">
        <v>43241</v>
      </c>
      <c r="D303" s="904">
        <v>43241</v>
      </c>
      <c r="E303" s="367" t="s">
        <v>3334</v>
      </c>
      <c r="F303" s="404" t="s">
        <v>17668</v>
      </c>
      <c r="G303" s="404" t="s">
        <v>17669</v>
      </c>
      <c r="H303" s="404"/>
      <c r="I303" s="404"/>
      <c r="J303" s="404" t="s">
        <v>2969</v>
      </c>
      <c r="K303" s="404"/>
      <c r="L303" s="613">
        <f t="shared" si="8"/>
        <v>28</v>
      </c>
      <c r="M303" s="1795">
        <f t="shared" si="9"/>
        <v>19</v>
      </c>
      <c r="N303" s="2050"/>
      <c r="O303" s="2050">
        <v>71</v>
      </c>
      <c r="P303" s="404"/>
      <c r="Q303" s="2228"/>
      <c r="R303" s="404"/>
      <c r="S303" s="404"/>
      <c r="T303" s="404"/>
      <c r="U303" s="404"/>
    </row>
    <row r="304" spans="1:21" ht="12.6" customHeight="1" outlineLevel="1">
      <c r="A304" s="905">
        <v>43238</v>
      </c>
      <c r="B304" s="2156">
        <v>43211</v>
      </c>
      <c r="C304" s="904">
        <v>43241</v>
      </c>
      <c r="D304" s="904">
        <v>43241</v>
      </c>
      <c r="E304" s="367" t="s">
        <v>3334</v>
      </c>
      <c r="F304" s="404" t="s">
        <v>17670</v>
      </c>
      <c r="G304" s="404" t="s">
        <v>17671</v>
      </c>
      <c r="H304" s="404" t="s">
        <v>17354</v>
      </c>
      <c r="I304" s="404"/>
      <c r="J304" s="404" t="s">
        <v>2969</v>
      </c>
      <c r="K304" s="404"/>
      <c r="L304" s="613">
        <f t="shared" si="8"/>
        <v>27</v>
      </c>
      <c r="M304" s="1795">
        <f t="shared" si="9"/>
        <v>19</v>
      </c>
      <c r="N304" s="2050"/>
      <c r="O304" s="2050">
        <v>72</v>
      </c>
      <c r="P304" s="404"/>
      <c r="Q304" s="2228"/>
      <c r="R304" s="404"/>
      <c r="S304" s="404"/>
      <c r="T304" s="404"/>
      <c r="U304" s="404"/>
    </row>
    <row r="305" spans="1:32" ht="12.6" customHeight="1" outlineLevel="1">
      <c r="A305" s="905">
        <v>43242</v>
      </c>
      <c r="B305" s="2156">
        <v>43214</v>
      </c>
      <c r="C305" s="907">
        <v>43245</v>
      </c>
      <c r="D305" s="907">
        <v>43245</v>
      </c>
      <c r="E305" s="427" t="s">
        <v>3334</v>
      </c>
      <c r="F305" s="421" t="s">
        <v>17672</v>
      </c>
      <c r="G305" s="421" t="s">
        <v>17673</v>
      </c>
      <c r="H305" s="421" t="s">
        <v>12664</v>
      </c>
      <c r="I305" s="421"/>
      <c r="J305" s="404" t="s">
        <v>2034</v>
      </c>
      <c r="K305" s="404"/>
      <c r="L305" s="613">
        <f t="shared" si="8"/>
        <v>28</v>
      </c>
      <c r="M305" s="1795">
        <f t="shared" si="9"/>
        <v>19</v>
      </c>
      <c r="N305" s="2050"/>
      <c r="O305" s="2050">
        <v>73</v>
      </c>
      <c r="P305" s="404"/>
      <c r="Q305" s="2228"/>
      <c r="R305" s="404"/>
      <c r="S305" s="404"/>
      <c r="T305" s="404"/>
      <c r="U305" s="404"/>
      <c r="V305" s="404"/>
      <c r="W305" s="2230"/>
      <c r="X305" s="404"/>
      <c r="Y305" s="404"/>
      <c r="Z305" s="404"/>
      <c r="AA305" s="404"/>
      <c r="AB305" s="404"/>
      <c r="AC305" s="404"/>
      <c r="AD305" s="404"/>
      <c r="AE305" s="404"/>
      <c r="AF305" s="404"/>
    </row>
    <row r="306" spans="1:32" ht="12.6" customHeight="1" outlineLevel="1">
      <c r="A306" s="905">
        <v>43242</v>
      </c>
      <c r="B306" s="2156">
        <v>43215</v>
      </c>
      <c r="C306" s="907">
        <v>43231</v>
      </c>
      <c r="D306" s="907">
        <v>43245</v>
      </c>
      <c r="E306" s="427" t="s">
        <v>3334</v>
      </c>
      <c r="F306" s="421" t="s">
        <v>17674</v>
      </c>
      <c r="G306" s="421" t="s">
        <v>17675</v>
      </c>
      <c r="H306" s="421"/>
      <c r="I306" s="421"/>
      <c r="J306" s="404" t="s">
        <v>2034</v>
      </c>
      <c r="K306" s="404"/>
      <c r="L306" s="613">
        <f t="shared" si="8"/>
        <v>27</v>
      </c>
      <c r="M306" s="1795">
        <f t="shared" si="9"/>
        <v>18</v>
      </c>
      <c r="N306" s="2050"/>
      <c r="O306" s="2050">
        <v>74</v>
      </c>
      <c r="P306" s="404"/>
      <c r="Q306" s="2228"/>
      <c r="R306" s="404"/>
      <c r="S306" s="404"/>
      <c r="T306" s="404"/>
      <c r="U306" s="404"/>
      <c r="V306" s="404"/>
      <c r="W306" s="2230"/>
      <c r="X306" s="404"/>
      <c r="Y306" s="404"/>
      <c r="Z306" s="404"/>
      <c r="AA306" s="404"/>
      <c r="AB306" s="404"/>
      <c r="AC306" s="404"/>
      <c r="AD306" s="404"/>
      <c r="AE306" s="404"/>
      <c r="AF306" s="404"/>
    </row>
    <row r="307" spans="1:32" ht="12.6" customHeight="1" outlineLevel="1">
      <c r="A307" s="2240">
        <v>43242</v>
      </c>
      <c r="B307" s="2156">
        <v>43215</v>
      </c>
      <c r="C307" s="907">
        <v>43228</v>
      </c>
      <c r="D307" s="907">
        <v>43245</v>
      </c>
      <c r="E307" s="427" t="s">
        <v>3335</v>
      </c>
      <c r="F307" s="421" t="s">
        <v>15917</v>
      </c>
      <c r="G307" s="421" t="s">
        <v>17676</v>
      </c>
      <c r="H307" s="421" t="s">
        <v>12664</v>
      </c>
      <c r="I307" s="421"/>
      <c r="J307" s="404" t="s">
        <v>2969</v>
      </c>
      <c r="K307" s="404"/>
      <c r="L307" s="613">
        <f t="shared" si="8"/>
        <v>27</v>
      </c>
      <c r="M307" s="1795">
        <f t="shared" si="9"/>
        <v>18</v>
      </c>
      <c r="N307" s="2050"/>
      <c r="O307" s="2050">
        <v>75</v>
      </c>
      <c r="P307" s="404"/>
      <c r="Q307" s="2228"/>
      <c r="R307" s="404"/>
      <c r="S307" s="404"/>
      <c r="T307" s="404"/>
      <c r="U307" s="404"/>
      <c r="V307" s="404"/>
      <c r="W307" s="2230"/>
      <c r="X307" s="404"/>
      <c r="Y307" s="404"/>
      <c r="Z307" s="404"/>
      <c r="AA307" s="404"/>
      <c r="AB307" s="404"/>
      <c r="AC307" s="404"/>
      <c r="AD307" s="404"/>
      <c r="AE307" s="404"/>
      <c r="AF307" s="404"/>
    </row>
    <row r="308" spans="1:32" ht="16.5" customHeight="1" outlineLevel="1">
      <c r="A308" s="905">
        <v>43243</v>
      </c>
      <c r="B308" s="2156">
        <v>43217</v>
      </c>
      <c r="C308" s="907">
        <v>43231</v>
      </c>
      <c r="D308" s="907">
        <v>43231</v>
      </c>
      <c r="E308" s="427" t="s">
        <v>3335</v>
      </c>
      <c r="F308" s="421" t="s">
        <v>2711</v>
      </c>
      <c r="G308" s="421" t="s">
        <v>17677</v>
      </c>
      <c r="H308" s="421" t="s">
        <v>12664</v>
      </c>
      <c r="I308" s="421" t="s">
        <v>2753</v>
      </c>
      <c r="J308" s="404" t="s">
        <v>2034</v>
      </c>
      <c r="K308" s="404"/>
      <c r="L308" s="613">
        <f t="shared" si="8"/>
        <v>26</v>
      </c>
      <c r="M308" s="1795">
        <f t="shared" si="9"/>
        <v>17</v>
      </c>
      <c r="N308" s="2050"/>
      <c r="O308" s="2050">
        <v>76</v>
      </c>
      <c r="P308" s="404"/>
      <c r="Q308" s="2228"/>
      <c r="R308" s="404"/>
      <c r="S308" s="404"/>
      <c r="T308" s="404"/>
      <c r="U308" s="404"/>
      <c r="V308" s="404"/>
      <c r="W308" s="2230"/>
      <c r="X308" s="404"/>
      <c r="Y308" s="404"/>
      <c r="Z308" s="404"/>
      <c r="AA308" s="404"/>
      <c r="AB308" s="404"/>
      <c r="AC308" s="404"/>
      <c r="AD308" s="404"/>
      <c r="AE308" s="404"/>
      <c r="AF308" s="404"/>
    </row>
    <row r="309" spans="1:32" ht="12.6" customHeight="1" outlineLevel="1">
      <c r="A309" s="912">
        <v>43242</v>
      </c>
      <c r="B309" s="2156">
        <v>43216</v>
      </c>
      <c r="C309" s="904">
        <v>43246</v>
      </c>
      <c r="D309" s="904">
        <v>43246</v>
      </c>
      <c r="E309" s="367" t="s">
        <v>3335</v>
      </c>
      <c r="F309" s="404" t="s">
        <v>17678</v>
      </c>
      <c r="G309" s="404" t="s">
        <v>17679</v>
      </c>
      <c r="H309" s="404" t="s">
        <v>12664</v>
      </c>
      <c r="I309" s="404"/>
      <c r="J309" s="404" t="s">
        <v>2033</v>
      </c>
      <c r="K309" s="404"/>
      <c r="L309" s="613">
        <f t="shared" si="8"/>
        <v>26</v>
      </c>
      <c r="M309" s="1795">
        <f t="shared" si="9"/>
        <v>17</v>
      </c>
      <c r="N309" s="2050"/>
      <c r="O309" s="2050">
        <v>77</v>
      </c>
      <c r="P309" s="404"/>
      <c r="Q309" s="404"/>
      <c r="R309" s="404"/>
      <c r="S309" s="404"/>
      <c r="T309" s="404"/>
      <c r="U309" s="404"/>
      <c r="V309" s="404"/>
      <c r="W309" s="404"/>
      <c r="X309" s="404"/>
      <c r="Y309" s="404"/>
      <c r="Z309" s="404"/>
      <c r="AA309" s="404"/>
      <c r="AB309" s="404"/>
      <c r="AC309" s="404"/>
      <c r="AD309" s="404"/>
      <c r="AE309" s="404"/>
      <c r="AF309" s="404"/>
    </row>
    <row r="310" spans="1:32" ht="12.6" customHeight="1" outlineLevel="1">
      <c r="A310" s="905">
        <v>43249</v>
      </c>
      <c r="B310" s="2156">
        <v>43217</v>
      </c>
      <c r="C310" s="907">
        <v>43247</v>
      </c>
      <c r="D310" s="907">
        <v>43247</v>
      </c>
      <c r="E310" s="427" t="s">
        <v>3334</v>
      </c>
      <c r="F310" s="421" t="s">
        <v>17680</v>
      </c>
      <c r="G310" s="421" t="s">
        <v>17681</v>
      </c>
      <c r="H310" s="421" t="s">
        <v>17682</v>
      </c>
      <c r="I310" s="421"/>
      <c r="J310" s="404" t="s">
        <v>2034</v>
      </c>
      <c r="K310" s="404"/>
      <c r="L310" s="613">
        <f t="shared" si="8"/>
        <v>32</v>
      </c>
      <c r="M310" s="1795">
        <f t="shared" si="9"/>
        <v>21</v>
      </c>
      <c r="N310" s="2050"/>
      <c r="O310" s="2050">
        <v>78</v>
      </c>
      <c r="P310" s="404"/>
      <c r="Q310" s="2228"/>
      <c r="R310" s="404"/>
      <c r="S310" s="404"/>
      <c r="T310" s="404"/>
      <c r="U310" s="404"/>
      <c r="V310" s="404"/>
      <c r="W310" s="2230"/>
      <c r="X310" s="404"/>
      <c r="Y310" s="404"/>
      <c r="Z310" s="404"/>
      <c r="AA310" s="404"/>
      <c r="AB310" s="404"/>
      <c r="AC310" s="404"/>
      <c r="AD310" s="404"/>
      <c r="AE310" s="404"/>
      <c r="AF310" s="404"/>
    </row>
    <row r="311" spans="1:32" ht="12.6" customHeight="1" outlineLevel="1">
      <c r="A311" s="912">
        <v>43249</v>
      </c>
      <c r="B311" s="2156">
        <v>43214</v>
      </c>
      <c r="C311" s="904">
        <v>43244</v>
      </c>
      <c r="D311" s="904">
        <v>43244</v>
      </c>
      <c r="E311" s="367" t="s">
        <v>3335</v>
      </c>
      <c r="F311" s="404" t="s">
        <v>2548</v>
      </c>
      <c r="G311" s="404" t="s">
        <v>17683</v>
      </c>
      <c r="H311" s="404" t="s">
        <v>12664</v>
      </c>
      <c r="I311" s="404"/>
      <c r="J311" s="404" t="s">
        <v>2831</v>
      </c>
      <c r="K311" s="404"/>
      <c r="L311" s="730">
        <f t="shared" si="8"/>
        <v>35</v>
      </c>
      <c r="M311" s="2066">
        <f t="shared" si="9"/>
        <v>24</v>
      </c>
      <c r="N311" s="2107"/>
      <c r="O311" s="2050">
        <v>28</v>
      </c>
      <c r="P311" s="404"/>
      <c r="Q311" s="2228"/>
      <c r="R311" s="404"/>
      <c r="S311" s="404"/>
      <c r="T311" s="404"/>
      <c r="U311" s="404"/>
      <c r="V311" s="404"/>
      <c r="W311" s="2230"/>
      <c r="X311" s="404"/>
      <c r="Y311" s="404"/>
      <c r="Z311" s="404"/>
      <c r="AA311" s="404"/>
      <c r="AB311" s="404"/>
      <c r="AC311" s="404"/>
      <c r="AD311" s="404"/>
      <c r="AE311" s="404"/>
      <c r="AF311" s="404"/>
    </row>
    <row r="312" spans="1:32" ht="12.6" customHeight="1" outlineLevel="1">
      <c r="A312" s="905">
        <v>43231</v>
      </c>
      <c r="B312" s="2156">
        <v>43216</v>
      </c>
      <c r="C312" s="904">
        <v>43246</v>
      </c>
      <c r="D312" s="904">
        <v>43246</v>
      </c>
      <c r="E312" s="367" t="s">
        <v>3334</v>
      </c>
      <c r="F312" s="2096" t="s">
        <v>14855</v>
      </c>
      <c r="G312" s="404" t="s">
        <v>17684</v>
      </c>
      <c r="H312" s="404"/>
      <c r="I312" s="404"/>
      <c r="J312" s="404" t="s">
        <v>2033</v>
      </c>
      <c r="K312" s="404"/>
      <c r="L312" s="613">
        <f t="shared" si="8"/>
        <v>15</v>
      </c>
      <c r="M312" s="1795">
        <f t="shared" si="9"/>
        <v>10</v>
      </c>
      <c r="N312" s="2050"/>
      <c r="O312" s="2050">
        <v>79</v>
      </c>
      <c r="P312" s="404"/>
      <c r="Q312" s="404"/>
      <c r="R312" s="404"/>
      <c r="S312" s="404"/>
      <c r="T312" s="404"/>
      <c r="U312" s="404"/>
      <c r="V312" s="404"/>
      <c r="W312" s="404"/>
      <c r="X312" s="404"/>
      <c r="Y312" s="404"/>
      <c r="Z312" s="404"/>
      <c r="AA312" s="404"/>
      <c r="AB312" s="404"/>
      <c r="AC312" s="404"/>
      <c r="AD312" s="404"/>
      <c r="AE312" s="404"/>
      <c r="AF312" s="404"/>
    </row>
    <row r="313" spans="1:32" ht="12.6" customHeight="1">
      <c r="A313" s="905">
        <v>43227</v>
      </c>
      <c r="B313" s="2251">
        <v>43222</v>
      </c>
      <c r="C313" s="904">
        <v>43231</v>
      </c>
      <c r="D313" s="904">
        <v>43252</v>
      </c>
      <c r="E313" s="367" t="s">
        <v>3334</v>
      </c>
      <c r="F313" s="2096" t="s">
        <v>14855</v>
      </c>
      <c r="G313" s="404" t="s">
        <v>17685</v>
      </c>
      <c r="H313" s="404" t="s">
        <v>15119</v>
      </c>
      <c r="I313" s="404"/>
      <c r="J313" s="404" t="s">
        <v>2033</v>
      </c>
      <c r="K313" s="404"/>
      <c r="L313" s="730">
        <f t="shared" si="8"/>
        <v>5</v>
      </c>
      <c r="M313" s="2066">
        <f t="shared" si="9"/>
        <v>2</v>
      </c>
      <c r="N313" s="2107"/>
      <c r="O313" s="2050">
        <v>1</v>
      </c>
      <c r="P313" s="2082" t="s">
        <v>2398</v>
      </c>
      <c r="Q313" s="2118">
        <f>AVERAGE($L$313:$L$371)</f>
        <v>13.711864406779661</v>
      </c>
      <c r="R313" s="2225">
        <f>COUNT($B$313:$B$371)</f>
        <v>59</v>
      </c>
      <c r="S313" s="2225">
        <f>COUNTIF($E$313:$E$371,$S$1)</f>
        <v>38</v>
      </c>
      <c r="T313" s="2225">
        <f>COUNTIF($E$313:$E$371,$T$1)</f>
        <v>21</v>
      </c>
      <c r="U313" s="2225">
        <f>R313-S313-T313</f>
        <v>0</v>
      </c>
      <c r="V313" s="398"/>
      <c r="W313" s="2226">
        <f>COUNTIF($J$313:$J$371, W$1)</f>
        <v>15</v>
      </c>
      <c r="X313" s="2226">
        <f>COUNTIF($J$313:$J$371, X$1)</f>
        <v>10</v>
      </c>
      <c r="Y313" s="2226">
        <f>COUNTIF($J$313:$J$371, Y$1)</f>
        <v>8</v>
      </c>
      <c r="Z313" s="2226">
        <f>COUNTIF($J$313:$J$371, Z$1)</f>
        <v>2</v>
      </c>
      <c r="AA313" s="2226"/>
      <c r="AB313" s="2226"/>
      <c r="AC313" s="2226">
        <f>COUNTIF($J$313:$J$371, AC$1)</f>
        <v>0</v>
      </c>
      <c r="AD313" s="2226">
        <f>COUNTIF($J$313:$J$371, AD$1)</f>
        <v>12</v>
      </c>
      <c r="AE313" s="2226">
        <f>COUNTIF($J$313:$J$371, AE$1)</f>
        <v>12</v>
      </c>
      <c r="AF313" s="613">
        <f>SUM(W313:AE313)</f>
        <v>59</v>
      </c>
    </row>
    <row r="314" spans="1:32" ht="12.6" customHeight="1" outlineLevel="1">
      <c r="A314" s="905">
        <v>43229</v>
      </c>
      <c r="B314" s="2251">
        <v>43223</v>
      </c>
      <c r="C314" s="904">
        <v>43234</v>
      </c>
      <c r="D314" s="904">
        <v>43234</v>
      </c>
      <c r="E314" s="367" t="s">
        <v>3334</v>
      </c>
      <c r="F314" s="404" t="s">
        <v>17686</v>
      </c>
      <c r="G314" s="404" t="s">
        <v>17687</v>
      </c>
      <c r="H314" s="404"/>
      <c r="I314" s="404"/>
      <c r="J314" s="404" t="s">
        <v>2831</v>
      </c>
      <c r="K314" s="404"/>
      <c r="L314" s="730">
        <f t="shared" si="8"/>
        <v>6</v>
      </c>
      <c r="M314" s="2066">
        <f t="shared" si="9"/>
        <v>3</v>
      </c>
      <c r="N314" s="2107"/>
      <c r="O314" s="2050">
        <v>2</v>
      </c>
      <c r="P314" s="404"/>
      <c r="Q314" s="2228"/>
      <c r="R314" s="404"/>
      <c r="S314" s="404"/>
      <c r="T314" s="404"/>
      <c r="U314" s="404"/>
      <c r="V314" s="404"/>
      <c r="W314" s="2230"/>
      <c r="X314" s="404"/>
      <c r="Y314" s="404"/>
      <c r="Z314" s="404"/>
      <c r="AA314" s="404"/>
      <c r="AB314" s="404"/>
      <c r="AC314" s="404"/>
      <c r="AD314" s="404"/>
      <c r="AE314" s="404"/>
      <c r="AF314" s="404"/>
    </row>
    <row r="315" spans="1:32" ht="12.6" customHeight="1" outlineLevel="1">
      <c r="A315" s="905">
        <v>43230</v>
      </c>
      <c r="B315" s="2251">
        <v>43229</v>
      </c>
      <c r="C315" s="904">
        <v>43242</v>
      </c>
      <c r="D315" s="904">
        <v>43242</v>
      </c>
      <c r="E315" s="367" t="s">
        <v>3334</v>
      </c>
      <c r="F315" s="404" t="s">
        <v>2588</v>
      </c>
      <c r="G315" s="404" t="s">
        <v>17688</v>
      </c>
      <c r="H315" s="404" t="s">
        <v>12912</v>
      </c>
      <c r="I315" s="404"/>
      <c r="J315" s="404" t="s">
        <v>2033</v>
      </c>
      <c r="K315" s="404"/>
      <c r="L315" s="730">
        <f t="shared" si="8"/>
        <v>1</v>
      </c>
      <c r="M315" s="2066">
        <f t="shared" si="9"/>
        <v>0</v>
      </c>
      <c r="N315" s="2107"/>
      <c r="O315" s="2050">
        <v>3</v>
      </c>
      <c r="P315" s="404"/>
      <c r="Q315" s="404"/>
      <c r="R315" s="404"/>
      <c r="S315" s="404"/>
      <c r="T315" s="404"/>
      <c r="U315" s="404"/>
      <c r="V315" s="404"/>
      <c r="W315" s="404"/>
      <c r="X315" s="404"/>
      <c r="Y315" s="404"/>
      <c r="Z315" s="404"/>
      <c r="AA315" s="404"/>
      <c r="AB315" s="404"/>
      <c r="AC315" s="404"/>
      <c r="AD315" s="404"/>
      <c r="AE315" s="404"/>
      <c r="AF315" s="404"/>
    </row>
    <row r="316" spans="1:32" ht="12.6" customHeight="1" outlineLevel="1">
      <c r="A316" s="905">
        <v>43231</v>
      </c>
      <c r="B316" s="2251">
        <v>43230</v>
      </c>
      <c r="C316" s="904">
        <v>43260</v>
      </c>
      <c r="D316" s="904">
        <v>43260</v>
      </c>
      <c r="E316" s="367" t="s">
        <v>3334</v>
      </c>
      <c r="F316" s="404" t="s">
        <v>17689</v>
      </c>
      <c r="G316" s="404" t="s">
        <v>17690</v>
      </c>
      <c r="H316" s="404"/>
      <c r="I316" s="404"/>
      <c r="J316" s="404" t="s">
        <v>2033</v>
      </c>
      <c r="K316" s="404"/>
      <c r="L316" s="730">
        <f t="shared" si="8"/>
        <v>1</v>
      </c>
      <c r="M316" s="2066">
        <f t="shared" si="9"/>
        <v>0</v>
      </c>
      <c r="N316" s="2107"/>
      <c r="O316" s="2050">
        <v>4</v>
      </c>
      <c r="P316" s="404"/>
      <c r="Q316" s="404"/>
      <c r="R316" s="404"/>
      <c r="S316" s="404"/>
      <c r="T316" s="404"/>
      <c r="U316" s="404"/>
      <c r="V316" s="404"/>
      <c r="W316" s="404"/>
      <c r="X316" s="404"/>
      <c r="Y316" s="404"/>
      <c r="Z316" s="404"/>
      <c r="AA316" s="404"/>
      <c r="AB316" s="404"/>
      <c r="AC316" s="404"/>
      <c r="AD316" s="404"/>
      <c r="AE316" s="404"/>
      <c r="AF316" s="404"/>
    </row>
    <row r="317" spans="1:32" ht="12.6" customHeight="1" outlineLevel="1">
      <c r="A317" s="905">
        <v>43231</v>
      </c>
      <c r="B317" s="2251">
        <v>43229</v>
      </c>
      <c r="C317" s="904">
        <v>43259</v>
      </c>
      <c r="D317" s="904">
        <v>43259</v>
      </c>
      <c r="E317" s="367" t="s">
        <v>3334</v>
      </c>
      <c r="F317" s="404" t="s">
        <v>17691</v>
      </c>
      <c r="G317" s="404" t="s">
        <v>17692</v>
      </c>
      <c r="H317" s="404"/>
      <c r="I317" s="404"/>
      <c r="J317" s="404" t="s">
        <v>2033</v>
      </c>
      <c r="K317" s="404"/>
      <c r="L317" s="730">
        <f t="shared" si="8"/>
        <v>2</v>
      </c>
      <c r="M317" s="2066">
        <f t="shared" si="9"/>
        <v>1</v>
      </c>
      <c r="N317" s="2107"/>
      <c r="O317" s="2050">
        <v>5</v>
      </c>
      <c r="P317" s="404"/>
      <c r="Q317" s="404"/>
      <c r="R317" s="404"/>
      <c r="S317" s="404"/>
      <c r="T317" s="404"/>
      <c r="U317" s="404"/>
      <c r="V317" s="404"/>
      <c r="W317" s="404"/>
      <c r="X317" s="404"/>
      <c r="Y317" s="404"/>
      <c r="Z317" s="404"/>
      <c r="AA317" s="404"/>
      <c r="AB317" s="404"/>
      <c r="AC317" s="404"/>
      <c r="AD317" s="404"/>
      <c r="AE317" s="404"/>
      <c r="AF317" s="404"/>
    </row>
    <row r="318" spans="1:32" ht="12.6" customHeight="1" outlineLevel="1">
      <c r="A318" s="905">
        <v>43231</v>
      </c>
      <c r="B318" s="2252">
        <v>43231</v>
      </c>
      <c r="C318" s="367"/>
      <c r="D318" s="367"/>
      <c r="E318" s="367" t="s">
        <v>3334</v>
      </c>
      <c r="F318" s="404" t="s">
        <v>3354</v>
      </c>
      <c r="G318" s="404" t="s">
        <v>14891</v>
      </c>
      <c r="H318" s="404"/>
      <c r="I318" s="404"/>
      <c r="J318" s="404" t="s">
        <v>2033</v>
      </c>
      <c r="K318" s="404"/>
      <c r="L318" s="730">
        <f t="shared" si="8"/>
        <v>0</v>
      </c>
      <c r="M318" s="2066">
        <f t="shared" si="9"/>
        <v>0</v>
      </c>
      <c r="N318" s="2107"/>
      <c r="O318" s="2050">
        <v>6</v>
      </c>
      <c r="P318" s="404"/>
      <c r="Q318" s="2228"/>
      <c r="R318" s="404"/>
      <c r="S318" s="404"/>
      <c r="T318" s="404"/>
      <c r="U318" s="404"/>
      <c r="V318" s="404"/>
      <c r="W318" s="2227"/>
      <c r="X318" s="404"/>
      <c r="Y318" s="404"/>
      <c r="Z318" s="404"/>
      <c r="AA318" s="404"/>
      <c r="AB318" s="404"/>
      <c r="AC318" s="404"/>
      <c r="AD318" s="404"/>
      <c r="AE318" s="404"/>
      <c r="AF318" s="404"/>
    </row>
    <row r="319" spans="1:32" ht="12.6" customHeight="1" outlineLevel="1">
      <c r="A319" s="905">
        <v>43235</v>
      </c>
      <c r="B319" s="2251">
        <v>43229</v>
      </c>
      <c r="C319" s="904">
        <v>43236</v>
      </c>
      <c r="D319" s="904">
        <v>43260</v>
      </c>
      <c r="E319" s="367" t="s">
        <v>3334</v>
      </c>
      <c r="F319" s="404" t="s">
        <v>17693</v>
      </c>
      <c r="G319" s="404" t="s">
        <v>17694</v>
      </c>
      <c r="H319" s="404" t="s">
        <v>12912</v>
      </c>
      <c r="I319" s="404"/>
      <c r="J319" s="404" t="s">
        <v>2033</v>
      </c>
      <c r="K319" s="404"/>
      <c r="L319" s="730">
        <f t="shared" si="8"/>
        <v>6</v>
      </c>
      <c r="M319" s="2066">
        <f t="shared" si="9"/>
        <v>3</v>
      </c>
      <c r="N319" s="2107"/>
      <c r="O319" s="2050">
        <v>7</v>
      </c>
      <c r="P319" s="404"/>
      <c r="Q319" s="404"/>
      <c r="R319" s="404"/>
      <c r="S319" s="404"/>
      <c r="T319" s="404"/>
      <c r="U319" s="404"/>
      <c r="V319" s="404"/>
      <c r="W319" s="404"/>
      <c r="X319" s="404"/>
      <c r="Y319" s="404"/>
      <c r="Z319" s="404"/>
      <c r="AA319" s="404"/>
      <c r="AB319" s="404"/>
      <c r="AC319" s="404"/>
      <c r="AD319" s="404"/>
      <c r="AE319" s="404"/>
      <c r="AF319" s="404"/>
    </row>
    <row r="320" spans="1:32" ht="12.6" customHeight="1" outlineLevel="1">
      <c r="A320" s="905">
        <v>43235</v>
      </c>
      <c r="B320" s="2251">
        <v>43234</v>
      </c>
      <c r="C320" s="904">
        <v>43235</v>
      </c>
      <c r="D320" s="904">
        <v>43235</v>
      </c>
      <c r="E320" s="367" t="s">
        <v>3334</v>
      </c>
      <c r="F320" s="404" t="s">
        <v>17695</v>
      </c>
      <c r="G320" s="404" t="s">
        <v>17696</v>
      </c>
      <c r="H320" s="404"/>
      <c r="I320" s="404"/>
      <c r="J320" s="404" t="s">
        <v>2033</v>
      </c>
      <c r="K320" s="404"/>
      <c r="L320" s="730">
        <f t="shared" si="8"/>
        <v>1</v>
      </c>
      <c r="M320" s="2066">
        <f t="shared" si="9"/>
        <v>0</v>
      </c>
      <c r="N320" s="404"/>
      <c r="O320" s="2050">
        <v>8</v>
      </c>
      <c r="P320" s="404"/>
      <c r="Q320" s="404"/>
      <c r="R320" s="404"/>
      <c r="S320" s="404"/>
      <c r="T320" s="404"/>
      <c r="U320" s="404"/>
      <c r="V320" s="404"/>
      <c r="W320" s="404"/>
      <c r="X320" s="404"/>
      <c r="Y320" s="404"/>
      <c r="Z320" s="404"/>
      <c r="AA320" s="404"/>
      <c r="AB320" s="404"/>
      <c r="AC320" s="404"/>
      <c r="AD320" s="404"/>
      <c r="AE320" s="404"/>
      <c r="AF320" s="404"/>
    </row>
    <row r="321" spans="1:21" ht="12.6" customHeight="1" outlineLevel="1">
      <c r="A321" s="905">
        <v>43235</v>
      </c>
      <c r="B321" s="2251">
        <v>43222</v>
      </c>
      <c r="C321" s="904">
        <v>43237</v>
      </c>
      <c r="D321" s="904">
        <v>43237</v>
      </c>
      <c r="E321" s="367" t="s">
        <v>3335</v>
      </c>
      <c r="F321" s="404" t="s">
        <v>17697</v>
      </c>
      <c r="G321" s="404" t="s">
        <v>17698</v>
      </c>
      <c r="H321" s="404"/>
      <c r="I321" s="404"/>
      <c r="J321" s="404" t="s">
        <v>2831</v>
      </c>
      <c r="K321" s="404"/>
      <c r="L321" s="730">
        <f t="shared" si="8"/>
        <v>13</v>
      </c>
      <c r="M321" s="2066">
        <f t="shared" si="9"/>
        <v>8</v>
      </c>
      <c r="N321" s="2107"/>
      <c r="O321" s="2050">
        <v>9</v>
      </c>
      <c r="P321" s="404"/>
      <c r="Q321" s="2228"/>
      <c r="R321" s="404"/>
      <c r="S321" s="404"/>
      <c r="T321" s="404"/>
      <c r="U321" s="404"/>
    </row>
    <row r="322" spans="1:21" ht="12.6" customHeight="1" outlineLevel="1">
      <c r="A322" s="905">
        <v>43236</v>
      </c>
      <c r="B322" s="2251">
        <v>43230</v>
      </c>
      <c r="C322" s="907">
        <v>43237</v>
      </c>
      <c r="D322" s="907">
        <v>43237</v>
      </c>
      <c r="E322" s="427" t="s">
        <v>3334</v>
      </c>
      <c r="F322" s="421" t="s">
        <v>17699</v>
      </c>
      <c r="G322" s="421" t="s">
        <v>17700</v>
      </c>
      <c r="H322" s="421" t="s">
        <v>17570</v>
      </c>
      <c r="I322" s="421"/>
      <c r="J322" s="404" t="s">
        <v>2034</v>
      </c>
      <c r="K322" s="404"/>
      <c r="L322" s="730">
        <f t="shared" ref="L322:L385" si="10">(A322-B322)</f>
        <v>6</v>
      </c>
      <c r="M322" s="2066">
        <f t="shared" ref="M322:M385" si="11">NETWORKDAYS(B322,A322,A322:B322)</f>
        <v>3</v>
      </c>
      <c r="N322" s="2107"/>
      <c r="O322" s="2050">
        <v>10</v>
      </c>
      <c r="P322" s="404"/>
      <c r="Q322" s="2228"/>
      <c r="R322" s="404"/>
      <c r="S322" s="404"/>
      <c r="T322" s="404"/>
      <c r="U322" s="404"/>
    </row>
    <row r="323" spans="1:21" ht="12.6" customHeight="1" outlineLevel="1">
      <c r="A323" s="905">
        <v>43237</v>
      </c>
      <c r="B323" s="2251">
        <v>43231</v>
      </c>
      <c r="C323" s="907">
        <v>43239</v>
      </c>
      <c r="D323" s="907">
        <v>43239</v>
      </c>
      <c r="E323" s="427" t="s">
        <v>3334</v>
      </c>
      <c r="F323" s="2091" t="s">
        <v>15015</v>
      </c>
      <c r="G323" s="421" t="s">
        <v>17701</v>
      </c>
      <c r="H323" s="421"/>
      <c r="I323" s="421"/>
      <c r="J323" s="404" t="s">
        <v>2034</v>
      </c>
      <c r="K323" s="404"/>
      <c r="L323" s="730">
        <f t="shared" si="10"/>
        <v>6</v>
      </c>
      <c r="M323" s="2066">
        <f t="shared" si="11"/>
        <v>3</v>
      </c>
      <c r="N323" s="404"/>
      <c r="O323" s="2050">
        <v>11</v>
      </c>
      <c r="P323" s="404"/>
      <c r="Q323" s="2228"/>
      <c r="R323" s="404"/>
      <c r="S323" s="404"/>
      <c r="T323" s="404"/>
      <c r="U323" s="404"/>
    </row>
    <row r="324" spans="1:21" ht="12.6" customHeight="1" outlineLevel="1">
      <c r="A324" s="905">
        <v>43236</v>
      </c>
      <c r="B324" s="2251">
        <v>43235</v>
      </c>
      <c r="C324" s="904">
        <v>43263</v>
      </c>
      <c r="D324" s="904">
        <v>43264</v>
      </c>
      <c r="E324" s="415" t="s">
        <v>3334</v>
      </c>
      <c r="F324" s="34" t="s">
        <v>17702</v>
      </c>
      <c r="G324" s="34" t="s">
        <v>17703</v>
      </c>
      <c r="H324" s="34"/>
      <c r="I324" s="34"/>
      <c r="J324" s="34" t="s">
        <v>2033</v>
      </c>
      <c r="K324" s="404"/>
      <c r="L324" s="730">
        <f t="shared" si="10"/>
        <v>1</v>
      </c>
      <c r="M324" s="2066">
        <f t="shared" si="11"/>
        <v>0</v>
      </c>
      <c r="N324" s="2107"/>
      <c r="O324" s="2050">
        <v>12</v>
      </c>
      <c r="P324" s="404"/>
      <c r="Q324" s="2228"/>
      <c r="R324" s="404"/>
      <c r="S324" s="404"/>
      <c r="T324" s="404"/>
      <c r="U324" s="404"/>
    </row>
    <row r="325" spans="1:21" ht="12.6" customHeight="1" outlineLevel="1">
      <c r="A325" s="905">
        <v>43237</v>
      </c>
      <c r="B325" s="2251">
        <v>43223</v>
      </c>
      <c r="C325" s="904">
        <v>43252</v>
      </c>
      <c r="D325" s="904">
        <v>43253</v>
      </c>
      <c r="E325" s="367" t="s">
        <v>3335</v>
      </c>
      <c r="F325" s="404" t="s">
        <v>16866</v>
      </c>
      <c r="G325" s="404" t="s">
        <v>17704</v>
      </c>
      <c r="H325" s="404"/>
      <c r="I325" s="404"/>
      <c r="J325" s="404" t="s">
        <v>2831</v>
      </c>
      <c r="K325" s="404"/>
      <c r="L325" s="730">
        <f t="shared" si="10"/>
        <v>14</v>
      </c>
      <c r="M325" s="2066">
        <f t="shared" si="11"/>
        <v>9</v>
      </c>
      <c r="N325" s="2107"/>
      <c r="O325" s="2050">
        <v>13</v>
      </c>
      <c r="P325" s="404"/>
      <c r="Q325" s="2228"/>
      <c r="R325" s="404"/>
      <c r="S325" s="404"/>
      <c r="T325" s="404"/>
      <c r="U325" s="404"/>
    </row>
    <row r="326" spans="1:21" ht="12.6" customHeight="1" outlineLevel="1">
      <c r="A326" s="905">
        <v>43237</v>
      </c>
      <c r="B326" s="2251">
        <v>43227</v>
      </c>
      <c r="C326" s="904">
        <v>43257</v>
      </c>
      <c r="D326" s="904">
        <v>43257</v>
      </c>
      <c r="E326" s="367" t="s">
        <v>3334</v>
      </c>
      <c r="F326" s="404" t="s">
        <v>17705</v>
      </c>
      <c r="G326" s="404" t="s">
        <v>17706</v>
      </c>
      <c r="H326" s="404" t="s">
        <v>17447</v>
      </c>
      <c r="I326" s="404"/>
      <c r="J326" s="404" t="s">
        <v>2831</v>
      </c>
      <c r="K326" s="404"/>
      <c r="L326" s="730">
        <f t="shared" si="10"/>
        <v>10</v>
      </c>
      <c r="M326" s="2066">
        <f t="shared" si="11"/>
        <v>7</v>
      </c>
      <c r="N326" s="2107"/>
      <c r="O326" s="2050">
        <v>14</v>
      </c>
      <c r="P326" s="404"/>
      <c r="Q326" s="2228"/>
      <c r="R326" s="404"/>
      <c r="S326" s="404"/>
      <c r="T326" s="404"/>
      <c r="U326" s="404"/>
    </row>
    <row r="327" spans="1:21" ht="12.6" customHeight="1" outlineLevel="1">
      <c r="A327" s="912">
        <v>43238</v>
      </c>
      <c r="B327" s="2251">
        <v>43234</v>
      </c>
      <c r="C327" s="904">
        <v>43264</v>
      </c>
      <c r="D327" s="904">
        <v>43264</v>
      </c>
      <c r="E327" s="367" t="s">
        <v>3334</v>
      </c>
      <c r="F327" s="2096" t="s">
        <v>14855</v>
      </c>
      <c r="G327" s="404" t="s">
        <v>17707</v>
      </c>
      <c r="H327" s="404"/>
      <c r="I327" s="404"/>
      <c r="J327" s="404" t="s">
        <v>2846</v>
      </c>
      <c r="K327" s="404"/>
      <c r="L327" s="730">
        <f t="shared" si="10"/>
        <v>4</v>
      </c>
      <c r="M327" s="2066">
        <f t="shared" si="11"/>
        <v>3</v>
      </c>
      <c r="N327" s="2107"/>
      <c r="O327" s="2050">
        <v>15</v>
      </c>
      <c r="P327" s="404"/>
      <c r="Q327" s="2228"/>
      <c r="R327" s="404"/>
      <c r="S327" s="404"/>
      <c r="T327" s="404"/>
      <c r="U327" s="404"/>
    </row>
    <row r="328" spans="1:21" ht="12.6" customHeight="1" outlineLevel="1">
      <c r="A328" s="912">
        <v>43241</v>
      </c>
      <c r="B328" s="2251">
        <v>43236</v>
      </c>
      <c r="C328" s="904">
        <v>43266</v>
      </c>
      <c r="D328" s="904">
        <v>43266</v>
      </c>
      <c r="E328" s="367" t="s">
        <v>3334</v>
      </c>
      <c r="F328" s="404" t="s">
        <v>17708</v>
      </c>
      <c r="G328" s="404" t="s">
        <v>17709</v>
      </c>
      <c r="H328" s="404" t="s">
        <v>17710</v>
      </c>
      <c r="I328" s="404"/>
      <c r="J328" s="404" t="s">
        <v>2033</v>
      </c>
      <c r="K328" s="404"/>
      <c r="L328" s="730">
        <f t="shared" si="10"/>
        <v>5</v>
      </c>
      <c r="M328" s="2066">
        <f t="shared" si="11"/>
        <v>2</v>
      </c>
      <c r="N328" s="2107"/>
      <c r="O328" s="2050">
        <v>16</v>
      </c>
      <c r="P328" s="404"/>
      <c r="Q328" s="2228"/>
      <c r="R328" s="404"/>
      <c r="S328" s="404"/>
      <c r="T328" s="404"/>
      <c r="U328" s="404"/>
    </row>
    <row r="329" spans="1:21" ht="12.6" customHeight="1" outlineLevel="1">
      <c r="A329" s="2240">
        <v>43242</v>
      </c>
      <c r="B329" s="2251">
        <v>43229</v>
      </c>
      <c r="C329" s="907">
        <v>43258</v>
      </c>
      <c r="D329" s="904">
        <v>43259</v>
      </c>
      <c r="E329" s="427" t="s">
        <v>3335</v>
      </c>
      <c r="F329" s="421" t="s">
        <v>8447</v>
      </c>
      <c r="G329" s="421" t="s">
        <v>17711</v>
      </c>
      <c r="H329" s="421" t="s">
        <v>17710</v>
      </c>
      <c r="I329" s="421"/>
      <c r="J329" s="404" t="s">
        <v>2846</v>
      </c>
      <c r="K329" s="421"/>
      <c r="L329" s="730">
        <f t="shared" si="10"/>
        <v>13</v>
      </c>
      <c r="M329" s="2066">
        <f t="shared" si="11"/>
        <v>8</v>
      </c>
      <c r="N329" s="2107"/>
      <c r="O329" s="2050">
        <v>17</v>
      </c>
      <c r="P329" s="421"/>
      <c r="Q329" s="2239"/>
      <c r="R329" s="421"/>
      <c r="S329" s="421"/>
      <c r="T329" s="421"/>
      <c r="U329" s="421"/>
    </row>
    <row r="330" spans="1:21" ht="12.6" customHeight="1" outlineLevel="1">
      <c r="A330" s="2240">
        <v>43243</v>
      </c>
      <c r="B330" s="2251">
        <v>43237</v>
      </c>
      <c r="C330" s="904">
        <v>43243</v>
      </c>
      <c r="D330" s="904">
        <v>43269</v>
      </c>
      <c r="E330" s="367" t="s">
        <v>3334</v>
      </c>
      <c r="F330" s="404" t="s">
        <v>17712</v>
      </c>
      <c r="G330" s="404" t="s">
        <v>17713</v>
      </c>
      <c r="H330" s="404"/>
      <c r="I330" s="404"/>
      <c r="J330" s="404" t="s">
        <v>2969</v>
      </c>
      <c r="K330" s="421"/>
      <c r="L330" s="730">
        <f t="shared" si="10"/>
        <v>6</v>
      </c>
      <c r="M330" s="2066">
        <f t="shared" si="11"/>
        <v>3</v>
      </c>
      <c r="N330" s="2107"/>
      <c r="O330" s="2050">
        <v>18</v>
      </c>
      <c r="P330" s="421"/>
      <c r="Q330" s="2239"/>
      <c r="R330" s="421"/>
      <c r="S330" s="421"/>
      <c r="T330" s="421"/>
      <c r="U330" s="421"/>
    </row>
    <row r="331" spans="1:21" ht="12.6" customHeight="1" outlineLevel="1">
      <c r="A331" s="2240">
        <v>43245</v>
      </c>
      <c r="B331" s="2251">
        <v>43236</v>
      </c>
      <c r="C331" s="904">
        <v>43266</v>
      </c>
      <c r="D331" s="904">
        <v>43266</v>
      </c>
      <c r="E331" s="367" t="s">
        <v>3334</v>
      </c>
      <c r="F331" s="404" t="s">
        <v>12329</v>
      </c>
      <c r="G331" s="404" t="s">
        <v>17714</v>
      </c>
      <c r="H331" s="404" t="s">
        <v>17570</v>
      </c>
      <c r="I331" s="404"/>
      <c r="J331" s="404" t="s">
        <v>2033</v>
      </c>
      <c r="K331" s="404"/>
      <c r="L331" s="730">
        <f t="shared" si="10"/>
        <v>9</v>
      </c>
      <c r="M331" s="2066">
        <f t="shared" si="11"/>
        <v>6</v>
      </c>
      <c r="N331" s="2107"/>
      <c r="O331" s="2050">
        <v>19</v>
      </c>
      <c r="P331" s="404"/>
      <c r="Q331" s="404"/>
      <c r="R331" s="404"/>
      <c r="S331" s="404"/>
      <c r="T331" s="404"/>
      <c r="U331" s="404"/>
    </row>
    <row r="332" spans="1:21" ht="12.6" customHeight="1" outlineLevel="1">
      <c r="A332" s="2240">
        <v>43245</v>
      </c>
      <c r="B332" s="2251">
        <v>43236</v>
      </c>
      <c r="C332" s="904">
        <v>43266</v>
      </c>
      <c r="D332" s="904">
        <v>43266</v>
      </c>
      <c r="E332" s="367" t="s">
        <v>3334</v>
      </c>
      <c r="F332" s="404" t="s">
        <v>8773</v>
      </c>
      <c r="G332" s="404" t="s">
        <v>17715</v>
      </c>
      <c r="H332" s="404" t="s">
        <v>17570</v>
      </c>
      <c r="I332" s="404"/>
      <c r="J332" s="404" t="s">
        <v>2033</v>
      </c>
      <c r="K332" s="404"/>
      <c r="L332" s="730">
        <f t="shared" si="10"/>
        <v>9</v>
      </c>
      <c r="M332" s="2066">
        <f t="shared" si="11"/>
        <v>6</v>
      </c>
      <c r="N332" s="2107"/>
      <c r="O332" s="2050">
        <v>20</v>
      </c>
      <c r="P332" s="404"/>
      <c r="Q332" s="404"/>
      <c r="R332" s="404"/>
      <c r="S332" s="404"/>
      <c r="T332" s="404"/>
      <c r="U332" s="404"/>
    </row>
    <row r="333" spans="1:21" ht="12.6" customHeight="1" outlineLevel="1">
      <c r="A333" s="912">
        <v>43245</v>
      </c>
      <c r="B333" s="2253">
        <v>43238</v>
      </c>
      <c r="C333" s="912">
        <v>43248</v>
      </c>
      <c r="D333" s="912">
        <v>43248</v>
      </c>
      <c r="E333" s="367" t="s">
        <v>3335</v>
      </c>
      <c r="F333" s="404" t="s">
        <v>17716</v>
      </c>
      <c r="G333" s="404" t="s">
        <v>17717</v>
      </c>
      <c r="H333" s="404"/>
      <c r="I333" s="404"/>
      <c r="J333" s="404" t="s">
        <v>2846</v>
      </c>
      <c r="K333" s="404"/>
      <c r="L333" s="730">
        <f t="shared" si="10"/>
        <v>7</v>
      </c>
      <c r="M333" s="2066">
        <f t="shared" si="11"/>
        <v>4</v>
      </c>
      <c r="N333" s="2050"/>
      <c r="O333" s="2050">
        <v>21</v>
      </c>
      <c r="P333" s="404"/>
      <c r="Q333" s="2228"/>
      <c r="R333" s="404"/>
      <c r="S333" s="404"/>
      <c r="T333" s="404"/>
      <c r="U333" s="404"/>
    </row>
    <row r="334" spans="1:21" ht="12.6" customHeight="1" outlineLevel="1">
      <c r="A334" s="912">
        <v>43242</v>
      </c>
      <c r="B334" s="2251">
        <v>43229</v>
      </c>
      <c r="C334" s="904">
        <v>43259</v>
      </c>
      <c r="D334" s="904">
        <v>43259</v>
      </c>
      <c r="E334" s="367" t="s">
        <v>3335</v>
      </c>
      <c r="F334" s="404" t="s">
        <v>17718</v>
      </c>
      <c r="G334" s="404" t="s">
        <v>17719</v>
      </c>
      <c r="H334" s="404" t="s">
        <v>3660</v>
      </c>
      <c r="I334" s="404"/>
      <c r="J334" s="404" t="s">
        <v>2831</v>
      </c>
      <c r="K334" s="404"/>
      <c r="L334" s="730">
        <f t="shared" si="10"/>
        <v>13</v>
      </c>
      <c r="M334" s="2066">
        <f t="shared" si="11"/>
        <v>8</v>
      </c>
      <c r="N334" s="2107"/>
      <c r="O334" s="2050">
        <v>22</v>
      </c>
      <c r="P334" s="404"/>
      <c r="Q334" s="2228"/>
      <c r="R334" s="404"/>
      <c r="S334" s="404"/>
      <c r="T334" s="404"/>
      <c r="U334" s="404"/>
    </row>
    <row r="335" spans="1:21" ht="12.6" customHeight="1" outlineLevel="1">
      <c r="A335" s="912">
        <v>43242</v>
      </c>
      <c r="B335" s="2251">
        <v>43230</v>
      </c>
      <c r="C335" s="904">
        <v>43260</v>
      </c>
      <c r="D335" s="904">
        <v>43260</v>
      </c>
      <c r="E335" s="367" t="s">
        <v>3335</v>
      </c>
      <c r="F335" s="404" t="s">
        <v>16866</v>
      </c>
      <c r="G335" s="404" t="s">
        <v>17720</v>
      </c>
      <c r="H335" s="404"/>
      <c r="I335" s="404"/>
      <c r="J335" s="404" t="s">
        <v>2831</v>
      </c>
      <c r="K335" s="404"/>
      <c r="L335" s="730">
        <f t="shared" si="10"/>
        <v>12</v>
      </c>
      <c r="M335" s="2066">
        <f t="shared" si="11"/>
        <v>7</v>
      </c>
      <c r="N335" s="2107"/>
      <c r="O335" s="2050">
        <v>23</v>
      </c>
      <c r="P335" s="404"/>
      <c r="Q335" s="2228"/>
      <c r="R335" s="404"/>
      <c r="S335" s="404"/>
      <c r="T335" s="404"/>
      <c r="U335" s="404"/>
    </row>
    <row r="336" spans="1:21" ht="12.6" customHeight="1" outlineLevel="1">
      <c r="A336" s="912">
        <v>43248</v>
      </c>
      <c r="B336" s="2251">
        <v>43238</v>
      </c>
      <c r="C336" s="904">
        <v>43255</v>
      </c>
      <c r="D336" s="904">
        <v>43255</v>
      </c>
      <c r="E336" s="367" t="s">
        <v>3335</v>
      </c>
      <c r="F336" s="404" t="s">
        <v>17721</v>
      </c>
      <c r="G336" s="404" t="s">
        <v>17722</v>
      </c>
      <c r="H336" s="404"/>
      <c r="I336" s="404"/>
      <c r="J336" s="404" t="s">
        <v>2033</v>
      </c>
      <c r="K336" s="404"/>
      <c r="L336" s="730">
        <f t="shared" si="10"/>
        <v>10</v>
      </c>
      <c r="M336" s="2066">
        <f t="shared" si="11"/>
        <v>5</v>
      </c>
      <c r="N336" s="2107"/>
      <c r="O336" s="2050">
        <v>24</v>
      </c>
      <c r="P336" s="404"/>
      <c r="Q336" s="404"/>
      <c r="R336" s="404"/>
      <c r="S336" s="404"/>
      <c r="T336" s="404"/>
      <c r="U336" s="404"/>
    </row>
    <row r="337" spans="1:21" ht="12.6" customHeight="1" outlineLevel="1">
      <c r="A337" s="912">
        <v>43249</v>
      </c>
      <c r="B337" s="2251">
        <v>43229</v>
      </c>
      <c r="C337" s="904">
        <v>43260</v>
      </c>
      <c r="D337" s="904">
        <v>43260</v>
      </c>
      <c r="E337" s="367" t="s">
        <v>3335</v>
      </c>
      <c r="F337" s="404" t="s">
        <v>17723</v>
      </c>
      <c r="G337" s="404" t="s">
        <v>17724</v>
      </c>
      <c r="H337" s="404"/>
      <c r="I337" s="404"/>
      <c r="J337" s="404" t="s">
        <v>2033</v>
      </c>
      <c r="K337" s="404"/>
      <c r="L337" s="730">
        <f t="shared" si="10"/>
        <v>20</v>
      </c>
      <c r="M337" s="2066">
        <f t="shared" si="11"/>
        <v>13</v>
      </c>
      <c r="N337" s="2107"/>
      <c r="O337" s="2050">
        <v>25</v>
      </c>
      <c r="P337" s="404"/>
      <c r="Q337" s="404"/>
      <c r="R337" s="404"/>
      <c r="S337" s="404"/>
      <c r="T337" s="404"/>
      <c r="U337" s="404"/>
    </row>
    <row r="338" spans="1:21" ht="12.6" customHeight="1" outlineLevel="1">
      <c r="A338" s="2240">
        <v>43249</v>
      </c>
      <c r="B338" s="2251">
        <v>43231</v>
      </c>
      <c r="C338" s="907">
        <v>43259</v>
      </c>
      <c r="D338" s="907">
        <v>43262</v>
      </c>
      <c r="E338" s="427" t="s">
        <v>3334</v>
      </c>
      <c r="F338" s="421" t="s">
        <v>17725</v>
      </c>
      <c r="G338" s="421" t="s">
        <v>17726</v>
      </c>
      <c r="H338" s="421" t="s">
        <v>12912</v>
      </c>
      <c r="I338" s="421"/>
      <c r="J338" s="404" t="s">
        <v>2846</v>
      </c>
      <c r="K338" s="421"/>
      <c r="L338" s="730">
        <f t="shared" si="10"/>
        <v>18</v>
      </c>
      <c r="M338" s="2066">
        <f t="shared" si="11"/>
        <v>11</v>
      </c>
      <c r="N338" s="2107"/>
      <c r="O338" s="2050">
        <v>26</v>
      </c>
      <c r="P338" s="421"/>
      <c r="Q338" s="2239"/>
      <c r="R338" s="421"/>
      <c r="S338" s="421"/>
      <c r="T338" s="421"/>
      <c r="U338" s="421"/>
    </row>
    <row r="339" spans="1:21" ht="12.6" customHeight="1" outlineLevel="1">
      <c r="A339" s="912">
        <v>43250</v>
      </c>
      <c r="B339" s="2251">
        <v>43242</v>
      </c>
      <c r="C339" s="904">
        <v>43257</v>
      </c>
      <c r="D339" s="904">
        <v>43257</v>
      </c>
      <c r="E339" s="367" t="s">
        <v>3334</v>
      </c>
      <c r="F339" s="2091" t="s">
        <v>15015</v>
      </c>
      <c r="G339" s="404" t="s">
        <v>17727</v>
      </c>
      <c r="H339" s="404"/>
      <c r="I339" s="404"/>
      <c r="J339" s="404" t="s">
        <v>2042</v>
      </c>
      <c r="K339" s="404"/>
      <c r="L339" s="730">
        <f t="shared" si="10"/>
        <v>8</v>
      </c>
      <c r="M339" s="2066">
        <f t="shared" si="11"/>
        <v>5</v>
      </c>
      <c r="N339" s="2107"/>
      <c r="O339" s="2050">
        <v>27</v>
      </c>
      <c r="P339" s="404"/>
      <c r="Q339" s="2228"/>
      <c r="R339" s="404"/>
      <c r="S339" s="404"/>
      <c r="T339" s="404"/>
      <c r="U339" s="404"/>
    </row>
    <row r="340" spans="1:21" ht="12.6" customHeight="1" outlineLevel="1">
      <c r="A340" s="912">
        <v>43250</v>
      </c>
      <c r="B340" s="2253">
        <v>43245</v>
      </c>
      <c r="C340" s="904">
        <v>43251</v>
      </c>
      <c r="D340" s="904">
        <v>43251</v>
      </c>
      <c r="E340" s="367" t="s">
        <v>3335</v>
      </c>
      <c r="F340" s="404" t="s">
        <v>3435</v>
      </c>
      <c r="G340" s="404" t="s">
        <v>17728</v>
      </c>
      <c r="H340" s="404" t="s">
        <v>17729</v>
      </c>
      <c r="I340" s="404"/>
      <c r="J340" s="404" t="s">
        <v>2831</v>
      </c>
      <c r="K340" s="404"/>
      <c r="L340" s="730">
        <f t="shared" si="10"/>
        <v>5</v>
      </c>
      <c r="M340" s="2066">
        <f t="shared" si="11"/>
        <v>2</v>
      </c>
      <c r="N340" s="2107"/>
      <c r="O340" s="2050">
        <v>28</v>
      </c>
      <c r="P340" s="404"/>
      <c r="Q340" s="2228"/>
      <c r="R340" s="404"/>
      <c r="S340" s="404"/>
      <c r="T340" s="404"/>
      <c r="U340" s="404"/>
    </row>
    <row r="341" spans="1:21" ht="12.6" customHeight="1" outlineLevel="1">
      <c r="A341" s="912">
        <v>43251</v>
      </c>
      <c r="B341" s="2253">
        <v>43243</v>
      </c>
      <c r="C341" s="905">
        <v>43276</v>
      </c>
      <c r="D341" s="905">
        <v>43276</v>
      </c>
      <c r="E341" s="367" t="s">
        <v>3334</v>
      </c>
      <c r="F341" s="404" t="s">
        <v>15742</v>
      </c>
      <c r="G341" s="404" t="s">
        <v>17730</v>
      </c>
      <c r="H341" s="404"/>
      <c r="I341" s="404"/>
      <c r="J341" s="404" t="s">
        <v>2042</v>
      </c>
      <c r="K341" s="404"/>
      <c r="L341" s="730">
        <f t="shared" si="10"/>
        <v>8</v>
      </c>
      <c r="M341" s="2066">
        <f t="shared" si="11"/>
        <v>5</v>
      </c>
      <c r="N341" s="2107"/>
      <c r="O341" s="2050">
        <v>29</v>
      </c>
      <c r="P341" s="404"/>
      <c r="Q341" s="2228"/>
      <c r="R341" s="404"/>
      <c r="S341" s="404"/>
      <c r="T341" s="404"/>
      <c r="U341" s="404"/>
    </row>
    <row r="342" spans="1:21" ht="12.6" customHeight="1" outlineLevel="1">
      <c r="A342" s="2240">
        <v>43251</v>
      </c>
      <c r="B342" s="2251">
        <v>43235</v>
      </c>
      <c r="C342" s="907">
        <v>43266</v>
      </c>
      <c r="D342" s="907">
        <v>43266</v>
      </c>
      <c r="E342" s="427" t="s">
        <v>3334</v>
      </c>
      <c r="F342" s="421" t="s">
        <v>17731</v>
      </c>
      <c r="G342" s="421" t="s">
        <v>17732</v>
      </c>
      <c r="H342" s="421" t="s">
        <v>17570</v>
      </c>
      <c r="I342" s="421"/>
      <c r="J342" s="404" t="s">
        <v>2846</v>
      </c>
      <c r="K342" s="421"/>
      <c r="L342" s="730">
        <f t="shared" si="10"/>
        <v>16</v>
      </c>
      <c r="M342" s="2066">
        <f t="shared" si="11"/>
        <v>11</v>
      </c>
      <c r="N342" s="2107"/>
      <c r="O342" s="2050">
        <v>30</v>
      </c>
      <c r="P342" s="421"/>
      <c r="Q342" s="2239"/>
      <c r="R342" s="421"/>
      <c r="S342" s="421"/>
      <c r="T342" s="421"/>
      <c r="U342" s="421"/>
    </row>
    <row r="343" spans="1:21" ht="12.6" customHeight="1" outlineLevel="1">
      <c r="A343" s="907">
        <v>43255</v>
      </c>
      <c r="B343" s="2251">
        <v>43250</v>
      </c>
      <c r="C343" s="907">
        <v>43256</v>
      </c>
      <c r="D343" s="907">
        <v>43256</v>
      </c>
      <c r="E343" s="427" t="s">
        <v>3334</v>
      </c>
      <c r="F343" s="421" t="s">
        <v>17733</v>
      </c>
      <c r="G343" s="421" t="s">
        <v>17734</v>
      </c>
      <c r="H343" s="421"/>
      <c r="I343" s="421"/>
      <c r="J343" s="404" t="s">
        <v>2034</v>
      </c>
      <c r="K343" s="404"/>
      <c r="L343" s="730">
        <f t="shared" si="10"/>
        <v>5</v>
      </c>
      <c r="M343" s="2066">
        <f t="shared" si="11"/>
        <v>2</v>
      </c>
      <c r="N343" s="2050"/>
      <c r="O343" s="2050">
        <v>31</v>
      </c>
      <c r="P343" s="404"/>
      <c r="Q343" s="2228"/>
      <c r="R343" s="404"/>
      <c r="S343" s="404"/>
      <c r="T343" s="404"/>
      <c r="U343" s="404"/>
    </row>
    <row r="344" spans="1:21" ht="12.6" customHeight="1" outlineLevel="1">
      <c r="A344" s="2240">
        <v>43249</v>
      </c>
      <c r="B344" s="2251">
        <v>43237</v>
      </c>
      <c r="C344" s="907">
        <v>43263</v>
      </c>
      <c r="D344" s="907">
        <v>43267</v>
      </c>
      <c r="E344" s="427" t="s">
        <v>3335</v>
      </c>
      <c r="F344" s="421" t="s">
        <v>14844</v>
      </c>
      <c r="G344" s="421" t="s">
        <v>17735</v>
      </c>
      <c r="H344" s="421"/>
      <c r="I344" s="421"/>
      <c r="J344" s="404" t="s">
        <v>2846</v>
      </c>
      <c r="K344" s="421"/>
      <c r="L344" s="730">
        <f t="shared" si="10"/>
        <v>12</v>
      </c>
      <c r="M344" s="2066">
        <f t="shared" si="11"/>
        <v>7</v>
      </c>
      <c r="N344" s="2107"/>
      <c r="O344" s="2050">
        <v>32</v>
      </c>
      <c r="P344" s="421"/>
      <c r="Q344" s="2239"/>
      <c r="R344" s="421"/>
      <c r="S344" s="421"/>
      <c r="T344" s="421"/>
      <c r="U344" s="421"/>
    </row>
    <row r="345" spans="1:21" ht="12.6" customHeight="1" outlineLevel="1">
      <c r="A345" s="904">
        <v>43255</v>
      </c>
      <c r="B345" s="2253">
        <v>43242</v>
      </c>
      <c r="C345" s="905">
        <v>43271</v>
      </c>
      <c r="D345" s="905">
        <v>43273</v>
      </c>
      <c r="E345" s="367" t="s">
        <v>3335</v>
      </c>
      <c r="F345" s="404" t="s">
        <v>13631</v>
      </c>
      <c r="G345" s="404" t="s">
        <v>17736</v>
      </c>
      <c r="H345" s="404"/>
      <c r="I345" s="404"/>
      <c r="J345" s="404" t="s">
        <v>2042</v>
      </c>
      <c r="K345" s="404"/>
      <c r="L345" s="730">
        <f t="shared" si="10"/>
        <v>13</v>
      </c>
      <c r="M345" s="2066">
        <f t="shared" si="11"/>
        <v>8</v>
      </c>
      <c r="N345" s="2050"/>
      <c r="O345" s="2050">
        <v>33</v>
      </c>
      <c r="P345" s="404"/>
      <c r="Q345" s="2228"/>
      <c r="R345" s="404"/>
      <c r="S345" s="404"/>
      <c r="T345" s="404"/>
      <c r="U345" s="404"/>
    </row>
    <row r="346" spans="1:21" ht="12.6" customHeight="1" outlineLevel="1">
      <c r="A346" s="904">
        <v>43255</v>
      </c>
      <c r="B346" s="2253">
        <v>43245</v>
      </c>
      <c r="C346" s="904">
        <v>43285</v>
      </c>
      <c r="D346" s="904">
        <v>43285</v>
      </c>
      <c r="E346" s="367" t="s">
        <v>3334</v>
      </c>
      <c r="F346" s="404" t="s">
        <v>17737</v>
      </c>
      <c r="G346" s="404" t="s">
        <v>17738</v>
      </c>
      <c r="H346" s="404"/>
      <c r="I346" s="404"/>
      <c r="J346" s="404" t="s">
        <v>2042</v>
      </c>
      <c r="K346" s="404"/>
      <c r="L346" s="730">
        <f t="shared" si="10"/>
        <v>10</v>
      </c>
      <c r="M346" s="2066">
        <f t="shared" si="11"/>
        <v>5</v>
      </c>
      <c r="N346" s="2050"/>
      <c r="O346" s="2050">
        <v>34</v>
      </c>
      <c r="P346" s="404"/>
      <c r="Q346" s="2228"/>
      <c r="R346" s="404"/>
      <c r="S346" s="404"/>
      <c r="T346" s="404"/>
      <c r="U346" s="404"/>
    </row>
    <row r="347" spans="1:21" ht="12.6" customHeight="1" outlineLevel="1">
      <c r="A347" s="904">
        <v>43255</v>
      </c>
      <c r="B347" s="2251">
        <v>43228</v>
      </c>
      <c r="C347" s="907">
        <v>43255</v>
      </c>
      <c r="D347" s="907">
        <v>43258</v>
      </c>
      <c r="E347" s="427" t="s">
        <v>3334</v>
      </c>
      <c r="F347" s="421" t="s">
        <v>17739</v>
      </c>
      <c r="G347" s="421" t="s">
        <v>17740</v>
      </c>
      <c r="H347" s="421" t="s">
        <v>17710</v>
      </c>
      <c r="I347" s="421"/>
      <c r="J347" s="404" t="s">
        <v>2034</v>
      </c>
      <c r="K347" s="404"/>
      <c r="L347" s="730">
        <f t="shared" si="10"/>
        <v>27</v>
      </c>
      <c r="M347" s="2066">
        <f t="shared" si="11"/>
        <v>18</v>
      </c>
      <c r="N347" s="2107"/>
      <c r="O347" s="2050">
        <v>35</v>
      </c>
      <c r="P347" s="404"/>
      <c r="Q347" s="2228"/>
      <c r="R347" s="404"/>
      <c r="S347" s="404"/>
      <c r="T347" s="404"/>
      <c r="U347" s="404"/>
    </row>
    <row r="348" spans="1:21" ht="12.6" customHeight="1" outlineLevel="1">
      <c r="A348" s="904">
        <v>43255</v>
      </c>
      <c r="B348" s="2251">
        <v>43235</v>
      </c>
      <c r="C348" s="904">
        <v>43259</v>
      </c>
      <c r="D348" s="904">
        <v>43266</v>
      </c>
      <c r="E348" s="367" t="s">
        <v>3335</v>
      </c>
      <c r="F348" s="404" t="s">
        <v>4883</v>
      </c>
      <c r="G348" s="404" t="s">
        <v>17741</v>
      </c>
      <c r="H348" s="404"/>
      <c r="I348" s="404"/>
      <c r="J348" s="404" t="s">
        <v>2846</v>
      </c>
      <c r="K348" s="404"/>
      <c r="L348" s="613">
        <f t="shared" si="10"/>
        <v>20</v>
      </c>
      <c r="M348" s="1795">
        <f t="shared" si="11"/>
        <v>13</v>
      </c>
      <c r="N348" s="2050"/>
      <c r="O348" s="2050">
        <v>36</v>
      </c>
      <c r="P348" s="404"/>
      <c r="Q348" s="2228"/>
      <c r="R348" s="404"/>
      <c r="S348" s="404"/>
      <c r="T348" s="404"/>
      <c r="U348" s="404"/>
    </row>
    <row r="349" spans="1:21" ht="12.6" customHeight="1" outlineLevel="1">
      <c r="A349" s="912">
        <v>43251</v>
      </c>
      <c r="B349" s="2251">
        <v>43235</v>
      </c>
      <c r="C349" s="904">
        <v>43266</v>
      </c>
      <c r="D349" s="904">
        <v>43266</v>
      </c>
      <c r="E349" s="367" t="s">
        <v>3335</v>
      </c>
      <c r="F349" s="404" t="s">
        <v>8802</v>
      </c>
      <c r="G349" s="404" t="s">
        <v>17742</v>
      </c>
      <c r="H349" s="404"/>
      <c r="I349" s="404"/>
      <c r="J349" s="404" t="s">
        <v>2831</v>
      </c>
      <c r="K349" s="404"/>
      <c r="L349" s="613">
        <f t="shared" si="10"/>
        <v>16</v>
      </c>
      <c r="M349" s="1795">
        <f t="shared" si="11"/>
        <v>11</v>
      </c>
      <c r="N349" s="2050"/>
      <c r="O349" s="2050">
        <v>37</v>
      </c>
      <c r="P349" s="404"/>
      <c r="Q349" s="2228"/>
      <c r="R349" s="404"/>
      <c r="S349" s="404"/>
      <c r="T349" s="404"/>
      <c r="U349" s="404"/>
    </row>
    <row r="350" spans="1:21" ht="12.6" customHeight="1" outlineLevel="1">
      <c r="A350" s="904">
        <v>43256</v>
      </c>
      <c r="B350" s="2251">
        <v>43248</v>
      </c>
      <c r="C350" s="367"/>
      <c r="D350" s="367"/>
      <c r="E350" s="367" t="s">
        <v>3334</v>
      </c>
      <c r="F350" s="404" t="s">
        <v>3613</v>
      </c>
      <c r="G350" s="404" t="s">
        <v>17743</v>
      </c>
      <c r="H350" s="404"/>
      <c r="I350" s="404"/>
      <c r="J350" s="404" t="s">
        <v>2033</v>
      </c>
      <c r="K350" s="404"/>
      <c r="L350" s="730">
        <f t="shared" si="10"/>
        <v>8</v>
      </c>
      <c r="M350" s="2066">
        <f t="shared" si="11"/>
        <v>5</v>
      </c>
      <c r="N350" s="2050"/>
      <c r="O350" s="2050">
        <v>38</v>
      </c>
      <c r="P350" s="404"/>
      <c r="Q350" s="2228"/>
      <c r="R350" s="404"/>
      <c r="S350" s="404"/>
      <c r="T350" s="404"/>
      <c r="U350" s="404"/>
    </row>
    <row r="351" spans="1:21" ht="12.6" customHeight="1" outlineLevel="1">
      <c r="A351" s="904">
        <v>43256</v>
      </c>
      <c r="B351" s="2253">
        <v>43249</v>
      </c>
      <c r="C351" s="905">
        <v>43280</v>
      </c>
      <c r="D351" s="905">
        <v>43280</v>
      </c>
      <c r="E351" s="367" t="s">
        <v>3334</v>
      </c>
      <c r="F351" s="404" t="s">
        <v>17744</v>
      </c>
      <c r="G351" s="404" t="s">
        <v>17745</v>
      </c>
      <c r="H351" s="404"/>
      <c r="I351" s="404"/>
      <c r="J351" s="404" t="s">
        <v>2042</v>
      </c>
      <c r="K351" s="404"/>
      <c r="L351" s="730">
        <f t="shared" si="10"/>
        <v>7</v>
      </c>
      <c r="M351" s="2066">
        <f t="shared" si="11"/>
        <v>4</v>
      </c>
      <c r="N351" s="2107"/>
      <c r="O351" s="2050">
        <v>39</v>
      </c>
      <c r="P351" s="404"/>
      <c r="Q351" s="2228"/>
      <c r="R351" s="404"/>
      <c r="S351" s="404"/>
      <c r="T351" s="404"/>
      <c r="U351" s="404"/>
    </row>
    <row r="352" spans="1:21" ht="12.6" customHeight="1" outlineLevel="1">
      <c r="A352" s="912">
        <v>43238</v>
      </c>
      <c r="B352" s="2251">
        <v>43237</v>
      </c>
      <c r="C352" s="904">
        <v>43267</v>
      </c>
      <c r="D352" s="904">
        <v>43267</v>
      </c>
      <c r="E352" s="367" t="s">
        <v>3334</v>
      </c>
      <c r="F352" s="404" t="s">
        <v>17746</v>
      </c>
      <c r="G352" s="404" t="s">
        <v>17747</v>
      </c>
      <c r="H352" s="404"/>
      <c r="I352" s="404"/>
      <c r="J352" s="404" t="s">
        <v>2033</v>
      </c>
      <c r="K352" s="404"/>
      <c r="L352" s="613">
        <f t="shared" si="10"/>
        <v>1</v>
      </c>
      <c r="M352" s="1795">
        <f t="shared" si="11"/>
        <v>0</v>
      </c>
      <c r="N352" s="2050"/>
      <c r="O352" s="2050">
        <v>40</v>
      </c>
      <c r="P352" s="404"/>
      <c r="Q352" s="404"/>
      <c r="R352" s="404"/>
      <c r="S352" s="404"/>
      <c r="T352" s="404"/>
      <c r="U352" s="404"/>
    </row>
    <row r="353" spans="1:21" ht="12.6" customHeight="1" outlineLevel="1">
      <c r="A353" s="904">
        <v>43259</v>
      </c>
      <c r="B353" s="2251">
        <v>43230</v>
      </c>
      <c r="C353" s="907">
        <v>43258</v>
      </c>
      <c r="D353" s="907">
        <v>43260</v>
      </c>
      <c r="E353" s="427" t="s">
        <v>3335</v>
      </c>
      <c r="F353" s="421" t="s">
        <v>17748</v>
      </c>
      <c r="G353" s="421" t="s">
        <v>17749</v>
      </c>
      <c r="H353" s="421" t="s">
        <v>17710</v>
      </c>
      <c r="I353" s="421"/>
      <c r="J353" s="404" t="s">
        <v>2034</v>
      </c>
      <c r="K353" s="404"/>
      <c r="L353" s="730">
        <f t="shared" si="10"/>
        <v>29</v>
      </c>
      <c r="M353" s="2066">
        <f t="shared" si="11"/>
        <v>20</v>
      </c>
      <c r="N353" s="2050"/>
      <c r="O353" s="2050">
        <v>41</v>
      </c>
      <c r="P353" s="404"/>
      <c r="Q353" s="2228"/>
      <c r="R353" s="404"/>
      <c r="S353" s="404"/>
      <c r="T353" s="404"/>
      <c r="U353" s="404"/>
    </row>
    <row r="354" spans="1:21" ht="12.6" customHeight="1" outlineLevel="1">
      <c r="A354" s="904">
        <v>43256</v>
      </c>
      <c r="B354" s="2251">
        <v>43231</v>
      </c>
      <c r="C354" s="904">
        <v>43262</v>
      </c>
      <c r="D354" s="904">
        <v>43262</v>
      </c>
      <c r="E354" s="367" t="s">
        <v>3335</v>
      </c>
      <c r="F354" s="404" t="s">
        <v>17750</v>
      </c>
      <c r="G354" s="404" t="s">
        <v>17751</v>
      </c>
      <c r="H354" s="404" t="s">
        <v>17570</v>
      </c>
      <c r="I354" s="404"/>
      <c r="J354" s="404" t="s">
        <v>2846</v>
      </c>
      <c r="K354" s="404"/>
      <c r="L354" s="730">
        <f t="shared" si="10"/>
        <v>25</v>
      </c>
      <c r="M354" s="2066">
        <f t="shared" si="11"/>
        <v>16</v>
      </c>
      <c r="N354" s="2107"/>
      <c r="O354" s="2050">
        <v>42</v>
      </c>
      <c r="P354" s="404"/>
      <c r="Q354" s="2228"/>
      <c r="R354" s="404"/>
      <c r="S354" s="404"/>
      <c r="T354" s="404"/>
      <c r="U354" s="404"/>
    </row>
    <row r="355" spans="1:21" ht="12.6" customHeight="1" outlineLevel="1">
      <c r="A355" s="904">
        <v>43256</v>
      </c>
      <c r="B355" s="2251">
        <v>43237</v>
      </c>
      <c r="C355" s="904">
        <v>43267</v>
      </c>
      <c r="D355" s="904">
        <v>43267</v>
      </c>
      <c r="E355" s="367" t="s">
        <v>3334</v>
      </c>
      <c r="F355" s="404" t="s">
        <v>17752</v>
      </c>
      <c r="G355" s="404" t="s">
        <v>17753</v>
      </c>
      <c r="H355" s="404" t="s">
        <v>12912</v>
      </c>
      <c r="I355" s="404"/>
      <c r="J355" s="404" t="s">
        <v>2831</v>
      </c>
      <c r="K355" s="404"/>
      <c r="L355" s="613">
        <f t="shared" si="10"/>
        <v>19</v>
      </c>
      <c r="M355" s="1795">
        <f t="shared" si="11"/>
        <v>12</v>
      </c>
      <c r="N355" s="2050"/>
      <c r="O355" s="2050">
        <v>43</v>
      </c>
      <c r="P355" s="404"/>
      <c r="Q355" s="2228"/>
      <c r="R355" s="404"/>
      <c r="S355" s="404"/>
      <c r="T355" s="404"/>
      <c r="U355" s="404"/>
    </row>
    <row r="356" spans="1:21" ht="12.6" customHeight="1" outlineLevel="1">
      <c r="A356" s="904">
        <v>43256</v>
      </c>
      <c r="B356" s="2253">
        <v>43238</v>
      </c>
      <c r="C356" s="904">
        <v>43269</v>
      </c>
      <c r="D356" s="904">
        <v>43271</v>
      </c>
      <c r="E356" s="367" t="s">
        <v>3334</v>
      </c>
      <c r="F356" s="404" t="s">
        <v>17754</v>
      </c>
      <c r="G356" s="404" t="s">
        <v>17755</v>
      </c>
      <c r="H356" s="404" t="s">
        <v>12912</v>
      </c>
      <c r="I356" s="404"/>
      <c r="J356" s="404" t="s">
        <v>2831</v>
      </c>
      <c r="K356" s="404"/>
      <c r="L356" s="730">
        <f t="shared" si="10"/>
        <v>18</v>
      </c>
      <c r="M356" s="2066">
        <f t="shared" si="11"/>
        <v>11</v>
      </c>
      <c r="N356" s="2050"/>
      <c r="O356" s="2050">
        <v>44</v>
      </c>
      <c r="P356" s="404"/>
      <c r="Q356" s="2228"/>
      <c r="R356" s="404"/>
      <c r="S356" s="404"/>
      <c r="T356" s="404"/>
      <c r="U356" s="404"/>
    </row>
    <row r="357" spans="1:21" ht="12.6" customHeight="1" outlineLevel="1">
      <c r="A357" s="912">
        <v>43245</v>
      </c>
      <c r="B357" s="2251">
        <v>43223</v>
      </c>
      <c r="C357" s="907">
        <v>43244</v>
      </c>
      <c r="D357" s="907">
        <v>43255</v>
      </c>
      <c r="E357" s="427" t="s">
        <v>3334</v>
      </c>
      <c r="F357" s="421" t="s">
        <v>17756</v>
      </c>
      <c r="G357" s="421" t="s">
        <v>17757</v>
      </c>
      <c r="H357" s="421" t="s">
        <v>17354</v>
      </c>
      <c r="I357" s="421"/>
      <c r="J357" s="404" t="s">
        <v>2969</v>
      </c>
      <c r="K357" s="404"/>
      <c r="L357" s="730">
        <f t="shared" si="10"/>
        <v>22</v>
      </c>
      <c r="M357" s="2066">
        <f t="shared" si="11"/>
        <v>15</v>
      </c>
      <c r="N357" s="2254">
        <v>17</v>
      </c>
      <c r="O357" s="2050">
        <v>45</v>
      </c>
      <c r="P357" s="404"/>
      <c r="Q357" s="2228"/>
      <c r="R357" s="404"/>
      <c r="S357" s="404"/>
      <c r="T357" s="404"/>
      <c r="U357" s="404"/>
    </row>
    <row r="358" spans="1:21" ht="12.6" customHeight="1" outlineLevel="1">
      <c r="A358" s="907">
        <v>43258</v>
      </c>
      <c r="B358" s="2251">
        <v>43245</v>
      </c>
      <c r="C358" s="907">
        <v>43275</v>
      </c>
      <c r="D358" s="907">
        <v>43275</v>
      </c>
      <c r="E358" s="427" t="s">
        <v>3335</v>
      </c>
      <c r="F358" s="421" t="s">
        <v>2686</v>
      </c>
      <c r="G358" s="421" t="s">
        <v>17758</v>
      </c>
      <c r="H358" s="421"/>
      <c r="I358" s="421"/>
      <c r="J358" s="404" t="s">
        <v>2846</v>
      </c>
      <c r="K358" s="421"/>
      <c r="L358" s="730">
        <f t="shared" si="10"/>
        <v>13</v>
      </c>
      <c r="M358" s="2066">
        <f t="shared" si="11"/>
        <v>8</v>
      </c>
      <c r="N358" s="2107"/>
      <c r="O358" s="2050">
        <v>46</v>
      </c>
      <c r="P358" s="421"/>
      <c r="Q358" s="2239"/>
      <c r="R358" s="421"/>
      <c r="S358" s="421"/>
      <c r="T358" s="421"/>
      <c r="U358" s="421"/>
    </row>
    <row r="359" spans="1:21" ht="12.6" customHeight="1" outlineLevel="1">
      <c r="A359" s="919">
        <v>43265</v>
      </c>
      <c r="B359" s="2251">
        <v>43249</v>
      </c>
      <c r="C359" s="904">
        <v>43263</v>
      </c>
      <c r="D359" s="907">
        <v>43279</v>
      </c>
      <c r="E359" s="367" t="s">
        <v>3334</v>
      </c>
      <c r="F359" s="2109" t="s">
        <v>12528</v>
      </c>
      <c r="G359" s="404" t="s">
        <v>17759</v>
      </c>
      <c r="H359" s="404" t="s">
        <v>17710</v>
      </c>
      <c r="I359" s="404"/>
      <c r="J359" s="404" t="s">
        <v>2034</v>
      </c>
      <c r="K359" s="404"/>
      <c r="L359" s="730">
        <f t="shared" si="10"/>
        <v>16</v>
      </c>
      <c r="M359" s="2066">
        <f t="shared" si="11"/>
        <v>11</v>
      </c>
      <c r="N359" s="2254"/>
      <c r="O359" s="2050">
        <v>47</v>
      </c>
      <c r="P359" s="404"/>
      <c r="Q359" s="2228"/>
      <c r="R359" s="404"/>
      <c r="S359" s="404"/>
      <c r="T359" s="404"/>
      <c r="U359" s="404"/>
    </row>
    <row r="360" spans="1:21" ht="12.6" customHeight="1" outlineLevel="1">
      <c r="A360" s="905">
        <v>43264</v>
      </c>
      <c r="B360" s="2253">
        <v>43242</v>
      </c>
      <c r="C360" s="904">
        <v>43272</v>
      </c>
      <c r="D360" s="904">
        <v>43272</v>
      </c>
      <c r="E360" s="367" t="s">
        <v>3334</v>
      </c>
      <c r="F360" s="404" t="s">
        <v>17760</v>
      </c>
      <c r="G360" s="404" t="s">
        <v>17761</v>
      </c>
      <c r="H360" s="404"/>
      <c r="I360" s="404"/>
      <c r="J360" s="404" t="s">
        <v>2831</v>
      </c>
      <c r="K360" s="404"/>
      <c r="L360" s="730">
        <f t="shared" si="10"/>
        <v>22</v>
      </c>
      <c r="M360" s="2066">
        <f t="shared" si="11"/>
        <v>15</v>
      </c>
      <c r="N360" s="2107"/>
      <c r="O360" s="2050">
        <v>48</v>
      </c>
      <c r="P360" s="404"/>
      <c r="Q360" s="2228"/>
      <c r="R360" s="404"/>
      <c r="S360" s="404"/>
      <c r="T360" s="404"/>
      <c r="U360" s="404"/>
    </row>
    <row r="361" spans="1:21" ht="12.6" customHeight="1" outlineLevel="1">
      <c r="A361" s="905">
        <v>43265</v>
      </c>
      <c r="B361" s="2253">
        <v>43244</v>
      </c>
      <c r="C361" s="905">
        <v>43262</v>
      </c>
      <c r="D361" s="905">
        <v>43276</v>
      </c>
      <c r="E361" s="367" t="s">
        <v>3334</v>
      </c>
      <c r="F361" s="2096" t="s">
        <v>14855</v>
      </c>
      <c r="G361" s="404" t="s">
        <v>17762</v>
      </c>
      <c r="H361" s="404" t="s">
        <v>12632</v>
      </c>
      <c r="I361" s="404"/>
      <c r="J361" s="404" t="s">
        <v>2042</v>
      </c>
      <c r="K361" s="404"/>
      <c r="L361" s="730">
        <f t="shared" si="10"/>
        <v>21</v>
      </c>
      <c r="M361" s="2066">
        <f t="shared" si="11"/>
        <v>14</v>
      </c>
      <c r="N361" s="2254"/>
      <c r="O361" s="2050">
        <v>49</v>
      </c>
      <c r="P361" s="404"/>
      <c r="Q361" s="2228"/>
      <c r="R361" s="404"/>
      <c r="S361" s="404"/>
      <c r="T361" s="404"/>
      <c r="U361" s="404"/>
    </row>
    <row r="362" spans="1:21" ht="12.6" customHeight="1" outlineLevel="1">
      <c r="A362" s="919">
        <v>43269</v>
      </c>
      <c r="B362" s="2251">
        <v>43237</v>
      </c>
      <c r="C362" s="907">
        <v>43267</v>
      </c>
      <c r="D362" s="907">
        <v>43267</v>
      </c>
      <c r="E362" s="427" t="s">
        <v>3334</v>
      </c>
      <c r="F362" s="421" t="s">
        <v>17763</v>
      </c>
      <c r="G362" s="421" t="s">
        <v>17764</v>
      </c>
      <c r="H362" s="421"/>
      <c r="I362" s="421"/>
      <c r="J362" s="404" t="s">
        <v>2846</v>
      </c>
      <c r="K362" s="421"/>
      <c r="L362" s="730">
        <f t="shared" si="10"/>
        <v>32</v>
      </c>
      <c r="M362" s="2066">
        <f t="shared" si="11"/>
        <v>21</v>
      </c>
      <c r="N362" s="2107"/>
      <c r="O362" s="2050">
        <v>50</v>
      </c>
      <c r="P362" s="421"/>
      <c r="Q362" s="2239"/>
      <c r="R362" s="421"/>
      <c r="S362" s="421"/>
      <c r="T362" s="421"/>
      <c r="U362" s="421"/>
    </row>
    <row r="363" spans="1:21" ht="12.6" customHeight="1" outlineLevel="1">
      <c r="A363" s="905">
        <v>43271</v>
      </c>
      <c r="B363" s="2251">
        <v>43245</v>
      </c>
      <c r="C363" s="907">
        <v>43275</v>
      </c>
      <c r="D363" s="907">
        <v>43275</v>
      </c>
      <c r="E363" s="427" t="s">
        <v>3334</v>
      </c>
      <c r="F363" s="421" t="s">
        <v>17765</v>
      </c>
      <c r="G363" s="421" t="s">
        <v>17766</v>
      </c>
      <c r="H363" s="421"/>
      <c r="I363" s="421"/>
      <c r="J363" s="404" t="s">
        <v>2034</v>
      </c>
      <c r="K363" s="404"/>
      <c r="L363" s="730">
        <f t="shared" si="10"/>
        <v>26</v>
      </c>
      <c r="M363" s="2066">
        <f t="shared" si="11"/>
        <v>17</v>
      </c>
      <c r="N363" s="2254"/>
      <c r="O363" s="2050">
        <v>51</v>
      </c>
      <c r="P363" s="404"/>
      <c r="Q363" s="2228"/>
      <c r="R363" s="404"/>
      <c r="S363" s="404"/>
      <c r="T363" s="404"/>
      <c r="U363" s="404"/>
    </row>
    <row r="364" spans="1:21" ht="12.6" customHeight="1" outlineLevel="1">
      <c r="A364" s="905">
        <v>43271</v>
      </c>
      <c r="B364" s="2253">
        <v>43241</v>
      </c>
      <c r="C364" s="905">
        <v>43272</v>
      </c>
      <c r="D364" s="905">
        <v>43272</v>
      </c>
      <c r="E364" s="367" t="s">
        <v>3335</v>
      </c>
      <c r="F364" s="404" t="s">
        <v>17767</v>
      </c>
      <c r="G364" s="404" t="s">
        <v>17768</v>
      </c>
      <c r="H364" s="404"/>
      <c r="I364" s="404"/>
      <c r="J364" s="404" t="s">
        <v>2042</v>
      </c>
      <c r="K364" s="404"/>
      <c r="L364" s="730">
        <f t="shared" si="10"/>
        <v>30</v>
      </c>
      <c r="M364" s="2066">
        <f t="shared" si="11"/>
        <v>21</v>
      </c>
      <c r="N364" s="2254"/>
      <c r="O364" s="2050">
        <v>52</v>
      </c>
      <c r="P364" s="404"/>
      <c r="Q364" s="2228"/>
      <c r="R364" s="404"/>
      <c r="S364" s="404"/>
      <c r="T364" s="404"/>
      <c r="U364" s="404"/>
    </row>
    <row r="365" spans="1:21" ht="12.6" customHeight="1" outlineLevel="1">
      <c r="A365" s="905">
        <v>43272</v>
      </c>
      <c r="B365" s="2251">
        <v>43241</v>
      </c>
      <c r="C365" s="907">
        <v>43272</v>
      </c>
      <c r="D365" s="907">
        <v>43272</v>
      </c>
      <c r="E365" s="427" t="s">
        <v>3334</v>
      </c>
      <c r="F365" s="421" t="s">
        <v>12536</v>
      </c>
      <c r="G365" s="421" t="s">
        <v>17769</v>
      </c>
      <c r="H365" s="421"/>
      <c r="I365" s="421"/>
      <c r="J365" s="404" t="s">
        <v>2034</v>
      </c>
      <c r="K365" s="404"/>
      <c r="L365" s="730">
        <f t="shared" si="10"/>
        <v>31</v>
      </c>
      <c r="M365" s="2066">
        <f t="shared" si="11"/>
        <v>22</v>
      </c>
      <c r="N365" s="2254"/>
      <c r="O365" s="2050">
        <v>53</v>
      </c>
      <c r="P365" s="404"/>
      <c r="Q365" s="2228"/>
      <c r="R365" s="404"/>
      <c r="S365" s="404"/>
      <c r="T365" s="404"/>
      <c r="U365" s="404"/>
    </row>
    <row r="366" spans="1:21" ht="12.6" customHeight="1" outlineLevel="1">
      <c r="A366" s="905">
        <v>43265</v>
      </c>
      <c r="B366" s="2251">
        <v>43238</v>
      </c>
      <c r="C366" s="907">
        <v>43269</v>
      </c>
      <c r="D366" s="907">
        <v>43271</v>
      </c>
      <c r="E366" s="427" t="s">
        <v>3335</v>
      </c>
      <c r="F366" s="421" t="s">
        <v>12693</v>
      </c>
      <c r="G366" s="421" t="s">
        <v>17770</v>
      </c>
      <c r="H366" s="421" t="s">
        <v>17710</v>
      </c>
      <c r="I366" s="421"/>
      <c r="J366" s="404" t="s">
        <v>2034</v>
      </c>
      <c r="K366" s="404"/>
      <c r="L366" s="730">
        <f t="shared" si="10"/>
        <v>27</v>
      </c>
      <c r="M366" s="2066">
        <f t="shared" si="11"/>
        <v>18</v>
      </c>
      <c r="N366" s="2107"/>
      <c r="O366" s="2050">
        <v>54</v>
      </c>
      <c r="P366" s="404"/>
      <c r="Q366" s="2228"/>
      <c r="R366" s="404"/>
      <c r="S366" s="404"/>
      <c r="T366" s="404"/>
      <c r="U366" s="404"/>
    </row>
    <row r="367" spans="1:21" ht="12.6" customHeight="1" outlineLevel="1">
      <c r="A367" s="905">
        <v>43272</v>
      </c>
      <c r="B367" s="2251">
        <v>43249</v>
      </c>
      <c r="C367" s="904">
        <v>43279</v>
      </c>
      <c r="D367" s="907">
        <v>43279</v>
      </c>
      <c r="E367" s="367" t="s">
        <v>3335</v>
      </c>
      <c r="F367" s="404" t="s">
        <v>17771</v>
      </c>
      <c r="G367" s="404" t="s">
        <v>17772</v>
      </c>
      <c r="H367" s="404"/>
      <c r="I367" s="404"/>
      <c r="J367" s="404" t="s">
        <v>2846</v>
      </c>
      <c r="K367" s="404"/>
      <c r="L367" s="730">
        <f t="shared" si="10"/>
        <v>23</v>
      </c>
      <c r="M367" s="2066">
        <f t="shared" si="11"/>
        <v>16</v>
      </c>
      <c r="N367" s="2254"/>
      <c r="O367" s="2050">
        <v>55</v>
      </c>
      <c r="P367" s="404"/>
      <c r="Q367" s="2228"/>
      <c r="R367" s="404"/>
      <c r="S367" s="404"/>
      <c r="T367" s="404"/>
      <c r="U367" s="404"/>
    </row>
    <row r="368" spans="1:21" ht="12.6" customHeight="1" outlineLevel="1">
      <c r="A368" s="903">
        <v>43273</v>
      </c>
      <c r="B368" s="2251">
        <v>43249</v>
      </c>
      <c r="C368" s="907">
        <v>43276</v>
      </c>
      <c r="D368" s="907">
        <v>43279</v>
      </c>
      <c r="E368" s="427" t="s">
        <v>3335</v>
      </c>
      <c r="F368" s="421" t="s">
        <v>2588</v>
      </c>
      <c r="G368" s="421" t="s">
        <v>17773</v>
      </c>
      <c r="H368" s="421" t="s">
        <v>17710</v>
      </c>
      <c r="I368" s="421"/>
      <c r="J368" s="404" t="s">
        <v>2034</v>
      </c>
      <c r="K368" s="404"/>
      <c r="L368" s="730">
        <f t="shared" si="10"/>
        <v>24</v>
      </c>
      <c r="M368" s="2066">
        <f t="shared" si="11"/>
        <v>17</v>
      </c>
      <c r="N368" s="2107"/>
      <c r="O368" s="2050">
        <v>56</v>
      </c>
      <c r="P368" s="404"/>
      <c r="Q368" s="2228"/>
      <c r="R368" s="404"/>
      <c r="S368" s="404"/>
      <c r="T368" s="404"/>
      <c r="U368" s="404"/>
    </row>
    <row r="369" spans="1:32" ht="12.6" customHeight="1" outlineLevel="1">
      <c r="A369" s="905">
        <v>43272</v>
      </c>
      <c r="B369" s="2253">
        <v>43248</v>
      </c>
      <c r="C369" s="905">
        <v>43271</v>
      </c>
      <c r="D369" s="905">
        <v>43279</v>
      </c>
      <c r="E369" s="367" t="s">
        <v>3334</v>
      </c>
      <c r="F369" s="404" t="s">
        <v>15200</v>
      </c>
      <c r="G369" s="404" t="s">
        <v>17774</v>
      </c>
      <c r="H369" s="404" t="s">
        <v>12632</v>
      </c>
      <c r="I369" s="404"/>
      <c r="J369" s="404" t="s">
        <v>2042</v>
      </c>
      <c r="K369" s="404"/>
      <c r="L369" s="613">
        <f t="shared" si="10"/>
        <v>24</v>
      </c>
      <c r="M369" s="1795">
        <f t="shared" si="11"/>
        <v>17</v>
      </c>
      <c r="N369" s="2050"/>
      <c r="O369" s="2050">
        <v>57</v>
      </c>
      <c r="P369" s="404"/>
      <c r="Q369" s="2228"/>
      <c r="R369" s="404"/>
      <c r="S369" s="404"/>
      <c r="T369" s="404"/>
      <c r="U369" s="404"/>
      <c r="V369" s="404"/>
      <c r="W369" s="2227"/>
      <c r="X369" s="404"/>
      <c r="Y369" s="404"/>
      <c r="Z369" s="404"/>
      <c r="AA369" s="404"/>
      <c r="AB369" s="404"/>
      <c r="AC369" s="404"/>
      <c r="AD369" s="404"/>
      <c r="AE369" s="404"/>
      <c r="AF369" s="404"/>
    </row>
    <row r="370" spans="1:32" ht="12.6" customHeight="1" outlineLevel="1">
      <c r="A370" s="905">
        <v>43277</v>
      </c>
      <c r="B370" s="2253">
        <v>43245</v>
      </c>
      <c r="C370" s="904">
        <v>43277</v>
      </c>
      <c r="D370" s="904">
        <v>43277</v>
      </c>
      <c r="E370" s="367" t="s">
        <v>3335</v>
      </c>
      <c r="F370" s="404" t="s">
        <v>16434</v>
      </c>
      <c r="G370" s="404" t="s">
        <v>17775</v>
      </c>
      <c r="H370" s="404"/>
      <c r="I370" s="404"/>
      <c r="J370" s="404" t="s">
        <v>2831</v>
      </c>
      <c r="K370" s="404"/>
      <c r="L370" s="730">
        <f t="shared" si="10"/>
        <v>32</v>
      </c>
      <c r="M370" s="2066">
        <f t="shared" si="11"/>
        <v>21</v>
      </c>
      <c r="N370" s="2254"/>
      <c r="O370" s="2050">
        <v>58</v>
      </c>
      <c r="P370" s="404"/>
      <c r="Q370" s="2228"/>
      <c r="R370" s="404"/>
      <c r="S370" s="404"/>
      <c r="T370" s="404"/>
      <c r="U370" s="404"/>
      <c r="V370" s="404"/>
      <c r="W370" s="2230"/>
      <c r="X370" s="404"/>
      <c r="Y370" s="404"/>
      <c r="Z370" s="404"/>
      <c r="AA370" s="404"/>
      <c r="AB370" s="404"/>
      <c r="AC370" s="404"/>
      <c r="AD370" s="404"/>
      <c r="AE370" s="404"/>
      <c r="AF370" s="404"/>
    </row>
    <row r="371" spans="1:32" ht="12.6" customHeight="1" outlineLevel="1">
      <c r="A371" s="905">
        <v>43272</v>
      </c>
      <c r="B371" s="2251">
        <v>43251</v>
      </c>
      <c r="C371" s="904">
        <v>43281</v>
      </c>
      <c r="D371" s="907">
        <v>43281</v>
      </c>
      <c r="E371" s="367" t="s">
        <v>3334</v>
      </c>
      <c r="F371" s="2109" t="s">
        <v>17776</v>
      </c>
      <c r="G371" s="404" t="s">
        <v>17777</v>
      </c>
      <c r="H371" s="404" t="s">
        <v>17778</v>
      </c>
      <c r="I371" s="404"/>
      <c r="J371" s="404" t="s">
        <v>2846</v>
      </c>
      <c r="K371" s="404"/>
      <c r="L371" s="730">
        <f t="shared" si="10"/>
        <v>21</v>
      </c>
      <c r="M371" s="2066">
        <f t="shared" si="11"/>
        <v>14</v>
      </c>
      <c r="N371" s="2107"/>
      <c r="O371" s="2050">
        <v>59</v>
      </c>
      <c r="P371" s="404"/>
      <c r="Q371" s="2228"/>
      <c r="R371" s="404"/>
      <c r="S371" s="404"/>
      <c r="T371" s="404"/>
      <c r="U371" s="404"/>
      <c r="V371" s="404"/>
      <c r="W371" s="2227"/>
      <c r="X371" s="404"/>
      <c r="Y371" s="404"/>
      <c r="Z371" s="404"/>
      <c r="AA371" s="404"/>
      <c r="AB371" s="404"/>
      <c r="AC371" s="404"/>
      <c r="AD371" s="404"/>
      <c r="AE371" s="404"/>
      <c r="AF371" s="404"/>
    </row>
    <row r="372" spans="1:32" ht="12.6" customHeight="1">
      <c r="A372" s="904">
        <v>43258</v>
      </c>
      <c r="B372" s="2186">
        <v>43252</v>
      </c>
      <c r="C372" s="904">
        <v>43282</v>
      </c>
      <c r="D372" s="904">
        <v>43282</v>
      </c>
      <c r="E372" s="367" t="s">
        <v>3334</v>
      </c>
      <c r="F372" s="404" t="s">
        <v>17779</v>
      </c>
      <c r="G372" s="404" t="s">
        <v>17780</v>
      </c>
      <c r="H372" s="404"/>
      <c r="I372" s="404"/>
      <c r="J372" s="404" t="s">
        <v>2033</v>
      </c>
      <c r="K372" s="34"/>
      <c r="L372" s="613">
        <f t="shared" si="10"/>
        <v>6</v>
      </c>
      <c r="M372" s="1795">
        <f t="shared" si="11"/>
        <v>3</v>
      </c>
      <c r="N372" s="2050"/>
      <c r="O372" s="2050">
        <v>1</v>
      </c>
      <c r="P372" s="2082" t="s">
        <v>2399</v>
      </c>
      <c r="Q372" s="2118">
        <f>AVERAGE($L$372:$L$445)</f>
        <v>18.189189189189189</v>
      </c>
      <c r="R372" s="2225">
        <f>COUNT($B$372:$B$445)</f>
        <v>74</v>
      </c>
      <c r="S372" s="2225">
        <f>COUNTIF($E$372:$E$445,$S$1)</f>
        <v>49</v>
      </c>
      <c r="T372" s="2225">
        <f>COUNTIF($E$372:$E$445,$T$1)</f>
        <v>25</v>
      </c>
      <c r="U372" s="2225">
        <f>R372-S372-T372</f>
        <v>0</v>
      </c>
      <c r="V372" s="398"/>
      <c r="W372" s="2101">
        <f>COUNTIF($J$372:$J$445, W$1)</f>
        <v>18</v>
      </c>
      <c r="X372" s="2101">
        <f>COUNTIF($J$372:$J$445, X$1)</f>
        <v>9</v>
      </c>
      <c r="Y372" s="2101">
        <f>COUNTIF($J$372:$J$445, Y$1)</f>
        <v>17</v>
      </c>
      <c r="Z372" s="2101">
        <f>COUNTIF($J$372:$J$445, Z$1)</f>
        <v>9</v>
      </c>
      <c r="AA372" s="2101"/>
      <c r="AB372" s="2101"/>
      <c r="AC372" s="2101">
        <f>COUNTIF($J$372:$J$445, AC$1)</f>
        <v>1</v>
      </c>
      <c r="AD372" s="2101">
        <f>COUNTIF($J$372:$J$445, AD$1)</f>
        <v>8</v>
      </c>
      <c r="AE372" s="2101">
        <f>COUNTIF($J$372:$J$445, AE$1)</f>
        <v>12</v>
      </c>
      <c r="AF372" s="613">
        <f>SUM(W372:AE372)</f>
        <v>74</v>
      </c>
    </row>
    <row r="373" spans="1:32" ht="1.5" customHeight="1" outlineLevel="1">
      <c r="A373" s="904">
        <v>43258</v>
      </c>
      <c r="B373" s="2186">
        <v>43256</v>
      </c>
      <c r="C373" s="907">
        <v>43263</v>
      </c>
      <c r="D373" s="907">
        <v>43263</v>
      </c>
      <c r="E373" s="427" t="s">
        <v>3334</v>
      </c>
      <c r="F373" s="421" t="s">
        <v>17781</v>
      </c>
      <c r="G373" s="421" t="s">
        <v>17782</v>
      </c>
      <c r="H373" s="421" t="s">
        <v>17447</v>
      </c>
      <c r="I373" s="421"/>
      <c r="J373" s="404" t="s">
        <v>2846</v>
      </c>
      <c r="K373" s="421"/>
      <c r="L373" s="613">
        <f t="shared" si="10"/>
        <v>2</v>
      </c>
      <c r="M373" s="1795">
        <f t="shared" si="11"/>
        <v>1</v>
      </c>
      <c r="N373" s="2107"/>
      <c r="O373" s="2107">
        <v>2</v>
      </c>
      <c r="P373" s="421"/>
      <c r="Q373" s="2239"/>
      <c r="R373" s="421"/>
      <c r="S373" s="421"/>
      <c r="T373" s="421"/>
      <c r="U373" s="421"/>
      <c r="V373" s="421"/>
      <c r="W373" s="2227"/>
      <c r="X373" s="421"/>
      <c r="Y373" s="421"/>
      <c r="Z373" s="421"/>
      <c r="AA373" s="421"/>
      <c r="AB373" s="421"/>
      <c r="AC373" s="421"/>
      <c r="AD373" s="421"/>
      <c r="AE373" s="421"/>
      <c r="AF373" s="421"/>
    </row>
    <row r="374" spans="1:32" ht="1.5" customHeight="1" outlineLevel="1">
      <c r="A374" s="904">
        <v>43259</v>
      </c>
      <c r="B374" s="2186">
        <v>43257</v>
      </c>
      <c r="C374" s="904">
        <v>43288</v>
      </c>
      <c r="D374" s="904">
        <v>43288</v>
      </c>
      <c r="E374" s="367" t="s">
        <v>3334</v>
      </c>
      <c r="F374" s="404" t="s">
        <v>17783</v>
      </c>
      <c r="G374" s="404" t="s">
        <v>17784</v>
      </c>
      <c r="H374" s="404"/>
      <c r="I374" s="404"/>
      <c r="J374" s="404" t="s">
        <v>2033</v>
      </c>
      <c r="K374" s="404"/>
      <c r="L374" s="613">
        <f t="shared" si="10"/>
        <v>2</v>
      </c>
      <c r="M374" s="1795">
        <f t="shared" si="11"/>
        <v>1</v>
      </c>
      <c r="N374" s="2050"/>
      <c r="O374" s="2050">
        <v>3</v>
      </c>
      <c r="P374" s="404"/>
      <c r="Q374" s="404"/>
      <c r="R374" s="404"/>
      <c r="S374" s="404"/>
      <c r="T374" s="404"/>
      <c r="U374" s="404"/>
      <c r="V374" s="404"/>
      <c r="W374" s="404"/>
      <c r="X374" s="404"/>
      <c r="Y374" s="404"/>
      <c r="Z374" s="404"/>
      <c r="AA374" s="404"/>
      <c r="AB374" s="404"/>
      <c r="AC374" s="404"/>
      <c r="AD374" s="404"/>
      <c r="AE374" s="404"/>
      <c r="AF374" s="404"/>
    </row>
    <row r="375" spans="1:32" ht="1.5" customHeight="1" outlineLevel="1">
      <c r="A375" s="905">
        <v>43262</v>
      </c>
      <c r="B375" s="2186">
        <v>43259</v>
      </c>
      <c r="C375" s="905">
        <v>43270</v>
      </c>
      <c r="D375" s="905">
        <v>43270</v>
      </c>
      <c r="E375" s="367" t="s">
        <v>3334</v>
      </c>
      <c r="F375" s="2091" t="s">
        <v>15015</v>
      </c>
      <c r="G375" s="404" t="s">
        <v>17785</v>
      </c>
      <c r="H375" s="404"/>
      <c r="I375" s="404"/>
      <c r="J375" s="404" t="s">
        <v>3879</v>
      </c>
      <c r="K375" s="404"/>
      <c r="L375" s="613">
        <f t="shared" si="10"/>
        <v>3</v>
      </c>
      <c r="M375" s="1795">
        <f t="shared" si="11"/>
        <v>0</v>
      </c>
      <c r="N375" s="2050"/>
      <c r="O375" s="2050">
        <v>4</v>
      </c>
      <c r="P375" s="404"/>
      <c r="Q375" s="2228"/>
      <c r="R375" s="404"/>
      <c r="S375" s="404"/>
      <c r="T375" s="404"/>
      <c r="U375" s="404"/>
      <c r="V375" s="404"/>
      <c r="W375" s="2227"/>
      <c r="X375" s="404"/>
      <c r="Y375" s="404"/>
      <c r="Z375" s="404"/>
      <c r="AA375" s="404"/>
      <c r="AB375" s="404"/>
      <c r="AC375" s="404"/>
      <c r="AD375" s="404"/>
      <c r="AE375" s="404"/>
      <c r="AF375" s="404"/>
    </row>
    <row r="376" spans="1:32" ht="1.5" customHeight="1" outlineLevel="1">
      <c r="A376" s="919">
        <v>43262</v>
      </c>
      <c r="B376" s="2186">
        <v>43255</v>
      </c>
      <c r="C376" s="907">
        <v>43285</v>
      </c>
      <c r="D376" s="907">
        <v>43285</v>
      </c>
      <c r="E376" s="427" t="s">
        <v>3334</v>
      </c>
      <c r="F376" s="421" t="s">
        <v>17786</v>
      </c>
      <c r="G376" s="421" t="s">
        <v>17787</v>
      </c>
      <c r="H376" s="421" t="s">
        <v>17447</v>
      </c>
      <c r="I376" s="421"/>
      <c r="J376" s="404" t="s">
        <v>2846</v>
      </c>
      <c r="K376" s="421"/>
      <c r="L376" s="613">
        <f t="shared" si="10"/>
        <v>7</v>
      </c>
      <c r="M376" s="1795">
        <f t="shared" si="11"/>
        <v>4</v>
      </c>
      <c r="N376" s="2107"/>
      <c r="O376" s="2050">
        <v>5</v>
      </c>
      <c r="P376" s="421"/>
      <c r="Q376" s="2239"/>
      <c r="R376" s="421"/>
      <c r="S376" s="421"/>
      <c r="T376" s="421"/>
      <c r="U376" s="421"/>
      <c r="V376" s="421"/>
      <c r="W376" s="2227"/>
      <c r="X376" s="421"/>
      <c r="Y376" s="421"/>
      <c r="Z376" s="421"/>
      <c r="AA376" s="421"/>
      <c r="AB376" s="421"/>
      <c r="AC376" s="421"/>
      <c r="AD376" s="421"/>
      <c r="AE376" s="421"/>
      <c r="AF376" s="421"/>
    </row>
    <row r="377" spans="1:32" ht="1.5" customHeight="1" outlineLevel="1">
      <c r="A377" s="905">
        <v>43265</v>
      </c>
      <c r="B377" s="2186">
        <v>43257</v>
      </c>
      <c r="C377" s="904">
        <v>43288</v>
      </c>
      <c r="D377" s="904">
        <v>43288</v>
      </c>
      <c r="E377" s="367" t="s">
        <v>3334</v>
      </c>
      <c r="F377" s="404" t="s">
        <v>17788</v>
      </c>
      <c r="G377" s="404" t="s">
        <v>17789</v>
      </c>
      <c r="H377" s="404"/>
      <c r="I377" s="404"/>
      <c r="J377" s="404" t="s">
        <v>2831</v>
      </c>
      <c r="K377" s="404"/>
      <c r="L377" s="613">
        <f t="shared" si="10"/>
        <v>8</v>
      </c>
      <c r="M377" s="1795">
        <f t="shared" si="11"/>
        <v>5</v>
      </c>
      <c r="N377" s="2050"/>
      <c r="O377" s="2050">
        <v>6</v>
      </c>
      <c r="P377" s="404"/>
      <c r="Q377" s="2228"/>
      <c r="R377" s="404"/>
      <c r="S377" s="404"/>
      <c r="T377" s="404"/>
      <c r="U377" s="404"/>
      <c r="V377" s="404"/>
      <c r="W377" s="2230"/>
      <c r="X377" s="404"/>
      <c r="Y377" s="404"/>
      <c r="Z377" s="404"/>
      <c r="AA377" s="404"/>
      <c r="AB377" s="404"/>
      <c r="AC377" s="404"/>
      <c r="AD377" s="404"/>
      <c r="AE377" s="404"/>
      <c r="AF377" s="404"/>
    </row>
    <row r="378" spans="1:32" ht="1.5" customHeight="1" outlineLevel="1">
      <c r="A378" s="2249">
        <v>43265</v>
      </c>
      <c r="B378" s="2186">
        <v>43262</v>
      </c>
      <c r="C378" s="907">
        <v>43292</v>
      </c>
      <c r="D378" s="907">
        <v>43292</v>
      </c>
      <c r="E378" s="427" t="s">
        <v>3335</v>
      </c>
      <c r="F378" s="421" t="s">
        <v>17790</v>
      </c>
      <c r="G378" s="421" t="s">
        <v>17791</v>
      </c>
      <c r="H378" s="421"/>
      <c r="I378" s="421"/>
      <c r="J378" s="404" t="s">
        <v>2846</v>
      </c>
      <c r="K378" s="421"/>
      <c r="L378" s="613">
        <f t="shared" si="10"/>
        <v>3</v>
      </c>
      <c r="M378" s="1795">
        <f t="shared" si="11"/>
        <v>2</v>
      </c>
      <c r="N378" s="2107"/>
      <c r="O378" s="2050">
        <v>7</v>
      </c>
      <c r="P378" s="421"/>
      <c r="Q378" s="2239"/>
      <c r="R378" s="421"/>
      <c r="S378" s="421"/>
      <c r="T378" s="421"/>
      <c r="U378" s="421"/>
      <c r="V378" s="421"/>
      <c r="W378" s="2227"/>
      <c r="X378" s="421"/>
      <c r="Y378" s="421"/>
      <c r="Z378" s="421"/>
      <c r="AA378" s="421"/>
      <c r="AB378" s="421"/>
      <c r="AC378" s="421"/>
      <c r="AD378" s="421"/>
      <c r="AE378" s="421"/>
      <c r="AF378" s="421"/>
    </row>
    <row r="379" spans="1:32" ht="1.5" customHeight="1" outlineLevel="1">
      <c r="A379" s="905">
        <v>43269</v>
      </c>
      <c r="B379" s="2186">
        <v>43258</v>
      </c>
      <c r="C379" s="905">
        <v>43270</v>
      </c>
      <c r="D379" s="905">
        <v>43270</v>
      </c>
      <c r="E379" s="367" t="s">
        <v>3334</v>
      </c>
      <c r="F379" s="2091" t="s">
        <v>15015</v>
      </c>
      <c r="G379" s="404" t="s">
        <v>17792</v>
      </c>
      <c r="H379" s="404"/>
      <c r="I379" s="404"/>
      <c r="J379" s="404" t="s">
        <v>3879</v>
      </c>
      <c r="K379" s="404"/>
      <c r="L379" s="613">
        <f t="shared" si="10"/>
        <v>11</v>
      </c>
      <c r="M379" s="1795">
        <f t="shared" si="11"/>
        <v>6</v>
      </c>
      <c r="N379" s="2050"/>
      <c r="O379" s="2107">
        <v>8</v>
      </c>
      <c r="P379" s="404"/>
      <c r="Q379" s="2228"/>
      <c r="R379" s="404"/>
      <c r="S379" s="404"/>
      <c r="T379" s="404"/>
      <c r="U379" s="404"/>
      <c r="V379" s="404"/>
      <c r="W379" s="2227"/>
      <c r="X379" s="404"/>
      <c r="Y379" s="404"/>
      <c r="Z379" s="404"/>
      <c r="AA379" s="404"/>
      <c r="AB379" s="404"/>
      <c r="AC379" s="404"/>
      <c r="AD379" s="404"/>
      <c r="AE379" s="404"/>
      <c r="AF379" s="404"/>
    </row>
    <row r="380" spans="1:32" ht="1.5" customHeight="1" outlineLevel="1">
      <c r="A380" s="905">
        <v>43269</v>
      </c>
      <c r="B380" s="2186">
        <v>43259</v>
      </c>
      <c r="C380" s="905">
        <v>43270</v>
      </c>
      <c r="D380" s="905">
        <v>43270</v>
      </c>
      <c r="E380" s="367" t="s">
        <v>3334</v>
      </c>
      <c r="F380" s="2091" t="s">
        <v>15015</v>
      </c>
      <c r="G380" s="404" t="s">
        <v>17793</v>
      </c>
      <c r="H380" s="404"/>
      <c r="I380" s="404"/>
      <c r="J380" s="404" t="s">
        <v>2042</v>
      </c>
      <c r="K380" s="404"/>
      <c r="L380" s="613">
        <f t="shared" si="10"/>
        <v>10</v>
      </c>
      <c r="M380" s="1795">
        <f t="shared" si="11"/>
        <v>5</v>
      </c>
      <c r="N380" s="2050"/>
      <c r="O380" s="2050">
        <v>9</v>
      </c>
      <c r="P380" s="404"/>
      <c r="Q380" s="2228"/>
      <c r="R380" s="404"/>
      <c r="S380" s="404"/>
      <c r="T380" s="404"/>
      <c r="U380" s="404"/>
      <c r="V380" s="404"/>
      <c r="W380" s="2227"/>
      <c r="X380" s="404"/>
      <c r="Y380" s="404"/>
      <c r="Z380" s="404"/>
      <c r="AA380" s="404"/>
      <c r="AB380" s="404"/>
      <c r="AC380" s="404"/>
      <c r="AD380" s="404"/>
      <c r="AE380" s="404"/>
      <c r="AF380" s="404"/>
    </row>
    <row r="381" spans="1:32" ht="1.5" customHeight="1" outlineLevel="1">
      <c r="A381" s="905">
        <v>43271</v>
      </c>
      <c r="B381" s="2217">
        <v>43263</v>
      </c>
      <c r="C381" s="905">
        <v>43272</v>
      </c>
      <c r="D381" s="905">
        <v>43272</v>
      </c>
      <c r="E381" s="367" t="s">
        <v>3334</v>
      </c>
      <c r="F381" s="2091" t="s">
        <v>15015</v>
      </c>
      <c r="G381" s="404" t="s">
        <v>17794</v>
      </c>
      <c r="H381" s="404"/>
      <c r="I381" s="404"/>
      <c r="J381" s="404" t="s">
        <v>2042</v>
      </c>
      <c r="K381" s="404"/>
      <c r="L381" s="613">
        <f t="shared" si="10"/>
        <v>8</v>
      </c>
      <c r="M381" s="1795">
        <f t="shared" si="11"/>
        <v>5</v>
      </c>
      <c r="N381" s="2050"/>
      <c r="O381" s="2050">
        <v>10</v>
      </c>
      <c r="P381" s="404"/>
      <c r="Q381" s="2228"/>
      <c r="R381" s="404"/>
      <c r="S381" s="404"/>
      <c r="T381" s="404"/>
      <c r="U381" s="404"/>
      <c r="V381" s="404"/>
      <c r="W381" s="2227"/>
      <c r="X381" s="404"/>
      <c r="Y381" s="404"/>
      <c r="Z381" s="404"/>
      <c r="AA381" s="404"/>
      <c r="AB381" s="404"/>
      <c r="AC381" s="404"/>
      <c r="AD381" s="404"/>
      <c r="AE381" s="404"/>
      <c r="AF381" s="404"/>
    </row>
    <row r="382" spans="1:32" ht="1.5" customHeight="1" outlineLevel="1">
      <c r="A382" s="905">
        <v>43271</v>
      </c>
      <c r="B382" s="2186">
        <v>43265</v>
      </c>
      <c r="C382" s="904">
        <v>43287</v>
      </c>
      <c r="D382" s="904">
        <v>43287</v>
      </c>
      <c r="E382" s="367" t="s">
        <v>3334</v>
      </c>
      <c r="F382" s="404" t="s">
        <v>17795</v>
      </c>
      <c r="G382" s="404" t="s">
        <v>17796</v>
      </c>
      <c r="H382" s="404"/>
      <c r="I382" s="404"/>
      <c r="J382" s="404" t="s">
        <v>2033</v>
      </c>
      <c r="K382" s="404"/>
      <c r="L382" s="613">
        <f t="shared" si="10"/>
        <v>6</v>
      </c>
      <c r="M382" s="1795">
        <f t="shared" si="11"/>
        <v>3</v>
      </c>
      <c r="N382" s="2050"/>
      <c r="O382" s="2050">
        <v>11</v>
      </c>
      <c r="P382" s="404"/>
      <c r="Q382" s="404"/>
      <c r="R382" s="404"/>
      <c r="S382" s="404"/>
      <c r="T382" s="404"/>
      <c r="U382" s="404"/>
      <c r="V382" s="404"/>
      <c r="W382" s="404"/>
      <c r="X382" s="404"/>
      <c r="Y382" s="404"/>
      <c r="Z382" s="404"/>
      <c r="AA382" s="404"/>
      <c r="AB382" s="404"/>
      <c r="AC382" s="404"/>
      <c r="AD382" s="404"/>
      <c r="AE382" s="404"/>
      <c r="AF382" s="404"/>
    </row>
    <row r="383" spans="1:32" ht="1.5" customHeight="1" outlineLevel="1">
      <c r="A383" s="905">
        <v>43271</v>
      </c>
      <c r="B383" s="2186">
        <v>43257</v>
      </c>
      <c r="C383" s="904">
        <v>43287</v>
      </c>
      <c r="D383" s="904">
        <v>43287</v>
      </c>
      <c r="E383" s="367" t="s">
        <v>3334</v>
      </c>
      <c r="F383" s="404" t="s">
        <v>16055</v>
      </c>
      <c r="G383" s="404" t="s">
        <v>17797</v>
      </c>
      <c r="H383" s="404"/>
      <c r="I383" s="404"/>
      <c r="J383" s="404" t="s">
        <v>2033</v>
      </c>
      <c r="K383" s="404"/>
      <c r="L383" s="613">
        <f t="shared" si="10"/>
        <v>14</v>
      </c>
      <c r="M383" s="1795">
        <f t="shared" si="11"/>
        <v>9</v>
      </c>
      <c r="N383" s="2050"/>
      <c r="O383" s="2050">
        <v>12</v>
      </c>
      <c r="P383" s="404"/>
      <c r="Q383" s="404"/>
      <c r="R383" s="404"/>
      <c r="S383" s="404"/>
      <c r="T383" s="404"/>
      <c r="U383" s="404"/>
      <c r="V383" s="404"/>
      <c r="W383" s="404"/>
      <c r="X383" s="404"/>
      <c r="Y383" s="404"/>
      <c r="Z383" s="404"/>
      <c r="AA383" s="404"/>
      <c r="AB383" s="404"/>
      <c r="AC383" s="404"/>
      <c r="AD383" s="404"/>
      <c r="AE383" s="404"/>
      <c r="AF383" s="404"/>
    </row>
    <row r="384" spans="1:32" ht="1.5" customHeight="1" outlineLevel="1">
      <c r="A384" s="905">
        <v>43272</v>
      </c>
      <c r="B384" s="2186">
        <v>43262</v>
      </c>
      <c r="C384" s="904">
        <v>43292</v>
      </c>
      <c r="D384" s="904">
        <v>43292</v>
      </c>
      <c r="E384" s="367" t="s">
        <v>3334</v>
      </c>
      <c r="F384" s="2109" t="s">
        <v>3470</v>
      </c>
      <c r="G384" s="404" t="s">
        <v>17798</v>
      </c>
      <c r="H384" s="404" t="s">
        <v>15119</v>
      </c>
      <c r="I384" s="404"/>
      <c r="J384" s="404" t="s">
        <v>2033</v>
      </c>
      <c r="K384" s="404"/>
      <c r="L384" s="613">
        <f t="shared" si="10"/>
        <v>10</v>
      </c>
      <c r="M384" s="1795">
        <f t="shared" si="11"/>
        <v>7</v>
      </c>
      <c r="N384" s="2050"/>
      <c r="O384" s="2050">
        <v>13</v>
      </c>
      <c r="P384" s="404"/>
      <c r="Q384" s="404"/>
      <c r="R384" s="404"/>
      <c r="S384" s="404"/>
      <c r="T384" s="404"/>
      <c r="U384" s="404"/>
      <c r="V384" s="404"/>
      <c r="W384" s="404"/>
      <c r="X384" s="404"/>
      <c r="Y384" s="404"/>
      <c r="Z384" s="404"/>
      <c r="AA384" s="404"/>
      <c r="AB384" s="404"/>
      <c r="AC384" s="404"/>
      <c r="AD384" s="404"/>
      <c r="AE384" s="404"/>
      <c r="AF384" s="404"/>
    </row>
    <row r="385" spans="1:21" ht="1.5" customHeight="1" outlineLevel="1">
      <c r="A385" s="905">
        <v>43272</v>
      </c>
      <c r="B385" s="2217">
        <v>43266</v>
      </c>
      <c r="C385" s="905">
        <v>43296</v>
      </c>
      <c r="D385" s="903">
        <v>43296</v>
      </c>
      <c r="E385" s="367" t="s">
        <v>3335</v>
      </c>
      <c r="F385" s="404" t="s">
        <v>17799</v>
      </c>
      <c r="G385" s="404" t="s">
        <v>17800</v>
      </c>
      <c r="H385" s="404"/>
      <c r="I385" s="404"/>
      <c r="J385" s="404" t="s">
        <v>2033</v>
      </c>
      <c r="K385" s="404"/>
      <c r="L385" s="613">
        <f t="shared" si="10"/>
        <v>6</v>
      </c>
      <c r="M385" s="1795">
        <f t="shared" si="11"/>
        <v>3</v>
      </c>
      <c r="N385" s="2050"/>
      <c r="O385" s="2050">
        <v>14</v>
      </c>
      <c r="P385" s="404"/>
      <c r="Q385" s="2228"/>
      <c r="R385" s="404"/>
      <c r="S385" s="404"/>
      <c r="T385" s="404"/>
      <c r="U385" s="404"/>
    </row>
    <row r="386" spans="1:21" ht="1.5" customHeight="1" outlineLevel="1">
      <c r="A386" s="905">
        <v>43272</v>
      </c>
      <c r="B386" s="2217">
        <v>43262</v>
      </c>
      <c r="C386" s="905">
        <v>43271</v>
      </c>
      <c r="D386" s="905">
        <v>43271</v>
      </c>
      <c r="E386" s="367" t="s">
        <v>3334</v>
      </c>
      <c r="F386" s="404" t="s">
        <v>17801</v>
      </c>
      <c r="G386" s="404" t="s">
        <v>17802</v>
      </c>
      <c r="H386" s="404" t="s">
        <v>17803</v>
      </c>
      <c r="I386" s="404"/>
      <c r="J386" s="404" t="s">
        <v>2042</v>
      </c>
      <c r="K386" s="404"/>
      <c r="L386" s="613">
        <f t="shared" ref="L386:L446" si="12">(A386-B386)</f>
        <v>10</v>
      </c>
      <c r="M386" s="1795">
        <f t="shared" ref="M386:M446" si="13">NETWORKDAYS(B386,A386,A386:B386)</f>
        <v>7</v>
      </c>
      <c r="N386" s="2050"/>
      <c r="O386" s="2050">
        <v>15</v>
      </c>
      <c r="P386" s="404"/>
      <c r="Q386" s="2228"/>
      <c r="R386" s="404"/>
      <c r="S386" s="404"/>
      <c r="T386" s="404"/>
      <c r="U386" s="404"/>
    </row>
    <row r="387" spans="1:21" ht="1.5" customHeight="1" outlineLevel="1">
      <c r="A387" s="905">
        <v>43273</v>
      </c>
      <c r="B387" s="2186">
        <v>43265</v>
      </c>
      <c r="C387" s="904">
        <v>43295</v>
      </c>
      <c r="D387" s="904">
        <v>43295</v>
      </c>
      <c r="E387" s="367" t="s">
        <v>3335</v>
      </c>
      <c r="F387" s="404" t="s">
        <v>2686</v>
      </c>
      <c r="G387" s="404" t="s">
        <v>17804</v>
      </c>
      <c r="H387" s="404"/>
      <c r="I387" s="404"/>
      <c r="J387" s="404" t="s">
        <v>2846</v>
      </c>
      <c r="K387" s="404"/>
      <c r="L387" s="613">
        <f t="shared" si="12"/>
        <v>8</v>
      </c>
      <c r="M387" s="1795">
        <f t="shared" si="13"/>
        <v>5</v>
      </c>
      <c r="N387" s="2050"/>
      <c r="O387" s="2050">
        <v>16</v>
      </c>
      <c r="P387" s="404"/>
      <c r="Q387" s="2228"/>
      <c r="R387" s="404"/>
      <c r="S387" s="404"/>
      <c r="T387" s="404"/>
      <c r="U387" s="404"/>
    </row>
    <row r="388" spans="1:21" ht="1.5" customHeight="1" outlineLevel="1">
      <c r="A388" s="905">
        <v>43272</v>
      </c>
      <c r="B388" s="2186">
        <v>43252</v>
      </c>
      <c r="C388" s="905">
        <v>43266</v>
      </c>
      <c r="D388" s="904">
        <v>43283</v>
      </c>
      <c r="E388" s="367" t="s">
        <v>3335</v>
      </c>
      <c r="F388" s="404" t="s">
        <v>6504</v>
      </c>
      <c r="G388" s="404" t="s">
        <v>17805</v>
      </c>
      <c r="H388" s="404" t="s">
        <v>12632</v>
      </c>
      <c r="I388" s="404"/>
      <c r="J388" s="404" t="s">
        <v>2042</v>
      </c>
      <c r="K388" s="404"/>
      <c r="L388" s="613">
        <f t="shared" si="12"/>
        <v>20</v>
      </c>
      <c r="M388" s="1795">
        <f t="shared" si="13"/>
        <v>13</v>
      </c>
      <c r="N388" s="2050"/>
      <c r="O388" s="2050">
        <v>17</v>
      </c>
      <c r="P388" s="404"/>
      <c r="Q388" s="2228"/>
      <c r="R388" s="404"/>
      <c r="S388" s="404"/>
      <c r="T388" s="404"/>
      <c r="U388" s="404"/>
    </row>
    <row r="389" spans="1:21" ht="1.5" customHeight="1" outlineLevel="1">
      <c r="A389" s="905">
        <v>43276</v>
      </c>
      <c r="B389" s="2186">
        <v>43273</v>
      </c>
      <c r="C389" s="904">
        <v>43303</v>
      </c>
      <c r="D389" s="904">
        <v>43286</v>
      </c>
      <c r="E389" s="367" t="s">
        <v>3334</v>
      </c>
      <c r="F389" s="404" t="s">
        <v>17806</v>
      </c>
      <c r="G389" s="404" t="s">
        <v>17807</v>
      </c>
      <c r="H389" s="404" t="s">
        <v>4449</v>
      </c>
      <c r="I389" s="404"/>
      <c r="J389" s="404" t="s">
        <v>2033</v>
      </c>
      <c r="K389" s="404"/>
      <c r="L389" s="613">
        <f t="shared" si="12"/>
        <v>3</v>
      </c>
      <c r="M389" s="1795">
        <f t="shared" si="13"/>
        <v>0</v>
      </c>
      <c r="N389" s="2050"/>
      <c r="O389" s="2050">
        <v>18</v>
      </c>
      <c r="P389" s="404"/>
      <c r="Q389" s="404"/>
      <c r="R389" s="404"/>
      <c r="S389" s="404"/>
      <c r="T389" s="404"/>
      <c r="U389" s="404"/>
    </row>
    <row r="390" spans="1:21" ht="1.5" customHeight="1" outlineLevel="1">
      <c r="A390" s="905">
        <v>43272</v>
      </c>
      <c r="B390" s="2186">
        <v>43257</v>
      </c>
      <c r="C390" s="904">
        <v>43287</v>
      </c>
      <c r="D390" s="904">
        <v>43287</v>
      </c>
      <c r="E390" s="367" t="s">
        <v>3335</v>
      </c>
      <c r="F390" s="404" t="s">
        <v>12773</v>
      </c>
      <c r="G390" s="404" t="s">
        <v>17808</v>
      </c>
      <c r="H390" s="404"/>
      <c r="I390" s="404"/>
      <c r="J390" s="404" t="s">
        <v>2969</v>
      </c>
      <c r="K390" s="404"/>
      <c r="L390" s="613">
        <f t="shared" si="12"/>
        <v>15</v>
      </c>
      <c r="M390" s="1795">
        <f t="shared" si="13"/>
        <v>10</v>
      </c>
      <c r="N390" s="2050"/>
      <c r="O390" s="2050">
        <v>19</v>
      </c>
      <c r="P390" s="404"/>
      <c r="Q390" s="2228"/>
      <c r="R390" s="404"/>
      <c r="S390" s="404"/>
      <c r="T390" s="404"/>
      <c r="U390" s="404"/>
    </row>
    <row r="391" spans="1:21" ht="1.5" customHeight="1" outlineLevel="1">
      <c r="A391" s="905">
        <v>43272</v>
      </c>
      <c r="B391" s="2186">
        <v>43262</v>
      </c>
      <c r="C391" s="904">
        <v>43270</v>
      </c>
      <c r="D391" s="904">
        <v>43271</v>
      </c>
      <c r="E391" s="367" t="s">
        <v>3335</v>
      </c>
      <c r="F391" s="34" t="s">
        <v>13886</v>
      </c>
      <c r="G391" s="404" t="s">
        <v>17809</v>
      </c>
      <c r="H391" s="404"/>
      <c r="I391" s="404"/>
      <c r="J391" s="404" t="s">
        <v>2969</v>
      </c>
      <c r="K391" s="404"/>
      <c r="L391" s="613">
        <f t="shared" si="12"/>
        <v>10</v>
      </c>
      <c r="M391" s="1795">
        <f t="shared" si="13"/>
        <v>7</v>
      </c>
      <c r="N391" s="2050"/>
      <c r="O391" s="2050">
        <v>20</v>
      </c>
      <c r="P391" s="404"/>
      <c r="Q391" s="2228"/>
      <c r="R391" s="404"/>
      <c r="S391" s="404"/>
      <c r="T391" s="404"/>
      <c r="U391" s="404"/>
    </row>
    <row r="392" spans="1:21" ht="1.5" customHeight="1" outlineLevel="1">
      <c r="A392" s="905">
        <v>43277</v>
      </c>
      <c r="B392" s="2217">
        <v>43271</v>
      </c>
      <c r="C392" s="905">
        <v>43278</v>
      </c>
      <c r="D392" s="905">
        <v>43278</v>
      </c>
      <c r="E392" s="367" t="s">
        <v>3334</v>
      </c>
      <c r="F392" s="2091" t="s">
        <v>15015</v>
      </c>
      <c r="G392" s="404" t="s">
        <v>17810</v>
      </c>
      <c r="H392" s="404"/>
      <c r="I392" s="404"/>
      <c r="J392" s="404" t="s">
        <v>2042</v>
      </c>
      <c r="K392" s="404"/>
      <c r="L392" s="613">
        <f t="shared" si="12"/>
        <v>6</v>
      </c>
      <c r="M392" s="1795">
        <f t="shared" si="13"/>
        <v>3</v>
      </c>
      <c r="N392" s="2050"/>
      <c r="O392" s="2050">
        <v>21</v>
      </c>
      <c r="P392" s="404"/>
      <c r="Q392" s="2228"/>
      <c r="R392" s="404"/>
      <c r="S392" s="404"/>
      <c r="T392" s="404"/>
      <c r="U392" s="404"/>
    </row>
    <row r="393" spans="1:21" ht="1.5" customHeight="1" outlineLevel="1">
      <c r="A393" s="905">
        <v>43277</v>
      </c>
      <c r="B393" s="2217">
        <v>43271</v>
      </c>
      <c r="C393" s="905">
        <v>43278</v>
      </c>
      <c r="D393" s="905">
        <v>43278</v>
      </c>
      <c r="E393" s="367" t="s">
        <v>3334</v>
      </c>
      <c r="F393" s="2091" t="s">
        <v>15015</v>
      </c>
      <c r="G393" s="404" t="s">
        <v>17811</v>
      </c>
      <c r="H393" s="404"/>
      <c r="I393" s="404"/>
      <c r="J393" s="404" t="s">
        <v>2042</v>
      </c>
      <c r="K393" s="404"/>
      <c r="L393" s="613">
        <f t="shared" si="12"/>
        <v>6</v>
      </c>
      <c r="M393" s="1795">
        <f t="shared" si="13"/>
        <v>3</v>
      </c>
      <c r="N393" s="2050"/>
      <c r="O393" s="2050">
        <v>22</v>
      </c>
      <c r="P393" s="404"/>
      <c r="Q393" s="2228"/>
      <c r="R393" s="404"/>
      <c r="S393" s="404"/>
      <c r="T393" s="404"/>
      <c r="U393" s="404"/>
    </row>
    <row r="394" spans="1:21" ht="1.5" customHeight="1" outlineLevel="1">
      <c r="A394" s="905">
        <v>43277</v>
      </c>
      <c r="B394" s="2186">
        <v>43269</v>
      </c>
      <c r="C394" s="907">
        <v>43276</v>
      </c>
      <c r="D394" s="907">
        <v>43276</v>
      </c>
      <c r="E394" s="427" t="s">
        <v>3334</v>
      </c>
      <c r="F394" s="421" t="s">
        <v>17812</v>
      </c>
      <c r="G394" s="421" t="s">
        <v>17813</v>
      </c>
      <c r="H394" s="421" t="s">
        <v>15665</v>
      </c>
      <c r="I394" s="421"/>
      <c r="J394" s="404" t="s">
        <v>2034</v>
      </c>
      <c r="K394" s="404"/>
      <c r="L394" s="613">
        <f t="shared" si="12"/>
        <v>8</v>
      </c>
      <c r="M394" s="1795">
        <f t="shared" si="13"/>
        <v>5</v>
      </c>
      <c r="N394" s="2050"/>
      <c r="O394" s="2050">
        <v>23</v>
      </c>
      <c r="P394" s="404"/>
      <c r="Q394" s="2228"/>
      <c r="R394" s="404"/>
      <c r="S394" s="404"/>
      <c r="T394" s="404"/>
      <c r="U394" s="404"/>
    </row>
    <row r="395" spans="1:21" ht="1.5" customHeight="1" outlineLevel="1">
      <c r="A395" s="905">
        <v>43280</v>
      </c>
      <c r="B395" s="2186">
        <v>43256</v>
      </c>
      <c r="C395" s="904">
        <v>43286</v>
      </c>
      <c r="D395" s="904">
        <v>43286</v>
      </c>
      <c r="E395" s="367" t="s">
        <v>3334</v>
      </c>
      <c r="F395" s="404" t="s">
        <v>17814</v>
      </c>
      <c r="G395" s="404" t="s">
        <v>17815</v>
      </c>
      <c r="H395" s="404" t="s">
        <v>17816</v>
      </c>
      <c r="I395" s="404"/>
      <c r="J395" s="404" t="s">
        <v>2042</v>
      </c>
      <c r="K395" s="404"/>
      <c r="L395" s="613">
        <f t="shared" si="12"/>
        <v>24</v>
      </c>
      <c r="M395" s="1795">
        <f t="shared" si="13"/>
        <v>17</v>
      </c>
      <c r="N395" s="2050"/>
      <c r="O395" s="2050">
        <v>24</v>
      </c>
      <c r="P395" s="404"/>
      <c r="Q395" s="2228"/>
      <c r="R395" s="404"/>
      <c r="S395" s="404"/>
      <c r="T395" s="404"/>
      <c r="U395" s="404"/>
    </row>
    <row r="396" spans="1:21" ht="1.5" customHeight="1" outlineLevel="1">
      <c r="A396" s="905">
        <v>43280</v>
      </c>
      <c r="B396" s="2217">
        <v>43277</v>
      </c>
      <c r="C396" s="904">
        <v>43284</v>
      </c>
      <c r="D396" s="905">
        <v>43310</v>
      </c>
      <c r="E396" s="367" t="s">
        <v>3335</v>
      </c>
      <c r="F396" s="404" t="s">
        <v>3923</v>
      </c>
      <c r="G396" s="404" t="s">
        <v>17817</v>
      </c>
      <c r="H396" s="404" t="s">
        <v>17816</v>
      </c>
      <c r="I396" s="404"/>
      <c r="J396" s="404" t="s">
        <v>2042</v>
      </c>
      <c r="K396" s="404"/>
      <c r="L396" s="613">
        <f t="shared" si="12"/>
        <v>3</v>
      </c>
      <c r="M396" s="1795">
        <f t="shared" si="13"/>
        <v>2</v>
      </c>
      <c r="N396" s="2050"/>
      <c r="O396" s="2050">
        <v>25</v>
      </c>
      <c r="P396" s="404"/>
      <c r="Q396" s="2228"/>
      <c r="R396" s="404"/>
      <c r="S396" s="404"/>
      <c r="T396" s="404"/>
      <c r="U396" s="404"/>
    </row>
    <row r="397" spans="1:21" ht="1.5" customHeight="1" outlineLevel="1">
      <c r="A397" s="907">
        <v>43283</v>
      </c>
      <c r="B397" s="2186">
        <v>43276</v>
      </c>
      <c r="C397" s="907">
        <v>43280</v>
      </c>
      <c r="D397" s="907">
        <v>43280</v>
      </c>
      <c r="E397" s="427" t="s">
        <v>3334</v>
      </c>
      <c r="F397" s="421" t="s">
        <v>17818</v>
      </c>
      <c r="G397" s="421" t="s">
        <v>17819</v>
      </c>
      <c r="H397" s="421" t="s">
        <v>3660</v>
      </c>
      <c r="I397" s="421"/>
      <c r="J397" s="404" t="s">
        <v>2846</v>
      </c>
      <c r="K397" s="421"/>
      <c r="L397" s="613">
        <f t="shared" si="12"/>
        <v>7</v>
      </c>
      <c r="M397" s="1795">
        <f t="shared" si="13"/>
        <v>4</v>
      </c>
      <c r="N397" s="2107"/>
      <c r="O397" s="2050">
        <v>26</v>
      </c>
      <c r="P397" s="421"/>
      <c r="Q397" s="2239"/>
      <c r="R397" s="421"/>
      <c r="S397" s="421"/>
      <c r="T397" s="421"/>
      <c r="U397" s="421"/>
    </row>
    <row r="398" spans="1:21" ht="1.5" customHeight="1" outlineLevel="1">
      <c r="A398" s="907">
        <v>43283</v>
      </c>
      <c r="B398" s="2186">
        <v>43259</v>
      </c>
      <c r="C398" s="907">
        <v>43289</v>
      </c>
      <c r="D398" s="907">
        <v>43289</v>
      </c>
      <c r="E398" s="427" t="s">
        <v>3334</v>
      </c>
      <c r="F398" s="421" t="s">
        <v>17820</v>
      </c>
      <c r="G398" s="421" t="s">
        <v>17821</v>
      </c>
      <c r="H398" s="421" t="s">
        <v>12912</v>
      </c>
      <c r="I398" s="421"/>
      <c r="J398" s="404" t="s">
        <v>2846</v>
      </c>
      <c r="K398" s="421"/>
      <c r="L398" s="613">
        <f t="shared" si="12"/>
        <v>24</v>
      </c>
      <c r="M398" s="1795">
        <f t="shared" si="13"/>
        <v>15</v>
      </c>
      <c r="N398" s="2107"/>
      <c r="O398" s="2050">
        <v>27</v>
      </c>
      <c r="P398" s="421"/>
      <c r="Q398" s="2239"/>
      <c r="R398" s="421"/>
      <c r="S398" s="421"/>
      <c r="T398" s="421"/>
      <c r="U398" s="421"/>
    </row>
    <row r="399" spans="1:21" ht="1.5" customHeight="1" outlineLevel="1">
      <c r="A399" s="907">
        <v>43284</v>
      </c>
      <c r="B399" s="2186">
        <v>43272</v>
      </c>
      <c r="C399" s="904">
        <v>43303</v>
      </c>
      <c r="D399" s="904">
        <v>43303</v>
      </c>
      <c r="E399" s="367" t="s">
        <v>3334</v>
      </c>
      <c r="F399" s="404" t="s">
        <v>15371</v>
      </c>
      <c r="G399" s="404" t="s">
        <v>17822</v>
      </c>
      <c r="H399" s="404" t="s">
        <v>17823</v>
      </c>
      <c r="I399" s="404"/>
      <c r="J399" s="404" t="s">
        <v>2033</v>
      </c>
      <c r="K399" s="404"/>
      <c r="L399" s="613">
        <f t="shared" si="12"/>
        <v>12</v>
      </c>
      <c r="M399" s="1795">
        <f t="shared" si="13"/>
        <v>7</v>
      </c>
      <c r="N399" s="2050"/>
      <c r="O399" s="2050">
        <v>28</v>
      </c>
      <c r="P399" s="404"/>
      <c r="Q399" s="404"/>
      <c r="R399" s="404"/>
      <c r="S399" s="404"/>
      <c r="T399" s="404"/>
      <c r="U399" s="404"/>
    </row>
    <row r="400" spans="1:21" ht="1.5" customHeight="1" outlineLevel="1">
      <c r="A400" s="907">
        <v>43284</v>
      </c>
      <c r="B400" s="2186">
        <v>43259</v>
      </c>
      <c r="C400" s="907">
        <v>43289</v>
      </c>
      <c r="D400" s="907">
        <v>43289</v>
      </c>
      <c r="E400" s="427" t="s">
        <v>3334</v>
      </c>
      <c r="F400" s="421" t="s">
        <v>17733</v>
      </c>
      <c r="G400" s="421" t="s">
        <v>17824</v>
      </c>
      <c r="H400" s="421"/>
      <c r="I400" s="421"/>
      <c r="J400" s="404" t="s">
        <v>2034</v>
      </c>
      <c r="K400" s="404"/>
      <c r="L400" s="613">
        <f t="shared" si="12"/>
        <v>25</v>
      </c>
      <c r="M400" s="1795">
        <f t="shared" si="13"/>
        <v>16</v>
      </c>
      <c r="N400" s="2107"/>
      <c r="O400" s="2050">
        <v>29</v>
      </c>
      <c r="P400" s="404"/>
      <c r="Q400" s="2228"/>
      <c r="R400" s="404"/>
      <c r="S400" s="404"/>
      <c r="T400" s="404"/>
      <c r="U400" s="404"/>
    </row>
    <row r="401" spans="1:21" ht="1.5" customHeight="1" outlineLevel="1">
      <c r="A401" s="907">
        <v>43284</v>
      </c>
      <c r="B401" s="2186">
        <v>43278</v>
      </c>
      <c r="C401" s="907">
        <v>43308</v>
      </c>
      <c r="D401" s="907">
        <v>43308</v>
      </c>
      <c r="E401" s="427" t="s">
        <v>3334</v>
      </c>
      <c r="F401" s="421" t="s">
        <v>13688</v>
      </c>
      <c r="G401" s="421" t="s">
        <v>17825</v>
      </c>
      <c r="H401" s="421" t="s">
        <v>3660</v>
      </c>
      <c r="I401" s="421"/>
      <c r="J401" s="404" t="s">
        <v>2034</v>
      </c>
      <c r="K401" s="404"/>
      <c r="L401" s="613">
        <f t="shared" si="12"/>
        <v>6</v>
      </c>
      <c r="M401" s="1795">
        <f t="shared" si="13"/>
        <v>3</v>
      </c>
      <c r="N401" s="2107"/>
      <c r="O401" s="2050">
        <v>30</v>
      </c>
      <c r="P401" s="404"/>
      <c r="Q401" s="2228"/>
      <c r="R401" s="404"/>
      <c r="S401" s="404"/>
      <c r="T401" s="404"/>
      <c r="U401" s="404"/>
    </row>
    <row r="402" spans="1:21" ht="1.5" customHeight="1" outlineLevel="1">
      <c r="A402" s="904">
        <v>43284</v>
      </c>
      <c r="B402" s="2186">
        <v>43278</v>
      </c>
      <c r="C402" s="904">
        <v>43285</v>
      </c>
      <c r="D402" s="904">
        <v>43285</v>
      </c>
      <c r="E402" s="367" t="s">
        <v>3334</v>
      </c>
      <c r="F402" s="404" t="s">
        <v>17826</v>
      </c>
      <c r="G402" s="404" t="s">
        <v>17827</v>
      </c>
      <c r="H402" s="404" t="s">
        <v>12664</v>
      </c>
      <c r="I402" s="404"/>
      <c r="J402" s="404" t="s">
        <v>2033</v>
      </c>
      <c r="K402" s="404"/>
      <c r="L402" s="613">
        <f t="shared" si="12"/>
        <v>6</v>
      </c>
      <c r="M402" s="1795">
        <f t="shared" si="13"/>
        <v>3</v>
      </c>
      <c r="N402" s="2050"/>
      <c r="O402" s="2050">
        <v>31</v>
      </c>
      <c r="P402" s="404"/>
      <c r="Q402" s="404"/>
      <c r="R402" s="404"/>
      <c r="S402" s="404"/>
      <c r="T402" s="404"/>
      <c r="U402" s="404"/>
    </row>
    <row r="403" spans="1:21" ht="1.5" customHeight="1" outlineLevel="1">
      <c r="A403" s="904">
        <v>43284</v>
      </c>
      <c r="B403" s="2186">
        <v>43265</v>
      </c>
      <c r="C403" s="907">
        <v>43279</v>
      </c>
      <c r="D403" s="907">
        <v>43279</v>
      </c>
      <c r="E403" s="427" t="s">
        <v>3334</v>
      </c>
      <c r="F403" s="421" t="s">
        <v>2588</v>
      </c>
      <c r="G403" s="421" t="s">
        <v>17828</v>
      </c>
      <c r="H403" s="421" t="s">
        <v>3660</v>
      </c>
      <c r="I403" s="421"/>
      <c r="J403" s="404" t="s">
        <v>2034</v>
      </c>
      <c r="K403" s="404"/>
      <c r="L403" s="613">
        <f t="shared" si="12"/>
        <v>19</v>
      </c>
      <c r="M403" s="1795">
        <f t="shared" si="13"/>
        <v>12</v>
      </c>
      <c r="N403" s="2107"/>
      <c r="O403" s="2050">
        <v>32</v>
      </c>
      <c r="P403" s="404"/>
      <c r="Q403" s="2228"/>
      <c r="R403" s="404"/>
      <c r="S403" s="404"/>
      <c r="T403" s="404"/>
      <c r="U403" s="404"/>
    </row>
    <row r="404" spans="1:21" ht="1.5" customHeight="1" outlineLevel="1">
      <c r="A404" s="904">
        <v>43285</v>
      </c>
      <c r="B404" s="2217">
        <v>43277</v>
      </c>
      <c r="C404" s="904">
        <v>43286</v>
      </c>
      <c r="D404" s="904">
        <v>43286</v>
      </c>
      <c r="E404" s="367" t="s">
        <v>3334</v>
      </c>
      <c r="F404" s="2091" t="s">
        <v>15015</v>
      </c>
      <c r="G404" s="404" t="s">
        <v>17829</v>
      </c>
      <c r="H404" s="404"/>
      <c r="I404" s="404"/>
      <c r="J404" s="404" t="s">
        <v>2042</v>
      </c>
      <c r="K404" s="404"/>
      <c r="L404" s="613">
        <f t="shared" si="12"/>
        <v>8</v>
      </c>
      <c r="M404" s="1795">
        <f t="shared" si="13"/>
        <v>5</v>
      </c>
      <c r="N404" s="2107"/>
      <c r="O404" s="2050">
        <v>33</v>
      </c>
      <c r="P404" s="404"/>
      <c r="Q404" s="2228"/>
      <c r="R404" s="404"/>
      <c r="S404" s="404"/>
      <c r="T404" s="404"/>
      <c r="U404" s="404"/>
    </row>
    <row r="405" spans="1:21" ht="1.5" customHeight="1" outlineLevel="1">
      <c r="A405" s="904">
        <v>43285</v>
      </c>
      <c r="B405" s="2217">
        <v>43277</v>
      </c>
      <c r="C405" s="904">
        <v>43285</v>
      </c>
      <c r="D405" s="904">
        <v>43285</v>
      </c>
      <c r="E405" s="367" t="s">
        <v>3334</v>
      </c>
      <c r="F405" s="2091" t="s">
        <v>15015</v>
      </c>
      <c r="G405" s="404" t="s">
        <v>17830</v>
      </c>
      <c r="H405" s="404"/>
      <c r="I405" s="404"/>
      <c r="J405" s="404" t="s">
        <v>2042</v>
      </c>
      <c r="K405" s="404"/>
      <c r="L405" s="613">
        <f t="shared" si="12"/>
        <v>8</v>
      </c>
      <c r="M405" s="1795">
        <f t="shared" si="13"/>
        <v>5</v>
      </c>
      <c r="N405" s="2107"/>
      <c r="O405" s="2050">
        <v>34</v>
      </c>
      <c r="P405" s="404"/>
      <c r="Q405" s="2228"/>
      <c r="R405" s="404"/>
      <c r="S405" s="404"/>
      <c r="T405" s="404"/>
      <c r="U405" s="404"/>
    </row>
    <row r="406" spans="1:21" ht="1.5" customHeight="1" outlineLevel="1">
      <c r="A406" s="904">
        <v>43285</v>
      </c>
      <c r="B406" s="2255">
        <v>43266</v>
      </c>
      <c r="C406" s="2256">
        <v>43293</v>
      </c>
      <c r="D406" s="2256">
        <v>43293</v>
      </c>
      <c r="E406" s="2257" t="s">
        <v>3334</v>
      </c>
      <c r="F406" s="2258" t="s">
        <v>17831</v>
      </c>
      <c r="G406" s="2259" t="s">
        <v>17832</v>
      </c>
      <c r="H406" s="2259" t="s">
        <v>17833</v>
      </c>
      <c r="I406" s="2259" t="s">
        <v>17834</v>
      </c>
      <c r="J406" s="2259" t="s">
        <v>2033</v>
      </c>
      <c r="K406" s="404"/>
      <c r="L406" s="613">
        <f t="shared" si="12"/>
        <v>19</v>
      </c>
      <c r="M406" s="1795">
        <f t="shared" si="13"/>
        <v>12</v>
      </c>
      <c r="N406" s="2107"/>
      <c r="O406" s="2050">
        <v>35</v>
      </c>
      <c r="P406" s="404"/>
      <c r="Q406" s="2228"/>
      <c r="R406" s="404"/>
      <c r="S406" s="404"/>
      <c r="T406" s="404"/>
      <c r="U406" s="404"/>
    </row>
    <row r="407" spans="1:21" ht="1.5" customHeight="1" outlineLevel="1">
      <c r="A407" s="904">
        <v>43286</v>
      </c>
      <c r="B407" s="2186">
        <v>43258</v>
      </c>
      <c r="C407" s="904">
        <v>43290</v>
      </c>
      <c r="D407" s="904">
        <v>43290</v>
      </c>
      <c r="E407" s="367" t="s">
        <v>3334</v>
      </c>
      <c r="F407" s="404" t="s">
        <v>17835</v>
      </c>
      <c r="G407" s="404" t="s">
        <v>17836</v>
      </c>
      <c r="H407" s="404"/>
      <c r="I407" s="404"/>
      <c r="J407" s="404" t="s">
        <v>2042</v>
      </c>
      <c r="K407" s="404"/>
      <c r="L407" s="613">
        <f t="shared" si="12"/>
        <v>28</v>
      </c>
      <c r="M407" s="1795">
        <f t="shared" si="13"/>
        <v>19</v>
      </c>
      <c r="N407" s="2107"/>
      <c r="O407" s="2050">
        <v>36</v>
      </c>
      <c r="P407" s="404"/>
      <c r="Q407" s="2228"/>
      <c r="R407" s="404"/>
      <c r="S407" s="404"/>
      <c r="T407" s="404"/>
      <c r="U407" s="404"/>
    </row>
    <row r="408" spans="1:21" ht="1.5" customHeight="1" outlineLevel="1">
      <c r="A408" s="907">
        <v>43286</v>
      </c>
      <c r="B408" s="2186">
        <v>43256</v>
      </c>
      <c r="C408" s="907">
        <v>43286</v>
      </c>
      <c r="D408" s="907">
        <v>43286</v>
      </c>
      <c r="E408" s="427" t="s">
        <v>3334</v>
      </c>
      <c r="F408" s="421" t="s">
        <v>17837</v>
      </c>
      <c r="G408" s="421" t="s">
        <v>17838</v>
      </c>
      <c r="H408" s="421"/>
      <c r="I408" s="421"/>
      <c r="J408" s="404" t="s">
        <v>2846</v>
      </c>
      <c r="K408" s="421"/>
      <c r="L408" s="613">
        <f t="shared" si="12"/>
        <v>30</v>
      </c>
      <c r="M408" s="1795">
        <f t="shared" si="13"/>
        <v>21</v>
      </c>
      <c r="N408" s="2107"/>
      <c r="O408" s="2050">
        <v>37</v>
      </c>
      <c r="P408" s="421"/>
      <c r="Q408" s="2239"/>
      <c r="R408" s="421"/>
      <c r="S408" s="421"/>
      <c r="T408" s="421"/>
      <c r="U408" s="421"/>
    </row>
    <row r="409" spans="1:21" ht="1.5" customHeight="1" outlineLevel="1">
      <c r="A409" s="904">
        <v>43286</v>
      </c>
      <c r="B409" s="2186">
        <v>43280</v>
      </c>
      <c r="C409" s="907">
        <v>43287</v>
      </c>
      <c r="D409" s="907">
        <v>43287</v>
      </c>
      <c r="E409" s="427" t="s">
        <v>3334</v>
      </c>
      <c r="F409" s="421" t="s">
        <v>17839</v>
      </c>
      <c r="G409" s="421" t="s">
        <v>17840</v>
      </c>
      <c r="H409" s="421" t="s">
        <v>15308</v>
      </c>
      <c r="I409" s="421"/>
      <c r="J409" s="404" t="s">
        <v>2034</v>
      </c>
      <c r="K409" s="404"/>
      <c r="L409" s="613">
        <f t="shared" si="12"/>
        <v>6</v>
      </c>
      <c r="M409" s="1795">
        <f t="shared" si="13"/>
        <v>3</v>
      </c>
      <c r="N409" s="2107"/>
      <c r="O409" s="2050">
        <v>38</v>
      </c>
      <c r="P409" s="404"/>
      <c r="Q409" s="2228"/>
      <c r="R409" s="404"/>
      <c r="S409" s="404"/>
      <c r="T409" s="404"/>
      <c r="U409" s="404"/>
    </row>
    <row r="410" spans="1:21" ht="1.5" customHeight="1" outlineLevel="1">
      <c r="A410" s="904">
        <v>43286</v>
      </c>
      <c r="B410" s="2186">
        <v>43257</v>
      </c>
      <c r="C410" s="904">
        <v>43287</v>
      </c>
      <c r="D410" s="904">
        <v>43287</v>
      </c>
      <c r="E410" s="367" t="s">
        <v>3335</v>
      </c>
      <c r="F410" s="404" t="s">
        <v>17841</v>
      </c>
      <c r="G410" s="404" t="s">
        <v>17842</v>
      </c>
      <c r="H410" s="404"/>
      <c r="I410" s="404"/>
      <c r="J410" s="404" t="s">
        <v>2042</v>
      </c>
      <c r="K410" s="404"/>
      <c r="L410" s="613">
        <f t="shared" si="12"/>
        <v>29</v>
      </c>
      <c r="M410" s="1795">
        <f t="shared" si="13"/>
        <v>20</v>
      </c>
      <c r="N410" s="2107"/>
      <c r="O410" s="2050">
        <v>39</v>
      </c>
      <c r="P410" s="404"/>
      <c r="Q410" s="2228"/>
      <c r="R410" s="404"/>
      <c r="S410" s="404"/>
      <c r="T410" s="404"/>
      <c r="U410" s="404"/>
    </row>
    <row r="411" spans="1:21" ht="1.5" customHeight="1" outlineLevel="1">
      <c r="A411" s="904">
        <v>43286</v>
      </c>
      <c r="B411" s="2186">
        <v>43258</v>
      </c>
      <c r="C411" s="904">
        <v>43288</v>
      </c>
      <c r="D411" s="907">
        <v>43290</v>
      </c>
      <c r="E411" s="367" t="s">
        <v>3335</v>
      </c>
      <c r="F411" s="404" t="s">
        <v>2202</v>
      </c>
      <c r="G411" s="404" t="s">
        <v>17843</v>
      </c>
      <c r="H411" s="404"/>
      <c r="I411" s="404"/>
      <c r="J411" s="404" t="s">
        <v>2969</v>
      </c>
      <c r="K411" s="404"/>
      <c r="L411" s="613">
        <f t="shared" si="12"/>
        <v>28</v>
      </c>
      <c r="M411" s="1795">
        <f t="shared" si="13"/>
        <v>19</v>
      </c>
      <c r="N411" s="2107"/>
      <c r="O411" s="2050">
        <v>40</v>
      </c>
      <c r="P411" s="404"/>
      <c r="Q411" s="2228"/>
      <c r="R411" s="404"/>
      <c r="S411" s="404"/>
      <c r="T411" s="404"/>
      <c r="U411" s="404"/>
    </row>
    <row r="412" spans="1:21" ht="1.5" customHeight="1" outlineLevel="1">
      <c r="A412" s="907">
        <v>43287</v>
      </c>
      <c r="B412" s="2186">
        <v>43280</v>
      </c>
      <c r="C412" s="907">
        <v>43287</v>
      </c>
      <c r="D412" s="907">
        <v>43287</v>
      </c>
      <c r="E412" s="427" t="s">
        <v>3334</v>
      </c>
      <c r="F412" s="421" t="s">
        <v>17781</v>
      </c>
      <c r="G412" s="421" t="s">
        <v>17844</v>
      </c>
      <c r="H412" s="421" t="s">
        <v>15308</v>
      </c>
      <c r="I412" s="421"/>
      <c r="J412" s="404" t="s">
        <v>2846</v>
      </c>
      <c r="K412" s="421"/>
      <c r="L412" s="613">
        <f t="shared" si="12"/>
        <v>7</v>
      </c>
      <c r="M412" s="1795">
        <f t="shared" si="13"/>
        <v>4</v>
      </c>
      <c r="N412" s="2107"/>
      <c r="O412" s="2050">
        <v>41</v>
      </c>
      <c r="P412" s="421"/>
      <c r="Q412" s="2239"/>
      <c r="R412" s="421"/>
      <c r="S412" s="421"/>
      <c r="T412" s="421"/>
      <c r="U412" s="421"/>
    </row>
    <row r="413" spans="1:21" ht="1.5" customHeight="1" outlineLevel="1">
      <c r="A413" s="907">
        <v>43287</v>
      </c>
      <c r="B413" s="2186">
        <v>43262</v>
      </c>
      <c r="C413" s="907">
        <v>43292</v>
      </c>
      <c r="D413" s="907">
        <v>43292</v>
      </c>
      <c r="E413" s="427" t="s">
        <v>3334</v>
      </c>
      <c r="F413" s="421" t="s">
        <v>17845</v>
      </c>
      <c r="G413" s="421" t="s">
        <v>17846</v>
      </c>
      <c r="H413" s="421" t="s">
        <v>17847</v>
      </c>
      <c r="I413" s="421"/>
      <c r="J413" s="404" t="s">
        <v>2846</v>
      </c>
      <c r="K413" s="421"/>
      <c r="L413" s="613">
        <f t="shared" si="12"/>
        <v>25</v>
      </c>
      <c r="M413" s="1795">
        <f t="shared" si="13"/>
        <v>18</v>
      </c>
      <c r="N413" s="2107"/>
      <c r="O413" s="2050">
        <v>42</v>
      </c>
      <c r="P413" s="421"/>
      <c r="Q413" s="2239"/>
      <c r="R413" s="421"/>
      <c r="S413" s="421"/>
      <c r="T413" s="421"/>
      <c r="U413" s="421"/>
    </row>
    <row r="414" spans="1:21" ht="1.5" customHeight="1" outlineLevel="1">
      <c r="A414" s="907">
        <v>43287</v>
      </c>
      <c r="B414" s="2186">
        <v>43259</v>
      </c>
      <c r="C414" s="907">
        <v>43280</v>
      </c>
      <c r="D414" s="907">
        <v>43289</v>
      </c>
      <c r="E414" s="427" t="s">
        <v>3334</v>
      </c>
      <c r="F414" s="421" t="s">
        <v>17848</v>
      </c>
      <c r="G414" s="421" t="s">
        <v>17849</v>
      </c>
      <c r="H414" s="421" t="s">
        <v>3660</v>
      </c>
      <c r="I414" s="421"/>
      <c r="J414" s="404" t="s">
        <v>2846</v>
      </c>
      <c r="K414" s="421"/>
      <c r="L414" s="613">
        <f t="shared" si="12"/>
        <v>28</v>
      </c>
      <c r="M414" s="1795">
        <f t="shared" si="13"/>
        <v>19</v>
      </c>
      <c r="N414" s="2107"/>
      <c r="O414" s="2050">
        <v>43</v>
      </c>
      <c r="P414" s="421"/>
      <c r="Q414" s="2239"/>
      <c r="R414" s="421"/>
      <c r="S414" s="421"/>
      <c r="T414" s="421"/>
      <c r="U414" s="421"/>
    </row>
    <row r="415" spans="1:21" ht="1.5" customHeight="1" outlineLevel="1">
      <c r="A415" s="904">
        <v>43286</v>
      </c>
      <c r="B415" s="2186">
        <v>43277</v>
      </c>
      <c r="C415" s="904">
        <v>43291</v>
      </c>
      <c r="D415" s="904">
        <v>43291</v>
      </c>
      <c r="E415" s="367" t="s">
        <v>3335</v>
      </c>
      <c r="F415" s="404" t="s">
        <v>17850</v>
      </c>
      <c r="G415" s="404" t="s">
        <v>17851</v>
      </c>
      <c r="H415" s="404" t="s">
        <v>17852</v>
      </c>
      <c r="I415" s="404"/>
      <c r="J415" s="404" t="s">
        <v>2033</v>
      </c>
      <c r="K415" s="404"/>
      <c r="L415" s="613">
        <f t="shared" si="12"/>
        <v>9</v>
      </c>
      <c r="M415" s="1795">
        <f t="shared" si="13"/>
        <v>6</v>
      </c>
      <c r="N415" s="2107"/>
      <c r="O415" s="2050">
        <v>44</v>
      </c>
      <c r="P415" s="404"/>
      <c r="Q415" s="404"/>
      <c r="R415" s="404"/>
      <c r="S415" s="404"/>
      <c r="T415" s="404"/>
      <c r="U415" s="404"/>
    </row>
    <row r="416" spans="1:21" ht="1.5" customHeight="1" outlineLevel="1">
      <c r="A416" s="904">
        <v>43292</v>
      </c>
      <c r="B416" s="2186">
        <v>43264</v>
      </c>
      <c r="C416" s="904">
        <v>43291</v>
      </c>
      <c r="D416" s="904">
        <v>43294</v>
      </c>
      <c r="E416" s="367" t="s">
        <v>3334</v>
      </c>
      <c r="F416" s="2260" t="s">
        <v>17853</v>
      </c>
      <c r="G416" s="665" t="s">
        <v>17854</v>
      </c>
      <c r="H416" s="665" t="s">
        <v>17855</v>
      </c>
      <c r="I416" s="665"/>
      <c r="J416" s="665" t="s">
        <v>2969</v>
      </c>
      <c r="K416" s="665"/>
      <c r="L416" s="613">
        <f t="shared" si="12"/>
        <v>28</v>
      </c>
      <c r="M416" s="1795">
        <f t="shared" si="13"/>
        <v>19</v>
      </c>
      <c r="N416" s="2107"/>
      <c r="O416" s="2050">
        <v>45</v>
      </c>
      <c r="P416" s="421"/>
      <c r="Q416" s="2261"/>
      <c r="R416" s="665"/>
      <c r="S416" s="665"/>
      <c r="T416" s="665"/>
      <c r="U416" s="665"/>
    </row>
    <row r="417" spans="1:21" ht="1.5" customHeight="1" outlineLevel="1">
      <c r="A417" s="904">
        <v>43293</v>
      </c>
      <c r="B417" s="2186">
        <v>43270</v>
      </c>
      <c r="C417" s="904">
        <v>43300</v>
      </c>
      <c r="D417" s="904">
        <v>43300</v>
      </c>
      <c r="E417" s="367" t="s">
        <v>3334</v>
      </c>
      <c r="F417" s="404" t="s">
        <v>17856</v>
      </c>
      <c r="G417" s="404" t="s">
        <v>17857</v>
      </c>
      <c r="H417" s="404" t="s">
        <v>17823</v>
      </c>
      <c r="I417" s="404"/>
      <c r="J417" s="404" t="s">
        <v>2033</v>
      </c>
      <c r="K417" s="404"/>
      <c r="L417" s="613">
        <f t="shared" si="12"/>
        <v>23</v>
      </c>
      <c r="M417" s="1795">
        <f t="shared" si="13"/>
        <v>16</v>
      </c>
      <c r="N417" s="2107"/>
      <c r="O417" s="2050">
        <v>46</v>
      </c>
      <c r="P417" s="404"/>
      <c r="Q417" s="404"/>
      <c r="R417" s="404"/>
      <c r="S417" s="404"/>
      <c r="T417" s="404"/>
      <c r="U417" s="404"/>
    </row>
    <row r="418" spans="1:21" ht="1.5" customHeight="1" outlineLevel="1">
      <c r="A418" s="905">
        <v>43277</v>
      </c>
      <c r="B418" s="2186">
        <v>43255</v>
      </c>
      <c r="C418" s="904">
        <v>43285</v>
      </c>
      <c r="D418" s="904">
        <v>43285</v>
      </c>
      <c r="E418" s="367" t="s">
        <v>3335</v>
      </c>
      <c r="F418" s="404" t="s">
        <v>17858</v>
      </c>
      <c r="G418" s="404" t="s">
        <v>17859</v>
      </c>
      <c r="H418" s="404"/>
      <c r="I418" s="404"/>
      <c r="J418" s="404" t="s">
        <v>2831</v>
      </c>
      <c r="K418" s="404"/>
      <c r="L418" s="613">
        <f t="shared" si="12"/>
        <v>22</v>
      </c>
      <c r="M418" s="1795">
        <f t="shared" si="13"/>
        <v>15</v>
      </c>
      <c r="N418" s="2107"/>
      <c r="O418" s="2050">
        <v>47</v>
      </c>
      <c r="P418" s="404"/>
      <c r="Q418" s="2228"/>
      <c r="R418" s="404"/>
      <c r="S418" s="404"/>
      <c r="T418" s="404"/>
      <c r="U418" s="404"/>
    </row>
    <row r="419" spans="1:21" ht="1.5" customHeight="1" outlineLevel="1">
      <c r="A419" s="904">
        <v>43288</v>
      </c>
      <c r="B419" s="2186">
        <v>43262</v>
      </c>
      <c r="C419" s="904">
        <v>43292</v>
      </c>
      <c r="D419" s="904">
        <v>43292</v>
      </c>
      <c r="E419" s="367" t="s">
        <v>3335</v>
      </c>
      <c r="F419" s="404" t="s">
        <v>17860</v>
      </c>
      <c r="G419" s="404" t="s">
        <v>17861</v>
      </c>
      <c r="H419" s="404" t="s">
        <v>12664</v>
      </c>
      <c r="I419" s="404"/>
      <c r="J419" s="404" t="s">
        <v>2831</v>
      </c>
      <c r="K419" s="404"/>
      <c r="L419" s="613">
        <f t="shared" si="12"/>
        <v>26</v>
      </c>
      <c r="M419" s="1795">
        <f t="shared" si="13"/>
        <v>19</v>
      </c>
      <c r="N419" s="2107"/>
      <c r="O419" s="2050">
        <v>48</v>
      </c>
      <c r="P419" s="404"/>
      <c r="Q419" s="2228"/>
      <c r="R419" s="404"/>
      <c r="S419" s="404"/>
      <c r="T419" s="404"/>
      <c r="U419" s="404"/>
    </row>
    <row r="420" spans="1:21" ht="1.5" customHeight="1" outlineLevel="1">
      <c r="A420" s="905">
        <v>43293</v>
      </c>
      <c r="B420" s="2186">
        <v>43263</v>
      </c>
      <c r="C420" s="904">
        <v>43293</v>
      </c>
      <c r="D420" s="904">
        <v>43293</v>
      </c>
      <c r="E420" s="367" t="s">
        <v>3334</v>
      </c>
      <c r="F420" s="404" t="s">
        <v>17862</v>
      </c>
      <c r="G420" s="404" t="s">
        <v>17863</v>
      </c>
      <c r="H420" s="404" t="s">
        <v>17864</v>
      </c>
      <c r="I420" s="404"/>
      <c r="J420" s="404" t="s">
        <v>2831</v>
      </c>
      <c r="K420" s="404"/>
      <c r="L420" s="613">
        <f t="shared" si="12"/>
        <v>30</v>
      </c>
      <c r="M420" s="1795">
        <f t="shared" si="13"/>
        <v>21</v>
      </c>
      <c r="N420" s="2107"/>
      <c r="O420" s="2050">
        <v>49</v>
      </c>
      <c r="P420" s="404"/>
      <c r="Q420" s="2228"/>
      <c r="R420" s="404"/>
      <c r="S420" s="404"/>
      <c r="T420" s="404"/>
      <c r="U420" s="404"/>
    </row>
    <row r="421" spans="1:21" ht="1.5" customHeight="1" outlineLevel="1">
      <c r="A421" s="905">
        <v>43292</v>
      </c>
      <c r="B421" s="2262">
        <v>43263</v>
      </c>
      <c r="C421" s="915">
        <v>43293</v>
      </c>
      <c r="D421" s="915">
        <v>43293</v>
      </c>
      <c r="E421" s="415" t="s">
        <v>3334</v>
      </c>
      <c r="F421" s="404" t="s">
        <v>17862</v>
      </c>
      <c r="G421" s="34" t="s">
        <v>17863</v>
      </c>
      <c r="H421" s="34" t="s">
        <v>17864</v>
      </c>
      <c r="I421" s="34"/>
      <c r="J421" s="34" t="s">
        <v>2831</v>
      </c>
      <c r="K421" s="404"/>
      <c r="L421" s="613">
        <f t="shared" si="12"/>
        <v>29</v>
      </c>
      <c r="M421" s="1795">
        <f t="shared" si="13"/>
        <v>20</v>
      </c>
      <c r="N421" s="2107"/>
      <c r="O421" s="2050">
        <v>50</v>
      </c>
      <c r="P421" s="404"/>
      <c r="Q421" s="2228"/>
      <c r="R421" s="404"/>
      <c r="S421" s="404"/>
      <c r="T421" s="404"/>
      <c r="U421" s="404"/>
    </row>
    <row r="422" spans="1:21" ht="1.5" customHeight="1" outlineLevel="1">
      <c r="A422" s="905">
        <v>43266</v>
      </c>
      <c r="B422" s="2186">
        <v>43264</v>
      </c>
      <c r="C422" s="904">
        <v>43294</v>
      </c>
      <c r="D422" s="941">
        <v>43294</v>
      </c>
      <c r="E422" s="367" t="s">
        <v>3335</v>
      </c>
      <c r="F422" s="404" t="s">
        <v>17865</v>
      </c>
      <c r="G422" s="404" t="s">
        <v>17866</v>
      </c>
      <c r="H422" s="404"/>
      <c r="I422" s="404"/>
      <c r="J422" s="404" t="s">
        <v>2831</v>
      </c>
      <c r="K422" s="404"/>
      <c r="L422" s="613">
        <f t="shared" si="12"/>
        <v>2</v>
      </c>
      <c r="M422" s="1795">
        <f t="shared" si="13"/>
        <v>1</v>
      </c>
      <c r="N422" s="2107"/>
      <c r="O422" s="2050">
        <v>51</v>
      </c>
      <c r="P422" s="404"/>
      <c r="Q422" s="404"/>
      <c r="R422" s="404"/>
      <c r="S422" s="404"/>
      <c r="T422" s="404"/>
      <c r="U422" s="404"/>
    </row>
    <row r="423" spans="1:21" ht="1.5" customHeight="1" outlineLevel="1">
      <c r="A423" s="905">
        <v>43277</v>
      </c>
      <c r="B423" s="2186">
        <v>43269</v>
      </c>
      <c r="C423" s="367" t="s">
        <v>17867</v>
      </c>
      <c r="D423" s="904">
        <v>43300</v>
      </c>
      <c r="E423" s="367" t="s">
        <v>3335</v>
      </c>
      <c r="F423" s="404" t="s">
        <v>17868</v>
      </c>
      <c r="G423" s="404" t="s">
        <v>17869</v>
      </c>
      <c r="H423" s="404" t="s">
        <v>17870</v>
      </c>
      <c r="I423" s="404"/>
      <c r="J423" s="404" t="s">
        <v>2831</v>
      </c>
      <c r="K423" s="404"/>
      <c r="L423" s="613">
        <f t="shared" si="12"/>
        <v>8</v>
      </c>
      <c r="M423" s="1795">
        <f t="shared" si="13"/>
        <v>5</v>
      </c>
      <c r="N423" s="2107"/>
      <c r="O423" s="2050">
        <v>52</v>
      </c>
      <c r="P423" s="404"/>
      <c r="Q423" s="2228"/>
      <c r="R423" s="404"/>
      <c r="S423" s="404"/>
      <c r="T423" s="404"/>
      <c r="U423" s="404"/>
    </row>
    <row r="424" spans="1:21" ht="1.5" customHeight="1" outlineLevel="1">
      <c r="A424" s="905">
        <v>43294</v>
      </c>
      <c r="B424" s="2186">
        <v>43271</v>
      </c>
      <c r="C424" s="904">
        <v>43301</v>
      </c>
      <c r="D424" s="904">
        <v>43301</v>
      </c>
      <c r="E424" s="367" t="s">
        <v>3334</v>
      </c>
      <c r="F424" s="404" t="s">
        <v>17871</v>
      </c>
      <c r="G424" s="404" t="s">
        <v>17872</v>
      </c>
      <c r="H424" s="404" t="s">
        <v>3660</v>
      </c>
      <c r="I424" s="404"/>
      <c r="J424" s="404" t="s">
        <v>2831</v>
      </c>
      <c r="K424" s="404"/>
      <c r="L424" s="613">
        <f t="shared" si="12"/>
        <v>23</v>
      </c>
      <c r="M424" s="1795">
        <f t="shared" si="13"/>
        <v>16</v>
      </c>
      <c r="N424" s="2107"/>
      <c r="O424" s="2050">
        <v>53</v>
      </c>
      <c r="P424" s="404"/>
      <c r="Q424" s="2228"/>
      <c r="R424" s="404"/>
      <c r="S424" s="404"/>
      <c r="T424" s="404"/>
      <c r="U424" s="404"/>
    </row>
    <row r="425" spans="1:21" ht="1.5" customHeight="1" outlineLevel="1">
      <c r="A425" s="905">
        <v>43265</v>
      </c>
      <c r="B425" s="2186">
        <v>43258</v>
      </c>
      <c r="C425" s="904">
        <v>43265</v>
      </c>
      <c r="D425" s="904">
        <v>43288</v>
      </c>
      <c r="E425" s="367" t="s">
        <v>3335</v>
      </c>
      <c r="F425" s="404" t="s">
        <v>17873</v>
      </c>
      <c r="G425" s="404" t="s">
        <v>17874</v>
      </c>
      <c r="H425" s="404"/>
      <c r="I425" s="404"/>
      <c r="J425" s="404" t="s">
        <v>2046</v>
      </c>
      <c r="K425" s="404"/>
      <c r="L425" s="613">
        <f t="shared" si="12"/>
        <v>7</v>
      </c>
      <c r="M425" s="1795">
        <f t="shared" si="13"/>
        <v>4</v>
      </c>
      <c r="N425" s="2107"/>
      <c r="O425" s="2050">
        <v>54</v>
      </c>
      <c r="P425" s="404"/>
      <c r="Q425" s="2228"/>
      <c r="R425" s="404"/>
      <c r="S425" s="404"/>
      <c r="T425" s="404"/>
      <c r="U425" s="404"/>
    </row>
    <row r="426" spans="1:21" ht="1.5" customHeight="1" outlineLevel="1">
      <c r="A426" s="905">
        <v>43293</v>
      </c>
      <c r="B426" s="2186">
        <v>43272</v>
      </c>
      <c r="C426" s="904">
        <v>43293</v>
      </c>
      <c r="D426" s="941">
        <v>43293</v>
      </c>
      <c r="E426" s="367" t="s">
        <v>3334</v>
      </c>
      <c r="F426" s="404" t="s">
        <v>11626</v>
      </c>
      <c r="G426" s="404" t="s">
        <v>2936</v>
      </c>
      <c r="H426" s="404" t="s">
        <v>17875</v>
      </c>
      <c r="I426" s="404"/>
      <c r="J426" s="404" t="s">
        <v>2033</v>
      </c>
      <c r="K426" s="404"/>
      <c r="L426" s="613">
        <f t="shared" si="12"/>
        <v>21</v>
      </c>
      <c r="M426" s="1795">
        <f t="shared" si="13"/>
        <v>14</v>
      </c>
      <c r="N426" s="2107"/>
      <c r="O426" s="2050">
        <v>55</v>
      </c>
      <c r="P426" s="404"/>
      <c r="Q426" s="404"/>
      <c r="R426" s="404"/>
      <c r="S426" s="404"/>
      <c r="T426" s="404"/>
      <c r="U426" s="404"/>
    </row>
    <row r="427" spans="1:21" ht="1.5" customHeight="1" outlineLevel="1">
      <c r="A427" s="905">
        <v>43294</v>
      </c>
      <c r="B427" s="2217">
        <v>43277</v>
      </c>
      <c r="C427" s="905">
        <v>43307</v>
      </c>
      <c r="D427" s="905">
        <v>43307</v>
      </c>
      <c r="E427" s="367" t="s">
        <v>3334</v>
      </c>
      <c r="F427" s="404" t="s">
        <v>17876</v>
      </c>
      <c r="G427" s="404" t="s">
        <v>17877</v>
      </c>
      <c r="H427" s="404"/>
      <c r="I427" s="404"/>
      <c r="J427" s="404" t="s">
        <v>2042</v>
      </c>
      <c r="K427" s="404"/>
      <c r="L427" s="613">
        <f t="shared" si="12"/>
        <v>17</v>
      </c>
      <c r="M427" s="1795">
        <f t="shared" si="13"/>
        <v>12</v>
      </c>
      <c r="N427" s="2107"/>
      <c r="O427" s="2050">
        <v>56</v>
      </c>
      <c r="P427" s="404"/>
      <c r="Q427" s="2228"/>
      <c r="R427" s="404"/>
      <c r="S427" s="404"/>
      <c r="T427" s="404"/>
      <c r="U427" s="404"/>
    </row>
    <row r="428" spans="1:21" ht="1.5" customHeight="1" outlineLevel="1">
      <c r="A428" s="905">
        <v>43294</v>
      </c>
      <c r="B428" s="2217">
        <v>43277</v>
      </c>
      <c r="C428" s="904">
        <v>43308</v>
      </c>
      <c r="D428" s="904">
        <v>43308</v>
      </c>
      <c r="E428" s="367" t="s">
        <v>3334</v>
      </c>
      <c r="F428" s="404" t="s">
        <v>17878</v>
      </c>
      <c r="G428" s="404" t="s">
        <v>17879</v>
      </c>
      <c r="H428" s="404"/>
      <c r="I428" s="404"/>
      <c r="J428" s="404" t="s">
        <v>2033</v>
      </c>
      <c r="K428" s="404"/>
      <c r="L428" s="613">
        <f t="shared" si="12"/>
        <v>17</v>
      </c>
      <c r="M428" s="1795">
        <f t="shared" si="13"/>
        <v>12</v>
      </c>
      <c r="N428" s="2107"/>
      <c r="O428" s="2050">
        <v>57</v>
      </c>
      <c r="P428" s="404"/>
      <c r="Q428" s="404"/>
      <c r="R428" s="404"/>
      <c r="S428" s="404"/>
      <c r="T428" s="404"/>
      <c r="U428" s="404"/>
    </row>
    <row r="429" spans="1:21" ht="1.5" customHeight="1" outlineLevel="1">
      <c r="A429" s="919">
        <v>43294</v>
      </c>
      <c r="B429" s="2186">
        <v>43270</v>
      </c>
      <c r="C429" s="907">
        <v>43300</v>
      </c>
      <c r="D429" s="907">
        <v>43300</v>
      </c>
      <c r="E429" s="427" t="s">
        <v>3335</v>
      </c>
      <c r="F429" s="421" t="s">
        <v>17880</v>
      </c>
      <c r="G429" s="421" t="s">
        <v>17881</v>
      </c>
      <c r="H429" s="421" t="s">
        <v>17870</v>
      </c>
      <c r="I429" s="421"/>
      <c r="J429" s="404" t="s">
        <v>2846</v>
      </c>
      <c r="K429" s="421"/>
      <c r="L429" s="613">
        <f t="shared" si="12"/>
        <v>24</v>
      </c>
      <c r="M429" s="1795">
        <f t="shared" si="13"/>
        <v>17</v>
      </c>
      <c r="N429" s="2107"/>
      <c r="O429" s="2050">
        <v>58</v>
      </c>
      <c r="P429" s="421"/>
      <c r="Q429" s="2239"/>
      <c r="R429" s="421"/>
      <c r="S429" s="421"/>
      <c r="T429" s="421"/>
      <c r="U429" s="421"/>
    </row>
    <row r="430" spans="1:21" ht="1.5" customHeight="1" outlineLevel="1">
      <c r="A430" s="919">
        <v>43294</v>
      </c>
      <c r="B430" s="2186">
        <v>43273</v>
      </c>
      <c r="C430" s="907">
        <v>43303</v>
      </c>
      <c r="D430" s="907">
        <v>43303</v>
      </c>
      <c r="E430" s="427" t="s">
        <v>3335</v>
      </c>
      <c r="F430" s="421" t="s">
        <v>12693</v>
      </c>
      <c r="G430" s="421" t="s">
        <v>17882</v>
      </c>
      <c r="H430" s="421"/>
      <c r="I430" s="421"/>
      <c r="J430" s="404" t="s">
        <v>2846</v>
      </c>
      <c r="K430" s="421"/>
      <c r="L430" s="613">
        <f t="shared" si="12"/>
        <v>21</v>
      </c>
      <c r="M430" s="1795">
        <f t="shared" si="13"/>
        <v>14</v>
      </c>
      <c r="N430" s="2107"/>
      <c r="O430" s="2050">
        <v>59</v>
      </c>
      <c r="P430" s="421"/>
      <c r="Q430" s="2239"/>
      <c r="R430" s="421"/>
      <c r="S430" s="421"/>
      <c r="T430" s="421"/>
      <c r="U430" s="421"/>
    </row>
    <row r="431" spans="1:21" ht="1.5" customHeight="1" outlineLevel="1">
      <c r="A431" s="919">
        <v>43297</v>
      </c>
      <c r="B431" s="2186">
        <v>43271</v>
      </c>
      <c r="C431" s="904">
        <v>43294</v>
      </c>
      <c r="D431" s="904">
        <v>43301</v>
      </c>
      <c r="E431" s="367" t="s">
        <v>3335</v>
      </c>
      <c r="F431" s="404" t="s">
        <v>17883</v>
      </c>
      <c r="G431" s="404" t="s">
        <v>17884</v>
      </c>
      <c r="H431" s="404" t="s">
        <v>12664</v>
      </c>
      <c r="I431" s="404"/>
      <c r="J431" s="404" t="s">
        <v>2969</v>
      </c>
      <c r="K431" s="404"/>
      <c r="L431" s="613">
        <f t="shared" si="12"/>
        <v>26</v>
      </c>
      <c r="M431" s="1795">
        <f t="shared" si="13"/>
        <v>17</v>
      </c>
      <c r="N431" s="2107"/>
      <c r="O431" s="2050">
        <v>60</v>
      </c>
      <c r="P431" s="404"/>
      <c r="Q431" s="2228"/>
      <c r="R431" s="404"/>
      <c r="S431" s="404"/>
      <c r="T431" s="404"/>
      <c r="U431" s="404"/>
    </row>
    <row r="432" spans="1:21" ht="1.5" customHeight="1" outlineLevel="1">
      <c r="A432" s="905">
        <v>43297</v>
      </c>
      <c r="B432" s="2186">
        <v>43252</v>
      </c>
      <c r="C432" s="904">
        <v>43273</v>
      </c>
      <c r="D432" s="904">
        <v>43273</v>
      </c>
      <c r="E432" s="367" t="s">
        <v>3335</v>
      </c>
      <c r="F432" s="404" t="s">
        <v>2202</v>
      </c>
      <c r="G432" s="404" t="s">
        <v>17885</v>
      </c>
      <c r="H432" s="404" t="s">
        <v>3573</v>
      </c>
      <c r="I432" s="404"/>
      <c r="J432" s="404" t="s">
        <v>2033</v>
      </c>
      <c r="K432" s="404"/>
      <c r="L432" s="613">
        <f t="shared" si="12"/>
        <v>45</v>
      </c>
      <c r="M432" s="1795">
        <f t="shared" si="13"/>
        <v>30</v>
      </c>
      <c r="N432" s="2107"/>
      <c r="O432" s="2050">
        <v>61</v>
      </c>
      <c r="P432" s="404"/>
      <c r="Q432" s="404"/>
      <c r="R432" s="404"/>
      <c r="S432" s="404"/>
      <c r="T432" s="404"/>
      <c r="U432" s="404"/>
    </row>
    <row r="433" spans="1:32" ht="1.5" customHeight="1" outlineLevel="1">
      <c r="A433" s="905">
        <v>43297</v>
      </c>
      <c r="B433" s="2186">
        <v>43272</v>
      </c>
      <c r="C433" s="907">
        <v>43297</v>
      </c>
      <c r="D433" s="907">
        <v>43302</v>
      </c>
      <c r="E433" s="427" t="s">
        <v>3335</v>
      </c>
      <c r="F433" s="421" t="s">
        <v>2202</v>
      </c>
      <c r="G433" s="421" t="s">
        <v>17886</v>
      </c>
      <c r="H433" s="421" t="s">
        <v>17887</v>
      </c>
      <c r="I433" s="421"/>
      <c r="J433" s="404" t="s">
        <v>2034</v>
      </c>
      <c r="K433" s="404"/>
      <c r="L433" s="613">
        <f t="shared" si="12"/>
        <v>25</v>
      </c>
      <c r="M433" s="1795">
        <f t="shared" si="13"/>
        <v>16</v>
      </c>
      <c r="N433" s="2107"/>
      <c r="O433" s="2050">
        <v>62</v>
      </c>
      <c r="P433" s="404"/>
      <c r="Q433" s="2228"/>
      <c r="R433" s="404"/>
      <c r="S433" s="404"/>
      <c r="T433" s="404"/>
      <c r="U433" s="404"/>
      <c r="V433" s="404"/>
      <c r="W433" s="2227"/>
      <c r="X433" s="404"/>
      <c r="Y433" s="404"/>
      <c r="Z433" s="404"/>
      <c r="AA433" s="404"/>
      <c r="AB433" s="404"/>
      <c r="AC433" s="404"/>
      <c r="AD433" s="404"/>
      <c r="AE433" s="404"/>
      <c r="AF433" s="404"/>
    </row>
    <row r="434" spans="1:32" ht="1.5" customHeight="1" outlineLevel="1">
      <c r="A434" s="905">
        <v>43297</v>
      </c>
      <c r="B434" s="2217">
        <v>43273</v>
      </c>
      <c r="C434" s="905">
        <v>43304</v>
      </c>
      <c r="D434" s="905">
        <v>43304</v>
      </c>
      <c r="E434" s="367" t="s">
        <v>3335</v>
      </c>
      <c r="F434" s="404" t="s">
        <v>2588</v>
      </c>
      <c r="G434" s="404" t="s">
        <v>17888</v>
      </c>
      <c r="H434" s="404" t="s">
        <v>17889</v>
      </c>
      <c r="I434" s="404"/>
      <c r="J434" s="404" t="s">
        <v>2969</v>
      </c>
      <c r="K434" s="404"/>
      <c r="L434" s="613">
        <f t="shared" si="12"/>
        <v>24</v>
      </c>
      <c r="M434" s="1795">
        <f t="shared" si="13"/>
        <v>15</v>
      </c>
      <c r="N434" s="2107"/>
      <c r="O434" s="2050">
        <v>63</v>
      </c>
      <c r="P434" s="404"/>
      <c r="Q434" s="2228"/>
      <c r="R434" s="404"/>
      <c r="S434" s="404"/>
      <c r="T434" s="404"/>
      <c r="U434" s="404"/>
      <c r="V434" s="404"/>
      <c r="W434" s="2227"/>
      <c r="X434" s="404"/>
      <c r="Y434" s="404"/>
      <c r="Z434" s="404"/>
      <c r="AA434" s="404"/>
      <c r="AB434" s="404"/>
      <c r="AC434" s="404"/>
      <c r="AD434" s="404"/>
      <c r="AE434" s="404"/>
      <c r="AF434" s="404"/>
    </row>
    <row r="435" spans="1:32" ht="1.5" customHeight="1" outlineLevel="1">
      <c r="A435" s="905">
        <v>43298</v>
      </c>
      <c r="B435" s="2217">
        <v>43273</v>
      </c>
      <c r="C435" s="905">
        <v>43304</v>
      </c>
      <c r="D435" s="905">
        <v>43304</v>
      </c>
      <c r="E435" s="367" t="s">
        <v>3334</v>
      </c>
      <c r="F435" s="404" t="s">
        <v>17890</v>
      </c>
      <c r="G435" s="404" t="s">
        <v>17891</v>
      </c>
      <c r="H435" s="404"/>
      <c r="I435" s="404"/>
      <c r="J435" s="404" t="s">
        <v>2042</v>
      </c>
      <c r="K435" s="404"/>
      <c r="L435" s="613">
        <f t="shared" si="12"/>
        <v>25</v>
      </c>
      <c r="M435" s="1795">
        <f t="shared" si="13"/>
        <v>16</v>
      </c>
      <c r="N435" s="2107"/>
      <c r="O435" s="2050">
        <v>64</v>
      </c>
      <c r="P435" s="404"/>
      <c r="Q435" s="2228"/>
      <c r="R435" s="404"/>
      <c r="S435" s="404"/>
      <c r="T435" s="404"/>
      <c r="U435" s="404"/>
      <c r="V435" s="404"/>
      <c r="W435" s="2227"/>
      <c r="X435" s="404"/>
      <c r="Y435" s="404"/>
      <c r="Z435" s="404"/>
      <c r="AA435" s="404"/>
      <c r="AB435" s="404"/>
      <c r="AC435" s="404"/>
      <c r="AD435" s="404"/>
      <c r="AE435" s="404"/>
      <c r="AF435" s="404"/>
    </row>
    <row r="436" spans="1:32" ht="1.5" customHeight="1" outlineLevel="1">
      <c r="A436" s="919">
        <v>43299</v>
      </c>
      <c r="B436" s="2186">
        <v>43278</v>
      </c>
      <c r="C436" s="907">
        <v>43308</v>
      </c>
      <c r="D436" s="907">
        <v>43308</v>
      </c>
      <c r="E436" s="427" t="s">
        <v>3334</v>
      </c>
      <c r="F436" s="2109" t="s">
        <v>17892</v>
      </c>
      <c r="G436" s="421" t="s">
        <v>17893</v>
      </c>
      <c r="H436" s="421" t="s">
        <v>17894</v>
      </c>
      <c r="I436" s="421"/>
      <c r="J436" s="404" t="s">
        <v>2034</v>
      </c>
      <c r="K436" s="404"/>
      <c r="L436" s="613">
        <f t="shared" si="12"/>
        <v>21</v>
      </c>
      <c r="M436" s="1795">
        <f t="shared" si="13"/>
        <v>14</v>
      </c>
      <c r="N436" s="2107"/>
      <c r="O436" s="2050">
        <v>65</v>
      </c>
      <c r="P436" s="404"/>
      <c r="Q436" s="2228"/>
      <c r="R436" s="404"/>
      <c r="S436" s="404"/>
      <c r="T436" s="404"/>
      <c r="U436" s="404"/>
      <c r="V436" s="404"/>
      <c r="W436" s="2227"/>
      <c r="X436" s="404"/>
      <c r="Y436" s="404"/>
      <c r="Z436" s="404"/>
      <c r="AA436" s="404"/>
      <c r="AB436" s="404"/>
      <c r="AC436" s="404"/>
      <c r="AD436" s="404"/>
      <c r="AE436" s="404"/>
      <c r="AF436" s="404"/>
    </row>
    <row r="437" spans="1:32" ht="1.5" customHeight="1" outlineLevel="1">
      <c r="A437" s="905">
        <v>43300</v>
      </c>
      <c r="B437" s="2186">
        <v>43276</v>
      </c>
      <c r="C437" s="907">
        <v>43306</v>
      </c>
      <c r="D437" s="907">
        <v>43306</v>
      </c>
      <c r="E437" s="427" t="s">
        <v>3334</v>
      </c>
      <c r="F437" s="421" t="s">
        <v>17895</v>
      </c>
      <c r="G437" s="421" t="s">
        <v>17896</v>
      </c>
      <c r="H437" s="421" t="s">
        <v>12912</v>
      </c>
      <c r="I437" s="421"/>
      <c r="J437" s="404" t="s">
        <v>2034</v>
      </c>
      <c r="K437" s="404"/>
      <c r="L437" s="613">
        <f t="shared" si="12"/>
        <v>24</v>
      </c>
      <c r="M437" s="1795">
        <f t="shared" si="13"/>
        <v>17</v>
      </c>
      <c r="N437" s="2107"/>
      <c r="O437" s="2050">
        <v>66</v>
      </c>
      <c r="P437" s="404"/>
      <c r="Q437" s="2228"/>
      <c r="R437" s="404"/>
      <c r="S437" s="404"/>
      <c r="T437" s="404"/>
      <c r="U437" s="404"/>
      <c r="V437" s="404"/>
      <c r="W437" s="2227"/>
      <c r="X437" s="404"/>
      <c r="Y437" s="404"/>
      <c r="Z437" s="404"/>
      <c r="AA437" s="404"/>
      <c r="AB437" s="404"/>
      <c r="AC437" s="404"/>
      <c r="AD437" s="404"/>
      <c r="AE437" s="404"/>
      <c r="AF437" s="404"/>
    </row>
    <row r="438" spans="1:32" ht="1.5" customHeight="1" outlineLevel="1">
      <c r="A438" s="905">
        <v>43301</v>
      </c>
      <c r="B438" s="2186">
        <v>43276</v>
      </c>
      <c r="C438" s="907">
        <v>43306</v>
      </c>
      <c r="D438" s="907">
        <v>43306</v>
      </c>
      <c r="E438" s="427" t="s">
        <v>3334</v>
      </c>
      <c r="F438" s="421" t="s">
        <v>12536</v>
      </c>
      <c r="G438" s="421" t="s">
        <v>17897</v>
      </c>
      <c r="H438" s="421" t="s">
        <v>12912</v>
      </c>
      <c r="I438" s="421"/>
      <c r="J438" s="404" t="s">
        <v>2034</v>
      </c>
      <c r="K438" s="404"/>
      <c r="L438" s="613">
        <f t="shared" si="12"/>
        <v>25</v>
      </c>
      <c r="M438" s="1795">
        <f t="shared" si="13"/>
        <v>18</v>
      </c>
      <c r="N438" s="2107"/>
      <c r="O438" s="2050">
        <v>67</v>
      </c>
      <c r="P438" s="404"/>
      <c r="Q438" s="2228"/>
      <c r="R438" s="404"/>
      <c r="S438" s="404"/>
      <c r="T438" s="404"/>
      <c r="U438" s="404"/>
      <c r="V438" s="404"/>
      <c r="W438" s="2227"/>
      <c r="X438" s="404"/>
      <c r="Y438" s="404"/>
      <c r="Z438" s="404"/>
      <c r="AA438" s="404"/>
      <c r="AB438" s="404"/>
      <c r="AC438" s="404"/>
      <c r="AD438" s="404"/>
      <c r="AE438" s="404"/>
      <c r="AF438" s="404"/>
    </row>
    <row r="439" spans="1:32" ht="1.5" customHeight="1" outlineLevel="1">
      <c r="A439" s="905">
        <v>43301</v>
      </c>
      <c r="B439" s="2186">
        <v>43265</v>
      </c>
      <c r="C439" s="904">
        <v>43294</v>
      </c>
      <c r="D439" s="904">
        <v>43297</v>
      </c>
      <c r="E439" s="367" t="s">
        <v>3335</v>
      </c>
      <c r="F439" s="2109" t="s">
        <v>3470</v>
      </c>
      <c r="G439" s="404" t="s">
        <v>17898</v>
      </c>
      <c r="H439" s="404" t="s">
        <v>15665</v>
      </c>
      <c r="I439" s="404"/>
      <c r="J439" s="404" t="s">
        <v>2969</v>
      </c>
      <c r="K439" s="404"/>
      <c r="L439" s="613">
        <f t="shared" si="12"/>
        <v>36</v>
      </c>
      <c r="M439" s="1795">
        <f t="shared" si="13"/>
        <v>25</v>
      </c>
      <c r="N439" s="2107"/>
      <c r="O439" s="2050">
        <v>68</v>
      </c>
      <c r="P439" s="404"/>
      <c r="Q439" s="2228"/>
      <c r="R439" s="404"/>
      <c r="S439" s="404"/>
      <c r="T439" s="404"/>
      <c r="U439" s="404"/>
      <c r="V439" s="404"/>
      <c r="W439" s="2230"/>
      <c r="X439" s="404"/>
      <c r="Y439" s="404"/>
      <c r="Z439" s="404"/>
      <c r="AA439" s="404"/>
      <c r="AB439" s="404"/>
      <c r="AC439" s="404"/>
      <c r="AD439" s="404"/>
      <c r="AE439" s="404"/>
      <c r="AF439" s="404"/>
    </row>
    <row r="440" spans="1:32" ht="1.5" customHeight="1" outlineLevel="1">
      <c r="A440" s="919">
        <v>43305</v>
      </c>
      <c r="B440" s="2186">
        <v>43276</v>
      </c>
      <c r="C440" s="904">
        <v>43306</v>
      </c>
      <c r="D440" s="904">
        <v>43306</v>
      </c>
      <c r="E440" s="367" t="s">
        <v>3335</v>
      </c>
      <c r="F440" s="404" t="s">
        <v>17899</v>
      </c>
      <c r="G440" s="404" t="s">
        <v>17900</v>
      </c>
      <c r="H440" s="404"/>
      <c r="I440" s="404"/>
      <c r="J440" s="404" t="s">
        <v>2969</v>
      </c>
      <c r="K440" s="404"/>
      <c r="L440" s="613">
        <f t="shared" si="12"/>
        <v>29</v>
      </c>
      <c r="M440" s="1795">
        <f t="shared" si="13"/>
        <v>20</v>
      </c>
      <c r="N440" s="2107"/>
      <c r="O440" s="2050">
        <v>69</v>
      </c>
      <c r="P440" s="404"/>
      <c r="Q440" s="2228"/>
      <c r="R440" s="404"/>
      <c r="S440" s="404"/>
      <c r="T440" s="404"/>
      <c r="U440" s="404"/>
      <c r="V440" s="404"/>
      <c r="W440" s="2230"/>
      <c r="X440" s="404"/>
      <c r="Y440" s="404"/>
      <c r="Z440" s="404"/>
      <c r="AA440" s="404"/>
      <c r="AB440" s="404"/>
      <c r="AC440" s="404"/>
      <c r="AD440" s="404"/>
      <c r="AE440" s="404"/>
      <c r="AF440" s="404"/>
    </row>
    <row r="441" spans="1:32" ht="1.5" customHeight="1" outlineLevel="1">
      <c r="A441" s="919">
        <v>43305</v>
      </c>
      <c r="B441" s="2186">
        <v>43280</v>
      </c>
      <c r="C441" s="904">
        <v>43310</v>
      </c>
      <c r="D441" s="904">
        <v>43310</v>
      </c>
      <c r="E441" s="367" t="s">
        <v>3334</v>
      </c>
      <c r="F441" s="404" t="s">
        <v>17901</v>
      </c>
      <c r="G441" s="404" t="s">
        <v>17902</v>
      </c>
      <c r="H441" s="404" t="s">
        <v>15549</v>
      </c>
      <c r="I441" s="404"/>
      <c r="J441" s="404" t="s">
        <v>2033</v>
      </c>
      <c r="K441" s="404"/>
      <c r="L441" s="613">
        <f t="shared" si="12"/>
        <v>25</v>
      </c>
      <c r="M441" s="1795">
        <f t="shared" si="13"/>
        <v>16</v>
      </c>
      <c r="N441" s="2107"/>
      <c r="O441" s="2050">
        <v>70</v>
      </c>
      <c r="P441" s="404"/>
      <c r="Q441" s="404"/>
      <c r="R441" s="404"/>
      <c r="S441" s="404"/>
      <c r="T441" s="404"/>
      <c r="U441" s="404"/>
      <c r="V441" s="404"/>
      <c r="W441" s="404"/>
      <c r="X441" s="404"/>
      <c r="Y441" s="404"/>
      <c r="Z441" s="404"/>
      <c r="AA441" s="404"/>
      <c r="AB441" s="404"/>
      <c r="AC441" s="404"/>
      <c r="AD441" s="404"/>
      <c r="AE441" s="404"/>
      <c r="AF441" s="404"/>
    </row>
    <row r="442" spans="1:32" ht="1.5" customHeight="1" outlineLevel="1">
      <c r="A442" s="905">
        <v>43308</v>
      </c>
      <c r="B442" s="2217">
        <v>43280</v>
      </c>
      <c r="C442" s="905">
        <v>43342</v>
      </c>
      <c r="D442" s="905">
        <v>43342</v>
      </c>
      <c r="E442" s="367" t="s">
        <v>3334</v>
      </c>
      <c r="F442" s="404" t="s">
        <v>17903</v>
      </c>
      <c r="G442" s="404" t="s">
        <v>17904</v>
      </c>
      <c r="H442" s="404" t="s">
        <v>17120</v>
      </c>
      <c r="I442" s="404"/>
      <c r="J442" s="404" t="s">
        <v>2042</v>
      </c>
      <c r="K442" s="404"/>
      <c r="L442" s="613">
        <f t="shared" si="12"/>
        <v>28</v>
      </c>
      <c r="M442" s="1795">
        <f t="shared" si="13"/>
        <v>19</v>
      </c>
      <c r="N442" s="2107"/>
      <c r="O442" s="2050">
        <v>71</v>
      </c>
      <c r="P442" s="404"/>
      <c r="Q442" s="2228"/>
      <c r="R442" s="404"/>
      <c r="S442" s="404"/>
      <c r="T442" s="404"/>
      <c r="U442" s="404"/>
      <c r="V442" s="404"/>
      <c r="W442" s="2227"/>
      <c r="X442" s="404"/>
      <c r="Y442" s="404"/>
      <c r="Z442" s="404"/>
      <c r="AA442" s="404"/>
      <c r="AB442" s="404"/>
      <c r="AC442" s="404"/>
      <c r="AD442" s="404"/>
      <c r="AE442" s="404"/>
      <c r="AF442" s="404"/>
    </row>
    <row r="443" spans="1:32" ht="1.5" customHeight="1" outlineLevel="1">
      <c r="A443" s="904">
        <v>43322</v>
      </c>
      <c r="B443" s="2186">
        <v>43278</v>
      </c>
      <c r="C443" s="904">
        <v>43290</v>
      </c>
      <c r="D443" s="941">
        <v>43290</v>
      </c>
      <c r="E443" s="367" t="s">
        <v>3335</v>
      </c>
      <c r="F443" s="404" t="s">
        <v>17905</v>
      </c>
      <c r="G443" s="404" t="s">
        <v>17906</v>
      </c>
      <c r="H443" s="404" t="s">
        <v>15549</v>
      </c>
      <c r="I443" s="404" t="s">
        <v>16556</v>
      </c>
      <c r="J443" s="404" t="s">
        <v>2033</v>
      </c>
      <c r="K443" s="404"/>
      <c r="L443" s="613">
        <f t="shared" si="12"/>
        <v>44</v>
      </c>
      <c r="M443" s="1795">
        <f t="shared" si="13"/>
        <v>31</v>
      </c>
      <c r="N443" s="2107"/>
      <c r="O443" s="2050">
        <v>72</v>
      </c>
      <c r="P443" s="404"/>
      <c r="Q443" s="404"/>
      <c r="R443" s="404"/>
      <c r="S443" s="404"/>
      <c r="T443" s="404"/>
      <c r="U443" s="404"/>
      <c r="V443" s="404"/>
      <c r="W443" s="404"/>
      <c r="X443" s="404"/>
      <c r="Y443" s="404"/>
      <c r="Z443" s="404"/>
      <c r="AA443" s="404"/>
      <c r="AB443" s="404"/>
      <c r="AC443" s="404"/>
      <c r="AD443" s="404"/>
      <c r="AE443" s="404"/>
      <c r="AF443" s="404"/>
    </row>
    <row r="444" spans="1:32" ht="1.5" customHeight="1" outlineLevel="1">
      <c r="A444" s="903">
        <v>43378</v>
      </c>
      <c r="B444" s="2263">
        <v>43273</v>
      </c>
      <c r="C444" s="941">
        <v>43273</v>
      </c>
      <c r="D444" s="941">
        <v>43273</v>
      </c>
      <c r="E444" s="729" t="s">
        <v>3335</v>
      </c>
      <c r="F444" s="2264" t="s">
        <v>17907</v>
      </c>
      <c r="G444" s="613" t="s">
        <v>17908</v>
      </c>
      <c r="H444" s="404" t="s">
        <v>3573</v>
      </c>
      <c r="I444" s="613" t="s">
        <v>17909</v>
      </c>
      <c r="J444" s="613" t="s">
        <v>2033</v>
      </c>
      <c r="K444" s="404"/>
      <c r="L444" s="613">
        <f t="shared" si="12"/>
        <v>105</v>
      </c>
      <c r="M444" s="1795">
        <f t="shared" si="13"/>
        <v>74</v>
      </c>
      <c r="N444" s="2050"/>
      <c r="O444" s="2050">
        <v>73</v>
      </c>
      <c r="P444" s="404"/>
      <c r="Q444" s="404"/>
      <c r="R444" s="404"/>
      <c r="S444" s="404"/>
      <c r="T444" s="404"/>
      <c r="U444" s="404"/>
      <c r="V444" s="404"/>
      <c r="W444" s="404"/>
      <c r="X444" s="404"/>
      <c r="Y444" s="404"/>
      <c r="Z444" s="404"/>
      <c r="AA444" s="404"/>
      <c r="AB444" s="404"/>
      <c r="AC444" s="404"/>
      <c r="AD444" s="404"/>
      <c r="AE444" s="404"/>
      <c r="AF444" s="404"/>
    </row>
    <row r="445" spans="1:32" ht="1.5" customHeight="1" outlineLevel="1">
      <c r="A445" s="903">
        <v>43312</v>
      </c>
      <c r="B445" s="2186">
        <v>43279</v>
      </c>
      <c r="C445" s="904">
        <v>43311</v>
      </c>
      <c r="D445" s="904">
        <v>43311</v>
      </c>
      <c r="E445" s="367" t="s">
        <v>3334</v>
      </c>
      <c r="F445" s="404" t="s">
        <v>17910</v>
      </c>
      <c r="G445" s="404" t="s">
        <v>17911</v>
      </c>
      <c r="H445" s="404" t="s">
        <v>3660</v>
      </c>
      <c r="I445" s="404"/>
      <c r="J445" s="404" t="s">
        <v>2969</v>
      </c>
      <c r="K445" s="404" t="s">
        <v>5668</v>
      </c>
      <c r="L445" s="613">
        <f t="shared" si="12"/>
        <v>33</v>
      </c>
      <c r="M445" s="1795">
        <f t="shared" si="13"/>
        <v>22</v>
      </c>
      <c r="N445" s="2107"/>
      <c r="O445" s="2050">
        <v>73</v>
      </c>
      <c r="P445" s="404"/>
      <c r="Q445" s="2228"/>
      <c r="R445" s="404"/>
      <c r="S445" s="404"/>
      <c r="T445" s="404"/>
      <c r="U445" s="404"/>
      <c r="V445" s="404"/>
      <c r="W445" s="2227"/>
      <c r="X445" s="404"/>
      <c r="Y445" s="404"/>
      <c r="Z445" s="404"/>
      <c r="AA445" s="404"/>
      <c r="AB445" s="404"/>
      <c r="AC445" s="404"/>
      <c r="AD445" s="404"/>
      <c r="AE445" s="404"/>
      <c r="AF445" s="404"/>
    </row>
    <row r="446" spans="1:32" ht="12.6" customHeight="1">
      <c r="A446" s="904">
        <v>43292</v>
      </c>
      <c r="B446" s="2251">
        <v>43292</v>
      </c>
      <c r="C446" s="367"/>
      <c r="D446" s="367"/>
      <c r="E446" s="367" t="s">
        <v>3334</v>
      </c>
      <c r="F446" s="404" t="s">
        <v>3354</v>
      </c>
      <c r="G446" s="404" t="s">
        <v>14894</v>
      </c>
      <c r="H446" s="404"/>
      <c r="I446" s="404"/>
      <c r="J446" s="404" t="s">
        <v>2033</v>
      </c>
      <c r="K446" s="404"/>
      <c r="L446" s="613">
        <f t="shared" si="12"/>
        <v>0</v>
      </c>
      <c r="M446" s="1795">
        <f t="shared" si="13"/>
        <v>0</v>
      </c>
      <c r="N446" s="2107"/>
      <c r="O446" s="2050">
        <v>1</v>
      </c>
      <c r="P446" s="2082" t="s">
        <v>2400</v>
      </c>
      <c r="Q446" s="2118">
        <f>AVERAGE($L$446:$L$516)</f>
        <v>15.661971830985916</v>
      </c>
      <c r="R446" s="2225">
        <f>COUNT($B$446:$B$516)</f>
        <v>71</v>
      </c>
      <c r="S446" s="2225">
        <f>COUNTIF($E$446:$E$516,$S$1)</f>
        <v>51</v>
      </c>
      <c r="T446" s="2225">
        <f>COUNTIF($E$446:$E$516,$T$1)</f>
        <v>20</v>
      </c>
      <c r="U446" s="2225">
        <f>R446-S446-T446</f>
        <v>0</v>
      </c>
      <c r="V446" s="398"/>
      <c r="W446" s="2101">
        <f>COUNTIF($J$446:$J$516, W$1)</f>
        <v>14</v>
      </c>
      <c r="X446" s="2101">
        <f>COUNTIF($J$446:$J$516, X$1)</f>
        <v>14</v>
      </c>
      <c r="Y446" s="2101">
        <f>COUNTIF($J$446:$J$516, Y$1)</f>
        <v>13</v>
      </c>
      <c r="Z446" s="2101">
        <f>COUNTIF($J$446:$J$516, Z$1)</f>
        <v>11</v>
      </c>
      <c r="AA446" s="2101"/>
      <c r="AB446" s="2101"/>
      <c r="AC446" s="2101">
        <f>COUNTIF($J$446:$J$516, AC$1)</f>
        <v>0</v>
      </c>
      <c r="AD446" s="2101">
        <f>COUNTIF($J$446:$J$516, AD$1)</f>
        <v>2</v>
      </c>
      <c r="AE446" s="2101">
        <f>COUNTIF($J$446:$J$516, AE$1)</f>
        <v>16</v>
      </c>
      <c r="AF446" s="613">
        <f>SUM(W446:AE446)</f>
        <v>70</v>
      </c>
    </row>
    <row r="447" spans="1:32" ht="12.6" customHeight="1" outlineLevel="1">
      <c r="A447" s="904">
        <v>43292</v>
      </c>
      <c r="B447" s="2251">
        <v>43287</v>
      </c>
      <c r="C447" s="905">
        <v>43293</v>
      </c>
      <c r="D447" s="905">
        <v>43325</v>
      </c>
      <c r="E447" s="367" t="s">
        <v>3335</v>
      </c>
      <c r="F447" s="404" t="s">
        <v>17912</v>
      </c>
      <c r="G447" s="404" t="s">
        <v>17913</v>
      </c>
      <c r="H447" s="404" t="s">
        <v>12632</v>
      </c>
      <c r="I447" s="404"/>
      <c r="J447" s="404" t="s">
        <v>2042</v>
      </c>
      <c r="K447" s="404"/>
      <c r="L447" s="613">
        <f>(A449-B447)</f>
        <v>5</v>
      </c>
      <c r="M447" s="1795">
        <f>NETWORKDAYS(B447,A449,A447:B447)</f>
        <v>2</v>
      </c>
      <c r="N447" s="2107"/>
      <c r="O447" s="2050">
        <v>2</v>
      </c>
      <c r="P447" s="404"/>
      <c r="Q447" s="2228"/>
      <c r="R447" s="404"/>
      <c r="S447" s="404"/>
      <c r="T447" s="404"/>
      <c r="U447" s="404"/>
      <c r="V447" s="404"/>
      <c r="W447" s="2227"/>
      <c r="X447" s="404"/>
      <c r="Y447" s="404"/>
      <c r="Z447" s="404"/>
      <c r="AA447" s="404"/>
      <c r="AB447" s="404"/>
      <c r="AC447" s="404"/>
      <c r="AD447" s="404"/>
      <c r="AE447" s="404"/>
      <c r="AF447" s="404"/>
    </row>
    <row r="448" spans="1:32" ht="12.6" customHeight="1" outlineLevel="1">
      <c r="A448" s="904">
        <v>43293</v>
      </c>
      <c r="B448" s="2251">
        <v>43287</v>
      </c>
      <c r="C448" s="905">
        <v>43294</v>
      </c>
      <c r="D448" s="905">
        <v>43294</v>
      </c>
      <c r="E448" s="367" t="s">
        <v>3334</v>
      </c>
      <c r="F448" s="404" t="s">
        <v>17914</v>
      </c>
      <c r="G448" s="404" t="s">
        <v>17915</v>
      </c>
      <c r="H448" s="404" t="s">
        <v>17916</v>
      </c>
      <c r="I448" s="404"/>
      <c r="J448" s="404" t="s">
        <v>2042</v>
      </c>
      <c r="K448" s="404"/>
      <c r="L448" s="613">
        <f t="shared" ref="L448:L479" si="14">(A448-B448)</f>
        <v>6</v>
      </c>
      <c r="M448" s="1795">
        <f t="shared" ref="M448:M479" si="15">NETWORKDAYS(B448,A448,A448:B448)</f>
        <v>3</v>
      </c>
      <c r="N448" s="2107"/>
      <c r="O448" s="2050">
        <v>3</v>
      </c>
      <c r="P448" s="404"/>
      <c r="Q448" s="2228"/>
      <c r="R448" s="404"/>
      <c r="S448" s="404"/>
      <c r="T448" s="404"/>
      <c r="U448" s="404"/>
      <c r="V448" s="404"/>
      <c r="W448" s="2227"/>
      <c r="X448" s="404"/>
      <c r="Y448" s="404"/>
      <c r="Z448" s="404"/>
      <c r="AA448" s="404"/>
      <c r="AB448" s="404"/>
      <c r="AC448" s="404"/>
      <c r="AD448" s="404"/>
      <c r="AE448" s="404"/>
      <c r="AF448" s="404"/>
    </row>
    <row r="449" spans="1:21" ht="12.6" customHeight="1" outlineLevel="1">
      <c r="A449" s="905">
        <v>43292</v>
      </c>
      <c r="B449" s="2251">
        <v>43285</v>
      </c>
      <c r="C449" s="904">
        <v>43292</v>
      </c>
      <c r="D449" s="904">
        <v>43292</v>
      </c>
      <c r="E449" s="367" t="s">
        <v>3334</v>
      </c>
      <c r="F449" s="404" t="s">
        <v>3418</v>
      </c>
      <c r="G449" s="404" t="s">
        <v>17917</v>
      </c>
      <c r="H449" s="404"/>
      <c r="I449" s="404"/>
      <c r="J449" s="404" t="s">
        <v>2033</v>
      </c>
      <c r="K449" s="404"/>
      <c r="L449" s="613">
        <f t="shared" si="14"/>
        <v>7</v>
      </c>
      <c r="M449" s="1795">
        <f t="shared" si="15"/>
        <v>4</v>
      </c>
      <c r="N449" s="2107"/>
      <c r="O449" s="2050">
        <v>4</v>
      </c>
      <c r="P449" s="404"/>
      <c r="Q449" s="404"/>
      <c r="R449" s="404"/>
      <c r="S449" s="404"/>
      <c r="T449" s="404"/>
      <c r="U449" s="404"/>
    </row>
    <row r="450" spans="1:21" ht="12.6" customHeight="1" outlineLevel="1">
      <c r="A450" s="919">
        <v>43297</v>
      </c>
      <c r="B450" s="2251">
        <v>43294</v>
      </c>
      <c r="C450" s="904">
        <v>43324</v>
      </c>
      <c r="D450" s="904">
        <v>43325</v>
      </c>
      <c r="E450" s="367" t="s">
        <v>3334</v>
      </c>
      <c r="F450" s="404" t="s">
        <v>17918</v>
      </c>
      <c r="G450" s="404" t="s">
        <v>17919</v>
      </c>
      <c r="H450" s="404"/>
      <c r="I450" s="404"/>
      <c r="J450" s="404" t="s">
        <v>2969</v>
      </c>
      <c r="K450" s="404"/>
      <c r="L450" s="613">
        <f t="shared" si="14"/>
        <v>3</v>
      </c>
      <c r="M450" s="1795">
        <f t="shared" si="15"/>
        <v>0</v>
      </c>
      <c r="N450" s="2107"/>
      <c r="O450" s="2050">
        <v>5</v>
      </c>
      <c r="P450" s="404"/>
      <c r="Q450" s="2228"/>
      <c r="R450" s="404"/>
      <c r="S450" s="404"/>
      <c r="T450" s="404"/>
      <c r="U450" s="404"/>
    </row>
    <row r="451" spans="1:21" ht="12.6" customHeight="1" outlineLevel="1">
      <c r="A451" s="919">
        <v>43298</v>
      </c>
      <c r="B451" s="2251">
        <v>43284</v>
      </c>
      <c r="C451" s="907">
        <v>43314</v>
      </c>
      <c r="D451" s="907">
        <v>43314</v>
      </c>
      <c r="E451" s="427" t="s">
        <v>3334</v>
      </c>
      <c r="F451" s="421" t="s">
        <v>17920</v>
      </c>
      <c r="G451" s="421" t="s">
        <v>17921</v>
      </c>
      <c r="H451" s="421"/>
      <c r="I451" s="421"/>
      <c r="J451" s="404" t="s">
        <v>2846</v>
      </c>
      <c r="K451" s="421"/>
      <c r="L451" s="613">
        <f t="shared" si="14"/>
        <v>14</v>
      </c>
      <c r="M451" s="1795">
        <f t="shared" si="15"/>
        <v>9</v>
      </c>
      <c r="N451" s="2107"/>
      <c r="O451" s="2050">
        <v>6</v>
      </c>
      <c r="P451" s="421"/>
      <c r="Q451" s="2239"/>
      <c r="R451" s="421"/>
      <c r="S451" s="421"/>
      <c r="T451" s="421"/>
      <c r="U451" s="421"/>
    </row>
    <row r="452" spans="1:21" ht="12.6" customHeight="1" outlineLevel="1">
      <c r="A452" s="919">
        <v>43298</v>
      </c>
      <c r="B452" s="2251">
        <v>43286</v>
      </c>
      <c r="C452" s="907">
        <v>43316</v>
      </c>
      <c r="D452" s="907">
        <v>43316</v>
      </c>
      <c r="E452" s="427" t="s">
        <v>3334</v>
      </c>
      <c r="F452" s="421" t="s">
        <v>17922</v>
      </c>
      <c r="G452" s="421" t="s">
        <v>17923</v>
      </c>
      <c r="H452" s="421"/>
      <c r="I452" s="421"/>
      <c r="J452" s="404" t="s">
        <v>2846</v>
      </c>
      <c r="K452" s="421"/>
      <c r="L452" s="613">
        <f t="shared" si="14"/>
        <v>12</v>
      </c>
      <c r="M452" s="1795">
        <f t="shared" si="15"/>
        <v>7</v>
      </c>
      <c r="N452" s="2107"/>
      <c r="O452" s="2050">
        <v>7</v>
      </c>
      <c r="P452" s="421"/>
      <c r="Q452" s="2239"/>
      <c r="R452" s="421"/>
      <c r="S452" s="421"/>
      <c r="T452" s="421"/>
      <c r="U452" s="421"/>
    </row>
    <row r="453" spans="1:21" ht="12.6" customHeight="1" outlineLevel="1">
      <c r="A453" s="919">
        <v>43299</v>
      </c>
      <c r="B453" s="2251">
        <v>43286</v>
      </c>
      <c r="C453" s="907">
        <v>43316</v>
      </c>
      <c r="D453" s="907">
        <v>43316</v>
      </c>
      <c r="E453" s="427" t="s">
        <v>3335</v>
      </c>
      <c r="F453" s="421" t="s">
        <v>12628</v>
      </c>
      <c r="G453" s="421" t="s">
        <v>17924</v>
      </c>
      <c r="H453" s="421"/>
      <c r="I453" s="421"/>
      <c r="J453" s="404" t="s">
        <v>2846</v>
      </c>
      <c r="K453" s="421"/>
      <c r="L453" s="613">
        <f t="shared" si="14"/>
        <v>13</v>
      </c>
      <c r="M453" s="1795">
        <f t="shared" si="15"/>
        <v>8</v>
      </c>
      <c r="N453" s="2107"/>
      <c r="O453" s="2050">
        <v>8</v>
      </c>
      <c r="P453" s="421"/>
      <c r="Q453" s="2239"/>
      <c r="R453" s="421"/>
      <c r="S453" s="421"/>
      <c r="T453" s="421"/>
      <c r="U453" s="421"/>
    </row>
    <row r="454" spans="1:21" ht="12.6" customHeight="1" outlineLevel="1">
      <c r="A454" s="919">
        <v>43299</v>
      </c>
      <c r="B454" s="2251">
        <v>43297</v>
      </c>
      <c r="C454" s="907">
        <v>43304</v>
      </c>
      <c r="D454" s="907">
        <v>43304</v>
      </c>
      <c r="E454" s="427" t="s">
        <v>3334</v>
      </c>
      <c r="F454" s="421" t="s">
        <v>17925</v>
      </c>
      <c r="G454" s="421" t="s">
        <v>17926</v>
      </c>
      <c r="H454" s="421" t="s">
        <v>12912</v>
      </c>
      <c r="I454" s="421"/>
      <c r="J454" s="404" t="s">
        <v>2846</v>
      </c>
      <c r="K454" s="421"/>
      <c r="L454" s="613">
        <f t="shared" si="14"/>
        <v>2</v>
      </c>
      <c r="M454" s="1795">
        <f t="shared" si="15"/>
        <v>1</v>
      </c>
      <c r="N454" s="2107"/>
      <c r="O454" s="2050">
        <v>9</v>
      </c>
      <c r="P454" s="421"/>
      <c r="Q454" s="2239"/>
      <c r="R454" s="421"/>
      <c r="S454" s="421"/>
      <c r="T454" s="421"/>
      <c r="U454" s="421"/>
    </row>
    <row r="455" spans="1:21" ht="12.6" customHeight="1" outlineLevel="1">
      <c r="A455" s="905">
        <v>43300</v>
      </c>
      <c r="B455" s="2251">
        <v>43284</v>
      </c>
      <c r="C455" s="904">
        <v>43314</v>
      </c>
      <c r="D455" s="904">
        <v>43314</v>
      </c>
      <c r="E455" s="367" t="s">
        <v>3335</v>
      </c>
      <c r="F455" s="404" t="s">
        <v>5049</v>
      </c>
      <c r="G455" s="404" t="s">
        <v>17927</v>
      </c>
      <c r="H455" s="404"/>
      <c r="I455" s="404"/>
      <c r="J455" s="404" t="s">
        <v>2033</v>
      </c>
      <c r="K455" s="404"/>
      <c r="L455" s="613">
        <f t="shared" si="14"/>
        <v>16</v>
      </c>
      <c r="M455" s="1795">
        <f t="shared" si="15"/>
        <v>11</v>
      </c>
      <c r="N455" s="2107"/>
      <c r="O455" s="2050">
        <v>10</v>
      </c>
      <c r="P455" s="404"/>
      <c r="Q455" s="404"/>
      <c r="R455" s="404"/>
      <c r="S455" s="404"/>
      <c r="T455" s="404"/>
      <c r="U455" s="404"/>
    </row>
    <row r="456" spans="1:21" ht="12.6" customHeight="1" outlineLevel="1">
      <c r="A456" s="905">
        <v>43301</v>
      </c>
      <c r="B456" s="2251">
        <v>43300</v>
      </c>
      <c r="C456" s="904">
        <v>43330</v>
      </c>
      <c r="D456" s="904">
        <v>43330</v>
      </c>
      <c r="E456" s="367" t="s">
        <v>3334</v>
      </c>
      <c r="F456" s="404" t="s">
        <v>17928</v>
      </c>
      <c r="G456" s="404" t="s">
        <v>17929</v>
      </c>
      <c r="H456" s="404" t="s">
        <v>12912</v>
      </c>
      <c r="I456" s="404"/>
      <c r="J456" s="404" t="s">
        <v>2033</v>
      </c>
      <c r="K456" s="404"/>
      <c r="L456" s="613">
        <f t="shared" si="14"/>
        <v>1</v>
      </c>
      <c r="M456" s="1795">
        <f t="shared" si="15"/>
        <v>0</v>
      </c>
      <c r="N456" s="2107"/>
      <c r="O456" s="2050">
        <v>11</v>
      </c>
      <c r="P456" s="404"/>
      <c r="Q456" s="404"/>
      <c r="R456" s="404"/>
      <c r="S456" s="404"/>
      <c r="T456" s="404"/>
      <c r="U456" s="404"/>
    </row>
    <row r="457" spans="1:21" ht="12.6" customHeight="1" outlineLevel="1">
      <c r="A457" s="919">
        <v>43301</v>
      </c>
      <c r="B457" s="2251">
        <v>43299</v>
      </c>
      <c r="C457" s="907">
        <v>43306</v>
      </c>
      <c r="D457" s="907">
        <v>43306</v>
      </c>
      <c r="E457" s="427" t="s">
        <v>3334</v>
      </c>
      <c r="F457" s="421" t="s">
        <v>17930</v>
      </c>
      <c r="G457" s="421" t="s">
        <v>17931</v>
      </c>
      <c r="H457" s="421"/>
      <c r="I457" s="421"/>
      <c r="J457" s="404" t="s">
        <v>2846</v>
      </c>
      <c r="K457" s="421"/>
      <c r="L457" s="613">
        <f t="shared" si="14"/>
        <v>2</v>
      </c>
      <c r="M457" s="1795">
        <f t="shared" si="15"/>
        <v>1</v>
      </c>
      <c r="N457" s="2107"/>
      <c r="O457" s="2050">
        <v>12</v>
      </c>
      <c r="P457" s="421"/>
      <c r="Q457" s="2239"/>
      <c r="R457" s="421"/>
      <c r="S457" s="421"/>
      <c r="T457" s="421"/>
      <c r="U457" s="421"/>
    </row>
    <row r="458" spans="1:21" ht="12.6" customHeight="1" outlineLevel="1">
      <c r="A458" s="919">
        <v>43301</v>
      </c>
      <c r="B458" s="2251">
        <v>43300</v>
      </c>
      <c r="C458" s="907">
        <v>43330</v>
      </c>
      <c r="D458" s="907">
        <v>43330</v>
      </c>
      <c r="E458" s="427" t="s">
        <v>3334</v>
      </c>
      <c r="F458" s="421" t="s">
        <v>17932</v>
      </c>
      <c r="G458" s="421" t="s">
        <v>17933</v>
      </c>
      <c r="H458" s="421"/>
      <c r="I458" s="421"/>
      <c r="J458" s="404" t="s">
        <v>2846</v>
      </c>
      <c r="K458" s="421"/>
      <c r="L458" s="613">
        <f t="shared" si="14"/>
        <v>1</v>
      </c>
      <c r="M458" s="1795">
        <f t="shared" si="15"/>
        <v>0</v>
      </c>
      <c r="N458" s="2107"/>
      <c r="O458" s="2050">
        <v>13</v>
      </c>
      <c r="P458" s="421"/>
      <c r="Q458" s="2239"/>
      <c r="R458" s="421"/>
      <c r="S458" s="421"/>
      <c r="T458" s="421"/>
      <c r="U458" s="421"/>
    </row>
    <row r="459" spans="1:21" ht="12.6" customHeight="1" outlineLevel="1">
      <c r="A459" s="919">
        <v>43304</v>
      </c>
      <c r="B459" s="2251">
        <v>43301</v>
      </c>
      <c r="C459" s="907">
        <v>43331</v>
      </c>
      <c r="D459" s="907">
        <v>43331</v>
      </c>
      <c r="E459" s="427" t="s">
        <v>3335</v>
      </c>
      <c r="F459" s="421" t="s">
        <v>2628</v>
      </c>
      <c r="G459" s="421" t="s">
        <v>17934</v>
      </c>
      <c r="H459" s="421"/>
      <c r="I459" s="2265"/>
      <c r="J459" s="404" t="s">
        <v>2846</v>
      </c>
      <c r="K459" s="421"/>
      <c r="L459" s="613">
        <f t="shared" si="14"/>
        <v>3</v>
      </c>
      <c r="M459" s="1795">
        <f t="shared" si="15"/>
        <v>0</v>
      </c>
      <c r="N459" s="2107"/>
      <c r="O459" s="2050">
        <v>14</v>
      </c>
      <c r="P459" s="421"/>
      <c r="Q459" s="2239"/>
      <c r="R459" s="421"/>
      <c r="S459" s="421"/>
      <c r="T459" s="421"/>
      <c r="U459" s="421"/>
    </row>
    <row r="460" spans="1:21" ht="12.6" customHeight="1" outlineLevel="1">
      <c r="A460" s="919">
        <v>43304</v>
      </c>
      <c r="B460" s="2251">
        <v>43300</v>
      </c>
      <c r="C460" s="907">
        <v>43330</v>
      </c>
      <c r="D460" s="907">
        <v>43330</v>
      </c>
      <c r="E460" s="427" t="s">
        <v>3334</v>
      </c>
      <c r="F460" s="421" t="s">
        <v>12329</v>
      </c>
      <c r="G460" s="421" t="s">
        <v>17935</v>
      </c>
      <c r="H460" s="421"/>
      <c r="I460" s="421"/>
      <c r="J460" s="404" t="s">
        <v>2846</v>
      </c>
      <c r="K460" s="421"/>
      <c r="L460" s="613">
        <f t="shared" si="14"/>
        <v>4</v>
      </c>
      <c r="M460" s="1795">
        <f t="shared" si="15"/>
        <v>1</v>
      </c>
      <c r="N460" s="2107"/>
      <c r="O460" s="2050">
        <v>15</v>
      </c>
      <c r="P460" s="421"/>
      <c r="Q460" s="2239"/>
      <c r="R460" s="421"/>
      <c r="S460" s="421"/>
      <c r="T460" s="421"/>
      <c r="U460" s="421"/>
    </row>
    <row r="461" spans="1:21" ht="12.6" customHeight="1" outlineLevel="1">
      <c r="A461" s="919">
        <v>43305</v>
      </c>
      <c r="B461" s="2251">
        <v>43285</v>
      </c>
      <c r="C461" s="907">
        <v>43316</v>
      </c>
      <c r="D461" s="907">
        <v>43316</v>
      </c>
      <c r="E461" s="427" t="s">
        <v>3334</v>
      </c>
      <c r="F461" s="421" t="s">
        <v>17936</v>
      </c>
      <c r="G461" s="421" t="s">
        <v>17937</v>
      </c>
      <c r="H461" s="421" t="s">
        <v>3660</v>
      </c>
      <c r="I461" s="421"/>
      <c r="J461" s="404" t="s">
        <v>2034</v>
      </c>
      <c r="K461" s="421"/>
      <c r="L461" s="613">
        <f t="shared" si="14"/>
        <v>20</v>
      </c>
      <c r="M461" s="1795">
        <f t="shared" si="15"/>
        <v>13</v>
      </c>
      <c r="N461" s="2107"/>
      <c r="O461" s="2050">
        <v>16</v>
      </c>
      <c r="P461" s="421"/>
      <c r="Q461" s="2239"/>
      <c r="R461" s="421"/>
      <c r="S461" s="421"/>
      <c r="T461" s="421"/>
      <c r="U461" s="421"/>
    </row>
    <row r="462" spans="1:21" ht="12.6" customHeight="1" outlineLevel="1">
      <c r="A462" s="905">
        <v>43305</v>
      </c>
      <c r="B462" s="2251">
        <v>43291</v>
      </c>
      <c r="C462" s="904">
        <v>43322</v>
      </c>
      <c r="D462" s="907">
        <v>43322</v>
      </c>
      <c r="E462" s="367" t="s">
        <v>3334</v>
      </c>
      <c r="F462" s="404" t="s">
        <v>17938</v>
      </c>
      <c r="G462" s="404" t="s">
        <v>17939</v>
      </c>
      <c r="H462" s="404"/>
      <c r="I462" s="404"/>
      <c r="J462" s="404" t="s">
        <v>2846</v>
      </c>
      <c r="K462" s="404"/>
      <c r="L462" s="613">
        <f t="shared" si="14"/>
        <v>14</v>
      </c>
      <c r="M462" s="1795">
        <f t="shared" si="15"/>
        <v>9</v>
      </c>
      <c r="N462" s="2050"/>
      <c r="O462" s="2050">
        <v>17</v>
      </c>
      <c r="P462" s="404"/>
      <c r="Q462" s="2228"/>
      <c r="R462" s="404"/>
      <c r="S462" s="404"/>
      <c r="T462" s="404"/>
      <c r="U462" s="404"/>
    </row>
    <row r="463" spans="1:21" ht="12.6" customHeight="1" outlineLevel="1">
      <c r="A463" s="905">
        <v>43305</v>
      </c>
      <c r="B463" s="2251">
        <v>43294</v>
      </c>
      <c r="C463" s="904">
        <v>43327</v>
      </c>
      <c r="D463" s="907">
        <v>43327</v>
      </c>
      <c r="E463" s="367" t="s">
        <v>3334</v>
      </c>
      <c r="F463" s="2109" t="s">
        <v>12528</v>
      </c>
      <c r="G463" s="404" t="s">
        <v>17940</v>
      </c>
      <c r="H463" s="404" t="s">
        <v>12620</v>
      </c>
      <c r="I463" s="404"/>
      <c r="J463" s="404" t="s">
        <v>2034</v>
      </c>
      <c r="K463" s="404"/>
      <c r="L463" s="613">
        <f t="shared" si="14"/>
        <v>11</v>
      </c>
      <c r="M463" s="1795">
        <f t="shared" si="15"/>
        <v>6</v>
      </c>
      <c r="N463" s="2050"/>
      <c r="O463" s="2050">
        <v>18</v>
      </c>
      <c r="P463" s="404"/>
      <c r="Q463" s="2228"/>
      <c r="R463" s="404"/>
      <c r="S463" s="404"/>
      <c r="T463" s="404"/>
      <c r="U463" s="404"/>
    </row>
    <row r="464" spans="1:21" ht="12.6" customHeight="1" outlineLevel="1">
      <c r="A464" s="919">
        <v>43305</v>
      </c>
      <c r="B464" s="2251">
        <v>43285</v>
      </c>
      <c r="C464" s="907">
        <v>43315</v>
      </c>
      <c r="D464" s="907">
        <v>43315</v>
      </c>
      <c r="E464" s="427" t="s">
        <v>3335</v>
      </c>
      <c r="F464" s="909" t="s">
        <v>4818</v>
      </c>
      <c r="G464" s="909" t="s">
        <v>17941</v>
      </c>
      <c r="H464" s="421" t="s">
        <v>3660</v>
      </c>
      <c r="I464" s="907"/>
      <c r="J464" s="665" t="s">
        <v>2034</v>
      </c>
      <c r="K464" s="421"/>
      <c r="L464" s="613">
        <f t="shared" si="14"/>
        <v>20</v>
      </c>
      <c r="M464" s="1795">
        <f t="shared" si="15"/>
        <v>13</v>
      </c>
      <c r="N464" s="2107"/>
      <c r="O464" s="2050">
        <v>19</v>
      </c>
      <c r="P464" s="421"/>
      <c r="Q464" s="2239"/>
      <c r="R464" s="421"/>
      <c r="S464" s="421"/>
      <c r="T464" s="421"/>
      <c r="U464" s="421"/>
    </row>
    <row r="465" spans="1:21" ht="12.6" customHeight="1" outlineLevel="1">
      <c r="A465" s="919">
        <v>43306</v>
      </c>
      <c r="B465" s="2251">
        <v>43301</v>
      </c>
      <c r="C465" s="907">
        <v>43331</v>
      </c>
      <c r="D465" s="907">
        <v>43331</v>
      </c>
      <c r="E465" s="427" t="s">
        <v>3334</v>
      </c>
      <c r="F465" s="421" t="s">
        <v>15574</v>
      </c>
      <c r="G465" s="421" t="s">
        <v>17942</v>
      </c>
      <c r="H465" s="421"/>
      <c r="I465" s="421"/>
      <c r="J465" s="404" t="s">
        <v>2846</v>
      </c>
      <c r="K465" s="421"/>
      <c r="L465" s="613">
        <f t="shared" si="14"/>
        <v>5</v>
      </c>
      <c r="M465" s="1795">
        <f t="shared" si="15"/>
        <v>2</v>
      </c>
      <c r="N465" s="2107"/>
      <c r="O465" s="2050">
        <v>20</v>
      </c>
      <c r="P465" s="421"/>
      <c r="Q465" s="2239"/>
      <c r="R465" s="421"/>
      <c r="S465" s="421"/>
      <c r="T465" s="421"/>
      <c r="U465" s="421"/>
    </row>
    <row r="466" spans="1:21" ht="12.6" customHeight="1" outlineLevel="1">
      <c r="A466" s="919">
        <v>43306</v>
      </c>
      <c r="B466" s="2251">
        <v>43286</v>
      </c>
      <c r="C466" s="907">
        <v>43316</v>
      </c>
      <c r="D466" s="907">
        <v>43316</v>
      </c>
      <c r="E466" s="427" t="s">
        <v>3334</v>
      </c>
      <c r="F466" s="421" t="s">
        <v>17000</v>
      </c>
      <c r="G466" s="421" t="s">
        <v>17943</v>
      </c>
      <c r="H466" s="421" t="s">
        <v>17944</v>
      </c>
      <c r="I466" s="421"/>
      <c r="J466" s="404" t="s">
        <v>2846</v>
      </c>
      <c r="K466" s="421"/>
      <c r="L466" s="613">
        <f t="shared" si="14"/>
        <v>20</v>
      </c>
      <c r="M466" s="1795">
        <f t="shared" si="15"/>
        <v>13</v>
      </c>
      <c r="N466" s="2107"/>
      <c r="O466" s="2050">
        <v>21</v>
      </c>
      <c r="P466" s="421"/>
      <c r="Q466" s="2239"/>
      <c r="R466" s="421"/>
      <c r="S466" s="421"/>
      <c r="T466" s="421"/>
      <c r="U466" s="421"/>
    </row>
    <row r="467" spans="1:21" ht="12.6" customHeight="1" outlineLevel="1">
      <c r="A467" s="919">
        <v>43307</v>
      </c>
      <c r="B467" s="2251">
        <v>43293</v>
      </c>
      <c r="C467" s="907">
        <v>43323</v>
      </c>
      <c r="D467" s="907">
        <v>43323</v>
      </c>
      <c r="E467" s="427" t="s">
        <v>3334</v>
      </c>
      <c r="F467" s="421" t="s">
        <v>17945</v>
      </c>
      <c r="G467" s="421" t="s">
        <v>17946</v>
      </c>
      <c r="H467" s="421"/>
      <c r="I467" s="421"/>
      <c r="J467" s="404" t="s">
        <v>2846</v>
      </c>
      <c r="K467" s="421"/>
      <c r="L467" s="613">
        <f t="shared" si="14"/>
        <v>14</v>
      </c>
      <c r="M467" s="1795">
        <f t="shared" si="15"/>
        <v>9</v>
      </c>
      <c r="N467" s="2107"/>
      <c r="O467" s="2050">
        <v>22</v>
      </c>
      <c r="P467" s="421"/>
      <c r="Q467" s="2239"/>
      <c r="R467" s="421"/>
      <c r="S467" s="421"/>
      <c r="T467" s="421"/>
      <c r="U467" s="421"/>
    </row>
    <row r="468" spans="1:21" ht="12.6" customHeight="1" outlineLevel="1">
      <c r="A468" s="919">
        <v>43307</v>
      </c>
      <c r="B468" s="2251">
        <v>43293</v>
      </c>
      <c r="C468" s="907">
        <v>43323</v>
      </c>
      <c r="D468" s="907">
        <v>43323</v>
      </c>
      <c r="E468" s="427" t="s">
        <v>3334</v>
      </c>
      <c r="F468" s="421" t="s">
        <v>17947</v>
      </c>
      <c r="G468" s="421" t="s">
        <v>17948</v>
      </c>
      <c r="H468" s="421"/>
      <c r="I468" s="421"/>
      <c r="J468" s="404" t="s">
        <v>2846</v>
      </c>
      <c r="K468" s="421"/>
      <c r="L468" s="613">
        <f t="shared" si="14"/>
        <v>14</v>
      </c>
      <c r="M468" s="1795">
        <f t="shared" si="15"/>
        <v>9</v>
      </c>
      <c r="N468" s="2107"/>
      <c r="O468" s="2050">
        <v>23</v>
      </c>
      <c r="P468" s="421"/>
      <c r="Q468" s="2239"/>
      <c r="R468" s="421"/>
      <c r="S468" s="421"/>
      <c r="T468" s="421"/>
      <c r="U468" s="421"/>
    </row>
    <row r="469" spans="1:21" ht="12.6" customHeight="1" outlineLevel="1">
      <c r="A469" s="905">
        <v>43307</v>
      </c>
      <c r="B469" s="2252">
        <v>43298</v>
      </c>
      <c r="C469" s="905">
        <v>43311</v>
      </c>
      <c r="D469" s="904">
        <v>43312</v>
      </c>
      <c r="E469" s="367" t="s">
        <v>3334</v>
      </c>
      <c r="F469" s="404" t="s">
        <v>17949</v>
      </c>
      <c r="G469" s="404" t="s">
        <v>17950</v>
      </c>
      <c r="H469" s="404" t="s">
        <v>17120</v>
      </c>
      <c r="I469" s="404"/>
      <c r="J469" s="404" t="s">
        <v>2042</v>
      </c>
      <c r="K469" s="404"/>
      <c r="L469" s="613">
        <f t="shared" si="14"/>
        <v>9</v>
      </c>
      <c r="M469" s="1795">
        <f t="shared" si="15"/>
        <v>6</v>
      </c>
      <c r="N469" s="2107"/>
      <c r="O469" s="2050">
        <v>24</v>
      </c>
      <c r="P469" s="404"/>
      <c r="Q469" s="2228"/>
      <c r="R469" s="404"/>
      <c r="S469" s="404"/>
      <c r="T469" s="404"/>
      <c r="U469" s="404"/>
    </row>
    <row r="470" spans="1:21" ht="12.6" customHeight="1" outlineLevel="1">
      <c r="A470" s="905">
        <v>43307</v>
      </c>
      <c r="B470" s="2252">
        <v>43305</v>
      </c>
      <c r="C470" s="905">
        <v>43312</v>
      </c>
      <c r="D470" s="905">
        <v>43312</v>
      </c>
      <c r="E470" s="367" t="s">
        <v>3334</v>
      </c>
      <c r="F470" s="404" t="s">
        <v>17951</v>
      </c>
      <c r="G470" s="404" t="s">
        <v>17952</v>
      </c>
      <c r="H470" s="404" t="s">
        <v>17120</v>
      </c>
      <c r="I470" s="404"/>
      <c r="J470" s="404" t="s">
        <v>2042</v>
      </c>
      <c r="K470" s="404"/>
      <c r="L470" s="613">
        <f t="shared" si="14"/>
        <v>2</v>
      </c>
      <c r="M470" s="1795">
        <f t="shared" si="15"/>
        <v>1</v>
      </c>
      <c r="N470" s="2107"/>
      <c r="O470" s="2050">
        <v>25</v>
      </c>
      <c r="P470" s="404"/>
      <c r="Q470" s="2228"/>
      <c r="R470" s="404"/>
      <c r="S470" s="404"/>
      <c r="T470" s="404"/>
      <c r="U470" s="404"/>
    </row>
    <row r="471" spans="1:21" ht="12.6" customHeight="1" outlineLevel="1">
      <c r="A471" s="919">
        <v>43308</v>
      </c>
      <c r="B471" s="2252">
        <v>43306</v>
      </c>
      <c r="C471" s="907">
        <v>43337</v>
      </c>
      <c r="D471" s="907">
        <v>43337</v>
      </c>
      <c r="E471" s="427" t="s">
        <v>3334</v>
      </c>
      <c r="F471" s="2096" t="s">
        <v>17164</v>
      </c>
      <c r="G471" s="421" t="s">
        <v>17953</v>
      </c>
      <c r="H471" s="421"/>
      <c r="I471" s="421"/>
      <c r="J471" s="404" t="s">
        <v>2846</v>
      </c>
      <c r="K471" s="421"/>
      <c r="L471" s="613">
        <f t="shared" si="14"/>
        <v>2</v>
      </c>
      <c r="M471" s="1795">
        <f t="shared" si="15"/>
        <v>1</v>
      </c>
      <c r="N471" s="2107"/>
      <c r="O471" s="2050">
        <v>26</v>
      </c>
      <c r="P471" s="421"/>
      <c r="Q471" s="2239"/>
      <c r="R471" s="421"/>
      <c r="S471" s="421"/>
      <c r="T471" s="421"/>
      <c r="U471" s="421"/>
    </row>
    <row r="472" spans="1:21" ht="12.6" customHeight="1" outlineLevel="1">
      <c r="A472" s="905">
        <v>43308</v>
      </c>
      <c r="B472" s="2252">
        <v>43294</v>
      </c>
      <c r="C472" s="905">
        <v>43308</v>
      </c>
      <c r="D472" s="905">
        <v>43325</v>
      </c>
      <c r="E472" s="367" t="s">
        <v>3335</v>
      </c>
      <c r="F472" s="404" t="s">
        <v>17954</v>
      </c>
      <c r="G472" s="404" t="s">
        <v>17955</v>
      </c>
      <c r="H472" s="404"/>
      <c r="I472" s="404"/>
      <c r="J472" s="404" t="s">
        <v>2042</v>
      </c>
      <c r="K472" s="404"/>
      <c r="L472" s="613">
        <f t="shared" si="14"/>
        <v>14</v>
      </c>
      <c r="M472" s="1795">
        <f t="shared" si="15"/>
        <v>9</v>
      </c>
      <c r="N472" s="2050"/>
      <c r="O472" s="2050">
        <v>27</v>
      </c>
      <c r="P472" s="404"/>
      <c r="Q472" s="2228"/>
      <c r="R472" s="404"/>
      <c r="S472" s="404"/>
      <c r="T472" s="404"/>
      <c r="U472" s="404"/>
    </row>
    <row r="473" spans="1:21" ht="12.6" customHeight="1" outlineLevel="1">
      <c r="A473" s="905">
        <v>43308</v>
      </c>
      <c r="B473" s="2251">
        <v>43284</v>
      </c>
      <c r="C473" s="904">
        <v>43315</v>
      </c>
      <c r="D473" s="904">
        <v>43314</v>
      </c>
      <c r="E473" s="367" t="s">
        <v>3335</v>
      </c>
      <c r="F473" s="404" t="s">
        <v>17482</v>
      </c>
      <c r="G473" s="404" t="s">
        <v>17956</v>
      </c>
      <c r="H473" s="404"/>
      <c r="I473" s="404"/>
      <c r="J473" s="404" t="s">
        <v>2042</v>
      </c>
      <c r="K473" s="404"/>
      <c r="L473" s="613">
        <f t="shared" si="14"/>
        <v>24</v>
      </c>
      <c r="M473" s="1795">
        <f t="shared" si="15"/>
        <v>17</v>
      </c>
      <c r="N473" s="2050"/>
      <c r="O473" s="2050">
        <v>28</v>
      </c>
      <c r="P473" s="404"/>
      <c r="Q473" s="2228"/>
      <c r="R473" s="404"/>
      <c r="S473" s="404"/>
      <c r="T473" s="404"/>
      <c r="U473" s="404"/>
    </row>
    <row r="474" spans="1:21" ht="12.6" customHeight="1" outlineLevel="1">
      <c r="A474" s="905">
        <v>43308</v>
      </c>
      <c r="B474" s="2251">
        <v>43301</v>
      </c>
      <c r="C474" s="904">
        <v>43308</v>
      </c>
      <c r="D474" s="904">
        <v>43332</v>
      </c>
      <c r="E474" s="367" t="s">
        <v>3334</v>
      </c>
      <c r="F474" s="404" t="s">
        <v>17957</v>
      </c>
      <c r="G474" s="404" t="s">
        <v>17958</v>
      </c>
      <c r="H474" s="404" t="s">
        <v>3660</v>
      </c>
      <c r="I474" s="404"/>
      <c r="J474" s="404" t="s">
        <v>2969</v>
      </c>
      <c r="K474" s="404"/>
      <c r="L474" s="613">
        <f t="shared" si="14"/>
        <v>7</v>
      </c>
      <c r="M474" s="1795">
        <f t="shared" si="15"/>
        <v>4</v>
      </c>
      <c r="N474" s="2050"/>
      <c r="O474" s="2050">
        <v>29</v>
      </c>
      <c r="P474" s="404"/>
      <c r="Q474" s="2228"/>
      <c r="R474" s="404"/>
      <c r="S474" s="404"/>
      <c r="T474" s="404"/>
      <c r="U474" s="404"/>
    </row>
    <row r="475" spans="1:21" ht="12.6" customHeight="1" outlineLevel="1">
      <c r="A475" s="905">
        <v>43308</v>
      </c>
      <c r="B475" s="2252">
        <v>43293</v>
      </c>
      <c r="C475" s="905">
        <v>43325</v>
      </c>
      <c r="D475" s="905">
        <v>43325</v>
      </c>
      <c r="E475" s="367" t="s">
        <v>3334</v>
      </c>
      <c r="F475" s="404" t="s">
        <v>17959</v>
      </c>
      <c r="G475" s="404" t="s">
        <v>17960</v>
      </c>
      <c r="H475" s="404" t="s">
        <v>3660</v>
      </c>
      <c r="I475" s="404"/>
      <c r="J475" s="404" t="s">
        <v>2042</v>
      </c>
      <c r="K475" s="404"/>
      <c r="L475" s="613">
        <f t="shared" si="14"/>
        <v>15</v>
      </c>
      <c r="M475" s="1795">
        <f t="shared" si="15"/>
        <v>10</v>
      </c>
      <c r="N475" s="2050"/>
      <c r="O475" s="2050">
        <v>30</v>
      </c>
      <c r="P475" s="404"/>
      <c r="Q475" s="2228"/>
      <c r="R475" s="404"/>
      <c r="S475" s="404"/>
      <c r="T475" s="404"/>
      <c r="U475" s="404"/>
    </row>
    <row r="476" spans="1:21" ht="12.6" customHeight="1" outlineLevel="1">
      <c r="A476" s="905">
        <v>43300</v>
      </c>
      <c r="B476" s="2251">
        <v>43286</v>
      </c>
      <c r="C476" s="904">
        <v>43316</v>
      </c>
      <c r="D476" s="904">
        <v>43316</v>
      </c>
      <c r="E476" s="367" t="s">
        <v>3334</v>
      </c>
      <c r="F476" s="404" t="s">
        <v>17961</v>
      </c>
      <c r="G476" s="404" t="s">
        <v>17962</v>
      </c>
      <c r="H476" s="404" t="s">
        <v>12502</v>
      </c>
      <c r="I476" s="404"/>
      <c r="J476" s="404" t="s">
        <v>2033</v>
      </c>
      <c r="K476" s="404"/>
      <c r="L476" s="613">
        <f t="shared" si="14"/>
        <v>14</v>
      </c>
      <c r="M476" s="1795">
        <f t="shared" si="15"/>
        <v>9</v>
      </c>
      <c r="N476" s="2050"/>
      <c r="O476" s="2050">
        <v>31</v>
      </c>
      <c r="P476" s="404"/>
      <c r="Q476" s="404"/>
      <c r="R476" s="404"/>
      <c r="S476" s="404"/>
      <c r="T476" s="404"/>
      <c r="U476" s="404"/>
    </row>
    <row r="477" spans="1:21" ht="12.6" customHeight="1" outlineLevel="1">
      <c r="A477" s="905">
        <v>43311</v>
      </c>
      <c r="B477" s="2251">
        <v>43292</v>
      </c>
      <c r="C477" s="904">
        <v>43323</v>
      </c>
      <c r="D477" s="904">
        <v>43323</v>
      </c>
      <c r="E477" s="367" t="s">
        <v>3335</v>
      </c>
      <c r="F477" s="404" t="s">
        <v>4386</v>
      </c>
      <c r="G477" s="404" t="s">
        <v>17963</v>
      </c>
      <c r="H477" s="404"/>
      <c r="I477" s="404"/>
      <c r="J477" s="404" t="s">
        <v>2846</v>
      </c>
      <c r="K477" s="404"/>
      <c r="L477" s="613">
        <f t="shared" si="14"/>
        <v>19</v>
      </c>
      <c r="M477" s="1795">
        <f t="shared" si="15"/>
        <v>12</v>
      </c>
      <c r="N477" s="2050"/>
      <c r="O477" s="2050">
        <v>32</v>
      </c>
      <c r="P477" s="404"/>
      <c r="Q477" s="404"/>
      <c r="R477" s="404"/>
      <c r="S477" s="404"/>
      <c r="T477" s="404"/>
      <c r="U477" s="404"/>
    </row>
    <row r="478" spans="1:21" ht="12.6" customHeight="1" outlineLevel="1">
      <c r="A478" s="905">
        <v>43311</v>
      </c>
      <c r="B478" s="2252">
        <v>43305</v>
      </c>
      <c r="C478" s="905">
        <v>43305</v>
      </c>
      <c r="D478" s="905">
        <v>43336</v>
      </c>
      <c r="E478" s="367" t="s">
        <v>3334</v>
      </c>
      <c r="F478" s="404" t="s">
        <v>17964</v>
      </c>
      <c r="G478" s="404" t="s">
        <v>17965</v>
      </c>
      <c r="H478" s="404"/>
      <c r="I478" s="404"/>
      <c r="J478" s="404" t="s">
        <v>2033</v>
      </c>
      <c r="K478" s="404"/>
      <c r="L478" s="613">
        <f t="shared" si="14"/>
        <v>6</v>
      </c>
      <c r="M478" s="1795">
        <f t="shared" si="15"/>
        <v>3</v>
      </c>
      <c r="N478" s="2107"/>
      <c r="O478" s="2050">
        <v>33</v>
      </c>
      <c r="P478" s="404"/>
      <c r="Q478" s="2228"/>
      <c r="R478" s="404"/>
      <c r="S478" s="404"/>
      <c r="T478" s="404"/>
      <c r="U478" s="404"/>
    </row>
    <row r="479" spans="1:21" ht="12.6" customHeight="1" outlineLevel="1">
      <c r="A479" s="905">
        <v>43312</v>
      </c>
      <c r="B479" s="2251">
        <v>43293</v>
      </c>
      <c r="C479" s="904">
        <v>43323</v>
      </c>
      <c r="D479" s="904">
        <v>43323</v>
      </c>
      <c r="E479" s="367" t="s">
        <v>3334</v>
      </c>
      <c r="F479" s="404" t="s">
        <v>17966</v>
      </c>
      <c r="G479" s="404" t="s">
        <v>17967</v>
      </c>
      <c r="H479" s="404" t="s">
        <v>3660</v>
      </c>
      <c r="I479" s="404"/>
      <c r="J479" s="404" t="s">
        <v>2033</v>
      </c>
      <c r="K479" s="404"/>
      <c r="L479" s="613">
        <f t="shared" si="14"/>
        <v>19</v>
      </c>
      <c r="M479" s="1795">
        <f t="shared" si="15"/>
        <v>12</v>
      </c>
      <c r="N479" s="2107"/>
      <c r="O479" s="2050">
        <v>34</v>
      </c>
      <c r="P479" s="404"/>
      <c r="Q479" s="404"/>
      <c r="R479" s="404"/>
      <c r="S479" s="404"/>
      <c r="T479" s="404"/>
      <c r="U479" s="404"/>
    </row>
    <row r="480" spans="1:21" ht="12.6" customHeight="1" outlineLevel="1">
      <c r="A480" s="905">
        <v>43312</v>
      </c>
      <c r="B480" s="2251">
        <v>43298</v>
      </c>
      <c r="C480" s="904">
        <v>43328</v>
      </c>
      <c r="D480" s="904">
        <v>43328</v>
      </c>
      <c r="E480" s="367" t="s">
        <v>3334</v>
      </c>
      <c r="F480" s="404" t="s">
        <v>17968</v>
      </c>
      <c r="G480" s="404" t="s">
        <v>17969</v>
      </c>
      <c r="H480" s="404"/>
      <c r="I480" s="404"/>
      <c r="J480" s="404" t="s">
        <v>2033</v>
      </c>
      <c r="K480" s="404"/>
      <c r="L480" s="613">
        <f t="shared" ref="L480:L511" si="16">(A480-B480)</f>
        <v>14</v>
      </c>
      <c r="M480" s="1795">
        <f t="shared" ref="M480:M511" si="17">NETWORKDAYS(B480,A480,A480:B480)</f>
        <v>9</v>
      </c>
      <c r="N480" s="2107"/>
      <c r="O480" s="2050">
        <v>35</v>
      </c>
      <c r="P480" s="404"/>
      <c r="Q480" s="404"/>
      <c r="R480" s="404"/>
      <c r="S480" s="404"/>
      <c r="T480" s="404"/>
      <c r="U480" s="404"/>
    </row>
    <row r="481" spans="1:21" ht="12.6" customHeight="1" outlineLevel="1">
      <c r="A481" s="905">
        <v>43312</v>
      </c>
      <c r="B481" s="2251">
        <v>43301</v>
      </c>
      <c r="C481" s="904">
        <v>43331</v>
      </c>
      <c r="D481" s="904">
        <v>43331</v>
      </c>
      <c r="E481" s="367" t="s">
        <v>3334</v>
      </c>
      <c r="F481" s="404" t="s">
        <v>17970</v>
      </c>
      <c r="G481" s="404" t="s">
        <v>17971</v>
      </c>
      <c r="H481" s="404" t="s">
        <v>12502</v>
      </c>
      <c r="I481" s="2266"/>
      <c r="J481" s="404" t="s">
        <v>2033</v>
      </c>
      <c r="K481" s="404"/>
      <c r="L481" s="613">
        <f t="shared" si="16"/>
        <v>11</v>
      </c>
      <c r="M481" s="1795">
        <f t="shared" si="17"/>
        <v>6</v>
      </c>
      <c r="N481" s="2050"/>
      <c r="O481" s="2050">
        <v>36</v>
      </c>
      <c r="P481" s="404"/>
      <c r="Q481" s="404"/>
      <c r="R481" s="404"/>
      <c r="S481" s="404"/>
      <c r="T481" s="404"/>
      <c r="U481" s="404"/>
    </row>
    <row r="482" spans="1:21" ht="12.6" customHeight="1" outlineLevel="1">
      <c r="A482" s="905">
        <v>43312</v>
      </c>
      <c r="B482" s="2252">
        <v>43291</v>
      </c>
      <c r="C482" s="904">
        <v>43315</v>
      </c>
      <c r="D482" s="905">
        <v>43322</v>
      </c>
      <c r="E482" s="367" t="s">
        <v>3335</v>
      </c>
      <c r="F482" s="404" t="s">
        <v>12693</v>
      </c>
      <c r="G482" s="404" t="s">
        <v>17972</v>
      </c>
      <c r="H482" s="404"/>
      <c r="I482" s="404"/>
      <c r="J482" s="404" t="s">
        <v>2042</v>
      </c>
      <c r="K482" s="404"/>
      <c r="L482" s="613">
        <f t="shared" si="16"/>
        <v>21</v>
      </c>
      <c r="M482" s="1795">
        <f t="shared" si="17"/>
        <v>14</v>
      </c>
      <c r="N482" s="2107"/>
      <c r="O482" s="2050">
        <v>37</v>
      </c>
      <c r="P482" s="404"/>
      <c r="Q482" s="2228"/>
      <c r="R482" s="404"/>
      <c r="S482" s="404"/>
      <c r="T482" s="404"/>
      <c r="U482" s="404"/>
    </row>
    <row r="483" spans="1:21" ht="12.6" customHeight="1" outlineLevel="1">
      <c r="A483" s="904">
        <v>43313</v>
      </c>
      <c r="B483" s="2252">
        <v>43312</v>
      </c>
      <c r="C483" s="904">
        <v>43315</v>
      </c>
      <c r="D483" s="905">
        <v>43343</v>
      </c>
      <c r="E483" s="367" t="s">
        <v>3334</v>
      </c>
      <c r="F483" s="404" t="s">
        <v>17973</v>
      </c>
      <c r="G483" s="404" t="s">
        <v>17974</v>
      </c>
      <c r="H483" s="404"/>
      <c r="I483" s="404"/>
      <c r="J483" s="404" t="s">
        <v>2042</v>
      </c>
      <c r="K483" s="404"/>
      <c r="L483" s="613">
        <f t="shared" si="16"/>
        <v>1</v>
      </c>
      <c r="M483" s="1795">
        <f t="shared" si="17"/>
        <v>0</v>
      </c>
      <c r="N483" s="2050"/>
      <c r="O483" s="2050">
        <v>38</v>
      </c>
      <c r="P483" s="404"/>
      <c r="Q483" s="2228"/>
      <c r="R483" s="404"/>
      <c r="S483" s="404"/>
      <c r="T483" s="404"/>
      <c r="U483" s="404"/>
    </row>
    <row r="484" spans="1:21" ht="12.6" customHeight="1" outlineLevel="1">
      <c r="A484" s="904">
        <v>43313</v>
      </c>
      <c r="B484" s="2252">
        <v>43298</v>
      </c>
      <c r="C484" s="904">
        <v>43315</v>
      </c>
      <c r="D484" s="905">
        <v>43329</v>
      </c>
      <c r="E484" s="367" t="s">
        <v>3335</v>
      </c>
      <c r="F484" s="404" t="s">
        <v>2628</v>
      </c>
      <c r="G484" s="404" t="s">
        <v>17975</v>
      </c>
      <c r="H484" s="404" t="s">
        <v>12424</v>
      </c>
      <c r="I484" s="404"/>
      <c r="J484" s="404" t="s">
        <v>2042</v>
      </c>
      <c r="K484" s="404"/>
      <c r="L484" s="613">
        <f t="shared" si="16"/>
        <v>15</v>
      </c>
      <c r="M484" s="1795">
        <f t="shared" si="17"/>
        <v>10</v>
      </c>
      <c r="N484" s="2107"/>
      <c r="O484" s="2050">
        <v>39</v>
      </c>
      <c r="P484" s="404"/>
      <c r="Q484" s="2228"/>
      <c r="R484" s="404"/>
      <c r="S484" s="404"/>
      <c r="T484" s="404"/>
      <c r="U484" s="404"/>
    </row>
    <row r="485" spans="1:21" ht="12.6" customHeight="1" outlineLevel="1">
      <c r="A485" s="904">
        <v>43313</v>
      </c>
      <c r="B485" s="2251">
        <v>43284</v>
      </c>
      <c r="C485" s="904">
        <v>43314</v>
      </c>
      <c r="D485" s="904">
        <v>43315</v>
      </c>
      <c r="E485" s="367" t="s">
        <v>3334</v>
      </c>
      <c r="F485" s="404" t="s">
        <v>17976</v>
      </c>
      <c r="G485" s="404" t="s">
        <v>17977</v>
      </c>
      <c r="H485" s="404" t="s">
        <v>3660</v>
      </c>
      <c r="I485" s="404"/>
      <c r="J485" s="404" t="s">
        <v>2969</v>
      </c>
      <c r="K485" s="404"/>
      <c r="L485" s="613">
        <f t="shared" si="16"/>
        <v>29</v>
      </c>
      <c r="M485" s="1795">
        <f t="shared" si="17"/>
        <v>20</v>
      </c>
      <c r="N485" s="2050"/>
      <c r="O485" s="2050">
        <v>40</v>
      </c>
      <c r="P485" s="404"/>
      <c r="Q485" s="2228"/>
      <c r="R485" s="404"/>
      <c r="S485" s="404"/>
      <c r="T485" s="404"/>
      <c r="U485" s="404"/>
    </row>
    <row r="486" spans="1:21" ht="12.6" customHeight="1" outlineLevel="1">
      <c r="A486" s="904">
        <v>43314</v>
      </c>
      <c r="B486" s="2252">
        <v>43301</v>
      </c>
      <c r="C486" s="904">
        <v>43315</v>
      </c>
      <c r="D486" s="905">
        <v>43332</v>
      </c>
      <c r="E486" s="367" t="s">
        <v>3335</v>
      </c>
      <c r="F486" s="404" t="s">
        <v>17978</v>
      </c>
      <c r="G486" s="404" t="s">
        <v>17979</v>
      </c>
      <c r="H486" s="404" t="s">
        <v>12632</v>
      </c>
      <c r="I486" s="404"/>
      <c r="J486" s="404" t="s">
        <v>2042</v>
      </c>
      <c r="K486" s="404"/>
      <c r="L486" s="613">
        <f t="shared" si="16"/>
        <v>13</v>
      </c>
      <c r="M486" s="1795">
        <f t="shared" si="17"/>
        <v>8</v>
      </c>
      <c r="N486" s="2107"/>
      <c r="O486" s="2050">
        <v>41</v>
      </c>
      <c r="P486" s="404"/>
      <c r="Q486" s="2228"/>
      <c r="R486" s="404"/>
      <c r="S486" s="404"/>
      <c r="T486" s="404"/>
      <c r="U486" s="404"/>
    </row>
    <row r="487" spans="1:21" ht="12.6" customHeight="1" outlineLevel="1">
      <c r="A487" s="904">
        <v>43314</v>
      </c>
      <c r="B487" s="2251">
        <v>43308</v>
      </c>
      <c r="C487" s="903">
        <v>43321</v>
      </c>
      <c r="D487" s="903">
        <v>43338</v>
      </c>
      <c r="E487" s="367" t="s">
        <v>3334</v>
      </c>
      <c r="F487" s="404" t="s">
        <v>17980</v>
      </c>
      <c r="G487" s="404" t="s">
        <v>17981</v>
      </c>
      <c r="H487" s="404" t="s">
        <v>12632</v>
      </c>
      <c r="I487" s="404"/>
      <c r="J487" s="404" t="s">
        <v>2034</v>
      </c>
      <c r="K487" s="404"/>
      <c r="L487" s="613">
        <f t="shared" si="16"/>
        <v>6</v>
      </c>
      <c r="M487" s="1795">
        <f t="shared" si="17"/>
        <v>3</v>
      </c>
      <c r="N487" s="2050"/>
      <c r="O487" s="2050">
        <v>42</v>
      </c>
      <c r="P487" s="404"/>
      <c r="Q487" s="2228"/>
      <c r="R487" s="404"/>
      <c r="S487" s="404"/>
      <c r="T487" s="404"/>
      <c r="U487" s="404"/>
    </row>
    <row r="488" spans="1:21" ht="12.6" customHeight="1" outlineLevel="1">
      <c r="A488" s="904">
        <v>43314</v>
      </c>
      <c r="B488" s="2251">
        <v>43284</v>
      </c>
      <c r="C488" s="904">
        <v>43314</v>
      </c>
      <c r="D488" s="904">
        <v>43315</v>
      </c>
      <c r="E488" s="367" t="s">
        <v>3334</v>
      </c>
      <c r="F488" s="404" t="s">
        <v>17982</v>
      </c>
      <c r="G488" s="404" t="s">
        <v>17983</v>
      </c>
      <c r="H488" s="404"/>
      <c r="I488" s="404"/>
      <c r="J488" s="404" t="s">
        <v>2969</v>
      </c>
      <c r="K488" s="404"/>
      <c r="L488" s="613">
        <f t="shared" si="16"/>
        <v>30</v>
      </c>
      <c r="M488" s="1795">
        <f t="shared" si="17"/>
        <v>21</v>
      </c>
      <c r="N488" s="2107"/>
      <c r="O488" s="2050">
        <v>43</v>
      </c>
      <c r="P488" s="404"/>
      <c r="Q488" s="2228"/>
      <c r="R488" s="404"/>
      <c r="S488" s="404"/>
      <c r="T488" s="404"/>
      <c r="U488" s="404"/>
    </row>
    <row r="489" spans="1:21" ht="12.6" customHeight="1" outlineLevel="1">
      <c r="A489" s="904">
        <v>43314</v>
      </c>
      <c r="B489" s="2251">
        <v>43308</v>
      </c>
      <c r="C489" s="904">
        <v>43325</v>
      </c>
      <c r="D489" s="904">
        <v>43338</v>
      </c>
      <c r="E489" s="2077" t="s">
        <v>3334</v>
      </c>
      <c r="F489" s="404" t="s">
        <v>17984</v>
      </c>
      <c r="G489" s="404" t="s">
        <v>17985</v>
      </c>
      <c r="H489" s="404"/>
      <c r="I489" s="404"/>
      <c r="J489" s="404" t="s">
        <v>2034</v>
      </c>
      <c r="K489" s="404"/>
      <c r="L489" s="613">
        <f t="shared" si="16"/>
        <v>6</v>
      </c>
      <c r="M489" s="1795">
        <f t="shared" si="17"/>
        <v>3</v>
      </c>
      <c r="N489" s="2050"/>
      <c r="O489" s="2050">
        <v>44</v>
      </c>
      <c r="P489" s="404"/>
      <c r="Q489" s="2228"/>
      <c r="R489" s="404"/>
      <c r="S489" s="404"/>
      <c r="T489" s="404"/>
      <c r="U489" s="404"/>
    </row>
    <row r="490" spans="1:21" ht="12.6" customHeight="1" outlineLevel="1">
      <c r="A490" s="904">
        <v>43314</v>
      </c>
      <c r="B490" s="2252">
        <v>43304</v>
      </c>
      <c r="C490" s="904">
        <v>43315</v>
      </c>
      <c r="D490" s="905">
        <v>43335</v>
      </c>
      <c r="E490" s="367" t="s">
        <v>3334</v>
      </c>
      <c r="F490" s="404" t="s">
        <v>17938</v>
      </c>
      <c r="G490" s="404" t="s">
        <v>17986</v>
      </c>
      <c r="H490" s="404"/>
      <c r="I490" s="404"/>
      <c r="J490" s="404" t="s">
        <v>2042</v>
      </c>
      <c r="K490" s="404"/>
      <c r="L490" s="613">
        <f t="shared" si="16"/>
        <v>10</v>
      </c>
      <c r="M490" s="1795">
        <f t="shared" si="17"/>
        <v>7</v>
      </c>
      <c r="N490" s="2050"/>
      <c r="O490" s="2050">
        <v>45</v>
      </c>
      <c r="P490" s="404"/>
      <c r="Q490" s="2228"/>
      <c r="R490" s="404"/>
      <c r="S490" s="404"/>
      <c r="T490" s="404"/>
      <c r="U490" s="404"/>
    </row>
    <row r="491" spans="1:21" ht="12.6" customHeight="1" outlineLevel="1">
      <c r="A491" s="904">
        <v>43314</v>
      </c>
      <c r="B491" s="2251">
        <v>43292</v>
      </c>
      <c r="C491" s="907">
        <v>43322</v>
      </c>
      <c r="D491" s="907">
        <v>43322</v>
      </c>
      <c r="E491" s="427" t="s">
        <v>3334</v>
      </c>
      <c r="F491" s="421" t="s">
        <v>15105</v>
      </c>
      <c r="G491" s="421" t="s">
        <v>17987</v>
      </c>
      <c r="H491" s="421"/>
      <c r="I491" s="421"/>
      <c r="J491" s="404" t="s">
        <v>2034</v>
      </c>
      <c r="K491" s="404"/>
      <c r="L491" s="613">
        <f t="shared" si="16"/>
        <v>22</v>
      </c>
      <c r="M491" s="1795">
        <f t="shared" si="17"/>
        <v>15</v>
      </c>
      <c r="N491" s="2107"/>
      <c r="O491" s="2050">
        <v>46</v>
      </c>
      <c r="P491" s="404"/>
      <c r="Q491" s="2228"/>
      <c r="R491" s="404"/>
      <c r="S491" s="404"/>
      <c r="T491" s="404"/>
      <c r="U491" s="404"/>
    </row>
    <row r="492" spans="1:21" ht="12.6" customHeight="1" outlineLevel="1">
      <c r="A492" s="904">
        <v>43315</v>
      </c>
      <c r="B492" s="2252">
        <v>43312</v>
      </c>
      <c r="C492" s="904">
        <v>43315</v>
      </c>
      <c r="D492" s="905">
        <v>43343</v>
      </c>
      <c r="E492" s="367" t="s">
        <v>3334</v>
      </c>
      <c r="F492" s="404" t="s">
        <v>17988</v>
      </c>
      <c r="G492" s="404" t="s">
        <v>17989</v>
      </c>
      <c r="H492" s="404"/>
      <c r="I492" s="404"/>
      <c r="J492" s="404" t="s">
        <v>2042</v>
      </c>
      <c r="K492" s="404"/>
      <c r="L492" s="613">
        <f t="shared" si="16"/>
        <v>3</v>
      </c>
      <c r="M492" s="1795">
        <f t="shared" si="17"/>
        <v>2</v>
      </c>
      <c r="N492" s="2050"/>
      <c r="O492" s="2050">
        <v>47</v>
      </c>
      <c r="P492" s="404"/>
      <c r="Q492" s="2228"/>
      <c r="R492" s="404"/>
      <c r="S492" s="404"/>
      <c r="T492" s="404"/>
      <c r="U492" s="404"/>
    </row>
    <row r="493" spans="1:21" ht="12.6" customHeight="1" outlineLevel="1">
      <c r="A493" s="904">
        <v>43315</v>
      </c>
      <c r="B493" s="2251">
        <v>43311</v>
      </c>
      <c r="C493" s="904">
        <v>43339</v>
      </c>
      <c r="D493" s="904">
        <v>43342</v>
      </c>
      <c r="E493" s="367" t="s">
        <v>3335</v>
      </c>
      <c r="F493" s="404" t="s">
        <v>2698</v>
      </c>
      <c r="G493" s="404" t="s">
        <v>17990</v>
      </c>
      <c r="H493" s="404" t="s">
        <v>17991</v>
      </c>
      <c r="I493" s="2267"/>
      <c r="J493" s="404" t="s">
        <v>2969</v>
      </c>
      <c r="K493" s="404"/>
      <c r="L493" s="613">
        <f t="shared" si="16"/>
        <v>4</v>
      </c>
      <c r="M493" s="1795">
        <f t="shared" si="17"/>
        <v>3</v>
      </c>
      <c r="N493" s="2050"/>
      <c r="O493" s="2050">
        <v>48</v>
      </c>
      <c r="P493" s="404"/>
      <c r="Q493" s="2228"/>
      <c r="R493" s="404"/>
      <c r="S493" s="404"/>
      <c r="T493" s="404"/>
      <c r="U493" s="404"/>
    </row>
    <row r="494" spans="1:21" ht="12.6" customHeight="1" outlineLevel="1">
      <c r="A494" s="904">
        <v>43315</v>
      </c>
      <c r="B494" s="2252">
        <v>43304</v>
      </c>
      <c r="C494" s="904">
        <v>43315</v>
      </c>
      <c r="D494" s="904">
        <v>43315</v>
      </c>
      <c r="E494" s="367" t="s">
        <v>3335</v>
      </c>
      <c r="F494" s="404" t="s">
        <v>17992</v>
      </c>
      <c r="G494" s="404" t="s">
        <v>17993</v>
      </c>
      <c r="H494" s="404"/>
      <c r="I494" s="404"/>
      <c r="J494" s="404" t="s">
        <v>2033</v>
      </c>
      <c r="K494" s="404"/>
      <c r="L494" s="613">
        <f t="shared" si="16"/>
        <v>11</v>
      </c>
      <c r="M494" s="1795">
        <f t="shared" si="17"/>
        <v>8</v>
      </c>
      <c r="N494" s="2107"/>
      <c r="O494" s="2050">
        <v>49</v>
      </c>
      <c r="P494" s="404"/>
      <c r="Q494" s="2228"/>
      <c r="R494" s="404"/>
      <c r="S494" s="404"/>
      <c r="T494" s="404"/>
      <c r="U494" s="404"/>
    </row>
    <row r="495" spans="1:21" ht="12.6" customHeight="1" outlineLevel="1">
      <c r="A495" s="904">
        <v>43319</v>
      </c>
      <c r="B495" s="2251">
        <v>43294</v>
      </c>
      <c r="C495" s="904">
        <v>43325</v>
      </c>
      <c r="D495" s="907">
        <v>43324</v>
      </c>
      <c r="E495" s="367" t="s">
        <v>3334</v>
      </c>
      <c r="F495" s="2" t="s">
        <v>17994</v>
      </c>
      <c r="G495" s="404" t="s">
        <v>17995</v>
      </c>
      <c r="H495" s="404" t="s">
        <v>15308</v>
      </c>
      <c r="I495" s="404"/>
      <c r="J495" s="404" t="s">
        <v>2034</v>
      </c>
      <c r="K495" s="404"/>
      <c r="L495" s="613">
        <f t="shared" si="16"/>
        <v>25</v>
      </c>
      <c r="M495" s="1795">
        <f t="shared" si="17"/>
        <v>16</v>
      </c>
      <c r="N495" s="2050"/>
      <c r="O495" s="2050">
        <v>50</v>
      </c>
      <c r="P495" s="404"/>
      <c r="Q495" s="2228"/>
      <c r="R495" s="404"/>
      <c r="S495" s="404"/>
      <c r="T495" s="404"/>
      <c r="U495" s="404"/>
    </row>
    <row r="496" spans="1:21" ht="12.6" customHeight="1" outlineLevel="1">
      <c r="A496" s="904">
        <v>43320</v>
      </c>
      <c r="B496" s="2251">
        <v>43297</v>
      </c>
      <c r="C496" s="904">
        <v>43327</v>
      </c>
      <c r="D496" s="907">
        <v>43327</v>
      </c>
      <c r="E496" s="367" t="s">
        <v>3334</v>
      </c>
      <c r="F496" s="404" t="s">
        <v>17996</v>
      </c>
      <c r="G496" s="404" t="s">
        <v>17997</v>
      </c>
      <c r="H496" s="404"/>
      <c r="I496" s="404"/>
      <c r="J496" s="404" t="s">
        <v>2034</v>
      </c>
      <c r="K496" s="404"/>
      <c r="L496" s="613">
        <f t="shared" si="16"/>
        <v>23</v>
      </c>
      <c r="M496" s="1795">
        <f t="shared" si="17"/>
        <v>16</v>
      </c>
      <c r="N496" s="2050"/>
      <c r="O496" s="2050">
        <v>51</v>
      </c>
      <c r="P496" s="404"/>
      <c r="Q496" s="2228"/>
      <c r="R496" s="404"/>
      <c r="S496" s="404"/>
      <c r="T496" s="404"/>
      <c r="U496" s="404"/>
    </row>
    <row r="497" spans="1:21" ht="12.6" customHeight="1" outlineLevel="1">
      <c r="A497" s="904">
        <v>43321</v>
      </c>
      <c r="B497" s="2251">
        <v>43311</v>
      </c>
      <c r="C497" s="904">
        <v>43341</v>
      </c>
      <c r="D497" s="907">
        <v>43341</v>
      </c>
      <c r="E497" s="367" t="s">
        <v>3334</v>
      </c>
      <c r="F497" s="2109" t="s">
        <v>17776</v>
      </c>
      <c r="G497" s="404" t="s">
        <v>17998</v>
      </c>
      <c r="H497" s="404" t="s">
        <v>17999</v>
      </c>
      <c r="I497" s="404"/>
      <c r="J497" s="404" t="s">
        <v>2034</v>
      </c>
      <c r="K497" s="404"/>
      <c r="L497" s="613">
        <f t="shared" si="16"/>
        <v>10</v>
      </c>
      <c r="M497" s="1795">
        <f t="shared" si="17"/>
        <v>7</v>
      </c>
      <c r="N497" s="2107"/>
      <c r="O497" s="2050">
        <v>52</v>
      </c>
      <c r="P497" s="404"/>
      <c r="Q497" s="2228"/>
      <c r="R497" s="404"/>
      <c r="S497" s="404"/>
      <c r="T497" s="404"/>
      <c r="U497" s="404"/>
    </row>
    <row r="498" spans="1:21" ht="12.6" customHeight="1" outlineLevel="1">
      <c r="A498" s="904">
        <v>43320</v>
      </c>
      <c r="B498" s="2251">
        <v>43312</v>
      </c>
      <c r="C498" s="904">
        <v>43322</v>
      </c>
      <c r="D498" s="904">
        <v>43326</v>
      </c>
      <c r="E498" s="367" t="s">
        <v>3335</v>
      </c>
      <c r="F498" s="404" t="s">
        <v>18000</v>
      </c>
      <c r="G498" s="404" t="s">
        <v>18001</v>
      </c>
      <c r="H498" s="404" t="s">
        <v>3660</v>
      </c>
      <c r="I498" s="404"/>
      <c r="J498" s="404" t="s">
        <v>2831</v>
      </c>
      <c r="K498" s="404"/>
      <c r="L498" s="613">
        <f t="shared" si="16"/>
        <v>8</v>
      </c>
      <c r="M498" s="1795">
        <f t="shared" si="17"/>
        <v>5</v>
      </c>
      <c r="N498" s="2050"/>
      <c r="O498" s="2050">
        <v>53</v>
      </c>
      <c r="P498" s="404"/>
      <c r="Q498" s="2228"/>
      <c r="R498" s="404"/>
      <c r="S498" s="404"/>
      <c r="T498" s="404"/>
      <c r="U498" s="404"/>
    </row>
    <row r="499" spans="1:21" ht="12.6" customHeight="1" outlineLevel="1">
      <c r="A499" s="904">
        <v>43321</v>
      </c>
      <c r="B499" s="2251">
        <v>43291</v>
      </c>
      <c r="C499" s="904">
        <v>43321</v>
      </c>
      <c r="D499" s="904">
        <v>43322</v>
      </c>
      <c r="E499" s="367" t="s">
        <v>3335</v>
      </c>
      <c r="F499" s="404" t="s">
        <v>18002</v>
      </c>
      <c r="G499" s="404" t="s">
        <v>18003</v>
      </c>
      <c r="H499" s="404"/>
      <c r="I499" s="404"/>
      <c r="J499" s="404" t="s">
        <v>2969</v>
      </c>
      <c r="K499" s="404"/>
      <c r="L499" s="613">
        <f t="shared" si="16"/>
        <v>30</v>
      </c>
      <c r="M499" s="1795">
        <f t="shared" si="17"/>
        <v>21</v>
      </c>
      <c r="N499" s="2050"/>
      <c r="O499" s="2050">
        <v>54</v>
      </c>
      <c r="P499" s="404"/>
      <c r="Q499" s="2228"/>
      <c r="R499" s="404"/>
      <c r="S499" s="404"/>
      <c r="T499" s="404"/>
      <c r="U499" s="404"/>
    </row>
    <row r="500" spans="1:21" ht="12.6" customHeight="1" outlineLevel="1">
      <c r="A500" s="904">
        <v>43321</v>
      </c>
      <c r="B500" s="2251">
        <v>43304</v>
      </c>
      <c r="C500" s="904">
        <v>43332</v>
      </c>
      <c r="D500" s="904">
        <v>43335</v>
      </c>
      <c r="E500" s="367" t="s">
        <v>3335</v>
      </c>
      <c r="F500" s="404" t="s">
        <v>18004</v>
      </c>
      <c r="G500" s="404" t="s">
        <v>18005</v>
      </c>
      <c r="H500" s="404" t="s">
        <v>3660</v>
      </c>
      <c r="I500" s="404"/>
      <c r="J500" s="404" t="s">
        <v>2969</v>
      </c>
      <c r="K500" s="404"/>
      <c r="L500" s="613">
        <f t="shared" si="16"/>
        <v>17</v>
      </c>
      <c r="M500" s="1795">
        <f t="shared" si="17"/>
        <v>12</v>
      </c>
      <c r="N500" s="2107"/>
      <c r="O500" s="2050">
        <v>55</v>
      </c>
      <c r="P500" s="404"/>
      <c r="Q500" s="2228"/>
      <c r="R500" s="404"/>
      <c r="S500" s="404"/>
      <c r="T500" s="404"/>
      <c r="U500" s="404"/>
    </row>
    <row r="501" spans="1:21" ht="12.6" customHeight="1" outlineLevel="1">
      <c r="A501" s="904">
        <v>43322</v>
      </c>
      <c r="B501" s="2251">
        <v>43297</v>
      </c>
      <c r="C501" s="904">
        <v>43327</v>
      </c>
      <c r="D501" s="904">
        <v>43327</v>
      </c>
      <c r="E501" s="367" t="s">
        <v>3334</v>
      </c>
      <c r="F501" s="404" t="s">
        <v>18006</v>
      </c>
      <c r="G501" s="404" t="s">
        <v>18007</v>
      </c>
      <c r="H501" s="404"/>
      <c r="I501" s="404"/>
      <c r="J501" s="404" t="s">
        <v>2033</v>
      </c>
      <c r="K501" s="404"/>
      <c r="L501" s="613">
        <f t="shared" si="16"/>
        <v>25</v>
      </c>
      <c r="M501" s="1795">
        <f t="shared" si="17"/>
        <v>18</v>
      </c>
      <c r="N501" s="2050"/>
      <c r="O501" s="2050">
        <v>56</v>
      </c>
      <c r="P501" s="404"/>
      <c r="Q501" s="404"/>
      <c r="R501" s="404"/>
      <c r="S501" s="404"/>
      <c r="T501" s="404"/>
      <c r="U501" s="404"/>
    </row>
    <row r="502" spans="1:21" ht="12.6" customHeight="1" outlineLevel="1">
      <c r="A502" s="904">
        <v>43322</v>
      </c>
      <c r="B502" s="2251">
        <v>43306</v>
      </c>
      <c r="C502" s="367"/>
      <c r="D502" s="367"/>
      <c r="E502" s="367" t="s">
        <v>3334</v>
      </c>
      <c r="F502" s="404" t="s">
        <v>3418</v>
      </c>
      <c r="G502" s="404" t="s">
        <v>18008</v>
      </c>
      <c r="H502" s="404"/>
      <c r="I502" s="404"/>
      <c r="J502" s="404" t="s">
        <v>2033</v>
      </c>
      <c r="K502" s="404"/>
      <c r="L502" s="613">
        <f t="shared" si="16"/>
        <v>16</v>
      </c>
      <c r="M502" s="1795">
        <f t="shared" si="17"/>
        <v>11</v>
      </c>
      <c r="N502" s="2050"/>
      <c r="O502" s="2050">
        <v>57</v>
      </c>
      <c r="P502" s="404"/>
      <c r="Q502" s="2228"/>
      <c r="R502" s="404"/>
      <c r="S502" s="404"/>
      <c r="T502" s="404"/>
      <c r="U502" s="404"/>
    </row>
    <row r="503" spans="1:21" ht="12.6" customHeight="1" outlineLevel="1">
      <c r="A503" s="904">
        <v>43322</v>
      </c>
      <c r="B503" s="2251">
        <v>43294</v>
      </c>
      <c r="C503" s="907">
        <v>43324</v>
      </c>
      <c r="D503" s="907">
        <v>43324</v>
      </c>
      <c r="E503" s="427" t="s">
        <v>3334</v>
      </c>
      <c r="F503" s="421" t="s">
        <v>18009</v>
      </c>
      <c r="G503" s="421" t="s">
        <v>18010</v>
      </c>
      <c r="H503" s="421" t="s">
        <v>18011</v>
      </c>
      <c r="I503" s="421"/>
      <c r="J503" s="404" t="s">
        <v>2034</v>
      </c>
      <c r="K503" s="404"/>
      <c r="L503" s="613">
        <f t="shared" si="16"/>
        <v>28</v>
      </c>
      <c r="M503" s="1795">
        <f t="shared" si="17"/>
        <v>19</v>
      </c>
      <c r="N503" s="2107"/>
      <c r="O503" s="2050">
        <v>58</v>
      </c>
      <c r="P503" s="404"/>
      <c r="Q503" s="2228"/>
      <c r="R503" s="404"/>
      <c r="S503" s="404"/>
      <c r="T503" s="404"/>
      <c r="U503" s="404"/>
    </row>
    <row r="504" spans="1:21" ht="12.6" customHeight="1" outlineLevel="1">
      <c r="A504" s="905">
        <v>43326</v>
      </c>
      <c r="B504" s="2251">
        <v>43298</v>
      </c>
      <c r="C504" s="904">
        <v>43325</v>
      </c>
      <c r="D504" s="904">
        <v>43329</v>
      </c>
      <c r="E504" s="367" t="s">
        <v>3335</v>
      </c>
      <c r="F504" s="404" t="s">
        <v>12773</v>
      </c>
      <c r="G504" s="404" t="s">
        <v>18012</v>
      </c>
      <c r="H504" s="404"/>
      <c r="I504" s="404"/>
      <c r="J504" s="404" t="s">
        <v>2969</v>
      </c>
      <c r="K504" s="404"/>
      <c r="L504" s="613">
        <f t="shared" si="16"/>
        <v>28</v>
      </c>
      <c r="M504" s="1795">
        <f t="shared" si="17"/>
        <v>19</v>
      </c>
      <c r="N504" s="2050"/>
      <c r="O504" s="2050">
        <v>59</v>
      </c>
      <c r="P504" s="404"/>
      <c r="Q504" s="2228"/>
      <c r="R504" s="404"/>
      <c r="S504" s="404"/>
      <c r="T504" s="404"/>
      <c r="U504" s="404"/>
    </row>
    <row r="505" spans="1:21" ht="12.6" customHeight="1" outlineLevel="1">
      <c r="A505" s="905">
        <v>43327</v>
      </c>
      <c r="B505" s="2251">
        <v>43311</v>
      </c>
      <c r="C505" s="907">
        <v>43341</v>
      </c>
      <c r="D505" s="907">
        <v>43341</v>
      </c>
      <c r="E505" s="427" t="s">
        <v>3334</v>
      </c>
      <c r="F505" s="2096" t="s">
        <v>16752</v>
      </c>
      <c r="G505" s="421" t="s">
        <v>18013</v>
      </c>
      <c r="H505" s="421"/>
      <c r="I505" s="421"/>
      <c r="J505" s="404" t="s">
        <v>2034</v>
      </c>
      <c r="K505" s="404"/>
      <c r="L505" s="613">
        <f t="shared" si="16"/>
        <v>16</v>
      </c>
      <c r="M505" s="1795">
        <f t="shared" si="17"/>
        <v>11</v>
      </c>
      <c r="N505" s="2050"/>
      <c r="O505" s="2050">
        <v>60</v>
      </c>
      <c r="P505" s="404"/>
      <c r="Q505" s="2228"/>
      <c r="R505" s="404"/>
      <c r="S505" s="404"/>
      <c r="T505" s="404"/>
      <c r="U505" s="404"/>
    </row>
    <row r="506" spans="1:21" ht="12.6" customHeight="1" outlineLevel="1">
      <c r="A506" s="905">
        <v>43327</v>
      </c>
      <c r="B506" s="2251">
        <v>43297</v>
      </c>
      <c r="C506" s="904">
        <v>43327</v>
      </c>
      <c r="D506" s="904">
        <v>43327</v>
      </c>
      <c r="E506" s="367" t="s">
        <v>3335</v>
      </c>
      <c r="F506" s="404" t="s">
        <v>2698</v>
      </c>
      <c r="G506" s="404" t="s">
        <v>18014</v>
      </c>
      <c r="H506" s="404" t="s">
        <v>18015</v>
      </c>
      <c r="I506" s="404"/>
      <c r="J506" s="404" t="s">
        <v>2033</v>
      </c>
      <c r="K506" s="2"/>
      <c r="L506" s="613">
        <f t="shared" si="16"/>
        <v>30</v>
      </c>
      <c r="M506" s="1795">
        <f t="shared" si="17"/>
        <v>21</v>
      </c>
      <c r="N506" s="2107"/>
      <c r="O506" s="2050">
        <v>61</v>
      </c>
      <c r="P506" s="2"/>
      <c r="Q506" s="2"/>
      <c r="R506" s="2"/>
      <c r="S506" s="2"/>
      <c r="T506" s="2"/>
      <c r="U506" s="2"/>
    </row>
    <row r="507" spans="1:21" ht="12.6" customHeight="1" outlineLevel="1">
      <c r="A507" s="905">
        <v>43333</v>
      </c>
      <c r="B507" s="2251">
        <v>43301</v>
      </c>
      <c r="C507" s="904">
        <v>43328</v>
      </c>
      <c r="D507" s="907">
        <v>43332</v>
      </c>
      <c r="E507" s="367" t="s">
        <v>3335</v>
      </c>
      <c r="F507" s="404" t="s">
        <v>17065</v>
      </c>
      <c r="G507" s="404" t="s">
        <v>18016</v>
      </c>
      <c r="H507" s="404"/>
      <c r="I507" s="404"/>
      <c r="J507" s="404" t="s">
        <v>2846</v>
      </c>
      <c r="K507" s="404"/>
      <c r="L507" s="613">
        <f t="shared" si="16"/>
        <v>32</v>
      </c>
      <c r="M507" s="1795">
        <f t="shared" si="17"/>
        <v>21</v>
      </c>
      <c r="N507" s="2050"/>
      <c r="O507" s="2050">
        <v>62</v>
      </c>
      <c r="P507" s="404"/>
      <c r="Q507" s="2228"/>
      <c r="R507" s="404"/>
      <c r="S507" s="404"/>
      <c r="T507" s="404"/>
      <c r="U507" s="404"/>
    </row>
    <row r="508" spans="1:21" ht="12.6" customHeight="1" outlineLevel="1">
      <c r="A508" s="903">
        <v>43334</v>
      </c>
      <c r="B508" s="2251">
        <v>43304</v>
      </c>
      <c r="C508" s="904">
        <v>43334</v>
      </c>
      <c r="D508" s="2268">
        <v>43334</v>
      </c>
      <c r="E508" s="367" t="s">
        <v>3335</v>
      </c>
      <c r="F508" s="2264" t="s">
        <v>17905</v>
      </c>
      <c r="G508" s="404" t="s">
        <v>18017</v>
      </c>
      <c r="H508" s="404"/>
      <c r="I508" s="404"/>
      <c r="J508" s="404" t="s">
        <v>2034</v>
      </c>
      <c r="K508" s="404"/>
      <c r="L508" s="613">
        <f t="shared" si="16"/>
        <v>30</v>
      </c>
      <c r="M508" s="1795">
        <f t="shared" si="17"/>
        <v>21</v>
      </c>
      <c r="N508" s="2050"/>
      <c r="O508" s="2050">
        <v>63</v>
      </c>
      <c r="P508" s="404"/>
      <c r="Q508" s="2228"/>
      <c r="R508" s="404"/>
      <c r="S508" s="404"/>
      <c r="T508" s="404"/>
      <c r="U508" s="404"/>
    </row>
    <row r="509" spans="1:21" ht="12.6" customHeight="1" outlineLevel="1">
      <c r="A509" s="903">
        <v>43336</v>
      </c>
      <c r="B509" s="2251">
        <v>43312</v>
      </c>
      <c r="C509" s="907">
        <v>43332</v>
      </c>
      <c r="D509" s="907">
        <v>43343</v>
      </c>
      <c r="E509" s="427" t="s">
        <v>3334</v>
      </c>
      <c r="F509" s="421" t="s">
        <v>18018</v>
      </c>
      <c r="G509" s="421" t="s">
        <v>18019</v>
      </c>
      <c r="H509" s="421" t="s">
        <v>3660</v>
      </c>
      <c r="I509" s="421"/>
      <c r="J509" s="404" t="s">
        <v>2034</v>
      </c>
      <c r="K509" s="404"/>
      <c r="L509" s="613">
        <f t="shared" si="16"/>
        <v>24</v>
      </c>
      <c r="M509" s="1795">
        <f t="shared" si="17"/>
        <v>17</v>
      </c>
      <c r="N509" s="2107"/>
      <c r="O509" s="2050">
        <v>64</v>
      </c>
      <c r="P509" s="404"/>
      <c r="Q509" s="2228"/>
      <c r="R509" s="404"/>
      <c r="S509" s="404"/>
      <c r="T509" s="404"/>
      <c r="U509" s="404"/>
    </row>
    <row r="510" spans="1:21" ht="12.6" customHeight="1" outlineLevel="1">
      <c r="A510" s="903">
        <v>43339</v>
      </c>
      <c r="B510" s="2251">
        <v>43306</v>
      </c>
      <c r="C510" s="904">
        <v>43337</v>
      </c>
      <c r="D510" s="907">
        <v>43339</v>
      </c>
      <c r="E510" s="367" t="s">
        <v>3334</v>
      </c>
      <c r="F510" s="404" t="s">
        <v>18020</v>
      </c>
      <c r="G510" s="404" t="s">
        <v>18021</v>
      </c>
      <c r="H510" s="404"/>
      <c r="I510" s="404"/>
      <c r="J510" s="404" t="s">
        <v>18022</v>
      </c>
      <c r="K510" s="404"/>
      <c r="L510" s="613">
        <f t="shared" si="16"/>
        <v>33</v>
      </c>
      <c r="M510" s="1795">
        <f t="shared" si="17"/>
        <v>22</v>
      </c>
      <c r="N510" s="2050"/>
      <c r="O510" s="2050">
        <v>65</v>
      </c>
      <c r="P510" s="404"/>
      <c r="Q510" s="2228"/>
      <c r="R510" s="404"/>
      <c r="S510" s="404"/>
      <c r="T510" s="404"/>
      <c r="U510" s="404"/>
    </row>
    <row r="511" spans="1:21" ht="12.6" customHeight="1" outlineLevel="1">
      <c r="A511" s="903">
        <v>43339</v>
      </c>
      <c r="B511" s="2251">
        <v>43308</v>
      </c>
      <c r="C511" s="904">
        <v>43332</v>
      </c>
      <c r="D511" s="907">
        <v>43339</v>
      </c>
      <c r="E511" s="367" t="s">
        <v>3334</v>
      </c>
      <c r="F511" s="404" t="s">
        <v>18023</v>
      </c>
      <c r="G511" s="404" t="s">
        <v>18024</v>
      </c>
      <c r="H511" s="404"/>
      <c r="I511" s="404"/>
      <c r="J511" s="404" t="s">
        <v>2969</v>
      </c>
      <c r="K511" s="404"/>
      <c r="L511" s="613">
        <f t="shared" si="16"/>
        <v>31</v>
      </c>
      <c r="M511" s="1795">
        <f t="shared" si="17"/>
        <v>20</v>
      </c>
      <c r="N511" s="2050"/>
      <c r="O511" s="2050">
        <v>66</v>
      </c>
      <c r="P511" s="404"/>
      <c r="Q511" s="2228"/>
      <c r="R511" s="404"/>
      <c r="S511" s="404"/>
      <c r="T511" s="404"/>
      <c r="U511" s="404"/>
    </row>
    <row r="512" spans="1:21" ht="12.6" customHeight="1" outlineLevel="1">
      <c r="A512" s="906">
        <v>43327</v>
      </c>
      <c r="B512" s="2251">
        <v>43312</v>
      </c>
      <c r="C512" s="904">
        <v>43328</v>
      </c>
      <c r="D512" s="907">
        <v>43328</v>
      </c>
      <c r="E512" s="367" t="s">
        <v>3334</v>
      </c>
      <c r="F512" s="404" t="s">
        <v>2588</v>
      </c>
      <c r="G512" s="404" t="s">
        <v>18025</v>
      </c>
      <c r="H512" s="404" t="s">
        <v>12494</v>
      </c>
      <c r="I512" s="404"/>
      <c r="J512" s="404" t="s">
        <v>2969</v>
      </c>
      <c r="K512" s="404"/>
      <c r="L512" s="613">
        <f t="shared" ref="L512:L543" si="18">(A512-B512)</f>
        <v>15</v>
      </c>
      <c r="M512" s="1795">
        <f t="shared" ref="M512:M543" si="19">NETWORKDAYS(B512,A512,A512:B512)</f>
        <v>10</v>
      </c>
      <c r="N512" s="2107"/>
      <c r="O512" s="2050">
        <v>67</v>
      </c>
      <c r="P512" s="404"/>
      <c r="Q512" s="2228"/>
      <c r="R512" s="404"/>
      <c r="S512" s="404"/>
      <c r="T512" s="404"/>
      <c r="U512" s="404"/>
    </row>
    <row r="513" spans="1:32" ht="12.6" customHeight="1" outlineLevel="1">
      <c r="A513" s="906">
        <v>43340</v>
      </c>
      <c r="B513" s="2251">
        <v>43311</v>
      </c>
      <c r="C513" s="904">
        <v>43327</v>
      </c>
      <c r="D513" s="907">
        <v>43342</v>
      </c>
      <c r="E513" s="367" t="s">
        <v>3334</v>
      </c>
      <c r="F513" s="404" t="s">
        <v>18026</v>
      </c>
      <c r="G513" s="404" t="s">
        <v>18027</v>
      </c>
      <c r="H513" s="404"/>
      <c r="I513" s="404"/>
      <c r="J513" s="404" t="s">
        <v>2969</v>
      </c>
      <c r="K513" s="404"/>
      <c r="L513" s="613">
        <f t="shared" si="18"/>
        <v>29</v>
      </c>
      <c r="M513" s="1795">
        <f t="shared" si="19"/>
        <v>20</v>
      </c>
      <c r="N513" s="2050"/>
      <c r="O513" s="2050">
        <v>68</v>
      </c>
      <c r="P513" s="404"/>
      <c r="Q513" s="2228"/>
      <c r="R513" s="404"/>
      <c r="S513" s="404"/>
      <c r="T513" s="404"/>
      <c r="U513" s="404"/>
      <c r="V513" s="404"/>
      <c r="W513" s="2227"/>
      <c r="X513" s="404"/>
      <c r="Y513" s="404"/>
      <c r="Z513" s="404"/>
      <c r="AA513" s="404"/>
      <c r="AB513" s="404"/>
      <c r="AC513" s="404"/>
      <c r="AD513" s="404"/>
      <c r="AE513" s="404"/>
      <c r="AF513" s="404"/>
    </row>
    <row r="514" spans="1:32" ht="12.6" customHeight="1" outlineLevel="1">
      <c r="A514" s="954">
        <v>43340</v>
      </c>
      <c r="B514" s="2251">
        <v>43312</v>
      </c>
      <c r="C514" s="907">
        <v>43334</v>
      </c>
      <c r="D514" s="907">
        <v>43343</v>
      </c>
      <c r="E514" s="427" t="s">
        <v>3334</v>
      </c>
      <c r="F514" s="421" t="s">
        <v>18028</v>
      </c>
      <c r="G514" s="421" t="s">
        <v>18029</v>
      </c>
      <c r="H514" s="421" t="s">
        <v>3660</v>
      </c>
      <c r="I514" s="421"/>
      <c r="J514" s="404" t="s">
        <v>2034</v>
      </c>
      <c r="K514" s="2"/>
      <c r="L514" s="613">
        <f t="shared" si="18"/>
        <v>28</v>
      </c>
      <c r="M514" s="1795">
        <f t="shared" si="19"/>
        <v>19</v>
      </c>
      <c r="N514" s="2107"/>
      <c r="O514" s="2050">
        <v>69</v>
      </c>
      <c r="P514" s="2"/>
      <c r="Q514" s="2"/>
      <c r="R514" s="2"/>
      <c r="S514" s="2"/>
      <c r="T514" s="2"/>
      <c r="U514" s="2"/>
      <c r="V514" s="2"/>
      <c r="W514" s="2"/>
      <c r="X514" s="2"/>
      <c r="Y514" s="2"/>
      <c r="Z514" s="2"/>
      <c r="AA514" s="2"/>
      <c r="AB514" s="2"/>
      <c r="AC514" s="2"/>
      <c r="AD514" s="2"/>
      <c r="AE514" s="2"/>
      <c r="AF514" s="2"/>
    </row>
    <row r="515" spans="1:32" ht="12.6" customHeight="1" outlineLevel="1">
      <c r="A515" s="904">
        <v>43348</v>
      </c>
      <c r="B515" s="2251">
        <v>43278</v>
      </c>
      <c r="C515" s="904">
        <v>43293</v>
      </c>
      <c r="D515" s="941">
        <v>43293</v>
      </c>
      <c r="E515" s="367" t="s">
        <v>3334</v>
      </c>
      <c r="F515" s="2264" t="s">
        <v>18030</v>
      </c>
      <c r="G515" s="404" t="s">
        <v>18031</v>
      </c>
      <c r="H515" s="404" t="s">
        <v>3660</v>
      </c>
      <c r="I515" s="404" t="s">
        <v>17909</v>
      </c>
      <c r="J515" s="404" t="s">
        <v>2033</v>
      </c>
      <c r="K515" s="404"/>
      <c r="L515" s="613">
        <f t="shared" si="18"/>
        <v>70</v>
      </c>
      <c r="M515" s="1795">
        <f t="shared" si="19"/>
        <v>49</v>
      </c>
      <c r="N515" s="2050"/>
      <c r="O515" s="2050">
        <v>70</v>
      </c>
      <c r="P515" s="404"/>
      <c r="Q515" s="404"/>
      <c r="R515" s="404"/>
      <c r="S515" s="404"/>
      <c r="T515" s="404"/>
      <c r="U515" s="404"/>
      <c r="V515" s="404"/>
      <c r="W515" s="404"/>
      <c r="X515" s="404"/>
      <c r="Y515" s="404"/>
      <c r="Z515" s="404"/>
      <c r="AA515" s="404"/>
      <c r="AB515" s="404"/>
      <c r="AC515" s="404"/>
      <c r="AD515" s="404"/>
      <c r="AE515" s="404"/>
      <c r="AF515" s="404"/>
    </row>
    <row r="516" spans="1:32" ht="12.6" customHeight="1" outlineLevel="1">
      <c r="A516" s="905">
        <v>43342</v>
      </c>
      <c r="B516" s="2251">
        <v>43312</v>
      </c>
      <c r="C516" s="904">
        <v>43342</v>
      </c>
      <c r="D516" s="904">
        <v>43342</v>
      </c>
      <c r="E516" s="367" t="s">
        <v>3334</v>
      </c>
      <c r="F516" s="404" t="s">
        <v>18032</v>
      </c>
      <c r="G516" s="404" t="s">
        <v>18033</v>
      </c>
      <c r="H516" s="404"/>
      <c r="I516" s="404"/>
      <c r="J516" s="404" t="s">
        <v>2831</v>
      </c>
      <c r="K516" s="2"/>
      <c r="L516" s="613">
        <f t="shared" si="18"/>
        <v>30</v>
      </c>
      <c r="M516" s="1795">
        <f t="shared" si="19"/>
        <v>21</v>
      </c>
      <c r="N516" s="2107"/>
      <c r="O516" s="2050">
        <v>71</v>
      </c>
      <c r="P516" s="2"/>
      <c r="Q516" s="2"/>
      <c r="R516" s="2"/>
      <c r="S516" s="2"/>
      <c r="T516" s="2"/>
      <c r="U516" s="2"/>
      <c r="V516" s="2"/>
      <c r="W516" s="2"/>
      <c r="X516" s="2"/>
      <c r="Y516" s="2"/>
      <c r="Z516" s="2"/>
      <c r="AA516" s="2"/>
      <c r="AB516" s="2"/>
      <c r="AC516" s="2"/>
      <c r="AD516" s="2"/>
      <c r="AE516" s="2"/>
      <c r="AF516" s="2"/>
    </row>
    <row r="517" spans="1:32" ht="16.5" customHeight="1">
      <c r="A517" s="904">
        <v>43315</v>
      </c>
      <c r="B517" s="2204">
        <v>43314</v>
      </c>
      <c r="C517" s="904">
        <v>43315</v>
      </c>
      <c r="D517" s="905">
        <v>43325</v>
      </c>
      <c r="E517" s="367" t="s">
        <v>3334</v>
      </c>
      <c r="F517" s="2091" t="s">
        <v>15015</v>
      </c>
      <c r="G517" s="404" t="s">
        <v>18034</v>
      </c>
      <c r="H517" s="404"/>
      <c r="I517" s="404"/>
      <c r="J517" s="404" t="s">
        <v>2042</v>
      </c>
      <c r="K517" s="404"/>
      <c r="L517" s="613">
        <f t="shared" si="18"/>
        <v>1</v>
      </c>
      <c r="M517" s="1795">
        <f t="shared" si="19"/>
        <v>0</v>
      </c>
      <c r="N517" s="2050"/>
      <c r="O517" s="2050">
        <v>1</v>
      </c>
      <c r="P517" s="2082" t="s">
        <v>2401</v>
      </c>
      <c r="Q517" s="2118">
        <f>AVERAGE($L$517:$L$570)</f>
        <v>12.296296296296296</v>
      </c>
      <c r="R517" s="2225">
        <f>COUNT($B$517:$B$570)</f>
        <v>54</v>
      </c>
      <c r="S517" s="2225">
        <f>COUNTIF($E$517:$E$570,$S$1)</f>
        <v>46</v>
      </c>
      <c r="T517" s="2225">
        <f>COUNTIF($E$517:$E$570,$T$1)</f>
        <v>8</v>
      </c>
      <c r="U517" s="2225">
        <f>R517-S517-T517</f>
        <v>0</v>
      </c>
      <c r="V517" s="398"/>
      <c r="W517" s="2101">
        <f>COUNTIF($J$517:$J$570, W$1)</f>
        <v>9</v>
      </c>
      <c r="X517" s="2101">
        <f>COUNTIF($J$517:$J$570, X$1)</f>
        <v>10</v>
      </c>
      <c r="Y517" s="2101">
        <f>COUNTIF($J$517:$J$570, Y$1)</f>
        <v>11</v>
      </c>
      <c r="Z517" s="2101">
        <f>COUNTIF($J$517:$J$570, Z$1)</f>
        <v>9</v>
      </c>
      <c r="AA517" s="2101"/>
      <c r="AB517" s="2101"/>
      <c r="AC517" s="2101">
        <f>COUNTIF($J$517:$J$570, AC$1)</f>
        <v>1</v>
      </c>
      <c r="AD517" s="2101">
        <f>COUNTIF($J$517:$J$570, AD$1)</f>
        <v>3</v>
      </c>
      <c r="AE517" s="2101">
        <f>COUNTIF($J$517:$J$570, AE$1)</f>
        <v>11</v>
      </c>
      <c r="AF517" s="613">
        <f>SUM(W517:AE517)</f>
        <v>54</v>
      </c>
    </row>
    <row r="518" spans="1:32" ht="12.6" customHeight="1" outlineLevel="1">
      <c r="A518" s="904">
        <v>43319</v>
      </c>
      <c r="B518" s="2204">
        <v>43313</v>
      </c>
      <c r="C518" s="904">
        <v>43335</v>
      </c>
      <c r="D518" s="904">
        <v>43346</v>
      </c>
      <c r="E518" s="367" t="s">
        <v>3334</v>
      </c>
      <c r="F518" s="404" t="s">
        <v>18035</v>
      </c>
      <c r="G518" s="404" t="s">
        <v>18036</v>
      </c>
      <c r="H518" s="404"/>
      <c r="I518" s="404"/>
      <c r="J518" s="404" t="s">
        <v>2969</v>
      </c>
      <c r="K518" s="404"/>
      <c r="L518" s="613">
        <f t="shared" si="18"/>
        <v>6</v>
      </c>
      <c r="M518" s="1795">
        <f t="shared" si="19"/>
        <v>3</v>
      </c>
      <c r="N518" s="2050"/>
      <c r="O518" s="2050">
        <v>2</v>
      </c>
      <c r="P518" s="404"/>
      <c r="Q518" s="2228"/>
      <c r="R518" s="404"/>
      <c r="S518" s="404"/>
      <c r="T518" s="404"/>
      <c r="U518" s="404"/>
      <c r="V518" s="404"/>
      <c r="W518" s="2230"/>
      <c r="X518" s="404"/>
      <c r="Y518" s="404"/>
      <c r="Z518" s="404"/>
      <c r="AA518" s="404"/>
      <c r="AB518" s="404"/>
      <c r="AC518" s="404"/>
      <c r="AD518" s="404"/>
      <c r="AE518" s="404"/>
      <c r="AF518" s="404"/>
    </row>
    <row r="519" spans="1:32" ht="12.6" customHeight="1" outlineLevel="1">
      <c r="A519" s="904">
        <v>43321</v>
      </c>
      <c r="B519" s="2204">
        <v>43321</v>
      </c>
      <c r="C519" s="367"/>
      <c r="D519" s="367"/>
      <c r="E519" s="367" t="s">
        <v>3334</v>
      </c>
      <c r="F519" s="404" t="s">
        <v>3354</v>
      </c>
      <c r="G519" s="404" t="s">
        <v>14892</v>
      </c>
      <c r="H519" s="404"/>
      <c r="I519" s="404"/>
      <c r="J519" s="404" t="s">
        <v>2033</v>
      </c>
      <c r="K519" s="404"/>
      <c r="L519" s="613">
        <f t="shared" si="18"/>
        <v>0</v>
      </c>
      <c r="M519" s="1795">
        <f t="shared" si="19"/>
        <v>0</v>
      </c>
      <c r="N519" s="2050"/>
      <c r="O519" s="2050">
        <v>3</v>
      </c>
      <c r="P519" s="404"/>
      <c r="Q519" s="2228"/>
      <c r="R519" s="404"/>
      <c r="S519" s="404"/>
      <c r="T519" s="404"/>
      <c r="U519" s="404"/>
      <c r="V519" s="404"/>
      <c r="W519" s="2230"/>
      <c r="X519" s="404"/>
      <c r="Y519" s="404"/>
      <c r="Z519" s="404"/>
      <c r="AA519" s="404"/>
      <c r="AB519" s="404"/>
      <c r="AC519" s="404"/>
      <c r="AD519" s="404"/>
      <c r="AE519" s="404"/>
      <c r="AF519" s="404"/>
    </row>
    <row r="520" spans="1:32" ht="12.6" customHeight="1" outlineLevel="1">
      <c r="A520" s="904">
        <v>43322</v>
      </c>
      <c r="B520" s="2204">
        <v>43315</v>
      </c>
      <c r="C520" s="904">
        <v>43344</v>
      </c>
      <c r="D520" s="904">
        <v>43345</v>
      </c>
      <c r="E520" s="367" t="s">
        <v>3334</v>
      </c>
      <c r="F520" s="404" t="s">
        <v>18037</v>
      </c>
      <c r="G520" s="404" t="s">
        <v>18038</v>
      </c>
      <c r="H520" s="404"/>
      <c r="I520" s="404"/>
      <c r="J520" s="404" t="s">
        <v>2033</v>
      </c>
      <c r="K520" s="404"/>
      <c r="L520" s="613">
        <f t="shared" si="18"/>
        <v>7</v>
      </c>
      <c r="M520" s="1795">
        <f t="shared" si="19"/>
        <v>4</v>
      </c>
      <c r="N520" s="2050"/>
      <c r="O520" s="2050">
        <v>4</v>
      </c>
      <c r="P520" s="404"/>
      <c r="Q520" s="404"/>
      <c r="R520" s="404"/>
      <c r="S520" s="404"/>
      <c r="T520" s="404"/>
      <c r="U520" s="404"/>
      <c r="V520" s="404"/>
      <c r="W520" s="404"/>
      <c r="X520" s="404"/>
      <c r="Y520" s="404"/>
      <c r="Z520" s="404"/>
      <c r="AA520" s="404"/>
      <c r="AB520" s="404"/>
      <c r="AC520" s="404"/>
      <c r="AD520" s="404"/>
      <c r="AE520" s="404"/>
      <c r="AF520" s="404"/>
    </row>
    <row r="521" spans="1:32" ht="12.6" customHeight="1" outlineLevel="1">
      <c r="A521" s="904">
        <v>43322</v>
      </c>
      <c r="B521" s="2204">
        <v>43314</v>
      </c>
      <c r="C521" s="904">
        <v>43344</v>
      </c>
      <c r="D521" s="904">
        <v>43344</v>
      </c>
      <c r="E521" s="367" t="s">
        <v>3335</v>
      </c>
      <c r="F521" s="404" t="s">
        <v>3549</v>
      </c>
      <c r="G521" s="404" t="s">
        <v>18039</v>
      </c>
      <c r="H521" s="404"/>
      <c r="I521" s="404"/>
      <c r="J521" s="404" t="s">
        <v>2033</v>
      </c>
      <c r="K521" s="404"/>
      <c r="L521" s="613">
        <f t="shared" si="18"/>
        <v>8</v>
      </c>
      <c r="M521" s="1795">
        <f t="shared" si="19"/>
        <v>5</v>
      </c>
      <c r="N521" s="2050"/>
      <c r="O521" s="2050">
        <v>5</v>
      </c>
      <c r="P521" s="404"/>
      <c r="Q521" s="404"/>
      <c r="R521" s="404"/>
      <c r="S521" s="404"/>
      <c r="T521" s="404"/>
      <c r="U521" s="404"/>
      <c r="V521" s="404"/>
      <c r="W521" s="404"/>
      <c r="X521" s="404"/>
      <c r="Y521" s="404"/>
      <c r="Z521" s="404"/>
      <c r="AA521" s="404"/>
      <c r="AB521" s="404"/>
      <c r="AC521" s="404"/>
      <c r="AD521" s="404"/>
      <c r="AE521" s="404"/>
      <c r="AF521" s="404"/>
    </row>
    <row r="522" spans="1:32" ht="12.6" customHeight="1" outlineLevel="1">
      <c r="A522" s="904">
        <v>43325</v>
      </c>
      <c r="B522" s="2204">
        <v>43321</v>
      </c>
      <c r="C522" s="904">
        <v>43329</v>
      </c>
      <c r="D522" s="904">
        <v>43329</v>
      </c>
      <c r="E522" s="367" t="s">
        <v>3334</v>
      </c>
      <c r="F522" s="2109" t="s">
        <v>18040</v>
      </c>
      <c r="G522" s="404" t="s">
        <v>18041</v>
      </c>
      <c r="H522" s="404"/>
      <c r="I522" s="404"/>
      <c r="J522" s="404" t="s">
        <v>2033</v>
      </c>
      <c r="K522" s="404"/>
      <c r="L522" s="613">
        <f t="shared" si="18"/>
        <v>4</v>
      </c>
      <c r="M522" s="1795">
        <f t="shared" si="19"/>
        <v>1</v>
      </c>
      <c r="N522" s="2050"/>
      <c r="O522" s="2050">
        <v>6</v>
      </c>
      <c r="P522" s="404"/>
      <c r="Q522" s="404"/>
      <c r="R522" s="404"/>
      <c r="S522" s="404"/>
      <c r="T522" s="404"/>
      <c r="U522" s="404"/>
      <c r="V522" s="404"/>
      <c r="W522" s="404"/>
      <c r="X522" s="404"/>
      <c r="Y522" s="404"/>
      <c r="Z522" s="404"/>
      <c r="AA522" s="404"/>
      <c r="AB522" s="404"/>
      <c r="AC522" s="404"/>
      <c r="AD522" s="404"/>
      <c r="AE522" s="404"/>
      <c r="AF522" s="404"/>
    </row>
    <row r="523" spans="1:32" ht="12.6" customHeight="1" outlineLevel="1">
      <c r="A523" s="905">
        <v>43326</v>
      </c>
      <c r="B523" s="2204">
        <v>43326</v>
      </c>
      <c r="C523" s="904">
        <v>43341</v>
      </c>
      <c r="D523" s="907">
        <v>43356</v>
      </c>
      <c r="E523" s="367" t="s">
        <v>3334</v>
      </c>
      <c r="F523" s="404" t="s">
        <v>12329</v>
      </c>
      <c r="G523" s="404" t="s">
        <v>18042</v>
      </c>
      <c r="H523" s="404"/>
      <c r="I523" s="404"/>
      <c r="J523" s="404" t="s">
        <v>2846</v>
      </c>
      <c r="K523" s="404"/>
      <c r="L523" s="613">
        <f t="shared" si="18"/>
        <v>0</v>
      </c>
      <c r="M523" s="1795">
        <f t="shared" si="19"/>
        <v>0</v>
      </c>
      <c r="N523" s="2050"/>
      <c r="O523" s="2050">
        <v>7</v>
      </c>
      <c r="P523" s="404"/>
      <c r="Q523" s="2228"/>
      <c r="R523" s="404"/>
      <c r="S523" s="404"/>
      <c r="T523" s="404"/>
      <c r="U523" s="404"/>
      <c r="V523" s="404"/>
      <c r="W523" s="2230"/>
      <c r="X523" s="404"/>
      <c r="Y523" s="404"/>
      <c r="Z523" s="404"/>
      <c r="AA523" s="404"/>
      <c r="AB523" s="404"/>
      <c r="AC523" s="404"/>
      <c r="AD523" s="404"/>
      <c r="AE523" s="404"/>
      <c r="AF523" s="404"/>
    </row>
    <row r="524" spans="1:32" ht="12.6" customHeight="1" outlineLevel="1">
      <c r="A524" s="905">
        <v>43327</v>
      </c>
      <c r="B524" s="2204">
        <v>43321</v>
      </c>
      <c r="C524" s="904">
        <v>43329</v>
      </c>
      <c r="D524" s="907">
        <v>43329</v>
      </c>
      <c r="E524" s="367" t="s">
        <v>3334</v>
      </c>
      <c r="F524" s="2091" t="s">
        <v>15015</v>
      </c>
      <c r="G524" s="404" t="s">
        <v>18043</v>
      </c>
      <c r="H524" s="404"/>
      <c r="I524" s="404"/>
      <c r="J524" s="404" t="s">
        <v>2034</v>
      </c>
      <c r="K524" s="404"/>
      <c r="L524" s="613">
        <f t="shared" si="18"/>
        <v>6</v>
      </c>
      <c r="M524" s="1795">
        <f t="shared" si="19"/>
        <v>3</v>
      </c>
      <c r="N524" s="2050"/>
      <c r="O524" s="2050">
        <v>8</v>
      </c>
      <c r="P524" s="404"/>
      <c r="Q524" s="2228"/>
      <c r="R524" s="404"/>
      <c r="S524" s="404"/>
      <c r="T524" s="404"/>
      <c r="U524" s="404"/>
      <c r="V524" s="404"/>
      <c r="W524" s="2230"/>
      <c r="X524" s="404"/>
      <c r="Y524" s="404"/>
      <c r="Z524" s="404"/>
      <c r="AA524" s="404"/>
      <c r="AB524" s="404"/>
      <c r="AC524" s="404"/>
      <c r="AD524" s="404"/>
      <c r="AE524" s="404"/>
      <c r="AF524" s="404"/>
    </row>
    <row r="525" spans="1:32" ht="12.6" customHeight="1" outlineLevel="1">
      <c r="A525" s="905">
        <v>43327</v>
      </c>
      <c r="B525" s="2204">
        <v>43325</v>
      </c>
      <c r="C525" s="904">
        <v>43332</v>
      </c>
      <c r="D525" s="907">
        <v>43332</v>
      </c>
      <c r="E525" s="367" t="s">
        <v>3334</v>
      </c>
      <c r="F525" s="2091" t="s">
        <v>15015</v>
      </c>
      <c r="G525" s="404" t="s">
        <v>18044</v>
      </c>
      <c r="H525" s="404"/>
      <c r="I525" s="404"/>
      <c r="J525" s="404" t="s">
        <v>2034</v>
      </c>
      <c r="K525" s="404"/>
      <c r="L525" s="613">
        <f t="shared" si="18"/>
        <v>2</v>
      </c>
      <c r="M525" s="1795">
        <f t="shared" si="19"/>
        <v>1</v>
      </c>
      <c r="N525" s="2050"/>
      <c r="O525" s="2050">
        <v>9</v>
      </c>
      <c r="P525" s="404"/>
      <c r="Q525" s="2228"/>
      <c r="R525" s="404"/>
      <c r="S525" s="404"/>
      <c r="T525" s="404"/>
      <c r="U525" s="404"/>
      <c r="V525" s="404"/>
      <c r="W525" s="2227"/>
      <c r="X525" s="404"/>
      <c r="Y525" s="404"/>
      <c r="Z525" s="404"/>
      <c r="AA525" s="404"/>
      <c r="AB525" s="404"/>
      <c r="AC525" s="404"/>
      <c r="AD525" s="404"/>
      <c r="AE525" s="404"/>
      <c r="AF525" s="404"/>
    </row>
    <row r="526" spans="1:32" ht="12.6" customHeight="1" outlineLevel="1">
      <c r="A526" s="905">
        <v>43327</v>
      </c>
      <c r="B526" s="2204">
        <v>43315</v>
      </c>
      <c r="C526" s="903">
        <v>43330</v>
      </c>
      <c r="D526" s="907">
        <v>43346</v>
      </c>
      <c r="E526" s="367" t="s">
        <v>3334</v>
      </c>
      <c r="F526" s="2109" t="s">
        <v>18045</v>
      </c>
      <c r="G526" s="404" t="s">
        <v>18046</v>
      </c>
      <c r="H526" s="404" t="s">
        <v>18047</v>
      </c>
      <c r="I526" s="404"/>
      <c r="J526" s="404" t="s">
        <v>2034</v>
      </c>
      <c r="K526" s="404"/>
      <c r="L526" s="613">
        <f t="shared" si="18"/>
        <v>12</v>
      </c>
      <c r="M526" s="1795">
        <f t="shared" si="19"/>
        <v>7</v>
      </c>
      <c r="N526" s="2050"/>
      <c r="O526" s="2050">
        <v>10</v>
      </c>
      <c r="P526" s="404"/>
      <c r="Q526" s="2228"/>
      <c r="R526" s="404"/>
      <c r="S526" s="404"/>
      <c r="T526" s="404"/>
      <c r="U526" s="404"/>
      <c r="V526" s="404"/>
      <c r="W526" s="2227"/>
      <c r="X526" s="404"/>
      <c r="Y526" s="404"/>
      <c r="Z526" s="404"/>
      <c r="AA526" s="404"/>
      <c r="AB526" s="404"/>
      <c r="AC526" s="404"/>
      <c r="AD526" s="404"/>
      <c r="AE526" s="404"/>
      <c r="AF526" s="404"/>
    </row>
    <row r="527" spans="1:32" ht="12.6" customHeight="1" outlineLevel="1">
      <c r="A527" s="905">
        <v>43327</v>
      </c>
      <c r="B527" s="2204">
        <v>43314</v>
      </c>
      <c r="C527" s="367"/>
      <c r="D527" s="367"/>
      <c r="E527" s="367" t="s">
        <v>3335</v>
      </c>
      <c r="F527" s="404" t="s">
        <v>2698</v>
      </c>
      <c r="G527" s="404" t="s">
        <v>18048</v>
      </c>
      <c r="H527" s="404"/>
      <c r="I527" s="404"/>
      <c r="J527" s="404" t="s">
        <v>2033</v>
      </c>
      <c r="K527" s="404"/>
      <c r="L527" s="613">
        <f t="shared" si="18"/>
        <v>13</v>
      </c>
      <c r="M527" s="1795">
        <f t="shared" si="19"/>
        <v>8</v>
      </c>
      <c r="N527" s="2050"/>
      <c r="O527" s="2050">
        <v>11</v>
      </c>
      <c r="P527" s="404"/>
      <c r="Q527" s="2228"/>
      <c r="R527" s="404"/>
      <c r="S527" s="404"/>
      <c r="T527" s="404"/>
      <c r="U527" s="404"/>
      <c r="V527" s="404"/>
      <c r="W527" s="2227"/>
      <c r="X527" s="404"/>
      <c r="Y527" s="404"/>
      <c r="Z527" s="404"/>
      <c r="AA527" s="404"/>
      <c r="AB527" s="404"/>
      <c r="AC527" s="404"/>
      <c r="AD527" s="404"/>
      <c r="AE527" s="404"/>
      <c r="AF527" s="404"/>
    </row>
    <row r="528" spans="1:32" ht="12.6" customHeight="1" outlineLevel="1">
      <c r="A528" s="905">
        <v>43329</v>
      </c>
      <c r="B528" s="2204">
        <v>43327</v>
      </c>
      <c r="C528" s="904">
        <v>43333</v>
      </c>
      <c r="D528" s="904">
        <v>43333</v>
      </c>
      <c r="E528" s="367" t="s">
        <v>3334</v>
      </c>
      <c r="F528" s="2109" t="s">
        <v>14869</v>
      </c>
      <c r="G528" s="404" t="s">
        <v>18049</v>
      </c>
      <c r="H528" s="404"/>
      <c r="I528" s="404"/>
      <c r="J528" s="404" t="s">
        <v>2033</v>
      </c>
      <c r="K528" s="404"/>
      <c r="L528" s="613">
        <f t="shared" si="18"/>
        <v>2</v>
      </c>
      <c r="M528" s="1795">
        <f t="shared" si="19"/>
        <v>1</v>
      </c>
      <c r="N528" s="2050"/>
      <c r="O528" s="2050">
        <v>12</v>
      </c>
      <c r="P528" s="404"/>
      <c r="Q528" s="404"/>
      <c r="R528" s="404"/>
      <c r="S528" s="404"/>
      <c r="T528" s="404"/>
      <c r="U528" s="404"/>
      <c r="V528" s="404"/>
      <c r="W528" s="404"/>
      <c r="X528" s="404"/>
      <c r="Y528" s="404"/>
      <c r="Z528" s="404"/>
      <c r="AA528" s="404"/>
      <c r="AB528" s="404"/>
      <c r="AC528" s="404"/>
      <c r="AD528" s="404"/>
      <c r="AE528" s="404"/>
      <c r="AF528" s="404"/>
    </row>
    <row r="529" spans="1:21" ht="12.6" customHeight="1" outlineLevel="1">
      <c r="A529" s="905">
        <v>43329</v>
      </c>
      <c r="B529" s="2204">
        <v>43322</v>
      </c>
      <c r="C529" s="904">
        <v>43329</v>
      </c>
      <c r="D529" s="941">
        <v>43329</v>
      </c>
      <c r="E529" s="367" t="s">
        <v>3334</v>
      </c>
      <c r="F529" s="404" t="s">
        <v>2548</v>
      </c>
      <c r="G529" s="404" t="s">
        <v>18050</v>
      </c>
      <c r="H529" s="404" t="s">
        <v>18051</v>
      </c>
      <c r="I529" s="404"/>
      <c r="J529" s="404" t="s">
        <v>2033</v>
      </c>
      <c r="K529" s="404"/>
      <c r="L529" s="613">
        <f t="shared" si="18"/>
        <v>7</v>
      </c>
      <c r="M529" s="1795">
        <f t="shared" si="19"/>
        <v>4</v>
      </c>
      <c r="N529" s="2050"/>
      <c r="O529" s="2050">
        <v>13</v>
      </c>
      <c r="P529" s="404"/>
      <c r="Q529" s="404"/>
      <c r="R529" s="404"/>
      <c r="S529" s="404"/>
      <c r="T529" s="404"/>
      <c r="U529" s="404"/>
    </row>
    <row r="530" spans="1:21" ht="12.6" customHeight="1" outlineLevel="1">
      <c r="A530" s="905">
        <v>43329</v>
      </c>
      <c r="B530" s="2204">
        <v>43327</v>
      </c>
      <c r="C530" s="904">
        <v>43333</v>
      </c>
      <c r="D530" s="904">
        <v>43333</v>
      </c>
      <c r="E530" s="367" t="s">
        <v>3335</v>
      </c>
      <c r="F530" s="404" t="s">
        <v>18052</v>
      </c>
      <c r="G530" s="404" t="s">
        <v>18053</v>
      </c>
      <c r="H530" s="404"/>
      <c r="I530" s="404"/>
      <c r="J530" s="404" t="s">
        <v>2033</v>
      </c>
      <c r="K530" s="404"/>
      <c r="L530" s="613">
        <f t="shared" si="18"/>
        <v>2</v>
      </c>
      <c r="M530" s="1795">
        <f t="shared" si="19"/>
        <v>1</v>
      </c>
      <c r="N530" s="2050"/>
      <c r="O530" s="2050">
        <v>14</v>
      </c>
      <c r="P530" s="404"/>
      <c r="Q530" s="404"/>
      <c r="R530" s="404"/>
      <c r="S530" s="404"/>
      <c r="T530" s="404"/>
      <c r="U530" s="404"/>
    </row>
    <row r="531" spans="1:21" ht="12.6" customHeight="1" outlineLevel="1">
      <c r="A531" s="904">
        <v>43332</v>
      </c>
      <c r="B531" s="2204">
        <v>43332</v>
      </c>
      <c r="C531" s="904">
        <v>43333</v>
      </c>
      <c r="D531" s="904">
        <v>43333</v>
      </c>
      <c r="E531" s="367" t="s">
        <v>3334</v>
      </c>
      <c r="F531" s="404" t="s">
        <v>3505</v>
      </c>
      <c r="G531" s="404" t="s">
        <v>18054</v>
      </c>
      <c r="H531" s="404"/>
      <c r="I531" s="404"/>
      <c r="J531" s="404" t="s">
        <v>2033</v>
      </c>
      <c r="K531" s="404"/>
      <c r="L531" s="613">
        <f t="shared" si="18"/>
        <v>0</v>
      </c>
      <c r="M531" s="1795">
        <f t="shared" si="19"/>
        <v>0</v>
      </c>
      <c r="N531" s="2050"/>
      <c r="O531" s="2050">
        <v>15</v>
      </c>
      <c r="P531" s="404"/>
      <c r="Q531" s="404"/>
      <c r="R531" s="404"/>
      <c r="S531" s="404"/>
      <c r="T531" s="404"/>
      <c r="U531" s="404"/>
    </row>
    <row r="532" spans="1:21" ht="12.6" customHeight="1" outlineLevel="1">
      <c r="A532" s="905">
        <v>43332</v>
      </c>
      <c r="B532" s="2204">
        <v>43328</v>
      </c>
      <c r="C532" s="904">
        <v>43333</v>
      </c>
      <c r="D532" s="907">
        <v>43333</v>
      </c>
      <c r="E532" s="367" t="s">
        <v>3334</v>
      </c>
      <c r="F532" s="2109" t="s">
        <v>18055</v>
      </c>
      <c r="G532" s="404" t="s">
        <v>18056</v>
      </c>
      <c r="H532" s="404" t="s">
        <v>14872</v>
      </c>
      <c r="I532" s="404"/>
      <c r="J532" s="404" t="s">
        <v>2846</v>
      </c>
      <c r="K532" s="404"/>
      <c r="L532" s="613">
        <f t="shared" si="18"/>
        <v>4</v>
      </c>
      <c r="M532" s="1795">
        <f t="shared" si="19"/>
        <v>1</v>
      </c>
      <c r="N532" s="2050"/>
      <c r="O532" s="2050">
        <v>16</v>
      </c>
      <c r="P532" s="404"/>
      <c r="Q532" s="2228"/>
      <c r="R532" s="404"/>
      <c r="S532" s="404"/>
      <c r="T532" s="404"/>
      <c r="U532" s="404"/>
    </row>
    <row r="533" spans="1:21" ht="12.6" customHeight="1" outlineLevel="1">
      <c r="A533" s="905">
        <v>43333</v>
      </c>
      <c r="B533" s="2204">
        <v>43320</v>
      </c>
      <c r="C533" s="904">
        <v>43342</v>
      </c>
      <c r="D533" s="907">
        <v>43342</v>
      </c>
      <c r="E533" s="367" t="s">
        <v>3335</v>
      </c>
      <c r="F533" s="404" t="s">
        <v>12555</v>
      </c>
      <c r="G533" s="404" t="s">
        <v>18057</v>
      </c>
      <c r="H533" s="404" t="s">
        <v>3660</v>
      </c>
      <c r="I533" s="404"/>
      <c r="J533" s="404" t="s">
        <v>2846</v>
      </c>
      <c r="K533" s="404"/>
      <c r="L533" s="613">
        <f t="shared" si="18"/>
        <v>13</v>
      </c>
      <c r="M533" s="1795">
        <f t="shared" si="19"/>
        <v>8</v>
      </c>
      <c r="N533" s="2050"/>
      <c r="O533" s="2050">
        <v>17</v>
      </c>
      <c r="P533" s="404"/>
      <c r="Q533" s="2228"/>
      <c r="R533" s="404"/>
      <c r="S533" s="404"/>
      <c r="T533" s="404"/>
      <c r="U533" s="404"/>
    </row>
    <row r="534" spans="1:21" ht="12.6" customHeight="1" outlineLevel="1">
      <c r="A534" s="905">
        <v>43333</v>
      </c>
      <c r="B534" s="2229">
        <v>43329</v>
      </c>
      <c r="C534" s="905">
        <v>43353</v>
      </c>
      <c r="D534" s="905">
        <v>43360</v>
      </c>
      <c r="E534" s="367" t="s">
        <v>3335</v>
      </c>
      <c r="F534" s="404" t="s">
        <v>18058</v>
      </c>
      <c r="G534" s="404" t="s">
        <v>18059</v>
      </c>
      <c r="H534" s="404"/>
      <c r="I534" s="404"/>
      <c r="J534" s="404" t="s">
        <v>2042</v>
      </c>
      <c r="K534" s="404"/>
      <c r="L534" s="613">
        <f t="shared" si="18"/>
        <v>4</v>
      </c>
      <c r="M534" s="1795">
        <f t="shared" si="19"/>
        <v>1</v>
      </c>
      <c r="N534" s="2050"/>
      <c r="O534" s="2050">
        <v>18</v>
      </c>
      <c r="P534" s="404"/>
      <c r="Q534" s="2228"/>
      <c r="R534" s="404"/>
      <c r="S534" s="404"/>
      <c r="T534" s="404"/>
      <c r="U534" s="404"/>
    </row>
    <row r="535" spans="1:21" ht="12.6" customHeight="1" outlineLevel="1">
      <c r="A535" s="907">
        <v>43334</v>
      </c>
      <c r="B535" s="2204">
        <v>43327</v>
      </c>
      <c r="C535" s="907">
        <v>43334</v>
      </c>
      <c r="D535" s="907">
        <v>43334</v>
      </c>
      <c r="E535" s="427" t="s">
        <v>3334</v>
      </c>
      <c r="F535" s="421" t="s">
        <v>2588</v>
      </c>
      <c r="G535" s="421" t="s">
        <v>18060</v>
      </c>
      <c r="H535" s="421"/>
      <c r="I535" s="421"/>
      <c r="J535" s="404" t="s">
        <v>2034</v>
      </c>
      <c r="K535" s="404"/>
      <c r="L535" s="613">
        <f t="shared" si="18"/>
        <v>7</v>
      </c>
      <c r="M535" s="1795">
        <f t="shared" si="19"/>
        <v>4</v>
      </c>
      <c r="N535" s="2050"/>
      <c r="O535" s="2050">
        <v>19</v>
      </c>
      <c r="P535" s="404"/>
      <c r="Q535" s="2228"/>
      <c r="R535" s="404"/>
      <c r="S535" s="404"/>
      <c r="T535" s="404"/>
      <c r="U535" s="404"/>
    </row>
    <row r="536" spans="1:21" ht="12.6" customHeight="1" outlineLevel="1">
      <c r="A536" s="905">
        <v>43335</v>
      </c>
      <c r="B536" s="2229">
        <v>43329</v>
      </c>
      <c r="C536" s="905">
        <v>43335</v>
      </c>
      <c r="D536" s="905">
        <v>43335</v>
      </c>
      <c r="E536" s="367" t="s">
        <v>3334</v>
      </c>
      <c r="F536" s="404" t="s">
        <v>2694</v>
      </c>
      <c r="G536" s="404" t="s">
        <v>18061</v>
      </c>
      <c r="H536" s="404"/>
      <c r="I536" s="404"/>
      <c r="J536" s="404" t="s">
        <v>2042</v>
      </c>
      <c r="K536" s="404"/>
      <c r="L536" s="613">
        <f t="shared" si="18"/>
        <v>6</v>
      </c>
      <c r="M536" s="1795">
        <f t="shared" si="19"/>
        <v>3</v>
      </c>
      <c r="N536" s="2050"/>
      <c r="O536" s="2050">
        <v>20</v>
      </c>
      <c r="P536" s="404"/>
      <c r="Q536" s="2228"/>
      <c r="R536" s="404"/>
      <c r="S536" s="404"/>
      <c r="T536" s="404"/>
      <c r="U536" s="404"/>
    </row>
    <row r="537" spans="1:21" ht="12.6" customHeight="1" outlineLevel="1">
      <c r="A537" s="905">
        <v>43336</v>
      </c>
      <c r="B537" s="2204">
        <v>43333</v>
      </c>
      <c r="C537" s="904">
        <v>43342</v>
      </c>
      <c r="D537" s="907">
        <v>43342</v>
      </c>
      <c r="E537" s="367" t="s">
        <v>3334</v>
      </c>
      <c r="F537" s="2109" t="s">
        <v>18040</v>
      </c>
      <c r="G537" s="404" t="s">
        <v>18062</v>
      </c>
      <c r="H537" s="404" t="s">
        <v>14872</v>
      </c>
      <c r="I537" s="404"/>
      <c r="J537" s="404" t="s">
        <v>2846</v>
      </c>
      <c r="K537" s="404"/>
      <c r="L537" s="613">
        <f t="shared" si="18"/>
        <v>3</v>
      </c>
      <c r="M537" s="1795">
        <f t="shared" si="19"/>
        <v>2</v>
      </c>
      <c r="N537" s="2050"/>
      <c r="O537" s="2050">
        <v>21</v>
      </c>
      <c r="P537" s="404"/>
      <c r="Q537" s="2228"/>
      <c r="R537" s="404"/>
      <c r="S537" s="404"/>
      <c r="T537" s="404"/>
      <c r="U537" s="404"/>
    </row>
    <row r="538" spans="1:21" ht="12.6" customHeight="1" outlineLevel="1">
      <c r="A538" s="905">
        <v>43340</v>
      </c>
      <c r="B538" s="2229">
        <v>43333</v>
      </c>
      <c r="C538" s="905">
        <v>43340</v>
      </c>
      <c r="D538" s="905">
        <v>43340</v>
      </c>
      <c r="E538" s="367" t="s">
        <v>3334</v>
      </c>
      <c r="F538" s="2091" t="s">
        <v>15015</v>
      </c>
      <c r="G538" s="404" t="s">
        <v>18063</v>
      </c>
      <c r="H538" s="404"/>
      <c r="I538" s="404"/>
      <c r="J538" s="404" t="s">
        <v>2042</v>
      </c>
      <c r="K538" s="404"/>
      <c r="L538" s="613">
        <f t="shared" si="18"/>
        <v>7</v>
      </c>
      <c r="M538" s="1795">
        <f t="shared" si="19"/>
        <v>4</v>
      </c>
      <c r="N538" s="2050"/>
      <c r="O538" s="2050">
        <v>22</v>
      </c>
      <c r="P538" s="404"/>
      <c r="Q538" s="2228"/>
      <c r="R538" s="404"/>
      <c r="S538" s="404"/>
      <c r="T538" s="404"/>
      <c r="U538" s="404"/>
    </row>
    <row r="539" spans="1:21" ht="12.6" customHeight="1" outlineLevel="1">
      <c r="A539" s="919">
        <v>43340</v>
      </c>
      <c r="B539" s="2204">
        <v>43327</v>
      </c>
      <c r="C539" s="907">
        <v>43342</v>
      </c>
      <c r="D539" s="907">
        <v>43342</v>
      </c>
      <c r="E539" s="427" t="s">
        <v>3334</v>
      </c>
      <c r="F539" s="421" t="s">
        <v>18064</v>
      </c>
      <c r="G539" s="421" t="s">
        <v>18065</v>
      </c>
      <c r="H539" s="421" t="s">
        <v>12912</v>
      </c>
      <c r="I539" s="421"/>
      <c r="J539" s="404" t="s">
        <v>2846</v>
      </c>
      <c r="K539" s="421"/>
      <c r="L539" s="613">
        <f t="shared" si="18"/>
        <v>13</v>
      </c>
      <c r="M539" s="1795">
        <f t="shared" si="19"/>
        <v>8</v>
      </c>
      <c r="N539" s="2107"/>
      <c r="O539" s="2050">
        <v>23</v>
      </c>
      <c r="P539" s="421"/>
      <c r="Q539" s="2239"/>
      <c r="R539" s="421"/>
      <c r="S539" s="421"/>
      <c r="T539" s="421"/>
      <c r="U539" s="421"/>
    </row>
    <row r="540" spans="1:21" ht="12.6" customHeight="1" outlineLevel="1">
      <c r="A540" s="905">
        <v>43340</v>
      </c>
      <c r="B540" s="2204">
        <v>43329</v>
      </c>
      <c r="C540" s="904">
        <v>43343</v>
      </c>
      <c r="D540" s="907">
        <v>43343</v>
      </c>
      <c r="E540" s="367" t="s">
        <v>3334</v>
      </c>
      <c r="F540" s="404" t="s">
        <v>2588</v>
      </c>
      <c r="G540" s="404" t="s">
        <v>18066</v>
      </c>
      <c r="H540" s="404" t="s">
        <v>12494</v>
      </c>
      <c r="I540" s="404"/>
      <c r="J540" s="404" t="s">
        <v>2969</v>
      </c>
      <c r="K540" s="404"/>
      <c r="L540" s="613">
        <f t="shared" si="18"/>
        <v>11</v>
      </c>
      <c r="M540" s="1795">
        <f t="shared" si="19"/>
        <v>6</v>
      </c>
      <c r="N540" s="2050"/>
      <c r="O540" s="2050">
        <v>24</v>
      </c>
      <c r="P540" s="404"/>
      <c r="Q540" s="2228"/>
      <c r="R540" s="404"/>
      <c r="S540" s="404"/>
      <c r="T540" s="404"/>
      <c r="U540" s="404"/>
    </row>
    <row r="541" spans="1:21" ht="12.6" customHeight="1" outlineLevel="1">
      <c r="A541" s="905">
        <v>43340</v>
      </c>
      <c r="B541" s="2204">
        <v>43322</v>
      </c>
      <c r="C541" s="904">
        <v>43342</v>
      </c>
      <c r="D541" s="907">
        <v>43342</v>
      </c>
      <c r="E541" s="367" t="s">
        <v>3334</v>
      </c>
      <c r="F541" s="2109" t="s">
        <v>18067</v>
      </c>
      <c r="G541" s="404" t="s">
        <v>18068</v>
      </c>
      <c r="H541" s="404"/>
      <c r="I541" s="404"/>
      <c r="J541" s="404" t="s">
        <v>2846</v>
      </c>
      <c r="K541" s="404"/>
      <c r="L541" s="613">
        <f t="shared" si="18"/>
        <v>18</v>
      </c>
      <c r="M541" s="1795">
        <f t="shared" si="19"/>
        <v>11</v>
      </c>
      <c r="N541" s="2050"/>
      <c r="O541" s="2050">
        <v>25</v>
      </c>
      <c r="P541" s="404"/>
      <c r="Q541" s="2228"/>
      <c r="R541" s="404"/>
      <c r="S541" s="404"/>
      <c r="T541" s="404"/>
      <c r="U541" s="404"/>
    </row>
    <row r="542" spans="1:21" ht="12.6" customHeight="1" outlineLevel="1">
      <c r="A542" s="919">
        <v>43342</v>
      </c>
      <c r="B542" s="2204">
        <v>43334</v>
      </c>
      <c r="C542" s="907">
        <v>43343</v>
      </c>
      <c r="D542" s="907">
        <v>43343</v>
      </c>
      <c r="E542" s="427" t="s">
        <v>3334</v>
      </c>
      <c r="F542" s="421" t="s">
        <v>17000</v>
      </c>
      <c r="G542" s="421" t="s">
        <v>18069</v>
      </c>
      <c r="H542" s="421" t="s">
        <v>17570</v>
      </c>
      <c r="I542" s="421"/>
      <c r="J542" s="404" t="s">
        <v>2846</v>
      </c>
      <c r="K542" s="421"/>
      <c r="L542" s="613">
        <f t="shared" si="18"/>
        <v>8</v>
      </c>
      <c r="M542" s="1795">
        <f t="shared" si="19"/>
        <v>5</v>
      </c>
      <c r="N542" s="2050"/>
      <c r="O542" s="2050">
        <v>26</v>
      </c>
      <c r="P542" s="421"/>
      <c r="Q542" s="2239"/>
      <c r="R542" s="421"/>
      <c r="S542" s="421"/>
      <c r="T542" s="421"/>
      <c r="U542" s="421"/>
    </row>
    <row r="543" spans="1:21" ht="12.6" customHeight="1" outlineLevel="1">
      <c r="A543" s="919">
        <v>43342</v>
      </c>
      <c r="B543" s="2204">
        <v>43334</v>
      </c>
      <c r="C543" s="907">
        <v>43343</v>
      </c>
      <c r="D543" s="907">
        <v>43343</v>
      </c>
      <c r="E543" s="427" t="s">
        <v>3334</v>
      </c>
      <c r="F543" s="421" t="s">
        <v>18070</v>
      </c>
      <c r="G543" s="421" t="s">
        <v>18071</v>
      </c>
      <c r="H543" s="421" t="s">
        <v>17570</v>
      </c>
      <c r="I543" s="421"/>
      <c r="J543" s="404" t="s">
        <v>2846</v>
      </c>
      <c r="K543" s="421"/>
      <c r="L543" s="613">
        <f t="shared" si="18"/>
        <v>8</v>
      </c>
      <c r="M543" s="1795">
        <f t="shared" si="19"/>
        <v>5</v>
      </c>
      <c r="N543" s="2050"/>
      <c r="O543" s="2050">
        <v>27</v>
      </c>
      <c r="P543" s="421"/>
      <c r="Q543" s="2239"/>
      <c r="R543" s="421"/>
      <c r="S543" s="421"/>
      <c r="T543" s="421"/>
      <c r="U543" s="421"/>
    </row>
    <row r="544" spans="1:21" ht="12.6" customHeight="1" outlineLevel="1">
      <c r="A544" s="919">
        <v>43343</v>
      </c>
      <c r="B544" s="2204">
        <v>43336</v>
      </c>
      <c r="C544" s="907">
        <v>43341</v>
      </c>
      <c r="D544" s="907">
        <v>43341</v>
      </c>
      <c r="E544" s="427" t="s">
        <v>3334</v>
      </c>
      <c r="F544" s="421" t="s">
        <v>18072</v>
      </c>
      <c r="G544" s="421" t="s">
        <v>18073</v>
      </c>
      <c r="H544" s="421" t="s">
        <v>17274</v>
      </c>
      <c r="I544" s="421"/>
      <c r="J544" s="404" t="s">
        <v>2846</v>
      </c>
      <c r="K544" s="421"/>
      <c r="L544" s="613">
        <f t="shared" ref="L544:L550" si="20">(A544-B544)</f>
        <v>7</v>
      </c>
      <c r="M544" s="1795">
        <f t="shared" ref="M544:M550" si="21">NETWORKDAYS(B544,A544,A544:B544)</f>
        <v>4</v>
      </c>
      <c r="N544" s="2050"/>
      <c r="O544" s="2050">
        <v>28</v>
      </c>
      <c r="P544" s="421"/>
      <c r="Q544" s="2239"/>
      <c r="R544" s="421"/>
      <c r="S544" s="421"/>
      <c r="T544" s="421"/>
      <c r="U544" s="421"/>
    </row>
    <row r="545" spans="1:21" ht="12.6" customHeight="1" outlineLevel="1">
      <c r="A545" s="905">
        <v>43343</v>
      </c>
      <c r="B545" s="2204">
        <v>43319</v>
      </c>
      <c r="C545" s="367" t="s">
        <v>18074</v>
      </c>
      <c r="D545" s="904">
        <v>43348</v>
      </c>
      <c r="E545" s="367" t="s">
        <v>3335</v>
      </c>
      <c r="F545" s="404" t="s">
        <v>15074</v>
      </c>
      <c r="G545" s="404" t="s">
        <v>18075</v>
      </c>
      <c r="H545" s="404"/>
      <c r="I545" s="404"/>
      <c r="J545" s="404" t="s">
        <v>2831</v>
      </c>
      <c r="K545" s="404"/>
      <c r="L545" s="613">
        <f t="shared" si="20"/>
        <v>24</v>
      </c>
      <c r="M545" s="1795">
        <f t="shared" si="21"/>
        <v>17</v>
      </c>
      <c r="N545" s="2107"/>
      <c r="O545" s="2050">
        <v>29</v>
      </c>
      <c r="P545" s="404"/>
      <c r="Q545" s="2228"/>
      <c r="R545" s="404"/>
      <c r="S545" s="404"/>
      <c r="T545" s="404"/>
      <c r="U545" s="404"/>
    </row>
    <row r="546" spans="1:21" ht="12.6" customHeight="1" outlineLevel="1">
      <c r="A546" s="919">
        <v>43343</v>
      </c>
      <c r="B546" s="2204">
        <v>43326</v>
      </c>
      <c r="C546" s="907">
        <v>43341</v>
      </c>
      <c r="D546" s="907">
        <v>43342</v>
      </c>
      <c r="E546" s="427" t="s">
        <v>3334</v>
      </c>
      <c r="F546" s="421" t="s">
        <v>18076</v>
      </c>
      <c r="G546" s="421" t="s">
        <v>18077</v>
      </c>
      <c r="H546" s="421" t="s">
        <v>12912</v>
      </c>
      <c r="I546" s="421"/>
      <c r="J546" s="404" t="s">
        <v>2846</v>
      </c>
      <c r="K546" s="404"/>
      <c r="L546" s="613">
        <f t="shared" si="20"/>
        <v>17</v>
      </c>
      <c r="M546" s="1795">
        <f t="shared" si="21"/>
        <v>12</v>
      </c>
      <c r="N546" s="2050"/>
      <c r="O546" s="2050">
        <v>30</v>
      </c>
      <c r="P546" s="404"/>
      <c r="Q546" s="2228"/>
      <c r="R546" s="404"/>
      <c r="S546" s="404"/>
      <c r="T546" s="404"/>
      <c r="U546" s="404"/>
    </row>
    <row r="547" spans="1:21" ht="12.6" customHeight="1" outlineLevel="1">
      <c r="A547" s="2121">
        <v>43348</v>
      </c>
      <c r="B547" s="2269">
        <v>43341</v>
      </c>
      <c r="C547" s="2124">
        <v>43350</v>
      </c>
      <c r="D547" s="2124">
        <v>43374</v>
      </c>
      <c r="E547" s="2077" t="s">
        <v>3334</v>
      </c>
      <c r="F547" s="2" t="s">
        <v>18078</v>
      </c>
      <c r="G547" s="2" t="s">
        <v>18079</v>
      </c>
      <c r="H547" s="2"/>
      <c r="I547" s="2"/>
      <c r="J547" s="2" t="s">
        <v>2042</v>
      </c>
      <c r="K547" s="421"/>
      <c r="L547" s="613">
        <f t="shared" si="20"/>
        <v>7</v>
      </c>
      <c r="M547" s="1795">
        <f t="shared" si="21"/>
        <v>4</v>
      </c>
      <c r="N547" s="2050"/>
      <c r="O547" s="2050">
        <v>31</v>
      </c>
      <c r="P547" s="421"/>
      <c r="Q547" s="2239"/>
      <c r="R547" s="421"/>
      <c r="S547" s="421"/>
      <c r="T547" s="421"/>
      <c r="U547" s="421"/>
    </row>
    <row r="548" spans="1:21" ht="12.6" customHeight="1" outlineLevel="1">
      <c r="A548" s="904">
        <v>43348</v>
      </c>
      <c r="B548" s="2229">
        <v>43333</v>
      </c>
      <c r="C548" s="904">
        <v>43350</v>
      </c>
      <c r="D548" s="905">
        <v>43364</v>
      </c>
      <c r="E548" s="367" t="s">
        <v>3334</v>
      </c>
      <c r="F548" s="404" t="s">
        <v>18080</v>
      </c>
      <c r="G548" s="404" t="s">
        <v>18081</v>
      </c>
      <c r="H548" s="404" t="s">
        <v>12632</v>
      </c>
      <c r="I548" s="404"/>
      <c r="J548" s="404" t="s">
        <v>2042</v>
      </c>
      <c r="K548" s="404"/>
      <c r="L548" s="613">
        <f t="shared" si="20"/>
        <v>15</v>
      </c>
      <c r="M548" s="1795">
        <f t="shared" si="21"/>
        <v>10</v>
      </c>
      <c r="N548" s="2050"/>
      <c r="O548" s="2050">
        <v>32</v>
      </c>
      <c r="P548" s="404"/>
      <c r="Q548" s="2228"/>
      <c r="R548" s="404"/>
      <c r="S548" s="404"/>
      <c r="T548" s="404"/>
      <c r="U548" s="404"/>
    </row>
    <row r="549" spans="1:21" ht="12.6" customHeight="1" outlineLevel="1">
      <c r="A549" s="904">
        <v>43347</v>
      </c>
      <c r="B549" s="2204">
        <v>43342</v>
      </c>
      <c r="C549" s="907">
        <v>43350</v>
      </c>
      <c r="D549" s="907">
        <v>43372</v>
      </c>
      <c r="E549" s="427" t="s">
        <v>3334</v>
      </c>
      <c r="F549" s="421" t="s">
        <v>2588</v>
      </c>
      <c r="G549" s="421" t="s">
        <v>18082</v>
      </c>
      <c r="H549" s="421"/>
      <c r="I549" s="421"/>
      <c r="J549" s="404" t="s">
        <v>2034</v>
      </c>
      <c r="K549" s="404"/>
      <c r="L549" s="613">
        <f t="shared" si="20"/>
        <v>5</v>
      </c>
      <c r="M549" s="1795">
        <f t="shared" si="21"/>
        <v>2</v>
      </c>
      <c r="N549" s="2050"/>
      <c r="O549" s="2050">
        <v>33</v>
      </c>
      <c r="P549" s="404"/>
      <c r="Q549" s="2228"/>
      <c r="R549" s="404"/>
      <c r="S549" s="404"/>
      <c r="T549" s="404"/>
      <c r="U549" s="404"/>
    </row>
    <row r="550" spans="1:21" ht="12.6" customHeight="1" outlineLevel="1">
      <c r="A550" s="904">
        <v>43347</v>
      </c>
      <c r="B550" s="2204">
        <v>43325</v>
      </c>
      <c r="C550" s="907">
        <v>43350</v>
      </c>
      <c r="D550" s="907">
        <v>43355</v>
      </c>
      <c r="E550" s="427" t="s">
        <v>3334</v>
      </c>
      <c r="F550" s="421" t="s">
        <v>2588</v>
      </c>
      <c r="G550" s="421" t="s">
        <v>18083</v>
      </c>
      <c r="H550" s="421"/>
      <c r="I550" s="421"/>
      <c r="J550" s="404" t="s">
        <v>2034</v>
      </c>
      <c r="K550" s="404"/>
      <c r="L550" s="613">
        <f t="shared" si="20"/>
        <v>22</v>
      </c>
      <c r="M550" s="1795">
        <f t="shared" si="21"/>
        <v>15</v>
      </c>
      <c r="N550" s="2050"/>
      <c r="O550" s="2050">
        <v>34</v>
      </c>
      <c r="P550" s="404"/>
      <c r="Q550" s="2228"/>
      <c r="R550" s="404"/>
      <c r="S550" s="404"/>
      <c r="T550" s="404"/>
      <c r="U550" s="404"/>
    </row>
    <row r="551" spans="1:21" ht="12.6" customHeight="1" outlineLevel="1">
      <c r="A551" s="904">
        <v>43347</v>
      </c>
      <c r="B551" s="2204">
        <v>43336</v>
      </c>
      <c r="C551" s="904">
        <v>43336</v>
      </c>
      <c r="D551" s="904">
        <v>43336</v>
      </c>
      <c r="E551" s="367" t="s">
        <v>3334</v>
      </c>
      <c r="F551" s="404" t="s">
        <v>18084</v>
      </c>
      <c r="G551" s="404" t="s">
        <v>18085</v>
      </c>
      <c r="H551" s="404" t="s">
        <v>12664</v>
      </c>
      <c r="I551" s="404"/>
      <c r="J551" s="404" t="s">
        <v>2046</v>
      </c>
      <c r="K551" s="404"/>
      <c r="L551" s="613">
        <f>(B551-C551)</f>
        <v>0</v>
      </c>
      <c r="M551" s="1795">
        <f>NETWORKDAYS(C551,B551,B551:C551)</f>
        <v>0</v>
      </c>
      <c r="N551" s="2107"/>
      <c r="O551" s="2050">
        <v>35</v>
      </c>
      <c r="P551" s="404"/>
      <c r="Q551" s="2228"/>
      <c r="R551" s="404"/>
      <c r="S551" s="404"/>
      <c r="T551" s="404"/>
      <c r="U551" s="404"/>
    </row>
    <row r="552" spans="1:21" ht="12.6" customHeight="1" outlineLevel="1">
      <c r="A552" s="904">
        <v>43349</v>
      </c>
      <c r="B552" s="2204">
        <v>43341</v>
      </c>
      <c r="C552" s="904">
        <v>43361</v>
      </c>
      <c r="D552" s="904">
        <v>43371</v>
      </c>
      <c r="E552" s="367" t="s">
        <v>3334</v>
      </c>
      <c r="F552" s="404" t="s">
        <v>18086</v>
      </c>
      <c r="G552" s="404" t="s">
        <v>18087</v>
      </c>
      <c r="H552" s="404"/>
      <c r="I552" s="404"/>
      <c r="J552" s="404" t="s">
        <v>2034</v>
      </c>
      <c r="K552" s="404"/>
      <c r="L552" s="613">
        <f t="shared" ref="L552:L615" si="22">(A552-B552)</f>
        <v>8</v>
      </c>
      <c r="M552" s="1795">
        <f t="shared" ref="M552:M615" si="23">NETWORKDAYS(B552,A552,A552:B552)</f>
        <v>5</v>
      </c>
      <c r="N552" s="2050"/>
      <c r="O552" s="2050">
        <v>36</v>
      </c>
      <c r="P552" s="404"/>
      <c r="Q552" s="2228"/>
      <c r="R552" s="404"/>
      <c r="S552" s="404"/>
      <c r="T552" s="404"/>
      <c r="U552" s="404"/>
    </row>
    <row r="553" spans="1:21" ht="12.6" customHeight="1" outlineLevel="1">
      <c r="A553" s="904">
        <v>43350</v>
      </c>
      <c r="B553" s="2204">
        <v>43326</v>
      </c>
      <c r="C553" s="904">
        <v>43350</v>
      </c>
      <c r="D553" s="904">
        <v>43357</v>
      </c>
      <c r="E553" s="367" t="s">
        <v>3334</v>
      </c>
      <c r="F553" s="404" t="s">
        <v>18088</v>
      </c>
      <c r="G553" s="404" t="s">
        <v>18089</v>
      </c>
      <c r="H553" s="404"/>
      <c r="I553" s="404"/>
      <c r="J553" s="404" t="s">
        <v>2034</v>
      </c>
      <c r="K553" s="404"/>
      <c r="L553" s="613">
        <f t="shared" si="22"/>
        <v>24</v>
      </c>
      <c r="M553" s="1795">
        <f t="shared" si="23"/>
        <v>17</v>
      </c>
      <c r="N553" s="2050"/>
      <c r="O553" s="2050">
        <v>37</v>
      </c>
      <c r="P553" s="404"/>
      <c r="Q553" s="2228"/>
      <c r="R553" s="404"/>
      <c r="S553" s="404"/>
      <c r="T553" s="404"/>
      <c r="U553" s="404"/>
    </row>
    <row r="554" spans="1:21" ht="12.6" customHeight="1" outlineLevel="1">
      <c r="A554" s="904">
        <v>43342</v>
      </c>
      <c r="B554" s="2204">
        <v>43340</v>
      </c>
      <c r="C554" s="904">
        <v>43343</v>
      </c>
      <c r="D554" s="904">
        <v>43343</v>
      </c>
      <c r="E554" s="367" t="s">
        <v>3334</v>
      </c>
      <c r="F554" s="404" t="s">
        <v>17973</v>
      </c>
      <c r="G554" s="404" t="s">
        <v>18090</v>
      </c>
      <c r="H554" s="404" t="s">
        <v>17570</v>
      </c>
      <c r="I554" s="404"/>
      <c r="J554" s="404" t="s">
        <v>2846</v>
      </c>
      <c r="K554" s="404"/>
      <c r="L554" s="613">
        <f t="shared" si="22"/>
        <v>2</v>
      </c>
      <c r="M554" s="1795">
        <f t="shared" si="23"/>
        <v>1</v>
      </c>
      <c r="N554" s="2050"/>
      <c r="O554" s="2050">
        <v>38</v>
      </c>
      <c r="P554" s="404"/>
      <c r="Q554" s="2228"/>
      <c r="R554" s="404"/>
      <c r="S554" s="404"/>
      <c r="T554" s="404"/>
      <c r="U554" s="404"/>
    </row>
    <row r="555" spans="1:21" ht="12.6" customHeight="1" outlineLevel="1">
      <c r="A555" s="904">
        <v>43342</v>
      </c>
      <c r="B555" s="2204">
        <v>43333</v>
      </c>
      <c r="C555" s="904">
        <v>43363</v>
      </c>
      <c r="D555" s="904">
        <v>43363</v>
      </c>
      <c r="E555" s="367" t="s">
        <v>3334</v>
      </c>
      <c r="F555" s="404" t="s">
        <v>18091</v>
      </c>
      <c r="G555" s="404" t="s">
        <v>18092</v>
      </c>
      <c r="H555" s="404"/>
      <c r="I555" s="404"/>
      <c r="J555" s="404" t="s">
        <v>2831</v>
      </c>
      <c r="K555" s="404"/>
      <c r="L555" s="613">
        <f t="shared" si="22"/>
        <v>9</v>
      </c>
      <c r="M555" s="1795">
        <f t="shared" si="23"/>
        <v>6</v>
      </c>
      <c r="N555" s="2050"/>
      <c r="O555" s="2050">
        <v>39</v>
      </c>
      <c r="P555" s="404"/>
      <c r="Q555" s="2228"/>
      <c r="R555" s="404"/>
      <c r="S555" s="404"/>
      <c r="T555" s="404"/>
      <c r="U555" s="404"/>
    </row>
    <row r="556" spans="1:21" ht="12.6" customHeight="1" outlineLevel="1">
      <c r="A556" s="905">
        <v>43353</v>
      </c>
      <c r="B556" s="2229">
        <v>43329</v>
      </c>
      <c r="C556" s="905">
        <v>43353</v>
      </c>
      <c r="D556" s="905">
        <v>43353</v>
      </c>
      <c r="E556" s="367" t="s">
        <v>3334</v>
      </c>
      <c r="F556" s="404" t="s">
        <v>18093</v>
      </c>
      <c r="G556" s="404" t="s">
        <v>18094</v>
      </c>
      <c r="H556" s="404" t="s">
        <v>18095</v>
      </c>
      <c r="I556" s="404"/>
      <c r="J556" s="404" t="s">
        <v>2042</v>
      </c>
      <c r="K556" s="404"/>
      <c r="L556" s="613">
        <f t="shared" si="22"/>
        <v>24</v>
      </c>
      <c r="M556" s="1795">
        <f t="shared" si="23"/>
        <v>15</v>
      </c>
      <c r="N556" s="2050"/>
      <c r="O556" s="2050">
        <v>40</v>
      </c>
      <c r="P556" s="404"/>
      <c r="Q556" s="2228"/>
      <c r="R556" s="404"/>
      <c r="S556" s="404"/>
      <c r="T556" s="404"/>
      <c r="U556" s="404"/>
    </row>
    <row r="557" spans="1:21" ht="12.6" customHeight="1" outlineLevel="1">
      <c r="A557" s="904">
        <v>43354</v>
      </c>
      <c r="B557" s="2204">
        <v>43314</v>
      </c>
      <c r="C557" s="904">
        <v>43328</v>
      </c>
      <c r="D557" s="904">
        <v>43346</v>
      </c>
      <c r="E557" s="367" t="s">
        <v>3335</v>
      </c>
      <c r="F557" s="404" t="s">
        <v>17883</v>
      </c>
      <c r="G557" s="404" t="s">
        <v>18096</v>
      </c>
      <c r="H557" s="404"/>
      <c r="I557" s="404"/>
      <c r="J557" s="404" t="s">
        <v>2969</v>
      </c>
      <c r="K557" s="404"/>
      <c r="L557" s="613">
        <f t="shared" si="22"/>
        <v>40</v>
      </c>
      <c r="M557" s="1795">
        <f t="shared" si="23"/>
        <v>27</v>
      </c>
      <c r="N557" s="2050"/>
      <c r="O557" s="2050">
        <v>41</v>
      </c>
      <c r="P557" s="404"/>
      <c r="Q557" s="2228"/>
      <c r="R557" s="404"/>
      <c r="S557" s="404"/>
      <c r="T557" s="404"/>
      <c r="U557" s="404"/>
    </row>
    <row r="558" spans="1:21" ht="12.6" customHeight="1" outlineLevel="1">
      <c r="A558" s="905">
        <v>43355</v>
      </c>
      <c r="B558" s="2204">
        <v>43325</v>
      </c>
      <c r="C558" s="904">
        <v>43353</v>
      </c>
      <c r="D558" s="904">
        <v>43356</v>
      </c>
      <c r="E558" s="367" t="s">
        <v>3334</v>
      </c>
      <c r="F558" s="404" t="s">
        <v>18097</v>
      </c>
      <c r="G558" s="404" t="s">
        <v>18098</v>
      </c>
      <c r="H558" s="404" t="s">
        <v>12494</v>
      </c>
      <c r="I558" s="404"/>
      <c r="J558" s="404" t="s">
        <v>2969</v>
      </c>
      <c r="K558" s="404"/>
      <c r="L558" s="613">
        <f t="shared" si="22"/>
        <v>30</v>
      </c>
      <c r="M558" s="1795">
        <f t="shared" si="23"/>
        <v>21</v>
      </c>
      <c r="N558" s="2050"/>
      <c r="O558" s="2050">
        <v>42</v>
      </c>
      <c r="P558" s="404"/>
      <c r="Q558" s="2228"/>
      <c r="R558" s="404"/>
      <c r="S558" s="404"/>
      <c r="T558" s="404"/>
      <c r="U558" s="404"/>
    </row>
    <row r="559" spans="1:21" ht="12.6" customHeight="1" outlineLevel="1">
      <c r="A559" s="905">
        <v>43355</v>
      </c>
      <c r="B559" s="2229">
        <v>43343</v>
      </c>
      <c r="C559" s="905">
        <v>43356</v>
      </c>
      <c r="D559" s="905">
        <v>43356</v>
      </c>
      <c r="E559" s="367" t="s">
        <v>3334</v>
      </c>
      <c r="F559" s="404" t="s">
        <v>13390</v>
      </c>
      <c r="G559" s="404" t="s">
        <v>18099</v>
      </c>
      <c r="H559" s="404"/>
      <c r="I559" s="404"/>
      <c r="J559" s="404" t="s">
        <v>3879</v>
      </c>
      <c r="K559" s="404"/>
      <c r="L559" s="613">
        <f t="shared" si="22"/>
        <v>12</v>
      </c>
      <c r="M559" s="1795">
        <f t="shared" si="23"/>
        <v>7</v>
      </c>
      <c r="N559" s="2050"/>
      <c r="O559" s="2050">
        <v>43</v>
      </c>
      <c r="P559" s="404"/>
      <c r="Q559" s="2228"/>
      <c r="R559" s="404"/>
      <c r="S559" s="404"/>
      <c r="T559" s="404"/>
      <c r="U559" s="404"/>
    </row>
    <row r="560" spans="1:21" ht="12.6" customHeight="1" outlineLevel="1">
      <c r="A560" s="905">
        <v>43357</v>
      </c>
      <c r="B560" s="2229">
        <v>43341</v>
      </c>
      <c r="C560" s="905">
        <v>43357</v>
      </c>
      <c r="D560" s="904">
        <v>43374</v>
      </c>
      <c r="E560" s="367" t="s">
        <v>3334</v>
      </c>
      <c r="F560" s="404" t="s">
        <v>18100</v>
      </c>
      <c r="G560" s="404" t="s">
        <v>18101</v>
      </c>
      <c r="H560" s="404" t="s">
        <v>12604</v>
      </c>
      <c r="I560" s="404"/>
      <c r="J560" s="404" t="s">
        <v>2042</v>
      </c>
      <c r="K560" s="404"/>
      <c r="L560" s="613">
        <f t="shared" si="22"/>
        <v>16</v>
      </c>
      <c r="M560" s="1795">
        <f t="shared" si="23"/>
        <v>11</v>
      </c>
      <c r="N560" s="2050"/>
      <c r="O560" s="2050">
        <v>44</v>
      </c>
      <c r="P560" s="404"/>
      <c r="Q560" s="2228"/>
      <c r="R560" s="404"/>
      <c r="S560" s="404"/>
      <c r="T560" s="404"/>
      <c r="U560" s="404"/>
    </row>
    <row r="561" spans="1:32" ht="12.6" customHeight="1" outlineLevel="1">
      <c r="A561" s="905">
        <v>43357</v>
      </c>
      <c r="B561" s="2204">
        <v>43339</v>
      </c>
      <c r="C561" s="904">
        <v>43364</v>
      </c>
      <c r="D561" s="904">
        <v>43370</v>
      </c>
      <c r="E561" s="367" t="s">
        <v>3334</v>
      </c>
      <c r="F561" s="2109" t="s">
        <v>18045</v>
      </c>
      <c r="G561" s="404" t="s">
        <v>18102</v>
      </c>
      <c r="H561" s="404" t="s">
        <v>14872</v>
      </c>
      <c r="I561" s="404"/>
      <c r="J561" s="404" t="s">
        <v>2969</v>
      </c>
      <c r="K561" s="404"/>
      <c r="L561" s="613">
        <f t="shared" si="22"/>
        <v>18</v>
      </c>
      <c r="M561" s="1795">
        <f t="shared" si="23"/>
        <v>13</v>
      </c>
      <c r="N561" s="2050"/>
      <c r="O561" s="2050">
        <v>45</v>
      </c>
      <c r="P561" s="404"/>
      <c r="Q561" s="2228"/>
      <c r="R561" s="404"/>
      <c r="S561" s="404"/>
      <c r="T561" s="404"/>
      <c r="U561" s="404"/>
      <c r="V561" s="404"/>
      <c r="W561" s="2227"/>
      <c r="X561" s="404"/>
      <c r="Y561" s="404"/>
      <c r="Z561" s="404"/>
      <c r="AA561" s="404"/>
      <c r="AB561" s="404"/>
      <c r="AC561" s="404"/>
      <c r="AD561" s="404"/>
      <c r="AE561" s="404"/>
      <c r="AF561" s="404"/>
    </row>
    <row r="562" spans="1:32" ht="12.6" customHeight="1" outlineLevel="1">
      <c r="A562" s="905">
        <v>43361</v>
      </c>
      <c r="B562" s="2204">
        <v>43342</v>
      </c>
      <c r="C562" s="904">
        <v>43373</v>
      </c>
      <c r="D562" s="904">
        <v>43374</v>
      </c>
      <c r="E562" s="367" t="s">
        <v>3334</v>
      </c>
      <c r="F562" s="404" t="s">
        <v>18103</v>
      </c>
      <c r="G562" s="404" t="s">
        <v>18104</v>
      </c>
      <c r="H562" s="404"/>
      <c r="I562" s="404"/>
      <c r="J562" s="404" t="s">
        <v>2969</v>
      </c>
      <c r="K562" s="404"/>
      <c r="L562" s="613">
        <f t="shared" si="22"/>
        <v>19</v>
      </c>
      <c r="M562" s="1795">
        <f t="shared" si="23"/>
        <v>12</v>
      </c>
      <c r="N562" s="2050"/>
      <c r="O562" s="2050">
        <v>46</v>
      </c>
      <c r="P562" s="404"/>
      <c r="Q562" s="2228"/>
      <c r="R562" s="404"/>
      <c r="S562" s="404"/>
      <c r="T562" s="404"/>
      <c r="U562" s="404"/>
      <c r="V562" s="404"/>
      <c r="W562" s="2230"/>
      <c r="X562" s="404"/>
      <c r="Y562" s="404"/>
      <c r="Z562" s="404"/>
      <c r="AA562" s="404"/>
      <c r="AB562" s="404"/>
      <c r="AC562" s="404"/>
      <c r="AD562" s="404"/>
      <c r="AE562" s="404"/>
      <c r="AF562" s="404"/>
    </row>
    <row r="563" spans="1:32" ht="12.6" customHeight="1" outlineLevel="1">
      <c r="A563" s="905">
        <v>43361</v>
      </c>
      <c r="B563" s="2204">
        <v>43342</v>
      </c>
      <c r="C563" s="907">
        <v>43372</v>
      </c>
      <c r="D563" s="904">
        <v>43372</v>
      </c>
      <c r="E563" s="427" t="s">
        <v>3334</v>
      </c>
      <c r="F563" s="421" t="s">
        <v>18105</v>
      </c>
      <c r="G563" s="421" t="s">
        <v>18106</v>
      </c>
      <c r="H563" s="421" t="s">
        <v>12632</v>
      </c>
      <c r="I563" s="421"/>
      <c r="J563" s="404" t="s">
        <v>2034</v>
      </c>
      <c r="K563" s="404"/>
      <c r="L563" s="613">
        <f t="shared" si="22"/>
        <v>19</v>
      </c>
      <c r="M563" s="1795">
        <f t="shared" si="23"/>
        <v>12</v>
      </c>
      <c r="N563" s="2050"/>
      <c r="O563" s="2050">
        <v>47</v>
      </c>
      <c r="P563" s="404"/>
      <c r="Q563" s="2228"/>
      <c r="R563" s="404"/>
      <c r="S563" s="404"/>
      <c r="T563" s="404"/>
      <c r="U563" s="404"/>
      <c r="V563" s="404"/>
      <c r="W563" s="2227"/>
      <c r="X563" s="404"/>
      <c r="Y563" s="404"/>
      <c r="Z563" s="404"/>
      <c r="AA563" s="404"/>
      <c r="AB563" s="404"/>
      <c r="AC563" s="404"/>
      <c r="AD563" s="404"/>
      <c r="AE563" s="404"/>
      <c r="AF563" s="404"/>
    </row>
    <row r="564" spans="1:32" ht="12.6" customHeight="1" outlineLevel="1">
      <c r="A564" s="905">
        <v>43362</v>
      </c>
      <c r="B564" s="2204">
        <v>43333</v>
      </c>
      <c r="C564" s="907">
        <v>43363</v>
      </c>
      <c r="D564" s="904">
        <v>43363</v>
      </c>
      <c r="E564" s="427" t="s">
        <v>3334</v>
      </c>
      <c r="F564" s="421" t="s">
        <v>18107</v>
      </c>
      <c r="G564" s="421" t="s">
        <v>18108</v>
      </c>
      <c r="H564" s="421" t="s">
        <v>3660</v>
      </c>
      <c r="I564" s="421"/>
      <c r="J564" s="404" t="s">
        <v>2034</v>
      </c>
      <c r="K564" s="404"/>
      <c r="L564" s="613">
        <f t="shared" si="22"/>
        <v>29</v>
      </c>
      <c r="M564" s="1795">
        <f t="shared" si="23"/>
        <v>20</v>
      </c>
      <c r="N564" s="2050"/>
      <c r="O564" s="2050">
        <v>48</v>
      </c>
      <c r="P564" s="404"/>
      <c r="Q564" s="2228"/>
      <c r="R564" s="404"/>
      <c r="S564" s="404"/>
      <c r="T564" s="404"/>
      <c r="U564" s="404"/>
      <c r="V564" s="404"/>
      <c r="W564" s="2227"/>
      <c r="X564" s="404"/>
      <c r="Y564" s="404"/>
      <c r="Z564" s="404"/>
      <c r="AA564" s="404"/>
      <c r="AB564" s="404"/>
      <c r="AC564" s="404"/>
      <c r="AD564" s="404"/>
      <c r="AE564" s="404"/>
      <c r="AF564" s="404"/>
    </row>
    <row r="565" spans="1:32" ht="12.6" customHeight="1" outlineLevel="1">
      <c r="A565" s="905">
        <v>43361</v>
      </c>
      <c r="B565" s="2204">
        <v>43334</v>
      </c>
      <c r="C565" s="904">
        <v>43363</v>
      </c>
      <c r="D565" s="904">
        <v>43363</v>
      </c>
      <c r="E565" s="367" t="s">
        <v>3334</v>
      </c>
      <c r="F565" s="404" t="s">
        <v>12717</v>
      </c>
      <c r="G565" s="404" t="s">
        <v>18109</v>
      </c>
      <c r="H565" s="404" t="s">
        <v>12424</v>
      </c>
      <c r="I565" s="404"/>
      <c r="J565" s="404" t="s">
        <v>2831</v>
      </c>
      <c r="K565" s="404"/>
      <c r="L565" s="613">
        <f t="shared" si="22"/>
        <v>27</v>
      </c>
      <c r="M565" s="1795">
        <f t="shared" si="23"/>
        <v>18</v>
      </c>
      <c r="N565" s="2050"/>
      <c r="O565" s="2050">
        <v>49</v>
      </c>
      <c r="P565" s="404"/>
      <c r="Q565" s="2228"/>
      <c r="R565" s="404"/>
      <c r="S565" s="404"/>
      <c r="T565" s="404"/>
      <c r="U565" s="404"/>
      <c r="V565" s="404"/>
      <c r="W565" s="2230"/>
      <c r="X565" s="404"/>
      <c r="Y565" s="404"/>
      <c r="Z565" s="404"/>
      <c r="AA565" s="404"/>
      <c r="AB565" s="404"/>
      <c r="AC565" s="404"/>
      <c r="AD565" s="404"/>
      <c r="AE565" s="404"/>
      <c r="AF565" s="404"/>
    </row>
    <row r="566" spans="1:32" ht="12.6" customHeight="1" outlineLevel="1">
      <c r="A566" s="905">
        <v>43362</v>
      </c>
      <c r="B566" s="2229">
        <v>43340</v>
      </c>
      <c r="C566" s="905">
        <v>43371</v>
      </c>
      <c r="D566" s="905">
        <v>43371</v>
      </c>
      <c r="E566" s="367" t="s">
        <v>3334</v>
      </c>
      <c r="F566" s="404" t="s">
        <v>18110</v>
      </c>
      <c r="G566" s="404" t="s">
        <v>18111</v>
      </c>
      <c r="H566" s="404" t="s">
        <v>17816</v>
      </c>
      <c r="I566" s="404"/>
      <c r="J566" s="404" t="s">
        <v>2042</v>
      </c>
      <c r="K566" s="404"/>
      <c r="L566" s="613">
        <f t="shared" si="22"/>
        <v>22</v>
      </c>
      <c r="M566" s="1795">
        <f t="shared" si="23"/>
        <v>15</v>
      </c>
      <c r="N566" s="2050"/>
      <c r="O566" s="2050">
        <v>50</v>
      </c>
      <c r="P566" s="404"/>
      <c r="Q566" s="2228"/>
      <c r="R566" s="404"/>
      <c r="S566" s="404"/>
      <c r="T566" s="404"/>
      <c r="U566" s="404"/>
      <c r="V566" s="404"/>
      <c r="W566" s="2227"/>
      <c r="X566" s="404"/>
      <c r="Y566" s="404"/>
      <c r="Z566" s="404"/>
      <c r="AA566" s="404"/>
      <c r="AB566" s="404"/>
      <c r="AC566" s="404"/>
      <c r="AD566" s="404"/>
      <c r="AE566" s="404"/>
      <c r="AF566" s="404"/>
    </row>
    <row r="567" spans="1:32" ht="12.6" customHeight="1" outlineLevel="1">
      <c r="A567" s="905">
        <v>43363</v>
      </c>
      <c r="B567" s="2229">
        <v>43342</v>
      </c>
      <c r="C567" s="905">
        <v>43367</v>
      </c>
      <c r="D567" s="904">
        <v>43374</v>
      </c>
      <c r="E567" s="367" t="s">
        <v>3334</v>
      </c>
      <c r="F567" s="404" t="s">
        <v>18112</v>
      </c>
      <c r="G567" s="404" t="s">
        <v>18113</v>
      </c>
      <c r="H567" s="404"/>
      <c r="I567" s="404"/>
      <c r="J567" s="404" t="s">
        <v>2969</v>
      </c>
      <c r="K567" s="404"/>
      <c r="L567" s="613">
        <f t="shared" si="22"/>
        <v>21</v>
      </c>
      <c r="M567" s="1795">
        <f t="shared" si="23"/>
        <v>14</v>
      </c>
      <c r="N567" s="2050"/>
      <c r="O567" s="2050">
        <v>51</v>
      </c>
      <c r="P567" s="404"/>
      <c r="Q567" s="2228"/>
      <c r="R567" s="404"/>
      <c r="S567" s="404"/>
      <c r="T567" s="404"/>
      <c r="U567" s="404"/>
      <c r="V567" s="404"/>
      <c r="W567" s="2227"/>
      <c r="X567" s="404"/>
      <c r="Y567" s="404"/>
      <c r="Z567" s="404"/>
      <c r="AA567" s="404"/>
      <c r="AB567" s="404"/>
      <c r="AC567" s="404"/>
      <c r="AD567" s="404"/>
      <c r="AE567" s="404"/>
      <c r="AF567" s="404"/>
    </row>
    <row r="568" spans="1:32" ht="12.6" customHeight="1" outlineLevel="1">
      <c r="A568" s="904">
        <v>43368</v>
      </c>
      <c r="B568" s="2204">
        <v>43335</v>
      </c>
      <c r="C568" s="904">
        <v>43363</v>
      </c>
      <c r="D568" s="904">
        <v>43367</v>
      </c>
      <c r="E568" s="367" t="s">
        <v>3335</v>
      </c>
      <c r="F568" s="404" t="s">
        <v>18114</v>
      </c>
      <c r="G568" s="404" t="s">
        <v>18115</v>
      </c>
      <c r="H568" s="404" t="s">
        <v>3660</v>
      </c>
      <c r="I568" s="404" t="s">
        <v>12664</v>
      </c>
      <c r="J568" s="404" t="s">
        <v>2969</v>
      </c>
      <c r="K568" s="404"/>
      <c r="L568" s="613">
        <f t="shared" si="22"/>
        <v>33</v>
      </c>
      <c r="M568" s="1795">
        <f t="shared" si="23"/>
        <v>22</v>
      </c>
      <c r="N568" s="2050"/>
      <c r="O568" s="2050">
        <v>52</v>
      </c>
      <c r="P568" s="2050"/>
      <c r="Q568" s="404"/>
      <c r="R568" s="2228"/>
      <c r="S568" s="404"/>
      <c r="T568" s="404"/>
      <c r="U568" s="404"/>
      <c r="V568" s="404"/>
      <c r="W568" s="404"/>
      <c r="X568" s="2230"/>
      <c r="Y568" s="404"/>
      <c r="Z568" s="404"/>
      <c r="AA568" s="404"/>
      <c r="AB568" s="404"/>
      <c r="AC568" s="404"/>
      <c r="AD568" s="404"/>
      <c r="AE568" s="404"/>
      <c r="AF568" s="404"/>
    </row>
    <row r="569" spans="1:32" ht="12.6" customHeight="1" outlineLevel="1">
      <c r="A569" s="905">
        <v>43369</v>
      </c>
      <c r="B569" s="2229">
        <v>43340</v>
      </c>
      <c r="C569" s="905">
        <v>43371</v>
      </c>
      <c r="D569" s="905">
        <v>43371</v>
      </c>
      <c r="E569" s="367" t="s">
        <v>3334</v>
      </c>
      <c r="F569" s="404" t="s">
        <v>18116</v>
      </c>
      <c r="G569" s="404" t="s">
        <v>18117</v>
      </c>
      <c r="H569" s="404" t="s">
        <v>12632</v>
      </c>
      <c r="I569" s="404"/>
      <c r="J569" s="404" t="s">
        <v>2042</v>
      </c>
      <c r="K569" s="404"/>
      <c r="L569" s="613">
        <f t="shared" si="22"/>
        <v>29</v>
      </c>
      <c r="M569" s="1795">
        <f t="shared" si="23"/>
        <v>20</v>
      </c>
      <c r="N569" s="2050"/>
      <c r="O569" s="2050">
        <v>53</v>
      </c>
      <c r="P569" s="404"/>
      <c r="Q569" s="2228"/>
      <c r="R569" s="404"/>
      <c r="S569" s="404"/>
      <c r="T569" s="404"/>
      <c r="U569" s="404"/>
      <c r="V569" s="404"/>
      <c r="W569" s="2227"/>
      <c r="X569" s="404"/>
      <c r="Y569" s="404"/>
      <c r="Z569" s="404"/>
      <c r="AA569" s="404"/>
      <c r="AB569" s="404"/>
      <c r="AC569" s="404"/>
      <c r="AD569" s="404"/>
      <c r="AE569" s="404"/>
      <c r="AF569" s="404"/>
    </row>
    <row r="570" spans="1:32" ht="12.6" customHeight="1" outlineLevel="1">
      <c r="A570" s="905">
        <v>43342</v>
      </c>
      <c r="B570" s="2204">
        <v>43329</v>
      </c>
      <c r="C570" s="904">
        <v>43343</v>
      </c>
      <c r="D570" s="904">
        <v>43343</v>
      </c>
      <c r="E570" s="367" t="s">
        <v>3334</v>
      </c>
      <c r="F570" s="404" t="s">
        <v>2588</v>
      </c>
      <c r="G570" s="404" t="s">
        <v>18066</v>
      </c>
      <c r="H570" s="404" t="s">
        <v>12494</v>
      </c>
      <c r="I570" s="404"/>
      <c r="J570" s="404" t="s">
        <v>2969</v>
      </c>
      <c r="K570" s="404"/>
      <c r="L570" s="613">
        <f t="shared" si="22"/>
        <v>13</v>
      </c>
      <c r="M570" s="1795">
        <f t="shared" si="23"/>
        <v>8</v>
      </c>
      <c r="N570" s="2050"/>
      <c r="O570" s="2050">
        <v>54</v>
      </c>
      <c r="P570" s="404"/>
      <c r="Q570" s="2228"/>
      <c r="R570" s="404"/>
      <c r="S570" s="404"/>
      <c r="T570" s="404"/>
      <c r="U570" s="404"/>
      <c r="V570" s="404"/>
      <c r="W570" s="2227"/>
      <c r="X570" s="404"/>
      <c r="Y570" s="404"/>
      <c r="Z570" s="404"/>
      <c r="AA570" s="404"/>
      <c r="AB570" s="404"/>
      <c r="AC570" s="404"/>
      <c r="AD570" s="404"/>
      <c r="AE570" s="404"/>
      <c r="AF570" s="404"/>
    </row>
    <row r="571" spans="1:32" ht="12.6" customHeight="1">
      <c r="A571" s="904">
        <v>43353</v>
      </c>
      <c r="B571" s="2053">
        <v>43353</v>
      </c>
      <c r="C571" s="904">
        <v>43353</v>
      </c>
      <c r="D571" s="367"/>
      <c r="E571" s="367" t="s">
        <v>3334</v>
      </c>
      <c r="F571" s="404" t="s">
        <v>3354</v>
      </c>
      <c r="G571" s="404" t="s">
        <v>14891</v>
      </c>
      <c r="H571" s="404"/>
      <c r="I571" s="404"/>
      <c r="J571" s="404" t="s">
        <v>2033</v>
      </c>
      <c r="K571" s="404"/>
      <c r="L571" s="613">
        <f t="shared" si="22"/>
        <v>0</v>
      </c>
      <c r="M571" s="1795">
        <f t="shared" si="23"/>
        <v>0</v>
      </c>
      <c r="N571" s="2050"/>
      <c r="O571" s="2050">
        <v>1</v>
      </c>
      <c r="P571" s="2082" t="s">
        <v>18118</v>
      </c>
      <c r="Q571" s="2118">
        <f>AVERAGE($L$571:$L$610)</f>
        <v>14.15</v>
      </c>
      <c r="R571" s="2225">
        <f>COUNT($B$571:$B$610)</f>
        <v>40</v>
      </c>
      <c r="S571" s="2225">
        <f>COUNTIF($E$571:$E$610,$S$1)</f>
        <v>28</v>
      </c>
      <c r="T571" s="2225">
        <f>COUNTIF($E$571:$E$610,$T$1)</f>
        <v>12</v>
      </c>
      <c r="U571" s="2225">
        <f>R571-S571-T571</f>
        <v>0</v>
      </c>
      <c r="V571" s="398"/>
      <c r="W571" s="2101">
        <f>COUNTIF($J$571:$J$610, W$1)</f>
        <v>7</v>
      </c>
      <c r="X571" s="2101">
        <f>COUNTIF($J$571:$J$610, X$1)</f>
        <v>6</v>
      </c>
      <c r="Y571" s="2101">
        <f>COUNTIF($J$571:$J$610, Y$1)</f>
        <v>9</v>
      </c>
      <c r="Z571" s="2101">
        <f>COUNTIF($J$571:$J$610, Z$1)</f>
        <v>5</v>
      </c>
      <c r="AA571" s="2101"/>
      <c r="AB571" s="2101">
        <f>COUNTIF($J$571:$J$610, AB$1)</f>
        <v>7</v>
      </c>
      <c r="AC571" s="2101">
        <f>COUNTIF($J$571:$J$610, AC$1)</f>
        <v>0</v>
      </c>
      <c r="AD571" s="2101">
        <f>COUNTIF($J$571:$J$610, AD$1)</f>
        <v>6</v>
      </c>
      <c r="AE571" s="2101"/>
      <c r="AF571" s="613">
        <f>SUM(W571:AE571)</f>
        <v>40</v>
      </c>
    </row>
    <row r="572" spans="1:32" ht="12.6" customHeight="1" outlineLevel="1">
      <c r="A572" s="904">
        <v>43353</v>
      </c>
      <c r="B572" s="2053">
        <v>43350</v>
      </c>
      <c r="C572" s="905">
        <v>43360</v>
      </c>
      <c r="D572" s="905">
        <v>43360</v>
      </c>
      <c r="E572" s="367" t="s">
        <v>3334</v>
      </c>
      <c r="F572" s="2091" t="s">
        <v>15015</v>
      </c>
      <c r="G572" s="404" t="s">
        <v>18119</v>
      </c>
      <c r="H572" s="404"/>
      <c r="I572" s="404"/>
      <c r="J572" s="404" t="s">
        <v>2042</v>
      </c>
      <c r="K572" s="404"/>
      <c r="L572" s="613">
        <f t="shared" si="22"/>
        <v>3</v>
      </c>
      <c r="M572" s="1795">
        <f t="shared" si="23"/>
        <v>0</v>
      </c>
      <c r="N572" s="2050"/>
      <c r="O572" s="2050">
        <v>2</v>
      </c>
      <c r="P572" s="404"/>
      <c r="Q572" s="2228"/>
      <c r="R572" s="404"/>
      <c r="S572" s="404"/>
      <c r="T572" s="404"/>
      <c r="U572" s="404"/>
      <c r="V572" s="404"/>
      <c r="W572" s="2227"/>
      <c r="X572" s="404"/>
      <c r="Y572" s="404"/>
      <c r="Z572" s="404"/>
      <c r="AA572" s="404"/>
      <c r="AB572" s="404"/>
      <c r="AC572" s="404"/>
      <c r="AD572" s="404"/>
      <c r="AE572" s="404"/>
      <c r="AF572" s="404"/>
    </row>
    <row r="573" spans="1:32" ht="12.6" customHeight="1" outlineLevel="1">
      <c r="A573" s="904">
        <v>43356</v>
      </c>
      <c r="B573" s="2053">
        <v>43350</v>
      </c>
      <c r="C573" s="905">
        <v>43357</v>
      </c>
      <c r="D573" s="905">
        <v>43357</v>
      </c>
      <c r="E573" s="367" t="s">
        <v>3334</v>
      </c>
      <c r="F573" s="2091" t="s">
        <v>15015</v>
      </c>
      <c r="G573" s="404" t="s">
        <v>18120</v>
      </c>
      <c r="H573" s="404"/>
      <c r="I573" s="404"/>
      <c r="J573" s="404" t="s">
        <v>2042</v>
      </c>
      <c r="K573" s="404"/>
      <c r="L573" s="613">
        <f t="shared" si="22"/>
        <v>6</v>
      </c>
      <c r="M573" s="1795">
        <f t="shared" si="23"/>
        <v>3</v>
      </c>
      <c r="N573" s="2050"/>
      <c r="O573" s="2050">
        <v>3</v>
      </c>
      <c r="P573" s="404"/>
      <c r="Q573" s="2228"/>
      <c r="R573" s="404"/>
      <c r="S573" s="404"/>
      <c r="T573" s="404"/>
      <c r="U573" s="404"/>
      <c r="V573" s="404"/>
      <c r="W573" s="2227"/>
      <c r="X573" s="404"/>
      <c r="Y573" s="404"/>
      <c r="Z573" s="404"/>
      <c r="AA573" s="404"/>
      <c r="AB573" s="404"/>
      <c r="AC573" s="404"/>
      <c r="AD573" s="404"/>
      <c r="AE573" s="404"/>
      <c r="AF573" s="404"/>
    </row>
    <row r="574" spans="1:32" ht="12.6" customHeight="1" outlineLevel="1">
      <c r="A574" s="905">
        <v>43357</v>
      </c>
      <c r="B574" s="2053">
        <v>43350</v>
      </c>
      <c r="C574" s="904">
        <v>43380</v>
      </c>
      <c r="D574" s="904">
        <v>43380</v>
      </c>
      <c r="E574" s="367" t="s">
        <v>3334</v>
      </c>
      <c r="F574" s="404" t="s">
        <v>18121</v>
      </c>
      <c r="G574" s="404" t="s">
        <v>18122</v>
      </c>
      <c r="H574" s="404"/>
      <c r="I574" s="404"/>
      <c r="J574" s="404" t="s">
        <v>2033</v>
      </c>
      <c r="K574" s="404"/>
      <c r="L574" s="613">
        <f t="shared" si="22"/>
        <v>7</v>
      </c>
      <c r="M574" s="1795">
        <f t="shared" si="23"/>
        <v>4</v>
      </c>
      <c r="N574" s="2050"/>
      <c r="O574" s="2050">
        <v>4</v>
      </c>
      <c r="P574" s="404"/>
      <c r="Q574" s="404"/>
      <c r="R574" s="404"/>
      <c r="S574" s="404"/>
      <c r="T574" s="404"/>
      <c r="U574" s="404"/>
      <c r="V574" s="404"/>
      <c r="W574" s="404"/>
      <c r="X574" s="404"/>
      <c r="Y574" s="404"/>
      <c r="Z574" s="404"/>
      <c r="AA574" s="404"/>
      <c r="AB574" s="404"/>
      <c r="AC574" s="404"/>
      <c r="AD574" s="404"/>
      <c r="AE574" s="404"/>
      <c r="AF574" s="404"/>
    </row>
    <row r="575" spans="1:32" ht="12.6" customHeight="1" outlineLevel="1">
      <c r="A575" s="905">
        <v>43357</v>
      </c>
      <c r="B575" s="2063">
        <v>43356</v>
      </c>
      <c r="C575" s="905">
        <v>43386</v>
      </c>
      <c r="D575" s="905">
        <v>43386</v>
      </c>
      <c r="E575" s="367" t="s">
        <v>3334</v>
      </c>
      <c r="F575" s="404" t="s">
        <v>18123</v>
      </c>
      <c r="G575" s="404" t="s">
        <v>18124</v>
      </c>
      <c r="H575" s="404"/>
      <c r="I575" s="404"/>
      <c r="J575" s="404" t="s">
        <v>2039</v>
      </c>
      <c r="K575" s="404"/>
      <c r="L575" s="613">
        <f t="shared" si="22"/>
        <v>1</v>
      </c>
      <c r="M575" s="1795">
        <f t="shared" si="23"/>
        <v>0</v>
      </c>
      <c r="N575" s="2050"/>
      <c r="O575" s="2050">
        <v>5</v>
      </c>
      <c r="P575" s="404"/>
      <c r="Q575" s="2228"/>
      <c r="R575" s="404"/>
      <c r="S575" s="404"/>
      <c r="T575" s="404"/>
      <c r="U575" s="404"/>
      <c r="V575" s="404"/>
      <c r="W575" s="2227"/>
      <c r="X575" s="404"/>
      <c r="Y575" s="404"/>
      <c r="Z575" s="404"/>
      <c r="AA575" s="404"/>
      <c r="AB575" s="404"/>
      <c r="AC575" s="404"/>
      <c r="AD575" s="404"/>
      <c r="AE575" s="404"/>
      <c r="AF575" s="404"/>
    </row>
    <row r="576" spans="1:32" ht="12.6" customHeight="1" outlineLevel="1">
      <c r="A576" s="904">
        <v>43350</v>
      </c>
      <c r="B576" s="2053">
        <v>43346</v>
      </c>
      <c r="C576" s="904">
        <v>43353</v>
      </c>
      <c r="D576" s="904">
        <v>43353</v>
      </c>
      <c r="E576" s="367" t="s">
        <v>3335</v>
      </c>
      <c r="F576" s="404" t="s">
        <v>13688</v>
      </c>
      <c r="G576" s="404" t="s">
        <v>18125</v>
      </c>
      <c r="H576" s="404"/>
      <c r="I576" s="404"/>
      <c r="J576" s="404" t="s">
        <v>2831</v>
      </c>
      <c r="K576" s="404"/>
      <c r="L576" s="613">
        <f t="shared" si="22"/>
        <v>4</v>
      </c>
      <c r="M576" s="1795">
        <f t="shared" si="23"/>
        <v>3</v>
      </c>
      <c r="N576" s="2050"/>
      <c r="O576" s="2050">
        <v>6</v>
      </c>
      <c r="P576" s="404"/>
      <c r="Q576" s="2228"/>
      <c r="R576" s="404"/>
      <c r="S576" s="404"/>
      <c r="T576" s="404"/>
      <c r="U576" s="404"/>
      <c r="V576" s="404"/>
      <c r="W576" s="2230"/>
      <c r="X576" s="404"/>
      <c r="Y576" s="404"/>
      <c r="Z576" s="404"/>
      <c r="AA576" s="404"/>
      <c r="AB576" s="404"/>
      <c r="AC576" s="404"/>
      <c r="AD576" s="404"/>
      <c r="AE576" s="404"/>
      <c r="AF576" s="404"/>
    </row>
    <row r="577" spans="1:21" ht="12.6" customHeight="1" outlineLevel="1">
      <c r="A577" s="905">
        <v>43357</v>
      </c>
      <c r="B577" s="2053">
        <v>43353</v>
      </c>
      <c r="C577" s="904">
        <v>43361</v>
      </c>
      <c r="D577" s="904">
        <v>43361</v>
      </c>
      <c r="E577" s="367" t="s">
        <v>3335</v>
      </c>
      <c r="F577" s="404" t="s">
        <v>18126</v>
      </c>
      <c r="G577" s="404" t="s">
        <v>18127</v>
      </c>
      <c r="H577" s="404"/>
      <c r="I577" s="404"/>
      <c r="J577" s="404" t="s">
        <v>2831</v>
      </c>
      <c r="K577" s="404"/>
      <c r="L577" s="613">
        <f t="shared" si="22"/>
        <v>4</v>
      </c>
      <c r="M577" s="1795">
        <f t="shared" si="23"/>
        <v>3</v>
      </c>
      <c r="N577" s="2050"/>
      <c r="O577" s="2050">
        <v>7</v>
      </c>
      <c r="P577" s="404"/>
      <c r="Q577" s="2228"/>
      <c r="R577" s="404"/>
      <c r="S577" s="404"/>
      <c r="T577" s="404"/>
      <c r="U577" s="404"/>
    </row>
    <row r="578" spans="1:21" ht="12.6" customHeight="1" outlineLevel="1">
      <c r="A578" s="905">
        <v>43361</v>
      </c>
      <c r="B578" s="2053">
        <v>43347</v>
      </c>
      <c r="C578" s="904">
        <v>43370</v>
      </c>
      <c r="D578" s="904">
        <v>43370</v>
      </c>
      <c r="E578" s="367" t="s">
        <v>3334</v>
      </c>
      <c r="F578" s="404" t="s">
        <v>18128</v>
      </c>
      <c r="G578" s="404" t="s">
        <v>18129</v>
      </c>
      <c r="H578" s="404"/>
      <c r="I578" s="404"/>
      <c r="J578" s="404" t="s">
        <v>2831</v>
      </c>
      <c r="K578" s="404"/>
      <c r="L578" s="613">
        <f t="shared" si="22"/>
        <v>14</v>
      </c>
      <c r="M578" s="1795">
        <f t="shared" si="23"/>
        <v>9</v>
      </c>
      <c r="N578" s="2050"/>
      <c r="O578" s="2050">
        <v>8</v>
      </c>
      <c r="P578" s="404"/>
      <c r="Q578" s="2228"/>
      <c r="R578" s="404"/>
      <c r="S578" s="404"/>
      <c r="T578" s="404"/>
      <c r="U578" s="404"/>
    </row>
    <row r="579" spans="1:21" ht="12.6" customHeight="1" outlineLevel="1">
      <c r="A579" s="905">
        <v>43361</v>
      </c>
      <c r="B579" s="2063">
        <v>43357</v>
      </c>
      <c r="C579" s="905">
        <v>43364</v>
      </c>
      <c r="D579" s="905">
        <v>43388</v>
      </c>
      <c r="E579" s="367" t="s">
        <v>3334</v>
      </c>
      <c r="F579" s="404" t="s">
        <v>18130</v>
      </c>
      <c r="G579" s="404" t="s">
        <v>18131</v>
      </c>
      <c r="H579" s="404"/>
      <c r="I579" s="404"/>
      <c r="J579" s="404" t="s">
        <v>2042</v>
      </c>
      <c r="K579" s="404"/>
      <c r="L579" s="613">
        <f t="shared" si="22"/>
        <v>4</v>
      </c>
      <c r="M579" s="1795">
        <f t="shared" si="23"/>
        <v>1</v>
      </c>
      <c r="N579" s="2050"/>
      <c r="O579" s="2050">
        <v>9</v>
      </c>
      <c r="P579" s="404"/>
      <c r="Q579" s="2228"/>
      <c r="R579" s="404"/>
      <c r="S579" s="404"/>
      <c r="T579" s="404"/>
      <c r="U579" s="404"/>
    </row>
    <row r="580" spans="1:21" ht="12.6" customHeight="1" outlineLevel="1">
      <c r="A580" s="905">
        <v>43362</v>
      </c>
      <c r="B580" s="2053">
        <v>43357</v>
      </c>
      <c r="C580" s="907">
        <v>43367</v>
      </c>
      <c r="D580" s="904">
        <v>43390</v>
      </c>
      <c r="E580" s="427" t="s">
        <v>3334</v>
      </c>
      <c r="F580" s="421" t="s">
        <v>3622</v>
      </c>
      <c r="G580" s="421" t="s">
        <v>18132</v>
      </c>
      <c r="H580" s="421" t="s">
        <v>18133</v>
      </c>
      <c r="I580" s="421"/>
      <c r="J580" s="404" t="s">
        <v>2034</v>
      </c>
      <c r="K580" s="404"/>
      <c r="L580" s="613">
        <f t="shared" si="22"/>
        <v>5</v>
      </c>
      <c r="M580" s="1795">
        <f t="shared" si="23"/>
        <v>2</v>
      </c>
      <c r="N580" s="2050"/>
      <c r="O580" s="2050">
        <v>10</v>
      </c>
      <c r="P580" s="404"/>
      <c r="Q580" s="2228"/>
      <c r="R580" s="404"/>
      <c r="S580" s="404"/>
      <c r="T580" s="404"/>
      <c r="U580" s="404"/>
    </row>
    <row r="581" spans="1:21" ht="12.6" customHeight="1" outlineLevel="1">
      <c r="A581" s="905">
        <v>43362</v>
      </c>
      <c r="B581" s="2053">
        <v>43353</v>
      </c>
      <c r="C581" s="904">
        <v>43383</v>
      </c>
      <c r="D581" s="904">
        <v>43383</v>
      </c>
      <c r="E581" s="367" t="s">
        <v>3335</v>
      </c>
      <c r="F581" s="404" t="s">
        <v>2202</v>
      </c>
      <c r="G581" s="404" t="s">
        <v>18134</v>
      </c>
      <c r="H581" s="404"/>
      <c r="I581" s="404"/>
      <c r="J581" s="404" t="s">
        <v>2969</v>
      </c>
      <c r="K581" s="404"/>
      <c r="L581" s="613">
        <f t="shared" si="22"/>
        <v>9</v>
      </c>
      <c r="M581" s="1795">
        <f t="shared" si="23"/>
        <v>6</v>
      </c>
      <c r="N581" s="2050"/>
      <c r="O581" s="2050">
        <v>11</v>
      </c>
      <c r="P581" s="404"/>
      <c r="Q581" s="2228"/>
      <c r="R581" s="404"/>
      <c r="S581" s="404"/>
      <c r="T581" s="404"/>
      <c r="U581" s="404"/>
    </row>
    <row r="582" spans="1:21" ht="12.6" customHeight="1" outlineLevel="1">
      <c r="A582" s="905">
        <v>43363</v>
      </c>
      <c r="B582" s="2053">
        <v>43349</v>
      </c>
      <c r="C582" s="904">
        <v>43379</v>
      </c>
      <c r="D582" s="904">
        <v>43379</v>
      </c>
      <c r="E582" s="367" t="s">
        <v>3334</v>
      </c>
      <c r="F582" s="404" t="s">
        <v>18135</v>
      </c>
      <c r="G582" s="404" t="s">
        <v>18136</v>
      </c>
      <c r="H582" s="404" t="s">
        <v>14832</v>
      </c>
      <c r="I582" s="404"/>
      <c r="J582" s="404" t="s">
        <v>2033</v>
      </c>
      <c r="K582" s="404"/>
      <c r="L582" s="613">
        <f t="shared" si="22"/>
        <v>14</v>
      </c>
      <c r="M582" s="1795">
        <f t="shared" si="23"/>
        <v>9</v>
      </c>
      <c r="N582" s="2050"/>
      <c r="O582" s="2050">
        <v>12</v>
      </c>
      <c r="P582" s="404"/>
      <c r="Q582" s="404"/>
      <c r="R582" s="404"/>
      <c r="S582" s="404"/>
      <c r="T582" s="404"/>
      <c r="U582" s="404"/>
    </row>
    <row r="583" spans="1:21" ht="12.6" customHeight="1" outlineLevel="1">
      <c r="A583" s="905">
        <v>43364</v>
      </c>
      <c r="B583" s="2053">
        <v>43354</v>
      </c>
      <c r="C583" s="904">
        <v>43384</v>
      </c>
      <c r="D583" s="904">
        <v>43384</v>
      </c>
      <c r="E583" s="367" t="s">
        <v>3334</v>
      </c>
      <c r="F583" s="404" t="s">
        <v>18137</v>
      </c>
      <c r="G583" s="404" t="s">
        <v>18138</v>
      </c>
      <c r="H583" s="404"/>
      <c r="I583" s="404"/>
      <c r="J583" s="404" t="s">
        <v>2039</v>
      </c>
      <c r="K583" s="404"/>
      <c r="L583" s="613">
        <f t="shared" si="22"/>
        <v>10</v>
      </c>
      <c r="M583" s="1795">
        <f t="shared" si="23"/>
        <v>7</v>
      </c>
      <c r="N583" s="2050"/>
      <c r="O583" s="2050">
        <v>13</v>
      </c>
      <c r="P583" s="404"/>
      <c r="Q583" s="404"/>
      <c r="R583" s="404"/>
      <c r="S583" s="404"/>
      <c r="T583" s="404"/>
      <c r="U583" s="404"/>
    </row>
    <row r="584" spans="1:21" ht="12.6" customHeight="1" outlineLevel="1">
      <c r="A584" s="905">
        <v>43368</v>
      </c>
      <c r="B584" s="2053">
        <v>43357</v>
      </c>
      <c r="C584" s="904">
        <v>43378</v>
      </c>
      <c r="D584" s="904">
        <v>43387</v>
      </c>
      <c r="E584" s="367" t="s">
        <v>3334</v>
      </c>
      <c r="F584" s="2109" t="s">
        <v>18139</v>
      </c>
      <c r="G584" s="404" t="s">
        <v>18140</v>
      </c>
      <c r="H584" s="404"/>
      <c r="I584" s="404"/>
      <c r="J584" s="404" t="s">
        <v>2039</v>
      </c>
      <c r="K584" s="404"/>
      <c r="L584" s="613">
        <f t="shared" si="22"/>
        <v>11</v>
      </c>
      <c r="M584" s="1795">
        <f t="shared" si="23"/>
        <v>6</v>
      </c>
      <c r="N584" s="2050"/>
      <c r="O584" s="2050">
        <v>14</v>
      </c>
      <c r="P584" s="404"/>
      <c r="Q584" s="404"/>
      <c r="R584" s="404"/>
      <c r="S584" s="404"/>
      <c r="T584" s="404"/>
      <c r="U584" s="404"/>
    </row>
    <row r="585" spans="1:21" ht="12.6" customHeight="1" outlineLevel="1">
      <c r="A585" s="905">
        <v>43368</v>
      </c>
      <c r="B585" s="2053">
        <v>43361</v>
      </c>
      <c r="C585" s="904">
        <v>43369</v>
      </c>
      <c r="D585" s="904">
        <v>43391</v>
      </c>
      <c r="E585" s="367" t="s">
        <v>3334</v>
      </c>
      <c r="F585" s="404" t="s">
        <v>18141</v>
      </c>
      <c r="G585" s="404" t="s">
        <v>18142</v>
      </c>
      <c r="H585" s="404"/>
      <c r="I585" s="404"/>
      <c r="J585" s="404" t="s">
        <v>2039</v>
      </c>
      <c r="K585" s="404"/>
      <c r="L585" s="613">
        <f t="shared" si="22"/>
        <v>7</v>
      </c>
      <c r="M585" s="1795">
        <f t="shared" si="23"/>
        <v>4</v>
      </c>
      <c r="N585" s="2050"/>
      <c r="O585" s="2050">
        <v>15</v>
      </c>
      <c r="P585" s="404"/>
      <c r="Q585" s="404"/>
      <c r="R585" s="404"/>
      <c r="S585" s="404"/>
      <c r="T585" s="404"/>
      <c r="U585" s="404"/>
    </row>
    <row r="586" spans="1:21" ht="12.6" customHeight="1" outlineLevel="1">
      <c r="A586" s="905">
        <v>43354</v>
      </c>
      <c r="B586" s="2053">
        <v>43353</v>
      </c>
      <c r="C586" s="904">
        <v>43368</v>
      </c>
      <c r="D586" s="904">
        <v>43368</v>
      </c>
      <c r="E586" s="367" t="s">
        <v>3334</v>
      </c>
      <c r="F586" s="404" t="s">
        <v>2547</v>
      </c>
      <c r="G586" s="404" t="s">
        <v>18143</v>
      </c>
      <c r="H586" s="404" t="s">
        <v>18144</v>
      </c>
      <c r="I586" s="404"/>
      <c r="J586" s="404" t="s">
        <v>2033</v>
      </c>
      <c r="K586" s="404"/>
      <c r="L586" s="613">
        <f t="shared" si="22"/>
        <v>1</v>
      </c>
      <c r="M586" s="1795">
        <f t="shared" si="23"/>
        <v>0</v>
      </c>
      <c r="N586" s="2050"/>
      <c r="O586" s="2050">
        <v>16</v>
      </c>
      <c r="P586" s="404"/>
      <c r="Q586" s="2228"/>
      <c r="R586" s="404"/>
      <c r="S586" s="404"/>
      <c r="T586" s="404"/>
      <c r="U586" s="404"/>
    </row>
    <row r="587" spans="1:21" ht="12.6" customHeight="1" outlineLevel="1">
      <c r="A587" s="904">
        <v>43368</v>
      </c>
      <c r="B587" s="2053">
        <v>43353</v>
      </c>
      <c r="C587" s="904">
        <v>43361</v>
      </c>
      <c r="D587" s="905">
        <v>43368</v>
      </c>
      <c r="E587" s="367" t="s">
        <v>3335</v>
      </c>
      <c r="F587" s="404" t="s">
        <v>2548</v>
      </c>
      <c r="G587" s="404" t="s">
        <v>18145</v>
      </c>
      <c r="H587" s="404"/>
      <c r="I587" s="404"/>
      <c r="J587" s="404" t="s">
        <v>2831</v>
      </c>
      <c r="K587" s="404"/>
      <c r="L587" s="613">
        <f t="shared" si="22"/>
        <v>15</v>
      </c>
      <c r="M587" s="1795">
        <f t="shared" si="23"/>
        <v>10</v>
      </c>
      <c r="N587" s="2050"/>
      <c r="O587" s="2050">
        <v>17</v>
      </c>
      <c r="P587" s="404"/>
      <c r="Q587" s="2228"/>
      <c r="R587" s="404"/>
      <c r="S587" s="404"/>
      <c r="T587" s="404"/>
      <c r="U587" s="404"/>
    </row>
    <row r="588" spans="1:21" ht="12.6" customHeight="1" outlineLevel="1">
      <c r="A588" s="904">
        <v>43368</v>
      </c>
      <c r="B588" s="2053">
        <v>43346</v>
      </c>
      <c r="C588" s="904">
        <v>43376</v>
      </c>
      <c r="D588" s="904">
        <v>43376</v>
      </c>
      <c r="E588" s="367" t="s">
        <v>3335</v>
      </c>
      <c r="F588" s="404" t="s">
        <v>18146</v>
      </c>
      <c r="G588" s="404" t="s">
        <v>18147</v>
      </c>
      <c r="H588" s="404" t="s">
        <v>12632</v>
      </c>
      <c r="I588" s="404"/>
      <c r="J588" s="404" t="s">
        <v>2042</v>
      </c>
      <c r="K588" s="404"/>
      <c r="L588" s="613">
        <f t="shared" si="22"/>
        <v>22</v>
      </c>
      <c r="M588" s="1795">
        <f t="shared" si="23"/>
        <v>15</v>
      </c>
      <c r="N588" s="2050"/>
      <c r="O588" s="2050">
        <v>18</v>
      </c>
      <c r="P588" s="404"/>
      <c r="Q588" s="2228"/>
      <c r="R588" s="404"/>
      <c r="S588" s="404"/>
      <c r="T588" s="404"/>
      <c r="U588" s="404"/>
    </row>
    <row r="589" spans="1:21" ht="12.6" customHeight="1" outlineLevel="1">
      <c r="A589" s="904">
        <v>43370</v>
      </c>
      <c r="B589" s="2053">
        <v>43362</v>
      </c>
      <c r="C589" s="904">
        <v>43391</v>
      </c>
      <c r="D589" s="904">
        <v>43392</v>
      </c>
      <c r="E589" s="367" t="s">
        <v>3335</v>
      </c>
      <c r="F589" s="404" t="s">
        <v>2628</v>
      </c>
      <c r="G589" s="404" t="s">
        <v>18148</v>
      </c>
      <c r="H589" s="404"/>
      <c r="I589" s="404"/>
      <c r="J589" s="404" t="s">
        <v>2039</v>
      </c>
      <c r="K589" s="404"/>
      <c r="L589" s="613">
        <f t="shared" si="22"/>
        <v>8</v>
      </c>
      <c r="M589" s="1795">
        <f t="shared" si="23"/>
        <v>5</v>
      </c>
      <c r="N589" s="2050"/>
      <c r="O589" s="2050">
        <v>19</v>
      </c>
      <c r="P589" s="404"/>
      <c r="Q589" s="404"/>
      <c r="R589" s="404"/>
      <c r="S589" s="404"/>
      <c r="T589" s="404"/>
      <c r="U589" s="404"/>
    </row>
    <row r="590" spans="1:21" ht="12.6" customHeight="1" outlineLevel="1">
      <c r="A590" s="904">
        <v>43370</v>
      </c>
      <c r="B590" s="2053">
        <v>43353</v>
      </c>
      <c r="C590" s="904">
        <v>43370</v>
      </c>
      <c r="D590" s="904">
        <v>43372</v>
      </c>
      <c r="E590" s="367" t="s">
        <v>3334</v>
      </c>
      <c r="F590" s="404" t="s">
        <v>18149</v>
      </c>
      <c r="G590" s="404" t="s">
        <v>18150</v>
      </c>
      <c r="H590" s="404" t="s">
        <v>3660</v>
      </c>
      <c r="I590" s="404"/>
      <c r="J590" s="404" t="s">
        <v>2831</v>
      </c>
      <c r="K590" s="404"/>
      <c r="L590" s="613">
        <f t="shared" si="22"/>
        <v>17</v>
      </c>
      <c r="M590" s="1795">
        <f t="shared" si="23"/>
        <v>12</v>
      </c>
      <c r="N590" s="2050"/>
      <c r="O590" s="2050">
        <v>20</v>
      </c>
      <c r="P590" s="404"/>
      <c r="Q590" s="2228"/>
      <c r="R590" s="404"/>
      <c r="S590" s="404"/>
      <c r="T590" s="404"/>
      <c r="U590" s="404"/>
    </row>
    <row r="591" spans="1:21" ht="12.6" customHeight="1" outlineLevel="1">
      <c r="A591" s="904">
        <v>43374</v>
      </c>
      <c r="B591" s="2053">
        <v>43354</v>
      </c>
      <c r="C591" s="904">
        <v>43384</v>
      </c>
      <c r="D591" s="904">
        <v>43384</v>
      </c>
      <c r="E591" s="367" t="s">
        <v>3334</v>
      </c>
      <c r="F591" s="404" t="s">
        <v>18151</v>
      </c>
      <c r="G591" s="404" t="s">
        <v>18152</v>
      </c>
      <c r="H591" s="404"/>
      <c r="I591" s="404"/>
      <c r="J591" s="404" t="s">
        <v>2033</v>
      </c>
      <c r="K591" s="404"/>
      <c r="L591" s="613">
        <f t="shared" si="22"/>
        <v>20</v>
      </c>
      <c r="M591" s="1795">
        <f t="shared" si="23"/>
        <v>13</v>
      </c>
      <c r="N591" s="2050"/>
      <c r="O591" s="2050">
        <v>21</v>
      </c>
      <c r="P591" s="404"/>
      <c r="Q591" s="404"/>
      <c r="R591" s="404"/>
      <c r="S591" s="404"/>
      <c r="T591" s="404"/>
      <c r="U591" s="404"/>
    </row>
    <row r="592" spans="1:21" ht="12.6" customHeight="1" outlineLevel="1">
      <c r="A592" s="904">
        <v>43374</v>
      </c>
      <c r="B592" s="2053">
        <v>43357</v>
      </c>
      <c r="C592" s="904">
        <v>43367</v>
      </c>
      <c r="D592" s="904">
        <v>43367</v>
      </c>
      <c r="E592" s="367" t="s">
        <v>3334</v>
      </c>
      <c r="F592" s="2096" t="s">
        <v>18153</v>
      </c>
      <c r="G592" s="404" t="s">
        <v>18154</v>
      </c>
      <c r="H592" s="404" t="s">
        <v>3660</v>
      </c>
      <c r="I592" s="404"/>
      <c r="J592" s="404" t="s">
        <v>2831</v>
      </c>
      <c r="K592" s="404"/>
      <c r="L592" s="613">
        <f t="shared" si="22"/>
        <v>17</v>
      </c>
      <c r="M592" s="1795">
        <f t="shared" si="23"/>
        <v>10</v>
      </c>
      <c r="N592" s="2050"/>
      <c r="O592" s="2050">
        <v>22</v>
      </c>
      <c r="P592" s="404"/>
      <c r="Q592" s="2228"/>
      <c r="R592" s="404"/>
      <c r="S592" s="404"/>
      <c r="T592" s="404"/>
      <c r="U592" s="404"/>
    </row>
    <row r="593" spans="1:21" ht="12.6" customHeight="1" outlineLevel="1">
      <c r="A593" s="904">
        <v>43374</v>
      </c>
      <c r="B593" s="2053">
        <v>43348</v>
      </c>
      <c r="C593" s="907">
        <v>43378</v>
      </c>
      <c r="D593" s="907">
        <v>43378</v>
      </c>
      <c r="E593" s="427" t="s">
        <v>3334</v>
      </c>
      <c r="F593" s="421" t="s">
        <v>18155</v>
      </c>
      <c r="G593" s="421" t="s">
        <v>18156</v>
      </c>
      <c r="H593" s="421" t="s">
        <v>18157</v>
      </c>
      <c r="I593" s="421"/>
      <c r="J593" s="404" t="s">
        <v>2034</v>
      </c>
      <c r="K593" s="404"/>
      <c r="L593" s="613">
        <f t="shared" si="22"/>
        <v>26</v>
      </c>
      <c r="M593" s="1795">
        <f t="shared" si="23"/>
        <v>17</v>
      </c>
      <c r="N593" s="2050"/>
      <c r="O593" s="2050">
        <v>23</v>
      </c>
      <c r="P593" s="404"/>
      <c r="Q593" s="2228"/>
      <c r="R593" s="404"/>
      <c r="S593" s="404"/>
      <c r="T593" s="404"/>
      <c r="U593" s="404"/>
    </row>
    <row r="594" spans="1:21" ht="12.6" customHeight="1" outlineLevel="1">
      <c r="A594" s="904">
        <v>43374</v>
      </c>
      <c r="B594" s="2053">
        <v>43370</v>
      </c>
      <c r="C594" s="903">
        <v>43371</v>
      </c>
      <c r="D594" s="903">
        <v>43371</v>
      </c>
      <c r="E594" s="367" t="s">
        <v>3334</v>
      </c>
      <c r="F594" s="2109" t="s">
        <v>18158</v>
      </c>
      <c r="G594" s="404" t="s">
        <v>18159</v>
      </c>
      <c r="H594" s="404"/>
      <c r="I594" s="404"/>
      <c r="J594" s="404" t="s">
        <v>2034</v>
      </c>
      <c r="K594" s="404"/>
      <c r="L594" s="613">
        <f t="shared" si="22"/>
        <v>4</v>
      </c>
      <c r="M594" s="1795">
        <f t="shared" si="23"/>
        <v>1</v>
      </c>
      <c r="N594" s="2050"/>
      <c r="O594" s="2050">
        <v>24</v>
      </c>
      <c r="P594" s="404"/>
      <c r="Q594" s="2228"/>
      <c r="R594" s="404"/>
      <c r="S594" s="404"/>
      <c r="T594" s="404"/>
      <c r="U594" s="404"/>
    </row>
    <row r="595" spans="1:21" ht="12.6" customHeight="1" outlineLevel="1">
      <c r="A595" s="904">
        <v>43375</v>
      </c>
      <c r="B595" s="2053">
        <v>43348</v>
      </c>
      <c r="C595" s="904">
        <v>43378</v>
      </c>
      <c r="D595" s="904">
        <v>43378</v>
      </c>
      <c r="E595" s="367" t="s">
        <v>3335</v>
      </c>
      <c r="F595" s="404" t="s">
        <v>18160</v>
      </c>
      <c r="G595" s="404" t="s">
        <v>18161</v>
      </c>
      <c r="H595" s="404"/>
      <c r="I595" s="404"/>
      <c r="J595" s="404" t="s">
        <v>2042</v>
      </c>
      <c r="K595" s="404"/>
      <c r="L595" s="613">
        <f t="shared" si="22"/>
        <v>27</v>
      </c>
      <c r="M595" s="1795">
        <f t="shared" si="23"/>
        <v>18</v>
      </c>
      <c r="N595" s="2050"/>
      <c r="O595" s="2050">
        <v>25</v>
      </c>
      <c r="P595" s="404"/>
      <c r="Q595" s="2228"/>
      <c r="R595" s="404"/>
      <c r="S595" s="404"/>
      <c r="T595" s="404"/>
      <c r="U595" s="404"/>
    </row>
    <row r="596" spans="1:21" ht="12.6" customHeight="1" outlineLevel="1">
      <c r="A596" s="904">
        <v>43375</v>
      </c>
      <c r="B596" s="2053">
        <v>43369</v>
      </c>
      <c r="C596" s="904">
        <v>43375</v>
      </c>
      <c r="D596" s="904">
        <v>43375</v>
      </c>
      <c r="E596" s="367" t="s">
        <v>3334</v>
      </c>
      <c r="F596" s="404" t="s">
        <v>18162</v>
      </c>
      <c r="G596" s="404" t="s">
        <v>18163</v>
      </c>
      <c r="H596" s="404"/>
      <c r="I596" s="404"/>
      <c r="J596" s="404" t="s">
        <v>2033</v>
      </c>
      <c r="K596" s="404"/>
      <c r="L596" s="613">
        <f t="shared" si="22"/>
        <v>6</v>
      </c>
      <c r="M596" s="1795">
        <f t="shared" si="23"/>
        <v>3</v>
      </c>
      <c r="N596" s="2050"/>
      <c r="O596" s="2050">
        <v>26</v>
      </c>
      <c r="P596" s="404"/>
      <c r="Q596" s="404"/>
      <c r="R596" s="404"/>
      <c r="S596" s="404"/>
      <c r="T596" s="404"/>
      <c r="U596" s="404"/>
    </row>
    <row r="597" spans="1:21" ht="12.6" customHeight="1" outlineLevel="1">
      <c r="A597" s="904">
        <v>43375</v>
      </c>
      <c r="B597" s="2053">
        <v>43364</v>
      </c>
      <c r="C597" s="904">
        <v>43390</v>
      </c>
      <c r="D597" s="904">
        <v>43395</v>
      </c>
      <c r="E597" s="367" t="s">
        <v>3335</v>
      </c>
      <c r="F597" s="404" t="s">
        <v>17873</v>
      </c>
      <c r="G597" s="404" t="s">
        <v>18164</v>
      </c>
      <c r="H597" s="404" t="s">
        <v>12912</v>
      </c>
      <c r="I597" s="404"/>
      <c r="J597" s="404" t="s">
        <v>2039</v>
      </c>
      <c r="K597" s="404"/>
      <c r="L597" s="613">
        <f t="shared" si="22"/>
        <v>11</v>
      </c>
      <c r="M597" s="1795">
        <f t="shared" si="23"/>
        <v>6</v>
      </c>
      <c r="N597" s="2050"/>
      <c r="O597" s="2050">
        <v>27</v>
      </c>
      <c r="P597" s="404"/>
      <c r="Q597" s="404"/>
      <c r="R597" s="404"/>
      <c r="S597" s="404"/>
      <c r="T597" s="404"/>
      <c r="U597" s="404"/>
    </row>
    <row r="598" spans="1:21" ht="12.6" customHeight="1" outlineLevel="1">
      <c r="A598" s="904">
        <v>43376</v>
      </c>
      <c r="B598" s="2053">
        <v>43347</v>
      </c>
      <c r="C598" s="904">
        <v>43374</v>
      </c>
      <c r="D598" s="904">
        <v>43377</v>
      </c>
      <c r="E598" s="367" t="s">
        <v>3335</v>
      </c>
      <c r="F598" s="404" t="s">
        <v>18165</v>
      </c>
      <c r="G598" s="404" t="s">
        <v>18166</v>
      </c>
      <c r="H598" s="404"/>
      <c r="I598" s="404"/>
      <c r="J598" s="404" t="s">
        <v>2969</v>
      </c>
      <c r="K598" s="404"/>
      <c r="L598" s="613">
        <f t="shared" si="22"/>
        <v>29</v>
      </c>
      <c r="M598" s="1795">
        <f t="shared" si="23"/>
        <v>20</v>
      </c>
      <c r="N598" s="2050"/>
      <c r="O598" s="2050">
        <v>28</v>
      </c>
      <c r="P598" s="404"/>
      <c r="Q598" s="2228"/>
      <c r="R598" s="404"/>
      <c r="S598" s="404"/>
      <c r="T598" s="404"/>
      <c r="U598" s="404"/>
    </row>
    <row r="599" spans="1:21" ht="12.6" customHeight="1" outlineLevel="1">
      <c r="A599" s="904">
        <v>43377</v>
      </c>
      <c r="B599" s="2063">
        <v>43369</v>
      </c>
      <c r="C599" s="905">
        <v>43399</v>
      </c>
      <c r="D599" s="905">
        <v>43399</v>
      </c>
      <c r="E599" s="367" t="s">
        <v>3334</v>
      </c>
      <c r="F599" s="404" t="s">
        <v>17733</v>
      </c>
      <c r="G599" s="404" t="s">
        <v>18167</v>
      </c>
      <c r="H599" s="404"/>
      <c r="I599" s="404"/>
      <c r="J599" s="404" t="s">
        <v>2042</v>
      </c>
      <c r="K599" s="404"/>
      <c r="L599" s="613">
        <f t="shared" si="22"/>
        <v>8</v>
      </c>
      <c r="M599" s="1795">
        <f t="shared" si="23"/>
        <v>5</v>
      </c>
      <c r="N599" s="2050"/>
      <c r="O599" s="2050">
        <v>29</v>
      </c>
      <c r="P599" s="404"/>
      <c r="Q599" s="2228"/>
      <c r="R599" s="404"/>
      <c r="S599" s="404"/>
      <c r="T599" s="404"/>
      <c r="U599" s="404"/>
    </row>
    <row r="600" spans="1:21" ht="12.6" customHeight="1" outlineLevel="1">
      <c r="A600" s="904">
        <v>43378</v>
      </c>
      <c r="B600" s="2053">
        <v>43370</v>
      </c>
      <c r="C600" s="904">
        <v>43396</v>
      </c>
      <c r="D600" s="907">
        <v>43400</v>
      </c>
      <c r="E600" s="367" t="s">
        <v>3334</v>
      </c>
      <c r="F600" s="404" t="s">
        <v>18168</v>
      </c>
      <c r="G600" s="404" t="s">
        <v>18169</v>
      </c>
      <c r="H600" s="404" t="s">
        <v>3660</v>
      </c>
      <c r="I600" s="404"/>
      <c r="J600" s="404" t="s">
        <v>2039</v>
      </c>
      <c r="K600" s="404"/>
      <c r="L600" s="613">
        <f t="shared" si="22"/>
        <v>8</v>
      </c>
      <c r="M600" s="1795">
        <f t="shared" si="23"/>
        <v>5</v>
      </c>
      <c r="N600" s="2050"/>
      <c r="O600" s="2050">
        <v>30</v>
      </c>
      <c r="P600" s="404"/>
      <c r="Q600" s="404"/>
      <c r="R600" s="404"/>
      <c r="S600" s="404"/>
      <c r="T600" s="404"/>
      <c r="U600" s="404"/>
    </row>
    <row r="601" spans="1:21" ht="12.6" customHeight="1" outlineLevel="1">
      <c r="A601" s="904">
        <v>43378</v>
      </c>
      <c r="B601" s="2063">
        <v>43354</v>
      </c>
      <c r="C601" s="904">
        <v>43378</v>
      </c>
      <c r="D601" s="905">
        <v>43384</v>
      </c>
      <c r="E601" s="367" t="s">
        <v>3335</v>
      </c>
      <c r="F601" s="404" t="s">
        <v>18170</v>
      </c>
      <c r="G601" s="404" t="s">
        <v>18171</v>
      </c>
      <c r="H601" s="404" t="s">
        <v>3660</v>
      </c>
      <c r="I601" s="404"/>
      <c r="J601" s="404" t="s">
        <v>2969</v>
      </c>
      <c r="K601" s="404"/>
      <c r="L601" s="613">
        <f t="shared" si="22"/>
        <v>24</v>
      </c>
      <c r="M601" s="1795">
        <f t="shared" si="23"/>
        <v>17</v>
      </c>
      <c r="N601" s="2050"/>
      <c r="O601" s="2050">
        <v>31</v>
      </c>
      <c r="P601" s="404"/>
      <c r="Q601" s="2228"/>
      <c r="R601" s="404"/>
      <c r="S601" s="404"/>
      <c r="T601" s="404"/>
      <c r="U601" s="404"/>
    </row>
    <row r="602" spans="1:21" ht="12.6" customHeight="1" outlineLevel="1">
      <c r="A602" s="904">
        <v>43381</v>
      </c>
      <c r="B602" s="2053">
        <v>43371</v>
      </c>
      <c r="C602" s="908">
        <v>43401</v>
      </c>
      <c r="D602" s="904">
        <v>43401</v>
      </c>
      <c r="E602" s="367" t="s">
        <v>3334</v>
      </c>
      <c r="F602" s="2096" t="s">
        <v>17164</v>
      </c>
      <c r="G602" s="404" t="s">
        <v>18172</v>
      </c>
      <c r="H602" s="404"/>
      <c r="I602" s="404"/>
      <c r="J602" s="404" t="s">
        <v>2033</v>
      </c>
      <c r="K602" s="404"/>
      <c r="L602" s="613">
        <f t="shared" si="22"/>
        <v>10</v>
      </c>
      <c r="M602" s="1795">
        <f t="shared" si="23"/>
        <v>5</v>
      </c>
      <c r="N602" s="2050"/>
      <c r="O602" s="2050">
        <v>32</v>
      </c>
      <c r="P602" s="404"/>
      <c r="Q602" s="404"/>
      <c r="R602" s="404"/>
      <c r="S602" s="404"/>
      <c r="T602" s="404"/>
      <c r="U602" s="404"/>
    </row>
    <row r="603" spans="1:21" ht="12.6" customHeight="1" outlineLevel="1">
      <c r="A603" s="904">
        <v>43382</v>
      </c>
      <c r="B603" s="2063">
        <v>43369</v>
      </c>
      <c r="C603" s="904">
        <v>43377</v>
      </c>
      <c r="D603" s="905">
        <v>43399</v>
      </c>
      <c r="E603" s="367" t="s">
        <v>3334</v>
      </c>
      <c r="F603" s="404" t="s">
        <v>18173</v>
      </c>
      <c r="G603" s="404" t="s">
        <v>18174</v>
      </c>
      <c r="H603" s="404" t="s">
        <v>12620</v>
      </c>
      <c r="I603" s="404"/>
      <c r="J603" s="404" t="s">
        <v>2042</v>
      </c>
      <c r="K603" s="404"/>
      <c r="L603" s="613">
        <f t="shared" si="22"/>
        <v>13</v>
      </c>
      <c r="M603" s="1795">
        <f t="shared" si="23"/>
        <v>8</v>
      </c>
      <c r="N603" s="2050"/>
      <c r="O603" s="2050">
        <v>33</v>
      </c>
      <c r="P603" s="404"/>
      <c r="Q603" s="2228"/>
      <c r="R603" s="404"/>
      <c r="S603" s="404"/>
      <c r="T603" s="404"/>
      <c r="U603" s="404"/>
    </row>
    <row r="604" spans="1:21" ht="12.6" customHeight="1" outlineLevel="1">
      <c r="A604" s="905">
        <v>43383</v>
      </c>
      <c r="B604" s="2063">
        <v>43354</v>
      </c>
      <c r="C604" s="905">
        <v>43384</v>
      </c>
      <c r="D604" s="905">
        <v>43384</v>
      </c>
      <c r="E604" s="367" t="s">
        <v>3334</v>
      </c>
      <c r="F604" s="404" t="s">
        <v>18175</v>
      </c>
      <c r="G604" s="404" t="s">
        <v>18176</v>
      </c>
      <c r="H604" s="404"/>
      <c r="I604" s="404"/>
      <c r="J604" s="404" t="s">
        <v>2042</v>
      </c>
      <c r="K604" s="404"/>
      <c r="L604" s="613">
        <f t="shared" si="22"/>
        <v>29</v>
      </c>
      <c r="M604" s="1795">
        <f t="shared" si="23"/>
        <v>20</v>
      </c>
      <c r="N604" s="2050"/>
      <c r="O604" s="2050">
        <v>34</v>
      </c>
      <c r="P604" s="404"/>
      <c r="Q604" s="2228"/>
      <c r="R604" s="404"/>
      <c r="S604" s="404"/>
      <c r="T604" s="404"/>
      <c r="U604" s="404"/>
    </row>
    <row r="605" spans="1:21" ht="12.6" customHeight="1" outlineLevel="1">
      <c r="A605" s="904">
        <v>43385</v>
      </c>
      <c r="B605" s="2053">
        <v>43361</v>
      </c>
      <c r="C605" s="907">
        <v>43377</v>
      </c>
      <c r="D605" s="907">
        <v>43392</v>
      </c>
      <c r="E605" s="427" t="s">
        <v>3334</v>
      </c>
      <c r="F605" s="2096" t="s">
        <v>17164</v>
      </c>
      <c r="G605" s="421" t="s">
        <v>18177</v>
      </c>
      <c r="H605" s="421" t="s">
        <v>3660</v>
      </c>
      <c r="I605" s="421"/>
      <c r="J605" s="404" t="s">
        <v>2034</v>
      </c>
      <c r="K605" s="404"/>
      <c r="L605" s="613">
        <f t="shared" si="22"/>
        <v>24</v>
      </c>
      <c r="M605" s="1795">
        <f t="shared" si="23"/>
        <v>17</v>
      </c>
      <c r="N605" s="2050"/>
      <c r="O605" s="2050">
        <v>35</v>
      </c>
      <c r="P605" s="404"/>
      <c r="Q605" s="2228"/>
      <c r="R605" s="404"/>
      <c r="S605" s="404"/>
      <c r="T605" s="404"/>
      <c r="U605" s="404"/>
    </row>
    <row r="606" spans="1:21" ht="12.75" customHeight="1" outlineLevel="1">
      <c r="A606" s="904">
        <v>43389</v>
      </c>
      <c r="B606" s="2053">
        <v>43357</v>
      </c>
      <c r="C606" s="904">
        <v>43367</v>
      </c>
      <c r="D606" s="904">
        <v>43387</v>
      </c>
      <c r="E606" s="367" t="s">
        <v>3334</v>
      </c>
      <c r="F606" s="2109" t="s">
        <v>18178</v>
      </c>
      <c r="G606" s="404" t="s">
        <v>18179</v>
      </c>
      <c r="H606" s="404" t="s">
        <v>18133</v>
      </c>
      <c r="I606" s="404" t="s">
        <v>18180</v>
      </c>
      <c r="J606" s="404" t="s">
        <v>2034</v>
      </c>
      <c r="K606" s="404"/>
      <c r="L606" s="613">
        <f t="shared" si="22"/>
        <v>32</v>
      </c>
      <c r="M606" s="1795">
        <f t="shared" si="23"/>
        <v>21</v>
      </c>
      <c r="N606" s="2050"/>
      <c r="O606" s="2050">
        <v>36</v>
      </c>
      <c r="P606" s="404"/>
      <c r="Q606" s="2228"/>
      <c r="R606" s="404"/>
      <c r="S606" s="404"/>
      <c r="T606" s="404"/>
      <c r="U606" s="404"/>
    </row>
    <row r="607" spans="1:21" ht="12.6" customHeight="1" outlineLevel="1">
      <c r="A607" s="905">
        <v>43395</v>
      </c>
      <c r="B607" s="2053">
        <v>43368</v>
      </c>
      <c r="C607" s="907">
        <v>43398</v>
      </c>
      <c r="D607" s="907">
        <v>43398</v>
      </c>
      <c r="E607" s="427" t="s">
        <v>3334</v>
      </c>
      <c r="F607" s="421" t="s">
        <v>18181</v>
      </c>
      <c r="G607" s="421" t="s">
        <v>18182</v>
      </c>
      <c r="H607" s="421"/>
      <c r="I607" s="421"/>
      <c r="J607" s="404" t="s">
        <v>2034</v>
      </c>
      <c r="K607" s="404"/>
      <c r="L607" s="613">
        <f t="shared" si="22"/>
        <v>27</v>
      </c>
      <c r="M607" s="1795">
        <f t="shared" si="23"/>
        <v>18</v>
      </c>
      <c r="N607" s="2050"/>
      <c r="O607" s="2050">
        <v>37</v>
      </c>
      <c r="P607" s="404"/>
      <c r="Q607" s="2228"/>
      <c r="R607" s="404"/>
      <c r="S607" s="404"/>
      <c r="T607" s="404"/>
      <c r="U607" s="404"/>
    </row>
    <row r="608" spans="1:21" ht="12.6" customHeight="1" outlineLevel="1">
      <c r="A608" s="905">
        <v>43395</v>
      </c>
      <c r="B608" s="2063">
        <v>43365</v>
      </c>
      <c r="C608" s="905">
        <v>43395</v>
      </c>
      <c r="D608" s="905">
        <v>43395</v>
      </c>
      <c r="E608" s="367" t="s">
        <v>3335</v>
      </c>
      <c r="F608" s="404" t="s">
        <v>18165</v>
      </c>
      <c r="G608" s="404" t="s">
        <v>18183</v>
      </c>
      <c r="H608" s="404" t="s">
        <v>3660</v>
      </c>
      <c r="I608" s="404"/>
      <c r="J608" s="404" t="s">
        <v>2042</v>
      </c>
      <c r="K608" s="404"/>
      <c r="L608" s="613">
        <f t="shared" si="22"/>
        <v>30</v>
      </c>
      <c r="M608" s="1795">
        <f t="shared" si="23"/>
        <v>20</v>
      </c>
      <c r="N608" s="2050"/>
      <c r="O608" s="2050">
        <v>38</v>
      </c>
      <c r="P608" s="404"/>
      <c r="Q608" s="2228"/>
      <c r="R608" s="404"/>
      <c r="S608" s="404"/>
      <c r="T608" s="404"/>
      <c r="U608" s="404"/>
    </row>
    <row r="609" spans="1:32" ht="12.6" customHeight="1" outlineLevel="1">
      <c r="A609" s="904">
        <v>43399</v>
      </c>
      <c r="B609" s="2053">
        <v>43371</v>
      </c>
      <c r="C609" s="904">
        <v>43378</v>
      </c>
      <c r="D609" s="904">
        <v>43399</v>
      </c>
      <c r="E609" s="367" t="s">
        <v>3335</v>
      </c>
      <c r="F609" s="404" t="s">
        <v>18184</v>
      </c>
      <c r="G609" s="404" t="s">
        <v>18185</v>
      </c>
      <c r="H609" s="404"/>
      <c r="I609" s="404"/>
      <c r="J609" s="404" t="s">
        <v>2969</v>
      </c>
      <c r="K609" s="404"/>
      <c r="L609" s="613">
        <f t="shared" si="22"/>
        <v>28</v>
      </c>
      <c r="M609" s="1795">
        <f t="shared" si="23"/>
        <v>19</v>
      </c>
      <c r="N609" s="2050"/>
      <c r="O609" s="2050">
        <v>39</v>
      </c>
      <c r="P609" s="404"/>
      <c r="Q609" s="2228"/>
      <c r="R609" s="404"/>
      <c r="S609" s="404"/>
      <c r="T609" s="404"/>
      <c r="U609" s="404"/>
      <c r="V609" s="404"/>
      <c r="W609" s="2227"/>
      <c r="X609" s="404"/>
      <c r="Y609" s="404"/>
      <c r="Z609" s="404"/>
      <c r="AA609" s="404"/>
      <c r="AB609" s="404"/>
      <c r="AC609" s="404"/>
      <c r="AD609" s="404"/>
      <c r="AE609" s="404"/>
      <c r="AF609" s="404"/>
    </row>
    <row r="610" spans="1:32" ht="12.6" customHeight="1" outlineLevel="1">
      <c r="A610" s="904">
        <v>43402</v>
      </c>
      <c r="B610" s="2053">
        <v>43371</v>
      </c>
      <c r="C610" s="904">
        <v>43395</v>
      </c>
      <c r="D610" s="904">
        <v>43402</v>
      </c>
      <c r="E610" s="367" t="s">
        <v>3334</v>
      </c>
      <c r="F610" s="404" t="s">
        <v>18186</v>
      </c>
      <c r="G610" s="404" t="s">
        <v>18187</v>
      </c>
      <c r="H610" s="404" t="s">
        <v>3660</v>
      </c>
      <c r="I610" s="404"/>
      <c r="J610" s="404" t="s">
        <v>2969</v>
      </c>
      <c r="K610" s="404"/>
      <c r="L610" s="613">
        <f t="shared" si="22"/>
        <v>31</v>
      </c>
      <c r="M610" s="1795">
        <f t="shared" si="23"/>
        <v>20</v>
      </c>
      <c r="N610" s="2050"/>
      <c r="O610" s="2050">
        <v>40</v>
      </c>
      <c r="P610" s="404"/>
      <c r="Q610" s="2228"/>
      <c r="R610" s="404"/>
      <c r="S610" s="404"/>
      <c r="T610" s="404"/>
      <c r="U610" s="404"/>
      <c r="V610" s="404"/>
      <c r="W610" s="2227"/>
      <c r="X610" s="404"/>
      <c r="Y610" s="404"/>
      <c r="Z610" s="404"/>
      <c r="AA610" s="404"/>
      <c r="AB610" s="404"/>
      <c r="AC610" s="404"/>
      <c r="AD610" s="404"/>
      <c r="AE610" s="404"/>
      <c r="AF610" s="404"/>
    </row>
    <row r="611" spans="1:32" ht="12.6" customHeight="1">
      <c r="A611" s="904">
        <v>43376</v>
      </c>
      <c r="B611" s="925">
        <v>43375</v>
      </c>
      <c r="C611" s="904">
        <v>43405</v>
      </c>
      <c r="D611" s="904">
        <v>43406</v>
      </c>
      <c r="E611" s="367" t="s">
        <v>3334</v>
      </c>
      <c r="F611" s="404" t="s">
        <v>17733</v>
      </c>
      <c r="G611" s="404" t="s">
        <v>18188</v>
      </c>
      <c r="H611" s="404"/>
      <c r="I611" s="404"/>
      <c r="J611" s="404" t="s">
        <v>2969</v>
      </c>
      <c r="K611" s="404"/>
      <c r="L611" s="613">
        <f t="shared" si="22"/>
        <v>1</v>
      </c>
      <c r="M611" s="1795">
        <f t="shared" si="23"/>
        <v>0</v>
      </c>
      <c r="N611" s="2050"/>
      <c r="O611" s="2050">
        <v>1</v>
      </c>
      <c r="P611" s="2082" t="s">
        <v>18189</v>
      </c>
      <c r="Q611" s="2118">
        <f>AVERAGE($L$611:$L$698)</f>
        <v>14.477272727272727</v>
      </c>
      <c r="R611" s="2225">
        <f>COUNT($B$611:$B$698)</f>
        <v>88</v>
      </c>
      <c r="S611" s="2225">
        <f>COUNTIF($E$611:$E$698,$S$1)</f>
        <v>69</v>
      </c>
      <c r="T611" s="2225">
        <f>COUNTIF($E$611:$E$698,$T$1)</f>
        <v>19</v>
      </c>
      <c r="U611" s="2225">
        <f>R611-S611-T611</f>
        <v>0</v>
      </c>
      <c r="V611" s="398"/>
      <c r="W611" s="2101">
        <f>COUNTIF($J$611:$J$698, W$1)</f>
        <v>10</v>
      </c>
      <c r="X611" s="2101">
        <f>COUNTIF($J$611:$J$698, X$1)</f>
        <v>20</v>
      </c>
      <c r="Y611" s="2101">
        <f>COUNTIF($J$611:$J$698, Y$1)</f>
        <v>23</v>
      </c>
      <c r="Z611" s="2101">
        <f>COUNTIF($J$611:$J$698, Z$1)</f>
        <v>18</v>
      </c>
      <c r="AA611" s="2101"/>
      <c r="AB611" s="2101">
        <f>COUNTIF($J$611:$J$698, AB$1)</f>
        <v>16</v>
      </c>
      <c r="AC611" s="2101">
        <f>COUNTIF($J$611:$J$698, AC$1)</f>
        <v>1</v>
      </c>
      <c r="AD611" s="2101"/>
      <c r="AE611" s="2101"/>
      <c r="AF611" s="613">
        <f>SUM(W611:AE611)</f>
        <v>88</v>
      </c>
    </row>
    <row r="612" spans="1:32" ht="12.6" customHeight="1" outlineLevel="1">
      <c r="A612" s="904">
        <v>43377</v>
      </c>
      <c r="B612" s="925">
        <v>43375</v>
      </c>
      <c r="C612" s="904">
        <v>43377</v>
      </c>
      <c r="D612" s="904">
        <v>43377</v>
      </c>
      <c r="E612" s="367" t="s">
        <v>3334</v>
      </c>
      <c r="F612" s="404" t="s">
        <v>2582</v>
      </c>
      <c r="G612" s="404" t="s">
        <v>18190</v>
      </c>
      <c r="H612" s="404"/>
      <c r="I612" s="404"/>
      <c r="J612" s="404" t="s">
        <v>2042</v>
      </c>
      <c r="K612" s="404"/>
      <c r="L612" s="613">
        <f t="shared" si="22"/>
        <v>2</v>
      </c>
      <c r="M612" s="1795">
        <f t="shared" si="23"/>
        <v>1</v>
      </c>
      <c r="N612" s="2050"/>
      <c r="O612" s="2050">
        <v>2</v>
      </c>
      <c r="P612" s="404"/>
      <c r="Q612" s="2228"/>
      <c r="R612" s="404"/>
      <c r="S612" s="404"/>
      <c r="T612" s="404"/>
      <c r="U612" s="404"/>
      <c r="V612" s="404"/>
      <c r="W612" s="2227"/>
      <c r="X612" s="404"/>
      <c r="Y612" s="404"/>
      <c r="Z612" s="404"/>
      <c r="AA612" s="404"/>
      <c r="AB612" s="404"/>
      <c r="AC612" s="404"/>
      <c r="AD612" s="404"/>
      <c r="AE612" s="404"/>
      <c r="AF612" s="404"/>
    </row>
    <row r="613" spans="1:32" ht="12.6" customHeight="1" outlineLevel="1">
      <c r="A613" s="904">
        <v>43378</v>
      </c>
      <c r="B613" s="925">
        <v>43375</v>
      </c>
      <c r="C613" s="904">
        <v>43402</v>
      </c>
      <c r="D613" s="904">
        <v>43406</v>
      </c>
      <c r="E613" s="367" t="s">
        <v>3335</v>
      </c>
      <c r="F613" s="404" t="s">
        <v>18191</v>
      </c>
      <c r="G613" s="404" t="s">
        <v>18192</v>
      </c>
      <c r="H613" s="404" t="s">
        <v>18193</v>
      </c>
      <c r="I613" s="404"/>
      <c r="J613" s="404" t="s">
        <v>2969</v>
      </c>
      <c r="K613" s="2"/>
      <c r="L613" s="613">
        <f t="shared" si="22"/>
        <v>3</v>
      </c>
      <c r="M613" s="1795">
        <f t="shared" si="23"/>
        <v>2</v>
      </c>
      <c r="N613" s="2050"/>
      <c r="O613" s="2050">
        <v>3</v>
      </c>
      <c r="P613" s="404"/>
      <c r="Q613" s="2228"/>
      <c r="R613" s="404"/>
      <c r="S613" s="404"/>
      <c r="T613" s="404"/>
      <c r="U613" s="404"/>
      <c r="V613" s="404"/>
      <c r="W613" s="2227"/>
      <c r="X613" s="404"/>
      <c r="Y613" s="404"/>
      <c r="Z613" s="404"/>
      <c r="AA613" s="404"/>
      <c r="AB613" s="404"/>
      <c r="AC613" s="404"/>
      <c r="AD613" s="404"/>
      <c r="AE613" s="404"/>
      <c r="AF613" s="404"/>
    </row>
    <row r="614" spans="1:32" ht="12.6" customHeight="1" outlineLevel="1">
      <c r="A614" s="904">
        <v>43381</v>
      </c>
      <c r="B614" s="925">
        <v>43374</v>
      </c>
      <c r="C614" s="904">
        <v>43388</v>
      </c>
      <c r="D614" s="904">
        <v>43405</v>
      </c>
      <c r="E614" s="367" t="s">
        <v>3334</v>
      </c>
      <c r="F614" s="2109" t="s">
        <v>18194</v>
      </c>
      <c r="G614" s="404" t="s">
        <v>18195</v>
      </c>
      <c r="H614" s="404"/>
      <c r="I614" s="404"/>
      <c r="J614" s="404" t="s">
        <v>2039</v>
      </c>
      <c r="K614" s="404"/>
      <c r="L614" s="613">
        <f t="shared" si="22"/>
        <v>7</v>
      </c>
      <c r="M614" s="1795">
        <f t="shared" si="23"/>
        <v>4</v>
      </c>
      <c r="N614" s="2050"/>
      <c r="O614" s="2050">
        <v>4</v>
      </c>
      <c r="P614" s="404"/>
      <c r="Q614" s="404"/>
      <c r="R614" s="404"/>
      <c r="S614" s="404"/>
      <c r="T614" s="404"/>
      <c r="U614" s="404"/>
      <c r="V614" s="404"/>
      <c r="W614" s="404"/>
      <c r="X614" s="404"/>
      <c r="Y614" s="404"/>
      <c r="Z614" s="404"/>
      <c r="AA614" s="404"/>
      <c r="AB614" s="404"/>
      <c r="AC614" s="404"/>
      <c r="AD614" s="404"/>
      <c r="AE614" s="404"/>
      <c r="AF614" s="404"/>
    </row>
    <row r="615" spans="1:32" ht="12.6" customHeight="1" outlineLevel="1">
      <c r="A615" s="904">
        <v>43381</v>
      </c>
      <c r="B615" s="925">
        <v>43376</v>
      </c>
      <c r="C615" s="904">
        <v>43406</v>
      </c>
      <c r="D615" s="904">
        <v>43406</v>
      </c>
      <c r="E615" s="367" t="s">
        <v>3334</v>
      </c>
      <c r="F615" s="404" t="s">
        <v>18196</v>
      </c>
      <c r="G615" s="404" t="s">
        <v>18197</v>
      </c>
      <c r="H615" s="404"/>
      <c r="I615" s="404"/>
      <c r="J615" s="404" t="s">
        <v>2033</v>
      </c>
      <c r="K615" s="404"/>
      <c r="L615" s="613">
        <f t="shared" si="22"/>
        <v>5</v>
      </c>
      <c r="M615" s="1795">
        <f t="shared" si="23"/>
        <v>2</v>
      </c>
      <c r="N615" s="2050"/>
      <c r="O615" s="2050">
        <v>5</v>
      </c>
      <c r="P615" s="404"/>
      <c r="Q615" s="404"/>
      <c r="R615" s="404"/>
      <c r="S615" s="404"/>
      <c r="T615" s="404"/>
      <c r="U615" s="404"/>
      <c r="V615" s="404"/>
      <c r="W615" s="404"/>
      <c r="X615" s="404"/>
      <c r="Y615" s="404"/>
      <c r="Z615" s="404"/>
      <c r="AA615" s="404"/>
      <c r="AB615" s="404"/>
      <c r="AC615" s="404"/>
      <c r="AD615" s="404"/>
      <c r="AE615" s="404"/>
      <c r="AF615" s="404"/>
    </row>
    <row r="616" spans="1:32" ht="12.6" customHeight="1" outlineLevel="1">
      <c r="A616" s="904">
        <v>43381</v>
      </c>
      <c r="B616" s="925">
        <v>43375</v>
      </c>
      <c r="C616" s="904">
        <v>43381</v>
      </c>
      <c r="D616" s="904">
        <v>43383</v>
      </c>
      <c r="E616" s="367" t="s">
        <v>3334</v>
      </c>
      <c r="F616" s="404" t="s">
        <v>18198</v>
      </c>
      <c r="G616" s="404" t="s">
        <v>18199</v>
      </c>
      <c r="H616" s="404"/>
      <c r="I616" s="404"/>
      <c r="J616" s="404" t="s">
        <v>2039</v>
      </c>
      <c r="K616" s="404"/>
      <c r="L616" s="613">
        <f t="shared" ref="L616:L679" si="24">(A616-B616)</f>
        <v>6</v>
      </c>
      <c r="M616" s="1795">
        <f t="shared" ref="M616:M679" si="25">NETWORKDAYS(B616,A616,A616:B616)</f>
        <v>3</v>
      </c>
      <c r="N616" s="2050"/>
      <c r="O616" s="2050">
        <v>6</v>
      </c>
      <c r="P616" s="404"/>
      <c r="Q616" s="404"/>
      <c r="R616" s="404"/>
      <c r="S616" s="404"/>
      <c r="T616" s="404"/>
      <c r="U616" s="404"/>
      <c r="V616" s="404"/>
      <c r="W616" s="404"/>
      <c r="X616" s="404"/>
      <c r="Y616" s="404"/>
      <c r="Z616" s="404"/>
      <c r="AA616" s="404"/>
      <c r="AB616" s="404"/>
      <c r="AC616" s="404"/>
      <c r="AD616" s="404"/>
      <c r="AE616" s="404"/>
      <c r="AF616" s="404"/>
    </row>
    <row r="617" spans="1:32" ht="12.6" customHeight="1" outlineLevel="1">
      <c r="A617" s="904">
        <v>43382</v>
      </c>
      <c r="B617" s="925">
        <v>43377</v>
      </c>
      <c r="C617" s="905">
        <v>43404</v>
      </c>
      <c r="D617" s="904">
        <v>43409</v>
      </c>
      <c r="E617" s="367" t="s">
        <v>3334</v>
      </c>
      <c r="F617" s="404" t="s">
        <v>18200</v>
      </c>
      <c r="G617" s="404" t="s">
        <v>18201</v>
      </c>
      <c r="H617" s="404"/>
      <c r="I617" s="404"/>
      <c r="J617" s="404" t="s">
        <v>2042</v>
      </c>
      <c r="K617" s="404"/>
      <c r="L617" s="613">
        <f t="shared" si="24"/>
        <v>5</v>
      </c>
      <c r="M617" s="1795">
        <f t="shared" si="25"/>
        <v>2</v>
      </c>
      <c r="N617" s="2050"/>
      <c r="O617" s="2050">
        <v>7</v>
      </c>
      <c r="P617" s="404"/>
      <c r="Q617" s="2228"/>
      <c r="R617" s="404"/>
      <c r="S617" s="404"/>
      <c r="T617" s="404"/>
      <c r="U617" s="404"/>
      <c r="V617" s="404"/>
      <c r="W617" s="2227"/>
      <c r="X617" s="404"/>
      <c r="Y617" s="404"/>
      <c r="Z617" s="404"/>
      <c r="AA617" s="404"/>
      <c r="AB617" s="404"/>
      <c r="AC617" s="404"/>
      <c r="AD617" s="404"/>
      <c r="AE617" s="404"/>
      <c r="AF617" s="404"/>
    </row>
    <row r="618" spans="1:32" ht="12.6" customHeight="1" outlineLevel="1">
      <c r="A618" s="904">
        <v>43381</v>
      </c>
      <c r="B618" s="925">
        <v>43374</v>
      </c>
      <c r="C618" s="907">
        <v>43378</v>
      </c>
      <c r="D618" s="904">
        <v>43378</v>
      </c>
      <c r="E618" s="427" t="s">
        <v>3335</v>
      </c>
      <c r="F618" s="421" t="s">
        <v>2753</v>
      </c>
      <c r="G618" s="421" t="s">
        <v>18202</v>
      </c>
      <c r="H618" s="421" t="s">
        <v>12632</v>
      </c>
      <c r="I618" s="421"/>
      <c r="J618" s="404" t="s">
        <v>2034</v>
      </c>
      <c r="K618" s="404"/>
      <c r="L618" s="613">
        <f t="shared" si="24"/>
        <v>7</v>
      </c>
      <c r="M618" s="1795">
        <f t="shared" si="25"/>
        <v>4</v>
      </c>
      <c r="N618" s="2050"/>
      <c r="O618" s="2050">
        <v>8</v>
      </c>
      <c r="P618" s="404"/>
      <c r="Q618" s="2228"/>
      <c r="R618" s="404"/>
      <c r="S618" s="404"/>
      <c r="T618" s="404"/>
      <c r="U618" s="404"/>
      <c r="V618" s="404"/>
      <c r="W618" s="2101"/>
      <c r="X618" s="2101"/>
      <c r="Y618" s="2101"/>
      <c r="Z618" s="2101"/>
      <c r="AA618" s="2101"/>
      <c r="AB618" s="2101"/>
      <c r="AC618" s="2101"/>
      <c r="AD618" s="2101"/>
      <c r="AE618" s="2101"/>
      <c r="AF618" s="2101"/>
    </row>
    <row r="619" spans="1:32" ht="12.6" customHeight="1" outlineLevel="1">
      <c r="A619" s="904">
        <v>43384</v>
      </c>
      <c r="B619" s="925">
        <v>43383</v>
      </c>
      <c r="C619" s="367"/>
      <c r="D619" s="367"/>
      <c r="E619" s="367" t="s">
        <v>3334</v>
      </c>
      <c r="F619" s="404" t="s">
        <v>3354</v>
      </c>
      <c r="G619" s="404" t="s">
        <v>18203</v>
      </c>
      <c r="H619" s="404"/>
      <c r="I619" s="404"/>
      <c r="J619" s="404" t="s">
        <v>2033</v>
      </c>
      <c r="K619" s="404"/>
      <c r="L619" s="613">
        <f t="shared" si="24"/>
        <v>1</v>
      </c>
      <c r="M619" s="1795">
        <f t="shared" si="25"/>
        <v>0</v>
      </c>
      <c r="N619" s="2050"/>
      <c r="O619" s="2050">
        <v>9</v>
      </c>
      <c r="P619" s="404"/>
      <c r="Q619" s="2228"/>
      <c r="R619" s="404"/>
      <c r="S619" s="404"/>
      <c r="T619" s="404"/>
      <c r="U619" s="404"/>
      <c r="V619" s="404"/>
      <c r="W619" s="2227"/>
      <c r="X619" s="404"/>
      <c r="Y619" s="404"/>
      <c r="Z619" s="404"/>
      <c r="AA619" s="404"/>
      <c r="AB619" s="404"/>
      <c r="AC619" s="404"/>
      <c r="AD619" s="404"/>
      <c r="AE619" s="404"/>
      <c r="AF619" s="404"/>
    </row>
    <row r="620" spans="1:32" ht="12.6" customHeight="1" outlineLevel="1">
      <c r="A620" s="904">
        <v>43384</v>
      </c>
      <c r="B620" s="925">
        <v>43377</v>
      </c>
      <c r="C620" s="904">
        <v>43384</v>
      </c>
      <c r="D620" s="904">
        <v>43384</v>
      </c>
      <c r="E620" s="367" t="s">
        <v>3334</v>
      </c>
      <c r="F620" s="404" t="s">
        <v>18204</v>
      </c>
      <c r="G620" s="404" t="s">
        <v>18205</v>
      </c>
      <c r="H620" s="404"/>
      <c r="I620" s="404"/>
      <c r="J620" s="404" t="s">
        <v>2969</v>
      </c>
      <c r="K620" s="404"/>
      <c r="L620" s="613">
        <f t="shared" si="24"/>
        <v>7</v>
      </c>
      <c r="M620" s="1795">
        <f t="shared" si="25"/>
        <v>4</v>
      </c>
      <c r="N620" s="2050"/>
      <c r="O620" s="2050">
        <v>10</v>
      </c>
      <c r="P620" s="404"/>
      <c r="Q620" s="2228"/>
      <c r="R620" s="404"/>
      <c r="S620" s="404"/>
      <c r="T620" s="404"/>
      <c r="U620" s="404"/>
      <c r="V620" s="404"/>
      <c r="W620" s="2227"/>
      <c r="X620" s="404"/>
      <c r="Y620" s="404"/>
      <c r="Z620" s="404"/>
      <c r="AA620" s="404"/>
      <c r="AB620" s="404"/>
      <c r="AC620" s="404"/>
      <c r="AD620" s="404"/>
      <c r="AE620" s="404"/>
      <c r="AF620" s="404"/>
    </row>
    <row r="621" spans="1:32" ht="12.6" customHeight="1" outlineLevel="1">
      <c r="A621" s="904">
        <v>43385</v>
      </c>
      <c r="B621" s="925">
        <v>43382</v>
      </c>
      <c r="C621" s="908">
        <v>43385</v>
      </c>
      <c r="D621" s="904">
        <v>43413</v>
      </c>
      <c r="E621" s="367" t="s">
        <v>3334</v>
      </c>
      <c r="F621" s="404" t="s">
        <v>2548</v>
      </c>
      <c r="G621" s="404" t="s">
        <v>18206</v>
      </c>
      <c r="H621" s="404"/>
      <c r="I621" s="404"/>
      <c r="J621" s="404" t="s">
        <v>2033</v>
      </c>
      <c r="K621" s="404"/>
      <c r="L621" s="613">
        <f t="shared" si="24"/>
        <v>3</v>
      </c>
      <c r="M621" s="1795">
        <f t="shared" si="25"/>
        <v>2</v>
      </c>
      <c r="N621" s="2050"/>
      <c r="O621" s="2050">
        <v>11</v>
      </c>
      <c r="P621" s="404"/>
      <c r="Q621" s="404"/>
      <c r="R621" s="404"/>
      <c r="S621" s="404"/>
      <c r="T621" s="404"/>
      <c r="U621" s="404"/>
      <c r="V621" s="404"/>
      <c r="W621" s="404"/>
      <c r="X621" s="404"/>
      <c r="Y621" s="404"/>
      <c r="Z621" s="404"/>
      <c r="AA621" s="404"/>
      <c r="AB621" s="404"/>
      <c r="AC621" s="404"/>
      <c r="AD621" s="404"/>
      <c r="AE621" s="404"/>
      <c r="AF621" s="404"/>
    </row>
    <row r="622" spans="1:32" ht="12.6" customHeight="1" outlineLevel="1">
      <c r="A622" s="904">
        <v>43382</v>
      </c>
      <c r="B622" s="925">
        <v>43375</v>
      </c>
      <c r="C622" s="904">
        <v>43405</v>
      </c>
      <c r="D622" s="904">
        <v>43405</v>
      </c>
      <c r="E622" s="367" t="s">
        <v>3334</v>
      </c>
      <c r="F622" s="404" t="s">
        <v>18207</v>
      </c>
      <c r="G622" s="404" t="s">
        <v>18208</v>
      </c>
      <c r="H622" s="404" t="s">
        <v>3660</v>
      </c>
      <c r="I622" s="404"/>
      <c r="J622" s="404" t="s">
        <v>2033</v>
      </c>
      <c r="K622" s="404"/>
      <c r="L622" s="613">
        <f t="shared" si="24"/>
        <v>7</v>
      </c>
      <c r="M622" s="1795">
        <f t="shared" si="25"/>
        <v>4</v>
      </c>
      <c r="N622" s="2050"/>
      <c r="O622" s="2050">
        <v>12</v>
      </c>
      <c r="P622" s="404"/>
      <c r="Q622" s="404"/>
      <c r="R622" s="404"/>
      <c r="S622" s="404"/>
      <c r="T622" s="404"/>
      <c r="U622" s="404"/>
      <c r="V622" s="404"/>
      <c r="W622" s="404"/>
      <c r="X622" s="404"/>
      <c r="Y622" s="404"/>
      <c r="Z622" s="404"/>
      <c r="AA622" s="404"/>
      <c r="AB622" s="404"/>
      <c r="AC622" s="404"/>
      <c r="AD622" s="404"/>
      <c r="AE622" s="404"/>
      <c r="AF622" s="404"/>
    </row>
    <row r="623" spans="1:32" ht="12.6" customHeight="1" outlineLevel="1">
      <c r="A623" s="904">
        <v>43385</v>
      </c>
      <c r="B623" s="925">
        <v>43378</v>
      </c>
      <c r="C623" s="367"/>
      <c r="D623" s="367"/>
      <c r="E623" s="367" t="s">
        <v>3334</v>
      </c>
      <c r="F623" s="404" t="s">
        <v>3337</v>
      </c>
      <c r="G623" s="404" t="s">
        <v>18209</v>
      </c>
      <c r="H623" s="404"/>
      <c r="I623" s="404"/>
      <c r="J623" s="404" t="s">
        <v>2033</v>
      </c>
      <c r="K623" s="404"/>
      <c r="L623" s="613">
        <f t="shared" si="24"/>
        <v>7</v>
      </c>
      <c r="M623" s="1795">
        <f t="shared" si="25"/>
        <v>4</v>
      </c>
      <c r="N623" s="2050"/>
      <c r="O623" s="2050">
        <v>13</v>
      </c>
      <c r="P623" s="404"/>
      <c r="Q623" s="2228"/>
      <c r="R623" s="404"/>
      <c r="S623" s="404"/>
      <c r="T623" s="404"/>
      <c r="U623" s="404"/>
      <c r="V623" s="404"/>
      <c r="W623" s="2227"/>
      <c r="X623" s="404"/>
      <c r="Y623" s="404"/>
      <c r="Z623" s="404"/>
      <c r="AA623" s="404"/>
      <c r="AB623" s="404"/>
      <c r="AC623" s="404"/>
      <c r="AD623" s="404"/>
      <c r="AE623" s="404"/>
      <c r="AF623" s="404"/>
    </row>
    <row r="624" spans="1:32" ht="12.6" customHeight="1" outlineLevel="1">
      <c r="A624" s="904">
        <v>43388</v>
      </c>
      <c r="B624" s="925">
        <v>43382</v>
      </c>
      <c r="C624" s="905">
        <v>43389</v>
      </c>
      <c r="D624" s="905">
        <v>43389</v>
      </c>
      <c r="E624" s="367" t="s">
        <v>3334</v>
      </c>
      <c r="F624" s="404" t="s">
        <v>3337</v>
      </c>
      <c r="G624" s="404" t="s">
        <v>18210</v>
      </c>
      <c r="H624" s="404" t="s">
        <v>18211</v>
      </c>
      <c r="I624" s="404"/>
      <c r="J624" s="404" t="s">
        <v>2042</v>
      </c>
      <c r="K624" s="404"/>
      <c r="L624" s="613">
        <f t="shared" si="24"/>
        <v>6</v>
      </c>
      <c r="M624" s="1795">
        <f t="shared" si="25"/>
        <v>3</v>
      </c>
      <c r="N624" s="2050"/>
      <c r="O624" s="2050">
        <v>14</v>
      </c>
      <c r="P624" s="404"/>
      <c r="Q624" s="2228"/>
      <c r="R624" s="404"/>
      <c r="S624" s="404"/>
      <c r="T624" s="404"/>
      <c r="U624" s="404"/>
      <c r="V624" s="404"/>
      <c r="W624" s="2227"/>
      <c r="X624" s="404"/>
      <c r="Y624" s="404"/>
      <c r="Z624" s="404"/>
      <c r="AA624" s="404"/>
      <c r="AB624" s="404"/>
      <c r="AC624" s="404"/>
      <c r="AD624" s="404"/>
      <c r="AE624" s="404"/>
      <c r="AF624" s="404"/>
    </row>
    <row r="625" spans="1:21" ht="12.6" customHeight="1" outlineLevel="1">
      <c r="A625" s="904">
        <v>43388</v>
      </c>
      <c r="B625" s="925">
        <v>43375</v>
      </c>
      <c r="C625" s="905">
        <v>43388</v>
      </c>
      <c r="D625" s="905">
        <v>43388</v>
      </c>
      <c r="E625" s="367" t="s">
        <v>3334</v>
      </c>
      <c r="F625" s="404" t="s">
        <v>18204</v>
      </c>
      <c r="G625" s="404" t="s">
        <v>18212</v>
      </c>
      <c r="H625" s="404" t="s">
        <v>18213</v>
      </c>
      <c r="I625" s="404"/>
      <c r="J625" s="404" t="s">
        <v>2042</v>
      </c>
      <c r="K625" s="404"/>
      <c r="L625" s="613">
        <f t="shared" si="24"/>
        <v>13</v>
      </c>
      <c r="M625" s="1795">
        <f t="shared" si="25"/>
        <v>8</v>
      </c>
      <c r="N625" s="2050"/>
      <c r="O625" s="2050">
        <v>15</v>
      </c>
      <c r="P625" s="404"/>
      <c r="Q625" s="2228"/>
      <c r="R625" s="404"/>
      <c r="S625" s="404"/>
      <c r="T625" s="404"/>
      <c r="U625" s="404"/>
    </row>
    <row r="626" spans="1:21" ht="12.6" customHeight="1" outlineLevel="1">
      <c r="A626" s="905">
        <v>43389</v>
      </c>
      <c r="B626" s="2270">
        <v>43389</v>
      </c>
      <c r="C626" s="905">
        <v>43385</v>
      </c>
      <c r="D626" s="905">
        <v>43390</v>
      </c>
      <c r="E626" s="367" t="s">
        <v>3334</v>
      </c>
      <c r="F626" s="404" t="s">
        <v>18214</v>
      </c>
      <c r="G626" s="404" t="s">
        <v>18215</v>
      </c>
      <c r="H626" s="404" t="s">
        <v>18216</v>
      </c>
      <c r="I626" s="404"/>
      <c r="J626" s="404" t="s">
        <v>2042</v>
      </c>
      <c r="K626" s="404"/>
      <c r="L626" s="613">
        <f t="shared" si="24"/>
        <v>0</v>
      </c>
      <c r="M626" s="1795">
        <f t="shared" si="25"/>
        <v>0</v>
      </c>
      <c r="N626" s="2050"/>
      <c r="O626" s="2050">
        <v>16</v>
      </c>
      <c r="P626" s="404"/>
      <c r="Q626" s="2228"/>
      <c r="R626" s="404"/>
      <c r="S626" s="404"/>
      <c r="T626" s="404"/>
      <c r="U626" s="404"/>
    </row>
    <row r="627" spans="1:21" ht="12.6" customHeight="1" outlineLevel="1">
      <c r="A627" s="905">
        <v>43391</v>
      </c>
      <c r="B627" s="925">
        <v>43389</v>
      </c>
      <c r="C627" s="904">
        <v>43395</v>
      </c>
      <c r="D627" s="904">
        <v>43396</v>
      </c>
      <c r="E627" s="367" t="s">
        <v>3334</v>
      </c>
      <c r="F627" s="404" t="s">
        <v>18217</v>
      </c>
      <c r="G627" s="404" t="s">
        <v>18218</v>
      </c>
      <c r="H627" s="404"/>
      <c r="I627" s="404"/>
      <c r="J627" s="404" t="s">
        <v>2039</v>
      </c>
      <c r="K627" s="404"/>
      <c r="L627" s="613">
        <f t="shared" si="24"/>
        <v>2</v>
      </c>
      <c r="M627" s="1795">
        <f t="shared" si="25"/>
        <v>1</v>
      </c>
      <c r="N627" s="2050"/>
      <c r="O627" s="2050">
        <v>17</v>
      </c>
      <c r="P627" s="404"/>
      <c r="Q627" s="404"/>
      <c r="R627" s="404"/>
      <c r="S627" s="404"/>
      <c r="T627" s="404"/>
      <c r="U627" s="404"/>
    </row>
    <row r="628" spans="1:21" ht="12.6" customHeight="1" outlineLevel="1">
      <c r="A628" s="905">
        <v>43392</v>
      </c>
      <c r="B628" s="2270">
        <v>43389</v>
      </c>
      <c r="C628" s="905">
        <v>43392</v>
      </c>
      <c r="D628" s="905">
        <v>43392</v>
      </c>
      <c r="E628" s="367" t="s">
        <v>3334</v>
      </c>
      <c r="F628" s="2091" t="s">
        <v>15015</v>
      </c>
      <c r="G628" s="404" t="s">
        <v>18219</v>
      </c>
      <c r="H628" s="404" t="s">
        <v>18220</v>
      </c>
      <c r="I628" s="404"/>
      <c r="J628" s="404" t="s">
        <v>2042</v>
      </c>
      <c r="K628" s="404"/>
      <c r="L628" s="613">
        <f t="shared" si="24"/>
        <v>3</v>
      </c>
      <c r="M628" s="1795">
        <f t="shared" si="25"/>
        <v>2</v>
      </c>
      <c r="N628" s="2050"/>
      <c r="O628" s="2050">
        <v>18</v>
      </c>
      <c r="P628" s="404"/>
      <c r="Q628" s="2228"/>
      <c r="R628" s="404"/>
      <c r="S628" s="404"/>
      <c r="T628" s="404"/>
      <c r="U628" s="404"/>
    </row>
    <row r="629" spans="1:21" ht="12.6" customHeight="1" outlineLevel="1">
      <c r="A629" s="905">
        <v>43392</v>
      </c>
      <c r="B629" s="2270">
        <v>43383</v>
      </c>
      <c r="C629" s="905">
        <v>43416</v>
      </c>
      <c r="D629" s="905">
        <v>43416</v>
      </c>
      <c r="E629" s="367" t="s">
        <v>3334</v>
      </c>
      <c r="F629" s="404" t="s">
        <v>18221</v>
      </c>
      <c r="G629" s="404" t="s">
        <v>18222</v>
      </c>
      <c r="H629" s="404" t="s">
        <v>18223</v>
      </c>
      <c r="I629" s="404"/>
      <c r="J629" s="404" t="s">
        <v>2042</v>
      </c>
      <c r="K629" s="404"/>
      <c r="L629" s="613">
        <f t="shared" si="24"/>
        <v>9</v>
      </c>
      <c r="M629" s="1795">
        <f t="shared" si="25"/>
        <v>6</v>
      </c>
      <c r="N629" s="2050"/>
      <c r="O629" s="2050">
        <v>19</v>
      </c>
      <c r="P629" s="404"/>
      <c r="Q629" s="2228"/>
      <c r="R629" s="404"/>
      <c r="S629" s="404"/>
      <c r="T629" s="404"/>
      <c r="U629" s="404"/>
    </row>
    <row r="630" spans="1:21" ht="12.6" customHeight="1" outlineLevel="1">
      <c r="A630" s="905">
        <v>43395</v>
      </c>
      <c r="B630" s="925">
        <v>43389</v>
      </c>
      <c r="C630" s="904">
        <v>43395</v>
      </c>
      <c r="D630" s="904">
        <v>43402</v>
      </c>
      <c r="E630" s="367" t="s">
        <v>3335</v>
      </c>
      <c r="F630" s="404" t="s">
        <v>2698</v>
      </c>
      <c r="G630" s="404" t="s">
        <v>18224</v>
      </c>
      <c r="H630" s="404" t="s">
        <v>18225</v>
      </c>
      <c r="I630" s="404"/>
      <c r="J630" s="404" t="s">
        <v>2969</v>
      </c>
      <c r="K630" s="404"/>
      <c r="L630" s="613">
        <f t="shared" si="24"/>
        <v>6</v>
      </c>
      <c r="M630" s="1795">
        <f t="shared" si="25"/>
        <v>3</v>
      </c>
      <c r="N630" s="2050"/>
      <c r="O630" s="2050">
        <v>20</v>
      </c>
      <c r="P630" s="404"/>
      <c r="Q630" s="2228"/>
      <c r="R630" s="404"/>
      <c r="S630" s="404"/>
      <c r="T630" s="404"/>
      <c r="U630" s="404"/>
    </row>
    <row r="631" spans="1:21" ht="12.6" customHeight="1" outlineLevel="1">
      <c r="A631" s="905">
        <v>43396</v>
      </c>
      <c r="B631" s="925">
        <v>43384</v>
      </c>
      <c r="C631" s="904">
        <v>43395</v>
      </c>
      <c r="D631" s="904">
        <v>43415</v>
      </c>
      <c r="E631" s="367" t="s">
        <v>3335</v>
      </c>
      <c r="F631" s="404" t="s">
        <v>4189</v>
      </c>
      <c r="G631" s="404" t="s">
        <v>18226</v>
      </c>
      <c r="H631" s="404" t="s">
        <v>3660</v>
      </c>
      <c r="I631" s="404"/>
      <c r="J631" s="404" t="s">
        <v>2039</v>
      </c>
      <c r="K631" s="404"/>
      <c r="L631" s="613">
        <f t="shared" si="24"/>
        <v>12</v>
      </c>
      <c r="M631" s="1795">
        <f t="shared" si="25"/>
        <v>7</v>
      </c>
      <c r="N631" s="2050"/>
      <c r="O631" s="2050">
        <v>21</v>
      </c>
      <c r="P631" s="404"/>
      <c r="Q631" s="404"/>
      <c r="R631" s="404"/>
      <c r="S631" s="404"/>
      <c r="T631" s="404"/>
      <c r="U631" s="404"/>
    </row>
    <row r="632" spans="1:21" ht="12.6" customHeight="1" outlineLevel="1">
      <c r="A632" s="905">
        <v>43396</v>
      </c>
      <c r="B632" s="925">
        <v>43377</v>
      </c>
      <c r="C632" s="907">
        <v>43405</v>
      </c>
      <c r="D632" s="907">
        <v>43407</v>
      </c>
      <c r="E632" s="427" t="s">
        <v>3334</v>
      </c>
      <c r="F632" s="421" t="s">
        <v>18227</v>
      </c>
      <c r="G632" s="421" t="s">
        <v>18228</v>
      </c>
      <c r="H632" s="421"/>
      <c r="I632" s="421"/>
      <c r="J632" s="404" t="s">
        <v>2034</v>
      </c>
      <c r="K632" s="404"/>
      <c r="L632" s="613">
        <f t="shared" si="24"/>
        <v>19</v>
      </c>
      <c r="M632" s="1795">
        <f t="shared" si="25"/>
        <v>12</v>
      </c>
      <c r="N632" s="2050"/>
      <c r="O632" s="2050">
        <v>22</v>
      </c>
      <c r="P632" s="404"/>
      <c r="Q632" s="2228"/>
      <c r="R632" s="404"/>
      <c r="S632" s="404"/>
      <c r="T632" s="404"/>
      <c r="U632" s="404"/>
    </row>
    <row r="633" spans="1:21" ht="12.6" customHeight="1" outlineLevel="1">
      <c r="A633" s="905">
        <v>43395</v>
      </c>
      <c r="B633" s="2270">
        <v>43390</v>
      </c>
      <c r="C633" s="905">
        <v>43395</v>
      </c>
      <c r="D633" s="905">
        <v>43395</v>
      </c>
      <c r="E633" s="367" t="s">
        <v>3334</v>
      </c>
      <c r="F633" s="404" t="s">
        <v>4681</v>
      </c>
      <c r="G633" s="404" t="s">
        <v>18229</v>
      </c>
      <c r="H633" s="404" t="s">
        <v>18230</v>
      </c>
      <c r="I633" s="404"/>
      <c r="J633" s="404" t="s">
        <v>2042</v>
      </c>
      <c r="K633" s="404"/>
      <c r="L633" s="613">
        <f t="shared" si="24"/>
        <v>5</v>
      </c>
      <c r="M633" s="1795">
        <f t="shared" si="25"/>
        <v>2</v>
      </c>
      <c r="N633" s="2050"/>
      <c r="O633" s="2050">
        <v>23</v>
      </c>
      <c r="P633" s="404"/>
      <c r="Q633" s="2228"/>
      <c r="R633" s="404"/>
      <c r="S633" s="404"/>
      <c r="T633" s="404"/>
      <c r="U633" s="404"/>
    </row>
    <row r="634" spans="1:21" ht="12.6" customHeight="1" outlineLevel="1">
      <c r="A634" s="905">
        <v>43396</v>
      </c>
      <c r="B634" s="2270">
        <v>43390</v>
      </c>
      <c r="C634" s="905">
        <v>43397</v>
      </c>
      <c r="D634" s="905">
        <v>43397</v>
      </c>
      <c r="E634" s="367" t="s">
        <v>3334</v>
      </c>
      <c r="F634" s="404" t="s">
        <v>13123</v>
      </c>
      <c r="G634" s="404" t="s">
        <v>18231</v>
      </c>
      <c r="H634" s="404" t="s">
        <v>18230</v>
      </c>
      <c r="I634" s="404"/>
      <c r="J634" s="404" t="s">
        <v>2042</v>
      </c>
      <c r="K634" s="404"/>
      <c r="L634" s="613">
        <f t="shared" si="24"/>
        <v>6</v>
      </c>
      <c r="M634" s="1795">
        <f t="shared" si="25"/>
        <v>3</v>
      </c>
      <c r="N634" s="2050"/>
      <c r="O634" s="2050">
        <v>24</v>
      </c>
      <c r="P634" s="404"/>
      <c r="Q634" s="2228"/>
      <c r="R634" s="404"/>
      <c r="S634" s="404"/>
      <c r="T634" s="404"/>
      <c r="U634" s="404"/>
    </row>
    <row r="635" spans="1:21" ht="12.6" customHeight="1" outlineLevel="1">
      <c r="A635" s="905">
        <v>43398</v>
      </c>
      <c r="B635" s="2270">
        <v>43389</v>
      </c>
      <c r="C635" s="905">
        <v>43398</v>
      </c>
      <c r="D635" s="905">
        <v>43398</v>
      </c>
      <c r="E635" s="367" t="s">
        <v>3334</v>
      </c>
      <c r="F635" s="2091" t="s">
        <v>15015</v>
      </c>
      <c r="G635" s="404" t="s">
        <v>18232</v>
      </c>
      <c r="H635" s="404"/>
      <c r="I635" s="404"/>
      <c r="J635" s="404" t="s">
        <v>2042</v>
      </c>
      <c r="K635" s="404"/>
      <c r="L635" s="613">
        <f t="shared" si="24"/>
        <v>9</v>
      </c>
      <c r="M635" s="1795">
        <f t="shared" si="25"/>
        <v>6</v>
      </c>
      <c r="N635" s="2050"/>
      <c r="O635" s="2050">
        <v>25</v>
      </c>
      <c r="P635" s="404"/>
      <c r="Q635" s="2228"/>
      <c r="R635" s="404"/>
      <c r="S635" s="404"/>
      <c r="T635" s="404"/>
      <c r="U635" s="404"/>
    </row>
    <row r="636" spans="1:21" ht="12.6" customHeight="1" outlineLevel="1">
      <c r="A636" s="905">
        <v>43398</v>
      </c>
      <c r="B636" s="2270">
        <v>43389</v>
      </c>
      <c r="C636" s="905">
        <v>43398</v>
      </c>
      <c r="D636" s="905">
        <v>43398</v>
      </c>
      <c r="E636" s="367" t="s">
        <v>3334</v>
      </c>
      <c r="F636" s="2091" t="s">
        <v>15015</v>
      </c>
      <c r="G636" s="404" t="s">
        <v>18233</v>
      </c>
      <c r="H636" s="404"/>
      <c r="I636" s="404"/>
      <c r="J636" s="404" t="s">
        <v>2042</v>
      </c>
      <c r="K636" s="404"/>
      <c r="L636" s="613">
        <f t="shared" si="24"/>
        <v>9</v>
      </c>
      <c r="M636" s="1795">
        <f t="shared" si="25"/>
        <v>6</v>
      </c>
      <c r="N636" s="2050"/>
      <c r="O636" s="2050">
        <v>26</v>
      </c>
      <c r="P636" s="404"/>
      <c r="Q636" s="2228"/>
      <c r="R636" s="404"/>
      <c r="S636" s="404"/>
      <c r="T636" s="404"/>
      <c r="U636" s="404"/>
    </row>
    <row r="637" spans="1:21" ht="12.6" customHeight="1" outlineLevel="1">
      <c r="A637" s="905">
        <v>43398</v>
      </c>
      <c r="B637" s="925">
        <v>43374</v>
      </c>
      <c r="C637" s="904">
        <v>43402</v>
      </c>
      <c r="D637" s="904">
        <v>43405</v>
      </c>
      <c r="E637" s="367" t="s">
        <v>3334</v>
      </c>
      <c r="F637" s="2" t="s">
        <v>15319</v>
      </c>
      <c r="G637" s="404" t="s">
        <v>18234</v>
      </c>
      <c r="H637" s="404" t="s">
        <v>3660</v>
      </c>
      <c r="I637" s="404"/>
      <c r="J637" s="404" t="s">
        <v>2039</v>
      </c>
      <c r="K637" s="404"/>
      <c r="L637" s="613">
        <f t="shared" si="24"/>
        <v>24</v>
      </c>
      <c r="M637" s="1795">
        <f t="shared" si="25"/>
        <v>17</v>
      </c>
      <c r="N637" s="2050"/>
      <c r="O637" s="2050">
        <v>27</v>
      </c>
      <c r="P637" s="404"/>
      <c r="Q637" s="404"/>
      <c r="R637" s="404"/>
      <c r="S637" s="404"/>
      <c r="T637" s="404"/>
      <c r="U637" s="404"/>
    </row>
    <row r="638" spans="1:21" ht="12.6" customHeight="1" outlineLevel="1">
      <c r="A638" s="905">
        <v>43398</v>
      </c>
      <c r="B638" s="925">
        <v>43389</v>
      </c>
      <c r="C638" s="908">
        <v>43416</v>
      </c>
      <c r="D638" s="904">
        <v>43419</v>
      </c>
      <c r="E638" s="367" t="s">
        <v>3334</v>
      </c>
      <c r="F638" s="404" t="s">
        <v>18235</v>
      </c>
      <c r="G638" s="404" t="s">
        <v>18236</v>
      </c>
      <c r="H638" s="404"/>
      <c r="I638" s="404"/>
      <c r="J638" s="404" t="s">
        <v>2039</v>
      </c>
      <c r="K638" s="404"/>
      <c r="L638" s="613">
        <f t="shared" si="24"/>
        <v>9</v>
      </c>
      <c r="M638" s="1795">
        <f t="shared" si="25"/>
        <v>6</v>
      </c>
      <c r="N638" s="2050"/>
      <c r="O638" s="2050">
        <v>28</v>
      </c>
      <c r="P638" s="404"/>
      <c r="Q638" s="404"/>
      <c r="R638" s="404"/>
      <c r="S638" s="404"/>
      <c r="T638" s="404"/>
      <c r="U638" s="404"/>
    </row>
    <row r="639" spans="1:21" ht="12.6" customHeight="1" outlineLevel="1">
      <c r="A639" s="905">
        <v>43396</v>
      </c>
      <c r="B639" s="925">
        <v>43385</v>
      </c>
      <c r="C639" s="904">
        <v>43396</v>
      </c>
      <c r="D639" s="904">
        <v>43399</v>
      </c>
      <c r="E639" s="367" t="s">
        <v>3334</v>
      </c>
      <c r="F639" s="404" t="s">
        <v>18237</v>
      </c>
      <c r="G639" s="404" t="s">
        <v>18238</v>
      </c>
      <c r="H639" s="404"/>
      <c r="I639" s="404"/>
      <c r="J639" s="404" t="s">
        <v>2039</v>
      </c>
      <c r="K639" s="404"/>
      <c r="L639" s="613">
        <f t="shared" si="24"/>
        <v>11</v>
      </c>
      <c r="M639" s="1795">
        <f t="shared" si="25"/>
        <v>6</v>
      </c>
      <c r="N639" s="2050"/>
      <c r="O639" s="2050">
        <v>29</v>
      </c>
      <c r="P639" s="404"/>
      <c r="Q639" s="404"/>
      <c r="R639" s="404"/>
      <c r="S639" s="404"/>
      <c r="T639" s="404"/>
      <c r="U639" s="404"/>
    </row>
    <row r="640" spans="1:21" ht="12.6" customHeight="1" outlineLevel="1">
      <c r="A640" s="904">
        <v>43402</v>
      </c>
      <c r="B640" s="925">
        <v>43398</v>
      </c>
      <c r="C640" s="904">
        <v>43404</v>
      </c>
      <c r="D640" s="904">
        <v>43428</v>
      </c>
      <c r="E640" s="367" t="s">
        <v>3334</v>
      </c>
      <c r="F640" s="2096" t="s">
        <v>14855</v>
      </c>
      <c r="G640" s="404" t="s">
        <v>18239</v>
      </c>
      <c r="H640" s="404"/>
      <c r="I640" s="404"/>
      <c r="J640" s="404" t="s">
        <v>2039</v>
      </c>
      <c r="K640" s="404"/>
      <c r="L640" s="613">
        <f t="shared" si="24"/>
        <v>4</v>
      </c>
      <c r="M640" s="1795">
        <f t="shared" si="25"/>
        <v>1</v>
      </c>
      <c r="N640" s="2050"/>
      <c r="O640" s="2050">
        <v>30</v>
      </c>
      <c r="P640" s="404"/>
      <c r="Q640" s="404"/>
      <c r="R640" s="404"/>
      <c r="S640" s="404"/>
      <c r="T640" s="404"/>
      <c r="U640" s="404"/>
    </row>
    <row r="641" spans="1:21" ht="12.6" customHeight="1" outlineLevel="1">
      <c r="A641" s="904">
        <v>43402</v>
      </c>
      <c r="B641" s="925">
        <v>43402</v>
      </c>
      <c r="C641" s="904">
        <v>43406</v>
      </c>
      <c r="D641" s="904">
        <v>43406</v>
      </c>
      <c r="E641" s="367" t="s">
        <v>3334</v>
      </c>
      <c r="F641" s="404" t="s">
        <v>11626</v>
      </c>
      <c r="G641" s="404" t="s">
        <v>18240</v>
      </c>
      <c r="H641" s="404"/>
      <c r="I641" s="404"/>
      <c r="J641" s="404" t="s">
        <v>2033</v>
      </c>
      <c r="K641" s="404"/>
      <c r="L641" s="613">
        <f t="shared" si="24"/>
        <v>0</v>
      </c>
      <c r="M641" s="1795">
        <f t="shared" si="25"/>
        <v>0</v>
      </c>
      <c r="N641" s="2050"/>
      <c r="O641" s="2050">
        <v>31</v>
      </c>
      <c r="P641" s="404"/>
      <c r="Q641" s="404"/>
      <c r="R641" s="404"/>
      <c r="S641" s="404"/>
      <c r="T641" s="404"/>
      <c r="U641" s="404"/>
    </row>
    <row r="642" spans="1:21" ht="12.6" customHeight="1" outlineLevel="1">
      <c r="A642" s="905">
        <v>43403</v>
      </c>
      <c r="B642" s="2270">
        <v>43396</v>
      </c>
      <c r="C642" s="905">
        <v>43403</v>
      </c>
      <c r="D642" s="905">
        <v>43403</v>
      </c>
      <c r="E642" s="367" t="s">
        <v>3334</v>
      </c>
      <c r="F642" s="2091" t="s">
        <v>18241</v>
      </c>
      <c r="G642" s="404" t="s">
        <v>18242</v>
      </c>
      <c r="H642" s="404"/>
      <c r="I642" s="404"/>
      <c r="J642" s="404" t="s">
        <v>2042</v>
      </c>
      <c r="K642" s="404"/>
      <c r="L642" s="613">
        <f t="shared" si="24"/>
        <v>7</v>
      </c>
      <c r="M642" s="1795">
        <f t="shared" si="25"/>
        <v>4</v>
      </c>
      <c r="N642" s="2050"/>
      <c r="O642" s="2050">
        <v>32</v>
      </c>
      <c r="P642" s="404"/>
      <c r="Q642" s="2228"/>
      <c r="R642" s="404"/>
      <c r="S642" s="404"/>
      <c r="T642" s="404"/>
      <c r="U642" s="404"/>
    </row>
    <row r="643" spans="1:21" ht="12.6" customHeight="1" outlineLevel="1">
      <c r="A643" s="908">
        <v>43403</v>
      </c>
      <c r="B643" s="925">
        <v>43395</v>
      </c>
      <c r="C643" s="904">
        <v>43426</v>
      </c>
      <c r="D643" s="904">
        <v>43426</v>
      </c>
      <c r="E643" s="367" t="s">
        <v>3334</v>
      </c>
      <c r="F643" s="404" t="s">
        <v>3337</v>
      </c>
      <c r="G643" s="404" t="s">
        <v>18243</v>
      </c>
      <c r="H643" s="404" t="s">
        <v>18244</v>
      </c>
      <c r="I643" s="404"/>
      <c r="J643" s="404" t="s">
        <v>2033</v>
      </c>
      <c r="K643" s="404"/>
      <c r="L643" s="613">
        <f t="shared" si="24"/>
        <v>8</v>
      </c>
      <c r="M643" s="1795">
        <f t="shared" si="25"/>
        <v>5</v>
      </c>
      <c r="N643" s="2050"/>
      <c r="O643" s="2050">
        <v>33</v>
      </c>
      <c r="P643" s="404"/>
      <c r="Q643" s="2228"/>
      <c r="R643" s="404"/>
      <c r="S643" s="404"/>
      <c r="T643" s="404"/>
      <c r="U643" s="404"/>
    </row>
    <row r="644" spans="1:21" ht="12.6" customHeight="1" outlineLevel="1">
      <c r="A644" s="908">
        <v>43402</v>
      </c>
      <c r="B644" s="925">
        <v>43396</v>
      </c>
      <c r="C644" s="904">
        <v>43426</v>
      </c>
      <c r="D644" s="904">
        <v>43426</v>
      </c>
      <c r="E644" s="367" t="s">
        <v>3334</v>
      </c>
      <c r="F644" s="404" t="s">
        <v>18245</v>
      </c>
      <c r="G644" s="404" t="s">
        <v>18246</v>
      </c>
      <c r="H644" s="404" t="s">
        <v>18220</v>
      </c>
      <c r="I644" s="404"/>
      <c r="J644" s="404" t="s">
        <v>2033</v>
      </c>
      <c r="K644" s="404"/>
      <c r="L644" s="613">
        <f t="shared" si="24"/>
        <v>6</v>
      </c>
      <c r="M644" s="1795">
        <f t="shared" si="25"/>
        <v>3</v>
      </c>
      <c r="N644" s="2050"/>
      <c r="O644" s="2050">
        <v>34</v>
      </c>
      <c r="P644" s="404"/>
      <c r="Q644" s="2228"/>
      <c r="R644" s="404"/>
      <c r="S644" s="404"/>
      <c r="T644" s="404"/>
      <c r="U644" s="404"/>
    </row>
    <row r="645" spans="1:21" ht="12.6" customHeight="1" outlineLevel="1">
      <c r="A645" s="905">
        <v>43403</v>
      </c>
      <c r="B645" s="925">
        <v>43376</v>
      </c>
      <c r="C645" s="905">
        <v>43402</v>
      </c>
      <c r="D645" s="904">
        <v>43409</v>
      </c>
      <c r="E645" s="367" t="s">
        <v>3335</v>
      </c>
      <c r="F645" s="404" t="s">
        <v>4737</v>
      </c>
      <c r="G645" s="404" t="s">
        <v>18247</v>
      </c>
      <c r="H645" s="404" t="s">
        <v>12620</v>
      </c>
      <c r="I645" s="404"/>
      <c r="J645" s="404" t="s">
        <v>2042</v>
      </c>
      <c r="K645" s="404"/>
      <c r="L645" s="613">
        <f t="shared" si="24"/>
        <v>27</v>
      </c>
      <c r="M645" s="1795">
        <f t="shared" si="25"/>
        <v>18</v>
      </c>
      <c r="N645" s="2050"/>
      <c r="O645" s="2050">
        <v>35</v>
      </c>
      <c r="P645" s="404"/>
      <c r="Q645" s="2228"/>
      <c r="R645" s="404"/>
      <c r="S645" s="404"/>
      <c r="T645" s="404"/>
      <c r="U645" s="404"/>
    </row>
    <row r="646" spans="1:21" ht="12.6" customHeight="1" outlineLevel="1">
      <c r="A646" s="908">
        <v>43403</v>
      </c>
      <c r="B646" s="925">
        <v>43396</v>
      </c>
      <c r="C646" s="907">
        <v>43403</v>
      </c>
      <c r="D646" s="907">
        <v>43403</v>
      </c>
      <c r="E646" s="427" t="s">
        <v>3334</v>
      </c>
      <c r="F646" s="421" t="s">
        <v>18248</v>
      </c>
      <c r="G646" s="421" t="s">
        <v>18249</v>
      </c>
      <c r="H646" s="421"/>
      <c r="I646" s="421"/>
      <c r="J646" s="404" t="s">
        <v>2034</v>
      </c>
      <c r="K646" s="404"/>
      <c r="L646" s="613">
        <f t="shared" si="24"/>
        <v>7</v>
      </c>
      <c r="M646" s="1795">
        <f t="shared" si="25"/>
        <v>4</v>
      </c>
      <c r="N646" s="2050"/>
      <c r="O646" s="2050">
        <v>36</v>
      </c>
      <c r="P646" s="404"/>
      <c r="Q646" s="2228"/>
      <c r="R646" s="404"/>
      <c r="S646" s="404"/>
      <c r="T646" s="404"/>
      <c r="U646" s="404"/>
    </row>
    <row r="647" spans="1:21" ht="12.6" customHeight="1" outlineLevel="1">
      <c r="A647" s="908">
        <v>43403</v>
      </c>
      <c r="B647" s="925">
        <v>43384</v>
      </c>
      <c r="C647" s="907">
        <v>43398</v>
      </c>
      <c r="D647" s="907">
        <v>43414</v>
      </c>
      <c r="E647" s="427" t="s">
        <v>3334</v>
      </c>
      <c r="F647" s="421" t="s">
        <v>18250</v>
      </c>
      <c r="G647" s="421" t="s">
        <v>18251</v>
      </c>
      <c r="H647" s="421"/>
      <c r="I647" s="421"/>
      <c r="J647" s="404" t="s">
        <v>2034</v>
      </c>
      <c r="K647" s="404"/>
      <c r="L647" s="613">
        <f t="shared" si="24"/>
        <v>19</v>
      </c>
      <c r="M647" s="1795">
        <f t="shared" si="25"/>
        <v>12</v>
      </c>
      <c r="N647" s="2050"/>
      <c r="O647" s="2050">
        <v>37</v>
      </c>
      <c r="P647" s="404"/>
      <c r="Q647" s="2228"/>
      <c r="R647" s="404"/>
      <c r="S647" s="404"/>
      <c r="T647" s="404"/>
      <c r="U647" s="404"/>
    </row>
    <row r="648" spans="1:21" ht="12.6" customHeight="1" outlineLevel="1">
      <c r="A648" s="908">
        <v>43403</v>
      </c>
      <c r="B648" s="925">
        <v>43382</v>
      </c>
      <c r="C648" s="904">
        <v>43397</v>
      </c>
      <c r="D648" s="904">
        <v>43413</v>
      </c>
      <c r="E648" s="367" t="s">
        <v>3334</v>
      </c>
      <c r="F648" s="404" t="s">
        <v>18252</v>
      </c>
      <c r="G648" s="404" t="s">
        <v>18253</v>
      </c>
      <c r="H648" s="404" t="s">
        <v>3660</v>
      </c>
      <c r="I648" s="404"/>
      <c r="J648" s="404" t="s">
        <v>2969</v>
      </c>
      <c r="K648" s="404"/>
      <c r="L648" s="613">
        <f t="shared" si="24"/>
        <v>21</v>
      </c>
      <c r="M648" s="1795">
        <f t="shared" si="25"/>
        <v>14</v>
      </c>
      <c r="N648" s="2050"/>
      <c r="O648" s="2050">
        <v>38</v>
      </c>
      <c r="P648" s="404"/>
      <c r="Q648" s="2228"/>
      <c r="R648" s="404"/>
      <c r="S648" s="404"/>
      <c r="T648" s="404"/>
      <c r="U648" s="404"/>
    </row>
    <row r="649" spans="1:21" ht="12.6" customHeight="1" outlineLevel="1">
      <c r="A649" s="908">
        <v>43403</v>
      </c>
      <c r="B649" s="925">
        <v>43384</v>
      </c>
      <c r="C649" s="904">
        <v>43398</v>
      </c>
      <c r="D649" s="904">
        <v>43416</v>
      </c>
      <c r="E649" s="367" t="s">
        <v>3334</v>
      </c>
      <c r="F649" s="404" t="s">
        <v>18254</v>
      </c>
      <c r="G649" s="404" t="s">
        <v>18255</v>
      </c>
      <c r="H649" s="404"/>
      <c r="I649" s="404"/>
      <c r="J649" s="404" t="s">
        <v>2969</v>
      </c>
      <c r="K649" s="404"/>
      <c r="L649" s="613">
        <f t="shared" si="24"/>
        <v>19</v>
      </c>
      <c r="M649" s="1795">
        <f t="shared" si="25"/>
        <v>12</v>
      </c>
      <c r="N649" s="2050"/>
      <c r="O649" s="2050">
        <v>39</v>
      </c>
      <c r="P649" s="404"/>
      <c r="Q649" s="2228"/>
      <c r="R649" s="404"/>
      <c r="S649" s="404"/>
      <c r="T649" s="404"/>
      <c r="U649" s="404"/>
    </row>
    <row r="650" spans="1:21" ht="12.6" customHeight="1" outlineLevel="1">
      <c r="A650" s="908">
        <v>43403</v>
      </c>
      <c r="B650" s="925">
        <v>43383</v>
      </c>
      <c r="C650" s="904">
        <v>43397</v>
      </c>
      <c r="D650" s="904">
        <v>43416</v>
      </c>
      <c r="E650" s="367" t="s">
        <v>3334</v>
      </c>
      <c r="F650" s="404" t="s">
        <v>18256</v>
      </c>
      <c r="G650" s="404" t="s">
        <v>18257</v>
      </c>
      <c r="H650" s="404"/>
      <c r="I650" s="404"/>
      <c r="J650" s="404" t="s">
        <v>2969</v>
      </c>
      <c r="K650" s="404"/>
      <c r="L650" s="613">
        <f t="shared" si="24"/>
        <v>20</v>
      </c>
      <c r="M650" s="1795">
        <f t="shared" si="25"/>
        <v>13</v>
      </c>
      <c r="N650" s="2050"/>
      <c r="O650" s="2050">
        <v>40</v>
      </c>
      <c r="P650" s="404"/>
      <c r="Q650" s="2228"/>
      <c r="R650" s="404"/>
      <c r="S650" s="404"/>
      <c r="T650" s="404"/>
      <c r="U650" s="404"/>
    </row>
    <row r="651" spans="1:21" ht="13.2" customHeight="1" outlineLevel="1">
      <c r="A651" s="908">
        <v>43403</v>
      </c>
      <c r="B651" s="925">
        <v>43396</v>
      </c>
      <c r="C651" s="904">
        <v>43426</v>
      </c>
      <c r="D651" s="904"/>
      <c r="E651" s="367" t="s">
        <v>3334</v>
      </c>
      <c r="F651" s="404" t="s">
        <v>2588</v>
      </c>
      <c r="G651" s="404" t="s">
        <v>18258</v>
      </c>
      <c r="H651" s="2271" t="s">
        <v>18259</v>
      </c>
      <c r="I651" s="404"/>
      <c r="J651" s="404" t="s">
        <v>2042</v>
      </c>
      <c r="K651" s="404"/>
      <c r="L651" s="613">
        <f t="shared" si="24"/>
        <v>7</v>
      </c>
      <c r="M651" s="1795">
        <f t="shared" si="25"/>
        <v>4</v>
      </c>
      <c r="N651" s="2050"/>
      <c r="O651" s="2050">
        <v>41</v>
      </c>
      <c r="P651" s="404"/>
      <c r="Q651" s="2228"/>
      <c r="R651" s="404"/>
      <c r="S651" s="404"/>
      <c r="T651" s="404"/>
      <c r="U651" s="404"/>
    </row>
    <row r="652" spans="1:21" ht="12.6" customHeight="1" outlineLevel="1">
      <c r="A652" s="908">
        <v>43404</v>
      </c>
      <c r="B652" s="925">
        <v>43391</v>
      </c>
      <c r="C652" s="904">
        <v>43418</v>
      </c>
      <c r="D652" s="904">
        <v>43421</v>
      </c>
      <c r="E652" s="367" t="s">
        <v>3334</v>
      </c>
      <c r="F652" s="404" t="s">
        <v>18260</v>
      </c>
      <c r="G652" s="404" t="s">
        <v>18261</v>
      </c>
      <c r="H652" s="404"/>
      <c r="I652" s="404"/>
      <c r="J652" s="404" t="s">
        <v>2039</v>
      </c>
      <c r="K652" s="404"/>
      <c r="L652" s="613">
        <f t="shared" si="24"/>
        <v>13</v>
      </c>
      <c r="M652" s="1795">
        <f t="shared" si="25"/>
        <v>8</v>
      </c>
      <c r="N652" s="2050"/>
      <c r="O652" s="2050">
        <v>42</v>
      </c>
      <c r="P652" s="404"/>
      <c r="Q652" s="404"/>
      <c r="R652" s="404"/>
      <c r="S652" s="404"/>
      <c r="T652" s="404"/>
      <c r="U652" s="404"/>
    </row>
    <row r="653" spans="1:21" ht="12.6" customHeight="1" outlineLevel="1">
      <c r="A653" s="904">
        <v>43405</v>
      </c>
      <c r="B653" s="925">
        <v>43392</v>
      </c>
      <c r="C653" s="904">
        <v>43404</v>
      </c>
      <c r="D653" s="904">
        <v>43404</v>
      </c>
      <c r="E653" s="367" t="s">
        <v>3334</v>
      </c>
      <c r="F653" s="404" t="s">
        <v>18262</v>
      </c>
      <c r="G653" s="404" t="s">
        <v>18263</v>
      </c>
      <c r="H653" s="404"/>
      <c r="I653" s="404"/>
      <c r="J653" s="404" t="s">
        <v>2046</v>
      </c>
      <c r="K653" s="404"/>
      <c r="L653" s="613">
        <f t="shared" si="24"/>
        <v>13</v>
      </c>
      <c r="M653" s="1795">
        <f t="shared" si="25"/>
        <v>8</v>
      </c>
      <c r="N653" s="2050"/>
      <c r="O653" s="2050">
        <v>43</v>
      </c>
      <c r="P653" s="404"/>
      <c r="Q653" s="404"/>
      <c r="R653" s="404"/>
      <c r="S653" s="404"/>
      <c r="T653" s="404"/>
      <c r="U653" s="404"/>
    </row>
    <row r="654" spans="1:21" ht="12.6" customHeight="1" outlineLevel="1">
      <c r="A654" s="904">
        <v>43405</v>
      </c>
      <c r="B654" s="2270">
        <v>43383</v>
      </c>
      <c r="C654" s="904">
        <v>43405</v>
      </c>
      <c r="D654" s="905">
        <v>43416</v>
      </c>
      <c r="E654" s="367" t="s">
        <v>3334</v>
      </c>
      <c r="F654" s="2096" t="s">
        <v>14855</v>
      </c>
      <c r="G654" s="404" t="s">
        <v>18264</v>
      </c>
      <c r="H654" s="404" t="s">
        <v>18265</v>
      </c>
      <c r="I654" s="404"/>
      <c r="J654" s="404" t="s">
        <v>2042</v>
      </c>
      <c r="K654" s="404"/>
      <c r="L654" s="613">
        <f t="shared" si="24"/>
        <v>22</v>
      </c>
      <c r="M654" s="1795">
        <f t="shared" si="25"/>
        <v>15</v>
      </c>
      <c r="N654" s="2050"/>
      <c r="O654" s="2050">
        <v>44</v>
      </c>
      <c r="P654" s="404"/>
      <c r="Q654" s="2228"/>
      <c r="R654" s="404"/>
      <c r="S654" s="404"/>
      <c r="T654" s="404"/>
      <c r="U654" s="404"/>
    </row>
    <row r="655" spans="1:21" ht="12.6" customHeight="1" outlineLevel="1">
      <c r="A655" s="908">
        <v>43404</v>
      </c>
      <c r="B655" s="925">
        <v>43388</v>
      </c>
      <c r="C655" s="904">
        <v>43396</v>
      </c>
      <c r="D655" s="904">
        <v>43419</v>
      </c>
      <c r="E655" s="367" t="s">
        <v>3335</v>
      </c>
      <c r="F655" s="404" t="s">
        <v>18266</v>
      </c>
      <c r="G655" s="404" t="s">
        <v>18267</v>
      </c>
      <c r="H655" s="404"/>
      <c r="I655" s="404"/>
      <c r="J655" s="404" t="s">
        <v>2969</v>
      </c>
      <c r="K655" s="404"/>
      <c r="L655" s="613">
        <f t="shared" si="24"/>
        <v>16</v>
      </c>
      <c r="M655" s="1795">
        <f t="shared" si="25"/>
        <v>11</v>
      </c>
      <c r="N655" s="2050"/>
      <c r="O655" s="2050">
        <v>45</v>
      </c>
      <c r="P655" s="404"/>
      <c r="Q655" s="2228"/>
      <c r="R655" s="404"/>
      <c r="S655" s="404"/>
      <c r="T655" s="404"/>
      <c r="U655" s="404"/>
    </row>
    <row r="656" spans="1:21" ht="12.6" customHeight="1" outlineLevel="1">
      <c r="A656" s="908">
        <v>43404</v>
      </c>
      <c r="B656" s="925">
        <v>43384</v>
      </c>
      <c r="C656" s="908">
        <v>43404</v>
      </c>
      <c r="D656" s="904">
        <v>43416</v>
      </c>
      <c r="E656" s="367" t="s">
        <v>3334</v>
      </c>
      <c r="F656" s="2109" t="s">
        <v>18268</v>
      </c>
      <c r="G656" s="404" t="s">
        <v>18269</v>
      </c>
      <c r="H656" s="404" t="s">
        <v>14872</v>
      </c>
      <c r="I656" s="404"/>
      <c r="J656" s="404" t="s">
        <v>2969</v>
      </c>
      <c r="K656" s="404"/>
      <c r="L656" s="613">
        <f t="shared" si="24"/>
        <v>20</v>
      </c>
      <c r="M656" s="1795">
        <f t="shared" si="25"/>
        <v>13</v>
      </c>
      <c r="N656" s="2050"/>
      <c r="O656" s="2050">
        <v>46</v>
      </c>
      <c r="P656" s="404"/>
      <c r="Q656" s="2228"/>
      <c r="R656" s="404"/>
      <c r="S656" s="404"/>
      <c r="T656" s="404"/>
      <c r="U656" s="404"/>
    </row>
    <row r="657" spans="1:21" ht="12.6" customHeight="1" outlineLevel="1">
      <c r="A657" s="908">
        <v>43404</v>
      </c>
      <c r="B657" s="925">
        <v>43403</v>
      </c>
      <c r="C657" s="904">
        <v>43406</v>
      </c>
      <c r="D657" s="904">
        <v>43434</v>
      </c>
      <c r="E657" s="367" t="s">
        <v>3334</v>
      </c>
      <c r="F657" s="404" t="s">
        <v>17781</v>
      </c>
      <c r="G657" s="404" t="s">
        <v>18270</v>
      </c>
      <c r="H657" s="404"/>
      <c r="I657" s="404"/>
      <c r="J657" s="404" t="s">
        <v>2969</v>
      </c>
      <c r="K657" s="404"/>
      <c r="L657" s="613">
        <f t="shared" si="24"/>
        <v>1</v>
      </c>
      <c r="M657" s="1795">
        <f t="shared" si="25"/>
        <v>0</v>
      </c>
      <c r="N657" s="2050"/>
      <c r="O657" s="2050">
        <v>47</v>
      </c>
      <c r="P657" s="404"/>
      <c r="Q657" s="2228"/>
      <c r="R657" s="404"/>
      <c r="S657" s="404"/>
      <c r="T657" s="404"/>
      <c r="U657" s="404"/>
    </row>
    <row r="658" spans="1:21" ht="12.6" customHeight="1" outlineLevel="1">
      <c r="A658" s="903">
        <v>43405</v>
      </c>
      <c r="B658" s="925">
        <v>43382</v>
      </c>
      <c r="C658" s="904">
        <v>43396</v>
      </c>
      <c r="D658" s="904">
        <v>43413</v>
      </c>
      <c r="E658" s="367" t="s">
        <v>3334</v>
      </c>
      <c r="F658" s="404" t="s">
        <v>18271</v>
      </c>
      <c r="G658" s="404" t="s">
        <v>18272</v>
      </c>
      <c r="H658" s="404" t="s">
        <v>3660</v>
      </c>
      <c r="I658" s="404"/>
      <c r="J658" s="404" t="s">
        <v>2034</v>
      </c>
      <c r="K658" s="404"/>
      <c r="L658" s="613">
        <f t="shared" si="24"/>
        <v>23</v>
      </c>
      <c r="M658" s="1795">
        <f t="shared" si="25"/>
        <v>16</v>
      </c>
      <c r="N658" s="2050"/>
      <c r="O658" s="2050">
        <v>48</v>
      </c>
      <c r="P658" s="404"/>
      <c r="Q658" s="2228"/>
      <c r="R658" s="404"/>
      <c r="S658" s="404"/>
      <c r="T658" s="404"/>
      <c r="U658" s="404"/>
    </row>
    <row r="659" spans="1:21" ht="12.6" customHeight="1" outlineLevel="1">
      <c r="A659" s="903">
        <v>43405</v>
      </c>
      <c r="B659" s="925">
        <v>43383</v>
      </c>
      <c r="C659" s="904">
        <v>43396</v>
      </c>
      <c r="D659" s="904">
        <v>43413</v>
      </c>
      <c r="E659" s="367" t="s">
        <v>3334</v>
      </c>
      <c r="F659" s="404" t="s">
        <v>18273</v>
      </c>
      <c r="G659" s="404" t="s">
        <v>18274</v>
      </c>
      <c r="H659" s="404"/>
      <c r="I659" s="404"/>
      <c r="J659" s="404" t="s">
        <v>2034</v>
      </c>
      <c r="K659" s="404"/>
      <c r="L659" s="613">
        <f t="shared" si="24"/>
        <v>22</v>
      </c>
      <c r="M659" s="1795">
        <f t="shared" si="25"/>
        <v>15</v>
      </c>
      <c r="N659" s="2050"/>
      <c r="O659" s="2050">
        <v>49</v>
      </c>
      <c r="P659" s="404"/>
      <c r="Q659" s="2228"/>
      <c r="R659" s="404"/>
      <c r="S659" s="404"/>
      <c r="T659" s="404"/>
      <c r="U659" s="404"/>
    </row>
    <row r="660" spans="1:21" ht="12.6" customHeight="1" outlineLevel="1">
      <c r="A660" s="903">
        <v>43405</v>
      </c>
      <c r="B660" s="925">
        <v>43383</v>
      </c>
      <c r="C660" s="904">
        <v>43410</v>
      </c>
      <c r="D660" s="904">
        <v>43413</v>
      </c>
      <c r="E660" s="367" t="s">
        <v>3335</v>
      </c>
      <c r="F660" s="404" t="s">
        <v>18275</v>
      </c>
      <c r="G660" s="404" t="s">
        <v>18276</v>
      </c>
      <c r="H660" s="404"/>
      <c r="I660" s="404"/>
      <c r="J660" s="404" t="s">
        <v>2039</v>
      </c>
      <c r="K660" s="404"/>
      <c r="L660" s="613">
        <f t="shared" si="24"/>
        <v>22</v>
      </c>
      <c r="M660" s="1795">
        <f t="shared" si="25"/>
        <v>15</v>
      </c>
      <c r="N660" s="2050"/>
      <c r="O660" s="2050">
        <v>50</v>
      </c>
      <c r="P660" s="404"/>
      <c r="Q660" s="404"/>
      <c r="R660" s="404"/>
      <c r="S660" s="404"/>
      <c r="T660" s="404"/>
      <c r="U660" s="404"/>
    </row>
    <row r="661" spans="1:21" ht="12.6" customHeight="1" outlineLevel="1">
      <c r="A661" s="903">
        <v>43409</v>
      </c>
      <c r="B661" s="925">
        <v>43382</v>
      </c>
      <c r="C661" s="904">
        <v>43409</v>
      </c>
      <c r="D661" s="904">
        <v>43412</v>
      </c>
      <c r="E661" s="367" t="s">
        <v>3335</v>
      </c>
      <c r="F661" s="404" t="s">
        <v>12693</v>
      </c>
      <c r="G661" s="404" t="s">
        <v>18277</v>
      </c>
      <c r="H661" s="404"/>
      <c r="I661" s="404"/>
      <c r="J661" s="404" t="s">
        <v>2039</v>
      </c>
      <c r="K661" s="404"/>
      <c r="L661" s="613">
        <f t="shared" si="24"/>
        <v>27</v>
      </c>
      <c r="M661" s="1795">
        <f t="shared" si="25"/>
        <v>18</v>
      </c>
      <c r="N661" s="2050"/>
      <c r="O661" s="2050">
        <v>51</v>
      </c>
      <c r="P661" s="404"/>
      <c r="Q661" s="404"/>
      <c r="R661" s="404"/>
      <c r="S661" s="404"/>
      <c r="T661" s="404"/>
      <c r="U661" s="404"/>
    </row>
    <row r="662" spans="1:21" ht="12.6" customHeight="1" outlineLevel="1">
      <c r="A662" s="908">
        <v>43404</v>
      </c>
      <c r="B662" s="925">
        <v>43397</v>
      </c>
      <c r="C662" s="904">
        <v>43406</v>
      </c>
      <c r="D662" s="904">
        <v>43406</v>
      </c>
      <c r="E662" s="367" t="s">
        <v>3334</v>
      </c>
      <c r="F662" s="404" t="s">
        <v>18278</v>
      </c>
      <c r="G662" s="404" t="s">
        <v>18279</v>
      </c>
      <c r="H662" s="404"/>
      <c r="I662" s="404"/>
      <c r="J662" s="404" t="s">
        <v>2969</v>
      </c>
      <c r="K662" s="404"/>
      <c r="L662" s="613">
        <f t="shared" si="24"/>
        <v>7</v>
      </c>
      <c r="M662" s="1795">
        <f t="shared" si="25"/>
        <v>4</v>
      </c>
      <c r="N662" s="2050"/>
      <c r="O662" s="2050">
        <v>52</v>
      </c>
      <c r="P662" s="404"/>
      <c r="Q662" s="2228"/>
      <c r="R662" s="404"/>
      <c r="S662" s="404"/>
      <c r="T662" s="404"/>
      <c r="U662" s="404"/>
    </row>
    <row r="663" spans="1:21" ht="12.6" customHeight="1" outlineLevel="1">
      <c r="A663" s="908">
        <v>43403</v>
      </c>
      <c r="B663" s="925">
        <v>43396</v>
      </c>
      <c r="C663" s="904">
        <v>43403</v>
      </c>
      <c r="D663" s="904">
        <v>43403</v>
      </c>
      <c r="E663" s="367" t="s">
        <v>3334</v>
      </c>
      <c r="F663" s="404" t="s">
        <v>3337</v>
      </c>
      <c r="G663" s="404" t="s">
        <v>18280</v>
      </c>
      <c r="H663" s="404" t="s">
        <v>18281</v>
      </c>
      <c r="I663" s="404"/>
      <c r="J663" s="404" t="s">
        <v>2033</v>
      </c>
      <c r="K663" s="404"/>
      <c r="L663" s="613">
        <f t="shared" si="24"/>
        <v>7</v>
      </c>
      <c r="M663" s="1795">
        <f t="shared" si="25"/>
        <v>4</v>
      </c>
      <c r="N663" s="2050"/>
      <c r="O663" s="2050">
        <v>53</v>
      </c>
      <c r="P663" s="404"/>
      <c r="Q663" s="404"/>
      <c r="R663" s="404"/>
      <c r="S663" s="404"/>
      <c r="T663" s="404"/>
      <c r="U663" s="404"/>
    </row>
    <row r="664" spans="1:21" ht="12.6" customHeight="1" outlineLevel="1">
      <c r="A664" s="903">
        <v>43410</v>
      </c>
      <c r="B664" s="925">
        <v>43389</v>
      </c>
      <c r="C664" s="907">
        <v>43403</v>
      </c>
      <c r="D664" s="907">
        <v>43419</v>
      </c>
      <c r="E664" s="427" t="s">
        <v>3334</v>
      </c>
      <c r="F664" s="421" t="s">
        <v>17502</v>
      </c>
      <c r="G664" s="421" t="s">
        <v>18282</v>
      </c>
      <c r="H664" s="421" t="s">
        <v>18220</v>
      </c>
      <c r="I664" s="421"/>
      <c r="J664" s="421" t="s">
        <v>2034</v>
      </c>
      <c r="K664" s="404"/>
      <c r="L664" s="613">
        <f t="shared" si="24"/>
        <v>21</v>
      </c>
      <c r="M664" s="1795">
        <f t="shared" si="25"/>
        <v>14</v>
      </c>
      <c r="N664" s="2050"/>
      <c r="O664" s="2050">
        <v>54</v>
      </c>
      <c r="P664" s="404"/>
      <c r="Q664" s="2228"/>
      <c r="R664" s="404"/>
      <c r="S664" s="404"/>
      <c r="T664" s="404"/>
      <c r="U664" s="404"/>
    </row>
    <row r="665" spans="1:21" ht="12.6" customHeight="1" outlineLevel="1">
      <c r="A665" s="904">
        <v>43410</v>
      </c>
      <c r="B665" s="2270">
        <v>43402</v>
      </c>
      <c r="C665" s="905">
        <v>43419</v>
      </c>
      <c r="D665" s="905">
        <v>43433</v>
      </c>
      <c r="E665" s="367" t="s">
        <v>3334</v>
      </c>
      <c r="F665" s="404" t="s">
        <v>18283</v>
      </c>
      <c r="G665" s="404" t="s">
        <v>18284</v>
      </c>
      <c r="H665" s="404"/>
      <c r="I665" s="404"/>
      <c r="J665" s="404" t="s">
        <v>2042</v>
      </c>
      <c r="K665" s="404"/>
      <c r="L665" s="613">
        <f t="shared" si="24"/>
        <v>8</v>
      </c>
      <c r="M665" s="1795">
        <f t="shared" si="25"/>
        <v>5</v>
      </c>
      <c r="N665" s="2050"/>
      <c r="O665" s="2050">
        <v>55</v>
      </c>
      <c r="P665" s="404"/>
      <c r="Q665" s="2228"/>
      <c r="R665" s="404"/>
      <c r="S665" s="404"/>
      <c r="T665" s="404"/>
      <c r="U665" s="404"/>
    </row>
    <row r="666" spans="1:21" ht="12.6" customHeight="1" outlineLevel="1">
      <c r="A666" s="904">
        <v>43410</v>
      </c>
      <c r="B666" s="2270">
        <v>43404</v>
      </c>
      <c r="C666" s="905">
        <v>43419</v>
      </c>
      <c r="D666" s="905">
        <v>43434</v>
      </c>
      <c r="E666" s="367" t="s">
        <v>3334</v>
      </c>
      <c r="F666" s="404" t="s">
        <v>18285</v>
      </c>
      <c r="G666" s="404" t="s">
        <v>18286</v>
      </c>
      <c r="H666" s="404"/>
      <c r="I666" s="404"/>
      <c r="J666" s="404" t="s">
        <v>2042</v>
      </c>
      <c r="K666" s="404"/>
      <c r="L666" s="613">
        <f t="shared" si="24"/>
        <v>6</v>
      </c>
      <c r="M666" s="1795">
        <f t="shared" si="25"/>
        <v>3</v>
      </c>
      <c r="N666" s="2050"/>
      <c r="O666" s="2050">
        <v>56</v>
      </c>
      <c r="P666" s="404"/>
      <c r="Q666" s="2228"/>
      <c r="R666" s="404"/>
      <c r="S666" s="404"/>
      <c r="T666" s="404"/>
      <c r="U666" s="404"/>
    </row>
    <row r="667" spans="1:21" ht="12.6" customHeight="1" outlineLevel="1">
      <c r="A667" s="903">
        <v>43410</v>
      </c>
      <c r="B667" s="925">
        <v>43382</v>
      </c>
      <c r="C667" s="907">
        <v>43402</v>
      </c>
      <c r="D667" s="907">
        <v>43412</v>
      </c>
      <c r="E667" s="427" t="s">
        <v>3334</v>
      </c>
      <c r="F667" s="421" t="s">
        <v>18287</v>
      </c>
      <c r="G667" s="421" t="s">
        <v>18288</v>
      </c>
      <c r="H667" s="421"/>
      <c r="I667" s="421"/>
      <c r="J667" s="421" t="s">
        <v>2034</v>
      </c>
      <c r="K667" s="404"/>
      <c r="L667" s="613">
        <f t="shared" si="24"/>
        <v>28</v>
      </c>
      <c r="M667" s="1795">
        <f t="shared" si="25"/>
        <v>19</v>
      </c>
      <c r="N667" s="2050"/>
      <c r="O667" s="2050">
        <v>57</v>
      </c>
      <c r="P667" s="404"/>
      <c r="Q667" s="2228"/>
      <c r="R667" s="404"/>
      <c r="S667" s="404"/>
      <c r="T667" s="404"/>
      <c r="U667" s="404"/>
    </row>
    <row r="668" spans="1:21" ht="12.6" customHeight="1" outlineLevel="1">
      <c r="A668" s="903">
        <v>43410</v>
      </c>
      <c r="B668" s="925">
        <v>43404</v>
      </c>
      <c r="C668" s="907">
        <v>43413</v>
      </c>
      <c r="D668" s="907">
        <v>43434</v>
      </c>
      <c r="E668" s="427" t="s">
        <v>3335</v>
      </c>
      <c r="F668" s="421" t="s">
        <v>4681</v>
      </c>
      <c r="G668" s="421" t="s">
        <v>18289</v>
      </c>
      <c r="H668" s="421"/>
      <c r="I668" s="421"/>
      <c r="J668" s="421" t="s">
        <v>2034</v>
      </c>
      <c r="K668" s="404"/>
      <c r="L668" s="613">
        <f t="shared" si="24"/>
        <v>6</v>
      </c>
      <c r="M668" s="1795">
        <f t="shared" si="25"/>
        <v>3</v>
      </c>
      <c r="N668" s="2050"/>
      <c r="O668" s="2050">
        <v>58</v>
      </c>
      <c r="P668" s="404"/>
      <c r="Q668" s="2228"/>
      <c r="R668" s="404"/>
      <c r="S668" s="404"/>
      <c r="T668" s="404"/>
      <c r="U668" s="404"/>
    </row>
    <row r="669" spans="1:21" ht="12.6" customHeight="1" outlineLevel="1">
      <c r="A669" s="954">
        <v>43382</v>
      </c>
      <c r="B669" s="925">
        <v>43375</v>
      </c>
      <c r="C669" s="904">
        <v>43382</v>
      </c>
      <c r="D669" s="904">
        <v>43382</v>
      </c>
      <c r="E669" s="367" t="s">
        <v>3334</v>
      </c>
      <c r="F669" s="404" t="s">
        <v>2753</v>
      </c>
      <c r="G669" s="404" t="s">
        <v>18290</v>
      </c>
      <c r="H669" s="404" t="s">
        <v>18291</v>
      </c>
      <c r="I669" s="404"/>
      <c r="J669" s="404" t="s">
        <v>2969</v>
      </c>
      <c r="K669" s="404"/>
      <c r="L669" s="613">
        <f t="shared" si="24"/>
        <v>7</v>
      </c>
      <c r="M669" s="1795">
        <f t="shared" si="25"/>
        <v>4</v>
      </c>
      <c r="N669" s="2050"/>
      <c r="O669" s="2050">
        <v>59</v>
      </c>
      <c r="P669" s="404"/>
      <c r="Q669" s="2228"/>
      <c r="R669" s="404"/>
      <c r="S669" s="404"/>
      <c r="T669" s="404"/>
      <c r="U669" s="404"/>
    </row>
    <row r="670" spans="1:21" ht="12.6" customHeight="1" outlineLevel="1">
      <c r="A670" s="2272">
        <v>43382</v>
      </c>
      <c r="B670" s="925">
        <v>43375</v>
      </c>
      <c r="C670" s="2273">
        <v>43382</v>
      </c>
      <c r="D670" s="2273">
        <v>43382</v>
      </c>
      <c r="E670" s="2274" t="s">
        <v>3334</v>
      </c>
      <c r="F670" s="2125" t="s">
        <v>2753</v>
      </c>
      <c r="G670" s="2125" t="s">
        <v>18290</v>
      </c>
      <c r="H670" s="2125"/>
      <c r="I670" s="2125"/>
      <c r="J670" s="2125" t="s">
        <v>2969</v>
      </c>
      <c r="K670" s="404"/>
      <c r="L670" s="613">
        <f t="shared" si="24"/>
        <v>7</v>
      </c>
      <c r="M670" s="1795">
        <f t="shared" si="25"/>
        <v>4</v>
      </c>
      <c r="N670" s="2050"/>
      <c r="O670" s="2050">
        <v>60</v>
      </c>
      <c r="P670" s="404"/>
      <c r="Q670" s="2228"/>
      <c r="R670" s="404"/>
      <c r="S670" s="404"/>
      <c r="T670" s="404"/>
      <c r="U670" s="404"/>
    </row>
    <row r="671" spans="1:21" ht="12.6" customHeight="1" outlineLevel="1">
      <c r="A671" s="904">
        <v>43410</v>
      </c>
      <c r="B671" s="2270">
        <v>43389</v>
      </c>
      <c r="C671" s="905">
        <v>43419</v>
      </c>
      <c r="D671" s="905">
        <v>43420</v>
      </c>
      <c r="E671" s="367" t="s">
        <v>3334</v>
      </c>
      <c r="F671" s="404" t="s">
        <v>18292</v>
      </c>
      <c r="G671" s="404" t="s">
        <v>18293</v>
      </c>
      <c r="H671" s="404"/>
      <c r="I671" s="404"/>
      <c r="J671" s="404" t="s">
        <v>2042</v>
      </c>
      <c r="K671" s="404"/>
      <c r="L671" s="613">
        <f t="shared" si="24"/>
        <v>21</v>
      </c>
      <c r="M671" s="1795">
        <f t="shared" si="25"/>
        <v>14</v>
      </c>
      <c r="N671" s="2050"/>
      <c r="O671" s="2050">
        <v>61</v>
      </c>
      <c r="P671" s="404"/>
      <c r="Q671" s="2228"/>
      <c r="R671" s="404"/>
      <c r="S671" s="404"/>
      <c r="T671" s="404"/>
      <c r="U671" s="404"/>
    </row>
    <row r="672" spans="1:21" ht="12.6" customHeight="1" outlineLevel="1">
      <c r="A672" s="903">
        <v>43410</v>
      </c>
      <c r="B672" s="925">
        <v>43392</v>
      </c>
      <c r="C672" s="904">
        <v>43406</v>
      </c>
      <c r="D672" s="904">
        <v>43423</v>
      </c>
      <c r="E672" s="367" t="s">
        <v>3334</v>
      </c>
      <c r="F672" s="404" t="s">
        <v>18294</v>
      </c>
      <c r="G672" s="404" t="s">
        <v>18295</v>
      </c>
      <c r="H672" s="404"/>
      <c r="I672" s="404"/>
      <c r="J672" s="404" t="s">
        <v>2969</v>
      </c>
      <c r="K672" s="404"/>
      <c r="L672" s="613">
        <f t="shared" si="24"/>
        <v>18</v>
      </c>
      <c r="M672" s="1795">
        <f t="shared" si="25"/>
        <v>11</v>
      </c>
      <c r="N672" s="2050"/>
      <c r="O672" s="2050">
        <v>62</v>
      </c>
      <c r="P672" s="404"/>
      <c r="Q672" s="2228"/>
      <c r="R672" s="404"/>
      <c r="S672" s="404"/>
      <c r="T672" s="404"/>
      <c r="U672" s="404"/>
    </row>
    <row r="673" spans="1:21" ht="12.6" customHeight="1" outlineLevel="1">
      <c r="A673" s="903">
        <v>43410</v>
      </c>
      <c r="B673" s="925">
        <v>43396</v>
      </c>
      <c r="C673" s="904">
        <v>43416</v>
      </c>
      <c r="D673" s="904">
        <v>43427</v>
      </c>
      <c r="E673" s="367" t="s">
        <v>3334</v>
      </c>
      <c r="F673" s="404" t="s">
        <v>18296</v>
      </c>
      <c r="G673" s="404" t="s">
        <v>18297</v>
      </c>
      <c r="H673" s="404"/>
      <c r="I673" s="404"/>
      <c r="J673" s="404" t="s">
        <v>2969</v>
      </c>
      <c r="K673" s="404"/>
      <c r="L673" s="613">
        <f t="shared" si="24"/>
        <v>14</v>
      </c>
      <c r="M673" s="1795">
        <f t="shared" si="25"/>
        <v>9</v>
      </c>
      <c r="N673" s="2050"/>
      <c r="O673" s="2050">
        <v>63</v>
      </c>
      <c r="P673" s="1839"/>
      <c r="Q673" s="2228"/>
      <c r="R673" s="404"/>
      <c r="S673" s="404"/>
      <c r="T673" s="404"/>
      <c r="U673" s="404"/>
    </row>
    <row r="674" spans="1:21" ht="12.6" customHeight="1" outlineLevel="1">
      <c r="A674" s="903">
        <v>43411</v>
      </c>
      <c r="B674" s="925">
        <v>43396</v>
      </c>
      <c r="C674" s="904">
        <v>43420</v>
      </c>
      <c r="D674" s="904">
        <v>43427</v>
      </c>
      <c r="E674" s="367" t="s">
        <v>3334</v>
      </c>
      <c r="F674" s="404" t="s">
        <v>18298</v>
      </c>
      <c r="G674" s="404" t="s">
        <v>18299</v>
      </c>
      <c r="H674" s="404"/>
      <c r="I674" s="404"/>
      <c r="J674" s="404" t="s">
        <v>2969</v>
      </c>
      <c r="K674" s="404"/>
      <c r="L674" s="613">
        <f t="shared" si="24"/>
        <v>15</v>
      </c>
      <c r="M674" s="1795">
        <f t="shared" si="25"/>
        <v>10</v>
      </c>
      <c r="N674" s="2050"/>
      <c r="O674" s="2050">
        <v>64</v>
      </c>
      <c r="P674" s="404"/>
      <c r="Q674" s="2228"/>
      <c r="R674" s="404"/>
      <c r="S674" s="404"/>
      <c r="T674" s="404"/>
      <c r="U674" s="404"/>
    </row>
    <row r="675" spans="1:21" ht="12.6" customHeight="1" outlineLevel="1">
      <c r="A675" s="903">
        <v>43413</v>
      </c>
      <c r="B675" s="925">
        <v>43399</v>
      </c>
      <c r="C675" s="904">
        <v>43420</v>
      </c>
      <c r="D675" s="904">
        <v>43430</v>
      </c>
      <c r="E675" s="367" t="s">
        <v>3334</v>
      </c>
      <c r="F675" s="404" t="s">
        <v>17835</v>
      </c>
      <c r="G675" s="404" t="s">
        <v>18300</v>
      </c>
      <c r="H675" s="404"/>
      <c r="I675" s="404"/>
      <c r="J675" s="404" t="s">
        <v>2969</v>
      </c>
      <c r="K675" s="404"/>
      <c r="L675" s="613">
        <f t="shared" si="24"/>
        <v>14</v>
      </c>
      <c r="M675" s="1795">
        <f t="shared" si="25"/>
        <v>9</v>
      </c>
      <c r="N675" s="2050"/>
      <c r="O675" s="2050">
        <v>65</v>
      </c>
      <c r="P675" s="404"/>
      <c r="Q675" s="2228"/>
      <c r="R675" s="404"/>
      <c r="S675" s="404"/>
      <c r="T675" s="404"/>
      <c r="U675" s="404"/>
    </row>
    <row r="676" spans="1:21" ht="12.6" customHeight="1" outlineLevel="1">
      <c r="A676" s="908">
        <v>43416</v>
      </c>
      <c r="B676" s="925">
        <v>43390</v>
      </c>
      <c r="C676" s="907">
        <v>43416</v>
      </c>
      <c r="D676" s="907">
        <v>43420</v>
      </c>
      <c r="E676" s="427" t="s">
        <v>3335</v>
      </c>
      <c r="F676" s="421" t="s">
        <v>18301</v>
      </c>
      <c r="G676" s="421" t="s">
        <v>18302</v>
      </c>
      <c r="H676" s="421"/>
      <c r="I676" s="421"/>
      <c r="J676" s="421" t="s">
        <v>2034</v>
      </c>
      <c r="K676" s="404"/>
      <c r="L676" s="613">
        <f t="shared" si="24"/>
        <v>26</v>
      </c>
      <c r="M676" s="1795">
        <f t="shared" si="25"/>
        <v>17</v>
      </c>
      <c r="N676" s="2050"/>
      <c r="O676" s="2050">
        <v>66</v>
      </c>
      <c r="P676" s="404"/>
      <c r="Q676" s="2228"/>
      <c r="R676" s="404"/>
      <c r="S676" s="404"/>
      <c r="T676" s="404"/>
      <c r="U676" s="404"/>
    </row>
    <row r="677" spans="1:21" ht="12.6" customHeight="1" outlineLevel="1">
      <c r="A677" s="908">
        <v>43416</v>
      </c>
      <c r="B677" s="925">
        <v>43391</v>
      </c>
      <c r="C677" s="907">
        <v>43422</v>
      </c>
      <c r="D677" s="907">
        <v>43422</v>
      </c>
      <c r="E677" s="427" t="s">
        <v>3334</v>
      </c>
      <c r="F677" s="421" t="s">
        <v>18303</v>
      </c>
      <c r="G677" s="421" t="s">
        <v>18304</v>
      </c>
      <c r="H677" s="421"/>
      <c r="I677" s="421"/>
      <c r="J677" s="421" t="s">
        <v>2034</v>
      </c>
      <c r="K677" s="404"/>
      <c r="L677" s="613">
        <f t="shared" si="24"/>
        <v>25</v>
      </c>
      <c r="M677" s="1795">
        <f t="shared" si="25"/>
        <v>16</v>
      </c>
      <c r="N677" s="2050"/>
      <c r="O677" s="2050">
        <v>67</v>
      </c>
      <c r="P677" s="404"/>
      <c r="Q677" s="2228"/>
      <c r="R677" s="404"/>
      <c r="S677" s="404"/>
      <c r="T677" s="404"/>
      <c r="U677" s="404"/>
    </row>
    <row r="678" spans="1:21" ht="12.6" customHeight="1" outlineLevel="1">
      <c r="A678" s="908">
        <v>43416</v>
      </c>
      <c r="B678" s="925">
        <v>43385</v>
      </c>
      <c r="C678" s="907">
        <v>43415</v>
      </c>
      <c r="D678" s="904">
        <v>43415</v>
      </c>
      <c r="E678" s="427" t="s">
        <v>3334</v>
      </c>
      <c r="F678" s="421" t="s">
        <v>18305</v>
      </c>
      <c r="G678" s="421" t="s">
        <v>18306</v>
      </c>
      <c r="H678" s="421" t="s">
        <v>3660</v>
      </c>
      <c r="I678" s="421"/>
      <c r="J678" s="421" t="s">
        <v>2034</v>
      </c>
      <c r="K678" s="404"/>
      <c r="L678" s="613">
        <f t="shared" si="24"/>
        <v>31</v>
      </c>
      <c r="M678" s="1795">
        <f t="shared" si="25"/>
        <v>20</v>
      </c>
      <c r="N678" s="2050"/>
      <c r="O678" s="2050">
        <v>68</v>
      </c>
      <c r="P678" s="404"/>
      <c r="Q678" s="2228"/>
      <c r="R678" s="404"/>
      <c r="S678" s="404"/>
      <c r="T678" s="404"/>
      <c r="U678" s="404"/>
    </row>
    <row r="679" spans="1:21" ht="12.6" customHeight="1" outlineLevel="1">
      <c r="A679" s="905">
        <v>43416</v>
      </c>
      <c r="B679" s="2275">
        <v>43391</v>
      </c>
      <c r="C679" s="2121">
        <v>43416</v>
      </c>
      <c r="D679" s="2121">
        <v>43424</v>
      </c>
      <c r="E679" s="2077" t="s">
        <v>3334</v>
      </c>
      <c r="F679" s="2" t="s">
        <v>18307</v>
      </c>
      <c r="G679" s="2" t="s">
        <v>18308</v>
      </c>
      <c r="H679" s="2"/>
      <c r="I679" s="2"/>
      <c r="J679" s="2" t="s">
        <v>2042</v>
      </c>
      <c r="K679" s="404"/>
      <c r="L679" s="613">
        <f t="shared" si="24"/>
        <v>25</v>
      </c>
      <c r="M679" s="1795">
        <f t="shared" si="25"/>
        <v>16</v>
      </c>
      <c r="N679" s="2050"/>
      <c r="O679" s="2050">
        <v>69</v>
      </c>
      <c r="P679" s="404"/>
      <c r="Q679" s="2228"/>
      <c r="R679" s="404"/>
      <c r="S679" s="404"/>
      <c r="T679" s="404"/>
      <c r="U679" s="404"/>
    </row>
    <row r="680" spans="1:21" ht="12.6" customHeight="1" outlineLevel="1">
      <c r="A680" s="908">
        <v>43417</v>
      </c>
      <c r="B680" s="925">
        <v>43395</v>
      </c>
      <c r="C680" s="904">
        <v>43424</v>
      </c>
      <c r="D680" s="904">
        <v>43425</v>
      </c>
      <c r="E680" s="367" t="s">
        <v>3334</v>
      </c>
      <c r="F680" s="404" t="s">
        <v>18309</v>
      </c>
      <c r="G680" s="404" t="s">
        <v>18310</v>
      </c>
      <c r="H680" s="404"/>
      <c r="I680" s="404"/>
      <c r="J680" s="404" t="s">
        <v>2039</v>
      </c>
      <c r="K680" s="404"/>
      <c r="L680" s="613">
        <f t="shared" ref="L680:L743" si="26">(A680-B680)</f>
        <v>22</v>
      </c>
      <c r="M680" s="1795">
        <f t="shared" ref="M680:M743" si="27">NETWORKDAYS(B680,A680,A680:B680)</f>
        <v>15</v>
      </c>
      <c r="N680" s="2050"/>
      <c r="O680" s="2050">
        <v>70</v>
      </c>
      <c r="P680" s="404"/>
      <c r="Q680" s="404"/>
      <c r="R680" s="404"/>
      <c r="S680" s="404"/>
      <c r="T680" s="404"/>
      <c r="U680" s="404"/>
    </row>
    <row r="681" spans="1:21" ht="12.6" customHeight="1" outlineLevel="1">
      <c r="A681" s="908">
        <v>43417</v>
      </c>
      <c r="B681" s="925">
        <v>43395</v>
      </c>
      <c r="C681" s="904">
        <v>43420</v>
      </c>
      <c r="D681" s="904">
        <v>43425</v>
      </c>
      <c r="E681" s="367" t="s">
        <v>3334</v>
      </c>
      <c r="F681" s="404" t="s">
        <v>18311</v>
      </c>
      <c r="G681" s="404" t="s">
        <v>18312</v>
      </c>
      <c r="H681" s="404"/>
      <c r="I681" s="404"/>
      <c r="J681" s="404" t="s">
        <v>2039</v>
      </c>
      <c r="K681" s="404"/>
      <c r="L681" s="613">
        <f t="shared" si="26"/>
        <v>22</v>
      </c>
      <c r="M681" s="1795">
        <f t="shared" si="27"/>
        <v>15</v>
      </c>
      <c r="N681" s="2050"/>
      <c r="O681" s="2050">
        <v>71</v>
      </c>
      <c r="P681" s="404"/>
      <c r="Q681" s="404"/>
      <c r="R681" s="404"/>
      <c r="S681" s="404"/>
      <c r="T681" s="404"/>
      <c r="U681" s="404"/>
    </row>
    <row r="682" spans="1:21" ht="12.6" customHeight="1" outlineLevel="1">
      <c r="A682" s="905">
        <v>43418</v>
      </c>
      <c r="B682" s="2270">
        <v>43402</v>
      </c>
      <c r="C682" s="905">
        <v>43419</v>
      </c>
      <c r="D682" s="905">
        <v>43433</v>
      </c>
      <c r="E682" s="367" t="s">
        <v>3334</v>
      </c>
      <c r="F682" s="404" t="s">
        <v>18313</v>
      </c>
      <c r="G682" s="404" t="s">
        <v>18314</v>
      </c>
      <c r="H682" s="404"/>
      <c r="I682" s="404"/>
      <c r="J682" s="404" t="s">
        <v>2042</v>
      </c>
      <c r="K682" s="404"/>
      <c r="L682" s="613">
        <f t="shared" si="26"/>
        <v>16</v>
      </c>
      <c r="M682" s="1795">
        <f t="shared" si="27"/>
        <v>11</v>
      </c>
      <c r="N682" s="2050"/>
      <c r="O682" s="2050">
        <v>72</v>
      </c>
      <c r="P682" s="404"/>
      <c r="Q682" s="2228"/>
      <c r="R682" s="404"/>
      <c r="S682" s="404"/>
      <c r="T682" s="404"/>
      <c r="U682" s="404"/>
    </row>
    <row r="683" spans="1:21" ht="12.6" customHeight="1" outlineLevel="1">
      <c r="A683" s="905">
        <v>43419</v>
      </c>
      <c r="B683" s="2270">
        <v>43392</v>
      </c>
      <c r="C683" s="905">
        <v>43418</v>
      </c>
      <c r="D683" s="905">
        <v>43424</v>
      </c>
      <c r="E683" s="367" t="s">
        <v>3334</v>
      </c>
      <c r="F683" s="404" t="s">
        <v>18315</v>
      </c>
      <c r="G683" s="404" t="s">
        <v>18316</v>
      </c>
      <c r="H683" s="404" t="s">
        <v>18317</v>
      </c>
      <c r="I683" s="404"/>
      <c r="J683" s="404" t="s">
        <v>2042</v>
      </c>
      <c r="K683" s="404"/>
      <c r="L683" s="613">
        <f t="shared" si="26"/>
        <v>27</v>
      </c>
      <c r="M683" s="1795">
        <f t="shared" si="27"/>
        <v>18</v>
      </c>
      <c r="N683" s="2050"/>
      <c r="O683" s="2050">
        <v>73</v>
      </c>
      <c r="P683" s="404"/>
      <c r="Q683" s="2228"/>
      <c r="R683" s="404"/>
      <c r="S683" s="404"/>
      <c r="T683" s="404"/>
      <c r="U683" s="404"/>
    </row>
    <row r="684" spans="1:21" ht="12.6" customHeight="1" outlineLevel="1">
      <c r="A684" s="924">
        <v>43418</v>
      </c>
      <c r="B684" s="925">
        <v>43391</v>
      </c>
      <c r="C684" s="904">
        <v>43419</v>
      </c>
      <c r="D684" s="904">
        <v>43423</v>
      </c>
      <c r="E684" s="367" t="s">
        <v>3335</v>
      </c>
      <c r="F684" s="404" t="s">
        <v>18318</v>
      </c>
      <c r="G684" s="404" t="s">
        <v>18319</v>
      </c>
      <c r="H684" s="404"/>
      <c r="I684" s="404"/>
      <c r="J684" s="404" t="s">
        <v>2969</v>
      </c>
      <c r="K684" s="404"/>
      <c r="L684" s="613">
        <f t="shared" si="26"/>
        <v>27</v>
      </c>
      <c r="M684" s="1795">
        <f t="shared" si="27"/>
        <v>18</v>
      </c>
      <c r="N684" s="2050"/>
      <c r="O684" s="2050">
        <v>74</v>
      </c>
      <c r="P684" s="404"/>
      <c r="Q684" s="2228"/>
      <c r="R684" s="404"/>
      <c r="S684" s="404"/>
      <c r="T684" s="404"/>
      <c r="U684" s="404"/>
    </row>
    <row r="685" spans="1:21" ht="12.6" customHeight="1" outlineLevel="1">
      <c r="A685" s="905">
        <v>43419</v>
      </c>
      <c r="B685" s="2270">
        <v>43388</v>
      </c>
      <c r="C685" s="905">
        <v>43418</v>
      </c>
      <c r="D685" s="905">
        <v>43419</v>
      </c>
      <c r="E685" s="367" t="s">
        <v>3334</v>
      </c>
      <c r="F685" s="404" t="s">
        <v>18320</v>
      </c>
      <c r="G685" s="404" t="s">
        <v>18321</v>
      </c>
      <c r="H685" s="404"/>
      <c r="I685" s="404"/>
      <c r="J685" s="404" t="s">
        <v>2042</v>
      </c>
      <c r="K685" s="404"/>
      <c r="L685" s="613">
        <f t="shared" si="26"/>
        <v>31</v>
      </c>
      <c r="M685" s="1795">
        <f t="shared" si="27"/>
        <v>22</v>
      </c>
      <c r="N685" s="2050"/>
      <c r="O685" s="2050">
        <v>75</v>
      </c>
      <c r="P685" s="404"/>
      <c r="Q685" s="2228"/>
      <c r="R685" s="404"/>
      <c r="S685" s="404"/>
      <c r="T685" s="404"/>
      <c r="U685" s="404"/>
    </row>
    <row r="686" spans="1:21" ht="12.6" customHeight="1" outlineLevel="1">
      <c r="A686" s="905">
        <v>43419</v>
      </c>
      <c r="B686" s="925">
        <v>43392</v>
      </c>
      <c r="C686" s="907">
        <v>43422</v>
      </c>
      <c r="D686" s="907">
        <v>43422</v>
      </c>
      <c r="E686" s="427" t="s">
        <v>3335</v>
      </c>
      <c r="F686" s="421" t="s">
        <v>18165</v>
      </c>
      <c r="G686" s="421" t="s">
        <v>18322</v>
      </c>
      <c r="H686" s="421"/>
      <c r="I686" s="421"/>
      <c r="J686" s="421" t="s">
        <v>2034</v>
      </c>
      <c r="K686" s="404"/>
      <c r="L686" s="613">
        <f t="shared" si="26"/>
        <v>27</v>
      </c>
      <c r="M686" s="1795">
        <f t="shared" si="27"/>
        <v>18</v>
      </c>
      <c r="N686" s="2050"/>
      <c r="O686" s="2050">
        <v>76</v>
      </c>
      <c r="P686" s="404"/>
      <c r="Q686" s="2228"/>
      <c r="R686" s="404"/>
      <c r="S686" s="404"/>
      <c r="T686" s="404"/>
      <c r="U686" s="404"/>
    </row>
    <row r="687" spans="1:21" ht="12.6" customHeight="1" outlineLevel="1">
      <c r="A687" s="908">
        <v>43419</v>
      </c>
      <c r="B687" s="925">
        <v>43402</v>
      </c>
      <c r="C687" s="907">
        <v>43430</v>
      </c>
      <c r="D687" s="907">
        <v>43432</v>
      </c>
      <c r="E687" s="427" t="s">
        <v>3335</v>
      </c>
      <c r="F687" s="421" t="s">
        <v>14909</v>
      </c>
      <c r="G687" s="421" t="s">
        <v>18323</v>
      </c>
      <c r="H687" s="421" t="s">
        <v>18324</v>
      </c>
      <c r="I687" s="421"/>
      <c r="J687" s="421" t="s">
        <v>2034</v>
      </c>
      <c r="K687" s="404"/>
      <c r="L687" s="613">
        <f t="shared" si="26"/>
        <v>17</v>
      </c>
      <c r="M687" s="1795">
        <f t="shared" si="27"/>
        <v>12</v>
      </c>
      <c r="N687" s="2050"/>
      <c r="O687" s="2050">
        <v>77</v>
      </c>
      <c r="P687" s="404"/>
      <c r="Q687" s="2228"/>
      <c r="R687" s="404"/>
      <c r="S687" s="404"/>
      <c r="T687" s="404"/>
      <c r="U687" s="404"/>
    </row>
    <row r="688" spans="1:21" ht="12.6" customHeight="1" outlineLevel="1">
      <c r="A688" s="903">
        <v>43412</v>
      </c>
      <c r="B688" s="925">
        <v>43399</v>
      </c>
      <c r="C688" s="907">
        <v>43432</v>
      </c>
      <c r="D688" s="907">
        <v>43432</v>
      </c>
      <c r="E688" s="427" t="s">
        <v>3334</v>
      </c>
      <c r="F688" s="421" t="s">
        <v>4945</v>
      </c>
      <c r="G688" s="421" t="s">
        <v>18325</v>
      </c>
      <c r="H688" s="421" t="s">
        <v>18326</v>
      </c>
      <c r="I688" s="421"/>
      <c r="J688" s="421" t="s">
        <v>2033</v>
      </c>
      <c r="K688" s="404"/>
      <c r="L688" s="613">
        <f t="shared" si="26"/>
        <v>13</v>
      </c>
      <c r="M688" s="1795">
        <f t="shared" si="27"/>
        <v>8</v>
      </c>
      <c r="N688" s="2050"/>
      <c r="O688" s="2050">
        <v>78</v>
      </c>
      <c r="P688" s="404"/>
      <c r="Q688" s="2228"/>
      <c r="R688" s="404"/>
      <c r="S688" s="404"/>
      <c r="T688" s="404"/>
      <c r="U688" s="404"/>
    </row>
    <row r="689" spans="1:32" ht="12.6" customHeight="1" outlineLevel="1">
      <c r="A689" s="908">
        <v>43419</v>
      </c>
      <c r="B689" s="925">
        <v>43395</v>
      </c>
      <c r="C689" s="904">
        <v>43419</v>
      </c>
      <c r="D689" s="904">
        <v>43420</v>
      </c>
      <c r="E689" s="367" t="s">
        <v>3335</v>
      </c>
      <c r="F689" s="404" t="s">
        <v>18327</v>
      </c>
      <c r="G689" s="404" t="s">
        <v>18328</v>
      </c>
      <c r="H689" s="404" t="s">
        <v>18329</v>
      </c>
      <c r="I689" s="404"/>
      <c r="J689" s="404" t="s">
        <v>2034</v>
      </c>
      <c r="K689" s="404"/>
      <c r="L689" s="613">
        <f t="shared" si="26"/>
        <v>24</v>
      </c>
      <c r="M689" s="1795">
        <f t="shared" si="27"/>
        <v>17</v>
      </c>
      <c r="N689" s="2050"/>
      <c r="O689" s="2050">
        <v>79</v>
      </c>
      <c r="P689" s="404"/>
      <c r="Q689" s="2228"/>
      <c r="R689" s="404"/>
      <c r="S689" s="404"/>
      <c r="T689" s="404"/>
      <c r="U689" s="404"/>
      <c r="V689" s="404"/>
      <c r="W689" s="2227"/>
      <c r="X689" s="404"/>
      <c r="Y689" s="404"/>
      <c r="Z689" s="404"/>
      <c r="AA689" s="404"/>
      <c r="AB689" s="404"/>
      <c r="AC689" s="404"/>
      <c r="AD689" s="404"/>
      <c r="AE689" s="404"/>
      <c r="AF689" s="404"/>
    </row>
    <row r="690" spans="1:32" ht="12.6" customHeight="1" outlineLevel="1">
      <c r="A690" s="908">
        <v>43420</v>
      </c>
      <c r="B690" s="925">
        <v>43396</v>
      </c>
      <c r="C690" s="907">
        <v>43419</v>
      </c>
      <c r="D690" s="907">
        <v>43426</v>
      </c>
      <c r="E690" s="427" t="s">
        <v>3334</v>
      </c>
      <c r="F690" s="421" t="s">
        <v>18305</v>
      </c>
      <c r="G690" s="421" t="s">
        <v>18330</v>
      </c>
      <c r="H690" s="421" t="s">
        <v>3660</v>
      </c>
      <c r="I690" s="421"/>
      <c r="J690" s="421" t="s">
        <v>2034</v>
      </c>
      <c r="K690" s="404"/>
      <c r="L690" s="613">
        <f t="shared" si="26"/>
        <v>24</v>
      </c>
      <c r="M690" s="1795">
        <f t="shared" si="27"/>
        <v>17</v>
      </c>
      <c r="N690" s="2050"/>
      <c r="O690" s="2050">
        <v>80</v>
      </c>
      <c r="P690" s="404"/>
      <c r="Q690" s="2228"/>
      <c r="R690" s="404"/>
      <c r="S690" s="404"/>
      <c r="T690" s="404"/>
      <c r="U690" s="404"/>
      <c r="V690" s="404"/>
      <c r="W690" s="2227"/>
      <c r="X690" s="404"/>
      <c r="Y690" s="404"/>
      <c r="Z690" s="404"/>
      <c r="AA690" s="404"/>
      <c r="AB690" s="404"/>
      <c r="AC690" s="404"/>
      <c r="AD690" s="404"/>
      <c r="AE690" s="404"/>
      <c r="AF690" s="404"/>
    </row>
    <row r="691" spans="1:32" ht="12.6" customHeight="1" outlineLevel="1">
      <c r="A691" s="908">
        <v>43420</v>
      </c>
      <c r="B691" s="925">
        <v>43402</v>
      </c>
      <c r="C691" s="904">
        <v>43420</v>
      </c>
      <c r="D691" s="904">
        <v>43432</v>
      </c>
      <c r="E691" s="367" t="s">
        <v>3335</v>
      </c>
      <c r="F691" s="404" t="s">
        <v>18331</v>
      </c>
      <c r="G691" s="404" t="s">
        <v>18332</v>
      </c>
      <c r="H691" s="404" t="s">
        <v>16069</v>
      </c>
      <c r="I691" s="404"/>
      <c r="J691" s="404" t="s">
        <v>2039</v>
      </c>
      <c r="K691" s="404"/>
      <c r="L691" s="613">
        <f t="shared" si="26"/>
        <v>18</v>
      </c>
      <c r="M691" s="1795">
        <f t="shared" si="27"/>
        <v>13</v>
      </c>
      <c r="N691" s="2050"/>
      <c r="O691" s="2050">
        <v>81</v>
      </c>
      <c r="P691" s="404"/>
      <c r="Q691" s="404"/>
      <c r="R691" s="404"/>
      <c r="S691" s="404"/>
      <c r="T691" s="404"/>
      <c r="U691" s="404"/>
      <c r="V691" s="404"/>
      <c r="W691" s="404"/>
      <c r="X691" s="404"/>
      <c r="Y691" s="404"/>
      <c r="Z691" s="404"/>
      <c r="AA691" s="404"/>
      <c r="AB691" s="404"/>
      <c r="AC691" s="404"/>
      <c r="AD691" s="404"/>
      <c r="AE691" s="404"/>
      <c r="AF691" s="404"/>
    </row>
    <row r="692" spans="1:32" ht="12.6" customHeight="1" outlineLevel="1">
      <c r="A692" s="908">
        <v>43420</v>
      </c>
      <c r="B692" s="925">
        <v>43392</v>
      </c>
      <c r="C692" s="907">
        <v>43420</v>
      </c>
      <c r="D692" s="907">
        <v>43422</v>
      </c>
      <c r="E692" s="427" t="s">
        <v>3335</v>
      </c>
      <c r="F692" s="421" t="s">
        <v>18333</v>
      </c>
      <c r="G692" s="421" t="s">
        <v>18334</v>
      </c>
      <c r="H692" s="421" t="s">
        <v>3660</v>
      </c>
      <c r="I692" s="421"/>
      <c r="J692" s="421" t="s">
        <v>2034</v>
      </c>
      <c r="K692" s="404"/>
      <c r="L692" s="613">
        <f t="shared" si="26"/>
        <v>28</v>
      </c>
      <c r="M692" s="1795">
        <f t="shared" si="27"/>
        <v>19</v>
      </c>
      <c r="N692" s="2050"/>
      <c r="O692" s="2050">
        <v>82</v>
      </c>
      <c r="P692" s="404"/>
      <c r="Q692" s="2228"/>
      <c r="R692" s="404"/>
      <c r="S692" s="404"/>
      <c r="T692" s="404"/>
      <c r="U692" s="404"/>
      <c r="V692" s="404"/>
      <c r="W692" s="2227"/>
      <c r="X692" s="404"/>
      <c r="Y692" s="404"/>
      <c r="Z692" s="404"/>
      <c r="AA692" s="404"/>
      <c r="AB692" s="404"/>
      <c r="AC692" s="404"/>
      <c r="AD692" s="404"/>
      <c r="AE692" s="404"/>
      <c r="AF692" s="404"/>
    </row>
    <row r="693" spans="1:32" ht="12.6" customHeight="1" outlineLevel="1">
      <c r="A693" s="908">
        <v>43424</v>
      </c>
      <c r="B693" s="925">
        <v>43391</v>
      </c>
      <c r="C693" s="907">
        <v>43419</v>
      </c>
      <c r="D693" s="907">
        <v>43419</v>
      </c>
      <c r="E693" s="427" t="s">
        <v>3335</v>
      </c>
      <c r="F693" s="421" t="s">
        <v>18335</v>
      </c>
      <c r="G693" s="421" t="s">
        <v>18336</v>
      </c>
      <c r="H693" s="421" t="s">
        <v>14817</v>
      </c>
      <c r="I693" s="421"/>
      <c r="J693" s="421" t="s">
        <v>2034</v>
      </c>
      <c r="K693" s="404"/>
      <c r="L693" s="613">
        <f t="shared" si="26"/>
        <v>33</v>
      </c>
      <c r="M693" s="1795">
        <f t="shared" si="27"/>
        <v>22</v>
      </c>
      <c r="N693" s="2050"/>
      <c r="O693" s="2050">
        <v>83</v>
      </c>
      <c r="P693" s="404"/>
      <c r="Q693" s="2228"/>
      <c r="R693" s="404"/>
      <c r="S693" s="404"/>
      <c r="T693" s="404"/>
      <c r="U693" s="404"/>
      <c r="V693" s="404"/>
      <c r="W693" s="2227"/>
      <c r="X693" s="404"/>
      <c r="Y693" s="404"/>
      <c r="Z693" s="404"/>
      <c r="AA693" s="404"/>
      <c r="AB693" s="404"/>
      <c r="AC693" s="404"/>
      <c r="AD693" s="404"/>
      <c r="AE693" s="404"/>
      <c r="AF693" s="404"/>
    </row>
    <row r="694" spans="1:32" ht="12.6" customHeight="1" outlineLevel="1">
      <c r="A694" s="908">
        <v>43424</v>
      </c>
      <c r="B694" s="925">
        <v>43398</v>
      </c>
      <c r="C694" s="907">
        <v>43428</v>
      </c>
      <c r="D694" s="904">
        <v>43428</v>
      </c>
      <c r="E694" s="427" t="s">
        <v>3334</v>
      </c>
      <c r="F694" s="421" t="s">
        <v>17959</v>
      </c>
      <c r="G694" s="421" t="s">
        <v>18337</v>
      </c>
      <c r="H694" s="421"/>
      <c r="I694" s="421"/>
      <c r="J694" s="421" t="s">
        <v>2034</v>
      </c>
      <c r="K694" s="404"/>
      <c r="L694" s="613">
        <f t="shared" si="26"/>
        <v>26</v>
      </c>
      <c r="M694" s="1795">
        <f t="shared" si="27"/>
        <v>17</v>
      </c>
      <c r="N694" s="2050"/>
      <c r="O694" s="2050">
        <v>84</v>
      </c>
      <c r="P694" s="404"/>
      <c r="Q694" s="2228"/>
      <c r="R694" s="404"/>
      <c r="S694" s="404"/>
      <c r="T694" s="404"/>
      <c r="U694" s="404"/>
      <c r="V694" s="404"/>
      <c r="W694" s="2227"/>
      <c r="X694" s="404"/>
      <c r="Y694" s="404"/>
      <c r="Z694" s="404"/>
      <c r="AA694" s="404"/>
      <c r="AB694" s="404"/>
      <c r="AC694" s="404"/>
      <c r="AD694" s="404"/>
      <c r="AE694" s="404"/>
      <c r="AF694" s="404"/>
    </row>
    <row r="695" spans="1:32" ht="12.6" customHeight="1" outlineLevel="1">
      <c r="A695" s="908">
        <v>43426</v>
      </c>
      <c r="B695" s="925">
        <v>43402</v>
      </c>
      <c r="C695" s="904">
        <v>43430</v>
      </c>
      <c r="D695" s="904">
        <v>43432</v>
      </c>
      <c r="E695" s="367" t="s">
        <v>3335</v>
      </c>
      <c r="F695" s="404" t="s">
        <v>18338</v>
      </c>
      <c r="G695" s="404" t="s">
        <v>18339</v>
      </c>
      <c r="H695" s="404"/>
      <c r="I695" s="404"/>
      <c r="J695" s="404" t="s">
        <v>2039</v>
      </c>
      <c r="K695" s="404"/>
      <c r="L695" s="613">
        <f t="shared" si="26"/>
        <v>24</v>
      </c>
      <c r="M695" s="1795">
        <f t="shared" si="27"/>
        <v>17</v>
      </c>
      <c r="N695" s="2050"/>
      <c r="O695" s="2050">
        <v>85</v>
      </c>
      <c r="P695" s="404"/>
      <c r="Q695" s="404"/>
      <c r="R695" s="404"/>
      <c r="S695" s="404"/>
      <c r="T695" s="404"/>
      <c r="U695" s="404"/>
      <c r="V695" s="404"/>
      <c r="W695" s="404"/>
      <c r="X695" s="404"/>
      <c r="Y695" s="404"/>
      <c r="Z695" s="404"/>
      <c r="AA695" s="404"/>
      <c r="AB695" s="404"/>
      <c r="AC695" s="404"/>
      <c r="AD695" s="404"/>
      <c r="AE695" s="404"/>
      <c r="AF695" s="404"/>
    </row>
    <row r="696" spans="1:32" ht="12.6" customHeight="1" outlineLevel="1">
      <c r="A696" s="908">
        <v>43420</v>
      </c>
      <c r="B696" s="925">
        <v>43397</v>
      </c>
      <c r="C696" s="904">
        <v>43419</v>
      </c>
      <c r="D696" s="904">
        <v>43430</v>
      </c>
      <c r="E696" s="367" t="s">
        <v>3335</v>
      </c>
      <c r="F696" s="404" t="s">
        <v>3946</v>
      </c>
      <c r="G696" s="404" t="s">
        <v>18340</v>
      </c>
      <c r="H696" s="404"/>
      <c r="I696" s="404"/>
      <c r="J696" s="404" t="s">
        <v>2042</v>
      </c>
      <c r="K696" s="404"/>
      <c r="L696" s="613">
        <f t="shared" si="26"/>
        <v>23</v>
      </c>
      <c r="M696" s="1795">
        <f t="shared" si="27"/>
        <v>16</v>
      </c>
      <c r="N696" s="2050"/>
      <c r="O696" s="2050">
        <v>86</v>
      </c>
      <c r="P696" s="404"/>
      <c r="Q696" s="404"/>
      <c r="R696" s="404"/>
      <c r="S696" s="404"/>
      <c r="T696" s="404"/>
      <c r="U696" s="404"/>
      <c r="V696" s="404"/>
      <c r="W696" s="404"/>
      <c r="X696" s="404"/>
      <c r="Y696" s="404"/>
      <c r="Z696" s="404"/>
      <c r="AA696" s="404"/>
      <c r="AB696" s="404"/>
      <c r="AC696" s="404"/>
      <c r="AD696" s="404"/>
      <c r="AE696" s="404"/>
      <c r="AF696" s="404"/>
    </row>
    <row r="697" spans="1:32" ht="12.6" customHeight="1" outlineLevel="1">
      <c r="A697" s="908">
        <v>43427</v>
      </c>
      <c r="B697" s="925">
        <v>43397</v>
      </c>
      <c r="C697" s="904">
        <v>43426</v>
      </c>
      <c r="D697" s="904">
        <v>43427</v>
      </c>
      <c r="E697" s="367" t="s">
        <v>3334</v>
      </c>
      <c r="F697" s="404" t="s">
        <v>18341</v>
      </c>
      <c r="G697" s="404" t="s">
        <v>18342</v>
      </c>
      <c r="H697" s="404" t="s">
        <v>12620</v>
      </c>
      <c r="I697" s="404"/>
      <c r="J697" s="404" t="s">
        <v>2039</v>
      </c>
      <c r="K697" s="404"/>
      <c r="L697" s="613">
        <f t="shared" si="26"/>
        <v>30</v>
      </c>
      <c r="M697" s="1795">
        <f t="shared" si="27"/>
        <v>21</v>
      </c>
      <c r="N697" s="2050"/>
      <c r="O697" s="2050">
        <v>87</v>
      </c>
      <c r="P697" s="404"/>
      <c r="Q697" s="404"/>
      <c r="R697" s="404"/>
      <c r="S697" s="404"/>
      <c r="T697" s="404"/>
      <c r="U697" s="404"/>
      <c r="V697" s="404"/>
      <c r="W697" s="404"/>
      <c r="X697" s="404"/>
      <c r="Y697" s="404"/>
      <c r="Z697" s="404"/>
      <c r="AA697" s="404"/>
      <c r="AB697" s="404"/>
      <c r="AC697" s="404"/>
      <c r="AD697" s="404"/>
      <c r="AE697" s="404"/>
      <c r="AF697" s="404"/>
    </row>
    <row r="698" spans="1:32" ht="12.6" customHeight="1" outlineLevel="1">
      <c r="A698" s="2276">
        <v>43431</v>
      </c>
      <c r="B698" s="907">
        <v>43403</v>
      </c>
      <c r="C698" s="907">
        <v>43430</v>
      </c>
      <c r="D698" s="907">
        <v>43433</v>
      </c>
      <c r="E698" s="427" t="s">
        <v>3334</v>
      </c>
      <c r="F698" s="421" t="s">
        <v>18343</v>
      </c>
      <c r="G698" s="421" t="s">
        <v>18344</v>
      </c>
      <c r="H698" s="421"/>
      <c r="I698" s="421"/>
      <c r="J698" s="421" t="s">
        <v>2034</v>
      </c>
      <c r="K698" s="2"/>
      <c r="L698" s="613">
        <f t="shared" si="26"/>
        <v>28</v>
      </c>
      <c r="M698" s="1795">
        <f t="shared" si="27"/>
        <v>19</v>
      </c>
      <c r="N698" s="2050"/>
      <c r="O698" s="2050">
        <v>88</v>
      </c>
      <c r="P698" s="2"/>
      <c r="Q698" s="2"/>
      <c r="R698" s="2"/>
      <c r="S698" s="2"/>
      <c r="T698" s="2"/>
      <c r="U698" s="2"/>
      <c r="V698" s="2"/>
      <c r="W698" s="2"/>
      <c r="X698" s="2"/>
      <c r="Y698" s="2"/>
      <c r="Z698" s="2"/>
      <c r="AA698" s="2"/>
      <c r="AB698" s="2"/>
      <c r="AC698" s="2"/>
      <c r="AD698" s="2"/>
      <c r="AE698" s="2"/>
      <c r="AF698" s="2"/>
    </row>
    <row r="699" spans="1:32" ht="12.6" customHeight="1">
      <c r="A699" s="903">
        <v>43411</v>
      </c>
      <c r="B699" s="918">
        <v>43405</v>
      </c>
      <c r="C699" s="904">
        <v>43435</v>
      </c>
      <c r="D699" s="904">
        <v>43420</v>
      </c>
      <c r="E699" s="367" t="s">
        <v>3334</v>
      </c>
      <c r="F699" s="404" t="s">
        <v>18345</v>
      </c>
      <c r="G699" s="404" t="s">
        <v>18346</v>
      </c>
      <c r="H699" s="404"/>
      <c r="I699" s="404"/>
      <c r="J699" s="404" t="s">
        <v>2033</v>
      </c>
      <c r="K699" s="404"/>
      <c r="L699" s="613">
        <f t="shared" si="26"/>
        <v>6</v>
      </c>
      <c r="M699" s="1795">
        <f t="shared" si="27"/>
        <v>3</v>
      </c>
      <c r="N699" s="2050"/>
      <c r="O699" s="2050">
        <v>1</v>
      </c>
      <c r="P699" s="2082" t="s">
        <v>18347</v>
      </c>
      <c r="Q699" s="2118">
        <f>AVERAGE($L$699:$L$764)</f>
        <v>12.861538461538462</v>
      </c>
      <c r="R699" s="2225">
        <f>COUNT($B$699:$B$764)</f>
        <v>66</v>
      </c>
      <c r="S699" s="2225">
        <f>COUNTIF($E$699:$E$764,$S$1)</f>
        <v>48</v>
      </c>
      <c r="T699" s="2225">
        <f>COUNTIF($E$699:$E$764,$T$1)</f>
        <v>18</v>
      </c>
      <c r="U699" s="2225">
        <f>R699-S699-T699</f>
        <v>0</v>
      </c>
      <c r="V699" s="398"/>
      <c r="W699" s="2101">
        <f t="shared" ref="W699:AB699" si="28">COUNTIF($J$699:$J$764, W$1)</f>
        <v>15</v>
      </c>
      <c r="X699" s="2101">
        <f t="shared" si="28"/>
        <v>10</v>
      </c>
      <c r="Y699" s="2101">
        <f t="shared" si="28"/>
        <v>2</v>
      </c>
      <c r="Z699" s="2101">
        <f t="shared" si="28"/>
        <v>17</v>
      </c>
      <c r="AA699" s="2101">
        <f t="shared" si="28"/>
        <v>14</v>
      </c>
      <c r="AB699" s="2101">
        <f t="shared" si="28"/>
        <v>8</v>
      </c>
      <c r="AC699" s="2101"/>
      <c r="AD699" s="2101"/>
      <c r="AE699" s="2101"/>
      <c r="AF699" s="613">
        <f>SUM(W699:AE699)</f>
        <v>66</v>
      </c>
    </row>
    <row r="700" spans="1:32" ht="12.6" customHeight="1" outlineLevel="1">
      <c r="A700" s="904">
        <v>43410</v>
      </c>
      <c r="B700" s="918">
        <v>43409</v>
      </c>
      <c r="C700" s="905">
        <v>43418</v>
      </c>
      <c r="D700" s="905">
        <v>43418</v>
      </c>
      <c r="E700" s="367" t="s">
        <v>3334</v>
      </c>
      <c r="F700" s="2091" t="s">
        <v>15015</v>
      </c>
      <c r="G700" s="404" t="s">
        <v>18348</v>
      </c>
      <c r="H700" s="404"/>
      <c r="I700" s="404"/>
      <c r="J700" s="404" t="s">
        <v>2042</v>
      </c>
      <c r="K700" s="404"/>
      <c r="L700" s="613">
        <f t="shared" si="26"/>
        <v>1</v>
      </c>
      <c r="M700" s="1795">
        <f t="shared" si="27"/>
        <v>0</v>
      </c>
      <c r="N700" s="2050"/>
      <c r="O700" s="2050">
        <v>2</v>
      </c>
      <c r="P700" s="404"/>
      <c r="Q700" s="2228"/>
      <c r="R700" s="404"/>
      <c r="S700" s="404"/>
      <c r="T700" s="404"/>
      <c r="U700" s="404"/>
      <c r="V700" s="404"/>
      <c r="W700" s="2227"/>
      <c r="X700" s="404"/>
      <c r="Y700" s="404"/>
      <c r="Z700" s="404"/>
      <c r="AA700" s="404"/>
      <c r="AB700" s="404"/>
      <c r="AC700" s="404"/>
      <c r="AD700" s="404"/>
      <c r="AE700" s="404"/>
      <c r="AF700" s="404"/>
    </row>
    <row r="701" spans="1:32" ht="12.6" customHeight="1" outlineLevel="1">
      <c r="A701" s="906">
        <v>43412</v>
      </c>
      <c r="B701" s="918">
        <v>43412</v>
      </c>
      <c r="C701" s="367"/>
      <c r="D701" s="367"/>
      <c r="E701" s="367" t="s">
        <v>3334</v>
      </c>
      <c r="F701" s="404" t="s">
        <v>3354</v>
      </c>
      <c r="G701" s="404" t="s">
        <v>14894</v>
      </c>
      <c r="H701" s="404"/>
      <c r="I701" s="404"/>
      <c r="J701" s="404" t="s">
        <v>2033</v>
      </c>
      <c r="K701" s="404"/>
      <c r="L701" s="613">
        <f t="shared" si="26"/>
        <v>0</v>
      </c>
      <c r="M701" s="1795">
        <f t="shared" si="27"/>
        <v>0</v>
      </c>
      <c r="N701" s="2050"/>
      <c r="O701" s="2050">
        <v>3</v>
      </c>
      <c r="P701" s="404"/>
      <c r="Q701" s="2228"/>
      <c r="R701" s="404"/>
      <c r="S701" s="404"/>
      <c r="T701" s="404"/>
      <c r="U701" s="404"/>
      <c r="V701" s="404"/>
      <c r="W701" s="2227"/>
      <c r="X701" s="404"/>
      <c r="Y701" s="404"/>
      <c r="Z701" s="404"/>
      <c r="AA701" s="404"/>
      <c r="AB701" s="404"/>
      <c r="AC701" s="404"/>
      <c r="AD701" s="404"/>
      <c r="AE701" s="404"/>
      <c r="AF701" s="404"/>
    </row>
    <row r="702" spans="1:32" ht="12.6" customHeight="1" outlineLevel="1">
      <c r="A702" s="924">
        <v>43416</v>
      </c>
      <c r="B702" s="918">
        <v>43412</v>
      </c>
      <c r="C702" s="904">
        <v>43427</v>
      </c>
      <c r="D702" s="904">
        <v>43442</v>
      </c>
      <c r="E702" s="367" t="s">
        <v>3334</v>
      </c>
      <c r="F702" s="404" t="s">
        <v>18349</v>
      </c>
      <c r="G702" s="404" t="s">
        <v>18350</v>
      </c>
      <c r="H702" s="404"/>
      <c r="I702" s="404"/>
      <c r="J702" s="404" t="s">
        <v>3001</v>
      </c>
      <c r="K702" s="404"/>
      <c r="L702" s="613">
        <f t="shared" si="26"/>
        <v>4</v>
      </c>
      <c r="M702" s="1795">
        <f t="shared" si="27"/>
        <v>1</v>
      </c>
      <c r="N702" s="2050"/>
      <c r="O702" s="2050">
        <v>4</v>
      </c>
      <c r="P702" s="404"/>
      <c r="Q702" s="2228"/>
      <c r="R702" s="404"/>
      <c r="S702" s="404"/>
      <c r="T702" s="404"/>
      <c r="U702" s="404"/>
      <c r="V702" s="404"/>
      <c r="W702" s="2227"/>
      <c r="X702" s="404"/>
      <c r="Y702" s="404"/>
      <c r="Z702" s="404"/>
      <c r="AA702" s="404"/>
      <c r="AB702" s="404"/>
      <c r="AC702" s="404"/>
      <c r="AD702" s="404"/>
      <c r="AE702" s="404"/>
      <c r="AF702" s="404"/>
    </row>
    <row r="703" spans="1:32" ht="12.6" customHeight="1" outlineLevel="1">
      <c r="A703" s="924">
        <v>43416</v>
      </c>
      <c r="B703" s="918">
        <v>43413</v>
      </c>
      <c r="C703" s="904">
        <v>43420</v>
      </c>
      <c r="D703" s="904">
        <v>43443</v>
      </c>
      <c r="E703" s="367" t="s">
        <v>3334</v>
      </c>
      <c r="F703" s="404" t="s">
        <v>6201</v>
      </c>
      <c r="G703" s="404" t="s">
        <v>18351</v>
      </c>
      <c r="H703" s="404"/>
      <c r="I703" s="404"/>
      <c r="J703" s="404" t="s">
        <v>3001</v>
      </c>
      <c r="K703" s="404"/>
      <c r="L703" s="613">
        <f t="shared" si="26"/>
        <v>3</v>
      </c>
      <c r="M703" s="1795">
        <f t="shared" si="27"/>
        <v>0</v>
      </c>
      <c r="N703" s="2050"/>
      <c r="O703" s="2050">
        <v>5</v>
      </c>
      <c r="P703" s="404"/>
      <c r="Q703" s="2228"/>
      <c r="R703" s="404"/>
      <c r="S703" s="404"/>
      <c r="T703" s="404"/>
      <c r="U703" s="404"/>
      <c r="V703" s="404"/>
      <c r="W703" s="2227"/>
      <c r="X703" s="404"/>
      <c r="Y703" s="404"/>
      <c r="Z703" s="404"/>
      <c r="AA703" s="404"/>
      <c r="AB703" s="404"/>
      <c r="AC703" s="404"/>
      <c r="AD703" s="404"/>
      <c r="AE703" s="404"/>
      <c r="AF703" s="404"/>
    </row>
    <row r="704" spans="1:32" ht="12.6" customHeight="1" outlineLevel="1">
      <c r="A704" s="908">
        <v>43416</v>
      </c>
      <c r="B704" s="918">
        <v>43406</v>
      </c>
      <c r="C704" s="904">
        <v>43434</v>
      </c>
      <c r="D704" s="904">
        <v>43437</v>
      </c>
      <c r="E704" s="367" t="s">
        <v>3334</v>
      </c>
      <c r="F704" s="404" t="s">
        <v>17608</v>
      </c>
      <c r="G704" s="404" t="s">
        <v>18352</v>
      </c>
      <c r="H704" s="404"/>
      <c r="I704" s="404"/>
      <c r="J704" s="404" t="s">
        <v>2969</v>
      </c>
      <c r="K704" s="404"/>
      <c r="L704" s="613">
        <f t="shared" si="26"/>
        <v>10</v>
      </c>
      <c r="M704" s="1795">
        <f t="shared" si="27"/>
        <v>5</v>
      </c>
      <c r="N704" s="2050"/>
      <c r="O704" s="2050">
        <v>6</v>
      </c>
      <c r="P704" s="404"/>
      <c r="Q704" s="2228"/>
      <c r="R704" s="404"/>
      <c r="S704" s="404"/>
      <c r="T704" s="404"/>
      <c r="U704" s="404"/>
      <c r="V704" s="404"/>
      <c r="W704" s="2227"/>
      <c r="X704" s="404"/>
      <c r="Y704" s="404"/>
      <c r="Z704" s="404"/>
      <c r="AA704" s="404"/>
      <c r="AB704" s="404"/>
      <c r="AC704" s="404"/>
      <c r="AD704" s="404"/>
      <c r="AE704" s="404"/>
      <c r="AF704" s="404"/>
    </row>
    <row r="705" spans="1:21" ht="12.6" customHeight="1" outlineLevel="1">
      <c r="A705" s="908">
        <v>43416</v>
      </c>
      <c r="B705" s="918">
        <v>43413</v>
      </c>
      <c r="C705" s="904">
        <v>43418</v>
      </c>
      <c r="D705" s="904">
        <v>43418</v>
      </c>
      <c r="E705" s="367" t="s">
        <v>3334</v>
      </c>
      <c r="F705" s="404" t="s">
        <v>18353</v>
      </c>
      <c r="G705" s="404" t="s">
        <v>18354</v>
      </c>
      <c r="H705" s="404"/>
      <c r="I705" s="404"/>
      <c r="J705" s="404" t="s">
        <v>2969</v>
      </c>
      <c r="K705" s="404"/>
      <c r="L705" s="613">
        <f t="shared" si="26"/>
        <v>3</v>
      </c>
      <c r="M705" s="1795">
        <f t="shared" si="27"/>
        <v>0</v>
      </c>
      <c r="N705" s="2050"/>
      <c r="O705" s="2050">
        <v>7</v>
      </c>
      <c r="P705" s="404"/>
      <c r="Q705" s="2228"/>
      <c r="R705" s="404"/>
      <c r="S705" s="404"/>
      <c r="T705" s="404"/>
      <c r="U705" s="404"/>
    </row>
    <row r="706" spans="1:21" ht="12.6" customHeight="1" outlineLevel="1">
      <c r="A706" s="924">
        <v>43417</v>
      </c>
      <c r="B706" s="918">
        <v>43405</v>
      </c>
      <c r="C706" s="904">
        <v>43435</v>
      </c>
      <c r="D706" s="904">
        <v>43437</v>
      </c>
      <c r="E706" s="367" t="s">
        <v>3334</v>
      </c>
      <c r="F706" s="2096" t="s">
        <v>14855</v>
      </c>
      <c r="G706" s="404" t="s">
        <v>18355</v>
      </c>
      <c r="H706" s="404"/>
      <c r="I706" s="404"/>
      <c r="J706" s="404" t="s">
        <v>2969</v>
      </c>
      <c r="K706" s="404"/>
      <c r="L706" s="613">
        <f t="shared" si="26"/>
        <v>12</v>
      </c>
      <c r="M706" s="1795">
        <f t="shared" si="27"/>
        <v>7</v>
      </c>
      <c r="N706" s="2050"/>
      <c r="O706" s="2050">
        <v>8</v>
      </c>
      <c r="P706" s="404"/>
      <c r="Q706" s="2228"/>
      <c r="R706" s="404"/>
      <c r="S706" s="404"/>
      <c r="T706" s="404"/>
      <c r="U706" s="404"/>
    </row>
    <row r="707" spans="1:21" ht="12.6" customHeight="1" outlineLevel="1">
      <c r="A707" s="908">
        <v>43417</v>
      </c>
      <c r="B707" s="918">
        <v>43411</v>
      </c>
      <c r="C707" s="904">
        <v>43441</v>
      </c>
      <c r="D707" s="904">
        <v>43441</v>
      </c>
      <c r="E707" s="367" t="s">
        <v>3334</v>
      </c>
      <c r="F707" s="404" t="s">
        <v>18356</v>
      </c>
      <c r="G707" s="404" t="s">
        <v>18357</v>
      </c>
      <c r="H707" s="404"/>
      <c r="I707" s="404"/>
      <c r="J707" s="404" t="s">
        <v>2033</v>
      </c>
      <c r="K707" s="404"/>
      <c r="L707" s="613">
        <f t="shared" si="26"/>
        <v>6</v>
      </c>
      <c r="M707" s="1795">
        <f t="shared" si="27"/>
        <v>3</v>
      </c>
      <c r="N707" s="2050"/>
      <c r="O707" s="2050">
        <v>9</v>
      </c>
      <c r="P707" s="404"/>
      <c r="Q707" s="2228"/>
      <c r="R707" s="404"/>
      <c r="S707" s="404"/>
      <c r="T707" s="404"/>
      <c r="U707" s="404"/>
    </row>
    <row r="708" spans="1:21" ht="12.6" customHeight="1" outlineLevel="1">
      <c r="A708" s="908">
        <v>43420</v>
      </c>
      <c r="B708" s="918">
        <v>43412</v>
      </c>
      <c r="C708" s="904">
        <v>43420</v>
      </c>
      <c r="D708" s="904">
        <v>43420</v>
      </c>
      <c r="E708" s="367" t="s">
        <v>3334</v>
      </c>
      <c r="F708" s="404" t="s">
        <v>18358</v>
      </c>
      <c r="G708" s="404" t="s">
        <v>18359</v>
      </c>
      <c r="H708" s="404" t="s">
        <v>18360</v>
      </c>
      <c r="I708" s="404"/>
      <c r="J708" s="404" t="s">
        <v>2033</v>
      </c>
      <c r="K708" s="404"/>
      <c r="L708" s="613">
        <f t="shared" si="26"/>
        <v>8</v>
      </c>
      <c r="M708" s="1795">
        <f t="shared" si="27"/>
        <v>5</v>
      </c>
      <c r="N708" s="2050"/>
      <c r="O708" s="2050">
        <v>10</v>
      </c>
      <c r="P708" s="404"/>
      <c r="Q708" s="404"/>
      <c r="R708" s="404"/>
      <c r="S708" s="404"/>
      <c r="T708" s="404"/>
      <c r="U708" s="404"/>
    </row>
    <row r="709" spans="1:21" ht="12.6" customHeight="1" outlineLevel="1">
      <c r="A709" s="924">
        <v>43424</v>
      </c>
      <c r="B709" s="918">
        <v>43411</v>
      </c>
      <c r="C709" s="904">
        <v>43437</v>
      </c>
      <c r="D709" s="904">
        <v>43441</v>
      </c>
      <c r="E709" s="367" t="s">
        <v>3335</v>
      </c>
      <c r="F709" s="404" t="s">
        <v>13631</v>
      </c>
      <c r="G709" s="404" t="s">
        <v>18361</v>
      </c>
      <c r="H709" s="404" t="s">
        <v>18362</v>
      </c>
      <c r="I709" s="404"/>
      <c r="J709" s="404" t="s">
        <v>2033</v>
      </c>
      <c r="K709" s="404"/>
      <c r="L709" s="613">
        <f t="shared" si="26"/>
        <v>13</v>
      </c>
      <c r="M709" s="1795">
        <f t="shared" si="27"/>
        <v>8</v>
      </c>
      <c r="N709" s="2050"/>
      <c r="O709" s="2050">
        <v>11</v>
      </c>
      <c r="P709" s="404"/>
      <c r="Q709" s="404"/>
      <c r="R709" s="404"/>
      <c r="S709" s="404"/>
      <c r="T709" s="404"/>
      <c r="U709" s="404"/>
    </row>
    <row r="710" spans="1:21" ht="12.6" customHeight="1" outlineLevel="1">
      <c r="A710" s="924">
        <v>43426</v>
      </c>
      <c r="B710" s="918">
        <v>43413</v>
      </c>
      <c r="C710" s="904">
        <v>43441</v>
      </c>
      <c r="D710" s="904">
        <v>43443</v>
      </c>
      <c r="E710" s="367" t="s">
        <v>3334</v>
      </c>
      <c r="F710" s="404" t="s">
        <v>10576</v>
      </c>
      <c r="G710" s="404" t="s">
        <v>18363</v>
      </c>
      <c r="H710" s="404" t="s">
        <v>14817</v>
      </c>
      <c r="I710" s="404"/>
      <c r="J710" s="404" t="s">
        <v>3001</v>
      </c>
      <c r="K710" s="404"/>
      <c r="L710" s="613">
        <f t="shared" si="26"/>
        <v>13</v>
      </c>
      <c r="M710" s="1795">
        <f t="shared" si="27"/>
        <v>8</v>
      </c>
      <c r="N710" s="2050"/>
      <c r="O710" s="2050">
        <v>12</v>
      </c>
      <c r="P710" s="404"/>
      <c r="Q710" s="2228"/>
      <c r="R710" s="404"/>
      <c r="S710" s="404"/>
      <c r="T710" s="404"/>
      <c r="U710" s="404"/>
    </row>
    <row r="711" spans="1:21" ht="12.6" customHeight="1" outlineLevel="1">
      <c r="A711" s="924">
        <v>43426</v>
      </c>
      <c r="B711" s="918">
        <v>43412</v>
      </c>
      <c r="C711" s="904">
        <v>43437</v>
      </c>
      <c r="D711" s="904">
        <v>43442</v>
      </c>
      <c r="E711" s="367" t="s">
        <v>3335</v>
      </c>
      <c r="F711" s="404" t="s">
        <v>18364</v>
      </c>
      <c r="G711" s="404" t="s">
        <v>18365</v>
      </c>
      <c r="H711" s="404" t="s">
        <v>18366</v>
      </c>
      <c r="I711" s="404"/>
      <c r="J711" s="404" t="s">
        <v>3001</v>
      </c>
      <c r="K711" s="404"/>
      <c r="L711" s="613">
        <f t="shared" si="26"/>
        <v>14</v>
      </c>
      <c r="M711" s="1795">
        <f t="shared" si="27"/>
        <v>9</v>
      </c>
      <c r="N711" s="2050"/>
      <c r="O711" s="2050">
        <v>13</v>
      </c>
      <c r="P711" s="404"/>
      <c r="Q711" s="2228"/>
      <c r="R711" s="404"/>
      <c r="S711" s="404"/>
      <c r="T711" s="404"/>
      <c r="U711" s="404"/>
    </row>
    <row r="712" spans="1:21" ht="12.6" customHeight="1" outlineLevel="1">
      <c r="A712" s="924">
        <v>43426</v>
      </c>
      <c r="B712" s="918">
        <v>43425</v>
      </c>
      <c r="C712" s="904">
        <v>43434</v>
      </c>
      <c r="D712" s="904">
        <v>43455</v>
      </c>
      <c r="E712" s="367" t="s">
        <v>3334</v>
      </c>
      <c r="F712" s="404" t="s">
        <v>5498</v>
      </c>
      <c r="G712" s="404" t="s">
        <v>18367</v>
      </c>
      <c r="H712" s="404"/>
      <c r="I712" s="404"/>
      <c r="J712" s="404" t="s">
        <v>3001</v>
      </c>
      <c r="K712" s="404"/>
      <c r="L712" s="613">
        <f t="shared" si="26"/>
        <v>1</v>
      </c>
      <c r="M712" s="1795">
        <f t="shared" si="27"/>
        <v>0</v>
      </c>
      <c r="N712" s="2050"/>
      <c r="O712" s="2050">
        <v>14</v>
      </c>
      <c r="P712" s="404"/>
      <c r="Q712" s="2228"/>
      <c r="R712" s="404"/>
      <c r="S712" s="404"/>
      <c r="T712" s="404"/>
      <c r="U712" s="404"/>
    </row>
    <row r="713" spans="1:21" ht="12.6" customHeight="1" outlineLevel="1">
      <c r="A713" s="908">
        <v>43426</v>
      </c>
      <c r="B713" s="918">
        <v>43420</v>
      </c>
      <c r="C713" s="904">
        <v>43431</v>
      </c>
      <c r="D713" s="907">
        <v>43431</v>
      </c>
      <c r="E713" s="367" t="s">
        <v>3334</v>
      </c>
      <c r="F713" s="2091" t="s">
        <v>15015</v>
      </c>
      <c r="G713" s="404" t="s">
        <v>18368</v>
      </c>
      <c r="H713" s="404"/>
      <c r="I713" s="404"/>
      <c r="J713" s="404" t="s">
        <v>2034</v>
      </c>
      <c r="K713" s="404"/>
      <c r="L713" s="613">
        <f t="shared" si="26"/>
        <v>6</v>
      </c>
      <c r="M713" s="1795">
        <f t="shared" si="27"/>
        <v>3</v>
      </c>
      <c r="N713" s="2050"/>
      <c r="O713" s="2050">
        <v>15</v>
      </c>
      <c r="P713" s="404"/>
      <c r="Q713" s="2228"/>
      <c r="R713" s="404"/>
      <c r="S713" s="404"/>
      <c r="T713" s="404"/>
      <c r="U713" s="404"/>
    </row>
    <row r="714" spans="1:21" ht="12.6" customHeight="1" outlineLevel="1">
      <c r="A714" s="924">
        <v>43426</v>
      </c>
      <c r="B714" s="918">
        <v>43419</v>
      </c>
      <c r="C714" s="904">
        <v>43433</v>
      </c>
      <c r="D714" s="904">
        <v>43449</v>
      </c>
      <c r="E714" s="367" t="s">
        <v>3334</v>
      </c>
      <c r="F714" s="404" t="s">
        <v>4610</v>
      </c>
      <c r="G714" s="404" t="s">
        <v>18369</v>
      </c>
      <c r="H714" s="404"/>
      <c r="I714" s="404"/>
      <c r="J714" s="404" t="s">
        <v>3001</v>
      </c>
      <c r="K714" s="404"/>
      <c r="L714" s="613">
        <f t="shared" si="26"/>
        <v>7</v>
      </c>
      <c r="M714" s="1795">
        <f t="shared" si="27"/>
        <v>4</v>
      </c>
      <c r="N714" s="2050"/>
      <c r="O714" s="2050">
        <v>16</v>
      </c>
      <c r="P714" s="404"/>
      <c r="Q714" s="2228"/>
      <c r="R714" s="404"/>
      <c r="S714" s="404"/>
      <c r="T714" s="404"/>
      <c r="U714" s="404"/>
    </row>
    <row r="715" spans="1:21" ht="12.6" customHeight="1" outlineLevel="1">
      <c r="A715" s="924">
        <v>43426</v>
      </c>
      <c r="B715" s="918">
        <v>43417</v>
      </c>
      <c r="C715" s="904">
        <v>43431</v>
      </c>
      <c r="D715" s="904">
        <v>43447</v>
      </c>
      <c r="E715" s="367" t="s">
        <v>3334</v>
      </c>
      <c r="F715" s="404" t="s">
        <v>18370</v>
      </c>
      <c r="G715" s="404" t="s">
        <v>18371</v>
      </c>
      <c r="H715" s="404"/>
      <c r="I715" s="404"/>
      <c r="J715" s="404" t="s">
        <v>3001</v>
      </c>
      <c r="K715" s="404"/>
      <c r="L715" s="613">
        <f t="shared" si="26"/>
        <v>9</v>
      </c>
      <c r="M715" s="1795">
        <f t="shared" si="27"/>
        <v>6</v>
      </c>
      <c r="N715" s="2050"/>
      <c r="O715" s="2050">
        <v>17</v>
      </c>
      <c r="P715" s="404"/>
      <c r="Q715" s="2228"/>
      <c r="R715" s="404"/>
      <c r="S715" s="404"/>
      <c r="T715" s="404"/>
      <c r="U715" s="404"/>
    </row>
    <row r="716" spans="1:21" ht="12.6" customHeight="1" outlineLevel="1">
      <c r="A716" s="924">
        <v>43427</v>
      </c>
      <c r="B716" s="918">
        <v>43420</v>
      </c>
      <c r="C716" s="904">
        <v>43441</v>
      </c>
      <c r="D716" s="904">
        <v>43450</v>
      </c>
      <c r="E716" s="367" t="s">
        <v>3334</v>
      </c>
      <c r="F716" s="404" t="s">
        <v>6201</v>
      </c>
      <c r="G716" s="404" t="s">
        <v>18372</v>
      </c>
      <c r="H716" s="404"/>
      <c r="I716" s="404"/>
      <c r="J716" s="404" t="s">
        <v>3001</v>
      </c>
      <c r="K716" s="404"/>
      <c r="L716" s="613">
        <f t="shared" si="26"/>
        <v>7</v>
      </c>
      <c r="M716" s="1795">
        <f t="shared" si="27"/>
        <v>4</v>
      </c>
      <c r="N716" s="2050"/>
      <c r="O716" s="2050">
        <v>18</v>
      </c>
      <c r="P716" s="404"/>
      <c r="Q716" s="2228"/>
      <c r="R716" s="404"/>
      <c r="S716" s="404"/>
      <c r="T716" s="404"/>
      <c r="U716" s="404"/>
    </row>
    <row r="717" spans="1:21" ht="12.6" customHeight="1" outlineLevel="1">
      <c r="A717" s="908">
        <v>43427</v>
      </c>
      <c r="B717" s="918">
        <v>43411</v>
      </c>
      <c r="C717" s="904">
        <v>43437</v>
      </c>
      <c r="D717" s="904">
        <v>43441</v>
      </c>
      <c r="E717" s="367" t="s">
        <v>3334</v>
      </c>
      <c r="F717" s="2096" t="s">
        <v>14855</v>
      </c>
      <c r="G717" s="404" t="s">
        <v>18373</v>
      </c>
      <c r="H717" s="404"/>
      <c r="I717" s="404"/>
      <c r="J717" s="404" t="s">
        <v>2033</v>
      </c>
      <c r="K717" s="404"/>
      <c r="L717" s="613">
        <f t="shared" si="26"/>
        <v>16</v>
      </c>
      <c r="M717" s="1795">
        <f t="shared" si="27"/>
        <v>11</v>
      </c>
      <c r="N717" s="2050"/>
      <c r="O717" s="2050">
        <v>19</v>
      </c>
      <c r="P717" s="404"/>
      <c r="Q717" s="404"/>
      <c r="R717" s="404"/>
      <c r="S717" s="404"/>
      <c r="T717" s="404"/>
      <c r="U717" s="404"/>
    </row>
    <row r="718" spans="1:21" ht="12.6" customHeight="1" outlineLevel="1">
      <c r="A718" s="924">
        <v>43427</v>
      </c>
      <c r="B718" s="918">
        <v>43416</v>
      </c>
      <c r="C718" s="904">
        <v>43446</v>
      </c>
      <c r="D718" s="904">
        <v>43446</v>
      </c>
      <c r="E718" s="367" t="s">
        <v>3334</v>
      </c>
      <c r="F718" s="2109" t="s">
        <v>14869</v>
      </c>
      <c r="G718" s="404" t="s">
        <v>18374</v>
      </c>
      <c r="H718" s="404" t="s">
        <v>18375</v>
      </c>
      <c r="I718" s="404"/>
      <c r="J718" s="404" t="s">
        <v>2033</v>
      </c>
      <c r="K718" s="404"/>
      <c r="L718" s="613">
        <f t="shared" si="26"/>
        <v>11</v>
      </c>
      <c r="M718" s="1795">
        <f t="shared" si="27"/>
        <v>8</v>
      </c>
      <c r="N718" s="2050"/>
      <c r="O718" s="2050">
        <v>20</v>
      </c>
      <c r="P718" s="404"/>
      <c r="Q718" s="404"/>
      <c r="R718" s="404"/>
      <c r="S718" s="404"/>
      <c r="T718" s="404"/>
      <c r="U718" s="404"/>
    </row>
    <row r="719" spans="1:21" ht="12.6" customHeight="1" outlineLevel="1">
      <c r="A719" s="908">
        <v>43427</v>
      </c>
      <c r="B719" s="918">
        <v>43418</v>
      </c>
      <c r="C719" s="904">
        <v>43427</v>
      </c>
      <c r="D719" s="904">
        <v>43427</v>
      </c>
      <c r="E719" s="367" t="s">
        <v>3334</v>
      </c>
      <c r="F719" s="404" t="s">
        <v>18376</v>
      </c>
      <c r="G719" s="404" t="s">
        <v>18377</v>
      </c>
      <c r="H719" s="404"/>
      <c r="I719" s="404"/>
      <c r="J719" s="404" t="s">
        <v>2033</v>
      </c>
      <c r="K719" s="404"/>
      <c r="L719" s="613">
        <f t="shared" si="26"/>
        <v>9</v>
      </c>
      <c r="M719" s="1795">
        <f t="shared" si="27"/>
        <v>6</v>
      </c>
      <c r="N719" s="2050"/>
      <c r="O719" s="2050">
        <v>21</v>
      </c>
      <c r="P719" s="404"/>
      <c r="Q719" s="404"/>
      <c r="R719" s="404"/>
      <c r="S719" s="404"/>
      <c r="T719" s="404"/>
      <c r="U719" s="404"/>
    </row>
    <row r="720" spans="1:21" ht="12.6" customHeight="1" outlineLevel="1">
      <c r="A720" s="924">
        <v>43427</v>
      </c>
      <c r="B720" s="918">
        <v>43409</v>
      </c>
      <c r="C720" s="904">
        <v>43439</v>
      </c>
      <c r="D720" s="904">
        <v>43439</v>
      </c>
      <c r="E720" s="367" t="s">
        <v>3334</v>
      </c>
      <c r="F720" s="2096" t="s">
        <v>14855</v>
      </c>
      <c r="G720" s="404" t="s">
        <v>18378</v>
      </c>
      <c r="H720" s="404"/>
      <c r="I720" s="404"/>
      <c r="J720" s="404" t="s">
        <v>2042</v>
      </c>
      <c r="K720" s="404"/>
      <c r="L720" s="613">
        <f t="shared" si="26"/>
        <v>18</v>
      </c>
      <c r="M720" s="1795">
        <f t="shared" si="27"/>
        <v>13</v>
      </c>
      <c r="N720" s="2050"/>
      <c r="O720" s="2050">
        <v>22</v>
      </c>
      <c r="P720" s="404"/>
      <c r="Q720" s="2228"/>
      <c r="R720" s="404"/>
      <c r="S720" s="404"/>
      <c r="T720" s="404"/>
      <c r="U720" s="404"/>
    </row>
    <row r="721" spans="1:21" ht="12.6" customHeight="1" outlineLevel="1">
      <c r="A721" s="924">
        <v>43430</v>
      </c>
      <c r="B721" s="918">
        <v>43426</v>
      </c>
      <c r="C721" s="904">
        <v>43451</v>
      </c>
      <c r="D721" s="904">
        <v>43456</v>
      </c>
      <c r="E721" s="367" t="s">
        <v>3334</v>
      </c>
      <c r="F721" s="404" t="s">
        <v>18379</v>
      </c>
      <c r="G721" s="404" t="s">
        <v>18380</v>
      </c>
      <c r="H721" s="404"/>
      <c r="I721" s="404"/>
      <c r="J721" s="404" t="s">
        <v>3001</v>
      </c>
      <c r="K721" s="404"/>
      <c r="L721" s="613">
        <f t="shared" si="26"/>
        <v>4</v>
      </c>
      <c r="M721" s="1795">
        <f t="shared" si="27"/>
        <v>1</v>
      </c>
      <c r="N721" s="2050"/>
      <c r="O721" s="2050">
        <v>23</v>
      </c>
      <c r="P721" s="404"/>
      <c r="Q721" s="2228"/>
      <c r="R721" s="404"/>
      <c r="S721" s="404"/>
      <c r="T721" s="404"/>
      <c r="U721" s="404"/>
    </row>
    <row r="722" spans="1:21" ht="12.6" customHeight="1" outlineLevel="1">
      <c r="A722" s="908">
        <v>43430</v>
      </c>
      <c r="B722" s="918">
        <v>43409</v>
      </c>
      <c r="C722" s="904">
        <v>43437</v>
      </c>
      <c r="D722" s="903">
        <v>43439</v>
      </c>
      <c r="E722" s="367" t="s">
        <v>3335</v>
      </c>
      <c r="F722" s="665" t="s">
        <v>18381</v>
      </c>
      <c r="G722" s="404" t="s">
        <v>18382</v>
      </c>
      <c r="H722" s="404" t="s">
        <v>12620</v>
      </c>
      <c r="I722" s="404"/>
      <c r="J722" s="2" t="s">
        <v>2039</v>
      </c>
      <c r="K722" s="2"/>
      <c r="L722" s="613">
        <f t="shared" si="26"/>
        <v>21</v>
      </c>
      <c r="M722" s="1795">
        <f t="shared" si="27"/>
        <v>14</v>
      </c>
      <c r="N722" s="2050"/>
      <c r="O722" s="2050">
        <v>24</v>
      </c>
      <c r="P722" s="404"/>
      <c r="Q722" s="404"/>
      <c r="R722" s="404"/>
      <c r="S722" s="404"/>
      <c r="T722" s="404"/>
      <c r="U722" s="404"/>
    </row>
    <row r="723" spans="1:21" ht="12.6" customHeight="1" outlineLevel="1">
      <c r="A723" s="908">
        <v>43431</v>
      </c>
      <c r="B723" s="918">
        <v>43405</v>
      </c>
      <c r="C723" s="904">
        <v>43431</v>
      </c>
      <c r="D723" s="904">
        <v>43435</v>
      </c>
      <c r="E723" s="367" t="s">
        <v>3335</v>
      </c>
      <c r="F723" s="404" t="s">
        <v>4189</v>
      </c>
      <c r="G723" s="404" t="s">
        <v>18383</v>
      </c>
      <c r="H723" s="404" t="s">
        <v>3660</v>
      </c>
      <c r="I723" s="404"/>
      <c r="J723" s="404" t="s">
        <v>2039</v>
      </c>
      <c r="K723" s="404"/>
      <c r="L723" s="613">
        <f t="shared" si="26"/>
        <v>26</v>
      </c>
      <c r="M723" s="1795">
        <f t="shared" si="27"/>
        <v>17</v>
      </c>
      <c r="N723" s="2050"/>
      <c r="O723" s="2050">
        <v>25</v>
      </c>
      <c r="P723" s="1839"/>
      <c r="Q723" s="404"/>
      <c r="R723" s="404"/>
      <c r="S723" s="404"/>
      <c r="T723" s="404"/>
      <c r="U723" s="404"/>
    </row>
    <row r="724" spans="1:21" ht="12.6" customHeight="1" outlineLevel="1">
      <c r="A724" s="908">
        <v>43431</v>
      </c>
      <c r="B724" s="918">
        <v>43424</v>
      </c>
      <c r="C724" s="904">
        <v>43433</v>
      </c>
      <c r="D724" s="904">
        <v>43433</v>
      </c>
      <c r="E724" s="367" t="s">
        <v>3334</v>
      </c>
      <c r="F724" s="404" t="s">
        <v>2588</v>
      </c>
      <c r="G724" s="404" t="s">
        <v>18384</v>
      </c>
      <c r="H724" s="404"/>
      <c r="I724" s="404"/>
      <c r="J724" s="404" t="s">
        <v>2969</v>
      </c>
      <c r="K724" s="404"/>
      <c r="L724" s="613">
        <f t="shared" si="26"/>
        <v>7</v>
      </c>
      <c r="M724" s="1795">
        <f t="shared" si="27"/>
        <v>4</v>
      </c>
      <c r="N724" s="2050"/>
      <c r="O724" s="2050">
        <v>26</v>
      </c>
      <c r="P724" s="404"/>
      <c r="Q724" s="2228"/>
      <c r="R724" s="404"/>
      <c r="S724" s="404"/>
      <c r="T724" s="404"/>
      <c r="U724" s="404"/>
    </row>
    <row r="725" spans="1:21" ht="12.6" customHeight="1" outlineLevel="1">
      <c r="A725" s="908">
        <v>43432</v>
      </c>
      <c r="B725" s="918">
        <v>43406</v>
      </c>
      <c r="C725" s="904">
        <v>43439</v>
      </c>
      <c r="D725" s="904">
        <v>43439</v>
      </c>
      <c r="E725" s="367" t="s">
        <v>3334</v>
      </c>
      <c r="F725" s="2109" t="s">
        <v>18385</v>
      </c>
      <c r="G725" s="404" t="s">
        <v>18386</v>
      </c>
      <c r="H725" s="404"/>
      <c r="I725" s="404"/>
      <c r="J725" s="404" t="s">
        <v>2034</v>
      </c>
      <c r="K725" s="404"/>
      <c r="L725" s="613">
        <f t="shared" si="26"/>
        <v>26</v>
      </c>
      <c r="M725" s="1795">
        <f t="shared" si="27"/>
        <v>17</v>
      </c>
      <c r="N725" s="2050"/>
      <c r="O725" s="2050">
        <v>27</v>
      </c>
      <c r="P725" s="404"/>
      <c r="Q725" s="2228"/>
      <c r="R725" s="404"/>
      <c r="S725" s="404"/>
      <c r="T725" s="404"/>
      <c r="U725" s="404"/>
    </row>
    <row r="726" spans="1:21" ht="12.6" customHeight="1" outlineLevel="1">
      <c r="A726" s="908">
        <v>43432</v>
      </c>
      <c r="B726" s="918">
        <v>43430</v>
      </c>
      <c r="C726" s="904">
        <v>43444</v>
      </c>
      <c r="D726" s="904">
        <v>43460</v>
      </c>
      <c r="E726" s="367" t="s">
        <v>3334</v>
      </c>
      <c r="F726" s="404" t="s">
        <v>18387</v>
      </c>
      <c r="G726" s="404" t="s">
        <v>18388</v>
      </c>
      <c r="H726" s="404"/>
      <c r="I726" s="404"/>
      <c r="J726" s="404" t="s">
        <v>2033</v>
      </c>
      <c r="K726" s="404"/>
      <c r="L726" s="613">
        <f t="shared" si="26"/>
        <v>2</v>
      </c>
      <c r="M726" s="1795">
        <f t="shared" si="27"/>
        <v>1</v>
      </c>
      <c r="N726" s="2050"/>
      <c r="O726" s="2050">
        <v>28</v>
      </c>
      <c r="P726" s="404"/>
      <c r="Q726" s="404"/>
      <c r="R726" s="404"/>
      <c r="S726" s="404"/>
      <c r="T726" s="404"/>
      <c r="U726" s="404"/>
    </row>
    <row r="727" spans="1:21" ht="12.6" customHeight="1" outlineLevel="1">
      <c r="A727" s="908">
        <v>43432</v>
      </c>
      <c r="B727" s="918">
        <v>43431</v>
      </c>
      <c r="C727" s="904">
        <v>43434</v>
      </c>
      <c r="D727" s="904">
        <v>43434</v>
      </c>
      <c r="E727" s="367" t="s">
        <v>3334</v>
      </c>
      <c r="F727" s="404" t="s">
        <v>18389</v>
      </c>
      <c r="G727" s="404" t="s">
        <v>18390</v>
      </c>
      <c r="H727" s="404"/>
      <c r="I727" s="404"/>
      <c r="J727" s="404" t="s">
        <v>2033</v>
      </c>
      <c r="K727" s="404"/>
      <c r="L727" s="613">
        <f t="shared" si="26"/>
        <v>1</v>
      </c>
      <c r="M727" s="1795">
        <f t="shared" si="27"/>
        <v>0</v>
      </c>
      <c r="N727" s="2050"/>
      <c r="O727" s="2050">
        <v>29</v>
      </c>
      <c r="P727" s="404"/>
      <c r="Q727" s="404"/>
      <c r="R727" s="404"/>
      <c r="S727" s="404"/>
      <c r="T727" s="404"/>
      <c r="U727" s="404"/>
    </row>
    <row r="728" spans="1:21" ht="12.6" customHeight="1" outlineLevel="1">
      <c r="A728" s="908">
        <v>43432</v>
      </c>
      <c r="B728" s="918">
        <v>43430</v>
      </c>
      <c r="C728" s="904">
        <v>43444</v>
      </c>
      <c r="D728" s="904">
        <v>43460</v>
      </c>
      <c r="E728" s="367" t="s">
        <v>3334</v>
      </c>
      <c r="F728" s="404" t="s">
        <v>18391</v>
      </c>
      <c r="G728" s="404" t="s">
        <v>18392</v>
      </c>
      <c r="H728" s="404"/>
      <c r="I728" s="404"/>
      <c r="J728" s="404" t="s">
        <v>3001</v>
      </c>
      <c r="K728" s="404"/>
      <c r="L728" s="613">
        <f t="shared" si="26"/>
        <v>2</v>
      </c>
      <c r="M728" s="1795">
        <f t="shared" si="27"/>
        <v>1</v>
      </c>
      <c r="N728" s="2050"/>
      <c r="O728" s="2050">
        <v>30</v>
      </c>
      <c r="P728" s="404"/>
      <c r="Q728" s="2228"/>
      <c r="R728" s="404"/>
      <c r="S728" s="404"/>
      <c r="T728" s="404"/>
      <c r="U728" s="404"/>
    </row>
    <row r="729" spans="1:21" ht="12.6" customHeight="1" outlineLevel="1">
      <c r="A729" s="908">
        <v>43432</v>
      </c>
      <c r="B729" s="918">
        <v>43426</v>
      </c>
      <c r="C729" s="904">
        <v>43434</v>
      </c>
      <c r="D729" s="904">
        <v>43456</v>
      </c>
      <c r="E729" s="367" t="s">
        <v>3334</v>
      </c>
      <c r="F729" s="404" t="s">
        <v>18393</v>
      </c>
      <c r="G729" s="404" t="s">
        <v>18394</v>
      </c>
      <c r="H729" s="404"/>
      <c r="I729" s="404"/>
      <c r="J729" s="404" t="s">
        <v>2034</v>
      </c>
      <c r="K729" s="404"/>
      <c r="L729" s="613">
        <f t="shared" si="26"/>
        <v>6</v>
      </c>
      <c r="M729" s="1795">
        <f t="shared" si="27"/>
        <v>3</v>
      </c>
      <c r="N729" s="2050"/>
      <c r="O729" s="2050">
        <v>31</v>
      </c>
      <c r="P729" s="404"/>
      <c r="Q729" s="2228"/>
      <c r="R729" s="404"/>
      <c r="S729" s="404"/>
      <c r="T729" s="404"/>
      <c r="U729" s="404"/>
    </row>
    <row r="730" spans="1:21" ht="12.6" customHeight="1" outlineLevel="1">
      <c r="A730" s="908">
        <v>43432</v>
      </c>
      <c r="B730" s="918">
        <v>43416</v>
      </c>
      <c r="C730" s="904">
        <v>43444</v>
      </c>
      <c r="D730" s="904">
        <v>43446</v>
      </c>
      <c r="E730" s="367" t="s">
        <v>3334</v>
      </c>
      <c r="F730" s="404" t="s">
        <v>18285</v>
      </c>
      <c r="G730" s="404" t="s">
        <v>18395</v>
      </c>
      <c r="H730" s="404"/>
      <c r="I730" s="404" t="s">
        <v>2042</v>
      </c>
      <c r="J730" s="404" t="s">
        <v>2034</v>
      </c>
      <c r="K730" s="404"/>
      <c r="L730" s="613">
        <f t="shared" si="26"/>
        <v>16</v>
      </c>
      <c r="M730" s="1795">
        <f t="shared" si="27"/>
        <v>11</v>
      </c>
      <c r="N730" s="2050"/>
      <c r="O730" s="2050">
        <v>32</v>
      </c>
      <c r="P730" s="404"/>
      <c r="Q730" s="2228"/>
      <c r="R730" s="404"/>
      <c r="S730" s="404"/>
      <c r="T730" s="404"/>
      <c r="U730" s="404"/>
    </row>
    <row r="731" spans="1:21" ht="12.6" customHeight="1" outlineLevel="1">
      <c r="A731" s="924">
        <v>43432</v>
      </c>
      <c r="B731" s="918">
        <v>43418</v>
      </c>
      <c r="C731" s="904">
        <v>43431</v>
      </c>
      <c r="D731" s="904">
        <v>43434</v>
      </c>
      <c r="E731" s="367" t="s">
        <v>3335</v>
      </c>
      <c r="F731" s="404" t="s">
        <v>2582</v>
      </c>
      <c r="G731" s="404" t="s">
        <v>18396</v>
      </c>
      <c r="H731" s="404" t="s">
        <v>18397</v>
      </c>
      <c r="I731" s="404"/>
      <c r="J731" s="404" t="s">
        <v>2969</v>
      </c>
      <c r="K731" s="404"/>
      <c r="L731" s="613">
        <f t="shared" si="26"/>
        <v>14</v>
      </c>
      <c r="M731" s="1795">
        <f t="shared" si="27"/>
        <v>9</v>
      </c>
      <c r="N731" s="2050"/>
      <c r="O731" s="2050">
        <v>33</v>
      </c>
      <c r="P731" s="404"/>
      <c r="Q731" s="2228"/>
      <c r="R731" s="404"/>
      <c r="S731" s="404"/>
      <c r="T731" s="404"/>
      <c r="U731" s="404"/>
    </row>
    <row r="732" spans="1:21" ht="12.6" customHeight="1" outlineLevel="1">
      <c r="A732" s="908">
        <v>43432</v>
      </c>
      <c r="B732" s="918">
        <v>43431</v>
      </c>
      <c r="C732" s="904">
        <v>43454</v>
      </c>
      <c r="D732" s="904">
        <v>43461</v>
      </c>
      <c r="E732" s="367" t="s">
        <v>3335</v>
      </c>
      <c r="F732" s="404" t="s">
        <v>18398</v>
      </c>
      <c r="G732" s="404" t="s">
        <v>18399</v>
      </c>
      <c r="H732" s="404"/>
      <c r="I732" s="404"/>
      <c r="J732" s="404" t="s">
        <v>3001</v>
      </c>
      <c r="K732" s="404"/>
      <c r="L732" s="613">
        <f t="shared" si="26"/>
        <v>1</v>
      </c>
      <c r="M732" s="1795">
        <f t="shared" si="27"/>
        <v>0</v>
      </c>
      <c r="N732" s="2050"/>
      <c r="O732" s="2050">
        <v>34</v>
      </c>
      <c r="P732" s="404"/>
      <c r="Q732" s="2228"/>
      <c r="R732" s="404"/>
      <c r="S732" s="404"/>
      <c r="T732" s="404"/>
      <c r="U732" s="404"/>
    </row>
    <row r="733" spans="1:21" ht="12.6" customHeight="1" outlineLevel="1">
      <c r="A733" s="908">
        <v>43432</v>
      </c>
      <c r="B733" s="918">
        <v>43416</v>
      </c>
      <c r="C733" s="904">
        <v>43444</v>
      </c>
      <c r="D733" s="904">
        <v>43446</v>
      </c>
      <c r="E733" s="367" t="s">
        <v>3335</v>
      </c>
      <c r="F733" s="404" t="s">
        <v>12773</v>
      </c>
      <c r="G733" s="404" t="s">
        <v>18400</v>
      </c>
      <c r="H733" s="404"/>
      <c r="I733" s="404" t="s">
        <v>2969</v>
      </c>
      <c r="J733" s="404" t="s">
        <v>3001</v>
      </c>
      <c r="K733" s="404"/>
      <c r="L733" s="613">
        <f t="shared" si="26"/>
        <v>16</v>
      </c>
      <c r="M733" s="1795">
        <f t="shared" si="27"/>
        <v>11</v>
      </c>
      <c r="N733" s="2050"/>
      <c r="O733" s="2050">
        <v>35</v>
      </c>
      <c r="P733" s="404"/>
      <c r="Q733" s="2228"/>
      <c r="R733" s="404"/>
      <c r="S733" s="404"/>
      <c r="T733" s="404"/>
      <c r="U733" s="404"/>
    </row>
    <row r="734" spans="1:21" ht="12.6" customHeight="1" outlineLevel="1">
      <c r="A734" s="908">
        <v>43433</v>
      </c>
      <c r="B734" s="918">
        <v>43409</v>
      </c>
      <c r="C734" s="903">
        <v>43437</v>
      </c>
      <c r="D734" s="904">
        <v>43439</v>
      </c>
      <c r="E734" s="367" t="s">
        <v>3334</v>
      </c>
      <c r="F734" s="404" t="s">
        <v>18401</v>
      </c>
      <c r="G734" s="404" t="s">
        <v>18402</v>
      </c>
      <c r="H734" s="404"/>
      <c r="I734" s="404"/>
      <c r="J734" s="404" t="s">
        <v>2039</v>
      </c>
      <c r="K734" s="404"/>
      <c r="L734" s="613">
        <f t="shared" si="26"/>
        <v>24</v>
      </c>
      <c r="M734" s="1795">
        <f t="shared" si="27"/>
        <v>17</v>
      </c>
      <c r="N734" s="2050"/>
      <c r="O734" s="2050">
        <v>36</v>
      </c>
      <c r="P734" s="404"/>
      <c r="Q734" s="404"/>
      <c r="R734" s="404"/>
      <c r="S734" s="404"/>
      <c r="T734" s="404"/>
      <c r="U734" s="404"/>
    </row>
    <row r="735" spans="1:21" ht="12.6" customHeight="1" outlineLevel="1">
      <c r="A735" s="908">
        <v>43433</v>
      </c>
      <c r="B735" s="918">
        <v>43426</v>
      </c>
      <c r="C735" s="904">
        <v>43434</v>
      </c>
      <c r="D735" s="904">
        <v>43456</v>
      </c>
      <c r="E735" s="367" t="s">
        <v>3334</v>
      </c>
      <c r="F735" s="404" t="s">
        <v>18403</v>
      </c>
      <c r="G735" s="404" t="s">
        <v>18404</v>
      </c>
      <c r="H735" s="404"/>
      <c r="I735" s="404"/>
      <c r="J735" s="404" t="s">
        <v>2033</v>
      </c>
      <c r="K735" s="404"/>
      <c r="L735" s="613">
        <f t="shared" si="26"/>
        <v>7</v>
      </c>
      <c r="M735" s="1795">
        <f t="shared" si="27"/>
        <v>4</v>
      </c>
      <c r="N735" s="2050"/>
      <c r="O735" s="2050">
        <v>37</v>
      </c>
      <c r="P735" s="404"/>
      <c r="Q735" s="404"/>
      <c r="R735" s="404"/>
      <c r="S735" s="404"/>
      <c r="T735" s="404"/>
      <c r="U735" s="404"/>
    </row>
    <row r="736" spans="1:21" ht="12.6" customHeight="1" outlineLevel="1">
      <c r="A736" s="924">
        <v>43433</v>
      </c>
      <c r="B736" s="918">
        <v>43427</v>
      </c>
      <c r="C736" s="904">
        <v>43455</v>
      </c>
      <c r="D736" s="904">
        <v>43461</v>
      </c>
      <c r="E736" s="367" t="s">
        <v>3335</v>
      </c>
      <c r="F736" s="2109" t="s">
        <v>4335</v>
      </c>
      <c r="G736" s="404" t="s">
        <v>18405</v>
      </c>
      <c r="H736" s="404" t="s">
        <v>18406</v>
      </c>
      <c r="I736" s="404"/>
      <c r="J736" s="404" t="s">
        <v>2969</v>
      </c>
      <c r="K736" s="404"/>
      <c r="L736" s="613">
        <f t="shared" si="26"/>
        <v>6</v>
      </c>
      <c r="M736" s="1795">
        <f t="shared" si="27"/>
        <v>3</v>
      </c>
      <c r="N736" s="2050"/>
      <c r="O736" s="2050">
        <v>38</v>
      </c>
      <c r="P736" s="404"/>
      <c r="Q736" s="2228"/>
      <c r="R736" s="404"/>
      <c r="S736" s="404"/>
      <c r="T736" s="404"/>
      <c r="U736" s="404"/>
    </row>
    <row r="737" spans="1:21" ht="12.6" customHeight="1" outlineLevel="1">
      <c r="A737" s="908">
        <v>43434</v>
      </c>
      <c r="B737" s="918">
        <v>43420</v>
      </c>
      <c r="C737" s="904">
        <v>43445</v>
      </c>
      <c r="D737" s="904">
        <v>43450</v>
      </c>
      <c r="E737" s="367" t="s">
        <v>3334</v>
      </c>
      <c r="F737" s="404" t="s">
        <v>18407</v>
      </c>
      <c r="G737" s="404" t="s">
        <v>18408</v>
      </c>
      <c r="H737" s="404" t="s">
        <v>3660</v>
      </c>
      <c r="I737" s="404"/>
      <c r="J737" s="404" t="s">
        <v>2039</v>
      </c>
      <c r="K737" s="404"/>
      <c r="L737" s="613">
        <f t="shared" si="26"/>
        <v>14</v>
      </c>
      <c r="M737" s="1795">
        <f t="shared" si="27"/>
        <v>9</v>
      </c>
      <c r="N737" s="2050"/>
      <c r="O737" s="2050">
        <v>39</v>
      </c>
      <c r="P737" s="404"/>
      <c r="Q737" s="404"/>
      <c r="R737" s="404"/>
      <c r="S737" s="404"/>
      <c r="T737" s="404"/>
      <c r="U737" s="404"/>
    </row>
    <row r="738" spans="1:21" ht="12.6" customHeight="1" outlineLevel="1">
      <c r="A738" s="908">
        <v>43434</v>
      </c>
      <c r="B738" s="918">
        <v>43426</v>
      </c>
      <c r="C738" s="904">
        <v>43448</v>
      </c>
      <c r="D738" s="904">
        <v>43432</v>
      </c>
      <c r="E738" s="367" t="s">
        <v>3334</v>
      </c>
      <c r="F738" s="404" t="s">
        <v>18409</v>
      </c>
      <c r="G738" s="404" t="s">
        <v>18410</v>
      </c>
      <c r="H738" s="404"/>
      <c r="I738" s="404"/>
      <c r="J738" s="404" t="s">
        <v>2034</v>
      </c>
      <c r="K738" s="404"/>
      <c r="L738" s="613">
        <f t="shared" si="26"/>
        <v>8</v>
      </c>
      <c r="M738" s="1795">
        <f t="shared" si="27"/>
        <v>5</v>
      </c>
      <c r="N738" s="2050"/>
      <c r="O738" s="2050">
        <v>40</v>
      </c>
      <c r="P738" s="404"/>
      <c r="Q738" s="2228"/>
      <c r="R738" s="404"/>
      <c r="S738" s="404"/>
      <c r="T738" s="404"/>
      <c r="U738" s="404"/>
    </row>
    <row r="739" spans="1:21" ht="12.6" customHeight="1" outlineLevel="1">
      <c r="A739" s="908">
        <v>43434</v>
      </c>
      <c r="B739" s="918">
        <v>43433</v>
      </c>
      <c r="C739" s="904">
        <v>43454</v>
      </c>
      <c r="D739" s="904">
        <v>43463</v>
      </c>
      <c r="E739" s="367" t="s">
        <v>3334</v>
      </c>
      <c r="F739" s="404" t="s">
        <v>18411</v>
      </c>
      <c r="G739" s="404" t="s">
        <v>18412</v>
      </c>
      <c r="H739" s="404"/>
      <c r="I739" s="404"/>
      <c r="J739" s="404" t="s">
        <v>2039</v>
      </c>
      <c r="K739" s="404"/>
      <c r="L739" s="613">
        <f t="shared" si="26"/>
        <v>1</v>
      </c>
      <c r="M739" s="1795">
        <f t="shared" si="27"/>
        <v>0</v>
      </c>
      <c r="N739" s="2050"/>
      <c r="O739" s="2050">
        <v>41</v>
      </c>
      <c r="P739" s="404"/>
      <c r="Q739" s="404"/>
      <c r="R739" s="404"/>
      <c r="S739" s="404"/>
      <c r="T739" s="404"/>
      <c r="U739" s="404"/>
    </row>
    <row r="740" spans="1:21" ht="12.6" customHeight="1" outlineLevel="1">
      <c r="A740" s="908">
        <v>43434</v>
      </c>
      <c r="B740" s="918">
        <v>43419</v>
      </c>
      <c r="C740" s="904">
        <v>43433</v>
      </c>
      <c r="D740" s="904">
        <v>43449</v>
      </c>
      <c r="E740" s="367" t="s">
        <v>3334</v>
      </c>
      <c r="F740" s="404" t="s">
        <v>18413</v>
      </c>
      <c r="G740" s="665" t="s">
        <v>18414</v>
      </c>
      <c r="H740" s="404" t="s">
        <v>18415</v>
      </c>
      <c r="I740" s="404"/>
      <c r="J740" s="404" t="s">
        <v>2034</v>
      </c>
      <c r="K740" s="404"/>
      <c r="L740" s="613">
        <f t="shared" si="26"/>
        <v>15</v>
      </c>
      <c r="M740" s="1795">
        <f t="shared" si="27"/>
        <v>10</v>
      </c>
      <c r="N740" s="2050"/>
      <c r="O740" s="2050">
        <v>42</v>
      </c>
      <c r="P740" s="404"/>
      <c r="Q740" s="2228"/>
      <c r="R740" s="404"/>
      <c r="S740" s="404"/>
      <c r="T740" s="404"/>
      <c r="U740" s="404"/>
    </row>
    <row r="741" spans="1:21" ht="12.6" customHeight="1" outlineLevel="1">
      <c r="A741" s="906">
        <v>43437</v>
      </c>
      <c r="B741" s="918">
        <v>43409</v>
      </c>
      <c r="C741" s="904">
        <v>43437</v>
      </c>
      <c r="D741" s="904">
        <v>43437</v>
      </c>
      <c r="E741" s="367" t="s">
        <v>3335</v>
      </c>
      <c r="F741" s="404" t="s">
        <v>18416</v>
      </c>
      <c r="G741" s="404" t="s">
        <v>18417</v>
      </c>
      <c r="H741" s="404" t="s">
        <v>18418</v>
      </c>
      <c r="I741" s="404" t="s">
        <v>2033</v>
      </c>
      <c r="J741" s="404" t="s">
        <v>2969</v>
      </c>
      <c r="K741" s="404"/>
      <c r="L741" s="613">
        <f t="shared" si="26"/>
        <v>28</v>
      </c>
      <c r="M741" s="1795">
        <f t="shared" si="27"/>
        <v>19</v>
      </c>
      <c r="N741" s="2050"/>
      <c r="O741" s="2050">
        <v>43</v>
      </c>
      <c r="P741" s="404"/>
      <c r="Q741" s="2228"/>
      <c r="R741" s="404"/>
      <c r="S741" s="404"/>
      <c r="T741" s="404"/>
      <c r="U741" s="404"/>
    </row>
    <row r="742" spans="1:21" ht="12.6" customHeight="1" outlineLevel="1">
      <c r="A742" s="906">
        <v>43437</v>
      </c>
      <c r="B742" s="918">
        <v>43406</v>
      </c>
      <c r="C742" s="904">
        <v>43437</v>
      </c>
      <c r="D742" s="904">
        <v>43437</v>
      </c>
      <c r="E742" s="367" t="s">
        <v>3335</v>
      </c>
      <c r="F742" s="404" t="s">
        <v>18419</v>
      </c>
      <c r="G742" s="404" t="s">
        <v>18420</v>
      </c>
      <c r="H742" s="404"/>
      <c r="I742" s="404"/>
      <c r="J742" s="404" t="s">
        <v>2969</v>
      </c>
      <c r="K742" s="404"/>
      <c r="L742" s="613">
        <f t="shared" si="26"/>
        <v>31</v>
      </c>
      <c r="M742" s="1795">
        <f t="shared" si="27"/>
        <v>20</v>
      </c>
      <c r="N742" s="2050"/>
      <c r="O742" s="2050">
        <v>44</v>
      </c>
      <c r="P742" s="404"/>
      <c r="Q742" s="2228"/>
      <c r="R742" s="404"/>
      <c r="S742" s="404"/>
      <c r="T742" s="404"/>
      <c r="U742" s="404"/>
    </row>
    <row r="743" spans="1:21" ht="12.6" customHeight="1" outlineLevel="1">
      <c r="A743" s="903">
        <v>43438</v>
      </c>
      <c r="B743" s="918">
        <v>43426</v>
      </c>
      <c r="C743" s="904">
        <v>43441</v>
      </c>
      <c r="D743" s="904">
        <v>43456</v>
      </c>
      <c r="E743" s="367" t="s">
        <v>3335</v>
      </c>
      <c r="F743" s="404" t="s">
        <v>18421</v>
      </c>
      <c r="G743" s="404" t="s">
        <v>18422</v>
      </c>
      <c r="H743" s="404" t="s">
        <v>15446</v>
      </c>
      <c r="I743" s="404"/>
      <c r="J743" s="404" t="s">
        <v>2039</v>
      </c>
      <c r="K743" s="404"/>
      <c r="L743" s="613">
        <f t="shared" si="26"/>
        <v>12</v>
      </c>
      <c r="M743" s="1795">
        <f t="shared" si="27"/>
        <v>7</v>
      </c>
      <c r="N743" s="2050"/>
      <c r="O743" s="2050">
        <v>45</v>
      </c>
      <c r="P743" s="2277"/>
      <c r="Q743" s="404"/>
      <c r="R743" s="404"/>
      <c r="S743" s="404"/>
      <c r="T743" s="404"/>
      <c r="U743" s="404"/>
    </row>
    <row r="744" spans="1:21" ht="12.6" customHeight="1" outlineLevel="1">
      <c r="A744" s="903">
        <v>43438</v>
      </c>
      <c r="B744" s="918">
        <v>43432</v>
      </c>
      <c r="C744" s="904">
        <v>43462</v>
      </c>
      <c r="D744" s="904">
        <v>43462</v>
      </c>
      <c r="E744" s="367" t="s">
        <v>3335</v>
      </c>
      <c r="F744" s="404" t="s">
        <v>2202</v>
      </c>
      <c r="G744" s="404" t="s">
        <v>18423</v>
      </c>
      <c r="H744" s="404" t="s">
        <v>18424</v>
      </c>
      <c r="I744" s="404"/>
      <c r="J744" s="404" t="s">
        <v>2033</v>
      </c>
      <c r="K744" s="404"/>
      <c r="L744" s="613">
        <f t="shared" ref="L744:L763" si="29">(A744-B744)</f>
        <v>6</v>
      </c>
      <c r="M744" s="1795">
        <f t="shared" ref="M744:M763" si="30">NETWORKDAYS(B744,A744,A744:B744)</f>
        <v>3</v>
      </c>
      <c r="N744" s="2050"/>
      <c r="O744" s="2050">
        <v>46</v>
      </c>
      <c r="P744" s="404"/>
      <c r="Q744" s="404"/>
      <c r="R744" s="404"/>
      <c r="S744" s="404"/>
      <c r="T744" s="404"/>
      <c r="U744" s="404"/>
    </row>
    <row r="745" spans="1:21" ht="12.6" customHeight="1" outlineLevel="1">
      <c r="A745" s="903">
        <v>43440</v>
      </c>
      <c r="B745" s="918">
        <v>43416</v>
      </c>
      <c r="C745" s="904">
        <v>43441</v>
      </c>
      <c r="D745" s="904">
        <v>43446</v>
      </c>
      <c r="E745" s="367" t="s">
        <v>3334</v>
      </c>
      <c r="F745" s="404" t="s">
        <v>18425</v>
      </c>
      <c r="G745" s="404" t="s">
        <v>18426</v>
      </c>
      <c r="H745" s="404"/>
      <c r="I745" s="404"/>
      <c r="J745" s="404" t="s">
        <v>2039</v>
      </c>
      <c r="K745" s="404"/>
      <c r="L745" s="613">
        <f t="shared" si="29"/>
        <v>24</v>
      </c>
      <c r="M745" s="1795">
        <f t="shared" si="30"/>
        <v>17</v>
      </c>
      <c r="N745" s="2050"/>
      <c r="O745" s="2050">
        <v>47</v>
      </c>
      <c r="P745" s="404"/>
      <c r="Q745" s="404"/>
      <c r="R745" s="404"/>
      <c r="S745" s="404"/>
      <c r="T745" s="404"/>
      <c r="U745" s="404"/>
    </row>
    <row r="746" spans="1:21" ht="12.6" customHeight="1" outlineLevel="1">
      <c r="A746" s="906">
        <v>43439</v>
      </c>
      <c r="B746" s="918">
        <v>43410</v>
      </c>
      <c r="C746" s="904">
        <v>43434</v>
      </c>
      <c r="D746" s="904">
        <v>43440</v>
      </c>
      <c r="E746" s="367" t="s">
        <v>3334</v>
      </c>
      <c r="F746" s="404" t="s">
        <v>15192</v>
      </c>
      <c r="G746" s="404" t="s">
        <v>18427</v>
      </c>
      <c r="H746" s="404"/>
      <c r="I746" s="404" t="s">
        <v>2039</v>
      </c>
      <c r="J746" s="404" t="s">
        <v>2969</v>
      </c>
      <c r="K746" s="404"/>
      <c r="L746" s="613">
        <f t="shared" si="29"/>
        <v>29</v>
      </c>
      <c r="M746" s="1795">
        <f t="shared" si="30"/>
        <v>20</v>
      </c>
      <c r="N746" s="2050"/>
      <c r="O746" s="2050">
        <v>48</v>
      </c>
      <c r="P746" s="404"/>
      <c r="Q746" s="2228"/>
      <c r="R746" s="404"/>
      <c r="S746" s="404"/>
      <c r="T746" s="404"/>
      <c r="U746" s="404"/>
    </row>
    <row r="747" spans="1:21" ht="12.6" customHeight="1" outlineLevel="1">
      <c r="A747" s="903">
        <v>43439</v>
      </c>
      <c r="B747" s="918">
        <v>43426</v>
      </c>
      <c r="C747" s="904">
        <v>43451</v>
      </c>
      <c r="D747" s="904">
        <v>43456</v>
      </c>
      <c r="E747" s="367" t="s">
        <v>3335</v>
      </c>
      <c r="F747" s="404" t="s">
        <v>15644</v>
      </c>
      <c r="G747" s="404" t="s">
        <v>18428</v>
      </c>
      <c r="H747" s="404"/>
      <c r="I747" s="404"/>
      <c r="J747" s="404" t="s">
        <v>2039</v>
      </c>
      <c r="K747" s="404"/>
      <c r="L747" s="613">
        <f t="shared" si="29"/>
        <v>13</v>
      </c>
      <c r="M747" s="1795">
        <f t="shared" si="30"/>
        <v>8</v>
      </c>
      <c r="N747" s="2050"/>
      <c r="O747" s="2050">
        <v>49</v>
      </c>
      <c r="P747" s="404"/>
      <c r="Q747" s="404"/>
      <c r="R747" s="404"/>
      <c r="S747" s="404"/>
      <c r="T747" s="404"/>
      <c r="U747" s="404"/>
    </row>
    <row r="748" spans="1:21" ht="12.6" customHeight="1" outlineLevel="1">
      <c r="A748" s="906">
        <v>43440</v>
      </c>
      <c r="B748" s="918">
        <v>43434</v>
      </c>
      <c r="C748" s="904">
        <v>43464</v>
      </c>
      <c r="D748" s="904">
        <v>43464</v>
      </c>
      <c r="E748" s="367" t="s">
        <v>3334</v>
      </c>
      <c r="F748" s="404" t="s">
        <v>18429</v>
      </c>
      <c r="G748" s="404" t="s">
        <v>18430</v>
      </c>
      <c r="H748" s="404"/>
      <c r="I748" s="404"/>
      <c r="J748" s="404" t="s">
        <v>3001</v>
      </c>
      <c r="K748" s="404"/>
      <c r="L748" s="613">
        <f t="shared" si="29"/>
        <v>6</v>
      </c>
      <c r="M748" s="1795">
        <f t="shared" si="30"/>
        <v>3</v>
      </c>
      <c r="N748" s="2050"/>
      <c r="O748" s="2050">
        <v>50</v>
      </c>
      <c r="P748" s="404"/>
      <c r="Q748" s="2228"/>
      <c r="R748" s="404"/>
      <c r="S748" s="404"/>
      <c r="T748" s="404"/>
      <c r="U748" s="404"/>
    </row>
    <row r="749" spans="1:21" ht="12.6" customHeight="1" outlineLevel="1">
      <c r="A749" s="903">
        <v>43438</v>
      </c>
      <c r="B749" s="918">
        <v>43432</v>
      </c>
      <c r="C749" s="904">
        <v>43439</v>
      </c>
      <c r="D749" s="904">
        <v>43439</v>
      </c>
      <c r="E749" s="367" t="s">
        <v>3334</v>
      </c>
      <c r="F749" s="404" t="s">
        <v>2764</v>
      </c>
      <c r="G749" s="404" t="s">
        <v>18431</v>
      </c>
      <c r="H749" s="404"/>
      <c r="I749" s="404"/>
      <c r="J749" s="404" t="s">
        <v>2033</v>
      </c>
      <c r="K749" s="404"/>
      <c r="L749" s="613">
        <f t="shared" si="29"/>
        <v>6</v>
      </c>
      <c r="M749" s="1795">
        <f t="shared" si="30"/>
        <v>3</v>
      </c>
      <c r="N749" s="2050"/>
      <c r="O749" s="2050">
        <v>51</v>
      </c>
      <c r="P749" s="404"/>
      <c r="Q749" s="2228"/>
      <c r="R749" s="404"/>
      <c r="S749" s="404"/>
      <c r="T749" s="404"/>
      <c r="U749" s="404"/>
    </row>
    <row r="750" spans="1:21" ht="12.6" customHeight="1" outlineLevel="1">
      <c r="A750" s="906">
        <v>43440</v>
      </c>
      <c r="B750" s="918">
        <v>43433</v>
      </c>
      <c r="C750" s="904">
        <v>43441</v>
      </c>
      <c r="D750" s="904">
        <v>43463</v>
      </c>
      <c r="E750" s="367" t="s">
        <v>3334</v>
      </c>
      <c r="F750" s="404" t="s">
        <v>18432</v>
      </c>
      <c r="G750" s="404" t="s">
        <v>18433</v>
      </c>
      <c r="H750" s="404"/>
      <c r="I750" s="404"/>
      <c r="J750" s="404" t="s">
        <v>3001</v>
      </c>
      <c r="K750" s="404"/>
      <c r="L750" s="613">
        <f t="shared" si="29"/>
        <v>7</v>
      </c>
      <c r="M750" s="1795">
        <f t="shared" si="30"/>
        <v>4</v>
      </c>
      <c r="N750" s="2050"/>
      <c r="O750" s="2050">
        <v>52</v>
      </c>
      <c r="P750" s="404"/>
      <c r="Q750" s="2228"/>
      <c r="R750" s="404"/>
      <c r="S750" s="404"/>
      <c r="T750" s="404"/>
      <c r="U750" s="404"/>
    </row>
    <row r="751" spans="1:21" ht="12.6" customHeight="1" outlineLevel="1">
      <c r="A751" s="906">
        <v>43441</v>
      </c>
      <c r="B751" s="918">
        <v>43413</v>
      </c>
      <c r="C751" s="904">
        <v>43437</v>
      </c>
      <c r="D751" s="904">
        <v>43444</v>
      </c>
      <c r="E751" s="367" t="s">
        <v>3334</v>
      </c>
      <c r="F751" s="404" t="s">
        <v>18434</v>
      </c>
      <c r="G751" s="404" t="s">
        <v>18435</v>
      </c>
      <c r="H751" s="404" t="s">
        <v>3660</v>
      </c>
      <c r="I751" s="404"/>
      <c r="J751" s="404" t="s">
        <v>2969</v>
      </c>
      <c r="K751" s="404"/>
      <c r="L751" s="613">
        <f t="shared" si="29"/>
        <v>28</v>
      </c>
      <c r="M751" s="1795">
        <f t="shared" si="30"/>
        <v>19</v>
      </c>
      <c r="N751" s="2050"/>
      <c r="O751" s="2050">
        <v>53</v>
      </c>
      <c r="P751" s="404"/>
      <c r="Q751" s="2228"/>
      <c r="R751" s="404"/>
      <c r="S751" s="404"/>
      <c r="T751" s="404"/>
      <c r="U751" s="404"/>
    </row>
    <row r="752" spans="1:21" ht="12.6" customHeight="1" outlineLevel="1">
      <c r="A752" s="903">
        <v>43441</v>
      </c>
      <c r="B752" s="2090">
        <v>43418</v>
      </c>
      <c r="C752" s="905">
        <v>43448</v>
      </c>
      <c r="D752" s="905">
        <v>43448</v>
      </c>
      <c r="E752" s="367" t="s">
        <v>3334</v>
      </c>
      <c r="F752" s="404" t="s">
        <v>2588</v>
      </c>
      <c r="G752" s="404" t="s">
        <v>18436</v>
      </c>
      <c r="H752" s="404"/>
      <c r="I752" s="404"/>
      <c r="J752" s="404" t="s">
        <v>2969</v>
      </c>
      <c r="K752" s="404"/>
      <c r="L752" s="613">
        <f t="shared" si="29"/>
        <v>23</v>
      </c>
      <c r="M752" s="1795">
        <f t="shared" si="30"/>
        <v>16</v>
      </c>
      <c r="N752" s="2050"/>
      <c r="O752" s="2050">
        <v>54</v>
      </c>
      <c r="P752" s="404"/>
      <c r="Q752" s="2228"/>
      <c r="R752" s="404"/>
      <c r="S752" s="404"/>
      <c r="T752" s="404"/>
      <c r="U752" s="404"/>
    </row>
    <row r="753" spans="1:32" ht="12.6" customHeight="1" outlineLevel="1">
      <c r="A753" s="903">
        <v>43441</v>
      </c>
      <c r="B753" s="918">
        <v>43419</v>
      </c>
      <c r="C753" s="907">
        <v>43441</v>
      </c>
      <c r="D753" s="907">
        <v>43449</v>
      </c>
      <c r="E753" s="427" t="s">
        <v>3335</v>
      </c>
      <c r="F753" s="421" t="s">
        <v>16055</v>
      </c>
      <c r="G753" s="421" t="s">
        <v>18437</v>
      </c>
      <c r="H753" s="421"/>
      <c r="I753" s="421"/>
      <c r="J753" s="421" t="s">
        <v>2034</v>
      </c>
      <c r="K753" s="404"/>
      <c r="L753" s="613">
        <f t="shared" si="29"/>
        <v>22</v>
      </c>
      <c r="M753" s="1795">
        <f t="shared" si="30"/>
        <v>15</v>
      </c>
      <c r="N753" s="2050"/>
      <c r="O753" s="2050">
        <v>55</v>
      </c>
      <c r="P753" s="404"/>
      <c r="Q753" s="2228"/>
      <c r="R753" s="404"/>
      <c r="S753" s="404"/>
      <c r="T753" s="404"/>
      <c r="U753" s="404"/>
      <c r="V753" s="404"/>
      <c r="W753" s="2227"/>
      <c r="X753" s="404"/>
      <c r="Y753" s="404"/>
      <c r="Z753" s="404"/>
      <c r="AA753" s="404"/>
      <c r="AB753" s="404"/>
      <c r="AC753" s="404"/>
      <c r="AD753" s="404"/>
      <c r="AE753" s="404"/>
      <c r="AF753" s="404"/>
    </row>
    <row r="754" spans="1:32" ht="12.6" customHeight="1" outlineLevel="1">
      <c r="A754" s="2276">
        <v>43445</v>
      </c>
      <c r="B754" s="918">
        <v>43432</v>
      </c>
      <c r="C754" s="907">
        <v>43462</v>
      </c>
      <c r="D754" s="907">
        <v>43462</v>
      </c>
      <c r="E754" s="427" t="s">
        <v>3334</v>
      </c>
      <c r="F754" s="421" t="s">
        <v>18438</v>
      </c>
      <c r="G754" s="421" t="s">
        <v>18439</v>
      </c>
      <c r="H754" s="421"/>
      <c r="I754" s="421"/>
      <c r="J754" s="421" t="s">
        <v>2034</v>
      </c>
      <c r="K754" s="2"/>
      <c r="L754" s="613">
        <f t="shared" si="29"/>
        <v>13</v>
      </c>
      <c r="M754" s="1795">
        <f t="shared" si="30"/>
        <v>8</v>
      </c>
      <c r="N754" s="2050"/>
      <c r="O754" s="2050">
        <v>56</v>
      </c>
      <c r="P754" s="404"/>
      <c r="Q754" s="2228"/>
      <c r="R754" s="404"/>
      <c r="S754" s="404"/>
      <c r="T754" s="404"/>
      <c r="U754" s="404"/>
      <c r="V754" s="404"/>
      <c r="W754" s="2227"/>
      <c r="X754" s="404"/>
      <c r="Y754" s="404"/>
      <c r="Z754" s="404"/>
      <c r="AA754" s="404"/>
      <c r="AB754" s="404"/>
      <c r="AC754" s="404"/>
      <c r="AD754" s="404"/>
      <c r="AE754" s="404"/>
      <c r="AF754" s="404"/>
    </row>
    <row r="755" spans="1:32" ht="12.6" customHeight="1" outlineLevel="1">
      <c r="A755" s="908">
        <v>43445</v>
      </c>
      <c r="B755" s="918">
        <v>43433</v>
      </c>
      <c r="C755" s="907">
        <v>43448</v>
      </c>
      <c r="D755" s="907">
        <v>43463</v>
      </c>
      <c r="E755" s="427" t="s">
        <v>3334</v>
      </c>
      <c r="F755" s="421" t="s">
        <v>18440</v>
      </c>
      <c r="G755" s="421" t="s">
        <v>18441</v>
      </c>
      <c r="H755" s="421"/>
      <c r="I755" s="421"/>
      <c r="J755" s="421" t="s">
        <v>2034</v>
      </c>
      <c r="K755" s="404"/>
      <c r="L755" s="613">
        <f t="shared" si="29"/>
        <v>12</v>
      </c>
      <c r="M755" s="1795">
        <f t="shared" si="30"/>
        <v>7</v>
      </c>
      <c r="N755" s="2050"/>
      <c r="O755" s="2050">
        <v>57</v>
      </c>
      <c r="P755" s="404"/>
      <c r="Q755" s="2228"/>
      <c r="R755" s="404"/>
      <c r="S755" s="404"/>
      <c r="T755" s="404"/>
      <c r="U755" s="404"/>
      <c r="V755" s="404"/>
      <c r="W755" s="2227"/>
      <c r="X755" s="404"/>
      <c r="Y755" s="404"/>
      <c r="Z755" s="404"/>
      <c r="AA755" s="404"/>
      <c r="AB755" s="404"/>
      <c r="AC755" s="404"/>
      <c r="AD755" s="404"/>
      <c r="AE755" s="404"/>
      <c r="AF755" s="404"/>
    </row>
    <row r="756" spans="1:32" ht="12.6" customHeight="1" outlineLevel="1">
      <c r="A756" s="908">
        <v>43445</v>
      </c>
      <c r="B756" s="918">
        <v>43425</v>
      </c>
      <c r="C756" s="904">
        <v>43455</v>
      </c>
      <c r="D756" s="904">
        <v>43455</v>
      </c>
      <c r="E756" s="367" t="s">
        <v>3334</v>
      </c>
      <c r="F756" s="404" t="s">
        <v>18442</v>
      </c>
      <c r="G756" s="404" t="s">
        <v>18443</v>
      </c>
      <c r="H756" s="404"/>
      <c r="I756" s="404"/>
      <c r="J756" s="404" t="s">
        <v>2033</v>
      </c>
      <c r="K756" s="404"/>
      <c r="L756" s="613">
        <f t="shared" si="29"/>
        <v>20</v>
      </c>
      <c r="M756" s="1795">
        <f t="shared" si="30"/>
        <v>13</v>
      </c>
      <c r="N756" s="2050"/>
      <c r="O756" s="2050">
        <v>58</v>
      </c>
      <c r="P756" s="404"/>
      <c r="Q756" s="2228"/>
      <c r="R756" s="404"/>
      <c r="S756" s="404"/>
      <c r="T756" s="404"/>
      <c r="U756" s="404"/>
      <c r="V756" s="404"/>
      <c r="W756" s="2227"/>
      <c r="X756" s="404"/>
      <c r="Y756" s="404"/>
      <c r="Z756" s="404"/>
      <c r="AA756" s="404"/>
      <c r="AB756" s="404"/>
      <c r="AC756" s="404"/>
      <c r="AD756" s="404"/>
      <c r="AE756" s="404"/>
      <c r="AF756" s="404"/>
    </row>
    <row r="757" spans="1:32" ht="12.6" customHeight="1" outlineLevel="1">
      <c r="A757" s="2276">
        <v>43446</v>
      </c>
      <c r="B757" s="918">
        <v>43426</v>
      </c>
      <c r="C757" s="904">
        <v>43456</v>
      </c>
      <c r="D757" s="904">
        <v>43456</v>
      </c>
      <c r="E757" s="367" t="s">
        <v>3334</v>
      </c>
      <c r="F757" s="404" t="s">
        <v>18444</v>
      </c>
      <c r="G757" s="404" t="s">
        <v>18445</v>
      </c>
      <c r="H757" s="404" t="s">
        <v>14872</v>
      </c>
      <c r="I757" s="404" t="s">
        <v>2969</v>
      </c>
      <c r="J757" s="404" t="s">
        <v>2033</v>
      </c>
      <c r="K757" s="2"/>
      <c r="L757" s="613">
        <f t="shared" si="29"/>
        <v>20</v>
      </c>
      <c r="M757" s="1795">
        <f t="shared" si="30"/>
        <v>13</v>
      </c>
      <c r="N757" s="2050"/>
      <c r="O757" s="2050">
        <v>59</v>
      </c>
      <c r="P757" s="2"/>
      <c r="Q757" s="2"/>
      <c r="R757" s="2"/>
      <c r="S757" s="2"/>
      <c r="T757" s="2"/>
      <c r="U757" s="2"/>
      <c r="V757" s="2"/>
      <c r="W757" s="2"/>
      <c r="X757" s="2"/>
      <c r="Y757" s="2"/>
      <c r="Z757" s="2"/>
      <c r="AA757" s="2"/>
      <c r="AB757" s="2"/>
      <c r="AC757" s="2"/>
      <c r="AD757" s="2"/>
      <c r="AE757" s="2"/>
      <c r="AF757" s="2"/>
    </row>
    <row r="758" spans="1:32" ht="12.6" customHeight="1" outlineLevel="1">
      <c r="A758" s="908">
        <v>43446</v>
      </c>
      <c r="B758" s="918">
        <v>43433</v>
      </c>
      <c r="C758" s="907">
        <v>43448</v>
      </c>
      <c r="D758" s="907">
        <v>43464</v>
      </c>
      <c r="E758" s="427" t="s">
        <v>3335</v>
      </c>
      <c r="F758" s="421" t="s">
        <v>4991</v>
      </c>
      <c r="G758" s="421" t="s">
        <v>18446</v>
      </c>
      <c r="H758" s="421" t="s">
        <v>14872</v>
      </c>
      <c r="I758" s="421"/>
      <c r="J758" s="421" t="s">
        <v>2034</v>
      </c>
      <c r="K758" s="404"/>
      <c r="L758" s="613">
        <f t="shared" si="29"/>
        <v>13</v>
      </c>
      <c r="M758" s="1795">
        <f t="shared" si="30"/>
        <v>8</v>
      </c>
      <c r="N758" s="2050"/>
      <c r="O758" s="2050">
        <v>60</v>
      </c>
      <c r="P758" s="404"/>
      <c r="Q758" s="2228"/>
      <c r="R758" s="404"/>
      <c r="S758" s="404"/>
      <c r="T758" s="404"/>
      <c r="U758" s="404"/>
      <c r="V758" s="404"/>
      <c r="W758" s="2227"/>
      <c r="X758" s="404"/>
      <c r="Y758" s="404"/>
      <c r="Z758" s="404"/>
      <c r="AA758" s="404"/>
      <c r="AB758" s="404"/>
      <c r="AC758" s="404"/>
      <c r="AD758" s="404"/>
      <c r="AE758" s="404"/>
      <c r="AF758" s="404"/>
    </row>
    <row r="759" spans="1:32" ht="12.6" customHeight="1" outlineLevel="1">
      <c r="A759" s="908">
        <v>43446</v>
      </c>
      <c r="B759" s="918">
        <v>43416</v>
      </c>
      <c r="C759" s="904">
        <v>43439</v>
      </c>
      <c r="D759" s="904">
        <v>43446</v>
      </c>
      <c r="E759" s="367" t="s">
        <v>3335</v>
      </c>
      <c r="F759" s="404" t="s">
        <v>18447</v>
      </c>
      <c r="G759" s="404" t="s">
        <v>18448</v>
      </c>
      <c r="H759" s="404" t="s">
        <v>14872</v>
      </c>
      <c r="I759" s="404"/>
      <c r="J759" s="404" t="s">
        <v>2969</v>
      </c>
      <c r="K759" s="404"/>
      <c r="L759" s="613">
        <f t="shared" si="29"/>
        <v>30</v>
      </c>
      <c r="M759" s="1795">
        <f t="shared" si="30"/>
        <v>21</v>
      </c>
      <c r="N759" s="2050"/>
      <c r="O759" s="2050">
        <v>61</v>
      </c>
      <c r="P759" s="404"/>
      <c r="Q759" s="2228"/>
      <c r="R759" s="404"/>
      <c r="S759" s="404"/>
      <c r="T759" s="404"/>
      <c r="U759" s="404"/>
      <c r="V759" s="404"/>
      <c r="W759" s="2230"/>
      <c r="X759" s="404"/>
      <c r="Y759" s="404"/>
      <c r="Z759" s="404"/>
      <c r="AA759" s="404"/>
      <c r="AB759" s="404"/>
      <c r="AC759" s="404"/>
      <c r="AD759" s="404"/>
      <c r="AE759" s="404"/>
      <c r="AF759" s="404"/>
    </row>
    <row r="760" spans="1:32" ht="12.6" customHeight="1" outlineLevel="1">
      <c r="A760" s="924">
        <v>43448</v>
      </c>
      <c r="B760" s="918">
        <v>43418</v>
      </c>
      <c r="C760" s="904">
        <v>43437</v>
      </c>
      <c r="D760" s="904">
        <v>43448</v>
      </c>
      <c r="E760" s="367" t="s">
        <v>3334</v>
      </c>
      <c r="F760" s="404" t="s">
        <v>18449</v>
      </c>
      <c r="G760" s="404" t="s">
        <v>18450</v>
      </c>
      <c r="H760" s="404"/>
      <c r="I760" s="404"/>
      <c r="J760" s="404" t="s">
        <v>2969</v>
      </c>
      <c r="K760" s="404"/>
      <c r="L760" s="613">
        <f t="shared" si="29"/>
        <v>30</v>
      </c>
      <c r="M760" s="1795">
        <f t="shared" si="30"/>
        <v>21</v>
      </c>
      <c r="N760" s="2050"/>
      <c r="O760" s="2050">
        <v>62</v>
      </c>
      <c r="P760" s="404"/>
      <c r="Q760" s="2228"/>
      <c r="R760" s="404"/>
      <c r="S760" s="404"/>
      <c r="T760" s="404"/>
      <c r="U760" s="404"/>
      <c r="V760" s="404"/>
      <c r="W760" s="2227"/>
      <c r="X760" s="404"/>
      <c r="Y760" s="404"/>
      <c r="Z760" s="404"/>
      <c r="AA760" s="404"/>
      <c r="AB760" s="404"/>
      <c r="AC760" s="404"/>
      <c r="AD760" s="404"/>
      <c r="AE760" s="404"/>
      <c r="AF760" s="404"/>
    </row>
    <row r="761" spans="1:32" ht="12.6" customHeight="1" outlineLevel="1">
      <c r="A761" s="924">
        <v>43451</v>
      </c>
      <c r="B761" s="918">
        <v>43426</v>
      </c>
      <c r="C761" s="904">
        <v>43448</v>
      </c>
      <c r="D761" s="904">
        <v>43455</v>
      </c>
      <c r="E761" s="367" t="s">
        <v>3334</v>
      </c>
      <c r="F761" s="622" t="s">
        <v>18451</v>
      </c>
      <c r="G761" s="622" t="s">
        <v>18452</v>
      </c>
      <c r="H761" s="622"/>
      <c r="I761" s="622"/>
      <c r="J761" s="404" t="s">
        <v>2969</v>
      </c>
      <c r="K761" s="404"/>
      <c r="L761" s="613">
        <f t="shared" si="29"/>
        <v>25</v>
      </c>
      <c r="M761" s="1795">
        <f t="shared" si="30"/>
        <v>16</v>
      </c>
      <c r="N761" s="2050"/>
      <c r="O761" s="2050">
        <v>63</v>
      </c>
      <c r="P761" s="404"/>
      <c r="Q761" s="2228"/>
      <c r="R761" s="404"/>
      <c r="S761" s="404"/>
      <c r="T761" s="404"/>
      <c r="U761" s="404"/>
      <c r="V761" s="404"/>
      <c r="W761" s="2227"/>
      <c r="X761" s="404"/>
      <c r="Y761" s="404"/>
      <c r="Z761" s="404"/>
      <c r="AA761" s="404"/>
      <c r="AB761" s="404"/>
      <c r="AC761" s="404"/>
      <c r="AD761" s="404"/>
      <c r="AE761" s="404"/>
      <c r="AF761" s="404"/>
    </row>
    <row r="762" spans="1:32" ht="12.6" customHeight="1" outlineLevel="1">
      <c r="A762" s="924">
        <v>43452</v>
      </c>
      <c r="B762" s="918">
        <v>43432</v>
      </c>
      <c r="C762" s="904">
        <v>43454</v>
      </c>
      <c r="D762" s="904">
        <v>43462</v>
      </c>
      <c r="E762" s="367" t="s">
        <v>3335</v>
      </c>
      <c r="F762" s="622" t="s">
        <v>17883</v>
      </c>
      <c r="G762" s="622" t="s">
        <v>18453</v>
      </c>
      <c r="H762" s="622" t="s">
        <v>12664</v>
      </c>
      <c r="I762" s="622"/>
      <c r="J762" s="404" t="s">
        <v>2969</v>
      </c>
      <c r="K762" s="404"/>
      <c r="L762" s="613">
        <f t="shared" si="29"/>
        <v>20</v>
      </c>
      <c r="M762" s="1795">
        <f t="shared" si="30"/>
        <v>13</v>
      </c>
      <c r="N762" s="2050"/>
      <c r="O762" s="2050">
        <v>64</v>
      </c>
      <c r="P762" s="404"/>
      <c r="Q762" s="2228"/>
      <c r="R762" s="404"/>
      <c r="S762" s="404"/>
      <c r="T762" s="404"/>
      <c r="U762" s="404"/>
      <c r="V762" s="404"/>
      <c r="W762" s="2227"/>
      <c r="X762" s="404"/>
      <c r="Y762" s="404"/>
      <c r="Z762" s="404"/>
      <c r="AA762" s="404"/>
      <c r="AB762" s="404"/>
      <c r="AC762" s="404"/>
      <c r="AD762" s="404"/>
      <c r="AE762" s="404"/>
      <c r="AF762" s="404"/>
    </row>
    <row r="763" spans="1:32" ht="12.6" customHeight="1" outlineLevel="1">
      <c r="A763" s="924">
        <v>43455</v>
      </c>
      <c r="B763" s="918">
        <v>43431</v>
      </c>
      <c r="C763" s="904">
        <v>43452</v>
      </c>
      <c r="D763" s="904">
        <v>43461</v>
      </c>
      <c r="E763" s="367" t="s">
        <v>3334</v>
      </c>
      <c r="F763" s="622" t="s">
        <v>18454</v>
      </c>
      <c r="G763" s="622" t="s">
        <v>18455</v>
      </c>
      <c r="H763" s="622"/>
      <c r="I763" s="622"/>
      <c r="J763" s="404" t="s">
        <v>2969</v>
      </c>
      <c r="K763" s="404"/>
      <c r="L763" s="613">
        <f t="shared" si="29"/>
        <v>24</v>
      </c>
      <c r="M763" s="1795">
        <f t="shared" si="30"/>
        <v>17</v>
      </c>
      <c r="N763" s="2050"/>
      <c r="O763" s="2050">
        <v>65</v>
      </c>
      <c r="P763" s="404"/>
      <c r="Q763" s="2228"/>
      <c r="R763" s="404"/>
      <c r="S763" s="404"/>
      <c r="T763" s="404"/>
      <c r="U763" s="404"/>
      <c r="V763" s="404"/>
      <c r="W763" s="2230"/>
      <c r="X763" s="404"/>
      <c r="Y763" s="404"/>
      <c r="Z763" s="404"/>
      <c r="AA763" s="404"/>
      <c r="AB763" s="404"/>
      <c r="AC763" s="404"/>
      <c r="AD763" s="404"/>
      <c r="AE763" s="404"/>
      <c r="AF763" s="404"/>
    </row>
    <row r="764" spans="1:32" ht="12.6" customHeight="1" outlineLevel="1">
      <c r="A764" s="924">
        <v>43461</v>
      </c>
      <c r="B764" s="918">
        <v>43427</v>
      </c>
      <c r="C764" s="904">
        <v>43457</v>
      </c>
      <c r="D764" s="904">
        <v>43461</v>
      </c>
      <c r="E764" s="367" t="s">
        <v>3335</v>
      </c>
      <c r="F764" s="622" t="s">
        <v>18456</v>
      </c>
      <c r="G764" s="622" t="s">
        <v>18457</v>
      </c>
      <c r="H764" s="622"/>
      <c r="I764" s="622" t="s">
        <v>2033</v>
      </c>
      <c r="J764" s="404" t="s">
        <v>2969</v>
      </c>
      <c r="K764" s="404"/>
      <c r="L764" s="404"/>
      <c r="M764" s="404"/>
      <c r="N764" s="2050"/>
      <c r="O764" s="2050"/>
      <c r="P764" s="404"/>
      <c r="Q764" s="2228"/>
      <c r="R764" s="404"/>
      <c r="S764" s="404"/>
      <c r="T764" s="404"/>
      <c r="U764" s="404"/>
      <c r="V764" s="404"/>
      <c r="W764" s="2227"/>
      <c r="X764" s="404"/>
      <c r="Y764" s="404"/>
      <c r="Z764" s="404"/>
      <c r="AA764" s="404"/>
      <c r="AB764" s="404"/>
      <c r="AC764" s="404"/>
      <c r="AD764" s="404"/>
      <c r="AE764" s="404"/>
      <c r="AF764" s="404"/>
    </row>
    <row r="765" spans="1:32" ht="12.6" customHeight="1">
      <c r="A765" s="905">
        <v>43444</v>
      </c>
      <c r="B765" s="913">
        <v>43439</v>
      </c>
      <c r="C765" s="905">
        <v>43446</v>
      </c>
      <c r="D765" s="905">
        <v>43446</v>
      </c>
      <c r="E765" s="367" t="s">
        <v>3334</v>
      </c>
      <c r="F765" s="404" t="s">
        <v>2698</v>
      </c>
      <c r="G765" s="404" t="s">
        <v>18458</v>
      </c>
      <c r="H765" s="404" t="s">
        <v>18459</v>
      </c>
      <c r="I765" s="404"/>
      <c r="J765" s="404" t="s">
        <v>2042</v>
      </c>
      <c r="K765" s="404"/>
      <c r="L765" s="613">
        <f t="shared" ref="L765:L796" si="31">(A765-B765)</f>
        <v>5</v>
      </c>
      <c r="M765" s="1795">
        <f t="shared" ref="M765:M796" si="32">NETWORKDAYS(B765,A765,A765:B765)</f>
        <v>2</v>
      </c>
      <c r="N765" s="2050"/>
      <c r="O765" s="2050">
        <v>1</v>
      </c>
      <c r="P765" s="2082" t="s">
        <v>2405</v>
      </c>
      <c r="Q765" s="2118">
        <f>AVERAGE($L$765:$L$809)</f>
        <v>15.71111111111111</v>
      </c>
      <c r="R765" s="2225">
        <f>COUNT($B$765:$B$818)</f>
        <v>53</v>
      </c>
      <c r="S765" s="2225">
        <f>COUNTIF($E$765:$E$818,$S$1)</f>
        <v>43</v>
      </c>
      <c r="T765" s="2225">
        <f>COUNTIF($E$765:$E$818,$T$1)</f>
        <v>10</v>
      </c>
      <c r="U765" s="2225">
        <f>R765-S765-T765</f>
        <v>0</v>
      </c>
      <c r="V765" s="398"/>
      <c r="W765" s="2101">
        <f t="shared" ref="W765:AB765" si="33">COUNTIF($J$765:$J$818, W$1)</f>
        <v>9</v>
      </c>
      <c r="X765" s="2101">
        <f t="shared" si="33"/>
        <v>10</v>
      </c>
      <c r="Y765" s="2101">
        <f t="shared" si="33"/>
        <v>16</v>
      </c>
      <c r="Z765" s="2101">
        <f t="shared" si="33"/>
        <v>7</v>
      </c>
      <c r="AA765" s="2101">
        <f t="shared" si="33"/>
        <v>3</v>
      </c>
      <c r="AB765" s="2101">
        <f t="shared" si="33"/>
        <v>8</v>
      </c>
      <c r="AC765" s="2101"/>
      <c r="AD765" s="2101"/>
      <c r="AE765" s="2101"/>
      <c r="AF765" s="613">
        <f>SUM(W765:AE765)</f>
        <v>53</v>
      </c>
    </row>
    <row r="766" spans="1:32" ht="12.6" customHeight="1" outlineLevel="1">
      <c r="A766" s="908">
        <v>43445</v>
      </c>
      <c r="B766" s="2278">
        <v>43444</v>
      </c>
      <c r="C766" s="367"/>
      <c r="D766" s="367"/>
      <c r="E766" s="367" t="s">
        <v>3334</v>
      </c>
      <c r="F766" s="404" t="s">
        <v>3354</v>
      </c>
      <c r="G766" s="404" t="s">
        <v>18460</v>
      </c>
      <c r="H766" s="404"/>
      <c r="I766" s="404"/>
      <c r="J766" s="404" t="s">
        <v>2033</v>
      </c>
      <c r="K766" s="404"/>
      <c r="L766" s="613">
        <f t="shared" si="31"/>
        <v>1</v>
      </c>
      <c r="M766" s="1795">
        <f t="shared" si="32"/>
        <v>0</v>
      </c>
      <c r="N766" s="2050"/>
      <c r="O766" s="2050">
        <v>2</v>
      </c>
      <c r="P766" s="404"/>
      <c r="Q766" s="2228"/>
      <c r="R766" s="404"/>
      <c r="S766" s="404"/>
      <c r="T766" s="404"/>
      <c r="U766" s="404"/>
      <c r="V766" s="404"/>
      <c r="W766" s="2227"/>
      <c r="X766" s="404"/>
      <c r="Y766" s="404"/>
      <c r="Z766" s="404"/>
      <c r="AA766" s="404"/>
      <c r="AB766" s="404"/>
      <c r="AC766" s="404"/>
      <c r="AD766" s="404"/>
      <c r="AE766" s="404"/>
      <c r="AF766" s="404"/>
    </row>
    <row r="767" spans="1:32" ht="12.6" customHeight="1" outlineLevel="1">
      <c r="A767" s="908">
        <v>43445</v>
      </c>
      <c r="B767" s="913">
        <v>43439</v>
      </c>
      <c r="C767" s="904">
        <v>43444</v>
      </c>
      <c r="D767" s="904">
        <v>43445</v>
      </c>
      <c r="E767" s="367" t="s">
        <v>3334</v>
      </c>
      <c r="F767" s="404" t="s">
        <v>18461</v>
      </c>
      <c r="G767" s="404" t="s">
        <v>18462</v>
      </c>
      <c r="H767" s="404" t="s">
        <v>18463</v>
      </c>
      <c r="I767" s="404"/>
      <c r="J767" s="404" t="s">
        <v>2039</v>
      </c>
      <c r="K767" s="404"/>
      <c r="L767" s="613">
        <f t="shared" si="31"/>
        <v>6</v>
      </c>
      <c r="M767" s="1795">
        <f t="shared" si="32"/>
        <v>3</v>
      </c>
      <c r="N767" s="2050"/>
      <c r="O767" s="2050">
        <v>3</v>
      </c>
      <c r="P767" s="404"/>
      <c r="Q767" s="404"/>
      <c r="R767" s="404"/>
      <c r="S767" s="404"/>
      <c r="T767" s="404"/>
      <c r="U767" s="404"/>
      <c r="V767" s="404"/>
      <c r="W767" s="404"/>
      <c r="X767" s="404"/>
      <c r="Y767" s="404"/>
      <c r="Z767" s="404"/>
      <c r="AA767" s="404"/>
      <c r="AB767" s="404"/>
      <c r="AC767" s="404"/>
      <c r="AD767" s="404"/>
      <c r="AE767" s="404"/>
      <c r="AF767" s="404"/>
    </row>
    <row r="768" spans="1:32" ht="12.6" customHeight="1" outlineLevel="1">
      <c r="A768" s="908">
        <v>43445</v>
      </c>
      <c r="B768" s="913">
        <v>43445</v>
      </c>
      <c r="C768" s="908">
        <v>43445</v>
      </c>
      <c r="D768" s="908">
        <v>43445</v>
      </c>
      <c r="E768" s="367" t="s">
        <v>3334</v>
      </c>
      <c r="F768" s="404" t="s">
        <v>18464</v>
      </c>
      <c r="G768" s="404" t="s">
        <v>18465</v>
      </c>
      <c r="H768" s="404"/>
      <c r="I768" s="404"/>
      <c r="J768" s="404" t="s">
        <v>2039</v>
      </c>
      <c r="K768" s="404"/>
      <c r="L768" s="613">
        <f t="shared" si="31"/>
        <v>0</v>
      </c>
      <c r="M768" s="1795">
        <f t="shared" si="32"/>
        <v>0</v>
      </c>
      <c r="N768" s="2050"/>
      <c r="O768" s="2050">
        <v>4</v>
      </c>
      <c r="P768" s="404"/>
      <c r="Q768" s="2228"/>
      <c r="R768" s="404"/>
      <c r="S768" s="404"/>
      <c r="T768" s="404"/>
      <c r="U768" s="404"/>
      <c r="V768" s="404"/>
      <c r="W768" s="2227"/>
      <c r="X768" s="404"/>
      <c r="Y768" s="404"/>
      <c r="Z768" s="404"/>
      <c r="AA768" s="404"/>
      <c r="AB768" s="404"/>
      <c r="AC768" s="404"/>
      <c r="AD768" s="404"/>
      <c r="AE768" s="404"/>
      <c r="AF768" s="404"/>
    </row>
    <row r="769" spans="1:21" ht="12.6" customHeight="1" outlineLevel="1">
      <c r="A769" s="924">
        <v>43445</v>
      </c>
      <c r="B769" s="913">
        <v>43441</v>
      </c>
      <c r="C769" s="904">
        <v>43448</v>
      </c>
      <c r="D769" s="904">
        <v>43448</v>
      </c>
      <c r="E769" s="367" t="s">
        <v>3334</v>
      </c>
      <c r="F769" s="404" t="s">
        <v>11650</v>
      </c>
      <c r="G769" s="404" t="s">
        <v>18466</v>
      </c>
      <c r="H769" s="404"/>
      <c r="I769" s="404"/>
      <c r="J769" s="404" t="s">
        <v>2033</v>
      </c>
      <c r="K769" s="404"/>
      <c r="L769" s="613">
        <f t="shared" si="31"/>
        <v>4</v>
      </c>
      <c r="M769" s="1795">
        <f t="shared" si="32"/>
        <v>1</v>
      </c>
      <c r="N769" s="2050"/>
      <c r="O769" s="2050">
        <v>5</v>
      </c>
      <c r="P769" s="404"/>
      <c r="Q769" s="404"/>
      <c r="R769" s="404"/>
      <c r="S769" s="404"/>
      <c r="T769" s="404"/>
      <c r="U769" s="404"/>
    </row>
    <row r="770" spans="1:21" ht="12.6" customHeight="1" outlineLevel="1">
      <c r="A770" s="2121">
        <v>43446</v>
      </c>
      <c r="B770" s="2279">
        <v>43441</v>
      </c>
      <c r="C770" s="2121">
        <v>43446</v>
      </c>
      <c r="D770" s="2121">
        <v>43446</v>
      </c>
      <c r="E770" s="2077" t="s">
        <v>3334</v>
      </c>
      <c r="F770" s="2" t="s">
        <v>18467</v>
      </c>
      <c r="G770" s="2" t="s">
        <v>18468</v>
      </c>
      <c r="H770" s="2"/>
      <c r="I770" s="2" t="s">
        <v>2969</v>
      </c>
      <c r="J770" s="2" t="s">
        <v>2042</v>
      </c>
      <c r="K770" s="2"/>
      <c r="L770" s="613">
        <f t="shared" si="31"/>
        <v>5</v>
      </c>
      <c r="M770" s="1795">
        <f t="shared" si="32"/>
        <v>2</v>
      </c>
      <c r="N770" s="2050"/>
      <c r="O770" s="2050">
        <v>6</v>
      </c>
      <c r="P770" s="2"/>
      <c r="Q770" s="2"/>
      <c r="R770" s="2"/>
      <c r="S770" s="2"/>
      <c r="T770" s="2"/>
      <c r="U770" s="2"/>
    </row>
    <row r="771" spans="1:21" ht="12.6" customHeight="1" outlineLevel="1">
      <c r="A771" s="908">
        <v>43447</v>
      </c>
      <c r="B771" s="913">
        <v>43444</v>
      </c>
      <c r="C771" s="904">
        <v>43104</v>
      </c>
      <c r="D771" s="904">
        <v>43110</v>
      </c>
      <c r="E771" s="367" t="s">
        <v>3334</v>
      </c>
      <c r="F771" s="2109" t="s">
        <v>18469</v>
      </c>
      <c r="G771" s="404" t="s">
        <v>18470</v>
      </c>
      <c r="H771" s="404"/>
      <c r="I771" s="404"/>
      <c r="J771" s="404" t="s">
        <v>2039</v>
      </c>
      <c r="K771" s="404"/>
      <c r="L771" s="613">
        <f t="shared" si="31"/>
        <v>3</v>
      </c>
      <c r="M771" s="1795">
        <f t="shared" si="32"/>
        <v>2</v>
      </c>
      <c r="N771" s="2050"/>
      <c r="O771" s="2050">
        <v>7</v>
      </c>
      <c r="P771" s="404"/>
      <c r="Q771" s="404"/>
      <c r="R771" s="404"/>
      <c r="S771" s="404"/>
      <c r="T771" s="404"/>
      <c r="U771" s="404"/>
    </row>
    <row r="772" spans="1:21" ht="12.6" customHeight="1" outlineLevel="1">
      <c r="A772" s="908">
        <v>43447</v>
      </c>
      <c r="B772" s="913">
        <v>43444</v>
      </c>
      <c r="C772" s="904">
        <v>43452</v>
      </c>
      <c r="D772" s="904">
        <v>43452</v>
      </c>
      <c r="E772" s="367" t="s">
        <v>3334</v>
      </c>
      <c r="F772" s="404" t="s">
        <v>15338</v>
      </c>
      <c r="G772" s="404" t="s">
        <v>18471</v>
      </c>
      <c r="H772" s="404"/>
      <c r="I772" s="404"/>
      <c r="J772" s="404" t="s">
        <v>2033</v>
      </c>
      <c r="K772" s="404"/>
      <c r="L772" s="613">
        <f t="shared" si="31"/>
        <v>3</v>
      </c>
      <c r="M772" s="1795">
        <f t="shared" si="32"/>
        <v>2</v>
      </c>
      <c r="N772" s="2050"/>
      <c r="O772" s="2050">
        <v>8</v>
      </c>
      <c r="P772" s="404"/>
      <c r="Q772" s="404"/>
      <c r="R772" s="404"/>
      <c r="S772" s="404"/>
      <c r="T772" s="404"/>
      <c r="U772" s="404"/>
    </row>
    <row r="773" spans="1:21" ht="12.6" customHeight="1" outlineLevel="1">
      <c r="A773" s="908">
        <v>43447</v>
      </c>
      <c r="B773" s="913">
        <v>43441</v>
      </c>
      <c r="C773" s="904">
        <v>43106</v>
      </c>
      <c r="D773" s="904">
        <v>43471</v>
      </c>
      <c r="E773" s="367" t="s">
        <v>3334</v>
      </c>
      <c r="F773" s="404" t="s">
        <v>18472</v>
      </c>
      <c r="G773" s="404" t="s">
        <v>18473</v>
      </c>
      <c r="H773" s="404"/>
      <c r="I773" s="404"/>
      <c r="J773" s="404" t="s">
        <v>2033</v>
      </c>
      <c r="K773" s="404"/>
      <c r="L773" s="613">
        <f t="shared" si="31"/>
        <v>6</v>
      </c>
      <c r="M773" s="1795">
        <f t="shared" si="32"/>
        <v>3</v>
      </c>
      <c r="N773" s="2050"/>
      <c r="O773" s="2050">
        <v>9</v>
      </c>
      <c r="P773" s="404"/>
      <c r="Q773" s="404"/>
      <c r="R773" s="404"/>
      <c r="S773" s="404"/>
      <c r="T773" s="404"/>
      <c r="U773" s="404"/>
    </row>
    <row r="774" spans="1:21" ht="12.6" customHeight="1" outlineLevel="1">
      <c r="A774" s="908">
        <v>43447</v>
      </c>
      <c r="B774" s="913">
        <v>43447</v>
      </c>
      <c r="C774" s="904">
        <v>43110</v>
      </c>
      <c r="D774" s="904">
        <v>43478</v>
      </c>
      <c r="E774" s="2077" t="s">
        <v>3334</v>
      </c>
      <c r="F774" s="2" t="s">
        <v>18474</v>
      </c>
      <c r="G774" s="2" t="s">
        <v>18475</v>
      </c>
      <c r="H774" s="2"/>
      <c r="I774" s="2"/>
      <c r="J774" s="2" t="s">
        <v>2039</v>
      </c>
      <c r="K774" s="404"/>
      <c r="L774" s="613">
        <f t="shared" si="31"/>
        <v>0</v>
      </c>
      <c r="M774" s="1795">
        <f t="shared" si="32"/>
        <v>0</v>
      </c>
      <c r="N774" s="2050"/>
      <c r="O774" s="2050">
        <v>10</v>
      </c>
      <c r="P774" s="404"/>
      <c r="Q774" s="404"/>
      <c r="R774" s="404"/>
      <c r="S774" s="404"/>
      <c r="T774" s="404"/>
      <c r="U774" s="404"/>
    </row>
    <row r="775" spans="1:21" ht="12.6" customHeight="1" outlineLevel="1">
      <c r="A775" s="908">
        <v>43447</v>
      </c>
      <c r="B775" s="913">
        <v>43441</v>
      </c>
      <c r="C775" s="907">
        <v>43448</v>
      </c>
      <c r="D775" s="907">
        <v>43471</v>
      </c>
      <c r="E775" s="427" t="s">
        <v>3334</v>
      </c>
      <c r="F775" s="421" t="s">
        <v>18476</v>
      </c>
      <c r="G775" s="421" t="s">
        <v>18477</v>
      </c>
      <c r="H775" s="421"/>
      <c r="I775" s="421"/>
      <c r="J775" s="421" t="s">
        <v>2034</v>
      </c>
      <c r="K775" s="404"/>
      <c r="L775" s="613">
        <f t="shared" si="31"/>
        <v>6</v>
      </c>
      <c r="M775" s="1795">
        <f t="shared" si="32"/>
        <v>3</v>
      </c>
      <c r="N775" s="2050"/>
      <c r="O775" s="2050">
        <v>11</v>
      </c>
      <c r="P775" s="404"/>
      <c r="Q775" s="2228"/>
      <c r="R775" s="404"/>
      <c r="S775" s="404"/>
      <c r="T775" s="404"/>
      <c r="U775" s="404"/>
    </row>
    <row r="776" spans="1:21" ht="12.6" customHeight="1" outlineLevel="1">
      <c r="A776" s="908">
        <v>43451</v>
      </c>
      <c r="B776" s="913">
        <v>43444</v>
      </c>
      <c r="C776" s="904">
        <v>43109</v>
      </c>
      <c r="D776" s="907">
        <v>43474</v>
      </c>
      <c r="E776" s="367" t="s">
        <v>3334</v>
      </c>
      <c r="F776" s="622" t="s">
        <v>18478</v>
      </c>
      <c r="G776" s="622" t="s">
        <v>18479</v>
      </c>
      <c r="H776" s="622"/>
      <c r="I776" s="622"/>
      <c r="J776" s="404" t="s">
        <v>2034</v>
      </c>
      <c r="K776" s="404"/>
      <c r="L776" s="613">
        <f t="shared" si="31"/>
        <v>7</v>
      </c>
      <c r="M776" s="1795">
        <f t="shared" si="32"/>
        <v>4</v>
      </c>
      <c r="N776" s="2050"/>
      <c r="O776" s="2050">
        <v>12</v>
      </c>
      <c r="P776" s="404"/>
      <c r="Q776" s="2228"/>
      <c r="R776" s="404"/>
      <c r="S776" s="404"/>
      <c r="T776" s="404"/>
      <c r="U776" s="404"/>
    </row>
    <row r="777" spans="1:21" ht="12.6" customHeight="1" outlineLevel="1">
      <c r="A777" s="908">
        <v>43451</v>
      </c>
      <c r="B777" s="913">
        <v>43438</v>
      </c>
      <c r="C777" s="907">
        <v>43448</v>
      </c>
      <c r="D777" s="907">
        <v>43468</v>
      </c>
      <c r="E777" s="427" t="s">
        <v>3334</v>
      </c>
      <c r="F777" s="731" t="s">
        <v>18480</v>
      </c>
      <c r="G777" s="731" t="s">
        <v>18481</v>
      </c>
      <c r="H777" s="731" t="s">
        <v>12502</v>
      </c>
      <c r="I777" s="731"/>
      <c r="J777" s="421" t="s">
        <v>2034</v>
      </c>
      <c r="K777" s="404"/>
      <c r="L777" s="613">
        <f t="shared" si="31"/>
        <v>13</v>
      </c>
      <c r="M777" s="1795">
        <f t="shared" si="32"/>
        <v>8</v>
      </c>
      <c r="N777" s="2050"/>
      <c r="O777" s="2050">
        <v>13</v>
      </c>
      <c r="P777" s="404"/>
      <c r="Q777" s="2228"/>
      <c r="R777" s="404"/>
      <c r="S777" s="404"/>
      <c r="T777" s="404"/>
      <c r="U777" s="404"/>
    </row>
    <row r="778" spans="1:21" ht="12.6" customHeight="1" outlineLevel="1">
      <c r="A778" s="905">
        <v>43452</v>
      </c>
      <c r="B778" s="2278">
        <v>43444</v>
      </c>
      <c r="C778" s="905">
        <v>43452</v>
      </c>
      <c r="D778" s="905">
        <v>43452</v>
      </c>
      <c r="E778" s="367" t="s">
        <v>3334</v>
      </c>
      <c r="F778" s="2091" t="s">
        <v>15015</v>
      </c>
      <c r="G778" s="404" t="s">
        <v>18482</v>
      </c>
      <c r="H778" s="404"/>
      <c r="I778" s="404"/>
      <c r="J778" s="404" t="s">
        <v>2042</v>
      </c>
      <c r="K778" s="404"/>
      <c r="L778" s="613">
        <f t="shared" si="31"/>
        <v>8</v>
      </c>
      <c r="M778" s="1795">
        <f t="shared" si="32"/>
        <v>5</v>
      </c>
      <c r="N778" s="2050"/>
      <c r="O778" s="2050">
        <v>14</v>
      </c>
      <c r="P778" s="404"/>
      <c r="Q778" s="2228"/>
      <c r="R778" s="404"/>
      <c r="S778" s="404"/>
      <c r="T778" s="404"/>
      <c r="U778" s="404"/>
    </row>
    <row r="779" spans="1:21" ht="12.6" customHeight="1" outlineLevel="1">
      <c r="A779" s="905">
        <v>43452</v>
      </c>
      <c r="B779" s="2278">
        <v>43451</v>
      </c>
      <c r="C779" s="905">
        <v>43454</v>
      </c>
      <c r="D779" s="905">
        <v>43454</v>
      </c>
      <c r="E779" s="367" t="s">
        <v>3334</v>
      </c>
      <c r="F779" s="404" t="s">
        <v>18483</v>
      </c>
      <c r="G779" s="404" t="s">
        <v>18484</v>
      </c>
      <c r="H779" s="404"/>
      <c r="I779" s="404"/>
      <c r="J779" s="404" t="s">
        <v>2042</v>
      </c>
      <c r="K779" s="404"/>
      <c r="L779" s="613">
        <f t="shared" si="31"/>
        <v>1</v>
      </c>
      <c r="M779" s="1795">
        <f t="shared" si="32"/>
        <v>0</v>
      </c>
      <c r="N779" s="2050"/>
      <c r="O779" s="2050">
        <v>15</v>
      </c>
      <c r="P779" s="404"/>
      <c r="Q779" s="2228"/>
      <c r="R779" s="404"/>
      <c r="S779" s="404"/>
      <c r="T779" s="404"/>
      <c r="U779" s="404"/>
    </row>
    <row r="780" spans="1:21" ht="12.6" customHeight="1" outlineLevel="1">
      <c r="A780" s="908">
        <v>43451</v>
      </c>
      <c r="B780" s="913">
        <v>43438</v>
      </c>
      <c r="C780" s="904">
        <v>43453</v>
      </c>
      <c r="D780" s="904">
        <v>43468</v>
      </c>
      <c r="E780" s="367" t="s">
        <v>3334</v>
      </c>
      <c r="F780" s="404" t="s">
        <v>18070</v>
      </c>
      <c r="G780" s="404" t="s">
        <v>18485</v>
      </c>
      <c r="H780" s="404"/>
      <c r="I780" s="404"/>
      <c r="J780" s="404" t="s">
        <v>2039</v>
      </c>
      <c r="K780" s="404"/>
      <c r="L780" s="613">
        <f t="shared" si="31"/>
        <v>13</v>
      </c>
      <c r="M780" s="1795">
        <f t="shared" si="32"/>
        <v>8</v>
      </c>
      <c r="N780" s="2050"/>
      <c r="O780" s="2050">
        <v>16</v>
      </c>
      <c r="P780" s="404"/>
      <c r="Q780" s="404"/>
      <c r="R780" s="404"/>
      <c r="S780" s="404"/>
      <c r="T780" s="404"/>
      <c r="U780" s="404"/>
    </row>
    <row r="781" spans="1:21" ht="12.6" customHeight="1" outlineLevel="1">
      <c r="A781" s="908">
        <v>43454</v>
      </c>
      <c r="B781" s="913">
        <v>43433</v>
      </c>
      <c r="C781" s="904">
        <v>43454</v>
      </c>
      <c r="D781" s="904">
        <v>43454</v>
      </c>
      <c r="E781" s="367" t="s">
        <v>3334</v>
      </c>
      <c r="F781" s="2109" t="s">
        <v>18486</v>
      </c>
      <c r="G781" s="622" t="s">
        <v>18487</v>
      </c>
      <c r="H781" s="622"/>
      <c r="I781" s="622" t="s">
        <v>2969</v>
      </c>
      <c r="J781" s="404" t="s">
        <v>2033</v>
      </c>
      <c r="K781" s="404"/>
      <c r="L781" s="613">
        <f t="shared" si="31"/>
        <v>21</v>
      </c>
      <c r="M781" s="1795">
        <f t="shared" si="32"/>
        <v>14</v>
      </c>
      <c r="N781" s="2050"/>
      <c r="O781" s="2050">
        <v>17</v>
      </c>
      <c r="P781" s="404"/>
      <c r="Q781" s="404"/>
      <c r="R781" s="404"/>
      <c r="S781" s="404"/>
      <c r="T781" s="404"/>
      <c r="U781" s="404"/>
    </row>
    <row r="782" spans="1:21" ht="12.6" customHeight="1" outlineLevel="1">
      <c r="A782" s="905">
        <v>43454</v>
      </c>
      <c r="B782" s="913">
        <v>43438</v>
      </c>
      <c r="C782" s="905">
        <v>43462</v>
      </c>
      <c r="D782" s="904">
        <v>43104</v>
      </c>
      <c r="E782" s="367" t="s">
        <v>3334</v>
      </c>
      <c r="F782" s="404" t="s">
        <v>18488</v>
      </c>
      <c r="G782" s="404" t="s">
        <v>18489</v>
      </c>
      <c r="H782" s="404"/>
      <c r="I782" s="404" t="s">
        <v>2969</v>
      </c>
      <c r="J782" s="404" t="s">
        <v>2042</v>
      </c>
      <c r="K782" s="404"/>
      <c r="L782" s="613">
        <f t="shared" si="31"/>
        <v>16</v>
      </c>
      <c r="M782" s="1795">
        <f t="shared" si="32"/>
        <v>11</v>
      </c>
      <c r="N782" s="2050"/>
      <c r="O782" s="2050">
        <v>18</v>
      </c>
      <c r="P782" s="404"/>
      <c r="Q782" s="2228"/>
      <c r="R782" s="404"/>
      <c r="S782" s="404"/>
      <c r="T782" s="404"/>
      <c r="U782" s="404"/>
    </row>
    <row r="783" spans="1:21" ht="12.6" customHeight="1" outlineLevel="1">
      <c r="A783" s="908">
        <v>43454</v>
      </c>
      <c r="B783" s="2278">
        <v>43451</v>
      </c>
      <c r="C783" s="367"/>
      <c r="D783" s="367"/>
      <c r="E783" s="367" t="s">
        <v>3335</v>
      </c>
      <c r="F783" s="404" t="s">
        <v>18490</v>
      </c>
      <c r="G783" s="404" t="s">
        <v>18491</v>
      </c>
      <c r="H783" s="404"/>
      <c r="I783" s="404"/>
      <c r="J783" s="404" t="s">
        <v>2039</v>
      </c>
      <c r="K783" s="404"/>
      <c r="L783" s="613">
        <f t="shared" si="31"/>
        <v>3</v>
      </c>
      <c r="M783" s="1795">
        <f t="shared" si="32"/>
        <v>2</v>
      </c>
      <c r="N783" s="2050"/>
      <c r="O783" s="2050">
        <v>19</v>
      </c>
      <c r="P783" s="404"/>
      <c r="Q783" s="2228"/>
      <c r="R783" s="404"/>
      <c r="S783" s="404"/>
      <c r="T783" s="404"/>
      <c r="U783" s="404"/>
    </row>
    <row r="784" spans="1:21" ht="12.6" customHeight="1" outlineLevel="1">
      <c r="A784" s="908">
        <v>43454</v>
      </c>
      <c r="B784" s="913">
        <v>43445</v>
      </c>
      <c r="C784" s="367"/>
      <c r="D784" s="367"/>
      <c r="E784" s="367" t="s">
        <v>3335</v>
      </c>
      <c r="F784" s="404" t="s">
        <v>18492</v>
      </c>
      <c r="G784" s="404" t="s">
        <v>18493</v>
      </c>
      <c r="H784" s="404"/>
      <c r="I784" s="404"/>
      <c r="J784" s="404" t="s">
        <v>2042</v>
      </c>
      <c r="K784" s="404"/>
      <c r="L784" s="613">
        <f t="shared" si="31"/>
        <v>9</v>
      </c>
      <c r="M784" s="1795">
        <f t="shared" si="32"/>
        <v>6</v>
      </c>
      <c r="N784" s="2050"/>
      <c r="O784" s="2050">
        <v>20</v>
      </c>
      <c r="P784" s="404"/>
      <c r="Q784" s="2228"/>
      <c r="R784" s="404"/>
      <c r="S784" s="404"/>
      <c r="T784" s="404"/>
      <c r="U784" s="404"/>
    </row>
    <row r="785" spans="1:21" ht="12.6" customHeight="1" outlineLevel="1">
      <c r="A785" s="905">
        <v>43461</v>
      </c>
      <c r="B785" s="913">
        <v>43437</v>
      </c>
      <c r="C785" s="904">
        <v>43436</v>
      </c>
      <c r="D785" s="904">
        <v>43437</v>
      </c>
      <c r="E785" s="367" t="s">
        <v>3334</v>
      </c>
      <c r="F785" s="2096" t="s">
        <v>18494</v>
      </c>
      <c r="G785" s="404" t="s">
        <v>18495</v>
      </c>
      <c r="H785" s="404"/>
      <c r="I785" s="404"/>
      <c r="J785" s="404" t="s">
        <v>2042</v>
      </c>
      <c r="K785" s="404"/>
      <c r="L785" s="613">
        <f t="shared" si="31"/>
        <v>24</v>
      </c>
      <c r="M785" s="1795">
        <f t="shared" si="32"/>
        <v>17</v>
      </c>
      <c r="N785" s="2050"/>
      <c r="O785" s="2050">
        <v>21</v>
      </c>
      <c r="P785" s="404"/>
      <c r="Q785" s="2228"/>
      <c r="R785" s="404"/>
      <c r="S785" s="404"/>
      <c r="T785" s="404"/>
      <c r="U785" s="404"/>
    </row>
    <row r="786" spans="1:21" ht="12.6" customHeight="1" outlineLevel="1">
      <c r="A786" s="908">
        <v>43461</v>
      </c>
      <c r="B786" s="2278">
        <v>43461</v>
      </c>
      <c r="C786" s="367"/>
      <c r="D786" s="367"/>
      <c r="E786" s="367" t="s">
        <v>3335</v>
      </c>
      <c r="F786" s="404" t="s">
        <v>2582</v>
      </c>
      <c r="G786" s="404" t="s">
        <v>18496</v>
      </c>
      <c r="H786" s="404"/>
      <c r="I786" s="404"/>
      <c r="J786" s="404" t="s">
        <v>2033</v>
      </c>
      <c r="K786" s="404"/>
      <c r="L786" s="613">
        <f t="shared" si="31"/>
        <v>0</v>
      </c>
      <c r="M786" s="1795">
        <f t="shared" si="32"/>
        <v>0</v>
      </c>
      <c r="N786" s="2050"/>
      <c r="O786" s="2050">
        <v>22</v>
      </c>
      <c r="P786" s="404"/>
      <c r="Q786" s="2228"/>
      <c r="R786" s="404"/>
      <c r="S786" s="404"/>
      <c r="T786" s="404"/>
      <c r="U786" s="404"/>
    </row>
    <row r="787" spans="1:21" ht="12.6" customHeight="1" outlineLevel="1">
      <c r="A787" s="905">
        <v>43462</v>
      </c>
      <c r="B787" s="913">
        <v>43438</v>
      </c>
      <c r="C787" s="905">
        <v>43462</v>
      </c>
      <c r="D787" s="904">
        <v>43104</v>
      </c>
      <c r="E787" s="367" t="s">
        <v>3334</v>
      </c>
      <c r="F787" s="404" t="s">
        <v>18497</v>
      </c>
      <c r="G787" s="404" t="s">
        <v>18498</v>
      </c>
      <c r="H787" s="404"/>
      <c r="I787" s="404" t="s">
        <v>2969</v>
      </c>
      <c r="J787" s="404" t="s">
        <v>2042</v>
      </c>
      <c r="K787" s="404"/>
      <c r="L787" s="613">
        <f t="shared" si="31"/>
        <v>24</v>
      </c>
      <c r="M787" s="1795">
        <f t="shared" si="32"/>
        <v>17</v>
      </c>
      <c r="N787" s="2050"/>
      <c r="O787" s="2050">
        <v>23</v>
      </c>
      <c r="P787" s="404"/>
      <c r="Q787" s="2228"/>
      <c r="R787" s="404"/>
      <c r="S787" s="404"/>
      <c r="T787" s="404"/>
      <c r="U787" s="404"/>
    </row>
    <row r="788" spans="1:21" ht="12.6" customHeight="1" outlineLevel="1">
      <c r="A788" s="905">
        <v>43462</v>
      </c>
      <c r="B788" s="913">
        <v>43439</v>
      </c>
      <c r="C788" s="905">
        <v>43462</v>
      </c>
      <c r="D788" s="904">
        <v>43105</v>
      </c>
      <c r="E788" s="367" t="s">
        <v>3334</v>
      </c>
      <c r="F788" s="404" t="s">
        <v>18499</v>
      </c>
      <c r="G788" s="404" t="s">
        <v>18500</v>
      </c>
      <c r="H788" s="404"/>
      <c r="I788" s="404" t="s">
        <v>2969</v>
      </c>
      <c r="J788" s="404" t="s">
        <v>2042</v>
      </c>
      <c r="K788" s="404"/>
      <c r="L788" s="613">
        <f t="shared" si="31"/>
        <v>23</v>
      </c>
      <c r="M788" s="1795">
        <f t="shared" si="32"/>
        <v>16</v>
      </c>
      <c r="N788" s="2050"/>
      <c r="O788" s="2050">
        <v>24</v>
      </c>
      <c r="P788" s="404"/>
      <c r="Q788" s="2228"/>
      <c r="R788" s="404"/>
      <c r="S788" s="404"/>
      <c r="T788" s="404"/>
      <c r="U788" s="404"/>
    </row>
    <row r="789" spans="1:21" ht="12.6" customHeight="1" outlineLevel="1">
      <c r="A789" s="905">
        <v>43462</v>
      </c>
      <c r="B789" s="913">
        <v>43439</v>
      </c>
      <c r="C789" s="904">
        <v>43105</v>
      </c>
      <c r="D789" s="904">
        <v>43105</v>
      </c>
      <c r="E789" s="367" t="s">
        <v>3334</v>
      </c>
      <c r="F789" s="404" t="s">
        <v>18501</v>
      </c>
      <c r="G789" s="404" t="s">
        <v>18502</v>
      </c>
      <c r="H789" s="404" t="s">
        <v>12620</v>
      </c>
      <c r="I789" s="404"/>
      <c r="J789" s="404" t="s">
        <v>2042</v>
      </c>
      <c r="K789" s="404"/>
      <c r="L789" s="613">
        <f t="shared" si="31"/>
        <v>23</v>
      </c>
      <c r="M789" s="1795">
        <f t="shared" si="32"/>
        <v>16</v>
      </c>
      <c r="N789" s="2050"/>
      <c r="O789" s="2050">
        <v>25</v>
      </c>
      <c r="P789" s="404"/>
      <c r="Q789" s="2228"/>
      <c r="R789" s="404"/>
      <c r="S789" s="404"/>
      <c r="T789" s="404"/>
      <c r="U789" s="404"/>
    </row>
    <row r="790" spans="1:21" ht="12.6" customHeight="1" outlineLevel="1">
      <c r="A790" s="903">
        <v>43467</v>
      </c>
      <c r="B790" s="913">
        <v>43454</v>
      </c>
      <c r="C790" s="907">
        <v>43484</v>
      </c>
      <c r="D790" s="904">
        <v>43484</v>
      </c>
      <c r="E790" s="427" t="s">
        <v>3334</v>
      </c>
      <c r="F790" s="731" t="s">
        <v>18503</v>
      </c>
      <c r="G790" s="731" t="s">
        <v>18504</v>
      </c>
      <c r="H790" s="731"/>
      <c r="I790" s="731"/>
      <c r="J790" s="421" t="s">
        <v>2034</v>
      </c>
      <c r="K790" s="404"/>
      <c r="L790" s="613">
        <f t="shared" si="31"/>
        <v>13</v>
      </c>
      <c r="M790" s="1795">
        <f t="shared" si="32"/>
        <v>8</v>
      </c>
      <c r="N790" s="2050"/>
      <c r="O790" s="2050">
        <v>26</v>
      </c>
      <c r="P790" s="404"/>
      <c r="Q790" s="2228"/>
      <c r="R790" s="404"/>
      <c r="S790" s="404"/>
      <c r="T790" s="404"/>
      <c r="U790" s="404"/>
    </row>
    <row r="791" spans="1:21" ht="12.6" customHeight="1" outlineLevel="1">
      <c r="A791" s="903">
        <v>43469</v>
      </c>
      <c r="B791" s="913">
        <v>43462</v>
      </c>
      <c r="C791" s="904">
        <v>43469</v>
      </c>
      <c r="D791" s="904">
        <v>43493</v>
      </c>
      <c r="E791" s="367" t="s">
        <v>3334</v>
      </c>
      <c r="F791" s="622" t="s">
        <v>18505</v>
      </c>
      <c r="G791" s="622" t="s">
        <v>18506</v>
      </c>
      <c r="H791" s="622"/>
      <c r="I791" s="622"/>
      <c r="J791" s="404" t="s">
        <v>3001</v>
      </c>
      <c r="K791" s="404"/>
      <c r="L791" s="613">
        <f t="shared" si="31"/>
        <v>7</v>
      </c>
      <c r="M791" s="1795">
        <f t="shared" si="32"/>
        <v>4</v>
      </c>
      <c r="N791" s="2050"/>
      <c r="O791" s="2050">
        <v>27</v>
      </c>
      <c r="P791" s="404"/>
      <c r="Q791" s="2228"/>
      <c r="R791" s="404"/>
      <c r="S791" s="404"/>
      <c r="T791" s="404"/>
      <c r="U791" s="404"/>
    </row>
    <row r="792" spans="1:21" ht="12.6" customHeight="1" outlineLevel="1">
      <c r="A792" s="906">
        <v>43469</v>
      </c>
      <c r="B792" s="913">
        <v>43439</v>
      </c>
      <c r="C792" s="904">
        <v>43804</v>
      </c>
      <c r="D792" s="904">
        <v>43803</v>
      </c>
      <c r="E792" s="367" t="s">
        <v>3334</v>
      </c>
      <c r="F792" s="404" t="s">
        <v>18507</v>
      </c>
      <c r="G792" s="404" t="s">
        <v>18508</v>
      </c>
      <c r="H792" s="404"/>
      <c r="I792" s="404" t="s">
        <v>2039</v>
      </c>
      <c r="J792" s="404" t="s">
        <v>2042</v>
      </c>
      <c r="K792" s="404"/>
      <c r="L792" s="613">
        <f t="shared" si="31"/>
        <v>30</v>
      </c>
      <c r="M792" s="1795">
        <f t="shared" si="32"/>
        <v>21</v>
      </c>
      <c r="N792" s="2050"/>
      <c r="O792" s="2050">
        <v>28</v>
      </c>
      <c r="P792" s="404"/>
      <c r="Q792" s="2228"/>
      <c r="R792" s="404"/>
      <c r="S792" s="404"/>
      <c r="T792" s="404"/>
      <c r="U792" s="404"/>
    </row>
    <row r="793" spans="1:21" ht="12.6" customHeight="1" outlineLevel="1">
      <c r="A793" s="906">
        <v>43469</v>
      </c>
      <c r="B793" s="913">
        <v>43440</v>
      </c>
      <c r="C793" s="904">
        <v>43469</v>
      </c>
      <c r="D793" s="904">
        <v>43472</v>
      </c>
      <c r="E793" s="367" t="s">
        <v>3334</v>
      </c>
      <c r="F793" s="622" t="s">
        <v>18509</v>
      </c>
      <c r="G793" s="622" t="s">
        <v>18510</v>
      </c>
      <c r="H793" s="622" t="s">
        <v>3660</v>
      </c>
      <c r="I793" s="622"/>
      <c r="J793" s="404" t="s">
        <v>2969</v>
      </c>
      <c r="K793" s="404"/>
      <c r="L793" s="613">
        <f t="shared" si="31"/>
        <v>29</v>
      </c>
      <c r="M793" s="1795">
        <f t="shared" si="32"/>
        <v>20</v>
      </c>
      <c r="N793" s="2050"/>
      <c r="O793" s="2050">
        <v>29</v>
      </c>
      <c r="P793" s="404"/>
      <c r="Q793" s="2228"/>
      <c r="R793" s="404"/>
      <c r="S793" s="404"/>
      <c r="T793" s="404"/>
      <c r="U793" s="404"/>
    </row>
    <row r="794" spans="1:21" ht="12.6" customHeight="1" outlineLevel="1">
      <c r="A794" s="903">
        <v>43469</v>
      </c>
      <c r="B794" s="913">
        <v>43447</v>
      </c>
      <c r="C794" s="907">
        <v>43478</v>
      </c>
      <c r="D794" s="907">
        <v>43478</v>
      </c>
      <c r="E794" s="427" t="s">
        <v>3334</v>
      </c>
      <c r="F794" s="731" t="s">
        <v>18511</v>
      </c>
      <c r="G794" s="731" t="s">
        <v>18512</v>
      </c>
      <c r="H794" s="731" t="s">
        <v>3660</v>
      </c>
      <c r="I794" s="731"/>
      <c r="J794" s="421" t="s">
        <v>2034</v>
      </c>
      <c r="K794" s="404"/>
      <c r="L794" s="613">
        <f t="shared" si="31"/>
        <v>22</v>
      </c>
      <c r="M794" s="1795">
        <f t="shared" si="32"/>
        <v>15</v>
      </c>
      <c r="N794" s="2050"/>
      <c r="O794" s="2050">
        <v>30</v>
      </c>
      <c r="P794" s="404"/>
      <c r="Q794" s="2228"/>
      <c r="R794" s="404"/>
      <c r="S794" s="404"/>
      <c r="T794" s="404"/>
      <c r="U794" s="404"/>
    </row>
    <row r="795" spans="1:21" ht="12.6" customHeight="1" outlineLevel="1">
      <c r="A795" s="904">
        <v>43472</v>
      </c>
      <c r="B795" s="2279">
        <v>43441</v>
      </c>
      <c r="C795" s="904">
        <v>43471</v>
      </c>
      <c r="D795" s="904">
        <v>43472</v>
      </c>
      <c r="E795" s="367" t="s">
        <v>3334</v>
      </c>
      <c r="F795" s="404" t="s">
        <v>18513</v>
      </c>
      <c r="G795" s="404" t="s">
        <v>18514</v>
      </c>
      <c r="H795" s="404" t="s">
        <v>12632</v>
      </c>
      <c r="I795" s="404"/>
      <c r="J795" s="404" t="s">
        <v>2042</v>
      </c>
      <c r="K795" s="404"/>
      <c r="L795" s="613">
        <f t="shared" si="31"/>
        <v>31</v>
      </c>
      <c r="M795" s="1795">
        <f t="shared" si="32"/>
        <v>20</v>
      </c>
      <c r="N795" s="2050"/>
      <c r="O795" s="2050">
        <v>31</v>
      </c>
      <c r="P795" s="404"/>
      <c r="Q795" s="2228"/>
      <c r="R795" s="404"/>
      <c r="S795" s="404"/>
      <c r="T795" s="404"/>
      <c r="U795" s="404"/>
    </row>
    <row r="796" spans="1:21" ht="12.6" customHeight="1" outlineLevel="1">
      <c r="A796" s="905">
        <v>43475</v>
      </c>
      <c r="B796" s="2278">
        <v>43448</v>
      </c>
      <c r="C796" s="905">
        <v>43510</v>
      </c>
      <c r="D796" s="905">
        <v>43510</v>
      </c>
      <c r="E796" s="367" t="s">
        <v>3334</v>
      </c>
      <c r="F796" s="404" t="s">
        <v>18515</v>
      </c>
      <c r="G796" s="404" t="s">
        <v>18516</v>
      </c>
      <c r="H796" s="404"/>
      <c r="I796" s="404"/>
      <c r="J796" s="404" t="s">
        <v>2042</v>
      </c>
      <c r="K796" s="404"/>
      <c r="L796" s="613">
        <f t="shared" si="31"/>
        <v>27</v>
      </c>
      <c r="M796" s="1795">
        <f t="shared" si="32"/>
        <v>18</v>
      </c>
      <c r="N796" s="2050"/>
      <c r="O796" s="2050">
        <v>32</v>
      </c>
      <c r="P796" s="404"/>
      <c r="Q796" s="2228"/>
      <c r="R796" s="404"/>
      <c r="S796" s="404"/>
      <c r="T796" s="404"/>
      <c r="U796" s="404"/>
    </row>
    <row r="797" spans="1:21" ht="12.6" customHeight="1" outlineLevel="1">
      <c r="A797" s="903">
        <v>43474</v>
      </c>
      <c r="B797" s="913">
        <v>43461</v>
      </c>
      <c r="C797" s="904">
        <v>43474</v>
      </c>
      <c r="D797" s="904">
        <v>43474</v>
      </c>
      <c r="E797" s="367" t="s">
        <v>3335</v>
      </c>
      <c r="F797" s="622" t="s">
        <v>4260</v>
      </c>
      <c r="G797" s="622" t="s">
        <v>18517</v>
      </c>
      <c r="H797" s="622"/>
      <c r="I797" s="622" t="s">
        <v>2039</v>
      </c>
      <c r="J797" s="404" t="s">
        <v>2969</v>
      </c>
      <c r="K797" s="404"/>
      <c r="L797" s="613">
        <f t="shared" ref="L797:L817" si="34">(A797-B797)</f>
        <v>13</v>
      </c>
      <c r="M797" s="1795">
        <f t="shared" ref="M797:M817" si="35">NETWORKDAYS(B797,A797,A797:B797)</f>
        <v>8</v>
      </c>
      <c r="N797" s="2050"/>
      <c r="O797" s="2050">
        <v>33</v>
      </c>
      <c r="P797" s="404"/>
      <c r="Q797" s="2228"/>
      <c r="R797" s="404"/>
      <c r="S797" s="404"/>
      <c r="T797" s="404"/>
      <c r="U797" s="404"/>
    </row>
    <row r="798" spans="1:21" ht="12.6" customHeight="1" outlineLevel="1">
      <c r="A798" s="906">
        <v>43475</v>
      </c>
      <c r="B798" s="913">
        <v>43452</v>
      </c>
      <c r="C798" s="904">
        <v>43483</v>
      </c>
      <c r="D798" s="904">
        <v>43483</v>
      </c>
      <c r="E798" s="367" t="s">
        <v>3334</v>
      </c>
      <c r="F798" s="404" t="s">
        <v>18518</v>
      </c>
      <c r="G798" s="404" t="s">
        <v>18519</v>
      </c>
      <c r="H798" s="404"/>
      <c r="I798" s="404"/>
      <c r="J798" s="404" t="s">
        <v>2969</v>
      </c>
      <c r="K798" s="404"/>
      <c r="L798" s="613">
        <f t="shared" si="34"/>
        <v>23</v>
      </c>
      <c r="M798" s="1795">
        <f t="shared" si="35"/>
        <v>16</v>
      </c>
      <c r="N798" s="2050"/>
      <c r="O798" s="2050">
        <v>34</v>
      </c>
      <c r="P798" s="404"/>
      <c r="Q798" s="2228"/>
      <c r="R798" s="404"/>
      <c r="S798" s="404"/>
      <c r="T798" s="404"/>
      <c r="U798" s="404"/>
    </row>
    <row r="799" spans="1:21" ht="12.6" customHeight="1" outlineLevel="1">
      <c r="A799" s="906">
        <v>43476</v>
      </c>
      <c r="B799" s="913">
        <v>43451</v>
      </c>
      <c r="C799" s="904">
        <v>43481</v>
      </c>
      <c r="D799" s="904">
        <v>43483</v>
      </c>
      <c r="E799" s="367" t="s">
        <v>3335</v>
      </c>
      <c r="F799" s="404" t="s">
        <v>18520</v>
      </c>
      <c r="G799" s="404" t="s">
        <v>18521</v>
      </c>
      <c r="H799" s="404"/>
      <c r="I799" s="404"/>
      <c r="J799" s="404" t="s">
        <v>2969</v>
      </c>
      <c r="K799" s="404"/>
      <c r="L799" s="613">
        <f t="shared" si="34"/>
        <v>25</v>
      </c>
      <c r="M799" s="1795">
        <f t="shared" si="35"/>
        <v>18</v>
      </c>
      <c r="N799" s="2050"/>
      <c r="O799" s="2050">
        <v>35</v>
      </c>
      <c r="P799" s="404"/>
      <c r="Q799" s="2228"/>
      <c r="R799" s="404"/>
      <c r="S799" s="404"/>
      <c r="T799" s="404"/>
      <c r="U799" s="404"/>
    </row>
    <row r="800" spans="1:21" ht="12.6" customHeight="1" outlineLevel="1">
      <c r="A800" s="903">
        <v>43476</v>
      </c>
      <c r="B800" s="913">
        <v>43454</v>
      </c>
      <c r="C800" s="904">
        <v>43484</v>
      </c>
      <c r="D800" s="904">
        <v>43485</v>
      </c>
      <c r="E800" s="367" t="s">
        <v>3334</v>
      </c>
      <c r="F800" s="404" t="s">
        <v>18522</v>
      </c>
      <c r="G800" s="404" t="s">
        <v>18523</v>
      </c>
      <c r="H800" s="404"/>
      <c r="I800" s="404"/>
      <c r="J800" s="404" t="s">
        <v>3001</v>
      </c>
      <c r="K800" s="404"/>
      <c r="L800" s="613">
        <f t="shared" si="34"/>
        <v>22</v>
      </c>
      <c r="M800" s="1795">
        <f t="shared" si="35"/>
        <v>15</v>
      </c>
      <c r="N800" s="2050"/>
      <c r="O800" s="2050">
        <v>36</v>
      </c>
      <c r="P800" s="404"/>
      <c r="Q800" s="404"/>
      <c r="R800" s="404"/>
      <c r="S800" s="404"/>
      <c r="T800" s="404"/>
      <c r="U800" s="404"/>
    </row>
    <row r="801" spans="1:21" ht="12.6" customHeight="1" outlineLevel="1">
      <c r="A801" s="903">
        <v>43476</v>
      </c>
      <c r="B801" s="2278">
        <v>43452</v>
      </c>
      <c r="C801" s="905">
        <v>43827</v>
      </c>
      <c r="D801" s="905">
        <v>43483</v>
      </c>
      <c r="E801" s="367" t="s">
        <v>3334</v>
      </c>
      <c r="F801" s="404" t="s">
        <v>18524</v>
      </c>
      <c r="G801" s="404" t="s">
        <v>18525</v>
      </c>
      <c r="H801" s="404" t="s">
        <v>15078</v>
      </c>
      <c r="I801" s="404"/>
      <c r="J801" s="404" t="s">
        <v>3001</v>
      </c>
      <c r="K801" s="404"/>
      <c r="L801" s="613">
        <f t="shared" si="34"/>
        <v>24</v>
      </c>
      <c r="M801" s="1795">
        <f t="shared" si="35"/>
        <v>17</v>
      </c>
      <c r="N801" s="2050"/>
      <c r="O801" s="2050">
        <v>37</v>
      </c>
      <c r="P801" s="404"/>
      <c r="Q801" s="2228"/>
      <c r="R801" s="404"/>
      <c r="S801" s="404"/>
      <c r="T801" s="404"/>
      <c r="U801" s="404"/>
    </row>
    <row r="802" spans="1:21" ht="12.6" customHeight="1" outlineLevel="1">
      <c r="A802" s="903">
        <v>43476</v>
      </c>
      <c r="B802" s="913">
        <v>43446</v>
      </c>
      <c r="C802" s="904">
        <v>43476</v>
      </c>
      <c r="D802" s="904">
        <v>43476</v>
      </c>
      <c r="E802" s="367" t="s">
        <v>3334</v>
      </c>
      <c r="F802" s="404" t="s">
        <v>18526</v>
      </c>
      <c r="G802" s="404" t="s">
        <v>18527</v>
      </c>
      <c r="H802" s="404" t="s">
        <v>3660</v>
      </c>
      <c r="I802" s="404"/>
      <c r="J802" s="404" t="s">
        <v>2034</v>
      </c>
      <c r="K802" s="404"/>
      <c r="L802" s="613">
        <f t="shared" si="34"/>
        <v>30</v>
      </c>
      <c r="M802" s="1795">
        <f t="shared" si="35"/>
        <v>21</v>
      </c>
      <c r="N802" s="2050"/>
      <c r="O802" s="2050">
        <v>38</v>
      </c>
      <c r="P802" s="404"/>
      <c r="Q802" s="2228"/>
      <c r="R802" s="404"/>
      <c r="S802" s="404"/>
      <c r="T802" s="404"/>
      <c r="U802" s="404"/>
    </row>
    <row r="803" spans="1:21" ht="12.6" customHeight="1" outlineLevel="1">
      <c r="A803" s="903">
        <v>43476</v>
      </c>
      <c r="B803" s="913">
        <v>43447</v>
      </c>
      <c r="C803" s="904">
        <v>43478</v>
      </c>
      <c r="D803" s="904">
        <v>43479</v>
      </c>
      <c r="E803" s="367" t="s">
        <v>3334</v>
      </c>
      <c r="F803" s="404" t="s">
        <v>18528</v>
      </c>
      <c r="G803" s="404" t="s">
        <v>18529</v>
      </c>
      <c r="H803" s="404"/>
      <c r="I803" s="404"/>
      <c r="J803" s="404" t="s">
        <v>2969</v>
      </c>
      <c r="K803" s="404"/>
      <c r="L803" s="613">
        <f t="shared" si="34"/>
        <v>29</v>
      </c>
      <c r="M803" s="1795">
        <f t="shared" si="35"/>
        <v>20</v>
      </c>
      <c r="N803" s="2050"/>
      <c r="O803" s="2050">
        <v>39</v>
      </c>
      <c r="P803" s="404"/>
      <c r="Q803" s="2228"/>
      <c r="R803" s="404"/>
      <c r="S803" s="404"/>
      <c r="T803" s="404"/>
      <c r="U803" s="404"/>
    </row>
    <row r="804" spans="1:21" ht="12.6" customHeight="1" outlineLevel="1">
      <c r="A804" s="903">
        <v>43476</v>
      </c>
      <c r="B804" s="913">
        <v>43452</v>
      </c>
      <c r="C804" s="904">
        <v>43482</v>
      </c>
      <c r="D804" s="904">
        <v>43482</v>
      </c>
      <c r="E804" s="367" t="s">
        <v>3334</v>
      </c>
      <c r="F804" s="622" t="s">
        <v>18530</v>
      </c>
      <c r="G804" s="622" t="s">
        <v>18531</v>
      </c>
      <c r="H804" s="622"/>
      <c r="I804" s="622"/>
      <c r="J804" s="404" t="s">
        <v>2033</v>
      </c>
      <c r="K804" s="404"/>
      <c r="L804" s="613">
        <f t="shared" si="34"/>
        <v>24</v>
      </c>
      <c r="M804" s="1795">
        <f t="shared" si="35"/>
        <v>17</v>
      </c>
      <c r="N804" s="2050"/>
      <c r="O804" s="2050">
        <v>40</v>
      </c>
      <c r="P804" s="404"/>
      <c r="Q804" s="404"/>
      <c r="R804" s="404"/>
      <c r="S804" s="404"/>
      <c r="T804" s="404"/>
      <c r="U804" s="404"/>
    </row>
    <row r="805" spans="1:21" ht="12.6" customHeight="1" outlineLevel="1">
      <c r="A805" s="903">
        <v>43479</v>
      </c>
      <c r="B805" s="913">
        <v>43455</v>
      </c>
      <c r="C805" s="904">
        <v>43484</v>
      </c>
      <c r="D805" s="904">
        <v>43484</v>
      </c>
      <c r="E805" s="367" t="s">
        <v>3334</v>
      </c>
      <c r="F805" s="2280" t="s">
        <v>18532</v>
      </c>
      <c r="G805" s="622" t="s">
        <v>18533</v>
      </c>
      <c r="H805" s="622"/>
      <c r="I805" s="622"/>
      <c r="J805" s="404" t="s">
        <v>2033</v>
      </c>
      <c r="K805" s="404"/>
      <c r="L805" s="613">
        <f t="shared" si="34"/>
        <v>24</v>
      </c>
      <c r="M805" s="1795">
        <f t="shared" si="35"/>
        <v>15</v>
      </c>
      <c r="N805" s="2050"/>
      <c r="O805" s="2050">
        <v>41</v>
      </c>
      <c r="P805" s="404"/>
      <c r="Q805" s="404"/>
      <c r="R805" s="404"/>
      <c r="S805" s="404"/>
      <c r="T805" s="404"/>
      <c r="U805" s="404"/>
    </row>
    <row r="806" spans="1:21" ht="12.6" customHeight="1" outlineLevel="1">
      <c r="A806" s="903">
        <v>43480</v>
      </c>
      <c r="B806" s="913">
        <v>43451</v>
      </c>
      <c r="C806" s="904">
        <v>43468</v>
      </c>
      <c r="D806" s="904">
        <v>43482</v>
      </c>
      <c r="E806" s="367" t="s">
        <v>3334</v>
      </c>
      <c r="F806" s="2109" t="s">
        <v>18534</v>
      </c>
      <c r="G806" s="622" t="s">
        <v>18535</v>
      </c>
      <c r="H806" s="622" t="s">
        <v>15561</v>
      </c>
      <c r="I806" s="622" t="s">
        <v>2039</v>
      </c>
      <c r="J806" s="404" t="s">
        <v>2042</v>
      </c>
      <c r="K806" s="404"/>
      <c r="L806" s="613">
        <f t="shared" si="34"/>
        <v>29</v>
      </c>
      <c r="M806" s="1795">
        <f t="shared" si="35"/>
        <v>20</v>
      </c>
      <c r="N806" s="2050"/>
      <c r="O806" s="2050">
        <v>42</v>
      </c>
      <c r="P806" s="404"/>
      <c r="Q806" s="404"/>
      <c r="R806" s="404"/>
      <c r="S806" s="404"/>
      <c r="T806" s="404"/>
      <c r="U806" s="404"/>
    </row>
    <row r="807" spans="1:21" ht="12.6" customHeight="1" outlineLevel="1">
      <c r="A807" s="903">
        <v>43480</v>
      </c>
      <c r="B807" s="913">
        <v>43452</v>
      </c>
      <c r="C807" s="907">
        <v>43483</v>
      </c>
      <c r="D807" s="907">
        <v>43483</v>
      </c>
      <c r="E807" s="427" t="s">
        <v>3334</v>
      </c>
      <c r="F807" s="731" t="s">
        <v>18536</v>
      </c>
      <c r="G807" s="731" t="s">
        <v>18537</v>
      </c>
      <c r="H807" s="731" t="s">
        <v>17215</v>
      </c>
      <c r="I807" s="731"/>
      <c r="J807" s="421" t="s">
        <v>2034</v>
      </c>
      <c r="K807" s="404"/>
      <c r="L807" s="613">
        <f t="shared" si="34"/>
        <v>28</v>
      </c>
      <c r="M807" s="1795">
        <f t="shared" si="35"/>
        <v>19</v>
      </c>
      <c r="N807" s="2050"/>
      <c r="O807" s="2050">
        <v>43</v>
      </c>
      <c r="P807" s="404"/>
      <c r="Q807" s="2228"/>
      <c r="R807" s="404"/>
      <c r="S807" s="404"/>
      <c r="T807" s="404"/>
      <c r="U807" s="404"/>
    </row>
    <row r="808" spans="1:21" ht="12.6" customHeight="1" outlineLevel="1">
      <c r="A808" s="903">
        <v>43481</v>
      </c>
      <c r="B808" s="913">
        <v>43455</v>
      </c>
      <c r="C808" s="907">
        <v>43485</v>
      </c>
      <c r="D808" s="907">
        <v>43485</v>
      </c>
      <c r="E808" s="427" t="s">
        <v>3334</v>
      </c>
      <c r="F808" s="731" t="s">
        <v>18538</v>
      </c>
      <c r="G808" s="731" t="s">
        <v>18539</v>
      </c>
      <c r="H808" s="731"/>
      <c r="I808" s="731"/>
      <c r="J808" s="421" t="s">
        <v>2034</v>
      </c>
      <c r="K808" s="404"/>
      <c r="L808" s="613">
        <f t="shared" si="34"/>
        <v>26</v>
      </c>
      <c r="M808" s="1795">
        <f t="shared" si="35"/>
        <v>17</v>
      </c>
      <c r="N808" s="2050"/>
      <c r="O808" s="2050">
        <v>44</v>
      </c>
      <c r="P808" s="404"/>
      <c r="Q808" s="2228"/>
      <c r="R808" s="404"/>
      <c r="S808" s="404"/>
      <c r="T808" s="404"/>
      <c r="U808" s="404"/>
    </row>
    <row r="809" spans="1:21" ht="12.6" customHeight="1" outlineLevel="1">
      <c r="A809" s="903">
        <v>43481</v>
      </c>
      <c r="B809" s="913">
        <v>43454</v>
      </c>
      <c r="C809" s="904">
        <v>43480</v>
      </c>
      <c r="D809" s="904">
        <v>43485</v>
      </c>
      <c r="E809" s="367" t="s">
        <v>3335</v>
      </c>
      <c r="F809" s="404" t="s">
        <v>18540</v>
      </c>
      <c r="G809" s="404" t="s">
        <v>18541</v>
      </c>
      <c r="H809" s="404" t="s">
        <v>15665</v>
      </c>
      <c r="I809" s="404"/>
      <c r="J809" s="404" t="s">
        <v>2039</v>
      </c>
      <c r="K809" s="404"/>
      <c r="L809" s="613">
        <f t="shared" si="34"/>
        <v>27</v>
      </c>
      <c r="M809" s="1795">
        <f t="shared" si="35"/>
        <v>18</v>
      </c>
      <c r="N809" s="2050"/>
      <c r="O809" s="2050">
        <v>45</v>
      </c>
      <c r="P809" s="404"/>
      <c r="Q809" s="404"/>
      <c r="R809" s="404"/>
      <c r="S809" s="404"/>
      <c r="T809" s="404"/>
      <c r="U809" s="404"/>
    </row>
    <row r="810" spans="1:21" ht="12.6" customHeight="1" outlineLevel="1">
      <c r="A810" s="903">
        <v>43483</v>
      </c>
      <c r="B810" s="913">
        <v>43446</v>
      </c>
      <c r="C810" s="907">
        <v>43476</v>
      </c>
      <c r="D810" s="907">
        <v>43476</v>
      </c>
      <c r="E810" s="427" t="s">
        <v>3334</v>
      </c>
      <c r="F810" s="421" t="s">
        <v>18542</v>
      </c>
      <c r="G810" s="421" t="s">
        <v>18543</v>
      </c>
      <c r="H810" s="421" t="s">
        <v>3660</v>
      </c>
      <c r="I810" s="421"/>
      <c r="J810" s="421" t="s">
        <v>2034</v>
      </c>
      <c r="K810" s="404"/>
      <c r="L810" s="613">
        <f t="shared" si="34"/>
        <v>37</v>
      </c>
      <c r="M810" s="1795">
        <f t="shared" si="35"/>
        <v>26</v>
      </c>
      <c r="N810" s="2050"/>
      <c r="O810" s="2050">
        <v>46</v>
      </c>
      <c r="P810" s="404"/>
      <c r="Q810" s="2228"/>
      <c r="R810" s="404"/>
      <c r="S810" s="404"/>
      <c r="T810" s="404"/>
      <c r="U810" s="404"/>
    </row>
    <row r="811" spans="1:21" ht="12.6" customHeight="1" outlineLevel="1">
      <c r="A811" s="903">
        <v>43483</v>
      </c>
      <c r="B811" s="913">
        <v>43452</v>
      </c>
      <c r="C811" s="907">
        <v>43482</v>
      </c>
      <c r="D811" s="907">
        <v>43482</v>
      </c>
      <c r="E811" s="427" t="s">
        <v>3335</v>
      </c>
      <c r="F811" s="421" t="s">
        <v>2628</v>
      </c>
      <c r="G811" s="421" t="s">
        <v>18544</v>
      </c>
      <c r="H811" s="421" t="s">
        <v>3660</v>
      </c>
      <c r="I811" s="421"/>
      <c r="J811" s="421" t="s">
        <v>2034</v>
      </c>
      <c r="K811" s="404"/>
      <c r="L811" s="613">
        <f t="shared" si="34"/>
        <v>31</v>
      </c>
      <c r="M811" s="1795">
        <f t="shared" si="35"/>
        <v>22</v>
      </c>
      <c r="N811" s="2050"/>
      <c r="O811" s="2050">
        <v>47</v>
      </c>
      <c r="P811" s="404"/>
      <c r="Q811" s="2228"/>
      <c r="R811" s="404"/>
      <c r="S811" s="404"/>
      <c r="T811" s="404"/>
      <c r="U811" s="404"/>
    </row>
    <row r="812" spans="1:21" ht="12.6" customHeight="1" outlineLevel="1">
      <c r="A812" s="903">
        <v>43486</v>
      </c>
      <c r="B812" s="913">
        <v>43461</v>
      </c>
      <c r="C812" s="904">
        <v>43480</v>
      </c>
      <c r="D812" s="904">
        <v>43480</v>
      </c>
      <c r="E812" s="367" t="s">
        <v>3335</v>
      </c>
      <c r="F812" s="622" t="s">
        <v>18545</v>
      </c>
      <c r="G812" s="622" t="s">
        <v>18546</v>
      </c>
      <c r="H812" s="622"/>
      <c r="I812" s="622"/>
      <c r="J812" s="404" t="s">
        <v>2039</v>
      </c>
      <c r="K812" s="404"/>
      <c r="L812" s="613">
        <f t="shared" si="34"/>
        <v>25</v>
      </c>
      <c r="M812" s="1795">
        <f t="shared" si="35"/>
        <v>16</v>
      </c>
      <c r="N812" s="2050"/>
      <c r="O812" s="2050">
        <v>48</v>
      </c>
      <c r="P812" s="404"/>
      <c r="Q812" s="404"/>
      <c r="R812" s="404"/>
      <c r="S812" s="404"/>
      <c r="T812" s="404"/>
      <c r="U812" s="404"/>
    </row>
    <row r="813" spans="1:21" ht="12.6" customHeight="1" outlineLevel="1">
      <c r="A813" s="906">
        <v>43486</v>
      </c>
      <c r="B813" s="913">
        <v>43454</v>
      </c>
      <c r="C813" s="904">
        <v>43484</v>
      </c>
      <c r="D813" s="904">
        <v>43486</v>
      </c>
      <c r="E813" s="367" t="s">
        <v>3334</v>
      </c>
      <c r="F813" s="404" t="s">
        <v>18547</v>
      </c>
      <c r="G813" s="404" t="s">
        <v>18548</v>
      </c>
      <c r="H813" s="404"/>
      <c r="I813" s="404"/>
      <c r="J813" s="404" t="s">
        <v>2969</v>
      </c>
      <c r="K813" s="404"/>
      <c r="L813" s="613">
        <f t="shared" si="34"/>
        <v>32</v>
      </c>
      <c r="M813" s="1795">
        <f t="shared" si="35"/>
        <v>21</v>
      </c>
      <c r="N813" s="2050"/>
      <c r="O813" s="2050">
        <v>49</v>
      </c>
      <c r="P813" s="404"/>
      <c r="Q813" s="2228"/>
      <c r="R813" s="404"/>
      <c r="S813" s="404"/>
      <c r="T813" s="404"/>
      <c r="U813" s="404"/>
    </row>
    <row r="814" spans="1:21" ht="12.6" customHeight="1" outlineLevel="1">
      <c r="A814" s="903">
        <v>43487</v>
      </c>
      <c r="B814" s="913">
        <v>43454</v>
      </c>
      <c r="C814" s="904">
        <v>43485</v>
      </c>
      <c r="D814" s="904">
        <v>43485</v>
      </c>
      <c r="E814" s="367" t="s">
        <v>3335</v>
      </c>
      <c r="F814" s="404" t="s">
        <v>18549</v>
      </c>
      <c r="G814" s="404" t="s">
        <v>18550</v>
      </c>
      <c r="H814" s="404" t="s">
        <v>3660</v>
      </c>
      <c r="I814" s="404" t="s">
        <v>2033</v>
      </c>
      <c r="J814" s="404" t="s">
        <v>2042</v>
      </c>
      <c r="K814" s="404"/>
      <c r="L814" s="613">
        <f t="shared" si="34"/>
        <v>33</v>
      </c>
      <c r="M814" s="1795">
        <f t="shared" si="35"/>
        <v>22</v>
      </c>
      <c r="N814" s="2050"/>
      <c r="O814" s="2050">
        <v>50</v>
      </c>
      <c r="P814" s="404"/>
      <c r="Q814" s="404"/>
      <c r="R814" s="404"/>
      <c r="S814" s="404"/>
      <c r="T814" s="404"/>
      <c r="U814" s="404"/>
    </row>
    <row r="815" spans="1:21" ht="12.6" customHeight="1" outlineLevel="1">
      <c r="A815" s="906">
        <v>43486</v>
      </c>
      <c r="B815" s="913">
        <v>43455</v>
      </c>
      <c r="C815" s="904">
        <v>43485</v>
      </c>
      <c r="D815" s="904">
        <v>43486</v>
      </c>
      <c r="E815" s="367" t="s">
        <v>3335</v>
      </c>
      <c r="F815" s="622" t="s">
        <v>4084</v>
      </c>
      <c r="G815" s="622" t="s">
        <v>18551</v>
      </c>
      <c r="H815" s="622"/>
      <c r="I815" s="622" t="s">
        <v>2039</v>
      </c>
      <c r="J815" s="404" t="s">
        <v>2969</v>
      </c>
      <c r="K815" s="404"/>
      <c r="L815" s="613">
        <f t="shared" si="34"/>
        <v>31</v>
      </c>
      <c r="M815" s="1795">
        <f t="shared" si="35"/>
        <v>20</v>
      </c>
      <c r="N815" s="2050"/>
      <c r="O815" s="2050">
        <v>51</v>
      </c>
      <c r="P815" s="404"/>
      <c r="Q815" s="2228"/>
      <c r="R815" s="404"/>
      <c r="S815" s="404"/>
      <c r="T815" s="404"/>
      <c r="U815" s="404"/>
    </row>
    <row r="816" spans="1:21" ht="12.6" customHeight="1" outlineLevel="1">
      <c r="A816" s="905">
        <v>43490</v>
      </c>
      <c r="B816" s="2278">
        <v>43461</v>
      </c>
      <c r="C816" s="905">
        <v>43491</v>
      </c>
      <c r="D816" s="905">
        <v>43491</v>
      </c>
      <c r="E816" s="367" t="s">
        <v>3334</v>
      </c>
      <c r="F816" s="404" t="s">
        <v>18552</v>
      </c>
      <c r="G816" s="404" t="s">
        <v>18553</v>
      </c>
      <c r="H816" s="404" t="s">
        <v>12582</v>
      </c>
      <c r="I816" s="404"/>
      <c r="J816" s="404" t="s">
        <v>2042</v>
      </c>
      <c r="K816" s="404"/>
      <c r="L816" s="613">
        <f t="shared" si="34"/>
        <v>29</v>
      </c>
      <c r="M816" s="1795">
        <f t="shared" si="35"/>
        <v>20</v>
      </c>
      <c r="N816" s="2050"/>
      <c r="O816" s="2050">
        <v>52</v>
      </c>
      <c r="P816" s="404"/>
      <c r="Q816" s="2228"/>
      <c r="R816" s="404"/>
      <c r="S816" s="404"/>
      <c r="T816" s="404"/>
      <c r="U816" s="404"/>
    </row>
    <row r="817" spans="1:21" ht="15" customHeight="1" outlineLevel="1">
      <c r="A817" s="2281">
        <v>43501</v>
      </c>
      <c r="B817" s="913">
        <v>43438</v>
      </c>
      <c r="C817" s="904">
        <v>43468</v>
      </c>
      <c r="D817" s="2273">
        <v>43468</v>
      </c>
      <c r="E817" s="367" t="s">
        <v>3334</v>
      </c>
      <c r="F817" s="622" t="s">
        <v>14900</v>
      </c>
      <c r="G817" s="622" t="s">
        <v>18554</v>
      </c>
      <c r="H817" s="622"/>
      <c r="I817" s="622" t="s">
        <v>2039</v>
      </c>
      <c r="J817" s="404" t="s">
        <v>2033</v>
      </c>
      <c r="K817" s="404"/>
      <c r="L817" s="613">
        <f t="shared" si="34"/>
        <v>63</v>
      </c>
      <c r="M817" s="1795">
        <f t="shared" si="35"/>
        <v>44</v>
      </c>
      <c r="N817" s="2050"/>
      <c r="O817" s="2050">
        <v>53</v>
      </c>
      <c r="P817" s="2214"/>
      <c r="Q817" s="404"/>
      <c r="R817" s="404"/>
      <c r="S817" s="404"/>
      <c r="T817" s="404"/>
      <c r="U817" s="404"/>
    </row>
    <row r="842" spans="6:6" ht="12.6" customHeight="1">
      <c r="F842" s="404" t="s">
        <v>2027</v>
      </c>
    </row>
  </sheetData>
  <autoFilter ref="A1:AM817" xr:uid="{00000000-0009-0000-0000-00001A000000}"/>
  <printOptions horizontalCentered="1" gridLines="1"/>
  <pageMargins left="0.7" right="0.7" top="0.75" bottom="0.75" header="0" footer="0"/>
  <pageSetup paperSize="9" fitToHeight="0" pageOrder="overThenDown" orientation="landscape" cellComments="atEnd"/>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B0DB"/>
    <outlinePr summaryBelow="0" summaryRight="0"/>
    <pageSetUpPr fitToPage="1"/>
  </sheetPr>
  <dimension ref="A1:AE656"/>
  <sheetViews>
    <sheetView workbookViewId="0">
      <pane ySplit="1" topLeftCell="A2" activePane="bottomLeft" state="frozen"/>
      <selection pane="bottomLeft" activeCell="B3" sqref="B3"/>
    </sheetView>
  </sheetViews>
  <sheetFormatPr defaultColWidth="11.1796875" defaultRowHeight="15.75" customHeight="1"/>
  <cols>
    <col min="1" max="4" width="5.6328125" customWidth="1"/>
    <col min="5" max="5" width="6.54296875" customWidth="1"/>
    <col min="6" max="6" width="33.08984375" customWidth="1"/>
    <col min="7" max="7" width="51.90625" customWidth="1"/>
    <col min="8" max="8" width="30.81640625" customWidth="1"/>
    <col min="9" max="9" width="5.6328125" customWidth="1"/>
    <col min="10" max="10" width="5.54296875" customWidth="1"/>
    <col min="11" max="11" width="5.81640625" customWidth="1"/>
    <col min="12" max="15" width="2.36328125" customWidth="1"/>
    <col min="16" max="16" width="6.81640625" customWidth="1"/>
    <col min="17" max="21" width="4" customWidth="1"/>
    <col min="22" max="22" width="2.81640625" customWidth="1"/>
    <col min="23" max="30" width="2.90625" customWidth="1"/>
    <col min="31" max="31" width="2.36328125" customWidth="1"/>
  </cols>
  <sheetData>
    <row r="1" spans="1:30" ht="12.6" customHeight="1">
      <c r="A1" s="2038"/>
      <c r="B1" s="2038" t="s">
        <v>3324</v>
      </c>
      <c r="C1" s="2038" t="s">
        <v>3325</v>
      </c>
      <c r="D1" s="2038" t="s">
        <v>2572</v>
      </c>
      <c r="E1" s="2038" t="s">
        <v>2573</v>
      </c>
      <c r="F1" s="2039" t="s">
        <v>12328</v>
      </c>
      <c r="G1" s="2039" t="s">
        <v>2575</v>
      </c>
      <c r="H1" s="1376" t="s">
        <v>3327</v>
      </c>
      <c r="I1" s="2040" t="s">
        <v>3328</v>
      </c>
      <c r="J1" s="2040" t="s">
        <v>3329</v>
      </c>
      <c r="K1" s="2041"/>
      <c r="L1" s="2039" t="s">
        <v>3330</v>
      </c>
      <c r="M1" s="2039" t="s">
        <v>3331</v>
      </c>
      <c r="N1" s="2042"/>
      <c r="O1" s="2042"/>
      <c r="P1" s="2043"/>
      <c r="Q1" s="2044" t="s">
        <v>3332</v>
      </c>
      <c r="R1" s="2045" t="s">
        <v>3333</v>
      </c>
      <c r="S1" s="2045" t="s">
        <v>3334</v>
      </c>
      <c r="T1" s="2045" t="s">
        <v>3335</v>
      </c>
      <c r="U1" s="2045" t="s">
        <v>3336</v>
      </c>
      <c r="V1" s="2046"/>
      <c r="W1" s="2047" t="s">
        <v>2033</v>
      </c>
      <c r="X1" s="2048" t="s">
        <v>2034</v>
      </c>
      <c r="Y1" s="2048" t="s">
        <v>2042</v>
      </c>
      <c r="Z1" s="2048" t="s">
        <v>2969</v>
      </c>
      <c r="AA1" s="2048" t="s">
        <v>3001</v>
      </c>
      <c r="AB1" s="2048" t="s">
        <v>2035</v>
      </c>
      <c r="AC1" s="2048" t="s">
        <v>2039</v>
      </c>
      <c r="AD1" s="2048" t="s">
        <v>2888</v>
      </c>
    </row>
    <row r="2" spans="1:30" ht="12.6" customHeight="1">
      <c r="A2" s="904">
        <v>43651</v>
      </c>
      <c r="B2" s="920">
        <v>43650</v>
      </c>
      <c r="C2" s="904">
        <v>43651</v>
      </c>
      <c r="D2" s="904">
        <v>43651</v>
      </c>
      <c r="E2" s="904" t="s">
        <v>3335</v>
      </c>
      <c r="F2" s="916" t="s">
        <v>14783</v>
      </c>
      <c r="G2" s="916" t="s">
        <v>14784</v>
      </c>
      <c r="H2" s="709" t="s">
        <v>14785</v>
      </c>
      <c r="I2" s="904"/>
      <c r="J2" s="916" t="s">
        <v>2969</v>
      </c>
      <c r="K2" s="2049"/>
      <c r="L2" s="613">
        <f t="shared" ref="L2:L65" si="0">(A2-B2)</f>
        <v>1</v>
      </c>
      <c r="M2" s="1795">
        <f t="shared" ref="M2:M65" si="1">NETWORKDAYS(B2,A2,A2:B2)</f>
        <v>0</v>
      </c>
      <c r="N2" s="2050"/>
      <c r="O2" s="2050">
        <v>2</v>
      </c>
      <c r="P2" s="404"/>
      <c r="Q2" s="2051"/>
      <c r="R2" s="367"/>
      <c r="S2" s="367"/>
      <c r="T2" s="367"/>
      <c r="U2" s="367"/>
      <c r="V2" s="367"/>
      <c r="W2" s="2052"/>
      <c r="X2" s="367"/>
      <c r="Y2" s="367"/>
      <c r="Z2" s="367"/>
      <c r="AA2" s="367"/>
      <c r="AB2" s="367"/>
      <c r="AC2" s="367"/>
      <c r="AD2" s="367"/>
    </row>
    <row r="3" spans="1:30" ht="12.6" customHeight="1">
      <c r="A3" s="903">
        <v>43629</v>
      </c>
      <c r="B3" s="377">
        <v>43550</v>
      </c>
      <c r="C3" s="932">
        <v>43612</v>
      </c>
      <c r="D3" s="932">
        <v>43612</v>
      </c>
      <c r="E3" s="349" t="s">
        <v>3335</v>
      </c>
      <c r="F3" s="353" t="s">
        <v>2613</v>
      </c>
      <c r="G3" s="426" t="s">
        <v>14786</v>
      </c>
      <c r="H3" s="426"/>
      <c r="I3" s="426"/>
      <c r="J3" s="589" t="s">
        <v>2034</v>
      </c>
      <c r="K3" s="424" t="s">
        <v>14787</v>
      </c>
      <c r="L3" s="613">
        <f t="shared" si="0"/>
        <v>79</v>
      </c>
      <c r="M3" s="1795">
        <f t="shared" si="1"/>
        <v>56</v>
      </c>
      <c r="N3" s="2050"/>
      <c r="O3" s="2050">
        <v>60</v>
      </c>
      <c r="P3" s="404"/>
      <c r="Q3" s="2051"/>
      <c r="R3" s="367"/>
      <c r="S3" s="367"/>
      <c r="T3" s="367"/>
      <c r="U3" s="367"/>
      <c r="V3" s="367"/>
      <c r="W3" s="2052"/>
      <c r="X3" s="367"/>
      <c r="Y3" s="367"/>
      <c r="Z3" s="367"/>
      <c r="AA3" s="367"/>
      <c r="AB3" s="367"/>
      <c r="AC3" s="367"/>
      <c r="AD3" s="367"/>
    </row>
    <row r="4" spans="1:30" ht="12.6" customHeight="1">
      <c r="A4" s="906">
        <v>43658</v>
      </c>
      <c r="B4" s="381">
        <v>43636</v>
      </c>
      <c r="C4" s="364">
        <v>43664</v>
      </c>
      <c r="D4" s="364">
        <v>43666</v>
      </c>
      <c r="E4" s="355" t="s">
        <v>3335</v>
      </c>
      <c r="F4" s="353" t="s">
        <v>2613</v>
      </c>
      <c r="G4" s="353" t="s">
        <v>14788</v>
      </c>
      <c r="H4" s="353" t="s">
        <v>12494</v>
      </c>
      <c r="I4" s="353"/>
      <c r="J4" s="353" t="s">
        <v>2969</v>
      </c>
      <c r="K4" s="353"/>
      <c r="L4" s="613">
        <f t="shared" si="0"/>
        <v>22</v>
      </c>
      <c r="M4" s="1795">
        <f t="shared" si="1"/>
        <v>15</v>
      </c>
      <c r="N4" s="353"/>
      <c r="O4" s="2050">
        <v>69</v>
      </c>
      <c r="P4" s="404"/>
      <c r="Q4" s="2051"/>
      <c r="R4" s="367"/>
      <c r="S4" s="367"/>
      <c r="T4" s="367"/>
      <c r="U4" s="367"/>
      <c r="V4" s="367"/>
      <c r="W4" s="2052"/>
      <c r="X4" s="367"/>
      <c r="Y4" s="367"/>
      <c r="Z4" s="367"/>
      <c r="AA4" s="367"/>
      <c r="AB4" s="367"/>
      <c r="AC4" s="367"/>
      <c r="AD4" s="367"/>
    </row>
    <row r="5" spans="1:30" ht="12.6" customHeight="1">
      <c r="A5" s="903">
        <v>43532</v>
      </c>
      <c r="B5" s="913">
        <v>43530</v>
      </c>
      <c r="C5" s="903">
        <v>43530</v>
      </c>
      <c r="D5" s="903">
        <v>43532</v>
      </c>
      <c r="E5" s="367" t="s">
        <v>3335</v>
      </c>
      <c r="F5" s="353" t="s">
        <v>2613</v>
      </c>
      <c r="G5" s="404" t="s">
        <v>14789</v>
      </c>
      <c r="H5" s="353"/>
      <c r="I5" s="404"/>
      <c r="J5" s="665" t="s">
        <v>2039</v>
      </c>
      <c r="K5" s="2049"/>
      <c r="L5" s="613">
        <f t="shared" si="0"/>
        <v>2</v>
      </c>
      <c r="M5" s="1795">
        <f t="shared" si="1"/>
        <v>1</v>
      </c>
      <c r="N5" s="2050"/>
      <c r="O5" s="2050">
        <v>15</v>
      </c>
      <c r="P5" s="404"/>
      <c r="Q5" s="2051"/>
      <c r="R5" s="367"/>
      <c r="S5" s="367"/>
      <c r="T5" s="367"/>
      <c r="U5" s="367"/>
      <c r="V5" s="367"/>
      <c r="W5" s="2052"/>
      <c r="X5" s="367"/>
      <c r="Y5" s="367"/>
      <c r="Z5" s="367"/>
      <c r="AA5" s="367"/>
      <c r="AB5" s="367"/>
      <c r="AC5" s="367"/>
      <c r="AD5" s="367"/>
    </row>
    <row r="6" spans="1:30" ht="12.6" customHeight="1">
      <c r="A6" s="903">
        <v>43480</v>
      </c>
      <c r="B6" s="2053">
        <v>43472</v>
      </c>
      <c r="C6" s="907">
        <v>43503</v>
      </c>
      <c r="D6" s="907">
        <v>43503</v>
      </c>
      <c r="E6" s="2054" t="s">
        <v>3334</v>
      </c>
      <c r="F6" s="2055" t="s">
        <v>14790</v>
      </c>
      <c r="G6" s="2055" t="s">
        <v>14791</v>
      </c>
      <c r="H6" s="1392"/>
      <c r="I6" s="2055"/>
      <c r="J6" s="909" t="s">
        <v>2034</v>
      </c>
      <c r="K6" s="2049"/>
      <c r="L6" s="613">
        <f t="shared" si="0"/>
        <v>8</v>
      </c>
      <c r="M6" s="1795">
        <f t="shared" si="1"/>
        <v>5</v>
      </c>
      <c r="N6" s="2050"/>
      <c r="O6" s="2050">
        <v>11</v>
      </c>
      <c r="P6" s="404"/>
      <c r="Q6" s="2051"/>
      <c r="R6" s="367"/>
      <c r="S6" s="367"/>
      <c r="T6" s="367"/>
      <c r="U6" s="367"/>
      <c r="V6" s="367"/>
      <c r="W6" s="2052"/>
      <c r="X6" s="367"/>
      <c r="Y6" s="367"/>
      <c r="Z6" s="367"/>
      <c r="AA6" s="367"/>
      <c r="AB6" s="367"/>
      <c r="AC6" s="367"/>
      <c r="AD6" s="367"/>
    </row>
    <row r="7" spans="1:30" ht="12.6" customHeight="1">
      <c r="A7" s="906">
        <v>43493</v>
      </c>
      <c r="B7" s="2053">
        <v>43489</v>
      </c>
      <c r="C7" s="904">
        <v>43493</v>
      </c>
      <c r="D7" s="904">
        <v>43493</v>
      </c>
      <c r="E7" s="367" t="s">
        <v>3334</v>
      </c>
      <c r="F7" s="404" t="s">
        <v>14792</v>
      </c>
      <c r="G7" s="404" t="s">
        <v>14793</v>
      </c>
      <c r="H7" s="353" t="s">
        <v>14794</v>
      </c>
      <c r="I7" s="404"/>
      <c r="J7" s="665" t="s">
        <v>2969</v>
      </c>
      <c r="K7" s="2049"/>
      <c r="L7" s="613">
        <f t="shared" si="0"/>
        <v>4</v>
      </c>
      <c r="M7" s="1795">
        <f t="shared" si="1"/>
        <v>1</v>
      </c>
      <c r="N7" s="2050"/>
      <c r="O7" s="2050">
        <v>64</v>
      </c>
      <c r="P7" s="404"/>
      <c r="Q7" s="2051"/>
      <c r="R7" s="367"/>
      <c r="S7" s="367"/>
      <c r="T7" s="367"/>
      <c r="U7" s="367"/>
      <c r="V7" s="367"/>
      <c r="W7" s="2056"/>
      <c r="X7" s="367"/>
      <c r="Y7" s="367"/>
      <c r="Z7" s="367"/>
      <c r="AA7" s="367"/>
      <c r="AB7" s="367"/>
      <c r="AC7" s="367"/>
      <c r="AD7" s="367"/>
    </row>
    <row r="8" spans="1:30" ht="12.6" customHeight="1">
      <c r="A8" s="903">
        <v>43523</v>
      </c>
      <c r="B8" s="910">
        <v>43522</v>
      </c>
      <c r="C8" s="904">
        <v>43522</v>
      </c>
      <c r="D8" s="903">
        <v>43523</v>
      </c>
      <c r="E8" s="367" t="s">
        <v>3335</v>
      </c>
      <c r="F8" s="404" t="s">
        <v>14795</v>
      </c>
      <c r="G8" s="404" t="s">
        <v>14796</v>
      </c>
      <c r="H8" s="353"/>
      <c r="I8" s="404"/>
      <c r="J8" s="665" t="s">
        <v>2039</v>
      </c>
      <c r="K8" s="2049"/>
      <c r="L8" s="613">
        <f t="shared" si="0"/>
        <v>1</v>
      </c>
      <c r="M8" s="1795">
        <f t="shared" si="1"/>
        <v>0</v>
      </c>
      <c r="N8" s="404"/>
      <c r="O8" s="2050">
        <v>56</v>
      </c>
      <c r="P8" s="404"/>
      <c r="Q8" s="355"/>
      <c r="R8" s="355"/>
      <c r="S8" s="355"/>
      <c r="T8" s="355"/>
      <c r="U8" s="355"/>
      <c r="V8" s="355"/>
      <c r="W8" s="355"/>
      <c r="X8" s="355"/>
      <c r="Y8" s="355"/>
      <c r="Z8" s="355"/>
      <c r="AA8" s="355"/>
      <c r="AB8" s="355"/>
      <c r="AC8" s="355"/>
      <c r="AD8" s="355"/>
    </row>
    <row r="9" spans="1:30" ht="12.6" customHeight="1">
      <c r="A9" s="903">
        <v>43557</v>
      </c>
      <c r="B9" s="377">
        <v>43529</v>
      </c>
      <c r="C9" s="364">
        <v>43561</v>
      </c>
      <c r="D9" s="364">
        <v>43561</v>
      </c>
      <c r="E9" s="355" t="s">
        <v>3335</v>
      </c>
      <c r="F9" s="353" t="s">
        <v>14797</v>
      </c>
      <c r="G9" s="353" t="s">
        <v>14798</v>
      </c>
      <c r="H9" s="353"/>
      <c r="I9" s="353"/>
      <c r="J9" s="348" t="s">
        <v>2034</v>
      </c>
      <c r="K9" s="353"/>
      <c r="L9" s="613">
        <f t="shared" si="0"/>
        <v>28</v>
      </c>
      <c r="M9" s="1795">
        <f t="shared" si="1"/>
        <v>19</v>
      </c>
      <c r="N9" s="2050"/>
      <c r="O9" s="2050">
        <v>10</v>
      </c>
      <c r="P9" s="353"/>
      <c r="Q9" s="2051"/>
      <c r="R9" s="367"/>
      <c r="S9" s="367"/>
      <c r="T9" s="367"/>
      <c r="U9" s="367"/>
      <c r="V9" s="367"/>
      <c r="W9" s="2052"/>
      <c r="X9" s="367"/>
      <c r="Y9" s="367"/>
      <c r="Z9" s="367"/>
      <c r="AA9" s="367"/>
      <c r="AB9" s="367"/>
      <c r="AC9" s="367"/>
      <c r="AD9" s="367"/>
    </row>
    <row r="10" spans="1:30" ht="12.6" customHeight="1">
      <c r="A10" s="903">
        <v>43573</v>
      </c>
      <c r="B10" s="1050">
        <v>43567</v>
      </c>
      <c r="C10" s="364">
        <v>43574</v>
      </c>
      <c r="D10" s="364">
        <v>43574</v>
      </c>
      <c r="E10" s="355" t="s">
        <v>3334</v>
      </c>
      <c r="F10" s="353" t="s">
        <v>14799</v>
      </c>
      <c r="G10" s="353" t="s">
        <v>14800</v>
      </c>
      <c r="H10" s="353"/>
      <c r="I10" s="353"/>
      <c r="J10" s="348" t="s">
        <v>3001</v>
      </c>
      <c r="K10" s="353"/>
      <c r="L10" s="613">
        <f t="shared" si="0"/>
        <v>6</v>
      </c>
      <c r="M10" s="1795">
        <f t="shared" si="1"/>
        <v>3</v>
      </c>
      <c r="N10" s="2050"/>
      <c r="O10" s="2050">
        <v>41</v>
      </c>
      <c r="P10" s="404"/>
      <c r="Q10" s="2051"/>
      <c r="R10" s="367"/>
      <c r="S10" s="367"/>
      <c r="T10" s="367"/>
      <c r="U10" s="367"/>
      <c r="V10" s="367"/>
      <c r="W10" s="2052"/>
      <c r="X10" s="367"/>
      <c r="Y10" s="367"/>
      <c r="Z10" s="367"/>
      <c r="AA10" s="367"/>
      <c r="AB10" s="367"/>
      <c r="AC10" s="367"/>
      <c r="AD10" s="367"/>
    </row>
    <row r="11" spans="1:30" ht="12.6" customHeight="1">
      <c r="A11" s="903">
        <v>43539</v>
      </c>
      <c r="B11" s="910">
        <v>43517</v>
      </c>
      <c r="C11" s="904">
        <v>43545</v>
      </c>
      <c r="D11" s="904">
        <v>43545</v>
      </c>
      <c r="E11" s="367" t="s">
        <v>3334</v>
      </c>
      <c r="F11" s="404" t="s">
        <v>14801</v>
      </c>
      <c r="G11" s="404" t="s">
        <v>14802</v>
      </c>
      <c r="H11" s="353"/>
      <c r="I11" s="404"/>
      <c r="J11" s="665" t="s">
        <v>3001</v>
      </c>
      <c r="K11" s="2049"/>
      <c r="L11" s="613">
        <f t="shared" si="0"/>
        <v>22</v>
      </c>
      <c r="M11" s="1795">
        <f t="shared" si="1"/>
        <v>15</v>
      </c>
      <c r="N11" s="2050"/>
      <c r="O11" s="2050">
        <v>47</v>
      </c>
      <c r="P11" s="404"/>
      <c r="Q11" s="353"/>
      <c r="R11" s="353"/>
      <c r="S11" s="353"/>
      <c r="T11" s="353"/>
      <c r="U11" s="353"/>
      <c r="V11" s="353"/>
      <c r="W11" s="353"/>
      <c r="X11" s="353"/>
      <c r="Y11" s="353"/>
      <c r="Z11" s="353"/>
      <c r="AA11" s="353"/>
      <c r="AB11" s="353"/>
      <c r="AC11" s="353"/>
      <c r="AD11" s="353"/>
    </row>
    <row r="12" spans="1:30" ht="12.6" customHeight="1">
      <c r="A12" s="903">
        <v>43669</v>
      </c>
      <c r="B12" s="383">
        <v>43668</v>
      </c>
      <c r="C12" s="364">
        <v>43699</v>
      </c>
      <c r="D12" s="364">
        <v>43699</v>
      </c>
      <c r="E12" s="355" t="s">
        <v>3334</v>
      </c>
      <c r="F12" s="353" t="s">
        <v>14803</v>
      </c>
      <c r="G12" s="353" t="s">
        <v>14804</v>
      </c>
      <c r="H12" s="353"/>
      <c r="I12" s="353"/>
      <c r="J12" s="353" t="s">
        <v>2033</v>
      </c>
      <c r="K12" s="353" t="s">
        <v>2039</v>
      </c>
      <c r="L12" s="613">
        <f t="shared" si="0"/>
        <v>1</v>
      </c>
      <c r="M12" s="1795">
        <f t="shared" si="1"/>
        <v>0</v>
      </c>
      <c r="N12" s="2050"/>
      <c r="O12" s="2050">
        <v>30</v>
      </c>
      <c r="P12" s="353"/>
      <c r="Q12" s="2051"/>
      <c r="R12" s="367"/>
      <c r="S12" s="367"/>
      <c r="T12" s="367"/>
      <c r="U12" s="367"/>
      <c r="V12" s="367"/>
      <c r="W12" s="2056"/>
      <c r="X12" s="367"/>
      <c r="Y12" s="367"/>
      <c r="Z12" s="367"/>
      <c r="AA12" s="367"/>
      <c r="AB12" s="367"/>
      <c r="AC12" s="367"/>
      <c r="AD12" s="367"/>
    </row>
    <row r="13" spans="1:30" ht="12.6" customHeight="1">
      <c r="A13" s="906">
        <v>43718</v>
      </c>
      <c r="B13" s="384">
        <v>43704</v>
      </c>
      <c r="C13" s="364">
        <v>43718</v>
      </c>
      <c r="D13" s="364">
        <v>43735</v>
      </c>
      <c r="E13" s="355" t="s">
        <v>3334</v>
      </c>
      <c r="F13" s="22" t="s">
        <v>14805</v>
      </c>
      <c r="G13" s="22" t="s">
        <v>14806</v>
      </c>
      <c r="H13" s="22" t="s">
        <v>12912</v>
      </c>
      <c r="I13" s="22"/>
      <c r="J13" s="353" t="s">
        <v>2035</v>
      </c>
      <c r="K13" s="2049"/>
      <c r="L13" s="613">
        <f t="shared" si="0"/>
        <v>14</v>
      </c>
      <c r="M13" s="1795">
        <f t="shared" si="1"/>
        <v>9</v>
      </c>
      <c r="N13" s="2050"/>
      <c r="O13" s="2050">
        <v>54</v>
      </c>
      <c r="P13" s="404"/>
      <c r="Q13" s="2051"/>
      <c r="R13" s="367"/>
      <c r="S13" s="367"/>
      <c r="T13" s="367"/>
      <c r="U13" s="367"/>
      <c r="V13" s="367"/>
      <c r="W13" s="2056"/>
      <c r="X13" s="367"/>
      <c r="Y13" s="367"/>
      <c r="Z13" s="367"/>
      <c r="AA13" s="367"/>
      <c r="AB13" s="367"/>
      <c r="AC13" s="367"/>
      <c r="AD13" s="367"/>
    </row>
    <row r="14" spans="1:30" ht="12.6" customHeight="1">
      <c r="A14" s="903">
        <v>43479</v>
      </c>
      <c r="B14" s="2053">
        <v>43469</v>
      </c>
      <c r="C14" s="904">
        <v>43476</v>
      </c>
      <c r="D14" s="904">
        <v>43476</v>
      </c>
      <c r="E14" s="367" t="s">
        <v>3334</v>
      </c>
      <c r="F14" s="2057" t="s">
        <v>2582</v>
      </c>
      <c r="G14" s="404" t="s">
        <v>14807</v>
      </c>
      <c r="H14" s="353"/>
      <c r="I14" s="404"/>
      <c r="J14" s="665" t="s">
        <v>2033</v>
      </c>
      <c r="K14" s="2049"/>
      <c r="L14" s="613">
        <f t="shared" si="0"/>
        <v>10</v>
      </c>
      <c r="M14" s="1795">
        <f t="shared" si="1"/>
        <v>5</v>
      </c>
      <c r="N14" s="2050"/>
      <c r="O14" s="2050">
        <v>8</v>
      </c>
      <c r="P14" s="404"/>
      <c r="Q14" s="2051"/>
      <c r="R14" s="367"/>
      <c r="S14" s="367"/>
      <c r="T14" s="367"/>
      <c r="U14" s="367"/>
      <c r="V14" s="367"/>
      <c r="W14" s="2056"/>
      <c r="X14" s="367"/>
      <c r="Y14" s="367"/>
      <c r="Z14" s="367"/>
      <c r="AA14" s="367"/>
      <c r="AB14" s="367"/>
      <c r="AC14" s="367"/>
      <c r="AD14" s="367"/>
    </row>
    <row r="15" spans="1:30" ht="12.6" customHeight="1">
      <c r="A15" s="2058">
        <v>43529</v>
      </c>
      <c r="B15" s="2059">
        <v>43517</v>
      </c>
      <c r="C15" s="905">
        <v>43524</v>
      </c>
      <c r="D15" s="912">
        <v>43545</v>
      </c>
      <c r="E15" s="367" t="s">
        <v>3335</v>
      </c>
      <c r="F15" s="2057" t="s">
        <v>2582</v>
      </c>
      <c r="G15" s="404" t="s">
        <v>14808</v>
      </c>
      <c r="H15" s="353" t="s">
        <v>3577</v>
      </c>
      <c r="I15" s="404"/>
      <c r="J15" s="665" t="s">
        <v>2042</v>
      </c>
      <c r="K15" s="2049"/>
      <c r="L15" s="613">
        <f t="shared" si="0"/>
        <v>12</v>
      </c>
      <c r="M15" s="1795">
        <f t="shared" si="1"/>
        <v>7</v>
      </c>
      <c r="N15" s="404"/>
      <c r="O15" s="2050">
        <v>48</v>
      </c>
      <c r="P15" s="404"/>
      <c r="Q15" s="367"/>
      <c r="R15" s="367"/>
      <c r="S15" s="367"/>
      <c r="T15" s="367"/>
      <c r="U15" s="367"/>
      <c r="V15" s="367"/>
      <c r="W15" s="367"/>
      <c r="X15" s="367"/>
      <c r="Y15" s="367"/>
      <c r="Z15" s="367"/>
      <c r="AA15" s="367"/>
      <c r="AB15" s="367"/>
      <c r="AC15" s="367"/>
      <c r="AD15" s="367"/>
    </row>
    <row r="16" spans="1:30" ht="12.6" customHeight="1">
      <c r="A16" s="906">
        <v>43606</v>
      </c>
      <c r="B16" s="1050">
        <v>43563</v>
      </c>
      <c r="C16" s="932">
        <v>43593</v>
      </c>
      <c r="D16" s="932">
        <v>43624</v>
      </c>
      <c r="E16" s="349" t="s">
        <v>3335</v>
      </c>
      <c r="F16" s="2060" t="s">
        <v>2582</v>
      </c>
      <c r="G16" s="426" t="s">
        <v>14809</v>
      </c>
      <c r="H16" s="426" t="s">
        <v>12632</v>
      </c>
      <c r="I16" s="426"/>
      <c r="J16" s="589" t="s">
        <v>2034</v>
      </c>
      <c r="K16" s="424" t="s">
        <v>14810</v>
      </c>
      <c r="L16" s="613">
        <f t="shared" si="0"/>
        <v>43</v>
      </c>
      <c r="M16" s="1795">
        <f t="shared" si="1"/>
        <v>30</v>
      </c>
      <c r="N16" s="2050"/>
      <c r="O16" s="2050">
        <v>21</v>
      </c>
      <c r="P16" s="404"/>
      <c r="Q16" s="2051"/>
      <c r="R16" s="367"/>
      <c r="S16" s="367"/>
      <c r="T16" s="367"/>
      <c r="U16" s="367"/>
      <c r="V16" s="367"/>
      <c r="W16" s="2052"/>
      <c r="X16" s="367"/>
      <c r="Y16" s="367"/>
      <c r="Z16" s="367"/>
      <c r="AA16" s="367"/>
      <c r="AB16" s="367"/>
      <c r="AC16" s="367"/>
      <c r="AD16" s="367"/>
    </row>
    <row r="17" spans="1:21" ht="12.6" customHeight="1">
      <c r="A17" s="906">
        <v>43585</v>
      </c>
      <c r="B17" s="1050">
        <v>43581</v>
      </c>
      <c r="C17" s="364">
        <v>43585</v>
      </c>
      <c r="D17" s="364">
        <v>43585</v>
      </c>
      <c r="E17" s="355" t="s">
        <v>3334</v>
      </c>
      <c r="F17" s="1421" t="s">
        <v>2582</v>
      </c>
      <c r="G17" s="1421" t="s">
        <v>14811</v>
      </c>
      <c r="H17" s="348"/>
      <c r="I17" s="348" t="s">
        <v>14812</v>
      </c>
      <c r="J17" s="348" t="s">
        <v>2969</v>
      </c>
      <c r="K17" s="348"/>
      <c r="L17" s="613">
        <f t="shared" si="0"/>
        <v>4</v>
      </c>
      <c r="M17" s="1795">
        <f t="shared" si="1"/>
        <v>1</v>
      </c>
      <c r="N17" s="2050"/>
      <c r="O17" s="2050">
        <v>65</v>
      </c>
      <c r="P17" s="353"/>
      <c r="Q17" s="2051"/>
      <c r="R17" s="367"/>
      <c r="S17" s="367"/>
      <c r="T17" s="367"/>
      <c r="U17" s="367"/>
    </row>
    <row r="18" spans="1:21" ht="12.6" customHeight="1">
      <c r="A18" s="903">
        <v>43651</v>
      </c>
      <c r="B18" s="381">
        <v>43633</v>
      </c>
      <c r="C18" s="364">
        <v>43663</v>
      </c>
      <c r="D18" s="364">
        <v>43663</v>
      </c>
      <c r="E18" s="355" t="s">
        <v>3335</v>
      </c>
      <c r="F18" s="2061" t="s">
        <v>2582</v>
      </c>
      <c r="G18" s="353" t="s">
        <v>14813</v>
      </c>
      <c r="H18" s="353" t="s">
        <v>14814</v>
      </c>
      <c r="I18" s="353"/>
      <c r="J18" s="348" t="s">
        <v>2969</v>
      </c>
      <c r="K18" s="2049"/>
      <c r="L18" s="613">
        <f t="shared" si="0"/>
        <v>18</v>
      </c>
      <c r="M18" s="1795">
        <f t="shared" si="1"/>
        <v>13</v>
      </c>
      <c r="N18" s="2050"/>
      <c r="O18" s="2050">
        <v>53</v>
      </c>
      <c r="P18" s="404"/>
      <c r="Q18" s="2051"/>
      <c r="R18" s="367"/>
      <c r="S18" s="367"/>
      <c r="T18" s="367"/>
      <c r="U18" s="367"/>
    </row>
    <row r="19" spans="1:21" ht="12.6" customHeight="1">
      <c r="A19" s="906">
        <v>43615</v>
      </c>
      <c r="B19" s="717">
        <v>43613</v>
      </c>
      <c r="C19" s="364">
        <v>43615</v>
      </c>
      <c r="D19" s="364">
        <v>43615</v>
      </c>
      <c r="E19" s="355" t="s">
        <v>3334</v>
      </c>
      <c r="F19" s="2061" t="s">
        <v>14815</v>
      </c>
      <c r="G19" s="22" t="s">
        <v>14816</v>
      </c>
      <c r="H19" s="22" t="s">
        <v>14817</v>
      </c>
      <c r="I19" s="22"/>
      <c r="J19" s="348" t="s">
        <v>2969</v>
      </c>
      <c r="K19" s="353"/>
      <c r="L19" s="613">
        <f t="shared" si="0"/>
        <v>2</v>
      </c>
      <c r="M19" s="1795">
        <f t="shared" si="1"/>
        <v>1</v>
      </c>
      <c r="N19" s="2050"/>
      <c r="O19" s="2050">
        <v>51</v>
      </c>
      <c r="P19" s="353"/>
      <c r="Q19" s="2051"/>
      <c r="R19" s="367"/>
      <c r="S19" s="367"/>
      <c r="T19" s="367"/>
      <c r="U19" s="367"/>
    </row>
    <row r="20" spans="1:21" ht="12.6" customHeight="1">
      <c r="A20" s="903">
        <v>43717</v>
      </c>
      <c r="B20" s="381">
        <v>43643</v>
      </c>
      <c r="C20" s="932">
        <v>43674</v>
      </c>
      <c r="D20" s="932">
        <v>43674</v>
      </c>
      <c r="E20" s="349" t="s">
        <v>3334</v>
      </c>
      <c r="F20" s="2060" t="s">
        <v>14818</v>
      </c>
      <c r="G20" s="2055" t="s">
        <v>14819</v>
      </c>
      <c r="H20" s="426"/>
      <c r="I20" s="426"/>
      <c r="J20" s="424" t="s">
        <v>2034</v>
      </c>
      <c r="K20" s="424" t="s">
        <v>2888</v>
      </c>
      <c r="L20" s="613">
        <f t="shared" si="0"/>
        <v>74</v>
      </c>
      <c r="M20" s="1795">
        <f t="shared" si="1"/>
        <v>51</v>
      </c>
      <c r="N20" s="2050"/>
      <c r="O20" s="2050">
        <v>87</v>
      </c>
      <c r="P20" s="404"/>
      <c r="Q20" s="2051"/>
      <c r="R20" s="367"/>
      <c r="S20" s="367"/>
      <c r="T20" s="367"/>
      <c r="U20" s="367"/>
    </row>
    <row r="21" spans="1:21" ht="12.6" customHeight="1">
      <c r="A21" s="903">
        <v>43622</v>
      </c>
      <c r="B21" s="381">
        <v>43620</v>
      </c>
      <c r="C21" s="364">
        <v>43626</v>
      </c>
      <c r="D21" s="364">
        <v>43627</v>
      </c>
      <c r="E21" s="355" t="s">
        <v>3335</v>
      </c>
      <c r="F21" s="2061" t="s">
        <v>14820</v>
      </c>
      <c r="G21" s="22" t="s">
        <v>14821</v>
      </c>
      <c r="H21" s="22"/>
      <c r="I21" s="22"/>
      <c r="J21" s="348" t="s">
        <v>2039</v>
      </c>
      <c r="K21" s="353"/>
      <c r="L21" s="613">
        <f t="shared" si="0"/>
        <v>2</v>
      </c>
      <c r="M21" s="1795">
        <f t="shared" si="1"/>
        <v>1</v>
      </c>
      <c r="N21" s="2050"/>
      <c r="O21" s="2050">
        <v>3</v>
      </c>
      <c r="P21" s="2"/>
      <c r="Q21" s="2"/>
      <c r="R21" s="2"/>
      <c r="S21" s="2"/>
      <c r="T21" s="2"/>
      <c r="U21" s="2"/>
    </row>
    <row r="22" spans="1:21" ht="12.6" customHeight="1">
      <c r="A22" s="903">
        <v>43649</v>
      </c>
      <c r="B22" s="381">
        <v>43620</v>
      </c>
      <c r="C22" s="364">
        <v>43650</v>
      </c>
      <c r="D22" s="364">
        <v>43650</v>
      </c>
      <c r="E22" s="355" t="s">
        <v>3335</v>
      </c>
      <c r="F22" s="353" t="s">
        <v>14822</v>
      </c>
      <c r="G22" s="22" t="s">
        <v>14823</v>
      </c>
      <c r="H22" s="22"/>
      <c r="I22" s="22"/>
      <c r="J22" s="348" t="s">
        <v>3001</v>
      </c>
      <c r="K22" s="2049"/>
      <c r="L22" s="613">
        <f t="shared" si="0"/>
        <v>29</v>
      </c>
      <c r="M22" s="1795">
        <f t="shared" si="1"/>
        <v>20</v>
      </c>
      <c r="N22" s="2050"/>
      <c r="O22" s="2050">
        <v>46</v>
      </c>
      <c r="P22" s="404"/>
      <c r="Q22" s="2051"/>
      <c r="R22" s="367"/>
      <c r="S22" s="367"/>
      <c r="T22" s="367"/>
      <c r="U22" s="367"/>
    </row>
    <row r="23" spans="1:21" ht="12.6" customHeight="1">
      <c r="A23" s="906">
        <v>43601</v>
      </c>
      <c r="B23" s="1050">
        <v>43580</v>
      </c>
      <c r="C23" s="364">
        <v>43608</v>
      </c>
      <c r="D23" s="364">
        <v>43608</v>
      </c>
      <c r="E23" s="355" t="s">
        <v>3334</v>
      </c>
      <c r="F23" s="353" t="s">
        <v>14824</v>
      </c>
      <c r="G23" s="353" t="s">
        <v>14825</v>
      </c>
      <c r="H23" s="353" t="s">
        <v>3660</v>
      </c>
      <c r="I23" s="353"/>
      <c r="J23" s="348" t="s">
        <v>2035</v>
      </c>
      <c r="K23" s="2049"/>
      <c r="L23" s="613">
        <f t="shared" si="0"/>
        <v>21</v>
      </c>
      <c r="M23" s="1795">
        <f t="shared" si="1"/>
        <v>14</v>
      </c>
      <c r="N23" s="353"/>
      <c r="O23" s="2050">
        <v>63</v>
      </c>
      <c r="P23" s="404"/>
      <c r="Q23" s="2051"/>
      <c r="R23" s="367"/>
      <c r="S23" s="367"/>
      <c r="T23" s="367"/>
      <c r="U23" s="367"/>
    </row>
    <row r="24" spans="1:21" ht="12.6" customHeight="1">
      <c r="A24" s="906">
        <v>43501</v>
      </c>
      <c r="B24" s="2053">
        <v>43481</v>
      </c>
      <c r="C24" s="904">
        <v>43489</v>
      </c>
      <c r="D24" s="904">
        <v>43493</v>
      </c>
      <c r="E24" s="367" t="s">
        <v>3335</v>
      </c>
      <c r="F24" s="404" t="s">
        <v>14826</v>
      </c>
      <c r="G24" s="404" t="s">
        <v>14827</v>
      </c>
      <c r="H24" s="353"/>
      <c r="I24" s="404"/>
      <c r="J24" s="951" t="s">
        <v>3001</v>
      </c>
      <c r="K24" s="2049"/>
      <c r="L24" s="613">
        <f t="shared" si="0"/>
        <v>20</v>
      </c>
      <c r="M24" s="1795">
        <f t="shared" si="1"/>
        <v>13</v>
      </c>
      <c r="N24" s="2050"/>
      <c r="O24" s="2050">
        <v>42</v>
      </c>
      <c r="P24" s="404"/>
      <c r="Q24" s="2051"/>
      <c r="R24" s="367"/>
      <c r="S24" s="367"/>
      <c r="T24" s="367"/>
      <c r="U24" s="367"/>
    </row>
    <row r="25" spans="1:21" ht="12.6" customHeight="1">
      <c r="A25" s="903">
        <v>43480</v>
      </c>
      <c r="B25" s="2053">
        <v>43475</v>
      </c>
      <c r="C25" s="904">
        <v>43483</v>
      </c>
      <c r="D25" s="904">
        <v>43483</v>
      </c>
      <c r="E25" s="367" t="s">
        <v>3335</v>
      </c>
      <c r="F25" s="404" t="s">
        <v>14828</v>
      </c>
      <c r="G25" s="404" t="s">
        <v>14829</v>
      </c>
      <c r="H25" s="353"/>
      <c r="I25" s="404"/>
      <c r="J25" s="2062" t="s">
        <v>2033</v>
      </c>
      <c r="K25" s="2049"/>
      <c r="L25" s="613">
        <f t="shared" si="0"/>
        <v>5</v>
      </c>
      <c r="M25" s="1795">
        <f t="shared" si="1"/>
        <v>2</v>
      </c>
      <c r="N25" s="2050"/>
      <c r="O25" s="2050">
        <v>22</v>
      </c>
      <c r="P25" s="404"/>
      <c r="Q25" s="2051"/>
      <c r="R25" s="367"/>
      <c r="S25" s="367"/>
      <c r="T25" s="367"/>
      <c r="U25" s="367"/>
    </row>
    <row r="26" spans="1:21" ht="12.6" customHeight="1">
      <c r="A26" s="903">
        <v>43605</v>
      </c>
      <c r="B26" s="717">
        <v>43599</v>
      </c>
      <c r="C26" s="364">
        <v>43605</v>
      </c>
      <c r="D26" s="364">
        <v>43605</v>
      </c>
      <c r="E26" s="355" t="s">
        <v>3334</v>
      </c>
      <c r="F26" s="933" t="s">
        <v>14830</v>
      </c>
      <c r="G26" s="353" t="s">
        <v>14831</v>
      </c>
      <c r="H26" s="353" t="s">
        <v>14832</v>
      </c>
      <c r="I26" s="353"/>
      <c r="J26" s="348" t="s">
        <v>2033</v>
      </c>
      <c r="K26" s="353"/>
      <c r="L26" s="613">
        <f t="shared" si="0"/>
        <v>6</v>
      </c>
      <c r="M26" s="1795">
        <f t="shared" si="1"/>
        <v>3</v>
      </c>
      <c r="N26" s="2050"/>
      <c r="O26" s="2050">
        <v>22</v>
      </c>
      <c r="P26" s="353"/>
      <c r="Q26" s="367"/>
      <c r="R26" s="367"/>
      <c r="S26" s="367"/>
      <c r="T26" s="367"/>
      <c r="U26" s="367"/>
    </row>
    <row r="27" spans="1:21" ht="12.6" customHeight="1">
      <c r="A27" s="903">
        <v>43620</v>
      </c>
      <c r="B27" s="717">
        <v>43613</v>
      </c>
      <c r="C27" s="364">
        <v>43620</v>
      </c>
      <c r="D27" s="364">
        <v>43620</v>
      </c>
      <c r="E27" s="355" t="s">
        <v>3334</v>
      </c>
      <c r="F27" s="933" t="s">
        <v>14830</v>
      </c>
      <c r="G27" s="22" t="s">
        <v>14833</v>
      </c>
      <c r="H27" s="22" t="s">
        <v>14834</v>
      </c>
      <c r="I27" s="22"/>
      <c r="J27" s="348" t="s">
        <v>2033</v>
      </c>
      <c r="K27" s="353"/>
      <c r="L27" s="613">
        <f t="shared" si="0"/>
        <v>7</v>
      </c>
      <c r="M27" s="1795">
        <f t="shared" si="1"/>
        <v>4</v>
      </c>
      <c r="N27" s="2050"/>
      <c r="O27" s="2050">
        <v>53</v>
      </c>
      <c r="P27" s="353"/>
      <c r="Q27" s="353"/>
      <c r="R27" s="353"/>
      <c r="S27" s="353"/>
      <c r="T27" s="353"/>
      <c r="U27" s="353"/>
    </row>
    <row r="28" spans="1:21" ht="12.6" customHeight="1">
      <c r="A28" s="903">
        <v>43642</v>
      </c>
      <c r="B28" s="381">
        <v>43636</v>
      </c>
      <c r="C28" s="364">
        <v>43642</v>
      </c>
      <c r="D28" s="364">
        <v>43642</v>
      </c>
      <c r="E28" s="355" t="s">
        <v>3334</v>
      </c>
      <c r="F28" s="933" t="s">
        <v>14830</v>
      </c>
      <c r="G28" s="353" t="s">
        <v>14835</v>
      </c>
      <c r="H28" s="353" t="s">
        <v>14836</v>
      </c>
      <c r="I28" s="353"/>
      <c r="J28" s="348" t="s">
        <v>2033</v>
      </c>
      <c r="K28" s="353"/>
      <c r="L28" s="613">
        <f t="shared" si="0"/>
        <v>6</v>
      </c>
      <c r="M28" s="1795">
        <f t="shared" si="1"/>
        <v>3</v>
      </c>
      <c r="N28" s="2050"/>
      <c r="O28" s="2050">
        <v>24</v>
      </c>
      <c r="P28" s="353"/>
      <c r="Q28" s="353"/>
      <c r="R28" s="353"/>
      <c r="S28" s="353"/>
      <c r="T28" s="353"/>
      <c r="U28" s="353"/>
    </row>
    <row r="29" spans="1:21" ht="12.6" customHeight="1">
      <c r="A29" s="903">
        <v>43643</v>
      </c>
      <c r="B29" s="381">
        <v>43642</v>
      </c>
      <c r="C29" s="364">
        <v>43644</v>
      </c>
      <c r="D29" s="364">
        <v>43644</v>
      </c>
      <c r="E29" s="355" t="s">
        <v>3334</v>
      </c>
      <c r="F29" s="933" t="s">
        <v>14830</v>
      </c>
      <c r="G29" s="22" t="s">
        <v>14837</v>
      </c>
      <c r="H29" s="22"/>
      <c r="I29" s="22"/>
      <c r="J29" s="348" t="s">
        <v>2033</v>
      </c>
      <c r="K29" s="353"/>
      <c r="L29" s="613">
        <f t="shared" si="0"/>
        <v>1</v>
      </c>
      <c r="M29" s="1795">
        <f t="shared" si="1"/>
        <v>0</v>
      </c>
      <c r="N29" s="2050"/>
      <c r="O29" s="2050">
        <v>27</v>
      </c>
      <c r="P29" s="353"/>
      <c r="Q29" s="2051"/>
      <c r="R29" s="367"/>
      <c r="S29" s="367"/>
      <c r="T29" s="367"/>
      <c r="U29" s="367"/>
    </row>
    <row r="30" spans="1:21" ht="12.6" customHeight="1">
      <c r="A30" s="903">
        <v>43634</v>
      </c>
      <c r="B30" s="381">
        <v>43627</v>
      </c>
      <c r="C30" s="364">
        <v>43634</v>
      </c>
      <c r="D30" s="364">
        <v>43634</v>
      </c>
      <c r="E30" s="355" t="s">
        <v>3334</v>
      </c>
      <c r="F30" s="933" t="s">
        <v>14830</v>
      </c>
      <c r="G30" s="22" t="s">
        <v>14838</v>
      </c>
      <c r="H30" s="22" t="s">
        <v>14839</v>
      </c>
      <c r="I30" s="22"/>
      <c r="J30" s="348" t="s">
        <v>2033</v>
      </c>
      <c r="K30" s="353" t="s">
        <v>2888</v>
      </c>
      <c r="L30" s="613">
        <f t="shared" si="0"/>
        <v>7</v>
      </c>
      <c r="M30" s="1795">
        <f t="shared" si="1"/>
        <v>4</v>
      </c>
      <c r="N30" s="2050"/>
      <c r="O30" s="2050">
        <v>15</v>
      </c>
      <c r="P30" s="353"/>
      <c r="Q30" s="353"/>
      <c r="R30" s="353"/>
      <c r="S30" s="353"/>
      <c r="T30" s="353"/>
      <c r="U30" s="353"/>
    </row>
    <row r="31" spans="1:21" ht="12.6" customHeight="1">
      <c r="A31" s="905">
        <v>43489</v>
      </c>
      <c r="B31" s="2053">
        <v>43469</v>
      </c>
      <c r="C31" s="904">
        <v>43500</v>
      </c>
      <c r="D31" s="904">
        <v>43500</v>
      </c>
      <c r="E31" s="367" t="s">
        <v>3334</v>
      </c>
      <c r="F31" s="404" t="s">
        <v>14840</v>
      </c>
      <c r="G31" s="404" t="s">
        <v>14841</v>
      </c>
      <c r="H31" s="353"/>
      <c r="I31" s="404"/>
      <c r="J31" s="665" t="s">
        <v>2042</v>
      </c>
      <c r="K31" s="2049"/>
      <c r="L31" s="613">
        <f t="shared" si="0"/>
        <v>20</v>
      </c>
      <c r="M31" s="1795">
        <f t="shared" si="1"/>
        <v>13</v>
      </c>
      <c r="N31" s="404"/>
      <c r="O31" s="2050">
        <v>9</v>
      </c>
      <c r="P31" s="404"/>
      <c r="Q31" s="2051"/>
      <c r="R31" s="367"/>
      <c r="S31" s="367"/>
      <c r="T31" s="367"/>
      <c r="U31" s="367"/>
    </row>
    <row r="32" spans="1:21" ht="12.6" customHeight="1">
      <c r="A32" s="903">
        <v>43644</v>
      </c>
      <c r="B32" s="381">
        <v>43642</v>
      </c>
      <c r="C32" s="364">
        <v>43672</v>
      </c>
      <c r="D32" s="364">
        <v>43672</v>
      </c>
      <c r="E32" s="355" t="s">
        <v>3334</v>
      </c>
      <c r="F32" s="353" t="s">
        <v>14842</v>
      </c>
      <c r="G32" s="22" t="s">
        <v>14843</v>
      </c>
      <c r="H32" s="22"/>
      <c r="I32" s="22"/>
      <c r="J32" s="348" t="s">
        <v>2033</v>
      </c>
      <c r="K32" s="353" t="s">
        <v>2888</v>
      </c>
      <c r="L32" s="613">
        <f t="shared" si="0"/>
        <v>2</v>
      </c>
      <c r="M32" s="1795">
        <f t="shared" si="1"/>
        <v>1</v>
      </c>
      <c r="N32" s="2050"/>
      <c r="O32" s="2050">
        <v>33</v>
      </c>
      <c r="P32" s="353"/>
      <c r="Q32" s="353"/>
      <c r="R32" s="353"/>
      <c r="S32" s="353"/>
      <c r="T32" s="353"/>
      <c r="U32" s="353"/>
    </row>
    <row r="33" spans="1:21" ht="12.6" customHeight="1">
      <c r="A33" s="906">
        <v>43607</v>
      </c>
      <c r="B33" s="717">
        <v>43599</v>
      </c>
      <c r="C33" s="364">
        <v>43620</v>
      </c>
      <c r="D33" s="364">
        <v>43630</v>
      </c>
      <c r="E33" s="355" t="s">
        <v>3335</v>
      </c>
      <c r="F33" s="353" t="s">
        <v>14844</v>
      </c>
      <c r="G33" s="22" t="s">
        <v>14845</v>
      </c>
      <c r="H33" s="22"/>
      <c r="I33" s="22"/>
      <c r="J33" s="348" t="s">
        <v>2969</v>
      </c>
      <c r="K33" s="353"/>
      <c r="L33" s="613">
        <f t="shared" si="0"/>
        <v>8</v>
      </c>
      <c r="M33" s="1795">
        <f t="shared" si="1"/>
        <v>5</v>
      </c>
      <c r="N33" s="2050"/>
      <c r="O33" s="2050">
        <v>21</v>
      </c>
      <c r="P33" s="404"/>
      <c r="Q33" s="353"/>
      <c r="R33" s="353"/>
      <c r="S33" s="353"/>
      <c r="T33" s="353"/>
      <c r="U33" s="353"/>
    </row>
    <row r="34" spans="1:21" ht="12.6" customHeight="1">
      <c r="A34" s="903">
        <v>43665</v>
      </c>
      <c r="B34" s="381">
        <v>43636</v>
      </c>
      <c r="C34" s="364">
        <v>43653</v>
      </c>
      <c r="D34" s="364">
        <v>43666</v>
      </c>
      <c r="E34" s="355" t="s">
        <v>3335</v>
      </c>
      <c r="F34" s="353" t="s">
        <v>14846</v>
      </c>
      <c r="G34" s="353" t="s">
        <v>14847</v>
      </c>
      <c r="H34" s="353"/>
      <c r="I34" s="353"/>
      <c r="J34" s="353" t="s">
        <v>2035</v>
      </c>
      <c r="K34" s="353" t="s">
        <v>12427</v>
      </c>
      <c r="L34" s="613">
        <f t="shared" si="0"/>
        <v>29</v>
      </c>
      <c r="M34" s="1795">
        <f t="shared" si="1"/>
        <v>20</v>
      </c>
      <c r="N34" s="2050"/>
      <c r="O34" s="2050">
        <v>79</v>
      </c>
      <c r="P34" s="353"/>
      <c r="Q34" s="353"/>
      <c r="R34" s="353"/>
      <c r="S34" s="353"/>
      <c r="T34" s="353"/>
      <c r="U34" s="353"/>
    </row>
    <row r="35" spans="1:21" ht="12.6" customHeight="1">
      <c r="A35" s="903">
        <v>43676</v>
      </c>
      <c r="B35" s="383">
        <v>43648</v>
      </c>
      <c r="C35" s="364">
        <v>43679</v>
      </c>
      <c r="D35" s="364">
        <v>43679</v>
      </c>
      <c r="E35" s="355" t="s">
        <v>3335</v>
      </c>
      <c r="F35" s="353" t="s">
        <v>12628</v>
      </c>
      <c r="G35" s="353" t="s">
        <v>14848</v>
      </c>
      <c r="H35" s="353" t="s">
        <v>14849</v>
      </c>
      <c r="I35" s="353"/>
      <c r="J35" s="353" t="s">
        <v>2035</v>
      </c>
      <c r="K35" s="2049"/>
      <c r="L35" s="613">
        <f t="shared" si="0"/>
        <v>28</v>
      </c>
      <c r="M35" s="1795">
        <f t="shared" si="1"/>
        <v>19</v>
      </c>
      <c r="N35" s="2050"/>
      <c r="O35" s="2050">
        <v>43</v>
      </c>
      <c r="P35" s="404"/>
      <c r="Q35" s="2051"/>
      <c r="R35" s="367"/>
      <c r="S35" s="367"/>
      <c r="T35" s="367"/>
      <c r="U35" s="367"/>
    </row>
    <row r="36" spans="1:21" ht="12.6" customHeight="1">
      <c r="A36" s="905">
        <v>43518</v>
      </c>
      <c r="B36" s="2063">
        <v>43490</v>
      </c>
      <c r="C36" s="905">
        <v>43521</v>
      </c>
      <c r="D36" s="905">
        <v>43521</v>
      </c>
      <c r="E36" s="367" t="s">
        <v>3335</v>
      </c>
      <c r="F36" s="404" t="s">
        <v>14850</v>
      </c>
      <c r="G36" s="404" t="s">
        <v>14851</v>
      </c>
      <c r="H36" s="353" t="s">
        <v>12620</v>
      </c>
      <c r="I36" s="404"/>
      <c r="J36" s="665" t="s">
        <v>2042</v>
      </c>
      <c r="K36" s="2049"/>
      <c r="L36" s="613">
        <f t="shared" si="0"/>
        <v>28</v>
      </c>
      <c r="M36" s="1795">
        <f t="shared" si="1"/>
        <v>19</v>
      </c>
      <c r="N36" s="404"/>
      <c r="O36" s="2050">
        <v>72</v>
      </c>
      <c r="P36" s="404"/>
      <c r="Q36" s="353"/>
      <c r="R36" s="353"/>
      <c r="S36" s="353"/>
      <c r="T36" s="353"/>
      <c r="U36" s="353"/>
    </row>
    <row r="37" spans="1:21" ht="12.6" customHeight="1">
      <c r="A37" s="905">
        <v>43704</v>
      </c>
      <c r="B37" s="2064">
        <v>43697</v>
      </c>
      <c r="C37" s="905">
        <v>43704</v>
      </c>
      <c r="D37" s="905">
        <v>43728</v>
      </c>
      <c r="E37" s="367" t="s">
        <v>3334</v>
      </c>
      <c r="F37" s="2065" t="s">
        <v>14852</v>
      </c>
      <c r="G37" s="404" t="s">
        <v>14853</v>
      </c>
      <c r="H37" s="353"/>
      <c r="I37" s="404"/>
      <c r="J37" s="665" t="s">
        <v>2042</v>
      </c>
      <c r="K37" s="2049"/>
      <c r="L37" s="730">
        <f t="shared" si="0"/>
        <v>7</v>
      </c>
      <c r="M37" s="2066">
        <f t="shared" si="1"/>
        <v>4</v>
      </c>
      <c r="N37" s="353"/>
      <c r="O37" s="2050">
        <v>39</v>
      </c>
      <c r="P37" s="404"/>
      <c r="Q37" s="2051"/>
      <c r="R37" s="367"/>
      <c r="S37" s="367"/>
      <c r="T37" s="367"/>
      <c r="U37" s="367"/>
    </row>
    <row r="38" spans="1:21" ht="12.6" customHeight="1">
      <c r="A38" s="903">
        <v>43658</v>
      </c>
      <c r="B38" s="381">
        <v>43636</v>
      </c>
      <c r="C38" s="364">
        <v>43651</v>
      </c>
      <c r="D38" s="364">
        <v>43651</v>
      </c>
      <c r="E38" s="355" t="s">
        <v>3334</v>
      </c>
      <c r="F38" s="2065" t="s">
        <v>14852</v>
      </c>
      <c r="G38" s="22" t="s">
        <v>14854</v>
      </c>
      <c r="H38" s="22" t="s">
        <v>12502</v>
      </c>
      <c r="I38" s="22"/>
      <c r="J38" s="353" t="s">
        <v>2033</v>
      </c>
      <c r="K38" s="353" t="s">
        <v>2036</v>
      </c>
      <c r="L38" s="613">
        <f t="shared" si="0"/>
        <v>22</v>
      </c>
      <c r="M38" s="1795">
        <f t="shared" si="1"/>
        <v>15</v>
      </c>
      <c r="N38" s="2050"/>
      <c r="O38" s="2050">
        <v>67</v>
      </c>
      <c r="P38" s="404"/>
      <c r="Q38" s="2051"/>
      <c r="R38" s="367"/>
      <c r="S38" s="367"/>
      <c r="T38" s="367"/>
      <c r="U38" s="367"/>
    </row>
    <row r="39" spans="1:21" ht="12.6" customHeight="1">
      <c r="A39" s="903">
        <v>43689</v>
      </c>
      <c r="B39" s="921">
        <v>43678</v>
      </c>
      <c r="C39" s="364">
        <v>43685</v>
      </c>
      <c r="D39" s="364">
        <v>43709</v>
      </c>
      <c r="E39" s="355" t="s">
        <v>3334</v>
      </c>
      <c r="F39" s="2067" t="s">
        <v>14855</v>
      </c>
      <c r="G39" s="22" t="s">
        <v>14856</v>
      </c>
      <c r="H39" s="22" t="s">
        <v>12620</v>
      </c>
      <c r="I39" s="22"/>
      <c r="J39" s="353" t="s">
        <v>3001</v>
      </c>
      <c r="K39" s="2"/>
      <c r="L39" s="613">
        <f t="shared" si="0"/>
        <v>11</v>
      </c>
      <c r="M39" s="1795">
        <f t="shared" si="1"/>
        <v>6</v>
      </c>
      <c r="O39" s="2050">
        <v>5</v>
      </c>
      <c r="Q39" s="2051"/>
      <c r="R39" s="367"/>
      <c r="S39" s="367"/>
      <c r="T39" s="367"/>
      <c r="U39" s="367"/>
    </row>
    <row r="40" spans="1:21" ht="12.6" customHeight="1">
      <c r="A40" s="2058">
        <v>43529</v>
      </c>
      <c r="B40" s="910">
        <v>43508</v>
      </c>
      <c r="C40" s="907">
        <v>43523</v>
      </c>
      <c r="D40" s="904">
        <v>43537</v>
      </c>
      <c r="E40" s="427" t="s">
        <v>3334</v>
      </c>
      <c r="F40" s="2067" t="s">
        <v>14855</v>
      </c>
      <c r="G40" s="421" t="s">
        <v>14857</v>
      </c>
      <c r="H40" s="424"/>
      <c r="I40" s="421"/>
      <c r="J40" s="909" t="s">
        <v>2034</v>
      </c>
      <c r="K40" s="2049"/>
      <c r="L40" s="613">
        <f t="shared" si="0"/>
        <v>21</v>
      </c>
      <c r="M40" s="1795">
        <f t="shared" si="1"/>
        <v>14</v>
      </c>
      <c r="N40" s="2050"/>
      <c r="O40" s="2050">
        <v>25</v>
      </c>
      <c r="P40" s="404"/>
      <c r="Q40" s="353"/>
      <c r="R40" s="353"/>
      <c r="S40" s="353"/>
      <c r="T40" s="353"/>
      <c r="U40" s="353"/>
    </row>
    <row r="41" spans="1:21" ht="12.6" customHeight="1">
      <c r="A41" s="903">
        <v>43560</v>
      </c>
      <c r="B41" s="377">
        <v>43535</v>
      </c>
      <c r="C41" s="364">
        <v>43568</v>
      </c>
      <c r="D41" s="932">
        <v>43568</v>
      </c>
      <c r="E41" s="355" t="s">
        <v>3334</v>
      </c>
      <c r="F41" s="2067" t="s">
        <v>14855</v>
      </c>
      <c r="G41" s="353" t="s">
        <v>14858</v>
      </c>
      <c r="H41" s="353"/>
      <c r="I41" s="353"/>
      <c r="J41" s="348" t="s">
        <v>2034</v>
      </c>
      <c r="K41" s="353"/>
      <c r="L41" s="613">
        <f t="shared" si="0"/>
        <v>25</v>
      </c>
      <c r="M41" s="1795">
        <f t="shared" si="1"/>
        <v>18</v>
      </c>
      <c r="N41" s="2050"/>
      <c r="O41" s="2050">
        <v>29</v>
      </c>
      <c r="P41" s="404"/>
    </row>
    <row r="42" spans="1:21" ht="12.6" customHeight="1">
      <c r="A42" s="903">
        <v>43566</v>
      </c>
      <c r="B42" s="1050">
        <v>43564</v>
      </c>
      <c r="C42" s="364">
        <v>43567</v>
      </c>
      <c r="D42" s="364">
        <v>43567</v>
      </c>
      <c r="E42" s="355" t="s">
        <v>3334</v>
      </c>
      <c r="F42" s="2067" t="s">
        <v>14855</v>
      </c>
      <c r="G42" s="353" t="s">
        <v>14859</v>
      </c>
      <c r="H42" s="353" t="s">
        <v>14860</v>
      </c>
      <c r="I42" s="353"/>
      <c r="J42" s="348" t="s">
        <v>2033</v>
      </c>
      <c r="K42" s="353"/>
      <c r="L42" s="613">
        <f t="shared" si="0"/>
        <v>2</v>
      </c>
      <c r="M42" s="1795">
        <f t="shared" si="1"/>
        <v>1</v>
      </c>
      <c r="N42" s="353"/>
      <c r="O42" s="2050">
        <v>33</v>
      </c>
      <c r="P42" s="353"/>
      <c r="Q42" s="2051"/>
      <c r="R42" s="367"/>
      <c r="S42" s="367"/>
      <c r="T42" s="367"/>
      <c r="U42" s="367"/>
    </row>
    <row r="43" spans="1:21" ht="15" customHeight="1">
      <c r="A43" s="906">
        <v>43679</v>
      </c>
      <c r="B43" s="383">
        <v>43675</v>
      </c>
      <c r="C43" s="364">
        <v>43679</v>
      </c>
      <c r="D43" s="364">
        <v>43706</v>
      </c>
      <c r="E43" s="355" t="s">
        <v>3334</v>
      </c>
      <c r="F43" s="2067" t="s">
        <v>14855</v>
      </c>
      <c r="G43" s="22" t="s">
        <v>14861</v>
      </c>
      <c r="H43" s="22"/>
      <c r="I43" s="22"/>
      <c r="J43" s="353" t="s">
        <v>2969</v>
      </c>
      <c r="K43" s="13"/>
      <c r="L43" s="613">
        <f t="shared" si="0"/>
        <v>4</v>
      </c>
      <c r="M43" s="1795">
        <f t="shared" si="1"/>
        <v>3</v>
      </c>
      <c r="N43" s="2050"/>
      <c r="O43" s="2050">
        <v>55</v>
      </c>
      <c r="P43" s="404"/>
      <c r="Q43" s="2051"/>
      <c r="R43" s="367"/>
      <c r="S43" s="367"/>
      <c r="T43" s="367"/>
      <c r="U43" s="367"/>
    </row>
    <row r="44" spans="1:21" ht="12.6" customHeight="1">
      <c r="A44" s="906">
        <v>43692</v>
      </c>
      <c r="B44" s="2068">
        <v>43690</v>
      </c>
      <c r="C44" s="906">
        <v>43697</v>
      </c>
      <c r="D44" s="906">
        <v>43721</v>
      </c>
      <c r="E44" s="367" t="s">
        <v>3334</v>
      </c>
      <c r="F44" s="2067" t="s">
        <v>14855</v>
      </c>
      <c r="G44" s="404" t="s">
        <v>14862</v>
      </c>
      <c r="H44" s="353"/>
      <c r="I44" s="404"/>
      <c r="J44" s="665" t="s">
        <v>2969</v>
      </c>
      <c r="K44" s="2049"/>
      <c r="L44" s="613">
        <f t="shared" si="0"/>
        <v>2</v>
      </c>
      <c r="M44" s="1795">
        <f t="shared" si="1"/>
        <v>1</v>
      </c>
      <c r="O44" s="2050">
        <v>12</v>
      </c>
      <c r="P44" s="404"/>
      <c r="Q44" s="355"/>
      <c r="R44" s="355"/>
      <c r="S44" s="355"/>
      <c r="T44" s="355"/>
      <c r="U44" s="355"/>
    </row>
    <row r="45" spans="1:21" ht="12.6" customHeight="1">
      <c r="A45" s="903">
        <v>43724</v>
      </c>
      <c r="B45" s="384">
        <v>43704</v>
      </c>
      <c r="C45" s="364">
        <v>43735</v>
      </c>
      <c r="D45" s="932">
        <v>43735</v>
      </c>
      <c r="E45" s="349" t="s">
        <v>3334</v>
      </c>
      <c r="F45" s="2065" t="s">
        <v>14852</v>
      </c>
      <c r="G45" s="426" t="s">
        <v>14863</v>
      </c>
      <c r="H45" s="426"/>
      <c r="I45" s="426"/>
      <c r="J45" s="424" t="s">
        <v>2034</v>
      </c>
      <c r="K45" s="2049"/>
      <c r="L45" s="613">
        <f t="shared" si="0"/>
        <v>20</v>
      </c>
      <c r="M45" s="1795">
        <f t="shared" si="1"/>
        <v>13</v>
      </c>
      <c r="N45" s="2050"/>
      <c r="O45" s="2050">
        <v>64</v>
      </c>
      <c r="P45" s="404"/>
      <c r="Q45" s="2051"/>
      <c r="R45" s="367"/>
      <c r="S45" s="367"/>
      <c r="T45" s="367"/>
      <c r="U45" s="367"/>
    </row>
    <row r="46" spans="1:21" ht="12.6" customHeight="1">
      <c r="A46" s="906">
        <v>43616</v>
      </c>
      <c r="B46" s="717">
        <v>43602</v>
      </c>
      <c r="C46" s="364">
        <v>43612</v>
      </c>
      <c r="D46" s="364">
        <v>43612</v>
      </c>
      <c r="E46" s="355" t="s">
        <v>3334</v>
      </c>
      <c r="F46" s="353" t="s">
        <v>14864</v>
      </c>
      <c r="G46" s="353" t="s">
        <v>14865</v>
      </c>
      <c r="H46" s="353"/>
      <c r="I46" s="353"/>
      <c r="J46" s="348" t="s">
        <v>2035</v>
      </c>
      <c r="K46" s="353" t="s">
        <v>2046</v>
      </c>
      <c r="L46" s="613">
        <f t="shared" si="0"/>
        <v>14</v>
      </c>
      <c r="M46" s="1795">
        <f t="shared" si="1"/>
        <v>9</v>
      </c>
      <c r="N46" s="2050"/>
      <c r="O46" s="2050">
        <v>33</v>
      </c>
      <c r="P46" s="404"/>
      <c r="Q46" s="2051"/>
      <c r="R46" s="367"/>
      <c r="S46" s="367"/>
      <c r="T46" s="367"/>
      <c r="U46" s="367"/>
    </row>
    <row r="47" spans="1:21" ht="12.6" customHeight="1">
      <c r="A47" s="903">
        <v>43710</v>
      </c>
      <c r="B47" s="384">
        <v>43686</v>
      </c>
      <c r="C47" s="364">
        <v>43700</v>
      </c>
      <c r="D47" s="364">
        <v>43720</v>
      </c>
      <c r="E47" s="355" t="s">
        <v>3334</v>
      </c>
      <c r="F47" s="1432" t="s">
        <v>3470</v>
      </c>
      <c r="G47" s="353" t="s">
        <v>14866</v>
      </c>
      <c r="H47" s="353" t="s">
        <v>14867</v>
      </c>
      <c r="I47" s="353"/>
      <c r="J47" s="353" t="s">
        <v>2969</v>
      </c>
      <c r="K47" s="353" t="s">
        <v>14868</v>
      </c>
      <c r="L47" s="613">
        <f t="shared" si="0"/>
        <v>24</v>
      </c>
      <c r="M47" s="1795">
        <f t="shared" si="1"/>
        <v>15</v>
      </c>
      <c r="N47" s="2050"/>
      <c r="O47" s="2050">
        <v>42</v>
      </c>
      <c r="P47" s="404"/>
      <c r="Q47" s="2051"/>
      <c r="R47" s="367"/>
      <c r="S47" s="367"/>
      <c r="T47" s="367"/>
      <c r="U47" s="367"/>
    </row>
    <row r="48" spans="1:21" ht="12.6" customHeight="1">
      <c r="A48" s="2058">
        <v>43594</v>
      </c>
      <c r="B48" s="2069">
        <v>43579</v>
      </c>
      <c r="C48" s="2058">
        <v>43594</v>
      </c>
      <c r="D48" s="912">
        <v>43609</v>
      </c>
      <c r="E48" s="367" t="s">
        <v>3334</v>
      </c>
      <c r="F48" s="1432" t="s">
        <v>14869</v>
      </c>
      <c r="G48" s="404" t="s">
        <v>14870</v>
      </c>
      <c r="H48" s="353"/>
      <c r="I48" s="404"/>
      <c r="J48" s="665" t="s">
        <v>2042</v>
      </c>
      <c r="K48" s="2049"/>
      <c r="L48" s="613">
        <f t="shared" si="0"/>
        <v>15</v>
      </c>
      <c r="M48" s="1795">
        <f t="shared" si="1"/>
        <v>10</v>
      </c>
      <c r="N48" s="2050"/>
      <c r="O48" s="2050">
        <v>59</v>
      </c>
      <c r="P48" s="404"/>
      <c r="Q48" s="2051"/>
      <c r="R48" s="367"/>
      <c r="S48" s="367"/>
      <c r="T48" s="367"/>
      <c r="U48" s="367"/>
    </row>
    <row r="49" spans="1:21" ht="12.6" customHeight="1">
      <c r="A49" s="903">
        <v>43515</v>
      </c>
      <c r="B49" s="2053">
        <v>43496</v>
      </c>
      <c r="C49" s="907">
        <v>43526</v>
      </c>
      <c r="D49" s="907">
        <v>43526</v>
      </c>
      <c r="E49" s="427" t="s">
        <v>3334</v>
      </c>
      <c r="F49" s="1432" t="s">
        <v>14869</v>
      </c>
      <c r="G49" s="421" t="s">
        <v>14871</v>
      </c>
      <c r="H49" s="424" t="s">
        <v>14872</v>
      </c>
      <c r="I49" s="421"/>
      <c r="J49" s="909" t="s">
        <v>2034</v>
      </c>
      <c r="K49" s="2049"/>
      <c r="L49" s="613">
        <f t="shared" si="0"/>
        <v>19</v>
      </c>
      <c r="M49" s="1795">
        <f t="shared" si="1"/>
        <v>12</v>
      </c>
      <c r="N49" s="2050"/>
      <c r="O49" s="2050">
        <v>86</v>
      </c>
      <c r="P49" s="404"/>
      <c r="Q49" s="2051"/>
      <c r="R49" s="367"/>
      <c r="S49" s="367"/>
      <c r="T49" s="367"/>
      <c r="U49" s="367"/>
    </row>
    <row r="50" spans="1:21" ht="12.6" customHeight="1">
      <c r="A50" s="903">
        <v>43636</v>
      </c>
      <c r="B50" s="717">
        <v>43613</v>
      </c>
      <c r="C50" s="364">
        <v>43628</v>
      </c>
      <c r="D50" s="364">
        <v>43623</v>
      </c>
      <c r="E50" s="355" t="s">
        <v>3334</v>
      </c>
      <c r="F50" s="1432" t="s">
        <v>14873</v>
      </c>
      <c r="G50" s="353" t="s">
        <v>14874</v>
      </c>
      <c r="H50" s="353" t="s">
        <v>14867</v>
      </c>
      <c r="I50" s="353"/>
      <c r="J50" s="348" t="s">
        <v>2034</v>
      </c>
      <c r="K50" s="2049"/>
      <c r="L50" s="613">
        <f t="shared" si="0"/>
        <v>23</v>
      </c>
      <c r="M50" s="1795">
        <f t="shared" si="1"/>
        <v>16</v>
      </c>
      <c r="N50" s="2050"/>
      <c r="O50" s="2050">
        <v>65</v>
      </c>
      <c r="P50" s="404"/>
      <c r="Q50" s="2051"/>
      <c r="R50" s="367"/>
      <c r="S50" s="367"/>
      <c r="T50" s="367"/>
      <c r="U50" s="367"/>
    </row>
    <row r="51" spans="1:21" ht="12.6" customHeight="1">
      <c r="A51" s="903">
        <v>43553</v>
      </c>
      <c r="B51" s="377">
        <v>43537</v>
      </c>
      <c r="C51" s="364">
        <v>43553</v>
      </c>
      <c r="D51" s="1397">
        <v>43568</v>
      </c>
      <c r="E51" s="355" t="s">
        <v>3334</v>
      </c>
      <c r="F51" s="1432" t="s">
        <v>14875</v>
      </c>
      <c r="G51" s="353" t="s">
        <v>14876</v>
      </c>
      <c r="H51" s="353" t="s">
        <v>14877</v>
      </c>
      <c r="I51" s="353"/>
      <c r="J51" s="8" t="s">
        <v>3001</v>
      </c>
      <c r="K51" s="353"/>
      <c r="L51" s="613">
        <f t="shared" si="0"/>
        <v>16</v>
      </c>
      <c r="M51" s="1795">
        <f t="shared" si="1"/>
        <v>11</v>
      </c>
      <c r="N51" s="2050"/>
      <c r="O51" s="2050">
        <v>35</v>
      </c>
      <c r="P51" s="353"/>
      <c r="Q51" s="2051"/>
      <c r="R51" s="367"/>
      <c r="S51" s="367"/>
      <c r="T51" s="367"/>
      <c r="U51" s="367"/>
    </row>
    <row r="52" spans="1:21" ht="12.6" customHeight="1">
      <c r="A52" s="903">
        <v>43615</v>
      </c>
      <c r="B52" s="717">
        <v>43600</v>
      </c>
      <c r="C52" s="932">
        <v>43614</v>
      </c>
      <c r="D52" s="932">
        <v>43614</v>
      </c>
      <c r="E52" s="349" t="s">
        <v>3334</v>
      </c>
      <c r="F52" s="1432" t="s">
        <v>14875</v>
      </c>
      <c r="G52" s="426" t="s">
        <v>14878</v>
      </c>
      <c r="H52" s="426" t="s">
        <v>14879</v>
      </c>
      <c r="I52" s="426"/>
      <c r="J52" s="589" t="s">
        <v>2034</v>
      </c>
      <c r="K52" s="424"/>
      <c r="L52" s="613">
        <f t="shared" si="0"/>
        <v>15</v>
      </c>
      <c r="M52" s="1795">
        <f t="shared" si="1"/>
        <v>10</v>
      </c>
      <c r="N52" s="2050"/>
      <c r="O52" s="2050">
        <v>25</v>
      </c>
      <c r="P52" s="404"/>
      <c r="Q52" s="355"/>
      <c r="R52" s="355"/>
      <c r="S52" s="355"/>
      <c r="T52" s="355"/>
      <c r="U52" s="355"/>
    </row>
    <row r="53" spans="1:21" ht="12.6" customHeight="1">
      <c r="A53" s="903">
        <v>43637</v>
      </c>
      <c r="B53" s="381">
        <v>43621</v>
      </c>
      <c r="C53" s="932">
        <v>43628</v>
      </c>
      <c r="D53" s="932">
        <v>43651</v>
      </c>
      <c r="E53" s="349" t="s">
        <v>3334</v>
      </c>
      <c r="F53" s="1432" t="s">
        <v>14875</v>
      </c>
      <c r="G53" s="426" t="s">
        <v>14880</v>
      </c>
      <c r="H53" s="426" t="s">
        <v>14881</v>
      </c>
      <c r="I53" s="426"/>
      <c r="J53" s="589" t="s">
        <v>2034</v>
      </c>
      <c r="K53" s="353"/>
      <c r="L53" s="613">
        <f t="shared" si="0"/>
        <v>16</v>
      </c>
      <c r="M53" s="1795">
        <f t="shared" si="1"/>
        <v>11</v>
      </c>
      <c r="N53" s="2050"/>
      <c r="O53" s="2050">
        <v>22</v>
      </c>
      <c r="P53" s="353"/>
      <c r="Q53" s="2051"/>
      <c r="R53" s="367"/>
      <c r="S53" s="367"/>
      <c r="T53" s="367"/>
      <c r="U53" s="367"/>
    </row>
    <row r="54" spans="1:21" ht="12.6" customHeight="1">
      <c r="A54" s="903">
        <v>43503</v>
      </c>
      <c r="B54" s="2053">
        <v>43476</v>
      </c>
      <c r="C54" s="904">
        <v>43507</v>
      </c>
      <c r="D54" s="904">
        <v>43507</v>
      </c>
      <c r="E54" s="367" t="s">
        <v>3334</v>
      </c>
      <c r="F54" s="1432" t="s">
        <v>14882</v>
      </c>
      <c r="G54" s="404" t="s">
        <v>14883</v>
      </c>
      <c r="H54" s="353" t="s">
        <v>14884</v>
      </c>
      <c r="I54" s="404"/>
      <c r="J54" s="951" t="s">
        <v>3001</v>
      </c>
      <c r="K54" s="2049"/>
      <c r="L54" s="613">
        <f t="shared" si="0"/>
        <v>27</v>
      </c>
      <c r="M54" s="1795">
        <f t="shared" si="1"/>
        <v>18</v>
      </c>
      <c r="N54" s="404"/>
      <c r="O54" s="2050">
        <v>27</v>
      </c>
      <c r="P54" s="404"/>
      <c r="Q54" s="2051"/>
      <c r="R54" s="367"/>
      <c r="S54" s="367"/>
      <c r="T54" s="367"/>
      <c r="U54" s="367"/>
    </row>
    <row r="55" spans="1:21" ht="12.6" customHeight="1">
      <c r="A55" s="903">
        <v>43508</v>
      </c>
      <c r="B55" s="2053">
        <v>43480</v>
      </c>
      <c r="C55" s="904">
        <v>43510</v>
      </c>
      <c r="D55" s="907">
        <v>43510</v>
      </c>
      <c r="E55" s="367" t="s">
        <v>3334</v>
      </c>
      <c r="F55" s="1432" t="s">
        <v>14885</v>
      </c>
      <c r="G55" s="404" t="s">
        <v>14886</v>
      </c>
      <c r="H55" s="353"/>
      <c r="I55" s="404"/>
      <c r="J55" s="951" t="s">
        <v>2034</v>
      </c>
      <c r="K55" s="2049"/>
      <c r="L55" s="613">
        <f t="shared" si="0"/>
        <v>28</v>
      </c>
      <c r="M55" s="1795">
        <f t="shared" si="1"/>
        <v>19</v>
      </c>
      <c r="N55" s="2050"/>
      <c r="O55" s="2050">
        <v>34</v>
      </c>
      <c r="P55" s="404"/>
      <c r="Q55" s="367"/>
      <c r="R55" s="367"/>
      <c r="S55" s="367"/>
      <c r="T55" s="367"/>
      <c r="U55" s="367"/>
    </row>
    <row r="56" spans="1:21" ht="12.6" customHeight="1">
      <c r="A56" s="903">
        <v>43517</v>
      </c>
      <c r="B56" s="910">
        <v>43509</v>
      </c>
      <c r="C56" s="904">
        <v>43523</v>
      </c>
      <c r="D56" s="904">
        <v>43537</v>
      </c>
      <c r="E56" s="367" t="s">
        <v>3334</v>
      </c>
      <c r="F56" s="1432" t="s">
        <v>12528</v>
      </c>
      <c r="G56" s="404" t="s">
        <v>14887</v>
      </c>
      <c r="H56" s="353" t="s">
        <v>12912</v>
      </c>
      <c r="I56" s="404"/>
      <c r="J56" s="665" t="s">
        <v>3001</v>
      </c>
      <c r="K56" s="2049"/>
      <c r="L56" s="613">
        <f t="shared" si="0"/>
        <v>8</v>
      </c>
      <c r="M56" s="1795">
        <f t="shared" si="1"/>
        <v>5</v>
      </c>
      <c r="N56" s="2050"/>
      <c r="O56" s="2050">
        <v>28</v>
      </c>
      <c r="P56" s="404"/>
      <c r="Q56" s="2051"/>
      <c r="R56" s="367"/>
      <c r="S56" s="367"/>
      <c r="T56" s="367"/>
      <c r="U56" s="367"/>
    </row>
    <row r="57" spans="1:21" ht="12.6" customHeight="1">
      <c r="A57" s="905">
        <v>43630</v>
      </c>
      <c r="B57" s="381">
        <v>43619</v>
      </c>
      <c r="C57" s="364">
        <v>43627</v>
      </c>
      <c r="D57" s="364">
        <v>43649</v>
      </c>
      <c r="E57" s="355" t="s">
        <v>3334</v>
      </c>
      <c r="F57" s="1432" t="s">
        <v>12528</v>
      </c>
      <c r="G57" s="22" t="s">
        <v>14888</v>
      </c>
      <c r="H57" s="22"/>
      <c r="I57" s="22"/>
      <c r="J57" s="348" t="s">
        <v>2035</v>
      </c>
      <c r="K57" s="353"/>
      <c r="L57" s="613">
        <f t="shared" si="0"/>
        <v>11</v>
      </c>
      <c r="M57" s="1795">
        <f t="shared" si="1"/>
        <v>8</v>
      </c>
      <c r="N57" s="353"/>
      <c r="O57" s="2050">
        <v>2</v>
      </c>
      <c r="P57" s="353"/>
      <c r="Q57" s="2051"/>
      <c r="R57" s="367"/>
      <c r="S57" s="367"/>
      <c r="T57" s="367"/>
      <c r="U57" s="367"/>
    </row>
    <row r="58" spans="1:21" ht="12.6" customHeight="1">
      <c r="A58" s="2070">
        <v>43684</v>
      </c>
      <c r="B58" s="383">
        <v>43663</v>
      </c>
      <c r="C58" s="932">
        <v>43694</v>
      </c>
      <c r="D58" s="932">
        <v>43694</v>
      </c>
      <c r="E58" s="349" t="s">
        <v>3334</v>
      </c>
      <c r="F58" s="1432" t="s">
        <v>14889</v>
      </c>
      <c r="G58" s="424" t="s">
        <v>14890</v>
      </c>
      <c r="H58" s="424"/>
      <c r="I58" s="424"/>
      <c r="J58" s="424" t="s">
        <v>2035</v>
      </c>
      <c r="K58" s="2071"/>
      <c r="L58" s="613">
        <f t="shared" si="0"/>
        <v>21</v>
      </c>
      <c r="M58" s="1795">
        <f t="shared" si="1"/>
        <v>14</v>
      </c>
      <c r="N58" s="2050"/>
      <c r="O58" s="2050">
        <v>62</v>
      </c>
      <c r="P58" s="421"/>
      <c r="Q58" s="353"/>
      <c r="R58" s="353"/>
      <c r="S58" s="353"/>
      <c r="T58" s="353"/>
      <c r="U58" s="353"/>
    </row>
    <row r="59" spans="1:21" ht="12.6" customHeight="1">
      <c r="A59" s="903">
        <v>43476</v>
      </c>
      <c r="B59" s="2053">
        <v>43476</v>
      </c>
      <c r="C59" s="367"/>
      <c r="D59" s="367"/>
      <c r="E59" s="367" t="s">
        <v>3334</v>
      </c>
      <c r="F59" s="2067" t="s">
        <v>3354</v>
      </c>
      <c r="G59" s="404" t="s">
        <v>14891</v>
      </c>
      <c r="H59" s="353"/>
      <c r="I59" s="404"/>
      <c r="J59" s="665" t="s">
        <v>2033</v>
      </c>
      <c r="K59" s="2049"/>
      <c r="L59" s="613">
        <f t="shared" si="0"/>
        <v>0</v>
      </c>
      <c r="M59" s="1795">
        <f t="shared" si="1"/>
        <v>0</v>
      </c>
      <c r="N59" s="2050"/>
      <c r="O59" s="2050">
        <v>28</v>
      </c>
      <c r="P59" s="404"/>
      <c r="Q59" s="2072"/>
      <c r="R59" s="427"/>
      <c r="S59" s="427"/>
      <c r="T59" s="427"/>
      <c r="U59" s="427"/>
    </row>
    <row r="60" spans="1:21" ht="12.6" customHeight="1">
      <c r="A60" s="903">
        <v>43508</v>
      </c>
      <c r="B60" s="2059">
        <v>43508</v>
      </c>
      <c r="C60" s="367"/>
      <c r="D60" s="367"/>
      <c r="E60" s="367" t="s">
        <v>3334</v>
      </c>
      <c r="F60" s="2067" t="s">
        <v>3354</v>
      </c>
      <c r="G60" s="404" t="s">
        <v>14892</v>
      </c>
      <c r="H60" s="353"/>
      <c r="I60" s="404"/>
      <c r="J60" s="665" t="s">
        <v>2033</v>
      </c>
      <c r="K60" s="2049"/>
      <c r="L60" s="613">
        <f t="shared" si="0"/>
        <v>0</v>
      </c>
      <c r="M60" s="1795">
        <f t="shared" si="1"/>
        <v>0</v>
      </c>
      <c r="N60" s="2050"/>
      <c r="O60" s="2050">
        <v>20</v>
      </c>
      <c r="P60" s="404"/>
      <c r="Q60" s="2051"/>
      <c r="R60" s="367"/>
      <c r="S60" s="367"/>
      <c r="T60" s="367"/>
      <c r="U60" s="367"/>
    </row>
    <row r="61" spans="1:21" ht="12.6" customHeight="1">
      <c r="A61" s="903">
        <v>43532</v>
      </c>
      <c r="B61" s="913">
        <v>43532</v>
      </c>
      <c r="C61" s="367"/>
      <c r="D61" s="367"/>
      <c r="E61" s="367" t="s">
        <v>3334</v>
      </c>
      <c r="F61" s="2067" t="s">
        <v>3354</v>
      </c>
      <c r="G61" s="404" t="s">
        <v>14893</v>
      </c>
      <c r="H61" s="353"/>
      <c r="I61" s="404"/>
      <c r="J61" s="665" t="s">
        <v>2033</v>
      </c>
      <c r="K61" s="2049"/>
      <c r="L61" s="613">
        <f t="shared" si="0"/>
        <v>0</v>
      </c>
      <c r="M61" s="1795">
        <f t="shared" si="1"/>
        <v>0</v>
      </c>
      <c r="N61" s="2050"/>
      <c r="O61" s="2050">
        <v>24</v>
      </c>
      <c r="P61" s="404"/>
      <c r="Q61" s="2051"/>
      <c r="R61" s="367"/>
      <c r="S61" s="367"/>
      <c r="T61" s="367"/>
      <c r="U61" s="367"/>
    </row>
    <row r="62" spans="1:21" ht="12.6" customHeight="1">
      <c r="A62" s="903">
        <v>43564</v>
      </c>
      <c r="B62" s="1050">
        <v>43563</v>
      </c>
      <c r="C62" s="367"/>
      <c r="D62" s="367"/>
      <c r="E62" s="367" t="s">
        <v>3334</v>
      </c>
      <c r="F62" s="2067" t="s">
        <v>3354</v>
      </c>
      <c r="G62" s="404" t="s">
        <v>14894</v>
      </c>
      <c r="H62" s="353"/>
      <c r="I62" s="404"/>
      <c r="J62" s="665" t="s">
        <v>2033</v>
      </c>
      <c r="K62" s="2049"/>
      <c r="L62" s="613">
        <f t="shared" si="0"/>
        <v>1</v>
      </c>
      <c r="M62" s="1795">
        <f t="shared" si="1"/>
        <v>0</v>
      </c>
      <c r="N62" s="353"/>
      <c r="O62" s="2050">
        <v>22</v>
      </c>
      <c r="P62" s="404"/>
      <c r="Q62" s="2051"/>
      <c r="R62" s="367"/>
      <c r="S62" s="367"/>
      <c r="T62" s="367"/>
      <c r="U62" s="367"/>
    </row>
    <row r="63" spans="1:21" ht="12.6" customHeight="1">
      <c r="A63" s="903">
        <v>43595</v>
      </c>
      <c r="B63" s="717">
        <v>43595</v>
      </c>
      <c r="C63" s="367"/>
      <c r="D63" s="367"/>
      <c r="E63" s="367" t="s">
        <v>3334</v>
      </c>
      <c r="F63" s="2067" t="s">
        <v>3354</v>
      </c>
      <c r="G63" s="404" t="s">
        <v>14891</v>
      </c>
      <c r="H63" s="353"/>
      <c r="I63" s="404"/>
      <c r="J63" s="665" t="s">
        <v>2033</v>
      </c>
      <c r="K63" s="2049"/>
      <c r="L63" s="613">
        <f t="shared" si="0"/>
        <v>0</v>
      </c>
      <c r="M63" s="1795">
        <f t="shared" si="1"/>
        <v>0</v>
      </c>
      <c r="N63" s="2050"/>
      <c r="O63" s="2050">
        <v>16</v>
      </c>
      <c r="P63" s="404"/>
      <c r="Q63" s="2051"/>
      <c r="R63" s="367"/>
      <c r="S63" s="367"/>
      <c r="T63" s="367"/>
      <c r="U63" s="367"/>
    </row>
    <row r="64" spans="1:21" ht="12.6" customHeight="1">
      <c r="A64" s="903">
        <v>43654</v>
      </c>
      <c r="B64" s="383">
        <v>43654</v>
      </c>
      <c r="C64" s="367"/>
      <c r="D64" s="367"/>
      <c r="E64" s="367" t="s">
        <v>3334</v>
      </c>
      <c r="F64" s="2067" t="s">
        <v>3354</v>
      </c>
      <c r="G64" s="404" t="s">
        <v>14891</v>
      </c>
      <c r="H64" s="353"/>
      <c r="I64" s="404"/>
      <c r="J64" s="665" t="s">
        <v>2033</v>
      </c>
      <c r="K64" s="2049"/>
      <c r="L64" s="613">
        <f t="shared" si="0"/>
        <v>0</v>
      </c>
      <c r="M64" s="1795">
        <f t="shared" si="1"/>
        <v>0</v>
      </c>
      <c r="N64" s="2050"/>
      <c r="O64" s="2050">
        <v>4</v>
      </c>
      <c r="P64" s="404"/>
      <c r="Q64" s="2051"/>
      <c r="R64" s="367"/>
      <c r="S64" s="367"/>
      <c r="T64" s="367"/>
      <c r="U64" s="367"/>
    </row>
    <row r="65" spans="1:21" ht="12.6" customHeight="1">
      <c r="A65" s="903">
        <v>43689</v>
      </c>
      <c r="B65" s="921">
        <v>43689</v>
      </c>
      <c r="C65" s="367"/>
      <c r="D65" s="367"/>
      <c r="E65" s="367" t="s">
        <v>3334</v>
      </c>
      <c r="F65" s="2067" t="s">
        <v>3354</v>
      </c>
      <c r="G65" s="404" t="s">
        <v>14895</v>
      </c>
      <c r="H65" s="353"/>
      <c r="I65" s="404"/>
      <c r="J65" s="665" t="s">
        <v>2033</v>
      </c>
      <c r="K65" s="2049"/>
      <c r="L65" s="613">
        <f t="shared" si="0"/>
        <v>0</v>
      </c>
      <c r="M65" s="1795">
        <f t="shared" si="1"/>
        <v>0</v>
      </c>
      <c r="N65" s="2050"/>
      <c r="O65" s="2050">
        <v>6</v>
      </c>
      <c r="P65" s="424"/>
      <c r="Q65" s="2051"/>
      <c r="R65" s="367"/>
      <c r="S65" s="367"/>
      <c r="T65" s="367"/>
      <c r="U65" s="367"/>
    </row>
    <row r="66" spans="1:21" ht="12.6" customHeight="1">
      <c r="A66" s="903">
        <v>43626</v>
      </c>
      <c r="B66" s="381">
        <v>43626</v>
      </c>
      <c r="C66" s="367"/>
      <c r="D66" s="367"/>
      <c r="E66" s="367" t="s">
        <v>3334</v>
      </c>
      <c r="F66" s="2067" t="s">
        <v>3354</v>
      </c>
      <c r="G66" s="404" t="s">
        <v>14896</v>
      </c>
      <c r="H66" s="353"/>
      <c r="I66" s="404"/>
      <c r="J66" s="665" t="s">
        <v>2033</v>
      </c>
      <c r="K66" s="2049"/>
      <c r="L66" s="613">
        <f t="shared" ref="L66:L129" si="2">(A66-B66)</f>
        <v>0</v>
      </c>
      <c r="M66" s="1795">
        <f t="shared" ref="M66:M129" si="3">NETWORKDAYS(B66,A66,A66:B66)</f>
        <v>0</v>
      </c>
      <c r="N66" s="2050"/>
      <c r="O66" s="2050">
        <v>10</v>
      </c>
      <c r="P66" s="404"/>
      <c r="Q66" s="2051"/>
      <c r="R66" s="367"/>
      <c r="S66" s="367"/>
      <c r="T66" s="367"/>
      <c r="U66" s="367"/>
    </row>
    <row r="67" spans="1:21" ht="12.6" customHeight="1">
      <c r="A67" s="906">
        <v>43682</v>
      </c>
      <c r="B67" s="383">
        <v>43664</v>
      </c>
      <c r="C67" s="364">
        <v>43695</v>
      </c>
      <c r="D67" s="364">
        <v>43695</v>
      </c>
      <c r="E67" s="355" t="s">
        <v>3335</v>
      </c>
      <c r="F67" s="353" t="s">
        <v>4250</v>
      </c>
      <c r="G67" s="353" t="s">
        <v>14897</v>
      </c>
      <c r="H67" s="353"/>
      <c r="I67" s="353"/>
      <c r="J67" s="353" t="s">
        <v>2035</v>
      </c>
      <c r="K67" s="2049"/>
      <c r="L67" s="613">
        <f t="shared" si="2"/>
        <v>18</v>
      </c>
      <c r="M67" s="1795">
        <f t="shared" si="3"/>
        <v>11</v>
      </c>
      <c r="N67" s="2050"/>
      <c r="O67" s="2050">
        <v>59</v>
      </c>
      <c r="P67" s="353"/>
      <c r="Q67" s="2051"/>
      <c r="R67" s="367"/>
      <c r="S67" s="367"/>
      <c r="T67" s="367"/>
      <c r="U67" s="367"/>
    </row>
    <row r="68" spans="1:21" ht="12.6" customHeight="1">
      <c r="A68" s="904">
        <v>43497</v>
      </c>
      <c r="B68" s="2063">
        <v>43483</v>
      </c>
      <c r="C68" s="904">
        <v>43500</v>
      </c>
      <c r="D68" s="904">
        <v>43500</v>
      </c>
      <c r="E68" s="367" t="s">
        <v>3334</v>
      </c>
      <c r="F68" s="404" t="s">
        <v>14898</v>
      </c>
      <c r="G68" s="404" t="s">
        <v>14899</v>
      </c>
      <c r="H68" s="353" t="s">
        <v>3893</v>
      </c>
      <c r="I68" s="404"/>
      <c r="J68" s="665" t="s">
        <v>2042</v>
      </c>
      <c r="K68" s="2049"/>
      <c r="L68" s="613">
        <f t="shared" si="2"/>
        <v>14</v>
      </c>
      <c r="M68" s="1795">
        <f t="shared" si="3"/>
        <v>9</v>
      </c>
      <c r="N68" s="2050"/>
      <c r="O68" s="2050">
        <v>49</v>
      </c>
      <c r="P68" s="404"/>
      <c r="Q68" s="2051"/>
      <c r="R68" s="367"/>
      <c r="S68" s="367"/>
      <c r="T68" s="367"/>
      <c r="U68" s="367"/>
    </row>
    <row r="69" spans="1:21" ht="12.6" customHeight="1">
      <c r="A69" s="903">
        <v>43532</v>
      </c>
      <c r="B69" s="913">
        <v>43532</v>
      </c>
      <c r="C69" s="367"/>
      <c r="D69" s="367"/>
      <c r="E69" s="367" t="s">
        <v>3334</v>
      </c>
      <c r="F69" s="404" t="s">
        <v>14900</v>
      </c>
      <c r="G69" s="404" t="s">
        <v>14901</v>
      </c>
      <c r="H69" s="353"/>
      <c r="I69" s="404"/>
      <c r="J69" s="665" t="s">
        <v>2033</v>
      </c>
      <c r="K69" s="2049"/>
      <c r="L69" s="613">
        <f t="shared" si="2"/>
        <v>0</v>
      </c>
      <c r="M69" s="1795">
        <f t="shared" si="3"/>
        <v>0</v>
      </c>
      <c r="N69" s="2050"/>
      <c r="O69" s="2050">
        <v>25</v>
      </c>
      <c r="P69" s="404"/>
      <c r="Q69" s="2051"/>
      <c r="R69" s="367"/>
      <c r="S69" s="367"/>
      <c r="T69" s="367"/>
      <c r="U69" s="367"/>
    </row>
    <row r="70" spans="1:21" ht="12.6" customHeight="1">
      <c r="A70" s="905">
        <v>43567</v>
      </c>
      <c r="B70" s="914">
        <v>43536</v>
      </c>
      <c r="C70" s="905">
        <v>43567</v>
      </c>
      <c r="D70" s="905">
        <v>43567</v>
      </c>
      <c r="E70" s="367" t="s">
        <v>3334</v>
      </c>
      <c r="F70" s="404" t="s">
        <v>4883</v>
      </c>
      <c r="G70" s="404" t="s">
        <v>14902</v>
      </c>
      <c r="H70" s="353"/>
      <c r="I70" s="404"/>
      <c r="J70" s="665" t="s">
        <v>2042</v>
      </c>
      <c r="K70" s="2049"/>
      <c r="L70" s="613">
        <f t="shared" si="2"/>
        <v>31</v>
      </c>
      <c r="M70" s="1795">
        <f t="shared" si="3"/>
        <v>22</v>
      </c>
      <c r="N70" s="2050"/>
      <c r="O70" s="2050">
        <v>31</v>
      </c>
      <c r="P70" s="404"/>
      <c r="Q70" s="2051"/>
      <c r="R70" s="367"/>
      <c r="S70" s="367"/>
      <c r="T70" s="367"/>
      <c r="U70" s="367"/>
    </row>
    <row r="71" spans="1:21" ht="12.6" customHeight="1">
      <c r="A71" s="904">
        <v>43497</v>
      </c>
      <c r="B71" s="2063">
        <v>43489</v>
      </c>
      <c r="C71" s="905">
        <v>43494</v>
      </c>
      <c r="D71" s="905">
        <v>43494</v>
      </c>
      <c r="E71" s="367" t="s">
        <v>3335</v>
      </c>
      <c r="F71" s="404" t="s">
        <v>12773</v>
      </c>
      <c r="G71" s="404" t="s">
        <v>14903</v>
      </c>
      <c r="H71" s="353"/>
      <c r="I71" s="404"/>
      <c r="J71" s="665" t="s">
        <v>2042</v>
      </c>
      <c r="K71" s="2049"/>
      <c r="L71" s="613">
        <f t="shared" si="2"/>
        <v>8</v>
      </c>
      <c r="M71" s="1795">
        <f t="shared" si="3"/>
        <v>5</v>
      </c>
      <c r="N71" s="2050"/>
      <c r="O71" s="2050">
        <v>65</v>
      </c>
      <c r="P71" s="404"/>
      <c r="Q71" s="2051"/>
      <c r="R71" s="367"/>
      <c r="S71" s="367"/>
      <c r="T71" s="367"/>
      <c r="U71" s="367"/>
    </row>
    <row r="72" spans="1:21" ht="12.6" customHeight="1">
      <c r="A72" s="903">
        <v>43550</v>
      </c>
      <c r="B72" s="370">
        <v>43522</v>
      </c>
      <c r="C72" s="364">
        <v>43550</v>
      </c>
      <c r="D72" s="364">
        <v>43550</v>
      </c>
      <c r="E72" s="355" t="s">
        <v>3335</v>
      </c>
      <c r="F72" s="353" t="s">
        <v>14904</v>
      </c>
      <c r="G72" s="353" t="s">
        <v>14905</v>
      </c>
      <c r="H72" s="353"/>
      <c r="I72" s="353"/>
      <c r="J72" s="348" t="s">
        <v>2034</v>
      </c>
      <c r="K72" s="353"/>
      <c r="L72" s="613">
        <f t="shared" si="2"/>
        <v>28</v>
      </c>
      <c r="M72" s="1795">
        <f t="shared" si="3"/>
        <v>19</v>
      </c>
      <c r="N72" s="404"/>
      <c r="O72" s="2050">
        <v>58</v>
      </c>
      <c r="P72" s="353"/>
      <c r="Q72" s="353"/>
      <c r="R72" s="353"/>
      <c r="S72" s="353"/>
      <c r="T72" s="353"/>
      <c r="U72" s="353"/>
    </row>
    <row r="73" spans="1:21" ht="12.6" customHeight="1">
      <c r="A73" s="903">
        <v>43556</v>
      </c>
      <c r="B73" s="377">
        <v>43528</v>
      </c>
      <c r="C73" s="364">
        <v>43557</v>
      </c>
      <c r="D73" s="364">
        <v>43557</v>
      </c>
      <c r="E73" s="355" t="s">
        <v>3335</v>
      </c>
      <c r="F73" s="353" t="s">
        <v>14906</v>
      </c>
      <c r="G73" s="353" t="s">
        <v>14907</v>
      </c>
      <c r="H73" s="353"/>
      <c r="I73" s="353"/>
      <c r="J73" s="8" t="s">
        <v>3001</v>
      </c>
      <c r="K73" s="2049"/>
      <c r="L73" s="613">
        <f t="shared" si="2"/>
        <v>28</v>
      </c>
      <c r="M73" s="1795">
        <f t="shared" si="3"/>
        <v>19</v>
      </c>
      <c r="N73" s="2050"/>
      <c r="O73" s="2050">
        <v>4</v>
      </c>
      <c r="P73" s="404"/>
      <c r="Q73" s="2051"/>
      <c r="R73" s="367"/>
      <c r="S73" s="367"/>
      <c r="T73" s="367"/>
      <c r="U73" s="367"/>
    </row>
    <row r="74" spans="1:21" ht="12.6" customHeight="1">
      <c r="A74" s="903">
        <v>43500</v>
      </c>
      <c r="B74" s="2053">
        <v>43473</v>
      </c>
      <c r="C74" s="904">
        <v>43501</v>
      </c>
      <c r="D74" s="904">
        <v>43504</v>
      </c>
      <c r="E74" s="367" t="s">
        <v>3335</v>
      </c>
      <c r="F74" s="404" t="s">
        <v>12693</v>
      </c>
      <c r="G74" s="404" t="s">
        <v>14908</v>
      </c>
      <c r="H74" s="353"/>
      <c r="I74" s="404"/>
      <c r="J74" s="665" t="s">
        <v>2039</v>
      </c>
      <c r="K74" s="2049"/>
      <c r="L74" s="613">
        <f t="shared" si="2"/>
        <v>27</v>
      </c>
      <c r="M74" s="1795">
        <f t="shared" si="3"/>
        <v>18</v>
      </c>
      <c r="N74" s="2050"/>
      <c r="O74" s="2050">
        <v>14</v>
      </c>
      <c r="P74" s="404"/>
      <c r="Q74" s="2051"/>
      <c r="R74" s="367"/>
      <c r="S74" s="367"/>
      <c r="T74" s="367"/>
      <c r="U74" s="367"/>
    </row>
    <row r="75" spans="1:21" ht="12.6" customHeight="1">
      <c r="A75" s="903">
        <v>43669</v>
      </c>
      <c r="B75" s="383">
        <v>43648</v>
      </c>
      <c r="C75" s="364">
        <v>43662</v>
      </c>
      <c r="D75" s="364">
        <v>43679</v>
      </c>
      <c r="E75" s="355" t="s">
        <v>3335</v>
      </c>
      <c r="F75" s="353" t="s">
        <v>14909</v>
      </c>
      <c r="G75" s="22" t="s">
        <v>14910</v>
      </c>
      <c r="H75" s="2073" t="s">
        <v>3577</v>
      </c>
      <c r="I75" s="22"/>
      <c r="J75" s="353" t="s">
        <v>2034</v>
      </c>
      <c r="K75" s="353" t="s">
        <v>12427</v>
      </c>
      <c r="L75" s="613">
        <f t="shared" si="2"/>
        <v>21</v>
      </c>
      <c r="M75" s="1795">
        <f t="shared" si="3"/>
        <v>14</v>
      </c>
      <c r="N75" s="2050"/>
      <c r="O75" s="2050">
        <v>35</v>
      </c>
      <c r="P75" s="2"/>
      <c r="Q75" s="2051"/>
      <c r="R75" s="367"/>
      <c r="S75" s="367"/>
      <c r="T75" s="367"/>
      <c r="U75" s="367"/>
    </row>
    <row r="76" spans="1:21" ht="12.6" customHeight="1">
      <c r="A76" s="903">
        <v>43560</v>
      </c>
      <c r="B76" s="377">
        <v>43536</v>
      </c>
      <c r="C76" s="364">
        <v>43567</v>
      </c>
      <c r="D76" s="364">
        <v>43567</v>
      </c>
      <c r="E76" s="355" t="s">
        <v>3334</v>
      </c>
      <c r="F76" s="353" t="s">
        <v>14911</v>
      </c>
      <c r="G76" s="353" t="s">
        <v>14912</v>
      </c>
      <c r="H76" s="353"/>
      <c r="I76" s="353"/>
      <c r="J76" s="348" t="s">
        <v>3001</v>
      </c>
      <c r="K76" s="2049"/>
      <c r="L76" s="613">
        <f t="shared" si="2"/>
        <v>24</v>
      </c>
      <c r="M76" s="1795">
        <f t="shared" si="3"/>
        <v>17</v>
      </c>
      <c r="N76" s="2050"/>
      <c r="O76" s="2050">
        <v>33</v>
      </c>
      <c r="P76" s="404"/>
      <c r="Q76" s="355"/>
      <c r="R76" s="355"/>
      <c r="S76" s="355"/>
      <c r="T76" s="355"/>
      <c r="U76" s="355"/>
    </row>
    <row r="77" spans="1:21" ht="12.6" customHeight="1">
      <c r="A77" s="903">
        <v>43585</v>
      </c>
      <c r="B77" s="1050">
        <v>43570</v>
      </c>
      <c r="C77" s="932">
        <v>43585</v>
      </c>
      <c r="D77" s="932">
        <v>43600</v>
      </c>
      <c r="E77" s="349" t="s">
        <v>3334</v>
      </c>
      <c r="F77" s="353" t="s">
        <v>14911</v>
      </c>
      <c r="G77" s="424" t="s">
        <v>14913</v>
      </c>
      <c r="H77" s="424"/>
      <c r="I77" s="424"/>
      <c r="J77" s="589" t="s">
        <v>2034</v>
      </c>
      <c r="K77" s="2049"/>
      <c r="L77" s="613">
        <f t="shared" si="2"/>
        <v>15</v>
      </c>
      <c r="M77" s="1795">
        <f t="shared" si="3"/>
        <v>10</v>
      </c>
      <c r="N77" s="353"/>
      <c r="O77" s="2050">
        <v>49</v>
      </c>
      <c r="P77" s="404"/>
      <c r="Q77" s="2051"/>
      <c r="R77" s="367"/>
      <c r="S77" s="367"/>
      <c r="T77" s="367"/>
      <c r="U77" s="367"/>
    </row>
    <row r="78" spans="1:21" ht="12.6" customHeight="1">
      <c r="A78" s="903">
        <v>43523</v>
      </c>
      <c r="B78" s="910">
        <v>43516</v>
      </c>
      <c r="C78" s="904">
        <v>43523</v>
      </c>
      <c r="D78" s="904">
        <v>43523</v>
      </c>
      <c r="E78" s="367" t="s">
        <v>3334</v>
      </c>
      <c r="F78" s="404" t="s">
        <v>14914</v>
      </c>
      <c r="G78" s="404" t="s">
        <v>14915</v>
      </c>
      <c r="H78" s="353"/>
      <c r="I78" s="404"/>
      <c r="J78" s="665" t="s">
        <v>2034</v>
      </c>
      <c r="K78" s="2049"/>
      <c r="L78" s="613">
        <f t="shared" si="2"/>
        <v>7</v>
      </c>
      <c r="M78" s="1795">
        <f t="shared" si="3"/>
        <v>4</v>
      </c>
      <c r="N78" s="2050"/>
      <c r="O78" s="2050">
        <v>45</v>
      </c>
      <c r="P78" s="404"/>
      <c r="Q78" s="367"/>
      <c r="R78" s="367"/>
      <c r="S78" s="367"/>
      <c r="T78" s="367"/>
      <c r="U78" s="367"/>
    </row>
    <row r="79" spans="1:21" ht="12.6" customHeight="1">
      <c r="A79" s="903">
        <v>43650</v>
      </c>
      <c r="B79" s="381">
        <v>43641</v>
      </c>
      <c r="C79" s="364">
        <v>43644</v>
      </c>
      <c r="D79" s="364">
        <v>43644</v>
      </c>
      <c r="E79" s="355" t="s">
        <v>3334</v>
      </c>
      <c r="F79" s="353" t="s">
        <v>14916</v>
      </c>
      <c r="G79" s="353" t="s">
        <v>14917</v>
      </c>
      <c r="H79" s="353"/>
      <c r="I79" s="353"/>
      <c r="J79" s="348" t="s">
        <v>2033</v>
      </c>
      <c r="K79" s="353" t="s">
        <v>2888</v>
      </c>
      <c r="L79" s="613">
        <f t="shared" si="2"/>
        <v>9</v>
      </c>
      <c r="M79" s="1795">
        <f t="shared" si="3"/>
        <v>6</v>
      </c>
      <c r="N79" s="2050"/>
      <c r="O79" s="2050">
        <v>49</v>
      </c>
      <c r="P79" s="353"/>
      <c r="Q79" s="2"/>
      <c r="R79" s="2"/>
      <c r="S79" s="2"/>
      <c r="T79" s="2"/>
      <c r="U79" s="2"/>
    </row>
    <row r="80" spans="1:21" ht="12.6" customHeight="1">
      <c r="A80" s="903">
        <v>43689</v>
      </c>
      <c r="B80" s="383">
        <v>43662</v>
      </c>
      <c r="C80" s="364">
        <v>43693</v>
      </c>
      <c r="D80" s="932">
        <v>43693</v>
      </c>
      <c r="E80" s="355" t="s">
        <v>3335</v>
      </c>
      <c r="F80" s="353" t="s">
        <v>14918</v>
      </c>
      <c r="G80" s="22" t="s">
        <v>14919</v>
      </c>
      <c r="H80" s="22"/>
      <c r="I80" s="22"/>
      <c r="J80" s="353" t="s">
        <v>2034</v>
      </c>
      <c r="K80" s="2049"/>
      <c r="L80" s="613">
        <f t="shared" si="2"/>
        <v>27</v>
      </c>
      <c r="M80" s="1795">
        <f t="shared" si="3"/>
        <v>18</v>
      </c>
      <c r="N80" s="2050"/>
      <c r="O80" s="2050">
        <v>67</v>
      </c>
      <c r="P80" s="404"/>
      <c r="Q80" s="2051"/>
      <c r="R80" s="367"/>
      <c r="S80" s="367"/>
      <c r="T80" s="367"/>
      <c r="U80" s="367"/>
    </row>
    <row r="81" spans="1:21" ht="12.6" customHeight="1">
      <c r="A81" s="903">
        <v>43655</v>
      </c>
      <c r="B81" s="381">
        <v>43643</v>
      </c>
      <c r="C81" s="364">
        <v>43656</v>
      </c>
      <c r="D81" s="364">
        <v>43656</v>
      </c>
      <c r="E81" s="355" t="s">
        <v>3335</v>
      </c>
      <c r="F81" s="353" t="s">
        <v>14920</v>
      </c>
      <c r="G81" s="22" t="s">
        <v>14921</v>
      </c>
      <c r="H81" s="22"/>
      <c r="I81" s="22"/>
      <c r="J81" s="353" t="s">
        <v>2035</v>
      </c>
      <c r="K81" s="353"/>
      <c r="L81" s="613">
        <f t="shared" si="2"/>
        <v>12</v>
      </c>
      <c r="M81" s="1795">
        <f t="shared" si="3"/>
        <v>7</v>
      </c>
      <c r="N81" s="2050"/>
      <c r="O81" s="2050">
        <v>58</v>
      </c>
      <c r="P81" s="353"/>
      <c r="Q81" s="2051"/>
      <c r="R81" s="367"/>
      <c r="S81" s="367"/>
      <c r="T81" s="367"/>
      <c r="U81" s="367"/>
    </row>
    <row r="82" spans="1:21" ht="12.6" customHeight="1">
      <c r="A82" s="903">
        <v>43691</v>
      </c>
      <c r="B82" s="383">
        <v>43668</v>
      </c>
      <c r="C82" s="364">
        <v>43699</v>
      </c>
      <c r="D82" s="364">
        <v>43699</v>
      </c>
      <c r="E82" s="355" t="s">
        <v>3334</v>
      </c>
      <c r="F82" s="353" t="s">
        <v>14922</v>
      </c>
      <c r="G82" s="353" t="s">
        <v>14923</v>
      </c>
      <c r="H82" s="353" t="s">
        <v>14924</v>
      </c>
      <c r="I82" s="353"/>
      <c r="J82" s="353" t="s">
        <v>2034</v>
      </c>
      <c r="K82" s="2049"/>
      <c r="L82" s="613">
        <f t="shared" si="2"/>
        <v>23</v>
      </c>
      <c r="M82" s="1795">
        <f t="shared" si="3"/>
        <v>16</v>
      </c>
      <c r="N82" s="2050"/>
      <c r="O82" s="2050">
        <v>70</v>
      </c>
      <c r="P82" s="404"/>
      <c r="Q82" s="367"/>
      <c r="R82" s="367"/>
      <c r="S82" s="367"/>
      <c r="T82" s="367"/>
      <c r="U82" s="367"/>
    </row>
    <row r="83" spans="1:21" ht="12.6" customHeight="1">
      <c r="A83" s="905">
        <v>43515</v>
      </c>
      <c r="B83" s="2063">
        <v>43486</v>
      </c>
      <c r="C83" s="905">
        <v>43516</v>
      </c>
      <c r="D83" s="905">
        <v>43517</v>
      </c>
      <c r="E83" s="367" t="s">
        <v>3334</v>
      </c>
      <c r="F83" s="404" t="s">
        <v>14925</v>
      </c>
      <c r="G83" s="404" t="s">
        <v>14926</v>
      </c>
      <c r="H83" s="353"/>
      <c r="I83" s="404"/>
      <c r="J83" s="665" t="s">
        <v>2042</v>
      </c>
      <c r="K83" s="2049"/>
      <c r="L83" s="613">
        <f t="shared" si="2"/>
        <v>29</v>
      </c>
      <c r="M83" s="1795">
        <f t="shared" si="3"/>
        <v>20</v>
      </c>
      <c r="N83" s="2050"/>
      <c r="O83" s="2050">
        <v>54</v>
      </c>
      <c r="P83" s="404"/>
      <c r="Q83" s="353"/>
      <c r="R83" s="353"/>
      <c r="S83" s="353"/>
      <c r="T83" s="353"/>
      <c r="U83" s="353"/>
    </row>
    <row r="84" spans="1:21" ht="12.6" customHeight="1">
      <c r="A84" s="905">
        <v>43578</v>
      </c>
      <c r="B84" s="1050">
        <v>43570</v>
      </c>
      <c r="C84" s="905">
        <v>43578</v>
      </c>
      <c r="D84" s="912">
        <v>43600</v>
      </c>
      <c r="E84" s="367" t="s">
        <v>3334</v>
      </c>
      <c r="F84" s="404" t="s">
        <v>12365</v>
      </c>
      <c r="G84" s="404" t="s">
        <v>14927</v>
      </c>
      <c r="H84" s="353" t="s">
        <v>3577</v>
      </c>
      <c r="I84" s="404"/>
      <c r="J84" s="665" t="s">
        <v>2042</v>
      </c>
      <c r="K84" s="2049"/>
      <c r="L84" s="613">
        <f t="shared" si="2"/>
        <v>8</v>
      </c>
      <c r="M84" s="1795">
        <f t="shared" si="3"/>
        <v>5</v>
      </c>
      <c r="N84" s="353"/>
      <c r="O84" s="2050">
        <v>46</v>
      </c>
      <c r="P84" s="404"/>
      <c r="Q84" s="2051"/>
      <c r="R84" s="367"/>
      <c r="S84" s="367"/>
      <c r="T84" s="367"/>
      <c r="U84" s="367"/>
    </row>
    <row r="85" spans="1:21" ht="12.6" customHeight="1">
      <c r="A85" s="903">
        <v>43671</v>
      </c>
      <c r="B85" s="383">
        <v>43669</v>
      </c>
      <c r="C85" s="364">
        <v>43676</v>
      </c>
      <c r="D85" s="364">
        <v>43676</v>
      </c>
      <c r="E85" s="355" t="s">
        <v>3334</v>
      </c>
      <c r="F85" s="353" t="s">
        <v>4258</v>
      </c>
      <c r="G85" s="22" t="s">
        <v>14928</v>
      </c>
      <c r="H85" s="22"/>
      <c r="I85" s="22"/>
      <c r="J85" s="353" t="s">
        <v>2033</v>
      </c>
      <c r="K85" s="353" t="s">
        <v>2039</v>
      </c>
      <c r="L85" s="613">
        <f t="shared" si="2"/>
        <v>2</v>
      </c>
      <c r="M85" s="1795">
        <f t="shared" si="3"/>
        <v>1</v>
      </c>
      <c r="N85" s="2050"/>
      <c r="O85" s="2050">
        <v>37</v>
      </c>
      <c r="P85" s="353"/>
      <c r="Q85" s="2051"/>
      <c r="R85" s="367"/>
      <c r="S85" s="367"/>
      <c r="T85" s="367"/>
      <c r="U85" s="367"/>
    </row>
    <row r="86" spans="1:21" ht="13.5" customHeight="1">
      <c r="A86" s="903">
        <v>43480</v>
      </c>
      <c r="B86" s="2053">
        <v>43479</v>
      </c>
      <c r="C86" s="904">
        <v>43479</v>
      </c>
      <c r="D86" s="904">
        <v>43480</v>
      </c>
      <c r="E86" s="367" t="s">
        <v>3335</v>
      </c>
      <c r="F86" s="2074" t="s">
        <v>2698</v>
      </c>
      <c r="G86" s="404" t="s">
        <v>14929</v>
      </c>
      <c r="H86" s="353"/>
      <c r="I86" s="404"/>
      <c r="J86" s="2062" t="s">
        <v>2039</v>
      </c>
      <c r="K86" s="2075"/>
      <c r="L86" s="613">
        <f t="shared" si="2"/>
        <v>1</v>
      </c>
      <c r="M86" s="1795">
        <f t="shared" si="3"/>
        <v>0</v>
      </c>
      <c r="N86" s="2050"/>
      <c r="O86" s="2050">
        <v>31</v>
      </c>
      <c r="P86" s="404"/>
      <c r="Q86" s="2051"/>
      <c r="R86" s="367"/>
      <c r="S86" s="367"/>
      <c r="T86" s="367"/>
      <c r="U86" s="367"/>
    </row>
    <row r="87" spans="1:21" ht="12.6" customHeight="1">
      <c r="A87" s="903">
        <v>43488</v>
      </c>
      <c r="B87" s="2053">
        <v>43483</v>
      </c>
      <c r="C87" s="904">
        <v>43490</v>
      </c>
      <c r="D87" s="904">
        <v>43490</v>
      </c>
      <c r="E87" s="367" t="s">
        <v>3334</v>
      </c>
      <c r="F87" s="2074" t="s">
        <v>2698</v>
      </c>
      <c r="G87" s="404" t="s">
        <v>14930</v>
      </c>
      <c r="H87" s="353"/>
      <c r="I87" s="404"/>
      <c r="J87" s="951" t="s">
        <v>2039</v>
      </c>
      <c r="K87" s="2049"/>
      <c r="L87" s="613">
        <f t="shared" si="2"/>
        <v>5</v>
      </c>
      <c r="M87" s="1795">
        <f t="shared" si="3"/>
        <v>2</v>
      </c>
      <c r="N87" s="404"/>
      <c r="O87" s="2050">
        <v>50</v>
      </c>
      <c r="P87" s="404"/>
      <c r="Q87" s="2051"/>
      <c r="R87" s="367"/>
      <c r="S87" s="367"/>
      <c r="T87" s="367"/>
      <c r="U87" s="367"/>
    </row>
    <row r="88" spans="1:21" ht="12.6" customHeight="1">
      <c r="A88" s="903">
        <v>43581</v>
      </c>
      <c r="B88" s="377">
        <v>43553</v>
      </c>
      <c r="C88" s="903">
        <v>43584</v>
      </c>
      <c r="D88" s="903">
        <v>43584</v>
      </c>
      <c r="E88" s="367" t="s">
        <v>3335</v>
      </c>
      <c r="F88" s="2074" t="s">
        <v>2698</v>
      </c>
      <c r="G88" s="404" t="s">
        <v>14931</v>
      </c>
      <c r="H88" s="353"/>
      <c r="I88" s="404"/>
      <c r="J88" s="665" t="s">
        <v>3001</v>
      </c>
      <c r="K88" s="353"/>
      <c r="L88" s="613">
        <f t="shared" si="2"/>
        <v>28</v>
      </c>
      <c r="M88" s="1795">
        <f t="shared" si="3"/>
        <v>19</v>
      </c>
      <c r="N88" s="2050"/>
      <c r="O88" s="2050">
        <v>71</v>
      </c>
      <c r="P88" s="353"/>
      <c r="Q88" s="353"/>
      <c r="R88" s="353"/>
      <c r="S88" s="353"/>
      <c r="T88" s="353"/>
      <c r="U88" s="353"/>
    </row>
    <row r="89" spans="1:21" ht="12.6" customHeight="1">
      <c r="A89" s="906">
        <v>43600</v>
      </c>
      <c r="B89" s="717">
        <v>43588</v>
      </c>
      <c r="C89" s="364">
        <v>43602</v>
      </c>
      <c r="D89" s="364">
        <v>43605</v>
      </c>
      <c r="E89" s="355" t="s">
        <v>3335</v>
      </c>
      <c r="F89" s="2076" t="s">
        <v>2698</v>
      </c>
      <c r="G89" s="353" t="s">
        <v>14932</v>
      </c>
      <c r="H89" s="353" t="s">
        <v>14933</v>
      </c>
      <c r="I89" s="353"/>
      <c r="J89" s="348" t="s">
        <v>2969</v>
      </c>
      <c r="K89" s="353"/>
      <c r="L89" s="613">
        <f t="shared" si="2"/>
        <v>12</v>
      </c>
      <c r="M89" s="1795">
        <f t="shared" si="3"/>
        <v>7</v>
      </c>
      <c r="N89" s="2050"/>
      <c r="O89" s="2050">
        <v>5</v>
      </c>
      <c r="P89" s="404"/>
      <c r="Q89" s="367"/>
      <c r="R89" s="367"/>
      <c r="S89" s="367"/>
      <c r="T89" s="367"/>
      <c r="U89" s="367"/>
    </row>
    <row r="90" spans="1:21" ht="15" customHeight="1">
      <c r="A90" s="903">
        <v>43696</v>
      </c>
      <c r="B90" s="384">
        <v>43692</v>
      </c>
      <c r="C90" s="364">
        <v>43698</v>
      </c>
      <c r="D90" s="364">
        <v>43698</v>
      </c>
      <c r="E90" s="355" t="s">
        <v>3335</v>
      </c>
      <c r="F90" s="2076" t="s">
        <v>2698</v>
      </c>
      <c r="G90" s="22" t="s">
        <v>14934</v>
      </c>
      <c r="H90" s="22"/>
      <c r="I90" s="22"/>
      <c r="J90" s="353" t="s">
        <v>2969</v>
      </c>
      <c r="K90" s="13"/>
      <c r="L90" s="613">
        <f t="shared" si="2"/>
        <v>4</v>
      </c>
      <c r="M90" s="1795">
        <f t="shared" si="3"/>
        <v>1</v>
      </c>
      <c r="N90" s="2050"/>
      <c r="O90" s="2050">
        <v>21</v>
      </c>
      <c r="P90" s="404"/>
      <c r="Q90" s="367"/>
      <c r="R90" s="367"/>
      <c r="S90" s="367"/>
      <c r="T90" s="367"/>
      <c r="U90" s="367"/>
    </row>
    <row r="91" spans="1:21" ht="12.6" customHeight="1">
      <c r="A91" s="954">
        <v>43482</v>
      </c>
      <c r="B91" s="2053">
        <v>43480</v>
      </c>
      <c r="C91" s="904">
        <v>43483</v>
      </c>
      <c r="D91" s="904">
        <v>43483</v>
      </c>
      <c r="E91" s="367" t="s">
        <v>3334</v>
      </c>
      <c r="F91" s="2076" t="s">
        <v>2698</v>
      </c>
      <c r="G91" s="404" t="s">
        <v>14935</v>
      </c>
      <c r="H91" s="353" t="s">
        <v>3770</v>
      </c>
      <c r="I91" s="2"/>
      <c r="J91" s="665" t="s">
        <v>2033</v>
      </c>
      <c r="K91" s="2075"/>
      <c r="L91" s="613">
        <f t="shared" si="2"/>
        <v>2</v>
      </c>
      <c r="M91" s="1795">
        <f t="shared" si="3"/>
        <v>1</v>
      </c>
      <c r="N91" s="2050"/>
      <c r="O91" s="2050">
        <v>35</v>
      </c>
      <c r="P91" s="2"/>
      <c r="Q91" s="2051"/>
      <c r="R91" s="367"/>
      <c r="S91" s="367"/>
      <c r="T91" s="367"/>
      <c r="U91" s="367"/>
    </row>
    <row r="92" spans="1:21" ht="12.6" customHeight="1">
      <c r="A92" s="903">
        <v>43717</v>
      </c>
      <c r="B92" s="750">
        <v>43717</v>
      </c>
      <c r="C92" s="364">
        <v>43718</v>
      </c>
      <c r="D92" s="364">
        <v>43718</v>
      </c>
      <c r="E92" s="355" t="s">
        <v>3334</v>
      </c>
      <c r="F92" s="2076" t="s">
        <v>14936</v>
      </c>
      <c r="G92" s="22" t="s">
        <v>14937</v>
      </c>
      <c r="H92" s="22"/>
      <c r="I92" s="22"/>
      <c r="J92" s="353" t="s">
        <v>2039</v>
      </c>
      <c r="K92" s="353"/>
      <c r="L92" s="613">
        <f t="shared" si="2"/>
        <v>0</v>
      </c>
      <c r="M92" s="1795">
        <f t="shared" si="3"/>
        <v>0</v>
      </c>
      <c r="N92" s="2050"/>
      <c r="O92" s="2050">
        <v>2</v>
      </c>
      <c r="P92" s="353"/>
      <c r="Q92" s="2051"/>
      <c r="R92" s="367"/>
      <c r="S92" s="367"/>
      <c r="T92" s="367"/>
      <c r="U92" s="367"/>
    </row>
    <row r="93" spans="1:21" ht="12.6" customHeight="1">
      <c r="A93" s="903">
        <v>43521</v>
      </c>
      <c r="B93" s="910">
        <v>43516</v>
      </c>
      <c r="C93" s="904">
        <v>43522</v>
      </c>
      <c r="D93" s="904">
        <v>43522</v>
      </c>
      <c r="E93" s="367" t="s">
        <v>3335</v>
      </c>
      <c r="F93" s="2074" t="s">
        <v>14938</v>
      </c>
      <c r="G93" s="404" t="s">
        <v>14939</v>
      </c>
      <c r="H93" s="353"/>
      <c r="I93" s="404"/>
      <c r="J93" s="665" t="s">
        <v>2039</v>
      </c>
      <c r="K93" s="2049"/>
      <c r="L93" s="613">
        <f t="shared" si="2"/>
        <v>5</v>
      </c>
      <c r="M93" s="1795">
        <f t="shared" si="3"/>
        <v>2</v>
      </c>
      <c r="N93" s="404"/>
      <c r="O93" s="2050">
        <v>43</v>
      </c>
      <c r="P93" s="404"/>
      <c r="Q93" s="2051"/>
      <c r="R93" s="367"/>
      <c r="S93" s="367"/>
      <c r="T93" s="367"/>
      <c r="U93" s="367"/>
    </row>
    <row r="94" spans="1:21" ht="12.6" customHeight="1">
      <c r="A94" s="903">
        <v>43682</v>
      </c>
      <c r="B94" s="384">
        <v>43678</v>
      </c>
      <c r="C94" s="364">
        <v>43709</v>
      </c>
      <c r="D94" s="364">
        <v>43709</v>
      </c>
      <c r="E94" s="355" t="s">
        <v>3334</v>
      </c>
      <c r="F94" s="353" t="s">
        <v>14940</v>
      </c>
      <c r="G94" s="22" t="s">
        <v>14941</v>
      </c>
      <c r="H94" s="22" t="s">
        <v>14942</v>
      </c>
      <c r="I94" s="22"/>
      <c r="J94" s="353" t="s">
        <v>3001</v>
      </c>
      <c r="K94" s="2049"/>
      <c r="L94" s="613">
        <f t="shared" si="2"/>
        <v>4</v>
      </c>
      <c r="M94" s="1795">
        <f t="shared" si="3"/>
        <v>1</v>
      </c>
      <c r="N94" s="2050"/>
      <c r="O94" s="2050">
        <v>2</v>
      </c>
      <c r="P94" s="404"/>
      <c r="Q94" s="2051"/>
      <c r="R94" s="367"/>
      <c r="S94" s="367"/>
      <c r="T94" s="367"/>
      <c r="U94" s="367"/>
    </row>
    <row r="95" spans="1:21" ht="12.6" customHeight="1">
      <c r="A95" s="903">
        <v>43696</v>
      </c>
      <c r="B95" s="384">
        <v>43678</v>
      </c>
      <c r="C95" s="364">
        <v>43709</v>
      </c>
      <c r="D95" s="364">
        <v>43709</v>
      </c>
      <c r="E95" s="355" t="s">
        <v>3334</v>
      </c>
      <c r="F95" s="353" t="s">
        <v>14940</v>
      </c>
      <c r="G95" s="22" t="s">
        <v>14941</v>
      </c>
      <c r="H95" s="22" t="s">
        <v>14943</v>
      </c>
      <c r="I95" s="22"/>
      <c r="J95" s="353" t="s">
        <v>3001</v>
      </c>
      <c r="K95" s="353"/>
      <c r="L95" s="613">
        <f t="shared" si="2"/>
        <v>18</v>
      </c>
      <c r="M95" s="1795">
        <f t="shared" si="3"/>
        <v>11</v>
      </c>
      <c r="N95" s="2050"/>
      <c r="O95" s="2050">
        <v>25</v>
      </c>
      <c r="P95" s="404"/>
      <c r="Q95" s="2051"/>
      <c r="R95" s="367"/>
      <c r="S95" s="367"/>
      <c r="T95" s="367"/>
      <c r="U95" s="367"/>
    </row>
    <row r="96" spans="1:21" ht="12.6" customHeight="1">
      <c r="A96" s="903">
        <v>43648</v>
      </c>
      <c r="B96" s="381">
        <v>43630</v>
      </c>
      <c r="C96" s="364">
        <v>43635</v>
      </c>
      <c r="D96" s="364">
        <v>43635</v>
      </c>
      <c r="E96" s="355" t="s">
        <v>3334</v>
      </c>
      <c r="F96" s="1813" t="s">
        <v>14944</v>
      </c>
      <c r="G96" s="22" t="s">
        <v>14945</v>
      </c>
      <c r="H96" s="22" t="s">
        <v>14946</v>
      </c>
      <c r="I96" s="22"/>
      <c r="J96" s="348" t="s">
        <v>3001</v>
      </c>
      <c r="K96" s="2049"/>
      <c r="L96" s="613">
        <f t="shared" si="2"/>
        <v>18</v>
      </c>
      <c r="M96" s="1795">
        <f t="shared" si="3"/>
        <v>11</v>
      </c>
      <c r="N96" s="2050"/>
      <c r="O96" s="2050">
        <v>38</v>
      </c>
      <c r="P96" s="404"/>
      <c r="Q96" s="2077"/>
      <c r="R96" s="2077"/>
      <c r="S96" s="2077"/>
      <c r="T96" s="2077"/>
      <c r="U96" s="2077"/>
    </row>
    <row r="97" spans="1:31" ht="12.6" customHeight="1">
      <c r="A97" s="906">
        <v>43647</v>
      </c>
      <c r="B97" s="381">
        <v>43620</v>
      </c>
      <c r="C97" s="364">
        <v>43647</v>
      </c>
      <c r="D97" s="364">
        <v>43647</v>
      </c>
      <c r="E97" s="355" t="s">
        <v>3334</v>
      </c>
      <c r="F97" s="1813" t="s">
        <v>14947</v>
      </c>
      <c r="G97" s="2078" t="s">
        <v>14948</v>
      </c>
      <c r="H97" s="2078"/>
      <c r="I97" s="2078"/>
      <c r="J97" s="1438" t="s">
        <v>2969</v>
      </c>
      <c r="K97" s="2049"/>
      <c r="L97" s="613">
        <f t="shared" si="2"/>
        <v>27</v>
      </c>
      <c r="M97" s="1795">
        <f t="shared" si="3"/>
        <v>18</v>
      </c>
      <c r="N97" s="2050"/>
      <c r="O97" s="2050">
        <v>37</v>
      </c>
      <c r="P97" s="404"/>
      <c r="Q97" s="353"/>
      <c r="R97" s="353"/>
      <c r="S97" s="353"/>
      <c r="T97" s="353"/>
      <c r="U97" s="353"/>
      <c r="V97" s="353"/>
      <c r="W97" s="353"/>
      <c r="X97" s="353"/>
      <c r="Y97" s="353"/>
      <c r="Z97" s="353"/>
      <c r="AA97" s="353"/>
      <c r="AB97" s="353"/>
      <c r="AC97" s="353"/>
      <c r="AD97" s="353"/>
      <c r="AE97" s="353"/>
    </row>
    <row r="98" spans="1:31" ht="17.25" customHeight="1">
      <c r="A98" s="903">
        <v>43647</v>
      </c>
      <c r="B98" s="381">
        <v>43620</v>
      </c>
      <c r="C98" s="364">
        <v>43647</v>
      </c>
      <c r="D98" s="364">
        <v>43647</v>
      </c>
      <c r="E98" s="355" t="s">
        <v>3334</v>
      </c>
      <c r="F98" s="1813" t="s">
        <v>14947</v>
      </c>
      <c r="G98" s="353" t="s">
        <v>14949</v>
      </c>
      <c r="H98" s="353"/>
      <c r="I98" s="353"/>
      <c r="J98" s="348" t="s">
        <v>2042</v>
      </c>
      <c r="K98" s="2049"/>
      <c r="L98" s="613">
        <f t="shared" si="2"/>
        <v>27</v>
      </c>
      <c r="M98" s="1795">
        <f t="shared" si="3"/>
        <v>18</v>
      </c>
      <c r="N98" s="2050"/>
      <c r="O98" s="2050">
        <v>41</v>
      </c>
      <c r="P98" s="404"/>
      <c r="Q98" s="367"/>
      <c r="R98" s="367"/>
      <c r="S98" s="367"/>
      <c r="T98" s="367"/>
      <c r="U98" s="367"/>
      <c r="V98" s="367"/>
      <c r="W98" s="367"/>
      <c r="X98" s="367"/>
      <c r="Y98" s="367"/>
      <c r="Z98" s="367"/>
      <c r="AA98" s="367"/>
      <c r="AB98" s="367"/>
      <c r="AC98" s="367"/>
      <c r="AD98" s="367"/>
      <c r="AE98" s="367"/>
    </row>
    <row r="99" spans="1:31" ht="12.6" customHeight="1">
      <c r="A99" s="905">
        <v>43511</v>
      </c>
      <c r="B99" s="2059">
        <v>43509</v>
      </c>
      <c r="C99" s="905">
        <v>43511</v>
      </c>
      <c r="D99" s="905">
        <v>43511</v>
      </c>
      <c r="E99" s="367" t="s">
        <v>3335</v>
      </c>
      <c r="F99" s="2079" t="s">
        <v>2753</v>
      </c>
      <c r="G99" s="404" t="s">
        <v>14950</v>
      </c>
      <c r="H99" s="353"/>
      <c r="I99" s="404"/>
      <c r="J99" s="665" t="s">
        <v>2042</v>
      </c>
      <c r="K99" s="2049"/>
      <c r="L99" s="613">
        <f t="shared" si="2"/>
        <v>2</v>
      </c>
      <c r="M99" s="1795">
        <f t="shared" si="3"/>
        <v>1</v>
      </c>
      <c r="N99" s="2050"/>
      <c r="O99" s="2050">
        <v>26</v>
      </c>
      <c r="P99" s="404"/>
      <c r="Q99" s="2051"/>
      <c r="R99" s="367"/>
      <c r="S99" s="367"/>
      <c r="T99" s="367"/>
      <c r="U99" s="367"/>
      <c r="V99" s="367"/>
      <c r="W99" s="2052"/>
      <c r="X99" s="367"/>
      <c r="Y99" s="367"/>
      <c r="Z99" s="367"/>
      <c r="AA99" s="367"/>
      <c r="AB99" s="367"/>
      <c r="AC99" s="367"/>
      <c r="AD99" s="367"/>
      <c r="AE99" s="367"/>
    </row>
    <row r="100" spans="1:31" ht="12.6" customHeight="1">
      <c r="A100" s="903">
        <v>43546</v>
      </c>
      <c r="B100" s="913">
        <v>43539</v>
      </c>
      <c r="C100" s="904">
        <v>43546</v>
      </c>
      <c r="D100" s="2080">
        <v>43546</v>
      </c>
      <c r="E100" s="367" t="s">
        <v>3335</v>
      </c>
      <c r="F100" s="2079" t="s">
        <v>2753</v>
      </c>
      <c r="G100" s="404" t="s">
        <v>14951</v>
      </c>
      <c r="H100" s="353" t="s">
        <v>14952</v>
      </c>
      <c r="I100" s="404"/>
      <c r="J100" s="951" t="s">
        <v>3001</v>
      </c>
      <c r="K100" s="2049"/>
      <c r="L100" s="613">
        <f t="shared" si="2"/>
        <v>7</v>
      </c>
      <c r="M100" s="1795">
        <f t="shared" si="3"/>
        <v>4</v>
      </c>
      <c r="N100" s="2050"/>
      <c r="O100" s="2050">
        <v>43</v>
      </c>
      <c r="P100" s="404"/>
      <c r="Q100" s="2051"/>
      <c r="R100" s="367"/>
      <c r="S100" s="367"/>
      <c r="T100" s="367"/>
      <c r="U100" s="367"/>
      <c r="V100" s="367"/>
      <c r="W100" s="2052"/>
      <c r="X100" s="367"/>
      <c r="Y100" s="367"/>
      <c r="Z100" s="367"/>
      <c r="AA100" s="367"/>
      <c r="AB100" s="367"/>
      <c r="AC100" s="367"/>
      <c r="AD100" s="367"/>
      <c r="AE100" s="367"/>
    </row>
    <row r="101" spans="1:31" ht="12.6" customHeight="1">
      <c r="A101" s="904">
        <v>43567</v>
      </c>
      <c r="B101" s="2081">
        <v>43560</v>
      </c>
      <c r="C101" s="905">
        <v>43573</v>
      </c>
      <c r="D101" s="905">
        <v>43573</v>
      </c>
      <c r="E101" s="367" t="s">
        <v>3334</v>
      </c>
      <c r="F101" s="2079" t="s">
        <v>2753</v>
      </c>
      <c r="G101" s="404" t="s">
        <v>14953</v>
      </c>
      <c r="H101" s="353" t="s">
        <v>14954</v>
      </c>
      <c r="I101" s="404"/>
      <c r="J101" s="665" t="s">
        <v>2969</v>
      </c>
      <c r="K101" s="353"/>
      <c r="L101" s="613">
        <f t="shared" si="2"/>
        <v>7</v>
      </c>
      <c r="M101" s="1795">
        <f t="shared" si="3"/>
        <v>4</v>
      </c>
      <c r="N101" s="353"/>
      <c r="O101" s="2050">
        <v>15</v>
      </c>
      <c r="P101" s="404"/>
      <c r="Q101" s="2051"/>
      <c r="R101" s="367"/>
      <c r="S101" s="367"/>
      <c r="T101" s="367"/>
      <c r="U101" s="367"/>
      <c r="V101" s="367"/>
      <c r="W101" s="2056"/>
      <c r="X101" s="367"/>
      <c r="Y101" s="367"/>
      <c r="Z101" s="367"/>
      <c r="AA101" s="367"/>
      <c r="AB101" s="367"/>
      <c r="AC101" s="367"/>
      <c r="AD101" s="367"/>
      <c r="AE101" s="367"/>
    </row>
    <row r="102" spans="1:31" ht="12.6" customHeight="1">
      <c r="A102" s="906">
        <v>43620</v>
      </c>
      <c r="B102" s="717">
        <v>43612</v>
      </c>
      <c r="C102" s="364">
        <v>43619</v>
      </c>
      <c r="D102" s="1397">
        <v>43619</v>
      </c>
      <c r="E102" s="355" t="s">
        <v>3335</v>
      </c>
      <c r="F102" s="2079" t="s">
        <v>2753</v>
      </c>
      <c r="G102" s="22" t="s">
        <v>14955</v>
      </c>
      <c r="H102" s="22" t="s">
        <v>14867</v>
      </c>
      <c r="I102" s="353"/>
      <c r="J102" s="8" t="s">
        <v>2035</v>
      </c>
      <c r="K102" s="2049"/>
      <c r="L102" s="613">
        <f t="shared" si="2"/>
        <v>8</v>
      </c>
      <c r="M102" s="1795">
        <f t="shared" si="3"/>
        <v>5</v>
      </c>
      <c r="N102" s="2050"/>
      <c r="O102" s="2050">
        <v>48</v>
      </c>
      <c r="P102" s="404"/>
      <c r="Q102" s="2051"/>
      <c r="R102" s="367"/>
      <c r="S102" s="367"/>
      <c r="T102" s="367"/>
      <c r="U102" s="367"/>
      <c r="V102" s="367"/>
      <c r="W102" s="2052"/>
      <c r="X102" s="367"/>
      <c r="Y102" s="367"/>
      <c r="Z102" s="367"/>
      <c r="AA102" s="367"/>
      <c r="AB102" s="367"/>
      <c r="AC102" s="367"/>
      <c r="AD102" s="367"/>
      <c r="AE102" s="367"/>
    </row>
    <row r="103" spans="1:31" ht="12.6" customHeight="1">
      <c r="A103" s="903">
        <v>43490</v>
      </c>
      <c r="B103" s="2053">
        <v>43487</v>
      </c>
      <c r="C103" s="904">
        <v>43490</v>
      </c>
      <c r="D103" s="904">
        <v>43490</v>
      </c>
      <c r="E103" s="367" t="s">
        <v>3334</v>
      </c>
      <c r="F103" s="2079" t="s">
        <v>2753</v>
      </c>
      <c r="G103" s="404" t="s">
        <v>14956</v>
      </c>
      <c r="H103" s="353"/>
      <c r="I103" s="404"/>
      <c r="J103" s="665" t="s">
        <v>2969</v>
      </c>
      <c r="K103" s="2049"/>
      <c r="L103" s="613">
        <f t="shared" si="2"/>
        <v>3</v>
      </c>
      <c r="M103" s="1795">
        <f t="shared" si="3"/>
        <v>2</v>
      </c>
      <c r="N103" s="2050"/>
      <c r="O103" s="2050">
        <v>60</v>
      </c>
      <c r="P103" s="404"/>
      <c r="Q103" s="2051"/>
      <c r="R103" s="367"/>
      <c r="S103" s="367"/>
      <c r="T103" s="367"/>
      <c r="U103" s="367"/>
      <c r="V103" s="367"/>
      <c r="W103" s="2056"/>
      <c r="X103" s="367"/>
      <c r="Y103" s="367"/>
      <c r="Z103" s="367"/>
      <c r="AA103" s="367"/>
      <c r="AB103" s="367"/>
      <c r="AC103" s="367"/>
      <c r="AD103" s="367"/>
      <c r="AE103" s="367"/>
    </row>
    <row r="104" spans="1:31" ht="12.6" customHeight="1">
      <c r="A104" s="903">
        <v>43504</v>
      </c>
      <c r="B104" s="910">
        <v>43501</v>
      </c>
      <c r="C104" s="904">
        <v>43504</v>
      </c>
      <c r="D104" s="904">
        <v>43509</v>
      </c>
      <c r="E104" s="367" t="s">
        <v>3334</v>
      </c>
      <c r="F104" s="2079" t="s">
        <v>2753</v>
      </c>
      <c r="G104" s="404" t="s">
        <v>14957</v>
      </c>
      <c r="H104" s="353"/>
      <c r="I104" s="404"/>
      <c r="J104" s="665" t="s">
        <v>2039</v>
      </c>
      <c r="K104" s="2049"/>
      <c r="L104" s="613">
        <f t="shared" si="2"/>
        <v>3</v>
      </c>
      <c r="M104" s="1795">
        <f t="shared" si="3"/>
        <v>2</v>
      </c>
      <c r="N104" s="2050"/>
      <c r="O104" s="2050">
        <v>10</v>
      </c>
      <c r="P104" s="404"/>
      <c r="Q104" s="2051"/>
      <c r="R104" s="367"/>
      <c r="S104" s="367"/>
      <c r="T104" s="367"/>
      <c r="U104" s="367"/>
      <c r="V104" s="367"/>
      <c r="W104" s="2052"/>
      <c r="X104" s="367"/>
      <c r="Y104" s="367"/>
      <c r="Z104" s="367"/>
      <c r="AA104" s="367"/>
      <c r="AB104" s="367"/>
      <c r="AC104" s="367"/>
      <c r="AD104" s="367"/>
      <c r="AE104" s="367"/>
    </row>
    <row r="105" spans="1:31" ht="12.6" customHeight="1">
      <c r="A105" s="903">
        <v>43531</v>
      </c>
      <c r="B105" s="913">
        <v>43531</v>
      </c>
      <c r="C105" s="904">
        <v>43531</v>
      </c>
      <c r="D105" s="904">
        <v>43531</v>
      </c>
      <c r="E105" s="367" t="s">
        <v>3334</v>
      </c>
      <c r="F105" s="2079" t="s">
        <v>2753</v>
      </c>
      <c r="G105" s="404" t="s">
        <v>14958</v>
      </c>
      <c r="H105" s="353"/>
      <c r="I105" s="404"/>
      <c r="J105" s="665" t="s">
        <v>2039</v>
      </c>
      <c r="K105" s="404"/>
      <c r="L105" s="613">
        <f t="shared" si="2"/>
        <v>0</v>
      </c>
      <c r="M105" s="1795">
        <f t="shared" si="3"/>
        <v>0</v>
      </c>
      <c r="N105" s="2050"/>
      <c r="O105" s="2050">
        <v>21</v>
      </c>
      <c r="P105" s="404"/>
      <c r="Q105" s="2051"/>
      <c r="R105" s="367"/>
      <c r="S105" s="367"/>
      <c r="T105" s="367"/>
      <c r="U105" s="367"/>
      <c r="V105" s="367"/>
      <c r="W105" s="2056"/>
      <c r="X105" s="367"/>
      <c r="Y105" s="367"/>
      <c r="Z105" s="367"/>
      <c r="AA105" s="367"/>
      <c r="AB105" s="367"/>
      <c r="AC105" s="367"/>
      <c r="AD105" s="367"/>
      <c r="AE105" s="367"/>
    </row>
    <row r="106" spans="1:31" ht="12.6" customHeight="1">
      <c r="A106" s="906">
        <v>43621</v>
      </c>
      <c r="B106" s="717">
        <v>43615</v>
      </c>
      <c r="C106" s="364">
        <v>43627</v>
      </c>
      <c r="D106" s="364">
        <v>43628</v>
      </c>
      <c r="E106" s="355" t="s">
        <v>3334</v>
      </c>
      <c r="F106" s="1813" t="s">
        <v>2753</v>
      </c>
      <c r="G106" s="22" t="s">
        <v>14959</v>
      </c>
      <c r="H106" s="22"/>
      <c r="I106" s="22"/>
      <c r="J106" s="348" t="s">
        <v>2969</v>
      </c>
      <c r="K106" s="353"/>
      <c r="L106" s="613">
        <f t="shared" si="2"/>
        <v>6</v>
      </c>
      <c r="M106" s="1795">
        <f t="shared" si="3"/>
        <v>3</v>
      </c>
      <c r="N106" s="2050"/>
      <c r="O106" s="2050">
        <v>59</v>
      </c>
      <c r="P106" s="404"/>
      <c r="Q106" s="367"/>
      <c r="R106" s="367"/>
      <c r="S106" s="367"/>
      <c r="T106" s="367"/>
      <c r="U106" s="367"/>
      <c r="V106" s="367"/>
      <c r="W106" s="367"/>
      <c r="X106" s="367"/>
      <c r="Y106" s="367"/>
      <c r="Z106" s="367"/>
      <c r="AA106" s="367"/>
      <c r="AB106" s="367"/>
      <c r="AC106" s="367"/>
      <c r="AD106" s="367"/>
      <c r="AE106" s="367"/>
    </row>
    <row r="107" spans="1:31" ht="12.6" customHeight="1">
      <c r="A107" s="903">
        <v>43627</v>
      </c>
      <c r="B107" s="381">
        <v>43619</v>
      </c>
      <c r="C107" s="364">
        <v>43626</v>
      </c>
      <c r="D107" s="364">
        <v>43628</v>
      </c>
      <c r="E107" s="355" t="s">
        <v>3334</v>
      </c>
      <c r="F107" s="1813" t="s">
        <v>2753</v>
      </c>
      <c r="G107" s="353" t="s">
        <v>14960</v>
      </c>
      <c r="H107" s="353" t="s">
        <v>14961</v>
      </c>
      <c r="I107" s="353"/>
      <c r="J107" s="348" t="s">
        <v>2969</v>
      </c>
      <c r="K107" s="2049"/>
      <c r="L107" s="613">
        <f t="shared" si="2"/>
        <v>8</v>
      </c>
      <c r="M107" s="1795">
        <f t="shared" si="3"/>
        <v>5</v>
      </c>
      <c r="N107" s="2050"/>
      <c r="O107" s="2050">
        <v>1</v>
      </c>
      <c r="P107" s="2082" t="s">
        <v>2399</v>
      </c>
      <c r="Q107" s="367"/>
      <c r="R107" s="367"/>
      <c r="S107" s="367"/>
      <c r="T107" s="367"/>
      <c r="U107" s="367"/>
      <c r="V107" s="367"/>
      <c r="W107" s="367"/>
      <c r="X107" s="367"/>
      <c r="Y107" s="367"/>
      <c r="Z107" s="367"/>
      <c r="AA107" s="367"/>
      <c r="AB107" s="367"/>
      <c r="AC107" s="367"/>
      <c r="AD107" s="367"/>
      <c r="AE107" s="367"/>
    </row>
    <row r="108" spans="1:31" ht="12.6" customHeight="1">
      <c r="A108" s="906">
        <v>43651</v>
      </c>
      <c r="B108" s="383">
        <v>43650</v>
      </c>
      <c r="C108" s="364">
        <v>43651</v>
      </c>
      <c r="D108" s="364">
        <v>43651</v>
      </c>
      <c r="E108" s="355" t="s">
        <v>3334</v>
      </c>
      <c r="F108" s="1813" t="s">
        <v>2753</v>
      </c>
      <c r="G108" s="22" t="s">
        <v>14956</v>
      </c>
      <c r="H108" s="22" t="s">
        <v>14962</v>
      </c>
      <c r="I108" s="22"/>
      <c r="J108" s="348" t="s">
        <v>2969</v>
      </c>
      <c r="K108" s="353"/>
      <c r="L108" s="613">
        <f t="shared" si="2"/>
        <v>1</v>
      </c>
      <c r="M108" s="1795">
        <f t="shared" si="3"/>
        <v>0</v>
      </c>
      <c r="N108" s="2050"/>
      <c r="O108" s="2050">
        <v>3</v>
      </c>
      <c r="P108" s="404"/>
      <c r="Q108" s="367"/>
      <c r="R108" s="367"/>
      <c r="S108" s="367"/>
      <c r="T108" s="367"/>
      <c r="U108" s="367"/>
      <c r="V108" s="367"/>
      <c r="W108" s="367"/>
      <c r="X108" s="367"/>
      <c r="Y108" s="367"/>
      <c r="Z108" s="367"/>
      <c r="AA108" s="367"/>
      <c r="AB108" s="367"/>
      <c r="AC108" s="367"/>
      <c r="AD108" s="367"/>
      <c r="AE108" s="367"/>
    </row>
    <row r="109" spans="1:31" ht="12.6" customHeight="1">
      <c r="A109" s="903">
        <v>43679</v>
      </c>
      <c r="B109" s="383">
        <v>43670</v>
      </c>
      <c r="C109" s="364">
        <v>43672</v>
      </c>
      <c r="D109" s="364">
        <v>43677</v>
      </c>
      <c r="E109" s="355" t="s">
        <v>3334</v>
      </c>
      <c r="F109" s="1813" t="s">
        <v>2753</v>
      </c>
      <c r="G109" s="22" t="s">
        <v>14963</v>
      </c>
      <c r="H109" s="22" t="s">
        <v>3573</v>
      </c>
      <c r="I109" s="22"/>
      <c r="J109" s="353" t="s">
        <v>2033</v>
      </c>
      <c r="K109" s="353"/>
      <c r="L109" s="613">
        <f t="shared" si="2"/>
        <v>9</v>
      </c>
      <c r="M109" s="1795">
        <f t="shared" si="3"/>
        <v>6</v>
      </c>
      <c r="N109" s="2050"/>
      <c r="O109" s="2050">
        <v>54</v>
      </c>
      <c r="P109" s="353"/>
      <c r="Q109" s="2051"/>
      <c r="R109" s="367"/>
      <c r="S109" s="367"/>
      <c r="T109" s="367"/>
      <c r="U109" s="367"/>
      <c r="V109" s="367"/>
      <c r="W109" s="2056"/>
      <c r="X109" s="367"/>
      <c r="Y109" s="367"/>
      <c r="Z109" s="367"/>
      <c r="AA109" s="367"/>
      <c r="AB109" s="367"/>
      <c r="AC109" s="367"/>
      <c r="AD109" s="367"/>
      <c r="AE109" s="367"/>
    </row>
    <row r="110" spans="1:31" ht="12.6" customHeight="1">
      <c r="A110" s="903">
        <v>43627</v>
      </c>
      <c r="B110" s="381">
        <v>43627</v>
      </c>
      <c r="C110" s="364">
        <v>43630</v>
      </c>
      <c r="D110" s="364">
        <v>43633</v>
      </c>
      <c r="E110" s="355" t="s">
        <v>3335</v>
      </c>
      <c r="F110" s="1813" t="s">
        <v>2753</v>
      </c>
      <c r="G110" s="353" t="s">
        <v>14964</v>
      </c>
      <c r="H110" s="353" t="s">
        <v>12632</v>
      </c>
      <c r="I110" s="353"/>
      <c r="J110" s="348" t="s">
        <v>2969</v>
      </c>
      <c r="K110" s="2049"/>
      <c r="L110" s="613">
        <f t="shared" si="2"/>
        <v>0</v>
      </c>
      <c r="M110" s="1795">
        <f t="shared" si="3"/>
        <v>0</v>
      </c>
      <c r="N110" s="2050"/>
      <c r="O110" s="2050">
        <v>16</v>
      </c>
      <c r="P110" s="353"/>
      <c r="Q110" s="2083">
        <f>AVERAGE($L$325:$L$574)</f>
        <v>15.194174757281553</v>
      </c>
      <c r="R110" s="927">
        <f>COUNT($B$325:$B$574)</f>
        <v>206</v>
      </c>
      <c r="S110" s="927">
        <f>COUNTIF($E$325:$E$574,$S$1)</f>
        <v>131</v>
      </c>
      <c r="T110" s="927">
        <f>COUNTIF($E$325:$E$574,$T$1)</f>
        <v>75</v>
      </c>
      <c r="U110" s="927">
        <f>R110-S110-T110</f>
        <v>0</v>
      </c>
      <c r="V110" s="926"/>
      <c r="W110" s="2084">
        <f t="shared" ref="W110:AD110" si="4">COUNTIF($J$325:$J$574, W$1)</f>
        <v>35</v>
      </c>
      <c r="X110" s="2084">
        <f t="shared" si="4"/>
        <v>21</v>
      </c>
      <c r="Y110" s="2084">
        <f t="shared" si="4"/>
        <v>32</v>
      </c>
      <c r="Z110" s="2084">
        <f t="shared" si="4"/>
        <v>17</v>
      </c>
      <c r="AA110" s="2084">
        <f t="shared" si="4"/>
        <v>49</v>
      </c>
      <c r="AB110" s="2084">
        <f t="shared" si="4"/>
        <v>33</v>
      </c>
      <c r="AC110" s="2084">
        <f t="shared" si="4"/>
        <v>17</v>
      </c>
      <c r="AD110" s="2084">
        <f t="shared" si="4"/>
        <v>2</v>
      </c>
      <c r="AE110" s="729">
        <f>SUM(W110:AD110)</f>
        <v>206</v>
      </c>
    </row>
    <row r="111" spans="1:31" ht="12.6" customHeight="1">
      <c r="A111" s="906">
        <v>43627</v>
      </c>
      <c r="B111" s="381">
        <v>43627</v>
      </c>
      <c r="C111" s="364">
        <v>43630</v>
      </c>
      <c r="D111" s="364">
        <v>43633</v>
      </c>
      <c r="E111" s="355" t="s">
        <v>3335</v>
      </c>
      <c r="F111" s="1813" t="s">
        <v>2753</v>
      </c>
      <c r="G111" s="353" t="s">
        <v>14964</v>
      </c>
      <c r="H111" s="353" t="s">
        <v>12632</v>
      </c>
      <c r="I111" s="353"/>
      <c r="J111" s="348" t="s">
        <v>2969</v>
      </c>
      <c r="K111" s="353"/>
      <c r="L111" s="613">
        <f t="shared" si="2"/>
        <v>0</v>
      </c>
      <c r="M111" s="1795">
        <f t="shared" si="3"/>
        <v>0</v>
      </c>
      <c r="N111" s="2050"/>
      <c r="O111" s="2050">
        <v>19</v>
      </c>
      <c r="P111" s="353"/>
      <c r="Q111" s="2051"/>
      <c r="R111" s="367"/>
      <c r="S111" s="367"/>
      <c r="T111" s="367"/>
      <c r="U111" s="367"/>
      <c r="V111" s="367"/>
      <c r="W111" s="2052"/>
      <c r="X111" s="367"/>
      <c r="Y111" s="367"/>
      <c r="Z111" s="367"/>
      <c r="AA111" s="367"/>
      <c r="AB111" s="367"/>
      <c r="AC111" s="367"/>
      <c r="AD111" s="367"/>
      <c r="AE111" s="367"/>
    </row>
    <row r="112" spans="1:31" ht="12.6" customHeight="1">
      <c r="A112" s="903">
        <v>43493</v>
      </c>
      <c r="B112" s="2053">
        <v>43473</v>
      </c>
      <c r="C112" s="904">
        <v>43490</v>
      </c>
      <c r="D112" s="904">
        <v>43490</v>
      </c>
      <c r="E112" s="367" t="s">
        <v>3334</v>
      </c>
      <c r="F112" s="2079" t="s">
        <v>3613</v>
      </c>
      <c r="G112" s="404" t="s">
        <v>14965</v>
      </c>
      <c r="H112" s="353"/>
      <c r="I112" s="404"/>
      <c r="J112" s="951" t="s">
        <v>2033</v>
      </c>
      <c r="K112" s="2085"/>
      <c r="L112" s="613">
        <f t="shared" si="2"/>
        <v>20</v>
      </c>
      <c r="M112" s="1795">
        <f t="shared" si="3"/>
        <v>13</v>
      </c>
      <c r="N112" s="2050"/>
      <c r="O112" s="2050">
        <v>15</v>
      </c>
      <c r="P112" s="2086"/>
      <c r="Q112" s="353"/>
      <c r="R112" s="353"/>
      <c r="S112" s="353"/>
      <c r="T112" s="353"/>
      <c r="U112" s="353"/>
      <c r="V112" s="353"/>
      <c r="W112" s="353"/>
      <c r="X112" s="353"/>
      <c r="Y112" s="353"/>
      <c r="Z112" s="353"/>
      <c r="AA112" s="353"/>
      <c r="AB112" s="353"/>
      <c r="AC112" s="353"/>
      <c r="AD112" s="353"/>
      <c r="AE112" s="353"/>
    </row>
    <row r="113" spans="1:21" ht="12.6" customHeight="1">
      <c r="A113" s="903">
        <v>43503</v>
      </c>
      <c r="B113" s="2053">
        <v>43493</v>
      </c>
      <c r="C113" s="904">
        <v>43508</v>
      </c>
      <c r="D113" s="904">
        <v>43508</v>
      </c>
      <c r="E113" s="367" t="s">
        <v>3334</v>
      </c>
      <c r="F113" s="2079" t="s">
        <v>3613</v>
      </c>
      <c r="G113" s="404" t="s">
        <v>14966</v>
      </c>
      <c r="H113" s="353" t="s">
        <v>3573</v>
      </c>
      <c r="I113" s="404"/>
      <c r="J113" s="665" t="s">
        <v>2033</v>
      </c>
      <c r="K113" s="2049"/>
      <c r="L113" s="613">
        <f t="shared" si="2"/>
        <v>10</v>
      </c>
      <c r="M113" s="1795">
        <f t="shared" si="3"/>
        <v>7</v>
      </c>
      <c r="N113" s="2050"/>
      <c r="O113" s="2050">
        <v>76</v>
      </c>
      <c r="P113" s="404"/>
      <c r="Q113" s="2051"/>
      <c r="R113" s="367"/>
      <c r="S113" s="367"/>
      <c r="T113" s="367"/>
      <c r="U113" s="367"/>
    </row>
    <row r="114" spans="1:21" ht="12.6" customHeight="1">
      <c r="A114" s="903">
        <v>43697</v>
      </c>
      <c r="B114" s="384">
        <v>43696</v>
      </c>
      <c r="C114" s="364">
        <v>43697</v>
      </c>
      <c r="D114" s="364">
        <v>43697</v>
      </c>
      <c r="E114" s="355" t="s">
        <v>3334</v>
      </c>
      <c r="F114" s="1813" t="s">
        <v>3613</v>
      </c>
      <c r="G114" s="22" t="s">
        <v>14967</v>
      </c>
      <c r="H114" s="22"/>
      <c r="I114" s="22"/>
      <c r="J114" s="353" t="s">
        <v>2033</v>
      </c>
      <c r="K114" s="353"/>
      <c r="L114" s="613">
        <f t="shared" si="2"/>
        <v>1</v>
      </c>
      <c r="M114" s="1795">
        <f t="shared" si="3"/>
        <v>0</v>
      </c>
      <c r="O114" s="2050">
        <v>27</v>
      </c>
      <c r="P114" s="353"/>
      <c r="Q114" s="2051"/>
      <c r="R114" s="367"/>
      <c r="S114" s="367"/>
      <c r="T114" s="367"/>
      <c r="U114" s="367"/>
    </row>
    <row r="115" spans="1:21" ht="12.6" customHeight="1">
      <c r="A115" s="2058">
        <v>43537</v>
      </c>
      <c r="B115" s="2087">
        <v>43531</v>
      </c>
      <c r="C115" s="912">
        <v>43550</v>
      </c>
      <c r="D115" s="912">
        <v>43550</v>
      </c>
      <c r="E115" s="367" t="s">
        <v>3334</v>
      </c>
      <c r="F115" s="2079" t="s">
        <v>12526</v>
      </c>
      <c r="G115" s="404" t="s">
        <v>14968</v>
      </c>
      <c r="H115" s="353"/>
      <c r="I115" s="404" t="s">
        <v>2039</v>
      </c>
      <c r="J115" s="665" t="s">
        <v>2042</v>
      </c>
      <c r="K115" s="2049"/>
      <c r="L115" s="613">
        <f t="shared" si="2"/>
        <v>6</v>
      </c>
      <c r="M115" s="1795">
        <f t="shared" si="3"/>
        <v>3</v>
      </c>
      <c r="N115" s="2050"/>
      <c r="O115" s="2050">
        <v>22</v>
      </c>
      <c r="P115" s="404"/>
      <c r="Q115" s="342"/>
      <c r="R115" s="342"/>
      <c r="S115" s="342"/>
      <c r="T115" s="342"/>
      <c r="U115" s="342"/>
    </row>
    <row r="116" spans="1:21" ht="12.6" customHeight="1">
      <c r="A116" s="903">
        <v>43556</v>
      </c>
      <c r="B116" s="377">
        <v>43528</v>
      </c>
      <c r="C116" s="364">
        <v>43552</v>
      </c>
      <c r="D116" s="364">
        <v>43556</v>
      </c>
      <c r="E116" s="355" t="s">
        <v>3334</v>
      </c>
      <c r="F116" s="1813" t="s">
        <v>14969</v>
      </c>
      <c r="G116" s="353" t="s">
        <v>14970</v>
      </c>
      <c r="H116" s="353"/>
      <c r="I116" s="353"/>
      <c r="J116" s="348" t="s">
        <v>2039</v>
      </c>
      <c r="K116" s="353"/>
      <c r="L116" s="613">
        <f t="shared" si="2"/>
        <v>28</v>
      </c>
      <c r="M116" s="1795">
        <f t="shared" si="3"/>
        <v>19</v>
      </c>
      <c r="N116" s="2050"/>
      <c r="O116" s="2050">
        <v>6</v>
      </c>
      <c r="P116" s="353"/>
      <c r="Q116" s="2051"/>
      <c r="R116" s="367"/>
      <c r="S116" s="367"/>
      <c r="T116" s="367"/>
      <c r="U116" s="367"/>
    </row>
    <row r="117" spans="1:21" ht="12.6" customHeight="1">
      <c r="A117" s="905">
        <v>43578</v>
      </c>
      <c r="B117" s="1050">
        <v>43570</v>
      </c>
      <c r="C117" s="713">
        <v>43578</v>
      </c>
      <c r="D117" s="364">
        <v>43578</v>
      </c>
      <c r="E117" s="355" t="s">
        <v>3334</v>
      </c>
      <c r="F117" s="1813" t="s">
        <v>14971</v>
      </c>
      <c r="G117" s="353" t="s">
        <v>14972</v>
      </c>
      <c r="H117" s="353"/>
      <c r="I117" s="353"/>
      <c r="J117" s="348" t="s">
        <v>2035</v>
      </c>
      <c r="K117" s="2049"/>
      <c r="L117" s="613">
        <f t="shared" si="2"/>
        <v>8</v>
      </c>
      <c r="M117" s="1795">
        <f t="shared" si="3"/>
        <v>5</v>
      </c>
      <c r="N117" s="2050"/>
      <c r="O117" s="2050">
        <v>47</v>
      </c>
      <c r="P117" s="404"/>
      <c r="Q117" s="353"/>
      <c r="R117" s="353"/>
      <c r="S117" s="353"/>
      <c r="T117" s="353"/>
      <c r="U117" s="353"/>
    </row>
    <row r="118" spans="1:21" ht="12.6" customHeight="1">
      <c r="A118" s="903">
        <v>43480</v>
      </c>
      <c r="B118" s="2053">
        <v>43473</v>
      </c>
      <c r="C118" s="904">
        <v>43480</v>
      </c>
      <c r="D118" s="904">
        <v>43479</v>
      </c>
      <c r="E118" s="367" t="s">
        <v>3334</v>
      </c>
      <c r="F118" s="2079" t="s">
        <v>3337</v>
      </c>
      <c r="G118" s="404" t="s">
        <v>14973</v>
      </c>
      <c r="H118" s="353" t="s">
        <v>3573</v>
      </c>
      <c r="I118" s="404"/>
      <c r="J118" s="665" t="s">
        <v>2033</v>
      </c>
      <c r="K118" s="2049"/>
      <c r="L118" s="613">
        <f t="shared" si="2"/>
        <v>7</v>
      </c>
      <c r="M118" s="1795">
        <f t="shared" si="3"/>
        <v>4</v>
      </c>
      <c r="N118" s="2050"/>
      <c r="O118" s="2050">
        <v>16</v>
      </c>
      <c r="P118" s="404"/>
      <c r="Q118" s="2051"/>
      <c r="R118" s="367"/>
      <c r="S118" s="367"/>
      <c r="T118" s="367"/>
      <c r="U118" s="367"/>
    </row>
    <row r="119" spans="1:21" ht="12.6" customHeight="1">
      <c r="A119" s="906">
        <v>43480</v>
      </c>
      <c r="B119" s="2053">
        <v>43479</v>
      </c>
      <c r="C119" s="904">
        <v>43483</v>
      </c>
      <c r="D119" s="904">
        <v>43483</v>
      </c>
      <c r="E119" s="367" t="s">
        <v>3334</v>
      </c>
      <c r="F119" s="2079" t="s">
        <v>3337</v>
      </c>
      <c r="G119" s="404" t="s">
        <v>14974</v>
      </c>
      <c r="H119" s="353" t="s">
        <v>12664</v>
      </c>
      <c r="I119" s="404"/>
      <c r="J119" s="665" t="s">
        <v>2033</v>
      </c>
      <c r="K119" s="2049"/>
      <c r="L119" s="613">
        <f t="shared" si="2"/>
        <v>1</v>
      </c>
      <c r="M119" s="1795">
        <f t="shared" si="3"/>
        <v>0</v>
      </c>
      <c r="N119" s="2050"/>
      <c r="O119" s="2050">
        <v>32</v>
      </c>
      <c r="P119" s="404"/>
      <c r="Q119" s="355"/>
      <c r="R119" s="355"/>
      <c r="S119" s="355"/>
      <c r="T119" s="355"/>
      <c r="U119" s="355"/>
    </row>
    <row r="120" spans="1:21" ht="12.6" customHeight="1">
      <c r="A120" s="903">
        <v>43510</v>
      </c>
      <c r="B120" s="910">
        <v>43497</v>
      </c>
      <c r="C120" s="904">
        <v>43509</v>
      </c>
      <c r="D120" s="904">
        <v>43510</v>
      </c>
      <c r="E120" s="367" t="s">
        <v>3334</v>
      </c>
      <c r="F120" s="2079" t="s">
        <v>3337</v>
      </c>
      <c r="G120" s="404" t="s">
        <v>14975</v>
      </c>
      <c r="H120" s="353" t="s">
        <v>3573</v>
      </c>
      <c r="I120" s="404"/>
      <c r="J120" s="665" t="s">
        <v>2033</v>
      </c>
      <c r="K120" s="2049"/>
      <c r="L120" s="613">
        <f t="shared" si="2"/>
        <v>13</v>
      </c>
      <c r="M120" s="1795">
        <f t="shared" si="3"/>
        <v>8</v>
      </c>
      <c r="N120" s="2050"/>
      <c r="O120" s="2050">
        <v>2</v>
      </c>
      <c r="P120" s="404"/>
      <c r="Q120" s="2051"/>
      <c r="R120" s="367"/>
      <c r="S120" s="367"/>
      <c r="T120" s="367"/>
      <c r="U120" s="367"/>
    </row>
    <row r="121" spans="1:21" ht="12.6" customHeight="1">
      <c r="A121" s="903">
        <v>43565</v>
      </c>
      <c r="B121" s="1050">
        <v>43557</v>
      </c>
      <c r="C121" s="364">
        <v>43563</v>
      </c>
      <c r="D121" s="364">
        <v>43563</v>
      </c>
      <c r="E121" s="355" t="s">
        <v>3334</v>
      </c>
      <c r="F121" s="1813" t="s">
        <v>3337</v>
      </c>
      <c r="G121" s="353" t="s">
        <v>14976</v>
      </c>
      <c r="H121" s="353"/>
      <c r="I121" s="353"/>
      <c r="J121" s="348" t="s">
        <v>2033</v>
      </c>
      <c r="K121" s="353"/>
      <c r="L121" s="613">
        <f t="shared" si="2"/>
        <v>8</v>
      </c>
      <c r="M121" s="1795">
        <f t="shared" si="3"/>
        <v>5</v>
      </c>
      <c r="N121" s="353"/>
      <c r="O121" s="2050">
        <v>4</v>
      </c>
      <c r="P121" s="353"/>
      <c r="Q121" s="367"/>
      <c r="R121" s="367"/>
      <c r="S121" s="367"/>
      <c r="T121" s="367"/>
      <c r="U121" s="367"/>
    </row>
    <row r="122" spans="1:21" ht="12.6" customHeight="1">
      <c r="A122" s="903">
        <v>43566</v>
      </c>
      <c r="B122" s="1050">
        <v>43563</v>
      </c>
      <c r="C122" s="364">
        <v>43563</v>
      </c>
      <c r="D122" s="364">
        <v>43567</v>
      </c>
      <c r="E122" s="355" t="s">
        <v>3334</v>
      </c>
      <c r="F122" s="1813" t="s">
        <v>3337</v>
      </c>
      <c r="G122" s="353" t="s">
        <v>14977</v>
      </c>
      <c r="H122" s="353"/>
      <c r="I122" s="353"/>
      <c r="J122" s="348" t="s">
        <v>2033</v>
      </c>
      <c r="K122" s="353"/>
      <c r="L122" s="613">
        <f t="shared" si="2"/>
        <v>3</v>
      </c>
      <c r="M122" s="1795">
        <f t="shared" si="3"/>
        <v>2</v>
      </c>
      <c r="N122" s="353"/>
      <c r="O122" s="2050">
        <v>23</v>
      </c>
      <c r="P122" s="353"/>
      <c r="Q122" s="367"/>
      <c r="R122" s="367"/>
      <c r="S122" s="367"/>
      <c r="T122" s="367"/>
      <c r="U122" s="367"/>
    </row>
    <row r="123" spans="1:21" ht="12.6" customHeight="1">
      <c r="A123" s="906">
        <v>43655</v>
      </c>
      <c r="B123" s="383">
        <v>43651</v>
      </c>
      <c r="C123" s="364">
        <v>43663</v>
      </c>
      <c r="D123" s="364">
        <v>43663</v>
      </c>
      <c r="E123" s="355" t="s">
        <v>3334</v>
      </c>
      <c r="F123" s="1813" t="s">
        <v>3337</v>
      </c>
      <c r="G123" s="353" t="s">
        <v>14978</v>
      </c>
      <c r="H123" s="353"/>
      <c r="I123" s="353"/>
      <c r="J123" s="353" t="s">
        <v>2969</v>
      </c>
      <c r="K123" s="353"/>
      <c r="L123" s="613">
        <f t="shared" si="2"/>
        <v>4</v>
      </c>
      <c r="M123" s="1795">
        <f t="shared" si="3"/>
        <v>1</v>
      </c>
      <c r="N123" s="2050"/>
      <c r="O123" s="2050">
        <v>7</v>
      </c>
      <c r="P123" s="404"/>
      <c r="Q123" s="367"/>
      <c r="R123" s="367"/>
      <c r="S123" s="367"/>
      <c r="T123" s="367"/>
      <c r="U123" s="367"/>
    </row>
    <row r="124" spans="1:21" ht="12.6" customHeight="1">
      <c r="A124" s="903">
        <v>43678</v>
      </c>
      <c r="B124" s="383">
        <v>43663</v>
      </c>
      <c r="C124" s="364">
        <v>43696</v>
      </c>
      <c r="D124" s="364">
        <v>43696</v>
      </c>
      <c r="E124" s="355" t="s">
        <v>3334</v>
      </c>
      <c r="F124" s="1813" t="s">
        <v>3337</v>
      </c>
      <c r="G124" s="353" t="s">
        <v>14979</v>
      </c>
      <c r="H124" s="353" t="s">
        <v>14980</v>
      </c>
      <c r="I124" s="353"/>
      <c r="J124" s="353" t="s">
        <v>2033</v>
      </c>
      <c r="K124" s="353"/>
      <c r="L124" s="613">
        <f t="shared" si="2"/>
        <v>15</v>
      </c>
      <c r="M124" s="1795">
        <f t="shared" si="3"/>
        <v>10</v>
      </c>
      <c r="N124" s="2050"/>
      <c r="O124" s="2050">
        <v>49</v>
      </c>
      <c r="P124" s="353"/>
      <c r="Q124" s="355"/>
      <c r="R124" s="355"/>
      <c r="S124" s="355"/>
      <c r="T124" s="355"/>
      <c r="U124" s="355"/>
    </row>
    <row r="125" spans="1:21" ht="12.6" customHeight="1">
      <c r="A125" s="954">
        <v>43682</v>
      </c>
      <c r="B125" s="383">
        <v>43669</v>
      </c>
      <c r="C125" s="364">
        <v>43689</v>
      </c>
      <c r="D125" s="364">
        <v>43689</v>
      </c>
      <c r="E125" s="355" t="s">
        <v>3334</v>
      </c>
      <c r="F125" s="1813" t="s">
        <v>3337</v>
      </c>
      <c r="G125" s="353" t="s">
        <v>14981</v>
      </c>
      <c r="H125" s="353" t="s">
        <v>14982</v>
      </c>
      <c r="I125" s="353" t="s">
        <v>2969</v>
      </c>
      <c r="J125" s="353" t="s">
        <v>2033</v>
      </c>
      <c r="K125" s="353"/>
      <c r="L125" s="613">
        <f t="shared" si="2"/>
        <v>13</v>
      </c>
      <c r="M125" s="1795">
        <f t="shared" si="3"/>
        <v>8</v>
      </c>
      <c r="N125" s="2050"/>
      <c r="O125" s="2050">
        <v>57</v>
      </c>
      <c r="P125" s="353"/>
      <c r="Q125" s="355"/>
      <c r="R125" s="355"/>
      <c r="S125" s="355"/>
      <c r="T125" s="355"/>
      <c r="U125" s="355"/>
    </row>
    <row r="126" spans="1:21" ht="12.6" customHeight="1">
      <c r="A126" s="903">
        <v>43693</v>
      </c>
      <c r="B126" s="383">
        <v>43665</v>
      </c>
      <c r="C126" s="364">
        <v>43686</v>
      </c>
      <c r="D126" s="364">
        <v>43686</v>
      </c>
      <c r="E126" s="355" t="s">
        <v>3334</v>
      </c>
      <c r="F126" s="1813" t="s">
        <v>3337</v>
      </c>
      <c r="G126" s="353" t="s">
        <v>14983</v>
      </c>
      <c r="H126" s="353" t="s">
        <v>14984</v>
      </c>
      <c r="I126" s="353"/>
      <c r="J126" s="353" t="s">
        <v>2033</v>
      </c>
      <c r="K126" s="353" t="s">
        <v>2888</v>
      </c>
      <c r="L126" s="613">
        <f t="shared" si="2"/>
        <v>28</v>
      </c>
      <c r="M126" s="1795">
        <f t="shared" si="3"/>
        <v>19</v>
      </c>
      <c r="N126" s="2050"/>
      <c r="O126" s="2050">
        <v>66</v>
      </c>
      <c r="P126" s="353"/>
      <c r="Q126" s="2051"/>
      <c r="R126" s="367"/>
      <c r="S126" s="367"/>
      <c r="T126" s="367"/>
      <c r="U126" s="367"/>
    </row>
    <row r="127" spans="1:21" ht="15.6" customHeight="1">
      <c r="A127" s="903">
        <v>43711</v>
      </c>
      <c r="B127" s="384">
        <v>43696</v>
      </c>
      <c r="C127" s="364">
        <v>43727</v>
      </c>
      <c r="D127" s="364">
        <v>43727</v>
      </c>
      <c r="E127" s="355" t="s">
        <v>3334</v>
      </c>
      <c r="F127" s="1813" t="s">
        <v>3337</v>
      </c>
      <c r="G127" s="353" t="s">
        <v>14985</v>
      </c>
      <c r="H127" s="353"/>
      <c r="I127" s="353"/>
      <c r="J127" s="353" t="s">
        <v>2969</v>
      </c>
      <c r="K127" s="13"/>
      <c r="L127" s="613">
        <f t="shared" si="2"/>
        <v>15</v>
      </c>
      <c r="M127" s="1795">
        <f t="shared" si="3"/>
        <v>10</v>
      </c>
      <c r="N127" s="1841"/>
      <c r="O127" s="2050">
        <v>50</v>
      </c>
      <c r="P127" s="404"/>
      <c r="Q127" s="353"/>
      <c r="R127" s="353"/>
      <c r="S127" s="353"/>
      <c r="T127" s="353"/>
      <c r="U127" s="353"/>
    </row>
    <row r="128" spans="1:21" ht="12.6" customHeight="1">
      <c r="A128" s="903">
        <v>43713</v>
      </c>
      <c r="B128" s="384">
        <v>43684</v>
      </c>
      <c r="C128" s="364">
        <v>43716</v>
      </c>
      <c r="D128" s="364">
        <v>43716</v>
      </c>
      <c r="E128" s="355" t="s">
        <v>3334</v>
      </c>
      <c r="F128" s="1813" t="s">
        <v>3337</v>
      </c>
      <c r="G128" s="22" t="s">
        <v>14986</v>
      </c>
      <c r="H128" s="22"/>
      <c r="I128" s="22"/>
      <c r="J128" s="353" t="s">
        <v>2033</v>
      </c>
      <c r="K128" s="353"/>
      <c r="L128" s="613">
        <f t="shared" si="2"/>
        <v>29</v>
      </c>
      <c r="M128" s="1795">
        <f t="shared" si="3"/>
        <v>20</v>
      </c>
      <c r="N128" s="2050"/>
      <c r="O128" s="2050">
        <v>52</v>
      </c>
      <c r="P128" s="353"/>
      <c r="Q128" s="353"/>
      <c r="R128" s="353"/>
      <c r="S128" s="353"/>
      <c r="T128" s="353"/>
      <c r="U128" s="353"/>
    </row>
    <row r="129" spans="1:21" ht="12.6" customHeight="1">
      <c r="A129" s="906">
        <v>43644</v>
      </c>
      <c r="B129" s="381">
        <v>43623</v>
      </c>
      <c r="C129" s="364">
        <v>43643</v>
      </c>
      <c r="D129" s="364">
        <v>43643</v>
      </c>
      <c r="E129" s="355" t="s">
        <v>3334</v>
      </c>
      <c r="F129" s="1813" t="s">
        <v>3337</v>
      </c>
      <c r="G129" s="22" t="s">
        <v>14987</v>
      </c>
      <c r="H129" s="22" t="s">
        <v>12664</v>
      </c>
      <c r="I129" s="22" t="s">
        <v>2035</v>
      </c>
      <c r="J129" s="348" t="s">
        <v>2033</v>
      </c>
      <c r="K129" s="2049"/>
      <c r="L129" s="613">
        <f t="shared" si="2"/>
        <v>21</v>
      </c>
      <c r="M129" s="1795">
        <f t="shared" si="3"/>
        <v>14</v>
      </c>
      <c r="N129" s="2050"/>
      <c r="O129" s="2050">
        <v>31</v>
      </c>
      <c r="P129" s="353"/>
      <c r="Q129" s="353"/>
      <c r="R129" s="353"/>
      <c r="S129" s="353"/>
      <c r="T129" s="353"/>
      <c r="U129" s="353"/>
    </row>
    <row r="130" spans="1:21" ht="12.6" customHeight="1">
      <c r="A130" s="903">
        <v>43634</v>
      </c>
      <c r="B130" s="381">
        <v>43626</v>
      </c>
      <c r="C130" s="364">
        <v>43656</v>
      </c>
      <c r="D130" s="364">
        <v>43656</v>
      </c>
      <c r="E130" s="355" t="s">
        <v>3334</v>
      </c>
      <c r="F130" s="1813" t="s">
        <v>3337</v>
      </c>
      <c r="G130" s="353" t="s">
        <v>14988</v>
      </c>
      <c r="H130" s="353" t="s">
        <v>14989</v>
      </c>
      <c r="I130" s="353"/>
      <c r="J130" s="348" t="s">
        <v>2033</v>
      </c>
      <c r="K130" s="353"/>
      <c r="L130" s="613">
        <f t="shared" ref="L130:L193" si="5">(A130-B130)</f>
        <v>8</v>
      </c>
      <c r="M130" s="1795">
        <f t="shared" ref="M130:M193" si="6">NETWORKDAYS(B130,A130,A130:B130)</f>
        <v>5</v>
      </c>
      <c r="N130" s="2050"/>
      <c r="O130" s="2050">
        <v>11</v>
      </c>
      <c r="P130" s="353"/>
      <c r="Q130" s="2051"/>
      <c r="R130" s="367"/>
      <c r="S130" s="367"/>
      <c r="T130" s="367"/>
      <c r="U130" s="367"/>
    </row>
    <row r="131" spans="1:21" ht="12.6" customHeight="1">
      <c r="A131" s="906">
        <v>43635</v>
      </c>
      <c r="B131" s="381">
        <v>43626</v>
      </c>
      <c r="C131" s="364">
        <v>43634</v>
      </c>
      <c r="D131" s="364">
        <v>43634</v>
      </c>
      <c r="E131" s="355" t="s">
        <v>3334</v>
      </c>
      <c r="F131" s="1813" t="s">
        <v>3337</v>
      </c>
      <c r="G131" s="353" t="s">
        <v>14990</v>
      </c>
      <c r="H131" s="353"/>
      <c r="I131" s="353"/>
      <c r="J131" s="348" t="s">
        <v>2033</v>
      </c>
      <c r="K131" s="353" t="s">
        <v>2888</v>
      </c>
      <c r="L131" s="613">
        <f t="shared" si="5"/>
        <v>9</v>
      </c>
      <c r="M131" s="1795">
        <f t="shared" si="6"/>
        <v>6</v>
      </c>
      <c r="N131" s="2050"/>
      <c r="O131" s="2050">
        <v>12</v>
      </c>
      <c r="P131" s="353"/>
      <c r="Q131" s="353"/>
      <c r="R131" s="353"/>
      <c r="S131" s="353"/>
      <c r="T131" s="353"/>
      <c r="U131" s="353"/>
    </row>
    <row r="132" spans="1:21" ht="12.6" customHeight="1">
      <c r="A132" s="903">
        <v>43643</v>
      </c>
      <c r="B132" s="381">
        <v>43635</v>
      </c>
      <c r="C132" s="364">
        <v>43647</v>
      </c>
      <c r="D132" s="364">
        <v>43647</v>
      </c>
      <c r="E132" s="355" t="s">
        <v>3334</v>
      </c>
      <c r="F132" s="1813" t="s">
        <v>3337</v>
      </c>
      <c r="G132" s="353" t="s">
        <v>14991</v>
      </c>
      <c r="H132" s="353" t="s">
        <v>3660</v>
      </c>
      <c r="I132" s="353"/>
      <c r="J132" s="348" t="s">
        <v>2969</v>
      </c>
      <c r="K132" s="2049"/>
      <c r="L132" s="613">
        <f t="shared" si="5"/>
        <v>8</v>
      </c>
      <c r="M132" s="1795">
        <f t="shared" si="6"/>
        <v>5</v>
      </c>
      <c r="N132" s="2050"/>
      <c r="O132" s="2050">
        <v>28</v>
      </c>
      <c r="P132" s="353"/>
      <c r="Q132" s="2051"/>
      <c r="R132" s="367"/>
      <c r="S132" s="367"/>
      <c r="T132" s="367"/>
      <c r="U132" s="367"/>
    </row>
    <row r="133" spans="1:21" ht="12.6" customHeight="1">
      <c r="A133" s="903">
        <v>43643</v>
      </c>
      <c r="B133" s="381">
        <v>43635</v>
      </c>
      <c r="C133" s="364">
        <v>43647</v>
      </c>
      <c r="D133" s="364">
        <v>43647</v>
      </c>
      <c r="E133" s="355" t="s">
        <v>3334</v>
      </c>
      <c r="F133" s="1813" t="s">
        <v>3337</v>
      </c>
      <c r="G133" s="353" t="s">
        <v>14992</v>
      </c>
      <c r="H133" s="353" t="s">
        <v>3660</v>
      </c>
      <c r="I133" s="353"/>
      <c r="J133" s="348" t="s">
        <v>2969</v>
      </c>
      <c r="K133" s="2049"/>
      <c r="L133" s="613">
        <f t="shared" si="5"/>
        <v>8</v>
      </c>
      <c r="M133" s="1795">
        <f t="shared" si="6"/>
        <v>5</v>
      </c>
      <c r="N133" s="2050"/>
      <c r="O133" s="2050">
        <v>29</v>
      </c>
      <c r="P133" s="353"/>
      <c r="Q133" s="353"/>
      <c r="R133" s="353"/>
      <c r="S133" s="353"/>
      <c r="T133" s="353"/>
      <c r="U133" s="353"/>
    </row>
    <row r="134" spans="1:21" ht="12.6" customHeight="1">
      <c r="A134" s="903">
        <v>43648</v>
      </c>
      <c r="B134" s="381">
        <v>43643</v>
      </c>
      <c r="C134" s="903">
        <v>43648</v>
      </c>
      <c r="D134" s="903">
        <v>43648</v>
      </c>
      <c r="E134" s="367" t="s">
        <v>3334</v>
      </c>
      <c r="F134" s="2079" t="s">
        <v>3337</v>
      </c>
      <c r="G134" s="404" t="s">
        <v>14993</v>
      </c>
      <c r="H134" s="353"/>
      <c r="I134" s="404"/>
      <c r="J134" s="665" t="s">
        <v>2969</v>
      </c>
      <c r="K134" s="2"/>
      <c r="L134" s="613">
        <f t="shared" si="5"/>
        <v>5</v>
      </c>
      <c r="M134" s="1795">
        <f t="shared" si="6"/>
        <v>2</v>
      </c>
      <c r="N134" s="2050"/>
      <c r="O134" s="2050">
        <v>40</v>
      </c>
      <c r="P134" s="404"/>
      <c r="Q134" s="353"/>
      <c r="R134" s="353"/>
      <c r="S134" s="353"/>
      <c r="T134" s="353"/>
      <c r="U134" s="353"/>
    </row>
    <row r="135" spans="1:21" ht="12.6" customHeight="1">
      <c r="A135" s="903">
        <v>43649</v>
      </c>
      <c r="B135" s="381">
        <v>43643</v>
      </c>
      <c r="C135" s="364">
        <v>43674</v>
      </c>
      <c r="D135" s="364">
        <v>43675</v>
      </c>
      <c r="E135" s="355" t="s">
        <v>3334</v>
      </c>
      <c r="F135" s="1813" t="s">
        <v>3337</v>
      </c>
      <c r="G135" s="353" t="s">
        <v>14994</v>
      </c>
      <c r="H135" s="353"/>
      <c r="I135" s="353"/>
      <c r="J135" s="348" t="s">
        <v>2969</v>
      </c>
      <c r="K135" s="353"/>
      <c r="L135" s="613">
        <f t="shared" si="5"/>
        <v>6</v>
      </c>
      <c r="M135" s="1795">
        <f t="shared" si="6"/>
        <v>3</v>
      </c>
      <c r="N135" s="2050"/>
      <c r="O135" s="2050">
        <v>48</v>
      </c>
      <c r="P135" s="404"/>
      <c r="Q135" s="2051"/>
      <c r="R135" s="367"/>
      <c r="S135" s="367"/>
      <c r="T135" s="367"/>
      <c r="U135" s="367"/>
    </row>
    <row r="136" spans="1:21" ht="12.6" customHeight="1">
      <c r="A136" s="903">
        <v>43693</v>
      </c>
      <c r="B136" s="384">
        <v>43684</v>
      </c>
      <c r="C136" s="364">
        <v>43720</v>
      </c>
      <c r="D136" s="364">
        <v>43720</v>
      </c>
      <c r="E136" s="355" t="s">
        <v>3334</v>
      </c>
      <c r="F136" s="1813" t="s">
        <v>3337</v>
      </c>
      <c r="G136" s="22" t="s">
        <v>14995</v>
      </c>
      <c r="H136" s="22" t="s">
        <v>14832</v>
      </c>
      <c r="I136" s="22"/>
      <c r="J136" s="353" t="s">
        <v>2033</v>
      </c>
      <c r="K136" s="353" t="s">
        <v>2888</v>
      </c>
      <c r="L136" s="613">
        <f t="shared" si="5"/>
        <v>9</v>
      </c>
      <c r="M136" s="1795">
        <f t="shared" si="6"/>
        <v>6</v>
      </c>
      <c r="N136" s="2050"/>
      <c r="O136" s="2050">
        <v>20</v>
      </c>
      <c r="P136" s="353"/>
      <c r="Q136" s="2051"/>
      <c r="R136" s="367"/>
      <c r="S136" s="367"/>
      <c r="T136" s="367"/>
      <c r="U136" s="367"/>
    </row>
    <row r="137" spans="1:21" ht="12.6" customHeight="1">
      <c r="A137" s="904">
        <v>43560</v>
      </c>
      <c r="B137" s="2081">
        <v>43558</v>
      </c>
      <c r="C137" s="904">
        <v>43560</v>
      </c>
      <c r="D137" s="904">
        <v>43560</v>
      </c>
      <c r="E137" s="367" t="s">
        <v>3334</v>
      </c>
      <c r="F137" s="2079" t="s">
        <v>3418</v>
      </c>
      <c r="G137" s="404" t="s">
        <v>14996</v>
      </c>
      <c r="H137" s="353" t="s">
        <v>14997</v>
      </c>
      <c r="I137" s="404"/>
      <c r="J137" s="665" t="s">
        <v>2042</v>
      </c>
      <c r="K137" s="2049"/>
      <c r="L137" s="613">
        <f t="shared" si="5"/>
        <v>2</v>
      </c>
      <c r="M137" s="1795">
        <f t="shared" si="6"/>
        <v>1</v>
      </c>
      <c r="N137" s="353"/>
      <c r="O137" s="2050">
        <v>8</v>
      </c>
      <c r="P137" s="404"/>
      <c r="Q137" s="2051"/>
      <c r="R137" s="367"/>
      <c r="S137" s="367"/>
      <c r="T137" s="367"/>
      <c r="U137" s="367"/>
    </row>
    <row r="138" spans="1:21" ht="12.6" customHeight="1">
      <c r="A138" s="903">
        <v>43658</v>
      </c>
      <c r="B138" s="383">
        <v>43655</v>
      </c>
      <c r="C138" s="364">
        <v>43662</v>
      </c>
      <c r="D138" s="364">
        <v>43662</v>
      </c>
      <c r="E138" s="355" t="s">
        <v>3334</v>
      </c>
      <c r="F138" s="1813" t="s">
        <v>3418</v>
      </c>
      <c r="G138" s="22" t="s">
        <v>14998</v>
      </c>
      <c r="H138" s="22"/>
      <c r="I138" s="22" t="s">
        <v>2039</v>
      </c>
      <c r="J138" s="353" t="s">
        <v>2033</v>
      </c>
      <c r="K138" s="353"/>
      <c r="L138" s="613">
        <f t="shared" si="5"/>
        <v>3</v>
      </c>
      <c r="M138" s="1795">
        <f t="shared" si="6"/>
        <v>2</v>
      </c>
      <c r="N138" s="2050"/>
      <c r="O138" s="2050">
        <v>11</v>
      </c>
      <c r="P138" s="353"/>
      <c r="Q138" s="2051"/>
      <c r="R138" s="367"/>
      <c r="S138" s="367"/>
      <c r="T138" s="367"/>
      <c r="U138" s="367"/>
    </row>
    <row r="139" spans="1:21" ht="12.6" customHeight="1">
      <c r="A139" s="903">
        <v>43670</v>
      </c>
      <c r="B139" s="383">
        <v>43668</v>
      </c>
      <c r="C139" s="903">
        <v>43685</v>
      </c>
      <c r="D139" s="903">
        <v>43685</v>
      </c>
      <c r="E139" s="367" t="s">
        <v>3334</v>
      </c>
      <c r="F139" s="1813" t="s">
        <v>3418</v>
      </c>
      <c r="G139" s="404" t="s">
        <v>14999</v>
      </c>
      <c r="H139" s="353"/>
      <c r="I139" s="404"/>
      <c r="J139" s="665" t="s">
        <v>2034</v>
      </c>
      <c r="K139" s="2049"/>
      <c r="L139" s="613">
        <f t="shared" si="5"/>
        <v>2</v>
      </c>
      <c r="M139" s="1795">
        <f t="shared" si="6"/>
        <v>1</v>
      </c>
      <c r="N139" s="2050"/>
      <c r="O139" s="2050">
        <v>33</v>
      </c>
      <c r="P139" s="404"/>
      <c r="Q139" s="353"/>
      <c r="R139" s="353"/>
      <c r="S139" s="353"/>
      <c r="T139" s="353"/>
      <c r="U139" s="353"/>
    </row>
    <row r="140" spans="1:21" ht="12.6" customHeight="1">
      <c r="A140" s="903">
        <v>43656</v>
      </c>
      <c r="B140" s="381">
        <v>43643</v>
      </c>
      <c r="C140" s="364">
        <v>43656</v>
      </c>
      <c r="D140" s="364">
        <v>43656</v>
      </c>
      <c r="E140" s="355" t="s">
        <v>3334</v>
      </c>
      <c r="F140" s="1813" t="s">
        <v>3418</v>
      </c>
      <c r="G140" s="22" t="s">
        <v>15000</v>
      </c>
      <c r="H140" s="22"/>
      <c r="I140" s="22"/>
      <c r="J140" s="353" t="s">
        <v>2042</v>
      </c>
      <c r="K140" s="353"/>
      <c r="L140" s="613">
        <f t="shared" si="5"/>
        <v>13</v>
      </c>
      <c r="M140" s="1795">
        <f t="shared" si="6"/>
        <v>8</v>
      </c>
      <c r="N140" s="2050"/>
      <c r="O140" s="2050">
        <v>59</v>
      </c>
      <c r="P140" s="353"/>
      <c r="Q140" s="2051"/>
      <c r="R140" s="367"/>
      <c r="S140" s="367"/>
      <c r="T140" s="367"/>
      <c r="U140" s="367"/>
    </row>
    <row r="141" spans="1:21" ht="12.6" customHeight="1">
      <c r="A141" s="905">
        <v>43580</v>
      </c>
      <c r="B141" s="2081">
        <v>43559</v>
      </c>
      <c r="C141" s="905">
        <v>43581</v>
      </c>
      <c r="D141" s="905">
        <v>43581</v>
      </c>
      <c r="E141" s="367" t="s">
        <v>3334</v>
      </c>
      <c r="F141" s="2079" t="s">
        <v>15001</v>
      </c>
      <c r="G141" s="404" t="s">
        <v>15002</v>
      </c>
      <c r="H141" s="353"/>
      <c r="I141" s="404"/>
      <c r="J141" s="665" t="s">
        <v>2042</v>
      </c>
      <c r="K141" s="2049"/>
      <c r="L141" s="613">
        <f t="shared" si="5"/>
        <v>21</v>
      </c>
      <c r="M141" s="1795">
        <f t="shared" si="6"/>
        <v>14</v>
      </c>
      <c r="N141" s="2050"/>
      <c r="O141" s="2050">
        <v>12</v>
      </c>
      <c r="P141" s="404"/>
      <c r="Q141" s="353"/>
      <c r="R141" s="353"/>
      <c r="S141" s="353"/>
      <c r="T141" s="353"/>
      <c r="U141" s="353"/>
    </row>
    <row r="142" spans="1:21" ht="15" customHeight="1">
      <c r="A142" s="906">
        <v>43682</v>
      </c>
      <c r="B142" s="383">
        <v>43671</v>
      </c>
      <c r="C142" s="364">
        <v>43684</v>
      </c>
      <c r="D142" s="364">
        <v>43684</v>
      </c>
      <c r="E142" s="355" t="s">
        <v>3334</v>
      </c>
      <c r="F142" s="1813" t="s">
        <v>12906</v>
      </c>
      <c r="G142" s="353" t="s">
        <v>15003</v>
      </c>
      <c r="H142" s="353" t="s">
        <v>15004</v>
      </c>
      <c r="I142" s="353"/>
      <c r="J142" s="353" t="s">
        <v>2969</v>
      </c>
      <c r="K142" s="13"/>
      <c r="L142" s="613">
        <f t="shared" si="5"/>
        <v>11</v>
      </c>
      <c r="M142" s="1795">
        <f t="shared" si="6"/>
        <v>6</v>
      </c>
      <c r="N142" s="2050"/>
      <c r="O142" s="2050">
        <v>58</v>
      </c>
      <c r="P142" s="404"/>
      <c r="Q142" s="2051"/>
      <c r="R142" s="367"/>
      <c r="S142" s="367"/>
      <c r="T142" s="367"/>
      <c r="U142" s="367"/>
    </row>
    <row r="143" spans="1:21" ht="12.6" customHeight="1">
      <c r="A143" s="905">
        <v>43522</v>
      </c>
      <c r="B143" s="2059">
        <v>43508</v>
      </c>
      <c r="C143" s="905">
        <v>43522</v>
      </c>
      <c r="D143" s="912">
        <v>43536</v>
      </c>
      <c r="E143" s="367" t="s">
        <v>3334</v>
      </c>
      <c r="F143" s="2079" t="s">
        <v>15005</v>
      </c>
      <c r="G143" s="404" t="s">
        <v>15006</v>
      </c>
      <c r="H143" s="353" t="s">
        <v>12424</v>
      </c>
      <c r="I143" s="404"/>
      <c r="J143" s="665" t="s">
        <v>2042</v>
      </c>
      <c r="K143" s="2049"/>
      <c r="L143" s="613">
        <f t="shared" si="5"/>
        <v>14</v>
      </c>
      <c r="M143" s="1795">
        <f t="shared" si="6"/>
        <v>9</v>
      </c>
      <c r="N143" s="2050"/>
      <c r="O143" s="2050">
        <v>21</v>
      </c>
      <c r="P143" s="404"/>
      <c r="Q143" s="353"/>
      <c r="R143" s="353"/>
      <c r="S143" s="353"/>
      <c r="T143" s="353"/>
      <c r="U143" s="353"/>
    </row>
    <row r="144" spans="1:21" ht="12.6" customHeight="1">
      <c r="A144" s="906">
        <v>43685</v>
      </c>
      <c r="B144" s="2088">
        <v>43672</v>
      </c>
      <c r="C144" s="904">
        <v>43686</v>
      </c>
      <c r="D144" s="905">
        <v>43689</v>
      </c>
      <c r="E144" s="367" t="s">
        <v>3334</v>
      </c>
      <c r="F144" s="2079" t="s">
        <v>15007</v>
      </c>
      <c r="G144" s="404" t="s">
        <v>15008</v>
      </c>
      <c r="H144" s="353"/>
      <c r="I144" s="404"/>
      <c r="J144" s="665" t="s">
        <v>2969</v>
      </c>
      <c r="K144" s="2049"/>
      <c r="L144" s="613">
        <f t="shared" si="5"/>
        <v>13</v>
      </c>
      <c r="M144" s="1795">
        <f t="shared" si="6"/>
        <v>8</v>
      </c>
      <c r="N144" s="2050"/>
      <c r="O144" s="2050">
        <v>64</v>
      </c>
      <c r="P144" s="404"/>
      <c r="Q144" s="2051"/>
      <c r="R144" s="367"/>
      <c r="S144" s="367"/>
      <c r="T144" s="367"/>
      <c r="U144" s="367"/>
    </row>
    <row r="145" spans="1:21" ht="12.6" customHeight="1">
      <c r="A145" s="906">
        <v>43685</v>
      </c>
      <c r="B145" s="383">
        <v>43677</v>
      </c>
      <c r="C145" s="364">
        <v>43686</v>
      </c>
      <c r="D145" s="364">
        <v>43693</v>
      </c>
      <c r="E145" s="355" t="s">
        <v>3335</v>
      </c>
      <c r="F145" s="1813" t="s">
        <v>15009</v>
      </c>
      <c r="G145" s="353" t="s">
        <v>15010</v>
      </c>
      <c r="H145" s="404" t="s">
        <v>15011</v>
      </c>
      <c r="I145" s="353"/>
      <c r="J145" s="353" t="s">
        <v>2969</v>
      </c>
      <c r="K145" s="353"/>
      <c r="L145" s="613">
        <f t="shared" si="5"/>
        <v>8</v>
      </c>
      <c r="M145" s="1795">
        <f t="shared" si="6"/>
        <v>5</v>
      </c>
      <c r="N145" s="2050"/>
      <c r="O145" s="2050">
        <v>65</v>
      </c>
      <c r="P145" s="404"/>
      <c r="Q145" s="2051"/>
      <c r="R145" s="367"/>
      <c r="S145" s="367"/>
      <c r="T145" s="367"/>
      <c r="U145" s="367"/>
    </row>
    <row r="146" spans="1:21" ht="12.6" customHeight="1">
      <c r="A146" s="2089">
        <v>43634</v>
      </c>
      <c r="B146" s="2090">
        <v>43626</v>
      </c>
      <c r="C146" s="905">
        <v>43633</v>
      </c>
      <c r="D146" s="905">
        <v>43633</v>
      </c>
      <c r="E146" s="367" t="s">
        <v>3334</v>
      </c>
      <c r="F146" s="2079" t="s">
        <v>15012</v>
      </c>
      <c r="G146" s="404" t="s">
        <v>15013</v>
      </c>
      <c r="H146" s="353" t="s">
        <v>15014</v>
      </c>
      <c r="I146" s="404"/>
      <c r="J146" s="665" t="s">
        <v>2042</v>
      </c>
      <c r="K146" s="2049"/>
      <c r="L146" s="613">
        <f t="shared" si="5"/>
        <v>8</v>
      </c>
      <c r="M146" s="1795">
        <f t="shared" si="6"/>
        <v>5</v>
      </c>
      <c r="N146" s="2050"/>
      <c r="O146" s="2050">
        <v>13</v>
      </c>
      <c r="P146" s="404"/>
      <c r="Q146" s="2051"/>
      <c r="R146" s="367"/>
      <c r="S146" s="367"/>
      <c r="T146" s="367"/>
      <c r="U146" s="367"/>
    </row>
    <row r="147" spans="1:21" ht="12.6" customHeight="1">
      <c r="A147" s="903">
        <v>43483</v>
      </c>
      <c r="B147" s="2053">
        <v>43473</v>
      </c>
      <c r="C147" s="904">
        <v>43483</v>
      </c>
      <c r="D147" s="904">
        <v>43483</v>
      </c>
      <c r="E147" s="367" t="s">
        <v>3334</v>
      </c>
      <c r="F147" s="2091" t="s">
        <v>15015</v>
      </c>
      <c r="G147" s="404" t="s">
        <v>15016</v>
      </c>
      <c r="H147" s="353"/>
      <c r="I147" s="404"/>
      <c r="J147" s="665" t="s">
        <v>2042</v>
      </c>
      <c r="K147" s="2049"/>
      <c r="L147" s="613">
        <f t="shared" si="5"/>
        <v>10</v>
      </c>
      <c r="M147" s="1795">
        <f t="shared" si="6"/>
        <v>7</v>
      </c>
      <c r="N147" s="2050"/>
      <c r="O147" s="2050">
        <v>17</v>
      </c>
      <c r="P147" s="404"/>
      <c r="Q147" s="2051"/>
      <c r="R147" s="367"/>
      <c r="S147" s="367"/>
      <c r="T147" s="367"/>
      <c r="U147" s="367"/>
    </row>
    <row r="148" spans="1:21" ht="12.6" customHeight="1">
      <c r="A148" s="905">
        <v>43522</v>
      </c>
      <c r="B148" s="2059">
        <v>43514</v>
      </c>
      <c r="C148" s="905">
        <v>43522</v>
      </c>
      <c r="D148" s="905">
        <v>43522</v>
      </c>
      <c r="E148" s="367" t="s">
        <v>3334</v>
      </c>
      <c r="F148" s="2091" t="s">
        <v>15015</v>
      </c>
      <c r="G148" s="404" t="s">
        <v>15017</v>
      </c>
      <c r="H148" s="353" t="s">
        <v>12424</v>
      </c>
      <c r="I148" s="404"/>
      <c r="J148" s="665" t="s">
        <v>2042</v>
      </c>
      <c r="K148" s="2049"/>
      <c r="L148" s="613">
        <f t="shared" si="5"/>
        <v>8</v>
      </c>
      <c r="M148" s="1795">
        <f t="shared" si="6"/>
        <v>5</v>
      </c>
      <c r="N148" s="2050"/>
      <c r="O148" s="2050">
        <v>39</v>
      </c>
      <c r="P148" s="404"/>
      <c r="Q148" s="2051"/>
      <c r="R148" s="367"/>
      <c r="S148" s="367"/>
      <c r="T148" s="367"/>
      <c r="U148" s="367"/>
    </row>
    <row r="149" spans="1:21" ht="12.6" customHeight="1">
      <c r="A149" s="2058">
        <v>43528</v>
      </c>
      <c r="B149" s="2059">
        <v>43518</v>
      </c>
      <c r="C149" s="2058">
        <v>43529</v>
      </c>
      <c r="D149" s="2058">
        <v>43529</v>
      </c>
      <c r="E149" s="367" t="s">
        <v>3334</v>
      </c>
      <c r="F149" s="2091" t="s">
        <v>15015</v>
      </c>
      <c r="G149" s="404" t="s">
        <v>15018</v>
      </c>
      <c r="H149" s="353" t="s">
        <v>3577</v>
      </c>
      <c r="I149" s="404"/>
      <c r="J149" s="665" t="s">
        <v>2042</v>
      </c>
      <c r="K149" s="2049"/>
      <c r="L149" s="613">
        <f t="shared" si="5"/>
        <v>10</v>
      </c>
      <c r="M149" s="1795">
        <f t="shared" si="6"/>
        <v>5</v>
      </c>
      <c r="N149" s="404"/>
      <c r="O149" s="2050">
        <v>50</v>
      </c>
      <c r="P149" s="404"/>
      <c r="Q149" s="2051"/>
      <c r="R149" s="367"/>
      <c r="S149" s="367"/>
      <c r="T149" s="367"/>
      <c r="U149" s="367"/>
    </row>
    <row r="150" spans="1:21" ht="12.6" customHeight="1">
      <c r="A150" s="912">
        <v>43538</v>
      </c>
      <c r="B150" s="914">
        <v>43532</v>
      </c>
      <c r="C150" s="912">
        <v>43539</v>
      </c>
      <c r="D150" s="912">
        <v>43539</v>
      </c>
      <c r="E150" s="367" t="s">
        <v>3334</v>
      </c>
      <c r="F150" s="2091" t="s">
        <v>15015</v>
      </c>
      <c r="G150" s="404" t="s">
        <v>15019</v>
      </c>
      <c r="H150" s="353"/>
      <c r="I150" s="404"/>
      <c r="J150" s="665" t="s">
        <v>2042</v>
      </c>
      <c r="K150" s="2049"/>
      <c r="L150" s="613">
        <f t="shared" si="5"/>
        <v>6</v>
      </c>
      <c r="M150" s="1795">
        <f t="shared" si="6"/>
        <v>3</v>
      </c>
      <c r="N150" s="2050"/>
      <c r="O150" s="2050">
        <v>26</v>
      </c>
      <c r="P150" s="404"/>
      <c r="Q150" s="367"/>
      <c r="R150" s="367"/>
      <c r="S150" s="367"/>
      <c r="T150" s="367"/>
      <c r="U150" s="367"/>
    </row>
    <row r="151" spans="1:21" ht="12.6" customHeight="1">
      <c r="A151" s="912">
        <v>43553</v>
      </c>
      <c r="B151" s="914">
        <v>43552</v>
      </c>
      <c r="C151" s="904">
        <v>43559</v>
      </c>
      <c r="D151" s="904">
        <v>43559</v>
      </c>
      <c r="E151" s="367" t="s">
        <v>3334</v>
      </c>
      <c r="F151" s="2091" t="s">
        <v>15015</v>
      </c>
      <c r="G151" s="404" t="s">
        <v>15020</v>
      </c>
      <c r="H151" s="353"/>
      <c r="I151" s="404"/>
      <c r="J151" s="665" t="s">
        <v>2042</v>
      </c>
      <c r="K151" s="2049"/>
      <c r="L151" s="613">
        <f t="shared" si="5"/>
        <v>1</v>
      </c>
      <c r="M151" s="1795">
        <f t="shared" si="6"/>
        <v>0</v>
      </c>
      <c r="N151" s="2050"/>
      <c r="O151" s="2050">
        <v>66</v>
      </c>
      <c r="P151" s="404"/>
      <c r="Q151" s="2051"/>
      <c r="R151" s="367"/>
      <c r="S151" s="367"/>
      <c r="T151" s="367"/>
      <c r="U151" s="367"/>
    </row>
    <row r="152" spans="1:21" ht="12.6" customHeight="1">
      <c r="A152" s="904">
        <v>43567</v>
      </c>
      <c r="B152" s="2081">
        <v>43564</v>
      </c>
      <c r="C152" s="905">
        <v>43567</v>
      </c>
      <c r="D152" s="905">
        <v>43567</v>
      </c>
      <c r="E152" s="367" t="s">
        <v>3334</v>
      </c>
      <c r="F152" s="2091" t="s">
        <v>15015</v>
      </c>
      <c r="G152" s="404" t="s">
        <v>15021</v>
      </c>
      <c r="H152" s="353"/>
      <c r="I152" s="404"/>
      <c r="J152" s="665" t="s">
        <v>2042</v>
      </c>
      <c r="K152" s="2049"/>
      <c r="L152" s="613">
        <f t="shared" si="5"/>
        <v>3</v>
      </c>
      <c r="M152" s="1795">
        <f t="shared" si="6"/>
        <v>2</v>
      </c>
      <c r="N152" s="353"/>
      <c r="O152" s="2050">
        <v>32</v>
      </c>
      <c r="P152" s="404"/>
      <c r="Q152" s="2051"/>
      <c r="R152" s="367"/>
      <c r="S152" s="367"/>
      <c r="T152" s="367"/>
      <c r="U152" s="367"/>
    </row>
    <row r="153" spans="1:21" ht="12.6" customHeight="1">
      <c r="A153" s="904">
        <v>43654</v>
      </c>
      <c r="B153" s="920">
        <v>43647</v>
      </c>
      <c r="C153" s="904">
        <v>43654</v>
      </c>
      <c r="D153" s="904">
        <v>43654</v>
      </c>
      <c r="E153" s="367" t="s">
        <v>3334</v>
      </c>
      <c r="F153" s="2091" t="s">
        <v>15015</v>
      </c>
      <c r="G153" s="404" t="s">
        <v>15022</v>
      </c>
      <c r="H153" s="353"/>
      <c r="I153" s="404"/>
      <c r="J153" s="665" t="s">
        <v>2042</v>
      </c>
      <c r="K153" s="2049"/>
      <c r="L153" s="613">
        <f t="shared" si="5"/>
        <v>7</v>
      </c>
      <c r="M153" s="1795">
        <f t="shared" si="6"/>
        <v>4</v>
      </c>
      <c r="N153" s="2050"/>
      <c r="O153" s="2050">
        <v>5</v>
      </c>
      <c r="P153" s="404"/>
      <c r="Q153" s="2051"/>
      <c r="R153" s="367"/>
      <c r="S153" s="367"/>
      <c r="T153" s="367"/>
      <c r="U153" s="367"/>
    </row>
    <row r="154" spans="1:21" ht="12.6" customHeight="1">
      <c r="A154" s="904">
        <v>43654</v>
      </c>
      <c r="B154" s="920">
        <v>43648</v>
      </c>
      <c r="C154" s="904">
        <v>43656</v>
      </c>
      <c r="D154" s="905">
        <v>43656</v>
      </c>
      <c r="E154" s="367" t="s">
        <v>3334</v>
      </c>
      <c r="F154" s="2091" t="s">
        <v>15015</v>
      </c>
      <c r="G154" s="404" t="s">
        <v>15023</v>
      </c>
      <c r="H154" s="353"/>
      <c r="I154" s="404"/>
      <c r="J154" s="665" t="s">
        <v>2042</v>
      </c>
      <c r="K154" s="2049"/>
      <c r="L154" s="613">
        <f t="shared" si="5"/>
        <v>6</v>
      </c>
      <c r="M154" s="1795">
        <f t="shared" si="6"/>
        <v>3</v>
      </c>
      <c r="N154" s="2050"/>
      <c r="O154" s="2050">
        <v>6</v>
      </c>
      <c r="P154" s="404"/>
      <c r="Q154" s="2051"/>
      <c r="R154" s="367"/>
      <c r="S154" s="367"/>
      <c r="T154" s="367"/>
      <c r="U154" s="367"/>
    </row>
    <row r="155" spans="1:21" ht="12.6" customHeight="1">
      <c r="A155" s="905">
        <v>43677</v>
      </c>
      <c r="B155" s="2088">
        <v>43676</v>
      </c>
      <c r="C155" s="904">
        <v>43683</v>
      </c>
      <c r="D155" s="904">
        <v>43683</v>
      </c>
      <c r="E155" s="367" t="s">
        <v>3334</v>
      </c>
      <c r="F155" s="2091" t="s">
        <v>15015</v>
      </c>
      <c r="G155" s="404" t="s">
        <v>15024</v>
      </c>
      <c r="H155" s="353"/>
      <c r="I155" s="404"/>
      <c r="J155" s="665" t="s">
        <v>2042</v>
      </c>
      <c r="K155" s="2049"/>
      <c r="L155" s="613">
        <f t="shared" si="5"/>
        <v>1</v>
      </c>
      <c r="M155" s="1795">
        <f t="shared" si="6"/>
        <v>0</v>
      </c>
      <c r="N155" s="2050"/>
      <c r="O155" s="2050">
        <v>47</v>
      </c>
      <c r="P155" s="404"/>
      <c r="Q155" s="2051"/>
      <c r="R155" s="367"/>
      <c r="S155" s="367"/>
      <c r="T155" s="367"/>
      <c r="U155" s="367"/>
    </row>
    <row r="156" spans="1:21" ht="12.6" customHeight="1">
      <c r="A156" s="905">
        <v>43664</v>
      </c>
      <c r="B156" s="2088">
        <v>43662</v>
      </c>
      <c r="C156" s="905">
        <v>43668</v>
      </c>
      <c r="D156" s="905">
        <v>43668</v>
      </c>
      <c r="E156" s="367" t="s">
        <v>3334</v>
      </c>
      <c r="F156" s="2091" t="s">
        <v>15015</v>
      </c>
      <c r="G156" s="404" t="s">
        <v>15025</v>
      </c>
      <c r="H156" s="353"/>
      <c r="I156" s="404"/>
      <c r="J156" s="665" t="s">
        <v>2042</v>
      </c>
      <c r="K156" s="2049"/>
      <c r="L156" s="613">
        <f t="shared" si="5"/>
        <v>2</v>
      </c>
      <c r="M156" s="1795">
        <f t="shared" si="6"/>
        <v>1</v>
      </c>
      <c r="N156" s="2050"/>
      <c r="O156" s="2050">
        <v>26</v>
      </c>
      <c r="P156" s="404"/>
      <c r="Q156" s="2051"/>
      <c r="R156" s="367"/>
      <c r="S156" s="367"/>
      <c r="T156" s="367"/>
      <c r="U156" s="367"/>
    </row>
    <row r="157" spans="1:21" ht="12.6" customHeight="1">
      <c r="A157" s="2070">
        <v>43692</v>
      </c>
      <c r="B157" s="384">
        <v>43689</v>
      </c>
      <c r="C157" s="932">
        <v>43693</v>
      </c>
      <c r="D157" s="932">
        <v>43693</v>
      </c>
      <c r="E157" s="349" t="s">
        <v>3334</v>
      </c>
      <c r="F157" s="2091" t="s">
        <v>15015</v>
      </c>
      <c r="G157" s="424" t="s">
        <v>15026</v>
      </c>
      <c r="H157" s="424"/>
      <c r="I157" s="424"/>
      <c r="J157" s="424" t="s">
        <v>2035</v>
      </c>
      <c r="K157" s="2071"/>
      <c r="L157" s="613">
        <f t="shared" si="5"/>
        <v>3</v>
      </c>
      <c r="M157" s="1795">
        <f t="shared" si="6"/>
        <v>2</v>
      </c>
      <c r="O157" s="2050">
        <v>8</v>
      </c>
      <c r="P157" s="421"/>
      <c r="Q157" s="2051"/>
      <c r="R157" s="367"/>
      <c r="S157" s="367"/>
      <c r="T157" s="367"/>
      <c r="U157" s="367"/>
    </row>
    <row r="158" spans="1:21" ht="13.2" customHeight="1">
      <c r="A158" s="906">
        <v>43642</v>
      </c>
      <c r="B158" s="381">
        <v>43635</v>
      </c>
      <c r="C158" s="364">
        <v>43643</v>
      </c>
      <c r="D158" s="364">
        <v>43643</v>
      </c>
      <c r="E158" s="355" t="s">
        <v>3334</v>
      </c>
      <c r="F158" s="2091" t="s">
        <v>15015</v>
      </c>
      <c r="G158" s="353" t="s">
        <v>15027</v>
      </c>
      <c r="H158" s="353"/>
      <c r="I158" s="1436" t="s">
        <v>2042</v>
      </c>
      <c r="J158" s="348" t="s">
        <v>2035</v>
      </c>
      <c r="K158" s="2049"/>
      <c r="L158" s="613">
        <f t="shared" si="5"/>
        <v>7</v>
      </c>
      <c r="M158" s="1795">
        <f t="shared" si="6"/>
        <v>4</v>
      </c>
      <c r="N158" s="2050"/>
      <c r="O158" s="2050">
        <v>23</v>
      </c>
      <c r="P158" s="353"/>
      <c r="Q158" s="2051"/>
      <c r="R158" s="367"/>
      <c r="S158" s="367"/>
      <c r="T158" s="367"/>
      <c r="U158" s="367"/>
    </row>
    <row r="159" spans="1:21" ht="13.2" customHeight="1">
      <c r="A159" s="906">
        <v>43642</v>
      </c>
      <c r="B159" s="381">
        <v>43635</v>
      </c>
      <c r="C159" s="364">
        <v>43643</v>
      </c>
      <c r="D159" s="364">
        <v>43643</v>
      </c>
      <c r="E159" s="355" t="s">
        <v>3334</v>
      </c>
      <c r="F159" s="2091" t="s">
        <v>15015</v>
      </c>
      <c r="G159" s="22" t="s">
        <v>15028</v>
      </c>
      <c r="H159" s="22"/>
      <c r="I159" s="1437" t="s">
        <v>2042</v>
      </c>
      <c r="J159" s="348" t="s">
        <v>2035</v>
      </c>
      <c r="K159" s="2049"/>
      <c r="L159" s="613">
        <f t="shared" si="5"/>
        <v>7</v>
      </c>
      <c r="M159" s="1795">
        <f t="shared" si="6"/>
        <v>4</v>
      </c>
      <c r="N159" s="2050"/>
      <c r="O159" s="2050">
        <v>26</v>
      </c>
      <c r="P159" s="353"/>
      <c r="Q159" s="2051"/>
      <c r="R159" s="367"/>
      <c r="S159" s="367"/>
      <c r="T159" s="367"/>
      <c r="U159" s="367"/>
    </row>
    <row r="160" spans="1:21" ht="12.6" customHeight="1">
      <c r="A160" s="906">
        <v>43692</v>
      </c>
      <c r="B160" s="384">
        <v>43689</v>
      </c>
      <c r="C160" s="364">
        <v>43693</v>
      </c>
      <c r="D160" s="364">
        <v>43693</v>
      </c>
      <c r="E160" s="355" t="s">
        <v>3334</v>
      </c>
      <c r="F160" s="2091" t="s">
        <v>15015</v>
      </c>
      <c r="G160" s="353" t="s">
        <v>15029</v>
      </c>
      <c r="H160" s="353" t="s">
        <v>15030</v>
      </c>
      <c r="I160" s="353"/>
      <c r="J160" s="353" t="s">
        <v>2035</v>
      </c>
      <c r="K160" s="2049"/>
      <c r="L160" s="613">
        <f t="shared" si="5"/>
        <v>3</v>
      </c>
      <c r="M160" s="1795">
        <f t="shared" si="6"/>
        <v>2</v>
      </c>
      <c r="N160" s="2050"/>
      <c r="O160" s="2050">
        <v>11</v>
      </c>
      <c r="P160" s="404"/>
      <c r="Q160" s="2072"/>
      <c r="R160" s="427"/>
      <c r="S160" s="427"/>
      <c r="T160" s="427"/>
      <c r="U160" s="427"/>
    </row>
    <row r="161" spans="1:21" ht="12.6" customHeight="1">
      <c r="A161" s="903">
        <v>43676</v>
      </c>
      <c r="B161" s="383">
        <v>43672</v>
      </c>
      <c r="C161" s="364">
        <v>43679</v>
      </c>
      <c r="D161" s="364">
        <v>43679</v>
      </c>
      <c r="E161" s="355" t="s">
        <v>3334</v>
      </c>
      <c r="F161" s="1813" t="s">
        <v>15031</v>
      </c>
      <c r="G161" s="22" t="s">
        <v>15032</v>
      </c>
      <c r="H161" s="22"/>
      <c r="I161" s="22"/>
      <c r="J161" s="353" t="s">
        <v>2033</v>
      </c>
      <c r="K161" s="353" t="s">
        <v>3741</v>
      </c>
      <c r="L161" s="613">
        <f t="shared" si="5"/>
        <v>4</v>
      </c>
      <c r="M161" s="1795">
        <f t="shared" si="6"/>
        <v>1</v>
      </c>
      <c r="N161" s="2050"/>
      <c r="O161" s="2050">
        <v>42</v>
      </c>
      <c r="P161" s="353"/>
      <c r="Q161" s="2051"/>
      <c r="R161" s="367"/>
      <c r="S161" s="367"/>
      <c r="T161" s="367"/>
      <c r="U161" s="367"/>
    </row>
    <row r="162" spans="1:21" ht="12.6" customHeight="1">
      <c r="A162" s="906">
        <v>43647</v>
      </c>
      <c r="B162" s="381">
        <v>43642</v>
      </c>
      <c r="C162" s="364">
        <v>43647</v>
      </c>
      <c r="D162" s="364">
        <v>43647</v>
      </c>
      <c r="E162" s="355" t="s">
        <v>3334</v>
      </c>
      <c r="F162" s="1813" t="s">
        <v>15033</v>
      </c>
      <c r="G162" s="22" t="s">
        <v>15034</v>
      </c>
      <c r="H162" s="22" t="s">
        <v>15035</v>
      </c>
      <c r="I162" s="22"/>
      <c r="J162" s="348" t="s">
        <v>2969</v>
      </c>
      <c r="K162" s="353"/>
      <c r="L162" s="613">
        <f t="shared" si="5"/>
        <v>5</v>
      </c>
      <c r="M162" s="1795">
        <f t="shared" si="6"/>
        <v>2</v>
      </c>
      <c r="N162" s="2050"/>
      <c r="O162" s="2050">
        <v>36</v>
      </c>
      <c r="P162" s="404"/>
      <c r="Q162" s="2051"/>
      <c r="R162" s="367"/>
      <c r="S162" s="367"/>
      <c r="T162" s="367"/>
      <c r="U162" s="367"/>
    </row>
    <row r="163" spans="1:21" ht="12.6" customHeight="1">
      <c r="A163" s="912">
        <v>43550</v>
      </c>
      <c r="B163" s="914">
        <v>43543</v>
      </c>
      <c r="C163" s="912">
        <v>43550</v>
      </c>
      <c r="D163" s="912">
        <v>43550</v>
      </c>
      <c r="E163" s="367" t="s">
        <v>3334</v>
      </c>
      <c r="F163" s="2079" t="s">
        <v>13390</v>
      </c>
      <c r="G163" s="404" t="s">
        <v>15036</v>
      </c>
      <c r="H163" s="353"/>
      <c r="I163" s="404"/>
      <c r="J163" s="665" t="s">
        <v>2042</v>
      </c>
      <c r="K163" s="2049"/>
      <c r="L163" s="613">
        <f t="shared" si="5"/>
        <v>7</v>
      </c>
      <c r="M163" s="1795">
        <f t="shared" si="6"/>
        <v>4</v>
      </c>
      <c r="N163" s="2050"/>
      <c r="O163" s="2050">
        <v>48</v>
      </c>
      <c r="P163" s="404"/>
      <c r="Q163" s="2051"/>
      <c r="R163" s="367"/>
      <c r="S163" s="367"/>
      <c r="T163" s="367"/>
      <c r="U163" s="367"/>
    </row>
    <row r="164" spans="1:21" ht="12.6" customHeight="1">
      <c r="A164" s="2058">
        <v>43528</v>
      </c>
      <c r="B164" s="2059">
        <v>43514</v>
      </c>
      <c r="C164" s="2058">
        <v>43529</v>
      </c>
      <c r="D164" s="2058">
        <v>43529</v>
      </c>
      <c r="E164" s="367" t="s">
        <v>3334</v>
      </c>
      <c r="F164" s="2079" t="s">
        <v>15037</v>
      </c>
      <c r="G164" s="404" t="s">
        <v>15038</v>
      </c>
      <c r="H164" s="353" t="s">
        <v>15039</v>
      </c>
      <c r="I164" s="404"/>
      <c r="J164" s="665" t="s">
        <v>2042</v>
      </c>
      <c r="K164" s="2049"/>
      <c r="L164" s="613">
        <f t="shared" si="5"/>
        <v>14</v>
      </c>
      <c r="M164" s="1795">
        <f t="shared" si="6"/>
        <v>9</v>
      </c>
      <c r="N164" s="404"/>
      <c r="O164" s="2050">
        <v>38</v>
      </c>
      <c r="P164" s="404"/>
      <c r="Q164" s="353"/>
      <c r="R164" s="353"/>
      <c r="S164" s="353"/>
      <c r="T164" s="353"/>
      <c r="U164" s="353"/>
    </row>
    <row r="165" spans="1:21" ht="12.6" customHeight="1">
      <c r="A165" s="905">
        <v>43508</v>
      </c>
      <c r="B165" s="910">
        <v>43498</v>
      </c>
      <c r="C165" s="905">
        <v>43511</v>
      </c>
      <c r="D165" s="905">
        <v>43511</v>
      </c>
      <c r="E165" s="367" t="s">
        <v>3334</v>
      </c>
      <c r="F165" s="2079" t="s">
        <v>15040</v>
      </c>
      <c r="G165" s="404" t="s">
        <v>15041</v>
      </c>
      <c r="H165" s="353" t="s">
        <v>15042</v>
      </c>
      <c r="I165" s="404" t="s">
        <v>2039</v>
      </c>
      <c r="J165" s="665" t="s">
        <v>2042</v>
      </c>
      <c r="K165" s="2049"/>
      <c r="L165" s="613">
        <f t="shared" si="5"/>
        <v>10</v>
      </c>
      <c r="M165" s="1795">
        <f t="shared" si="6"/>
        <v>6</v>
      </c>
      <c r="N165" s="2050"/>
      <c r="O165" s="2050">
        <v>6</v>
      </c>
      <c r="P165" s="404"/>
      <c r="Q165" s="2051"/>
      <c r="R165" s="367"/>
      <c r="S165" s="367"/>
      <c r="T165" s="367"/>
      <c r="U165" s="367"/>
    </row>
    <row r="166" spans="1:21" ht="12.6" customHeight="1">
      <c r="A166" s="905">
        <v>43537</v>
      </c>
      <c r="B166" s="910">
        <v>43510</v>
      </c>
      <c r="C166" s="907">
        <v>43538</v>
      </c>
      <c r="D166" s="904">
        <v>43538</v>
      </c>
      <c r="E166" s="427" t="s">
        <v>3334</v>
      </c>
      <c r="F166" s="2079" t="s">
        <v>15043</v>
      </c>
      <c r="G166" s="421" t="s">
        <v>15044</v>
      </c>
      <c r="H166" s="424" t="s">
        <v>12912</v>
      </c>
      <c r="I166" s="421"/>
      <c r="J166" s="909" t="s">
        <v>2034</v>
      </c>
      <c r="K166" s="2049"/>
      <c r="L166" s="613">
        <f t="shared" si="5"/>
        <v>27</v>
      </c>
      <c r="M166" s="1795">
        <f t="shared" si="6"/>
        <v>18</v>
      </c>
      <c r="N166" s="2050"/>
      <c r="O166" s="2050">
        <v>31</v>
      </c>
      <c r="P166" s="404"/>
      <c r="Q166" s="2051"/>
      <c r="R166" s="367"/>
      <c r="S166" s="367"/>
      <c r="T166" s="367"/>
      <c r="U166" s="367"/>
    </row>
    <row r="167" spans="1:21" ht="12.6" customHeight="1">
      <c r="A167" s="903">
        <v>43626</v>
      </c>
      <c r="B167" s="717">
        <v>43616</v>
      </c>
      <c r="C167" s="364">
        <v>43623</v>
      </c>
      <c r="D167" s="364">
        <v>43623</v>
      </c>
      <c r="E167" s="355" t="s">
        <v>3334</v>
      </c>
      <c r="F167" s="1813" t="s">
        <v>15045</v>
      </c>
      <c r="G167" s="353" t="s">
        <v>15046</v>
      </c>
      <c r="H167" s="353" t="s">
        <v>15047</v>
      </c>
      <c r="I167" s="353"/>
      <c r="J167" s="348" t="s">
        <v>3001</v>
      </c>
      <c r="K167" s="353"/>
      <c r="L167" s="613">
        <f t="shared" si="5"/>
        <v>10</v>
      </c>
      <c r="M167" s="1795">
        <f t="shared" si="6"/>
        <v>5</v>
      </c>
      <c r="N167" s="2050"/>
      <c r="O167" s="2050">
        <v>62</v>
      </c>
      <c r="P167" s="404"/>
      <c r="Q167" s="2051"/>
      <c r="R167" s="367"/>
      <c r="S167" s="367"/>
      <c r="T167" s="367"/>
      <c r="U167" s="367"/>
    </row>
    <row r="168" spans="1:21" ht="12.6" customHeight="1">
      <c r="A168" s="903">
        <v>43693</v>
      </c>
      <c r="B168" s="384">
        <v>43689</v>
      </c>
      <c r="C168" s="364">
        <v>43696</v>
      </c>
      <c r="D168" s="364">
        <v>43696</v>
      </c>
      <c r="E168" s="355" t="s">
        <v>3334</v>
      </c>
      <c r="F168" s="1813" t="s">
        <v>13383</v>
      </c>
      <c r="G168" s="353" t="s">
        <v>15048</v>
      </c>
      <c r="H168" s="353"/>
      <c r="I168" s="353"/>
      <c r="J168" s="353" t="s">
        <v>2033</v>
      </c>
      <c r="K168" s="353" t="s">
        <v>15049</v>
      </c>
      <c r="L168" s="613">
        <f t="shared" si="5"/>
        <v>4</v>
      </c>
      <c r="M168" s="1795">
        <f t="shared" si="6"/>
        <v>3</v>
      </c>
      <c r="N168" s="2050"/>
      <c r="O168" s="2050">
        <v>17</v>
      </c>
      <c r="P168" s="353"/>
      <c r="Q168" s="2051"/>
      <c r="R168" s="367"/>
      <c r="S168" s="367"/>
      <c r="T168" s="367"/>
      <c r="U168" s="367"/>
    </row>
    <row r="169" spans="1:21" ht="12.6" customHeight="1">
      <c r="A169" s="903">
        <v>43542</v>
      </c>
      <c r="B169" s="913">
        <v>43537</v>
      </c>
      <c r="C169" s="904">
        <v>43539</v>
      </c>
      <c r="D169" s="904">
        <v>43539</v>
      </c>
      <c r="E169" s="367" t="s">
        <v>3334</v>
      </c>
      <c r="F169" s="2079" t="s">
        <v>15050</v>
      </c>
      <c r="G169" s="404" t="s">
        <v>15051</v>
      </c>
      <c r="H169" s="353"/>
      <c r="I169" s="404"/>
      <c r="J169" s="665" t="s">
        <v>2888</v>
      </c>
      <c r="K169" s="404"/>
      <c r="L169" s="613">
        <f t="shared" si="5"/>
        <v>5</v>
      </c>
      <c r="M169" s="1795">
        <f t="shared" si="6"/>
        <v>2</v>
      </c>
      <c r="N169" s="2050"/>
      <c r="O169" s="2050">
        <v>36</v>
      </c>
      <c r="P169" s="404"/>
      <c r="Q169" s="2051"/>
      <c r="R169" s="367"/>
      <c r="S169" s="367"/>
      <c r="T169" s="367"/>
      <c r="U169" s="367"/>
    </row>
    <row r="170" spans="1:21" ht="12.6" customHeight="1">
      <c r="A170" s="912">
        <v>43551</v>
      </c>
      <c r="B170" s="914">
        <v>43545</v>
      </c>
      <c r="C170" s="912">
        <v>43551</v>
      </c>
      <c r="D170" s="912">
        <v>43551</v>
      </c>
      <c r="E170" s="367" t="s">
        <v>3334</v>
      </c>
      <c r="F170" s="2079" t="s">
        <v>15052</v>
      </c>
      <c r="G170" s="404" t="s">
        <v>15053</v>
      </c>
      <c r="H170" s="353"/>
      <c r="I170" s="404"/>
      <c r="J170" s="665" t="s">
        <v>2042</v>
      </c>
      <c r="K170" s="2049"/>
      <c r="L170" s="613">
        <f t="shared" si="5"/>
        <v>6</v>
      </c>
      <c r="M170" s="1795">
        <f t="shared" si="6"/>
        <v>3</v>
      </c>
      <c r="N170" s="2050"/>
      <c r="O170" s="2050">
        <v>54</v>
      </c>
      <c r="P170" s="404"/>
      <c r="Q170" s="2051"/>
      <c r="R170" s="367"/>
      <c r="S170" s="367"/>
      <c r="T170" s="367"/>
      <c r="U170" s="367"/>
    </row>
    <row r="171" spans="1:21" ht="12.6" customHeight="1">
      <c r="A171" s="903">
        <v>43693</v>
      </c>
      <c r="B171" s="384">
        <v>43689</v>
      </c>
      <c r="C171" s="364">
        <v>43721</v>
      </c>
      <c r="D171" s="364">
        <v>43721</v>
      </c>
      <c r="E171" s="355" t="s">
        <v>3334</v>
      </c>
      <c r="F171" s="1813" t="s">
        <v>15052</v>
      </c>
      <c r="G171" s="353" t="s">
        <v>15054</v>
      </c>
      <c r="H171" s="353"/>
      <c r="I171" s="353"/>
      <c r="J171" s="353" t="s">
        <v>2033</v>
      </c>
      <c r="K171" s="353"/>
      <c r="L171" s="613">
        <f t="shared" si="5"/>
        <v>4</v>
      </c>
      <c r="M171" s="1795">
        <f t="shared" si="6"/>
        <v>3</v>
      </c>
      <c r="O171" s="2050">
        <v>16</v>
      </c>
      <c r="P171" s="353"/>
      <c r="Q171" s="353"/>
      <c r="R171" s="353"/>
      <c r="S171" s="353"/>
      <c r="T171" s="353"/>
      <c r="U171" s="353"/>
    </row>
    <row r="172" spans="1:21" ht="12.6" customHeight="1">
      <c r="A172" s="903">
        <v>43532</v>
      </c>
      <c r="B172" s="910">
        <v>43508</v>
      </c>
      <c r="C172" s="907">
        <v>43523</v>
      </c>
      <c r="D172" s="907">
        <v>43536</v>
      </c>
      <c r="E172" s="427" t="s">
        <v>3334</v>
      </c>
      <c r="F172" s="2079" t="s">
        <v>15055</v>
      </c>
      <c r="G172" s="421" t="s">
        <v>15056</v>
      </c>
      <c r="H172" s="424" t="s">
        <v>12912</v>
      </c>
      <c r="I172" s="421"/>
      <c r="J172" s="909" t="s">
        <v>2034</v>
      </c>
      <c r="K172" s="2049"/>
      <c r="L172" s="613">
        <f t="shared" si="5"/>
        <v>24</v>
      </c>
      <c r="M172" s="1795">
        <f t="shared" si="6"/>
        <v>17</v>
      </c>
      <c r="N172" s="2050"/>
      <c r="O172" s="2050">
        <v>23</v>
      </c>
      <c r="P172" s="404"/>
      <c r="Q172" s="367"/>
      <c r="R172" s="367"/>
      <c r="S172" s="367"/>
      <c r="T172" s="367"/>
      <c r="U172" s="367"/>
    </row>
    <row r="173" spans="1:21" ht="15" customHeight="1">
      <c r="A173" s="903">
        <v>43711</v>
      </c>
      <c r="B173" s="384">
        <v>43691</v>
      </c>
      <c r="C173" s="364">
        <v>43722</v>
      </c>
      <c r="D173" s="364">
        <v>43722</v>
      </c>
      <c r="E173" s="355" t="s">
        <v>3334</v>
      </c>
      <c r="F173" s="1813" t="s">
        <v>15057</v>
      </c>
      <c r="G173" s="353" t="s">
        <v>15058</v>
      </c>
      <c r="H173" s="353" t="s">
        <v>12502</v>
      </c>
      <c r="I173" s="353"/>
      <c r="J173" s="353" t="s">
        <v>2033</v>
      </c>
      <c r="K173" s="353" t="s">
        <v>2036</v>
      </c>
      <c r="L173" s="613">
        <f t="shared" si="5"/>
        <v>20</v>
      </c>
      <c r="M173" s="1795">
        <f t="shared" si="6"/>
        <v>13</v>
      </c>
      <c r="N173" s="13"/>
      <c r="O173" s="2050">
        <v>46</v>
      </c>
      <c r="P173" s="13"/>
      <c r="Q173" s="2051"/>
      <c r="R173" s="367"/>
      <c r="S173" s="367"/>
      <c r="T173" s="367"/>
      <c r="U173" s="367"/>
    </row>
    <row r="174" spans="1:21" ht="12.6" customHeight="1">
      <c r="A174" s="906">
        <v>43595</v>
      </c>
      <c r="B174" s="1050">
        <v>43571</v>
      </c>
      <c r="C174" s="5">
        <v>43595</v>
      </c>
      <c r="D174" s="364">
        <v>43595</v>
      </c>
      <c r="E174" s="342" t="s">
        <v>3334</v>
      </c>
      <c r="F174" s="2092" t="s">
        <v>15059</v>
      </c>
      <c r="G174" s="2086" t="s">
        <v>15060</v>
      </c>
      <c r="H174" s="1393"/>
      <c r="I174" s="2086"/>
      <c r="J174" s="951" t="s">
        <v>2039</v>
      </c>
      <c r="K174" s="348"/>
      <c r="L174" s="613">
        <f t="shared" si="5"/>
        <v>24</v>
      </c>
      <c r="M174" s="1795">
        <f t="shared" si="6"/>
        <v>17</v>
      </c>
      <c r="N174" s="2050"/>
      <c r="O174" s="2050">
        <v>53</v>
      </c>
      <c r="P174" s="353"/>
      <c r="Q174" s="353"/>
      <c r="R174" s="353"/>
      <c r="S174" s="353"/>
      <c r="T174" s="353"/>
      <c r="U174" s="353"/>
    </row>
    <row r="175" spans="1:21" ht="12.6" customHeight="1">
      <c r="A175" s="954">
        <v>43598</v>
      </c>
      <c r="B175" s="2069">
        <v>43584</v>
      </c>
      <c r="C175" s="954">
        <v>43599</v>
      </c>
      <c r="D175" s="954">
        <v>43599</v>
      </c>
      <c r="E175" s="2077" t="s">
        <v>3334</v>
      </c>
      <c r="F175" s="2093" t="s">
        <v>15061</v>
      </c>
      <c r="G175" s="2" t="s">
        <v>15062</v>
      </c>
      <c r="H175" s="1386"/>
      <c r="I175" s="2"/>
      <c r="J175" s="2062" t="s">
        <v>2039</v>
      </c>
      <c r="K175" s="2"/>
      <c r="L175" s="613">
        <f t="shared" si="5"/>
        <v>14</v>
      </c>
      <c r="M175" s="1795">
        <f t="shared" si="6"/>
        <v>9</v>
      </c>
      <c r="N175" s="353"/>
      <c r="O175" s="2050">
        <v>69</v>
      </c>
      <c r="P175" s="404"/>
      <c r="Q175" s="2051"/>
      <c r="R175" s="367"/>
      <c r="S175" s="367"/>
      <c r="T175" s="367"/>
      <c r="U175" s="367"/>
    </row>
    <row r="176" spans="1:21" ht="15" customHeight="1">
      <c r="A176" s="954">
        <v>43488</v>
      </c>
      <c r="B176" s="2053">
        <v>43483</v>
      </c>
      <c r="C176" s="904">
        <v>43488</v>
      </c>
      <c r="D176" s="904">
        <v>43488</v>
      </c>
      <c r="E176" s="367" t="s">
        <v>3334</v>
      </c>
      <c r="F176" s="665" t="s">
        <v>15063</v>
      </c>
      <c r="G176" s="665" t="s">
        <v>15064</v>
      </c>
      <c r="H176" s="348" t="s">
        <v>14832</v>
      </c>
      <c r="I176" s="665" t="s">
        <v>2888</v>
      </c>
      <c r="J176" s="951" t="s">
        <v>2033</v>
      </c>
      <c r="K176" s="2094"/>
      <c r="L176" s="613">
        <f t="shared" si="5"/>
        <v>5</v>
      </c>
      <c r="M176" s="1795">
        <f t="shared" si="6"/>
        <v>2</v>
      </c>
      <c r="N176" s="2050"/>
      <c r="O176" s="2050">
        <v>52</v>
      </c>
      <c r="P176" s="665"/>
      <c r="Q176" s="13"/>
      <c r="R176" s="13"/>
      <c r="S176" s="13"/>
      <c r="T176" s="13"/>
      <c r="U176" s="13"/>
    </row>
    <row r="177" spans="1:21" ht="12.6" customHeight="1">
      <c r="A177" s="903">
        <v>43551</v>
      </c>
      <c r="B177" s="370">
        <v>43523</v>
      </c>
      <c r="C177" s="364">
        <v>43551</v>
      </c>
      <c r="D177" s="364">
        <v>43551</v>
      </c>
      <c r="E177" s="355" t="s">
        <v>3335</v>
      </c>
      <c r="F177" s="1386" t="s">
        <v>3789</v>
      </c>
      <c r="G177" s="353" t="s">
        <v>15065</v>
      </c>
      <c r="H177" s="353" t="s">
        <v>3577</v>
      </c>
      <c r="I177" s="353"/>
      <c r="J177" s="348" t="s">
        <v>3001</v>
      </c>
      <c r="K177" s="2049"/>
      <c r="L177" s="613">
        <f t="shared" si="5"/>
        <v>28</v>
      </c>
      <c r="M177" s="1795">
        <f t="shared" si="6"/>
        <v>19</v>
      </c>
      <c r="N177" s="2050"/>
      <c r="O177" s="2050">
        <v>61</v>
      </c>
      <c r="P177" s="404"/>
      <c r="Q177" s="355"/>
      <c r="R177" s="355"/>
      <c r="S177" s="355"/>
      <c r="T177" s="355"/>
      <c r="U177" s="355"/>
    </row>
    <row r="178" spans="1:21" ht="12.6" customHeight="1">
      <c r="A178" s="912">
        <v>43614</v>
      </c>
      <c r="B178" s="2095">
        <v>43609</v>
      </c>
      <c r="C178" s="905">
        <v>43640</v>
      </c>
      <c r="D178" s="905">
        <v>43640</v>
      </c>
      <c r="E178" s="367" t="s">
        <v>3335</v>
      </c>
      <c r="F178" s="353" t="s">
        <v>15066</v>
      </c>
      <c r="G178" s="404" t="s">
        <v>15067</v>
      </c>
      <c r="H178" s="353"/>
      <c r="I178" s="404"/>
      <c r="J178" s="665" t="s">
        <v>2042</v>
      </c>
      <c r="K178" s="2049"/>
      <c r="L178" s="613">
        <f t="shared" si="5"/>
        <v>5</v>
      </c>
      <c r="M178" s="1795">
        <f t="shared" si="6"/>
        <v>2</v>
      </c>
      <c r="N178" s="2050"/>
      <c r="O178" s="2050">
        <v>44</v>
      </c>
      <c r="P178" s="404"/>
      <c r="Q178" s="2051"/>
      <c r="R178" s="367"/>
      <c r="S178" s="367"/>
      <c r="T178" s="367"/>
      <c r="U178" s="367"/>
    </row>
    <row r="179" spans="1:21" ht="12.6" customHeight="1">
      <c r="A179" s="903">
        <v>43661</v>
      </c>
      <c r="B179" s="383">
        <v>43654</v>
      </c>
      <c r="C179" s="364">
        <v>43686</v>
      </c>
      <c r="D179" s="364">
        <v>43686</v>
      </c>
      <c r="E179" s="355" t="s">
        <v>3335</v>
      </c>
      <c r="F179" s="353" t="s">
        <v>15066</v>
      </c>
      <c r="G179" s="353" t="s">
        <v>15068</v>
      </c>
      <c r="H179" s="353"/>
      <c r="I179" s="353"/>
      <c r="J179" s="353" t="s">
        <v>3001</v>
      </c>
      <c r="K179" s="2049"/>
      <c r="L179" s="613">
        <f t="shared" si="5"/>
        <v>7</v>
      </c>
      <c r="M179" s="1795">
        <f t="shared" si="6"/>
        <v>4</v>
      </c>
      <c r="N179" s="2050"/>
      <c r="O179" s="2050">
        <v>15</v>
      </c>
      <c r="P179" s="404"/>
      <c r="Q179" s="367"/>
      <c r="R179" s="367"/>
      <c r="S179" s="367"/>
      <c r="T179" s="367"/>
      <c r="U179" s="367"/>
    </row>
    <row r="180" spans="1:21" ht="12.6" customHeight="1">
      <c r="A180" s="903">
        <v>43572</v>
      </c>
      <c r="B180" s="2069">
        <v>43566</v>
      </c>
      <c r="C180" s="905">
        <v>43571</v>
      </c>
      <c r="D180" s="905">
        <v>43571</v>
      </c>
      <c r="E180" s="367" t="s">
        <v>3334</v>
      </c>
      <c r="F180" s="404" t="s">
        <v>15069</v>
      </c>
      <c r="G180" s="404" t="s">
        <v>15070</v>
      </c>
      <c r="H180" s="353" t="s">
        <v>12632</v>
      </c>
      <c r="I180" s="404"/>
      <c r="J180" s="665" t="s">
        <v>2969</v>
      </c>
      <c r="K180" s="2049"/>
      <c r="L180" s="613">
        <f t="shared" si="5"/>
        <v>6</v>
      </c>
      <c r="M180" s="1795">
        <f t="shared" si="6"/>
        <v>3</v>
      </c>
      <c r="N180" s="353"/>
      <c r="O180" s="2050">
        <v>36</v>
      </c>
      <c r="P180" s="353"/>
      <c r="Q180" s="2051"/>
      <c r="R180" s="367"/>
      <c r="S180" s="367"/>
      <c r="T180" s="367"/>
      <c r="U180" s="367"/>
    </row>
    <row r="181" spans="1:21" ht="12.6" customHeight="1">
      <c r="A181" s="903">
        <v>43500</v>
      </c>
      <c r="B181" s="2053">
        <v>43482</v>
      </c>
      <c r="C181" s="904">
        <v>43495</v>
      </c>
      <c r="D181" s="904">
        <v>43514</v>
      </c>
      <c r="E181" s="367" t="s">
        <v>3334</v>
      </c>
      <c r="F181" s="404" t="s">
        <v>15071</v>
      </c>
      <c r="G181" s="404" t="s">
        <v>15072</v>
      </c>
      <c r="H181" s="353" t="s">
        <v>15073</v>
      </c>
      <c r="I181" s="404"/>
      <c r="J181" s="951" t="s">
        <v>2969</v>
      </c>
      <c r="K181" s="2049"/>
      <c r="L181" s="613">
        <f t="shared" si="5"/>
        <v>18</v>
      </c>
      <c r="M181" s="1795">
        <f t="shared" si="6"/>
        <v>11</v>
      </c>
      <c r="N181" s="2050"/>
      <c r="O181" s="2050">
        <v>43</v>
      </c>
      <c r="P181" s="404"/>
      <c r="Q181" s="2051"/>
      <c r="R181" s="367"/>
      <c r="S181" s="367"/>
      <c r="T181" s="367"/>
      <c r="U181" s="367"/>
    </row>
    <row r="182" spans="1:21" ht="12.6" customHeight="1">
      <c r="A182" s="904">
        <v>43679</v>
      </c>
      <c r="B182" s="2088">
        <v>43661</v>
      </c>
      <c r="C182" s="904">
        <v>43679</v>
      </c>
      <c r="D182" s="905">
        <v>43692</v>
      </c>
      <c r="E182" s="367" t="s">
        <v>3335</v>
      </c>
      <c r="F182" s="404" t="s">
        <v>15074</v>
      </c>
      <c r="G182" s="404" t="s">
        <v>15075</v>
      </c>
      <c r="H182" s="353"/>
      <c r="I182" s="404"/>
      <c r="J182" s="665" t="s">
        <v>2042</v>
      </c>
      <c r="K182" s="2049"/>
      <c r="L182" s="613">
        <f t="shared" si="5"/>
        <v>18</v>
      </c>
      <c r="M182" s="1795">
        <f t="shared" si="6"/>
        <v>13</v>
      </c>
      <c r="N182" s="2050"/>
      <c r="O182" s="2050">
        <v>56</v>
      </c>
      <c r="P182" s="404"/>
      <c r="Q182" s="2051"/>
      <c r="R182" s="367"/>
      <c r="S182" s="367"/>
      <c r="T182" s="367"/>
      <c r="U182" s="367"/>
    </row>
    <row r="183" spans="1:21" ht="12.6" customHeight="1">
      <c r="A183" s="903">
        <v>43514</v>
      </c>
      <c r="B183" s="2053">
        <v>43482</v>
      </c>
      <c r="C183" s="904">
        <v>43509</v>
      </c>
      <c r="D183" s="904">
        <v>43513</v>
      </c>
      <c r="E183" s="367" t="s">
        <v>3335</v>
      </c>
      <c r="F183" s="404" t="s">
        <v>15076</v>
      </c>
      <c r="G183" s="404" t="s">
        <v>15077</v>
      </c>
      <c r="H183" s="353" t="s">
        <v>15078</v>
      </c>
      <c r="I183" s="404"/>
      <c r="J183" s="951" t="s">
        <v>2039</v>
      </c>
      <c r="K183" s="2049"/>
      <c r="L183" s="613">
        <f t="shared" si="5"/>
        <v>32</v>
      </c>
      <c r="M183" s="1795">
        <f t="shared" si="6"/>
        <v>21</v>
      </c>
      <c r="N183" s="404"/>
      <c r="O183" s="2050">
        <v>44</v>
      </c>
      <c r="P183" s="404"/>
      <c r="Q183" s="2051"/>
      <c r="R183" s="367"/>
      <c r="S183" s="367"/>
      <c r="T183" s="367"/>
      <c r="U183" s="367"/>
    </row>
    <row r="184" spans="1:21" ht="12.6" customHeight="1">
      <c r="A184" s="912">
        <v>43535</v>
      </c>
      <c r="B184" s="2059">
        <v>43522</v>
      </c>
      <c r="C184" s="912">
        <v>43552</v>
      </c>
      <c r="D184" s="912">
        <v>43552</v>
      </c>
      <c r="E184" s="367" t="s">
        <v>3335</v>
      </c>
      <c r="F184" s="404" t="s">
        <v>15079</v>
      </c>
      <c r="G184" s="404" t="s">
        <v>15080</v>
      </c>
      <c r="H184" s="353"/>
      <c r="I184" s="404" t="s">
        <v>2039</v>
      </c>
      <c r="J184" s="665" t="s">
        <v>2042</v>
      </c>
      <c r="K184" s="2049"/>
      <c r="L184" s="613">
        <f t="shared" si="5"/>
        <v>13</v>
      </c>
      <c r="M184" s="1795">
        <f t="shared" si="6"/>
        <v>8</v>
      </c>
      <c r="N184" s="2050"/>
      <c r="O184" s="2050">
        <v>59</v>
      </c>
      <c r="P184" s="404"/>
      <c r="Q184" s="367"/>
      <c r="R184" s="367"/>
      <c r="S184" s="367"/>
      <c r="T184" s="367"/>
      <c r="U184" s="367"/>
    </row>
    <row r="185" spans="1:21" ht="12.6" customHeight="1">
      <c r="A185" s="905">
        <v>43585</v>
      </c>
      <c r="B185" s="914">
        <v>43552</v>
      </c>
      <c r="C185" s="905">
        <v>43584</v>
      </c>
      <c r="D185" s="905">
        <v>43584</v>
      </c>
      <c r="E185" s="367" t="s">
        <v>3335</v>
      </c>
      <c r="F185" s="404" t="s">
        <v>15079</v>
      </c>
      <c r="G185" s="404" t="s">
        <v>15081</v>
      </c>
      <c r="H185" s="353"/>
      <c r="I185" s="404"/>
      <c r="J185" s="665" t="s">
        <v>2042</v>
      </c>
      <c r="K185" s="353"/>
      <c r="L185" s="613">
        <f t="shared" si="5"/>
        <v>33</v>
      </c>
      <c r="M185" s="1795">
        <f t="shared" si="6"/>
        <v>22</v>
      </c>
      <c r="N185" s="2050"/>
      <c r="O185" s="2050">
        <v>67</v>
      </c>
      <c r="P185" s="353"/>
      <c r="Q185" s="2051"/>
      <c r="R185" s="367"/>
      <c r="S185" s="367"/>
      <c r="T185" s="367"/>
      <c r="U185" s="367"/>
    </row>
    <row r="186" spans="1:21" ht="12.6" customHeight="1">
      <c r="A186" s="903">
        <v>43488</v>
      </c>
      <c r="B186" s="2053">
        <v>43482</v>
      </c>
      <c r="C186" s="904">
        <v>43489</v>
      </c>
      <c r="D186" s="904">
        <v>43489</v>
      </c>
      <c r="E186" s="367" t="s">
        <v>3334</v>
      </c>
      <c r="F186" s="404" t="s">
        <v>15082</v>
      </c>
      <c r="G186" s="404" t="s">
        <v>15083</v>
      </c>
      <c r="H186" s="353" t="s">
        <v>12664</v>
      </c>
      <c r="I186" s="404" t="s">
        <v>2888</v>
      </c>
      <c r="J186" s="951" t="s">
        <v>2033</v>
      </c>
      <c r="K186" s="2049"/>
      <c r="L186" s="613">
        <f t="shared" si="5"/>
        <v>6</v>
      </c>
      <c r="M186" s="1795">
        <f t="shared" si="6"/>
        <v>3</v>
      </c>
      <c r="N186" s="2050"/>
      <c r="O186" s="2050">
        <v>45</v>
      </c>
      <c r="P186" s="404"/>
      <c r="Q186" s="367"/>
      <c r="R186" s="367"/>
      <c r="S186" s="367"/>
      <c r="T186" s="367"/>
      <c r="U186" s="367"/>
    </row>
    <row r="187" spans="1:21" ht="12.6" customHeight="1">
      <c r="A187" s="903">
        <v>43609</v>
      </c>
      <c r="B187" s="717">
        <v>43598</v>
      </c>
      <c r="C187" s="364">
        <v>43602</v>
      </c>
      <c r="D187" s="364">
        <v>43602</v>
      </c>
      <c r="E187" s="355" t="s">
        <v>3334</v>
      </c>
      <c r="F187" s="353" t="s">
        <v>15084</v>
      </c>
      <c r="G187" s="353" t="s">
        <v>15085</v>
      </c>
      <c r="H187" s="353" t="s">
        <v>12664</v>
      </c>
      <c r="I187" s="353"/>
      <c r="J187" s="348" t="s">
        <v>2033</v>
      </c>
      <c r="K187" s="353" t="s">
        <v>2888</v>
      </c>
      <c r="L187" s="613">
        <f t="shared" si="5"/>
        <v>11</v>
      </c>
      <c r="M187" s="1795">
        <f t="shared" si="6"/>
        <v>8</v>
      </c>
      <c r="N187" s="2050"/>
      <c r="O187" s="2050">
        <v>19</v>
      </c>
      <c r="P187" s="353"/>
      <c r="Q187" s="2"/>
      <c r="R187" s="2"/>
      <c r="S187" s="2"/>
      <c r="T187" s="2"/>
      <c r="U187" s="2"/>
    </row>
    <row r="188" spans="1:21" ht="12.6" customHeight="1">
      <c r="A188" s="905">
        <v>43661</v>
      </c>
      <c r="B188" s="2090">
        <v>43634</v>
      </c>
      <c r="C188" s="905">
        <v>43664</v>
      </c>
      <c r="D188" s="905">
        <v>43664</v>
      </c>
      <c r="E188" s="367" t="s">
        <v>3335</v>
      </c>
      <c r="F188" s="404" t="s">
        <v>15084</v>
      </c>
      <c r="G188" s="404" t="s">
        <v>15086</v>
      </c>
      <c r="H188" s="353" t="s">
        <v>15087</v>
      </c>
      <c r="I188" s="404"/>
      <c r="J188" s="665" t="s">
        <v>2042</v>
      </c>
      <c r="K188" s="2049"/>
      <c r="L188" s="613">
        <f t="shared" si="5"/>
        <v>27</v>
      </c>
      <c r="M188" s="1795">
        <f t="shared" si="6"/>
        <v>18</v>
      </c>
      <c r="N188" s="353"/>
      <c r="O188" s="2050">
        <v>72</v>
      </c>
      <c r="P188" s="404"/>
      <c r="Q188" s="2051"/>
      <c r="R188" s="367"/>
      <c r="S188" s="367"/>
      <c r="T188" s="367"/>
      <c r="U188" s="367"/>
    </row>
    <row r="189" spans="1:21" ht="12.6" customHeight="1">
      <c r="A189" s="903">
        <v>43658</v>
      </c>
      <c r="B189" s="383">
        <v>43654</v>
      </c>
      <c r="C189" s="364">
        <v>43662</v>
      </c>
      <c r="D189" s="364">
        <v>43685</v>
      </c>
      <c r="E189" s="355" t="s">
        <v>3335</v>
      </c>
      <c r="F189" s="353" t="s">
        <v>15088</v>
      </c>
      <c r="G189" s="22" t="s">
        <v>15089</v>
      </c>
      <c r="H189" s="22" t="s">
        <v>15090</v>
      </c>
      <c r="I189" s="22"/>
      <c r="J189" s="353" t="s">
        <v>2042</v>
      </c>
      <c r="K189" s="353"/>
      <c r="L189" s="613">
        <f t="shared" si="5"/>
        <v>4</v>
      </c>
      <c r="M189" s="1795">
        <f t="shared" si="6"/>
        <v>3</v>
      </c>
      <c r="N189" s="2050"/>
      <c r="O189" s="2050">
        <v>10</v>
      </c>
      <c r="P189" s="353"/>
      <c r="Q189" s="2051"/>
      <c r="R189" s="367"/>
      <c r="S189" s="367"/>
      <c r="T189" s="367"/>
      <c r="U189" s="367"/>
    </row>
    <row r="190" spans="1:21" ht="12.6" customHeight="1">
      <c r="A190" s="903">
        <v>43488</v>
      </c>
      <c r="B190" s="2053">
        <v>43486</v>
      </c>
      <c r="C190" s="367"/>
      <c r="D190" s="367"/>
      <c r="E190" s="367" t="s">
        <v>3334</v>
      </c>
      <c r="F190" s="2096" t="s">
        <v>11626</v>
      </c>
      <c r="G190" s="404" t="s">
        <v>15091</v>
      </c>
      <c r="H190" s="353"/>
      <c r="I190" s="404"/>
      <c r="J190" s="665" t="s">
        <v>2033</v>
      </c>
      <c r="K190" s="2049"/>
      <c r="L190" s="613">
        <f t="shared" si="5"/>
        <v>2</v>
      </c>
      <c r="M190" s="1795">
        <f t="shared" si="6"/>
        <v>1</v>
      </c>
      <c r="N190" s="2050"/>
      <c r="O190" s="2050">
        <v>55</v>
      </c>
      <c r="P190" s="404"/>
      <c r="Q190" s="367"/>
      <c r="R190" s="367"/>
      <c r="S190" s="367"/>
      <c r="T190" s="367"/>
      <c r="U190" s="367"/>
    </row>
    <row r="191" spans="1:21" ht="12.6" customHeight="1">
      <c r="A191" s="903">
        <v>43490</v>
      </c>
      <c r="B191" s="2053">
        <v>43486</v>
      </c>
      <c r="C191" s="904">
        <v>43490</v>
      </c>
      <c r="D191" s="904">
        <v>43490</v>
      </c>
      <c r="E191" s="367" t="s">
        <v>3334</v>
      </c>
      <c r="F191" s="2096" t="s">
        <v>12476</v>
      </c>
      <c r="G191" s="404" t="s">
        <v>15092</v>
      </c>
      <c r="H191" s="353" t="s">
        <v>15093</v>
      </c>
      <c r="I191" s="404"/>
      <c r="J191" s="951" t="s">
        <v>2033</v>
      </c>
      <c r="K191" s="2049"/>
      <c r="L191" s="613">
        <f t="shared" si="5"/>
        <v>4</v>
      </c>
      <c r="M191" s="1795">
        <f t="shared" si="6"/>
        <v>3</v>
      </c>
      <c r="N191" s="2050"/>
      <c r="O191" s="2050">
        <v>56</v>
      </c>
      <c r="P191" s="404"/>
      <c r="Q191" s="353"/>
      <c r="R191" s="353"/>
      <c r="S191" s="353"/>
      <c r="T191" s="353"/>
      <c r="U191" s="353"/>
    </row>
    <row r="192" spans="1:21" ht="12.6" customHeight="1">
      <c r="A192" s="903">
        <v>43531</v>
      </c>
      <c r="B192" s="910">
        <v>43501</v>
      </c>
      <c r="C192" s="904">
        <v>43515</v>
      </c>
      <c r="D192" s="904">
        <v>43515</v>
      </c>
      <c r="E192" s="367" t="s">
        <v>3334</v>
      </c>
      <c r="F192" s="2096" t="s">
        <v>12476</v>
      </c>
      <c r="G192" s="404" t="s">
        <v>15094</v>
      </c>
      <c r="H192" s="353" t="s">
        <v>3573</v>
      </c>
      <c r="I192" s="404" t="s">
        <v>2036</v>
      </c>
      <c r="J192" s="951" t="s">
        <v>2033</v>
      </c>
      <c r="K192" s="404"/>
      <c r="L192" s="613">
        <f t="shared" si="5"/>
        <v>30</v>
      </c>
      <c r="M192" s="1795">
        <f t="shared" si="6"/>
        <v>21</v>
      </c>
      <c r="N192" s="404"/>
      <c r="O192" s="2050">
        <v>11</v>
      </c>
      <c r="P192" s="404"/>
      <c r="Q192" s="2051"/>
      <c r="R192" s="367"/>
      <c r="S192" s="367"/>
      <c r="T192" s="367"/>
      <c r="U192" s="367"/>
    </row>
    <row r="193" spans="1:31" ht="12.6" customHeight="1">
      <c r="A193" s="903">
        <v>43657</v>
      </c>
      <c r="B193" s="381">
        <v>43622</v>
      </c>
      <c r="C193" s="364">
        <v>43652</v>
      </c>
      <c r="D193" s="364">
        <v>43654</v>
      </c>
      <c r="E193" s="355" t="s">
        <v>3334</v>
      </c>
      <c r="F193" s="2097" t="s">
        <v>12476</v>
      </c>
      <c r="G193" s="22" t="s">
        <v>15095</v>
      </c>
      <c r="H193" s="22" t="s">
        <v>14832</v>
      </c>
      <c r="I193" s="22"/>
      <c r="J193" s="353" t="s">
        <v>2969</v>
      </c>
      <c r="K193" s="353"/>
      <c r="L193" s="613">
        <f t="shared" si="5"/>
        <v>35</v>
      </c>
      <c r="M193" s="1795">
        <f t="shared" si="6"/>
        <v>24</v>
      </c>
      <c r="N193" s="2050"/>
      <c r="O193" s="2050">
        <v>62</v>
      </c>
      <c r="P193" s="404"/>
      <c r="Q193" s="353"/>
      <c r="R193" s="353"/>
      <c r="S193" s="353"/>
      <c r="T193" s="353"/>
      <c r="U193" s="353"/>
      <c r="V193" s="353"/>
      <c r="W193" s="353"/>
      <c r="X193" s="353"/>
      <c r="Y193" s="353"/>
      <c r="Z193" s="353"/>
      <c r="AA193" s="353"/>
      <c r="AB193" s="353"/>
      <c r="AC193" s="353"/>
      <c r="AD193" s="353"/>
      <c r="AE193" s="353"/>
    </row>
    <row r="194" spans="1:31" ht="12.6" customHeight="1">
      <c r="A194" s="906">
        <v>43621</v>
      </c>
      <c r="B194" s="717">
        <v>43599</v>
      </c>
      <c r="C194" s="364">
        <v>43619</v>
      </c>
      <c r="D194" s="364">
        <v>43630</v>
      </c>
      <c r="E194" s="355" t="s">
        <v>3335</v>
      </c>
      <c r="F194" s="353" t="s">
        <v>2686</v>
      </c>
      <c r="G194" s="22" t="s">
        <v>15096</v>
      </c>
      <c r="H194" s="22"/>
      <c r="I194" s="22"/>
      <c r="J194" s="348" t="s">
        <v>2969</v>
      </c>
      <c r="K194" s="353"/>
      <c r="L194" s="613">
        <f t="shared" ref="L194:L257" si="7">(A194-B194)</f>
        <v>22</v>
      </c>
      <c r="M194" s="1795">
        <f t="shared" ref="M194:M257" si="8">NETWORKDAYS(B194,A194,A194:B194)</f>
        <v>15</v>
      </c>
      <c r="N194" s="2050"/>
      <c r="O194" s="2050">
        <v>23</v>
      </c>
      <c r="P194" s="404"/>
      <c r="Q194" s="2051"/>
      <c r="R194" s="367"/>
      <c r="S194" s="367"/>
      <c r="T194" s="367"/>
      <c r="U194" s="367"/>
      <c r="V194" s="367"/>
      <c r="W194" s="2052"/>
      <c r="X194" s="367"/>
      <c r="Y194" s="367"/>
      <c r="Z194" s="367"/>
      <c r="AA194" s="367"/>
      <c r="AB194" s="367"/>
      <c r="AC194" s="367"/>
      <c r="AD194" s="367"/>
      <c r="AE194" s="367"/>
    </row>
    <row r="195" spans="1:31" ht="12.6" customHeight="1">
      <c r="A195" s="364">
        <v>43696</v>
      </c>
      <c r="B195" s="383">
        <v>43664</v>
      </c>
      <c r="C195" s="364">
        <v>43695</v>
      </c>
      <c r="D195" s="364">
        <v>43695</v>
      </c>
      <c r="E195" s="355" t="s">
        <v>3335</v>
      </c>
      <c r="F195" s="353" t="s">
        <v>2686</v>
      </c>
      <c r="G195" s="22" t="s">
        <v>15097</v>
      </c>
      <c r="H195" s="22"/>
      <c r="I195" s="22"/>
      <c r="J195" s="353" t="s">
        <v>2035</v>
      </c>
      <c r="K195" s="353" t="s">
        <v>12427</v>
      </c>
      <c r="L195" s="613">
        <f t="shared" si="7"/>
        <v>32</v>
      </c>
      <c r="M195" s="1795">
        <f t="shared" si="8"/>
        <v>21</v>
      </c>
      <c r="N195" s="2050"/>
      <c r="O195" s="2050">
        <v>73</v>
      </c>
      <c r="P195" s="404"/>
      <c r="Q195" s="367"/>
      <c r="R195" s="367"/>
      <c r="S195" s="367"/>
      <c r="T195" s="367"/>
      <c r="U195" s="367"/>
      <c r="V195" s="367"/>
      <c r="W195" s="367"/>
      <c r="X195" s="367"/>
      <c r="Y195" s="367"/>
      <c r="Z195" s="367"/>
      <c r="AA195" s="367"/>
      <c r="AB195" s="367"/>
      <c r="AC195" s="367"/>
      <c r="AD195" s="367"/>
      <c r="AE195" s="367"/>
    </row>
    <row r="196" spans="1:31" ht="12.6" customHeight="1">
      <c r="A196" s="903">
        <v>43664</v>
      </c>
      <c r="B196" s="2090">
        <v>43634</v>
      </c>
      <c r="C196" s="903">
        <v>43664</v>
      </c>
      <c r="D196" s="903">
        <v>43665</v>
      </c>
      <c r="E196" s="367" t="s">
        <v>3335</v>
      </c>
      <c r="F196" s="353" t="s">
        <v>2686</v>
      </c>
      <c r="G196" s="404" t="s">
        <v>15098</v>
      </c>
      <c r="H196" s="353"/>
      <c r="I196" s="404"/>
      <c r="J196" s="665" t="s">
        <v>2034</v>
      </c>
      <c r="K196" s="2049"/>
      <c r="L196" s="613">
        <f t="shared" si="7"/>
        <v>30</v>
      </c>
      <c r="M196" s="1795">
        <f t="shared" si="8"/>
        <v>21</v>
      </c>
      <c r="N196" s="2050"/>
      <c r="O196" s="2050">
        <v>83</v>
      </c>
      <c r="P196" s="404"/>
      <c r="Q196" s="367"/>
      <c r="R196" s="367"/>
      <c r="S196" s="367"/>
      <c r="T196" s="367"/>
      <c r="U196" s="367"/>
      <c r="V196" s="367"/>
      <c r="W196" s="367"/>
      <c r="X196" s="367"/>
      <c r="Y196" s="367"/>
      <c r="Z196" s="367"/>
      <c r="AA196" s="367"/>
      <c r="AB196" s="367"/>
      <c r="AC196" s="367"/>
      <c r="AD196" s="367"/>
      <c r="AE196" s="367"/>
    </row>
    <row r="197" spans="1:31" ht="12.6" customHeight="1">
      <c r="A197" s="903">
        <v>43728</v>
      </c>
      <c r="B197" s="384">
        <v>43699</v>
      </c>
      <c r="C197" s="364">
        <v>43730</v>
      </c>
      <c r="D197" s="932">
        <v>43730</v>
      </c>
      <c r="E197" s="355" t="s">
        <v>3334</v>
      </c>
      <c r="F197" s="22" t="s">
        <v>15099</v>
      </c>
      <c r="G197" s="22" t="s">
        <v>15100</v>
      </c>
      <c r="H197" s="22" t="s">
        <v>12912</v>
      </c>
      <c r="I197" s="22"/>
      <c r="J197" s="353" t="s">
        <v>2034</v>
      </c>
      <c r="K197" s="353" t="s">
        <v>2888</v>
      </c>
      <c r="L197" s="613">
        <f t="shared" si="7"/>
        <v>29</v>
      </c>
      <c r="M197" s="1795">
        <f t="shared" si="8"/>
        <v>20</v>
      </c>
      <c r="N197" s="2050"/>
      <c r="O197" s="2050">
        <v>63</v>
      </c>
      <c r="P197" s="404"/>
      <c r="Q197" s="2051"/>
      <c r="R197" s="367"/>
      <c r="S197" s="367"/>
      <c r="T197" s="367"/>
      <c r="U197" s="367"/>
      <c r="V197" s="367"/>
      <c r="W197" s="2052"/>
      <c r="X197" s="367"/>
      <c r="Y197" s="367"/>
      <c r="Z197" s="367"/>
      <c r="AA197" s="367"/>
      <c r="AB197" s="367"/>
      <c r="AC197" s="367"/>
      <c r="AD197" s="367"/>
      <c r="AE197" s="367"/>
    </row>
    <row r="198" spans="1:31" ht="12.6" customHeight="1">
      <c r="A198" s="903">
        <v>43550</v>
      </c>
      <c r="B198" s="370">
        <v>43521</v>
      </c>
      <c r="C198" s="364">
        <v>43549</v>
      </c>
      <c r="D198" s="364">
        <v>43549</v>
      </c>
      <c r="E198" s="355" t="s">
        <v>3335</v>
      </c>
      <c r="F198" s="353" t="s">
        <v>15101</v>
      </c>
      <c r="G198" s="353" t="s">
        <v>15102</v>
      </c>
      <c r="H198" s="353"/>
      <c r="I198" s="353"/>
      <c r="J198" s="348" t="s">
        <v>2034</v>
      </c>
      <c r="K198" s="353"/>
      <c r="L198" s="613">
        <f t="shared" si="7"/>
        <v>29</v>
      </c>
      <c r="M198" s="1795">
        <f t="shared" si="8"/>
        <v>20</v>
      </c>
      <c r="N198" s="404"/>
      <c r="O198" s="2050">
        <v>52</v>
      </c>
      <c r="P198" s="353"/>
      <c r="Q198" s="2051"/>
      <c r="R198" s="367"/>
      <c r="S198" s="367"/>
      <c r="T198" s="367"/>
      <c r="U198" s="367"/>
      <c r="V198" s="367"/>
      <c r="W198" s="2052"/>
      <c r="X198" s="367"/>
      <c r="Y198" s="367"/>
      <c r="Z198" s="367"/>
      <c r="AA198" s="367"/>
      <c r="AB198" s="367"/>
      <c r="AC198" s="367"/>
      <c r="AD198" s="367"/>
      <c r="AE198" s="367"/>
    </row>
    <row r="199" spans="1:31" ht="12.6" customHeight="1">
      <c r="A199" s="903">
        <v>43509</v>
      </c>
      <c r="B199" s="2053">
        <v>43482</v>
      </c>
      <c r="C199" s="904">
        <v>43511</v>
      </c>
      <c r="D199" s="904">
        <v>43513</v>
      </c>
      <c r="E199" s="367" t="s">
        <v>3334</v>
      </c>
      <c r="F199" s="2098" t="s">
        <v>15103</v>
      </c>
      <c r="G199" s="404" t="s">
        <v>15104</v>
      </c>
      <c r="H199" s="353"/>
      <c r="I199" s="404"/>
      <c r="J199" s="951" t="s">
        <v>3001</v>
      </c>
      <c r="K199" s="2049"/>
      <c r="L199" s="613">
        <f t="shared" si="7"/>
        <v>27</v>
      </c>
      <c r="M199" s="1795">
        <f t="shared" si="8"/>
        <v>18</v>
      </c>
      <c r="N199" s="2050"/>
      <c r="O199" s="2050">
        <v>46</v>
      </c>
      <c r="P199" s="404"/>
      <c r="Q199" s="2051"/>
      <c r="R199" s="367"/>
      <c r="S199" s="367"/>
      <c r="T199" s="367"/>
      <c r="U199" s="367"/>
      <c r="V199" s="367"/>
      <c r="W199" s="2056"/>
      <c r="X199" s="367"/>
      <c r="Y199" s="367"/>
      <c r="Z199" s="367"/>
      <c r="AA199" s="367"/>
      <c r="AB199" s="367"/>
      <c r="AC199" s="367"/>
      <c r="AD199" s="367"/>
      <c r="AE199" s="367"/>
    </row>
    <row r="200" spans="1:31" ht="12.6" customHeight="1">
      <c r="A200" s="905">
        <v>43704</v>
      </c>
      <c r="B200" s="2064">
        <v>43691</v>
      </c>
      <c r="C200" s="905">
        <v>43705</v>
      </c>
      <c r="D200" s="905">
        <v>43722</v>
      </c>
      <c r="E200" s="367" t="s">
        <v>3334</v>
      </c>
      <c r="F200" s="2099" t="s">
        <v>15105</v>
      </c>
      <c r="G200" s="404" t="s">
        <v>15106</v>
      </c>
      <c r="H200" s="353" t="s">
        <v>15107</v>
      </c>
      <c r="I200" s="404"/>
      <c r="J200" s="665" t="s">
        <v>2042</v>
      </c>
      <c r="K200" s="2049"/>
      <c r="L200" s="613">
        <f t="shared" si="7"/>
        <v>13</v>
      </c>
      <c r="M200" s="1795">
        <f t="shared" si="8"/>
        <v>8</v>
      </c>
      <c r="N200" s="2050"/>
      <c r="O200" s="2050">
        <v>37</v>
      </c>
      <c r="P200" s="404"/>
      <c r="Q200" s="2051"/>
      <c r="R200" s="367"/>
      <c r="S200" s="367"/>
      <c r="T200" s="367"/>
      <c r="U200" s="367"/>
      <c r="V200" s="367"/>
      <c r="W200" s="2052"/>
      <c r="X200" s="367"/>
      <c r="Y200" s="367"/>
      <c r="Z200" s="367"/>
      <c r="AA200" s="367"/>
      <c r="AB200" s="367"/>
      <c r="AC200" s="367"/>
      <c r="AD200" s="367"/>
      <c r="AE200" s="367"/>
    </row>
    <row r="201" spans="1:31" ht="12.6" customHeight="1">
      <c r="A201" s="903">
        <v>43683</v>
      </c>
      <c r="B201" s="383">
        <v>43675</v>
      </c>
      <c r="C201" s="364">
        <v>43682</v>
      </c>
      <c r="D201" s="364">
        <v>43706</v>
      </c>
      <c r="E201" s="355" t="s">
        <v>3334</v>
      </c>
      <c r="F201" s="2099" t="s">
        <v>15105</v>
      </c>
      <c r="G201" s="22" t="s">
        <v>15108</v>
      </c>
      <c r="H201" s="22" t="s">
        <v>12620</v>
      </c>
      <c r="I201" s="22"/>
      <c r="J201" s="353" t="s">
        <v>3001</v>
      </c>
      <c r="K201" s="2049"/>
      <c r="L201" s="613">
        <f t="shared" si="7"/>
        <v>8</v>
      </c>
      <c r="M201" s="1795">
        <f t="shared" si="8"/>
        <v>5</v>
      </c>
      <c r="N201" s="2050"/>
      <c r="O201" s="2050">
        <v>60</v>
      </c>
      <c r="P201" s="404"/>
      <c r="Q201" s="355"/>
      <c r="R201" s="355"/>
      <c r="S201" s="355"/>
      <c r="T201" s="355"/>
      <c r="U201" s="355"/>
      <c r="V201" s="355"/>
      <c r="W201" s="355"/>
      <c r="X201" s="355"/>
      <c r="Y201" s="355"/>
      <c r="Z201" s="355"/>
      <c r="AA201" s="355"/>
      <c r="AB201" s="355"/>
      <c r="AC201" s="355"/>
      <c r="AD201" s="355"/>
      <c r="AE201" s="355"/>
    </row>
    <row r="202" spans="1:31" ht="12.6" customHeight="1">
      <c r="A202" s="903">
        <v>43649</v>
      </c>
      <c r="B202" s="381">
        <v>43635</v>
      </c>
      <c r="C202" s="364">
        <v>43644</v>
      </c>
      <c r="D202" s="364">
        <v>43644</v>
      </c>
      <c r="E202" s="355" t="s">
        <v>3334</v>
      </c>
      <c r="F202" s="2099" t="s">
        <v>15105</v>
      </c>
      <c r="G202" s="22" t="s">
        <v>15109</v>
      </c>
      <c r="H202" s="22" t="s">
        <v>15110</v>
      </c>
      <c r="I202" s="22" t="s">
        <v>2969</v>
      </c>
      <c r="J202" s="348" t="s">
        <v>2035</v>
      </c>
      <c r="K202" s="353"/>
      <c r="L202" s="613">
        <f t="shared" si="7"/>
        <v>14</v>
      </c>
      <c r="M202" s="1795">
        <f t="shared" si="8"/>
        <v>9</v>
      </c>
      <c r="N202" s="2050"/>
      <c r="O202" s="2050">
        <v>47</v>
      </c>
      <c r="P202" s="404"/>
      <c r="Q202" s="2051"/>
      <c r="R202" s="367"/>
      <c r="S202" s="367"/>
      <c r="T202" s="367"/>
      <c r="U202" s="367"/>
      <c r="V202" s="367"/>
      <c r="W202" s="2056"/>
      <c r="X202" s="367"/>
      <c r="Y202" s="367"/>
      <c r="Z202" s="367"/>
      <c r="AA202" s="367"/>
      <c r="AB202" s="367"/>
      <c r="AC202" s="367"/>
      <c r="AD202" s="367"/>
      <c r="AE202" s="367"/>
    </row>
    <row r="203" spans="1:31" ht="12.6" customHeight="1">
      <c r="A203" s="904">
        <v>43648</v>
      </c>
      <c r="B203" s="920">
        <v>43647</v>
      </c>
      <c r="C203" s="904">
        <v>43648</v>
      </c>
      <c r="D203" s="904">
        <v>43648</v>
      </c>
      <c r="E203" s="904" t="s">
        <v>3334</v>
      </c>
      <c r="F203" s="916" t="s">
        <v>15111</v>
      </c>
      <c r="G203" s="916" t="s">
        <v>15112</v>
      </c>
      <c r="H203" s="709"/>
      <c r="I203" s="904"/>
      <c r="J203" s="916" t="s">
        <v>2033</v>
      </c>
      <c r="K203" s="2049"/>
      <c r="L203" s="613">
        <f t="shared" si="7"/>
        <v>1</v>
      </c>
      <c r="M203" s="1795">
        <f t="shared" si="8"/>
        <v>0</v>
      </c>
      <c r="N203" s="2050"/>
      <c r="O203" s="2050">
        <v>1</v>
      </c>
      <c r="P203" s="2082" t="s">
        <v>4613</v>
      </c>
      <c r="Q203" s="2051"/>
      <c r="R203" s="367"/>
      <c r="S203" s="367"/>
      <c r="T203" s="367"/>
      <c r="U203" s="367"/>
      <c r="V203" s="367"/>
      <c r="W203" s="2052"/>
      <c r="X203" s="367"/>
      <c r="Y203" s="367"/>
      <c r="Z203" s="367"/>
      <c r="AA203" s="367"/>
      <c r="AB203" s="367"/>
      <c r="AC203" s="367"/>
      <c r="AD203" s="367"/>
      <c r="AE203" s="367"/>
    </row>
    <row r="204" spans="1:31" ht="12.6" customHeight="1">
      <c r="A204" s="903">
        <v>43697</v>
      </c>
      <c r="B204" s="384">
        <v>43684</v>
      </c>
      <c r="C204" s="364">
        <v>43705</v>
      </c>
      <c r="D204" s="364">
        <v>43715</v>
      </c>
      <c r="E204" s="355" t="s">
        <v>3334</v>
      </c>
      <c r="F204" s="353" t="s">
        <v>15113</v>
      </c>
      <c r="G204" s="22" t="s">
        <v>15114</v>
      </c>
      <c r="H204" s="22"/>
      <c r="I204" s="22"/>
      <c r="J204" s="353" t="s">
        <v>3001</v>
      </c>
      <c r="K204" s="2049"/>
      <c r="L204" s="613">
        <f t="shared" si="7"/>
        <v>13</v>
      </c>
      <c r="M204" s="1795">
        <f t="shared" si="8"/>
        <v>8</v>
      </c>
      <c r="N204" s="2050"/>
      <c r="O204" s="2050">
        <v>30</v>
      </c>
      <c r="P204" s="404"/>
      <c r="Q204" s="2051"/>
      <c r="R204" s="367"/>
      <c r="S204" s="367"/>
      <c r="T204" s="367"/>
      <c r="U204" s="367"/>
      <c r="V204" s="367"/>
      <c r="W204" s="2052"/>
      <c r="X204" s="367"/>
      <c r="Y204" s="367"/>
      <c r="Z204" s="367"/>
      <c r="AA204" s="367"/>
      <c r="AB204" s="367"/>
      <c r="AC204" s="367"/>
      <c r="AD204" s="367"/>
      <c r="AE204" s="367"/>
    </row>
    <row r="205" spans="1:31" ht="12.6" customHeight="1">
      <c r="A205" s="906">
        <v>43684</v>
      </c>
      <c r="B205" s="383">
        <v>43662</v>
      </c>
      <c r="C205" s="364">
        <v>43693</v>
      </c>
      <c r="D205" s="364">
        <v>43693</v>
      </c>
      <c r="E205" s="355" t="s">
        <v>3334</v>
      </c>
      <c r="F205" s="353" t="s">
        <v>15115</v>
      </c>
      <c r="G205" s="22" t="s">
        <v>15116</v>
      </c>
      <c r="H205" s="22"/>
      <c r="I205" s="22"/>
      <c r="J205" s="353" t="s">
        <v>2035</v>
      </c>
      <c r="K205" s="2049"/>
      <c r="L205" s="613">
        <f t="shared" si="7"/>
        <v>22</v>
      </c>
      <c r="M205" s="1795">
        <f t="shared" si="8"/>
        <v>15</v>
      </c>
      <c r="N205" s="2050"/>
      <c r="O205" s="2050">
        <v>63</v>
      </c>
      <c r="P205" s="404"/>
      <c r="Q205" s="2051"/>
      <c r="R205" s="367"/>
      <c r="S205" s="367"/>
      <c r="T205" s="367"/>
      <c r="U205" s="367"/>
      <c r="V205" s="367"/>
      <c r="W205" s="2052"/>
      <c r="X205" s="367"/>
      <c r="Y205" s="367"/>
      <c r="Z205" s="367"/>
      <c r="AA205" s="367"/>
      <c r="AB205" s="367"/>
      <c r="AC205" s="367"/>
      <c r="AD205" s="367"/>
      <c r="AE205" s="367"/>
    </row>
    <row r="206" spans="1:31" ht="12.6" customHeight="1">
      <c r="A206" s="903">
        <v>43579</v>
      </c>
      <c r="B206" s="1050">
        <v>43567</v>
      </c>
      <c r="C206" s="364">
        <v>43581</v>
      </c>
      <c r="D206" s="364">
        <v>43581</v>
      </c>
      <c r="E206" s="355" t="s">
        <v>3334</v>
      </c>
      <c r="F206" s="353" t="s">
        <v>15117</v>
      </c>
      <c r="G206" s="353" t="s">
        <v>15118</v>
      </c>
      <c r="H206" s="353" t="s">
        <v>15119</v>
      </c>
      <c r="I206" s="353"/>
      <c r="J206" s="348" t="s">
        <v>2033</v>
      </c>
      <c r="K206" s="353"/>
      <c r="L206" s="613">
        <f t="shared" si="7"/>
        <v>12</v>
      </c>
      <c r="M206" s="1795">
        <f t="shared" si="8"/>
        <v>7</v>
      </c>
      <c r="N206" s="353"/>
      <c r="O206" s="2050">
        <v>42</v>
      </c>
      <c r="P206" s="353"/>
      <c r="Q206" s="2083">
        <f>AVERAGE($L$390:$L$443)</f>
        <v>14.185185185185185</v>
      </c>
      <c r="R206" s="927">
        <f>COUNT($B$390:$B$443)</f>
        <v>54</v>
      </c>
      <c r="S206" s="927">
        <f>COUNTIF($E$390:$E$443,$S$1)</f>
        <v>30</v>
      </c>
      <c r="T206" s="927">
        <f>COUNTIF($E$390:$E$443,$T$1)</f>
        <v>24</v>
      </c>
      <c r="U206" s="927">
        <f>R206-S206-T206</f>
        <v>0</v>
      </c>
      <c r="V206" s="926"/>
      <c r="W206" s="2084">
        <f t="shared" ref="W206:AD206" si="9">COUNTIF($J$390:$J$443, W$1)</f>
        <v>8</v>
      </c>
      <c r="X206" s="2084">
        <f t="shared" si="9"/>
        <v>5</v>
      </c>
      <c r="Y206" s="2084">
        <f t="shared" si="9"/>
        <v>3</v>
      </c>
      <c r="Z206" s="2084">
        <f t="shared" si="9"/>
        <v>12</v>
      </c>
      <c r="AA206" s="2084">
        <f t="shared" si="9"/>
        <v>9</v>
      </c>
      <c r="AB206" s="2084">
        <f t="shared" si="9"/>
        <v>9</v>
      </c>
      <c r="AC206" s="2084">
        <f t="shared" si="9"/>
        <v>8</v>
      </c>
      <c r="AD206" s="2084">
        <f t="shared" si="9"/>
        <v>0</v>
      </c>
      <c r="AE206" s="729">
        <f>SUM(W206:AD206)</f>
        <v>54</v>
      </c>
    </row>
    <row r="207" spans="1:31" ht="12.6" customHeight="1">
      <c r="A207" s="906">
        <v>43612</v>
      </c>
      <c r="B207" s="716">
        <v>43580</v>
      </c>
      <c r="C207" s="364">
        <v>43610</v>
      </c>
      <c r="D207" s="364">
        <v>43610</v>
      </c>
      <c r="E207" s="355" t="s">
        <v>3334</v>
      </c>
      <c r="F207" s="353" t="s">
        <v>15120</v>
      </c>
      <c r="G207" s="353" t="s">
        <v>15121</v>
      </c>
      <c r="H207" s="353"/>
      <c r="I207" s="353"/>
      <c r="J207" s="348" t="s">
        <v>3001</v>
      </c>
      <c r="K207" s="2049"/>
      <c r="L207" s="613">
        <f t="shared" si="7"/>
        <v>32</v>
      </c>
      <c r="M207" s="1795">
        <f t="shared" si="8"/>
        <v>21</v>
      </c>
      <c r="N207" s="2050"/>
      <c r="O207" s="2050">
        <v>62</v>
      </c>
      <c r="P207" s="404"/>
      <c r="Q207" s="2051"/>
      <c r="R207" s="367"/>
      <c r="S207" s="367"/>
      <c r="T207" s="367"/>
      <c r="U207" s="367"/>
      <c r="V207" s="367"/>
      <c r="W207" s="2056"/>
      <c r="X207" s="367"/>
      <c r="Y207" s="367"/>
      <c r="Z207" s="367"/>
      <c r="AA207" s="367"/>
      <c r="AB207" s="367"/>
      <c r="AC207" s="367"/>
      <c r="AD207" s="367"/>
      <c r="AE207" s="367"/>
    </row>
    <row r="208" spans="1:31" ht="12.6" customHeight="1">
      <c r="A208" s="905">
        <v>43537</v>
      </c>
      <c r="B208" s="910">
        <v>43510</v>
      </c>
      <c r="C208" s="907">
        <v>43538</v>
      </c>
      <c r="D208" s="904">
        <v>43538</v>
      </c>
      <c r="E208" s="427" t="s">
        <v>3334</v>
      </c>
      <c r="F208" s="2067" t="s">
        <v>15122</v>
      </c>
      <c r="G208" s="421" t="s">
        <v>15123</v>
      </c>
      <c r="H208" s="424" t="s">
        <v>15124</v>
      </c>
      <c r="I208" s="421"/>
      <c r="J208" s="909" t="s">
        <v>2034</v>
      </c>
      <c r="K208" s="2049"/>
      <c r="L208" s="613">
        <f t="shared" si="7"/>
        <v>27</v>
      </c>
      <c r="M208" s="1795">
        <f t="shared" si="8"/>
        <v>18</v>
      </c>
      <c r="N208" s="2050"/>
      <c r="O208" s="2050">
        <v>32</v>
      </c>
      <c r="P208" s="404"/>
      <c r="Q208" s="2051"/>
      <c r="R208" s="367"/>
      <c r="S208" s="367"/>
      <c r="T208" s="367"/>
      <c r="U208" s="367"/>
      <c r="V208" s="367"/>
      <c r="W208" s="2052"/>
      <c r="X208" s="367"/>
      <c r="Y208" s="367"/>
      <c r="Z208" s="367"/>
      <c r="AA208" s="367"/>
      <c r="AB208" s="367"/>
      <c r="AC208" s="367"/>
      <c r="AD208" s="367"/>
      <c r="AE208" s="367"/>
    </row>
    <row r="209" spans="1:21" ht="12.6" customHeight="1">
      <c r="A209" s="903">
        <v>43564</v>
      </c>
      <c r="B209" s="377">
        <v>43538</v>
      </c>
      <c r="C209" s="364">
        <v>43546</v>
      </c>
      <c r="D209" s="1411">
        <v>43570</v>
      </c>
      <c r="E209" s="349" t="s">
        <v>3334</v>
      </c>
      <c r="F209" s="2067" t="s">
        <v>15122</v>
      </c>
      <c r="G209" s="353" t="s">
        <v>15125</v>
      </c>
      <c r="H209" s="353"/>
      <c r="I209" s="353"/>
      <c r="J209" s="8" t="s">
        <v>2034</v>
      </c>
      <c r="K209" s="353"/>
      <c r="L209" s="613">
        <f t="shared" si="7"/>
        <v>26</v>
      </c>
      <c r="M209" s="1795">
        <f t="shared" si="8"/>
        <v>17</v>
      </c>
      <c r="N209" s="2050"/>
      <c r="O209" s="2050">
        <v>40</v>
      </c>
      <c r="P209" s="404"/>
      <c r="Q209" s="355"/>
      <c r="R209" s="355"/>
      <c r="S209" s="355"/>
      <c r="T209" s="355"/>
      <c r="U209" s="355"/>
    </row>
    <row r="210" spans="1:21" ht="12.6" customHeight="1">
      <c r="A210" s="903">
        <v>43679</v>
      </c>
      <c r="B210" s="383">
        <v>43675</v>
      </c>
      <c r="C210" s="376">
        <v>43708</v>
      </c>
      <c r="D210" s="364">
        <v>43708</v>
      </c>
      <c r="E210" s="355" t="s">
        <v>3335</v>
      </c>
      <c r="F210" s="353" t="s">
        <v>2202</v>
      </c>
      <c r="G210" s="22" t="s">
        <v>15126</v>
      </c>
      <c r="H210" s="22" t="s">
        <v>15127</v>
      </c>
      <c r="I210" s="22"/>
      <c r="J210" s="353" t="s">
        <v>3001</v>
      </c>
      <c r="K210" s="353"/>
      <c r="L210" s="613">
        <f t="shared" si="7"/>
        <v>4</v>
      </c>
      <c r="M210" s="1795">
        <f t="shared" si="8"/>
        <v>3</v>
      </c>
      <c r="N210" s="2050"/>
      <c r="O210" s="2050">
        <v>53</v>
      </c>
      <c r="P210" s="404"/>
      <c r="Q210" s="2051"/>
      <c r="R210" s="367"/>
      <c r="S210" s="367"/>
      <c r="T210" s="367"/>
      <c r="U210" s="367"/>
    </row>
    <row r="211" spans="1:21" ht="12.6" customHeight="1">
      <c r="A211" s="905">
        <v>43665</v>
      </c>
      <c r="B211" s="2088">
        <v>43664</v>
      </c>
      <c r="C211" s="905">
        <v>43665</v>
      </c>
      <c r="D211" s="905">
        <v>43665</v>
      </c>
      <c r="E211" s="367" t="s">
        <v>3334</v>
      </c>
      <c r="F211" s="404" t="s">
        <v>15128</v>
      </c>
      <c r="G211" s="404" t="s">
        <v>15129</v>
      </c>
      <c r="H211" s="353"/>
      <c r="I211" s="404"/>
      <c r="J211" s="665" t="s">
        <v>2042</v>
      </c>
      <c r="K211" s="2049"/>
      <c r="L211" s="613">
        <f t="shared" si="7"/>
        <v>1</v>
      </c>
      <c r="M211" s="1795">
        <f t="shared" si="8"/>
        <v>0</v>
      </c>
      <c r="N211" s="2050"/>
      <c r="O211" s="2050">
        <v>25</v>
      </c>
      <c r="P211" s="404"/>
      <c r="Q211" s="2051"/>
      <c r="R211" s="367"/>
      <c r="S211" s="367"/>
      <c r="T211" s="367"/>
      <c r="U211" s="367"/>
    </row>
    <row r="212" spans="1:21" ht="12.6" customHeight="1">
      <c r="A212" s="903">
        <v>43693</v>
      </c>
      <c r="B212" s="384">
        <v>43689</v>
      </c>
      <c r="C212" s="364">
        <v>43693</v>
      </c>
      <c r="D212" s="364">
        <v>43693</v>
      </c>
      <c r="E212" s="355" t="s">
        <v>3334</v>
      </c>
      <c r="F212" s="353" t="s">
        <v>15130</v>
      </c>
      <c r="G212" s="22" t="s">
        <v>15131</v>
      </c>
      <c r="H212" s="22"/>
      <c r="I212" s="22"/>
      <c r="J212" s="353" t="s">
        <v>2033</v>
      </c>
      <c r="K212" s="353" t="s">
        <v>2888</v>
      </c>
      <c r="L212" s="613">
        <f t="shared" si="7"/>
        <v>4</v>
      </c>
      <c r="M212" s="1795">
        <f t="shared" si="8"/>
        <v>3</v>
      </c>
      <c r="O212" s="2050">
        <v>19</v>
      </c>
      <c r="P212" s="404"/>
      <c r="Q212" s="2051"/>
      <c r="R212" s="367"/>
      <c r="S212" s="367"/>
      <c r="T212" s="367"/>
      <c r="U212" s="367"/>
    </row>
    <row r="213" spans="1:21" ht="12.6" customHeight="1">
      <c r="A213" s="904">
        <v>43560</v>
      </c>
      <c r="B213" s="2087">
        <v>43529</v>
      </c>
      <c r="C213" s="904">
        <v>43560</v>
      </c>
      <c r="D213" s="904">
        <v>43560</v>
      </c>
      <c r="E213" s="367" t="s">
        <v>3334</v>
      </c>
      <c r="F213" s="404" t="s">
        <v>15132</v>
      </c>
      <c r="G213" s="404" t="s">
        <v>15133</v>
      </c>
      <c r="H213" s="353" t="s">
        <v>12424</v>
      </c>
      <c r="I213" s="404"/>
      <c r="J213" s="665" t="s">
        <v>2042</v>
      </c>
      <c r="K213" s="2049"/>
      <c r="L213" s="613">
        <f t="shared" si="7"/>
        <v>31</v>
      </c>
      <c r="M213" s="1795">
        <f t="shared" si="8"/>
        <v>22</v>
      </c>
      <c r="N213" s="2050"/>
      <c r="O213" s="2050">
        <v>11</v>
      </c>
      <c r="P213" s="404"/>
      <c r="Q213" s="2051"/>
      <c r="R213" s="367"/>
      <c r="S213" s="367"/>
      <c r="T213" s="367"/>
      <c r="U213" s="367"/>
    </row>
    <row r="214" spans="1:21" ht="12.6" customHeight="1">
      <c r="A214" s="903">
        <v>43719</v>
      </c>
      <c r="B214" s="384">
        <v>43699</v>
      </c>
      <c r="C214" s="364">
        <v>43714</v>
      </c>
      <c r="D214" s="364">
        <v>43714</v>
      </c>
      <c r="E214" s="355" t="s">
        <v>3334</v>
      </c>
      <c r="F214" s="22" t="s">
        <v>15134</v>
      </c>
      <c r="G214" s="22" t="s">
        <v>15135</v>
      </c>
      <c r="H214" s="22" t="s">
        <v>12620</v>
      </c>
      <c r="I214" s="22"/>
      <c r="J214" s="424" t="s">
        <v>2035</v>
      </c>
      <c r="K214" s="353" t="s">
        <v>2036</v>
      </c>
      <c r="L214" s="613">
        <f t="shared" si="7"/>
        <v>20</v>
      </c>
      <c r="M214" s="1795">
        <f t="shared" si="8"/>
        <v>13</v>
      </c>
      <c r="N214" s="2050"/>
      <c r="O214" s="2050">
        <v>55</v>
      </c>
      <c r="P214" s="404"/>
      <c r="Q214" s="353"/>
      <c r="R214" s="353"/>
      <c r="S214" s="353"/>
      <c r="T214" s="353"/>
      <c r="U214" s="353"/>
    </row>
    <row r="215" spans="1:21" ht="12.6" customHeight="1">
      <c r="A215" s="2058">
        <v>43529</v>
      </c>
      <c r="B215" s="910">
        <v>43518</v>
      </c>
      <c r="C215" s="904">
        <v>43529</v>
      </c>
      <c r="D215" s="904">
        <v>43529</v>
      </c>
      <c r="E215" s="367" t="s">
        <v>3334</v>
      </c>
      <c r="F215" s="404" t="s">
        <v>15136</v>
      </c>
      <c r="G215" s="404" t="s">
        <v>15137</v>
      </c>
      <c r="H215" s="353" t="s">
        <v>12502</v>
      </c>
      <c r="I215" s="404" t="s">
        <v>2888</v>
      </c>
      <c r="J215" s="665" t="s">
        <v>2033</v>
      </c>
      <c r="K215" s="2049"/>
      <c r="L215" s="613">
        <f t="shared" si="7"/>
        <v>11</v>
      </c>
      <c r="M215" s="1795">
        <f t="shared" si="8"/>
        <v>6</v>
      </c>
      <c r="N215" s="404"/>
      <c r="O215" s="2050">
        <v>51</v>
      </c>
      <c r="P215" s="404"/>
      <c r="Q215" s="2051"/>
      <c r="R215" s="367"/>
      <c r="S215" s="367"/>
      <c r="T215" s="367"/>
      <c r="U215" s="367"/>
    </row>
    <row r="216" spans="1:21" ht="12.6" customHeight="1">
      <c r="A216" s="903">
        <v>43700</v>
      </c>
      <c r="B216" s="383">
        <v>43670</v>
      </c>
      <c r="C216" s="364">
        <v>43702</v>
      </c>
      <c r="D216" s="364">
        <v>43703</v>
      </c>
      <c r="E216" s="355" t="s">
        <v>3334</v>
      </c>
      <c r="F216" s="353" t="s">
        <v>15138</v>
      </c>
      <c r="G216" s="22" t="s">
        <v>15139</v>
      </c>
      <c r="H216" s="22"/>
      <c r="I216" s="22"/>
      <c r="J216" s="353" t="s">
        <v>2969</v>
      </c>
      <c r="K216" s="353" t="s">
        <v>2039</v>
      </c>
      <c r="L216" s="613">
        <f t="shared" si="7"/>
        <v>30</v>
      </c>
      <c r="M216" s="1795">
        <f t="shared" si="8"/>
        <v>21</v>
      </c>
      <c r="N216" s="2050"/>
      <c r="O216" s="2050">
        <v>78</v>
      </c>
      <c r="P216" s="2"/>
      <c r="Q216" s="2051"/>
      <c r="R216" s="367"/>
      <c r="S216" s="367"/>
      <c r="T216" s="367"/>
      <c r="U216" s="367"/>
    </row>
    <row r="217" spans="1:21" ht="12.6" customHeight="1">
      <c r="A217" s="906">
        <v>43580</v>
      </c>
      <c r="B217" s="2069">
        <v>43567</v>
      </c>
      <c r="C217" s="364">
        <v>43598</v>
      </c>
      <c r="D217" s="364">
        <v>43598</v>
      </c>
      <c r="E217" s="3" t="s">
        <v>3334</v>
      </c>
      <c r="F217" s="348" t="s">
        <v>15140</v>
      </c>
      <c r="G217" s="22" t="s">
        <v>15141</v>
      </c>
      <c r="H217" s="22" t="s">
        <v>15142</v>
      </c>
      <c r="I217" s="22"/>
      <c r="J217" s="348" t="s">
        <v>2969</v>
      </c>
      <c r="K217" s="1393"/>
      <c r="L217" s="613">
        <f t="shared" si="7"/>
        <v>13</v>
      </c>
      <c r="M217" s="1795">
        <f t="shared" si="8"/>
        <v>8</v>
      </c>
      <c r="N217" s="353"/>
      <c r="O217" s="2050">
        <v>43</v>
      </c>
      <c r="P217" s="404"/>
      <c r="Q217" s="367"/>
      <c r="R217" s="367"/>
      <c r="S217" s="367"/>
      <c r="T217" s="367"/>
      <c r="U217" s="367"/>
    </row>
    <row r="218" spans="1:21" ht="12.6" customHeight="1">
      <c r="A218" s="903">
        <v>43636</v>
      </c>
      <c r="B218" s="717">
        <v>43605</v>
      </c>
      <c r="C218" s="364">
        <v>43636</v>
      </c>
      <c r="D218" s="364">
        <v>43636</v>
      </c>
      <c r="E218" s="355" t="s">
        <v>3334</v>
      </c>
      <c r="F218" s="404" t="s">
        <v>15143</v>
      </c>
      <c r="G218" s="22" t="s">
        <v>15144</v>
      </c>
      <c r="H218" s="22"/>
      <c r="I218" s="22"/>
      <c r="J218" s="348" t="s">
        <v>3001</v>
      </c>
      <c r="K218" s="2049"/>
      <c r="L218" s="613">
        <f t="shared" si="7"/>
        <v>31</v>
      </c>
      <c r="M218" s="1795">
        <f t="shared" si="8"/>
        <v>22</v>
      </c>
      <c r="N218" s="2050"/>
      <c r="O218" s="2050">
        <v>66</v>
      </c>
      <c r="P218" s="404"/>
      <c r="Q218" s="2"/>
      <c r="R218" s="2"/>
      <c r="S218" s="2"/>
      <c r="T218" s="2"/>
      <c r="U218" s="2"/>
    </row>
    <row r="219" spans="1:21" ht="12.6" customHeight="1">
      <c r="A219" s="903">
        <v>43514</v>
      </c>
      <c r="B219" s="910">
        <v>43500</v>
      </c>
      <c r="C219" s="905">
        <v>43514</v>
      </c>
      <c r="D219" s="2058">
        <v>43528</v>
      </c>
      <c r="E219" s="367" t="s">
        <v>3334</v>
      </c>
      <c r="F219" s="404" t="s">
        <v>15143</v>
      </c>
      <c r="G219" s="404" t="s">
        <v>15145</v>
      </c>
      <c r="H219" s="353"/>
      <c r="I219" s="404" t="s">
        <v>2034</v>
      </c>
      <c r="J219" s="665" t="s">
        <v>2042</v>
      </c>
      <c r="K219" s="2049"/>
      <c r="L219" s="613">
        <f t="shared" si="7"/>
        <v>14</v>
      </c>
      <c r="M219" s="1795">
        <f t="shared" si="8"/>
        <v>9</v>
      </c>
      <c r="N219" s="2050"/>
      <c r="O219" s="2050">
        <v>8</v>
      </c>
      <c r="P219" s="404"/>
      <c r="Q219" s="2051"/>
      <c r="R219" s="367"/>
      <c r="S219" s="367"/>
      <c r="T219" s="367"/>
      <c r="U219" s="367"/>
    </row>
    <row r="220" spans="1:21" ht="12.6" customHeight="1">
      <c r="A220" s="903">
        <v>43544</v>
      </c>
      <c r="B220" s="370">
        <v>43524</v>
      </c>
      <c r="C220" s="364">
        <v>43552</v>
      </c>
      <c r="D220" s="364">
        <v>43552</v>
      </c>
      <c r="E220" s="355" t="s">
        <v>3334</v>
      </c>
      <c r="F220" s="353" t="s">
        <v>15146</v>
      </c>
      <c r="G220" s="348" t="s">
        <v>15147</v>
      </c>
      <c r="H220" s="353"/>
      <c r="I220" s="353"/>
      <c r="J220" s="348" t="s">
        <v>2034</v>
      </c>
      <c r="K220" s="353"/>
      <c r="L220" s="613">
        <f t="shared" si="7"/>
        <v>20</v>
      </c>
      <c r="M220" s="1795">
        <f t="shared" si="8"/>
        <v>13</v>
      </c>
      <c r="N220" s="404"/>
      <c r="O220" s="2050">
        <v>64</v>
      </c>
      <c r="P220" s="353"/>
      <c r="Q220" s="2051"/>
      <c r="R220" s="367"/>
      <c r="S220" s="367"/>
      <c r="T220" s="367"/>
      <c r="U220" s="367"/>
    </row>
    <row r="221" spans="1:21" ht="12.6" customHeight="1">
      <c r="A221" s="903">
        <v>43699</v>
      </c>
      <c r="B221" s="384">
        <v>43685</v>
      </c>
      <c r="C221" s="364">
        <v>43716</v>
      </c>
      <c r="D221" s="364">
        <v>43716</v>
      </c>
      <c r="E221" s="355" t="s">
        <v>3334</v>
      </c>
      <c r="F221" s="353" t="s">
        <v>15148</v>
      </c>
      <c r="G221" s="22" t="s">
        <v>15149</v>
      </c>
      <c r="H221" s="22"/>
      <c r="I221" s="22"/>
      <c r="J221" s="353" t="s">
        <v>2035</v>
      </c>
      <c r="K221" s="353" t="s">
        <v>12427</v>
      </c>
      <c r="L221" s="613">
        <f t="shared" si="7"/>
        <v>14</v>
      </c>
      <c r="M221" s="1795">
        <f t="shared" si="8"/>
        <v>9</v>
      </c>
      <c r="N221" s="2050"/>
      <c r="O221" s="2050">
        <v>32</v>
      </c>
      <c r="P221" s="404"/>
      <c r="Q221" s="2051"/>
      <c r="R221" s="367"/>
      <c r="S221" s="367"/>
      <c r="T221" s="367"/>
      <c r="U221" s="367"/>
    </row>
    <row r="222" spans="1:21" ht="12.6" customHeight="1">
      <c r="A222" s="903">
        <v>43566</v>
      </c>
      <c r="B222" s="1050">
        <v>43558</v>
      </c>
      <c r="C222" s="364">
        <v>43588</v>
      </c>
      <c r="D222" s="364">
        <v>43588</v>
      </c>
      <c r="E222" s="355" t="s">
        <v>3335</v>
      </c>
      <c r="F222" s="353" t="s">
        <v>3711</v>
      </c>
      <c r="G222" s="353" t="s">
        <v>15150</v>
      </c>
      <c r="H222" s="353"/>
      <c r="I222" s="353"/>
      <c r="J222" s="348" t="s">
        <v>3001</v>
      </c>
      <c r="K222" s="2049"/>
      <c r="L222" s="613">
        <f t="shared" si="7"/>
        <v>8</v>
      </c>
      <c r="M222" s="1795">
        <f t="shared" si="8"/>
        <v>5</v>
      </c>
      <c r="N222" s="2050"/>
      <c r="O222" s="2050">
        <v>10</v>
      </c>
      <c r="P222" s="404"/>
      <c r="Q222" s="355"/>
      <c r="R222" s="355"/>
      <c r="S222" s="355"/>
      <c r="T222" s="355"/>
      <c r="U222" s="355"/>
    </row>
    <row r="223" spans="1:21" ht="12.6" customHeight="1">
      <c r="A223" s="903">
        <v>43651</v>
      </c>
      <c r="B223" s="381">
        <v>43635</v>
      </c>
      <c r="C223" s="364">
        <v>43650</v>
      </c>
      <c r="D223" s="364">
        <v>43665</v>
      </c>
      <c r="E223" s="355" t="s">
        <v>3335</v>
      </c>
      <c r="F223" s="353" t="s">
        <v>3711</v>
      </c>
      <c r="G223" s="22" t="s">
        <v>15151</v>
      </c>
      <c r="H223" s="22"/>
      <c r="I223" s="22"/>
      <c r="J223" s="348" t="s">
        <v>3001</v>
      </c>
      <c r="K223" s="2049"/>
      <c r="L223" s="613">
        <f t="shared" si="7"/>
        <v>16</v>
      </c>
      <c r="M223" s="1795">
        <f t="shared" si="8"/>
        <v>11</v>
      </c>
      <c r="N223" s="2050"/>
      <c r="O223" s="2050">
        <v>56</v>
      </c>
      <c r="P223" s="404">
        <v>30</v>
      </c>
      <c r="Q223" s="2051"/>
      <c r="R223" s="367"/>
      <c r="S223" s="367"/>
      <c r="T223" s="367"/>
      <c r="U223" s="367"/>
    </row>
    <row r="224" spans="1:21" ht="12.6" customHeight="1">
      <c r="A224" s="903">
        <v>43664</v>
      </c>
      <c r="B224" s="381">
        <v>43635</v>
      </c>
      <c r="C224" s="932">
        <v>43651</v>
      </c>
      <c r="D224" s="932">
        <v>43665</v>
      </c>
      <c r="E224" s="349" t="s">
        <v>3334</v>
      </c>
      <c r="F224" s="424" t="s">
        <v>15152</v>
      </c>
      <c r="G224" s="424" t="s">
        <v>15153</v>
      </c>
      <c r="H224" s="1442" t="s">
        <v>3577</v>
      </c>
      <c r="I224" s="424"/>
      <c r="J224" s="424" t="s">
        <v>2034</v>
      </c>
      <c r="K224" s="424" t="s">
        <v>12427</v>
      </c>
      <c r="L224" s="613">
        <f t="shared" si="7"/>
        <v>29</v>
      </c>
      <c r="M224" s="1795">
        <f t="shared" si="8"/>
        <v>20</v>
      </c>
      <c r="N224" s="353"/>
      <c r="O224" s="2050">
        <v>78</v>
      </c>
      <c r="P224" s="404"/>
      <c r="Q224" s="2051"/>
      <c r="R224" s="367"/>
      <c r="S224" s="367"/>
      <c r="T224" s="367"/>
      <c r="U224" s="367"/>
    </row>
    <row r="225" spans="1:31" ht="12.6" customHeight="1">
      <c r="A225" s="904">
        <v>43563</v>
      </c>
      <c r="B225" s="2087">
        <v>43531</v>
      </c>
      <c r="C225" s="904">
        <v>43563</v>
      </c>
      <c r="D225" s="904">
        <v>43563</v>
      </c>
      <c r="E225" s="2100" t="s">
        <v>3334</v>
      </c>
      <c r="F225" s="404" t="s">
        <v>15154</v>
      </c>
      <c r="G225" s="404" t="s">
        <v>15155</v>
      </c>
      <c r="H225" s="353"/>
      <c r="I225" s="404"/>
      <c r="J225" s="665" t="s">
        <v>2042</v>
      </c>
      <c r="K225" s="2049"/>
      <c r="L225" s="613">
        <f t="shared" si="7"/>
        <v>32</v>
      </c>
      <c r="M225" s="1795">
        <f t="shared" si="8"/>
        <v>21</v>
      </c>
      <c r="N225" s="2"/>
      <c r="O225" s="2050">
        <v>23</v>
      </c>
      <c r="P225" s="2"/>
      <c r="Q225" s="2051"/>
      <c r="R225" s="367"/>
      <c r="S225" s="367"/>
      <c r="T225" s="367"/>
      <c r="U225" s="367"/>
      <c r="V225" s="367"/>
      <c r="W225" s="2052"/>
      <c r="X225" s="367"/>
      <c r="Y225" s="367"/>
      <c r="Z225" s="367"/>
      <c r="AA225" s="367"/>
      <c r="AB225" s="367"/>
      <c r="AC225" s="367"/>
      <c r="AD225" s="367"/>
      <c r="AE225" s="367"/>
    </row>
    <row r="226" spans="1:31" ht="12.6" customHeight="1">
      <c r="A226" s="903">
        <v>43633</v>
      </c>
      <c r="B226" s="717">
        <v>43594</v>
      </c>
      <c r="C226" s="932">
        <v>43608</v>
      </c>
      <c r="D226" s="932">
        <v>43624</v>
      </c>
      <c r="E226" s="349" t="s">
        <v>3335</v>
      </c>
      <c r="F226" s="2055" t="s">
        <v>4945</v>
      </c>
      <c r="G226" s="426" t="s">
        <v>15156</v>
      </c>
      <c r="H226" s="426"/>
      <c r="I226" s="426"/>
      <c r="J226" s="589" t="s">
        <v>2034</v>
      </c>
      <c r="K226" s="424" t="s">
        <v>15157</v>
      </c>
      <c r="L226" s="613">
        <f t="shared" si="7"/>
        <v>39</v>
      </c>
      <c r="M226" s="1795">
        <f t="shared" si="8"/>
        <v>26</v>
      </c>
      <c r="N226" s="2050"/>
      <c r="O226" s="2050">
        <v>14</v>
      </c>
      <c r="P226" s="404"/>
      <c r="Q226" s="2051"/>
      <c r="R226" s="367"/>
      <c r="S226" s="367"/>
      <c r="T226" s="367"/>
      <c r="U226" s="367"/>
      <c r="V226" s="367"/>
      <c r="W226" s="2052"/>
      <c r="X226" s="367"/>
      <c r="Y226" s="367"/>
      <c r="Z226" s="367"/>
      <c r="AA226" s="367"/>
      <c r="AB226" s="367"/>
      <c r="AC226" s="367"/>
      <c r="AD226" s="367"/>
      <c r="AE226" s="367"/>
    </row>
    <row r="227" spans="1:31" ht="12.6" customHeight="1">
      <c r="A227" s="904">
        <v>43469</v>
      </c>
      <c r="B227" s="2053">
        <v>43467</v>
      </c>
      <c r="C227" s="904">
        <v>43469</v>
      </c>
      <c r="D227" s="904">
        <v>43469</v>
      </c>
      <c r="E227" s="367" t="s">
        <v>3334</v>
      </c>
      <c r="F227" s="404" t="s">
        <v>15158</v>
      </c>
      <c r="G227" s="404" t="s">
        <v>15159</v>
      </c>
      <c r="H227" s="353"/>
      <c r="I227" s="404"/>
      <c r="J227" s="665" t="s">
        <v>2033</v>
      </c>
      <c r="K227" s="2049"/>
      <c r="L227" s="613">
        <f t="shared" si="7"/>
        <v>2</v>
      </c>
      <c r="M227" s="1795">
        <f t="shared" si="8"/>
        <v>1</v>
      </c>
      <c r="N227" s="2050"/>
      <c r="O227" s="2050">
        <v>1</v>
      </c>
      <c r="P227" s="2082" t="s">
        <v>3301</v>
      </c>
      <c r="Q227" s="2051"/>
      <c r="R227" s="367"/>
      <c r="S227" s="367"/>
      <c r="T227" s="367"/>
      <c r="U227" s="367"/>
      <c r="V227" s="367"/>
      <c r="W227" s="2052"/>
      <c r="X227" s="367"/>
      <c r="Y227" s="367"/>
      <c r="Z227" s="367"/>
      <c r="AA227" s="367"/>
      <c r="AB227" s="367"/>
      <c r="AC227" s="367"/>
      <c r="AD227" s="367"/>
      <c r="AE227" s="367"/>
    </row>
    <row r="228" spans="1:31" ht="12.6" customHeight="1">
      <c r="A228" s="903">
        <v>43504</v>
      </c>
      <c r="B228" s="2053">
        <v>43476</v>
      </c>
      <c r="C228" s="904">
        <v>43506</v>
      </c>
      <c r="D228" s="2080">
        <v>43507</v>
      </c>
      <c r="E228" s="367" t="s">
        <v>3335</v>
      </c>
      <c r="F228" s="404" t="s">
        <v>15160</v>
      </c>
      <c r="G228" s="404" t="s">
        <v>15161</v>
      </c>
      <c r="H228" s="353"/>
      <c r="I228" s="404"/>
      <c r="J228" s="951" t="s">
        <v>2969</v>
      </c>
      <c r="K228" s="2049"/>
      <c r="L228" s="613">
        <f t="shared" si="7"/>
        <v>28</v>
      </c>
      <c r="M228" s="1795">
        <f t="shared" si="8"/>
        <v>19</v>
      </c>
      <c r="N228" s="2050"/>
      <c r="O228" s="2050">
        <v>29</v>
      </c>
      <c r="P228" s="404"/>
      <c r="Q228" s="2051"/>
      <c r="R228" s="367"/>
      <c r="S228" s="367"/>
      <c r="T228" s="367"/>
      <c r="U228" s="367"/>
      <c r="V228" s="367"/>
      <c r="W228" s="2052"/>
      <c r="X228" s="367"/>
      <c r="Y228" s="367"/>
      <c r="Z228" s="367"/>
      <c r="AA228" s="367"/>
      <c r="AB228" s="367"/>
      <c r="AC228" s="367"/>
      <c r="AD228" s="367"/>
      <c r="AE228" s="367"/>
    </row>
    <row r="229" spans="1:31" ht="12.6" customHeight="1">
      <c r="A229" s="904">
        <v>43678</v>
      </c>
      <c r="B229" s="2088">
        <v>43662</v>
      </c>
      <c r="C229" s="904">
        <v>43678</v>
      </c>
      <c r="D229" s="905">
        <v>43693</v>
      </c>
      <c r="E229" s="367" t="s">
        <v>3334</v>
      </c>
      <c r="F229" s="404" t="s">
        <v>15162</v>
      </c>
      <c r="G229" s="404" t="s">
        <v>15163</v>
      </c>
      <c r="H229" s="353"/>
      <c r="I229" s="404"/>
      <c r="J229" s="665" t="s">
        <v>2042</v>
      </c>
      <c r="K229" s="2049"/>
      <c r="L229" s="613">
        <f t="shared" si="7"/>
        <v>16</v>
      </c>
      <c r="M229" s="1795">
        <f t="shared" si="8"/>
        <v>11</v>
      </c>
      <c r="N229" s="2050"/>
      <c r="O229" s="2050">
        <v>51</v>
      </c>
      <c r="P229" s="404"/>
      <c r="Q229" s="2083">
        <f>AVERAGE($L$2:$L$84)</f>
        <v>15.072289156626505</v>
      </c>
      <c r="R229" s="927">
        <f>COUNT($B$2:$B$84)</f>
        <v>83</v>
      </c>
      <c r="S229" s="927">
        <f>COUNTIF($E$2:$E$84,$S$1)</f>
        <v>58</v>
      </c>
      <c r="T229" s="927">
        <f>COUNTIF($E$2:$E$84,$T$1)</f>
        <v>25</v>
      </c>
      <c r="U229" s="927">
        <f>R229-S229-T229</f>
        <v>0</v>
      </c>
      <c r="V229" s="926"/>
      <c r="W229" s="2084">
        <f t="shared" ref="W229:AD229" si="10">COUNTIF($J$2:$J$84, W$1)</f>
        <v>21</v>
      </c>
      <c r="X229" s="2084">
        <f t="shared" si="10"/>
        <v>19</v>
      </c>
      <c r="Y229" s="2084">
        <f t="shared" si="10"/>
        <v>10</v>
      </c>
      <c r="Z229" s="2084">
        <f t="shared" si="10"/>
        <v>10</v>
      </c>
      <c r="AA229" s="2084">
        <f t="shared" si="10"/>
        <v>10</v>
      </c>
      <c r="AB229" s="2084">
        <f t="shared" si="10"/>
        <v>9</v>
      </c>
      <c r="AC229" s="2084">
        <f t="shared" si="10"/>
        <v>4</v>
      </c>
      <c r="AD229" s="2084">
        <f t="shared" si="10"/>
        <v>0</v>
      </c>
      <c r="AE229" s="729">
        <f>SUM(W229:AD229)</f>
        <v>83</v>
      </c>
    </row>
    <row r="230" spans="1:31" ht="12.6" customHeight="1">
      <c r="A230" s="903">
        <v>43592</v>
      </c>
      <c r="B230" s="1050">
        <v>43579</v>
      </c>
      <c r="C230" s="364">
        <v>43609</v>
      </c>
      <c r="D230" s="364">
        <v>43609</v>
      </c>
      <c r="E230" s="355" t="s">
        <v>3335</v>
      </c>
      <c r="F230" s="353" t="s">
        <v>15164</v>
      </c>
      <c r="G230" s="22" t="s">
        <v>15165</v>
      </c>
      <c r="H230" s="22"/>
      <c r="I230" s="22"/>
      <c r="J230" s="348" t="s">
        <v>2033</v>
      </c>
      <c r="K230" s="353"/>
      <c r="L230" s="613">
        <f t="shared" si="7"/>
        <v>13</v>
      </c>
      <c r="M230" s="1795">
        <f t="shared" si="8"/>
        <v>8</v>
      </c>
      <c r="N230" s="353"/>
      <c r="O230" s="2050">
        <v>60</v>
      </c>
      <c r="P230" s="2"/>
      <c r="Q230" s="367"/>
      <c r="R230" s="367"/>
      <c r="S230" s="367"/>
      <c r="T230" s="367"/>
      <c r="U230" s="367"/>
      <c r="V230" s="367"/>
      <c r="W230" s="367"/>
      <c r="X230" s="367"/>
      <c r="Y230" s="367"/>
      <c r="Z230" s="367"/>
      <c r="AA230" s="367"/>
      <c r="AB230" s="367"/>
      <c r="AC230" s="367"/>
      <c r="AD230" s="367"/>
      <c r="AE230" s="367"/>
    </row>
    <row r="231" spans="1:31" ht="12.6" customHeight="1">
      <c r="A231" s="903">
        <v>43649</v>
      </c>
      <c r="B231" s="381">
        <v>43634</v>
      </c>
      <c r="C231" s="364"/>
      <c r="D231" s="364">
        <v>43664</v>
      </c>
      <c r="E231" s="355" t="s">
        <v>3335</v>
      </c>
      <c r="F231" s="353" t="s">
        <v>15166</v>
      </c>
      <c r="G231" s="22" t="s">
        <v>15167</v>
      </c>
      <c r="H231" s="22"/>
      <c r="I231" s="22"/>
      <c r="J231" s="348" t="s">
        <v>3001</v>
      </c>
      <c r="K231" s="2049"/>
      <c r="L231" s="613">
        <f t="shared" si="7"/>
        <v>15</v>
      </c>
      <c r="M231" s="1795">
        <f t="shared" si="8"/>
        <v>10</v>
      </c>
      <c r="N231" s="2050"/>
      <c r="O231" s="2050">
        <v>43</v>
      </c>
      <c r="P231" s="404"/>
      <c r="Q231" s="2077"/>
      <c r="R231" s="2077"/>
      <c r="S231" s="2077"/>
      <c r="T231" s="2077"/>
      <c r="U231" s="2077"/>
      <c r="V231" s="2077"/>
      <c r="W231" s="2077"/>
      <c r="X231" s="2077"/>
      <c r="Y231" s="2077"/>
      <c r="Z231" s="2077"/>
      <c r="AA231" s="2077"/>
      <c r="AB231" s="2077"/>
      <c r="AC231" s="2077"/>
      <c r="AD231" s="2077"/>
      <c r="AE231" s="2077"/>
    </row>
    <row r="232" spans="1:31" ht="12.6" customHeight="1">
      <c r="A232" s="2102">
        <v>43692</v>
      </c>
      <c r="B232" s="384">
        <v>43686</v>
      </c>
      <c r="C232" s="932">
        <v>43693</v>
      </c>
      <c r="D232" s="932">
        <v>43717</v>
      </c>
      <c r="E232" s="349" t="s">
        <v>3334</v>
      </c>
      <c r="F232" s="424" t="s">
        <v>15168</v>
      </c>
      <c r="G232" s="424" t="s">
        <v>15169</v>
      </c>
      <c r="H232" s="424"/>
      <c r="I232" s="424"/>
      <c r="J232" s="424" t="s">
        <v>2034</v>
      </c>
      <c r="K232" s="2071"/>
      <c r="L232" s="613">
        <f t="shared" si="7"/>
        <v>6</v>
      </c>
      <c r="M232" s="1795">
        <f t="shared" si="8"/>
        <v>3</v>
      </c>
      <c r="O232" s="2050">
        <v>10</v>
      </c>
      <c r="P232" s="421"/>
      <c r="Q232" s="2051"/>
      <c r="R232" s="367"/>
      <c r="S232" s="367"/>
      <c r="T232" s="367"/>
      <c r="U232" s="367"/>
      <c r="V232" s="367"/>
      <c r="W232" s="2056"/>
      <c r="X232" s="367"/>
      <c r="Y232" s="367"/>
      <c r="Z232" s="367"/>
      <c r="AA232" s="367"/>
      <c r="AB232" s="367"/>
      <c r="AC232" s="367"/>
      <c r="AD232" s="367"/>
      <c r="AE232" s="367"/>
    </row>
    <row r="233" spans="1:31" ht="15" customHeight="1">
      <c r="A233" s="906">
        <v>43677</v>
      </c>
      <c r="B233" s="383">
        <v>43647</v>
      </c>
      <c r="C233" s="364">
        <v>43678</v>
      </c>
      <c r="D233" s="364">
        <v>43678</v>
      </c>
      <c r="E233" s="355" t="s">
        <v>3334</v>
      </c>
      <c r="F233" s="353" t="s">
        <v>15170</v>
      </c>
      <c r="G233" s="353" t="s">
        <v>15171</v>
      </c>
      <c r="H233" s="353" t="s">
        <v>15172</v>
      </c>
      <c r="I233" s="353"/>
      <c r="J233" s="353" t="s">
        <v>2969</v>
      </c>
      <c r="K233" s="13"/>
      <c r="L233" s="613">
        <f t="shared" si="7"/>
        <v>30</v>
      </c>
      <c r="M233" s="1795">
        <f t="shared" si="8"/>
        <v>21</v>
      </c>
      <c r="N233" s="2050"/>
      <c r="O233" s="2050">
        <v>48</v>
      </c>
      <c r="P233" s="404"/>
      <c r="Q233" s="2051"/>
      <c r="R233" s="367"/>
      <c r="S233" s="367"/>
      <c r="T233" s="367"/>
      <c r="U233" s="367"/>
      <c r="V233" s="367"/>
      <c r="W233" s="2056"/>
      <c r="X233" s="367"/>
      <c r="Y233" s="367"/>
      <c r="Z233" s="367"/>
      <c r="AA233" s="367"/>
      <c r="AB233" s="367"/>
      <c r="AC233" s="367"/>
      <c r="AD233" s="367"/>
      <c r="AE233" s="367"/>
    </row>
    <row r="234" spans="1:31" ht="12.6" customHeight="1">
      <c r="A234" s="903">
        <v>43525</v>
      </c>
      <c r="B234" s="910">
        <v>43508</v>
      </c>
      <c r="C234" s="904">
        <v>43523</v>
      </c>
      <c r="D234" s="904">
        <v>43523</v>
      </c>
      <c r="E234" s="367" t="s">
        <v>3334</v>
      </c>
      <c r="F234" s="404" t="s">
        <v>15173</v>
      </c>
      <c r="G234" s="404" t="s">
        <v>15174</v>
      </c>
      <c r="H234" s="353" t="s">
        <v>12664</v>
      </c>
      <c r="I234" s="404" t="s">
        <v>2888</v>
      </c>
      <c r="J234" s="665" t="s">
        <v>2033</v>
      </c>
      <c r="K234" s="2049"/>
      <c r="L234" s="613">
        <f t="shared" si="7"/>
        <v>17</v>
      </c>
      <c r="M234" s="1795">
        <f t="shared" si="8"/>
        <v>12</v>
      </c>
      <c r="N234" s="404"/>
      <c r="O234" s="2050">
        <v>22</v>
      </c>
      <c r="P234" s="404"/>
      <c r="Q234" s="367"/>
      <c r="R234" s="367"/>
      <c r="S234" s="367"/>
      <c r="T234" s="367"/>
      <c r="U234" s="367"/>
      <c r="V234" s="367"/>
      <c r="W234" s="367"/>
      <c r="X234" s="367"/>
      <c r="Y234" s="367"/>
      <c r="Z234" s="367"/>
      <c r="AA234" s="367"/>
      <c r="AB234" s="367"/>
      <c r="AC234" s="367"/>
      <c r="AD234" s="367"/>
      <c r="AE234" s="367"/>
    </row>
    <row r="235" spans="1:31" ht="12.6" customHeight="1">
      <c r="A235" s="903">
        <v>43616</v>
      </c>
      <c r="B235" s="717">
        <v>43600</v>
      </c>
      <c r="C235" s="364">
        <v>43614</v>
      </c>
      <c r="D235" s="364">
        <v>43614</v>
      </c>
      <c r="E235" s="355" t="s">
        <v>3335</v>
      </c>
      <c r="F235" s="353" t="s">
        <v>15175</v>
      </c>
      <c r="G235" s="22" t="s">
        <v>15176</v>
      </c>
      <c r="H235" s="22"/>
      <c r="I235" s="22"/>
      <c r="J235" s="348" t="s">
        <v>2033</v>
      </c>
      <c r="K235" s="353" t="s">
        <v>2888</v>
      </c>
      <c r="L235" s="613">
        <f t="shared" si="7"/>
        <v>16</v>
      </c>
      <c r="M235" s="1795">
        <f t="shared" si="8"/>
        <v>11</v>
      </c>
      <c r="N235" s="2050"/>
      <c r="O235" s="2050">
        <v>27</v>
      </c>
      <c r="P235" s="353"/>
      <c r="Q235" s="353"/>
      <c r="R235" s="353"/>
      <c r="S235" s="353"/>
      <c r="T235" s="353"/>
      <c r="U235" s="353"/>
      <c r="V235" s="353"/>
      <c r="W235" s="353"/>
      <c r="X235" s="353"/>
      <c r="Y235" s="353"/>
      <c r="Z235" s="353"/>
      <c r="AA235" s="353"/>
      <c r="AB235" s="353"/>
      <c r="AC235" s="353"/>
      <c r="AD235" s="353"/>
      <c r="AE235" s="353"/>
    </row>
    <row r="236" spans="1:31" ht="12.6" customHeight="1">
      <c r="A236" s="906">
        <v>43623</v>
      </c>
      <c r="B236" s="2103">
        <v>43616</v>
      </c>
      <c r="C236" s="2104">
        <v>43623</v>
      </c>
      <c r="D236" s="2080">
        <v>43646</v>
      </c>
      <c r="E236" s="342" t="s">
        <v>3335</v>
      </c>
      <c r="F236" s="2086" t="s">
        <v>4386</v>
      </c>
      <c r="G236" s="2086" t="s">
        <v>15177</v>
      </c>
      <c r="H236" s="1393"/>
      <c r="I236" s="2086"/>
      <c r="J236" s="951" t="s">
        <v>2035</v>
      </c>
      <c r="K236" s="2049"/>
      <c r="L236" s="613">
        <f t="shared" si="7"/>
        <v>7</v>
      </c>
      <c r="M236" s="1795">
        <f t="shared" si="8"/>
        <v>4</v>
      </c>
      <c r="N236" s="2050"/>
      <c r="O236" s="2050">
        <v>64</v>
      </c>
      <c r="P236" s="404"/>
      <c r="Q236" s="2051"/>
      <c r="R236" s="367"/>
      <c r="S236" s="367"/>
      <c r="T236" s="367"/>
      <c r="U236" s="367"/>
      <c r="V236" s="367"/>
      <c r="W236" s="2052"/>
      <c r="X236" s="367"/>
      <c r="Y236" s="367"/>
      <c r="Z236" s="367"/>
      <c r="AA236" s="367"/>
      <c r="AB236" s="367"/>
      <c r="AC236" s="367"/>
      <c r="AD236" s="367"/>
      <c r="AE236" s="367"/>
    </row>
    <row r="237" spans="1:31" ht="12.6" customHeight="1">
      <c r="A237" s="906">
        <v>43697</v>
      </c>
      <c r="B237" s="1050">
        <v>43572</v>
      </c>
      <c r="C237" s="364">
        <v>43633</v>
      </c>
      <c r="D237" s="364">
        <v>43633</v>
      </c>
      <c r="E237" s="355" t="s">
        <v>3334</v>
      </c>
      <c r="F237" s="2105" t="s">
        <v>15178</v>
      </c>
      <c r="G237" s="2106" t="s">
        <v>15179</v>
      </c>
      <c r="H237" s="2106"/>
      <c r="I237" s="2106"/>
      <c r="J237" s="1425" t="s">
        <v>2033</v>
      </c>
      <c r="K237" s="1425" t="s">
        <v>2888</v>
      </c>
      <c r="L237" s="613">
        <f t="shared" si="7"/>
        <v>125</v>
      </c>
      <c r="M237" s="1795">
        <f t="shared" si="8"/>
        <v>88</v>
      </c>
      <c r="N237" s="2050"/>
      <c r="O237" s="2050">
        <v>50</v>
      </c>
      <c r="P237" s="353"/>
      <c r="Q237" s="353"/>
      <c r="R237" s="353"/>
      <c r="S237" s="353"/>
      <c r="T237" s="353"/>
      <c r="U237" s="353"/>
      <c r="V237" s="353"/>
      <c r="W237" s="353"/>
      <c r="X237" s="353"/>
      <c r="Y237" s="353"/>
      <c r="Z237" s="353"/>
      <c r="AA237" s="353"/>
      <c r="AB237" s="353"/>
      <c r="AC237" s="353"/>
      <c r="AD237" s="353"/>
      <c r="AE237" s="353"/>
    </row>
    <row r="238" spans="1:31" ht="12.6" customHeight="1">
      <c r="A238" s="903">
        <v>43707</v>
      </c>
      <c r="B238" s="384">
        <v>43698</v>
      </c>
      <c r="C238" s="364">
        <v>43703</v>
      </c>
      <c r="D238" s="364">
        <v>43703</v>
      </c>
      <c r="E238" s="355" t="s">
        <v>3335</v>
      </c>
      <c r="F238" s="353" t="s">
        <v>15180</v>
      </c>
      <c r="G238" s="353" t="s">
        <v>15181</v>
      </c>
      <c r="H238" s="353" t="s">
        <v>15030</v>
      </c>
      <c r="I238" s="353"/>
      <c r="J238" s="353" t="s">
        <v>2035</v>
      </c>
      <c r="K238" s="353" t="s">
        <v>15182</v>
      </c>
      <c r="L238" s="613">
        <f t="shared" si="7"/>
        <v>9</v>
      </c>
      <c r="M238" s="1795">
        <f t="shared" si="8"/>
        <v>6</v>
      </c>
      <c r="N238" s="2050"/>
      <c r="O238" s="2050">
        <v>41</v>
      </c>
      <c r="P238" s="404"/>
      <c r="Q238" s="2051"/>
      <c r="R238" s="367"/>
      <c r="S238" s="367"/>
      <c r="T238" s="367"/>
      <c r="U238" s="367"/>
      <c r="V238" s="367"/>
      <c r="W238" s="2056"/>
      <c r="X238" s="367"/>
      <c r="Y238" s="367"/>
      <c r="Z238" s="367"/>
      <c r="AA238" s="367"/>
      <c r="AB238" s="367"/>
      <c r="AC238" s="367"/>
      <c r="AD238" s="367"/>
      <c r="AE238" s="367"/>
    </row>
    <row r="239" spans="1:31" ht="12.6" customHeight="1">
      <c r="A239" s="903">
        <v>43525</v>
      </c>
      <c r="B239" s="910">
        <v>43500</v>
      </c>
      <c r="C239" s="2058">
        <v>43527</v>
      </c>
      <c r="D239" s="2058">
        <v>43527</v>
      </c>
      <c r="E239" s="367" t="s">
        <v>3334</v>
      </c>
      <c r="F239" s="404" t="s">
        <v>15183</v>
      </c>
      <c r="G239" s="404" t="s">
        <v>15184</v>
      </c>
      <c r="H239" s="353" t="s">
        <v>14872</v>
      </c>
      <c r="I239" s="404"/>
      <c r="J239" s="665" t="s">
        <v>3001</v>
      </c>
      <c r="K239" s="2049"/>
      <c r="L239" s="613">
        <f t="shared" si="7"/>
        <v>25</v>
      </c>
      <c r="M239" s="1795">
        <f t="shared" si="8"/>
        <v>18</v>
      </c>
      <c r="N239" s="2050"/>
      <c r="O239" s="2050">
        <v>7</v>
      </c>
      <c r="P239" s="404"/>
      <c r="Q239" s="2051"/>
      <c r="R239" s="367"/>
      <c r="S239" s="367"/>
      <c r="T239" s="367"/>
      <c r="U239" s="367"/>
      <c r="V239" s="367"/>
      <c r="W239" s="2052"/>
      <c r="X239" s="367"/>
      <c r="Y239" s="367"/>
      <c r="Z239" s="367"/>
      <c r="AA239" s="367"/>
      <c r="AB239" s="367"/>
      <c r="AC239" s="367"/>
      <c r="AD239" s="367"/>
      <c r="AE239" s="367"/>
    </row>
    <row r="240" spans="1:31" ht="12.6" customHeight="1">
      <c r="A240" s="906">
        <v>43531</v>
      </c>
      <c r="B240" s="913">
        <v>43528</v>
      </c>
      <c r="C240" s="904">
        <v>43557</v>
      </c>
      <c r="D240" s="904">
        <v>43557</v>
      </c>
      <c r="E240" s="427" t="s">
        <v>3334</v>
      </c>
      <c r="F240" s="404" t="s">
        <v>15183</v>
      </c>
      <c r="G240" s="404" t="s">
        <v>15185</v>
      </c>
      <c r="H240" s="353"/>
      <c r="I240" s="404"/>
      <c r="J240" s="951" t="s">
        <v>3001</v>
      </c>
      <c r="K240" s="2049"/>
      <c r="L240" s="613">
        <f t="shared" si="7"/>
        <v>3</v>
      </c>
      <c r="M240" s="1795">
        <f t="shared" si="8"/>
        <v>2</v>
      </c>
      <c r="N240" s="2050"/>
      <c r="O240" s="2050">
        <v>5</v>
      </c>
      <c r="P240" s="404"/>
      <c r="Q240" s="2051"/>
      <c r="R240" s="367"/>
      <c r="S240" s="367"/>
      <c r="T240" s="367"/>
      <c r="U240" s="367"/>
      <c r="V240" s="367"/>
      <c r="W240" s="2056"/>
      <c r="X240" s="367"/>
      <c r="Y240" s="367"/>
      <c r="Z240" s="367"/>
      <c r="AA240" s="367"/>
      <c r="AB240" s="367"/>
      <c r="AC240" s="367"/>
      <c r="AD240" s="367"/>
      <c r="AE240" s="367"/>
    </row>
    <row r="241" spans="1:21" ht="12.6" customHeight="1">
      <c r="A241" s="954">
        <v>43594</v>
      </c>
      <c r="B241" s="377">
        <v>43543</v>
      </c>
      <c r="C241" s="364">
        <v>43572</v>
      </c>
      <c r="D241" s="360">
        <v>43574</v>
      </c>
      <c r="E241" s="355" t="s">
        <v>3335</v>
      </c>
      <c r="F241" s="353" t="s">
        <v>3946</v>
      </c>
      <c r="G241" s="353" t="s">
        <v>15186</v>
      </c>
      <c r="H241" s="353" t="s">
        <v>12620</v>
      </c>
      <c r="I241" s="353"/>
      <c r="J241" s="348" t="s">
        <v>2039</v>
      </c>
      <c r="K241" s="353"/>
      <c r="L241" s="613">
        <f t="shared" si="7"/>
        <v>51</v>
      </c>
      <c r="M241" s="1795">
        <f t="shared" si="8"/>
        <v>36</v>
      </c>
      <c r="N241" s="2050"/>
      <c r="O241" s="2050">
        <v>49</v>
      </c>
      <c r="P241" s="404"/>
      <c r="Q241" s="355"/>
      <c r="R241" s="355"/>
      <c r="S241" s="355"/>
      <c r="T241" s="355"/>
      <c r="U241" s="355"/>
    </row>
    <row r="242" spans="1:21" ht="12.6" customHeight="1">
      <c r="A242" s="903">
        <v>43623</v>
      </c>
      <c r="B242" s="717">
        <v>43606</v>
      </c>
      <c r="C242" s="364">
        <v>43621</v>
      </c>
      <c r="D242" s="364">
        <v>43637</v>
      </c>
      <c r="E242" s="355" t="s">
        <v>3335</v>
      </c>
      <c r="F242" s="353" t="s">
        <v>3946</v>
      </c>
      <c r="G242" s="22" t="s">
        <v>15187</v>
      </c>
      <c r="H242" s="22" t="s">
        <v>3660</v>
      </c>
      <c r="I242" s="22"/>
      <c r="J242" s="348" t="s">
        <v>2039</v>
      </c>
      <c r="K242" s="353" t="s">
        <v>12427</v>
      </c>
      <c r="L242" s="613">
        <f t="shared" si="7"/>
        <v>17</v>
      </c>
      <c r="M242" s="1795">
        <f t="shared" si="8"/>
        <v>12</v>
      </c>
      <c r="N242" s="2050"/>
      <c r="O242" s="2050">
        <v>70</v>
      </c>
      <c r="P242" s="353"/>
      <c r="Q242" s="353"/>
      <c r="R242" s="353"/>
      <c r="S242" s="353"/>
      <c r="T242" s="353"/>
      <c r="U242" s="353"/>
    </row>
    <row r="243" spans="1:21" ht="12.6" customHeight="1">
      <c r="A243" s="903">
        <v>43699</v>
      </c>
      <c r="B243" s="383">
        <v>43669</v>
      </c>
      <c r="C243" s="364">
        <v>43700</v>
      </c>
      <c r="D243" s="364">
        <v>43700</v>
      </c>
      <c r="E243" s="355" t="s">
        <v>3335</v>
      </c>
      <c r="F243" s="353" t="s">
        <v>15188</v>
      </c>
      <c r="G243" s="22" t="s">
        <v>15189</v>
      </c>
      <c r="H243" s="22"/>
      <c r="I243" s="22"/>
      <c r="J243" s="353" t="s">
        <v>2035</v>
      </c>
      <c r="K243" s="353" t="s">
        <v>12427</v>
      </c>
      <c r="L243" s="613">
        <f t="shared" si="7"/>
        <v>30</v>
      </c>
      <c r="M243" s="1795">
        <f t="shared" si="8"/>
        <v>21</v>
      </c>
      <c r="N243" s="2050"/>
      <c r="O243" s="2050">
        <v>77</v>
      </c>
      <c r="P243" s="353"/>
      <c r="Q243" s="353"/>
      <c r="R243" s="353"/>
      <c r="S243" s="353"/>
      <c r="T243" s="353"/>
      <c r="U243" s="353"/>
    </row>
    <row r="244" spans="1:21" ht="12.6" customHeight="1">
      <c r="A244" s="906">
        <v>43661</v>
      </c>
      <c r="B244" s="381">
        <v>43634</v>
      </c>
      <c r="C244" s="364">
        <v>43661</v>
      </c>
      <c r="D244" s="364">
        <v>43661</v>
      </c>
      <c r="E244" s="355" t="s">
        <v>3334</v>
      </c>
      <c r="F244" s="353" t="s">
        <v>3946</v>
      </c>
      <c r="G244" s="353" t="s">
        <v>15190</v>
      </c>
      <c r="H244" s="353" t="s">
        <v>15191</v>
      </c>
      <c r="I244" s="353"/>
      <c r="J244" s="353" t="s">
        <v>2035</v>
      </c>
      <c r="K244" s="2049"/>
      <c r="L244" s="613">
        <f t="shared" si="7"/>
        <v>27</v>
      </c>
      <c r="M244" s="1795">
        <f t="shared" si="8"/>
        <v>18</v>
      </c>
      <c r="N244" s="353"/>
      <c r="O244" s="2050">
        <v>74</v>
      </c>
      <c r="P244" s="404"/>
      <c r="Q244" s="2051"/>
      <c r="R244" s="367"/>
      <c r="S244" s="367"/>
      <c r="T244" s="367"/>
      <c r="U244" s="367"/>
    </row>
    <row r="245" spans="1:21" ht="12.6" customHeight="1">
      <c r="A245" s="906">
        <v>43581</v>
      </c>
      <c r="B245" s="377">
        <v>43550</v>
      </c>
      <c r="C245" s="364">
        <v>43581</v>
      </c>
      <c r="D245" s="364">
        <v>43581</v>
      </c>
      <c r="E245" s="355" t="s">
        <v>3334</v>
      </c>
      <c r="F245" s="353" t="s">
        <v>15192</v>
      </c>
      <c r="G245" s="22" t="s">
        <v>15193</v>
      </c>
      <c r="H245" s="22" t="s">
        <v>12620</v>
      </c>
      <c r="I245" s="22"/>
      <c r="J245" s="348" t="s">
        <v>2042</v>
      </c>
      <c r="K245" s="353"/>
      <c r="L245" s="613">
        <f t="shared" si="7"/>
        <v>31</v>
      </c>
      <c r="M245" s="1795">
        <f t="shared" si="8"/>
        <v>22</v>
      </c>
      <c r="N245" s="2050"/>
      <c r="O245" s="2050">
        <v>62</v>
      </c>
      <c r="P245" s="404"/>
      <c r="Q245" s="2051"/>
      <c r="R245" s="367"/>
      <c r="S245" s="367"/>
      <c r="T245" s="367"/>
      <c r="U245" s="367"/>
    </row>
    <row r="246" spans="1:21" ht="12.6" customHeight="1">
      <c r="A246" s="903">
        <v>43657</v>
      </c>
      <c r="B246" s="2090">
        <v>43634</v>
      </c>
      <c r="C246" s="905">
        <v>43664</v>
      </c>
      <c r="D246" s="905">
        <v>43664</v>
      </c>
      <c r="E246" s="367" t="s">
        <v>3334</v>
      </c>
      <c r="F246" s="404" t="s">
        <v>15194</v>
      </c>
      <c r="G246" s="404" t="s">
        <v>15195</v>
      </c>
      <c r="H246" s="353"/>
      <c r="I246" s="404"/>
      <c r="J246" s="665" t="s">
        <v>2969</v>
      </c>
      <c r="K246" s="2049"/>
      <c r="L246" s="613">
        <f t="shared" si="7"/>
        <v>23</v>
      </c>
      <c r="M246" s="1795">
        <f t="shared" si="8"/>
        <v>16</v>
      </c>
      <c r="N246" s="2050"/>
      <c r="O246" s="2050">
        <v>60</v>
      </c>
      <c r="P246" s="404"/>
      <c r="Q246" s="2051"/>
      <c r="R246" s="367"/>
      <c r="S246" s="367"/>
      <c r="T246" s="367"/>
      <c r="U246" s="367"/>
    </row>
    <row r="247" spans="1:21" ht="12.6" customHeight="1">
      <c r="A247" s="903">
        <v>43523</v>
      </c>
      <c r="B247" s="2053">
        <v>43494</v>
      </c>
      <c r="C247" s="904">
        <v>43524</v>
      </c>
      <c r="D247" s="904">
        <v>43524</v>
      </c>
      <c r="E247" s="367" t="s">
        <v>3334</v>
      </c>
      <c r="F247" s="404" t="s">
        <v>15196</v>
      </c>
      <c r="G247" s="404" t="s">
        <v>15197</v>
      </c>
      <c r="H247" s="353" t="s">
        <v>12502</v>
      </c>
      <c r="I247" s="404"/>
      <c r="J247" s="665" t="s">
        <v>3001</v>
      </c>
      <c r="K247" s="2049"/>
      <c r="L247" s="613">
        <f t="shared" si="7"/>
        <v>29</v>
      </c>
      <c r="M247" s="1795">
        <f t="shared" si="8"/>
        <v>20</v>
      </c>
      <c r="N247" s="2050"/>
      <c r="O247" s="2050">
        <v>82</v>
      </c>
      <c r="P247" s="404"/>
      <c r="Q247" s="2051"/>
      <c r="R247" s="367"/>
      <c r="S247" s="367"/>
      <c r="T247" s="367"/>
      <c r="U247" s="367"/>
    </row>
    <row r="248" spans="1:21" ht="12.6" customHeight="1">
      <c r="A248" s="2102">
        <v>43474</v>
      </c>
      <c r="B248" s="2053">
        <v>43472</v>
      </c>
      <c r="C248" s="907">
        <v>43479</v>
      </c>
      <c r="D248" s="907">
        <v>43503</v>
      </c>
      <c r="E248" s="427" t="s">
        <v>3334</v>
      </c>
      <c r="F248" s="421" t="s">
        <v>15198</v>
      </c>
      <c r="G248" s="421" t="s">
        <v>15199</v>
      </c>
      <c r="H248" s="424"/>
      <c r="I248" s="421"/>
      <c r="J248" s="909" t="s">
        <v>3001</v>
      </c>
      <c r="K248" s="2071"/>
      <c r="L248" s="613">
        <f t="shared" si="7"/>
        <v>2</v>
      </c>
      <c r="M248" s="1795">
        <f t="shared" si="8"/>
        <v>1</v>
      </c>
      <c r="N248" s="2050"/>
      <c r="O248" s="2050">
        <v>12</v>
      </c>
      <c r="P248" s="421"/>
      <c r="Q248" s="2072"/>
      <c r="R248" s="427"/>
      <c r="S248" s="427"/>
      <c r="T248" s="427"/>
      <c r="U248" s="427"/>
    </row>
    <row r="249" spans="1:21" ht="12.6" customHeight="1">
      <c r="A249" s="906">
        <v>43608</v>
      </c>
      <c r="B249" s="716">
        <v>43560</v>
      </c>
      <c r="C249" s="932">
        <v>43592</v>
      </c>
      <c r="D249" s="932">
        <v>43592</v>
      </c>
      <c r="E249" s="349" t="s">
        <v>3334</v>
      </c>
      <c r="F249" s="2055" t="s">
        <v>15200</v>
      </c>
      <c r="G249" s="424" t="s">
        <v>15201</v>
      </c>
      <c r="H249" s="424" t="s">
        <v>15202</v>
      </c>
      <c r="I249" s="424"/>
      <c r="J249" s="589" t="s">
        <v>2969</v>
      </c>
      <c r="K249" s="353"/>
      <c r="L249" s="613">
        <f t="shared" si="7"/>
        <v>48</v>
      </c>
      <c r="M249" s="1795">
        <f t="shared" si="8"/>
        <v>33</v>
      </c>
      <c r="N249" s="2050"/>
      <c r="O249" s="2050">
        <v>18</v>
      </c>
      <c r="P249" s="404"/>
      <c r="Q249" s="2072"/>
      <c r="R249" s="427"/>
      <c r="S249" s="427"/>
      <c r="T249" s="427"/>
      <c r="U249" s="427"/>
    </row>
    <row r="250" spans="1:21" ht="12.6" customHeight="1">
      <c r="A250" s="903">
        <v>43542</v>
      </c>
      <c r="B250" s="910">
        <v>43514</v>
      </c>
      <c r="C250" s="904">
        <v>43542</v>
      </c>
      <c r="D250" s="904">
        <v>43542</v>
      </c>
      <c r="E250" s="367" t="s">
        <v>3335</v>
      </c>
      <c r="F250" s="404" t="s">
        <v>15203</v>
      </c>
      <c r="G250" s="404" t="s">
        <v>15204</v>
      </c>
      <c r="H250" s="353"/>
      <c r="I250" s="404" t="s">
        <v>2039</v>
      </c>
      <c r="J250" s="665" t="s">
        <v>2034</v>
      </c>
      <c r="K250" s="404"/>
      <c r="L250" s="613">
        <f t="shared" si="7"/>
        <v>28</v>
      </c>
      <c r="M250" s="1795">
        <f t="shared" si="8"/>
        <v>19</v>
      </c>
      <c r="N250" s="404"/>
      <c r="O250" s="2050">
        <v>40</v>
      </c>
      <c r="P250" s="404"/>
      <c r="Q250" s="2051"/>
      <c r="R250" s="367"/>
      <c r="S250" s="367"/>
      <c r="T250" s="367"/>
      <c r="U250" s="367"/>
    </row>
    <row r="251" spans="1:21" ht="12.6" customHeight="1">
      <c r="A251" s="903">
        <v>43612</v>
      </c>
      <c r="B251" s="717">
        <v>43609</v>
      </c>
      <c r="C251" s="364">
        <v>43640</v>
      </c>
      <c r="D251" s="1397">
        <v>43640</v>
      </c>
      <c r="E251" s="355" t="s">
        <v>3334</v>
      </c>
      <c r="F251" s="353" t="s">
        <v>15205</v>
      </c>
      <c r="G251" s="22" t="s">
        <v>15206</v>
      </c>
      <c r="H251" s="22"/>
      <c r="I251" s="353"/>
      <c r="J251" s="8" t="s">
        <v>2034</v>
      </c>
      <c r="K251" s="2049"/>
      <c r="L251" s="613">
        <f t="shared" si="7"/>
        <v>3</v>
      </c>
      <c r="M251" s="1795">
        <f t="shared" si="8"/>
        <v>0</v>
      </c>
      <c r="N251" s="2050"/>
      <c r="O251" s="2050">
        <v>45</v>
      </c>
      <c r="P251" s="404"/>
      <c r="Q251" s="367"/>
      <c r="R251" s="367"/>
      <c r="S251" s="367"/>
      <c r="T251" s="367"/>
      <c r="U251" s="367"/>
    </row>
    <row r="252" spans="1:21" ht="12.6" customHeight="1">
      <c r="A252" s="905">
        <v>43672</v>
      </c>
      <c r="B252" s="2090">
        <v>43642</v>
      </c>
      <c r="C252" s="905">
        <v>43672</v>
      </c>
      <c r="D252" s="905">
        <v>43672</v>
      </c>
      <c r="E252" s="367" t="s">
        <v>3334</v>
      </c>
      <c r="F252" s="404" t="s">
        <v>15207</v>
      </c>
      <c r="G252" s="404" t="s">
        <v>15208</v>
      </c>
      <c r="H252" s="353" t="s">
        <v>3577</v>
      </c>
      <c r="I252" s="404"/>
      <c r="J252" s="665" t="s">
        <v>2042</v>
      </c>
      <c r="K252" s="2049"/>
      <c r="L252" s="613">
        <f t="shared" si="7"/>
        <v>30</v>
      </c>
      <c r="M252" s="1795">
        <f t="shared" si="8"/>
        <v>21</v>
      </c>
      <c r="N252" s="2050"/>
      <c r="O252" s="2050">
        <v>84</v>
      </c>
      <c r="P252" s="404"/>
      <c r="Q252" s="2051"/>
      <c r="R252" s="367"/>
      <c r="S252" s="367"/>
      <c r="T252" s="367"/>
      <c r="U252" s="367"/>
    </row>
    <row r="253" spans="1:21" ht="12.6" customHeight="1">
      <c r="A253" s="903">
        <v>43696</v>
      </c>
      <c r="B253" s="383">
        <v>43665</v>
      </c>
      <c r="C253" s="364">
        <v>43696</v>
      </c>
      <c r="D253" s="364">
        <v>43696</v>
      </c>
      <c r="E253" s="355" t="s">
        <v>3335</v>
      </c>
      <c r="F253" s="353" t="s">
        <v>15209</v>
      </c>
      <c r="G253" s="22" t="s">
        <v>15210</v>
      </c>
      <c r="H253" s="22"/>
      <c r="I253" s="22"/>
      <c r="J253" s="353" t="s">
        <v>2034</v>
      </c>
      <c r="K253" s="353" t="s">
        <v>12427</v>
      </c>
      <c r="L253" s="613">
        <f t="shared" si="7"/>
        <v>31</v>
      </c>
      <c r="M253" s="1795">
        <f t="shared" si="8"/>
        <v>20</v>
      </c>
      <c r="N253" s="2050"/>
      <c r="O253" s="2050">
        <v>74</v>
      </c>
      <c r="P253" s="353"/>
      <c r="Q253" s="2051"/>
      <c r="R253" s="367"/>
      <c r="S253" s="367"/>
      <c r="T253" s="367"/>
      <c r="U253" s="367"/>
    </row>
    <row r="254" spans="1:21" ht="12.6" customHeight="1">
      <c r="A254" s="904">
        <v>43651</v>
      </c>
      <c r="B254" s="2090">
        <v>43643</v>
      </c>
      <c r="C254" s="904">
        <v>43651</v>
      </c>
      <c r="D254" s="905">
        <v>43673</v>
      </c>
      <c r="E254" s="367" t="s">
        <v>3334</v>
      </c>
      <c r="F254" s="404" t="s">
        <v>15211</v>
      </c>
      <c r="G254" s="404" t="s">
        <v>15212</v>
      </c>
      <c r="H254" s="353" t="s">
        <v>12582</v>
      </c>
      <c r="I254" s="404"/>
      <c r="J254" s="665" t="s">
        <v>2042</v>
      </c>
      <c r="K254" s="2049"/>
      <c r="L254" s="613">
        <f t="shared" si="7"/>
        <v>8</v>
      </c>
      <c r="M254" s="1795">
        <f t="shared" si="8"/>
        <v>5</v>
      </c>
      <c r="N254" s="2050"/>
      <c r="O254" s="2050">
        <v>51</v>
      </c>
      <c r="P254" s="404"/>
      <c r="Q254" s="353"/>
      <c r="R254" s="353"/>
      <c r="S254" s="353"/>
      <c r="T254" s="353"/>
      <c r="U254" s="353"/>
    </row>
    <row r="255" spans="1:21" ht="12.6" customHeight="1">
      <c r="A255" s="912">
        <v>43553</v>
      </c>
      <c r="B255" s="914">
        <v>43552</v>
      </c>
      <c r="C255" s="905">
        <v>43583</v>
      </c>
      <c r="D255" s="905">
        <v>43583</v>
      </c>
      <c r="E255" s="367" t="s">
        <v>3334</v>
      </c>
      <c r="F255" s="404" t="s">
        <v>15213</v>
      </c>
      <c r="G255" s="404" t="s">
        <v>15214</v>
      </c>
      <c r="H255" s="353" t="s">
        <v>12424</v>
      </c>
      <c r="I255" s="404"/>
      <c r="J255" s="665" t="s">
        <v>2042</v>
      </c>
      <c r="K255" s="2049"/>
      <c r="L255" s="613">
        <f t="shared" si="7"/>
        <v>1</v>
      </c>
      <c r="M255" s="1795">
        <f t="shared" si="8"/>
        <v>0</v>
      </c>
      <c r="N255" s="2050"/>
      <c r="O255" s="2050">
        <v>69</v>
      </c>
      <c r="P255" s="404"/>
      <c r="Q255" s="2051"/>
      <c r="R255" s="367"/>
      <c r="S255" s="367"/>
      <c r="T255" s="367"/>
      <c r="U255" s="367"/>
    </row>
    <row r="256" spans="1:21" ht="12.6" customHeight="1">
      <c r="A256" s="906">
        <v>43678</v>
      </c>
      <c r="B256" s="383">
        <v>43670</v>
      </c>
      <c r="C256" s="364">
        <v>43701</v>
      </c>
      <c r="D256" s="364">
        <v>43701</v>
      </c>
      <c r="E256" s="355" t="s">
        <v>3334</v>
      </c>
      <c r="F256" s="1427" t="s">
        <v>15215</v>
      </c>
      <c r="G256" s="353" t="s">
        <v>15216</v>
      </c>
      <c r="H256" s="353"/>
      <c r="I256" s="353"/>
      <c r="J256" s="353" t="s">
        <v>2035</v>
      </c>
      <c r="K256" s="2049"/>
      <c r="L256" s="613">
        <f t="shared" si="7"/>
        <v>8</v>
      </c>
      <c r="M256" s="1795">
        <f t="shared" si="8"/>
        <v>5</v>
      </c>
      <c r="N256" s="2050"/>
      <c r="O256" s="2050">
        <v>50</v>
      </c>
      <c r="P256" s="404"/>
      <c r="Q256" s="2051"/>
      <c r="R256" s="367"/>
      <c r="S256" s="367"/>
      <c r="T256" s="367"/>
      <c r="U256" s="367"/>
    </row>
    <row r="257" spans="1:21" ht="12.6" customHeight="1">
      <c r="A257" s="903">
        <v>43566</v>
      </c>
      <c r="B257" s="1050">
        <v>43557</v>
      </c>
      <c r="C257" s="932">
        <v>43587</v>
      </c>
      <c r="D257" s="932">
        <v>43587</v>
      </c>
      <c r="E257" s="349" t="s">
        <v>3334</v>
      </c>
      <c r="F257" s="1416" t="s">
        <v>15217</v>
      </c>
      <c r="G257" s="424" t="s">
        <v>15218</v>
      </c>
      <c r="H257" s="424" t="s">
        <v>12620</v>
      </c>
      <c r="I257" s="424"/>
      <c r="J257" s="589" t="s">
        <v>2034</v>
      </c>
      <c r="K257" s="353"/>
      <c r="L257" s="613">
        <f t="shared" si="7"/>
        <v>9</v>
      </c>
      <c r="M257" s="1795">
        <f t="shared" si="8"/>
        <v>6</v>
      </c>
      <c r="N257" s="353"/>
      <c r="O257" s="2050">
        <v>5</v>
      </c>
      <c r="P257" s="404"/>
      <c r="Q257" s="2051"/>
      <c r="R257" s="367"/>
      <c r="S257" s="367"/>
      <c r="T257" s="367"/>
      <c r="U257" s="367"/>
    </row>
    <row r="258" spans="1:21" ht="12.6" customHeight="1">
      <c r="A258" s="903">
        <v>43613</v>
      </c>
      <c r="B258" s="717">
        <v>43602</v>
      </c>
      <c r="C258" s="364">
        <v>43613</v>
      </c>
      <c r="D258" s="364">
        <v>43633</v>
      </c>
      <c r="E258" s="355" t="s">
        <v>3335</v>
      </c>
      <c r="F258" s="1416" t="s">
        <v>15217</v>
      </c>
      <c r="G258" s="22" t="s">
        <v>15219</v>
      </c>
      <c r="H258" s="353" t="s">
        <v>15220</v>
      </c>
      <c r="I258" s="22"/>
      <c r="J258" s="348" t="s">
        <v>3001</v>
      </c>
      <c r="K258" s="2049"/>
      <c r="L258" s="613">
        <f t="shared" ref="L258:L321" si="11">(A258-B258)</f>
        <v>11</v>
      </c>
      <c r="M258" s="1795">
        <f t="shared" ref="M258:M321" si="12">NETWORKDAYS(B258,A258,A258:B258)</f>
        <v>6</v>
      </c>
      <c r="N258" s="2050"/>
      <c r="O258" s="2050">
        <v>29</v>
      </c>
      <c r="P258" s="404"/>
      <c r="Q258" s="2051"/>
      <c r="R258" s="367"/>
      <c r="S258" s="367"/>
      <c r="T258" s="367"/>
      <c r="U258" s="367"/>
    </row>
    <row r="259" spans="1:21" ht="12.6" customHeight="1">
      <c r="A259" s="903">
        <v>43650</v>
      </c>
      <c r="B259" s="381">
        <v>43635</v>
      </c>
      <c r="C259" s="364">
        <v>43648</v>
      </c>
      <c r="D259" s="364">
        <v>43648</v>
      </c>
      <c r="E259" s="355" t="s">
        <v>3334</v>
      </c>
      <c r="F259" s="1416" t="s">
        <v>15217</v>
      </c>
      <c r="G259" s="22" t="s">
        <v>15221</v>
      </c>
      <c r="H259" s="22"/>
      <c r="I259" s="22"/>
      <c r="J259" s="348" t="s">
        <v>2035</v>
      </c>
      <c r="K259" s="2049"/>
      <c r="L259" s="613">
        <f t="shared" si="11"/>
        <v>15</v>
      </c>
      <c r="M259" s="1795">
        <f t="shared" si="12"/>
        <v>10</v>
      </c>
      <c r="N259" s="2050"/>
      <c r="O259" s="2050">
        <v>50</v>
      </c>
      <c r="P259" s="404"/>
      <c r="Q259" s="2051"/>
      <c r="R259" s="367"/>
      <c r="S259" s="367"/>
      <c r="T259" s="367"/>
      <c r="U259" s="367"/>
    </row>
    <row r="260" spans="1:21" ht="12.6" customHeight="1">
      <c r="A260" s="903">
        <v>43698</v>
      </c>
      <c r="B260" s="384">
        <v>43691</v>
      </c>
      <c r="C260" s="364">
        <v>43722</v>
      </c>
      <c r="D260" s="364">
        <v>43698</v>
      </c>
      <c r="E260" s="355" t="s">
        <v>3334</v>
      </c>
      <c r="F260" s="1416" t="s">
        <v>15217</v>
      </c>
      <c r="G260" s="22" t="s">
        <v>15222</v>
      </c>
      <c r="H260" s="22" t="s">
        <v>13579</v>
      </c>
      <c r="I260" s="22"/>
      <c r="J260" s="353" t="s">
        <v>3001</v>
      </c>
      <c r="K260" s="2049"/>
      <c r="L260" s="613">
        <f t="shared" si="11"/>
        <v>7</v>
      </c>
      <c r="M260" s="1795">
        <f t="shared" si="12"/>
        <v>4</v>
      </c>
      <c r="N260" s="2050"/>
      <c r="O260" s="2050">
        <v>31</v>
      </c>
      <c r="P260" s="404"/>
      <c r="Q260" s="2051"/>
      <c r="R260" s="367"/>
      <c r="S260" s="367"/>
      <c r="T260" s="367"/>
      <c r="U260" s="367"/>
    </row>
    <row r="261" spans="1:21" ht="12.6" customHeight="1">
      <c r="A261" s="903">
        <v>43700</v>
      </c>
      <c r="B261" s="384">
        <v>43689</v>
      </c>
      <c r="C261" s="364">
        <v>43703</v>
      </c>
      <c r="D261" s="364">
        <v>43703</v>
      </c>
      <c r="E261" s="355" t="s">
        <v>3334</v>
      </c>
      <c r="F261" s="1416" t="s">
        <v>15217</v>
      </c>
      <c r="G261" s="22" t="s">
        <v>15223</v>
      </c>
      <c r="H261" s="22"/>
      <c r="I261" s="22"/>
      <c r="J261" s="353" t="s">
        <v>2033</v>
      </c>
      <c r="K261" s="353" t="s">
        <v>2039</v>
      </c>
      <c r="L261" s="613">
        <f t="shared" si="11"/>
        <v>11</v>
      </c>
      <c r="M261" s="1795">
        <f t="shared" si="12"/>
        <v>8</v>
      </c>
      <c r="N261" s="2050"/>
      <c r="O261" s="2050">
        <v>35</v>
      </c>
      <c r="P261" s="353"/>
      <c r="Q261" s="2051"/>
      <c r="R261" s="367"/>
      <c r="S261" s="367"/>
      <c r="T261" s="367"/>
      <c r="U261" s="367"/>
    </row>
    <row r="262" spans="1:21" ht="12.6" customHeight="1">
      <c r="A262" s="2102">
        <v>43553</v>
      </c>
      <c r="B262" s="377">
        <v>43552</v>
      </c>
      <c r="C262" s="932">
        <v>43583</v>
      </c>
      <c r="D262" s="932">
        <v>43583</v>
      </c>
      <c r="E262" s="349" t="s">
        <v>3334</v>
      </c>
      <c r="F262" s="1416" t="s">
        <v>15217</v>
      </c>
      <c r="G262" s="424" t="s">
        <v>15224</v>
      </c>
      <c r="H262" s="424"/>
      <c r="I262" s="424"/>
      <c r="J262" s="589" t="s">
        <v>2033</v>
      </c>
      <c r="K262" s="424"/>
      <c r="L262" s="613">
        <f t="shared" si="11"/>
        <v>1</v>
      </c>
      <c r="M262" s="1795">
        <f t="shared" si="12"/>
        <v>0</v>
      </c>
      <c r="N262" s="2050"/>
      <c r="O262" s="2050">
        <v>68</v>
      </c>
      <c r="P262" s="424"/>
      <c r="Q262" s="353"/>
      <c r="R262" s="353"/>
      <c r="S262" s="353"/>
      <c r="T262" s="353"/>
      <c r="U262" s="353"/>
    </row>
    <row r="263" spans="1:21" ht="12.6" customHeight="1">
      <c r="A263" s="903">
        <v>43665</v>
      </c>
      <c r="B263" s="383">
        <v>43663</v>
      </c>
      <c r="C263" s="364">
        <v>43694</v>
      </c>
      <c r="D263" s="364">
        <v>43694</v>
      </c>
      <c r="E263" s="355" t="s">
        <v>3334</v>
      </c>
      <c r="F263" s="1416" t="s">
        <v>15217</v>
      </c>
      <c r="G263" s="353" t="s">
        <v>15225</v>
      </c>
      <c r="H263" s="353"/>
      <c r="I263" s="353"/>
      <c r="J263" s="353" t="s">
        <v>2033</v>
      </c>
      <c r="K263" s="353" t="s">
        <v>2039</v>
      </c>
      <c r="L263" s="613">
        <f t="shared" si="11"/>
        <v>2</v>
      </c>
      <c r="M263" s="1795">
        <f t="shared" si="12"/>
        <v>1</v>
      </c>
      <c r="N263" s="2050"/>
      <c r="O263" s="2050">
        <v>27</v>
      </c>
      <c r="P263" s="353"/>
      <c r="Q263" s="349"/>
      <c r="R263" s="349"/>
      <c r="S263" s="349"/>
      <c r="T263" s="349"/>
      <c r="U263" s="349"/>
    </row>
    <row r="264" spans="1:21" ht="12.6" customHeight="1">
      <c r="A264" s="906">
        <v>43636</v>
      </c>
      <c r="B264" s="381">
        <v>43629</v>
      </c>
      <c r="C264" s="364">
        <v>43634</v>
      </c>
      <c r="D264" s="364">
        <v>43634</v>
      </c>
      <c r="E264" s="355" t="s">
        <v>3334</v>
      </c>
      <c r="F264" s="1416" t="s">
        <v>15217</v>
      </c>
      <c r="G264" s="22" t="s">
        <v>15226</v>
      </c>
      <c r="H264" s="22" t="s">
        <v>15227</v>
      </c>
      <c r="I264" s="22"/>
      <c r="J264" s="348" t="s">
        <v>2035</v>
      </c>
      <c r="K264" s="2049"/>
      <c r="L264" s="613">
        <f t="shared" si="11"/>
        <v>7</v>
      </c>
      <c r="M264" s="1795">
        <f t="shared" si="12"/>
        <v>4</v>
      </c>
      <c r="N264" s="2050"/>
      <c r="O264" s="2050">
        <v>17</v>
      </c>
      <c r="P264" s="353"/>
      <c r="Q264" s="353"/>
      <c r="R264" s="353"/>
      <c r="S264" s="353"/>
      <c r="T264" s="353"/>
      <c r="U264" s="353"/>
    </row>
    <row r="265" spans="1:21" ht="12.6" customHeight="1">
      <c r="A265" s="903">
        <v>43721</v>
      </c>
      <c r="B265" s="384">
        <v>43706</v>
      </c>
      <c r="C265" s="364">
        <v>43719</v>
      </c>
      <c r="D265" s="932">
        <v>43737</v>
      </c>
      <c r="E265" s="349" t="s">
        <v>3334</v>
      </c>
      <c r="F265" s="426" t="s">
        <v>15228</v>
      </c>
      <c r="G265" s="426" t="s">
        <v>15229</v>
      </c>
      <c r="H265" s="426"/>
      <c r="I265" s="426"/>
      <c r="J265" s="424" t="s">
        <v>2042</v>
      </c>
      <c r="K265" s="2049"/>
      <c r="L265" s="613">
        <f t="shared" si="11"/>
        <v>15</v>
      </c>
      <c r="M265" s="1795">
        <f t="shared" si="12"/>
        <v>10</v>
      </c>
      <c r="N265" s="2050"/>
      <c r="O265" s="2050">
        <v>57</v>
      </c>
      <c r="P265" s="404"/>
      <c r="Q265" s="2051"/>
      <c r="R265" s="367"/>
      <c r="S265" s="367"/>
      <c r="T265" s="367"/>
      <c r="U265" s="367"/>
    </row>
    <row r="266" spans="1:21" ht="12.6" customHeight="1">
      <c r="A266" s="2058">
        <v>43529</v>
      </c>
      <c r="B266" s="910">
        <v>43500</v>
      </c>
      <c r="C266" s="907">
        <v>43530</v>
      </c>
      <c r="D266" s="904">
        <v>43530</v>
      </c>
      <c r="E266" s="427" t="s">
        <v>3334</v>
      </c>
      <c r="F266" s="421" t="s">
        <v>15230</v>
      </c>
      <c r="G266" s="421" t="s">
        <v>15231</v>
      </c>
      <c r="H266" s="424"/>
      <c r="I266" s="421"/>
      <c r="J266" s="909" t="s">
        <v>2034</v>
      </c>
      <c r="K266" s="2049"/>
      <c r="L266" s="613">
        <f t="shared" si="11"/>
        <v>29</v>
      </c>
      <c r="M266" s="1795">
        <f t="shared" si="12"/>
        <v>20</v>
      </c>
      <c r="N266" s="404"/>
      <c r="O266" s="2050">
        <v>9</v>
      </c>
      <c r="P266" s="404"/>
      <c r="Q266" s="2051"/>
      <c r="R266" s="367"/>
      <c r="S266" s="367"/>
      <c r="T266" s="367"/>
      <c r="U266" s="367"/>
    </row>
    <row r="267" spans="1:21" ht="12.6" customHeight="1">
      <c r="A267" s="903">
        <v>43581</v>
      </c>
      <c r="B267" s="1050">
        <v>43573</v>
      </c>
      <c r="C267" s="364">
        <v>43580</v>
      </c>
      <c r="D267" s="364">
        <v>43580</v>
      </c>
      <c r="E267" s="355" t="s">
        <v>3334</v>
      </c>
      <c r="F267" s="353" t="s">
        <v>15232</v>
      </c>
      <c r="G267" s="22" t="s">
        <v>15233</v>
      </c>
      <c r="H267" s="22"/>
      <c r="I267" s="22"/>
      <c r="J267" s="348" t="s">
        <v>2033</v>
      </c>
      <c r="K267" s="353"/>
      <c r="L267" s="613">
        <f t="shared" si="11"/>
        <v>8</v>
      </c>
      <c r="M267" s="1795">
        <f t="shared" si="12"/>
        <v>5</v>
      </c>
      <c r="N267" s="2050"/>
      <c r="O267" s="2050">
        <v>56</v>
      </c>
      <c r="P267" s="353"/>
      <c r="Q267" s="355"/>
      <c r="R267" s="355"/>
      <c r="S267" s="355"/>
      <c r="T267" s="355"/>
      <c r="U267" s="355"/>
    </row>
    <row r="268" spans="1:21" ht="12.6" customHeight="1">
      <c r="A268" s="903">
        <v>43616</v>
      </c>
      <c r="B268" s="717">
        <v>43600</v>
      </c>
      <c r="C268" s="364">
        <v>43605</v>
      </c>
      <c r="D268" s="364">
        <v>43630</v>
      </c>
      <c r="E268" s="355" t="s">
        <v>3334</v>
      </c>
      <c r="F268" s="353" t="s">
        <v>15234</v>
      </c>
      <c r="G268" s="353" t="s">
        <v>15235</v>
      </c>
      <c r="H268" s="353" t="s">
        <v>3660</v>
      </c>
      <c r="I268" s="353"/>
      <c r="J268" s="348" t="s">
        <v>2034</v>
      </c>
      <c r="K268" s="2049"/>
      <c r="L268" s="613">
        <f t="shared" si="11"/>
        <v>16</v>
      </c>
      <c r="M268" s="1795">
        <f t="shared" si="12"/>
        <v>11</v>
      </c>
      <c r="N268" s="2050"/>
      <c r="O268" s="2050">
        <v>26</v>
      </c>
      <c r="P268" s="404"/>
      <c r="Q268" s="2051"/>
      <c r="R268" s="367"/>
      <c r="S268" s="367"/>
      <c r="T268" s="367"/>
      <c r="U268" s="367"/>
    </row>
    <row r="269" spans="1:21" ht="12.6" customHeight="1">
      <c r="A269" s="906">
        <v>43623</v>
      </c>
      <c r="B269" s="717">
        <v>43602</v>
      </c>
      <c r="C269" s="364">
        <v>43624</v>
      </c>
      <c r="D269" s="364">
        <v>43633</v>
      </c>
      <c r="E269" s="355" t="s">
        <v>3334</v>
      </c>
      <c r="F269" s="353" t="s">
        <v>15236</v>
      </c>
      <c r="G269" s="353" t="s">
        <v>15237</v>
      </c>
      <c r="H269" s="353"/>
      <c r="I269" s="353"/>
      <c r="J269" s="348" t="s">
        <v>2035</v>
      </c>
      <c r="K269" s="2049"/>
      <c r="L269" s="613">
        <f t="shared" si="11"/>
        <v>21</v>
      </c>
      <c r="M269" s="1795">
        <f t="shared" si="12"/>
        <v>14</v>
      </c>
      <c r="N269" s="2050"/>
      <c r="O269" s="2050">
        <v>30</v>
      </c>
      <c r="P269" s="404"/>
      <c r="Q269" s="2051"/>
      <c r="R269" s="367"/>
      <c r="S269" s="367"/>
      <c r="T269" s="367"/>
      <c r="U269" s="367"/>
    </row>
    <row r="270" spans="1:21" ht="12.6" customHeight="1">
      <c r="A270" s="905">
        <v>43704</v>
      </c>
      <c r="B270" s="2064">
        <v>43697</v>
      </c>
      <c r="C270" s="905">
        <v>43703</v>
      </c>
      <c r="D270" s="905">
        <v>43728</v>
      </c>
      <c r="E270" s="367" t="s">
        <v>3334</v>
      </c>
      <c r="F270" s="404" t="s">
        <v>15238</v>
      </c>
      <c r="G270" s="404" t="s">
        <v>15239</v>
      </c>
      <c r="H270" s="353" t="s">
        <v>3577</v>
      </c>
      <c r="I270" s="404"/>
      <c r="J270" s="665" t="s">
        <v>2042</v>
      </c>
      <c r="K270" s="2049"/>
      <c r="L270" s="730">
        <f t="shared" si="11"/>
        <v>7</v>
      </c>
      <c r="M270" s="2066">
        <f t="shared" si="12"/>
        <v>4</v>
      </c>
      <c r="N270" s="2107"/>
      <c r="O270" s="2107">
        <v>38</v>
      </c>
      <c r="P270" s="404"/>
      <c r="Q270" s="2051"/>
      <c r="R270" s="367"/>
      <c r="S270" s="367"/>
      <c r="T270" s="367"/>
      <c r="U270" s="367"/>
    </row>
    <row r="271" spans="1:21" ht="12.6" customHeight="1">
      <c r="A271" s="903">
        <v>43605</v>
      </c>
      <c r="B271" s="717">
        <v>43595</v>
      </c>
      <c r="C271" s="932">
        <v>43605</v>
      </c>
      <c r="D271" s="364">
        <v>43626</v>
      </c>
      <c r="E271" s="349" t="s">
        <v>3334</v>
      </c>
      <c r="F271" s="424" t="s">
        <v>15240</v>
      </c>
      <c r="G271" s="589" t="s">
        <v>15241</v>
      </c>
      <c r="H271" s="424" t="s">
        <v>3660</v>
      </c>
      <c r="I271" s="424"/>
      <c r="J271" s="589" t="s">
        <v>2034</v>
      </c>
      <c r="K271" s="2049"/>
      <c r="L271" s="613">
        <f t="shared" si="11"/>
        <v>10</v>
      </c>
      <c r="M271" s="1795">
        <f t="shared" si="12"/>
        <v>5</v>
      </c>
      <c r="N271" s="2050"/>
      <c r="O271" s="2050">
        <v>17</v>
      </c>
      <c r="P271" s="404"/>
      <c r="Q271" s="2051"/>
      <c r="R271" s="367"/>
      <c r="S271" s="367"/>
      <c r="T271" s="367"/>
      <c r="U271" s="367"/>
    </row>
    <row r="272" spans="1:21" ht="12.6" customHeight="1">
      <c r="A272" s="903">
        <v>43509</v>
      </c>
      <c r="B272" s="2063">
        <v>43486</v>
      </c>
      <c r="C272" s="905">
        <v>43509</v>
      </c>
      <c r="D272" s="905">
        <v>43511</v>
      </c>
      <c r="E272" s="367" t="s">
        <v>3335</v>
      </c>
      <c r="F272" s="404" t="s">
        <v>15242</v>
      </c>
      <c r="G272" s="404" t="s">
        <v>15243</v>
      </c>
      <c r="H272" s="353" t="s">
        <v>15244</v>
      </c>
      <c r="I272" s="404"/>
      <c r="J272" s="665" t="s">
        <v>2039</v>
      </c>
      <c r="K272" s="2049"/>
      <c r="L272" s="613">
        <f t="shared" si="11"/>
        <v>23</v>
      </c>
      <c r="M272" s="1795">
        <f t="shared" si="12"/>
        <v>16</v>
      </c>
      <c r="N272" s="404"/>
      <c r="O272" s="2050">
        <v>57</v>
      </c>
      <c r="P272" s="404"/>
      <c r="Q272" s="2051"/>
      <c r="R272" s="367"/>
      <c r="S272" s="367"/>
      <c r="T272" s="367"/>
      <c r="U272" s="367"/>
    </row>
    <row r="273" spans="1:21" ht="12.6" customHeight="1">
      <c r="A273" s="903">
        <v>43606</v>
      </c>
      <c r="B273" s="717">
        <v>43602</v>
      </c>
      <c r="C273" s="364">
        <v>43607</v>
      </c>
      <c r="D273" s="364">
        <v>43633</v>
      </c>
      <c r="E273" s="355" t="s">
        <v>3334</v>
      </c>
      <c r="F273" s="353" t="s">
        <v>15245</v>
      </c>
      <c r="G273" s="353" t="s">
        <v>15246</v>
      </c>
      <c r="H273" s="353"/>
      <c r="I273" s="353"/>
      <c r="J273" s="348" t="s">
        <v>2034</v>
      </c>
      <c r="K273" s="353"/>
      <c r="L273" s="613">
        <f t="shared" si="11"/>
        <v>4</v>
      </c>
      <c r="M273" s="1795">
        <f t="shared" si="12"/>
        <v>1</v>
      </c>
      <c r="N273" s="2050"/>
      <c r="O273" s="2050">
        <v>28</v>
      </c>
      <c r="P273" s="404"/>
      <c r="Q273" s="2051"/>
      <c r="R273" s="367"/>
      <c r="S273" s="367"/>
      <c r="T273" s="367"/>
      <c r="U273" s="367"/>
    </row>
    <row r="274" spans="1:21" ht="20.25" customHeight="1">
      <c r="A274" s="903">
        <v>43539</v>
      </c>
      <c r="B274" s="910">
        <v>43510</v>
      </c>
      <c r="C274" s="904">
        <v>43536</v>
      </c>
      <c r="D274" s="904">
        <v>43538</v>
      </c>
      <c r="E274" s="367" t="s">
        <v>3334</v>
      </c>
      <c r="F274" s="404" t="s">
        <v>15247</v>
      </c>
      <c r="G274" s="404" t="s">
        <v>15248</v>
      </c>
      <c r="H274" s="353"/>
      <c r="I274" s="404"/>
      <c r="J274" s="665" t="s">
        <v>2039</v>
      </c>
      <c r="K274" s="404"/>
      <c r="L274" s="613">
        <f t="shared" si="11"/>
        <v>29</v>
      </c>
      <c r="M274" s="1795">
        <f t="shared" si="12"/>
        <v>20</v>
      </c>
      <c r="N274" s="404"/>
      <c r="O274" s="2050">
        <v>34</v>
      </c>
      <c r="P274" s="404"/>
      <c r="Q274" s="367"/>
      <c r="R274" s="367"/>
      <c r="S274" s="367"/>
      <c r="T274" s="367"/>
      <c r="U274" s="367"/>
    </row>
    <row r="275" spans="1:21" ht="12.6" customHeight="1">
      <c r="A275" s="905">
        <v>43570</v>
      </c>
      <c r="B275" s="1050">
        <v>43563</v>
      </c>
      <c r="C275" s="364">
        <v>43593</v>
      </c>
      <c r="D275" s="364">
        <v>43593</v>
      </c>
      <c r="E275" s="355" t="s">
        <v>3334</v>
      </c>
      <c r="F275" s="353" t="s">
        <v>15249</v>
      </c>
      <c r="G275" s="353" t="s">
        <v>15250</v>
      </c>
      <c r="H275" s="353"/>
      <c r="I275" s="353"/>
      <c r="J275" s="348" t="s">
        <v>2035</v>
      </c>
      <c r="K275" s="2049"/>
      <c r="L275" s="613">
        <f t="shared" si="11"/>
        <v>7</v>
      </c>
      <c r="M275" s="1795">
        <f t="shared" si="12"/>
        <v>4</v>
      </c>
      <c r="N275" s="353"/>
      <c r="O275" s="2050">
        <v>25</v>
      </c>
      <c r="P275" s="353"/>
      <c r="Q275" s="2"/>
      <c r="R275" s="2"/>
      <c r="S275" s="2"/>
      <c r="T275" s="2"/>
      <c r="U275" s="2"/>
    </row>
    <row r="276" spans="1:21" ht="12.6" customHeight="1">
      <c r="A276" s="903">
        <v>43497</v>
      </c>
      <c r="B276" s="2053">
        <v>43488</v>
      </c>
      <c r="C276" s="904">
        <v>43518</v>
      </c>
      <c r="D276" s="904">
        <v>43518</v>
      </c>
      <c r="E276" s="367" t="s">
        <v>3334</v>
      </c>
      <c r="F276" s="2091" t="s">
        <v>15251</v>
      </c>
      <c r="G276" s="404" t="s">
        <v>15252</v>
      </c>
      <c r="H276" s="353" t="s">
        <v>15253</v>
      </c>
      <c r="I276" s="404"/>
      <c r="J276" s="665" t="s">
        <v>3001</v>
      </c>
      <c r="K276" s="2049"/>
      <c r="L276" s="613">
        <f t="shared" si="11"/>
        <v>9</v>
      </c>
      <c r="M276" s="1795">
        <f t="shared" si="12"/>
        <v>6</v>
      </c>
      <c r="N276" s="2050"/>
      <c r="O276" s="2050">
        <v>63</v>
      </c>
      <c r="P276" s="404"/>
      <c r="Q276" s="2051"/>
      <c r="R276" s="367"/>
      <c r="S276" s="367"/>
      <c r="T276" s="367"/>
      <c r="U276" s="367"/>
    </row>
    <row r="277" spans="1:21" ht="12.6" customHeight="1">
      <c r="A277" s="903">
        <v>43497</v>
      </c>
      <c r="B277" s="2053">
        <v>43480</v>
      </c>
      <c r="C277" s="904">
        <v>43494</v>
      </c>
      <c r="D277" s="904">
        <v>43510</v>
      </c>
      <c r="E277" s="367" t="s">
        <v>3334</v>
      </c>
      <c r="F277" s="2091" t="s">
        <v>15254</v>
      </c>
      <c r="G277" s="404" t="s">
        <v>15255</v>
      </c>
      <c r="H277" s="353"/>
      <c r="I277" s="404"/>
      <c r="J277" s="951" t="s">
        <v>3001</v>
      </c>
      <c r="K277" s="2049"/>
      <c r="L277" s="613">
        <f t="shared" si="11"/>
        <v>17</v>
      </c>
      <c r="M277" s="1795">
        <f t="shared" si="12"/>
        <v>12</v>
      </c>
      <c r="N277" s="2050"/>
      <c r="O277" s="2050">
        <v>36</v>
      </c>
      <c r="P277" s="404"/>
      <c r="Q277" s="2051"/>
      <c r="R277" s="367"/>
      <c r="S277" s="367"/>
      <c r="T277" s="367"/>
      <c r="U277" s="367"/>
    </row>
    <row r="278" spans="1:21" ht="12.6" customHeight="1">
      <c r="A278" s="903">
        <v>43545</v>
      </c>
      <c r="B278" s="913">
        <v>43538</v>
      </c>
      <c r="C278" s="904">
        <v>43569</v>
      </c>
      <c r="D278" s="2080">
        <v>43569</v>
      </c>
      <c r="E278" s="367" t="s">
        <v>3334</v>
      </c>
      <c r="F278" s="2091" t="s">
        <v>15256</v>
      </c>
      <c r="G278" s="404" t="s">
        <v>15257</v>
      </c>
      <c r="H278" s="353" t="s">
        <v>15119</v>
      </c>
      <c r="I278" s="404"/>
      <c r="J278" s="951" t="s">
        <v>2034</v>
      </c>
      <c r="K278" s="404"/>
      <c r="L278" s="613">
        <f t="shared" si="11"/>
        <v>7</v>
      </c>
      <c r="M278" s="1795">
        <f t="shared" si="12"/>
        <v>4</v>
      </c>
      <c r="N278" s="2050"/>
      <c r="O278" s="2050">
        <v>41</v>
      </c>
      <c r="P278" s="404"/>
      <c r="Q278" s="2051"/>
      <c r="R278" s="367"/>
      <c r="S278" s="367"/>
      <c r="T278" s="367"/>
      <c r="U278" s="367"/>
    </row>
    <row r="279" spans="1:21" ht="12.6" customHeight="1">
      <c r="A279" s="903">
        <v>43545</v>
      </c>
      <c r="B279" s="913">
        <v>43539</v>
      </c>
      <c r="C279" s="904">
        <v>43546</v>
      </c>
      <c r="D279" s="2080">
        <v>43546</v>
      </c>
      <c r="E279" s="367" t="s">
        <v>3335</v>
      </c>
      <c r="F279" s="2091" t="s">
        <v>15256</v>
      </c>
      <c r="G279" s="404" t="s">
        <v>15258</v>
      </c>
      <c r="H279" s="353" t="s">
        <v>15119</v>
      </c>
      <c r="I279" s="404" t="s">
        <v>2888</v>
      </c>
      <c r="J279" s="951" t="s">
        <v>2033</v>
      </c>
      <c r="K279" s="404"/>
      <c r="L279" s="613">
        <f t="shared" si="11"/>
        <v>6</v>
      </c>
      <c r="M279" s="1795">
        <f t="shared" si="12"/>
        <v>3</v>
      </c>
      <c r="N279" s="2050"/>
      <c r="O279" s="2050">
        <v>45</v>
      </c>
      <c r="P279" s="404"/>
      <c r="Q279" s="367"/>
      <c r="R279" s="367"/>
      <c r="S279" s="367"/>
      <c r="T279" s="367"/>
      <c r="U279" s="367"/>
    </row>
    <row r="280" spans="1:21" ht="12.6" customHeight="1">
      <c r="A280" s="903">
        <v>43549</v>
      </c>
      <c r="B280" s="370">
        <v>43522</v>
      </c>
      <c r="C280" s="364">
        <v>43550</v>
      </c>
      <c r="D280" s="364">
        <v>43550</v>
      </c>
      <c r="E280" s="355" t="s">
        <v>3334</v>
      </c>
      <c r="F280" s="1395" t="s">
        <v>15259</v>
      </c>
      <c r="G280" s="353" t="s">
        <v>15260</v>
      </c>
      <c r="H280" s="353"/>
      <c r="I280" s="353"/>
      <c r="J280" s="348" t="s">
        <v>3001</v>
      </c>
      <c r="K280" s="2049"/>
      <c r="L280" s="613">
        <f t="shared" si="11"/>
        <v>27</v>
      </c>
      <c r="M280" s="1795">
        <f t="shared" si="12"/>
        <v>18</v>
      </c>
      <c r="N280" s="2050"/>
      <c r="O280" s="2050">
        <v>57</v>
      </c>
      <c r="P280" s="404"/>
      <c r="Q280" s="367"/>
      <c r="R280" s="367"/>
      <c r="S280" s="367"/>
      <c r="T280" s="367"/>
      <c r="U280" s="367"/>
    </row>
    <row r="281" spans="1:21" ht="12.6" customHeight="1">
      <c r="A281" s="2058">
        <v>43529</v>
      </c>
      <c r="B281" s="910">
        <v>43502</v>
      </c>
      <c r="C281" s="904">
        <v>43530</v>
      </c>
      <c r="D281" s="904">
        <v>43530</v>
      </c>
      <c r="E281" s="367" t="s">
        <v>3334</v>
      </c>
      <c r="F281" s="2091" t="s">
        <v>15261</v>
      </c>
      <c r="G281" s="404" t="s">
        <v>15262</v>
      </c>
      <c r="H281" s="353"/>
      <c r="I281" s="404" t="s">
        <v>2888</v>
      </c>
      <c r="J281" s="665" t="s">
        <v>2033</v>
      </c>
      <c r="K281" s="2049"/>
      <c r="L281" s="613">
        <f t="shared" si="11"/>
        <v>27</v>
      </c>
      <c r="M281" s="1795">
        <f t="shared" si="12"/>
        <v>18</v>
      </c>
      <c r="N281" s="404"/>
      <c r="O281" s="2050">
        <v>15</v>
      </c>
      <c r="P281" s="404"/>
      <c r="Q281" s="2051"/>
      <c r="R281" s="367"/>
      <c r="S281" s="367"/>
      <c r="T281" s="367"/>
      <c r="U281" s="367"/>
    </row>
    <row r="282" spans="1:21" ht="12.6" customHeight="1">
      <c r="A282" s="903">
        <v>43490</v>
      </c>
      <c r="B282" s="2053">
        <v>43486</v>
      </c>
      <c r="C282" s="904">
        <v>43493</v>
      </c>
      <c r="D282" s="904">
        <v>43516</v>
      </c>
      <c r="E282" s="367" t="s">
        <v>3334</v>
      </c>
      <c r="F282" s="2091" t="s">
        <v>15263</v>
      </c>
      <c r="G282" s="404" t="s">
        <v>15264</v>
      </c>
      <c r="H282" s="353"/>
      <c r="I282" s="404"/>
      <c r="J282" s="951" t="s">
        <v>3001</v>
      </c>
      <c r="K282" s="2049"/>
      <c r="L282" s="613">
        <f t="shared" si="11"/>
        <v>4</v>
      </c>
      <c r="M282" s="1795">
        <f t="shared" si="12"/>
        <v>3</v>
      </c>
      <c r="N282" s="2050"/>
      <c r="O282" s="2050">
        <v>58</v>
      </c>
      <c r="P282" s="404"/>
      <c r="Q282" s="367"/>
      <c r="R282" s="367"/>
      <c r="S282" s="367"/>
      <c r="T282" s="367"/>
      <c r="U282" s="367"/>
    </row>
    <row r="283" spans="1:21" ht="12.6" customHeight="1">
      <c r="A283" s="903">
        <v>43556</v>
      </c>
      <c r="B283" s="377">
        <v>43529</v>
      </c>
      <c r="C283" s="932">
        <v>43561</v>
      </c>
      <c r="D283" s="932">
        <v>43561</v>
      </c>
      <c r="E283" s="349" t="s">
        <v>3334</v>
      </c>
      <c r="F283" s="1395" t="s">
        <v>15265</v>
      </c>
      <c r="G283" s="424" t="s">
        <v>15266</v>
      </c>
      <c r="H283" s="424"/>
      <c r="I283" s="424"/>
      <c r="J283" s="589" t="s">
        <v>2034</v>
      </c>
      <c r="K283" s="2049"/>
      <c r="L283" s="613">
        <f t="shared" si="11"/>
        <v>27</v>
      </c>
      <c r="M283" s="1795">
        <f t="shared" si="12"/>
        <v>18</v>
      </c>
      <c r="N283" s="2050"/>
      <c r="O283" s="2050">
        <v>14</v>
      </c>
      <c r="P283" s="404"/>
      <c r="Q283" s="2051"/>
      <c r="R283" s="367"/>
      <c r="S283" s="367"/>
      <c r="T283" s="367"/>
      <c r="U283" s="367"/>
    </row>
    <row r="284" spans="1:21" ht="12.6" customHeight="1">
      <c r="A284" s="903">
        <v>43616</v>
      </c>
      <c r="B284" s="717">
        <v>43606</v>
      </c>
      <c r="C284" s="364">
        <v>43616</v>
      </c>
      <c r="D284" s="364">
        <v>43616</v>
      </c>
      <c r="E284" s="355" t="s">
        <v>3334</v>
      </c>
      <c r="F284" s="353" t="s">
        <v>15267</v>
      </c>
      <c r="G284" s="353" t="s">
        <v>15268</v>
      </c>
      <c r="H284" s="353"/>
      <c r="I284" s="353"/>
      <c r="J284" s="348" t="s">
        <v>2033</v>
      </c>
      <c r="K284" s="353"/>
      <c r="L284" s="613">
        <f t="shared" si="11"/>
        <v>10</v>
      </c>
      <c r="M284" s="1795">
        <f t="shared" si="12"/>
        <v>7</v>
      </c>
      <c r="N284" s="2050"/>
      <c r="O284" s="2050">
        <v>38</v>
      </c>
      <c r="P284" s="353"/>
      <c r="Q284" s="2051"/>
      <c r="R284" s="367"/>
      <c r="S284" s="367"/>
      <c r="T284" s="367"/>
      <c r="U284" s="367"/>
    </row>
    <row r="285" spans="1:21" ht="12.6" customHeight="1">
      <c r="A285" s="903">
        <v>43661</v>
      </c>
      <c r="B285" s="381">
        <v>43641</v>
      </c>
      <c r="C285" s="364">
        <v>43654</v>
      </c>
      <c r="D285" s="364">
        <v>43671</v>
      </c>
      <c r="E285" s="355" t="s">
        <v>3334</v>
      </c>
      <c r="F285" s="353" t="s">
        <v>15269</v>
      </c>
      <c r="G285" s="361" t="s">
        <v>15270</v>
      </c>
      <c r="H285" s="22"/>
      <c r="I285" s="22"/>
      <c r="J285" s="353" t="s">
        <v>2034</v>
      </c>
      <c r="K285" s="353"/>
      <c r="L285" s="613">
        <f t="shared" si="11"/>
        <v>20</v>
      </c>
      <c r="M285" s="1795">
        <f t="shared" si="12"/>
        <v>13</v>
      </c>
      <c r="N285" s="353"/>
      <c r="O285" s="2050">
        <v>66</v>
      </c>
      <c r="P285" s="353"/>
      <c r="Q285" s="353"/>
      <c r="R285" s="353"/>
      <c r="S285" s="353"/>
      <c r="T285" s="353"/>
      <c r="U285" s="353"/>
    </row>
    <row r="286" spans="1:21" ht="12.6" customHeight="1">
      <c r="A286" s="905">
        <v>43571</v>
      </c>
      <c r="B286" s="914">
        <v>43542</v>
      </c>
      <c r="C286" s="912">
        <v>43549</v>
      </c>
      <c r="D286" s="905">
        <v>43573</v>
      </c>
      <c r="E286" s="367" t="s">
        <v>3334</v>
      </c>
      <c r="F286" s="404" t="s">
        <v>7291</v>
      </c>
      <c r="G286" s="404" t="s">
        <v>15271</v>
      </c>
      <c r="H286" s="353"/>
      <c r="I286" s="404"/>
      <c r="J286" s="665" t="s">
        <v>2042</v>
      </c>
      <c r="K286" s="2049"/>
      <c r="L286" s="613">
        <f t="shared" si="11"/>
        <v>29</v>
      </c>
      <c r="M286" s="1795">
        <f t="shared" si="12"/>
        <v>20</v>
      </c>
      <c r="N286" s="2"/>
      <c r="O286" s="2050">
        <v>47</v>
      </c>
      <c r="P286" s="404"/>
      <c r="Q286" s="353"/>
      <c r="R286" s="353"/>
      <c r="S286" s="353"/>
      <c r="T286" s="353"/>
      <c r="U286" s="353"/>
    </row>
    <row r="287" spans="1:21" ht="12.6" customHeight="1">
      <c r="A287" s="903">
        <v>43557</v>
      </c>
      <c r="B287" s="377">
        <v>43531</v>
      </c>
      <c r="C287" s="364">
        <v>43563</v>
      </c>
      <c r="D287" s="364">
        <v>43563</v>
      </c>
      <c r="E287" s="355" t="s">
        <v>3334</v>
      </c>
      <c r="F287" s="1409" t="s">
        <v>15272</v>
      </c>
      <c r="G287" s="424" t="s">
        <v>15273</v>
      </c>
      <c r="H287" s="424"/>
      <c r="I287" s="424"/>
      <c r="J287" s="589" t="s">
        <v>2034</v>
      </c>
      <c r="K287" s="353"/>
      <c r="L287" s="613">
        <f t="shared" si="11"/>
        <v>26</v>
      </c>
      <c r="M287" s="1795">
        <f t="shared" si="12"/>
        <v>17</v>
      </c>
      <c r="N287" s="2050"/>
      <c r="O287" s="2050">
        <v>20</v>
      </c>
      <c r="P287" s="353"/>
      <c r="Q287" s="2051"/>
      <c r="R287" s="367"/>
      <c r="S287" s="367"/>
      <c r="T287" s="367"/>
      <c r="U287" s="367"/>
    </row>
    <row r="288" spans="1:21" ht="12.6" customHeight="1">
      <c r="A288" s="903">
        <v>43504</v>
      </c>
      <c r="B288" s="2053">
        <v>43482</v>
      </c>
      <c r="C288" s="904">
        <v>43494</v>
      </c>
      <c r="D288" s="904">
        <v>43512</v>
      </c>
      <c r="E288" s="367" t="s">
        <v>3334</v>
      </c>
      <c r="F288" s="404" t="s">
        <v>15274</v>
      </c>
      <c r="G288" s="404" t="s">
        <v>15275</v>
      </c>
      <c r="H288" s="353"/>
      <c r="I288" s="404"/>
      <c r="J288" s="951" t="s">
        <v>3001</v>
      </c>
      <c r="K288" s="2049"/>
      <c r="L288" s="613">
        <f t="shared" si="11"/>
        <v>22</v>
      </c>
      <c r="M288" s="1795">
        <f t="shared" si="12"/>
        <v>15</v>
      </c>
      <c r="N288" s="404"/>
      <c r="O288" s="2050">
        <v>47</v>
      </c>
      <c r="P288" s="404"/>
      <c r="Q288" s="355"/>
      <c r="R288" s="355"/>
      <c r="S288" s="355"/>
      <c r="T288" s="355"/>
      <c r="U288" s="355"/>
    </row>
    <row r="289" spans="1:21" ht="12.6" customHeight="1">
      <c r="A289" s="903">
        <v>43642</v>
      </c>
      <c r="B289" s="381">
        <v>43632</v>
      </c>
      <c r="C289" s="364">
        <v>43637</v>
      </c>
      <c r="D289" s="364">
        <v>43637</v>
      </c>
      <c r="E289" s="355" t="s">
        <v>3335</v>
      </c>
      <c r="F289" s="353" t="s">
        <v>12745</v>
      </c>
      <c r="G289" s="22" t="s">
        <v>15276</v>
      </c>
      <c r="H289" s="22" t="s">
        <v>12664</v>
      </c>
      <c r="I289" s="22"/>
      <c r="J289" s="348" t="s">
        <v>2033</v>
      </c>
      <c r="K289" s="353" t="s">
        <v>2888</v>
      </c>
      <c r="L289" s="613">
        <f t="shared" si="11"/>
        <v>10</v>
      </c>
      <c r="M289" s="1795">
        <f t="shared" si="12"/>
        <v>7</v>
      </c>
      <c r="N289" s="2050"/>
      <c r="O289" s="2050">
        <v>25</v>
      </c>
      <c r="P289" s="353"/>
      <c r="Q289" s="2051"/>
      <c r="R289" s="367"/>
      <c r="S289" s="367"/>
      <c r="T289" s="367"/>
      <c r="U289" s="367"/>
    </row>
    <row r="290" spans="1:21" ht="12.6" customHeight="1">
      <c r="A290" s="912">
        <v>43553</v>
      </c>
      <c r="B290" s="2059">
        <v>43524</v>
      </c>
      <c r="C290" s="912">
        <v>43552</v>
      </c>
      <c r="D290" s="912">
        <v>43552</v>
      </c>
      <c r="E290" s="367" t="s">
        <v>3335</v>
      </c>
      <c r="F290" s="353" t="s">
        <v>12745</v>
      </c>
      <c r="G290" s="404" t="s">
        <v>15277</v>
      </c>
      <c r="H290" s="353" t="s">
        <v>15278</v>
      </c>
      <c r="I290" s="404"/>
      <c r="J290" s="665" t="s">
        <v>2042</v>
      </c>
      <c r="K290" s="2049"/>
      <c r="L290" s="613">
        <f t="shared" si="11"/>
        <v>29</v>
      </c>
      <c r="M290" s="1795">
        <f t="shared" si="12"/>
        <v>20</v>
      </c>
      <c r="N290" s="2050"/>
      <c r="O290" s="2050">
        <v>66</v>
      </c>
      <c r="P290" s="404"/>
      <c r="Q290" s="353"/>
      <c r="R290" s="353"/>
      <c r="S290" s="353"/>
      <c r="T290" s="353"/>
      <c r="U290" s="353"/>
    </row>
    <row r="291" spans="1:21" ht="12.6" customHeight="1">
      <c r="A291" s="903">
        <v>43692</v>
      </c>
      <c r="B291" s="383">
        <v>43662</v>
      </c>
      <c r="C291" s="364">
        <v>43693</v>
      </c>
      <c r="D291" s="364">
        <v>43693</v>
      </c>
      <c r="E291" s="355" t="s">
        <v>3335</v>
      </c>
      <c r="F291" s="353" t="s">
        <v>15279</v>
      </c>
      <c r="G291" s="22" t="s">
        <v>15280</v>
      </c>
      <c r="H291" s="22"/>
      <c r="I291" s="22"/>
      <c r="J291" s="353" t="s">
        <v>2034</v>
      </c>
      <c r="K291" s="353"/>
      <c r="L291" s="613">
        <f t="shared" si="11"/>
        <v>30</v>
      </c>
      <c r="M291" s="1795">
        <f t="shared" si="12"/>
        <v>21</v>
      </c>
      <c r="N291" s="2050"/>
      <c r="O291" s="2050">
        <v>72</v>
      </c>
      <c r="P291" s="353"/>
      <c r="Q291" s="2051"/>
      <c r="R291" s="367"/>
      <c r="S291" s="367"/>
      <c r="T291" s="367"/>
      <c r="U291" s="367"/>
    </row>
    <row r="292" spans="1:21" ht="12.6" customHeight="1">
      <c r="A292" s="905">
        <v>43677</v>
      </c>
      <c r="B292" s="2088">
        <v>43664</v>
      </c>
      <c r="C292" s="905">
        <v>43672</v>
      </c>
      <c r="D292" s="905">
        <v>43696</v>
      </c>
      <c r="E292" s="367" t="s">
        <v>3335</v>
      </c>
      <c r="F292" s="353" t="s">
        <v>15279</v>
      </c>
      <c r="G292" s="404" t="s">
        <v>15281</v>
      </c>
      <c r="H292" s="353" t="s">
        <v>3577</v>
      </c>
      <c r="I292" s="404"/>
      <c r="J292" s="665" t="s">
        <v>2042</v>
      </c>
      <c r="K292" s="2049"/>
      <c r="L292" s="613">
        <f t="shared" si="11"/>
        <v>13</v>
      </c>
      <c r="M292" s="1795">
        <f t="shared" si="12"/>
        <v>8</v>
      </c>
      <c r="N292" s="2050"/>
      <c r="O292" s="2050">
        <v>46</v>
      </c>
      <c r="P292" s="404"/>
      <c r="Q292" s="353"/>
      <c r="R292" s="353"/>
      <c r="S292" s="353"/>
      <c r="T292" s="353"/>
      <c r="U292" s="353"/>
    </row>
    <row r="293" spans="1:21" ht="12.6" customHeight="1">
      <c r="A293" s="903">
        <v>43559</v>
      </c>
      <c r="B293" s="1050">
        <v>43558</v>
      </c>
      <c r="C293" s="376">
        <v>43588</v>
      </c>
      <c r="D293" s="364">
        <v>43588</v>
      </c>
      <c r="E293" s="355" t="s">
        <v>3334</v>
      </c>
      <c r="F293" s="348" t="s">
        <v>15282</v>
      </c>
      <c r="G293" s="348" t="s">
        <v>15283</v>
      </c>
      <c r="H293" s="348" t="s">
        <v>15284</v>
      </c>
      <c r="I293" s="348"/>
      <c r="J293" s="348" t="s">
        <v>2033</v>
      </c>
      <c r="K293" s="2094"/>
      <c r="L293" s="613">
        <f t="shared" si="11"/>
        <v>1</v>
      </c>
      <c r="M293" s="1795">
        <f t="shared" si="12"/>
        <v>0</v>
      </c>
      <c r="N293" s="353"/>
      <c r="O293" s="2050">
        <v>7</v>
      </c>
      <c r="P293" s="2"/>
      <c r="Q293" s="2051"/>
      <c r="R293" s="367"/>
      <c r="S293" s="367"/>
      <c r="T293" s="367"/>
      <c r="U293" s="367"/>
    </row>
    <row r="294" spans="1:21" ht="12.6" customHeight="1">
      <c r="A294" s="903">
        <v>43523</v>
      </c>
      <c r="B294" s="910">
        <v>43516</v>
      </c>
      <c r="C294" s="904">
        <v>43521</v>
      </c>
      <c r="D294" s="904">
        <v>43522</v>
      </c>
      <c r="E294" s="367" t="s">
        <v>3335</v>
      </c>
      <c r="F294" s="404" t="s">
        <v>15285</v>
      </c>
      <c r="G294" s="404" t="s">
        <v>15286</v>
      </c>
      <c r="H294" s="353"/>
      <c r="I294" s="404"/>
      <c r="J294" s="665" t="s">
        <v>2039</v>
      </c>
      <c r="K294" s="2049"/>
      <c r="L294" s="613">
        <f t="shared" si="11"/>
        <v>7</v>
      </c>
      <c r="M294" s="1795">
        <f t="shared" si="12"/>
        <v>4</v>
      </c>
      <c r="N294" s="2050"/>
      <c r="O294" s="2050">
        <v>44</v>
      </c>
      <c r="P294" s="404"/>
      <c r="Q294" s="367"/>
      <c r="R294" s="367"/>
      <c r="S294" s="367"/>
      <c r="T294" s="367"/>
      <c r="U294" s="367"/>
    </row>
    <row r="295" spans="1:21" ht="12.6" customHeight="1">
      <c r="A295" s="903">
        <v>43644</v>
      </c>
      <c r="B295" s="718">
        <v>43633</v>
      </c>
      <c r="C295" s="364">
        <v>43644</v>
      </c>
      <c r="D295" s="364">
        <v>43644</v>
      </c>
      <c r="E295" s="355" t="s">
        <v>3334</v>
      </c>
      <c r="F295" s="353" t="s">
        <v>15287</v>
      </c>
      <c r="G295" s="22" t="s">
        <v>15288</v>
      </c>
      <c r="H295" s="22"/>
      <c r="I295" s="22"/>
      <c r="J295" s="348" t="s">
        <v>2035</v>
      </c>
      <c r="K295" s="2049"/>
      <c r="L295" s="613">
        <f t="shared" si="11"/>
        <v>11</v>
      </c>
      <c r="M295" s="1795">
        <f t="shared" si="12"/>
        <v>8</v>
      </c>
      <c r="N295" s="2050"/>
      <c r="O295" s="2050">
        <v>30</v>
      </c>
      <c r="P295" s="353"/>
      <c r="Q295" s="2051"/>
      <c r="R295" s="367"/>
      <c r="S295" s="367"/>
      <c r="T295" s="367"/>
      <c r="U295" s="367"/>
    </row>
    <row r="296" spans="1:21" ht="12.6" customHeight="1">
      <c r="A296" s="905">
        <v>43515</v>
      </c>
      <c r="B296" s="2059">
        <v>43511</v>
      </c>
      <c r="C296" s="905">
        <v>43515</v>
      </c>
      <c r="D296" s="912">
        <v>43539</v>
      </c>
      <c r="E296" s="367" t="s">
        <v>3334</v>
      </c>
      <c r="F296" s="404" t="s">
        <v>15289</v>
      </c>
      <c r="G296" s="404" t="s">
        <v>15290</v>
      </c>
      <c r="H296" s="353"/>
      <c r="I296" s="404"/>
      <c r="J296" s="665" t="s">
        <v>2042</v>
      </c>
      <c r="K296" s="2049"/>
      <c r="L296" s="613">
        <f t="shared" si="11"/>
        <v>4</v>
      </c>
      <c r="M296" s="1795">
        <f t="shared" si="12"/>
        <v>1</v>
      </c>
      <c r="N296" s="2050"/>
      <c r="O296" s="2050">
        <v>36</v>
      </c>
      <c r="P296" s="404"/>
      <c r="Q296" s="2051"/>
      <c r="R296" s="367"/>
      <c r="S296" s="367"/>
      <c r="T296" s="367"/>
      <c r="U296" s="367"/>
    </row>
    <row r="297" spans="1:21" ht="12.6" customHeight="1">
      <c r="A297" s="903">
        <v>43588</v>
      </c>
      <c r="B297" s="2081">
        <v>43560</v>
      </c>
      <c r="C297" s="2058">
        <v>43590</v>
      </c>
      <c r="D297" s="2058">
        <v>43592</v>
      </c>
      <c r="E297" s="367" t="s">
        <v>3335</v>
      </c>
      <c r="F297" s="404" t="s">
        <v>15291</v>
      </c>
      <c r="G297" s="404" t="s">
        <v>15292</v>
      </c>
      <c r="H297" s="353" t="s">
        <v>15293</v>
      </c>
      <c r="I297" s="404"/>
      <c r="J297" s="665" t="s">
        <v>2969</v>
      </c>
      <c r="K297" s="2049"/>
      <c r="L297" s="613">
        <f t="shared" si="11"/>
        <v>28</v>
      </c>
      <c r="M297" s="1795">
        <f t="shared" si="12"/>
        <v>19</v>
      </c>
      <c r="N297" s="2050"/>
      <c r="O297" s="2050">
        <v>19</v>
      </c>
      <c r="P297" s="404"/>
      <c r="Q297" s="2051"/>
      <c r="R297" s="367"/>
      <c r="S297" s="367"/>
      <c r="T297" s="367"/>
      <c r="U297" s="367"/>
    </row>
    <row r="298" spans="1:21" ht="12.6" customHeight="1">
      <c r="A298" s="903">
        <v>43704</v>
      </c>
      <c r="B298" s="384">
        <v>43696</v>
      </c>
      <c r="C298" s="364">
        <v>43706</v>
      </c>
      <c r="D298" s="364">
        <v>43727</v>
      </c>
      <c r="E298" s="355" t="s">
        <v>3334</v>
      </c>
      <c r="F298" s="353" t="s">
        <v>15294</v>
      </c>
      <c r="G298" s="22" t="s">
        <v>15295</v>
      </c>
      <c r="H298" s="22" t="s">
        <v>4449</v>
      </c>
      <c r="I298" s="22"/>
      <c r="J298" s="353" t="s">
        <v>2034</v>
      </c>
      <c r="K298" s="2049"/>
      <c r="L298" s="613">
        <f t="shared" si="11"/>
        <v>8</v>
      </c>
      <c r="M298" s="1795">
        <f t="shared" si="12"/>
        <v>5</v>
      </c>
      <c r="N298" s="2050"/>
      <c r="O298" s="2050">
        <v>40</v>
      </c>
      <c r="P298" s="404"/>
      <c r="Q298" s="2051"/>
      <c r="R298" s="367"/>
      <c r="S298" s="367"/>
      <c r="T298" s="367"/>
      <c r="U298" s="367"/>
    </row>
    <row r="299" spans="1:21" ht="12.6" customHeight="1">
      <c r="A299" s="904">
        <v>43497</v>
      </c>
      <c r="B299" s="2063">
        <v>43475</v>
      </c>
      <c r="C299" s="905">
        <v>43490</v>
      </c>
      <c r="D299" s="905">
        <v>43490</v>
      </c>
      <c r="E299" s="367" t="s">
        <v>3334</v>
      </c>
      <c r="F299" s="404" t="s">
        <v>15296</v>
      </c>
      <c r="G299" s="404" t="s">
        <v>15297</v>
      </c>
      <c r="H299" s="353" t="s">
        <v>12582</v>
      </c>
      <c r="I299" s="404"/>
      <c r="J299" s="665" t="s">
        <v>2042</v>
      </c>
      <c r="K299" s="2049"/>
      <c r="L299" s="613">
        <f t="shared" si="11"/>
        <v>22</v>
      </c>
      <c r="M299" s="1795">
        <f t="shared" si="12"/>
        <v>15</v>
      </c>
      <c r="N299" s="2050"/>
      <c r="O299" s="2050">
        <v>23</v>
      </c>
      <c r="P299" s="404"/>
      <c r="Q299" s="2051"/>
      <c r="R299" s="367"/>
      <c r="S299" s="367"/>
      <c r="T299" s="367"/>
      <c r="U299" s="367"/>
    </row>
    <row r="300" spans="1:21" ht="12.6" customHeight="1">
      <c r="A300" s="903">
        <v>43587</v>
      </c>
      <c r="B300" s="1050">
        <v>43571</v>
      </c>
      <c r="C300" s="364">
        <v>43601</v>
      </c>
      <c r="D300" s="364">
        <v>43601</v>
      </c>
      <c r="E300" s="355" t="s">
        <v>3334</v>
      </c>
      <c r="F300" s="348" t="s">
        <v>15298</v>
      </c>
      <c r="G300" s="348" t="s">
        <v>15299</v>
      </c>
      <c r="H300" s="348" t="s">
        <v>14832</v>
      </c>
      <c r="I300" s="348"/>
      <c r="J300" s="348" t="s">
        <v>2033</v>
      </c>
      <c r="K300" s="348"/>
      <c r="L300" s="613">
        <f t="shared" si="11"/>
        <v>16</v>
      </c>
      <c r="M300" s="1795">
        <f t="shared" si="12"/>
        <v>11</v>
      </c>
      <c r="N300" s="353"/>
      <c r="O300" s="2050">
        <v>54</v>
      </c>
      <c r="P300" s="353"/>
      <c r="Q300" s="355"/>
      <c r="R300" s="355"/>
      <c r="S300" s="355"/>
      <c r="T300" s="355"/>
      <c r="U300" s="355"/>
    </row>
    <row r="301" spans="1:21" ht="12.6" customHeight="1">
      <c r="A301" s="903">
        <v>43535</v>
      </c>
      <c r="B301" s="910">
        <v>43510</v>
      </c>
      <c r="C301" s="907">
        <v>43538</v>
      </c>
      <c r="D301" s="904">
        <v>43538</v>
      </c>
      <c r="E301" s="427" t="s">
        <v>3335</v>
      </c>
      <c r="F301" s="421" t="s">
        <v>13387</v>
      </c>
      <c r="G301" s="421" t="s">
        <v>15300</v>
      </c>
      <c r="H301" s="424"/>
      <c r="I301" s="421"/>
      <c r="J301" s="909" t="s">
        <v>2034</v>
      </c>
      <c r="K301" s="2049"/>
      <c r="L301" s="613">
        <f t="shared" si="11"/>
        <v>25</v>
      </c>
      <c r="M301" s="1795">
        <f t="shared" si="12"/>
        <v>16</v>
      </c>
      <c r="N301" s="2050"/>
      <c r="O301" s="2050">
        <v>33</v>
      </c>
      <c r="P301" s="404"/>
      <c r="Q301" s="2051"/>
      <c r="R301" s="367"/>
      <c r="S301" s="367"/>
      <c r="T301" s="367"/>
      <c r="U301" s="367"/>
    </row>
    <row r="302" spans="1:21" ht="12.6" customHeight="1">
      <c r="A302" s="903">
        <v>43608</v>
      </c>
      <c r="B302" s="717">
        <v>43602</v>
      </c>
      <c r="C302" s="364">
        <v>43609</v>
      </c>
      <c r="D302" s="364">
        <v>43633</v>
      </c>
      <c r="E302" s="355" t="s">
        <v>3334</v>
      </c>
      <c r="F302" s="353" t="s">
        <v>3766</v>
      </c>
      <c r="G302" s="22" t="s">
        <v>15301</v>
      </c>
      <c r="H302" s="22"/>
      <c r="I302" s="22"/>
      <c r="J302" s="348" t="s">
        <v>3001</v>
      </c>
      <c r="K302" s="2049"/>
      <c r="L302" s="613">
        <f t="shared" si="11"/>
        <v>6</v>
      </c>
      <c r="M302" s="1795">
        <f t="shared" si="12"/>
        <v>3</v>
      </c>
      <c r="N302" s="2050"/>
      <c r="O302" s="2050">
        <v>31</v>
      </c>
      <c r="P302" s="404"/>
      <c r="Q302" s="2051"/>
      <c r="R302" s="367"/>
      <c r="S302" s="367"/>
      <c r="T302" s="367"/>
      <c r="U302" s="367"/>
    </row>
    <row r="303" spans="1:21" ht="12.6" customHeight="1">
      <c r="A303" s="903">
        <v>43517</v>
      </c>
      <c r="B303" s="2053">
        <v>43490</v>
      </c>
      <c r="C303" s="904">
        <v>43520</v>
      </c>
      <c r="D303" s="904">
        <v>43520</v>
      </c>
      <c r="E303" s="367" t="s">
        <v>3334</v>
      </c>
      <c r="F303" s="404" t="s">
        <v>15302</v>
      </c>
      <c r="G303" s="404" t="s">
        <v>15303</v>
      </c>
      <c r="H303" s="353" t="s">
        <v>12637</v>
      </c>
      <c r="I303" s="404"/>
      <c r="J303" s="665" t="s">
        <v>3001</v>
      </c>
      <c r="K303" s="2049"/>
      <c r="L303" s="613">
        <f t="shared" si="11"/>
        <v>27</v>
      </c>
      <c r="M303" s="1795">
        <f t="shared" si="12"/>
        <v>18</v>
      </c>
      <c r="N303" s="2050"/>
      <c r="O303" s="2050">
        <v>75</v>
      </c>
      <c r="P303" s="404"/>
      <c r="Q303" s="2051"/>
      <c r="R303" s="367"/>
      <c r="S303" s="367"/>
      <c r="T303" s="367"/>
      <c r="U303" s="367"/>
    </row>
    <row r="304" spans="1:21" ht="12.6" customHeight="1">
      <c r="A304" s="903">
        <v>43605</v>
      </c>
      <c r="B304" s="717">
        <v>43587</v>
      </c>
      <c r="C304" s="364">
        <v>43618</v>
      </c>
      <c r="D304" s="364">
        <v>43618</v>
      </c>
      <c r="E304" s="355" t="s">
        <v>3334</v>
      </c>
      <c r="F304" s="353" t="s">
        <v>15304</v>
      </c>
      <c r="G304" s="353" t="s">
        <v>15305</v>
      </c>
      <c r="H304" s="353"/>
      <c r="I304" s="353"/>
      <c r="J304" s="348" t="s">
        <v>3001</v>
      </c>
      <c r="K304" s="2049"/>
      <c r="L304" s="613">
        <f t="shared" si="11"/>
        <v>18</v>
      </c>
      <c r="M304" s="1795">
        <f t="shared" si="12"/>
        <v>11</v>
      </c>
      <c r="N304" s="2050"/>
      <c r="O304" s="2050">
        <v>1</v>
      </c>
      <c r="P304" s="2082" t="s">
        <v>2398</v>
      </c>
      <c r="Q304" s="2051"/>
      <c r="R304" s="367"/>
      <c r="S304" s="367"/>
      <c r="T304" s="367"/>
      <c r="U304" s="367"/>
    </row>
    <row r="305" spans="1:31" ht="12.6" customHeight="1">
      <c r="A305" s="903">
        <v>43546</v>
      </c>
      <c r="B305" s="910">
        <v>43521</v>
      </c>
      <c r="C305" s="904">
        <v>43549</v>
      </c>
      <c r="D305" s="904">
        <v>43549</v>
      </c>
      <c r="E305" s="367" t="s">
        <v>3334</v>
      </c>
      <c r="F305" s="404" t="s">
        <v>15306</v>
      </c>
      <c r="G305" s="404" t="s">
        <v>15307</v>
      </c>
      <c r="H305" s="353" t="s">
        <v>15308</v>
      </c>
      <c r="I305" s="404" t="s">
        <v>2888</v>
      </c>
      <c r="J305" s="665" t="s">
        <v>2033</v>
      </c>
      <c r="K305" s="404"/>
      <c r="L305" s="613">
        <f t="shared" si="11"/>
        <v>25</v>
      </c>
      <c r="M305" s="1795">
        <f t="shared" si="12"/>
        <v>18</v>
      </c>
      <c r="N305" s="404"/>
      <c r="O305" s="2050">
        <v>54</v>
      </c>
      <c r="P305" s="404"/>
      <c r="Q305" s="2083">
        <f>AVERAGE($L$262:$L$324)</f>
        <v>15.063492063492063</v>
      </c>
      <c r="R305" s="927">
        <f>COUNT($B$262:$B$324)</f>
        <v>63</v>
      </c>
      <c r="S305" s="927">
        <f>COUNTIF($E$262:$E$324,$S$1)</f>
        <v>49</v>
      </c>
      <c r="T305" s="927">
        <f>COUNTIF($E$262:$E$324,$T$1)</f>
        <v>14</v>
      </c>
      <c r="U305" s="927">
        <f>R305-S305-T305</f>
        <v>0</v>
      </c>
      <c r="V305" s="926"/>
      <c r="W305" s="2084">
        <f t="shared" ref="W305:AD305" si="13">COUNTIF($J$262:$J$324, W$1)</f>
        <v>13</v>
      </c>
      <c r="X305" s="2084">
        <f t="shared" si="13"/>
        <v>14</v>
      </c>
      <c r="Y305" s="2084">
        <f t="shared" si="13"/>
        <v>10</v>
      </c>
      <c r="Z305" s="2084">
        <f t="shared" si="13"/>
        <v>4</v>
      </c>
      <c r="AA305" s="2084">
        <f t="shared" si="13"/>
        <v>12</v>
      </c>
      <c r="AB305" s="2084">
        <f t="shared" si="13"/>
        <v>4</v>
      </c>
      <c r="AC305" s="2084">
        <f t="shared" si="13"/>
        <v>6</v>
      </c>
      <c r="AD305" s="2084">
        <f t="shared" si="13"/>
        <v>0</v>
      </c>
      <c r="AE305" s="729">
        <f>SUM(W305:AD305)</f>
        <v>63</v>
      </c>
    </row>
    <row r="306" spans="1:31" ht="12.6" customHeight="1">
      <c r="A306" s="912">
        <v>43551</v>
      </c>
      <c r="B306" s="2087">
        <v>43525</v>
      </c>
      <c r="C306" s="904">
        <v>43556</v>
      </c>
      <c r="D306" s="904">
        <v>43556</v>
      </c>
      <c r="E306" s="367" t="s">
        <v>3334</v>
      </c>
      <c r="F306" s="404" t="s">
        <v>15309</v>
      </c>
      <c r="G306" s="404" t="s">
        <v>15310</v>
      </c>
      <c r="H306" s="353" t="s">
        <v>15311</v>
      </c>
      <c r="I306" s="404"/>
      <c r="J306" s="665" t="s">
        <v>2042</v>
      </c>
      <c r="K306" s="2049"/>
      <c r="L306" s="613">
        <f t="shared" si="11"/>
        <v>26</v>
      </c>
      <c r="M306" s="1795">
        <f t="shared" si="12"/>
        <v>17</v>
      </c>
      <c r="N306" s="2050"/>
      <c r="O306" s="2050">
        <v>2</v>
      </c>
      <c r="P306" s="404"/>
      <c r="Q306" s="367"/>
      <c r="R306" s="367"/>
      <c r="S306" s="367"/>
      <c r="T306" s="367"/>
      <c r="U306" s="367"/>
      <c r="V306" s="367"/>
      <c r="W306" s="367"/>
      <c r="X306" s="367"/>
      <c r="Y306" s="367"/>
      <c r="Z306" s="367"/>
      <c r="AA306" s="367"/>
      <c r="AB306" s="367"/>
      <c r="AC306" s="367"/>
      <c r="AD306" s="367"/>
      <c r="AE306" s="367"/>
    </row>
    <row r="307" spans="1:31" ht="12.6" customHeight="1">
      <c r="A307" s="903">
        <v>43535</v>
      </c>
      <c r="B307" s="910">
        <v>43523</v>
      </c>
      <c r="C307" s="904">
        <v>43551</v>
      </c>
      <c r="D307" s="904">
        <v>43551</v>
      </c>
      <c r="E307" s="367" t="s">
        <v>3334</v>
      </c>
      <c r="F307" s="404" t="s">
        <v>15312</v>
      </c>
      <c r="G307" s="404" t="s">
        <v>15313</v>
      </c>
      <c r="H307" s="353"/>
      <c r="I307" s="404" t="s">
        <v>2888</v>
      </c>
      <c r="J307" s="665" t="s">
        <v>2033</v>
      </c>
      <c r="K307" s="404"/>
      <c r="L307" s="613">
        <f t="shared" si="11"/>
        <v>12</v>
      </c>
      <c r="M307" s="1795">
        <f t="shared" si="12"/>
        <v>7</v>
      </c>
      <c r="N307" s="404"/>
      <c r="O307" s="2050">
        <v>62</v>
      </c>
      <c r="P307" s="404"/>
      <c r="Q307" s="2051"/>
      <c r="R307" s="367"/>
      <c r="S307" s="367"/>
      <c r="T307" s="367"/>
      <c r="U307" s="367"/>
      <c r="V307" s="367"/>
      <c r="W307" s="2052"/>
      <c r="X307" s="367"/>
      <c r="Y307" s="367"/>
      <c r="Z307" s="367"/>
      <c r="AA307" s="367"/>
      <c r="AB307" s="367"/>
      <c r="AC307" s="367"/>
      <c r="AD307" s="367"/>
      <c r="AE307" s="367"/>
    </row>
    <row r="308" spans="1:31" ht="12.6" customHeight="1">
      <c r="A308" s="903">
        <v>43496</v>
      </c>
      <c r="B308" s="2053">
        <v>43489</v>
      </c>
      <c r="C308" s="904">
        <v>43519</v>
      </c>
      <c r="D308" s="904">
        <v>43519</v>
      </c>
      <c r="E308" s="367" t="s">
        <v>3334</v>
      </c>
      <c r="F308" s="404" t="s">
        <v>15314</v>
      </c>
      <c r="G308" s="404" t="s">
        <v>15315</v>
      </c>
      <c r="H308" s="353"/>
      <c r="I308" s="404"/>
      <c r="J308" s="665" t="s">
        <v>3001</v>
      </c>
      <c r="K308" s="2049"/>
      <c r="L308" s="613">
        <f t="shared" si="11"/>
        <v>7</v>
      </c>
      <c r="M308" s="1795">
        <f t="shared" si="12"/>
        <v>4</v>
      </c>
      <c r="N308" s="2050"/>
      <c r="O308" s="2050">
        <v>66</v>
      </c>
      <c r="P308" s="404"/>
      <c r="Q308" s="367"/>
      <c r="R308" s="367"/>
      <c r="S308" s="367"/>
      <c r="T308" s="367"/>
      <c r="U308" s="367"/>
      <c r="V308" s="367"/>
      <c r="W308" s="367"/>
      <c r="X308" s="367"/>
      <c r="Y308" s="367"/>
      <c r="Z308" s="367"/>
      <c r="AA308" s="367"/>
      <c r="AB308" s="367"/>
      <c r="AC308" s="367"/>
      <c r="AD308" s="367"/>
      <c r="AE308" s="367"/>
    </row>
    <row r="309" spans="1:31" ht="15" customHeight="1">
      <c r="A309" s="906">
        <v>43650</v>
      </c>
      <c r="B309" s="383">
        <v>43647</v>
      </c>
      <c r="C309" s="364">
        <v>43678</v>
      </c>
      <c r="D309" s="364">
        <v>43678</v>
      </c>
      <c r="E309" s="355" t="s">
        <v>3334</v>
      </c>
      <c r="F309" s="353" t="s">
        <v>15316</v>
      </c>
      <c r="G309" s="353" t="s">
        <v>15317</v>
      </c>
      <c r="H309" s="353" t="s">
        <v>15318</v>
      </c>
      <c r="I309" s="353"/>
      <c r="J309" s="353" t="s">
        <v>2969</v>
      </c>
      <c r="K309" s="13"/>
      <c r="L309" s="613">
        <f t="shared" si="11"/>
        <v>3</v>
      </c>
      <c r="M309" s="1795">
        <f t="shared" si="12"/>
        <v>2</v>
      </c>
      <c r="N309" s="2050"/>
      <c r="O309" s="2050">
        <v>44</v>
      </c>
      <c r="P309" s="404"/>
      <c r="Q309" s="2051"/>
      <c r="R309" s="367"/>
      <c r="S309" s="367"/>
      <c r="T309" s="367"/>
      <c r="U309" s="367"/>
      <c r="V309" s="367"/>
      <c r="W309" s="2052"/>
      <c r="X309" s="367"/>
      <c r="Y309" s="367"/>
      <c r="Z309" s="367"/>
      <c r="AA309" s="367"/>
      <c r="AB309" s="367"/>
      <c r="AC309" s="367"/>
      <c r="AD309" s="367"/>
      <c r="AE309" s="367"/>
    </row>
    <row r="310" spans="1:31" ht="12.6" customHeight="1">
      <c r="A310" s="906">
        <v>43537</v>
      </c>
      <c r="B310" s="913">
        <v>43535</v>
      </c>
      <c r="C310" s="904">
        <v>43539</v>
      </c>
      <c r="D310" s="904">
        <v>43566</v>
      </c>
      <c r="E310" s="367" t="s">
        <v>3334</v>
      </c>
      <c r="F310" s="404" t="s">
        <v>15319</v>
      </c>
      <c r="G310" s="404" t="s">
        <v>15320</v>
      </c>
      <c r="H310" s="353" t="s">
        <v>15321</v>
      </c>
      <c r="I310" s="404"/>
      <c r="J310" s="665" t="s">
        <v>3001</v>
      </c>
      <c r="K310" s="2049"/>
      <c r="L310" s="613">
        <f t="shared" si="11"/>
        <v>2</v>
      </c>
      <c r="M310" s="1795">
        <f t="shared" si="12"/>
        <v>1</v>
      </c>
      <c r="N310" s="2050"/>
      <c r="O310" s="2050">
        <v>30</v>
      </c>
      <c r="P310" s="404"/>
      <c r="Q310" s="2051"/>
      <c r="R310" s="367"/>
      <c r="S310" s="367"/>
      <c r="T310" s="367"/>
      <c r="U310" s="367"/>
      <c r="V310" s="367"/>
      <c r="W310" s="2056"/>
      <c r="X310" s="367"/>
      <c r="Y310" s="367"/>
      <c r="Z310" s="367"/>
      <c r="AA310" s="367"/>
      <c r="AB310" s="367"/>
      <c r="AC310" s="367"/>
      <c r="AD310" s="367"/>
      <c r="AE310" s="367"/>
    </row>
    <row r="311" spans="1:31" ht="12.6" customHeight="1">
      <c r="A311" s="903">
        <v>43613</v>
      </c>
      <c r="B311" s="717">
        <v>43602</v>
      </c>
      <c r="C311" s="364">
        <v>43633</v>
      </c>
      <c r="D311" s="364">
        <v>43633</v>
      </c>
      <c r="E311" s="355" t="s">
        <v>3335</v>
      </c>
      <c r="F311" s="353" t="s">
        <v>5331</v>
      </c>
      <c r="G311" s="22" t="s">
        <v>15322</v>
      </c>
      <c r="H311" s="22"/>
      <c r="I311" s="353"/>
      <c r="J311" s="8" t="s">
        <v>2034</v>
      </c>
      <c r="K311" s="2049"/>
      <c r="L311" s="613">
        <f t="shared" si="11"/>
        <v>11</v>
      </c>
      <c r="M311" s="1795">
        <f t="shared" si="12"/>
        <v>6</v>
      </c>
      <c r="N311" s="2050"/>
      <c r="O311" s="2050">
        <v>32</v>
      </c>
      <c r="P311" s="404"/>
      <c r="Q311" s="2051"/>
      <c r="R311" s="367"/>
      <c r="S311" s="367"/>
      <c r="T311" s="367"/>
      <c r="U311" s="367"/>
      <c r="V311" s="367"/>
      <c r="W311" s="2056"/>
      <c r="X311" s="367"/>
      <c r="Y311" s="367"/>
      <c r="Z311" s="367"/>
      <c r="AA311" s="367"/>
      <c r="AB311" s="367"/>
      <c r="AC311" s="367"/>
      <c r="AD311" s="367"/>
      <c r="AE311" s="367"/>
    </row>
    <row r="312" spans="1:31" ht="12.6" customHeight="1">
      <c r="A312" s="903">
        <v>43523</v>
      </c>
      <c r="B312" s="2053">
        <v>43496</v>
      </c>
      <c r="C312" s="904">
        <v>43526</v>
      </c>
      <c r="D312" s="904">
        <v>43526</v>
      </c>
      <c r="E312" s="367" t="s">
        <v>3334</v>
      </c>
      <c r="F312" s="404" t="s">
        <v>15323</v>
      </c>
      <c r="G312" s="404" t="s">
        <v>15324</v>
      </c>
      <c r="H312" s="353" t="s">
        <v>12502</v>
      </c>
      <c r="I312" s="404"/>
      <c r="J312" s="665" t="s">
        <v>2034</v>
      </c>
      <c r="K312" s="2049"/>
      <c r="L312" s="613">
        <f t="shared" si="11"/>
        <v>27</v>
      </c>
      <c r="M312" s="1795">
        <f t="shared" si="12"/>
        <v>18</v>
      </c>
      <c r="N312" s="2050"/>
      <c r="O312" s="2050">
        <v>87</v>
      </c>
      <c r="P312" s="404"/>
      <c r="Q312" s="2051"/>
      <c r="R312" s="367"/>
      <c r="S312" s="367"/>
      <c r="T312" s="367"/>
      <c r="U312" s="367"/>
      <c r="V312" s="367"/>
      <c r="W312" s="2056"/>
      <c r="X312" s="367"/>
      <c r="Y312" s="367"/>
      <c r="Z312" s="367"/>
      <c r="AA312" s="367"/>
      <c r="AB312" s="367"/>
      <c r="AC312" s="367"/>
      <c r="AD312" s="367"/>
      <c r="AE312" s="367"/>
    </row>
    <row r="313" spans="1:31" ht="12.6" customHeight="1">
      <c r="A313" s="906">
        <v>43500</v>
      </c>
      <c r="B313" s="2053">
        <v>43489</v>
      </c>
      <c r="C313" s="904">
        <v>43519</v>
      </c>
      <c r="D313" s="904">
        <v>43519</v>
      </c>
      <c r="E313" s="367" t="s">
        <v>3334</v>
      </c>
      <c r="F313" s="404" t="s">
        <v>15323</v>
      </c>
      <c r="G313" s="404" t="s">
        <v>15325</v>
      </c>
      <c r="H313" s="353" t="s">
        <v>15326</v>
      </c>
      <c r="I313" s="404"/>
      <c r="J313" s="665" t="s">
        <v>3001</v>
      </c>
      <c r="K313" s="2049"/>
      <c r="L313" s="613">
        <f t="shared" si="11"/>
        <v>11</v>
      </c>
      <c r="M313" s="1795">
        <f t="shared" si="12"/>
        <v>6</v>
      </c>
      <c r="N313" s="2050"/>
      <c r="O313" s="2050">
        <v>67</v>
      </c>
      <c r="P313" s="404"/>
      <c r="Q313" s="367"/>
      <c r="R313" s="367"/>
      <c r="S313" s="367"/>
      <c r="T313" s="367"/>
      <c r="U313" s="367"/>
      <c r="V313" s="367"/>
      <c r="W313" s="367"/>
      <c r="X313" s="367"/>
      <c r="Y313" s="367"/>
      <c r="Z313" s="367"/>
      <c r="AA313" s="367"/>
      <c r="AB313" s="367"/>
      <c r="AC313" s="367"/>
      <c r="AD313" s="367"/>
      <c r="AE313" s="367"/>
    </row>
    <row r="314" spans="1:31" ht="12.6" customHeight="1">
      <c r="A314" s="906">
        <v>43500</v>
      </c>
      <c r="B314" s="2053">
        <v>43489</v>
      </c>
      <c r="C314" s="904">
        <v>43519</v>
      </c>
      <c r="D314" s="904">
        <v>43519</v>
      </c>
      <c r="E314" s="367" t="s">
        <v>3334</v>
      </c>
      <c r="F314" s="2108" t="s">
        <v>15327</v>
      </c>
      <c r="G314" s="404" t="s">
        <v>15328</v>
      </c>
      <c r="H314" s="353"/>
      <c r="I314" s="404"/>
      <c r="J314" s="665" t="s">
        <v>3001</v>
      </c>
      <c r="K314" s="2049"/>
      <c r="L314" s="613">
        <f t="shared" si="11"/>
        <v>11</v>
      </c>
      <c r="M314" s="1795">
        <f t="shared" si="12"/>
        <v>6</v>
      </c>
      <c r="N314" s="2050"/>
      <c r="O314" s="2050">
        <v>68</v>
      </c>
      <c r="P314" s="404"/>
      <c r="Q314" s="2051"/>
      <c r="R314" s="367"/>
      <c r="S314" s="367"/>
      <c r="T314" s="367"/>
      <c r="U314" s="367"/>
      <c r="V314" s="367"/>
      <c r="W314" s="2056"/>
      <c r="X314" s="367"/>
      <c r="Y314" s="367"/>
      <c r="Z314" s="367"/>
      <c r="AA314" s="367"/>
      <c r="AB314" s="367"/>
      <c r="AC314" s="367"/>
      <c r="AD314" s="367"/>
      <c r="AE314" s="367"/>
    </row>
    <row r="315" spans="1:31" ht="12.6" customHeight="1">
      <c r="A315" s="903">
        <v>43563</v>
      </c>
      <c r="B315" s="1050">
        <v>43560</v>
      </c>
      <c r="C315" s="364">
        <v>43590</v>
      </c>
      <c r="D315" s="364">
        <v>43590</v>
      </c>
      <c r="E315" s="355" t="s">
        <v>3334</v>
      </c>
      <c r="F315" s="353" t="s">
        <v>15329</v>
      </c>
      <c r="G315" s="353" t="s">
        <v>15330</v>
      </c>
      <c r="H315" s="353"/>
      <c r="I315" s="353"/>
      <c r="J315" s="348" t="s">
        <v>2033</v>
      </c>
      <c r="K315" s="353"/>
      <c r="L315" s="613">
        <f t="shared" si="11"/>
        <v>3</v>
      </c>
      <c r="M315" s="1795">
        <f t="shared" si="12"/>
        <v>0</v>
      </c>
      <c r="N315" s="353"/>
      <c r="O315" s="2050">
        <v>20</v>
      </c>
      <c r="P315" s="353"/>
      <c r="Q315" s="2051"/>
      <c r="R315" s="367"/>
      <c r="S315" s="367"/>
      <c r="T315" s="367"/>
      <c r="U315" s="367"/>
      <c r="V315" s="367"/>
      <c r="W315" s="2056"/>
      <c r="X315" s="367"/>
      <c r="Y315" s="367"/>
      <c r="Z315" s="367"/>
      <c r="AA315" s="367"/>
      <c r="AB315" s="367"/>
      <c r="AC315" s="367"/>
      <c r="AD315" s="367"/>
      <c r="AE315" s="367"/>
    </row>
    <row r="316" spans="1:31" ht="12.6" customHeight="1">
      <c r="A316" s="903">
        <v>43532</v>
      </c>
      <c r="B316" s="913">
        <v>43530</v>
      </c>
      <c r="C316" s="904">
        <v>43559</v>
      </c>
      <c r="D316" s="904">
        <v>43561</v>
      </c>
      <c r="E316" s="367" t="s">
        <v>3334</v>
      </c>
      <c r="F316" s="404" t="s">
        <v>15331</v>
      </c>
      <c r="G316" s="404" t="s">
        <v>15332</v>
      </c>
      <c r="H316" s="353"/>
      <c r="I316" s="404"/>
      <c r="J316" s="665" t="s">
        <v>2039</v>
      </c>
      <c r="K316" s="404"/>
      <c r="L316" s="613">
        <f t="shared" si="11"/>
        <v>2</v>
      </c>
      <c r="M316" s="1795">
        <f t="shared" si="12"/>
        <v>1</v>
      </c>
      <c r="N316" s="2050"/>
      <c r="O316" s="2050">
        <v>17</v>
      </c>
      <c r="P316" s="404"/>
      <c r="Q316" s="355"/>
      <c r="R316" s="355"/>
      <c r="S316" s="355"/>
      <c r="T316" s="355"/>
      <c r="U316" s="355"/>
      <c r="V316" s="355"/>
      <c r="W316" s="355"/>
      <c r="X316" s="355"/>
      <c r="Y316" s="355"/>
      <c r="Z316" s="355"/>
      <c r="AA316" s="355"/>
      <c r="AB316" s="355"/>
      <c r="AC316" s="355"/>
      <c r="AD316" s="355"/>
      <c r="AE316" s="355"/>
    </row>
    <row r="317" spans="1:31" ht="12.6" customHeight="1">
      <c r="A317" s="2058">
        <v>43529</v>
      </c>
      <c r="B317" s="910">
        <v>43501</v>
      </c>
      <c r="C317" s="905">
        <v>43516</v>
      </c>
      <c r="D317" s="2058">
        <v>43529</v>
      </c>
      <c r="E317" s="367" t="s">
        <v>3335</v>
      </c>
      <c r="F317" s="404" t="s">
        <v>15333</v>
      </c>
      <c r="G317" s="404" t="s">
        <v>15334</v>
      </c>
      <c r="H317" s="353" t="s">
        <v>15335</v>
      </c>
      <c r="I317" s="404"/>
      <c r="J317" s="665" t="s">
        <v>2042</v>
      </c>
      <c r="K317" s="2049"/>
      <c r="L317" s="613">
        <f t="shared" si="11"/>
        <v>28</v>
      </c>
      <c r="M317" s="1795">
        <f t="shared" si="12"/>
        <v>19</v>
      </c>
      <c r="N317" s="2050"/>
      <c r="O317" s="2050">
        <v>12</v>
      </c>
      <c r="P317" s="404"/>
      <c r="Q317" s="367"/>
      <c r="R317" s="367"/>
      <c r="S317" s="367"/>
      <c r="T317" s="367"/>
      <c r="U317" s="367"/>
      <c r="V317" s="367"/>
      <c r="W317" s="367"/>
      <c r="X317" s="367"/>
      <c r="Y317" s="367"/>
      <c r="Z317" s="367"/>
      <c r="AA317" s="367"/>
      <c r="AB317" s="367"/>
      <c r="AC317" s="367"/>
      <c r="AD317" s="367"/>
      <c r="AE317" s="367"/>
    </row>
    <row r="318" spans="1:31" ht="12.6" customHeight="1">
      <c r="A318" s="903">
        <v>43511</v>
      </c>
      <c r="B318" s="2053">
        <v>43481</v>
      </c>
      <c r="C318" s="904">
        <v>43511</v>
      </c>
      <c r="D318" s="904">
        <v>43512</v>
      </c>
      <c r="E318" s="367" t="s">
        <v>3335</v>
      </c>
      <c r="F318" s="2" t="s">
        <v>15336</v>
      </c>
      <c r="G318" s="404" t="s">
        <v>15337</v>
      </c>
      <c r="H318" s="353" t="s">
        <v>12664</v>
      </c>
      <c r="I318" s="404"/>
      <c r="J318" s="951" t="s">
        <v>2039</v>
      </c>
      <c r="K318" s="2049"/>
      <c r="L318" s="613">
        <f t="shared" si="11"/>
        <v>30</v>
      </c>
      <c r="M318" s="1795">
        <f t="shared" si="12"/>
        <v>21</v>
      </c>
      <c r="N318" s="2050"/>
      <c r="O318" s="2050">
        <v>40</v>
      </c>
      <c r="P318" s="404"/>
      <c r="Q318" s="2051"/>
      <c r="R318" s="367"/>
      <c r="S318" s="367"/>
      <c r="T318" s="367"/>
      <c r="U318" s="367"/>
      <c r="V318" s="367"/>
      <c r="W318" s="2052"/>
      <c r="X318" s="367"/>
      <c r="Y318" s="367"/>
      <c r="Z318" s="367"/>
      <c r="AA318" s="367"/>
      <c r="AB318" s="367"/>
      <c r="AC318" s="367"/>
      <c r="AD318" s="367"/>
      <c r="AE318" s="367"/>
    </row>
    <row r="319" spans="1:31" ht="12.6" customHeight="1">
      <c r="A319" s="903">
        <v>43473</v>
      </c>
      <c r="B319" s="2053">
        <v>43467</v>
      </c>
      <c r="C319" s="904">
        <v>43473</v>
      </c>
      <c r="D319" s="907">
        <v>43497</v>
      </c>
      <c r="E319" s="367" t="s">
        <v>3334</v>
      </c>
      <c r="F319" s="2109" t="s">
        <v>15338</v>
      </c>
      <c r="G319" s="404" t="s">
        <v>15339</v>
      </c>
      <c r="H319" s="353" t="s">
        <v>3660</v>
      </c>
      <c r="I319" s="404"/>
      <c r="J319" s="665" t="s">
        <v>2034</v>
      </c>
      <c r="K319" s="2049"/>
      <c r="L319" s="613">
        <f t="shared" si="11"/>
        <v>6</v>
      </c>
      <c r="M319" s="1795">
        <f t="shared" si="12"/>
        <v>3</v>
      </c>
      <c r="N319" s="2050"/>
      <c r="O319" s="2050">
        <v>3</v>
      </c>
      <c r="P319" s="404"/>
      <c r="Q319" s="367"/>
      <c r="R319" s="367"/>
      <c r="S319" s="367"/>
      <c r="T319" s="367"/>
      <c r="U319" s="367"/>
      <c r="V319" s="367"/>
      <c r="W319" s="367"/>
      <c r="X319" s="367"/>
      <c r="Y319" s="367"/>
      <c r="Z319" s="367"/>
      <c r="AA319" s="367"/>
      <c r="AB319" s="367"/>
      <c r="AC319" s="367"/>
      <c r="AD319" s="367"/>
      <c r="AE319" s="367"/>
    </row>
    <row r="320" spans="1:31" ht="12.6" customHeight="1">
      <c r="A320" s="904">
        <v>43497</v>
      </c>
      <c r="B320" s="2063">
        <v>43490</v>
      </c>
      <c r="C320" s="905">
        <v>43495</v>
      </c>
      <c r="D320" s="905">
        <v>43495</v>
      </c>
      <c r="E320" s="367" t="s">
        <v>3334</v>
      </c>
      <c r="F320" s="2109" t="s">
        <v>15340</v>
      </c>
      <c r="G320" s="404" t="s">
        <v>15341</v>
      </c>
      <c r="H320" s="353" t="s">
        <v>12424</v>
      </c>
      <c r="I320" s="404"/>
      <c r="J320" s="665" t="s">
        <v>2042</v>
      </c>
      <c r="K320" s="2049"/>
      <c r="L320" s="613">
        <f t="shared" si="11"/>
        <v>7</v>
      </c>
      <c r="M320" s="1795">
        <f t="shared" si="12"/>
        <v>4</v>
      </c>
      <c r="N320" s="2050"/>
      <c r="O320" s="2050">
        <v>74</v>
      </c>
      <c r="P320" s="404"/>
      <c r="Q320" s="2051"/>
      <c r="R320" s="367"/>
      <c r="S320" s="367"/>
      <c r="T320" s="367"/>
      <c r="U320" s="367"/>
      <c r="V320" s="367"/>
      <c r="W320" s="2052"/>
      <c r="X320" s="367"/>
      <c r="Y320" s="367"/>
      <c r="Z320" s="367"/>
      <c r="AA320" s="367"/>
      <c r="AB320" s="367"/>
      <c r="AC320" s="367"/>
      <c r="AD320" s="367"/>
      <c r="AE320" s="367"/>
    </row>
    <row r="321" spans="1:21" ht="12.6" customHeight="1">
      <c r="A321" s="903">
        <v>43500</v>
      </c>
      <c r="B321" s="2053">
        <v>43493</v>
      </c>
      <c r="C321" s="904">
        <v>43497</v>
      </c>
      <c r="D321" s="904">
        <v>43497</v>
      </c>
      <c r="E321" s="367" t="s">
        <v>3335</v>
      </c>
      <c r="F321" s="2109" t="s">
        <v>15342</v>
      </c>
      <c r="G321" s="404" t="s">
        <v>15343</v>
      </c>
      <c r="H321" s="353"/>
      <c r="I321" s="404" t="s">
        <v>2888</v>
      </c>
      <c r="J321" s="665" t="s">
        <v>2033</v>
      </c>
      <c r="K321" s="2049"/>
      <c r="L321" s="613">
        <f t="shared" si="11"/>
        <v>7</v>
      </c>
      <c r="M321" s="1795">
        <f t="shared" si="12"/>
        <v>4</v>
      </c>
      <c r="N321" s="2050"/>
      <c r="O321" s="2050">
        <v>78</v>
      </c>
      <c r="P321" s="404"/>
      <c r="Q321" s="2051"/>
      <c r="R321" s="367"/>
      <c r="S321" s="367"/>
      <c r="T321" s="367"/>
      <c r="U321" s="367"/>
    </row>
    <row r="322" spans="1:21" ht="12.6" customHeight="1">
      <c r="A322" s="903">
        <v>43500</v>
      </c>
      <c r="B322" s="2053">
        <v>43494</v>
      </c>
      <c r="C322" s="904">
        <v>43500</v>
      </c>
      <c r="D322" s="904">
        <v>43502</v>
      </c>
      <c r="E322" s="367" t="s">
        <v>3335</v>
      </c>
      <c r="F322" s="2109" t="s">
        <v>15342</v>
      </c>
      <c r="G322" s="404" t="s">
        <v>15344</v>
      </c>
      <c r="H322" s="353" t="s">
        <v>3660</v>
      </c>
      <c r="I322" s="404"/>
      <c r="J322" s="665" t="s">
        <v>2039</v>
      </c>
      <c r="K322" s="2049"/>
      <c r="L322" s="613">
        <f t="shared" ref="L322:L385" si="14">(A322-B322)</f>
        <v>6</v>
      </c>
      <c r="M322" s="1795">
        <f t="shared" ref="M322:M385" si="15">NETWORKDAYS(B322,A322,A322:B322)</f>
        <v>3</v>
      </c>
      <c r="N322" s="2050"/>
      <c r="O322" s="2050">
        <v>80</v>
      </c>
      <c r="P322" s="404"/>
      <c r="Q322" s="367"/>
      <c r="R322" s="367"/>
      <c r="S322" s="367"/>
      <c r="T322" s="367"/>
      <c r="U322" s="367"/>
    </row>
    <row r="323" spans="1:21" ht="15" customHeight="1">
      <c r="A323" s="906">
        <v>43677</v>
      </c>
      <c r="B323" s="383">
        <v>43647</v>
      </c>
      <c r="C323" s="364">
        <v>43678</v>
      </c>
      <c r="D323" s="364">
        <v>43678</v>
      </c>
      <c r="E323" s="355" t="s">
        <v>3334</v>
      </c>
      <c r="F323" s="733" t="s">
        <v>15345</v>
      </c>
      <c r="G323" s="22" t="s">
        <v>15346</v>
      </c>
      <c r="H323" s="22"/>
      <c r="I323" s="22"/>
      <c r="J323" s="353" t="s">
        <v>2969</v>
      </c>
      <c r="K323" s="13"/>
      <c r="L323" s="613">
        <f t="shared" si="14"/>
        <v>30</v>
      </c>
      <c r="M323" s="1795">
        <f t="shared" si="15"/>
        <v>21</v>
      </c>
      <c r="N323" s="2050"/>
      <c r="O323" s="2050">
        <v>52</v>
      </c>
      <c r="P323" s="404"/>
      <c r="Q323" s="367"/>
      <c r="R323" s="367"/>
      <c r="S323" s="367"/>
      <c r="T323" s="367"/>
      <c r="U323" s="367"/>
    </row>
    <row r="324" spans="1:21" ht="12.6" customHeight="1">
      <c r="A324" s="954">
        <v>43720</v>
      </c>
      <c r="B324" s="384">
        <v>43690</v>
      </c>
      <c r="C324" s="364">
        <v>43721</v>
      </c>
      <c r="D324" s="364">
        <v>43721</v>
      </c>
      <c r="E324" s="355" t="s">
        <v>3334</v>
      </c>
      <c r="F324" s="732" t="s">
        <v>15347</v>
      </c>
      <c r="G324" s="22" t="s">
        <v>15348</v>
      </c>
      <c r="H324" s="22"/>
      <c r="I324" s="22"/>
      <c r="J324" s="353" t="s">
        <v>2969</v>
      </c>
      <c r="K324" s="353" t="s">
        <v>2888</v>
      </c>
      <c r="L324" s="613">
        <f t="shared" si="14"/>
        <v>30</v>
      </c>
      <c r="M324" s="1795">
        <f t="shared" si="15"/>
        <v>21</v>
      </c>
      <c r="N324" s="2050"/>
      <c r="O324" s="2050">
        <v>58</v>
      </c>
      <c r="P324" s="353"/>
      <c r="Q324" s="2051"/>
      <c r="R324" s="367"/>
      <c r="S324" s="367"/>
      <c r="T324" s="367"/>
      <c r="U324" s="367"/>
    </row>
    <row r="325" spans="1:21" ht="12.6" customHeight="1">
      <c r="A325" s="906">
        <v>43606</v>
      </c>
      <c r="B325" s="717">
        <v>43594</v>
      </c>
      <c r="C325" s="364">
        <v>43600</v>
      </c>
      <c r="D325" s="364">
        <v>43600</v>
      </c>
      <c r="E325" s="355" t="s">
        <v>3334</v>
      </c>
      <c r="F325" s="2110" t="s">
        <v>15349</v>
      </c>
      <c r="G325" s="353" t="s">
        <v>15350</v>
      </c>
      <c r="H325" s="353" t="s">
        <v>12637</v>
      </c>
      <c r="I325" s="353"/>
      <c r="J325" s="348" t="s">
        <v>2035</v>
      </c>
      <c r="K325" s="2049"/>
      <c r="L325" s="613">
        <f t="shared" si="14"/>
        <v>12</v>
      </c>
      <c r="M325" s="1795">
        <f t="shared" si="15"/>
        <v>7</v>
      </c>
      <c r="N325" s="2050"/>
      <c r="O325" s="2050">
        <v>13</v>
      </c>
      <c r="P325" s="404"/>
      <c r="Q325" s="2051"/>
      <c r="R325" s="367"/>
      <c r="S325" s="367"/>
      <c r="T325" s="367"/>
      <c r="U325" s="367"/>
    </row>
    <row r="326" spans="1:21" ht="12.6" customHeight="1">
      <c r="A326" s="906">
        <v>43637</v>
      </c>
      <c r="B326" s="381">
        <v>43623</v>
      </c>
      <c r="C326" s="364">
        <v>43637</v>
      </c>
      <c r="D326" s="364">
        <v>43637</v>
      </c>
      <c r="E326" s="355" t="s">
        <v>3334</v>
      </c>
      <c r="F326" s="2110" t="s">
        <v>15351</v>
      </c>
      <c r="G326" s="353" t="s">
        <v>15352</v>
      </c>
      <c r="H326" s="353"/>
      <c r="I326" s="353"/>
      <c r="J326" s="348" t="s">
        <v>2035</v>
      </c>
      <c r="K326" s="353"/>
      <c r="L326" s="613">
        <f t="shared" si="14"/>
        <v>14</v>
      </c>
      <c r="M326" s="1795">
        <f t="shared" si="15"/>
        <v>9</v>
      </c>
      <c r="N326" s="2050"/>
      <c r="O326" s="2050">
        <v>20</v>
      </c>
      <c r="P326" s="353"/>
      <c r="Q326" s="2077"/>
      <c r="R326" s="2077"/>
      <c r="S326" s="2077"/>
      <c r="T326" s="2077"/>
      <c r="U326" s="2077"/>
    </row>
    <row r="327" spans="1:21" ht="12.6" customHeight="1">
      <c r="A327" s="954">
        <v>43560</v>
      </c>
      <c r="B327" s="377">
        <v>43538</v>
      </c>
      <c r="C327" s="364">
        <v>43553</v>
      </c>
      <c r="D327" s="1397">
        <v>43569</v>
      </c>
      <c r="E327" s="349" t="s">
        <v>3334</v>
      </c>
      <c r="F327" s="2110" t="s">
        <v>15353</v>
      </c>
      <c r="G327" s="353" t="s">
        <v>15354</v>
      </c>
      <c r="H327" s="353"/>
      <c r="I327" s="353"/>
      <c r="J327" s="8" t="s">
        <v>3001</v>
      </c>
      <c r="K327" s="353"/>
      <c r="L327" s="613">
        <f t="shared" si="14"/>
        <v>22</v>
      </c>
      <c r="M327" s="1795">
        <f t="shared" si="15"/>
        <v>15</v>
      </c>
      <c r="N327" s="2"/>
      <c r="O327" s="2050">
        <v>39</v>
      </c>
      <c r="P327" s="2"/>
      <c r="Q327" s="2051"/>
      <c r="R327" s="367"/>
      <c r="S327" s="367"/>
      <c r="T327" s="367"/>
      <c r="U327" s="367"/>
    </row>
    <row r="328" spans="1:21" ht="12.6" customHeight="1">
      <c r="A328" s="906">
        <v>43609</v>
      </c>
      <c r="B328" s="717">
        <v>43593</v>
      </c>
      <c r="C328" s="364">
        <v>43607</v>
      </c>
      <c r="D328" s="364">
        <v>43607</v>
      </c>
      <c r="E328" s="355" t="s">
        <v>3334</v>
      </c>
      <c r="F328" s="2110" t="s">
        <v>15353</v>
      </c>
      <c r="G328" s="353" t="s">
        <v>15355</v>
      </c>
      <c r="H328" s="353" t="s">
        <v>15356</v>
      </c>
      <c r="I328" s="353"/>
      <c r="J328" s="348" t="s">
        <v>2035</v>
      </c>
      <c r="K328" s="2049"/>
      <c r="L328" s="613">
        <f t="shared" si="14"/>
        <v>16</v>
      </c>
      <c r="M328" s="1795">
        <f t="shared" si="15"/>
        <v>11</v>
      </c>
      <c r="N328" s="2050"/>
      <c r="O328" s="2050">
        <v>10</v>
      </c>
      <c r="P328" s="404"/>
      <c r="Q328" s="2051"/>
      <c r="R328" s="367"/>
      <c r="S328" s="367"/>
      <c r="T328" s="367"/>
      <c r="U328" s="367"/>
    </row>
    <row r="329" spans="1:21" ht="12.6" customHeight="1">
      <c r="A329" s="903">
        <v>43613</v>
      </c>
      <c r="B329" s="717">
        <v>43605</v>
      </c>
      <c r="C329" s="364">
        <v>43612</v>
      </c>
      <c r="D329" s="364">
        <v>43636</v>
      </c>
      <c r="E329" s="355" t="s">
        <v>3334</v>
      </c>
      <c r="F329" s="2110" t="s">
        <v>15357</v>
      </c>
      <c r="G329" s="22" t="s">
        <v>15358</v>
      </c>
      <c r="H329" s="22"/>
      <c r="I329" s="22"/>
      <c r="J329" s="348" t="s">
        <v>3001</v>
      </c>
      <c r="K329" s="2049"/>
      <c r="L329" s="613">
        <f t="shared" si="14"/>
        <v>8</v>
      </c>
      <c r="M329" s="1795">
        <f t="shared" si="15"/>
        <v>5</v>
      </c>
      <c r="N329" s="2050"/>
      <c r="O329" s="2050">
        <v>35</v>
      </c>
      <c r="P329" s="404"/>
      <c r="Q329" s="2051"/>
      <c r="R329" s="367"/>
      <c r="S329" s="367"/>
      <c r="T329" s="367"/>
      <c r="U329" s="367"/>
    </row>
    <row r="330" spans="1:21" ht="12.6" customHeight="1">
      <c r="A330" s="903">
        <v>43581</v>
      </c>
      <c r="B330" s="377">
        <v>43553</v>
      </c>
      <c r="C330" s="364">
        <v>43584</v>
      </c>
      <c r="D330" s="364">
        <v>43584</v>
      </c>
      <c r="E330" s="355" t="s">
        <v>3334</v>
      </c>
      <c r="F330" s="2110" t="s">
        <v>15359</v>
      </c>
      <c r="G330" s="22" t="s">
        <v>15360</v>
      </c>
      <c r="H330" s="22"/>
      <c r="I330" s="22"/>
      <c r="J330" s="348" t="s">
        <v>3001</v>
      </c>
      <c r="K330" s="353"/>
      <c r="L330" s="613">
        <f t="shared" si="14"/>
        <v>28</v>
      </c>
      <c r="M330" s="1795">
        <f t="shared" si="15"/>
        <v>19</v>
      </c>
      <c r="N330" s="2050"/>
      <c r="O330" s="2111">
        <v>72</v>
      </c>
      <c r="P330" s="353"/>
      <c r="Q330" s="2051"/>
      <c r="R330" s="367"/>
      <c r="S330" s="367"/>
      <c r="T330" s="367"/>
      <c r="U330" s="367"/>
    </row>
    <row r="331" spans="1:21" ht="12.6" customHeight="1">
      <c r="A331" s="905">
        <v>43657</v>
      </c>
      <c r="B331" s="2090">
        <v>43629</v>
      </c>
      <c r="C331" s="905">
        <v>43636</v>
      </c>
      <c r="D331" s="905">
        <v>43661</v>
      </c>
      <c r="E331" s="367" t="s">
        <v>3334</v>
      </c>
      <c r="F331" s="2112" t="s">
        <v>15361</v>
      </c>
      <c r="G331" s="404" t="s">
        <v>15362</v>
      </c>
      <c r="H331" s="353"/>
      <c r="I331" s="404"/>
      <c r="J331" s="665" t="s">
        <v>2042</v>
      </c>
      <c r="K331" s="2049"/>
      <c r="L331" s="613">
        <f t="shared" si="14"/>
        <v>28</v>
      </c>
      <c r="M331" s="1795">
        <f t="shared" si="15"/>
        <v>19</v>
      </c>
      <c r="N331" s="2050"/>
      <c r="O331" s="2050">
        <v>63</v>
      </c>
      <c r="P331" s="404"/>
      <c r="Q331" s="355"/>
      <c r="R331" s="355"/>
      <c r="S331" s="355"/>
      <c r="T331" s="355"/>
      <c r="U331" s="355"/>
    </row>
    <row r="332" spans="1:21" ht="12.6" customHeight="1">
      <c r="A332" s="903">
        <v>43578</v>
      </c>
      <c r="B332" s="377">
        <v>43546</v>
      </c>
      <c r="C332" s="364">
        <v>43578</v>
      </c>
      <c r="D332" s="364">
        <v>43578</v>
      </c>
      <c r="E332" s="355" t="s">
        <v>3334</v>
      </c>
      <c r="F332" s="2113" t="s">
        <v>15363</v>
      </c>
      <c r="G332" s="353" t="s">
        <v>15364</v>
      </c>
      <c r="H332" s="353"/>
      <c r="I332" s="353"/>
      <c r="J332" s="348" t="s">
        <v>2033</v>
      </c>
      <c r="K332" s="353"/>
      <c r="L332" s="613">
        <f t="shared" si="14"/>
        <v>32</v>
      </c>
      <c r="M332" s="1795">
        <f t="shared" si="15"/>
        <v>21</v>
      </c>
      <c r="N332" s="2050"/>
      <c r="O332" s="2050">
        <v>56</v>
      </c>
      <c r="P332" s="353"/>
      <c r="Q332" s="353"/>
      <c r="R332" s="353"/>
      <c r="S332" s="353"/>
      <c r="T332" s="353"/>
      <c r="U332" s="353"/>
    </row>
    <row r="333" spans="1:21" ht="12.6" customHeight="1">
      <c r="A333" s="906">
        <v>43601</v>
      </c>
      <c r="B333" s="1050">
        <v>43570</v>
      </c>
      <c r="C333" s="364">
        <v>43600</v>
      </c>
      <c r="D333" s="364">
        <v>43600</v>
      </c>
      <c r="E333" s="355" t="s">
        <v>3334</v>
      </c>
      <c r="F333" s="2113" t="s">
        <v>15363</v>
      </c>
      <c r="G333" s="22" t="s">
        <v>15365</v>
      </c>
      <c r="H333" s="22"/>
      <c r="I333" s="22"/>
      <c r="J333" s="348" t="s">
        <v>2033</v>
      </c>
      <c r="K333" s="353" t="s">
        <v>2888</v>
      </c>
      <c r="L333" s="613">
        <f t="shared" si="14"/>
        <v>31</v>
      </c>
      <c r="M333" s="1795">
        <f t="shared" si="15"/>
        <v>22</v>
      </c>
      <c r="N333" s="353"/>
      <c r="O333" s="2050">
        <v>48</v>
      </c>
      <c r="P333" s="353"/>
      <c r="Q333" s="353"/>
      <c r="R333" s="353"/>
      <c r="S333" s="353"/>
      <c r="T333" s="353"/>
      <c r="U333" s="353"/>
    </row>
    <row r="334" spans="1:21" ht="12.6" customHeight="1">
      <c r="A334" s="903">
        <v>43636</v>
      </c>
      <c r="B334" s="717">
        <v>43612</v>
      </c>
      <c r="C334" s="364">
        <v>43644</v>
      </c>
      <c r="D334" s="364">
        <v>43644</v>
      </c>
      <c r="E334" s="355" t="s">
        <v>3334</v>
      </c>
      <c r="F334" s="2110" t="s">
        <v>15366</v>
      </c>
      <c r="G334" s="353" t="s">
        <v>15367</v>
      </c>
      <c r="H334" s="353" t="s">
        <v>12502</v>
      </c>
      <c r="I334" s="353"/>
      <c r="J334" s="8" t="s">
        <v>2033</v>
      </c>
      <c r="K334" s="353" t="s">
        <v>2888</v>
      </c>
      <c r="L334" s="613">
        <f t="shared" si="14"/>
        <v>24</v>
      </c>
      <c r="M334" s="1795">
        <f t="shared" si="15"/>
        <v>17</v>
      </c>
      <c r="N334" s="2050"/>
      <c r="O334" s="2050">
        <v>49</v>
      </c>
      <c r="P334" s="353"/>
      <c r="Q334" s="2051"/>
      <c r="R334" s="367"/>
      <c r="S334" s="367"/>
      <c r="T334" s="367"/>
      <c r="U334" s="367"/>
    </row>
    <row r="335" spans="1:21" ht="12.6" customHeight="1">
      <c r="A335" s="2058">
        <v>43525</v>
      </c>
      <c r="B335" s="2063">
        <v>43493</v>
      </c>
      <c r="C335" s="905">
        <v>43523</v>
      </c>
      <c r="D335" s="2058">
        <v>43525</v>
      </c>
      <c r="E335" s="367" t="s">
        <v>3334</v>
      </c>
      <c r="F335" s="2112" t="s">
        <v>15368</v>
      </c>
      <c r="G335" s="404" t="s">
        <v>14851</v>
      </c>
      <c r="H335" s="353" t="s">
        <v>12424</v>
      </c>
      <c r="I335" s="404"/>
      <c r="J335" s="665" t="s">
        <v>2042</v>
      </c>
      <c r="K335" s="2049"/>
      <c r="L335" s="613">
        <f t="shared" si="14"/>
        <v>32</v>
      </c>
      <c r="M335" s="1795">
        <f t="shared" si="15"/>
        <v>23</v>
      </c>
      <c r="N335" s="2050"/>
      <c r="O335" s="2050">
        <v>77</v>
      </c>
      <c r="P335" s="404"/>
      <c r="Q335" s="2051"/>
      <c r="R335" s="367"/>
      <c r="S335" s="367"/>
      <c r="T335" s="367"/>
      <c r="U335" s="367"/>
    </row>
    <row r="336" spans="1:21" ht="12.6" customHeight="1">
      <c r="A336" s="903">
        <v>43572</v>
      </c>
      <c r="B336" s="377">
        <v>43542</v>
      </c>
      <c r="C336" s="364">
        <v>43573</v>
      </c>
      <c r="D336" s="1397">
        <v>43573</v>
      </c>
      <c r="E336" s="349" t="s">
        <v>3334</v>
      </c>
      <c r="F336" s="2110" t="s">
        <v>15369</v>
      </c>
      <c r="G336" s="353" t="s">
        <v>15370</v>
      </c>
      <c r="H336" s="353"/>
      <c r="I336" s="353"/>
      <c r="J336" s="8" t="s">
        <v>3001</v>
      </c>
      <c r="K336" s="353"/>
      <c r="L336" s="613">
        <f t="shared" si="14"/>
        <v>30</v>
      </c>
      <c r="M336" s="1795">
        <f t="shared" si="15"/>
        <v>21</v>
      </c>
      <c r="N336" s="2050"/>
      <c r="O336" s="2050">
        <v>46</v>
      </c>
      <c r="P336" s="404"/>
      <c r="Q336" s="355"/>
      <c r="R336" s="355"/>
      <c r="S336" s="355"/>
      <c r="T336" s="355"/>
      <c r="U336" s="355"/>
    </row>
    <row r="337" spans="1:21" ht="12.6" customHeight="1">
      <c r="A337" s="903">
        <v>43556</v>
      </c>
      <c r="B337" s="377">
        <v>43530</v>
      </c>
      <c r="C337" s="364">
        <v>43562</v>
      </c>
      <c r="D337" s="364">
        <v>43562</v>
      </c>
      <c r="E337" s="355" t="s">
        <v>3334</v>
      </c>
      <c r="F337" s="2110" t="s">
        <v>15371</v>
      </c>
      <c r="G337" s="353" t="s">
        <v>15372</v>
      </c>
      <c r="H337" s="353"/>
      <c r="I337" s="353" t="s">
        <v>2888</v>
      </c>
      <c r="J337" s="348" t="s">
        <v>2033</v>
      </c>
      <c r="K337" s="353"/>
      <c r="L337" s="613">
        <f t="shared" si="14"/>
        <v>26</v>
      </c>
      <c r="M337" s="1795">
        <f t="shared" si="15"/>
        <v>17</v>
      </c>
      <c r="N337" s="2050"/>
      <c r="O337" s="2050">
        <v>18</v>
      </c>
      <c r="P337" s="353"/>
      <c r="Q337" s="2051"/>
      <c r="R337" s="367"/>
      <c r="S337" s="367"/>
      <c r="T337" s="367"/>
      <c r="U337" s="367"/>
    </row>
    <row r="338" spans="1:21" ht="12.6" customHeight="1">
      <c r="A338" s="903">
        <v>43488</v>
      </c>
      <c r="B338" s="2053">
        <v>43480</v>
      </c>
      <c r="C338" s="904">
        <v>43488</v>
      </c>
      <c r="D338" s="904">
        <v>43510</v>
      </c>
      <c r="E338" s="367" t="s">
        <v>3334</v>
      </c>
      <c r="F338" s="2112" t="s">
        <v>15373</v>
      </c>
      <c r="G338" s="404" t="s">
        <v>15374</v>
      </c>
      <c r="H338" s="353"/>
      <c r="I338" s="404"/>
      <c r="J338" s="951" t="s">
        <v>3001</v>
      </c>
      <c r="K338" s="2049"/>
      <c r="L338" s="613">
        <f t="shared" si="14"/>
        <v>8</v>
      </c>
      <c r="M338" s="1795">
        <f t="shared" si="15"/>
        <v>5</v>
      </c>
      <c r="N338" s="2050"/>
      <c r="O338" s="2050">
        <v>37</v>
      </c>
      <c r="P338" s="404"/>
      <c r="Q338" s="2051"/>
      <c r="R338" s="367"/>
      <c r="S338" s="367"/>
      <c r="T338" s="367"/>
      <c r="U338" s="367"/>
    </row>
    <row r="339" spans="1:21" ht="12.6" customHeight="1">
      <c r="A339" s="903">
        <v>43564</v>
      </c>
      <c r="B339" s="1050">
        <v>43559</v>
      </c>
      <c r="C339" s="364">
        <v>43589</v>
      </c>
      <c r="D339" s="364">
        <v>43589</v>
      </c>
      <c r="E339" s="355" t="s">
        <v>3334</v>
      </c>
      <c r="F339" s="2110" t="s">
        <v>15375</v>
      </c>
      <c r="G339" s="353" t="s">
        <v>15376</v>
      </c>
      <c r="H339" s="353"/>
      <c r="I339" s="353"/>
      <c r="J339" s="348" t="s">
        <v>3001</v>
      </c>
      <c r="K339" s="2049"/>
      <c r="L339" s="613">
        <f t="shared" si="14"/>
        <v>5</v>
      </c>
      <c r="M339" s="1795">
        <f t="shared" si="15"/>
        <v>2</v>
      </c>
      <c r="N339" s="353"/>
      <c r="O339" s="2050">
        <v>14</v>
      </c>
      <c r="P339" s="404"/>
      <c r="Q339" s="2051"/>
      <c r="R339" s="367"/>
      <c r="S339" s="367"/>
      <c r="T339" s="367"/>
      <c r="U339" s="367"/>
    </row>
    <row r="340" spans="1:21" ht="12.6" customHeight="1">
      <c r="A340" s="903">
        <v>43717</v>
      </c>
      <c r="B340" s="750">
        <v>43712</v>
      </c>
      <c r="C340" s="932">
        <v>43717</v>
      </c>
      <c r="D340" s="932">
        <v>43717</v>
      </c>
      <c r="E340" s="349" t="s">
        <v>3334</v>
      </c>
      <c r="F340" s="2110" t="s">
        <v>15375</v>
      </c>
      <c r="G340" s="426" t="s">
        <v>15377</v>
      </c>
      <c r="H340" s="426"/>
      <c r="I340" s="426"/>
      <c r="J340" s="424" t="s">
        <v>2034</v>
      </c>
      <c r="K340" s="2049"/>
      <c r="L340" s="613">
        <f t="shared" si="14"/>
        <v>5</v>
      </c>
      <c r="M340" s="1795">
        <f t="shared" si="15"/>
        <v>2</v>
      </c>
      <c r="N340" s="2050"/>
      <c r="O340" s="2050">
        <v>5</v>
      </c>
      <c r="P340" s="404"/>
      <c r="Q340" s="2051"/>
      <c r="R340" s="367"/>
      <c r="S340" s="367"/>
      <c r="T340" s="367"/>
      <c r="U340" s="367"/>
    </row>
    <row r="341" spans="1:21" ht="12.6" customHeight="1">
      <c r="A341" s="905">
        <v>43537</v>
      </c>
      <c r="B341" s="2059">
        <v>43508</v>
      </c>
      <c r="C341" s="905">
        <v>43523</v>
      </c>
      <c r="D341" s="912">
        <v>43536</v>
      </c>
      <c r="E341" s="367" t="s">
        <v>3334</v>
      </c>
      <c r="F341" s="2112" t="s">
        <v>15378</v>
      </c>
      <c r="G341" s="404" t="s">
        <v>15379</v>
      </c>
      <c r="H341" s="353" t="s">
        <v>3660</v>
      </c>
      <c r="I341" s="404"/>
      <c r="J341" s="665" t="s">
        <v>2042</v>
      </c>
      <c r="K341" s="2049"/>
      <c r="L341" s="613">
        <f t="shared" si="14"/>
        <v>29</v>
      </c>
      <c r="M341" s="1795">
        <f t="shared" si="15"/>
        <v>20</v>
      </c>
      <c r="N341" s="2050"/>
      <c r="O341" s="2050">
        <v>24</v>
      </c>
      <c r="P341" s="404"/>
      <c r="Q341" s="2051"/>
      <c r="R341" s="367"/>
      <c r="S341" s="367"/>
      <c r="T341" s="367"/>
      <c r="U341" s="367"/>
    </row>
    <row r="342" spans="1:21" ht="12.6" customHeight="1">
      <c r="A342" s="906">
        <v>43668</v>
      </c>
      <c r="B342" s="381">
        <v>43643</v>
      </c>
      <c r="C342" s="364">
        <v>43672</v>
      </c>
      <c r="D342" s="364">
        <v>43672</v>
      </c>
      <c r="E342" s="355" t="s">
        <v>3334</v>
      </c>
      <c r="F342" s="2110" t="s">
        <v>15380</v>
      </c>
      <c r="G342" s="22" t="s">
        <v>15381</v>
      </c>
      <c r="H342" s="22"/>
      <c r="I342" s="22"/>
      <c r="J342" s="353" t="s">
        <v>2035</v>
      </c>
      <c r="K342" s="2049"/>
      <c r="L342" s="613">
        <f t="shared" si="14"/>
        <v>25</v>
      </c>
      <c r="M342" s="1795">
        <f t="shared" si="15"/>
        <v>16</v>
      </c>
      <c r="N342" s="2050"/>
      <c r="O342" s="2050">
        <v>80</v>
      </c>
      <c r="P342" s="404"/>
      <c r="Q342" s="2051"/>
      <c r="R342" s="367"/>
      <c r="S342" s="367"/>
      <c r="T342" s="367"/>
      <c r="U342" s="367"/>
    </row>
    <row r="343" spans="1:21" ht="12.6" customHeight="1">
      <c r="A343" s="903">
        <v>43684</v>
      </c>
      <c r="B343" s="383">
        <v>43662</v>
      </c>
      <c r="C343" s="903">
        <v>43693</v>
      </c>
      <c r="D343" s="903">
        <v>43693</v>
      </c>
      <c r="E343" s="367" t="s">
        <v>3334</v>
      </c>
      <c r="F343" s="2112" t="s">
        <v>15382</v>
      </c>
      <c r="G343" s="404" t="s">
        <v>15383</v>
      </c>
      <c r="H343" s="353"/>
      <c r="I343" s="404"/>
      <c r="J343" s="665" t="s">
        <v>2034</v>
      </c>
      <c r="K343" s="2049"/>
      <c r="L343" s="613">
        <f t="shared" si="14"/>
        <v>22</v>
      </c>
      <c r="M343" s="1795">
        <f t="shared" si="15"/>
        <v>15</v>
      </c>
      <c r="N343" s="2050"/>
      <c r="O343" s="2050">
        <v>61</v>
      </c>
      <c r="P343" s="404"/>
      <c r="Q343" s="2051"/>
      <c r="R343" s="367"/>
      <c r="S343" s="367"/>
      <c r="T343" s="367"/>
      <c r="U343" s="367"/>
    </row>
    <row r="344" spans="1:21" ht="12.6" customHeight="1">
      <c r="A344" s="903">
        <v>43724</v>
      </c>
      <c r="B344" s="384">
        <v>43707</v>
      </c>
      <c r="C344" s="364">
        <v>43725</v>
      </c>
      <c r="D344" s="932">
        <v>43738</v>
      </c>
      <c r="E344" s="349" t="s">
        <v>3334</v>
      </c>
      <c r="F344" s="426" t="s">
        <v>15384</v>
      </c>
      <c r="G344" s="426" t="s">
        <v>15385</v>
      </c>
      <c r="H344" s="426"/>
      <c r="I344" s="426"/>
      <c r="J344" s="424" t="s">
        <v>2042</v>
      </c>
      <c r="K344" s="2071"/>
      <c r="L344" s="613">
        <f t="shared" si="14"/>
        <v>17</v>
      </c>
      <c r="M344" s="1795">
        <f t="shared" si="15"/>
        <v>10</v>
      </c>
      <c r="N344" s="2050"/>
      <c r="O344" s="2050">
        <v>60</v>
      </c>
      <c r="P344" s="404"/>
      <c r="Q344" s="2051"/>
      <c r="R344" s="367"/>
      <c r="S344" s="367"/>
      <c r="T344" s="367"/>
      <c r="U344" s="367"/>
    </row>
    <row r="345" spans="1:21" ht="12.6" customHeight="1">
      <c r="A345" s="903">
        <v>43497</v>
      </c>
      <c r="B345" s="2053">
        <v>43480</v>
      </c>
      <c r="C345" s="904">
        <v>43494</v>
      </c>
      <c r="D345" s="904">
        <v>43510</v>
      </c>
      <c r="E345" s="367" t="s">
        <v>3335</v>
      </c>
      <c r="F345" s="404" t="s">
        <v>13006</v>
      </c>
      <c r="G345" s="404" t="s">
        <v>15386</v>
      </c>
      <c r="H345" s="353"/>
      <c r="I345" s="404"/>
      <c r="J345" s="951" t="s">
        <v>3001</v>
      </c>
      <c r="K345" s="2049"/>
      <c r="L345" s="613">
        <f t="shared" si="14"/>
        <v>17</v>
      </c>
      <c r="M345" s="1795">
        <f t="shared" si="15"/>
        <v>12</v>
      </c>
      <c r="N345" s="2050"/>
      <c r="O345" s="2050">
        <v>38</v>
      </c>
      <c r="P345" s="404"/>
      <c r="Q345" s="2051"/>
      <c r="R345" s="367"/>
      <c r="S345" s="367"/>
      <c r="T345" s="367"/>
      <c r="U345" s="367"/>
    </row>
    <row r="346" spans="1:21" ht="15" customHeight="1">
      <c r="A346" s="903">
        <v>43711</v>
      </c>
      <c r="B346" s="384">
        <v>43699</v>
      </c>
      <c r="C346" s="364">
        <v>43730</v>
      </c>
      <c r="D346" s="364">
        <v>43730</v>
      </c>
      <c r="E346" s="355" t="s">
        <v>3335</v>
      </c>
      <c r="F346" s="353" t="s">
        <v>13006</v>
      </c>
      <c r="G346" s="353" t="s">
        <v>15387</v>
      </c>
      <c r="H346" s="353" t="s">
        <v>15220</v>
      </c>
      <c r="I346" s="353"/>
      <c r="J346" s="353" t="s">
        <v>3001</v>
      </c>
      <c r="K346" s="353" t="s">
        <v>2888</v>
      </c>
      <c r="L346" s="613">
        <f t="shared" si="14"/>
        <v>12</v>
      </c>
      <c r="M346" s="1795">
        <f t="shared" si="15"/>
        <v>7</v>
      </c>
      <c r="N346" s="13"/>
      <c r="O346" s="2050">
        <v>49</v>
      </c>
      <c r="P346" s="404"/>
      <c r="Q346" s="2051"/>
      <c r="R346" s="367"/>
      <c r="S346" s="367"/>
      <c r="T346" s="367"/>
      <c r="U346" s="367"/>
    </row>
    <row r="347" spans="1:21" ht="12.6" customHeight="1">
      <c r="A347" s="903">
        <v>43699</v>
      </c>
      <c r="B347" s="384">
        <v>43696</v>
      </c>
      <c r="C347" s="364">
        <v>43699</v>
      </c>
      <c r="D347" s="364">
        <v>43727</v>
      </c>
      <c r="E347" s="355" t="s">
        <v>3334</v>
      </c>
      <c r="F347" s="353" t="s">
        <v>15388</v>
      </c>
      <c r="G347" s="22" t="s">
        <v>15389</v>
      </c>
      <c r="H347" s="22"/>
      <c r="I347" s="22"/>
      <c r="J347" s="353" t="s">
        <v>3001</v>
      </c>
      <c r="K347" s="2049"/>
      <c r="L347" s="730">
        <f t="shared" si="14"/>
        <v>3</v>
      </c>
      <c r="M347" s="2066">
        <f t="shared" si="15"/>
        <v>2</v>
      </c>
      <c r="N347" s="353"/>
      <c r="O347" s="2050">
        <v>34</v>
      </c>
      <c r="P347" s="404"/>
      <c r="Q347" s="355"/>
      <c r="R347" s="355"/>
      <c r="S347" s="355"/>
      <c r="T347" s="355"/>
      <c r="U347" s="355"/>
    </row>
    <row r="348" spans="1:21" ht="12.6" customHeight="1">
      <c r="A348" s="903">
        <v>43503</v>
      </c>
      <c r="B348" s="910">
        <v>43497</v>
      </c>
      <c r="C348" s="904">
        <v>43525</v>
      </c>
      <c r="D348" s="904">
        <v>43525</v>
      </c>
      <c r="E348" s="367" t="s">
        <v>3334</v>
      </c>
      <c r="F348" s="404" t="s">
        <v>15390</v>
      </c>
      <c r="G348" s="404" t="s">
        <v>15391</v>
      </c>
      <c r="H348" s="353"/>
      <c r="I348" s="404"/>
      <c r="J348" s="665" t="s">
        <v>3001</v>
      </c>
      <c r="K348" s="2049"/>
      <c r="L348" s="613">
        <f t="shared" si="14"/>
        <v>6</v>
      </c>
      <c r="M348" s="1795">
        <f t="shared" si="15"/>
        <v>3</v>
      </c>
      <c r="N348" s="2050"/>
      <c r="O348" s="2050">
        <v>5</v>
      </c>
      <c r="P348" s="404"/>
      <c r="Q348" s="2051"/>
      <c r="R348" s="367"/>
      <c r="S348" s="367"/>
      <c r="T348" s="367"/>
      <c r="U348" s="367"/>
    </row>
    <row r="349" spans="1:21" ht="12.6" customHeight="1">
      <c r="A349" s="903">
        <v>43581</v>
      </c>
      <c r="B349" s="377">
        <v>43549</v>
      </c>
      <c r="C349" s="364">
        <v>43581</v>
      </c>
      <c r="D349" s="360">
        <v>43581</v>
      </c>
      <c r="E349" s="355" t="s">
        <v>3334</v>
      </c>
      <c r="F349" s="353" t="s">
        <v>15392</v>
      </c>
      <c r="G349" s="22" t="s">
        <v>15393</v>
      </c>
      <c r="H349" s="22"/>
      <c r="I349" s="353"/>
      <c r="J349" s="348" t="s">
        <v>2033</v>
      </c>
      <c r="K349" s="353"/>
      <c r="L349" s="613">
        <f t="shared" si="14"/>
        <v>32</v>
      </c>
      <c r="M349" s="1795">
        <f t="shared" si="15"/>
        <v>23</v>
      </c>
      <c r="N349" s="2050"/>
      <c r="O349" s="2050">
        <v>59</v>
      </c>
      <c r="P349" s="353"/>
      <c r="Q349" s="2051"/>
      <c r="R349" s="367"/>
      <c r="S349" s="367"/>
      <c r="T349" s="367"/>
      <c r="U349" s="367"/>
    </row>
    <row r="350" spans="1:21" ht="12.6" customHeight="1">
      <c r="A350" s="903">
        <v>43651</v>
      </c>
      <c r="B350" s="381">
        <v>43627</v>
      </c>
      <c r="C350" s="364">
        <v>43657</v>
      </c>
      <c r="D350" s="364">
        <v>43657</v>
      </c>
      <c r="E350" s="355" t="s">
        <v>3334</v>
      </c>
      <c r="F350" s="353" t="s">
        <v>15394</v>
      </c>
      <c r="G350" s="353" t="s">
        <v>15395</v>
      </c>
      <c r="H350" s="353"/>
      <c r="I350" s="353"/>
      <c r="J350" s="348" t="s">
        <v>2034</v>
      </c>
      <c r="K350" s="2049"/>
      <c r="L350" s="613">
        <f t="shared" si="14"/>
        <v>24</v>
      </c>
      <c r="M350" s="1795">
        <f t="shared" si="15"/>
        <v>17</v>
      </c>
      <c r="N350" s="2050"/>
      <c r="O350" s="2050">
        <v>54</v>
      </c>
      <c r="P350" s="404"/>
      <c r="Q350" s="2051"/>
      <c r="R350" s="367"/>
      <c r="S350" s="367"/>
      <c r="T350" s="367"/>
      <c r="U350" s="367"/>
    </row>
    <row r="351" spans="1:21" ht="12.6" customHeight="1">
      <c r="A351" s="903">
        <v>43728</v>
      </c>
      <c r="B351" s="384">
        <v>43700</v>
      </c>
      <c r="C351" s="364">
        <v>43731</v>
      </c>
      <c r="D351" s="364">
        <v>43731</v>
      </c>
      <c r="E351" s="355" t="s">
        <v>3334</v>
      </c>
      <c r="F351" s="22" t="s">
        <v>15396</v>
      </c>
      <c r="G351" s="22" t="s">
        <v>15397</v>
      </c>
      <c r="H351" s="22"/>
      <c r="I351" s="22"/>
      <c r="J351" s="353" t="s">
        <v>2035</v>
      </c>
      <c r="K351" s="353" t="s">
        <v>2888</v>
      </c>
      <c r="L351" s="613">
        <f t="shared" si="14"/>
        <v>28</v>
      </c>
      <c r="M351" s="1795">
        <f t="shared" si="15"/>
        <v>19</v>
      </c>
      <c r="N351" s="2050"/>
      <c r="O351" s="2050">
        <v>65</v>
      </c>
      <c r="P351" s="404"/>
      <c r="Q351" s="353"/>
      <c r="R351" s="353"/>
      <c r="S351" s="353"/>
      <c r="T351" s="353"/>
      <c r="U351" s="353"/>
    </row>
    <row r="352" spans="1:21" ht="12.6" customHeight="1">
      <c r="A352" s="906">
        <v>43677</v>
      </c>
      <c r="B352" s="383">
        <v>43661</v>
      </c>
      <c r="C352" s="364">
        <v>43692</v>
      </c>
      <c r="D352" s="364">
        <v>43692</v>
      </c>
      <c r="E352" s="355" t="s">
        <v>3334</v>
      </c>
      <c r="F352" s="353" t="s">
        <v>15398</v>
      </c>
      <c r="G352" s="353" t="s">
        <v>15399</v>
      </c>
      <c r="H352" s="353"/>
      <c r="I352" s="353"/>
      <c r="J352" s="353" t="s">
        <v>2035</v>
      </c>
      <c r="K352" s="2049"/>
      <c r="L352" s="613">
        <f t="shared" si="14"/>
        <v>16</v>
      </c>
      <c r="M352" s="1795">
        <f t="shared" si="15"/>
        <v>11</v>
      </c>
      <c r="N352" s="2050"/>
      <c r="O352" s="2050">
        <v>45</v>
      </c>
      <c r="P352" s="404"/>
      <c r="Q352" s="2051"/>
      <c r="R352" s="367"/>
      <c r="S352" s="367"/>
      <c r="T352" s="367"/>
      <c r="U352" s="367"/>
    </row>
    <row r="353" spans="1:31" ht="12.6" customHeight="1">
      <c r="A353" s="905">
        <v>43518</v>
      </c>
      <c r="B353" s="2063">
        <v>43489</v>
      </c>
      <c r="C353" s="905">
        <v>43521</v>
      </c>
      <c r="D353" s="905">
        <v>43521</v>
      </c>
      <c r="E353" s="367" t="s">
        <v>3334</v>
      </c>
      <c r="F353" s="404" t="s">
        <v>15400</v>
      </c>
      <c r="G353" s="404" t="s">
        <v>15401</v>
      </c>
      <c r="H353" s="353"/>
      <c r="I353" s="404"/>
      <c r="J353" s="665" t="s">
        <v>2042</v>
      </c>
      <c r="K353" s="2049"/>
      <c r="L353" s="613">
        <f t="shared" si="14"/>
        <v>29</v>
      </c>
      <c r="M353" s="1795">
        <f t="shared" si="15"/>
        <v>20</v>
      </c>
      <c r="N353" s="404"/>
      <c r="O353" s="2050">
        <v>69</v>
      </c>
      <c r="P353" s="404"/>
      <c r="Q353" s="353"/>
      <c r="R353" s="353"/>
      <c r="S353" s="353"/>
      <c r="T353" s="353"/>
      <c r="U353" s="353"/>
      <c r="V353" s="353"/>
      <c r="W353" s="353"/>
      <c r="X353" s="353"/>
      <c r="Y353" s="353"/>
      <c r="Z353" s="353"/>
      <c r="AA353" s="353"/>
      <c r="AB353" s="353"/>
      <c r="AC353" s="353"/>
      <c r="AD353" s="353"/>
      <c r="AE353" s="353"/>
    </row>
    <row r="354" spans="1:31" ht="12.6" customHeight="1">
      <c r="A354" s="903">
        <v>43669</v>
      </c>
      <c r="B354" s="383">
        <v>43649</v>
      </c>
      <c r="C354" s="364">
        <v>43663</v>
      </c>
      <c r="D354" s="364">
        <v>43682</v>
      </c>
      <c r="E354" s="355" t="s">
        <v>3335</v>
      </c>
      <c r="F354" s="353" t="s">
        <v>15402</v>
      </c>
      <c r="G354" s="22" t="s">
        <v>15403</v>
      </c>
      <c r="H354" s="22"/>
      <c r="I354" s="22"/>
      <c r="J354" s="353" t="s">
        <v>2042</v>
      </c>
      <c r="K354" s="353" t="s">
        <v>12427</v>
      </c>
      <c r="L354" s="613">
        <f t="shared" si="14"/>
        <v>20</v>
      </c>
      <c r="M354" s="1795">
        <f t="shared" si="15"/>
        <v>13</v>
      </c>
      <c r="N354" s="2050"/>
      <c r="O354" s="2050">
        <v>29</v>
      </c>
      <c r="P354" s="353"/>
      <c r="Q354" s="367"/>
      <c r="R354" s="367"/>
      <c r="S354" s="367"/>
      <c r="T354" s="367"/>
      <c r="U354" s="367"/>
      <c r="V354" s="367"/>
      <c r="W354" s="367"/>
      <c r="X354" s="367"/>
      <c r="Y354" s="367"/>
      <c r="Z354" s="367"/>
      <c r="AA354" s="367"/>
      <c r="AB354" s="367"/>
      <c r="AC354" s="367"/>
      <c r="AD354" s="367"/>
      <c r="AE354" s="367"/>
    </row>
    <row r="355" spans="1:31" ht="12.6" customHeight="1">
      <c r="A355" s="903">
        <v>43479</v>
      </c>
      <c r="B355" s="2053">
        <v>43476</v>
      </c>
      <c r="C355" s="367"/>
      <c r="D355" s="367"/>
      <c r="E355" s="367" t="s">
        <v>3334</v>
      </c>
      <c r="F355" s="404" t="s">
        <v>15404</v>
      </c>
      <c r="G355" s="404" t="s">
        <v>15405</v>
      </c>
      <c r="H355" s="353"/>
      <c r="I355" s="404"/>
      <c r="J355" s="665" t="s">
        <v>2033</v>
      </c>
      <c r="K355" s="2049"/>
      <c r="L355" s="613">
        <f t="shared" si="14"/>
        <v>3</v>
      </c>
      <c r="M355" s="1795">
        <f t="shared" si="15"/>
        <v>0</v>
      </c>
      <c r="N355" s="2050"/>
      <c r="O355" s="2050">
        <v>30</v>
      </c>
      <c r="P355" s="404"/>
      <c r="Q355" s="2051"/>
      <c r="R355" s="367"/>
      <c r="S355" s="367"/>
      <c r="T355" s="367"/>
      <c r="U355" s="367"/>
      <c r="V355" s="367"/>
      <c r="W355" s="2056"/>
      <c r="X355" s="367"/>
      <c r="Y355" s="367"/>
      <c r="Z355" s="367"/>
      <c r="AA355" s="367"/>
      <c r="AB355" s="367"/>
      <c r="AC355" s="367"/>
      <c r="AD355" s="367"/>
      <c r="AE355" s="367"/>
    </row>
    <row r="356" spans="1:31" ht="12.6" customHeight="1">
      <c r="A356" s="903">
        <v>43539</v>
      </c>
      <c r="B356" s="910">
        <v>43514</v>
      </c>
      <c r="C356" s="904">
        <v>43542</v>
      </c>
      <c r="D356" s="904">
        <v>43542</v>
      </c>
      <c r="E356" s="367" t="s">
        <v>3334</v>
      </c>
      <c r="F356" s="404" t="s">
        <v>15406</v>
      </c>
      <c r="G356" s="404" t="s">
        <v>15407</v>
      </c>
      <c r="H356" s="353" t="s">
        <v>15308</v>
      </c>
      <c r="I356" s="404"/>
      <c r="J356" s="665" t="s">
        <v>3001</v>
      </c>
      <c r="K356" s="2049"/>
      <c r="L356" s="613">
        <f t="shared" si="14"/>
        <v>25</v>
      </c>
      <c r="M356" s="1795">
        <f t="shared" si="15"/>
        <v>18</v>
      </c>
      <c r="N356" s="2050"/>
      <c r="O356" s="2050">
        <v>41</v>
      </c>
      <c r="P356" s="404"/>
      <c r="Q356" s="2051"/>
      <c r="R356" s="367"/>
      <c r="S356" s="367"/>
      <c r="T356" s="367"/>
      <c r="U356" s="367"/>
      <c r="V356" s="367"/>
      <c r="W356" s="2052"/>
      <c r="X356" s="367"/>
      <c r="Y356" s="367"/>
      <c r="Z356" s="367"/>
      <c r="AA356" s="367"/>
      <c r="AB356" s="367"/>
      <c r="AC356" s="367"/>
      <c r="AD356" s="367"/>
      <c r="AE356" s="367"/>
    </row>
    <row r="357" spans="1:31" ht="12.6" customHeight="1">
      <c r="A357" s="903">
        <v>43613</v>
      </c>
      <c r="B357" s="717">
        <v>43607</v>
      </c>
      <c r="C357" s="364">
        <v>43612</v>
      </c>
      <c r="D357" s="364">
        <v>43612</v>
      </c>
      <c r="E357" s="355" t="s">
        <v>3335</v>
      </c>
      <c r="F357" s="353" t="s">
        <v>15408</v>
      </c>
      <c r="G357" s="22" t="s">
        <v>15409</v>
      </c>
      <c r="H357" s="22"/>
      <c r="I357" s="353"/>
      <c r="J357" s="8" t="s">
        <v>2033</v>
      </c>
      <c r="K357" s="353" t="s">
        <v>2039</v>
      </c>
      <c r="L357" s="613">
        <f t="shared" si="14"/>
        <v>6</v>
      </c>
      <c r="M357" s="1795">
        <f t="shared" si="15"/>
        <v>3</v>
      </c>
      <c r="N357" s="2050"/>
      <c r="O357" s="2050">
        <v>42</v>
      </c>
      <c r="P357" s="353"/>
      <c r="Q357" s="2051"/>
      <c r="R357" s="367"/>
      <c r="S357" s="367"/>
      <c r="T357" s="367"/>
      <c r="U357" s="367"/>
      <c r="V357" s="367"/>
      <c r="W357" s="2052"/>
      <c r="X357" s="367"/>
      <c r="Y357" s="367"/>
      <c r="Z357" s="367"/>
      <c r="AA357" s="367"/>
      <c r="AB357" s="367"/>
      <c r="AC357" s="367"/>
      <c r="AD357" s="367"/>
      <c r="AE357" s="367"/>
    </row>
    <row r="358" spans="1:31" ht="12.6" customHeight="1">
      <c r="A358" s="903">
        <v>43503</v>
      </c>
      <c r="B358" s="2053">
        <v>43490</v>
      </c>
      <c r="C358" s="904">
        <v>43495</v>
      </c>
      <c r="D358" s="904">
        <v>43521</v>
      </c>
      <c r="E358" s="367" t="s">
        <v>3334</v>
      </c>
      <c r="F358" s="404" t="s">
        <v>15410</v>
      </c>
      <c r="G358" s="404" t="s">
        <v>15411</v>
      </c>
      <c r="H358" s="353" t="s">
        <v>3660</v>
      </c>
      <c r="I358" s="404"/>
      <c r="J358" s="665" t="s">
        <v>2039</v>
      </c>
      <c r="K358" s="2049"/>
      <c r="L358" s="613">
        <f t="shared" si="14"/>
        <v>13</v>
      </c>
      <c r="M358" s="1795">
        <f t="shared" si="15"/>
        <v>8</v>
      </c>
      <c r="N358" s="404"/>
      <c r="O358" s="2050">
        <v>71</v>
      </c>
      <c r="P358" s="404"/>
      <c r="Q358" s="2051"/>
      <c r="R358" s="367"/>
      <c r="S358" s="367"/>
      <c r="T358" s="367"/>
      <c r="U358" s="367"/>
      <c r="V358" s="367"/>
      <c r="W358" s="2052"/>
      <c r="X358" s="367"/>
      <c r="Y358" s="367"/>
      <c r="Z358" s="367"/>
      <c r="AA358" s="367"/>
      <c r="AB358" s="367"/>
      <c r="AC358" s="367"/>
      <c r="AD358" s="367"/>
      <c r="AE358" s="367"/>
    </row>
    <row r="359" spans="1:31" ht="12.6" customHeight="1">
      <c r="A359" s="906">
        <v>43588</v>
      </c>
      <c r="B359" s="1050">
        <v>43564</v>
      </c>
      <c r="C359" s="364">
        <v>43594</v>
      </c>
      <c r="D359" s="364">
        <v>43594</v>
      </c>
      <c r="E359" s="342" t="s">
        <v>3335</v>
      </c>
      <c r="F359" s="2086" t="s">
        <v>15412</v>
      </c>
      <c r="G359" s="2086" t="s">
        <v>15413</v>
      </c>
      <c r="H359" s="1393"/>
      <c r="I359" s="2086"/>
      <c r="J359" s="951" t="s">
        <v>3001</v>
      </c>
      <c r="K359" s="2049"/>
      <c r="L359" s="613">
        <f t="shared" si="14"/>
        <v>24</v>
      </c>
      <c r="M359" s="1795">
        <f t="shared" si="15"/>
        <v>17</v>
      </c>
      <c r="N359" s="2050"/>
      <c r="O359" s="2050">
        <v>30</v>
      </c>
      <c r="P359" s="1795">
        <v>11</v>
      </c>
      <c r="Q359" s="2051"/>
      <c r="R359" s="367"/>
      <c r="S359" s="367"/>
      <c r="T359" s="367"/>
      <c r="U359" s="367"/>
      <c r="V359" s="367"/>
      <c r="W359" s="2056"/>
      <c r="X359" s="367"/>
      <c r="Y359" s="367"/>
      <c r="Z359" s="367"/>
      <c r="AA359" s="367"/>
      <c r="AB359" s="367"/>
      <c r="AC359" s="367"/>
      <c r="AD359" s="367"/>
      <c r="AE359" s="367"/>
    </row>
    <row r="360" spans="1:31" ht="12.6" customHeight="1">
      <c r="A360" s="905">
        <v>43516</v>
      </c>
      <c r="B360" s="2063">
        <v>43486</v>
      </c>
      <c r="C360" s="905">
        <v>43517</v>
      </c>
      <c r="D360" s="905">
        <v>43517</v>
      </c>
      <c r="E360" s="367" t="s">
        <v>3334</v>
      </c>
      <c r="F360" s="404" t="s">
        <v>15414</v>
      </c>
      <c r="G360" s="404" t="s">
        <v>15415</v>
      </c>
      <c r="H360" s="353"/>
      <c r="I360" s="404"/>
      <c r="J360" s="665" t="s">
        <v>2042</v>
      </c>
      <c r="K360" s="2049"/>
      <c r="L360" s="613">
        <f t="shared" si="14"/>
        <v>30</v>
      </c>
      <c r="M360" s="1795">
        <f t="shared" si="15"/>
        <v>21</v>
      </c>
      <c r="N360" s="404"/>
      <c r="O360" s="2050">
        <v>59</v>
      </c>
      <c r="P360" s="404"/>
      <c r="Q360" s="353"/>
      <c r="R360" s="353"/>
      <c r="S360" s="353"/>
      <c r="T360" s="353"/>
      <c r="U360" s="353"/>
      <c r="V360" s="353"/>
      <c r="W360" s="353"/>
      <c r="X360" s="353"/>
      <c r="Y360" s="353"/>
      <c r="Z360" s="353"/>
      <c r="AA360" s="353"/>
      <c r="AB360" s="353"/>
      <c r="AC360" s="353"/>
      <c r="AD360" s="353"/>
      <c r="AE360" s="353"/>
    </row>
    <row r="361" spans="1:31" ht="12.6" customHeight="1">
      <c r="A361" s="904">
        <v>43504</v>
      </c>
      <c r="B361" s="2063">
        <v>43489</v>
      </c>
      <c r="C361" s="905">
        <v>43496</v>
      </c>
      <c r="D361" s="905">
        <v>43521</v>
      </c>
      <c r="E361" s="367" t="s">
        <v>3334</v>
      </c>
      <c r="F361" s="404" t="s">
        <v>15416</v>
      </c>
      <c r="G361" s="404" t="s">
        <v>15417</v>
      </c>
      <c r="H361" s="353"/>
      <c r="I361" s="404"/>
      <c r="J361" s="665" t="s">
        <v>2042</v>
      </c>
      <c r="K361" s="2049"/>
      <c r="L361" s="613">
        <f t="shared" si="14"/>
        <v>15</v>
      </c>
      <c r="M361" s="1795">
        <f t="shared" si="15"/>
        <v>10</v>
      </c>
      <c r="N361" s="2050"/>
      <c r="O361" s="2050">
        <v>70</v>
      </c>
      <c r="P361" s="404"/>
      <c r="Q361" s="367"/>
      <c r="R361" s="367"/>
      <c r="S361" s="367"/>
      <c r="T361" s="367"/>
      <c r="U361" s="367"/>
      <c r="V361" s="367"/>
      <c r="W361" s="367"/>
      <c r="X361" s="367"/>
      <c r="Y361" s="367"/>
      <c r="Z361" s="367"/>
      <c r="AA361" s="367"/>
      <c r="AB361" s="367"/>
      <c r="AC361" s="367"/>
      <c r="AD361" s="367"/>
      <c r="AE361" s="367"/>
    </row>
    <row r="362" spans="1:31" ht="12.6" customHeight="1">
      <c r="A362" s="903">
        <v>43623</v>
      </c>
      <c r="B362" s="381">
        <v>43621</v>
      </c>
      <c r="C362" s="364">
        <v>43651</v>
      </c>
      <c r="D362" s="364">
        <v>43651</v>
      </c>
      <c r="E362" s="355" t="s">
        <v>3335</v>
      </c>
      <c r="F362" s="353" t="s">
        <v>15418</v>
      </c>
      <c r="G362" s="353" t="s">
        <v>15419</v>
      </c>
      <c r="H362" s="353"/>
      <c r="I362" s="353"/>
      <c r="J362" s="348" t="s">
        <v>2969</v>
      </c>
      <c r="K362" s="2049"/>
      <c r="L362" s="613">
        <f t="shared" si="14"/>
        <v>2</v>
      </c>
      <c r="M362" s="1795">
        <f t="shared" si="15"/>
        <v>1</v>
      </c>
      <c r="N362" s="2050"/>
      <c r="O362" s="2050">
        <v>55</v>
      </c>
      <c r="P362" s="404"/>
      <c r="Q362" s="2051"/>
      <c r="R362" s="367"/>
      <c r="S362" s="367"/>
      <c r="T362" s="367"/>
      <c r="U362" s="367"/>
      <c r="V362" s="367"/>
      <c r="W362" s="2052"/>
      <c r="X362" s="367"/>
      <c r="Y362" s="367"/>
      <c r="Z362" s="367"/>
      <c r="AA362" s="367"/>
      <c r="AB362" s="367"/>
      <c r="AC362" s="367"/>
      <c r="AD362" s="367"/>
      <c r="AE362" s="367"/>
    </row>
    <row r="363" spans="1:31" ht="12.6" customHeight="1">
      <c r="A363" s="903">
        <v>43661</v>
      </c>
      <c r="B363" s="383">
        <v>43656</v>
      </c>
      <c r="C363" s="364">
        <v>43687</v>
      </c>
      <c r="D363" s="364">
        <v>43687</v>
      </c>
      <c r="E363" s="355" t="s">
        <v>3334</v>
      </c>
      <c r="F363" s="353" t="s">
        <v>15420</v>
      </c>
      <c r="G363" s="353" t="s">
        <v>15421</v>
      </c>
      <c r="H363" s="353"/>
      <c r="I363" s="353"/>
      <c r="J363" s="353" t="s">
        <v>3001</v>
      </c>
      <c r="K363" s="2049"/>
      <c r="L363" s="613">
        <f t="shared" si="14"/>
        <v>5</v>
      </c>
      <c r="M363" s="1795">
        <f t="shared" si="15"/>
        <v>2</v>
      </c>
      <c r="N363" s="2050"/>
      <c r="O363" s="2050">
        <v>13</v>
      </c>
      <c r="P363" s="404"/>
      <c r="Q363" s="367"/>
      <c r="R363" s="367"/>
      <c r="S363" s="367"/>
      <c r="T363" s="367"/>
      <c r="U363" s="367"/>
      <c r="V363" s="367"/>
      <c r="W363" s="367"/>
      <c r="X363" s="367"/>
      <c r="Y363" s="367"/>
      <c r="Z363" s="367"/>
      <c r="AA363" s="367"/>
      <c r="AB363" s="367"/>
      <c r="AC363" s="367"/>
      <c r="AD363" s="367"/>
      <c r="AE363" s="367"/>
    </row>
    <row r="364" spans="1:31" ht="12.6" customHeight="1">
      <c r="A364" s="906">
        <v>43669</v>
      </c>
      <c r="B364" s="383">
        <v>43668</v>
      </c>
      <c r="C364" s="364">
        <v>43699</v>
      </c>
      <c r="D364" s="364">
        <v>43699</v>
      </c>
      <c r="E364" s="355" t="s">
        <v>3334</v>
      </c>
      <c r="F364" s="353" t="s">
        <v>15422</v>
      </c>
      <c r="G364" s="353" t="s">
        <v>15423</v>
      </c>
      <c r="H364" s="353"/>
      <c r="I364" s="353"/>
      <c r="J364" s="353" t="s">
        <v>2033</v>
      </c>
      <c r="K364" s="353" t="s">
        <v>2039</v>
      </c>
      <c r="L364" s="613">
        <f t="shared" si="14"/>
        <v>1</v>
      </c>
      <c r="M364" s="1795">
        <f t="shared" si="15"/>
        <v>0</v>
      </c>
      <c r="N364" s="2050"/>
      <c r="O364" s="2050">
        <v>31</v>
      </c>
      <c r="P364" s="353"/>
      <c r="Q364" s="2083">
        <f>AVERAGE($L$444:$L$557)</f>
        <v>14.112676056338028</v>
      </c>
      <c r="R364" s="927">
        <f>COUNT($B$444:$B$557)</f>
        <v>71</v>
      </c>
      <c r="S364" s="927">
        <f>COUNTIF($E$444:$E$557,$S$1)</f>
        <v>48</v>
      </c>
      <c r="T364" s="927">
        <f>COUNTIF($E$444:$E$557,$T$1)</f>
        <v>23</v>
      </c>
      <c r="U364" s="927">
        <f>R364-S364-T364</f>
        <v>0</v>
      </c>
      <c r="V364" s="926"/>
      <c r="W364" s="2084">
        <f t="shared" ref="W364:AD364" si="16">COUNTIF($J$444:$J$557, W$1)</f>
        <v>13</v>
      </c>
      <c r="X364" s="2084">
        <f t="shared" si="16"/>
        <v>9</v>
      </c>
      <c r="Y364" s="2084">
        <f t="shared" si="16"/>
        <v>12</v>
      </c>
      <c r="Z364" s="2084">
        <f t="shared" si="16"/>
        <v>2</v>
      </c>
      <c r="AA364" s="2084">
        <f t="shared" si="16"/>
        <v>20</v>
      </c>
      <c r="AB364" s="2084">
        <f t="shared" si="16"/>
        <v>7</v>
      </c>
      <c r="AC364" s="2084">
        <f t="shared" si="16"/>
        <v>6</v>
      </c>
      <c r="AD364" s="2084">
        <f t="shared" si="16"/>
        <v>2</v>
      </c>
      <c r="AE364" s="729">
        <f>SUM(W364:AD364)</f>
        <v>71</v>
      </c>
    </row>
    <row r="365" spans="1:31" ht="12.6" customHeight="1">
      <c r="A365" s="903">
        <v>43523</v>
      </c>
      <c r="B365" s="910">
        <v>43503</v>
      </c>
      <c r="C365" s="904">
        <v>43531</v>
      </c>
      <c r="D365" s="904">
        <v>43531</v>
      </c>
      <c r="E365" s="367" t="s">
        <v>3334</v>
      </c>
      <c r="F365" s="404" t="s">
        <v>15424</v>
      </c>
      <c r="G365" s="404" t="s">
        <v>15425</v>
      </c>
      <c r="H365" s="353" t="s">
        <v>12632</v>
      </c>
      <c r="I365" s="404"/>
      <c r="J365" s="665" t="s">
        <v>2042</v>
      </c>
      <c r="K365" s="2049"/>
      <c r="L365" s="613">
        <f t="shared" si="14"/>
        <v>20</v>
      </c>
      <c r="M365" s="1795">
        <f t="shared" si="15"/>
        <v>13</v>
      </c>
      <c r="N365" s="404"/>
      <c r="O365" s="2050">
        <v>16</v>
      </c>
      <c r="P365" s="404"/>
      <c r="Q365" s="367"/>
      <c r="R365" s="367"/>
      <c r="S365" s="367"/>
      <c r="T365" s="367"/>
      <c r="U365" s="367"/>
      <c r="V365" s="367"/>
      <c r="W365" s="367"/>
      <c r="X365" s="367"/>
      <c r="Y365" s="367"/>
      <c r="Z365" s="367"/>
      <c r="AA365" s="367"/>
      <c r="AB365" s="367"/>
      <c r="AC365" s="367"/>
      <c r="AD365" s="367"/>
      <c r="AE365" s="367"/>
    </row>
    <row r="366" spans="1:31" ht="12.6" customHeight="1">
      <c r="A366" s="905">
        <v>43658</v>
      </c>
      <c r="B366" s="920">
        <v>43648</v>
      </c>
      <c r="C366" s="904">
        <v>43655</v>
      </c>
      <c r="D366" s="904">
        <v>43679</v>
      </c>
      <c r="E366" s="367" t="s">
        <v>3335</v>
      </c>
      <c r="F366" s="404" t="s">
        <v>15424</v>
      </c>
      <c r="G366" s="404" t="s">
        <v>15426</v>
      </c>
      <c r="H366" s="353" t="s">
        <v>15427</v>
      </c>
      <c r="I366" s="404"/>
      <c r="J366" s="665" t="s">
        <v>2042</v>
      </c>
      <c r="K366" s="2049"/>
      <c r="L366" s="613">
        <f t="shared" si="14"/>
        <v>10</v>
      </c>
      <c r="M366" s="1795">
        <f t="shared" si="15"/>
        <v>7</v>
      </c>
      <c r="N366" s="2050"/>
      <c r="O366" s="2050">
        <v>18</v>
      </c>
      <c r="P366" s="404"/>
      <c r="Q366" s="2051"/>
      <c r="R366" s="367"/>
      <c r="S366" s="367"/>
      <c r="T366" s="367"/>
      <c r="U366" s="367"/>
      <c r="V366" s="367"/>
      <c r="W366" s="2056"/>
      <c r="X366" s="367"/>
      <c r="Y366" s="367"/>
      <c r="Z366" s="367"/>
      <c r="AA366" s="367"/>
      <c r="AB366" s="367"/>
      <c r="AC366" s="367"/>
      <c r="AD366" s="367"/>
      <c r="AE366" s="367"/>
    </row>
    <row r="367" spans="1:31" ht="12.6" customHeight="1">
      <c r="A367" s="903">
        <v>43509</v>
      </c>
      <c r="B367" s="910">
        <v>43504</v>
      </c>
      <c r="C367" s="904">
        <v>43510</v>
      </c>
      <c r="D367" s="904">
        <v>43532</v>
      </c>
      <c r="E367" s="367" t="s">
        <v>3335</v>
      </c>
      <c r="F367" s="404" t="s">
        <v>15428</v>
      </c>
      <c r="G367" s="404" t="s">
        <v>15429</v>
      </c>
      <c r="H367" s="353"/>
      <c r="I367" s="404"/>
      <c r="J367" s="665" t="s">
        <v>2039</v>
      </c>
      <c r="K367" s="2049"/>
      <c r="L367" s="613">
        <f t="shared" si="14"/>
        <v>5</v>
      </c>
      <c r="M367" s="1795">
        <f t="shared" si="15"/>
        <v>2</v>
      </c>
      <c r="N367" s="2050"/>
      <c r="O367" s="2050">
        <v>17</v>
      </c>
      <c r="P367" s="404"/>
      <c r="Q367" s="2051"/>
      <c r="R367" s="367"/>
      <c r="S367" s="367"/>
      <c r="T367" s="367"/>
      <c r="U367" s="367"/>
      <c r="V367" s="367"/>
      <c r="W367" s="2056"/>
      <c r="X367" s="367"/>
      <c r="Y367" s="367"/>
      <c r="Z367" s="367"/>
      <c r="AA367" s="367"/>
      <c r="AB367" s="367"/>
      <c r="AC367" s="367"/>
      <c r="AD367" s="367"/>
      <c r="AE367" s="367"/>
    </row>
    <row r="368" spans="1:31" ht="12.6" customHeight="1">
      <c r="A368" s="903">
        <v>43658</v>
      </c>
      <c r="B368" s="381">
        <v>43643</v>
      </c>
      <c r="C368" s="364">
        <v>43672</v>
      </c>
      <c r="D368" s="364">
        <v>43673</v>
      </c>
      <c r="E368" s="355" t="s">
        <v>3334</v>
      </c>
      <c r="F368" s="353" t="s">
        <v>15430</v>
      </c>
      <c r="G368" s="22" t="s">
        <v>15431</v>
      </c>
      <c r="H368" s="22"/>
      <c r="I368" s="22"/>
      <c r="J368" s="353" t="s">
        <v>3001</v>
      </c>
      <c r="K368" s="353"/>
      <c r="L368" s="613">
        <f t="shared" si="14"/>
        <v>15</v>
      </c>
      <c r="M368" s="1795">
        <f t="shared" si="15"/>
        <v>10</v>
      </c>
      <c r="N368" s="353"/>
      <c r="O368" s="2050">
        <v>68</v>
      </c>
      <c r="P368" s="353"/>
      <c r="Q368" s="353"/>
      <c r="R368" s="353"/>
      <c r="S368" s="353"/>
      <c r="T368" s="353"/>
      <c r="U368" s="353"/>
      <c r="V368" s="353"/>
      <c r="W368" s="353"/>
      <c r="X368" s="353"/>
      <c r="Y368" s="353"/>
      <c r="Z368" s="353"/>
      <c r="AA368" s="353"/>
      <c r="AB368" s="353"/>
      <c r="AC368" s="353"/>
      <c r="AD368" s="353"/>
      <c r="AE368" s="353"/>
    </row>
    <row r="369" spans="1:31" ht="12.6" customHeight="1">
      <c r="A369" s="904">
        <v>43679</v>
      </c>
      <c r="B369" s="921">
        <v>43678</v>
      </c>
      <c r="C369" s="904">
        <v>43710</v>
      </c>
      <c r="D369" s="904">
        <v>43710</v>
      </c>
      <c r="E369" s="367" t="s">
        <v>3334</v>
      </c>
      <c r="F369" s="404" t="s">
        <v>15432</v>
      </c>
      <c r="G369" s="404" t="s">
        <v>15433</v>
      </c>
      <c r="H369" s="353" t="s">
        <v>12582</v>
      </c>
      <c r="I369" s="404"/>
      <c r="J369" s="665" t="s">
        <v>2042</v>
      </c>
      <c r="K369" s="2049"/>
      <c r="L369" s="613">
        <f t="shared" si="14"/>
        <v>1</v>
      </c>
      <c r="M369" s="1795">
        <f t="shared" si="15"/>
        <v>0</v>
      </c>
      <c r="N369" s="2050"/>
      <c r="O369" s="2050">
        <v>1</v>
      </c>
      <c r="P369" s="2082" t="s">
        <v>2401</v>
      </c>
      <c r="Q369" s="353"/>
      <c r="R369" s="353"/>
      <c r="S369" s="353"/>
      <c r="T369" s="353"/>
      <c r="U369" s="353"/>
      <c r="V369" s="353"/>
      <c r="W369" s="353"/>
      <c r="X369" s="353"/>
      <c r="Y369" s="353"/>
      <c r="Z369" s="353"/>
      <c r="AA369" s="353"/>
      <c r="AB369" s="353"/>
      <c r="AC369" s="353"/>
      <c r="AD369" s="353"/>
      <c r="AE369" s="353"/>
    </row>
    <row r="370" spans="1:31" ht="12.6" customHeight="1">
      <c r="A370" s="903">
        <v>43495</v>
      </c>
      <c r="B370" s="2053">
        <v>43494</v>
      </c>
      <c r="C370" s="904">
        <v>43497</v>
      </c>
      <c r="D370" s="904">
        <v>43497</v>
      </c>
      <c r="E370" s="367" t="s">
        <v>3334</v>
      </c>
      <c r="F370" s="404" t="s">
        <v>15434</v>
      </c>
      <c r="G370" s="404" t="s">
        <v>15435</v>
      </c>
      <c r="H370" s="353"/>
      <c r="I370" s="404" t="s">
        <v>2888</v>
      </c>
      <c r="J370" s="665" t="s">
        <v>2033</v>
      </c>
      <c r="K370" s="2049"/>
      <c r="L370" s="613">
        <f t="shared" si="14"/>
        <v>1</v>
      </c>
      <c r="M370" s="1795">
        <f t="shared" si="15"/>
        <v>0</v>
      </c>
      <c r="N370" s="2050"/>
      <c r="O370" s="2050">
        <v>81</v>
      </c>
      <c r="P370" s="404"/>
      <c r="Q370" s="2051"/>
      <c r="R370" s="367"/>
      <c r="S370" s="367"/>
      <c r="T370" s="367"/>
      <c r="U370" s="367"/>
      <c r="V370" s="367"/>
      <c r="W370" s="2052"/>
      <c r="X370" s="367"/>
      <c r="Y370" s="367"/>
      <c r="Z370" s="367"/>
      <c r="AA370" s="367"/>
      <c r="AB370" s="367"/>
      <c r="AC370" s="367"/>
      <c r="AD370" s="367"/>
      <c r="AE370" s="367"/>
    </row>
    <row r="371" spans="1:31" ht="12.6" customHeight="1">
      <c r="A371" s="906">
        <v>43594</v>
      </c>
      <c r="B371" s="2069">
        <v>43566</v>
      </c>
      <c r="C371" s="2058">
        <v>43597</v>
      </c>
      <c r="D371" s="2058">
        <v>43598</v>
      </c>
      <c r="E371" s="367" t="s">
        <v>3335</v>
      </c>
      <c r="F371" s="404" t="s">
        <v>15436</v>
      </c>
      <c r="G371" s="404" t="s">
        <v>15437</v>
      </c>
      <c r="H371" s="353" t="s">
        <v>15438</v>
      </c>
      <c r="I371" s="404"/>
      <c r="J371" s="665" t="s">
        <v>2969</v>
      </c>
      <c r="K371" s="2049"/>
      <c r="L371" s="613">
        <f t="shared" si="14"/>
        <v>28</v>
      </c>
      <c r="M371" s="1795">
        <f t="shared" si="15"/>
        <v>19</v>
      </c>
      <c r="N371" s="353"/>
      <c r="O371" s="2050">
        <v>39</v>
      </c>
      <c r="P371" s="404"/>
      <c r="Q371" s="2051"/>
      <c r="R371" s="367"/>
      <c r="S371" s="367"/>
      <c r="T371" s="367"/>
      <c r="U371" s="367"/>
      <c r="V371" s="367"/>
      <c r="W371" s="2056"/>
      <c r="X371" s="367"/>
      <c r="Y371" s="367"/>
      <c r="Z371" s="367"/>
      <c r="AA371" s="367"/>
      <c r="AB371" s="367"/>
      <c r="AC371" s="367"/>
      <c r="AD371" s="367"/>
      <c r="AE371" s="367"/>
    </row>
    <row r="372" spans="1:31" ht="12.6" customHeight="1">
      <c r="A372" s="912">
        <v>43606</v>
      </c>
      <c r="B372" s="2114">
        <v>43587</v>
      </c>
      <c r="C372" s="904">
        <v>43618</v>
      </c>
      <c r="D372" s="904">
        <v>43618</v>
      </c>
      <c r="E372" s="367" t="s">
        <v>3335</v>
      </c>
      <c r="F372" s="404" t="s">
        <v>12587</v>
      </c>
      <c r="G372" s="404" t="s">
        <v>15439</v>
      </c>
      <c r="H372" s="353" t="s">
        <v>12637</v>
      </c>
      <c r="I372" s="404"/>
      <c r="J372" s="665" t="s">
        <v>2042</v>
      </c>
      <c r="K372" s="2049"/>
      <c r="L372" s="613">
        <f t="shared" si="14"/>
        <v>19</v>
      </c>
      <c r="M372" s="1795">
        <f t="shared" si="15"/>
        <v>12</v>
      </c>
      <c r="N372" s="2050"/>
      <c r="O372" s="2050">
        <v>3</v>
      </c>
      <c r="P372" s="404"/>
      <c r="Q372" s="2083">
        <f>AVERAGE($L$148:$L$209)</f>
        <v>13.919354838709678</v>
      </c>
      <c r="R372" s="927">
        <f>COUNT($B$148:$B$209)</f>
        <v>62</v>
      </c>
      <c r="S372" s="927">
        <f>COUNTIF($E$148:$E$209,$S$1)</f>
        <v>49</v>
      </c>
      <c r="T372" s="927">
        <f>COUNTIF($E$148:$E$209,$T$1)</f>
        <v>13</v>
      </c>
      <c r="U372" s="927">
        <f>R372-S372-T372</f>
        <v>0</v>
      </c>
      <c r="V372" s="926"/>
      <c r="W372" s="2084">
        <f t="shared" ref="W372:AD372" si="17">COUNTIF($J$148:$J$209, W$1)</f>
        <v>12</v>
      </c>
      <c r="X372" s="2084">
        <f t="shared" si="17"/>
        <v>7</v>
      </c>
      <c r="Y372" s="2084">
        <f t="shared" si="17"/>
        <v>20</v>
      </c>
      <c r="Z372" s="2084">
        <f t="shared" si="17"/>
        <v>5</v>
      </c>
      <c r="AA372" s="2084">
        <f t="shared" si="17"/>
        <v>7</v>
      </c>
      <c r="AB372" s="2084">
        <f t="shared" si="17"/>
        <v>7</v>
      </c>
      <c r="AC372" s="2084">
        <f t="shared" si="17"/>
        <v>3</v>
      </c>
      <c r="AD372" s="2084">
        <f t="shared" si="17"/>
        <v>1</v>
      </c>
      <c r="AE372" s="729">
        <f>SUM(W372:AD372)</f>
        <v>62</v>
      </c>
    </row>
    <row r="373" spans="1:31" ht="12.6" customHeight="1">
      <c r="A373" s="903">
        <v>43529</v>
      </c>
      <c r="B373" s="910">
        <v>43497</v>
      </c>
      <c r="C373" s="904">
        <v>43525</v>
      </c>
      <c r="D373" s="907">
        <v>43525</v>
      </c>
      <c r="E373" s="367" t="s">
        <v>3334</v>
      </c>
      <c r="F373" s="404" t="s">
        <v>15440</v>
      </c>
      <c r="G373" s="404" t="s">
        <v>15441</v>
      </c>
      <c r="H373" s="353" t="s">
        <v>3660</v>
      </c>
      <c r="I373" s="404"/>
      <c r="J373" s="665" t="s">
        <v>2034</v>
      </c>
      <c r="K373" s="2049"/>
      <c r="L373" s="613">
        <f t="shared" si="14"/>
        <v>32</v>
      </c>
      <c r="M373" s="1795">
        <f t="shared" si="15"/>
        <v>21</v>
      </c>
      <c r="N373" s="404"/>
      <c r="O373" s="2050">
        <v>4</v>
      </c>
      <c r="P373" s="404"/>
      <c r="Q373" s="427"/>
      <c r="R373" s="427"/>
      <c r="S373" s="427"/>
      <c r="T373" s="427"/>
      <c r="U373" s="427"/>
      <c r="V373" s="427"/>
      <c r="W373" s="427"/>
      <c r="X373" s="427"/>
      <c r="Y373" s="427"/>
      <c r="Z373" s="427"/>
      <c r="AA373" s="427"/>
      <c r="AB373" s="427"/>
      <c r="AC373" s="427"/>
      <c r="AD373" s="427"/>
      <c r="AE373" s="427"/>
    </row>
    <row r="374" spans="1:31" ht="12.6" customHeight="1">
      <c r="A374" s="903">
        <v>43664</v>
      </c>
      <c r="B374" s="383">
        <v>43657</v>
      </c>
      <c r="C374" s="364">
        <v>43688</v>
      </c>
      <c r="D374" s="364">
        <v>43665</v>
      </c>
      <c r="E374" s="355" t="s">
        <v>3335</v>
      </c>
      <c r="F374" s="353" t="s">
        <v>13631</v>
      </c>
      <c r="G374" s="2115" t="s">
        <v>15442</v>
      </c>
      <c r="H374" s="22"/>
      <c r="I374" s="22"/>
      <c r="J374" s="353" t="s">
        <v>2042</v>
      </c>
      <c r="K374" s="353"/>
      <c r="L374" s="613">
        <f t="shared" si="14"/>
        <v>7</v>
      </c>
      <c r="M374" s="1795">
        <f t="shared" si="15"/>
        <v>4</v>
      </c>
      <c r="N374" s="2050"/>
      <c r="O374" s="2050">
        <v>24</v>
      </c>
      <c r="P374" s="353"/>
      <c r="Q374" s="355"/>
      <c r="R374" s="355"/>
      <c r="S374" s="355"/>
      <c r="T374" s="355"/>
      <c r="U374" s="355"/>
      <c r="V374" s="355"/>
      <c r="W374" s="355"/>
      <c r="X374" s="355"/>
      <c r="Y374" s="355"/>
      <c r="Z374" s="355"/>
      <c r="AA374" s="355"/>
      <c r="AB374" s="355"/>
      <c r="AC374" s="355"/>
      <c r="AD374" s="355"/>
      <c r="AE374" s="355"/>
    </row>
    <row r="375" spans="1:31" ht="12.6" customHeight="1">
      <c r="A375" s="26">
        <v>43731</v>
      </c>
      <c r="B375" s="1060">
        <v>43706</v>
      </c>
      <c r="C375" s="364">
        <v>43738</v>
      </c>
      <c r="D375" s="364">
        <v>43738</v>
      </c>
      <c r="E375" s="355" t="s">
        <v>3335</v>
      </c>
      <c r="F375" s="22" t="s">
        <v>13631</v>
      </c>
      <c r="G375" s="22" t="s">
        <v>15443</v>
      </c>
      <c r="H375" s="22"/>
      <c r="I375" s="22"/>
      <c r="J375" s="353" t="s">
        <v>2035</v>
      </c>
      <c r="K375" s="353" t="s">
        <v>2888</v>
      </c>
      <c r="L375" s="613">
        <f t="shared" si="14"/>
        <v>25</v>
      </c>
      <c r="M375" s="1795">
        <f t="shared" si="15"/>
        <v>16</v>
      </c>
      <c r="N375" s="2050"/>
      <c r="O375" s="2050">
        <v>66</v>
      </c>
      <c r="P375" s="404"/>
      <c r="Q375" s="2051"/>
      <c r="R375" s="367"/>
      <c r="S375" s="367"/>
      <c r="T375" s="367"/>
      <c r="U375" s="367"/>
      <c r="V375" s="367"/>
      <c r="W375" s="2052"/>
      <c r="X375" s="367"/>
      <c r="Y375" s="367"/>
      <c r="Z375" s="367"/>
      <c r="AA375" s="367"/>
      <c r="AB375" s="367"/>
      <c r="AC375" s="367"/>
      <c r="AD375" s="367"/>
      <c r="AE375" s="367"/>
    </row>
    <row r="376" spans="1:31" ht="12.6" customHeight="1">
      <c r="A376" s="906">
        <v>43552</v>
      </c>
      <c r="B376" s="377">
        <v>43544</v>
      </c>
      <c r="C376" s="364">
        <v>43552</v>
      </c>
      <c r="D376" s="364">
        <v>43575</v>
      </c>
      <c r="E376" s="355" t="s">
        <v>3334</v>
      </c>
      <c r="F376" s="353" t="s">
        <v>15444</v>
      </c>
      <c r="G376" s="353" t="s">
        <v>15445</v>
      </c>
      <c r="H376" s="353" t="s">
        <v>15446</v>
      </c>
      <c r="I376" s="353"/>
      <c r="J376" s="348" t="s">
        <v>3001</v>
      </c>
      <c r="K376" s="2049"/>
      <c r="L376" s="613">
        <f t="shared" si="14"/>
        <v>8</v>
      </c>
      <c r="M376" s="1795">
        <f t="shared" si="15"/>
        <v>5</v>
      </c>
      <c r="N376" s="2050"/>
      <c r="O376" s="2050">
        <v>51</v>
      </c>
      <c r="P376" s="404"/>
      <c r="Q376" s="353"/>
      <c r="R376" s="353"/>
      <c r="S376" s="353"/>
      <c r="T376" s="353"/>
      <c r="U376" s="353"/>
      <c r="V376" s="353"/>
      <c r="W376" s="353"/>
      <c r="X376" s="353"/>
      <c r="Y376" s="353"/>
      <c r="Z376" s="353"/>
      <c r="AA376" s="353"/>
      <c r="AB376" s="353"/>
      <c r="AC376" s="353"/>
      <c r="AD376" s="353"/>
      <c r="AE376" s="353"/>
    </row>
    <row r="377" spans="1:31" ht="12.6" customHeight="1">
      <c r="A377" s="903">
        <v>43536</v>
      </c>
      <c r="B377" s="913">
        <v>43525</v>
      </c>
      <c r="C377" s="904">
        <v>43535</v>
      </c>
      <c r="D377" s="904">
        <v>43553</v>
      </c>
      <c r="E377" s="427" t="s">
        <v>3334</v>
      </c>
      <c r="F377" s="404" t="s">
        <v>12381</v>
      </c>
      <c r="G377" s="404" t="s">
        <v>15447</v>
      </c>
      <c r="H377" s="353" t="s">
        <v>14952</v>
      </c>
      <c r="I377" s="404"/>
      <c r="J377" s="951" t="s">
        <v>3001</v>
      </c>
      <c r="K377" s="2049"/>
      <c r="L377" s="613">
        <f t="shared" si="14"/>
        <v>11</v>
      </c>
      <c r="M377" s="1795">
        <f t="shared" si="15"/>
        <v>6</v>
      </c>
      <c r="N377" s="2050"/>
      <c r="O377" s="2050">
        <v>1</v>
      </c>
      <c r="P377" s="2082" t="s">
        <v>3312</v>
      </c>
      <c r="Q377" s="353"/>
      <c r="R377" s="353"/>
      <c r="S377" s="353"/>
      <c r="T377" s="353"/>
      <c r="U377" s="353"/>
      <c r="V377" s="353"/>
      <c r="W377" s="353"/>
      <c r="X377" s="353"/>
      <c r="Y377" s="353"/>
      <c r="Z377" s="353"/>
      <c r="AA377" s="353"/>
      <c r="AB377" s="353"/>
      <c r="AC377" s="353"/>
      <c r="AD377" s="353"/>
      <c r="AE377" s="353"/>
    </row>
    <row r="378" spans="1:31" ht="12.6" customHeight="1">
      <c r="A378" s="954">
        <v>43481</v>
      </c>
      <c r="B378" s="2053">
        <v>43467</v>
      </c>
      <c r="C378" s="907">
        <v>43490</v>
      </c>
      <c r="D378" s="907">
        <v>43498</v>
      </c>
      <c r="E378" s="427" t="s">
        <v>3334</v>
      </c>
      <c r="F378" s="421" t="s">
        <v>15448</v>
      </c>
      <c r="G378" s="421" t="s">
        <v>15449</v>
      </c>
      <c r="H378" s="424"/>
      <c r="I378" s="421"/>
      <c r="J378" s="909" t="s">
        <v>2034</v>
      </c>
      <c r="K378" s="2071"/>
      <c r="L378" s="613">
        <f t="shared" si="14"/>
        <v>14</v>
      </c>
      <c r="M378" s="1795">
        <f t="shared" si="15"/>
        <v>9</v>
      </c>
      <c r="N378" s="2050"/>
      <c r="O378" s="2050">
        <v>4</v>
      </c>
      <c r="P378" s="421"/>
      <c r="Q378" s="2051"/>
      <c r="R378" s="367"/>
      <c r="S378" s="367"/>
      <c r="T378" s="367"/>
      <c r="U378" s="367"/>
      <c r="V378" s="367"/>
      <c r="W378" s="2056"/>
      <c r="X378" s="367"/>
      <c r="Y378" s="367"/>
      <c r="Z378" s="367"/>
      <c r="AA378" s="367"/>
      <c r="AB378" s="367"/>
      <c r="AC378" s="367"/>
      <c r="AD378" s="367"/>
      <c r="AE378" s="367"/>
    </row>
    <row r="379" spans="1:31" ht="12.6" customHeight="1">
      <c r="A379" s="905">
        <v>43578</v>
      </c>
      <c r="B379" s="377">
        <v>43546</v>
      </c>
      <c r="C379" s="364">
        <v>43578</v>
      </c>
      <c r="D379" s="1397">
        <v>43578</v>
      </c>
      <c r="E379" s="355" t="s">
        <v>3335</v>
      </c>
      <c r="F379" s="353" t="s">
        <v>15450</v>
      </c>
      <c r="G379" s="22" t="s">
        <v>15451</v>
      </c>
      <c r="H379" s="22" t="s">
        <v>12620</v>
      </c>
      <c r="I379" s="353"/>
      <c r="J379" s="8" t="s">
        <v>2035</v>
      </c>
      <c r="K379" s="353"/>
      <c r="L379" s="613">
        <f t="shared" si="14"/>
        <v>32</v>
      </c>
      <c r="M379" s="1795">
        <f t="shared" si="15"/>
        <v>21</v>
      </c>
      <c r="N379" s="2050"/>
      <c r="O379" s="2050">
        <v>57</v>
      </c>
      <c r="P379" s="353"/>
      <c r="Q379" s="2051"/>
      <c r="R379" s="367"/>
      <c r="S379" s="367"/>
      <c r="T379" s="367"/>
      <c r="U379" s="367"/>
      <c r="V379" s="367"/>
      <c r="W379" s="2056"/>
      <c r="X379" s="367"/>
      <c r="Y379" s="367"/>
      <c r="Z379" s="367"/>
      <c r="AA379" s="367"/>
      <c r="AB379" s="367"/>
      <c r="AC379" s="367"/>
      <c r="AD379" s="367"/>
      <c r="AE379" s="367"/>
    </row>
    <row r="380" spans="1:31" ht="12.6" customHeight="1">
      <c r="A380" s="903">
        <v>43573</v>
      </c>
      <c r="B380" s="1050">
        <v>43563</v>
      </c>
      <c r="C380" s="364">
        <v>43572</v>
      </c>
      <c r="D380" s="364">
        <v>43597</v>
      </c>
      <c r="E380" s="355" t="s">
        <v>3335</v>
      </c>
      <c r="F380" s="353" t="s">
        <v>5516</v>
      </c>
      <c r="G380" s="22" t="s">
        <v>15452</v>
      </c>
      <c r="H380" s="22"/>
      <c r="I380" s="22" t="s">
        <v>3001</v>
      </c>
      <c r="J380" s="348" t="s">
        <v>2035</v>
      </c>
      <c r="K380" s="2049"/>
      <c r="L380" s="613">
        <f t="shared" si="14"/>
        <v>10</v>
      </c>
      <c r="M380" s="1795">
        <f t="shared" si="15"/>
        <v>7</v>
      </c>
      <c r="N380" s="2050"/>
      <c r="O380" s="2050">
        <v>27</v>
      </c>
      <c r="P380" s="404"/>
      <c r="Q380" s="2051"/>
      <c r="R380" s="367"/>
      <c r="S380" s="367"/>
      <c r="T380" s="367"/>
      <c r="U380" s="367"/>
      <c r="V380" s="367"/>
      <c r="W380" s="2056"/>
      <c r="X380" s="367"/>
      <c r="Y380" s="367"/>
      <c r="Z380" s="367"/>
      <c r="AA380" s="367"/>
      <c r="AB380" s="367"/>
      <c r="AC380" s="367"/>
      <c r="AD380" s="367"/>
      <c r="AE380" s="367"/>
    </row>
    <row r="381" spans="1:31" ht="12.6" customHeight="1">
      <c r="A381" s="906">
        <v>43691</v>
      </c>
      <c r="B381" s="383">
        <v>43677</v>
      </c>
      <c r="C381" s="364">
        <v>43708</v>
      </c>
      <c r="D381" s="364">
        <v>43708</v>
      </c>
      <c r="E381" s="355" t="s">
        <v>3335</v>
      </c>
      <c r="F381" s="353" t="s">
        <v>5516</v>
      </c>
      <c r="G381" s="353" t="s">
        <v>15453</v>
      </c>
      <c r="H381" s="353" t="s">
        <v>15454</v>
      </c>
      <c r="I381" s="353" t="s">
        <v>2034</v>
      </c>
      <c r="J381" s="353" t="s">
        <v>2035</v>
      </c>
      <c r="K381" s="353"/>
      <c r="L381" s="613">
        <f t="shared" si="14"/>
        <v>14</v>
      </c>
      <c r="M381" s="1795">
        <f t="shared" si="15"/>
        <v>9</v>
      </c>
      <c r="N381" s="2050"/>
      <c r="O381" s="2050">
        <v>69</v>
      </c>
      <c r="P381" s="353"/>
      <c r="Q381" s="353"/>
      <c r="R381" s="353"/>
      <c r="S381" s="353"/>
      <c r="T381" s="353"/>
      <c r="U381" s="353"/>
      <c r="V381" s="353"/>
      <c r="W381" s="353"/>
      <c r="X381" s="353"/>
      <c r="Y381" s="353"/>
      <c r="Z381" s="353"/>
      <c r="AA381" s="353"/>
      <c r="AB381" s="353"/>
      <c r="AC381" s="353"/>
      <c r="AD381" s="353"/>
      <c r="AE381" s="353"/>
    </row>
    <row r="382" spans="1:31" ht="12.6" customHeight="1">
      <c r="A382" s="903">
        <v>43692</v>
      </c>
      <c r="B382" s="384">
        <v>43683</v>
      </c>
      <c r="C382" s="364">
        <v>43702</v>
      </c>
      <c r="D382" s="364">
        <v>43702</v>
      </c>
      <c r="E382" s="355" t="s">
        <v>3334</v>
      </c>
      <c r="F382" s="353" t="s">
        <v>5516</v>
      </c>
      <c r="G382" s="353" t="s">
        <v>15455</v>
      </c>
      <c r="H382" s="353"/>
      <c r="I382" s="353" t="s">
        <v>3001</v>
      </c>
      <c r="J382" s="353" t="s">
        <v>2035</v>
      </c>
      <c r="K382" s="353"/>
      <c r="L382" s="613">
        <f t="shared" si="14"/>
        <v>9</v>
      </c>
      <c r="M382" s="1795">
        <f t="shared" si="15"/>
        <v>6</v>
      </c>
      <c r="N382" s="2050"/>
      <c r="O382" s="2050">
        <v>13</v>
      </c>
      <c r="P382" s="353"/>
      <c r="Q382" s="353"/>
      <c r="R382" s="353"/>
      <c r="S382" s="353"/>
      <c r="T382" s="353"/>
      <c r="U382" s="353"/>
      <c r="V382" s="353"/>
      <c r="W382" s="353"/>
      <c r="X382" s="353"/>
      <c r="Y382" s="353"/>
      <c r="Z382" s="353"/>
      <c r="AA382" s="353"/>
      <c r="AB382" s="353"/>
      <c r="AC382" s="353"/>
      <c r="AD382" s="353"/>
      <c r="AE382" s="353"/>
    </row>
    <row r="383" spans="1:31" ht="12.6" customHeight="1">
      <c r="A383" s="903">
        <v>43692</v>
      </c>
      <c r="B383" s="2064">
        <v>43691</v>
      </c>
      <c r="C383" s="905">
        <v>43702</v>
      </c>
      <c r="D383" s="905">
        <v>43702</v>
      </c>
      <c r="E383" s="367" t="s">
        <v>3334</v>
      </c>
      <c r="F383" s="404" t="s">
        <v>5516</v>
      </c>
      <c r="G383" s="404" t="s">
        <v>15456</v>
      </c>
      <c r="H383" s="353"/>
      <c r="I383" s="404" t="s">
        <v>3001</v>
      </c>
      <c r="J383" s="665" t="s">
        <v>2035</v>
      </c>
      <c r="K383" s="2049"/>
      <c r="L383" s="613">
        <f t="shared" si="14"/>
        <v>1</v>
      </c>
      <c r="M383" s="1795">
        <f t="shared" si="15"/>
        <v>0</v>
      </c>
      <c r="O383" s="2050">
        <v>14</v>
      </c>
      <c r="P383" s="404"/>
      <c r="Q383" s="355"/>
      <c r="R383" s="355"/>
      <c r="S383" s="355"/>
      <c r="T383" s="355"/>
      <c r="U383" s="355"/>
      <c r="V383" s="355"/>
      <c r="W383" s="355"/>
      <c r="X383" s="355"/>
      <c r="Y383" s="355"/>
      <c r="Z383" s="355"/>
      <c r="AA383" s="355"/>
      <c r="AB383" s="355"/>
      <c r="AC383" s="355"/>
      <c r="AD383" s="355"/>
      <c r="AE383" s="355"/>
    </row>
    <row r="384" spans="1:31" ht="12.6" customHeight="1">
      <c r="A384" s="903">
        <v>43671</v>
      </c>
      <c r="B384" s="381">
        <v>43641</v>
      </c>
      <c r="C384" s="364">
        <v>43671</v>
      </c>
      <c r="D384" s="376">
        <v>43671</v>
      </c>
      <c r="E384" s="355" t="s">
        <v>3335</v>
      </c>
      <c r="F384" s="353" t="s">
        <v>5516</v>
      </c>
      <c r="G384" s="353" t="s">
        <v>15457</v>
      </c>
      <c r="H384" s="353"/>
      <c r="I384" s="353" t="s">
        <v>15458</v>
      </c>
      <c r="J384" s="353" t="s">
        <v>2035</v>
      </c>
      <c r="K384" s="353"/>
      <c r="L384" s="613">
        <f t="shared" si="14"/>
        <v>30</v>
      </c>
      <c r="M384" s="1795">
        <f t="shared" si="15"/>
        <v>21</v>
      </c>
      <c r="N384" s="353"/>
      <c r="O384" s="2050">
        <v>82</v>
      </c>
      <c r="P384" s="2"/>
      <c r="Q384" s="367"/>
      <c r="R384" s="367"/>
      <c r="S384" s="367"/>
      <c r="T384" s="367"/>
      <c r="U384" s="367"/>
      <c r="V384" s="367"/>
      <c r="W384" s="367"/>
      <c r="X384" s="367"/>
      <c r="Y384" s="367"/>
      <c r="Z384" s="367"/>
      <c r="AA384" s="367"/>
      <c r="AB384" s="367"/>
      <c r="AC384" s="367"/>
      <c r="AD384" s="367"/>
      <c r="AE384" s="367"/>
    </row>
    <row r="385" spans="1:21" ht="12.6" customHeight="1">
      <c r="A385" s="364">
        <v>43581</v>
      </c>
      <c r="B385" s="1050">
        <v>43566</v>
      </c>
      <c r="C385" s="364">
        <v>43581</v>
      </c>
      <c r="D385" s="364">
        <v>43581</v>
      </c>
      <c r="E385" s="355" t="s">
        <v>3335</v>
      </c>
      <c r="F385" s="353" t="s">
        <v>5516</v>
      </c>
      <c r="G385" s="22" t="s">
        <v>15459</v>
      </c>
      <c r="H385" s="22"/>
      <c r="I385" s="22"/>
      <c r="J385" s="348" t="s">
        <v>2035</v>
      </c>
      <c r="K385" s="348"/>
      <c r="L385" s="613">
        <f t="shared" si="14"/>
        <v>15</v>
      </c>
      <c r="M385" s="1795">
        <f t="shared" si="15"/>
        <v>10</v>
      </c>
      <c r="N385" s="353"/>
      <c r="O385" s="2050">
        <v>40</v>
      </c>
      <c r="P385" s="404"/>
      <c r="Q385" s="2051"/>
      <c r="R385" s="367"/>
      <c r="S385" s="367"/>
      <c r="T385" s="367"/>
      <c r="U385" s="367"/>
    </row>
    <row r="386" spans="1:21" ht="12.6" customHeight="1">
      <c r="A386" s="906">
        <v>43662</v>
      </c>
      <c r="B386" s="383">
        <v>43661</v>
      </c>
      <c r="C386" s="364">
        <v>43692</v>
      </c>
      <c r="D386" s="364">
        <v>43692</v>
      </c>
      <c r="E386" s="355" t="s">
        <v>3334</v>
      </c>
      <c r="F386" s="353" t="s">
        <v>15460</v>
      </c>
      <c r="G386" s="353" t="s">
        <v>15461</v>
      </c>
      <c r="H386" s="353" t="s">
        <v>15462</v>
      </c>
      <c r="I386" s="353"/>
      <c r="J386" s="353" t="s">
        <v>2035</v>
      </c>
      <c r="K386" s="2049"/>
      <c r="L386" s="613">
        <f t="shared" ref="L386:L449" si="18">(A386-B386)</f>
        <v>1</v>
      </c>
      <c r="M386" s="1795">
        <f t="shared" ref="M386:M449" si="19">NETWORKDAYS(B386,A386,A386:B386)</f>
        <v>0</v>
      </c>
      <c r="N386" s="2050"/>
      <c r="O386" s="2050">
        <v>16</v>
      </c>
      <c r="P386" s="404"/>
      <c r="Q386" s="2051"/>
      <c r="R386" s="367"/>
      <c r="S386" s="367"/>
      <c r="T386" s="367"/>
      <c r="U386" s="367"/>
    </row>
    <row r="387" spans="1:21" ht="12.6" customHeight="1">
      <c r="A387" s="906">
        <v>43662</v>
      </c>
      <c r="B387" s="381">
        <v>43642</v>
      </c>
      <c r="C387" s="364">
        <v>43671</v>
      </c>
      <c r="D387" s="364">
        <v>43671</v>
      </c>
      <c r="E387" s="355" t="s">
        <v>3334</v>
      </c>
      <c r="F387" s="353" t="s">
        <v>15460</v>
      </c>
      <c r="G387" s="353" t="s">
        <v>15463</v>
      </c>
      <c r="H387" s="353"/>
      <c r="I387" s="353"/>
      <c r="J387" s="353" t="s">
        <v>2035</v>
      </c>
      <c r="K387" s="353" t="s">
        <v>12427</v>
      </c>
      <c r="L387" s="613">
        <f t="shared" si="18"/>
        <v>20</v>
      </c>
      <c r="M387" s="1795">
        <f t="shared" si="19"/>
        <v>13</v>
      </c>
      <c r="N387" s="353"/>
      <c r="O387" s="2050">
        <v>75</v>
      </c>
      <c r="P387" s="404"/>
      <c r="Q387" s="2051"/>
      <c r="R387" s="367"/>
      <c r="S387" s="367"/>
      <c r="T387" s="367"/>
      <c r="U387" s="367"/>
    </row>
    <row r="388" spans="1:21" ht="12.6" customHeight="1">
      <c r="A388" s="906">
        <v>43692</v>
      </c>
      <c r="B388" s="383">
        <v>43670</v>
      </c>
      <c r="C388" s="364">
        <v>43701</v>
      </c>
      <c r="D388" s="364">
        <v>43701</v>
      </c>
      <c r="E388" s="355" t="s">
        <v>3334</v>
      </c>
      <c r="F388" s="353" t="s">
        <v>15464</v>
      </c>
      <c r="G388" s="22" t="s">
        <v>15465</v>
      </c>
      <c r="H388" s="22" t="s">
        <v>15466</v>
      </c>
      <c r="I388" s="22" t="s">
        <v>3001</v>
      </c>
      <c r="J388" s="353" t="s">
        <v>2035</v>
      </c>
      <c r="K388" s="353"/>
      <c r="L388" s="613">
        <f t="shared" si="18"/>
        <v>22</v>
      </c>
      <c r="M388" s="1795">
        <f t="shared" si="19"/>
        <v>15</v>
      </c>
      <c r="N388" s="2050"/>
      <c r="O388" s="2050">
        <v>71</v>
      </c>
      <c r="P388" s="353"/>
      <c r="Q388" s="353"/>
      <c r="R388" s="353"/>
      <c r="S388" s="353"/>
      <c r="T388" s="353"/>
      <c r="U388" s="353"/>
    </row>
    <row r="389" spans="1:21" ht="12.6" customHeight="1">
      <c r="A389" s="26">
        <v>43714</v>
      </c>
      <c r="B389" s="384">
        <v>43699</v>
      </c>
      <c r="C389" s="364">
        <v>43714</v>
      </c>
      <c r="D389" s="932">
        <v>43730</v>
      </c>
      <c r="E389" s="355" t="s">
        <v>3335</v>
      </c>
      <c r="F389" s="22" t="s">
        <v>15467</v>
      </c>
      <c r="G389" s="22" t="s">
        <v>15468</v>
      </c>
      <c r="H389" s="22"/>
      <c r="I389" s="22"/>
      <c r="J389" s="353" t="s">
        <v>2034</v>
      </c>
      <c r="K389" s="353" t="s">
        <v>2888</v>
      </c>
      <c r="L389" s="613">
        <f t="shared" si="18"/>
        <v>15</v>
      </c>
      <c r="M389" s="1795">
        <f t="shared" si="19"/>
        <v>10</v>
      </c>
      <c r="N389" s="2050"/>
      <c r="O389" s="2050">
        <v>62</v>
      </c>
      <c r="P389" s="404"/>
      <c r="Q389" s="2051"/>
      <c r="R389" s="367"/>
      <c r="S389" s="367"/>
      <c r="T389" s="367"/>
      <c r="U389" s="367"/>
    </row>
    <row r="390" spans="1:21" ht="12.6" customHeight="1">
      <c r="A390" s="903">
        <v>43599</v>
      </c>
      <c r="B390" s="717">
        <v>43592</v>
      </c>
      <c r="C390" s="364">
        <v>43595</v>
      </c>
      <c r="D390" s="364">
        <v>43595</v>
      </c>
      <c r="E390" s="355" t="s">
        <v>3335</v>
      </c>
      <c r="F390" s="353" t="s">
        <v>4260</v>
      </c>
      <c r="G390" s="22" t="s">
        <v>15469</v>
      </c>
      <c r="H390" s="22"/>
      <c r="I390" s="22"/>
      <c r="J390" s="348" t="s">
        <v>3001</v>
      </c>
      <c r="K390" s="353" t="s">
        <v>12427</v>
      </c>
      <c r="L390" s="613">
        <f t="shared" si="18"/>
        <v>7</v>
      </c>
      <c r="M390" s="1795">
        <f t="shared" si="19"/>
        <v>4</v>
      </c>
      <c r="N390" s="2050"/>
      <c r="O390" s="2050">
        <v>9</v>
      </c>
      <c r="P390" s="404"/>
      <c r="Q390" s="2051"/>
      <c r="R390" s="367"/>
      <c r="S390" s="367"/>
      <c r="T390" s="367"/>
      <c r="U390" s="367"/>
    </row>
    <row r="391" spans="1:21" ht="12.6" customHeight="1">
      <c r="A391" s="903">
        <v>43654</v>
      </c>
      <c r="B391" s="381">
        <v>43637</v>
      </c>
      <c r="C391" s="364">
        <v>43657</v>
      </c>
      <c r="D391" s="364">
        <v>43673</v>
      </c>
      <c r="E391" s="355" t="s">
        <v>3335</v>
      </c>
      <c r="F391" s="353" t="s">
        <v>4260</v>
      </c>
      <c r="G391" s="22" t="s">
        <v>15470</v>
      </c>
      <c r="H391" s="22" t="s">
        <v>12620</v>
      </c>
      <c r="I391" s="22"/>
      <c r="J391" s="353" t="s">
        <v>3001</v>
      </c>
      <c r="K391" s="2049"/>
      <c r="L391" s="613">
        <f t="shared" si="18"/>
        <v>17</v>
      </c>
      <c r="M391" s="1795">
        <f t="shared" si="19"/>
        <v>10</v>
      </c>
      <c r="N391" s="2050"/>
      <c r="O391" s="2050">
        <v>64</v>
      </c>
      <c r="P391" s="404"/>
      <c r="Q391" s="2051"/>
      <c r="R391" s="367"/>
      <c r="S391" s="367"/>
      <c r="T391" s="367"/>
      <c r="U391" s="367"/>
    </row>
    <row r="392" spans="1:21" ht="12.6" customHeight="1">
      <c r="A392" s="903">
        <v>43697</v>
      </c>
      <c r="B392" s="384">
        <v>43692</v>
      </c>
      <c r="C392" s="364">
        <v>43697</v>
      </c>
      <c r="D392" s="364">
        <v>43697</v>
      </c>
      <c r="E392" s="355" t="s">
        <v>3335</v>
      </c>
      <c r="F392" s="353" t="s">
        <v>4260</v>
      </c>
      <c r="G392" s="22" t="s">
        <v>15471</v>
      </c>
      <c r="H392" s="22"/>
      <c r="I392" s="22"/>
      <c r="J392" s="353" t="s">
        <v>2039</v>
      </c>
      <c r="K392" s="353"/>
      <c r="L392" s="730">
        <f t="shared" si="18"/>
        <v>5</v>
      </c>
      <c r="M392" s="2066">
        <f t="shared" si="19"/>
        <v>2</v>
      </c>
      <c r="N392" s="353"/>
      <c r="O392" s="2050">
        <v>29</v>
      </c>
      <c r="P392" s="353"/>
      <c r="Q392" s="355"/>
      <c r="R392" s="355"/>
      <c r="S392" s="355"/>
      <c r="T392" s="355"/>
      <c r="U392" s="355"/>
    </row>
    <row r="393" spans="1:21" ht="15" customHeight="1">
      <c r="A393" s="903">
        <v>43703</v>
      </c>
      <c r="B393" s="384">
        <v>43700</v>
      </c>
      <c r="C393" s="364">
        <v>43703</v>
      </c>
      <c r="D393" s="364">
        <v>43703</v>
      </c>
      <c r="E393" s="355" t="s">
        <v>3335</v>
      </c>
      <c r="F393" s="353" t="s">
        <v>4260</v>
      </c>
      <c r="G393" s="22" t="s">
        <v>15472</v>
      </c>
      <c r="H393" s="22"/>
      <c r="I393" s="22"/>
      <c r="J393" s="353" t="s">
        <v>2039</v>
      </c>
      <c r="K393" s="353" t="s">
        <v>2036</v>
      </c>
      <c r="L393" s="613">
        <f t="shared" si="18"/>
        <v>3</v>
      </c>
      <c r="M393" s="1795">
        <f t="shared" si="19"/>
        <v>0</v>
      </c>
      <c r="N393" s="2050"/>
      <c r="O393" s="2050">
        <v>36</v>
      </c>
      <c r="P393" s="353"/>
      <c r="Q393" s="13"/>
      <c r="R393" s="13"/>
      <c r="S393" s="13"/>
      <c r="T393" s="13"/>
      <c r="U393" s="13"/>
    </row>
    <row r="394" spans="1:21" ht="12.6" customHeight="1">
      <c r="A394" s="903">
        <v>43579</v>
      </c>
      <c r="B394" s="377">
        <v>43550</v>
      </c>
      <c r="C394" s="364">
        <v>43582</v>
      </c>
      <c r="D394" s="364">
        <v>43582</v>
      </c>
      <c r="E394" s="355" t="s">
        <v>3334</v>
      </c>
      <c r="F394" s="353" t="s">
        <v>15473</v>
      </c>
      <c r="G394" s="22" t="s">
        <v>15474</v>
      </c>
      <c r="H394" s="22"/>
      <c r="I394" s="22"/>
      <c r="J394" s="348" t="s">
        <v>2033</v>
      </c>
      <c r="K394" s="353"/>
      <c r="L394" s="613">
        <f t="shared" si="18"/>
        <v>29</v>
      </c>
      <c r="M394" s="1795">
        <f t="shared" si="19"/>
        <v>20</v>
      </c>
      <c r="N394" s="2050"/>
      <c r="O394" s="2050">
        <v>61</v>
      </c>
      <c r="P394" s="353"/>
      <c r="Q394" s="2072"/>
      <c r="R394" s="427"/>
      <c r="S394" s="427"/>
      <c r="T394" s="427"/>
      <c r="U394" s="427"/>
    </row>
    <row r="395" spans="1:21" ht="12.6" customHeight="1">
      <c r="A395" s="903">
        <v>43494</v>
      </c>
      <c r="B395" s="2053">
        <v>43475</v>
      </c>
      <c r="C395" s="904">
        <v>43490</v>
      </c>
      <c r="D395" s="904">
        <v>43490</v>
      </c>
      <c r="E395" s="367" t="s">
        <v>3334</v>
      </c>
      <c r="F395" s="404" t="s">
        <v>15473</v>
      </c>
      <c r="G395" s="404" t="s">
        <v>15475</v>
      </c>
      <c r="H395" s="353"/>
      <c r="I395" s="404" t="s">
        <v>2888</v>
      </c>
      <c r="J395" s="951" t="s">
        <v>2033</v>
      </c>
      <c r="K395" s="2049"/>
      <c r="L395" s="613">
        <f t="shared" si="18"/>
        <v>19</v>
      </c>
      <c r="M395" s="1795">
        <f t="shared" si="19"/>
        <v>12</v>
      </c>
      <c r="N395" s="2050"/>
      <c r="O395" s="2050">
        <v>24</v>
      </c>
      <c r="P395" s="404"/>
      <c r="Q395" s="2051"/>
      <c r="R395" s="367"/>
      <c r="S395" s="367"/>
      <c r="T395" s="367"/>
      <c r="U395" s="367"/>
    </row>
    <row r="396" spans="1:21" ht="12.6" customHeight="1">
      <c r="A396" s="906">
        <v>43609</v>
      </c>
      <c r="B396" s="716">
        <v>43581</v>
      </c>
      <c r="C396" s="364">
        <v>43612</v>
      </c>
      <c r="D396" s="364">
        <v>43612</v>
      </c>
      <c r="E396" s="355" t="s">
        <v>3335</v>
      </c>
      <c r="F396" s="353" t="s">
        <v>15476</v>
      </c>
      <c r="G396" s="353" t="s">
        <v>15477</v>
      </c>
      <c r="H396" s="353"/>
      <c r="I396" s="353"/>
      <c r="J396" s="348" t="s">
        <v>2969</v>
      </c>
      <c r="K396" s="353"/>
      <c r="L396" s="613">
        <f t="shared" si="18"/>
        <v>28</v>
      </c>
      <c r="M396" s="1795">
        <f t="shared" si="19"/>
        <v>19</v>
      </c>
      <c r="N396" s="353"/>
      <c r="O396" s="2050">
        <v>66</v>
      </c>
      <c r="P396" s="404"/>
      <c r="Q396" s="367"/>
      <c r="R396" s="367"/>
      <c r="S396" s="367"/>
      <c r="T396" s="367"/>
      <c r="U396" s="367"/>
    </row>
    <row r="397" spans="1:21" ht="12.6" customHeight="1">
      <c r="A397" s="903">
        <v>43594</v>
      </c>
      <c r="B397" s="1050">
        <v>43566</v>
      </c>
      <c r="C397" s="364">
        <v>43596</v>
      </c>
      <c r="D397" s="364">
        <v>43596</v>
      </c>
      <c r="E397" s="355" t="s">
        <v>3334</v>
      </c>
      <c r="F397" s="353" t="s">
        <v>15478</v>
      </c>
      <c r="G397" s="353" t="s">
        <v>15479</v>
      </c>
      <c r="H397" s="353"/>
      <c r="I397" s="353"/>
      <c r="J397" s="348" t="s">
        <v>3001</v>
      </c>
      <c r="K397" s="2049"/>
      <c r="L397" s="613">
        <f t="shared" si="18"/>
        <v>28</v>
      </c>
      <c r="M397" s="1795">
        <f t="shared" si="19"/>
        <v>19</v>
      </c>
      <c r="N397" s="2050"/>
      <c r="O397" s="2050">
        <v>37</v>
      </c>
      <c r="P397" s="404"/>
      <c r="Q397" s="2"/>
      <c r="R397" s="2"/>
      <c r="S397" s="2"/>
      <c r="T397" s="2"/>
      <c r="U397" s="2"/>
    </row>
    <row r="398" spans="1:21" ht="12.6" customHeight="1">
      <c r="A398" s="903">
        <v>43696</v>
      </c>
      <c r="B398" s="384">
        <v>43683</v>
      </c>
      <c r="C398" s="364">
        <v>43714</v>
      </c>
      <c r="D398" s="364">
        <v>43714</v>
      </c>
      <c r="E398" s="355" t="s">
        <v>3334</v>
      </c>
      <c r="F398" s="353" t="s">
        <v>15480</v>
      </c>
      <c r="G398" s="22" t="s">
        <v>15481</v>
      </c>
      <c r="H398" s="22"/>
      <c r="I398" s="22"/>
      <c r="J398" s="353" t="s">
        <v>2035</v>
      </c>
      <c r="K398" s="2049"/>
      <c r="L398" s="613">
        <f t="shared" si="18"/>
        <v>13</v>
      </c>
      <c r="M398" s="1795">
        <f t="shared" si="19"/>
        <v>8</v>
      </c>
      <c r="N398" s="2050"/>
      <c r="O398" s="2050">
        <v>23</v>
      </c>
      <c r="P398" s="404"/>
      <c r="Q398" s="355"/>
      <c r="R398" s="355"/>
      <c r="S398" s="355"/>
      <c r="T398" s="355"/>
      <c r="U398" s="355"/>
    </row>
    <row r="399" spans="1:21" ht="12.6" customHeight="1">
      <c r="A399" s="903">
        <v>43693</v>
      </c>
      <c r="B399" s="384">
        <v>43689</v>
      </c>
      <c r="C399" s="364">
        <v>43703</v>
      </c>
      <c r="D399" s="364">
        <v>43703</v>
      </c>
      <c r="E399" s="355" t="s">
        <v>3334</v>
      </c>
      <c r="F399" s="353" t="s">
        <v>15482</v>
      </c>
      <c r="G399" s="353" t="s">
        <v>15483</v>
      </c>
      <c r="H399" s="353"/>
      <c r="I399" s="353"/>
      <c r="J399" s="353" t="s">
        <v>2033</v>
      </c>
      <c r="K399" s="353" t="s">
        <v>2888</v>
      </c>
      <c r="L399" s="613">
        <f t="shared" si="18"/>
        <v>4</v>
      </c>
      <c r="M399" s="1795">
        <f t="shared" si="19"/>
        <v>3</v>
      </c>
      <c r="N399" s="2050"/>
      <c r="O399" s="2050">
        <v>15</v>
      </c>
      <c r="P399" s="353"/>
      <c r="Q399" s="2051"/>
      <c r="R399" s="367"/>
      <c r="S399" s="367"/>
      <c r="T399" s="367"/>
      <c r="U399" s="367"/>
    </row>
    <row r="400" spans="1:21" ht="12.6" customHeight="1">
      <c r="A400" s="906">
        <v>43619</v>
      </c>
      <c r="B400" s="717">
        <v>43605</v>
      </c>
      <c r="C400" s="364">
        <v>43619</v>
      </c>
      <c r="D400" s="364">
        <v>43636</v>
      </c>
      <c r="E400" s="355" t="s">
        <v>3335</v>
      </c>
      <c r="F400" s="353" t="s">
        <v>15484</v>
      </c>
      <c r="G400" s="22" t="s">
        <v>15485</v>
      </c>
      <c r="H400" s="22"/>
      <c r="I400" s="22"/>
      <c r="J400" s="348" t="s">
        <v>2035</v>
      </c>
      <c r="K400" s="2049"/>
      <c r="L400" s="613">
        <f t="shared" si="18"/>
        <v>14</v>
      </c>
      <c r="M400" s="1795">
        <f t="shared" si="19"/>
        <v>9</v>
      </c>
      <c r="N400" s="2050"/>
      <c r="O400" s="2050">
        <v>36</v>
      </c>
      <c r="P400" s="404"/>
      <c r="Q400" s="2051"/>
      <c r="R400" s="367"/>
      <c r="S400" s="367"/>
      <c r="T400" s="367"/>
      <c r="U400" s="367"/>
    </row>
    <row r="401" spans="1:21" ht="12.6" customHeight="1">
      <c r="A401" s="903">
        <v>43556</v>
      </c>
      <c r="B401" s="377">
        <v>43552</v>
      </c>
      <c r="C401" s="364">
        <v>43583</v>
      </c>
      <c r="D401" s="364">
        <v>43583</v>
      </c>
      <c r="E401" s="355" t="s">
        <v>3335</v>
      </c>
      <c r="F401" s="353" t="s">
        <v>12532</v>
      </c>
      <c r="G401" s="353" t="s">
        <v>15486</v>
      </c>
      <c r="H401" s="353" t="s">
        <v>12620</v>
      </c>
      <c r="I401" s="353"/>
      <c r="J401" s="348" t="s">
        <v>3001</v>
      </c>
      <c r="K401" s="353"/>
      <c r="L401" s="613">
        <f t="shared" si="18"/>
        <v>4</v>
      </c>
      <c r="M401" s="1795">
        <f t="shared" si="19"/>
        <v>1</v>
      </c>
      <c r="N401" s="353"/>
      <c r="O401" s="2050">
        <v>70</v>
      </c>
      <c r="P401" s="404"/>
      <c r="Q401" s="353"/>
      <c r="R401" s="353"/>
      <c r="S401" s="353"/>
      <c r="T401" s="353"/>
      <c r="U401" s="353"/>
    </row>
    <row r="402" spans="1:21" ht="12.6" customHeight="1">
      <c r="A402" s="906">
        <v>43566</v>
      </c>
      <c r="B402" s="1050">
        <v>43557</v>
      </c>
      <c r="C402" s="364">
        <v>43588</v>
      </c>
      <c r="D402" s="932">
        <v>43588</v>
      </c>
      <c r="E402" s="355" t="s">
        <v>3335</v>
      </c>
      <c r="F402" s="353" t="s">
        <v>12532</v>
      </c>
      <c r="G402" s="353" t="s">
        <v>15487</v>
      </c>
      <c r="H402" s="353"/>
      <c r="I402" s="353"/>
      <c r="J402" s="348" t="s">
        <v>2035</v>
      </c>
      <c r="K402" s="2049"/>
      <c r="L402" s="613">
        <f t="shared" si="18"/>
        <v>9</v>
      </c>
      <c r="M402" s="1795">
        <f t="shared" si="19"/>
        <v>6</v>
      </c>
      <c r="N402" s="353"/>
      <c r="O402" s="2050">
        <v>6</v>
      </c>
      <c r="P402" s="404"/>
      <c r="Q402" s="2051"/>
      <c r="R402" s="367"/>
      <c r="S402" s="367"/>
      <c r="T402" s="367"/>
      <c r="U402" s="367"/>
    </row>
    <row r="403" spans="1:21" ht="12.6" customHeight="1">
      <c r="A403" s="903">
        <v>43560</v>
      </c>
      <c r="B403" s="1050">
        <v>43558</v>
      </c>
      <c r="C403" s="364">
        <v>43559</v>
      </c>
      <c r="D403" s="364">
        <v>43559</v>
      </c>
      <c r="E403" s="355" t="s">
        <v>3334</v>
      </c>
      <c r="F403" s="353" t="s">
        <v>4877</v>
      </c>
      <c r="G403" s="353" t="s">
        <v>15488</v>
      </c>
      <c r="H403" s="353" t="s">
        <v>12620</v>
      </c>
      <c r="I403" s="353"/>
      <c r="J403" s="348" t="s">
        <v>2035</v>
      </c>
      <c r="K403" s="353"/>
      <c r="L403" s="613">
        <f t="shared" si="18"/>
        <v>2</v>
      </c>
      <c r="M403" s="1795">
        <f t="shared" si="19"/>
        <v>1</v>
      </c>
      <c r="N403" s="353"/>
      <c r="O403" s="2050">
        <v>11</v>
      </c>
      <c r="P403" s="353"/>
      <c r="Q403" s="2051"/>
      <c r="R403" s="367"/>
      <c r="S403" s="367"/>
      <c r="T403" s="367"/>
      <c r="U403" s="367"/>
    </row>
    <row r="404" spans="1:21" ht="15" customHeight="1">
      <c r="A404" s="903">
        <v>43710</v>
      </c>
      <c r="B404" s="384">
        <v>43704</v>
      </c>
      <c r="C404" s="364">
        <v>43712</v>
      </c>
      <c r="D404" s="364">
        <v>43712</v>
      </c>
      <c r="E404" s="355" t="s">
        <v>3334</v>
      </c>
      <c r="F404" s="348" t="s">
        <v>4793</v>
      </c>
      <c r="G404" s="353" t="s">
        <v>15489</v>
      </c>
      <c r="H404" s="353"/>
      <c r="I404" s="353"/>
      <c r="J404" s="353" t="s">
        <v>3001</v>
      </c>
      <c r="K404" s="353"/>
      <c r="L404" s="613">
        <f t="shared" si="18"/>
        <v>6</v>
      </c>
      <c r="M404" s="1795">
        <f t="shared" si="19"/>
        <v>3</v>
      </c>
      <c r="N404" s="13"/>
      <c r="O404" s="2050">
        <v>45</v>
      </c>
      <c r="P404" s="13"/>
      <c r="Q404" s="2051"/>
      <c r="R404" s="367"/>
      <c r="S404" s="367"/>
      <c r="T404" s="367"/>
      <c r="U404" s="367"/>
    </row>
    <row r="405" spans="1:21" ht="12.6" customHeight="1">
      <c r="A405" s="2102">
        <v>43692</v>
      </c>
      <c r="B405" s="384">
        <v>43683</v>
      </c>
      <c r="C405" s="932">
        <v>43696</v>
      </c>
      <c r="D405" s="932">
        <v>43696</v>
      </c>
      <c r="E405" s="349" t="s">
        <v>3335</v>
      </c>
      <c r="F405" s="424" t="s">
        <v>15490</v>
      </c>
      <c r="G405" s="424" t="s">
        <v>15491</v>
      </c>
      <c r="H405" s="424"/>
      <c r="I405" s="424"/>
      <c r="J405" s="424" t="s">
        <v>2034</v>
      </c>
      <c r="K405" s="2071"/>
      <c r="L405" s="613">
        <f t="shared" si="18"/>
        <v>9</v>
      </c>
      <c r="M405" s="1795">
        <f t="shared" si="19"/>
        <v>6</v>
      </c>
      <c r="N405" s="2050"/>
      <c r="O405" s="2050">
        <v>9</v>
      </c>
      <c r="P405" s="421"/>
      <c r="Q405" s="2051"/>
      <c r="R405" s="367"/>
      <c r="S405" s="367"/>
      <c r="T405" s="367"/>
      <c r="U405" s="367"/>
    </row>
    <row r="406" spans="1:21" ht="12.6" customHeight="1">
      <c r="A406" s="906">
        <v>43693</v>
      </c>
      <c r="B406" s="384">
        <v>43684</v>
      </c>
      <c r="C406" s="364">
        <v>43715</v>
      </c>
      <c r="D406" s="364">
        <v>43717</v>
      </c>
      <c r="E406" s="355" t="s">
        <v>3335</v>
      </c>
      <c r="F406" s="353" t="s">
        <v>3908</v>
      </c>
      <c r="G406" s="22" t="s">
        <v>15492</v>
      </c>
      <c r="H406" s="22"/>
      <c r="I406" s="22"/>
      <c r="J406" s="353" t="s">
        <v>2969</v>
      </c>
      <c r="K406" s="353"/>
      <c r="L406" s="613">
        <f t="shared" si="18"/>
        <v>9</v>
      </c>
      <c r="M406" s="1795">
        <f t="shared" si="19"/>
        <v>6</v>
      </c>
      <c r="N406" s="2050"/>
      <c r="O406" s="2050">
        <v>18</v>
      </c>
      <c r="P406" s="353"/>
      <c r="Q406" s="2051"/>
      <c r="R406" s="367"/>
      <c r="S406" s="367"/>
      <c r="T406" s="367"/>
      <c r="U406" s="367"/>
    </row>
    <row r="407" spans="1:21" ht="12.6" customHeight="1">
      <c r="A407" s="903">
        <v>43480</v>
      </c>
      <c r="B407" s="2053">
        <v>43479</v>
      </c>
      <c r="C407" s="904">
        <v>43481</v>
      </c>
      <c r="D407" s="904">
        <v>43481</v>
      </c>
      <c r="E407" s="367" t="s">
        <v>3334</v>
      </c>
      <c r="F407" s="2" t="s">
        <v>15493</v>
      </c>
      <c r="G407" s="404" t="s">
        <v>15494</v>
      </c>
      <c r="H407" s="353"/>
      <c r="I407" s="404"/>
      <c r="J407" s="665" t="s">
        <v>2033</v>
      </c>
      <c r="K407" s="2049"/>
      <c r="L407" s="613">
        <f t="shared" si="18"/>
        <v>1</v>
      </c>
      <c r="M407" s="1795">
        <f t="shared" si="19"/>
        <v>0</v>
      </c>
      <c r="N407" s="2050"/>
      <c r="O407" s="2050">
        <v>33</v>
      </c>
      <c r="P407" s="404"/>
      <c r="Q407" s="2051"/>
      <c r="R407" s="367"/>
      <c r="S407" s="367"/>
      <c r="T407" s="367"/>
      <c r="U407" s="367"/>
    </row>
    <row r="408" spans="1:21" ht="12.6" customHeight="1">
      <c r="A408" s="954">
        <v>43599</v>
      </c>
      <c r="B408" s="717">
        <v>43587</v>
      </c>
      <c r="C408" s="364">
        <v>43618</v>
      </c>
      <c r="D408" s="364">
        <v>43618</v>
      </c>
      <c r="E408" s="355" t="s">
        <v>3334</v>
      </c>
      <c r="F408" s="353" t="s">
        <v>15495</v>
      </c>
      <c r="G408" s="353" t="s">
        <v>15496</v>
      </c>
      <c r="H408" s="353" t="s">
        <v>15497</v>
      </c>
      <c r="I408" s="2"/>
      <c r="J408" s="348" t="s">
        <v>3001</v>
      </c>
      <c r="K408" s="2049"/>
      <c r="L408" s="613">
        <f t="shared" si="18"/>
        <v>12</v>
      </c>
      <c r="M408" s="1795">
        <f t="shared" si="19"/>
        <v>7</v>
      </c>
      <c r="N408" s="2050"/>
      <c r="O408" s="2050">
        <v>2</v>
      </c>
      <c r="P408" s="404"/>
      <c r="Q408" s="2051"/>
      <c r="R408" s="367"/>
      <c r="S408" s="367"/>
      <c r="T408" s="367"/>
      <c r="U408" s="367"/>
    </row>
    <row r="409" spans="1:21" ht="12.6" customHeight="1">
      <c r="A409" s="903">
        <v>43572</v>
      </c>
      <c r="B409" s="377">
        <v>43543</v>
      </c>
      <c r="C409" s="932">
        <v>43573</v>
      </c>
      <c r="D409" s="1411">
        <v>43573</v>
      </c>
      <c r="E409" s="349" t="s">
        <v>3334</v>
      </c>
      <c r="F409" s="424" t="s">
        <v>15498</v>
      </c>
      <c r="G409" s="424" t="s">
        <v>15499</v>
      </c>
      <c r="H409" s="424" t="s">
        <v>14877</v>
      </c>
      <c r="I409" s="424"/>
      <c r="J409" s="1412" t="s">
        <v>2034</v>
      </c>
      <c r="K409" s="424"/>
      <c r="L409" s="613">
        <f t="shared" si="18"/>
        <v>29</v>
      </c>
      <c r="M409" s="1795">
        <f t="shared" si="19"/>
        <v>20</v>
      </c>
      <c r="N409" s="2050"/>
      <c r="O409" s="2050">
        <v>50</v>
      </c>
      <c r="P409" s="404"/>
      <c r="Q409" s="353"/>
      <c r="R409" s="353"/>
      <c r="S409" s="353"/>
      <c r="T409" s="353"/>
      <c r="U409" s="353"/>
    </row>
    <row r="410" spans="1:21" ht="12.6" customHeight="1">
      <c r="A410" s="906">
        <v>43613</v>
      </c>
      <c r="B410" s="716">
        <v>43584</v>
      </c>
      <c r="C410" s="364">
        <v>43614</v>
      </c>
      <c r="D410" s="364">
        <v>43614</v>
      </c>
      <c r="E410" s="355" t="s">
        <v>3334</v>
      </c>
      <c r="F410" s="353" t="s">
        <v>15500</v>
      </c>
      <c r="G410" s="22" t="s">
        <v>15501</v>
      </c>
      <c r="H410" s="22"/>
      <c r="I410" s="22"/>
      <c r="J410" s="348" t="s">
        <v>2969</v>
      </c>
      <c r="K410" s="353"/>
      <c r="L410" s="613">
        <f t="shared" si="18"/>
        <v>29</v>
      </c>
      <c r="M410" s="1795">
        <f t="shared" si="19"/>
        <v>20</v>
      </c>
      <c r="N410" s="353"/>
      <c r="O410" s="2050">
        <v>70</v>
      </c>
      <c r="P410" s="404"/>
      <c r="Q410" s="355"/>
      <c r="R410" s="355"/>
      <c r="S410" s="355"/>
      <c r="T410" s="355"/>
      <c r="U410" s="355"/>
    </row>
    <row r="411" spans="1:21" ht="12.6" customHeight="1">
      <c r="A411" s="903">
        <v>43654</v>
      </c>
      <c r="B411" s="381">
        <v>43627</v>
      </c>
      <c r="C411" s="364">
        <v>43657</v>
      </c>
      <c r="D411" s="364">
        <v>43657</v>
      </c>
      <c r="E411" s="355" t="s">
        <v>3334</v>
      </c>
      <c r="F411" s="353" t="s">
        <v>15502</v>
      </c>
      <c r="G411" s="353" t="s">
        <v>15503</v>
      </c>
      <c r="H411" s="353" t="s">
        <v>12582</v>
      </c>
      <c r="I411" s="353"/>
      <c r="J411" s="348" t="s">
        <v>2969</v>
      </c>
      <c r="K411" s="353" t="s">
        <v>2036</v>
      </c>
      <c r="L411" s="613">
        <f t="shared" si="18"/>
        <v>27</v>
      </c>
      <c r="M411" s="1795">
        <f t="shared" si="19"/>
        <v>18</v>
      </c>
      <c r="N411" s="2050"/>
      <c r="O411" s="2050">
        <v>57</v>
      </c>
      <c r="P411" s="404"/>
      <c r="Q411" s="353"/>
      <c r="R411" s="353"/>
      <c r="S411" s="353"/>
      <c r="T411" s="353"/>
      <c r="U411" s="353"/>
    </row>
    <row r="412" spans="1:21" ht="12.6" customHeight="1">
      <c r="A412" s="903">
        <v>43630</v>
      </c>
      <c r="B412" s="717">
        <v>43615</v>
      </c>
      <c r="C412" s="364">
        <v>43630</v>
      </c>
      <c r="D412" s="364">
        <v>43646</v>
      </c>
      <c r="E412" s="355" t="s">
        <v>3334</v>
      </c>
      <c r="F412" s="353" t="s">
        <v>15504</v>
      </c>
      <c r="G412" s="22" t="s">
        <v>15505</v>
      </c>
      <c r="H412" s="22"/>
      <c r="I412" s="22"/>
      <c r="J412" s="348" t="s">
        <v>3001</v>
      </c>
      <c r="K412" s="353"/>
      <c r="L412" s="613">
        <f t="shared" si="18"/>
        <v>15</v>
      </c>
      <c r="M412" s="1795">
        <f t="shared" si="19"/>
        <v>10</v>
      </c>
      <c r="N412" s="2050"/>
      <c r="O412" s="2050">
        <v>60</v>
      </c>
      <c r="P412" s="404"/>
      <c r="Q412" s="2051"/>
      <c r="R412" s="367"/>
      <c r="S412" s="367"/>
      <c r="T412" s="367"/>
      <c r="U412" s="367"/>
    </row>
    <row r="413" spans="1:21" ht="12.6" customHeight="1">
      <c r="A413" s="906">
        <v>43593</v>
      </c>
      <c r="B413" s="1050">
        <v>43580</v>
      </c>
      <c r="C413" s="364">
        <v>43593</v>
      </c>
      <c r="D413" s="364">
        <v>43593</v>
      </c>
      <c r="E413" s="355" t="s">
        <v>3335</v>
      </c>
      <c r="F413" s="353" t="s">
        <v>4084</v>
      </c>
      <c r="G413" s="22" t="s">
        <v>15506</v>
      </c>
      <c r="H413" s="22"/>
      <c r="I413" s="22"/>
      <c r="J413" s="348" t="s">
        <v>2035</v>
      </c>
      <c r="K413" s="2049"/>
      <c r="L413" s="613">
        <f t="shared" si="18"/>
        <v>13</v>
      </c>
      <c r="M413" s="1795">
        <f t="shared" si="19"/>
        <v>8</v>
      </c>
      <c r="N413" s="353"/>
      <c r="O413" s="2050">
        <v>64</v>
      </c>
      <c r="P413" s="404"/>
      <c r="Q413" s="353"/>
      <c r="R413" s="353"/>
      <c r="S413" s="353"/>
      <c r="T413" s="353"/>
      <c r="U413" s="353"/>
    </row>
    <row r="414" spans="1:21" ht="12.6" customHeight="1">
      <c r="A414" s="906">
        <v>43633</v>
      </c>
      <c r="B414" s="717">
        <v>43609</v>
      </c>
      <c r="C414" s="364">
        <v>43623</v>
      </c>
      <c r="D414" s="1397">
        <v>43640</v>
      </c>
      <c r="E414" s="355" t="s">
        <v>3335</v>
      </c>
      <c r="F414" s="353" t="s">
        <v>4084</v>
      </c>
      <c r="G414" s="353" t="s">
        <v>15507</v>
      </c>
      <c r="H414" s="353" t="s">
        <v>3577</v>
      </c>
      <c r="I414" s="353"/>
      <c r="J414" s="8" t="s">
        <v>2035</v>
      </c>
      <c r="K414" s="2049"/>
      <c r="L414" s="613">
        <f t="shared" si="18"/>
        <v>24</v>
      </c>
      <c r="M414" s="1795">
        <f t="shared" si="19"/>
        <v>15</v>
      </c>
      <c r="N414" s="2050"/>
      <c r="O414" s="2050">
        <v>47</v>
      </c>
      <c r="P414" s="404"/>
      <c r="Q414" s="2051"/>
      <c r="R414" s="367"/>
      <c r="S414" s="367"/>
      <c r="T414" s="367"/>
      <c r="U414" s="367"/>
    </row>
    <row r="415" spans="1:21" ht="12.6" customHeight="1">
      <c r="A415" s="903">
        <v>43657</v>
      </c>
      <c r="B415" s="381">
        <v>43643</v>
      </c>
      <c r="C415" s="364">
        <v>43656</v>
      </c>
      <c r="D415" s="364">
        <v>43657</v>
      </c>
      <c r="E415" s="355" t="s">
        <v>3334</v>
      </c>
      <c r="F415" s="353" t="s">
        <v>15508</v>
      </c>
      <c r="G415" s="22" t="s">
        <v>15509</v>
      </c>
      <c r="H415" s="22"/>
      <c r="I415" s="22"/>
      <c r="J415" s="353" t="s">
        <v>2034</v>
      </c>
      <c r="K415" s="353"/>
      <c r="L415" s="613">
        <f t="shared" si="18"/>
        <v>14</v>
      </c>
      <c r="M415" s="1795">
        <f t="shared" si="19"/>
        <v>9</v>
      </c>
      <c r="N415" s="353"/>
      <c r="O415" s="2050">
        <v>65</v>
      </c>
      <c r="P415" s="353"/>
      <c r="Q415" s="2051"/>
      <c r="R415" s="367"/>
      <c r="S415" s="367"/>
      <c r="T415" s="367"/>
      <c r="U415" s="367"/>
    </row>
    <row r="416" spans="1:21" ht="12.6" customHeight="1">
      <c r="A416" s="903">
        <v>43566</v>
      </c>
      <c r="B416" s="1050">
        <v>43560</v>
      </c>
      <c r="C416" s="364">
        <v>43590</v>
      </c>
      <c r="D416" s="364">
        <v>43590</v>
      </c>
      <c r="E416" s="355" t="s">
        <v>3334</v>
      </c>
      <c r="F416" s="353" t="s">
        <v>15510</v>
      </c>
      <c r="G416" s="353" t="s">
        <v>15511</v>
      </c>
      <c r="H416" s="353"/>
      <c r="I416" s="353"/>
      <c r="J416" s="348" t="s">
        <v>2033</v>
      </c>
      <c r="K416" s="2049"/>
      <c r="L416" s="613">
        <f t="shared" si="18"/>
        <v>6</v>
      </c>
      <c r="M416" s="1795">
        <f t="shared" si="19"/>
        <v>3</v>
      </c>
      <c r="N416" s="353"/>
      <c r="O416" s="2050">
        <v>17</v>
      </c>
      <c r="P416" s="353"/>
      <c r="Q416" s="2051"/>
      <c r="R416" s="367"/>
      <c r="S416" s="367"/>
      <c r="T416" s="367"/>
      <c r="U416" s="367"/>
    </row>
    <row r="417" spans="1:31" ht="12.6" customHeight="1">
      <c r="A417" s="903">
        <v>43663</v>
      </c>
      <c r="B417" s="381">
        <v>43642</v>
      </c>
      <c r="C417" s="364">
        <v>43665</v>
      </c>
      <c r="D417" s="364">
        <v>43665</v>
      </c>
      <c r="E417" s="355" t="s">
        <v>3334</v>
      </c>
      <c r="F417" s="353" t="s">
        <v>2711</v>
      </c>
      <c r="G417" s="353" t="s">
        <v>15512</v>
      </c>
      <c r="H417" s="353" t="s">
        <v>15513</v>
      </c>
      <c r="I417" s="353"/>
      <c r="J417" s="353" t="s">
        <v>2969</v>
      </c>
      <c r="K417" s="353"/>
      <c r="L417" s="613">
        <f t="shared" si="18"/>
        <v>21</v>
      </c>
      <c r="M417" s="1795">
        <f t="shared" si="19"/>
        <v>14</v>
      </c>
      <c r="N417" s="2050"/>
      <c r="O417" s="2050">
        <v>77</v>
      </c>
      <c r="P417" s="353"/>
      <c r="Q417" s="2051"/>
      <c r="R417" s="367"/>
      <c r="S417" s="367"/>
      <c r="T417" s="367"/>
      <c r="U417" s="367"/>
      <c r="V417" s="367"/>
      <c r="W417" s="2056"/>
      <c r="X417" s="367"/>
      <c r="Y417" s="367"/>
      <c r="Z417" s="367"/>
      <c r="AA417" s="367"/>
      <c r="AB417" s="367"/>
      <c r="AC417" s="367"/>
      <c r="AD417" s="367"/>
      <c r="AE417" s="367"/>
    </row>
    <row r="418" spans="1:31" ht="12.6" customHeight="1">
      <c r="A418" s="903">
        <v>43608</v>
      </c>
      <c r="B418" s="717">
        <v>43598</v>
      </c>
      <c r="C418" s="903">
        <v>43568</v>
      </c>
      <c r="D418" s="903">
        <v>43568</v>
      </c>
      <c r="E418" s="367" t="s">
        <v>3335</v>
      </c>
      <c r="F418" s="404" t="s">
        <v>2711</v>
      </c>
      <c r="G418" s="404" t="s">
        <v>15514</v>
      </c>
      <c r="H418" s="353"/>
      <c r="I418" s="404"/>
      <c r="J418" s="665" t="s">
        <v>2039</v>
      </c>
      <c r="K418" s="2049"/>
      <c r="L418" s="613">
        <f t="shared" si="18"/>
        <v>10</v>
      </c>
      <c r="M418" s="1795">
        <f t="shared" si="19"/>
        <v>7</v>
      </c>
      <c r="N418" s="2050"/>
      <c r="O418" s="2050">
        <v>20</v>
      </c>
      <c r="P418" s="404"/>
      <c r="Q418" s="367"/>
      <c r="R418" s="367"/>
      <c r="S418" s="367"/>
      <c r="T418" s="367"/>
      <c r="U418" s="367"/>
      <c r="V418" s="367"/>
      <c r="W418" s="367"/>
      <c r="X418" s="367"/>
      <c r="Y418" s="367"/>
      <c r="Z418" s="367"/>
      <c r="AA418" s="367"/>
      <c r="AB418" s="367"/>
      <c r="AC418" s="367"/>
      <c r="AD418" s="367"/>
      <c r="AE418" s="367"/>
    </row>
    <row r="419" spans="1:31" ht="12.6" customHeight="1">
      <c r="A419" s="954">
        <v>43622</v>
      </c>
      <c r="B419" s="717">
        <v>43614</v>
      </c>
      <c r="C419" s="376">
        <v>43645</v>
      </c>
      <c r="D419" s="364">
        <v>43645</v>
      </c>
      <c r="E419" s="355" t="s">
        <v>3334</v>
      </c>
      <c r="F419" s="353" t="s">
        <v>15515</v>
      </c>
      <c r="G419" s="353" t="s">
        <v>15516</v>
      </c>
      <c r="H419" s="353"/>
      <c r="I419" s="353"/>
      <c r="J419" s="348" t="s">
        <v>2033</v>
      </c>
      <c r="K419" s="353"/>
      <c r="L419" s="613">
        <f t="shared" si="18"/>
        <v>8</v>
      </c>
      <c r="M419" s="1795">
        <f t="shared" si="19"/>
        <v>5</v>
      </c>
      <c r="N419" s="2050"/>
      <c r="O419" s="2050">
        <v>57</v>
      </c>
      <c r="P419" s="353"/>
      <c r="Q419" s="2051"/>
      <c r="R419" s="367"/>
      <c r="S419" s="367"/>
      <c r="T419" s="367"/>
      <c r="U419" s="367"/>
      <c r="V419" s="367"/>
      <c r="W419" s="2056"/>
      <c r="X419" s="367"/>
      <c r="Y419" s="367"/>
      <c r="Z419" s="367"/>
      <c r="AA419" s="367"/>
      <c r="AB419" s="367"/>
      <c r="AC419" s="367"/>
      <c r="AD419" s="367"/>
      <c r="AE419" s="367"/>
    </row>
    <row r="420" spans="1:31" ht="12.6" customHeight="1">
      <c r="A420" s="954">
        <v>43724</v>
      </c>
      <c r="B420" s="384">
        <v>43699</v>
      </c>
      <c r="C420" s="364">
        <v>43724</v>
      </c>
      <c r="D420" s="364">
        <v>43730</v>
      </c>
      <c r="E420" s="355" t="s">
        <v>3335</v>
      </c>
      <c r="F420" s="22" t="s">
        <v>13886</v>
      </c>
      <c r="G420" s="22" t="s">
        <v>15517</v>
      </c>
      <c r="H420" s="22"/>
      <c r="I420" s="22"/>
      <c r="J420" s="353" t="s">
        <v>3001</v>
      </c>
      <c r="K420" s="353"/>
      <c r="L420" s="613">
        <f t="shared" si="18"/>
        <v>25</v>
      </c>
      <c r="M420" s="1795">
        <f t="shared" si="19"/>
        <v>16</v>
      </c>
      <c r="N420" s="2050"/>
      <c r="O420" s="2050">
        <v>59</v>
      </c>
      <c r="P420" s="2"/>
      <c r="Q420" s="2051"/>
      <c r="R420" s="367"/>
      <c r="S420" s="367"/>
      <c r="T420" s="367"/>
      <c r="U420" s="367"/>
      <c r="V420" s="367"/>
      <c r="W420" s="2052"/>
      <c r="X420" s="367"/>
      <c r="Y420" s="367"/>
      <c r="Z420" s="367"/>
      <c r="AA420" s="367"/>
      <c r="AB420" s="2084">
        <f>COUNTIF($J$558, AB$1)</f>
        <v>0</v>
      </c>
      <c r="AC420" s="2084">
        <f>COUNTIF($J$558, AC$1)</f>
        <v>0</v>
      </c>
      <c r="AD420" s="2084">
        <f>COUNTIF($J$558, AD$1)</f>
        <v>0</v>
      </c>
      <c r="AE420" s="729">
        <f>SUM(W420:AD420)</f>
        <v>0</v>
      </c>
    </row>
    <row r="421" spans="1:31" ht="12.6" customHeight="1">
      <c r="A421" s="906">
        <v>43580</v>
      </c>
      <c r="B421" s="2069">
        <v>43567</v>
      </c>
      <c r="C421" s="905">
        <v>43581</v>
      </c>
      <c r="D421" s="912">
        <v>43598</v>
      </c>
      <c r="E421" s="367" t="s">
        <v>3334</v>
      </c>
      <c r="F421" s="404" t="s">
        <v>15518</v>
      </c>
      <c r="G421" s="404" t="s">
        <v>15519</v>
      </c>
      <c r="H421" s="353" t="s">
        <v>12424</v>
      </c>
      <c r="I421" s="404"/>
      <c r="J421" s="665" t="s">
        <v>2042</v>
      </c>
      <c r="K421" s="2049"/>
      <c r="L421" s="613">
        <f t="shared" si="18"/>
        <v>13</v>
      </c>
      <c r="M421" s="1795">
        <f t="shared" si="19"/>
        <v>8</v>
      </c>
      <c r="N421" s="2050"/>
      <c r="O421" s="2050">
        <v>44</v>
      </c>
      <c r="P421" s="404"/>
      <c r="Q421" s="2051"/>
      <c r="R421" s="367"/>
      <c r="S421" s="367"/>
      <c r="T421" s="367"/>
      <c r="U421" s="367"/>
      <c r="V421" s="367"/>
      <c r="W421" s="2056"/>
      <c r="X421" s="367"/>
      <c r="Y421" s="367"/>
      <c r="Z421" s="367"/>
      <c r="AA421" s="367"/>
      <c r="AB421" s="427"/>
      <c r="AC421" s="427"/>
      <c r="AD421" s="427"/>
      <c r="AE421" s="427"/>
    </row>
    <row r="422" spans="1:31" ht="12.6" customHeight="1">
      <c r="A422" s="906">
        <v>43615</v>
      </c>
      <c r="B422" s="716">
        <v>43585</v>
      </c>
      <c r="C422" s="364">
        <v>43615</v>
      </c>
      <c r="D422" s="364">
        <v>43615</v>
      </c>
      <c r="E422" s="355" t="s">
        <v>3334</v>
      </c>
      <c r="F422" s="353" t="s">
        <v>15520</v>
      </c>
      <c r="G422" s="353" t="s">
        <v>15521</v>
      </c>
      <c r="H422" s="353"/>
      <c r="I422" s="353"/>
      <c r="J422" s="348" t="s">
        <v>2035</v>
      </c>
      <c r="K422" s="2049"/>
      <c r="L422" s="613">
        <f t="shared" si="18"/>
        <v>30</v>
      </c>
      <c r="M422" s="1795">
        <f t="shared" si="19"/>
        <v>21</v>
      </c>
      <c r="N422" s="2050"/>
      <c r="O422" s="2111">
        <v>71</v>
      </c>
      <c r="P422" s="404"/>
      <c r="Q422" s="367"/>
      <c r="R422" s="367"/>
      <c r="S422" s="367"/>
      <c r="T422" s="367"/>
      <c r="U422" s="367"/>
      <c r="V422" s="367"/>
      <c r="W422" s="367"/>
      <c r="X422" s="367"/>
      <c r="Y422" s="367"/>
      <c r="Z422" s="367"/>
      <c r="AA422" s="367"/>
      <c r="AB422" s="355"/>
      <c r="AC422" s="355"/>
      <c r="AD422" s="355"/>
      <c r="AE422" s="355"/>
    </row>
    <row r="423" spans="1:31" ht="12.6" customHeight="1">
      <c r="A423" s="906">
        <v>43626</v>
      </c>
      <c r="B423" s="717">
        <v>43606</v>
      </c>
      <c r="C423" s="364">
        <v>43609</v>
      </c>
      <c r="D423" s="364">
        <v>43637</v>
      </c>
      <c r="E423" s="355" t="s">
        <v>3335</v>
      </c>
      <c r="F423" s="353" t="s">
        <v>3749</v>
      </c>
      <c r="G423" s="353" t="s">
        <v>15522</v>
      </c>
      <c r="H423" s="353"/>
      <c r="I423" s="353"/>
      <c r="J423" s="348" t="s">
        <v>2969</v>
      </c>
      <c r="K423" s="353"/>
      <c r="L423" s="613">
        <f t="shared" si="18"/>
        <v>20</v>
      </c>
      <c r="M423" s="1795">
        <f t="shared" si="19"/>
        <v>13</v>
      </c>
      <c r="N423" s="2050"/>
      <c r="O423" s="2050">
        <v>39</v>
      </c>
      <c r="P423" s="404"/>
      <c r="Q423" s="2051"/>
      <c r="R423" s="367"/>
      <c r="S423" s="367"/>
      <c r="T423" s="367"/>
      <c r="U423" s="367"/>
      <c r="V423" s="367"/>
      <c r="W423" s="2056"/>
      <c r="X423" s="367"/>
      <c r="Y423" s="367"/>
      <c r="Z423" s="367"/>
      <c r="AA423" s="367"/>
      <c r="AB423" s="367"/>
      <c r="AC423" s="367"/>
      <c r="AD423" s="367"/>
      <c r="AE423" s="367"/>
    </row>
    <row r="424" spans="1:31" ht="12.6" customHeight="1">
      <c r="A424" s="903">
        <v>43609</v>
      </c>
      <c r="B424" s="717">
        <v>43608</v>
      </c>
      <c r="C424" s="903">
        <v>43609</v>
      </c>
      <c r="D424" s="903">
        <v>43609</v>
      </c>
      <c r="E424" s="367" t="s">
        <v>3335</v>
      </c>
      <c r="F424" s="404" t="s">
        <v>2547</v>
      </c>
      <c r="G424" s="404" t="s">
        <v>15523</v>
      </c>
      <c r="H424" s="353"/>
      <c r="I424" s="404"/>
      <c r="J424" s="665" t="s">
        <v>2039</v>
      </c>
      <c r="K424" s="2049"/>
      <c r="L424" s="613">
        <f t="shared" si="18"/>
        <v>1</v>
      </c>
      <c r="M424" s="1795">
        <f t="shared" si="19"/>
        <v>0</v>
      </c>
      <c r="N424" s="2050"/>
      <c r="O424" s="2050">
        <v>43</v>
      </c>
      <c r="P424" s="404"/>
      <c r="Q424" s="367"/>
      <c r="R424" s="367"/>
      <c r="S424" s="367"/>
      <c r="T424" s="367"/>
      <c r="U424" s="367"/>
      <c r="V424" s="367"/>
      <c r="W424" s="367"/>
      <c r="X424" s="367"/>
      <c r="Y424" s="367"/>
      <c r="Z424" s="367"/>
      <c r="AA424" s="367"/>
      <c r="AB424" s="367"/>
      <c r="AC424" s="367"/>
      <c r="AD424" s="367"/>
      <c r="AE424" s="367"/>
    </row>
    <row r="425" spans="1:31" ht="12.6" customHeight="1">
      <c r="A425" s="903">
        <v>43503</v>
      </c>
      <c r="B425" s="2053">
        <v>43481</v>
      </c>
      <c r="C425" s="904">
        <v>43504</v>
      </c>
      <c r="D425" s="904">
        <v>43503</v>
      </c>
      <c r="E425" s="367" t="s">
        <v>3334</v>
      </c>
      <c r="F425" s="404" t="s">
        <v>10363</v>
      </c>
      <c r="G425" s="404" t="s">
        <v>15524</v>
      </c>
      <c r="H425" s="353" t="s">
        <v>15525</v>
      </c>
      <c r="I425" s="404"/>
      <c r="J425" s="951" t="s">
        <v>2033</v>
      </c>
      <c r="K425" s="2049"/>
      <c r="L425" s="613">
        <f t="shared" si="18"/>
        <v>22</v>
      </c>
      <c r="M425" s="1795">
        <f t="shared" si="19"/>
        <v>15</v>
      </c>
      <c r="N425" s="404"/>
      <c r="O425" s="2050">
        <v>41</v>
      </c>
      <c r="P425" s="2116"/>
      <c r="Q425" s="2051"/>
      <c r="R425" s="367"/>
      <c r="S425" s="367"/>
      <c r="T425" s="367"/>
      <c r="U425" s="367"/>
      <c r="V425" s="367"/>
      <c r="W425" s="2056"/>
      <c r="X425" s="367"/>
      <c r="Y425" s="367"/>
      <c r="Z425" s="367"/>
      <c r="AA425" s="367"/>
      <c r="AB425" s="367"/>
      <c r="AC425" s="367"/>
      <c r="AD425" s="367"/>
      <c r="AE425" s="367"/>
    </row>
    <row r="426" spans="1:31" ht="12.6" customHeight="1">
      <c r="A426" s="903">
        <v>43657</v>
      </c>
      <c r="B426" s="381">
        <v>43644</v>
      </c>
      <c r="C426" s="364">
        <v>43657</v>
      </c>
      <c r="D426" s="364">
        <v>43675</v>
      </c>
      <c r="E426" s="355" t="s">
        <v>3335</v>
      </c>
      <c r="F426" s="353" t="s">
        <v>6504</v>
      </c>
      <c r="G426" s="353" t="s">
        <v>15526</v>
      </c>
      <c r="H426" s="353" t="s">
        <v>15527</v>
      </c>
      <c r="I426" s="353"/>
      <c r="J426" s="353" t="s">
        <v>2969</v>
      </c>
      <c r="K426" s="353"/>
      <c r="L426" s="613">
        <f t="shared" si="18"/>
        <v>13</v>
      </c>
      <c r="M426" s="1795">
        <f t="shared" si="19"/>
        <v>8</v>
      </c>
      <c r="N426" s="2050"/>
      <c r="O426" s="2050">
        <v>61</v>
      </c>
      <c r="P426" s="404"/>
      <c r="Q426" s="367"/>
      <c r="R426" s="367"/>
      <c r="S426" s="367"/>
      <c r="T426" s="367"/>
      <c r="U426" s="367"/>
      <c r="V426" s="367"/>
      <c r="W426" s="367"/>
      <c r="X426" s="367"/>
      <c r="Y426" s="367"/>
      <c r="Z426" s="367"/>
      <c r="AA426" s="367"/>
      <c r="AB426" s="367"/>
      <c r="AC426" s="367"/>
      <c r="AD426" s="367"/>
      <c r="AE426" s="367"/>
    </row>
    <row r="427" spans="1:31" ht="12.6" customHeight="1">
      <c r="A427" s="905">
        <v>43567</v>
      </c>
      <c r="B427" s="914">
        <v>43536</v>
      </c>
      <c r="C427" s="905">
        <v>43567</v>
      </c>
      <c r="D427" s="905">
        <v>43567</v>
      </c>
      <c r="E427" s="367" t="s">
        <v>3334</v>
      </c>
      <c r="F427" s="404" t="s">
        <v>6504</v>
      </c>
      <c r="G427" s="404" t="s">
        <v>15528</v>
      </c>
      <c r="H427" s="353" t="s">
        <v>12424</v>
      </c>
      <c r="I427" s="404"/>
      <c r="J427" s="665" t="s">
        <v>2042</v>
      </c>
      <c r="K427" s="2049"/>
      <c r="L427" s="613">
        <f t="shared" si="18"/>
        <v>31</v>
      </c>
      <c r="M427" s="1795">
        <f t="shared" si="19"/>
        <v>22</v>
      </c>
      <c r="N427" s="2050"/>
      <c r="O427" s="2050">
        <v>34</v>
      </c>
      <c r="P427" s="404"/>
      <c r="Q427" s="2083" t="e">
        <f>AVERAGE($L$558)</f>
        <v>#DIV/0!</v>
      </c>
      <c r="R427" s="927">
        <f>COUNT($B$558)</f>
        <v>0</v>
      </c>
      <c r="S427" s="927">
        <f>COUNTIF($E$558,$S$1)</f>
        <v>0</v>
      </c>
      <c r="T427" s="927">
        <f>COUNTIF($E$558,$T$1)</f>
        <v>0</v>
      </c>
      <c r="U427" s="927">
        <f>R427-S427-T427</f>
        <v>0</v>
      </c>
      <c r="V427" s="926"/>
      <c r="W427" s="2084">
        <f>COUNTIF($J$558, W$1)</f>
        <v>0</v>
      </c>
      <c r="X427" s="2084">
        <f>COUNTIF($J$558, X$1)</f>
        <v>0</v>
      </c>
      <c r="Y427" s="2084">
        <f>COUNTIF($J$558, Y$1)</f>
        <v>0</v>
      </c>
      <c r="Z427" s="2084">
        <f>COUNTIF($J$558, Z$1)</f>
        <v>0</v>
      </c>
      <c r="AA427" s="2084">
        <f>COUNTIF($J$558, AA$1)</f>
        <v>0</v>
      </c>
      <c r="AB427" s="367"/>
      <c r="AC427" s="367"/>
      <c r="AD427" s="367"/>
      <c r="AE427" s="367"/>
    </row>
    <row r="428" spans="1:31" ht="12.6" customHeight="1">
      <c r="A428" s="903">
        <v>43539</v>
      </c>
      <c r="B428" s="913">
        <v>43525</v>
      </c>
      <c r="C428" s="904">
        <v>43539</v>
      </c>
      <c r="D428" s="904">
        <v>43553</v>
      </c>
      <c r="E428" s="367" t="s">
        <v>3335</v>
      </c>
      <c r="F428" s="404" t="s">
        <v>4438</v>
      </c>
      <c r="G428" s="404" t="s">
        <v>15529</v>
      </c>
      <c r="H428" s="353"/>
      <c r="I428" s="404"/>
      <c r="J428" s="665" t="s">
        <v>3001</v>
      </c>
      <c r="K428" s="2049"/>
      <c r="L428" s="613">
        <f t="shared" si="18"/>
        <v>14</v>
      </c>
      <c r="M428" s="1795">
        <f t="shared" si="19"/>
        <v>9</v>
      </c>
      <c r="N428" s="2050"/>
      <c r="O428" s="2050">
        <v>3</v>
      </c>
      <c r="P428" s="404"/>
      <c r="Q428" s="427"/>
      <c r="R428" s="427"/>
      <c r="S428" s="427"/>
      <c r="T428" s="427"/>
      <c r="U428" s="427"/>
      <c r="V428" s="427"/>
      <c r="W428" s="427"/>
      <c r="X428" s="427"/>
      <c r="Y428" s="427"/>
      <c r="Z428" s="427"/>
      <c r="AA428" s="427"/>
      <c r="AB428" s="367"/>
      <c r="AC428" s="367"/>
      <c r="AD428" s="367"/>
      <c r="AE428" s="367"/>
    </row>
    <row r="429" spans="1:31" ht="12.6" customHeight="1">
      <c r="A429" s="903">
        <v>43530</v>
      </c>
      <c r="B429" s="910">
        <v>43509</v>
      </c>
      <c r="C429" s="904">
        <v>43522</v>
      </c>
      <c r="D429" s="904">
        <v>43522</v>
      </c>
      <c r="E429" s="367" t="s">
        <v>3335</v>
      </c>
      <c r="F429" s="404" t="s">
        <v>3549</v>
      </c>
      <c r="G429" s="404" t="s">
        <v>15530</v>
      </c>
      <c r="H429" s="353"/>
      <c r="I429" s="404"/>
      <c r="J429" s="665" t="s">
        <v>2034</v>
      </c>
      <c r="K429" s="404"/>
      <c r="L429" s="613">
        <f t="shared" si="18"/>
        <v>21</v>
      </c>
      <c r="M429" s="1795">
        <f t="shared" si="19"/>
        <v>14</v>
      </c>
      <c r="N429" s="2050"/>
      <c r="O429" s="2050">
        <v>29</v>
      </c>
      <c r="P429" s="404"/>
      <c r="Q429" s="355"/>
      <c r="R429" s="355"/>
      <c r="S429" s="355"/>
      <c r="T429" s="355"/>
      <c r="U429" s="355"/>
      <c r="V429" s="355"/>
      <c r="W429" s="355"/>
      <c r="X429" s="355"/>
      <c r="Y429" s="355"/>
      <c r="Z429" s="355"/>
      <c r="AA429" s="355"/>
      <c r="AB429" s="355"/>
      <c r="AC429" s="355"/>
      <c r="AD429" s="355"/>
      <c r="AE429" s="355"/>
    </row>
    <row r="430" spans="1:31" ht="15" customHeight="1">
      <c r="A430" s="903">
        <v>43725</v>
      </c>
      <c r="B430" s="384">
        <v>43706</v>
      </c>
      <c r="C430" s="364">
        <v>43718</v>
      </c>
      <c r="D430" s="932">
        <v>43737</v>
      </c>
      <c r="E430" s="349" t="s">
        <v>3335</v>
      </c>
      <c r="F430" s="426" t="s">
        <v>15531</v>
      </c>
      <c r="G430" s="426" t="s">
        <v>15532</v>
      </c>
      <c r="H430" s="426" t="s">
        <v>3660</v>
      </c>
      <c r="I430" s="426"/>
      <c r="J430" s="424" t="s">
        <v>2969</v>
      </c>
      <c r="K430" s="2117"/>
      <c r="L430" s="613">
        <f t="shared" si="18"/>
        <v>19</v>
      </c>
      <c r="M430" s="1795">
        <f t="shared" si="19"/>
        <v>12</v>
      </c>
      <c r="N430" s="2050"/>
      <c r="O430" s="2050">
        <v>61</v>
      </c>
      <c r="P430" s="404"/>
      <c r="Q430" s="2051"/>
      <c r="R430" s="367"/>
      <c r="S430" s="367"/>
      <c r="T430" s="367"/>
      <c r="U430" s="367"/>
      <c r="V430" s="367"/>
      <c r="W430" s="2052"/>
      <c r="X430" s="367"/>
      <c r="Y430" s="367"/>
      <c r="Z430" s="367"/>
      <c r="AA430" s="367"/>
      <c r="AB430" s="367"/>
      <c r="AC430" s="367"/>
      <c r="AD430" s="367"/>
      <c r="AE430" s="367"/>
    </row>
    <row r="431" spans="1:31" ht="12.6" customHeight="1">
      <c r="A431" s="905">
        <v>43633</v>
      </c>
      <c r="B431" s="918">
        <v>43620</v>
      </c>
      <c r="C431" s="905">
        <v>43628</v>
      </c>
      <c r="D431" s="905">
        <v>43633</v>
      </c>
      <c r="E431" s="367" t="s">
        <v>3334</v>
      </c>
      <c r="F431" s="404" t="s">
        <v>15533</v>
      </c>
      <c r="G431" s="404" t="s">
        <v>15534</v>
      </c>
      <c r="H431" s="353"/>
      <c r="I431" s="404"/>
      <c r="J431" s="665" t="s">
        <v>2042</v>
      </c>
      <c r="K431" s="2049"/>
      <c r="L431" s="613">
        <f t="shared" si="18"/>
        <v>13</v>
      </c>
      <c r="M431" s="1795">
        <f t="shared" si="19"/>
        <v>8</v>
      </c>
      <c r="N431" s="2050"/>
      <c r="O431" s="2050">
        <v>5</v>
      </c>
      <c r="P431" s="404"/>
      <c r="Q431" s="2051"/>
      <c r="R431" s="367"/>
      <c r="S431" s="367"/>
      <c r="T431" s="367"/>
      <c r="U431" s="367"/>
      <c r="V431" s="367"/>
      <c r="W431" s="2052"/>
      <c r="X431" s="367"/>
      <c r="Y431" s="367"/>
      <c r="Z431" s="367"/>
      <c r="AA431" s="367"/>
      <c r="AB431" s="367"/>
      <c r="AC431" s="367"/>
      <c r="AD431" s="367"/>
      <c r="AE431" s="367"/>
    </row>
    <row r="432" spans="1:31" ht="12.6" customHeight="1">
      <c r="A432" s="954">
        <v>43503</v>
      </c>
      <c r="B432" s="2053">
        <v>43494</v>
      </c>
      <c r="C432" s="904">
        <v>43508</v>
      </c>
      <c r="D432" s="904">
        <v>43509</v>
      </c>
      <c r="E432" s="367" t="s">
        <v>3334</v>
      </c>
      <c r="F432" s="404" t="s">
        <v>15533</v>
      </c>
      <c r="G432" s="404" t="s">
        <v>15535</v>
      </c>
      <c r="H432" s="353"/>
      <c r="I432" s="404"/>
      <c r="J432" s="665" t="s">
        <v>2039</v>
      </c>
      <c r="K432" s="2049"/>
      <c r="L432" s="613">
        <f t="shared" si="18"/>
        <v>9</v>
      </c>
      <c r="M432" s="1795">
        <f t="shared" si="19"/>
        <v>6</v>
      </c>
      <c r="N432" s="2050"/>
      <c r="O432" s="2050">
        <v>83</v>
      </c>
      <c r="P432" s="404"/>
      <c r="Q432" s="367"/>
      <c r="R432" s="367"/>
      <c r="S432" s="367"/>
      <c r="T432" s="367"/>
      <c r="U432" s="367"/>
      <c r="V432" s="367"/>
      <c r="W432" s="367"/>
      <c r="X432" s="367"/>
      <c r="Y432" s="367"/>
      <c r="Z432" s="367"/>
      <c r="AA432" s="367"/>
      <c r="AB432" s="367"/>
      <c r="AC432" s="367"/>
      <c r="AD432" s="367"/>
      <c r="AE432" s="367"/>
    </row>
    <row r="433" spans="1:21" ht="12.6" customHeight="1">
      <c r="A433" s="906">
        <v>43609</v>
      </c>
      <c r="B433" s="716">
        <v>43578</v>
      </c>
      <c r="C433" s="364">
        <v>43608</v>
      </c>
      <c r="D433" s="364">
        <v>43608</v>
      </c>
      <c r="E433" s="355" t="s">
        <v>3335</v>
      </c>
      <c r="F433" s="404" t="s">
        <v>15536</v>
      </c>
      <c r="G433" s="353" t="s">
        <v>15537</v>
      </c>
      <c r="H433" s="353" t="s">
        <v>3660</v>
      </c>
      <c r="I433" s="353"/>
      <c r="J433" s="348" t="s">
        <v>2969</v>
      </c>
      <c r="K433" s="353"/>
      <c r="L433" s="613">
        <f t="shared" si="18"/>
        <v>31</v>
      </c>
      <c r="M433" s="1795">
        <f t="shared" si="19"/>
        <v>22</v>
      </c>
      <c r="N433" s="353"/>
      <c r="O433" s="2050">
        <v>57</v>
      </c>
      <c r="P433" s="404"/>
      <c r="Q433" s="2051"/>
      <c r="R433" s="367"/>
      <c r="S433" s="367"/>
      <c r="T433" s="367"/>
      <c r="U433" s="367"/>
    </row>
    <row r="434" spans="1:21" ht="12.6" customHeight="1">
      <c r="A434" s="903">
        <v>43521</v>
      </c>
      <c r="B434" s="910">
        <v>43516</v>
      </c>
      <c r="C434" s="904">
        <v>43521</v>
      </c>
      <c r="D434" s="904">
        <v>43521</v>
      </c>
      <c r="E434" s="367" t="s">
        <v>3335</v>
      </c>
      <c r="F434" s="404" t="s">
        <v>12555</v>
      </c>
      <c r="G434" s="404" t="s">
        <v>15538</v>
      </c>
      <c r="H434" s="353"/>
      <c r="I434" s="404"/>
      <c r="J434" s="665" t="s">
        <v>2039</v>
      </c>
      <c r="K434" s="2049"/>
      <c r="L434" s="613">
        <f t="shared" si="18"/>
        <v>5</v>
      </c>
      <c r="M434" s="1795">
        <f t="shared" si="19"/>
        <v>2</v>
      </c>
      <c r="N434" s="404"/>
      <c r="O434" s="2050">
        <v>46</v>
      </c>
      <c r="P434" s="404"/>
      <c r="Q434" s="2051"/>
      <c r="R434" s="367"/>
      <c r="S434" s="367"/>
      <c r="T434" s="367"/>
      <c r="U434" s="367"/>
    </row>
    <row r="435" spans="1:21" ht="12.6" customHeight="1">
      <c r="A435" s="903">
        <v>43713</v>
      </c>
      <c r="B435" s="750">
        <v>43713</v>
      </c>
      <c r="C435" s="903"/>
      <c r="D435" s="903"/>
      <c r="E435" s="367" t="s">
        <v>3335</v>
      </c>
      <c r="F435" s="404" t="s">
        <v>15539</v>
      </c>
      <c r="G435" s="404" t="s">
        <v>15540</v>
      </c>
      <c r="H435" s="367" t="s">
        <v>15541</v>
      </c>
      <c r="I435" s="404"/>
      <c r="J435" s="665" t="s">
        <v>2039</v>
      </c>
      <c r="K435" s="2049"/>
      <c r="L435" s="613">
        <f t="shared" si="18"/>
        <v>0</v>
      </c>
      <c r="M435" s="1795">
        <f t="shared" si="19"/>
        <v>0</v>
      </c>
      <c r="N435" s="2050"/>
      <c r="O435" s="2050">
        <v>1</v>
      </c>
      <c r="P435" s="2082" t="s">
        <v>2402</v>
      </c>
      <c r="Q435" s="2051"/>
      <c r="R435" s="367"/>
      <c r="S435" s="367"/>
      <c r="T435" s="367"/>
      <c r="U435" s="367"/>
    </row>
    <row r="436" spans="1:21" ht="12.6" customHeight="1">
      <c r="A436" s="903">
        <v>43481</v>
      </c>
      <c r="B436" s="2053">
        <v>43474</v>
      </c>
      <c r="C436" s="907">
        <v>43490</v>
      </c>
      <c r="D436" s="907">
        <v>43498</v>
      </c>
      <c r="E436" s="427" t="s">
        <v>3334</v>
      </c>
      <c r="F436" s="421" t="s">
        <v>15542</v>
      </c>
      <c r="G436" s="421" t="s">
        <v>15543</v>
      </c>
      <c r="H436" s="424"/>
      <c r="I436" s="421"/>
      <c r="J436" s="909" t="s">
        <v>2034</v>
      </c>
      <c r="K436" s="2071"/>
      <c r="L436" s="613">
        <f t="shared" si="18"/>
        <v>7</v>
      </c>
      <c r="M436" s="1795">
        <f t="shared" si="19"/>
        <v>4</v>
      </c>
      <c r="N436" s="2050"/>
      <c r="O436" s="2050">
        <v>21</v>
      </c>
      <c r="P436" s="421"/>
      <c r="Q436" s="355"/>
      <c r="R436" s="355"/>
      <c r="S436" s="355"/>
      <c r="T436" s="355"/>
      <c r="U436" s="355"/>
    </row>
    <row r="437" spans="1:21" ht="12.6" customHeight="1">
      <c r="A437" s="903">
        <v>43566</v>
      </c>
      <c r="B437" s="1050">
        <v>43563</v>
      </c>
      <c r="C437" s="364">
        <v>43578</v>
      </c>
      <c r="D437" s="364">
        <v>43578</v>
      </c>
      <c r="E437" s="355" t="s">
        <v>3334</v>
      </c>
      <c r="F437" s="353" t="s">
        <v>15544</v>
      </c>
      <c r="G437" s="353" t="s">
        <v>15545</v>
      </c>
      <c r="H437" s="353" t="s">
        <v>15546</v>
      </c>
      <c r="I437" s="353"/>
      <c r="J437" s="348" t="s">
        <v>2033</v>
      </c>
      <c r="K437" s="353"/>
      <c r="L437" s="613">
        <f t="shared" si="18"/>
        <v>3</v>
      </c>
      <c r="M437" s="1795">
        <f t="shared" si="19"/>
        <v>2</v>
      </c>
      <c r="N437" s="353"/>
      <c r="O437" s="2050">
        <v>24</v>
      </c>
      <c r="P437" s="353"/>
      <c r="Q437" s="2051"/>
      <c r="R437" s="367"/>
      <c r="S437" s="367"/>
      <c r="T437" s="367"/>
      <c r="U437" s="367"/>
    </row>
    <row r="438" spans="1:21" ht="12.6" customHeight="1">
      <c r="A438" s="906">
        <v>43621</v>
      </c>
      <c r="B438" s="717">
        <v>43613</v>
      </c>
      <c r="C438" s="364">
        <v>43621</v>
      </c>
      <c r="D438" s="1429">
        <v>43613</v>
      </c>
      <c r="E438" s="355" t="s">
        <v>3334</v>
      </c>
      <c r="F438" s="353" t="s">
        <v>15547</v>
      </c>
      <c r="G438" s="22" t="s">
        <v>15548</v>
      </c>
      <c r="H438" s="22" t="s">
        <v>15549</v>
      </c>
      <c r="I438" s="353"/>
      <c r="J438" s="8" t="s">
        <v>2035</v>
      </c>
      <c r="K438" s="2049"/>
      <c r="L438" s="613">
        <f t="shared" si="18"/>
        <v>8</v>
      </c>
      <c r="M438" s="1795">
        <f t="shared" si="19"/>
        <v>5</v>
      </c>
      <c r="N438" s="2050"/>
      <c r="O438" s="2050">
        <v>56</v>
      </c>
      <c r="P438" s="404"/>
      <c r="Q438" s="2051"/>
      <c r="R438" s="367"/>
      <c r="S438" s="367"/>
      <c r="T438" s="367"/>
      <c r="U438" s="367"/>
    </row>
    <row r="439" spans="1:21" ht="12.6" customHeight="1">
      <c r="A439" s="906">
        <v>43630</v>
      </c>
      <c r="B439" s="381">
        <v>43626</v>
      </c>
      <c r="C439" s="364">
        <v>43629</v>
      </c>
      <c r="D439" s="364">
        <v>43629</v>
      </c>
      <c r="E439" s="355" t="s">
        <v>3334</v>
      </c>
      <c r="F439" s="353" t="s">
        <v>15550</v>
      </c>
      <c r="G439" s="22" t="s">
        <v>15551</v>
      </c>
      <c r="H439" s="22" t="s">
        <v>3577</v>
      </c>
      <c r="I439" s="22"/>
      <c r="J439" s="348" t="s">
        <v>2035</v>
      </c>
      <c r="K439" s="2049"/>
      <c r="L439" s="613">
        <f t="shared" si="18"/>
        <v>4</v>
      </c>
      <c r="M439" s="1795">
        <f t="shared" si="19"/>
        <v>3</v>
      </c>
      <c r="N439" s="2050"/>
      <c r="O439" s="2050">
        <v>9</v>
      </c>
      <c r="P439" s="404"/>
      <c r="Q439" s="2051"/>
      <c r="R439" s="367"/>
      <c r="S439" s="367"/>
      <c r="T439" s="367"/>
      <c r="U439" s="367"/>
    </row>
    <row r="440" spans="1:21" ht="12.6" customHeight="1">
      <c r="A440" s="906">
        <v>43636</v>
      </c>
      <c r="B440" s="381">
        <v>43634</v>
      </c>
      <c r="C440" s="364">
        <v>43664</v>
      </c>
      <c r="D440" s="364">
        <v>43664</v>
      </c>
      <c r="E440" s="355" t="s">
        <v>3334</v>
      </c>
      <c r="F440" s="1416" t="s">
        <v>2548</v>
      </c>
      <c r="G440" s="353" t="s">
        <v>15552</v>
      </c>
      <c r="H440" s="353"/>
      <c r="I440" s="353"/>
      <c r="J440" s="348" t="s">
        <v>2969</v>
      </c>
      <c r="K440" s="353"/>
      <c r="L440" s="613">
        <f t="shared" si="18"/>
        <v>2</v>
      </c>
      <c r="M440" s="1795">
        <f t="shared" si="19"/>
        <v>1</v>
      </c>
      <c r="N440" s="2050"/>
      <c r="O440" s="2050">
        <v>18</v>
      </c>
      <c r="P440" s="353"/>
      <c r="Q440" s="2051"/>
      <c r="R440" s="367"/>
      <c r="S440" s="367"/>
      <c r="T440" s="367"/>
      <c r="U440" s="367"/>
    </row>
    <row r="441" spans="1:21" ht="12.6" customHeight="1">
      <c r="A441" s="903">
        <v>43537</v>
      </c>
      <c r="B441" s="910">
        <v>43521</v>
      </c>
      <c r="C441" s="904">
        <v>43546</v>
      </c>
      <c r="D441" s="904">
        <v>43549</v>
      </c>
      <c r="E441" s="367" t="s">
        <v>3335</v>
      </c>
      <c r="F441" s="404" t="s">
        <v>2548</v>
      </c>
      <c r="G441" s="404" t="s">
        <v>15553</v>
      </c>
      <c r="H441" s="353" t="s">
        <v>3660</v>
      </c>
      <c r="I441" s="404"/>
      <c r="J441" s="665" t="s">
        <v>2039</v>
      </c>
      <c r="K441" s="404"/>
      <c r="L441" s="613">
        <f t="shared" si="18"/>
        <v>16</v>
      </c>
      <c r="M441" s="1795">
        <f t="shared" si="19"/>
        <v>11</v>
      </c>
      <c r="N441" s="404"/>
      <c r="O441" s="2050">
        <v>55</v>
      </c>
      <c r="P441" s="404"/>
      <c r="Q441" s="2051"/>
      <c r="R441" s="367"/>
      <c r="S441" s="367"/>
      <c r="T441" s="367"/>
      <c r="U441" s="367"/>
    </row>
    <row r="442" spans="1:21" ht="12.6" customHeight="1">
      <c r="A442" s="906">
        <v>43585</v>
      </c>
      <c r="B442" s="1050">
        <v>43565</v>
      </c>
      <c r="C442" s="364">
        <v>43585</v>
      </c>
      <c r="D442" s="364">
        <v>43585</v>
      </c>
      <c r="E442" s="355" t="s">
        <v>3334</v>
      </c>
      <c r="F442" s="1421" t="s">
        <v>2548</v>
      </c>
      <c r="G442" s="1421" t="s">
        <v>15554</v>
      </c>
      <c r="H442" s="348"/>
      <c r="I442" s="348" t="s">
        <v>14812</v>
      </c>
      <c r="J442" s="348" t="s">
        <v>2969</v>
      </c>
      <c r="K442" s="348"/>
      <c r="L442" s="613">
        <f t="shared" si="18"/>
        <v>20</v>
      </c>
      <c r="M442" s="1795">
        <f t="shared" si="19"/>
        <v>13</v>
      </c>
      <c r="N442" s="2050"/>
      <c r="O442" s="2050">
        <v>35</v>
      </c>
      <c r="P442" s="404"/>
      <c r="Q442" s="424"/>
      <c r="R442" s="424"/>
      <c r="S442" s="424"/>
      <c r="T442" s="424"/>
      <c r="U442" s="424"/>
    </row>
    <row r="443" spans="1:21" ht="12.6" customHeight="1">
      <c r="A443" s="906">
        <v>43594</v>
      </c>
      <c r="B443" s="2069">
        <v>43570</v>
      </c>
      <c r="C443" s="2058">
        <v>43594</v>
      </c>
      <c r="D443" s="2058">
        <v>43594</v>
      </c>
      <c r="E443" s="367" t="s">
        <v>3334</v>
      </c>
      <c r="F443" s="404" t="s">
        <v>2548</v>
      </c>
      <c r="G443" s="404" t="s">
        <v>15555</v>
      </c>
      <c r="H443" s="353"/>
      <c r="I443" s="404"/>
      <c r="J443" s="665" t="s">
        <v>2969</v>
      </c>
      <c r="K443" s="2049"/>
      <c r="L443" s="613">
        <f t="shared" si="18"/>
        <v>24</v>
      </c>
      <c r="M443" s="1795">
        <f t="shared" si="19"/>
        <v>17</v>
      </c>
      <c r="N443" s="353"/>
      <c r="O443" s="2050">
        <v>51</v>
      </c>
      <c r="P443" s="404"/>
      <c r="Q443" s="2051"/>
      <c r="R443" s="367"/>
      <c r="S443" s="367"/>
      <c r="T443" s="367"/>
      <c r="U443" s="367"/>
    </row>
    <row r="444" spans="1:21" ht="15" customHeight="1">
      <c r="A444" s="906">
        <v>43697</v>
      </c>
      <c r="B444" s="384">
        <v>43690</v>
      </c>
      <c r="C444" s="364">
        <v>43692</v>
      </c>
      <c r="D444" s="364">
        <v>43692</v>
      </c>
      <c r="E444" s="355" t="s">
        <v>3335</v>
      </c>
      <c r="F444" s="353" t="s">
        <v>2548</v>
      </c>
      <c r="G444" s="22" t="s">
        <v>15556</v>
      </c>
      <c r="H444" s="22" t="s">
        <v>12632</v>
      </c>
      <c r="I444" s="22"/>
      <c r="J444" s="353" t="s">
        <v>2969</v>
      </c>
      <c r="K444" s="13"/>
      <c r="L444" s="613">
        <f t="shared" si="18"/>
        <v>7</v>
      </c>
      <c r="M444" s="1795">
        <f t="shared" si="19"/>
        <v>4</v>
      </c>
      <c r="O444" s="2050">
        <v>24</v>
      </c>
      <c r="P444" s="404"/>
      <c r="Q444" s="2051"/>
      <c r="R444" s="367"/>
      <c r="S444" s="367"/>
      <c r="T444" s="367"/>
      <c r="U444" s="367"/>
    </row>
    <row r="445" spans="1:21" ht="12.6" customHeight="1">
      <c r="A445" s="903">
        <v>43559</v>
      </c>
      <c r="B445" s="377">
        <v>43551</v>
      </c>
      <c r="C445" s="364">
        <v>43558</v>
      </c>
      <c r="D445" s="364">
        <v>43559</v>
      </c>
      <c r="E445" s="355" t="s">
        <v>3334</v>
      </c>
      <c r="F445" s="353" t="s">
        <v>15557</v>
      </c>
      <c r="G445" s="353" t="s">
        <v>15558</v>
      </c>
      <c r="H445" s="353" t="s">
        <v>13158</v>
      </c>
      <c r="I445" s="353"/>
      <c r="J445" s="348" t="s">
        <v>2042</v>
      </c>
      <c r="K445" s="353"/>
      <c r="L445" s="613">
        <f t="shared" si="18"/>
        <v>8</v>
      </c>
      <c r="M445" s="1795">
        <f t="shared" si="19"/>
        <v>5</v>
      </c>
      <c r="N445" s="353"/>
      <c r="O445" s="2050">
        <v>65</v>
      </c>
      <c r="P445" s="353"/>
      <c r="Q445" s="2051"/>
      <c r="R445" s="367"/>
      <c r="S445" s="367"/>
      <c r="T445" s="367"/>
      <c r="U445" s="367"/>
    </row>
    <row r="446" spans="1:21" ht="12.6" customHeight="1">
      <c r="A446" s="906">
        <v>43503</v>
      </c>
      <c r="B446" s="2053">
        <v>43496</v>
      </c>
      <c r="C446" s="904">
        <v>43501</v>
      </c>
      <c r="D446" s="904">
        <v>43526</v>
      </c>
      <c r="E446" s="367" t="s">
        <v>3334</v>
      </c>
      <c r="F446" s="404" t="s">
        <v>15559</v>
      </c>
      <c r="G446" s="404" t="s">
        <v>15560</v>
      </c>
      <c r="H446" s="353" t="s">
        <v>15561</v>
      </c>
      <c r="I446" s="404"/>
      <c r="J446" s="665" t="s">
        <v>3001</v>
      </c>
      <c r="K446" s="2049"/>
      <c r="L446" s="613">
        <f t="shared" si="18"/>
        <v>7</v>
      </c>
      <c r="M446" s="1795">
        <f t="shared" si="19"/>
        <v>4</v>
      </c>
      <c r="N446" s="2050"/>
      <c r="O446" s="2050">
        <v>88</v>
      </c>
      <c r="P446" s="404"/>
      <c r="Q446" s="353"/>
      <c r="R446" s="353"/>
      <c r="S446" s="353"/>
      <c r="T446" s="353"/>
      <c r="U446" s="353"/>
    </row>
    <row r="447" spans="1:21" ht="12.6" customHeight="1">
      <c r="A447" s="906">
        <v>43602</v>
      </c>
      <c r="B447" s="717">
        <v>43592</v>
      </c>
      <c r="C447" s="932">
        <v>43600</v>
      </c>
      <c r="D447" s="364">
        <v>43600</v>
      </c>
      <c r="E447" s="349" t="s">
        <v>3335</v>
      </c>
      <c r="F447" s="424" t="s">
        <v>15562</v>
      </c>
      <c r="G447" s="424" t="s">
        <v>15563</v>
      </c>
      <c r="H447" s="424" t="s">
        <v>3660</v>
      </c>
      <c r="I447" s="424"/>
      <c r="J447" s="589" t="s">
        <v>2034</v>
      </c>
      <c r="K447" s="2049"/>
      <c r="L447" s="613">
        <f t="shared" si="18"/>
        <v>10</v>
      </c>
      <c r="M447" s="1795">
        <f t="shared" si="19"/>
        <v>7</v>
      </c>
      <c r="N447" s="2050"/>
      <c r="O447" s="2050">
        <v>7</v>
      </c>
      <c r="P447" s="404"/>
      <c r="Q447" s="2051"/>
      <c r="R447" s="367"/>
      <c r="S447" s="367"/>
      <c r="T447" s="367"/>
      <c r="U447" s="367"/>
    </row>
    <row r="448" spans="1:21" ht="12.6" customHeight="1">
      <c r="A448" s="903">
        <v>43616</v>
      </c>
      <c r="B448" s="717">
        <v>43602</v>
      </c>
      <c r="C448" s="364">
        <v>43633</v>
      </c>
      <c r="D448" s="7">
        <v>43633</v>
      </c>
      <c r="E448" s="355" t="s">
        <v>3335</v>
      </c>
      <c r="F448" s="353" t="s">
        <v>15564</v>
      </c>
      <c r="G448" s="22" t="s">
        <v>15565</v>
      </c>
      <c r="H448" s="22" t="s">
        <v>15566</v>
      </c>
      <c r="I448" s="353"/>
      <c r="J448" s="8" t="s">
        <v>3001</v>
      </c>
      <c r="K448" s="353"/>
      <c r="L448" s="613">
        <f t="shared" si="18"/>
        <v>14</v>
      </c>
      <c r="M448" s="1795">
        <f t="shared" si="19"/>
        <v>9</v>
      </c>
      <c r="N448" s="2050"/>
      <c r="O448" s="2050">
        <v>34</v>
      </c>
      <c r="P448" s="404"/>
      <c r="Q448" s="2051"/>
      <c r="R448" s="367"/>
      <c r="S448" s="367"/>
      <c r="T448" s="367"/>
      <c r="U448" s="367"/>
    </row>
    <row r="449" spans="1:21" ht="15.6" customHeight="1">
      <c r="A449" s="906">
        <v>43637</v>
      </c>
      <c r="B449" s="381">
        <v>43622</v>
      </c>
      <c r="C449" s="364">
        <v>43636</v>
      </c>
      <c r="D449" s="364">
        <v>43636</v>
      </c>
      <c r="E449" s="355" t="s">
        <v>3334</v>
      </c>
      <c r="F449" s="353" t="s">
        <v>15567</v>
      </c>
      <c r="G449" s="353" t="s">
        <v>15568</v>
      </c>
      <c r="H449" s="353" t="s">
        <v>3660</v>
      </c>
      <c r="I449" s="353"/>
      <c r="J449" s="348" t="s">
        <v>2035</v>
      </c>
      <c r="K449" s="353"/>
      <c r="L449" s="613">
        <f t="shared" si="18"/>
        <v>15</v>
      </c>
      <c r="M449" s="1795">
        <f t="shared" si="19"/>
        <v>10</v>
      </c>
      <c r="N449" s="2050"/>
      <c r="O449" s="2050">
        <v>21</v>
      </c>
      <c r="P449" s="353"/>
      <c r="Q449" s="2051"/>
      <c r="R449" s="367"/>
      <c r="S449" s="367"/>
      <c r="T449" s="367"/>
      <c r="U449" s="367"/>
    </row>
    <row r="450" spans="1:21" ht="12.6" customHeight="1">
      <c r="A450" s="903">
        <v>43481</v>
      </c>
      <c r="B450" s="2053">
        <v>43473</v>
      </c>
      <c r="C450" s="904">
        <v>43483</v>
      </c>
      <c r="D450" s="907">
        <v>43503</v>
      </c>
      <c r="E450" s="367" t="s">
        <v>3334</v>
      </c>
      <c r="F450" s="404" t="s">
        <v>15569</v>
      </c>
      <c r="G450" s="2" t="s">
        <v>15570</v>
      </c>
      <c r="H450" s="353"/>
      <c r="I450" s="404"/>
      <c r="J450" s="665" t="s">
        <v>2034</v>
      </c>
      <c r="K450" s="2049"/>
      <c r="L450" s="613">
        <f t="shared" ref="L450:L509" si="20">(A450-B450)</f>
        <v>8</v>
      </c>
      <c r="M450" s="1795">
        <f t="shared" ref="M450:M509" si="21">NETWORKDAYS(B450,A450,A450:B450)</f>
        <v>5</v>
      </c>
      <c r="N450" s="2050"/>
      <c r="O450" s="2050">
        <v>19</v>
      </c>
      <c r="P450" s="404"/>
      <c r="Q450" s="367"/>
      <c r="R450" s="367"/>
      <c r="S450" s="367"/>
      <c r="T450" s="367"/>
      <c r="U450" s="367"/>
    </row>
    <row r="451" spans="1:21" ht="12.6" customHeight="1">
      <c r="A451" s="2070">
        <v>43684</v>
      </c>
      <c r="B451" s="384">
        <v>43683</v>
      </c>
      <c r="C451" s="932">
        <v>43714</v>
      </c>
      <c r="D451" s="932">
        <v>43714</v>
      </c>
      <c r="E451" s="349" t="s">
        <v>3334</v>
      </c>
      <c r="F451" s="424" t="s">
        <v>15571</v>
      </c>
      <c r="G451" s="424" t="s">
        <v>15572</v>
      </c>
      <c r="H451" s="424" t="s">
        <v>15573</v>
      </c>
      <c r="I451" s="424"/>
      <c r="J451" s="424" t="s">
        <v>2033</v>
      </c>
      <c r="K451" s="424" t="s">
        <v>12427</v>
      </c>
      <c r="L451" s="613">
        <f t="shared" si="20"/>
        <v>1</v>
      </c>
      <c r="M451" s="1795">
        <f t="shared" si="21"/>
        <v>0</v>
      </c>
      <c r="N451" s="2050"/>
      <c r="O451" s="2050">
        <v>3</v>
      </c>
      <c r="P451" s="424"/>
      <c r="Q451" s="2051"/>
      <c r="R451" s="367"/>
      <c r="S451" s="367"/>
      <c r="T451" s="367"/>
      <c r="U451" s="367"/>
    </row>
    <row r="452" spans="1:21" ht="12.6" customHeight="1">
      <c r="A452" s="903">
        <v>43661</v>
      </c>
      <c r="B452" s="383">
        <v>43649</v>
      </c>
      <c r="C452" s="364">
        <v>43680</v>
      </c>
      <c r="D452" s="364">
        <v>43680</v>
      </c>
      <c r="E452" s="355" t="s">
        <v>3334</v>
      </c>
      <c r="F452" s="353" t="s">
        <v>15574</v>
      </c>
      <c r="G452" s="353" t="s">
        <v>15575</v>
      </c>
      <c r="H452" s="353"/>
      <c r="I452" s="353"/>
      <c r="J452" s="353" t="s">
        <v>3001</v>
      </c>
      <c r="K452" s="2049"/>
      <c r="L452" s="613">
        <f t="shared" si="20"/>
        <v>12</v>
      </c>
      <c r="M452" s="1795">
        <f t="shared" si="21"/>
        <v>7</v>
      </c>
      <c r="N452" s="2050"/>
      <c r="O452" s="2050">
        <v>14</v>
      </c>
      <c r="P452" s="404"/>
      <c r="Q452" s="2051"/>
      <c r="R452" s="367"/>
      <c r="S452" s="367"/>
      <c r="T452" s="367"/>
      <c r="U452" s="367"/>
    </row>
    <row r="453" spans="1:21" ht="12.6" customHeight="1">
      <c r="A453" s="912">
        <v>43550</v>
      </c>
      <c r="B453" s="2059">
        <v>43522</v>
      </c>
      <c r="C453" s="912">
        <v>43550</v>
      </c>
      <c r="D453" s="912">
        <v>43550</v>
      </c>
      <c r="E453" s="367" t="s">
        <v>3334</v>
      </c>
      <c r="F453" s="404" t="s">
        <v>15576</v>
      </c>
      <c r="G453" s="404" t="s">
        <v>15577</v>
      </c>
      <c r="H453" s="353" t="s">
        <v>12424</v>
      </c>
      <c r="I453" s="404"/>
      <c r="J453" s="665" t="s">
        <v>2042</v>
      </c>
      <c r="K453" s="2049"/>
      <c r="L453" s="613">
        <f t="shared" si="20"/>
        <v>28</v>
      </c>
      <c r="M453" s="1795">
        <f t="shared" si="21"/>
        <v>19</v>
      </c>
      <c r="N453" s="2050"/>
      <c r="O453" s="2050">
        <v>60</v>
      </c>
      <c r="P453" s="404"/>
      <c r="Q453" s="2051"/>
      <c r="R453" s="367"/>
      <c r="S453" s="367"/>
      <c r="T453" s="367"/>
      <c r="U453" s="367"/>
    </row>
    <row r="454" spans="1:21" ht="12.6" customHeight="1">
      <c r="A454" s="912">
        <v>43600</v>
      </c>
      <c r="B454" s="2114">
        <v>43587</v>
      </c>
      <c r="C454" s="904">
        <v>43618</v>
      </c>
      <c r="D454" s="367" t="s">
        <v>15578</v>
      </c>
      <c r="E454" s="367" t="s">
        <v>3334</v>
      </c>
      <c r="F454" s="404" t="s">
        <v>15576</v>
      </c>
      <c r="G454" s="404" t="s">
        <v>15579</v>
      </c>
      <c r="H454" s="353"/>
      <c r="I454" s="404"/>
      <c r="J454" s="665" t="s">
        <v>2042</v>
      </c>
      <c r="K454" s="2049"/>
      <c r="L454" s="613">
        <f t="shared" si="20"/>
        <v>13</v>
      </c>
      <c r="M454" s="1795">
        <f t="shared" si="21"/>
        <v>8</v>
      </c>
      <c r="N454" s="2050"/>
      <c r="O454" s="2050">
        <v>4</v>
      </c>
      <c r="P454" s="404"/>
      <c r="Q454" s="427"/>
      <c r="R454" s="427"/>
      <c r="S454" s="427"/>
      <c r="T454" s="427"/>
      <c r="U454" s="427"/>
    </row>
    <row r="455" spans="1:21" ht="12.6" customHeight="1">
      <c r="A455" s="903">
        <v>43662</v>
      </c>
      <c r="B455" s="381">
        <v>43634</v>
      </c>
      <c r="C455" s="364">
        <v>43664</v>
      </c>
      <c r="D455" s="364">
        <v>43664</v>
      </c>
      <c r="E455" s="355" t="s">
        <v>3334</v>
      </c>
      <c r="F455" s="353" t="s">
        <v>15580</v>
      </c>
      <c r="G455" s="353" t="s">
        <v>15581</v>
      </c>
      <c r="H455" s="353"/>
      <c r="I455" s="353"/>
      <c r="J455" s="353" t="s">
        <v>3001</v>
      </c>
      <c r="K455" s="353" t="s">
        <v>12427</v>
      </c>
      <c r="L455" s="613">
        <f t="shared" si="20"/>
        <v>28</v>
      </c>
      <c r="M455" s="1795">
        <f t="shared" si="21"/>
        <v>19</v>
      </c>
      <c r="N455" s="2050"/>
      <c r="O455" s="2050">
        <v>76</v>
      </c>
      <c r="P455" s="353"/>
      <c r="Q455" s="367"/>
      <c r="R455" s="367"/>
      <c r="S455" s="367"/>
      <c r="T455" s="367"/>
      <c r="U455" s="367"/>
    </row>
    <row r="456" spans="1:21" ht="15.6" customHeight="1">
      <c r="A456" s="903">
        <v>43642</v>
      </c>
      <c r="B456" s="717">
        <v>43615</v>
      </c>
      <c r="C456" s="932">
        <v>43637</v>
      </c>
      <c r="D456" s="932">
        <v>43647</v>
      </c>
      <c r="E456" s="349" t="s">
        <v>3335</v>
      </c>
      <c r="F456" s="424" t="s">
        <v>15582</v>
      </c>
      <c r="G456" s="426" t="s">
        <v>15583</v>
      </c>
      <c r="H456" s="426"/>
      <c r="I456" s="426"/>
      <c r="J456" s="589" t="s">
        <v>2034</v>
      </c>
      <c r="K456" s="2049"/>
      <c r="L456" s="613">
        <f t="shared" si="20"/>
        <v>27</v>
      </c>
      <c r="M456" s="1795">
        <f t="shared" si="21"/>
        <v>18</v>
      </c>
      <c r="N456" s="2050"/>
      <c r="O456" s="2050">
        <v>68</v>
      </c>
      <c r="P456" s="404"/>
      <c r="Q456" s="1841"/>
      <c r="R456" s="1841"/>
      <c r="S456" s="1841"/>
      <c r="T456" s="1841"/>
      <c r="U456" s="1841"/>
    </row>
    <row r="457" spans="1:21" ht="12.6" customHeight="1">
      <c r="A457" s="903">
        <v>43647</v>
      </c>
      <c r="B457" s="381">
        <v>43621</v>
      </c>
      <c r="C457" s="364">
        <v>43651</v>
      </c>
      <c r="D457" s="364">
        <v>43651</v>
      </c>
      <c r="E457" s="355" t="s">
        <v>3335</v>
      </c>
      <c r="F457" s="353" t="s">
        <v>15584</v>
      </c>
      <c r="G457" s="22" t="s">
        <v>15585</v>
      </c>
      <c r="H457" s="22" t="s">
        <v>15586</v>
      </c>
      <c r="I457" s="22"/>
      <c r="J457" s="348" t="s">
        <v>3001</v>
      </c>
      <c r="K457" s="2049"/>
      <c r="L457" s="613">
        <f t="shared" si="20"/>
        <v>26</v>
      </c>
      <c r="M457" s="1795">
        <f t="shared" si="21"/>
        <v>17</v>
      </c>
      <c r="N457" s="2050"/>
      <c r="O457" s="2050">
        <v>35</v>
      </c>
      <c r="P457" s="353"/>
      <c r="Q457" s="355"/>
      <c r="R457" s="355"/>
      <c r="S457" s="355"/>
      <c r="T457" s="355"/>
      <c r="U457" s="355"/>
    </row>
    <row r="458" spans="1:21" ht="12.6" customHeight="1">
      <c r="A458" s="903">
        <v>43592</v>
      </c>
      <c r="B458" s="1050">
        <v>43563</v>
      </c>
      <c r="C458" s="364">
        <v>43593</v>
      </c>
      <c r="D458" s="364">
        <v>43593</v>
      </c>
      <c r="E458" s="355" t="s">
        <v>3334</v>
      </c>
      <c r="F458" s="353" t="s">
        <v>15587</v>
      </c>
      <c r="G458" s="353" t="s">
        <v>15588</v>
      </c>
      <c r="H458" s="353"/>
      <c r="I458" s="353"/>
      <c r="J458" s="348" t="s">
        <v>2035</v>
      </c>
      <c r="K458" s="2049"/>
      <c r="L458" s="613">
        <f t="shared" si="20"/>
        <v>29</v>
      </c>
      <c r="M458" s="1795">
        <f t="shared" si="21"/>
        <v>20</v>
      </c>
      <c r="N458" s="2050"/>
      <c r="O458" s="2050">
        <v>29</v>
      </c>
      <c r="P458" s="404"/>
      <c r="Q458" s="353"/>
      <c r="R458" s="353"/>
      <c r="S458" s="353"/>
      <c r="T458" s="353"/>
      <c r="U458" s="353"/>
    </row>
    <row r="459" spans="1:21" ht="12.6" customHeight="1">
      <c r="A459" s="903">
        <v>43521</v>
      </c>
      <c r="B459" s="2053">
        <v>43496</v>
      </c>
      <c r="C459" s="904">
        <v>43527</v>
      </c>
      <c r="D459" s="904">
        <v>43527</v>
      </c>
      <c r="E459" s="367" t="s">
        <v>3334</v>
      </c>
      <c r="F459" s="404" t="s">
        <v>15589</v>
      </c>
      <c r="G459" s="404" t="s">
        <v>15590</v>
      </c>
      <c r="H459" s="353" t="s">
        <v>3660</v>
      </c>
      <c r="I459" s="404"/>
      <c r="J459" s="665" t="s">
        <v>2033</v>
      </c>
      <c r="K459" s="2049"/>
      <c r="L459" s="613">
        <f t="shared" si="20"/>
        <v>25</v>
      </c>
      <c r="M459" s="1795">
        <f t="shared" si="21"/>
        <v>16</v>
      </c>
      <c r="N459" s="2050"/>
      <c r="O459" s="2050">
        <v>89</v>
      </c>
      <c r="P459" s="404"/>
      <c r="Q459" s="2051"/>
      <c r="R459" s="367"/>
      <c r="S459" s="367"/>
      <c r="T459" s="367"/>
      <c r="U459" s="367"/>
    </row>
    <row r="460" spans="1:21" ht="12.6" customHeight="1">
      <c r="A460" s="905">
        <v>43511</v>
      </c>
      <c r="B460" s="2063">
        <v>43482</v>
      </c>
      <c r="C460" s="905">
        <v>43511</v>
      </c>
      <c r="D460" s="905">
        <v>43514</v>
      </c>
      <c r="E460" s="367" t="s">
        <v>3335</v>
      </c>
      <c r="F460" s="404" t="s">
        <v>2628</v>
      </c>
      <c r="G460" s="404" t="s">
        <v>15591</v>
      </c>
      <c r="H460" s="353"/>
      <c r="I460" s="404"/>
      <c r="J460" s="665" t="s">
        <v>2042</v>
      </c>
      <c r="K460" s="2049"/>
      <c r="L460" s="613">
        <f t="shared" si="20"/>
        <v>29</v>
      </c>
      <c r="M460" s="1795">
        <f t="shared" si="21"/>
        <v>20</v>
      </c>
      <c r="N460" s="404"/>
      <c r="O460" s="2050">
        <v>48</v>
      </c>
      <c r="P460" s="404"/>
      <c r="Q460" s="2051"/>
      <c r="R460" s="367"/>
      <c r="S460" s="367"/>
      <c r="T460" s="367"/>
      <c r="U460" s="367"/>
    </row>
    <row r="461" spans="1:21" ht="12.6" customHeight="1">
      <c r="A461" s="903">
        <v>43665</v>
      </c>
      <c r="B461" s="383">
        <v>43650</v>
      </c>
      <c r="C461" s="364">
        <v>43681</v>
      </c>
      <c r="D461" s="364">
        <v>43681</v>
      </c>
      <c r="E461" s="355" t="s">
        <v>3334</v>
      </c>
      <c r="F461" s="353" t="s">
        <v>15592</v>
      </c>
      <c r="G461" s="353" t="s">
        <v>15593</v>
      </c>
      <c r="H461" s="939" t="s">
        <v>12582</v>
      </c>
      <c r="I461" s="353"/>
      <c r="J461" s="353" t="s">
        <v>2034</v>
      </c>
      <c r="K461" s="353" t="s">
        <v>12427</v>
      </c>
      <c r="L461" s="613">
        <f t="shared" si="20"/>
        <v>15</v>
      </c>
      <c r="M461" s="1795">
        <f t="shared" si="21"/>
        <v>10</v>
      </c>
      <c r="N461" s="2050"/>
      <c r="O461" s="2050">
        <v>28</v>
      </c>
      <c r="P461" s="353"/>
      <c r="Q461" s="2051"/>
      <c r="R461" s="367"/>
      <c r="S461" s="367"/>
      <c r="T461" s="367"/>
      <c r="U461" s="367"/>
    </row>
    <row r="462" spans="1:21" ht="12.6" customHeight="1">
      <c r="A462" s="903">
        <v>43696</v>
      </c>
      <c r="B462" s="384">
        <v>43685</v>
      </c>
      <c r="C462" s="364">
        <v>43696</v>
      </c>
      <c r="D462" s="364">
        <v>43716</v>
      </c>
      <c r="E462" s="355" t="s">
        <v>3334</v>
      </c>
      <c r="F462" s="353" t="s">
        <v>15594</v>
      </c>
      <c r="G462" s="22" t="s">
        <v>15595</v>
      </c>
      <c r="H462" s="22"/>
      <c r="I462" s="22"/>
      <c r="J462" s="353" t="s">
        <v>3001</v>
      </c>
      <c r="K462" s="2049"/>
      <c r="L462" s="613">
        <f t="shared" si="20"/>
        <v>11</v>
      </c>
      <c r="M462" s="1795">
        <f t="shared" si="21"/>
        <v>6</v>
      </c>
      <c r="N462" s="2050"/>
      <c r="O462" s="2050">
        <v>26</v>
      </c>
      <c r="P462" s="404"/>
      <c r="Q462" s="2051"/>
      <c r="R462" s="367"/>
      <c r="S462" s="367"/>
      <c r="T462" s="367"/>
      <c r="U462" s="367"/>
    </row>
    <row r="463" spans="1:21" ht="12.6" customHeight="1">
      <c r="A463" s="903">
        <v>43621</v>
      </c>
      <c r="B463" s="717">
        <v>43613</v>
      </c>
      <c r="C463" s="364">
        <v>43621</v>
      </c>
      <c r="D463" s="364">
        <v>43644</v>
      </c>
      <c r="E463" s="355" t="s">
        <v>3334</v>
      </c>
      <c r="F463" s="353" t="s">
        <v>15596</v>
      </c>
      <c r="G463" s="22" t="s">
        <v>15597</v>
      </c>
      <c r="H463" s="22" t="s">
        <v>15598</v>
      </c>
      <c r="I463" s="22"/>
      <c r="J463" s="348" t="s">
        <v>3001</v>
      </c>
      <c r="K463" s="2049"/>
      <c r="L463" s="613">
        <f t="shared" si="20"/>
        <v>8</v>
      </c>
      <c r="M463" s="1795">
        <f t="shared" si="21"/>
        <v>5</v>
      </c>
      <c r="N463" s="2050"/>
      <c r="O463" s="2050">
        <v>52</v>
      </c>
      <c r="P463" s="404"/>
      <c r="Q463" s="2051"/>
      <c r="R463" s="367"/>
      <c r="S463" s="367"/>
      <c r="T463" s="367"/>
      <c r="U463" s="367"/>
    </row>
    <row r="464" spans="1:21" ht="12.6" customHeight="1">
      <c r="A464" s="903">
        <v>43579</v>
      </c>
      <c r="B464" s="2069">
        <v>43571</v>
      </c>
      <c r="C464" s="905">
        <v>43578</v>
      </c>
      <c r="D464" s="905">
        <v>43578</v>
      </c>
      <c r="E464" s="367" t="s">
        <v>3334</v>
      </c>
      <c r="F464" s="404" t="s">
        <v>15596</v>
      </c>
      <c r="G464" s="404" t="s">
        <v>15599</v>
      </c>
      <c r="H464" s="353"/>
      <c r="I464" s="404"/>
      <c r="J464" s="665" t="s">
        <v>3001</v>
      </c>
      <c r="K464" s="2049"/>
      <c r="L464" s="613">
        <f t="shared" si="20"/>
        <v>8</v>
      </c>
      <c r="M464" s="1795">
        <f t="shared" si="21"/>
        <v>5</v>
      </c>
      <c r="N464" s="353"/>
      <c r="O464" s="2050">
        <v>52</v>
      </c>
      <c r="P464" s="404"/>
      <c r="Q464" s="2051"/>
      <c r="R464" s="367"/>
      <c r="S464" s="367"/>
      <c r="T464" s="367"/>
      <c r="U464" s="367"/>
    </row>
    <row r="465" spans="1:21" ht="12.6" customHeight="1">
      <c r="A465" s="905">
        <v>43571</v>
      </c>
      <c r="B465" s="377">
        <v>43551</v>
      </c>
      <c r="C465" s="364">
        <v>43582</v>
      </c>
      <c r="D465" s="364">
        <v>43582</v>
      </c>
      <c r="E465" s="355" t="s">
        <v>3334</v>
      </c>
      <c r="F465" s="404" t="s">
        <v>15596</v>
      </c>
      <c r="G465" s="1414" t="s">
        <v>15600</v>
      </c>
      <c r="H465" s="353" t="s">
        <v>12620</v>
      </c>
      <c r="I465" s="353"/>
      <c r="J465" s="348" t="s">
        <v>2035</v>
      </c>
      <c r="K465" s="2049"/>
      <c r="L465" s="613">
        <f t="shared" si="20"/>
        <v>20</v>
      </c>
      <c r="M465" s="1795">
        <f t="shared" si="21"/>
        <v>13</v>
      </c>
      <c r="N465" s="2050"/>
      <c r="O465" s="2050">
        <v>64</v>
      </c>
      <c r="P465" s="2118"/>
      <c r="Q465" s="2051"/>
      <c r="R465" s="367"/>
      <c r="S465" s="367"/>
      <c r="T465" s="367"/>
      <c r="U465" s="367"/>
    </row>
    <row r="466" spans="1:21" ht="12.6" customHeight="1">
      <c r="A466" s="906">
        <v>43675</v>
      </c>
      <c r="B466" s="383">
        <v>43671</v>
      </c>
      <c r="C466" s="364">
        <v>43702</v>
      </c>
      <c r="D466" s="364">
        <v>43702</v>
      </c>
      <c r="E466" s="355" t="s">
        <v>3334</v>
      </c>
      <c r="F466" s="404" t="s">
        <v>15596</v>
      </c>
      <c r="G466" s="353" t="s">
        <v>15601</v>
      </c>
      <c r="H466" s="353" t="s">
        <v>15602</v>
      </c>
      <c r="I466" s="353"/>
      <c r="J466" s="353" t="s">
        <v>2035</v>
      </c>
      <c r="K466" s="2049"/>
      <c r="L466" s="613">
        <f t="shared" si="20"/>
        <v>4</v>
      </c>
      <c r="M466" s="1795">
        <f t="shared" si="21"/>
        <v>1</v>
      </c>
      <c r="N466" s="2050"/>
      <c r="O466" s="2050">
        <v>38</v>
      </c>
      <c r="P466" s="404"/>
      <c r="Q466" s="353"/>
      <c r="R466" s="353"/>
      <c r="S466" s="353"/>
      <c r="T466" s="353"/>
      <c r="U466" s="353"/>
    </row>
    <row r="467" spans="1:21" ht="12.6" customHeight="1">
      <c r="A467" s="905">
        <v>43570</v>
      </c>
      <c r="B467" s="1050">
        <v>43564</v>
      </c>
      <c r="C467" s="364">
        <v>43593</v>
      </c>
      <c r="D467" s="364">
        <v>43593</v>
      </c>
      <c r="E467" s="355" t="s">
        <v>3334</v>
      </c>
      <c r="F467" s="353" t="s">
        <v>15603</v>
      </c>
      <c r="G467" s="353" t="s">
        <v>15604</v>
      </c>
      <c r="H467" s="353"/>
      <c r="I467" s="353"/>
      <c r="J467" s="348" t="s">
        <v>2035</v>
      </c>
      <c r="K467" s="2049"/>
      <c r="L467" s="613">
        <f t="shared" si="20"/>
        <v>6</v>
      </c>
      <c r="M467" s="1795">
        <f t="shared" si="21"/>
        <v>3</v>
      </c>
      <c r="N467" s="353"/>
      <c r="O467" s="2050">
        <v>31</v>
      </c>
      <c r="P467" s="404"/>
      <c r="Q467" s="355"/>
      <c r="R467" s="355"/>
      <c r="S467" s="355"/>
      <c r="T467" s="355"/>
      <c r="U467" s="355"/>
    </row>
    <row r="468" spans="1:21" ht="12.6" customHeight="1">
      <c r="A468" s="903">
        <v>43593</v>
      </c>
      <c r="B468" s="1050">
        <v>43579</v>
      </c>
      <c r="C468" s="364">
        <v>43595</v>
      </c>
      <c r="D468" s="364">
        <v>43595</v>
      </c>
      <c r="E468" s="355" t="s">
        <v>3334</v>
      </c>
      <c r="F468" s="353" t="s">
        <v>15605</v>
      </c>
      <c r="G468" s="353" t="s">
        <v>15606</v>
      </c>
      <c r="H468" s="353"/>
      <c r="I468" s="353"/>
      <c r="J468" s="348" t="s">
        <v>2033</v>
      </c>
      <c r="K468" s="353" t="s">
        <v>2888</v>
      </c>
      <c r="L468" s="613">
        <f t="shared" si="20"/>
        <v>14</v>
      </c>
      <c r="M468" s="1795">
        <f t="shared" si="21"/>
        <v>9</v>
      </c>
      <c r="N468" s="353"/>
      <c r="O468" s="2050">
        <v>61</v>
      </c>
      <c r="P468" s="353"/>
      <c r="Q468" s="353"/>
      <c r="R468" s="353"/>
      <c r="S468" s="353"/>
      <c r="T468" s="353"/>
      <c r="U468" s="353"/>
    </row>
    <row r="469" spans="1:21" ht="12.6" customHeight="1">
      <c r="A469" s="2102">
        <v>43474</v>
      </c>
      <c r="B469" s="2053">
        <v>43467</v>
      </c>
      <c r="C469" s="907">
        <v>43476</v>
      </c>
      <c r="D469" s="907">
        <v>43476</v>
      </c>
      <c r="E469" s="427" t="s">
        <v>3335</v>
      </c>
      <c r="F469" s="421" t="s">
        <v>15607</v>
      </c>
      <c r="G469" s="421" t="s">
        <v>15608</v>
      </c>
      <c r="H469" s="424"/>
      <c r="I469" s="421"/>
      <c r="J469" s="909" t="s">
        <v>2039</v>
      </c>
      <c r="K469" s="2071"/>
      <c r="L469" s="613">
        <f t="shared" si="20"/>
        <v>7</v>
      </c>
      <c r="M469" s="1795">
        <f t="shared" si="21"/>
        <v>4</v>
      </c>
      <c r="N469" s="2050"/>
      <c r="O469" s="2050">
        <v>5</v>
      </c>
      <c r="P469" s="421"/>
      <c r="Q469" s="353"/>
      <c r="R469" s="353"/>
      <c r="S469" s="353"/>
      <c r="T469" s="353"/>
      <c r="U469" s="353"/>
    </row>
    <row r="470" spans="1:21" ht="12.6" customHeight="1">
      <c r="A470" s="903">
        <v>43549</v>
      </c>
      <c r="B470" s="913">
        <v>43528</v>
      </c>
      <c r="C470" s="904">
        <v>43562</v>
      </c>
      <c r="D470" s="904">
        <v>43562</v>
      </c>
      <c r="E470" s="367" t="s">
        <v>3334</v>
      </c>
      <c r="F470" s="404" t="s">
        <v>15609</v>
      </c>
      <c r="G470" s="404" t="s">
        <v>15610</v>
      </c>
      <c r="H470" s="353" t="s">
        <v>12664</v>
      </c>
      <c r="I470" s="404" t="s">
        <v>2888</v>
      </c>
      <c r="J470" s="665" t="s">
        <v>2033</v>
      </c>
      <c r="K470" s="404"/>
      <c r="L470" s="613">
        <f t="shared" si="20"/>
        <v>21</v>
      </c>
      <c r="M470" s="1795">
        <f t="shared" si="21"/>
        <v>14</v>
      </c>
      <c r="N470" s="2050"/>
      <c r="O470" s="2050">
        <v>9</v>
      </c>
      <c r="P470" s="404"/>
      <c r="Q470" s="2051"/>
      <c r="R470" s="367"/>
      <c r="S470" s="367"/>
      <c r="T470" s="367"/>
      <c r="U470" s="367"/>
    </row>
    <row r="471" spans="1:21" ht="15.6" customHeight="1">
      <c r="A471" s="903">
        <v>43711</v>
      </c>
      <c r="B471" s="384">
        <v>43690</v>
      </c>
      <c r="C471" s="364">
        <v>43704</v>
      </c>
      <c r="D471" s="364">
        <v>43721</v>
      </c>
      <c r="E471" s="355" t="s">
        <v>3334</v>
      </c>
      <c r="F471" s="353" t="s">
        <v>15611</v>
      </c>
      <c r="G471" s="353" t="s">
        <v>15612</v>
      </c>
      <c r="H471" s="353" t="s">
        <v>15613</v>
      </c>
      <c r="I471" s="353"/>
      <c r="J471" s="353" t="s">
        <v>2042</v>
      </c>
      <c r="K471" s="353" t="s">
        <v>2036</v>
      </c>
      <c r="L471" s="613">
        <f t="shared" si="20"/>
        <v>21</v>
      </c>
      <c r="M471" s="1795">
        <f t="shared" si="21"/>
        <v>14</v>
      </c>
      <c r="N471" s="1841"/>
      <c r="O471" s="2050">
        <v>47</v>
      </c>
      <c r="P471" s="1841"/>
      <c r="Q471" s="2051"/>
      <c r="R471" s="367"/>
      <c r="S471" s="367"/>
      <c r="T471" s="367"/>
      <c r="U471" s="367"/>
    </row>
    <row r="472" spans="1:21" ht="19.5" customHeight="1">
      <c r="A472" s="903">
        <v>43552</v>
      </c>
      <c r="B472" s="739">
        <v>43532</v>
      </c>
      <c r="C472" s="364">
        <v>43546</v>
      </c>
      <c r="D472" s="364">
        <v>43546</v>
      </c>
      <c r="E472" s="355" t="s">
        <v>3335</v>
      </c>
      <c r="F472" s="353" t="s">
        <v>4189</v>
      </c>
      <c r="G472" s="353" t="s">
        <v>15614</v>
      </c>
      <c r="H472" s="353" t="s">
        <v>15615</v>
      </c>
      <c r="I472" s="353"/>
      <c r="J472" s="348" t="s">
        <v>2888</v>
      </c>
      <c r="K472" s="353"/>
      <c r="L472" s="613">
        <f t="shared" si="20"/>
        <v>20</v>
      </c>
      <c r="M472" s="1795">
        <f t="shared" si="21"/>
        <v>13</v>
      </c>
      <c r="N472" s="353"/>
      <c r="O472" s="2050">
        <v>27</v>
      </c>
      <c r="P472" s="353"/>
      <c r="Q472" s="367"/>
      <c r="R472" s="367"/>
      <c r="S472" s="367"/>
      <c r="T472" s="367"/>
      <c r="U472" s="367"/>
    </row>
    <row r="473" spans="1:21" ht="12.6" customHeight="1">
      <c r="A473" s="906">
        <v>43647</v>
      </c>
      <c r="B473" s="381">
        <v>43626</v>
      </c>
      <c r="C473" s="364">
        <v>43647</v>
      </c>
      <c r="D473" s="364">
        <v>43647</v>
      </c>
      <c r="E473" s="355" t="s">
        <v>3335</v>
      </c>
      <c r="F473" s="353" t="s">
        <v>15616</v>
      </c>
      <c r="G473" s="22" t="s">
        <v>15617</v>
      </c>
      <c r="H473" s="22" t="s">
        <v>15220</v>
      </c>
      <c r="I473" s="22"/>
      <c r="J473" s="348" t="s">
        <v>2035</v>
      </c>
      <c r="K473" s="353"/>
      <c r="L473" s="613">
        <f t="shared" si="20"/>
        <v>21</v>
      </c>
      <c r="M473" s="1795">
        <f t="shared" si="21"/>
        <v>14</v>
      </c>
      <c r="N473" s="353"/>
      <c r="O473" s="2050">
        <v>34</v>
      </c>
      <c r="P473" s="353"/>
      <c r="Q473" s="2051"/>
      <c r="R473" s="367"/>
      <c r="S473" s="367"/>
      <c r="T473" s="367"/>
      <c r="U473" s="367"/>
    </row>
    <row r="474" spans="1:21" ht="12.6" customHeight="1">
      <c r="A474" s="906">
        <v>43515</v>
      </c>
      <c r="B474" s="910">
        <v>43510</v>
      </c>
      <c r="C474" s="904">
        <v>43538</v>
      </c>
      <c r="D474" s="904">
        <v>43538</v>
      </c>
      <c r="E474" s="367" t="s">
        <v>3335</v>
      </c>
      <c r="F474" s="404" t="s">
        <v>4361</v>
      </c>
      <c r="G474" s="404" t="s">
        <v>15618</v>
      </c>
      <c r="H474" s="353"/>
      <c r="I474" s="404"/>
      <c r="J474" s="665" t="s">
        <v>3001</v>
      </c>
      <c r="K474" s="2049"/>
      <c r="L474" s="613">
        <f t="shared" si="20"/>
        <v>5</v>
      </c>
      <c r="M474" s="1795">
        <f t="shared" si="21"/>
        <v>2</v>
      </c>
      <c r="N474" s="2050"/>
      <c r="O474" s="2050">
        <v>35</v>
      </c>
      <c r="P474" s="404"/>
      <c r="Q474" s="2051"/>
      <c r="R474" s="367"/>
      <c r="S474" s="367"/>
      <c r="T474" s="367"/>
      <c r="U474" s="367"/>
    </row>
    <row r="475" spans="1:21" ht="12.6" customHeight="1">
      <c r="A475" s="912">
        <v>43543</v>
      </c>
      <c r="B475" s="914">
        <v>43538</v>
      </c>
      <c r="C475" s="912">
        <v>43546</v>
      </c>
      <c r="D475" s="905">
        <v>43574</v>
      </c>
      <c r="E475" s="367" t="s">
        <v>3334</v>
      </c>
      <c r="F475" s="404" t="s">
        <v>13139</v>
      </c>
      <c r="G475" s="404" t="s">
        <v>15619</v>
      </c>
      <c r="H475" s="353" t="s">
        <v>14952</v>
      </c>
      <c r="I475" s="404"/>
      <c r="J475" s="665" t="s">
        <v>2042</v>
      </c>
      <c r="K475" s="2049"/>
      <c r="L475" s="613">
        <f t="shared" si="20"/>
        <v>5</v>
      </c>
      <c r="M475" s="1795">
        <f t="shared" si="21"/>
        <v>2</v>
      </c>
      <c r="N475" s="2050"/>
      <c r="O475" s="2050">
        <v>42</v>
      </c>
      <c r="P475" s="404"/>
      <c r="Q475" s="2051"/>
      <c r="R475" s="367"/>
      <c r="S475" s="367"/>
      <c r="T475" s="367"/>
      <c r="U475" s="367"/>
    </row>
    <row r="476" spans="1:21" ht="12.6" customHeight="1">
      <c r="A476" s="903">
        <v>43545</v>
      </c>
      <c r="B476" s="910">
        <v>43517</v>
      </c>
      <c r="C476" s="904">
        <v>43545</v>
      </c>
      <c r="D476" s="904">
        <v>43545</v>
      </c>
      <c r="E476" s="367" t="s">
        <v>3334</v>
      </c>
      <c r="F476" s="404" t="s">
        <v>15620</v>
      </c>
      <c r="G476" s="665" t="s">
        <v>15621</v>
      </c>
      <c r="H476" s="353"/>
      <c r="I476" s="404"/>
      <c r="J476" s="665" t="s">
        <v>2034</v>
      </c>
      <c r="K476" s="2049"/>
      <c r="L476" s="613">
        <f t="shared" si="20"/>
        <v>28</v>
      </c>
      <c r="M476" s="1795">
        <f t="shared" si="21"/>
        <v>19</v>
      </c>
      <c r="N476" s="2050"/>
      <c r="O476" s="2050">
        <v>49</v>
      </c>
      <c r="P476" s="404"/>
      <c r="Q476" s="353"/>
      <c r="R476" s="353"/>
      <c r="S476" s="353"/>
      <c r="T476" s="353"/>
      <c r="U476" s="353"/>
    </row>
    <row r="477" spans="1:21" ht="12.6" customHeight="1">
      <c r="A477" s="903">
        <v>43658</v>
      </c>
      <c r="B477" s="383">
        <v>43657</v>
      </c>
      <c r="C477" s="364">
        <v>43658</v>
      </c>
      <c r="D477" s="364">
        <v>43658</v>
      </c>
      <c r="E477" s="355" t="s">
        <v>3335</v>
      </c>
      <c r="F477" s="353" t="s">
        <v>13130</v>
      </c>
      <c r="G477" s="22" t="s">
        <v>15622</v>
      </c>
      <c r="H477" s="22"/>
      <c r="I477" s="22"/>
      <c r="J477" s="353" t="s">
        <v>2039</v>
      </c>
      <c r="K477" s="353"/>
      <c r="L477" s="613">
        <f t="shared" si="20"/>
        <v>1</v>
      </c>
      <c r="M477" s="1795">
        <f t="shared" si="21"/>
        <v>0</v>
      </c>
      <c r="N477" s="2050"/>
      <c r="O477" s="2050">
        <v>9</v>
      </c>
      <c r="P477" s="353"/>
      <c r="Q477" s="2051"/>
      <c r="R477" s="367"/>
      <c r="S477" s="367"/>
      <c r="T477" s="367"/>
      <c r="U477" s="367"/>
    </row>
    <row r="478" spans="1:21" ht="12.6" customHeight="1">
      <c r="A478" s="903">
        <v>43685</v>
      </c>
      <c r="B478" s="383">
        <v>43663</v>
      </c>
      <c r="C478" s="364">
        <v>43696</v>
      </c>
      <c r="D478" s="364">
        <v>43696</v>
      </c>
      <c r="E478" s="355" t="s">
        <v>3335</v>
      </c>
      <c r="F478" s="353" t="s">
        <v>13130</v>
      </c>
      <c r="G478" s="2119" t="s">
        <v>15623</v>
      </c>
      <c r="H478" s="22"/>
      <c r="I478" s="22"/>
      <c r="J478" s="353" t="s">
        <v>2033</v>
      </c>
      <c r="K478" s="353" t="s">
        <v>2888</v>
      </c>
      <c r="L478" s="613">
        <f t="shared" si="20"/>
        <v>22</v>
      </c>
      <c r="M478" s="1795">
        <f t="shared" si="21"/>
        <v>15</v>
      </c>
      <c r="N478" s="2050"/>
      <c r="O478" s="2050">
        <v>68</v>
      </c>
      <c r="P478" s="353"/>
      <c r="Q478" s="2051"/>
      <c r="R478" s="367"/>
      <c r="S478" s="367"/>
      <c r="T478" s="367"/>
      <c r="U478" s="367"/>
    </row>
    <row r="479" spans="1:21" ht="12.6" customHeight="1">
      <c r="A479" s="903">
        <v>43710</v>
      </c>
      <c r="B479" s="384">
        <v>43705</v>
      </c>
      <c r="C479" s="364">
        <v>43711</v>
      </c>
      <c r="D479" s="364">
        <v>43711</v>
      </c>
      <c r="E479" s="355" t="s">
        <v>3335</v>
      </c>
      <c r="F479" s="353" t="s">
        <v>13130</v>
      </c>
      <c r="G479" s="353" t="s">
        <v>15624</v>
      </c>
      <c r="H479" s="353"/>
      <c r="I479" s="353" t="s">
        <v>12427</v>
      </c>
      <c r="J479" s="353" t="s">
        <v>2039</v>
      </c>
      <c r="K479" s="2049"/>
      <c r="L479" s="613">
        <f t="shared" si="20"/>
        <v>5</v>
      </c>
      <c r="M479" s="1795">
        <f t="shared" si="21"/>
        <v>2</v>
      </c>
      <c r="N479" s="2050"/>
      <c r="O479" s="2050">
        <v>44</v>
      </c>
      <c r="P479" s="404"/>
      <c r="Q479" s="2051"/>
      <c r="R479" s="367"/>
      <c r="S479" s="367"/>
      <c r="T479" s="367"/>
      <c r="U479" s="367"/>
    </row>
    <row r="480" spans="1:21" ht="12.6" customHeight="1">
      <c r="A480" s="903">
        <v>43535</v>
      </c>
      <c r="B480" s="910">
        <v>43524</v>
      </c>
      <c r="C480" s="904">
        <v>43539</v>
      </c>
      <c r="D480" s="904">
        <v>43539</v>
      </c>
      <c r="E480" s="367" t="s">
        <v>3334</v>
      </c>
      <c r="F480" s="404" t="s">
        <v>15625</v>
      </c>
      <c r="G480" s="404" t="s">
        <v>15626</v>
      </c>
      <c r="H480" s="353"/>
      <c r="I480" s="404" t="s">
        <v>2888</v>
      </c>
      <c r="J480" s="665" t="s">
        <v>3001</v>
      </c>
      <c r="K480" s="2049"/>
      <c r="L480" s="613">
        <f t="shared" si="20"/>
        <v>11</v>
      </c>
      <c r="M480" s="1795">
        <f t="shared" si="21"/>
        <v>6</v>
      </c>
      <c r="N480" s="2050"/>
      <c r="O480" s="2050">
        <v>68</v>
      </c>
      <c r="P480" s="404"/>
      <c r="Q480" s="353"/>
      <c r="R480" s="353"/>
      <c r="S480" s="353"/>
      <c r="T480" s="353"/>
      <c r="U480" s="353"/>
    </row>
    <row r="481" spans="1:21" ht="12.6" customHeight="1">
      <c r="A481" s="903">
        <v>43720</v>
      </c>
      <c r="B481" s="921">
        <v>43689</v>
      </c>
      <c r="C481" s="364">
        <v>43720</v>
      </c>
      <c r="D481" s="364">
        <v>43720</v>
      </c>
      <c r="E481" s="355" t="s">
        <v>3334</v>
      </c>
      <c r="F481" s="22" t="s">
        <v>15627</v>
      </c>
      <c r="G481" s="22" t="s">
        <v>15628</v>
      </c>
      <c r="H481" s="22" t="s">
        <v>15598</v>
      </c>
      <c r="I481" s="22"/>
      <c r="J481" s="353" t="s">
        <v>3001</v>
      </c>
      <c r="K481" s="353" t="s">
        <v>2036</v>
      </c>
      <c r="L481" s="613">
        <f t="shared" si="20"/>
        <v>31</v>
      </c>
      <c r="M481" s="1795">
        <f t="shared" si="21"/>
        <v>22</v>
      </c>
      <c r="N481" s="2050"/>
      <c r="O481" s="2050">
        <v>56</v>
      </c>
      <c r="P481" s="404"/>
      <c r="Q481" s="2051"/>
      <c r="R481" s="367"/>
      <c r="S481" s="367"/>
      <c r="T481" s="367"/>
      <c r="U481" s="367"/>
    </row>
    <row r="482" spans="1:21" ht="12.6" customHeight="1">
      <c r="A482" s="903">
        <v>43532</v>
      </c>
      <c r="B482" s="913">
        <v>43530</v>
      </c>
      <c r="C482" s="904">
        <v>43530</v>
      </c>
      <c r="D482" s="904">
        <v>43532</v>
      </c>
      <c r="E482" s="367" t="s">
        <v>3335</v>
      </c>
      <c r="F482" s="404" t="s">
        <v>15629</v>
      </c>
      <c r="G482" s="404" t="s">
        <v>14789</v>
      </c>
      <c r="H482" s="353"/>
      <c r="I482" s="404"/>
      <c r="J482" s="665" t="s">
        <v>2039</v>
      </c>
      <c r="K482" s="404"/>
      <c r="L482" s="613">
        <f t="shared" si="20"/>
        <v>2</v>
      </c>
      <c r="M482" s="1795">
        <f t="shared" si="21"/>
        <v>1</v>
      </c>
      <c r="N482" s="2050"/>
      <c r="O482" s="2050">
        <v>19</v>
      </c>
      <c r="P482" s="404"/>
      <c r="Q482" s="2051"/>
      <c r="R482" s="367"/>
      <c r="S482" s="367"/>
      <c r="T482" s="367"/>
      <c r="U482" s="367"/>
    </row>
    <row r="483" spans="1:21" ht="12.6" customHeight="1">
      <c r="A483" s="903">
        <v>43630</v>
      </c>
      <c r="B483" s="381">
        <v>43622</v>
      </c>
      <c r="C483" s="364">
        <v>43629</v>
      </c>
      <c r="D483" s="364">
        <v>43629</v>
      </c>
      <c r="E483" s="355" t="s">
        <v>3335</v>
      </c>
      <c r="F483" s="353" t="s">
        <v>15630</v>
      </c>
      <c r="G483" s="353" t="s">
        <v>15631</v>
      </c>
      <c r="H483" s="353" t="s">
        <v>3577</v>
      </c>
      <c r="I483" s="353"/>
      <c r="J483" s="348" t="s">
        <v>2034</v>
      </c>
      <c r="K483" s="353"/>
      <c r="L483" s="613">
        <f t="shared" si="20"/>
        <v>8</v>
      </c>
      <c r="M483" s="1795">
        <f t="shared" si="21"/>
        <v>5</v>
      </c>
      <c r="N483" s="353"/>
      <c r="O483" s="2050">
        <v>7</v>
      </c>
      <c r="P483" s="404"/>
      <c r="Q483" s="2051"/>
      <c r="R483" s="367"/>
      <c r="S483" s="367"/>
      <c r="T483" s="367"/>
      <c r="U483" s="367"/>
    </row>
    <row r="484" spans="1:21" ht="12.6" customHeight="1">
      <c r="A484" s="2058">
        <v>43529</v>
      </c>
      <c r="B484" s="910">
        <v>43502</v>
      </c>
      <c r="C484" s="907">
        <v>43514</v>
      </c>
      <c r="D484" s="907">
        <v>43530</v>
      </c>
      <c r="E484" s="427" t="s">
        <v>3334</v>
      </c>
      <c r="F484" s="421" t="s">
        <v>15632</v>
      </c>
      <c r="G484" s="421" t="s">
        <v>15633</v>
      </c>
      <c r="H484" s="424"/>
      <c r="I484" s="421"/>
      <c r="J484" s="909" t="s">
        <v>2034</v>
      </c>
      <c r="K484" s="2049"/>
      <c r="L484" s="613">
        <f t="shared" si="20"/>
        <v>27</v>
      </c>
      <c r="M484" s="1795">
        <f t="shared" si="21"/>
        <v>18</v>
      </c>
      <c r="N484" s="404"/>
      <c r="O484" s="2050">
        <v>14</v>
      </c>
      <c r="P484" s="404"/>
      <c r="Q484" s="2051"/>
      <c r="R484" s="367"/>
      <c r="S484" s="367"/>
      <c r="T484" s="367"/>
      <c r="U484" s="367"/>
    </row>
    <row r="485" spans="1:21" ht="12.6" customHeight="1">
      <c r="A485" s="903">
        <v>43564</v>
      </c>
      <c r="B485" s="1050">
        <v>43564</v>
      </c>
      <c r="C485" s="364">
        <v>43564</v>
      </c>
      <c r="D485" s="364">
        <v>43564</v>
      </c>
      <c r="E485" s="355" t="s">
        <v>3335</v>
      </c>
      <c r="F485" s="353" t="s">
        <v>3830</v>
      </c>
      <c r="G485" s="353" t="s">
        <v>15634</v>
      </c>
      <c r="H485" s="353"/>
      <c r="I485" s="353"/>
      <c r="J485" s="348" t="s">
        <v>3001</v>
      </c>
      <c r="K485" s="2049"/>
      <c r="L485" s="613">
        <f t="shared" si="20"/>
        <v>0</v>
      </c>
      <c r="M485" s="1795">
        <f t="shared" si="21"/>
        <v>0</v>
      </c>
      <c r="N485" s="353"/>
      <c r="O485" s="2050">
        <v>34</v>
      </c>
      <c r="P485" s="404"/>
      <c r="Q485" s="2051"/>
      <c r="R485" s="367"/>
      <c r="S485" s="367"/>
      <c r="T485" s="367"/>
      <c r="U485" s="367"/>
    </row>
    <row r="486" spans="1:21" ht="12.6" customHeight="1">
      <c r="A486" s="903">
        <v>43612</v>
      </c>
      <c r="B486" s="717">
        <v>43594</v>
      </c>
      <c r="C486" s="364">
        <v>43625</v>
      </c>
      <c r="D486" s="364">
        <v>43600</v>
      </c>
      <c r="E486" s="355" t="s">
        <v>3335</v>
      </c>
      <c r="F486" s="2" t="s">
        <v>3830</v>
      </c>
      <c r="G486" s="2" t="s">
        <v>15635</v>
      </c>
      <c r="H486" s="22" t="s">
        <v>15636</v>
      </c>
      <c r="I486" s="22"/>
      <c r="J486" s="348" t="s">
        <v>2888</v>
      </c>
      <c r="K486" s="353"/>
      <c r="L486" s="613">
        <f t="shared" si="20"/>
        <v>18</v>
      </c>
      <c r="M486" s="1795">
        <f t="shared" si="21"/>
        <v>11</v>
      </c>
      <c r="N486" s="2050"/>
      <c r="O486" s="2050">
        <v>15</v>
      </c>
      <c r="P486" s="353"/>
      <c r="Q486" s="2051"/>
      <c r="R486" s="367"/>
      <c r="S486" s="367"/>
      <c r="T486" s="367"/>
      <c r="U486" s="367"/>
    </row>
    <row r="487" spans="1:21" ht="12.6" customHeight="1">
      <c r="A487" s="903">
        <v>43711</v>
      </c>
      <c r="B487" s="384">
        <v>43690</v>
      </c>
      <c r="C487" s="364">
        <v>43721</v>
      </c>
      <c r="D487" s="364">
        <v>43721</v>
      </c>
      <c r="E487" s="355" t="s">
        <v>3335</v>
      </c>
      <c r="F487" s="353" t="s">
        <v>3830</v>
      </c>
      <c r="G487" s="353" t="s">
        <v>15637</v>
      </c>
      <c r="H487" s="353" t="s">
        <v>15638</v>
      </c>
      <c r="I487" s="353"/>
      <c r="J487" s="353" t="s">
        <v>3001</v>
      </c>
      <c r="K487" s="353" t="s">
        <v>2888</v>
      </c>
      <c r="L487" s="613">
        <f t="shared" si="20"/>
        <v>21</v>
      </c>
      <c r="M487" s="1795">
        <f t="shared" si="21"/>
        <v>14</v>
      </c>
      <c r="N487" s="2050"/>
      <c r="O487" s="2050">
        <v>48</v>
      </c>
      <c r="P487" s="404"/>
      <c r="Q487" s="353"/>
      <c r="R487" s="353"/>
      <c r="S487" s="353"/>
      <c r="T487" s="353"/>
      <c r="U487" s="353"/>
    </row>
    <row r="488" spans="1:21" ht="12.6" customHeight="1">
      <c r="A488" s="903">
        <v>43661</v>
      </c>
      <c r="B488" s="381">
        <v>43641</v>
      </c>
      <c r="C488" s="364">
        <v>43671</v>
      </c>
      <c r="D488" s="364">
        <v>43671</v>
      </c>
      <c r="E488" s="355" t="s">
        <v>3334</v>
      </c>
      <c r="F488" s="353" t="s">
        <v>15639</v>
      </c>
      <c r="G488" s="22" t="s">
        <v>15640</v>
      </c>
      <c r="H488" s="2073" t="s">
        <v>15641</v>
      </c>
      <c r="I488" s="22"/>
      <c r="J488" s="353" t="s">
        <v>3001</v>
      </c>
      <c r="K488" s="2049"/>
      <c r="L488" s="613">
        <f t="shared" si="20"/>
        <v>20</v>
      </c>
      <c r="M488" s="1795">
        <f t="shared" si="21"/>
        <v>13</v>
      </c>
      <c r="N488" s="2050"/>
      <c r="O488" s="2050">
        <v>70</v>
      </c>
      <c r="P488" s="404"/>
      <c r="Q488" s="2051"/>
      <c r="R488" s="367"/>
      <c r="S488" s="367"/>
      <c r="T488" s="367"/>
      <c r="U488" s="367"/>
    </row>
    <row r="489" spans="1:21" ht="12.6" customHeight="1">
      <c r="A489" s="903">
        <v>43497</v>
      </c>
      <c r="B489" s="2053">
        <v>43472</v>
      </c>
      <c r="C489" s="905">
        <v>43480</v>
      </c>
      <c r="D489" s="905">
        <v>43481</v>
      </c>
      <c r="E489" s="367" t="s">
        <v>3334</v>
      </c>
      <c r="F489" s="404" t="s">
        <v>15642</v>
      </c>
      <c r="G489" s="404" t="s">
        <v>15643</v>
      </c>
      <c r="H489" s="353" t="s">
        <v>15525</v>
      </c>
      <c r="I489" s="404"/>
      <c r="J489" s="665" t="s">
        <v>2039</v>
      </c>
      <c r="K489" s="2049"/>
      <c r="L489" s="613">
        <f t="shared" si="20"/>
        <v>25</v>
      </c>
      <c r="M489" s="1795">
        <f t="shared" si="21"/>
        <v>18</v>
      </c>
      <c r="N489" s="2050"/>
      <c r="O489" s="2050">
        <v>13</v>
      </c>
      <c r="P489" s="404"/>
      <c r="Q489" s="2"/>
      <c r="R489" s="2"/>
      <c r="S489" s="2"/>
      <c r="T489" s="2"/>
      <c r="U489" s="2"/>
    </row>
    <row r="490" spans="1:21" ht="12.6" customHeight="1">
      <c r="A490" s="906">
        <v>43661</v>
      </c>
      <c r="B490" s="383">
        <v>43654</v>
      </c>
      <c r="C490" s="364">
        <v>43686</v>
      </c>
      <c r="D490" s="364">
        <v>43686</v>
      </c>
      <c r="E490" s="355" t="s">
        <v>3335</v>
      </c>
      <c r="F490" s="353" t="s">
        <v>15644</v>
      </c>
      <c r="G490" s="22" t="s">
        <v>15645</v>
      </c>
      <c r="H490" s="22"/>
      <c r="I490" s="22"/>
      <c r="J490" s="353" t="s">
        <v>2033</v>
      </c>
      <c r="K490" s="353"/>
      <c r="L490" s="613">
        <f t="shared" si="20"/>
        <v>7</v>
      </c>
      <c r="M490" s="1795">
        <f t="shared" si="21"/>
        <v>4</v>
      </c>
      <c r="N490" s="2050"/>
      <c r="O490" s="2050">
        <v>12</v>
      </c>
      <c r="P490" s="353"/>
      <c r="Q490" s="2051"/>
      <c r="R490" s="367"/>
      <c r="S490" s="367"/>
      <c r="T490" s="367"/>
      <c r="U490" s="367"/>
    </row>
    <row r="491" spans="1:21" ht="12.6" customHeight="1">
      <c r="A491" s="903">
        <v>43698</v>
      </c>
      <c r="B491" s="383">
        <v>43670</v>
      </c>
      <c r="C491" s="364">
        <v>43701</v>
      </c>
      <c r="D491" s="364">
        <v>43701</v>
      </c>
      <c r="E491" s="355" t="s">
        <v>3334</v>
      </c>
      <c r="F491" s="404" t="s">
        <v>15646</v>
      </c>
      <c r="G491" s="22" t="s">
        <v>15647</v>
      </c>
      <c r="H491" s="22"/>
      <c r="I491" s="22"/>
      <c r="J491" s="353" t="s">
        <v>2034</v>
      </c>
      <c r="K491" s="2049"/>
      <c r="L491" s="613">
        <f t="shared" si="20"/>
        <v>28</v>
      </c>
      <c r="M491" s="1795">
        <f t="shared" si="21"/>
        <v>19</v>
      </c>
      <c r="N491" s="2050"/>
      <c r="O491" s="2050">
        <v>75</v>
      </c>
      <c r="P491" s="404"/>
      <c r="Q491" s="367"/>
      <c r="R491" s="367"/>
      <c r="S491" s="367"/>
      <c r="T491" s="367"/>
      <c r="U491" s="367"/>
    </row>
    <row r="492" spans="1:21" ht="12.6" customHeight="1">
      <c r="A492" s="906">
        <v>43594</v>
      </c>
      <c r="B492" s="2069">
        <v>43559</v>
      </c>
      <c r="C492" s="2058">
        <v>43589</v>
      </c>
      <c r="D492" s="2058">
        <v>43592</v>
      </c>
      <c r="E492" s="367" t="s">
        <v>3334</v>
      </c>
      <c r="F492" s="404" t="s">
        <v>15646</v>
      </c>
      <c r="G492" s="404" t="s">
        <v>15648</v>
      </c>
      <c r="H492" s="353" t="s">
        <v>12632</v>
      </c>
      <c r="I492" s="404"/>
      <c r="J492" s="665" t="s">
        <v>2969</v>
      </c>
      <c r="K492" s="353"/>
      <c r="L492" s="613">
        <f t="shared" si="20"/>
        <v>35</v>
      </c>
      <c r="M492" s="1795">
        <f t="shared" si="21"/>
        <v>24</v>
      </c>
      <c r="N492" s="2050"/>
      <c r="O492" s="2050">
        <v>13</v>
      </c>
      <c r="P492" s="404"/>
      <c r="Q492" s="2051"/>
      <c r="R492" s="367"/>
      <c r="S492" s="367"/>
      <c r="T492" s="367"/>
      <c r="U492" s="367"/>
    </row>
    <row r="493" spans="1:21" ht="12.6" customHeight="1">
      <c r="A493" s="903">
        <v>43585</v>
      </c>
      <c r="B493" s="1050">
        <v>43578</v>
      </c>
      <c r="C493" s="364">
        <v>43588</v>
      </c>
      <c r="D493" s="364">
        <v>43588</v>
      </c>
      <c r="E493" s="355" t="s">
        <v>3335</v>
      </c>
      <c r="F493" s="348" t="s">
        <v>15649</v>
      </c>
      <c r="G493" s="348" t="s">
        <v>15650</v>
      </c>
      <c r="H493" s="348"/>
      <c r="I493" s="348"/>
      <c r="J493" s="348" t="s">
        <v>3001</v>
      </c>
      <c r="K493" s="348"/>
      <c r="L493" s="613">
        <f t="shared" si="20"/>
        <v>7</v>
      </c>
      <c r="M493" s="1795">
        <f t="shared" si="21"/>
        <v>4</v>
      </c>
      <c r="N493" s="353"/>
      <c r="O493" s="2050">
        <v>58</v>
      </c>
      <c r="P493" s="353"/>
      <c r="Q493" s="353"/>
      <c r="R493" s="353"/>
      <c r="S493" s="353"/>
      <c r="T493" s="353"/>
      <c r="U493" s="353"/>
    </row>
    <row r="494" spans="1:21" ht="12.6" customHeight="1">
      <c r="A494" s="903">
        <v>43696</v>
      </c>
      <c r="B494" s="384">
        <v>43684</v>
      </c>
      <c r="C494" s="364">
        <v>43699</v>
      </c>
      <c r="D494" s="364">
        <v>43715</v>
      </c>
      <c r="E494" s="355" t="s">
        <v>3334</v>
      </c>
      <c r="F494" s="353" t="s">
        <v>15651</v>
      </c>
      <c r="G494" s="22" t="s">
        <v>15652</v>
      </c>
      <c r="H494" s="22"/>
      <c r="I494" s="22"/>
      <c r="J494" s="353" t="s">
        <v>3001</v>
      </c>
      <c r="K494" s="2049"/>
      <c r="L494" s="613">
        <f t="shared" si="20"/>
        <v>12</v>
      </c>
      <c r="M494" s="1795">
        <f t="shared" si="21"/>
        <v>7</v>
      </c>
      <c r="N494" s="2050"/>
      <c r="O494" s="2050">
        <v>22</v>
      </c>
      <c r="P494" s="404"/>
      <c r="Q494" s="2051"/>
      <c r="R494" s="367"/>
      <c r="S494" s="367"/>
      <c r="T494" s="367"/>
      <c r="U494" s="367"/>
    </row>
    <row r="495" spans="1:21" ht="12.6" customHeight="1">
      <c r="A495" s="905">
        <v>43578</v>
      </c>
      <c r="B495" s="914">
        <v>43544</v>
      </c>
      <c r="C495" s="905">
        <v>43578</v>
      </c>
      <c r="D495" s="905">
        <v>43578</v>
      </c>
      <c r="E495" s="367" t="s">
        <v>3335</v>
      </c>
      <c r="F495" s="404" t="s">
        <v>15653</v>
      </c>
      <c r="G495" s="404" t="s">
        <v>15654</v>
      </c>
      <c r="H495" s="353"/>
      <c r="I495" s="404"/>
      <c r="J495" s="665" t="s">
        <v>2042</v>
      </c>
      <c r="K495" s="2049"/>
      <c r="L495" s="613">
        <f t="shared" si="20"/>
        <v>34</v>
      </c>
      <c r="M495" s="1795">
        <f t="shared" si="21"/>
        <v>23</v>
      </c>
      <c r="N495" s="2050"/>
      <c r="O495" s="2050">
        <v>52</v>
      </c>
      <c r="P495" s="404"/>
      <c r="Q495" s="2051"/>
      <c r="R495" s="367"/>
      <c r="S495" s="367"/>
      <c r="T495" s="367"/>
      <c r="U495" s="367"/>
    </row>
    <row r="496" spans="1:21" ht="12.6" customHeight="1">
      <c r="A496" s="903">
        <v>43626</v>
      </c>
      <c r="B496" s="381">
        <v>43623</v>
      </c>
      <c r="C496" s="364">
        <v>43626</v>
      </c>
      <c r="D496" s="364">
        <v>43653</v>
      </c>
      <c r="E496" s="355" t="s">
        <v>3334</v>
      </c>
      <c r="F496" s="353" t="s">
        <v>15655</v>
      </c>
      <c r="G496" s="353" t="s">
        <v>15656</v>
      </c>
      <c r="H496" s="353" t="s">
        <v>3577</v>
      </c>
      <c r="I496" s="353"/>
      <c r="J496" s="348" t="s">
        <v>3001</v>
      </c>
      <c r="K496" s="2049"/>
      <c r="L496" s="613">
        <f t="shared" si="20"/>
        <v>3</v>
      </c>
      <c r="M496" s="1795">
        <f t="shared" si="21"/>
        <v>0</v>
      </c>
      <c r="N496" s="2050"/>
      <c r="O496" s="2050">
        <v>8</v>
      </c>
      <c r="P496" s="404"/>
      <c r="Q496" s="2051"/>
      <c r="R496" s="367"/>
      <c r="S496" s="367"/>
      <c r="T496" s="367"/>
      <c r="U496" s="367"/>
    </row>
    <row r="497" spans="1:21" ht="12.6" customHeight="1">
      <c r="A497" s="903">
        <v>43614</v>
      </c>
      <c r="B497" s="717">
        <v>43612</v>
      </c>
      <c r="C497" s="364">
        <v>43643</v>
      </c>
      <c r="D497" s="364">
        <v>43643</v>
      </c>
      <c r="E497" s="355" t="s">
        <v>3335</v>
      </c>
      <c r="F497" s="353" t="s">
        <v>15657</v>
      </c>
      <c r="G497" s="22" t="s">
        <v>15658</v>
      </c>
      <c r="H497" s="22"/>
      <c r="I497" s="22"/>
      <c r="J497" s="348" t="s">
        <v>3001</v>
      </c>
      <c r="K497" s="2049"/>
      <c r="L497" s="613">
        <f t="shared" si="20"/>
        <v>2</v>
      </c>
      <c r="M497" s="1795">
        <f t="shared" si="21"/>
        <v>1</v>
      </c>
      <c r="N497" s="2050"/>
      <c r="O497" s="2050">
        <v>50</v>
      </c>
      <c r="P497" s="404"/>
      <c r="Q497" s="2051"/>
      <c r="R497" s="367"/>
      <c r="S497" s="367"/>
      <c r="T497" s="367"/>
      <c r="U497" s="367"/>
    </row>
    <row r="498" spans="1:21" ht="12.6" customHeight="1">
      <c r="A498" s="2058">
        <v>43593</v>
      </c>
      <c r="B498" s="2114">
        <v>43592</v>
      </c>
      <c r="C498" s="912">
        <v>43600</v>
      </c>
      <c r="D498" s="904">
        <v>43624</v>
      </c>
      <c r="E498" s="367" t="s">
        <v>3334</v>
      </c>
      <c r="F498" s="404" t="s">
        <v>15659</v>
      </c>
      <c r="G498" s="404" t="s">
        <v>15660</v>
      </c>
      <c r="H498" s="353"/>
      <c r="I498" s="404"/>
      <c r="J498" s="665" t="s">
        <v>2042</v>
      </c>
      <c r="K498" s="2049"/>
      <c r="L498" s="613">
        <f t="shared" si="20"/>
        <v>1</v>
      </c>
      <c r="M498" s="1795">
        <f t="shared" si="21"/>
        <v>0</v>
      </c>
      <c r="N498" s="2050"/>
      <c r="O498" s="2050">
        <v>8</v>
      </c>
      <c r="P498" s="2"/>
      <c r="Q498" s="2051"/>
      <c r="R498" s="367"/>
      <c r="S498" s="367"/>
      <c r="T498" s="367"/>
      <c r="U498" s="367"/>
    </row>
    <row r="499" spans="1:21" ht="12.6" customHeight="1">
      <c r="A499" s="903">
        <v>43592</v>
      </c>
      <c r="B499" s="1050">
        <v>43563</v>
      </c>
      <c r="C499" s="364">
        <v>43593</v>
      </c>
      <c r="D499" s="364">
        <v>43593</v>
      </c>
      <c r="E499" s="355" t="s">
        <v>3334</v>
      </c>
      <c r="F499" s="353" t="s">
        <v>15661</v>
      </c>
      <c r="G499" s="353" t="s">
        <v>15662</v>
      </c>
      <c r="H499" s="353"/>
      <c r="I499" s="353"/>
      <c r="J499" s="348" t="s">
        <v>3001</v>
      </c>
      <c r="K499" s="2049"/>
      <c r="L499" s="613">
        <f t="shared" si="20"/>
        <v>29</v>
      </c>
      <c r="M499" s="1795">
        <f t="shared" si="21"/>
        <v>20</v>
      </c>
      <c r="N499" s="2050"/>
      <c r="O499" s="2050">
        <v>26</v>
      </c>
      <c r="P499" s="353"/>
      <c r="Q499" s="2051"/>
      <c r="R499" s="367"/>
      <c r="S499" s="367"/>
      <c r="T499" s="367"/>
      <c r="U499" s="367"/>
    </row>
    <row r="500" spans="1:21" ht="12.6" customHeight="1">
      <c r="A500" s="903">
        <v>43493</v>
      </c>
      <c r="B500" s="2053">
        <v>43475</v>
      </c>
      <c r="C500" s="904">
        <v>43501</v>
      </c>
      <c r="D500" s="904">
        <v>43505</v>
      </c>
      <c r="E500" s="367" t="s">
        <v>3335</v>
      </c>
      <c r="F500" s="404" t="s">
        <v>15663</v>
      </c>
      <c r="G500" s="404" t="s">
        <v>15664</v>
      </c>
      <c r="H500" s="353" t="s">
        <v>15665</v>
      </c>
      <c r="I500" s="404"/>
      <c r="J500" s="951" t="s">
        <v>2039</v>
      </c>
      <c r="K500" s="2049"/>
      <c r="L500" s="613">
        <f t="shared" si="20"/>
        <v>18</v>
      </c>
      <c r="M500" s="1795">
        <f t="shared" si="21"/>
        <v>11</v>
      </c>
      <c r="N500" s="2050"/>
      <c r="O500" s="2050">
        <v>26</v>
      </c>
      <c r="P500" s="404"/>
      <c r="Q500" s="353"/>
      <c r="R500" s="353"/>
      <c r="S500" s="353"/>
      <c r="T500" s="353"/>
      <c r="U500" s="353"/>
    </row>
    <row r="501" spans="1:21" ht="12.6" customHeight="1">
      <c r="A501" s="903">
        <v>43662</v>
      </c>
      <c r="B501" s="383">
        <v>43654</v>
      </c>
      <c r="C501" s="364">
        <v>43679</v>
      </c>
      <c r="D501" s="364">
        <v>43685</v>
      </c>
      <c r="E501" s="355" t="s">
        <v>3334</v>
      </c>
      <c r="F501" s="2" t="s">
        <v>15666</v>
      </c>
      <c r="G501" s="353" t="s">
        <v>15667</v>
      </c>
      <c r="H501" s="353" t="s">
        <v>15668</v>
      </c>
      <c r="I501" s="353"/>
      <c r="J501" s="353" t="s">
        <v>2042</v>
      </c>
      <c r="K501" s="353" t="s">
        <v>15669</v>
      </c>
      <c r="L501" s="613">
        <f t="shared" si="20"/>
        <v>8</v>
      </c>
      <c r="M501" s="1795">
        <f t="shared" si="21"/>
        <v>5</v>
      </c>
      <c r="N501" s="2050"/>
      <c r="O501" s="2050">
        <v>17</v>
      </c>
      <c r="P501" s="353"/>
      <c r="Q501" s="2"/>
      <c r="R501" s="2"/>
      <c r="S501" s="2"/>
      <c r="T501" s="2"/>
      <c r="U501" s="2"/>
    </row>
    <row r="502" spans="1:21" ht="12.6" customHeight="1">
      <c r="A502" s="912">
        <v>43551</v>
      </c>
      <c r="B502" s="377">
        <v>43549</v>
      </c>
      <c r="C502" s="364">
        <v>43560</v>
      </c>
      <c r="D502" s="364">
        <v>43560</v>
      </c>
      <c r="E502" s="355" t="s">
        <v>3334</v>
      </c>
      <c r="F502" s="2" t="s">
        <v>15666</v>
      </c>
      <c r="G502" s="353" t="s">
        <v>15670</v>
      </c>
      <c r="H502" s="353" t="s">
        <v>12620</v>
      </c>
      <c r="I502" s="353"/>
      <c r="J502" s="348" t="s">
        <v>2035</v>
      </c>
      <c r="K502" s="2049"/>
      <c r="L502" s="613">
        <f t="shared" si="20"/>
        <v>2</v>
      </c>
      <c r="M502" s="1795">
        <f t="shared" si="21"/>
        <v>1</v>
      </c>
      <c r="N502" s="2050"/>
      <c r="O502" s="2050">
        <v>58</v>
      </c>
      <c r="P502" s="404"/>
      <c r="Q502" s="2051"/>
      <c r="R502" s="367"/>
      <c r="S502" s="367"/>
      <c r="T502" s="367"/>
      <c r="U502" s="367"/>
    </row>
    <row r="503" spans="1:21" ht="12.6" customHeight="1">
      <c r="A503" s="903">
        <v>43636</v>
      </c>
      <c r="B503" s="717">
        <v>43616</v>
      </c>
      <c r="C503" s="364">
        <v>43647</v>
      </c>
      <c r="D503" s="364">
        <v>43647</v>
      </c>
      <c r="E503" s="355" t="s">
        <v>3334</v>
      </c>
      <c r="F503" s="353" t="s">
        <v>15671</v>
      </c>
      <c r="G503" s="353" t="s">
        <v>15672</v>
      </c>
      <c r="H503" s="353" t="s">
        <v>3577</v>
      </c>
      <c r="I503" s="353"/>
      <c r="J503" s="348" t="s">
        <v>2042</v>
      </c>
      <c r="K503" s="353"/>
      <c r="L503" s="613">
        <f t="shared" si="20"/>
        <v>20</v>
      </c>
      <c r="M503" s="1795">
        <f t="shared" si="21"/>
        <v>13</v>
      </c>
      <c r="N503" s="2050"/>
      <c r="O503" s="2050">
        <v>63</v>
      </c>
      <c r="P503" s="353"/>
      <c r="Q503" s="2051"/>
      <c r="R503" s="367"/>
      <c r="S503" s="367"/>
      <c r="T503" s="367"/>
      <c r="U503" s="367"/>
    </row>
    <row r="504" spans="1:21" ht="12.6" customHeight="1">
      <c r="A504" s="905">
        <v>43635</v>
      </c>
      <c r="B504" s="2120">
        <v>43630</v>
      </c>
      <c r="C504" s="2121">
        <v>43636</v>
      </c>
      <c r="D504" s="2121">
        <v>43660</v>
      </c>
      <c r="E504" s="2077" t="s">
        <v>3334</v>
      </c>
      <c r="F504" s="2" t="s">
        <v>15673</v>
      </c>
      <c r="G504" s="2" t="s">
        <v>15674</v>
      </c>
      <c r="H504" s="1386" t="s">
        <v>12637</v>
      </c>
      <c r="I504" s="2"/>
      <c r="J504" s="2062" t="s">
        <v>2042</v>
      </c>
      <c r="K504" s="2049"/>
      <c r="L504" s="613">
        <f t="shared" si="20"/>
        <v>5</v>
      </c>
      <c r="M504" s="1795">
        <f t="shared" si="21"/>
        <v>2</v>
      </c>
      <c r="N504" s="2050"/>
      <c r="O504" s="2050">
        <v>42</v>
      </c>
      <c r="P504" s="404"/>
      <c r="Q504" s="2051"/>
      <c r="R504" s="367"/>
      <c r="S504" s="367"/>
      <c r="T504" s="367"/>
      <c r="U504" s="367"/>
    </row>
    <row r="505" spans="1:21" ht="12.6" customHeight="1">
      <c r="A505" s="903">
        <v>43654</v>
      </c>
      <c r="B505" s="717">
        <v>43615</v>
      </c>
      <c r="C505" s="364">
        <v>43646</v>
      </c>
      <c r="D505" s="364">
        <v>43646</v>
      </c>
      <c r="E505" s="355" t="s">
        <v>3334</v>
      </c>
      <c r="F505" s="353" t="s">
        <v>15675</v>
      </c>
      <c r="G505" s="353" t="s">
        <v>15676</v>
      </c>
      <c r="H505" s="353" t="s">
        <v>15677</v>
      </c>
      <c r="I505" s="353"/>
      <c r="J505" s="348" t="s">
        <v>2042</v>
      </c>
      <c r="K505" s="2049"/>
      <c r="L505" s="613">
        <f t="shared" si="20"/>
        <v>39</v>
      </c>
      <c r="M505" s="1795">
        <f t="shared" si="21"/>
        <v>26</v>
      </c>
      <c r="N505" s="2050"/>
      <c r="O505" s="2050">
        <v>69</v>
      </c>
      <c r="P505" s="404"/>
      <c r="Q505" s="2051"/>
      <c r="R505" s="367"/>
      <c r="S505" s="367"/>
      <c r="T505" s="367"/>
      <c r="U505" s="367"/>
    </row>
    <row r="506" spans="1:21" ht="12.6" customHeight="1">
      <c r="A506" s="903">
        <v>43676</v>
      </c>
      <c r="B506" s="383">
        <v>43651</v>
      </c>
      <c r="C506" s="932">
        <v>43685</v>
      </c>
      <c r="D506" s="932">
        <v>43685</v>
      </c>
      <c r="E506" s="349" t="s">
        <v>3334</v>
      </c>
      <c r="F506" s="424" t="s">
        <v>15678</v>
      </c>
      <c r="G506" s="426" t="s">
        <v>15679</v>
      </c>
      <c r="H506" s="426"/>
      <c r="I506" s="426"/>
      <c r="J506" s="424" t="s">
        <v>2034</v>
      </c>
      <c r="K506" s="2049"/>
      <c r="L506" s="613">
        <f t="shared" si="20"/>
        <v>25</v>
      </c>
      <c r="M506" s="1795">
        <f t="shared" si="21"/>
        <v>16</v>
      </c>
      <c r="N506" s="2050"/>
      <c r="O506" s="2050">
        <v>41</v>
      </c>
      <c r="P506" s="404"/>
      <c r="Q506" s="2051"/>
      <c r="R506" s="367"/>
      <c r="S506" s="367"/>
      <c r="T506" s="367"/>
      <c r="U506" s="367"/>
    </row>
    <row r="507" spans="1:21" ht="12.6" customHeight="1">
      <c r="A507" s="903">
        <v>43585</v>
      </c>
      <c r="B507" s="1050">
        <v>43581</v>
      </c>
      <c r="C507" s="364">
        <v>43611</v>
      </c>
      <c r="D507" s="364">
        <v>43611</v>
      </c>
      <c r="E507" s="355" t="s">
        <v>3334</v>
      </c>
      <c r="F507" s="1409" t="s">
        <v>15680</v>
      </c>
      <c r="G507" s="22" t="s">
        <v>15681</v>
      </c>
      <c r="H507" s="22"/>
      <c r="I507" s="22"/>
      <c r="J507" s="348" t="s">
        <v>2033</v>
      </c>
      <c r="K507" s="348"/>
      <c r="L507" s="613">
        <f t="shared" si="20"/>
        <v>4</v>
      </c>
      <c r="M507" s="1795">
        <f t="shared" si="21"/>
        <v>1</v>
      </c>
      <c r="N507" s="353"/>
      <c r="O507" s="2050">
        <v>67</v>
      </c>
      <c r="P507" s="353"/>
      <c r="Q507" s="2051"/>
      <c r="R507" s="367"/>
      <c r="S507" s="367"/>
      <c r="T507" s="367"/>
      <c r="U507" s="367"/>
    </row>
    <row r="508" spans="1:21" ht="12.6" customHeight="1">
      <c r="A508" s="903">
        <v>43585</v>
      </c>
      <c r="B508" s="1050">
        <v>43581</v>
      </c>
      <c r="C508" s="364">
        <v>43588</v>
      </c>
      <c r="D508" s="364">
        <v>43588</v>
      </c>
      <c r="E508" s="355" t="s">
        <v>3334</v>
      </c>
      <c r="F508" s="1409" t="s">
        <v>15680</v>
      </c>
      <c r="G508" s="2" t="s">
        <v>15682</v>
      </c>
      <c r="H508" s="1386"/>
      <c r="I508" s="2"/>
      <c r="J508" s="2062" t="s">
        <v>2033</v>
      </c>
      <c r="K508" s="2049"/>
      <c r="L508" s="613">
        <f t="shared" si="20"/>
        <v>4</v>
      </c>
      <c r="M508" s="1795">
        <f t="shared" si="21"/>
        <v>1</v>
      </c>
      <c r="N508" s="2050"/>
      <c r="O508" s="2050">
        <v>68</v>
      </c>
      <c r="P508" s="404"/>
      <c r="Q508" s="2051"/>
      <c r="R508" s="367"/>
      <c r="S508" s="367"/>
      <c r="T508" s="367"/>
      <c r="U508" s="367"/>
    </row>
    <row r="509" spans="1:21" ht="12.6" customHeight="1">
      <c r="A509" s="903">
        <v>43523</v>
      </c>
      <c r="B509" s="910">
        <v>43507</v>
      </c>
      <c r="C509" s="904">
        <v>43535</v>
      </c>
      <c r="D509" s="904">
        <v>43535</v>
      </c>
      <c r="E509" s="367" t="s">
        <v>3334</v>
      </c>
      <c r="F509" s="2"/>
      <c r="G509" s="404" t="s">
        <v>15683</v>
      </c>
      <c r="H509" s="353" t="s">
        <v>12637</v>
      </c>
      <c r="I509" s="404"/>
      <c r="J509" s="665" t="s">
        <v>3001</v>
      </c>
      <c r="K509" s="2049"/>
      <c r="L509" s="613">
        <f t="shared" si="20"/>
        <v>16</v>
      </c>
      <c r="M509" s="1795">
        <f t="shared" si="21"/>
        <v>11</v>
      </c>
      <c r="N509" s="404"/>
      <c r="O509" s="2050">
        <v>18</v>
      </c>
      <c r="P509" s="404"/>
      <c r="Q509" s="2051"/>
      <c r="R509" s="367"/>
      <c r="S509" s="367"/>
      <c r="T509" s="367"/>
      <c r="U509" s="367"/>
    </row>
    <row r="552" spans="1:15" ht="12.6" customHeight="1">
      <c r="A552" s="903">
        <v>43560</v>
      </c>
      <c r="B552" s="1050">
        <v>43560</v>
      </c>
      <c r="C552" s="932"/>
      <c r="D552" s="932"/>
      <c r="E552" s="355" t="s">
        <v>3334</v>
      </c>
      <c r="F552" s="353" t="s">
        <v>15684</v>
      </c>
      <c r="G552" s="353" t="s">
        <v>15685</v>
      </c>
      <c r="H552" s="353"/>
      <c r="I552" s="353"/>
      <c r="J552" s="348" t="s">
        <v>2033</v>
      </c>
      <c r="K552" s="353"/>
      <c r="L552" s="613">
        <f>(A552-B552)</f>
        <v>0</v>
      </c>
      <c r="M552" s="1795">
        <f>NETWORKDAYS(B552,A552,A552:B552)</f>
        <v>0</v>
      </c>
      <c r="N552" s="353"/>
      <c r="O552" s="2050">
        <v>16</v>
      </c>
    </row>
    <row r="553" spans="1:15" ht="15.75" customHeight="1">
      <c r="A553" s="903">
        <v>43615</v>
      </c>
      <c r="B553" s="717">
        <v>43606</v>
      </c>
      <c r="C553" s="364">
        <v>43613</v>
      </c>
      <c r="D553" s="364">
        <v>43613</v>
      </c>
      <c r="E553" s="355" t="s">
        <v>3334</v>
      </c>
      <c r="F553" s="353" t="s">
        <v>15686</v>
      </c>
      <c r="G553" s="22" t="s">
        <v>15687</v>
      </c>
      <c r="H553" s="22"/>
      <c r="I553" s="22"/>
      <c r="J553" s="348" t="s">
        <v>2033</v>
      </c>
      <c r="K553" s="353" t="s">
        <v>2036</v>
      </c>
      <c r="L553" s="613">
        <f>(A553-B553)</f>
        <v>9</v>
      </c>
      <c r="M553" s="1795">
        <f>NETWORKDAYS(B553,A553,A553:B553)</f>
        <v>6</v>
      </c>
      <c r="N553" s="2050"/>
      <c r="O553" s="2050">
        <v>40</v>
      </c>
    </row>
    <row r="554" spans="1:15" ht="15.75" customHeight="1">
      <c r="A554" s="903">
        <v>43717</v>
      </c>
      <c r="B554" s="750">
        <v>43717</v>
      </c>
      <c r="C554" s="367"/>
      <c r="D554" s="367"/>
      <c r="E554" s="367" t="s">
        <v>3334</v>
      </c>
      <c r="F554" s="404" t="s">
        <v>15688</v>
      </c>
      <c r="G554" s="404" t="s">
        <v>15689</v>
      </c>
      <c r="H554" s="353"/>
      <c r="I554" s="404"/>
      <c r="J554" s="665" t="s">
        <v>2033</v>
      </c>
      <c r="K554" s="2049"/>
      <c r="L554" s="613">
        <f>(A554-B554)</f>
        <v>0</v>
      </c>
      <c r="M554" s="1795">
        <f>NETWORKDAYS(B554,A554,A554:B554)</f>
        <v>0</v>
      </c>
      <c r="N554" s="2050"/>
      <c r="O554" s="2050">
        <v>3</v>
      </c>
    </row>
    <row r="555" spans="1:15" ht="15.75" customHeight="1">
      <c r="A555" s="903">
        <v>43616</v>
      </c>
      <c r="B555" s="717">
        <v>43616</v>
      </c>
      <c r="C555" s="367"/>
      <c r="D555" s="367"/>
      <c r="E555" s="367" t="s">
        <v>3334</v>
      </c>
      <c r="F555" s="404" t="s">
        <v>15690</v>
      </c>
      <c r="G555" s="404" t="s">
        <v>15691</v>
      </c>
      <c r="H555" s="353" t="s">
        <v>4449</v>
      </c>
      <c r="I555" s="404"/>
      <c r="J555" s="665" t="s">
        <v>2033</v>
      </c>
      <c r="K555" s="2049"/>
      <c r="L555" s="613">
        <f>(A555-B555)</f>
        <v>0</v>
      </c>
      <c r="M555" s="1795">
        <f>NETWORKDAYS(B555,A555,A555:B555)</f>
        <v>0</v>
      </c>
      <c r="N555" s="2050"/>
      <c r="O555" s="2050">
        <v>61</v>
      </c>
    </row>
    <row r="556" spans="1:15" ht="12.6" customHeight="1">
      <c r="A556" s="903">
        <v>43530</v>
      </c>
      <c r="B556" s="913">
        <v>43528</v>
      </c>
      <c r="C556" s="903">
        <v>43535</v>
      </c>
      <c r="D556" s="903">
        <v>43535</v>
      </c>
      <c r="E556" s="367" t="s">
        <v>3334</v>
      </c>
      <c r="F556" s="404" t="s">
        <v>15692</v>
      </c>
      <c r="G556" s="404" t="s">
        <v>15693</v>
      </c>
      <c r="H556" s="353"/>
      <c r="I556" s="404"/>
      <c r="J556" s="665" t="s">
        <v>2033</v>
      </c>
      <c r="K556" s="2049"/>
      <c r="L556" s="613">
        <f>(A556-B556)</f>
        <v>2</v>
      </c>
      <c r="M556" s="1795">
        <f>NETWORKDAYS(B556,A556,A556:B556)</f>
        <v>1</v>
      </c>
      <c r="N556" s="2050"/>
      <c r="O556" s="2050">
        <v>7</v>
      </c>
    </row>
    <row r="557" spans="1:15" ht="12.6" customHeight="1">
      <c r="A557" s="903"/>
      <c r="B557" s="932"/>
      <c r="C557" s="932"/>
      <c r="D557" s="932"/>
      <c r="E557" s="349"/>
      <c r="F557" s="424"/>
      <c r="G557" s="426"/>
      <c r="H557" s="426"/>
      <c r="I557" s="426"/>
      <c r="J557" s="424"/>
      <c r="K557" s="2049"/>
      <c r="L557" s="404"/>
      <c r="M557" s="404"/>
      <c r="N557" s="2050"/>
      <c r="O557" s="2050"/>
    </row>
    <row r="558" spans="1:15" ht="12.6" customHeight="1">
      <c r="A558" s="367"/>
      <c r="B558" s="367"/>
      <c r="C558" s="367"/>
      <c r="D558" s="367"/>
      <c r="E558" s="367"/>
      <c r="F558" s="404"/>
      <c r="G558" s="404"/>
      <c r="H558" s="353"/>
      <c r="I558" s="404"/>
      <c r="J558" s="665"/>
      <c r="K558" s="2049"/>
      <c r="L558" s="404"/>
      <c r="M558" s="404"/>
      <c r="N558" s="2050"/>
      <c r="O558" s="2050"/>
    </row>
    <row r="559" spans="1:15" ht="12.6" customHeight="1">
      <c r="A559" s="903">
        <v>43690</v>
      </c>
      <c r="B559" s="921">
        <v>43689</v>
      </c>
      <c r="C559" s="367"/>
      <c r="D559" s="367"/>
      <c r="E559" s="367" t="s">
        <v>3334</v>
      </c>
      <c r="F559" s="404" t="s">
        <v>15694</v>
      </c>
      <c r="G559" s="404" t="s">
        <v>15695</v>
      </c>
      <c r="H559" s="353" t="s">
        <v>15696</v>
      </c>
      <c r="I559" s="404"/>
      <c r="J559" s="665" t="s">
        <v>2033</v>
      </c>
      <c r="K559" s="2049"/>
      <c r="L559" s="613">
        <f t="shared" ref="L559:L599" si="22">(A559-B559)</f>
        <v>1</v>
      </c>
      <c r="M559" s="1795">
        <f t="shared" ref="M559:M599" si="23">NETWORKDAYS(B559,A559,A559:B559)</f>
        <v>0</v>
      </c>
      <c r="N559" s="2050"/>
      <c r="O559" s="2050">
        <v>7</v>
      </c>
    </row>
    <row r="560" spans="1:15" ht="12.6" customHeight="1">
      <c r="A560" s="903">
        <v>43467</v>
      </c>
      <c r="B560" s="2053">
        <v>43467</v>
      </c>
      <c r="C560" s="367"/>
      <c r="D560" s="367"/>
      <c r="E560" s="367" t="s">
        <v>3334</v>
      </c>
      <c r="F560" s="404" t="s">
        <v>15697</v>
      </c>
      <c r="G560" s="404" t="s">
        <v>15698</v>
      </c>
      <c r="H560" s="353" t="s">
        <v>15696</v>
      </c>
      <c r="I560" s="404"/>
      <c r="J560" s="665" t="s">
        <v>2033</v>
      </c>
      <c r="K560" s="2049"/>
      <c r="L560" s="613">
        <f t="shared" si="22"/>
        <v>0</v>
      </c>
      <c r="M560" s="1795">
        <f t="shared" si="23"/>
        <v>0</v>
      </c>
      <c r="N560" s="2050"/>
      <c r="O560" s="2050">
        <v>32</v>
      </c>
    </row>
    <row r="561" spans="1:15" ht="12.6" customHeight="1">
      <c r="A561" s="903">
        <v>43511</v>
      </c>
      <c r="B561" s="2053">
        <v>43495</v>
      </c>
      <c r="C561" s="904">
        <v>43526</v>
      </c>
      <c r="D561" s="904">
        <v>43526</v>
      </c>
      <c r="E561" s="367" t="s">
        <v>3334</v>
      </c>
      <c r="F561" s="404" t="s">
        <v>15699</v>
      </c>
      <c r="G561" s="404" t="s">
        <v>15700</v>
      </c>
      <c r="H561" s="353" t="s">
        <v>3660</v>
      </c>
      <c r="I561" s="404"/>
      <c r="J561" s="665" t="s">
        <v>2033</v>
      </c>
      <c r="K561" s="2049"/>
      <c r="L561" s="613">
        <f t="shared" si="22"/>
        <v>16</v>
      </c>
      <c r="M561" s="1795">
        <f t="shared" si="23"/>
        <v>11</v>
      </c>
      <c r="N561" s="2050"/>
      <c r="O561" s="2050">
        <v>44</v>
      </c>
    </row>
    <row r="562" spans="1:15" ht="15" customHeight="1">
      <c r="A562" s="903">
        <v>43710</v>
      </c>
      <c r="B562" s="384">
        <v>43704</v>
      </c>
      <c r="C562" s="364">
        <v>43711</v>
      </c>
      <c r="D562" s="364">
        <v>43711</v>
      </c>
      <c r="E562" s="355" t="s">
        <v>3335</v>
      </c>
      <c r="F562" s="353" t="s">
        <v>15701</v>
      </c>
      <c r="G562" s="353" t="s">
        <v>15702</v>
      </c>
      <c r="H562" s="353"/>
      <c r="I562" s="353" t="s">
        <v>12427</v>
      </c>
      <c r="J562" s="353" t="s">
        <v>2039</v>
      </c>
      <c r="K562" s="13"/>
      <c r="L562" s="613">
        <f t="shared" si="22"/>
        <v>6</v>
      </c>
      <c r="M562" s="1795">
        <f t="shared" si="23"/>
        <v>3</v>
      </c>
      <c r="N562" s="2050"/>
      <c r="O562" s="2050">
        <v>14</v>
      </c>
    </row>
    <row r="563" spans="1:15" ht="12.6" customHeight="1">
      <c r="A563" s="903">
        <v>43644</v>
      </c>
      <c r="B563" s="381">
        <v>43630</v>
      </c>
      <c r="C563" s="364">
        <v>43634</v>
      </c>
      <c r="D563" s="364">
        <v>43660</v>
      </c>
      <c r="E563" s="355" t="s">
        <v>3335</v>
      </c>
      <c r="F563" s="353" t="s">
        <v>15703</v>
      </c>
      <c r="G563" s="22" t="s">
        <v>15704</v>
      </c>
      <c r="H563" s="22" t="s">
        <v>15220</v>
      </c>
      <c r="I563" s="22"/>
      <c r="J563" s="348" t="s">
        <v>2034</v>
      </c>
      <c r="K563" s="2049"/>
      <c r="L563" s="613">
        <f t="shared" si="22"/>
        <v>14</v>
      </c>
      <c r="M563" s="1795">
        <f t="shared" si="23"/>
        <v>9</v>
      </c>
      <c r="N563" s="2050"/>
      <c r="O563" s="2050">
        <v>6</v>
      </c>
    </row>
    <row r="564" spans="1:15" ht="12.6" customHeight="1">
      <c r="A564" s="903">
        <v>43643</v>
      </c>
      <c r="B564" s="381">
        <v>43623</v>
      </c>
      <c r="C564" s="364">
        <v>43637</v>
      </c>
      <c r="D564" s="364">
        <v>43653</v>
      </c>
      <c r="E564" s="355" t="s">
        <v>3335</v>
      </c>
      <c r="F564" s="353" t="s">
        <v>15705</v>
      </c>
      <c r="G564" s="22" t="s">
        <v>15706</v>
      </c>
      <c r="H564" s="22" t="s">
        <v>15220</v>
      </c>
      <c r="I564" s="22"/>
      <c r="J564" s="348" t="s">
        <v>3001</v>
      </c>
      <c r="K564" s="2049"/>
      <c r="L564" s="613">
        <f t="shared" si="22"/>
        <v>20</v>
      </c>
      <c r="M564" s="1795">
        <f t="shared" si="23"/>
        <v>13</v>
      </c>
      <c r="N564" s="2050"/>
      <c r="O564" s="2050">
        <v>12</v>
      </c>
    </row>
    <row r="565" spans="1:15" ht="12.6" customHeight="1">
      <c r="A565" s="903">
        <v>43630</v>
      </c>
      <c r="B565" s="381">
        <v>43626</v>
      </c>
      <c r="C565" s="364">
        <v>43629</v>
      </c>
      <c r="D565" s="364">
        <v>43656</v>
      </c>
      <c r="E565" s="355" t="s">
        <v>3335</v>
      </c>
      <c r="F565" s="353" t="s">
        <v>15707</v>
      </c>
      <c r="G565" s="22" t="s">
        <v>15708</v>
      </c>
      <c r="H565" s="22" t="s">
        <v>14849</v>
      </c>
      <c r="I565" s="22"/>
      <c r="J565" s="348" t="s">
        <v>3001</v>
      </c>
      <c r="K565" s="353"/>
      <c r="L565" s="613">
        <f t="shared" si="22"/>
        <v>4</v>
      </c>
      <c r="M565" s="1795">
        <f t="shared" si="23"/>
        <v>3</v>
      </c>
      <c r="N565" s="2050"/>
      <c r="O565" s="2050">
        <v>46</v>
      </c>
    </row>
    <row r="566" spans="1:15" ht="12.6" customHeight="1">
      <c r="A566" s="905">
        <v>43495</v>
      </c>
      <c r="B566" s="2053">
        <v>43468</v>
      </c>
      <c r="C566" s="904">
        <v>43500</v>
      </c>
      <c r="D566" s="904">
        <v>43500</v>
      </c>
      <c r="E566" s="367" t="s">
        <v>3335</v>
      </c>
      <c r="F566" s="404" t="s">
        <v>15709</v>
      </c>
      <c r="G566" s="404" t="s">
        <v>15710</v>
      </c>
      <c r="H566" s="353" t="s">
        <v>12632</v>
      </c>
      <c r="I566" s="404"/>
      <c r="J566" s="665" t="s">
        <v>2042</v>
      </c>
      <c r="K566" s="2049"/>
      <c r="L566" s="613">
        <f t="shared" si="22"/>
        <v>27</v>
      </c>
      <c r="M566" s="1795">
        <f t="shared" si="23"/>
        <v>18</v>
      </c>
      <c r="N566" s="2050"/>
      <c r="O566" s="2050">
        <v>2</v>
      </c>
    </row>
    <row r="567" spans="1:15" ht="12.6" customHeight="1">
      <c r="A567" s="903">
        <v>43630</v>
      </c>
      <c r="B567" s="717">
        <v>43594</v>
      </c>
      <c r="C567" s="364">
        <v>43625</v>
      </c>
      <c r="D567" s="364">
        <v>43612</v>
      </c>
      <c r="E567" s="355" t="s">
        <v>3334</v>
      </c>
      <c r="F567" s="353" t="s">
        <v>15711</v>
      </c>
      <c r="G567" s="22" t="s">
        <v>15712</v>
      </c>
      <c r="H567" s="22" t="s">
        <v>15713</v>
      </c>
      <c r="I567" s="22"/>
      <c r="J567" s="348" t="s">
        <v>2033</v>
      </c>
      <c r="K567" s="353" t="s">
        <v>2888</v>
      </c>
      <c r="L567" s="613">
        <f t="shared" si="22"/>
        <v>36</v>
      </c>
      <c r="M567" s="1795">
        <f t="shared" si="23"/>
        <v>25</v>
      </c>
      <c r="N567" s="404"/>
      <c r="O567" s="2050">
        <v>37</v>
      </c>
    </row>
    <row r="568" spans="1:15" ht="12.6" customHeight="1">
      <c r="A568" s="903">
        <v>43626</v>
      </c>
      <c r="B568" s="717">
        <v>43609</v>
      </c>
      <c r="C568" s="364">
        <v>43623</v>
      </c>
      <c r="D568" s="364">
        <v>43640</v>
      </c>
      <c r="E568" s="355" t="s">
        <v>3335</v>
      </c>
      <c r="F568" s="353" t="s">
        <v>15714</v>
      </c>
      <c r="G568" s="353" t="s">
        <v>15715</v>
      </c>
      <c r="H568" s="353"/>
      <c r="I568" s="353"/>
      <c r="J568" s="348" t="s">
        <v>3001</v>
      </c>
      <c r="K568" s="2049"/>
      <c r="L568" s="613">
        <f t="shared" si="22"/>
        <v>17</v>
      </c>
      <c r="M568" s="1795">
        <f t="shared" si="23"/>
        <v>10</v>
      </c>
      <c r="N568" s="2050"/>
      <c r="O568" s="2050">
        <v>81</v>
      </c>
    </row>
    <row r="569" spans="1:15" ht="15.6" customHeight="1">
      <c r="A569" s="903">
        <v>43542</v>
      </c>
      <c r="B569" s="910">
        <v>43514</v>
      </c>
      <c r="C569" s="904">
        <v>43518</v>
      </c>
      <c r="D569" s="904">
        <v>43542</v>
      </c>
      <c r="E569" s="367" t="s">
        <v>3335</v>
      </c>
      <c r="F569" s="404" t="s">
        <v>15716</v>
      </c>
      <c r="G569" s="404" t="s">
        <v>15717</v>
      </c>
      <c r="H569" s="353" t="s">
        <v>15718</v>
      </c>
      <c r="I569" s="404"/>
      <c r="J569" s="665" t="s">
        <v>2042</v>
      </c>
      <c r="K569" s="404"/>
      <c r="L569" s="613">
        <f t="shared" si="22"/>
        <v>28</v>
      </c>
      <c r="M569" s="1795">
        <f t="shared" si="23"/>
        <v>19</v>
      </c>
      <c r="N569" s="1841"/>
      <c r="O569" s="2050">
        <v>53</v>
      </c>
    </row>
    <row r="570" spans="1:15" ht="12.6" customHeight="1">
      <c r="A570" s="905">
        <v>43671</v>
      </c>
      <c r="B570" s="2090">
        <v>43641</v>
      </c>
      <c r="C570" s="905">
        <v>43671</v>
      </c>
      <c r="D570" s="905">
        <v>43671</v>
      </c>
      <c r="E570" s="367" t="s">
        <v>3335</v>
      </c>
      <c r="F570" s="404" t="s">
        <v>4492</v>
      </c>
      <c r="G570" s="404" t="s">
        <v>15719</v>
      </c>
      <c r="H570" s="353"/>
      <c r="I570" s="404"/>
      <c r="J570" s="665" t="s">
        <v>2042</v>
      </c>
      <c r="K570" s="2049"/>
      <c r="L570" s="613">
        <f t="shared" si="22"/>
        <v>30</v>
      </c>
      <c r="M570" s="1795">
        <f t="shared" si="23"/>
        <v>21</v>
      </c>
      <c r="N570" s="2050"/>
      <c r="O570" s="2050">
        <v>63</v>
      </c>
    </row>
    <row r="571" spans="1:15" ht="12.6" customHeight="1">
      <c r="A571" s="903">
        <v>43712</v>
      </c>
      <c r="B571" s="384">
        <v>43704</v>
      </c>
      <c r="C571" s="364">
        <v>43714</v>
      </c>
      <c r="D571" s="364">
        <v>43735</v>
      </c>
      <c r="E571" s="355" t="s">
        <v>3335</v>
      </c>
      <c r="F571" s="353" t="s">
        <v>15720</v>
      </c>
      <c r="G571" s="353" t="s">
        <v>15721</v>
      </c>
      <c r="H571" s="353" t="s">
        <v>15722</v>
      </c>
      <c r="I571" s="353"/>
      <c r="J571" s="353" t="s">
        <v>3001</v>
      </c>
      <c r="K571" s="353"/>
      <c r="L571" s="613">
        <f t="shared" si="22"/>
        <v>8</v>
      </c>
      <c r="M571" s="1795">
        <f t="shared" si="23"/>
        <v>5</v>
      </c>
      <c r="N571" s="2050"/>
      <c r="O571" s="2050">
        <v>24</v>
      </c>
    </row>
    <row r="572" spans="1:15" ht="12.6" customHeight="1">
      <c r="A572" s="903">
        <v>43581</v>
      </c>
      <c r="B572" s="377">
        <v>43550</v>
      </c>
      <c r="C572" s="364">
        <v>43582</v>
      </c>
      <c r="D572" s="364">
        <v>43582</v>
      </c>
      <c r="E572" s="355" t="s">
        <v>3334</v>
      </c>
      <c r="F572" s="353" t="s">
        <v>15723</v>
      </c>
      <c r="G572" s="22" t="s">
        <v>15724</v>
      </c>
      <c r="H572" s="22" t="s">
        <v>15725</v>
      </c>
      <c r="I572" s="22"/>
      <c r="J572" s="348" t="s">
        <v>2033</v>
      </c>
      <c r="K572" s="2049"/>
      <c r="L572" s="613">
        <f t="shared" si="22"/>
        <v>31</v>
      </c>
      <c r="M572" s="1795">
        <f t="shared" si="23"/>
        <v>22</v>
      </c>
      <c r="N572" s="2050"/>
      <c r="O572" s="2050">
        <v>25</v>
      </c>
    </row>
    <row r="573" spans="1:15" ht="12.6" customHeight="1">
      <c r="A573" s="903">
        <v>43605</v>
      </c>
      <c r="B573" s="717">
        <v>43599</v>
      </c>
      <c r="C573" s="932">
        <v>43614</v>
      </c>
      <c r="D573" s="364">
        <v>43630</v>
      </c>
      <c r="E573" s="349" t="s">
        <v>3335</v>
      </c>
      <c r="F573" s="424" t="s">
        <v>15726</v>
      </c>
      <c r="G573" s="589" t="s">
        <v>15727</v>
      </c>
      <c r="H573" s="424" t="s">
        <v>15728</v>
      </c>
      <c r="I573" s="424"/>
      <c r="J573" s="589" t="s">
        <v>2969</v>
      </c>
      <c r="K573" s="353"/>
      <c r="L573" s="613">
        <f t="shared" si="22"/>
        <v>6</v>
      </c>
      <c r="M573" s="1795">
        <f t="shared" si="23"/>
        <v>3</v>
      </c>
      <c r="N573" s="2050"/>
      <c r="O573" s="2050">
        <v>41</v>
      </c>
    </row>
    <row r="574" spans="1:15" ht="12.6" customHeight="1">
      <c r="A574" s="904">
        <v>43503</v>
      </c>
      <c r="B574" s="2063">
        <v>43475</v>
      </c>
      <c r="C574" s="905">
        <v>43490</v>
      </c>
      <c r="D574" s="905">
        <v>43507</v>
      </c>
      <c r="E574" s="367" t="s">
        <v>3334</v>
      </c>
      <c r="F574" s="404" t="s">
        <v>15729</v>
      </c>
      <c r="G574" s="404" t="s">
        <v>15730</v>
      </c>
      <c r="H574" s="353" t="s">
        <v>12604</v>
      </c>
      <c r="I574" s="404"/>
      <c r="J574" s="665" t="s">
        <v>2042</v>
      </c>
      <c r="K574" s="2049"/>
      <c r="L574" s="613">
        <f t="shared" si="22"/>
        <v>28</v>
      </c>
      <c r="M574" s="1795">
        <f t="shared" si="23"/>
        <v>19</v>
      </c>
      <c r="N574" s="404"/>
      <c r="O574" s="2050">
        <v>63</v>
      </c>
    </row>
    <row r="575" spans="1:15" ht="12.6" customHeight="1">
      <c r="A575" s="903">
        <v>43608</v>
      </c>
      <c r="B575" s="717">
        <v>43607</v>
      </c>
      <c r="C575" s="367"/>
      <c r="D575" s="367"/>
      <c r="E575" s="367" t="s">
        <v>3334</v>
      </c>
      <c r="F575" s="404" t="s">
        <v>15731</v>
      </c>
      <c r="G575" s="404" t="s">
        <v>15732</v>
      </c>
      <c r="H575" s="353" t="s">
        <v>4449</v>
      </c>
      <c r="I575" s="404"/>
      <c r="J575" s="665" t="s">
        <v>2033</v>
      </c>
      <c r="K575" s="2049"/>
      <c r="L575" s="613">
        <f t="shared" si="22"/>
        <v>1</v>
      </c>
      <c r="M575" s="1795">
        <f t="shared" si="23"/>
        <v>0</v>
      </c>
      <c r="N575" s="2050"/>
      <c r="O575" s="2050">
        <v>58</v>
      </c>
    </row>
    <row r="576" spans="1:15" ht="12.6" customHeight="1">
      <c r="A576" s="903">
        <v>43532</v>
      </c>
      <c r="B576" s="910">
        <v>43523</v>
      </c>
      <c r="C576" s="904">
        <v>43537</v>
      </c>
      <c r="D576" s="904">
        <v>43537</v>
      </c>
      <c r="E576" s="367" t="s">
        <v>3334</v>
      </c>
      <c r="F576" s="404" t="s">
        <v>15733</v>
      </c>
      <c r="G576" s="404" t="s">
        <v>15734</v>
      </c>
      <c r="H576" s="353"/>
      <c r="I576" s="404" t="s">
        <v>2888</v>
      </c>
      <c r="J576" s="665" t="s">
        <v>2033</v>
      </c>
      <c r="K576" s="404"/>
      <c r="L576" s="613">
        <f t="shared" si="22"/>
        <v>9</v>
      </c>
      <c r="M576" s="1795">
        <f t="shared" si="23"/>
        <v>6</v>
      </c>
      <c r="N576" s="2050"/>
      <c r="O576" s="2050">
        <v>4</v>
      </c>
    </row>
    <row r="577" spans="1:15" ht="12.6" customHeight="1">
      <c r="A577" s="903">
        <v>43717</v>
      </c>
      <c r="B577" s="750">
        <v>43712</v>
      </c>
      <c r="C577" s="932">
        <v>43717</v>
      </c>
      <c r="D577" s="932">
        <v>43717</v>
      </c>
      <c r="E577" s="349" t="s">
        <v>3335</v>
      </c>
      <c r="F577" s="424" t="s">
        <v>15735</v>
      </c>
      <c r="G577" s="426" t="s">
        <v>15736</v>
      </c>
      <c r="H577" s="426"/>
      <c r="I577" s="426"/>
      <c r="J577" s="424" t="s">
        <v>2034</v>
      </c>
      <c r="K577" s="2049"/>
      <c r="L577" s="613">
        <f t="shared" si="22"/>
        <v>5</v>
      </c>
      <c r="M577" s="1795">
        <f t="shared" si="23"/>
        <v>2</v>
      </c>
      <c r="N577" s="2050"/>
      <c r="O577" s="2050">
        <v>8</v>
      </c>
    </row>
    <row r="578" spans="1:15" ht="12.6" customHeight="1">
      <c r="A578" s="903">
        <v>43538</v>
      </c>
      <c r="B578" s="913">
        <v>43528</v>
      </c>
      <c r="C578" s="904">
        <v>43559</v>
      </c>
      <c r="D578" s="904">
        <v>43559</v>
      </c>
      <c r="E578" s="367" t="s">
        <v>3334</v>
      </c>
      <c r="F578" s="404" t="s">
        <v>15737</v>
      </c>
      <c r="G578" s="404" t="s">
        <v>15738</v>
      </c>
      <c r="H578" s="353"/>
      <c r="I578" s="404"/>
      <c r="J578" s="665" t="s">
        <v>3001</v>
      </c>
      <c r="K578" s="2049"/>
      <c r="L578" s="613">
        <f t="shared" si="22"/>
        <v>10</v>
      </c>
      <c r="M578" s="1795">
        <f t="shared" si="23"/>
        <v>7</v>
      </c>
      <c r="N578" s="2050"/>
      <c r="O578" s="2050">
        <v>39</v>
      </c>
    </row>
    <row r="579" spans="1:15" ht="12.6" customHeight="1">
      <c r="A579" s="912">
        <v>43539</v>
      </c>
      <c r="B579" s="914">
        <v>43535</v>
      </c>
      <c r="C579" s="912">
        <v>43539</v>
      </c>
      <c r="D579" s="905">
        <v>43566</v>
      </c>
      <c r="E579" s="367" t="s">
        <v>3334</v>
      </c>
      <c r="F579" s="404" t="s">
        <v>15739</v>
      </c>
      <c r="G579" s="404" t="s">
        <v>15740</v>
      </c>
      <c r="H579" s="353" t="s">
        <v>15741</v>
      </c>
      <c r="I579" s="404"/>
      <c r="J579" s="665" t="s">
        <v>2042</v>
      </c>
      <c r="K579" s="2049"/>
      <c r="L579" s="613">
        <f t="shared" si="22"/>
        <v>4</v>
      </c>
      <c r="M579" s="1795">
        <f t="shared" si="23"/>
        <v>3</v>
      </c>
      <c r="N579" s="2050"/>
      <c r="O579" s="2050">
        <v>28</v>
      </c>
    </row>
    <row r="580" spans="1:15" ht="12.6" customHeight="1">
      <c r="A580" s="905">
        <v>43566</v>
      </c>
      <c r="B580" s="914">
        <v>43537</v>
      </c>
      <c r="C580" s="905">
        <v>43570</v>
      </c>
      <c r="D580" s="905">
        <v>43570</v>
      </c>
      <c r="E580" s="367" t="s">
        <v>3334</v>
      </c>
      <c r="F580" s="404" t="s">
        <v>15742</v>
      </c>
      <c r="G580" s="404" t="s">
        <v>15743</v>
      </c>
      <c r="H580" s="353" t="s">
        <v>12424</v>
      </c>
      <c r="I580" s="404"/>
      <c r="J580" s="665" t="s">
        <v>2042</v>
      </c>
      <c r="K580" s="2049"/>
      <c r="L580" s="613">
        <f t="shared" si="22"/>
        <v>29</v>
      </c>
      <c r="M580" s="1795">
        <f t="shared" si="23"/>
        <v>20</v>
      </c>
      <c r="N580" s="2050"/>
      <c r="O580" s="2050">
        <v>37</v>
      </c>
    </row>
    <row r="581" spans="1:15" ht="12.6" customHeight="1">
      <c r="A581" s="905">
        <v>43552</v>
      </c>
      <c r="B581" s="2122">
        <v>43524</v>
      </c>
      <c r="C581" s="912">
        <v>43552</v>
      </c>
      <c r="D581" s="912">
        <v>43552</v>
      </c>
      <c r="E581" s="367" t="s">
        <v>3335</v>
      </c>
      <c r="F581" s="404" t="s">
        <v>15744</v>
      </c>
      <c r="G581" s="404" t="s">
        <v>15745</v>
      </c>
      <c r="H581" s="353"/>
      <c r="I581" s="404"/>
      <c r="J581" s="665" t="s">
        <v>2042</v>
      </c>
      <c r="K581" s="2049"/>
      <c r="L581" s="613">
        <f t="shared" si="22"/>
        <v>28</v>
      </c>
      <c r="M581" s="1795">
        <f t="shared" si="23"/>
        <v>19</v>
      </c>
      <c r="N581" s="404"/>
      <c r="O581" s="2050">
        <v>67</v>
      </c>
    </row>
    <row r="582" spans="1:15" ht="12.6" customHeight="1">
      <c r="A582" s="903">
        <v>43518</v>
      </c>
      <c r="B582" s="2059">
        <v>43508</v>
      </c>
      <c r="C582" s="905">
        <v>43522</v>
      </c>
      <c r="D582" s="2058">
        <v>43528</v>
      </c>
      <c r="E582" s="367" t="s">
        <v>3334</v>
      </c>
      <c r="F582" s="404" t="s">
        <v>15746</v>
      </c>
      <c r="G582" s="404" t="s">
        <v>15747</v>
      </c>
      <c r="H582" s="353"/>
      <c r="I582" s="404"/>
      <c r="J582" s="665" t="s">
        <v>3001</v>
      </c>
      <c r="K582" s="2049"/>
      <c r="L582" s="613">
        <f t="shared" si="22"/>
        <v>10</v>
      </c>
      <c r="M582" s="1795">
        <f t="shared" si="23"/>
        <v>7</v>
      </c>
      <c r="N582" s="404"/>
      <c r="O582" s="2050">
        <v>19</v>
      </c>
    </row>
    <row r="583" spans="1:15" ht="12.6" customHeight="1">
      <c r="A583" s="903">
        <v>43489</v>
      </c>
      <c r="B583" s="2053">
        <v>43473</v>
      </c>
      <c r="C583" s="904">
        <v>43487</v>
      </c>
      <c r="D583" s="904">
        <v>43503</v>
      </c>
      <c r="E583" s="367" t="s">
        <v>3334</v>
      </c>
      <c r="F583" s="404" t="s">
        <v>15748</v>
      </c>
      <c r="G583" s="404" t="s">
        <v>15749</v>
      </c>
      <c r="H583" s="353"/>
      <c r="I583" s="404"/>
      <c r="J583" s="665" t="s">
        <v>3001</v>
      </c>
      <c r="K583" s="2049"/>
      <c r="L583" s="613">
        <f t="shared" si="22"/>
        <v>16</v>
      </c>
      <c r="M583" s="1795">
        <f t="shared" si="23"/>
        <v>11</v>
      </c>
      <c r="N583" s="2050"/>
      <c r="O583" s="2050">
        <v>18</v>
      </c>
    </row>
    <row r="584" spans="1:15" ht="12.6" customHeight="1">
      <c r="A584" s="903">
        <v>43654</v>
      </c>
      <c r="B584" s="381">
        <v>43641</v>
      </c>
      <c r="C584" s="364">
        <v>43643</v>
      </c>
      <c r="D584" s="364">
        <v>43643</v>
      </c>
      <c r="E584" s="355" t="s">
        <v>3335</v>
      </c>
      <c r="F584" s="353" t="s">
        <v>15750</v>
      </c>
      <c r="G584" s="353" t="s">
        <v>15751</v>
      </c>
      <c r="H584" s="353" t="s">
        <v>15752</v>
      </c>
      <c r="I584" s="353"/>
      <c r="J584" s="348" t="s">
        <v>2033</v>
      </c>
      <c r="K584" s="353" t="s">
        <v>2888</v>
      </c>
      <c r="L584" s="613">
        <f t="shared" si="22"/>
        <v>13</v>
      </c>
      <c r="M584" s="1795">
        <f t="shared" si="23"/>
        <v>8</v>
      </c>
      <c r="N584" s="2050"/>
      <c r="O584" s="2050">
        <v>52</v>
      </c>
    </row>
    <row r="585" spans="1:15" ht="12.6" customHeight="1">
      <c r="A585" s="903">
        <v>43689</v>
      </c>
      <c r="B585" s="381">
        <v>43641</v>
      </c>
      <c r="C585" s="364">
        <v>43643</v>
      </c>
      <c r="D585" s="364">
        <v>43671</v>
      </c>
      <c r="E585" s="355" t="s">
        <v>3335</v>
      </c>
      <c r="F585" s="353" t="s">
        <v>15750</v>
      </c>
      <c r="G585" s="353" t="s">
        <v>15751</v>
      </c>
      <c r="H585" s="353" t="s">
        <v>15753</v>
      </c>
      <c r="I585" s="353" t="s">
        <v>15754</v>
      </c>
      <c r="J585" s="353" t="s">
        <v>2033</v>
      </c>
      <c r="K585" s="353" t="s">
        <v>2888</v>
      </c>
      <c r="L585" s="613">
        <f t="shared" si="22"/>
        <v>48</v>
      </c>
      <c r="M585" s="1795">
        <f t="shared" si="23"/>
        <v>33</v>
      </c>
      <c r="N585" s="2050"/>
      <c r="O585" s="2050">
        <v>85</v>
      </c>
    </row>
    <row r="586" spans="1:15" ht="12.6" customHeight="1">
      <c r="A586" s="903">
        <v>43689</v>
      </c>
      <c r="B586" s="381">
        <v>43643</v>
      </c>
      <c r="C586" s="364">
        <v>43658</v>
      </c>
      <c r="D586" s="364">
        <v>43673</v>
      </c>
      <c r="E586" s="355" t="s">
        <v>3335</v>
      </c>
      <c r="F586" s="353" t="s">
        <v>15750</v>
      </c>
      <c r="G586" s="353" t="s">
        <v>15755</v>
      </c>
      <c r="H586" s="353" t="s">
        <v>12620</v>
      </c>
      <c r="I586" s="353"/>
      <c r="J586" s="353" t="s">
        <v>2034</v>
      </c>
      <c r="K586" s="353" t="s">
        <v>15756</v>
      </c>
      <c r="L586" s="613">
        <f t="shared" si="22"/>
        <v>46</v>
      </c>
      <c r="M586" s="1795">
        <f t="shared" si="23"/>
        <v>31</v>
      </c>
      <c r="N586" s="2050"/>
      <c r="O586" s="2050">
        <v>86</v>
      </c>
    </row>
    <row r="587" spans="1:15" ht="12.6" customHeight="1">
      <c r="A587" s="903">
        <v>43515</v>
      </c>
      <c r="B587" s="910">
        <v>43514</v>
      </c>
      <c r="C587" s="904">
        <v>43515</v>
      </c>
      <c r="D587" s="904">
        <v>43515</v>
      </c>
      <c r="E587" s="367" t="s">
        <v>3334</v>
      </c>
      <c r="F587" s="404" t="s">
        <v>15757</v>
      </c>
      <c r="G587" s="404" t="s">
        <v>15758</v>
      </c>
      <c r="H587" s="353"/>
      <c r="I587" s="404"/>
      <c r="J587" s="665" t="s">
        <v>2033</v>
      </c>
      <c r="K587" s="2049"/>
      <c r="L587" s="613">
        <f t="shared" si="22"/>
        <v>1</v>
      </c>
      <c r="M587" s="1795">
        <f t="shared" si="23"/>
        <v>0</v>
      </c>
      <c r="N587" s="2050"/>
      <c r="O587" s="2050">
        <v>42</v>
      </c>
    </row>
    <row r="588" spans="1:15" ht="12.6" customHeight="1">
      <c r="A588" s="903">
        <v>43598</v>
      </c>
      <c r="B588" s="717">
        <v>43593</v>
      </c>
      <c r="C588" s="364">
        <v>43595</v>
      </c>
      <c r="D588" s="364">
        <v>43595</v>
      </c>
      <c r="E588" s="355" t="s">
        <v>3334</v>
      </c>
      <c r="F588" s="353" t="s">
        <v>15759</v>
      </c>
      <c r="G588" s="22" t="s">
        <v>15760</v>
      </c>
      <c r="H588" s="22" t="s">
        <v>12664</v>
      </c>
      <c r="I588" s="22"/>
      <c r="J588" s="348" t="s">
        <v>2033</v>
      </c>
      <c r="K588" s="353" t="s">
        <v>2888</v>
      </c>
      <c r="L588" s="613">
        <f t="shared" si="22"/>
        <v>5</v>
      </c>
      <c r="M588" s="1795">
        <f t="shared" si="23"/>
        <v>2</v>
      </c>
      <c r="N588" s="2050"/>
      <c r="O588" s="2050">
        <v>11</v>
      </c>
    </row>
    <row r="589" spans="1:15" ht="12.6" customHeight="1">
      <c r="A589" s="903">
        <v>43671</v>
      </c>
      <c r="B589" s="2123">
        <v>43658</v>
      </c>
      <c r="C589" s="2124">
        <v>43678</v>
      </c>
      <c r="D589" s="2121">
        <v>43689</v>
      </c>
      <c r="E589" s="2077" t="s">
        <v>3335</v>
      </c>
      <c r="F589" s="404" t="s">
        <v>15761</v>
      </c>
      <c r="G589" s="2" t="s">
        <v>15762</v>
      </c>
      <c r="H589" s="1386" t="s">
        <v>15763</v>
      </c>
      <c r="I589" s="2"/>
      <c r="J589" s="2" t="s">
        <v>2042</v>
      </c>
      <c r="K589" s="2" t="s">
        <v>15764</v>
      </c>
      <c r="L589" s="613">
        <f t="shared" si="22"/>
        <v>13</v>
      </c>
      <c r="M589" s="1795">
        <f t="shared" si="23"/>
        <v>8</v>
      </c>
      <c r="N589" s="2050"/>
      <c r="O589" s="2050">
        <v>36</v>
      </c>
    </row>
    <row r="590" spans="1:15" ht="12.6" customHeight="1">
      <c r="A590" s="905">
        <v>43671</v>
      </c>
      <c r="B590" s="2088">
        <v>43658</v>
      </c>
      <c r="C590" s="904">
        <v>43678</v>
      </c>
      <c r="D590" s="905">
        <v>43689</v>
      </c>
      <c r="E590" s="367" t="s">
        <v>3335</v>
      </c>
      <c r="F590" s="404" t="s">
        <v>15761</v>
      </c>
      <c r="G590" s="404" t="s">
        <v>15765</v>
      </c>
      <c r="H590" s="353" t="s">
        <v>15766</v>
      </c>
      <c r="I590" s="404"/>
      <c r="J590" s="665" t="s">
        <v>2042</v>
      </c>
      <c r="K590" s="2049"/>
      <c r="L590" s="613">
        <f t="shared" si="22"/>
        <v>13</v>
      </c>
      <c r="M590" s="1795">
        <f t="shared" si="23"/>
        <v>8</v>
      </c>
      <c r="N590" s="2050"/>
      <c r="O590" s="2050">
        <v>34</v>
      </c>
    </row>
    <row r="591" spans="1:15" ht="12.6" customHeight="1">
      <c r="A591" s="903">
        <v>43663</v>
      </c>
      <c r="B591" s="383">
        <v>43658</v>
      </c>
      <c r="C591" s="364">
        <v>43689</v>
      </c>
      <c r="D591" s="364">
        <v>43689</v>
      </c>
      <c r="E591" s="355" t="s">
        <v>3334</v>
      </c>
      <c r="F591" s="353" t="s">
        <v>15767</v>
      </c>
      <c r="G591" s="22" t="s">
        <v>15768</v>
      </c>
      <c r="H591" s="22"/>
      <c r="I591" s="22"/>
      <c r="J591" s="353" t="s">
        <v>2033</v>
      </c>
      <c r="K591" s="353" t="s">
        <v>2039</v>
      </c>
      <c r="L591" s="613">
        <f t="shared" si="22"/>
        <v>5</v>
      </c>
      <c r="M591" s="1795">
        <f t="shared" si="23"/>
        <v>2</v>
      </c>
      <c r="N591" s="2050"/>
      <c r="O591" s="2050">
        <v>20</v>
      </c>
    </row>
    <row r="592" spans="1:15" ht="12.6" customHeight="1">
      <c r="A592" s="903">
        <v>43685</v>
      </c>
      <c r="B592" s="384">
        <v>43684</v>
      </c>
      <c r="C592" s="364">
        <v>43684</v>
      </c>
      <c r="D592" s="364">
        <v>43684</v>
      </c>
      <c r="E592" s="355" t="s">
        <v>3335</v>
      </c>
      <c r="F592" s="353" t="s">
        <v>15769</v>
      </c>
      <c r="G592" s="22" t="s">
        <v>15770</v>
      </c>
      <c r="H592" s="22"/>
      <c r="I592" s="22"/>
      <c r="J592" s="353" t="s">
        <v>2033</v>
      </c>
      <c r="K592" s="353"/>
      <c r="L592" s="613">
        <f t="shared" si="22"/>
        <v>1</v>
      </c>
      <c r="M592" s="1795">
        <f t="shared" si="23"/>
        <v>0</v>
      </c>
      <c r="N592" s="2050"/>
      <c r="O592" s="2050">
        <v>4</v>
      </c>
    </row>
    <row r="593" spans="1:21" ht="12.6" customHeight="1">
      <c r="A593" s="903">
        <v>43500</v>
      </c>
      <c r="B593" s="2053">
        <v>43493</v>
      </c>
      <c r="C593" s="904">
        <v>43497</v>
      </c>
      <c r="D593" s="904">
        <v>43497</v>
      </c>
      <c r="E593" s="367" t="s">
        <v>3334</v>
      </c>
      <c r="F593" s="2" t="s">
        <v>15771</v>
      </c>
      <c r="G593" s="404" t="s">
        <v>15772</v>
      </c>
      <c r="H593" s="353"/>
      <c r="I593" s="404" t="s">
        <v>2888</v>
      </c>
      <c r="J593" s="665" t="s">
        <v>2033</v>
      </c>
      <c r="K593" s="2049"/>
      <c r="L593" s="613">
        <f t="shared" si="22"/>
        <v>7</v>
      </c>
      <c r="M593" s="1795">
        <f t="shared" si="23"/>
        <v>4</v>
      </c>
      <c r="N593" s="2050"/>
      <c r="O593" s="2050">
        <v>79</v>
      </c>
      <c r="P593" s="404"/>
      <c r="Q593" s="367"/>
      <c r="R593" s="367"/>
      <c r="S593" s="367"/>
      <c r="T593" s="367"/>
      <c r="U593" s="367"/>
    </row>
    <row r="594" spans="1:21" ht="12.6" customHeight="1">
      <c r="A594" s="905">
        <v>43475</v>
      </c>
      <c r="B594" s="2053">
        <v>43469</v>
      </c>
      <c r="C594" s="904">
        <v>43500</v>
      </c>
      <c r="D594" s="904">
        <v>43500</v>
      </c>
      <c r="E594" s="367" t="s">
        <v>3334</v>
      </c>
      <c r="F594" s="404" t="s">
        <v>15773</v>
      </c>
      <c r="G594" s="404" t="s">
        <v>15774</v>
      </c>
      <c r="H594" s="353" t="s">
        <v>15775</v>
      </c>
      <c r="I594" s="404"/>
      <c r="J594" s="665" t="s">
        <v>2042</v>
      </c>
      <c r="K594" s="2049"/>
      <c r="L594" s="613">
        <f t="shared" si="22"/>
        <v>6</v>
      </c>
      <c r="M594" s="1795">
        <f t="shared" si="23"/>
        <v>3</v>
      </c>
      <c r="N594" s="2050"/>
      <c r="O594" s="2050">
        <v>10</v>
      </c>
      <c r="P594" s="404"/>
      <c r="Q594" s="2051"/>
      <c r="R594" s="367"/>
      <c r="S594" s="367"/>
      <c r="T594" s="367"/>
      <c r="U594" s="367"/>
    </row>
    <row r="595" spans="1:21" ht="15" customHeight="1">
      <c r="A595" s="903">
        <v>43476</v>
      </c>
      <c r="B595" s="2053">
        <v>43474</v>
      </c>
      <c r="C595" s="904">
        <v>43483</v>
      </c>
      <c r="D595" s="904">
        <v>43483</v>
      </c>
      <c r="E595" s="367" t="s">
        <v>3334</v>
      </c>
      <c r="F595" s="404" t="s">
        <v>15776</v>
      </c>
      <c r="G595" s="404" t="s">
        <v>15777</v>
      </c>
      <c r="H595" s="353"/>
      <c r="I595" s="404"/>
      <c r="J595" s="665" t="s">
        <v>2033</v>
      </c>
      <c r="K595" s="2049"/>
      <c r="L595" s="613">
        <f t="shared" si="22"/>
        <v>2</v>
      </c>
      <c r="M595" s="1795">
        <f t="shared" si="23"/>
        <v>1</v>
      </c>
      <c r="N595" s="13"/>
      <c r="O595" s="2050">
        <v>43</v>
      </c>
      <c r="P595" s="13"/>
      <c r="Q595" s="13"/>
      <c r="R595" s="13"/>
      <c r="S595" s="13"/>
      <c r="T595" s="13"/>
      <c r="U595" s="13"/>
    </row>
    <row r="596" spans="1:21" ht="12.6" customHeight="1">
      <c r="A596" s="906">
        <v>43616</v>
      </c>
      <c r="B596" s="717">
        <v>43613</v>
      </c>
      <c r="C596" s="364">
        <v>43627</v>
      </c>
      <c r="D596" s="364">
        <v>43644</v>
      </c>
      <c r="E596" s="355" t="s">
        <v>3334</v>
      </c>
      <c r="F596" s="353" t="s">
        <v>15778</v>
      </c>
      <c r="G596" s="22" t="s">
        <v>15779</v>
      </c>
      <c r="H596" s="22"/>
      <c r="I596" s="353"/>
      <c r="J596" s="348" t="s">
        <v>2969</v>
      </c>
      <c r="K596" s="353"/>
      <c r="L596" s="613">
        <f t="shared" si="22"/>
        <v>3</v>
      </c>
      <c r="M596" s="1795">
        <f t="shared" si="23"/>
        <v>2</v>
      </c>
      <c r="N596" s="2050"/>
      <c r="O596" s="2050">
        <v>20</v>
      </c>
      <c r="P596" s="404"/>
      <c r="Q596" s="367"/>
      <c r="R596" s="367"/>
      <c r="S596" s="367"/>
      <c r="T596" s="367"/>
      <c r="U596" s="367"/>
    </row>
    <row r="597" spans="1:21" ht="12.6" customHeight="1">
      <c r="A597" s="2102">
        <v>43616</v>
      </c>
      <c r="B597" s="717">
        <v>43614</v>
      </c>
      <c r="C597" s="932">
        <v>43626</v>
      </c>
      <c r="D597" s="932">
        <v>43645</v>
      </c>
      <c r="E597" s="349" t="s">
        <v>3334</v>
      </c>
      <c r="F597" s="424" t="s">
        <v>15780</v>
      </c>
      <c r="G597" s="424" t="s">
        <v>15781</v>
      </c>
      <c r="H597" s="424" t="s">
        <v>15782</v>
      </c>
      <c r="I597" s="424"/>
      <c r="J597" s="589" t="s">
        <v>2034</v>
      </c>
      <c r="K597" s="424"/>
      <c r="L597" s="613">
        <f t="shared" si="22"/>
        <v>2</v>
      </c>
      <c r="M597" s="1795">
        <f t="shared" si="23"/>
        <v>1</v>
      </c>
      <c r="N597" s="2050"/>
      <c r="O597" s="2050">
        <v>55</v>
      </c>
      <c r="P597" s="404"/>
      <c r="Q597" s="2051"/>
      <c r="R597" s="367"/>
      <c r="S597" s="367"/>
      <c r="T597" s="367"/>
      <c r="U597" s="367"/>
    </row>
    <row r="598" spans="1:21" ht="12.6" customHeight="1">
      <c r="A598" s="904">
        <v>43469</v>
      </c>
      <c r="B598" s="2053">
        <v>43468</v>
      </c>
      <c r="C598" s="904">
        <v>43469</v>
      </c>
      <c r="D598" s="904">
        <v>43469</v>
      </c>
      <c r="E598" s="367" t="s">
        <v>3335</v>
      </c>
      <c r="F598" s="404" t="s">
        <v>15783</v>
      </c>
      <c r="G598" s="404" t="s">
        <v>15784</v>
      </c>
      <c r="H598" s="353"/>
      <c r="I598" s="404"/>
      <c r="J598" s="665" t="s">
        <v>2033</v>
      </c>
      <c r="K598" s="2049"/>
      <c r="L598" s="613">
        <f t="shared" si="22"/>
        <v>1</v>
      </c>
      <c r="M598" s="1795">
        <f t="shared" si="23"/>
        <v>0</v>
      </c>
      <c r="N598" s="2050"/>
      <c r="O598" s="2050">
        <v>85</v>
      </c>
      <c r="P598" s="404"/>
      <c r="Q598" s="367"/>
      <c r="R598" s="367"/>
      <c r="S598" s="367"/>
      <c r="T598" s="367"/>
      <c r="U598" s="367"/>
    </row>
    <row r="599" spans="1:21" ht="12.6" customHeight="1">
      <c r="A599" s="903">
        <v>43648</v>
      </c>
      <c r="B599" s="381">
        <v>43644</v>
      </c>
      <c r="C599" s="903">
        <v>43649</v>
      </c>
      <c r="D599" s="903">
        <v>43649</v>
      </c>
      <c r="E599" s="367" t="s">
        <v>3334</v>
      </c>
      <c r="F599" s="404" t="s">
        <v>15785</v>
      </c>
      <c r="G599" s="404" t="s">
        <v>15786</v>
      </c>
      <c r="H599" s="353"/>
      <c r="I599" s="404"/>
      <c r="J599" s="665" t="s">
        <v>2033</v>
      </c>
      <c r="K599" s="2049"/>
      <c r="L599" s="613">
        <f t="shared" si="22"/>
        <v>4</v>
      </c>
      <c r="M599" s="1795">
        <f t="shared" si="23"/>
        <v>1</v>
      </c>
      <c r="N599" s="2050"/>
      <c r="O599" s="2050">
        <v>7</v>
      </c>
      <c r="P599" s="404"/>
      <c r="Q599" s="2051"/>
      <c r="R599" s="367"/>
      <c r="S599" s="367"/>
      <c r="T599" s="367"/>
      <c r="U599" s="367"/>
    </row>
    <row r="600" spans="1:21" ht="12.6" customHeight="1">
      <c r="A600" s="367"/>
      <c r="B600" s="367"/>
      <c r="C600" s="367"/>
      <c r="D600" s="367"/>
      <c r="E600" s="367"/>
      <c r="F600" s="404"/>
      <c r="G600" s="404"/>
      <c r="H600" s="353"/>
      <c r="I600" s="404"/>
      <c r="J600" s="665"/>
      <c r="K600" s="2049"/>
      <c r="L600" s="404"/>
      <c r="M600" s="404"/>
      <c r="N600" s="2050"/>
      <c r="O600" s="2050"/>
      <c r="P600" s="404"/>
      <c r="Q600" s="2051"/>
      <c r="R600" s="367"/>
      <c r="S600" s="367"/>
      <c r="T600" s="367"/>
      <c r="U600" s="367"/>
    </row>
    <row r="601" spans="1:21" ht="12.6" customHeight="1">
      <c r="A601" s="367"/>
      <c r="B601" s="367"/>
      <c r="C601" s="367"/>
      <c r="D601" s="367"/>
      <c r="E601" s="367"/>
      <c r="F601" s="404"/>
      <c r="G601" s="404"/>
      <c r="H601" s="353"/>
      <c r="I601" s="404"/>
      <c r="J601" s="665"/>
      <c r="K601" s="2049"/>
      <c r="L601" s="404"/>
      <c r="M601" s="404"/>
      <c r="N601" s="2050"/>
      <c r="O601" s="2050"/>
      <c r="P601" s="404"/>
      <c r="Q601" s="2051"/>
      <c r="R601" s="367"/>
      <c r="S601" s="367"/>
      <c r="T601" s="367"/>
      <c r="U601" s="367"/>
    </row>
    <row r="602" spans="1:21" ht="12.6" customHeight="1">
      <c r="A602" s="367"/>
      <c r="B602" s="367"/>
      <c r="C602" s="367"/>
      <c r="D602" s="367"/>
      <c r="E602" s="367"/>
      <c r="F602" s="404"/>
      <c r="G602" s="404"/>
      <c r="H602" s="353"/>
      <c r="I602" s="404"/>
      <c r="J602" s="665"/>
      <c r="K602" s="2049"/>
      <c r="L602" s="404"/>
      <c r="M602" s="404"/>
      <c r="N602" s="2050"/>
      <c r="O602" s="2050"/>
      <c r="P602" s="404"/>
      <c r="Q602" s="2051"/>
      <c r="R602" s="367"/>
      <c r="S602" s="367"/>
      <c r="T602" s="367"/>
      <c r="U602" s="367"/>
    </row>
    <row r="603" spans="1:21" ht="12.6" customHeight="1">
      <c r="A603" s="367"/>
      <c r="B603" s="367"/>
      <c r="C603" s="367"/>
      <c r="D603" s="367"/>
      <c r="E603" s="367"/>
      <c r="F603" s="404"/>
      <c r="G603" s="404"/>
      <c r="H603" s="353"/>
      <c r="I603" s="404"/>
      <c r="J603" s="665"/>
      <c r="K603" s="2049"/>
      <c r="L603" s="404"/>
      <c r="M603" s="404"/>
      <c r="N603" s="2050"/>
      <c r="O603" s="2050"/>
      <c r="P603" s="404"/>
      <c r="Q603" s="2051"/>
      <c r="R603" s="367"/>
      <c r="S603" s="367"/>
      <c r="T603" s="367"/>
      <c r="U603" s="367"/>
    </row>
    <row r="604" spans="1:21" ht="12.6" customHeight="1">
      <c r="A604" s="903">
        <v>43553</v>
      </c>
      <c r="B604" s="377">
        <v>43536</v>
      </c>
      <c r="C604" s="364">
        <v>43568</v>
      </c>
      <c r="D604" s="364">
        <v>43568</v>
      </c>
      <c r="E604" s="355" t="s">
        <v>3334</v>
      </c>
      <c r="F604" s="1417" t="s">
        <v>4092</v>
      </c>
      <c r="G604" s="353" t="s">
        <v>15787</v>
      </c>
      <c r="H604" s="353"/>
      <c r="I604" s="353"/>
      <c r="J604" s="348" t="s">
        <v>2034</v>
      </c>
      <c r="K604" s="2049"/>
      <c r="L604" s="613">
        <f t="shared" ref="L604:L635" si="24">(A604-B604)</f>
        <v>17</v>
      </c>
      <c r="M604" s="1795">
        <f t="shared" ref="M604:M635" si="25">NETWORKDAYS(B604,A604,A604:B604)</f>
        <v>12</v>
      </c>
      <c r="N604" s="2050"/>
      <c r="O604" s="2050">
        <v>32</v>
      </c>
      <c r="P604" s="404"/>
      <c r="Q604" s="2051"/>
      <c r="R604" s="367"/>
      <c r="S604" s="367"/>
      <c r="T604" s="367"/>
      <c r="U604" s="367"/>
    </row>
    <row r="605" spans="1:21" ht="12.6" customHeight="1">
      <c r="A605" s="903">
        <v>43663</v>
      </c>
      <c r="B605" s="383">
        <v>43656</v>
      </c>
      <c r="C605" s="364">
        <v>43687</v>
      </c>
      <c r="D605" s="364">
        <v>43687</v>
      </c>
      <c r="E605" s="355" t="s">
        <v>3334</v>
      </c>
      <c r="F605" s="1417" t="s">
        <v>15788</v>
      </c>
      <c r="G605" s="22" t="s">
        <v>15789</v>
      </c>
      <c r="H605" s="22"/>
      <c r="I605" s="22"/>
      <c r="J605" s="353" t="s">
        <v>2033</v>
      </c>
      <c r="K605" s="353" t="s">
        <v>2039</v>
      </c>
      <c r="L605" s="613">
        <f t="shared" si="24"/>
        <v>7</v>
      </c>
      <c r="M605" s="1795">
        <f t="shared" si="25"/>
        <v>4</v>
      </c>
      <c r="N605" s="2050"/>
      <c r="O605" s="2050">
        <v>19</v>
      </c>
      <c r="P605" s="353"/>
      <c r="Q605" s="353"/>
      <c r="R605" s="353"/>
      <c r="S605" s="353"/>
      <c r="T605" s="353"/>
      <c r="U605" s="353"/>
    </row>
    <row r="606" spans="1:21" ht="12.6" customHeight="1">
      <c r="A606" s="905">
        <v>43669</v>
      </c>
      <c r="B606" s="2088">
        <v>43664</v>
      </c>
      <c r="C606" s="905">
        <v>43696</v>
      </c>
      <c r="D606" s="905">
        <v>43696</v>
      </c>
      <c r="E606" s="367" t="s">
        <v>3334</v>
      </c>
      <c r="F606" s="2125" t="s">
        <v>15790</v>
      </c>
      <c r="G606" s="404" t="s">
        <v>15791</v>
      </c>
      <c r="H606" s="353"/>
      <c r="I606" s="404"/>
      <c r="J606" s="665" t="s">
        <v>2042</v>
      </c>
      <c r="K606" s="2049"/>
      <c r="L606" s="613">
        <f t="shared" si="24"/>
        <v>5</v>
      </c>
      <c r="M606" s="1795">
        <f t="shared" si="25"/>
        <v>2</v>
      </c>
      <c r="N606" s="2050"/>
      <c r="O606" s="2050">
        <v>32</v>
      </c>
      <c r="P606" s="404"/>
      <c r="Q606" s="2051"/>
      <c r="R606" s="367"/>
      <c r="S606" s="367"/>
      <c r="T606" s="367"/>
      <c r="U606" s="367"/>
    </row>
    <row r="607" spans="1:21" ht="12.6" customHeight="1">
      <c r="A607" s="906">
        <v>43594</v>
      </c>
      <c r="B607" s="1050">
        <v>43563</v>
      </c>
      <c r="C607" s="364">
        <v>43598</v>
      </c>
      <c r="D607" s="364">
        <v>43598</v>
      </c>
      <c r="E607" s="355" t="s">
        <v>3334</v>
      </c>
      <c r="F607" s="1417" t="s">
        <v>15792</v>
      </c>
      <c r="G607" s="353" t="s">
        <v>15793</v>
      </c>
      <c r="H607" s="353"/>
      <c r="I607" s="353"/>
      <c r="J607" s="348" t="s">
        <v>2035</v>
      </c>
      <c r="K607" s="2049"/>
      <c r="L607" s="613">
        <f t="shared" si="24"/>
        <v>31</v>
      </c>
      <c r="M607" s="1795">
        <f t="shared" si="25"/>
        <v>22</v>
      </c>
      <c r="N607" s="353"/>
      <c r="O607" s="2050">
        <v>28</v>
      </c>
      <c r="P607" s="404"/>
      <c r="Q607" s="2051"/>
      <c r="R607" s="367"/>
      <c r="S607" s="367"/>
      <c r="T607" s="367"/>
      <c r="U607" s="367"/>
    </row>
    <row r="608" spans="1:21" ht="12.6" customHeight="1">
      <c r="A608" s="903">
        <v>43560</v>
      </c>
      <c r="B608" s="377">
        <v>43537</v>
      </c>
      <c r="C608" s="364">
        <v>43568</v>
      </c>
      <c r="D608" s="364">
        <v>43568</v>
      </c>
      <c r="E608" s="355" t="s">
        <v>3334</v>
      </c>
      <c r="F608" s="1417" t="s">
        <v>15794</v>
      </c>
      <c r="G608" s="353" t="s">
        <v>15795</v>
      </c>
      <c r="H608" s="353"/>
      <c r="I608" s="353"/>
      <c r="J608" s="348" t="s">
        <v>3001</v>
      </c>
      <c r="K608" s="2049"/>
      <c r="L608" s="613">
        <f t="shared" si="24"/>
        <v>23</v>
      </c>
      <c r="M608" s="1795">
        <f t="shared" si="25"/>
        <v>16</v>
      </c>
      <c r="N608" s="2050"/>
      <c r="O608" s="2050">
        <v>38</v>
      </c>
      <c r="P608" s="404"/>
      <c r="Q608" s="2051"/>
      <c r="R608" s="367"/>
      <c r="S608" s="367"/>
      <c r="T608" s="367"/>
      <c r="U608" s="367"/>
    </row>
    <row r="609" spans="1:21" ht="12.6" customHeight="1">
      <c r="A609" s="903">
        <v>43635</v>
      </c>
      <c r="B609" s="381">
        <v>43631</v>
      </c>
      <c r="C609" s="364">
        <v>43635</v>
      </c>
      <c r="D609" s="364">
        <v>43661</v>
      </c>
      <c r="E609" s="355" t="s">
        <v>3334</v>
      </c>
      <c r="F609" s="1417" t="s">
        <v>15796</v>
      </c>
      <c r="G609" s="22" t="s">
        <v>15797</v>
      </c>
      <c r="H609" s="22"/>
      <c r="I609" s="22"/>
      <c r="J609" s="348" t="s">
        <v>3001</v>
      </c>
      <c r="K609" s="2049"/>
      <c r="L609" s="613">
        <f t="shared" si="24"/>
        <v>4</v>
      </c>
      <c r="M609" s="1795">
        <f t="shared" si="25"/>
        <v>2</v>
      </c>
      <c r="N609" s="2050"/>
      <c r="O609" s="2050">
        <v>45</v>
      </c>
      <c r="P609" s="404"/>
      <c r="Q609" s="2051"/>
      <c r="R609" s="367"/>
      <c r="S609" s="367"/>
      <c r="T609" s="367"/>
      <c r="U609" s="367"/>
    </row>
    <row r="610" spans="1:21" ht="15" customHeight="1">
      <c r="A610" s="903">
        <v>43518</v>
      </c>
      <c r="B610" s="910">
        <v>43509</v>
      </c>
      <c r="C610" s="904">
        <v>43515</v>
      </c>
      <c r="D610" s="904">
        <v>43538</v>
      </c>
      <c r="E610" s="367" t="s">
        <v>3334</v>
      </c>
      <c r="F610" s="2125" t="s">
        <v>15798</v>
      </c>
      <c r="G610" s="404" t="s">
        <v>15799</v>
      </c>
      <c r="H610" s="353"/>
      <c r="I610" s="404"/>
      <c r="J610" s="665" t="s">
        <v>3001</v>
      </c>
      <c r="K610" s="2049"/>
      <c r="L610" s="613">
        <f t="shared" si="24"/>
        <v>9</v>
      </c>
      <c r="M610" s="1795">
        <f t="shared" si="25"/>
        <v>6</v>
      </c>
      <c r="N610" s="2050"/>
      <c r="O610" s="2050">
        <v>30</v>
      </c>
      <c r="P610" s="404"/>
      <c r="Q610" s="367"/>
      <c r="R610" s="367"/>
      <c r="S610" s="367"/>
      <c r="T610" s="367"/>
      <c r="U610" s="367"/>
    </row>
    <row r="611" spans="1:21" ht="12.6" customHeight="1">
      <c r="A611" s="903">
        <v>43522</v>
      </c>
      <c r="B611" s="910">
        <v>43501</v>
      </c>
      <c r="C611" s="904">
        <v>43531</v>
      </c>
      <c r="D611" s="904">
        <v>43531</v>
      </c>
      <c r="E611" s="367" t="s">
        <v>3334</v>
      </c>
      <c r="F611" s="2125" t="s">
        <v>15800</v>
      </c>
      <c r="G611" s="404" t="s">
        <v>15801</v>
      </c>
      <c r="H611" s="353"/>
      <c r="I611" s="404"/>
      <c r="J611" s="951" t="s">
        <v>3001</v>
      </c>
      <c r="K611" s="2049"/>
      <c r="L611" s="613">
        <f t="shared" si="24"/>
        <v>21</v>
      </c>
      <c r="M611" s="1795">
        <f t="shared" si="25"/>
        <v>14</v>
      </c>
      <c r="N611" s="2050"/>
      <c r="O611" s="2050">
        <v>13</v>
      </c>
      <c r="P611" s="404"/>
      <c r="Q611" s="2051"/>
      <c r="R611" s="367"/>
      <c r="S611" s="367"/>
      <c r="T611" s="367"/>
      <c r="U611" s="367"/>
    </row>
    <row r="612" spans="1:21" ht="18.75" customHeight="1">
      <c r="A612" s="903">
        <v>43587</v>
      </c>
      <c r="B612" s="1050">
        <v>43567</v>
      </c>
      <c r="C612" s="364">
        <v>43597</v>
      </c>
      <c r="D612" s="364">
        <v>43597</v>
      </c>
      <c r="E612" s="355" t="s">
        <v>3335</v>
      </c>
      <c r="F612" s="1417" t="s">
        <v>15802</v>
      </c>
      <c r="G612" s="22" t="s">
        <v>15803</v>
      </c>
      <c r="H612" s="22" t="s">
        <v>15804</v>
      </c>
      <c r="I612" s="22"/>
      <c r="J612" s="348" t="s">
        <v>3001</v>
      </c>
      <c r="K612" s="2049"/>
      <c r="L612" s="613">
        <f t="shared" si="24"/>
        <v>20</v>
      </c>
      <c r="M612" s="1795">
        <f t="shared" si="25"/>
        <v>13</v>
      </c>
      <c r="N612" s="2050"/>
      <c r="O612" s="2050">
        <v>45</v>
      </c>
      <c r="P612" s="404"/>
      <c r="Q612" s="2051"/>
      <c r="R612" s="367"/>
      <c r="S612" s="367"/>
      <c r="T612" s="367"/>
      <c r="U612" s="367"/>
    </row>
    <row r="613" spans="1:21" ht="12.6" customHeight="1">
      <c r="A613" s="905">
        <v>43524</v>
      </c>
      <c r="B613" s="2063">
        <v>43495</v>
      </c>
      <c r="C613" s="905">
        <v>43524</v>
      </c>
      <c r="D613" s="905">
        <v>43524</v>
      </c>
      <c r="E613" s="367" t="s">
        <v>3334</v>
      </c>
      <c r="F613" s="2125" t="s">
        <v>15805</v>
      </c>
      <c r="G613" s="404" t="s">
        <v>15806</v>
      </c>
      <c r="H613" s="353" t="s">
        <v>15807</v>
      </c>
      <c r="I613" s="404"/>
      <c r="J613" s="665" t="s">
        <v>2042</v>
      </c>
      <c r="K613" s="2049"/>
      <c r="L613" s="613">
        <f t="shared" si="24"/>
        <v>29</v>
      </c>
      <c r="M613" s="1795">
        <f t="shared" si="25"/>
        <v>20</v>
      </c>
      <c r="N613" s="404"/>
      <c r="O613" s="2050">
        <v>84</v>
      </c>
      <c r="P613" s="404"/>
      <c r="Q613" s="2051"/>
      <c r="R613" s="367"/>
      <c r="S613" s="367"/>
      <c r="T613" s="367"/>
      <c r="U613" s="367"/>
    </row>
    <row r="614" spans="1:21" ht="12.6" customHeight="1">
      <c r="A614" s="903">
        <v>43585</v>
      </c>
      <c r="B614" s="1050">
        <v>43572</v>
      </c>
      <c r="C614" s="364">
        <v>43585</v>
      </c>
      <c r="D614" s="364">
        <v>43602</v>
      </c>
      <c r="E614" s="355" t="s">
        <v>3334</v>
      </c>
      <c r="F614" s="1417" t="s">
        <v>15808</v>
      </c>
      <c r="G614" s="22" t="s">
        <v>15809</v>
      </c>
      <c r="H614" s="22"/>
      <c r="I614" s="22"/>
      <c r="J614" s="348" t="s">
        <v>3001</v>
      </c>
      <c r="K614" s="2049"/>
      <c r="L614" s="613">
        <f t="shared" si="24"/>
        <v>13</v>
      </c>
      <c r="M614" s="1795">
        <f t="shared" si="25"/>
        <v>8</v>
      </c>
      <c r="N614" s="353"/>
      <c r="O614" s="2050">
        <v>55</v>
      </c>
      <c r="P614" s="353"/>
      <c r="Q614" s="2051"/>
      <c r="R614" s="367"/>
      <c r="S614" s="367"/>
      <c r="T614" s="367"/>
      <c r="U614" s="367"/>
    </row>
    <row r="615" spans="1:21" ht="12.6" customHeight="1">
      <c r="A615" s="903">
        <v>43648</v>
      </c>
      <c r="B615" s="717">
        <v>43616</v>
      </c>
      <c r="C615" s="932">
        <v>43644</v>
      </c>
      <c r="D615" s="932">
        <v>43647</v>
      </c>
      <c r="E615" s="349" t="s">
        <v>3335</v>
      </c>
      <c r="F615" s="2126" t="s">
        <v>15810</v>
      </c>
      <c r="G615" s="426" t="s">
        <v>15811</v>
      </c>
      <c r="H615" s="426" t="s">
        <v>15812</v>
      </c>
      <c r="I615" s="426"/>
      <c r="J615" s="589" t="s">
        <v>2034</v>
      </c>
      <c r="K615" s="2049"/>
      <c r="L615" s="613">
        <f t="shared" si="24"/>
        <v>32</v>
      </c>
      <c r="M615" s="1795">
        <f t="shared" si="25"/>
        <v>21</v>
      </c>
      <c r="N615" s="2050"/>
      <c r="O615" s="2050">
        <v>67</v>
      </c>
      <c r="P615" s="404"/>
      <c r="Q615" s="2051"/>
      <c r="R615" s="367"/>
      <c r="S615" s="367"/>
      <c r="T615" s="367"/>
      <c r="U615" s="367"/>
    </row>
    <row r="616" spans="1:21" ht="12.6" customHeight="1">
      <c r="A616" s="906">
        <v>43490</v>
      </c>
      <c r="B616" s="2053">
        <v>43483</v>
      </c>
      <c r="C616" s="904">
        <v>43493</v>
      </c>
      <c r="D616" s="904">
        <v>43514</v>
      </c>
      <c r="E616" s="367" t="s">
        <v>3334</v>
      </c>
      <c r="F616" s="2125" t="s">
        <v>15813</v>
      </c>
      <c r="G616" s="404" t="s">
        <v>15814</v>
      </c>
      <c r="H616" s="353"/>
      <c r="I616" s="404"/>
      <c r="J616" s="665" t="s">
        <v>2969</v>
      </c>
      <c r="K616" s="2049"/>
      <c r="L616" s="613">
        <f t="shared" si="24"/>
        <v>7</v>
      </c>
      <c r="M616" s="1795">
        <f t="shared" si="25"/>
        <v>4</v>
      </c>
      <c r="N616" s="2050"/>
      <c r="O616" s="2050">
        <v>51</v>
      </c>
      <c r="P616" s="404"/>
      <c r="Q616" s="2051"/>
      <c r="R616" s="367"/>
      <c r="S616" s="367"/>
      <c r="T616" s="367"/>
      <c r="U616" s="367"/>
    </row>
    <row r="617" spans="1:21" ht="12.6" customHeight="1">
      <c r="A617" s="903">
        <v>43675</v>
      </c>
      <c r="B617" s="383">
        <v>43669</v>
      </c>
      <c r="C617" s="364">
        <v>43700</v>
      </c>
      <c r="D617" s="364">
        <v>43700</v>
      </c>
      <c r="E617" s="355" t="s">
        <v>3334</v>
      </c>
      <c r="F617" s="2126" t="s">
        <v>3606</v>
      </c>
      <c r="G617" s="22" t="s">
        <v>15815</v>
      </c>
      <c r="H617" s="22"/>
      <c r="I617" s="22"/>
      <c r="J617" s="353" t="s">
        <v>2033</v>
      </c>
      <c r="K617" s="353"/>
      <c r="L617" s="613">
        <f t="shared" si="24"/>
        <v>6</v>
      </c>
      <c r="M617" s="1795">
        <f t="shared" si="25"/>
        <v>3</v>
      </c>
      <c r="N617" s="2050"/>
      <c r="O617" s="2050">
        <v>40</v>
      </c>
      <c r="P617" s="353"/>
      <c r="Q617" s="353"/>
      <c r="R617" s="353"/>
      <c r="S617" s="353"/>
      <c r="T617" s="353"/>
      <c r="U617" s="353"/>
    </row>
    <row r="618" spans="1:21" ht="15.6" customHeight="1">
      <c r="A618" s="903">
        <v>43712</v>
      </c>
      <c r="B618" s="384">
        <v>43700</v>
      </c>
      <c r="C618" s="932">
        <v>43731</v>
      </c>
      <c r="D618" s="932">
        <v>43731</v>
      </c>
      <c r="E618" s="349" t="s">
        <v>3334</v>
      </c>
      <c r="F618" s="1417" t="s">
        <v>3606</v>
      </c>
      <c r="G618" s="426" t="s">
        <v>15816</v>
      </c>
      <c r="H618" s="426" t="s">
        <v>3577</v>
      </c>
      <c r="I618" s="426"/>
      <c r="J618" s="424" t="s">
        <v>2034</v>
      </c>
      <c r="K618" s="2049"/>
      <c r="L618" s="613">
        <f t="shared" si="24"/>
        <v>12</v>
      </c>
      <c r="M618" s="1795">
        <f t="shared" si="25"/>
        <v>7</v>
      </c>
      <c r="N618" s="1841"/>
      <c r="O618" s="2050">
        <v>51</v>
      </c>
      <c r="P618" s="404"/>
      <c r="Q618" s="2051"/>
      <c r="R618" s="367"/>
      <c r="S618" s="367"/>
      <c r="T618" s="367"/>
      <c r="U618" s="367"/>
    </row>
    <row r="619" spans="1:21" ht="12.6" customHeight="1">
      <c r="A619" s="905">
        <v>43578</v>
      </c>
      <c r="B619" s="377">
        <v>43545</v>
      </c>
      <c r="C619" s="364">
        <v>43553</v>
      </c>
      <c r="D619" s="1397">
        <v>43578</v>
      </c>
      <c r="E619" s="355" t="s">
        <v>3334</v>
      </c>
      <c r="F619" s="1417" t="s">
        <v>15817</v>
      </c>
      <c r="G619" s="22" t="s">
        <v>15818</v>
      </c>
      <c r="H619" s="22" t="s">
        <v>12637</v>
      </c>
      <c r="I619" s="353"/>
      <c r="J619" s="8" t="s">
        <v>2035</v>
      </c>
      <c r="K619" s="2049"/>
      <c r="L619" s="613">
        <f t="shared" si="24"/>
        <v>33</v>
      </c>
      <c r="M619" s="1795">
        <f t="shared" si="25"/>
        <v>22</v>
      </c>
      <c r="N619" s="2050"/>
      <c r="O619" s="2050">
        <v>53</v>
      </c>
      <c r="P619" s="404"/>
      <c r="Q619" s="2051"/>
      <c r="R619" s="367"/>
      <c r="S619" s="367"/>
      <c r="T619" s="367"/>
      <c r="U619" s="367"/>
    </row>
    <row r="620" spans="1:21" ht="12.6" customHeight="1">
      <c r="A620" s="906">
        <v>43587</v>
      </c>
      <c r="B620" s="1050">
        <v>43585</v>
      </c>
      <c r="C620" s="364">
        <v>43615</v>
      </c>
      <c r="D620" s="364">
        <v>43615</v>
      </c>
      <c r="E620" s="355" t="s">
        <v>3334</v>
      </c>
      <c r="F620" s="1417" t="s">
        <v>15819</v>
      </c>
      <c r="G620" s="22" t="s">
        <v>15820</v>
      </c>
      <c r="H620" s="22" t="s">
        <v>15497</v>
      </c>
      <c r="I620" s="22"/>
      <c r="J620" s="348" t="s">
        <v>3001</v>
      </c>
      <c r="K620" s="2049"/>
      <c r="L620" s="613">
        <f t="shared" si="24"/>
        <v>2</v>
      </c>
      <c r="M620" s="1795">
        <f t="shared" si="25"/>
        <v>1</v>
      </c>
      <c r="N620" s="2050"/>
      <c r="O620" s="2050">
        <v>71</v>
      </c>
      <c r="P620" s="404"/>
      <c r="Q620" s="2051"/>
      <c r="R620" s="367"/>
      <c r="S620" s="367"/>
      <c r="T620" s="367"/>
      <c r="U620" s="367"/>
    </row>
    <row r="621" spans="1:21" ht="12.6" customHeight="1">
      <c r="A621" s="903">
        <v>43490</v>
      </c>
      <c r="B621" s="2053">
        <v>43483</v>
      </c>
      <c r="C621" s="904">
        <v>43490</v>
      </c>
      <c r="D621" s="904">
        <v>43513</v>
      </c>
      <c r="E621" s="367" t="s">
        <v>3334</v>
      </c>
      <c r="F621" s="2125" t="s">
        <v>15099</v>
      </c>
      <c r="G621" s="404" t="s">
        <v>15821</v>
      </c>
      <c r="H621" s="353"/>
      <c r="I621" s="404"/>
      <c r="J621" s="951" t="s">
        <v>3001</v>
      </c>
      <c r="K621" s="2049"/>
      <c r="L621" s="613">
        <f t="shared" si="24"/>
        <v>7</v>
      </c>
      <c r="M621" s="1795">
        <f t="shared" si="25"/>
        <v>4</v>
      </c>
      <c r="N621" s="2050"/>
      <c r="O621" s="2050">
        <v>53</v>
      </c>
      <c r="P621" s="404"/>
      <c r="Q621" s="2051"/>
      <c r="R621" s="367"/>
      <c r="S621" s="367"/>
      <c r="T621" s="367"/>
      <c r="U621" s="367"/>
    </row>
    <row r="622" spans="1:21" ht="12.6" customHeight="1">
      <c r="A622" s="903">
        <v>43517</v>
      </c>
      <c r="B622" s="2053">
        <v>43488</v>
      </c>
      <c r="C622" s="904">
        <v>43518</v>
      </c>
      <c r="D622" s="904">
        <v>43518</v>
      </c>
      <c r="E622" s="367" t="s">
        <v>3334</v>
      </c>
      <c r="F622" s="2125" t="s">
        <v>5392</v>
      </c>
      <c r="G622" s="404" t="s">
        <v>15822</v>
      </c>
      <c r="H622" s="353" t="s">
        <v>12620</v>
      </c>
      <c r="I622" s="404"/>
      <c r="J622" s="951" t="s">
        <v>3001</v>
      </c>
      <c r="K622" s="2049"/>
      <c r="L622" s="613">
        <f t="shared" si="24"/>
        <v>29</v>
      </c>
      <c r="M622" s="1795">
        <f t="shared" si="25"/>
        <v>20</v>
      </c>
      <c r="N622" s="2050"/>
      <c r="O622" s="2050">
        <v>62</v>
      </c>
      <c r="P622" s="404"/>
      <c r="Q622" s="2051"/>
      <c r="R622" s="367"/>
      <c r="S622" s="367"/>
      <c r="T622" s="367"/>
      <c r="U622" s="367"/>
    </row>
    <row r="623" spans="1:21" ht="12.6" customHeight="1">
      <c r="A623" s="954">
        <v>43538</v>
      </c>
      <c r="B623" s="913">
        <v>43529</v>
      </c>
      <c r="C623" s="904">
        <v>43560</v>
      </c>
      <c r="D623" s="904">
        <v>43560</v>
      </c>
      <c r="E623" s="367" t="s">
        <v>3334</v>
      </c>
      <c r="F623" s="2125" t="s">
        <v>15823</v>
      </c>
      <c r="G623" s="404" t="s">
        <v>15824</v>
      </c>
      <c r="H623" s="353"/>
      <c r="I623" s="404"/>
      <c r="J623" s="665" t="s">
        <v>3001</v>
      </c>
      <c r="K623" s="2049"/>
      <c r="L623" s="613">
        <f t="shared" si="24"/>
        <v>9</v>
      </c>
      <c r="M623" s="1795">
        <f t="shared" si="25"/>
        <v>6</v>
      </c>
      <c r="N623" s="2050"/>
      <c r="O623" s="2050">
        <v>12</v>
      </c>
      <c r="P623" s="404"/>
      <c r="Q623" s="2051"/>
      <c r="R623" s="367"/>
      <c r="S623" s="367"/>
      <c r="T623" s="367"/>
      <c r="U623" s="367"/>
    </row>
    <row r="624" spans="1:21" ht="12.6" customHeight="1">
      <c r="A624" s="903">
        <v>43503</v>
      </c>
      <c r="B624" s="910">
        <v>43497</v>
      </c>
      <c r="C624" s="904">
        <v>43503</v>
      </c>
      <c r="D624" s="904">
        <v>43503</v>
      </c>
      <c r="E624" s="367" t="s">
        <v>3334</v>
      </c>
      <c r="F624" s="2125" t="s">
        <v>15825</v>
      </c>
      <c r="G624" s="404" t="s">
        <v>15391</v>
      </c>
      <c r="H624" s="353"/>
      <c r="I624" s="404"/>
      <c r="J624" s="665" t="s">
        <v>3001</v>
      </c>
      <c r="K624" s="2049"/>
      <c r="L624" s="613">
        <f t="shared" si="24"/>
        <v>6</v>
      </c>
      <c r="M624" s="1795">
        <f t="shared" si="25"/>
        <v>3</v>
      </c>
      <c r="N624" s="2050"/>
      <c r="O624" s="2050">
        <v>3</v>
      </c>
      <c r="P624" s="2"/>
      <c r="Q624" s="2"/>
      <c r="R624" s="2"/>
      <c r="S624" s="2"/>
      <c r="T624" s="2"/>
      <c r="U624" s="2"/>
    </row>
    <row r="625" spans="1:31" ht="12.6" customHeight="1">
      <c r="A625" s="903">
        <v>43663</v>
      </c>
      <c r="B625" s="383">
        <v>43661</v>
      </c>
      <c r="C625" s="364">
        <v>43692</v>
      </c>
      <c r="D625" s="364">
        <v>43692</v>
      </c>
      <c r="E625" s="355" t="s">
        <v>3334</v>
      </c>
      <c r="F625" s="1417" t="s">
        <v>12747</v>
      </c>
      <c r="G625" s="22" t="s">
        <v>15826</v>
      </c>
      <c r="H625" s="22"/>
      <c r="I625" s="22"/>
      <c r="J625" s="353" t="s">
        <v>2033</v>
      </c>
      <c r="K625" s="353" t="s">
        <v>2039</v>
      </c>
      <c r="L625" s="613">
        <f t="shared" si="24"/>
        <v>2</v>
      </c>
      <c r="M625" s="1795">
        <f t="shared" si="25"/>
        <v>1</v>
      </c>
      <c r="N625" s="2050"/>
      <c r="O625" s="2050">
        <v>22</v>
      </c>
      <c r="P625" s="353"/>
      <c r="Q625" s="353"/>
      <c r="R625" s="353"/>
      <c r="S625" s="353"/>
      <c r="T625" s="353"/>
      <c r="U625" s="353"/>
      <c r="V625" s="353"/>
      <c r="W625" s="353"/>
      <c r="X625" s="353"/>
      <c r="Y625" s="353"/>
      <c r="Z625" s="353"/>
      <c r="AA625" s="353"/>
      <c r="AB625" s="353"/>
      <c r="AC625" s="353"/>
      <c r="AD625" s="353"/>
      <c r="AE625" s="353"/>
    </row>
    <row r="626" spans="1:31" ht="12.6" customHeight="1">
      <c r="A626" s="905">
        <v>43675</v>
      </c>
      <c r="B626" s="383">
        <v>43671</v>
      </c>
      <c r="C626" s="905">
        <v>43702</v>
      </c>
      <c r="D626" s="905">
        <v>43702</v>
      </c>
      <c r="E626" s="367" t="s">
        <v>3334</v>
      </c>
      <c r="F626" s="2125" t="s">
        <v>15827</v>
      </c>
      <c r="G626" s="404" t="s">
        <v>15828</v>
      </c>
      <c r="H626" s="353"/>
      <c r="I626" s="404"/>
      <c r="J626" s="665" t="s">
        <v>2042</v>
      </c>
      <c r="K626" s="2049"/>
      <c r="L626" s="613">
        <f t="shared" si="24"/>
        <v>4</v>
      </c>
      <c r="M626" s="1795">
        <f t="shared" si="25"/>
        <v>1</v>
      </c>
      <c r="N626" s="2050"/>
      <c r="O626" s="2050">
        <v>39</v>
      </c>
      <c r="P626" s="404"/>
      <c r="Q626" s="2051"/>
      <c r="R626" s="367"/>
      <c r="S626" s="367"/>
      <c r="T626" s="367"/>
      <c r="U626" s="367"/>
      <c r="V626" s="367"/>
      <c r="W626" s="2052"/>
      <c r="X626" s="367"/>
      <c r="Y626" s="367"/>
      <c r="Z626" s="367"/>
      <c r="AA626" s="367"/>
      <c r="AB626" s="367"/>
      <c r="AC626" s="367"/>
      <c r="AD626" s="367"/>
      <c r="AE626" s="367"/>
    </row>
    <row r="627" spans="1:31" ht="12.6" customHeight="1">
      <c r="A627" s="905">
        <v>43630</v>
      </c>
      <c r="B627" s="918">
        <v>43621</v>
      </c>
      <c r="C627" s="905">
        <v>43628</v>
      </c>
      <c r="D627" s="904">
        <v>43651</v>
      </c>
      <c r="E627" s="367" t="s">
        <v>3334</v>
      </c>
      <c r="F627" s="2125" t="s">
        <v>15829</v>
      </c>
      <c r="G627" s="404" t="s">
        <v>15830</v>
      </c>
      <c r="H627" s="353"/>
      <c r="I627" s="404"/>
      <c r="J627" s="665" t="s">
        <v>2042</v>
      </c>
      <c r="K627" s="2049"/>
      <c r="L627" s="613">
        <f t="shared" si="24"/>
        <v>9</v>
      </c>
      <c r="M627" s="1795">
        <f t="shared" si="25"/>
        <v>6</v>
      </c>
      <c r="N627" s="2050"/>
      <c r="O627" s="2050">
        <v>6</v>
      </c>
      <c r="P627" s="404"/>
      <c r="Q627" s="2051"/>
      <c r="R627" s="367"/>
      <c r="S627" s="367"/>
      <c r="T627" s="367"/>
      <c r="U627" s="367"/>
      <c r="V627" s="367"/>
      <c r="W627" s="2056"/>
      <c r="X627" s="367"/>
      <c r="Y627" s="367"/>
      <c r="Z627" s="367"/>
      <c r="AA627" s="367"/>
      <c r="AB627" s="367"/>
      <c r="AC627" s="367"/>
      <c r="AD627" s="367"/>
      <c r="AE627" s="367"/>
    </row>
    <row r="628" spans="1:31" ht="12.6" customHeight="1">
      <c r="A628" s="903">
        <v>43699</v>
      </c>
      <c r="B628" s="384">
        <v>43690</v>
      </c>
      <c r="C628" s="364">
        <v>43703</v>
      </c>
      <c r="D628" s="364">
        <v>43703</v>
      </c>
      <c r="E628" s="355" t="s">
        <v>3334</v>
      </c>
      <c r="F628" s="1417" t="s">
        <v>15831</v>
      </c>
      <c r="G628" s="22" t="s">
        <v>15832</v>
      </c>
      <c r="H628" s="22" t="s">
        <v>12620</v>
      </c>
      <c r="I628" s="22"/>
      <c r="J628" s="353" t="s">
        <v>2035</v>
      </c>
      <c r="K628" s="353" t="s">
        <v>12427</v>
      </c>
      <c r="L628" s="730">
        <f t="shared" si="24"/>
        <v>9</v>
      </c>
      <c r="M628" s="2066">
        <f t="shared" si="25"/>
        <v>6</v>
      </c>
      <c r="N628" s="2107"/>
      <c r="O628" s="2107">
        <v>33</v>
      </c>
      <c r="P628" s="404"/>
      <c r="Q628" s="2051"/>
      <c r="R628" s="367"/>
      <c r="S628" s="367"/>
      <c r="T628" s="367"/>
      <c r="U628" s="367"/>
      <c r="V628" s="367"/>
      <c r="W628" s="2056"/>
      <c r="X628" s="367"/>
      <c r="Y628" s="367"/>
      <c r="Z628" s="367"/>
      <c r="AA628" s="367"/>
      <c r="AB628" s="367"/>
      <c r="AC628" s="367"/>
      <c r="AD628" s="367"/>
      <c r="AE628" s="367"/>
    </row>
    <row r="629" spans="1:31" ht="12.6" customHeight="1">
      <c r="A629" s="2102">
        <v>43697</v>
      </c>
      <c r="B629" s="384">
        <v>43693</v>
      </c>
      <c r="C629" s="932">
        <v>43698</v>
      </c>
      <c r="D629" s="932">
        <v>43724</v>
      </c>
      <c r="E629" s="349" t="s">
        <v>3334</v>
      </c>
      <c r="F629" s="1417" t="s">
        <v>15833</v>
      </c>
      <c r="G629" s="426" t="s">
        <v>15834</v>
      </c>
      <c r="H629" s="426"/>
      <c r="I629" s="426"/>
      <c r="J629" s="424" t="s">
        <v>3001</v>
      </c>
      <c r="K629" s="2071"/>
      <c r="L629" s="730">
        <f t="shared" si="24"/>
        <v>4</v>
      </c>
      <c r="M629" s="2066">
        <f t="shared" si="25"/>
        <v>1</v>
      </c>
      <c r="N629" s="2107"/>
      <c r="O629" s="2107">
        <v>28</v>
      </c>
      <c r="P629" s="421"/>
      <c r="Q629" s="2072"/>
      <c r="R629" s="427"/>
      <c r="S629" s="427"/>
      <c r="T629" s="427"/>
      <c r="U629" s="427"/>
      <c r="V629" s="427"/>
      <c r="W629" s="2052"/>
      <c r="X629" s="427"/>
      <c r="Y629" s="427"/>
      <c r="Z629" s="427"/>
      <c r="AA629" s="427"/>
      <c r="AB629" s="427"/>
      <c r="AC629" s="427"/>
      <c r="AD629" s="427"/>
      <c r="AE629" s="427"/>
    </row>
    <row r="630" spans="1:31" ht="12.6" customHeight="1">
      <c r="A630" s="903">
        <v>43500</v>
      </c>
      <c r="B630" s="910">
        <v>43497</v>
      </c>
      <c r="C630" s="904">
        <v>43525</v>
      </c>
      <c r="D630" s="904">
        <v>43525</v>
      </c>
      <c r="E630" s="367" t="s">
        <v>3335</v>
      </c>
      <c r="F630" s="2125" t="s">
        <v>15835</v>
      </c>
      <c r="G630" s="404" t="s">
        <v>15836</v>
      </c>
      <c r="H630" s="353"/>
      <c r="I630" s="404"/>
      <c r="J630" s="665" t="s">
        <v>2033</v>
      </c>
      <c r="K630" s="2049"/>
      <c r="L630" s="613">
        <f t="shared" si="24"/>
        <v>3</v>
      </c>
      <c r="M630" s="1795">
        <f t="shared" si="25"/>
        <v>0</v>
      </c>
      <c r="N630" s="2050"/>
      <c r="O630" s="2050">
        <v>1</v>
      </c>
      <c r="P630" s="2082" t="s">
        <v>3308</v>
      </c>
      <c r="Q630" s="2083">
        <f>AVERAGE($L$85:$L$147)</f>
        <v>9.4444444444444446</v>
      </c>
      <c r="R630" s="927">
        <f>COUNT($B$85:$B$147)</f>
        <v>63</v>
      </c>
      <c r="S630" s="927">
        <f>COUNTIF($E$85:$E$147,$S$1)</f>
        <v>52</v>
      </c>
      <c r="T630" s="927">
        <f>COUNTIF($E$85:$E$147,$T$1)</f>
        <v>11</v>
      </c>
      <c r="U630" s="927">
        <f>R630-S630-T630</f>
        <v>0</v>
      </c>
      <c r="V630" s="926"/>
      <c r="W630" s="2084">
        <f t="shared" ref="W630:AD630" si="26">COUNTIF($J$85:$J$147, W$1)</f>
        <v>20</v>
      </c>
      <c r="X630" s="2084">
        <f t="shared" si="26"/>
        <v>1</v>
      </c>
      <c r="Y630" s="2084">
        <f t="shared" si="26"/>
        <v>9</v>
      </c>
      <c r="Z630" s="2084">
        <f t="shared" si="26"/>
        <v>19</v>
      </c>
      <c r="AA630" s="2084">
        <f t="shared" si="26"/>
        <v>5</v>
      </c>
      <c r="AB630" s="2084">
        <f t="shared" si="26"/>
        <v>2</v>
      </c>
      <c r="AC630" s="2084">
        <f t="shared" si="26"/>
        <v>7</v>
      </c>
      <c r="AD630" s="2084">
        <f t="shared" si="26"/>
        <v>0</v>
      </c>
      <c r="AE630" s="729">
        <f>SUM(W630:AD630)</f>
        <v>63</v>
      </c>
    </row>
    <row r="631" spans="1:31" ht="12.6" customHeight="1">
      <c r="A631" s="903">
        <v>43654</v>
      </c>
      <c r="B631" s="383">
        <v>43651</v>
      </c>
      <c r="C631" s="932">
        <v>43682</v>
      </c>
      <c r="D631" s="932">
        <v>43682</v>
      </c>
      <c r="E631" s="349" t="s">
        <v>3334</v>
      </c>
      <c r="F631" s="1417" t="s">
        <v>15837</v>
      </c>
      <c r="G631" s="426" t="s">
        <v>15838</v>
      </c>
      <c r="H631" s="426"/>
      <c r="I631" s="426"/>
      <c r="J631" s="424" t="s">
        <v>2034</v>
      </c>
      <c r="K631" s="424"/>
      <c r="L631" s="613">
        <f t="shared" si="24"/>
        <v>3</v>
      </c>
      <c r="M631" s="1795">
        <f t="shared" si="25"/>
        <v>0</v>
      </c>
      <c r="N631" s="2050"/>
      <c r="O631" s="2050">
        <v>8</v>
      </c>
      <c r="P631" s="404"/>
      <c r="Q631" s="2051"/>
      <c r="R631" s="367"/>
      <c r="S631" s="367"/>
      <c r="T631" s="367"/>
      <c r="U631" s="367"/>
      <c r="V631" s="367"/>
      <c r="W631" s="2052"/>
      <c r="X631" s="367"/>
      <c r="Y631" s="367"/>
      <c r="Z631" s="367"/>
      <c r="AA631" s="367"/>
      <c r="AB631" s="367"/>
      <c r="AC631" s="367"/>
      <c r="AD631" s="367"/>
      <c r="AE631" s="367"/>
    </row>
    <row r="632" spans="1:31" ht="12.6" customHeight="1">
      <c r="A632" s="903">
        <v>43490</v>
      </c>
      <c r="B632" s="2053">
        <v>43488</v>
      </c>
      <c r="C632" s="904">
        <v>43490</v>
      </c>
      <c r="D632" s="904">
        <v>43518</v>
      </c>
      <c r="E632" s="367" t="s">
        <v>3334</v>
      </c>
      <c r="F632" s="2125" t="s">
        <v>15839</v>
      </c>
      <c r="G632" s="404" t="s">
        <v>15840</v>
      </c>
      <c r="H632" s="353" t="s">
        <v>3660</v>
      </c>
      <c r="I632" s="404"/>
      <c r="J632" s="951" t="s">
        <v>3001</v>
      </c>
      <c r="K632" s="2049"/>
      <c r="L632" s="613">
        <f t="shared" si="24"/>
        <v>2</v>
      </c>
      <c r="M632" s="1795">
        <f t="shared" si="25"/>
        <v>1</v>
      </c>
      <c r="N632" s="2050"/>
      <c r="O632" s="2050">
        <v>61</v>
      </c>
      <c r="P632" s="404"/>
      <c r="Q632" s="2051"/>
      <c r="R632" s="367"/>
      <c r="S632" s="367"/>
      <c r="T632" s="367"/>
      <c r="U632" s="367"/>
      <c r="V632" s="367"/>
      <c r="W632" s="2052"/>
      <c r="X632" s="367"/>
      <c r="Y632" s="367"/>
      <c r="Z632" s="367"/>
      <c r="AA632" s="367"/>
      <c r="AB632" s="367"/>
      <c r="AC632" s="367"/>
      <c r="AD632" s="367"/>
      <c r="AE632" s="367"/>
    </row>
    <row r="633" spans="1:31" ht="12.6" customHeight="1">
      <c r="A633" s="903">
        <v>43566</v>
      </c>
      <c r="B633" s="1050">
        <v>43556</v>
      </c>
      <c r="C633" s="364">
        <v>43586</v>
      </c>
      <c r="D633" s="364">
        <v>43586</v>
      </c>
      <c r="E633" s="355" t="s">
        <v>3334</v>
      </c>
      <c r="F633" s="1417" t="s">
        <v>15841</v>
      </c>
      <c r="G633" s="353" t="s">
        <v>15842</v>
      </c>
      <c r="H633" s="353"/>
      <c r="I633" s="353"/>
      <c r="J633" s="348" t="s">
        <v>2033</v>
      </c>
      <c r="K633" s="353"/>
      <c r="L633" s="613">
        <f t="shared" si="24"/>
        <v>10</v>
      </c>
      <c r="M633" s="1795">
        <f t="shared" si="25"/>
        <v>7</v>
      </c>
      <c r="N633" s="353"/>
      <c r="O633" s="2050">
        <v>1</v>
      </c>
      <c r="P633" s="2082" t="s">
        <v>3314</v>
      </c>
      <c r="Q633" s="2083">
        <f>AVERAGE($L$210:$L$261)</f>
        <v>20.173076923076923</v>
      </c>
      <c r="R633" s="927">
        <f>COUNT($B$210:$B$261)</f>
        <v>52</v>
      </c>
      <c r="S633" s="927">
        <f>COUNTIF($E$210:$E$261,$S$1)</f>
        <v>36</v>
      </c>
      <c r="T633" s="927">
        <f>COUNTIF($E$210:$E$261,$T$1)</f>
        <v>16</v>
      </c>
      <c r="U633" s="927">
        <f>R633-S633-T633</f>
        <v>0</v>
      </c>
      <c r="V633" s="926"/>
      <c r="W633" s="2084">
        <f t="shared" ref="W633:AD633" si="27">COUNTIF($J$210:$J$261, W$1)</f>
        <v>8</v>
      </c>
      <c r="X633" s="2084">
        <f t="shared" si="27"/>
        <v>8</v>
      </c>
      <c r="Y633" s="2084">
        <f t="shared" si="27"/>
        <v>9</v>
      </c>
      <c r="Z633" s="2084">
        <f t="shared" si="27"/>
        <v>6</v>
      </c>
      <c r="AA633" s="2084">
        <f t="shared" si="27"/>
        <v>11</v>
      </c>
      <c r="AB633" s="2084">
        <f t="shared" si="27"/>
        <v>8</v>
      </c>
      <c r="AC633" s="2084">
        <f t="shared" si="27"/>
        <v>2</v>
      </c>
      <c r="AD633" s="2084">
        <f t="shared" si="27"/>
        <v>0</v>
      </c>
      <c r="AE633" s="729">
        <f>SUM(W633:AD633)</f>
        <v>52</v>
      </c>
    </row>
    <row r="634" spans="1:31" ht="12.6" customHeight="1">
      <c r="A634" s="903">
        <v>43490</v>
      </c>
      <c r="B634" s="2053">
        <v>43481</v>
      </c>
      <c r="C634" s="904">
        <v>43490</v>
      </c>
      <c r="D634" s="904">
        <v>43511</v>
      </c>
      <c r="E634" s="367" t="s">
        <v>3334</v>
      </c>
      <c r="F634" s="2125" t="s">
        <v>15843</v>
      </c>
      <c r="G634" s="404" t="s">
        <v>14827</v>
      </c>
      <c r="H634" s="353"/>
      <c r="I634" s="404"/>
      <c r="J634" s="951" t="s">
        <v>3001</v>
      </c>
      <c r="K634" s="2049"/>
      <c r="L634" s="613">
        <f t="shared" si="24"/>
        <v>9</v>
      </c>
      <c r="M634" s="1795">
        <f t="shared" si="25"/>
        <v>6</v>
      </c>
      <c r="N634" s="2050"/>
      <c r="O634" s="2050">
        <v>39</v>
      </c>
      <c r="P634" s="404"/>
      <c r="Q634" s="2051"/>
      <c r="R634" s="367"/>
      <c r="S634" s="367"/>
      <c r="T634" s="367"/>
      <c r="U634" s="367"/>
      <c r="V634" s="367"/>
      <c r="W634" s="2052"/>
      <c r="X634" s="367"/>
      <c r="Y634" s="367"/>
      <c r="Z634" s="367"/>
      <c r="AA634" s="367"/>
      <c r="AB634" s="367"/>
      <c r="AC634" s="367"/>
      <c r="AD634" s="367"/>
      <c r="AE634" s="367"/>
    </row>
    <row r="635" spans="1:31" ht="12.6" customHeight="1">
      <c r="A635" s="903">
        <v>43609</v>
      </c>
      <c r="B635" s="717">
        <v>43606</v>
      </c>
      <c r="C635" s="364">
        <v>43613</v>
      </c>
      <c r="D635" s="364">
        <v>43613</v>
      </c>
      <c r="E635" s="355" t="s">
        <v>3334</v>
      </c>
      <c r="F635" s="1417" t="s">
        <v>15844</v>
      </c>
      <c r="G635" s="22" t="s">
        <v>15845</v>
      </c>
      <c r="H635" s="22"/>
      <c r="I635" s="22"/>
      <c r="J635" s="348" t="s">
        <v>2033</v>
      </c>
      <c r="K635" s="353"/>
      <c r="L635" s="613">
        <f t="shared" si="24"/>
        <v>3</v>
      </c>
      <c r="M635" s="1795">
        <f t="shared" si="25"/>
        <v>2</v>
      </c>
      <c r="N635" s="2050"/>
      <c r="O635" s="2050">
        <v>37</v>
      </c>
      <c r="P635" s="353"/>
      <c r="Q635" s="353"/>
      <c r="R635" s="353"/>
      <c r="S635" s="353"/>
      <c r="T635" s="353"/>
      <c r="U635" s="353"/>
      <c r="V635" s="353"/>
      <c r="W635" s="353"/>
      <c r="X635" s="353"/>
      <c r="Y635" s="353"/>
      <c r="Z635" s="353"/>
      <c r="AA635" s="353"/>
      <c r="AB635" s="353"/>
      <c r="AC635" s="353"/>
      <c r="AD635" s="353"/>
      <c r="AE635" s="353"/>
    </row>
    <row r="636" spans="1:31" ht="12.6" customHeight="1">
      <c r="A636" s="906">
        <v>43585</v>
      </c>
      <c r="B636" s="1050">
        <v>43557</v>
      </c>
      <c r="C636" s="364">
        <v>43587</v>
      </c>
      <c r="D636" s="364">
        <v>43587</v>
      </c>
      <c r="E636" s="355" t="s">
        <v>3334</v>
      </c>
      <c r="F636" s="2127" t="s">
        <v>15846</v>
      </c>
      <c r="G636" s="348" t="s">
        <v>15847</v>
      </c>
      <c r="H636" s="348" t="s">
        <v>12637</v>
      </c>
      <c r="I636" s="348"/>
      <c r="J636" s="348" t="s">
        <v>2035</v>
      </c>
      <c r="K636" s="2094"/>
      <c r="L636" s="613">
        <f t="shared" ref="L636:L656" si="28">(A636-B636)</f>
        <v>28</v>
      </c>
      <c r="M636" s="1795">
        <f t="shared" ref="M636:M656" si="29">NETWORKDAYS(B636,A636,A636:B636)</f>
        <v>19</v>
      </c>
      <c r="N636" s="2050"/>
      <c r="O636" s="2050">
        <v>3</v>
      </c>
      <c r="P636" s="404"/>
      <c r="Q636" s="2051"/>
      <c r="R636" s="367"/>
      <c r="S636" s="367"/>
      <c r="T636" s="367"/>
      <c r="U636" s="367"/>
      <c r="V636" s="367"/>
      <c r="W636" s="2056"/>
      <c r="X636" s="367"/>
      <c r="Y636" s="367"/>
      <c r="Z636" s="367"/>
      <c r="AA636" s="367"/>
      <c r="AB636" s="367"/>
      <c r="AC636" s="367"/>
      <c r="AD636" s="367"/>
      <c r="AE636" s="367"/>
    </row>
    <row r="637" spans="1:31" ht="12.6" customHeight="1">
      <c r="A637" s="903">
        <v>43543</v>
      </c>
      <c r="B637" s="913">
        <v>43539</v>
      </c>
      <c r="C637" s="904">
        <v>43546</v>
      </c>
      <c r="D637" s="2080">
        <v>43546</v>
      </c>
      <c r="E637" s="367" t="s">
        <v>3334</v>
      </c>
      <c r="F637" s="2125" t="s">
        <v>15848</v>
      </c>
      <c r="G637" s="404" t="s">
        <v>15849</v>
      </c>
      <c r="H637" s="353"/>
      <c r="I637" s="404"/>
      <c r="J637" s="951" t="s">
        <v>2033</v>
      </c>
      <c r="K637" s="404"/>
      <c r="L637" s="613">
        <f t="shared" si="28"/>
        <v>4</v>
      </c>
      <c r="M637" s="1795">
        <f t="shared" si="29"/>
        <v>1</v>
      </c>
      <c r="N637" s="2050"/>
      <c r="O637" s="2050">
        <v>44</v>
      </c>
      <c r="P637" s="404"/>
      <c r="Q637" s="367"/>
      <c r="R637" s="367"/>
      <c r="S637" s="367"/>
      <c r="T637" s="367"/>
      <c r="U637" s="367"/>
      <c r="V637" s="367"/>
      <c r="W637" s="367"/>
      <c r="X637" s="367"/>
      <c r="Y637" s="367"/>
      <c r="Z637" s="367"/>
      <c r="AA637" s="367"/>
      <c r="AB637" s="367"/>
      <c r="AC637" s="367"/>
      <c r="AD637" s="367"/>
      <c r="AE637" s="367"/>
    </row>
    <row r="638" spans="1:31" ht="12.6" customHeight="1">
      <c r="A638" s="903">
        <v>43585</v>
      </c>
      <c r="B638" s="1050">
        <v>43558</v>
      </c>
      <c r="C638" s="903">
        <v>43585</v>
      </c>
      <c r="D638" s="903">
        <v>43585</v>
      </c>
      <c r="E638" s="367" t="s">
        <v>3334</v>
      </c>
      <c r="F638" s="2125" t="s">
        <v>15850</v>
      </c>
      <c r="G638" s="404" t="s">
        <v>15851</v>
      </c>
      <c r="H638" s="353"/>
      <c r="I638" s="404"/>
      <c r="J638" s="665" t="s">
        <v>2033</v>
      </c>
      <c r="K638" s="2049"/>
      <c r="L638" s="613">
        <f t="shared" si="28"/>
        <v>27</v>
      </c>
      <c r="M638" s="1795">
        <f t="shared" si="29"/>
        <v>18</v>
      </c>
      <c r="N638" s="2050"/>
      <c r="O638" s="2050">
        <v>9</v>
      </c>
      <c r="P638" s="404"/>
      <c r="Q638" s="2051"/>
      <c r="R638" s="367"/>
      <c r="S638" s="367"/>
      <c r="T638" s="367"/>
      <c r="U638" s="367"/>
      <c r="V638" s="367"/>
      <c r="W638" s="2052"/>
      <c r="X638" s="367"/>
      <c r="Y638" s="367"/>
      <c r="Z638" s="367"/>
      <c r="AA638" s="367"/>
      <c r="AB638" s="367"/>
      <c r="AC638" s="367"/>
      <c r="AD638" s="367"/>
      <c r="AE638" s="367"/>
    </row>
    <row r="639" spans="1:31" ht="12.6" customHeight="1">
      <c r="A639" s="903">
        <v>43661</v>
      </c>
      <c r="B639" s="381">
        <v>43635</v>
      </c>
      <c r="C639" s="364">
        <v>43664</v>
      </c>
      <c r="D639" s="364">
        <v>43665</v>
      </c>
      <c r="E639" s="355" t="s">
        <v>3334</v>
      </c>
      <c r="F639" s="1417" t="s">
        <v>15850</v>
      </c>
      <c r="G639" s="22" t="s">
        <v>15852</v>
      </c>
      <c r="H639" s="22" t="s">
        <v>13579</v>
      </c>
      <c r="I639" s="22"/>
      <c r="J639" s="353" t="s">
        <v>3001</v>
      </c>
      <c r="K639" s="2049"/>
      <c r="L639" s="613">
        <f t="shared" si="28"/>
        <v>26</v>
      </c>
      <c r="M639" s="1795">
        <f t="shared" si="29"/>
        <v>17</v>
      </c>
      <c r="N639" s="2050"/>
      <c r="O639" s="2050">
        <v>71</v>
      </c>
      <c r="P639" s="404"/>
      <c r="Q639" s="2051"/>
      <c r="R639" s="367"/>
      <c r="S639" s="367"/>
      <c r="T639" s="367"/>
      <c r="U639" s="367"/>
      <c r="V639" s="367"/>
      <c r="W639" s="2056"/>
      <c r="X639" s="367"/>
      <c r="Y639" s="367"/>
      <c r="Z639" s="367"/>
      <c r="AA639" s="367"/>
      <c r="AB639" s="367"/>
      <c r="AC639" s="367"/>
      <c r="AD639" s="367"/>
      <c r="AE639" s="367"/>
    </row>
    <row r="640" spans="1:31" ht="12.6" customHeight="1">
      <c r="A640" s="903">
        <v>43515</v>
      </c>
      <c r="B640" s="2059">
        <v>43509</v>
      </c>
      <c r="C640" s="2128">
        <v>43516</v>
      </c>
      <c r="D640" s="907">
        <v>43516</v>
      </c>
      <c r="E640" s="367" t="s">
        <v>3334</v>
      </c>
      <c r="F640" s="2126" t="s">
        <v>15853</v>
      </c>
      <c r="G640" s="2129" t="s">
        <v>15854</v>
      </c>
      <c r="H640" s="424" t="s">
        <v>12637</v>
      </c>
      <c r="I640" s="2129"/>
      <c r="J640" s="2130" t="s">
        <v>2034</v>
      </c>
      <c r="K640" s="2071"/>
      <c r="L640" s="613">
        <f t="shared" si="28"/>
        <v>6</v>
      </c>
      <c r="M640" s="1795">
        <f t="shared" si="29"/>
        <v>3</v>
      </c>
      <c r="N640" s="2050"/>
      <c r="O640" s="2050">
        <v>27</v>
      </c>
      <c r="P640" s="404"/>
      <c r="Q640" s="2051"/>
      <c r="R640" s="367"/>
      <c r="S640" s="367"/>
      <c r="T640" s="367"/>
      <c r="U640" s="367"/>
      <c r="V640" s="367"/>
      <c r="W640" s="2052"/>
      <c r="X640" s="367"/>
      <c r="Y640" s="367"/>
      <c r="Z640" s="367"/>
      <c r="AA640" s="367"/>
      <c r="AB640" s="367"/>
      <c r="AC640" s="367"/>
      <c r="AD640" s="367"/>
      <c r="AE640" s="367"/>
    </row>
    <row r="641" spans="1:21" ht="12.6" customHeight="1">
      <c r="A641" s="903">
        <v>43566</v>
      </c>
      <c r="B641" s="1050">
        <v>43556</v>
      </c>
      <c r="C641" s="364">
        <v>43586</v>
      </c>
      <c r="D641" s="364">
        <v>43586</v>
      </c>
      <c r="E641" s="355" t="s">
        <v>3334</v>
      </c>
      <c r="F641" s="1417" t="s">
        <v>3505</v>
      </c>
      <c r="G641" s="353" t="s">
        <v>15855</v>
      </c>
      <c r="H641" s="353"/>
      <c r="I641" s="353"/>
      <c r="J641" s="348" t="s">
        <v>2033</v>
      </c>
      <c r="K641" s="353"/>
      <c r="L641" s="613">
        <f t="shared" si="28"/>
        <v>10</v>
      </c>
      <c r="M641" s="1795">
        <f t="shared" si="29"/>
        <v>7</v>
      </c>
      <c r="N641" s="353"/>
      <c r="O641" s="2050">
        <v>2</v>
      </c>
      <c r="P641" s="353"/>
      <c r="Q641" s="355"/>
      <c r="R641" s="355"/>
      <c r="S641" s="355"/>
      <c r="T641" s="355"/>
      <c r="U641" s="355"/>
    </row>
    <row r="642" spans="1:21" ht="12.6" customHeight="1">
      <c r="A642" s="903">
        <v>43627</v>
      </c>
      <c r="B642" s="381">
        <v>43620</v>
      </c>
      <c r="C642" s="364">
        <v>43626</v>
      </c>
      <c r="D642" s="364">
        <v>43650</v>
      </c>
      <c r="E642" s="355" t="s">
        <v>3334</v>
      </c>
      <c r="F642" s="1417" t="s">
        <v>3505</v>
      </c>
      <c r="G642" s="353" t="s">
        <v>15856</v>
      </c>
      <c r="H642" s="353" t="s">
        <v>3577</v>
      </c>
      <c r="I642" s="353"/>
      <c r="J642" s="348" t="s">
        <v>2034</v>
      </c>
      <c r="K642" s="2049"/>
      <c r="L642" s="613">
        <f t="shared" si="28"/>
        <v>7</v>
      </c>
      <c r="M642" s="1795">
        <f t="shared" si="29"/>
        <v>4</v>
      </c>
      <c r="N642" s="2050"/>
      <c r="O642" s="2050">
        <v>4</v>
      </c>
      <c r="P642" s="404"/>
      <c r="Q642" s="2051"/>
      <c r="R642" s="367"/>
      <c r="S642" s="367"/>
      <c r="T642" s="367"/>
      <c r="U642" s="367"/>
    </row>
    <row r="643" spans="1:21" ht="12.6" customHeight="1">
      <c r="A643" s="903">
        <v>43699</v>
      </c>
      <c r="B643" s="383">
        <v>43668</v>
      </c>
      <c r="C643" s="364">
        <v>43700</v>
      </c>
      <c r="D643" s="364">
        <v>43700</v>
      </c>
      <c r="E643" s="355" t="s">
        <v>3334</v>
      </c>
      <c r="F643" s="1417" t="s">
        <v>15857</v>
      </c>
      <c r="G643" s="22" t="s">
        <v>15858</v>
      </c>
      <c r="H643" s="22"/>
      <c r="I643" s="22"/>
      <c r="J643" s="353" t="s">
        <v>2034</v>
      </c>
      <c r="K643" s="353" t="s">
        <v>12427</v>
      </c>
      <c r="L643" s="613">
        <f t="shared" si="28"/>
        <v>31</v>
      </c>
      <c r="M643" s="1795">
        <f t="shared" si="29"/>
        <v>22</v>
      </c>
      <c r="N643" s="2050"/>
      <c r="O643" s="2050">
        <v>76</v>
      </c>
      <c r="P643" s="404"/>
      <c r="Q643" s="2051"/>
      <c r="R643" s="367"/>
      <c r="S643" s="367"/>
      <c r="T643" s="367"/>
      <c r="U643" s="367"/>
    </row>
    <row r="644" spans="1:21" ht="12.6" customHeight="1">
      <c r="A644" s="903">
        <v>43530</v>
      </c>
      <c r="B644" s="910">
        <v>43524</v>
      </c>
      <c r="C644" s="904">
        <v>43532</v>
      </c>
      <c r="D644" s="904">
        <v>43532</v>
      </c>
      <c r="E644" s="367" t="s">
        <v>3334</v>
      </c>
      <c r="F644" s="2125" t="s">
        <v>15859</v>
      </c>
      <c r="G644" s="404" t="s">
        <v>15860</v>
      </c>
      <c r="H644" s="353"/>
      <c r="I644" s="404"/>
      <c r="J644" s="665" t="s">
        <v>2033</v>
      </c>
      <c r="K644" s="404"/>
      <c r="L644" s="613">
        <f t="shared" si="28"/>
        <v>6</v>
      </c>
      <c r="M644" s="1795">
        <f t="shared" si="29"/>
        <v>3</v>
      </c>
      <c r="N644" s="404"/>
      <c r="O644" s="2050">
        <v>65</v>
      </c>
      <c r="P644" s="404"/>
      <c r="Q644" s="367"/>
      <c r="R644" s="367"/>
      <c r="S644" s="367"/>
      <c r="T644" s="367"/>
      <c r="U644" s="367"/>
    </row>
    <row r="645" spans="1:21" ht="12.6" customHeight="1">
      <c r="A645" s="903">
        <v>43543</v>
      </c>
      <c r="B645" s="910">
        <v>43521</v>
      </c>
      <c r="C645" s="904">
        <v>43549</v>
      </c>
      <c r="D645" s="904">
        <v>43549</v>
      </c>
      <c r="E645" s="367" t="s">
        <v>3334</v>
      </c>
      <c r="F645" s="2125" t="s">
        <v>12329</v>
      </c>
      <c r="G645" s="404" t="s">
        <v>15861</v>
      </c>
      <c r="H645" s="353"/>
      <c r="I645" s="404"/>
      <c r="J645" s="665" t="s">
        <v>3001</v>
      </c>
      <c r="K645" s="2049"/>
      <c r="L645" s="613">
        <f t="shared" si="28"/>
        <v>22</v>
      </c>
      <c r="M645" s="1795">
        <f t="shared" si="29"/>
        <v>15</v>
      </c>
      <c r="N645" s="2050"/>
      <c r="O645" s="2050">
        <v>53</v>
      </c>
      <c r="P645" s="404"/>
      <c r="Q645" s="2051"/>
      <c r="R645" s="367"/>
      <c r="S645" s="367"/>
      <c r="T645" s="367"/>
      <c r="U645" s="367"/>
    </row>
    <row r="646" spans="1:21" ht="12.6" customHeight="1">
      <c r="A646" s="903">
        <v>43608</v>
      </c>
      <c r="B646" s="717">
        <v>43588</v>
      </c>
      <c r="C646" s="932">
        <v>43600</v>
      </c>
      <c r="D646" s="932">
        <v>43619</v>
      </c>
      <c r="E646" s="349" t="s">
        <v>3334</v>
      </c>
      <c r="F646" s="1417" t="s">
        <v>12329</v>
      </c>
      <c r="G646" s="426" t="s">
        <v>15862</v>
      </c>
      <c r="H646" s="426"/>
      <c r="I646" s="426"/>
      <c r="J646" s="589" t="s">
        <v>2034</v>
      </c>
      <c r="K646" s="424"/>
      <c r="L646" s="613">
        <f t="shared" si="28"/>
        <v>20</v>
      </c>
      <c r="M646" s="1795">
        <f t="shared" si="29"/>
        <v>13</v>
      </c>
      <c r="N646" s="2050"/>
      <c r="O646" s="2050">
        <v>6</v>
      </c>
      <c r="P646" s="404"/>
      <c r="Q646" s="2051"/>
      <c r="R646" s="367"/>
      <c r="S646" s="367"/>
      <c r="T646" s="367"/>
      <c r="U646" s="367"/>
    </row>
    <row r="647" spans="1:21" ht="12.6" customHeight="1">
      <c r="A647" s="906">
        <v>43601</v>
      </c>
      <c r="B647" s="717">
        <v>43596</v>
      </c>
      <c r="C647" s="364">
        <v>43602</v>
      </c>
      <c r="D647" s="364">
        <v>43602</v>
      </c>
      <c r="E647" s="355" t="s">
        <v>3334</v>
      </c>
      <c r="F647" s="1417" t="s">
        <v>12329</v>
      </c>
      <c r="G647" s="353" t="s">
        <v>15863</v>
      </c>
      <c r="H647" s="353"/>
      <c r="I647" s="353"/>
      <c r="J647" s="348" t="s">
        <v>2035</v>
      </c>
      <c r="K647" s="2049"/>
      <c r="L647" s="613">
        <f t="shared" si="28"/>
        <v>5</v>
      </c>
      <c r="M647" s="1795">
        <f t="shared" si="29"/>
        <v>3</v>
      </c>
      <c r="N647" s="2050"/>
      <c r="O647" s="2050">
        <v>18</v>
      </c>
      <c r="P647" s="404"/>
      <c r="Q647" s="2051"/>
      <c r="R647" s="367"/>
      <c r="S647" s="367"/>
      <c r="T647" s="367"/>
      <c r="U647" s="367"/>
    </row>
    <row r="648" spans="1:21" ht="12.6" customHeight="1">
      <c r="A648" s="903">
        <v>43663</v>
      </c>
      <c r="B648" s="383">
        <v>43661</v>
      </c>
      <c r="C648" s="364">
        <v>43692</v>
      </c>
      <c r="D648" s="364">
        <v>43692</v>
      </c>
      <c r="E648" s="355" t="s">
        <v>3334</v>
      </c>
      <c r="F648" s="1417" t="s">
        <v>12329</v>
      </c>
      <c r="G648" s="22" t="s">
        <v>15864</v>
      </c>
      <c r="H648" s="22"/>
      <c r="I648" s="22"/>
      <c r="J648" s="353" t="s">
        <v>2033</v>
      </c>
      <c r="K648" s="353" t="s">
        <v>2039</v>
      </c>
      <c r="L648" s="613">
        <f t="shared" si="28"/>
        <v>2</v>
      </c>
      <c r="M648" s="1795">
        <f t="shared" si="29"/>
        <v>1</v>
      </c>
      <c r="N648" s="2050"/>
      <c r="O648" s="2050">
        <v>21</v>
      </c>
      <c r="P648" s="353"/>
      <c r="Q648" s="353"/>
      <c r="R648" s="353"/>
      <c r="S648" s="353"/>
      <c r="T648" s="353"/>
      <c r="U648" s="353"/>
    </row>
    <row r="649" spans="1:21" ht="12.6" customHeight="1">
      <c r="A649" s="903">
        <v>43531</v>
      </c>
      <c r="B649" s="913">
        <v>43530</v>
      </c>
      <c r="C649" s="904">
        <v>43532</v>
      </c>
      <c r="D649" s="904">
        <v>43532</v>
      </c>
      <c r="E649" s="367" t="s">
        <v>3334</v>
      </c>
      <c r="F649" s="2125" t="s">
        <v>15865</v>
      </c>
      <c r="G649" s="404" t="s">
        <v>15866</v>
      </c>
      <c r="H649" s="353"/>
      <c r="I649" s="404"/>
      <c r="J649" s="665" t="s">
        <v>2033</v>
      </c>
      <c r="K649" s="404"/>
      <c r="L649" s="613">
        <f t="shared" si="28"/>
        <v>1</v>
      </c>
      <c r="M649" s="1795">
        <f t="shared" si="29"/>
        <v>0</v>
      </c>
      <c r="N649" s="2050"/>
      <c r="O649" s="2050">
        <v>16</v>
      </c>
      <c r="P649" s="404"/>
      <c r="Q649" s="367"/>
      <c r="R649" s="367"/>
      <c r="S649" s="367"/>
      <c r="T649" s="367"/>
      <c r="U649" s="367"/>
    </row>
    <row r="650" spans="1:21" ht="12.6" customHeight="1">
      <c r="A650" s="903">
        <v>43663</v>
      </c>
      <c r="B650" s="383">
        <v>43662</v>
      </c>
      <c r="C650" s="364">
        <v>43693</v>
      </c>
      <c r="D650" s="364">
        <v>43693</v>
      </c>
      <c r="E650" s="355" t="s">
        <v>3334</v>
      </c>
      <c r="F650" s="1417" t="s">
        <v>15867</v>
      </c>
      <c r="G650" s="22" t="s">
        <v>15868</v>
      </c>
      <c r="H650" s="22"/>
      <c r="I650" s="22"/>
      <c r="J650" s="353" t="s">
        <v>2033</v>
      </c>
      <c r="K650" s="353" t="s">
        <v>2039</v>
      </c>
      <c r="L650" s="613">
        <f t="shared" si="28"/>
        <v>1</v>
      </c>
      <c r="M650" s="1795">
        <f t="shared" si="29"/>
        <v>0</v>
      </c>
      <c r="N650" s="2050"/>
      <c r="O650" s="2050">
        <v>23</v>
      </c>
      <c r="P650" s="353"/>
      <c r="Q650" s="353"/>
      <c r="R650" s="353"/>
      <c r="S650" s="353"/>
      <c r="T650" s="353"/>
      <c r="U650" s="353"/>
    </row>
    <row r="651" spans="1:21" ht="12.6" customHeight="1">
      <c r="A651" s="906">
        <v>43553</v>
      </c>
      <c r="B651" s="1413">
        <v>43545</v>
      </c>
      <c r="C651" s="364">
        <v>43553</v>
      </c>
      <c r="D651" s="364">
        <v>43553</v>
      </c>
      <c r="E651" s="355" t="s">
        <v>3334</v>
      </c>
      <c r="F651" s="1417" t="s">
        <v>15869</v>
      </c>
      <c r="G651" s="1414" t="s">
        <v>15870</v>
      </c>
      <c r="H651" s="353" t="s">
        <v>12620</v>
      </c>
      <c r="I651" s="353"/>
      <c r="J651" s="348" t="s">
        <v>2035</v>
      </c>
      <c r="K651" s="353"/>
      <c r="L651" s="613">
        <f t="shared" si="28"/>
        <v>8</v>
      </c>
      <c r="M651" s="1795">
        <f t="shared" si="29"/>
        <v>5</v>
      </c>
      <c r="N651" s="2050"/>
      <c r="O651" s="2050">
        <v>55</v>
      </c>
      <c r="P651" s="353"/>
      <c r="Q651" s="355"/>
      <c r="R651" s="355"/>
      <c r="S651" s="355"/>
      <c r="T651" s="355"/>
      <c r="U651" s="355"/>
    </row>
    <row r="652" spans="1:21" ht="12.6" customHeight="1">
      <c r="A652" s="903">
        <v>43593</v>
      </c>
      <c r="B652" s="1050">
        <v>43566</v>
      </c>
      <c r="C652" s="364">
        <v>43596</v>
      </c>
      <c r="D652" s="364">
        <v>43596</v>
      </c>
      <c r="E652" s="355" t="s">
        <v>3334</v>
      </c>
      <c r="F652" s="1417" t="s">
        <v>15871</v>
      </c>
      <c r="G652" s="353" t="s">
        <v>15872</v>
      </c>
      <c r="H652" s="353"/>
      <c r="I652" s="353"/>
      <c r="J652" s="348" t="s">
        <v>2035</v>
      </c>
      <c r="K652" s="2049"/>
      <c r="L652" s="613">
        <f t="shared" si="28"/>
        <v>27</v>
      </c>
      <c r="M652" s="1795">
        <f t="shared" si="29"/>
        <v>18</v>
      </c>
      <c r="N652" s="353"/>
      <c r="O652" s="2050">
        <v>38</v>
      </c>
      <c r="P652" s="404"/>
      <c r="Q652" s="2051"/>
      <c r="R652" s="367"/>
      <c r="S652" s="367"/>
      <c r="T652" s="367"/>
      <c r="U652" s="367"/>
    </row>
    <row r="653" spans="1:21" ht="12.6" customHeight="1">
      <c r="A653" s="903">
        <v>43494</v>
      </c>
      <c r="B653" s="2053">
        <v>43490</v>
      </c>
      <c r="C653" s="904">
        <v>43494</v>
      </c>
      <c r="D653" s="904">
        <v>43520</v>
      </c>
      <c r="E653" s="367" t="s">
        <v>3334</v>
      </c>
      <c r="F653" s="2125" t="s">
        <v>15873</v>
      </c>
      <c r="G653" s="404" t="s">
        <v>15874</v>
      </c>
      <c r="H653" s="353"/>
      <c r="I653" s="404"/>
      <c r="J653" s="665" t="s">
        <v>3001</v>
      </c>
      <c r="K653" s="2049"/>
      <c r="L653" s="613">
        <f t="shared" si="28"/>
        <v>4</v>
      </c>
      <c r="M653" s="1795">
        <f t="shared" si="29"/>
        <v>1</v>
      </c>
      <c r="N653" s="2050"/>
      <c r="O653" s="2050">
        <v>73</v>
      </c>
      <c r="P653" s="404"/>
      <c r="Q653" s="2051"/>
      <c r="R653" s="367"/>
      <c r="S653" s="367"/>
      <c r="T653" s="367"/>
      <c r="U653" s="367"/>
    </row>
    <row r="654" spans="1:21" ht="12.6" customHeight="1">
      <c r="A654" s="903">
        <v>43651</v>
      </c>
      <c r="B654" s="381">
        <v>43644</v>
      </c>
      <c r="C654" s="364">
        <v>43672</v>
      </c>
      <c r="D654" s="364">
        <v>43674</v>
      </c>
      <c r="E654" s="355" t="s">
        <v>3335</v>
      </c>
      <c r="F654" s="1417" t="s">
        <v>15875</v>
      </c>
      <c r="G654" s="22" t="s">
        <v>15876</v>
      </c>
      <c r="H654" s="2073" t="s">
        <v>3577</v>
      </c>
      <c r="I654" s="22"/>
      <c r="J654" s="353" t="s">
        <v>2034</v>
      </c>
      <c r="K654" s="353"/>
      <c r="L654" s="613">
        <f t="shared" si="28"/>
        <v>7</v>
      </c>
      <c r="M654" s="1795">
        <f t="shared" si="29"/>
        <v>4</v>
      </c>
      <c r="N654" s="2050"/>
      <c r="O654" s="2050">
        <v>73</v>
      </c>
      <c r="P654" s="353"/>
      <c r="Q654" s="353"/>
      <c r="R654" s="353"/>
      <c r="S654" s="353"/>
      <c r="T654" s="353"/>
      <c r="U654" s="353"/>
    </row>
    <row r="655" spans="1:21" ht="12.6" customHeight="1">
      <c r="A655" s="903">
        <v>43615</v>
      </c>
      <c r="B655" s="717">
        <v>43613</v>
      </c>
      <c r="C655" s="364">
        <v>43628</v>
      </c>
      <c r="D655" s="364">
        <v>43644</v>
      </c>
      <c r="E655" s="355" t="s">
        <v>3334</v>
      </c>
      <c r="F655" s="1417" t="s">
        <v>15877</v>
      </c>
      <c r="G655" s="22" t="s">
        <v>15878</v>
      </c>
      <c r="H655" s="22"/>
      <c r="I655" s="22"/>
      <c r="J655" s="348" t="s">
        <v>3001</v>
      </c>
      <c r="K655" s="2049"/>
      <c r="L655" s="613">
        <f t="shared" si="28"/>
        <v>2</v>
      </c>
      <c r="M655" s="1795">
        <f t="shared" si="29"/>
        <v>1</v>
      </c>
      <c r="N655" s="2050"/>
      <c r="O655" s="2050">
        <v>54</v>
      </c>
      <c r="P655" s="404"/>
      <c r="Q655" s="2051"/>
      <c r="R655" s="367"/>
      <c r="S655" s="367"/>
      <c r="T655" s="367"/>
      <c r="U655" s="367"/>
    </row>
    <row r="656" spans="1:21" ht="12.6" customHeight="1">
      <c r="A656" s="903">
        <v>43556</v>
      </c>
      <c r="B656" s="377">
        <v>43529</v>
      </c>
      <c r="C656" s="364">
        <v>43562</v>
      </c>
      <c r="D656" s="364">
        <v>43562</v>
      </c>
      <c r="E656" s="355" t="s">
        <v>3334</v>
      </c>
      <c r="F656" s="1417" t="s">
        <v>15879</v>
      </c>
      <c r="G656" s="353" t="s">
        <v>15880</v>
      </c>
      <c r="H656" s="353" t="s">
        <v>12502</v>
      </c>
      <c r="I656" s="353" t="s">
        <v>2888</v>
      </c>
      <c r="J656" s="348" t="s">
        <v>2033</v>
      </c>
      <c r="K656" s="353"/>
      <c r="L656" s="613">
        <f t="shared" si="28"/>
        <v>27</v>
      </c>
      <c r="M656" s="1795">
        <f t="shared" si="29"/>
        <v>18</v>
      </c>
      <c r="N656" s="2050"/>
      <c r="O656" s="2050">
        <v>13</v>
      </c>
      <c r="P656" s="353"/>
      <c r="Q656" s="355"/>
      <c r="R656" s="355"/>
      <c r="S656" s="355"/>
      <c r="T656" s="355"/>
      <c r="U656" s="355"/>
    </row>
  </sheetData>
  <autoFilter ref="A1:J1012" xr:uid="{00000000-0009-0000-0000-00001B000000}"/>
  <hyperlinks>
    <hyperlink ref="H75" r:id="rId1" xr:uid="{00000000-0004-0000-1B00-000000000000}"/>
    <hyperlink ref="H224" r:id="rId2" xr:uid="{00000000-0004-0000-1B00-000001000000}"/>
    <hyperlink ref="H461" r:id="rId3" xr:uid="{00000000-0004-0000-1B00-000002000000}"/>
    <hyperlink ref="H488" r:id="rId4" xr:uid="{00000000-0004-0000-1B00-000003000000}"/>
    <hyperlink ref="H654" r:id="rId5" xr:uid="{00000000-0004-0000-1B00-000004000000}"/>
  </hyperlinks>
  <printOptions horizontalCentered="1" gridLines="1"/>
  <pageMargins left="0.7" right="0.7" top="0.75" bottom="0.75" header="0" footer="0"/>
  <pageSetup paperSize="9" fitToHeight="0" pageOrder="overThenDown" orientation="landscape" cellComments="atEnd"/>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B0DB"/>
    <outlinePr summaryBelow="0" summaryRight="0"/>
    <pageSetUpPr fitToPage="1"/>
  </sheetPr>
  <dimension ref="A1:AK862"/>
  <sheetViews>
    <sheetView workbookViewId="0">
      <pane ySplit="1" topLeftCell="A2" activePane="bottomLeft" state="frozen"/>
      <selection pane="bottomLeft" activeCell="B3" sqref="B3"/>
    </sheetView>
  </sheetViews>
  <sheetFormatPr defaultColWidth="11.1796875" defaultRowHeight="15.75" customHeight="1" outlineLevelRow="1"/>
  <cols>
    <col min="1" max="4" width="5.6328125" customWidth="1"/>
    <col min="5" max="5" width="6.54296875" customWidth="1"/>
    <col min="6" max="6" width="29.1796875" customWidth="1"/>
    <col min="7" max="7" width="14.54296875" hidden="1" customWidth="1"/>
    <col min="8" max="8" width="51.90625" customWidth="1"/>
    <col min="9" max="9" width="30.81640625" customWidth="1"/>
    <col min="10" max="10" width="5.6328125" customWidth="1"/>
    <col min="11" max="11" width="5.54296875" customWidth="1"/>
    <col min="12" max="12" width="12.81640625" customWidth="1"/>
    <col min="13" max="16" width="2.36328125" customWidth="1"/>
    <col min="17" max="17" width="6.81640625" customWidth="1"/>
    <col min="18" max="22" width="4" customWidth="1"/>
    <col min="23" max="23" width="2.81640625" customWidth="1"/>
    <col min="24" max="30" width="2.90625" customWidth="1"/>
    <col min="31" max="32" width="2.90625" hidden="1" customWidth="1"/>
    <col min="33" max="33" width="2.36328125" customWidth="1"/>
  </cols>
  <sheetData>
    <row r="1" spans="1:37" ht="12.6" customHeight="1">
      <c r="A1" s="1374" t="s">
        <v>2027</v>
      </c>
      <c r="B1" s="1374" t="s">
        <v>3324</v>
      </c>
      <c r="C1" s="1375" t="s">
        <v>3325</v>
      </c>
      <c r="D1" s="1374" t="s">
        <v>2572</v>
      </c>
      <c r="E1" s="1374" t="s">
        <v>2573</v>
      </c>
      <c r="F1" s="1376" t="s">
        <v>12328</v>
      </c>
      <c r="G1" s="1377"/>
      <c r="H1" s="1376" t="s">
        <v>2575</v>
      </c>
      <c r="I1" s="1376" t="s">
        <v>3327</v>
      </c>
      <c r="J1" s="1378" t="s">
        <v>3328</v>
      </c>
      <c r="K1" s="1378" t="s">
        <v>3329</v>
      </c>
      <c r="L1" s="1376"/>
      <c r="M1" s="1376" t="s">
        <v>3330</v>
      </c>
      <c r="N1" s="1376" t="s">
        <v>3331</v>
      </c>
      <c r="O1" s="1376"/>
      <c r="P1" s="1376"/>
      <c r="Q1" s="1379"/>
      <c r="R1" s="1380" t="s">
        <v>3332</v>
      </c>
      <c r="S1" s="1381" t="s">
        <v>3333</v>
      </c>
      <c r="T1" s="1380" t="s">
        <v>3334</v>
      </c>
      <c r="U1" s="1380" t="s">
        <v>3335</v>
      </c>
      <c r="V1" s="1380" t="s">
        <v>3336</v>
      </c>
      <c r="W1" s="1378"/>
      <c r="X1" s="1382" t="s">
        <v>2033</v>
      </c>
      <c r="Y1" s="1378" t="s">
        <v>2034</v>
      </c>
      <c r="Z1" s="1378" t="s">
        <v>2042</v>
      </c>
      <c r="AA1" s="1378" t="s">
        <v>2035</v>
      </c>
      <c r="AB1" s="1378" t="s">
        <v>2045</v>
      </c>
      <c r="AC1" s="1378" t="s">
        <v>2039</v>
      </c>
      <c r="AD1" s="1378" t="s">
        <v>2888</v>
      </c>
      <c r="AE1" s="1378" t="s">
        <v>2969</v>
      </c>
      <c r="AF1" s="1378" t="s">
        <v>3001</v>
      </c>
      <c r="AG1" s="1383"/>
      <c r="AH1" s="1376"/>
      <c r="AI1" s="353"/>
      <c r="AJ1" s="353"/>
      <c r="AK1" s="353"/>
    </row>
    <row r="2" spans="1:37" ht="12.6" customHeight="1">
      <c r="A2" s="364">
        <v>43469</v>
      </c>
      <c r="B2" s="1038">
        <v>43467</v>
      </c>
      <c r="C2" s="932">
        <v>43469</v>
      </c>
      <c r="D2" s="364">
        <v>43469</v>
      </c>
      <c r="E2" s="355" t="s">
        <v>3334</v>
      </c>
      <c r="F2" s="353" t="s">
        <v>15158</v>
      </c>
      <c r="G2" s="1384"/>
      <c r="H2" s="353" t="s">
        <v>15159</v>
      </c>
      <c r="I2" s="353"/>
      <c r="J2" s="353"/>
      <c r="K2" s="348" t="s">
        <v>2033</v>
      </c>
      <c r="L2" s="353"/>
      <c r="M2" s="352">
        <f t="shared" ref="M2:M65" si="0">(A2-B2)</f>
        <v>2</v>
      </c>
      <c r="N2" s="352">
        <f t="shared" ref="N2:N65" si="1">NETWORKDAYS(B2,A2,A2:B2)</f>
        <v>1</v>
      </c>
      <c r="O2" s="353"/>
      <c r="P2" s="353">
        <v>1</v>
      </c>
      <c r="Q2" s="362" t="s">
        <v>3301</v>
      </c>
      <c r="R2" s="357">
        <f>AVERAGE($M$2:$M$90)</f>
        <v>13.775280898876405</v>
      </c>
      <c r="S2" s="363">
        <f>COUNT($B$2:$B$90)</f>
        <v>89</v>
      </c>
      <c r="T2" s="350">
        <f>COUNTIF($E$2:$E$90,$T$1)</f>
        <v>71</v>
      </c>
      <c r="U2" s="350">
        <f>COUNTIF($E$2:$E$90,$U$1)</f>
        <v>18</v>
      </c>
      <c r="V2" s="350">
        <f>S2-T2-U2</f>
        <v>0</v>
      </c>
      <c r="W2" s="355"/>
      <c r="X2" s="1385">
        <f>COUNTIF($K$2:$K$90, X$1)</f>
        <v>25</v>
      </c>
      <c r="Y2" s="1385">
        <f>COUNTIF($K$2:$K$90, Y$1)</f>
        <v>8</v>
      </c>
      <c r="Z2" s="1385">
        <f>COUNTIF($K$2:$K$90, Z$1)</f>
        <v>17</v>
      </c>
      <c r="AA2" s="1385">
        <f>COUNTIF($K$2:$K$90, AA$1)</f>
        <v>0</v>
      </c>
      <c r="AB2" s="1385"/>
      <c r="AC2" s="1385">
        <f>COUNTIF($K$2:$K$90, AC$1)</f>
        <v>12</v>
      </c>
      <c r="AD2" s="1385">
        <f>COUNTIF($K$2:$K$90, AD$1)</f>
        <v>0</v>
      </c>
      <c r="AE2" s="1385">
        <f>COUNTIF($K$2:$K$90, AE$1)</f>
        <v>5</v>
      </c>
      <c r="AF2" s="1385">
        <f>COUNTIF($K$2:$K$90, AF$1)</f>
        <v>22</v>
      </c>
      <c r="AG2" s="363">
        <f>SUM(X2:AF2)</f>
        <v>89</v>
      </c>
      <c r="AH2" s="743"/>
      <c r="AI2" s="353" t="s">
        <v>3335</v>
      </c>
      <c r="AJ2" s="353"/>
      <c r="AK2" s="353" t="s">
        <v>3334</v>
      </c>
    </row>
    <row r="3" spans="1:37" ht="12.6" customHeight="1" outlineLevel="1">
      <c r="A3" s="376">
        <v>43467</v>
      </c>
      <c r="B3" s="1038">
        <v>43467</v>
      </c>
      <c r="C3" s="349"/>
      <c r="D3" s="355"/>
      <c r="E3" s="355" t="s">
        <v>3334</v>
      </c>
      <c r="F3" s="353" t="s">
        <v>15697</v>
      </c>
      <c r="G3" s="1384"/>
      <c r="H3" s="353" t="s">
        <v>15698</v>
      </c>
      <c r="I3" s="353" t="s">
        <v>15696</v>
      </c>
      <c r="J3" s="353"/>
      <c r="K3" s="348" t="s">
        <v>2033</v>
      </c>
      <c r="L3" s="353"/>
      <c r="M3" s="352">
        <f t="shared" si="0"/>
        <v>0</v>
      </c>
      <c r="N3" s="352">
        <f t="shared" si="1"/>
        <v>0</v>
      </c>
      <c r="O3" s="353"/>
      <c r="P3" s="353">
        <v>2</v>
      </c>
      <c r="Q3" s="1386"/>
      <c r="R3" s="1386"/>
      <c r="S3" s="1387"/>
      <c r="T3" s="1386"/>
      <c r="U3" s="1386"/>
      <c r="V3" s="1386"/>
      <c r="W3" s="1386"/>
      <c r="X3" s="1386"/>
      <c r="Y3" s="1386"/>
      <c r="Z3" s="1386"/>
      <c r="AA3" s="1386"/>
      <c r="AB3" s="1386"/>
      <c r="AC3" s="1386"/>
      <c r="AD3" s="1386"/>
      <c r="AE3" s="1386"/>
      <c r="AF3" s="1386"/>
      <c r="AG3" s="1387"/>
      <c r="AH3" s="1386"/>
      <c r="AI3" s="353"/>
      <c r="AJ3" s="353"/>
      <c r="AK3" s="353"/>
    </row>
    <row r="4" spans="1:37" ht="12.6" customHeight="1" outlineLevel="1">
      <c r="A4" s="376">
        <v>43473</v>
      </c>
      <c r="B4" s="1038">
        <v>43467</v>
      </c>
      <c r="C4" s="932">
        <v>43473</v>
      </c>
      <c r="D4" s="932">
        <v>43497</v>
      </c>
      <c r="E4" s="355" t="s">
        <v>3334</v>
      </c>
      <c r="F4" s="353" t="s">
        <v>18555</v>
      </c>
      <c r="G4" s="1388" t="s">
        <v>18556</v>
      </c>
      <c r="H4" s="353" t="s">
        <v>15339</v>
      </c>
      <c r="I4" s="353" t="s">
        <v>3660</v>
      </c>
      <c r="J4" s="353"/>
      <c r="K4" s="348" t="s">
        <v>2034</v>
      </c>
      <c r="L4" s="353"/>
      <c r="M4" s="352">
        <f t="shared" si="0"/>
        <v>6</v>
      </c>
      <c r="N4" s="352">
        <f t="shared" si="1"/>
        <v>3</v>
      </c>
      <c r="O4" s="353"/>
      <c r="P4" s="353">
        <v>3</v>
      </c>
      <c r="Q4" s="353"/>
      <c r="R4" s="350"/>
      <c r="S4" s="359"/>
      <c r="T4" s="355"/>
      <c r="U4" s="355"/>
      <c r="V4" s="355"/>
      <c r="W4" s="355"/>
      <c r="X4" s="349"/>
      <c r="Y4" s="355"/>
      <c r="Z4" s="355"/>
      <c r="AA4" s="355"/>
      <c r="AB4" s="355"/>
      <c r="AC4" s="355"/>
      <c r="AD4" s="355"/>
      <c r="AE4" s="355"/>
      <c r="AF4" s="355"/>
      <c r="AG4" s="359"/>
      <c r="AH4" s="353"/>
      <c r="AI4" s="353"/>
      <c r="AJ4" s="353"/>
      <c r="AK4" s="353"/>
    </row>
    <row r="5" spans="1:37" ht="12.6" customHeight="1" outlineLevel="1">
      <c r="A5" s="1389">
        <v>43481</v>
      </c>
      <c r="B5" s="1038">
        <v>43467</v>
      </c>
      <c r="C5" s="932">
        <v>43490</v>
      </c>
      <c r="D5" s="932">
        <v>43498</v>
      </c>
      <c r="E5" s="349" t="s">
        <v>3334</v>
      </c>
      <c r="F5" s="424" t="s">
        <v>4610</v>
      </c>
      <c r="G5" s="1388" t="s">
        <v>18557</v>
      </c>
      <c r="H5" s="424" t="s">
        <v>15449</v>
      </c>
      <c r="I5" s="424"/>
      <c r="J5" s="424"/>
      <c r="K5" s="589" t="s">
        <v>2034</v>
      </c>
      <c r="L5" s="424"/>
      <c r="M5" s="352">
        <f t="shared" si="0"/>
        <v>14</v>
      </c>
      <c r="N5" s="352">
        <f t="shared" si="1"/>
        <v>9</v>
      </c>
      <c r="O5" s="353"/>
      <c r="P5" s="353">
        <v>4</v>
      </c>
      <c r="Q5" s="424"/>
      <c r="R5" s="349"/>
      <c r="S5" s="491"/>
      <c r="T5" s="349"/>
      <c r="U5" s="349"/>
      <c r="V5" s="349"/>
      <c r="W5" s="349"/>
      <c r="X5" s="349"/>
      <c r="Y5" s="349"/>
      <c r="Z5" s="349"/>
      <c r="AA5" s="349"/>
      <c r="AB5" s="349"/>
      <c r="AC5" s="349"/>
      <c r="AD5" s="349"/>
      <c r="AE5" s="349"/>
      <c r="AF5" s="349"/>
      <c r="AG5" s="491"/>
      <c r="AH5" s="424"/>
      <c r="AI5" s="424"/>
      <c r="AJ5" s="1386"/>
      <c r="AK5" s="1386"/>
    </row>
    <row r="6" spans="1:37" ht="12.6" customHeight="1" outlineLevel="1">
      <c r="A6" s="950">
        <v>43474</v>
      </c>
      <c r="B6" s="1038">
        <v>43467</v>
      </c>
      <c r="C6" s="932">
        <v>43476</v>
      </c>
      <c r="D6" s="932">
        <v>43476</v>
      </c>
      <c r="E6" s="349" t="s">
        <v>3335</v>
      </c>
      <c r="F6" s="424" t="s">
        <v>15607</v>
      </c>
      <c r="G6" s="1390"/>
      <c r="H6" s="424" t="s">
        <v>15608</v>
      </c>
      <c r="I6" s="424"/>
      <c r="J6" s="424"/>
      <c r="K6" s="589" t="s">
        <v>2039</v>
      </c>
      <c r="L6" s="424"/>
      <c r="M6" s="352">
        <f t="shared" si="0"/>
        <v>7</v>
      </c>
      <c r="N6" s="352">
        <f t="shared" si="1"/>
        <v>4</v>
      </c>
      <c r="O6" s="353"/>
      <c r="P6" s="353">
        <v>5</v>
      </c>
      <c r="Q6" s="424"/>
      <c r="R6" s="349"/>
      <c r="S6" s="491"/>
      <c r="T6" s="349"/>
      <c r="U6" s="349"/>
      <c r="V6" s="349"/>
      <c r="W6" s="349"/>
      <c r="X6" s="349"/>
      <c r="Y6" s="349"/>
      <c r="Z6" s="349"/>
      <c r="AA6" s="349"/>
      <c r="AB6" s="349"/>
      <c r="AC6" s="349"/>
      <c r="AD6" s="349"/>
      <c r="AE6" s="349"/>
      <c r="AF6" s="349"/>
      <c r="AG6" s="491"/>
      <c r="AH6" s="424"/>
      <c r="AI6" s="424"/>
      <c r="AJ6" s="424"/>
      <c r="AK6" s="424"/>
    </row>
    <row r="7" spans="1:37" ht="12.6" customHeight="1" outlineLevel="1">
      <c r="A7" s="360">
        <v>43495</v>
      </c>
      <c r="B7" s="1038">
        <v>43468</v>
      </c>
      <c r="C7" s="932">
        <v>43500</v>
      </c>
      <c r="D7" s="364">
        <v>43500</v>
      </c>
      <c r="E7" s="355" t="s">
        <v>3335</v>
      </c>
      <c r="F7" s="353" t="s">
        <v>15709</v>
      </c>
      <c r="G7" s="1384"/>
      <c r="H7" s="353" t="s">
        <v>15710</v>
      </c>
      <c r="I7" s="353" t="s">
        <v>12632</v>
      </c>
      <c r="J7" s="353"/>
      <c r="K7" s="348" t="s">
        <v>2042</v>
      </c>
      <c r="L7" s="353"/>
      <c r="M7" s="352">
        <f t="shared" si="0"/>
        <v>27</v>
      </c>
      <c r="N7" s="352">
        <f t="shared" si="1"/>
        <v>18</v>
      </c>
      <c r="O7" s="353"/>
      <c r="P7" s="353">
        <v>6</v>
      </c>
      <c r="Q7" s="353"/>
      <c r="R7" s="350"/>
      <c r="S7" s="359"/>
      <c r="T7" s="355"/>
      <c r="U7" s="355"/>
      <c r="V7" s="355"/>
      <c r="W7" s="355"/>
      <c r="X7" s="349"/>
      <c r="Y7" s="355"/>
      <c r="Z7" s="355"/>
      <c r="AA7" s="355"/>
      <c r="AB7" s="355"/>
      <c r="AC7" s="355"/>
      <c r="AD7" s="355"/>
      <c r="AE7" s="355"/>
      <c r="AF7" s="355"/>
      <c r="AG7" s="359"/>
      <c r="AH7" s="353"/>
      <c r="AI7" s="353"/>
      <c r="AJ7" s="353"/>
      <c r="AK7" s="353"/>
    </row>
    <row r="8" spans="1:37" ht="12.6" customHeight="1" outlineLevel="1">
      <c r="A8" s="364">
        <v>43469</v>
      </c>
      <c r="B8" s="1038">
        <v>43468</v>
      </c>
      <c r="C8" s="932">
        <v>43469</v>
      </c>
      <c r="D8" s="364">
        <v>43469</v>
      </c>
      <c r="E8" s="355" t="s">
        <v>3335</v>
      </c>
      <c r="F8" s="353" t="s">
        <v>15783</v>
      </c>
      <c r="G8" s="1384"/>
      <c r="H8" s="353" t="s">
        <v>15784</v>
      </c>
      <c r="I8" s="353"/>
      <c r="J8" s="353"/>
      <c r="K8" s="348" t="s">
        <v>2033</v>
      </c>
      <c r="L8" s="353"/>
      <c r="M8" s="352">
        <f t="shared" si="0"/>
        <v>1</v>
      </c>
      <c r="N8" s="352">
        <f t="shared" si="1"/>
        <v>0</v>
      </c>
      <c r="O8" s="353"/>
      <c r="P8" s="353">
        <v>7</v>
      </c>
      <c r="Q8" s="353"/>
      <c r="R8" s="350"/>
      <c r="S8" s="359"/>
      <c r="T8" s="355"/>
      <c r="U8" s="355"/>
      <c r="V8" s="355"/>
      <c r="W8" s="355"/>
      <c r="X8" s="355"/>
      <c r="Y8" s="355"/>
      <c r="Z8" s="355"/>
      <c r="AA8" s="355"/>
      <c r="AB8" s="355"/>
      <c r="AC8" s="355"/>
      <c r="AD8" s="355"/>
      <c r="AE8" s="355"/>
      <c r="AF8" s="355"/>
      <c r="AG8" s="359"/>
      <c r="AH8" s="353"/>
      <c r="AI8" s="353"/>
      <c r="AJ8" s="353"/>
      <c r="AK8" s="353"/>
    </row>
    <row r="9" spans="1:37" ht="12.6" customHeight="1" outlineLevel="1">
      <c r="A9" s="376">
        <v>43479</v>
      </c>
      <c r="B9" s="1038">
        <v>43469</v>
      </c>
      <c r="C9" s="932">
        <v>43476</v>
      </c>
      <c r="D9" s="364">
        <v>43476</v>
      </c>
      <c r="E9" s="355" t="s">
        <v>3334</v>
      </c>
      <c r="F9" s="353" t="s">
        <v>18558</v>
      </c>
      <c r="G9" s="1384"/>
      <c r="H9" s="353" t="s">
        <v>14807</v>
      </c>
      <c r="I9" s="353"/>
      <c r="J9" s="353"/>
      <c r="K9" s="348" t="s">
        <v>2033</v>
      </c>
      <c r="L9" s="353"/>
      <c r="M9" s="352">
        <f t="shared" si="0"/>
        <v>10</v>
      </c>
      <c r="N9" s="352">
        <f t="shared" si="1"/>
        <v>5</v>
      </c>
      <c r="O9" s="353"/>
      <c r="P9" s="353">
        <v>8</v>
      </c>
      <c r="Q9" s="353"/>
      <c r="R9" s="350"/>
      <c r="S9" s="359"/>
      <c r="T9" s="355"/>
      <c r="U9" s="355"/>
      <c r="V9" s="355"/>
      <c r="W9" s="355"/>
      <c r="X9" s="355"/>
      <c r="Y9" s="355"/>
      <c r="Z9" s="355"/>
      <c r="AA9" s="355"/>
      <c r="AB9" s="355"/>
      <c r="AC9" s="355"/>
      <c r="AD9" s="355"/>
      <c r="AE9" s="355"/>
      <c r="AF9" s="355"/>
      <c r="AG9" s="359"/>
      <c r="AH9" s="353"/>
      <c r="AI9" s="353"/>
      <c r="AJ9" s="353"/>
      <c r="AK9" s="353"/>
    </row>
    <row r="10" spans="1:37" ht="12.6" customHeight="1" outlineLevel="1">
      <c r="A10" s="360">
        <v>43489</v>
      </c>
      <c r="B10" s="1038">
        <v>43469</v>
      </c>
      <c r="C10" s="932">
        <v>43500</v>
      </c>
      <c r="D10" s="364">
        <v>43500</v>
      </c>
      <c r="E10" s="355" t="s">
        <v>3334</v>
      </c>
      <c r="F10" s="353" t="s">
        <v>18559</v>
      </c>
      <c r="G10" s="1388" t="s">
        <v>16498</v>
      </c>
      <c r="H10" s="353" t="s">
        <v>14841</v>
      </c>
      <c r="I10" s="353"/>
      <c r="J10" s="353"/>
      <c r="K10" s="348" t="s">
        <v>2042</v>
      </c>
      <c r="L10" s="353"/>
      <c r="M10" s="352">
        <f t="shared" si="0"/>
        <v>20</v>
      </c>
      <c r="N10" s="352">
        <f t="shared" si="1"/>
        <v>13</v>
      </c>
      <c r="O10" s="353"/>
      <c r="P10" s="353">
        <v>9</v>
      </c>
      <c r="Q10" s="353"/>
      <c r="R10" s="350"/>
      <c r="S10" s="359"/>
      <c r="T10" s="355"/>
      <c r="U10" s="355"/>
      <c r="V10" s="355"/>
      <c r="W10" s="355"/>
      <c r="X10" s="355"/>
      <c r="Y10" s="355"/>
      <c r="Z10" s="355"/>
      <c r="AA10" s="355"/>
      <c r="AB10" s="355"/>
      <c r="AC10" s="355"/>
      <c r="AD10" s="355"/>
      <c r="AE10" s="355"/>
      <c r="AF10" s="355"/>
      <c r="AG10" s="359"/>
      <c r="AH10" s="353"/>
      <c r="AI10" s="353"/>
      <c r="AJ10" s="353"/>
      <c r="AK10" s="353"/>
    </row>
    <row r="11" spans="1:37" ht="12.6" customHeight="1" outlineLevel="1">
      <c r="A11" s="360">
        <v>43475</v>
      </c>
      <c r="B11" s="1038">
        <v>43469</v>
      </c>
      <c r="C11" s="932">
        <v>43500</v>
      </c>
      <c r="D11" s="364">
        <v>43500</v>
      </c>
      <c r="E11" s="355" t="s">
        <v>3334</v>
      </c>
      <c r="F11" s="353" t="s">
        <v>18560</v>
      </c>
      <c r="G11" s="1388" t="s">
        <v>18561</v>
      </c>
      <c r="H11" s="353" t="s">
        <v>15774</v>
      </c>
      <c r="I11" s="353" t="s">
        <v>15775</v>
      </c>
      <c r="J11" s="353"/>
      <c r="K11" s="348" t="s">
        <v>2042</v>
      </c>
      <c r="L11" s="353"/>
      <c r="M11" s="352">
        <f t="shared" si="0"/>
        <v>6</v>
      </c>
      <c r="N11" s="352">
        <f t="shared" si="1"/>
        <v>3</v>
      </c>
      <c r="O11" s="353"/>
      <c r="P11" s="353">
        <v>10</v>
      </c>
      <c r="Q11" s="353"/>
      <c r="R11" s="350"/>
      <c r="S11" s="359"/>
      <c r="T11" s="355"/>
      <c r="U11" s="355"/>
      <c r="V11" s="355"/>
      <c r="W11" s="355"/>
      <c r="X11" s="349"/>
      <c r="Y11" s="355"/>
      <c r="Z11" s="355"/>
      <c r="AA11" s="355"/>
      <c r="AB11" s="355"/>
      <c r="AC11" s="355"/>
      <c r="AD11" s="355"/>
      <c r="AE11" s="355"/>
      <c r="AF11" s="355"/>
      <c r="AG11" s="359"/>
      <c r="AH11" s="353"/>
      <c r="AI11" s="353"/>
      <c r="AJ11" s="353"/>
      <c r="AK11" s="353"/>
    </row>
    <row r="12" spans="1:37" ht="12.6" customHeight="1" outlineLevel="1">
      <c r="A12" s="376">
        <v>43480</v>
      </c>
      <c r="B12" s="1038">
        <v>43472</v>
      </c>
      <c r="C12" s="932">
        <v>43503</v>
      </c>
      <c r="D12" s="932">
        <v>43503</v>
      </c>
      <c r="E12" s="1391" t="s">
        <v>3334</v>
      </c>
      <c r="F12" s="1392" t="s">
        <v>18562</v>
      </c>
      <c r="G12" s="1388" t="s">
        <v>18563</v>
      </c>
      <c r="H12" s="1392" t="s">
        <v>14791</v>
      </c>
      <c r="I12" s="1392"/>
      <c r="J12" s="1392"/>
      <c r="K12" s="589" t="s">
        <v>2034</v>
      </c>
      <c r="L12" s="353"/>
      <c r="M12" s="352">
        <f t="shared" si="0"/>
        <v>8</v>
      </c>
      <c r="N12" s="352">
        <f t="shared" si="1"/>
        <v>5</v>
      </c>
      <c r="O12" s="353"/>
      <c r="P12" s="353">
        <v>11</v>
      </c>
      <c r="Q12" s="353"/>
      <c r="R12" s="350"/>
      <c r="S12" s="359"/>
      <c r="T12" s="355"/>
      <c r="U12" s="355"/>
      <c r="V12" s="355"/>
      <c r="W12" s="355"/>
      <c r="X12" s="349"/>
      <c r="Y12" s="355"/>
      <c r="Z12" s="355"/>
      <c r="AA12" s="355"/>
      <c r="AB12" s="355"/>
      <c r="AC12" s="355"/>
      <c r="AD12" s="355"/>
      <c r="AE12" s="355"/>
      <c r="AF12" s="355"/>
      <c r="AG12" s="359"/>
      <c r="AH12" s="353"/>
      <c r="AI12" s="353"/>
      <c r="AJ12" s="353"/>
      <c r="AK12" s="353"/>
    </row>
    <row r="13" spans="1:37" ht="12.6" customHeight="1" outlineLevel="1">
      <c r="A13" s="950">
        <v>43474</v>
      </c>
      <c r="B13" s="1038">
        <v>43472</v>
      </c>
      <c r="C13" s="932">
        <v>43479</v>
      </c>
      <c r="D13" s="932">
        <v>43503</v>
      </c>
      <c r="E13" s="349" t="s">
        <v>3334</v>
      </c>
      <c r="F13" s="424" t="s">
        <v>6201</v>
      </c>
      <c r="G13" s="1388" t="s">
        <v>13068</v>
      </c>
      <c r="H13" s="424" t="s">
        <v>15199</v>
      </c>
      <c r="I13" s="424"/>
      <c r="J13" s="424"/>
      <c r="K13" s="589" t="s">
        <v>3001</v>
      </c>
      <c r="L13" s="424"/>
      <c r="M13" s="352">
        <f t="shared" si="0"/>
        <v>2</v>
      </c>
      <c r="N13" s="352">
        <f t="shared" si="1"/>
        <v>1</v>
      </c>
      <c r="O13" s="353"/>
      <c r="P13" s="353">
        <v>12</v>
      </c>
      <c r="Q13" s="424"/>
      <c r="R13" s="365"/>
      <c r="S13" s="491"/>
      <c r="T13" s="349"/>
      <c r="U13" s="349"/>
      <c r="V13" s="349"/>
      <c r="W13" s="349"/>
      <c r="X13" s="349"/>
      <c r="Y13" s="349"/>
      <c r="Z13" s="349"/>
      <c r="AA13" s="349"/>
      <c r="AB13" s="349"/>
      <c r="AC13" s="349"/>
      <c r="AD13" s="349"/>
      <c r="AE13" s="349"/>
      <c r="AF13" s="349"/>
      <c r="AG13" s="491"/>
      <c r="AH13" s="424"/>
      <c r="AI13" s="424"/>
      <c r="AJ13" s="424"/>
      <c r="AK13" s="424"/>
    </row>
    <row r="14" spans="1:37" ht="12.6" customHeight="1" outlineLevel="1">
      <c r="A14" s="376">
        <v>43497</v>
      </c>
      <c r="B14" s="1038">
        <v>43472</v>
      </c>
      <c r="C14" s="1057">
        <v>43480</v>
      </c>
      <c r="D14" s="360">
        <v>43481</v>
      </c>
      <c r="E14" s="355" t="s">
        <v>3334</v>
      </c>
      <c r="F14" s="353" t="s">
        <v>15642</v>
      </c>
      <c r="G14" s="1384"/>
      <c r="H14" s="353" t="s">
        <v>15643</v>
      </c>
      <c r="I14" s="353" t="s">
        <v>15525</v>
      </c>
      <c r="J14" s="353"/>
      <c r="K14" s="348" t="s">
        <v>2039</v>
      </c>
      <c r="L14" s="353"/>
      <c r="M14" s="352">
        <f t="shared" si="0"/>
        <v>25</v>
      </c>
      <c r="N14" s="352">
        <f t="shared" si="1"/>
        <v>18</v>
      </c>
      <c r="O14" s="353"/>
      <c r="P14" s="353">
        <v>13</v>
      </c>
      <c r="Q14" s="353"/>
      <c r="R14" s="350"/>
      <c r="S14" s="359"/>
      <c r="T14" s="355"/>
      <c r="U14" s="355"/>
      <c r="V14" s="355"/>
      <c r="W14" s="355"/>
      <c r="X14" s="349"/>
      <c r="Y14" s="355"/>
      <c r="Z14" s="355"/>
      <c r="AA14" s="355"/>
      <c r="AB14" s="355"/>
      <c r="AC14" s="355"/>
      <c r="AD14" s="355"/>
      <c r="AE14" s="355"/>
      <c r="AF14" s="355"/>
      <c r="AG14" s="359"/>
      <c r="AH14" s="353"/>
      <c r="AI14" s="353"/>
      <c r="AJ14" s="353"/>
      <c r="AK14" s="353"/>
    </row>
    <row r="15" spans="1:37" ht="12.6" customHeight="1" outlineLevel="1">
      <c r="A15" s="376">
        <v>43500</v>
      </c>
      <c r="B15" s="1038">
        <v>43473</v>
      </c>
      <c r="C15" s="932">
        <v>43501</v>
      </c>
      <c r="D15" s="364">
        <v>43504</v>
      </c>
      <c r="E15" s="355" t="s">
        <v>3335</v>
      </c>
      <c r="F15" s="353" t="s">
        <v>12693</v>
      </c>
      <c r="G15" s="1384"/>
      <c r="H15" s="353" t="s">
        <v>14908</v>
      </c>
      <c r="I15" s="353"/>
      <c r="J15" s="353"/>
      <c r="K15" s="348" t="s">
        <v>2039</v>
      </c>
      <c r="L15" s="353"/>
      <c r="M15" s="352">
        <f t="shared" si="0"/>
        <v>27</v>
      </c>
      <c r="N15" s="352">
        <f t="shared" si="1"/>
        <v>18</v>
      </c>
      <c r="O15" s="353"/>
      <c r="P15" s="353">
        <v>14</v>
      </c>
      <c r="Q15" s="353"/>
      <c r="R15" s="355"/>
      <c r="S15" s="359"/>
      <c r="T15" s="355"/>
      <c r="U15" s="355"/>
      <c r="V15" s="355"/>
      <c r="W15" s="355"/>
      <c r="X15" s="355"/>
      <c r="Y15" s="355"/>
      <c r="Z15" s="355"/>
      <c r="AA15" s="355"/>
      <c r="AB15" s="355"/>
      <c r="AC15" s="355"/>
      <c r="AD15" s="355"/>
      <c r="AE15" s="355"/>
      <c r="AF15" s="355"/>
      <c r="AG15" s="359"/>
      <c r="AH15" s="353"/>
      <c r="AI15" s="353"/>
      <c r="AJ15" s="353"/>
      <c r="AK15" s="353"/>
    </row>
    <row r="16" spans="1:37" ht="12.6" customHeight="1" outlineLevel="1">
      <c r="A16" s="376">
        <v>43493</v>
      </c>
      <c r="B16" s="1038">
        <v>43473</v>
      </c>
      <c r="C16" s="932">
        <v>43490</v>
      </c>
      <c r="D16" s="364">
        <v>43490</v>
      </c>
      <c r="E16" s="355" t="s">
        <v>3334</v>
      </c>
      <c r="F16" s="353" t="s">
        <v>3613</v>
      </c>
      <c r="G16" s="1384"/>
      <c r="H16" s="353" t="s">
        <v>14965</v>
      </c>
      <c r="I16" s="353"/>
      <c r="J16" s="353"/>
      <c r="K16" s="8" t="s">
        <v>2033</v>
      </c>
      <c r="L16" s="1393"/>
      <c r="M16" s="352">
        <f t="shared" si="0"/>
        <v>20</v>
      </c>
      <c r="N16" s="352">
        <f t="shared" si="1"/>
        <v>13</v>
      </c>
      <c r="O16" s="353"/>
      <c r="P16" s="353">
        <v>15</v>
      </c>
      <c r="Q16" s="1393"/>
      <c r="R16" s="3"/>
      <c r="S16" s="1394"/>
      <c r="T16" s="3"/>
      <c r="U16" s="3"/>
      <c r="V16" s="3"/>
      <c r="W16" s="3"/>
      <c r="X16" s="3"/>
      <c r="Y16" s="3"/>
      <c r="Z16" s="3"/>
      <c r="AA16" s="3"/>
      <c r="AB16" s="3"/>
      <c r="AC16" s="3"/>
      <c r="AD16" s="3"/>
      <c r="AE16" s="3"/>
      <c r="AF16" s="3"/>
      <c r="AG16" s="1394"/>
      <c r="AH16" s="1393"/>
      <c r="AI16" s="1393"/>
      <c r="AJ16" s="353"/>
      <c r="AK16" s="353"/>
    </row>
    <row r="17" spans="1:22" ht="12.6" customHeight="1" outlineLevel="1">
      <c r="A17" s="376">
        <v>43480</v>
      </c>
      <c r="B17" s="1038">
        <v>43473</v>
      </c>
      <c r="C17" s="932">
        <v>43480</v>
      </c>
      <c r="D17" s="364">
        <v>43479</v>
      </c>
      <c r="E17" s="355" t="s">
        <v>3334</v>
      </c>
      <c r="F17" s="353" t="s">
        <v>3337</v>
      </c>
      <c r="G17" s="1384"/>
      <c r="H17" s="353" t="s">
        <v>14973</v>
      </c>
      <c r="I17" s="353" t="s">
        <v>3573</v>
      </c>
      <c r="J17" s="353"/>
      <c r="K17" s="348" t="s">
        <v>2033</v>
      </c>
      <c r="L17" s="353"/>
      <c r="M17" s="352">
        <f t="shared" si="0"/>
        <v>7</v>
      </c>
      <c r="N17" s="352">
        <f t="shared" si="1"/>
        <v>4</v>
      </c>
      <c r="O17" s="353"/>
      <c r="P17" s="353">
        <v>16</v>
      </c>
      <c r="Q17" s="353"/>
      <c r="R17" s="355"/>
      <c r="S17" s="359"/>
      <c r="T17" s="355"/>
      <c r="U17" s="355"/>
      <c r="V17" s="355"/>
    </row>
    <row r="18" spans="1:22" ht="12.6" customHeight="1" outlineLevel="1">
      <c r="A18" s="376">
        <v>43483</v>
      </c>
      <c r="B18" s="1038">
        <v>43473</v>
      </c>
      <c r="C18" s="932">
        <v>43483</v>
      </c>
      <c r="D18" s="364">
        <v>43483</v>
      </c>
      <c r="E18" s="355" t="s">
        <v>3334</v>
      </c>
      <c r="F18" s="1395" t="s">
        <v>18564</v>
      </c>
      <c r="G18" s="1388" t="s">
        <v>5548</v>
      </c>
      <c r="H18" s="353" t="s">
        <v>15016</v>
      </c>
      <c r="I18" s="353"/>
      <c r="J18" s="353"/>
      <c r="K18" s="348" t="s">
        <v>2042</v>
      </c>
      <c r="L18" s="353"/>
      <c r="M18" s="352">
        <f t="shared" si="0"/>
        <v>10</v>
      </c>
      <c r="N18" s="352">
        <f t="shared" si="1"/>
        <v>7</v>
      </c>
      <c r="O18" s="353"/>
      <c r="P18" s="353">
        <v>17</v>
      </c>
      <c r="Q18" s="353"/>
      <c r="R18" s="355"/>
      <c r="S18" s="359"/>
      <c r="T18" s="355"/>
      <c r="U18" s="355"/>
      <c r="V18" s="355"/>
    </row>
    <row r="19" spans="1:22" ht="12.6" customHeight="1" outlineLevel="1">
      <c r="A19" s="376">
        <v>43489</v>
      </c>
      <c r="B19" s="1038">
        <v>43473</v>
      </c>
      <c r="C19" s="932">
        <v>43487</v>
      </c>
      <c r="D19" s="364">
        <v>43503</v>
      </c>
      <c r="E19" s="355" t="s">
        <v>3334</v>
      </c>
      <c r="F19" s="353" t="s">
        <v>15744</v>
      </c>
      <c r="G19" s="1388" t="s">
        <v>18565</v>
      </c>
      <c r="H19" s="353" t="s">
        <v>15749</v>
      </c>
      <c r="I19" s="353"/>
      <c r="J19" s="353"/>
      <c r="K19" s="348" t="s">
        <v>3001</v>
      </c>
      <c r="L19" s="353"/>
      <c r="M19" s="352">
        <f t="shared" si="0"/>
        <v>16</v>
      </c>
      <c r="N19" s="352">
        <f t="shared" si="1"/>
        <v>11</v>
      </c>
      <c r="O19" s="353"/>
      <c r="P19" s="353">
        <v>18</v>
      </c>
      <c r="Q19" s="353"/>
      <c r="R19" s="350"/>
      <c r="S19" s="359"/>
      <c r="T19" s="355"/>
      <c r="U19" s="355"/>
      <c r="V19" s="355"/>
    </row>
    <row r="20" spans="1:22" ht="12.6" customHeight="1" outlineLevel="1">
      <c r="A20" s="376">
        <v>43481</v>
      </c>
      <c r="B20" s="1038">
        <v>43473</v>
      </c>
      <c r="C20" s="932">
        <v>43483</v>
      </c>
      <c r="D20" s="932">
        <v>43503</v>
      </c>
      <c r="E20" s="355" t="s">
        <v>3334</v>
      </c>
      <c r="F20" s="353" t="s">
        <v>2210</v>
      </c>
      <c r="G20" s="1388" t="s">
        <v>18566</v>
      </c>
      <c r="H20" s="1386" t="s">
        <v>15570</v>
      </c>
      <c r="I20" s="353"/>
      <c r="J20" s="353"/>
      <c r="K20" s="348" t="s">
        <v>2034</v>
      </c>
      <c r="L20" s="353"/>
      <c r="M20" s="352">
        <f t="shared" si="0"/>
        <v>8</v>
      </c>
      <c r="N20" s="352">
        <f t="shared" si="1"/>
        <v>5</v>
      </c>
      <c r="O20" s="353"/>
      <c r="P20" s="353">
        <v>19</v>
      </c>
      <c r="Q20" s="353"/>
      <c r="R20" s="350"/>
      <c r="S20" s="359"/>
      <c r="T20" s="355"/>
      <c r="U20" s="355"/>
      <c r="V20" s="355"/>
    </row>
    <row r="21" spans="1:22" ht="12.6" customHeight="1" outlineLevel="1">
      <c r="A21" s="376">
        <v>43476</v>
      </c>
      <c r="B21" s="1038">
        <v>43474</v>
      </c>
      <c r="C21" s="932">
        <v>43483</v>
      </c>
      <c r="D21" s="364">
        <v>43483</v>
      </c>
      <c r="E21" s="355" t="s">
        <v>3334</v>
      </c>
      <c r="F21" s="353" t="s">
        <v>18567</v>
      </c>
      <c r="G21" s="1388" t="s">
        <v>18568</v>
      </c>
      <c r="H21" s="353" t="s">
        <v>15777</v>
      </c>
      <c r="I21" s="353"/>
      <c r="J21" s="353"/>
      <c r="K21" s="348" t="s">
        <v>2033</v>
      </c>
      <c r="L21" s="353"/>
      <c r="M21" s="352">
        <f t="shared" si="0"/>
        <v>2</v>
      </c>
      <c r="N21" s="352">
        <f t="shared" si="1"/>
        <v>1</v>
      </c>
      <c r="O21" s="353"/>
      <c r="P21" s="353">
        <v>20</v>
      </c>
      <c r="Q21" s="353"/>
      <c r="R21" s="355"/>
      <c r="S21" s="359"/>
      <c r="T21" s="355"/>
      <c r="U21" s="355"/>
      <c r="V21" s="355"/>
    </row>
    <row r="22" spans="1:22" ht="12.6" customHeight="1" outlineLevel="1">
      <c r="A22" s="376">
        <v>43481</v>
      </c>
      <c r="B22" s="1038">
        <v>43474</v>
      </c>
      <c r="C22" s="932">
        <v>43490</v>
      </c>
      <c r="D22" s="932">
        <v>43498</v>
      </c>
      <c r="E22" s="349" t="s">
        <v>3334</v>
      </c>
      <c r="F22" s="424" t="s">
        <v>18569</v>
      </c>
      <c r="G22" s="1388" t="s">
        <v>18570</v>
      </c>
      <c r="H22" s="424" t="s">
        <v>15543</v>
      </c>
      <c r="I22" s="424"/>
      <c r="J22" s="424"/>
      <c r="K22" s="589" t="s">
        <v>2034</v>
      </c>
      <c r="L22" s="424"/>
      <c r="M22" s="352">
        <f t="shared" si="0"/>
        <v>7</v>
      </c>
      <c r="N22" s="352">
        <f t="shared" si="1"/>
        <v>4</v>
      </c>
      <c r="O22" s="353"/>
      <c r="P22" s="353">
        <v>21</v>
      </c>
      <c r="Q22" s="424"/>
      <c r="R22" s="349"/>
      <c r="S22" s="491"/>
      <c r="T22" s="349"/>
      <c r="U22" s="349"/>
      <c r="V22" s="349"/>
    </row>
    <row r="23" spans="1:22" ht="12.6" customHeight="1" outlineLevel="1">
      <c r="A23" s="376">
        <v>43480</v>
      </c>
      <c r="B23" s="1038">
        <v>43475</v>
      </c>
      <c r="C23" s="932">
        <v>43483</v>
      </c>
      <c r="D23" s="364">
        <v>43483</v>
      </c>
      <c r="E23" s="355" t="s">
        <v>3335</v>
      </c>
      <c r="F23" s="353" t="s">
        <v>18571</v>
      </c>
      <c r="G23" s="1384"/>
      <c r="H23" s="353" t="s">
        <v>14829</v>
      </c>
      <c r="I23" s="353"/>
      <c r="J23" s="353"/>
      <c r="K23" s="1396" t="s">
        <v>2033</v>
      </c>
      <c r="L23" s="353"/>
      <c r="M23" s="352">
        <f t="shared" si="0"/>
        <v>5</v>
      </c>
      <c r="N23" s="352">
        <f t="shared" si="1"/>
        <v>2</v>
      </c>
      <c r="O23" s="353"/>
      <c r="P23" s="353">
        <v>22</v>
      </c>
      <c r="Q23" s="353"/>
      <c r="R23" s="355"/>
      <c r="S23" s="359"/>
      <c r="T23" s="355"/>
      <c r="U23" s="355"/>
      <c r="V23" s="355"/>
    </row>
    <row r="24" spans="1:22" ht="12.6" customHeight="1" outlineLevel="1">
      <c r="A24" s="364">
        <v>43497</v>
      </c>
      <c r="B24" s="1039">
        <v>43475</v>
      </c>
      <c r="C24" s="1057">
        <v>43490</v>
      </c>
      <c r="D24" s="360">
        <v>43490</v>
      </c>
      <c r="E24" s="355" t="s">
        <v>3334</v>
      </c>
      <c r="F24" s="1392" t="s">
        <v>18562</v>
      </c>
      <c r="G24" s="1384"/>
      <c r="H24" s="353" t="s">
        <v>15297</v>
      </c>
      <c r="I24" s="353" t="s">
        <v>12582</v>
      </c>
      <c r="J24" s="353"/>
      <c r="K24" s="348" t="s">
        <v>2042</v>
      </c>
      <c r="L24" s="353"/>
      <c r="M24" s="352">
        <f t="shared" si="0"/>
        <v>22</v>
      </c>
      <c r="N24" s="352">
        <f t="shared" si="1"/>
        <v>15</v>
      </c>
      <c r="O24" s="353"/>
      <c r="P24" s="353">
        <v>23</v>
      </c>
      <c r="Q24" s="353"/>
      <c r="R24" s="350"/>
      <c r="S24" s="359"/>
      <c r="T24" s="355"/>
      <c r="U24" s="355"/>
      <c r="V24" s="355"/>
    </row>
    <row r="25" spans="1:22" ht="12.6" customHeight="1" outlineLevel="1">
      <c r="A25" s="376">
        <v>43494</v>
      </c>
      <c r="B25" s="1038">
        <v>43475</v>
      </c>
      <c r="C25" s="932">
        <v>43490</v>
      </c>
      <c r="D25" s="364">
        <v>43490</v>
      </c>
      <c r="E25" s="355" t="s">
        <v>3334</v>
      </c>
      <c r="F25" s="353" t="s">
        <v>4260</v>
      </c>
      <c r="G25" s="1388" t="s">
        <v>18572</v>
      </c>
      <c r="H25" s="353" t="s">
        <v>15475</v>
      </c>
      <c r="I25" s="353"/>
      <c r="J25" s="353" t="s">
        <v>2888</v>
      </c>
      <c r="K25" s="8" t="s">
        <v>2033</v>
      </c>
      <c r="L25" s="353"/>
      <c r="M25" s="352">
        <f t="shared" si="0"/>
        <v>19</v>
      </c>
      <c r="N25" s="352">
        <f t="shared" si="1"/>
        <v>12</v>
      </c>
      <c r="O25" s="353"/>
      <c r="P25" s="353">
        <v>24</v>
      </c>
      <c r="Q25" s="353"/>
      <c r="R25" s="355"/>
      <c r="S25" s="359"/>
      <c r="T25" s="355"/>
      <c r="U25" s="355"/>
      <c r="V25" s="355"/>
    </row>
    <row r="26" spans="1:22" ht="12.6" customHeight="1" outlineLevel="1">
      <c r="A26" s="364">
        <v>43503</v>
      </c>
      <c r="B26" s="1039">
        <v>43475</v>
      </c>
      <c r="C26" s="1057">
        <v>43490</v>
      </c>
      <c r="D26" s="360">
        <v>43507</v>
      </c>
      <c r="E26" s="355" t="s">
        <v>3334</v>
      </c>
      <c r="F26" s="353" t="s">
        <v>18573</v>
      </c>
      <c r="G26" s="1388" t="s">
        <v>18574</v>
      </c>
      <c r="H26" s="353" t="s">
        <v>15730</v>
      </c>
      <c r="I26" s="353" t="s">
        <v>12604</v>
      </c>
      <c r="J26" s="353"/>
      <c r="K26" s="348" t="s">
        <v>2042</v>
      </c>
      <c r="L26" s="353"/>
      <c r="M26" s="352">
        <f t="shared" si="0"/>
        <v>28</v>
      </c>
      <c r="N26" s="352">
        <f t="shared" si="1"/>
        <v>19</v>
      </c>
      <c r="O26" s="353"/>
      <c r="P26" s="353">
        <v>25</v>
      </c>
      <c r="Q26" s="353"/>
      <c r="R26" s="350"/>
      <c r="S26" s="359"/>
      <c r="T26" s="355"/>
      <c r="U26" s="355"/>
      <c r="V26" s="355"/>
    </row>
    <row r="27" spans="1:22" ht="12.6" customHeight="1" outlineLevel="1">
      <c r="A27" s="376">
        <v>43493</v>
      </c>
      <c r="B27" s="1038">
        <v>43475</v>
      </c>
      <c r="C27" s="932">
        <v>43501</v>
      </c>
      <c r="D27" s="364">
        <v>43505</v>
      </c>
      <c r="E27" s="355" t="s">
        <v>3335</v>
      </c>
      <c r="F27" s="353" t="s">
        <v>15663</v>
      </c>
      <c r="G27" s="1384"/>
      <c r="H27" s="353" t="s">
        <v>15664</v>
      </c>
      <c r="I27" s="353" t="s">
        <v>15665</v>
      </c>
      <c r="J27" s="353"/>
      <c r="K27" s="8" t="s">
        <v>2039</v>
      </c>
      <c r="L27" s="353"/>
      <c r="M27" s="352">
        <f t="shared" si="0"/>
        <v>18</v>
      </c>
      <c r="N27" s="352">
        <f t="shared" si="1"/>
        <v>11</v>
      </c>
      <c r="O27" s="353"/>
      <c r="P27" s="353">
        <v>26</v>
      </c>
      <c r="Q27" s="353"/>
      <c r="R27" s="355"/>
      <c r="S27" s="359"/>
      <c r="T27" s="355"/>
      <c r="U27" s="355"/>
      <c r="V27" s="355"/>
    </row>
    <row r="28" spans="1:22" ht="12.6" customHeight="1" outlineLevel="1">
      <c r="A28" s="376">
        <v>43503</v>
      </c>
      <c r="B28" s="1038">
        <v>43476</v>
      </c>
      <c r="C28" s="932">
        <v>43507</v>
      </c>
      <c r="D28" s="364">
        <v>43507</v>
      </c>
      <c r="E28" s="355" t="s">
        <v>3334</v>
      </c>
      <c r="F28" s="733" t="s">
        <v>3470</v>
      </c>
      <c r="G28" s="1388" t="s">
        <v>18575</v>
      </c>
      <c r="H28" s="353" t="s">
        <v>14883</v>
      </c>
      <c r="I28" s="353" t="s">
        <v>14884</v>
      </c>
      <c r="J28" s="353"/>
      <c r="K28" s="8" t="s">
        <v>3001</v>
      </c>
      <c r="L28" s="353"/>
      <c r="M28" s="352">
        <f t="shared" si="0"/>
        <v>27</v>
      </c>
      <c r="N28" s="352">
        <f t="shared" si="1"/>
        <v>18</v>
      </c>
      <c r="O28" s="353"/>
      <c r="P28" s="353">
        <v>27</v>
      </c>
      <c r="Q28" s="353"/>
      <c r="R28" s="355"/>
      <c r="S28" s="359"/>
      <c r="T28" s="355"/>
      <c r="U28" s="355"/>
      <c r="V28" s="355"/>
    </row>
    <row r="29" spans="1:22" ht="12.6" customHeight="1" outlineLevel="1">
      <c r="A29" s="376">
        <v>43476</v>
      </c>
      <c r="B29" s="1038">
        <v>43476</v>
      </c>
      <c r="C29" s="349"/>
      <c r="D29" s="355"/>
      <c r="E29" s="355" t="s">
        <v>3334</v>
      </c>
      <c r="F29" s="353" t="s">
        <v>3354</v>
      </c>
      <c r="G29" s="1384"/>
      <c r="H29" s="353" t="s">
        <v>14891</v>
      </c>
      <c r="I29" s="353"/>
      <c r="J29" s="353"/>
      <c r="K29" s="348" t="s">
        <v>2033</v>
      </c>
      <c r="L29" s="353"/>
      <c r="M29" s="352">
        <f t="shared" si="0"/>
        <v>0</v>
      </c>
      <c r="N29" s="352">
        <f t="shared" si="1"/>
        <v>0</v>
      </c>
      <c r="O29" s="353"/>
      <c r="P29" s="353">
        <v>28</v>
      </c>
      <c r="Q29" s="353"/>
      <c r="R29" s="350"/>
      <c r="S29" s="359"/>
      <c r="T29" s="355"/>
      <c r="U29" s="355"/>
      <c r="V29" s="355"/>
    </row>
    <row r="30" spans="1:22" ht="12.6" customHeight="1" outlineLevel="1">
      <c r="A30" s="376">
        <v>43504</v>
      </c>
      <c r="B30" s="1038">
        <v>43476</v>
      </c>
      <c r="C30" s="932">
        <v>43506</v>
      </c>
      <c r="D30" s="1397">
        <v>43507</v>
      </c>
      <c r="E30" s="355" t="s">
        <v>3335</v>
      </c>
      <c r="F30" s="353" t="s">
        <v>15160</v>
      </c>
      <c r="G30" s="1384"/>
      <c r="H30" s="353" t="s">
        <v>15161</v>
      </c>
      <c r="I30" s="353"/>
      <c r="J30" s="353"/>
      <c r="K30" s="8" t="s">
        <v>2969</v>
      </c>
      <c r="L30" s="353"/>
      <c r="M30" s="352">
        <f t="shared" si="0"/>
        <v>28</v>
      </c>
      <c r="N30" s="352">
        <f t="shared" si="1"/>
        <v>19</v>
      </c>
      <c r="O30" s="353"/>
      <c r="P30" s="353">
        <v>29</v>
      </c>
      <c r="Q30" s="353"/>
      <c r="R30" s="355"/>
      <c r="S30" s="359"/>
      <c r="T30" s="355"/>
      <c r="U30" s="355"/>
      <c r="V30" s="355"/>
    </row>
    <row r="31" spans="1:22" ht="12.6" customHeight="1" outlineLevel="1">
      <c r="A31" s="376">
        <v>43479</v>
      </c>
      <c r="B31" s="1038">
        <v>43476</v>
      </c>
      <c r="C31" s="349"/>
      <c r="D31" s="355"/>
      <c r="E31" s="355" t="s">
        <v>3334</v>
      </c>
      <c r="F31" s="353" t="s">
        <v>15404</v>
      </c>
      <c r="G31" s="1384"/>
      <c r="H31" s="353" t="s">
        <v>15405</v>
      </c>
      <c r="I31" s="353"/>
      <c r="J31" s="353"/>
      <c r="K31" s="348" t="s">
        <v>2033</v>
      </c>
      <c r="L31" s="353"/>
      <c r="M31" s="352">
        <f t="shared" si="0"/>
        <v>3</v>
      </c>
      <c r="N31" s="352">
        <f t="shared" si="1"/>
        <v>0</v>
      </c>
      <c r="O31" s="353"/>
      <c r="P31" s="353">
        <v>30</v>
      </c>
      <c r="Q31" s="353"/>
      <c r="R31" s="350"/>
      <c r="S31" s="359"/>
      <c r="T31" s="355"/>
      <c r="U31" s="355"/>
      <c r="V31" s="355"/>
    </row>
    <row r="32" spans="1:22" ht="12.6" customHeight="1" outlineLevel="1">
      <c r="A32" s="376">
        <v>43480</v>
      </c>
      <c r="B32" s="1038">
        <v>43479</v>
      </c>
      <c r="C32" s="932">
        <v>43479</v>
      </c>
      <c r="D32" s="364">
        <v>43480</v>
      </c>
      <c r="E32" s="355" t="s">
        <v>3335</v>
      </c>
      <c r="F32" s="353" t="s">
        <v>2698</v>
      </c>
      <c r="G32" s="1384"/>
      <c r="H32" s="353" t="s">
        <v>14929</v>
      </c>
      <c r="I32" s="353"/>
      <c r="J32" s="353"/>
      <c r="K32" s="1396" t="s">
        <v>2039</v>
      </c>
      <c r="L32" s="1386"/>
      <c r="M32" s="352">
        <f t="shared" si="0"/>
        <v>1</v>
      </c>
      <c r="N32" s="352">
        <f t="shared" si="1"/>
        <v>0</v>
      </c>
      <c r="O32" s="353"/>
      <c r="P32" s="353">
        <v>31</v>
      </c>
      <c r="Q32" s="353"/>
      <c r="R32" s="355"/>
      <c r="S32" s="359"/>
      <c r="T32" s="355"/>
      <c r="U32" s="355"/>
      <c r="V32" s="355"/>
    </row>
    <row r="33" spans="1:22" ht="12.6" customHeight="1" outlineLevel="1">
      <c r="A33" s="715">
        <v>43480</v>
      </c>
      <c r="B33" s="1038">
        <v>43479</v>
      </c>
      <c r="C33" s="932">
        <v>43483</v>
      </c>
      <c r="D33" s="364">
        <v>43483</v>
      </c>
      <c r="E33" s="355" t="s">
        <v>3334</v>
      </c>
      <c r="F33" s="353" t="s">
        <v>3337</v>
      </c>
      <c r="G33" s="1384"/>
      <c r="H33" s="353" t="s">
        <v>14974</v>
      </c>
      <c r="I33" s="353" t="s">
        <v>12664</v>
      </c>
      <c r="J33" s="353"/>
      <c r="K33" s="348" t="s">
        <v>2033</v>
      </c>
      <c r="L33" s="353"/>
      <c r="M33" s="352">
        <f t="shared" si="0"/>
        <v>1</v>
      </c>
      <c r="N33" s="352">
        <f t="shared" si="1"/>
        <v>0</v>
      </c>
      <c r="O33" s="353"/>
      <c r="P33" s="353">
        <v>32</v>
      </c>
      <c r="Q33" s="353"/>
      <c r="R33" s="355"/>
      <c r="S33" s="359"/>
      <c r="T33" s="355"/>
      <c r="U33" s="355"/>
      <c r="V33" s="355"/>
    </row>
    <row r="34" spans="1:22" ht="12.6" customHeight="1" outlineLevel="1">
      <c r="A34" s="376">
        <v>43480</v>
      </c>
      <c r="B34" s="1038">
        <v>43479</v>
      </c>
      <c r="C34" s="932">
        <v>43481</v>
      </c>
      <c r="D34" s="364">
        <v>43481</v>
      </c>
      <c r="E34" s="355" t="s">
        <v>3334</v>
      </c>
      <c r="F34" s="1386" t="s">
        <v>15493</v>
      </c>
      <c r="G34" s="1398"/>
      <c r="H34" s="353" t="s">
        <v>15494</v>
      </c>
      <c r="I34" s="353"/>
      <c r="J34" s="353"/>
      <c r="K34" s="348" t="s">
        <v>2033</v>
      </c>
      <c r="L34" s="353"/>
      <c r="M34" s="352">
        <f t="shared" si="0"/>
        <v>1</v>
      </c>
      <c r="N34" s="352">
        <f t="shared" si="1"/>
        <v>0</v>
      </c>
      <c r="O34" s="353"/>
      <c r="P34" s="353">
        <v>33</v>
      </c>
      <c r="Q34" s="353"/>
      <c r="R34" s="355"/>
      <c r="S34" s="359"/>
      <c r="T34" s="355"/>
      <c r="U34" s="355"/>
      <c r="V34" s="355"/>
    </row>
    <row r="35" spans="1:22" ht="12.6" customHeight="1" outlineLevel="1">
      <c r="A35" s="376">
        <v>43508</v>
      </c>
      <c r="B35" s="1038">
        <v>43480</v>
      </c>
      <c r="C35" s="932">
        <v>43510</v>
      </c>
      <c r="D35" s="932">
        <v>43510</v>
      </c>
      <c r="E35" s="355" t="s">
        <v>3334</v>
      </c>
      <c r="F35" s="733" t="s">
        <v>3470</v>
      </c>
      <c r="G35" s="1388" t="s">
        <v>18576</v>
      </c>
      <c r="H35" s="353" t="s">
        <v>14886</v>
      </c>
      <c r="I35" s="353"/>
      <c r="J35" s="353"/>
      <c r="K35" s="8" t="s">
        <v>2034</v>
      </c>
      <c r="L35" s="353"/>
      <c r="M35" s="352">
        <f t="shared" si="0"/>
        <v>28</v>
      </c>
      <c r="N35" s="352">
        <f t="shared" si="1"/>
        <v>19</v>
      </c>
      <c r="O35" s="353"/>
      <c r="P35" s="353">
        <v>34</v>
      </c>
      <c r="Q35" s="353"/>
      <c r="R35" s="350"/>
      <c r="S35" s="359"/>
      <c r="T35" s="355"/>
      <c r="U35" s="355"/>
      <c r="V35" s="355"/>
    </row>
    <row r="36" spans="1:22" ht="12.6" customHeight="1" outlineLevel="1">
      <c r="A36" s="1389">
        <v>43482</v>
      </c>
      <c r="B36" s="1038">
        <v>43480</v>
      </c>
      <c r="C36" s="932">
        <v>43483</v>
      </c>
      <c r="D36" s="364">
        <v>43483</v>
      </c>
      <c r="E36" s="355" t="s">
        <v>3334</v>
      </c>
      <c r="F36" s="353" t="s">
        <v>2655</v>
      </c>
      <c r="G36" s="1384"/>
      <c r="H36" s="353" t="s">
        <v>14935</v>
      </c>
      <c r="I36" s="353" t="s">
        <v>3770</v>
      </c>
      <c r="J36" s="1386"/>
      <c r="K36" s="348" t="s">
        <v>2033</v>
      </c>
      <c r="L36" s="1386"/>
      <c r="M36" s="352">
        <f t="shared" si="0"/>
        <v>2</v>
      </c>
      <c r="N36" s="352">
        <f t="shared" si="1"/>
        <v>1</v>
      </c>
      <c r="O36" s="353"/>
      <c r="P36" s="353">
        <v>35</v>
      </c>
      <c r="Q36" s="1386"/>
      <c r="R36" s="1399"/>
      <c r="S36" s="1400"/>
      <c r="T36" s="1399"/>
      <c r="U36" s="1399"/>
      <c r="V36" s="1399"/>
    </row>
    <row r="37" spans="1:22" ht="12.6" customHeight="1" outlineLevel="1">
      <c r="A37" s="376">
        <v>43497</v>
      </c>
      <c r="B37" s="1038">
        <v>43480</v>
      </c>
      <c r="C37" s="932">
        <v>43494</v>
      </c>
      <c r="D37" s="364">
        <v>43510</v>
      </c>
      <c r="E37" s="355" t="s">
        <v>3334</v>
      </c>
      <c r="F37" s="1395" t="s">
        <v>18577</v>
      </c>
      <c r="G37" s="1388" t="s">
        <v>18578</v>
      </c>
      <c r="H37" s="353" t="s">
        <v>15255</v>
      </c>
      <c r="I37" s="353"/>
      <c r="J37" s="353"/>
      <c r="K37" s="8" t="s">
        <v>3001</v>
      </c>
      <c r="L37" s="353"/>
      <c r="M37" s="352">
        <f t="shared" si="0"/>
        <v>17</v>
      </c>
      <c r="N37" s="352">
        <f t="shared" si="1"/>
        <v>12</v>
      </c>
      <c r="O37" s="353"/>
      <c r="P37" s="353">
        <v>36</v>
      </c>
      <c r="Q37" s="353"/>
      <c r="R37" s="350"/>
      <c r="S37" s="359"/>
      <c r="T37" s="355"/>
      <c r="U37" s="355"/>
      <c r="V37" s="355"/>
    </row>
    <row r="38" spans="1:22" ht="12.6" customHeight="1" outlineLevel="1">
      <c r="A38" s="376">
        <v>43488</v>
      </c>
      <c r="B38" s="1038">
        <v>43480</v>
      </c>
      <c r="C38" s="932">
        <v>43488</v>
      </c>
      <c r="D38" s="364">
        <v>43510</v>
      </c>
      <c r="E38" s="355" t="s">
        <v>3334</v>
      </c>
      <c r="F38" s="353" t="s">
        <v>7122</v>
      </c>
      <c r="G38" s="1388" t="s">
        <v>18579</v>
      </c>
      <c r="H38" s="353" t="s">
        <v>15374</v>
      </c>
      <c r="I38" s="353"/>
      <c r="J38" s="353"/>
      <c r="K38" s="8" t="s">
        <v>3001</v>
      </c>
      <c r="L38" s="353"/>
      <c r="M38" s="352">
        <f t="shared" si="0"/>
        <v>8</v>
      </c>
      <c r="N38" s="352">
        <f t="shared" si="1"/>
        <v>5</v>
      </c>
      <c r="O38" s="353"/>
      <c r="P38" s="353">
        <v>37</v>
      </c>
      <c r="Q38" s="353"/>
      <c r="R38" s="350"/>
      <c r="S38" s="359"/>
      <c r="T38" s="355"/>
      <c r="U38" s="355"/>
      <c r="V38" s="355"/>
    </row>
    <row r="39" spans="1:22" ht="12.6" customHeight="1" outlineLevel="1">
      <c r="A39" s="376">
        <v>43497</v>
      </c>
      <c r="B39" s="1038">
        <v>43480</v>
      </c>
      <c r="C39" s="932">
        <v>43494</v>
      </c>
      <c r="D39" s="364">
        <v>43510</v>
      </c>
      <c r="E39" s="355" t="s">
        <v>3335</v>
      </c>
      <c r="F39" s="353" t="s">
        <v>13006</v>
      </c>
      <c r="G39" s="1384"/>
      <c r="H39" s="353" t="s">
        <v>15386</v>
      </c>
      <c r="I39" s="353"/>
      <c r="J39" s="353"/>
      <c r="K39" s="8" t="s">
        <v>3001</v>
      </c>
      <c r="L39" s="353"/>
      <c r="M39" s="352">
        <f t="shared" si="0"/>
        <v>17</v>
      </c>
      <c r="N39" s="352">
        <f t="shared" si="1"/>
        <v>12</v>
      </c>
      <c r="O39" s="353"/>
      <c r="P39" s="353">
        <v>38</v>
      </c>
      <c r="Q39" s="353"/>
      <c r="R39" s="350"/>
      <c r="S39" s="359"/>
      <c r="T39" s="355"/>
      <c r="U39" s="355"/>
      <c r="V39" s="355"/>
    </row>
    <row r="40" spans="1:22" ht="12.6" customHeight="1" outlineLevel="1">
      <c r="A40" s="376">
        <v>43490</v>
      </c>
      <c r="B40" s="1038">
        <v>43481</v>
      </c>
      <c r="C40" s="932">
        <v>43490</v>
      </c>
      <c r="D40" s="364">
        <v>43511</v>
      </c>
      <c r="E40" s="355" t="s">
        <v>3334</v>
      </c>
      <c r="F40" s="691"/>
      <c r="G40" s="1384" t="s">
        <v>15843</v>
      </c>
      <c r="H40" s="353" t="s">
        <v>14827</v>
      </c>
      <c r="I40" s="353"/>
      <c r="J40" s="353"/>
      <c r="K40" s="8" t="s">
        <v>3001</v>
      </c>
      <c r="L40" s="353"/>
      <c r="M40" s="352">
        <f t="shared" si="0"/>
        <v>9</v>
      </c>
      <c r="N40" s="352">
        <f t="shared" si="1"/>
        <v>6</v>
      </c>
      <c r="O40" s="353"/>
      <c r="P40" s="353">
        <v>39</v>
      </c>
      <c r="Q40" s="353"/>
      <c r="R40" s="350"/>
      <c r="S40" s="359"/>
      <c r="T40" s="355"/>
      <c r="U40" s="355"/>
      <c r="V40" s="355"/>
    </row>
    <row r="41" spans="1:22" ht="12.6" customHeight="1" outlineLevel="1">
      <c r="A41" s="376">
        <v>43511</v>
      </c>
      <c r="B41" s="1038">
        <v>43481</v>
      </c>
      <c r="C41" s="932">
        <v>43511</v>
      </c>
      <c r="D41" s="364">
        <v>43512</v>
      </c>
      <c r="E41" s="355" t="s">
        <v>3335</v>
      </c>
      <c r="F41" s="1386" t="s">
        <v>15336</v>
      </c>
      <c r="G41" s="1398"/>
      <c r="H41" s="353" t="s">
        <v>15337</v>
      </c>
      <c r="I41" s="353" t="s">
        <v>12664</v>
      </c>
      <c r="J41" s="353"/>
      <c r="K41" s="8" t="s">
        <v>2039</v>
      </c>
      <c r="L41" s="353"/>
      <c r="M41" s="352">
        <f t="shared" si="0"/>
        <v>30</v>
      </c>
      <c r="N41" s="352">
        <f t="shared" si="1"/>
        <v>21</v>
      </c>
      <c r="O41" s="353"/>
      <c r="P41" s="353">
        <v>40</v>
      </c>
      <c r="Q41" s="353"/>
      <c r="R41" s="355"/>
      <c r="S41" s="359"/>
      <c r="T41" s="355"/>
      <c r="U41" s="355"/>
      <c r="V41" s="355"/>
    </row>
    <row r="42" spans="1:22" ht="12.6" customHeight="1" outlineLevel="1">
      <c r="A42" s="376">
        <v>43503</v>
      </c>
      <c r="B42" s="1038">
        <v>43481</v>
      </c>
      <c r="C42" s="932">
        <v>43504</v>
      </c>
      <c r="D42" s="364">
        <v>43503</v>
      </c>
      <c r="E42" s="355" t="s">
        <v>3334</v>
      </c>
      <c r="F42" s="353" t="s">
        <v>10363</v>
      </c>
      <c r="G42" s="1384"/>
      <c r="H42" s="353" t="s">
        <v>15524</v>
      </c>
      <c r="I42" s="353" t="s">
        <v>15525</v>
      </c>
      <c r="J42" s="353"/>
      <c r="K42" s="8" t="s">
        <v>2033</v>
      </c>
      <c r="L42" s="353"/>
      <c r="M42" s="352">
        <f t="shared" si="0"/>
        <v>22</v>
      </c>
      <c r="N42" s="352">
        <f t="shared" si="1"/>
        <v>15</v>
      </c>
      <c r="O42" s="353"/>
      <c r="P42" s="353">
        <v>41</v>
      </c>
      <c r="Q42" s="355"/>
      <c r="R42" s="355"/>
      <c r="S42" s="359"/>
      <c r="T42" s="355"/>
      <c r="U42" s="355"/>
      <c r="V42" s="355"/>
    </row>
    <row r="43" spans="1:22" ht="12.6" customHeight="1" outlineLevel="1">
      <c r="A43" s="715">
        <v>43501</v>
      </c>
      <c r="B43" s="1038">
        <v>43481</v>
      </c>
      <c r="C43" s="932">
        <v>43489</v>
      </c>
      <c r="D43" s="364">
        <v>43493</v>
      </c>
      <c r="E43" s="355" t="s">
        <v>3335</v>
      </c>
      <c r="F43" s="353" t="s">
        <v>3382</v>
      </c>
      <c r="G43" s="1384"/>
      <c r="H43" s="353" t="s">
        <v>14827</v>
      </c>
      <c r="I43" s="353"/>
      <c r="J43" s="353"/>
      <c r="K43" s="8" t="s">
        <v>3001</v>
      </c>
      <c r="L43" s="353"/>
      <c r="M43" s="352">
        <f t="shared" si="0"/>
        <v>20</v>
      </c>
      <c r="N43" s="352">
        <f t="shared" si="1"/>
        <v>13</v>
      </c>
      <c r="O43" s="353"/>
      <c r="P43" s="353">
        <v>42</v>
      </c>
      <c r="Q43" s="353"/>
      <c r="R43" s="350"/>
      <c r="S43" s="359"/>
      <c r="T43" s="355"/>
      <c r="U43" s="355"/>
      <c r="V43" s="355"/>
    </row>
    <row r="44" spans="1:22" ht="12.6" customHeight="1" outlineLevel="1">
      <c r="A44" s="376">
        <v>43500</v>
      </c>
      <c r="B44" s="1038">
        <v>43482</v>
      </c>
      <c r="C44" s="932">
        <v>43495</v>
      </c>
      <c r="D44" s="364">
        <v>43514</v>
      </c>
      <c r="E44" s="355" t="s">
        <v>3334</v>
      </c>
      <c r="F44" s="353" t="s">
        <v>18580</v>
      </c>
      <c r="G44" s="1388" t="s">
        <v>16135</v>
      </c>
      <c r="H44" s="353" t="s">
        <v>15072</v>
      </c>
      <c r="I44" s="353" t="s">
        <v>15073</v>
      </c>
      <c r="J44" s="353"/>
      <c r="K44" s="8" t="s">
        <v>2969</v>
      </c>
      <c r="L44" s="353"/>
      <c r="M44" s="352">
        <f t="shared" si="0"/>
        <v>18</v>
      </c>
      <c r="N44" s="352">
        <f t="shared" si="1"/>
        <v>11</v>
      </c>
      <c r="O44" s="353"/>
      <c r="P44" s="353">
        <v>43</v>
      </c>
      <c r="Q44" s="353"/>
      <c r="R44" s="355"/>
      <c r="S44" s="359"/>
      <c r="T44" s="355"/>
      <c r="U44" s="355"/>
      <c r="V44" s="355"/>
    </row>
    <row r="45" spans="1:22" ht="12.6" customHeight="1" outlineLevel="1">
      <c r="A45" s="376">
        <v>43514</v>
      </c>
      <c r="B45" s="1038">
        <v>43482</v>
      </c>
      <c r="C45" s="932">
        <v>43509</v>
      </c>
      <c r="D45" s="364">
        <v>43513</v>
      </c>
      <c r="E45" s="355" t="s">
        <v>3335</v>
      </c>
      <c r="F45" s="353" t="s">
        <v>15076</v>
      </c>
      <c r="G45" s="1384"/>
      <c r="H45" s="353" t="s">
        <v>15077</v>
      </c>
      <c r="I45" s="353" t="s">
        <v>15078</v>
      </c>
      <c r="J45" s="353"/>
      <c r="K45" s="8" t="s">
        <v>2039</v>
      </c>
      <c r="L45" s="353"/>
      <c r="M45" s="352">
        <f t="shared" si="0"/>
        <v>32</v>
      </c>
      <c r="N45" s="352">
        <f t="shared" si="1"/>
        <v>21</v>
      </c>
      <c r="O45" s="353"/>
      <c r="P45" s="353">
        <v>44</v>
      </c>
      <c r="Q45" s="353"/>
      <c r="R45" s="355"/>
      <c r="S45" s="359"/>
      <c r="T45" s="355"/>
      <c r="U45" s="355"/>
      <c r="V45" s="355"/>
    </row>
    <row r="46" spans="1:22" ht="12.6" customHeight="1" outlineLevel="1">
      <c r="A46" s="376">
        <v>43488</v>
      </c>
      <c r="B46" s="1038">
        <v>43482</v>
      </c>
      <c r="C46" s="932">
        <v>43489</v>
      </c>
      <c r="D46" s="364">
        <v>43489</v>
      </c>
      <c r="E46" s="355" t="s">
        <v>3334</v>
      </c>
      <c r="F46" s="353" t="s">
        <v>17127</v>
      </c>
      <c r="G46" s="1388" t="s">
        <v>18581</v>
      </c>
      <c r="H46" s="353" t="s">
        <v>15083</v>
      </c>
      <c r="I46" s="353" t="s">
        <v>12664</v>
      </c>
      <c r="J46" s="353" t="s">
        <v>2888</v>
      </c>
      <c r="K46" s="8" t="s">
        <v>2033</v>
      </c>
      <c r="L46" s="353"/>
      <c r="M46" s="352">
        <f t="shared" si="0"/>
        <v>6</v>
      </c>
      <c r="N46" s="352">
        <f t="shared" si="1"/>
        <v>3</v>
      </c>
      <c r="O46" s="353"/>
      <c r="P46" s="353">
        <v>45</v>
      </c>
      <c r="Q46" s="353"/>
      <c r="R46" s="355"/>
      <c r="S46" s="359"/>
      <c r="T46" s="355"/>
      <c r="U46" s="355"/>
      <c r="V46" s="355"/>
    </row>
    <row r="47" spans="1:22" ht="12.6" customHeight="1" outlineLevel="1">
      <c r="A47" s="376">
        <v>43509</v>
      </c>
      <c r="B47" s="1038">
        <v>43482</v>
      </c>
      <c r="C47" s="932">
        <v>43511</v>
      </c>
      <c r="D47" s="364">
        <v>43513</v>
      </c>
      <c r="E47" s="355" t="s">
        <v>3334</v>
      </c>
      <c r="F47" s="353" t="s">
        <v>16734</v>
      </c>
      <c r="G47" s="1388" t="s">
        <v>12945</v>
      </c>
      <c r="H47" s="353" t="s">
        <v>15104</v>
      </c>
      <c r="I47" s="353"/>
      <c r="J47" s="353"/>
      <c r="K47" s="8" t="s">
        <v>3001</v>
      </c>
      <c r="L47" s="353"/>
      <c r="M47" s="352">
        <f t="shared" si="0"/>
        <v>27</v>
      </c>
      <c r="N47" s="352">
        <f t="shared" si="1"/>
        <v>18</v>
      </c>
      <c r="O47" s="353"/>
      <c r="P47" s="353">
        <v>46</v>
      </c>
      <c r="Q47" s="353"/>
      <c r="R47" s="350"/>
      <c r="S47" s="359"/>
      <c r="T47" s="355"/>
      <c r="U47" s="355"/>
      <c r="V47" s="355"/>
    </row>
    <row r="48" spans="1:22" ht="12.6" customHeight="1" outlineLevel="1">
      <c r="A48" s="376">
        <v>43504</v>
      </c>
      <c r="B48" s="1038">
        <v>43482</v>
      </c>
      <c r="C48" s="932">
        <v>43494</v>
      </c>
      <c r="D48" s="364">
        <v>43512</v>
      </c>
      <c r="E48" s="355" t="s">
        <v>3334</v>
      </c>
      <c r="F48" s="353" t="s">
        <v>7291</v>
      </c>
      <c r="G48" s="1388" t="s">
        <v>16193</v>
      </c>
      <c r="H48" s="353" t="s">
        <v>15275</v>
      </c>
      <c r="I48" s="353"/>
      <c r="J48" s="353"/>
      <c r="K48" s="8" t="s">
        <v>3001</v>
      </c>
      <c r="L48" s="353"/>
      <c r="M48" s="352">
        <f t="shared" si="0"/>
        <v>22</v>
      </c>
      <c r="N48" s="352">
        <f t="shared" si="1"/>
        <v>15</v>
      </c>
      <c r="O48" s="353"/>
      <c r="P48" s="353">
        <v>47</v>
      </c>
      <c r="Q48" s="353"/>
      <c r="R48" s="350"/>
      <c r="S48" s="359"/>
      <c r="T48" s="355"/>
      <c r="U48" s="355"/>
      <c r="V48" s="355"/>
    </row>
    <row r="49" spans="1:22" ht="12.6" customHeight="1" outlineLevel="1">
      <c r="A49" s="360">
        <v>43511</v>
      </c>
      <c r="B49" s="1039">
        <v>43482</v>
      </c>
      <c r="C49" s="1057">
        <v>43511</v>
      </c>
      <c r="D49" s="360">
        <v>43514</v>
      </c>
      <c r="E49" s="355" t="s">
        <v>3335</v>
      </c>
      <c r="F49" s="353" t="s">
        <v>2628</v>
      </c>
      <c r="G49" s="1384"/>
      <c r="H49" s="353" t="s">
        <v>15591</v>
      </c>
      <c r="I49" s="353"/>
      <c r="J49" s="353"/>
      <c r="K49" s="348" t="s">
        <v>2042</v>
      </c>
      <c r="L49" s="353"/>
      <c r="M49" s="352">
        <f t="shared" si="0"/>
        <v>29</v>
      </c>
      <c r="N49" s="352">
        <f t="shared" si="1"/>
        <v>20</v>
      </c>
      <c r="O49" s="353"/>
      <c r="P49" s="353">
        <v>48</v>
      </c>
      <c r="Q49" s="353"/>
      <c r="R49" s="350"/>
      <c r="S49" s="359"/>
      <c r="T49" s="355"/>
      <c r="U49" s="355"/>
      <c r="V49" s="355"/>
    </row>
    <row r="50" spans="1:22" ht="12.6" customHeight="1" outlineLevel="1">
      <c r="A50" s="364">
        <v>43497</v>
      </c>
      <c r="B50" s="1039">
        <v>43483</v>
      </c>
      <c r="C50" s="932">
        <v>43500</v>
      </c>
      <c r="D50" s="364">
        <v>43500</v>
      </c>
      <c r="E50" s="355" t="s">
        <v>3334</v>
      </c>
      <c r="F50" s="353" t="s">
        <v>18582</v>
      </c>
      <c r="G50" s="1388" t="s">
        <v>18583</v>
      </c>
      <c r="H50" s="353" t="s">
        <v>14899</v>
      </c>
      <c r="I50" s="353" t="s">
        <v>3893</v>
      </c>
      <c r="J50" s="353"/>
      <c r="K50" s="348" t="s">
        <v>2042</v>
      </c>
      <c r="L50" s="353"/>
      <c r="M50" s="352">
        <f t="shared" si="0"/>
        <v>14</v>
      </c>
      <c r="N50" s="352">
        <f t="shared" si="1"/>
        <v>9</v>
      </c>
      <c r="O50" s="353"/>
      <c r="P50" s="353">
        <v>49</v>
      </c>
      <c r="Q50" s="353"/>
      <c r="R50" s="350"/>
      <c r="S50" s="359"/>
      <c r="T50" s="355"/>
      <c r="U50" s="355"/>
      <c r="V50" s="355"/>
    </row>
    <row r="51" spans="1:22" ht="12.6" customHeight="1" outlineLevel="1">
      <c r="A51" s="376">
        <v>43488</v>
      </c>
      <c r="B51" s="1038">
        <v>43483</v>
      </c>
      <c r="C51" s="932">
        <v>43490</v>
      </c>
      <c r="D51" s="364">
        <v>43490</v>
      </c>
      <c r="E51" s="355" t="s">
        <v>3334</v>
      </c>
      <c r="F51" s="353" t="s">
        <v>2698</v>
      </c>
      <c r="G51" s="1384"/>
      <c r="H51" s="353" t="s">
        <v>14930</v>
      </c>
      <c r="I51" s="353"/>
      <c r="J51" s="353"/>
      <c r="K51" s="8" t="s">
        <v>2039</v>
      </c>
      <c r="L51" s="353"/>
      <c r="M51" s="352">
        <f t="shared" si="0"/>
        <v>5</v>
      </c>
      <c r="N51" s="352">
        <f t="shared" si="1"/>
        <v>2</v>
      </c>
      <c r="O51" s="353"/>
      <c r="P51" s="353">
        <v>50</v>
      </c>
      <c r="Q51" s="353"/>
      <c r="R51" s="355"/>
      <c r="S51" s="359"/>
      <c r="T51" s="355"/>
      <c r="U51" s="355"/>
      <c r="V51" s="355"/>
    </row>
    <row r="52" spans="1:22" ht="12.6" customHeight="1" outlineLevel="1">
      <c r="A52" s="715">
        <v>43490</v>
      </c>
      <c r="B52" s="1038">
        <v>43483</v>
      </c>
      <c r="C52" s="932">
        <v>43493</v>
      </c>
      <c r="D52" s="364">
        <v>43514</v>
      </c>
      <c r="E52" s="355" t="s">
        <v>3334</v>
      </c>
      <c r="F52" s="691"/>
      <c r="G52" s="1384" t="s">
        <v>15813</v>
      </c>
      <c r="H52" s="353" t="s">
        <v>15814</v>
      </c>
      <c r="I52" s="353"/>
      <c r="J52" s="353"/>
      <c r="K52" s="348" t="s">
        <v>2969</v>
      </c>
      <c r="L52" s="353"/>
      <c r="M52" s="352">
        <f t="shared" si="0"/>
        <v>7</v>
      </c>
      <c r="N52" s="352">
        <f t="shared" si="1"/>
        <v>4</v>
      </c>
      <c r="O52" s="353"/>
      <c r="P52" s="353">
        <v>51</v>
      </c>
      <c r="Q52" s="353"/>
      <c r="R52" s="350"/>
      <c r="S52" s="359"/>
      <c r="T52" s="355"/>
      <c r="U52" s="355"/>
      <c r="V52" s="355"/>
    </row>
    <row r="53" spans="1:22" ht="12.6" customHeight="1" outlineLevel="1">
      <c r="A53" s="1389">
        <v>43488</v>
      </c>
      <c r="B53" s="1038">
        <v>43483</v>
      </c>
      <c r="C53" s="932">
        <v>43488</v>
      </c>
      <c r="D53" s="364">
        <v>43488</v>
      </c>
      <c r="E53" s="355" t="s">
        <v>3334</v>
      </c>
      <c r="F53" s="348" t="s">
        <v>18349</v>
      </c>
      <c r="G53" s="1388" t="s">
        <v>18584</v>
      </c>
      <c r="H53" s="348" t="s">
        <v>15064</v>
      </c>
      <c r="I53" s="348" t="s">
        <v>14832</v>
      </c>
      <c r="J53" s="348" t="s">
        <v>2888</v>
      </c>
      <c r="K53" s="8" t="s">
        <v>2033</v>
      </c>
      <c r="L53" s="348"/>
      <c r="M53" s="352">
        <f t="shared" si="0"/>
        <v>5</v>
      </c>
      <c r="N53" s="352">
        <f t="shared" si="1"/>
        <v>2</v>
      </c>
      <c r="O53" s="353"/>
      <c r="P53" s="353">
        <v>52</v>
      </c>
      <c r="Q53" s="348"/>
      <c r="R53" s="355"/>
      <c r="S53" s="359"/>
      <c r="T53" s="355"/>
      <c r="U53" s="355"/>
      <c r="V53" s="355"/>
    </row>
    <row r="54" spans="1:22" ht="12.6" customHeight="1" outlineLevel="1">
      <c r="A54" s="376">
        <v>43490</v>
      </c>
      <c r="B54" s="1038">
        <v>43483</v>
      </c>
      <c r="C54" s="932">
        <v>43490</v>
      </c>
      <c r="D54" s="364">
        <v>43513</v>
      </c>
      <c r="E54" s="355" t="s">
        <v>3334</v>
      </c>
      <c r="F54" s="691"/>
      <c r="G54" s="1384" t="s">
        <v>15099</v>
      </c>
      <c r="H54" s="353" t="s">
        <v>15821</v>
      </c>
      <c r="I54" s="353"/>
      <c r="J54" s="353"/>
      <c r="K54" s="8" t="s">
        <v>3001</v>
      </c>
      <c r="L54" s="353"/>
      <c r="M54" s="352">
        <f t="shared" si="0"/>
        <v>7</v>
      </c>
      <c r="N54" s="352">
        <f t="shared" si="1"/>
        <v>4</v>
      </c>
      <c r="O54" s="353"/>
      <c r="P54" s="353">
        <v>53</v>
      </c>
      <c r="Q54" s="353"/>
      <c r="R54" s="350"/>
      <c r="S54" s="359"/>
      <c r="T54" s="355"/>
      <c r="U54" s="355"/>
      <c r="V54" s="355"/>
    </row>
    <row r="55" spans="1:22" ht="12.6" customHeight="1" outlineLevel="1">
      <c r="A55" s="360">
        <v>43515</v>
      </c>
      <c r="B55" s="1039">
        <v>43486</v>
      </c>
      <c r="C55" s="1057">
        <v>43516</v>
      </c>
      <c r="D55" s="360">
        <v>43517</v>
      </c>
      <c r="E55" s="355" t="s">
        <v>3334</v>
      </c>
      <c r="F55" s="353" t="s">
        <v>15976</v>
      </c>
      <c r="G55" s="1388" t="s">
        <v>18585</v>
      </c>
      <c r="H55" s="353" t="s">
        <v>14926</v>
      </c>
      <c r="I55" s="353"/>
      <c r="J55" s="353"/>
      <c r="K55" s="348" t="s">
        <v>2042</v>
      </c>
      <c r="L55" s="353"/>
      <c r="M55" s="352">
        <f t="shared" si="0"/>
        <v>29</v>
      </c>
      <c r="N55" s="352">
        <f t="shared" si="1"/>
        <v>20</v>
      </c>
      <c r="O55" s="353"/>
      <c r="P55" s="353">
        <v>54</v>
      </c>
      <c r="Q55" s="353"/>
      <c r="R55" s="350"/>
      <c r="S55" s="359"/>
      <c r="T55" s="355"/>
      <c r="U55" s="355"/>
      <c r="V55" s="355"/>
    </row>
    <row r="56" spans="1:22" ht="12.6" customHeight="1" outlineLevel="1">
      <c r="A56" s="376">
        <v>43488</v>
      </c>
      <c r="B56" s="1038">
        <v>43486</v>
      </c>
      <c r="C56" s="349"/>
      <c r="D56" s="355"/>
      <c r="E56" s="355" t="s">
        <v>3334</v>
      </c>
      <c r="F56" s="353" t="s">
        <v>11626</v>
      </c>
      <c r="G56" s="1384"/>
      <c r="H56" s="353" t="s">
        <v>15091</v>
      </c>
      <c r="I56" s="353"/>
      <c r="J56" s="353"/>
      <c r="K56" s="348" t="s">
        <v>2033</v>
      </c>
      <c r="L56" s="353"/>
      <c r="M56" s="352">
        <f t="shared" si="0"/>
        <v>2</v>
      </c>
      <c r="N56" s="352">
        <f t="shared" si="1"/>
        <v>1</v>
      </c>
      <c r="O56" s="353"/>
      <c r="P56" s="353">
        <v>55</v>
      </c>
      <c r="Q56" s="353"/>
      <c r="R56" s="350"/>
      <c r="S56" s="359"/>
      <c r="T56" s="355"/>
      <c r="U56" s="355"/>
      <c r="V56" s="355"/>
    </row>
    <row r="57" spans="1:22" ht="12.6" customHeight="1" outlineLevel="1">
      <c r="A57" s="376">
        <v>43490</v>
      </c>
      <c r="B57" s="1038">
        <v>43486</v>
      </c>
      <c r="C57" s="932">
        <v>43490</v>
      </c>
      <c r="D57" s="364">
        <v>43490</v>
      </c>
      <c r="E57" s="355" t="s">
        <v>3334</v>
      </c>
      <c r="F57" s="353" t="s">
        <v>12476</v>
      </c>
      <c r="G57" s="1384"/>
      <c r="H57" s="353" t="s">
        <v>15092</v>
      </c>
      <c r="I57" s="353" t="s">
        <v>15093</v>
      </c>
      <c r="J57" s="353"/>
      <c r="K57" s="8" t="s">
        <v>2033</v>
      </c>
      <c r="L57" s="353"/>
      <c r="M57" s="352">
        <f t="shared" si="0"/>
        <v>4</v>
      </c>
      <c r="N57" s="352">
        <f t="shared" si="1"/>
        <v>3</v>
      </c>
      <c r="O57" s="353"/>
      <c r="P57" s="353">
        <v>56</v>
      </c>
      <c r="Q57" s="353"/>
      <c r="R57" s="355"/>
      <c r="S57" s="359"/>
      <c r="T57" s="355"/>
      <c r="U57" s="355"/>
      <c r="V57" s="355"/>
    </row>
    <row r="58" spans="1:22" ht="12.6" customHeight="1" outlineLevel="1">
      <c r="A58" s="376">
        <v>43509</v>
      </c>
      <c r="B58" s="1039">
        <v>43486</v>
      </c>
      <c r="C58" s="1057">
        <v>43509</v>
      </c>
      <c r="D58" s="360">
        <v>43511</v>
      </c>
      <c r="E58" s="355" t="s">
        <v>3335</v>
      </c>
      <c r="F58" s="353" t="s">
        <v>15242</v>
      </c>
      <c r="G58" s="1384"/>
      <c r="H58" s="353" t="s">
        <v>15243</v>
      </c>
      <c r="I58" s="353" t="s">
        <v>15244</v>
      </c>
      <c r="J58" s="353"/>
      <c r="K58" s="348" t="s">
        <v>2039</v>
      </c>
      <c r="L58" s="353"/>
      <c r="M58" s="352">
        <f t="shared" si="0"/>
        <v>23</v>
      </c>
      <c r="N58" s="352">
        <f t="shared" si="1"/>
        <v>16</v>
      </c>
      <c r="O58" s="353"/>
      <c r="P58" s="353">
        <v>57</v>
      </c>
      <c r="Q58" s="353"/>
      <c r="R58" s="350"/>
      <c r="S58" s="359"/>
      <c r="T58" s="355"/>
      <c r="U58" s="355"/>
      <c r="V58" s="355"/>
    </row>
    <row r="59" spans="1:22" ht="12.6" customHeight="1" outlineLevel="1">
      <c r="A59" s="376">
        <v>43490</v>
      </c>
      <c r="B59" s="1038">
        <v>43486</v>
      </c>
      <c r="C59" s="932">
        <v>43493</v>
      </c>
      <c r="D59" s="364">
        <v>43516</v>
      </c>
      <c r="E59" s="355" t="s">
        <v>3334</v>
      </c>
      <c r="F59" s="353" t="s">
        <v>10576</v>
      </c>
      <c r="G59" s="1388" t="s">
        <v>18586</v>
      </c>
      <c r="H59" s="353" t="s">
        <v>15264</v>
      </c>
      <c r="I59" s="353"/>
      <c r="J59" s="353"/>
      <c r="K59" s="8" t="s">
        <v>3001</v>
      </c>
      <c r="L59" s="353"/>
      <c r="M59" s="352">
        <f t="shared" si="0"/>
        <v>4</v>
      </c>
      <c r="N59" s="352">
        <f t="shared" si="1"/>
        <v>3</v>
      </c>
      <c r="O59" s="353"/>
      <c r="P59" s="353">
        <v>58</v>
      </c>
      <c r="Q59" s="353"/>
      <c r="R59" s="350"/>
      <c r="S59" s="359"/>
      <c r="T59" s="355"/>
      <c r="U59" s="355"/>
      <c r="V59" s="355"/>
    </row>
    <row r="60" spans="1:22" ht="12.6" customHeight="1" outlineLevel="1">
      <c r="A60" s="360">
        <v>43516</v>
      </c>
      <c r="B60" s="1039">
        <v>43486</v>
      </c>
      <c r="C60" s="1057">
        <v>43517</v>
      </c>
      <c r="D60" s="360">
        <v>43517</v>
      </c>
      <c r="E60" s="355" t="s">
        <v>3334</v>
      </c>
      <c r="F60" s="353" t="s">
        <v>5584</v>
      </c>
      <c r="G60" s="1388" t="s">
        <v>18587</v>
      </c>
      <c r="H60" s="353" t="s">
        <v>15415</v>
      </c>
      <c r="I60" s="353"/>
      <c r="J60" s="353"/>
      <c r="K60" s="348" t="s">
        <v>2042</v>
      </c>
      <c r="L60" s="353"/>
      <c r="M60" s="352">
        <f t="shared" si="0"/>
        <v>30</v>
      </c>
      <c r="N60" s="352">
        <f t="shared" si="1"/>
        <v>21</v>
      </c>
      <c r="O60" s="353"/>
      <c r="P60" s="353">
        <v>59</v>
      </c>
      <c r="Q60" s="353"/>
      <c r="R60" s="350"/>
      <c r="S60" s="359"/>
      <c r="T60" s="355"/>
      <c r="U60" s="355"/>
      <c r="V60" s="355"/>
    </row>
    <row r="61" spans="1:22" ht="12.6" customHeight="1" outlineLevel="1">
      <c r="A61" s="376">
        <v>43490</v>
      </c>
      <c r="B61" s="1038">
        <v>43487</v>
      </c>
      <c r="C61" s="932">
        <v>43490</v>
      </c>
      <c r="D61" s="364">
        <v>43490</v>
      </c>
      <c r="E61" s="355" t="s">
        <v>3334</v>
      </c>
      <c r="F61" s="353" t="s">
        <v>16026</v>
      </c>
      <c r="G61" s="1384"/>
      <c r="H61" s="353" t="s">
        <v>14956</v>
      </c>
      <c r="I61" s="353"/>
      <c r="J61" s="353"/>
      <c r="K61" s="348" t="s">
        <v>2969</v>
      </c>
      <c r="L61" s="353"/>
      <c r="M61" s="352">
        <f t="shared" si="0"/>
        <v>3</v>
      </c>
      <c r="N61" s="352">
        <f t="shared" si="1"/>
        <v>2</v>
      </c>
      <c r="O61" s="353"/>
      <c r="P61" s="353">
        <v>60</v>
      </c>
      <c r="Q61" s="353"/>
      <c r="R61" s="355"/>
      <c r="S61" s="359"/>
      <c r="T61" s="355"/>
      <c r="U61" s="355"/>
      <c r="V61" s="355"/>
    </row>
    <row r="62" spans="1:22" ht="12.6" customHeight="1" outlineLevel="1">
      <c r="A62" s="376">
        <v>43490</v>
      </c>
      <c r="B62" s="1038">
        <v>43488</v>
      </c>
      <c r="C62" s="932">
        <v>43490</v>
      </c>
      <c r="D62" s="364">
        <v>43518</v>
      </c>
      <c r="E62" s="355" t="s">
        <v>3334</v>
      </c>
      <c r="F62" s="691"/>
      <c r="G62" s="1384" t="s">
        <v>15839</v>
      </c>
      <c r="H62" s="353" t="s">
        <v>15840</v>
      </c>
      <c r="I62" s="353" t="s">
        <v>3660</v>
      </c>
      <c r="J62" s="353"/>
      <c r="K62" s="8" t="s">
        <v>3001</v>
      </c>
      <c r="L62" s="353"/>
      <c r="M62" s="352">
        <f t="shared" si="0"/>
        <v>2</v>
      </c>
      <c r="N62" s="352">
        <f t="shared" si="1"/>
        <v>1</v>
      </c>
      <c r="O62" s="353"/>
      <c r="P62" s="353">
        <v>61</v>
      </c>
      <c r="Q62" s="353"/>
      <c r="R62" s="350"/>
      <c r="S62" s="359"/>
      <c r="T62" s="355"/>
      <c r="U62" s="355"/>
      <c r="V62" s="355"/>
    </row>
    <row r="63" spans="1:22" ht="12.6" customHeight="1" outlineLevel="1">
      <c r="A63" s="376">
        <v>43517</v>
      </c>
      <c r="B63" s="1038">
        <v>43488</v>
      </c>
      <c r="C63" s="932">
        <v>43518</v>
      </c>
      <c r="D63" s="364">
        <v>43518</v>
      </c>
      <c r="E63" s="355" t="s">
        <v>3334</v>
      </c>
      <c r="F63" s="691"/>
      <c r="G63" s="1384" t="s">
        <v>5392</v>
      </c>
      <c r="H63" s="353" t="s">
        <v>15822</v>
      </c>
      <c r="I63" s="353" t="s">
        <v>12620</v>
      </c>
      <c r="J63" s="353"/>
      <c r="K63" s="8" t="s">
        <v>3001</v>
      </c>
      <c r="L63" s="353"/>
      <c r="M63" s="352">
        <f t="shared" si="0"/>
        <v>29</v>
      </c>
      <c r="N63" s="352">
        <f t="shared" si="1"/>
        <v>20</v>
      </c>
      <c r="O63" s="353"/>
      <c r="P63" s="353">
        <v>62</v>
      </c>
      <c r="Q63" s="353"/>
      <c r="R63" s="350"/>
      <c r="S63" s="359"/>
      <c r="T63" s="355"/>
      <c r="U63" s="355"/>
      <c r="V63" s="355"/>
    </row>
    <row r="64" spans="1:22" ht="12.6" customHeight="1" outlineLevel="1">
      <c r="A64" s="376">
        <v>43497</v>
      </c>
      <c r="B64" s="1038">
        <v>43488</v>
      </c>
      <c r="C64" s="932">
        <v>43518</v>
      </c>
      <c r="D64" s="364">
        <v>43518</v>
      </c>
      <c r="E64" s="355" t="s">
        <v>3334</v>
      </c>
      <c r="F64" s="1395" t="s">
        <v>18577</v>
      </c>
      <c r="G64" s="1388" t="s">
        <v>18588</v>
      </c>
      <c r="H64" s="353" t="s">
        <v>15252</v>
      </c>
      <c r="I64" s="353" t="s">
        <v>15253</v>
      </c>
      <c r="J64" s="353"/>
      <c r="K64" s="348" t="s">
        <v>3001</v>
      </c>
      <c r="L64" s="353"/>
      <c r="M64" s="352">
        <f t="shared" si="0"/>
        <v>9</v>
      </c>
      <c r="N64" s="352">
        <f t="shared" si="1"/>
        <v>6</v>
      </c>
      <c r="O64" s="353"/>
      <c r="P64" s="353">
        <v>63</v>
      </c>
      <c r="Q64" s="353"/>
      <c r="R64" s="350"/>
      <c r="S64" s="359"/>
      <c r="T64" s="355"/>
      <c r="U64" s="355"/>
      <c r="V64" s="355"/>
    </row>
    <row r="65" spans="1:22" ht="12.6" customHeight="1" outlineLevel="1">
      <c r="A65" s="715">
        <v>43493</v>
      </c>
      <c r="B65" s="1038">
        <v>43489</v>
      </c>
      <c r="C65" s="932">
        <v>43493</v>
      </c>
      <c r="D65" s="364">
        <v>43493</v>
      </c>
      <c r="E65" s="355" t="s">
        <v>3334</v>
      </c>
      <c r="F65" s="353" t="s">
        <v>18589</v>
      </c>
      <c r="G65" s="1388" t="s">
        <v>18590</v>
      </c>
      <c r="H65" s="353" t="s">
        <v>14793</v>
      </c>
      <c r="I65" s="353" t="s">
        <v>14794</v>
      </c>
      <c r="J65" s="353"/>
      <c r="K65" s="348" t="s">
        <v>2969</v>
      </c>
      <c r="L65" s="353"/>
      <c r="M65" s="352">
        <f t="shared" si="0"/>
        <v>4</v>
      </c>
      <c r="N65" s="352">
        <f t="shared" si="1"/>
        <v>1</v>
      </c>
      <c r="O65" s="353"/>
      <c r="P65" s="353">
        <v>64</v>
      </c>
      <c r="Q65" s="353"/>
      <c r="R65" s="350"/>
      <c r="S65" s="359"/>
      <c r="T65" s="355"/>
      <c r="U65" s="355"/>
      <c r="V65" s="355"/>
    </row>
    <row r="66" spans="1:22" ht="12.6" customHeight="1" outlineLevel="1">
      <c r="A66" s="364">
        <v>43497</v>
      </c>
      <c r="B66" s="1039">
        <v>43489</v>
      </c>
      <c r="C66" s="1057">
        <v>43494</v>
      </c>
      <c r="D66" s="360">
        <v>43494</v>
      </c>
      <c r="E66" s="355" t="s">
        <v>3335</v>
      </c>
      <c r="F66" s="353" t="s">
        <v>12773</v>
      </c>
      <c r="G66" s="1384"/>
      <c r="H66" s="353" t="s">
        <v>14903</v>
      </c>
      <c r="I66" s="353"/>
      <c r="J66" s="353"/>
      <c r="K66" s="348" t="s">
        <v>2042</v>
      </c>
      <c r="L66" s="353"/>
      <c r="M66" s="352">
        <f t="shared" ref="M66:M129" si="2">(A66-B66)</f>
        <v>8</v>
      </c>
      <c r="N66" s="352">
        <f t="shared" ref="N66:N129" si="3">NETWORKDAYS(B66,A66,A66:B66)</f>
        <v>5</v>
      </c>
      <c r="O66" s="353"/>
      <c r="P66" s="353">
        <v>65</v>
      </c>
      <c r="Q66" s="353"/>
      <c r="R66" s="350"/>
      <c r="S66" s="359"/>
      <c r="T66" s="355"/>
      <c r="U66" s="355"/>
      <c r="V66" s="355"/>
    </row>
    <row r="67" spans="1:22" ht="12.6" customHeight="1" outlineLevel="1">
      <c r="A67" s="376">
        <v>43496</v>
      </c>
      <c r="B67" s="1038">
        <v>43489</v>
      </c>
      <c r="C67" s="932">
        <v>43519</v>
      </c>
      <c r="D67" s="364">
        <v>43519</v>
      </c>
      <c r="E67" s="355" t="s">
        <v>3334</v>
      </c>
      <c r="F67" s="353" t="s">
        <v>18591</v>
      </c>
      <c r="G67" s="1388" t="s">
        <v>18592</v>
      </c>
      <c r="H67" s="353" t="s">
        <v>15315</v>
      </c>
      <c r="I67" s="353"/>
      <c r="J67" s="353"/>
      <c r="K67" s="348" t="s">
        <v>3001</v>
      </c>
      <c r="L67" s="353"/>
      <c r="M67" s="352">
        <f t="shared" si="2"/>
        <v>7</v>
      </c>
      <c r="N67" s="352">
        <f t="shared" si="3"/>
        <v>4</v>
      </c>
      <c r="O67" s="353"/>
      <c r="P67" s="353">
        <v>66</v>
      </c>
      <c r="Q67" s="353"/>
      <c r="R67" s="350"/>
      <c r="S67" s="359"/>
      <c r="T67" s="355"/>
      <c r="U67" s="355"/>
      <c r="V67" s="355"/>
    </row>
    <row r="68" spans="1:22" ht="12.6" customHeight="1" outlineLevel="1">
      <c r="A68" s="715">
        <v>43500</v>
      </c>
      <c r="B68" s="1038">
        <v>43489</v>
      </c>
      <c r="C68" s="932">
        <v>43519</v>
      </c>
      <c r="D68" s="364">
        <v>43519</v>
      </c>
      <c r="E68" s="355" t="s">
        <v>3334</v>
      </c>
      <c r="F68" s="353" t="s">
        <v>18593</v>
      </c>
      <c r="G68" s="1388" t="s">
        <v>4494</v>
      </c>
      <c r="H68" s="353" t="s">
        <v>15325</v>
      </c>
      <c r="I68" s="353" t="s">
        <v>15326</v>
      </c>
      <c r="J68" s="353"/>
      <c r="K68" s="348" t="s">
        <v>3001</v>
      </c>
      <c r="L68" s="353"/>
      <c r="M68" s="352">
        <f t="shared" si="2"/>
        <v>11</v>
      </c>
      <c r="N68" s="352">
        <f t="shared" si="3"/>
        <v>6</v>
      </c>
      <c r="O68" s="353"/>
      <c r="P68" s="353">
        <v>67</v>
      </c>
      <c r="Q68" s="353"/>
      <c r="R68" s="350"/>
      <c r="S68" s="359"/>
      <c r="T68" s="355"/>
      <c r="U68" s="355"/>
      <c r="V68" s="355"/>
    </row>
    <row r="69" spans="1:22" ht="12.6" customHeight="1" outlineLevel="1">
      <c r="A69" s="715">
        <v>43500</v>
      </c>
      <c r="B69" s="1038">
        <v>43489</v>
      </c>
      <c r="C69" s="932">
        <v>43519</v>
      </c>
      <c r="D69" s="364">
        <v>43519</v>
      </c>
      <c r="E69" s="355" t="s">
        <v>3334</v>
      </c>
      <c r="F69" s="353" t="s">
        <v>18593</v>
      </c>
      <c r="G69" s="1388" t="s">
        <v>18594</v>
      </c>
      <c r="H69" s="353" t="s">
        <v>15328</v>
      </c>
      <c r="I69" s="353"/>
      <c r="J69" s="353"/>
      <c r="K69" s="348" t="s">
        <v>3001</v>
      </c>
      <c r="L69" s="353"/>
      <c r="M69" s="352">
        <f t="shared" si="2"/>
        <v>11</v>
      </c>
      <c r="N69" s="352">
        <f t="shared" si="3"/>
        <v>6</v>
      </c>
      <c r="O69" s="353"/>
      <c r="P69" s="353">
        <v>68</v>
      </c>
      <c r="Q69" s="353"/>
      <c r="R69" s="350"/>
      <c r="S69" s="359"/>
      <c r="T69" s="355"/>
      <c r="U69" s="355"/>
      <c r="V69" s="355"/>
    </row>
    <row r="70" spans="1:22" ht="12.6" customHeight="1" outlineLevel="1">
      <c r="A70" s="360">
        <v>43518</v>
      </c>
      <c r="B70" s="1039">
        <v>43489</v>
      </c>
      <c r="C70" s="1057">
        <v>43521</v>
      </c>
      <c r="D70" s="360">
        <v>43521</v>
      </c>
      <c r="E70" s="355" t="s">
        <v>3334</v>
      </c>
      <c r="F70" s="353" t="s">
        <v>15400</v>
      </c>
      <c r="G70" s="1384"/>
      <c r="H70" s="353" t="s">
        <v>15401</v>
      </c>
      <c r="I70" s="353"/>
      <c r="J70" s="353"/>
      <c r="K70" s="348" t="s">
        <v>2042</v>
      </c>
      <c r="L70" s="353"/>
      <c r="M70" s="352">
        <f t="shared" si="2"/>
        <v>29</v>
      </c>
      <c r="N70" s="352">
        <f t="shared" si="3"/>
        <v>20</v>
      </c>
      <c r="O70" s="353"/>
      <c r="P70" s="353">
        <v>69</v>
      </c>
      <c r="Q70" s="353"/>
      <c r="R70" s="350"/>
      <c r="S70" s="359"/>
      <c r="T70" s="355"/>
      <c r="U70" s="355"/>
      <c r="V70" s="355"/>
    </row>
    <row r="71" spans="1:22" ht="12.6" customHeight="1" outlineLevel="1">
      <c r="A71" s="364">
        <v>43504</v>
      </c>
      <c r="B71" s="1039">
        <v>43489</v>
      </c>
      <c r="C71" s="1057">
        <v>43496</v>
      </c>
      <c r="D71" s="360">
        <v>43521</v>
      </c>
      <c r="E71" s="355" t="s">
        <v>3334</v>
      </c>
      <c r="F71" s="353" t="s">
        <v>5584</v>
      </c>
      <c r="G71" s="1388" t="s">
        <v>18595</v>
      </c>
      <c r="H71" s="353" t="s">
        <v>15417</v>
      </c>
      <c r="I71" s="353"/>
      <c r="J71" s="353"/>
      <c r="K71" s="348" t="s">
        <v>2042</v>
      </c>
      <c r="L71" s="353"/>
      <c r="M71" s="352">
        <f t="shared" si="2"/>
        <v>15</v>
      </c>
      <c r="N71" s="352">
        <f t="shared" si="3"/>
        <v>10</v>
      </c>
      <c r="O71" s="353"/>
      <c r="P71" s="353">
        <v>70</v>
      </c>
      <c r="Q71" s="353"/>
      <c r="R71" s="350"/>
      <c r="S71" s="359"/>
      <c r="T71" s="355"/>
      <c r="U71" s="355"/>
      <c r="V71" s="355"/>
    </row>
    <row r="72" spans="1:22" ht="12.6" customHeight="1" outlineLevel="1">
      <c r="A72" s="376">
        <v>43503</v>
      </c>
      <c r="B72" s="1038">
        <v>43490</v>
      </c>
      <c r="C72" s="932">
        <v>43495</v>
      </c>
      <c r="D72" s="364">
        <v>43521</v>
      </c>
      <c r="E72" s="355" t="s">
        <v>3334</v>
      </c>
      <c r="F72" s="353" t="s">
        <v>18596</v>
      </c>
      <c r="G72" s="1388" t="s">
        <v>18597</v>
      </c>
      <c r="H72" s="353" t="s">
        <v>15411</v>
      </c>
      <c r="I72" s="353" t="s">
        <v>3660</v>
      </c>
      <c r="J72" s="353"/>
      <c r="K72" s="348" t="s">
        <v>2039</v>
      </c>
      <c r="L72" s="353"/>
      <c r="M72" s="352">
        <f t="shared" si="2"/>
        <v>13</v>
      </c>
      <c r="N72" s="352">
        <f t="shared" si="3"/>
        <v>8</v>
      </c>
      <c r="O72" s="353"/>
      <c r="P72" s="353">
        <v>71</v>
      </c>
      <c r="Q72" s="353"/>
      <c r="R72" s="355"/>
      <c r="S72" s="359"/>
      <c r="T72" s="355"/>
      <c r="U72" s="355"/>
      <c r="V72" s="355"/>
    </row>
    <row r="73" spans="1:22" ht="12.6" customHeight="1" outlineLevel="1">
      <c r="A73" s="360">
        <v>43518</v>
      </c>
      <c r="B73" s="1039">
        <v>43490</v>
      </c>
      <c r="C73" s="1057">
        <v>43521</v>
      </c>
      <c r="D73" s="360">
        <v>43521</v>
      </c>
      <c r="E73" s="355" t="s">
        <v>3335</v>
      </c>
      <c r="F73" s="353" t="s">
        <v>18598</v>
      </c>
      <c r="G73" s="1384"/>
      <c r="H73" s="353" t="s">
        <v>14851</v>
      </c>
      <c r="I73" s="353" t="s">
        <v>12620</v>
      </c>
      <c r="J73" s="353"/>
      <c r="K73" s="348" t="s">
        <v>2042</v>
      </c>
      <c r="L73" s="353"/>
      <c r="M73" s="352">
        <f t="shared" si="2"/>
        <v>28</v>
      </c>
      <c r="N73" s="352">
        <f t="shared" si="3"/>
        <v>19</v>
      </c>
      <c r="O73" s="353"/>
      <c r="P73" s="353">
        <v>72</v>
      </c>
      <c r="Q73" s="353"/>
      <c r="R73" s="350"/>
      <c r="S73" s="359"/>
      <c r="T73" s="355"/>
      <c r="U73" s="355"/>
      <c r="V73" s="355"/>
    </row>
    <row r="74" spans="1:22" ht="12.6" customHeight="1" outlineLevel="1">
      <c r="A74" s="376">
        <v>43494</v>
      </c>
      <c r="B74" s="1038">
        <v>43490</v>
      </c>
      <c r="C74" s="932">
        <v>43494</v>
      </c>
      <c r="D74" s="364">
        <v>43520</v>
      </c>
      <c r="E74" s="355" t="s">
        <v>3334</v>
      </c>
      <c r="F74" s="691"/>
      <c r="G74" s="1384" t="s">
        <v>15873</v>
      </c>
      <c r="H74" s="353" t="s">
        <v>15874</v>
      </c>
      <c r="I74" s="353"/>
      <c r="J74" s="353"/>
      <c r="K74" s="348" t="s">
        <v>3001</v>
      </c>
      <c r="L74" s="353"/>
      <c r="M74" s="352">
        <f t="shared" si="2"/>
        <v>4</v>
      </c>
      <c r="N74" s="352">
        <f t="shared" si="3"/>
        <v>1</v>
      </c>
      <c r="O74" s="353"/>
      <c r="P74" s="353">
        <v>73</v>
      </c>
      <c r="Q74" s="353"/>
      <c r="R74" s="350"/>
      <c r="S74" s="359"/>
      <c r="T74" s="355"/>
      <c r="U74" s="355"/>
      <c r="V74" s="355"/>
    </row>
    <row r="75" spans="1:22" ht="12.6" customHeight="1" outlineLevel="1">
      <c r="A75" s="364">
        <v>43497</v>
      </c>
      <c r="B75" s="1039">
        <v>43490</v>
      </c>
      <c r="C75" s="1057">
        <v>43495</v>
      </c>
      <c r="D75" s="360">
        <v>43495</v>
      </c>
      <c r="E75" s="355" t="s">
        <v>3334</v>
      </c>
      <c r="F75" s="353" t="s">
        <v>17509</v>
      </c>
      <c r="G75" s="1388" t="s">
        <v>18599</v>
      </c>
      <c r="H75" s="353" t="s">
        <v>15341</v>
      </c>
      <c r="I75" s="353" t="s">
        <v>12424</v>
      </c>
      <c r="J75" s="353"/>
      <c r="K75" s="348" t="s">
        <v>2042</v>
      </c>
      <c r="L75" s="353"/>
      <c r="M75" s="352">
        <f t="shared" si="2"/>
        <v>7</v>
      </c>
      <c r="N75" s="352">
        <f t="shared" si="3"/>
        <v>4</v>
      </c>
      <c r="O75" s="353"/>
      <c r="P75" s="353">
        <v>74</v>
      </c>
      <c r="Q75" s="353"/>
      <c r="R75" s="350"/>
      <c r="S75" s="359"/>
      <c r="T75" s="355"/>
      <c r="U75" s="355"/>
      <c r="V75" s="355"/>
    </row>
    <row r="76" spans="1:22" ht="12.6" customHeight="1" outlineLevel="1">
      <c r="A76" s="376">
        <v>43517</v>
      </c>
      <c r="B76" s="1038">
        <v>43490</v>
      </c>
      <c r="C76" s="932">
        <v>43520</v>
      </c>
      <c r="D76" s="364">
        <v>43520</v>
      </c>
      <c r="E76" s="355" t="s">
        <v>3334</v>
      </c>
      <c r="F76" s="353" t="s">
        <v>18580</v>
      </c>
      <c r="G76" s="1384" t="s">
        <v>18600</v>
      </c>
      <c r="H76" s="353" t="s">
        <v>15303</v>
      </c>
      <c r="I76" s="353" t="s">
        <v>12637</v>
      </c>
      <c r="J76" s="353"/>
      <c r="K76" s="348" t="s">
        <v>3001</v>
      </c>
      <c r="L76" s="353"/>
      <c r="M76" s="352">
        <f t="shared" si="2"/>
        <v>27</v>
      </c>
      <c r="N76" s="352">
        <f t="shared" si="3"/>
        <v>18</v>
      </c>
      <c r="O76" s="353"/>
      <c r="P76" s="353">
        <v>75</v>
      </c>
      <c r="Q76" s="353"/>
      <c r="R76" s="350"/>
      <c r="S76" s="359"/>
      <c r="T76" s="355"/>
      <c r="U76" s="355"/>
      <c r="V76" s="355"/>
    </row>
    <row r="77" spans="1:22" ht="12.6" customHeight="1" outlineLevel="1">
      <c r="A77" s="376">
        <v>43503</v>
      </c>
      <c r="B77" s="1038">
        <v>43493</v>
      </c>
      <c r="C77" s="932">
        <v>43508</v>
      </c>
      <c r="D77" s="364">
        <v>43508</v>
      </c>
      <c r="E77" s="355" t="s">
        <v>3334</v>
      </c>
      <c r="F77" s="353" t="s">
        <v>3613</v>
      </c>
      <c r="G77" s="1384"/>
      <c r="H77" s="353" t="s">
        <v>14966</v>
      </c>
      <c r="I77" s="353" t="s">
        <v>3573</v>
      </c>
      <c r="J77" s="353"/>
      <c r="K77" s="348" t="s">
        <v>2033</v>
      </c>
      <c r="L77" s="353"/>
      <c r="M77" s="352">
        <f t="shared" si="2"/>
        <v>10</v>
      </c>
      <c r="N77" s="352">
        <f t="shared" si="3"/>
        <v>7</v>
      </c>
      <c r="O77" s="353"/>
      <c r="P77" s="353">
        <v>76</v>
      </c>
      <c r="Q77" s="353"/>
      <c r="R77" s="350"/>
      <c r="S77" s="359"/>
      <c r="T77" s="355"/>
      <c r="U77" s="355"/>
      <c r="V77" s="355"/>
    </row>
    <row r="78" spans="1:22" ht="12.6" customHeight="1" outlineLevel="1">
      <c r="A78" s="712">
        <v>43525</v>
      </c>
      <c r="B78" s="1039">
        <v>43493</v>
      </c>
      <c r="C78" s="1057">
        <v>43523</v>
      </c>
      <c r="D78" s="712">
        <v>43525</v>
      </c>
      <c r="E78" s="355" t="s">
        <v>3334</v>
      </c>
      <c r="F78" s="353" t="s">
        <v>18601</v>
      </c>
      <c r="G78" s="1388" t="s">
        <v>18602</v>
      </c>
      <c r="H78" s="353" t="s">
        <v>14851</v>
      </c>
      <c r="I78" s="353" t="s">
        <v>12424</v>
      </c>
      <c r="J78" s="353"/>
      <c r="K78" s="348" t="s">
        <v>2042</v>
      </c>
      <c r="L78" s="353"/>
      <c r="M78" s="352">
        <f t="shared" si="2"/>
        <v>32</v>
      </c>
      <c r="N78" s="352">
        <f t="shared" si="3"/>
        <v>23</v>
      </c>
      <c r="O78" s="353"/>
      <c r="P78" s="353">
        <v>77</v>
      </c>
      <c r="Q78" s="353"/>
      <c r="R78" s="350"/>
      <c r="S78" s="359"/>
      <c r="T78" s="355"/>
      <c r="U78" s="355"/>
      <c r="V78" s="355"/>
    </row>
    <row r="79" spans="1:22" ht="12.6" customHeight="1" outlineLevel="1">
      <c r="A79" s="376">
        <v>43500</v>
      </c>
      <c r="B79" s="1038">
        <v>43493</v>
      </c>
      <c r="C79" s="932">
        <v>43497</v>
      </c>
      <c r="D79" s="364">
        <v>43497</v>
      </c>
      <c r="E79" s="355" t="s">
        <v>3335</v>
      </c>
      <c r="F79" s="353" t="s">
        <v>15342</v>
      </c>
      <c r="G79" s="1384"/>
      <c r="H79" s="353" t="s">
        <v>15343</v>
      </c>
      <c r="I79" s="353"/>
      <c r="J79" s="353" t="s">
        <v>2888</v>
      </c>
      <c r="K79" s="348" t="s">
        <v>2033</v>
      </c>
      <c r="L79" s="353"/>
      <c r="M79" s="352">
        <f t="shared" si="2"/>
        <v>7</v>
      </c>
      <c r="N79" s="352">
        <f t="shared" si="3"/>
        <v>4</v>
      </c>
      <c r="O79" s="353"/>
      <c r="P79" s="353">
        <v>78</v>
      </c>
      <c r="Q79" s="353"/>
      <c r="R79" s="355"/>
      <c r="S79" s="359"/>
      <c r="T79" s="355"/>
      <c r="U79" s="355"/>
      <c r="V79" s="355"/>
    </row>
    <row r="80" spans="1:22" ht="12.6" customHeight="1" outlineLevel="1">
      <c r="A80" s="376">
        <v>43500</v>
      </c>
      <c r="B80" s="1038">
        <v>43493</v>
      </c>
      <c r="C80" s="932">
        <v>43497</v>
      </c>
      <c r="D80" s="364">
        <v>43497</v>
      </c>
      <c r="E80" s="355" t="s">
        <v>3334</v>
      </c>
      <c r="F80" s="1386" t="s">
        <v>18603</v>
      </c>
      <c r="G80" s="1388" t="s">
        <v>18604</v>
      </c>
      <c r="H80" s="353" t="s">
        <v>15772</v>
      </c>
      <c r="I80" s="353"/>
      <c r="J80" s="353" t="s">
        <v>2888</v>
      </c>
      <c r="K80" s="348" t="s">
        <v>2033</v>
      </c>
      <c r="L80" s="353"/>
      <c r="M80" s="352">
        <f t="shared" si="2"/>
        <v>7</v>
      </c>
      <c r="N80" s="352">
        <f t="shared" si="3"/>
        <v>4</v>
      </c>
      <c r="O80" s="353"/>
      <c r="P80" s="353">
        <v>79</v>
      </c>
      <c r="Q80" s="353"/>
      <c r="R80" s="355"/>
      <c r="S80" s="359"/>
      <c r="T80" s="355"/>
      <c r="U80" s="355"/>
      <c r="V80" s="355"/>
    </row>
    <row r="81" spans="1:33" ht="12.6" customHeight="1" outlineLevel="1">
      <c r="A81" s="376">
        <v>43500</v>
      </c>
      <c r="B81" s="1038">
        <v>43494</v>
      </c>
      <c r="C81" s="932">
        <v>43500</v>
      </c>
      <c r="D81" s="364">
        <v>43502</v>
      </c>
      <c r="E81" s="355" t="s">
        <v>3335</v>
      </c>
      <c r="F81" s="353" t="s">
        <v>15342</v>
      </c>
      <c r="G81" s="1384"/>
      <c r="H81" s="353" t="s">
        <v>15344</v>
      </c>
      <c r="I81" s="353" t="s">
        <v>3660</v>
      </c>
      <c r="J81" s="353"/>
      <c r="K81" s="348" t="s">
        <v>2039</v>
      </c>
      <c r="L81" s="353"/>
      <c r="M81" s="352">
        <f t="shared" si="2"/>
        <v>6</v>
      </c>
      <c r="N81" s="352">
        <f t="shared" si="3"/>
        <v>3</v>
      </c>
      <c r="O81" s="353"/>
      <c r="P81" s="353">
        <v>80</v>
      </c>
      <c r="Q81" s="353"/>
      <c r="R81" s="355"/>
      <c r="S81" s="359"/>
      <c r="T81" s="355"/>
      <c r="U81" s="355"/>
      <c r="V81" s="355"/>
      <c r="W81" s="355"/>
      <c r="X81" s="355"/>
      <c r="Y81" s="355"/>
      <c r="Z81" s="355"/>
      <c r="AA81" s="355"/>
      <c r="AB81" s="355"/>
      <c r="AC81" s="355"/>
      <c r="AD81" s="355"/>
      <c r="AE81" s="355"/>
      <c r="AF81" s="355"/>
      <c r="AG81" s="359"/>
    </row>
    <row r="82" spans="1:33" ht="12.6" customHeight="1" outlineLevel="1">
      <c r="A82" s="376">
        <v>43495</v>
      </c>
      <c r="B82" s="1038">
        <v>43494</v>
      </c>
      <c r="C82" s="932">
        <v>43497</v>
      </c>
      <c r="D82" s="364">
        <v>43497</v>
      </c>
      <c r="E82" s="355" t="s">
        <v>3334</v>
      </c>
      <c r="F82" s="353" t="s">
        <v>8646</v>
      </c>
      <c r="G82" s="1388" t="s">
        <v>18605</v>
      </c>
      <c r="H82" s="353" t="s">
        <v>15435</v>
      </c>
      <c r="I82" s="353"/>
      <c r="J82" s="353" t="s">
        <v>2888</v>
      </c>
      <c r="K82" s="348" t="s">
        <v>2033</v>
      </c>
      <c r="L82" s="353"/>
      <c r="M82" s="352">
        <f t="shared" si="2"/>
        <v>1</v>
      </c>
      <c r="N82" s="352">
        <f t="shared" si="3"/>
        <v>0</v>
      </c>
      <c r="O82" s="353"/>
      <c r="P82" s="353">
        <v>81</v>
      </c>
      <c r="Q82" s="353"/>
      <c r="R82" s="355"/>
      <c r="S82" s="359"/>
      <c r="T82" s="355"/>
      <c r="U82" s="355"/>
      <c r="V82" s="355"/>
      <c r="W82" s="355"/>
      <c r="X82" s="355"/>
      <c r="Y82" s="355"/>
      <c r="Z82" s="355"/>
      <c r="AA82" s="355"/>
      <c r="AB82" s="355"/>
      <c r="AC82" s="355"/>
      <c r="AD82" s="355"/>
      <c r="AE82" s="355"/>
      <c r="AF82" s="355"/>
      <c r="AG82" s="359"/>
    </row>
    <row r="83" spans="1:33" ht="12.6" customHeight="1" outlineLevel="1">
      <c r="A83" s="376">
        <v>43523</v>
      </c>
      <c r="B83" s="1038">
        <v>43494</v>
      </c>
      <c r="C83" s="932">
        <v>43524</v>
      </c>
      <c r="D83" s="364">
        <v>43524</v>
      </c>
      <c r="E83" s="355" t="s">
        <v>3334</v>
      </c>
      <c r="F83" s="353" t="s">
        <v>18606</v>
      </c>
      <c r="G83" s="1388" t="s">
        <v>18607</v>
      </c>
      <c r="H83" s="353" t="s">
        <v>15197</v>
      </c>
      <c r="I83" s="353" t="s">
        <v>12502</v>
      </c>
      <c r="J83" s="353"/>
      <c r="K83" s="348" t="s">
        <v>3001</v>
      </c>
      <c r="L83" s="353"/>
      <c r="M83" s="352">
        <f t="shared" si="2"/>
        <v>29</v>
      </c>
      <c r="N83" s="352">
        <f t="shared" si="3"/>
        <v>20</v>
      </c>
      <c r="O83" s="353"/>
      <c r="P83" s="353">
        <v>82</v>
      </c>
      <c r="Q83" s="353"/>
      <c r="R83" s="350"/>
      <c r="S83" s="359"/>
      <c r="T83" s="355"/>
      <c r="U83" s="355"/>
      <c r="V83" s="355"/>
      <c r="W83" s="355"/>
      <c r="X83" s="355"/>
      <c r="Y83" s="355"/>
      <c r="Z83" s="355"/>
      <c r="AA83" s="355"/>
      <c r="AB83" s="355"/>
      <c r="AC83" s="355"/>
      <c r="AD83" s="355"/>
      <c r="AE83" s="355"/>
      <c r="AF83" s="355"/>
      <c r="AG83" s="359"/>
    </row>
    <row r="84" spans="1:33" ht="12.6" customHeight="1" outlineLevel="1">
      <c r="A84" s="1389">
        <v>43503</v>
      </c>
      <c r="B84" s="1038">
        <v>43494</v>
      </c>
      <c r="C84" s="932">
        <v>43508</v>
      </c>
      <c r="D84" s="364">
        <v>43509</v>
      </c>
      <c r="E84" s="355" t="s">
        <v>3334</v>
      </c>
      <c r="F84" s="353" t="s">
        <v>15533</v>
      </c>
      <c r="G84" s="1384"/>
      <c r="H84" s="353" t="s">
        <v>15535</v>
      </c>
      <c r="I84" s="353"/>
      <c r="J84" s="353"/>
      <c r="K84" s="348" t="s">
        <v>2039</v>
      </c>
      <c r="L84" s="353"/>
      <c r="M84" s="352">
        <f t="shared" si="2"/>
        <v>9</v>
      </c>
      <c r="N84" s="352">
        <f t="shared" si="3"/>
        <v>6</v>
      </c>
      <c r="O84" s="353"/>
      <c r="P84" s="353">
        <v>83</v>
      </c>
      <c r="Q84" s="353"/>
      <c r="R84" s="355"/>
      <c r="S84" s="359"/>
      <c r="T84" s="355"/>
      <c r="U84" s="355"/>
      <c r="V84" s="355"/>
      <c r="W84" s="355"/>
      <c r="X84" s="355"/>
      <c r="Y84" s="355"/>
      <c r="Z84" s="355"/>
      <c r="AA84" s="355"/>
      <c r="AB84" s="355"/>
      <c r="AC84" s="355"/>
      <c r="AD84" s="355"/>
      <c r="AE84" s="355"/>
      <c r="AF84" s="355"/>
      <c r="AG84" s="359"/>
    </row>
    <row r="85" spans="1:33" ht="12.6" customHeight="1" outlineLevel="1">
      <c r="A85" s="360">
        <v>43524</v>
      </c>
      <c r="B85" s="1039">
        <v>43495</v>
      </c>
      <c r="C85" s="1057">
        <v>43524</v>
      </c>
      <c r="D85" s="360">
        <v>43524</v>
      </c>
      <c r="E85" s="355" t="s">
        <v>3334</v>
      </c>
      <c r="F85" s="691"/>
      <c r="G85" s="1384" t="s">
        <v>15805</v>
      </c>
      <c r="H85" s="353" t="s">
        <v>15806</v>
      </c>
      <c r="I85" s="353" t="s">
        <v>15807</v>
      </c>
      <c r="J85" s="353"/>
      <c r="K85" s="348" t="s">
        <v>2042</v>
      </c>
      <c r="L85" s="353"/>
      <c r="M85" s="352">
        <f t="shared" si="2"/>
        <v>29</v>
      </c>
      <c r="N85" s="352">
        <f t="shared" si="3"/>
        <v>20</v>
      </c>
      <c r="O85" s="353"/>
      <c r="P85" s="353">
        <v>84</v>
      </c>
      <c r="Q85" s="353"/>
      <c r="R85" s="350"/>
      <c r="S85" s="359"/>
      <c r="T85" s="355"/>
      <c r="U85" s="355"/>
      <c r="V85" s="355"/>
      <c r="W85" s="355"/>
      <c r="X85" s="349"/>
      <c r="Y85" s="355"/>
      <c r="Z85" s="355"/>
      <c r="AA85" s="355"/>
      <c r="AB85" s="355"/>
      <c r="AC85" s="355"/>
      <c r="AD85" s="355"/>
      <c r="AE85" s="355"/>
      <c r="AF85" s="355"/>
      <c r="AG85" s="359"/>
    </row>
    <row r="86" spans="1:33" ht="12.6" customHeight="1" outlineLevel="1">
      <c r="A86" s="376">
        <v>43511</v>
      </c>
      <c r="B86" s="1038">
        <v>43495</v>
      </c>
      <c r="C86" s="932">
        <v>43526</v>
      </c>
      <c r="D86" s="364">
        <v>43526</v>
      </c>
      <c r="E86" s="355" t="s">
        <v>3334</v>
      </c>
      <c r="F86" s="353" t="s">
        <v>18608</v>
      </c>
      <c r="G86" s="1388" t="s">
        <v>18609</v>
      </c>
      <c r="H86" s="353" t="s">
        <v>15700</v>
      </c>
      <c r="I86" s="353" t="s">
        <v>3660</v>
      </c>
      <c r="J86" s="353"/>
      <c r="K86" s="348" t="s">
        <v>2033</v>
      </c>
      <c r="L86" s="353"/>
      <c r="M86" s="352">
        <f t="shared" si="2"/>
        <v>16</v>
      </c>
      <c r="N86" s="352">
        <f t="shared" si="3"/>
        <v>11</v>
      </c>
      <c r="O86" s="353"/>
      <c r="P86" s="353">
        <v>85</v>
      </c>
      <c r="Q86" s="353"/>
      <c r="R86" s="355"/>
      <c r="S86" s="359"/>
      <c r="T86" s="355"/>
      <c r="U86" s="355"/>
      <c r="V86" s="355"/>
      <c r="W86" s="355"/>
      <c r="X86" s="355"/>
      <c r="Y86" s="355"/>
      <c r="Z86" s="355"/>
      <c r="AA86" s="355"/>
      <c r="AB86" s="355"/>
      <c r="AC86" s="355"/>
      <c r="AD86" s="355"/>
      <c r="AE86" s="355"/>
      <c r="AF86" s="355"/>
      <c r="AG86" s="359"/>
    </row>
    <row r="87" spans="1:33" ht="12.6" customHeight="1" outlineLevel="1">
      <c r="A87" s="376">
        <v>43515</v>
      </c>
      <c r="B87" s="1038">
        <v>43496</v>
      </c>
      <c r="C87" s="932">
        <v>43526</v>
      </c>
      <c r="D87" s="932">
        <v>43526</v>
      </c>
      <c r="E87" s="349" t="s">
        <v>3334</v>
      </c>
      <c r="F87" s="733" t="s">
        <v>3470</v>
      </c>
      <c r="G87" s="1388" t="s">
        <v>18610</v>
      </c>
      <c r="H87" s="424" t="s">
        <v>14871</v>
      </c>
      <c r="I87" s="424" t="s">
        <v>14872</v>
      </c>
      <c r="J87" s="424"/>
      <c r="K87" s="589" t="s">
        <v>2034</v>
      </c>
      <c r="L87" s="353"/>
      <c r="M87" s="352">
        <f t="shared" si="2"/>
        <v>19</v>
      </c>
      <c r="N87" s="352">
        <f t="shared" si="3"/>
        <v>12</v>
      </c>
      <c r="O87" s="353"/>
      <c r="P87" s="353">
        <v>86</v>
      </c>
      <c r="Q87" s="353"/>
      <c r="R87" s="350"/>
      <c r="S87" s="359"/>
      <c r="T87" s="355"/>
      <c r="U87" s="355"/>
      <c r="V87" s="355"/>
      <c r="W87" s="355"/>
      <c r="X87" s="349"/>
      <c r="Y87" s="355"/>
      <c r="Z87" s="355"/>
      <c r="AA87" s="355"/>
      <c r="AB87" s="355"/>
      <c r="AC87" s="355"/>
      <c r="AD87" s="355"/>
      <c r="AE87" s="355"/>
      <c r="AF87" s="355"/>
      <c r="AG87" s="359"/>
    </row>
    <row r="88" spans="1:33" ht="12.6" customHeight="1" outlineLevel="1">
      <c r="A88" s="376">
        <v>43523</v>
      </c>
      <c r="B88" s="1038">
        <v>43496</v>
      </c>
      <c r="C88" s="932">
        <v>43526</v>
      </c>
      <c r="D88" s="364">
        <v>43526</v>
      </c>
      <c r="E88" s="355" t="s">
        <v>3334</v>
      </c>
      <c r="F88" s="353" t="s">
        <v>18593</v>
      </c>
      <c r="G88" s="1388" t="s">
        <v>4494</v>
      </c>
      <c r="H88" s="353" t="s">
        <v>15324</v>
      </c>
      <c r="I88" s="353" t="s">
        <v>12502</v>
      </c>
      <c r="J88" s="353"/>
      <c r="K88" s="348" t="s">
        <v>2034</v>
      </c>
      <c r="L88" s="353"/>
      <c r="M88" s="352">
        <f t="shared" si="2"/>
        <v>27</v>
      </c>
      <c r="N88" s="352">
        <f t="shared" si="3"/>
        <v>18</v>
      </c>
      <c r="O88" s="353"/>
      <c r="P88" s="353">
        <v>87</v>
      </c>
      <c r="Q88" s="353"/>
      <c r="R88" s="355"/>
      <c r="S88" s="359"/>
      <c r="T88" s="355"/>
      <c r="U88" s="355"/>
      <c r="V88" s="355"/>
      <c r="W88" s="355"/>
      <c r="X88" s="355"/>
      <c r="Y88" s="355"/>
      <c r="Z88" s="355"/>
      <c r="AA88" s="355"/>
      <c r="AB88" s="355"/>
      <c r="AC88" s="355"/>
      <c r="AD88" s="355"/>
      <c r="AE88" s="355"/>
      <c r="AF88" s="355"/>
      <c r="AG88" s="359"/>
    </row>
    <row r="89" spans="1:33" ht="12.6" customHeight="1" outlineLevel="1">
      <c r="A89" s="715">
        <v>43503</v>
      </c>
      <c r="B89" s="1038">
        <v>43496</v>
      </c>
      <c r="C89" s="932">
        <v>43501</v>
      </c>
      <c r="D89" s="364">
        <v>43526</v>
      </c>
      <c r="E89" s="355" t="s">
        <v>3334</v>
      </c>
      <c r="F89" s="353" t="s">
        <v>2548</v>
      </c>
      <c r="G89" s="1388" t="s">
        <v>18611</v>
      </c>
      <c r="H89" s="353" t="s">
        <v>15560</v>
      </c>
      <c r="I89" s="353" t="s">
        <v>15561</v>
      </c>
      <c r="J89" s="353"/>
      <c r="K89" s="348" t="s">
        <v>3001</v>
      </c>
      <c r="L89" s="353"/>
      <c r="M89" s="352">
        <f t="shared" si="2"/>
        <v>7</v>
      </c>
      <c r="N89" s="352">
        <f t="shared" si="3"/>
        <v>4</v>
      </c>
      <c r="O89" s="353"/>
      <c r="P89" s="353">
        <v>88</v>
      </c>
      <c r="Q89" s="353"/>
      <c r="R89" s="350"/>
      <c r="S89" s="359"/>
      <c r="T89" s="355"/>
      <c r="U89" s="355"/>
      <c r="V89" s="355"/>
      <c r="W89" s="355"/>
      <c r="X89" s="355"/>
      <c r="Y89" s="355"/>
      <c r="Z89" s="355"/>
      <c r="AA89" s="355"/>
      <c r="AB89" s="355"/>
      <c r="AC89" s="355"/>
      <c r="AD89" s="355"/>
      <c r="AE89" s="355"/>
      <c r="AF89" s="355"/>
      <c r="AG89" s="359"/>
    </row>
    <row r="90" spans="1:33" ht="12.6" customHeight="1" outlineLevel="1">
      <c r="A90" s="376">
        <v>43521</v>
      </c>
      <c r="B90" s="1038">
        <v>43496</v>
      </c>
      <c r="C90" s="932">
        <v>43527</v>
      </c>
      <c r="D90" s="364">
        <v>43527</v>
      </c>
      <c r="E90" s="355" t="s">
        <v>3334</v>
      </c>
      <c r="F90" s="353" t="s">
        <v>18612</v>
      </c>
      <c r="G90" s="1388" t="s">
        <v>4208</v>
      </c>
      <c r="H90" s="353" t="s">
        <v>15590</v>
      </c>
      <c r="I90" s="353" t="s">
        <v>3660</v>
      </c>
      <c r="J90" s="353"/>
      <c r="K90" s="348" t="s">
        <v>2033</v>
      </c>
      <c r="L90" s="353"/>
      <c r="M90" s="352">
        <f t="shared" si="2"/>
        <v>25</v>
      </c>
      <c r="N90" s="352">
        <f t="shared" si="3"/>
        <v>16</v>
      </c>
      <c r="O90" s="353"/>
      <c r="P90" s="353">
        <v>89</v>
      </c>
      <c r="Q90" s="353"/>
      <c r="R90" s="355"/>
      <c r="S90" s="359"/>
      <c r="T90" s="355"/>
      <c r="U90" s="355"/>
      <c r="V90" s="355"/>
      <c r="W90" s="355"/>
      <c r="X90" s="355"/>
      <c r="Y90" s="355"/>
      <c r="Z90" s="355"/>
      <c r="AA90" s="355"/>
      <c r="AB90" s="355"/>
      <c r="AC90" s="355"/>
      <c r="AD90" s="355"/>
      <c r="AE90" s="355"/>
      <c r="AF90" s="355"/>
      <c r="AG90" s="359"/>
    </row>
    <row r="91" spans="1:33" ht="12.6" customHeight="1">
      <c r="A91" s="376">
        <v>43500</v>
      </c>
      <c r="B91" s="370">
        <v>43497</v>
      </c>
      <c r="C91" s="932">
        <v>43525</v>
      </c>
      <c r="D91" s="364">
        <v>43525</v>
      </c>
      <c r="E91" s="355" t="s">
        <v>3335</v>
      </c>
      <c r="F91" s="353" t="s">
        <v>15835</v>
      </c>
      <c r="G91" s="1384"/>
      <c r="H91" s="353" t="s">
        <v>15836</v>
      </c>
      <c r="I91" s="353"/>
      <c r="J91" s="353"/>
      <c r="K91" s="348" t="s">
        <v>2033</v>
      </c>
      <c r="L91" s="353"/>
      <c r="M91" s="352">
        <f t="shared" si="2"/>
        <v>3</v>
      </c>
      <c r="N91" s="352">
        <f t="shared" si="3"/>
        <v>0</v>
      </c>
      <c r="O91" s="353"/>
      <c r="P91" s="353">
        <v>1</v>
      </c>
      <c r="Q91" s="362" t="s">
        <v>3308</v>
      </c>
      <c r="R91" s="357">
        <f>AVERAGE($M$91:$M$158)</f>
        <v>16.705882352941178</v>
      </c>
      <c r="S91" s="363">
        <f>COUNT($B$91:$B$158)</f>
        <v>68</v>
      </c>
      <c r="T91" s="350">
        <f>COUNTIF($E$91:$E$158,$T$1)</f>
        <v>47</v>
      </c>
      <c r="U91" s="350">
        <f>COUNTIF($E$91:$E$158,$U$1)</f>
        <v>21</v>
      </c>
      <c r="V91" s="350">
        <f>S91-T91-U91</f>
        <v>0</v>
      </c>
      <c r="W91" s="355"/>
      <c r="X91" s="1385">
        <f>COUNTIF($K$91:$K$158, X$1)</f>
        <v>12</v>
      </c>
      <c r="Y91" s="1385">
        <f>COUNTIF($K$91:$K$158, Y$1)</f>
        <v>16</v>
      </c>
      <c r="Z91" s="1385">
        <f>COUNTIF($K$91:$K$158, Z$1)</f>
        <v>17</v>
      </c>
      <c r="AA91" s="1385">
        <f>COUNTIF($K$91:$K$158, AA$1)</f>
        <v>0</v>
      </c>
      <c r="AB91" s="1385"/>
      <c r="AC91" s="1385">
        <f>COUNTIF($K$91:$K$158, AC$1)</f>
        <v>8</v>
      </c>
      <c r="AD91" s="1385">
        <f>COUNTIF($K$91:$K$158, AD$1)</f>
        <v>0</v>
      </c>
      <c r="AE91" s="1385">
        <f>COUNTIF($K$91:$K$158, AE$1)</f>
        <v>0</v>
      </c>
      <c r="AF91" s="1385">
        <f>COUNTIF($K$91:$K$158, AF$1)</f>
        <v>15</v>
      </c>
      <c r="AG91" s="363">
        <f>SUM(X91:AF91)</f>
        <v>68</v>
      </c>
    </row>
    <row r="92" spans="1:33" ht="13.5" customHeight="1" outlineLevel="1">
      <c r="A92" s="376">
        <v>43510</v>
      </c>
      <c r="B92" s="370">
        <v>43497</v>
      </c>
      <c r="C92" s="932">
        <v>43509</v>
      </c>
      <c r="D92" s="364">
        <v>43510</v>
      </c>
      <c r="E92" s="355" t="s">
        <v>3334</v>
      </c>
      <c r="F92" s="353" t="s">
        <v>3337</v>
      </c>
      <c r="G92" s="1384"/>
      <c r="H92" s="353" t="s">
        <v>14975</v>
      </c>
      <c r="I92" s="353" t="s">
        <v>3573</v>
      </c>
      <c r="J92" s="353"/>
      <c r="K92" s="348" t="s">
        <v>2033</v>
      </c>
      <c r="L92" s="353"/>
      <c r="M92" s="352">
        <f t="shared" si="2"/>
        <v>13</v>
      </c>
      <c r="N92" s="352">
        <f t="shared" si="3"/>
        <v>8</v>
      </c>
      <c r="O92" s="353"/>
      <c r="P92" s="353">
        <v>2</v>
      </c>
      <c r="Q92" s="353"/>
      <c r="R92" s="355"/>
      <c r="S92" s="359"/>
      <c r="T92" s="355"/>
      <c r="U92" s="355"/>
      <c r="V92" s="355"/>
      <c r="W92" s="355"/>
      <c r="X92" s="355"/>
      <c r="Y92" s="355"/>
      <c r="Z92" s="355"/>
      <c r="AA92" s="355"/>
      <c r="AB92" s="355"/>
      <c r="AC92" s="355"/>
      <c r="AD92" s="355"/>
      <c r="AE92" s="355"/>
      <c r="AF92" s="355"/>
      <c r="AG92" s="359"/>
    </row>
    <row r="93" spans="1:33" ht="12.6" customHeight="1" outlineLevel="1">
      <c r="A93" s="376">
        <v>43503</v>
      </c>
      <c r="B93" s="370">
        <v>43497</v>
      </c>
      <c r="C93" s="932">
        <v>43503</v>
      </c>
      <c r="D93" s="364">
        <v>43503</v>
      </c>
      <c r="E93" s="355" t="s">
        <v>3334</v>
      </c>
      <c r="F93" s="353" t="s">
        <v>18613</v>
      </c>
      <c r="G93" s="1388" t="s">
        <v>18614</v>
      </c>
      <c r="H93" s="353" t="s">
        <v>15391</v>
      </c>
      <c r="I93" s="353"/>
      <c r="J93" s="353"/>
      <c r="K93" s="348" t="s">
        <v>3001</v>
      </c>
      <c r="L93" s="353"/>
      <c r="M93" s="352">
        <f t="shared" si="2"/>
        <v>6</v>
      </c>
      <c r="N93" s="352">
        <f t="shared" si="3"/>
        <v>3</v>
      </c>
      <c r="O93" s="353"/>
      <c r="P93" s="353">
        <v>3</v>
      </c>
      <c r="Q93" s="1386"/>
      <c r="R93" s="1386"/>
      <c r="S93" s="1387"/>
      <c r="T93" s="1386"/>
      <c r="U93" s="1386"/>
      <c r="V93" s="1386"/>
      <c r="W93" s="1386"/>
      <c r="X93" s="1386"/>
      <c r="Y93" s="1386"/>
      <c r="Z93" s="1386"/>
      <c r="AA93" s="1386"/>
      <c r="AB93" s="1386"/>
      <c r="AC93" s="1386"/>
      <c r="AD93" s="1386"/>
      <c r="AE93" s="1386"/>
      <c r="AF93" s="1386"/>
      <c r="AG93" s="1387"/>
    </row>
    <row r="94" spans="1:33" ht="12.6" customHeight="1" outlineLevel="1">
      <c r="A94" s="376">
        <v>43529</v>
      </c>
      <c r="B94" s="370">
        <v>43497</v>
      </c>
      <c r="C94" s="932">
        <v>43525</v>
      </c>
      <c r="D94" s="932">
        <v>43525</v>
      </c>
      <c r="E94" s="355" t="s">
        <v>3334</v>
      </c>
      <c r="F94" s="353" t="s">
        <v>18615</v>
      </c>
      <c r="G94" s="1388" t="s">
        <v>18616</v>
      </c>
      <c r="H94" s="353" t="s">
        <v>15441</v>
      </c>
      <c r="I94" s="353" t="s">
        <v>3660</v>
      </c>
      <c r="J94" s="353"/>
      <c r="K94" s="348" t="s">
        <v>2034</v>
      </c>
      <c r="L94" s="353"/>
      <c r="M94" s="352">
        <f t="shared" si="2"/>
        <v>32</v>
      </c>
      <c r="N94" s="352">
        <f t="shared" si="3"/>
        <v>21</v>
      </c>
      <c r="O94" s="353"/>
      <c r="P94" s="353">
        <v>4</v>
      </c>
      <c r="Q94" s="353"/>
      <c r="R94" s="350"/>
      <c r="S94" s="359"/>
      <c r="T94" s="355"/>
      <c r="U94" s="355"/>
      <c r="V94" s="355"/>
      <c r="W94" s="355"/>
      <c r="X94" s="349"/>
      <c r="Y94" s="355"/>
      <c r="Z94" s="355"/>
      <c r="AA94" s="355"/>
      <c r="AB94" s="355"/>
      <c r="AC94" s="355"/>
      <c r="AD94" s="355"/>
      <c r="AE94" s="355"/>
      <c r="AF94" s="355"/>
      <c r="AG94" s="359"/>
    </row>
    <row r="95" spans="1:33" ht="12.6" customHeight="1" outlineLevel="1">
      <c r="A95" s="376">
        <v>43503</v>
      </c>
      <c r="B95" s="370">
        <v>43497</v>
      </c>
      <c r="C95" s="932">
        <v>43525</v>
      </c>
      <c r="D95" s="364">
        <v>43525</v>
      </c>
      <c r="E95" s="355" t="s">
        <v>3334</v>
      </c>
      <c r="F95" s="353" t="s">
        <v>13006</v>
      </c>
      <c r="G95" s="1388" t="s">
        <v>18617</v>
      </c>
      <c r="H95" s="353" t="s">
        <v>15391</v>
      </c>
      <c r="I95" s="353"/>
      <c r="J95" s="353"/>
      <c r="K95" s="348" t="s">
        <v>3001</v>
      </c>
      <c r="L95" s="353"/>
      <c r="M95" s="352">
        <f t="shared" si="2"/>
        <v>6</v>
      </c>
      <c r="N95" s="352">
        <f t="shared" si="3"/>
        <v>3</v>
      </c>
      <c r="O95" s="353"/>
      <c r="P95" s="353">
        <v>5</v>
      </c>
      <c r="Q95" s="353"/>
      <c r="R95" s="350"/>
      <c r="S95" s="359"/>
      <c r="T95" s="355"/>
      <c r="U95" s="355"/>
      <c r="V95" s="355"/>
      <c r="W95" s="355"/>
      <c r="X95" s="349"/>
      <c r="Y95" s="355"/>
      <c r="Z95" s="355"/>
      <c r="AA95" s="355"/>
      <c r="AB95" s="355"/>
      <c r="AC95" s="355"/>
      <c r="AD95" s="355"/>
      <c r="AE95" s="355"/>
      <c r="AF95" s="355"/>
      <c r="AG95" s="359"/>
    </row>
    <row r="96" spans="1:33" ht="12.6" customHeight="1" outlineLevel="1">
      <c r="A96" s="360">
        <v>43508</v>
      </c>
      <c r="B96" s="370">
        <v>43498</v>
      </c>
      <c r="C96" s="1057">
        <v>43511</v>
      </c>
      <c r="D96" s="360">
        <v>43511</v>
      </c>
      <c r="E96" s="355" t="s">
        <v>3334</v>
      </c>
      <c r="F96" s="353" t="s">
        <v>2753</v>
      </c>
      <c r="G96" s="1388" t="s">
        <v>18618</v>
      </c>
      <c r="H96" s="353" t="s">
        <v>15041</v>
      </c>
      <c r="I96" s="353" t="s">
        <v>15042</v>
      </c>
      <c r="J96" s="353" t="s">
        <v>2039</v>
      </c>
      <c r="K96" s="348" t="s">
        <v>2042</v>
      </c>
      <c r="L96" s="353"/>
      <c r="M96" s="352">
        <f t="shared" si="2"/>
        <v>10</v>
      </c>
      <c r="N96" s="352">
        <f t="shared" si="3"/>
        <v>6</v>
      </c>
      <c r="O96" s="353"/>
      <c r="P96" s="353">
        <v>6</v>
      </c>
      <c r="Q96" s="353"/>
      <c r="R96" s="350"/>
      <c r="S96" s="359"/>
      <c r="T96" s="355"/>
      <c r="U96" s="355"/>
      <c r="V96" s="355"/>
      <c r="W96" s="355"/>
      <c r="X96" s="349"/>
      <c r="Y96" s="355"/>
      <c r="Z96" s="355"/>
      <c r="AA96" s="355"/>
      <c r="AB96" s="355"/>
      <c r="AC96" s="355"/>
      <c r="AD96" s="355"/>
      <c r="AE96" s="355"/>
      <c r="AF96" s="355"/>
      <c r="AG96" s="359"/>
    </row>
    <row r="97" spans="1:22" ht="12.6" customHeight="1" outlineLevel="1">
      <c r="A97" s="376">
        <v>43525</v>
      </c>
      <c r="B97" s="370">
        <v>43500</v>
      </c>
      <c r="C97" s="1401">
        <v>43527</v>
      </c>
      <c r="D97" s="712">
        <v>43527</v>
      </c>
      <c r="E97" s="355" t="s">
        <v>3334</v>
      </c>
      <c r="F97" s="353" t="s">
        <v>18619</v>
      </c>
      <c r="G97" s="1388" t="s">
        <v>18620</v>
      </c>
      <c r="H97" s="353" t="s">
        <v>15184</v>
      </c>
      <c r="I97" s="353" t="s">
        <v>14872</v>
      </c>
      <c r="J97" s="353"/>
      <c r="K97" s="348" t="s">
        <v>3001</v>
      </c>
      <c r="L97" s="353"/>
      <c r="M97" s="352">
        <f t="shared" si="2"/>
        <v>25</v>
      </c>
      <c r="N97" s="352">
        <f t="shared" si="3"/>
        <v>18</v>
      </c>
      <c r="O97" s="353"/>
      <c r="P97" s="353">
        <v>7</v>
      </c>
      <c r="Q97" s="353"/>
      <c r="R97" s="350"/>
      <c r="S97" s="359"/>
      <c r="T97" s="355"/>
      <c r="U97" s="355"/>
      <c r="V97" s="355"/>
    </row>
    <row r="98" spans="1:22" ht="12.6" customHeight="1" outlineLevel="1">
      <c r="A98" s="376">
        <v>43514</v>
      </c>
      <c r="B98" s="370">
        <v>43500</v>
      </c>
      <c r="C98" s="1057">
        <v>43514</v>
      </c>
      <c r="D98" s="712">
        <v>43528</v>
      </c>
      <c r="E98" s="355" t="s">
        <v>3334</v>
      </c>
      <c r="F98" s="353" t="s">
        <v>17883</v>
      </c>
      <c r="G98" s="1388" t="s">
        <v>18621</v>
      </c>
      <c r="H98" s="353" t="s">
        <v>15145</v>
      </c>
      <c r="I98" s="353"/>
      <c r="J98" s="353" t="s">
        <v>2034</v>
      </c>
      <c r="K98" s="348" t="s">
        <v>2042</v>
      </c>
      <c r="L98" s="353"/>
      <c r="M98" s="352">
        <f t="shared" si="2"/>
        <v>14</v>
      </c>
      <c r="N98" s="352">
        <f t="shared" si="3"/>
        <v>9</v>
      </c>
      <c r="O98" s="353"/>
      <c r="P98" s="353">
        <v>8</v>
      </c>
      <c r="Q98" s="353"/>
      <c r="R98" s="350"/>
      <c r="S98" s="359"/>
      <c r="T98" s="355"/>
      <c r="U98" s="355"/>
      <c r="V98" s="355"/>
    </row>
    <row r="99" spans="1:22" ht="12.6" customHeight="1" outlineLevel="1">
      <c r="A99" s="712">
        <v>43529</v>
      </c>
      <c r="B99" s="370">
        <v>43500</v>
      </c>
      <c r="C99" s="932">
        <v>43530</v>
      </c>
      <c r="D99" s="364">
        <v>43530</v>
      </c>
      <c r="E99" s="349" t="s">
        <v>3334</v>
      </c>
      <c r="F99" s="424" t="s">
        <v>7510</v>
      </c>
      <c r="G99" s="1388" t="s">
        <v>18622</v>
      </c>
      <c r="H99" s="424" t="s">
        <v>15231</v>
      </c>
      <c r="I99" s="424"/>
      <c r="J99" s="424"/>
      <c r="K99" s="589" t="s">
        <v>2034</v>
      </c>
      <c r="L99" s="353"/>
      <c r="M99" s="352">
        <f t="shared" si="2"/>
        <v>29</v>
      </c>
      <c r="N99" s="352">
        <f t="shared" si="3"/>
        <v>20</v>
      </c>
      <c r="O99" s="353"/>
      <c r="P99" s="353">
        <v>9</v>
      </c>
      <c r="Q99" s="353"/>
      <c r="R99" s="350"/>
      <c r="S99" s="359"/>
      <c r="T99" s="355"/>
      <c r="U99" s="355"/>
      <c r="V99" s="355"/>
    </row>
    <row r="100" spans="1:22" ht="12.6" customHeight="1" outlineLevel="1">
      <c r="A100" s="376">
        <v>43504</v>
      </c>
      <c r="B100" s="370">
        <v>43501</v>
      </c>
      <c r="C100" s="932">
        <v>43504</v>
      </c>
      <c r="D100" s="364">
        <v>43509</v>
      </c>
      <c r="E100" s="355" t="s">
        <v>3334</v>
      </c>
      <c r="F100" s="353" t="s">
        <v>2753</v>
      </c>
      <c r="G100" s="1384"/>
      <c r="H100" s="353" t="s">
        <v>14957</v>
      </c>
      <c r="I100" s="353"/>
      <c r="J100" s="353"/>
      <c r="K100" s="348" t="s">
        <v>2039</v>
      </c>
      <c r="L100" s="353"/>
      <c r="M100" s="352">
        <f t="shared" si="2"/>
        <v>3</v>
      </c>
      <c r="N100" s="352">
        <f t="shared" si="3"/>
        <v>2</v>
      </c>
      <c r="O100" s="353"/>
      <c r="P100" s="353">
        <v>10</v>
      </c>
      <c r="Q100" s="353"/>
      <c r="R100" s="355"/>
      <c r="S100" s="359"/>
      <c r="T100" s="355"/>
      <c r="U100" s="355"/>
      <c r="V100" s="355"/>
    </row>
    <row r="101" spans="1:22" ht="12.6" customHeight="1" outlineLevel="1">
      <c r="A101" s="376">
        <v>43531</v>
      </c>
      <c r="B101" s="370">
        <v>43501</v>
      </c>
      <c r="C101" s="932">
        <v>43515</v>
      </c>
      <c r="D101" s="364">
        <v>43515</v>
      </c>
      <c r="E101" s="355" t="s">
        <v>3334</v>
      </c>
      <c r="F101" s="353" t="s">
        <v>12476</v>
      </c>
      <c r="G101" s="1384"/>
      <c r="H101" s="353" t="s">
        <v>15094</v>
      </c>
      <c r="I101" s="353" t="s">
        <v>3573</v>
      </c>
      <c r="J101" s="353" t="s">
        <v>2036</v>
      </c>
      <c r="K101" s="8" t="s">
        <v>2033</v>
      </c>
      <c r="L101" s="353"/>
      <c r="M101" s="352">
        <f t="shared" si="2"/>
        <v>30</v>
      </c>
      <c r="N101" s="352">
        <f t="shared" si="3"/>
        <v>21</v>
      </c>
      <c r="O101" s="353"/>
      <c r="P101" s="353">
        <v>11</v>
      </c>
      <c r="Q101" s="353"/>
      <c r="R101" s="355"/>
      <c r="S101" s="359"/>
      <c r="T101" s="355"/>
      <c r="U101" s="355"/>
      <c r="V101" s="355"/>
    </row>
    <row r="102" spans="1:22" ht="12.6" customHeight="1" outlineLevel="1">
      <c r="A102" s="712">
        <v>43529</v>
      </c>
      <c r="B102" s="370">
        <v>43501</v>
      </c>
      <c r="C102" s="1057">
        <v>43516</v>
      </c>
      <c r="D102" s="712">
        <v>43529</v>
      </c>
      <c r="E102" s="355" t="s">
        <v>3335</v>
      </c>
      <c r="F102" s="353" t="s">
        <v>15333</v>
      </c>
      <c r="G102" s="1384"/>
      <c r="H102" s="353" t="s">
        <v>15334</v>
      </c>
      <c r="I102" s="353" t="s">
        <v>15335</v>
      </c>
      <c r="J102" s="353"/>
      <c r="K102" s="348" t="s">
        <v>2042</v>
      </c>
      <c r="L102" s="353"/>
      <c r="M102" s="352">
        <f t="shared" si="2"/>
        <v>28</v>
      </c>
      <c r="N102" s="352">
        <f t="shared" si="3"/>
        <v>19</v>
      </c>
      <c r="O102" s="353"/>
      <c r="P102" s="353">
        <v>12</v>
      </c>
      <c r="Q102" s="353"/>
      <c r="R102" s="350"/>
      <c r="S102" s="359"/>
      <c r="T102" s="355"/>
      <c r="U102" s="355"/>
      <c r="V102" s="355"/>
    </row>
    <row r="103" spans="1:22" ht="12.6" customHeight="1" outlineLevel="1">
      <c r="A103" s="376">
        <v>43522</v>
      </c>
      <c r="B103" s="370">
        <v>43501</v>
      </c>
      <c r="C103" s="932">
        <v>43531</v>
      </c>
      <c r="D103" s="364">
        <v>43531</v>
      </c>
      <c r="E103" s="355" t="s">
        <v>3334</v>
      </c>
      <c r="F103" s="691"/>
      <c r="G103" s="1384" t="s">
        <v>15800</v>
      </c>
      <c r="H103" s="353" t="s">
        <v>15801</v>
      </c>
      <c r="I103" s="353"/>
      <c r="J103" s="353"/>
      <c r="K103" s="8" t="s">
        <v>3001</v>
      </c>
      <c r="L103" s="353"/>
      <c r="M103" s="352">
        <f t="shared" si="2"/>
        <v>21</v>
      </c>
      <c r="N103" s="352">
        <f t="shared" si="3"/>
        <v>14</v>
      </c>
      <c r="O103" s="353"/>
      <c r="P103" s="353">
        <v>13</v>
      </c>
      <c r="Q103" s="353"/>
      <c r="R103" s="350"/>
      <c r="S103" s="359"/>
      <c r="T103" s="355"/>
      <c r="U103" s="355"/>
      <c r="V103" s="355"/>
    </row>
    <row r="104" spans="1:22" ht="12.6" customHeight="1" outlineLevel="1">
      <c r="A104" s="712">
        <v>43529</v>
      </c>
      <c r="B104" s="370">
        <v>43502</v>
      </c>
      <c r="C104" s="932">
        <v>43514</v>
      </c>
      <c r="D104" s="932">
        <v>43530</v>
      </c>
      <c r="E104" s="349" t="s">
        <v>3334</v>
      </c>
      <c r="F104" s="424" t="s">
        <v>18623</v>
      </c>
      <c r="G104" s="1388" t="s">
        <v>18624</v>
      </c>
      <c r="H104" s="424" t="s">
        <v>15633</v>
      </c>
      <c r="I104" s="424"/>
      <c r="J104" s="424"/>
      <c r="K104" s="589" t="s">
        <v>2034</v>
      </c>
      <c r="L104" s="353"/>
      <c r="M104" s="352">
        <f t="shared" si="2"/>
        <v>27</v>
      </c>
      <c r="N104" s="352">
        <f t="shared" si="3"/>
        <v>18</v>
      </c>
      <c r="O104" s="353"/>
      <c r="P104" s="353">
        <v>14</v>
      </c>
      <c r="Q104" s="353"/>
      <c r="R104" s="350"/>
      <c r="S104" s="359"/>
      <c r="T104" s="355"/>
      <c r="U104" s="355"/>
      <c r="V104" s="355"/>
    </row>
    <row r="105" spans="1:22" ht="12.6" customHeight="1" outlineLevel="1">
      <c r="A105" s="712">
        <v>43529</v>
      </c>
      <c r="B105" s="370">
        <v>43502</v>
      </c>
      <c r="C105" s="932">
        <v>43530</v>
      </c>
      <c r="D105" s="364">
        <v>43530</v>
      </c>
      <c r="E105" s="355" t="s">
        <v>3334</v>
      </c>
      <c r="F105" s="353" t="s">
        <v>10576</v>
      </c>
      <c r="G105" s="1388" t="s">
        <v>18625</v>
      </c>
      <c r="H105" s="353" t="s">
        <v>15262</v>
      </c>
      <c r="I105" s="353"/>
      <c r="J105" s="353" t="s">
        <v>2888</v>
      </c>
      <c r="K105" s="348" t="s">
        <v>2033</v>
      </c>
      <c r="L105" s="353"/>
      <c r="M105" s="352">
        <f t="shared" si="2"/>
        <v>27</v>
      </c>
      <c r="N105" s="352">
        <f t="shared" si="3"/>
        <v>18</v>
      </c>
      <c r="O105" s="353"/>
      <c r="P105" s="353">
        <v>15</v>
      </c>
      <c r="Q105" s="353"/>
      <c r="R105" s="355"/>
      <c r="S105" s="359"/>
      <c r="T105" s="355"/>
      <c r="U105" s="355"/>
      <c r="V105" s="355"/>
    </row>
    <row r="106" spans="1:22" ht="12.6" customHeight="1" outlineLevel="1">
      <c r="A106" s="376">
        <v>43523</v>
      </c>
      <c r="B106" s="370">
        <v>43503</v>
      </c>
      <c r="C106" s="932">
        <v>43531</v>
      </c>
      <c r="D106" s="364">
        <v>43531</v>
      </c>
      <c r="E106" s="355" t="s">
        <v>3334</v>
      </c>
      <c r="F106" s="353" t="s">
        <v>15424</v>
      </c>
      <c r="G106" s="1384"/>
      <c r="H106" s="353" t="s">
        <v>15425</v>
      </c>
      <c r="I106" s="353" t="s">
        <v>12632</v>
      </c>
      <c r="J106" s="353"/>
      <c r="K106" s="348" t="s">
        <v>2042</v>
      </c>
      <c r="L106" s="353"/>
      <c r="M106" s="352">
        <f t="shared" si="2"/>
        <v>20</v>
      </c>
      <c r="N106" s="352">
        <f t="shared" si="3"/>
        <v>13</v>
      </c>
      <c r="O106" s="353"/>
      <c r="P106" s="353">
        <v>16</v>
      </c>
      <c r="Q106" s="353"/>
      <c r="R106" s="355"/>
      <c r="S106" s="359"/>
      <c r="T106" s="355"/>
      <c r="U106" s="355"/>
      <c r="V106" s="355"/>
    </row>
    <row r="107" spans="1:22" ht="12.6" customHeight="1" outlineLevel="1">
      <c r="A107" s="376">
        <v>43509</v>
      </c>
      <c r="B107" s="370">
        <v>43504</v>
      </c>
      <c r="C107" s="932">
        <v>43510</v>
      </c>
      <c r="D107" s="364">
        <v>43532</v>
      </c>
      <c r="E107" s="355" t="s">
        <v>3335</v>
      </c>
      <c r="F107" s="353" t="s">
        <v>15428</v>
      </c>
      <c r="G107" s="1384"/>
      <c r="H107" s="353" t="s">
        <v>15429</v>
      </c>
      <c r="I107" s="353"/>
      <c r="J107" s="353"/>
      <c r="K107" s="348" t="s">
        <v>2039</v>
      </c>
      <c r="L107" s="353"/>
      <c r="M107" s="352">
        <f t="shared" si="2"/>
        <v>5</v>
      </c>
      <c r="N107" s="352">
        <f t="shared" si="3"/>
        <v>2</v>
      </c>
      <c r="O107" s="353"/>
      <c r="P107" s="353">
        <v>17</v>
      </c>
      <c r="Q107" s="353"/>
      <c r="R107" s="355"/>
      <c r="S107" s="359"/>
      <c r="T107" s="355"/>
      <c r="U107" s="355"/>
      <c r="V107" s="355"/>
    </row>
    <row r="108" spans="1:22" ht="12.6" customHeight="1" outlineLevel="1">
      <c r="A108" s="376">
        <v>43523</v>
      </c>
      <c r="B108" s="370">
        <v>43507</v>
      </c>
      <c r="C108" s="932">
        <v>43535</v>
      </c>
      <c r="D108" s="364">
        <v>43535</v>
      </c>
      <c r="E108" s="355" t="s">
        <v>3334</v>
      </c>
      <c r="F108" s="1386" t="s">
        <v>18626</v>
      </c>
      <c r="G108" s="1398"/>
      <c r="H108" s="353" t="s">
        <v>15683</v>
      </c>
      <c r="I108" s="353" t="s">
        <v>12637</v>
      </c>
      <c r="J108" s="353"/>
      <c r="K108" s="348" t="s">
        <v>3001</v>
      </c>
      <c r="L108" s="353"/>
      <c r="M108" s="352">
        <f t="shared" si="2"/>
        <v>16</v>
      </c>
      <c r="N108" s="352">
        <f t="shared" si="3"/>
        <v>11</v>
      </c>
      <c r="O108" s="353"/>
      <c r="P108" s="353">
        <v>18</v>
      </c>
      <c r="Q108" s="353"/>
      <c r="R108" s="350"/>
      <c r="S108" s="359"/>
      <c r="T108" s="355"/>
      <c r="U108" s="355"/>
      <c r="V108" s="355"/>
    </row>
    <row r="109" spans="1:22" ht="12.6" customHeight="1" outlineLevel="1">
      <c r="A109" s="376">
        <v>43518</v>
      </c>
      <c r="B109" s="369">
        <v>43508</v>
      </c>
      <c r="C109" s="1057">
        <v>43522</v>
      </c>
      <c r="D109" s="712">
        <v>43528</v>
      </c>
      <c r="E109" s="355" t="s">
        <v>3334</v>
      </c>
      <c r="F109" s="353" t="s">
        <v>18627</v>
      </c>
      <c r="G109" s="1388" t="s">
        <v>18628</v>
      </c>
      <c r="H109" s="353" t="s">
        <v>15747</v>
      </c>
      <c r="I109" s="353"/>
      <c r="J109" s="353"/>
      <c r="K109" s="348" t="s">
        <v>3001</v>
      </c>
      <c r="L109" s="353"/>
      <c r="M109" s="352">
        <f t="shared" si="2"/>
        <v>10</v>
      </c>
      <c r="N109" s="352">
        <f t="shared" si="3"/>
        <v>7</v>
      </c>
      <c r="O109" s="353"/>
      <c r="P109" s="353">
        <v>19</v>
      </c>
      <c r="Q109" s="353"/>
      <c r="R109" s="350"/>
      <c r="S109" s="359"/>
      <c r="T109" s="355"/>
      <c r="U109" s="355"/>
      <c r="V109" s="355"/>
    </row>
    <row r="110" spans="1:22" ht="12.6" customHeight="1" outlineLevel="1">
      <c r="A110" s="376">
        <v>43508</v>
      </c>
      <c r="B110" s="369">
        <v>43508</v>
      </c>
      <c r="C110" s="349"/>
      <c r="D110" s="355"/>
      <c r="E110" s="355" t="s">
        <v>3334</v>
      </c>
      <c r="F110" s="353" t="s">
        <v>3354</v>
      </c>
      <c r="G110" s="1384"/>
      <c r="H110" s="353" t="s">
        <v>14892</v>
      </c>
      <c r="I110" s="353"/>
      <c r="J110" s="353"/>
      <c r="K110" s="348" t="s">
        <v>2033</v>
      </c>
      <c r="L110" s="353"/>
      <c r="M110" s="352">
        <f t="shared" si="2"/>
        <v>0</v>
      </c>
      <c r="N110" s="352">
        <f t="shared" si="3"/>
        <v>0</v>
      </c>
      <c r="O110" s="353"/>
      <c r="P110" s="353">
        <v>20</v>
      </c>
      <c r="Q110" s="353"/>
      <c r="R110" s="350"/>
      <c r="S110" s="359"/>
      <c r="T110" s="355"/>
      <c r="U110" s="355"/>
      <c r="V110" s="355"/>
    </row>
    <row r="111" spans="1:22" ht="12.6" customHeight="1" outlineLevel="1">
      <c r="A111" s="360">
        <v>43522</v>
      </c>
      <c r="B111" s="369">
        <v>43508</v>
      </c>
      <c r="C111" s="1057">
        <v>43522</v>
      </c>
      <c r="D111" s="713">
        <v>43536</v>
      </c>
      <c r="E111" s="355" t="s">
        <v>3334</v>
      </c>
      <c r="F111" s="353" t="s">
        <v>3337</v>
      </c>
      <c r="G111" s="1388" t="s">
        <v>2659</v>
      </c>
      <c r="H111" s="353" t="s">
        <v>15006</v>
      </c>
      <c r="I111" s="353" t="s">
        <v>12424</v>
      </c>
      <c r="J111" s="353"/>
      <c r="K111" s="348" t="s">
        <v>2042</v>
      </c>
      <c r="L111" s="353"/>
      <c r="M111" s="352">
        <f t="shared" si="2"/>
        <v>14</v>
      </c>
      <c r="N111" s="352">
        <f t="shared" si="3"/>
        <v>9</v>
      </c>
      <c r="O111" s="353"/>
      <c r="P111" s="353">
        <v>21</v>
      </c>
      <c r="Q111" s="353"/>
      <c r="R111" s="350"/>
      <c r="S111" s="359"/>
      <c r="T111" s="355"/>
      <c r="U111" s="355"/>
      <c r="V111" s="355"/>
    </row>
    <row r="112" spans="1:22" ht="12.6" customHeight="1" outlineLevel="1">
      <c r="A112" s="376">
        <v>43525</v>
      </c>
      <c r="B112" s="370">
        <v>43508</v>
      </c>
      <c r="C112" s="932">
        <v>43523</v>
      </c>
      <c r="D112" s="364">
        <v>43523</v>
      </c>
      <c r="E112" s="355" t="s">
        <v>3334</v>
      </c>
      <c r="F112" s="353" t="s">
        <v>18629</v>
      </c>
      <c r="G112" s="1388" t="s">
        <v>18630</v>
      </c>
      <c r="H112" s="353" t="s">
        <v>15174</v>
      </c>
      <c r="I112" s="353" t="s">
        <v>12664</v>
      </c>
      <c r="J112" s="353" t="s">
        <v>2888</v>
      </c>
      <c r="K112" s="348" t="s">
        <v>2033</v>
      </c>
      <c r="L112" s="353"/>
      <c r="M112" s="352">
        <f t="shared" si="2"/>
        <v>17</v>
      </c>
      <c r="N112" s="352">
        <f t="shared" si="3"/>
        <v>12</v>
      </c>
      <c r="O112" s="353"/>
      <c r="P112" s="353">
        <v>22</v>
      </c>
      <c r="Q112" s="353"/>
      <c r="R112" s="355"/>
      <c r="S112" s="359"/>
      <c r="T112" s="355"/>
      <c r="U112" s="355"/>
      <c r="V112" s="355"/>
    </row>
    <row r="113" spans="1:22" ht="12.6" customHeight="1" outlineLevel="1">
      <c r="A113" s="376">
        <v>43532</v>
      </c>
      <c r="B113" s="370">
        <v>43508</v>
      </c>
      <c r="C113" s="932">
        <v>43523</v>
      </c>
      <c r="D113" s="932">
        <v>43536</v>
      </c>
      <c r="E113" s="349" t="s">
        <v>3334</v>
      </c>
      <c r="F113" s="424" t="s">
        <v>2753</v>
      </c>
      <c r="G113" s="1388" t="s">
        <v>16557</v>
      </c>
      <c r="H113" s="424" t="s">
        <v>15056</v>
      </c>
      <c r="I113" s="424" t="s">
        <v>12912</v>
      </c>
      <c r="J113" s="424"/>
      <c r="K113" s="589" t="s">
        <v>2034</v>
      </c>
      <c r="L113" s="353"/>
      <c r="M113" s="352">
        <f t="shared" si="2"/>
        <v>24</v>
      </c>
      <c r="N113" s="352">
        <f t="shared" si="3"/>
        <v>17</v>
      </c>
      <c r="O113" s="353"/>
      <c r="P113" s="353">
        <v>23</v>
      </c>
      <c r="Q113" s="353"/>
      <c r="R113" s="350"/>
      <c r="S113" s="359"/>
      <c r="T113" s="355"/>
      <c r="U113" s="355"/>
      <c r="V113" s="355"/>
    </row>
    <row r="114" spans="1:22" ht="12.6" customHeight="1" outlineLevel="1">
      <c r="A114" s="360">
        <v>43537</v>
      </c>
      <c r="B114" s="369">
        <v>43508</v>
      </c>
      <c r="C114" s="1057">
        <v>43523</v>
      </c>
      <c r="D114" s="713">
        <v>43536</v>
      </c>
      <c r="E114" s="355" t="s">
        <v>3334</v>
      </c>
      <c r="F114" s="353" t="s">
        <v>5584</v>
      </c>
      <c r="G114" s="1388" t="s">
        <v>18631</v>
      </c>
      <c r="H114" s="353" t="s">
        <v>15379</v>
      </c>
      <c r="I114" s="353" t="s">
        <v>3660</v>
      </c>
      <c r="J114" s="353"/>
      <c r="K114" s="348" t="s">
        <v>2042</v>
      </c>
      <c r="L114" s="353"/>
      <c r="M114" s="352">
        <f t="shared" si="2"/>
        <v>29</v>
      </c>
      <c r="N114" s="352">
        <f t="shared" si="3"/>
        <v>20</v>
      </c>
      <c r="O114" s="353"/>
      <c r="P114" s="353">
        <v>24</v>
      </c>
      <c r="Q114" s="353"/>
      <c r="R114" s="350"/>
      <c r="S114" s="359"/>
      <c r="T114" s="355"/>
      <c r="U114" s="355"/>
      <c r="V114" s="355"/>
    </row>
    <row r="115" spans="1:22" ht="12.6" customHeight="1" outlineLevel="1">
      <c r="A115" s="712">
        <v>43529</v>
      </c>
      <c r="B115" s="370">
        <v>43508</v>
      </c>
      <c r="C115" s="932">
        <v>43523</v>
      </c>
      <c r="D115" s="364">
        <v>43537</v>
      </c>
      <c r="E115" s="349" t="s">
        <v>3334</v>
      </c>
      <c r="F115" s="1402" t="s">
        <v>5886</v>
      </c>
      <c r="G115" s="1388" t="s">
        <v>12717</v>
      </c>
      <c r="H115" s="424" t="s">
        <v>14857</v>
      </c>
      <c r="I115" s="424"/>
      <c r="J115" s="424"/>
      <c r="K115" s="589" t="s">
        <v>2034</v>
      </c>
      <c r="L115" s="353"/>
      <c r="M115" s="352">
        <f t="shared" si="2"/>
        <v>21</v>
      </c>
      <c r="N115" s="352">
        <f t="shared" si="3"/>
        <v>14</v>
      </c>
      <c r="O115" s="353"/>
      <c r="P115" s="353">
        <v>25</v>
      </c>
      <c r="Q115" s="353"/>
      <c r="R115" s="350"/>
      <c r="S115" s="359"/>
      <c r="T115" s="355"/>
      <c r="U115" s="355"/>
      <c r="V115" s="355"/>
    </row>
    <row r="116" spans="1:22" ht="12.6" customHeight="1" outlineLevel="1">
      <c r="A116" s="360">
        <v>43511</v>
      </c>
      <c r="B116" s="369">
        <v>43509</v>
      </c>
      <c r="C116" s="1057">
        <v>43511</v>
      </c>
      <c r="D116" s="360">
        <v>43511</v>
      </c>
      <c r="E116" s="355" t="s">
        <v>3335</v>
      </c>
      <c r="F116" s="353" t="s">
        <v>2588</v>
      </c>
      <c r="G116" s="1384"/>
      <c r="H116" s="353" t="s">
        <v>14950</v>
      </c>
      <c r="I116" s="353"/>
      <c r="J116" s="353"/>
      <c r="K116" s="348" t="s">
        <v>2042</v>
      </c>
      <c r="L116" s="353"/>
      <c r="M116" s="352">
        <f t="shared" si="2"/>
        <v>2</v>
      </c>
      <c r="N116" s="352">
        <f t="shared" si="3"/>
        <v>1</v>
      </c>
      <c r="O116" s="353"/>
      <c r="P116" s="353">
        <v>26</v>
      </c>
      <c r="Q116" s="353"/>
      <c r="R116" s="350"/>
      <c r="S116" s="359"/>
      <c r="T116" s="355"/>
      <c r="U116" s="355"/>
      <c r="V116" s="355"/>
    </row>
    <row r="117" spans="1:22" ht="12.6" customHeight="1" outlineLevel="1">
      <c r="A117" s="376">
        <v>43515</v>
      </c>
      <c r="B117" s="369">
        <v>43509</v>
      </c>
      <c r="C117" s="1403">
        <v>43516</v>
      </c>
      <c r="D117" s="932">
        <v>43516</v>
      </c>
      <c r="E117" s="355" t="s">
        <v>3334</v>
      </c>
      <c r="F117" s="1404" t="s">
        <v>18632</v>
      </c>
      <c r="G117" s="1388" t="s">
        <v>18633</v>
      </c>
      <c r="H117" s="1404" t="s">
        <v>15854</v>
      </c>
      <c r="I117" s="424" t="s">
        <v>12637</v>
      </c>
      <c r="J117" s="1404"/>
      <c r="K117" s="1405" t="s">
        <v>2034</v>
      </c>
      <c r="L117" s="424"/>
      <c r="M117" s="352">
        <f t="shared" si="2"/>
        <v>6</v>
      </c>
      <c r="N117" s="352">
        <f t="shared" si="3"/>
        <v>3</v>
      </c>
      <c r="O117" s="353"/>
      <c r="P117" s="353">
        <v>27</v>
      </c>
      <c r="Q117" s="353"/>
      <c r="R117" s="350"/>
      <c r="S117" s="359"/>
      <c r="T117" s="355"/>
      <c r="U117" s="355"/>
      <c r="V117" s="355"/>
    </row>
    <row r="118" spans="1:22" ht="12.6" customHeight="1" outlineLevel="1">
      <c r="A118" s="376">
        <v>43517</v>
      </c>
      <c r="B118" s="370">
        <v>43509</v>
      </c>
      <c r="C118" s="932">
        <v>43523</v>
      </c>
      <c r="D118" s="364">
        <v>43537</v>
      </c>
      <c r="E118" s="355" t="s">
        <v>3334</v>
      </c>
      <c r="F118" s="733" t="s">
        <v>3470</v>
      </c>
      <c r="G118" s="1388" t="s">
        <v>18634</v>
      </c>
      <c r="H118" s="353" t="s">
        <v>14887</v>
      </c>
      <c r="I118" s="353" t="s">
        <v>12912</v>
      </c>
      <c r="J118" s="353"/>
      <c r="K118" s="348" t="s">
        <v>3001</v>
      </c>
      <c r="L118" s="353"/>
      <c r="M118" s="352">
        <f t="shared" si="2"/>
        <v>8</v>
      </c>
      <c r="N118" s="352">
        <f t="shared" si="3"/>
        <v>5</v>
      </c>
      <c r="O118" s="353"/>
      <c r="P118" s="353">
        <v>28</v>
      </c>
      <c r="Q118" s="353"/>
      <c r="R118" s="350"/>
      <c r="S118" s="359"/>
      <c r="T118" s="355"/>
      <c r="U118" s="355"/>
      <c r="V118" s="355"/>
    </row>
    <row r="119" spans="1:22" ht="12.6" customHeight="1" outlineLevel="1">
      <c r="A119" s="376">
        <v>43530</v>
      </c>
      <c r="B119" s="370">
        <v>43509</v>
      </c>
      <c r="C119" s="932">
        <v>43522</v>
      </c>
      <c r="D119" s="364">
        <v>43522</v>
      </c>
      <c r="E119" s="355" t="s">
        <v>3335</v>
      </c>
      <c r="F119" s="353" t="s">
        <v>3549</v>
      </c>
      <c r="G119" s="1384"/>
      <c r="H119" s="353" t="s">
        <v>15530</v>
      </c>
      <c r="I119" s="353"/>
      <c r="J119" s="353"/>
      <c r="K119" s="348" t="s">
        <v>2034</v>
      </c>
      <c r="L119" s="353"/>
      <c r="M119" s="352">
        <f t="shared" si="2"/>
        <v>21</v>
      </c>
      <c r="N119" s="352">
        <f t="shared" si="3"/>
        <v>14</v>
      </c>
      <c r="O119" s="353"/>
      <c r="P119" s="353">
        <v>29</v>
      </c>
      <c r="Q119" s="353"/>
      <c r="R119" s="355"/>
      <c r="S119" s="359"/>
      <c r="T119" s="355"/>
      <c r="U119" s="355"/>
      <c r="V119" s="355"/>
    </row>
    <row r="120" spans="1:22" ht="12.6" customHeight="1" outlineLevel="1">
      <c r="A120" s="376">
        <v>43518</v>
      </c>
      <c r="B120" s="370">
        <v>43509</v>
      </c>
      <c r="C120" s="932">
        <v>43515</v>
      </c>
      <c r="D120" s="364">
        <v>43538</v>
      </c>
      <c r="E120" s="355" t="s">
        <v>3334</v>
      </c>
      <c r="F120" s="1404" t="s">
        <v>18632</v>
      </c>
      <c r="G120" s="1384" t="s">
        <v>15798</v>
      </c>
      <c r="H120" s="353" t="s">
        <v>15799</v>
      </c>
      <c r="I120" s="353"/>
      <c r="J120" s="353"/>
      <c r="K120" s="348" t="s">
        <v>3001</v>
      </c>
      <c r="L120" s="353"/>
      <c r="M120" s="352">
        <f t="shared" si="2"/>
        <v>9</v>
      </c>
      <c r="N120" s="352">
        <f t="shared" si="3"/>
        <v>6</v>
      </c>
      <c r="O120" s="353"/>
      <c r="P120" s="353">
        <v>30</v>
      </c>
      <c r="Q120" s="353"/>
      <c r="R120" s="355"/>
      <c r="S120" s="359"/>
      <c r="T120" s="355"/>
      <c r="U120" s="355"/>
      <c r="V120" s="355"/>
    </row>
    <row r="121" spans="1:22" ht="12.6" customHeight="1" outlineLevel="1">
      <c r="A121" s="360">
        <v>43537</v>
      </c>
      <c r="B121" s="370">
        <v>43510</v>
      </c>
      <c r="C121" s="932">
        <v>43538</v>
      </c>
      <c r="D121" s="364">
        <v>43538</v>
      </c>
      <c r="E121" s="349" t="s">
        <v>3334</v>
      </c>
      <c r="F121" s="424" t="s">
        <v>2753</v>
      </c>
      <c r="G121" s="1388" t="s">
        <v>18635</v>
      </c>
      <c r="H121" s="424" t="s">
        <v>15044</v>
      </c>
      <c r="I121" s="424" t="s">
        <v>12912</v>
      </c>
      <c r="J121" s="424"/>
      <c r="K121" s="589" t="s">
        <v>2034</v>
      </c>
      <c r="L121" s="353"/>
      <c r="M121" s="352">
        <f t="shared" si="2"/>
        <v>27</v>
      </c>
      <c r="N121" s="352">
        <f t="shared" si="3"/>
        <v>18</v>
      </c>
      <c r="O121" s="353"/>
      <c r="P121" s="353">
        <v>31</v>
      </c>
      <c r="Q121" s="353"/>
      <c r="R121" s="350"/>
      <c r="S121" s="359"/>
      <c r="T121" s="355"/>
      <c r="U121" s="355"/>
      <c r="V121" s="355"/>
    </row>
    <row r="122" spans="1:22" ht="12.6" customHeight="1" outlineLevel="1">
      <c r="A122" s="360">
        <v>43537</v>
      </c>
      <c r="B122" s="370">
        <v>43510</v>
      </c>
      <c r="C122" s="932">
        <v>43538</v>
      </c>
      <c r="D122" s="364">
        <v>43538</v>
      </c>
      <c r="E122" s="349" t="s">
        <v>3334</v>
      </c>
      <c r="F122" s="1402" t="s">
        <v>15122</v>
      </c>
      <c r="G122" s="1406"/>
      <c r="H122" s="424" t="s">
        <v>15123</v>
      </c>
      <c r="I122" s="424" t="s">
        <v>15124</v>
      </c>
      <c r="J122" s="424"/>
      <c r="K122" s="589" t="s">
        <v>2034</v>
      </c>
      <c r="L122" s="353"/>
      <c r="M122" s="352">
        <f t="shared" si="2"/>
        <v>27</v>
      </c>
      <c r="N122" s="352">
        <f t="shared" si="3"/>
        <v>18</v>
      </c>
      <c r="O122" s="353"/>
      <c r="P122" s="353">
        <v>32</v>
      </c>
      <c r="Q122" s="353"/>
      <c r="R122" s="350"/>
      <c r="S122" s="359"/>
      <c r="T122" s="355"/>
      <c r="U122" s="355"/>
      <c r="V122" s="355"/>
    </row>
    <row r="123" spans="1:22" ht="12.6" customHeight="1" outlineLevel="1">
      <c r="A123" s="376">
        <v>43535</v>
      </c>
      <c r="B123" s="370">
        <v>43510</v>
      </c>
      <c r="C123" s="932">
        <v>43538</v>
      </c>
      <c r="D123" s="364">
        <v>43538</v>
      </c>
      <c r="E123" s="349" t="s">
        <v>3335</v>
      </c>
      <c r="F123" s="424" t="s">
        <v>13387</v>
      </c>
      <c r="G123" s="1390"/>
      <c r="H123" s="424" t="s">
        <v>15300</v>
      </c>
      <c r="I123" s="424"/>
      <c r="J123" s="424"/>
      <c r="K123" s="589" t="s">
        <v>2034</v>
      </c>
      <c r="L123" s="353"/>
      <c r="M123" s="352">
        <f t="shared" si="2"/>
        <v>25</v>
      </c>
      <c r="N123" s="352">
        <f t="shared" si="3"/>
        <v>16</v>
      </c>
      <c r="O123" s="353"/>
      <c r="P123" s="353">
        <v>33</v>
      </c>
      <c r="Q123" s="353"/>
      <c r="R123" s="350"/>
      <c r="S123" s="359"/>
      <c r="T123" s="355"/>
      <c r="U123" s="355"/>
      <c r="V123" s="355"/>
    </row>
    <row r="124" spans="1:22" ht="12.6" customHeight="1" outlineLevel="1">
      <c r="A124" s="376">
        <v>43539</v>
      </c>
      <c r="B124" s="370">
        <v>43510</v>
      </c>
      <c r="C124" s="932">
        <v>43536</v>
      </c>
      <c r="D124" s="364">
        <v>43538</v>
      </c>
      <c r="E124" s="355" t="s">
        <v>3334</v>
      </c>
      <c r="F124" s="353" t="s">
        <v>18636</v>
      </c>
      <c r="G124" s="1388" t="s">
        <v>18637</v>
      </c>
      <c r="H124" s="353" t="s">
        <v>15248</v>
      </c>
      <c r="I124" s="353"/>
      <c r="J124" s="353"/>
      <c r="K124" s="348" t="s">
        <v>2039</v>
      </c>
      <c r="L124" s="353"/>
      <c r="M124" s="352">
        <f t="shared" si="2"/>
        <v>29</v>
      </c>
      <c r="N124" s="352">
        <f t="shared" si="3"/>
        <v>20</v>
      </c>
      <c r="O124" s="353"/>
      <c r="P124" s="353">
        <v>34</v>
      </c>
      <c r="Q124" s="353"/>
      <c r="R124" s="355"/>
      <c r="S124" s="359"/>
      <c r="T124" s="355"/>
      <c r="U124" s="355"/>
      <c r="V124" s="355"/>
    </row>
    <row r="125" spans="1:22" ht="12.6" customHeight="1" outlineLevel="1">
      <c r="A125" s="715">
        <v>43515</v>
      </c>
      <c r="B125" s="370">
        <v>43510</v>
      </c>
      <c r="C125" s="932">
        <v>43538</v>
      </c>
      <c r="D125" s="364">
        <v>43538</v>
      </c>
      <c r="E125" s="355" t="s">
        <v>3335</v>
      </c>
      <c r="F125" s="353" t="s">
        <v>4361</v>
      </c>
      <c r="G125" s="1384"/>
      <c r="H125" s="353" t="s">
        <v>15618</v>
      </c>
      <c r="I125" s="353"/>
      <c r="J125" s="353"/>
      <c r="K125" s="348" t="s">
        <v>3001</v>
      </c>
      <c r="L125" s="353"/>
      <c r="M125" s="352">
        <f t="shared" si="2"/>
        <v>5</v>
      </c>
      <c r="N125" s="352">
        <f t="shared" si="3"/>
        <v>2</v>
      </c>
      <c r="O125" s="353"/>
      <c r="P125" s="353">
        <v>35</v>
      </c>
      <c r="Q125" s="353"/>
      <c r="R125" s="350"/>
      <c r="S125" s="359"/>
      <c r="T125" s="355"/>
      <c r="U125" s="355"/>
      <c r="V125" s="355"/>
    </row>
    <row r="126" spans="1:22" ht="12.6" customHeight="1" outlineLevel="1">
      <c r="A126" s="360">
        <v>43515</v>
      </c>
      <c r="B126" s="369">
        <v>43511</v>
      </c>
      <c r="C126" s="1057">
        <v>43515</v>
      </c>
      <c r="D126" s="713">
        <v>43539</v>
      </c>
      <c r="E126" s="355" t="s">
        <v>3334</v>
      </c>
      <c r="F126" s="353" t="s">
        <v>18638</v>
      </c>
      <c r="G126" s="901" t="s">
        <v>18639</v>
      </c>
      <c r="H126" s="353" t="s">
        <v>15290</v>
      </c>
      <c r="I126" s="353"/>
      <c r="J126" s="353"/>
      <c r="K126" s="348" t="s">
        <v>2042</v>
      </c>
      <c r="L126" s="353"/>
      <c r="M126" s="352">
        <f t="shared" si="2"/>
        <v>4</v>
      </c>
      <c r="N126" s="352">
        <f t="shared" si="3"/>
        <v>1</v>
      </c>
      <c r="O126" s="353"/>
      <c r="P126" s="353">
        <v>36</v>
      </c>
      <c r="Q126" s="353"/>
      <c r="R126" s="350"/>
      <c r="S126" s="359"/>
      <c r="T126" s="355"/>
      <c r="U126" s="355"/>
      <c r="V126" s="355"/>
    </row>
    <row r="127" spans="1:22" ht="12.6" customHeight="1" outlineLevel="1">
      <c r="A127" s="376">
        <v>43542</v>
      </c>
      <c r="B127" s="370">
        <v>43514</v>
      </c>
      <c r="C127" s="932">
        <v>43518</v>
      </c>
      <c r="D127" s="364">
        <v>43542</v>
      </c>
      <c r="E127" s="355" t="s">
        <v>3335</v>
      </c>
      <c r="F127" s="353" t="s">
        <v>18640</v>
      </c>
      <c r="G127" s="1384"/>
      <c r="H127" s="353" t="s">
        <v>15717</v>
      </c>
      <c r="I127" s="353" t="s">
        <v>15718</v>
      </c>
      <c r="J127" s="353"/>
      <c r="K127" s="348" t="s">
        <v>2042</v>
      </c>
      <c r="L127" s="353"/>
      <c r="M127" s="352">
        <f t="shared" si="2"/>
        <v>28</v>
      </c>
      <c r="N127" s="352">
        <f t="shared" si="3"/>
        <v>19</v>
      </c>
      <c r="O127" s="353"/>
      <c r="P127" s="353">
        <v>37</v>
      </c>
      <c r="Q127" s="353"/>
      <c r="R127" s="355"/>
      <c r="S127" s="359"/>
      <c r="T127" s="355"/>
      <c r="U127" s="355"/>
      <c r="V127" s="355"/>
    </row>
    <row r="128" spans="1:22" ht="12.6" customHeight="1" outlineLevel="1">
      <c r="A128" s="712">
        <v>43528</v>
      </c>
      <c r="B128" s="369">
        <v>43514</v>
      </c>
      <c r="C128" s="1401">
        <v>43529</v>
      </c>
      <c r="D128" s="712">
        <v>43529</v>
      </c>
      <c r="E128" s="355" t="s">
        <v>3334</v>
      </c>
      <c r="F128" s="353" t="s">
        <v>2753</v>
      </c>
      <c r="G128" s="1388" t="s">
        <v>18641</v>
      </c>
      <c r="H128" s="353" t="s">
        <v>15038</v>
      </c>
      <c r="I128" s="353" t="s">
        <v>15039</v>
      </c>
      <c r="J128" s="353"/>
      <c r="K128" s="348" t="s">
        <v>2042</v>
      </c>
      <c r="L128" s="353"/>
      <c r="M128" s="352">
        <f t="shared" si="2"/>
        <v>14</v>
      </c>
      <c r="N128" s="352">
        <f t="shared" si="3"/>
        <v>9</v>
      </c>
      <c r="O128" s="353"/>
      <c r="P128" s="353">
        <v>38</v>
      </c>
      <c r="Q128" s="353"/>
      <c r="R128" s="350"/>
      <c r="S128" s="359"/>
      <c r="T128" s="355"/>
      <c r="U128" s="355"/>
      <c r="V128" s="355"/>
    </row>
    <row r="129" spans="1:22" ht="12.6" customHeight="1" outlineLevel="1">
      <c r="A129" s="360">
        <v>43522</v>
      </c>
      <c r="B129" s="369">
        <v>43514</v>
      </c>
      <c r="C129" s="1057">
        <v>43522</v>
      </c>
      <c r="D129" s="360">
        <v>43522</v>
      </c>
      <c r="E129" s="355" t="s">
        <v>3334</v>
      </c>
      <c r="F129" s="1395" t="s">
        <v>18564</v>
      </c>
      <c r="G129" s="1388" t="s">
        <v>5548</v>
      </c>
      <c r="H129" s="353" t="s">
        <v>15017</v>
      </c>
      <c r="I129" s="353" t="s">
        <v>12424</v>
      </c>
      <c r="J129" s="353"/>
      <c r="K129" s="348" t="s">
        <v>2042</v>
      </c>
      <c r="L129" s="353"/>
      <c r="M129" s="352">
        <f t="shared" si="2"/>
        <v>8</v>
      </c>
      <c r="N129" s="352">
        <f t="shared" si="3"/>
        <v>5</v>
      </c>
      <c r="O129" s="353"/>
      <c r="P129" s="353">
        <v>39</v>
      </c>
      <c r="Q129" s="353"/>
      <c r="R129" s="350"/>
      <c r="S129" s="359"/>
      <c r="T129" s="355"/>
      <c r="U129" s="355"/>
      <c r="V129" s="355"/>
    </row>
    <row r="130" spans="1:22" ht="12.6" customHeight="1" outlineLevel="1">
      <c r="A130" s="376">
        <v>43542</v>
      </c>
      <c r="B130" s="370">
        <v>43514</v>
      </c>
      <c r="C130" s="932">
        <v>43542</v>
      </c>
      <c r="D130" s="364">
        <v>43542</v>
      </c>
      <c r="E130" s="355" t="s">
        <v>3335</v>
      </c>
      <c r="F130" s="353" t="s">
        <v>15203</v>
      </c>
      <c r="G130" s="1384"/>
      <c r="H130" s="353" t="s">
        <v>15204</v>
      </c>
      <c r="I130" s="353"/>
      <c r="J130" s="353" t="s">
        <v>2039</v>
      </c>
      <c r="K130" s="348" t="s">
        <v>2034</v>
      </c>
      <c r="L130" s="353"/>
      <c r="M130" s="352">
        <f t="shared" ref="M130:M193" si="4">(A130-B130)</f>
        <v>28</v>
      </c>
      <c r="N130" s="352">
        <f t="shared" ref="N130:N193" si="5">NETWORKDAYS(B130,A130,A130:B130)</f>
        <v>19</v>
      </c>
      <c r="O130" s="353"/>
      <c r="P130" s="353">
        <v>40</v>
      </c>
      <c r="Q130" s="353"/>
      <c r="R130" s="355"/>
      <c r="S130" s="359"/>
      <c r="T130" s="355"/>
      <c r="U130" s="355"/>
      <c r="V130" s="355"/>
    </row>
    <row r="131" spans="1:22" ht="12.6" customHeight="1" outlineLevel="1">
      <c r="A131" s="376">
        <v>43539</v>
      </c>
      <c r="B131" s="370">
        <v>43514</v>
      </c>
      <c r="C131" s="932">
        <v>43542</v>
      </c>
      <c r="D131" s="364">
        <v>43542</v>
      </c>
      <c r="E131" s="355" t="s">
        <v>3334</v>
      </c>
      <c r="F131" s="353" t="s">
        <v>18642</v>
      </c>
      <c r="G131" s="1388" t="s">
        <v>18643</v>
      </c>
      <c r="H131" s="353" t="s">
        <v>15407</v>
      </c>
      <c r="I131" s="353" t="s">
        <v>15308</v>
      </c>
      <c r="J131" s="353"/>
      <c r="K131" s="348" t="s">
        <v>3001</v>
      </c>
      <c r="L131" s="353"/>
      <c r="M131" s="352">
        <f t="shared" si="4"/>
        <v>25</v>
      </c>
      <c r="N131" s="352">
        <f t="shared" si="5"/>
        <v>18</v>
      </c>
      <c r="O131" s="353"/>
      <c r="P131" s="353">
        <v>41</v>
      </c>
      <c r="Q131" s="353"/>
      <c r="R131" s="350"/>
      <c r="S131" s="359"/>
      <c r="T131" s="355"/>
      <c r="U131" s="355"/>
      <c r="V131" s="355"/>
    </row>
    <row r="132" spans="1:22" ht="12.6" customHeight="1" outlineLevel="1">
      <c r="A132" s="376">
        <v>43515</v>
      </c>
      <c r="B132" s="370">
        <v>43514</v>
      </c>
      <c r="C132" s="932">
        <v>43515</v>
      </c>
      <c r="D132" s="364">
        <v>43515</v>
      </c>
      <c r="E132" s="355" t="s">
        <v>3334</v>
      </c>
      <c r="F132" s="353" t="s">
        <v>18644</v>
      </c>
      <c r="G132" s="1388" t="s">
        <v>18645</v>
      </c>
      <c r="H132" s="353" t="s">
        <v>15758</v>
      </c>
      <c r="I132" s="353"/>
      <c r="J132" s="353"/>
      <c r="K132" s="348" t="s">
        <v>2033</v>
      </c>
      <c r="L132" s="353"/>
      <c r="M132" s="352">
        <f t="shared" si="4"/>
        <v>1</v>
      </c>
      <c r="N132" s="352">
        <f t="shared" si="5"/>
        <v>0</v>
      </c>
      <c r="O132" s="353"/>
      <c r="P132" s="353">
        <v>42</v>
      </c>
      <c r="Q132" s="353"/>
      <c r="R132" s="355"/>
      <c r="S132" s="359"/>
      <c r="T132" s="355"/>
      <c r="U132" s="355"/>
      <c r="V132" s="355"/>
    </row>
    <row r="133" spans="1:22" ht="12.6" customHeight="1" outlineLevel="1">
      <c r="A133" s="376">
        <v>43521</v>
      </c>
      <c r="B133" s="370">
        <v>43516</v>
      </c>
      <c r="C133" s="932">
        <v>43522</v>
      </c>
      <c r="D133" s="364">
        <v>43522</v>
      </c>
      <c r="E133" s="355" t="s">
        <v>3335</v>
      </c>
      <c r="F133" s="353" t="s">
        <v>18646</v>
      </c>
      <c r="G133" s="1384"/>
      <c r="H133" s="353" t="s">
        <v>14939</v>
      </c>
      <c r="I133" s="353"/>
      <c r="J133" s="353"/>
      <c r="K133" s="348" t="s">
        <v>2039</v>
      </c>
      <c r="L133" s="353"/>
      <c r="M133" s="352">
        <f t="shared" si="4"/>
        <v>5</v>
      </c>
      <c r="N133" s="352">
        <f t="shared" si="5"/>
        <v>2</v>
      </c>
      <c r="O133" s="353"/>
      <c r="P133" s="353">
        <v>43</v>
      </c>
      <c r="Q133" s="353"/>
      <c r="R133" s="355"/>
      <c r="S133" s="359"/>
      <c r="T133" s="355"/>
      <c r="U133" s="355"/>
      <c r="V133" s="355"/>
    </row>
    <row r="134" spans="1:22" ht="12.6" customHeight="1" outlineLevel="1">
      <c r="A134" s="376">
        <v>43523</v>
      </c>
      <c r="B134" s="370">
        <v>43516</v>
      </c>
      <c r="C134" s="932">
        <v>43521</v>
      </c>
      <c r="D134" s="364">
        <v>43522</v>
      </c>
      <c r="E134" s="355" t="s">
        <v>3335</v>
      </c>
      <c r="F134" s="353" t="s">
        <v>18626</v>
      </c>
      <c r="G134" s="1388" t="s">
        <v>18647</v>
      </c>
      <c r="H134" s="353" t="s">
        <v>15286</v>
      </c>
      <c r="I134" s="353"/>
      <c r="J134" s="353"/>
      <c r="K134" s="348" t="s">
        <v>2039</v>
      </c>
      <c r="L134" s="353"/>
      <c r="M134" s="352">
        <f t="shared" si="4"/>
        <v>7</v>
      </c>
      <c r="N134" s="352">
        <f t="shared" si="5"/>
        <v>4</v>
      </c>
      <c r="O134" s="353"/>
      <c r="P134" s="353">
        <v>44</v>
      </c>
      <c r="Q134" s="353"/>
      <c r="R134" s="355"/>
      <c r="S134" s="359"/>
      <c r="T134" s="355"/>
      <c r="U134" s="355"/>
      <c r="V134" s="355"/>
    </row>
    <row r="135" spans="1:22" ht="12.6" customHeight="1" outlineLevel="1">
      <c r="A135" s="376">
        <v>43523</v>
      </c>
      <c r="B135" s="370">
        <v>43516</v>
      </c>
      <c r="C135" s="932">
        <v>43523</v>
      </c>
      <c r="D135" s="364">
        <v>43523</v>
      </c>
      <c r="E135" s="355" t="s">
        <v>3334</v>
      </c>
      <c r="F135" s="353" t="s">
        <v>3984</v>
      </c>
      <c r="G135" s="1388" t="s">
        <v>18648</v>
      </c>
      <c r="H135" s="353" t="s">
        <v>14915</v>
      </c>
      <c r="I135" s="353"/>
      <c r="J135" s="353"/>
      <c r="K135" s="348" t="s">
        <v>2034</v>
      </c>
      <c r="L135" s="353"/>
      <c r="M135" s="352">
        <f t="shared" si="4"/>
        <v>7</v>
      </c>
      <c r="N135" s="352">
        <f t="shared" si="5"/>
        <v>4</v>
      </c>
      <c r="O135" s="353"/>
      <c r="P135" s="353">
        <v>45</v>
      </c>
      <c r="Q135" s="353"/>
      <c r="R135" s="355"/>
      <c r="S135" s="359"/>
      <c r="T135" s="355"/>
      <c r="U135" s="355"/>
      <c r="V135" s="355"/>
    </row>
    <row r="136" spans="1:22" ht="12.6" customHeight="1" outlineLevel="1">
      <c r="A136" s="376">
        <v>43521</v>
      </c>
      <c r="B136" s="370">
        <v>43516</v>
      </c>
      <c r="C136" s="932">
        <v>43521</v>
      </c>
      <c r="D136" s="364">
        <v>43521</v>
      </c>
      <c r="E136" s="355" t="s">
        <v>3335</v>
      </c>
      <c r="F136" s="353" t="s">
        <v>12555</v>
      </c>
      <c r="G136" s="1384"/>
      <c r="H136" s="353" t="s">
        <v>15538</v>
      </c>
      <c r="I136" s="353"/>
      <c r="J136" s="353"/>
      <c r="K136" s="348" t="s">
        <v>2039</v>
      </c>
      <c r="L136" s="353"/>
      <c r="M136" s="352">
        <f t="shared" si="4"/>
        <v>5</v>
      </c>
      <c r="N136" s="352">
        <f t="shared" si="5"/>
        <v>2</v>
      </c>
      <c r="O136" s="353"/>
      <c r="P136" s="353">
        <v>46</v>
      </c>
      <c r="Q136" s="353"/>
      <c r="R136" s="355"/>
      <c r="S136" s="359"/>
      <c r="T136" s="355"/>
      <c r="U136" s="355"/>
      <c r="V136" s="355"/>
    </row>
    <row r="137" spans="1:22" ht="12.6" customHeight="1" outlineLevel="1">
      <c r="A137" s="376">
        <v>43539</v>
      </c>
      <c r="B137" s="370">
        <v>43517</v>
      </c>
      <c r="C137" s="932">
        <v>43545</v>
      </c>
      <c r="D137" s="364">
        <v>43545</v>
      </c>
      <c r="E137" s="355" t="s">
        <v>3334</v>
      </c>
      <c r="F137" s="691"/>
      <c r="G137" s="1384" t="s">
        <v>14801</v>
      </c>
      <c r="H137" s="353" t="s">
        <v>14802</v>
      </c>
      <c r="I137" s="353"/>
      <c r="J137" s="353"/>
      <c r="K137" s="348" t="s">
        <v>3001</v>
      </c>
      <c r="L137" s="353"/>
      <c r="M137" s="352">
        <f t="shared" si="4"/>
        <v>22</v>
      </c>
      <c r="N137" s="352">
        <f t="shared" si="5"/>
        <v>15</v>
      </c>
      <c r="O137" s="353"/>
      <c r="P137" s="353">
        <v>47</v>
      </c>
      <c r="Q137" s="353"/>
      <c r="R137" s="350"/>
      <c r="S137" s="359"/>
      <c r="T137" s="355"/>
      <c r="U137" s="355"/>
      <c r="V137" s="355"/>
    </row>
    <row r="138" spans="1:22" ht="12.6" customHeight="1" outlineLevel="1">
      <c r="A138" s="712">
        <v>43529</v>
      </c>
      <c r="B138" s="369">
        <v>43517</v>
      </c>
      <c r="C138" s="1057">
        <v>43524</v>
      </c>
      <c r="D138" s="713">
        <v>43545</v>
      </c>
      <c r="E138" s="355" t="s">
        <v>3335</v>
      </c>
      <c r="F138" s="353" t="s">
        <v>2582</v>
      </c>
      <c r="G138" s="1384"/>
      <c r="H138" s="353" t="s">
        <v>14808</v>
      </c>
      <c r="I138" s="353" t="s">
        <v>3577</v>
      </c>
      <c r="J138" s="353"/>
      <c r="K138" s="348" t="s">
        <v>2042</v>
      </c>
      <c r="L138" s="353"/>
      <c r="M138" s="352">
        <f t="shared" si="4"/>
        <v>12</v>
      </c>
      <c r="N138" s="352">
        <f t="shared" si="5"/>
        <v>7</v>
      </c>
      <c r="O138" s="353"/>
      <c r="P138" s="353">
        <v>48</v>
      </c>
      <c r="Q138" s="353"/>
      <c r="R138" s="350"/>
      <c r="S138" s="359"/>
      <c r="T138" s="355"/>
      <c r="U138" s="355"/>
      <c r="V138" s="355"/>
    </row>
    <row r="139" spans="1:22" ht="12.6" customHeight="1" outlineLevel="1">
      <c r="A139" s="376">
        <v>43545</v>
      </c>
      <c r="B139" s="370">
        <v>43517</v>
      </c>
      <c r="C139" s="932">
        <v>43545</v>
      </c>
      <c r="D139" s="364">
        <v>43545</v>
      </c>
      <c r="E139" s="355" t="s">
        <v>3334</v>
      </c>
      <c r="F139" s="353" t="s">
        <v>17411</v>
      </c>
      <c r="G139" s="1388" t="s">
        <v>16076</v>
      </c>
      <c r="H139" s="348" t="s">
        <v>15621</v>
      </c>
      <c r="I139" s="353"/>
      <c r="J139" s="353"/>
      <c r="K139" s="348" t="s">
        <v>2034</v>
      </c>
      <c r="L139" s="353"/>
      <c r="M139" s="352">
        <f t="shared" si="4"/>
        <v>28</v>
      </c>
      <c r="N139" s="352">
        <f t="shared" si="5"/>
        <v>19</v>
      </c>
      <c r="O139" s="353"/>
      <c r="P139" s="353">
        <v>49</v>
      </c>
      <c r="Q139" s="353"/>
      <c r="R139" s="350"/>
      <c r="S139" s="359"/>
      <c r="T139" s="355"/>
      <c r="U139" s="355"/>
      <c r="V139" s="355"/>
    </row>
    <row r="140" spans="1:22" ht="12.6" customHeight="1" outlineLevel="1">
      <c r="A140" s="712">
        <v>43528</v>
      </c>
      <c r="B140" s="369">
        <v>43518</v>
      </c>
      <c r="C140" s="1401">
        <v>43529</v>
      </c>
      <c r="D140" s="712">
        <v>43529</v>
      </c>
      <c r="E140" s="355" t="s">
        <v>3334</v>
      </c>
      <c r="F140" s="1395" t="s">
        <v>18564</v>
      </c>
      <c r="G140" s="1388" t="s">
        <v>5548</v>
      </c>
      <c r="H140" s="353" t="s">
        <v>15018</v>
      </c>
      <c r="I140" s="353" t="s">
        <v>3577</v>
      </c>
      <c r="J140" s="353"/>
      <c r="K140" s="348" t="s">
        <v>2042</v>
      </c>
      <c r="L140" s="353"/>
      <c r="M140" s="352">
        <f t="shared" si="4"/>
        <v>10</v>
      </c>
      <c r="N140" s="352">
        <f t="shared" si="5"/>
        <v>5</v>
      </c>
      <c r="O140" s="353"/>
      <c r="P140" s="353">
        <v>50</v>
      </c>
      <c r="Q140" s="353"/>
      <c r="R140" s="350"/>
      <c r="S140" s="359"/>
      <c r="T140" s="355"/>
      <c r="U140" s="355"/>
      <c r="V140" s="355"/>
    </row>
    <row r="141" spans="1:22" ht="12.6" customHeight="1" outlineLevel="1">
      <c r="A141" s="712">
        <v>43529</v>
      </c>
      <c r="B141" s="370">
        <v>43518</v>
      </c>
      <c r="C141" s="932">
        <v>43529</v>
      </c>
      <c r="D141" s="364">
        <v>43529</v>
      </c>
      <c r="E141" s="355" t="s">
        <v>3334</v>
      </c>
      <c r="F141" s="353" t="s">
        <v>15134</v>
      </c>
      <c r="G141" s="1388" t="s">
        <v>18649</v>
      </c>
      <c r="H141" s="353" t="s">
        <v>15137</v>
      </c>
      <c r="I141" s="353" t="s">
        <v>12502</v>
      </c>
      <c r="J141" s="353" t="s">
        <v>2888</v>
      </c>
      <c r="K141" s="348" t="s">
        <v>2033</v>
      </c>
      <c r="L141" s="353"/>
      <c r="M141" s="352">
        <f t="shared" si="4"/>
        <v>11</v>
      </c>
      <c r="N141" s="352">
        <f t="shared" si="5"/>
        <v>6</v>
      </c>
      <c r="O141" s="353"/>
      <c r="P141" s="353">
        <v>51</v>
      </c>
      <c r="Q141" s="353"/>
      <c r="R141" s="355"/>
      <c r="S141" s="359"/>
      <c r="T141" s="355"/>
      <c r="U141" s="355"/>
      <c r="V141" s="355"/>
    </row>
    <row r="142" spans="1:22" ht="12.6" customHeight="1" outlineLevel="1">
      <c r="A142" s="376">
        <v>43550</v>
      </c>
      <c r="B142" s="370">
        <v>43521</v>
      </c>
      <c r="C142" s="932">
        <v>43549</v>
      </c>
      <c r="D142" s="364">
        <v>43549</v>
      </c>
      <c r="E142" s="355" t="s">
        <v>3335</v>
      </c>
      <c r="F142" s="353" t="s">
        <v>15101</v>
      </c>
      <c r="G142" s="1384"/>
      <c r="H142" s="353" t="s">
        <v>15102</v>
      </c>
      <c r="I142" s="353"/>
      <c r="J142" s="353"/>
      <c r="K142" s="348" t="s">
        <v>2034</v>
      </c>
      <c r="L142" s="353"/>
      <c r="M142" s="352">
        <f t="shared" si="4"/>
        <v>29</v>
      </c>
      <c r="N142" s="352">
        <f t="shared" si="5"/>
        <v>20</v>
      </c>
      <c r="O142" s="353"/>
      <c r="P142" s="353">
        <v>52</v>
      </c>
      <c r="Q142" s="353"/>
      <c r="R142" s="355"/>
      <c r="S142" s="359"/>
      <c r="T142" s="355"/>
      <c r="U142" s="355"/>
      <c r="V142" s="355"/>
    </row>
    <row r="143" spans="1:22" ht="12.6" customHeight="1" outlineLevel="1">
      <c r="A143" s="376">
        <v>43543</v>
      </c>
      <c r="B143" s="370">
        <v>43521</v>
      </c>
      <c r="C143" s="932">
        <v>43549</v>
      </c>
      <c r="D143" s="364">
        <v>43549</v>
      </c>
      <c r="E143" s="355" t="s">
        <v>3334</v>
      </c>
      <c r="F143" s="691"/>
      <c r="G143" s="1384" t="s">
        <v>12329</v>
      </c>
      <c r="H143" s="353" t="s">
        <v>15861</v>
      </c>
      <c r="I143" s="353"/>
      <c r="J143" s="353"/>
      <c r="K143" s="348" t="s">
        <v>3001</v>
      </c>
      <c r="L143" s="353"/>
      <c r="M143" s="352">
        <f t="shared" si="4"/>
        <v>22</v>
      </c>
      <c r="N143" s="352">
        <f t="shared" si="5"/>
        <v>15</v>
      </c>
      <c r="O143" s="353"/>
      <c r="P143" s="353">
        <v>53</v>
      </c>
      <c r="Q143" s="353"/>
      <c r="R143" s="350"/>
      <c r="S143" s="359"/>
      <c r="T143" s="355"/>
      <c r="U143" s="355"/>
      <c r="V143" s="355"/>
    </row>
    <row r="144" spans="1:22" ht="12.6" customHeight="1" outlineLevel="1">
      <c r="A144" s="376">
        <v>43546</v>
      </c>
      <c r="B144" s="370">
        <v>43521</v>
      </c>
      <c r="C144" s="932">
        <v>43549</v>
      </c>
      <c r="D144" s="364">
        <v>43549</v>
      </c>
      <c r="E144" s="355" t="s">
        <v>3334</v>
      </c>
      <c r="F144" s="353" t="s">
        <v>7038</v>
      </c>
      <c r="G144" s="1388" t="s">
        <v>18650</v>
      </c>
      <c r="H144" s="353" t="s">
        <v>15307</v>
      </c>
      <c r="I144" s="353" t="s">
        <v>15308</v>
      </c>
      <c r="J144" s="353" t="s">
        <v>2888</v>
      </c>
      <c r="K144" s="348" t="s">
        <v>2033</v>
      </c>
      <c r="L144" s="353"/>
      <c r="M144" s="352">
        <f t="shared" si="4"/>
        <v>25</v>
      </c>
      <c r="N144" s="352">
        <f t="shared" si="5"/>
        <v>18</v>
      </c>
      <c r="O144" s="353"/>
      <c r="P144" s="353">
        <v>54</v>
      </c>
      <c r="Q144" s="353"/>
      <c r="R144" s="355"/>
      <c r="S144" s="359"/>
      <c r="T144" s="355"/>
      <c r="U144" s="355"/>
      <c r="V144" s="355"/>
    </row>
    <row r="145" spans="1:33" ht="12.6" customHeight="1" outlineLevel="1">
      <c r="A145" s="376">
        <v>43537</v>
      </c>
      <c r="B145" s="370">
        <v>43521</v>
      </c>
      <c r="C145" s="932">
        <v>43546</v>
      </c>
      <c r="D145" s="364">
        <v>43549</v>
      </c>
      <c r="E145" s="355" t="s">
        <v>3335</v>
      </c>
      <c r="F145" s="353" t="s">
        <v>2548</v>
      </c>
      <c r="G145" s="1384"/>
      <c r="H145" s="353" t="s">
        <v>15553</v>
      </c>
      <c r="I145" s="353" t="s">
        <v>3660</v>
      </c>
      <c r="J145" s="353"/>
      <c r="K145" s="348" t="s">
        <v>2039</v>
      </c>
      <c r="L145" s="353"/>
      <c r="M145" s="352">
        <f t="shared" si="4"/>
        <v>16</v>
      </c>
      <c r="N145" s="352">
        <f t="shared" si="5"/>
        <v>11</v>
      </c>
      <c r="O145" s="353"/>
      <c r="P145" s="353">
        <v>55</v>
      </c>
      <c r="Q145" s="353"/>
      <c r="R145" s="355"/>
      <c r="S145" s="359"/>
      <c r="T145" s="355"/>
      <c r="U145" s="355"/>
      <c r="V145" s="355"/>
      <c r="W145" s="355"/>
      <c r="X145" s="355"/>
      <c r="Y145" s="355"/>
      <c r="Z145" s="355"/>
      <c r="AA145" s="355"/>
      <c r="AB145" s="355"/>
      <c r="AC145" s="355"/>
      <c r="AD145" s="355"/>
      <c r="AE145" s="355"/>
      <c r="AF145" s="355"/>
      <c r="AG145" s="359"/>
    </row>
    <row r="146" spans="1:33" ht="12.6" customHeight="1" outlineLevel="1">
      <c r="A146" s="376">
        <v>43523</v>
      </c>
      <c r="B146" s="370">
        <v>43522</v>
      </c>
      <c r="C146" s="932">
        <v>43522</v>
      </c>
      <c r="D146" s="376">
        <v>43523</v>
      </c>
      <c r="E146" s="355" t="s">
        <v>3335</v>
      </c>
      <c r="F146" s="353" t="s">
        <v>18651</v>
      </c>
      <c r="G146" s="1384"/>
      <c r="H146" s="353" t="s">
        <v>14796</v>
      </c>
      <c r="I146" s="353"/>
      <c r="J146" s="353"/>
      <c r="K146" s="348" t="s">
        <v>2039</v>
      </c>
      <c r="L146" s="353"/>
      <c r="M146" s="352">
        <f t="shared" si="4"/>
        <v>1</v>
      </c>
      <c r="N146" s="352">
        <f t="shared" si="5"/>
        <v>0</v>
      </c>
      <c r="O146" s="353"/>
      <c r="P146" s="353">
        <v>56</v>
      </c>
      <c r="Q146" s="353"/>
      <c r="R146" s="355"/>
      <c r="S146" s="359"/>
      <c r="T146" s="355"/>
      <c r="U146" s="355"/>
      <c r="V146" s="355"/>
      <c r="W146" s="355"/>
      <c r="X146" s="355"/>
      <c r="Y146" s="355"/>
      <c r="Z146" s="355"/>
      <c r="AA146" s="355"/>
      <c r="AB146" s="355"/>
      <c r="AC146" s="355"/>
      <c r="AD146" s="355"/>
      <c r="AE146" s="355"/>
      <c r="AF146" s="355"/>
      <c r="AG146" s="359"/>
    </row>
    <row r="147" spans="1:33" ht="12.6" customHeight="1" outlineLevel="1">
      <c r="A147" s="376">
        <v>43549</v>
      </c>
      <c r="B147" s="370">
        <v>43522</v>
      </c>
      <c r="C147" s="932">
        <v>43550</v>
      </c>
      <c r="D147" s="364">
        <v>43550</v>
      </c>
      <c r="E147" s="355" t="s">
        <v>3334</v>
      </c>
      <c r="F147" s="353" t="s">
        <v>10576</v>
      </c>
      <c r="G147" s="1388" t="s">
        <v>18652</v>
      </c>
      <c r="H147" s="353" t="s">
        <v>15260</v>
      </c>
      <c r="I147" s="353"/>
      <c r="J147" s="353"/>
      <c r="K147" s="348" t="s">
        <v>3001</v>
      </c>
      <c r="L147" s="353"/>
      <c r="M147" s="352">
        <f t="shared" si="4"/>
        <v>27</v>
      </c>
      <c r="N147" s="352">
        <f t="shared" si="5"/>
        <v>18</v>
      </c>
      <c r="O147" s="353"/>
      <c r="P147" s="353">
        <v>57</v>
      </c>
      <c r="Q147" s="353"/>
      <c r="R147" s="350"/>
      <c r="S147" s="359"/>
      <c r="T147" s="355"/>
      <c r="U147" s="355"/>
      <c r="V147" s="355"/>
      <c r="W147" s="355"/>
      <c r="X147" s="355"/>
      <c r="Y147" s="355"/>
      <c r="Z147" s="355"/>
      <c r="AA147" s="355"/>
      <c r="AB147" s="355"/>
      <c r="AC147" s="355"/>
      <c r="AD147" s="355"/>
      <c r="AE147" s="355"/>
      <c r="AF147" s="355"/>
      <c r="AG147" s="359"/>
    </row>
    <row r="148" spans="1:33" ht="12.6" customHeight="1" outlineLevel="1">
      <c r="A148" s="376">
        <v>43550</v>
      </c>
      <c r="B148" s="370">
        <v>43522</v>
      </c>
      <c r="C148" s="932">
        <v>43550</v>
      </c>
      <c r="D148" s="364">
        <v>43550</v>
      </c>
      <c r="E148" s="355" t="s">
        <v>3335</v>
      </c>
      <c r="F148" s="353" t="s">
        <v>14904</v>
      </c>
      <c r="G148" s="1384"/>
      <c r="H148" s="353" t="s">
        <v>14905</v>
      </c>
      <c r="I148" s="353"/>
      <c r="J148" s="353"/>
      <c r="K148" s="348" t="s">
        <v>2034</v>
      </c>
      <c r="L148" s="353"/>
      <c r="M148" s="352">
        <f t="shared" si="4"/>
        <v>28</v>
      </c>
      <c r="N148" s="352">
        <f t="shared" si="5"/>
        <v>19</v>
      </c>
      <c r="O148" s="353"/>
      <c r="P148" s="353">
        <v>58</v>
      </c>
      <c r="Q148" s="353"/>
      <c r="R148" s="355"/>
      <c r="S148" s="359"/>
      <c r="T148" s="355"/>
      <c r="U148" s="355"/>
      <c r="V148" s="355"/>
      <c r="W148" s="355"/>
      <c r="X148" s="355"/>
      <c r="Y148" s="355"/>
      <c r="Z148" s="355"/>
      <c r="AA148" s="355"/>
      <c r="AB148" s="355"/>
      <c r="AC148" s="355"/>
      <c r="AD148" s="355"/>
      <c r="AE148" s="355"/>
      <c r="AF148" s="355"/>
      <c r="AG148" s="359"/>
    </row>
    <row r="149" spans="1:33" ht="12.6" customHeight="1" outlineLevel="1">
      <c r="A149" s="713">
        <v>43535</v>
      </c>
      <c r="B149" s="369">
        <v>43522</v>
      </c>
      <c r="C149" s="1407">
        <v>43552</v>
      </c>
      <c r="D149" s="713">
        <v>43552</v>
      </c>
      <c r="E149" s="355" t="s">
        <v>3335</v>
      </c>
      <c r="F149" s="353" t="s">
        <v>15079</v>
      </c>
      <c r="G149" s="1384"/>
      <c r="H149" s="353" t="s">
        <v>15080</v>
      </c>
      <c r="I149" s="353"/>
      <c r="J149" s="353" t="s">
        <v>2039</v>
      </c>
      <c r="K149" s="348" t="s">
        <v>2042</v>
      </c>
      <c r="L149" s="353"/>
      <c r="M149" s="352">
        <f t="shared" si="4"/>
        <v>13</v>
      </c>
      <c r="N149" s="352">
        <f t="shared" si="5"/>
        <v>8</v>
      </c>
      <c r="O149" s="353"/>
      <c r="P149" s="353">
        <v>59</v>
      </c>
      <c r="Q149" s="353"/>
      <c r="R149" s="350"/>
      <c r="S149" s="359"/>
      <c r="T149" s="355"/>
      <c r="U149" s="355"/>
      <c r="V149" s="355"/>
      <c r="W149" s="355"/>
      <c r="X149" s="349"/>
      <c r="Y149" s="355"/>
      <c r="Z149" s="355"/>
      <c r="AA149" s="355"/>
      <c r="AB149" s="355"/>
      <c r="AC149" s="355"/>
      <c r="AD149" s="355"/>
      <c r="AE149" s="355"/>
      <c r="AF149" s="355"/>
      <c r="AG149" s="359"/>
    </row>
    <row r="150" spans="1:33" ht="12.6" customHeight="1" outlineLevel="1">
      <c r="A150" s="713">
        <v>43550</v>
      </c>
      <c r="B150" s="369">
        <v>43522</v>
      </c>
      <c r="C150" s="1407">
        <v>43550</v>
      </c>
      <c r="D150" s="713">
        <v>43550</v>
      </c>
      <c r="E150" s="355" t="s">
        <v>3334</v>
      </c>
      <c r="F150" s="353" t="s">
        <v>15576</v>
      </c>
      <c r="G150" s="1384"/>
      <c r="H150" s="353" t="s">
        <v>15577</v>
      </c>
      <c r="I150" s="353" t="s">
        <v>12424</v>
      </c>
      <c r="J150" s="353"/>
      <c r="K150" s="348" t="s">
        <v>2042</v>
      </c>
      <c r="L150" s="353"/>
      <c r="M150" s="352">
        <f t="shared" si="4"/>
        <v>28</v>
      </c>
      <c r="N150" s="352">
        <f t="shared" si="5"/>
        <v>19</v>
      </c>
      <c r="O150" s="353"/>
      <c r="P150" s="353">
        <v>60</v>
      </c>
      <c r="Q150" s="353"/>
      <c r="R150" s="350"/>
      <c r="S150" s="359"/>
      <c r="T150" s="355"/>
      <c r="U150" s="355"/>
      <c r="V150" s="355"/>
      <c r="W150" s="355"/>
      <c r="X150" s="349"/>
      <c r="Y150" s="355"/>
      <c r="Z150" s="355"/>
      <c r="AA150" s="355"/>
      <c r="AB150" s="355"/>
      <c r="AC150" s="355"/>
      <c r="AD150" s="355"/>
      <c r="AE150" s="355"/>
      <c r="AF150" s="355"/>
      <c r="AG150" s="359"/>
    </row>
    <row r="151" spans="1:33" ht="12.6" customHeight="1" outlineLevel="1">
      <c r="A151" s="376">
        <v>43551</v>
      </c>
      <c r="B151" s="370">
        <v>43523</v>
      </c>
      <c r="C151" s="932">
        <v>43551</v>
      </c>
      <c r="D151" s="364">
        <v>43551</v>
      </c>
      <c r="E151" s="355" t="s">
        <v>3335</v>
      </c>
      <c r="F151" s="1386" t="s">
        <v>3789</v>
      </c>
      <c r="G151" s="1398"/>
      <c r="H151" s="353" t="s">
        <v>15065</v>
      </c>
      <c r="I151" s="353" t="s">
        <v>3577</v>
      </c>
      <c r="J151" s="353"/>
      <c r="K151" s="348" t="s">
        <v>3001</v>
      </c>
      <c r="L151" s="353"/>
      <c r="M151" s="352">
        <f t="shared" si="4"/>
        <v>28</v>
      </c>
      <c r="N151" s="352">
        <f t="shared" si="5"/>
        <v>19</v>
      </c>
      <c r="O151" s="353"/>
      <c r="P151" s="353">
        <v>61</v>
      </c>
      <c r="Q151" s="353"/>
      <c r="R151" s="350"/>
      <c r="S151" s="359"/>
      <c r="T151" s="355"/>
      <c r="U151" s="355"/>
      <c r="V151" s="355"/>
      <c r="W151" s="355"/>
      <c r="X151" s="355"/>
      <c r="Y151" s="355"/>
      <c r="Z151" s="355"/>
      <c r="AA151" s="355"/>
      <c r="AB151" s="355"/>
      <c r="AC151" s="355"/>
      <c r="AD151" s="355"/>
      <c r="AE151" s="355"/>
      <c r="AF151" s="355"/>
      <c r="AG151" s="359"/>
    </row>
    <row r="152" spans="1:33" ht="12.6" customHeight="1" outlineLevel="1">
      <c r="A152" s="376">
        <v>43535</v>
      </c>
      <c r="B152" s="370">
        <v>43523</v>
      </c>
      <c r="C152" s="932">
        <v>43551</v>
      </c>
      <c r="D152" s="364">
        <v>43551</v>
      </c>
      <c r="E152" s="355" t="s">
        <v>3334</v>
      </c>
      <c r="F152" s="353" t="s">
        <v>15309</v>
      </c>
      <c r="G152" s="1388" t="s">
        <v>18653</v>
      </c>
      <c r="H152" s="353" t="s">
        <v>15313</v>
      </c>
      <c r="I152" s="353"/>
      <c r="J152" s="353" t="s">
        <v>2888</v>
      </c>
      <c r="K152" s="348" t="s">
        <v>2033</v>
      </c>
      <c r="L152" s="353"/>
      <c r="M152" s="352">
        <f t="shared" si="4"/>
        <v>12</v>
      </c>
      <c r="N152" s="352">
        <f t="shared" si="5"/>
        <v>7</v>
      </c>
      <c r="O152" s="353"/>
      <c r="P152" s="353">
        <v>62</v>
      </c>
      <c r="Q152" s="353"/>
      <c r="R152" s="355"/>
      <c r="S152" s="359"/>
      <c r="T152" s="355"/>
      <c r="U152" s="355"/>
      <c r="V152" s="355"/>
      <c r="W152" s="355"/>
      <c r="X152" s="355"/>
      <c r="Y152" s="355"/>
      <c r="Z152" s="355"/>
      <c r="AA152" s="355"/>
      <c r="AB152" s="355"/>
      <c r="AC152" s="355"/>
      <c r="AD152" s="355"/>
      <c r="AE152" s="355"/>
      <c r="AF152" s="355"/>
      <c r="AG152" s="359"/>
    </row>
    <row r="153" spans="1:33" ht="12.6" customHeight="1" outlineLevel="1">
      <c r="A153" s="376">
        <v>43532</v>
      </c>
      <c r="B153" s="370">
        <v>43523</v>
      </c>
      <c r="C153" s="932">
        <v>43537</v>
      </c>
      <c r="D153" s="364">
        <v>43537</v>
      </c>
      <c r="E153" s="355" t="s">
        <v>3334</v>
      </c>
      <c r="F153" s="353" t="s">
        <v>18654</v>
      </c>
      <c r="G153" s="1388" t="s">
        <v>18655</v>
      </c>
      <c r="H153" s="353" t="s">
        <v>15734</v>
      </c>
      <c r="I153" s="353"/>
      <c r="J153" s="353" t="s">
        <v>2888</v>
      </c>
      <c r="K153" s="348" t="s">
        <v>2033</v>
      </c>
      <c r="L153" s="353"/>
      <c r="M153" s="352">
        <f t="shared" si="4"/>
        <v>9</v>
      </c>
      <c r="N153" s="352">
        <f t="shared" si="5"/>
        <v>6</v>
      </c>
      <c r="O153" s="353"/>
      <c r="P153" s="353">
        <v>63</v>
      </c>
      <c r="Q153" s="353"/>
      <c r="R153" s="355"/>
      <c r="S153" s="359"/>
      <c r="T153" s="355"/>
      <c r="U153" s="355"/>
      <c r="V153" s="355"/>
      <c r="W153" s="355"/>
      <c r="X153" s="355"/>
      <c r="Y153" s="355"/>
      <c r="Z153" s="355"/>
      <c r="AA153" s="355"/>
      <c r="AB153" s="355"/>
      <c r="AC153" s="355"/>
      <c r="AD153" s="355"/>
      <c r="AE153" s="355"/>
      <c r="AF153" s="355"/>
      <c r="AG153" s="359"/>
    </row>
    <row r="154" spans="1:33" ht="12.6" customHeight="1" outlineLevel="1">
      <c r="A154" s="376">
        <v>43544</v>
      </c>
      <c r="B154" s="370">
        <v>43524</v>
      </c>
      <c r="C154" s="932">
        <v>43552</v>
      </c>
      <c r="D154" s="364">
        <v>43552</v>
      </c>
      <c r="E154" s="355" t="s">
        <v>3334</v>
      </c>
      <c r="F154" s="353" t="s">
        <v>6379</v>
      </c>
      <c r="G154" s="1388" t="s">
        <v>18656</v>
      </c>
      <c r="H154" s="348" t="s">
        <v>15147</v>
      </c>
      <c r="I154" s="353"/>
      <c r="J154" s="353"/>
      <c r="K154" s="348" t="s">
        <v>2034</v>
      </c>
      <c r="L154" s="353"/>
      <c r="M154" s="352">
        <f t="shared" si="4"/>
        <v>20</v>
      </c>
      <c r="N154" s="352">
        <f t="shared" si="5"/>
        <v>13</v>
      </c>
      <c r="O154" s="353"/>
      <c r="P154" s="353">
        <v>64</v>
      </c>
      <c r="Q154" s="353"/>
      <c r="R154" s="355"/>
      <c r="S154" s="359"/>
      <c r="T154" s="355"/>
      <c r="U154" s="355"/>
      <c r="V154" s="355"/>
      <c r="W154" s="355"/>
      <c r="X154" s="355"/>
      <c r="Y154" s="355"/>
      <c r="Z154" s="355"/>
      <c r="AA154" s="355"/>
      <c r="AB154" s="355"/>
      <c r="AC154" s="355"/>
      <c r="AD154" s="355"/>
      <c r="AE154" s="355"/>
      <c r="AF154" s="355"/>
      <c r="AG154" s="359"/>
    </row>
    <row r="155" spans="1:33" ht="12.6" customHeight="1" outlineLevel="1">
      <c r="A155" s="376">
        <v>43530</v>
      </c>
      <c r="B155" s="370">
        <v>43524</v>
      </c>
      <c r="C155" s="932">
        <v>43532</v>
      </c>
      <c r="D155" s="364">
        <v>43532</v>
      </c>
      <c r="E155" s="355" t="s">
        <v>3334</v>
      </c>
      <c r="F155" s="691"/>
      <c r="G155" s="1384" t="s">
        <v>15859</v>
      </c>
      <c r="H155" s="353" t="s">
        <v>15860</v>
      </c>
      <c r="I155" s="353"/>
      <c r="J155" s="353"/>
      <c r="K155" s="348" t="s">
        <v>2033</v>
      </c>
      <c r="L155" s="353"/>
      <c r="M155" s="352">
        <f t="shared" si="4"/>
        <v>6</v>
      </c>
      <c r="N155" s="352">
        <f t="shared" si="5"/>
        <v>3</v>
      </c>
      <c r="O155" s="353"/>
      <c r="P155" s="353">
        <v>65</v>
      </c>
      <c r="Q155" s="353"/>
      <c r="R155" s="355"/>
      <c r="S155" s="359"/>
      <c r="T155" s="355"/>
      <c r="U155" s="355"/>
      <c r="V155" s="355"/>
      <c r="W155" s="355"/>
      <c r="X155" s="355"/>
      <c r="Y155" s="355"/>
      <c r="Z155" s="355"/>
      <c r="AA155" s="355"/>
      <c r="AB155" s="355"/>
      <c r="AC155" s="355"/>
      <c r="AD155" s="355"/>
      <c r="AE155" s="355"/>
      <c r="AF155" s="355"/>
      <c r="AG155" s="359"/>
    </row>
    <row r="156" spans="1:33" ht="12.6" customHeight="1" outlineLevel="1">
      <c r="A156" s="713">
        <v>43553</v>
      </c>
      <c r="B156" s="369">
        <v>43524</v>
      </c>
      <c r="C156" s="1407">
        <v>43552</v>
      </c>
      <c r="D156" s="713">
        <v>43552</v>
      </c>
      <c r="E156" s="355" t="s">
        <v>3335</v>
      </c>
      <c r="F156" s="353" t="s">
        <v>18657</v>
      </c>
      <c r="G156" s="1384"/>
      <c r="H156" s="353" t="s">
        <v>15277</v>
      </c>
      <c r="I156" s="353" t="s">
        <v>15278</v>
      </c>
      <c r="J156" s="353"/>
      <c r="K156" s="348" t="s">
        <v>2042</v>
      </c>
      <c r="L156" s="353"/>
      <c r="M156" s="352">
        <f t="shared" si="4"/>
        <v>29</v>
      </c>
      <c r="N156" s="352">
        <f t="shared" si="5"/>
        <v>20</v>
      </c>
      <c r="O156" s="353"/>
      <c r="P156" s="353">
        <v>66</v>
      </c>
      <c r="Q156" s="353"/>
      <c r="R156" s="350"/>
      <c r="S156" s="359"/>
      <c r="T156" s="355"/>
      <c r="U156" s="355"/>
      <c r="V156" s="355"/>
      <c r="W156" s="355"/>
      <c r="X156" s="349"/>
      <c r="Y156" s="355"/>
      <c r="Z156" s="355"/>
      <c r="AA156" s="355"/>
      <c r="AB156" s="355"/>
      <c r="AC156" s="355"/>
      <c r="AD156" s="355"/>
      <c r="AE156" s="355"/>
      <c r="AF156" s="355"/>
      <c r="AG156" s="359"/>
    </row>
    <row r="157" spans="1:33" ht="12.6" customHeight="1" outlineLevel="1">
      <c r="A157" s="360">
        <v>43552</v>
      </c>
      <c r="B157" s="1408">
        <v>43524</v>
      </c>
      <c r="C157" s="1407">
        <v>43552</v>
      </c>
      <c r="D157" s="713">
        <v>43552</v>
      </c>
      <c r="E157" s="355" t="s">
        <v>3335</v>
      </c>
      <c r="F157" s="353" t="s">
        <v>15744</v>
      </c>
      <c r="G157" s="1384"/>
      <c r="H157" s="353" t="s">
        <v>15745</v>
      </c>
      <c r="I157" s="353"/>
      <c r="J157" s="353"/>
      <c r="K157" s="348" t="s">
        <v>2042</v>
      </c>
      <c r="L157" s="353"/>
      <c r="M157" s="352">
        <f t="shared" si="4"/>
        <v>28</v>
      </c>
      <c r="N157" s="352">
        <f t="shared" si="5"/>
        <v>19</v>
      </c>
      <c r="O157" s="353"/>
      <c r="P157" s="353">
        <v>67</v>
      </c>
      <c r="Q157" s="353"/>
      <c r="R157" s="350"/>
      <c r="S157" s="359"/>
      <c r="T157" s="355"/>
      <c r="U157" s="355"/>
      <c r="V157" s="355"/>
      <c r="W157" s="355"/>
      <c r="X157" s="349"/>
      <c r="Y157" s="355"/>
      <c r="Z157" s="355"/>
      <c r="AA157" s="355"/>
      <c r="AB157" s="355"/>
      <c r="AC157" s="355"/>
      <c r="AD157" s="355"/>
      <c r="AE157" s="355"/>
      <c r="AF157" s="355"/>
      <c r="AG157" s="359"/>
    </row>
    <row r="158" spans="1:33" ht="12.6" customHeight="1" outlineLevel="1">
      <c r="A158" s="376">
        <v>43535</v>
      </c>
      <c r="B158" s="370">
        <v>43524</v>
      </c>
      <c r="C158" s="932">
        <v>43539</v>
      </c>
      <c r="D158" s="364">
        <v>43539</v>
      </c>
      <c r="E158" s="355" t="s">
        <v>3334</v>
      </c>
      <c r="F158" s="353" t="s">
        <v>13130</v>
      </c>
      <c r="G158" s="1388" t="s">
        <v>12990</v>
      </c>
      <c r="H158" s="353" t="s">
        <v>15626</v>
      </c>
      <c r="I158" s="353"/>
      <c r="J158" s="353" t="s">
        <v>2888</v>
      </c>
      <c r="K158" s="348" t="s">
        <v>3001</v>
      </c>
      <c r="L158" s="353"/>
      <c r="M158" s="352">
        <f t="shared" si="4"/>
        <v>11</v>
      </c>
      <c r="N158" s="352">
        <f t="shared" si="5"/>
        <v>6</v>
      </c>
      <c r="O158" s="353"/>
      <c r="P158" s="353">
        <v>68</v>
      </c>
      <c r="Q158" s="353"/>
      <c r="R158" s="350"/>
      <c r="S158" s="359"/>
      <c r="T158" s="355"/>
      <c r="U158" s="355"/>
      <c r="V158" s="355"/>
      <c r="W158" s="355"/>
      <c r="X158" s="349"/>
      <c r="Y158" s="355"/>
      <c r="Z158" s="355"/>
      <c r="AA158" s="355"/>
      <c r="AB158" s="355"/>
      <c r="AC158" s="355"/>
      <c r="AD158" s="355"/>
      <c r="AE158" s="355"/>
      <c r="AF158" s="355"/>
      <c r="AG158" s="359"/>
    </row>
    <row r="159" spans="1:33" ht="17.25" customHeight="1" outlineLevel="1">
      <c r="A159" s="376">
        <v>43894</v>
      </c>
      <c r="B159" s="370">
        <v>43501</v>
      </c>
      <c r="C159" s="364">
        <v>43515</v>
      </c>
      <c r="D159" s="364">
        <v>43515</v>
      </c>
      <c r="E159" s="355" t="s">
        <v>3334</v>
      </c>
      <c r="F159" s="22" t="s">
        <v>12476</v>
      </c>
      <c r="G159" s="22" t="s">
        <v>18658</v>
      </c>
      <c r="H159" s="22" t="s">
        <v>3573</v>
      </c>
      <c r="I159" s="353"/>
      <c r="J159" s="1393" t="s">
        <v>2033</v>
      </c>
      <c r="K159" s="353" t="s">
        <v>2753</v>
      </c>
      <c r="L159" s="353"/>
      <c r="M159" s="352">
        <f t="shared" si="4"/>
        <v>393</v>
      </c>
      <c r="N159" s="352">
        <f t="shared" si="5"/>
        <v>280</v>
      </c>
      <c r="O159" s="353"/>
      <c r="P159" s="353">
        <v>69</v>
      </c>
      <c r="Q159" s="353"/>
      <c r="R159" s="350"/>
      <c r="S159" s="359"/>
      <c r="T159" s="355"/>
      <c r="U159" s="355"/>
      <c r="V159" s="355"/>
      <c r="W159" s="355"/>
      <c r="X159" s="355"/>
      <c r="Y159" s="355"/>
      <c r="Z159" s="355"/>
      <c r="AA159" s="355"/>
      <c r="AB159" s="355"/>
      <c r="AC159" s="355"/>
      <c r="AD159" s="355"/>
      <c r="AE159" s="355"/>
      <c r="AF159" s="355"/>
      <c r="AG159" s="359"/>
    </row>
    <row r="160" spans="1:33" ht="12.6" customHeight="1">
      <c r="A160" s="376">
        <v>43536</v>
      </c>
      <c r="B160" s="377">
        <v>43525</v>
      </c>
      <c r="C160" s="932">
        <v>43535</v>
      </c>
      <c r="D160" s="364">
        <v>43553</v>
      </c>
      <c r="E160" s="349" t="s">
        <v>3334</v>
      </c>
      <c r="F160" s="353" t="s">
        <v>4983</v>
      </c>
      <c r="G160" s="1388" t="s">
        <v>11660</v>
      </c>
      <c r="H160" s="353" t="s">
        <v>15447</v>
      </c>
      <c r="I160" s="353" t="s">
        <v>14952</v>
      </c>
      <c r="J160" s="353"/>
      <c r="K160" s="8" t="s">
        <v>3001</v>
      </c>
      <c r="L160" s="353"/>
      <c r="M160" s="352">
        <f t="shared" si="4"/>
        <v>11</v>
      </c>
      <c r="N160" s="352">
        <f t="shared" si="5"/>
        <v>6</v>
      </c>
      <c r="O160" s="353"/>
      <c r="P160" s="353">
        <v>1</v>
      </c>
      <c r="Q160" s="362" t="s">
        <v>3312</v>
      </c>
      <c r="R160" s="357">
        <f>AVERAGE($M$160:$M$231)</f>
        <v>18.041666666666668</v>
      </c>
      <c r="S160" s="363">
        <f>COUNT($B$160:$B$231)</f>
        <v>72</v>
      </c>
      <c r="T160" s="350">
        <f>COUNTIF($E$160:$E$231,$T$1)</f>
        <v>57</v>
      </c>
      <c r="U160" s="350">
        <f>COUNTIF($E$160:$E$231,$U$1)</f>
        <v>15</v>
      </c>
      <c r="V160" s="350">
        <f>S160-T160-U160</f>
        <v>0</v>
      </c>
      <c r="W160" s="355"/>
      <c r="X160" s="1385">
        <f>COUNTIF($K$160:$K$231, X$1)</f>
        <v>14</v>
      </c>
      <c r="Y160" s="1385">
        <f>COUNTIF($K$160:$K$231, Y$1)</f>
        <v>9</v>
      </c>
      <c r="Z160" s="1385">
        <f>COUNTIF($K$160:$K$231, Z$1)</f>
        <v>19</v>
      </c>
      <c r="AA160" s="1385">
        <f>COUNTIF($K$160:$K$231, AA$1)</f>
        <v>5</v>
      </c>
      <c r="AB160" s="1385"/>
      <c r="AC160" s="1385">
        <f>COUNTIF($K$160:$K$231, AC$1)</f>
        <v>6</v>
      </c>
      <c r="AD160" s="1385">
        <f>COUNTIF($K$160:$K$231, AD$1)</f>
        <v>2</v>
      </c>
      <c r="AE160" s="1385">
        <f>COUNTIF($K$160:$K$231, AE$1)</f>
        <v>0</v>
      </c>
      <c r="AF160" s="1385">
        <f>COUNTIF($K$160:$K$231, AF$1)</f>
        <v>17</v>
      </c>
      <c r="AG160" s="363">
        <f>SUM(X160:AF160)</f>
        <v>72</v>
      </c>
    </row>
    <row r="161" spans="1:22" ht="12.6" customHeight="1" outlineLevel="1">
      <c r="A161" s="713">
        <v>43551</v>
      </c>
      <c r="B161" s="739">
        <v>43525</v>
      </c>
      <c r="C161" s="932">
        <v>43556</v>
      </c>
      <c r="D161" s="364">
        <v>43556</v>
      </c>
      <c r="E161" s="355" t="s">
        <v>3334</v>
      </c>
      <c r="F161" s="353" t="s">
        <v>15309</v>
      </c>
      <c r="G161" s="1384"/>
      <c r="H161" s="353" t="s">
        <v>15310</v>
      </c>
      <c r="I161" s="353" t="s">
        <v>15311</v>
      </c>
      <c r="J161" s="353"/>
      <c r="K161" s="348" t="s">
        <v>2042</v>
      </c>
      <c r="L161" s="353"/>
      <c r="M161" s="352">
        <f t="shared" si="4"/>
        <v>26</v>
      </c>
      <c r="N161" s="352">
        <f t="shared" si="5"/>
        <v>17</v>
      </c>
      <c r="O161" s="353"/>
      <c r="P161" s="353">
        <v>2</v>
      </c>
      <c r="Q161" s="353"/>
      <c r="R161" s="350"/>
      <c r="S161" s="359"/>
      <c r="T161" s="355"/>
      <c r="U161" s="355"/>
      <c r="V161" s="355"/>
    </row>
    <row r="162" spans="1:22" ht="12.6" customHeight="1" outlineLevel="1">
      <c r="A162" s="376">
        <v>43539</v>
      </c>
      <c r="B162" s="377">
        <v>43525</v>
      </c>
      <c r="C162" s="932">
        <v>43539</v>
      </c>
      <c r="D162" s="364">
        <v>43553</v>
      </c>
      <c r="E162" s="355" t="s">
        <v>3335</v>
      </c>
      <c r="F162" s="353" t="s">
        <v>4438</v>
      </c>
      <c r="G162" s="1384"/>
      <c r="H162" s="353" t="s">
        <v>15529</v>
      </c>
      <c r="I162" s="353"/>
      <c r="J162" s="353"/>
      <c r="K162" s="348" t="s">
        <v>3001</v>
      </c>
      <c r="L162" s="353"/>
      <c r="M162" s="352">
        <f t="shared" si="4"/>
        <v>14</v>
      </c>
      <c r="N162" s="352">
        <f t="shared" si="5"/>
        <v>9</v>
      </c>
      <c r="O162" s="353"/>
      <c r="P162" s="353">
        <v>3</v>
      </c>
      <c r="Q162" s="353"/>
      <c r="R162" s="350"/>
      <c r="S162" s="359"/>
      <c r="T162" s="355"/>
      <c r="U162" s="355"/>
      <c r="V162" s="355"/>
    </row>
    <row r="163" spans="1:22" ht="12.6" customHeight="1" outlineLevel="1">
      <c r="A163" s="376">
        <v>43556</v>
      </c>
      <c r="B163" s="377">
        <v>43528</v>
      </c>
      <c r="C163" s="932">
        <v>43557</v>
      </c>
      <c r="D163" s="364">
        <v>43557</v>
      </c>
      <c r="E163" s="355" t="s">
        <v>3335</v>
      </c>
      <c r="F163" s="353" t="s">
        <v>14906</v>
      </c>
      <c r="G163" s="1384"/>
      <c r="H163" s="353" t="s">
        <v>14907</v>
      </c>
      <c r="I163" s="353"/>
      <c r="J163" s="353"/>
      <c r="K163" s="8" t="s">
        <v>3001</v>
      </c>
      <c r="L163" s="353"/>
      <c r="M163" s="352">
        <f t="shared" si="4"/>
        <v>28</v>
      </c>
      <c r="N163" s="352">
        <f t="shared" si="5"/>
        <v>19</v>
      </c>
      <c r="O163" s="353"/>
      <c r="P163" s="353">
        <v>4</v>
      </c>
      <c r="Q163" s="353"/>
      <c r="R163" s="350"/>
      <c r="S163" s="359"/>
      <c r="T163" s="355"/>
      <c r="U163" s="355"/>
      <c r="V163" s="355"/>
    </row>
    <row r="164" spans="1:22" ht="12.6" customHeight="1" outlineLevel="1">
      <c r="A164" s="715">
        <v>43531</v>
      </c>
      <c r="B164" s="377">
        <v>43528</v>
      </c>
      <c r="C164" s="932">
        <v>43557</v>
      </c>
      <c r="D164" s="364">
        <v>43557</v>
      </c>
      <c r="E164" s="349" t="s">
        <v>3334</v>
      </c>
      <c r="F164" s="353" t="s">
        <v>18619</v>
      </c>
      <c r="G164" s="1388" t="s">
        <v>18620</v>
      </c>
      <c r="H164" s="353" t="s">
        <v>15185</v>
      </c>
      <c r="I164" s="353"/>
      <c r="J164" s="353"/>
      <c r="K164" s="8" t="s">
        <v>3001</v>
      </c>
      <c r="L164" s="353"/>
      <c r="M164" s="352">
        <f t="shared" si="4"/>
        <v>3</v>
      </c>
      <c r="N164" s="352">
        <f t="shared" si="5"/>
        <v>2</v>
      </c>
      <c r="O164" s="353"/>
      <c r="P164" s="353">
        <v>5</v>
      </c>
      <c r="Q164" s="353"/>
      <c r="R164" s="350"/>
      <c r="S164" s="359"/>
      <c r="T164" s="355"/>
      <c r="U164" s="355"/>
      <c r="V164" s="355"/>
    </row>
    <row r="165" spans="1:22" ht="12.6" customHeight="1" outlineLevel="1">
      <c r="A165" s="376">
        <v>43556</v>
      </c>
      <c r="B165" s="377">
        <v>43528</v>
      </c>
      <c r="C165" s="932">
        <v>43552</v>
      </c>
      <c r="D165" s="364">
        <v>43556</v>
      </c>
      <c r="E165" s="355" t="s">
        <v>3334</v>
      </c>
      <c r="F165" s="353" t="s">
        <v>14969</v>
      </c>
      <c r="G165" s="1384"/>
      <c r="H165" s="353" t="s">
        <v>14970</v>
      </c>
      <c r="I165" s="353"/>
      <c r="J165" s="353"/>
      <c r="K165" s="348" t="s">
        <v>2039</v>
      </c>
      <c r="L165" s="353"/>
      <c r="M165" s="352">
        <f t="shared" si="4"/>
        <v>28</v>
      </c>
      <c r="N165" s="352">
        <f t="shared" si="5"/>
        <v>19</v>
      </c>
      <c r="O165" s="353"/>
      <c r="P165" s="353">
        <v>6</v>
      </c>
      <c r="Q165" s="353"/>
      <c r="R165" s="355"/>
      <c r="S165" s="359"/>
      <c r="T165" s="355"/>
      <c r="U165" s="355"/>
      <c r="V165" s="355"/>
    </row>
    <row r="166" spans="1:22" ht="12.6" customHeight="1" outlineLevel="1">
      <c r="A166" s="376">
        <v>43530</v>
      </c>
      <c r="B166" s="377">
        <v>43528</v>
      </c>
      <c r="C166" s="950">
        <v>43535</v>
      </c>
      <c r="D166" s="376">
        <v>43535</v>
      </c>
      <c r="E166" s="355" t="s">
        <v>3334</v>
      </c>
      <c r="F166" s="353" t="s">
        <v>18659</v>
      </c>
      <c r="G166" s="1388" t="s">
        <v>18660</v>
      </c>
      <c r="H166" s="353" t="s">
        <v>15693</v>
      </c>
      <c r="I166" s="353"/>
      <c r="J166" s="353"/>
      <c r="K166" s="348" t="s">
        <v>2033</v>
      </c>
      <c r="L166" s="353"/>
      <c r="M166" s="352">
        <f t="shared" si="4"/>
        <v>2</v>
      </c>
      <c r="N166" s="352">
        <f t="shared" si="5"/>
        <v>1</v>
      </c>
      <c r="O166" s="353"/>
      <c r="P166" s="353">
        <v>7</v>
      </c>
      <c r="Q166" s="1386"/>
      <c r="R166" s="1386"/>
      <c r="S166" s="1387"/>
      <c r="T166" s="1386"/>
      <c r="U166" s="1386"/>
      <c r="V166" s="1386"/>
    </row>
    <row r="167" spans="1:22" ht="12.6" customHeight="1" outlineLevel="1">
      <c r="A167" s="376">
        <v>43538</v>
      </c>
      <c r="B167" s="377">
        <v>43528</v>
      </c>
      <c r="C167" s="932">
        <v>43559</v>
      </c>
      <c r="D167" s="364">
        <v>43559</v>
      </c>
      <c r="E167" s="355" t="s">
        <v>3334</v>
      </c>
      <c r="F167" s="353" t="s">
        <v>18661</v>
      </c>
      <c r="G167" s="1388" t="s">
        <v>18662</v>
      </c>
      <c r="H167" s="353" t="s">
        <v>15738</v>
      </c>
      <c r="I167" s="353"/>
      <c r="J167" s="353"/>
      <c r="K167" s="348" t="s">
        <v>3001</v>
      </c>
      <c r="L167" s="353"/>
      <c r="M167" s="352">
        <f t="shared" si="4"/>
        <v>10</v>
      </c>
      <c r="N167" s="352">
        <f t="shared" si="5"/>
        <v>7</v>
      </c>
      <c r="O167" s="353"/>
      <c r="P167" s="353">
        <v>8</v>
      </c>
      <c r="Q167" s="353"/>
      <c r="R167" s="350"/>
      <c r="S167" s="359"/>
      <c r="T167" s="355"/>
      <c r="U167" s="355"/>
      <c r="V167" s="355"/>
    </row>
    <row r="168" spans="1:22" ht="12.6" customHeight="1" outlineLevel="1">
      <c r="A168" s="376">
        <v>43549</v>
      </c>
      <c r="B168" s="377">
        <v>43528</v>
      </c>
      <c r="C168" s="932">
        <v>43562</v>
      </c>
      <c r="D168" s="364">
        <v>43562</v>
      </c>
      <c r="E168" s="355" t="s">
        <v>3334</v>
      </c>
      <c r="F168" s="353" t="s">
        <v>18663</v>
      </c>
      <c r="G168" s="1388" t="s">
        <v>18664</v>
      </c>
      <c r="H168" s="353" t="s">
        <v>15610</v>
      </c>
      <c r="I168" s="353" t="s">
        <v>12664</v>
      </c>
      <c r="J168" s="353" t="s">
        <v>2888</v>
      </c>
      <c r="K168" s="348" t="s">
        <v>2033</v>
      </c>
      <c r="L168" s="353"/>
      <c r="M168" s="352">
        <f t="shared" si="4"/>
        <v>21</v>
      </c>
      <c r="N168" s="352">
        <f t="shared" si="5"/>
        <v>14</v>
      </c>
      <c r="O168" s="353"/>
      <c r="P168" s="353">
        <v>9</v>
      </c>
      <c r="Q168" s="353"/>
      <c r="R168" s="355"/>
      <c r="S168" s="359"/>
      <c r="T168" s="355"/>
      <c r="U168" s="355"/>
      <c r="V168" s="355"/>
    </row>
    <row r="169" spans="1:22" ht="12.6" customHeight="1" outlineLevel="1">
      <c r="A169" s="376">
        <v>43557</v>
      </c>
      <c r="B169" s="377">
        <v>43529</v>
      </c>
      <c r="C169" s="932">
        <v>43561</v>
      </c>
      <c r="D169" s="364">
        <v>43561</v>
      </c>
      <c r="E169" s="355" t="s">
        <v>3335</v>
      </c>
      <c r="F169" s="353" t="s">
        <v>14797</v>
      </c>
      <c r="G169" s="1384"/>
      <c r="H169" s="353" t="s">
        <v>14798</v>
      </c>
      <c r="I169" s="353"/>
      <c r="J169" s="353"/>
      <c r="K169" s="348" t="s">
        <v>2034</v>
      </c>
      <c r="L169" s="353"/>
      <c r="M169" s="352">
        <f t="shared" si="4"/>
        <v>28</v>
      </c>
      <c r="N169" s="352">
        <f t="shared" si="5"/>
        <v>19</v>
      </c>
      <c r="O169" s="353"/>
      <c r="P169" s="353">
        <v>10</v>
      </c>
      <c r="Q169" s="353"/>
      <c r="R169" s="355"/>
      <c r="S169" s="359"/>
      <c r="T169" s="355"/>
      <c r="U169" s="355"/>
      <c r="V169" s="355"/>
    </row>
    <row r="170" spans="1:22" ht="12.6" customHeight="1" outlineLevel="1">
      <c r="A170" s="364">
        <v>43560</v>
      </c>
      <c r="B170" s="739">
        <v>43529</v>
      </c>
      <c r="C170" s="932">
        <v>43560</v>
      </c>
      <c r="D170" s="364">
        <v>43560</v>
      </c>
      <c r="E170" s="355" t="s">
        <v>3334</v>
      </c>
      <c r="F170" s="353" t="s">
        <v>18665</v>
      </c>
      <c r="G170" s="1388" t="s">
        <v>18666</v>
      </c>
      <c r="H170" s="353" t="s">
        <v>15133</v>
      </c>
      <c r="I170" s="353" t="s">
        <v>12424</v>
      </c>
      <c r="J170" s="353"/>
      <c r="K170" s="348" t="s">
        <v>2042</v>
      </c>
      <c r="L170" s="353"/>
      <c r="M170" s="352">
        <f t="shared" si="4"/>
        <v>31</v>
      </c>
      <c r="N170" s="352">
        <f t="shared" si="5"/>
        <v>22</v>
      </c>
      <c r="O170" s="353"/>
      <c r="P170" s="353">
        <v>11</v>
      </c>
      <c r="Q170" s="353"/>
      <c r="R170" s="350"/>
      <c r="S170" s="359"/>
      <c r="T170" s="355"/>
      <c r="U170" s="355"/>
      <c r="V170" s="355"/>
    </row>
    <row r="171" spans="1:22" ht="12.6" customHeight="1" outlineLevel="1">
      <c r="A171" s="1389">
        <v>43538</v>
      </c>
      <c r="B171" s="377">
        <v>43529</v>
      </c>
      <c r="C171" s="932">
        <v>43560</v>
      </c>
      <c r="D171" s="364">
        <v>43560</v>
      </c>
      <c r="E171" s="355" t="s">
        <v>3334</v>
      </c>
      <c r="F171" s="691"/>
      <c r="G171" s="1384" t="s">
        <v>15823</v>
      </c>
      <c r="H171" s="353" t="s">
        <v>15824</v>
      </c>
      <c r="I171" s="353"/>
      <c r="J171" s="353"/>
      <c r="K171" s="348" t="s">
        <v>3001</v>
      </c>
      <c r="L171" s="353"/>
      <c r="M171" s="352">
        <f t="shared" si="4"/>
        <v>9</v>
      </c>
      <c r="N171" s="352">
        <f t="shared" si="5"/>
        <v>6</v>
      </c>
      <c r="O171" s="353"/>
      <c r="P171" s="353">
        <v>12</v>
      </c>
      <c r="Q171" s="353"/>
      <c r="R171" s="350"/>
      <c r="S171" s="359"/>
      <c r="T171" s="355"/>
      <c r="U171" s="355"/>
      <c r="V171" s="355"/>
    </row>
    <row r="172" spans="1:22" ht="12.6" customHeight="1" outlineLevel="1">
      <c r="A172" s="376">
        <v>43556</v>
      </c>
      <c r="B172" s="377">
        <v>43529</v>
      </c>
      <c r="C172" s="932">
        <v>43562</v>
      </c>
      <c r="D172" s="364">
        <v>43562</v>
      </c>
      <c r="E172" s="355" t="s">
        <v>3334</v>
      </c>
      <c r="F172" s="691"/>
      <c r="G172" s="1384" t="s">
        <v>15879</v>
      </c>
      <c r="H172" s="353" t="s">
        <v>15880</v>
      </c>
      <c r="I172" s="353" t="s">
        <v>12502</v>
      </c>
      <c r="J172" s="353" t="s">
        <v>2888</v>
      </c>
      <c r="K172" s="348" t="s">
        <v>2033</v>
      </c>
      <c r="L172" s="353"/>
      <c r="M172" s="352">
        <f t="shared" si="4"/>
        <v>27</v>
      </c>
      <c r="N172" s="352">
        <f t="shared" si="5"/>
        <v>18</v>
      </c>
      <c r="O172" s="353"/>
      <c r="P172" s="353">
        <v>13</v>
      </c>
      <c r="Q172" s="353"/>
      <c r="R172" s="355"/>
      <c r="S172" s="359"/>
      <c r="T172" s="355"/>
      <c r="U172" s="355"/>
      <c r="V172" s="355"/>
    </row>
    <row r="173" spans="1:22" ht="12.6" customHeight="1" outlineLevel="1">
      <c r="A173" s="376">
        <v>43556</v>
      </c>
      <c r="B173" s="377">
        <v>43529</v>
      </c>
      <c r="C173" s="932">
        <v>43561</v>
      </c>
      <c r="D173" s="932">
        <v>43561</v>
      </c>
      <c r="E173" s="349" t="s">
        <v>3334</v>
      </c>
      <c r="F173" s="424" t="s">
        <v>10576</v>
      </c>
      <c r="G173" s="1388" t="s">
        <v>18667</v>
      </c>
      <c r="H173" s="424" t="s">
        <v>15266</v>
      </c>
      <c r="I173" s="424"/>
      <c r="J173" s="424"/>
      <c r="K173" s="589" t="s">
        <v>2034</v>
      </c>
      <c r="L173" s="353"/>
      <c r="M173" s="352">
        <f t="shared" si="4"/>
        <v>27</v>
      </c>
      <c r="N173" s="352">
        <f t="shared" si="5"/>
        <v>18</v>
      </c>
      <c r="O173" s="353"/>
      <c r="P173" s="353">
        <v>14</v>
      </c>
      <c r="Q173" s="353"/>
      <c r="R173" s="350"/>
      <c r="S173" s="359"/>
      <c r="T173" s="355"/>
      <c r="U173" s="355"/>
      <c r="V173" s="355"/>
    </row>
    <row r="174" spans="1:22" ht="12.6" customHeight="1" outlineLevel="1">
      <c r="A174" s="376">
        <v>43532</v>
      </c>
      <c r="B174" s="377">
        <v>43530</v>
      </c>
      <c r="C174" s="950">
        <v>43530</v>
      </c>
      <c r="D174" s="376">
        <v>43532</v>
      </c>
      <c r="E174" s="355" t="s">
        <v>3335</v>
      </c>
      <c r="F174" s="353" t="s">
        <v>4056</v>
      </c>
      <c r="G174" s="1384"/>
      <c r="H174" s="353" t="s">
        <v>14789</v>
      </c>
      <c r="I174" s="353"/>
      <c r="J174" s="353"/>
      <c r="K174" s="348" t="s">
        <v>2039</v>
      </c>
      <c r="L174" s="353"/>
      <c r="M174" s="352">
        <f t="shared" si="4"/>
        <v>2</v>
      </c>
      <c r="N174" s="352">
        <f t="shared" si="5"/>
        <v>1</v>
      </c>
      <c r="O174" s="353"/>
      <c r="P174" s="353">
        <v>15</v>
      </c>
      <c r="Q174" s="353"/>
      <c r="R174" s="350"/>
      <c r="S174" s="359"/>
      <c r="T174" s="355"/>
      <c r="U174" s="355"/>
      <c r="V174" s="355"/>
    </row>
    <row r="175" spans="1:22" ht="12.6" customHeight="1" outlineLevel="1">
      <c r="A175" s="376">
        <v>43531</v>
      </c>
      <c r="B175" s="377">
        <v>43530</v>
      </c>
      <c r="C175" s="932">
        <v>43532</v>
      </c>
      <c r="D175" s="364">
        <v>43532</v>
      </c>
      <c r="E175" s="355" t="s">
        <v>3334</v>
      </c>
      <c r="F175" s="691"/>
      <c r="G175" s="1384" t="s">
        <v>15865</v>
      </c>
      <c r="H175" s="353" t="s">
        <v>15866</v>
      </c>
      <c r="I175" s="353"/>
      <c r="J175" s="353"/>
      <c r="K175" s="348" t="s">
        <v>2033</v>
      </c>
      <c r="L175" s="353"/>
      <c r="M175" s="352">
        <f t="shared" si="4"/>
        <v>1</v>
      </c>
      <c r="N175" s="352">
        <f t="shared" si="5"/>
        <v>0</v>
      </c>
      <c r="O175" s="353"/>
      <c r="P175" s="353">
        <v>16</v>
      </c>
      <c r="Q175" s="353"/>
      <c r="R175" s="355"/>
      <c r="S175" s="359"/>
      <c r="T175" s="355"/>
      <c r="U175" s="355"/>
      <c r="V175" s="355"/>
    </row>
    <row r="176" spans="1:22" ht="12.6" customHeight="1" outlineLevel="1">
      <c r="A176" s="376">
        <v>43532</v>
      </c>
      <c r="B176" s="377">
        <v>43530</v>
      </c>
      <c r="C176" s="932">
        <v>43559</v>
      </c>
      <c r="D176" s="364">
        <v>43561</v>
      </c>
      <c r="E176" s="355" t="s">
        <v>3334</v>
      </c>
      <c r="F176" s="353" t="s">
        <v>18668</v>
      </c>
      <c r="G176" s="1388" t="s">
        <v>18669</v>
      </c>
      <c r="H176" s="353" t="s">
        <v>15332</v>
      </c>
      <c r="I176" s="353"/>
      <c r="J176" s="353"/>
      <c r="K176" s="348" t="s">
        <v>2039</v>
      </c>
      <c r="L176" s="353"/>
      <c r="M176" s="352">
        <f t="shared" si="4"/>
        <v>2</v>
      </c>
      <c r="N176" s="352">
        <f t="shared" si="5"/>
        <v>1</v>
      </c>
      <c r="O176" s="353"/>
      <c r="P176" s="353">
        <v>17</v>
      </c>
      <c r="Q176" s="353"/>
      <c r="R176" s="355"/>
      <c r="S176" s="359"/>
      <c r="T176" s="355"/>
      <c r="U176" s="355"/>
      <c r="V176" s="355"/>
    </row>
    <row r="177" spans="1:22" ht="12.6" customHeight="1" outlineLevel="1">
      <c r="A177" s="376">
        <v>43556</v>
      </c>
      <c r="B177" s="377">
        <v>43530</v>
      </c>
      <c r="C177" s="932">
        <v>43562</v>
      </c>
      <c r="D177" s="364">
        <v>43562</v>
      </c>
      <c r="E177" s="355" t="s">
        <v>3334</v>
      </c>
      <c r="F177" s="353" t="s">
        <v>7122</v>
      </c>
      <c r="G177" s="1388" t="s">
        <v>12358</v>
      </c>
      <c r="H177" s="353" t="s">
        <v>15372</v>
      </c>
      <c r="I177" s="353"/>
      <c r="J177" s="353" t="s">
        <v>2888</v>
      </c>
      <c r="K177" s="348" t="s">
        <v>2033</v>
      </c>
      <c r="L177" s="353"/>
      <c r="M177" s="352">
        <f t="shared" si="4"/>
        <v>26</v>
      </c>
      <c r="N177" s="352">
        <f t="shared" si="5"/>
        <v>17</v>
      </c>
      <c r="O177" s="353"/>
      <c r="P177" s="353">
        <v>18</v>
      </c>
      <c r="Q177" s="353"/>
      <c r="R177" s="355"/>
      <c r="S177" s="359"/>
      <c r="T177" s="355"/>
      <c r="U177" s="355"/>
      <c r="V177" s="355"/>
    </row>
    <row r="178" spans="1:22" ht="12.6" customHeight="1" outlineLevel="1">
      <c r="A178" s="376">
        <v>43532</v>
      </c>
      <c r="B178" s="377">
        <v>43530</v>
      </c>
      <c r="C178" s="932">
        <v>43530</v>
      </c>
      <c r="D178" s="364">
        <v>43532</v>
      </c>
      <c r="E178" s="355" t="s">
        <v>3335</v>
      </c>
      <c r="F178" s="353" t="s">
        <v>15629</v>
      </c>
      <c r="G178" s="1384"/>
      <c r="H178" s="353" t="s">
        <v>14789</v>
      </c>
      <c r="I178" s="353"/>
      <c r="J178" s="353"/>
      <c r="K178" s="348" t="s">
        <v>2039</v>
      </c>
      <c r="L178" s="353"/>
      <c r="M178" s="352">
        <f t="shared" si="4"/>
        <v>2</v>
      </c>
      <c r="N178" s="352">
        <f t="shared" si="5"/>
        <v>1</v>
      </c>
      <c r="O178" s="353"/>
      <c r="P178" s="353">
        <v>19</v>
      </c>
      <c r="Q178" s="353"/>
      <c r="R178" s="355"/>
      <c r="S178" s="359"/>
      <c r="T178" s="355"/>
      <c r="U178" s="355"/>
      <c r="V178" s="355"/>
    </row>
    <row r="179" spans="1:22" ht="12.6" customHeight="1" outlineLevel="1">
      <c r="A179" s="376">
        <v>43557</v>
      </c>
      <c r="B179" s="377">
        <v>43531</v>
      </c>
      <c r="C179" s="932">
        <v>43563</v>
      </c>
      <c r="D179" s="364">
        <v>43563</v>
      </c>
      <c r="E179" s="355" t="s">
        <v>3334</v>
      </c>
      <c r="F179" s="1409" t="s">
        <v>7291</v>
      </c>
      <c r="G179" s="1388" t="s">
        <v>18670</v>
      </c>
      <c r="H179" s="424" t="s">
        <v>15273</v>
      </c>
      <c r="I179" s="424"/>
      <c r="J179" s="424"/>
      <c r="K179" s="589" t="s">
        <v>2034</v>
      </c>
      <c r="L179" s="353"/>
      <c r="M179" s="352">
        <f t="shared" si="4"/>
        <v>26</v>
      </c>
      <c r="N179" s="352">
        <f t="shared" si="5"/>
        <v>17</v>
      </c>
      <c r="O179" s="353"/>
      <c r="P179" s="353">
        <v>20</v>
      </c>
      <c r="Q179" s="353"/>
      <c r="R179" s="355"/>
      <c r="S179" s="359"/>
      <c r="T179" s="355"/>
      <c r="U179" s="355"/>
      <c r="V179" s="355"/>
    </row>
    <row r="180" spans="1:22" ht="12.6" customHeight="1" outlineLevel="1">
      <c r="A180" s="376">
        <v>43531</v>
      </c>
      <c r="B180" s="377">
        <v>43531</v>
      </c>
      <c r="C180" s="932">
        <v>43531</v>
      </c>
      <c r="D180" s="364">
        <v>43531</v>
      </c>
      <c r="E180" s="355" t="s">
        <v>3334</v>
      </c>
      <c r="F180" s="353" t="s">
        <v>2753</v>
      </c>
      <c r="G180" s="1384"/>
      <c r="H180" s="353" t="s">
        <v>14958</v>
      </c>
      <c r="I180" s="353"/>
      <c r="J180" s="353"/>
      <c r="K180" s="348" t="s">
        <v>2039</v>
      </c>
      <c r="L180" s="353"/>
      <c r="M180" s="352">
        <f t="shared" si="4"/>
        <v>0</v>
      </c>
      <c r="N180" s="352">
        <f t="shared" si="5"/>
        <v>0</v>
      </c>
      <c r="O180" s="353"/>
      <c r="P180" s="353">
        <v>21</v>
      </c>
      <c r="Q180" s="353"/>
      <c r="R180" s="355"/>
      <c r="S180" s="359"/>
      <c r="T180" s="355"/>
      <c r="U180" s="355"/>
      <c r="V180" s="355"/>
    </row>
    <row r="181" spans="1:22" ht="12.6" customHeight="1" outlineLevel="1">
      <c r="A181" s="712">
        <v>43537</v>
      </c>
      <c r="B181" s="739">
        <v>43531</v>
      </c>
      <c r="C181" s="1407">
        <v>43550</v>
      </c>
      <c r="D181" s="713">
        <v>43550</v>
      </c>
      <c r="E181" s="355" t="s">
        <v>3334</v>
      </c>
      <c r="F181" s="353" t="s">
        <v>12526</v>
      </c>
      <c r="G181" s="1384"/>
      <c r="H181" s="353" t="s">
        <v>14968</v>
      </c>
      <c r="I181" s="353"/>
      <c r="J181" s="353" t="s">
        <v>2039</v>
      </c>
      <c r="K181" s="348" t="s">
        <v>2042</v>
      </c>
      <c r="L181" s="353"/>
      <c r="M181" s="352">
        <f t="shared" si="4"/>
        <v>6</v>
      </c>
      <c r="N181" s="352">
        <f t="shared" si="5"/>
        <v>3</v>
      </c>
      <c r="O181" s="353"/>
      <c r="P181" s="353">
        <v>22</v>
      </c>
      <c r="Q181" s="353"/>
      <c r="R181" s="350"/>
      <c r="S181" s="359"/>
      <c r="T181" s="355"/>
      <c r="U181" s="355"/>
      <c r="V181" s="355"/>
    </row>
    <row r="182" spans="1:22" ht="12.6" customHeight="1" outlineLevel="1">
      <c r="A182" s="364">
        <v>43563</v>
      </c>
      <c r="B182" s="739">
        <v>43531</v>
      </c>
      <c r="C182" s="932">
        <v>43563</v>
      </c>
      <c r="D182" s="364">
        <v>43563</v>
      </c>
      <c r="E182" s="1410" t="s">
        <v>3334</v>
      </c>
      <c r="F182" s="353" t="s">
        <v>3785</v>
      </c>
      <c r="G182" s="1388" t="s">
        <v>18671</v>
      </c>
      <c r="H182" s="353" t="s">
        <v>15155</v>
      </c>
      <c r="I182" s="353"/>
      <c r="J182" s="353"/>
      <c r="K182" s="348" t="s">
        <v>2042</v>
      </c>
      <c r="L182" s="353"/>
      <c r="M182" s="352">
        <f t="shared" si="4"/>
        <v>32</v>
      </c>
      <c r="N182" s="352">
        <f t="shared" si="5"/>
        <v>21</v>
      </c>
      <c r="O182" s="1386"/>
      <c r="P182" s="353">
        <v>23</v>
      </c>
      <c r="Q182" s="1386"/>
      <c r="R182" s="350"/>
      <c r="S182" s="359"/>
      <c r="T182" s="355"/>
      <c r="U182" s="355"/>
      <c r="V182" s="355"/>
    </row>
    <row r="183" spans="1:22" ht="12.6" customHeight="1" outlineLevel="1">
      <c r="A183" s="376">
        <v>43532</v>
      </c>
      <c r="B183" s="377">
        <v>43532</v>
      </c>
      <c r="C183" s="349"/>
      <c r="D183" s="355"/>
      <c r="E183" s="355" t="s">
        <v>3334</v>
      </c>
      <c r="F183" s="353" t="s">
        <v>3354</v>
      </c>
      <c r="G183" s="1384"/>
      <c r="H183" s="353" t="s">
        <v>14893</v>
      </c>
      <c r="I183" s="353"/>
      <c r="J183" s="353"/>
      <c r="K183" s="348" t="s">
        <v>2033</v>
      </c>
      <c r="L183" s="353"/>
      <c r="M183" s="352">
        <f t="shared" si="4"/>
        <v>0</v>
      </c>
      <c r="N183" s="352">
        <f t="shared" si="5"/>
        <v>0</v>
      </c>
      <c r="O183" s="353"/>
      <c r="P183" s="353">
        <v>24</v>
      </c>
      <c r="Q183" s="353"/>
      <c r="R183" s="350"/>
      <c r="S183" s="359"/>
      <c r="T183" s="355"/>
      <c r="U183" s="355"/>
      <c r="V183" s="355"/>
    </row>
    <row r="184" spans="1:22" ht="12.6" customHeight="1" outlineLevel="1">
      <c r="A184" s="376">
        <v>43532</v>
      </c>
      <c r="B184" s="377">
        <v>43532</v>
      </c>
      <c r="C184" s="349"/>
      <c r="D184" s="355"/>
      <c r="E184" s="355" t="s">
        <v>3334</v>
      </c>
      <c r="F184" s="353" t="s">
        <v>18672</v>
      </c>
      <c r="G184" s="1388" t="s">
        <v>18673</v>
      </c>
      <c r="H184" s="353" t="s">
        <v>14901</v>
      </c>
      <c r="I184" s="353"/>
      <c r="J184" s="353"/>
      <c r="K184" s="348" t="s">
        <v>2033</v>
      </c>
      <c r="L184" s="353"/>
      <c r="M184" s="352">
        <f t="shared" si="4"/>
        <v>0</v>
      </c>
      <c r="N184" s="352">
        <f t="shared" si="5"/>
        <v>0</v>
      </c>
      <c r="O184" s="353"/>
      <c r="P184" s="353">
        <v>25</v>
      </c>
      <c r="Q184" s="353"/>
      <c r="R184" s="350"/>
      <c r="S184" s="359"/>
      <c r="T184" s="355"/>
      <c r="U184" s="355"/>
      <c r="V184" s="355"/>
    </row>
    <row r="185" spans="1:22" ht="12.6" customHeight="1" outlineLevel="1">
      <c r="A185" s="713">
        <v>43538</v>
      </c>
      <c r="B185" s="714">
        <v>43532</v>
      </c>
      <c r="C185" s="1407">
        <v>43539</v>
      </c>
      <c r="D185" s="713">
        <v>43539</v>
      </c>
      <c r="E185" s="355" t="s">
        <v>3334</v>
      </c>
      <c r="F185" s="1395" t="s">
        <v>18564</v>
      </c>
      <c r="G185" s="1388" t="s">
        <v>5548</v>
      </c>
      <c r="H185" s="353" t="s">
        <v>15019</v>
      </c>
      <c r="I185" s="353"/>
      <c r="J185" s="353"/>
      <c r="K185" s="348" t="s">
        <v>2042</v>
      </c>
      <c r="L185" s="353"/>
      <c r="M185" s="352">
        <f t="shared" si="4"/>
        <v>6</v>
      </c>
      <c r="N185" s="352">
        <f t="shared" si="5"/>
        <v>3</v>
      </c>
      <c r="O185" s="353"/>
      <c r="P185" s="353">
        <v>26</v>
      </c>
      <c r="Q185" s="353"/>
      <c r="R185" s="350"/>
      <c r="S185" s="359"/>
      <c r="T185" s="355"/>
      <c r="U185" s="355"/>
      <c r="V185" s="355"/>
    </row>
    <row r="186" spans="1:22" ht="12.6" customHeight="1" outlineLevel="1">
      <c r="A186" s="376">
        <v>43552</v>
      </c>
      <c r="B186" s="739">
        <v>43532</v>
      </c>
      <c r="C186" s="932">
        <v>43546</v>
      </c>
      <c r="D186" s="364">
        <v>43546</v>
      </c>
      <c r="E186" s="355" t="s">
        <v>3335</v>
      </c>
      <c r="F186" s="353" t="s">
        <v>4189</v>
      </c>
      <c r="G186" s="1384"/>
      <c r="H186" s="353" t="s">
        <v>15614</v>
      </c>
      <c r="I186" s="353" t="s">
        <v>15615</v>
      </c>
      <c r="J186" s="353"/>
      <c r="K186" s="348" t="s">
        <v>2888</v>
      </c>
      <c r="L186" s="353"/>
      <c r="M186" s="352">
        <f t="shared" si="4"/>
        <v>20</v>
      </c>
      <c r="N186" s="352">
        <f t="shared" si="5"/>
        <v>13</v>
      </c>
      <c r="O186" s="353"/>
      <c r="P186" s="353">
        <v>27</v>
      </c>
      <c r="Q186" s="353"/>
      <c r="R186" s="355"/>
      <c r="S186" s="359"/>
      <c r="T186" s="355"/>
      <c r="U186" s="355"/>
      <c r="V186" s="355"/>
    </row>
    <row r="187" spans="1:22" ht="12.6" customHeight="1" outlineLevel="1">
      <c r="A187" s="713">
        <v>43539</v>
      </c>
      <c r="B187" s="714">
        <v>43535</v>
      </c>
      <c r="C187" s="1407">
        <v>43539</v>
      </c>
      <c r="D187" s="360">
        <v>43566</v>
      </c>
      <c r="E187" s="355" t="s">
        <v>3334</v>
      </c>
      <c r="F187" s="353" t="s">
        <v>13550</v>
      </c>
      <c r="G187" s="1388" t="s">
        <v>18674</v>
      </c>
      <c r="H187" s="353" t="s">
        <v>15740</v>
      </c>
      <c r="I187" s="353" t="s">
        <v>15741</v>
      </c>
      <c r="J187" s="353"/>
      <c r="K187" s="348" t="s">
        <v>2042</v>
      </c>
      <c r="L187" s="353"/>
      <c r="M187" s="352">
        <f t="shared" si="4"/>
        <v>4</v>
      </c>
      <c r="N187" s="352">
        <f t="shared" si="5"/>
        <v>3</v>
      </c>
      <c r="O187" s="353"/>
      <c r="P187" s="353">
        <v>28</v>
      </c>
      <c r="Q187" s="353"/>
      <c r="R187" s="350"/>
      <c r="S187" s="359"/>
      <c r="T187" s="355"/>
      <c r="U187" s="355"/>
      <c r="V187" s="355"/>
    </row>
    <row r="188" spans="1:22" ht="12.6" customHeight="1" outlineLevel="1">
      <c r="A188" s="376">
        <v>43560</v>
      </c>
      <c r="B188" s="377">
        <v>43535</v>
      </c>
      <c r="C188" s="932">
        <v>43568</v>
      </c>
      <c r="D188" s="932">
        <v>43568</v>
      </c>
      <c r="E188" s="355" t="s">
        <v>3334</v>
      </c>
      <c r="F188" s="1402" t="s">
        <v>5886</v>
      </c>
      <c r="G188" s="1388" t="s">
        <v>12717</v>
      </c>
      <c r="H188" s="353" t="s">
        <v>14858</v>
      </c>
      <c r="I188" s="353"/>
      <c r="J188" s="353"/>
      <c r="K188" s="348" t="s">
        <v>2034</v>
      </c>
      <c r="L188" s="353"/>
      <c r="M188" s="352">
        <f t="shared" si="4"/>
        <v>25</v>
      </c>
      <c r="N188" s="352">
        <f t="shared" si="5"/>
        <v>18</v>
      </c>
      <c r="O188" s="353"/>
      <c r="P188" s="353">
        <v>29</v>
      </c>
      <c r="Q188" s="353"/>
      <c r="R188" s="350"/>
      <c r="S188" s="359"/>
      <c r="T188" s="355"/>
      <c r="U188" s="355"/>
      <c r="V188" s="355"/>
    </row>
    <row r="189" spans="1:22" ht="12.6" customHeight="1" outlineLevel="1">
      <c r="A189" s="715">
        <v>43537</v>
      </c>
      <c r="B189" s="377">
        <v>43535</v>
      </c>
      <c r="C189" s="932">
        <v>43539</v>
      </c>
      <c r="D189" s="364">
        <v>43566</v>
      </c>
      <c r="E189" s="355" t="s">
        <v>3334</v>
      </c>
      <c r="F189" s="353" t="s">
        <v>18675</v>
      </c>
      <c r="G189" s="1388" t="s">
        <v>14149</v>
      </c>
      <c r="H189" s="353" t="s">
        <v>15320</v>
      </c>
      <c r="I189" s="353" t="s">
        <v>15321</v>
      </c>
      <c r="J189" s="353"/>
      <c r="K189" s="348" t="s">
        <v>3001</v>
      </c>
      <c r="L189" s="353"/>
      <c r="M189" s="352">
        <f t="shared" si="4"/>
        <v>2</v>
      </c>
      <c r="N189" s="352">
        <f t="shared" si="5"/>
        <v>1</v>
      </c>
      <c r="O189" s="353"/>
      <c r="P189" s="353">
        <v>30</v>
      </c>
      <c r="Q189" s="353"/>
      <c r="R189" s="350"/>
      <c r="S189" s="359"/>
      <c r="T189" s="355"/>
      <c r="U189" s="355"/>
      <c r="V189" s="355"/>
    </row>
    <row r="190" spans="1:22" ht="12.6" customHeight="1" outlineLevel="1">
      <c r="A190" s="360">
        <v>43567</v>
      </c>
      <c r="B190" s="714">
        <v>43536</v>
      </c>
      <c r="C190" s="1057">
        <v>43567</v>
      </c>
      <c r="D190" s="360">
        <v>43567</v>
      </c>
      <c r="E190" s="355" t="s">
        <v>3334</v>
      </c>
      <c r="F190" s="353" t="s">
        <v>4883</v>
      </c>
      <c r="G190" s="1384"/>
      <c r="H190" s="353" t="s">
        <v>14902</v>
      </c>
      <c r="I190" s="353"/>
      <c r="J190" s="353"/>
      <c r="K190" s="348" t="s">
        <v>2042</v>
      </c>
      <c r="L190" s="353"/>
      <c r="M190" s="352">
        <f t="shared" si="4"/>
        <v>31</v>
      </c>
      <c r="N190" s="352">
        <f t="shared" si="5"/>
        <v>22</v>
      </c>
      <c r="O190" s="353"/>
      <c r="P190" s="353">
        <v>31</v>
      </c>
      <c r="Q190" s="353"/>
      <c r="R190" s="350"/>
      <c r="S190" s="359"/>
      <c r="T190" s="355"/>
      <c r="U190" s="355"/>
      <c r="V190" s="355"/>
    </row>
    <row r="191" spans="1:22" ht="12.6" customHeight="1" outlineLevel="1">
      <c r="A191" s="376">
        <v>43553</v>
      </c>
      <c r="B191" s="377">
        <v>43536</v>
      </c>
      <c r="C191" s="932">
        <v>43568</v>
      </c>
      <c r="D191" s="364">
        <v>43568</v>
      </c>
      <c r="E191" s="355" t="s">
        <v>3334</v>
      </c>
      <c r="F191" s="691"/>
      <c r="G191" s="1384" t="s">
        <v>4092</v>
      </c>
      <c r="H191" s="353" t="s">
        <v>15787</v>
      </c>
      <c r="I191" s="353"/>
      <c r="J191" s="353"/>
      <c r="K191" s="348" t="s">
        <v>2034</v>
      </c>
      <c r="L191" s="353"/>
      <c r="M191" s="352">
        <f t="shared" si="4"/>
        <v>17</v>
      </c>
      <c r="N191" s="352">
        <f t="shared" si="5"/>
        <v>12</v>
      </c>
      <c r="O191" s="353"/>
      <c r="P191" s="353">
        <v>32</v>
      </c>
      <c r="Q191" s="353"/>
      <c r="R191" s="350"/>
      <c r="S191" s="359"/>
      <c r="T191" s="355"/>
      <c r="U191" s="355"/>
      <c r="V191" s="355"/>
    </row>
    <row r="192" spans="1:22" ht="12.6" customHeight="1" outlineLevel="1">
      <c r="A192" s="376">
        <v>43560</v>
      </c>
      <c r="B192" s="377">
        <v>43536</v>
      </c>
      <c r="C192" s="932">
        <v>43567</v>
      </c>
      <c r="D192" s="364">
        <v>43567</v>
      </c>
      <c r="E192" s="355" t="s">
        <v>3334</v>
      </c>
      <c r="F192" s="353" t="s">
        <v>14909</v>
      </c>
      <c r="G192" s="1388" t="s">
        <v>18676</v>
      </c>
      <c r="H192" s="353" t="s">
        <v>14912</v>
      </c>
      <c r="I192" s="353"/>
      <c r="J192" s="353"/>
      <c r="K192" s="348" t="s">
        <v>3001</v>
      </c>
      <c r="L192" s="353"/>
      <c r="M192" s="352">
        <f t="shared" si="4"/>
        <v>24</v>
      </c>
      <c r="N192" s="352">
        <f t="shared" si="5"/>
        <v>17</v>
      </c>
      <c r="O192" s="353"/>
      <c r="P192" s="353">
        <v>33</v>
      </c>
      <c r="Q192" s="353"/>
      <c r="R192" s="350"/>
      <c r="S192" s="359"/>
      <c r="T192" s="355"/>
      <c r="U192" s="355"/>
      <c r="V192" s="355"/>
    </row>
    <row r="193" spans="1:22" ht="12.6" customHeight="1" outlineLevel="1">
      <c r="A193" s="360">
        <v>43567</v>
      </c>
      <c r="B193" s="714">
        <v>43536</v>
      </c>
      <c r="C193" s="1057">
        <v>43567</v>
      </c>
      <c r="D193" s="360">
        <v>43567</v>
      </c>
      <c r="E193" s="355" t="s">
        <v>3334</v>
      </c>
      <c r="F193" s="353" t="s">
        <v>6504</v>
      </c>
      <c r="G193" s="1384"/>
      <c r="H193" s="353" t="s">
        <v>15528</v>
      </c>
      <c r="I193" s="353" t="s">
        <v>12424</v>
      </c>
      <c r="J193" s="353"/>
      <c r="K193" s="348" t="s">
        <v>2042</v>
      </c>
      <c r="L193" s="353"/>
      <c r="M193" s="352">
        <f t="shared" si="4"/>
        <v>31</v>
      </c>
      <c r="N193" s="352">
        <f t="shared" si="5"/>
        <v>22</v>
      </c>
      <c r="O193" s="353"/>
      <c r="P193" s="353">
        <v>34</v>
      </c>
      <c r="Q193" s="353"/>
      <c r="R193" s="350"/>
      <c r="S193" s="359"/>
      <c r="T193" s="355"/>
      <c r="U193" s="355"/>
      <c r="V193" s="355"/>
    </row>
    <row r="194" spans="1:22" ht="12.6" customHeight="1" outlineLevel="1">
      <c r="A194" s="376">
        <v>43553</v>
      </c>
      <c r="B194" s="377">
        <v>43537</v>
      </c>
      <c r="C194" s="932">
        <v>43553</v>
      </c>
      <c r="D194" s="1397">
        <v>43568</v>
      </c>
      <c r="E194" s="355" t="s">
        <v>3334</v>
      </c>
      <c r="F194" s="733" t="s">
        <v>3470</v>
      </c>
      <c r="G194" s="1388" t="s">
        <v>4296</v>
      </c>
      <c r="H194" s="353" t="s">
        <v>14876</v>
      </c>
      <c r="I194" s="353" t="s">
        <v>14877</v>
      </c>
      <c r="J194" s="353"/>
      <c r="K194" s="8" t="s">
        <v>3001</v>
      </c>
      <c r="L194" s="353"/>
      <c r="M194" s="352">
        <f t="shared" ref="M194:M257" si="6">(A194-B194)</f>
        <v>16</v>
      </c>
      <c r="N194" s="352">
        <f t="shared" ref="N194:N257" si="7">NETWORKDAYS(B194,A194,A194:B194)</f>
        <v>11</v>
      </c>
      <c r="O194" s="353"/>
      <c r="P194" s="353">
        <v>35</v>
      </c>
      <c r="Q194" s="353"/>
      <c r="R194" s="355"/>
      <c r="S194" s="359"/>
      <c r="T194" s="355"/>
      <c r="U194" s="355"/>
      <c r="V194" s="355"/>
    </row>
    <row r="195" spans="1:22" ht="12.6" customHeight="1" outlineLevel="1">
      <c r="A195" s="376">
        <v>43542</v>
      </c>
      <c r="B195" s="377">
        <v>43537</v>
      </c>
      <c r="C195" s="932">
        <v>43539</v>
      </c>
      <c r="D195" s="364">
        <v>43539</v>
      </c>
      <c r="E195" s="355" t="s">
        <v>3334</v>
      </c>
      <c r="F195" s="353" t="s">
        <v>2753</v>
      </c>
      <c r="G195" s="1388" t="s">
        <v>18677</v>
      </c>
      <c r="H195" s="353" t="s">
        <v>15051</v>
      </c>
      <c r="I195" s="353"/>
      <c r="J195" s="353"/>
      <c r="K195" s="348" t="s">
        <v>2888</v>
      </c>
      <c r="L195" s="353"/>
      <c r="M195" s="352">
        <f t="shared" si="6"/>
        <v>5</v>
      </c>
      <c r="N195" s="352">
        <f t="shared" si="7"/>
        <v>2</v>
      </c>
      <c r="O195" s="353"/>
      <c r="P195" s="353">
        <v>36</v>
      </c>
      <c r="Q195" s="353"/>
      <c r="R195" s="355"/>
      <c r="S195" s="359"/>
      <c r="T195" s="355"/>
      <c r="U195" s="355"/>
      <c r="V195" s="355"/>
    </row>
    <row r="196" spans="1:22" ht="12.6" customHeight="1" outlineLevel="1">
      <c r="A196" s="360">
        <v>43566</v>
      </c>
      <c r="B196" s="714">
        <v>43537</v>
      </c>
      <c r="C196" s="1057">
        <v>43570</v>
      </c>
      <c r="D196" s="360">
        <v>43570</v>
      </c>
      <c r="E196" s="355" t="s">
        <v>3334</v>
      </c>
      <c r="F196" s="353" t="s">
        <v>15742</v>
      </c>
      <c r="G196" s="1384"/>
      <c r="H196" s="353" t="s">
        <v>15743</v>
      </c>
      <c r="I196" s="353" t="s">
        <v>12424</v>
      </c>
      <c r="J196" s="353"/>
      <c r="K196" s="348" t="s">
        <v>2042</v>
      </c>
      <c r="L196" s="353"/>
      <c r="M196" s="352">
        <f t="shared" si="6"/>
        <v>29</v>
      </c>
      <c r="N196" s="352">
        <f t="shared" si="7"/>
        <v>20</v>
      </c>
      <c r="O196" s="353"/>
      <c r="P196" s="353">
        <v>37</v>
      </c>
      <c r="Q196" s="353"/>
      <c r="R196" s="350"/>
      <c r="S196" s="359"/>
      <c r="T196" s="355"/>
      <c r="U196" s="355"/>
      <c r="V196" s="355"/>
    </row>
    <row r="197" spans="1:22" ht="12.6" customHeight="1" outlineLevel="1">
      <c r="A197" s="376">
        <v>43560</v>
      </c>
      <c r="B197" s="377">
        <v>43537</v>
      </c>
      <c r="C197" s="932">
        <v>43568</v>
      </c>
      <c r="D197" s="364">
        <v>43568</v>
      </c>
      <c r="E197" s="355" t="s">
        <v>3334</v>
      </c>
      <c r="F197" s="691"/>
      <c r="G197" s="1384" t="s">
        <v>15794</v>
      </c>
      <c r="H197" s="353" t="s">
        <v>15795</v>
      </c>
      <c r="I197" s="353"/>
      <c r="J197" s="353"/>
      <c r="K197" s="348" t="s">
        <v>3001</v>
      </c>
      <c r="L197" s="353"/>
      <c r="M197" s="352">
        <f t="shared" si="6"/>
        <v>23</v>
      </c>
      <c r="N197" s="352">
        <f t="shared" si="7"/>
        <v>16</v>
      </c>
      <c r="O197" s="353"/>
      <c r="P197" s="353">
        <v>38</v>
      </c>
      <c r="Q197" s="353"/>
      <c r="R197" s="350"/>
      <c r="S197" s="359"/>
      <c r="T197" s="355"/>
      <c r="U197" s="355"/>
      <c r="V197" s="355"/>
    </row>
    <row r="198" spans="1:22" ht="12.6" customHeight="1" outlineLevel="1">
      <c r="A198" s="1389">
        <v>43560</v>
      </c>
      <c r="B198" s="377">
        <v>43538</v>
      </c>
      <c r="C198" s="932">
        <v>43553</v>
      </c>
      <c r="D198" s="1397">
        <v>43569</v>
      </c>
      <c r="E198" s="349" t="s">
        <v>3334</v>
      </c>
      <c r="F198" s="353" t="s">
        <v>7747</v>
      </c>
      <c r="G198" s="1384" t="s">
        <v>18678</v>
      </c>
      <c r="H198" s="353" t="s">
        <v>15354</v>
      </c>
      <c r="I198" s="353"/>
      <c r="J198" s="353"/>
      <c r="K198" s="8" t="s">
        <v>3001</v>
      </c>
      <c r="L198" s="353"/>
      <c r="M198" s="352">
        <f t="shared" si="6"/>
        <v>22</v>
      </c>
      <c r="N198" s="352">
        <f t="shared" si="7"/>
        <v>15</v>
      </c>
      <c r="O198" s="1386"/>
      <c r="P198" s="353">
        <v>39</v>
      </c>
      <c r="Q198" s="1386"/>
      <c r="R198" s="1399"/>
      <c r="S198" s="1400"/>
      <c r="T198" s="1399"/>
      <c r="U198" s="1399"/>
      <c r="V198" s="1399"/>
    </row>
    <row r="199" spans="1:22" ht="12.6" customHeight="1" outlineLevel="1">
      <c r="A199" s="376">
        <v>43564</v>
      </c>
      <c r="B199" s="377">
        <v>43538</v>
      </c>
      <c r="C199" s="932">
        <v>43546</v>
      </c>
      <c r="D199" s="1411">
        <v>43570</v>
      </c>
      <c r="E199" s="349" t="s">
        <v>3334</v>
      </c>
      <c r="F199" s="1402" t="s">
        <v>16752</v>
      </c>
      <c r="G199" s="1406"/>
      <c r="H199" s="353" t="s">
        <v>15125</v>
      </c>
      <c r="I199" s="353"/>
      <c r="J199" s="353"/>
      <c r="K199" s="8" t="s">
        <v>2034</v>
      </c>
      <c r="L199" s="353"/>
      <c r="M199" s="352">
        <f t="shared" si="6"/>
        <v>26</v>
      </c>
      <c r="N199" s="352">
        <f t="shared" si="7"/>
        <v>17</v>
      </c>
      <c r="O199" s="353"/>
      <c r="P199" s="353">
        <v>40</v>
      </c>
      <c r="Q199" s="353"/>
      <c r="R199" s="350"/>
      <c r="S199" s="359"/>
      <c r="T199" s="355"/>
      <c r="U199" s="355"/>
      <c r="V199" s="355"/>
    </row>
    <row r="200" spans="1:22" ht="12.6" customHeight="1" outlineLevel="1">
      <c r="A200" s="376">
        <v>43545</v>
      </c>
      <c r="B200" s="377">
        <v>43538</v>
      </c>
      <c r="C200" s="932">
        <v>43569</v>
      </c>
      <c r="D200" s="1397">
        <v>43569</v>
      </c>
      <c r="E200" s="355" t="s">
        <v>3334</v>
      </c>
      <c r="F200" s="353" t="s">
        <v>15256</v>
      </c>
      <c r="G200" s="1384"/>
      <c r="H200" s="353" t="s">
        <v>15257</v>
      </c>
      <c r="I200" s="353" t="s">
        <v>15119</v>
      </c>
      <c r="J200" s="353"/>
      <c r="K200" s="8" t="s">
        <v>2034</v>
      </c>
      <c r="L200" s="353"/>
      <c r="M200" s="352">
        <f t="shared" si="6"/>
        <v>7</v>
      </c>
      <c r="N200" s="352">
        <f t="shared" si="7"/>
        <v>4</v>
      </c>
      <c r="O200" s="353"/>
      <c r="P200" s="353">
        <v>41</v>
      </c>
      <c r="Q200" s="353"/>
      <c r="R200" s="355"/>
      <c r="S200" s="359"/>
      <c r="T200" s="355"/>
      <c r="U200" s="355"/>
      <c r="V200" s="355"/>
    </row>
    <row r="201" spans="1:22" ht="12.6" customHeight="1" outlineLevel="1">
      <c r="A201" s="713">
        <v>43543</v>
      </c>
      <c r="B201" s="714">
        <v>43538</v>
      </c>
      <c r="C201" s="1407">
        <v>43546</v>
      </c>
      <c r="D201" s="360">
        <v>43574</v>
      </c>
      <c r="E201" s="355" t="s">
        <v>3334</v>
      </c>
      <c r="F201" s="353" t="s">
        <v>13139</v>
      </c>
      <c r="G201" s="1384"/>
      <c r="H201" s="353" t="s">
        <v>15619</v>
      </c>
      <c r="I201" s="353" t="s">
        <v>14952</v>
      </c>
      <c r="J201" s="353"/>
      <c r="K201" s="348" t="s">
        <v>2042</v>
      </c>
      <c r="L201" s="353"/>
      <c r="M201" s="352">
        <f t="shared" si="6"/>
        <v>5</v>
      </c>
      <c r="N201" s="352">
        <f t="shared" si="7"/>
        <v>2</v>
      </c>
      <c r="O201" s="353"/>
      <c r="P201" s="353">
        <v>42</v>
      </c>
      <c r="Q201" s="353"/>
      <c r="R201" s="350"/>
      <c r="S201" s="359"/>
      <c r="T201" s="355"/>
      <c r="U201" s="355"/>
      <c r="V201" s="355"/>
    </row>
    <row r="202" spans="1:22" ht="12.6" customHeight="1" outlineLevel="1">
      <c r="A202" s="376">
        <v>43546</v>
      </c>
      <c r="B202" s="377">
        <v>43539</v>
      </c>
      <c r="C202" s="932">
        <v>43546</v>
      </c>
      <c r="D202" s="1397">
        <v>43546</v>
      </c>
      <c r="E202" s="355" t="s">
        <v>3335</v>
      </c>
      <c r="F202" s="353" t="s">
        <v>2588</v>
      </c>
      <c r="G202" s="1384"/>
      <c r="H202" s="353" t="s">
        <v>14951</v>
      </c>
      <c r="I202" s="353" t="s">
        <v>14952</v>
      </c>
      <c r="J202" s="353"/>
      <c r="K202" s="8" t="s">
        <v>3001</v>
      </c>
      <c r="L202" s="353"/>
      <c r="M202" s="352">
        <f t="shared" si="6"/>
        <v>7</v>
      </c>
      <c r="N202" s="352">
        <f t="shared" si="7"/>
        <v>4</v>
      </c>
      <c r="O202" s="353"/>
      <c r="P202" s="353">
        <v>43</v>
      </c>
      <c r="Q202" s="353"/>
      <c r="R202" s="350"/>
      <c r="S202" s="359"/>
      <c r="T202" s="355"/>
      <c r="U202" s="355"/>
      <c r="V202" s="355"/>
    </row>
    <row r="203" spans="1:22" ht="12.6" customHeight="1" outlineLevel="1">
      <c r="A203" s="376">
        <v>43543</v>
      </c>
      <c r="B203" s="377">
        <v>43539</v>
      </c>
      <c r="C203" s="932">
        <v>43546</v>
      </c>
      <c r="D203" s="1397">
        <v>43546</v>
      </c>
      <c r="E203" s="355" t="s">
        <v>3334</v>
      </c>
      <c r="F203" s="691"/>
      <c r="G203" s="1384" t="s">
        <v>15848</v>
      </c>
      <c r="H203" s="353" t="s">
        <v>15849</v>
      </c>
      <c r="I203" s="353"/>
      <c r="J203" s="353"/>
      <c r="K203" s="8" t="s">
        <v>2033</v>
      </c>
      <c r="L203" s="353"/>
      <c r="M203" s="352">
        <f t="shared" si="6"/>
        <v>4</v>
      </c>
      <c r="N203" s="352">
        <f t="shared" si="7"/>
        <v>1</v>
      </c>
      <c r="O203" s="353"/>
      <c r="P203" s="353">
        <v>44</v>
      </c>
      <c r="Q203" s="353"/>
      <c r="R203" s="355"/>
      <c r="S203" s="359"/>
      <c r="T203" s="355"/>
      <c r="U203" s="355"/>
      <c r="V203" s="355"/>
    </row>
    <row r="204" spans="1:22" ht="12.6" customHeight="1" outlineLevel="1">
      <c r="A204" s="376">
        <v>43545</v>
      </c>
      <c r="B204" s="377">
        <v>43539</v>
      </c>
      <c r="C204" s="932">
        <v>43546</v>
      </c>
      <c r="D204" s="1397">
        <v>43546</v>
      </c>
      <c r="E204" s="355" t="s">
        <v>3335</v>
      </c>
      <c r="F204" s="353" t="s">
        <v>15256</v>
      </c>
      <c r="G204" s="1384"/>
      <c r="H204" s="353" t="s">
        <v>15258</v>
      </c>
      <c r="I204" s="353" t="s">
        <v>15119</v>
      </c>
      <c r="J204" s="353" t="s">
        <v>2888</v>
      </c>
      <c r="K204" s="8" t="s">
        <v>2033</v>
      </c>
      <c r="L204" s="353"/>
      <c r="M204" s="352">
        <f t="shared" si="6"/>
        <v>6</v>
      </c>
      <c r="N204" s="352">
        <f t="shared" si="7"/>
        <v>3</v>
      </c>
      <c r="O204" s="353"/>
      <c r="P204" s="353">
        <v>45</v>
      </c>
      <c r="Q204" s="353"/>
      <c r="R204" s="355"/>
      <c r="S204" s="359"/>
      <c r="T204" s="355"/>
      <c r="U204" s="355"/>
      <c r="V204" s="355"/>
    </row>
    <row r="205" spans="1:22" ht="12.6" customHeight="1" outlineLevel="1">
      <c r="A205" s="376">
        <v>43572</v>
      </c>
      <c r="B205" s="377">
        <v>43542</v>
      </c>
      <c r="C205" s="932">
        <v>43573</v>
      </c>
      <c r="D205" s="1397">
        <v>43573</v>
      </c>
      <c r="E205" s="349" t="s">
        <v>3334</v>
      </c>
      <c r="F205" s="353" t="s">
        <v>13330</v>
      </c>
      <c r="G205" s="1388" t="s">
        <v>18679</v>
      </c>
      <c r="H205" s="353" t="s">
        <v>15370</v>
      </c>
      <c r="I205" s="353"/>
      <c r="J205" s="353"/>
      <c r="K205" s="8" t="s">
        <v>3001</v>
      </c>
      <c r="L205" s="353"/>
      <c r="M205" s="352">
        <f t="shared" si="6"/>
        <v>30</v>
      </c>
      <c r="N205" s="352">
        <f t="shared" si="7"/>
        <v>21</v>
      </c>
      <c r="O205" s="353"/>
      <c r="P205" s="353">
        <v>46</v>
      </c>
      <c r="Q205" s="353"/>
      <c r="R205" s="350"/>
      <c r="S205" s="359"/>
      <c r="T205" s="355"/>
      <c r="U205" s="355"/>
      <c r="V205" s="355"/>
    </row>
    <row r="206" spans="1:22" ht="12.6" customHeight="1" outlineLevel="1">
      <c r="A206" s="360">
        <v>43571</v>
      </c>
      <c r="B206" s="714">
        <v>43542</v>
      </c>
      <c r="C206" s="1407">
        <v>43549</v>
      </c>
      <c r="D206" s="360">
        <v>43573</v>
      </c>
      <c r="E206" s="355" t="s">
        <v>3334</v>
      </c>
      <c r="F206" s="353" t="s">
        <v>18301</v>
      </c>
      <c r="G206" s="1384"/>
      <c r="H206" s="353" t="s">
        <v>15271</v>
      </c>
      <c r="I206" s="353"/>
      <c r="J206" s="353"/>
      <c r="K206" s="348" t="s">
        <v>2042</v>
      </c>
      <c r="L206" s="353"/>
      <c r="M206" s="352">
        <f t="shared" si="6"/>
        <v>29</v>
      </c>
      <c r="N206" s="352">
        <f t="shared" si="7"/>
        <v>20</v>
      </c>
      <c r="O206" s="1386"/>
      <c r="P206" s="353">
        <v>47</v>
      </c>
      <c r="Q206" s="353"/>
      <c r="R206" s="350"/>
      <c r="S206" s="359"/>
      <c r="T206" s="355"/>
      <c r="U206" s="355"/>
      <c r="V206" s="355"/>
    </row>
    <row r="207" spans="1:22" ht="12.6" customHeight="1" outlineLevel="1">
      <c r="A207" s="713">
        <v>43550</v>
      </c>
      <c r="B207" s="714">
        <v>43543</v>
      </c>
      <c r="C207" s="1407">
        <v>43550</v>
      </c>
      <c r="D207" s="713">
        <v>43550</v>
      </c>
      <c r="E207" s="355" t="s">
        <v>3334</v>
      </c>
      <c r="F207" s="353" t="s">
        <v>2753</v>
      </c>
      <c r="G207" s="1388" t="s">
        <v>2586</v>
      </c>
      <c r="H207" s="353" t="s">
        <v>15036</v>
      </c>
      <c r="I207" s="353"/>
      <c r="J207" s="353"/>
      <c r="K207" s="348" t="s">
        <v>2042</v>
      </c>
      <c r="L207" s="353"/>
      <c r="M207" s="352">
        <f t="shared" si="6"/>
        <v>7</v>
      </c>
      <c r="N207" s="352">
        <f t="shared" si="7"/>
        <v>4</v>
      </c>
      <c r="O207" s="353"/>
      <c r="P207" s="353">
        <v>48</v>
      </c>
      <c r="Q207" s="353"/>
      <c r="R207" s="350"/>
      <c r="S207" s="359"/>
      <c r="T207" s="355"/>
      <c r="U207" s="355"/>
      <c r="V207" s="355"/>
    </row>
    <row r="208" spans="1:22" ht="12.6" customHeight="1" outlineLevel="1">
      <c r="A208" s="1389">
        <v>43594</v>
      </c>
      <c r="B208" s="377">
        <v>43543</v>
      </c>
      <c r="C208" s="932">
        <v>43572</v>
      </c>
      <c r="D208" s="360">
        <v>43574</v>
      </c>
      <c r="E208" s="355" t="s">
        <v>3335</v>
      </c>
      <c r="F208" s="353" t="s">
        <v>3946</v>
      </c>
      <c r="G208" s="1384"/>
      <c r="H208" s="353" t="s">
        <v>15186</v>
      </c>
      <c r="I208" s="353" t="s">
        <v>12620</v>
      </c>
      <c r="J208" s="353"/>
      <c r="K208" s="348" t="s">
        <v>2039</v>
      </c>
      <c r="L208" s="353"/>
      <c r="M208" s="352">
        <f t="shared" si="6"/>
        <v>51</v>
      </c>
      <c r="N208" s="352">
        <f t="shared" si="7"/>
        <v>36</v>
      </c>
      <c r="O208" s="353"/>
      <c r="P208" s="353">
        <v>49</v>
      </c>
      <c r="Q208" s="353"/>
      <c r="R208" s="355"/>
      <c r="S208" s="359"/>
      <c r="T208" s="355"/>
      <c r="U208" s="355"/>
      <c r="V208" s="355"/>
    </row>
    <row r="209" spans="1:22" ht="12.6" customHeight="1" outlineLevel="1">
      <c r="A209" s="376">
        <v>43572</v>
      </c>
      <c r="B209" s="377">
        <v>43543</v>
      </c>
      <c r="C209" s="932">
        <v>43573</v>
      </c>
      <c r="D209" s="1411">
        <v>43573</v>
      </c>
      <c r="E209" s="349" t="s">
        <v>3334</v>
      </c>
      <c r="F209" s="424" t="s">
        <v>18680</v>
      </c>
      <c r="G209" s="1388" t="s">
        <v>18681</v>
      </c>
      <c r="H209" s="424" t="s">
        <v>15499</v>
      </c>
      <c r="I209" s="424" t="s">
        <v>14877</v>
      </c>
      <c r="J209" s="424"/>
      <c r="K209" s="1412" t="s">
        <v>2034</v>
      </c>
      <c r="L209" s="424"/>
      <c r="M209" s="352">
        <f t="shared" si="6"/>
        <v>29</v>
      </c>
      <c r="N209" s="352">
        <f t="shared" si="7"/>
        <v>20</v>
      </c>
      <c r="O209" s="353"/>
      <c r="P209" s="353">
        <v>50</v>
      </c>
      <c r="Q209" s="353"/>
      <c r="R209" s="350"/>
      <c r="S209" s="359"/>
      <c r="T209" s="355"/>
      <c r="U209" s="355"/>
      <c r="V209" s="355"/>
    </row>
    <row r="210" spans="1:22" ht="12.6" customHeight="1" outlineLevel="1">
      <c r="A210" s="715">
        <v>43552</v>
      </c>
      <c r="B210" s="377">
        <v>43544</v>
      </c>
      <c r="C210" s="932">
        <v>43552</v>
      </c>
      <c r="D210" s="364">
        <v>43575</v>
      </c>
      <c r="E210" s="355" t="s">
        <v>3334</v>
      </c>
      <c r="F210" s="353" t="s">
        <v>18682</v>
      </c>
      <c r="G210" s="1388" t="s">
        <v>18683</v>
      </c>
      <c r="H210" s="353" t="s">
        <v>15445</v>
      </c>
      <c r="I210" s="353" t="s">
        <v>15446</v>
      </c>
      <c r="J210" s="353"/>
      <c r="K210" s="348" t="s">
        <v>3001</v>
      </c>
      <c r="L210" s="353"/>
      <c r="M210" s="352">
        <f t="shared" si="6"/>
        <v>8</v>
      </c>
      <c r="N210" s="352">
        <f t="shared" si="7"/>
        <v>5</v>
      </c>
      <c r="O210" s="353"/>
      <c r="P210" s="353">
        <v>51</v>
      </c>
      <c r="Q210" s="353"/>
      <c r="R210" s="350"/>
      <c r="S210" s="359"/>
      <c r="T210" s="355"/>
      <c r="U210" s="355"/>
      <c r="V210" s="355"/>
    </row>
    <row r="211" spans="1:22" ht="12.6" customHeight="1" outlineLevel="1">
      <c r="A211" s="360">
        <v>43578</v>
      </c>
      <c r="B211" s="714">
        <v>43544</v>
      </c>
      <c r="C211" s="1057">
        <v>43578</v>
      </c>
      <c r="D211" s="360">
        <v>43578</v>
      </c>
      <c r="E211" s="355" t="s">
        <v>3335</v>
      </c>
      <c r="F211" s="353" t="s">
        <v>15653</v>
      </c>
      <c r="G211" s="1384"/>
      <c r="H211" s="353" t="s">
        <v>15654</v>
      </c>
      <c r="I211" s="353"/>
      <c r="J211" s="353"/>
      <c r="K211" s="348" t="s">
        <v>2042</v>
      </c>
      <c r="L211" s="353"/>
      <c r="M211" s="352">
        <f t="shared" si="6"/>
        <v>34</v>
      </c>
      <c r="N211" s="352">
        <f t="shared" si="7"/>
        <v>23</v>
      </c>
      <c r="O211" s="353"/>
      <c r="P211" s="353">
        <v>52</v>
      </c>
      <c r="Q211" s="353"/>
      <c r="R211" s="350"/>
      <c r="S211" s="359"/>
      <c r="T211" s="355"/>
      <c r="U211" s="355"/>
      <c r="V211" s="355"/>
    </row>
    <row r="212" spans="1:22" ht="12.6" customHeight="1" outlineLevel="1">
      <c r="A212" s="360">
        <v>43578</v>
      </c>
      <c r="B212" s="377">
        <v>43545</v>
      </c>
      <c r="C212" s="932">
        <v>43553</v>
      </c>
      <c r="D212" s="1397">
        <v>43578</v>
      </c>
      <c r="E212" s="355" t="s">
        <v>3334</v>
      </c>
      <c r="F212" s="691"/>
      <c r="G212" s="1384" t="s">
        <v>15817</v>
      </c>
      <c r="H212" s="353" t="s">
        <v>15818</v>
      </c>
      <c r="I212" s="353" t="s">
        <v>12637</v>
      </c>
      <c r="J212" s="353"/>
      <c r="K212" s="8" t="s">
        <v>2035</v>
      </c>
      <c r="L212" s="353"/>
      <c r="M212" s="352">
        <f t="shared" si="6"/>
        <v>33</v>
      </c>
      <c r="N212" s="352">
        <f t="shared" si="7"/>
        <v>22</v>
      </c>
      <c r="O212" s="353"/>
      <c r="P212" s="353">
        <v>53</v>
      </c>
      <c r="Q212" s="353"/>
      <c r="R212" s="350"/>
      <c r="S212" s="359"/>
      <c r="T212" s="355"/>
      <c r="U212" s="355"/>
      <c r="V212" s="355"/>
    </row>
    <row r="213" spans="1:22" ht="12.6" customHeight="1" outlineLevel="1">
      <c r="A213" s="713">
        <v>43551</v>
      </c>
      <c r="B213" s="714">
        <v>43545</v>
      </c>
      <c r="C213" s="1407">
        <v>43551</v>
      </c>
      <c r="D213" s="713">
        <v>43551</v>
      </c>
      <c r="E213" s="355" t="s">
        <v>3334</v>
      </c>
      <c r="F213" s="353" t="s">
        <v>2753</v>
      </c>
      <c r="G213" s="1388" t="s">
        <v>18684</v>
      </c>
      <c r="H213" s="353" t="s">
        <v>15053</v>
      </c>
      <c r="I213" s="353"/>
      <c r="J213" s="353"/>
      <c r="K213" s="348" t="s">
        <v>2042</v>
      </c>
      <c r="L213" s="353"/>
      <c r="M213" s="352">
        <f t="shared" si="6"/>
        <v>6</v>
      </c>
      <c r="N213" s="352">
        <f t="shared" si="7"/>
        <v>3</v>
      </c>
      <c r="O213" s="353"/>
      <c r="P213" s="353">
        <v>54</v>
      </c>
      <c r="Q213" s="353"/>
      <c r="R213" s="350"/>
      <c r="S213" s="359"/>
      <c r="T213" s="355"/>
      <c r="U213" s="355"/>
      <c r="V213" s="355"/>
    </row>
    <row r="214" spans="1:22" ht="12.6" customHeight="1" outlineLevel="1">
      <c r="A214" s="715">
        <v>43553</v>
      </c>
      <c r="B214" s="1413">
        <v>43545</v>
      </c>
      <c r="C214" s="932">
        <v>43553</v>
      </c>
      <c r="D214" s="364">
        <v>43553</v>
      </c>
      <c r="E214" s="355" t="s">
        <v>3334</v>
      </c>
      <c r="F214" s="691"/>
      <c r="G214" s="1384" t="s">
        <v>15869</v>
      </c>
      <c r="H214" s="1414" t="s">
        <v>15870</v>
      </c>
      <c r="I214" s="353" t="s">
        <v>12620</v>
      </c>
      <c r="J214" s="353"/>
      <c r="K214" s="348" t="s">
        <v>2035</v>
      </c>
      <c r="L214" s="353"/>
      <c r="M214" s="352">
        <f t="shared" si="6"/>
        <v>8</v>
      </c>
      <c r="N214" s="352">
        <f t="shared" si="7"/>
        <v>5</v>
      </c>
      <c r="O214" s="353"/>
      <c r="P214" s="353">
        <v>55</v>
      </c>
      <c r="Q214" s="353"/>
      <c r="R214" s="355"/>
      <c r="S214" s="359"/>
      <c r="T214" s="355"/>
      <c r="U214" s="355"/>
      <c r="V214" s="355"/>
    </row>
    <row r="215" spans="1:22" ht="12.6" customHeight="1" outlineLevel="1">
      <c r="A215" s="376">
        <v>43578</v>
      </c>
      <c r="B215" s="377">
        <v>43546</v>
      </c>
      <c r="C215" s="932">
        <v>43578</v>
      </c>
      <c r="D215" s="364">
        <v>43578</v>
      </c>
      <c r="E215" s="355" t="s">
        <v>3334</v>
      </c>
      <c r="F215" s="1386" t="s">
        <v>18685</v>
      </c>
      <c r="G215" s="1388" t="s">
        <v>18579</v>
      </c>
      <c r="H215" s="353" t="s">
        <v>15364</v>
      </c>
      <c r="I215" s="353"/>
      <c r="J215" s="353"/>
      <c r="K215" s="348" t="s">
        <v>2033</v>
      </c>
      <c r="L215" s="353"/>
      <c r="M215" s="352">
        <f t="shared" si="6"/>
        <v>32</v>
      </c>
      <c r="N215" s="352">
        <f t="shared" si="7"/>
        <v>21</v>
      </c>
      <c r="O215" s="353"/>
      <c r="P215" s="353">
        <v>56</v>
      </c>
      <c r="Q215" s="353"/>
      <c r="R215" s="355"/>
      <c r="S215" s="359"/>
      <c r="T215" s="355"/>
      <c r="U215" s="355"/>
      <c r="V215" s="355"/>
    </row>
    <row r="216" spans="1:22" ht="12.6" customHeight="1" outlineLevel="1">
      <c r="A216" s="360">
        <v>43578</v>
      </c>
      <c r="B216" s="377">
        <v>43546</v>
      </c>
      <c r="C216" s="932">
        <v>43578</v>
      </c>
      <c r="D216" s="1397">
        <v>43578</v>
      </c>
      <c r="E216" s="355" t="s">
        <v>3335</v>
      </c>
      <c r="F216" s="353" t="s">
        <v>15450</v>
      </c>
      <c r="G216" s="1384"/>
      <c r="H216" s="353" t="s">
        <v>15451</v>
      </c>
      <c r="I216" s="353" t="s">
        <v>12620</v>
      </c>
      <c r="J216" s="353"/>
      <c r="K216" s="8" t="s">
        <v>2035</v>
      </c>
      <c r="L216" s="353"/>
      <c r="M216" s="352">
        <f t="shared" si="6"/>
        <v>32</v>
      </c>
      <c r="N216" s="352">
        <f t="shared" si="7"/>
        <v>21</v>
      </c>
      <c r="O216" s="353"/>
      <c r="P216" s="353">
        <v>57</v>
      </c>
      <c r="Q216" s="353"/>
      <c r="R216" s="355"/>
      <c r="S216" s="359"/>
      <c r="T216" s="355"/>
      <c r="U216" s="355"/>
      <c r="V216" s="355"/>
    </row>
    <row r="217" spans="1:22" ht="12.6" customHeight="1" outlineLevel="1">
      <c r="A217" s="713">
        <v>43551</v>
      </c>
      <c r="B217" s="377">
        <v>43549</v>
      </c>
      <c r="C217" s="932">
        <v>43560</v>
      </c>
      <c r="D217" s="364">
        <v>43560</v>
      </c>
      <c r="E217" s="355" t="s">
        <v>3334</v>
      </c>
      <c r="F217" s="353" t="s">
        <v>18686</v>
      </c>
      <c r="G217" s="1388" t="s">
        <v>3677</v>
      </c>
      <c r="H217" s="353" t="s">
        <v>15670</v>
      </c>
      <c r="I217" s="353" t="s">
        <v>12620</v>
      </c>
      <c r="J217" s="353"/>
      <c r="K217" s="348" t="s">
        <v>2035</v>
      </c>
      <c r="L217" s="353"/>
      <c r="M217" s="352">
        <f t="shared" si="6"/>
        <v>2</v>
      </c>
      <c r="N217" s="352">
        <f t="shared" si="7"/>
        <v>1</v>
      </c>
      <c r="O217" s="353"/>
      <c r="P217" s="353">
        <v>58</v>
      </c>
      <c r="Q217" s="353"/>
      <c r="R217" s="350"/>
      <c r="S217" s="359"/>
      <c r="T217" s="355"/>
      <c r="U217" s="355"/>
      <c r="V217" s="355"/>
    </row>
    <row r="218" spans="1:22" ht="12.6" customHeight="1" outlineLevel="1">
      <c r="A218" s="376">
        <v>43581</v>
      </c>
      <c r="B218" s="377">
        <v>43549</v>
      </c>
      <c r="C218" s="932">
        <v>43581</v>
      </c>
      <c r="D218" s="360">
        <v>43581</v>
      </c>
      <c r="E218" s="355" t="s">
        <v>3334</v>
      </c>
      <c r="F218" s="353" t="s">
        <v>18687</v>
      </c>
      <c r="G218" s="1388" t="s">
        <v>18688</v>
      </c>
      <c r="H218" s="353" t="s">
        <v>15393</v>
      </c>
      <c r="I218" s="353"/>
      <c r="J218" s="353"/>
      <c r="K218" s="348" t="s">
        <v>2033</v>
      </c>
      <c r="L218" s="353"/>
      <c r="M218" s="352">
        <f t="shared" si="6"/>
        <v>32</v>
      </c>
      <c r="N218" s="352">
        <f t="shared" si="7"/>
        <v>23</v>
      </c>
      <c r="O218" s="353"/>
      <c r="P218" s="353">
        <v>59</v>
      </c>
      <c r="Q218" s="353"/>
      <c r="R218" s="355"/>
      <c r="S218" s="359"/>
      <c r="T218" s="355"/>
      <c r="U218" s="355"/>
      <c r="V218" s="355"/>
    </row>
    <row r="219" spans="1:22" ht="12.6" customHeight="1" outlineLevel="1">
      <c r="A219" s="376">
        <v>43629</v>
      </c>
      <c r="B219" s="377">
        <v>43550</v>
      </c>
      <c r="C219" s="932">
        <v>43612</v>
      </c>
      <c r="D219" s="932">
        <v>43612</v>
      </c>
      <c r="E219" s="349" t="s">
        <v>3335</v>
      </c>
      <c r="F219" s="1392" t="s">
        <v>2749</v>
      </c>
      <c r="G219" s="1390"/>
      <c r="H219" s="424" t="s">
        <v>14786</v>
      </c>
      <c r="I219" s="424"/>
      <c r="J219" s="424"/>
      <c r="K219" s="589" t="s">
        <v>2034</v>
      </c>
      <c r="L219" s="424" t="s">
        <v>14787</v>
      </c>
      <c r="M219" s="352">
        <f t="shared" si="6"/>
        <v>79</v>
      </c>
      <c r="N219" s="352">
        <f t="shared" si="7"/>
        <v>56</v>
      </c>
      <c r="O219" s="353"/>
      <c r="P219" s="353">
        <v>60</v>
      </c>
      <c r="Q219" s="353"/>
      <c r="R219" s="350"/>
      <c r="S219" s="359"/>
      <c r="T219" s="355"/>
      <c r="U219" s="355"/>
      <c r="V219" s="355"/>
    </row>
    <row r="220" spans="1:22" ht="12.6" customHeight="1" outlineLevel="1">
      <c r="A220" s="376">
        <v>43579</v>
      </c>
      <c r="B220" s="377">
        <v>43550</v>
      </c>
      <c r="C220" s="932">
        <v>43582</v>
      </c>
      <c r="D220" s="364">
        <v>43582</v>
      </c>
      <c r="E220" s="355" t="s">
        <v>3334</v>
      </c>
      <c r="F220" s="353" t="s">
        <v>4260</v>
      </c>
      <c r="G220" s="1388" t="s">
        <v>18572</v>
      </c>
      <c r="H220" s="353" t="s">
        <v>15474</v>
      </c>
      <c r="I220" s="353"/>
      <c r="J220" s="353"/>
      <c r="K220" s="348" t="s">
        <v>2033</v>
      </c>
      <c r="L220" s="353"/>
      <c r="M220" s="352">
        <f t="shared" si="6"/>
        <v>29</v>
      </c>
      <c r="N220" s="352">
        <f t="shared" si="7"/>
        <v>20</v>
      </c>
      <c r="O220" s="353"/>
      <c r="P220" s="353">
        <v>61</v>
      </c>
      <c r="Q220" s="353"/>
      <c r="R220" s="355"/>
      <c r="S220" s="359"/>
      <c r="T220" s="355"/>
      <c r="U220" s="355"/>
      <c r="V220" s="355"/>
    </row>
    <row r="221" spans="1:22" ht="12.6" customHeight="1" outlineLevel="1">
      <c r="A221" s="715">
        <v>43581</v>
      </c>
      <c r="B221" s="377">
        <v>43550</v>
      </c>
      <c r="C221" s="932">
        <v>43581</v>
      </c>
      <c r="D221" s="364">
        <v>43581</v>
      </c>
      <c r="E221" s="355" t="s">
        <v>3334</v>
      </c>
      <c r="F221" s="353" t="s">
        <v>3946</v>
      </c>
      <c r="G221" s="1388" t="s">
        <v>11657</v>
      </c>
      <c r="H221" s="353" t="s">
        <v>15193</v>
      </c>
      <c r="I221" s="353" t="s">
        <v>12620</v>
      </c>
      <c r="J221" s="353"/>
      <c r="K221" s="348" t="s">
        <v>2042</v>
      </c>
      <c r="L221" s="353"/>
      <c r="M221" s="352">
        <f t="shared" si="6"/>
        <v>31</v>
      </c>
      <c r="N221" s="352">
        <f t="shared" si="7"/>
        <v>22</v>
      </c>
      <c r="O221" s="353"/>
      <c r="P221" s="353">
        <v>62</v>
      </c>
      <c r="Q221" s="353"/>
      <c r="R221" s="350"/>
      <c r="S221" s="359"/>
      <c r="T221" s="355"/>
      <c r="U221" s="355"/>
      <c r="V221" s="355"/>
    </row>
    <row r="222" spans="1:22" ht="12.6" customHeight="1" outlineLevel="1">
      <c r="A222" s="376">
        <v>43581</v>
      </c>
      <c r="B222" s="377">
        <v>43550</v>
      </c>
      <c r="C222" s="932">
        <v>43582</v>
      </c>
      <c r="D222" s="364">
        <v>43582</v>
      </c>
      <c r="E222" s="355" t="s">
        <v>3334</v>
      </c>
      <c r="F222" s="353" t="s">
        <v>18689</v>
      </c>
      <c r="G222" s="1388" t="s">
        <v>18690</v>
      </c>
      <c r="H222" s="353" t="s">
        <v>15724</v>
      </c>
      <c r="I222" s="353" t="s">
        <v>15725</v>
      </c>
      <c r="J222" s="353"/>
      <c r="K222" s="348" t="s">
        <v>2033</v>
      </c>
      <c r="L222" s="353"/>
      <c r="M222" s="352">
        <f t="shared" si="6"/>
        <v>31</v>
      </c>
      <c r="N222" s="352">
        <f t="shared" si="7"/>
        <v>22</v>
      </c>
      <c r="O222" s="353"/>
      <c r="P222" s="353">
        <v>63</v>
      </c>
      <c r="Q222" s="353"/>
      <c r="R222" s="355"/>
      <c r="S222" s="359"/>
      <c r="T222" s="355"/>
      <c r="U222" s="355"/>
      <c r="V222" s="355"/>
    </row>
    <row r="223" spans="1:22" ht="12.6" customHeight="1" outlineLevel="1">
      <c r="A223" s="360">
        <v>43571</v>
      </c>
      <c r="B223" s="377">
        <v>43551</v>
      </c>
      <c r="C223" s="932">
        <v>43582</v>
      </c>
      <c r="D223" s="364">
        <v>43582</v>
      </c>
      <c r="E223" s="355" t="s">
        <v>3334</v>
      </c>
      <c r="F223" s="353" t="s">
        <v>2628</v>
      </c>
      <c r="G223" s="1388" t="s">
        <v>18691</v>
      </c>
      <c r="H223" s="1414" t="s">
        <v>15600</v>
      </c>
      <c r="I223" s="353" t="s">
        <v>12620</v>
      </c>
      <c r="J223" s="353"/>
      <c r="K223" s="348" t="s">
        <v>2035</v>
      </c>
      <c r="L223" s="353"/>
      <c r="M223" s="352">
        <f t="shared" si="6"/>
        <v>20</v>
      </c>
      <c r="N223" s="352">
        <f t="shared" si="7"/>
        <v>13</v>
      </c>
      <c r="O223" s="353"/>
      <c r="P223" s="353">
        <v>64</v>
      </c>
      <c r="Q223" s="1415"/>
      <c r="R223" s="350"/>
      <c r="S223" s="359"/>
      <c r="T223" s="355"/>
      <c r="U223" s="355"/>
      <c r="V223" s="355"/>
    </row>
    <row r="224" spans="1:22" ht="12.6" customHeight="1" outlineLevel="1">
      <c r="A224" s="376">
        <v>43559</v>
      </c>
      <c r="B224" s="377">
        <v>43551</v>
      </c>
      <c r="C224" s="932">
        <v>43558</v>
      </c>
      <c r="D224" s="364">
        <v>43559</v>
      </c>
      <c r="E224" s="355" t="s">
        <v>3334</v>
      </c>
      <c r="F224" s="353" t="s">
        <v>15557</v>
      </c>
      <c r="G224" s="1384"/>
      <c r="H224" s="353" t="s">
        <v>15558</v>
      </c>
      <c r="I224" s="353" t="s">
        <v>13158</v>
      </c>
      <c r="J224" s="353"/>
      <c r="K224" s="348" t="s">
        <v>2042</v>
      </c>
      <c r="L224" s="353"/>
      <c r="M224" s="352">
        <f t="shared" si="6"/>
        <v>8</v>
      </c>
      <c r="N224" s="352">
        <f t="shared" si="7"/>
        <v>5</v>
      </c>
      <c r="O224" s="353"/>
      <c r="P224" s="353">
        <v>65</v>
      </c>
      <c r="Q224" s="353"/>
      <c r="R224" s="355"/>
      <c r="S224" s="359"/>
      <c r="T224" s="355"/>
      <c r="U224" s="355"/>
      <c r="V224" s="355"/>
    </row>
    <row r="225" spans="1:33" ht="12.6" customHeight="1" outlineLevel="1">
      <c r="A225" s="713">
        <v>43553</v>
      </c>
      <c r="B225" s="714">
        <v>43552</v>
      </c>
      <c r="C225" s="932">
        <v>43559</v>
      </c>
      <c r="D225" s="364">
        <v>43559</v>
      </c>
      <c r="E225" s="355" t="s">
        <v>3334</v>
      </c>
      <c r="F225" s="1395" t="s">
        <v>18564</v>
      </c>
      <c r="G225" s="1388" t="s">
        <v>5548</v>
      </c>
      <c r="H225" s="353" t="s">
        <v>15020</v>
      </c>
      <c r="I225" s="353"/>
      <c r="J225" s="353"/>
      <c r="K225" s="348" t="s">
        <v>2042</v>
      </c>
      <c r="L225" s="353"/>
      <c r="M225" s="352">
        <f t="shared" si="6"/>
        <v>1</v>
      </c>
      <c r="N225" s="352">
        <f t="shared" si="7"/>
        <v>0</v>
      </c>
      <c r="O225" s="353"/>
      <c r="P225" s="353">
        <v>66</v>
      </c>
      <c r="Q225" s="353"/>
      <c r="R225" s="350"/>
      <c r="S225" s="359"/>
      <c r="T225" s="355"/>
      <c r="U225" s="355"/>
      <c r="V225" s="355"/>
      <c r="W225" s="355"/>
      <c r="X225" s="355"/>
      <c r="Y225" s="355"/>
      <c r="Z225" s="355"/>
      <c r="AA225" s="355"/>
      <c r="AB225" s="355"/>
      <c r="AC225" s="355"/>
      <c r="AD225" s="355"/>
      <c r="AE225" s="355"/>
      <c r="AF225" s="355"/>
      <c r="AG225" s="359"/>
    </row>
    <row r="226" spans="1:33" ht="12.6" customHeight="1" outlineLevel="1">
      <c r="A226" s="360">
        <v>43585</v>
      </c>
      <c r="B226" s="714">
        <v>43552</v>
      </c>
      <c r="C226" s="1057">
        <v>43584</v>
      </c>
      <c r="D226" s="360">
        <v>43584</v>
      </c>
      <c r="E226" s="355" t="s">
        <v>3335</v>
      </c>
      <c r="F226" s="353" t="s">
        <v>15079</v>
      </c>
      <c r="G226" s="1384"/>
      <c r="H226" s="353" t="s">
        <v>15081</v>
      </c>
      <c r="I226" s="353"/>
      <c r="J226" s="353"/>
      <c r="K226" s="348" t="s">
        <v>2042</v>
      </c>
      <c r="L226" s="353"/>
      <c r="M226" s="352">
        <f t="shared" si="6"/>
        <v>33</v>
      </c>
      <c r="N226" s="352">
        <f t="shared" si="7"/>
        <v>22</v>
      </c>
      <c r="O226" s="353"/>
      <c r="P226" s="353">
        <v>67</v>
      </c>
      <c r="Q226" s="353"/>
      <c r="R226" s="350"/>
      <c r="S226" s="359"/>
      <c r="T226" s="355"/>
      <c r="U226" s="355"/>
      <c r="V226" s="355"/>
      <c r="W226" s="355"/>
      <c r="X226" s="349"/>
      <c r="Y226" s="355"/>
      <c r="Z226" s="355"/>
      <c r="AA226" s="355"/>
      <c r="AB226" s="355"/>
      <c r="AC226" s="355"/>
      <c r="AD226" s="355"/>
      <c r="AE226" s="355"/>
      <c r="AF226" s="355"/>
      <c r="AG226" s="359"/>
    </row>
    <row r="227" spans="1:33" ht="12.6" customHeight="1" outlineLevel="1">
      <c r="A227" s="950">
        <v>43553</v>
      </c>
      <c r="B227" s="377">
        <v>43552</v>
      </c>
      <c r="C227" s="932">
        <v>43583</v>
      </c>
      <c r="D227" s="932">
        <v>43583</v>
      </c>
      <c r="E227" s="349" t="s">
        <v>3334</v>
      </c>
      <c r="F227" s="1416" t="s">
        <v>18692</v>
      </c>
      <c r="G227" s="1388" t="s">
        <v>4121</v>
      </c>
      <c r="H227" s="424" t="s">
        <v>15224</v>
      </c>
      <c r="I227" s="424"/>
      <c r="J227" s="424"/>
      <c r="K227" s="589" t="s">
        <v>2033</v>
      </c>
      <c r="L227" s="424"/>
      <c r="M227" s="352">
        <f t="shared" si="6"/>
        <v>1</v>
      </c>
      <c r="N227" s="352">
        <f t="shared" si="7"/>
        <v>0</v>
      </c>
      <c r="O227" s="353"/>
      <c r="P227" s="353">
        <v>68</v>
      </c>
      <c r="Q227" s="424"/>
      <c r="R227" s="349"/>
      <c r="S227" s="491"/>
      <c r="T227" s="349"/>
      <c r="U227" s="349"/>
      <c r="V227" s="349"/>
      <c r="W227" s="349"/>
      <c r="X227" s="349"/>
      <c r="Y227" s="349"/>
      <c r="Z227" s="349"/>
      <c r="AA227" s="349"/>
      <c r="AB227" s="349"/>
      <c r="AC227" s="349"/>
      <c r="AD227" s="349"/>
      <c r="AE227" s="349"/>
      <c r="AF227" s="349"/>
      <c r="AG227" s="491"/>
    </row>
    <row r="228" spans="1:33" ht="12.6" customHeight="1" outlineLevel="1">
      <c r="A228" s="713">
        <v>43553</v>
      </c>
      <c r="B228" s="714">
        <v>43552</v>
      </c>
      <c r="C228" s="1057">
        <v>43583</v>
      </c>
      <c r="D228" s="360">
        <v>43583</v>
      </c>
      <c r="E228" s="355" t="s">
        <v>3334</v>
      </c>
      <c r="F228" s="353" t="s">
        <v>15213</v>
      </c>
      <c r="G228" s="1384"/>
      <c r="H228" s="353" t="s">
        <v>15214</v>
      </c>
      <c r="I228" s="353" t="s">
        <v>12424</v>
      </c>
      <c r="J228" s="353"/>
      <c r="K228" s="348" t="s">
        <v>2042</v>
      </c>
      <c r="L228" s="353"/>
      <c r="M228" s="352">
        <f t="shared" si="6"/>
        <v>1</v>
      </c>
      <c r="N228" s="352">
        <f t="shared" si="7"/>
        <v>0</v>
      </c>
      <c r="O228" s="353"/>
      <c r="P228" s="353">
        <v>69</v>
      </c>
      <c r="Q228" s="353"/>
      <c r="R228" s="350"/>
      <c r="S228" s="359"/>
      <c r="T228" s="355"/>
      <c r="U228" s="355"/>
      <c r="V228" s="355"/>
      <c r="W228" s="355"/>
      <c r="X228" s="355"/>
      <c r="Y228" s="355"/>
      <c r="Z228" s="355"/>
      <c r="AA228" s="355"/>
      <c r="AB228" s="355"/>
      <c r="AC228" s="355"/>
      <c r="AD228" s="355"/>
      <c r="AE228" s="355"/>
      <c r="AF228" s="355"/>
      <c r="AG228" s="359"/>
    </row>
    <row r="229" spans="1:33" ht="12.6" customHeight="1" outlineLevel="1">
      <c r="A229" s="376">
        <v>43556</v>
      </c>
      <c r="B229" s="377">
        <v>43552</v>
      </c>
      <c r="C229" s="932">
        <v>43583</v>
      </c>
      <c r="D229" s="364">
        <v>43583</v>
      </c>
      <c r="E229" s="355" t="s">
        <v>3335</v>
      </c>
      <c r="F229" s="353" t="s">
        <v>12532</v>
      </c>
      <c r="G229" s="1384"/>
      <c r="H229" s="353" t="s">
        <v>15486</v>
      </c>
      <c r="I229" s="353" t="s">
        <v>12620</v>
      </c>
      <c r="J229" s="353"/>
      <c r="K229" s="348" t="s">
        <v>3001</v>
      </c>
      <c r="L229" s="353"/>
      <c r="M229" s="352">
        <f t="shared" si="6"/>
        <v>4</v>
      </c>
      <c r="N229" s="352">
        <f t="shared" si="7"/>
        <v>1</v>
      </c>
      <c r="O229" s="353"/>
      <c r="P229" s="353">
        <v>70</v>
      </c>
      <c r="Q229" s="353"/>
      <c r="R229" s="350"/>
      <c r="S229" s="359"/>
      <c r="T229" s="355"/>
      <c r="U229" s="355"/>
      <c r="V229" s="355"/>
      <c r="W229" s="355"/>
      <c r="X229" s="349"/>
      <c r="Y229" s="355"/>
      <c r="Z229" s="355"/>
      <c r="AA229" s="355"/>
      <c r="AB229" s="355"/>
      <c r="AC229" s="355"/>
      <c r="AD229" s="355"/>
      <c r="AE229" s="355"/>
      <c r="AF229" s="355"/>
      <c r="AG229" s="359"/>
    </row>
    <row r="230" spans="1:33" ht="12.6" customHeight="1" outlineLevel="1">
      <c r="A230" s="376">
        <v>43581</v>
      </c>
      <c r="B230" s="377">
        <v>43553</v>
      </c>
      <c r="C230" s="950">
        <v>43584</v>
      </c>
      <c r="D230" s="376">
        <v>43584</v>
      </c>
      <c r="E230" s="355" t="s">
        <v>3335</v>
      </c>
      <c r="F230" s="353" t="s">
        <v>2698</v>
      </c>
      <c r="G230" s="1384"/>
      <c r="H230" s="353" t="s">
        <v>14931</v>
      </c>
      <c r="I230" s="353"/>
      <c r="J230" s="353"/>
      <c r="K230" s="348" t="s">
        <v>3001</v>
      </c>
      <c r="L230" s="353"/>
      <c r="M230" s="352">
        <f t="shared" si="6"/>
        <v>28</v>
      </c>
      <c r="N230" s="352">
        <f t="shared" si="7"/>
        <v>19</v>
      </c>
      <c r="O230" s="353"/>
      <c r="P230" s="353">
        <v>71</v>
      </c>
      <c r="Q230" s="353"/>
      <c r="R230" s="350"/>
      <c r="S230" s="359"/>
      <c r="T230" s="355"/>
      <c r="U230" s="355"/>
      <c r="V230" s="355"/>
      <c r="W230" s="355"/>
      <c r="X230" s="349"/>
      <c r="Y230" s="355"/>
      <c r="Z230" s="355"/>
      <c r="AA230" s="355"/>
      <c r="AB230" s="355"/>
      <c r="AC230" s="355"/>
      <c r="AD230" s="355"/>
      <c r="AE230" s="355"/>
      <c r="AF230" s="355"/>
      <c r="AG230" s="359"/>
    </row>
    <row r="231" spans="1:33" ht="12.6" customHeight="1" outlineLevel="1">
      <c r="A231" s="376">
        <v>43581</v>
      </c>
      <c r="B231" s="377">
        <v>43553</v>
      </c>
      <c r="C231" s="932">
        <v>43584</v>
      </c>
      <c r="D231" s="364">
        <v>43584</v>
      </c>
      <c r="E231" s="355" t="s">
        <v>3334</v>
      </c>
      <c r="F231" s="353" t="s">
        <v>13274</v>
      </c>
      <c r="G231" s="1388" t="s">
        <v>18693</v>
      </c>
      <c r="H231" s="353" t="s">
        <v>15360</v>
      </c>
      <c r="I231" s="353"/>
      <c r="J231" s="353"/>
      <c r="K231" s="348" t="s">
        <v>3001</v>
      </c>
      <c r="L231" s="353"/>
      <c r="M231" s="352">
        <f t="shared" si="6"/>
        <v>28</v>
      </c>
      <c r="N231" s="352">
        <f t="shared" si="7"/>
        <v>19</v>
      </c>
      <c r="O231" s="353"/>
      <c r="P231" s="1417">
        <v>72</v>
      </c>
      <c r="Q231" s="353"/>
      <c r="R231" s="350"/>
      <c r="S231" s="359"/>
      <c r="T231" s="355"/>
      <c r="U231" s="355"/>
      <c r="V231" s="355"/>
      <c r="W231" s="355"/>
      <c r="X231" s="355"/>
      <c r="Y231" s="355"/>
      <c r="Z231" s="355"/>
      <c r="AA231" s="355"/>
      <c r="AB231" s="355"/>
      <c r="AC231" s="355"/>
      <c r="AD231" s="355"/>
      <c r="AE231" s="355"/>
      <c r="AF231" s="355"/>
      <c r="AG231" s="359"/>
    </row>
    <row r="232" spans="1:33" ht="12.6" customHeight="1">
      <c r="A232" s="376">
        <v>43566</v>
      </c>
      <c r="B232" s="1050">
        <v>43556</v>
      </c>
      <c r="C232" s="932">
        <v>43586</v>
      </c>
      <c r="D232" s="364">
        <v>43586</v>
      </c>
      <c r="E232" s="355" t="s">
        <v>3334</v>
      </c>
      <c r="F232" s="353" t="s">
        <v>15841</v>
      </c>
      <c r="G232" s="1384"/>
      <c r="H232" s="353" t="s">
        <v>15842</v>
      </c>
      <c r="I232" s="353"/>
      <c r="J232" s="353"/>
      <c r="K232" s="348" t="s">
        <v>2033</v>
      </c>
      <c r="L232" s="353"/>
      <c r="M232" s="352">
        <f t="shared" si="6"/>
        <v>10</v>
      </c>
      <c r="N232" s="352">
        <f t="shared" si="7"/>
        <v>7</v>
      </c>
      <c r="O232" s="353"/>
      <c r="P232" s="353">
        <v>1</v>
      </c>
      <c r="Q232" s="362" t="s">
        <v>3314</v>
      </c>
      <c r="R232" s="357">
        <f>AVERAGE($M$232:$M$303)</f>
        <v>16.486111111111111</v>
      </c>
      <c r="S232" s="363">
        <f>COUNT($B$232:$B$303)</f>
        <v>72</v>
      </c>
      <c r="T232" s="350">
        <f>COUNTIF($E$232:$E$303,$T$1)</f>
        <v>57</v>
      </c>
      <c r="U232" s="350">
        <f>COUNTIF($E$232:$E$303,$U$1)</f>
        <v>15</v>
      </c>
      <c r="V232" s="350">
        <f>S232-T232-U232</f>
        <v>0</v>
      </c>
      <c r="W232" s="355"/>
      <c r="X232" s="1385">
        <f>COUNTIF($K$232:$K$303, X$1)</f>
        <v>21</v>
      </c>
      <c r="Y232" s="1385">
        <f>COUNTIF($K$232:$K$303, Y$1)</f>
        <v>3</v>
      </c>
      <c r="Z232" s="1385">
        <f>COUNTIF($K$232:$K$303, Z$1)</f>
        <v>6</v>
      </c>
      <c r="AA232" s="1385">
        <f>COUNTIF($K$232:$K$303, AA$1)</f>
        <v>14</v>
      </c>
      <c r="AB232" s="1385"/>
      <c r="AC232" s="1385">
        <f>COUNTIF($K$232:$K$303, AC$1)</f>
        <v>2</v>
      </c>
      <c r="AD232" s="1385">
        <f>COUNTIF($K$232:$K$303, AD$1)</f>
        <v>0</v>
      </c>
      <c r="AE232" s="1385">
        <f>COUNTIF($K$232:$K$303, AE$1)</f>
        <v>13</v>
      </c>
      <c r="AF232" s="1385">
        <f>COUNTIF($K$232:$K$303, AF$1)</f>
        <v>13</v>
      </c>
      <c r="AG232" s="363">
        <f>SUM(X232:AF232)</f>
        <v>72</v>
      </c>
    </row>
    <row r="233" spans="1:33" ht="12.6" customHeight="1" outlineLevel="1">
      <c r="A233" s="376">
        <v>43566</v>
      </c>
      <c r="B233" s="1050">
        <v>43556</v>
      </c>
      <c r="C233" s="932">
        <v>43586</v>
      </c>
      <c r="D233" s="364">
        <v>43586</v>
      </c>
      <c r="E233" s="355" t="s">
        <v>3334</v>
      </c>
      <c r="F233" s="691"/>
      <c r="G233" s="1384" t="s">
        <v>3505</v>
      </c>
      <c r="H233" s="353" t="s">
        <v>15855</v>
      </c>
      <c r="I233" s="353"/>
      <c r="J233" s="353"/>
      <c r="K233" s="348" t="s">
        <v>2033</v>
      </c>
      <c r="L233" s="353"/>
      <c r="M233" s="352">
        <f t="shared" si="6"/>
        <v>10</v>
      </c>
      <c r="N233" s="352">
        <f t="shared" si="7"/>
        <v>7</v>
      </c>
      <c r="O233" s="353"/>
      <c r="P233" s="353">
        <v>2</v>
      </c>
      <c r="Q233" s="353"/>
      <c r="R233" s="355"/>
      <c r="S233" s="359"/>
      <c r="T233" s="355"/>
      <c r="U233" s="355"/>
      <c r="V233" s="355"/>
      <c r="W233" s="355"/>
      <c r="X233" s="355"/>
      <c r="Y233" s="355"/>
      <c r="Z233" s="355"/>
      <c r="AA233" s="355"/>
      <c r="AB233" s="355"/>
      <c r="AC233" s="355"/>
      <c r="AD233" s="355"/>
      <c r="AE233" s="355"/>
      <c r="AF233" s="355"/>
      <c r="AG233" s="359"/>
    </row>
    <row r="234" spans="1:33" ht="12.6" customHeight="1" outlineLevel="1">
      <c r="A234" s="715">
        <v>43585</v>
      </c>
      <c r="B234" s="1050">
        <v>43557</v>
      </c>
      <c r="C234" s="932">
        <v>43587</v>
      </c>
      <c r="D234" s="364">
        <v>43587</v>
      </c>
      <c r="E234" s="355" t="s">
        <v>3334</v>
      </c>
      <c r="F234" s="691"/>
      <c r="G234" s="1418" t="s">
        <v>15846</v>
      </c>
      <c r="H234" s="348" t="s">
        <v>15847</v>
      </c>
      <c r="I234" s="348" t="s">
        <v>12637</v>
      </c>
      <c r="J234" s="348"/>
      <c r="K234" s="348" t="s">
        <v>2035</v>
      </c>
      <c r="L234" s="348"/>
      <c r="M234" s="352">
        <f t="shared" si="6"/>
        <v>28</v>
      </c>
      <c r="N234" s="352">
        <f t="shared" si="7"/>
        <v>19</v>
      </c>
      <c r="O234" s="353"/>
      <c r="P234" s="353">
        <v>3</v>
      </c>
      <c r="Q234" s="353"/>
      <c r="R234" s="350"/>
      <c r="S234" s="359"/>
      <c r="T234" s="355"/>
      <c r="U234" s="355"/>
      <c r="V234" s="355"/>
      <c r="W234" s="355"/>
      <c r="X234" s="355"/>
      <c r="Y234" s="355"/>
      <c r="Z234" s="355"/>
      <c r="AA234" s="355"/>
      <c r="AB234" s="355"/>
      <c r="AC234" s="355"/>
      <c r="AD234" s="355"/>
      <c r="AE234" s="355"/>
      <c r="AF234" s="355"/>
      <c r="AG234" s="359"/>
    </row>
    <row r="235" spans="1:33" ht="12.6" customHeight="1" outlineLevel="1">
      <c r="A235" s="376">
        <v>43565</v>
      </c>
      <c r="B235" s="1050">
        <v>43557</v>
      </c>
      <c r="C235" s="932">
        <v>43563</v>
      </c>
      <c r="D235" s="364">
        <v>43563</v>
      </c>
      <c r="E235" s="355" t="s">
        <v>3334</v>
      </c>
      <c r="F235" s="353" t="s">
        <v>3337</v>
      </c>
      <c r="G235" s="1384"/>
      <c r="H235" s="353" t="s">
        <v>14976</v>
      </c>
      <c r="I235" s="353"/>
      <c r="J235" s="353"/>
      <c r="K235" s="348" t="s">
        <v>2033</v>
      </c>
      <c r="L235" s="353"/>
      <c r="M235" s="352">
        <f t="shared" si="6"/>
        <v>8</v>
      </c>
      <c r="N235" s="352">
        <f t="shared" si="7"/>
        <v>5</v>
      </c>
      <c r="O235" s="353"/>
      <c r="P235" s="353">
        <v>4</v>
      </c>
      <c r="Q235" s="353"/>
      <c r="R235" s="355"/>
      <c r="S235" s="359"/>
      <c r="T235" s="355"/>
      <c r="U235" s="355"/>
      <c r="V235" s="355"/>
      <c r="W235" s="355"/>
      <c r="X235" s="355"/>
      <c r="Y235" s="355"/>
      <c r="Z235" s="355"/>
      <c r="AA235" s="355"/>
      <c r="AB235" s="355"/>
      <c r="AC235" s="355"/>
      <c r="AD235" s="355"/>
      <c r="AE235" s="355"/>
      <c r="AF235" s="355"/>
      <c r="AG235" s="359"/>
    </row>
    <row r="236" spans="1:33" ht="13.2" customHeight="1" outlineLevel="1">
      <c r="A236" s="376">
        <v>43566</v>
      </c>
      <c r="B236" s="1050">
        <v>43557</v>
      </c>
      <c r="C236" s="932">
        <v>43587</v>
      </c>
      <c r="D236" s="932">
        <v>43587</v>
      </c>
      <c r="E236" s="349" t="s">
        <v>3334</v>
      </c>
      <c r="F236" s="1419" t="s">
        <v>18692</v>
      </c>
      <c r="G236" s="1420"/>
      <c r="H236" s="424" t="s">
        <v>15218</v>
      </c>
      <c r="I236" s="424" t="s">
        <v>12620</v>
      </c>
      <c r="J236" s="424"/>
      <c r="K236" s="589" t="s">
        <v>2034</v>
      </c>
      <c r="L236" s="353"/>
      <c r="M236" s="352">
        <f t="shared" si="6"/>
        <v>9</v>
      </c>
      <c r="N236" s="352">
        <f t="shared" si="7"/>
        <v>6</v>
      </c>
      <c r="O236" s="353"/>
      <c r="P236" s="353">
        <v>5</v>
      </c>
      <c r="Q236" s="353"/>
      <c r="R236" s="350"/>
      <c r="S236" s="359"/>
      <c r="T236" s="355"/>
      <c r="U236" s="355"/>
      <c r="V236" s="355"/>
      <c r="W236" s="355"/>
      <c r="X236" s="349"/>
      <c r="Y236" s="355"/>
      <c r="Z236" s="355"/>
      <c r="AA236" s="355"/>
      <c r="AB236" s="355"/>
      <c r="AC236" s="355"/>
      <c r="AD236" s="355"/>
      <c r="AE236" s="355"/>
      <c r="AF236" s="355"/>
      <c r="AG236" s="359"/>
    </row>
    <row r="237" spans="1:33" ht="12.6" customHeight="1" outlineLevel="1">
      <c r="A237" s="715">
        <v>43566</v>
      </c>
      <c r="B237" s="1050">
        <v>43557</v>
      </c>
      <c r="C237" s="932">
        <v>43588</v>
      </c>
      <c r="D237" s="932">
        <v>43588</v>
      </c>
      <c r="E237" s="355" t="s">
        <v>3335</v>
      </c>
      <c r="F237" s="353" t="s">
        <v>12532</v>
      </c>
      <c r="G237" s="1384"/>
      <c r="H237" s="353" t="s">
        <v>15487</v>
      </c>
      <c r="I237" s="353"/>
      <c r="J237" s="353"/>
      <c r="K237" s="348" t="s">
        <v>2035</v>
      </c>
      <c r="L237" s="353"/>
      <c r="M237" s="352">
        <f t="shared" si="6"/>
        <v>9</v>
      </c>
      <c r="N237" s="352">
        <f t="shared" si="7"/>
        <v>6</v>
      </c>
      <c r="O237" s="353"/>
      <c r="P237" s="353">
        <v>6</v>
      </c>
      <c r="Q237" s="353"/>
      <c r="R237" s="350"/>
      <c r="S237" s="359"/>
      <c r="T237" s="355"/>
      <c r="U237" s="355"/>
      <c r="V237" s="355"/>
      <c r="W237" s="355"/>
      <c r="X237" s="349"/>
      <c r="Y237" s="355"/>
      <c r="Z237" s="355"/>
      <c r="AA237" s="355"/>
      <c r="AB237" s="355"/>
      <c r="AC237" s="355"/>
      <c r="AD237" s="355"/>
      <c r="AE237" s="355"/>
      <c r="AF237" s="355"/>
      <c r="AG237" s="359"/>
    </row>
    <row r="238" spans="1:33" ht="12.6" customHeight="1" outlineLevel="1">
      <c r="A238" s="376">
        <v>43559</v>
      </c>
      <c r="B238" s="1050">
        <v>43558</v>
      </c>
      <c r="C238" s="950">
        <v>43588</v>
      </c>
      <c r="D238" s="364">
        <v>43588</v>
      </c>
      <c r="E238" s="355" t="s">
        <v>3334</v>
      </c>
      <c r="F238" s="348" t="s">
        <v>18694</v>
      </c>
      <c r="G238" s="1388" t="s">
        <v>18695</v>
      </c>
      <c r="H238" s="348" t="s">
        <v>15283</v>
      </c>
      <c r="I238" s="348" t="s">
        <v>15284</v>
      </c>
      <c r="J238" s="348"/>
      <c r="K238" s="348" t="s">
        <v>2033</v>
      </c>
      <c r="L238" s="348"/>
      <c r="M238" s="352">
        <f t="shared" si="6"/>
        <v>1</v>
      </c>
      <c r="N238" s="352">
        <f t="shared" si="7"/>
        <v>0</v>
      </c>
      <c r="O238" s="353"/>
      <c r="P238" s="353">
        <v>7</v>
      </c>
      <c r="Q238" s="1386"/>
      <c r="R238" s="1386"/>
      <c r="S238" s="1387"/>
      <c r="T238" s="1386"/>
      <c r="U238" s="1386"/>
      <c r="V238" s="1386"/>
      <c r="W238" s="1386"/>
      <c r="X238" s="1386"/>
      <c r="Y238" s="1386"/>
      <c r="Z238" s="1386"/>
      <c r="AA238" s="1386"/>
      <c r="AB238" s="1386"/>
      <c r="AC238" s="1386"/>
      <c r="AD238" s="1386"/>
      <c r="AE238" s="1386"/>
      <c r="AF238" s="1386"/>
      <c r="AG238" s="1387"/>
    </row>
    <row r="239" spans="1:33" ht="12.6" customHeight="1" outlineLevel="1">
      <c r="A239" s="364">
        <v>43560</v>
      </c>
      <c r="B239" s="1050">
        <v>43558</v>
      </c>
      <c r="C239" s="932">
        <v>43560</v>
      </c>
      <c r="D239" s="364">
        <v>43560</v>
      </c>
      <c r="E239" s="355" t="s">
        <v>3334</v>
      </c>
      <c r="F239" s="353" t="s">
        <v>3418</v>
      </c>
      <c r="G239" s="1384"/>
      <c r="H239" s="353" t="s">
        <v>14996</v>
      </c>
      <c r="I239" s="353" t="s">
        <v>14997</v>
      </c>
      <c r="J239" s="353"/>
      <c r="K239" s="348" t="s">
        <v>2042</v>
      </c>
      <c r="L239" s="353"/>
      <c r="M239" s="352">
        <f t="shared" si="6"/>
        <v>2</v>
      </c>
      <c r="N239" s="352">
        <f t="shared" si="7"/>
        <v>1</v>
      </c>
      <c r="O239" s="353"/>
      <c r="P239" s="353">
        <v>8</v>
      </c>
      <c r="Q239" s="353"/>
      <c r="R239" s="350"/>
      <c r="S239" s="359"/>
      <c r="T239" s="355"/>
      <c r="U239" s="355"/>
      <c r="V239" s="355"/>
      <c r="W239" s="355"/>
      <c r="X239" s="349"/>
      <c r="Y239" s="355"/>
      <c r="Z239" s="355"/>
      <c r="AA239" s="355"/>
      <c r="AB239" s="355"/>
      <c r="AC239" s="355"/>
      <c r="AD239" s="355"/>
      <c r="AE239" s="355"/>
      <c r="AF239" s="355"/>
      <c r="AG239" s="359"/>
    </row>
    <row r="240" spans="1:33" ht="12.6" customHeight="1" outlineLevel="1">
      <c r="A240" s="376">
        <v>43585</v>
      </c>
      <c r="B240" s="1050">
        <v>43558</v>
      </c>
      <c r="C240" s="950">
        <v>43585</v>
      </c>
      <c r="D240" s="376">
        <v>43585</v>
      </c>
      <c r="E240" s="355" t="s">
        <v>3334</v>
      </c>
      <c r="F240" s="691"/>
      <c r="G240" s="1384" t="s">
        <v>15850</v>
      </c>
      <c r="H240" s="353" t="s">
        <v>15851</v>
      </c>
      <c r="I240" s="353"/>
      <c r="J240" s="353"/>
      <c r="K240" s="348" t="s">
        <v>2033</v>
      </c>
      <c r="L240" s="353"/>
      <c r="M240" s="352">
        <f t="shared" si="6"/>
        <v>27</v>
      </c>
      <c r="N240" s="352">
        <f t="shared" si="7"/>
        <v>18</v>
      </c>
      <c r="O240" s="353"/>
      <c r="P240" s="353">
        <v>9</v>
      </c>
      <c r="Q240" s="353"/>
      <c r="R240" s="350"/>
      <c r="S240" s="359"/>
      <c r="T240" s="355"/>
      <c r="U240" s="355"/>
      <c r="V240" s="355"/>
      <c r="W240" s="355"/>
      <c r="X240" s="349"/>
      <c r="Y240" s="355"/>
      <c r="Z240" s="355"/>
      <c r="AA240" s="355"/>
      <c r="AB240" s="355"/>
      <c r="AC240" s="355"/>
      <c r="AD240" s="355"/>
      <c r="AE240" s="355"/>
      <c r="AF240" s="355"/>
      <c r="AG240" s="359"/>
    </row>
    <row r="241" spans="1:22" ht="12.6" customHeight="1" outlineLevel="1">
      <c r="A241" s="376">
        <v>43566</v>
      </c>
      <c r="B241" s="1050">
        <v>43558</v>
      </c>
      <c r="C241" s="932">
        <v>43588</v>
      </c>
      <c r="D241" s="364">
        <v>43588</v>
      </c>
      <c r="E241" s="355" t="s">
        <v>3335</v>
      </c>
      <c r="F241" s="353" t="s">
        <v>3711</v>
      </c>
      <c r="G241" s="1384"/>
      <c r="H241" s="353" t="s">
        <v>15150</v>
      </c>
      <c r="I241" s="353"/>
      <c r="J241" s="353"/>
      <c r="K241" s="348" t="s">
        <v>3001</v>
      </c>
      <c r="L241" s="353"/>
      <c r="M241" s="352">
        <f t="shared" si="6"/>
        <v>8</v>
      </c>
      <c r="N241" s="352">
        <f t="shared" si="7"/>
        <v>5</v>
      </c>
      <c r="O241" s="353"/>
      <c r="P241" s="353">
        <v>10</v>
      </c>
      <c r="Q241" s="353"/>
      <c r="R241" s="350"/>
      <c r="S241" s="359"/>
      <c r="T241" s="355"/>
      <c r="U241" s="355"/>
      <c r="V241" s="355"/>
    </row>
    <row r="242" spans="1:22" ht="12.6" customHeight="1" outlineLevel="1">
      <c r="A242" s="376">
        <v>43560</v>
      </c>
      <c r="B242" s="1050">
        <v>43558</v>
      </c>
      <c r="C242" s="932">
        <v>43559</v>
      </c>
      <c r="D242" s="364">
        <v>43559</v>
      </c>
      <c r="E242" s="355" t="s">
        <v>3334</v>
      </c>
      <c r="F242" s="353" t="s">
        <v>4877</v>
      </c>
      <c r="G242" s="1384"/>
      <c r="H242" s="353" t="s">
        <v>15488</v>
      </c>
      <c r="I242" s="353" t="s">
        <v>12620</v>
      </c>
      <c r="J242" s="353"/>
      <c r="K242" s="348" t="s">
        <v>2035</v>
      </c>
      <c r="L242" s="353"/>
      <c r="M242" s="352">
        <f t="shared" si="6"/>
        <v>2</v>
      </c>
      <c r="N242" s="352">
        <f t="shared" si="7"/>
        <v>1</v>
      </c>
      <c r="O242" s="353"/>
      <c r="P242" s="353">
        <v>11</v>
      </c>
      <c r="Q242" s="353"/>
      <c r="R242" s="355"/>
      <c r="S242" s="359"/>
      <c r="T242" s="355"/>
      <c r="U242" s="355"/>
      <c r="V242" s="355"/>
    </row>
    <row r="243" spans="1:22" ht="12.6" customHeight="1" outlineLevel="1">
      <c r="A243" s="360">
        <v>43580</v>
      </c>
      <c r="B243" s="1050">
        <v>43559</v>
      </c>
      <c r="C243" s="1057">
        <v>43581</v>
      </c>
      <c r="D243" s="360">
        <v>43581</v>
      </c>
      <c r="E243" s="355" t="s">
        <v>3334</v>
      </c>
      <c r="F243" s="353" t="s">
        <v>18696</v>
      </c>
      <c r="G243" s="1384"/>
      <c r="H243" s="353" t="s">
        <v>15002</v>
      </c>
      <c r="I243" s="353"/>
      <c r="J243" s="353"/>
      <c r="K243" s="348" t="s">
        <v>2042</v>
      </c>
      <c r="L243" s="353"/>
      <c r="M243" s="352">
        <f t="shared" si="6"/>
        <v>21</v>
      </c>
      <c r="N243" s="352">
        <f t="shared" si="7"/>
        <v>14</v>
      </c>
      <c r="O243" s="353"/>
      <c r="P243" s="353">
        <v>12</v>
      </c>
      <c r="Q243" s="353"/>
      <c r="R243" s="350"/>
      <c r="S243" s="359"/>
      <c r="T243" s="355"/>
      <c r="U243" s="355"/>
      <c r="V243" s="355"/>
    </row>
    <row r="244" spans="1:22" ht="12.6" customHeight="1" outlineLevel="1">
      <c r="A244" s="715">
        <v>43594</v>
      </c>
      <c r="B244" s="1054">
        <v>43559</v>
      </c>
      <c r="C244" s="1401">
        <v>43589</v>
      </c>
      <c r="D244" s="712">
        <v>43592</v>
      </c>
      <c r="E244" s="355" t="s">
        <v>3334</v>
      </c>
      <c r="F244" s="353" t="s">
        <v>17183</v>
      </c>
      <c r="G244" s="1388" t="s">
        <v>4224</v>
      </c>
      <c r="H244" s="353" t="s">
        <v>15648</v>
      </c>
      <c r="I244" s="353" t="s">
        <v>12632</v>
      </c>
      <c r="J244" s="353"/>
      <c r="K244" s="348" t="s">
        <v>2969</v>
      </c>
      <c r="L244" s="353"/>
      <c r="M244" s="352">
        <f t="shared" si="6"/>
        <v>35</v>
      </c>
      <c r="N244" s="352">
        <f t="shared" si="7"/>
        <v>24</v>
      </c>
      <c r="O244" s="353"/>
      <c r="P244" s="353">
        <v>13</v>
      </c>
      <c r="Q244" s="353"/>
      <c r="R244" s="350"/>
      <c r="S244" s="359"/>
      <c r="T244" s="355"/>
      <c r="U244" s="355"/>
      <c r="V244" s="355"/>
    </row>
    <row r="245" spans="1:22" ht="12.6" customHeight="1" outlineLevel="1">
      <c r="A245" s="376">
        <v>43564</v>
      </c>
      <c r="B245" s="1050">
        <v>43559</v>
      </c>
      <c r="C245" s="932">
        <v>43589</v>
      </c>
      <c r="D245" s="364">
        <v>43589</v>
      </c>
      <c r="E245" s="355" t="s">
        <v>3334</v>
      </c>
      <c r="F245" s="691" t="s">
        <v>7122</v>
      </c>
      <c r="G245" s="1384" t="s">
        <v>16791</v>
      </c>
      <c r="H245" s="353" t="s">
        <v>15376</v>
      </c>
      <c r="I245" s="353"/>
      <c r="J245" s="353"/>
      <c r="K245" s="348" t="s">
        <v>3001</v>
      </c>
      <c r="L245" s="353"/>
      <c r="M245" s="352">
        <f t="shared" si="6"/>
        <v>5</v>
      </c>
      <c r="N245" s="352">
        <f t="shared" si="7"/>
        <v>2</v>
      </c>
      <c r="O245" s="353"/>
      <c r="P245" s="353">
        <v>14</v>
      </c>
      <c r="Q245" s="353"/>
      <c r="R245" s="350"/>
      <c r="S245" s="359"/>
      <c r="T245" s="355"/>
      <c r="U245" s="355"/>
      <c r="V245" s="355"/>
    </row>
    <row r="246" spans="1:22" ht="12.6" customHeight="1" outlineLevel="1">
      <c r="A246" s="364">
        <v>43567</v>
      </c>
      <c r="B246" s="1050">
        <v>43560</v>
      </c>
      <c r="C246" s="1057">
        <v>43573</v>
      </c>
      <c r="D246" s="360">
        <v>43573</v>
      </c>
      <c r="E246" s="355" t="s">
        <v>3334</v>
      </c>
      <c r="F246" s="353" t="s">
        <v>2588</v>
      </c>
      <c r="G246" s="1384"/>
      <c r="H246" s="353" t="s">
        <v>14953</v>
      </c>
      <c r="I246" s="353" t="s">
        <v>14954</v>
      </c>
      <c r="J246" s="353"/>
      <c r="K246" s="348" t="s">
        <v>2969</v>
      </c>
      <c r="L246" s="353"/>
      <c r="M246" s="352">
        <f t="shared" si="6"/>
        <v>7</v>
      </c>
      <c r="N246" s="352">
        <f t="shared" si="7"/>
        <v>4</v>
      </c>
      <c r="O246" s="353"/>
      <c r="P246" s="353">
        <v>15</v>
      </c>
      <c r="Q246" s="353"/>
      <c r="R246" s="350"/>
      <c r="S246" s="359"/>
      <c r="T246" s="355"/>
      <c r="U246" s="355"/>
      <c r="V246" s="355"/>
    </row>
    <row r="247" spans="1:22" ht="12.6" customHeight="1" outlineLevel="1">
      <c r="A247" s="376">
        <v>43560</v>
      </c>
      <c r="B247" s="1050">
        <v>43560</v>
      </c>
      <c r="C247" s="932"/>
      <c r="D247" s="932"/>
      <c r="E247" s="355" t="s">
        <v>3334</v>
      </c>
      <c r="F247" s="353" t="s">
        <v>18697</v>
      </c>
      <c r="G247" s="1388" t="s">
        <v>18698</v>
      </c>
      <c r="H247" s="353" t="s">
        <v>15685</v>
      </c>
      <c r="I247" s="353"/>
      <c r="J247" s="353"/>
      <c r="K247" s="348" t="s">
        <v>2033</v>
      </c>
      <c r="L247" s="353"/>
      <c r="M247" s="352">
        <f t="shared" si="6"/>
        <v>0</v>
      </c>
      <c r="N247" s="352">
        <f t="shared" si="7"/>
        <v>0</v>
      </c>
      <c r="O247" s="353"/>
      <c r="P247" s="353">
        <v>16</v>
      </c>
      <c r="Q247" s="353"/>
      <c r="R247" s="350"/>
      <c r="S247" s="359"/>
      <c r="T247" s="355"/>
      <c r="U247" s="355"/>
      <c r="V247" s="355"/>
    </row>
    <row r="248" spans="1:22" ht="12.6" customHeight="1" outlineLevel="1">
      <c r="A248" s="376">
        <v>43566</v>
      </c>
      <c r="B248" s="1050">
        <v>43560</v>
      </c>
      <c r="C248" s="932">
        <v>43590</v>
      </c>
      <c r="D248" s="364">
        <v>43590</v>
      </c>
      <c r="E248" s="355" t="s">
        <v>3334</v>
      </c>
      <c r="F248" s="353" t="s">
        <v>14123</v>
      </c>
      <c r="G248" s="1388" t="s">
        <v>18699</v>
      </c>
      <c r="H248" s="353" t="s">
        <v>15511</v>
      </c>
      <c r="I248" s="353"/>
      <c r="J248" s="353"/>
      <c r="K248" s="348" t="s">
        <v>2033</v>
      </c>
      <c r="L248" s="353"/>
      <c r="M248" s="352">
        <f t="shared" si="6"/>
        <v>6</v>
      </c>
      <c r="N248" s="352">
        <f t="shared" si="7"/>
        <v>3</v>
      </c>
      <c r="O248" s="353"/>
      <c r="P248" s="353">
        <v>17</v>
      </c>
      <c r="Q248" s="353"/>
      <c r="R248" s="355"/>
      <c r="S248" s="359"/>
      <c r="T248" s="355"/>
      <c r="U248" s="355"/>
      <c r="V248" s="355"/>
    </row>
    <row r="249" spans="1:22" ht="12.6" customHeight="1" outlineLevel="1">
      <c r="A249" s="715">
        <v>43608</v>
      </c>
      <c r="B249" s="716">
        <v>43560</v>
      </c>
      <c r="C249" s="932">
        <v>43592</v>
      </c>
      <c r="D249" s="932">
        <v>43592</v>
      </c>
      <c r="E249" s="349" t="s">
        <v>3334</v>
      </c>
      <c r="F249" s="1392" t="s">
        <v>18700</v>
      </c>
      <c r="G249" s="1388" t="s">
        <v>14040</v>
      </c>
      <c r="H249" s="424" t="s">
        <v>15201</v>
      </c>
      <c r="I249" s="424" t="s">
        <v>15202</v>
      </c>
      <c r="J249" s="424"/>
      <c r="K249" s="589" t="s">
        <v>2969</v>
      </c>
      <c r="L249" s="353"/>
      <c r="M249" s="352">
        <f t="shared" si="6"/>
        <v>48</v>
      </c>
      <c r="N249" s="352">
        <f t="shared" si="7"/>
        <v>33</v>
      </c>
      <c r="O249" s="353"/>
      <c r="P249" s="353">
        <v>18</v>
      </c>
      <c r="Q249" s="353"/>
      <c r="R249" s="350"/>
      <c r="S249" s="359"/>
      <c r="T249" s="355"/>
      <c r="U249" s="355"/>
      <c r="V249" s="355"/>
    </row>
    <row r="250" spans="1:22" ht="12.6" customHeight="1" outlineLevel="1">
      <c r="A250" s="376">
        <v>43588</v>
      </c>
      <c r="B250" s="1050">
        <v>43560</v>
      </c>
      <c r="C250" s="1401">
        <v>43590</v>
      </c>
      <c r="D250" s="712">
        <v>43592</v>
      </c>
      <c r="E250" s="355" t="s">
        <v>3335</v>
      </c>
      <c r="F250" s="353" t="s">
        <v>15291</v>
      </c>
      <c r="G250" s="1384"/>
      <c r="H250" s="353" t="s">
        <v>15292</v>
      </c>
      <c r="I250" s="353" t="s">
        <v>15293</v>
      </c>
      <c r="J250" s="353"/>
      <c r="K250" s="348" t="s">
        <v>2969</v>
      </c>
      <c r="L250" s="353"/>
      <c r="M250" s="352">
        <f t="shared" si="6"/>
        <v>28</v>
      </c>
      <c r="N250" s="352">
        <f t="shared" si="7"/>
        <v>19</v>
      </c>
      <c r="O250" s="353"/>
      <c r="P250" s="353">
        <v>19</v>
      </c>
      <c r="Q250" s="353"/>
      <c r="R250" s="350"/>
      <c r="S250" s="359"/>
      <c r="T250" s="355"/>
      <c r="U250" s="355"/>
      <c r="V250" s="355"/>
    </row>
    <row r="251" spans="1:22" ht="12.6" customHeight="1" outlineLevel="1">
      <c r="A251" s="376">
        <v>43563</v>
      </c>
      <c r="B251" s="1050">
        <v>43560</v>
      </c>
      <c r="C251" s="932">
        <v>43590</v>
      </c>
      <c r="D251" s="364">
        <v>43590</v>
      </c>
      <c r="E251" s="355" t="s">
        <v>3334</v>
      </c>
      <c r="F251" s="353" t="s">
        <v>15329</v>
      </c>
      <c r="G251" s="1384"/>
      <c r="H251" s="353" t="s">
        <v>15330</v>
      </c>
      <c r="I251" s="353"/>
      <c r="J251" s="353"/>
      <c r="K251" s="348" t="s">
        <v>2033</v>
      </c>
      <c r="L251" s="353"/>
      <c r="M251" s="352">
        <f t="shared" si="6"/>
        <v>3</v>
      </c>
      <c r="N251" s="352">
        <f t="shared" si="7"/>
        <v>0</v>
      </c>
      <c r="O251" s="353"/>
      <c r="P251" s="353">
        <v>20</v>
      </c>
      <c r="Q251" s="353"/>
      <c r="R251" s="355"/>
      <c r="S251" s="359"/>
      <c r="T251" s="355"/>
      <c r="U251" s="355"/>
      <c r="V251" s="355"/>
    </row>
    <row r="252" spans="1:22" ht="12.6" customHeight="1" outlineLevel="1">
      <c r="A252" s="715">
        <v>43606</v>
      </c>
      <c r="B252" s="1050">
        <v>43563</v>
      </c>
      <c r="C252" s="932">
        <v>43593</v>
      </c>
      <c r="D252" s="932">
        <v>43624</v>
      </c>
      <c r="E252" s="349" t="s">
        <v>3335</v>
      </c>
      <c r="F252" s="1392" t="s">
        <v>2582</v>
      </c>
      <c r="G252" s="1390"/>
      <c r="H252" s="424" t="s">
        <v>14809</v>
      </c>
      <c r="I252" s="424" t="s">
        <v>12632</v>
      </c>
      <c r="J252" s="424"/>
      <c r="K252" s="589" t="s">
        <v>2034</v>
      </c>
      <c r="L252" s="424" t="s">
        <v>14810</v>
      </c>
      <c r="M252" s="352">
        <f t="shared" si="6"/>
        <v>43</v>
      </c>
      <c r="N252" s="352">
        <f t="shared" si="7"/>
        <v>30</v>
      </c>
      <c r="O252" s="353"/>
      <c r="P252" s="353">
        <v>21</v>
      </c>
      <c r="Q252" s="353"/>
      <c r="R252" s="350"/>
      <c r="S252" s="359"/>
      <c r="T252" s="355"/>
      <c r="U252" s="355"/>
      <c r="V252" s="355"/>
    </row>
    <row r="253" spans="1:22" ht="12.6" customHeight="1" outlineLevel="1">
      <c r="A253" s="376">
        <v>43564</v>
      </c>
      <c r="B253" s="1050">
        <v>43563</v>
      </c>
      <c r="C253" s="349"/>
      <c r="D253" s="355"/>
      <c r="E253" s="355" t="s">
        <v>3334</v>
      </c>
      <c r="F253" s="353" t="s">
        <v>3354</v>
      </c>
      <c r="G253" s="1384"/>
      <c r="H253" s="353" t="s">
        <v>14894</v>
      </c>
      <c r="I253" s="353"/>
      <c r="J253" s="353"/>
      <c r="K253" s="348" t="s">
        <v>2033</v>
      </c>
      <c r="L253" s="353"/>
      <c r="M253" s="352">
        <f t="shared" si="6"/>
        <v>1</v>
      </c>
      <c r="N253" s="352">
        <f t="shared" si="7"/>
        <v>0</v>
      </c>
      <c r="O253" s="353"/>
      <c r="P253" s="353">
        <v>22</v>
      </c>
      <c r="Q253" s="353"/>
      <c r="R253" s="350"/>
      <c r="S253" s="359"/>
      <c r="T253" s="355"/>
      <c r="U253" s="355"/>
      <c r="V253" s="355"/>
    </row>
    <row r="254" spans="1:22" ht="12.6" customHeight="1" outlineLevel="1">
      <c r="A254" s="376">
        <v>43566</v>
      </c>
      <c r="B254" s="1050">
        <v>43563</v>
      </c>
      <c r="C254" s="932">
        <v>43563</v>
      </c>
      <c r="D254" s="364">
        <v>43567</v>
      </c>
      <c r="E254" s="355" t="s">
        <v>3334</v>
      </c>
      <c r="F254" s="353" t="s">
        <v>3337</v>
      </c>
      <c r="G254" s="1384"/>
      <c r="H254" s="353" t="s">
        <v>14977</v>
      </c>
      <c r="I254" s="353"/>
      <c r="J254" s="353"/>
      <c r="K254" s="348" t="s">
        <v>2033</v>
      </c>
      <c r="L254" s="353"/>
      <c r="M254" s="352">
        <f t="shared" si="6"/>
        <v>3</v>
      </c>
      <c r="N254" s="352">
        <f t="shared" si="7"/>
        <v>2</v>
      </c>
      <c r="O254" s="353"/>
      <c r="P254" s="353">
        <v>23</v>
      </c>
      <c r="Q254" s="353"/>
      <c r="R254" s="355"/>
      <c r="S254" s="359"/>
      <c r="T254" s="355"/>
      <c r="U254" s="355"/>
      <c r="V254" s="355"/>
    </row>
    <row r="255" spans="1:22" ht="12.6" customHeight="1" outlineLevel="1">
      <c r="A255" s="376">
        <v>43566</v>
      </c>
      <c r="B255" s="1050">
        <v>43563</v>
      </c>
      <c r="C255" s="932">
        <v>43578</v>
      </c>
      <c r="D255" s="364">
        <v>43578</v>
      </c>
      <c r="E255" s="355" t="s">
        <v>3334</v>
      </c>
      <c r="F255" s="353" t="s">
        <v>18701</v>
      </c>
      <c r="G255" s="1388" t="s">
        <v>18702</v>
      </c>
      <c r="H255" s="353" t="s">
        <v>15545</v>
      </c>
      <c r="I255" s="353" t="s">
        <v>15546</v>
      </c>
      <c r="J255" s="353"/>
      <c r="K255" s="348" t="s">
        <v>2033</v>
      </c>
      <c r="L255" s="353"/>
      <c r="M255" s="352">
        <f t="shared" si="6"/>
        <v>3</v>
      </c>
      <c r="N255" s="352">
        <f t="shared" si="7"/>
        <v>2</v>
      </c>
      <c r="O255" s="353"/>
      <c r="P255" s="353">
        <v>24</v>
      </c>
      <c r="Q255" s="353"/>
      <c r="R255" s="355"/>
      <c r="S255" s="359"/>
      <c r="T255" s="355"/>
      <c r="U255" s="355"/>
      <c r="V255" s="355"/>
    </row>
    <row r="256" spans="1:22" ht="12.6" customHeight="1" outlineLevel="1">
      <c r="A256" s="360">
        <v>43570</v>
      </c>
      <c r="B256" s="1050">
        <v>43563</v>
      </c>
      <c r="C256" s="932">
        <v>43593</v>
      </c>
      <c r="D256" s="364">
        <v>43593</v>
      </c>
      <c r="E256" s="355" t="s">
        <v>3334</v>
      </c>
      <c r="F256" s="353" t="s">
        <v>18703</v>
      </c>
      <c r="G256" s="1388" t="s">
        <v>18704</v>
      </c>
      <c r="H256" s="353" t="s">
        <v>15250</v>
      </c>
      <c r="I256" s="353"/>
      <c r="J256" s="353"/>
      <c r="K256" s="348" t="s">
        <v>2035</v>
      </c>
      <c r="L256" s="353"/>
      <c r="M256" s="352">
        <f t="shared" si="6"/>
        <v>7</v>
      </c>
      <c r="N256" s="352">
        <f t="shared" si="7"/>
        <v>4</v>
      </c>
      <c r="O256" s="353"/>
      <c r="P256" s="353">
        <v>25</v>
      </c>
      <c r="Q256" s="353"/>
      <c r="R256" s="350"/>
      <c r="S256" s="359"/>
      <c r="T256" s="355"/>
      <c r="U256" s="355"/>
      <c r="V256" s="355"/>
    </row>
    <row r="257" spans="1:22" ht="12.6" customHeight="1" outlineLevel="1">
      <c r="A257" s="376">
        <v>43592</v>
      </c>
      <c r="B257" s="1050">
        <v>43563</v>
      </c>
      <c r="C257" s="932">
        <v>43593</v>
      </c>
      <c r="D257" s="364">
        <v>43593</v>
      </c>
      <c r="E257" s="355" t="s">
        <v>3334</v>
      </c>
      <c r="F257" s="353" t="s">
        <v>18705</v>
      </c>
      <c r="G257" s="1388" t="s">
        <v>3597</v>
      </c>
      <c r="H257" s="353" t="s">
        <v>15662</v>
      </c>
      <c r="I257" s="353"/>
      <c r="J257" s="353"/>
      <c r="K257" s="348" t="s">
        <v>3001</v>
      </c>
      <c r="L257" s="353"/>
      <c r="M257" s="352">
        <f t="shared" si="6"/>
        <v>29</v>
      </c>
      <c r="N257" s="352">
        <f t="shared" si="7"/>
        <v>20</v>
      </c>
      <c r="O257" s="353"/>
      <c r="P257" s="353">
        <v>26</v>
      </c>
      <c r="Q257" s="353"/>
      <c r="R257" s="350"/>
      <c r="S257" s="359"/>
      <c r="T257" s="355"/>
      <c r="U257" s="355"/>
      <c r="V257" s="355"/>
    </row>
    <row r="258" spans="1:22" ht="12.6" customHeight="1" outlineLevel="1">
      <c r="A258" s="376">
        <v>43573</v>
      </c>
      <c r="B258" s="1050">
        <v>43563</v>
      </c>
      <c r="C258" s="932">
        <v>43572</v>
      </c>
      <c r="D258" s="364">
        <v>43597</v>
      </c>
      <c r="E258" s="355" t="s">
        <v>3335</v>
      </c>
      <c r="F258" s="353" t="s">
        <v>5516</v>
      </c>
      <c r="G258" s="1384"/>
      <c r="H258" s="353" t="s">
        <v>15452</v>
      </c>
      <c r="I258" s="353"/>
      <c r="J258" s="353" t="s">
        <v>3001</v>
      </c>
      <c r="K258" s="348" t="s">
        <v>2035</v>
      </c>
      <c r="L258" s="353"/>
      <c r="M258" s="352">
        <f t="shared" ref="M258:M321" si="8">(A258-B258)</f>
        <v>10</v>
      </c>
      <c r="N258" s="352">
        <f t="shared" ref="N258:N321" si="9">NETWORKDAYS(B258,A258,A258:B258)</f>
        <v>7</v>
      </c>
      <c r="O258" s="353"/>
      <c r="P258" s="353">
        <v>27</v>
      </c>
      <c r="Q258" s="353"/>
      <c r="R258" s="350"/>
      <c r="S258" s="359"/>
      <c r="T258" s="355"/>
      <c r="U258" s="355"/>
      <c r="V258" s="355"/>
    </row>
    <row r="259" spans="1:22" ht="12.6" customHeight="1" outlineLevel="1">
      <c r="A259" s="715">
        <v>43594</v>
      </c>
      <c r="B259" s="1050">
        <v>43563</v>
      </c>
      <c r="C259" s="932">
        <v>43598</v>
      </c>
      <c r="D259" s="364">
        <v>43598</v>
      </c>
      <c r="E259" s="355" t="s">
        <v>3334</v>
      </c>
      <c r="F259" s="691"/>
      <c r="G259" s="1384" t="s">
        <v>15792</v>
      </c>
      <c r="H259" s="353" t="s">
        <v>15793</v>
      </c>
      <c r="I259" s="353"/>
      <c r="J259" s="353"/>
      <c r="K259" s="348" t="s">
        <v>2035</v>
      </c>
      <c r="L259" s="353"/>
      <c r="M259" s="352">
        <f t="shared" si="8"/>
        <v>31</v>
      </c>
      <c r="N259" s="352">
        <f t="shared" si="9"/>
        <v>22</v>
      </c>
      <c r="O259" s="353"/>
      <c r="P259" s="353">
        <v>28</v>
      </c>
      <c r="Q259" s="353"/>
      <c r="R259" s="350"/>
      <c r="S259" s="359"/>
      <c r="T259" s="355"/>
      <c r="U259" s="355"/>
      <c r="V259" s="355"/>
    </row>
    <row r="260" spans="1:22" ht="12.6" customHeight="1" outlineLevel="1">
      <c r="A260" s="376">
        <v>43592</v>
      </c>
      <c r="B260" s="1050">
        <v>43563</v>
      </c>
      <c r="C260" s="932">
        <v>43593</v>
      </c>
      <c r="D260" s="364">
        <v>43593</v>
      </c>
      <c r="E260" s="355" t="s">
        <v>3334</v>
      </c>
      <c r="F260" s="353" t="s">
        <v>15584</v>
      </c>
      <c r="G260" s="1388" t="s">
        <v>5204</v>
      </c>
      <c r="H260" s="353" t="s">
        <v>15588</v>
      </c>
      <c r="I260" s="353"/>
      <c r="J260" s="353"/>
      <c r="K260" s="348" t="s">
        <v>2035</v>
      </c>
      <c r="L260" s="353"/>
      <c r="M260" s="352">
        <f t="shared" si="8"/>
        <v>29</v>
      </c>
      <c r="N260" s="352">
        <f t="shared" si="9"/>
        <v>20</v>
      </c>
      <c r="O260" s="353"/>
      <c r="P260" s="353">
        <v>29</v>
      </c>
      <c r="Q260" s="353"/>
      <c r="R260" s="350"/>
      <c r="S260" s="359"/>
      <c r="T260" s="355"/>
      <c r="U260" s="355"/>
      <c r="V260" s="355"/>
    </row>
    <row r="261" spans="1:22" ht="12.6" customHeight="1" outlineLevel="1">
      <c r="A261" s="715">
        <v>43588</v>
      </c>
      <c r="B261" s="1050">
        <v>43564</v>
      </c>
      <c r="C261" s="932">
        <v>43594</v>
      </c>
      <c r="D261" s="364">
        <v>43594</v>
      </c>
      <c r="E261" s="3" t="s">
        <v>3335</v>
      </c>
      <c r="F261" s="1393" t="s">
        <v>18706</v>
      </c>
      <c r="G261" s="1384"/>
      <c r="H261" s="1393" t="s">
        <v>15413</v>
      </c>
      <c r="I261" s="1393"/>
      <c r="J261" s="1393"/>
      <c r="K261" s="8" t="s">
        <v>3001</v>
      </c>
      <c r="L261" s="353"/>
      <c r="M261" s="352">
        <f t="shared" si="8"/>
        <v>24</v>
      </c>
      <c r="N261" s="352">
        <f t="shared" si="9"/>
        <v>17</v>
      </c>
      <c r="O261" s="353"/>
      <c r="P261" s="353">
        <v>30</v>
      </c>
      <c r="Q261" s="352">
        <v>11</v>
      </c>
      <c r="R261" s="350"/>
      <c r="S261" s="359"/>
      <c r="T261" s="355"/>
      <c r="U261" s="355"/>
      <c r="V261" s="355"/>
    </row>
    <row r="262" spans="1:22" ht="12.6" customHeight="1" outlineLevel="1">
      <c r="A262" s="360">
        <v>43570</v>
      </c>
      <c r="B262" s="1050">
        <v>43564</v>
      </c>
      <c r="C262" s="932">
        <v>43593</v>
      </c>
      <c r="D262" s="364">
        <v>43593</v>
      </c>
      <c r="E262" s="355" t="s">
        <v>3334</v>
      </c>
      <c r="F262" s="353" t="s">
        <v>2628</v>
      </c>
      <c r="G262" s="1388" t="s">
        <v>18707</v>
      </c>
      <c r="H262" s="353" t="s">
        <v>15604</v>
      </c>
      <c r="I262" s="353"/>
      <c r="J262" s="353"/>
      <c r="K262" s="348" t="s">
        <v>2035</v>
      </c>
      <c r="L262" s="353"/>
      <c r="M262" s="352">
        <f t="shared" si="8"/>
        <v>6</v>
      </c>
      <c r="N262" s="352">
        <f t="shared" si="9"/>
        <v>3</v>
      </c>
      <c r="O262" s="353"/>
      <c r="P262" s="353">
        <v>31</v>
      </c>
      <c r="Q262" s="353"/>
      <c r="R262" s="350"/>
      <c r="S262" s="359"/>
      <c r="T262" s="355"/>
      <c r="U262" s="355"/>
      <c r="V262" s="355"/>
    </row>
    <row r="263" spans="1:22" ht="12.6" customHeight="1" outlineLevel="1">
      <c r="A263" s="364">
        <v>43567</v>
      </c>
      <c r="B263" s="1050">
        <v>43564</v>
      </c>
      <c r="C263" s="1057">
        <v>43567</v>
      </c>
      <c r="D263" s="360">
        <v>43567</v>
      </c>
      <c r="E263" s="355" t="s">
        <v>3334</v>
      </c>
      <c r="F263" s="1395" t="s">
        <v>18564</v>
      </c>
      <c r="G263" s="1388" t="s">
        <v>5548</v>
      </c>
      <c r="H263" s="353" t="s">
        <v>15021</v>
      </c>
      <c r="I263" s="353"/>
      <c r="J263" s="353"/>
      <c r="K263" s="348" t="s">
        <v>2042</v>
      </c>
      <c r="L263" s="353"/>
      <c r="M263" s="352">
        <f t="shared" si="8"/>
        <v>3</v>
      </c>
      <c r="N263" s="352">
        <f t="shared" si="9"/>
        <v>2</v>
      </c>
      <c r="O263" s="353"/>
      <c r="P263" s="353">
        <v>32</v>
      </c>
      <c r="Q263" s="353"/>
      <c r="R263" s="350"/>
      <c r="S263" s="359"/>
      <c r="T263" s="355"/>
      <c r="U263" s="355"/>
      <c r="V263" s="355"/>
    </row>
    <row r="264" spans="1:22" ht="12.6" customHeight="1" outlineLevel="1">
      <c r="A264" s="376">
        <v>43566</v>
      </c>
      <c r="B264" s="1050">
        <v>43564</v>
      </c>
      <c r="C264" s="932">
        <v>43567</v>
      </c>
      <c r="D264" s="364">
        <v>43567</v>
      </c>
      <c r="E264" s="355" t="s">
        <v>3334</v>
      </c>
      <c r="F264" s="1402" t="s">
        <v>12717</v>
      </c>
      <c r="G264" s="1388" t="s">
        <v>5886</v>
      </c>
      <c r="H264" s="353" t="s">
        <v>14859</v>
      </c>
      <c r="I264" s="353" t="s">
        <v>14860</v>
      </c>
      <c r="J264" s="353"/>
      <c r="K264" s="348" t="s">
        <v>2033</v>
      </c>
      <c r="L264" s="353"/>
      <c r="M264" s="352">
        <f t="shared" si="8"/>
        <v>2</v>
      </c>
      <c r="N264" s="352">
        <f t="shared" si="9"/>
        <v>1</v>
      </c>
      <c r="O264" s="353"/>
      <c r="P264" s="353">
        <v>33</v>
      </c>
      <c r="Q264" s="353"/>
      <c r="R264" s="355"/>
      <c r="S264" s="359"/>
      <c r="T264" s="355"/>
      <c r="U264" s="355"/>
      <c r="V264" s="355"/>
    </row>
    <row r="265" spans="1:22" ht="12.6" customHeight="1" outlineLevel="1">
      <c r="A265" s="376">
        <v>43564</v>
      </c>
      <c r="B265" s="1050">
        <v>43564</v>
      </c>
      <c r="C265" s="932">
        <v>43564</v>
      </c>
      <c r="D265" s="364">
        <v>43564</v>
      </c>
      <c r="E265" s="355" t="s">
        <v>3335</v>
      </c>
      <c r="F265" s="353" t="s">
        <v>3830</v>
      </c>
      <c r="G265" s="1384"/>
      <c r="H265" s="353" t="s">
        <v>15634</v>
      </c>
      <c r="I265" s="353"/>
      <c r="J265" s="353"/>
      <c r="K265" s="348" t="s">
        <v>3001</v>
      </c>
      <c r="L265" s="353"/>
      <c r="M265" s="352">
        <f t="shared" si="8"/>
        <v>0</v>
      </c>
      <c r="N265" s="352">
        <f t="shared" si="9"/>
        <v>0</v>
      </c>
      <c r="O265" s="353"/>
      <c r="P265" s="353">
        <v>34</v>
      </c>
      <c r="Q265" s="353"/>
      <c r="R265" s="350"/>
      <c r="S265" s="359"/>
      <c r="T265" s="355"/>
      <c r="U265" s="355"/>
      <c r="V265" s="355"/>
    </row>
    <row r="266" spans="1:22" ht="12.6" customHeight="1" outlineLevel="1">
      <c r="A266" s="715">
        <v>43585</v>
      </c>
      <c r="B266" s="1050">
        <v>43565</v>
      </c>
      <c r="C266" s="932">
        <v>43585</v>
      </c>
      <c r="D266" s="364">
        <v>43585</v>
      </c>
      <c r="E266" s="355" t="s">
        <v>3334</v>
      </c>
      <c r="F266" s="1421" t="s">
        <v>2694</v>
      </c>
      <c r="G266" s="1422"/>
      <c r="H266" s="1421" t="s">
        <v>15554</v>
      </c>
      <c r="I266" s="348"/>
      <c r="J266" s="348" t="s">
        <v>14812</v>
      </c>
      <c r="K266" s="348" t="s">
        <v>2969</v>
      </c>
      <c r="L266" s="348"/>
      <c r="M266" s="352">
        <f t="shared" si="8"/>
        <v>20</v>
      </c>
      <c r="N266" s="352">
        <f t="shared" si="9"/>
        <v>13</v>
      </c>
      <c r="O266" s="353"/>
      <c r="P266" s="353">
        <v>35</v>
      </c>
      <c r="Q266" s="353"/>
      <c r="R266" s="350"/>
      <c r="S266" s="359"/>
      <c r="T266" s="355"/>
      <c r="U266" s="355"/>
      <c r="V266" s="355"/>
    </row>
    <row r="267" spans="1:22" ht="12.6" customHeight="1" outlineLevel="1">
      <c r="A267" s="376">
        <v>43572</v>
      </c>
      <c r="B267" s="1054">
        <v>43566</v>
      </c>
      <c r="C267" s="1057">
        <v>43571</v>
      </c>
      <c r="D267" s="360">
        <v>43571</v>
      </c>
      <c r="E267" s="355" t="s">
        <v>3334</v>
      </c>
      <c r="F267" s="353" t="s">
        <v>18708</v>
      </c>
      <c r="G267" s="1388" t="s">
        <v>18709</v>
      </c>
      <c r="H267" s="353" t="s">
        <v>15070</v>
      </c>
      <c r="I267" s="353" t="s">
        <v>12632</v>
      </c>
      <c r="J267" s="353"/>
      <c r="K267" s="348" t="s">
        <v>2969</v>
      </c>
      <c r="L267" s="353"/>
      <c r="M267" s="352">
        <f t="shared" si="8"/>
        <v>6</v>
      </c>
      <c r="N267" s="352">
        <f t="shared" si="9"/>
        <v>3</v>
      </c>
      <c r="O267" s="353"/>
      <c r="P267" s="353">
        <v>36</v>
      </c>
      <c r="Q267" s="353"/>
      <c r="R267" s="350"/>
      <c r="S267" s="359"/>
      <c r="T267" s="355"/>
      <c r="U267" s="355"/>
      <c r="V267" s="355"/>
    </row>
    <row r="268" spans="1:22" ht="12.6" customHeight="1" outlineLevel="1">
      <c r="A268" s="376">
        <v>43594</v>
      </c>
      <c r="B268" s="1050">
        <v>43566</v>
      </c>
      <c r="C268" s="932">
        <v>43596</v>
      </c>
      <c r="D268" s="364">
        <v>43596</v>
      </c>
      <c r="E268" s="355" t="s">
        <v>3334</v>
      </c>
      <c r="F268" s="353" t="s">
        <v>18710</v>
      </c>
      <c r="G268" s="1388" t="s">
        <v>16383</v>
      </c>
      <c r="H268" s="353" t="s">
        <v>15479</v>
      </c>
      <c r="I268" s="353"/>
      <c r="J268" s="353"/>
      <c r="K268" s="348" t="s">
        <v>3001</v>
      </c>
      <c r="L268" s="353"/>
      <c r="M268" s="352">
        <f t="shared" si="8"/>
        <v>28</v>
      </c>
      <c r="N268" s="352">
        <f t="shared" si="9"/>
        <v>19</v>
      </c>
      <c r="O268" s="353"/>
      <c r="P268" s="353">
        <v>37</v>
      </c>
      <c r="Q268" s="353"/>
      <c r="R268" s="350"/>
      <c r="S268" s="359"/>
      <c r="T268" s="355"/>
      <c r="U268" s="355"/>
      <c r="V268" s="355"/>
    </row>
    <row r="269" spans="1:22" ht="12.6" customHeight="1" outlineLevel="1">
      <c r="A269" s="376">
        <v>43593</v>
      </c>
      <c r="B269" s="1050">
        <v>43566</v>
      </c>
      <c r="C269" s="932">
        <v>43596</v>
      </c>
      <c r="D269" s="364">
        <v>43596</v>
      </c>
      <c r="E269" s="355" t="s">
        <v>3334</v>
      </c>
      <c r="F269" s="691"/>
      <c r="G269" s="1384" t="s">
        <v>15871</v>
      </c>
      <c r="H269" s="353" t="s">
        <v>15872</v>
      </c>
      <c r="I269" s="353"/>
      <c r="J269" s="353"/>
      <c r="K269" s="348" t="s">
        <v>2035</v>
      </c>
      <c r="L269" s="353"/>
      <c r="M269" s="352">
        <f t="shared" si="8"/>
        <v>27</v>
      </c>
      <c r="N269" s="352">
        <f t="shared" si="9"/>
        <v>18</v>
      </c>
      <c r="O269" s="353"/>
      <c r="P269" s="353">
        <v>38</v>
      </c>
      <c r="Q269" s="353"/>
      <c r="R269" s="350"/>
      <c r="S269" s="359"/>
      <c r="T269" s="355"/>
      <c r="U269" s="355"/>
      <c r="V269" s="355"/>
    </row>
    <row r="270" spans="1:22" ht="12.6" customHeight="1" outlineLevel="1">
      <c r="A270" s="715">
        <v>43594</v>
      </c>
      <c r="B270" s="1054">
        <v>43566</v>
      </c>
      <c r="C270" s="1401">
        <v>43597</v>
      </c>
      <c r="D270" s="712">
        <v>43598</v>
      </c>
      <c r="E270" s="355" t="s">
        <v>3335</v>
      </c>
      <c r="F270" s="353" t="s">
        <v>18711</v>
      </c>
      <c r="G270" s="1384"/>
      <c r="H270" s="353" t="s">
        <v>15437</v>
      </c>
      <c r="I270" s="353" t="s">
        <v>15438</v>
      </c>
      <c r="J270" s="353"/>
      <c r="K270" s="348" t="s">
        <v>2969</v>
      </c>
      <c r="L270" s="353"/>
      <c r="M270" s="352">
        <f t="shared" si="8"/>
        <v>28</v>
      </c>
      <c r="N270" s="352">
        <f t="shared" si="9"/>
        <v>19</v>
      </c>
      <c r="O270" s="353"/>
      <c r="P270" s="353">
        <v>39</v>
      </c>
      <c r="Q270" s="353"/>
      <c r="R270" s="350"/>
      <c r="S270" s="359"/>
      <c r="T270" s="355"/>
      <c r="U270" s="355"/>
      <c r="V270" s="355"/>
    </row>
    <row r="271" spans="1:22" ht="12.6" customHeight="1" outlineLevel="1">
      <c r="A271" s="364">
        <v>43581</v>
      </c>
      <c r="B271" s="1050">
        <v>43566</v>
      </c>
      <c r="C271" s="932">
        <v>43581</v>
      </c>
      <c r="D271" s="364">
        <v>43581</v>
      </c>
      <c r="E271" s="355" t="s">
        <v>3335</v>
      </c>
      <c r="F271" s="353" t="s">
        <v>3826</v>
      </c>
      <c r="G271" s="1384"/>
      <c r="H271" s="353" t="s">
        <v>15459</v>
      </c>
      <c r="I271" s="353"/>
      <c r="J271" s="353"/>
      <c r="K271" s="348" t="s">
        <v>2035</v>
      </c>
      <c r="L271" s="348"/>
      <c r="M271" s="352">
        <f t="shared" si="8"/>
        <v>15</v>
      </c>
      <c r="N271" s="352">
        <f t="shared" si="9"/>
        <v>10</v>
      </c>
      <c r="O271" s="353"/>
      <c r="P271" s="353">
        <v>40</v>
      </c>
      <c r="Q271" s="353"/>
      <c r="R271" s="355"/>
      <c r="S271" s="359"/>
      <c r="T271" s="355"/>
      <c r="U271" s="355"/>
      <c r="V271" s="355"/>
    </row>
    <row r="272" spans="1:22" ht="12.6" customHeight="1" outlineLevel="1">
      <c r="A272" s="376">
        <v>43573</v>
      </c>
      <c r="B272" s="1050">
        <v>43567</v>
      </c>
      <c r="C272" s="932">
        <v>43574</v>
      </c>
      <c r="D272" s="364">
        <v>43574</v>
      </c>
      <c r="E272" s="355" t="s">
        <v>3334</v>
      </c>
      <c r="F272" s="691"/>
      <c r="G272" s="1384" t="s">
        <v>14799</v>
      </c>
      <c r="H272" s="353" t="s">
        <v>14800</v>
      </c>
      <c r="I272" s="353"/>
      <c r="J272" s="353"/>
      <c r="K272" s="348" t="s">
        <v>3001</v>
      </c>
      <c r="L272" s="353"/>
      <c r="M272" s="352">
        <f t="shared" si="8"/>
        <v>6</v>
      </c>
      <c r="N272" s="352">
        <f t="shared" si="9"/>
        <v>3</v>
      </c>
      <c r="O272" s="353"/>
      <c r="P272" s="353">
        <v>41</v>
      </c>
      <c r="Q272" s="353"/>
      <c r="R272" s="350"/>
      <c r="S272" s="359"/>
      <c r="T272" s="355"/>
      <c r="U272" s="355"/>
      <c r="V272" s="355"/>
    </row>
    <row r="273" spans="1:22" ht="12.6" customHeight="1" outlineLevel="1">
      <c r="A273" s="376">
        <v>43579</v>
      </c>
      <c r="B273" s="1050">
        <v>43567</v>
      </c>
      <c r="C273" s="932">
        <v>43581</v>
      </c>
      <c r="D273" s="364">
        <v>43581</v>
      </c>
      <c r="E273" s="355" t="s">
        <v>3334</v>
      </c>
      <c r="F273" s="353" t="s">
        <v>18712</v>
      </c>
      <c r="G273" s="1388" t="s">
        <v>18713</v>
      </c>
      <c r="H273" s="353" t="s">
        <v>15118</v>
      </c>
      <c r="I273" s="353" t="s">
        <v>15119</v>
      </c>
      <c r="J273" s="353"/>
      <c r="K273" s="348" t="s">
        <v>2033</v>
      </c>
      <c r="L273" s="353"/>
      <c r="M273" s="352">
        <f t="shared" si="8"/>
        <v>12</v>
      </c>
      <c r="N273" s="352">
        <f t="shared" si="9"/>
        <v>7</v>
      </c>
      <c r="O273" s="353"/>
      <c r="P273" s="353">
        <v>42</v>
      </c>
      <c r="Q273" s="353"/>
      <c r="R273" s="355"/>
      <c r="S273" s="359"/>
      <c r="T273" s="355"/>
      <c r="U273" s="355"/>
      <c r="V273" s="355"/>
    </row>
    <row r="274" spans="1:22" ht="12.6" customHeight="1" outlineLevel="1">
      <c r="A274" s="715">
        <v>43580</v>
      </c>
      <c r="B274" s="1054">
        <v>43567</v>
      </c>
      <c r="C274" s="932">
        <v>43598</v>
      </c>
      <c r="D274" s="364">
        <v>43598</v>
      </c>
      <c r="E274" s="3" t="s">
        <v>3334</v>
      </c>
      <c r="F274" s="348" t="s">
        <v>17883</v>
      </c>
      <c r="G274" s="1388" t="s">
        <v>18714</v>
      </c>
      <c r="H274" s="353" t="s">
        <v>15141</v>
      </c>
      <c r="I274" s="353" t="s">
        <v>15142</v>
      </c>
      <c r="J274" s="353"/>
      <c r="K274" s="348" t="s">
        <v>2969</v>
      </c>
      <c r="L274" s="1393"/>
      <c r="M274" s="352">
        <f t="shared" si="8"/>
        <v>13</v>
      </c>
      <c r="N274" s="352">
        <f t="shared" si="9"/>
        <v>8</v>
      </c>
      <c r="O274" s="353"/>
      <c r="P274" s="353">
        <v>43</v>
      </c>
      <c r="Q274" s="353"/>
      <c r="R274" s="350"/>
      <c r="S274" s="359"/>
      <c r="T274" s="355"/>
      <c r="U274" s="355"/>
      <c r="V274" s="355"/>
    </row>
    <row r="275" spans="1:22" ht="12.6" customHeight="1" outlineLevel="1">
      <c r="A275" s="715">
        <v>43580</v>
      </c>
      <c r="B275" s="1054">
        <v>43567</v>
      </c>
      <c r="C275" s="1057">
        <v>43581</v>
      </c>
      <c r="D275" s="713">
        <v>43598</v>
      </c>
      <c r="E275" s="355" t="s">
        <v>3334</v>
      </c>
      <c r="F275" s="353" t="s">
        <v>15518</v>
      </c>
      <c r="G275" s="1384"/>
      <c r="H275" s="353" t="s">
        <v>15519</v>
      </c>
      <c r="I275" s="353" t="s">
        <v>12424</v>
      </c>
      <c r="J275" s="353"/>
      <c r="K275" s="348" t="s">
        <v>2042</v>
      </c>
      <c r="L275" s="353"/>
      <c r="M275" s="352">
        <f t="shared" si="8"/>
        <v>13</v>
      </c>
      <c r="N275" s="352">
        <f t="shared" si="9"/>
        <v>8</v>
      </c>
      <c r="O275" s="353"/>
      <c r="P275" s="353">
        <v>44</v>
      </c>
      <c r="Q275" s="353"/>
      <c r="R275" s="350"/>
      <c r="S275" s="359"/>
      <c r="T275" s="355"/>
      <c r="U275" s="355"/>
      <c r="V275" s="355"/>
    </row>
    <row r="276" spans="1:22" ht="12.6" customHeight="1" outlineLevel="1">
      <c r="A276" s="376">
        <v>43587</v>
      </c>
      <c r="B276" s="1050">
        <v>43567</v>
      </c>
      <c r="C276" s="932">
        <v>43597</v>
      </c>
      <c r="D276" s="364">
        <v>43597</v>
      </c>
      <c r="E276" s="355" t="s">
        <v>3335</v>
      </c>
      <c r="F276" s="353" t="s">
        <v>15802</v>
      </c>
      <c r="G276" s="1384"/>
      <c r="H276" s="353" t="s">
        <v>15803</v>
      </c>
      <c r="I276" s="353" t="s">
        <v>15804</v>
      </c>
      <c r="J276" s="353"/>
      <c r="K276" s="348" t="s">
        <v>3001</v>
      </c>
      <c r="L276" s="353"/>
      <c r="M276" s="352">
        <f t="shared" si="8"/>
        <v>20</v>
      </c>
      <c r="N276" s="352">
        <f t="shared" si="9"/>
        <v>13</v>
      </c>
      <c r="O276" s="353"/>
      <c r="P276" s="353">
        <v>45</v>
      </c>
      <c r="Q276" s="353"/>
      <c r="R276" s="350"/>
      <c r="S276" s="359"/>
      <c r="T276" s="355"/>
      <c r="U276" s="355"/>
      <c r="V276" s="355"/>
    </row>
    <row r="277" spans="1:22" ht="12.6" customHeight="1" outlineLevel="1">
      <c r="A277" s="360">
        <v>43578</v>
      </c>
      <c r="B277" s="1050">
        <v>43570</v>
      </c>
      <c r="C277" s="1057">
        <v>43578</v>
      </c>
      <c r="D277" s="713">
        <v>43600</v>
      </c>
      <c r="E277" s="355" t="s">
        <v>3334</v>
      </c>
      <c r="F277" s="353" t="s">
        <v>12365</v>
      </c>
      <c r="G277" s="1384"/>
      <c r="H277" s="353" t="s">
        <v>14927</v>
      </c>
      <c r="I277" s="353" t="s">
        <v>3577</v>
      </c>
      <c r="J277" s="353"/>
      <c r="K277" s="348" t="s">
        <v>2042</v>
      </c>
      <c r="L277" s="353"/>
      <c r="M277" s="352">
        <f t="shared" si="8"/>
        <v>8</v>
      </c>
      <c r="N277" s="352">
        <f t="shared" si="9"/>
        <v>5</v>
      </c>
      <c r="O277" s="353"/>
      <c r="P277" s="353">
        <v>46</v>
      </c>
      <c r="Q277" s="353"/>
      <c r="R277" s="350"/>
      <c r="S277" s="359"/>
      <c r="T277" s="355"/>
      <c r="U277" s="355"/>
      <c r="V277" s="355"/>
    </row>
    <row r="278" spans="1:22" ht="12.6" customHeight="1" outlineLevel="1">
      <c r="A278" s="360">
        <v>43578</v>
      </c>
      <c r="B278" s="1050">
        <v>43570</v>
      </c>
      <c r="C278" s="1407">
        <v>43578</v>
      </c>
      <c r="D278" s="364">
        <v>43578</v>
      </c>
      <c r="E278" s="355" t="s">
        <v>3334</v>
      </c>
      <c r="F278" s="353" t="s">
        <v>18715</v>
      </c>
      <c r="G278" s="1388" t="s">
        <v>18716</v>
      </c>
      <c r="H278" s="353" t="s">
        <v>14972</v>
      </c>
      <c r="I278" s="353"/>
      <c r="J278" s="353"/>
      <c r="K278" s="348" t="s">
        <v>2035</v>
      </c>
      <c r="L278" s="353"/>
      <c r="M278" s="352">
        <f t="shared" si="8"/>
        <v>8</v>
      </c>
      <c r="N278" s="352">
        <f t="shared" si="9"/>
        <v>5</v>
      </c>
      <c r="O278" s="353"/>
      <c r="P278" s="353">
        <v>47</v>
      </c>
      <c r="Q278" s="353"/>
      <c r="R278" s="350"/>
      <c r="S278" s="359"/>
      <c r="T278" s="355"/>
      <c r="U278" s="355"/>
      <c r="V278" s="355"/>
    </row>
    <row r="279" spans="1:22" ht="12.6" customHeight="1" outlineLevel="1">
      <c r="A279" s="715">
        <v>43601</v>
      </c>
      <c r="B279" s="1050">
        <v>43570</v>
      </c>
      <c r="C279" s="932">
        <v>43600</v>
      </c>
      <c r="D279" s="364">
        <v>43600</v>
      </c>
      <c r="E279" s="355" t="s">
        <v>3334</v>
      </c>
      <c r="F279" s="1393" t="s">
        <v>18685</v>
      </c>
      <c r="G279" s="1388" t="s">
        <v>18579</v>
      </c>
      <c r="H279" s="353" t="s">
        <v>15365</v>
      </c>
      <c r="I279" s="353"/>
      <c r="J279" s="353"/>
      <c r="K279" s="348" t="s">
        <v>2033</v>
      </c>
      <c r="L279" s="353" t="s">
        <v>2888</v>
      </c>
      <c r="M279" s="352">
        <f t="shared" si="8"/>
        <v>31</v>
      </c>
      <c r="N279" s="352">
        <f t="shared" si="9"/>
        <v>22</v>
      </c>
      <c r="O279" s="353"/>
      <c r="P279" s="353">
        <v>48</v>
      </c>
      <c r="Q279" s="353"/>
      <c r="R279" s="353"/>
      <c r="S279" s="375"/>
      <c r="T279" s="353"/>
      <c r="U279" s="353"/>
      <c r="V279" s="353"/>
    </row>
    <row r="280" spans="1:22" ht="12.6" customHeight="1" outlineLevel="1">
      <c r="A280" s="376">
        <v>43585</v>
      </c>
      <c r="B280" s="1050">
        <v>43570</v>
      </c>
      <c r="C280" s="932">
        <v>43585</v>
      </c>
      <c r="D280" s="932">
        <v>43600</v>
      </c>
      <c r="E280" s="349" t="s">
        <v>3334</v>
      </c>
      <c r="F280" s="424" t="s">
        <v>12532</v>
      </c>
      <c r="G280" s="1388" t="s">
        <v>18676</v>
      </c>
      <c r="H280" s="424" t="s">
        <v>14913</v>
      </c>
      <c r="I280" s="424"/>
      <c r="J280" s="424"/>
      <c r="K280" s="589" t="s">
        <v>2034</v>
      </c>
      <c r="L280" s="353"/>
      <c r="M280" s="352">
        <f t="shared" si="8"/>
        <v>15</v>
      </c>
      <c r="N280" s="352">
        <f t="shared" si="9"/>
        <v>10</v>
      </c>
      <c r="O280" s="353"/>
      <c r="P280" s="353">
        <v>49</v>
      </c>
      <c r="Q280" s="353"/>
      <c r="R280" s="350"/>
      <c r="S280" s="359"/>
      <c r="T280" s="355"/>
      <c r="U280" s="355"/>
      <c r="V280" s="355"/>
    </row>
    <row r="281" spans="1:22" ht="12.6" customHeight="1" outlineLevel="1">
      <c r="A281" s="715">
        <v>43697</v>
      </c>
      <c r="B281" s="1050">
        <v>43572</v>
      </c>
      <c r="C281" s="932">
        <v>43633</v>
      </c>
      <c r="D281" s="364">
        <v>43633</v>
      </c>
      <c r="E281" s="355" t="s">
        <v>3334</v>
      </c>
      <c r="F281" s="1423" t="s">
        <v>15178</v>
      </c>
      <c r="G281" s="1424"/>
      <c r="H281" s="1425" t="s">
        <v>15179</v>
      </c>
      <c r="I281" s="1425"/>
      <c r="J281" s="1425"/>
      <c r="K281" s="1425" t="s">
        <v>2033</v>
      </c>
      <c r="L281" s="1425" t="s">
        <v>2888</v>
      </c>
      <c r="M281" s="352">
        <f t="shared" si="8"/>
        <v>125</v>
      </c>
      <c r="N281" s="352">
        <f t="shared" si="9"/>
        <v>88</v>
      </c>
      <c r="O281" s="353"/>
      <c r="P281" s="353">
        <v>50</v>
      </c>
      <c r="Q281" s="353"/>
      <c r="R281" s="353"/>
      <c r="S281" s="375"/>
      <c r="T281" s="353"/>
      <c r="U281" s="353"/>
      <c r="V281" s="353"/>
    </row>
    <row r="282" spans="1:22" ht="12.6" customHeight="1" outlineLevel="1">
      <c r="A282" s="715">
        <v>43594</v>
      </c>
      <c r="B282" s="1054">
        <v>43570</v>
      </c>
      <c r="C282" s="1401">
        <v>43594</v>
      </c>
      <c r="D282" s="712">
        <v>43594</v>
      </c>
      <c r="E282" s="355" t="s">
        <v>3334</v>
      </c>
      <c r="F282" s="353" t="s">
        <v>2694</v>
      </c>
      <c r="G282" s="1384"/>
      <c r="H282" s="353" t="s">
        <v>15555</v>
      </c>
      <c r="I282" s="353"/>
      <c r="J282" s="353"/>
      <c r="K282" s="348" t="s">
        <v>2969</v>
      </c>
      <c r="L282" s="353"/>
      <c r="M282" s="352">
        <f t="shared" si="8"/>
        <v>24</v>
      </c>
      <c r="N282" s="352">
        <f t="shared" si="9"/>
        <v>17</v>
      </c>
      <c r="O282" s="353"/>
      <c r="P282" s="353">
        <v>51</v>
      </c>
      <c r="Q282" s="353"/>
      <c r="R282" s="350"/>
      <c r="S282" s="359"/>
      <c r="T282" s="355"/>
      <c r="U282" s="355"/>
      <c r="V282" s="355"/>
    </row>
    <row r="283" spans="1:22" ht="12.6" customHeight="1" outlineLevel="1">
      <c r="A283" s="376">
        <v>43579</v>
      </c>
      <c r="B283" s="1054">
        <v>43571</v>
      </c>
      <c r="C283" s="1057">
        <v>43578</v>
      </c>
      <c r="D283" s="360">
        <v>43578</v>
      </c>
      <c r="E283" s="355" t="s">
        <v>3334</v>
      </c>
      <c r="F283" s="353" t="s">
        <v>4051</v>
      </c>
      <c r="G283" s="1388" t="s">
        <v>18691</v>
      </c>
      <c r="H283" s="353" t="s">
        <v>15599</v>
      </c>
      <c r="I283" s="353"/>
      <c r="J283" s="353"/>
      <c r="K283" s="348" t="s">
        <v>3001</v>
      </c>
      <c r="L283" s="353"/>
      <c r="M283" s="352">
        <f t="shared" si="8"/>
        <v>8</v>
      </c>
      <c r="N283" s="352">
        <f t="shared" si="9"/>
        <v>5</v>
      </c>
      <c r="O283" s="353"/>
      <c r="P283" s="353">
        <v>52</v>
      </c>
      <c r="Q283" s="353"/>
      <c r="R283" s="350"/>
      <c r="S283" s="359"/>
      <c r="T283" s="355"/>
      <c r="U283" s="355"/>
      <c r="V283" s="355"/>
    </row>
    <row r="284" spans="1:22" ht="12.6" customHeight="1" outlineLevel="1">
      <c r="A284" s="715">
        <v>43595</v>
      </c>
      <c r="B284" s="1050">
        <v>43571</v>
      </c>
      <c r="C284" s="1426">
        <v>43595</v>
      </c>
      <c r="D284" s="364">
        <v>43595</v>
      </c>
      <c r="E284" s="3" t="s">
        <v>3334</v>
      </c>
      <c r="F284" s="1393" t="s">
        <v>15059</v>
      </c>
      <c r="G284" s="1384"/>
      <c r="H284" s="1393" t="s">
        <v>15060</v>
      </c>
      <c r="I284" s="1393"/>
      <c r="J284" s="1393"/>
      <c r="K284" s="8" t="s">
        <v>2039</v>
      </c>
      <c r="L284" s="348"/>
      <c r="M284" s="352">
        <f t="shared" si="8"/>
        <v>24</v>
      </c>
      <c r="N284" s="352">
        <f t="shared" si="9"/>
        <v>17</v>
      </c>
      <c r="O284" s="353"/>
      <c r="P284" s="353">
        <v>53</v>
      </c>
      <c r="Q284" s="353"/>
      <c r="R284" s="355"/>
      <c r="S284" s="359"/>
      <c r="T284" s="355"/>
      <c r="U284" s="355"/>
      <c r="V284" s="355"/>
    </row>
    <row r="285" spans="1:22" ht="12.6" customHeight="1" outlineLevel="1">
      <c r="A285" s="376">
        <v>43587</v>
      </c>
      <c r="B285" s="1050">
        <v>43571</v>
      </c>
      <c r="C285" s="932">
        <v>43601</v>
      </c>
      <c r="D285" s="364">
        <v>43601</v>
      </c>
      <c r="E285" s="355" t="s">
        <v>3334</v>
      </c>
      <c r="F285" s="348" t="s">
        <v>15298</v>
      </c>
      <c r="G285" s="1418"/>
      <c r="H285" s="348" t="s">
        <v>15299</v>
      </c>
      <c r="I285" s="348" t="s">
        <v>14832</v>
      </c>
      <c r="J285" s="348"/>
      <c r="K285" s="348" t="s">
        <v>2033</v>
      </c>
      <c r="L285" s="348"/>
      <c r="M285" s="352">
        <f t="shared" si="8"/>
        <v>16</v>
      </c>
      <c r="N285" s="352">
        <f t="shared" si="9"/>
        <v>11</v>
      </c>
      <c r="O285" s="353"/>
      <c r="P285" s="353">
        <v>54</v>
      </c>
      <c r="Q285" s="353"/>
      <c r="R285" s="355"/>
      <c r="S285" s="359"/>
      <c r="T285" s="355"/>
      <c r="U285" s="355"/>
      <c r="V285" s="355"/>
    </row>
    <row r="286" spans="1:22" ht="12.6" customHeight="1" outlineLevel="1">
      <c r="A286" s="376">
        <v>43585</v>
      </c>
      <c r="B286" s="1050">
        <v>43572</v>
      </c>
      <c r="C286" s="932">
        <v>43585</v>
      </c>
      <c r="D286" s="364">
        <v>43602</v>
      </c>
      <c r="E286" s="355" t="s">
        <v>3334</v>
      </c>
      <c r="F286" s="691"/>
      <c r="G286" s="1384" t="s">
        <v>15808</v>
      </c>
      <c r="H286" s="353" t="s">
        <v>15809</v>
      </c>
      <c r="I286" s="353"/>
      <c r="J286" s="353"/>
      <c r="K286" s="348" t="s">
        <v>3001</v>
      </c>
      <c r="L286" s="353"/>
      <c r="M286" s="352">
        <f t="shared" si="8"/>
        <v>13</v>
      </c>
      <c r="N286" s="352">
        <f t="shared" si="9"/>
        <v>8</v>
      </c>
      <c r="O286" s="353"/>
      <c r="P286" s="353">
        <v>55</v>
      </c>
      <c r="Q286" s="353"/>
      <c r="R286" s="350"/>
      <c r="S286" s="359"/>
      <c r="T286" s="355"/>
      <c r="U286" s="355"/>
      <c r="V286" s="355"/>
    </row>
    <row r="287" spans="1:22" ht="12.6" customHeight="1" outlineLevel="1">
      <c r="A287" s="376">
        <v>43581</v>
      </c>
      <c r="B287" s="1050">
        <v>43573</v>
      </c>
      <c r="C287" s="932">
        <v>43580</v>
      </c>
      <c r="D287" s="364">
        <v>43580</v>
      </c>
      <c r="E287" s="355" t="s">
        <v>3334</v>
      </c>
      <c r="F287" s="353" t="s">
        <v>18717</v>
      </c>
      <c r="G287" s="1388" t="s">
        <v>18718</v>
      </c>
      <c r="H287" s="353" t="s">
        <v>15233</v>
      </c>
      <c r="I287" s="353"/>
      <c r="J287" s="353"/>
      <c r="K287" s="348" t="s">
        <v>2033</v>
      </c>
      <c r="L287" s="353"/>
      <c r="M287" s="352">
        <f t="shared" si="8"/>
        <v>8</v>
      </c>
      <c r="N287" s="352">
        <f t="shared" si="9"/>
        <v>5</v>
      </c>
      <c r="O287" s="353"/>
      <c r="P287" s="353">
        <v>56</v>
      </c>
      <c r="Q287" s="353"/>
      <c r="R287" s="355"/>
      <c r="S287" s="359"/>
      <c r="T287" s="355"/>
      <c r="U287" s="355"/>
      <c r="V287" s="355"/>
    </row>
    <row r="288" spans="1:22" ht="12.6" customHeight="1" outlineLevel="1">
      <c r="A288" s="715">
        <v>43609</v>
      </c>
      <c r="B288" s="716">
        <v>43578</v>
      </c>
      <c r="C288" s="932">
        <v>43608</v>
      </c>
      <c r="D288" s="364">
        <v>43608</v>
      </c>
      <c r="E288" s="355" t="s">
        <v>3335</v>
      </c>
      <c r="F288" s="353" t="s">
        <v>15536</v>
      </c>
      <c r="G288" s="1384"/>
      <c r="H288" s="353" t="s">
        <v>15537</v>
      </c>
      <c r="I288" s="353" t="s">
        <v>3660</v>
      </c>
      <c r="J288" s="353"/>
      <c r="K288" s="348" t="s">
        <v>2969</v>
      </c>
      <c r="L288" s="353"/>
      <c r="M288" s="352">
        <f t="shared" si="8"/>
        <v>31</v>
      </c>
      <c r="N288" s="352">
        <f t="shared" si="9"/>
        <v>22</v>
      </c>
      <c r="O288" s="353"/>
      <c r="P288" s="353">
        <v>57</v>
      </c>
      <c r="Q288" s="353"/>
      <c r="R288" s="350"/>
      <c r="S288" s="359"/>
      <c r="T288" s="355"/>
      <c r="U288" s="355"/>
      <c r="V288" s="355"/>
    </row>
    <row r="289" spans="1:33" ht="12.6" customHeight="1" outlineLevel="1">
      <c r="A289" s="376">
        <v>43585</v>
      </c>
      <c r="B289" s="1050">
        <v>43578</v>
      </c>
      <c r="C289" s="932">
        <v>43588</v>
      </c>
      <c r="D289" s="364">
        <v>43588</v>
      </c>
      <c r="E289" s="355" t="s">
        <v>3335</v>
      </c>
      <c r="F289" s="348" t="s">
        <v>15649</v>
      </c>
      <c r="G289" s="1418"/>
      <c r="H289" s="348" t="s">
        <v>15650</v>
      </c>
      <c r="I289" s="348"/>
      <c r="J289" s="348"/>
      <c r="K289" s="348" t="s">
        <v>3001</v>
      </c>
      <c r="L289" s="348"/>
      <c r="M289" s="352">
        <f t="shared" si="8"/>
        <v>7</v>
      </c>
      <c r="N289" s="352">
        <f t="shared" si="9"/>
        <v>4</v>
      </c>
      <c r="O289" s="353"/>
      <c r="P289" s="353">
        <v>58</v>
      </c>
      <c r="Q289" s="353"/>
      <c r="R289" s="350"/>
      <c r="S289" s="359"/>
      <c r="T289" s="355"/>
      <c r="U289" s="355"/>
      <c r="V289" s="355"/>
      <c r="W289" s="355"/>
      <c r="X289" s="355"/>
      <c r="Y289" s="355"/>
      <c r="Z289" s="355"/>
      <c r="AA289" s="355"/>
      <c r="AB289" s="355"/>
      <c r="AC289" s="355"/>
      <c r="AD289" s="355"/>
      <c r="AE289" s="355"/>
      <c r="AF289" s="355"/>
      <c r="AG289" s="359"/>
    </row>
    <row r="290" spans="1:33" ht="12.6" customHeight="1" outlineLevel="1">
      <c r="A290" s="712">
        <v>43594</v>
      </c>
      <c r="B290" s="1054">
        <v>43579</v>
      </c>
      <c r="C290" s="1401">
        <v>43594</v>
      </c>
      <c r="D290" s="713">
        <v>43609</v>
      </c>
      <c r="E290" s="355" t="s">
        <v>3334</v>
      </c>
      <c r="F290" s="353" t="s">
        <v>3470</v>
      </c>
      <c r="G290" s="1388" t="s">
        <v>18610</v>
      </c>
      <c r="H290" s="353" t="s">
        <v>14870</v>
      </c>
      <c r="I290" s="353"/>
      <c r="J290" s="353"/>
      <c r="K290" s="348" t="s">
        <v>2042</v>
      </c>
      <c r="L290" s="353"/>
      <c r="M290" s="352">
        <f t="shared" si="8"/>
        <v>15</v>
      </c>
      <c r="N290" s="352">
        <f t="shared" si="9"/>
        <v>10</v>
      </c>
      <c r="O290" s="353"/>
      <c r="P290" s="353">
        <v>59</v>
      </c>
      <c r="Q290" s="353"/>
      <c r="R290" s="350"/>
      <c r="S290" s="359"/>
      <c r="T290" s="355"/>
      <c r="U290" s="355"/>
      <c r="V290" s="355"/>
      <c r="W290" s="355"/>
      <c r="X290" s="349"/>
      <c r="Y290" s="355"/>
      <c r="Z290" s="355"/>
      <c r="AA290" s="355"/>
      <c r="AB290" s="355"/>
      <c r="AC290" s="355"/>
      <c r="AD290" s="355"/>
      <c r="AE290" s="355"/>
      <c r="AF290" s="355"/>
      <c r="AG290" s="359"/>
    </row>
    <row r="291" spans="1:33" ht="12.6" customHeight="1" outlineLevel="1">
      <c r="A291" s="376">
        <v>43592</v>
      </c>
      <c r="B291" s="1050">
        <v>43579</v>
      </c>
      <c r="C291" s="932">
        <v>43609</v>
      </c>
      <c r="D291" s="364">
        <v>43609</v>
      </c>
      <c r="E291" s="355" t="s">
        <v>3335</v>
      </c>
      <c r="F291" s="353" t="s">
        <v>15164</v>
      </c>
      <c r="G291" s="1384"/>
      <c r="H291" s="353" t="s">
        <v>15165</v>
      </c>
      <c r="I291" s="353"/>
      <c r="J291" s="353"/>
      <c r="K291" s="348" t="s">
        <v>2033</v>
      </c>
      <c r="L291" s="353"/>
      <c r="M291" s="352">
        <f t="shared" si="8"/>
        <v>13</v>
      </c>
      <c r="N291" s="352">
        <f t="shared" si="9"/>
        <v>8</v>
      </c>
      <c r="O291" s="353"/>
      <c r="P291" s="353">
        <v>60</v>
      </c>
      <c r="Q291" s="1386"/>
      <c r="R291" s="1399"/>
      <c r="S291" s="1400"/>
      <c r="T291" s="1399"/>
      <c r="U291" s="1399"/>
      <c r="V291" s="1399"/>
      <c r="W291" s="1399"/>
      <c r="X291" s="1399"/>
      <c r="Y291" s="1399"/>
      <c r="Z291" s="1399"/>
      <c r="AA291" s="1399"/>
      <c r="AB291" s="1399"/>
      <c r="AC291" s="1399"/>
      <c r="AD291" s="1399"/>
      <c r="AE291" s="1399"/>
      <c r="AF291" s="1399"/>
      <c r="AG291" s="1400"/>
    </row>
    <row r="292" spans="1:33" ht="12.6" customHeight="1" outlineLevel="1">
      <c r="A292" s="376">
        <v>43593</v>
      </c>
      <c r="B292" s="1050">
        <v>43579</v>
      </c>
      <c r="C292" s="932">
        <v>43595</v>
      </c>
      <c r="D292" s="364">
        <v>43595</v>
      </c>
      <c r="E292" s="355" t="s">
        <v>3334</v>
      </c>
      <c r="F292" s="353" t="s">
        <v>4051</v>
      </c>
      <c r="G292" s="1388" t="s">
        <v>18719</v>
      </c>
      <c r="H292" s="353" t="s">
        <v>15606</v>
      </c>
      <c r="I292" s="353"/>
      <c r="J292" s="353"/>
      <c r="K292" s="348" t="s">
        <v>2033</v>
      </c>
      <c r="L292" s="353" t="s">
        <v>2888</v>
      </c>
      <c r="M292" s="352">
        <f t="shared" si="8"/>
        <v>14</v>
      </c>
      <c r="N292" s="352">
        <f t="shared" si="9"/>
        <v>9</v>
      </c>
      <c r="O292" s="353"/>
      <c r="P292" s="353">
        <v>61</v>
      </c>
      <c r="Q292" s="353"/>
      <c r="R292" s="355"/>
      <c r="S292" s="359"/>
      <c r="T292" s="355"/>
      <c r="U292" s="355"/>
      <c r="V292" s="355"/>
      <c r="W292" s="355"/>
      <c r="X292" s="355"/>
      <c r="Y292" s="355"/>
      <c r="Z292" s="355"/>
      <c r="AA292" s="355"/>
      <c r="AB292" s="355"/>
      <c r="AC292" s="355"/>
      <c r="AD292" s="355"/>
      <c r="AE292" s="355"/>
      <c r="AF292" s="355"/>
      <c r="AG292" s="359"/>
    </row>
    <row r="293" spans="1:33" ht="12.6" customHeight="1" outlineLevel="1">
      <c r="A293" s="715">
        <v>43612</v>
      </c>
      <c r="B293" s="716">
        <v>43580</v>
      </c>
      <c r="C293" s="932">
        <v>43610</v>
      </c>
      <c r="D293" s="364">
        <v>43610</v>
      </c>
      <c r="E293" s="355" t="s">
        <v>3334</v>
      </c>
      <c r="F293" s="353" t="s">
        <v>17865</v>
      </c>
      <c r="G293" s="1388" t="s">
        <v>18720</v>
      </c>
      <c r="H293" s="353" t="s">
        <v>15121</v>
      </c>
      <c r="I293" s="353"/>
      <c r="J293" s="353"/>
      <c r="K293" s="348" t="s">
        <v>3001</v>
      </c>
      <c r="L293" s="353"/>
      <c r="M293" s="352">
        <f t="shared" si="8"/>
        <v>32</v>
      </c>
      <c r="N293" s="352">
        <f t="shared" si="9"/>
        <v>21</v>
      </c>
      <c r="O293" s="353"/>
      <c r="P293" s="353">
        <v>62</v>
      </c>
      <c r="Q293" s="353"/>
      <c r="R293" s="350"/>
      <c r="S293" s="359"/>
      <c r="T293" s="355"/>
      <c r="U293" s="355"/>
      <c r="V293" s="355"/>
      <c r="W293" s="355"/>
      <c r="X293" s="355"/>
      <c r="Y293" s="355"/>
      <c r="Z293" s="355"/>
      <c r="AA293" s="355"/>
      <c r="AB293" s="355"/>
      <c r="AC293" s="355"/>
      <c r="AD293" s="355"/>
      <c r="AE293" s="355"/>
      <c r="AF293" s="355"/>
      <c r="AG293" s="359"/>
    </row>
    <row r="294" spans="1:33" ht="12.6" customHeight="1" outlineLevel="1">
      <c r="A294" s="715">
        <v>43601</v>
      </c>
      <c r="B294" s="1050">
        <v>43580</v>
      </c>
      <c r="C294" s="932">
        <v>43608</v>
      </c>
      <c r="D294" s="364">
        <v>43608</v>
      </c>
      <c r="E294" s="355" t="s">
        <v>3334</v>
      </c>
      <c r="F294" s="1427" t="s">
        <v>14824</v>
      </c>
      <c r="G294" s="1384"/>
      <c r="H294" s="353" t="s">
        <v>14825</v>
      </c>
      <c r="I294" s="353" t="s">
        <v>3660</v>
      </c>
      <c r="J294" s="353"/>
      <c r="K294" s="348" t="s">
        <v>2035</v>
      </c>
      <c r="L294" s="353"/>
      <c r="M294" s="352">
        <f t="shared" si="8"/>
        <v>21</v>
      </c>
      <c r="N294" s="352">
        <f t="shared" si="9"/>
        <v>14</v>
      </c>
      <c r="O294" s="353"/>
      <c r="P294" s="353">
        <v>63</v>
      </c>
      <c r="Q294" s="353"/>
      <c r="R294" s="350"/>
      <c r="S294" s="359"/>
      <c r="T294" s="355"/>
      <c r="U294" s="355"/>
      <c r="V294" s="355"/>
      <c r="W294" s="355"/>
      <c r="X294" s="355"/>
      <c r="Y294" s="355"/>
      <c r="Z294" s="355"/>
      <c r="AA294" s="355"/>
      <c r="AB294" s="355"/>
      <c r="AC294" s="355"/>
      <c r="AD294" s="355"/>
      <c r="AE294" s="355"/>
      <c r="AF294" s="355"/>
      <c r="AG294" s="359"/>
    </row>
    <row r="295" spans="1:33" ht="12.6" customHeight="1" outlineLevel="1">
      <c r="A295" s="715">
        <v>43593</v>
      </c>
      <c r="B295" s="1050">
        <v>43580</v>
      </c>
      <c r="C295" s="932">
        <v>43593</v>
      </c>
      <c r="D295" s="364">
        <v>43593</v>
      </c>
      <c r="E295" s="355" t="s">
        <v>3335</v>
      </c>
      <c r="F295" s="353" t="s">
        <v>4084</v>
      </c>
      <c r="G295" s="1384"/>
      <c r="H295" s="353" t="s">
        <v>15506</v>
      </c>
      <c r="I295" s="353"/>
      <c r="J295" s="353"/>
      <c r="K295" s="348" t="s">
        <v>2035</v>
      </c>
      <c r="L295" s="353"/>
      <c r="M295" s="352">
        <f t="shared" si="8"/>
        <v>13</v>
      </c>
      <c r="N295" s="352">
        <f t="shared" si="9"/>
        <v>8</v>
      </c>
      <c r="O295" s="353"/>
      <c r="P295" s="353">
        <v>64</v>
      </c>
      <c r="Q295" s="353"/>
      <c r="R295" s="350"/>
      <c r="S295" s="359"/>
      <c r="T295" s="355"/>
      <c r="U295" s="355"/>
      <c r="V295" s="355"/>
      <c r="W295" s="355"/>
      <c r="X295" s="355"/>
      <c r="Y295" s="355"/>
      <c r="Z295" s="355"/>
      <c r="AA295" s="355"/>
      <c r="AB295" s="355"/>
      <c r="AC295" s="355"/>
      <c r="AD295" s="355"/>
      <c r="AE295" s="355"/>
      <c r="AF295" s="355"/>
      <c r="AG295" s="359"/>
    </row>
    <row r="296" spans="1:33" ht="12.6" customHeight="1" outlineLevel="1">
      <c r="A296" s="715">
        <v>43585</v>
      </c>
      <c r="B296" s="1050">
        <v>43581</v>
      </c>
      <c r="C296" s="932">
        <v>43585</v>
      </c>
      <c r="D296" s="364">
        <v>43585</v>
      </c>
      <c r="E296" s="355" t="s">
        <v>3334</v>
      </c>
      <c r="F296" s="1421" t="s">
        <v>2582</v>
      </c>
      <c r="G296" s="1422"/>
      <c r="H296" s="1421" t="s">
        <v>14811</v>
      </c>
      <c r="I296" s="348"/>
      <c r="J296" s="348" t="s">
        <v>14812</v>
      </c>
      <c r="K296" s="348" t="s">
        <v>2969</v>
      </c>
      <c r="L296" s="348"/>
      <c r="M296" s="352">
        <f t="shared" si="8"/>
        <v>4</v>
      </c>
      <c r="N296" s="352">
        <f t="shared" si="9"/>
        <v>1</v>
      </c>
      <c r="O296" s="353"/>
      <c r="P296" s="353">
        <v>65</v>
      </c>
      <c r="Q296" s="353"/>
      <c r="R296" s="350"/>
      <c r="S296" s="359"/>
      <c r="T296" s="355"/>
      <c r="U296" s="355"/>
      <c r="V296" s="355"/>
      <c r="W296" s="355"/>
      <c r="X296" s="355"/>
      <c r="Y296" s="355"/>
      <c r="Z296" s="355"/>
      <c r="AA296" s="355"/>
      <c r="AB296" s="355"/>
      <c r="AC296" s="355"/>
      <c r="AD296" s="355"/>
      <c r="AE296" s="355"/>
      <c r="AF296" s="355"/>
      <c r="AG296" s="359"/>
    </row>
    <row r="297" spans="1:33" ht="12.6" customHeight="1" outlineLevel="1">
      <c r="A297" s="715">
        <v>43609</v>
      </c>
      <c r="B297" s="716">
        <v>43581</v>
      </c>
      <c r="C297" s="932">
        <v>43612</v>
      </c>
      <c r="D297" s="364">
        <v>43612</v>
      </c>
      <c r="E297" s="355" t="s">
        <v>3335</v>
      </c>
      <c r="F297" s="353" t="s">
        <v>15476</v>
      </c>
      <c r="G297" s="1384"/>
      <c r="H297" s="353" t="s">
        <v>15477</v>
      </c>
      <c r="I297" s="353"/>
      <c r="J297" s="353"/>
      <c r="K297" s="348" t="s">
        <v>2969</v>
      </c>
      <c r="L297" s="353"/>
      <c r="M297" s="352">
        <f t="shared" si="8"/>
        <v>28</v>
      </c>
      <c r="N297" s="352">
        <f t="shared" si="9"/>
        <v>19</v>
      </c>
      <c r="O297" s="353"/>
      <c r="P297" s="353">
        <v>66</v>
      </c>
      <c r="Q297" s="353"/>
      <c r="R297" s="350"/>
      <c r="S297" s="359"/>
      <c r="T297" s="355"/>
      <c r="U297" s="355"/>
      <c r="V297" s="355"/>
      <c r="W297" s="355"/>
      <c r="X297" s="355"/>
      <c r="Y297" s="355"/>
      <c r="Z297" s="355"/>
      <c r="AA297" s="355"/>
      <c r="AB297" s="355"/>
      <c r="AC297" s="355"/>
      <c r="AD297" s="355"/>
      <c r="AE297" s="355"/>
      <c r="AF297" s="355"/>
      <c r="AG297" s="359"/>
    </row>
    <row r="298" spans="1:33" ht="12.6" customHeight="1" outlineLevel="1">
      <c r="A298" s="376">
        <v>43585</v>
      </c>
      <c r="B298" s="1050">
        <v>43581</v>
      </c>
      <c r="C298" s="932">
        <v>43611</v>
      </c>
      <c r="D298" s="364">
        <v>43611</v>
      </c>
      <c r="E298" s="355" t="s">
        <v>3334</v>
      </c>
      <c r="F298" s="1409" t="s">
        <v>18721</v>
      </c>
      <c r="G298" s="1388" t="s">
        <v>18722</v>
      </c>
      <c r="H298" s="353" t="s">
        <v>15681</v>
      </c>
      <c r="I298" s="353"/>
      <c r="J298" s="353"/>
      <c r="K298" s="348" t="s">
        <v>2033</v>
      </c>
      <c r="L298" s="348"/>
      <c r="M298" s="352">
        <f t="shared" si="8"/>
        <v>4</v>
      </c>
      <c r="N298" s="352">
        <f t="shared" si="9"/>
        <v>1</v>
      </c>
      <c r="O298" s="353"/>
      <c r="P298" s="353">
        <v>67</v>
      </c>
      <c r="Q298" s="353"/>
      <c r="R298" s="355"/>
      <c r="S298" s="359"/>
      <c r="T298" s="355"/>
      <c r="U298" s="355"/>
      <c r="V298" s="355"/>
      <c r="W298" s="355"/>
      <c r="X298" s="355"/>
      <c r="Y298" s="355"/>
      <c r="Z298" s="355"/>
      <c r="AA298" s="355"/>
      <c r="AB298" s="355"/>
      <c r="AC298" s="355"/>
      <c r="AD298" s="355"/>
      <c r="AE298" s="355"/>
      <c r="AF298" s="355"/>
      <c r="AG298" s="359"/>
    </row>
    <row r="299" spans="1:33" ht="12.6" customHeight="1" outlineLevel="1">
      <c r="A299" s="376">
        <v>43585</v>
      </c>
      <c r="B299" s="1050">
        <v>43581</v>
      </c>
      <c r="C299" s="932">
        <v>43588</v>
      </c>
      <c r="D299" s="364">
        <v>43588</v>
      </c>
      <c r="E299" s="355" t="s">
        <v>3334</v>
      </c>
      <c r="F299" s="1409" t="s">
        <v>18721</v>
      </c>
      <c r="G299" s="1388" t="s">
        <v>18722</v>
      </c>
      <c r="H299" s="1386" t="s">
        <v>15682</v>
      </c>
      <c r="I299" s="1386"/>
      <c r="J299" s="1386"/>
      <c r="K299" s="1396" t="s">
        <v>2033</v>
      </c>
      <c r="L299" s="353"/>
      <c r="M299" s="352">
        <f t="shared" si="8"/>
        <v>4</v>
      </c>
      <c r="N299" s="352">
        <f t="shared" si="9"/>
        <v>1</v>
      </c>
      <c r="O299" s="353"/>
      <c r="P299" s="353">
        <v>68</v>
      </c>
      <c r="Q299" s="353"/>
      <c r="R299" s="355"/>
      <c r="S299" s="359"/>
      <c r="T299" s="355"/>
      <c r="U299" s="355"/>
      <c r="V299" s="355"/>
      <c r="W299" s="355"/>
      <c r="X299" s="355"/>
      <c r="Y299" s="355"/>
      <c r="Z299" s="355"/>
      <c r="AA299" s="355"/>
      <c r="AB299" s="355"/>
      <c r="AC299" s="355"/>
      <c r="AD299" s="355"/>
      <c r="AE299" s="355"/>
      <c r="AF299" s="355"/>
      <c r="AG299" s="359"/>
    </row>
    <row r="300" spans="1:33" ht="12.6" customHeight="1" outlineLevel="1">
      <c r="A300" s="1389">
        <v>43598</v>
      </c>
      <c r="B300" s="1054">
        <v>43584</v>
      </c>
      <c r="C300" s="1403">
        <v>43599</v>
      </c>
      <c r="D300" s="1389">
        <v>43599</v>
      </c>
      <c r="E300" s="1399" t="s">
        <v>3334</v>
      </c>
      <c r="F300" s="1386" t="s">
        <v>15061</v>
      </c>
      <c r="G300" s="1398"/>
      <c r="H300" s="1386" t="s">
        <v>15062</v>
      </c>
      <c r="I300" s="1386"/>
      <c r="J300" s="1386"/>
      <c r="K300" s="1396" t="s">
        <v>2039</v>
      </c>
      <c r="L300" s="1386"/>
      <c r="M300" s="352">
        <f t="shared" si="8"/>
        <v>14</v>
      </c>
      <c r="N300" s="352">
        <f t="shared" si="9"/>
        <v>9</v>
      </c>
      <c r="O300" s="353"/>
      <c r="P300" s="353">
        <v>69</v>
      </c>
      <c r="Q300" s="353"/>
      <c r="R300" s="350"/>
      <c r="S300" s="359"/>
      <c r="T300" s="355"/>
      <c r="U300" s="355"/>
      <c r="V300" s="355"/>
      <c r="W300" s="355"/>
      <c r="X300" s="355"/>
      <c r="Y300" s="355"/>
      <c r="Z300" s="355"/>
      <c r="AA300" s="355"/>
      <c r="AB300" s="355"/>
      <c r="AC300" s="355"/>
      <c r="AD300" s="355"/>
      <c r="AE300" s="355"/>
      <c r="AF300" s="355"/>
      <c r="AG300" s="359"/>
    </row>
    <row r="301" spans="1:33" ht="12.6" customHeight="1" outlineLevel="1">
      <c r="A301" s="715">
        <v>43613</v>
      </c>
      <c r="B301" s="716">
        <v>43584</v>
      </c>
      <c r="C301" s="932">
        <v>43614</v>
      </c>
      <c r="D301" s="364">
        <v>43614</v>
      </c>
      <c r="E301" s="355" t="s">
        <v>3334</v>
      </c>
      <c r="F301" s="353" t="s">
        <v>18723</v>
      </c>
      <c r="G301" s="1388" t="s">
        <v>18724</v>
      </c>
      <c r="H301" s="353" t="s">
        <v>15501</v>
      </c>
      <c r="I301" s="353"/>
      <c r="J301" s="353"/>
      <c r="K301" s="348" t="s">
        <v>2969</v>
      </c>
      <c r="L301" s="353"/>
      <c r="M301" s="352">
        <f t="shared" si="8"/>
        <v>29</v>
      </c>
      <c r="N301" s="352">
        <f t="shared" si="9"/>
        <v>20</v>
      </c>
      <c r="O301" s="353"/>
      <c r="P301" s="353">
        <v>70</v>
      </c>
      <c r="Q301" s="353"/>
      <c r="R301" s="350"/>
      <c r="S301" s="359"/>
      <c r="T301" s="355"/>
      <c r="U301" s="355"/>
      <c r="V301" s="355"/>
      <c r="W301" s="355"/>
      <c r="X301" s="355"/>
      <c r="Y301" s="355"/>
      <c r="Z301" s="355"/>
      <c r="AA301" s="355"/>
      <c r="AB301" s="355"/>
      <c r="AC301" s="355"/>
      <c r="AD301" s="355"/>
      <c r="AE301" s="355"/>
      <c r="AF301" s="355"/>
      <c r="AG301" s="359"/>
    </row>
    <row r="302" spans="1:33" ht="12.6" customHeight="1" outlineLevel="1">
      <c r="A302" s="715">
        <v>43587</v>
      </c>
      <c r="B302" s="1050">
        <v>43585</v>
      </c>
      <c r="C302" s="932">
        <v>43615</v>
      </c>
      <c r="D302" s="364">
        <v>43615</v>
      </c>
      <c r="E302" s="355" t="s">
        <v>3334</v>
      </c>
      <c r="F302" s="691"/>
      <c r="G302" s="1384" t="s">
        <v>15819</v>
      </c>
      <c r="H302" s="353" t="s">
        <v>15820</v>
      </c>
      <c r="I302" s="353" t="s">
        <v>15497</v>
      </c>
      <c r="J302" s="353"/>
      <c r="K302" s="348" t="s">
        <v>3001</v>
      </c>
      <c r="L302" s="353"/>
      <c r="M302" s="352">
        <f t="shared" si="8"/>
        <v>2</v>
      </c>
      <c r="N302" s="352">
        <f t="shared" si="9"/>
        <v>1</v>
      </c>
      <c r="O302" s="353"/>
      <c r="P302" s="353">
        <v>71</v>
      </c>
      <c r="Q302" s="353"/>
      <c r="R302" s="350"/>
      <c r="S302" s="359"/>
      <c r="T302" s="355"/>
      <c r="U302" s="355"/>
      <c r="V302" s="355"/>
      <c r="W302" s="355"/>
      <c r="X302" s="355"/>
      <c r="Y302" s="355"/>
      <c r="Z302" s="355"/>
      <c r="AA302" s="355"/>
      <c r="AB302" s="355"/>
      <c r="AC302" s="355"/>
      <c r="AD302" s="355"/>
      <c r="AE302" s="355"/>
      <c r="AF302" s="355"/>
      <c r="AG302" s="359"/>
    </row>
    <row r="303" spans="1:33" ht="12.6" customHeight="1" outlineLevel="1">
      <c r="A303" s="715">
        <v>43615</v>
      </c>
      <c r="B303" s="716">
        <v>43585</v>
      </c>
      <c r="C303" s="932">
        <v>43615</v>
      </c>
      <c r="D303" s="364">
        <v>43615</v>
      </c>
      <c r="E303" s="355" t="s">
        <v>3334</v>
      </c>
      <c r="F303" s="353" t="s">
        <v>18725</v>
      </c>
      <c r="G303" s="1388" t="s">
        <v>18726</v>
      </c>
      <c r="H303" s="353" t="s">
        <v>15521</v>
      </c>
      <c r="I303" s="353"/>
      <c r="J303" s="353"/>
      <c r="K303" s="348" t="s">
        <v>2035</v>
      </c>
      <c r="L303" s="353"/>
      <c r="M303" s="352">
        <f t="shared" si="8"/>
        <v>30</v>
      </c>
      <c r="N303" s="352">
        <f t="shared" si="9"/>
        <v>21</v>
      </c>
      <c r="O303" s="353"/>
      <c r="P303" s="1417">
        <v>71</v>
      </c>
      <c r="Q303" s="353"/>
      <c r="R303" s="350"/>
      <c r="S303" s="359"/>
      <c r="T303" s="355"/>
      <c r="U303" s="355"/>
      <c r="V303" s="355"/>
      <c r="W303" s="355"/>
      <c r="X303" s="349"/>
      <c r="Y303" s="355"/>
      <c r="Z303" s="355"/>
      <c r="AA303" s="355"/>
      <c r="AB303" s="355"/>
      <c r="AC303" s="355"/>
      <c r="AD303" s="355"/>
      <c r="AE303" s="355"/>
      <c r="AF303" s="355"/>
      <c r="AG303" s="359"/>
    </row>
    <row r="304" spans="1:33" ht="12.6" customHeight="1">
      <c r="A304" s="376">
        <v>43605</v>
      </c>
      <c r="B304" s="717">
        <v>43587</v>
      </c>
      <c r="C304" s="932">
        <v>43618</v>
      </c>
      <c r="D304" s="364">
        <v>43618</v>
      </c>
      <c r="E304" s="355" t="s">
        <v>3334</v>
      </c>
      <c r="F304" s="353" t="s">
        <v>18727</v>
      </c>
      <c r="G304" s="1388" t="s">
        <v>18728</v>
      </c>
      <c r="H304" s="353" t="s">
        <v>15305</v>
      </c>
      <c r="I304" s="353"/>
      <c r="J304" s="353"/>
      <c r="K304" s="348" t="s">
        <v>3001</v>
      </c>
      <c r="L304" s="353"/>
      <c r="M304" s="352">
        <f t="shared" si="8"/>
        <v>18</v>
      </c>
      <c r="N304" s="352">
        <f t="shared" si="9"/>
        <v>11</v>
      </c>
      <c r="O304" s="353"/>
      <c r="P304" s="353">
        <v>1</v>
      </c>
      <c r="Q304" s="362" t="s">
        <v>2398</v>
      </c>
      <c r="R304" s="357">
        <f>AVERAGE($M$304:$M$373)</f>
        <v>12.371428571428572</v>
      </c>
      <c r="S304" s="363">
        <f>COUNT($B$304:$B$373)</f>
        <v>70</v>
      </c>
      <c r="T304" s="350">
        <f>COUNTIF($E$304:$E$373,$T$1)</f>
        <v>43</v>
      </c>
      <c r="U304" s="350">
        <f>COUNTIF($E$304:$E$373,$U$1)</f>
        <v>27</v>
      </c>
      <c r="V304" s="350">
        <f>S304-T304-U304</f>
        <v>0</v>
      </c>
      <c r="W304" s="355"/>
      <c r="X304" s="1385">
        <f>COUNTIF($K$304:$K$373, X$1)</f>
        <v>15</v>
      </c>
      <c r="Y304" s="1385">
        <f>COUNTIF($K$304:$K$373, Y$1)</f>
        <v>13</v>
      </c>
      <c r="Z304" s="1385">
        <f>COUNTIF($K$304:$K$373, Z$1)</f>
        <v>6</v>
      </c>
      <c r="AA304" s="1385">
        <f>COUNTIF($K$304:$K$373, AA$1)</f>
        <v>10</v>
      </c>
      <c r="AB304" s="1385"/>
      <c r="AC304" s="1385">
        <f>COUNTIF($K$304:$K$373, AC$1)</f>
        <v>3</v>
      </c>
      <c r="AD304" s="1385">
        <f>COUNTIF($K$304:$K$373, AD$1)</f>
        <v>1</v>
      </c>
      <c r="AE304" s="1385">
        <f>COUNTIF($K$304:$K$373, AE$1)</f>
        <v>8</v>
      </c>
      <c r="AF304" s="1385">
        <f>COUNTIF($K$304:$K$373, AF$1)</f>
        <v>14</v>
      </c>
      <c r="AG304" s="363">
        <f>SUM(X304:AF304)</f>
        <v>70</v>
      </c>
    </row>
    <row r="305" spans="1:22" ht="12.6" customHeight="1" outlineLevel="1">
      <c r="A305" s="1389">
        <v>43599</v>
      </c>
      <c r="B305" s="717">
        <v>43587</v>
      </c>
      <c r="C305" s="932">
        <v>43618</v>
      </c>
      <c r="D305" s="364">
        <v>43618</v>
      </c>
      <c r="E305" s="355" t="s">
        <v>3334</v>
      </c>
      <c r="F305" s="353" t="s">
        <v>18729</v>
      </c>
      <c r="G305" s="1388" t="s">
        <v>18730</v>
      </c>
      <c r="H305" s="353" t="s">
        <v>15496</v>
      </c>
      <c r="I305" s="353" t="s">
        <v>15497</v>
      </c>
      <c r="J305" s="1386"/>
      <c r="K305" s="348" t="s">
        <v>3001</v>
      </c>
      <c r="L305" s="353"/>
      <c r="M305" s="352">
        <f t="shared" si="8"/>
        <v>12</v>
      </c>
      <c r="N305" s="352">
        <f t="shared" si="9"/>
        <v>7</v>
      </c>
      <c r="O305" s="353"/>
      <c r="P305" s="353">
        <v>2</v>
      </c>
      <c r="Q305" s="353"/>
      <c r="R305" s="350"/>
      <c r="S305" s="359"/>
      <c r="T305" s="355"/>
      <c r="U305" s="355"/>
      <c r="V305" s="355"/>
    </row>
    <row r="306" spans="1:22" ht="12.6" customHeight="1" outlineLevel="1">
      <c r="A306" s="713">
        <v>43606</v>
      </c>
      <c r="B306" s="1428">
        <v>43587</v>
      </c>
      <c r="C306" s="932">
        <v>43618</v>
      </c>
      <c r="D306" s="364">
        <v>43618</v>
      </c>
      <c r="E306" s="355" t="s">
        <v>3335</v>
      </c>
      <c r="F306" s="353" t="s">
        <v>12587</v>
      </c>
      <c r="G306" s="1384"/>
      <c r="H306" s="353" t="s">
        <v>15439</v>
      </c>
      <c r="I306" s="353" t="s">
        <v>12637</v>
      </c>
      <c r="J306" s="353"/>
      <c r="K306" s="348" t="s">
        <v>2042</v>
      </c>
      <c r="L306" s="353"/>
      <c r="M306" s="352">
        <f t="shared" si="8"/>
        <v>19</v>
      </c>
      <c r="N306" s="352">
        <f t="shared" si="9"/>
        <v>12</v>
      </c>
      <c r="O306" s="353"/>
      <c r="P306" s="353">
        <v>3</v>
      </c>
      <c r="Q306" s="353"/>
      <c r="R306" s="350"/>
      <c r="S306" s="359"/>
      <c r="T306" s="355"/>
      <c r="U306" s="355"/>
      <c r="V306" s="355"/>
    </row>
    <row r="307" spans="1:22" ht="12.6" customHeight="1" outlineLevel="1">
      <c r="A307" s="713">
        <v>43600</v>
      </c>
      <c r="B307" s="1428">
        <v>43587</v>
      </c>
      <c r="C307" s="932">
        <v>43618</v>
      </c>
      <c r="D307" s="355" t="s">
        <v>15578</v>
      </c>
      <c r="E307" s="355" t="s">
        <v>3334</v>
      </c>
      <c r="F307" s="353" t="s">
        <v>15576</v>
      </c>
      <c r="G307" s="1384"/>
      <c r="H307" s="353" t="s">
        <v>15579</v>
      </c>
      <c r="I307" s="353"/>
      <c r="J307" s="353"/>
      <c r="K307" s="348" t="s">
        <v>2042</v>
      </c>
      <c r="L307" s="353"/>
      <c r="M307" s="352">
        <f t="shared" si="8"/>
        <v>13</v>
      </c>
      <c r="N307" s="352">
        <f t="shared" si="9"/>
        <v>8</v>
      </c>
      <c r="O307" s="353"/>
      <c r="P307" s="353">
        <v>4</v>
      </c>
      <c r="Q307" s="353"/>
      <c r="R307" s="350"/>
      <c r="S307" s="359"/>
      <c r="T307" s="355"/>
      <c r="U307" s="355"/>
      <c r="V307" s="355"/>
    </row>
    <row r="308" spans="1:22" ht="12.6" customHeight="1" outlineLevel="1">
      <c r="A308" s="715">
        <v>43600</v>
      </c>
      <c r="B308" s="717">
        <v>43588</v>
      </c>
      <c r="C308" s="932">
        <v>43602</v>
      </c>
      <c r="D308" s="364">
        <v>43605</v>
      </c>
      <c r="E308" s="355" t="s">
        <v>3335</v>
      </c>
      <c r="F308" s="353" t="s">
        <v>2698</v>
      </c>
      <c r="G308" s="1384"/>
      <c r="H308" s="353" t="s">
        <v>14932</v>
      </c>
      <c r="I308" s="353" t="s">
        <v>14933</v>
      </c>
      <c r="J308" s="353"/>
      <c r="K308" s="348" t="s">
        <v>2969</v>
      </c>
      <c r="L308" s="353"/>
      <c r="M308" s="352">
        <f t="shared" si="8"/>
        <v>12</v>
      </c>
      <c r="N308" s="352">
        <f t="shared" si="9"/>
        <v>7</v>
      </c>
      <c r="O308" s="353"/>
      <c r="P308" s="353">
        <v>5</v>
      </c>
      <c r="Q308" s="353"/>
      <c r="R308" s="350"/>
      <c r="S308" s="359"/>
      <c r="T308" s="355"/>
      <c r="U308" s="355"/>
      <c r="V308" s="355"/>
    </row>
    <row r="309" spans="1:22" ht="12.6" customHeight="1" outlineLevel="1">
      <c r="A309" s="376">
        <v>43608</v>
      </c>
      <c r="B309" s="717">
        <v>43588</v>
      </c>
      <c r="C309" s="932">
        <v>43600</v>
      </c>
      <c r="D309" s="932">
        <v>43619</v>
      </c>
      <c r="E309" s="349" t="s">
        <v>3334</v>
      </c>
      <c r="F309" s="691"/>
      <c r="G309" s="1390" t="s">
        <v>12329</v>
      </c>
      <c r="H309" s="424" t="s">
        <v>15862</v>
      </c>
      <c r="I309" s="424"/>
      <c r="J309" s="424"/>
      <c r="K309" s="589" t="s">
        <v>2034</v>
      </c>
      <c r="L309" s="424"/>
      <c r="M309" s="352">
        <f t="shared" si="8"/>
        <v>20</v>
      </c>
      <c r="N309" s="352">
        <f t="shared" si="9"/>
        <v>13</v>
      </c>
      <c r="O309" s="353"/>
      <c r="P309" s="353">
        <v>6</v>
      </c>
      <c r="Q309" s="353"/>
      <c r="R309" s="350"/>
      <c r="S309" s="359"/>
      <c r="T309" s="355"/>
      <c r="U309" s="355"/>
      <c r="V309" s="355"/>
    </row>
    <row r="310" spans="1:22" ht="12.6" customHeight="1" outlineLevel="1">
      <c r="A310" s="715">
        <v>43602</v>
      </c>
      <c r="B310" s="717">
        <v>43592</v>
      </c>
      <c r="C310" s="932">
        <v>43600</v>
      </c>
      <c r="D310" s="364">
        <v>43600</v>
      </c>
      <c r="E310" s="349" t="s">
        <v>3335</v>
      </c>
      <c r="F310" s="424" t="s">
        <v>18731</v>
      </c>
      <c r="G310" s="1390"/>
      <c r="H310" s="424" t="s">
        <v>15563</v>
      </c>
      <c r="I310" s="424" t="s">
        <v>3660</v>
      </c>
      <c r="J310" s="424"/>
      <c r="K310" s="589" t="s">
        <v>2034</v>
      </c>
      <c r="L310" s="353"/>
      <c r="M310" s="352">
        <f t="shared" si="8"/>
        <v>10</v>
      </c>
      <c r="N310" s="352">
        <f t="shared" si="9"/>
        <v>7</v>
      </c>
      <c r="O310" s="353"/>
      <c r="P310" s="353">
        <v>7</v>
      </c>
      <c r="Q310" s="353"/>
      <c r="R310" s="350"/>
      <c r="S310" s="359"/>
      <c r="T310" s="355"/>
      <c r="U310" s="355"/>
      <c r="V310" s="355"/>
    </row>
    <row r="311" spans="1:22" ht="12.6" customHeight="1" outlineLevel="1">
      <c r="A311" s="712">
        <v>43593</v>
      </c>
      <c r="B311" s="1428">
        <v>43592</v>
      </c>
      <c r="C311" s="1407">
        <v>43600</v>
      </c>
      <c r="D311" s="364">
        <v>43624</v>
      </c>
      <c r="E311" s="355" t="s">
        <v>3334</v>
      </c>
      <c r="F311" s="353" t="s">
        <v>12978</v>
      </c>
      <c r="G311" s="1388" t="s">
        <v>18732</v>
      </c>
      <c r="H311" s="353" t="s">
        <v>15660</v>
      </c>
      <c r="I311" s="353"/>
      <c r="J311" s="353"/>
      <c r="K311" s="348" t="s">
        <v>2042</v>
      </c>
      <c r="L311" s="353"/>
      <c r="M311" s="352">
        <f t="shared" si="8"/>
        <v>1</v>
      </c>
      <c r="N311" s="352">
        <f t="shared" si="9"/>
        <v>0</v>
      </c>
      <c r="O311" s="353"/>
      <c r="P311" s="353">
        <v>8</v>
      </c>
      <c r="Q311" s="1386"/>
      <c r="R311" s="1386"/>
      <c r="S311" s="1387"/>
      <c r="T311" s="1386"/>
      <c r="U311" s="1386"/>
      <c r="V311" s="1386"/>
    </row>
    <row r="312" spans="1:22" ht="12.6" customHeight="1" outlineLevel="1">
      <c r="A312" s="376">
        <v>43599</v>
      </c>
      <c r="B312" s="717">
        <v>43592</v>
      </c>
      <c r="C312" s="932">
        <v>43595</v>
      </c>
      <c r="D312" s="364">
        <v>43595</v>
      </c>
      <c r="E312" s="355" t="s">
        <v>3335</v>
      </c>
      <c r="F312" s="353" t="s">
        <v>4260</v>
      </c>
      <c r="G312" s="1384"/>
      <c r="H312" s="353" t="s">
        <v>15469</v>
      </c>
      <c r="I312" s="353"/>
      <c r="J312" s="353"/>
      <c r="K312" s="348" t="s">
        <v>3001</v>
      </c>
      <c r="L312" s="353" t="s">
        <v>12427</v>
      </c>
      <c r="M312" s="352">
        <f t="shared" si="8"/>
        <v>7</v>
      </c>
      <c r="N312" s="352">
        <f t="shared" si="9"/>
        <v>4</v>
      </c>
      <c r="O312" s="353"/>
      <c r="P312" s="353">
        <v>9</v>
      </c>
      <c r="Q312" s="353"/>
      <c r="R312" s="350"/>
      <c r="S312" s="359"/>
      <c r="T312" s="355"/>
      <c r="U312" s="355"/>
      <c r="V312" s="355"/>
    </row>
    <row r="313" spans="1:22" ht="12.6" customHeight="1" outlineLevel="1">
      <c r="A313" s="715">
        <v>43609</v>
      </c>
      <c r="B313" s="717">
        <v>43593</v>
      </c>
      <c r="C313" s="932">
        <v>43607</v>
      </c>
      <c r="D313" s="364">
        <v>43607</v>
      </c>
      <c r="E313" s="355" t="s">
        <v>3334</v>
      </c>
      <c r="F313" s="353" t="s">
        <v>7747</v>
      </c>
      <c r="G313" s="1388" t="s">
        <v>18733</v>
      </c>
      <c r="H313" s="353" t="s">
        <v>15355</v>
      </c>
      <c r="I313" s="353" t="s">
        <v>15356</v>
      </c>
      <c r="J313" s="353"/>
      <c r="K313" s="348" t="s">
        <v>2035</v>
      </c>
      <c r="L313" s="353"/>
      <c r="M313" s="352">
        <f t="shared" si="8"/>
        <v>16</v>
      </c>
      <c r="N313" s="352">
        <f t="shared" si="9"/>
        <v>11</v>
      </c>
      <c r="O313" s="353"/>
      <c r="P313" s="353">
        <v>10</v>
      </c>
      <c r="Q313" s="353"/>
      <c r="R313" s="350"/>
      <c r="S313" s="359"/>
      <c r="T313" s="355"/>
      <c r="U313" s="355"/>
      <c r="V313" s="355"/>
    </row>
    <row r="314" spans="1:22" ht="12.6" customHeight="1" outlineLevel="1">
      <c r="A314" s="376">
        <v>43598</v>
      </c>
      <c r="B314" s="717">
        <v>43593</v>
      </c>
      <c r="C314" s="932">
        <v>43595</v>
      </c>
      <c r="D314" s="364">
        <v>43595</v>
      </c>
      <c r="E314" s="355" t="s">
        <v>3334</v>
      </c>
      <c r="F314" s="353" t="s">
        <v>18734</v>
      </c>
      <c r="G314" s="1388" t="s">
        <v>18735</v>
      </c>
      <c r="H314" s="353" t="s">
        <v>15760</v>
      </c>
      <c r="I314" s="353" t="s">
        <v>12664</v>
      </c>
      <c r="J314" s="353"/>
      <c r="K314" s="348" t="s">
        <v>2033</v>
      </c>
      <c r="L314" s="353" t="s">
        <v>2888</v>
      </c>
      <c r="M314" s="352">
        <f t="shared" si="8"/>
        <v>5</v>
      </c>
      <c r="N314" s="352">
        <f t="shared" si="9"/>
        <v>2</v>
      </c>
      <c r="O314" s="353"/>
      <c r="P314" s="353">
        <v>11</v>
      </c>
      <c r="Q314" s="353"/>
      <c r="R314" s="355"/>
      <c r="S314" s="359"/>
      <c r="T314" s="355"/>
      <c r="U314" s="355"/>
      <c r="V314" s="355"/>
    </row>
    <row r="315" spans="1:22" ht="12.6" customHeight="1" outlineLevel="1">
      <c r="A315" s="376">
        <v>43630</v>
      </c>
      <c r="B315" s="717">
        <v>43594</v>
      </c>
      <c r="C315" s="932">
        <v>43625</v>
      </c>
      <c r="D315" s="364">
        <v>43612</v>
      </c>
      <c r="E315" s="355" t="s">
        <v>3334</v>
      </c>
      <c r="F315" s="353" t="s">
        <v>18736</v>
      </c>
      <c r="G315" s="1388" t="s">
        <v>12730</v>
      </c>
      <c r="H315" s="353" t="s">
        <v>15712</v>
      </c>
      <c r="I315" s="353" t="s">
        <v>15713</v>
      </c>
      <c r="J315" s="353"/>
      <c r="K315" s="348" t="s">
        <v>2033</v>
      </c>
      <c r="L315" s="353" t="s">
        <v>2888</v>
      </c>
      <c r="M315" s="352">
        <f t="shared" si="8"/>
        <v>36</v>
      </c>
      <c r="N315" s="352">
        <f t="shared" si="9"/>
        <v>25</v>
      </c>
      <c r="O315" s="353"/>
      <c r="P315" s="353">
        <v>12</v>
      </c>
      <c r="Q315" s="353"/>
      <c r="R315" s="353"/>
      <c r="S315" s="375"/>
      <c r="T315" s="353"/>
      <c r="U315" s="353"/>
      <c r="V315" s="353"/>
    </row>
    <row r="316" spans="1:22" ht="20.25" customHeight="1" outlineLevel="1">
      <c r="A316" s="715">
        <v>43606</v>
      </c>
      <c r="B316" s="717">
        <v>43594</v>
      </c>
      <c r="C316" s="932">
        <v>43600</v>
      </c>
      <c r="D316" s="364">
        <v>43600</v>
      </c>
      <c r="E316" s="355" t="s">
        <v>3334</v>
      </c>
      <c r="F316" s="353" t="s">
        <v>18737</v>
      </c>
      <c r="G316" s="1388" t="s">
        <v>12344</v>
      </c>
      <c r="H316" s="353" t="s">
        <v>15350</v>
      </c>
      <c r="I316" s="353" t="s">
        <v>12637</v>
      </c>
      <c r="J316" s="353"/>
      <c r="K316" s="348" t="s">
        <v>2035</v>
      </c>
      <c r="L316" s="353"/>
      <c r="M316" s="352">
        <f t="shared" si="8"/>
        <v>12</v>
      </c>
      <c r="N316" s="352">
        <f t="shared" si="9"/>
        <v>7</v>
      </c>
      <c r="O316" s="353"/>
      <c r="P316" s="353">
        <v>13</v>
      </c>
      <c r="Q316" s="353"/>
      <c r="R316" s="350"/>
      <c r="S316" s="359"/>
      <c r="T316" s="355"/>
      <c r="U316" s="355"/>
      <c r="V316" s="355"/>
    </row>
    <row r="317" spans="1:22" ht="12.6" customHeight="1" outlineLevel="1">
      <c r="A317" s="376">
        <v>43633</v>
      </c>
      <c r="B317" s="717">
        <v>43594</v>
      </c>
      <c r="C317" s="932">
        <v>43608</v>
      </c>
      <c r="D317" s="932">
        <v>43624</v>
      </c>
      <c r="E317" s="349" t="s">
        <v>3335</v>
      </c>
      <c r="F317" s="1392" t="s">
        <v>4945</v>
      </c>
      <c r="G317" s="1390"/>
      <c r="H317" s="424" t="s">
        <v>15156</v>
      </c>
      <c r="I317" s="424"/>
      <c r="J317" s="424"/>
      <c r="K317" s="589" t="s">
        <v>2034</v>
      </c>
      <c r="L317" s="424" t="s">
        <v>15157</v>
      </c>
      <c r="M317" s="352">
        <f t="shared" si="8"/>
        <v>39</v>
      </c>
      <c r="N317" s="352">
        <f t="shared" si="9"/>
        <v>26</v>
      </c>
      <c r="O317" s="353"/>
      <c r="P317" s="353">
        <v>14</v>
      </c>
      <c r="Q317" s="353"/>
      <c r="R317" s="350"/>
      <c r="S317" s="359"/>
      <c r="T317" s="355"/>
      <c r="U317" s="355"/>
      <c r="V317" s="355"/>
    </row>
    <row r="318" spans="1:22" ht="12.6" customHeight="1" outlineLevel="1">
      <c r="A318" s="376">
        <v>43612</v>
      </c>
      <c r="B318" s="717">
        <v>43594</v>
      </c>
      <c r="C318" s="932">
        <v>43625</v>
      </c>
      <c r="D318" s="364">
        <v>43600</v>
      </c>
      <c r="E318" s="355" t="s">
        <v>3335</v>
      </c>
      <c r="F318" s="1386" t="s">
        <v>3830</v>
      </c>
      <c r="G318" s="1398"/>
      <c r="H318" s="1386" t="s">
        <v>15635</v>
      </c>
      <c r="I318" s="353" t="s">
        <v>15636</v>
      </c>
      <c r="J318" s="353"/>
      <c r="K318" s="348" t="s">
        <v>2888</v>
      </c>
      <c r="L318" s="353"/>
      <c r="M318" s="352">
        <f t="shared" si="8"/>
        <v>18</v>
      </c>
      <c r="N318" s="352">
        <f t="shared" si="9"/>
        <v>11</v>
      </c>
      <c r="O318" s="353"/>
      <c r="P318" s="353">
        <v>15</v>
      </c>
      <c r="Q318" s="353"/>
      <c r="R318" s="353"/>
      <c r="S318" s="375"/>
      <c r="T318" s="353"/>
      <c r="U318" s="353"/>
      <c r="V318" s="353"/>
    </row>
    <row r="319" spans="1:22" ht="12.6" customHeight="1" outlineLevel="1">
      <c r="A319" s="376">
        <v>43595</v>
      </c>
      <c r="B319" s="717">
        <v>43595</v>
      </c>
      <c r="C319" s="349"/>
      <c r="D319" s="355"/>
      <c r="E319" s="355" t="s">
        <v>3334</v>
      </c>
      <c r="F319" s="353" t="s">
        <v>3354</v>
      </c>
      <c r="G319" s="1384"/>
      <c r="H319" s="353" t="s">
        <v>14891</v>
      </c>
      <c r="I319" s="353"/>
      <c r="J319" s="353"/>
      <c r="K319" s="348" t="s">
        <v>2033</v>
      </c>
      <c r="L319" s="353"/>
      <c r="M319" s="352">
        <f t="shared" si="8"/>
        <v>0</v>
      </c>
      <c r="N319" s="352">
        <f t="shared" si="9"/>
        <v>0</v>
      </c>
      <c r="O319" s="353"/>
      <c r="P319" s="353">
        <v>16</v>
      </c>
      <c r="Q319" s="353"/>
      <c r="R319" s="350"/>
      <c r="S319" s="359"/>
      <c r="T319" s="355"/>
      <c r="U319" s="355"/>
      <c r="V319" s="355"/>
    </row>
    <row r="320" spans="1:22" ht="12.6" customHeight="1" outlineLevel="1">
      <c r="A320" s="376">
        <v>43605</v>
      </c>
      <c r="B320" s="717">
        <v>43595</v>
      </c>
      <c r="C320" s="932">
        <v>43605</v>
      </c>
      <c r="D320" s="364">
        <v>43626</v>
      </c>
      <c r="E320" s="349" t="s">
        <v>3334</v>
      </c>
      <c r="F320" s="424" t="s">
        <v>3696</v>
      </c>
      <c r="G320" s="1390" t="s">
        <v>18738</v>
      </c>
      <c r="H320" s="589" t="s">
        <v>15241</v>
      </c>
      <c r="I320" s="424" t="s">
        <v>3660</v>
      </c>
      <c r="J320" s="424"/>
      <c r="K320" s="589" t="s">
        <v>2034</v>
      </c>
      <c r="L320" s="353"/>
      <c r="M320" s="352">
        <f t="shared" si="8"/>
        <v>10</v>
      </c>
      <c r="N320" s="352">
        <f t="shared" si="9"/>
        <v>5</v>
      </c>
      <c r="O320" s="353"/>
      <c r="P320" s="353">
        <v>17</v>
      </c>
      <c r="Q320" s="353"/>
      <c r="R320" s="350"/>
      <c r="S320" s="359"/>
      <c r="T320" s="355"/>
      <c r="U320" s="355"/>
      <c r="V320" s="355"/>
    </row>
    <row r="321" spans="1:22" ht="12.6" customHeight="1" outlineLevel="1">
      <c r="A321" s="715">
        <v>43601</v>
      </c>
      <c r="B321" s="717">
        <v>43596</v>
      </c>
      <c r="C321" s="932">
        <v>43602</v>
      </c>
      <c r="D321" s="364">
        <v>43602</v>
      </c>
      <c r="E321" s="355" t="s">
        <v>3334</v>
      </c>
      <c r="F321" s="691"/>
      <c r="G321" s="1384" t="s">
        <v>12329</v>
      </c>
      <c r="H321" s="353" t="s">
        <v>15863</v>
      </c>
      <c r="I321" s="353"/>
      <c r="J321" s="353"/>
      <c r="K321" s="348" t="s">
        <v>2035</v>
      </c>
      <c r="L321" s="353"/>
      <c r="M321" s="352">
        <f t="shared" si="8"/>
        <v>5</v>
      </c>
      <c r="N321" s="352">
        <f t="shared" si="9"/>
        <v>3</v>
      </c>
      <c r="O321" s="353"/>
      <c r="P321" s="353">
        <v>18</v>
      </c>
      <c r="Q321" s="353"/>
      <c r="R321" s="350"/>
      <c r="S321" s="359"/>
      <c r="T321" s="355"/>
      <c r="U321" s="355"/>
      <c r="V321" s="355"/>
    </row>
    <row r="322" spans="1:22" ht="12.6" customHeight="1" outlineLevel="1">
      <c r="A322" s="376">
        <v>43609</v>
      </c>
      <c r="B322" s="717">
        <v>43598</v>
      </c>
      <c r="C322" s="932">
        <v>43602</v>
      </c>
      <c r="D322" s="364">
        <v>43602</v>
      </c>
      <c r="E322" s="355" t="s">
        <v>3334</v>
      </c>
      <c r="F322" s="353" t="s">
        <v>18739</v>
      </c>
      <c r="G322" s="1388" t="s">
        <v>4660</v>
      </c>
      <c r="H322" s="353" t="s">
        <v>15085</v>
      </c>
      <c r="I322" s="353" t="s">
        <v>12664</v>
      </c>
      <c r="J322" s="353"/>
      <c r="K322" s="348" t="s">
        <v>2033</v>
      </c>
      <c r="L322" s="353" t="s">
        <v>2888</v>
      </c>
      <c r="M322" s="352">
        <f t="shared" ref="M322:M385" si="10">(A322-B322)</f>
        <v>11</v>
      </c>
      <c r="N322" s="352">
        <f t="shared" ref="N322:N385" si="11">NETWORKDAYS(B322,A322,A322:B322)</f>
        <v>8</v>
      </c>
      <c r="O322" s="353"/>
      <c r="P322" s="353">
        <v>19</v>
      </c>
      <c r="Q322" s="353"/>
      <c r="R322" s="353"/>
      <c r="S322" s="375"/>
      <c r="T322" s="353"/>
      <c r="U322" s="353"/>
      <c r="V322" s="353"/>
    </row>
    <row r="323" spans="1:22" ht="12.6" customHeight="1" outlineLevel="1">
      <c r="A323" s="376">
        <v>43608</v>
      </c>
      <c r="B323" s="717">
        <v>43598</v>
      </c>
      <c r="C323" s="950">
        <v>43568</v>
      </c>
      <c r="D323" s="376">
        <v>43568</v>
      </c>
      <c r="E323" s="355" t="s">
        <v>3335</v>
      </c>
      <c r="F323" s="353" t="s">
        <v>2711</v>
      </c>
      <c r="G323" s="1384"/>
      <c r="H323" s="353" t="s">
        <v>15514</v>
      </c>
      <c r="I323" s="353"/>
      <c r="J323" s="353"/>
      <c r="K323" s="348" t="s">
        <v>2039</v>
      </c>
      <c r="L323" s="353"/>
      <c r="M323" s="352">
        <f t="shared" si="10"/>
        <v>10</v>
      </c>
      <c r="N323" s="352">
        <f t="shared" si="11"/>
        <v>7</v>
      </c>
      <c r="O323" s="353"/>
      <c r="P323" s="353">
        <v>20</v>
      </c>
      <c r="Q323" s="353"/>
      <c r="R323" s="350"/>
      <c r="S323" s="359"/>
      <c r="T323" s="355"/>
      <c r="U323" s="355"/>
      <c r="V323" s="355"/>
    </row>
    <row r="324" spans="1:22" ht="12.6" customHeight="1" outlineLevel="1">
      <c r="A324" s="715">
        <v>43607</v>
      </c>
      <c r="B324" s="717">
        <v>43599</v>
      </c>
      <c r="C324" s="932">
        <v>43620</v>
      </c>
      <c r="D324" s="364">
        <v>43630</v>
      </c>
      <c r="E324" s="355" t="s">
        <v>3335</v>
      </c>
      <c r="F324" s="353" t="s">
        <v>14844</v>
      </c>
      <c r="G324" s="1384"/>
      <c r="H324" s="353" t="s">
        <v>14845</v>
      </c>
      <c r="I324" s="353"/>
      <c r="J324" s="353"/>
      <c r="K324" s="348" t="s">
        <v>2969</v>
      </c>
      <c r="L324" s="353"/>
      <c r="M324" s="352">
        <f t="shared" si="10"/>
        <v>8</v>
      </c>
      <c r="N324" s="352">
        <f t="shared" si="11"/>
        <v>5</v>
      </c>
      <c r="O324" s="353"/>
      <c r="P324" s="353">
        <v>21</v>
      </c>
      <c r="Q324" s="353"/>
      <c r="R324" s="350"/>
      <c r="S324" s="359"/>
      <c r="T324" s="355"/>
      <c r="U324" s="355"/>
      <c r="V324" s="355"/>
    </row>
    <row r="325" spans="1:22" ht="12.6" customHeight="1" outlineLevel="1">
      <c r="A325" s="376">
        <v>43605</v>
      </c>
      <c r="B325" s="717">
        <v>43599</v>
      </c>
      <c r="C325" s="932">
        <v>43605</v>
      </c>
      <c r="D325" s="364">
        <v>43605</v>
      </c>
      <c r="E325" s="355" t="s">
        <v>3334</v>
      </c>
      <c r="F325" s="353" t="s">
        <v>18740</v>
      </c>
      <c r="G325" s="1388" t="s">
        <v>18741</v>
      </c>
      <c r="H325" s="353" t="s">
        <v>14831</v>
      </c>
      <c r="I325" s="353" t="s">
        <v>14832</v>
      </c>
      <c r="J325" s="353"/>
      <c r="K325" s="348" t="s">
        <v>2033</v>
      </c>
      <c r="L325" s="353"/>
      <c r="M325" s="352">
        <f t="shared" si="10"/>
        <v>6</v>
      </c>
      <c r="N325" s="352">
        <f t="shared" si="11"/>
        <v>3</v>
      </c>
      <c r="O325" s="353"/>
      <c r="P325" s="353">
        <v>22</v>
      </c>
      <c r="Q325" s="353"/>
      <c r="R325" s="353"/>
      <c r="S325" s="375"/>
      <c r="T325" s="353"/>
      <c r="U325" s="353"/>
      <c r="V325" s="353"/>
    </row>
    <row r="326" spans="1:22" ht="12.6" customHeight="1" outlineLevel="1">
      <c r="A326" s="715">
        <v>43621</v>
      </c>
      <c r="B326" s="717">
        <v>43599</v>
      </c>
      <c r="C326" s="932">
        <v>43619</v>
      </c>
      <c r="D326" s="364">
        <v>43630</v>
      </c>
      <c r="E326" s="355" t="s">
        <v>3335</v>
      </c>
      <c r="F326" s="353" t="s">
        <v>2686</v>
      </c>
      <c r="G326" s="1384"/>
      <c r="H326" s="353" t="s">
        <v>15096</v>
      </c>
      <c r="I326" s="353"/>
      <c r="J326" s="353"/>
      <c r="K326" s="348" t="s">
        <v>2969</v>
      </c>
      <c r="L326" s="353"/>
      <c r="M326" s="352">
        <f t="shared" si="10"/>
        <v>22</v>
      </c>
      <c r="N326" s="352">
        <f t="shared" si="11"/>
        <v>15</v>
      </c>
      <c r="O326" s="353"/>
      <c r="P326" s="353">
        <v>23</v>
      </c>
      <c r="Q326" s="353"/>
      <c r="R326" s="350"/>
      <c r="S326" s="359"/>
      <c r="T326" s="355"/>
      <c r="U326" s="355"/>
      <c r="V326" s="355"/>
    </row>
    <row r="327" spans="1:22" ht="12.6" customHeight="1" outlineLevel="1">
      <c r="A327" s="376">
        <v>43605</v>
      </c>
      <c r="B327" s="717">
        <v>43599</v>
      </c>
      <c r="C327" s="932">
        <v>43614</v>
      </c>
      <c r="D327" s="364">
        <v>43630</v>
      </c>
      <c r="E327" s="349" t="s">
        <v>3335</v>
      </c>
      <c r="F327" s="424" t="s">
        <v>15726</v>
      </c>
      <c r="G327" s="1390"/>
      <c r="H327" s="589" t="s">
        <v>15727</v>
      </c>
      <c r="I327" s="424" t="s">
        <v>15728</v>
      </c>
      <c r="J327" s="424"/>
      <c r="K327" s="589" t="s">
        <v>2969</v>
      </c>
      <c r="L327" s="353"/>
      <c r="M327" s="352">
        <f t="shared" si="10"/>
        <v>6</v>
      </c>
      <c r="N327" s="352">
        <f t="shared" si="11"/>
        <v>3</v>
      </c>
      <c r="O327" s="353"/>
      <c r="P327" s="353">
        <v>24</v>
      </c>
      <c r="Q327" s="353"/>
      <c r="R327" s="350"/>
      <c r="S327" s="359"/>
      <c r="T327" s="355"/>
      <c r="U327" s="355"/>
      <c r="V327" s="355"/>
    </row>
    <row r="328" spans="1:22" ht="12.6" customHeight="1" outlineLevel="1">
      <c r="A328" s="376">
        <v>43615</v>
      </c>
      <c r="B328" s="717">
        <v>43600</v>
      </c>
      <c r="C328" s="932">
        <v>43614</v>
      </c>
      <c r="D328" s="932">
        <v>43614</v>
      </c>
      <c r="E328" s="349" t="s">
        <v>3334</v>
      </c>
      <c r="F328" s="733" t="s">
        <v>3470</v>
      </c>
      <c r="G328" s="1388" t="s">
        <v>4296</v>
      </c>
      <c r="H328" s="424" t="s">
        <v>14878</v>
      </c>
      <c r="I328" s="424" t="s">
        <v>14879</v>
      </c>
      <c r="J328" s="424"/>
      <c r="K328" s="589" t="s">
        <v>2034</v>
      </c>
      <c r="L328" s="424"/>
      <c r="M328" s="352">
        <f t="shared" si="10"/>
        <v>15</v>
      </c>
      <c r="N328" s="352">
        <f t="shared" si="11"/>
        <v>10</v>
      </c>
      <c r="O328" s="353"/>
      <c r="P328" s="353">
        <v>25</v>
      </c>
      <c r="Q328" s="353"/>
      <c r="R328" s="350"/>
      <c r="S328" s="359"/>
      <c r="T328" s="355"/>
      <c r="U328" s="355"/>
      <c r="V328" s="355"/>
    </row>
    <row r="329" spans="1:22" ht="12.6" customHeight="1" outlineLevel="1">
      <c r="A329" s="376">
        <v>43616</v>
      </c>
      <c r="B329" s="717">
        <v>43600</v>
      </c>
      <c r="C329" s="932">
        <v>43605</v>
      </c>
      <c r="D329" s="364">
        <v>43630</v>
      </c>
      <c r="E329" s="355" t="s">
        <v>3334</v>
      </c>
      <c r="F329" s="353" t="s">
        <v>7510</v>
      </c>
      <c r="G329" s="1388" t="s">
        <v>18742</v>
      </c>
      <c r="H329" s="353" t="s">
        <v>15235</v>
      </c>
      <c r="I329" s="353" t="s">
        <v>3660</v>
      </c>
      <c r="J329" s="353"/>
      <c r="K329" s="348" t="s">
        <v>2034</v>
      </c>
      <c r="L329" s="353"/>
      <c r="M329" s="352">
        <f t="shared" si="10"/>
        <v>16</v>
      </c>
      <c r="N329" s="352">
        <f t="shared" si="11"/>
        <v>11</v>
      </c>
      <c r="O329" s="353"/>
      <c r="P329" s="353">
        <v>26</v>
      </c>
      <c r="Q329" s="353"/>
      <c r="R329" s="350"/>
      <c r="S329" s="359"/>
      <c r="T329" s="355"/>
      <c r="U329" s="355"/>
      <c r="V329" s="355"/>
    </row>
    <row r="330" spans="1:22" ht="12.6" customHeight="1" outlineLevel="1">
      <c r="A330" s="376">
        <v>43616</v>
      </c>
      <c r="B330" s="717">
        <v>43600</v>
      </c>
      <c r="C330" s="932">
        <v>43614</v>
      </c>
      <c r="D330" s="364">
        <v>43614</v>
      </c>
      <c r="E330" s="355" t="s">
        <v>3335</v>
      </c>
      <c r="F330" s="353" t="s">
        <v>15175</v>
      </c>
      <c r="G330" s="1384"/>
      <c r="H330" s="353" t="s">
        <v>15176</v>
      </c>
      <c r="I330" s="353"/>
      <c r="J330" s="353"/>
      <c r="K330" s="348" t="s">
        <v>2033</v>
      </c>
      <c r="L330" s="353" t="s">
        <v>2888</v>
      </c>
      <c r="M330" s="352">
        <f t="shared" si="10"/>
        <v>16</v>
      </c>
      <c r="N330" s="352">
        <f t="shared" si="11"/>
        <v>11</v>
      </c>
      <c r="O330" s="353"/>
      <c r="P330" s="353">
        <v>27</v>
      </c>
      <c r="Q330" s="353"/>
      <c r="R330" s="353"/>
      <c r="S330" s="375"/>
      <c r="T330" s="353"/>
      <c r="U330" s="353"/>
      <c r="V330" s="353"/>
    </row>
    <row r="331" spans="1:22" ht="12.6" customHeight="1" outlineLevel="1">
      <c r="A331" s="376">
        <v>43606</v>
      </c>
      <c r="B331" s="717">
        <v>43602</v>
      </c>
      <c r="C331" s="932">
        <v>43607</v>
      </c>
      <c r="D331" s="364">
        <v>43633</v>
      </c>
      <c r="E331" s="355" t="s">
        <v>3334</v>
      </c>
      <c r="F331" s="353" t="s">
        <v>18743</v>
      </c>
      <c r="G331" s="1388" t="s">
        <v>18744</v>
      </c>
      <c r="H331" s="353" t="s">
        <v>15246</v>
      </c>
      <c r="I331" s="353"/>
      <c r="J331" s="353"/>
      <c r="K331" s="348" t="s">
        <v>2034</v>
      </c>
      <c r="L331" s="353"/>
      <c r="M331" s="352">
        <f t="shared" si="10"/>
        <v>4</v>
      </c>
      <c r="N331" s="352">
        <f t="shared" si="11"/>
        <v>1</v>
      </c>
      <c r="O331" s="353"/>
      <c r="P331" s="353">
        <v>28</v>
      </c>
      <c r="Q331" s="353"/>
      <c r="R331" s="350"/>
      <c r="S331" s="359"/>
      <c r="T331" s="355"/>
      <c r="U331" s="355"/>
      <c r="V331" s="355"/>
    </row>
    <row r="332" spans="1:22" ht="13.2" customHeight="1" outlineLevel="1">
      <c r="A332" s="376">
        <v>43613</v>
      </c>
      <c r="B332" s="717">
        <v>43602</v>
      </c>
      <c r="C332" s="932">
        <v>43613</v>
      </c>
      <c r="D332" s="364">
        <v>43633</v>
      </c>
      <c r="E332" s="355" t="s">
        <v>3335</v>
      </c>
      <c r="F332" s="1419" t="s">
        <v>18692</v>
      </c>
      <c r="G332" s="1420"/>
      <c r="H332" s="353" t="s">
        <v>15219</v>
      </c>
      <c r="I332" s="353" t="s">
        <v>15220</v>
      </c>
      <c r="J332" s="353"/>
      <c r="K332" s="348" t="s">
        <v>3001</v>
      </c>
      <c r="L332" s="353"/>
      <c r="M332" s="352">
        <f t="shared" si="10"/>
        <v>11</v>
      </c>
      <c r="N332" s="352">
        <f t="shared" si="11"/>
        <v>6</v>
      </c>
      <c r="O332" s="353"/>
      <c r="P332" s="353">
        <v>29</v>
      </c>
      <c r="Q332" s="353"/>
      <c r="R332" s="350"/>
      <c r="S332" s="359"/>
      <c r="T332" s="355"/>
      <c r="U332" s="355"/>
      <c r="V332" s="355"/>
    </row>
    <row r="333" spans="1:22" ht="12.6" customHeight="1" outlineLevel="1">
      <c r="A333" s="715">
        <v>43623</v>
      </c>
      <c r="B333" s="717">
        <v>43602</v>
      </c>
      <c r="C333" s="932">
        <v>43624</v>
      </c>
      <c r="D333" s="364">
        <v>43633</v>
      </c>
      <c r="E333" s="355" t="s">
        <v>3334</v>
      </c>
      <c r="F333" s="353" t="s">
        <v>18745</v>
      </c>
      <c r="G333" s="1388" t="s">
        <v>18746</v>
      </c>
      <c r="H333" s="353" t="s">
        <v>15237</v>
      </c>
      <c r="I333" s="353"/>
      <c r="J333" s="353"/>
      <c r="K333" s="348" t="s">
        <v>2035</v>
      </c>
      <c r="L333" s="353"/>
      <c r="M333" s="352">
        <f t="shared" si="10"/>
        <v>21</v>
      </c>
      <c r="N333" s="352">
        <f t="shared" si="11"/>
        <v>14</v>
      </c>
      <c r="O333" s="353"/>
      <c r="P333" s="353">
        <v>30</v>
      </c>
      <c r="Q333" s="353"/>
      <c r="R333" s="350"/>
      <c r="S333" s="359"/>
      <c r="T333" s="355"/>
      <c r="U333" s="355"/>
      <c r="V333" s="355"/>
    </row>
    <row r="334" spans="1:22" ht="12.6" customHeight="1" outlineLevel="1">
      <c r="A334" s="376">
        <v>43608</v>
      </c>
      <c r="B334" s="717">
        <v>43602</v>
      </c>
      <c r="C334" s="932">
        <v>43609</v>
      </c>
      <c r="D334" s="364">
        <v>43633</v>
      </c>
      <c r="E334" s="355" t="s">
        <v>3334</v>
      </c>
      <c r="F334" s="353" t="s">
        <v>3766</v>
      </c>
      <c r="G334" s="1384"/>
      <c r="H334" s="353" t="s">
        <v>15301</v>
      </c>
      <c r="I334" s="353"/>
      <c r="J334" s="353"/>
      <c r="K334" s="348" t="s">
        <v>3001</v>
      </c>
      <c r="L334" s="353"/>
      <c r="M334" s="352">
        <f t="shared" si="10"/>
        <v>6</v>
      </c>
      <c r="N334" s="352">
        <f t="shared" si="11"/>
        <v>3</v>
      </c>
      <c r="O334" s="353"/>
      <c r="P334" s="353">
        <v>31</v>
      </c>
      <c r="Q334" s="353"/>
      <c r="R334" s="350"/>
      <c r="S334" s="359"/>
      <c r="T334" s="355"/>
      <c r="U334" s="355"/>
      <c r="V334" s="355"/>
    </row>
    <row r="335" spans="1:22" ht="12.6" customHeight="1" outlineLevel="1">
      <c r="A335" s="376">
        <v>43613</v>
      </c>
      <c r="B335" s="717">
        <v>43602</v>
      </c>
      <c r="C335" s="932">
        <v>43633</v>
      </c>
      <c r="D335" s="364">
        <v>43633</v>
      </c>
      <c r="E335" s="355" t="s">
        <v>3335</v>
      </c>
      <c r="F335" s="353" t="s">
        <v>5331</v>
      </c>
      <c r="G335" s="1384"/>
      <c r="H335" s="353" t="s">
        <v>15322</v>
      </c>
      <c r="I335" s="353"/>
      <c r="J335" s="353"/>
      <c r="K335" s="8" t="s">
        <v>2034</v>
      </c>
      <c r="L335" s="353"/>
      <c r="M335" s="352">
        <f t="shared" si="10"/>
        <v>11</v>
      </c>
      <c r="N335" s="352">
        <f t="shared" si="11"/>
        <v>6</v>
      </c>
      <c r="O335" s="353"/>
      <c r="P335" s="353">
        <v>32</v>
      </c>
      <c r="Q335" s="353"/>
      <c r="R335" s="350"/>
      <c r="S335" s="359"/>
      <c r="T335" s="355"/>
      <c r="U335" s="355"/>
      <c r="V335" s="355"/>
    </row>
    <row r="336" spans="1:22" ht="12.6" customHeight="1" outlineLevel="1">
      <c r="A336" s="715">
        <v>43616</v>
      </c>
      <c r="B336" s="717">
        <v>43602</v>
      </c>
      <c r="C336" s="932">
        <v>43612</v>
      </c>
      <c r="D336" s="364">
        <v>43612</v>
      </c>
      <c r="E336" s="355" t="s">
        <v>3334</v>
      </c>
      <c r="F336" s="353" t="s">
        <v>18747</v>
      </c>
      <c r="G336" s="1388" t="s">
        <v>18748</v>
      </c>
      <c r="H336" s="353" t="s">
        <v>14865</v>
      </c>
      <c r="I336" s="353"/>
      <c r="J336" s="353"/>
      <c r="K336" s="348" t="s">
        <v>2035</v>
      </c>
      <c r="L336" s="353" t="s">
        <v>2046</v>
      </c>
      <c r="M336" s="352">
        <f t="shared" si="10"/>
        <v>14</v>
      </c>
      <c r="N336" s="352">
        <f t="shared" si="11"/>
        <v>9</v>
      </c>
      <c r="O336" s="353"/>
      <c r="P336" s="353">
        <v>33</v>
      </c>
      <c r="Q336" s="353"/>
      <c r="R336" s="350"/>
      <c r="S336" s="359"/>
      <c r="T336" s="355"/>
      <c r="U336" s="355"/>
      <c r="V336" s="355"/>
    </row>
    <row r="337" spans="1:22" ht="12.6" customHeight="1" outlineLevel="1">
      <c r="A337" s="376">
        <v>43616</v>
      </c>
      <c r="B337" s="717">
        <v>43602</v>
      </c>
      <c r="C337" s="932">
        <v>43633</v>
      </c>
      <c r="D337" s="7">
        <v>43633</v>
      </c>
      <c r="E337" s="355" t="s">
        <v>3335</v>
      </c>
      <c r="F337" s="353" t="s">
        <v>18749</v>
      </c>
      <c r="G337" s="1384"/>
      <c r="H337" s="353" t="s">
        <v>15565</v>
      </c>
      <c r="I337" s="353" t="s">
        <v>15566</v>
      </c>
      <c r="J337" s="353"/>
      <c r="K337" s="8" t="s">
        <v>3001</v>
      </c>
      <c r="L337" s="353"/>
      <c r="M337" s="352">
        <f t="shared" si="10"/>
        <v>14</v>
      </c>
      <c r="N337" s="352">
        <f t="shared" si="11"/>
        <v>9</v>
      </c>
      <c r="O337" s="353"/>
      <c r="P337" s="353">
        <v>34</v>
      </c>
      <c r="Q337" s="353"/>
      <c r="R337" s="350"/>
      <c r="S337" s="359"/>
      <c r="T337" s="355"/>
      <c r="U337" s="355"/>
      <c r="V337" s="355"/>
    </row>
    <row r="338" spans="1:22" ht="12.6" customHeight="1" outlineLevel="1">
      <c r="A338" s="376">
        <v>43613</v>
      </c>
      <c r="B338" s="717">
        <v>43605</v>
      </c>
      <c r="C338" s="932">
        <v>43612</v>
      </c>
      <c r="D338" s="364">
        <v>43636</v>
      </c>
      <c r="E338" s="355" t="s">
        <v>3334</v>
      </c>
      <c r="F338" s="353" t="s">
        <v>7747</v>
      </c>
      <c r="G338" s="1388" t="s">
        <v>18750</v>
      </c>
      <c r="H338" s="353" t="s">
        <v>15358</v>
      </c>
      <c r="I338" s="353"/>
      <c r="J338" s="353"/>
      <c r="K338" s="348" t="s">
        <v>3001</v>
      </c>
      <c r="L338" s="353"/>
      <c r="M338" s="352">
        <f t="shared" si="10"/>
        <v>8</v>
      </c>
      <c r="N338" s="352">
        <f t="shared" si="11"/>
        <v>5</v>
      </c>
      <c r="O338" s="353"/>
      <c r="P338" s="353">
        <v>35</v>
      </c>
      <c r="Q338" s="353"/>
      <c r="R338" s="350"/>
      <c r="S338" s="359"/>
      <c r="T338" s="355"/>
      <c r="U338" s="355"/>
      <c r="V338" s="355"/>
    </row>
    <row r="339" spans="1:22" ht="12.6" customHeight="1" outlineLevel="1">
      <c r="A339" s="715">
        <v>43619</v>
      </c>
      <c r="B339" s="717">
        <v>43605</v>
      </c>
      <c r="C339" s="932">
        <v>43619</v>
      </c>
      <c r="D339" s="364">
        <v>43636</v>
      </c>
      <c r="E339" s="355" t="s">
        <v>3335</v>
      </c>
      <c r="F339" s="353" t="s">
        <v>15484</v>
      </c>
      <c r="G339" s="1384"/>
      <c r="H339" s="353" t="s">
        <v>15485</v>
      </c>
      <c r="I339" s="353"/>
      <c r="J339" s="353"/>
      <c r="K339" s="348" t="s">
        <v>2035</v>
      </c>
      <c r="L339" s="353"/>
      <c r="M339" s="352">
        <f t="shared" si="10"/>
        <v>14</v>
      </c>
      <c r="N339" s="352">
        <f t="shared" si="11"/>
        <v>9</v>
      </c>
      <c r="O339" s="353"/>
      <c r="P339" s="353">
        <v>36</v>
      </c>
      <c r="Q339" s="353"/>
      <c r="R339" s="350"/>
      <c r="S339" s="359"/>
      <c r="T339" s="355"/>
      <c r="U339" s="355"/>
      <c r="V339" s="355"/>
    </row>
    <row r="340" spans="1:22" ht="12.6" customHeight="1" outlineLevel="1">
      <c r="A340" s="376">
        <v>43609</v>
      </c>
      <c r="B340" s="717">
        <v>43606</v>
      </c>
      <c r="C340" s="932">
        <v>43613</v>
      </c>
      <c r="D340" s="364">
        <v>43613</v>
      </c>
      <c r="E340" s="355" t="s">
        <v>3334</v>
      </c>
      <c r="F340" s="691"/>
      <c r="G340" s="1384" t="s">
        <v>15844</v>
      </c>
      <c r="H340" s="353" t="s">
        <v>15845</v>
      </c>
      <c r="I340" s="353"/>
      <c r="J340" s="353"/>
      <c r="K340" s="348" t="s">
        <v>2033</v>
      </c>
      <c r="L340" s="353"/>
      <c r="M340" s="352">
        <f t="shared" si="10"/>
        <v>3</v>
      </c>
      <c r="N340" s="352">
        <f t="shared" si="11"/>
        <v>2</v>
      </c>
      <c r="O340" s="353"/>
      <c r="P340" s="353">
        <v>37</v>
      </c>
      <c r="Q340" s="353"/>
      <c r="R340" s="353"/>
      <c r="S340" s="375"/>
      <c r="T340" s="353"/>
      <c r="U340" s="353"/>
      <c r="V340" s="353"/>
    </row>
    <row r="341" spans="1:22" ht="12.6" customHeight="1" outlineLevel="1">
      <c r="A341" s="376">
        <v>43616</v>
      </c>
      <c r="B341" s="717">
        <v>43606</v>
      </c>
      <c r="C341" s="932">
        <v>43616</v>
      </c>
      <c r="D341" s="364">
        <v>43616</v>
      </c>
      <c r="E341" s="355" t="s">
        <v>3334</v>
      </c>
      <c r="F341" s="353" t="s">
        <v>18751</v>
      </c>
      <c r="G341" s="1388" t="s">
        <v>18752</v>
      </c>
      <c r="H341" s="353" t="s">
        <v>15268</v>
      </c>
      <c r="I341" s="353"/>
      <c r="J341" s="353"/>
      <c r="K341" s="348" t="s">
        <v>2033</v>
      </c>
      <c r="L341" s="353"/>
      <c r="M341" s="352">
        <f t="shared" si="10"/>
        <v>10</v>
      </c>
      <c r="N341" s="352">
        <f t="shared" si="11"/>
        <v>7</v>
      </c>
      <c r="O341" s="353"/>
      <c r="P341" s="353">
        <v>38</v>
      </c>
      <c r="Q341" s="353"/>
      <c r="R341" s="353"/>
      <c r="S341" s="375"/>
      <c r="T341" s="353"/>
      <c r="U341" s="353"/>
      <c r="V341" s="353"/>
    </row>
    <row r="342" spans="1:22" ht="12.6" customHeight="1" outlineLevel="1">
      <c r="A342" s="715">
        <v>43626</v>
      </c>
      <c r="B342" s="717">
        <v>43606</v>
      </c>
      <c r="C342" s="932">
        <v>43609</v>
      </c>
      <c r="D342" s="364">
        <v>43637</v>
      </c>
      <c r="E342" s="355" t="s">
        <v>3335</v>
      </c>
      <c r="F342" s="353" t="s">
        <v>3749</v>
      </c>
      <c r="G342" s="1384"/>
      <c r="H342" s="353" t="s">
        <v>15522</v>
      </c>
      <c r="I342" s="353"/>
      <c r="J342" s="353"/>
      <c r="K342" s="348" t="s">
        <v>2969</v>
      </c>
      <c r="L342" s="353"/>
      <c r="M342" s="352">
        <f t="shared" si="10"/>
        <v>20</v>
      </c>
      <c r="N342" s="352">
        <f t="shared" si="11"/>
        <v>13</v>
      </c>
      <c r="O342" s="353"/>
      <c r="P342" s="353">
        <v>39</v>
      </c>
      <c r="Q342" s="353"/>
      <c r="R342" s="350"/>
      <c r="S342" s="359"/>
      <c r="T342" s="355"/>
      <c r="U342" s="355"/>
      <c r="V342" s="355"/>
    </row>
    <row r="343" spans="1:22" ht="12.6" customHeight="1" outlineLevel="1">
      <c r="A343" s="376">
        <v>43615</v>
      </c>
      <c r="B343" s="717">
        <v>43606</v>
      </c>
      <c r="C343" s="932">
        <v>43613</v>
      </c>
      <c r="D343" s="364">
        <v>43613</v>
      </c>
      <c r="E343" s="355" t="s">
        <v>3334</v>
      </c>
      <c r="F343" s="353" t="s">
        <v>18753</v>
      </c>
      <c r="G343" s="1388" t="s">
        <v>18754</v>
      </c>
      <c r="H343" s="353" t="s">
        <v>15687</v>
      </c>
      <c r="I343" s="353"/>
      <c r="J343" s="353"/>
      <c r="K343" s="348" t="s">
        <v>2033</v>
      </c>
      <c r="L343" s="353" t="s">
        <v>2036</v>
      </c>
      <c r="M343" s="352">
        <f t="shared" si="10"/>
        <v>9</v>
      </c>
      <c r="N343" s="352">
        <f t="shared" si="11"/>
        <v>6</v>
      </c>
      <c r="O343" s="353"/>
      <c r="P343" s="353">
        <v>40</v>
      </c>
      <c r="Q343" s="353"/>
      <c r="R343" s="353"/>
      <c r="S343" s="375"/>
      <c r="T343" s="353"/>
      <c r="U343" s="353"/>
      <c r="V343" s="353"/>
    </row>
    <row r="344" spans="1:22" ht="12.6" customHeight="1" outlineLevel="1">
      <c r="A344" s="376">
        <v>43608</v>
      </c>
      <c r="B344" s="717">
        <v>43607</v>
      </c>
      <c r="C344" s="349"/>
      <c r="D344" s="355"/>
      <c r="E344" s="355" t="s">
        <v>3334</v>
      </c>
      <c r="F344" s="353" t="s">
        <v>18755</v>
      </c>
      <c r="G344" s="1388" t="s">
        <v>18756</v>
      </c>
      <c r="H344" s="353" t="s">
        <v>15732</v>
      </c>
      <c r="I344" s="353" t="s">
        <v>4449</v>
      </c>
      <c r="J344" s="353"/>
      <c r="K344" s="348" t="s">
        <v>2033</v>
      </c>
      <c r="L344" s="353"/>
      <c r="M344" s="352">
        <f t="shared" si="10"/>
        <v>1</v>
      </c>
      <c r="N344" s="352">
        <f t="shared" si="11"/>
        <v>0</v>
      </c>
      <c r="O344" s="353"/>
      <c r="P344" s="353">
        <v>41</v>
      </c>
      <c r="Q344" s="353"/>
      <c r="R344" s="350"/>
      <c r="S344" s="359"/>
      <c r="T344" s="355"/>
      <c r="U344" s="355"/>
      <c r="V344" s="355"/>
    </row>
    <row r="345" spans="1:22" ht="12.6" customHeight="1" outlineLevel="1">
      <c r="A345" s="376">
        <v>43613</v>
      </c>
      <c r="B345" s="717">
        <v>43607</v>
      </c>
      <c r="C345" s="932">
        <v>43612</v>
      </c>
      <c r="D345" s="364">
        <v>43612</v>
      </c>
      <c r="E345" s="355" t="s">
        <v>3335</v>
      </c>
      <c r="F345" s="353" t="s">
        <v>15408</v>
      </c>
      <c r="G345" s="1384"/>
      <c r="H345" s="353" t="s">
        <v>15409</v>
      </c>
      <c r="I345" s="353"/>
      <c r="J345" s="353"/>
      <c r="K345" s="8" t="s">
        <v>2033</v>
      </c>
      <c r="L345" s="353" t="s">
        <v>2039</v>
      </c>
      <c r="M345" s="352">
        <f t="shared" si="10"/>
        <v>6</v>
      </c>
      <c r="N345" s="352">
        <f t="shared" si="11"/>
        <v>3</v>
      </c>
      <c r="O345" s="353"/>
      <c r="P345" s="353">
        <v>42</v>
      </c>
      <c r="Q345" s="353"/>
      <c r="R345" s="353"/>
      <c r="S345" s="375"/>
      <c r="T345" s="353"/>
      <c r="U345" s="353"/>
      <c r="V345" s="353"/>
    </row>
    <row r="346" spans="1:22" ht="12.6" customHeight="1" outlineLevel="1">
      <c r="A346" s="376">
        <v>43609</v>
      </c>
      <c r="B346" s="717">
        <v>43608</v>
      </c>
      <c r="C346" s="950">
        <v>43609</v>
      </c>
      <c r="D346" s="376">
        <v>43609</v>
      </c>
      <c r="E346" s="355" t="s">
        <v>3335</v>
      </c>
      <c r="F346" s="353" t="s">
        <v>2547</v>
      </c>
      <c r="G346" s="1384"/>
      <c r="H346" s="353" t="s">
        <v>15523</v>
      </c>
      <c r="I346" s="353"/>
      <c r="J346" s="353"/>
      <c r="K346" s="348" t="s">
        <v>2039</v>
      </c>
      <c r="L346" s="353"/>
      <c r="M346" s="352">
        <f t="shared" si="10"/>
        <v>1</v>
      </c>
      <c r="N346" s="352">
        <f t="shared" si="11"/>
        <v>0</v>
      </c>
      <c r="O346" s="353"/>
      <c r="P346" s="353">
        <v>43</v>
      </c>
      <c r="Q346" s="353"/>
      <c r="R346" s="350"/>
      <c r="S346" s="359"/>
      <c r="T346" s="355"/>
      <c r="U346" s="355"/>
      <c r="V346" s="355"/>
    </row>
    <row r="347" spans="1:22" ht="12.6" customHeight="1" outlineLevel="1">
      <c r="A347" s="713">
        <v>43614</v>
      </c>
      <c r="B347" s="1055">
        <v>43609</v>
      </c>
      <c r="C347" s="1057">
        <v>43640</v>
      </c>
      <c r="D347" s="360">
        <v>43640</v>
      </c>
      <c r="E347" s="355" t="s">
        <v>3335</v>
      </c>
      <c r="F347" s="353" t="s">
        <v>18160</v>
      </c>
      <c r="G347" s="1384"/>
      <c r="H347" s="353" t="s">
        <v>15067</v>
      </c>
      <c r="I347" s="353"/>
      <c r="J347" s="353"/>
      <c r="K347" s="348" t="s">
        <v>2042</v>
      </c>
      <c r="L347" s="353"/>
      <c r="M347" s="352">
        <f t="shared" si="10"/>
        <v>5</v>
      </c>
      <c r="N347" s="352">
        <f t="shared" si="11"/>
        <v>2</v>
      </c>
      <c r="O347" s="353"/>
      <c r="P347" s="353">
        <v>44</v>
      </c>
      <c r="Q347" s="353"/>
      <c r="R347" s="350"/>
      <c r="S347" s="359"/>
      <c r="T347" s="355"/>
      <c r="U347" s="355"/>
      <c r="V347" s="355"/>
    </row>
    <row r="348" spans="1:22" ht="12.6" customHeight="1" outlineLevel="1">
      <c r="A348" s="376">
        <v>43612</v>
      </c>
      <c r="B348" s="717">
        <v>43609</v>
      </c>
      <c r="C348" s="932">
        <v>43640</v>
      </c>
      <c r="D348" s="1397">
        <v>43640</v>
      </c>
      <c r="E348" s="355" t="s">
        <v>3334</v>
      </c>
      <c r="F348" s="353" t="s">
        <v>15205</v>
      </c>
      <c r="G348" s="1384"/>
      <c r="H348" s="353" t="s">
        <v>15206</v>
      </c>
      <c r="I348" s="353"/>
      <c r="J348" s="353"/>
      <c r="K348" s="8" t="s">
        <v>2034</v>
      </c>
      <c r="L348" s="353"/>
      <c r="M348" s="352">
        <f t="shared" si="10"/>
        <v>3</v>
      </c>
      <c r="N348" s="352">
        <f t="shared" si="11"/>
        <v>0</v>
      </c>
      <c r="O348" s="353"/>
      <c r="P348" s="353">
        <v>45</v>
      </c>
      <c r="Q348" s="353"/>
      <c r="R348" s="350"/>
      <c r="S348" s="359"/>
      <c r="T348" s="355"/>
      <c r="U348" s="355"/>
      <c r="V348" s="355"/>
    </row>
    <row r="349" spans="1:22" ht="12.6" customHeight="1" outlineLevel="1">
      <c r="A349" s="376">
        <v>43626</v>
      </c>
      <c r="B349" s="717">
        <v>43609</v>
      </c>
      <c r="C349" s="932">
        <v>43623</v>
      </c>
      <c r="D349" s="364">
        <v>43640</v>
      </c>
      <c r="E349" s="355" t="s">
        <v>3335</v>
      </c>
      <c r="F349" s="353" t="s">
        <v>18757</v>
      </c>
      <c r="G349" s="1384"/>
      <c r="H349" s="353" t="s">
        <v>15715</v>
      </c>
      <c r="I349" s="353"/>
      <c r="J349" s="353"/>
      <c r="K349" s="348" t="s">
        <v>3001</v>
      </c>
      <c r="L349" s="353"/>
      <c r="M349" s="352">
        <f t="shared" si="10"/>
        <v>17</v>
      </c>
      <c r="N349" s="352">
        <f t="shared" si="11"/>
        <v>10</v>
      </c>
      <c r="O349" s="353"/>
      <c r="P349" s="353">
        <v>46</v>
      </c>
      <c r="Q349" s="353"/>
      <c r="R349" s="350"/>
      <c r="S349" s="359"/>
      <c r="T349" s="355"/>
      <c r="U349" s="355"/>
      <c r="V349" s="355"/>
    </row>
    <row r="350" spans="1:22" ht="12.6" customHeight="1" outlineLevel="1">
      <c r="A350" s="715">
        <v>43633</v>
      </c>
      <c r="B350" s="717">
        <v>43609</v>
      </c>
      <c r="C350" s="932">
        <v>43623</v>
      </c>
      <c r="D350" s="1397">
        <v>43640</v>
      </c>
      <c r="E350" s="355" t="s">
        <v>3335</v>
      </c>
      <c r="F350" s="353" t="s">
        <v>4084</v>
      </c>
      <c r="G350" s="1384"/>
      <c r="H350" s="353" t="s">
        <v>15507</v>
      </c>
      <c r="I350" s="353" t="s">
        <v>3577</v>
      </c>
      <c r="J350" s="353"/>
      <c r="K350" s="8" t="s">
        <v>2035</v>
      </c>
      <c r="L350" s="353"/>
      <c r="M350" s="352">
        <f t="shared" si="10"/>
        <v>24</v>
      </c>
      <c r="N350" s="352">
        <f t="shared" si="11"/>
        <v>15</v>
      </c>
      <c r="O350" s="353"/>
      <c r="P350" s="353">
        <v>47</v>
      </c>
      <c r="Q350" s="353"/>
      <c r="R350" s="350"/>
      <c r="S350" s="359"/>
      <c r="T350" s="355"/>
      <c r="U350" s="355"/>
      <c r="V350" s="355"/>
    </row>
    <row r="351" spans="1:22" ht="12.6" customHeight="1" outlineLevel="1">
      <c r="A351" s="715">
        <v>43620</v>
      </c>
      <c r="B351" s="717">
        <v>43612</v>
      </c>
      <c r="C351" s="932">
        <v>43619</v>
      </c>
      <c r="D351" s="1397">
        <v>43619</v>
      </c>
      <c r="E351" s="355" t="s">
        <v>3335</v>
      </c>
      <c r="F351" s="353" t="s">
        <v>2588</v>
      </c>
      <c r="G351" s="1384"/>
      <c r="H351" s="353" t="s">
        <v>14955</v>
      </c>
      <c r="I351" s="353" t="s">
        <v>14867</v>
      </c>
      <c r="J351" s="353"/>
      <c r="K351" s="8" t="s">
        <v>2035</v>
      </c>
      <c r="L351" s="353"/>
      <c r="M351" s="352">
        <f t="shared" si="10"/>
        <v>8</v>
      </c>
      <c r="N351" s="352">
        <f t="shared" si="11"/>
        <v>5</v>
      </c>
      <c r="O351" s="353"/>
      <c r="P351" s="353">
        <v>48</v>
      </c>
      <c r="Q351" s="353"/>
      <c r="R351" s="350"/>
      <c r="S351" s="359"/>
      <c r="T351" s="355"/>
      <c r="U351" s="355"/>
      <c r="V351" s="355"/>
    </row>
    <row r="352" spans="1:22" ht="12.6" customHeight="1" outlineLevel="1">
      <c r="A352" s="376">
        <v>43636</v>
      </c>
      <c r="B352" s="717">
        <v>43612</v>
      </c>
      <c r="C352" s="932">
        <v>43644</v>
      </c>
      <c r="D352" s="364">
        <v>43644</v>
      </c>
      <c r="E352" s="355" t="s">
        <v>3334</v>
      </c>
      <c r="F352" s="353" t="s">
        <v>18758</v>
      </c>
      <c r="G352" s="1388" t="s">
        <v>12358</v>
      </c>
      <c r="H352" s="353" t="s">
        <v>15367</v>
      </c>
      <c r="I352" s="353" t="s">
        <v>12502</v>
      </c>
      <c r="J352" s="353"/>
      <c r="K352" s="8" t="s">
        <v>2033</v>
      </c>
      <c r="L352" s="353" t="s">
        <v>2888</v>
      </c>
      <c r="M352" s="352">
        <f t="shared" si="10"/>
        <v>24</v>
      </c>
      <c r="N352" s="352">
        <f t="shared" si="11"/>
        <v>17</v>
      </c>
      <c r="O352" s="353"/>
      <c r="P352" s="353">
        <v>49</v>
      </c>
      <c r="Q352" s="353"/>
      <c r="R352" s="353"/>
      <c r="S352" s="375"/>
      <c r="T352" s="353"/>
      <c r="U352" s="353"/>
      <c r="V352" s="353"/>
    </row>
    <row r="353" spans="1:22" ht="12.6" customHeight="1" outlineLevel="1">
      <c r="A353" s="376">
        <v>43614</v>
      </c>
      <c r="B353" s="717">
        <v>43612</v>
      </c>
      <c r="C353" s="932">
        <v>43643</v>
      </c>
      <c r="D353" s="364">
        <v>43643</v>
      </c>
      <c r="E353" s="355" t="s">
        <v>3335</v>
      </c>
      <c r="F353" s="353" t="s">
        <v>15657</v>
      </c>
      <c r="G353" s="1384"/>
      <c r="H353" s="353" t="s">
        <v>15658</v>
      </c>
      <c r="I353" s="353"/>
      <c r="J353" s="353"/>
      <c r="K353" s="348" t="s">
        <v>3001</v>
      </c>
      <c r="L353" s="353"/>
      <c r="M353" s="352">
        <f t="shared" si="10"/>
        <v>2</v>
      </c>
      <c r="N353" s="352">
        <f t="shared" si="11"/>
        <v>1</v>
      </c>
      <c r="O353" s="353"/>
      <c r="P353" s="353">
        <v>50</v>
      </c>
      <c r="Q353" s="353"/>
      <c r="R353" s="350"/>
      <c r="S353" s="359"/>
      <c r="T353" s="355"/>
      <c r="U353" s="355"/>
      <c r="V353" s="355"/>
    </row>
    <row r="354" spans="1:22" ht="12.6" customHeight="1" outlineLevel="1">
      <c r="A354" s="715">
        <v>43615</v>
      </c>
      <c r="B354" s="717">
        <v>43613</v>
      </c>
      <c r="C354" s="932">
        <v>43615</v>
      </c>
      <c r="D354" s="364">
        <v>43615</v>
      </c>
      <c r="E354" s="355" t="s">
        <v>3334</v>
      </c>
      <c r="F354" s="353" t="s">
        <v>18759</v>
      </c>
      <c r="G354" s="1384"/>
      <c r="H354" s="353" t="s">
        <v>14816</v>
      </c>
      <c r="I354" s="353" t="s">
        <v>14817</v>
      </c>
      <c r="J354" s="353"/>
      <c r="K354" s="348" t="s">
        <v>2969</v>
      </c>
      <c r="L354" s="353"/>
      <c r="M354" s="352">
        <f t="shared" si="10"/>
        <v>2</v>
      </c>
      <c r="N354" s="352">
        <f t="shared" si="11"/>
        <v>1</v>
      </c>
      <c r="O354" s="353"/>
      <c r="P354" s="353">
        <v>51</v>
      </c>
      <c r="Q354" s="353"/>
      <c r="R354" s="350"/>
      <c r="S354" s="359"/>
      <c r="T354" s="355"/>
      <c r="U354" s="355"/>
      <c r="V354" s="355"/>
    </row>
    <row r="355" spans="1:22" ht="12.6" customHeight="1" outlineLevel="1">
      <c r="A355" s="376">
        <v>43621</v>
      </c>
      <c r="B355" s="717">
        <v>43613</v>
      </c>
      <c r="C355" s="932">
        <v>43621</v>
      </c>
      <c r="D355" s="364">
        <v>43644</v>
      </c>
      <c r="E355" s="355" t="s">
        <v>3334</v>
      </c>
      <c r="F355" s="353" t="s">
        <v>2628</v>
      </c>
      <c r="G355" s="1388" t="s">
        <v>18691</v>
      </c>
      <c r="H355" s="353" t="s">
        <v>15597</v>
      </c>
      <c r="I355" s="353" t="s">
        <v>15598</v>
      </c>
      <c r="J355" s="353"/>
      <c r="K355" s="348" t="s">
        <v>3001</v>
      </c>
      <c r="L355" s="353"/>
      <c r="M355" s="352">
        <f t="shared" si="10"/>
        <v>8</v>
      </c>
      <c r="N355" s="352">
        <f t="shared" si="11"/>
        <v>5</v>
      </c>
      <c r="O355" s="353"/>
      <c r="P355" s="353">
        <v>52</v>
      </c>
      <c r="Q355" s="353"/>
      <c r="R355" s="350"/>
      <c r="S355" s="359"/>
      <c r="T355" s="355"/>
      <c r="U355" s="355"/>
      <c r="V355" s="355"/>
    </row>
    <row r="356" spans="1:22" ht="12.6" customHeight="1" outlineLevel="1">
      <c r="A356" s="376">
        <v>43620</v>
      </c>
      <c r="B356" s="717">
        <v>43613</v>
      </c>
      <c r="C356" s="932">
        <v>43620</v>
      </c>
      <c r="D356" s="364">
        <v>43620</v>
      </c>
      <c r="E356" s="355" t="s">
        <v>3334</v>
      </c>
      <c r="F356" s="353" t="s">
        <v>18760</v>
      </c>
      <c r="G356" s="1388" t="s">
        <v>18741</v>
      </c>
      <c r="H356" s="353" t="s">
        <v>14833</v>
      </c>
      <c r="I356" s="353" t="s">
        <v>14834</v>
      </c>
      <c r="J356" s="353"/>
      <c r="K356" s="348" t="s">
        <v>2033</v>
      </c>
      <c r="L356" s="353"/>
      <c r="M356" s="352">
        <f t="shared" si="10"/>
        <v>7</v>
      </c>
      <c r="N356" s="352">
        <f t="shared" si="11"/>
        <v>4</v>
      </c>
      <c r="O356" s="353"/>
      <c r="P356" s="353">
        <v>53</v>
      </c>
      <c r="Q356" s="353"/>
      <c r="R356" s="353"/>
      <c r="S356" s="375"/>
      <c r="T356" s="353"/>
      <c r="U356" s="353"/>
      <c r="V356" s="353"/>
    </row>
    <row r="357" spans="1:22" ht="12.6" customHeight="1" outlineLevel="1">
      <c r="A357" s="376">
        <v>43615</v>
      </c>
      <c r="B357" s="717">
        <v>43613</v>
      </c>
      <c r="C357" s="932">
        <v>43628</v>
      </c>
      <c r="D357" s="364">
        <v>43644</v>
      </c>
      <c r="E357" s="355" t="s">
        <v>3334</v>
      </c>
      <c r="F357" s="691"/>
      <c r="G357" s="1384" t="s">
        <v>15877</v>
      </c>
      <c r="H357" s="353" t="s">
        <v>15878</v>
      </c>
      <c r="I357" s="353"/>
      <c r="J357" s="353"/>
      <c r="K357" s="348" t="s">
        <v>3001</v>
      </c>
      <c r="L357" s="353"/>
      <c r="M357" s="352">
        <f t="shared" si="10"/>
        <v>2</v>
      </c>
      <c r="N357" s="352">
        <f t="shared" si="11"/>
        <v>1</v>
      </c>
      <c r="O357" s="353"/>
      <c r="P357" s="353">
        <v>54</v>
      </c>
      <c r="Q357" s="353"/>
      <c r="R357" s="350"/>
      <c r="S357" s="359"/>
      <c r="T357" s="355"/>
      <c r="U357" s="355"/>
      <c r="V357" s="355"/>
    </row>
    <row r="358" spans="1:22" ht="12.6" customHeight="1" outlineLevel="1">
      <c r="A358" s="715">
        <v>43616</v>
      </c>
      <c r="B358" s="717">
        <v>43613</v>
      </c>
      <c r="C358" s="932">
        <v>43627</v>
      </c>
      <c r="D358" s="364">
        <v>43644</v>
      </c>
      <c r="E358" s="355" t="s">
        <v>3334</v>
      </c>
      <c r="F358" s="353" t="s">
        <v>18761</v>
      </c>
      <c r="G358" s="1384"/>
      <c r="H358" s="353" t="s">
        <v>15779</v>
      </c>
      <c r="I358" s="353"/>
      <c r="J358" s="353"/>
      <c r="K358" s="348" t="s">
        <v>2969</v>
      </c>
      <c r="L358" s="353"/>
      <c r="M358" s="352">
        <f t="shared" si="10"/>
        <v>3</v>
      </c>
      <c r="N358" s="352">
        <f t="shared" si="11"/>
        <v>2</v>
      </c>
      <c r="O358" s="353"/>
      <c r="P358" s="353">
        <v>55</v>
      </c>
      <c r="Q358" s="353"/>
      <c r="R358" s="350"/>
      <c r="S358" s="359"/>
      <c r="T358" s="355"/>
      <c r="U358" s="355"/>
      <c r="V358" s="355"/>
    </row>
    <row r="359" spans="1:22" ht="12.6" customHeight="1" outlineLevel="1">
      <c r="A359" s="715">
        <v>43621</v>
      </c>
      <c r="B359" s="717">
        <v>43613</v>
      </c>
      <c r="C359" s="932">
        <v>43621</v>
      </c>
      <c r="D359" s="1429">
        <v>43613</v>
      </c>
      <c r="E359" s="355" t="s">
        <v>3334</v>
      </c>
      <c r="F359" s="353" t="s">
        <v>15547</v>
      </c>
      <c r="G359" s="1384"/>
      <c r="H359" s="353" t="s">
        <v>15548</v>
      </c>
      <c r="I359" s="353" t="s">
        <v>15549</v>
      </c>
      <c r="J359" s="353"/>
      <c r="K359" s="8" t="s">
        <v>2035</v>
      </c>
      <c r="L359" s="353"/>
      <c r="M359" s="352">
        <f t="shared" si="10"/>
        <v>8</v>
      </c>
      <c r="N359" s="352">
        <f t="shared" si="11"/>
        <v>5</v>
      </c>
      <c r="O359" s="353"/>
      <c r="P359" s="353">
        <v>56</v>
      </c>
      <c r="Q359" s="353"/>
      <c r="R359" s="350"/>
      <c r="S359" s="359"/>
      <c r="T359" s="355"/>
      <c r="U359" s="355"/>
      <c r="V359" s="355"/>
    </row>
    <row r="360" spans="1:22" ht="12.6" customHeight="1" outlineLevel="1">
      <c r="A360" s="1389">
        <v>43622</v>
      </c>
      <c r="B360" s="717">
        <v>43614</v>
      </c>
      <c r="C360" s="950">
        <v>43645</v>
      </c>
      <c r="D360" s="364">
        <v>43645</v>
      </c>
      <c r="E360" s="355" t="s">
        <v>3334</v>
      </c>
      <c r="F360" s="353" t="s">
        <v>3530</v>
      </c>
      <c r="G360" s="1388" t="s">
        <v>18762</v>
      </c>
      <c r="H360" s="353" t="s">
        <v>15516</v>
      </c>
      <c r="I360" s="353"/>
      <c r="J360" s="353"/>
      <c r="K360" s="348" t="s">
        <v>2033</v>
      </c>
      <c r="L360" s="353"/>
      <c r="M360" s="352">
        <f t="shared" si="10"/>
        <v>8</v>
      </c>
      <c r="N360" s="352">
        <f t="shared" si="11"/>
        <v>5</v>
      </c>
      <c r="O360" s="353"/>
      <c r="P360" s="353">
        <v>57</v>
      </c>
      <c r="Q360" s="353"/>
      <c r="R360" s="353"/>
      <c r="S360" s="375"/>
      <c r="T360" s="353"/>
      <c r="U360" s="353"/>
      <c r="V360" s="353"/>
    </row>
    <row r="361" spans="1:22" ht="12.6" customHeight="1" outlineLevel="1">
      <c r="A361" s="950">
        <v>43616</v>
      </c>
      <c r="B361" s="717">
        <v>43614</v>
      </c>
      <c r="C361" s="932">
        <v>43626</v>
      </c>
      <c r="D361" s="932">
        <v>43645</v>
      </c>
      <c r="E361" s="349" t="s">
        <v>3334</v>
      </c>
      <c r="F361" s="424" t="s">
        <v>18763</v>
      </c>
      <c r="G361" s="1388" t="s">
        <v>18764</v>
      </c>
      <c r="H361" s="424" t="s">
        <v>15781</v>
      </c>
      <c r="I361" s="424" t="s">
        <v>15782</v>
      </c>
      <c r="J361" s="424"/>
      <c r="K361" s="589" t="s">
        <v>2034</v>
      </c>
      <c r="L361" s="424"/>
      <c r="M361" s="352">
        <f t="shared" si="10"/>
        <v>2</v>
      </c>
      <c r="N361" s="352">
        <f t="shared" si="11"/>
        <v>1</v>
      </c>
      <c r="O361" s="353"/>
      <c r="P361" s="353">
        <v>58</v>
      </c>
      <c r="Q361" s="424"/>
      <c r="R361" s="424"/>
      <c r="S361" s="707"/>
      <c r="T361" s="424"/>
      <c r="U361" s="424"/>
      <c r="V361" s="424"/>
    </row>
    <row r="362" spans="1:22" ht="12.6" customHeight="1" outlineLevel="1">
      <c r="A362" s="715">
        <v>43621</v>
      </c>
      <c r="B362" s="717">
        <v>43615</v>
      </c>
      <c r="C362" s="932">
        <v>43627</v>
      </c>
      <c r="D362" s="364">
        <v>43628</v>
      </c>
      <c r="E362" s="355" t="s">
        <v>3334</v>
      </c>
      <c r="F362" s="353" t="s">
        <v>2753</v>
      </c>
      <c r="G362" s="1384"/>
      <c r="H362" s="353" t="s">
        <v>14959</v>
      </c>
      <c r="I362" s="353"/>
      <c r="J362" s="353"/>
      <c r="K362" s="348" t="s">
        <v>2969</v>
      </c>
      <c r="L362" s="353"/>
      <c r="M362" s="352">
        <f t="shared" si="10"/>
        <v>6</v>
      </c>
      <c r="N362" s="352">
        <f t="shared" si="11"/>
        <v>3</v>
      </c>
      <c r="O362" s="353"/>
      <c r="P362" s="353">
        <v>59</v>
      </c>
      <c r="Q362" s="353"/>
      <c r="R362" s="350"/>
      <c r="S362" s="359"/>
      <c r="T362" s="355"/>
      <c r="U362" s="355"/>
      <c r="V362" s="355"/>
    </row>
    <row r="363" spans="1:22" ht="12.6" customHeight="1" outlineLevel="1">
      <c r="A363" s="376">
        <v>43630</v>
      </c>
      <c r="B363" s="717">
        <v>43615</v>
      </c>
      <c r="C363" s="932">
        <v>43630</v>
      </c>
      <c r="D363" s="364">
        <v>43646</v>
      </c>
      <c r="E363" s="355" t="s">
        <v>3334</v>
      </c>
      <c r="F363" s="1427" t="s">
        <v>18765</v>
      </c>
      <c r="G363" s="1388" t="s">
        <v>16037</v>
      </c>
      <c r="H363" s="353" t="s">
        <v>15505</v>
      </c>
      <c r="I363" s="353"/>
      <c r="J363" s="353"/>
      <c r="K363" s="348" t="s">
        <v>3001</v>
      </c>
      <c r="L363" s="353"/>
      <c r="M363" s="352">
        <f t="shared" si="10"/>
        <v>15</v>
      </c>
      <c r="N363" s="352">
        <f t="shared" si="11"/>
        <v>10</v>
      </c>
      <c r="O363" s="353"/>
      <c r="P363" s="353">
        <v>60</v>
      </c>
      <c r="Q363" s="353"/>
      <c r="R363" s="350"/>
      <c r="S363" s="359"/>
      <c r="T363" s="355"/>
      <c r="U363" s="355"/>
      <c r="V363" s="355"/>
    </row>
    <row r="364" spans="1:22" ht="12.6" customHeight="1" outlineLevel="1">
      <c r="A364" s="376">
        <v>43616</v>
      </c>
      <c r="B364" s="717">
        <v>43616</v>
      </c>
      <c r="C364" s="349"/>
      <c r="D364" s="355"/>
      <c r="E364" s="355" t="s">
        <v>3334</v>
      </c>
      <c r="F364" s="353" t="s">
        <v>18766</v>
      </c>
      <c r="G364" s="1388" t="s">
        <v>18767</v>
      </c>
      <c r="H364" s="353" t="s">
        <v>15691</v>
      </c>
      <c r="I364" s="353" t="s">
        <v>4449</v>
      </c>
      <c r="J364" s="353"/>
      <c r="K364" s="348" t="s">
        <v>2033</v>
      </c>
      <c r="L364" s="353"/>
      <c r="M364" s="352">
        <f t="shared" si="10"/>
        <v>0</v>
      </c>
      <c r="N364" s="352">
        <f t="shared" si="11"/>
        <v>0</v>
      </c>
      <c r="O364" s="353"/>
      <c r="P364" s="353">
        <v>61</v>
      </c>
      <c r="Q364" s="353"/>
      <c r="R364" s="350"/>
      <c r="S364" s="359"/>
      <c r="T364" s="355"/>
      <c r="U364" s="355"/>
      <c r="V364" s="355"/>
    </row>
    <row r="365" spans="1:22" ht="12.6" customHeight="1" outlineLevel="1">
      <c r="A365" s="376">
        <v>43626</v>
      </c>
      <c r="B365" s="717">
        <v>43616</v>
      </c>
      <c r="C365" s="932">
        <v>43623</v>
      </c>
      <c r="D365" s="364">
        <v>43623</v>
      </c>
      <c r="E365" s="355" t="s">
        <v>3334</v>
      </c>
      <c r="F365" s="353" t="s">
        <v>2753</v>
      </c>
      <c r="G365" s="1388" t="s">
        <v>18768</v>
      </c>
      <c r="H365" s="353" t="s">
        <v>15046</v>
      </c>
      <c r="I365" s="353" t="s">
        <v>15047</v>
      </c>
      <c r="J365" s="353"/>
      <c r="K365" s="348" t="s">
        <v>3001</v>
      </c>
      <c r="L365" s="353"/>
      <c r="M365" s="352">
        <f t="shared" si="10"/>
        <v>10</v>
      </c>
      <c r="N365" s="352">
        <f t="shared" si="11"/>
        <v>5</v>
      </c>
      <c r="O365" s="353"/>
      <c r="P365" s="353">
        <v>62</v>
      </c>
      <c r="Q365" s="353"/>
      <c r="R365" s="350"/>
      <c r="S365" s="359"/>
      <c r="T365" s="355"/>
      <c r="U365" s="355"/>
      <c r="V365" s="355"/>
    </row>
    <row r="366" spans="1:22" ht="12.6" customHeight="1" outlineLevel="1">
      <c r="A366" s="376">
        <v>43636</v>
      </c>
      <c r="B366" s="717">
        <v>43616</v>
      </c>
      <c r="C366" s="932">
        <v>43647</v>
      </c>
      <c r="D366" s="364">
        <v>43647</v>
      </c>
      <c r="E366" s="355" t="s">
        <v>3334</v>
      </c>
      <c r="F366" s="353" t="s">
        <v>5112</v>
      </c>
      <c r="G366" s="1388" t="s">
        <v>18769</v>
      </c>
      <c r="H366" s="353" t="s">
        <v>15672</v>
      </c>
      <c r="I366" s="353" t="s">
        <v>3577</v>
      </c>
      <c r="J366" s="353"/>
      <c r="K366" s="348" t="s">
        <v>2042</v>
      </c>
      <c r="L366" s="353"/>
      <c r="M366" s="352">
        <f t="shared" si="10"/>
        <v>20</v>
      </c>
      <c r="N366" s="352">
        <f t="shared" si="11"/>
        <v>13</v>
      </c>
      <c r="O366" s="353"/>
      <c r="P366" s="353">
        <v>63</v>
      </c>
      <c r="Q366" s="353"/>
      <c r="R366" s="353"/>
      <c r="S366" s="375"/>
      <c r="T366" s="353"/>
      <c r="U366" s="353"/>
      <c r="V366" s="353"/>
    </row>
    <row r="367" spans="1:22" ht="12.6" customHeight="1" outlineLevel="1">
      <c r="A367" s="715">
        <v>43623</v>
      </c>
      <c r="B367" s="1430">
        <v>43616</v>
      </c>
      <c r="C367" s="1431">
        <v>43623</v>
      </c>
      <c r="D367" s="1397">
        <v>43646</v>
      </c>
      <c r="E367" s="3" t="s">
        <v>3335</v>
      </c>
      <c r="F367" s="1393" t="s">
        <v>4386</v>
      </c>
      <c r="G367" s="1384"/>
      <c r="H367" s="1393" t="s">
        <v>15177</v>
      </c>
      <c r="I367" s="1393"/>
      <c r="J367" s="1393"/>
      <c r="K367" s="8" t="s">
        <v>2035</v>
      </c>
      <c r="L367" s="353"/>
      <c r="M367" s="352">
        <f t="shared" si="10"/>
        <v>7</v>
      </c>
      <c r="N367" s="352">
        <f t="shared" si="11"/>
        <v>4</v>
      </c>
      <c r="O367" s="353"/>
      <c r="P367" s="353">
        <v>64</v>
      </c>
      <c r="Q367" s="353"/>
      <c r="R367" s="350"/>
      <c r="S367" s="359"/>
      <c r="T367" s="355"/>
      <c r="U367" s="355"/>
      <c r="V367" s="355"/>
    </row>
    <row r="368" spans="1:22" ht="12.6" customHeight="1" outlineLevel="1">
      <c r="A368" s="376">
        <v>43636</v>
      </c>
      <c r="B368" s="717">
        <v>43613</v>
      </c>
      <c r="C368" s="932">
        <v>43628</v>
      </c>
      <c r="D368" s="364">
        <v>43623</v>
      </c>
      <c r="E368" s="355" t="s">
        <v>3334</v>
      </c>
      <c r="F368" s="1432" t="s">
        <v>3470</v>
      </c>
      <c r="G368" s="1388" t="s">
        <v>18770</v>
      </c>
      <c r="H368" s="353" t="s">
        <v>14874</v>
      </c>
      <c r="I368" s="353" t="s">
        <v>14867</v>
      </c>
      <c r="J368" s="353"/>
      <c r="K368" s="348" t="s">
        <v>2034</v>
      </c>
      <c r="L368" s="353"/>
      <c r="M368" s="352">
        <f t="shared" si="10"/>
        <v>23</v>
      </c>
      <c r="N368" s="352">
        <f t="shared" si="11"/>
        <v>16</v>
      </c>
      <c r="O368" s="353"/>
      <c r="P368" s="353">
        <v>65</v>
      </c>
      <c r="Q368" s="353"/>
      <c r="R368" s="350"/>
      <c r="S368" s="359"/>
      <c r="T368" s="355"/>
      <c r="U368" s="355"/>
      <c r="V368" s="355"/>
    </row>
    <row r="369" spans="1:33" ht="12.6" customHeight="1" outlineLevel="1">
      <c r="A369" s="376">
        <v>43636</v>
      </c>
      <c r="B369" s="717">
        <v>43605</v>
      </c>
      <c r="C369" s="932">
        <v>43636</v>
      </c>
      <c r="D369" s="364">
        <v>43636</v>
      </c>
      <c r="E369" s="355" t="s">
        <v>3334</v>
      </c>
      <c r="F369" s="353" t="s">
        <v>18771</v>
      </c>
      <c r="G369" s="1388" t="s">
        <v>18621</v>
      </c>
      <c r="H369" s="353" t="s">
        <v>15144</v>
      </c>
      <c r="I369" s="353"/>
      <c r="J369" s="353"/>
      <c r="K369" s="348" t="s">
        <v>3001</v>
      </c>
      <c r="L369" s="353"/>
      <c r="M369" s="352">
        <f t="shared" si="10"/>
        <v>31</v>
      </c>
      <c r="N369" s="352">
        <f t="shared" si="11"/>
        <v>22</v>
      </c>
      <c r="O369" s="353"/>
      <c r="P369" s="353">
        <v>66</v>
      </c>
      <c r="Q369" s="353"/>
      <c r="R369" s="350"/>
      <c r="S369" s="359"/>
      <c r="T369" s="355"/>
      <c r="U369" s="355"/>
      <c r="V369" s="355"/>
      <c r="W369" s="355"/>
      <c r="X369" s="355"/>
      <c r="Y369" s="355"/>
      <c r="Z369" s="355"/>
      <c r="AA369" s="355"/>
      <c r="AB369" s="355"/>
      <c r="AC369" s="355"/>
      <c r="AD369" s="355"/>
      <c r="AE369" s="355"/>
      <c r="AF369" s="355"/>
      <c r="AG369" s="359"/>
    </row>
    <row r="370" spans="1:33" ht="12.6" customHeight="1" outlineLevel="1">
      <c r="A370" s="376">
        <v>43648</v>
      </c>
      <c r="B370" s="717">
        <v>43616</v>
      </c>
      <c r="C370" s="932">
        <v>43644</v>
      </c>
      <c r="D370" s="932">
        <v>43647</v>
      </c>
      <c r="E370" s="349" t="s">
        <v>3335</v>
      </c>
      <c r="F370" s="691"/>
      <c r="G370" s="1388" t="s">
        <v>15810</v>
      </c>
      <c r="H370" s="424" t="s">
        <v>15811</v>
      </c>
      <c r="I370" s="424" t="s">
        <v>15812</v>
      </c>
      <c r="J370" s="424"/>
      <c r="K370" s="589" t="s">
        <v>2034</v>
      </c>
      <c r="L370" s="353"/>
      <c r="M370" s="352">
        <f t="shared" si="10"/>
        <v>32</v>
      </c>
      <c r="N370" s="352">
        <f t="shared" si="11"/>
        <v>21</v>
      </c>
      <c r="O370" s="353"/>
      <c r="P370" s="353">
        <v>67</v>
      </c>
      <c r="Q370" s="353"/>
      <c r="R370" s="350"/>
      <c r="S370" s="359"/>
      <c r="T370" s="355"/>
      <c r="U370" s="355"/>
      <c r="V370" s="355"/>
      <c r="W370" s="355"/>
      <c r="X370" s="355"/>
      <c r="Y370" s="355"/>
      <c r="Z370" s="355"/>
      <c r="AA370" s="355"/>
      <c r="AB370" s="355"/>
      <c r="AC370" s="355"/>
      <c r="AD370" s="355"/>
      <c r="AE370" s="355"/>
      <c r="AF370" s="355"/>
      <c r="AG370" s="359"/>
    </row>
    <row r="371" spans="1:33" ht="12.6" customHeight="1" outlineLevel="1">
      <c r="A371" s="376">
        <v>43642</v>
      </c>
      <c r="B371" s="717">
        <v>43615</v>
      </c>
      <c r="C371" s="932">
        <v>43637</v>
      </c>
      <c r="D371" s="932">
        <v>43647</v>
      </c>
      <c r="E371" s="349" t="s">
        <v>3335</v>
      </c>
      <c r="F371" s="424" t="s">
        <v>15582</v>
      </c>
      <c r="G371" s="1390"/>
      <c r="H371" s="424" t="s">
        <v>15583</v>
      </c>
      <c r="I371" s="424"/>
      <c r="J371" s="424"/>
      <c r="K371" s="589" t="s">
        <v>2034</v>
      </c>
      <c r="L371" s="353"/>
      <c r="M371" s="352">
        <f t="shared" si="10"/>
        <v>27</v>
      </c>
      <c r="N371" s="352">
        <f t="shared" si="11"/>
        <v>18</v>
      </c>
      <c r="O371" s="353"/>
      <c r="P371" s="353">
        <v>68</v>
      </c>
      <c r="Q371" s="353"/>
      <c r="R371" s="350"/>
      <c r="S371" s="359"/>
      <c r="T371" s="355"/>
      <c r="U371" s="355"/>
      <c r="V371" s="355"/>
      <c r="W371" s="355"/>
      <c r="X371" s="355"/>
      <c r="Y371" s="355"/>
      <c r="Z371" s="355"/>
      <c r="AA371" s="355"/>
      <c r="AB371" s="355"/>
      <c r="AC371" s="355"/>
      <c r="AD371" s="355"/>
      <c r="AE371" s="355"/>
      <c r="AF371" s="355"/>
      <c r="AG371" s="359"/>
    </row>
    <row r="372" spans="1:33" ht="12.6" customHeight="1" outlineLevel="1">
      <c r="A372" s="376">
        <v>43654</v>
      </c>
      <c r="B372" s="717">
        <v>43615</v>
      </c>
      <c r="C372" s="932">
        <v>43646</v>
      </c>
      <c r="D372" s="364">
        <v>43646</v>
      </c>
      <c r="E372" s="355" t="s">
        <v>3334</v>
      </c>
      <c r="F372" s="353" t="s">
        <v>13081</v>
      </c>
      <c r="G372" s="1388" t="s">
        <v>5616</v>
      </c>
      <c r="H372" s="353" t="s">
        <v>15676</v>
      </c>
      <c r="I372" s="353" t="s">
        <v>15677</v>
      </c>
      <c r="J372" s="353"/>
      <c r="K372" s="348" t="s">
        <v>2042</v>
      </c>
      <c r="L372" s="353"/>
      <c r="M372" s="352">
        <f t="shared" si="10"/>
        <v>39</v>
      </c>
      <c r="N372" s="352">
        <f t="shared" si="11"/>
        <v>26</v>
      </c>
      <c r="O372" s="353"/>
      <c r="P372" s="353">
        <v>69</v>
      </c>
      <c r="Q372" s="353"/>
      <c r="R372" s="350"/>
      <c r="S372" s="359"/>
      <c r="T372" s="355"/>
      <c r="U372" s="355"/>
      <c r="V372" s="355"/>
      <c r="W372" s="355"/>
      <c r="X372" s="355"/>
      <c r="Y372" s="355"/>
      <c r="Z372" s="355"/>
      <c r="AA372" s="355"/>
      <c r="AB372" s="355"/>
      <c r="AC372" s="355"/>
      <c r="AD372" s="355"/>
      <c r="AE372" s="355"/>
      <c r="AF372" s="355"/>
      <c r="AG372" s="359"/>
    </row>
    <row r="373" spans="1:33" ht="12.6" customHeight="1" outlineLevel="1">
      <c r="A373" s="376">
        <v>43623</v>
      </c>
      <c r="B373" s="717">
        <v>43606</v>
      </c>
      <c r="C373" s="932">
        <v>43621</v>
      </c>
      <c r="D373" s="364">
        <v>43637</v>
      </c>
      <c r="E373" s="355" t="s">
        <v>3335</v>
      </c>
      <c r="F373" s="353" t="s">
        <v>3946</v>
      </c>
      <c r="G373" s="1384"/>
      <c r="H373" s="353" t="s">
        <v>15187</v>
      </c>
      <c r="I373" s="353" t="s">
        <v>3660</v>
      </c>
      <c r="J373" s="353"/>
      <c r="K373" s="348" t="s">
        <v>2039</v>
      </c>
      <c r="L373" s="353" t="s">
        <v>12427</v>
      </c>
      <c r="M373" s="352">
        <f t="shared" si="10"/>
        <v>17</v>
      </c>
      <c r="N373" s="352">
        <f t="shared" si="11"/>
        <v>12</v>
      </c>
      <c r="O373" s="353"/>
      <c r="P373" s="353">
        <v>70</v>
      </c>
      <c r="Q373" s="353"/>
      <c r="R373" s="353"/>
      <c r="S373" s="375"/>
      <c r="T373" s="353"/>
      <c r="U373" s="353"/>
      <c r="V373" s="353"/>
      <c r="W373" s="353"/>
      <c r="X373" s="353"/>
      <c r="Y373" s="353"/>
      <c r="Z373" s="353"/>
      <c r="AA373" s="353"/>
      <c r="AB373" s="353"/>
      <c r="AC373" s="353"/>
      <c r="AD373" s="353"/>
      <c r="AE373" s="353"/>
      <c r="AF373" s="353"/>
      <c r="AG373" s="375"/>
    </row>
    <row r="374" spans="1:33" ht="12.6" customHeight="1">
      <c r="A374" s="376">
        <v>43627</v>
      </c>
      <c r="B374" s="381">
        <v>43619</v>
      </c>
      <c r="C374" s="932">
        <v>43626</v>
      </c>
      <c r="D374" s="364">
        <v>43628</v>
      </c>
      <c r="E374" s="355" t="s">
        <v>3334</v>
      </c>
      <c r="F374" s="353" t="s">
        <v>2753</v>
      </c>
      <c r="G374" s="1384"/>
      <c r="H374" s="353" t="s">
        <v>14960</v>
      </c>
      <c r="I374" s="353" t="s">
        <v>14961</v>
      </c>
      <c r="J374" s="353"/>
      <c r="K374" s="348" t="s">
        <v>2969</v>
      </c>
      <c r="L374" s="353"/>
      <c r="M374" s="352">
        <f t="shared" si="10"/>
        <v>8</v>
      </c>
      <c r="N374" s="352">
        <f t="shared" si="11"/>
        <v>5</v>
      </c>
      <c r="O374" s="353"/>
      <c r="P374" s="353">
        <v>1</v>
      </c>
      <c r="Q374" s="362" t="s">
        <v>2399</v>
      </c>
      <c r="R374" s="357">
        <f>AVERAGE($M$374:$M$461)</f>
        <v>16.852272727272727</v>
      </c>
      <c r="S374" s="363">
        <f>COUNT($B$374:$B$461)</f>
        <v>88</v>
      </c>
      <c r="T374" s="350">
        <f>COUNTIF($E$374:$E$461,$T$1)</f>
        <v>59</v>
      </c>
      <c r="U374" s="350">
        <f>COUNTIF($E$374:$E$461,$U$1)</f>
        <v>29</v>
      </c>
      <c r="V374" s="350">
        <f>S374-T374-U374</f>
        <v>0</v>
      </c>
      <c r="W374" s="355"/>
      <c r="X374" s="1385">
        <f>COUNTIF($K$374:$K$461, X$1)</f>
        <v>14</v>
      </c>
      <c r="Y374" s="1385">
        <f>COUNTIF($K$374:$K$461, Y$1)</f>
        <v>12</v>
      </c>
      <c r="Z374" s="1385">
        <f>COUNTIF($K$374:$K$461, Z$1)</f>
        <v>11</v>
      </c>
      <c r="AA374" s="1385">
        <f>COUNTIF($K$374:$K$461, AA$1)</f>
        <v>17</v>
      </c>
      <c r="AB374" s="1385"/>
      <c r="AC374" s="1385">
        <f>COUNTIF($K$374:$K$461, AC$1)</f>
        <v>1</v>
      </c>
      <c r="AD374" s="1385">
        <f>COUNTIF($K$374:$K$461, AD$1)</f>
        <v>0</v>
      </c>
      <c r="AE374" s="1385">
        <f>COUNTIF($K$374:$K$461, AE$1)</f>
        <v>19</v>
      </c>
      <c r="AF374" s="1385">
        <f>COUNTIF($K$374:$K$461, AF$1)</f>
        <v>14</v>
      </c>
      <c r="AG374" s="363">
        <f>SUM(X374:AF374)</f>
        <v>88</v>
      </c>
    </row>
    <row r="375" spans="1:33" ht="12.6" customHeight="1" outlineLevel="1">
      <c r="A375" s="360">
        <v>43630</v>
      </c>
      <c r="B375" s="381">
        <v>43619</v>
      </c>
      <c r="C375" s="932">
        <v>43627</v>
      </c>
      <c r="D375" s="364">
        <v>43649</v>
      </c>
      <c r="E375" s="355" t="s">
        <v>3334</v>
      </c>
      <c r="F375" s="1432" t="s">
        <v>3470</v>
      </c>
      <c r="G375" s="1388" t="s">
        <v>18634</v>
      </c>
      <c r="H375" s="353" t="s">
        <v>14888</v>
      </c>
      <c r="I375" s="353"/>
      <c r="J375" s="353"/>
      <c r="K375" s="348" t="s">
        <v>2035</v>
      </c>
      <c r="L375" s="353"/>
      <c r="M375" s="352">
        <f t="shared" si="10"/>
        <v>11</v>
      </c>
      <c r="N375" s="352">
        <f t="shared" si="11"/>
        <v>8</v>
      </c>
      <c r="O375" s="353"/>
      <c r="P375" s="353">
        <v>2</v>
      </c>
      <c r="Q375" s="353"/>
      <c r="R375" s="353"/>
      <c r="S375" s="375"/>
      <c r="T375" s="353"/>
      <c r="U375" s="353"/>
      <c r="V375" s="353"/>
      <c r="W375" s="353"/>
      <c r="X375" s="353"/>
      <c r="Y375" s="353"/>
      <c r="Z375" s="353"/>
      <c r="AA375" s="353"/>
      <c r="AB375" s="353"/>
      <c r="AC375" s="353"/>
      <c r="AD375" s="353"/>
      <c r="AE375" s="353"/>
      <c r="AF375" s="353"/>
      <c r="AG375" s="375"/>
    </row>
    <row r="376" spans="1:33" ht="12.6" customHeight="1" outlineLevel="1">
      <c r="A376" s="376">
        <v>43622</v>
      </c>
      <c r="B376" s="381">
        <v>43620</v>
      </c>
      <c r="C376" s="932">
        <v>43626</v>
      </c>
      <c r="D376" s="364">
        <v>43627</v>
      </c>
      <c r="E376" s="355" t="s">
        <v>3335</v>
      </c>
      <c r="F376" s="353" t="s">
        <v>14820</v>
      </c>
      <c r="G376" s="1384"/>
      <c r="H376" s="353" t="s">
        <v>14821</v>
      </c>
      <c r="I376" s="353"/>
      <c r="J376" s="353"/>
      <c r="K376" s="348" t="s">
        <v>2039</v>
      </c>
      <c r="L376" s="353"/>
      <c r="M376" s="352">
        <f t="shared" si="10"/>
        <v>2</v>
      </c>
      <c r="N376" s="352">
        <f t="shared" si="11"/>
        <v>1</v>
      </c>
      <c r="O376" s="353"/>
      <c r="P376" s="353">
        <v>3</v>
      </c>
      <c r="Q376" s="1386"/>
      <c r="R376" s="1386"/>
      <c r="S376" s="1387"/>
      <c r="T376" s="1386"/>
      <c r="U376" s="1386"/>
      <c r="V376" s="1386"/>
      <c r="W376" s="1386"/>
      <c r="X376" s="1386"/>
      <c r="Y376" s="1386"/>
      <c r="Z376" s="1386"/>
      <c r="AA376" s="1386"/>
      <c r="AB376" s="1386"/>
      <c r="AC376" s="1386"/>
      <c r="AD376" s="1386"/>
      <c r="AE376" s="1386"/>
      <c r="AF376" s="1386"/>
      <c r="AG376" s="1387"/>
    </row>
    <row r="377" spans="1:33" ht="12.6" customHeight="1" outlineLevel="1">
      <c r="A377" s="376">
        <v>43627</v>
      </c>
      <c r="B377" s="381">
        <v>43620</v>
      </c>
      <c r="C377" s="932">
        <v>43626</v>
      </c>
      <c r="D377" s="364">
        <v>43650</v>
      </c>
      <c r="E377" s="355" t="s">
        <v>3334</v>
      </c>
      <c r="F377" s="691"/>
      <c r="G377" s="1384" t="s">
        <v>3505</v>
      </c>
      <c r="H377" s="353" t="s">
        <v>15856</v>
      </c>
      <c r="I377" s="353" t="s">
        <v>3577</v>
      </c>
      <c r="J377" s="353"/>
      <c r="K377" s="348" t="s">
        <v>2034</v>
      </c>
      <c r="L377" s="353"/>
      <c r="M377" s="352">
        <f t="shared" si="10"/>
        <v>7</v>
      </c>
      <c r="N377" s="352">
        <f t="shared" si="11"/>
        <v>4</v>
      </c>
      <c r="O377" s="353"/>
      <c r="P377" s="353">
        <v>4</v>
      </c>
      <c r="Q377" s="353"/>
      <c r="R377" s="350"/>
      <c r="S377" s="359"/>
      <c r="T377" s="355"/>
      <c r="U377" s="355"/>
      <c r="V377" s="355"/>
      <c r="W377" s="355"/>
      <c r="X377" s="355"/>
      <c r="Y377" s="355"/>
      <c r="Z377" s="355"/>
      <c r="AA377" s="355"/>
      <c r="AB377" s="355"/>
      <c r="AC377" s="355"/>
      <c r="AD377" s="355"/>
      <c r="AE377" s="355"/>
      <c r="AF377" s="355"/>
      <c r="AG377" s="359"/>
    </row>
    <row r="378" spans="1:33" ht="12.6" customHeight="1" outlineLevel="1">
      <c r="A378" s="360">
        <v>43633</v>
      </c>
      <c r="B378" s="381">
        <v>43620</v>
      </c>
      <c r="C378" s="1057">
        <v>43628</v>
      </c>
      <c r="D378" s="360">
        <v>43633</v>
      </c>
      <c r="E378" s="355" t="s">
        <v>3334</v>
      </c>
      <c r="F378" s="353" t="s">
        <v>15533</v>
      </c>
      <c r="G378" s="1384"/>
      <c r="H378" s="353" t="s">
        <v>15534</v>
      </c>
      <c r="I378" s="353"/>
      <c r="J378" s="353"/>
      <c r="K378" s="348" t="s">
        <v>2042</v>
      </c>
      <c r="L378" s="353"/>
      <c r="M378" s="352">
        <f t="shared" si="10"/>
        <v>13</v>
      </c>
      <c r="N378" s="352">
        <f t="shared" si="11"/>
        <v>8</v>
      </c>
      <c r="O378" s="353"/>
      <c r="P378" s="353">
        <v>5</v>
      </c>
      <c r="Q378" s="353"/>
      <c r="R378" s="350"/>
      <c r="S378" s="359"/>
      <c r="T378" s="355"/>
      <c r="U378" s="355"/>
      <c r="V378" s="355"/>
      <c r="W378" s="355"/>
      <c r="X378" s="355"/>
      <c r="Y378" s="355"/>
      <c r="Z378" s="355"/>
      <c r="AA378" s="355"/>
      <c r="AB378" s="355"/>
      <c r="AC378" s="355"/>
      <c r="AD378" s="355"/>
      <c r="AE378" s="355"/>
      <c r="AF378" s="355"/>
      <c r="AG378" s="359"/>
    </row>
    <row r="379" spans="1:33" ht="12.6" customHeight="1" outlineLevel="1">
      <c r="A379" s="360">
        <v>43630</v>
      </c>
      <c r="B379" s="381">
        <v>43621</v>
      </c>
      <c r="C379" s="1057">
        <v>43628</v>
      </c>
      <c r="D379" s="364">
        <v>43651</v>
      </c>
      <c r="E379" s="355" t="s">
        <v>3334</v>
      </c>
      <c r="F379" s="353" t="s">
        <v>17357</v>
      </c>
      <c r="G379" s="1388" t="s">
        <v>18772</v>
      </c>
      <c r="H379" s="353" t="s">
        <v>15830</v>
      </c>
      <c r="I379" s="353"/>
      <c r="J379" s="353"/>
      <c r="K379" s="348" t="s">
        <v>2042</v>
      </c>
      <c r="L379" s="353"/>
      <c r="M379" s="352">
        <f t="shared" si="10"/>
        <v>9</v>
      </c>
      <c r="N379" s="352">
        <f t="shared" si="11"/>
        <v>6</v>
      </c>
      <c r="O379" s="353"/>
      <c r="P379" s="353">
        <v>6</v>
      </c>
      <c r="Q379" s="353"/>
      <c r="R379" s="350"/>
      <c r="S379" s="359"/>
      <c r="T379" s="355"/>
      <c r="U379" s="355"/>
      <c r="V379" s="355"/>
      <c r="W379" s="355"/>
      <c r="X379" s="355"/>
      <c r="Y379" s="355"/>
      <c r="Z379" s="355"/>
      <c r="AA379" s="355"/>
      <c r="AB379" s="355"/>
      <c r="AC379" s="355"/>
      <c r="AD379" s="355"/>
      <c r="AE379" s="355"/>
      <c r="AF379" s="355"/>
      <c r="AG379" s="359"/>
    </row>
    <row r="380" spans="1:33" ht="12.6" customHeight="1" outlineLevel="1">
      <c r="A380" s="715">
        <v>43644</v>
      </c>
      <c r="B380" s="381">
        <v>43623</v>
      </c>
      <c r="C380" s="932">
        <v>43643</v>
      </c>
      <c r="D380" s="364">
        <v>43643</v>
      </c>
      <c r="E380" s="355" t="s">
        <v>3334</v>
      </c>
      <c r="F380" s="353" t="s">
        <v>3337</v>
      </c>
      <c r="G380" s="1384"/>
      <c r="H380" s="353" t="s">
        <v>14987</v>
      </c>
      <c r="I380" s="353" t="s">
        <v>12664</v>
      </c>
      <c r="J380" s="353" t="s">
        <v>2035</v>
      </c>
      <c r="K380" s="348" t="s">
        <v>2033</v>
      </c>
      <c r="L380" s="353"/>
      <c r="M380" s="352">
        <f t="shared" si="10"/>
        <v>21</v>
      </c>
      <c r="N380" s="352">
        <f t="shared" si="11"/>
        <v>14</v>
      </c>
      <c r="O380" s="353"/>
      <c r="P380" s="353">
        <v>31</v>
      </c>
      <c r="Q380" s="353"/>
      <c r="R380" s="350"/>
      <c r="S380" s="359"/>
      <c r="T380" s="355"/>
      <c r="U380" s="355"/>
      <c r="V380" s="355"/>
      <c r="W380" s="355"/>
      <c r="X380" s="355"/>
      <c r="Y380" s="355"/>
      <c r="Z380" s="355"/>
      <c r="AA380" s="355"/>
      <c r="AB380" s="355"/>
      <c r="AC380" s="355"/>
      <c r="AD380" s="355"/>
      <c r="AE380" s="355"/>
      <c r="AF380" s="355"/>
      <c r="AG380" s="359"/>
    </row>
    <row r="381" spans="1:33" ht="12.6" customHeight="1" outlineLevel="1">
      <c r="A381" s="376">
        <v>43630</v>
      </c>
      <c r="B381" s="381">
        <v>43622</v>
      </c>
      <c r="C381" s="932">
        <v>43629</v>
      </c>
      <c r="D381" s="364">
        <v>43629</v>
      </c>
      <c r="E381" s="355" t="s">
        <v>3335</v>
      </c>
      <c r="F381" s="353" t="s">
        <v>15630</v>
      </c>
      <c r="G381" s="1384"/>
      <c r="H381" s="353" t="s">
        <v>15631</v>
      </c>
      <c r="I381" s="353" t="s">
        <v>3577</v>
      </c>
      <c r="J381" s="353"/>
      <c r="K381" s="348" t="s">
        <v>2034</v>
      </c>
      <c r="L381" s="353"/>
      <c r="M381" s="352">
        <f t="shared" si="10"/>
        <v>8</v>
      </c>
      <c r="N381" s="352">
        <f t="shared" si="11"/>
        <v>5</v>
      </c>
      <c r="O381" s="353"/>
      <c r="P381" s="353">
        <v>7</v>
      </c>
      <c r="Q381" s="353"/>
      <c r="R381" s="350"/>
      <c r="S381" s="359"/>
      <c r="T381" s="355"/>
      <c r="U381" s="355"/>
      <c r="V381" s="355"/>
      <c r="W381" s="355"/>
      <c r="X381" s="355"/>
      <c r="Y381" s="355"/>
      <c r="Z381" s="355"/>
      <c r="AA381" s="355"/>
      <c r="AB381" s="355"/>
      <c r="AC381" s="355"/>
      <c r="AD381" s="355"/>
      <c r="AE381" s="355"/>
      <c r="AF381" s="355"/>
      <c r="AG381" s="359"/>
    </row>
    <row r="382" spans="1:33" ht="12.6" customHeight="1" outlineLevel="1">
      <c r="A382" s="376">
        <v>43626</v>
      </c>
      <c r="B382" s="381">
        <v>43623</v>
      </c>
      <c r="C382" s="932">
        <v>43626</v>
      </c>
      <c r="D382" s="364">
        <v>43653</v>
      </c>
      <c r="E382" s="355" t="s">
        <v>3334</v>
      </c>
      <c r="F382" s="353" t="s">
        <v>18773</v>
      </c>
      <c r="G382" s="1388" t="s">
        <v>18774</v>
      </c>
      <c r="H382" s="353" t="s">
        <v>15656</v>
      </c>
      <c r="I382" s="353" t="s">
        <v>3577</v>
      </c>
      <c r="J382" s="353"/>
      <c r="K382" s="348" t="s">
        <v>3001</v>
      </c>
      <c r="L382" s="353"/>
      <c r="M382" s="352">
        <f t="shared" si="10"/>
        <v>3</v>
      </c>
      <c r="N382" s="352">
        <f t="shared" si="11"/>
        <v>0</v>
      </c>
      <c r="O382" s="353"/>
      <c r="P382" s="353">
        <v>8</v>
      </c>
      <c r="Q382" s="353"/>
      <c r="R382" s="350"/>
      <c r="S382" s="359"/>
      <c r="T382" s="355"/>
      <c r="U382" s="355"/>
      <c r="V382" s="355"/>
      <c r="W382" s="355"/>
      <c r="X382" s="355"/>
      <c r="Y382" s="355"/>
      <c r="Z382" s="355"/>
      <c r="AA382" s="355"/>
      <c r="AB382" s="355"/>
      <c r="AC382" s="355"/>
      <c r="AD382" s="355"/>
      <c r="AE382" s="355"/>
      <c r="AF382" s="355"/>
      <c r="AG382" s="359"/>
    </row>
    <row r="383" spans="1:33" ht="12.6" customHeight="1" outlineLevel="1">
      <c r="A383" s="715">
        <v>43630</v>
      </c>
      <c r="B383" s="381">
        <v>43626</v>
      </c>
      <c r="C383" s="932">
        <v>43629</v>
      </c>
      <c r="D383" s="364">
        <v>43629</v>
      </c>
      <c r="E383" s="355" t="s">
        <v>3334</v>
      </c>
      <c r="F383" s="353" t="s">
        <v>18775</v>
      </c>
      <c r="G383" s="1388" t="s">
        <v>18776</v>
      </c>
      <c r="H383" s="353" t="s">
        <v>15551</v>
      </c>
      <c r="I383" s="353" t="s">
        <v>3577</v>
      </c>
      <c r="J383" s="353"/>
      <c r="K383" s="348" t="s">
        <v>2035</v>
      </c>
      <c r="L383" s="353"/>
      <c r="M383" s="352">
        <f t="shared" si="10"/>
        <v>4</v>
      </c>
      <c r="N383" s="352">
        <f t="shared" si="11"/>
        <v>3</v>
      </c>
      <c r="O383" s="353"/>
      <c r="P383" s="353">
        <v>9</v>
      </c>
      <c r="Q383" s="353"/>
      <c r="R383" s="350"/>
      <c r="S383" s="359"/>
      <c r="T383" s="355"/>
      <c r="U383" s="355"/>
      <c r="V383" s="355"/>
      <c r="W383" s="355"/>
      <c r="X383" s="349"/>
      <c r="Y383" s="355"/>
      <c r="Z383" s="355"/>
      <c r="AA383" s="355"/>
      <c r="AB383" s="355"/>
      <c r="AC383" s="355"/>
      <c r="AD383" s="355"/>
      <c r="AE383" s="355"/>
      <c r="AF383" s="355"/>
      <c r="AG383" s="359"/>
    </row>
    <row r="384" spans="1:33" ht="12.6" customHeight="1" outlineLevel="1">
      <c r="A384" s="376">
        <v>43626</v>
      </c>
      <c r="B384" s="381">
        <v>43626</v>
      </c>
      <c r="C384" s="349"/>
      <c r="D384" s="355"/>
      <c r="E384" s="355" t="s">
        <v>3334</v>
      </c>
      <c r="F384" s="353" t="s">
        <v>3354</v>
      </c>
      <c r="G384" s="1384"/>
      <c r="H384" s="353" t="s">
        <v>14896</v>
      </c>
      <c r="I384" s="353"/>
      <c r="J384" s="353"/>
      <c r="K384" s="348" t="s">
        <v>2033</v>
      </c>
      <c r="L384" s="353"/>
      <c r="M384" s="352">
        <f t="shared" si="10"/>
        <v>0</v>
      </c>
      <c r="N384" s="352">
        <f t="shared" si="11"/>
        <v>0</v>
      </c>
      <c r="O384" s="353"/>
      <c r="P384" s="353">
        <v>10</v>
      </c>
      <c r="Q384" s="353"/>
      <c r="R384" s="350"/>
      <c r="S384" s="359"/>
      <c r="T384" s="355"/>
      <c r="U384" s="355"/>
      <c r="V384" s="355"/>
      <c r="W384" s="355"/>
      <c r="X384" s="349"/>
      <c r="Y384" s="355"/>
      <c r="Z384" s="355"/>
      <c r="AA384" s="355"/>
      <c r="AB384" s="355"/>
      <c r="AC384" s="355"/>
      <c r="AD384" s="355"/>
      <c r="AE384" s="355"/>
      <c r="AF384" s="355"/>
      <c r="AG384" s="359"/>
    </row>
    <row r="385" spans="1:22" ht="12.6" customHeight="1" outlineLevel="1">
      <c r="A385" s="376">
        <v>43634</v>
      </c>
      <c r="B385" s="381">
        <v>43626</v>
      </c>
      <c r="C385" s="932">
        <v>43656</v>
      </c>
      <c r="D385" s="364">
        <v>43656</v>
      </c>
      <c r="E385" s="355" t="s">
        <v>3334</v>
      </c>
      <c r="F385" s="353" t="s">
        <v>3337</v>
      </c>
      <c r="G385" s="1384"/>
      <c r="H385" s="353" t="s">
        <v>14988</v>
      </c>
      <c r="I385" s="353" t="s">
        <v>14989</v>
      </c>
      <c r="J385" s="353"/>
      <c r="K385" s="348" t="s">
        <v>2033</v>
      </c>
      <c r="L385" s="353"/>
      <c r="M385" s="352">
        <f t="shared" si="10"/>
        <v>8</v>
      </c>
      <c r="N385" s="352">
        <f t="shared" si="11"/>
        <v>5</v>
      </c>
      <c r="O385" s="353"/>
      <c r="P385" s="353">
        <v>11</v>
      </c>
      <c r="Q385" s="353"/>
      <c r="R385" s="353"/>
      <c r="S385" s="375"/>
      <c r="T385" s="353"/>
      <c r="U385" s="353"/>
      <c r="V385" s="353"/>
    </row>
    <row r="386" spans="1:22" ht="12.6" customHeight="1" outlineLevel="1">
      <c r="A386" s="715">
        <v>43635</v>
      </c>
      <c r="B386" s="381">
        <v>43626</v>
      </c>
      <c r="C386" s="932">
        <v>43634</v>
      </c>
      <c r="D386" s="364">
        <v>43634</v>
      </c>
      <c r="E386" s="355" t="s">
        <v>3334</v>
      </c>
      <c r="F386" s="353" t="s">
        <v>3337</v>
      </c>
      <c r="G386" s="1384"/>
      <c r="H386" s="353" t="s">
        <v>14990</v>
      </c>
      <c r="I386" s="353"/>
      <c r="J386" s="353"/>
      <c r="K386" s="348" t="s">
        <v>2033</v>
      </c>
      <c r="L386" s="353" t="s">
        <v>2888</v>
      </c>
      <c r="M386" s="352">
        <f t="shared" ref="M386:M449" si="12">(A386-B386)</f>
        <v>9</v>
      </c>
      <c r="N386" s="352">
        <f t="shared" ref="N386:N449" si="13">NETWORKDAYS(B386,A386,A386:B386)</f>
        <v>6</v>
      </c>
      <c r="O386" s="353"/>
      <c r="P386" s="353">
        <v>12</v>
      </c>
      <c r="Q386" s="353"/>
      <c r="R386" s="353"/>
      <c r="S386" s="375"/>
      <c r="T386" s="353"/>
      <c r="U386" s="353"/>
      <c r="V386" s="353"/>
    </row>
    <row r="387" spans="1:22" ht="12.6" customHeight="1" outlineLevel="1">
      <c r="A387" s="1433">
        <v>43634</v>
      </c>
      <c r="B387" s="718">
        <v>43626</v>
      </c>
      <c r="C387" s="1057">
        <v>43633</v>
      </c>
      <c r="D387" s="360">
        <v>43633</v>
      </c>
      <c r="E387" s="355" t="s">
        <v>3334</v>
      </c>
      <c r="F387" s="353" t="s">
        <v>3613</v>
      </c>
      <c r="G387" s="1388" t="s">
        <v>18777</v>
      </c>
      <c r="H387" s="353" t="s">
        <v>15013</v>
      </c>
      <c r="I387" s="353" t="s">
        <v>15014</v>
      </c>
      <c r="J387" s="353"/>
      <c r="K387" s="348" t="s">
        <v>2042</v>
      </c>
      <c r="L387" s="353"/>
      <c r="M387" s="352">
        <f t="shared" si="12"/>
        <v>8</v>
      </c>
      <c r="N387" s="352">
        <f t="shared" si="13"/>
        <v>5</v>
      </c>
      <c r="O387" s="353"/>
      <c r="P387" s="353">
        <v>13</v>
      </c>
      <c r="Q387" s="353"/>
      <c r="R387" s="350"/>
      <c r="S387" s="359"/>
      <c r="T387" s="355"/>
      <c r="U387" s="355"/>
      <c r="V387" s="355"/>
    </row>
    <row r="388" spans="1:22" ht="12.6" customHeight="1" outlineLevel="1">
      <c r="A388" s="376">
        <v>43630</v>
      </c>
      <c r="B388" s="381">
        <v>43626</v>
      </c>
      <c r="C388" s="932">
        <v>43629</v>
      </c>
      <c r="D388" s="364">
        <v>43656</v>
      </c>
      <c r="E388" s="355" t="s">
        <v>3335</v>
      </c>
      <c r="F388" s="353" t="s">
        <v>15707</v>
      </c>
      <c r="G388" s="1384"/>
      <c r="H388" s="353" t="s">
        <v>15708</v>
      </c>
      <c r="I388" s="353" t="s">
        <v>14849</v>
      </c>
      <c r="J388" s="353"/>
      <c r="K388" s="348" t="s">
        <v>3001</v>
      </c>
      <c r="L388" s="353"/>
      <c r="M388" s="352">
        <f t="shared" si="12"/>
        <v>4</v>
      </c>
      <c r="N388" s="352">
        <f t="shared" si="13"/>
        <v>3</v>
      </c>
      <c r="O388" s="353"/>
      <c r="P388" s="353">
        <v>14</v>
      </c>
      <c r="Q388" s="353"/>
      <c r="R388" s="350"/>
      <c r="S388" s="359"/>
      <c r="T388" s="355"/>
      <c r="U388" s="355"/>
      <c r="V388" s="355"/>
    </row>
    <row r="389" spans="1:22" ht="12.6" customHeight="1" outlineLevel="1">
      <c r="A389" s="376">
        <v>43634</v>
      </c>
      <c r="B389" s="381">
        <v>43627</v>
      </c>
      <c r="C389" s="932">
        <v>43634</v>
      </c>
      <c r="D389" s="364">
        <v>43634</v>
      </c>
      <c r="E389" s="355" t="s">
        <v>3334</v>
      </c>
      <c r="F389" s="353" t="s">
        <v>18778</v>
      </c>
      <c r="G389" s="1388" t="s">
        <v>18741</v>
      </c>
      <c r="H389" s="353" t="s">
        <v>14838</v>
      </c>
      <c r="I389" s="353" t="s">
        <v>14839</v>
      </c>
      <c r="J389" s="353"/>
      <c r="K389" s="348" t="s">
        <v>2033</v>
      </c>
      <c r="L389" s="353" t="s">
        <v>2888</v>
      </c>
      <c r="M389" s="352">
        <f t="shared" si="12"/>
        <v>7</v>
      </c>
      <c r="N389" s="352">
        <f t="shared" si="13"/>
        <v>4</v>
      </c>
      <c r="O389" s="353"/>
      <c r="P389" s="353">
        <v>15</v>
      </c>
      <c r="Q389" s="353"/>
      <c r="R389" s="353"/>
      <c r="S389" s="375"/>
      <c r="T389" s="353"/>
      <c r="U389" s="353"/>
      <c r="V389" s="353"/>
    </row>
    <row r="390" spans="1:22" ht="12.6" customHeight="1" outlineLevel="1">
      <c r="A390" s="376">
        <v>43627</v>
      </c>
      <c r="B390" s="381">
        <v>43627</v>
      </c>
      <c r="C390" s="932">
        <v>43630</v>
      </c>
      <c r="D390" s="364">
        <v>43633</v>
      </c>
      <c r="E390" s="355" t="s">
        <v>3335</v>
      </c>
      <c r="F390" s="353" t="s">
        <v>2753</v>
      </c>
      <c r="G390" s="1384"/>
      <c r="H390" s="353" t="s">
        <v>14964</v>
      </c>
      <c r="I390" s="353" t="s">
        <v>12632</v>
      </c>
      <c r="J390" s="353"/>
      <c r="K390" s="348" t="s">
        <v>2969</v>
      </c>
      <c r="L390" s="353"/>
      <c r="M390" s="352">
        <f t="shared" si="12"/>
        <v>0</v>
      </c>
      <c r="N390" s="352">
        <f t="shared" si="13"/>
        <v>0</v>
      </c>
      <c r="O390" s="353"/>
      <c r="P390" s="353">
        <v>16</v>
      </c>
      <c r="Q390" s="353"/>
      <c r="R390" s="350"/>
      <c r="S390" s="359"/>
      <c r="T390" s="355"/>
      <c r="U390" s="355"/>
      <c r="V390" s="355"/>
    </row>
    <row r="391" spans="1:22" ht="12.6" customHeight="1" outlineLevel="1">
      <c r="A391" s="715">
        <v>43636</v>
      </c>
      <c r="B391" s="381">
        <v>43629</v>
      </c>
      <c r="C391" s="932">
        <v>43634</v>
      </c>
      <c r="D391" s="364">
        <v>43634</v>
      </c>
      <c r="E391" s="355" t="s">
        <v>3334</v>
      </c>
      <c r="F391" s="1416" t="s">
        <v>18692</v>
      </c>
      <c r="G391" s="1388" t="s">
        <v>4121</v>
      </c>
      <c r="H391" s="353" t="s">
        <v>15226</v>
      </c>
      <c r="I391" s="353" t="s">
        <v>15227</v>
      </c>
      <c r="J391" s="353"/>
      <c r="K391" s="348" t="s">
        <v>2035</v>
      </c>
      <c r="L391" s="353"/>
      <c r="M391" s="352">
        <f t="shared" si="12"/>
        <v>7</v>
      </c>
      <c r="N391" s="352">
        <f t="shared" si="13"/>
        <v>4</v>
      </c>
      <c r="O391" s="353"/>
      <c r="P391" s="353">
        <v>17</v>
      </c>
      <c r="Q391" s="353"/>
      <c r="R391" s="350"/>
      <c r="S391" s="359"/>
      <c r="T391" s="355"/>
      <c r="U391" s="355"/>
      <c r="V391" s="355"/>
    </row>
    <row r="392" spans="1:22" ht="12.6" customHeight="1" outlineLevel="1">
      <c r="A392" s="715">
        <v>43636</v>
      </c>
      <c r="B392" s="381">
        <v>43634</v>
      </c>
      <c r="C392" s="932">
        <v>43664</v>
      </c>
      <c r="D392" s="364">
        <v>43664</v>
      </c>
      <c r="E392" s="355" t="s">
        <v>3334</v>
      </c>
      <c r="F392" s="1416" t="s">
        <v>2548</v>
      </c>
      <c r="G392" s="1434"/>
      <c r="H392" s="353" t="s">
        <v>15552</v>
      </c>
      <c r="I392" s="353"/>
      <c r="J392" s="353"/>
      <c r="K392" s="348" t="s">
        <v>2969</v>
      </c>
      <c r="L392" s="353"/>
      <c r="M392" s="352">
        <f t="shared" si="12"/>
        <v>2</v>
      </c>
      <c r="N392" s="352">
        <f t="shared" si="13"/>
        <v>1</v>
      </c>
      <c r="O392" s="353"/>
      <c r="P392" s="353">
        <v>18</v>
      </c>
      <c r="Q392" s="353"/>
      <c r="R392" s="350"/>
      <c r="S392" s="359"/>
      <c r="T392" s="355"/>
      <c r="U392" s="355"/>
      <c r="V392" s="355"/>
    </row>
    <row r="393" spans="1:22" ht="12.6" customHeight="1" outlineLevel="1">
      <c r="A393" s="715">
        <v>43627</v>
      </c>
      <c r="B393" s="381">
        <v>43627</v>
      </c>
      <c r="C393" s="932">
        <v>43630</v>
      </c>
      <c r="D393" s="364">
        <v>43633</v>
      </c>
      <c r="E393" s="355" t="s">
        <v>3335</v>
      </c>
      <c r="F393" s="353" t="s">
        <v>2753</v>
      </c>
      <c r="G393" s="1384"/>
      <c r="H393" s="353" t="s">
        <v>14964</v>
      </c>
      <c r="I393" s="353" t="s">
        <v>12632</v>
      </c>
      <c r="J393" s="353"/>
      <c r="K393" s="348" t="s">
        <v>2969</v>
      </c>
      <c r="L393" s="353"/>
      <c r="M393" s="352">
        <f t="shared" si="12"/>
        <v>0</v>
      </c>
      <c r="N393" s="352">
        <f t="shared" si="13"/>
        <v>0</v>
      </c>
      <c r="O393" s="353"/>
      <c r="P393" s="353">
        <v>19</v>
      </c>
      <c r="Q393" s="353"/>
      <c r="R393" s="350"/>
      <c r="S393" s="359"/>
      <c r="T393" s="355"/>
      <c r="U393" s="355"/>
      <c r="V393" s="355"/>
    </row>
    <row r="394" spans="1:22" ht="12.6" customHeight="1" outlineLevel="1">
      <c r="A394" s="715">
        <v>43637</v>
      </c>
      <c r="B394" s="381">
        <v>43623</v>
      </c>
      <c r="C394" s="932">
        <v>43637</v>
      </c>
      <c r="D394" s="364">
        <v>43637</v>
      </c>
      <c r="E394" s="355" t="s">
        <v>3334</v>
      </c>
      <c r="F394" s="353" t="s">
        <v>18779</v>
      </c>
      <c r="G394" s="1388" t="s">
        <v>18780</v>
      </c>
      <c r="H394" s="353" t="s">
        <v>15352</v>
      </c>
      <c r="I394" s="353"/>
      <c r="J394" s="353"/>
      <c r="K394" s="348" t="s">
        <v>2035</v>
      </c>
      <c r="L394" s="353"/>
      <c r="M394" s="352">
        <f t="shared" si="12"/>
        <v>14</v>
      </c>
      <c r="N394" s="352">
        <f t="shared" si="13"/>
        <v>9</v>
      </c>
      <c r="O394" s="353"/>
      <c r="P394" s="353">
        <v>20</v>
      </c>
      <c r="Q394" s="353"/>
      <c r="R394" s="350"/>
      <c r="S394" s="359"/>
      <c r="T394" s="355"/>
      <c r="U394" s="355"/>
      <c r="V394" s="355"/>
    </row>
    <row r="395" spans="1:22" ht="12.6" customHeight="1" outlineLevel="1">
      <c r="A395" s="715">
        <v>43637</v>
      </c>
      <c r="B395" s="381">
        <v>43622</v>
      </c>
      <c r="C395" s="932">
        <v>43636</v>
      </c>
      <c r="D395" s="364">
        <v>43636</v>
      </c>
      <c r="E395" s="355" t="s">
        <v>3334</v>
      </c>
      <c r="F395" s="353" t="s">
        <v>12596</v>
      </c>
      <c r="G395" s="1384"/>
      <c r="H395" s="353" t="s">
        <v>15568</v>
      </c>
      <c r="I395" s="353" t="s">
        <v>3660</v>
      </c>
      <c r="J395" s="353"/>
      <c r="K395" s="348" t="s">
        <v>2035</v>
      </c>
      <c r="L395" s="353"/>
      <c r="M395" s="352">
        <f t="shared" si="12"/>
        <v>15</v>
      </c>
      <c r="N395" s="352">
        <f t="shared" si="13"/>
        <v>10</v>
      </c>
      <c r="O395" s="353"/>
      <c r="P395" s="353">
        <v>21</v>
      </c>
      <c r="Q395" s="353"/>
      <c r="R395" s="350"/>
      <c r="S395" s="359"/>
      <c r="T395" s="355"/>
      <c r="U395" s="355"/>
      <c r="V395" s="355"/>
    </row>
    <row r="396" spans="1:22" ht="12.6" customHeight="1" outlineLevel="1">
      <c r="A396" s="376">
        <v>43637</v>
      </c>
      <c r="B396" s="381">
        <v>43621</v>
      </c>
      <c r="C396" s="932">
        <v>43628</v>
      </c>
      <c r="D396" s="932">
        <v>43651</v>
      </c>
      <c r="E396" s="349" t="s">
        <v>3334</v>
      </c>
      <c r="F396" s="1432" t="s">
        <v>3470</v>
      </c>
      <c r="G396" s="1388" t="s">
        <v>4296</v>
      </c>
      <c r="H396" s="424" t="s">
        <v>14880</v>
      </c>
      <c r="I396" s="424" t="s">
        <v>14881</v>
      </c>
      <c r="J396" s="424"/>
      <c r="K396" s="589" t="s">
        <v>2034</v>
      </c>
      <c r="L396" s="353"/>
      <c r="M396" s="352">
        <f t="shared" si="12"/>
        <v>16</v>
      </c>
      <c r="N396" s="352">
        <f t="shared" si="13"/>
        <v>11</v>
      </c>
      <c r="O396" s="353"/>
      <c r="P396" s="353">
        <v>22</v>
      </c>
      <c r="Q396" s="353"/>
      <c r="R396" s="350"/>
      <c r="S396" s="359"/>
      <c r="T396" s="355"/>
      <c r="U396" s="355"/>
      <c r="V396" s="355"/>
    </row>
    <row r="397" spans="1:22" ht="13.2" customHeight="1" outlineLevel="1">
      <c r="A397" s="715">
        <v>43642</v>
      </c>
      <c r="B397" s="381">
        <v>43635</v>
      </c>
      <c r="C397" s="932">
        <v>43643</v>
      </c>
      <c r="D397" s="364">
        <v>43643</v>
      </c>
      <c r="E397" s="355" t="s">
        <v>3334</v>
      </c>
      <c r="F397" s="1395" t="s">
        <v>18564</v>
      </c>
      <c r="G397" s="1435" t="s">
        <v>5548</v>
      </c>
      <c r="H397" s="353" t="s">
        <v>15027</v>
      </c>
      <c r="I397" s="353"/>
      <c r="J397" s="1436" t="s">
        <v>2042</v>
      </c>
      <c r="K397" s="348" t="s">
        <v>2035</v>
      </c>
      <c r="L397" s="353"/>
      <c r="M397" s="352">
        <f t="shared" si="12"/>
        <v>7</v>
      </c>
      <c r="N397" s="352">
        <f t="shared" si="13"/>
        <v>4</v>
      </c>
      <c r="O397" s="353"/>
      <c r="P397" s="353">
        <v>23</v>
      </c>
      <c r="Q397" s="353"/>
      <c r="R397" s="350"/>
      <c r="S397" s="359"/>
      <c r="T397" s="355"/>
      <c r="U397" s="355"/>
      <c r="V397" s="355"/>
    </row>
    <row r="398" spans="1:22" ht="12.6" customHeight="1" outlineLevel="1">
      <c r="A398" s="376">
        <v>43642</v>
      </c>
      <c r="B398" s="381">
        <v>43636</v>
      </c>
      <c r="C398" s="932">
        <v>43642</v>
      </c>
      <c r="D398" s="364">
        <v>43642</v>
      </c>
      <c r="E398" s="355" t="s">
        <v>3334</v>
      </c>
      <c r="F398" s="353" t="s">
        <v>18781</v>
      </c>
      <c r="G398" s="1388" t="s">
        <v>18741</v>
      </c>
      <c r="H398" s="353" t="s">
        <v>14835</v>
      </c>
      <c r="I398" s="353" t="s">
        <v>14836</v>
      </c>
      <c r="J398" s="353"/>
      <c r="K398" s="348" t="s">
        <v>2033</v>
      </c>
      <c r="L398" s="353"/>
      <c r="M398" s="352">
        <f t="shared" si="12"/>
        <v>6</v>
      </c>
      <c r="N398" s="352">
        <f t="shared" si="13"/>
        <v>3</v>
      </c>
      <c r="O398" s="353"/>
      <c r="P398" s="353">
        <v>24</v>
      </c>
      <c r="Q398" s="353"/>
      <c r="R398" s="353"/>
      <c r="S398" s="375"/>
      <c r="T398" s="353"/>
      <c r="U398" s="353"/>
      <c r="V398" s="353"/>
    </row>
    <row r="399" spans="1:22" ht="12.6" customHeight="1" outlineLevel="1">
      <c r="A399" s="376">
        <v>43642</v>
      </c>
      <c r="B399" s="381">
        <v>43632</v>
      </c>
      <c r="C399" s="932">
        <v>43637</v>
      </c>
      <c r="D399" s="364">
        <v>43637</v>
      </c>
      <c r="E399" s="355" t="s">
        <v>3335</v>
      </c>
      <c r="F399" s="353" t="s">
        <v>12745</v>
      </c>
      <c r="G399" s="1384"/>
      <c r="H399" s="353" t="s">
        <v>15276</v>
      </c>
      <c r="I399" s="353" t="s">
        <v>12664</v>
      </c>
      <c r="J399" s="353"/>
      <c r="K399" s="348" t="s">
        <v>2033</v>
      </c>
      <c r="L399" s="353" t="s">
        <v>2888</v>
      </c>
      <c r="M399" s="352">
        <f t="shared" si="12"/>
        <v>10</v>
      </c>
      <c r="N399" s="352">
        <f t="shared" si="13"/>
        <v>7</v>
      </c>
      <c r="O399" s="353"/>
      <c r="P399" s="353">
        <v>25</v>
      </c>
      <c r="Q399" s="353"/>
      <c r="R399" s="353"/>
      <c r="S399" s="375"/>
      <c r="T399" s="353"/>
      <c r="U399" s="353"/>
      <c r="V399" s="353"/>
    </row>
    <row r="400" spans="1:22" ht="13.2" customHeight="1" outlineLevel="1">
      <c r="A400" s="715">
        <v>43642</v>
      </c>
      <c r="B400" s="381">
        <v>43635</v>
      </c>
      <c r="C400" s="932">
        <v>43643</v>
      </c>
      <c r="D400" s="364">
        <v>43643</v>
      </c>
      <c r="E400" s="355" t="s">
        <v>3334</v>
      </c>
      <c r="F400" s="1395" t="s">
        <v>18564</v>
      </c>
      <c r="G400" s="1435" t="s">
        <v>5548</v>
      </c>
      <c r="H400" s="353" t="s">
        <v>15028</v>
      </c>
      <c r="I400" s="353"/>
      <c r="J400" s="1437" t="s">
        <v>2042</v>
      </c>
      <c r="K400" s="348" t="s">
        <v>2035</v>
      </c>
      <c r="L400" s="353"/>
      <c r="M400" s="352">
        <f t="shared" si="12"/>
        <v>7</v>
      </c>
      <c r="N400" s="352">
        <f t="shared" si="13"/>
        <v>4</v>
      </c>
      <c r="O400" s="353"/>
      <c r="P400" s="353">
        <v>26</v>
      </c>
      <c r="Q400" s="353"/>
      <c r="R400" s="350"/>
      <c r="S400" s="359"/>
      <c r="T400" s="355"/>
      <c r="U400" s="355"/>
      <c r="V400" s="355"/>
    </row>
    <row r="401" spans="1:22" ht="12.6" customHeight="1" outlineLevel="1">
      <c r="A401" s="376">
        <v>43643</v>
      </c>
      <c r="B401" s="381">
        <v>43642</v>
      </c>
      <c r="C401" s="932">
        <v>43644</v>
      </c>
      <c r="D401" s="364">
        <v>43644</v>
      </c>
      <c r="E401" s="355" t="s">
        <v>3334</v>
      </c>
      <c r="F401" s="353" t="s">
        <v>18781</v>
      </c>
      <c r="G401" s="1388" t="s">
        <v>18741</v>
      </c>
      <c r="H401" s="353" t="s">
        <v>14837</v>
      </c>
      <c r="I401" s="353"/>
      <c r="J401" s="353"/>
      <c r="K401" s="348" t="s">
        <v>2033</v>
      </c>
      <c r="L401" s="353"/>
      <c r="M401" s="352">
        <f t="shared" si="12"/>
        <v>1</v>
      </c>
      <c r="N401" s="352">
        <f t="shared" si="13"/>
        <v>0</v>
      </c>
      <c r="O401" s="353"/>
      <c r="P401" s="353">
        <v>27</v>
      </c>
      <c r="Q401" s="353"/>
      <c r="R401" s="353"/>
      <c r="S401" s="375"/>
      <c r="T401" s="353"/>
      <c r="U401" s="353"/>
      <c r="V401" s="353"/>
    </row>
    <row r="402" spans="1:22" ht="12.6" customHeight="1" outlineLevel="1">
      <c r="A402" s="376">
        <v>43643</v>
      </c>
      <c r="B402" s="381">
        <v>43635</v>
      </c>
      <c r="C402" s="932">
        <v>43647</v>
      </c>
      <c r="D402" s="364">
        <v>43647</v>
      </c>
      <c r="E402" s="355" t="s">
        <v>3334</v>
      </c>
      <c r="F402" s="353" t="s">
        <v>3337</v>
      </c>
      <c r="G402" s="1384"/>
      <c r="H402" s="353" t="s">
        <v>14991</v>
      </c>
      <c r="I402" s="353" t="s">
        <v>3660</v>
      </c>
      <c r="J402" s="353"/>
      <c r="K402" s="348" t="s">
        <v>2969</v>
      </c>
      <c r="L402" s="353"/>
      <c r="M402" s="352">
        <f t="shared" si="12"/>
        <v>8</v>
      </c>
      <c r="N402" s="352">
        <f t="shared" si="13"/>
        <v>5</v>
      </c>
      <c r="O402" s="353"/>
      <c r="P402" s="353">
        <v>28</v>
      </c>
      <c r="Q402" s="353"/>
      <c r="R402" s="350"/>
      <c r="S402" s="359"/>
      <c r="T402" s="355"/>
      <c r="U402" s="355"/>
      <c r="V402" s="355"/>
    </row>
    <row r="403" spans="1:22" ht="12.6" customHeight="1" outlineLevel="1">
      <c r="A403" s="376">
        <v>43643</v>
      </c>
      <c r="B403" s="381">
        <v>43635</v>
      </c>
      <c r="C403" s="932">
        <v>43647</v>
      </c>
      <c r="D403" s="364">
        <v>43647</v>
      </c>
      <c r="E403" s="355" t="s">
        <v>3334</v>
      </c>
      <c r="F403" s="353" t="s">
        <v>3337</v>
      </c>
      <c r="G403" s="1384"/>
      <c r="H403" s="353" t="s">
        <v>14992</v>
      </c>
      <c r="I403" s="353" t="s">
        <v>3660</v>
      </c>
      <c r="J403" s="353"/>
      <c r="K403" s="348" t="s">
        <v>2969</v>
      </c>
      <c r="L403" s="353"/>
      <c r="M403" s="352">
        <f t="shared" si="12"/>
        <v>8</v>
      </c>
      <c r="N403" s="352">
        <f t="shared" si="13"/>
        <v>5</v>
      </c>
      <c r="O403" s="353"/>
      <c r="P403" s="353">
        <v>29</v>
      </c>
      <c r="Q403" s="353"/>
      <c r="R403" s="350"/>
      <c r="S403" s="359"/>
      <c r="T403" s="355"/>
      <c r="U403" s="355"/>
      <c r="V403" s="355"/>
    </row>
    <row r="404" spans="1:22" ht="12.6" customHeight="1" outlineLevel="1">
      <c r="A404" s="376">
        <v>43644</v>
      </c>
      <c r="B404" s="718">
        <v>43633</v>
      </c>
      <c r="C404" s="932">
        <v>43644</v>
      </c>
      <c r="D404" s="364">
        <v>43644</v>
      </c>
      <c r="E404" s="355" t="s">
        <v>3334</v>
      </c>
      <c r="F404" s="353" t="s">
        <v>15287</v>
      </c>
      <c r="G404" s="1384"/>
      <c r="H404" s="353" t="s">
        <v>15288</v>
      </c>
      <c r="I404" s="353"/>
      <c r="J404" s="353"/>
      <c r="K404" s="348" t="s">
        <v>2035</v>
      </c>
      <c r="L404" s="353"/>
      <c r="M404" s="352">
        <f t="shared" si="12"/>
        <v>11</v>
      </c>
      <c r="N404" s="352">
        <f t="shared" si="13"/>
        <v>8</v>
      </c>
      <c r="O404" s="353"/>
      <c r="P404" s="353">
        <v>30</v>
      </c>
      <c r="Q404" s="353"/>
      <c r="R404" s="350"/>
      <c r="S404" s="359"/>
      <c r="T404" s="355"/>
      <c r="U404" s="355"/>
      <c r="V404" s="355"/>
    </row>
    <row r="405" spans="1:22" ht="12.6" customHeight="1" outlineLevel="1">
      <c r="A405" s="376">
        <v>43644</v>
      </c>
      <c r="B405" s="381">
        <v>43630</v>
      </c>
      <c r="C405" s="932">
        <v>43634</v>
      </c>
      <c r="D405" s="364">
        <v>43660</v>
      </c>
      <c r="E405" s="355" t="s">
        <v>3335</v>
      </c>
      <c r="F405" s="353" t="s">
        <v>18782</v>
      </c>
      <c r="G405" s="1384"/>
      <c r="H405" s="353" t="s">
        <v>15704</v>
      </c>
      <c r="I405" s="353" t="s">
        <v>15220</v>
      </c>
      <c r="J405" s="353"/>
      <c r="K405" s="348" t="s">
        <v>2034</v>
      </c>
      <c r="L405" s="353"/>
      <c r="M405" s="352">
        <f t="shared" si="12"/>
        <v>14</v>
      </c>
      <c r="N405" s="352">
        <f t="shared" si="13"/>
        <v>9</v>
      </c>
      <c r="O405" s="353"/>
      <c r="P405" s="353">
        <v>32</v>
      </c>
      <c r="Q405" s="353"/>
      <c r="R405" s="350"/>
      <c r="S405" s="359"/>
      <c r="T405" s="355"/>
      <c r="U405" s="355"/>
      <c r="V405" s="355"/>
    </row>
    <row r="406" spans="1:22" ht="12.6" customHeight="1" outlineLevel="1">
      <c r="A406" s="376">
        <v>43644</v>
      </c>
      <c r="B406" s="381">
        <v>43642</v>
      </c>
      <c r="C406" s="932">
        <v>43672</v>
      </c>
      <c r="D406" s="364">
        <v>43672</v>
      </c>
      <c r="E406" s="355" t="s">
        <v>3334</v>
      </c>
      <c r="F406" s="353" t="s">
        <v>18783</v>
      </c>
      <c r="G406" s="1388" t="s">
        <v>18784</v>
      </c>
      <c r="H406" s="353" t="s">
        <v>14843</v>
      </c>
      <c r="I406" s="353"/>
      <c r="J406" s="353"/>
      <c r="K406" s="348" t="s">
        <v>2033</v>
      </c>
      <c r="L406" s="353" t="s">
        <v>2888</v>
      </c>
      <c r="M406" s="352">
        <f t="shared" si="12"/>
        <v>2</v>
      </c>
      <c r="N406" s="352">
        <f t="shared" si="13"/>
        <v>1</v>
      </c>
      <c r="O406" s="353"/>
      <c r="P406" s="353">
        <v>33</v>
      </c>
      <c r="Q406" s="353"/>
      <c r="R406" s="353"/>
      <c r="S406" s="375"/>
      <c r="T406" s="353"/>
      <c r="U406" s="353"/>
      <c r="V406" s="353"/>
    </row>
    <row r="407" spans="1:22" ht="12.6" customHeight="1" outlineLevel="1">
      <c r="A407" s="715">
        <v>43647</v>
      </c>
      <c r="B407" s="381">
        <v>43626</v>
      </c>
      <c r="C407" s="932">
        <v>43647</v>
      </c>
      <c r="D407" s="364">
        <v>43647</v>
      </c>
      <c r="E407" s="355" t="s">
        <v>3335</v>
      </c>
      <c r="F407" s="353" t="s">
        <v>18785</v>
      </c>
      <c r="G407" s="1384"/>
      <c r="H407" s="353" t="s">
        <v>15617</v>
      </c>
      <c r="I407" s="353" t="s">
        <v>15220</v>
      </c>
      <c r="J407" s="353"/>
      <c r="K407" s="348" t="s">
        <v>2035</v>
      </c>
      <c r="L407" s="353"/>
      <c r="M407" s="352">
        <f t="shared" si="12"/>
        <v>21</v>
      </c>
      <c r="N407" s="352">
        <f t="shared" si="13"/>
        <v>14</v>
      </c>
      <c r="O407" s="353"/>
      <c r="P407" s="353">
        <v>34</v>
      </c>
      <c r="Q407" s="353"/>
      <c r="R407" s="353"/>
      <c r="S407" s="375"/>
      <c r="T407" s="353"/>
      <c r="U407" s="353"/>
      <c r="V407" s="353"/>
    </row>
    <row r="408" spans="1:22" ht="12.6" customHeight="1" outlineLevel="1">
      <c r="A408" s="376">
        <v>43647</v>
      </c>
      <c r="B408" s="381">
        <v>43621</v>
      </c>
      <c r="C408" s="932">
        <v>43651</v>
      </c>
      <c r="D408" s="364">
        <v>43651</v>
      </c>
      <c r="E408" s="355" t="s">
        <v>3335</v>
      </c>
      <c r="F408" s="353" t="s">
        <v>15584</v>
      </c>
      <c r="G408" s="1384"/>
      <c r="H408" s="353" t="s">
        <v>15585</v>
      </c>
      <c r="I408" s="353" t="s">
        <v>15586</v>
      </c>
      <c r="J408" s="353"/>
      <c r="K408" s="348" t="s">
        <v>3001</v>
      </c>
      <c r="L408" s="353"/>
      <c r="M408" s="352">
        <f t="shared" si="12"/>
        <v>26</v>
      </c>
      <c r="N408" s="352">
        <f t="shared" si="13"/>
        <v>17</v>
      </c>
      <c r="O408" s="353"/>
      <c r="P408" s="353">
        <v>35</v>
      </c>
      <c r="Q408" s="353"/>
      <c r="R408" s="350"/>
      <c r="S408" s="359"/>
      <c r="T408" s="355"/>
      <c r="U408" s="355"/>
      <c r="V408" s="355"/>
    </row>
    <row r="409" spans="1:22" ht="12.6" customHeight="1" outlineLevel="1">
      <c r="A409" s="715">
        <v>43647</v>
      </c>
      <c r="B409" s="381">
        <v>43642</v>
      </c>
      <c r="C409" s="932">
        <v>43647</v>
      </c>
      <c r="D409" s="364">
        <v>43647</v>
      </c>
      <c r="E409" s="355" t="s">
        <v>3334</v>
      </c>
      <c r="F409" s="353" t="s">
        <v>2753</v>
      </c>
      <c r="G409" s="1388" t="s">
        <v>18786</v>
      </c>
      <c r="H409" s="353" t="s">
        <v>15034</v>
      </c>
      <c r="I409" s="353" t="s">
        <v>15035</v>
      </c>
      <c r="J409" s="353"/>
      <c r="K409" s="348" t="s">
        <v>2969</v>
      </c>
      <c r="L409" s="353"/>
      <c r="M409" s="352">
        <f t="shared" si="12"/>
        <v>5</v>
      </c>
      <c r="N409" s="352">
        <f t="shared" si="13"/>
        <v>2</v>
      </c>
      <c r="O409" s="353"/>
      <c r="P409" s="353">
        <v>36</v>
      </c>
      <c r="Q409" s="353"/>
      <c r="R409" s="350"/>
      <c r="S409" s="359"/>
      <c r="T409" s="355"/>
      <c r="U409" s="355"/>
      <c r="V409" s="355"/>
    </row>
    <row r="410" spans="1:22" ht="12.6" customHeight="1" outlineLevel="1">
      <c r="A410" s="715">
        <v>43647</v>
      </c>
      <c r="B410" s="381">
        <v>43620</v>
      </c>
      <c r="C410" s="932">
        <v>43647</v>
      </c>
      <c r="D410" s="364">
        <v>43647</v>
      </c>
      <c r="E410" s="355" t="s">
        <v>3334</v>
      </c>
      <c r="F410" s="1416" t="s">
        <v>2588</v>
      </c>
      <c r="G410" s="1388" t="s">
        <v>18684</v>
      </c>
      <c r="H410" s="1416" t="s">
        <v>14948</v>
      </c>
      <c r="I410" s="1416"/>
      <c r="J410" s="1416"/>
      <c r="K410" s="1438" t="s">
        <v>2969</v>
      </c>
      <c r="L410" s="353"/>
      <c r="M410" s="352">
        <f t="shared" si="12"/>
        <v>27</v>
      </c>
      <c r="N410" s="352">
        <f t="shared" si="13"/>
        <v>18</v>
      </c>
      <c r="O410" s="353"/>
      <c r="P410" s="353">
        <v>37</v>
      </c>
      <c r="Q410" s="353"/>
      <c r="R410" s="350"/>
      <c r="S410" s="359"/>
      <c r="T410" s="355"/>
      <c r="U410" s="355"/>
      <c r="V410" s="355"/>
    </row>
    <row r="411" spans="1:22" ht="12.6" customHeight="1" outlineLevel="1">
      <c r="A411" s="376">
        <v>43648</v>
      </c>
      <c r="B411" s="381">
        <v>43630</v>
      </c>
      <c r="C411" s="932">
        <v>43635</v>
      </c>
      <c r="D411" s="364">
        <v>43635</v>
      </c>
      <c r="E411" s="355" t="s">
        <v>3334</v>
      </c>
      <c r="F411" s="353" t="s">
        <v>2588</v>
      </c>
      <c r="G411" s="1388" t="s">
        <v>18787</v>
      </c>
      <c r="H411" s="353" t="s">
        <v>14945</v>
      </c>
      <c r="I411" s="353" t="s">
        <v>14946</v>
      </c>
      <c r="J411" s="353"/>
      <c r="K411" s="348" t="s">
        <v>3001</v>
      </c>
      <c r="L411" s="353"/>
      <c r="M411" s="352">
        <f t="shared" si="12"/>
        <v>18</v>
      </c>
      <c r="N411" s="352">
        <f t="shared" si="13"/>
        <v>11</v>
      </c>
      <c r="O411" s="353"/>
      <c r="P411" s="353">
        <v>38</v>
      </c>
      <c r="Q411" s="353"/>
      <c r="R411" s="350"/>
      <c r="S411" s="359"/>
      <c r="T411" s="355"/>
      <c r="U411" s="355"/>
      <c r="V411" s="355"/>
    </row>
    <row r="412" spans="1:22" ht="12.6" customHeight="1" outlineLevel="1">
      <c r="A412" s="376">
        <v>43648</v>
      </c>
      <c r="B412" s="381">
        <v>43644</v>
      </c>
      <c r="C412" s="950">
        <v>43649</v>
      </c>
      <c r="D412" s="376">
        <v>43649</v>
      </c>
      <c r="E412" s="355" t="s">
        <v>3334</v>
      </c>
      <c r="F412" s="353" t="s">
        <v>15785</v>
      </c>
      <c r="G412" s="1384"/>
      <c r="H412" s="353" t="s">
        <v>15786</v>
      </c>
      <c r="I412" s="353"/>
      <c r="J412" s="353"/>
      <c r="K412" s="348" t="s">
        <v>2033</v>
      </c>
      <c r="L412" s="353"/>
      <c r="M412" s="352">
        <f t="shared" si="12"/>
        <v>4</v>
      </c>
      <c r="N412" s="352">
        <f t="shared" si="13"/>
        <v>1</v>
      </c>
      <c r="O412" s="353"/>
      <c r="P412" s="353">
        <v>39</v>
      </c>
      <c r="Q412" s="353"/>
      <c r="R412" s="350"/>
      <c r="S412" s="359"/>
      <c r="T412" s="355"/>
      <c r="U412" s="355"/>
      <c r="V412" s="355"/>
    </row>
    <row r="413" spans="1:22" ht="12.6" customHeight="1" outlineLevel="1">
      <c r="A413" s="376">
        <v>43648</v>
      </c>
      <c r="B413" s="381">
        <v>43643</v>
      </c>
      <c r="C413" s="950">
        <v>43648</v>
      </c>
      <c r="D413" s="376">
        <v>43648</v>
      </c>
      <c r="E413" s="355" t="s">
        <v>3334</v>
      </c>
      <c r="F413" s="353" t="s">
        <v>3337</v>
      </c>
      <c r="G413" s="1384"/>
      <c r="H413" s="353" t="s">
        <v>14993</v>
      </c>
      <c r="I413" s="353"/>
      <c r="J413" s="353"/>
      <c r="K413" s="348" t="s">
        <v>2969</v>
      </c>
      <c r="L413" s="1386"/>
      <c r="M413" s="352">
        <f t="shared" si="12"/>
        <v>5</v>
      </c>
      <c r="N413" s="352">
        <f t="shared" si="13"/>
        <v>2</v>
      </c>
      <c r="O413" s="353"/>
      <c r="P413" s="353">
        <v>40</v>
      </c>
      <c r="Q413" s="353"/>
      <c r="R413" s="350"/>
      <c r="S413" s="359"/>
      <c r="T413" s="355"/>
      <c r="U413" s="355"/>
      <c r="V413" s="355"/>
    </row>
    <row r="414" spans="1:22" ht="12.6" customHeight="1" outlineLevel="1">
      <c r="A414" s="376">
        <v>43647</v>
      </c>
      <c r="B414" s="381">
        <v>43620</v>
      </c>
      <c r="C414" s="932">
        <v>43647</v>
      </c>
      <c r="D414" s="364">
        <v>43647</v>
      </c>
      <c r="E414" s="355" t="s">
        <v>3334</v>
      </c>
      <c r="F414" s="353" t="s">
        <v>2753</v>
      </c>
      <c r="G414" s="1388" t="s">
        <v>18684</v>
      </c>
      <c r="H414" s="353" t="s">
        <v>14949</v>
      </c>
      <c r="I414" s="353"/>
      <c r="J414" s="353"/>
      <c r="K414" s="348" t="s">
        <v>2042</v>
      </c>
      <c r="L414" s="353"/>
      <c r="M414" s="352">
        <f t="shared" si="12"/>
        <v>27</v>
      </c>
      <c r="N414" s="352">
        <f t="shared" si="13"/>
        <v>18</v>
      </c>
      <c r="O414" s="353"/>
      <c r="P414" s="353">
        <v>41</v>
      </c>
      <c r="Q414" s="353"/>
      <c r="R414" s="350"/>
      <c r="S414" s="359"/>
      <c r="T414" s="355"/>
      <c r="U414" s="355"/>
      <c r="V414" s="355"/>
    </row>
    <row r="415" spans="1:22" ht="12.6" customHeight="1" outlineLevel="1">
      <c r="A415" s="360">
        <v>43635</v>
      </c>
      <c r="B415" s="1439">
        <v>43630</v>
      </c>
      <c r="C415" s="1440">
        <v>43636</v>
      </c>
      <c r="D415" s="1441">
        <v>43660</v>
      </c>
      <c r="E415" s="1399" t="s">
        <v>3334</v>
      </c>
      <c r="F415" s="1386" t="s">
        <v>18788</v>
      </c>
      <c r="G415" s="1388" t="s">
        <v>3677</v>
      </c>
      <c r="H415" s="1386" t="s">
        <v>15674</v>
      </c>
      <c r="I415" s="1386" t="s">
        <v>12637</v>
      </c>
      <c r="J415" s="1386"/>
      <c r="K415" s="1396" t="s">
        <v>2042</v>
      </c>
      <c r="L415" s="353"/>
      <c r="M415" s="352">
        <f t="shared" si="12"/>
        <v>5</v>
      </c>
      <c r="N415" s="352">
        <f t="shared" si="13"/>
        <v>2</v>
      </c>
      <c r="O415" s="353"/>
      <c r="P415" s="353">
        <v>42</v>
      </c>
      <c r="Q415" s="353"/>
      <c r="R415" s="350"/>
      <c r="S415" s="359"/>
      <c r="T415" s="355"/>
      <c r="U415" s="355"/>
      <c r="V415" s="355"/>
    </row>
    <row r="416" spans="1:22" ht="12.6" customHeight="1" outlineLevel="1">
      <c r="A416" s="376">
        <v>43649</v>
      </c>
      <c r="B416" s="381">
        <v>43634</v>
      </c>
      <c r="C416" s="932"/>
      <c r="D416" s="364">
        <v>43664</v>
      </c>
      <c r="E416" s="355" t="s">
        <v>3335</v>
      </c>
      <c r="F416" s="353" t="s">
        <v>15166</v>
      </c>
      <c r="G416" s="1384"/>
      <c r="H416" s="353" t="s">
        <v>15167</v>
      </c>
      <c r="I416" s="353"/>
      <c r="J416" s="353"/>
      <c r="K416" s="348" t="s">
        <v>3001</v>
      </c>
      <c r="L416" s="353"/>
      <c r="M416" s="352">
        <f t="shared" si="12"/>
        <v>15</v>
      </c>
      <c r="N416" s="352">
        <f t="shared" si="13"/>
        <v>10</v>
      </c>
      <c r="O416" s="353"/>
      <c r="P416" s="353">
        <v>43</v>
      </c>
      <c r="Q416" s="353"/>
      <c r="R416" s="350"/>
      <c r="S416" s="359"/>
      <c r="T416" s="355"/>
      <c r="U416" s="355"/>
      <c r="V416" s="355"/>
    </row>
    <row r="417" spans="1:22" ht="12.6" customHeight="1" outlineLevel="1">
      <c r="A417" s="376">
        <v>43643</v>
      </c>
      <c r="B417" s="381">
        <v>43623</v>
      </c>
      <c r="C417" s="932">
        <v>43637</v>
      </c>
      <c r="D417" s="364">
        <v>43653</v>
      </c>
      <c r="E417" s="355" t="s">
        <v>3335</v>
      </c>
      <c r="F417" s="353" t="s">
        <v>18789</v>
      </c>
      <c r="G417" s="1384"/>
      <c r="H417" s="353" t="s">
        <v>15706</v>
      </c>
      <c r="I417" s="353" t="s">
        <v>15220</v>
      </c>
      <c r="J417" s="353"/>
      <c r="K417" s="348" t="s">
        <v>3001</v>
      </c>
      <c r="L417" s="353"/>
      <c r="M417" s="352">
        <f t="shared" si="12"/>
        <v>20</v>
      </c>
      <c r="N417" s="352">
        <f t="shared" si="13"/>
        <v>13</v>
      </c>
      <c r="O417" s="353"/>
      <c r="P417" s="353">
        <v>44</v>
      </c>
      <c r="Q417" s="353"/>
      <c r="R417" s="350"/>
      <c r="S417" s="359"/>
      <c r="T417" s="355"/>
      <c r="U417" s="355"/>
      <c r="V417" s="355"/>
    </row>
    <row r="418" spans="1:22" ht="12.6" customHeight="1" outlineLevel="1">
      <c r="A418" s="376">
        <v>43635</v>
      </c>
      <c r="B418" s="381">
        <v>43631</v>
      </c>
      <c r="C418" s="932">
        <v>43635</v>
      </c>
      <c r="D418" s="364">
        <v>43661</v>
      </c>
      <c r="E418" s="355" t="s">
        <v>3334</v>
      </c>
      <c r="F418" s="691"/>
      <c r="G418" s="1384" t="s">
        <v>15796</v>
      </c>
      <c r="H418" s="353" t="s">
        <v>15797</v>
      </c>
      <c r="I418" s="353"/>
      <c r="J418" s="353"/>
      <c r="K418" s="348" t="s">
        <v>3001</v>
      </c>
      <c r="L418" s="353"/>
      <c r="M418" s="352">
        <f t="shared" si="12"/>
        <v>4</v>
      </c>
      <c r="N418" s="352">
        <f t="shared" si="13"/>
        <v>2</v>
      </c>
      <c r="O418" s="353"/>
      <c r="P418" s="353">
        <v>45</v>
      </c>
      <c r="Q418" s="353"/>
      <c r="R418" s="350"/>
      <c r="S418" s="359"/>
      <c r="T418" s="355"/>
      <c r="U418" s="355"/>
      <c r="V418" s="355"/>
    </row>
    <row r="419" spans="1:22" ht="12.6" customHeight="1" outlineLevel="1">
      <c r="A419" s="376">
        <v>43649</v>
      </c>
      <c r="B419" s="381">
        <v>43620</v>
      </c>
      <c r="C419" s="932">
        <v>43650</v>
      </c>
      <c r="D419" s="364">
        <v>43650</v>
      </c>
      <c r="E419" s="355" t="s">
        <v>3335</v>
      </c>
      <c r="F419" s="353" t="s">
        <v>18790</v>
      </c>
      <c r="G419" s="1384"/>
      <c r="H419" s="353" t="s">
        <v>14823</v>
      </c>
      <c r="I419" s="353"/>
      <c r="J419" s="353"/>
      <c r="K419" s="348" t="s">
        <v>3001</v>
      </c>
      <c r="L419" s="353"/>
      <c r="M419" s="352">
        <f t="shared" si="12"/>
        <v>29</v>
      </c>
      <c r="N419" s="352">
        <f t="shared" si="13"/>
        <v>20</v>
      </c>
      <c r="O419" s="353"/>
      <c r="P419" s="353">
        <v>46</v>
      </c>
      <c r="Q419" s="353"/>
      <c r="R419" s="350"/>
      <c r="S419" s="359"/>
      <c r="T419" s="355"/>
      <c r="U419" s="355"/>
      <c r="V419" s="355"/>
    </row>
    <row r="420" spans="1:22" ht="12.6" customHeight="1" outlineLevel="1">
      <c r="A420" s="376">
        <v>43649</v>
      </c>
      <c r="B420" s="381">
        <v>43635</v>
      </c>
      <c r="C420" s="932">
        <v>43644</v>
      </c>
      <c r="D420" s="364">
        <v>43644</v>
      </c>
      <c r="E420" s="355" t="s">
        <v>3334</v>
      </c>
      <c r="F420" s="353" t="s">
        <v>16734</v>
      </c>
      <c r="G420" s="1388" t="s">
        <v>5010</v>
      </c>
      <c r="H420" s="353" t="s">
        <v>15109</v>
      </c>
      <c r="I420" s="353" t="s">
        <v>15110</v>
      </c>
      <c r="J420" s="353" t="s">
        <v>2969</v>
      </c>
      <c r="K420" s="348" t="s">
        <v>2035</v>
      </c>
      <c r="L420" s="353"/>
      <c r="M420" s="352">
        <f t="shared" si="12"/>
        <v>14</v>
      </c>
      <c r="N420" s="352">
        <f t="shared" si="13"/>
        <v>9</v>
      </c>
      <c r="O420" s="353"/>
      <c r="P420" s="353">
        <v>47</v>
      </c>
      <c r="Q420" s="353"/>
      <c r="R420" s="350"/>
      <c r="S420" s="359"/>
      <c r="T420" s="355"/>
      <c r="U420" s="355"/>
      <c r="V420" s="355"/>
    </row>
    <row r="421" spans="1:22" ht="12.6" customHeight="1" outlineLevel="1">
      <c r="A421" s="376">
        <v>43649</v>
      </c>
      <c r="B421" s="381">
        <v>43643</v>
      </c>
      <c r="C421" s="932">
        <v>43674</v>
      </c>
      <c r="D421" s="364">
        <v>43675</v>
      </c>
      <c r="E421" s="355" t="s">
        <v>3334</v>
      </c>
      <c r="F421" s="353" t="s">
        <v>3337</v>
      </c>
      <c r="G421" s="1384"/>
      <c r="H421" s="353" t="s">
        <v>14994</v>
      </c>
      <c r="I421" s="353"/>
      <c r="J421" s="353"/>
      <c r="K421" s="348" t="s">
        <v>2969</v>
      </c>
      <c r="L421" s="353"/>
      <c r="M421" s="352">
        <f t="shared" si="12"/>
        <v>6</v>
      </c>
      <c r="N421" s="352">
        <f t="shared" si="13"/>
        <v>3</v>
      </c>
      <c r="O421" s="353"/>
      <c r="P421" s="353">
        <v>48</v>
      </c>
      <c r="Q421" s="353"/>
      <c r="R421" s="350"/>
      <c r="S421" s="359"/>
      <c r="T421" s="355"/>
      <c r="U421" s="355"/>
      <c r="V421" s="355"/>
    </row>
    <row r="422" spans="1:22" ht="12.6" customHeight="1" outlineLevel="1">
      <c r="A422" s="376">
        <v>43650</v>
      </c>
      <c r="B422" s="381">
        <v>43641</v>
      </c>
      <c r="C422" s="932">
        <v>43644</v>
      </c>
      <c r="D422" s="364">
        <v>43644</v>
      </c>
      <c r="E422" s="355" t="s">
        <v>3334</v>
      </c>
      <c r="F422" s="353" t="s">
        <v>11631</v>
      </c>
      <c r="G422" s="1388" t="s">
        <v>18791</v>
      </c>
      <c r="H422" s="353" t="s">
        <v>14917</v>
      </c>
      <c r="I422" s="353"/>
      <c r="J422" s="353"/>
      <c r="K422" s="348" t="s">
        <v>2033</v>
      </c>
      <c r="L422" s="353" t="s">
        <v>2888</v>
      </c>
      <c r="M422" s="352">
        <f t="shared" si="12"/>
        <v>9</v>
      </c>
      <c r="N422" s="352">
        <f t="shared" si="13"/>
        <v>6</v>
      </c>
      <c r="O422" s="353"/>
      <c r="P422" s="353">
        <v>49</v>
      </c>
      <c r="Q422" s="353"/>
      <c r="R422" s="353"/>
      <c r="S422" s="375"/>
      <c r="T422" s="353"/>
      <c r="U422" s="353"/>
      <c r="V422" s="353"/>
    </row>
    <row r="423" spans="1:22" ht="12.6" customHeight="1" outlineLevel="1">
      <c r="A423" s="376">
        <v>43650</v>
      </c>
      <c r="B423" s="381">
        <v>43635</v>
      </c>
      <c r="C423" s="932">
        <v>43648</v>
      </c>
      <c r="D423" s="364">
        <v>43648</v>
      </c>
      <c r="E423" s="355" t="s">
        <v>3334</v>
      </c>
      <c r="F423" s="1416" t="s">
        <v>18692</v>
      </c>
      <c r="G423" s="1434"/>
      <c r="H423" s="353" t="s">
        <v>15221</v>
      </c>
      <c r="I423" s="353"/>
      <c r="J423" s="353"/>
      <c r="K423" s="348" t="s">
        <v>2035</v>
      </c>
      <c r="L423" s="353"/>
      <c r="M423" s="352">
        <f t="shared" si="12"/>
        <v>15</v>
      </c>
      <c r="N423" s="352">
        <f t="shared" si="13"/>
        <v>10</v>
      </c>
      <c r="O423" s="353"/>
      <c r="P423" s="353">
        <v>50</v>
      </c>
      <c r="Q423" s="353"/>
      <c r="R423" s="350"/>
      <c r="S423" s="359"/>
      <c r="T423" s="355"/>
      <c r="U423" s="355"/>
      <c r="V423" s="355"/>
    </row>
    <row r="424" spans="1:22" ht="12.6" customHeight="1" outlineLevel="1">
      <c r="A424" s="364">
        <v>43651</v>
      </c>
      <c r="B424" s="718">
        <v>43643</v>
      </c>
      <c r="C424" s="932">
        <v>43651</v>
      </c>
      <c r="D424" s="360">
        <v>43673</v>
      </c>
      <c r="E424" s="355" t="s">
        <v>3334</v>
      </c>
      <c r="F424" s="353" t="s">
        <v>15211</v>
      </c>
      <c r="G424" s="1384"/>
      <c r="H424" s="353" t="s">
        <v>15212</v>
      </c>
      <c r="I424" s="353" t="s">
        <v>12582</v>
      </c>
      <c r="J424" s="353"/>
      <c r="K424" s="348" t="s">
        <v>2042</v>
      </c>
      <c r="L424" s="353"/>
      <c r="M424" s="352">
        <f t="shared" si="12"/>
        <v>8</v>
      </c>
      <c r="N424" s="352">
        <f t="shared" si="13"/>
        <v>5</v>
      </c>
      <c r="O424" s="353"/>
      <c r="P424" s="353">
        <v>51</v>
      </c>
      <c r="Q424" s="353"/>
      <c r="R424" s="350"/>
      <c r="S424" s="359"/>
      <c r="T424" s="355"/>
      <c r="U424" s="355"/>
      <c r="V424" s="355"/>
    </row>
    <row r="425" spans="1:22" ht="12.6" customHeight="1" outlineLevel="1">
      <c r="A425" s="376">
        <v>43654</v>
      </c>
      <c r="B425" s="381">
        <v>43641</v>
      </c>
      <c r="C425" s="932">
        <v>43643</v>
      </c>
      <c r="D425" s="364">
        <v>43643</v>
      </c>
      <c r="E425" s="355" t="s">
        <v>3335</v>
      </c>
      <c r="F425" s="353" t="s">
        <v>15750</v>
      </c>
      <c r="G425" s="1384"/>
      <c r="H425" s="353" t="s">
        <v>15751</v>
      </c>
      <c r="I425" s="353" t="s">
        <v>15752</v>
      </c>
      <c r="J425" s="353"/>
      <c r="K425" s="348" t="s">
        <v>2033</v>
      </c>
      <c r="L425" s="353" t="s">
        <v>2888</v>
      </c>
      <c r="M425" s="352">
        <f t="shared" si="12"/>
        <v>13</v>
      </c>
      <c r="N425" s="352">
        <f t="shared" si="13"/>
        <v>8</v>
      </c>
      <c r="O425" s="353"/>
      <c r="P425" s="353">
        <v>52</v>
      </c>
      <c r="Q425" s="353"/>
      <c r="R425" s="353"/>
      <c r="S425" s="375"/>
      <c r="T425" s="353"/>
      <c r="U425" s="353"/>
      <c r="V425" s="353"/>
    </row>
    <row r="426" spans="1:22" ht="12.6" customHeight="1" outlineLevel="1">
      <c r="A426" s="376">
        <v>43651</v>
      </c>
      <c r="B426" s="381">
        <v>43633</v>
      </c>
      <c r="C426" s="932">
        <v>43663</v>
      </c>
      <c r="D426" s="364">
        <v>43663</v>
      </c>
      <c r="E426" s="355" t="s">
        <v>3335</v>
      </c>
      <c r="F426" s="353" t="s">
        <v>2582</v>
      </c>
      <c r="G426" s="1384"/>
      <c r="H426" s="353" t="s">
        <v>14813</v>
      </c>
      <c r="I426" s="353" t="s">
        <v>14814</v>
      </c>
      <c r="J426" s="353"/>
      <c r="K426" s="348" t="s">
        <v>2969</v>
      </c>
      <c r="L426" s="353"/>
      <c r="M426" s="352">
        <f t="shared" si="12"/>
        <v>18</v>
      </c>
      <c r="N426" s="352">
        <f t="shared" si="13"/>
        <v>13</v>
      </c>
      <c r="O426" s="353"/>
      <c r="P426" s="353">
        <v>53</v>
      </c>
      <c r="Q426" s="353"/>
      <c r="R426" s="350"/>
      <c r="S426" s="359"/>
      <c r="T426" s="355"/>
      <c r="U426" s="355"/>
      <c r="V426" s="355"/>
    </row>
    <row r="427" spans="1:22" ht="12.6" customHeight="1" outlineLevel="1">
      <c r="A427" s="376">
        <v>43651</v>
      </c>
      <c r="B427" s="381">
        <v>43627</v>
      </c>
      <c r="C427" s="932">
        <v>43657</v>
      </c>
      <c r="D427" s="364">
        <v>43657</v>
      </c>
      <c r="E427" s="355" t="s">
        <v>3334</v>
      </c>
      <c r="F427" s="353" t="s">
        <v>18792</v>
      </c>
      <c r="G427" s="1388" t="s">
        <v>18793</v>
      </c>
      <c r="H427" s="353" t="s">
        <v>15395</v>
      </c>
      <c r="I427" s="353"/>
      <c r="J427" s="353"/>
      <c r="K427" s="348" t="s">
        <v>2034</v>
      </c>
      <c r="L427" s="353"/>
      <c r="M427" s="352">
        <f t="shared" si="12"/>
        <v>24</v>
      </c>
      <c r="N427" s="352">
        <f t="shared" si="13"/>
        <v>17</v>
      </c>
      <c r="O427" s="353"/>
      <c r="P427" s="353">
        <v>54</v>
      </c>
      <c r="Q427" s="353"/>
      <c r="R427" s="350"/>
      <c r="S427" s="359"/>
      <c r="T427" s="355"/>
      <c r="U427" s="355"/>
      <c r="V427" s="355"/>
    </row>
    <row r="428" spans="1:22" ht="12.6" customHeight="1" outlineLevel="1">
      <c r="A428" s="376">
        <v>43623</v>
      </c>
      <c r="B428" s="381">
        <v>43621</v>
      </c>
      <c r="C428" s="932">
        <v>43651</v>
      </c>
      <c r="D428" s="364">
        <v>43651</v>
      </c>
      <c r="E428" s="355" t="s">
        <v>3335</v>
      </c>
      <c r="F428" s="353" t="s">
        <v>15418</v>
      </c>
      <c r="G428" s="1384"/>
      <c r="H428" s="353" t="s">
        <v>15419</v>
      </c>
      <c r="I428" s="353"/>
      <c r="J428" s="353"/>
      <c r="K428" s="348" t="s">
        <v>2969</v>
      </c>
      <c r="L428" s="353"/>
      <c r="M428" s="352">
        <f t="shared" si="12"/>
        <v>2</v>
      </c>
      <c r="N428" s="352">
        <f t="shared" si="13"/>
        <v>1</v>
      </c>
      <c r="O428" s="353"/>
      <c r="P428" s="353">
        <v>55</v>
      </c>
      <c r="Q428" s="353"/>
      <c r="R428" s="350"/>
      <c r="S428" s="359"/>
      <c r="T428" s="355"/>
      <c r="U428" s="355"/>
      <c r="V428" s="355"/>
    </row>
    <row r="429" spans="1:22" ht="12.6" customHeight="1" outlineLevel="1">
      <c r="A429" s="376">
        <v>43651</v>
      </c>
      <c r="B429" s="381">
        <v>43635</v>
      </c>
      <c r="C429" s="932">
        <v>43650</v>
      </c>
      <c r="D429" s="364">
        <v>43665</v>
      </c>
      <c r="E429" s="355" t="s">
        <v>3335</v>
      </c>
      <c r="F429" s="353" t="s">
        <v>3711</v>
      </c>
      <c r="G429" s="1384"/>
      <c r="H429" s="353" t="s">
        <v>15151</v>
      </c>
      <c r="I429" s="353"/>
      <c r="J429" s="353"/>
      <c r="K429" s="348" t="s">
        <v>3001</v>
      </c>
      <c r="L429" s="353"/>
      <c r="M429" s="352">
        <f t="shared" si="12"/>
        <v>16</v>
      </c>
      <c r="N429" s="352">
        <f t="shared" si="13"/>
        <v>11</v>
      </c>
      <c r="O429" s="353"/>
      <c r="P429" s="353">
        <v>56</v>
      </c>
      <c r="Q429" s="353">
        <v>30</v>
      </c>
      <c r="R429" s="350"/>
      <c r="S429" s="359"/>
      <c r="T429" s="355"/>
      <c r="U429" s="355"/>
      <c r="V429" s="355"/>
    </row>
    <row r="430" spans="1:22" ht="12.6" customHeight="1" outlineLevel="1">
      <c r="A430" s="376">
        <v>43654</v>
      </c>
      <c r="B430" s="381">
        <v>43627</v>
      </c>
      <c r="C430" s="932">
        <v>43657</v>
      </c>
      <c r="D430" s="364">
        <v>43657</v>
      </c>
      <c r="E430" s="355" t="s">
        <v>3334</v>
      </c>
      <c r="F430" s="353" t="s">
        <v>18794</v>
      </c>
      <c r="G430" s="1388" t="s">
        <v>18795</v>
      </c>
      <c r="H430" s="353" t="s">
        <v>15503</v>
      </c>
      <c r="I430" s="353" t="s">
        <v>12582</v>
      </c>
      <c r="J430" s="353"/>
      <c r="K430" s="348" t="s">
        <v>2969</v>
      </c>
      <c r="L430" s="353" t="s">
        <v>2036</v>
      </c>
      <c r="M430" s="352">
        <f t="shared" si="12"/>
        <v>27</v>
      </c>
      <c r="N430" s="352">
        <f t="shared" si="13"/>
        <v>18</v>
      </c>
      <c r="O430" s="353"/>
      <c r="P430" s="353">
        <v>57</v>
      </c>
      <c r="Q430" s="353"/>
      <c r="R430" s="350"/>
      <c r="S430" s="359"/>
      <c r="T430" s="355"/>
      <c r="U430" s="355"/>
      <c r="V430" s="355"/>
    </row>
    <row r="431" spans="1:22" ht="12.6" customHeight="1" outlineLevel="1">
      <c r="A431" s="376">
        <v>43655</v>
      </c>
      <c r="B431" s="381">
        <v>43643</v>
      </c>
      <c r="C431" s="932">
        <v>43656</v>
      </c>
      <c r="D431" s="364">
        <v>43656</v>
      </c>
      <c r="E431" s="355" t="s">
        <v>3335</v>
      </c>
      <c r="F431" s="353" t="s">
        <v>18796</v>
      </c>
      <c r="G431" s="1384"/>
      <c r="H431" s="353" t="s">
        <v>14921</v>
      </c>
      <c r="I431" s="353"/>
      <c r="J431" s="353"/>
      <c r="K431" s="353" t="s">
        <v>2035</v>
      </c>
      <c r="L431" s="353"/>
      <c r="M431" s="352">
        <f t="shared" si="12"/>
        <v>12</v>
      </c>
      <c r="N431" s="352">
        <f t="shared" si="13"/>
        <v>7</v>
      </c>
      <c r="O431" s="353"/>
      <c r="P431" s="353">
        <v>58</v>
      </c>
      <c r="Q431" s="353"/>
      <c r="R431" s="353"/>
      <c r="S431" s="375"/>
      <c r="T431" s="353"/>
      <c r="U431" s="353"/>
      <c r="V431" s="353"/>
    </row>
    <row r="432" spans="1:22" ht="12.6" customHeight="1" outlineLevel="1">
      <c r="A432" s="376">
        <v>43656</v>
      </c>
      <c r="B432" s="381">
        <v>43643</v>
      </c>
      <c r="C432" s="932">
        <v>43656</v>
      </c>
      <c r="D432" s="364">
        <v>43656</v>
      </c>
      <c r="E432" s="355" t="s">
        <v>3334</v>
      </c>
      <c r="F432" s="353" t="s">
        <v>3418</v>
      </c>
      <c r="G432" s="1384"/>
      <c r="H432" s="353" t="s">
        <v>15000</v>
      </c>
      <c r="I432" s="353"/>
      <c r="J432" s="353"/>
      <c r="K432" s="353" t="s">
        <v>2042</v>
      </c>
      <c r="L432" s="353"/>
      <c r="M432" s="352">
        <f t="shared" si="12"/>
        <v>13</v>
      </c>
      <c r="N432" s="352">
        <f t="shared" si="13"/>
        <v>8</v>
      </c>
      <c r="O432" s="353"/>
      <c r="P432" s="353">
        <v>59</v>
      </c>
      <c r="Q432" s="353"/>
      <c r="R432" s="353"/>
      <c r="S432" s="375"/>
      <c r="T432" s="353"/>
      <c r="U432" s="353"/>
      <c r="V432" s="353"/>
    </row>
    <row r="433" spans="1:22" ht="12.6" customHeight="1" outlineLevel="1">
      <c r="A433" s="376">
        <v>43657</v>
      </c>
      <c r="B433" s="718">
        <v>43634</v>
      </c>
      <c r="C433" s="1057">
        <v>43664</v>
      </c>
      <c r="D433" s="360">
        <v>43664</v>
      </c>
      <c r="E433" s="355" t="s">
        <v>3334</v>
      </c>
      <c r="F433" s="353" t="s">
        <v>4981</v>
      </c>
      <c r="G433" s="1388" t="s">
        <v>11657</v>
      </c>
      <c r="H433" s="353" t="s">
        <v>15195</v>
      </c>
      <c r="I433" s="353"/>
      <c r="J433" s="353"/>
      <c r="K433" s="348" t="s">
        <v>2969</v>
      </c>
      <c r="L433" s="353"/>
      <c r="M433" s="352">
        <f t="shared" si="12"/>
        <v>23</v>
      </c>
      <c r="N433" s="352">
        <f t="shared" si="13"/>
        <v>16</v>
      </c>
      <c r="O433" s="353"/>
      <c r="P433" s="353">
        <v>60</v>
      </c>
      <c r="Q433" s="353"/>
      <c r="R433" s="350"/>
      <c r="S433" s="359"/>
      <c r="T433" s="355"/>
      <c r="U433" s="355"/>
      <c r="V433" s="355"/>
    </row>
    <row r="434" spans="1:22" ht="12.6" customHeight="1" outlineLevel="1">
      <c r="A434" s="376">
        <v>43657</v>
      </c>
      <c r="B434" s="381">
        <v>43644</v>
      </c>
      <c r="C434" s="932">
        <v>43657</v>
      </c>
      <c r="D434" s="364">
        <v>43675</v>
      </c>
      <c r="E434" s="355" t="s">
        <v>3335</v>
      </c>
      <c r="F434" s="353" t="s">
        <v>6504</v>
      </c>
      <c r="G434" s="1384"/>
      <c r="H434" s="353" t="s">
        <v>15526</v>
      </c>
      <c r="I434" s="353" t="s">
        <v>15527</v>
      </c>
      <c r="J434" s="353"/>
      <c r="K434" s="353" t="s">
        <v>2969</v>
      </c>
      <c r="L434" s="353"/>
      <c r="M434" s="352">
        <f t="shared" si="12"/>
        <v>13</v>
      </c>
      <c r="N434" s="352">
        <f t="shared" si="13"/>
        <v>8</v>
      </c>
      <c r="O434" s="353"/>
      <c r="P434" s="353">
        <v>61</v>
      </c>
      <c r="Q434" s="353"/>
      <c r="R434" s="350"/>
      <c r="S434" s="359"/>
      <c r="T434" s="355"/>
      <c r="U434" s="355"/>
      <c r="V434" s="355"/>
    </row>
    <row r="435" spans="1:22" ht="12.6" customHeight="1" outlineLevel="1">
      <c r="A435" s="376">
        <v>43657</v>
      </c>
      <c r="B435" s="381">
        <v>43622</v>
      </c>
      <c r="C435" s="932">
        <v>43652</v>
      </c>
      <c r="D435" s="364">
        <v>43654</v>
      </c>
      <c r="E435" s="355" t="s">
        <v>3334</v>
      </c>
      <c r="F435" s="353" t="s">
        <v>12476</v>
      </c>
      <c r="G435" s="1384"/>
      <c r="H435" s="353" t="s">
        <v>15095</v>
      </c>
      <c r="I435" s="353" t="s">
        <v>14832</v>
      </c>
      <c r="J435" s="353"/>
      <c r="K435" s="353" t="s">
        <v>2969</v>
      </c>
      <c r="L435" s="353"/>
      <c r="M435" s="352">
        <f t="shared" si="12"/>
        <v>35</v>
      </c>
      <c r="N435" s="352">
        <f t="shared" si="13"/>
        <v>24</v>
      </c>
      <c r="O435" s="353"/>
      <c r="P435" s="353">
        <v>62</v>
      </c>
      <c r="Q435" s="353"/>
      <c r="R435" s="350"/>
      <c r="S435" s="359"/>
      <c r="T435" s="355"/>
      <c r="U435" s="355"/>
      <c r="V435" s="355"/>
    </row>
    <row r="436" spans="1:22" ht="12.6" customHeight="1" outlineLevel="1">
      <c r="A436" s="360">
        <v>43657</v>
      </c>
      <c r="B436" s="718">
        <v>43629</v>
      </c>
      <c r="C436" s="1057">
        <v>43636</v>
      </c>
      <c r="D436" s="360">
        <v>43661</v>
      </c>
      <c r="E436" s="355" t="s">
        <v>3334</v>
      </c>
      <c r="F436" s="353" t="s">
        <v>5584</v>
      </c>
      <c r="G436" s="1388" t="s">
        <v>18750</v>
      </c>
      <c r="H436" s="353" t="s">
        <v>15362</v>
      </c>
      <c r="I436" s="353"/>
      <c r="J436" s="353"/>
      <c r="K436" s="348" t="s">
        <v>2042</v>
      </c>
      <c r="L436" s="353"/>
      <c r="M436" s="352">
        <f t="shared" si="12"/>
        <v>28</v>
      </c>
      <c r="N436" s="352">
        <f t="shared" si="13"/>
        <v>19</v>
      </c>
      <c r="O436" s="353"/>
      <c r="P436" s="353">
        <v>63</v>
      </c>
      <c r="Q436" s="353"/>
      <c r="R436" s="350"/>
      <c r="S436" s="359"/>
      <c r="T436" s="355"/>
      <c r="U436" s="355"/>
      <c r="V436" s="355"/>
    </row>
    <row r="437" spans="1:22" ht="12.6" customHeight="1" outlineLevel="1">
      <c r="A437" s="376">
        <v>43654</v>
      </c>
      <c r="B437" s="381">
        <v>43637</v>
      </c>
      <c r="C437" s="932">
        <v>43657</v>
      </c>
      <c r="D437" s="364">
        <v>43673</v>
      </c>
      <c r="E437" s="355" t="s">
        <v>3335</v>
      </c>
      <c r="F437" s="353" t="s">
        <v>14165</v>
      </c>
      <c r="G437" s="1384"/>
      <c r="H437" s="353" t="s">
        <v>15470</v>
      </c>
      <c r="I437" s="353" t="s">
        <v>12620</v>
      </c>
      <c r="J437" s="353"/>
      <c r="K437" s="353" t="s">
        <v>3001</v>
      </c>
      <c r="L437" s="353"/>
      <c r="M437" s="352">
        <f t="shared" si="12"/>
        <v>17</v>
      </c>
      <c r="N437" s="352">
        <f t="shared" si="13"/>
        <v>10</v>
      </c>
      <c r="O437" s="353"/>
      <c r="P437" s="353">
        <v>64</v>
      </c>
      <c r="Q437" s="353"/>
      <c r="R437" s="350"/>
      <c r="S437" s="359"/>
      <c r="T437" s="355"/>
      <c r="U437" s="355"/>
      <c r="V437" s="355"/>
    </row>
    <row r="438" spans="1:22" ht="12.6" customHeight="1" outlineLevel="1">
      <c r="A438" s="376">
        <v>43657</v>
      </c>
      <c r="B438" s="381">
        <v>43643</v>
      </c>
      <c r="C438" s="932">
        <v>43656</v>
      </c>
      <c r="D438" s="364">
        <v>43657</v>
      </c>
      <c r="E438" s="355" t="s">
        <v>3334</v>
      </c>
      <c r="F438" s="353" t="s">
        <v>15508</v>
      </c>
      <c r="G438" s="1384"/>
      <c r="H438" s="353" t="s">
        <v>15509</v>
      </c>
      <c r="I438" s="353"/>
      <c r="J438" s="353"/>
      <c r="K438" s="353" t="s">
        <v>2034</v>
      </c>
      <c r="L438" s="353"/>
      <c r="M438" s="352">
        <f t="shared" si="12"/>
        <v>14</v>
      </c>
      <c r="N438" s="352">
        <f t="shared" si="13"/>
        <v>9</v>
      </c>
      <c r="O438" s="353"/>
      <c r="P438" s="353">
        <v>65</v>
      </c>
      <c r="Q438" s="353"/>
      <c r="R438" s="353"/>
      <c r="S438" s="375"/>
      <c r="T438" s="353"/>
      <c r="U438" s="353"/>
      <c r="V438" s="353"/>
    </row>
    <row r="439" spans="1:22" ht="12.6" customHeight="1" outlineLevel="1">
      <c r="A439" s="376">
        <v>43661</v>
      </c>
      <c r="B439" s="381">
        <v>43641</v>
      </c>
      <c r="C439" s="932">
        <v>43654</v>
      </c>
      <c r="D439" s="364">
        <v>43671</v>
      </c>
      <c r="E439" s="355" t="s">
        <v>3334</v>
      </c>
      <c r="F439" s="353" t="s">
        <v>18797</v>
      </c>
      <c r="G439" s="1388" t="s">
        <v>18752</v>
      </c>
      <c r="H439" s="348" t="s">
        <v>15270</v>
      </c>
      <c r="I439" s="353"/>
      <c r="J439" s="353"/>
      <c r="K439" s="353" t="s">
        <v>2034</v>
      </c>
      <c r="L439" s="353"/>
      <c r="M439" s="352">
        <f t="shared" si="12"/>
        <v>20</v>
      </c>
      <c r="N439" s="352">
        <f t="shared" si="13"/>
        <v>13</v>
      </c>
      <c r="O439" s="353"/>
      <c r="P439" s="353">
        <v>66</v>
      </c>
      <c r="Q439" s="353"/>
      <c r="R439" s="353"/>
      <c r="S439" s="375"/>
      <c r="T439" s="353"/>
      <c r="U439" s="353"/>
      <c r="V439" s="353"/>
    </row>
    <row r="440" spans="1:22" ht="12.6" customHeight="1" outlineLevel="1">
      <c r="A440" s="376">
        <v>43658</v>
      </c>
      <c r="B440" s="381">
        <v>43636</v>
      </c>
      <c r="C440" s="932">
        <v>43651</v>
      </c>
      <c r="D440" s="364">
        <v>43651</v>
      </c>
      <c r="E440" s="355" t="s">
        <v>3334</v>
      </c>
      <c r="F440" s="353" t="s">
        <v>5886</v>
      </c>
      <c r="G440" s="1388" t="s">
        <v>18798</v>
      </c>
      <c r="H440" s="353" t="s">
        <v>14854</v>
      </c>
      <c r="I440" s="353" t="s">
        <v>12502</v>
      </c>
      <c r="J440" s="353"/>
      <c r="K440" s="353" t="s">
        <v>2033</v>
      </c>
      <c r="L440" s="353" t="s">
        <v>2036</v>
      </c>
      <c r="M440" s="352">
        <f t="shared" si="12"/>
        <v>22</v>
      </c>
      <c r="N440" s="352">
        <f t="shared" si="13"/>
        <v>15</v>
      </c>
      <c r="O440" s="353"/>
      <c r="P440" s="353">
        <v>67</v>
      </c>
      <c r="Q440" s="353"/>
      <c r="R440" s="353"/>
      <c r="S440" s="375"/>
      <c r="T440" s="353"/>
      <c r="U440" s="353"/>
      <c r="V440" s="353"/>
    </row>
    <row r="441" spans="1:22" ht="12.6" customHeight="1" outlineLevel="1">
      <c r="A441" s="376">
        <v>43658</v>
      </c>
      <c r="B441" s="381">
        <v>43643</v>
      </c>
      <c r="C441" s="932">
        <v>43672</v>
      </c>
      <c r="D441" s="364">
        <v>43673</v>
      </c>
      <c r="E441" s="355" t="s">
        <v>3334</v>
      </c>
      <c r="F441" s="353" t="s">
        <v>8646</v>
      </c>
      <c r="G441" s="1388" t="s">
        <v>18799</v>
      </c>
      <c r="H441" s="353" t="s">
        <v>15431</v>
      </c>
      <c r="I441" s="353"/>
      <c r="J441" s="353"/>
      <c r="K441" s="353" t="s">
        <v>3001</v>
      </c>
      <c r="L441" s="353"/>
      <c r="M441" s="352">
        <f t="shared" si="12"/>
        <v>15</v>
      </c>
      <c r="N441" s="352">
        <f t="shared" si="13"/>
        <v>10</v>
      </c>
      <c r="O441" s="353"/>
      <c r="P441" s="353">
        <v>68</v>
      </c>
      <c r="Q441" s="353"/>
      <c r="R441" s="353"/>
      <c r="S441" s="375"/>
      <c r="T441" s="353"/>
      <c r="U441" s="353"/>
      <c r="V441" s="353"/>
    </row>
    <row r="442" spans="1:22" ht="12.6" customHeight="1" outlineLevel="1">
      <c r="A442" s="715">
        <v>43658</v>
      </c>
      <c r="B442" s="381">
        <v>43636</v>
      </c>
      <c r="C442" s="932">
        <v>43664</v>
      </c>
      <c r="D442" s="364">
        <v>43666</v>
      </c>
      <c r="E442" s="355" t="s">
        <v>3335</v>
      </c>
      <c r="F442" s="353" t="s">
        <v>2613</v>
      </c>
      <c r="G442" s="1384"/>
      <c r="H442" s="353" t="s">
        <v>14788</v>
      </c>
      <c r="I442" s="353" t="s">
        <v>12494</v>
      </c>
      <c r="J442" s="353"/>
      <c r="K442" s="353" t="s">
        <v>2969</v>
      </c>
      <c r="L442" s="353"/>
      <c r="M442" s="352">
        <f t="shared" si="12"/>
        <v>22</v>
      </c>
      <c r="N442" s="352">
        <f t="shared" si="13"/>
        <v>15</v>
      </c>
      <c r="O442" s="353"/>
      <c r="P442" s="353">
        <v>69</v>
      </c>
      <c r="Q442" s="353"/>
      <c r="R442" s="350"/>
      <c r="S442" s="359"/>
      <c r="T442" s="355"/>
      <c r="U442" s="355"/>
      <c r="V442" s="355"/>
    </row>
    <row r="443" spans="1:22" ht="12.6" customHeight="1" outlineLevel="1">
      <c r="A443" s="376">
        <v>43661</v>
      </c>
      <c r="B443" s="381">
        <v>43641</v>
      </c>
      <c r="C443" s="932">
        <v>43671</v>
      </c>
      <c r="D443" s="364">
        <v>43671</v>
      </c>
      <c r="E443" s="355" t="s">
        <v>3334</v>
      </c>
      <c r="F443" s="353" t="s">
        <v>3830</v>
      </c>
      <c r="G443" s="1388" t="s">
        <v>18800</v>
      </c>
      <c r="H443" s="353" t="s">
        <v>15640</v>
      </c>
      <c r="I443" s="939" t="s">
        <v>15641</v>
      </c>
      <c r="J443" s="353"/>
      <c r="K443" s="353" t="s">
        <v>3001</v>
      </c>
      <c r="L443" s="353"/>
      <c r="M443" s="352">
        <f t="shared" si="12"/>
        <v>20</v>
      </c>
      <c r="N443" s="352">
        <f t="shared" si="13"/>
        <v>13</v>
      </c>
      <c r="O443" s="353"/>
      <c r="P443" s="353">
        <v>70</v>
      </c>
      <c r="Q443" s="353"/>
      <c r="R443" s="350"/>
      <c r="S443" s="359"/>
      <c r="T443" s="355"/>
      <c r="U443" s="355"/>
      <c r="V443" s="355"/>
    </row>
    <row r="444" spans="1:22" ht="12.6" customHeight="1" outlineLevel="1">
      <c r="A444" s="376">
        <v>43661</v>
      </c>
      <c r="B444" s="381">
        <v>43635</v>
      </c>
      <c r="C444" s="932">
        <v>43664</v>
      </c>
      <c r="D444" s="364">
        <v>43665</v>
      </c>
      <c r="E444" s="355" t="s">
        <v>3334</v>
      </c>
      <c r="F444" s="353" t="s">
        <v>15850</v>
      </c>
      <c r="G444" s="1384"/>
      <c r="H444" s="353" t="s">
        <v>15852</v>
      </c>
      <c r="I444" s="353" t="s">
        <v>13579</v>
      </c>
      <c r="J444" s="353"/>
      <c r="K444" s="353" t="s">
        <v>3001</v>
      </c>
      <c r="L444" s="353"/>
      <c r="M444" s="352">
        <f t="shared" si="12"/>
        <v>26</v>
      </c>
      <c r="N444" s="352">
        <f t="shared" si="13"/>
        <v>17</v>
      </c>
      <c r="O444" s="353"/>
      <c r="P444" s="353">
        <v>71</v>
      </c>
      <c r="Q444" s="353"/>
      <c r="R444" s="350"/>
      <c r="S444" s="359"/>
      <c r="T444" s="355"/>
      <c r="U444" s="355"/>
      <c r="V444" s="355"/>
    </row>
    <row r="445" spans="1:22" ht="12.6" customHeight="1" outlineLevel="1">
      <c r="A445" s="360">
        <v>43661</v>
      </c>
      <c r="B445" s="718">
        <v>43634</v>
      </c>
      <c r="C445" s="1057">
        <v>43664</v>
      </c>
      <c r="D445" s="360">
        <v>43664</v>
      </c>
      <c r="E445" s="355" t="s">
        <v>3335</v>
      </c>
      <c r="F445" s="353" t="s">
        <v>15084</v>
      </c>
      <c r="G445" s="1384"/>
      <c r="H445" s="353" t="s">
        <v>15086</v>
      </c>
      <c r="I445" s="353" t="s">
        <v>15087</v>
      </c>
      <c r="J445" s="353"/>
      <c r="K445" s="348" t="s">
        <v>2042</v>
      </c>
      <c r="L445" s="353"/>
      <c r="M445" s="352">
        <f t="shared" si="12"/>
        <v>27</v>
      </c>
      <c r="N445" s="352">
        <f t="shared" si="13"/>
        <v>18</v>
      </c>
      <c r="O445" s="353"/>
      <c r="P445" s="353">
        <v>72</v>
      </c>
      <c r="Q445" s="353"/>
      <c r="R445" s="350"/>
      <c r="S445" s="359"/>
      <c r="T445" s="355"/>
      <c r="U445" s="355"/>
      <c r="V445" s="355"/>
    </row>
    <row r="446" spans="1:22" ht="12.6" customHeight="1" outlineLevel="1">
      <c r="A446" s="376">
        <v>43651</v>
      </c>
      <c r="B446" s="381">
        <v>43644</v>
      </c>
      <c r="C446" s="932">
        <v>43672</v>
      </c>
      <c r="D446" s="364">
        <v>43674</v>
      </c>
      <c r="E446" s="355" t="s">
        <v>3335</v>
      </c>
      <c r="F446" s="691"/>
      <c r="G446" s="1384" t="s">
        <v>15875</v>
      </c>
      <c r="H446" s="353" t="s">
        <v>15876</v>
      </c>
      <c r="I446" s="939" t="s">
        <v>3577</v>
      </c>
      <c r="J446" s="353"/>
      <c r="K446" s="353" t="s">
        <v>2034</v>
      </c>
      <c r="L446" s="353"/>
      <c r="M446" s="352">
        <f t="shared" si="12"/>
        <v>7</v>
      </c>
      <c r="N446" s="352">
        <f t="shared" si="13"/>
        <v>4</v>
      </c>
      <c r="O446" s="353"/>
      <c r="P446" s="353">
        <v>73</v>
      </c>
      <c r="Q446" s="353"/>
      <c r="R446" s="353"/>
      <c r="S446" s="375"/>
      <c r="T446" s="353"/>
      <c r="U446" s="353"/>
      <c r="V446" s="353"/>
    </row>
    <row r="447" spans="1:22" ht="12.6" customHeight="1" outlineLevel="1">
      <c r="A447" s="715">
        <v>43661</v>
      </c>
      <c r="B447" s="381">
        <v>43634</v>
      </c>
      <c r="C447" s="932">
        <v>43661</v>
      </c>
      <c r="D447" s="364">
        <v>43661</v>
      </c>
      <c r="E447" s="355" t="s">
        <v>3334</v>
      </c>
      <c r="F447" s="353" t="s">
        <v>3946</v>
      </c>
      <c r="G447" s="1384"/>
      <c r="H447" s="353" t="s">
        <v>15190</v>
      </c>
      <c r="I447" s="353" t="s">
        <v>15191</v>
      </c>
      <c r="J447" s="353"/>
      <c r="K447" s="353" t="s">
        <v>2035</v>
      </c>
      <c r="L447" s="353"/>
      <c r="M447" s="352">
        <f t="shared" si="12"/>
        <v>27</v>
      </c>
      <c r="N447" s="352">
        <f t="shared" si="13"/>
        <v>18</v>
      </c>
      <c r="O447" s="353"/>
      <c r="P447" s="353">
        <v>74</v>
      </c>
      <c r="Q447" s="353"/>
      <c r="R447" s="350"/>
      <c r="S447" s="359"/>
      <c r="T447" s="355"/>
      <c r="U447" s="355"/>
      <c r="V447" s="355"/>
    </row>
    <row r="448" spans="1:22" ht="12.6" customHeight="1" outlineLevel="1">
      <c r="A448" s="715">
        <v>43662</v>
      </c>
      <c r="B448" s="381">
        <v>43642</v>
      </c>
      <c r="C448" s="932">
        <v>43671</v>
      </c>
      <c r="D448" s="364">
        <v>43671</v>
      </c>
      <c r="E448" s="355" t="s">
        <v>3334</v>
      </c>
      <c r="F448" s="353" t="s">
        <v>3826</v>
      </c>
      <c r="G448" s="1388" t="s">
        <v>18801</v>
      </c>
      <c r="H448" s="353" t="s">
        <v>15463</v>
      </c>
      <c r="I448" s="353"/>
      <c r="J448" s="353"/>
      <c r="K448" s="353" t="s">
        <v>2035</v>
      </c>
      <c r="L448" s="353" t="s">
        <v>12427</v>
      </c>
      <c r="M448" s="352">
        <f t="shared" si="12"/>
        <v>20</v>
      </c>
      <c r="N448" s="352">
        <f t="shared" si="13"/>
        <v>13</v>
      </c>
      <c r="O448" s="353"/>
      <c r="P448" s="353">
        <v>75</v>
      </c>
      <c r="Q448" s="353"/>
      <c r="R448" s="350"/>
      <c r="S448" s="359"/>
      <c r="T448" s="355"/>
      <c r="U448" s="355"/>
      <c r="V448" s="355"/>
    </row>
    <row r="449" spans="1:33" ht="12.6" customHeight="1" outlineLevel="1">
      <c r="A449" s="376">
        <v>43662</v>
      </c>
      <c r="B449" s="381">
        <v>43634</v>
      </c>
      <c r="C449" s="932">
        <v>43664</v>
      </c>
      <c r="D449" s="364">
        <v>43664</v>
      </c>
      <c r="E449" s="355" t="s">
        <v>3334</v>
      </c>
      <c r="F449" s="353" t="s">
        <v>15576</v>
      </c>
      <c r="G449" s="1388" t="s">
        <v>18802</v>
      </c>
      <c r="H449" s="353" t="s">
        <v>15581</v>
      </c>
      <c r="I449" s="353"/>
      <c r="J449" s="353"/>
      <c r="K449" s="353" t="s">
        <v>3001</v>
      </c>
      <c r="L449" s="353" t="s">
        <v>12427</v>
      </c>
      <c r="M449" s="352">
        <f t="shared" si="12"/>
        <v>28</v>
      </c>
      <c r="N449" s="352">
        <f t="shared" si="13"/>
        <v>19</v>
      </c>
      <c r="O449" s="353"/>
      <c r="P449" s="353">
        <v>76</v>
      </c>
      <c r="Q449" s="353"/>
      <c r="R449" s="353"/>
      <c r="S449" s="375"/>
      <c r="T449" s="353"/>
      <c r="U449" s="353"/>
      <c r="V449" s="353"/>
      <c r="W449" s="353"/>
      <c r="X449" s="353"/>
      <c r="Y449" s="353"/>
      <c r="Z449" s="353"/>
      <c r="AA449" s="353"/>
      <c r="AB449" s="353"/>
      <c r="AC449" s="353"/>
      <c r="AD449" s="353"/>
      <c r="AE449" s="353"/>
      <c r="AF449" s="353"/>
      <c r="AG449" s="375"/>
    </row>
    <row r="450" spans="1:33" ht="12.6" customHeight="1" outlineLevel="1">
      <c r="A450" s="376">
        <v>43663</v>
      </c>
      <c r="B450" s="381">
        <v>43642</v>
      </c>
      <c r="C450" s="932">
        <v>43665</v>
      </c>
      <c r="D450" s="364">
        <v>43665</v>
      </c>
      <c r="E450" s="355" t="s">
        <v>3334</v>
      </c>
      <c r="F450" s="353" t="s">
        <v>2711</v>
      </c>
      <c r="G450" s="1384"/>
      <c r="H450" s="353" t="s">
        <v>15512</v>
      </c>
      <c r="I450" s="353" t="s">
        <v>15513</v>
      </c>
      <c r="J450" s="353"/>
      <c r="K450" s="353" t="s">
        <v>2969</v>
      </c>
      <c r="L450" s="353"/>
      <c r="M450" s="352">
        <f t="shared" ref="M450:M464" si="14">(A450-B450)</f>
        <v>21</v>
      </c>
      <c r="N450" s="352">
        <f t="shared" ref="N450:N464" si="15">NETWORKDAYS(B450,A450,A450:B450)</f>
        <v>14</v>
      </c>
      <c r="O450" s="353"/>
      <c r="P450" s="353">
        <v>77</v>
      </c>
      <c r="Q450" s="353"/>
      <c r="R450" s="353"/>
      <c r="S450" s="375"/>
      <c r="T450" s="353"/>
      <c r="U450" s="353"/>
      <c r="V450" s="353"/>
      <c r="W450" s="353"/>
      <c r="X450" s="353"/>
      <c r="Y450" s="353"/>
      <c r="Z450" s="353"/>
      <c r="AA450" s="353"/>
      <c r="AB450" s="353"/>
      <c r="AC450" s="353"/>
      <c r="AD450" s="353"/>
      <c r="AE450" s="353"/>
      <c r="AF450" s="353"/>
      <c r="AG450" s="375"/>
    </row>
    <row r="451" spans="1:33" ht="12.6" customHeight="1" outlineLevel="1">
      <c r="A451" s="376">
        <v>43664</v>
      </c>
      <c r="B451" s="381">
        <v>43635</v>
      </c>
      <c r="C451" s="932">
        <v>43651</v>
      </c>
      <c r="D451" s="932">
        <v>43665</v>
      </c>
      <c r="E451" s="349" t="s">
        <v>3334</v>
      </c>
      <c r="F451" s="424" t="s">
        <v>3711</v>
      </c>
      <c r="G451" s="1388" t="s">
        <v>18803</v>
      </c>
      <c r="H451" s="424" t="s">
        <v>15153</v>
      </c>
      <c r="I451" s="1442" t="s">
        <v>3577</v>
      </c>
      <c r="J451" s="424"/>
      <c r="K451" s="424" t="s">
        <v>2034</v>
      </c>
      <c r="L451" s="424" t="s">
        <v>12427</v>
      </c>
      <c r="M451" s="352">
        <f t="shared" si="14"/>
        <v>29</v>
      </c>
      <c r="N451" s="352">
        <f t="shared" si="15"/>
        <v>20</v>
      </c>
      <c r="O451" s="353"/>
      <c r="P451" s="353">
        <v>78</v>
      </c>
      <c r="Q451" s="353"/>
      <c r="R451" s="350"/>
      <c r="S451" s="359"/>
      <c r="T451" s="355"/>
      <c r="U451" s="355"/>
      <c r="V451" s="355"/>
      <c r="W451" s="355"/>
      <c r="X451" s="349"/>
      <c r="Y451" s="355"/>
      <c r="Z451" s="355"/>
      <c r="AA451" s="355"/>
      <c r="AB451" s="355"/>
      <c r="AC451" s="355"/>
      <c r="AD451" s="355"/>
      <c r="AE451" s="355"/>
      <c r="AF451" s="355"/>
      <c r="AG451" s="359"/>
    </row>
    <row r="452" spans="1:33" ht="12.6" customHeight="1" outlineLevel="1">
      <c r="A452" s="376">
        <v>43665</v>
      </c>
      <c r="B452" s="381">
        <v>43636</v>
      </c>
      <c r="C452" s="932">
        <v>43653</v>
      </c>
      <c r="D452" s="364">
        <v>43666</v>
      </c>
      <c r="E452" s="355" t="s">
        <v>3335</v>
      </c>
      <c r="F452" s="353" t="s">
        <v>14846</v>
      </c>
      <c r="G452" s="1384"/>
      <c r="H452" s="353" t="s">
        <v>14847</v>
      </c>
      <c r="I452" s="353"/>
      <c r="J452" s="353"/>
      <c r="K452" s="353" t="s">
        <v>2035</v>
      </c>
      <c r="L452" s="353" t="s">
        <v>12427</v>
      </c>
      <c r="M452" s="352">
        <f t="shared" si="14"/>
        <v>29</v>
      </c>
      <c r="N452" s="352">
        <f t="shared" si="15"/>
        <v>20</v>
      </c>
      <c r="O452" s="353"/>
      <c r="P452" s="353">
        <v>79</v>
      </c>
      <c r="Q452" s="353"/>
      <c r="R452" s="353"/>
      <c r="S452" s="375"/>
      <c r="T452" s="353"/>
      <c r="U452" s="353"/>
      <c r="V452" s="353"/>
      <c r="W452" s="353"/>
      <c r="X452" s="353"/>
      <c r="Y452" s="353"/>
      <c r="Z452" s="353"/>
      <c r="AA452" s="353"/>
      <c r="AB452" s="353"/>
      <c r="AC452" s="353"/>
      <c r="AD452" s="353"/>
      <c r="AE452" s="353"/>
      <c r="AF452" s="353"/>
      <c r="AG452" s="375"/>
    </row>
    <row r="453" spans="1:33" ht="12.6" customHeight="1" outlineLevel="1">
      <c r="A453" s="715">
        <v>43668</v>
      </c>
      <c r="B453" s="381">
        <v>43643</v>
      </c>
      <c r="C453" s="932">
        <v>43672</v>
      </c>
      <c r="D453" s="364">
        <v>43672</v>
      </c>
      <c r="E453" s="355" t="s">
        <v>3334</v>
      </c>
      <c r="F453" s="353" t="s">
        <v>18804</v>
      </c>
      <c r="G453" s="1388" t="s">
        <v>4534</v>
      </c>
      <c r="H453" s="353" t="s">
        <v>15381</v>
      </c>
      <c r="I453" s="353"/>
      <c r="J453" s="353"/>
      <c r="K453" s="353" t="s">
        <v>2035</v>
      </c>
      <c r="L453" s="353"/>
      <c r="M453" s="352">
        <f t="shared" si="14"/>
        <v>25</v>
      </c>
      <c r="N453" s="352">
        <f t="shared" si="15"/>
        <v>16</v>
      </c>
      <c r="O453" s="353"/>
      <c r="P453" s="353">
        <v>80</v>
      </c>
      <c r="Q453" s="353"/>
      <c r="R453" s="350"/>
      <c r="S453" s="359"/>
      <c r="T453" s="355"/>
      <c r="U453" s="355"/>
      <c r="V453" s="355"/>
      <c r="W453" s="355"/>
      <c r="X453" s="349"/>
      <c r="Y453" s="355"/>
      <c r="Z453" s="355"/>
      <c r="AA453" s="355"/>
      <c r="AB453" s="355"/>
      <c r="AC453" s="355"/>
      <c r="AD453" s="355"/>
      <c r="AE453" s="355"/>
      <c r="AF453" s="355"/>
      <c r="AG453" s="359"/>
    </row>
    <row r="454" spans="1:33" ht="12.6" customHeight="1" outlineLevel="1">
      <c r="A454" s="360">
        <v>43671</v>
      </c>
      <c r="B454" s="718">
        <v>43641</v>
      </c>
      <c r="C454" s="1057">
        <v>43671</v>
      </c>
      <c r="D454" s="360">
        <v>43671</v>
      </c>
      <c r="E454" s="355" t="s">
        <v>3335</v>
      </c>
      <c r="F454" s="353" t="s">
        <v>4492</v>
      </c>
      <c r="G454" s="1384"/>
      <c r="H454" s="353" t="s">
        <v>15719</v>
      </c>
      <c r="I454" s="353"/>
      <c r="J454" s="353"/>
      <c r="K454" s="348" t="s">
        <v>2042</v>
      </c>
      <c r="L454" s="353"/>
      <c r="M454" s="352">
        <f t="shared" si="14"/>
        <v>30</v>
      </c>
      <c r="N454" s="352">
        <f t="shared" si="15"/>
        <v>21</v>
      </c>
      <c r="O454" s="353"/>
      <c r="P454" s="353">
        <v>81</v>
      </c>
      <c r="Q454" s="353"/>
      <c r="R454" s="350"/>
      <c r="S454" s="359"/>
      <c r="T454" s="355"/>
      <c r="U454" s="355"/>
      <c r="V454" s="355"/>
      <c r="W454" s="355"/>
      <c r="X454" s="349"/>
      <c r="Y454" s="355"/>
      <c r="Z454" s="355"/>
      <c r="AA454" s="355"/>
      <c r="AB454" s="355"/>
      <c r="AC454" s="355"/>
      <c r="AD454" s="355"/>
      <c r="AE454" s="355"/>
      <c r="AF454" s="355"/>
      <c r="AG454" s="359"/>
    </row>
    <row r="455" spans="1:33" ht="12.6" customHeight="1" outlineLevel="1">
      <c r="A455" s="376">
        <v>43671</v>
      </c>
      <c r="B455" s="381">
        <v>43641</v>
      </c>
      <c r="C455" s="932">
        <v>43671</v>
      </c>
      <c r="D455" s="376">
        <v>43671</v>
      </c>
      <c r="E455" s="355" t="s">
        <v>3335</v>
      </c>
      <c r="F455" s="353" t="s">
        <v>3826</v>
      </c>
      <c r="G455" s="1384"/>
      <c r="H455" s="353" t="s">
        <v>15457</v>
      </c>
      <c r="I455" s="353"/>
      <c r="J455" s="353" t="s">
        <v>15458</v>
      </c>
      <c r="K455" s="353" t="s">
        <v>2035</v>
      </c>
      <c r="L455" s="353"/>
      <c r="M455" s="352">
        <f t="shared" si="14"/>
        <v>30</v>
      </c>
      <c r="N455" s="352">
        <f t="shared" si="15"/>
        <v>21</v>
      </c>
      <c r="O455" s="353"/>
      <c r="P455" s="353">
        <v>82</v>
      </c>
      <c r="Q455" s="1386"/>
      <c r="R455" s="1386"/>
      <c r="S455" s="1387"/>
      <c r="T455" s="1386"/>
      <c r="U455" s="1386"/>
      <c r="V455" s="1386"/>
      <c r="W455" s="1386"/>
      <c r="X455" s="1386"/>
      <c r="Y455" s="1386"/>
      <c r="Z455" s="1386"/>
      <c r="AA455" s="1386"/>
      <c r="AB455" s="1386"/>
      <c r="AC455" s="1386"/>
      <c r="AD455" s="1386"/>
      <c r="AE455" s="1386"/>
      <c r="AF455" s="1386"/>
      <c r="AG455" s="1387"/>
    </row>
    <row r="456" spans="1:33" ht="12.6" customHeight="1" outlineLevel="1">
      <c r="A456" s="376">
        <v>43664</v>
      </c>
      <c r="B456" s="718">
        <v>43634</v>
      </c>
      <c r="C456" s="950">
        <v>43664</v>
      </c>
      <c r="D456" s="376">
        <v>43665</v>
      </c>
      <c r="E456" s="355" t="s">
        <v>3335</v>
      </c>
      <c r="F456" s="353" t="s">
        <v>18805</v>
      </c>
      <c r="G456" s="1384"/>
      <c r="H456" s="353" t="s">
        <v>15098</v>
      </c>
      <c r="I456" s="353"/>
      <c r="J456" s="353"/>
      <c r="K456" s="348" t="s">
        <v>2034</v>
      </c>
      <c r="L456" s="353"/>
      <c r="M456" s="352">
        <f t="shared" si="14"/>
        <v>30</v>
      </c>
      <c r="N456" s="352">
        <f t="shared" si="15"/>
        <v>21</v>
      </c>
      <c r="O456" s="353"/>
      <c r="P456" s="353">
        <v>83</v>
      </c>
      <c r="Q456" s="353"/>
      <c r="R456" s="350"/>
      <c r="S456" s="359"/>
      <c r="T456" s="355"/>
      <c r="U456" s="355"/>
      <c r="V456" s="355"/>
      <c r="W456" s="355"/>
      <c r="X456" s="349"/>
      <c r="Y456" s="355"/>
      <c r="Z456" s="355"/>
      <c r="AA456" s="355"/>
      <c r="AB456" s="355"/>
      <c r="AC456" s="355"/>
      <c r="AD456" s="355"/>
      <c r="AE456" s="355"/>
      <c r="AF456" s="355"/>
      <c r="AG456" s="359"/>
    </row>
    <row r="457" spans="1:33" ht="12.6" customHeight="1" outlineLevel="1">
      <c r="A457" s="360">
        <v>43672</v>
      </c>
      <c r="B457" s="718">
        <v>43642</v>
      </c>
      <c r="C457" s="1057">
        <v>43672</v>
      </c>
      <c r="D457" s="360">
        <v>43672</v>
      </c>
      <c r="E457" s="355" t="s">
        <v>3334</v>
      </c>
      <c r="F457" s="353" t="s">
        <v>15207</v>
      </c>
      <c r="G457" s="1384"/>
      <c r="H457" s="353" t="s">
        <v>15208</v>
      </c>
      <c r="I457" s="353" t="s">
        <v>3577</v>
      </c>
      <c r="J457" s="353"/>
      <c r="K457" s="348" t="s">
        <v>2042</v>
      </c>
      <c r="L457" s="353"/>
      <c r="M457" s="352">
        <f t="shared" si="14"/>
        <v>30</v>
      </c>
      <c r="N457" s="352">
        <f t="shared" si="15"/>
        <v>21</v>
      </c>
      <c r="O457" s="353"/>
      <c r="P457" s="353">
        <v>84</v>
      </c>
      <c r="Q457" s="353"/>
      <c r="R457" s="350"/>
      <c r="S457" s="359"/>
      <c r="T457" s="355"/>
      <c r="U457" s="355"/>
      <c r="V457" s="355"/>
      <c r="W457" s="355"/>
      <c r="X457" s="349"/>
      <c r="Y457" s="355"/>
      <c r="Z457" s="355"/>
      <c r="AA457" s="355"/>
      <c r="AB457" s="355"/>
      <c r="AC457" s="355"/>
      <c r="AD457" s="355"/>
      <c r="AE457" s="355"/>
      <c r="AF457" s="355"/>
      <c r="AG457" s="359"/>
    </row>
    <row r="458" spans="1:33" ht="12.6" customHeight="1" outlineLevel="1">
      <c r="A458" s="376">
        <v>43689</v>
      </c>
      <c r="B458" s="381">
        <v>43641</v>
      </c>
      <c r="C458" s="932">
        <v>43643</v>
      </c>
      <c r="D458" s="364">
        <v>43671</v>
      </c>
      <c r="E458" s="355" t="s">
        <v>3335</v>
      </c>
      <c r="F458" s="353" t="s">
        <v>15750</v>
      </c>
      <c r="G458" s="1384"/>
      <c r="H458" s="353" t="s">
        <v>15751</v>
      </c>
      <c r="I458" s="353" t="s">
        <v>15753</v>
      </c>
      <c r="J458" s="353" t="s">
        <v>15754</v>
      </c>
      <c r="K458" s="353" t="s">
        <v>2033</v>
      </c>
      <c r="L458" s="353" t="s">
        <v>2888</v>
      </c>
      <c r="M458" s="352">
        <f t="shared" si="14"/>
        <v>48</v>
      </c>
      <c r="N458" s="352">
        <f t="shared" si="15"/>
        <v>33</v>
      </c>
      <c r="O458" s="353"/>
      <c r="P458" s="353">
        <v>85</v>
      </c>
      <c r="Q458" s="1386"/>
      <c r="R458" s="1386"/>
      <c r="S458" s="1387"/>
      <c r="T458" s="1386"/>
      <c r="U458" s="1386"/>
      <c r="V458" s="1386"/>
      <c r="W458" s="1386"/>
      <c r="X458" s="1386"/>
      <c r="Y458" s="1386"/>
      <c r="Z458" s="1386"/>
      <c r="AA458" s="1386"/>
      <c r="AB458" s="1386"/>
      <c r="AC458" s="1386"/>
      <c r="AD458" s="1386"/>
      <c r="AE458" s="1386"/>
      <c r="AF458" s="1386"/>
      <c r="AG458" s="1387"/>
    </row>
    <row r="459" spans="1:33" ht="12.6" customHeight="1" outlineLevel="1">
      <c r="A459" s="376">
        <v>43689</v>
      </c>
      <c r="B459" s="381">
        <v>43643</v>
      </c>
      <c r="C459" s="932">
        <v>43658</v>
      </c>
      <c r="D459" s="364">
        <v>43673</v>
      </c>
      <c r="E459" s="355" t="s">
        <v>3335</v>
      </c>
      <c r="F459" s="353" t="s">
        <v>15750</v>
      </c>
      <c r="G459" s="1384"/>
      <c r="H459" s="353" t="s">
        <v>15755</v>
      </c>
      <c r="I459" s="353" t="s">
        <v>12620</v>
      </c>
      <c r="J459" s="353"/>
      <c r="K459" s="353" t="s">
        <v>2034</v>
      </c>
      <c r="L459" s="353" t="s">
        <v>15756</v>
      </c>
      <c r="M459" s="352">
        <f t="shared" si="14"/>
        <v>46</v>
      </c>
      <c r="N459" s="352">
        <f t="shared" si="15"/>
        <v>31</v>
      </c>
      <c r="O459" s="353"/>
      <c r="P459" s="353">
        <v>86</v>
      </c>
      <c r="Q459" s="1386"/>
      <c r="R459" s="1386"/>
      <c r="S459" s="1387"/>
      <c r="T459" s="1386"/>
      <c r="U459" s="1386"/>
      <c r="V459" s="1386"/>
      <c r="W459" s="1386"/>
      <c r="X459" s="1386"/>
      <c r="Y459" s="1386"/>
      <c r="Z459" s="1386"/>
      <c r="AA459" s="1386"/>
      <c r="AB459" s="1386"/>
      <c r="AC459" s="1386"/>
      <c r="AD459" s="1386"/>
      <c r="AE459" s="1386"/>
      <c r="AF459" s="1386"/>
      <c r="AG459" s="1387"/>
    </row>
    <row r="460" spans="1:33" ht="12.6" customHeight="1" outlineLevel="1">
      <c r="A460" s="376">
        <v>43717</v>
      </c>
      <c r="B460" s="381">
        <v>43643</v>
      </c>
      <c r="C460" s="932">
        <v>43674</v>
      </c>
      <c r="D460" s="932">
        <v>43674</v>
      </c>
      <c r="E460" s="349" t="s">
        <v>3334</v>
      </c>
      <c r="F460" s="1392" t="s">
        <v>2582</v>
      </c>
      <c r="G460" s="1388" t="s">
        <v>16116</v>
      </c>
      <c r="H460" s="1392" t="s">
        <v>14819</v>
      </c>
      <c r="I460" s="424"/>
      <c r="J460" s="424"/>
      <c r="K460" s="424" t="s">
        <v>2034</v>
      </c>
      <c r="L460" s="424" t="s">
        <v>2888</v>
      </c>
      <c r="M460" s="352">
        <f t="shared" si="14"/>
        <v>74</v>
      </c>
      <c r="N460" s="352">
        <f t="shared" si="15"/>
        <v>51</v>
      </c>
      <c r="O460" s="353"/>
      <c r="P460" s="353">
        <v>87</v>
      </c>
      <c r="Q460" s="353"/>
      <c r="R460" s="350"/>
      <c r="S460" s="359"/>
      <c r="T460" s="355"/>
      <c r="U460" s="355"/>
      <c r="V460" s="355"/>
      <c r="W460" s="355"/>
      <c r="X460" s="349"/>
      <c r="Y460" s="355"/>
      <c r="Z460" s="355"/>
      <c r="AA460" s="355"/>
      <c r="AB460" s="355"/>
      <c r="AC460" s="355"/>
      <c r="AD460" s="355"/>
      <c r="AE460" s="355"/>
      <c r="AF460" s="355"/>
      <c r="AG460" s="359"/>
    </row>
    <row r="461" spans="1:33" ht="12.6" customHeight="1" outlineLevel="1">
      <c r="A461" s="744">
        <v>43720</v>
      </c>
      <c r="B461" s="381">
        <v>43626</v>
      </c>
      <c r="C461" s="932"/>
      <c r="D461" s="381">
        <v>43693</v>
      </c>
      <c r="E461" s="1443" t="s">
        <v>3335</v>
      </c>
      <c r="F461" s="1444" t="s">
        <v>18806</v>
      </c>
      <c r="G461" s="1445"/>
      <c r="H461" s="1444" t="s">
        <v>18807</v>
      </c>
      <c r="I461" s="1444" t="s">
        <v>18808</v>
      </c>
      <c r="J461" s="1444"/>
      <c r="K461" s="1444" t="s">
        <v>2969</v>
      </c>
      <c r="L461" s="1444"/>
      <c r="M461" s="352">
        <f t="shared" si="14"/>
        <v>94</v>
      </c>
      <c r="N461" s="352">
        <f t="shared" si="15"/>
        <v>67</v>
      </c>
      <c r="O461" s="353"/>
      <c r="P461" s="353">
        <v>88</v>
      </c>
      <c r="Q461" s="353"/>
      <c r="R461" s="350"/>
      <c r="S461" s="359"/>
      <c r="T461" s="355"/>
      <c r="U461" s="355"/>
      <c r="V461" s="355"/>
      <c r="W461" s="355"/>
      <c r="X461" s="349"/>
      <c r="Y461" s="355"/>
      <c r="Z461" s="355"/>
      <c r="AA461" s="355"/>
      <c r="AB461" s="355"/>
      <c r="AC461" s="355"/>
      <c r="AD461" s="355"/>
      <c r="AE461" s="355"/>
      <c r="AF461" s="355"/>
      <c r="AG461" s="359"/>
    </row>
    <row r="462" spans="1:33" ht="12.6" customHeight="1">
      <c r="A462" s="364">
        <v>43648</v>
      </c>
      <c r="B462" s="383">
        <v>43647</v>
      </c>
      <c r="C462" s="932">
        <v>43648</v>
      </c>
      <c r="D462" s="364">
        <v>43648</v>
      </c>
      <c r="E462" s="364" t="s">
        <v>3334</v>
      </c>
      <c r="F462" s="348" t="s">
        <v>18809</v>
      </c>
      <c r="G462" s="1388" t="s">
        <v>16800</v>
      </c>
      <c r="H462" s="709" t="s">
        <v>15112</v>
      </c>
      <c r="I462" s="709"/>
      <c r="J462" s="364"/>
      <c r="K462" s="709" t="s">
        <v>2033</v>
      </c>
      <c r="L462" s="353"/>
      <c r="M462" s="352">
        <f t="shared" si="14"/>
        <v>1</v>
      </c>
      <c r="N462" s="352">
        <f t="shared" si="15"/>
        <v>0</v>
      </c>
      <c r="O462" s="353"/>
      <c r="P462" s="353">
        <v>1</v>
      </c>
      <c r="Q462" s="362" t="s">
        <v>4613</v>
      </c>
      <c r="R462" s="357">
        <f>AVERAGE($M$462:$M$540)</f>
        <v>11.858974358974359</v>
      </c>
      <c r="S462" s="363">
        <f>COUNT($B$462:$B$540)</f>
        <v>79</v>
      </c>
      <c r="T462" s="350">
        <f>COUNTIF($E$462:$E$540,$T$1)</f>
        <v>55</v>
      </c>
      <c r="U462" s="350">
        <f>COUNTIF($E$462:$E$540,$U$1)</f>
        <v>24</v>
      </c>
      <c r="V462" s="350">
        <f>S462-T462-U462</f>
        <v>0</v>
      </c>
      <c r="W462" s="355"/>
      <c r="X462" s="1385">
        <f>COUNTIF($K$462:$K$540, X$1)</f>
        <v>20</v>
      </c>
      <c r="Y462" s="1385">
        <f>COUNTIF($K$462:$K$540, Y$1)</f>
        <v>12</v>
      </c>
      <c r="Z462" s="1385">
        <f>COUNTIF($K$462:$K$540, Z$1)</f>
        <v>17</v>
      </c>
      <c r="AA462" s="1385">
        <f>COUNTIF($K$462:$K$540, AA$1)</f>
        <v>13</v>
      </c>
      <c r="AB462" s="1385"/>
      <c r="AC462" s="1385">
        <f>COUNTIF($K$462:$K$540, AC$1)</f>
        <v>1</v>
      </c>
      <c r="AD462" s="1385">
        <f>COUNTIF($K$462:$K$540, AD$1)</f>
        <v>0</v>
      </c>
      <c r="AE462" s="1385">
        <f>COUNTIF($K$462:$K$540, AE$1)</f>
        <v>11</v>
      </c>
      <c r="AF462" s="1385">
        <f>COUNTIF($K$462:$K$540, AF$1)</f>
        <v>5</v>
      </c>
      <c r="AG462" s="363">
        <f>SUM(X462:AF462)</f>
        <v>79</v>
      </c>
    </row>
    <row r="463" spans="1:33" ht="12.6" customHeight="1" outlineLevel="1">
      <c r="A463" s="364">
        <v>43651</v>
      </c>
      <c r="B463" s="383">
        <v>43650</v>
      </c>
      <c r="C463" s="932">
        <v>43651</v>
      </c>
      <c r="D463" s="364">
        <v>43651</v>
      </c>
      <c r="E463" s="364" t="s">
        <v>3335</v>
      </c>
      <c r="F463" s="709" t="s">
        <v>14783</v>
      </c>
      <c r="G463" s="1446"/>
      <c r="H463" s="709" t="s">
        <v>14784</v>
      </c>
      <c r="I463" s="709" t="s">
        <v>14785</v>
      </c>
      <c r="J463" s="364"/>
      <c r="K463" s="709" t="s">
        <v>2969</v>
      </c>
      <c r="L463" s="353"/>
      <c r="M463" s="352">
        <f t="shared" si="14"/>
        <v>1</v>
      </c>
      <c r="N463" s="352">
        <f t="shared" si="15"/>
        <v>0</v>
      </c>
      <c r="O463" s="353"/>
      <c r="P463" s="353">
        <v>2</v>
      </c>
      <c r="Q463" s="353"/>
      <c r="R463" s="350"/>
      <c r="S463" s="359"/>
      <c r="T463" s="355"/>
      <c r="U463" s="355"/>
      <c r="V463" s="355"/>
      <c r="W463" s="355"/>
      <c r="X463" s="349"/>
      <c r="Y463" s="355"/>
      <c r="Z463" s="355"/>
      <c r="AA463" s="355"/>
      <c r="AB463" s="355"/>
      <c r="AC463" s="355"/>
      <c r="AD463" s="355"/>
      <c r="AE463" s="355"/>
      <c r="AF463" s="355"/>
      <c r="AG463" s="359"/>
    </row>
    <row r="464" spans="1:33" ht="12.6" customHeight="1" outlineLevel="1">
      <c r="A464" s="715">
        <v>43651</v>
      </c>
      <c r="B464" s="383">
        <v>43650</v>
      </c>
      <c r="C464" s="932">
        <v>43651</v>
      </c>
      <c r="D464" s="364">
        <v>43651</v>
      </c>
      <c r="E464" s="355" t="s">
        <v>3334</v>
      </c>
      <c r="F464" s="353" t="s">
        <v>2753</v>
      </c>
      <c r="G464" s="1384"/>
      <c r="H464" s="353" t="s">
        <v>14956</v>
      </c>
      <c r="I464" s="353" t="s">
        <v>14962</v>
      </c>
      <c r="J464" s="353"/>
      <c r="K464" s="348" t="s">
        <v>2969</v>
      </c>
      <c r="L464" s="353"/>
      <c r="M464" s="352">
        <f t="shared" si="14"/>
        <v>1</v>
      </c>
      <c r="N464" s="352">
        <f t="shared" si="15"/>
        <v>0</v>
      </c>
      <c r="O464" s="353"/>
      <c r="P464" s="353">
        <v>3</v>
      </c>
      <c r="Q464" s="353"/>
      <c r="R464" s="350"/>
      <c r="S464" s="359"/>
      <c r="T464" s="355"/>
      <c r="U464" s="355"/>
      <c r="V464" s="355"/>
      <c r="W464" s="355"/>
      <c r="X464" s="349"/>
      <c r="Y464" s="355"/>
      <c r="Z464" s="355"/>
      <c r="AA464" s="355"/>
      <c r="AB464" s="355"/>
      <c r="AC464" s="355"/>
      <c r="AD464" s="355"/>
      <c r="AE464" s="355"/>
      <c r="AF464" s="355"/>
      <c r="AG464" s="359"/>
    </row>
    <row r="465" spans="1:22" ht="12.6" customHeight="1" outlineLevel="1">
      <c r="A465" s="355" t="s">
        <v>18810</v>
      </c>
      <c r="B465" s="383">
        <v>43662</v>
      </c>
      <c r="C465" s="932">
        <v>43693</v>
      </c>
      <c r="D465" s="724">
        <v>43693</v>
      </c>
      <c r="E465" s="355" t="s">
        <v>3334</v>
      </c>
      <c r="F465" s="353" t="s">
        <v>2548</v>
      </c>
      <c r="G465" s="1388" t="s">
        <v>18811</v>
      </c>
      <c r="H465" s="353" t="s">
        <v>18812</v>
      </c>
      <c r="I465" s="353" t="s">
        <v>18813</v>
      </c>
      <c r="J465" s="353"/>
      <c r="K465" s="353" t="s">
        <v>2035</v>
      </c>
      <c r="L465" s="353"/>
      <c r="M465" s="353"/>
      <c r="N465" s="353"/>
      <c r="O465" s="353"/>
      <c r="P465" s="353"/>
      <c r="Q465" s="353"/>
      <c r="R465" s="350"/>
      <c r="S465" s="359"/>
      <c r="T465" s="355"/>
      <c r="U465" s="355"/>
      <c r="V465" s="355"/>
    </row>
    <row r="466" spans="1:22" ht="12.6" customHeight="1" outlineLevel="1">
      <c r="A466" s="376">
        <v>43654</v>
      </c>
      <c r="B466" s="383">
        <v>43654</v>
      </c>
      <c r="C466" s="349"/>
      <c r="D466" s="355"/>
      <c r="E466" s="355" t="s">
        <v>3334</v>
      </c>
      <c r="F466" s="353" t="s">
        <v>3354</v>
      </c>
      <c r="G466" s="1384"/>
      <c r="H466" s="353" t="s">
        <v>14891</v>
      </c>
      <c r="I466" s="353"/>
      <c r="J466" s="353"/>
      <c r="K466" s="348" t="s">
        <v>2033</v>
      </c>
      <c r="L466" s="353"/>
      <c r="M466" s="352">
        <f t="shared" ref="M466:M529" si="16">(A466-B466)</f>
        <v>0</v>
      </c>
      <c r="N466" s="352">
        <f t="shared" ref="N466:N529" si="17">NETWORKDAYS(B466,A466,A466:B466)</f>
        <v>0</v>
      </c>
      <c r="O466" s="353"/>
      <c r="P466" s="353">
        <v>4</v>
      </c>
      <c r="Q466" s="353"/>
      <c r="R466" s="350"/>
      <c r="S466" s="359"/>
      <c r="T466" s="355"/>
      <c r="U466" s="355"/>
      <c r="V466" s="355"/>
    </row>
    <row r="467" spans="1:22" ht="12.6" customHeight="1" outlineLevel="1">
      <c r="A467" s="364">
        <v>43654</v>
      </c>
      <c r="B467" s="383">
        <v>43647</v>
      </c>
      <c r="C467" s="932">
        <v>43654</v>
      </c>
      <c r="D467" s="364">
        <v>43654</v>
      </c>
      <c r="E467" s="355" t="s">
        <v>3334</v>
      </c>
      <c r="F467" s="1395" t="s">
        <v>18564</v>
      </c>
      <c r="G467" s="1388" t="s">
        <v>5548</v>
      </c>
      <c r="H467" s="353" t="s">
        <v>15022</v>
      </c>
      <c r="I467" s="353"/>
      <c r="J467" s="353"/>
      <c r="K467" s="348" t="s">
        <v>2042</v>
      </c>
      <c r="L467" s="353"/>
      <c r="M467" s="352">
        <f t="shared" si="16"/>
        <v>7</v>
      </c>
      <c r="N467" s="352">
        <f t="shared" si="17"/>
        <v>4</v>
      </c>
      <c r="O467" s="353"/>
      <c r="P467" s="353">
        <v>5</v>
      </c>
      <c r="Q467" s="353"/>
      <c r="R467" s="350"/>
      <c r="S467" s="359"/>
      <c r="T467" s="355"/>
      <c r="U467" s="355"/>
      <c r="V467" s="355"/>
    </row>
    <row r="468" spans="1:22" ht="12.6" customHeight="1" outlineLevel="1">
      <c r="A468" s="364">
        <v>43654</v>
      </c>
      <c r="B468" s="383">
        <v>43648</v>
      </c>
      <c r="C468" s="932">
        <v>43656</v>
      </c>
      <c r="D468" s="360">
        <v>43656</v>
      </c>
      <c r="E468" s="355" t="s">
        <v>3334</v>
      </c>
      <c r="F468" s="1395" t="s">
        <v>18564</v>
      </c>
      <c r="G468" s="1388" t="s">
        <v>5548</v>
      </c>
      <c r="H468" s="353" t="s">
        <v>15023</v>
      </c>
      <c r="I468" s="353"/>
      <c r="J468" s="353"/>
      <c r="K468" s="348" t="s">
        <v>2042</v>
      </c>
      <c r="L468" s="353"/>
      <c r="M468" s="352">
        <f t="shared" si="16"/>
        <v>6</v>
      </c>
      <c r="N468" s="352">
        <f t="shared" si="17"/>
        <v>3</v>
      </c>
      <c r="O468" s="353"/>
      <c r="P468" s="353">
        <v>6</v>
      </c>
      <c r="Q468" s="353"/>
      <c r="R468" s="350"/>
      <c r="S468" s="359"/>
      <c r="T468" s="355"/>
      <c r="U468" s="355"/>
      <c r="V468" s="355"/>
    </row>
    <row r="469" spans="1:22" ht="12.6" customHeight="1" outlineLevel="1">
      <c r="A469" s="715">
        <v>43655</v>
      </c>
      <c r="B469" s="383">
        <v>43651</v>
      </c>
      <c r="C469" s="932">
        <v>43663</v>
      </c>
      <c r="D469" s="364">
        <v>43663</v>
      </c>
      <c r="E469" s="355" t="s">
        <v>3334</v>
      </c>
      <c r="F469" s="353" t="s">
        <v>3337</v>
      </c>
      <c r="G469" s="1384"/>
      <c r="H469" s="353" t="s">
        <v>14978</v>
      </c>
      <c r="I469" s="353"/>
      <c r="J469" s="353"/>
      <c r="K469" s="353" t="s">
        <v>2969</v>
      </c>
      <c r="L469" s="353"/>
      <c r="M469" s="352">
        <f t="shared" si="16"/>
        <v>4</v>
      </c>
      <c r="N469" s="352">
        <f t="shared" si="17"/>
        <v>1</v>
      </c>
      <c r="O469" s="353"/>
      <c r="P469" s="353">
        <v>7</v>
      </c>
      <c r="Q469" s="353"/>
      <c r="R469" s="350"/>
      <c r="S469" s="359"/>
      <c r="T469" s="355"/>
      <c r="U469" s="355"/>
      <c r="V469" s="355"/>
    </row>
    <row r="470" spans="1:22" ht="12.6" customHeight="1" outlineLevel="1">
      <c r="A470" s="376">
        <v>43654</v>
      </c>
      <c r="B470" s="383">
        <v>43651</v>
      </c>
      <c r="C470" s="932">
        <v>43682</v>
      </c>
      <c r="D470" s="932">
        <v>43682</v>
      </c>
      <c r="E470" s="349" t="s">
        <v>3334</v>
      </c>
      <c r="F470" s="691"/>
      <c r="G470" s="1390" t="s">
        <v>15837</v>
      </c>
      <c r="H470" s="424" t="s">
        <v>15838</v>
      </c>
      <c r="I470" s="424"/>
      <c r="J470" s="424"/>
      <c r="K470" s="424" t="s">
        <v>2034</v>
      </c>
      <c r="L470" s="424"/>
      <c r="M470" s="352">
        <f t="shared" si="16"/>
        <v>3</v>
      </c>
      <c r="N470" s="352">
        <f t="shared" si="17"/>
        <v>0</v>
      </c>
      <c r="O470" s="353"/>
      <c r="P470" s="353">
        <v>8</v>
      </c>
      <c r="Q470" s="353"/>
      <c r="R470" s="350"/>
      <c r="S470" s="359"/>
      <c r="T470" s="355"/>
      <c r="U470" s="355"/>
      <c r="V470" s="355"/>
    </row>
    <row r="471" spans="1:22" ht="12.6" customHeight="1" outlineLevel="1">
      <c r="A471" s="376">
        <v>43658</v>
      </c>
      <c r="B471" s="383">
        <v>43657</v>
      </c>
      <c r="C471" s="932">
        <v>43658</v>
      </c>
      <c r="D471" s="364">
        <v>43658</v>
      </c>
      <c r="E471" s="355" t="s">
        <v>3335</v>
      </c>
      <c r="F471" s="353" t="s">
        <v>13130</v>
      </c>
      <c r="G471" s="1384"/>
      <c r="H471" s="353" t="s">
        <v>15622</v>
      </c>
      <c r="I471" s="353"/>
      <c r="J471" s="353"/>
      <c r="K471" s="353" t="s">
        <v>2039</v>
      </c>
      <c r="L471" s="353"/>
      <c r="M471" s="352">
        <f t="shared" si="16"/>
        <v>1</v>
      </c>
      <c r="N471" s="352">
        <f t="shared" si="17"/>
        <v>0</v>
      </c>
      <c r="O471" s="353"/>
      <c r="P471" s="353">
        <v>9</v>
      </c>
      <c r="Q471" s="353"/>
      <c r="R471" s="353"/>
      <c r="S471" s="375"/>
      <c r="T471" s="353"/>
      <c r="U471" s="353"/>
      <c r="V471" s="353"/>
    </row>
    <row r="472" spans="1:22" ht="12.6" customHeight="1" outlineLevel="1">
      <c r="A472" s="376">
        <v>43658</v>
      </c>
      <c r="B472" s="383">
        <v>43654</v>
      </c>
      <c r="C472" s="932">
        <v>43662</v>
      </c>
      <c r="D472" s="364">
        <v>43685</v>
      </c>
      <c r="E472" s="355" t="s">
        <v>3335</v>
      </c>
      <c r="F472" s="353" t="s">
        <v>15088</v>
      </c>
      <c r="G472" s="1384"/>
      <c r="H472" s="353" t="s">
        <v>15089</v>
      </c>
      <c r="I472" s="353" t="s">
        <v>15090</v>
      </c>
      <c r="J472" s="353"/>
      <c r="K472" s="353" t="s">
        <v>2042</v>
      </c>
      <c r="L472" s="353"/>
      <c r="M472" s="352">
        <f t="shared" si="16"/>
        <v>4</v>
      </c>
      <c r="N472" s="352">
        <f t="shared" si="17"/>
        <v>3</v>
      </c>
      <c r="O472" s="353"/>
      <c r="P472" s="353">
        <v>10</v>
      </c>
      <c r="Q472" s="353"/>
      <c r="R472" s="353"/>
      <c r="S472" s="375"/>
      <c r="T472" s="353"/>
      <c r="U472" s="353"/>
      <c r="V472" s="353"/>
    </row>
    <row r="473" spans="1:22" ht="12.6" customHeight="1" outlineLevel="1">
      <c r="A473" s="376">
        <v>43658</v>
      </c>
      <c r="B473" s="383">
        <v>43655</v>
      </c>
      <c r="C473" s="932">
        <v>43662</v>
      </c>
      <c r="D473" s="364">
        <v>43662</v>
      </c>
      <c r="E473" s="355" t="s">
        <v>3334</v>
      </c>
      <c r="F473" s="353" t="s">
        <v>3418</v>
      </c>
      <c r="G473" s="1384"/>
      <c r="H473" s="353" t="s">
        <v>14998</v>
      </c>
      <c r="I473" s="353"/>
      <c r="J473" s="353" t="s">
        <v>2039</v>
      </c>
      <c r="K473" s="353" t="s">
        <v>2033</v>
      </c>
      <c r="L473" s="353"/>
      <c r="M473" s="352">
        <f t="shared" si="16"/>
        <v>3</v>
      </c>
      <c r="N473" s="352">
        <f t="shared" si="17"/>
        <v>2</v>
      </c>
      <c r="O473" s="353"/>
      <c r="P473" s="353">
        <v>11</v>
      </c>
      <c r="Q473" s="353"/>
      <c r="R473" s="353"/>
      <c r="S473" s="375"/>
      <c r="T473" s="353"/>
      <c r="U473" s="353"/>
      <c r="V473" s="353"/>
    </row>
    <row r="474" spans="1:22" ht="12.6" customHeight="1" outlineLevel="1">
      <c r="A474" s="715">
        <v>43661</v>
      </c>
      <c r="B474" s="383">
        <v>43654</v>
      </c>
      <c r="C474" s="932">
        <v>43686</v>
      </c>
      <c r="D474" s="364">
        <v>43686</v>
      </c>
      <c r="E474" s="355" t="s">
        <v>3335</v>
      </c>
      <c r="F474" s="353" t="s">
        <v>15644</v>
      </c>
      <c r="G474" s="1384"/>
      <c r="H474" s="353" t="s">
        <v>15645</v>
      </c>
      <c r="I474" s="353"/>
      <c r="J474" s="353"/>
      <c r="K474" s="353" t="s">
        <v>2033</v>
      </c>
      <c r="L474" s="353"/>
      <c r="M474" s="352">
        <f t="shared" si="16"/>
        <v>7</v>
      </c>
      <c r="N474" s="352">
        <f t="shared" si="17"/>
        <v>4</v>
      </c>
      <c r="O474" s="353"/>
      <c r="P474" s="353">
        <v>12</v>
      </c>
      <c r="Q474" s="353"/>
      <c r="R474" s="353"/>
      <c r="S474" s="375"/>
      <c r="T474" s="353"/>
      <c r="U474" s="353"/>
      <c r="V474" s="353"/>
    </row>
    <row r="475" spans="1:22" ht="12.6" customHeight="1" outlineLevel="1">
      <c r="A475" s="376">
        <v>43661</v>
      </c>
      <c r="B475" s="383">
        <v>43656</v>
      </c>
      <c r="C475" s="932">
        <v>43687</v>
      </c>
      <c r="D475" s="364">
        <v>43687</v>
      </c>
      <c r="E475" s="355" t="s">
        <v>3334</v>
      </c>
      <c r="F475" s="353" t="s">
        <v>18814</v>
      </c>
      <c r="G475" s="1388" t="s">
        <v>18815</v>
      </c>
      <c r="H475" s="353" t="s">
        <v>15421</v>
      </c>
      <c r="I475" s="353"/>
      <c r="J475" s="353"/>
      <c r="K475" s="353" t="s">
        <v>3001</v>
      </c>
      <c r="L475" s="353"/>
      <c r="M475" s="352">
        <f t="shared" si="16"/>
        <v>5</v>
      </c>
      <c r="N475" s="352">
        <f t="shared" si="17"/>
        <v>2</v>
      </c>
      <c r="O475" s="353"/>
      <c r="P475" s="353">
        <v>13</v>
      </c>
      <c r="Q475" s="353"/>
      <c r="R475" s="350"/>
      <c r="S475" s="359"/>
      <c r="T475" s="355"/>
      <c r="U475" s="355"/>
      <c r="V475" s="355"/>
    </row>
    <row r="476" spans="1:22" ht="12.6" customHeight="1" outlineLevel="1">
      <c r="A476" s="376">
        <v>43661</v>
      </c>
      <c r="B476" s="383">
        <v>43649</v>
      </c>
      <c r="C476" s="932">
        <v>43680</v>
      </c>
      <c r="D476" s="364">
        <v>43680</v>
      </c>
      <c r="E476" s="355" t="s">
        <v>3334</v>
      </c>
      <c r="F476" s="353" t="s">
        <v>18816</v>
      </c>
      <c r="G476" s="1388" t="s">
        <v>5204</v>
      </c>
      <c r="H476" s="353" t="s">
        <v>15575</v>
      </c>
      <c r="I476" s="353"/>
      <c r="J476" s="353"/>
      <c r="K476" s="353" t="s">
        <v>3001</v>
      </c>
      <c r="L476" s="353"/>
      <c r="M476" s="352">
        <f t="shared" si="16"/>
        <v>12</v>
      </c>
      <c r="N476" s="352">
        <f t="shared" si="17"/>
        <v>7</v>
      </c>
      <c r="O476" s="353"/>
      <c r="P476" s="353">
        <v>14</v>
      </c>
      <c r="Q476" s="353"/>
      <c r="R476" s="350"/>
      <c r="S476" s="359"/>
      <c r="T476" s="355"/>
      <c r="U476" s="355"/>
      <c r="V476" s="355"/>
    </row>
    <row r="477" spans="1:22" ht="12.6" customHeight="1" outlineLevel="1">
      <c r="A477" s="376">
        <v>43661</v>
      </c>
      <c r="B477" s="383">
        <v>43654</v>
      </c>
      <c r="C477" s="932">
        <v>43686</v>
      </c>
      <c r="D477" s="364">
        <v>43686</v>
      </c>
      <c r="E477" s="355" t="s">
        <v>3335</v>
      </c>
      <c r="F477" s="353" t="s">
        <v>15066</v>
      </c>
      <c r="G477" s="1384"/>
      <c r="H477" s="353" t="s">
        <v>15068</v>
      </c>
      <c r="I477" s="353"/>
      <c r="J477" s="353"/>
      <c r="K477" s="353" t="s">
        <v>3001</v>
      </c>
      <c r="L477" s="353"/>
      <c r="M477" s="352">
        <f t="shared" si="16"/>
        <v>7</v>
      </c>
      <c r="N477" s="352">
        <f t="shared" si="17"/>
        <v>4</v>
      </c>
      <c r="O477" s="353"/>
      <c r="P477" s="353">
        <v>15</v>
      </c>
      <c r="Q477" s="353"/>
      <c r="R477" s="350"/>
      <c r="S477" s="359"/>
      <c r="T477" s="355"/>
      <c r="U477" s="355"/>
      <c r="V477" s="355"/>
    </row>
    <row r="478" spans="1:22" ht="12.6" customHeight="1" outlineLevel="1">
      <c r="A478" s="715">
        <v>43662</v>
      </c>
      <c r="B478" s="383">
        <v>43661</v>
      </c>
      <c r="C478" s="932">
        <v>43692</v>
      </c>
      <c r="D478" s="364">
        <v>43692</v>
      </c>
      <c r="E478" s="355" t="s">
        <v>3334</v>
      </c>
      <c r="F478" s="353" t="s">
        <v>3826</v>
      </c>
      <c r="G478" s="1388" t="s">
        <v>18801</v>
      </c>
      <c r="H478" s="353" t="s">
        <v>15461</v>
      </c>
      <c r="I478" s="353" t="s">
        <v>15462</v>
      </c>
      <c r="J478" s="353"/>
      <c r="K478" s="353" t="s">
        <v>2035</v>
      </c>
      <c r="L478" s="353"/>
      <c r="M478" s="352">
        <f t="shared" si="16"/>
        <v>1</v>
      </c>
      <c r="N478" s="352">
        <f t="shared" si="17"/>
        <v>0</v>
      </c>
      <c r="O478" s="353"/>
      <c r="P478" s="353">
        <v>16</v>
      </c>
      <c r="Q478" s="353"/>
      <c r="R478" s="350"/>
      <c r="S478" s="359"/>
      <c r="T478" s="355"/>
      <c r="U478" s="355"/>
      <c r="V478" s="355"/>
    </row>
    <row r="479" spans="1:22" ht="12.6" customHeight="1" outlineLevel="1">
      <c r="A479" s="376">
        <v>43662</v>
      </c>
      <c r="B479" s="383">
        <v>43654</v>
      </c>
      <c r="C479" s="932">
        <v>43679</v>
      </c>
      <c r="D479" s="364">
        <v>43685</v>
      </c>
      <c r="E479" s="355" t="s">
        <v>3334</v>
      </c>
      <c r="F479" s="1386" t="s">
        <v>18817</v>
      </c>
      <c r="G479" s="1388" t="s">
        <v>18818</v>
      </c>
      <c r="H479" s="353" t="s">
        <v>15667</v>
      </c>
      <c r="I479" s="353" t="s">
        <v>15668</v>
      </c>
      <c r="J479" s="353"/>
      <c r="K479" s="353" t="s">
        <v>2042</v>
      </c>
      <c r="L479" s="353" t="s">
        <v>15669</v>
      </c>
      <c r="M479" s="352">
        <f t="shared" si="16"/>
        <v>8</v>
      </c>
      <c r="N479" s="352">
        <f t="shared" si="17"/>
        <v>5</v>
      </c>
      <c r="O479" s="353"/>
      <c r="P479" s="353">
        <v>17</v>
      </c>
      <c r="Q479" s="353"/>
      <c r="R479" s="353"/>
      <c r="S479" s="375"/>
      <c r="T479" s="353"/>
      <c r="U479" s="353"/>
      <c r="V479" s="353"/>
    </row>
    <row r="480" spans="1:22" ht="12.6" customHeight="1" outlineLevel="1">
      <c r="A480" s="360">
        <v>43658</v>
      </c>
      <c r="B480" s="383">
        <v>43648</v>
      </c>
      <c r="C480" s="932">
        <v>43655</v>
      </c>
      <c r="D480" s="364">
        <v>43679</v>
      </c>
      <c r="E480" s="355" t="s">
        <v>3335</v>
      </c>
      <c r="F480" s="353" t="s">
        <v>15424</v>
      </c>
      <c r="G480" s="1384"/>
      <c r="H480" s="353" t="s">
        <v>15426</v>
      </c>
      <c r="I480" s="353" t="s">
        <v>15427</v>
      </c>
      <c r="J480" s="353"/>
      <c r="K480" s="348" t="s">
        <v>2042</v>
      </c>
      <c r="L480" s="353"/>
      <c r="M480" s="352">
        <f t="shared" si="16"/>
        <v>10</v>
      </c>
      <c r="N480" s="352">
        <f t="shared" si="17"/>
        <v>7</v>
      </c>
      <c r="O480" s="353"/>
      <c r="P480" s="353">
        <v>18</v>
      </c>
      <c r="Q480" s="353"/>
      <c r="R480" s="350"/>
      <c r="S480" s="359"/>
      <c r="T480" s="355"/>
      <c r="U480" s="355"/>
      <c r="V480" s="355"/>
    </row>
    <row r="481" spans="1:22" ht="12.6" customHeight="1" outlineLevel="1">
      <c r="A481" s="376">
        <v>43663</v>
      </c>
      <c r="B481" s="383">
        <v>43656</v>
      </c>
      <c r="C481" s="932">
        <v>43687</v>
      </c>
      <c r="D481" s="364">
        <v>43687</v>
      </c>
      <c r="E481" s="355" t="s">
        <v>3334</v>
      </c>
      <c r="F481" s="691" t="s">
        <v>18819</v>
      </c>
      <c r="G481" s="1384" t="s">
        <v>15788</v>
      </c>
      <c r="H481" s="353" t="s">
        <v>15789</v>
      </c>
      <c r="I481" s="353"/>
      <c r="J481" s="353"/>
      <c r="K481" s="353" t="s">
        <v>2033</v>
      </c>
      <c r="L481" s="353" t="s">
        <v>2039</v>
      </c>
      <c r="M481" s="352">
        <f t="shared" si="16"/>
        <v>7</v>
      </c>
      <c r="N481" s="352">
        <f t="shared" si="17"/>
        <v>4</v>
      </c>
      <c r="O481" s="353"/>
      <c r="P481" s="353">
        <v>19</v>
      </c>
      <c r="Q481" s="353"/>
      <c r="R481" s="353"/>
      <c r="S481" s="375"/>
      <c r="T481" s="353"/>
      <c r="U481" s="353"/>
      <c r="V481" s="353"/>
    </row>
    <row r="482" spans="1:22" ht="12.6" customHeight="1" outlineLevel="1">
      <c r="A482" s="376">
        <v>43663</v>
      </c>
      <c r="B482" s="383">
        <v>43658</v>
      </c>
      <c r="C482" s="932">
        <v>43689</v>
      </c>
      <c r="D482" s="364">
        <v>43689</v>
      </c>
      <c r="E482" s="355" t="s">
        <v>3334</v>
      </c>
      <c r="F482" s="353" t="s">
        <v>18820</v>
      </c>
      <c r="G482" s="1388" t="s">
        <v>18821</v>
      </c>
      <c r="H482" s="353" t="s">
        <v>15768</v>
      </c>
      <c r="I482" s="353"/>
      <c r="J482" s="353"/>
      <c r="K482" s="353" t="s">
        <v>2033</v>
      </c>
      <c r="L482" s="353" t="s">
        <v>2039</v>
      </c>
      <c r="M482" s="352">
        <f t="shared" si="16"/>
        <v>5</v>
      </c>
      <c r="N482" s="352">
        <f t="shared" si="17"/>
        <v>2</v>
      </c>
      <c r="O482" s="353"/>
      <c r="P482" s="353">
        <v>20</v>
      </c>
      <c r="Q482" s="353"/>
      <c r="R482" s="353"/>
      <c r="S482" s="375"/>
      <c r="T482" s="353"/>
      <c r="U482" s="353"/>
      <c r="V482" s="353"/>
    </row>
    <row r="483" spans="1:22" ht="12.6" customHeight="1" outlineLevel="1">
      <c r="A483" s="376">
        <v>43663</v>
      </c>
      <c r="B483" s="383">
        <v>43661</v>
      </c>
      <c r="C483" s="932">
        <v>43692</v>
      </c>
      <c r="D483" s="364">
        <v>43692</v>
      </c>
      <c r="E483" s="355" t="s">
        <v>3334</v>
      </c>
      <c r="F483" s="691" t="s">
        <v>18822</v>
      </c>
      <c r="G483" s="1384" t="s">
        <v>12329</v>
      </c>
      <c r="H483" s="353" t="s">
        <v>15864</v>
      </c>
      <c r="I483" s="353"/>
      <c r="J483" s="353"/>
      <c r="K483" s="353" t="s">
        <v>2033</v>
      </c>
      <c r="L483" s="353" t="s">
        <v>2039</v>
      </c>
      <c r="M483" s="352">
        <f t="shared" si="16"/>
        <v>2</v>
      </c>
      <c r="N483" s="352">
        <f t="shared" si="17"/>
        <v>1</v>
      </c>
      <c r="O483" s="353"/>
      <c r="P483" s="353">
        <v>21</v>
      </c>
      <c r="Q483" s="353"/>
      <c r="R483" s="353"/>
      <c r="S483" s="375"/>
      <c r="T483" s="353"/>
      <c r="U483" s="353"/>
      <c r="V483" s="353"/>
    </row>
    <row r="484" spans="1:22" ht="12.6" customHeight="1" outlineLevel="1">
      <c r="A484" s="376">
        <v>43663</v>
      </c>
      <c r="B484" s="383">
        <v>43661</v>
      </c>
      <c r="C484" s="932">
        <v>43692</v>
      </c>
      <c r="D484" s="364">
        <v>43692</v>
      </c>
      <c r="E484" s="355" t="s">
        <v>3334</v>
      </c>
      <c r="F484" s="691" t="s">
        <v>18823</v>
      </c>
      <c r="G484" s="1384" t="s">
        <v>12747</v>
      </c>
      <c r="H484" s="353" t="s">
        <v>15826</v>
      </c>
      <c r="I484" s="353"/>
      <c r="J484" s="353"/>
      <c r="K484" s="353" t="s">
        <v>2033</v>
      </c>
      <c r="L484" s="353" t="s">
        <v>2039</v>
      </c>
      <c r="M484" s="352">
        <f t="shared" si="16"/>
        <v>2</v>
      </c>
      <c r="N484" s="352">
        <f t="shared" si="17"/>
        <v>1</v>
      </c>
      <c r="O484" s="353"/>
      <c r="P484" s="353">
        <v>22</v>
      </c>
      <c r="Q484" s="353"/>
      <c r="R484" s="353"/>
      <c r="S484" s="375"/>
      <c r="T484" s="353"/>
      <c r="U484" s="353"/>
      <c r="V484" s="353"/>
    </row>
    <row r="485" spans="1:22" ht="12.6" customHeight="1" outlineLevel="1">
      <c r="A485" s="376">
        <v>43663</v>
      </c>
      <c r="B485" s="383">
        <v>43662</v>
      </c>
      <c r="C485" s="932">
        <v>43693</v>
      </c>
      <c r="D485" s="364">
        <v>43693</v>
      </c>
      <c r="E485" s="355" t="s">
        <v>3334</v>
      </c>
      <c r="F485" s="691" t="s">
        <v>18824</v>
      </c>
      <c r="G485" s="1384" t="s">
        <v>15867</v>
      </c>
      <c r="H485" s="353" t="s">
        <v>15868</v>
      </c>
      <c r="I485" s="353"/>
      <c r="J485" s="353"/>
      <c r="K485" s="353" t="s">
        <v>2033</v>
      </c>
      <c r="L485" s="353" t="s">
        <v>2039</v>
      </c>
      <c r="M485" s="352">
        <f t="shared" si="16"/>
        <v>1</v>
      </c>
      <c r="N485" s="352">
        <f t="shared" si="17"/>
        <v>0</v>
      </c>
      <c r="O485" s="353"/>
      <c r="P485" s="353">
        <v>23</v>
      </c>
      <c r="Q485" s="353"/>
      <c r="R485" s="353"/>
      <c r="S485" s="375"/>
      <c r="T485" s="353"/>
      <c r="U485" s="353"/>
      <c r="V485" s="353"/>
    </row>
    <row r="486" spans="1:22" ht="12.6" customHeight="1" outlineLevel="1">
      <c r="A486" s="376">
        <v>43664</v>
      </c>
      <c r="B486" s="383">
        <v>43657</v>
      </c>
      <c r="C486" s="932">
        <v>43688</v>
      </c>
      <c r="D486" s="364">
        <v>43665</v>
      </c>
      <c r="E486" s="355" t="s">
        <v>3335</v>
      </c>
      <c r="F486" s="353" t="s">
        <v>13631</v>
      </c>
      <c r="G486" s="1384"/>
      <c r="H486" s="1414" t="s">
        <v>15442</v>
      </c>
      <c r="I486" s="353"/>
      <c r="J486" s="353"/>
      <c r="K486" s="353" t="s">
        <v>2042</v>
      </c>
      <c r="L486" s="353"/>
      <c r="M486" s="352">
        <f t="shared" si="16"/>
        <v>7</v>
      </c>
      <c r="N486" s="352">
        <f t="shared" si="17"/>
        <v>4</v>
      </c>
      <c r="O486" s="353"/>
      <c r="P486" s="353">
        <v>24</v>
      </c>
      <c r="Q486" s="353"/>
      <c r="R486" s="353"/>
      <c r="S486" s="375"/>
      <c r="T486" s="353"/>
      <c r="U486" s="353"/>
      <c r="V486" s="353"/>
    </row>
    <row r="487" spans="1:22" ht="12.6" customHeight="1" outlineLevel="1">
      <c r="A487" s="360">
        <v>43665</v>
      </c>
      <c r="B487" s="719">
        <v>43664</v>
      </c>
      <c r="C487" s="1057">
        <v>43665</v>
      </c>
      <c r="D487" s="360">
        <v>43665</v>
      </c>
      <c r="E487" s="355" t="s">
        <v>3334</v>
      </c>
      <c r="F487" s="353" t="s">
        <v>18825</v>
      </c>
      <c r="G487" s="1388" t="s">
        <v>18826</v>
      </c>
      <c r="H487" s="353" t="s">
        <v>15129</v>
      </c>
      <c r="I487" s="353"/>
      <c r="J487" s="353"/>
      <c r="K487" s="348" t="s">
        <v>2042</v>
      </c>
      <c r="L487" s="353"/>
      <c r="M487" s="352">
        <f t="shared" si="16"/>
        <v>1</v>
      </c>
      <c r="N487" s="352">
        <f t="shared" si="17"/>
        <v>0</v>
      </c>
      <c r="O487" s="353"/>
      <c r="P487" s="353">
        <v>25</v>
      </c>
      <c r="Q487" s="353"/>
      <c r="R487" s="350"/>
      <c r="S487" s="359"/>
      <c r="T487" s="355"/>
      <c r="U487" s="355"/>
      <c r="V487" s="355"/>
    </row>
    <row r="488" spans="1:22" ht="12.6" customHeight="1" outlineLevel="1">
      <c r="A488" s="360">
        <v>43664</v>
      </c>
      <c r="B488" s="719">
        <v>43662</v>
      </c>
      <c r="C488" s="1057">
        <v>43668</v>
      </c>
      <c r="D488" s="360">
        <v>43668</v>
      </c>
      <c r="E488" s="355" t="s">
        <v>3334</v>
      </c>
      <c r="F488" s="1395" t="s">
        <v>18564</v>
      </c>
      <c r="G488" s="1388" t="s">
        <v>5548</v>
      </c>
      <c r="H488" s="353" t="s">
        <v>15025</v>
      </c>
      <c r="I488" s="353"/>
      <c r="J488" s="353"/>
      <c r="K488" s="348" t="s">
        <v>2042</v>
      </c>
      <c r="L488" s="353"/>
      <c r="M488" s="352">
        <f t="shared" si="16"/>
        <v>2</v>
      </c>
      <c r="N488" s="352">
        <f t="shared" si="17"/>
        <v>1</v>
      </c>
      <c r="O488" s="353"/>
      <c r="P488" s="353">
        <v>26</v>
      </c>
      <c r="Q488" s="353"/>
      <c r="R488" s="350"/>
      <c r="S488" s="359"/>
      <c r="T488" s="355"/>
      <c r="U488" s="355"/>
      <c r="V488" s="355"/>
    </row>
    <row r="489" spans="1:22" ht="12.6" customHeight="1" outlineLevel="1">
      <c r="A489" s="376">
        <v>43665</v>
      </c>
      <c r="B489" s="383">
        <v>43663</v>
      </c>
      <c r="C489" s="932">
        <v>43694</v>
      </c>
      <c r="D489" s="364">
        <v>43694</v>
      </c>
      <c r="E489" s="355" t="s">
        <v>3334</v>
      </c>
      <c r="F489" s="353" t="s">
        <v>18692</v>
      </c>
      <c r="G489" s="1388" t="s">
        <v>4121</v>
      </c>
      <c r="H489" s="353" t="s">
        <v>15225</v>
      </c>
      <c r="I489" s="353"/>
      <c r="J489" s="353"/>
      <c r="K489" s="353" t="s">
        <v>2033</v>
      </c>
      <c r="L489" s="353" t="s">
        <v>2039</v>
      </c>
      <c r="M489" s="352">
        <f t="shared" si="16"/>
        <v>2</v>
      </c>
      <c r="N489" s="352">
        <f t="shared" si="17"/>
        <v>1</v>
      </c>
      <c r="O489" s="353"/>
      <c r="P489" s="353">
        <v>27</v>
      </c>
      <c r="Q489" s="353"/>
      <c r="R489" s="353"/>
      <c r="S489" s="375"/>
      <c r="T489" s="353"/>
      <c r="U489" s="353"/>
      <c r="V489" s="353"/>
    </row>
    <row r="490" spans="1:22" ht="12.6" customHeight="1" outlineLevel="1">
      <c r="A490" s="376">
        <v>43665</v>
      </c>
      <c r="B490" s="383">
        <v>43650</v>
      </c>
      <c r="C490" s="932">
        <v>43681</v>
      </c>
      <c r="D490" s="364">
        <v>43681</v>
      </c>
      <c r="E490" s="355" t="s">
        <v>3334</v>
      </c>
      <c r="F490" s="353" t="s">
        <v>4051</v>
      </c>
      <c r="G490" s="1388" t="s">
        <v>18827</v>
      </c>
      <c r="H490" s="353" t="s">
        <v>15593</v>
      </c>
      <c r="I490" s="939" t="s">
        <v>12582</v>
      </c>
      <c r="J490" s="353"/>
      <c r="K490" s="353" t="s">
        <v>2034</v>
      </c>
      <c r="L490" s="353" t="s">
        <v>12427</v>
      </c>
      <c r="M490" s="352">
        <f t="shared" si="16"/>
        <v>15</v>
      </c>
      <c r="N490" s="352">
        <f t="shared" si="17"/>
        <v>10</v>
      </c>
      <c r="O490" s="353"/>
      <c r="P490" s="353">
        <v>28</v>
      </c>
      <c r="Q490" s="353"/>
      <c r="R490" s="353"/>
      <c r="S490" s="375"/>
      <c r="T490" s="353"/>
      <c r="U490" s="353"/>
      <c r="V490" s="353"/>
    </row>
    <row r="491" spans="1:22" ht="12.6" customHeight="1" outlineLevel="1">
      <c r="A491" s="376">
        <v>43669</v>
      </c>
      <c r="B491" s="383">
        <v>43649</v>
      </c>
      <c r="C491" s="932">
        <v>43663</v>
      </c>
      <c r="D491" s="364">
        <v>43682</v>
      </c>
      <c r="E491" s="355" t="s">
        <v>3335</v>
      </c>
      <c r="F491" s="353" t="s">
        <v>15402</v>
      </c>
      <c r="G491" s="1384"/>
      <c r="H491" s="353" t="s">
        <v>15403</v>
      </c>
      <c r="I491" s="353"/>
      <c r="J491" s="353"/>
      <c r="K491" s="353" t="s">
        <v>2042</v>
      </c>
      <c r="L491" s="353" t="s">
        <v>12427</v>
      </c>
      <c r="M491" s="352">
        <f t="shared" si="16"/>
        <v>20</v>
      </c>
      <c r="N491" s="352">
        <f t="shared" si="17"/>
        <v>13</v>
      </c>
      <c r="O491" s="353"/>
      <c r="P491" s="353">
        <v>29</v>
      </c>
      <c r="Q491" s="353"/>
      <c r="R491" s="353"/>
      <c r="S491" s="375"/>
      <c r="T491" s="353"/>
      <c r="U491" s="353"/>
      <c r="V491" s="353"/>
    </row>
    <row r="492" spans="1:22" ht="12.6" customHeight="1" outlineLevel="1">
      <c r="A492" s="376">
        <v>43669</v>
      </c>
      <c r="B492" s="383">
        <v>43668</v>
      </c>
      <c r="C492" s="932">
        <v>43699</v>
      </c>
      <c r="D492" s="364">
        <v>43699</v>
      </c>
      <c r="E492" s="355" t="s">
        <v>3334</v>
      </c>
      <c r="F492" s="353" t="s">
        <v>4032</v>
      </c>
      <c r="G492" s="1388" t="s">
        <v>18828</v>
      </c>
      <c r="H492" s="353" t="s">
        <v>14804</v>
      </c>
      <c r="I492" s="353"/>
      <c r="J492" s="353"/>
      <c r="K492" s="353" t="s">
        <v>2033</v>
      </c>
      <c r="L492" s="353" t="s">
        <v>2039</v>
      </c>
      <c r="M492" s="352">
        <f t="shared" si="16"/>
        <v>1</v>
      </c>
      <c r="N492" s="352">
        <f t="shared" si="17"/>
        <v>0</v>
      </c>
      <c r="O492" s="353"/>
      <c r="P492" s="353">
        <v>30</v>
      </c>
      <c r="Q492" s="353"/>
      <c r="R492" s="353"/>
      <c r="S492" s="375"/>
      <c r="T492" s="353"/>
      <c r="U492" s="353"/>
      <c r="V492" s="353"/>
    </row>
    <row r="493" spans="1:22" ht="12.6" customHeight="1" outlineLevel="1">
      <c r="A493" s="715">
        <v>43669</v>
      </c>
      <c r="B493" s="383">
        <v>43668</v>
      </c>
      <c r="C493" s="932">
        <v>43699</v>
      </c>
      <c r="D493" s="364">
        <v>43699</v>
      </c>
      <c r="E493" s="355" t="s">
        <v>3334</v>
      </c>
      <c r="F493" s="353" t="s">
        <v>18829</v>
      </c>
      <c r="G493" s="1388" t="s">
        <v>18815</v>
      </c>
      <c r="H493" s="353" t="s">
        <v>15423</v>
      </c>
      <c r="I493" s="353"/>
      <c r="J493" s="353"/>
      <c r="K493" s="353" t="s">
        <v>2033</v>
      </c>
      <c r="L493" s="353" t="s">
        <v>2039</v>
      </c>
      <c r="M493" s="352">
        <f t="shared" si="16"/>
        <v>1</v>
      </c>
      <c r="N493" s="352">
        <f t="shared" si="17"/>
        <v>0</v>
      </c>
      <c r="O493" s="353"/>
      <c r="P493" s="353">
        <v>31</v>
      </c>
      <c r="Q493" s="353"/>
      <c r="R493" s="353"/>
      <c r="S493" s="375"/>
      <c r="T493" s="353"/>
      <c r="U493" s="353"/>
      <c r="V493" s="353"/>
    </row>
    <row r="494" spans="1:22" ht="12.6" customHeight="1" outlineLevel="1">
      <c r="A494" s="360">
        <v>43669</v>
      </c>
      <c r="B494" s="719">
        <v>43664</v>
      </c>
      <c r="C494" s="1057">
        <v>43696</v>
      </c>
      <c r="D494" s="360">
        <v>43696</v>
      </c>
      <c r="E494" s="355" t="s">
        <v>3334</v>
      </c>
      <c r="F494" s="691"/>
      <c r="G494" s="1384" t="s">
        <v>15790</v>
      </c>
      <c r="H494" s="353" t="s">
        <v>15791</v>
      </c>
      <c r="I494" s="353"/>
      <c r="J494" s="353"/>
      <c r="K494" s="348" t="s">
        <v>2042</v>
      </c>
      <c r="L494" s="353"/>
      <c r="M494" s="352">
        <f t="shared" si="16"/>
        <v>5</v>
      </c>
      <c r="N494" s="352">
        <f t="shared" si="17"/>
        <v>2</v>
      </c>
      <c r="O494" s="353"/>
      <c r="P494" s="353">
        <v>32</v>
      </c>
      <c r="Q494" s="353"/>
      <c r="R494" s="350"/>
      <c r="S494" s="359"/>
      <c r="T494" s="355"/>
      <c r="U494" s="355"/>
      <c r="V494" s="355"/>
    </row>
    <row r="495" spans="1:22" ht="12.6" customHeight="1" outlineLevel="1">
      <c r="A495" s="376">
        <v>43670</v>
      </c>
      <c r="B495" s="383">
        <v>43668</v>
      </c>
      <c r="C495" s="950">
        <v>43685</v>
      </c>
      <c r="D495" s="376">
        <v>43685</v>
      </c>
      <c r="E495" s="355" t="s">
        <v>3334</v>
      </c>
      <c r="F495" s="353" t="s">
        <v>3418</v>
      </c>
      <c r="G495" s="1384"/>
      <c r="H495" s="353" t="s">
        <v>14999</v>
      </c>
      <c r="I495" s="353"/>
      <c r="J495" s="353"/>
      <c r="K495" s="348" t="s">
        <v>2034</v>
      </c>
      <c r="L495" s="353"/>
      <c r="M495" s="352">
        <f t="shared" si="16"/>
        <v>2</v>
      </c>
      <c r="N495" s="352">
        <f t="shared" si="17"/>
        <v>1</v>
      </c>
      <c r="O495" s="353"/>
      <c r="P495" s="353">
        <v>33</v>
      </c>
      <c r="Q495" s="353"/>
      <c r="R495" s="350"/>
      <c r="S495" s="359"/>
      <c r="T495" s="355"/>
      <c r="U495" s="355"/>
      <c r="V495" s="355"/>
    </row>
    <row r="496" spans="1:22" ht="12.6" customHeight="1" outlineLevel="1">
      <c r="A496" s="360">
        <v>43671</v>
      </c>
      <c r="B496" s="719">
        <v>43658</v>
      </c>
      <c r="C496" s="932">
        <v>43678</v>
      </c>
      <c r="D496" s="360">
        <v>43689</v>
      </c>
      <c r="E496" s="355" t="s">
        <v>3335</v>
      </c>
      <c r="F496" s="353" t="s">
        <v>15761</v>
      </c>
      <c r="G496" s="1384"/>
      <c r="H496" s="353" t="s">
        <v>15765</v>
      </c>
      <c r="I496" s="353" t="s">
        <v>15766</v>
      </c>
      <c r="J496" s="353"/>
      <c r="K496" s="348" t="s">
        <v>2042</v>
      </c>
      <c r="L496" s="353"/>
      <c r="M496" s="352">
        <f t="shared" si="16"/>
        <v>13</v>
      </c>
      <c r="N496" s="352">
        <f t="shared" si="17"/>
        <v>8</v>
      </c>
      <c r="O496" s="353"/>
      <c r="P496" s="353">
        <v>34</v>
      </c>
      <c r="Q496" s="353"/>
      <c r="R496" s="350"/>
      <c r="S496" s="359"/>
      <c r="T496" s="355"/>
      <c r="U496" s="355"/>
      <c r="V496" s="355"/>
    </row>
    <row r="497" spans="1:22" ht="12.6" customHeight="1" outlineLevel="1">
      <c r="A497" s="376">
        <v>43669</v>
      </c>
      <c r="B497" s="383">
        <v>43648</v>
      </c>
      <c r="C497" s="932">
        <v>43662</v>
      </c>
      <c r="D497" s="364">
        <v>43679</v>
      </c>
      <c r="E497" s="355" t="s">
        <v>3335</v>
      </c>
      <c r="F497" s="353" t="s">
        <v>14909</v>
      </c>
      <c r="G497" s="1384"/>
      <c r="H497" s="353" t="s">
        <v>14910</v>
      </c>
      <c r="I497" s="939" t="s">
        <v>3577</v>
      </c>
      <c r="J497" s="353"/>
      <c r="K497" s="353" t="s">
        <v>2034</v>
      </c>
      <c r="L497" s="353" t="s">
        <v>12427</v>
      </c>
      <c r="M497" s="352">
        <f t="shared" si="16"/>
        <v>21</v>
      </c>
      <c r="N497" s="352">
        <f t="shared" si="17"/>
        <v>14</v>
      </c>
      <c r="O497" s="353"/>
      <c r="P497" s="353">
        <v>35</v>
      </c>
      <c r="Q497" s="1386"/>
      <c r="R497" s="1386"/>
      <c r="S497" s="1387"/>
      <c r="T497" s="1386"/>
      <c r="U497" s="1386"/>
      <c r="V497" s="1386"/>
    </row>
    <row r="498" spans="1:22" ht="12.6" customHeight="1" outlineLevel="1">
      <c r="A498" s="376">
        <v>43671</v>
      </c>
      <c r="B498" s="1447">
        <v>43658</v>
      </c>
      <c r="C498" s="1448">
        <v>43678</v>
      </c>
      <c r="D498" s="1441">
        <v>43689</v>
      </c>
      <c r="E498" s="1399" t="s">
        <v>3335</v>
      </c>
      <c r="F498" s="1386" t="s">
        <v>18830</v>
      </c>
      <c r="G498" s="1398"/>
      <c r="H498" s="1386" t="s">
        <v>15762</v>
      </c>
      <c r="I498" s="1386" t="s">
        <v>15763</v>
      </c>
      <c r="J498" s="1386"/>
      <c r="K498" s="1386" t="s">
        <v>2042</v>
      </c>
      <c r="L498" s="1386" t="s">
        <v>15764</v>
      </c>
      <c r="M498" s="352">
        <f t="shared" si="16"/>
        <v>13</v>
      </c>
      <c r="N498" s="352">
        <f t="shared" si="17"/>
        <v>8</v>
      </c>
      <c r="O498" s="353"/>
      <c r="P498" s="353">
        <v>36</v>
      </c>
      <c r="Q498" s="353"/>
      <c r="R498" s="353"/>
      <c r="S498" s="375"/>
      <c r="T498" s="353"/>
      <c r="U498" s="353"/>
      <c r="V498" s="353"/>
    </row>
    <row r="499" spans="1:22" ht="12.6" customHeight="1" outlineLevel="1">
      <c r="A499" s="376">
        <v>43671</v>
      </c>
      <c r="B499" s="383">
        <v>43669</v>
      </c>
      <c r="C499" s="932">
        <v>43676</v>
      </c>
      <c r="D499" s="364">
        <v>43676</v>
      </c>
      <c r="E499" s="355" t="s">
        <v>3334</v>
      </c>
      <c r="F499" s="353" t="s">
        <v>4258</v>
      </c>
      <c r="G499" s="1384"/>
      <c r="H499" s="353" t="s">
        <v>14928</v>
      </c>
      <c r="I499" s="353"/>
      <c r="J499" s="353"/>
      <c r="K499" s="353" t="s">
        <v>2033</v>
      </c>
      <c r="L499" s="353" t="s">
        <v>2039</v>
      </c>
      <c r="M499" s="352">
        <f t="shared" si="16"/>
        <v>2</v>
      </c>
      <c r="N499" s="352">
        <f t="shared" si="17"/>
        <v>1</v>
      </c>
      <c r="O499" s="353"/>
      <c r="P499" s="353">
        <v>37</v>
      </c>
      <c r="Q499" s="353"/>
      <c r="R499" s="353"/>
      <c r="S499" s="375"/>
      <c r="T499" s="353"/>
      <c r="U499" s="353"/>
      <c r="V499" s="353"/>
    </row>
    <row r="500" spans="1:22" ht="12.6" customHeight="1" outlineLevel="1">
      <c r="A500" s="715">
        <v>43675</v>
      </c>
      <c r="B500" s="383">
        <v>43671</v>
      </c>
      <c r="C500" s="932">
        <v>43702</v>
      </c>
      <c r="D500" s="364">
        <v>43702</v>
      </c>
      <c r="E500" s="355" t="s">
        <v>3334</v>
      </c>
      <c r="F500" s="353" t="s">
        <v>2628</v>
      </c>
      <c r="G500" s="1388" t="s">
        <v>18691</v>
      </c>
      <c r="H500" s="353" t="s">
        <v>15601</v>
      </c>
      <c r="I500" s="353" t="s">
        <v>15602</v>
      </c>
      <c r="J500" s="353"/>
      <c r="K500" s="353" t="s">
        <v>2035</v>
      </c>
      <c r="L500" s="353"/>
      <c r="M500" s="352">
        <f t="shared" si="16"/>
        <v>4</v>
      </c>
      <c r="N500" s="352">
        <f t="shared" si="17"/>
        <v>1</v>
      </c>
      <c r="O500" s="353"/>
      <c r="P500" s="353">
        <v>38</v>
      </c>
      <c r="Q500" s="353"/>
      <c r="R500" s="350"/>
      <c r="S500" s="359"/>
      <c r="T500" s="355"/>
      <c r="U500" s="355"/>
      <c r="V500" s="355"/>
    </row>
    <row r="501" spans="1:22" ht="12.6" customHeight="1" outlineLevel="1">
      <c r="A501" s="360">
        <v>43675</v>
      </c>
      <c r="B501" s="383">
        <v>43671</v>
      </c>
      <c r="C501" s="1057">
        <v>43702</v>
      </c>
      <c r="D501" s="360">
        <v>43702</v>
      </c>
      <c r="E501" s="355" t="s">
        <v>3334</v>
      </c>
      <c r="F501" s="691" t="s">
        <v>18831</v>
      </c>
      <c r="G501" s="1384" t="s">
        <v>15827</v>
      </c>
      <c r="H501" s="353" t="s">
        <v>15828</v>
      </c>
      <c r="I501" s="353"/>
      <c r="J501" s="353"/>
      <c r="K501" s="348" t="s">
        <v>2042</v>
      </c>
      <c r="L501" s="353"/>
      <c r="M501" s="352">
        <f t="shared" si="16"/>
        <v>4</v>
      </c>
      <c r="N501" s="352">
        <f t="shared" si="17"/>
        <v>1</v>
      </c>
      <c r="O501" s="353"/>
      <c r="P501" s="353">
        <v>39</v>
      </c>
      <c r="Q501" s="353"/>
      <c r="R501" s="350"/>
      <c r="S501" s="359"/>
      <c r="T501" s="355"/>
      <c r="U501" s="355"/>
      <c r="V501" s="355"/>
    </row>
    <row r="502" spans="1:22" ht="12.6" customHeight="1" outlineLevel="1">
      <c r="A502" s="376">
        <v>43675</v>
      </c>
      <c r="B502" s="383">
        <v>43669</v>
      </c>
      <c r="C502" s="932">
        <v>43700</v>
      </c>
      <c r="D502" s="364">
        <v>43700</v>
      </c>
      <c r="E502" s="355" t="s">
        <v>3334</v>
      </c>
      <c r="F502" s="691" t="s">
        <v>18832</v>
      </c>
      <c r="G502" s="1398" t="s">
        <v>3606</v>
      </c>
      <c r="H502" s="353" t="s">
        <v>15815</v>
      </c>
      <c r="I502" s="353"/>
      <c r="J502" s="353"/>
      <c r="K502" s="353" t="s">
        <v>2033</v>
      </c>
      <c r="L502" s="353"/>
      <c r="M502" s="352">
        <f t="shared" si="16"/>
        <v>6</v>
      </c>
      <c r="N502" s="352">
        <f t="shared" si="17"/>
        <v>3</v>
      </c>
      <c r="O502" s="353"/>
      <c r="P502" s="353">
        <v>40</v>
      </c>
      <c r="Q502" s="353"/>
      <c r="R502" s="353"/>
      <c r="S502" s="375"/>
      <c r="T502" s="353"/>
      <c r="U502" s="353"/>
      <c r="V502" s="353"/>
    </row>
    <row r="503" spans="1:22" ht="12.6" customHeight="1" outlineLevel="1">
      <c r="A503" s="376">
        <v>43676</v>
      </c>
      <c r="B503" s="383">
        <v>43651</v>
      </c>
      <c r="C503" s="932">
        <v>43685</v>
      </c>
      <c r="D503" s="932">
        <v>43685</v>
      </c>
      <c r="E503" s="349" t="s">
        <v>3334</v>
      </c>
      <c r="F503" s="424" t="s">
        <v>13081</v>
      </c>
      <c r="G503" s="1388" t="s">
        <v>18833</v>
      </c>
      <c r="H503" s="424" t="s">
        <v>15679</v>
      </c>
      <c r="I503" s="424"/>
      <c r="J503" s="424"/>
      <c r="K503" s="424" t="s">
        <v>2034</v>
      </c>
      <c r="L503" s="353"/>
      <c r="M503" s="352">
        <f t="shared" si="16"/>
        <v>25</v>
      </c>
      <c r="N503" s="352">
        <f t="shared" si="17"/>
        <v>16</v>
      </c>
      <c r="O503" s="353"/>
      <c r="P503" s="353">
        <v>41</v>
      </c>
      <c r="Q503" s="353"/>
      <c r="R503" s="350"/>
      <c r="S503" s="359"/>
      <c r="T503" s="355"/>
      <c r="U503" s="355"/>
      <c r="V503" s="355"/>
    </row>
    <row r="504" spans="1:22" ht="12.6" customHeight="1" outlineLevel="1">
      <c r="A504" s="376">
        <v>43676</v>
      </c>
      <c r="B504" s="383">
        <v>43672</v>
      </c>
      <c r="C504" s="932">
        <v>43679</v>
      </c>
      <c r="D504" s="364">
        <v>43679</v>
      </c>
      <c r="E504" s="355" t="s">
        <v>3334</v>
      </c>
      <c r="F504" s="353" t="s">
        <v>15031</v>
      </c>
      <c r="G504" s="1384"/>
      <c r="H504" s="353" t="s">
        <v>15032</v>
      </c>
      <c r="I504" s="353"/>
      <c r="J504" s="353"/>
      <c r="K504" s="353" t="s">
        <v>2033</v>
      </c>
      <c r="L504" s="353" t="s">
        <v>3741</v>
      </c>
      <c r="M504" s="352">
        <f t="shared" si="16"/>
        <v>4</v>
      </c>
      <c r="N504" s="352">
        <f t="shared" si="17"/>
        <v>1</v>
      </c>
      <c r="O504" s="353"/>
      <c r="P504" s="353">
        <v>42</v>
      </c>
      <c r="Q504" s="353"/>
      <c r="R504" s="353"/>
      <c r="S504" s="375"/>
      <c r="T504" s="353"/>
      <c r="U504" s="353"/>
      <c r="V504" s="353"/>
    </row>
    <row r="505" spans="1:22" ht="12.6" customHeight="1" outlineLevel="1">
      <c r="A505" s="376">
        <v>43676</v>
      </c>
      <c r="B505" s="383">
        <v>43648</v>
      </c>
      <c r="C505" s="932">
        <v>43679</v>
      </c>
      <c r="D505" s="364">
        <v>43679</v>
      </c>
      <c r="E505" s="355" t="s">
        <v>3335</v>
      </c>
      <c r="F505" s="353" t="s">
        <v>12628</v>
      </c>
      <c r="G505" s="1384"/>
      <c r="H505" s="353" t="s">
        <v>14848</v>
      </c>
      <c r="I505" s="353" t="s">
        <v>14849</v>
      </c>
      <c r="J505" s="353"/>
      <c r="K505" s="353" t="s">
        <v>2035</v>
      </c>
      <c r="L505" s="353"/>
      <c r="M505" s="352">
        <f t="shared" si="16"/>
        <v>28</v>
      </c>
      <c r="N505" s="352">
        <f t="shared" si="17"/>
        <v>19</v>
      </c>
      <c r="O505" s="353"/>
      <c r="P505" s="353">
        <v>43</v>
      </c>
      <c r="Q505" s="353"/>
      <c r="R505" s="350"/>
      <c r="S505" s="359"/>
      <c r="T505" s="355"/>
      <c r="U505" s="355"/>
      <c r="V505" s="355"/>
    </row>
    <row r="506" spans="1:22" ht="12.6" customHeight="1" outlineLevel="1">
      <c r="A506" s="715">
        <v>43650</v>
      </c>
      <c r="B506" s="383">
        <v>43647</v>
      </c>
      <c r="C506" s="932">
        <v>43678</v>
      </c>
      <c r="D506" s="364">
        <v>43678</v>
      </c>
      <c r="E506" s="355" t="s">
        <v>3334</v>
      </c>
      <c r="F506" s="353" t="s">
        <v>5148</v>
      </c>
      <c r="G506" s="1388" t="s">
        <v>18592</v>
      </c>
      <c r="H506" s="353" t="s">
        <v>15317</v>
      </c>
      <c r="I506" s="353" t="s">
        <v>15318</v>
      </c>
      <c r="J506" s="353"/>
      <c r="K506" s="353" t="s">
        <v>2969</v>
      </c>
      <c r="L506" s="353"/>
      <c r="M506" s="352">
        <f t="shared" si="16"/>
        <v>3</v>
      </c>
      <c r="N506" s="352">
        <f t="shared" si="17"/>
        <v>2</v>
      </c>
      <c r="O506" s="353"/>
      <c r="P506" s="353">
        <v>44</v>
      </c>
      <c r="Q506" s="353"/>
      <c r="R506" s="350"/>
      <c r="S506" s="359"/>
      <c r="T506" s="355"/>
      <c r="U506" s="355"/>
      <c r="V506" s="355"/>
    </row>
    <row r="507" spans="1:22" ht="12.6" customHeight="1" outlineLevel="1">
      <c r="A507" s="715">
        <v>43677</v>
      </c>
      <c r="B507" s="383">
        <v>43661</v>
      </c>
      <c r="C507" s="932">
        <v>43692</v>
      </c>
      <c r="D507" s="364">
        <v>43692</v>
      </c>
      <c r="E507" s="355" t="s">
        <v>3334</v>
      </c>
      <c r="F507" s="353" t="s">
        <v>18834</v>
      </c>
      <c r="G507" s="1388" t="s">
        <v>18631</v>
      </c>
      <c r="H507" s="353" t="s">
        <v>15399</v>
      </c>
      <c r="I507" s="353"/>
      <c r="J507" s="353"/>
      <c r="K507" s="353" t="s">
        <v>2035</v>
      </c>
      <c r="L507" s="353"/>
      <c r="M507" s="352">
        <f t="shared" si="16"/>
        <v>16</v>
      </c>
      <c r="N507" s="352">
        <f t="shared" si="17"/>
        <v>11</v>
      </c>
      <c r="O507" s="353"/>
      <c r="P507" s="353">
        <v>45</v>
      </c>
      <c r="Q507" s="353"/>
      <c r="R507" s="350"/>
      <c r="S507" s="359"/>
      <c r="T507" s="355"/>
      <c r="U507" s="355"/>
      <c r="V507" s="355"/>
    </row>
    <row r="508" spans="1:22" ht="12.6" customHeight="1" outlineLevel="1">
      <c r="A508" s="360">
        <v>43677</v>
      </c>
      <c r="B508" s="719">
        <v>43664</v>
      </c>
      <c r="C508" s="1057">
        <v>43672</v>
      </c>
      <c r="D508" s="360">
        <v>43696</v>
      </c>
      <c r="E508" s="355" t="s">
        <v>3335</v>
      </c>
      <c r="F508" s="353" t="s">
        <v>18835</v>
      </c>
      <c r="G508" s="1384"/>
      <c r="H508" s="353" t="s">
        <v>15281</v>
      </c>
      <c r="I508" s="353" t="s">
        <v>3577</v>
      </c>
      <c r="J508" s="353"/>
      <c r="K508" s="348" t="s">
        <v>2042</v>
      </c>
      <c r="L508" s="353"/>
      <c r="M508" s="352">
        <f t="shared" si="16"/>
        <v>13</v>
      </c>
      <c r="N508" s="352">
        <f t="shared" si="17"/>
        <v>8</v>
      </c>
      <c r="O508" s="353"/>
      <c r="P508" s="353">
        <v>46</v>
      </c>
      <c r="Q508" s="353"/>
      <c r="R508" s="350"/>
      <c r="S508" s="359"/>
      <c r="T508" s="355"/>
      <c r="U508" s="355"/>
      <c r="V508" s="355"/>
    </row>
    <row r="509" spans="1:22" ht="12.6" customHeight="1" outlineLevel="1">
      <c r="A509" s="360">
        <v>43677</v>
      </c>
      <c r="B509" s="719">
        <v>43676</v>
      </c>
      <c r="C509" s="932">
        <v>43683</v>
      </c>
      <c r="D509" s="364">
        <v>43683</v>
      </c>
      <c r="E509" s="355" t="s">
        <v>3334</v>
      </c>
      <c r="F509" s="1395" t="s">
        <v>18564</v>
      </c>
      <c r="G509" s="1388" t="s">
        <v>5548</v>
      </c>
      <c r="H509" s="353" t="s">
        <v>15024</v>
      </c>
      <c r="I509" s="353"/>
      <c r="J509" s="353"/>
      <c r="K509" s="348" t="s">
        <v>2042</v>
      </c>
      <c r="L509" s="353"/>
      <c r="M509" s="352">
        <f t="shared" si="16"/>
        <v>1</v>
      </c>
      <c r="N509" s="352">
        <f t="shared" si="17"/>
        <v>0</v>
      </c>
      <c r="O509" s="353"/>
      <c r="P509" s="353">
        <v>47</v>
      </c>
      <c r="Q509" s="353"/>
      <c r="R509" s="350"/>
      <c r="S509" s="359"/>
      <c r="T509" s="355"/>
      <c r="U509" s="355"/>
      <c r="V509" s="355"/>
    </row>
    <row r="510" spans="1:22" ht="12.6" customHeight="1" outlineLevel="1">
      <c r="A510" s="715">
        <v>43677</v>
      </c>
      <c r="B510" s="383">
        <v>43647</v>
      </c>
      <c r="C510" s="932">
        <v>43678</v>
      </c>
      <c r="D510" s="364">
        <v>43678</v>
      </c>
      <c r="E510" s="355" t="s">
        <v>3334</v>
      </c>
      <c r="F510" s="353" t="s">
        <v>18836</v>
      </c>
      <c r="G510" s="1388" t="s">
        <v>18837</v>
      </c>
      <c r="H510" s="353" t="s">
        <v>15171</v>
      </c>
      <c r="I510" s="353" t="s">
        <v>15172</v>
      </c>
      <c r="J510" s="353"/>
      <c r="K510" s="353" t="s">
        <v>2969</v>
      </c>
      <c r="L510" s="353"/>
      <c r="M510" s="352">
        <f t="shared" si="16"/>
        <v>30</v>
      </c>
      <c r="N510" s="352">
        <f t="shared" si="17"/>
        <v>21</v>
      </c>
      <c r="O510" s="353"/>
      <c r="P510" s="353">
        <v>48</v>
      </c>
      <c r="Q510" s="353"/>
      <c r="R510" s="350"/>
      <c r="S510" s="359"/>
      <c r="T510" s="355"/>
      <c r="U510" s="355"/>
      <c r="V510" s="355"/>
    </row>
    <row r="511" spans="1:22" ht="12.6" customHeight="1" outlineLevel="1">
      <c r="A511" s="376">
        <v>43678</v>
      </c>
      <c r="B511" s="383">
        <v>43663</v>
      </c>
      <c r="C511" s="932">
        <v>43696</v>
      </c>
      <c r="D511" s="364">
        <v>43696</v>
      </c>
      <c r="E511" s="355" t="s">
        <v>3334</v>
      </c>
      <c r="F511" s="353" t="s">
        <v>3337</v>
      </c>
      <c r="G511" s="1384"/>
      <c r="H511" s="353" t="s">
        <v>14979</v>
      </c>
      <c r="I511" s="353" t="s">
        <v>14980</v>
      </c>
      <c r="J511" s="353"/>
      <c r="K511" s="353" t="s">
        <v>2033</v>
      </c>
      <c r="L511" s="353"/>
      <c r="M511" s="352">
        <f t="shared" si="16"/>
        <v>15</v>
      </c>
      <c r="N511" s="352">
        <f t="shared" si="17"/>
        <v>10</v>
      </c>
      <c r="O511" s="353"/>
      <c r="P511" s="353">
        <v>49</v>
      </c>
      <c r="Q511" s="353"/>
      <c r="R511" s="353"/>
      <c r="S511" s="375"/>
      <c r="T511" s="353"/>
      <c r="U511" s="353"/>
      <c r="V511" s="353"/>
    </row>
    <row r="512" spans="1:22" ht="12.6" customHeight="1" outlineLevel="1">
      <c r="A512" s="715">
        <v>43678</v>
      </c>
      <c r="B512" s="383">
        <v>43670</v>
      </c>
      <c r="C512" s="932">
        <v>43701</v>
      </c>
      <c r="D512" s="364">
        <v>43701</v>
      </c>
      <c r="E512" s="355" t="s">
        <v>3334</v>
      </c>
      <c r="F512" s="353" t="s">
        <v>18838</v>
      </c>
      <c r="G512" s="1388" t="s">
        <v>18839</v>
      </c>
      <c r="H512" s="353" t="s">
        <v>15216</v>
      </c>
      <c r="I512" s="353"/>
      <c r="J512" s="353"/>
      <c r="K512" s="353" t="s">
        <v>2035</v>
      </c>
      <c r="L512" s="353"/>
      <c r="M512" s="352">
        <f t="shared" si="16"/>
        <v>8</v>
      </c>
      <c r="N512" s="352">
        <f t="shared" si="17"/>
        <v>5</v>
      </c>
      <c r="O512" s="353"/>
      <c r="P512" s="353">
        <v>50</v>
      </c>
      <c r="Q512" s="353"/>
      <c r="R512" s="350"/>
      <c r="S512" s="359"/>
      <c r="T512" s="355"/>
      <c r="U512" s="355"/>
      <c r="V512" s="355"/>
    </row>
    <row r="513" spans="1:22" ht="12.6" customHeight="1" outlineLevel="1">
      <c r="A513" s="364">
        <v>43678</v>
      </c>
      <c r="B513" s="719">
        <v>43662</v>
      </c>
      <c r="C513" s="932">
        <v>43678</v>
      </c>
      <c r="D513" s="360">
        <v>43693</v>
      </c>
      <c r="E513" s="355" t="s">
        <v>3334</v>
      </c>
      <c r="F513" s="353" t="s">
        <v>18840</v>
      </c>
      <c r="G513" s="1388" t="s">
        <v>13456</v>
      </c>
      <c r="H513" s="353" t="s">
        <v>15163</v>
      </c>
      <c r="I513" s="353"/>
      <c r="J513" s="353"/>
      <c r="K513" s="348" t="s">
        <v>2042</v>
      </c>
      <c r="L513" s="353"/>
      <c r="M513" s="352">
        <f t="shared" si="16"/>
        <v>16</v>
      </c>
      <c r="N513" s="352">
        <f t="shared" si="17"/>
        <v>11</v>
      </c>
      <c r="O513" s="353"/>
      <c r="P513" s="353">
        <v>51</v>
      </c>
      <c r="Q513" s="353"/>
      <c r="R513" s="350"/>
      <c r="S513" s="359"/>
      <c r="T513" s="355"/>
      <c r="U513" s="355"/>
      <c r="V513" s="355"/>
    </row>
    <row r="514" spans="1:22" ht="12.6" customHeight="1" outlineLevel="1">
      <c r="A514" s="715">
        <v>43677</v>
      </c>
      <c r="B514" s="383">
        <v>43647</v>
      </c>
      <c r="C514" s="932">
        <v>43678</v>
      </c>
      <c r="D514" s="364">
        <v>43678</v>
      </c>
      <c r="E514" s="355" t="s">
        <v>3334</v>
      </c>
      <c r="F514" s="353" t="s">
        <v>15342</v>
      </c>
      <c r="G514" s="1388" t="s">
        <v>18556</v>
      </c>
      <c r="H514" s="353" t="s">
        <v>15346</v>
      </c>
      <c r="I514" s="353"/>
      <c r="J514" s="353"/>
      <c r="K514" s="353" t="s">
        <v>2969</v>
      </c>
      <c r="L514" s="353"/>
      <c r="M514" s="352">
        <f t="shared" si="16"/>
        <v>30</v>
      </c>
      <c r="N514" s="352">
        <f t="shared" si="17"/>
        <v>21</v>
      </c>
      <c r="O514" s="353"/>
      <c r="P514" s="353">
        <v>52</v>
      </c>
      <c r="Q514" s="353"/>
      <c r="R514" s="350"/>
      <c r="S514" s="359"/>
      <c r="T514" s="355"/>
      <c r="U514" s="355"/>
      <c r="V514" s="355"/>
    </row>
    <row r="515" spans="1:22" ht="12.6" customHeight="1" outlineLevel="1">
      <c r="A515" s="376">
        <v>43679</v>
      </c>
      <c r="B515" s="383">
        <v>43675</v>
      </c>
      <c r="C515" s="950">
        <v>43708</v>
      </c>
      <c r="D515" s="364">
        <v>43708</v>
      </c>
      <c r="E515" s="355" t="s">
        <v>3335</v>
      </c>
      <c r="F515" s="353" t="s">
        <v>2202</v>
      </c>
      <c r="G515" s="1384"/>
      <c r="H515" s="353" t="s">
        <v>15126</v>
      </c>
      <c r="I515" s="353" t="s">
        <v>15127</v>
      </c>
      <c r="J515" s="353"/>
      <c r="K515" s="353" t="s">
        <v>3001</v>
      </c>
      <c r="L515" s="353"/>
      <c r="M515" s="352">
        <f t="shared" si="16"/>
        <v>4</v>
      </c>
      <c r="N515" s="352">
        <f t="shared" si="17"/>
        <v>3</v>
      </c>
      <c r="O515" s="353"/>
      <c r="P515" s="353">
        <v>53</v>
      </c>
      <c r="Q515" s="353"/>
      <c r="R515" s="350"/>
      <c r="S515" s="359"/>
      <c r="T515" s="355"/>
      <c r="U515" s="355"/>
      <c r="V515" s="355"/>
    </row>
    <row r="516" spans="1:22" ht="12.6" customHeight="1" outlineLevel="1">
      <c r="A516" s="376">
        <v>43679</v>
      </c>
      <c r="B516" s="383">
        <v>43670</v>
      </c>
      <c r="C516" s="932">
        <v>43672</v>
      </c>
      <c r="D516" s="364">
        <v>43677</v>
      </c>
      <c r="E516" s="355" t="s">
        <v>3334</v>
      </c>
      <c r="F516" s="353" t="s">
        <v>2753</v>
      </c>
      <c r="G516" s="1384"/>
      <c r="H516" s="353" t="s">
        <v>14963</v>
      </c>
      <c r="I516" s="353" t="s">
        <v>3573</v>
      </c>
      <c r="J516" s="353"/>
      <c r="K516" s="353" t="s">
        <v>2033</v>
      </c>
      <c r="L516" s="353"/>
      <c r="M516" s="352">
        <f t="shared" si="16"/>
        <v>9</v>
      </c>
      <c r="N516" s="352">
        <f t="shared" si="17"/>
        <v>6</v>
      </c>
      <c r="O516" s="353"/>
      <c r="P516" s="353">
        <v>54</v>
      </c>
      <c r="Q516" s="353"/>
      <c r="R516" s="353"/>
      <c r="S516" s="375"/>
      <c r="T516" s="353"/>
      <c r="U516" s="353"/>
      <c r="V516" s="353"/>
    </row>
    <row r="517" spans="1:22" ht="12.6" customHeight="1" outlineLevel="1">
      <c r="A517" s="715">
        <v>43679</v>
      </c>
      <c r="B517" s="383">
        <v>43675</v>
      </c>
      <c r="C517" s="932">
        <v>43679</v>
      </c>
      <c r="D517" s="364">
        <v>43706</v>
      </c>
      <c r="E517" s="355" t="s">
        <v>3334</v>
      </c>
      <c r="F517" s="353" t="s">
        <v>5886</v>
      </c>
      <c r="G517" s="901" t="s">
        <v>12717</v>
      </c>
      <c r="H517" s="353" t="s">
        <v>14861</v>
      </c>
      <c r="I517" s="353"/>
      <c r="J517" s="353"/>
      <c r="K517" s="353" t="s">
        <v>2969</v>
      </c>
      <c r="L517" s="353"/>
      <c r="M517" s="352">
        <f t="shared" si="16"/>
        <v>4</v>
      </c>
      <c r="N517" s="352">
        <f t="shared" si="17"/>
        <v>3</v>
      </c>
      <c r="O517" s="353"/>
      <c r="P517" s="353">
        <v>55</v>
      </c>
      <c r="Q517" s="353"/>
      <c r="R517" s="350"/>
      <c r="S517" s="359"/>
      <c r="T517" s="355"/>
      <c r="U517" s="355"/>
      <c r="V517" s="355"/>
    </row>
    <row r="518" spans="1:22" ht="12.6" customHeight="1" outlineLevel="1">
      <c r="A518" s="364">
        <v>43679</v>
      </c>
      <c r="B518" s="719">
        <v>43661</v>
      </c>
      <c r="C518" s="932">
        <v>43679</v>
      </c>
      <c r="D518" s="360">
        <v>43692</v>
      </c>
      <c r="E518" s="355" t="s">
        <v>3335</v>
      </c>
      <c r="F518" s="353" t="s">
        <v>15074</v>
      </c>
      <c r="G518" s="1384"/>
      <c r="H518" s="353" t="s">
        <v>15075</v>
      </c>
      <c r="I518" s="353"/>
      <c r="J518" s="353"/>
      <c r="K518" s="348" t="s">
        <v>2042</v>
      </c>
      <c r="L518" s="353"/>
      <c r="M518" s="352">
        <f t="shared" si="16"/>
        <v>18</v>
      </c>
      <c r="N518" s="352">
        <f t="shared" si="17"/>
        <v>13</v>
      </c>
      <c r="O518" s="353"/>
      <c r="P518" s="353">
        <v>56</v>
      </c>
      <c r="Q518" s="353"/>
      <c r="R518" s="350"/>
      <c r="S518" s="359"/>
      <c r="T518" s="355"/>
      <c r="U518" s="355"/>
      <c r="V518" s="355"/>
    </row>
    <row r="519" spans="1:22" ht="12.6" customHeight="1" outlineLevel="1">
      <c r="A519" s="1389">
        <v>43682</v>
      </c>
      <c r="B519" s="383">
        <v>43669</v>
      </c>
      <c r="C519" s="932">
        <v>43689</v>
      </c>
      <c r="D519" s="364">
        <v>43689</v>
      </c>
      <c r="E519" s="355" t="s">
        <v>3334</v>
      </c>
      <c r="F519" s="353" t="s">
        <v>3337</v>
      </c>
      <c r="G519" s="1384"/>
      <c r="H519" s="353" t="s">
        <v>14981</v>
      </c>
      <c r="I519" s="353" t="s">
        <v>14982</v>
      </c>
      <c r="J519" s="353" t="s">
        <v>2969</v>
      </c>
      <c r="K519" s="353" t="s">
        <v>2033</v>
      </c>
      <c r="L519" s="353"/>
      <c r="M519" s="352">
        <f t="shared" si="16"/>
        <v>13</v>
      </c>
      <c r="N519" s="352">
        <f t="shared" si="17"/>
        <v>8</v>
      </c>
      <c r="O519" s="353"/>
      <c r="P519" s="353">
        <v>57</v>
      </c>
      <c r="Q519" s="353"/>
      <c r="R519" s="353"/>
      <c r="S519" s="375"/>
      <c r="T519" s="353"/>
      <c r="U519" s="353"/>
      <c r="V519" s="353"/>
    </row>
    <row r="520" spans="1:22" ht="12.6" customHeight="1" outlineLevel="1">
      <c r="A520" s="715">
        <v>43682</v>
      </c>
      <c r="B520" s="383">
        <v>43671</v>
      </c>
      <c r="C520" s="932">
        <v>43684</v>
      </c>
      <c r="D520" s="364">
        <v>43684</v>
      </c>
      <c r="E520" s="355" t="s">
        <v>3334</v>
      </c>
      <c r="F520" s="353" t="s">
        <v>12906</v>
      </c>
      <c r="G520" s="1384"/>
      <c r="H520" s="353" t="s">
        <v>15003</v>
      </c>
      <c r="I520" s="353" t="s">
        <v>15004</v>
      </c>
      <c r="J520" s="353"/>
      <c r="K520" s="353" t="s">
        <v>2969</v>
      </c>
      <c r="L520" s="353"/>
      <c r="M520" s="352">
        <f t="shared" si="16"/>
        <v>11</v>
      </c>
      <c r="N520" s="352">
        <f t="shared" si="17"/>
        <v>6</v>
      </c>
      <c r="O520" s="353"/>
      <c r="P520" s="353">
        <v>58</v>
      </c>
      <c r="Q520" s="353"/>
      <c r="R520" s="350"/>
      <c r="S520" s="359"/>
      <c r="T520" s="355"/>
      <c r="U520" s="355"/>
      <c r="V520" s="355"/>
    </row>
    <row r="521" spans="1:22" ht="12.6" customHeight="1" outlineLevel="1">
      <c r="A521" s="715">
        <v>43682</v>
      </c>
      <c r="B521" s="383">
        <v>43664</v>
      </c>
      <c r="C521" s="932">
        <v>43695</v>
      </c>
      <c r="D521" s="364">
        <v>43695</v>
      </c>
      <c r="E521" s="355" t="s">
        <v>3335</v>
      </c>
      <c r="F521" s="353" t="s">
        <v>4250</v>
      </c>
      <c r="G521" s="1384"/>
      <c r="H521" s="353" t="s">
        <v>14897</v>
      </c>
      <c r="I521" s="353"/>
      <c r="J521" s="353"/>
      <c r="K521" s="353" t="s">
        <v>2035</v>
      </c>
      <c r="L521" s="353"/>
      <c r="M521" s="352">
        <f t="shared" si="16"/>
        <v>18</v>
      </c>
      <c r="N521" s="352">
        <f t="shared" si="17"/>
        <v>11</v>
      </c>
      <c r="O521" s="353"/>
      <c r="P521" s="353">
        <v>59</v>
      </c>
      <c r="Q521" s="353"/>
      <c r="R521" s="350"/>
      <c r="S521" s="359"/>
      <c r="T521" s="355"/>
      <c r="U521" s="355"/>
      <c r="V521" s="355"/>
    </row>
    <row r="522" spans="1:22" ht="12.6" customHeight="1" outlineLevel="1">
      <c r="A522" s="376">
        <v>43683</v>
      </c>
      <c r="B522" s="383">
        <v>43675</v>
      </c>
      <c r="C522" s="932">
        <v>43682</v>
      </c>
      <c r="D522" s="364">
        <v>43706</v>
      </c>
      <c r="E522" s="355" t="s">
        <v>3334</v>
      </c>
      <c r="F522" s="353" t="s">
        <v>16734</v>
      </c>
      <c r="G522" s="1388" t="s">
        <v>5010</v>
      </c>
      <c r="H522" s="353" t="s">
        <v>15108</v>
      </c>
      <c r="I522" s="353" t="s">
        <v>12620</v>
      </c>
      <c r="J522" s="353"/>
      <c r="K522" s="353" t="s">
        <v>3001</v>
      </c>
      <c r="L522" s="353"/>
      <c r="M522" s="352">
        <f t="shared" si="16"/>
        <v>8</v>
      </c>
      <c r="N522" s="352">
        <f t="shared" si="17"/>
        <v>5</v>
      </c>
      <c r="O522" s="353"/>
      <c r="P522" s="353">
        <v>60</v>
      </c>
      <c r="Q522" s="353"/>
      <c r="R522" s="350"/>
      <c r="S522" s="359"/>
      <c r="T522" s="355"/>
      <c r="U522" s="355"/>
      <c r="V522" s="355"/>
    </row>
    <row r="523" spans="1:22" ht="12.6" customHeight="1" outlineLevel="1">
      <c r="A523" s="376">
        <v>43684</v>
      </c>
      <c r="B523" s="383">
        <v>43662</v>
      </c>
      <c r="C523" s="950">
        <v>43693</v>
      </c>
      <c r="D523" s="376">
        <v>43693</v>
      </c>
      <c r="E523" s="355" t="s">
        <v>3334</v>
      </c>
      <c r="F523" s="353" t="s">
        <v>18841</v>
      </c>
      <c r="G523" s="1388" t="s">
        <v>18842</v>
      </c>
      <c r="H523" s="353" t="s">
        <v>15383</v>
      </c>
      <c r="I523" s="353"/>
      <c r="J523" s="353"/>
      <c r="K523" s="348" t="s">
        <v>2034</v>
      </c>
      <c r="L523" s="353"/>
      <c r="M523" s="352">
        <f t="shared" si="16"/>
        <v>22</v>
      </c>
      <c r="N523" s="352">
        <f t="shared" si="17"/>
        <v>15</v>
      </c>
      <c r="O523" s="353"/>
      <c r="P523" s="353">
        <v>61</v>
      </c>
      <c r="Q523" s="353"/>
      <c r="R523" s="350"/>
      <c r="S523" s="359"/>
      <c r="T523" s="355"/>
      <c r="U523" s="355"/>
      <c r="V523" s="355"/>
    </row>
    <row r="524" spans="1:22" ht="12.6" customHeight="1" outlineLevel="1">
      <c r="A524" s="1062">
        <v>43684</v>
      </c>
      <c r="B524" s="383">
        <v>43663</v>
      </c>
      <c r="C524" s="950">
        <v>43694</v>
      </c>
      <c r="D524" s="932">
        <v>43694</v>
      </c>
      <c r="E524" s="349" t="s">
        <v>3334</v>
      </c>
      <c r="F524" s="424" t="s">
        <v>3470</v>
      </c>
      <c r="G524" s="1388" t="s">
        <v>18843</v>
      </c>
      <c r="H524" s="424" t="s">
        <v>14890</v>
      </c>
      <c r="I524" s="424"/>
      <c r="J524" s="424"/>
      <c r="K524" s="424" t="s">
        <v>2035</v>
      </c>
      <c r="L524" s="424"/>
      <c r="M524" s="352">
        <f t="shared" si="16"/>
        <v>21</v>
      </c>
      <c r="N524" s="352">
        <f t="shared" si="17"/>
        <v>14</v>
      </c>
      <c r="O524" s="353"/>
      <c r="P524" s="353">
        <v>62</v>
      </c>
      <c r="Q524" s="424"/>
      <c r="R524" s="365"/>
      <c r="S524" s="491"/>
      <c r="T524" s="349"/>
      <c r="U524" s="349"/>
      <c r="V524" s="349"/>
    </row>
    <row r="525" spans="1:22" ht="12.6" customHeight="1" outlineLevel="1">
      <c r="A525" s="715">
        <v>43684</v>
      </c>
      <c r="B525" s="383">
        <v>43662</v>
      </c>
      <c r="C525" s="932">
        <v>43693</v>
      </c>
      <c r="D525" s="364">
        <v>43693</v>
      </c>
      <c r="E525" s="355" t="s">
        <v>3334</v>
      </c>
      <c r="F525" s="353" t="s">
        <v>18844</v>
      </c>
      <c r="G525" s="1388" t="s">
        <v>18845</v>
      </c>
      <c r="H525" s="353" t="s">
        <v>15116</v>
      </c>
      <c r="I525" s="353"/>
      <c r="J525" s="353"/>
      <c r="K525" s="353" t="s">
        <v>2035</v>
      </c>
      <c r="L525" s="353"/>
      <c r="M525" s="352">
        <f t="shared" si="16"/>
        <v>22</v>
      </c>
      <c r="N525" s="352">
        <f t="shared" si="17"/>
        <v>15</v>
      </c>
      <c r="O525" s="353"/>
      <c r="P525" s="353">
        <v>63</v>
      </c>
      <c r="Q525" s="353"/>
      <c r="R525" s="350"/>
      <c r="S525" s="359"/>
      <c r="T525" s="355"/>
      <c r="U525" s="355"/>
      <c r="V525" s="355"/>
    </row>
    <row r="526" spans="1:22" ht="12.6" customHeight="1" outlineLevel="1">
      <c r="A526" s="715">
        <v>43685</v>
      </c>
      <c r="B526" s="719">
        <v>43672</v>
      </c>
      <c r="C526" s="932">
        <v>43686</v>
      </c>
      <c r="D526" s="360">
        <v>43689</v>
      </c>
      <c r="E526" s="355" t="s">
        <v>3334</v>
      </c>
      <c r="F526" s="353" t="s">
        <v>15007</v>
      </c>
      <c r="G526" s="1384"/>
      <c r="H526" s="353" t="s">
        <v>15008</v>
      </c>
      <c r="I526" s="353"/>
      <c r="J526" s="353"/>
      <c r="K526" s="348" t="s">
        <v>2969</v>
      </c>
      <c r="L526" s="353"/>
      <c r="M526" s="352">
        <f t="shared" si="16"/>
        <v>13</v>
      </c>
      <c r="N526" s="352">
        <f t="shared" si="17"/>
        <v>8</v>
      </c>
      <c r="O526" s="353"/>
      <c r="P526" s="353">
        <v>64</v>
      </c>
      <c r="Q526" s="353"/>
      <c r="R526" s="350"/>
      <c r="S526" s="359"/>
      <c r="T526" s="355"/>
      <c r="U526" s="355"/>
      <c r="V526" s="355"/>
    </row>
    <row r="527" spans="1:22" ht="12.6" customHeight="1" outlineLevel="1">
      <c r="A527" s="715">
        <v>43685</v>
      </c>
      <c r="B527" s="383">
        <v>43677</v>
      </c>
      <c r="C527" s="932">
        <v>43686</v>
      </c>
      <c r="D527" s="364">
        <v>43693</v>
      </c>
      <c r="E527" s="355" t="s">
        <v>3335</v>
      </c>
      <c r="F527" s="353" t="s">
        <v>15009</v>
      </c>
      <c r="G527" s="1384"/>
      <c r="H527" s="353" t="s">
        <v>15010</v>
      </c>
      <c r="I527" s="353" t="s">
        <v>15011</v>
      </c>
      <c r="J527" s="353"/>
      <c r="K527" s="353" t="s">
        <v>2969</v>
      </c>
      <c r="L527" s="353"/>
      <c r="M527" s="352">
        <f t="shared" si="16"/>
        <v>8</v>
      </c>
      <c r="N527" s="352">
        <f t="shared" si="17"/>
        <v>5</v>
      </c>
      <c r="O527" s="353"/>
      <c r="P527" s="353">
        <v>65</v>
      </c>
      <c r="Q527" s="353"/>
      <c r="R527" s="350"/>
      <c r="S527" s="359"/>
      <c r="T527" s="355"/>
      <c r="U527" s="355"/>
      <c r="V527" s="355"/>
    </row>
    <row r="528" spans="1:22" ht="12.6" customHeight="1" outlineLevel="1">
      <c r="A528" s="376">
        <v>43693</v>
      </c>
      <c r="B528" s="383">
        <v>43665</v>
      </c>
      <c r="C528" s="932">
        <v>43686</v>
      </c>
      <c r="D528" s="364">
        <v>43686</v>
      </c>
      <c r="E528" s="355" t="s">
        <v>3334</v>
      </c>
      <c r="F528" s="353" t="s">
        <v>3337</v>
      </c>
      <c r="G528" s="1384"/>
      <c r="H528" s="353" t="s">
        <v>14983</v>
      </c>
      <c r="I528" s="353" t="s">
        <v>14984</v>
      </c>
      <c r="J528" s="353"/>
      <c r="K528" s="353" t="s">
        <v>2033</v>
      </c>
      <c r="L528" s="353" t="s">
        <v>2888</v>
      </c>
      <c r="M528" s="352">
        <f t="shared" si="16"/>
        <v>28</v>
      </c>
      <c r="N528" s="352">
        <f t="shared" si="17"/>
        <v>19</v>
      </c>
      <c r="O528" s="353"/>
      <c r="P528" s="353">
        <v>66</v>
      </c>
      <c r="Q528" s="353"/>
      <c r="R528" s="353"/>
      <c r="S528" s="375"/>
      <c r="T528" s="353"/>
      <c r="U528" s="353"/>
      <c r="V528" s="353"/>
    </row>
    <row r="529" spans="1:33" ht="12.6" customHeight="1" outlineLevel="1">
      <c r="A529" s="376">
        <v>43689</v>
      </c>
      <c r="B529" s="383">
        <v>43662</v>
      </c>
      <c r="C529" s="932">
        <v>43693</v>
      </c>
      <c r="D529" s="932">
        <v>43693</v>
      </c>
      <c r="E529" s="355" t="s">
        <v>3335</v>
      </c>
      <c r="F529" s="353" t="s">
        <v>14918</v>
      </c>
      <c r="G529" s="1384"/>
      <c r="H529" s="353" t="s">
        <v>14919</v>
      </c>
      <c r="I529" s="353"/>
      <c r="J529" s="353"/>
      <c r="K529" s="353" t="s">
        <v>2034</v>
      </c>
      <c r="L529" s="353"/>
      <c r="M529" s="352">
        <f t="shared" si="16"/>
        <v>27</v>
      </c>
      <c r="N529" s="352">
        <f t="shared" si="17"/>
        <v>18</v>
      </c>
      <c r="O529" s="353"/>
      <c r="P529" s="353">
        <v>67</v>
      </c>
      <c r="Q529" s="353"/>
      <c r="R529" s="350"/>
      <c r="S529" s="359"/>
      <c r="T529" s="355"/>
      <c r="U529" s="355"/>
      <c r="V529" s="355"/>
      <c r="W529" s="355"/>
      <c r="X529" s="349"/>
      <c r="Y529" s="355"/>
      <c r="Z529" s="355"/>
      <c r="AA529" s="355"/>
      <c r="AB529" s="355"/>
      <c r="AC529" s="355"/>
      <c r="AD529" s="355"/>
      <c r="AE529" s="355"/>
      <c r="AF529" s="355"/>
      <c r="AG529" s="359"/>
    </row>
    <row r="530" spans="1:33" ht="12.6" customHeight="1" outlineLevel="1">
      <c r="A530" s="376">
        <v>43685</v>
      </c>
      <c r="B530" s="383">
        <v>43663</v>
      </c>
      <c r="C530" s="932">
        <v>43696</v>
      </c>
      <c r="D530" s="364">
        <v>43696</v>
      </c>
      <c r="E530" s="355" t="s">
        <v>3335</v>
      </c>
      <c r="F530" s="353" t="s">
        <v>13130</v>
      </c>
      <c r="G530" s="1384"/>
      <c r="H530" s="1449" t="s">
        <v>15623</v>
      </c>
      <c r="I530" s="353"/>
      <c r="J530" s="353"/>
      <c r="K530" s="353" t="s">
        <v>2033</v>
      </c>
      <c r="L530" s="353" t="s">
        <v>2888</v>
      </c>
      <c r="M530" s="352">
        <f t="shared" ref="M530:M593" si="18">(A530-B530)</f>
        <v>22</v>
      </c>
      <c r="N530" s="352">
        <f t="shared" ref="N530:N593" si="19">NETWORKDAYS(B530,A530,A530:B530)</f>
        <v>15</v>
      </c>
      <c r="O530" s="353"/>
      <c r="P530" s="353">
        <v>68</v>
      </c>
      <c r="Q530" s="353"/>
      <c r="R530" s="353"/>
      <c r="S530" s="375"/>
      <c r="T530" s="353"/>
      <c r="U530" s="353"/>
      <c r="V530" s="353"/>
      <c r="W530" s="353"/>
      <c r="X530" s="353"/>
      <c r="Y530" s="353"/>
      <c r="Z530" s="353"/>
      <c r="AA530" s="353"/>
      <c r="AB530" s="353"/>
      <c r="AC530" s="353"/>
      <c r="AD530" s="353"/>
      <c r="AE530" s="353"/>
      <c r="AF530" s="353"/>
      <c r="AG530" s="375"/>
    </row>
    <row r="531" spans="1:33" ht="12.6" customHeight="1" outlineLevel="1">
      <c r="A531" s="715">
        <v>43691</v>
      </c>
      <c r="B531" s="383">
        <v>43677</v>
      </c>
      <c r="C531" s="932">
        <v>43708</v>
      </c>
      <c r="D531" s="364">
        <v>43708</v>
      </c>
      <c r="E531" s="355" t="s">
        <v>3335</v>
      </c>
      <c r="F531" s="353" t="s">
        <v>5516</v>
      </c>
      <c r="G531" s="1384"/>
      <c r="H531" s="353" t="s">
        <v>15453</v>
      </c>
      <c r="I531" s="353" t="s">
        <v>15454</v>
      </c>
      <c r="J531" s="353" t="s">
        <v>2034</v>
      </c>
      <c r="K531" s="353" t="s">
        <v>2035</v>
      </c>
      <c r="L531" s="353"/>
      <c r="M531" s="352">
        <f t="shared" si="18"/>
        <v>14</v>
      </c>
      <c r="N531" s="352">
        <f t="shared" si="19"/>
        <v>9</v>
      </c>
      <c r="O531" s="353"/>
      <c r="P531" s="353">
        <v>69</v>
      </c>
      <c r="Q531" s="353"/>
      <c r="R531" s="353"/>
      <c r="S531" s="375"/>
      <c r="T531" s="353"/>
      <c r="U531" s="353"/>
      <c r="V531" s="353"/>
      <c r="W531" s="353"/>
      <c r="X531" s="353"/>
      <c r="Y531" s="353"/>
      <c r="Z531" s="353"/>
      <c r="AA531" s="353"/>
      <c r="AB531" s="353"/>
      <c r="AC531" s="353"/>
      <c r="AD531" s="353"/>
      <c r="AE531" s="353"/>
      <c r="AF531" s="353"/>
      <c r="AG531" s="375"/>
    </row>
    <row r="532" spans="1:33" ht="12.6" customHeight="1" outlineLevel="1">
      <c r="A532" s="376">
        <v>43691</v>
      </c>
      <c r="B532" s="383">
        <v>43668</v>
      </c>
      <c r="C532" s="932">
        <v>43699</v>
      </c>
      <c r="D532" s="364">
        <v>43699</v>
      </c>
      <c r="E532" s="355" t="s">
        <v>3334</v>
      </c>
      <c r="F532" s="353" t="s">
        <v>18846</v>
      </c>
      <c r="G532" s="1388" t="s">
        <v>18847</v>
      </c>
      <c r="H532" s="353" t="s">
        <v>14923</v>
      </c>
      <c r="I532" s="353" t="s">
        <v>14924</v>
      </c>
      <c r="J532" s="353"/>
      <c r="K532" s="353" t="s">
        <v>2034</v>
      </c>
      <c r="L532" s="353"/>
      <c r="M532" s="352">
        <f t="shared" si="18"/>
        <v>23</v>
      </c>
      <c r="N532" s="352">
        <f t="shared" si="19"/>
        <v>16</v>
      </c>
      <c r="O532" s="353"/>
      <c r="P532" s="353">
        <v>70</v>
      </c>
      <c r="Q532" s="353"/>
      <c r="R532" s="350"/>
      <c r="S532" s="359"/>
      <c r="T532" s="355"/>
      <c r="U532" s="355"/>
      <c r="V532" s="355"/>
      <c r="W532" s="355"/>
      <c r="X532" s="355"/>
      <c r="Y532" s="355"/>
      <c r="Z532" s="355"/>
      <c r="AA532" s="355"/>
      <c r="AB532" s="355"/>
      <c r="AC532" s="355"/>
      <c r="AD532" s="355"/>
      <c r="AE532" s="355"/>
      <c r="AF532" s="355"/>
      <c r="AG532" s="359"/>
    </row>
    <row r="533" spans="1:33" ht="12.6" customHeight="1" outlineLevel="1">
      <c r="A533" s="715">
        <v>43692</v>
      </c>
      <c r="B533" s="383">
        <v>43670</v>
      </c>
      <c r="C533" s="932">
        <v>43701</v>
      </c>
      <c r="D533" s="364">
        <v>43701</v>
      </c>
      <c r="E533" s="355" t="s">
        <v>3334</v>
      </c>
      <c r="F533" s="353" t="s">
        <v>3826</v>
      </c>
      <c r="G533" s="1388" t="s">
        <v>18848</v>
      </c>
      <c r="H533" s="353" t="s">
        <v>15465</v>
      </c>
      <c r="I533" s="353" t="s">
        <v>15466</v>
      </c>
      <c r="J533" s="353" t="s">
        <v>3001</v>
      </c>
      <c r="K533" s="353" t="s">
        <v>2035</v>
      </c>
      <c r="L533" s="353"/>
      <c r="M533" s="352">
        <f t="shared" si="18"/>
        <v>22</v>
      </c>
      <c r="N533" s="352">
        <f t="shared" si="19"/>
        <v>15</v>
      </c>
      <c r="O533" s="353"/>
      <c r="P533" s="353">
        <v>71</v>
      </c>
      <c r="Q533" s="353"/>
      <c r="R533" s="353"/>
      <c r="S533" s="375"/>
      <c r="T533" s="353"/>
      <c r="U533" s="353"/>
      <c r="V533" s="353"/>
      <c r="W533" s="353"/>
      <c r="X533" s="353"/>
      <c r="Y533" s="353"/>
      <c r="Z533" s="353"/>
      <c r="AA533" s="353"/>
      <c r="AB533" s="353"/>
      <c r="AC533" s="353"/>
      <c r="AD533" s="353"/>
      <c r="AE533" s="353"/>
      <c r="AF533" s="353"/>
      <c r="AG533" s="375"/>
    </row>
    <row r="534" spans="1:33" ht="12.6" customHeight="1" outlineLevel="1">
      <c r="A534" s="376">
        <v>43692</v>
      </c>
      <c r="B534" s="383">
        <v>43662</v>
      </c>
      <c r="C534" s="932">
        <v>43693</v>
      </c>
      <c r="D534" s="364">
        <v>43693</v>
      </c>
      <c r="E534" s="355" t="s">
        <v>3335</v>
      </c>
      <c r="F534" s="353" t="s">
        <v>18849</v>
      </c>
      <c r="G534" s="1384"/>
      <c r="H534" s="353" t="s">
        <v>15280</v>
      </c>
      <c r="I534" s="353"/>
      <c r="J534" s="353"/>
      <c r="K534" s="353" t="s">
        <v>2034</v>
      </c>
      <c r="L534" s="353"/>
      <c r="M534" s="352">
        <f t="shared" si="18"/>
        <v>30</v>
      </c>
      <c r="N534" s="352">
        <f t="shared" si="19"/>
        <v>21</v>
      </c>
      <c r="O534" s="353"/>
      <c r="P534" s="353">
        <v>72</v>
      </c>
      <c r="Q534" s="353"/>
      <c r="R534" s="353"/>
      <c r="S534" s="375"/>
      <c r="T534" s="353"/>
      <c r="U534" s="353"/>
      <c r="V534" s="353"/>
      <c r="W534" s="353"/>
      <c r="X534" s="353"/>
      <c r="Y534" s="353"/>
      <c r="Z534" s="353"/>
      <c r="AA534" s="353"/>
      <c r="AB534" s="353"/>
      <c r="AC534" s="353"/>
      <c r="AD534" s="353"/>
      <c r="AE534" s="353"/>
      <c r="AF534" s="353"/>
      <c r="AG534" s="375"/>
    </row>
    <row r="535" spans="1:33" ht="12.6" customHeight="1" outlineLevel="1">
      <c r="A535" s="364">
        <v>43696</v>
      </c>
      <c r="B535" s="383">
        <v>43664</v>
      </c>
      <c r="C535" s="932">
        <v>43695</v>
      </c>
      <c r="D535" s="364">
        <v>43695</v>
      </c>
      <c r="E535" s="355" t="s">
        <v>3335</v>
      </c>
      <c r="F535" s="353" t="s">
        <v>2686</v>
      </c>
      <c r="G535" s="1384"/>
      <c r="H535" s="353" t="s">
        <v>15097</v>
      </c>
      <c r="I535" s="353"/>
      <c r="J535" s="353"/>
      <c r="K535" s="353" t="s">
        <v>2035</v>
      </c>
      <c r="L535" s="353" t="s">
        <v>12427</v>
      </c>
      <c r="M535" s="352">
        <f t="shared" si="18"/>
        <v>32</v>
      </c>
      <c r="N535" s="352">
        <f t="shared" si="19"/>
        <v>21</v>
      </c>
      <c r="O535" s="353"/>
      <c r="P535" s="353">
        <v>73</v>
      </c>
      <c r="Q535" s="353"/>
      <c r="R535" s="350"/>
      <c r="S535" s="359"/>
      <c r="T535" s="355"/>
      <c r="U535" s="355"/>
      <c r="V535" s="355"/>
      <c r="W535" s="355"/>
      <c r="X535" s="355"/>
      <c r="Y535" s="355"/>
      <c r="Z535" s="355"/>
      <c r="AA535" s="355"/>
      <c r="AB535" s="355"/>
      <c r="AC535" s="355"/>
      <c r="AD535" s="355"/>
      <c r="AE535" s="355"/>
      <c r="AF535" s="355"/>
      <c r="AG535" s="359"/>
    </row>
    <row r="536" spans="1:33" ht="12.6" customHeight="1" outlineLevel="1">
      <c r="A536" s="376">
        <v>43696</v>
      </c>
      <c r="B536" s="383">
        <v>43665</v>
      </c>
      <c r="C536" s="932">
        <v>43696</v>
      </c>
      <c r="D536" s="364">
        <v>43696</v>
      </c>
      <c r="E536" s="355" t="s">
        <v>3335</v>
      </c>
      <c r="F536" s="353" t="s">
        <v>15209</v>
      </c>
      <c r="G536" s="1384"/>
      <c r="H536" s="353" t="s">
        <v>15210</v>
      </c>
      <c r="I536" s="353"/>
      <c r="J536" s="353"/>
      <c r="K536" s="353" t="s">
        <v>2034</v>
      </c>
      <c r="L536" s="353" t="s">
        <v>12427</v>
      </c>
      <c r="M536" s="352">
        <f t="shared" si="18"/>
        <v>31</v>
      </c>
      <c r="N536" s="352">
        <f t="shared" si="19"/>
        <v>20</v>
      </c>
      <c r="O536" s="353"/>
      <c r="P536" s="353">
        <v>74</v>
      </c>
      <c r="Q536" s="353"/>
      <c r="R536" s="353"/>
      <c r="S536" s="375"/>
      <c r="T536" s="353"/>
      <c r="U536" s="353"/>
      <c r="V536" s="353"/>
      <c r="W536" s="353"/>
      <c r="X536" s="353"/>
      <c r="Y536" s="353"/>
      <c r="Z536" s="353"/>
      <c r="AA536" s="353"/>
      <c r="AB536" s="353"/>
      <c r="AC536" s="353"/>
      <c r="AD536" s="353"/>
      <c r="AE536" s="353"/>
      <c r="AF536" s="353"/>
      <c r="AG536" s="375"/>
    </row>
    <row r="537" spans="1:33" ht="12.6" customHeight="1" outlineLevel="1">
      <c r="A537" s="376">
        <v>43698</v>
      </c>
      <c r="B537" s="383">
        <v>43670</v>
      </c>
      <c r="C537" s="932">
        <v>43701</v>
      </c>
      <c r="D537" s="364">
        <v>43701</v>
      </c>
      <c r="E537" s="355" t="s">
        <v>3334</v>
      </c>
      <c r="F537" s="691"/>
      <c r="G537" s="1384" t="s">
        <v>18850</v>
      </c>
      <c r="H537" s="353" t="s">
        <v>15647</v>
      </c>
      <c r="I537" s="353"/>
      <c r="J537" s="353"/>
      <c r="K537" s="353" t="s">
        <v>2034</v>
      </c>
      <c r="L537" s="353"/>
      <c r="M537" s="352">
        <f t="shared" si="18"/>
        <v>28</v>
      </c>
      <c r="N537" s="352">
        <f t="shared" si="19"/>
        <v>19</v>
      </c>
      <c r="O537" s="353"/>
      <c r="P537" s="353">
        <v>75</v>
      </c>
      <c r="Q537" s="353"/>
      <c r="R537" s="350"/>
      <c r="S537" s="359"/>
      <c r="T537" s="355"/>
      <c r="U537" s="355"/>
      <c r="V537" s="355"/>
      <c r="W537" s="355"/>
      <c r="X537" s="355"/>
      <c r="Y537" s="355"/>
      <c r="Z537" s="355"/>
      <c r="AA537" s="355"/>
      <c r="AB537" s="355"/>
      <c r="AC537" s="355"/>
      <c r="AD537" s="355"/>
      <c r="AE537" s="355"/>
      <c r="AF537" s="355"/>
      <c r="AG537" s="359"/>
    </row>
    <row r="538" spans="1:33" ht="12.6" customHeight="1" outlineLevel="1">
      <c r="A538" s="376">
        <v>43699</v>
      </c>
      <c r="B538" s="383">
        <v>43668</v>
      </c>
      <c r="C538" s="932">
        <v>43700</v>
      </c>
      <c r="D538" s="364">
        <v>43700</v>
      </c>
      <c r="E538" s="355" t="s">
        <v>3334</v>
      </c>
      <c r="F538" s="691"/>
      <c r="G538" s="1384" t="s">
        <v>15857</v>
      </c>
      <c r="H538" s="353" t="s">
        <v>15858</v>
      </c>
      <c r="I538" s="353"/>
      <c r="J538" s="353"/>
      <c r="K538" s="353" t="s">
        <v>2034</v>
      </c>
      <c r="L538" s="353" t="s">
        <v>12427</v>
      </c>
      <c r="M538" s="352">
        <f t="shared" si="18"/>
        <v>31</v>
      </c>
      <c r="N538" s="352">
        <f t="shared" si="19"/>
        <v>22</v>
      </c>
      <c r="O538" s="353"/>
      <c r="P538" s="353">
        <v>76</v>
      </c>
      <c r="Q538" s="353"/>
      <c r="R538" s="350"/>
      <c r="S538" s="359"/>
      <c r="T538" s="355"/>
      <c r="U538" s="355"/>
      <c r="V538" s="355"/>
      <c r="W538" s="355"/>
      <c r="X538" s="355"/>
      <c r="Y538" s="355"/>
      <c r="Z538" s="355"/>
      <c r="AA538" s="355"/>
      <c r="AB538" s="355"/>
      <c r="AC538" s="355"/>
      <c r="AD538" s="355"/>
      <c r="AE538" s="355"/>
      <c r="AF538" s="355"/>
      <c r="AG538" s="359"/>
    </row>
    <row r="539" spans="1:33" ht="12.6" customHeight="1" outlineLevel="1">
      <c r="A539" s="376">
        <v>43699</v>
      </c>
      <c r="B539" s="383">
        <v>43669</v>
      </c>
      <c r="C539" s="932">
        <v>43700</v>
      </c>
      <c r="D539" s="364">
        <v>43700</v>
      </c>
      <c r="E539" s="355" t="s">
        <v>3335</v>
      </c>
      <c r="F539" s="353" t="s">
        <v>15188</v>
      </c>
      <c r="G539" s="1384"/>
      <c r="H539" s="353" t="s">
        <v>15189</v>
      </c>
      <c r="I539" s="353"/>
      <c r="J539" s="353"/>
      <c r="K539" s="353" t="s">
        <v>2035</v>
      </c>
      <c r="L539" s="353" t="s">
        <v>12427</v>
      </c>
      <c r="M539" s="352">
        <f t="shared" si="18"/>
        <v>30</v>
      </c>
      <c r="N539" s="352">
        <f t="shared" si="19"/>
        <v>21</v>
      </c>
      <c r="O539" s="353"/>
      <c r="P539" s="353">
        <v>77</v>
      </c>
      <c r="Q539" s="353"/>
      <c r="R539" s="353"/>
      <c r="S539" s="375"/>
      <c r="T539" s="353"/>
      <c r="U539" s="353"/>
      <c r="V539" s="353"/>
      <c r="W539" s="353"/>
      <c r="X539" s="353"/>
      <c r="Y539" s="353"/>
      <c r="Z539" s="353"/>
      <c r="AA539" s="353"/>
      <c r="AB539" s="353"/>
      <c r="AC539" s="353"/>
      <c r="AD539" s="353"/>
      <c r="AE539" s="353"/>
      <c r="AF539" s="353"/>
      <c r="AG539" s="375"/>
    </row>
    <row r="540" spans="1:33" ht="12.6" customHeight="1" outlineLevel="1">
      <c r="A540" s="376">
        <v>43700</v>
      </c>
      <c r="B540" s="383">
        <v>43670</v>
      </c>
      <c r="C540" s="932">
        <v>43702</v>
      </c>
      <c r="D540" s="364">
        <v>43703</v>
      </c>
      <c r="E540" s="355" t="s">
        <v>3334</v>
      </c>
      <c r="F540" s="353" t="s">
        <v>15138</v>
      </c>
      <c r="G540" s="1384"/>
      <c r="H540" s="353" t="s">
        <v>15139</v>
      </c>
      <c r="I540" s="353"/>
      <c r="J540" s="353"/>
      <c r="K540" s="353" t="s">
        <v>2969</v>
      </c>
      <c r="L540" s="353" t="s">
        <v>2039</v>
      </c>
      <c r="M540" s="352">
        <f t="shared" si="18"/>
        <v>30</v>
      </c>
      <c r="N540" s="352">
        <f t="shared" si="19"/>
        <v>21</v>
      </c>
      <c r="O540" s="353"/>
      <c r="P540" s="353">
        <v>78</v>
      </c>
      <c r="Q540" s="1386"/>
      <c r="R540" s="1386"/>
      <c r="S540" s="1387"/>
      <c r="T540" s="1386"/>
      <c r="U540" s="1386"/>
      <c r="V540" s="1386"/>
      <c r="W540" s="1386"/>
      <c r="X540" s="1386"/>
      <c r="Y540" s="1386"/>
      <c r="Z540" s="1386"/>
      <c r="AA540" s="1386"/>
      <c r="AB540" s="1386"/>
      <c r="AC540" s="1386"/>
      <c r="AD540" s="1386"/>
      <c r="AE540" s="1386"/>
      <c r="AF540" s="1386"/>
      <c r="AG540" s="1387"/>
    </row>
    <row r="541" spans="1:33" ht="12.6" customHeight="1">
      <c r="A541" s="364">
        <v>43679</v>
      </c>
      <c r="B541" s="384">
        <v>43678</v>
      </c>
      <c r="C541" s="932">
        <v>43710</v>
      </c>
      <c r="D541" s="364">
        <v>43710</v>
      </c>
      <c r="E541" s="355" t="s">
        <v>3334</v>
      </c>
      <c r="F541" s="353" t="s">
        <v>8646</v>
      </c>
      <c r="G541" s="1388" t="s">
        <v>18851</v>
      </c>
      <c r="H541" s="353" t="s">
        <v>15433</v>
      </c>
      <c r="I541" s="353" t="s">
        <v>12582</v>
      </c>
      <c r="J541" s="353"/>
      <c r="K541" s="348" t="s">
        <v>2042</v>
      </c>
      <c r="L541" s="353"/>
      <c r="M541" s="352">
        <f t="shared" si="18"/>
        <v>1</v>
      </c>
      <c r="N541" s="352">
        <f t="shared" si="19"/>
        <v>0</v>
      </c>
      <c r="O541" s="353"/>
      <c r="P541" s="353">
        <v>1</v>
      </c>
      <c r="Q541" s="362" t="s">
        <v>2401</v>
      </c>
      <c r="R541" s="357">
        <f>AVERAGE($M$541:$M$637)</f>
        <v>10.618556701030927</v>
      </c>
      <c r="S541" s="363">
        <f>COUNT($B$541:$B$637)</f>
        <v>97</v>
      </c>
      <c r="T541" s="350">
        <f>COUNTIF($E$541:$E$637,$T$1)</f>
        <v>68</v>
      </c>
      <c r="U541" s="350">
        <f>COUNTIF($E$541:$E$637,$U$1)</f>
        <v>29</v>
      </c>
      <c r="V541" s="350">
        <f>S541-T541-U541</f>
        <v>0</v>
      </c>
      <c r="W541" s="355"/>
      <c r="X541" s="1385">
        <f>COUNTIF($K$541:$K$637, X$1)</f>
        <v>19</v>
      </c>
      <c r="Y541" s="1385">
        <f>COUNTIF($K$541:$K$637, Y$1)</f>
        <v>11</v>
      </c>
      <c r="Z541" s="1385">
        <f>COUNTIF($K$541:$K$637, Z$1)</f>
        <v>15</v>
      </c>
      <c r="AA541" s="1385">
        <f>COUNTIF($K$541:$K$637, AA$1)</f>
        <v>16</v>
      </c>
      <c r="AB541" s="1385"/>
      <c r="AC541" s="1385">
        <f>COUNTIF($K$541:$K$637, AC$1)</f>
        <v>8</v>
      </c>
      <c r="AD541" s="1385">
        <f>COUNTIF($K$541:$K$637, AD$1)</f>
        <v>0</v>
      </c>
      <c r="AE541" s="1385">
        <f>COUNTIF($K$541:$K$637, AE$1)</f>
        <v>9</v>
      </c>
      <c r="AF541" s="1385">
        <f>COUNTIF($K$541:$K$637, AF$1)</f>
        <v>19</v>
      </c>
      <c r="AG541" s="363">
        <f>SUM(X541:AF541)</f>
        <v>97</v>
      </c>
    </row>
    <row r="542" spans="1:33" ht="12.6" customHeight="1" outlineLevel="1">
      <c r="A542" s="376">
        <v>43682</v>
      </c>
      <c r="B542" s="384">
        <v>43678</v>
      </c>
      <c r="C542" s="932">
        <v>43709</v>
      </c>
      <c r="D542" s="364">
        <v>43709</v>
      </c>
      <c r="E542" s="355" t="s">
        <v>3334</v>
      </c>
      <c r="F542" s="353" t="s">
        <v>18852</v>
      </c>
      <c r="G542" s="1388" t="s">
        <v>18853</v>
      </c>
      <c r="H542" s="353" t="s">
        <v>14941</v>
      </c>
      <c r="I542" s="353" t="s">
        <v>14942</v>
      </c>
      <c r="J542" s="353"/>
      <c r="K542" s="353" t="s">
        <v>3001</v>
      </c>
      <c r="L542" s="353"/>
      <c r="M542" s="352">
        <f t="shared" si="18"/>
        <v>4</v>
      </c>
      <c r="N542" s="352">
        <f t="shared" si="19"/>
        <v>1</v>
      </c>
      <c r="O542" s="353"/>
      <c r="P542" s="353">
        <v>2</v>
      </c>
      <c r="Q542" s="353"/>
      <c r="R542" s="350"/>
      <c r="S542" s="359"/>
      <c r="T542" s="355"/>
      <c r="U542" s="355"/>
      <c r="V542" s="355"/>
      <c r="W542" s="355"/>
      <c r="X542" s="349"/>
      <c r="Y542" s="355"/>
      <c r="Z542" s="355"/>
      <c r="AA542" s="355"/>
      <c r="AB542" s="355"/>
      <c r="AC542" s="355"/>
      <c r="AD542" s="355"/>
      <c r="AE542" s="355"/>
      <c r="AF542" s="355"/>
      <c r="AG542" s="359"/>
    </row>
    <row r="543" spans="1:33" ht="12.6" customHeight="1" outlineLevel="1">
      <c r="A543" s="1062">
        <v>43684</v>
      </c>
      <c r="B543" s="384">
        <v>43683</v>
      </c>
      <c r="C543" s="932">
        <v>43714</v>
      </c>
      <c r="D543" s="932">
        <v>43714</v>
      </c>
      <c r="E543" s="349" t="s">
        <v>3334</v>
      </c>
      <c r="F543" s="424" t="s">
        <v>3809</v>
      </c>
      <c r="G543" s="1388" t="s">
        <v>18854</v>
      </c>
      <c r="H543" s="424" t="s">
        <v>15572</v>
      </c>
      <c r="I543" s="424" t="s">
        <v>15573</v>
      </c>
      <c r="J543" s="424"/>
      <c r="K543" s="424" t="s">
        <v>2033</v>
      </c>
      <c r="L543" s="424" t="s">
        <v>12427</v>
      </c>
      <c r="M543" s="352">
        <f t="shared" si="18"/>
        <v>1</v>
      </c>
      <c r="N543" s="352">
        <f t="shared" si="19"/>
        <v>0</v>
      </c>
      <c r="O543" s="353"/>
      <c r="P543" s="353">
        <v>3</v>
      </c>
      <c r="Q543" s="424"/>
      <c r="R543" s="424"/>
      <c r="S543" s="707"/>
      <c r="T543" s="424"/>
      <c r="U543" s="424"/>
      <c r="V543" s="424"/>
      <c r="W543" s="424"/>
      <c r="X543" s="424"/>
      <c r="Y543" s="424"/>
      <c r="Z543" s="424"/>
      <c r="AA543" s="424"/>
      <c r="AB543" s="424"/>
      <c r="AC543" s="424"/>
      <c r="AD543" s="424"/>
      <c r="AE543" s="424"/>
      <c r="AF543" s="424"/>
      <c r="AG543" s="707"/>
    </row>
    <row r="544" spans="1:33" ht="12.6" customHeight="1" outlineLevel="1">
      <c r="A544" s="376">
        <v>43685</v>
      </c>
      <c r="B544" s="384">
        <v>43684</v>
      </c>
      <c r="C544" s="932">
        <v>43684</v>
      </c>
      <c r="D544" s="364">
        <v>43684</v>
      </c>
      <c r="E544" s="364" t="s">
        <v>3335</v>
      </c>
      <c r="F544" s="353" t="s">
        <v>18855</v>
      </c>
      <c r="G544" s="1384"/>
      <c r="H544" s="353" t="s">
        <v>15770</v>
      </c>
      <c r="I544" s="353"/>
      <c r="J544" s="353"/>
      <c r="K544" s="353" t="s">
        <v>2033</v>
      </c>
      <c r="L544" s="353"/>
      <c r="M544" s="352">
        <f t="shared" si="18"/>
        <v>1</v>
      </c>
      <c r="N544" s="352">
        <f t="shared" si="19"/>
        <v>0</v>
      </c>
      <c r="O544" s="353"/>
      <c r="P544" s="353">
        <v>4</v>
      </c>
      <c r="Q544" s="353"/>
      <c r="R544" s="353"/>
      <c r="S544" s="375"/>
      <c r="T544" s="353"/>
      <c r="U544" s="353"/>
      <c r="V544" s="353"/>
      <c r="W544" s="353"/>
      <c r="X544" s="353"/>
      <c r="Y544" s="353"/>
      <c r="Z544" s="353"/>
      <c r="AA544" s="353"/>
      <c r="AB544" s="353"/>
      <c r="AC544" s="353"/>
      <c r="AD544" s="353"/>
      <c r="AE544" s="353"/>
      <c r="AF544" s="353"/>
      <c r="AG544" s="375"/>
    </row>
    <row r="545" spans="1:22" ht="12.6" customHeight="1" outlineLevel="1">
      <c r="A545" s="376">
        <v>43689</v>
      </c>
      <c r="B545" s="384">
        <v>43678</v>
      </c>
      <c r="C545" s="932">
        <v>43685</v>
      </c>
      <c r="D545" s="364">
        <v>43709</v>
      </c>
      <c r="E545" s="364" t="s">
        <v>3334</v>
      </c>
      <c r="F545" s="691" t="s">
        <v>5886</v>
      </c>
      <c r="G545" s="1384" t="s">
        <v>12717</v>
      </c>
      <c r="H545" s="353" t="s">
        <v>14856</v>
      </c>
      <c r="I545" s="353" t="s">
        <v>12620</v>
      </c>
      <c r="J545" s="353"/>
      <c r="K545" s="353" t="s">
        <v>3001</v>
      </c>
      <c r="L545" s="1386"/>
      <c r="M545" s="352">
        <f t="shared" si="18"/>
        <v>11</v>
      </c>
      <c r="N545" s="352">
        <f t="shared" si="19"/>
        <v>6</v>
      </c>
      <c r="O545" s="1386"/>
      <c r="P545" s="353">
        <v>5</v>
      </c>
      <c r="Q545" s="1386"/>
      <c r="R545" s="1386"/>
      <c r="S545" s="1387"/>
      <c r="T545" s="1386"/>
      <c r="U545" s="1386"/>
      <c r="V545" s="1386"/>
    </row>
    <row r="546" spans="1:22" ht="12.6" customHeight="1" outlineLevel="1">
      <c r="A546" s="376">
        <v>43689</v>
      </c>
      <c r="B546" s="384">
        <v>43689</v>
      </c>
      <c r="C546" s="932"/>
      <c r="D546" s="364"/>
      <c r="E546" s="364" t="s">
        <v>3334</v>
      </c>
      <c r="F546" s="353" t="s">
        <v>3354</v>
      </c>
      <c r="G546" s="1384"/>
      <c r="H546" s="353" t="s">
        <v>14895</v>
      </c>
      <c r="I546" s="353"/>
      <c r="J546" s="353"/>
      <c r="K546" s="348" t="s">
        <v>2033</v>
      </c>
      <c r="L546" s="353"/>
      <c r="M546" s="352">
        <f t="shared" si="18"/>
        <v>0</v>
      </c>
      <c r="N546" s="352">
        <f t="shared" si="19"/>
        <v>0</v>
      </c>
      <c r="O546" s="353"/>
      <c r="P546" s="353">
        <v>6</v>
      </c>
      <c r="Q546" s="424"/>
      <c r="R546" s="350"/>
      <c r="S546" s="359"/>
      <c r="T546" s="355"/>
      <c r="U546" s="355"/>
      <c r="V546" s="355"/>
    </row>
    <row r="547" spans="1:22" ht="12.6" customHeight="1" outlineLevel="1">
      <c r="A547" s="376">
        <v>43690</v>
      </c>
      <c r="B547" s="384">
        <v>43689</v>
      </c>
      <c r="C547" s="932"/>
      <c r="D547" s="364"/>
      <c r="E547" s="364" t="s">
        <v>3334</v>
      </c>
      <c r="F547" s="353" t="s">
        <v>18856</v>
      </c>
      <c r="G547" s="1388" t="s">
        <v>18857</v>
      </c>
      <c r="H547" s="353" t="s">
        <v>15695</v>
      </c>
      <c r="I547" s="353" t="s">
        <v>15696</v>
      </c>
      <c r="J547" s="353"/>
      <c r="K547" s="348" t="s">
        <v>2033</v>
      </c>
      <c r="L547" s="353"/>
      <c r="M547" s="352">
        <f t="shared" si="18"/>
        <v>1</v>
      </c>
      <c r="N547" s="352">
        <f t="shared" si="19"/>
        <v>0</v>
      </c>
      <c r="O547" s="353"/>
      <c r="P547" s="353">
        <v>7</v>
      </c>
      <c r="Q547" s="353"/>
      <c r="R547" s="350"/>
      <c r="S547" s="359"/>
      <c r="T547" s="355"/>
      <c r="U547" s="355"/>
      <c r="V547" s="355"/>
    </row>
    <row r="548" spans="1:22" ht="12.6" customHeight="1" outlineLevel="1">
      <c r="A548" s="1062">
        <v>43692</v>
      </c>
      <c r="B548" s="384">
        <v>43689</v>
      </c>
      <c r="C548" s="932">
        <v>43693</v>
      </c>
      <c r="D548" s="364">
        <v>43693</v>
      </c>
      <c r="E548" s="364" t="s">
        <v>3334</v>
      </c>
      <c r="F548" s="424" t="s">
        <v>18564</v>
      </c>
      <c r="G548" s="1388" t="s">
        <v>5548</v>
      </c>
      <c r="H548" s="424" t="s">
        <v>15026</v>
      </c>
      <c r="I548" s="424"/>
      <c r="J548" s="424"/>
      <c r="K548" s="424" t="s">
        <v>2035</v>
      </c>
      <c r="L548" s="424"/>
      <c r="M548" s="352">
        <f t="shared" si="18"/>
        <v>3</v>
      </c>
      <c r="N548" s="352">
        <f t="shared" si="19"/>
        <v>2</v>
      </c>
      <c r="O548" s="1386"/>
      <c r="P548" s="353">
        <v>8</v>
      </c>
      <c r="Q548" s="424"/>
      <c r="R548" s="365"/>
      <c r="S548" s="491"/>
      <c r="T548" s="349"/>
      <c r="U548" s="349"/>
      <c r="V548" s="349"/>
    </row>
    <row r="549" spans="1:22" ht="12.6" customHeight="1" outlineLevel="1">
      <c r="A549" s="950">
        <v>43692</v>
      </c>
      <c r="B549" s="384">
        <v>43683</v>
      </c>
      <c r="C549" s="932">
        <v>43696</v>
      </c>
      <c r="D549" s="364">
        <v>43696</v>
      </c>
      <c r="E549" s="364" t="s">
        <v>3335</v>
      </c>
      <c r="F549" s="424" t="s">
        <v>15490</v>
      </c>
      <c r="G549" s="1390"/>
      <c r="H549" s="424" t="s">
        <v>15491</v>
      </c>
      <c r="I549" s="424"/>
      <c r="J549" s="424"/>
      <c r="K549" s="424" t="s">
        <v>2034</v>
      </c>
      <c r="L549" s="424"/>
      <c r="M549" s="352">
        <f t="shared" si="18"/>
        <v>9</v>
      </c>
      <c r="N549" s="352">
        <f t="shared" si="19"/>
        <v>6</v>
      </c>
      <c r="O549" s="353"/>
      <c r="P549" s="353">
        <v>9</v>
      </c>
      <c r="Q549" s="424"/>
      <c r="R549" s="365"/>
      <c r="S549" s="491"/>
      <c r="T549" s="349"/>
      <c r="U549" s="349"/>
      <c r="V549" s="349"/>
    </row>
    <row r="550" spans="1:22" ht="12.6" customHeight="1" outlineLevel="1">
      <c r="A550" s="950">
        <v>43692</v>
      </c>
      <c r="B550" s="384">
        <v>43686</v>
      </c>
      <c r="C550" s="932">
        <v>43693</v>
      </c>
      <c r="D550" s="364">
        <v>43717</v>
      </c>
      <c r="E550" s="364" t="s">
        <v>3334</v>
      </c>
      <c r="F550" s="424" t="s">
        <v>18858</v>
      </c>
      <c r="G550" s="1390" t="s">
        <v>18859</v>
      </c>
      <c r="H550" s="424" t="s">
        <v>15169</v>
      </c>
      <c r="I550" s="424"/>
      <c r="J550" s="424"/>
      <c r="K550" s="424" t="s">
        <v>2034</v>
      </c>
      <c r="L550" s="424"/>
      <c r="M550" s="352">
        <f t="shared" si="18"/>
        <v>6</v>
      </c>
      <c r="N550" s="352">
        <f t="shared" si="19"/>
        <v>3</v>
      </c>
      <c r="O550" s="1386"/>
      <c r="P550" s="353">
        <v>10</v>
      </c>
      <c r="Q550" s="424"/>
      <c r="R550" s="365"/>
      <c r="S550" s="491"/>
      <c r="T550" s="349"/>
      <c r="U550" s="349"/>
      <c r="V550" s="349"/>
    </row>
    <row r="551" spans="1:22" ht="12.6" customHeight="1" outlineLevel="1">
      <c r="A551" s="715">
        <v>43692</v>
      </c>
      <c r="B551" s="384">
        <v>43689</v>
      </c>
      <c r="C551" s="932">
        <v>43693</v>
      </c>
      <c r="D551" s="364">
        <v>43693</v>
      </c>
      <c r="E551" s="364" t="s">
        <v>3334</v>
      </c>
      <c r="F551" s="424" t="s">
        <v>18564</v>
      </c>
      <c r="G551" s="1388" t="s">
        <v>5548</v>
      </c>
      <c r="H551" s="353" t="s">
        <v>15029</v>
      </c>
      <c r="I551" s="353" t="s">
        <v>15030</v>
      </c>
      <c r="J551" s="353"/>
      <c r="K551" s="353" t="s">
        <v>2035</v>
      </c>
      <c r="L551" s="353"/>
      <c r="M551" s="352">
        <f t="shared" si="18"/>
        <v>3</v>
      </c>
      <c r="N551" s="352">
        <f t="shared" si="19"/>
        <v>2</v>
      </c>
      <c r="O551" s="353"/>
      <c r="P551" s="353">
        <v>11</v>
      </c>
      <c r="Q551" s="353"/>
      <c r="R551" s="350"/>
      <c r="S551" s="359"/>
      <c r="T551" s="355"/>
      <c r="U551" s="355"/>
      <c r="V551" s="355"/>
    </row>
    <row r="552" spans="1:22" ht="12.6" customHeight="1" outlineLevel="1">
      <c r="A552" s="715">
        <v>43692</v>
      </c>
      <c r="B552" s="1450">
        <v>43690</v>
      </c>
      <c r="C552" s="932">
        <v>43697</v>
      </c>
      <c r="D552" s="364">
        <v>43721</v>
      </c>
      <c r="E552" s="364" t="s">
        <v>3334</v>
      </c>
      <c r="F552" s="353" t="s">
        <v>5886</v>
      </c>
      <c r="G552" s="1388" t="s">
        <v>12717</v>
      </c>
      <c r="H552" s="353" t="s">
        <v>14862</v>
      </c>
      <c r="I552" s="353"/>
      <c r="J552" s="353"/>
      <c r="K552" s="348" t="s">
        <v>2969</v>
      </c>
      <c r="L552" s="353"/>
      <c r="M552" s="352">
        <f t="shared" si="18"/>
        <v>2</v>
      </c>
      <c r="N552" s="352">
        <f t="shared" si="19"/>
        <v>1</v>
      </c>
      <c r="O552" s="1386"/>
      <c r="P552" s="353">
        <v>12</v>
      </c>
      <c r="Q552" s="353"/>
      <c r="R552" s="350"/>
      <c r="S552" s="359"/>
      <c r="T552" s="355"/>
      <c r="U552" s="355"/>
      <c r="V552" s="355"/>
    </row>
    <row r="553" spans="1:22" ht="12.6" customHeight="1" outlineLevel="1">
      <c r="A553" s="376">
        <v>43692</v>
      </c>
      <c r="B553" s="384">
        <v>43683</v>
      </c>
      <c r="C553" s="932">
        <v>43702</v>
      </c>
      <c r="D553" s="364">
        <v>43702</v>
      </c>
      <c r="E553" s="364" t="s">
        <v>3334</v>
      </c>
      <c r="F553" s="353" t="s">
        <v>5516</v>
      </c>
      <c r="G553" s="1384"/>
      <c r="H553" s="353" t="s">
        <v>15455</v>
      </c>
      <c r="I553" s="353"/>
      <c r="J553" s="353" t="s">
        <v>3001</v>
      </c>
      <c r="K553" s="353" t="s">
        <v>2035</v>
      </c>
      <c r="L553" s="353"/>
      <c r="M553" s="352">
        <f t="shared" si="18"/>
        <v>9</v>
      </c>
      <c r="N553" s="352">
        <f t="shared" si="19"/>
        <v>6</v>
      </c>
      <c r="O553" s="353"/>
      <c r="P553" s="353">
        <v>13</v>
      </c>
      <c r="Q553" s="353"/>
      <c r="R553" s="353"/>
      <c r="S553" s="375"/>
      <c r="T553" s="353"/>
      <c r="U553" s="353"/>
      <c r="V553" s="353"/>
    </row>
    <row r="554" spans="1:22" ht="12.6" customHeight="1" outlineLevel="1">
      <c r="A554" s="376">
        <v>43692</v>
      </c>
      <c r="B554" s="1451">
        <v>43691</v>
      </c>
      <c r="C554" s="932">
        <v>43702</v>
      </c>
      <c r="D554" s="364">
        <v>43702</v>
      </c>
      <c r="E554" s="364" t="s">
        <v>3334</v>
      </c>
      <c r="F554" s="353" t="s">
        <v>5516</v>
      </c>
      <c r="G554" s="1384"/>
      <c r="H554" s="353" t="s">
        <v>15456</v>
      </c>
      <c r="I554" s="353"/>
      <c r="J554" s="353" t="s">
        <v>3001</v>
      </c>
      <c r="K554" s="348" t="s">
        <v>2035</v>
      </c>
      <c r="L554" s="353"/>
      <c r="M554" s="352">
        <f t="shared" si="18"/>
        <v>1</v>
      </c>
      <c r="N554" s="352">
        <f t="shared" si="19"/>
        <v>0</v>
      </c>
      <c r="O554" s="1386"/>
      <c r="P554" s="353">
        <v>14</v>
      </c>
      <c r="Q554" s="353"/>
      <c r="R554" s="350"/>
      <c r="S554" s="359"/>
      <c r="T554" s="355"/>
      <c r="U554" s="355"/>
      <c r="V554" s="355"/>
    </row>
    <row r="555" spans="1:22" ht="12.6" customHeight="1" outlineLevel="1">
      <c r="A555" s="376">
        <v>43693</v>
      </c>
      <c r="B555" s="384">
        <v>43689</v>
      </c>
      <c r="C555" s="932">
        <v>43703</v>
      </c>
      <c r="D555" s="364">
        <v>43703</v>
      </c>
      <c r="E555" s="364" t="s">
        <v>3334</v>
      </c>
      <c r="F555" s="353" t="s">
        <v>18860</v>
      </c>
      <c r="G555" s="1388" t="s">
        <v>18861</v>
      </c>
      <c r="H555" s="353" t="s">
        <v>15483</v>
      </c>
      <c r="I555" s="353"/>
      <c r="J555" s="353"/>
      <c r="K555" s="353" t="s">
        <v>2033</v>
      </c>
      <c r="L555" s="353" t="s">
        <v>2888</v>
      </c>
      <c r="M555" s="352">
        <f t="shared" si="18"/>
        <v>4</v>
      </c>
      <c r="N555" s="352">
        <f t="shared" si="19"/>
        <v>3</v>
      </c>
      <c r="O555" s="353"/>
      <c r="P555" s="353">
        <v>15</v>
      </c>
      <c r="Q555" s="353"/>
      <c r="R555" s="353"/>
      <c r="S555" s="375"/>
      <c r="T555" s="353"/>
      <c r="U555" s="353"/>
      <c r="V555" s="353"/>
    </row>
    <row r="556" spans="1:22" ht="12.6" customHeight="1" outlineLevel="1">
      <c r="A556" s="376">
        <v>43693</v>
      </c>
      <c r="B556" s="384">
        <v>43689</v>
      </c>
      <c r="C556" s="932">
        <v>43721</v>
      </c>
      <c r="D556" s="364">
        <v>43721</v>
      </c>
      <c r="E556" s="364" t="s">
        <v>3334</v>
      </c>
      <c r="F556" s="353" t="s">
        <v>2753</v>
      </c>
      <c r="G556" s="1388" t="s">
        <v>18684</v>
      </c>
      <c r="H556" s="353" t="s">
        <v>15054</v>
      </c>
      <c r="I556" s="353"/>
      <c r="J556" s="353"/>
      <c r="K556" s="353" t="s">
        <v>2033</v>
      </c>
      <c r="L556" s="353"/>
      <c r="M556" s="352">
        <f t="shared" si="18"/>
        <v>4</v>
      </c>
      <c r="N556" s="352">
        <f t="shared" si="19"/>
        <v>3</v>
      </c>
      <c r="O556" s="1386"/>
      <c r="P556" s="353">
        <v>16</v>
      </c>
      <c r="Q556" s="353"/>
      <c r="R556" s="353"/>
      <c r="S556" s="375"/>
      <c r="T556" s="353"/>
      <c r="U556" s="353"/>
      <c r="V556" s="353"/>
    </row>
    <row r="557" spans="1:22" ht="12.6" customHeight="1" outlineLevel="1">
      <c r="A557" s="376">
        <v>43693</v>
      </c>
      <c r="B557" s="384">
        <v>43689</v>
      </c>
      <c r="C557" s="932">
        <v>43696</v>
      </c>
      <c r="D557" s="364">
        <v>43696</v>
      </c>
      <c r="E557" s="364" t="s">
        <v>3334</v>
      </c>
      <c r="F557" s="353" t="s">
        <v>2753</v>
      </c>
      <c r="G557" s="1388" t="s">
        <v>18862</v>
      </c>
      <c r="H557" s="353" t="s">
        <v>15048</v>
      </c>
      <c r="I557" s="353"/>
      <c r="J557" s="353"/>
      <c r="K557" s="353" t="s">
        <v>2033</v>
      </c>
      <c r="L557" s="353" t="s">
        <v>15049</v>
      </c>
      <c r="M557" s="352">
        <f t="shared" si="18"/>
        <v>4</v>
      </c>
      <c r="N557" s="352">
        <f t="shared" si="19"/>
        <v>3</v>
      </c>
      <c r="O557" s="353"/>
      <c r="P557" s="353">
        <v>17</v>
      </c>
      <c r="Q557" s="353"/>
      <c r="R557" s="353"/>
      <c r="S557" s="375"/>
      <c r="T557" s="353"/>
      <c r="U557" s="353"/>
      <c r="V557" s="353"/>
    </row>
    <row r="558" spans="1:22" ht="12.6" customHeight="1" outlineLevel="1">
      <c r="A558" s="715">
        <v>43693</v>
      </c>
      <c r="B558" s="384">
        <v>43684</v>
      </c>
      <c r="C558" s="932">
        <v>43715</v>
      </c>
      <c r="D558" s="364">
        <v>43717</v>
      </c>
      <c r="E558" s="364" t="s">
        <v>3335</v>
      </c>
      <c r="F558" s="353" t="s">
        <v>3908</v>
      </c>
      <c r="G558" s="1384"/>
      <c r="H558" s="353" t="s">
        <v>15492</v>
      </c>
      <c r="I558" s="353"/>
      <c r="J558" s="353"/>
      <c r="K558" s="353" t="s">
        <v>2969</v>
      </c>
      <c r="L558" s="353"/>
      <c r="M558" s="352">
        <f t="shared" si="18"/>
        <v>9</v>
      </c>
      <c r="N558" s="352">
        <f t="shared" si="19"/>
        <v>6</v>
      </c>
      <c r="O558" s="353"/>
      <c r="P558" s="353">
        <v>18</v>
      </c>
      <c r="Q558" s="353"/>
      <c r="R558" s="350"/>
      <c r="S558" s="359"/>
      <c r="T558" s="355"/>
      <c r="U558" s="355"/>
      <c r="V558" s="355"/>
    </row>
    <row r="559" spans="1:22" ht="18.75" customHeight="1" outlineLevel="1">
      <c r="A559" s="376">
        <v>43693</v>
      </c>
      <c r="B559" s="384">
        <v>43689</v>
      </c>
      <c r="C559" s="932">
        <v>43693</v>
      </c>
      <c r="D559" s="364">
        <v>43693</v>
      </c>
      <c r="E559" s="364" t="s">
        <v>3334</v>
      </c>
      <c r="F559" s="353" t="s">
        <v>4737</v>
      </c>
      <c r="G559" s="1388" t="s">
        <v>18863</v>
      </c>
      <c r="H559" s="353" t="s">
        <v>15131</v>
      </c>
      <c r="I559" s="353"/>
      <c r="J559" s="353"/>
      <c r="K559" s="353" t="s">
        <v>2033</v>
      </c>
      <c r="L559" s="353" t="s">
        <v>2888</v>
      </c>
      <c r="M559" s="352">
        <f t="shared" si="18"/>
        <v>4</v>
      </c>
      <c r="N559" s="352">
        <f t="shared" si="19"/>
        <v>3</v>
      </c>
      <c r="O559" s="1386"/>
      <c r="P559" s="353">
        <v>19</v>
      </c>
      <c r="Q559" s="353"/>
      <c r="R559" s="353"/>
      <c r="S559" s="375"/>
      <c r="T559" s="353"/>
      <c r="U559" s="353"/>
      <c r="V559" s="353"/>
    </row>
    <row r="560" spans="1:22" ht="12.6" customHeight="1" outlineLevel="1">
      <c r="A560" s="376">
        <v>43693</v>
      </c>
      <c r="B560" s="384">
        <v>43684</v>
      </c>
      <c r="C560" s="932">
        <v>43720</v>
      </c>
      <c r="D560" s="364">
        <v>43720</v>
      </c>
      <c r="E560" s="364" t="s">
        <v>3334</v>
      </c>
      <c r="F560" s="353" t="s">
        <v>3337</v>
      </c>
      <c r="G560" s="1384"/>
      <c r="H560" s="353" t="s">
        <v>14995</v>
      </c>
      <c r="I560" s="353" t="s">
        <v>14832</v>
      </c>
      <c r="J560" s="353"/>
      <c r="K560" s="353" t="s">
        <v>2033</v>
      </c>
      <c r="L560" s="353" t="s">
        <v>2888</v>
      </c>
      <c r="M560" s="352">
        <f t="shared" si="18"/>
        <v>9</v>
      </c>
      <c r="N560" s="352">
        <f t="shared" si="19"/>
        <v>6</v>
      </c>
      <c r="O560" s="353"/>
      <c r="P560" s="353">
        <v>20</v>
      </c>
      <c r="Q560" s="353"/>
      <c r="R560" s="353"/>
      <c r="S560" s="375"/>
      <c r="T560" s="353"/>
      <c r="U560" s="353"/>
      <c r="V560" s="353"/>
    </row>
    <row r="561" spans="1:22" ht="12.6" customHeight="1" outlineLevel="1">
      <c r="A561" s="376">
        <v>43696</v>
      </c>
      <c r="B561" s="384">
        <v>43692</v>
      </c>
      <c r="C561" s="932">
        <v>43698</v>
      </c>
      <c r="D561" s="364">
        <v>43698</v>
      </c>
      <c r="E561" s="364" t="s">
        <v>3335</v>
      </c>
      <c r="F561" s="353" t="s">
        <v>2698</v>
      </c>
      <c r="G561" s="1384"/>
      <c r="H561" s="353" t="s">
        <v>14934</v>
      </c>
      <c r="I561" s="353"/>
      <c r="J561" s="353"/>
      <c r="K561" s="353" t="s">
        <v>2969</v>
      </c>
      <c r="L561" s="353"/>
      <c r="M561" s="352">
        <f t="shared" si="18"/>
        <v>4</v>
      </c>
      <c r="N561" s="352">
        <f t="shared" si="19"/>
        <v>1</v>
      </c>
      <c r="O561" s="353"/>
      <c r="P561" s="353">
        <v>21</v>
      </c>
      <c r="Q561" s="353"/>
      <c r="R561" s="350"/>
      <c r="S561" s="359"/>
      <c r="T561" s="355"/>
      <c r="U561" s="355"/>
      <c r="V561" s="355"/>
    </row>
    <row r="562" spans="1:22" ht="12.6" customHeight="1" outlineLevel="1">
      <c r="A562" s="376">
        <v>43696</v>
      </c>
      <c r="B562" s="384">
        <v>43684</v>
      </c>
      <c r="C562" s="932">
        <v>43699</v>
      </c>
      <c r="D562" s="364">
        <v>43715</v>
      </c>
      <c r="E562" s="364" t="s">
        <v>3334</v>
      </c>
      <c r="F562" s="353" t="s">
        <v>18864</v>
      </c>
      <c r="G562" s="1388" t="s">
        <v>18865</v>
      </c>
      <c r="H562" s="353" t="s">
        <v>15652</v>
      </c>
      <c r="I562" s="353"/>
      <c r="J562" s="353"/>
      <c r="K562" s="353" t="s">
        <v>3001</v>
      </c>
      <c r="L562" s="353"/>
      <c r="M562" s="352">
        <f t="shared" si="18"/>
        <v>12</v>
      </c>
      <c r="N562" s="352">
        <f t="shared" si="19"/>
        <v>7</v>
      </c>
      <c r="O562" s="353"/>
      <c r="P562" s="353">
        <v>22</v>
      </c>
      <c r="Q562" s="353"/>
      <c r="R562" s="350"/>
      <c r="S562" s="359"/>
      <c r="T562" s="355"/>
      <c r="U562" s="355"/>
      <c r="V562" s="355"/>
    </row>
    <row r="563" spans="1:22" ht="12.6" customHeight="1" outlineLevel="1">
      <c r="A563" s="376">
        <v>43696</v>
      </c>
      <c r="B563" s="384">
        <v>43683</v>
      </c>
      <c r="C563" s="932">
        <v>43714</v>
      </c>
      <c r="D563" s="364">
        <v>43714</v>
      </c>
      <c r="E563" s="364" t="s">
        <v>3334</v>
      </c>
      <c r="F563" s="353" t="s">
        <v>18866</v>
      </c>
      <c r="G563" s="1388" t="s">
        <v>18867</v>
      </c>
      <c r="H563" s="353" t="s">
        <v>15481</v>
      </c>
      <c r="I563" s="353"/>
      <c r="J563" s="353"/>
      <c r="K563" s="353" t="s">
        <v>2035</v>
      </c>
      <c r="L563" s="353"/>
      <c r="M563" s="352">
        <f t="shared" si="18"/>
        <v>13</v>
      </c>
      <c r="N563" s="352">
        <f t="shared" si="19"/>
        <v>8</v>
      </c>
      <c r="O563" s="353"/>
      <c r="P563" s="353">
        <v>23</v>
      </c>
      <c r="Q563" s="353"/>
      <c r="R563" s="350"/>
      <c r="S563" s="359"/>
      <c r="T563" s="355"/>
      <c r="U563" s="355"/>
      <c r="V563" s="355"/>
    </row>
    <row r="564" spans="1:22" ht="12.6" customHeight="1" outlineLevel="1">
      <c r="A564" s="715">
        <v>43697</v>
      </c>
      <c r="B564" s="384">
        <v>43690</v>
      </c>
      <c r="C564" s="932">
        <v>43692</v>
      </c>
      <c r="D564" s="364">
        <v>43692</v>
      </c>
      <c r="E564" s="364" t="s">
        <v>3335</v>
      </c>
      <c r="F564" s="353" t="s">
        <v>2548</v>
      </c>
      <c r="G564" s="1384"/>
      <c r="H564" s="353" t="s">
        <v>15556</v>
      </c>
      <c r="I564" s="353" t="s">
        <v>12632</v>
      </c>
      <c r="J564" s="353"/>
      <c r="K564" s="353" t="s">
        <v>2969</v>
      </c>
      <c r="L564" s="353"/>
      <c r="M564" s="352">
        <f t="shared" si="18"/>
        <v>7</v>
      </c>
      <c r="N564" s="352">
        <f t="shared" si="19"/>
        <v>4</v>
      </c>
      <c r="O564" s="1386"/>
      <c r="P564" s="353">
        <v>24</v>
      </c>
      <c r="Q564" s="353"/>
      <c r="R564" s="350"/>
      <c r="S564" s="359"/>
      <c r="T564" s="355"/>
      <c r="U564" s="355"/>
      <c r="V564" s="355"/>
    </row>
    <row r="565" spans="1:22" ht="12.6" customHeight="1" outlineLevel="1">
      <c r="A565" s="376">
        <v>43696</v>
      </c>
      <c r="B565" s="384">
        <v>43678</v>
      </c>
      <c r="C565" s="932">
        <v>43709</v>
      </c>
      <c r="D565" s="364">
        <v>43709</v>
      </c>
      <c r="E565" s="364" t="s">
        <v>3334</v>
      </c>
      <c r="F565" s="353" t="s">
        <v>18852</v>
      </c>
      <c r="G565" s="1388" t="s">
        <v>18853</v>
      </c>
      <c r="H565" s="353" t="s">
        <v>14941</v>
      </c>
      <c r="I565" s="353" t="s">
        <v>14943</v>
      </c>
      <c r="J565" s="353"/>
      <c r="K565" s="353" t="s">
        <v>3001</v>
      </c>
      <c r="L565" s="353"/>
      <c r="M565" s="352">
        <f t="shared" si="18"/>
        <v>18</v>
      </c>
      <c r="N565" s="352">
        <f t="shared" si="19"/>
        <v>11</v>
      </c>
      <c r="O565" s="353"/>
      <c r="P565" s="353">
        <v>25</v>
      </c>
      <c r="Q565" s="353"/>
      <c r="R565" s="350"/>
      <c r="S565" s="359"/>
      <c r="T565" s="355"/>
      <c r="U565" s="355"/>
      <c r="V565" s="355"/>
    </row>
    <row r="566" spans="1:22" ht="12.6" customHeight="1" outlineLevel="1">
      <c r="A566" s="376">
        <v>43696</v>
      </c>
      <c r="B566" s="384">
        <v>43685</v>
      </c>
      <c r="C566" s="932">
        <v>43696</v>
      </c>
      <c r="D566" s="364">
        <v>43716</v>
      </c>
      <c r="E566" s="364" t="s">
        <v>3334</v>
      </c>
      <c r="F566" s="353" t="s">
        <v>2628</v>
      </c>
      <c r="G566" s="1388" t="s">
        <v>18868</v>
      </c>
      <c r="H566" s="353" t="s">
        <v>15595</v>
      </c>
      <c r="I566" s="353"/>
      <c r="J566" s="353"/>
      <c r="K566" s="353" t="s">
        <v>3001</v>
      </c>
      <c r="L566" s="353"/>
      <c r="M566" s="352">
        <f t="shared" si="18"/>
        <v>11</v>
      </c>
      <c r="N566" s="352">
        <f t="shared" si="19"/>
        <v>6</v>
      </c>
      <c r="O566" s="353"/>
      <c r="P566" s="353">
        <v>26</v>
      </c>
      <c r="Q566" s="353"/>
      <c r="R566" s="350"/>
      <c r="S566" s="359"/>
      <c r="T566" s="355"/>
      <c r="U566" s="355"/>
      <c r="V566" s="355"/>
    </row>
    <row r="567" spans="1:22" ht="12.6" customHeight="1" outlineLevel="1">
      <c r="A567" s="376">
        <v>43697</v>
      </c>
      <c r="B567" s="384">
        <v>43696</v>
      </c>
      <c r="C567" s="932">
        <v>43697</v>
      </c>
      <c r="D567" s="364">
        <v>43697</v>
      </c>
      <c r="E567" s="364" t="s">
        <v>3334</v>
      </c>
      <c r="F567" s="353" t="s">
        <v>3613</v>
      </c>
      <c r="G567" s="1384"/>
      <c r="H567" s="353" t="s">
        <v>14967</v>
      </c>
      <c r="I567" s="353"/>
      <c r="J567" s="353"/>
      <c r="K567" s="353" t="s">
        <v>2033</v>
      </c>
      <c r="L567" s="353"/>
      <c r="M567" s="352">
        <f t="shared" si="18"/>
        <v>1</v>
      </c>
      <c r="N567" s="352">
        <f t="shared" si="19"/>
        <v>0</v>
      </c>
      <c r="O567" s="1386"/>
      <c r="P567" s="353">
        <v>27</v>
      </c>
      <c r="Q567" s="353"/>
      <c r="R567" s="353"/>
      <c r="S567" s="375"/>
      <c r="T567" s="353"/>
      <c r="U567" s="353"/>
      <c r="V567" s="353"/>
    </row>
    <row r="568" spans="1:22" ht="12.6" customHeight="1" outlineLevel="1">
      <c r="A568" s="950">
        <v>43697</v>
      </c>
      <c r="B568" s="384">
        <v>43693</v>
      </c>
      <c r="C568" s="932">
        <v>43698</v>
      </c>
      <c r="D568" s="932">
        <v>43724</v>
      </c>
      <c r="E568" s="349" t="s">
        <v>3334</v>
      </c>
      <c r="F568" s="691" t="s">
        <v>18869</v>
      </c>
      <c r="G568" s="1390" t="s">
        <v>15833</v>
      </c>
      <c r="H568" s="424" t="s">
        <v>15834</v>
      </c>
      <c r="I568" s="424"/>
      <c r="J568" s="424"/>
      <c r="K568" s="424" t="s">
        <v>3001</v>
      </c>
      <c r="L568" s="424"/>
      <c r="M568" s="662">
        <f t="shared" si="18"/>
        <v>4</v>
      </c>
      <c r="N568" s="662">
        <f t="shared" si="19"/>
        <v>1</v>
      </c>
      <c r="O568" s="424"/>
      <c r="P568" s="424">
        <v>28</v>
      </c>
      <c r="Q568" s="424"/>
      <c r="R568" s="365"/>
      <c r="S568" s="491"/>
      <c r="T568" s="349"/>
      <c r="U568" s="349"/>
      <c r="V568" s="349"/>
    </row>
    <row r="569" spans="1:22" ht="12.6" customHeight="1" outlineLevel="1">
      <c r="A569" s="376">
        <v>43697</v>
      </c>
      <c r="B569" s="384">
        <v>43692</v>
      </c>
      <c r="C569" s="932">
        <v>43697</v>
      </c>
      <c r="D569" s="364">
        <v>43697</v>
      </c>
      <c r="E569" s="355" t="s">
        <v>3335</v>
      </c>
      <c r="F569" s="353" t="s">
        <v>4260</v>
      </c>
      <c r="G569" s="1384"/>
      <c r="H569" s="353" t="s">
        <v>15471</v>
      </c>
      <c r="I569" s="353"/>
      <c r="J569" s="353"/>
      <c r="K569" s="353" t="s">
        <v>2039</v>
      </c>
      <c r="L569" s="353"/>
      <c r="M569" s="662">
        <f t="shared" si="18"/>
        <v>5</v>
      </c>
      <c r="N569" s="662">
        <f t="shared" si="19"/>
        <v>2</v>
      </c>
      <c r="O569" s="353"/>
      <c r="P569" s="353">
        <v>29</v>
      </c>
      <c r="Q569" s="353"/>
      <c r="R569" s="353"/>
      <c r="S569" s="375"/>
      <c r="T569" s="353"/>
      <c r="U569" s="353"/>
      <c r="V569" s="353"/>
    </row>
    <row r="570" spans="1:22" ht="19.5" customHeight="1" outlineLevel="1">
      <c r="A570" s="376">
        <v>43697</v>
      </c>
      <c r="B570" s="384">
        <v>43684</v>
      </c>
      <c r="C570" s="932">
        <v>43705</v>
      </c>
      <c r="D570" s="364">
        <v>43715</v>
      </c>
      <c r="E570" s="355" t="s">
        <v>3334</v>
      </c>
      <c r="F570" s="353" t="s">
        <v>18870</v>
      </c>
      <c r="G570" s="1388" t="s">
        <v>13437</v>
      </c>
      <c r="H570" s="353" t="s">
        <v>15114</v>
      </c>
      <c r="I570" s="353"/>
      <c r="J570" s="353"/>
      <c r="K570" s="353" t="s">
        <v>3001</v>
      </c>
      <c r="L570" s="353"/>
      <c r="M570" s="352">
        <f t="shared" si="18"/>
        <v>13</v>
      </c>
      <c r="N570" s="352">
        <f t="shared" si="19"/>
        <v>8</v>
      </c>
      <c r="O570" s="353"/>
      <c r="P570" s="353">
        <v>30</v>
      </c>
      <c r="Q570" s="353"/>
      <c r="R570" s="350"/>
      <c r="S570" s="359"/>
      <c r="T570" s="355"/>
      <c r="U570" s="355"/>
      <c r="V570" s="355"/>
    </row>
    <row r="571" spans="1:22" ht="12.6" customHeight="1" outlineLevel="1">
      <c r="A571" s="376">
        <v>43698</v>
      </c>
      <c r="B571" s="384">
        <v>43691</v>
      </c>
      <c r="C571" s="932">
        <v>43722</v>
      </c>
      <c r="D571" s="364">
        <v>43698</v>
      </c>
      <c r="E571" s="355" t="s">
        <v>3334</v>
      </c>
      <c r="F571" s="353" t="s">
        <v>18692</v>
      </c>
      <c r="G571" s="1388" t="s">
        <v>4121</v>
      </c>
      <c r="H571" s="353" t="s">
        <v>15222</v>
      </c>
      <c r="I571" s="353" t="s">
        <v>13579</v>
      </c>
      <c r="J571" s="353"/>
      <c r="K571" s="353" t="s">
        <v>3001</v>
      </c>
      <c r="L571" s="353"/>
      <c r="M571" s="352">
        <f t="shared" si="18"/>
        <v>7</v>
      </c>
      <c r="N571" s="352">
        <f t="shared" si="19"/>
        <v>4</v>
      </c>
      <c r="O571" s="353"/>
      <c r="P571" s="353">
        <v>31</v>
      </c>
      <c r="Q571" s="353"/>
      <c r="R571" s="350"/>
      <c r="S571" s="359"/>
      <c r="T571" s="355"/>
      <c r="U571" s="355"/>
      <c r="V571" s="355"/>
    </row>
    <row r="572" spans="1:22" ht="12.6" customHeight="1" outlineLevel="1">
      <c r="A572" s="376">
        <v>43699</v>
      </c>
      <c r="B572" s="384">
        <v>43685</v>
      </c>
      <c r="C572" s="932">
        <v>43716</v>
      </c>
      <c r="D572" s="364">
        <v>43716</v>
      </c>
      <c r="E572" s="355" t="s">
        <v>3334</v>
      </c>
      <c r="F572" s="353" t="s">
        <v>6379</v>
      </c>
      <c r="G572" s="1388" t="s">
        <v>18871</v>
      </c>
      <c r="H572" s="353" t="s">
        <v>15149</v>
      </c>
      <c r="I572" s="353"/>
      <c r="J572" s="353"/>
      <c r="K572" s="353" t="s">
        <v>2035</v>
      </c>
      <c r="L572" s="353" t="s">
        <v>12427</v>
      </c>
      <c r="M572" s="352">
        <f t="shared" si="18"/>
        <v>14</v>
      </c>
      <c r="N572" s="352">
        <f t="shared" si="19"/>
        <v>9</v>
      </c>
      <c r="O572" s="353"/>
      <c r="P572" s="353">
        <v>32</v>
      </c>
      <c r="Q572" s="353"/>
      <c r="R572" s="350"/>
      <c r="S572" s="359"/>
      <c r="T572" s="355"/>
      <c r="U572" s="355"/>
      <c r="V572" s="355"/>
    </row>
    <row r="573" spans="1:22" ht="12.6" customHeight="1" outlineLevel="1">
      <c r="A573" s="376">
        <v>43699</v>
      </c>
      <c r="B573" s="384">
        <v>43690</v>
      </c>
      <c r="C573" s="932">
        <v>43703</v>
      </c>
      <c r="D573" s="364">
        <v>43703</v>
      </c>
      <c r="E573" s="355" t="s">
        <v>3334</v>
      </c>
      <c r="F573" s="691" t="s">
        <v>18872</v>
      </c>
      <c r="G573" s="1384" t="s">
        <v>15831</v>
      </c>
      <c r="H573" s="353" t="s">
        <v>15832</v>
      </c>
      <c r="I573" s="353" t="s">
        <v>12620</v>
      </c>
      <c r="J573" s="353"/>
      <c r="K573" s="353" t="s">
        <v>2035</v>
      </c>
      <c r="L573" s="353" t="s">
        <v>12427</v>
      </c>
      <c r="M573" s="662">
        <f t="shared" si="18"/>
        <v>9</v>
      </c>
      <c r="N573" s="662">
        <f t="shared" si="19"/>
        <v>6</v>
      </c>
      <c r="O573" s="424"/>
      <c r="P573" s="424">
        <v>33</v>
      </c>
      <c r="Q573" s="353"/>
      <c r="R573" s="350"/>
      <c r="S573" s="359"/>
      <c r="T573" s="355"/>
      <c r="U573" s="355"/>
      <c r="V573" s="355"/>
    </row>
    <row r="574" spans="1:22" ht="12.6" customHeight="1" outlineLevel="1">
      <c r="A574" s="376">
        <v>43699</v>
      </c>
      <c r="B574" s="384">
        <v>43696</v>
      </c>
      <c r="C574" s="932">
        <v>43699</v>
      </c>
      <c r="D574" s="364">
        <v>43727</v>
      </c>
      <c r="E574" s="355" t="s">
        <v>3334</v>
      </c>
      <c r="F574" s="353" t="s">
        <v>13006</v>
      </c>
      <c r="G574" s="1388" t="s">
        <v>18873</v>
      </c>
      <c r="H574" s="353" t="s">
        <v>15389</v>
      </c>
      <c r="I574" s="353"/>
      <c r="J574" s="353"/>
      <c r="K574" s="353" t="s">
        <v>3001</v>
      </c>
      <c r="L574" s="353"/>
      <c r="M574" s="662">
        <f t="shared" si="18"/>
        <v>3</v>
      </c>
      <c r="N574" s="662">
        <f t="shared" si="19"/>
        <v>2</v>
      </c>
      <c r="O574" s="353"/>
      <c r="P574" s="353">
        <v>34</v>
      </c>
      <c r="Q574" s="353"/>
      <c r="R574" s="350"/>
      <c r="S574" s="359"/>
      <c r="T574" s="355"/>
      <c r="U574" s="355"/>
      <c r="V574" s="355"/>
    </row>
    <row r="575" spans="1:22" ht="12.6" customHeight="1" outlineLevel="1">
      <c r="A575" s="376">
        <v>43700</v>
      </c>
      <c r="B575" s="384">
        <v>43689</v>
      </c>
      <c r="C575" s="932">
        <v>43703</v>
      </c>
      <c r="D575" s="364">
        <v>43703</v>
      </c>
      <c r="E575" s="355" t="s">
        <v>3334</v>
      </c>
      <c r="F575" s="353" t="s">
        <v>18692</v>
      </c>
      <c r="G575" s="1388" t="s">
        <v>4121</v>
      </c>
      <c r="H575" s="353" t="s">
        <v>15223</v>
      </c>
      <c r="I575" s="353"/>
      <c r="J575" s="353"/>
      <c r="K575" s="353" t="s">
        <v>2033</v>
      </c>
      <c r="L575" s="353" t="s">
        <v>2039</v>
      </c>
      <c r="M575" s="352">
        <f t="shared" si="18"/>
        <v>11</v>
      </c>
      <c r="N575" s="352">
        <f t="shared" si="19"/>
        <v>8</v>
      </c>
      <c r="O575" s="353"/>
      <c r="P575" s="353">
        <v>35</v>
      </c>
      <c r="Q575" s="353"/>
      <c r="R575" s="353"/>
      <c r="S575" s="375"/>
      <c r="T575" s="353"/>
      <c r="U575" s="353"/>
      <c r="V575" s="353"/>
    </row>
    <row r="576" spans="1:22" ht="12.6" customHeight="1" outlineLevel="1">
      <c r="A576" s="376">
        <v>43703</v>
      </c>
      <c r="B576" s="384">
        <v>43700</v>
      </c>
      <c r="C576" s="932">
        <v>43703</v>
      </c>
      <c r="D576" s="364">
        <v>43703</v>
      </c>
      <c r="E576" s="355" t="s">
        <v>3335</v>
      </c>
      <c r="F576" s="353" t="s">
        <v>14165</v>
      </c>
      <c r="G576" s="1384"/>
      <c r="H576" s="353" t="s">
        <v>15472</v>
      </c>
      <c r="I576" s="353"/>
      <c r="J576" s="353"/>
      <c r="K576" s="353" t="s">
        <v>2039</v>
      </c>
      <c r="L576" s="353" t="s">
        <v>2036</v>
      </c>
      <c r="M576" s="352">
        <f t="shared" si="18"/>
        <v>3</v>
      </c>
      <c r="N576" s="352">
        <f t="shared" si="19"/>
        <v>0</v>
      </c>
      <c r="O576" s="353"/>
      <c r="P576" s="353">
        <v>36</v>
      </c>
      <c r="Q576" s="353"/>
      <c r="R576" s="353"/>
      <c r="S576" s="375"/>
      <c r="T576" s="353"/>
      <c r="U576" s="353"/>
      <c r="V576" s="353"/>
    </row>
    <row r="577" spans="1:22" ht="12.6" customHeight="1" outlineLevel="1">
      <c r="A577" s="360">
        <v>43704</v>
      </c>
      <c r="B577" s="1451">
        <v>43691</v>
      </c>
      <c r="C577" s="1057">
        <v>43705</v>
      </c>
      <c r="D577" s="360">
        <v>43722</v>
      </c>
      <c r="E577" s="355" t="s">
        <v>3334</v>
      </c>
      <c r="F577" s="353" t="s">
        <v>18874</v>
      </c>
      <c r="G577" s="1388" t="s">
        <v>5010</v>
      </c>
      <c r="H577" s="353" t="s">
        <v>15106</v>
      </c>
      <c r="I577" s="353" t="s">
        <v>15107</v>
      </c>
      <c r="J577" s="353"/>
      <c r="K577" s="348" t="s">
        <v>2042</v>
      </c>
      <c r="L577" s="353"/>
      <c r="M577" s="352">
        <f t="shared" si="18"/>
        <v>13</v>
      </c>
      <c r="N577" s="352">
        <f t="shared" si="19"/>
        <v>8</v>
      </c>
      <c r="O577" s="353"/>
      <c r="P577" s="353">
        <v>37</v>
      </c>
      <c r="Q577" s="353"/>
      <c r="R577" s="350"/>
      <c r="S577" s="359"/>
      <c r="T577" s="355"/>
      <c r="U577" s="355"/>
      <c r="V577" s="355"/>
    </row>
    <row r="578" spans="1:22" ht="12.6" customHeight="1" outlineLevel="1">
      <c r="A578" s="360">
        <v>43704</v>
      </c>
      <c r="B578" s="1451">
        <v>43697</v>
      </c>
      <c r="C578" s="1057">
        <v>43703</v>
      </c>
      <c r="D578" s="360">
        <v>43728</v>
      </c>
      <c r="E578" s="355" t="s">
        <v>3334</v>
      </c>
      <c r="F578" s="353" t="s">
        <v>18875</v>
      </c>
      <c r="G578" s="1388" t="s">
        <v>18876</v>
      </c>
      <c r="H578" s="353" t="s">
        <v>15239</v>
      </c>
      <c r="I578" s="353" t="s">
        <v>3577</v>
      </c>
      <c r="J578" s="353"/>
      <c r="K578" s="348" t="s">
        <v>2042</v>
      </c>
      <c r="L578" s="353"/>
      <c r="M578" s="662">
        <f t="shared" si="18"/>
        <v>7</v>
      </c>
      <c r="N578" s="662">
        <f t="shared" si="19"/>
        <v>4</v>
      </c>
      <c r="O578" s="424"/>
      <c r="P578" s="424">
        <v>38</v>
      </c>
      <c r="Q578" s="353"/>
      <c r="R578" s="350"/>
      <c r="S578" s="359"/>
      <c r="T578" s="355"/>
      <c r="U578" s="355"/>
      <c r="V578" s="355"/>
    </row>
    <row r="579" spans="1:22" ht="12.6" customHeight="1" outlineLevel="1">
      <c r="A579" s="360">
        <v>43704</v>
      </c>
      <c r="B579" s="1451">
        <v>43697</v>
      </c>
      <c r="C579" s="1057">
        <v>43704</v>
      </c>
      <c r="D579" s="360">
        <v>43728</v>
      </c>
      <c r="E579" s="355" t="s">
        <v>3334</v>
      </c>
      <c r="F579" s="353" t="s">
        <v>5886</v>
      </c>
      <c r="G579" s="1388" t="s">
        <v>18798</v>
      </c>
      <c r="H579" s="353" t="s">
        <v>14853</v>
      </c>
      <c r="I579" s="353"/>
      <c r="J579" s="353"/>
      <c r="K579" s="348" t="s">
        <v>2042</v>
      </c>
      <c r="L579" s="353"/>
      <c r="M579" s="662">
        <f t="shared" si="18"/>
        <v>7</v>
      </c>
      <c r="N579" s="662">
        <f t="shared" si="19"/>
        <v>4</v>
      </c>
      <c r="O579" s="353"/>
      <c r="P579" s="353">
        <v>39</v>
      </c>
      <c r="Q579" s="353"/>
      <c r="R579" s="350"/>
      <c r="S579" s="359"/>
      <c r="T579" s="355"/>
      <c r="U579" s="355"/>
      <c r="V579" s="355"/>
    </row>
    <row r="580" spans="1:22" ht="12.6" customHeight="1" outlineLevel="1">
      <c r="A580" s="376">
        <v>43704</v>
      </c>
      <c r="B580" s="384">
        <v>43696</v>
      </c>
      <c r="C580" s="932">
        <v>43706</v>
      </c>
      <c r="D580" s="364">
        <v>43727</v>
      </c>
      <c r="E580" s="355" t="s">
        <v>3334</v>
      </c>
      <c r="F580" s="353" t="s">
        <v>18877</v>
      </c>
      <c r="G580" s="1388" t="s">
        <v>18878</v>
      </c>
      <c r="H580" s="353" t="s">
        <v>15295</v>
      </c>
      <c r="I580" s="353" t="s">
        <v>4449</v>
      </c>
      <c r="J580" s="353"/>
      <c r="K580" s="353" t="s">
        <v>2034</v>
      </c>
      <c r="L580" s="353"/>
      <c r="M580" s="352">
        <f t="shared" si="18"/>
        <v>8</v>
      </c>
      <c r="N580" s="352">
        <f t="shared" si="19"/>
        <v>5</v>
      </c>
      <c r="O580" s="353"/>
      <c r="P580" s="353">
        <v>40</v>
      </c>
      <c r="Q580" s="353"/>
      <c r="R580" s="350"/>
      <c r="S580" s="359"/>
      <c r="T580" s="355"/>
      <c r="U580" s="355"/>
      <c r="V580" s="355"/>
    </row>
    <row r="581" spans="1:22" ht="12.6" customHeight="1" outlineLevel="1">
      <c r="A581" s="376">
        <v>43707</v>
      </c>
      <c r="B581" s="384">
        <v>43698</v>
      </c>
      <c r="C581" s="932">
        <v>43703</v>
      </c>
      <c r="D581" s="364">
        <v>43703</v>
      </c>
      <c r="E581" s="355" t="s">
        <v>3335</v>
      </c>
      <c r="F581" s="353" t="s">
        <v>15180</v>
      </c>
      <c r="G581" s="1384"/>
      <c r="H581" s="353" t="s">
        <v>15181</v>
      </c>
      <c r="I581" s="353" t="s">
        <v>15030</v>
      </c>
      <c r="J581" s="353"/>
      <c r="K581" s="353" t="s">
        <v>2035</v>
      </c>
      <c r="L581" s="353" t="s">
        <v>15182</v>
      </c>
      <c r="M581" s="352">
        <f t="shared" si="18"/>
        <v>9</v>
      </c>
      <c r="N581" s="352">
        <f t="shared" si="19"/>
        <v>6</v>
      </c>
      <c r="O581" s="353"/>
      <c r="P581" s="353">
        <v>41</v>
      </c>
      <c r="Q581" s="353"/>
      <c r="R581" s="350"/>
      <c r="S581" s="359"/>
      <c r="T581" s="355"/>
      <c r="U581" s="355"/>
      <c r="V581" s="355"/>
    </row>
    <row r="582" spans="1:22" ht="12.6" customHeight="1" outlineLevel="1">
      <c r="A582" s="376">
        <v>43710</v>
      </c>
      <c r="B582" s="384">
        <v>43686</v>
      </c>
      <c r="C582" s="932">
        <v>43700</v>
      </c>
      <c r="D582" s="364">
        <v>43720</v>
      </c>
      <c r="E582" s="355" t="s">
        <v>3334</v>
      </c>
      <c r="F582" s="353" t="s">
        <v>3470</v>
      </c>
      <c r="G582" s="1384"/>
      <c r="H582" s="353" t="s">
        <v>14866</v>
      </c>
      <c r="I582" s="353" t="s">
        <v>14867</v>
      </c>
      <c r="J582" s="353"/>
      <c r="K582" s="353" t="s">
        <v>2969</v>
      </c>
      <c r="L582" s="353" t="s">
        <v>14868</v>
      </c>
      <c r="M582" s="352">
        <f t="shared" si="18"/>
        <v>24</v>
      </c>
      <c r="N582" s="352">
        <f t="shared" si="19"/>
        <v>15</v>
      </c>
      <c r="O582" s="353"/>
      <c r="P582" s="353">
        <v>42</v>
      </c>
      <c r="Q582" s="353"/>
      <c r="R582" s="350"/>
      <c r="S582" s="359"/>
      <c r="T582" s="355"/>
      <c r="U582" s="355"/>
      <c r="V582" s="355"/>
    </row>
    <row r="583" spans="1:22" ht="12.6" customHeight="1" outlineLevel="1">
      <c r="A583" s="376">
        <v>43710</v>
      </c>
      <c r="B583" s="384">
        <v>43704</v>
      </c>
      <c r="C583" s="932">
        <v>43711</v>
      </c>
      <c r="D583" s="364">
        <v>43711</v>
      </c>
      <c r="E583" s="355" t="s">
        <v>3335</v>
      </c>
      <c r="F583" s="353" t="s">
        <v>15701</v>
      </c>
      <c r="G583" s="1384"/>
      <c r="H583" s="353" t="s">
        <v>15702</v>
      </c>
      <c r="I583" s="353"/>
      <c r="J583" s="353" t="s">
        <v>12427</v>
      </c>
      <c r="K583" s="353" t="s">
        <v>2039</v>
      </c>
      <c r="L583" s="353"/>
      <c r="M583" s="352">
        <f t="shared" si="18"/>
        <v>6</v>
      </c>
      <c r="N583" s="352">
        <f t="shared" si="19"/>
        <v>3</v>
      </c>
      <c r="O583" s="353"/>
      <c r="P583" s="353">
        <v>43</v>
      </c>
      <c r="Q583" s="353"/>
      <c r="R583" s="353"/>
      <c r="S583" s="375"/>
      <c r="T583" s="353"/>
      <c r="U583" s="353"/>
      <c r="V583" s="353"/>
    </row>
    <row r="584" spans="1:22" ht="12.6" customHeight="1" outlineLevel="1">
      <c r="A584" s="376">
        <v>43710</v>
      </c>
      <c r="B584" s="384">
        <v>43705</v>
      </c>
      <c r="C584" s="932">
        <v>43711</v>
      </c>
      <c r="D584" s="364">
        <v>43711</v>
      </c>
      <c r="E584" s="355" t="s">
        <v>3335</v>
      </c>
      <c r="F584" s="353" t="s">
        <v>13130</v>
      </c>
      <c r="G584" s="1384"/>
      <c r="H584" s="353" t="s">
        <v>15624</v>
      </c>
      <c r="I584" s="353"/>
      <c r="J584" s="353" t="s">
        <v>12427</v>
      </c>
      <c r="K584" s="353" t="s">
        <v>2039</v>
      </c>
      <c r="L584" s="353"/>
      <c r="M584" s="352">
        <f t="shared" si="18"/>
        <v>5</v>
      </c>
      <c r="N584" s="352">
        <f t="shared" si="19"/>
        <v>2</v>
      </c>
      <c r="O584" s="353"/>
      <c r="P584" s="353">
        <v>44</v>
      </c>
      <c r="Q584" s="353"/>
      <c r="R584" s="350"/>
      <c r="S584" s="359"/>
      <c r="T584" s="355"/>
      <c r="U584" s="355"/>
      <c r="V584" s="355"/>
    </row>
    <row r="585" spans="1:22" ht="12.6" customHeight="1" outlineLevel="1">
      <c r="A585" s="376">
        <v>43710</v>
      </c>
      <c r="B585" s="384">
        <v>43704</v>
      </c>
      <c r="C585" s="932">
        <v>43712</v>
      </c>
      <c r="D585" s="364">
        <v>43712</v>
      </c>
      <c r="E585" s="355" t="s">
        <v>3334</v>
      </c>
      <c r="F585" s="348" t="s">
        <v>4793</v>
      </c>
      <c r="G585" s="1418"/>
      <c r="H585" s="353" t="s">
        <v>15489</v>
      </c>
      <c r="I585" s="353"/>
      <c r="J585" s="353"/>
      <c r="K585" s="353" t="s">
        <v>3001</v>
      </c>
      <c r="L585" s="353"/>
      <c r="M585" s="352">
        <f t="shared" si="18"/>
        <v>6</v>
      </c>
      <c r="N585" s="352">
        <f t="shared" si="19"/>
        <v>3</v>
      </c>
      <c r="O585" s="353"/>
      <c r="P585" s="353">
        <v>45</v>
      </c>
      <c r="Q585" s="353"/>
      <c r="R585" s="353"/>
      <c r="S585" s="375"/>
      <c r="T585" s="353"/>
      <c r="U585" s="353"/>
      <c r="V585" s="353"/>
    </row>
    <row r="586" spans="1:22" ht="12.6" customHeight="1" outlineLevel="1">
      <c r="A586" s="376">
        <v>43711</v>
      </c>
      <c r="B586" s="384">
        <v>43691</v>
      </c>
      <c r="C586" s="932">
        <v>43722</v>
      </c>
      <c r="D586" s="364">
        <v>43722</v>
      </c>
      <c r="E586" s="355" t="s">
        <v>3334</v>
      </c>
      <c r="F586" s="353" t="s">
        <v>2753</v>
      </c>
      <c r="G586" s="1388" t="s">
        <v>18879</v>
      </c>
      <c r="H586" s="353" t="s">
        <v>15058</v>
      </c>
      <c r="I586" s="353" t="s">
        <v>12502</v>
      </c>
      <c r="J586" s="353"/>
      <c r="K586" s="353" t="s">
        <v>2033</v>
      </c>
      <c r="L586" s="353" t="s">
        <v>2036</v>
      </c>
      <c r="M586" s="352">
        <f t="shared" si="18"/>
        <v>20</v>
      </c>
      <c r="N586" s="352">
        <f t="shared" si="19"/>
        <v>13</v>
      </c>
      <c r="O586" s="353"/>
      <c r="P586" s="353">
        <v>46</v>
      </c>
      <c r="Q586" s="353"/>
      <c r="R586" s="353"/>
      <c r="S586" s="375"/>
      <c r="T586" s="353"/>
      <c r="U586" s="353"/>
      <c r="V586" s="353"/>
    </row>
    <row r="587" spans="1:22" ht="12.6" customHeight="1" outlineLevel="1">
      <c r="A587" s="376">
        <v>43711</v>
      </c>
      <c r="B587" s="384">
        <v>43690</v>
      </c>
      <c r="C587" s="932">
        <v>43704</v>
      </c>
      <c r="D587" s="364">
        <v>43721</v>
      </c>
      <c r="E587" s="355" t="s">
        <v>3334</v>
      </c>
      <c r="F587" s="353" t="s">
        <v>15914</v>
      </c>
      <c r="G587" s="1388" t="s">
        <v>18880</v>
      </c>
      <c r="H587" s="353" t="s">
        <v>15612</v>
      </c>
      <c r="I587" s="353" t="s">
        <v>15613</v>
      </c>
      <c r="J587" s="353"/>
      <c r="K587" s="353" t="s">
        <v>2042</v>
      </c>
      <c r="L587" s="353" t="s">
        <v>2036</v>
      </c>
      <c r="M587" s="352">
        <f t="shared" si="18"/>
        <v>21</v>
      </c>
      <c r="N587" s="352">
        <f t="shared" si="19"/>
        <v>14</v>
      </c>
      <c r="O587" s="352"/>
      <c r="P587" s="353">
        <v>47</v>
      </c>
      <c r="Q587" s="352"/>
      <c r="R587" s="352"/>
      <c r="S587" s="366"/>
      <c r="T587" s="352"/>
      <c r="U587" s="352"/>
      <c r="V587" s="352"/>
    </row>
    <row r="588" spans="1:22" ht="12.6" customHeight="1" outlineLevel="1">
      <c r="A588" s="376">
        <v>43711</v>
      </c>
      <c r="B588" s="384">
        <v>43690</v>
      </c>
      <c r="C588" s="932">
        <v>43721</v>
      </c>
      <c r="D588" s="364">
        <v>43721</v>
      </c>
      <c r="E588" s="355" t="s">
        <v>3335</v>
      </c>
      <c r="F588" s="353" t="s">
        <v>3830</v>
      </c>
      <c r="G588" s="1384"/>
      <c r="H588" s="353" t="s">
        <v>15637</v>
      </c>
      <c r="I588" s="353" t="s">
        <v>15638</v>
      </c>
      <c r="J588" s="353"/>
      <c r="K588" s="353" t="s">
        <v>3001</v>
      </c>
      <c r="L588" s="353" t="s">
        <v>2888</v>
      </c>
      <c r="M588" s="352">
        <f t="shared" si="18"/>
        <v>21</v>
      </c>
      <c r="N588" s="352">
        <f t="shared" si="19"/>
        <v>14</v>
      </c>
      <c r="O588" s="353"/>
      <c r="P588" s="353">
        <v>48</v>
      </c>
      <c r="Q588" s="353"/>
      <c r="R588" s="350"/>
      <c r="S588" s="359"/>
      <c r="T588" s="355"/>
      <c r="U588" s="355"/>
      <c r="V588" s="355"/>
    </row>
    <row r="589" spans="1:22" ht="12.6" customHeight="1" outlineLevel="1">
      <c r="A589" s="376">
        <v>43711</v>
      </c>
      <c r="B589" s="384">
        <v>43699</v>
      </c>
      <c r="C589" s="932">
        <v>43730</v>
      </c>
      <c r="D589" s="364">
        <v>43730</v>
      </c>
      <c r="E589" s="355" t="s">
        <v>3335</v>
      </c>
      <c r="F589" s="353" t="s">
        <v>13006</v>
      </c>
      <c r="G589" s="1384"/>
      <c r="H589" s="353" t="s">
        <v>15387</v>
      </c>
      <c r="I589" s="353" t="s">
        <v>15220</v>
      </c>
      <c r="J589" s="353"/>
      <c r="K589" s="353" t="s">
        <v>3001</v>
      </c>
      <c r="L589" s="353" t="s">
        <v>2888</v>
      </c>
      <c r="M589" s="352">
        <f t="shared" si="18"/>
        <v>12</v>
      </c>
      <c r="N589" s="352">
        <f t="shared" si="19"/>
        <v>7</v>
      </c>
      <c r="O589" s="353"/>
      <c r="P589" s="353">
        <v>49</v>
      </c>
      <c r="Q589" s="353"/>
      <c r="R589" s="350"/>
      <c r="S589" s="359"/>
      <c r="T589" s="355"/>
      <c r="U589" s="355"/>
      <c r="V589" s="355"/>
    </row>
    <row r="590" spans="1:22" ht="12.6" customHeight="1" outlineLevel="1">
      <c r="A590" s="376">
        <v>43711</v>
      </c>
      <c r="B590" s="384">
        <v>43696</v>
      </c>
      <c r="C590" s="932">
        <v>43727</v>
      </c>
      <c r="D590" s="364">
        <v>43727</v>
      </c>
      <c r="E590" s="355" t="s">
        <v>3334</v>
      </c>
      <c r="F590" s="353" t="s">
        <v>3337</v>
      </c>
      <c r="G590" s="1384"/>
      <c r="H590" s="353" t="s">
        <v>14985</v>
      </c>
      <c r="I590" s="353"/>
      <c r="J590" s="353"/>
      <c r="K590" s="353" t="s">
        <v>2969</v>
      </c>
      <c r="L590" s="353"/>
      <c r="M590" s="352">
        <f t="shared" si="18"/>
        <v>15</v>
      </c>
      <c r="N590" s="352">
        <f t="shared" si="19"/>
        <v>10</v>
      </c>
      <c r="O590" s="352"/>
      <c r="P590" s="353">
        <v>50</v>
      </c>
      <c r="Q590" s="353"/>
      <c r="R590" s="350"/>
      <c r="S590" s="359"/>
      <c r="T590" s="355"/>
      <c r="U590" s="355"/>
      <c r="V590" s="355"/>
    </row>
    <row r="591" spans="1:22" ht="12.6" customHeight="1" outlineLevel="1">
      <c r="A591" s="376">
        <v>43712</v>
      </c>
      <c r="B591" s="384">
        <v>43700</v>
      </c>
      <c r="C591" s="932">
        <v>43731</v>
      </c>
      <c r="D591" s="932">
        <v>43731</v>
      </c>
      <c r="E591" s="349" t="s">
        <v>3334</v>
      </c>
      <c r="F591" s="424" t="s">
        <v>3606</v>
      </c>
      <c r="G591" s="1390"/>
      <c r="H591" s="424" t="s">
        <v>15816</v>
      </c>
      <c r="I591" s="424" t="s">
        <v>3577</v>
      </c>
      <c r="J591" s="424"/>
      <c r="K591" s="424" t="s">
        <v>2034</v>
      </c>
      <c r="L591" s="353"/>
      <c r="M591" s="352">
        <f t="shared" si="18"/>
        <v>12</v>
      </c>
      <c r="N591" s="352">
        <f t="shared" si="19"/>
        <v>7</v>
      </c>
      <c r="O591" s="352"/>
      <c r="P591" s="353">
        <v>51</v>
      </c>
      <c r="Q591" s="353"/>
      <c r="R591" s="350"/>
      <c r="S591" s="359"/>
      <c r="T591" s="355"/>
      <c r="U591" s="355"/>
      <c r="V591" s="355"/>
    </row>
    <row r="592" spans="1:22" ht="12.6" customHeight="1" outlineLevel="1">
      <c r="A592" s="376">
        <v>43713</v>
      </c>
      <c r="B592" s="384">
        <v>43684</v>
      </c>
      <c r="C592" s="932">
        <v>43716</v>
      </c>
      <c r="D592" s="364">
        <v>43716</v>
      </c>
      <c r="E592" s="355" t="s">
        <v>3334</v>
      </c>
      <c r="F592" s="353" t="s">
        <v>3337</v>
      </c>
      <c r="G592" s="1384"/>
      <c r="H592" s="353" t="s">
        <v>14986</v>
      </c>
      <c r="I592" s="353"/>
      <c r="J592" s="353"/>
      <c r="K592" s="353" t="s">
        <v>2033</v>
      </c>
      <c r="L592" s="353"/>
      <c r="M592" s="352">
        <f t="shared" si="18"/>
        <v>29</v>
      </c>
      <c r="N592" s="352">
        <f t="shared" si="19"/>
        <v>20</v>
      </c>
      <c r="O592" s="353"/>
      <c r="P592" s="353">
        <v>52</v>
      </c>
      <c r="Q592" s="353"/>
      <c r="R592" s="353"/>
      <c r="S592" s="375"/>
      <c r="T592" s="353"/>
      <c r="U592" s="353"/>
      <c r="V592" s="353"/>
    </row>
    <row r="593" spans="1:33" ht="12.6" customHeight="1" outlineLevel="1">
      <c r="A593" s="376">
        <v>43712</v>
      </c>
      <c r="B593" s="384">
        <v>43704</v>
      </c>
      <c r="C593" s="932">
        <v>43714</v>
      </c>
      <c r="D593" s="364">
        <v>43735</v>
      </c>
      <c r="E593" s="355" t="s">
        <v>3335</v>
      </c>
      <c r="F593" s="353" t="s">
        <v>15720</v>
      </c>
      <c r="G593" s="1384"/>
      <c r="H593" s="353" t="s">
        <v>15721</v>
      </c>
      <c r="I593" s="353" t="s">
        <v>15722</v>
      </c>
      <c r="J593" s="353"/>
      <c r="K593" s="353" t="s">
        <v>3001</v>
      </c>
      <c r="L593" s="353"/>
      <c r="M593" s="352">
        <f t="shared" si="18"/>
        <v>8</v>
      </c>
      <c r="N593" s="352">
        <f t="shared" si="19"/>
        <v>5</v>
      </c>
      <c r="O593" s="352"/>
      <c r="P593" s="353">
        <v>53</v>
      </c>
      <c r="Q593" s="353"/>
      <c r="R593" s="353"/>
      <c r="S593" s="375"/>
      <c r="T593" s="353"/>
      <c r="U593" s="353"/>
      <c r="V593" s="353"/>
      <c r="W593" s="353"/>
      <c r="X593" s="353"/>
      <c r="Y593" s="353"/>
      <c r="Z593" s="353"/>
      <c r="AA593" s="353"/>
      <c r="AB593" s="353"/>
      <c r="AC593" s="353"/>
      <c r="AD593" s="353"/>
      <c r="AE593" s="353"/>
      <c r="AF593" s="353"/>
      <c r="AG593" s="375"/>
    </row>
    <row r="594" spans="1:33" ht="12.6" customHeight="1" outlineLevel="1">
      <c r="A594" s="715">
        <v>43718</v>
      </c>
      <c r="B594" s="384">
        <v>43704</v>
      </c>
      <c r="C594" s="932">
        <v>43718</v>
      </c>
      <c r="D594" s="364">
        <v>43735</v>
      </c>
      <c r="E594" s="355" t="s">
        <v>3334</v>
      </c>
      <c r="F594" s="353" t="s">
        <v>18881</v>
      </c>
      <c r="G594" s="1388" t="s">
        <v>12783</v>
      </c>
      <c r="H594" s="353" t="s">
        <v>14806</v>
      </c>
      <c r="I594" s="353" t="s">
        <v>12912</v>
      </c>
      <c r="J594" s="353"/>
      <c r="K594" s="353" t="s">
        <v>2035</v>
      </c>
      <c r="L594" s="353"/>
      <c r="M594" s="352">
        <f t="shared" ref="M594:M657" si="20">(A594-B594)</f>
        <v>14</v>
      </c>
      <c r="N594" s="352">
        <f t="shared" ref="N594:N657" si="21">NETWORKDAYS(B594,A594,A594:B594)</f>
        <v>9</v>
      </c>
      <c r="O594" s="353"/>
      <c r="P594" s="353">
        <v>54</v>
      </c>
      <c r="Q594" s="353"/>
      <c r="R594" s="350"/>
      <c r="S594" s="359"/>
      <c r="T594" s="355"/>
      <c r="U594" s="355"/>
      <c r="V594" s="355"/>
      <c r="W594" s="355"/>
      <c r="X594" s="349"/>
      <c r="Y594" s="355"/>
      <c r="Z594" s="355"/>
      <c r="AA594" s="355"/>
      <c r="AB594" s="355"/>
      <c r="AC594" s="355"/>
      <c r="AD594" s="355"/>
      <c r="AE594" s="355"/>
      <c r="AF594" s="355"/>
      <c r="AG594" s="359"/>
    </row>
    <row r="595" spans="1:33" ht="12.6" customHeight="1" outlineLevel="1">
      <c r="A595" s="376">
        <v>43719</v>
      </c>
      <c r="B595" s="384">
        <v>43699</v>
      </c>
      <c r="C595" s="932">
        <v>43714</v>
      </c>
      <c r="D595" s="364">
        <v>43714</v>
      </c>
      <c r="E595" s="355" t="s">
        <v>3334</v>
      </c>
      <c r="F595" s="353" t="s">
        <v>15134</v>
      </c>
      <c r="G595" s="1384"/>
      <c r="H595" s="353" t="s">
        <v>15135</v>
      </c>
      <c r="I595" s="353" t="s">
        <v>12620</v>
      </c>
      <c r="J595" s="353"/>
      <c r="K595" s="424" t="s">
        <v>2035</v>
      </c>
      <c r="L595" s="353" t="s">
        <v>2036</v>
      </c>
      <c r="M595" s="352">
        <f t="shared" si="20"/>
        <v>20</v>
      </c>
      <c r="N595" s="352">
        <f t="shared" si="21"/>
        <v>13</v>
      </c>
      <c r="O595" s="353"/>
      <c r="P595" s="353">
        <v>55</v>
      </c>
      <c r="Q595" s="353"/>
      <c r="R595" s="350"/>
      <c r="S595" s="359"/>
      <c r="T595" s="355"/>
      <c r="U595" s="355"/>
      <c r="V595" s="355"/>
      <c r="W595" s="355"/>
      <c r="X595" s="349"/>
      <c r="Y595" s="355"/>
      <c r="Z595" s="355"/>
      <c r="AA595" s="355"/>
      <c r="AB595" s="355"/>
      <c r="AC595" s="355"/>
      <c r="AD595" s="355"/>
      <c r="AE595" s="355"/>
      <c r="AF595" s="355"/>
      <c r="AG595" s="359"/>
    </row>
    <row r="596" spans="1:33" ht="12.6" customHeight="1" outlineLevel="1">
      <c r="A596" s="376">
        <v>43720</v>
      </c>
      <c r="B596" s="384">
        <v>43689</v>
      </c>
      <c r="C596" s="932">
        <v>43720</v>
      </c>
      <c r="D596" s="364">
        <v>43720</v>
      </c>
      <c r="E596" s="355" t="s">
        <v>3334</v>
      </c>
      <c r="F596" s="353" t="s">
        <v>13130</v>
      </c>
      <c r="G596" s="1388" t="s">
        <v>12990</v>
      </c>
      <c r="H596" s="353" t="s">
        <v>15628</v>
      </c>
      <c r="I596" s="353" t="s">
        <v>15598</v>
      </c>
      <c r="J596" s="353"/>
      <c r="K596" s="353" t="s">
        <v>3001</v>
      </c>
      <c r="L596" s="353" t="s">
        <v>2036</v>
      </c>
      <c r="M596" s="352">
        <f t="shared" si="20"/>
        <v>31</v>
      </c>
      <c r="N596" s="352">
        <f t="shared" si="21"/>
        <v>22</v>
      </c>
      <c r="O596" s="353"/>
      <c r="P596" s="353">
        <v>56</v>
      </c>
      <c r="Q596" s="353"/>
      <c r="R596" s="350"/>
      <c r="S596" s="359"/>
      <c r="T596" s="355"/>
      <c r="U596" s="355"/>
      <c r="V596" s="355"/>
      <c r="W596" s="355"/>
      <c r="X596" s="349"/>
      <c r="Y596" s="355"/>
      <c r="Z596" s="355"/>
      <c r="AA596" s="355"/>
      <c r="AB596" s="355"/>
      <c r="AC596" s="355"/>
      <c r="AD596" s="355"/>
      <c r="AE596" s="355"/>
      <c r="AF596" s="355"/>
      <c r="AG596" s="359"/>
    </row>
    <row r="597" spans="1:33" ht="12.6" customHeight="1" outlineLevel="1">
      <c r="A597" s="376">
        <v>43721</v>
      </c>
      <c r="B597" s="384">
        <v>43706</v>
      </c>
      <c r="C597" s="932">
        <v>43719</v>
      </c>
      <c r="D597" s="932">
        <v>43737</v>
      </c>
      <c r="E597" s="349" t="s">
        <v>3334</v>
      </c>
      <c r="F597" s="424" t="s">
        <v>18882</v>
      </c>
      <c r="G597" s="1388" t="s">
        <v>18883</v>
      </c>
      <c r="H597" s="424" t="s">
        <v>15229</v>
      </c>
      <c r="I597" s="424"/>
      <c r="J597" s="424"/>
      <c r="K597" s="424" t="s">
        <v>2042</v>
      </c>
      <c r="L597" s="353"/>
      <c r="M597" s="352">
        <f t="shared" si="20"/>
        <v>15</v>
      </c>
      <c r="N597" s="352">
        <f t="shared" si="21"/>
        <v>10</v>
      </c>
      <c r="O597" s="353"/>
      <c r="P597" s="353">
        <v>57</v>
      </c>
      <c r="Q597" s="353"/>
      <c r="R597" s="350"/>
      <c r="S597" s="359"/>
      <c r="T597" s="355"/>
      <c r="U597" s="355"/>
      <c r="V597" s="355"/>
      <c r="W597" s="355"/>
      <c r="X597" s="349"/>
      <c r="Y597" s="355"/>
      <c r="Z597" s="355"/>
      <c r="AA597" s="355"/>
      <c r="AB597" s="355"/>
      <c r="AC597" s="355"/>
      <c r="AD597" s="355"/>
      <c r="AE597" s="355"/>
      <c r="AF597" s="355"/>
      <c r="AG597" s="359"/>
    </row>
    <row r="598" spans="1:33" ht="12.6" customHeight="1" outlineLevel="1">
      <c r="A598" s="1389">
        <v>43720</v>
      </c>
      <c r="B598" s="384">
        <v>43690</v>
      </c>
      <c r="C598" s="932">
        <v>43721</v>
      </c>
      <c r="D598" s="364">
        <v>43721</v>
      </c>
      <c r="E598" s="355" t="s">
        <v>3334</v>
      </c>
      <c r="F598" s="353" t="s">
        <v>12923</v>
      </c>
      <c r="G598" s="1388" t="s">
        <v>18556</v>
      </c>
      <c r="H598" s="353" t="s">
        <v>15348</v>
      </c>
      <c r="I598" s="353"/>
      <c r="J598" s="353"/>
      <c r="K598" s="353" t="s">
        <v>2969</v>
      </c>
      <c r="L598" s="353" t="s">
        <v>2888</v>
      </c>
      <c r="M598" s="352">
        <f t="shared" si="20"/>
        <v>30</v>
      </c>
      <c r="N598" s="352">
        <f t="shared" si="21"/>
        <v>21</v>
      </c>
      <c r="O598" s="353"/>
      <c r="P598" s="353">
        <v>58</v>
      </c>
      <c r="Q598" s="353"/>
      <c r="R598" s="353"/>
      <c r="S598" s="375"/>
      <c r="T598" s="353"/>
      <c r="U598" s="353"/>
      <c r="V598" s="353"/>
      <c r="W598" s="353"/>
      <c r="X598" s="353"/>
      <c r="Y598" s="353"/>
      <c r="Z598" s="353"/>
      <c r="AA598" s="353"/>
      <c r="AB598" s="353"/>
      <c r="AC598" s="353"/>
      <c r="AD598" s="353"/>
      <c r="AE598" s="353"/>
      <c r="AF598" s="353"/>
      <c r="AG598" s="375"/>
    </row>
    <row r="599" spans="1:33" ht="12.6" customHeight="1" outlineLevel="1">
      <c r="A599" s="1389">
        <v>43724</v>
      </c>
      <c r="B599" s="384">
        <v>43699</v>
      </c>
      <c r="C599" s="932">
        <v>43724</v>
      </c>
      <c r="D599" s="364">
        <v>43730</v>
      </c>
      <c r="E599" s="355" t="s">
        <v>3335</v>
      </c>
      <c r="F599" s="353" t="s">
        <v>13886</v>
      </c>
      <c r="G599" s="1384"/>
      <c r="H599" s="353" t="s">
        <v>15517</v>
      </c>
      <c r="I599" s="353"/>
      <c r="J599" s="353"/>
      <c r="K599" s="353" t="s">
        <v>3001</v>
      </c>
      <c r="L599" s="353"/>
      <c r="M599" s="352">
        <f t="shared" si="20"/>
        <v>25</v>
      </c>
      <c r="N599" s="352">
        <f t="shared" si="21"/>
        <v>16</v>
      </c>
      <c r="O599" s="353"/>
      <c r="P599" s="353">
        <v>59</v>
      </c>
      <c r="Q599" s="1386"/>
      <c r="R599" s="1386"/>
      <c r="S599" s="1387"/>
      <c r="T599" s="1386"/>
      <c r="U599" s="1386"/>
      <c r="V599" s="1386"/>
      <c r="W599" s="1386"/>
      <c r="X599" s="1386"/>
      <c r="Y599" s="1386"/>
      <c r="Z599" s="1386"/>
      <c r="AA599" s="1386"/>
      <c r="AB599" s="1386"/>
      <c r="AC599" s="1386"/>
      <c r="AD599" s="1386"/>
      <c r="AE599" s="1386"/>
      <c r="AF599" s="1386"/>
      <c r="AG599" s="1387"/>
    </row>
    <row r="600" spans="1:33" ht="12.6" customHeight="1" outlineLevel="1">
      <c r="A600" s="376">
        <v>43724</v>
      </c>
      <c r="B600" s="384">
        <v>43707</v>
      </c>
      <c r="C600" s="932">
        <v>43725</v>
      </c>
      <c r="D600" s="932">
        <v>43738</v>
      </c>
      <c r="E600" s="349" t="s">
        <v>3334</v>
      </c>
      <c r="F600" s="424" t="s">
        <v>18884</v>
      </c>
      <c r="G600" s="1388" t="s">
        <v>18885</v>
      </c>
      <c r="H600" s="424" t="s">
        <v>15385</v>
      </c>
      <c r="I600" s="424"/>
      <c r="J600" s="424"/>
      <c r="K600" s="424" t="s">
        <v>2042</v>
      </c>
      <c r="L600" s="424"/>
      <c r="M600" s="352">
        <f t="shared" si="20"/>
        <v>17</v>
      </c>
      <c r="N600" s="352">
        <f t="shared" si="21"/>
        <v>10</v>
      </c>
      <c r="O600" s="353"/>
      <c r="P600" s="353">
        <v>60</v>
      </c>
      <c r="Q600" s="353"/>
      <c r="R600" s="350"/>
      <c r="S600" s="359"/>
      <c r="T600" s="355"/>
      <c r="U600" s="355"/>
      <c r="V600" s="355"/>
      <c r="W600" s="355"/>
      <c r="X600" s="349"/>
      <c r="Y600" s="355"/>
      <c r="Z600" s="355"/>
      <c r="AA600" s="355"/>
      <c r="AB600" s="355"/>
      <c r="AC600" s="355"/>
      <c r="AD600" s="355"/>
      <c r="AE600" s="355"/>
      <c r="AF600" s="355"/>
      <c r="AG600" s="359"/>
    </row>
    <row r="601" spans="1:33" ht="12.6" customHeight="1" outlineLevel="1">
      <c r="A601" s="376">
        <v>43725</v>
      </c>
      <c r="B601" s="384">
        <v>43706</v>
      </c>
      <c r="C601" s="932">
        <v>43718</v>
      </c>
      <c r="D601" s="932">
        <v>43737</v>
      </c>
      <c r="E601" s="349" t="s">
        <v>3335</v>
      </c>
      <c r="F601" s="424" t="s">
        <v>15531</v>
      </c>
      <c r="G601" s="1390"/>
      <c r="H601" s="424" t="s">
        <v>15532</v>
      </c>
      <c r="I601" s="424" t="s">
        <v>3660</v>
      </c>
      <c r="J601" s="424"/>
      <c r="K601" s="424" t="s">
        <v>2969</v>
      </c>
      <c r="L601" s="424"/>
      <c r="M601" s="352">
        <f t="shared" si="20"/>
        <v>19</v>
      </c>
      <c r="N601" s="352">
        <f t="shared" si="21"/>
        <v>12</v>
      </c>
      <c r="O601" s="353"/>
      <c r="P601" s="353">
        <v>61</v>
      </c>
      <c r="Q601" s="353"/>
      <c r="R601" s="350"/>
      <c r="S601" s="359"/>
      <c r="T601" s="355"/>
      <c r="U601" s="355"/>
      <c r="V601" s="355"/>
      <c r="W601" s="355"/>
      <c r="X601" s="349"/>
      <c r="Y601" s="355"/>
      <c r="Z601" s="355"/>
      <c r="AA601" s="355"/>
      <c r="AB601" s="355"/>
      <c r="AC601" s="355"/>
      <c r="AD601" s="355"/>
      <c r="AE601" s="355"/>
      <c r="AF601" s="355"/>
      <c r="AG601" s="359"/>
    </row>
    <row r="602" spans="1:33" ht="12.6" customHeight="1" outlineLevel="1">
      <c r="A602" s="1389">
        <v>43714</v>
      </c>
      <c r="B602" s="384">
        <v>43699</v>
      </c>
      <c r="C602" s="932">
        <v>43714</v>
      </c>
      <c r="D602" s="932">
        <v>43730</v>
      </c>
      <c r="E602" s="355" t="s">
        <v>3335</v>
      </c>
      <c r="F602" s="353" t="s">
        <v>18886</v>
      </c>
      <c r="G602" s="1384"/>
      <c r="H602" s="353" t="s">
        <v>15468</v>
      </c>
      <c r="I602" s="353"/>
      <c r="J602" s="353"/>
      <c r="K602" s="353" t="s">
        <v>2034</v>
      </c>
      <c r="L602" s="353" t="s">
        <v>2888</v>
      </c>
      <c r="M602" s="352">
        <f t="shared" si="20"/>
        <v>15</v>
      </c>
      <c r="N602" s="352">
        <f t="shared" si="21"/>
        <v>10</v>
      </c>
      <c r="O602" s="353"/>
      <c r="P602" s="353">
        <v>62</v>
      </c>
      <c r="Q602" s="353"/>
      <c r="R602" s="350"/>
      <c r="S602" s="359"/>
      <c r="T602" s="355"/>
      <c r="U602" s="355"/>
      <c r="V602" s="355"/>
      <c r="W602" s="355"/>
      <c r="X602" s="349"/>
      <c r="Y602" s="355"/>
      <c r="Z602" s="355"/>
      <c r="AA602" s="355"/>
      <c r="AB602" s="355"/>
      <c r="AC602" s="355"/>
      <c r="AD602" s="355"/>
      <c r="AE602" s="355"/>
      <c r="AF602" s="355"/>
      <c r="AG602" s="359"/>
    </row>
    <row r="603" spans="1:33" ht="12.6" customHeight="1" outlineLevel="1">
      <c r="A603" s="376">
        <v>43728</v>
      </c>
      <c r="B603" s="384">
        <v>43699</v>
      </c>
      <c r="C603" s="932">
        <v>43730</v>
      </c>
      <c r="D603" s="932">
        <v>43730</v>
      </c>
      <c r="E603" s="355" t="s">
        <v>3334</v>
      </c>
      <c r="F603" s="691" t="s">
        <v>18887</v>
      </c>
      <c r="G603" s="1384" t="s">
        <v>15099</v>
      </c>
      <c r="H603" s="353" t="s">
        <v>15100</v>
      </c>
      <c r="I603" s="353" t="s">
        <v>12912</v>
      </c>
      <c r="J603" s="353"/>
      <c r="K603" s="353" t="s">
        <v>2034</v>
      </c>
      <c r="L603" s="353" t="s">
        <v>2888</v>
      </c>
      <c r="M603" s="352">
        <f t="shared" si="20"/>
        <v>29</v>
      </c>
      <c r="N603" s="352">
        <f t="shared" si="21"/>
        <v>20</v>
      </c>
      <c r="O603" s="353"/>
      <c r="P603" s="353">
        <v>63</v>
      </c>
      <c r="Q603" s="353"/>
      <c r="R603" s="350"/>
      <c r="S603" s="359"/>
      <c r="T603" s="355"/>
      <c r="U603" s="355"/>
      <c r="V603" s="355"/>
      <c r="W603" s="355"/>
      <c r="X603" s="349"/>
      <c r="Y603" s="355"/>
      <c r="Z603" s="355"/>
      <c r="AA603" s="355"/>
      <c r="AB603" s="355"/>
      <c r="AC603" s="355"/>
      <c r="AD603" s="355"/>
      <c r="AE603" s="355"/>
      <c r="AF603" s="355"/>
      <c r="AG603" s="359"/>
    </row>
    <row r="604" spans="1:33" ht="12.6" customHeight="1" outlineLevel="1">
      <c r="A604" s="376">
        <v>43724</v>
      </c>
      <c r="B604" s="384">
        <v>43704</v>
      </c>
      <c r="C604" s="932">
        <v>43735</v>
      </c>
      <c r="D604" s="932">
        <v>43735</v>
      </c>
      <c r="E604" s="349" t="s">
        <v>3334</v>
      </c>
      <c r="F604" s="353" t="s">
        <v>5886</v>
      </c>
      <c r="G604" s="1388" t="s">
        <v>18798</v>
      </c>
      <c r="H604" s="424" t="s">
        <v>14863</v>
      </c>
      <c r="I604" s="424"/>
      <c r="J604" s="424"/>
      <c r="K604" s="424" t="s">
        <v>2034</v>
      </c>
      <c r="L604" s="353"/>
      <c r="M604" s="352">
        <f t="shared" si="20"/>
        <v>20</v>
      </c>
      <c r="N604" s="352">
        <f t="shared" si="21"/>
        <v>13</v>
      </c>
      <c r="O604" s="353"/>
      <c r="P604" s="353">
        <v>64</v>
      </c>
      <c r="Q604" s="353"/>
      <c r="R604" s="350"/>
      <c r="S604" s="359"/>
      <c r="T604" s="355"/>
      <c r="U604" s="355"/>
      <c r="V604" s="355"/>
      <c r="W604" s="355"/>
      <c r="X604" s="349"/>
      <c r="Y604" s="355"/>
      <c r="Z604" s="355"/>
      <c r="AA604" s="355"/>
      <c r="AB604" s="355"/>
      <c r="AC604" s="355"/>
      <c r="AD604" s="355"/>
      <c r="AE604" s="355"/>
      <c r="AF604" s="355"/>
      <c r="AG604" s="359"/>
    </row>
    <row r="605" spans="1:33" ht="12.6" customHeight="1" outlineLevel="1">
      <c r="A605" s="376">
        <v>43740</v>
      </c>
      <c r="B605" s="1451">
        <v>43697</v>
      </c>
      <c r="C605" s="932">
        <v>43728</v>
      </c>
      <c r="D605" s="364">
        <v>43728</v>
      </c>
      <c r="E605" s="355" t="s">
        <v>3335</v>
      </c>
      <c r="F605" s="1414" t="s">
        <v>18888</v>
      </c>
      <c r="G605" s="1384"/>
      <c r="H605" s="353" t="s">
        <v>18889</v>
      </c>
      <c r="I605" s="353"/>
      <c r="J605" s="353"/>
      <c r="K605" s="353" t="s">
        <v>2042</v>
      </c>
      <c r="L605" s="353"/>
      <c r="M605" s="352">
        <f t="shared" si="20"/>
        <v>43</v>
      </c>
      <c r="N605" s="352">
        <f t="shared" si="21"/>
        <v>30</v>
      </c>
      <c r="O605" s="353"/>
      <c r="P605" s="353">
        <v>65</v>
      </c>
      <c r="Q605" s="353"/>
      <c r="R605" s="350"/>
      <c r="S605" s="359"/>
      <c r="T605" s="355"/>
      <c r="U605" s="355"/>
      <c r="V605" s="355"/>
      <c r="W605" s="355"/>
      <c r="X605" s="355"/>
      <c r="Y605" s="355"/>
      <c r="Z605" s="355"/>
      <c r="AA605" s="355"/>
      <c r="AB605" s="355"/>
      <c r="AC605" s="355"/>
      <c r="AD605" s="355"/>
      <c r="AE605" s="355"/>
      <c r="AF605" s="355"/>
      <c r="AG605" s="359"/>
    </row>
    <row r="606" spans="1:33" ht="12.6" customHeight="1" outlineLevel="1">
      <c r="A606" s="376">
        <v>43728</v>
      </c>
      <c r="B606" s="384">
        <v>43700</v>
      </c>
      <c r="C606" s="932">
        <v>43731</v>
      </c>
      <c r="D606" s="364">
        <v>43731</v>
      </c>
      <c r="E606" s="355" t="s">
        <v>3334</v>
      </c>
      <c r="F606" s="353" t="s">
        <v>18834</v>
      </c>
      <c r="G606" s="1388" t="s">
        <v>18890</v>
      </c>
      <c r="H606" s="353" t="s">
        <v>15397</v>
      </c>
      <c r="I606" s="353"/>
      <c r="J606" s="353"/>
      <c r="K606" s="353" t="s">
        <v>2035</v>
      </c>
      <c r="L606" s="353" t="s">
        <v>2888</v>
      </c>
      <c r="M606" s="352">
        <f t="shared" si="20"/>
        <v>28</v>
      </c>
      <c r="N606" s="352">
        <f t="shared" si="21"/>
        <v>19</v>
      </c>
      <c r="O606" s="353"/>
      <c r="P606" s="353">
        <v>66</v>
      </c>
      <c r="Q606" s="353"/>
      <c r="R606" s="350"/>
      <c r="S606" s="359"/>
      <c r="T606" s="355"/>
      <c r="U606" s="355"/>
      <c r="V606" s="355"/>
      <c r="W606" s="355"/>
      <c r="X606" s="349"/>
      <c r="Y606" s="355"/>
      <c r="Z606" s="355"/>
      <c r="AA606" s="355"/>
      <c r="AB606" s="355"/>
      <c r="AC606" s="355"/>
      <c r="AD606" s="355"/>
      <c r="AE606" s="355"/>
      <c r="AF606" s="355"/>
      <c r="AG606" s="359"/>
    </row>
    <row r="607" spans="1:33" ht="12.6" customHeight="1" outlineLevel="1">
      <c r="A607" s="1389">
        <v>43731</v>
      </c>
      <c r="B607" s="1060">
        <v>43706</v>
      </c>
      <c r="C607" s="932">
        <v>43738</v>
      </c>
      <c r="D607" s="364">
        <v>43738</v>
      </c>
      <c r="E607" s="355" t="s">
        <v>3335</v>
      </c>
      <c r="F607" s="353" t="s">
        <v>13631</v>
      </c>
      <c r="G607" s="1384"/>
      <c r="H607" s="353" t="s">
        <v>15443</v>
      </c>
      <c r="I607" s="353"/>
      <c r="J607" s="353"/>
      <c r="K607" s="353" t="s">
        <v>2035</v>
      </c>
      <c r="L607" s="353" t="s">
        <v>2888</v>
      </c>
      <c r="M607" s="352">
        <f t="shared" si="20"/>
        <v>25</v>
      </c>
      <c r="N607" s="352">
        <f t="shared" si="21"/>
        <v>16</v>
      </c>
      <c r="O607" s="353"/>
      <c r="P607" s="353">
        <v>67</v>
      </c>
      <c r="Q607" s="353"/>
      <c r="R607" s="350"/>
      <c r="S607" s="359"/>
      <c r="T607" s="355"/>
      <c r="U607" s="355"/>
      <c r="V607" s="355"/>
      <c r="W607" s="355"/>
      <c r="X607" s="349"/>
      <c r="Y607" s="355"/>
      <c r="Z607" s="355"/>
      <c r="AA607" s="355"/>
      <c r="AB607" s="355"/>
      <c r="AC607" s="355"/>
      <c r="AD607" s="355"/>
      <c r="AE607" s="355"/>
      <c r="AF607" s="355"/>
      <c r="AG607" s="359"/>
    </row>
    <row r="608" spans="1:33" ht="12.6" customHeight="1">
      <c r="A608" s="376">
        <v>43713</v>
      </c>
      <c r="B608" s="750">
        <v>43713</v>
      </c>
      <c r="C608" s="950"/>
      <c r="D608" s="376"/>
      <c r="E608" s="355" t="s">
        <v>3335</v>
      </c>
      <c r="F608" s="353" t="s">
        <v>15539</v>
      </c>
      <c r="G608" s="1384"/>
      <c r="H608" s="353" t="s">
        <v>15540</v>
      </c>
      <c r="I608" s="355" t="s">
        <v>15541</v>
      </c>
      <c r="J608" s="353"/>
      <c r="K608" s="348" t="s">
        <v>2039</v>
      </c>
      <c r="L608" s="353"/>
      <c r="M608" s="352">
        <f t="shared" si="20"/>
        <v>0</v>
      </c>
      <c r="N608" s="352">
        <f t="shared" si="21"/>
        <v>0</v>
      </c>
      <c r="O608" s="353"/>
      <c r="P608" s="353">
        <v>1</v>
      </c>
      <c r="Q608" s="362" t="s">
        <v>2402</v>
      </c>
      <c r="R608" s="357">
        <f>AVERAGE($M$608:$M$681)</f>
        <v>13.712328767123287</v>
      </c>
      <c r="S608" s="363">
        <f>COUNT($B$608:$B$681)</f>
        <v>74</v>
      </c>
      <c r="T608" s="350">
        <f>COUNTIF($E$608:$E$681,$T$1)</f>
        <v>57</v>
      </c>
      <c r="U608" s="350">
        <f>COUNTIF($E$608:$E$681,$U$1)</f>
        <v>17</v>
      </c>
      <c r="V608" s="350">
        <f>S608-T608-U608</f>
        <v>0</v>
      </c>
      <c r="W608" s="355"/>
      <c r="X608" s="1385">
        <f>COUNTIF($K$608:$K$681, X$1)</f>
        <v>14</v>
      </c>
      <c r="Y608" s="1385">
        <f>COUNTIF($K$608:$K$681, Y$1)</f>
        <v>11</v>
      </c>
      <c r="Z608" s="1385">
        <f>COUNTIF($K$608:$K$681, Z$1)</f>
        <v>16</v>
      </c>
      <c r="AA608" s="1385">
        <f>COUNTIF($K$608:$K$681, AA$1)</f>
        <v>13</v>
      </c>
      <c r="AB608" s="1385"/>
      <c r="AC608" s="1385">
        <f>COUNTIF($K$608:$K$681, AC$1)</f>
        <v>4</v>
      </c>
      <c r="AD608" s="1385">
        <f>COUNTIF($K$608:$K$681, AD$1)</f>
        <v>0</v>
      </c>
      <c r="AE608" s="1385">
        <f>COUNTIF($K$608:$K$681, AE$1)</f>
        <v>5</v>
      </c>
      <c r="AF608" s="1385">
        <f>COUNTIF($K$608:$K$681, AF$1)</f>
        <v>11</v>
      </c>
      <c r="AG608" s="363">
        <f>SUM(X608:AF608)</f>
        <v>74</v>
      </c>
    </row>
    <row r="609" spans="1:22" ht="12.6" customHeight="1" outlineLevel="1">
      <c r="A609" s="376">
        <v>43717</v>
      </c>
      <c r="B609" s="750">
        <v>43717</v>
      </c>
      <c r="C609" s="932">
        <v>43718</v>
      </c>
      <c r="D609" s="364">
        <v>43718</v>
      </c>
      <c r="E609" s="355" t="s">
        <v>3334</v>
      </c>
      <c r="F609" s="353" t="s">
        <v>2764</v>
      </c>
      <c r="G609" s="1388" t="s">
        <v>18891</v>
      </c>
      <c r="H609" s="353" t="s">
        <v>14937</v>
      </c>
      <c r="I609" s="353"/>
      <c r="J609" s="353"/>
      <c r="K609" s="353" t="s">
        <v>2039</v>
      </c>
      <c r="L609" s="353"/>
      <c r="M609" s="352">
        <f t="shared" si="20"/>
        <v>0</v>
      </c>
      <c r="N609" s="352">
        <f t="shared" si="21"/>
        <v>0</v>
      </c>
      <c r="O609" s="353"/>
      <c r="P609" s="353">
        <v>2</v>
      </c>
      <c r="Q609" s="353"/>
      <c r="R609" s="353"/>
      <c r="S609" s="375"/>
      <c r="T609" s="353"/>
      <c r="U609" s="353"/>
      <c r="V609" s="353"/>
    </row>
    <row r="610" spans="1:22" ht="12.6" customHeight="1" outlineLevel="1">
      <c r="A610" s="376">
        <v>43717</v>
      </c>
      <c r="B610" s="750">
        <v>43717</v>
      </c>
      <c r="C610" s="349"/>
      <c r="D610" s="355"/>
      <c r="E610" s="355" t="s">
        <v>3334</v>
      </c>
      <c r="F610" s="353" t="s">
        <v>18892</v>
      </c>
      <c r="G610" s="1388" t="s">
        <v>18893</v>
      </c>
      <c r="H610" s="353" t="s">
        <v>15689</v>
      </c>
      <c r="I610" s="353"/>
      <c r="J610" s="353"/>
      <c r="K610" s="348" t="s">
        <v>2033</v>
      </c>
      <c r="L610" s="353"/>
      <c r="M610" s="352">
        <f t="shared" si="20"/>
        <v>0</v>
      </c>
      <c r="N610" s="352">
        <f t="shared" si="21"/>
        <v>0</v>
      </c>
      <c r="O610" s="353"/>
      <c r="P610" s="353">
        <v>3</v>
      </c>
      <c r="Q610" s="353"/>
      <c r="R610" s="350"/>
      <c r="S610" s="359"/>
      <c r="T610" s="355"/>
      <c r="U610" s="355"/>
      <c r="V610" s="355"/>
    </row>
    <row r="611" spans="1:22" ht="12.6" customHeight="1" outlineLevel="1">
      <c r="A611" s="376">
        <v>43717</v>
      </c>
      <c r="B611" s="750">
        <v>43712</v>
      </c>
      <c r="C611" s="932">
        <v>43717</v>
      </c>
      <c r="D611" s="932">
        <v>43717</v>
      </c>
      <c r="E611" s="349" t="s">
        <v>3335</v>
      </c>
      <c r="F611" s="424" t="s">
        <v>15735</v>
      </c>
      <c r="G611" s="1390"/>
      <c r="H611" s="424" t="s">
        <v>15736</v>
      </c>
      <c r="I611" s="424"/>
      <c r="J611" s="424"/>
      <c r="K611" s="424" t="s">
        <v>2034</v>
      </c>
      <c r="L611" s="353"/>
      <c r="M611" s="352">
        <f t="shared" si="20"/>
        <v>5</v>
      </c>
      <c r="N611" s="352">
        <f t="shared" si="21"/>
        <v>2</v>
      </c>
      <c r="O611" s="353"/>
      <c r="P611" s="353">
        <v>4</v>
      </c>
      <c r="Q611" s="353"/>
      <c r="R611" s="350"/>
      <c r="S611" s="359"/>
      <c r="T611" s="355"/>
      <c r="U611" s="355"/>
      <c r="V611" s="355"/>
    </row>
    <row r="612" spans="1:22" ht="12.6" customHeight="1" outlineLevel="1">
      <c r="A612" s="376">
        <v>43717</v>
      </c>
      <c r="B612" s="750">
        <v>43712</v>
      </c>
      <c r="C612" s="932">
        <v>43717</v>
      </c>
      <c r="D612" s="932">
        <v>43717</v>
      </c>
      <c r="E612" s="349" t="s">
        <v>3334</v>
      </c>
      <c r="F612" s="424" t="s">
        <v>7122</v>
      </c>
      <c r="G612" s="1388" t="s">
        <v>16791</v>
      </c>
      <c r="H612" s="424" t="s">
        <v>15377</v>
      </c>
      <c r="I612" s="424"/>
      <c r="J612" s="424"/>
      <c r="K612" s="424" t="s">
        <v>2034</v>
      </c>
      <c r="L612" s="353"/>
      <c r="M612" s="352">
        <f t="shared" si="20"/>
        <v>5</v>
      </c>
      <c r="N612" s="352">
        <f t="shared" si="21"/>
        <v>2</v>
      </c>
      <c r="O612" s="353"/>
      <c r="P612" s="1452">
        <v>5</v>
      </c>
      <c r="Q612" s="353"/>
      <c r="R612" s="350"/>
      <c r="S612" s="359"/>
      <c r="T612" s="355"/>
      <c r="U612" s="355"/>
      <c r="V612" s="355"/>
    </row>
    <row r="613" spans="1:22" ht="12.6" customHeight="1" outlineLevel="1">
      <c r="A613" s="376">
        <v>43719</v>
      </c>
      <c r="B613" s="750">
        <v>43713</v>
      </c>
      <c r="C613" s="932">
        <v>43721</v>
      </c>
      <c r="D613" s="364">
        <v>43743</v>
      </c>
      <c r="E613" s="355" t="s">
        <v>3334</v>
      </c>
      <c r="F613" s="353" t="s">
        <v>5406</v>
      </c>
      <c r="G613" s="1388" t="s">
        <v>18894</v>
      </c>
      <c r="H613" s="353" t="s">
        <v>18895</v>
      </c>
      <c r="I613" s="353"/>
      <c r="J613" s="353"/>
      <c r="K613" s="353" t="s">
        <v>3001</v>
      </c>
      <c r="L613" s="353"/>
      <c r="M613" s="352">
        <f t="shared" si="20"/>
        <v>6</v>
      </c>
      <c r="N613" s="352">
        <f t="shared" si="21"/>
        <v>3</v>
      </c>
      <c r="O613" s="353"/>
      <c r="P613" s="353">
        <v>6</v>
      </c>
      <c r="Q613" s="353"/>
      <c r="R613" s="350"/>
      <c r="S613" s="359"/>
      <c r="T613" s="355"/>
      <c r="U613" s="355"/>
      <c r="V613" s="355"/>
    </row>
    <row r="614" spans="1:22" ht="12.6" customHeight="1" outlineLevel="1">
      <c r="A614" s="360">
        <v>43719</v>
      </c>
      <c r="B614" s="750">
        <v>43713</v>
      </c>
      <c r="C614" s="1057">
        <v>43720</v>
      </c>
      <c r="D614" s="360">
        <v>43720</v>
      </c>
      <c r="E614" s="355" t="s">
        <v>3334</v>
      </c>
      <c r="F614" s="1395" t="s">
        <v>18564</v>
      </c>
      <c r="G614" s="1388" t="s">
        <v>5548</v>
      </c>
      <c r="H614" s="353" t="s">
        <v>18896</v>
      </c>
      <c r="I614" s="353"/>
      <c r="J614" s="353"/>
      <c r="K614" s="348" t="s">
        <v>2042</v>
      </c>
      <c r="L614" s="353"/>
      <c r="M614" s="352">
        <f t="shared" si="20"/>
        <v>6</v>
      </c>
      <c r="N614" s="352">
        <f t="shared" si="21"/>
        <v>3</v>
      </c>
      <c r="O614" s="353"/>
      <c r="P614" s="353">
        <v>7</v>
      </c>
      <c r="Q614" s="353"/>
      <c r="R614" s="350"/>
      <c r="S614" s="359"/>
      <c r="T614" s="355"/>
      <c r="U614" s="355"/>
      <c r="V614" s="355"/>
    </row>
    <row r="615" spans="1:22" ht="12.6" customHeight="1" outlineLevel="1">
      <c r="A615" s="376">
        <v>43719</v>
      </c>
      <c r="B615" s="750">
        <v>43713</v>
      </c>
      <c r="C615" s="932">
        <v>43717</v>
      </c>
      <c r="D615" s="364">
        <v>43717</v>
      </c>
      <c r="E615" s="355" t="s">
        <v>3334</v>
      </c>
      <c r="F615" s="353" t="s">
        <v>18897</v>
      </c>
      <c r="G615" s="1388" t="s">
        <v>18898</v>
      </c>
      <c r="H615" s="353" t="s">
        <v>18899</v>
      </c>
      <c r="I615" s="353" t="s">
        <v>18900</v>
      </c>
      <c r="J615" s="353"/>
      <c r="K615" s="353" t="s">
        <v>2035</v>
      </c>
      <c r="L615" s="353" t="s">
        <v>2888</v>
      </c>
      <c r="M615" s="352">
        <f t="shared" si="20"/>
        <v>6</v>
      </c>
      <c r="N615" s="352">
        <f t="shared" si="21"/>
        <v>3</v>
      </c>
      <c r="O615" s="353"/>
      <c r="P615" s="353">
        <v>8</v>
      </c>
      <c r="Q615" s="353"/>
      <c r="R615" s="350"/>
      <c r="S615" s="359"/>
      <c r="T615" s="355"/>
      <c r="U615" s="355"/>
      <c r="V615" s="355"/>
    </row>
    <row r="616" spans="1:22" ht="12.6" customHeight="1" outlineLevel="1">
      <c r="A616" s="376">
        <v>43719</v>
      </c>
      <c r="B616" s="750">
        <v>43712</v>
      </c>
      <c r="C616" s="932">
        <v>43719</v>
      </c>
      <c r="D616" s="364">
        <v>43719</v>
      </c>
      <c r="E616" s="355" t="s">
        <v>3335</v>
      </c>
      <c r="F616" s="353" t="s">
        <v>18901</v>
      </c>
      <c r="G616" s="1384"/>
      <c r="H616" s="353" t="s">
        <v>18902</v>
      </c>
      <c r="I616" s="353"/>
      <c r="J616" s="353"/>
      <c r="K616" s="353" t="s">
        <v>2035</v>
      </c>
      <c r="L616" s="353" t="s">
        <v>2888</v>
      </c>
      <c r="M616" s="352">
        <f t="shared" si="20"/>
        <v>7</v>
      </c>
      <c r="N616" s="352">
        <f t="shared" si="21"/>
        <v>4</v>
      </c>
      <c r="O616" s="353"/>
      <c r="P616" s="353">
        <v>9</v>
      </c>
      <c r="Q616" s="353"/>
      <c r="R616" s="353"/>
      <c r="S616" s="375"/>
      <c r="T616" s="353"/>
      <c r="U616" s="353"/>
      <c r="V616" s="353"/>
    </row>
    <row r="617" spans="1:22" ht="12.6" customHeight="1" outlineLevel="1">
      <c r="A617" s="376">
        <v>43720</v>
      </c>
      <c r="B617" s="750">
        <v>43718</v>
      </c>
      <c r="C617" s="932">
        <v>43732</v>
      </c>
      <c r="D617" s="364">
        <v>43732</v>
      </c>
      <c r="E617" s="355" t="s">
        <v>3334</v>
      </c>
      <c r="F617" s="691" t="s">
        <v>18903</v>
      </c>
      <c r="G617" s="1384" t="s">
        <v>18904</v>
      </c>
      <c r="H617" s="353" t="s">
        <v>18905</v>
      </c>
      <c r="I617" s="353" t="s">
        <v>18906</v>
      </c>
      <c r="J617" s="353"/>
      <c r="K617" s="353" t="s">
        <v>2035</v>
      </c>
      <c r="L617" s="353"/>
      <c r="M617" s="352">
        <f t="shared" si="20"/>
        <v>2</v>
      </c>
      <c r="N617" s="352">
        <f t="shared" si="21"/>
        <v>1</v>
      </c>
      <c r="O617" s="353"/>
      <c r="P617" s="353">
        <v>10</v>
      </c>
      <c r="Q617" s="353"/>
      <c r="R617" s="350"/>
      <c r="S617" s="359"/>
      <c r="T617" s="355"/>
      <c r="U617" s="355"/>
      <c r="V617" s="355"/>
    </row>
    <row r="618" spans="1:22" ht="12.6" customHeight="1" outlineLevel="1">
      <c r="A618" s="376">
        <v>43719</v>
      </c>
      <c r="B618" s="750">
        <v>43714</v>
      </c>
      <c r="C618" s="932">
        <v>43720</v>
      </c>
      <c r="D618" s="364">
        <v>43720</v>
      </c>
      <c r="E618" s="355" t="s">
        <v>3334</v>
      </c>
      <c r="F618" s="353" t="s">
        <v>18907</v>
      </c>
      <c r="G618" s="1384"/>
      <c r="H618" s="353" t="s">
        <v>18908</v>
      </c>
      <c r="I618" s="353" t="s">
        <v>3893</v>
      </c>
      <c r="J618" s="353"/>
      <c r="K618" s="353" t="s">
        <v>2042</v>
      </c>
      <c r="L618" s="353"/>
      <c r="M618" s="352">
        <f t="shared" si="20"/>
        <v>5</v>
      </c>
      <c r="N618" s="352">
        <f t="shared" si="21"/>
        <v>2</v>
      </c>
      <c r="O618" s="353"/>
      <c r="P618" s="353">
        <v>11</v>
      </c>
      <c r="Q618" s="353"/>
      <c r="R618" s="353"/>
      <c r="S618" s="375"/>
      <c r="T618" s="353"/>
      <c r="U618" s="353"/>
      <c r="V618" s="353"/>
    </row>
    <row r="619" spans="1:22" ht="12.6" customHeight="1" outlineLevel="1">
      <c r="A619" s="376">
        <v>43721</v>
      </c>
      <c r="B619" s="750">
        <v>43710</v>
      </c>
      <c r="C619" s="932">
        <v>43721</v>
      </c>
      <c r="D619" s="364">
        <v>43721</v>
      </c>
      <c r="E619" s="355" t="s">
        <v>3334</v>
      </c>
      <c r="F619" s="353" t="s">
        <v>3337</v>
      </c>
      <c r="G619" s="1388" t="s">
        <v>18909</v>
      </c>
      <c r="H619" s="353" t="s">
        <v>18910</v>
      </c>
      <c r="I619" s="353"/>
      <c r="J619" s="353"/>
      <c r="K619" s="353" t="s">
        <v>2033</v>
      </c>
      <c r="L619" s="353" t="s">
        <v>2888</v>
      </c>
      <c r="M619" s="352">
        <f t="shared" si="20"/>
        <v>11</v>
      </c>
      <c r="N619" s="352">
        <f t="shared" si="21"/>
        <v>8</v>
      </c>
      <c r="O619" s="353"/>
      <c r="P619" s="353">
        <v>12</v>
      </c>
      <c r="Q619" s="353"/>
      <c r="R619" s="353"/>
      <c r="S619" s="375"/>
      <c r="T619" s="353"/>
      <c r="U619" s="353"/>
      <c r="V619" s="353"/>
    </row>
    <row r="620" spans="1:22" ht="12.6" customHeight="1" outlineLevel="1">
      <c r="A620" s="360">
        <v>43721</v>
      </c>
      <c r="B620" s="750">
        <v>43711</v>
      </c>
      <c r="C620" s="932">
        <v>43741</v>
      </c>
      <c r="D620" s="364">
        <v>43741</v>
      </c>
      <c r="E620" s="355" t="s">
        <v>3334</v>
      </c>
      <c r="F620" s="691" t="s">
        <v>18911</v>
      </c>
      <c r="G620" s="1384" t="s">
        <v>18912</v>
      </c>
      <c r="H620" s="353" t="s">
        <v>18913</v>
      </c>
      <c r="I620" s="353" t="s">
        <v>12582</v>
      </c>
      <c r="J620" s="353"/>
      <c r="K620" s="348" t="s">
        <v>2042</v>
      </c>
      <c r="L620" s="353"/>
      <c r="M620" s="352">
        <f t="shared" si="20"/>
        <v>10</v>
      </c>
      <c r="N620" s="352">
        <f t="shared" si="21"/>
        <v>7</v>
      </c>
      <c r="O620" s="353"/>
      <c r="P620" s="353">
        <v>13</v>
      </c>
      <c r="Q620" s="353"/>
      <c r="R620" s="350"/>
      <c r="S620" s="359"/>
      <c r="T620" s="355"/>
      <c r="U620" s="355"/>
      <c r="V620" s="355"/>
    </row>
    <row r="621" spans="1:22" ht="12.6" customHeight="1" outlineLevel="1">
      <c r="A621" s="376">
        <v>43719</v>
      </c>
      <c r="B621" s="750">
        <v>43713</v>
      </c>
      <c r="C621" s="932">
        <v>43721</v>
      </c>
      <c r="D621" s="364">
        <v>43721</v>
      </c>
      <c r="E621" s="355" t="s">
        <v>3335</v>
      </c>
      <c r="F621" s="353" t="s">
        <v>2698</v>
      </c>
      <c r="G621" s="1388" t="s">
        <v>18914</v>
      </c>
      <c r="H621" s="353" t="s">
        <v>18915</v>
      </c>
      <c r="I621" s="353"/>
      <c r="J621" s="353"/>
      <c r="K621" s="353" t="s">
        <v>2039</v>
      </c>
      <c r="L621" s="353"/>
      <c r="M621" s="352">
        <f t="shared" si="20"/>
        <v>6</v>
      </c>
      <c r="N621" s="352">
        <f t="shared" si="21"/>
        <v>3</v>
      </c>
      <c r="O621" s="353"/>
      <c r="P621" s="353">
        <v>14</v>
      </c>
      <c r="Q621" s="353"/>
      <c r="R621" s="353"/>
      <c r="S621" s="375"/>
      <c r="T621" s="353"/>
      <c r="U621" s="353"/>
      <c r="V621" s="353"/>
    </row>
    <row r="622" spans="1:22" ht="12.6" customHeight="1" outlineLevel="1">
      <c r="A622" s="376">
        <v>43725</v>
      </c>
      <c r="B622" s="750">
        <v>43724</v>
      </c>
      <c r="C622" s="932">
        <v>43738</v>
      </c>
      <c r="D622" s="364">
        <v>43738</v>
      </c>
      <c r="E622" s="355" t="s">
        <v>3335</v>
      </c>
      <c r="F622" s="353" t="s">
        <v>15074</v>
      </c>
      <c r="G622" s="1384"/>
      <c r="H622" s="353" t="s">
        <v>18916</v>
      </c>
      <c r="I622" s="353" t="s">
        <v>11937</v>
      </c>
      <c r="J622" s="353"/>
      <c r="K622" s="353" t="s">
        <v>2039</v>
      </c>
      <c r="L622" s="353"/>
      <c r="M622" s="352">
        <f t="shared" si="20"/>
        <v>1</v>
      </c>
      <c r="N622" s="352">
        <f t="shared" si="21"/>
        <v>0</v>
      </c>
      <c r="O622" s="353"/>
      <c r="P622" s="353">
        <v>15</v>
      </c>
      <c r="Q622" s="353"/>
      <c r="R622" s="353"/>
      <c r="S622" s="375"/>
      <c r="T622" s="353"/>
      <c r="U622" s="353"/>
      <c r="V622" s="353"/>
    </row>
    <row r="623" spans="1:22" ht="12.6" customHeight="1" outlineLevel="1">
      <c r="A623" s="360">
        <v>43727</v>
      </c>
      <c r="B623" s="750">
        <v>43710</v>
      </c>
      <c r="C623" s="1057">
        <v>43726</v>
      </c>
      <c r="D623" s="360">
        <v>43726</v>
      </c>
      <c r="E623" s="355" t="s">
        <v>3334</v>
      </c>
      <c r="F623" s="353" t="s">
        <v>2588</v>
      </c>
      <c r="G623" s="1384"/>
      <c r="H623" s="353" t="s">
        <v>18917</v>
      </c>
      <c r="I623" s="353"/>
      <c r="J623" s="353"/>
      <c r="K623" s="348" t="s">
        <v>2042</v>
      </c>
      <c r="L623" s="353"/>
      <c r="M623" s="352">
        <f t="shared" si="20"/>
        <v>17</v>
      </c>
      <c r="N623" s="352">
        <f t="shared" si="21"/>
        <v>12</v>
      </c>
      <c r="O623" s="353"/>
      <c r="P623" s="353">
        <v>16</v>
      </c>
      <c r="Q623" s="353"/>
      <c r="R623" s="350"/>
      <c r="S623" s="359"/>
      <c r="T623" s="355"/>
      <c r="U623" s="355"/>
      <c r="V623" s="355"/>
    </row>
    <row r="624" spans="1:22" ht="12.6" customHeight="1" outlineLevel="1">
      <c r="A624" s="360">
        <v>43727</v>
      </c>
      <c r="B624" s="750">
        <v>43711</v>
      </c>
      <c r="C624" s="1057">
        <v>43725</v>
      </c>
      <c r="D624" s="364">
        <v>43741</v>
      </c>
      <c r="E624" s="355" t="s">
        <v>3335</v>
      </c>
      <c r="F624" s="353" t="s">
        <v>18918</v>
      </c>
      <c r="G624" s="1384"/>
      <c r="H624" s="353" t="s">
        <v>18919</v>
      </c>
      <c r="I624" s="353"/>
      <c r="J624" s="353"/>
      <c r="K624" s="348" t="s">
        <v>2042</v>
      </c>
      <c r="L624" s="353"/>
      <c r="M624" s="352">
        <f t="shared" si="20"/>
        <v>16</v>
      </c>
      <c r="N624" s="352">
        <f t="shared" si="21"/>
        <v>11</v>
      </c>
      <c r="O624" s="353"/>
      <c r="P624" s="353">
        <v>17</v>
      </c>
      <c r="Q624" s="353"/>
      <c r="R624" s="350"/>
      <c r="S624" s="359"/>
      <c r="T624" s="355"/>
      <c r="U624" s="355"/>
      <c r="V624" s="355"/>
    </row>
    <row r="625" spans="1:22" ht="12.6" customHeight="1" outlineLevel="1">
      <c r="A625" s="376">
        <v>43727</v>
      </c>
      <c r="B625" s="750">
        <v>43713</v>
      </c>
      <c r="C625" s="932">
        <v>43727</v>
      </c>
      <c r="D625" s="364">
        <v>43727</v>
      </c>
      <c r="E625" s="355" t="s">
        <v>3335</v>
      </c>
      <c r="F625" s="353" t="s">
        <v>18920</v>
      </c>
      <c r="G625" s="1384"/>
      <c r="H625" s="353" t="s">
        <v>18921</v>
      </c>
      <c r="I625" s="353"/>
      <c r="J625" s="353"/>
      <c r="K625" s="353" t="s">
        <v>2033</v>
      </c>
      <c r="L625" s="353" t="s">
        <v>2888</v>
      </c>
      <c r="M625" s="352">
        <f t="shared" si="20"/>
        <v>14</v>
      </c>
      <c r="N625" s="352">
        <f t="shared" si="21"/>
        <v>9</v>
      </c>
      <c r="O625" s="353"/>
      <c r="P625" s="353">
        <v>18</v>
      </c>
      <c r="Q625" s="353"/>
      <c r="R625" s="353"/>
      <c r="S625" s="375"/>
      <c r="T625" s="353"/>
      <c r="U625" s="353"/>
      <c r="V625" s="353"/>
    </row>
    <row r="626" spans="1:22" ht="12.6" customHeight="1" outlineLevel="1">
      <c r="A626" s="376">
        <v>43725</v>
      </c>
      <c r="B626" s="750">
        <v>43713</v>
      </c>
      <c r="C626" s="932">
        <v>43744</v>
      </c>
      <c r="D626" s="364">
        <v>43744</v>
      </c>
      <c r="E626" s="355" t="s">
        <v>3335</v>
      </c>
      <c r="F626" s="353" t="s">
        <v>18922</v>
      </c>
      <c r="G626" s="1384"/>
      <c r="H626" s="353" t="s">
        <v>18923</v>
      </c>
      <c r="I626" s="353" t="s">
        <v>3902</v>
      </c>
      <c r="J626" s="353"/>
      <c r="K626" s="353" t="s">
        <v>2969</v>
      </c>
      <c r="L626" s="353"/>
      <c r="M626" s="352">
        <f t="shared" si="20"/>
        <v>12</v>
      </c>
      <c r="N626" s="352">
        <f t="shared" si="21"/>
        <v>7</v>
      </c>
      <c r="O626" s="353"/>
      <c r="P626" s="353">
        <v>19</v>
      </c>
      <c r="Q626" s="353"/>
      <c r="R626" s="350"/>
      <c r="S626" s="359"/>
      <c r="T626" s="355"/>
      <c r="U626" s="355"/>
      <c r="V626" s="355"/>
    </row>
    <row r="627" spans="1:22" ht="12.6" customHeight="1" outlineLevel="1">
      <c r="A627" s="360">
        <v>43728</v>
      </c>
      <c r="B627" s="750">
        <v>43711</v>
      </c>
      <c r="C627" s="1057">
        <v>43725</v>
      </c>
      <c r="D627" s="932">
        <v>43741</v>
      </c>
      <c r="E627" s="355" t="s">
        <v>3334</v>
      </c>
      <c r="F627" s="353" t="s">
        <v>3809</v>
      </c>
      <c r="G627" s="1388" t="s">
        <v>18924</v>
      </c>
      <c r="H627" s="353" t="s">
        <v>18925</v>
      </c>
      <c r="I627" s="353"/>
      <c r="J627" s="353"/>
      <c r="K627" s="348" t="s">
        <v>2042</v>
      </c>
      <c r="L627" s="353"/>
      <c r="M627" s="352">
        <f t="shared" si="20"/>
        <v>17</v>
      </c>
      <c r="N627" s="352">
        <f t="shared" si="21"/>
        <v>12</v>
      </c>
      <c r="O627" s="353"/>
      <c r="P627" s="353">
        <v>20</v>
      </c>
      <c r="Q627" s="353"/>
      <c r="R627" s="350"/>
      <c r="S627" s="359"/>
      <c r="T627" s="355"/>
      <c r="U627" s="355"/>
      <c r="V627" s="355"/>
    </row>
    <row r="628" spans="1:22" ht="12.6" customHeight="1" outlineLevel="1">
      <c r="A628" s="360">
        <v>43728</v>
      </c>
      <c r="B628" s="750">
        <v>43713</v>
      </c>
      <c r="C628" s="932">
        <v>43728</v>
      </c>
      <c r="D628" s="932">
        <v>43728</v>
      </c>
      <c r="E628" s="355" t="s">
        <v>3334</v>
      </c>
      <c r="F628" s="353" t="s">
        <v>16989</v>
      </c>
      <c r="G628" s="1388" t="s">
        <v>16943</v>
      </c>
      <c r="H628" s="353" t="s">
        <v>18926</v>
      </c>
      <c r="I628" s="353" t="s">
        <v>12502</v>
      </c>
      <c r="J628" s="353"/>
      <c r="K628" s="353" t="s">
        <v>2033</v>
      </c>
      <c r="L628" s="353" t="s">
        <v>2888</v>
      </c>
      <c r="M628" s="352">
        <f t="shared" si="20"/>
        <v>15</v>
      </c>
      <c r="N628" s="352">
        <f t="shared" si="21"/>
        <v>10</v>
      </c>
      <c r="O628" s="353"/>
      <c r="P628" s="353">
        <v>21</v>
      </c>
      <c r="Q628" s="353"/>
      <c r="R628" s="353"/>
      <c r="S628" s="375"/>
      <c r="T628" s="353"/>
      <c r="U628" s="353"/>
      <c r="V628" s="353"/>
    </row>
    <row r="629" spans="1:22" ht="12.6" customHeight="1" outlineLevel="1">
      <c r="A629" s="360">
        <v>43728</v>
      </c>
      <c r="B629" s="750">
        <v>43719</v>
      </c>
      <c r="C629" s="932">
        <v>43720</v>
      </c>
      <c r="D629" s="932">
        <v>43720</v>
      </c>
      <c r="E629" s="355" t="s">
        <v>3334</v>
      </c>
      <c r="F629" s="353" t="s">
        <v>18927</v>
      </c>
      <c r="G629" s="1384" t="s">
        <v>18928</v>
      </c>
      <c r="H629" s="353" t="s">
        <v>18929</v>
      </c>
      <c r="I629" s="353"/>
      <c r="J629" s="353"/>
      <c r="K629" s="353" t="s">
        <v>2033</v>
      </c>
      <c r="L629" s="353" t="s">
        <v>2888</v>
      </c>
      <c r="M629" s="352">
        <f t="shared" si="20"/>
        <v>9</v>
      </c>
      <c r="N629" s="352">
        <f t="shared" si="21"/>
        <v>6</v>
      </c>
      <c r="O629" s="353"/>
      <c r="P629" s="353">
        <v>22</v>
      </c>
      <c r="Q629" s="353"/>
      <c r="R629" s="353"/>
      <c r="S629" s="375"/>
      <c r="T629" s="353"/>
      <c r="U629" s="353"/>
      <c r="V629" s="353"/>
    </row>
    <row r="630" spans="1:22" ht="12.6" customHeight="1" outlineLevel="1">
      <c r="A630" s="376">
        <v>43724</v>
      </c>
      <c r="B630" s="750">
        <v>43717</v>
      </c>
      <c r="C630" s="932">
        <v>43721</v>
      </c>
      <c r="D630" s="932">
        <v>43747</v>
      </c>
      <c r="E630" s="355" t="s">
        <v>3334</v>
      </c>
      <c r="F630" s="353" t="s">
        <v>18930</v>
      </c>
      <c r="G630" s="1388" t="s">
        <v>18931</v>
      </c>
      <c r="H630" s="353" t="s">
        <v>18932</v>
      </c>
      <c r="I630" s="353"/>
      <c r="J630" s="353"/>
      <c r="K630" s="353" t="s">
        <v>2034</v>
      </c>
      <c r="L630" s="353"/>
      <c r="M630" s="352">
        <f t="shared" si="20"/>
        <v>7</v>
      </c>
      <c r="N630" s="352">
        <f t="shared" si="21"/>
        <v>4</v>
      </c>
      <c r="O630" s="353"/>
      <c r="P630" s="353">
        <v>23</v>
      </c>
      <c r="Q630" s="353"/>
      <c r="R630" s="350"/>
      <c r="S630" s="359"/>
      <c r="T630" s="355"/>
      <c r="U630" s="355"/>
      <c r="V630" s="355"/>
    </row>
    <row r="631" spans="1:22" ht="12.6" customHeight="1" outlineLevel="1">
      <c r="A631" s="360">
        <v>43728</v>
      </c>
      <c r="B631" s="750">
        <v>43717</v>
      </c>
      <c r="C631" s="932">
        <v>43747</v>
      </c>
      <c r="D631" s="932">
        <v>43747</v>
      </c>
      <c r="E631" s="355" t="s">
        <v>3334</v>
      </c>
      <c r="F631" s="353" t="s">
        <v>18933</v>
      </c>
      <c r="G631" s="1388" t="s">
        <v>18934</v>
      </c>
      <c r="H631" s="353" t="s">
        <v>18935</v>
      </c>
      <c r="I631" s="353"/>
      <c r="J631" s="353"/>
      <c r="K631" s="353" t="s">
        <v>2034</v>
      </c>
      <c r="L631" s="353"/>
      <c r="M631" s="352">
        <f t="shared" si="20"/>
        <v>11</v>
      </c>
      <c r="N631" s="352">
        <f t="shared" si="21"/>
        <v>8</v>
      </c>
      <c r="O631" s="353"/>
      <c r="P631" s="353">
        <v>24</v>
      </c>
      <c r="Q631" s="353"/>
      <c r="R631" s="350"/>
      <c r="S631" s="359"/>
      <c r="T631" s="355"/>
      <c r="U631" s="355"/>
      <c r="V631" s="355"/>
    </row>
    <row r="632" spans="1:22" ht="12.6" customHeight="1" outlineLevel="1">
      <c r="A632" s="376">
        <v>43727</v>
      </c>
      <c r="B632" s="750">
        <v>43714</v>
      </c>
      <c r="C632" s="932">
        <v>43727</v>
      </c>
      <c r="D632" s="364">
        <v>43727</v>
      </c>
      <c r="E632" s="355" t="s">
        <v>3335</v>
      </c>
      <c r="F632" s="353" t="s">
        <v>6504</v>
      </c>
      <c r="G632" s="1384"/>
      <c r="H632" s="353" t="s">
        <v>18936</v>
      </c>
      <c r="I632" s="353" t="s">
        <v>18937</v>
      </c>
      <c r="J632" s="353"/>
      <c r="K632" s="353" t="s">
        <v>3001</v>
      </c>
      <c r="L632" s="353"/>
      <c r="M632" s="352">
        <f t="shared" si="20"/>
        <v>13</v>
      </c>
      <c r="N632" s="352">
        <f t="shared" si="21"/>
        <v>8</v>
      </c>
      <c r="O632" s="353"/>
      <c r="P632" s="353">
        <v>25</v>
      </c>
      <c r="Q632" s="353"/>
      <c r="R632" s="350"/>
      <c r="S632" s="359"/>
      <c r="T632" s="355"/>
      <c r="U632" s="355"/>
      <c r="V632" s="355"/>
    </row>
    <row r="633" spans="1:22" ht="12.6" customHeight="1" outlineLevel="1">
      <c r="A633" s="376">
        <v>43727</v>
      </c>
      <c r="B633" s="750">
        <v>43712</v>
      </c>
      <c r="C633" s="932">
        <v>43727</v>
      </c>
      <c r="D633" s="364">
        <v>43742</v>
      </c>
      <c r="E633" s="355" t="s">
        <v>3335</v>
      </c>
      <c r="F633" s="353" t="s">
        <v>18938</v>
      </c>
      <c r="G633" s="1384"/>
      <c r="H633" s="353" t="s">
        <v>18939</v>
      </c>
      <c r="I633" s="353"/>
      <c r="J633" s="353"/>
      <c r="K633" s="353" t="s">
        <v>3001</v>
      </c>
      <c r="L633" s="353"/>
      <c r="M633" s="352">
        <f t="shared" si="20"/>
        <v>15</v>
      </c>
      <c r="N633" s="352">
        <f t="shared" si="21"/>
        <v>10</v>
      </c>
      <c r="O633" s="353"/>
      <c r="P633" s="353">
        <v>26</v>
      </c>
      <c r="Q633" s="353"/>
      <c r="R633" s="350"/>
      <c r="S633" s="359"/>
      <c r="T633" s="355"/>
      <c r="U633" s="355"/>
      <c r="V633" s="355"/>
    </row>
    <row r="634" spans="1:22" ht="12.6" customHeight="1" outlineLevel="1">
      <c r="A634" s="376">
        <v>43727</v>
      </c>
      <c r="B634" s="750">
        <v>43712</v>
      </c>
      <c r="C634" s="932">
        <v>43727</v>
      </c>
      <c r="D634" s="364">
        <v>43742</v>
      </c>
      <c r="E634" s="355" t="s">
        <v>3335</v>
      </c>
      <c r="F634" s="353" t="s">
        <v>18940</v>
      </c>
      <c r="G634" s="1384"/>
      <c r="H634" s="353" t="s">
        <v>18941</v>
      </c>
      <c r="I634" s="353"/>
      <c r="J634" s="353"/>
      <c r="K634" s="353" t="s">
        <v>3001</v>
      </c>
      <c r="L634" s="353"/>
      <c r="M634" s="352">
        <f t="shared" si="20"/>
        <v>15</v>
      </c>
      <c r="N634" s="352">
        <f t="shared" si="21"/>
        <v>10</v>
      </c>
      <c r="O634" s="353"/>
      <c r="P634" s="353">
        <v>27</v>
      </c>
      <c r="Q634" s="353"/>
      <c r="R634" s="350"/>
      <c r="S634" s="359"/>
      <c r="T634" s="355"/>
      <c r="U634" s="355"/>
      <c r="V634" s="355"/>
    </row>
    <row r="635" spans="1:22" ht="12.6" customHeight="1" outlineLevel="1">
      <c r="A635" s="360">
        <v>43728</v>
      </c>
      <c r="B635" s="750">
        <v>43711</v>
      </c>
      <c r="C635" s="932">
        <v>43739</v>
      </c>
      <c r="D635" s="364">
        <v>43741</v>
      </c>
      <c r="E635" s="355" t="s">
        <v>3334</v>
      </c>
      <c r="F635" s="353" t="s">
        <v>18942</v>
      </c>
      <c r="G635" s="1388" t="s">
        <v>18943</v>
      </c>
      <c r="H635" s="353" t="s">
        <v>18944</v>
      </c>
      <c r="I635" s="353" t="s">
        <v>18945</v>
      </c>
      <c r="J635" s="353"/>
      <c r="K635" s="348" t="s">
        <v>2042</v>
      </c>
      <c r="L635" s="353"/>
      <c r="M635" s="352">
        <f t="shared" si="20"/>
        <v>17</v>
      </c>
      <c r="N635" s="352">
        <f t="shared" si="21"/>
        <v>12</v>
      </c>
      <c r="O635" s="353"/>
      <c r="P635" s="353">
        <v>28</v>
      </c>
      <c r="Q635" s="353"/>
      <c r="R635" s="350"/>
      <c r="S635" s="359"/>
      <c r="T635" s="355"/>
      <c r="U635" s="355"/>
      <c r="V635" s="355"/>
    </row>
    <row r="636" spans="1:22" ht="12.6" customHeight="1" outlineLevel="1">
      <c r="A636" s="360">
        <v>43728</v>
      </c>
      <c r="B636" s="750">
        <v>43725</v>
      </c>
      <c r="C636" s="932">
        <v>43728</v>
      </c>
      <c r="D636" s="364">
        <v>43728</v>
      </c>
      <c r="E636" s="355" t="s">
        <v>3334</v>
      </c>
      <c r="F636" s="353" t="s">
        <v>18946</v>
      </c>
      <c r="G636" s="1388" t="s">
        <v>18947</v>
      </c>
      <c r="H636" s="353" t="s">
        <v>18948</v>
      </c>
      <c r="I636" s="353"/>
      <c r="J636" s="353"/>
      <c r="K636" s="353" t="s">
        <v>2033</v>
      </c>
      <c r="L636" s="353"/>
      <c r="M636" s="352">
        <f t="shared" si="20"/>
        <v>3</v>
      </c>
      <c r="N636" s="352">
        <f t="shared" si="21"/>
        <v>2</v>
      </c>
      <c r="O636" s="353"/>
      <c r="P636" s="353">
        <v>29</v>
      </c>
      <c r="Q636" s="353"/>
      <c r="R636" s="353"/>
      <c r="S636" s="375"/>
      <c r="T636" s="353"/>
      <c r="U636" s="353"/>
      <c r="V636" s="353"/>
    </row>
    <row r="637" spans="1:22" ht="12.6" customHeight="1" outlineLevel="1">
      <c r="A637" s="376">
        <v>43728</v>
      </c>
      <c r="B637" s="750">
        <v>43724</v>
      </c>
      <c r="C637" s="932">
        <v>43745</v>
      </c>
      <c r="D637" s="364">
        <v>43745</v>
      </c>
      <c r="E637" s="355" t="s">
        <v>3334</v>
      </c>
      <c r="F637" s="353" t="s">
        <v>16549</v>
      </c>
      <c r="G637" s="1388" t="s">
        <v>18949</v>
      </c>
      <c r="H637" s="353" t="s">
        <v>18950</v>
      </c>
      <c r="I637" s="353"/>
      <c r="J637" s="353"/>
      <c r="K637" s="353" t="s">
        <v>2035</v>
      </c>
      <c r="L637" s="353"/>
      <c r="M637" s="352">
        <f t="shared" si="20"/>
        <v>4</v>
      </c>
      <c r="N637" s="352">
        <f t="shared" si="21"/>
        <v>3</v>
      </c>
      <c r="O637" s="353"/>
      <c r="P637" s="353">
        <v>30</v>
      </c>
      <c r="Q637" s="353"/>
      <c r="R637" s="350"/>
      <c r="S637" s="359"/>
      <c r="T637" s="355"/>
      <c r="U637" s="355"/>
      <c r="V637" s="355"/>
    </row>
    <row r="638" spans="1:22" ht="12.6" customHeight="1" outlineLevel="1">
      <c r="A638" s="376">
        <v>43732</v>
      </c>
      <c r="B638" s="750">
        <v>43719</v>
      </c>
      <c r="C638" s="932">
        <v>43733</v>
      </c>
      <c r="D638" s="364">
        <v>43733</v>
      </c>
      <c r="E638" s="355" t="s">
        <v>3334</v>
      </c>
      <c r="F638" s="691" t="s">
        <v>18822</v>
      </c>
      <c r="G638" s="1384" t="s">
        <v>12329</v>
      </c>
      <c r="H638" s="353" t="s">
        <v>18951</v>
      </c>
      <c r="I638" s="353"/>
      <c r="J638" s="353"/>
      <c r="K638" s="353" t="s">
        <v>2033</v>
      </c>
      <c r="L638" s="353" t="s">
        <v>2888</v>
      </c>
      <c r="M638" s="352">
        <f t="shared" si="20"/>
        <v>13</v>
      </c>
      <c r="N638" s="352">
        <f t="shared" si="21"/>
        <v>8</v>
      </c>
      <c r="O638" s="353"/>
      <c r="P638" s="353">
        <v>31</v>
      </c>
      <c r="Q638" s="353"/>
      <c r="R638" s="353"/>
      <c r="S638" s="375"/>
      <c r="T638" s="353"/>
      <c r="U638" s="353"/>
      <c r="V638" s="353"/>
    </row>
    <row r="639" spans="1:22" ht="12.6" customHeight="1" outlineLevel="1">
      <c r="A639" s="376">
        <v>43732</v>
      </c>
      <c r="B639" s="750">
        <v>43713</v>
      </c>
      <c r="C639" s="932">
        <v>43727</v>
      </c>
      <c r="D639" s="364">
        <v>43727</v>
      </c>
      <c r="E639" s="355" t="s">
        <v>3334</v>
      </c>
      <c r="F639" s="1453" t="s">
        <v>3470</v>
      </c>
      <c r="G639" s="1388" t="s">
        <v>18952</v>
      </c>
      <c r="H639" s="353" t="s">
        <v>18953</v>
      </c>
      <c r="I639" s="353"/>
      <c r="J639" s="353"/>
      <c r="K639" s="353" t="s">
        <v>2035</v>
      </c>
      <c r="L639" s="353"/>
      <c r="M639" s="352">
        <f t="shared" si="20"/>
        <v>19</v>
      </c>
      <c r="N639" s="352">
        <f t="shared" si="21"/>
        <v>12</v>
      </c>
      <c r="O639" s="353"/>
      <c r="P639" s="353">
        <v>32</v>
      </c>
      <c r="Q639" s="353"/>
      <c r="R639" s="350"/>
      <c r="S639" s="359"/>
      <c r="T639" s="355"/>
      <c r="U639" s="355"/>
      <c r="V639" s="355"/>
    </row>
    <row r="640" spans="1:22" ht="12.6" customHeight="1" outlineLevel="1">
      <c r="A640" s="376">
        <v>43733</v>
      </c>
      <c r="B640" s="750">
        <v>43717</v>
      </c>
      <c r="C640" s="932">
        <v>43747</v>
      </c>
      <c r="D640" s="364">
        <v>43747</v>
      </c>
      <c r="E640" s="355" t="s">
        <v>3334</v>
      </c>
      <c r="F640" s="353" t="s">
        <v>18954</v>
      </c>
      <c r="G640" s="1388" t="s">
        <v>18955</v>
      </c>
      <c r="H640" s="353" t="s">
        <v>18956</v>
      </c>
      <c r="I640" s="353"/>
      <c r="J640" s="353"/>
      <c r="K640" s="353" t="s">
        <v>2034</v>
      </c>
      <c r="L640" s="353"/>
      <c r="M640" s="352">
        <f t="shared" si="20"/>
        <v>16</v>
      </c>
      <c r="N640" s="352">
        <f t="shared" si="21"/>
        <v>11</v>
      </c>
      <c r="O640" s="353"/>
      <c r="P640" s="353">
        <v>33</v>
      </c>
      <c r="Q640" s="353"/>
      <c r="R640" s="350"/>
      <c r="S640" s="359"/>
      <c r="T640" s="355"/>
      <c r="U640" s="355"/>
      <c r="V640" s="355"/>
    </row>
    <row r="641" spans="1:22" ht="12.6" customHeight="1" outlineLevel="1">
      <c r="A641" s="360">
        <v>43732</v>
      </c>
      <c r="B641" s="753">
        <v>43728</v>
      </c>
      <c r="C641" s="1057">
        <v>43732</v>
      </c>
      <c r="D641" s="360">
        <v>43732</v>
      </c>
      <c r="E641" s="355" t="s">
        <v>3334</v>
      </c>
      <c r="F641" s="353" t="s">
        <v>2753</v>
      </c>
      <c r="G641" s="1388" t="s">
        <v>18641</v>
      </c>
      <c r="H641" s="353" t="s">
        <v>18957</v>
      </c>
      <c r="I641" s="353" t="s">
        <v>17354</v>
      </c>
      <c r="J641" s="353"/>
      <c r="K641" s="348" t="s">
        <v>2042</v>
      </c>
      <c r="L641" s="353"/>
      <c r="M641" s="352">
        <f t="shared" si="20"/>
        <v>4</v>
      </c>
      <c r="N641" s="352">
        <f t="shared" si="21"/>
        <v>1</v>
      </c>
      <c r="O641" s="353"/>
      <c r="P641" s="353">
        <v>34</v>
      </c>
      <c r="Q641" s="353"/>
      <c r="R641" s="350"/>
      <c r="S641" s="359"/>
      <c r="T641" s="355"/>
      <c r="U641" s="355"/>
      <c r="V641" s="355"/>
    </row>
    <row r="642" spans="1:22" ht="12.6" customHeight="1" outlineLevel="1">
      <c r="A642" s="360">
        <v>43735</v>
      </c>
      <c r="B642" s="753">
        <v>43733</v>
      </c>
      <c r="C642" s="1057">
        <v>43748</v>
      </c>
      <c r="D642" s="360">
        <v>43763</v>
      </c>
      <c r="E642" s="355" t="s">
        <v>3334</v>
      </c>
      <c r="F642" s="691" t="s">
        <v>18832</v>
      </c>
      <c r="G642" s="1384" t="s">
        <v>3606</v>
      </c>
      <c r="H642" s="353" t="s">
        <v>18958</v>
      </c>
      <c r="I642" s="353"/>
      <c r="J642" s="353"/>
      <c r="K642" s="348" t="s">
        <v>2042</v>
      </c>
      <c r="L642" s="353"/>
      <c r="M642" s="352">
        <f t="shared" si="20"/>
        <v>2</v>
      </c>
      <c r="N642" s="352">
        <f t="shared" si="21"/>
        <v>1</v>
      </c>
      <c r="O642" s="353"/>
      <c r="P642" s="353">
        <v>35</v>
      </c>
      <c r="Q642" s="353"/>
      <c r="R642" s="350"/>
      <c r="S642" s="359"/>
      <c r="T642" s="355"/>
      <c r="U642" s="355"/>
      <c r="V642" s="355"/>
    </row>
    <row r="643" spans="1:22" ht="12.6" customHeight="1" outlineLevel="1">
      <c r="A643" s="376">
        <v>43735</v>
      </c>
      <c r="B643" s="750">
        <v>43714</v>
      </c>
      <c r="C643" s="932">
        <v>43744</v>
      </c>
      <c r="D643" s="364">
        <v>43744</v>
      </c>
      <c r="E643" s="355" t="s">
        <v>3334</v>
      </c>
      <c r="F643" s="1453" t="s">
        <v>3470</v>
      </c>
      <c r="G643" s="1388" t="s">
        <v>18959</v>
      </c>
      <c r="H643" s="353" t="s">
        <v>18960</v>
      </c>
      <c r="I643" s="353" t="s">
        <v>18961</v>
      </c>
      <c r="J643" s="353"/>
      <c r="K643" s="353" t="s">
        <v>2034</v>
      </c>
      <c r="L643" s="353"/>
      <c r="M643" s="352">
        <f t="shared" si="20"/>
        <v>21</v>
      </c>
      <c r="N643" s="352">
        <f t="shared" si="21"/>
        <v>14</v>
      </c>
      <c r="O643" s="353"/>
      <c r="P643" s="353">
        <v>36</v>
      </c>
      <c r="Q643" s="353"/>
      <c r="R643" s="350"/>
      <c r="S643" s="359"/>
      <c r="T643" s="355"/>
      <c r="U643" s="355"/>
      <c r="V643" s="355"/>
    </row>
    <row r="644" spans="1:22" ht="12.6" customHeight="1" outlineLevel="1">
      <c r="A644" s="376">
        <v>43737</v>
      </c>
      <c r="B644" s="750">
        <v>43732</v>
      </c>
      <c r="C644" s="932">
        <v>43747</v>
      </c>
      <c r="D644" s="364">
        <v>43747</v>
      </c>
      <c r="E644" s="355" t="s">
        <v>3334</v>
      </c>
      <c r="F644" s="353" t="s">
        <v>13330</v>
      </c>
      <c r="G644" s="1388" t="s">
        <v>18631</v>
      </c>
      <c r="H644" s="353" t="s">
        <v>18962</v>
      </c>
      <c r="I644" s="353"/>
      <c r="J644" s="353"/>
      <c r="K644" s="353" t="s">
        <v>2033</v>
      </c>
      <c r="L644" s="353" t="s">
        <v>2888</v>
      </c>
      <c r="M644" s="352">
        <f t="shared" si="20"/>
        <v>5</v>
      </c>
      <c r="N644" s="352">
        <f t="shared" si="21"/>
        <v>3</v>
      </c>
      <c r="O644" s="353"/>
      <c r="P644" s="353">
        <v>37</v>
      </c>
      <c r="Q644" s="353"/>
      <c r="R644" s="353"/>
      <c r="S644" s="375"/>
      <c r="T644" s="353"/>
      <c r="U644" s="353"/>
      <c r="V644" s="353"/>
    </row>
    <row r="645" spans="1:22" ht="12.6" customHeight="1" outlineLevel="1">
      <c r="A645" s="376">
        <v>43738</v>
      </c>
      <c r="B645" s="750">
        <v>43714</v>
      </c>
      <c r="C645" s="932">
        <v>43748</v>
      </c>
      <c r="D645" s="364">
        <v>43748</v>
      </c>
      <c r="E645" s="355" t="s">
        <v>3334</v>
      </c>
      <c r="F645" s="353" t="s">
        <v>18963</v>
      </c>
      <c r="G645" s="1388" t="s">
        <v>18964</v>
      </c>
      <c r="H645" s="353" t="s">
        <v>18965</v>
      </c>
      <c r="I645" s="353"/>
      <c r="J645" s="353"/>
      <c r="K645" s="353" t="s">
        <v>2035</v>
      </c>
      <c r="L645" s="353" t="s">
        <v>2888</v>
      </c>
      <c r="M645" s="352">
        <f t="shared" si="20"/>
        <v>24</v>
      </c>
      <c r="N645" s="352">
        <f t="shared" si="21"/>
        <v>15</v>
      </c>
      <c r="O645" s="353"/>
      <c r="P645" s="353">
        <v>38</v>
      </c>
      <c r="Q645" s="353"/>
      <c r="R645" s="350"/>
      <c r="S645" s="359"/>
      <c r="T645" s="355"/>
      <c r="U645" s="355"/>
      <c r="V645" s="355"/>
    </row>
    <row r="646" spans="1:22" ht="12.6" customHeight="1" outlineLevel="1">
      <c r="A646" s="376">
        <v>43738</v>
      </c>
      <c r="B646" s="750">
        <v>43732</v>
      </c>
      <c r="C646" s="932">
        <v>43738</v>
      </c>
      <c r="D646" s="364">
        <v>43762</v>
      </c>
      <c r="E646" s="355" t="s">
        <v>3334</v>
      </c>
      <c r="F646" s="691" t="s">
        <v>18966</v>
      </c>
      <c r="G646" s="1384" t="s">
        <v>18967</v>
      </c>
      <c r="H646" s="353" t="s">
        <v>18968</v>
      </c>
      <c r="I646" s="353"/>
      <c r="J646" s="353"/>
      <c r="K646" s="353" t="s">
        <v>3001</v>
      </c>
      <c r="L646" s="353"/>
      <c r="M646" s="352">
        <f t="shared" si="20"/>
        <v>6</v>
      </c>
      <c r="N646" s="352">
        <f t="shared" si="21"/>
        <v>3</v>
      </c>
      <c r="O646" s="353"/>
      <c r="P646" s="353">
        <v>39</v>
      </c>
      <c r="Q646" s="353"/>
      <c r="R646" s="350"/>
      <c r="S646" s="359"/>
      <c r="T646" s="355"/>
      <c r="U646" s="355"/>
      <c r="V646" s="355"/>
    </row>
    <row r="647" spans="1:22" ht="12.6" customHeight="1" outlineLevel="1">
      <c r="A647" s="376">
        <v>43739</v>
      </c>
      <c r="B647" s="750">
        <v>43732</v>
      </c>
      <c r="C647" s="932">
        <v>43738</v>
      </c>
      <c r="D647" s="364">
        <v>43738</v>
      </c>
      <c r="E647" s="349" t="s">
        <v>3334</v>
      </c>
      <c r="F647" s="691" t="s">
        <v>18969</v>
      </c>
      <c r="G647" s="1390" t="s">
        <v>16510</v>
      </c>
      <c r="H647" s="424" t="s">
        <v>18970</v>
      </c>
      <c r="I647" s="424"/>
      <c r="J647" s="424"/>
      <c r="K647" s="424" t="s">
        <v>2034</v>
      </c>
      <c r="L647" s="353"/>
      <c r="M647" s="352">
        <f t="shared" si="20"/>
        <v>7</v>
      </c>
      <c r="N647" s="352">
        <f t="shared" si="21"/>
        <v>4</v>
      </c>
      <c r="O647" s="353"/>
      <c r="P647" s="353">
        <v>40</v>
      </c>
      <c r="Q647" s="353"/>
      <c r="R647" s="350"/>
      <c r="S647" s="359"/>
      <c r="T647" s="355"/>
      <c r="U647" s="355"/>
      <c r="V647" s="355"/>
    </row>
    <row r="648" spans="1:22" ht="12.6" customHeight="1" outlineLevel="1">
      <c r="A648" s="715">
        <v>43741</v>
      </c>
      <c r="B648" s="750">
        <v>43725</v>
      </c>
      <c r="C648" s="932">
        <v>43725</v>
      </c>
      <c r="D648" s="364">
        <v>43725</v>
      </c>
      <c r="E648" s="355" t="s">
        <v>3334</v>
      </c>
      <c r="F648" s="353" t="s">
        <v>3826</v>
      </c>
      <c r="G648" s="1384"/>
      <c r="H648" s="353" t="s">
        <v>18971</v>
      </c>
      <c r="I648" s="353"/>
      <c r="J648" s="353" t="s">
        <v>2034</v>
      </c>
      <c r="K648" s="353" t="s">
        <v>2035</v>
      </c>
      <c r="L648" s="353"/>
      <c r="M648" s="352">
        <f t="shared" si="20"/>
        <v>16</v>
      </c>
      <c r="N648" s="352">
        <f t="shared" si="21"/>
        <v>11</v>
      </c>
      <c r="O648" s="353"/>
      <c r="P648" s="353">
        <v>41</v>
      </c>
      <c r="Q648" s="353"/>
      <c r="R648" s="353"/>
      <c r="S648" s="375"/>
      <c r="T648" s="353"/>
      <c r="U648" s="353"/>
      <c r="V648" s="353"/>
    </row>
    <row r="649" spans="1:22" ht="12.6" customHeight="1" outlineLevel="1">
      <c r="A649" s="715">
        <v>43741</v>
      </c>
      <c r="B649" s="750">
        <v>43719</v>
      </c>
      <c r="C649" s="932">
        <v>43749</v>
      </c>
      <c r="D649" s="364">
        <v>43749</v>
      </c>
      <c r="E649" s="355" t="s">
        <v>3334</v>
      </c>
      <c r="F649" s="353" t="s">
        <v>3826</v>
      </c>
      <c r="G649" s="1384"/>
      <c r="H649" s="353" t="s">
        <v>18972</v>
      </c>
      <c r="I649" s="353"/>
      <c r="J649" s="353" t="s">
        <v>2034</v>
      </c>
      <c r="K649" s="353" t="s">
        <v>2035</v>
      </c>
      <c r="L649" s="353"/>
      <c r="M649" s="352">
        <f t="shared" si="20"/>
        <v>22</v>
      </c>
      <c r="N649" s="352">
        <f t="shared" si="21"/>
        <v>15</v>
      </c>
      <c r="O649" s="353"/>
      <c r="P649" s="353">
        <v>42</v>
      </c>
      <c r="Q649" s="353"/>
      <c r="R649" s="353"/>
      <c r="S649" s="375"/>
      <c r="T649" s="353"/>
      <c r="U649" s="353"/>
      <c r="V649" s="353"/>
    </row>
    <row r="650" spans="1:22" ht="12.6" customHeight="1" outlineLevel="1">
      <c r="A650" s="1389">
        <v>43741</v>
      </c>
      <c r="B650" s="750">
        <v>43732</v>
      </c>
      <c r="C650" s="1454"/>
      <c r="D650" s="1399"/>
      <c r="E650" s="1399" t="s">
        <v>3334</v>
      </c>
      <c r="F650" s="1386" t="s">
        <v>2764</v>
      </c>
      <c r="G650" s="1398"/>
      <c r="H650" s="1386" t="s">
        <v>18973</v>
      </c>
      <c r="I650" s="1386"/>
      <c r="J650" s="1386"/>
      <c r="K650" s="1386" t="s">
        <v>2033</v>
      </c>
      <c r="L650" s="1386"/>
      <c r="M650" s="352">
        <f t="shared" si="20"/>
        <v>9</v>
      </c>
      <c r="N650" s="352">
        <f t="shared" si="21"/>
        <v>6</v>
      </c>
      <c r="O650" s="353"/>
      <c r="P650" s="353">
        <v>43</v>
      </c>
      <c r="Q650" s="353"/>
      <c r="R650" s="353"/>
      <c r="S650" s="375"/>
      <c r="T650" s="353"/>
      <c r="U650" s="353"/>
      <c r="V650" s="353"/>
    </row>
    <row r="651" spans="1:22" ht="12.6" customHeight="1" outlineLevel="1">
      <c r="A651" s="1389">
        <v>43739</v>
      </c>
      <c r="B651" s="750">
        <v>43738</v>
      </c>
      <c r="C651" s="1454">
        <v>43768</v>
      </c>
      <c r="D651" s="1399">
        <v>43768</v>
      </c>
      <c r="E651" s="1399" t="s">
        <v>3334</v>
      </c>
      <c r="F651" s="1386" t="s">
        <v>2547</v>
      </c>
      <c r="G651" s="1398"/>
      <c r="H651" s="1386" t="s">
        <v>18974</v>
      </c>
      <c r="I651" s="1386" t="s">
        <v>18975</v>
      </c>
      <c r="J651" s="1386" t="s">
        <v>2969</v>
      </c>
      <c r="K651" s="1386" t="s">
        <v>2033</v>
      </c>
      <c r="L651" s="353"/>
      <c r="M651" s="352">
        <f t="shared" si="20"/>
        <v>1</v>
      </c>
      <c r="N651" s="352">
        <f t="shared" si="21"/>
        <v>0</v>
      </c>
      <c r="O651" s="353"/>
      <c r="P651" s="353">
        <v>44</v>
      </c>
      <c r="Q651" s="353"/>
      <c r="R651" s="353"/>
      <c r="S651" s="375"/>
      <c r="T651" s="353"/>
      <c r="U651" s="353"/>
      <c r="V651" s="353"/>
    </row>
    <row r="652" spans="1:22" ht="12.6" customHeight="1" outlineLevel="1">
      <c r="A652" s="715">
        <v>43742</v>
      </c>
      <c r="B652" s="750">
        <v>43732</v>
      </c>
      <c r="C652" s="932">
        <v>43754</v>
      </c>
      <c r="D652" s="364">
        <v>43762</v>
      </c>
      <c r="E652" s="355" t="s">
        <v>3334</v>
      </c>
      <c r="F652" s="353" t="s">
        <v>5148</v>
      </c>
      <c r="G652" s="1388" t="s">
        <v>18592</v>
      </c>
      <c r="H652" s="353" t="s">
        <v>18976</v>
      </c>
      <c r="I652" s="353" t="s">
        <v>18977</v>
      </c>
      <c r="J652" s="353"/>
      <c r="K652" s="353" t="s">
        <v>2035</v>
      </c>
      <c r="L652" s="353"/>
      <c r="M652" s="352">
        <f t="shared" si="20"/>
        <v>10</v>
      </c>
      <c r="N652" s="352">
        <f t="shared" si="21"/>
        <v>7</v>
      </c>
      <c r="O652" s="353"/>
      <c r="P652" s="353">
        <v>45</v>
      </c>
      <c r="Q652" s="353"/>
      <c r="R652" s="350"/>
      <c r="S652" s="359"/>
      <c r="T652" s="355"/>
      <c r="U652" s="355"/>
      <c r="V652" s="355"/>
    </row>
    <row r="653" spans="1:22" ht="12.6" customHeight="1" outlineLevel="1">
      <c r="A653" s="715">
        <v>43741</v>
      </c>
      <c r="B653" s="750">
        <v>43735</v>
      </c>
      <c r="C653" s="932">
        <v>43742</v>
      </c>
      <c r="D653" s="364">
        <v>43765</v>
      </c>
      <c r="E653" s="355" t="s">
        <v>3334</v>
      </c>
      <c r="F653" s="353" t="s">
        <v>18978</v>
      </c>
      <c r="G653" s="1388" t="s">
        <v>18979</v>
      </c>
      <c r="H653" s="353" t="s">
        <v>18980</v>
      </c>
      <c r="I653" s="353"/>
      <c r="J653" s="353"/>
      <c r="K653" s="353" t="s">
        <v>2035</v>
      </c>
      <c r="L653" s="353"/>
      <c r="M653" s="352">
        <f t="shared" si="20"/>
        <v>6</v>
      </c>
      <c r="N653" s="352">
        <f t="shared" si="21"/>
        <v>3</v>
      </c>
      <c r="O653" s="353"/>
      <c r="P653" s="353">
        <v>46</v>
      </c>
      <c r="Q653" s="353"/>
      <c r="R653" s="350"/>
      <c r="S653" s="359"/>
      <c r="T653" s="355"/>
      <c r="U653" s="355"/>
      <c r="V653" s="355"/>
    </row>
    <row r="654" spans="1:22" ht="12.6" customHeight="1" outlineLevel="1">
      <c r="A654" s="376">
        <v>43742</v>
      </c>
      <c r="B654" s="750">
        <v>43732</v>
      </c>
      <c r="C654" s="950">
        <v>43747</v>
      </c>
      <c r="D654" s="376">
        <v>43742</v>
      </c>
      <c r="E654" s="355" t="s">
        <v>3334</v>
      </c>
      <c r="F654" s="353" t="s">
        <v>15914</v>
      </c>
      <c r="G654" s="1388" t="s">
        <v>18981</v>
      </c>
      <c r="H654" s="353" t="s">
        <v>18982</v>
      </c>
      <c r="I654" s="353"/>
      <c r="J654" s="353"/>
      <c r="K654" s="348" t="s">
        <v>2034</v>
      </c>
      <c r="L654" s="353"/>
      <c r="M654" s="352">
        <f t="shared" si="20"/>
        <v>10</v>
      </c>
      <c r="N654" s="352">
        <f t="shared" si="21"/>
        <v>7</v>
      </c>
      <c r="O654" s="353"/>
      <c r="P654" s="353">
        <v>47</v>
      </c>
      <c r="Q654" s="353"/>
      <c r="R654" s="350"/>
      <c r="S654" s="359"/>
      <c r="T654" s="355"/>
      <c r="U654" s="355"/>
      <c r="V654" s="355"/>
    </row>
    <row r="655" spans="1:22" ht="12.6" customHeight="1" outlineLevel="1">
      <c r="A655" s="715">
        <v>43742</v>
      </c>
      <c r="B655" s="750">
        <v>43726</v>
      </c>
      <c r="C655" s="349" t="s">
        <v>18983</v>
      </c>
      <c r="D655" s="364">
        <v>43748</v>
      </c>
      <c r="E655" s="355" t="s">
        <v>3335</v>
      </c>
      <c r="F655" s="353" t="s">
        <v>18984</v>
      </c>
      <c r="G655" s="1388" t="s">
        <v>18985</v>
      </c>
      <c r="H655" s="353" t="s">
        <v>18986</v>
      </c>
      <c r="I655" s="353"/>
      <c r="J655" s="353"/>
      <c r="K655" s="353" t="s">
        <v>2035</v>
      </c>
      <c r="L655" s="353"/>
      <c r="M655" s="352">
        <f t="shared" si="20"/>
        <v>16</v>
      </c>
      <c r="N655" s="352">
        <f t="shared" si="21"/>
        <v>11</v>
      </c>
      <c r="O655" s="353"/>
      <c r="P655" s="353">
        <v>48</v>
      </c>
      <c r="Q655" s="353"/>
      <c r="R655" s="350"/>
      <c r="S655" s="359"/>
      <c r="T655" s="355"/>
      <c r="U655" s="355"/>
      <c r="V655" s="355"/>
    </row>
    <row r="656" spans="1:22" ht="12.6" customHeight="1" outlineLevel="1">
      <c r="A656" s="376">
        <v>43745</v>
      </c>
      <c r="B656" s="750">
        <v>43720</v>
      </c>
      <c r="C656" s="932">
        <v>43742</v>
      </c>
      <c r="D656" s="364">
        <v>43750</v>
      </c>
      <c r="E656" s="355" t="s">
        <v>3334</v>
      </c>
      <c r="F656" s="353" t="s">
        <v>16734</v>
      </c>
      <c r="G656" s="1388" t="s">
        <v>12945</v>
      </c>
      <c r="H656" s="353" t="s">
        <v>18987</v>
      </c>
      <c r="I656" s="353"/>
      <c r="J656" s="353"/>
      <c r="K656" s="353" t="s">
        <v>3001</v>
      </c>
      <c r="L656" s="353"/>
      <c r="M656" s="352">
        <f t="shared" si="20"/>
        <v>25</v>
      </c>
      <c r="N656" s="352">
        <f t="shared" si="21"/>
        <v>16</v>
      </c>
      <c r="O656" s="353"/>
      <c r="P656" s="353">
        <v>49</v>
      </c>
      <c r="Q656" s="353"/>
      <c r="R656" s="350"/>
      <c r="S656" s="359"/>
      <c r="T656" s="355"/>
      <c r="U656" s="355"/>
      <c r="V656" s="355"/>
    </row>
    <row r="657" spans="1:22" ht="12.6" customHeight="1" outlineLevel="1">
      <c r="A657" s="376">
        <v>43745</v>
      </c>
      <c r="B657" s="750">
        <v>43738</v>
      </c>
      <c r="C657" s="932">
        <v>43745</v>
      </c>
      <c r="D657" s="364">
        <v>43745</v>
      </c>
      <c r="E657" s="355" t="s">
        <v>3334</v>
      </c>
      <c r="F657" s="353" t="s">
        <v>18988</v>
      </c>
      <c r="G657" s="1388" t="s">
        <v>18989</v>
      </c>
      <c r="H657" s="353" t="s">
        <v>18990</v>
      </c>
      <c r="I657" s="353"/>
      <c r="J657" s="353" t="s">
        <v>2039</v>
      </c>
      <c r="K657" s="353" t="s">
        <v>2033</v>
      </c>
      <c r="L657" s="353" t="s">
        <v>2039</v>
      </c>
      <c r="M657" s="352">
        <f t="shared" si="20"/>
        <v>7</v>
      </c>
      <c r="N657" s="352">
        <f t="shared" si="21"/>
        <v>4</v>
      </c>
      <c r="O657" s="353"/>
      <c r="P657" s="353">
        <v>50</v>
      </c>
      <c r="Q657" s="353"/>
      <c r="R657" s="353"/>
      <c r="S657" s="375"/>
      <c r="T657" s="353"/>
      <c r="U657" s="353"/>
      <c r="V657" s="353"/>
    </row>
    <row r="658" spans="1:22" ht="12.6" customHeight="1" outlineLevel="1">
      <c r="A658" s="376">
        <v>43745</v>
      </c>
      <c r="B658" s="750">
        <v>43732</v>
      </c>
      <c r="C658" s="932">
        <v>43747</v>
      </c>
      <c r="D658" s="364">
        <v>43747</v>
      </c>
      <c r="E658" s="355" t="s">
        <v>3334</v>
      </c>
      <c r="F658" s="353" t="s">
        <v>18991</v>
      </c>
      <c r="G658" s="1388" t="s">
        <v>18992</v>
      </c>
      <c r="H658" s="353" t="s">
        <v>18993</v>
      </c>
      <c r="I658" s="353"/>
      <c r="J658" s="353"/>
      <c r="K658" s="353" t="s">
        <v>2033</v>
      </c>
      <c r="L658" s="353" t="s">
        <v>2888</v>
      </c>
      <c r="M658" s="352">
        <f t="shared" ref="M658:M680" si="22">(A658-B658)</f>
        <v>13</v>
      </c>
      <c r="N658" s="352">
        <f t="shared" ref="N658:N680" si="23">NETWORKDAYS(B658,A658,A658:B658)</f>
        <v>8</v>
      </c>
      <c r="O658" s="353"/>
      <c r="P658" s="353">
        <v>51</v>
      </c>
      <c r="Q658" s="353"/>
      <c r="R658" s="353"/>
      <c r="S658" s="375"/>
      <c r="T658" s="353"/>
      <c r="U658" s="353"/>
      <c r="V658" s="353"/>
    </row>
    <row r="659" spans="1:22" ht="12.6" customHeight="1" outlineLevel="1">
      <c r="A659" s="376">
        <v>43742</v>
      </c>
      <c r="B659" s="750">
        <v>43733</v>
      </c>
      <c r="C659" s="932">
        <v>43738</v>
      </c>
      <c r="D659" s="364">
        <v>43746</v>
      </c>
      <c r="E659" s="355" t="s">
        <v>3334</v>
      </c>
      <c r="F659" s="353" t="s">
        <v>2753</v>
      </c>
      <c r="G659" s="1388" t="s">
        <v>18909</v>
      </c>
      <c r="H659" s="353" t="s">
        <v>18994</v>
      </c>
      <c r="I659" s="353"/>
      <c r="J659" s="353"/>
      <c r="K659" s="353" t="s">
        <v>2033</v>
      </c>
      <c r="L659" s="353"/>
      <c r="M659" s="352">
        <f t="shared" si="22"/>
        <v>9</v>
      </c>
      <c r="N659" s="352">
        <f t="shared" si="23"/>
        <v>6</v>
      </c>
      <c r="O659" s="353"/>
      <c r="P659" s="353">
        <v>52</v>
      </c>
      <c r="Q659" s="353"/>
      <c r="R659" s="353"/>
      <c r="S659" s="375"/>
      <c r="T659" s="353"/>
      <c r="U659" s="353"/>
      <c r="V659" s="353"/>
    </row>
    <row r="660" spans="1:22" ht="12.6" customHeight="1" outlineLevel="1">
      <c r="A660" s="376">
        <v>43745</v>
      </c>
      <c r="B660" s="750">
        <v>43717</v>
      </c>
      <c r="C660" s="932">
        <v>43747</v>
      </c>
      <c r="D660" s="364">
        <v>43747</v>
      </c>
      <c r="E660" s="355" t="s">
        <v>3334</v>
      </c>
      <c r="F660" s="691" t="s">
        <v>18995</v>
      </c>
      <c r="G660" s="1384" t="s">
        <v>18996</v>
      </c>
      <c r="H660" s="353" t="s">
        <v>18997</v>
      </c>
      <c r="I660" s="353" t="s">
        <v>18998</v>
      </c>
      <c r="J660" s="353"/>
      <c r="K660" s="353" t="s">
        <v>3001</v>
      </c>
      <c r="L660" s="353"/>
      <c r="M660" s="352">
        <f t="shared" si="22"/>
        <v>28</v>
      </c>
      <c r="N660" s="352">
        <f t="shared" si="23"/>
        <v>19</v>
      </c>
      <c r="O660" s="353"/>
      <c r="P660" s="353">
        <v>53</v>
      </c>
      <c r="Q660" s="353"/>
      <c r="R660" s="353"/>
      <c r="S660" s="375"/>
      <c r="T660" s="353"/>
      <c r="U660" s="353"/>
      <c r="V660" s="353"/>
    </row>
    <row r="661" spans="1:22" ht="12.6" customHeight="1" outlineLevel="1">
      <c r="A661" s="364">
        <v>43746</v>
      </c>
      <c r="B661" s="753">
        <v>43725</v>
      </c>
      <c r="C661" s="932">
        <v>43745</v>
      </c>
      <c r="D661" s="360">
        <v>43755</v>
      </c>
      <c r="E661" s="355" t="s">
        <v>3334</v>
      </c>
      <c r="F661" s="353" t="s">
        <v>18999</v>
      </c>
      <c r="G661" s="1384"/>
      <c r="H661" s="353" t="s">
        <v>19000</v>
      </c>
      <c r="I661" s="353"/>
      <c r="J661" s="353"/>
      <c r="K661" s="348" t="s">
        <v>2042</v>
      </c>
      <c r="L661" s="353"/>
      <c r="M661" s="352">
        <f t="shared" si="22"/>
        <v>21</v>
      </c>
      <c r="N661" s="352">
        <f t="shared" si="23"/>
        <v>14</v>
      </c>
      <c r="O661" s="353"/>
      <c r="P661" s="353">
        <v>54</v>
      </c>
      <c r="Q661" s="353"/>
      <c r="R661" s="350"/>
      <c r="S661" s="359"/>
      <c r="T661" s="355"/>
      <c r="U661" s="355"/>
      <c r="V661" s="355"/>
    </row>
    <row r="662" spans="1:22" ht="12.6" customHeight="1" outlineLevel="1">
      <c r="A662" s="376">
        <v>43746</v>
      </c>
      <c r="B662" s="750">
        <v>43738</v>
      </c>
      <c r="C662" s="932">
        <v>43768</v>
      </c>
      <c r="D662" s="364">
        <v>43768</v>
      </c>
      <c r="E662" s="355" t="s">
        <v>3334</v>
      </c>
      <c r="F662" s="353" t="s">
        <v>19001</v>
      </c>
      <c r="G662" s="1388" t="s">
        <v>19002</v>
      </c>
      <c r="H662" s="353" t="s">
        <v>19003</v>
      </c>
      <c r="I662" s="353"/>
      <c r="J662" s="353"/>
      <c r="K662" s="353" t="s">
        <v>3001</v>
      </c>
      <c r="L662" s="353"/>
      <c r="M662" s="352">
        <f t="shared" si="22"/>
        <v>8</v>
      </c>
      <c r="N662" s="352">
        <f t="shared" si="23"/>
        <v>5</v>
      </c>
      <c r="O662" s="353"/>
      <c r="P662" s="353">
        <v>55</v>
      </c>
      <c r="Q662" s="353"/>
      <c r="R662" s="350"/>
      <c r="S662" s="359"/>
      <c r="T662" s="355"/>
      <c r="U662" s="355"/>
      <c r="V662" s="355"/>
    </row>
    <row r="663" spans="1:22" ht="12.6" customHeight="1" outlineLevel="1">
      <c r="A663" s="376">
        <v>43747</v>
      </c>
      <c r="B663" s="750">
        <v>43735</v>
      </c>
      <c r="C663" s="932">
        <v>43749</v>
      </c>
      <c r="D663" s="364">
        <v>43749</v>
      </c>
      <c r="E663" s="355" t="s">
        <v>3334</v>
      </c>
      <c r="F663" s="353" t="s">
        <v>19004</v>
      </c>
      <c r="G663" s="1388" t="s">
        <v>19005</v>
      </c>
      <c r="H663" s="353" t="s">
        <v>19006</v>
      </c>
      <c r="I663" s="353"/>
      <c r="J663" s="353" t="s">
        <v>2039</v>
      </c>
      <c r="K663" s="353" t="s">
        <v>2033</v>
      </c>
      <c r="L663" s="353" t="s">
        <v>2039</v>
      </c>
      <c r="M663" s="352">
        <f t="shared" si="22"/>
        <v>12</v>
      </c>
      <c r="N663" s="352">
        <f t="shared" si="23"/>
        <v>7</v>
      </c>
      <c r="O663" s="353"/>
      <c r="P663" s="353">
        <v>56</v>
      </c>
      <c r="Q663" s="353"/>
      <c r="R663" s="353"/>
      <c r="S663" s="375"/>
      <c r="T663" s="353"/>
      <c r="U663" s="353"/>
      <c r="V663" s="353"/>
    </row>
    <row r="664" spans="1:22" ht="12.6" customHeight="1" outlineLevel="1">
      <c r="A664" s="364">
        <v>43746</v>
      </c>
      <c r="B664" s="753">
        <v>43731</v>
      </c>
      <c r="C664" s="932">
        <v>43745</v>
      </c>
      <c r="D664" s="360">
        <v>43761</v>
      </c>
      <c r="E664" s="355" t="s">
        <v>3335</v>
      </c>
      <c r="F664" s="353" t="s">
        <v>16434</v>
      </c>
      <c r="G664" s="1384"/>
      <c r="H664" s="353" t="s">
        <v>19007</v>
      </c>
      <c r="I664" s="353" t="s">
        <v>12620</v>
      </c>
      <c r="J664" s="353"/>
      <c r="K664" s="348" t="s">
        <v>2042</v>
      </c>
      <c r="L664" s="353"/>
      <c r="M664" s="352">
        <f t="shared" si="22"/>
        <v>15</v>
      </c>
      <c r="N664" s="352">
        <f t="shared" si="23"/>
        <v>10</v>
      </c>
      <c r="O664" s="353"/>
      <c r="P664" s="353">
        <v>57</v>
      </c>
      <c r="Q664" s="353"/>
      <c r="R664" s="350"/>
      <c r="S664" s="359"/>
      <c r="T664" s="355"/>
      <c r="U664" s="355"/>
      <c r="V664" s="355"/>
    </row>
    <row r="665" spans="1:22" ht="12.6" customHeight="1" outlineLevel="1">
      <c r="A665" s="374">
        <v>43748</v>
      </c>
      <c r="B665" s="750">
        <v>43733</v>
      </c>
      <c r="C665" s="932">
        <v>43748</v>
      </c>
      <c r="D665" s="364">
        <v>43763</v>
      </c>
      <c r="E665" s="355" t="s">
        <v>3334</v>
      </c>
      <c r="F665" s="353" t="s">
        <v>19008</v>
      </c>
      <c r="G665" s="1388" t="s">
        <v>16174</v>
      </c>
      <c r="H665" s="353" t="s">
        <v>19009</v>
      </c>
      <c r="I665" s="353"/>
      <c r="J665" s="353"/>
      <c r="K665" s="353" t="s">
        <v>2034</v>
      </c>
      <c r="L665" s="353"/>
      <c r="M665" s="352">
        <f t="shared" si="22"/>
        <v>15</v>
      </c>
      <c r="N665" s="352">
        <f t="shared" si="23"/>
        <v>10</v>
      </c>
      <c r="O665" s="353"/>
      <c r="P665" s="353">
        <v>58</v>
      </c>
      <c r="Q665" s="353"/>
      <c r="R665" s="350"/>
      <c r="S665" s="359"/>
      <c r="T665" s="355"/>
      <c r="U665" s="355"/>
      <c r="V665" s="355"/>
    </row>
    <row r="666" spans="1:22" ht="12.6" customHeight="1" outlineLevel="1">
      <c r="A666" s="376">
        <v>43746</v>
      </c>
      <c r="B666" s="750">
        <v>43724</v>
      </c>
      <c r="C666" s="932">
        <v>43745</v>
      </c>
      <c r="D666" s="364">
        <v>43754</v>
      </c>
      <c r="E666" s="355" t="s">
        <v>3334</v>
      </c>
      <c r="F666" s="353" t="s">
        <v>19010</v>
      </c>
      <c r="G666" s="1388" t="s">
        <v>19011</v>
      </c>
      <c r="H666" s="353" t="s">
        <v>19012</v>
      </c>
      <c r="I666" s="353"/>
      <c r="J666" s="353"/>
      <c r="K666" s="353" t="s">
        <v>2034</v>
      </c>
      <c r="L666" s="353"/>
      <c r="M666" s="352">
        <f t="shared" si="22"/>
        <v>22</v>
      </c>
      <c r="N666" s="352">
        <f t="shared" si="23"/>
        <v>15</v>
      </c>
      <c r="O666" s="353"/>
      <c r="P666" s="353">
        <v>59</v>
      </c>
      <c r="Q666" s="353"/>
      <c r="R666" s="350"/>
      <c r="S666" s="359"/>
      <c r="T666" s="355"/>
      <c r="U666" s="355"/>
      <c r="V666" s="355"/>
    </row>
    <row r="667" spans="1:22" ht="12.6" customHeight="1" outlineLevel="1">
      <c r="A667" s="374">
        <v>43748</v>
      </c>
      <c r="B667" s="750">
        <v>43726</v>
      </c>
      <c r="C667" s="932">
        <v>43748</v>
      </c>
      <c r="D667" s="364">
        <v>43756</v>
      </c>
      <c r="E667" s="355" t="s">
        <v>3334</v>
      </c>
      <c r="F667" s="353" t="s">
        <v>13081</v>
      </c>
      <c r="G667" s="1388" t="s">
        <v>5616</v>
      </c>
      <c r="H667" s="353" t="s">
        <v>19013</v>
      </c>
      <c r="I667" s="353" t="s">
        <v>17172</v>
      </c>
      <c r="J667" s="353"/>
      <c r="K667" s="353" t="s">
        <v>2034</v>
      </c>
      <c r="L667" s="353"/>
      <c r="M667" s="352">
        <f t="shared" si="22"/>
        <v>22</v>
      </c>
      <c r="N667" s="352">
        <f t="shared" si="23"/>
        <v>15</v>
      </c>
      <c r="O667" s="353"/>
      <c r="P667" s="353">
        <v>60</v>
      </c>
      <c r="Q667" s="353"/>
      <c r="R667" s="350"/>
      <c r="S667" s="359"/>
      <c r="T667" s="355"/>
      <c r="U667" s="355"/>
      <c r="V667" s="355"/>
    </row>
    <row r="668" spans="1:22" ht="12.6" customHeight="1" outlineLevel="1">
      <c r="A668" s="374">
        <v>43749</v>
      </c>
      <c r="B668" s="750">
        <v>43734</v>
      </c>
      <c r="C668" s="932">
        <v>43748</v>
      </c>
      <c r="D668" s="364">
        <v>43764</v>
      </c>
      <c r="E668" s="355" t="s">
        <v>3334</v>
      </c>
      <c r="F668" s="353" t="s">
        <v>5352</v>
      </c>
      <c r="G668" s="1388" t="s">
        <v>19014</v>
      </c>
      <c r="H668" s="353" t="s">
        <v>19015</v>
      </c>
      <c r="I668" s="353"/>
      <c r="J668" s="353"/>
      <c r="K668" s="353" t="s">
        <v>2035</v>
      </c>
      <c r="L668" s="353"/>
      <c r="M668" s="352">
        <f t="shared" si="22"/>
        <v>15</v>
      </c>
      <c r="N668" s="352">
        <f t="shared" si="23"/>
        <v>10</v>
      </c>
      <c r="O668" s="353"/>
      <c r="P668" s="353">
        <v>61</v>
      </c>
      <c r="Q668" s="353"/>
      <c r="R668" s="350"/>
      <c r="S668" s="359"/>
      <c r="T668" s="355"/>
      <c r="U668" s="355"/>
      <c r="V668" s="355"/>
    </row>
    <row r="669" spans="1:22" ht="12.6" customHeight="1" outlineLevel="1">
      <c r="A669" s="376">
        <v>43746</v>
      </c>
      <c r="B669" s="750">
        <v>43719</v>
      </c>
      <c r="C669" s="932">
        <v>43751</v>
      </c>
      <c r="D669" s="364">
        <v>43751</v>
      </c>
      <c r="E669" s="355" t="s">
        <v>3335</v>
      </c>
      <c r="F669" s="353" t="s">
        <v>19016</v>
      </c>
      <c r="G669" s="1384"/>
      <c r="H669" s="353" t="s">
        <v>19017</v>
      </c>
      <c r="I669" s="353" t="s">
        <v>18937</v>
      </c>
      <c r="J669" s="353"/>
      <c r="K669" s="353" t="s">
        <v>3001</v>
      </c>
      <c r="L669" s="353" t="s">
        <v>2888</v>
      </c>
      <c r="M669" s="352">
        <f t="shared" si="22"/>
        <v>27</v>
      </c>
      <c r="N669" s="352">
        <f t="shared" si="23"/>
        <v>18</v>
      </c>
      <c r="O669" s="353"/>
      <c r="P669" s="353">
        <v>62</v>
      </c>
      <c r="Q669" s="353"/>
      <c r="R669" s="350"/>
      <c r="S669" s="359"/>
      <c r="T669" s="355"/>
      <c r="U669" s="355"/>
      <c r="V669" s="355"/>
    </row>
    <row r="670" spans="1:22" ht="12.6" customHeight="1" outlineLevel="1">
      <c r="A670" s="374">
        <v>43748</v>
      </c>
      <c r="B670" s="750">
        <v>43733</v>
      </c>
      <c r="C670" s="932">
        <v>43748</v>
      </c>
      <c r="D670" s="364">
        <v>43763</v>
      </c>
      <c r="E670" s="355" t="s">
        <v>3334</v>
      </c>
      <c r="F670" s="691" t="s">
        <v>19018</v>
      </c>
      <c r="G670" s="1384" t="s">
        <v>4092</v>
      </c>
      <c r="H670" s="353" t="s">
        <v>19019</v>
      </c>
      <c r="I670" s="353"/>
      <c r="J670" s="353"/>
      <c r="K670" s="353" t="s">
        <v>3001</v>
      </c>
      <c r="L670" s="353"/>
      <c r="M670" s="352">
        <f t="shared" si="22"/>
        <v>15</v>
      </c>
      <c r="N670" s="352">
        <f t="shared" si="23"/>
        <v>10</v>
      </c>
      <c r="O670" s="353"/>
      <c r="P670" s="353">
        <v>63</v>
      </c>
      <c r="Q670" s="353"/>
      <c r="R670" s="350"/>
      <c r="S670" s="359"/>
      <c r="T670" s="355"/>
      <c r="U670" s="355"/>
      <c r="V670" s="355"/>
    </row>
    <row r="671" spans="1:22" ht="12.6" customHeight="1" outlineLevel="1">
      <c r="A671" s="360">
        <v>43752</v>
      </c>
      <c r="B671" s="753">
        <v>43738</v>
      </c>
      <c r="C671" s="1057">
        <v>43752</v>
      </c>
      <c r="D671" s="360">
        <v>43768</v>
      </c>
      <c r="E671" s="355" t="s">
        <v>3334</v>
      </c>
      <c r="F671" s="353" t="s">
        <v>19020</v>
      </c>
      <c r="G671" s="1384"/>
      <c r="H671" s="353" t="s">
        <v>19021</v>
      </c>
      <c r="I671" s="353"/>
      <c r="J671" s="353"/>
      <c r="K671" s="348" t="s">
        <v>2042</v>
      </c>
      <c r="L671" s="353"/>
      <c r="M671" s="352">
        <f t="shared" si="22"/>
        <v>14</v>
      </c>
      <c r="N671" s="352">
        <f t="shared" si="23"/>
        <v>9</v>
      </c>
      <c r="O671" s="353"/>
      <c r="P671" s="353">
        <v>64</v>
      </c>
      <c r="Q671" s="353"/>
      <c r="R671" s="350"/>
      <c r="S671" s="359"/>
      <c r="T671" s="355"/>
      <c r="U671" s="355"/>
      <c r="V671" s="355"/>
    </row>
    <row r="672" spans="1:22" ht="12.6" customHeight="1" outlineLevel="1">
      <c r="A672" s="374">
        <v>43753</v>
      </c>
      <c r="B672" s="750">
        <v>43726</v>
      </c>
      <c r="C672" s="932">
        <v>43756</v>
      </c>
      <c r="D672" s="364">
        <v>43756</v>
      </c>
      <c r="E672" s="355" t="s">
        <v>3334</v>
      </c>
      <c r="F672" s="353" t="s">
        <v>19022</v>
      </c>
      <c r="G672" s="1384"/>
      <c r="H672" s="353" t="s">
        <v>19023</v>
      </c>
      <c r="I672" s="353" t="s">
        <v>18937</v>
      </c>
      <c r="J672" s="353"/>
      <c r="K672" s="353" t="s">
        <v>3001</v>
      </c>
      <c r="L672" s="353"/>
      <c r="M672" s="352">
        <f t="shared" si="22"/>
        <v>27</v>
      </c>
      <c r="N672" s="352">
        <f t="shared" si="23"/>
        <v>18</v>
      </c>
      <c r="O672" s="353"/>
      <c r="P672" s="353">
        <v>65</v>
      </c>
      <c r="Q672" s="353"/>
      <c r="R672" s="353"/>
      <c r="S672" s="375"/>
      <c r="T672" s="353"/>
      <c r="U672" s="353"/>
      <c r="V672" s="353"/>
    </row>
    <row r="673" spans="1:33" ht="12.6" customHeight="1" outlineLevel="1">
      <c r="A673" s="374">
        <v>43753</v>
      </c>
      <c r="B673" s="750">
        <v>43731</v>
      </c>
      <c r="C673" s="1057">
        <v>43754</v>
      </c>
      <c r="D673" s="364">
        <v>43761</v>
      </c>
      <c r="E673" s="355" t="s">
        <v>3335</v>
      </c>
      <c r="F673" s="353" t="s">
        <v>19024</v>
      </c>
      <c r="G673" s="1384"/>
      <c r="H673" s="353" t="s">
        <v>19025</v>
      </c>
      <c r="I673" s="353" t="s">
        <v>19026</v>
      </c>
      <c r="J673" s="353"/>
      <c r="K673" s="353" t="s">
        <v>2035</v>
      </c>
      <c r="L673" s="353" t="s">
        <v>2888</v>
      </c>
      <c r="M673" s="352">
        <f t="shared" si="22"/>
        <v>22</v>
      </c>
      <c r="N673" s="352">
        <f t="shared" si="23"/>
        <v>15</v>
      </c>
      <c r="O673" s="353"/>
      <c r="P673" s="353">
        <v>66</v>
      </c>
      <c r="Q673" s="353"/>
      <c r="R673" s="350"/>
      <c r="S673" s="359"/>
      <c r="T673" s="355"/>
      <c r="U673" s="355"/>
      <c r="V673" s="355"/>
      <c r="W673" s="355"/>
      <c r="X673" s="355"/>
      <c r="Y673" s="355"/>
      <c r="Z673" s="355"/>
      <c r="AA673" s="355"/>
      <c r="AB673" s="355"/>
      <c r="AC673" s="355"/>
      <c r="AD673" s="355"/>
      <c r="AE673" s="355"/>
      <c r="AF673" s="355"/>
      <c r="AG673" s="359"/>
    </row>
    <row r="674" spans="1:33" ht="12.6" customHeight="1" outlineLevel="1">
      <c r="A674" s="360">
        <v>43759</v>
      </c>
      <c r="B674" s="1455">
        <v>43727</v>
      </c>
      <c r="C674" s="1440">
        <v>43748</v>
      </c>
      <c r="D674" s="1441">
        <v>43759</v>
      </c>
      <c r="E674" s="1399" t="s">
        <v>3334</v>
      </c>
      <c r="F674" s="691" t="s">
        <v>12978</v>
      </c>
      <c r="G674" s="1398" t="s">
        <v>3597</v>
      </c>
      <c r="H674" s="1386" t="s">
        <v>19027</v>
      </c>
      <c r="I674" s="1386"/>
      <c r="J674" s="1386"/>
      <c r="K674" s="1386" t="s">
        <v>2042</v>
      </c>
      <c r="L674" s="353"/>
      <c r="M674" s="352">
        <f t="shared" si="22"/>
        <v>32</v>
      </c>
      <c r="N674" s="352">
        <f t="shared" si="23"/>
        <v>21</v>
      </c>
      <c r="O674" s="353"/>
      <c r="P674" s="353">
        <v>67</v>
      </c>
      <c r="Q674" s="353"/>
      <c r="R674" s="350"/>
      <c r="S674" s="359"/>
      <c r="T674" s="355"/>
      <c r="U674" s="355"/>
      <c r="V674" s="355"/>
      <c r="W674" s="355"/>
      <c r="X674" s="349"/>
      <c r="Y674" s="355"/>
      <c r="Z674" s="355"/>
      <c r="AA674" s="355"/>
      <c r="AB674" s="355"/>
      <c r="AC674" s="355"/>
      <c r="AD674" s="355"/>
      <c r="AE674" s="355"/>
      <c r="AF674" s="355"/>
      <c r="AG674" s="359"/>
    </row>
    <row r="675" spans="1:33" ht="12.6" customHeight="1" outlineLevel="1">
      <c r="A675" s="360">
        <v>43759</v>
      </c>
      <c r="B675" s="753">
        <v>43727</v>
      </c>
      <c r="C675" s="1057">
        <v>43748</v>
      </c>
      <c r="D675" s="360">
        <v>43759</v>
      </c>
      <c r="E675" s="355" t="s">
        <v>3334</v>
      </c>
      <c r="F675" s="353" t="s">
        <v>19028</v>
      </c>
      <c r="G675" s="1384"/>
      <c r="H675" s="353" t="s">
        <v>19029</v>
      </c>
      <c r="I675" s="353" t="s">
        <v>3577</v>
      </c>
      <c r="J675" s="353"/>
      <c r="K675" s="348" t="s">
        <v>2042</v>
      </c>
      <c r="L675" s="353"/>
      <c r="M675" s="352">
        <f t="shared" si="22"/>
        <v>32</v>
      </c>
      <c r="N675" s="352">
        <f t="shared" si="23"/>
        <v>21</v>
      </c>
      <c r="O675" s="353"/>
      <c r="P675" s="353">
        <v>68</v>
      </c>
      <c r="Q675" s="353"/>
      <c r="R675" s="350"/>
      <c r="S675" s="359"/>
      <c r="T675" s="355"/>
      <c r="U675" s="355"/>
      <c r="V675" s="355"/>
      <c r="W675" s="355"/>
      <c r="X675" s="349"/>
      <c r="Y675" s="355"/>
      <c r="Z675" s="355"/>
      <c r="AA675" s="355"/>
      <c r="AB675" s="355"/>
      <c r="AC675" s="355"/>
      <c r="AD675" s="355"/>
      <c r="AE675" s="355"/>
      <c r="AF675" s="355"/>
      <c r="AG675" s="359"/>
    </row>
    <row r="676" spans="1:33" ht="12.6" customHeight="1" outlineLevel="1">
      <c r="A676" s="1441">
        <v>43760</v>
      </c>
      <c r="B676" s="1455">
        <v>43738</v>
      </c>
      <c r="C676" s="1440">
        <v>43759</v>
      </c>
      <c r="D676" s="1441">
        <v>43768</v>
      </c>
      <c r="E676" s="1399" t="s">
        <v>3334</v>
      </c>
      <c r="F676" s="1386" t="s">
        <v>2753</v>
      </c>
      <c r="G676" s="1388" t="s">
        <v>19030</v>
      </c>
      <c r="H676" s="1386" t="s">
        <v>19031</v>
      </c>
      <c r="I676" s="1386" t="s">
        <v>13143</v>
      </c>
      <c r="J676" s="1386"/>
      <c r="K676" s="1386" t="s">
        <v>2042</v>
      </c>
      <c r="L676" s="353"/>
      <c r="M676" s="352">
        <f t="shared" si="22"/>
        <v>22</v>
      </c>
      <c r="N676" s="352">
        <f t="shared" si="23"/>
        <v>15</v>
      </c>
      <c r="O676" s="353"/>
      <c r="P676" s="353">
        <v>69</v>
      </c>
      <c r="Q676" s="353"/>
      <c r="R676" s="350"/>
      <c r="S676" s="359"/>
      <c r="T676" s="355"/>
      <c r="U676" s="355"/>
      <c r="V676" s="355"/>
      <c r="W676" s="355"/>
      <c r="X676" s="349"/>
      <c r="Y676" s="355"/>
      <c r="Z676" s="355"/>
      <c r="AA676" s="355"/>
      <c r="AB676" s="355"/>
      <c r="AC676" s="355"/>
      <c r="AD676" s="355"/>
      <c r="AE676" s="355"/>
      <c r="AF676" s="355"/>
      <c r="AG676" s="359"/>
    </row>
    <row r="677" spans="1:33" ht="12.6" customHeight="1" outlineLevel="1">
      <c r="A677" s="1441">
        <v>43760</v>
      </c>
      <c r="B677" s="1455">
        <v>43732</v>
      </c>
      <c r="C677" s="1440">
        <v>43762</v>
      </c>
      <c r="D677" s="1441">
        <v>43762</v>
      </c>
      <c r="E677" s="1399" t="s">
        <v>3335</v>
      </c>
      <c r="F677" s="1386" t="s">
        <v>19032</v>
      </c>
      <c r="G677" s="1398"/>
      <c r="H677" s="1386" t="s">
        <v>19033</v>
      </c>
      <c r="I677" s="1386" t="s">
        <v>19034</v>
      </c>
      <c r="J677" s="1386" t="s">
        <v>2033</v>
      </c>
      <c r="K677" s="1386" t="s">
        <v>2969</v>
      </c>
      <c r="L677" s="353" t="s">
        <v>2036</v>
      </c>
      <c r="M677" s="352">
        <f t="shared" si="22"/>
        <v>28</v>
      </c>
      <c r="N677" s="352">
        <f t="shared" si="23"/>
        <v>19</v>
      </c>
      <c r="O677" s="353"/>
      <c r="P677" s="353">
        <v>70</v>
      </c>
      <c r="Q677" s="353"/>
      <c r="R677" s="350"/>
      <c r="S677" s="359"/>
      <c r="T677" s="355"/>
      <c r="U677" s="355"/>
      <c r="V677" s="355"/>
      <c r="W677" s="355"/>
      <c r="X677" s="349"/>
      <c r="Y677" s="355"/>
      <c r="Z677" s="355"/>
      <c r="AA677" s="355"/>
      <c r="AB677" s="355"/>
      <c r="AC677" s="355"/>
      <c r="AD677" s="355"/>
      <c r="AE677" s="355"/>
      <c r="AF677" s="355"/>
      <c r="AG677" s="359"/>
    </row>
    <row r="678" spans="1:33" ht="12.6" customHeight="1" outlineLevel="1">
      <c r="A678" s="374">
        <v>43762</v>
      </c>
      <c r="B678" s="750">
        <v>43717</v>
      </c>
      <c r="C678" s="932">
        <v>43763</v>
      </c>
      <c r="D678" s="364">
        <v>43763</v>
      </c>
      <c r="E678" s="355" t="s">
        <v>3334</v>
      </c>
      <c r="F678" s="353" t="s">
        <v>19035</v>
      </c>
      <c r="G678" s="1384"/>
      <c r="H678" s="353" t="s">
        <v>19036</v>
      </c>
      <c r="I678" s="353"/>
      <c r="J678" s="353"/>
      <c r="K678" s="353" t="s">
        <v>2969</v>
      </c>
      <c r="L678" s="353"/>
      <c r="M678" s="352">
        <f t="shared" si="22"/>
        <v>45</v>
      </c>
      <c r="N678" s="352">
        <f t="shared" si="23"/>
        <v>32</v>
      </c>
      <c r="O678" s="353"/>
      <c r="P678" s="353">
        <v>71</v>
      </c>
      <c r="Q678" s="353"/>
      <c r="R678" s="353"/>
      <c r="S678" s="375"/>
      <c r="T678" s="353"/>
      <c r="U678" s="353"/>
      <c r="V678" s="353"/>
      <c r="W678" s="353"/>
      <c r="X678" s="353"/>
      <c r="Y678" s="353"/>
      <c r="Z678" s="353"/>
      <c r="AA678" s="353"/>
      <c r="AB678" s="353"/>
      <c r="AC678" s="353"/>
      <c r="AD678" s="353"/>
      <c r="AE678" s="353"/>
      <c r="AF678" s="353"/>
      <c r="AG678" s="375"/>
    </row>
    <row r="679" spans="1:33" ht="12.6" customHeight="1" outlineLevel="1">
      <c r="A679" s="374">
        <v>43762</v>
      </c>
      <c r="B679" s="750">
        <v>43733</v>
      </c>
      <c r="C679" s="932">
        <v>43763</v>
      </c>
      <c r="D679" s="364">
        <v>43763</v>
      </c>
      <c r="E679" s="355" t="s">
        <v>3334</v>
      </c>
      <c r="F679" s="353" t="s">
        <v>3337</v>
      </c>
      <c r="G679" s="1384"/>
      <c r="H679" s="353" t="s">
        <v>19037</v>
      </c>
      <c r="I679" s="353" t="s">
        <v>19038</v>
      </c>
      <c r="J679" s="353"/>
      <c r="K679" s="353" t="s">
        <v>2969</v>
      </c>
      <c r="L679" s="353" t="s">
        <v>12621</v>
      </c>
      <c r="M679" s="352">
        <f t="shared" si="22"/>
        <v>29</v>
      </c>
      <c r="N679" s="352">
        <f t="shared" si="23"/>
        <v>20</v>
      </c>
      <c r="O679" s="353"/>
      <c r="P679" s="353">
        <v>72</v>
      </c>
      <c r="Q679" s="353"/>
      <c r="R679" s="353"/>
      <c r="S679" s="375"/>
      <c r="T679" s="353"/>
      <c r="U679" s="353"/>
      <c r="V679" s="353"/>
      <c r="W679" s="353"/>
      <c r="X679" s="353"/>
      <c r="Y679" s="353"/>
      <c r="Z679" s="353"/>
      <c r="AA679" s="353"/>
      <c r="AB679" s="353"/>
      <c r="AC679" s="353"/>
      <c r="AD679" s="353"/>
      <c r="AE679" s="353"/>
      <c r="AF679" s="353"/>
      <c r="AG679" s="375"/>
    </row>
    <row r="680" spans="1:33" ht="12.6" customHeight="1" outlineLevel="1">
      <c r="A680" s="360">
        <v>43768</v>
      </c>
      <c r="B680" s="753">
        <v>43734</v>
      </c>
      <c r="C680" s="1057">
        <v>43763</v>
      </c>
      <c r="D680" s="360">
        <v>43766</v>
      </c>
      <c r="E680" s="355" t="s">
        <v>3335</v>
      </c>
      <c r="F680" s="353" t="s">
        <v>6504</v>
      </c>
      <c r="G680" s="1384"/>
      <c r="H680" s="353" t="s">
        <v>19039</v>
      </c>
      <c r="I680" s="353" t="s">
        <v>13143</v>
      </c>
      <c r="J680" s="353"/>
      <c r="K680" s="348" t="s">
        <v>2042</v>
      </c>
      <c r="L680" s="353" t="s">
        <v>19040</v>
      </c>
      <c r="M680" s="352">
        <f t="shared" si="22"/>
        <v>34</v>
      </c>
      <c r="N680" s="352">
        <f t="shared" si="23"/>
        <v>23</v>
      </c>
      <c r="O680" s="353"/>
      <c r="P680" s="353">
        <v>73</v>
      </c>
      <c r="Q680" s="353"/>
      <c r="R680" s="350"/>
      <c r="S680" s="359"/>
      <c r="T680" s="355"/>
      <c r="U680" s="355"/>
      <c r="V680" s="355"/>
      <c r="W680" s="355"/>
      <c r="X680" s="349"/>
      <c r="Y680" s="355"/>
      <c r="Z680" s="355"/>
      <c r="AA680" s="355"/>
      <c r="AB680" s="355"/>
      <c r="AC680" s="355"/>
      <c r="AD680" s="355"/>
      <c r="AE680" s="355"/>
      <c r="AF680" s="355"/>
      <c r="AG680" s="359"/>
    </row>
    <row r="681" spans="1:33" ht="12.6" customHeight="1" outlineLevel="1">
      <c r="A681" s="374">
        <v>43816</v>
      </c>
      <c r="B681" s="750">
        <v>43726</v>
      </c>
      <c r="C681" s="364">
        <v>43756</v>
      </c>
      <c r="D681" s="364">
        <v>43787</v>
      </c>
      <c r="E681" s="355" t="s">
        <v>3334</v>
      </c>
      <c r="F681" s="353" t="s">
        <v>2548</v>
      </c>
      <c r="G681" s="1384"/>
      <c r="H681" s="353" t="s">
        <v>19041</v>
      </c>
      <c r="I681" s="353" t="s">
        <v>19042</v>
      </c>
      <c r="J681" s="353"/>
      <c r="K681" s="353" t="s">
        <v>2969</v>
      </c>
      <c r="L681" s="353" t="s">
        <v>2888</v>
      </c>
      <c r="M681" s="348"/>
      <c r="N681" s="353"/>
      <c r="O681" s="353"/>
      <c r="P681" s="353"/>
      <c r="Q681" s="353"/>
      <c r="R681" s="353"/>
      <c r="S681" s="353"/>
      <c r="T681" s="353"/>
      <c r="U681" s="353"/>
      <c r="V681" s="353"/>
      <c r="W681" s="353"/>
      <c r="X681" s="353"/>
      <c r="Y681" s="353"/>
      <c r="Z681" s="353"/>
      <c r="AA681" s="353"/>
      <c r="AB681" s="353"/>
      <c r="AC681" s="353"/>
      <c r="AD681" s="353"/>
      <c r="AE681" s="353"/>
      <c r="AF681" s="353"/>
      <c r="AG681" s="353"/>
    </row>
    <row r="682" spans="1:33" ht="12.6" customHeight="1">
      <c r="A682" s="715">
        <v>43741</v>
      </c>
      <c r="B682" s="1072">
        <v>43740</v>
      </c>
      <c r="C682" s="932">
        <v>43741</v>
      </c>
      <c r="D682" s="364">
        <v>43741</v>
      </c>
      <c r="E682" s="355" t="s">
        <v>3334</v>
      </c>
      <c r="F682" s="353" t="s">
        <v>3826</v>
      </c>
      <c r="G682" s="1388" t="s">
        <v>19043</v>
      </c>
      <c r="H682" s="353" t="s">
        <v>19044</v>
      </c>
      <c r="I682" s="353"/>
      <c r="J682" s="353" t="s">
        <v>2034</v>
      </c>
      <c r="K682" s="353" t="s">
        <v>2035</v>
      </c>
      <c r="L682" s="353"/>
      <c r="M682" s="352">
        <f t="shared" ref="M682:M713" si="24">(A682-B682)</f>
        <v>1</v>
      </c>
      <c r="N682" s="352">
        <f t="shared" ref="N682:N713" si="25">NETWORKDAYS(B682,A682,A682:B682)</f>
        <v>0</v>
      </c>
      <c r="O682" s="353"/>
      <c r="P682" s="353">
        <v>1</v>
      </c>
      <c r="Q682" s="362" t="s">
        <v>2403</v>
      </c>
      <c r="R682" s="357">
        <f>AVERAGE($M$682:$M$748)</f>
        <v>10.348484848484848</v>
      </c>
      <c r="S682" s="363">
        <f>COUNT($B$682:$B$748)</f>
        <v>66</v>
      </c>
      <c r="T682" s="350">
        <f>COUNTIF($E$682:$E$748,$T$1)</f>
        <v>46</v>
      </c>
      <c r="U682" s="350">
        <f>COUNTIF($E$682:$E$748,$U$1)</f>
        <v>20</v>
      </c>
      <c r="V682" s="350">
        <f>S682-T682-U682</f>
        <v>0</v>
      </c>
      <c r="W682" s="355"/>
      <c r="X682" s="1385">
        <f>COUNTIF($K$682:$K$748, X$1)</f>
        <v>7</v>
      </c>
      <c r="Y682" s="1385">
        <f>COUNTIF($K$682:$K$748, Y$1)</f>
        <v>8</v>
      </c>
      <c r="Z682" s="1385">
        <f>COUNTIF($K$682:$K$748, Z$1)</f>
        <v>14</v>
      </c>
      <c r="AA682" s="1385">
        <f>COUNTIF($K$682:$K$748, AA$1)</f>
        <v>15</v>
      </c>
      <c r="AB682" s="1385"/>
      <c r="AC682" s="1385">
        <f>COUNTIF($K$682:$K$748, AC$1)</f>
        <v>2</v>
      </c>
      <c r="AD682" s="1385">
        <f>COUNTIF($K$682:$K$748, AD$1)</f>
        <v>0</v>
      </c>
      <c r="AE682" s="1385">
        <f>COUNTIF($K$682:$K$748, AE$1)</f>
        <v>8</v>
      </c>
      <c r="AF682" s="1385">
        <f>COUNTIF($K$682:$K$748, AF$1)</f>
        <v>12</v>
      </c>
      <c r="AG682" s="363">
        <f>SUM(X682:AF682)</f>
        <v>66</v>
      </c>
    </row>
    <row r="683" spans="1:33" ht="12.6" customHeight="1" outlineLevel="1">
      <c r="A683" s="715">
        <v>43742</v>
      </c>
      <c r="B683" s="1072">
        <v>43741</v>
      </c>
      <c r="C683" s="932">
        <v>43772</v>
      </c>
      <c r="D683" s="355" t="s">
        <v>19045</v>
      </c>
      <c r="E683" s="355" t="s">
        <v>3334</v>
      </c>
      <c r="F683" s="353" t="s">
        <v>5148</v>
      </c>
      <c r="G683" s="1388" t="s">
        <v>18592</v>
      </c>
      <c r="H683" s="353" t="s">
        <v>19046</v>
      </c>
      <c r="I683" s="353" t="s">
        <v>19047</v>
      </c>
      <c r="J683" s="353"/>
      <c r="K683" s="353" t="s">
        <v>2035</v>
      </c>
      <c r="L683" s="353"/>
      <c r="M683" s="352">
        <f t="shared" si="24"/>
        <v>1</v>
      </c>
      <c r="N683" s="352">
        <f t="shared" si="25"/>
        <v>0</v>
      </c>
      <c r="O683" s="353"/>
      <c r="P683" s="353">
        <v>2</v>
      </c>
      <c r="Q683" s="353"/>
      <c r="R683" s="350"/>
      <c r="S683" s="359"/>
      <c r="T683" s="355"/>
      <c r="U683" s="355"/>
      <c r="V683" s="355"/>
      <c r="W683" s="355"/>
      <c r="X683" s="349"/>
      <c r="Y683" s="355"/>
      <c r="Z683" s="355"/>
      <c r="AA683" s="355"/>
      <c r="AB683" s="355"/>
      <c r="AC683" s="355"/>
      <c r="AD683" s="355"/>
      <c r="AE683" s="355"/>
      <c r="AF683" s="355"/>
      <c r="AG683" s="359"/>
    </row>
    <row r="684" spans="1:33" ht="12.6" customHeight="1" outlineLevel="1">
      <c r="A684" s="376">
        <v>43742</v>
      </c>
      <c r="B684" s="1072">
        <v>43739</v>
      </c>
      <c r="C684" s="932">
        <v>43747</v>
      </c>
      <c r="D684" s="364">
        <v>43770</v>
      </c>
      <c r="E684" s="355" t="s">
        <v>3334</v>
      </c>
      <c r="F684" s="353" t="s">
        <v>3337</v>
      </c>
      <c r="G684" s="1384"/>
      <c r="H684" s="353" t="s">
        <v>19048</v>
      </c>
      <c r="I684" s="353" t="s">
        <v>19049</v>
      </c>
      <c r="J684" s="353"/>
      <c r="K684" s="353" t="s">
        <v>2969</v>
      </c>
      <c r="L684" s="353"/>
      <c r="M684" s="352">
        <f t="shared" si="24"/>
        <v>3</v>
      </c>
      <c r="N684" s="352">
        <f t="shared" si="25"/>
        <v>2</v>
      </c>
      <c r="O684" s="353"/>
      <c r="P684" s="353">
        <v>3</v>
      </c>
      <c r="Q684" s="353"/>
      <c r="R684" s="350"/>
      <c r="S684" s="359"/>
      <c r="T684" s="355"/>
      <c r="U684" s="355"/>
      <c r="V684" s="355"/>
      <c r="W684" s="355"/>
      <c r="X684" s="349"/>
      <c r="Y684" s="355"/>
      <c r="Z684" s="355"/>
      <c r="AA684" s="355"/>
      <c r="AB684" s="355"/>
      <c r="AC684" s="355"/>
      <c r="AD684" s="355"/>
      <c r="AE684" s="355"/>
      <c r="AF684" s="355"/>
      <c r="AG684" s="359"/>
    </row>
    <row r="685" spans="1:33" ht="12.6" customHeight="1" outlineLevel="1">
      <c r="A685" s="376">
        <v>43746</v>
      </c>
      <c r="B685" s="1456">
        <v>43746</v>
      </c>
      <c r="C685" s="349"/>
      <c r="D685" s="355"/>
      <c r="E685" s="355" t="s">
        <v>3334</v>
      </c>
      <c r="F685" s="353" t="s">
        <v>3354</v>
      </c>
      <c r="G685" s="1384"/>
      <c r="H685" s="353" t="s">
        <v>14894</v>
      </c>
      <c r="I685" s="353"/>
      <c r="J685" s="353"/>
      <c r="K685" s="353" t="s">
        <v>2033</v>
      </c>
      <c r="L685" s="353"/>
      <c r="M685" s="352">
        <f t="shared" si="24"/>
        <v>0</v>
      </c>
      <c r="N685" s="352">
        <f t="shared" si="25"/>
        <v>0</v>
      </c>
      <c r="O685" s="353"/>
      <c r="P685" s="353">
        <v>4</v>
      </c>
      <c r="Q685" s="353"/>
      <c r="R685" s="350"/>
      <c r="S685" s="359"/>
      <c r="T685" s="355"/>
      <c r="U685" s="355"/>
      <c r="V685" s="355"/>
      <c r="W685" s="355"/>
      <c r="X685" s="349"/>
      <c r="Y685" s="355"/>
      <c r="Z685" s="355"/>
      <c r="AA685" s="355"/>
      <c r="AB685" s="355"/>
      <c r="AC685" s="355"/>
      <c r="AD685" s="355"/>
      <c r="AE685" s="355"/>
      <c r="AF685" s="355"/>
      <c r="AG685" s="359"/>
    </row>
    <row r="686" spans="1:33" ht="12.6" customHeight="1" outlineLevel="1">
      <c r="A686" s="950">
        <v>43747</v>
      </c>
      <c r="B686" s="1456">
        <v>43745</v>
      </c>
      <c r="C686" s="349"/>
      <c r="D686" s="349"/>
      <c r="E686" s="349" t="s">
        <v>3334</v>
      </c>
      <c r="F686" s="1404" t="s">
        <v>2628</v>
      </c>
      <c r="G686" s="1388" t="s">
        <v>4359</v>
      </c>
      <c r="H686" s="424" t="s">
        <v>19050</v>
      </c>
      <c r="I686" s="424"/>
      <c r="J686" s="424"/>
      <c r="K686" s="589" t="s">
        <v>2033</v>
      </c>
      <c r="L686" s="424"/>
      <c r="M686" s="662">
        <f t="shared" si="24"/>
        <v>2</v>
      </c>
      <c r="N686" s="662">
        <f t="shared" si="25"/>
        <v>1</v>
      </c>
      <c r="O686" s="424"/>
      <c r="P686" s="424">
        <v>5</v>
      </c>
      <c r="Q686" s="424"/>
      <c r="R686" s="365"/>
      <c r="S686" s="491"/>
      <c r="T686" s="349"/>
      <c r="U686" s="349"/>
      <c r="V686" s="349"/>
      <c r="W686" s="349"/>
      <c r="X686" s="349"/>
      <c r="Y686" s="349"/>
      <c r="Z686" s="349"/>
      <c r="AA686" s="349"/>
      <c r="AB686" s="349"/>
      <c r="AC686" s="349"/>
      <c r="AD686" s="349"/>
      <c r="AE686" s="349"/>
      <c r="AF686" s="349"/>
      <c r="AG686" s="491"/>
    </row>
    <row r="687" spans="1:33" ht="12.6" customHeight="1" outlineLevel="1">
      <c r="A687" s="950">
        <v>43747</v>
      </c>
      <c r="B687" s="1072">
        <v>43742</v>
      </c>
      <c r="C687" s="932">
        <v>43748</v>
      </c>
      <c r="D687" s="932">
        <v>43748</v>
      </c>
      <c r="E687" s="349" t="s">
        <v>3334</v>
      </c>
      <c r="F687" s="424" t="s">
        <v>3337</v>
      </c>
      <c r="G687" s="1390"/>
      <c r="H687" s="424" t="s">
        <v>19051</v>
      </c>
      <c r="I687" s="424"/>
      <c r="J687" s="424"/>
      <c r="K687" s="424" t="s">
        <v>2033</v>
      </c>
      <c r="L687" s="424"/>
      <c r="M687" s="352">
        <f t="shared" si="24"/>
        <v>5</v>
      </c>
      <c r="N687" s="352">
        <f t="shared" si="25"/>
        <v>2</v>
      </c>
      <c r="O687" s="353"/>
      <c r="P687" s="353">
        <v>6</v>
      </c>
      <c r="Q687" s="1404"/>
      <c r="R687" s="1404"/>
      <c r="S687" s="1457"/>
      <c r="T687" s="1404"/>
      <c r="U687" s="1404"/>
      <c r="V687" s="1404"/>
      <c r="W687" s="1404"/>
      <c r="X687" s="1404"/>
      <c r="Y687" s="1404"/>
      <c r="Z687" s="1404"/>
      <c r="AA687" s="1404"/>
      <c r="AB687" s="1404"/>
      <c r="AC687" s="1404"/>
      <c r="AD687" s="1404"/>
      <c r="AE687" s="1404"/>
      <c r="AF687" s="1404"/>
      <c r="AG687" s="1457"/>
    </row>
    <row r="688" spans="1:33" ht="12.6" customHeight="1" outlineLevel="1">
      <c r="A688" s="360">
        <v>43748</v>
      </c>
      <c r="B688" s="1072">
        <v>43742</v>
      </c>
      <c r="C688" s="932">
        <v>43747</v>
      </c>
      <c r="D688" s="364">
        <v>43773</v>
      </c>
      <c r="E688" s="355" t="s">
        <v>3334</v>
      </c>
      <c r="F688" s="353" t="s">
        <v>6201</v>
      </c>
      <c r="G688" s="1388" t="s">
        <v>19052</v>
      </c>
      <c r="H688" s="353" t="s">
        <v>19053</v>
      </c>
      <c r="I688" s="353" t="s">
        <v>3713</v>
      </c>
      <c r="J688" s="353"/>
      <c r="K688" s="348" t="s">
        <v>2042</v>
      </c>
      <c r="L688" s="353"/>
      <c r="M688" s="352">
        <f t="shared" si="24"/>
        <v>6</v>
      </c>
      <c r="N688" s="352">
        <f t="shared" si="25"/>
        <v>3</v>
      </c>
      <c r="O688" s="353"/>
      <c r="P688" s="353">
        <v>7</v>
      </c>
      <c r="Q688" s="353"/>
      <c r="R688" s="350"/>
      <c r="S688" s="359"/>
      <c r="T688" s="355"/>
      <c r="U688" s="355"/>
      <c r="V688" s="355"/>
      <c r="W688" s="355"/>
      <c r="X688" s="349"/>
      <c r="Y688" s="355"/>
      <c r="Z688" s="355"/>
      <c r="AA688" s="355"/>
      <c r="AB688" s="355"/>
      <c r="AC688" s="355"/>
      <c r="AD688" s="355"/>
      <c r="AE688" s="355"/>
      <c r="AF688" s="355"/>
      <c r="AG688" s="359"/>
    </row>
    <row r="689" spans="1:22" ht="12.6" customHeight="1" outlineLevel="1">
      <c r="A689" s="374">
        <v>43748</v>
      </c>
      <c r="B689" s="1072">
        <v>43739</v>
      </c>
      <c r="C689" s="1074">
        <v>43753</v>
      </c>
      <c r="D689" s="364">
        <v>43753</v>
      </c>
      <c r="E689" s="355" t="s">
        <v>3334</v>
      </c>
      <c r="F689" s="691" t="s">
        <v>19054</v>
      </c>
      <c r="G689" s="1384" t="s">
        <v>19055</v>
      </c>
      <c r="H689" s="353" t="s">
        <v>19056</v>
      </c>
      <c r="I689" s="353"/>
      <c r="J689" s="353" t="s">
        <v>2039</v>
      </c>
      <c r="K689" s="353" t="s">
        <v>2033</v>
      </c>
      <c r="L689" s="353"/>
      <c r="M689" s="352">
        <f t="shared" si="24"/>
        <v>9</v>
      </c>
      <c r="N689" s="352">
        <f t="shared" si="25"/>
        <v>6</v>
      </c>
      <c r="O689" s="353"/>
      <c r="P689" s="424">
        <v>8</v>
      </c>
      <c r="Q689" s="353"/>
      <c r="R689" s="353"/>
      <c r="S689" s="375"/>
      <c r="T689" s="353"/>
      <c r="U689" s="353"/>
      <c r="V689" s="353"/>
    </row>
    <row r="690" spans="1:22" ht="12.6" customHeight="1" outlineLevel="1">
      <c r="A690" s="754">
        <v>43749</v>
      </c>
      <c r="B690" s="1072">
        <v>43745</v>
      </c>
      <c r="C690" s="932">
        <v>43752</v>
      </c>
      <c r="D690" s="364">
        <v>43776</v>
      </c>
      <c r="E690" s="355" t="s">
        <v>3334</v>
      </c>
      <c r="F690" s="353" t="s">
        <v>15914</v>
      </c>
      <c r="G690" s="1388" t="s">
        <v>19057</v>
      </c>
      <c r="H690" s="353" t="s">
        <v>19058</v>
      </c>
      <c r="I690" s="353"/>
      <c r="J690" s="353"/>
      <c r="K690" s="353" t="s">
        <v>2035</v>
      </c>
      <c r="L690" s="353"/>
      <c r="M690" s="352">
        <f t="shared" si="24"/>
        <v>4</v>
      </c>
      <c r="N690" s="352">
        <f t="shared" si="25"/>
        <v>3</v>
      </c>
      <c r="O690" s="353"/>
      <c r="P690" s="353">
        <v>9</v>
      </c>
      <c r="Q690" s="353"/>
      <c r="R690" s="350"/>
      <c r="S690" s="359"/>
      <c r="T690" s="355"/>
      <c r="U690" s="355"/>
      <c r="V690" s="355"/>
    </row>
    <row r="691" spans="1:22" ht="12.6" customHeight="1" outlineLevel="1">
      <c r="A691" s="374">
        <v>43749</v>
      </c>
      <c r="B691" s="1072">
        <v>43740</v>
      </c>
      <c r="C691" s="932">
        <v>43748</v>
      </c>
      <c r="D691" s="364">
        <v>43771</v>
      </c>
      <c r="E691" s="355" t="s">
        <v>3334</v>
      </c>
      <c r="F691" s="353" t="s">
        <v>19059</v>
      </c>
      <c r="G691" s="1388" t="s">
        <v>19060</v>
      </c>
      <c r="H691" s="353" t="s">
        <v>19061</v>
      </c>
      <c r="I691" s="353" t="s">
        <v>19062</v>
      </c>
      <c r="J691" s="353"/>
      <c r="K691" s="353" t="s">
        <v>2034</v>
      </c>
      <c r="L691" s="353"/>
      <c r="M691" s="352">
        <f t="shared" si="24"/>
        <v>9</v>
      </c>
      <c r="N691" s="352">
        <f t="shared" si="25"/>
        <v>6</v>
      </c>
      <c r="O691" s="353"/>
      <c r="P691" s="353">
        <v>10</v>
      </c>
      <c r="Q691" s="353"/>
      <c r="R691" s="353"/>
      <c r="S691" s="375"/>
      <c r="T691" s="353"/>
      <c r="U691" s="353"/>
      <c r="V691" s="353"/>
    </row>
    <row r="692" spans="1:22" ht="12.6" customHeight="1" outlineLevel="1">
      <c r="A692" s="374">
        <v>43749</v>
      </c>
      <c r="B692" s="1072">
        <v>43747</v>
      </c>
      <c r="C692" s="932">
        <v>43752</v>
      </c>
      <c r="D692" s="364">
        <v>43778</v>
      </c>
      <c r="E692" s="355" t="s">
        <v>3334</v>
      </c>
      <c r="F692" s="691" t="s">
        <v>19063</v>
      </c>
      <c r="G692" s="1384" t="s">
        <v>19064</v>
      </c>
      <c r="H692" s="353" t="s">
        <v>19065</v>
      </c>
      <c r="I692" s="353" t="s">
        <v>19066</v>
      </c>
      <c r="J692" s="353"/>
      <c r="K692" s="353" t="s">
        <v>3001</v>
      </c>
      <c r="L692" s="353"/>
      <c r="M692" s="352">
        <f t="shared" si="24"/>
        <v>2</v>
      </c>
      <c r="N692" s="352">
        <f t="shared" si="25"/>
        <v>1</v>
      </c>
      <c r="O692" s="353"/>
      <c r="P692" s="424">
        <v>11</v>
      </c>
      <c r="Q692" s="353"/>
      <c r="R692" s="350"/>
      <c r="S692" s="359"/>
      <c r="T692" s="355"/>
      <c r="U692" s="355"/>
      <c r="V692" s="355"/>
    </row>
    <row r="693" spans="1:22" ht="12.6" customHeight="1" outlineLevel="1">
      <c r="A693" s="374">
        <v>43749</v>
      </c>
      <c r="B693" s="1456">
        <v>43740</v>
      </c>
      <c r="C693" s="1074">
        <v>43748</v>
      </c>
      <c r="D693" s="376">
        <v>43771</v>
      </c>
      <c r="E693" s="355" t="s">
        <v>3334</v>
      </c>
      <c r="F693" s="353" t="s">
        <v>19059</v>
      </c>
      <c r="G693" s="1388" t="s">
        <v>19067</v>
      </c>
      <c r="H693" s="353" t="s">
        <v>19068</v>
      </c>
      <c r="I693" s="353" t="s">
        <v>12620</v>
      </c>
      <c r="J693" s="353"/>
      <c r="K693" s="348" t="s">
        <v>2034</v>
      </c>
      <c r="L693" s="353"/>
      <c r="M693" s="352">
        <f t="shared" si="24"/>
        <v>9</v>
      </c>
      <c r="N693" s="352">
        <f t="shared" si="25"/>
        <v>6</v>
      </c>
      <c r="O693" s="353"/>
      <c r="P693" s="353">
        <v>12</v>
      </c>
      <c r="Q693" s="353"/>
      <c r="R693" s="350"/>
      <c r="S693" s="359"/>
      <c r="T693" s="355"/>
      <c r="U693" s="355"/>
      <c r="V693" s="355"/>
    </row>
    <row r="694" spans="1:22" ht="12.6" customHeight="1" outlineLevel="1">
      <c r="A694" s="754">
        <v>43752</v>
      </c>
      <c r="B694" s="1072">
        <v>43739</v>
      </c>
      <c r="C694" s="932">
        <v>43770</v>
      </c>
      <c r="D694" s="364">
        <v>43770</v>
      </c>
      <c r="E694" s="355" t="s">
        <v>3334</v>
      </c>
      <c r="F694" s="353" t="s">
        <v>15956</v>
      </c>
      <c r="G694" s="1388" t="s">
        <v>19069</v>
      </c>
      <c r="H694" s="353" t="s">
        <v>19070</v>
      </c>
      <c r="I694" s="353"/>
      <c r="J694" s="353"/>
      <c r="K694" s="353" t="s">
        <v>2035</v>
      </c>
      <c r="L694" s="353"/>
      <c r="M694" s="352">
        <f t="shared" si="24"/>
        <v>13</v>
      </c>
      <c r="N694" s="352">
        <f t="shared" si="25"/>
        <v>8</v>
      </c>
      <c r="O694" s="353"/>
      <c r="P694" s="353">
        <v>13</v>
      </c>
      <c r="Q694" s="353"/>
      <c r="R694" s="350"/>
      <c r="S694" s="359"/>
      <c r="T694" s="355"/>
      <c r="U694" s="355"/>
      <c r="V694" s="355"/>
    </row>
    <row r="695" spans="1:22" ht="12.6" customHeight="1" outlineLevel="1">
      <c r="A695" s="374">
        <v>43755</v>
      </c>
      <c r="B695" s="1072">
        <v>43749</v>
      </c>
      <c r="C695" s="932">
        <v>43763</v>
      </c>
      <c r="D695" s="364">
        <v>43780</v>
      </c>
      <c r="E695" s="355" t="s">
        <v>3334</v>
      </c>
      <c r="F695" s="691" t="s">
        <v>19071</v>
      </c>
      <c r="G695" s="1384" t="s">
        <v>19072</v>
      </c>
      <c r="H695" s="353" t="s">
        <v>19073</v>
      </c>
      <c r="I695" s="353" t="s">
        <v>19074</v>
      </c>
      <c r="J695" s="353"/>
      <c r="K695" s="353" t="s">
        <v>3001</v>
      </c>
      <c r="L695" s="353"/>
      <c r="M695" s="352">
        <f t="shared" si="24"/>
        <v>6</v>
      </c>
      <c r="N695" s="352">
        <f t="shared" si="25"/>
        <v>3</v>
      </c>
      <c r="O695" s="353"/>
      <c r="P695" s="424">
        <v>14</v>
      </c>
      <c r="Q695" s="353"/>
      <c r="R695" s="350"/>
      <c r="S695" s="359"/>
      <c r="T695" s="355"/>
      <c r="U695" s="355"/>
      <c r="V695" s="355"/>
    </row>
    <row r="696" spans="1:22" ht="12.6" customHeight="1" outlineLevel="1">
      <c r="A696" s="374">
        <v>43755</v>
      </c>
      <c r="B696" s="1072">
        <v>43745</v>
      </c>
      <c r="C696" s="932">
        <v>43759</v>
      </c>
      <c r="D696" s="364">
        <v>43776</v>
      </c>
      <c r="E696" s="355" t="s">
        <v>3334</v>
      </c>
      <c r="F696" s="353" t="s">
        <v>19075</v>
      </c>
      <c r="G696" s="1388" t="s">
        <v>18631</v>
      </c>
      <c r="H696" s="353" t="s">
        <v>19076</v>
      </c>
      <c r="I696" s="353"/>
      <c r="J696" s="353"/>
      <c r="K696" s="353" t="s">
        <v>3001</v>
      </c>
      <c r="L696" s="353"/>
      <c r="M696" s="352">
        <f t="shared" si="24"/>
        <v>10</v>
      </c>
      <c r="N696" s="352">
        <f t="shared" si="25"/>
        <v>7</v>
      </c>
      <c r="O696" s="353"/>
      <c r="P696" s="353">
        <v>15</v>
      </c>
      <c r="Q696" s="353"/>
      <c r="R696" s="353"/>
      <c r="S696" s="375"/>
      <c r="T696" s="353"/>
      <c r="U696" s="353"/>
      <c r="V696" s="353"/>
    </row>
    <row r="697" spans="1:22" ht="12.6" customHeight="1" outlineLevel="1">
      <c r="A697" s="374">
        <v>43755</v>
      </c>
      <c r="B697" s="1072">
        <v>43747</v>
      </c>
      <c r="C697" s="932">
        <v>43754</v>
      </c>
      <c r="D697" s="364">
        <v>43754</v>
      </c>
      <c r="E697" s="355" t="s">
        <v>3334</v>
      </c>
      <c r="F697" s="353" t="s">
        <v>19077</v>
      </c>
      <c r="G697" s="1388" t="s">
        <v>19078</v>
      </c>
      <c r="H697" s="353" t="s">
        <v>19079</v>
      </c>
      <c r="I697" s="353" t="s">
        <v>14832</v>
      </c>
      <c r="J697" s="353"/>
      <c r="K697" s="353" t="s">
        <v>2033</v>
      </c>
      <c r="L697" s="353"/>
      <c r="M697" s="352">
        <f t="shared" si="24"/>
        <v>8</v>
      </c>
      <c r="N697" s="352">
        <f t="shared" si="25"/>
        <v>5</v>
      </c>
      <c r="O697" s="353"/>
      <c r="P697" s="353">
        <v>16</v>
      </c>
      <c r="Q697" s="353"/>
      <c r="R697" s="353"/>
      <c r="S697" s="375"/>
      <c r="T697" s="353"/>
      <c r="U697" s="353"/>
      <c r="V697" s="353"/>
    </row>
    <row r="698" spans="1:22" ht="12.6" customHeight="1" outlineLevel="1">
      <c r="A698" s="374">
        <v>43755</v>
      </c>
      <c r="B698" s="1072">
        <v>43754</v>
      </c>
      <c r="C698" s="932">
        <v>43756</v>
      </c>
      <c r="D698" s="364">
        <v>43785</v>
      </c>
      <c r="E698" s="355" t="s">
        <v>3334</v>
      </c>
      <c r="F698" s="353" t="s">
        <v>18626</v>
      </c>
      <c r="G698" s="1388" t="s">
        <v>19080</v>
      </c>
      <c r="H698" s="353" t="s">
        <v>19081</v>
      </c>
      <c r="I698" s="353"/>
      <c r="J698" s="353"/>
      <c r="K698" s="353" t="s">
        <v>2035</v>
      </c>
      <c r="L698" s="353"/>
      <c r="M698" s="352">
        <f t="shared" si="24"/>
        <v>1</v>
      </c>
      <c r="N698" s="352">
        <f t="shared" si="25"/>
        <v>0</v>
      </c>
      <c r="O698" s="353"/>
      <c r="P698" s="353">
        <v>17</v>
      </c>
      <c r="Q698" s="353"/>
      <c r="R698" s="350"/>
      <c r="S698" s="359"/>
      <c r="T698" s="355"/>
      <c r="U698" s="355"/>
      <c r="V698" s="355"/>
    </row>
    <row r="699" spans="1:22" ht="12.6" customHeight="1" outlineLevel="1">
      <c r="A699" s="374">
        <v>43756</v>
      </c>
      <c r="B699" s="1072">
        <v>43740</v>
      </c>
      <c r="C699" s="1074">
        <v>43755</v>
      </c>
      <c r="D699" s="364">
        <v>43755</v>
      </c>
      <c r="E699" s="355" t="s">
        <v>3335</v>
      </c>
      <c r="F699" s="353" t="s">
        <v>3711</v>
      </c>
      <c r="G699" s="1388" t="s">
        <v>19082</v>
      </c>
      <c r="H699" s="353" t="s">
        <v>19083</v>
      </c>
      <c r="I699" s="353" t="s">
        <v>19084</v>
      </c>
      <c r="J699" s="353"/>
      <c r="K699" s="353" t="s">
        <v>2033</v>
      </c>
      <c r="L699" s="353"/>
      <c r="M699" s="352">
        <f t="shared" si="24"/>
        <v>16</v>
      </c>
      <c r="N699" s="352">
        <f t="shared" si="25"/>
        <v>11</v>
      </c>
      <c r="O699" s="353"/>
      <c r="P699" s="424">
        <v>18</v>
      </c>
      <c r="Q699" s="353"/>
      <c r="R699" s="353"/>
      <c r="S699" s="375"/>
      <c r="T699" s="353"/>
      <c r="U699" s="353"/>
      <c r="V699" s="353"/>
    </row>
    <row r="700" spans="1:22" ht="12.6" customHeight="1" outlineLevel="1">
      <c r="A700" s="360">
        <v>43756</v>
      </c>
      <c r="B700" s="1078">
        <v>43748</v>
      </c>
      <c r="C700" s="1057">
        <v>43756</v>
      </c>
      <c r="D700" s="360">
        <v>43756</v>
      </c>
      <c r="E700" s="355" t="s">
        <v>3334</v>
      </c>
      <c r="F700" s="353" t="s">
        <v>18564</v>
      </c>
      <c r="G700" s="1388" t="s">
        <v>5548</v>
      </c>
      <c r="H700" s="353" t="s">
        <v>19085</v>
      </c>
      <c r="I700" s="353"/>
      <c r="J700" s="353"/>
      <c r="K700" s="348" t="s">
        <v>2042</v>
      </c>
      <c r="L700" s="353"/>
      <c r="M700" s="352">
        <f t="shared" si="24"/>
        <v>8</v>
      </c>
      <c r="N700" s="352">
        <f t="shared" si="25"/>
        <v>5</v>
      </c>
      <c r="O700" s="353"/>
      <c r="P700" s="353">
        <v>19</v>
      </c>
      <c r="Q700" s="353"/>
      <c r="R700" s="350"/>
      <c r="S700" s="359"/>
      <c r="T700" s="355"/>
      <c r="U700" s="355"/>
      <c r="V700" s="355"/>
    </row>
    <row r="701" spans="1:22" ht="12.6" customHeight="1" outlineLevel="1">
      <c r="A701" s="360">
        <v>43755</v>
      </c>
      <c r="B701" s="1078">
        <v>43740</v>
      </c>
      <c r="C701" s="1057">
        <v>43754</v>
      </c>
      <c r="D701" s="360">
        <v>43771</v>
      </c>
      <c r="E701" s="355" t="s">
        <v>3335</v>
      </c>
      <c r="F701" s="353" t="s">
        <v>16469</v>
      </c>
      <c r="G701" s="1384"/>
      <c r="H701" s="353" t="s">
        <v>19086</v>
      </c>
      <c r="I701" s="353"/>
      <c r="J701" s="353"/>
      <c r="K701" s="348" t="s">
        <v>2969</v>
      </c>
      <c r="L701" s="353"/>
      <c r="M701" s="352">
        <f t="shared" si="24"/>
        <v>15</v>
      </c>
      <c r="N701" s="352">
        <f t="shared" si="25"/>
        <v>10</v>
      </c>
      <c r="O701" s="353"/>
      <c r="P701" s="353">
        <v>20</v>
      </c>
      <c r="Q701" s="353"/>
      <c r="R701" s="350"/>
      <c r="S701" s="359"/>
      <c r="T701" s="355"/>
      <c r="U701" s="355"/>
      <c r="V701" s="355"/>
    </row>
    <row r="702" spans="1:22" ht="12.6" customHeight="1" outlineLevel="1">
      <c r="A702" s="360">
        <v>43759</v>
      </c>
      <c r="B702" s="1072">
        <v>43747</v>
      </c>
      <c r="C702" s="932">
        <v>43761</v>
      </c>
      <c r="D702" s="364">
        <v>43778</v>
      </c>
      <c r="E702" s="355" t="s">
        <v>3334</v>
      </c>
      <c r="F702" s="353" t="s">
        <v>15074</v>
      </c>
      <c r="G702" s="1388" t="s">
        <v>19087</v>
      </c>
      <c r="H702" s="353" t="s">
        <v>19088</v>
      </c>
      <c r="I702" s="353"/>
      <c r="J702" s="353"/>
      <c r="K702" s="353" t="s">
        <v>2035</v>
      </c>
      <c r="L702" s="353"/>
      <c r="M702" s="352">
        <f t="shared" si="24"/>
        <v>12</v>
      </c>
      <c r="N702" s="352">
        <f t="shared" si="25"/>
        <v>7</v>
      </c>
      <c r="O702" s="353"/>
      <c r="P702" s="353">
        <v>21</v>
      </c>
      <c r="Q702" s="353"/>
      <c r="R702" s="350"/>
      <c r="S702" s="359"/>
      <c r="T702" s="355"/>
      <c r="U702" s="355"/>
      <c r="V702" s="355"/>
    </row>
    <row r="703" spans="1:22" ht="12.6" customHeight="1" outlineLevel="1">
      <c r="A703" s="374">
        <v>43759</v>
      </c>
      <c r="B703" s="1072">
        <v>43754</v>
      </c>
      <c r="C703" s="932">
        <v>43760</v>
      </c>
      <c r="D703" s="364">
        <v>43760</v>
      </c>
      <c r="E703" s="355" t="s">
        <v>3334</v>
      </c>
      <c r="F703" s="353" t="s">
        <v>3337</v>
      </c>
      <c r="G703" s="1384"/>
      <c r="H703" s="353" t="s">
        <v>19089</v>
      </c>
      <c r="I703" s="353" t="s">
        <v>3573</v>
      </c>
      <c r="J703" s="353"/>
      <c r="K703" s="353" t="s">
        <v>2033</v>
      </c>
      <c r="L703" s="353"/>
      <c r="M703" s="352">
        <f t="shared" si="24"/>
        <v>5</v>
      </c>
      <c r="N703" s="352">
        <f t="shared" si="25"/>
        <v>2</v>
      </c>
      <c r="O703" s="353"/>
      <c r="P703" s="424">
        <v>22</v>
      </c>
      <c r="Q703" s="353"/>
      <c r="R703" s="353"/>
      <c r="S703" s="375"/>
      <c r="T703" s="353"/>
      <c r="U703" s="353"/>
      <c r="V703" s="353"/>
    </row>
    <row r="704" spans="1:22" ht="12.6" customHeight="1" outlineLevel="1">
      <c r="A704" s="360">
        <v>43760</v>
      </c>
      <c r="B704" s="1078">
        <v>43753</v>
      </c>
      <c r="C704" s="1057">
        <v>43761</v>
      </c>
      <c r="D704" s="360">
        <v>43761</v>
      </c>
      <c r="E704" s="355" t="s">
        <v>3334</v>
      </c>
      <c r="F704" s="353" t="s">
        <v>18564</v>
      </c>
      <c r="G704" s="1388" t="s">
        <v>5548</v>
      </c>
      <c r="H704" s="353" t="s">
        <v>19090</v>
      </c>
      <c r="I704" s="353"/>
      <c r="J704" s="353"/>
      <c r="K704" s="348" t="s">
        <v>2042</v>
      </c>
      <c r="L704" s="353"/>
      <c r="M704" s="352">
        <f t="shared" si="24"/>
        <v>7</v>
      </c>
      <c r="N704" s="352">
        <f t="shared" si="25"/>
        <v>4</v>
      </c>
      <c r="O704" s="353"/>
      <c r="P704" s="353">
        <v>23</v>
      </c>
      <c r="Q704" s="353"/>
      <c r="R704" s="350"/>
      <c r="S704" s="359"/>
      <c r="T704" s="355"/>
      <c r="U704" s="355"/>
      <c r="V704" s="355"/>
    </row>
    <row r="705" spans="1:22" ht="12.6" customHeight="1" outlineLevel="1">
      <c r="A705" s="374">
        <v>43760</v>
      </c>
      <c r="B705" s="1078">
        <v>43755</v>
      </c>
      <c r="C705" s="1057">
        <v>43762</v>
      </c>
      <c r="D705" s="360">
        <v>43762</v>
      </c>
      <c r="E705" s="355" t="s">
        <v>3334</v>
      </c>
      <c r="F705" s="353" t="s">
        <v>3337</v>
      </c>
      <c r="G705" s="1384"/>
      <c r="H705" s="353" t="s">
        <v>19091</v>
      </c>
      <c r="I705" s="353"/>
      <c r="J705" s="353"/>
      <c r="K705" s="348" t="s">
        <v>2969</v>
      </c>
      <c r="L705" s="353"/>
      <c r="M705" s="352">
        <f t="shared" si="24"/>
        <v>5</v>
      </c>
      <c r="N705" s="352">
        <f t="shared" si="25"/>
        <v>2</v>
      </c>
      <c r="O705" s="353"/>
      <c r="P705" s="353">
        <v>24</v>
      </c>
      <c r="Q705" s="353"/>
      <c r="R705" s="350"/>
      <c r="S705" s="359"/>
      <c r="T705" s="355"/>
      <c r="U705" s="355"/>
      <c r="V705" s="355"/>
    </row>
    <row r="706" spans="1:22" ht="12.6" customHeight="1" outlineLevel="1">
      <c r="A706" s="374">
        <v>43760</v>
      </c>
      <c r="B706" s="1078">
        <v>43756</v>
      </c>
      <c r="C706" s="1057">
        <v>43761</v>
      </c>
      <c r="D706" s="360">
        <v>43761</v>
      </c>
      <c r="E706" s="355" t="s">
        <v>3334</v>
      </c>
      <c r="F706" s="353" t="s">
        <v>3337</v>
      </c>
      <c r="G706" s="1384"/>
      <c r="H706" s="353" t="s">
        <v>19092</v>
      </c>
      <c r="I706" s="353"/>
      <c r="J706" s="353"/>
      <c r="K706" s="348" t="s">
        <v>2969</v>
      </c>
      <c r="L706" s="353"/>
      <c r="M706" s="352">
        <f t="shared" si="24"/>
        <v>4</v>
      </c>
      <c r="N706" s="352">
        <f t="shared" si="25"/>
        <v>1</v>
      </c>
      <c r="O706" s="353"/>
      <c r="P706" s="353">
        <v>25</v>
      </c>
      <c r="Q706" s="353"/>
      <c r="R706" s="350"/>
      <c r="S706" s="359"/>
      <c r="T706" s="355"/>
      <c r="U706" s="355"/>
      <c r="V706" s="355"/>
    </row>
    <row r="707" spans="1:22" ht="12.6" customHeight="1" outlineLevel="1">
      <c r="A707" s="374">
        <v>43760</v>
      </c>
      <c r="B707" s="1072">
        <v>43765</v>
      </c>
      <c r="C707" s="950">
        <v>43747</v>
      </c>
      <c r="D707" s="364">
        <v>43765</v>
      </c>
      <c r="E707" s="355" t="s">
        <v>3335</v>
      </c>
      <c r="F707" s="353" t="s">
        <v>6504</v>
      </c>
      <c r="G707" s="1384"/>
      <c r="H707" s="353" t="s">
        <v>19093</v>
      </c>
      <c r="I707" s="353"/>
      <c r="J707" s="353" t="s">
        <v>2039</v>
      </c>
      <c r="K707" s="353" t="s">
        <v>2969</v>
      </c>
      <c r="L707" s="353"/>
      <c r="M707" s="352">
        <f t="shared" si="24"/>
        <v>-5</v>
      </c>
      <c r="N707" s="352">
        <f t="shared" si="25"/>
        <v>-3</v>
      </c>
      <c r="O707" s="353"/>
      <c r="P707" s="424">
        <v>26</v>
      </c>
      <c r="Q707" s="353"/>
      <c r="R707" s="353"/>
      <c r="S707" s="375"/>
      <c r="T707" s="353"/>
      <c r="U707" s="353"/>
      <c r="V707" s="353"/>
    </row>
    <row r="708" spans="1:22" ht="12.6" customHeight="1" outlineLevel="1">
      <c r="A708" s="374">
        <v>43761</v>
      </c>
      <c r="B708" s="1072">
        <v>43752</v>
      </c>
      <c r="C708" s="932">
        <v>43760</v>
      </c>
      <c r="D708" s="364">
        <v>43783</v>
      </c>
      <c r="E708" s="355" t="s">
        <v>3335</v>
      </c>
      <c r="F708" s="353" t="s">
        <v>13218</v>
      </c>
      <c r="G708" s="1384"/>
      <c r="H708" s="353" t="s">
        <v>19094</v>
      </c>
      <c r="I708" s="353"/>
      <c r="J708" s="353"/>
      <c r="K708" s="353" t="s">
        <v>2035</v>
      </c>
      <c r="L708" s="353"/>
      <c r="M708" s="352">
        <f t="shared" si="24"/>
        <v>9</v>
      </c>
      <c r="N708" s="352">
        <f t="shared" si="25"/>
        <v>6</v>
      </c>
      <c r="O708" s="353"/>
      <c r="P708" s="353">
        <v>27</v>
      </c>
      <c r="Q708" s="353"/>
      <c r="R708" s="353"/>
      <c r="S708" s="375"/>
      <c r="T708" s="353"/>
      <c r="U708" s="353"/>
      <c r="V708" s="353"/>
    </row>
    <row r="709" spans="1:22" ht="12.6" customHeight="1" outlineLevel="1">
      <c r="A709" s="374">
        <v>43761</v>
      </c>
      <c r="B709" s="1072">
        <v>43754</v>
      </c>
      <c r="C709" s="932">
        <v>43762</v>
      </c>
      <c r="D709" s="364">
        <v>43785</v>
      </c>
      <c r="E709" s="355" t="s">
        <v>3334</v>
      </c>
      <c r="F709" s="353" t="s">
        <v>15424</v>
      </c>
      <c r="G709" s="1388" t="s">
        <v>19095</v>
      </c>
      <c r="H709" s="353" t="s">
        <v>19096</v>
      </c>
      <c r="I709" s="353" t="s">
        <v>18937</v>
      </c>
      <c r="J709" s="353"/>
      <c r="K709" s="353" t="s">
        <v>3001</v>
      </c>
      <c r="L709" s="353"/>
      <c r="M709" s="352">
        <f t="shared" si="24"/>
        <v>7</v>
      </c>
      <c r="N709" s="352">
        <f t="shared" si="25"/>
        <v>4</v>
      </c>
      <c r="O709" s="353"/>
      <c r="P709" s="424">
        <v>28</v>
      </c>
      <c r="Q709" s="353"/>
      <c r="R709" s="353"/>
      <c r="S709" s="375"/>
      <c r="T709" s="353"/>
      <c r="U709" s="353"/>
      <c r="V709" s="353"/>
    </row>
    <row r="710" spans="1:22" ht="12.6" customHeight="1" outlineLevel="1">
      <c r="A710" s="374">
        <v>43761</v>
      </c>
      <c r="B710" s="1072">
        <v>43755</v>
      </c>
      <c r="C710" s="932">
        <v>43762</v>
      </c>
      <c r="D710" s="364">
        <v>43755</v>
      </c>
      <c r="E710" s="355" t="s">
        <v>3334</v>
      </c>
      <c r="F710" s="691" t="s">
        <v>19097</v>
      </c>
      <c r="G710" s="1384" t="s">
        <v>4485</v>
      </c>
      <c r="H710" s="353" t="s">
        <v>19098</v>
      </c>
      <c r="I710" s="353" t="s">
        <v>12340</v>
      </c>
      <c r="J710" s="353"/>
      <c r="K710" s="353" t="s">
        <v>2035</v>
      </c>
      <c r="L710" s="353"/>
      <c r="M710" s="352">
        <f t="shared" si="24"/>
        <v>6</v>
      </c>
      <c r="N710" s="352">
        <f t="shared" si="25"/>
        <v>3</v>
      </c>
      <c r="O710" s="353"/>
      <c r="P710" s="353">
        <v>29</v>
      </c>
      <c r="Q710" s="353"/>
      <c r="R710" s="353"/>
      <c r="S710" s="375"/>
      <c r="T710" s="353"/>
      <c r="U710" s="353"/>
      <c r="V710" s="353"/>
    </row>
    <row r="711" spans="1:22" ht="12.6" customHeight="1" outlineLevel="1">
      <c r="A711" s="374">
        <v>43761</v>
      </c>
      <c r="B711" s="1072">
        <v>43761</v>
      </c>
      <c r="C711" s="932">
        <v>43762</v>
      </c>
      <c r="D711" s="374">
        <v>43793</v>
      </c>
      <c r="E711" s="355" t="s">
        <v>3335</v>
      </c>
      <c r="F711" s="353" t="s">
        <v>5584</v>
      </c>
      <c r="G711" s="1384"/>
      <c r="H711" s="353" t="s">
        <v>19099</v>
      </c>
      <c r="I711" s="353"/>
      <c r="J711" s="353"/>
      <c r="K711" s="353" t="s">
        <v>2969</v>
      </c>
      <c r="L711" s="353"/>
      <c r="M711" s="352">
        <f t="shared" si="24"/>
        <v>0</v>
      </c>
      <c r="N711" s="352">
        <f t="shared" si="25"/>
        <v>0</v>
      </c>
      <c r="O711" s="353"/>
      <c r="P711" s="424">
        <v>30</v>
      </c>
      <c r="Q711" s="353"/>
      <c r="R711" s="353"/>
      <c r="S711" s="375"/>
      <c r="T711" s="353"/>
      <c r="U711" s="353"/>
      <c r="V711" s="353"/>
    </row>
    <row r="712" spans="1:22" ht="12.6" customHeight="1" outlineLevel="1">
      <c r="A712" s="374">
        <v>43761</v>
      </c>
      <c r="B712" s="1072">
        <v>43753</v>
      </c>
      <c r="C712" s="932">
        <v>43761</v>
      </c>
      <c r="D712" s="364">
        <v>43784</v>
      </c>
      <c r="E712" s="355" t="s">
        <v>3335</v>
      </c>
      <c r="F712" s="353" t="s">
        <v>2202</v>
      </c>
      <c r="G712" s="1384"/>
      <c r="H712" s="353" t="s">
        <v>19100</v>
      </c>
      <c r="I712" s="353" t="s">
        <v>13063</v>
      </c>
      <c r="J712" s="353"/>
      <c r="K712" s="353" t="s">
        <v>2042</v>
      </c>
      <c r="L712" s="353"/>
      <c r="M712" s="352">
        <f t="shared" si="24"/>
        <v>8</v>
      </c>
      <c r="N712" s="352">
        <f t="shared" si="25"/>
        <v>5</v>
      </c>
      <c r="O712" s="353"/>
      <c r="P712" s="353">
        <v>31</v>
      </c>
      <c r="Q712" s="353"/>
      <c r="R712" s="353"/>
      <c r="S712" s="375"/>
      <c r="T712" s="353"/>
      <c r="U712" s="353"/>
      <c r="V712" s="353"/>
    </row>
    <row r="713" spans="1:22" ht="12.6" customHeight="1" outlineLevel="1">
      <c r="A713" s="374">
        <v>43762</v>
      </c>
      <c r="B713" s="1072">
        <v>43755</v>
      </c>
      <c r="C713" s="932">
        <v>43763</v>
      </c>
      <c r="D713" s="364">
        <v>43786</v>
      </c>
      <c r="E713" s="355" t="s">
        <v>3334</v>
      </c>
      <c r="F713" s="353" t="s">
        <v>19101</v>
      </c>
      <c r="G713" s="1388" t="s">
        <v>19102</v>
      </c>
      <c r="H713" s="353" t="s">
        <v>19103</v>
      </c>
      <c r="I713" s="353" t="s">
        <v>19104</v>
      </c>
      <c r="J713" s="353"/>
      <c r="K713" s="353" t="s">
        <v>3001</v>
      </c>
      <c r="L713" s="353"/>
      <c r="M713" s="352">
        <f t="shared" si="24"/>
        <v>7</v>
      </c>
      <c r="N713" s="352">
        <f t="shared" si="25"/>
        <v>4</v>
      </c>
      <c r="O713" s="353"/>
      <c r="P713" s="424">
        <v>32</v>
      </c>
      <c r="Q713" s="353"/>
      <c r="R713" s="350"/>
      <c r="S713" s="359"/>
      <c r="T713" s="355"/>
      <c r="U713" s="355"/>
      <c r="V713" s="355"/>
    </row>
    <row r="714" spans="1:22" ht="12.6" customHeight="1" outlineLevel="1">
      <c r="A714" s="374">
        <v>43762</v>
      </c>
      <c r="B714" s="1072">
        <v>43755</v>
      </c>
      <c r="C714" s="932">
        <v>43762</v>
      </c>
      <c r="D714" s="364">
        <v>43786</v>
      </c>
      <c r="E714" s="355" t="s">
        <v>3334</v>
      </c>
      <c r="F714" s="353" t="s">
        <v>10363</v>
      </c>
      <c r="G714" s="1388" t="s">
        <v>19105</v>
      </c>
      <c r="H714" s="353" t="s">
        <v>19106</v>
      </c>
      <c r="I714" s="353" t="s">
        <v>19107</v>
      </c>
      <c r="J714" s="353"/>
      <c r="K714" s="353" t="s">
        <v>2035</v>
      </c>
      <c r="L714" s="353"/>
      <c r="M714" s="352">
        <f t="shared" ref="M714:M747" si="26">(A714-B714)</f>
        <v>7</v>
      </c>
      <c r="N714" s="352">
        <f t="shared" ref="N714:N747" si="27">NETWORKDAYS(B714,A714,A714:B714)</f>
        <v>4</v>
      </c>
      <c r="O714" s="353"/>
      <c r="P714" s="353">
        <v>33</v>
      </c>
      <c r="Q714" s="353"/>
      <c r="R714" s="353"/>
      <c r="S714" s="375"/>
      <c r="T714" s="353"/>
      <c r="U714" s="353"/>
      <c r="V714" s="353"/>
    </row>
    <row r="715" spans="1:22" ht="12.6" customHeight="1" outlineLevel="1">
      <c r="A715" s="1458">
        <v>43762</v>
      </c>
      <c r="B715" s="1072">
        <v>43756</v>
      </c>
      <c r="C715" s="932">
        <v>43762</v>
      </c>
      <c r="D715" s="364">
        <v>43769</v>
      </c>
      <c r="E715" s="355" t="s">
        <v>3335</v>
      </c>
      <c r="F715" s="353" t="s">
        <v>2202</v>
      </c>
      <c r="G715" s="1384"/>
      <c r="H715" s="353" t="s">
        <v>19108</v>
      </c>
      <c r="I715" s="353" t="s">
        <v>19109</v>
      </c>
      <c r="J715" s="353"/>
      <c r="K715" s="1414" t="s">
        <v>3001</v>
      </c>
      <c r="L715" s="353"/>
      <c r="M715" s="352">
        <f t="shared" si="26"/>
        <v>6</v>
      </c>
      <c r="N715" s="352">
        <f t="shared" si="27"/>
        <v>3</v>
      </c>
      <c r="O715" s="353"/>
      <c r="P715" s="424">
        <v>34</v>
      </c>
      <c r="Q715" s="353"/>
      <c r="R715" s="353"/>
      <c r="S715" s="375"/>
      <c r="T715" s="353"/>
      <c r="U715" s="353"/>
      <c r="V715" s="353"/>
    </row>
    <row r="716" spans="1:22" ht="12.6" customHeight="1" outlineLevel="1">
      <c r="A716" s="374">
        <v>43763</v>
      </c>
      <c r="B716" s="1072">
        <v>43753</v>
      </c>
      <c r="C716" s="932">
        <v>43763</v>
      </c>
      <c r="D716" s="364">
        <v>43784</v>
      </c>
      <c r="E716" s="355" t="s">
        <v>3334</v>
      </c>
      <c r="F716" s="353" t="s">
        <v>3470</v>
      </c>
      <c r="G716" s="1388" t="s">
        <v>19110</v>
      </c>
      <c r="H716" s="353" t="s">
        <v>19111</v>
      </c>
      <c r="I716" s="353" t="s">
        <v>13224</v>
      </c>
      <c r="J716" s="353"/>
      <c r="K716" s="353" t="s">
        <v>2035</v>
      </c>
      <c r="L716" s="353"/>
      <c r="M716" s="352">
        <f t="shared" si="26"/>
        <v>10</v>
      </c>
      <c r="N716" s="352">
        <f t="shared" si="27"/>
        <v>7</v>
      </c>
      <c r="O716" s="353"/>
      <c r="P716" s="353">
        <v>35</v>
      </c>
      <c r="Q716" s="353"/>
      <c r="R716" s="353"/>
      <c r="S716" s="375"/>
      <c r="T716" s="353"/>
      <c r="U716" s="353"/>
      <c r="V716" s="353"/>
    </row>
    <row r="717" spans="1:22" ht="12.6" customHeight="1" outlineLevel="1">
      <c r="A717" s="360">
        <v>43759</v>
      </c>
      <c r="B717" s="1078">
        <v>43759</v>
      </c>
      <c r="C717" s="1057">
        <v>43766</v>
      </c>
      <c r="D717" s="360">
        <v>43766</v>
      </c>
      <c r="E717" s="355" t="s">
        <v>3334</v>
      </c>
      <c r="F717" s="353" t="s">
        <v>18564</v>
      </c>
      <c r="G717" s="1388" t="s">
        <v>5548</v>
      </c>
      <c r="H717" s="353" t="s">
        <v>19112</v>
      </c>
      <c r="I717" s="353"/>
      <c r="J717" s="353"/>
      <c r="K717" s="348" t="s">
        <v>2042</v>
      </c>
      <c r="L717" s="353"/>
      <c r="M717" s="352">
        <f t="shared" si="26"/>
        <v>0</v>
      </c>
      <c r="N717" s="352">
        <f t="shared" si="27"/>
        <v>0</v>
      </c>
      <c r="O717" s="353"/>
      <c r="P717" s="424">
        <v>36</v>
      </c>
      <c r="Q717" s="353"/>
      <c r="R717" s="350"/>
      <c r="S717" s="359"/>
      <c r="T717" s="355"/>
      <c r="U717" s="355"/>
      <c r="V717" s="355"/>
    </row>
    <row r="718" spans="1:22" ht="12.6" customHeight="1" outlineLevel="1">
      <c r="A718" s="360">
        <v>43766</v>
      </c>
      <c r="B718" s="1072">
        <v>43741</v>
      </c>
      <c r="C718" s="1057">
        <v>43766</v>
      </c>
      <c r="D718" s="360">
        <v>43766</v>
      </c>
      <c r="E718" s="355" t="s">
        <v>3334</v>
      </c>
      <c r="F718" s="353" t="s">
        <v>2753</v>
      </c>
      <c r="G718" s="1388" t="s">
        <v>19113</v>
      </c>
      <c r="H718" s="353" t="s">
        <v>19114</v>
      </c>
      <c r="I718" s="353"/>
      <c r="J718" s="353"/>
      <c r="K718" s="348" t="s">
        <v>2042</v>
      </c>
      <c r="L718" s="353"/>
      <c r="M718" s="352">
        <f t="shared" si="26"/>
        <v>25</v>
      </c>
      <c r="N718" s="352">
        <f t="shared" si="27"/>
        <v>16</v>
      </c>
      <c r="O718" s="353"/>
      <c r="P718" s="353">
        <v>37</v>
      </c>
      <c r="Q718" s="353"/>
      <c r="R718" s="350"/>
      <c r="S718" s="359"/>
      <c r="T718" s="355"/>
      <c r="U718" s="355"/>
      <c r="V718" s="355"/>
    </row>
    <row r="719" spans="1:22" ht="12.6" customHeight="1" outlineLevel="1">
      <c r="A719" s="374">
        <v>43766</v>
      </c>
      <c r="B719" s="1072">
        <v>43763</v>
      </c>
      <c r="C719" s="1057">
        <v>43769</v>
      </c>
      <c r="D719" s="360">
        <v>43794</v>
      </c>
      <c r="E719" s="355" t="s">
        <v>3335</v>
      </c>
      <c r="F719" s="353" t="s">
        <v>19115</v>
      </c>
      <c r="G719" s="1384"/>
      <c r="H719" s="353" t="s">
        <v>19116</v>
      </c>
      <c r="I719" s="353" t="s">
        <v>19117</v>
      </c>
      <c r="J719" s="353"/>
      <c r="K719" s="348" t="s">
        <v>2969</v>
      </c>
      <c r="L719" s="353"/>
      <c r="M719" s="352">
        <f t="shared" si="26"/>
        <v>3</v>
      </c>
      <c r="N719" s="352">
        <f t="shared" si="27"/>
        <v>0</v>
      </c>
      <c r="O719" s="353"/>
      <c r="P719" s="424">
        <v>38</v>
      </c>
      <c r="Q719" s="353"/>
      <c r="R719" s="350"/>
      <c r="S719" s="359"/>
      <c r="T719" s="355"/>
      <c r="U719" s="355"/>
      <c r="V719" s="355"/>
    </row>
    <row r="720" spans="1:22" ht="12.6" customHeight="1" outlineLevel="1">
      <c r="A720" s="374">
        <v>43766</v>
      </c>
      <c r="B720" s="1072">
        <v>43761</v>
      </c>
      <c r="C720" s="1057">
        <v>43767</v>
      </c>
      <c r="D720" s="360">
        <v>43767</v>
      </c>
      <c r="E720" s="355" t="s">
        <v>3334</v>
      </c>
      <c r="F720" s="353" t="s">
        <v>3337</v>
      </c>
      <c r="G720" s="1384"/>
      <c r="H720" s="353" t="s">
        <v>19118</v>
      </c>
      <c r="I720" s="353" t="s">
        <v>12494</v>
      </c>
      <c r="J720" s="353"/>
      <c r="K720" s="348" t="s">
        <v>2969</v>
      </c>
      <c r="L720" s="348"/>
      <c r="M720" s="352">
        <f t="shared" si="26"/>
        <v>5</v>
      </c>
      <c r="N720" s="352">
        <f t="shared" si="27"/>
        <v>2</v>
      </c>
      <c r="O720" s="353"/>
      <c r="P720" s="353">
        <v>39</v>
      </c>
      <c r="Q720" s="353"/>
      <c r="R720" s="350"/>
      <c r="S720" s="359"/>
      <c r="T720" s="355"/>
      <c r="U720" s="355"/>
      <c r="V720" s="355"/>
    </row>
    <row r="721" spans="1:22" ht="12.6" customHeight="1" outlineLevel="1">
      <c r="A721" s="374">
        <v>43768</v>
      </c>
      <c r="B721" s="1072">
        <v>43760</v>
      </c>
      <c r="C721" s="932">
        <v>43774</v>
      </c>
      <c r="D721" s="364">
        <v>43791</v>
      </c>
      <c r="E721" s="355" t="s">
        <v>3335</v>
      </c>
      <c r="F721" s="22" t="s">
        <v>19119</v>
      </c>
      <c r="G721" s="1459"/>
      <c r="H721" s="1386" t="s">
        <v>19120</v>
      </c>
      <c r="I721" s="22" t="s">
        <v>12337</v>
      </c>
      <c r="J721" s="22"/>
      <c r="K721" s="353" t="s">
        <v>3001</v>
      </c>
      <c r="L721" s="353"/>
      <c r="M721" s="352">
        <f t="shared" si="26"/>
        <v>8</v>
      </c>
      <c r="N721" s="352">
        <f t="shared" si="27"/>
        <v>5</v>
      </c>
      <c r="O721" s="353"/>
      <c r="P721" s="424">
        <v>40</v>
      </c>
      <c r="Q721" s="353"/>
      <c r="R721" s="350"/>
      <c r="S721" s="359"/>
      <c r="T721" s="355"/>
      <c r="U721" s="355"/>
      <c r="V721" s="355"/>
    </row>
    <row r="722" spans="1:22" ht="12.6" customHeight="1" outlineLevel="1">
      <c r="A722" s="374">
        <v>43768</v>
      </c>
      <c r="B722" s="1072">
        <v>43767</v>
      </c>
      <c r="C722" s="932">
        <v>43768</v>
      </c>
      <c r="D722" s="364">
        <v>43798</v>
      </c>
      <c r="E722" s="355" t="s">
        <v>3334</v>
      </c>
      <c r="F722" s="22" t="s">
        <v>19121</v>
      </c>
      <c r="G722" s="1459"/>
      <c r="H722" s="22" t="s">
        <v>19122</v>
      </c>
      <c r="I722" s="22" t="s">
        <v>19123</v>
      </c>
      <c r="J722" s="22"/>
      <c r="K722" s="353" t="s">
        <v>3001</v>
      </c>
      <c r="L722" s="353"/>
      <c r="M722" s="352">
        <f t="shared" si="26"/>
        <v>1</v>
      </c>
      <c r="N722" s="352">
        <f t="shared" si="27"/>
        <v>0</v>
      </c>
      <c r="O722" s="353"/>
      <c r="P722" s="353">
        <v>41</v>
      </c>
      <c r="Q722" s="353"/>
      <c r="R722" s="350"/>
      <c r="S722" s="359"/>
      <c r="T722" s="355"/>
      <c r="U722" s="355"/>
      <c r="V722" s="355"/>
    </row>
    <row r="723" spans="1:22" ht="12.6" customHeight="1" outlineLevel="1">
      <c r="A723" s="374">
        <v>43768</v>
      </c>
      <c r="B723" s="1072">
        <v>43754</v>
      </c>
      <c r="C723" s="932">
        <v>43769</v>
      </c>
      <c r="D723" s="364">
        <v>43785</v>
      </c>
      <c r="E723" s="355" t="s">
        <v>3335</v>
      </c>
      <c r="F723" s="22" t="s">
        <v>12693</v>
      </c>
      <c r="G723" s="1459"/>
      <c r="H723" s="22" t="s">
        <v>19124</v>
      </c>
      <c r="I723" s="22"/>
      <c r="J723" s="22"/>
      <c r="K723" s="353" t="s">
        <v>3001</v>
      </c>
      <c r="L723" s="353"/>
      <c r="M723" s="352">
        <f t="shared" si="26"/>
        <v>14</v>
      </c>
      <c r="N723" s="352">
        <f t="shared" si="27"/>
        <v>9</v>
      </c>
      <c r="O723" s="353"/>
      <c r="P723" s="424">
        <v>42</v>
      </c>
      <c r="Q723" s="353"/>
      <c r="R723" s="350"/>
      <c r="S723" s="359"/>
      <c r="T723" s="355"/>
      <c r="U723" s="355"/>
      <c r="V723" s="355"/>
    </row>
    <row r="724" spans="1:22" ht="12.6" customHeight="1" outlineLevel="1">
      <c r="A724" s="374">
        <v>43763</v>
      </c>
      <c r="B724" s="1072">
        <v>43760</v>
      </c>
      <c r="C724" s="1074">
        <v>43763</v>
      </c>
      <c r="D724" s="374">
        <v>43763</v>
      </c>
      <c r="E724" s="355" t="s">
        <v>3335</v>
      </c>
      <c r="F724" s="353" t="s">
        <v>19125</v>
      </c>
      <c r="G724" s="1384"/>
      <c r="H724" s="353" t="s">
        <v>19126</v>
      </c>
      <c r="I724" s="353"/>
      <c r="J724" s="353"/>
      <c r="K724" s="348" t="s">
        <v>2039</v>
      </c>
      <c r="L724" s="353"/>
      <c r="M724" s="352">
        <f t="shared" si="26"/>
        <v>3</v>
      </c>
      <c r="N724" s="352">
        <f t="shared" si="27"/>
        <v>2</v>
      </c>
      <c r="O724" s="353"/>
      <c r="P724" s="353">
        <v>43</v>
      </c>
      <c r="Q724" s="353"/>
      <c r="R724" s="350"/>
      <c r="S724" s="359"/>
      <c r="T724" s="355"/>
      <c r="U724" s="355"/>
      <c r="V724" s="355"/>
    </row>
    <row r="725" spans="1:22" ht="12.6" customHeight="1" outlineLevel="1">
      <c r="A725" s="374">
        <v>43769</v>
      </c>
      <c r="B725" s="1072">
        <v>43756</v>
      </c>
      <c r="C725" s="932">
        <v>43769</v>
      </c>
      <c r="D725" s="364"/>
      <c r="E725" s="355" t="s">
        <v>3334</v>
      </c>
      <c r="F725" s="22" t="s">
        <v>3826</v>
      </c>
      <c r="G725" s="1388" t="s">
        <v>19127</v>
      </c>
      <c r="H725" s="22" t="s">
        <v>19128</v>
      </c>
      <c r="I725" s="22" t="s">
        <v>4449</v>
      </c>
      <c r="J725" s="22"/>
      <c r="K725" s="353" t="s">
        <v>2042</v>
      </c>
      <c r="L725" s="353"/>
      <c r="M725" s="352">
        <f t="shared" si="26"/>
        <v>13</v>
      </c>
      <c r="N725" s="352">
        <f t="shared" si="27"/>
        <v>8</v>
      </c>
      <c r="O725" s="353"/>
      <c r="P725" s="424">
        <v>44</v>
      </c>
      <c r="Q725" s="353"/>
      <c r="R725" s="353"/>
      <c r="S725" s="375"/>
      <c r="T725" s="353"/>
      <c r="U725" s="353"/>
      <c r="V725" s="353"/>
    </row>
    <row r="726" spans="1:22" ht="12.6" customHeight="1" outlineLevel="1">
      <c r="A726" s="374">
        <v>43768</v>
      </c>
      <c r="B726" s="1072">
        <v>43761</v>
      </c>
      <c r="C726" s="932">
        <v>43774</v>
      </c>
      <c r="D726" s="364">
        <v>43780</v>
      </c>
      <c r="E726" s="355" t="s">
        <v>3334</v>
      </c>
      <c r="F726" s="22" t="s">
        <v>19129</v>
      </c>
      <c r="G726" s="1388" t="s">
        <v>15970</v>
      </c>
      <c r="H726" s="22" t="s">
        <v>19130</v>
      </c>
      <c r="I726" s="22" t="s">
        <v>15227</v>
      </c>
      <c r="J726" s="22"/>
      <c r="K726" s="353" t="s">
        <v>2035</v>
      </c>
      <c r="L726" s="353"/>
      <c r="M726" s="352">
        <f t="shared" si="26"/>
        <v>7</v>
      </c>
      <c r="N726" s="352">
        <f t="shared" si="27"/>
        <v>4</v>
      </c>
      <c r="O726" s="353"/>
      <c r="P726" s="353">
        <v>45</v>
      </c>
      <c r="Q726" s="353"/>
      <c r="R726" s="353"/>
      <c r="S726" s="375"/>
      <c r="T726" s="353"/>
      <c r="U726" s="353"/>
      <c r="V726" s="353"/>
    </row>
    <row r="727" spans="1:22" ht="12.6" customHeight="1" outlineLevel="1">
      <c r="A727" s="374">
        <v>43769</v>
      </c>
      <c r="B727" s="1072">
        <v>43756</v>
      </c>
      <c r="C727" s="932">
        <v>43774</v>
      </c>
      <c r="D727" s="364">
        <v>43787</v>
      </c>
      <c r="E727" s="355" t="s">
        <v>3334</v>
      </c>
      <c r="F727" s="22" t="s">
        <v>19131</v>
      </c>
      <c r="G727" s="1388" t="s">
        <v>14292</v>
      </c>
      <c r="H727" s="22" t="s">
        <v>19132</v>
      </c>
      <c r="I727" s="22" t="s">
        <v>19133</v>
      </c>
      <c r="J727" s="22"/>
      <c r="K727" s="353" t="s">
        <v>3001</v>
      </c>
      <c r="L727" s="353"/>
      <c r="M727" s="352">
        <f t="shared" si="26"/>
        <v>13</v>
      </c>
      <c r="N727" s="352">
        <f t="shared" si="27"/>
        <v>8</v>
      </c>
      <c r="O727" s="353"/>
      <c r="P727" s="353">
        <v>46</v>
      </c>
      <c r="Q727" s="353"/>
      <c r="R727" s="350"/>
      <c r="S727" s="359"/>
      <c r="T727" s="355"/>
      <c r="U727" s="355"/>
      <c r="V727" s="355"/>
    </row>
    <row r="728" spans="1:22" ht="12.6" customHeight="1" outlineLevel="1">
      <c r="A728" s="374">
        <v>43769</v>
      </c>
      <c r="B728" s="1072">
        <v>43756</v>
      </c>
      <c r="C728" s="932">
        <v>43773</v>
      </c>
      <c r="D728" s="364">
        <v>43787</v>
      </c>
      <c r="E728" s="355" t="s">
        <v>3335</v>
      </c>
      <c r="F728" s="22" t="s">
        <v>19134</v>
      </c>
      <c r="G728" s="1459"/>
      <c r="H728" s="22" t="s">
        <v>19135</v>
      </c>
      <c r="I728" s="22"/>
      <c r="J728" s="22"/>
      <c r="K728" s="353" t="s">
        <v>3001</v>
      </c>
      <c r="L728" s="353"/>
      <c r="M728" s="352">
        <f t="shared" si="26"/>
        <v>13</v>
      </c>
      <c r="N728" s="352">
        <f t="shared" si="27"/>
        <v>8</v>
      </c>
      <c r="O728" s="353"/>
      <c r="P728" s="424">
        <v>47</v>
      </c>
      <c r="Q728" s="353"/>
      <c r="R728" s="350"/>
      <c r="S728" s="359"/>
      <c r="T728" s="355"/>
      <c r="U728" s="355"/>
      <c r="V728" s="355"/>
    </row>
    <row r="729" spans="1:22" ht="12.6" customHeight="1" outlineLevel="1">
      <c r="A729" s="364">
        <v>43770</v>
      </c>
      <c r="B729" s="1072">
        <v>43741</v>
      </c>
      <c r="C729" s="932">
        <v>43773</v>
      </c>
      <c r="D729" s="364">
        <v>43773</v>
      </c>
      <c r="E729" s="355" t="s">
        <v>3335</v>
      </c>
      <c r="F729" s="353" t="s">
        <v>12587</v>
      </c>
      <c r="G729" s="1384"/>
      <c r="H729" s="353" t="s">
        <v>19136</v>
      </c>
      <c r="I729" s="353" t="s">
        <v>3713</v>
      </c>
      <c r="J729" s="353"/>
      <c r="K729" s="348" t="s">
        <v>2042</v>
      </c>
      <c r="L729" s="353"/>
      <c r="M729" s="352">
        <f t="shared" si="26"/>
        <v>29</v>
      </c>
      <c r="N729" s="352">
        <f t="shared" si="27"/>
        <v>20</v>
      </c>
      <c r="O729" s="353"/>
      <c r="P729" s="353">
        <v>48</v>
      </c>
      <c r="Q729" s="353"/>
      <c r="R729" s="350"/>
      <c r="S729" s="359"/>
      <c r="T729" s="355"/>
      <c r="U729" s="355"/>
      <c r="V729" s="355"/>
    </row>
    <row r="730" spans="1:22" ht="12.6" customHeight="1" outlineLevel="1">
      <c r="A730" s="376">
        <v>43773</v>
      </c>
      <c r="B730" s="1072">
        <v>43768</v>
      </c>
      <c r="C730" s="932">
        <v>43774</v>
      </c>
      <c r="D730" s="364">
        <v>43799</v>
      </c>
      <c r="E730" s="355" t="s">
        <v>3334</v>
      </c>
      <c r="F730" s="22" t="s">
        <v>19137</v>
      </c>
      <c r="G730" s="1388" t="s">
        <v>19138</v>
      </c>
      <c r="H730" s="22" t="s">
        <v>19139</v>
      </c>
      <c r="I730" s="22" t="s">
        <v>18937</v>
      </c>
      <c r="J730" s="22"/>
      <c r="K730" s="353" t="s">
        <v>3001</v>
      </c>
      <c r="L730" s="353"/>
      <c r="M730" s="352">
        <f t="shared" si="26"/>
        <v>5</v>
      </c>
      <c r="N730" s="352">
        <f t="shared" si="27"/>
        <v>2</v>
      </c>
      <c r="O730" s="353"/>
      <c r="P730" s="353">
        <v>49</v>
      </c>
      <c r="Q730" s="353"/>
      <c r="R730" s="350"/>
      <c r="S730" s="359"/>
      <c r="T730" s="355"/>
      <c r="U730" s="355"/>
      <c r="V730" s="355"/>
    </row>
    <row r="731" spans="1:22" ht="12.6" customHeight="1" outlineLevel="1">
      <c r="A731" s="376">
        <v>43773</v>
      </c>
      <c r="B731" s="1072">
        <v>43759</v>
      </c>
      <c r="C731" s="932">
        <v>43773</v>
      </c>
      <c r="D731" s="932">
        <v>43790</v>
      </c>
      <c r="E731" s="349" t="s">
        <v>3334</v>
      </c>
      <c r="F731" s="426" t="s">
        <v>15644</v>
      </c>
      <c r="G731" s="901" t="s">
        <v>19140</v>
      </c>
      <c r="H731" s="426" t="s">
        <v>19141</v>
      </c>
      <c r="I731" s="426" t="s">
        <v>12337</v>
      </c>
      <c r="J731" s="426"/>
      <c r="K731" s="424" t="s">
        <v>2034</v>
      </c>
      <c r="L731" s="424" t="s">
        <v>2036</v>
      </c>
      <c r="M731" s="352">
        <f t="shared" si="26"/>
        <v>14</v>
      </c>
      <c r="N731" s="352">
        <f t="shared" si="27"/>
        <v>9</v>
      </c>
      <c r="O731" s="353"/>
      <c r="P731" s="424">
        <v>50</v>
      </c>
      <c r="Q731" s="353"/>
      <c r="R731" s="350"/>
      <c r="S731" s="359"/>
      <c r="T731" s="355"/>
      <c r="U731" s="355"/>
      <c r="V731" s="355"/>
    </row>
    <row r="732" spans="1:22" ht="12.6" customHeight="1" outlineLevel="1">
      <c r="A732" s="376">
        <v>43774</v>
      </c>
      <c r="B732" s="1072">
        <v>43766</v>
      </c>
      <c r="C732" s="932">
        <v>43774</v>
      </c>
      <c r="D732" s="932">
        <v>43774</v>
      </c>
      <c r="E732" s="349" t="s">
        <v>3335</v>
      </c>
      <c r="F732" s="426" t="s">
        <v>5148</v>
      </c>
      <c r="G732" s="1460"/>
      <c r="H732" s="426" t="s">
        <v>19142</v>
      </c>
      <c r="I732" s="426" t="s">
        <v>18937</v>
      </c>
      <c r="J732" s="426"/>
      <c r="K732" s="424" t="s">
        <v>2034</v>
      </c>
      <c r="L732" s="353"/>
      <c r="M732" s="352">
        <f t="shared" si="26"/>
        <v>8</v>
      </c>
      <c r="N732" s="352">
        <f t="shared" si="27"/>
        <v>5</v>
      </c>
      <c r="O732" s="353"/>
      <c r="P732" s="353">
        <v>51</v>
      </c>
      <c r="Q732" s="353"/>
      <c r="R732" s="350"/>
      <c r="S732" s="359"/>
      <c r="T732" s="355"/>
      <c r="U732" s="355"/>
      <c r="V732" s="355"/>
    </row>
    <row r="733" spans="1:22" ht="12.6" customHeight="1" outlineLevel="1">
      <c r="A733" s="376">
        <v>43770</v>
      </c>
      <c r="B733" s="1072">
        <v>43768</v>
      </c>
      <c r="C733" s="932">
        <v>43770</v>
      </c>
      <c r="D733" s="364">
        <v>43770</v>
      </c>
      <c r="E733" s="355" t="s">
        <v>3334</v>
      </c>
      <c r="F733" s="22" t="s">
        <v>12349</v>
      </c>
      <c r="G733" s="1459"/>
      <c r="H733" s="22" t="s">
        <v>19143</v>
      </c>
      <c r="I733" s="22"/>
      <c r="J733" s="22"/>
      <c r="K733" s="353" t="s">
        <v>2042</v>
      </c>
      <c r="L733" s="353"/>
      <c r="M733" s="352">
        <f t="shared" si="26"/>
        <v>2</v>
      </c>
      <c r="N733" s="352">
        <f t="shared" si="27"/>
        <v>1</v>
      </c>
      <c r="O733" s="353"/>
      <c r="P733" s="353">
        <v>52</v>
      </c>
      <c r="Q733" s="353"/>
      <c r="R733" s="353"/>
      <c r="S733" s="375"/>
      <c r="T733" s="353"/>
      <c r="U733" s="353"/>
      <c r="V733" s="353"/>
    </row>
    <row r="734" spans="1:22" ht="12.6" customHeight="1" outlineLevel="1">
      <c r="A734" s="364">
        <v>43775</v>
      </c>
      <c r="B734" s="1078">
        <v>43763</v>
      </c>
      <c r="C734" s="932">
        <v>43770</v>
      </c>
      <c r="D734" s="360">
        <v>43794</v>
      </c>
      <c r="E734" s="355" t="s">
        <v>3334</v>
      </c>
      <c r="F734" s="353" t="s">
        <v>19144</v>
      </c>
      <c r="G734" s="1388" t="s">
        <v>19145</v>
      </c>
      <c r="H734" s="353" t="s">
        <v>19146</v>
      </c>
      <c r="I734" s="353" t="s">
        <v>12367</v>
      </c>
      <c r="J734" s="353"/>
      <c r="K734" s="348" t="s">
        <v>2042</v>
      </c>
      <c r="L734" s="353"/>
      <c r="M734" s="352">
        <f t="shared" si="26"/>
        <v>12</v>
      </c>
      <c r="N734" s="352">
        <f t="shared" si="27"/>
        <v>7</v>
      </c>
      <c r="O734" s="353"/>
      <c r="P734" s="424">
        <v>53</v>
      </c>
      <c r="Q734" s="353"/>
      <c r="R734" s="350"/>
      <c r="S734" s="359"/>
      <c r="T734" s="355"/>
      <c r="U734" s="355"/>
      <c r="V734" s="355"/>
    </row>
    <row r="735" spans="1:22" ht="12.6" customHeight="1" outlineLevel="1">
      <c r="A735" s="376">
        <v>43776</v>
      </c>
      <c r="B735" s="1072">
        <v>43761</v>
      </c>
      <c r="C735" s="950">
        <v>43776</v>
      </c>
      <c r="D735" s="1461">
        <v>43776</v>
      </c>
      <c r="E735" s="355" t="s">
        <v>3334</v>
      </c>
      <c r="F735" s="353" t="s">
        <v>12349</v>
      </c>
      <c r="G735" s="1384"/>
      <c r="H735" s="353" t="s">
        <v>19147</v>
      </c>
      <c r="I735" s="353" t="s">
        <v>12367</v>
      </c>
      <c r="J735" s="353"/>
      <c r="K735" s="348" t="s">
        <v>2039</v>
      </c>
      <c r="L735" s="353"/>
      <c r="M735" s="352">
        <f t="shared" si="26"/>
        <v>15</v>
      </c>
      <c r="N735" s="352">
        <f t="shared" si="27"/>
        <v>10</v>
      </c>
      <c r="O735" s="353"/>
      <c r="P735" s="353">
        <v>54</v>
      </c>
      <c r="Q735" s="353"/>
      <c r="R735" s="350"/>
      <c r="S735" s="359"/>
      <c r="T735" s="355"/>
      <c r="U735" s="355"/>
      <c r="V735" s="355"/>
    </row>
    <row r="736" spans="1:22" ht="12.6" customHeight="1" outlineLevel="1">
      <c r="A736" s="754">
        <v>43780</v>
      </c>
      <c r="B736" s="1072">
        <v>43768</v>
      </c>
      <c r="C736" s="932">
        <v>43780</v>
      </c>
      <c r="D736" s="364">
        <v>43799</v>
      </c>
      <c r="E736" s="355" t="s">
        <v>3334</v>
      </c>
      <c r="F736" s="353" t="s">
        <v>19148</v>
      </c>
      <c r="G736" s="1388" t="s">
        <v>19149</v>
      </c>
      <c r="H736" s="353" t="s">
        <v>19150</v>
      </c>
      <c r="I736" s="353"/>
      <c r="J736" s="353"/>
      <c r="K736" s="353" t="s">
        <v>2035</v>
      </c>
      <c r="L736" s="353"/>
      <c r="M736" s="352">
        <f t="shared" si="26"/>
        <v>12</v>
      </c>
      <c r="N736" s="352">
        <f t="shared" si="27"/>
        <v>7</v>
      </c>
      <c r="O736" s="353"/>
      <c r="P736" s="424">
        <v>55</v>
      </c>
      <c r="Q736" s="353"/>
      <c r="R736" s="350"/>
      <c r="S736" s="359"/>
      <c r="T736" s="355"/>
      <c r="U736" s="355"/>
      <c r="V736" s="355"/>
    </row>
    <row r="737" spans="1:33" ht="12.6" customHeight="1" outlineLevel="1">
      <c r="A737" s="360">
        <v>43780</v>
      </c>
      <c r="B737" s="1078">
        <v>43749</v>
      </c>
      <c r="C737" s="1057">
        <v>43780</v>
      </c>
      <c r="D737" s="360">
        <v>43780</v>
      </c>
      <c r="E737" s="355" t="s">
        <v>3335</v>
      </c>
      <c r="F737" s="353" t="s">
        <v>13387</v>
      </c>
      <c r="G737" s="1384"/>
      <c r="H737" s="353" t="s">
        <v>19151</v>
      </c>
      <c r="I737" s="353" t="s">
        <v>3577</v>
      </c>
      <c r="J737" s="353"/>
      <c r="K737" s="348" t="s">
        <v>2042</v>
      </c>
      <c r="L737" s="353"/>
      <c r="M737" s="352">
        <f t="shared" si="26"/>
        <v>31</v>
      </c>
      <c r="N737" s="352">
        <f t="shared" si="27"/>
        <v>20</v>
      </c>
      <c r="O737" s="353"/>
      <c r="P737" s="353">
        <v>56</v>
      </c>
      <c r="Q737" s="353"/>
      <c r="R737" s="350"/>
      <c r="S737" s="359"/>
      <c r="T737" s="355"/>
      <c r="U737" s="355"/>
      <c r="V737" s="355"/>
      <c r="W737" s="355"/>
      <c r="X737" s="349"/>
      <c r="Y737" s="355"/>
      <c r="Z737" s="355"/>
      <c r="AA737" s="355"/>
      <c r="AB737" s="355"/>
      <c r="AC737" s="355"/>
      <c r="AD737" s="355"/>
      <c r="AE737" s="355"/>
      <c r="AF737" s="355"/>
      <c r="AG737" s="359"/>
    </row>
    <row r="738" spans="1:33" ht="12.6" customHeight="1" outlineLevel="1">
      <c r="A738" s="374">
        <v>43781</v>
      </c>
      <c r="B738" s="1072">
        <v>43761</v>
      </c>
      <c r="C738" s="932">
        <v>43776</v>
      </c>
      <c r="D738" s="364">
        <v>43792</v>
      </c>
      <c r="E738" s="355" t="s">
        <v>3334</v>
      </c>
      <c r="F738" s="22" t="s">
        <v>19152</v>
      </c>
      <c r="G738" s="1388" t="s">
        <v>19153</v>
      </c>
      <c r="H738" s="22" t="s">
        <v>19154</v>
      </c>
      <c r="I738" s="22"/>
      <c r="J738" s="22"/>
      <c r="K738" s="353" t="s">
        <v>2034</v>
      </c>
      <c r="L738" s="353" t="s">
        <v>2888</v>
      </c>
      <c r="M738" s="352">
        <f t="shared" si="26"/>
        <v>20</v>
      </c>
      <c r="N738" s="352">
        <f t="shared" si="27"/>
        <v>13</v>
      </c>
      <c r="O738" s="353"/>
      <c r="P738" s="353">
        <v>57</v>
      </c>
      <c r="Q738" s="353"/>
      <c r="R738" s="353"/>
      <c r="S738" s="375"/>
      <c r="T738" s="353"/>
      <c r="U738" s="353"/>
      <c r="V738" s="353"/>
      <c r="W738" s="353"/>
      <c r="X738" s="353"/>
      <c r="Y738" s="353"/>
      <c r="Z738" s="353"/>
      <c r="AA738" s="353"/>
      <c r="AB738" s="353"/>
      <c r="AC738" s="353"/>
      <c r="AD738" s="353"/>
      <c r="AE738" s="353"/>
      <c r="AF738" s="353"/>
      <c r="AG738" s="375"/>
    </row>
    <row r="739" spans="1:33" ht="12.6" customHeight="1" outlineLevel="1">
      <c r="A739" s="374">
        <v>43781</v>
      </c>
      <c r="B739" s="1462">
        <v>43769</v>
      </c>
      <c r="C739" s="932">
        <v>43788</v>
      </c>
      <c r="D739" s="364">
        <v>43800</v>
      </c>
      <c r="E739" s="355" t="s">
        <v>3334</v>
      </c>
      <c r="F739" s="22" t="s">
        <v>18692</v>
      </c>
      <c r="G739" s="1388" t="s">
        <v>4121</v>
      </c>
      <c r="H739" s="22" t="s">
        <v>19155</v>
      </c>
      <c r="I739" s="22"/>
      <c r="J739" s="22"/>
      <c r="K739" s="353" t="s">
        <v>2034</v>
      </c>
      <c r="L739" s="353"/>
      <c r="M739" s="352">
        <f t="shared" si="26"/>
        <v>12</v>
      </c>
      <c r="N739" s="352">
        <f t="shared" si="27"/>
        <v>7</v>
      </c>
      <c r="O739" s="353"/>
      <c r="P739" s="424">
        <v>58</v>
      </c>
      <c r="Q739" s="353"/>
      <c r="R739" s="353"/>
      <c r="S739" s="375"/>
      <c r="T739" s="353"/>
      <c r="U739" s="353"/>
      <c r="V739" s="353"/>
      <c r="W739" s="353"/>
      <c r="X739" s="353"/>
      <c r="Y739" s="353"/>
      <c r="Z739" s="353"/>
      <c r="AA739" s="353"/>
      <c r="AB739" s="353"/>
      <c r="AC739" s="353"/>
      <c r="AD739" s="353"/>
      <c r="AE739" s="353"/>
      <c r="AF739" s="353"/>
      <c r="AG739" s="375"/>
    </row>
    <row r="740" spans="1:33" ht="12.6" customHeight="1" outlineLevel="1">
      <c r="A740" s="374">
        <v>43781</v>
      </c>
      <c r="B740" s="1072">
        <v>43756</v>
      </c>
      <c r="C740" s="932">
        <v>43780</v>
      </c>
      <c r="D740" s="364">
        <v>43780</v>
      </c>
      <c r="E740" s="355" t="s">
        <v>3335</v>
      </c>
      <c r="F740" s="22" t="s">
        <v>18379</v>
      </c>
      <c r="G740" s="1459"/>
      <c r="H740" s="22" t="s">
        <v>19156</v>
      </c>
      <c r="I740" s="22" t="s">
        <v>3577</v>
      </c>
      <c r="J740" s="22"/>
      <c r="K740" s="353" t="s">
        <v>2035</v>
      </c>
      <c r="L740" s="353" t="s">
        <v>2036</v>
      </c>
      <c r="M740" s="352">
        <f t="shared" si="26"/>
        <v>25</v>
      </c>
      <c r="N740" s="352">
        <f t="shared" si="27"/>
        <v>16</v>
      </c>
      <c r="O740" s="353"/>
      <c r="P740" s="353">
        <v>59</v>
      </c>
      <c r="Q740" s="353"/>
      <c r="R740" s="353"/>
      <c r="S740" s="375"/>
      <c r="T740" s="353"/>
      <c r="U740" s="353"/>
      <c r="V740" s="353"/>
      <c r="W740" s="353"/>
      <c r="X740" s="353"/>
      <c r="Y740" s="353"/>
      <c r="Z740" s="353"/>
      <c r="AA740" s="353"/>
      <c r="AB740" s="353"/>
      <c r="AC740" s="353"/>
      <c r="AD740" s="353"/>
      <c r="AE740" s="353"/>
      <c r="AF740" s="353"/>
      <c r="AG740" s="375"/>
    </row>
    <row r="741" spans="1:33" ht="12.6" customHeight="1" outlineLevel="1">
      <c r="A741" s="376">
        <v>43770</v>
      </c>
      <c r="B741" s="1072">
        <v>43749</v>
      </c>
      <c r="C741" s="932">
        <v>43779</v>
      </c>
      <c r="D741" s="364">
        <v>43780</v>
      </c>
      <c r="E741" s="355" t="s">
        <v>3334</v>
      </c>
      <c r="F741" s="22" t="s">
        <v>19157</v>
      </c>
      <c r="G741" s="1459"/>
      <c r="H741" s="22" t="s">
        <v>19158</v>
      </c>
      <c r="I741" s="22"/>
      <c r="J741" s="22"/>
      <c r="K741" s="353" t="s">
        <v>2042</v>
      </c>
      <c r="L741" s="353"/>
      <c r="M741" s="352">
        <f t="shared" si="26"/>
        <v>21</v>
      </c>
      <c r="N741" s="352">
        <f t="shared" si="27"/>
        <v>14</v>
      </c>
      <c r="O741" s="353"/>
      <c r="P741" s="353">
        <v>60</v>
      </c>
      <c r="Q741" s="353"/>
      <c r="R741" s="353"/>
      <c r="S741" s="375"/>
      <c r="T741" s="353"/>
      <c r="U741" s="353"/>
      <c r="V741" s="353"/>
      <c r="W741" s="353"/>
      <c r="X741" s="353"/>
      <c r="Y741" s="353"/>
      <c r="Z741" s="353"/>
      <c r="AA741" s="353"/>
      <c r="AB741" s="353"/>
      <c r="AC741" s="353"/>
      <c r="AD741" s="353"/>
      <c r="AE741" s="353"/>
      <c r="AF741" s="353"/>
      <c r="AG741" s="375"/>
    </row>
    <row r="742" spans="1:33" ht="12.6" customHeight="1" outlineLevel="1">
      <c r="A742" s="754">
        <v>43783</v>
      </c>
      <c r="B742" s="1072">
        <v>43759</v>
      </c>
      <c r="C742" s="932">
        <v>43781</v>
      </c>
      <c r="D742" s="364">
        <v>43790</v>
      </c>
      <c r="E742" s="355" t="s">
        <v>3335</v>
      </c>
      <c r="F742" s="22" t="s">
        <v>18266</v>
      </c>
      <c r="G742" s="1459"/>
      <c r="H742" s="22" t="s">
        <v>19159</v>
      </c>
      <c r="I742" s="22"/>
      <c r="J742" s="22"/>
      <c r="K742" s="353" t="s">
        <v>2035</v>
      </c>
      <c r="L742" s="353" t="s">
        <v>2888</v>
      </c>
      <c r="M742" s="352">
        <f t="shared" si="26"/>
        <v>24</v>
      </c>
      <c r="N742" s="352">
        <f t="shared" si="27"/>
        <v>17</v>
      </c>
      <c r="O742" s="353"/>
      <c r="P742" s="353">
        <v>61</v>
      </c>
      <c r="Q742" s="353"/>
      <c r="R742" s="350"/>
      <c r="S742" s="359"/>
      <c r="T742" s="355"/>
      <c r="U742" s="355"/>
      <c r="V742" s="355"/>
      <c r="W742" s="355"/>
      <c r="X742" s="355"/>
      <c r="Y742" s="355"/>
      <c r="Z742" s="355"/>
      <c r="AA742" s="355"/>
      <c r="AB742" s="355"/>
      <c r="AC742" s="355"/>
      <c r="AD742" s="355"/>
      <c r="AE742" s="355"/>
      <c r="AF742" s="355"/>
      <c r="AG742" s="359"/>
    </row>
    <row r="743" spans="1:33" ht="12.6" customHeight="1" outlineLevel="1">
      <c r="A743" s="360">
        <v>43783</v>
      </c>
      <c r="B743" s="1078">
        <v>43749</v>
      </c>
      <c r="C743" s="1057">
        <v>43782</v>
      </c>
      <c r="D743" s="360">
        <v>43783</v>
      </c>
      <c r="E743" s="355" t="s">
        <v>3334</v>
      </c>
      <c r="F743" s="353" t="s">
        <v>2753</v>
      </c>
      <c r="G743" s="1388" t="s">
        <v>19030</v>
      </c>
      <c r="H743" s="353" t="s">
        <v>19160</v>
      </c>
      <c r="I743" s="353" t="s">
        <v>13608</v>
      </c>
      <c r="J743" s="353"/>
      <c r="K743" s="348" t="s">
        <v>2042</v>
      </c>
      <c r="L743" s="353"/>
      <c r="M743" s="352">
        <f t="shared" si="26"/>
        <v>34</v>
      </c>
      <c r="N743" s="352">
        <f t="shared" si="27"/>
        <v>23</v>
      </c>
      <c r="O743" s="353"/>
      <c r="P743" s="424">
        <v>62</v>
      </c>
      <c r="Q743" s="353"/>
      <c r="R743" s="350"/>
      <c r="S743" s="359"/>
      <c r="T743" s="355"/>
      <c r="U743" s="355"/>
      <c r="V743" s="355"/>
      <c r="W743" s="355"/>
      <c r="X743" s="349"/>
      <c r="Y743" s="355"/>
      <c r="Z743" s="355"/>
      <c r="AA743" s="355"/>
      <c r="AB743" s="355"/>
      <c r="AC743" s="355"/>
      <c r="AD743" s="355"/>
      <c r="AE743" s="355"/>
      <c r="AF743" s="355"/>
      <c r="AG743" s="359"/>
    </row>
    <row r="744" spans="1:33" ht="12.6" customHeight="1" outlineLevel="1">
      <c r="A744" s="708">
        <v>43783</v>
      </c>
      <c r="B744" s="1072">
        <v>43767</v>
      </c>
      <c r="C744" s="932">
        <v>43784</v>
      </c>
      <c r="D744" s="364">
        <v>43798</v>
      </c>
      <c r="E744" s="355" t="s">
        <v>3335</v>
      </c>
      <c r="F744" s="353" t="s">
        <v>5352</v>
      </c>
      <c r="G744" s="1384"/>
      <c r="H744" s="353" t="s">
        <v>19161</v>
      </c>
      <c r="I744" s="353"/>
      <c r="J744" s="353"/>
      <c r="K744" s="353" t="s">
        <v>2034</v>
      </c>
      <c r="L744" s="353" t="s">
        <v>2036</v>
      </c>
      <c r="M744" s="352">
        <f t="shared" si="26"/>
        <v>16</v>
      </c>
      <c r="N744" s="352">
        <f t="shared" si="27"/>
        <v>11</v>
      </c>
      <c r="O744" s="353"/>
      <c r="P744" s="353">
        <v>63</v>
      </c>
      <c r="Q744" s="353"/>
      <c r="R744" s="353"/>
      <c r="S744" s="375"/>
      <c r="T744" s="353"/>
      <c r="U744" s="353"/>
      <c r="V744" s="353"/>
      <c r="W744" s="353"/>
      <c r="X744" s="353"/>
      <c r="Y744" s="353"/>
      <c r="Z744" s="353"/>
      <c r="AA744" s="353"/>
      <c r="AB744" s="353"/>
      <c r="AC744" s="353"/>
      <c r="AD744" s="353"/>
      <c r="AE744" s="353"/>
      <c r="AF744" s="353"/>
      <c r="AG744" s="375"/>
    </row>
    <row r="745" spans="1:33" ht="12.6" customHeight="1" outlineLevel="1">
      <c r="A745" s="360">
        <v>43788</v>
      </c>
      <c r="B745" s="1078">
        <v>43755</v>
      </c>
      <c r="C745" s="1057">
        <v>43769</v>
      </c>
      <c r="D745" s="360">
        <v>43788</v>
      </c>
      <c r="E745" s="355" t="s">
        <v>3334</v>
      </c>
      <c r="F745" s="691" t="s">
        <v>19162</v>
      </c>
      <c r="G745" s="1384" t="s">
        <v>3505</v>
      </c>
      <c r="H745" s="353" t="s">
        <v>19163</v>
      </c>
      <c r="I745" s="353"/>
      <c r="J745" s="353"/>
      <c r="K745" s="348" t="s">
        <v>2042</v>
      </c>
      <c r="L745" s="353"/>
      <c r="M745" s="352">
        <f t="shared" si="26"/>
        <v>33</v>
      </c>
      <c r="N745" s="352">
        <f t="shared" si="27"/>
        <v>22</v>
      </c>
      <c r="O745" s="353"/>
      <c r="P745" s="353">
        <v>64</v>
      </c>
      <c r="Q745" s="353"/>
      <c r="R745" s="350"/>
      <c r="S745" s="359"/>
      <c r="T745" s="355"/>
      <c r="U745" s="355"/>
      <c r="V745" s="355"/>
      <c r="W745" s="355"/>
      <c r="X745" s="355"/>
      <c r="Y745" s="355"/>
      <c r="Z745" s="355"/>
      <c r="AA745" s="355"/>
      <c r="AB745" s="355"/>
      <c r="AC745" s="355"/>
      <c r="AD745" s="355"/>
      <c r="AE745" s="355"/>
      <c r="AF745" s="355"/>
      <c r="AG745" s="359"/>
    </row>
    <row r="746" spans="1:33" ht="12.6" customHeight="1" outlineLevel="1">
      <c r="A746" s="1458">
        <v>43790</v>
      </c>
      <c r="B746" s="1072">
        <v>43768</v>
      </c>
      <c r="C746" s="932">
        <v>43783</v>
      </c>
      <c r="D746" s="364">
        <v>43799</v>
      </c>
      <c r="E746" s="355" t="s">
        <v>3335</v>
      </c>
      <c r="F746" s="22" t="s">
        <v>19164</v>
      </c>
      <c r="G746" s="1459"/>
      <c r="H746" s="22" t="s">
        <v>19165</v>
      </c>
      <c r="I746" s="22"/>
      <c r="J746" s="22"/>
      <c r="K746" s="353" t="s">
        <v>2035</v>
      </c>
      <c r="L746" s="353" t="s">
        <v>2036</v>
      </c>
      <c r="M746" s="352">
        <f t="shared" si="26"/>
        <v>22</v>
      </c>
      <c r="N746" s="352">
        <f t="shared" si="27"/>
        <v>15</v>
      </c>
      <c r="O746" s="353"/>
      <c r="P746" s="353">
        <v>65</v>
      </c>
      <c r="Q746" s="353"/>
      <c r="R746" s="353"/>
      <c r="S746" s="375"/>
      <c r="T746" s="353"/>
      <c r="U746" s="353"/>
      <c r="V746" s="353"/>
      <c r="W746" s="353"/>
      <c r="X746" s="353"/>
      <c r="Y746" s="353"/>
      <c r="Z746" s="353"/>
      <c r="AA746" s="353"/>
      <c r="AB746" s="353"/>
      <c r="AC746" s="353"/>
      <c r="AD746" s="353"/>
      <c r="AE746" s="353"/>
      <c r="AF746" s="353"/>
      <c r="AG746" s="375"/>
    </row>
    <row r="747" spans="1:33" ht="12.6" customHeight="1" outlineLevel="1">
      <c r="A747" s="374">
        <v>43790</v>
      </c>
      <c r="B747" s="1463">
        <v>43763</v>
      </c>
      <c r="C747" s="1464">
        <v>43780</v>
      </c>
      <c r="D747" s="1464">
        <v>43794</v>
      </c>
      <c r="E747" s="578" t="s">
        <v>3335</v>
      </c>
      <c r="F747" s="938" t="s">
        <v>19166</v>
      </c>
      <c r="G747" s="1388"/>
      <c r="H747" s="1465" t="s">
        <v>19167</v>
      </c>
      <c r="I747" s="1465" t="s">
        <v>18937</v>
      </c>
      <c r="J747" s="938"/>
      <c r="K747" s="938" t="s">
        <v>2034</v>
      </c>
      <c r="L747" s="938" t="s">
        <v>2036</v>
      </c>
      <c r="M747" s="352">
        <f t="shared" si="26"/>
        <v>27</v>
      </c>
      <c r="N747" s="352">
        <f t="shared" si="27"/>
        <v>18</v>
      </c>
      <c r="O747" s="353"/>
      <c r="P747" s="424">
        <v>66</v>
      </c>
      <c r="Q747" s="353"/>
      <c r="R747" s="350"/>
      <c r="S747" s="359"/>
      <c r="T747" s="355"/>
      <c r="U747" s="355"/>
      <c r="V747" s="355"/>
      <c r="W747" s="355"/>
      <c r="X747" s="349"/>
      <c r="Y747" s="355"/>
      <c r="Z747" s="355"/>
      <c r="AA747" s="355"/>
      <c r="AB747" s="355"/>
      <c r="AC747" s="355"/>
      <c r="AD747" s="355"/>
      <c r="AE747" s="355"/>
      <c r="AF747" s="355"/>
      <c r="AG747" s="359"/>
    </row>
    <row r="748" spans="1:33" ht="12.6" customHeight="1" outlineLevel="1">
      <c r="A748" s="355"/>
      <c r="B748" s="355"/>
      <c r="C748" s="349"/>
      <c r="D748" s="355"/>
      <c r="E748" s="355"/>
      <c r="F748" s="353"/>
      <c r="G748" s="1384"/>
      <c r="H748" s="353"/>
      <c r="I748" s="353"/>
      <c r="J748" s="353"/>
      <c r="K748" s="348"/>
      <c r="L748" s="353"/>
      <c r="M748" s="353"/>
      <c r="N748" s="353"/>
      <c r="O748" s="353"/>
      <c r="P748" s="353"/>
      <c r="Q748" s="353"/>
      <c r="R748" s="350"/>
      <c r="S748" s="359"/>
      <c r="T748" s="355"/>
      <c r="U748" s="355"/>
      <c r="V748" s="355"/>
      <c r="W748" s="355"/>
      <c r="X748" s="349"/>
      <c r="Y748" s="355"/>
      <c r="Z748" s="355"/>
      <c r="AA748" s="355"/>
      <c r="AB748" s="355"/>
      <c r="AC748" s="355"/>
      <c r="AD748" s="355"/>
      <c r="AE748" s="355"/>
      <c r="AF748" s="355"/>
      <c r="AG748" s="359"/>
    </row>
    <row r="749" spans="1:33" ht="12.6" customHeight="1">
      <c r="A749" s="1389">
        <v>43777</v>
      </c>
      <c r="B749" s="1081">
        <v>43770</v>
      </c>
      <c r="C749" s="1448">
        <v>43784</v>
      </c>
      <c r="D749" s="364">
        <v>43784</v>
      </c>
      <c r="E749" s="355" t="s">
        <v>3335</v>
      </c>
      <c r="F749" s="353" t="s">
        <v>19168</v>
      </c>
      <c r="G749" s="1384"/>
      <c r="H749" s="353" t="s">
        <v>19169</v>
      </c>
      <c r="I749" s="353"/>
      <c r="J749" s="353"/>
      <c r="K749" s="353" t="s">
        <v>2033</v>
      </c>
      <c r="L749" s="353" t="s">
        <v>2036</v>
      </c>
      <c r="M749" s="352">
        <f t="shared" ref="M749:M780" si="28">(A749-B749)</f>
        <v>7</v>
      </c>
      <c r="N749" s="352">
        <f t="shared" ref="N749:N780" si="29">NETWORKDAYS(B749,A749,A749:B749)</f>
        <v>4</v>
      </c>
      <c r="O749" s="353"/>
      <c r="P749" s="353">
        <v>1</v>
      </c>
      <c r="Q749" s="362" t="s">
        <v>2404</v>
      </c>
      <c r="R749" s="357">
        <f>AVERAGE($M$749:$M$808)</f>
        <v>17.583333333333332</v>
      </c>
      <c r="S749" s="363">
        <f>COUNT($B$749:$B$808)</f>
        <v>60</v>
      </c>
      <c r="T749" s="350">
        <f>COUNTIF($E$749:$E$808,$T$1)</f>
        <v>45</v>
      </c>
      <c r="U749" s="350">
        <f>COUNTIF($E$749:$E$808,$U$1)</f>
        <v>15</v>
      </c>
      <c r="V749" s="350">
        <f>S749-T749-U749</f>
        <v>0</v>
      </c>
      <c r="W749" s="355"/>
      <c r="X749" s="1385">
        <f t="shared" ref="X749:AC749" si="30">COUNTIF($K$749:$K$808, X$1)</f>
        <v>20</v>
      </c>
      <c r="Y749" s="1385">
        <f t="shared" si="30"/>
        <v>10</v>
      </c>
      <c r="Z749" s="1385">
        <f t="shared" si="30"/>
        <v>13</v>
      </c>
      <c r="AA749" s="1385">
        <f t="shared" si="30"/>
        <v>6</v>
      </c>
      <c r="AB749" s="1385">
        <f t="shared" si="30"/>
        <v>9</v>
      </c>
      <c r="AC749" s="1385">
        <f t="shared" si="30"/>
        <v>1</v>
      </c>
      <c r="AD749" s="1385"/>
      <c r="AE749" s="1385"/>
      <c r="AF749" s="1385">
        <f>COUNTIF($K$749:$K$808, AF$1)</f>
        <v>0</v>
      </c>
      <c r="AG749" s="363">
        <f>SUM(X749:AF749)</f>
        <v>59</v>
      </c>
    </row>
    <row r="750" spans="1:33" ht="12.6" customHeight="1" outlineLevel="1">
      <c r="A750" s="376">
        <v>43777</v>
      </c>
      <c r="B750" s="1081">
        <v>43774</v>
      </c>
      <c r="C750" s="1448">
        <v>43783</v>
      </c>
      <c r="D750" s="364">
        <v>43783</v>
      </c>
      <c r="E750" s="355" t="s">
        <v>3334</v>
      </c>
      <c r="F750" s="353" t="s">
        <v>2628</v>
      </c>
      <c r="G750" s="1388" t="s">
        <v>4359</v>
      </c>
      <c r="H750" s="353" t="s">
        <v>19170</v>
      </c>
      <c r="I750" s="353"/>
      <c r="J750" s="353"/>
      <c r="K750" s="353" t="s">
        <v>2033</v>
      </c>
      <c r="L750" s="353"/>
      <c r="M750" s="352">
        <f t="shared" si="28"/>
        <v>3</v>
      </c>
      <c r="N750" s="352">
        <f t="shared" si="29"/>
        <v>2</v>
      </c>
      <c r="O750" s="353"/>
      <c r="P750" s="353">
        <v>2</v>
      </c>
      <c r="Q750" s="353"/>
      <c r="R750" s="353"/>
      <c r="S750" s="375"/>
      <c r="T750" s="353"/>
      <c r="U750" s="353"/>
      <c r="V750" s="353"/>
      <c r="W750" s="353"/>
      <c r="X750" s="353"/>
      <c r="Y750" s="353"/>
      <c r="Z750" s="353"/>
      <c r="AA750" s="353"/>
      <c r="AB750" s="353"/>
      <c r="AC750" s="353"/>
      <c r="AD750" s="353"/>
      <c r="AE750" s="353"/>
      <c r="AF750" s="353"/>
      <c r="AG750" s="375"/>
    </row>
    <row r="751" spans="1:33" ht="12.6" customHeight="1" outlineLevel="1">
      <c r="A751" s="1389">
        <v>43777</v>
      </c>
      <c r="B751" s="1081">
        <v>43775</v>
      </c>
      <c r="C751" s="1448">
        <v>43783</v>
      </c>
      <c r="D751" s="364">
        <v>43805</v>
      </c>
      <c r="E751" s="355" t="s">
        <v>3334</v>
      </c>
      <c r="F751" s="353" t="s">
        <v>2588</v>
      </c>
      <c r="G751" s="1384"/>
      <c r="H751" s="1386"/>
      <c r="I751" s="353"/>
      <c r="J751" s="353"/>
      <c r="K751" s="353" t="s">
        <v>2035</v>
      </c>
      <c r="L751" s="353" t="s">
        <v>2888</v>
      </c>
      <c r="M751" s="352">
        <f t="shared" si="28"/>
        <v>2</v>
      </c>
      <c r="N751" s="352">
        <f t="shared" si="29"/>
        <v>1</v>
      </c>
      <c r="O751" s="353"/>
      <c r="P751" s="353">
        <v>3</v>
      </c>
      <c r="Q751" s="353"/>
      <c r="R751" s="353"/>
      <c r="S751" s="375"/>
      <c r="T751" s="353"/>
      <c r="U751" s="353"/>
      <c r="V751" s="353"/>
      <c r="W751" s="353"/>
      <c r="X751" s="353"/>
      <c r="Y751" s="353"/>
      <c r="Z751" s="353"/>
      <c r="AA751" s="353"/>
      <c r="AB751" s="353"/>
      <c r="AC751" s="353"/>
      <c r="AD751" s="353"/>
      <c r="AE751" s="353"/>
      <c r="AF751" s="353"/>
      <c r="AG751" s="375"/>
    </row>
    <row r="752" spans="1:33" ht="12.6" customHeight="1" outlineLevel="1">
      <c r="A752" s="376">
        <v>43777</v>
      </c>
      <c r="B752" s="1081">
        <v>43777</v>
      </c>
      <c r="C752" s="1454"/>
      <c r="D752" s="1399"/>
      <c r="E752" s="1399" t="s">
        <v>3334</v>
      </c>
      <c r="F752" s="1386" t="s">
        <v>3354</v>
      </c>
      <c r="G752" s="1398"/>
      <c r="H752" s="1386" t="s">
        <v>19171</v>
      </c>
      <c r="I752" s="1386"/>
      <c r="J752" s="1386"/>
      <c r="K752" s="353" t="s">
        <v>2033</v>
      </c>
      <c r="L752" s="1386"/>
      <c r="M752" s="352">
        <f t="shared" si="28"/>
        <v>0</v>
      </c>
      <c r="N752" s="352">
        <f t="shared" si="29"/>
        <v>0</v>
      </c>
      <c r="O752" s="353"/>
      <c r="P752" s="353">
        <v>4</v>
      </c>
      <c r="Q752" s="1386"/>
      <c r="R752" s="1386"/>
      <c r="S752" s="1387"/>
      <c r="T752" s="1386"/>
      <c r="U752" s="1386"/>
      <c r="V752" s="1386"/>
      <c r="W752" s="1386"/>
      <c r="X752" s="1386"/>
      <c r="Y752" s="1386"/>
      <c r="Z752" s="1386"/>
      <c r="AA752" s="1386"/>
      <c r="AB752" s="1386"/>
      <c r="AC752" s="1386"/>
      <c r="AD752" s="1386"/>
      <c r="AE752" s="1386"/>
      <c r="AF752" s="1386"/>
      <c r="AG752" s="1387"/>
    </row>
    <row r="753" spans="1:22" ht="12.6" customHeight="1" outlineLevel="1">
      <c r="A753" s="374">
        <v>43780</v>
      </c>
      <c r="B753" s="1081">
        <v>43777</v>
      </c>
      <c r="C753" s="1448">
        <v>43791</v>
      </c>
      <c r="D753" s="364">
        <v>43791</v>
      </c>
      <c r="E753" s="355" t="s">
        <v>3334</v>
      </c>
      <c r="F753" s="353" t="s">
        <v>19172</v>
      </c>
      <c r="G753" s="1388" t="s">
        <v>19173</v>
      </c>
      <c r="H753" s="353" t="s">
        <v>19174</v>
      </c>
      <c r="I753" s="353"/>
      <c r="J753" s="353"/>
      <c r="K753" s="353" t="s">
        <v>2033</v>
      </c>
      <c r="L753" s="353"/>
      <c r="M753" s="352">
        <f t="shared" si="28"/>
        <v>3</v>
      </c>
      <c r="N753" s="352">
        <f t="shared" si="29"/>
        <v>0</v>
      </c>
      <c r="O753" s="353"/>
      <c r="P753" s="353">
        <v>5</v>
      </c>
      <c r="Q753" s="353"/>
      <c r="R753" s="353"/>
      <c r="S753" s="375"/>
      <c r="T753" s="353"/>
      <c r="U753" s="353"/>
      <c r="V753" s="353"/>
    </row>
    <row r="754" spans="1:22" ht="12.6" customHeight="1" outlineLevel="1">
      <c r="A754" s="376">
        <v>43780</v>
      </c>
      <c r="B754" s="1081">
        <v>43777</v>
      </c>
      <c r="C754" s="1454"/>
      <c r="D754" s="355"/>
      <c r="E754" s="355" t="s">
        <v>3334</v>
      </c>
      <c r="F754" s="353" t="s">
        <v>3337</v>
      </c>
      <c r="G754" s="1384"/>
      <c r="H754" s="353" t="s">
        <v>19175</v>
      </c>
      <c r="I754" s="353"/>
      <c r="J754" s="353"/>
      <c r="K754" s="353" t="s">
        <v>2033</v>
      </c>
      <c r="L754" s="353"/>
      <c r="M754" s="352">
        <f t="shared" si="28"/>
        <v>3</v>
      </c>
      <c r="N754" s="352">
        <f t="shared" si="29"/>
        <v>0</v>
      </c>
      <c r="O754" s="353"/>
      <c r="P754" s="353">
        <v>6</v>
      </c>
      <c r="Q754" s="353"/>
      <c r="R754" s="350"/>
      <c r="S754" s="359"/>
      <c r="T754" s="355"/>
      <c r="U754" s="355"/>
      <c r="V754" s="355"/>
    </row>
    <row r="755" spans="1:22" ht="12.6" customHeight="1" outlineLevel="1">
      <c r="A755" s="374">
        <v>43781</v>
      </c>
      <c r="B755" s="1081">
        <v>43780</v>
      </c>
      <c r="C755" s="1448">
        <v>43784</v>
      </c>
      <c r="D755" s="364">
        <v>43784</v>
      </c>
      <c r="E755" s="355" t="s">
        <v>3334</v>
      </c>
      <c r="F755" s="353" t="s">
        <v>19176</v>
      </c>
      <c r="G755" s="1384"/>
      <c r="H755" s="353" t="s">
        <v>19177</v>
      </c>
      <c r="I755" s="353"/>
      <c r="J755" s="353"/>
      <c r="K755" s="353" t="s">
        <v>2033</v>
      </c>
      <c r="L755" s="353" t="s">
        <v>2888</v>
      </c>
      <c r="M755" s="352">
        <f t="shared" si="28"/>
        <v>1</v>
      </c>
      <c r="N755" s="352">
        <f t="shared" si="29"/>
        <v>0</v>
      </c>
      <c r="O755" s="353"/>
      <c r="P755" s="353">
        <v>7</v>
      </c>
      <c r="Q755" s="353"/>
      <c r="R755" s="353"/>
      <c r="S755" s="375"/>
      <c r="T755" s="353"/>
      <c r="U755" s="353"/>
      <c r="V755" s="353"/>
    </row>
    <row r="756" spans="1:22" ht="12.6" customHeight="1" outlineLevel="1">
      <c r="A756" s="374">
        <v>43781</v>
      </c>
      <c r="B756" s="1081">
        <v>43777</v>
      </c>
      <c r="C756" s="1448">
        <v>43788</v>
      </c>
      <c r="D756" s="364">
        <v>43788</v>
      </c>
      <c r="E756" s="355" t="s">
        <v>3335</v>
      </c>
      <c r="F756" s="22" t="s">
        <v>3549</v>
      </c>
      <c r="G756" s="1459"/>
      <c r="H756" s="22" t="s">
        <v>19178</v>
      </c>
      <c r="I756" s="22"/>
      <c r="J756" s="22"/>
      <c r="K756" s="353" t="s">
        <v>2033</v>
      </c>
      <c r="L756" s="353" t="s">
        <v>2888</v>
      </c>
      <c r="M756" s="352">
        <f t="shared" si="28"/>
        <v>4</v>
      </c>
      <c r="N756" s="352">
        <f t="shared" si="29"/>
        <v>1</v>
      </c>
      <c r="O756" s="353"/>
      <c r="P756" s="353">
        <v>8</v>
      </c>
      <c r="Q756" s="353"/>
      <c r="R756" s="353"/>
      <c r="S756" s="375"/>
      <c r="T756" s="353"/>
      <c r="U756" s="353"/>
      <c r="V756" s="353"/>
    </row>
    <row r="757" spans="1:22" ht="12.6" customHeight="1" outlineLevel="1">
      <c r="A757" s="374">
        <v>43781</v>
      </c>
      <c r="B757" s="1081">
        <v>43780</v>
      </c>
      <c r="C757" s="1448">
        <v>43789</v>
      </c>
      <c r="D757" s="364">
        <v>43789</v>
      </c>
      <c r="E757" s="355" t="s">
        <v>3334</v>
      </c>
      <c r="F757" s="22" t="s">
        <v>19179</v>
      </c>
      <c r="G757" s="1459"/>
      <c r="H757" s="22" t="s">
        <v>19180</v>
      </c>
      <c r="I757" s="22" t="s">
        <v>19181</v>
      </c>
      <c r="J757" s="22"/>
      <c r="K757" s="353" t="s">
        <v>2034</v>
      </c>
      <c r="L757" s="353"/>
      <c r="M757" s="352">
        <f t="shared" si="28"/>
        <v>1</v>
      </c>
      <c r="N757" s="352">
        <f t="shared" si="29"/>
        <v>0</v>
      </c>
      <c r="O757" s="353"/>
      <c r="P757" s="353">
        <v>9</v>
      </c>
      <c r="Q757" s="353"/>
      <c r="R757" s="350"/>
      <c r="S757" s="359"/>
      <c r="T757" s="355"/>
      <c r="U757" s="355"/>
      <c r="V757" s="355"/>
    </row>
    <row r="758" spans="1:22" ht="12.6" customHeight="1" outlineLevel="1">
      <c r="A758" s="360">
        <v>43783</v>
      </c>
      <c r="B758" s="1081">
        <v>43777</v>
      </c>
      <c r="C758" s="1440">
        <v>43784</v>
      </c>
      <c r="D758" s="360">
        <v>43784</v>
      </c>
      <c r="E758" s="355" t="s">
        <v>3334</v>
      </c>
      <c r="F758" s="353" t="s">
        <v>18564</v>
      </c>
      <c r="G758" s="1388" t="s">
        <v>5548</v>
      </c>
      <c r="H758" s="353" t="s">
        <v>19182</v>
      </c>
      <c r="I758" s="353"/>
      <c r="J758" s="353"/>
      <c r="K758" s="348" t="s">
        <v>2042</v>
      </c>
      <c r="L758" s="353"/>
      <c r="M758" s="352">
        <f t="shared" si="28"/>
        <v>6</v>
      </c>
      <c r="N758" s="352">
        <f t="shared" si="29"/>
        <v>3</v>
      </c>
      <c r="O758" s="353"/>
      <c r="P758" s="353">
        <v>10</v>
      </c>
      <c r="Q758" s="353"/>
      <c r="R758" s="350"/>
      <c r="S758" s="359"/>
      <c r="T758" s="355"/>
      <c r="U758" s="355"/>
      <c r="V758" s="355"/>
    </row>
    <row r="759" spans="1:22" ht="12.6" customHeight="1" outlineLevel="1">
      <c r="A759" s="374">
        <v>43784</v>
      </c>
      <c r="B759" s="1081">
        <v>43783</v>
      </c>
      <c r="C759" s="932">
        <v>43784</v>
      </c>
      <c r="D759" s="364">
        <v>43784</v>
      </c>
      <c r="E759" s="355" t="s">
        <v>3334</v>
      </c>
      <c r="F759" s="691" t="s">
        <v>18823</v>
      </c>
      <c r="G759" s="1459" t="s">
        <v>12747</v>
      </c>
      <c r="H759" s="22" t="s">
        <v>19183</v>
      </c>
      <c r="I759" s="22" t="s">
        <v>16284</v>
      </c>
      <c r="J759" s="22"/>
      <c r="K759" s="353" t="s">
        <v>2033</v>
      </c>
      <c r="L759" s="353"/>
      <c r="M759" s="352">
        <f t="shared" si="28"/>
        <v>1</v>
      </c>
      <c r="N759" s="352">
        <f t="shared" si="29"/>
        <v>0</v>
      </c>
      <c r="O759" s="353"/>
      <c r="P759" s="353">
        <v>11</v>
      </c>
      <c r="Q759" s="353"/>
      <c r="R759" s="353"/>
      <c r="S759" s="375"/>
      <c r="T759" s="353"/>
      <c r="U759" s="353"/>
      <c r="V759" s="353"/>
    </row>
    <row r="760" spans="1:22" ht="12.6" customHeight="1" outlineLevel="1">
      <c r="A760" s="360">
        <v>43784</v>
      </c>
      <c r="B760" s="1083">
        <v>43781</v>
      </c>
      <c r="C760" s="1057">
        <v>43788</v>
      </c>
      <c r="D760" s="360">
        <v>43789</v>
      </c>
      <c r="E760" s="355" t="s">
        <v>3334</v>
      </c>
      <c r="F760" s="353" t="s">
        <v>2753</v>
      </c>
      <c r="G760" s="1388" t="s">
        <v>18684</v>
      </c>
      <c r="H760" s="353" t="s">
        <v>19184</v>
      </c>
      <c r="I760" s="353"/>
      <c r="J760" s="353"/>
      <c r="K760" s="348" t="s">
        <v>2042</v>
      </c>
      <c r="L760" s="353"/>
      <c r="M760" s="352">
        <f t="shared" si="28"/>
        <v>3</v>
      </c>
      <c r="N760" s="352">
        <f t="shared" si="29"/>
        <v>2</v>
      </c>
      <c r="O760" s="353"/>
      <c r="P760" s="353">
        <v>12</v>
      </c>
      <c r="Q760" s="353"/>
      <c r="R760" s="350"/>
      <c r="S760" s="359"/>
      <c r="T760" s="355"/>
      <c r="U760" s="355"/>
      <c r="V760" s="355"/>
    </row>
    <row r="761" spans="1:22" ht="12.6" customHeight="1" outlineLevel="1">
      <c r="A761" s="374">
        <v>43788</v>
      </c>
      <c r="B761" s="1081">
        <v>43775</v>
      </c>
      <c r="C761" s="932">
        <v>43789</v>
      </c>
      <c r="D761" s="364">
        <v>43805</v>
      </c>
      <c r="E761" s="355" t="s">
        <v>3334</v>
      </c>
      <c r="F761" s="22" t="s">
        <v>19185</v>
      </c>
      <c r="G761" s="1388" t="s">
        <v>19186</v>
      </c>
      <c r="H761" s="22" t="s">
        <v>19187</v>
      </c>
      <c r="I761" s="22" t="s">
        <v>3577</v>
      </c>
      <c r="J761" s="22"/>
      <c r="K761" s="353" t="s">
        <v>2034</v>
      </c>
      <c r="L761" s="353" t="s">
        <v>2039</v>
      </c>
      <c r="M761" s="352">
        <f t="shared" si="28"/>
        <v>13</v>
      </c>
      <c r="N761" s="352">
        <f t="shared" si="29"/>
        <v>8</v>
      </c>
      <c r="O761" s="353"/>
      <c r="P761" s="353">
        <v>13</v>
      </c>
      <c r="Q761" s="353"/>
      <c r="R761" s="350"/>
      <c r="S761" s="359"/>
      <c r="T761" s="355"/>
      <c r="U761" s="355"/>
      <c r="V761" s="355"/>
    </row>
    <row r="762" spans="1:22" ht="12.6" customHeight="1" outlineLevel="1">
      <c r="A762" s="374">
        <v>43788</v>
      </c>
      <c r="B762" s="1081">
        <v>43782</v>
      </c>
      <c r="C762" s="932">
        <v>43791</v>
      </c>
      <c r="D762" s="932">
        <v>43791</v>
      </c>
      <c r="E762" s="355" t="s">
        <v>3334</v>
      </c>
      <c r="F762" s="691" t="s">
        <v>18822</v>
      </c>
      <c r="G762" s="1459" t="s">
        <v>19188</v>
      </c>
      <c r="H762" s="22" t="s">
        <v>19189</v>
      </c>
      <c r="I762" s="22" t="s">
        <v>12502</v>
      </c>
      <c r="J762" s="22"/>
      <c r="K762" s="353" t="s">
        <v>2033</v>
      </c>
      <c r="L762" s="353" t="s">
        <v>2036</v>
      </c>
      <c r="M762" s="352">
        <f t="shared" si="28"/>
        <v>6</v>
      </c>
      <c r="N762" s="352">
        <f t="shared" si="29"/>
        <v>3</v>
      </c>
      <c r="O762" s="353"/>
      <c r="P762" s="353">
        <v>14</v>
      </c>
      <c r="Q762" s="353"/>
      <c r="R762" s="353"/>
      <c r="S762" s="375"/>
      <c r="T762" s="353"/>
      <c r="U762" s="353"/>
      <c r="V762" s="353"/>
    </row>
    <row r="763" spans="1:22" ht="12.6" customHeight="1" outlineLevel="1">
      <c r="A763" s="374">
        <v>43789</v>
      </c>
      <c r="B763" s="1081">
        <v>43783</v>
      </c>
      <c r="C763" s="932">
        <v>43794</v>
      </c>
      <c r="D763" s="932">
        <v>43794</v>
      </c>
      <c r="E763" s="355" t="s">
        <v>3334</v>
      </c>
      <c r="F763" s="22" t="s">
        <v>12628</v>
      </c>
      <c r="G763" s="1388" t="s">
        <v>19190</v>
      </c>
      <c r="H763" s="22" t="s">
        <v>19191</v>
      </c>
      <c r="I763" s="22"/>
      <c r="J763" s="22"/>
      <c r="K763" s="353" t="s">
        <v>2033</v>
      </c>
      <c r="L763" s="353" t="s">
        <v>2039</v>
      </c>
      <c r="M763" s="352">
        <f t="shared" si="28"/>
        <v>6</v>
      </c>
      <c r="N763" s="352">
        <f t="shared" si="29"/>
        <v>3</v>
      </c>
      <c r="O763" s="353"/>
      <c r="P763" s="353">
        <v>15</v>
      </c>
      <c r="Q763" s="353"/>
      <c r="R763" s="353"/>
      <c r="S763" s="375"/>
      <c r="T763" s="353"/>
      <c r="U763" s="353"/>
      <c r="V763" s="353"/>
    </row>
    <row r="764" spans="1:22" ht="12.6" customHeight="1" outlineLevel="1">
      <c r="A764" s="374">
        <v>43789</v>
      </c>
      <c r="B764" s="1081">
        <v>43782</v>
      </c>
      <c r="C764" s="932">
        <v>43790</v>
      </c>
      <c r="D764" s="364">
        <v>43812</v>
      </c>
      <c r="E764" s="355" t="s">
        <v>3335</v>
      </c>
      <c r="F764" s="22" t="s">
        <v>19192</v>
      </c>
      <c r="G764" s="1459"/>
      <c r="H764" s="22" t="s">
        <v>19193</v>
      </c>
      <c r="I764" s="22" t="s">
        <v>3577</v>
      </c>
      <c r="J764" s="22"/>
      <c r="K764" s="353" t="s">
        <v>2042</v>
      </c>
      <c r="L764" s="353" t="s">
        <v>12427</v>
      </c>
      <c r="M764" s="352">
        <f t="shared" si="28"/>
        <v>7</v>
      </c>
      <c r="N764" s="352">
        <f t="shared" si="29"/>
        <v>4</v>
      </c>
      <c r="O764" s="353"/>
      <c r="P764" s="353">
        <v>16</v>
      </c>
      <c r="Q764" s="353"/>
      <c r="R764" s="353"/>
      <c r="S764" s="375"/>
      <c r="T764" s="353"/>
      <c r="U764" s="353"/>
      <c r="V764" s="353"/>
    </row>
    <row r="765" spans="1:22" ht="12.6" customHeight="1" outlineLevel="1">
      <c r="A765" s="374">
        <v>43790</v>
      </c>
      <c r="B765" s="1081">
        <v>43782</v>
      </c>
      <c r="C765" s="932">
        <v>43790</v>
      </c>
      <c r="D765" s="364">
        <v>43812</v>
      </c>
      <c r="E765" s="355" t="s">
        <v>3334</v>
      </c>
      <c r="F765" s="691" t="s">
        <v>19194</v>
      </c>
      <c r="G765" s="1459" t="s">
        <v>19195</v>
      </c>
      <c r="H765" s="22" t="s">
        <v>19196</v>
      </c>
      <c r="I765" s="22" t="s">
        <v>12502</v>
      </c>
      <c r="J765" s="22"/>
      <c r="K765" s="353" t="s">
        <v>2034</v>
      </c>
      <c r="L765" s="353" t="s">
        <v>2036</v>
      </c>
      <c r="M765" s="352">
        <f t="shared" si="28"/>
        <v>8</v>
      </c>
      <c r="N765" s="352">
        <f t="shared" si="29"/>
        <v>5</v>
      </c>
      <c r="O765" s="353"/>
      <c r="P765" s="353">
        <v>17</v>
      </c>
      <c r="Q765" s="353"/>
      <c r="R765" s="350"/>
      <c r="S765" s="359"/>
      <c r="T765" s="355"/>
      <c r="U765" s="355"/>
      <c r="V765" s="355"/>
    </row>
    <row r="766" spans="1:22" ht="12.6" customHeight="1" outlineLevel="1">
      <c r="A766" s="374">
        <v>43790</v>
      </c>
      <c r="B766" s="1081">
        <v>43784</v>
      </c>
      <c r="C766" s="932">
        <v>43791</v>
      </c>
      <c r="D766" s="364">
        <v>43791</v>
      </c>
      <c r="E766" s="355" t="s">
        <v>3335</v>
      </c>
      <c r="F766" s="1466" t="s">
        <v>19197</v>
      </c>
      <c r="G766" s="1467"/>
      <c r="H766" s="22" t="s">
        <v>19198</v>
      </c>
      <c r="I766" s="22" t="s">
        <v>12632</v>
      </c>
      <c r="J766" s="22"/>
      <c r="K766" s="353" t="s">
        <v>2034</v>
      </c>
      <c r="L766" s="353" t="s">
        <v>2036</v>
      </c>
      <c r="M766" s="352">
        <f t="shared" si="28"/>
        <v>6</v>
      </c>
      <c r="N766" s="352">
        <f t="shared" si="29"/>
        <v>3</v>
      </c>
      <c r="O766" s="353"/>
      <c r="P766" s="353">
        <v>18</v>
      </c>
      <c r="Q766" s="353"/>
      <c r="R766" s="353"/>
      <c r="S766" s="375"/>
      <c r="T766" s="353"/>
      <c r="U766" s="353"/>
      <c r="V766" s="353"/>
    </row>
    <row r="767" spans="1:22" ht="12.6" customHeight="1" outlineLevel="1">
      <c r="A767" s="1458">
        <v>43790</v>
      </c>
      <c r="B767" s="1081">
        <v>43790</v>
      </c>
      <c r="C767" s="932">
        <v>43796</v>
      </c>
      <c r="D767" s="364">
        <v>43811</v>
      </c>
      <c r="E767" s="355" t="s">
        <v>3334</v>
      </c>
      <c r="F767" s="691" t="s">
        <v>19199</v>
      </c>
      <c r="G767" s="1459" t="s">
        <v>18614</v>
      </c>
      <c r="H767" s="22" t="s">
        <v>19200</v>
      </c>
      <c r="I767" s="22"/>
      <c r="J767" s="22"/>
      <c r="K767" s="353" t="s">
        <v>2045</v>
      </c>
      <c r="L767" s="353"/>
      <c r="M767" s="352">
        <f t="shared" si="28"/>
        <v>0</v>
      </c>
      <c r="N767" s="352">
        <f t="shared" si="29"/>
        <v>0</v>
      </c>
      <c r="O767" s="353"/>
      <c r="P767" s="353">
        <v>19</v>
      </c>
      <c r="Q767" s="353"/>
      <c r="R767" s="353"/>
      <c r="S767" s="375"/>
      <c r="T767" s="353"/>
      <c r="U767" s="353"/>
      <c r="V767" s="353"/>
    </row>
    <row r="768" spans="1:22" ht="12.6" customHeight="1" outlineLevel="1">
      <c r="A768" s="374">
        <v>43795</v>
      </c>
      <c r="B768" s="1081">
        <v>43773</v>
      </c>
      <c r="C768" s="932">
        <v>43784</v>
      </c>
      <c r="D768" s="364">
        <v>43803</v>
      </c>
      <c r="E768" s="355" t="s">
        <v>3335</v>
      </c>
      <c r="F768" s="353" t="s">
        <v>19201</v>
      </c>
      <c r="G768" s="1384"/>
      <c r="H768" s="353" t="s">
        <v>19202</v>
      </c>
      <c r="I768" s="353"/>
      <c r="J768" s="353"/>
      <c r="K768" s="353" t="s">
        <v>2035</v>
      </c>
      <c r="L768" s="353" t="s">
        <v>2039</v>
      </c>
      <c r="M768" s="352">
        <f t="shared" si="28"/>
        <v>22</v>
      </c>
      <c r="N768" s="352">
        <f t="shared" si="29"/>
        <v>15</v>
      </c>
      <c r="O768" s="353"/>
      <c r="P768" s="353">
        <v>20</v>
      </c>
      <c r="Q768" s="353"/>
      <c r="R768" s="353"/>
      <c r="S768" s="375"/>
      <c r="T768" s="353"/>
      <c r="U768" s="353"/>
      <c r="V768" s="353"/>
    </row>
    <row r="769" spans="1:22" ht="12.6" customHeight="1" outlineLevel="1">
      <c r="A769" s="374">
        <v>43795</v>
      </c>
      <c r="B769" s="1081">
        <v>43782</v>
      </c>
      <c r="C769" s="932">
        <v>43794</v>
      </c>
      <c r="D769" s="364">
        <v>43812</v>
      </c>
      <c r="E769" s="355" t="s">
        <v>3334</v>
      </c>
      <c r="F769" s="1427" t="s">
        <v>3470</v>
      </c>
      <c r="G769" s="1388" t="s">
        <v>4296</v>
      </c>
      <c r="H769" s="353" t="s">
        <v>19203</v>
      </c>
      <c r="I769" s="353" t="s">
        <v>3713</v>
      </c>
      <c r="J769" s="353"/>
      <c r="K769" s="353" t="s">
        <v>2034</v>
      </c>
      <c r="L769" s="353" t="s">
        <v>12678</v>
      </c>
      <c r="M769" s="352">
        <f t="shared" si="28"/>
        <v>13</v>
      </c>
      <c r="N769" s="352">
        <f t="shared" si="29"/>
        <v>8</v>
      </c>
      <c r="O769" s="353"/>
      <c r="P769" s="353">
        <v>21</v>
      </c>
      <c r="Q769" s="353"/>
      <c r="R769" s="353"/>
      <c r="S769" s="375"/>
      <c r="T769" s="353"/>
      <c r="U769" s="353"/>
      <c r="V769" s="353"/>
    </row>
    <row r="770" spans="1:22" ht="12.6" customHeight="1" outlineLevel="1">
      <c r="A770" s="1458">
        <v>43795</v>
      </c>
      <c r="B770" s="1468">
        <v>43782</v>
      </c>
      <c r="C770" s="1061">
        <v>43798</v>
      </c>
      <c r="D770" s="759">
        <v>43798</v>
      </c>
      <c r="E770" s="350" t="s">
        <v>3334</v>
      </c>
      <c r="F770" s="352" t="s">
        <v>19204</v>
      </c>
      <c r="G770" s="745"/>
      <c r="H770" s="352" t="s">
        <v>19205</v>
      </c>
      <c r="I770" s="352"/>
      <c r="J770" s="352"/>
      <c r="K770" s="352" t="s">
        <v>2033</v>
      </c>
      <c r="L770" s="348"/>
      <c r="M770" s="352">
        <f t="shared" si="28"/>
        <v>13</v>
      </c>
      <c r="N770" s="352">
        <f t="shared" si="29"/>
        <v>8</v>
      </c>
      <c r="O770" s="353"/>
      <c r="P770" s="353">
        <v>22</v>
      </c>
      <c r="Q770" s="353"/>
      <c r="R770" s="353"/>
      <c r="S770" s="375"/>
      <c r="T770" s="353"/>
      <c r="U770" s="353"/>
      <c r="V770" s="353"/>
    </row>
    <row r="771" spans="1:22" ht="12.6" customHeight="1" outlineLevel="1">
      <c r="A771" s="374">
        <v>43795</v>
      </c>
      <c r="B771" s="1081">
        <v>43782</v>
      </c>
      <c r="C771" s="932">
        <v>43794</v>
      </c>
      <c r="D771" s="364">
        <v>43794</v>
      </c>
      <c r="E771" s="355" t="s">
        <v>3334</v>
      </c>
      <c r="F771" s="691" t="s">
        <v>18832</v>
      </c>
      <c r="G771" s="1459" t="s">
        <v>19206</v>
      </c>
      <c r="H771" s="22" t="s">
        <v>19207</v>
      </c>
      <c r="I771" s="22" t="s">
        <v>12502</v>
      </c>
      <c r="J771" s="22"/>
      <c r="K771" s="353" t="s">
        <v>2033</v>
      </c>
      <c r="L771" s="353" t="s">
        <v>2039</v>
      </c>
      <c r="M771" s="352">
        <f t="shared" si="28"/>
        <v>13</v>
      </c>
      <c r="N771" s="352">
        <f t="shared" si="29"/>
        <v>8</v>
      </c>
      <c r="O771" s="353"/>
      <c r="P771" s="353">
        <v>23</v>
      </c>
      <c r="Q771" s="353"/>
      <c r="R771" s="353"/>
      <c r="S771" s="375"/>
      <c r="T771" s="353"/>
      <c r="U771" s="353"/>
      <c r="V771" s="353"/>
    </row>
    <row r="772" spans="1:22" ht="12.6" customHeight="1" outlineLevel="1">
      <c r="A772" s="360">
        <v>43796</v>
      </c>
      <c r="B772" s="1081">
        <v>43773</v>
      </c>
      <c r="C772" s="1057">
        <v>43791</v>
      </c>
      <c r="D772" s="364">
        <v>43803</v>
      </c>
      <c r="E772" s="355" t="s">
        <v>3335</v>
      </c>
      <c r="F772" s="353" t="s">
        <v>19208</v>
      </c>
      <c r="G772" s="1384"/>
      <c r="H772" s="353" t="s">
        <v>19209</v>
      </c>
      <c r="I772" s="353" t="s">
        <v>12424</v>
      </c>
      <c r="J772" s="353"/>
      <c r="K772" s="348" t="s">
        <v>2042</v>
      </c>
      <c r="L772" s="353"/>
      <c r="M772" s="352">
        <f t="shared" si="28"/>
        <v>23</v>
      </c>
      <c r="N772" s="352">
        <f t="shared" si="29"/>
        <v>16</v>
      </c>
      <c r="O772" s="353"/>
      <c r="P772" s="353">
        <v>24</v>
      </c>
      <c r="Q772" s="353"/>
      <c r="R772" s="350"/>
      <c r="S772" s="359"/>
      <c r="T772" s="355"/>
      <c r="U772" s="355"/>
      <c r="V772" s="355"/>
    </row>
    <row r="773" spans="1:22" ht="12.6" customHeight="1" outlineLevel="1">
      <c r="A773" s="360">
        <v>43796</v>
      </c>
      <c r="B773" s="1083">
        <v>43780</v>
      </c>
      <c r="C773" s="1057">
        <v>43810</v>
      </c>
      <c r="D773" s="360">
        <v>43810</v>
      </c>
      <c r="E773" s="355" t="s">
        <v>3335</v>
      </c>
      <c r="F773" s="353" t="s">
        <v>15424</v>
      </c>
      <c r="G773" s="1384"/>
      <c r="H773" s="353" t="s">
        <v>19210</v>
      </c>
      <c r="I773" s="353" t="s">
        <v>12424</v>
      </c>
      <c r="J773" s="353"/>
      <c r="K773" s="348" t="s">
        <v>2042</v>
      </c>
      <c r="L773" s="353"/>
      <c r="M773" s="352">
        <f t="shared" si="28"/>
        <v>16</v>
      </c>
      <c r="N773" s="352">
        <f t="shared" si="29"/>
        <v>11</v>
      </c>
      <c r="O773" s="353"/>
      <c r="P773" s="353">
        <v>25</v>
      </c>
      <c r="Q773" s="353"/>
      <c r="R773" s="350"/>
      <c r="S773" s="359"/>
      <c r="T773" s="355"/>
      <c r="U773" s="355"/>
      <c r="V773" s="355"/>
    </row>
    <row r="774" spans="1:22" ht="12.6" customHeight="1" outlineLevel="1">
      <c r="A774" s="374">
        <v>43796</v>
      </c>
      <c r="B774" s="1081">
        <v>43784</v>
      </c>
      <c r="C774" s="950">
        <v>43803</v>
      </c>
      <c r="D774" s="364">
        <v>43803</v>
      </c>
      <c r="E774" s="355" t="s">
        <v>3334</v>
      </c>
      <c r="F774" s="353" t="s">
        <v>19211</v>
      </c>
      <c r="G774" s="1388" t="s">
        <v>19005</v>
      </c>
      <c r="H774" s="353" t="s">
        <v>19212</v>
      </c>
      <c r="I774" s="353" t="s">
        <v>19213</v>
      </c>
      <c r="J774" s="353"/>
      <c r="K774" s="353" t="s">
        <v>2033</v>
      </c>
      <c r="L774" s="353" t="s">
        <v>12427</v>
      </c>
      <c r="M774" s="352">
        <f t="shared" si="28"/>
        <v>12</v>
      </c>
      <c r="N774" s="352">
        <f t="shared" si="29"/>
        <v>7</v>
      </c>
      <c r="O774" s="353"/>
      <c r="P774" s="353">
        <v>26</v>
      </c>
      <c r="Q774" s="353"/>
      <c r="R774" s="353"/>
      <c r="S774" s="375"/>
      <c r="T774" s="353"/>
      <c r="U774" s="353"/>
      <c r="V774" s="353"/>
    </row>
    <row r="775" spans="1:22" ht="12.6" customHeight="1" outlineLevel="1">
      <c r="A775" s="374">
        <v>43796</v>
      </c>
      <c r="B775" s="1081">
        <v>43784</v>
      </c>
      <c r="C775" s="932">
        <v>43804</v>
      </c>
      <c r="D775" s="364">
        <v>43804</v>
      </c>
      <c r="E775" s="355" t="s">
        <v>3334</v>
      </c>
      <c r="F775" s="353" t="s">
        <v>19211</v>
      </c>
      <c r="G775" s="1388" t="s">
        <v>19005</v>
      </c>
      <c r="H775" s="353" t="s">
        <v>19214</v>
      </c>
      <c r="I775" s="353" t="s">
        <v>12502</v>
      </c>
      <c r="J775" s="353"/>
      <c r="K775" s="353" t="s">
        <v>2033</v>
      </c>
      <c r="L775" s="353" t="s">
        <v>12427</v>
      </c>
      <c r="M775" s="352">
        <f t="shared" si="28"/>
        <v>12</v>
      </c>
      <c r="N775" s="352">
        <f t="shared" si="29"/>
        <v>7</v>
      </c>
      <c r="O775" s="353"/>
      <c r="P775" s="353">
        <v>27</v>
      </c>
      <c r="Q775" s="353"/>
      <c r="R775" s="353"/>
      <c r="S775" s="375"/>
      <c r="T775" s="353"/>
      <c r="U775" s="353"/>
      <c r="V775" s="353"/>
    </row>
    <row r="776" spans="1:22" ht="12.6" customHeight="1" outlineLevel="1">
      <c r="A776" s="374">
        <v>43796</v>
      </c>
      <c r="B776" s="1081">
        <v>43788</v>
      </c>
      <c r="C776" s="932">
        <v>43804</v>
      </c>
      <c r="D776" s="364">
        <v>43818</v>
      </c>
      <c r="E776" s="355" t="s">
        <v>3334</v>
      </c>
      <c r="F776" s="691" t="s">
        <v>19215</v>
      </c>
      <c r="G776" s="1384" t="s">
        <v>12776</v>
      </c>
      <c r="H776" s="353" t="s">
        <v>19216</v>
      </c>
      <c r="I776" s="353"/>
      <c r="J776" s="353"/>
      <c r="K776" s="353" t="s">
        <v>2045</v>
      </c>
      <c r="L776" s="353" t="s">
        <v>2039</v>
      </c>
      <c r="M776" s="352">
        <f t="shared" si="28"/>
        <v>8</v>
      </c>
      <c r="N776" s="352">
        <f t="shared" si="29"/>
        <v>5</v>
      </c>
      <c r="O776" s="353"/>
      <c r="P776" s="353">
        <v>28</v>
      </c>
      <c r="Q776" s="353"/>
      <c r="R776" s="353"/>
      <c r="S776" s="375"/>
      <c r="T776" s="353"/>
      <c r="U776" s="353"/>
      <c r="V776" s="353"/>
    </row>
    <row r="777" spans="1:22" ht="12.6" customHeight="1" outlineLevel="1">
      <c r="A777" s="360">
        <v>43796</v>
      </c>
      <c r="B777" s="1083">
        <v>43788</v>
      </c>
      <c r="C777" s="932">
        <v>43803</v>
      </c>
      <c r="D777" s="360">
        <v>43818</v>
      </c>
      <c r="E777" s="355" t="s">
        <v>3334</v>
      </c>
      <c r="F777" s="353" t="s">
        <v>3470</v>
      </c>
      <c r="G777" s="1388" t="s">
        <v>19217</v>
      </c>
      <c r="H777" s="353" t="s">
        <v>19218</v>
      </c>
      <c r="I777" s="353" t="s">
        <v>12424</v>
      </c>
      <c r="J777" s="353"/>
      <c r="K777" s="348" t="s">
        <v>2042</v>
      </c>
      <c r="L777" s="353"/>
      <c r="M777" s="352">
        <f t="shared" si="28"/>
        <v>8</v>
      </c>
      <c r="N777" s="352">
        <f t="shared" si="29"/>
        <v>5</v>
      </c>
      <c r="O777" s="353"/>
      <c r="P777" s="353">
        <v>29</v>
      </c>
      <c r="Q777" s="353"/>
      <c r="R777" s="350"/>
      <c r="S777" s="359"/>
      <c r="T777" s="355"/>
      <c r="U777" s="355"/>
      <c r="V777" s="355"/>
    </row>
    <row r="778" spans="1:22" ht="12.6" customHeight="1" outlineLevel="1">
      <c r="A778" s="360">
        <v>43796</v>
      </c>
      <c r="B778" s="1083">
        <v>43796</v>
      </c>
      <c r="C778" s="1057">
        <v>43796</v>
      </c>
      <c r="D778" s="360">
        <v>43796</v>
      </c>
      <c r="E778" s="355" t="s">
        <v>3334</v>
      </c>
      <c r="F778" s="353" t="s">
        <v>2548</v>
      </c>
      <c r="G778" s="1388" t="s">
        <v>19219</v>
      </c>
      <c r="H778" s="353" t="s">
        <v>19220</v>
      </c>
      <c r="I778" s="353" t="s">
        <v>12604</v>
      </c>
      <c r="J778" s="353"/>
      <c r="K778" s="348" t="s">
        <v>2042</v>
      </c>
      <c r="L778" s="353"/>
      <c r="M778" s="352">
        <f t="shared" si="28"/>
        <v>0</v>
      </c>
      <c r="N778" s="352">
        <f t="shared" si="29"/>
        <v>0</v>
      </c>
      <c r="O778" s="353"/>
      <c r="P778" s="353">
        <v>30</v>
      </c>
      <c r="Q778" s="353"/>
      <c r="R778" s="350"/>
      <c r="S778" s="359"/>
      <c r="T778" s="355"/>
      <c r="U778" s="355"/>
      <c r="V778" s="355"/>
    </row>
    <row r="779" spans="1:22" ht="12.6" customHeight="1" outlineLevel="1">
      <c r="A779" s="360">
        <v>43798</v>
      </c>
      <c r="B779" s="1081">
        <v>43789</v>
      </c>
      <c r="C779" s="932">
        <v>43807</v>
      </c>
      <c r="D779" s="364">
        <v>43819</v>
      </c>
      <c r="E779" s="355" t="s">
        <v>3334</v>
      </c>
      <c r="F779" s="691" t="s">
        <v>19221</v>
      </c>
      <c r="G779" s="1459" t="s">
        <v>19222</v>
      </c>
      <c r="H779" s="22" t="s">
        <v>19223</v>
      </c>
      <c r="I779" s="22"/>
      <c r="J779" s="22"/>
      <c r="K779" s="353" t="s">
        <v>2045</v>
      </c>
      <c r="L779" s="353" t="s">
        <v>2039</v>
      </c>
      <c r="M779" s="352">
        <f t="shared" si="28"/>
        <v>9</v>
      </c>
      <c r="N779" s="352">
        <f t="shared" si="29"/>
        <v>6</v>
      </c>
      <c r="O779" s="353"/>
      <c r="P779" s="353">
        <v>31</v>
      </c>
      <c r="Q779" s="353"/>
      <c r="R779" s="350"/>
      <c r="S779" s="359"/>
      <c r="T779" s="355"/>
      <c r="U779" s="355"/>
      <c r="V779" s="355"/>
    </row>
    <row r="780" spans="1:22" ht="12.6" customHeight="1" outlineLevel="1">
      <c r="A780" s="360">
        <v>43798</v>
      </c>
      <c r="B780" s="1081">
        <v>43790</v>
      </c>
      <c r="C780" s="932">
        <v>43796</v>
      </c>
      <c r="D780" s="364">
        <v>43820</v>
      </c>
      <c r="E780" s="355" t="s">
        <v>3334</v>
      </c>
      <c r="F780" s="691" t="s">
        <v>19224</v>
      </c>
      <c r="G780" s="1459" t="s">
        <v>19225</v>
      </c>
      <c r="H780" s="22" t="s">
        <v>19226</v>
      </c>
      <c r="I780" s="22"/>
      <c r="J780" s="22"/>
      <c r="K780" s="353" t="s">
        <v>2045</v>
      </c>
      <c r="L780" s="353" t="s">
        <v>2039</v>
      </c>
      <c r="M780" s="352">
        <f t="shared" si="28"/>
        <v>8</v>
      </c>
      <c r="N780" s="352">
        <f t="shared" si="29"/>
        <v>5</v>
      </c>
      <c r="O780" s="353"/>
      <c r="P780" s="353">
        <v>32</v>
      </c>
      <c r="Q780" s="353"/>
      <c r="R780" s="350"/>
      <c r="S780" s="359"/>
      <c r="T780" s="355"/>
      <c r="U780" s="355"/>
      <c r="V780" s="355"/>
    </row>
    <row r="781" spans="1:22" ht="12.6" customHeight="1" outlineLevel="1">
      <c r="A781" s="360">
        <v>43798</v>
      </c>
      <c r="B781" s="1081">
        <v>43789</v>
      </c>
      <c r="C781" s="1057">
        <v>43807</v>
      </c>
      <c r="D781" s="364">
        <v>43819</v>
      </c>
      <c r="E781" s="355" t="s">
        <v>3334</v>
      </c>
      <c r="F781" s="691" t="s">
        <v>19227</v>
      </c>
      <c r="G781" s="1459" t="s">
        <v>16007</v>
      </c>
      <c r="H781" s="22" t="s">
        <v>19228</v>
      </c>
      <c r="I781" s="22"/>
      <c r="J781" s="22"/>
      <c r="K781" s="353" t="s">
        <v>2045</v>
      </c>
      <c r="L781" s="353" t="s">
        <v>2039</v>
      </c>
      <c r="M781" s="352">
        <f t="shared" ref="M781:M812" si="31">(A781-B781)</f>
        <v>9</v>
      </c>
      <c r="N781" s="352">
        <f t="shared" ref="N781:N812" si="32">NETWORKDAYS(B781,A781,A781:B781)</f>
        <v>6</v>
      </c>
      <c r="O781" s="353"/>
      <c r="P781" s="353">
        <v>33</v>
      </c>
      <c r="Q781" s="353"/>
      <c r="R781" s="350"/>
      <c r="S781" s="359"/>
      <c r="T781" s="355"/>
      <c r="U781" s="355"/>
      <c r="V781" s="355"/>
    </row>
    <row r="782" spans="1:22" ht="12.6" customHeight="1" outlineLevel="1">
      <c r="A782" s="374">
        <v>43798</v>
      </c>
      <c r="B782" s="1468">
        <v>43782</v>
      </c>
      <c r="C782" s="1061">
        <v>43798</v>
      </c>
      <c r="D782" s="759">
        <v>43798</v>
      </c>
      <c r="E782" s="350" t="s">
        <v>3334</v>
      </c>
      <c r="F782" s="23" t="s">
        <v>19204</v>
      </c>
      <c r="G782" s="1469"/>
      <c r="H782" s="23" t="s">
        <v>19229</v>
      </c>
      <c r="I782" s="23" t="s">
        <v>19230</v>
      </c>
      <c r="J782" s="23"/>
      <c r="K782" s="352" t="s">
        <v>2033</v>
      </c>
      <c r="L782" s="352"/>
      <c r="M782" s="352">
        <f t="shared" si="31"/>
        <v>16</v>
      </c>
      <c r="N782" s="352">
        <f t="shared" si="32"/>
        <v>11</v>
      </c>
      <c r="O782" s="353"/>
      <c r="P782" s="353">
        <v>34</v>
      </c>
      <c r="Q782" s="353"/>
      <c r="R782" s="353"/>
      <c r="S782" s="375"/>
      <c r="T782" s="353"/>
      <c r="U782" s="353"/>
      <c r="V782" s="353"/>
    </row>
    <row r="783" spans="1:22" ht="12.6" customHeight="1" outlineLevel="1">
      <c r="A783" s="360">
        <v>43798</v>
      </c>
      <c r="B783" s="1083">
        <v>43795</v>
      </c>
      <c r="C783" s="1057">
        <v>43796</v>
      </c>
      <c r="D783" s="360">
        <v>43798</v>
      </c>
      <c r="E783" s="355" t="s">
        <v>3334</v>
      </c>
      <c r="F783" s="353" t="s">
        <v>19231</v>
      </c>
      <c r="G783" s="1384"/>
      <c r="H783" s="353" t="s">
        <v>19232</v>
      </c>
      <c r="I783" s="353" t="s">
        <v>19233</v>
      </c>
      <c r="J783" s="353"/>
      <c r="K783" s="348" t="s">
        <v>2042</v>
      </c>
      <c r="L783" s="353"/>
      <c r="M783" s="352">
        <f t="shared" si="31"/>
        <v>3</v>
      </c>
      <c r="N783" s="352">
        <f t="shared" si="32"/>
        <v>2</v>
      </c>
      <c r="O783" s="353"/>
      <c r="P783" s="353">
        <v>35</v>
      </c>
      <c r="Q783" s="353"/>
      <c r="R783" s="350"/>
      <c r="S783" s="359"/>
      <c r="T783" s="355"/>
      <c r="U783" s="355"/>
      <c r="V783" s="355"/>
    </row>
    <row r="784" spans="1:22" ht="12.6" customHeight="1" outlineLevel="1">
      <c r="A784" s="376">
        <v>43801</v>
      </c>
      <c r="B784" s="1081">
        <v>43795</v>
      </c>
      <c r="C784" s="932">
        <v>43811</v>
      </c>
      <c r="D784" s="364">
        <v>43811</v>
      </c>
      <c r="E784" s="355" t="s">
        <v>3334</v>
      </c>
      <c r="F784" s="22" t="s">
        <v>19234</v>
      </c>
      <c r="G784" s="1459"/>
      <c r="H784" s="22" t="s">
        <v>19235</v>
      </c>
      <c r="I784" s="22"/>
      <c r="J784" s="22"/>
      <c r="K784" s="353" t="s">
        <v>2033</v>
      </c>
      <c r="L784" s="353" t="s">
        <v>2039</v>
      </c>
      <c r="M784" s="352">
        <f t="shared" si="31"/>
        <v>6</v>
      </c>
      <c r="N784" s="352">
        <f t="shared" si="32"/>
        <v>3</v>
      </c>
      <c r="O784" s="353"/>
      <c r="P784" s="353">
        <v>36</v>
      </c>
      <c r="Q784" s="353"/>
      <c r="R784" s="353"/>
      <c r="S784" s="375"/>
      <c r="T784" s="353"/>
      <c r="U784" s="353"/>
      <c r="V784" s="353"/>
    </row>
    <row r="785" spans="1:22" ht="12.6" customHeight="1" outlineLevel="1">
      <c r="A785" s="376">
        <v>43801</v>
      </c>
      <c r="B785" s="1081">
        <v>43783</v>
      </c>
      <c r="C785" s="932">
        <v>43801</v>
      </c>
      <c r="D785" s="364">
        <v>43813</v>
      </c>
      <c r="E785" s="355" t="s">
        <v>3334</v>
      </c>
      <c r="F785" s="22" t="s">
        <v>18858</v>
      </c>
      <c r="G785" s="1388" t="s">
        <v>19236</v>
      </c>
      <c r="H785" s="22" t="s">
        <v>19237</v>
      </c>
      <c r="I785" s="22" t="s">
        <v>3577</v>
      </c>
      <c r="J785" s="22"/>
      <c r="K785" s="353" t="s">
        <v>2039</v>
      </c>
      <c r="L785" s="353" t="s">
        <v>2036</v>
      </c>
      <c r="M785" s="352">
        <f t="shared" si="31"/>
        <v>18</v>
      </c>
      <c r="N785" s="352">
        <f t="shared" si="32"/>
        <v>11</v>
      </c>
      <c r="O785" s="353"/>
      <c r="P785" s="353">
        <v>37</v>
      </c>
      <c r="Q785" s="353"/>
      <c r="R785" s="353"/>
      <c r="S785" s="375"/>
      <c r="T785" s="353"/>
      <c r="U785" s="353"/>
      <c r="V785" s="353"/>
    </row>
    <row r="786" spans="1:22" ht="12.6" customHeight="1" outlineLevel="1">
      <c r="A786" s="376">
        <v>43801</v>
      </c>
      <c r="B786" s="1081">
        <v>43781</v>
      </c>
      <c r="C786" s="932">
        <v>43781</v>
      </c>
      <c r="D786" s="364">
        <v>43811</v>
      </c>
      <c r="E786" s="355" t="s">
        <v>3335</v>
      </c>
      <c r="F786" s="1470" t="s">
        <v>19238</v>
      </c>
      <c r="G786" s="1459"/>
      <c r="H786" s="22" t="s">
        <v>19239</v>
      </c>
      <c r="I786" s="22" t="s">
        <v>19240</v>
      </c>
      <c r="J786" s="22"/>
      <c r="K786" s="353" t="s">
        <v>2035</v>
      </c>
      <c r="L786" s="353" t="s">
        <v>2036</v>
      </c>
      <c r="M786" s="352">
        <f t="shared" si="31"/>
        <v>20</v>
      </c>
      <c r="N786" s="352">
        <f t="shared" si="32"/>
        <v>13</v>
      </c>
      <c r="O786" s="353"/>
      <c r="P786" s="353">
        <v>38</v>
      </c>
      <c r="Q786" s="353"/>
      <c r="R786" s="353"/>
      <c r="S786" s="375"/>
      <c r="T786" s="353"/>
      <c r="U786" s="353"/>
      <c r="V786" s="353"/>
    </row>
    <row r="787" spans="1:22" ht="12.6" customHeight="1" outlineLevel="1">
      <c r="A787" s="376">
        <v>43801</v>
      </c>
      <c r="B787" s="1081">
        <v>43783</v>
      </c>
      <c r="C787" s="932">
        <v>43791</v>
      </c>
      <c r="D787" s="364">
        <v>43811</v>
      </c>
      <c r="E787" s="355" t="s">
        <v>3334</v>
      </c>
      <c r="F787" s="22" t="s">
        <v>15914</v>
      </c>
      <c r="G787" s="1388" t="s">
        <v>19241</v>
      </c>
      <c r="H787" s="22" t="s">
        <v>19242</v>
      </c>
      <c r="I787" s="22"/>
      <c r="J787" s="22"/>
      <c r="K787" s="353" t="s">
        <v>2034</v>
      </c>
      <c r="L787" s="353" t="s">
        <v>2888</v>
      </c>
      <c r="M787" s="352">
        <f t="shared" si="31"/>
        <v>18</v>
      </c>
      <c r="N787" s="352">
        <f t="shared" si="32"/>
        <v>11</v>
      </c>
      <c r="O787" s="353"/>
      <c r="P787" s="353">
        <v>39</v>
      </c>
      <c r="Q787" s="353"/>
      <c r="R787" s="353"/>
      <c r="S787" s="375"/>
      <c r="T787" s="353"/>
      <c r="U787" s="353"/>
      <c r="V787" s="353"/>
    </row>
    <row r="788" spans="1:22" ht="12.6" customHeight="1" outlineLevel="1">
      <c r="A788" s="376">
        <v>43801</v>
      </c>
      <c r="B788" s="1081">
        <v>43784</v>
      </c>
      <c r="C788" s="932">
        <v>43797</v>
      </c>
      <c r="D788" s="364">
        <v>43797</v>
      </c>
      <c r="E788" s="355" t="s">
        <v>3335</v>
      </c>
      <c r="F788" s="22" t="s">
        <v>4818</v>
      </c>
      <c r="G788" s="1459"/>
      <c r="H788" s="22" t="s">
        <v>19243</v>
      </c>
      <c r="I788" s="22"/>
      <c r="J788" s="22"/>
      <c r="K788" s="353" t="s">
        <v>2033</v>
      </c>
      <c r="L788" s="353" t="s">
        <v>2039</v>
      </c>
      <c r="M788" s="352">
        <f t="shared" si="31"/>
        <v>17</v>
      </c>
      <c r="N788" s="352">
        <f t="shared" si="32"/>
        <v>10</v>
      </c>
      <c r="O788" s="353"/>
      <c r="P788" s="353">
        <v>40</v>
      </c>
      <c r="Q788" s="353"/>
      <c r="R788" s="353"/>
      <c r="S788" s="375"/>
      <c r="T788" s="353"/>
      <c r="U788" s="353"/>
      <c r="V788" s="353"/>
    </row>
    <row r="789" spans="1:22" ht="12.6" customHeight="1" outlineLevel="1">
      <c r="A789" s="376">
        <v>43801</v>
      </c>
      <c r="B789" s="1081">
        <v>43798</v>
      </c>
      <c r="C789" s="932">
        <v>43805</v>
      </c>
      <c r="D789" s="364">
        <v>43811</v>
      </c>
      <c r="E789" s="355" t="s">
        <v>3334</v>
      </c>
      <c r="F789" s="691" t="s">
        <v>19244</v>
      </c>
      <c r="G789" s="1459" t="s">
        <v>19245</v>
      </c>
      <c r="H789" s="22" t="s">
        <v>19246</v>
      </c>
      <c r="I789" s="22"/>
      <c r="J789" s="22"/>
      <c r="K789" s="353" t="s">
        <v>2045</v>
      </c>
      <c r="L789" s="353" t="s">
        <v>2036</v>
      </c>
      <c r="M789" s="352">
        <f t="shared" si="31"/>
        <v>3</v>
      </c>
      <c r="N789" s="352">
        <f t="shared" si="32"/>
        <v>0</v>
      </c>
      <c r="O789" s="353"/>
      <c r="P789" s="353">
        <v>41</v>
      </c>
      <c r="Q789" s="353"/>
      <c r="R789" s="353"/>
      <c r="S789" s="375"/>
      <c r="T789" s="353"/>
      <c r="U789" s="353"/>
      <c r="V789" s="353"/>
    </row>
    <row r="790" spans="1:22" ht="12.6" customHeight="1" outlineLevel="1">
      <c r="A790" s="364">
        <v>43802</v>
      </c>
      <c r="B790" s="1083">
        <v>43796</v>
      </c>
      <c r="C790" s="932">
        <v>43802</v>
      </c>
      <c r="D790" s="360">
        <v>43826</v>
      </c>
      <c r="E790" s="355" t="s">
        <v>3334</v>
      </c>
      <c r="F790" s="353" t="s">
        <v>19247</v>
      </c>
      <c r="G790" s="1384"/>
      <c r="H790" s="353" t="s">
        <v>19248</v>
      </c>
      <c r="I790" s="353" t="s">
        <v>3577</v>
      </c>
      <c r="J790" s="353"/>
      <c r="K790" s="348" t="s">
        <v>2042</v>
      </c>
      <c r="L790" s="353"/>
      <c r="M790" s="352">
        <f t="shared" si="31"/>
        <v>6</v>
      </c>
      <c r="N790" s="352">
        <f t="shared" si="32"/>
        <v>3</v>
      </c>
      <c r="O790" s="353"/>
      <c r="P790" s="353">
        <v>42</v>
      </c>
      <c r="Q790" s="353"/>
      <c r="R790" s="350"/>
      <c r="S790" s="359"/>
      <c r="T790" s="355"/>
      <c r="U790" s="355"/>
      <c r="V790" s="355"/>
    </row>
    <row r="791" spans="1:22" ht="12.6" customHeight="1" outlineLevel="1">
      <c r="A791" s="376">
        <v>43804</v>
      </c>
      <c r="B791" s="1081">
        <v>43798</v>
      </c>
      <c r="C791" s="932">
        <v>43815</v>
      </c>
      <c r="D791" s="364">
        <v>43815</v>
      </c>
      <c r="E791" s="355" t="s">
        <v>3334</v>
      </c>
      <c r="F791" s="691" t="s">
        <v>19249</v>
      </c>
      <c r="G791" s="1459" t="s">
        <v>19250</v>
      </c>
      <c r="H791" s="22" t="s">
        <v>19251</v>
      </c>
      <c r="I791" s="22"/>
      <c r="J791" s="22"/>
      <c r="K791" s="353" t="s">
        <v>2033</v>
      </c>
      <c r="L791" s="353"/>
      <c r="M791" s="352">
        <f t="shared" si="31"/>
        <v>6</v>
      </c>
      <c r="N791" s="352">
        <f t="shared" si="32"/>
        <v>3</v>
      </c>
      <c r="O791" s="353"/>
      <c r="P791" s="353">
        <v>43</v>
      </c>
      <c r="Q791" s="353"/>
      <c r="R791" s="353"/>
      <c r="S791" s="375"/>
      <c r="T791" s="353"/>
      <c r="U791" s="353"/>
      <c r="V791" s="353"/>
    </row>
    <row r="792" spans="1:22" ht="12.6" customHeight="1" outlineLevel="1">
      <c r="A792" s="376">
        <v>43804</v>
      </c>
      <c r="B792" s="1083">
        <v>43796</v>
      </c>
      <c r="C792" s="932">
        <v>43804</v>
      </c>
      <c r="D792" s="364">
        <v>43804</v>
      </c>
      <c r="E792" s="355" t="s">
        <v>3334</v>
      </c>
      <c r="F792" s="353" t="s">
        <v>18564</v>
      </c>
      <c r="G792" s="1388" t="s">
        <v>5548</v>
      </c>
      <c r="H792" s="353" t="s">
        <v>19252</v>
      </c>
      <c r="I792" s="353"/>
      <c r="J792" s="353"/>
      <c r="K792" s="348" t="s">
        <v>2042</v>
      </c>
      <c r="L792" s="353"/>
      <c r="M792" s="352">
        <f t="shared" si="31"/>
        <v>8</v>
      </c>
      <c r="N792" s="352">
        <f t="shared" si="32"/>
        <v>5</v>
      </c>
      <c r="O792" s="353"/>
      <c r="P792" s="353">
        <v>44</v>
      </c>
      <c r="Q792" s="353"/>
      <c r="R792" s="350"/>
      <c r="S792" s="359"/>
      <c r="T792" s="355"/>
      <c r="U792" s="355"/>
      <c r="V792" s="355"/>
    </row>
    <row r="793" spans="1:22" ht="12.6" customHeight="1" outlineLevel="1">
      <c r="A793" s="364">
        <v>43804</v>
      </c>
      <c r="B793" s="1083">
        <v>43796</v>
      </c>
      <c r="C793" s="932">
        <v>43804</v>
      </c>
      <c r="D793" s="364">
        <v>43804</v>
      </c>
      <c r="E793" s="355" t="s">
        <v>3334</v>
      </c>
      <c r="F793" s="353" t="s">
        <v>18564</v>
      </c>
      <c r="G793" s="1388" t="s">
        <v>5548</v>
      </c>
      <c r="H793" s="353" t="s">
        <v>19253</v>
      </c>
      <c r="I793" s="353"/>
      <c r="J793" s="353"/>
      <c r="K793" s="348" t="s">
        <v>2042</v>
      </c>
      <c r="L793" s="353"/>
      <c r="M793" s="352">
        <f t="shared" si="31"/>
        <v>8</v>
      </c>
      <c r="N793" s="352">
        <f t="shared" si="32"/>
        <v>5</v>
      </c>
      <c r="O793" s="353"/>
      <c r="P793" s="353">
        <v>45</v>
      </c>
      <c r="Q793" s="353"/>
      <c r="R793" s="350"/>
      <c r="S793" s="359"/>
      <c r="T793" s="355"/>
      <c r="U793" s="355"/>
      <c r="V793" s="355"/>
    </row>
    <row r="794" spans="1:22" ht="15" customHeight="1" outlineLevel="1">
      <c r="A794" s="376">
        <v>43804</v>
      </c>
      <c r="B794" s="1081">
        <v>43794</v>
      </c>
      <c r="C794" s="932">
        <v>43811</v>
      </c>
      <c r="D794" s="364">
        <v>43826</v>
      </c>
      <c r="E794" s="355" t="s">
        <v>3335</v>
      </c>
      <c r="F794" s="22" t="s">
        <v>19254</v>
      </c>
      <c r="G794" s="1459"/>
      <c r="H794" s="22" t="s">
        <v>19255</v>
      </c>
      <c r="I794" s="22" t="s">
        <v>19256</v>
      </c>
      <c r="J794" s="22"/>
      <c r="K794" s="353" t="s">
        <v>2035</v>
      </c>
      <c r="L794" s="353"/>
      <c r="M794" s="352">
        <f t="shared" si="31"/>
        <v>10</v>
      </c>
      <c r="N794" s="352">
        <f t="shared" si="32"/>
        <v>7</v>
      </c>
      <c r="O794" s="353"/>
      <c r="P794" s="353">
        <v>46</v>
      </c>
      <c r="Q794" s="353"/>
      <c r="R794" s="350"/>
      <c r="S794" s="359"/>
      <c r="T794" s="355"/>
      <c r="U794" s="355"/>
      <c r="V794" s="355"/>
    </row>
    <row r="795" spans="1:22" ht="12.6" customHeight="1" outlineLevel="1">
      <c r="A795" s="364">
        <v>43804</v>
      </c>
      <c r="B795" s="1083">
        <v>43783</v>
      </c>
      <c r="C795" s="1057">
        <v>43813</v>
      </c>
      <c r="D795" s="360">
        <v>43813</v>
      </c>
      <c r="E795" s="355" t="s">
        <v>3335</v>
      </c>
      <c r="F795" s="353" t="s">
        <v>19257</v>
      </c>
      <c r="G795" s="1384"/>
      <c r="H795" s="353" t="s">
        <v>19258</v>
      </c>
      <c r="I795" s="353" t="s">
        <v>19259</v>
      </c>
      <c r="J795" s="353"/>
      <c r="K795" s="348" t="s">
        <v>2042</v>
      </c>
      <c r="L795" s="353"/>
      <c r="M795" s="352">
        <f t="shared" si="31"/>
        <v>21</v>
      </c>
      <c r="N795" s="352">
        <f t="shared" si="32"/>
        <v>14</v>
      </c>
      <c r="O795" s="353"/>
      <c r="P795" s="353">
        <v>47</v>
      </c>
      <c r="Q795" s="353"/>
      <c r="R795" s="350"/>
      <c r="S795" s="359"/>
      <c r="T795" s="355"/>
      <c r="U795" s="355"/>
      <c r="V795" s="355"/>
    </row>
    <row r="796" spans="1:22" ht="12.6" customHeight="1" outlineLevel="1">
      <c r="A796" s="376">
        <v>43805</v>
      </c>
      <c r="B796" s="1081">
        <v>43790</v>
      </c>
      <c r="C796" s="932">
        <v>43805</v>
      </c>
      <c r="D796" s="364">
        <v>43820</v>
      </c>
      <c r="E796" s="355" t="s">
        <v>3334</v>
      </c>
      <c r="F796" s="691" t="s">
        <v>19260</v>
      </c>
      <c r="G796" s="1459" t="s">
        <v>19261</v>
      </c>
      <c r="H796" s="22" t="s">
        <v>19262</v>
      </c>
      <c r="I796" s="22"/>
      <c r="J796" s="22"/>
      <c r="K796" s="353" t="s">
        <v>2034</v>
      </c>
      <c r="L796" s="353" t="s">
        <v>2888</v>
      </c>
      <c r="M796" s="352">
        <f t="shared" si="31"/>
        <v>15</v>
      </c>
      <c r="N796" s="352">
        <f t="shared" si="32"/>
        <v>10</v>
      </c>
      <c r="O796" s="353"/>
      <c r="P796" s="353">
        <v>48</v>
      </c>
      <c r="Q796" s="1386"/>
      <c r="R796" s="1386"/>
      <c r="S796" s="1387"/>
      <c r="T796" s="1386"/>
      <c r="U796" s="1386"/>
      <c r="V796" s="1386"/>
    </row>
    <row r="797" spans="1:22" ht="12.6" customHeight="1" outlineLevel="1">
      <c r="A797" s="374">
        <v>43809</v>
      </c>
      <c r="B797" s="1081">
        <v>43789</v>
      </c>
      <c r="C797" s="932">
        <v>43820</v>
      </c>
      <c r="D797" s="364">
        <v>43820</v>
      </c>
      <c r="E797" s="355" t="s">
        <v>3334</v>
      </c>
      <c r="F797" s="691" t="s">
        <v>19263</v>
      </c>
      <c r="G797" s="1459" t="s">
        <v>19264</v>
      </c>
      <c r="H797" s="22" t="s">
        <v>19265</v>
      </c>
      <c r="I797" s="22"/>
      <c r="J797" s="22"/>
      <c r="K797" s="353" t="s">
        <v>2045</v>
      </c>
      <c r="L797" s="353"/>
      <c r="M797" s="352">
        <f t="shared" si="31"/>
        <v>20</v>
      </c>
      <c r="N797" s="352">
        <f t="shared" si="32"/>
        <v>13</v>
      </c>
      <c r="O797" s="353"/>
      <c r="P797" s="353">
        <v>49</v>
      </c>
      <c r="Q797" s="353"/>
      <c r="R797" s="350"/>
      <c r="S797" s="359"/>
      <c r="T797" s="355"/>
      <c r="U797" s="355"/>
      <c r="V797" s="355"/>
    </row>
    <row r="798" spans="1:22" ht="12.6" customHeight="1" outlineLevel="1">
      <c r="A798" s="754">
        <v>43811</v>
      </c>
      <c r="B798" s="1081">
        <v>43795</v>
      </c>
      <c r="C798" s="932">
        <v>43811</v>
      </c>
      <c r="D798" s="364">
        <v>43826</v>
      </c>
      <c r="E798" s="355" t="s">
        <v>3334</v>
      </c>
      <c r="F798" s="353" t="s">
        <v>2711</v>
      </c>
      <c r="G798" s="1388" t="s">
        <v>19266</v>
      </c>
      <c r="H798" s="353" t="s">
        <v>19267</v>
      </c>
      <c r="I798" s="353" t="s">
        <v>12637</v>
      </c>
      <c r="J798" s="353"/>
      <c r="K798" s="353" t="s">
        <v>2035</v>
      </c>
      <c r="L798" s="353" t="s">
        <v>19268</v>
      </c>
      <c r="M798" s="352">
        <f t="shared" si="31"/>
        <v>16</v>
      </c>
      <c r="N798" s="352">
        <f t="shared" si="32"/>
        <v>11</v>
      </c>
      <c r="O798" s="353"/>
      <c r="P798" s="353">
        <v>50</v>
      </c>
      <c r="Q798" s="353"/>
      <c r="R798" s="350"/>
      <c r="S798" s="359"/>
      <c r="T798" s="355"/>
      <c r="U798" s="355"/>
      <c r="V798" s="355"/>
    </row>
    <row r="799" spans="1:22" ht="12.6" customHeight="1" outlineLevel="1">
      <c r="A799" s="360">
        <v>43811</v>
      </c>
      <c r="B799" s="1083">
        <v>43798</v>
      </c>
      <c r="C799" s="932">
        <v>43808</v>
      </c>
      <c r="D799" s="364">
        <v>43474</v>
      </c>
      <c r="E799" s="355" t="s">
        <v>3334</v>
      </c>
      <c r="F799" s="353" t="s">
        <v>6329</v>
      </c>
      <c r="G799" s="1388" t="s">
        <v>19269</v>
      </c>
      <c r="H799" s="353" t="s">
        <v>19270</v>
      </c>
      <c r="I799" s="353" t="s">
        <v>19271</v>
      </c>
      <c r="J799" s="353"/>
      <c r="K799" s="348" t="s">
        <v>2042</v>
      </c>
      <c r="L799" s="353"/>
      <c r="M799" s="352">
        <f t="shared" si="31"/>
        <v>13</v>
      </c>
      <c r="N799" s="352">
        <f t="shared" si="32"/>
        <v>8</v>
      </c>
      <c r="O799" s="353"/>
      <c r="P799" s="353">
        <v>51</v>
      </c>
      <c r="Q799" s="353"/>
      <c r="R799" s="350"/>
      <c r="S799" s="359"/>
      <c r="T799" s="355"/>
      <c r="U799" s="355"/>
      <c r="V799" s="355"/>
    </row>
    <row r="800" spans="1:22" ht="12.6" customHeight="1" outlineLevel="1">
      <c r="A800" s="360">
        <v>43811</v>
      </c>
      <c r="B800" s="1081">
        <v>43796</v>
      </c>
      <c r="C800" s="932">
        <v>43812</v>
      </c>
      <c r="D800" s="364">
        <v>43812</v>
      </c>
      <c r="E800" s="355" t="s">
        <v>3334</v>
      </c>
      <c r="F800" s="353" t="s">
        <v>8646</v>
      </c>
      <c r="G800" s="1388" t="s">
        <v>19272</v>
      </c>
      <c r="H800" s="353" t="s">
        <v>19273</v>
      </c>
      <c r="I800" s="353"/>
      <c r="J800" s="353"/>
      <c r="K800" s="353" t="s">
        <v>2045</v>
      </c>
      <c r="L800" s="353"/>
      <c r="M800" s="352">
        <f t="shared" si="31"/>
        <v>15</v>
      </c>
      <c r="N800" s="352">
        <f t="shared" si="32"/>
        <v>10</v>
      </c>
      <c r="O800" s="353"/>
      <c r="P800" s="353">
        <v>52</v>
      </c>
      <c r="Q800" s="353"/>
      <c r="R800" s="350"/>
      <c r="S800" s="359"/>
      <c r="T800" s="355"/>
      <c r="U800" s="355"/>
      <c r="V800" s="355"/>
    </row>
    <row r="801" spans="1:33" ht="12.6" customHeight="1" outlineLevel="1">
      <c r="A801" s="374">
        <v>43812</v>
      </c>
      <c r="B801" s="1081">
        <v>43788</v>
      </c>
      <c r="C801" s="932">
        <v>43812</v>
      </c>
      <c r="D801" s="364">
        <v>43812</v>
      </c>
      <c r="E801" s="355" t="s">
        <v>3334</v>
      </c>
      <c r="F801" s="353" t="s">
        <v>6298</v>
      </c>
      <c r="G801" s="1388" t="s">
        <v>19274</v>
      </c>
      <c r="H801" s="352" t="s">
        <v>19275</v>
      </c>
      <c r="I801" s="353" t="s">
        <v>19276</v>
      </c>
      <c r="J801" s="353"/>
      <c r="K801" s="353" t="s">
        <v>2033</v>
      </c>
      <c r="L801" s="353"/>
      <c r="M801" s="352">
        <f t="shared" si="31"/>
        <v>24</v>
      </c>
      <c r="N801" s="352">
        <f t="shared" si="32"/>
        <v>17</v>
      </c>
      <c r="O801" s="353"/>
      <c r="P801" s="353">
        <v>53</v>
      </c>
      <c r="Q801" s="353"/>
      <c r="R801" s="353"/>
      <c r="S801" s="375"/>
      <c r="T801" s="353"/>
      <c r="U801" s="353"/>
      <c r="V801" s="353"/>
      <c r="W801" s="353"/>
      <c r="X801" s="353"/>
      <c r="Y801" s="353"/>
      <c r="Z801" s="353"/>
      <c r="AA801" s="353"/>
      <c r="AB801" s="353"/>
      <c r="AC801" s="353"/>
      <c r="AD801" s="353"/>
      <c r="AE801" s="353"/>
      <c r="AF801" s="353"/>
      <c r="AG801" s="375"/>
    </row>
    <row r="802" spans="1:33" ht="12.6" customHeight="1" outlineLevel="1">
      <c r="A802" s="374">
        <v>43815</v>
      </c>
      <c r="B802" s="1081">
        <v>43798</v>
      </c>
      <c r="C802" s="932">
        <v>43816</v>
      </c>
      <c r="D802" s="364">
        <v>43828</v>
      </c>
      <c r="E802" s="355" t="s">
        <v>3334</v>
      </c>
      <c r="F802" s="353" t="s">
        <v>19277</v>
      </c>
      <c r="G802" s="1388" t="s">
        <v>19278</v>
      </c>
      <c r="H802" s="353" t="s">
        <v>19279</v>
      </c>
      <c r="I802" s="353"/>
      <c r="J802" s="353"/>
      <c r="K802" s="353" t="s">
        <v>2034</v>
      </c>
      <c r="L802" s="353" t="s">
        <v>2039</v>
      </c>
      <c r="M802" s="352">
        <f t="shared" si="31"/>
        <v>17</v>
      </c>
      <c r="N802" s="352">
        <f t="shared" si="32"/>
        <v>10</v>
      </c>
      <c r="O802" s="353"/>
      <c r="P802" s="353">
        <v>54</v>
      </c>
      <c r="Q802" s="353"/>
      <c r="R802" s="353"/>
      <c r="S802" s="375"/>
      <c r="T802" s="353"/>
      <c r="U802" s="353"/>
      <c r="V802" s="353"/>
      <c r="W802" s="353"/>
      <c r="X802" s="353"/>
      <c r="Y802" s="353"/>
      <c r="Z802" s="353"/>
      <c r="AA802" s="353"/>
      <c r="AB802" s="353"/>
      <c r="AC802" s="353"/>
      <c r="AD802" s="353"/>
      <c r="AE802" s="353"/>
      <c r="AF802" s="353"/>
      <c r="AG802" s="375"/>
    </row>
    <row r="803" spans="1:33" ht="12.6" customHeight="1" outlineLevel="1">
      <c r="A803" s="374">
        <v>43815</v>
      </c>
      <c r="B803" s="1081">
        <v>43796</v>
      </c>
      <c r="C803" s="932">
        <v>43812</v>
      </c>
      <c r="D803" s="364">
        <v>43812</v>
      </c>
      <c r="E803" s="355" t="s">
        <v>3334</v>
      </c>
      <c r="F803" s="691" t="s">
        <v>19280</v>
      </c>
      <c r="G803" s="1459" t="s">
        <v>19281</v>
      </c>
      <c r="H803" s="22" t="s">
        <v>19282</v>
      </c>
      <c r="I803" s="22" t="s">
        <v>12502</v>
      </c>
      <c r="J803" s="22"/>
      <c r="K803" s="353" t="s">
        <v>2033</v>
      </c>
      <c r="L803" s="353" t="s">
        <v>2036</v>
      </c>
      <c r="M803" s="352">
        <f t="shared" si="31"/>
        <v>19</v>
      </c>
      <c r="N803" s="352">
        <f t="shared" si="32"/>
        <v>12</v>
      </c>
      <c r="O803" s="353"/>
      <c r="P803" s="353">
        <v>55</v>
      </c>
      <c r="Q803" s="353"/>
      <c r="R803" s="353"/>
      <c r="S803" s="375"/>
      <c r="T803" s="353"/>
      <c r="U803" s="353"/>
      <c r="V803" s="353"/>
      <c r="W803" s="353"/>
      <c r="X803" s="353"/>
      <c r="Y803" s="353"/>
      <c r="Z803" s="353"/>
      <c r="AA803" s="353"/>
      <c r="AB803" s="353"/>
      <c r="AC803" s="353"/>
      <c r="AD803" s="353"/>
      <c r="AE803" s="353"/>
      <c r="AF803" s="353"/>
      <c r="AG803" s="375"/>
    </row>
    <row r="804" spans="1:33" ht="12.6" customHeight="1" outlineLevel="1">
      <c r="A804" s="374">
        <v>43815</v>
      </c>
      <c r="B804" s="1081">
        <v>43798</v>
      </c>
      <c r="C804" s="932">
        <v>43815</v>
      </c>
      <c r="D804" s="932">
        <v>43828</v>
      </c>
      <c r="E804" s="349" t="s">
        <v>3335</v>
      </c>
      <c r="F804" s="426" t="s">
        <v>19283</v>
      </c>
      <c r="G804" s="1460"/>
      <c r="H804" s="426" t="s">
        <v>19284</v>
      </c>
      <c r="I804" s="426" t="s">
        <v>19285</v>
      </c>
      <c r="J804" s="426"/>
      <c r="K804" s="424" t="s">
        <v>2034</v>
      </c>
      <c r="L804" s="424" t="s">
        <v>2888</v>
      </c>
      <c r="M804" s="352">
        <f t="shared" si="31"/>
        <v>17</v>
      </c>
      <c r="N804" s="352">
        <f t="shared" si="32"/>
        <v>10</v>
      </c>
      <c r="O804" s="353"/>
      <c r="P804" s="353">
        <v>56</v>
      </c>
      <c r="Q804" s="353"/>
      <c r="R804" s="350"/>
      <c r="S804" s="359"/>
      <c r="T804" s="355"/>
      <c r="U804" s="355"/>
      <c r="V804" s="355"/>
      <c r="W804" s="355"/>
      <c r="X804" s="349"/>
      <c r="Y804" s="355"/>
      <c r="Z804" s="355"/>
      <c r="AA804" s="355"/>
      <c r="AB804" s="355"/>
      <c r="AC804" s="355"/>
      <c r="AD804" s="355"/>
      <c r="AE804" s="355"/>
      <c r="AF804" s="355"/>
      <c r="AG804" s="359"/>
    </row>
    <row r="805" spans="1:33" ht="12.6" customHeight="1" outlineLevel="1">
      <c r="A805" s="374">
        <v>43818</v>
      </c>
      <c r="B805" s="1081">
        <v>43794</v>
      </c>
      <c r="C805" s="932">
        <v>43812</v>
      </c>
      <c r="D805" s="364">
        <v>43826</v>
      </c>
      <c r="E805" s="355" t="s">
        <v>3335</v>
      </c>
      <c r="F805" s="353" t="s">
        <v>3826</v>
      </c>
      <c r="G805" s="1384"/>
      <c r="H805" s="353" t="s">
        <v>19286</v>
      </c>
      <c r="I805" s="353"/>
      <c r="J805" s="1414" t="s">
        <v>2770</v>
      </c>
      <c r="K805" s="353" t="s">
        <v>2045</v>
      </c>
      <c r="L805" s="353" t="s">
        <v>2888</v>
      </c>
      <c r="M805" s="352">
        <f t="shared" si="31"/>
        <v>24</v>
      </c>
      <c r="N805" s="352">
        <f t="shared" si="32"/>
        <v>17</v>
      </c>
      <c r="O805" s="353"/>
      <c r="P805" s="353">
        <v>57</v>
      </c>
      <c r="Q805" s="353"/>
      <c r="R805" s="350"/>
      <c r="S805" s="359"/>
      <c r="T805" s="355"/>
      <c r="U805" s="355"/>
      <c r="V805" s="355"/>
      <c r="W805" s="355"/>
      <c r="X805" s="355"/>
      <c r="Y805" s="355"/>
      <c r="Z805" s="355"/>
      <c r="AA805" s="355"/>
      <c r="AB805" s="355"/>
      <c r="AC805" s="355"/>
      <c r="AD805" s="355"/>
      <c r="AE805" s="355"/>
      <c r="AF805" s="355"/>
      <c r="AG805" s="359"/>
    </row>
    <row r="806" spans="1:33" ht="57" customHeight="1" outlineLevel="1">
      <c r="A806" s="374">
        <v>44192</v>
      </c>
      <c r="B806" s="1081">
        <v>43796</v>
      </c>
      <c r="C806" s="364">
        <v>43811</v>
      </c>
      <c r="D806" s="364">
        <v>43826</v>
      </c>
      <c r="E806" s="355" t="s">
        <v>3335</v>
      </c>
      <c r="F806" s="22" t="s">
        <v>19287</v>
      </c>
      <c r="G806" s="22" t="s">
        <v>19288</v>
      </c>
      <c r="H806" s="22" t="s">
        <v>19289</v>
      </c>
      <c r="I806" s="22"/>
      <c r="J806" s="353" t="s">
        <v>2035</v>
      </c>
      <c r="K806" s="353"/>
      <c r="L806" s="353"/>
      <c r="M806" s="352">
        <f t="shared" si="31"/>
        <v>396</v>
      </c>
      <c r="N806" s="352">
        <f t="shared" si="32"/>
        <v>282</v>
      </c>
      <c r="O806" s="353"/>
      <c r="P806" s="353">
        <v>58</v>
      </c>
      <c r="Q806" s="353"/>
      <c r="R806" s="350"/>
      <c r="S806" s="359"/>
      <c r="T806" s="355"/>
      <c r="U806" s="355"/>
      <c r="V806" s="355"/>
      <c r="W806" s="355"/>
      <c r="X806" s="355"/>
      <c r="Y806" s="355"/>
      <c r="Z806" s="355"/>
      <c r="AA806" s="355"/>
      <c r="AB806" s="355"/>
      <c r="AC806" s="355"/>
      <c r="AD806" s="355"/>
      <c r="AE806" s="355"/>
      <c r="AF806" s="355"/>
      <c r="AG806" s="359"/>
    </row>
    <row r="807" spans="1:33" ht="12.6" customHeight="1" outlineLevel="1">
      <c r="A807" s="374">
        <v>43826</v>
      </c>
      <c r="B807" s="1081">
        <v>43796</v>
      </c>
      <c r="C807" s="364">
        <v>43817</v>
      </c>
      <c r="D807" s="364">
        <v>43826</v>
      </c>
      <c r="E807" s="355" t="s">
        <v>3335</v>
      </c>
      <c r="F807" s="22" t="s">
        <v>12555</v>
      </c>
      <c r="G807" s="1459"/>
      <c r="H807" s="22" t="s">
        <v>19290</v>
      </c>
      <c r="I807" s="22"/>
      <c r="J807" s="22"/>
      <c r="K807" s="353" t="s">
        <v>2035</v>
      </c>
      <c r="L807" s="353" t="s">
        <v>2888</v>
      </c>
      <c r="M807" s="352">
        <f t="shared" si="31"/>
        <v>30</v>
      </c>
      <c r="N807" s="352">
        <f t="shared" si="32"/>
        <v>21</v>
      </c>
      <c r="O807" s="353"/>
      <c r="P807" s="353">
        <v>59</v>
      </c>
      <c r="Q807" s="353"/>
      <c r="R807" s="350"/>
      <c r="S807" s="359"/>
      <c r="T807" s="355"/>
      <c r="U807" s="355"/>
      <c r="V807" s="355"/>
      <c r="W807" s="355"/>
      <c r="X807" s="355"/>
      <c r="Y807" s="355"/>
      <c r="Z807" s="355"/>
      <c r="AA807" s="355"/>
      <c r="AB807" s="355"/>
      <c r="AC807" s="355"/>
      <c r="AD807" s="355"/>
      <c r="AE807" s="355"/>
      <c r="AF807" s="355"/>
      <c r="AG807" s="359"/>
    </row>
    <row r="808" spans="1:33" ht="12.6" customHeight="1" outlineLevel="1">
      <c r="A808" s="374">
        <v>43831</v>
      </c>
      <c r="B808" s="1081">
        <v>43788</v>
      </c>
      <c r="C808" s="932">
        <v>43803</v>
      </c>
      <c r="D808" s="932">
        <v>43803</v>
      </c>
      <c r="E808" s="349" t="s">
        <v>3334</v>
      </c>
      <c r="F808" s="1392" t="s">
        <v>2628</v>
      </c>
      <c r="G808" s="1390"/>
      <c r="H808" s="426" t="s">
        <v>19291</v>
      </c>
      <c r="I808" s="1404"/>
      <c r="J808" s="426"/>
      <c r="K808" s="426" t="s">
        <v>2034</v>
      </c>
      <c r="L808" s="424"/>
      <c r="M808" s="352">
        <f t="shared" si="31"/>
        <v>43</v>
      </c>
      <c r="N808" s="352">
        <f t="shared" si="32"/>
        <v>30</v>
      </c>
      <c r="O808" s="353"/>
      <c r="P808" s="353">
        <v>60</v>
      </c>
      <c r="Q808" s="353"/>
      <c r="R808" s="350"/>
      <c r="S808" s="359"/>
      <c r="T808" s="355"/>
      <c r="U808" s="355"/>
      <c r="V808" s="355"/>
      <c r="W808" s="355"/>
      <c r="X808" s="349"/>
      <c r="Y808" s="355"/>
      <c r="Z808" s="355"/>
      <c r="AA808" s="355"/>
      <c r="AB808" s="355"/>
      <c r="AC808" s="355"/>
      <c r="AD808" s="355"/>
      <c r="AE808" s="355"/>
      <c r="AF808" s="355"/>
      <c r="AG808" s="359"/>
    </row>
    <row r="809" spans="1:33" ht="12.6" customHeight="1">
      <c r="A809" s="376">
        <v>43804</v>
      </c>
      <c r="B809" s="757">
        <v>43802</v>
      </c>
      <c r="C809" s="1074">
        <v>43809</v>
      </c>
      <c r="D809" s="376">
        <v>43805</v>
      </c>
      <c r="E809" s="355" t="s">
        <v>3334</v>
      </c>
      <c r="F809" s="353" t="s">
        <v>4051</v>
      </c>
      <c r="G809" s="1388" t="s">
        <v>18868</v>
      </c>
      <c r="H809" s="353" t="s">
        <v>19292</v>
      </c>
      <c r="I809" s="353"/>
      <c r="J809" s="353"/>
      <c r="K809" s="348" t="s">
        <v>2034</v>
      </c>
      <c r="L809" s="353"/>
      <c r="M809" s="352">
        <f t="shared" si="31"/>
        <v>2</v>
      </c>
      <c r="N809" s="352">
        <f t="shared" si="32"/>
        <v>1</v>
      </c>
      <c r="O809" s="353"/>
      <c r="P809" s="353">
        <v>1</v>
      </c>
      <c r="Q809" s="362" t="s">
        <v>2405</v>
      </c>
      <c r="R809" s="357">
        <f>AVERAGE($M$809:$M$862)</f>
        <v>13.369565217391305</v>
      </c>
      <c r="S809" s="363">
        <f>COUNT($B$809:$B$862)</f>
        <v>46</v>
      </c>
      <c r="T809" s="350">
        <f>COUNTIF($E$809:$E$862,$T$1)</f>
        <v>33</v>
      </c>
      <c r="U809" s="350">
        <f>COUNTIF($E$809:$E$862,$U$1)</f>
        <v>13</v>
      </c>
      <c r="V809" s="350">
        <f>S809-T809-U809</f>
        <v>0</v>
      </c>
      <c r="W809" s="355"/>
      <c r="X809" s="1385">
        <f t="shared" ref="X809:AE809" si="33">COUNTIF($K$809:$K$862, X$1)</f>
        <v>13</v>
      </c>
      <c r="Y809" s="1385">
        <f t="shared" si="33"/>
        <v>10</v>
      </c>
      <c r="Z809" s="1385">
        <f t="shared" si="33"/>
        <v>6</v>
      </c>
      <c r="AA809" s="1385">
        <f t="shared" si="33"/>
        <v>6</v>
      </c>
      <c r="AB809" s="1385">
        <f t="shared" si="33"/>
        <v>10</v>
      </c>
      <c r="AC809" s="1385">
        <f t="shared" si="33"/>
        <v>1</v>
      </c>
      <c r="AD809" s="1385">
        <f t="shared" si="33"/>
        <v>0</v>
      </c>
      <c r="AE809" s="1385">
        <f t="shared" si="33"/>
        <v>0</v>
      </c>
      <c r="AF809" s="1385">
        <f>COUNTIF($K$749:$K$808, AF$1)</f>
        <v>0</v>
      </c>
      <c r="AG809" s="363">
        <f>SUM(X809:AF809)</f>
        <v>46</v>
      </c>
    </row>
    <row r="810" spans="1:33" ht="12.6" customHeight="1" outlineLevel="1">
      <c r="A810" s="376">
        <v>43805</v>
      </c>
      <c r="B810" s="757">
        <v>43801</v>
      </c>
      <c r="C810" s="932">
        <v>43808</v>
      </c>
      <c r="D810" s="364">
        <v>43808</v>
      </c>
      <c r="E810" s="355" t="s">
        <v>3334</v>
      </c>
      <c r="F810" s="22" t="s">
        <v>19293</v>
      </c>
      <c r="G810" s="1388" t="s">
        <v>18181</v>
      </c>
      <c r="H810" s="22" t="s">
        <v>19294</v>
      </c>
      <c r="I810" s="22"/>
      <c r="J810" s="22"/>
      <c r="K810" s="353" t="s">
        <v>2033</v>
      </c>
      <c r="L810" s="353" t="s">
        <v>2888</v>
      </c>
      <c r="M810" s="352">
        <f t="shared" si="31"/>
        <v>4</v>
      </c>
      <c r="N810" s="352">
        <f t="shared" si="32"/>
        <v>3</v>
      </c>
      <c r="O810" s="353"/>
      <c r="P810" s="353">
        <v>2</v>
      </c>
      <c r="Q810" s="353"/>
      <c r="R810" s="353"/>
      <c r="S810" s="375"/>
      <c r="T810" s="353"/>
      <c r="U810" s="353"/>
      <c r="V810" s="353"/>
      <c r="W810" s="353"/>
      <c r="X810" s="353"/>
      <c r="Y810" s="353"/>
      <c r="Z810" s="353"/>
      <c r="AA810" s="353"/>
      <c r="AB810" s="353"/>
      <c r="AC810" s="353"/>
      <c r="AD810" s="353"/>
      <c r="AE810" s="353"/>
      <c r="AF810" s="353"/>
      <c r="AG810" s="375"/>
    </row>
    <row r="811" spans="1:33" ht="12.6" customHeight="1" outlineLevel="1">
      <c r="A811" s="374">
        <v>43809</v>
      </c>
      <c r="B811" s="757">
        <v>43802</v>
      </c>
      <c r="C811" s="932">
        <v>43809</v>
      </c>
      <c r="D811" s="364">
        <v>43809</v>
      </c>
      <c r="E811" s="355" t="s">
        <v>3334</v>
      </c>
      <c r="F811" s="22" t="s">
        <v>19295</v>
      </c>
      <c r="G811" s="1459"/>
      <c r="H811" s="22" t="s">
        <v>19296</v>
      </c>
      <c r="I811" s="22"/>
      <c r="J811" s="22"/>
      <c r="K811" s="353" t="s">
        <v>2033</v>
      </c>
      <c r="L811" s="353" t="s">
        <v>2888</v>
      </c>
      <c r="M811" s="352">
        <f t="shared" si="31"/>
        <v>7</v>
      </c>
      <c r="N811" s="352">
        <f t="shared" si="32"/>
        <v>4</v>
      </c>
      <c r="O811" s="353"/>
      <c r="P811" s="353">
        <v>3</v>
      </c>
      <c r="Q811" s="353"/>
      <c r="R811" s="353"/>
      <c r="S811" s="375"/>
      <c r="T811" s="353"/>
      <c r="U811" s="353"/>
      <c r="V811" s="353"/>
      <c r="W811" s="353"/>
      <c r="X811" s="353"/>
      <c r="Y811" s="353"/>
      <c r="Z811" s="353"/>
      <c r="AA811" s="353"/>
      <c r="AB811" s="353"/>
      <c r="AC811" s="353"/>
      <c r="AD811" s="353"/>
      <c r="AE811" s="353"/>
      <c r="AF811" s="353"/>
      <c r="AG811" s="375"/>
    </row>
    <row r="812" spans="1:33" ht="12.6" customHeight="1" outlineLevel="1">
      <c r="A812" s="376">
        <v>43810</v>
      </c>
      <c r="B812" s="757">
        <v>43805</v>
      </c>
      <c r="C812" s="349"/>
      <c r="D812" s="355"/>
      <c r="E812" s="355" t="s">
        <v>3334</v>
      </c>
      <c r="F812" s="353" t="s">
        <v>3418</v>
      </c>
      <c r="G812" s="1384"/>
      <c r="H812" s="353" t="s">
        <v>19297</v>
      </c>
      <c r="I812" s="353"/>
      <c r="J812" s="353"/>
      <c r="K812" s="348" t="s">
        <v>2033</v>
      </c>
      <c r="L812" s="353"/>
      <c r="M812" s="352">
        <f t="shared" si="31"/>
        <v>5</v>
      </c>
      <c r="N812" s="352">
        <f t="shared" si="32"/>
        <v>2</v>
      </c>
      <c r="O812" s="353"/>
      <c r="P812" s="353">
        <v>4</v>
      </c>
      <c r="Q812" s="353"/>
      <c r="R812" s="350"/>
      <c r="S812" s="359"/>
      <c r="T812" s="355"/>
      <c r="U812" s="355"/>
      <c r="V812" s="355"/>
      <c r="W812" s="355"/>
      <c r="X812" s="349"/>
      <c r="Y812" s="355"/>
      <c r="Z812" s="355"/>
      <c r="AA812" s="355"/>
      <c r="AB812" s="355"/>
      <c r="AC812" s="355"/>
      <c r="AD812" s="355"/>
      <c r="AE812" s="355"/>
      <c r="AF812" s="355"/>
      <c r="AG812" s="359"/>
    </row>
    <row r="813" spans="1:33" ht="12.6" customHeight="1" outlineLevel="1">
      <c r="A813" s="360">
        <v>43810</v>
      </c>
      <c r="B813" s="757">
        <v>43808</v>
      </c>
      <c r="C813" s="1057">
        <v>43815</v>
      </c>
      <c r="D813" s="364">
        <v>43474</v>
      </c>
      <c r="E813" s="355" t="s">
        <v>3334</v>
      </c>
      <c r="F813" s="353" t="s">
        <v>5584</v>
      </c>
      <c r="G813" s="1388" t="s">
        <v>16791</v>
      </c>
      <c r="H813" s="353" t="s">
        <v>19298</v>
      </c>
      <c r="I813" s="353"/>
      <c r="J813" s="353"/>
      <c r="K813" s="348" t="s">
        <v>2039</v>
      </c>
      <c r="L813" s="353"/>
      <c r="M813" s="352">
        <f t="shared" ref="M813:M844" si="34">(A813-B813)</f>
        <v>2</v>
      </c>
      <c r="N813" s="352">
        <f t="shared" ref="N813:N844" si="35">NETWORKDAYS(B813,A813,A813:B813)</f>
        <v>1</v>
      </c>
      <c r="O813" s="353"/>
      <c r="P813" s="353">
        <v>5</v>
      </c>
      <c r="Q813" s="353"/>
      <c r="R813" s="350"/>
      <c r="S813" s="359"/>
      <c r="T813" s="355"/>
      <c r="U813" s="355"/>
      <c r="V813" s="355"/>
      <c r="W813" s="355"/>
      <c r="X813" s="349"/>
      <c r="Y813" s="355"/>
      <c r="Z813" s="355"/>
      <c r="AA813" s="355"/>
      <c r="AB813" s="355"/>
      <c r="AC813" s="355"/>
      <c r="AD813" s="355"/>
      <c r="AE813" s="355"/>
      <c r="AF813" s="355"/>
      <c r="AG813" s="359"/>
    </row>
    <row r="814" spans="1:33" ht="12.6" customHeight="1" outlineLevel="1">
      <c r="A814" s="360">
        <v>43811</v>
      </c>
      <c r="B814" s="757">
        <v>43803</v>
      </c>
      <c r="C814" s="1057">
        <v>43811</v>
      </c>
      <c r="D814" s="360">
        <v>43811</v>
      </c>
      <c r="E814" s="355" t="s">
        <v>3334</v>
      </c>
      <c r="F814" s="353" t="s">
        <v>3418</v>
      </c>
      <c r="G814" s="1384"/>
      <c r="H814" s="353" t="s">
        <v>19299</v>
      </c>
      <c r="I814" s="353"/>
      <c r="J814" s="353"/>
      <c r="K814" s="348" t="s">
        <v>2042</v>
      </c>
      <c r="L814" s="353"/>
      <c r="M814" s="352">
        <f t="shared" si="34"/>
        <v>8</v>
      </c>
      <c r="N814" s="352">
        <f t="shared" si="35"/>
        <v>5</v>
      </c>
      <c r="O814" s="353"/>
      <c r="P814" s="353">
        <v>6</v>
      </c>
      <c r="Q814" s="353"/>
      <c r="R814" s="350"/>
      <c r="S814" s="359"/>
      <c r="T814" s="355"/>
      <c r="U814" s="355"/>
      <c r="V814" s="355"/>
      <c r="W814" s="355"/>
      <c r="X814" s="349"/>
      <c r="Y814" s="355"/>
      <c r="Z814" s="355"/>
      <c r="AA814" s="355"/>
      <c r="AB814" s="355"/>
      <c r="AC814" s="355"/>
      <c r="AD814" s="355"/>
      <c r="AE814" s="355"/>
      <c r="AF814" s="355"/>
      <c r="AG814" s="359"/>
    </row>
    <row r="815" spans="1:33" ht="12.6" customHeight="1" outlineLevel="1">
      <c r="A815" s="1074">
        <v>43810</v>
      </c>
      <c r="B815" s="757">
        <v>43803</v>
      </c>
      <c r="C815" s="932">
        <v>43811</v>
      </c>
      <c r="D815" s="932">
        <v>43834</v>
      </c>
      <c r="E815" s="349" t="s">
        <v>3334</v>
      </c>
      <c r="F815" s="426" t="s">
        <v>18822</v>
      </c>
      <c r="G815" s="1460" t="s">
        <v>12329</v>
      </c>
      <c r="H815" s="426" t="s">
        <v>19300</v>
      </c>
      <c r="I815" s="426"/>
      <c r="J815" s="426"/>
      <c r="K815" s="424" t="s">
        <v>2045</v>
      </c>
      <c r="L815" s="424"/>
      <c r="M815" s="352">
        <f t="shared" si="34"/>
        <v>7</v>
      </c>
      <c r="N815" s="352">
        <f t="shared" si="35"/>
        <v>4</v>
      </c>
      <c r="O815" s="353"/>
      <c r="P815" s="353">
        <v>7</v>
      </c>
      <c r="Q815" s="424"/>
      <c r="R815" s="365"/>
      <c r="S815" s="491"/>
      <c r="T815" s="349"/>
      <c r="U815" s="349"/>
      <c r="V815" s="349"/>
      <c r="W815" s="349"/>
      <c r="X815" s="349"/>
      <c r="Y815" s="349"/>
      <c r="Z815" s="349"/>
      <c r="AA815" s="349"/>
      <c r="AB815" s="349"/>
      <c r="AC815" s="349"/>
      <c r="AD815" s="349"/>
      <c r="AE815" s="349"/>
      <c r="AF815" s="349"/>
      <c r="AG815" s="491"/>
    </row>
    <row r="816" spans="1:33" ht="12.6" customHeight="1" outlineLevel="1">
      <c r="A816" s="360">
        <v>43812</v>
      </c>
      <c r="B816" s="757">
        <v>43802</v>
      </c>
      <c r="C816" s="932">
        <v>43468</v>
      </c>
      <c r="D816" s="364">
        <v>43468</v>
      </c>
      <c r="E816" s="355" t="s">
        <v>3334</v>
      </c>
      <c r="F816" s="353" t="s">
        <v>8646</v>
      </c>
      <c r="G816" s="1388" t="s">
        <v>19095</v>
      </c>
      <c r="H816" s="353" t="s">
        <v>19301</v>
      </c>
      <c r="I816" s="353" t="s">
        <v>3577</v>
      </c>
      <c r="J816" s="353"/>
      <c r="K816" s="348" t="s">
        <v>2042</v>
      </c>
      <c r="L816" s="353"/>
      <c r="M816" s="352">
        <f t="shared" si="34"/>
        <v>10</v>
      </c>
      <c r="N816" s="352">
        <f t="shared" si="35"/>
        <v>7</v>
      </c>
      <c r="O816" s="353"/>
      <c r="P816" s="353">
        <v>8</v>
      </c>
      <c r="Q816" s="353"/>
      <c r="R816" s="350"/>
      <c r="S816" s="359"/>
      <c r="T816" s="355"/>
      <c r="U816" s="355"/>
      <c r="V816" s="355"/>
      <c r="W816" s="355"/>
      <c r="X816" s="349"/>
      <c r="Y816" s="355"/>
      <c r="Z816" s="355"/>
      <c r="AA816" s="355"/>
      <c r="AB816" s="355"/>
      <c r="AC816" s="355"/>
      <c r="AD816" s="355"/>
      <c r="AE816" s="355"/>
      <c r="AF816" s="355"/>
      <c r="AG816" s="359"/>
    </row>
    <row r="817" spans="1:22" ht="12.6" customHeight="1" outlineLevel="1">
      <c r="A817" s="374">
        <v>43815</v>
      </c>
      <c r="B817" s="757">
        <v>43805</v>
      </c>
      <c r="C817" s="932">
        <v>43812</v>
      </c>
      <c r="D817" s="932">
        <v>43836</v>
      </c>
      <c r="E817" s="355" t="s">
        <v>3334</v>
      </c>
      <c r="F817" s="691" t="s">
        <v>19194</v>
      </c>
      <c r="G817" s="1459" t="s">
        <v>19302</v>
      </c>
      <c r="H817" s="22" t="s">
        <v>19303</v>
      </c>
      <c r="I817" s="22"/>
      <c r="J817" s="22"/>
      <c r="K817" s="353" t="s">
        <v>2045</v>
      </c>
      <c r="L817" s="353"/>
      <c r="M817" s="352">
        <f t="shared" si="34"/>
        <v>10</v>
      </c>
      <c r="N817" s="352">
        <f t="shared" si="35"/>
        <v>5</v>
      </c>
      <c r="O817" s="353"/>
      <c r="P817" s="353">
        <v>9</v>
      </c>
      <c r="Q817" s="353"/>
      <c r="R817" s="350"/>
      <c r="S817" s="359"/>
      <c r="T817" s="355"/>
      <c r="U817" s="355"/>
      <c r="V817" s="355"/>
    </row>
    <row r="818" spans="1:22" ht="12.6" customHeight="1" outlineLevel="1">
      <c r="A818" s="374">
        <v>43815</v>
      </c>
      <c r="B818" s="757">
        <v>43808</v>
      </c>
      <c r="C818" s="932">
        <v>43812</v>
      </c>
      <c r="D818" s="932">
        <v>43836</v>
      </c>
      <c r="E818" s="355" t="s">
        <v>3334</v>
      </c>
      <c r="F818" s="22" t="s">
        <v>19304</v>
      </c>
      <c r="G818" s="1388" t="s">
        <v>19305</v>
      </c>
      <c r="H818" s="22" t="s">
        <v>19306</v>
      </c>
      <c r="I818" s="22"/>
      <c r="J818" s="22"/>
      <c r="K818" s="353" t="s">
        <v>2045</v>
      </c>
      <c r="L818" s="353"/>
      <c r="M818" s="352">
        <f t="shared" si="34"/>
        <v>7</v>
      </c>
      <c r="N818" s="352">
        <f t="shared" si="35"/>
        <v>4</v>
      </c>
      <c r="O818" s="353"/>
      <c r="P818" s="353">
        <v>10</v>
      </c>
      <c r="Q818" s="353"/>
      <c r="R818" s="350"/>
      <c r="S818" s="359"/>
      <c r="T818" s="355"/>
      <c r="U818" s="355"/>
      <c r="V818" s="355"/>
    </row>
    <row r="819" spans="1:22" ht="12.6" customHeight="1" outlineLevel="1">
      <c r="A819" s="374">
        <v>43815</v>
      </c>
      <c r="B819" s="757">
        <v>43803</v>
      </c>
      <c r="C819" s="932">
        <v>43810</v>
      </c>
      <c r="D819" s="364">
        <v>43810</v>
      </c>
      <c r="E819" s="355" t="s">
        <v>3334</v>
      </c>
      <c r="F819" s="22" t="s">
        <v>19307</v>
      </c>
      <c r="G819" s="1388" t="s">
        <v>19308</v>
      </c>
      <c r="H819" s="22" t="s">
        <v>19309</v>
      </c>
      <c r="I819" s="22" t="s">
        <v>19310</v>
      </c>
      <c r="J819" s="22"/>
      <c r="K819" s="353" t="s">
        <v>2033</v>
      </c>
      <c r="L819" s="353"/>
      <c r="M819" s="352">
        <f t="shared" si="34"/>
        <v>12</v>
      </c>
      <c r="N819" s="352">
        <f t="shared" si="35"/>
        <v>7</v>
      </c>
      <c r="O819" s="353"/>
      <c r="P819" s="353">
        <v>11</v>
      </c>
      <c r="Q819" s="353"/>
      <c r="R819" s="353"/>
      <c r="S819" s="375"/>
      <c r="T819" s="353"/>
      <c r="U819" s="353"/>
      <c r="V819" s="353"/>
    </row>
    <row r="820" spans="1:22" ht="12.6" customHeight="1" outlineLevel="1">
      <c r="A820" s="374">
        <v>43816</v>
      </c>
      <c r="B820" s="757">
        <v>43804</v>
      </c>
      <c r="C820" s="1074">
        <v>43818</v>
      </c>
      <c r="D820" s="364">
        <v>43815</v>
      </c>
      <c r="E820" s="355" t="s">
        <v>3335</v>
      </c>
      <c r="F820" s="1393" t="s">
        <v>19311</v>
      </c>
      <c r="G820" s="1384"/>
      <c r="H820" s="22" t="s">
        <v>19312</v>
      </c>
      <c r="I820" s="22"/>
      <c r="J820" s="22"/>
      <c r="K820" s="353" t="s">
        <v>2033</v>
      </c>
      <c r="L820" s="353" t="s">
        <v>2036</v>
      </c>
      <c r="M820" s="352">
        <f t="shared" si="34"/>
        <v>12</v>
      </c>
      <c r="N820" s="352">
        <f t="shared" si="35"/>
        <v>7</v>
      </c>
      <c r="O820" s="353"/>
      <c r="P820" s="353">
        <v>12</v>
      </c>
      <c r="Q820" s="353"/>
      <c r="R820" s="353"/>
      <c r="S820" s="375"/>
      <c r="T820" s="353"/>
      <c r="U820" s="353"/>
      <c r="V820" s="353"/>
    </row>
    <row r="821" spans="1:22" ht="12.6" customHeight="1" outlineLevel="1">
      <c r="A821" s="374">
        <v>43816</v>
      </c>
      <c r="B821" s="757">
        <v>43812</v>
      </c>
      <c r="C821" s="932">
        <v>43817</v>
      </c>
      <c r="D821" s="932">
        <v>43822</v>
      </c>
      <c r="E821" s="349" t="s">
        <v>3334</v>
      </c>
      <c r="F821" s="426" t="s">
        <v>7510</v>
      </c>
      <c r="G821" s="1388" t="s">
        <v>18742</v>
      </c>
      <c r="H821" s="426" t="s">
        <v>19313</v>
      </c>
      <c r="I821" s="426" t="s">
        <v>3577</v>
      </c>
      <c r="J821" s="426"/>
      <c r="K821" s="424" t="s">
        <v>2034</v>
      </c>
      <c r="L821" s="424"/>
      <c r="M821" s="352">
        <f t="shared" si="34"/>
        <v>4</v>
      </c>
      <c r="N821" s="352">
        <f t="shared" si="35"/>
        <v>1</v>
      </c>
      <c r="O821" s="353"/>
      <c r="P821" s="353">
        <v>13</v>
      </c>
      <c r="Q821" s="353"/>
      <c r="R821" s="350"/>
      <c r="S821" s="359"/>
      <c r="T821" s="355"/>
      <c r="U821" s="355"/>
      <c r="V821" s="355"/>
    </row>
    <row r="822" spans="1:22" ht="12.6" customHeight="1" outlineLevel="1">
      <c r="A822" s="374">
        <v>43817</v>
      </c>
      <c r="B822" s="757">
        <v>43803</v>
      </c>
      <c r="C822" s="932">
        <v>43811</v>
      </c>
      <c r="D822" s="932">
        <v>43834</v>
      </c>
      <c r="E822" s="349" t="s">
        <v>3334</v>
      </c>
      <c r="F822" s="426" t="s">
        <v>19314</v>
      </c>
      <c r="G822" s="1388" t="s">
        <v>19315</v>
      </c>
      <c r="H822" s="426" t="s">
        <v>19316</v>
      </c>
      <c r="I822" s="426"/>
      <c r="J822" s="426"/>
      <c r="K822" s="424" t="s">
        <v>2034</v>
      </c>
      <c r="L822" s="424" t="s">
        <v>12427</v>
      </c>
      <c r="M822" s="352">
        <f t="shared" si="34"/>
        <v>14</v>
      </c>
      <c r="N822" s="352">
        <f t="shared" si="35"/>
        <v>9</v>
      </c>
      <c r="O822" s="353"/>
      <c r="P822" s="353">
        <v>14</v>
      </c>
      <c r="Q822" s="353"/>
      <c r="R822" s="350"/>
      <c r="S822" s="359"/>
      <c r="T822" s="355"/>
      <c r="U822" s="355"/>
      <c r="V822" s="355"/>
    </row>
    <row r="823" spans="1:22" ht="12.6" customHeight="1" outlineLevel="1">
      <c r="A823" s="708">
        <v>43817</v>
      </c>
      <c r="B823" s="757">
        <v>43810</v>
      </c>
      <c r="C823" s="932">
        <v>43826</v>
      </c>
      <c r="D823" s="932">
        <v>43840</v>
      </c>
      <c r="E823" s="355" t="s">
        <v>3334</v>
      </c>
      <c r="F823" s="691" t="s">
        <v>19317</v>
      </c>
      <c r="G823" s="1459" t="s">
        <v>19318</v>
      </c>
      <c r="H823" s="22" t="s">
        <v>19319</v>
      </c>
      <c r="I823" s="22"/>
      <c r="J823" s="22"/>
      <c r="K823" s="353" t="s">
        <v>2045</v>
      </c>
      <c r="L823" s="353" t="s">
        <v>19320</v>
      </c>
      <c r="M823" s="352">
        <f t="shared" si="34"/>
        <v>7</v>
      </c>
      <c r="N823" s="352">
        <f t="shared" si="35"/>
        <v>4</v>
      </c>
      <c r="O823" s="353"/>
      <c r="P823" s="353">
        <v>15</v>
      </c>
      <c r="Q823" s="353"/>
      <c r="R823" s="350"/>
      <c r="S823" s="359"/>
      <c r="T823" s="355"/>
      <c r="U823" s="355"/>
      <c r="V823" s="355"/>
    </row>
    <row r="824" spans="1:22" ht="12.6" customHeight="1" outlineLevel="1">
      <c r="A824" s="708">
        <v>43817</v>
      </c>
      <c r="B824" s="757">
        <v>43808</v>
      </c>
      <c r="C824" s="1057">
        <v>43815</v>
      </c>
      <c r="D824" s="360">
        <v>43474</v>
      </c>
      <c r="E824" s="355" t="s">
        <v>3334</v>
      </c>
      <c r="F824" s="353" t="s">
        <v>19321</v>
      </c>
      <c r="G824" s="1384"/>
      <c r="H824" s="353" t="s">
        <v>19322</v>
      </c>
      <c r="I824" s="353"/>
      <c r="J824" s="353"/>
      <c r="K824" s="348" t="s">
        <v>2045</v>
      </c>
      <c r="L824" s="353" t="s">
        <v>19323</v>
      </c>
      <c r="M824" s="352">
        <f t="shared" si="34"/>
        <v>9</v>
      </c>
      <c r="N824" s="352">
        <f t="shared" si="35"/>
        <v>6</v>
      </c>
      <c r="O824" s="353"/>
      <c r="P824" s="353">
        <v>16</v>
      </c>
      <c r="Q824" s="353"/>
      <c r="R824" s="350"/>
      <c r="S824" s="359"/>
      <c r="T824" s="355"/>
      <c r="U824" s="355"/>
      <c r="V824" s="355"/>
    </row>
    <row r="825" spans="1:22" ht="12.6" customHeight="1" outlineLevel="1">
      <c r="A825" s="374">
        <v>43817</v>
      </c>
      <c r="B825" s="757">
        <v>43808</v>
      </c>
      <c r="C825" s="932">
        <v>43816</v>
      </c>
      <c r="D825" s="364">
        <v>43816</v>
      </c>
      <c r="E825" s="355" t="s">
        <v>3334</v>
      </c>
      <c r="F825" s="353" t="s">
        <v>3337</v>
      </c>
      <c r="G825" s="1384"/>
      <c r="H825" s="353" t="s">
        <v>19324</v>
      </c>
      <c r="I825" s="353" t="s">
        <v>19325</v>
      </c>
      <c r="J825" s="353"/>
      <c r="K825" s="353" t="s">
        <v>2033</v>
      </c>
      <c r="L825" s="353" t="s">
        <v>2888</v>
      </c>
      <c r="M825" s="352">
        <f t="shared" si="34"/>
        <v>9</v>
      </c>
      <c r="N825" s="352">
        <f t="shared" si="35"/>
        <v>6</v>
      </c>
      <c r="O825" s="353"/>
      <c r="P825" s="353">
        <v>17</v>
      </c>
      <c r="Q825" s="353"/>
      <c r="R825" s="353"/>
      <c r="S825" s="375"/>
      <c r="T825" s="353"/>
      <c r="U825" s="353"/>
      <c r="V825" s="353"/>
    </row>
    <row r="826" spans="1:22" ht="12.6" customHeight="1" outlineLevel="1">
      <c r="A826" s="374">
        <v>43817</v>
      </c>
      <c r="B826" s="757">
        <v>43812</v>
      </c>
      <c r="C826" s="932">
        <v>43819</v>
      </c>
      <c r="D826" s="364">
        <v>43843</v>
      </c>
      <c r="E826" s="355" t="s">
        <v>3335</v>
      </c>
      <c r="F826" s="353" t="s">
        <v>19326</v>
      </c>
      <c r="G826" s="1384"/>
      <c r="H826" s="353" t="s">
        <v>19327</v>
      </c>
      <c r="I826" s="353"/>
      <c r="J826" s="353"/>
      <c r="K826" s="353" t="s">
        <v>2035</v>
      </c>
      <c r="L826" s="353" t="s">
        <v>2888</v>
      </c>
      <c r="M826" s="352">
        <f t="shared" si="34"/>
        <v>5</v>
      </c>
      <c r="N826" s="352">
        <f t="shared" si="35"/>
        <v>2</v>
      </c>
      <c r="O826" s="353"/>
      <c r="P826" s="353">
        <v>18</v>
      </c>
      <c r="Q826" s="353"/>
      <c r="R826" s="353"/>
      <c r="S826" s="353"/>
      <c r="T826" s="353"/>
      <c r="U826" s="353"/>
      <c r="V826" s="353"/>
    </row>
    <row r="827" spans="1:22" ht="12.6" customHeight="1" outlineLevel="1">
      <c r="A827" s="374">
        <v>43817</v>
      </c>
      <c r="B827" s="757">
        <v>43810</v>
      </c>
      <c r="C827" s="932">
        <v>43817</v>
      </c>
      <c r="D827" s="364">
        <v>43817</v>
      </c>
      <c r="E827" s="355" t="s">
        <v>3334</v>
      </c>
      <c r="F827" s="353" t="s">
        <v>13081</v>
      </c>
      <c r="G827" s="1388" t="s">
        <v>19328</v>
      </c>
      <c r="H827" s="353" t="s">
        <v>19329</v>
      </c>
      <c r="I827" s="353"/>
      <c r="J827" s="353"/>
      <c r="K827" s="353" t="s">
        <v>2034</v>
      </c>
      <c r="L827" s="353" t="s">
        <v>2888</v>
      </c>
      <c r="M827" s="352">
        <f t="shared" si="34"/>
        <v>7</v>
      </c>
      <c r="N827" s="352">
        <f t="shared" si="35"/>
        <v>4</v>
      </c>
      <c r="O827" s="353"/>
      <c r="P827" s="353">
        <v>19</v>
      </c>
      <c r="Q827" s="353"/>
      <c r="R827" s="350"/>
      <c r="S827" s="359"/>
      <c r="T827" s="355"/>
      <c r="U827" s="355"/>
      <c r="V827" s="355"/>
    </row>
    <row r="828" spans="1:22" ht="12.6" customHeight="1" outlineLevel="1">
      <c r="A828" s="754">
        <v>43817</v>
      </c>
      <c r="B828" s="757">
        <v>43815</v>
      </c>
      <c r="C828" s="932">
        <v>43817</v>
      </c>
      <c r="D828" s="364">
        <v>43846</v>
      </c>
      <c r="E828" s="355" t="s">
        <v>3334</v>
      </c>
      <c r="F828" s="353" t="s">
        <v>19330</v>
      </c>
      <c r="G828" s="1384"/>
      <c r="H828" s="353" t="s">
        <v>19331</v>
      </c>
      <c r="I828" s="353" t="s">
        <v>19332</v>
      </c>
      <c r="J828" s="353"/>
      <c r="K828" s="353" t="s">
        <v>2035</v>
      </c>
      <c r="L828" s="353" t="s">
        <v>2888</v>
      </c>
      <c r="M828" s="352">
        <f t="shared" si="34"/>
        <v>2</v>
      </c>
      <c r="N828" s="352">
        <f t="shared" si="35"/>
        <v>1</v>
      </c>
      <c r="O828" s="353"/>
      <c r="P828" s="353">
        <v>20</v>
      </c>
      <c r="Q828" s="353"/>
      <c r="R828" s="350"/>
      <c r="S828" s="359"/>
      <c r="T828" s="355"/>
      <c r="U828" s="355"/>
      <c r="V828" s="355"/>
    </row>
    <row r="829" spans="1:22" ht="12.6" customHeight="1" outlineLevel="1">
      <c r="A829" s="374">
        <v>43818</v>
      </c>
      <c r="B829" s="757">
        <v>43815</v>
      </c>
      <c r="C829" s="932">
        <v>43817</v>
      </c>
      <c r="D829" s="364">
        <v>43817</v>
      </c>
      <c r="E829" s="355" t="s">
        <v>3334</v>
      </c>
      <c r="F829" s="691" t="s">
        <v>18823</v>
      </c>
      <c r="G829" s="1384" t="s">
        <v>12747</v>
      </c>
      <c r="H829" s="353" t="s">
        <v>19333</v>
      </c>
      <c r="I829" s="353" t="s">
        <v>19334</v>
      </c>
      <c r="J829" s="353"/>
      <c r="K829" s="353" t="s">
        <v>2033</v>
      </c>
      <c r="L829" s="353"/>
      <c r="M829" s="352">
        <f t="shared" si="34"/>
        <v>3</v>
      </c>
      <c r="N829" s="352">
        <f t="shared" si="35"/>
        <v>2</v>
      </c>
      <c r="O829" s="353"/>
      <c r="P829" s="353">
        <v>21</v>
      </c>
      <c r="Q829" s="353"/>
      <c r="R829" s="353"/>
      <c r="S829" s="353"/>
      <c r="T829" s="353"/>
      <c r="U829" s="353"/>
      <c r="V829" s="353"/>
    </row>
    <row r="830" spans="1:22" ht="12.6" customHeight="1" outlineLevel="1">
      <c r="A830" s="754">
        <v>43818</v>
      </c>
      <c r="B830" s="757">
        <v>43812</v>
      </c>
      <c r="C830" s="932">
        <v>43819</v>
      </c>
      <c r="D830" s="364">
        <v>43843</v>
      </c>
      <c r="E830" s="355" t="s">
        <v>3334</v>
      </c>
      <c r="F830" s="22" t="s">
        <v>19335</v>
      </c>
      <c r="G830" s="1459"/>
      <c r="H830" s="361" t="s">
        <v>19336</v>
      </c>
      <c r="I830" s="22"/>
      <c r="J830" s="22"/>
      <c r="K830" s="353" t="s">
        <v>2035</v>
      </c>
      <c r="L830" s="353" t="s">
        <v>2888</v>
      </c>
      <c r="M830" s="352">
        <f t="shared" si="34"/>
        <v>6</v>
      </c>
      <c r="N830" s="352">
        <f t="shared" si="35"/>
        <v>3</v>
      </c>
      <c r="O830" s="353"/>
      <c r="P830" s="353">
        <v>22</v>
      </c>
      <c r="Q830" s="353"/>
      <c r="R830" s="350"/>
      <c r="S830" s="359"/>
      <c r="T830" s="355"/>
      <c r="U830" s="355"/>
      <c r="V830" s="355"/>
    </row>
    <row r="831" spans="1:22" ht="12.6" customHeight="1" outlineLevel="1">
      <c r="A831" s="374">
        <v>43817</v>
      </c>
      <c r="B831" s="757">
        <v>43808</v>
      </c>
      <c r="C831" s="932">
        <v>43826</v>
      </c>
      <c r="D831" s="364">
        <v>43826</v>
      </c>
      <c r="E831" s="355" t="s">
        <v>3335</v>
      </c>
      <c r="F831" s="22" t="s">
        <v>15296</v>
      </c>
      <c r="G831" s="1459"/>
      <c r="H831" s="22" t="s">
        <v>19337</v>
      </c>
      <c r="I831" s="22"/>
      <c r="J831" s="22"/>
      <c r="K831" s="353" t="s">
        <v>2033</v>
      </c>
      <c r="L831" s="353" t="s">
        <v>2888</v>
      </c>
      <c r="M831" s="352">
        <f t="shared" si="34"/>
        <v>9</v>
      </c>
      <c r="N831" s="352">
        <f t="shared" si="35"/>
        <v>6</v>
      </c>
      <c r="O831" s="353"/>
      <c r="P831" s="353">
        <v>23</v>
      </c>
      <c r="Q831" s="353"/>
      <c r="R831" s="353"/>
      <c r="S831" s="353"/>
      <c r="T831" s="353"/>
      <c r="U831" s="353"/>
      <c r="V831" s="353"/>
    </row>
    <row r="832" spans="1:22" ht="12.6" customHeight="1" outlineLevel="1">
      <c r="A832" s="374">
        <v>43815</v>
      </c>
      <c r="B832" s="757">
        <v>43810</v>
      </c>
      <c r="C832" s="932">
        <v>43812</v>
      </c>
      <c r="D832" s="364">
        <v>43843</v>
      </c>
      <c r="E832" s="355" t="s">
        <v>3335</v>
      </c>
      <c r="F832" s="22" t="s">
        <v>15428</v>
      </c>
      <c r="G832" s="1459"/>
      <c r="H832" s="22" t="s">
        <v>19338</v>
      </c>
      <c r="I832" s="22"/>
      <c r="J832" s="22"/>
      <c r="K832" s="353" t="s">
        <v>2042</v>
      </c>
      <c r="L832" s="353"/>
      <c r="M832" s="352">
        <f t="shared" si="34"/>
        <v>5</v>
      </c>
      <c r="N832" s="352">
        <f t="shared" si="35"/>
        <v>2</v>
      </c>
      <c r="O832" s="353"/>
      <c r="P832" s="353">
        <v>24</v>
      </c>
      <c r="Q832" s="353"/>
      <c r="R832" s="353"/>
      <c r="S832" s="353"/>
      <c r="T832" s="353"/>
      <c r="U832" s="353"/>
      <c r="V832" s="353"/>
    </row>
    <row r="833" spans="1:22" ht="12.6" customHeight="1" outlineLevel="1">
      <c r="A833" s="360">
        <v>43818</v>
      </c>
      <c r="B833" s="757">
        <v>43808</v>
      </c>
      <c r="C833" s="932">
        <v>43819</v>
      </c>
      <c r="D833" s="364">
        <v>43839</v>
      </c>
      <c r="E833" s="355" t="s">
        <v>3334</v>
      </c>
      <c r="F833" s="353" t="s">
        <v>19339</v>
      </c>
      <c r="G833" s="1384"/>
      <c r="H833" s="353" t="s">
        <v>19340</v>
      </c>
      <c r="I833" s="353"/>
      <c r="J833" s="353"/>
      <c r="K833" s="353" t="s">
        <v>2045</v>
      </c>
      <c r="L833" s="353" t="s">
        <v>2039</v>
      </c>
      <c r="M833" s="352">
        <f t="shared" si="34"/>
        <v>10</v>
      </c>
      <c r="N833" s="352">
        <f t="shared" si="35"/>
        <v>7</v>
      </c>
      <c r="O833" s="353"/>
      <c r="P833" s="353">
        <v>25</v>
      </c>
      <c r="Q833" s="353"/>
      <c r="R833" s="350"/>
      <c r="S833" s="359"/>
      <c r="T833" s="355"/>
      <c r="U833" s="355"/>
      <c r="V833" s="355"/>
    </row>
    <row r="834" spans="1:22" ht="12.6" customHeight="1" outlineLevel="1">
      <c r="A834" s="374">
        <v>43819</v>
      </c>
      <c r="B834" s="757">
        <v>43812</v>
      </c>
      <c r="C834" s="1074">
        <v>43819</v>
      </c>
      <c r="D834" s="374">
        <v>43819</v>
      </c>
      <c r="E834" s="355" t="s">
        <v>3334</v>
      </c>
      <c r="F834" s="353" t="s">
        <v>19341</v>
      </c>
      <c r="G834" s="1388" t="s">
        <v>19342</v>
      </c>
      <c r="H834" s="353" t="s">
        <v>19343</v>
      </c>
      <c r="I834" s="353" t="s">
        <v>19344</v>
      </c>
      <c r="J834" s="353"/>
      <c r="K834" s="348" t="s">
        <v>2033</v>
      </c>
      <c r="L834" s="353"/>
      <c r="M834" s="352">
        <f t="shared" si="34"/>
        <v>7</v>
      </c>
      <c r="N834" s="352">
        <f t="shared" si="35"/>
        <v>4</v>
      </c>
      <c r="O834" s="353"/>
      <c r="P834" s="353">
        <v>26</v>
      </c>
      <c r="Q834" s="353"/>
      <c r="R834" s="350"/>
      <c r="S834" s="359"/>
      <c r="T834" s="355"/>
      <c r="U834" s="355"/>
      <c r="V834" s="355"/>
    </row>
    <row r="835" spans="1:22" ht="12.6" customHeight="1" outlineLevel="1">
      <c r="A835" s="374">
        <v>43819</v>
      </c>
      <c r="B835" s="757">
        <v>43811</v>
      </c>
      <c r="C835" s="932">
        <v>43818</v>
      </c>
      <c r="D835" s="364">
        <v>43818</v>
      </c>
      <c r="E835" s="355" t="s">
        <v>3335</v>
      </c>
      <c r="F835" s="22" t="s">
        <v>19345</v>
      </c>
      <c r="G835" s="1459"/>
      <c r="H835" s="22" t="s">
        <v>19346</v>
      </c>
      <c r="I835" s="22" t="s">
        <v>12664</v>
      </c>
      <c r="J835" s="22"/>
      <c r="K835" s="353" t="s">
        <v>2033</v>
      </c>
      <c r="L835" s="353" t="s">
        <v>2888</v>
      </c>
      <c r="M835" s="352">
        <f t="shared" si="34"/>
        <v>8</v>
      </c>
      <c r="N835" s="352">
        <f t="shared" si="35"/>
        <v>5</v>
      </c>
      <c r="O835" s="353"/>
      <c r="P835" s="353">
        <v>27</v>
      </c>
      <c r="Q835" s="353"/>
      <c r="R835" s="353"/>
      <c r="S835" s="353"/>
      <c r="T835" s="353"/>
      <c r="U835" s="353"/>
      <c r="V835" s="353"/>
    </row>
    <row r="836" spans="1:22" ht="12.6" customHeight="1" outlineLevel="1">
      <c r="A836" s="374">
        <v>43819</v>
      </c>
      <c r="B836" s="757">
        <v>43812</v>
      </c>
      <c r="C836" s="364">
        <v>43818</v>
      </c>
      <c r="D836" s="364">
        <v>43822</v>
      </c>
      <c r="E836" s="355" t="s">
        <v>3335</v>
      </c>
      <c r="F836" s="22" t="s">
        <v>4793</v>
      </c>
      <c r="G836" s="1459"/>
      <c r="H836" s="22" t="s">
        <v>19347</v>
      </c>
      <c r="I836" s="22"/>
      <c r="J836" s="22"/>
      <c r="K836" s="353" t="s">
        <v>2034</v>
      </c>
      <c r="L836" s="353" t="s">
        <v>12427</v>
      </c>
      <c r="M836" s="352">
        <f t="shared" si="34"/>
        <v>7</v>
      </c>
      <c r="N836" s="352">
        <f t="shared" si="35"/>
        <v>4</v>
      </c>
      <c r="O836" s="353"/>
      <c r="P836" s="353">
        <v>28</v>
      </c>
      <c r="Q836" s="353"/>
      <c r="R836" s="353"/>
      <c r="S836" s="353"/>
      <c r="T836" s="353"/>
      <c r="U836" s="353"/>
      <c r="V836" s="353"/>
    </row>
    <row r="837" spans="1:22" ht="12.6" customHeight="1" outlineLevel="1">
      <c r="A837" s="1458">
        <v>43819</v>
      </c>
      <c r="B837" s="757">
        <v>43804</v>
      </c>
      <c r="C837" s="364">
        <v>43818</v>
      </c>
      <c r="D837" s="364">
        <v>43822</v>
      </c>
      <c r="E837" s="355" t="s">
        <v>3335</v>
      </c>
      <c r="F837" s="22" t="s">
        <v>19348</v>
      </c>
      <c r="G837" s="1459"/>
      <c r="H837" s="22" t="s">
        <v>19349</v>
      </c>
      <c r="I837" s="22" t="s">
        <v>3577</v>
      </c>
      <c r="J837" s="22"/>
      <c r="K837" s="353" t="s">
        <v>2034</v>
      </c>
      <c r="L837" s="353"/>
      <c r="M837" s="352">
        <f t="shared" si="34"/>
        <v>15</v>
      </c>
      <c r="N837" s="352">
        <f t="shared" si="35"/>
        <v>10</v>
      </c>
      <c r="O837" s="353"/>
      <c r="P837" s="353">
        <v>29</v>
      </c>
      <c r="Q837" s="353"/>
      <c r="R837" s="353"/>
      <c r="S837" s="353"/>
      <c r="T837" s="353"/>
      <c r="U837" s="353"/>
      <c r="V837" s="353"/>
    </row>
    <row r="838" spans="1:22" ht="12.6" customHeight="1" outlineLevel="1">
      <c r="A838" s="754">
        <v>43822</v>
      </c>
      <c r="B838" s="757">
        <v>43809</v>
      </c>
      <c r="C838" s="364">
        <v>43826</v>
      </c>
      <c r="D838" s="364">
        <v>43840</v>
      </c>
      <c r="E838" s="355" t="s">
        <v>3334</v>
      </c>
      <c r="F838" s="691" t="s">
        <v>19350</v>
      </c>
      <c r="G838" s="1459" t="s">
        <v>18894</v>
      </c>
      <c r="H838" s="22" t="s">
        <v>19351</v>
      </c>
      <c r="I838" s="22"/>
      <c r="J838" s="22"/>
      <c r="K838" s="353" t="s">
        <v>2035</v>
      </c>
      <c r="L838" s="353" t="s">
        <v>2039</v>
      </c>
      <c r="M838" s="352">
        <f t="shared" si="34"/>
        <v>13</v>
      </c>
      <c r="N838" s="352">
        <f t="shared" si="35"/>
        <v>8</v>
      </c>
      <c r="O838" s="353"/>
      <c r="P838" s="353">
        <v>30</v>
      </c>
      <c r="Q838" s="353"/>
      <c r="R838" s="350"/>
      <c r="S838" s="359"/>
      <c r="T838" s="355"/>
      <c r="U838" s="355"/>
      <c r="V838" s="355"/>
    </row>
    <row r="839" spans="1:22" ht="12.6" customHeight="1" outlineLevel="1">
      <c r="A839" s="754">
        <v>43822</v>
      </c>
      <c r="B839" s="757">
        <v>43808</v>
      </c>
      <c r="C839" s="364">
        <v>43474</v>
      </c>
      <c r="D839" s="364">
        <v>43839</v>
      </c>
      <c r="E839" s="355" t="s">
        <v>3335</v>
      </c>
      <c r="F839" s="22" t="s">
        <v>14220</v>
      </c>
      <c r="G839" s="1459"/>
      <c r="H839" s="22" t="s">
        <v>19352</v>
      </c>
      <c r="I839" s="22"/>
      <c r="J839" s="22"/>
      <c r="K839" s="353" t="s">
        <v>2035</v>
      </c>
      <c r="L839" s="353"/>
      <c r="M839" s="352">
        <f t="shared" si="34"/>
        <v>14</v>
      </c>
      <c r="N839" s="352">
        <f t="shared" si="35"/>
        <v>9</v>
      </c>
      <c r="O839" s="353"/>
      <c r="P839" s="353">
        <v>31</v>
      </c>
      <c r="Q839" s="353"/>
      <c r="R839" s="350"/>
      <c r="S839" s="359"/>
      <c r="T839" s="355"/>
      <c r="U839" s="355"/>
      <c r="V839" s="355"/>
    </row>
    <row r="840" spans="1:22" ht="12.6" customHeight="1" outlineLevel="1">
      <c r="A840" s="374">
        <v>43822</v>
      </c>
      <c r="B840" s="757">
        <v>43822</v>
      </c>
      <c r="C840" s="932">
        <v>43829</v>
      </c>
      <c r="D840" s="932">
        <v>43853</v>
      </c>
      <c r="E840" s="349" t="s">
        <v>3335</v>
      </c>
      <c r="F840" s="426" t="s">
        <v>19353</v>
      </c>
      <c r="G840" s="1460"/>
      <c r="H840" s="426" t="s">
        <v>19354</v>
      </c>
      <c r="I840" s="426"/>
      <c r="J840" s="426"/>
      <c r="K840" s="424" t="s">
        <v>2045</v>
      </c>
      <c r="L840" s="353"/>
      <c r="M840" s="352">
        <f t="shared" si="34"/>
        <v>0</v>
      </c>
      <c r="N840" s="352">
        <f t="shared" si="35"/>
        <v>0</v>
      </c>
      <c r="O840" s="353"/>
      <c r="P840" s="353">
        <v>32</v>
      </c>
      <c r="Q840" s="353"/>
      <c r="R840" s="350"/>
      <c r="S840" s="359"/>
      <c r="T840" s="355"/>
      <c r="U840" s="355"/>
      <c r="V840" s="355"/>
    </row>
    <row r="841" spans="1:22" ht="12.6" customHeight="1" outlineLevel="1">
      <c r="A841" s="374">
        <v>43829</v>
      </c>
      <c r="B841" s="757">
        <v>43811</v>
      </c>
      <c r="C841" s="932">
        <v>43826</v>
      </c>
      <c r="D841" s="932">
        <v>43826</v>
      </c>
      <c r="E841" s="349" t="s">
        <v>3334</v>
      </c>
      <c r="F841" s="426" t="s">
        <v>19355</v>
      </c>
      <c r="G841" s="1460"/>
      <c r="H841" s="426" t="s">
        <v>19356</v>
      </c>
      <c r="I841" s="426" t="s">
        <v>3577</v>
      </c>
      <c r="J841" s="426"/>
      <c r="K841" s="424" t="s">
        <v>2034</v>
      </c>
      <c r="L841" s="424" t="s">
        <v>12427</v>
      </c>
      <c r="M841" s="352">
        <f t="shared" si="34"/>
        <v>18</v>
      </c>
      <c r="N841" s="352">
        <f t="shared" si="35"/>
        <v>11</v>
      </c>
      <c r="O841" s="353"/>
      <c r="P841" s="353">
        <v>33</v>
      </c>
      <c r="Q841" s="353"/>
      <c r="R841" s="350"/>
      <c r="S841" s="359"/>
      <c r="T841" s="355"/>
      <c r="U841" s="355"/>
      <c r="V841" s="355"/>
    </row>
    <row r="842" spans="1:22" ht="12.6" customHeight="1" outlineLevel="1">
      <c r="A842" s="374">
        <v>43829</v>
      </c>
      <c r="B842" s="757">
        <v>43817</v>
      </c>
      <c r="C842" s="932">
        <v>43822</v>
      </c>
      <c r="D842" s="932">
        <v>43822</v>
      </c>
      <c r="E842" s="349" t="s">
        <v>3335</v>
      </c>
      <c r="F842" s="426" t="s">
        <v>3912</v>
      </c>
      <c r="G842" s="1460"/>
      <c r="H842" s="426" t="s">
        <v>19357</v>
      </c>
      <c r="I842" s="426" t="s">
        <v>19358</v>
      </c>
      <c r="J842" s="426"/>
      <c r="K842" s="424" t="s">
        <v>2034</v>
      </c>
      <c r="L842" s="424"/>
      <c r="M842" s="352">
        <f t="shared" si="34"/>
        <v>12</v>
      </c>
      <c r="N842" s="352">
        <f t="shared" si="35"/>
        <v>7</v>
      </c>
      <c r="O842" s="353"/>
      <c r="P842" s="353">
        <v>34</v>
      </c>
      <c r="Q842" s="353"/>
      <c r="R842" s="350"/>
      <c r="S842" s="359"/>
      <c r="T842" s="355"/>
      <c r="U842" s="355"/>
      <c r="V842" s="355"/>
    </row>
    <row r="843" spans="1:22" ht="12.6" customHeight="1" outlineLevel="1">
      <c r="A843" s="364">
        <v>43837</v>
      </c>
      <c r="B843" s="757">
        <v>43822</v>
      </c>
      <c r="C843" s="364">
        <v>43468</v>
      </c>
      <c r="D843" s="932">
        <v>43857</v>
      </c>
      <c r="E843" s="355" t="s">
        <v>3334</v>
      </c>
      <c r="F843" s="691" t="s">
        <v>19359</v>
      </c>
      <c r="G843" s="1459" t="s">
        <v>19360</v>
      </c>
      <c r="H843" s="22" t="s">
        <v>19361</v>
      </c>
      <c r="I843" s="22"/>
      <c r="J843" s="22"/>
      <c r="K843" s="353" t="s">
        <v>2045</v>
      </c>
      <c r="L843" s="353"/>
      <c r="M843" s="352">
        <f t="shared" si="34"/>
        <v>15</v>
      </c>
      <c r="N843" s="352">
        <f t="shared" si="35"/>
        <v>10</v>
      </c>
      <c r="O843" s="353"/>
      <c r="P843" s="353">
        <v>35</v>
      </c>
      <c r="Q843" s="353"/>
      <c r="R843" s="350"/>
      <c r="S843" s="359"/>
      <c r="T843" s="355"/>
      <c r="U843" s="355"/>
      <c r="V843" s="355"/>
    </row>
    <row r="844" spans="1:22" ht="12.6" customHeight="1" outlineLevel="1">
      <c r="A844" s="364">
        <v>43837</v>
      </c>
      <c r="B844" s="756">
        <v>43826</v>
      </c>
      <c r="C844" s="932">
        <v>43837</v>
      </c>
      <c r="D844" s="364">
        <v>43837</v>
      </c>
      <c r="E844" s="355" t="s">
        <v>3334</v>
      </c>
      <c r="F844" s="353" t="s">
        <v>18564</v>
      </c>
      <c r="G844" s="1388" t="s">
        <v>5548</v>
      </c>
      <c r="H844" s="353" t="s">
        <v>19362</v>
      </c>
      <c r="I844" s="353"/>
      <c r="J844" s="353"/>
      <c r="K844" s="348" t="s">
        <v>2042</v>
      </c>
      <c r="L844" s="353"/>
      <c r="M844" s="352">
        <f t="shared" si="34"/>
        <v>11</v>
      </c>
      <c r="N844" s="352">
        <f t="shared" si="35"/>
        <v>6</v>
      </c>
      <c r="O844" s="353"/>
      <c r="P844" s="353">
        <v>36</v>
      </c>
      <c r="Q844" s="353"/>
      <c r="R844" s="350"/>
      <c r="S844" s="359"/>
      <c r="T844" s="355"/>
      <c r="U844" s="355"/>
      <c r="V844" s="355"/>
    </row>
    <row r="845" spans="1:22" ht="12.6" customHeight="1" outlineLevel="1">
      <c r="A845" s="1471">
        <v>43838</v>
      </c>
      <c r="B845" s="757">
        <v>43810</v>
      </c>
      <c r="C845" s="932">
        <v>43468</v>
      </c>
      <c r="D845" s="932">
        <v>43841</v>
      </c>
      <c r="E845" s="349" t="s">
        <v>3334</v>
      </c>
      <c r="F845" s="426" t="s">
        <v>19353</v>
      </c>
      <c r="G845" s="1388" t="s">
        <v>16467</v>
      </c>
      <c r="H845" s="426" t="s">
        <v>19363</v>
      </c>
      <c r="I845" s="426" t="s">
        <v>12502</v>
      </c>
      <c r="J845" s="426"/>
      <c r="K845" s="424" t="s">
        <v>2034</v>
      </c>
      <c r="L845" s="424" t="s">
        <v>2039</v>
      </c>
      <c r="M845" s="352">
        <f t="shared" ref="M845:M854" si="36">(A845-B845)</f>
        <v>28</v>
      </c>
      <c r="N845" s="352">
        <f t="shared" ref="N845:N854" si="37">NETWORKDAYS(B845,A845,A845:B845)</f>
        <v>19</v>
      </c>
      <c r="O845" s="353"/>
      <c r="P845" s="353">
        <v>37</v>
      </c>
      <c r="Q845" s="353"/>
      <c r="R845" s="350"/>
      <c r="S845" s="359"/>
      <c r="T845" s="355"/>
      <c r="U845" s="355"/>
      <c r="V845" s="355"/>
    </row>
    <row r="846" spans="1:22" ht="12.6" customHeight="1" outlineLevel="1">
      <c r="A846" s="1471">
        <v>43838</v>
      </c>
      <c r="B846" s="757">
        <v>43819</v>
      </c>
      <c r="C846" s="932">
        <v>43468</v>
      </c>
      <c r="D846" s="932">
        <v>43850</v>
      </c>
      <c r="E846" s="349" t="s">
        <v>3334</v>
      </c>
      <c r="F846" s="426" t="s">
        <v>7122</v>
      </c>
      <c r="G846" s="1388" t="s">
        <v>18631</v>
      </c>
      <c r="H846" s="426" t="s">
        <v>19364</v>
      </c>
      <c r="I846" s="426" t="s">
        <v>3577</v>
      </c>
      <c r="J846" s="426"/>
      <c r="K846" s="424" t="s">
        <v>2034</v>
      </c>
      <c r="L846" s="424" t="s">
        <v>2039</v>
      </c>
      <c r="M846" s="352">
        <f t="shared" si="36"/>
        <v>19</v>
      </c>
      <c r="N846" s="352">
        <f t="shared" si="37"/>
        <v>12</v>
      </c>
      <c r="O846" s="353"/>
      <c r="P846" s="353">
        <v>38</v>
      </c>
      <c r="Q846" s="353"/>
      <c r="R846" s="350"/>
      <c r="S846" s="359"/>
      <c r="T846" s="355"/>
      <c r="U846" s="355"/>
      <c r="V846" s="355"/>
    </row>
    <row r="847" spans="1:22" ht="12.6" customHeight="1" outlineLevel="1">
      <c r="A847" s="376">
        <v>43838</v>
      </c>
      <c r="B847" s="757">
        <v>43816</v>
      </c>
      <c r="C847" s="364">
        <v>43467</v>
      </c>
      <c r="D847" s="364">
        <v>43832</v>
      </c>
      <c r="E847" s="355" t="s">
        <v>3334</v>
      </c>
      <c r="F847" s="22" t="s">
        <v>19365</v>
      </c>
      <c r="G847" s="1388" t="s">
        <v>19366</v>
      </c>
      <c r="H847" s="22" t="s">
        <v>19367</v>
      </c>
      <c r="I847" s="22" t="s">
        <v>12664</v>
      </c>
      <c r="J847" s="22"/>
      <c r="K847" s="353" t="s">
        <v>2033</v>
      </c>
      <c r="L847" s="353" t="s">
        <v>12427</v>
      </c>
      <c r="M847" s="352">
        <f t="shared" si="36"/>
        <v>22</v>
      </c>
      <c r="N847" s="352">
        <f t="shared" si="37"/>
        <v>15</v>
      </c>
      <c r="O847" s="353"/>
      <c r="P847" s="353">
        <v>39</v>
      </c>
      <c r="Q847" s="353"/>
      <c r="R847" s="353"/>
      <c r="S847" s="353"/>
      <c r="T847" s="353"/>
      <c r="U847" s="353"/>
      <c r="V847" s="353"/>
    </row>
    <row r="848" spans="1:22" ht="12.6" customHeight="1" outlineLevel="1">
      <c r="A848" s="376">
        <v>43838</v>
      </c>
      <c r="B848" s="757">
        <v>43809</v>
      </c>
      <c r="C848" s="364">
        <v>43468</v>
      </c>
      <c r="D848" s="364">
        <v>43840</v>
      </c>
      <c r="E848" s="355" t="s">
        <v>3335</v>
      </c>
      <c r="F848" s="22" t="s">
        <v>12773</v>
      </c>
      <c r="G848" s="1459"/>
      <c r="H848" s="22" t="s">
        <v>19368</v>
      </c>
      <c r="I848" s="22"/>
      <c r="J848" s="22"/>
      <c r="K848" s="353" t="s">
        <v>2035</v>
      </c>
      <c r="L848" s="353" t="s">
        <v>2039</v>
      </c>
      <c r="M848" s="352">
        <f t="shared" si="36"/>
        <v>29</v>
      </c>
      <c r="N848" s="352">
        <f t="shared" si="37"/>
        <v>20</v>
      </c>
      <c r="O848" s="353"/>
      <c r="P848" s="353">
        <v>40</v>
      </c>
      <c r="Q848" s="353"/>
      <c r="R848" s="350"/>
      <c r="S848" s="359"/>
      <c r="T848" s="355"/>
      <c r="U848" s="355"/>
      <c r="V848" s="355"/>
    </row>
    <row r="849" spans="1:22" ht="12.6" customHeight="1" outlineLevel="1">
      <c r="A849" s="376">
        <v>43837</v>
      </c>
      <c r="B849" s="757">
        <v>43809</v>
      </c>
      <c r="C849" s="364">
        <v>43826</v>
      </c>
      <c r="D849" s="364">
        <v>43840</v>
      </c>
      <c r="E849" s="355" t="s">
        <v>3334</v>
      </c>
      <c r="F849" s="691" t="s">
        <v>19097</v>
      </c>
      <c r="G849" s="1459" t="s">
        <v>4485</v>
      </c>
      <c r="H849" s="22" t="s">
        <v>19369</v>
      </c>
      <c r="I849" s="22"/>
      <c r="J849" s="22"/>
      <c r="K849" s="353" t="s">
        <v>2045</v>
      </c>
      <c r="L849" s="353" t="s">
        <v>2039</v>
      </c>
      <c r="M849" s="352">
        <f t="shared" si="36"/>
        <v>28</v>
      </c>
      <c r="N849" s="352">
        <f t="shared" si="37"/>
        <v>19</v>
      </c>
      <c r="O849" s="353"/>
      <c r="P849" s="353">
        <v>41</v>
      </c>
      <c r="Q849" s="353"/>
      <c r="R849" s="353"/>
      <c r="S849" s="353"/>
      <c r="T849" s="353"/>
      <c r="U849" s="353"/>
      <c r="V849" s="353"/>
    </row>
    <row r="850" spans="1:22" ht="12.6" customHeight="1" outlineLevel="1">
      <c r="A850" s="755">
        <v>43850</v>
      </c>
      <c r="B850" s="1472">
        <v>43826</v>
      </c>
      <c r="C850" s="755">
        <v>43846</v>
      </c>
      <c r="D850" s="755">
        <v>43846</v>
      </c>
      <c r="E850" s="735" t="s">
        <v>3334</v>
      </c>
      <c r="F850" s="604" t="s">
        <v>12657</v>
      </c>
      <c r="G850" s="604"/>
      <c r="H850" s="604" t="s">
        <v>19370</v>
      </c>
      <c r="I850" s="604" t="s">
        <v>19371</v>
      </c>
      <c r="J850" s="604"/>
      <c r="K850" s="604" t="s">
        <v>2042</v>
      </c>
      <c r="L850" s="604"/>
      <c r="M850" s="352">
        <f t="shared" si="36"/>
        <v>24</v>
      </c>
      <c r="N850" s="352">
        <f t="shared" si="37"/>
        <v>15</v>
      </c>
      <c r="O850" s="353"/>
      <c r="P850" s="353">
        <v>42</v>
      </c>
      <c r="Q850" s="604"/>
      <c r="R850" s="604"/>
      <c r="S850" s="604"/>
      <c r="T850" s="604"/>
      <c r="U850" s="604"/>
      <c r="V850" s="604"/>
    </row>
    <row r="851" spans="1:22" ht="12.6" customHeight="1" outlineLevel="1">
      <c r="A851" s="360">
        <v>43850</v>
      </c>
      <c r="B851" s="757">
        <v>43809</v>
      </c>
      <c r="C851" s="364">
        <v>43475</v>
      </c>
      <c r="D851" s="364">
        <v>43840</v>
      </c>
      <c r="E851" s="355" t="s">
        <v>3335</v>
      </c>
      <c r="F851" s="22" t="s">
        <v>2588</v>
      </c>
      <c r="G851" s="1459"/>
      <c r="H851" s="22" t="s">
        <v>19372</v>
      </c>
      <c r="I851" s="22"/>
      <c r="J851" s="22"/>
      <c r="K851" s="353" t="s">
        <v>2045</v>
      </c>
      <c r="L851" s="353" t="s">
        <v>2039</v>
      </c>
      <c r="M851" s="352">
        <f t="shared" si="36"/>
        <v>41</v>
      </c>
      <c r="N851" s="352">
        <f t="shared" si="37"/>
        <v>28</v>
      </c>
      <c r="O851" s="353"/>
      <c r="P851" s="353">
        <v>43</v>
      </c>
      <c r="Q851" s="353"/>
      <c r="R851" s="350"/>
      <c r="S851" s="359"/>
      <c r="T851" s="355"/>
      <c r="U851" s="355"/>
      <c r="V851" s="355"/>
    </row>
    <row r="852" spans="1:22" ht="12.6" customHeight="1" outlineLevel="1">
      <c r="A852" s="1389">
        <v>43852</v>
      </c>
      <c r="B852" s="757">
        <v>43809</v>
      </c>
      <c r="C852" s="364">
        <v>43475</v>
      </c>
      <c r="D852" s="364">
        <v>43840</v>
      </c>
      <c r="E852" s="355" t="s">
        <v>3334</v>
      </c>
      <c r="F852" s="22" t="s">
        <v>19373</v>
      </c>
      <c r="G852" s="1388" t="s">
        <v>19374</v>
      </c>
      <c r="H852" s="22" t="s">
        <v>19375</v>
      </c>
      <c r="I852" s="22"/>
      <c r="J852" s="22"/>
      <c r="K852" s="353" t="s">
        <v>2033</v>
      </c>
      <c r="L852" s="353" t="s">
        <v>2888</v>
      </c>
      <c r="M852" s="352">
        <f t="shared" si="36"/>
        <v>43</v>
      </c>
      <c r="N852" s="352">
        <f t="shared" si="37"/>
        <v>30</v>
      </c>
      <c r="O852" s="353"/>
      <c r="P852" s="353">
        <v>44</v>
      </c>
      <c r="Q852" s="353"/>
      <c r="R852" s="353"/>
      <c r="S852" s="353"/>
      <c r="T852" s="353"/>
      <c r="U852" s="353"/>
      <c r="V852" s="353"/>
    </row>
    <row r="853" spans="1:22" ht="13.2" customHeight="1" outlineLevel="1">
      <c r="A853" s="720">
        <v>43859</v>
      </c>
      <c r="B853" s="1473">
        <v>43829</v>
      </c>
      <c r="C853" s="720">
        <v>43860</v>
      </c>
      <c r="D853" s="720">
        <v>43860</v>
      </c>
      <c r="E853" s="721" t="s">
        <v>3335</v>
      </c>
      <c r="F853" s="722" t="s">
        <v>19376</v>
      </c>
      <c r="G853" s="1398"/>
      <c r="H853" s="722" t="s">
        <v>19377</v>
      </c>
      <c r="I853" s="722" t="s">
        <v>19378</v>
      </c>
      <c r="J853" s="722"/>
      <c r="K853" s="722" t="s">
        <v>2042</v>
      </c>
      <c r="L853" s="722"/>
      <c r="M853" s="352">
        <f t="shared" si="36"/>
        <v>30</v>
      </c>
      <c r="N853" s="352">
        <f t="shared" si="37"/>
        <v>21</v>
      </c>
      <c r="O853" s="353"/>
      <c r="P853" s="353">
        <v>45</v>
      </c>
      <c r="Q853" s="722"/>
      <c r="R853" s="722"/>
      <c r="S853" s="722"/>
      <c r="T853" s="722"/>
      <c r="U853" s="722"/>
      <c r="V853" s="722"/>
    </row>
    <row r="854" spans="1:22" ht="12.6" customHeight="1" outlineLevel="1">
      <c r="A854" s="1389">
        <v>43859</v>
      </c>
      <c r="B854" s="757">
        <v>43804</v>
      </c>
      <c r="C854" s="364">
        <v>43810</v>
      </c>
      <c r="D854" s="364">
        <v>43836</v>
      </c>
      <c r="E854" s="355" t="s">
        <v>3334</v>
      </c>
      <c r="F854" s="22" t="s">
        <v>3470</v>
      </c>
      <c r="G854" s="1388" t="s">
        <v>19379</v>
      </c>
      <c r="H854" s="22" t="s">
        <v>19380</v>
      </c>
      <c r="I854" s="22" t="s">
        <v>19310</v>
      </c>
      <c r="J854" s="22"/>
      <c r="K854" s="353" t="s">
        <v>2033</v>
      </c>
      <c r="L854" s="353" t="s">
        <v>12678</v>
      </c>
      <c r="M854" s="352">
        <f t="shared" si="36"/>
        <v>55</v>
      </c>
      <c r="N854" s="352">
        <f t="shared" si="37"/>
        <v>38</v>
      </c>
      <c r="O854" s="353"/>
      <c r="P854" s="353">
        <v>46</v>
      </c>
      <c r="Q854" s="353"/>
      <c r="R854" s="353"/>
      <c r="S854" s="353"/>
      <c r="T854" s="353"/>
      <c r="U854" s="353"/>
      <c r="V854" s="353"/>
    </row>
    <row r="855" spans="1:22" ht="15" customHeight="1" outlineLevel="1">
      <c r="A855" s="1474"/>
      <c r="B855" s="12"/>
      <c r="C855" s="12"/>
      <c r="D855" s="12"/>
      <c r="E855" s="9"/>
      <c r="F855" s="10"/>
      <c r="G855" s="1459"/>
      <c r="H855" s="10"/>
      <c r="I855" s="10"/>
      <c r="J855" s="10"/>
      <c r="K855" s="13"/>
      <c r="L855" s="691"/>
      <c r="M855" s="691"/>
      <c r="N855" s="691"/>
      <c r="O855" s="691"/>
      <c r="P855" s="691"/>
      <c r="Q855" s="691"/>
      <c r="R855" s="691"/>
      <c r="S855" s="691"/>
      <c r="T855" s="691"/>
      <c r="U855" s="691"/>
      <c r="V855" s="691"/>
    </row>
    <row r="856" spans="1:22" ht="12.6" customHeight="1" outlineLevel="1">
      <c r="A856" s="355"/>
      <c r="B856" s="355"/>
      <c r="C856" s="349"/>
      <c r="D856" s="355"/>
      <c r="E856" s="355"/>
      <c r="F856" s="353"/>
      <c r="G856" s="1384"/>
      <c r="H856" s="353"/>
      <c r="I856" s="353"/>
      <c r="J856" s="353"/>
      <c r="K856" s="348"/>
      <c r="L856" s="353"/>
      <c r="M856" s="353"/>
      <c r="N856" s="353"/>
      <c r="O856" s="353"/>
      <c r="P856" s="353"/>
      <c r="Q856" s="353"/>
      <c r="R856" s="350"/>
      <c r="S856" s="359"/>
      <c r="T856" s="355"/>
      <c r="U856" s="355"/>
      <c r="V856" s="355"/>
    </row>
    <row r="857" spans="1:22" ht="12.6" customHeight="1" outlineLevel="1">
      <c r="A857" s="355"/>
      <c r="B857" s="355"/>
      <c r="C857" s="349"/>
      <c r="D857" s="355"/>
      <c r="E857" s="355"/>
      <c r="F857" s="353"/>
      <c r="G857" s="1384"/>
      <c r="H857" s="353"/>
      <c r="I857" s="353"/>
      <c r="J857" s="353"/>
      <c r="K857" s="348"/>
      <c r="L857" s="353"/>
      <c r="M857" s="353"/>
      <c r="N857" s="353"/>
      <c r="O857" s="353"/>
      <c r="P857" s="353"/>
      <c r="Q857" s="353"/>
      <c r="R857" s="350"/>
      <c r="S857" s="359"/>
      <c r="T857" s="355"/>
      <c r="U857" s="355"/>
      <c r="V857" s="355"/>
    </row>
    <row r="858" spans="1:22" ht="12.6" customHeight="1" outlineLevel="1">
      <c r="A858" s="355"/>
      <c r="B858" s="355"/>
      <c r="C858" s="349"/>
      <c r="D858" s="355"/>
      <c r="E858" s="355"/>
      <c r="F858" s="353"/>
      <c r="G858" s="1384"/>
      <c r="H858" s="353"/>
      <c r="I858" s="353"/>
      <c r="J858" s="353"/>
      <c r="K858" s="348"/>
      <c r="L858" s="353"/>
      <c r="M858" s="353"/>
      <c r="N858" s="353"/>
      <c r="O858" s="353"/>
      <c r="P858" s="353"/>
      <c r="Q858" s="353"/>
      <c r="R858" s="350"/>
      <c r="S858" s="359"/>
      <c r="T858" s="355"/>
      <c r="U858" s="355"/>
      <c r="V858" s="355"/>
    </row>
    <row r="859" spans="1:22" ht="12.6" customHeight="1" outlineLevel="1">
      <c r="A859" s="355"/>
      <c r="B859" s="355"/>
      <c r="C859" s="349"/>
      <c r="D859" s="355"/>
      <c r="E859" s="355"/>
      <c r="F859" s="353"/>
      <c r="G859" s="1384"/>
      <c r="H859" s="353"/>
      <c r="I859" s="353"/>
      <c r="J859" s="353"/>
      <c r="K859" s="348"/>
      <c r="L859" s="353"/>
      <c r="M859" s="353"/>
      <c r="N859" s="353"/>
      <c r="O859" s="353"/>
      <c r="P859" s="353"/>
      <c r="Q859" s="353"/>
      <c r="R859" s="350"/>
      <c r="S859" s="359"/>
      <c r="T859" s="355"/>
      <c r="U859" s="355"/>
      <c r="V859" s="355"/>
    </row>
    <row r="860" spans="1:22" ht="12.6" customHeight="1" outlineLevel="1">
      <c r="A860" s="355"/>
      <c r="B860" s="355"/>
      <c r="C860" s="349"/>
      <c r="D860" s="355"/>
      <c r="E860" s="355"/>
      <c r="F860" s="353"/>
      <c r="G860" s="1384"/>
      <c r="H860" s="353"/>
      <c r="I860" s="353"/>
      <c r="J860" s="353"/>
      <c r="K860" s="348"/>
      <c r="L860" s="353"/>
      <c r="M860" s="353"/>
      <c r="N860" s="353"/>
      <c r="O860" s="353"/>
      <c r="P860" s="353"/>
      <c r="Q860" s="353"/>
      <c r="R860" s="350"/>
      <c r="S860" s="359"/>
      <c r="T860" s="355"/>
      <c r="U860" s="355"/>
      <c r="V860" s="355"/>
    </row>
    <row r="861" spans="1:22" ht="12.6" customHeight="1">
      <c r="A861" s="691"/>
      <c r="B861" s="691"/>
      <c r="C861" s="691"/>
      <c r="D861" s="691"/>
      <c r="E861" s="691"/>
      <c r="F861" s="691"/>
      <c r="G861" s="691"/>
      <c r="H861" s="691"/>
      <c r="I861" s="691"/>
      <c r="J861" s="691"/>
      <c r="K861" s="691"/>
      <c r="L861" s="691"/>
      <c r="M861" s="691"/>
      <c r="N861" s="691"/>
      <c r="O861" s="691"/>
      <c r="P861" s="691"/>
      <c r="Q861" s="691"/>
      <c r="R861" s="691"/>
      <c r="S861" s="691"/>
      <c r="T861" s="691"/>
      <c r="U861" s="691"/>
      <c r="V861" s="691"/>
    </row>
    <row r="862" spans="1:22" ht="12.6" customHeight="1">
      <c r="A862" s="355" t="s">
        <v>5668</v>
      </c>
      <c r="B862" s="355"/>
      <c r="C862" s="349"/>
      <c r="D862" s="355"/>
      <c r="E862" s="355"/>
      <c r="F862" s="353"/>
      <c r="G862" s="1384"/>
      <c r="H862" s="353"/>
      <c r="I862" s="353"/>
      <c r="J862" s="353"/>
      <c r="K862" s="348"/>
      <c r="L862" s="353"/>
      <c r="M862" s="353"/>
      <c r="N862" s="353"/>
      <c r="O862" s="353"/>
      <c r="P862" s="353"/>
      <c r="Q862" s="353"/>
      <c r="R862" s="350"/>
      <c r="S862" s="359"/>
      <c r="T862" s="355"/>
      <c r="U862" s="355"/>
      <c r="V862" s="355"/>
    </row>
  </sheetData>
  <autoFilter ref="A1:K75" xr:uid="{00000000-0009-0000-0000-00001C000000}"/>
  <hyperlinks>
    <hyperlink ref="I443" r:id="rId1" xr:uid="{00000000-0004-0000-1C00-000000000000}"/>
    <hyperlink ref="I446" r:id="rId2" xr:uid="{00000000-0004-0000-1C00-000001000000}"/>
    <hyperlink ref="I451" r:id="rId3" xr:uid="{00000000-0004-0000-1C00-000002000000}"/>
    <hyperlink ref="I490" r:id="rId4" xr:uid="{00000000-0004-0000-1C00-000003000000}"/>
    <hyperlink ref="I497" r:id="rId5" xr:uid="{00000000-0004-0000-1C00-000004000000}"/>
    <hyperlink ref="F507" r:id="rId6" xr:uid="{00000000-0004-0000-1C00-000005000000}"/>
    <hyperlink ref="F606" r:id="rId7" xr:uid="{00000000-0004-0000-1C00-000006000000}"/>
  </hyperlink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6497B"/>
    <outlinePr summaryBelow="0" summaryRight="0"/>
  </sheetPr>
  <dimension ref="A1:P216"/>
  <sheetViews>
    <sheetView workbookViewId="0"/>
  </sheetViews>
  <sheetFormatPr defaultColWidth="11.1796875" defaultRowHeight="15.75" customHeight="1" outlineLevelRow="1"/>
  <cols>
    <col min="1" max="1" width="20.08984375" customWidth="1"/>
    <col min="2" max="3" width="11.1796875" customWidth="1"/>
    <col min="4" max="4" width="13.453125" customWidth="1"/>
    <col min="5" max="5" width="20.08984375" customWidth="1"/>
    <col min="6" max="8" width="11.1796875" customWidth="1"/>
    <col min="9" max="9" width="20.08984375" customWidth="1"/>
    <col min="10" max="12" width="11.1796875" customWidth="1"/>
    <col min="13" max="13" width="20.08984375" customWidth="1"/>
    <col min="14" max="16" width="11.1796875" customWidth="1"/>
  </cols>
  <sheetData>
    <row r="1" spans="1:16" ht="12.6" customHeight="1">
      <c r="A1" s="398" t="s">
        <v>2416</v>
      </c>
      <c r="B1" s="398"/>
      <c r="C1" s="399"/>
      <c r="D1" s="398" t="s">
        <v>2417</v>
      </c>
      <c r="E1" s="400"/>
      <c r="F1" s="401" t="str">
        <f>HYPERLINK("https://likumi.lv/jaunumi","tulkojumi likumi.lv")</f>
        <v>tulkojumi likumi.lv</v>
      </c>
      <c r="G1" s="400"/>
      <c r="H1" s="400"/>
      <c r="I1" s="402" t="s">
        <v>2418</v>
      </c>
      <c r="J1" s="400"/>
      <c r="K1" s="401" t="str">
        <f>HYPERLINK("http://titania.saeima.lv/LIVS13/saeimalivs2_dk.nsf/DK?ReadForm&amp;calendar=1","saeimas sēdes")</f>
        <v>saeimas sēdes</v>
      </c>
      <c r="L1" s="400"/>
      <c r="M1" s="400"/>
      <c r="N1" s="400"/>
      <c r="O1" s="400"/>
      <c r="P1" s="400"/>
    </row>
    <row r="2" spans="1:16" ht="27.75" customHeight="1">
      <c r="A2" s="2379" t="str">
        <f>HYPERLINK("https://likumi.lv/ta/id/287760-publisko-iepirkumu-likums","Publisko iepirkumu likums")</f>
        <v>Publisko iepirkumu likums</v>
      </c>
      <c r="B2" s="2338"/>
      <c r="C2" s="2338"/>
      <c r="D2" s="2338"/>
      <c r="E2" s="2380" t="str">
        <f>HYPERLINK("https://likumi.lv/ta/id/288730-sabiedrisko-pakalpojumu-sniedzeju-iepirkumu-likums","Sabiedrisko pakalpojumu sniedzēju iepirkumu likums")</f>
        <v>Sabiedrisko pakalpojumu sniedzēju iepirkumu likums</v>
      </c>
      <c r="F2" s="2338"/>
      <c r="G2" s="2338"/>
      <c r="H2" s="2338"/>
      <c r="I2" s="2370" t="str">
        <f>HYPERLINK("https://likumi.lv/ta/id/194597-publiskas-un-privatas-partneribas-likums","Publiskās un privātās partnerības likums")</f>
        <v>Publiskās un privātās partnerības likums</v>
      </c>
      <c r="J2" s="2338"/>
      <c r="K2" s="2338"/>
      <c r="L2" s="2338"/>
      <c r="M2" s="2381" t="str">
        <f>HYPERLINK("https://likumi.lv/doc.php?id=238803%20","Aizsardzības un drošības jomas iepirkumu likums")</f>
        <v>Aizsardzības un drošības jomas iepirkumu likums</v>
      </c>
      <c r="N2" s="2338"/>
      <c r="O2" s="2338"/>
      <c r="P2" s="2338"/>
    </row>
    <row r="3" spans="1:16" ht="13.2" customHeight="1">
      <c r="A3" s="404"/>
      <c r="B3" s="405" t="str">
        <f>HYPERLINK("https://www.vestnesis.lv/op/2016/254.1","stājas spēkā")</f>
        <v>stājas spēkā</v>
      </c>
      <c r="C3" s="359" t="s">
        <v>2419</v>
      </c>
      <c r="D3" s="404"/>
      <c r="E3" s="404"/>
      <c r="F3" s="359" t="s">
        <v>2420</v>
      </c>
      <c r="G3" s="359" t="s">
        <v>2421</v>
      </c>
      <c r="H3" s="34"/>
      <c r="I3" s="406"/>
      <c r="J3" s="407" t="s">
        <v>2420</v>
      </c>
      <c r="K3" s="408">
        <v>42856</v>
      </c>
      <c r="L3" s="409" t="str">
        <f>HYPERLINK("http://titania.saeima.lv/LIVS12/saeimalivs12.nsf/webSasaiste?OpenView&amp;restricttocategory=841/Lp12","Nr: 841/Lp12")</f>
        <v>Nr: 841/Lp12</v>
      </c>
      <c r="M3" s="410"/>
      <c r="N3" s="407" t="s">
        <v>2422</v>
      </c>
      <c r="O3" s="408">
        <v>43070</v>
      </c>
      <c r="P3" s="409" t="str">
        <f>HYPERLINK("http://titania.saeima.lv/LIVS12/saeimalivs12.nsf/webSasaiste?OpenView&amp;restricttocategory=935/Lp12","Nr: 935/Lp12")</f>
        <v>Nr: 935/Lp12</v>
      </c>
    </row>
    <row r="4" spans="1:16" ht="13.2" customHeight="1" collapsed="1">
      <c r="A4" s="363">
        <v>2018</v>
      </c>
      <c r="B4" s="359"/>
      <c r="C4" s="359"/>
      <c r="D4" s="404"/>
      <c r="E4" s="404"/>
      <c r="F4" s="359"/>
      <c r="G4" s="359"/>
      <c r="H4" s="34"/>
      <c r="I4" s="406"/>
      <c r="J4" s="407"/>
      <c r="K4" s="408"/>
      <c r="L4" s="411"/>
      <c r="M4" s="410"/>
      <c r="N4" s="407"/>
      <c r="O4" s="408"/>
      <c r="P4" s="411"/>
    </row>
    <row r="5" spans="1:16" ht="13.2" hidden="1" customHeight="1" outlineLevel="1">
      <c r="A5" s="412" t="str">
        <f>HYPERLINK("http://titania.saeima.lv/LIVS12/saeimalivs12.nsf/webSasaiste?OpenView&amp;restricttocategory=834/Lp12","Grozījumi / ofšori (Nr: 834/Lp12)")</f>
        <v>Grozījumi / ofšori (Nr: 834/Lp12)</v>
      </c>
      <c r="B5" s="413" t="str">
        <f>HYPERLINK("https://www.vestnesis.lv/op/2018/89.2","Gr.stājas spēkā")</f>
        <v>Gr.stājas spēkā</v>
      </c>
      <c r="C5" s="414">
        <v>43252</v>
      </c>
      <c r="D5" s="23"/>
      <c r="E5" s="23"/>
      <c r="F5" s="23"/>
      <c r="G5" s="367"/>
      <c r="H5" s="404"/>
      <c r="I5" s="353"/>
      <c r="J5" s="415"/>
      <c r="K5" s="34"/>
      <c r="L5" s="34"/>
      <c r="M5" s="34"/>
      <c r="N5" s="34"/>
      <c r="O5" s="34"/>
      <c r="P5" s="34"/>
    </row>
    <row r="6" spans="1:16" ht="12.6" hidden="1" customHeight="1" outlineLevel="1">
      <c r="A6" s="416" t="str">
        <f>HYPERLINK("http://tap.mk.gov.lv/lv/mk/tap/?pid=40461521","IZM*akreditācija*PIL 5p15p. (VSS-787)")</f>
        <v>IZM*akreditācija*PIL 5p15p. (VSS-787)</v>
      </c>
      <c r="B6" s="417" t="s">
        <v>2423</v>
      </c>
      <c r="C6" s="418" t="s">
        <v>2424</v>
      </c>
      <c r="D6" s="34"/>
      <c r="E6" s="23"/>
      <c r="F6" s="23"/>
      <c r="G6" s="406"/>
      <c r="H6" s="406"/>
      <c r="I6" s="34"/>
      <c r="J6" s="406"/>
      <c r="K6" s="406"/>
      <c r="L6" s="406"/>
      <c r="M6" s="419"/>
      <c r="N6" s="419"/>
      <c r="O6" s="419"/>
      <c r="P6" s="419"/>
    </row>
    <row r="7" spans="1:16" ht="12.6" hidden="1" customHeight="1" outlineLevel="1">
      <c r="A7" s="416" t="str">
        <f>HYPERLINK("http://tap.mk.gov.lv/lv/mk/tap/?pid=40451372","zemessargi (vss-296)")</f>
        <v>zemessargi (vss-296)</v>
      </c>
      <c r="B7" s="417" t="s">
        <v>2423</v>
      </c>
      <c r="C7" s="422">
        <v>43215</v>
      </c>
      <c r="D7" s="423" t="str">
        <f>HYPERLINK("http://tap.mk.gov.lv/lv/mk/tap/?pid=40451372","MK (VSS-296)")</f>
        <v>MK (VSS-296)</v>
      </c>
      <c r="E7" s="421"/>
      <c r="F7" s="424"/>
      <c r="G7" s="425"/>
      <c r="H7" s="426"/>
      <c r="I7" s="426"/>
      <c r="J7" s="426"/>
      <c r="K7" s="426"/>
      <c r="L7" s="426"/>
      <c r="M7" s="423" t="str">
        <f>HYPERLINK("http://tap.mk.gov.lv/lv/mk/tap/?pid=40451373","zemessargi (vss-927)")</f>
        <v>zemessargi (vss-927)</v>
      </c>
      <c r="N7" s="427" t="s">
        <v>2425</v>
      </c>
      <c r="O7" s="422">
        <v>43215</v>
      </c>
      <c r="P7" s="428"/>
    </row>
    <row r="8" spans="1:16" ht="13.2" hidden="1" customHeight="1" outlineLevel="1">
      <c r="A8" s="412" t="str">
        <f>HYPERLINK("http://titania.saeima.lv/LIVS12/saeimalivs12.nsf/webSasaiste?OpenView&amp;restricttocategory=1191/Lp12","Grozījumi / 50% (Nr:1191/Lp12)")</f>
        <v>Grozījumi / 50% (Nr:1191/Lp12)</v>
      </c>
      <c r="B8" s="413" t="str">
        <f>HYPERLINK("https://www.vestnesis.lv/op/2018/89.2","Gr.stājas spēkā")</f>
        <v>Gr.stājas spēkā</v>
      </c>
      <c r="C8" s="429" t="str">
        <f>HYPERLINK("https://www.vestnesis.lv/op/2018/196.6","18.10.2018.")</f>
        <v>18.10.2018.</v>
      </c>
      <c r="D8" s="430" t="str">
        <f>HYPERLINK("http://www.juristavards.lv/zinas/273413-vares-noraidit-nepamatoti-dargus-publisko-iepirkumu-piedavajumus","kom.apstiprina")</f>
        <v>kom.apstiprina</v>
      </c>
      <c r="E8" s="34"/>
      <c r="F8" s="34"/>
      <c r="G8" s="367"/>
      <c r="H8" s="404"/>
      <c r="I8" s="353"/>
      <c r="J8" s="415"/>
      <c r="K8" s="34"/>
      <c r="L8" s="34"/>
      <c r="M8" s="34"/>
      <c r="N8" s="34"/>
      <c r="O8" s="34"/>
      <c r="P8" s="34"/>
    </row>
    <row r="9" spans="1:16" ht="15.75" customHeight="1" collapsed="1">
      <c r="A9" s="363">
        <v>2019</v>
      </c>
      <c r="B9" s="431"/>
      <c r="C9" s="431"/>
      <c r="D9" s="432"/>
      <c r="E9" s="433"/>
      <c r="F9" s="433"/>
      <c r="G9" s="433"/>
      <c r="H9" s="433"/>
      <c r="I9" s="420"/>
      <c r="J9" s="420"/>
      <c r="K9" s="420"/>
      <c r="L9" s="420"/>
      <c r="M9" s="406"/>
      <c r="N9" s="406"/>
      <c r="O9" s="406"/>
      <c r="P9" s="406"/>
    </row>
    <row r="10" spans="1:16" ht="15.75" hidden="1" customHeight="1" outlineLevel="1">
      <c r="A10" s="434" t="str">
        <f>HYPERLINK("http://titania.saeima.lv/LIVS13/saeimalivs13.nsf/webSasaiste?OpenView&amp;restricttocategory=5/Lp13","Gr./apsardzes iep/PIL60&amp;11.p (Nr:5/Lp13)")</f>
        <v>Gr./apsardzes iep/PIL60&amp;11.p (Nr:5/Lp13)</v>
      </c>
      <c r="B10" s="435" t="str">
        <f>HYPERLINK("https://www.vestnesis.lv/op/2019/41.3","Gr.stājas spēkā")</f>
        <v>Gr.stājas spēkā</v>
      </c>
      <c r="C10" s="431">
        <v>43537</v>
      </c>
      <c r="D10" s="423" t="str">
        <f>HYPERLINK("http://tap.mk.gov.lv/lv/mk/tap/?pid=40461507","MK (vss782;TA1984)")</f>
        <v>MK (vss782;TA1984)</v>
      </c>
      <c r="E10" s="433"/>
      <c r="F10" s="433"/>
      <c r="G10" s="433"/>
      <c r="H10" s="433"/>
      <c r="I10" s="420"/>
      <c r="J10" s="420"/>
      <c r="K10" s="420" t="s">
        <v>2426</v>
      </c>
      <c r="L10" s="420"/>
      <c r="M10" s="406"/>
      <c r="N10" s="406"/>
      <c r="O10" s="406"/>
      <c r="P10" s="406"/>
    </row>
    <row r="11" spans="1:16" ht="13.2" hidden="1" customHeight="1" outlineLevel="1">
      <c r="A11" s="434" t="str">
        <f>HYPERLINK("http://titania.saeima.lv/LIVS13/saeimalivs13.nsf/webSasaiste?OpenView&amp;restricttocategory=49/Lp13","Grozījumi / e-rēķini (Nr:49/Lp13 (1365/Lp12))")</f>
        <v>Grozījumi / e-rēķini (Nr:49/Lp13 (1365/Lp12))</v>
      </c>
      <c r="B11" s="435" t="str">
        <f>HYPERLINK("https://www.vestnesis.lv/url.php?id=305332","Gr.stājas spēkā")</f>
        <v>Gr.stājas spēkā</v>
      </c>
      <c r="C11" s="431">
        <v>43573</v>
      </c>
      <c r="D11" s="423" t="str">
        <f>HYPERLINK("http://tap.mk.gov.lv/lv/mk/tap/?pid=40456377","MK (vss423;TA1325)")</f>
        <v>MK (vss423;TA1325)</v>
      </c>
      <c r="E11" s="434" t="str">
        <f>HYPERLINK("http://titania.saeima.lv/LIVS13/saeimalivs13.nsf/webSasaiste?OpenView&amp;restricttocategory=51/Lp13","Gr./e-rēķini/teh.lab. (Nr:51/Lp13 (1367/Lp12))")</f>
        <v>Gr./e-rēķini/teh.lab. (Nr:51/Lp13 (1367/Lp12))</v>
      </c>
      <c r="F11" s="435" t="str">
        <f>HYPERLINK("https://www.vestnesis.lv/url.php?id=305333","Gr.stājas spēkā")</f>
        <v>Gr.stājas spēkā</v>
      </c>
      <c r="G11" s="431">
        <v>43573</v>
      </c>
      <c r="H11" s="423" t="str">
        <f>HYPERLINK("http://tap.mk.gov.lv/lv/mk/tap/?pid=40459964","MK (vss661;TA1823)")</f>
        <v>MK (vss661;TA1823)</v>
      </c>
      <c r="I11" s="434" t="str">
        <f>HYPERLINK("http://titania.saeima.lv/LIVS13/saeimalivs13.nsf/webSasaiste?OpenView&amp;restricttocategory=52/Lp13","Grozījumi / e-rēķini (Nr:52/Lp13 (1368/Lp12))")</f>
        <v>Grozījumi / e-rēķini (Nr:52/Lp13 (1368/Lp12))</v>
      </c>
      <c r="J11" s="435" t="str">
        <f>HYPERLINK("https://www.vestnesis.lv/url.php?id=305334","Gr.stājas spēkā")</f>
        <v>Gr.stājas spēkā</v>
      </c>
      <c r="K11" s="431">
        <v>43573</v>
      </c>
      <c r="L11" s="423" t="str">
        <f>HYPERLINK("http://tap.mk.gov.lv/lv/mk/tap/?pid=40459965","MK (vss662;TA1825)")</f>
        <v>MK (vss662;TA1825)</v>
      </c>
      <c r="M11" s="434" t="str">
        <f>HYPERLINK("http://titania.saeima.lv/LIVS13/saeimalivs13.nsf/webSasaiste?OpenView&amp;restricttocategory=50/Lp13","Gr./e-rēķini/izsl.term/Pirc.prof. (Nr:50/Lp13 (1366/Lp12))")</f>
        <v>Gr./e-rēķini/izsl.term/Pirc.prof. (Nr:50/Lp13 (1366/Lp12))</v>
      </c>
      <c r="N11" s="435" t="str">
        <f>HYPERLINK("https://www.vestnesis.lv/url.php?id=305336","Gr.stājas spēkā")</f>
        <v>Gr.stājas spēkā</v>
      </c>
      <c r="O11" s="431">
        <v>43573</v>
      </c>
      <c r="P11" s="423" t="str">
        <f>HYPERLINK("http://tap.mk.gov.lv/lv/mk/tap/?pid=40459966","MK (vss663;TA1820)")</f>
        <v>MK (vss663;TA1820)</v>
      </c>
    </row>
    <row r="12" spans="1:16" ht="13.2" hidden="1" customHeight="1" outlineLevel="1">
      <c r="A12" s="434" t="str">
        <f>HYPERLINK("http://titania.saeima.lv/LIVS13/saeimalivs13.nsf/webSasaiste?OpenView&amp;restricttocategory=349/Lp13","Gr./sodi (Nr:349/Lp13)")</f>
        <v>Gr./sodi (Nr:349/Lp13)</v>
      </c>
      <c r="B12" s="436" t="str">
        <f>HYPERLINK("https://likumi.lv/ta/id/311448-grozijumi-publisko-iepirkumu-likuma","Gr.stājas spēkā")</f>
        <v>Gr.stājas spēkā</v>
      </c>
      <c r="C12" s="431">
        <v>43830</v>
      </c>
      <c r="D12" s="437" t="str">
        <f>HYPERLINK("http://tap.mk.gov.lv/lv/mk/tap/?pid=40473130","MK (TA-908)")</f>
        <v>MK (TA-908)</v>
      </c>
      <c r="E12" s="434" t="str">
        <f>HYPERLINK("http://titania.saeima.lv/LIVS13/saeimalivs13.nsf/webSasaiste?OpenView&amp;restricttocategory=350/Lp13","Gr./sodi (Nr: 350/Lp13)")</f>
        <v>Gr./sodi (Nr: 350/Lp13)</v>
      </c>
      <c r="F12" s="436" t="str">
        <f>HYPERLINK("https://likumi.lv/ta/id/311443-grozijumi-sabiedrisko-pakalpojumu-sniedzeju-iepirkumu-likuma","Gr.stājas spēkā")</f>
        <v>Gr.stājas spēkā</v>
      </c>
      <c r="G12" s="431">
        <v>43830</v>
      </c>
      <c r="H12" s="437" t="str">
        <f>HYPERLINK("http://tap.mk.gov.lv/lv/mk/tap/?pid=40473131&amp;mode=mk&amp;date=2019-06-11","MK (TA-909)")</f>
        <v>MK (TA-909)</v>
      </c>
      <c r="I12" s="434" t="str">
        <f>HYPERLINK("http://titania.saeima.lv/LIVS13/saeimalivs13.nsf/webSasaiste?OpenView&amp;restricttocategory=151/Lp13","Gr./SODI (Nr:151/Lp13 (Nr:1372/Lp12))")</f>
        <v>Gr./SODI (Nr:151/Lp13 (Nr:1372/Lp12))</v>
      </c>
      <c r="J12" s="436" t="str">
        <f>HYPERLINK("https://likumi.lv/ta/id/311440-grozijumi-publiskas-un-privatas-partneribas-likuma","Gr.stājas spēkā")</f>
        <v>Gr.stājas spēkā</v>
      </c>
      <c r="K12" s="431">
        <v>43830</v>
      </c>
      <c r="L12" s="423" t="str">
        <f>HYPERLINK("http://tap.mk.gov.lv/lv/mk/tap/?pid=40444701","MK (vss3;TA1184)")</f>
        <v>MK (vss3;TA1184)</v>
      </c>
      <c r="M12" s="434" t="str">
        <f>HYPERLINK("http://titania.saeima.lv/LIVS13/saeimalivs13.nsf/webSasaiste?OpenView&amp;restricttocategory=148/Lp13","Gr./SODI (Nr:148/Lp13 (Nr:1324/Lp12))")</f>
        <v>Gr./SODI (Nr:148/Lp13 (Nr:1324/Lp12))</v>
      </c>
      <c r="N12" s="436" t="str">
        <f>HYPERLINK("https://likumi.lv/ta/id/311438-grozijumi-aizsardzibas-un-drosibas-jomas-iepirkumu-likuma","Gr.stājas spēkā")</f>
        <v>Gr.stājas spēkā</v>
      </c>
      <c r="O12" s="431">
        <v>43830</v>
      </c>
      <c r="P12" s="423" t="str">
        <f>HYPERLINK("http://tap.mk.gov.lv/lv/mk/tap/?pid=40444702","MK (vss4;TA1185)")</f>
        <v>MK (vss4;TA1185)</v>
      </c>
    </row>
    <row r="13" spans="1:16" ht="12.6" customHeight="1" collapsed="1">
      <c r="A13" s="363">
        <v>2020</v>
      </c>
      <c r="B13" s="438"/>
      <c r="C13" s="439"/>
      <c r="D13" s="440"/>
      <c r="E13" s="441"/>
      <c r="F13" s="441"/>
      <c r="G13" s="441"/>
      <c r="H13" s="441"/>
      <c r="I13" s="34"/>
      <c r="J13" s="442"/>
      <c r="K13" s="442"/>
      <c r="L13" s="442"/>
      <c r="M13" s="439"/>
      <c r="N13" s="439"/>
      <c r="O13" s="439"/>
      <c r="P13" s="439"/>
    </row>
    <row r="14" spans="1:16" ht="13.2" hidden="1" customHeight="1" outlineLevel="1">
      <c r="A14" s="434" t="str">
        <f>HYPERLINK("http://titania.saeima.lv/LIVS13/saeimalivs13.nsf/webSasaiste?OpenView&amp;restricttocategory=560/Lp13","Gr./būvklases(Nr.560/Lp13)")</f>
        <v>Gr./būvklases(Nr.560/Lp13)</v>
      </c>
      <c r="B14" s="443" t="str">
        <f>HYPERLINK("https://likumi.lv/ta/id/314427","Gr.stājas spēkā")</f>
        <v>Gr.stājas spēkā</v>
      </c>
      <c r="C14" s="422">
        <v>43952</v>
      </c>
      <c r="D14" s="444"/>
      <c r="E14" s="434" t="str">
        <f>HYPERLINK("http://titania.saeima.lv/LIVS13/saeimalivs13.nsf/webSasaiste?OpenView&amp;restricttocategory=561/Lp13","Gr./būvklases(Nr.561/Lp13)")</f>
        <v>Gr./būvklases(Nr.561/Lp13)</v>
      </c>
      <c r="F14" s="445" t="str">
        <f>HYPERLINK("https://likumi.lv/ta/id/314430","Gr.stājas spēkā")</f>
        <v>Gr.stājas spēkā</v>
      </c>
      <c r="G14" s="446">
        <v>43952</v>
      </c>
      <c r="H14" s="444"/>
      <c r="I14" s="434" t="str">
        <f>HYPERLINK("http://titania.saeima.lv/LIVS13/saeimalivs13.nsf/webSasaiste?OpenView&amp;restricttocategory=562/Lp13","Gr./būvklases(Nr:562/Lp13)")</f>
        <v>Gr./būvklases(Nr:562/Lp13)</v>
      </c>
      <c r="J14" s="445" t="str">
        <f>HYPERLINK("https://likumi.lv/ta/id/314429","Gr.stājas spēkā")</f>
        <v>Gr.stājas spēkā</v>
      </c>
      <c r="K14" s="446">
        <v>43952</v>
      </c>
      <c r="L14" s="444"/>
      <c r="M14" s="439"/>
      <c r="N14" s="406"/>
      <c r="O14" s="447"/>
      <c r="P14" s="406"/>
    </row>
    <row r="15" spans="1:16" ht="13.2" customHeight="1" collapsed="1">
      <c r="A15" s="363">
        <v>2021</v>
      </c>
      <c r="B15" s="427"/>
      <c r="C15" s="422"/>
      <c r="D15" s="444"/>
      <c r="E15" s="448"/>
      <c r="F15" s="449"/>
      <c r="G15" s="446"/>
      <c r="H15" s="444"/>
      <c r="I15" s="448"/>
      <c r="J15" s="449"/>
      <c r="K15" s="446"/>
      <c r="L15" s="444"/>
      <c r="M15" s="439"/>
      <c r="N15" s="406"/>
      <c r="O15" s="447"/>
      <c r="P15" s="406"/>
    </row>
    <row r="16" spans="1:16" ht="13.2" hidden="1" customHeight="1" outlineLevel="1">
      <c r="A16" s="434" t="s">
        <v>2427</v>
      </c>
      <c r="B16" s="450" t="s">
        <v>2428</v>
      </c>
      <c r="C16" s="451">
        <v>44453</v>
      </c>
      <c r="D16" s="452" t="s">
        <v>2429</v>
      </c>
      <c r="E16" s="434" t="s">
        <v>2430</v>
      </c>
      <c r="F16" s="450" t="s">
        <v>2428</v>
      </c>
      <c r="G16" s="451">
        <v>44453</v>
      </c>
      <c r="H16" s="452" t="s">
        <v>2431</v>
      </c>
      <c r="I16" s="448"/>
      <c r="J16" s="453"/>
      <c r="K16" s="454"/>
      <c r="L16" s="455"/>
      <c r="M16" s="439"/>
      <c r="N16" s="406"/>
      <c r="O16" s="447"/>
      <c r="P16" s="406"/>
    </row>
    <row r="17" spans="1:16" ht="13.2" customHeight="1">
      <c r="A17" s="363">
        <v>2022</v>
      </c>
      <c r="B17" s="453"/>
      <c r="C17" s="454"/>
      <c r="D17" s="455"/>
      <c r="E17" s="448"/>
      <c r="F17" s="453"/>
      <c r="G17" s="454"/>
      <c r="H17" s="455"/>
      <c r="I17" s="448"/>
      <c r="J17" s="453"/>
      <c r="K17" s="454"/>
      <c r="L17" s="455"/>
      <c r="M17" s="439"/>
      <c r="N17" s="406"/>
      <c r="O17" s="447"/>
      <c r="P17" s="406"/>
    </row>
    <row r="18" spans="1:16" ht="13.2" customHeight="1" outlineLevel="1">
      <c r="A18" s="434" t="str">
        <f>HYPERLINK("http://titania.saeima.lv/LIVS13/saeimalivs13.nsf/webSasaiste?OpenView&amp;restricttocategory=579/Lp13","GR/pas.defin&amp;līg.gr.(Nr.579/Lp13)")</f>
        <v>GR/pas.defin&amp;līg.gr.(Nr.579/Lp13)</v>
      </c>
      <c r="B18" s="456" t="s">
        <v>2428</v>
      </c>
      <c r="C18" s="457">
        <v>44672</v>
      </c>
      <c r="D18" s="452" t="str">
        <f>HYPERLINK("http://tap.mk.gov.lv/lv/mk/tap/?pid=40482982","MK(TA-81)")</f>
        <v>MK(TA-81)</v>
      </c>
      <c r="E18" s="434" t="str">
        <f>HYPERLINK("http://titania.saeima.lv/LIVS13/saeimalivs13.nsf/webSasaiste?OpenView&amp;restricttocategory=581/Lp13","GR/pas.defin&amp;līg.gr.(Nr.581/Lp13)")</f>
        <v>GR/pas.defin&amp;līg.gr.(Nr.581/Lp13)</v>
      </c>
      <c r="F18" s="456" t="s">
        <v>2428</v>
      </c>
      <c r="G18" s="457">
        <v>44672</v>
      </c>
      <c r="H18" s="452" t="str">
        <f>HYPERLINK("http://tap.mk.gov.lv/lv/mk/tap/?pid=40482985","MK(TA-83)")</f>
        <v>MK(TA-83)</v>
      </c>
      <c r="I18" s="434" t="str">
        <f>HYPERLINK("http://titania.saeima.lv/LIVS13/saeimalivs13.nsf/webSasaiste?OpenView&amp;restricttocategory=580/Lp13","GR/pas.defin&amp;līg.gr.(Nr.580/Lp13)")</f>
        <v>GR/pas.defin&amp;līg.gr.(Nr.580/Lp13)</v>
      </c>
      <c r="J18" s="456" t="s">
        <v>2428</v>
      </c>
      <c r="K18" s="457">
        <v>44672</v>
      </c>
      <c r="L18" s="452" t="str">
        <f>HYPERLINK("http://tap.mk.gov.lv/lv/mk/tap/?pid=40482983&amp;mode=mk&amp;date=2020-02-04","MK(TA-82)")</f>
        <v>MK(TA-82)</v>
      </c>
      <c r="M18" s="439"/>
      <c r="N18" s="406"/>
      <c r="O18" s="447"/>
      <c r="P18" s="406"/>
    </row>
    <row r="19" spans="1:16" ht="13.2" customHeight="1" outlineLevel="1">
      <c r="A19" s="434" t="str">
        <f>HYPERLINK("http://titania.saeima.lv/LIVS13/saeimalivs13.nsf/webSasaiste?OpenView&amp;restricttocategory=548/Lp13","Gr./dažādi(škoda)(Nr:548/Lp13)")</f>
        <v>Gr./dažādi(škoda)(Nr:548/Lp13)</v>
      </c>
      <c r="B19" s="458" t="s">
        <v>2428</v>
      </c>
      <c r="C19" s="459">
        <v>44927</v>
      </c>
      <c r="D19" s="452" t="str">
        <f>HYPERLINK("http://tap.mk.gov.lv/lv/mk/tap/?pid=40472291","MK (VSS-345,TA-1999) ")</f>
        <v xml:space="preserve">MK (VSS-345,TA-1999) </v>
      </c>
      <c r="E19" s="434" t="str">
        <f>HYPERLINK("http://titania.saeima.lv/LIVS13/saeimalivs13.nsf/webSasaiste?OpenView&amp;restricttocategory=571/Lp13","Gr./dažādi(škoda)(Nr:571/Lp13)")</f>
        <v>Gr./dažādi(škoda)(Nr:571/Lp13)</v>
      </c>
      <c r="F19" s="458" t="s">
        <v>2428</v>
      </c>
      <c r="G19" s="459">
        <v>44927</v>
      </c>
      <c r="H19" s="452" t="str">
        <f>HYPERLINK("http://tap.mk.gov.lv/lv/mk/tap/?pid=40472531","MK (VSS-359,TA-2550)")</f>
        <v>MK (VSS-359,TA-2550)</v>
      </c>
      <c r="I19" s="439"/>
      <c r="J19" s="439"/>
      <c r="K19" s="439"/>
      <c r="L19" s="420"/>
      <c r="M19" s="439"/>
      <c r="N19" s="406"/>
      <c r="O19" s="447"/>
      <c r="P19" s="406"/>
    </row>
    <row r="20" spans="1:16" ht="13.2" customHeight="1" outlineLevel="1">
      <c r="A20" s="434" t="s">
        <v>2432</v>
      </c>
      <c r="B20" s="458" t="s">
        <v>2433</v>
      </c>
      <c r="C20" s="459">
        <v>44927</v>
      </c>
      <c r="D20" s="460" t="s">
        <v>2434</v>
      </c>
      <c r="E20" s="434" t="s">
        <v>2435</v>
      </c>
      <c r="F20" s="458" t="s">
        <v>2433</v>
      </c>
      <c r="G20" s="459">
        <v>44927</v>
      </c>
      <c r="H20" s="452" t="s">
        <v>2436</v>
      </c>
      <c r="I20" s="434" t="s">
        <v>2437</v>
      </c>
      <c r="J20" s="458" t="s">
        <v>2433</v>
      </c>
      <c r="K20" s="459">
        <v>44927</v>
      </c>
      <c r="L20" s="444"/>
      <c r="M20" s="461" t="s">
        <v>2438</v>
      </c>
      <c r="N20" s="462" t="s">
        <v>2439</v>
      </c>
      <c r="O20" s="463">
        <v>44847</v>
      </c>
      <c r="P20" s="464" t="s">
        <v>2440</v>
      </c>
    </row>
    <row r="21" spans="1:16" ht="13.2" customHeight="1">
      <c r="A21" s="356">
        <v>2023</v>
      </c>
      <c r="B21" s="453"/>
      <c r="C21" s="453"/>
      <c r="D21" s="452"/>
      <c r="E21" s="465"/>
      <c r="F21" s="453"/>
      <c r="G21" s="453"/>
      <c r="H21" s="452"/>
      <c r="I21" s="448"/>
      <c r="J21" s="449"/>
      <c r="K21" s="446"/>
      <c r="L21" s="444"/>
      <c r="M21" s="466"/>
      <c r="N21" s="466"/>
      <c r="O21" s="466"/>
      <c r="P21" s="466"/>
    </row>
    <row r="22" spans="1:16" ht="13.2" customHeight="1">
      <c r="A22" s="467" t="s">
        <v>2441</v>
      </c>
      <c r="B22" s="468" t="s">
        <v>2433</v>
      </c>
      <c r="C22" s="469" t="s">
        <v>2442</v>
      </c>
      <c r="D22" s="470" t="s">
        <v>2443</v>
      </c>
      <c r="E22" s="467" t="s">
        <v>2444</v>
      </c>
      <c r="F22" s="468" t="s">
        <v>2433</v>
      </c>
      <c r="G22" s="469" t="s">
        <v>2442</v>
      </c>
      <c r="H22" s="470" t="s">
        <v>2445</v>
      </c>
      <c r="I22" s="471"/>
      <c r="J22" s="472"/>
      <c r="K22" s="473"/>
      <c r="L22" s="474"/>
      <c r="M22" s="466"/>
      <c r="N22" s="466"/>
      <c r="O22" s="466"/>
      <c r="P22" s="466"/>
    </row>
    <row r="23" spans="1:16" ht="13.2" customHeight="1">
      <c r="A23" s="476" t="s">
        <v>2446</v>
      </c>
      <c r="B23" s="462" t="s">
        <v>2422</v>
      </c>
      <c r="C23" s="477">
        <v>45224</v>
      </c>
      <c r="D23" s="478" t="s">
        <v>2447</v>
      </c>
      <c r="E23" s="479"/>
      <c r="F23" s="462"/>
      <c r="G23" s="463"/>
      <c r="H23" s="474"/>
      <c r="I23" s="466"/>
      <c r="J23" s="462"/>
      <c r="K23" s="463"/>
      <c r="L23" s="480"/>
      <c r="M23" s="481"/>
      <c r="N23" s="482"/>
      <c r="O23" s="483"/>
      <c r="P23" s="482"/>
    </row>
    <row r="24" spans="1:16" ht="13.2" customHeight="1">
      <c r="A24" s="476" t="s">
        <v>2448</v>
      </c>
      <c r="B24" s="462" t="s">
        <v>2422</v>
      </c>
      <c r="C24" s="477">
        <v>45224</v>
      </c>
      <c r="D24" s="484" t="s">
        <v>2449</v>
      </c>
      <c r="E24" s="467" t="s">
        <v>2450</v>
      </c>
      <c r="F24" s="462" t="s">
        <v>2422</v>
      </c>
      <c r="G24" s="477">
        <v>45224</v>
      </c>
      <c r="H24" s="485" t="s">
        <v>2451</v>
      </c>
      <c r="I24" s="467" t="s">
        <v>2452</v>
      </c>
      <c r="J24" s="462" t="s">
        <v>2422</v>
      </c>
      <c r="K24" s="477">
        <v>45224</v>
      </c>
      <c r="L24" s="485" t="s">
        <v>2453</v>
      </c>
      <c r="M24" s="467" t="s">
        <v>2454</v>
      </c>
      <c r="N24" s="462" t="s">
        <v>2422</v>
      </c>
      <c r="O24" s="477">
        <v>45224</v>
      </c>
      <c r="P24" s="485" t="s">
        <v>2455</v>
      </c>
    </row>
    <row r="25" spans="1:16" ht="12.6" customHeight="1">
      <c r="A25" s="493"/>
      <c r="B25" s="493"/>
      <c r="C25" s="493"/>
      <c r="D25" s="493"/>
      <c r="L25" s="455"/>
      <c r="M25" s="466"/>
      <c r="N25" s="491"/>
      <c r="O25" s="492"/>
      <c r="P25" s="466"/>
    </row>
    <row r="26" spans="1:16" ht="13.2" customHeight="1">
      <c r="A26" s="471"/>
      <c r="B26" s="486"/>
      <c r="C26" s="487"/>
      <c r="D26" s="488"/>
      <c r="E26" s="481"/>
      <c r="F26" s="481"/>
      <c r="G26" s="489"/>
      <c r="H26" s="475"/>
      <c r="I26" s="490"/>
      <c r="J26" s="472"/>
      <c r="K26" s="481"/>
      <c r="L26" s="481"/>
      <c r="M26" s="481"/>
      <c r="N26" s="481"/>
      <c r="O26" s="481"/>
      <c r="P26" s="481"/>
    </row>
    <row r="27" spans="1:16" ht="13.2" customHeight="1">
      <c r="A27" s="448"/>
      <c r="B27" s="491"/>
      <c r="C27" s="492"/>
      <c r="D27" s="455"/>
      <c r="E27" s="448"/>
      <c r="F27" s="453"/>
      <c r="G27" s="454"/>
      <c r="H27" s="455"/>
      <c r="I27" s="448"/>
      <c r="J27" s="493"/>
      <c r="K27" s="493"/>
      <c r="L27" s="455"/>
      <c r="M27" s="439"/>
      <c r="N27" s="406"/>
      <c r="O27" s="447"/>
      <c r="P27" s="406"/>
    </row>
    <row r="28" spans="1:16" ht="30" customHeight="1">
      <c r="A28" s="500" t="s">
        <v>2456</v>
      </c>
      <c r="B28" s="501"/>
      <c r="C28" s="502"/>
      <c r="D28" s="503"/>
      <c r="E28" s="504"/>
      <c r="F28" s="504"/>
      <c r="G28" s="505"/>
      <c r="H28" s="506"/>
      <c r="I28" s="507"/>
      <c r="J28" s="508"/>
      <c r="K28" s="504"/>
      <c r="L28" s="504"/>
      <c r="M28" s="504"/>
      <c r="N28" s="504"/>
      <c r="O28" s="504"/>
      <c r="P28" s="504"/>
    </row>
    <row r="29" spans="1:16" ht="26.25" customHeight="1">
      <c r="A29" s="2372" t="s">
        <v>2457</v>
      </c>
      <c r="B29" s="2338"/>
      <c r="C29" s="2338"/>
      <c r="D29" s="2338"/>
      <c r="E29" s="2376" t="s">
        <v>2458</v>
      </c>
      <c r="F29" s="2338"/>
      <c r="G29" s="2338"/>
      <c r="H29" s="2338"/>
      <c r="I29" s="2373" t="s">
        <v>2459</v>
      </c>
      <c r="J29" s="2338"/>
      <c r="K29" s="2338"/>
      <c r="L29" s="2338"/>
      <c r="M29" s="2374" t="s">
        <v>2460</v>
      </c>
      <c r="N29" s="2338"/>
      <c r="O29" s="2338"/>
      <c r="P29" s="2338"/>
    </row>
    <row r="48" spans="1:12" ht="12.6" customHeight="1">
      <c r="A48" s="2359" t="s">
        <v>2461</v>
      </c>
      <c r="B48" s="2338"/>
      <c r="C48" s="2338"/>
      <c r="D48" s="2338"/>
      <c r="E48" s="2363" t="s">
        <v>2462</v>
      </c>
      <c r="F48" s="2338"/>
      <c r="G48" s="2338"/>
      <c r="H48" s="2338"/>
      <c r="I48" s="2377" t="str">
        <f>HYPERLINK("https://likumi.lv/doc.php?id=199327","Ministru kabineta 2009. gada 13. oktobra noteikumi Nr.1184 ""Publiskās un privātās partnerības līgumu reģistrācijas un uzskaites kārtība""")</f>
        <v>Ministru kabineta 2009. gada 13. oktobra noteikumi Nr.1184 "Publiskās un privātās partnerības līgumu reģistrācijas un uzskaites kārtība"</v>
      </c>
      <c r="J48" s="2338"/>
      <c r="K48" s="2338"/>
      <c r="L48" s="2338"/>
    </row>
    <row r="49" spans="1:12" ht="12.6" customHeight="1" outlineLevel="1">
      <c r="A49" s="426"/>
      <c r="B49" s="424" t="s">
        <v>2463</v>
      </c>
      <c r="C49" s="564">
        <v>42796</v>
      </c>
      <c r="D49" s="421"/>
      <c r="E49" s="424"/>
      <c r="F49" s="349" t="s">
        <v>2420</v>
      </c>
      <c r="G49" s="565">
        <v>42826</v>
      </c>
      <c r="H49" s="349"/>
      <c r="I49" s="439" t="s">
        <v>2464</v>
      </c>
      <c r="J49" s="424" t="s">
        <v>2463</v>
      </c>
      <c r="K49" s="566" t="str">
        <f>HYPERLINK("https://likumi.lv/ta/id/296289-grozijumi-ministru-kabineta-2009-gada-13-oktobra-noteikumos-nr-1184-publiskas-un-privatas-partneribas-ligumu-registracijas-un-u...","09.01.2018.")</f>
        <v>09.01.2018.</v>
      </c>
      <c r="L49" s="567"/>
    </row>
    <row r="50" spans="1:12" ht="13.8" customHeight="1" outlineLevel="1">
      <c r="A50" s="568" t="s">
        <v>2465</v>
      </c>
      <c r="B50" s="453" t="s">
        <v>2466</v>
      </c>
      <c r="C50" s="564">
        <v>44042</v>
      </c>
      <c r="D50" s="452" t="s">
        <v>2467</v>
      </c>
      <c r="E50" s="568" t="s">
        <v>2465</v>
      </c>
      <c r="F50" s="453" t="s">
        <v>2466</v>
      </c>
      <c r="G50" s="564">
        <v>44042</v>
      </c>
      <c r="H50" s="452" t="s">
        <v>2468</v>
      </c>
      <c r="I50" s="569"/>
      <c r="J50" s="427"/>
      <c r="K50" s="422"/>
      <c r="L50" s="444"/>
    </row>
    <row r="51" spans="1:12" ht="13.8" customHeight="1">
      <c r="A51" s="516"/>
      <c r="B51" s="420"/>
      <c r="C51" s="420"/>
      <c r="D51" s="420"/>
      <c r="E51" s="448"/>
      <c r="F51" s="453"/>
      <c r="G51" s="454"/>
      <c r="H51" s="444"/>
      <c r="I51" s="448"/>
      <c r="J51" s="453"/>
      <c r="K51" s="454"/>
      <c r="L51" s="444"/>
    </row>
    <row r="52" spans="1:12" ht="13.8" customHeight="1">
      <c r="A52" s="516" t="s">
        <v>2469</v>
      </c>
      <c r="B52" s="420"/>
      <c r="C52" s="420"/>
      <c r="D52" s="420"/>
      <c r="E52" s="448"/>
      <c r="F52" s="570" t="s">
        <v>2470</v>
      </c>
      <c r="G52" s="454"/>
      <c r="H52" s="444"/>
      <c r="I52" s="448"/>
      <c r="J52" s="453"/>
      <c r="K52" s="454"/>
      <c r="L52" s="444"/>
    </row>
    <row r="53" spans="1:12" ht="13.8" customHeight="1">
      <c r="A53" s="516"/>
      <c r="B53" s="420"/>
      <c r="C53" s="420"/>
      <c r="D53" s="420"/>
      <c r="E53" s="448"/>
      <c r="F53" s="453"/>
      <c r="G53" s="454"/>
      <c r="H53" s="444"/>
      <c r="I53" s="448"/>
      <c r="J53" s="453"/>
      <c r="K53" s="454"/>
      <c r="L53" s="444"/>
    </row>
    <row r="54" spans="1:12" ht="13.8" customHeight="1">
      <c r="A54" s="571" t="s">
        <v>2471</v>
      </c>
      <c r="B54" s="420"/>
      <c r="C54" s="420"/>
      <c r="D54" s="420"/>
      <c r="E54" s="448"/>
      <c r="F54" s="453"/>
      <c r="G54" s="454"/>
      <c r="H54" s="444"/>
      <c r="I54" s="448"/>
      <c r="J54" s="453"/>
      <c r="K54" s="454"/>
      <c r="L54" s="444"/>
    </row>
    <row r="55" spans="1:12" ht="13.8" customHeight="1">
      <c r="A55" s="571" t="s">
        <v>2472</v>
      </c>
      <c r="B55" s="420"/>
      <c r="C55" s="420"/>
      <c r="D55" s="420"/>
      <c r="E55" s="448"/>
      <c r="F55" s="453"/>
      <c r="G55" s="454"/>
      <c r="H55" s="444"/>
      <c r="I55" s="448"/>
      <c r="J55" s="453"/>
      <c r="K55" s="454"/>
      <c r="L55" s="444"/>
    </row>
    <row r="56" spans="1:12" ht="13.8" customHeight="1">
      <c r="A56" s="571" t="s">
        <v>2473</v>
      </c>
      <c r="B56" s="420"/>
      <c r="C56" s="420"/>
      <c r="D56" s="420"/>
      <c r="E56" s="448"/>
      <c r="F56" s="453"/>
      <c r="G56" s="454"/>
      <c r="H56" s="444"/>
      <c r="I56" s="448"/>
      <c r="J56" s="453"/>
      <c r="K56" s="454"/>
      <c r="L56" s="444"/>
    </row>
    <row r="57" spans="1:12" ht="15" customHeight="1">
      <c r="A57" s="572"/>
      <c r="B57" s="420"/>
      <c r="C57" s="420"/>
      <c r="D57" s="420"/>
      <c r="E57" s="448"/>
      <c r="F57" s="453"/>
      <c r="G57" s="454"/>
      <c r="H57" s="444"/>
      <c r="I57" s="448"/>
      <c r="J57" s="453"/>
      <c r="K57" s="454"/>
      <c r="L57" s="444"/>
    </row>
    <row r="58" spans="1:12" ht="12.6" customHeight="1">
      <c r="A58" s="2357" t="s">
        <v>2474</v>
      </c>
      <c r="B58" s="2338"/>
      <c r="C58" s="2338"/>
      <c r="D58" s="2338"/>
      <c r="E58" s="2338"/>
      <c r="F58" s="2338"/>
      <c r="G58" s="2338"/>
      <c r="H58" s="2338"/>
      <c r="I58" s="2338"/>
      <c r="J58" s="2338"/>
      <c r="K58" s="2338"/>
      <c r="L58" s="2338"/>
    </row>
    <row r="59" spans="1:12" ht="12.6" customHeight="1" outlineLevel="1">
      <c r="A59" s="421"/>
      <c r="B59" s="424" t="s">
        <v>2463</v>
      </c>
      <c r="C59" s="564">
        <v>42795</v>
      </c>
      <c r="D59" s="439"/>
      <c r="E59" s="439"/>
      <c r="F59" s="424" t="s">
        <v>2463</v>
      </c>
      <c r="G59" s="573">
        <v>42826</v>
      </c>
      <c r="H59" s="421"/>
      <c r="I59" s="424"/>
      <c r="J59" s="573" t="s">
        <v>2475</v>
      </c>
      <c r="K59" s="573">
        <v>42865</v>
      </c>
      <c r="L59" s="427"/>
    </row>
    <row r="60" spans="1:12" ht="13.2" customHeight="1" outlineLevel="1">
      <c r="A60" s="465" t="s">
        <v>2476</v>
      </c>
      <c r="B60" s="453" t="s">
        <v>2466</v>
      </c>
      <c r="C60" s="454">
        <v>44014</v>
      </c>
      <c r="D60" s="452" t="s">
        <v>2477</v>
      </c>
      <c r="E60" s="439"/>
      <c r="F60" s="424"/>
      <c r="G60" s="573"/>
      <c r="H60" s="421"/>
      <c r="I60" s="424"/>
      <c r="J60" s="573"/>
      <c r="K60" s="573"/>
      <c r="L60" s="427"/>
    </row>
    <row r="65" spans="1:16" ht="13.2" customHeight="1">
      <c r="A65" s="2359" t="str">
        <f>HYPERLINK("https://likumi.lv/ta/id/291867","Ministru kabineta 20.06.2017. noteikumi Nr. 353 ""Prasības zaļajam publiskajam iepirkumam un to piemērošanas kārtība""")</f>
        <v>Ministru kabineta 20.06.2017. noteikumi Nr. 353 "Prasības zaļajam publiskajam iepirkumam un to piemērošanas kārtība"</v>
      </c>
      <c r="B65" s="2338"/>
      <c r="C65" s="2338"/>
      <c r="D65" s="2338"/>
      <c r="E65" s="448"/>
      <c r="F65" s="453"/>
      <c r="G65" s="454"/>
      <c r="H65" s="444"/>
      <c r="I65" s="448"/>
      <c r="J65" s="453"/>
      <c r="K65" s="454"/>
      <c r="L65" s="444"/>
      <c r="M65" s="439"/>
      <c r="N65" s="406"/>
      <c r="O65" s="447"/>
      <c r="P65" s="406"/>
    </row>
    <row r="66" spans="1:16" ht="12.6" customHeight="1">
      <c r="A66" s="22" t="s">
        <v>2478</v>
      </c>
      <c r="B66" s="574" t="s">
        <v>2463</v>
      </c>
      <c r="C66" s="575">
        <v>42917</v>
      </c>
      <c r="D66" s="404"/>
      <c r="E66" s="514"/>
      <c r="F66" s="439"/>
      <c r="G66" s="439"/>
      <c r="H66" s="514"/>
      <c r="I66" s="439"/>
      <c r="J66" s="439"/>
      <c r="K66" s="439"/>
      <c r="L66" s="514"/>
      <c r="M66" s="439"/>
      <c r="N66" s="576"/>
      <c r="O66" s="577"/>
      <c r="P66" s="576"/>
    </row>
    <row r="67" spans="1:16" ht="13.2" customHeight="1">
      <c r="A67" s="465" t="s">
        <v>2476</v>
      </c>
      <c r="B67" s="424" t="s">
        <v>2463</v>
      </c>
      <c r="C67" s="422">
        <v>44086</v>
      </c>
      <c r="D67" s="452" t="s">
        <v>2479</v>
      </c>
      <c r="E67" s="514"/>
      <c r="F67" s="439"/>
      <c r="G67" s="439"/>
      <c r="H67" s="514"/>
      <c r="I67" s="439"/>
      <c r="J67" s="439"/>
      <c r="K67" s="439"/>
      <c r="L67" s="514"/>
      <c r="M67" s="439"/>
      <c r="N67" s="576"/>
      <c r="O67" s="577"/>
      <c r="P67" s="576"/>
    </row>
    <row r="68" spans="1:16" ht="12.6" customHeight="1">
      <c r="A68" s="420"/>
      <c r="D68" s="420"/>
      <c r="E68" s="420"/>
      <c r="F68" s="420"/>
      <c r="G68" s="420"/>
      <c r="H68" s="420"/>
      <c r="I68" s="420"/>
      <c r="J68" s="420"/>
      <c r="K68" s="420"/>
      <c r="L68" s="420"/>
      <c r="M68" s="406"/>
      <c r="N68" s="406"/>
      <c r="O68" s="406"/>
      <c r="P68" s="406"/>
    </row>
    <row r="69" spans="1:16" ht="12.6" customHeight="1">
      <c r="A69" s="420"/>
      <c r="B69" s="420"/>
      <c r="C69" s="420"/>
      <c r="D69" s="420"/>
      <c r="E69" s="420"/>
      <c r="F69" s="420"/>
      <c r="G69" s="420"/>
      <c r="H69" s="420"/>
      <c r="I69" s="420"/>
      <c r="J69" s="420"/>
      <c r="K69" s="420"/>
      <c r="L69" s="420"/>
      <c r="M69" s="406"/>
      <c r="N69" s="406"/>
      <c r="O69" s="406"/>
      <c r="P69" s="406"/>
    </row>
    <row r="70" spans="1:16" ht="12.6" customHeight="1">
      <c r="A70" s="2357" t="s">
        <v>2480</v>
      </c>
      <c r="B70" s="2338"/>
      <c r="C70" s="2338"/>
      <c r="D70" s="2338"/>
      <c r="E70" s="2338"/>
      <c r="F70" s="2338"/>
      <c r="G70" s="2338"/>
      <c r="H70" s="2338"/>
      <c r="I70" s="2338"/>
      <c r="J70" s="2338"/>
      <c r="K70" s="2338"/>
      <c r="L70" s="2338"/>
      <c r="M70" s="406"/>
      <c r="N70" s="406"/>
      <c r="O70" s="406"/>
      <c r="P70" s="406"/>
    </row>
    <row r="71" spans="1:16" ht="12.6" customHeight="1" outlineLevel="1">
      <c r="A71" s="421"/>
      <c r="B71" s="424" t="s">
        <v>2463</v>
      </c>
      <c r="C71" s="564">
        <v>42796</v>
      </c>
      <c r="D71" s="439"/>
      <c r="E71" s="439"/>
      <c r="F71" s="424" t="s">
        <v>2463</v>
      </c>
      <c r="G71" s="573">
        <v>42826</v>
      </c>
      <c r="H71" s="420"/>
      <c r="I71" s="439"/>
      <c r="J71" s="573" t="s">
        <v>2475</v>
      </c>
      <c r="K71" s="573">
        <v>42865</v>
      </c>
      <c r="L71" s="427"/>
      <c r="M71" s="439"/>
      <c r="N71" s="439"/>
      <c r="O71" s="578"/>
      <c r="P71" s="420"/>
    </row>
    <row r="72" spans="1:16" ht="13.2" customHeight="1" outlineLevel="1">
      <c r="A72" s="517" t="s">
        <v>2481</v>
      </c>
      <c r="B72" s="424" t="s">
        <v>2482</v>
      </c>
      <c r="C72" s="564">
        <v>43809</v>
      </c>
      <c r="D72" s="466"/>
      <c r="E72" s="426"/>
      <c r="F72" s="579" t="s">
        <v>2483</v>
      </c>
      <c r="G72" s="580">
        <v>43417</v>
      </c>
      <c r="H72" s="426" t="s">
        <v>2484</v>
      </c>
      <c r="I72" s="447">
        <v>43466</v>
      </c>
      <c r="J72" s="420"/>
      <c r="K72" s="420"/>
      <c r="L72" s="420"/>
      <c r="M72" s="406"/>
      <c r="N72" s="406"/>
      <c r="O72" s="406"/>
      <c r="P72" s="406"/>
    </row>
    <row r="73" spans="1:16" ht="12.6" customHeight="1" outlineLevel="1">
      <c r="A73" s="517" t="s">
        <v>2485</v>
      </c>
      <c r="B73" s="424" t="s">
        <v>2483</v>
      </c>
      <c r="C73" s="564">
        <v>44117</v>
      </c>
      <c r="D73" s="420"/>
      <c r="E73" s="420"/>
      <c r="F73" s="439"/>
      <c r="G73" s="439"/>
      <c r="H73" s="420"/>
      <c r="I73" s="439"/>
      <c r="J73" s="439"/>
      <c r="K73" s="439"/>
      <c r="L73" s="420"/>
      <c r="M73" s="439"/>
      <c r="N73" s="406"/>
      <c r="O73" s="447"/>
      <c r="P73" s="406"/>
    </row>
    <row r="74" spans="1:16" ht="13.2" customHeight="1">
      <c r="A74" s="465"/>
      <c r="B74" s="453"/>
      <c r="C74" s="454"/>
      <c r="D74" s="452"/>
      <c r="E74" s="439"/>
      <c r="F74" s="424"/>
      <c r="G74" s="573"/>
      <c r="H74" s="421"/>
      <c r="I74" s="424"/>
      <c r="J74" s="573"/>
      <c r="K74" s="573"/>
      <c r="L74" s="427"/>
      <c r="M74" s="420"/>
      <c r="N74" s="420"/>
      <c r="O74" s="420"/>
      <c r="P74" s="421"/>
    </row>
    <row r="75" spans="1:16" ht="26.25" customHeight="1">
      <c r="A75" s="2378" t="str">
        <f>HYPERLINK("http://tap.mk.gov.lv/lv/mk/tap/?pid=40470934","Grozījumi Ministru kabineta 2016.gada 12.aprīļa noteikumos Nr.211 ""Būvkomersantu klasifikācijas noteikumi""")</f>
        <v>Grozījumi Ministru kabineta 2016.gada 12.aprīļa noteikumos Nr.211 "Būvkomersantu klasifikācijas noteikumi"</v>
      </c>
      <c r="B75" s="2338"/>
      <c r="C75" s="2338"/>
      <c r="D75" s="2338"/>
      <c r="E75" s="2338"/>
      <c r="F75" s="2338"/>
      <c r="G75" s="2338"/>
      <c r="H75" s="2338"/>
      <c r="I75" s="2338"/>
      <c r="J75" s="2338"/>
      <c r="K75" s="2338"/>
      <c r="L75" s="2338"/>
      <c r="M75" s="439"/>
      <c r="N75" s="406"/>
      <c r="O75" s="447"/>
      <c r="P75" s="406"/>
    </row>
    <row r="76" spans="1:16" ht="12.6" customHeight="1">
      <c r="A76" s="420"/>
      <c r="B76" s="439" t="s">
        <v>2486</v>
      </c>
      <c r="C76" s="581" t="s">
        <v>2487</v>
      </c>
      <c r="D76" s="431">
        <v>43545</v>
      </c>
      <c r="E76" s="420"/>
      <c r="F76" s="439"/>
      <c r="G76" s="439"/>
      <c r="H76" s="420"/>
      <c r="I76" s="439"/>
      <c r="J76" s="439"/>
      <c r="K76" s="439"/>
      <c r="L76" s="420"/>
      <c r="M76" s="439"/>
      <c r="N76" s="406"/>
      <c r="O76" s="447"/>
      <c r="P76" s="406"/>
    </row>
    <row r="77" spans="1:16" ht="12.6" customHeight="1">
      <c r="A77" s="349"/>
      <c r="B77" s="349"/>
      <c r="C77" s="349"/>
      <c r="D77" s="349"/>
      <c r="E77" s="349"/>
      <c r="F77" s="433"/>
      <c r="G77" s="433"/>
      <c r="H77" s="433"/>
      <c r="I77" s="439"/>
      <c r="J77" s="420"/>
      <c r="K77" s="420"/>
      <c r="L77" s="420"/>
      <c r="M77" s="439"/>
      <c r="N77" s="439"/>
      <c r="O77" s="439"/>
      <c r="P77" s="439"/>
    </row>
    <row r="78" spans="1:16" ht="13.2" customHeight="1">
      <c r="A78" s="582" t="s">
        <v>2488</v>
      </c>
      <c r="B78" s="583"/>
      <c r="C78" s="584"/>
      <c r="D78" s="584"/>
      <c r="E78" s="584"/>
      <c r="F78" s="585"/>
      <c r="G78" s="585"/>
      <c r="H78" s="585"/>
      <c r="I78" s="586"/>
      <c r="J78" s="587"/>
      <c r="K78" s="587"/>
      <c r="L78" s="587"/>
      <c r="M78" s="586"/>
      <c r="N78" s="586"/>
      <c r="O78" s="586"/>
      <c r="P78" s="586"/>
    </row>
    <row r="79" spans="1:16" ht="13.2" customHeight="1">
      <c r="A79" s="588" t="s">
        <v>2489</v>
      </c>
      <c r="B79" s="589" t="s">
        <v>2490</v>
      </c>
      <c r="C79" s="349"/>
      <c r="D79" s="349"/>
      <c r="E79" s="349"/>
      <c r="F79" s="433"/>
      <c r="G79" s="433"/>
      <c r="H79" s="433"/>
      <c r="I79" s="590" t="s">
        <v>2491</v>
      </c>
      <c r="J79" s="420"/>
      <c r="K79" s="420"/>
      <c r="L79" s="420"/>
      <c r="M79" s="439"/>
      <c r="N79" s="439"/>
      <c r="O79" s="439"/>
      <c r="P79" s="439"/>
    </row>
    <row r="80" spans="1:16" ht="12.6" customHeight="1">
      <c r="A80" s="589"/>
      <c r="B80" s="349"/>
      <c r="C80" s="354" t="s">
        <v>2492</v>
      </c>
      <c r="D80" s="349"/>
      <c r="E80" s="349"/>
      <c r="F80" s="433"/>
      <c r="G80" s="433"/>
      <c r="H80" s="433"/>
      <c r="I80" s="439"/>
      <c r="J80" s="420"/>
      <c r="K80" s="420"/>
      <c r="L80" s="420"/>
      <c r="M80" s="439"/>
      <c r="N80" s="439"/>
      <c r="O80" s="439"/>
      <c r="P80" s="439"/>
    </row>
    <row r="81" spans="1:16" ht="12.6" customHeight="1">
      <c r="A81" s="589"/>
      <c r="B81" s="349"/>
      <c r="C81" s="354" t="s">
        <v>2493</v>
      </c>
      <c r="D81" s="349"/>
      <c r="E81" s="349"/>
      <c r="F81" s="433"/>
      <c r="G81" s="433"/>
      <c r="H81" s="433"/>
      <c r="I81" s="439"/>
      <c r="J81" s="420"/>
      <c r="K81" s="420"/>
      <c r="L81" s="420"/>
      <c r="M81" s="439"/>
      <c r="N81" s="439"/>
      <c r="O81" s="439"/>
      <c r="P81" s="439"/>
    </row>
    <row r="82" spans="1:16" ht="12.6" customHeight="1">
      <c r="A82" s="591" t="s">
        <v>2494</v>
      </c>
      <c r="B82" s="2368" t="s">
        <v>2495</v>
      </c>
      <c r="C82" s="2338"/>
      <c r="D82" s="2338"/>
      <c r="E82" s="2338"/>
      <c r="F82" s="2338"/>
      <c r="G82" s="2338"/>
      <c r="H82" s="2338"/>
      <c r="I82" s="2338"/>
      <c r="J82" s="2338"/>
      <c r="K82" s="420"/>
      <c r="L82" s="420"/>
      <c r="M82" s="439"/>
      <c r="N82" s="439"/>
      <c r="O82" s="439"/>
      <c r="P82" s="439"/>
    </row>
    <row r="83" spans="1:16" ht="12.6" customHeight="1">
      <c r="A83" s="589"/>
      <c r="B83" s="349"/>
      <c r="C83" s="349"/>
      <c r="D83" s="349"/>
      <c r="E83" s="349"/>
      <c r="F83" s="433"/>
      <c r="G83" s="433"/>
      <c r="H83" s="433"/>
      <c r="I83" s="439"/>
      <c r="J83" s="420"/>
      <c r="K83" s="420"/>
      <c r="L83" s="420"/>
      <c r="M83" s="439"/>
      <c r="N83" s="439"/>
      <c r="O83" s="439"/>
      <c r="P83" s="439"/>
    </row>
    <row r="84" spans="1:16" ht="12.6" customHeight="1">
      <c r="A84" s="591" t="s">
        <v>2496</v>
      </c>
      <c r="B84" s="2368" t="s">
        <v>2497</v>
      </c>
      <c r="C84" s="2338"/>
      <c r="D84" s="2338"/>
      <c r="E84" s="2338"/>
      <c r="F84" s="2338"/>
      <c r="G84" s="2338"/>
      <c r="H84" s="2338"/>
      <c r="I84" s="2338"/>
      <c r="J84" s="2338"/>
      <c r="K84" s="420"/>
      <c r="L84" s="420"/>
      <c r="M84" s="439"/>
      <c r="N84" s="439"/>
      <c r="O84" s="439"/>
      <c r="P84" s="439"/>
    </row>
    <row r="85" spans="1:16" ht="12.6" customHeight="1">
      <c r="A85" s="406"/>
      <c r="B85" s="2368" t="s">
        <v>2498</v>
      </c>
      <c r="C85" s="2338"/>
      <c r="D85" s="2338"/>
      <c r="E85" s="2338"/>
      <c r="F85" s="2338"/>
      <c r="G85" s="2338"/>
      <c r="H85" s="2338"/>
      <c r="I85" s="2338"/>
      <c r="J85" s="2338"/>
      <c r="K85" s="420"/>
      <c r="L85" s="420"/>
      <c r="M85" s="593"/>
      <c r="N85" s="593"/>
      <c r="O85" s="593"/>
      <c r="P85" s="593"/>
    </row>
    <row r="86" spans="1:16" ht="12.6" customHeight="1">
      <c r="A86" s="441"/>
      <c r="B86" s="441"/>
      <c r="C86" s="441"/>
      <c r="D86" s="441"/>
      <c r="E86" s="594"/>
      <c r="F86" s="442"/>
      <c r="G86" s="442"/>
      <c r="H86" s="442"/>
      <c r="I86" s="442"/>
      <c r="J86" s="442"/>
      <c r="K86" s="442"/>
      <c r="L86" s="442"/>
      <c r="M86" s="595"/>
      <c r="N86" s="595"/>
      <c r="O86" s="595"/>
      <c r="P86" s="595"/>
    </row>
    <row r="87" spans="1:16" ht="13.2" customHeight="1">
      <c r="A87" s="495"/>
      <c r="B87" s="596"/>
      <c r="C87" s="497"/>
      <c r="D87" s="498"/>
      <c r="E87" s="498"/>
      <c r="F87" s="498"/>
      <c r="G87" s="498"/>
      <c r="H87" s="498"/>
      <c r="I87" s="498"/>
      <c r="J87" s="498"/>
      <c r="K87" s="498"/>
      <c r="L87" s="498"/>
      <c r="M87" s="499"/>
      <c r="N87" s="499"/>
      <c r="O87" s="499"/>
      <c r="P87" s="499"/>
    </row>
    <row r="88" spans="1:16" ht="12.6" customHeight="1">
      <c r="A88" s="495"/>
      <c r="B88" s="496" t="s">
        <v>2499</v>
      </c>
      <c r="C88" s="497"/>
      <c r="D88" s="498"/>
      <c r="E88" s="498"/>
      <c r="F88" s="498"/>
      <c r="G88" s="498"/>
      <c r="H88" s="498"/>
      <c r="I88" s="498"/>
      <c r="J88" s="498"/>
      <c r="K88" s="498"/>
      <c r="L88" s="498"/>
      <c r="M88" s="499"/>
      <c r="N88" s="499"/>
      <c r="O88" s="499"/>
      <c r="P88" s="499"/>
    </row>
    <row r="89" spans="1:16" ht="30" customHeight="1">
      <c r="A89" s="500" t="s">
        <v>2500</v>
      </c>
      <c r="B89" s="501"/>
      <c r="C89" s="502"/>
      <c r="D89" s="503"/>
      <c r="E89" s="504"/>
      <c r="F89" s="504"/>
      <c r="G89" s="505"/>
      <c r="H89" s="506"/>
      <c r="I89" s="507"/>
      <c r="J89" s="508"/>
      <c r="K89" s="504"/>
      <c r="L89" s="504"/>
      <c r="M89" s="504"/>
      <c r="N89" s="504"/>
      <c r="O89" s="504"/>
      <c r="P89" s="504"/>
    </row>
    <row r="90" spans="1:16" ht="12.6" customHeight="1" outlineLevel="1">
      <c r="A90" s="442"/>
      <c r="B90" s="442"/>
      <c r="C90" s="442"/>
      <c r="D90" s="442"/>
      <c r="E90" s="442"/>
      <c r="F90" s="442"/>
      <c r="G90" s="442"/>
      <c r="H90" s="442"/>
      <c r="I90" s="442"/>
      <c r="J90" s="442"/>
      <c r="K90" s="442"/>
      <c r="L90" s="442"/>
      <c r="M90" s="442"/>
      <c r="N90" s="442"/>
      <c r="O90" s="442"/>
      <c r="P90" s="442"/>
    </row>
    <row r="91" spans="1:16" ht="12.6" customHeight="1" outlineLevel="1">
      <c r="A91" s="509" t="str">
        <f>HYPERLINK("https://likumi.lv/jaunumi","tulkojumi iekš likumi.lv")</f>
        <v>tulkojumi iekš likumi.lv</v>
      </c>
      <c r="B91" s="442"/>
      <c r="C91" s="442"/>
      <c r="D91" s="442"/>
      <c r="E91" s="442"/>
      <c r="F91" s="442"/>
      <c r="G91" s="442"/>
      <c r="H91" s="442"/>
      <c r="I91" s="442"/>
      <c r="J91" s="442"/>
      <c r="K91" s="442"/>
      <c r="L91" s="442"/>
      <c r="M91" s="442"/>
      <c r="N91" s="442"/>
      <c r="O91" s="442"/>
      <c r="P91" s="442"/>
    </row>
    <row r="92" spans="1:16" ht="12.6" customHeight="1" outlineLevel="1">
      <c r="A92" s="510" t="s">
        <v>2501</v>
      </c>
      <c r="B92" s="442"/>
      <c r="C92" s="442"/>
      <c r="D92" s="442"/>
      <c r="E92" s="442"/>
      <c r="F92" s="442"/>
      <c r="G92" s="442"/>
      <c r="H92" s="442"/>
      <c r="I92" s="442"/>
      <c r="J92" s="442"/>
      <c r="K92" s="442"/>
      <c r="L92" s="442"/>
      <c r="M92" s="442"/>
      <c r="N92" s="442"/>
      <c r="O92" s="442"/>
      <c r="P92" s="442"/>
    </row>
    <row r="93" spans="1:16" ht="12.6" customHeight="1" outlineLevel="1">
      <c r="A93" s="510" t="s">
        <v>2502</v>
      </c>
      <c r="B93" s="442"/>
      <c r="C93" s="442"/>
      <c r="D93" s="442"/>
      <c r="E93" s="442"/>
      <c r="F93" s="442"/>
      <c r="G93" s="442"/>
      <c r="H93" s="442"/>
      <c r="I93" s="442"/>
      <c r="J93" s="442"/>
      <c r="K93" s="442"/>
      <c r="L93" s="442"/>
      <c r="M93" s="442"/>
      <c r="N93" s="442"/>
      <c r="O93" s="442"/>
      <c r="P93" s="442"/>
    </row>
    <row r="94" spans="1:16" ht="12.6" customHeight="1" outlineLevel="1">
      <c r="A94" s="510"/>
      <c r="B94" s="442"/>
      <c r="C94" s="442"/>
      <c r="D94" s="442"/>
      <c r="E94" s="442"/>
      <c r="F94" s="442"/>
      <c r="G94" s="442"/>
      <c r="H94" s="442"/>
      <c r="I94" s="442"/>
      <c r="J94" s="442"/>
      <c r="K94" s="442"/>
      <c r="L94" s="442"/>
      <c r="M94" s="442"/>
      <c r="N94" s="442"/>
      <c r="O94" s="442"/>
      <c r="P94" s="442"/>
    </row>
    <row r="95" spans="1:16" ht="12.6" customHeight="1" outlineLevel="1">
      <c r="A95" s="511" t="s">
        <v>2503</v>
      </c>
      <c r="B95" s="442"/>
      <c r="C95" s="442"/>
      <c r="D95" s="442"/>
      <c r="E95" s="442"/>
      <c r="F95" s="442"/>
      <c r="G95" s="442"/>
      <c r="H95" s="512"/>
      <c r="I95" s="34"/>
      <c r="J95" s="442"/>
      <c r="K95" s="442"/>
      <c r="L95" s="442"/>
      <c r="M95" s="442"/>
      <c r="N95" s="442"/>
      <c r="O95" s="442"/>
      <c r="P95" s="442"/>
    </row>
    <row r="96" spans="1:16" ht="12.6" customHeight="1" outlineLevel="1">
      <c r="A96" s="511" t="s">
        <v>2504</v>
      </c>
      <c r="B96" s="442"/>
      <c r="C96" s="442"/>
      <c r="D96" s="442"/>
      <c r="E96" s="442"/>
      <c r="F96" s="442"/>
      <c r="G96" s="442"/>
      <c r="H96" s="512"/>
      <c r="I96" s="34"/>
      <c r="J96" s="442"/>
      <c r="K96" s="442"/>
      <c r="L96" s="442"/>
      <c r="M96" s="442"/>
      <c r="N96" s="442"/>
      <c r="O96" s="442"/>
      <c r="P96" s="442"/>
    </row>
    <row r="97" spans="1:4" ht="12.6" customHeight="1" outlineLevel="1">
      <c r="A97" s="511" t="s">
        <v>2505</v>
      </c>
      <c r="B97" s="442"/>
      <c r="C97" s="442"/>
      <c r="D97" s="442"/>
    </row>
    <row r="98" spans="1:4" ht="12.6" customHeight="1" outlineLevel="1">
      <c r="A98" s="511" t="s">
        <v>2506</v>
      </c>
      <c r="B98" s="442"/>
      <c r="C98" s="442"/>
      <c r="D98" s="442"/>
    </row>
    <row r="99" spans="1:4" ht="12.6" customHeight="1" outlineLevel="1">
      <c r="A99" s="511"/>
      <c r="B99" s="442"/>
      <c r="C99" s="442"/>
      <c r="D99" s="442"/>
    </row>
    <row r="100" spans="1:4" ht="12.6" customHeight="1" outlineLevel="1">
      <c r="A100" s="511"/>
      <c r="B100" s="442"/>
      <c r="C100" s="442"/>
      <c r="D100" s="442"/>
    </row>
    <row r="101" spans="1:4" ht="12.6" customHeight="1" outlineLevel="1">
      <c r="A101" s="511"/>
      <c r="B101" s="442"/>
      <c r="C101" s="442"/>
      <c r="D101" s="442"/>
    </row>
    <row r="102" spans="1:4" ht="12.6" customHeight="1" outlineLevel="1">
      <c r="A102" s="511"/>
      <c r="B102" s="442"/>
      <c r="C102" s="442"/>
      <c r="D102" s="442"/>
    </row>
    <row r="103" spans="1:4" ht="12.6" customHeight="1" outlineLevel="1">
      <c r="A103" s="511"/>
      <c r="B103" s="442"/>
      <c r="C103" s="442"/>
      <c r="D103" s="442"/>
    </row>
    <row r="104" spans="1:4" ht="12.6" customHeight="1" outlineLevel="1">
      <c r="A104" s="511"/>
      <c r="B104" s="442"/>
      <c r="C104" s="442"/>
      <c r="D104" s="442"/>
    </row>
    <row r="105" spans="1:4" ht="12.6" customHeight="1" outlineLevel="1">
      <c r="A105" s="511" t="s">
        <v>2507</v>
      </c>
      <c r="B105" s="442"/>
      <c r="C105" s="442"/>
      <c r="D105" s="442"/>
    </row>
    <row r="106" spans="1:4" ht="12.6" customHeight="1" outlineLevel="1">
      <c r="A106" s="511" t="s">
        <v>2508</v>
      </c>
      <c r="B106" s="442"/>
      <c r="C106" s="442"/>
      <c r="D106" s="442"/>
    </row>
    <row r="107" spans="1:4" ht="12.6" customHeight="1" outlineLevel="1">
      <c r="A107" s="510" t="s">
        <v>2509</v>
      </c>
      <c r="B107" s="442"/>
      <c r="C107" s="442"/>
      <c r="D107" s="442"/>
    </row>
    <row r="108" spans="1:4" ht="12.6" customHeight="1" outlineLevel="1">
      <c r="A108" s="511" t="s">
        <v>2510</v>
      </c>
      <c r="B108" s="442"/>
      <c r="C108" s="442"/>
      <c r="D108" s="442"/>
    </row>
    <row r="109" spans="1:4" ht="12.6" customHeight="1" outlineLevel="1">
      <c r="A109" s="513" t="s">
        <v>2511</v>
      </c>
      <c r="B109" s="442"/>
      <c r="C109" s="34"/>
      <c r="D109" s="510" t="s">
        <v>2512</v>
      </c>
    </row>
    <row r="110" spans="1:4" ht="12.6" customHeight="1" outlineLevel="1">
      <c r="A110" s="510" t="s">
        <v>2513</v>
      </c>
      <c r="B110" s="442"/>
      <c r="C110" s="442"/>
      <c r="D110" s="442"/>
    </row>
    <row r="111" spans="1:4" ht="12.6" customHeight="1" outlineLevel="1"/>
    <row r="113" spans="1:16" ht="30" customHeight="1">
      <c r="A113" s="500" t="s">
        <v>2514</v>
      </c>
      <c r="B113" s="501"/>
      <c r="C113" s="502"/>
      <c r="D113" s="503"/>
      <c r="E113" s="504"/>
      <c r="F113" s="504"/>
      <c r="G113" s="505"/>
      <c r="H113" s="506"/>
      <c r="I113" s="507"/>
      <c r="J113" s="508"/>
      <c r="K113" s="504"/>
      <c r="L113" s="504"/>
      <c r="M113" s="504"/>
      <c r="N113" s="504"/>
      <c r="O113" s="504"/>
      <c r="P113" s="504"/>
    </row>
    <row r="114" spans="1:16" ht="12.6" customHeight="1" outlineLevel="1">
      <c r="A114" s="2375" t="s">
        <v>2515</v>
      </c>
      <c r="B114" s="2338"/>
      <c r="C114" s="2338"/>
      <c r="D114" s="2338"/>
      <c r="E114" s="2338"/>
      <c r="F114" s="2338"/>
      <c r="G114" s="2338"/>
      <c r="H114" s="2338"/>
      <c r="I114" s="2338"/>
      <c r="J114" s="2338"/>
      <c r="K114" s="2338"/>
      <c r="L114" s="2338"/>
      <c r="M114" s="2338"/>
      <c r="N114" s="2338"/>
      <c r="O114" s="2338"/>
      <c r="P114" s="2338"/>
    </row>
    <row r="115" spans="1:16" ht="12.6" customHeight="1" outlineLevel="1">
      <c r="A115" s="420"/>
      <c r="B115" s="424" t="s">
        <v>2422</v>
      </c>
      <c r="C115" s="564">
        <v>42796</v>
      </c>
      <c r="D115" s="420"/>
      <c r="E115" s="420"/>
      <c r="F115" s="420"/>
      <c r="G115" s="420"/>
      <c r="H115" s="420"/>
      <c r="I115" s="420"/>
      <c r="J115" s="420"/>
      <c r="K115" s="420"/>
      <c r="L115" s="420"/>
      <c r="M115" s="420"/>
      <c r="N115" s="420"/>
      <c r="O115" s="420"/>
      <c r="P115" s="420"/>
    </row>
    <row r="116" spans="1:16" ht="12.6" customHeight="1" outlineLevel="1">
      <c r="A116" s="597" t="str">
        <f>HYPERLINK("https://likumi.lv/ta/id/311319-grozijumi-ministru-kabineta-2017-gada-28-februara-noteikumos-nr-102-noteikumi-par-oficialas-statistikas-veidlapu-paraugiem-iepi...","Grozījumi")</f>
        <v>Grozījumi</v>
      </c>
      <c r="B116" s="424" t="s">
        <v>2422</v>
      </c>
      <c r="C116" s="564">
        <v>43831</v>
      </c>
      <c r="D116" s="420"/>
      <c r="E116" s="420"/>
      <c r="F116" s="420"/>
      <c r="G116" s="420"/>
      <c r="H116" s="420"/>
      <c r="I116" s="420"/>
      <c r="J116" s="420"/>
      <c r="K116" s="420"/>
      <c r="L116" s="420"/>
      <c r="M116" s="420"/>
      <c r="N116" s="420"/>
      <c r="O116" s="420"/>
      <c r="P116" s="420"/>
    </row>
    <row r="117" spans="1:16" ht="12.6" customHeight="1" outlineLevel="1">
      <c r="A117" s="2352" t="str">
        <f>HYPERLINK("https://likumi.lv/doc.php?id=289087","Ministru kabineta 28.02.2017. noteikumi Nr. 108 ""Publisko elektronisko iepirkumu noteikumi""")</f>
        <v>Ministru kabineta 28.02.2017. noteikumi Nr. 108 "Publisko elektronisko iepirkumu noteikumi"</v>
      </c>
      <c r="B117" s="2338"/>
      <c r="C117" s="2338"/>
      <c r="D117" s="2338"/>
      <c r="E117" s="2338"/>
      <c r="F117" s="2338"/>
      <c r="G117" s="2338"/>
      <c r="H117" s="2338"/>
      <c r="I117" s="2338"/>
      <c r="J117" s="2338"/>
      <c r="K117" s="2338"/>
      <c r="L117" s="2338"/>
      <c r="M117" s="2338"/>
      <c r="N117" s="2338"/>
      <c r="O117" s="2338"/>
      <c r="P117" s="2338"/>
    </row>
    <row r="118" spans="1:16" ht="12.6" customHeight="1" outlineLevel="1">
      <c r="A118" s="353"/>
      <c r="B118" s="353" t="s">
        <v>2463</v>
      </c>
      <c r="C118" s="598">
        <v>42795</v>
      </c>
      <c r="D118" s="34"/>
      <c r="E118" s="34"/>
      <c r="F118" s="353" t="s">
        <v>2463</v>
      </c>
      <c r="G118" s="599">
        <v>42826</v>
      </c>
      <c r="H118" s="404"/>
      <c r="I118" s="404"/>
      <c r="J118" s="599" t="s">
        <v>2475</v>
      </c>
      <c r="K118" s="599">
        <v>42879</v>
      </c>
      <c r="L118" s="415"/>
      <c r="M118" s="34"/>
      <c r="N118" s="404"/>
      <c r="O118" s="404"/>
      <c r="P118" s="404"/>
    </row>
    <row r="119" spans="1:16" ht="12.6" customHeight="1" outlineLevel="1">
      <c r="A119" s="597" t="str">
        <f>HYPERLINK("http://tap.mk.gov.lv/lv/mk/tap/?pid=40465969","ESPD &amp; izsl.not. (vss1177)")</f>
        <v>ESPD &amp; izsl.not. (vss1177)</v>
      </c>
      <c r="B119" s="355" t="s">
        <v>2516</v>
      </c>
      <c r="C119" s="600">
        <v>43452</v>
      </c>
      <c r="D119" s="355"/>
      <c r="E119" s="355"/>
      <c r="F119" s="355"/>
      <c r="G119" s="355"/>
      <c r="H119" s="355"/>
      <c r="I119" s="355"/>
      <c r="J119" s="355"/>
      <c r="K119" s="355"/>
      <c r="L119" s="355"/>
      <c r="M119" s="355"/>
      <c r="N119" s="355"/>
      <c r="O119" s="355"/>
      <c r="P119" s="355"/>
    </row>
    <row r="120" spans="1:16" ht="12.6" customHeight="1" outlineLevel="1">
      <c r="A120" s="597" t="str">
        <f>HYPERLINK("https://likumi.lv/ta/id/308260-grozijumi-ministru-kabineta-2017-gada-28-februara-noteikumos-nr-108-publisko-elektronisko-iepirkumu-noteikumi-","Grozījumi")</f>
        <v>Grozījumi</v>
      </c>
      <c r="B120" s="353" t="s">
        <v>2463</v>
      </c>
      <c r="C120" s="598">
        <v>43666</v>
      </c>
      <c r="D120" s="34"/>
      <c r="E120" s="349"/>
      <c r="F120" s="433"/>
      <c r="G120" s="433"/>
      <c r="H120" s="433"/>
      <c r="I120" s="439"/>
      <c r="J120" s="420"/>
      <c r="K120" s="420"/>
      <c r="L120" s="420"/>
      <c r="M120" s="439"/>
      <c r="N120" s="439"/>
      <c r="O120" s="439"/>
      <c r="P120" s="439"/>
    </row>
    <row r="121" spans="1:16" ht="12.6" customHeight="1" outlineLevel="1">
      <c r="A121" s="601" t="s">
        <v>2476</v>
      </c>
      <c r="B121" s="353" t="s">
        <v>2463</v>
      </c>
      <c r="C121" s="598">
        <v>44016</v>
      </c>
      <c r="D121" s="602" t="s">
        <v>2517</v>
      </c>
      <c r="E121" s="349"/>
      <c r="F121" s="433"/>
      <c r="G121" s="433"/>
      <c r="H121" s="433"/>
      <c r="I121" s="439"/>
      <c r="J121" s="420"/>
      <c r="K121" s="420"/>
      <c r="L121" s="420"/>
      <c r="M121" s="439"/>
      <c r="N121" s="439"/>
      <c r="O121" s="439"/>
      <c r="P121" s="439"/>
    </row>
    <row r="122" spans="1:16" ht="12.6" customHeight="1" outlineLevel="1">
      <c r="A122" s="601" t="s">
        <v>2476</v>
      </c>
      <c r="B122" s="353" t="s">
        <v>2463</v>
      </c>
      <c r="C122" s="598">
        <v>44239</v>
      </c>
      <c r="D122" s="602"/>
      <c r="E122" s="349"/>
      <c r="F122" s="433"/>
      <c r="G122" s="433"/>
      <c r="H122" s="433"/>
      <c r="I122" s="439"/>
      <c r="J122" s="420"/>
      <c r="K122" s="420"/>
      <c r="L122" s="420"/>
      <c r="M122" s="439"/>
      <c r="N122" s="439"/>
      <c r="O122" s="439"/>
      <c r="P122" s="439"/>
    </row>
    <row r="123" spans="1:16" ht="13.2" customHeight="1" outlineLevel="1">
      <c r="A123" s="2352" t="str">
        <f>HYPERLINK("https://likumi.lv/ta/id/289083-noteikumi-par-publisko-iepirkumu-ligumcenu-robezvertibam","Ministru kabineta 28.02.2017. noteikumi Nr. 105 ""Noteikumi par publisko iepirkumu līgumcenu robežvērtībām""")</f>
        <v>Ministru kabineta 28.02.2017. noteikumi Nr. 105 "Noteikumi par publisko iepirkumu līgumcenu robežvērtībām"</v>
      </c>
      <c r="B123" s="2338"/>
      <c r="C123" s="2338"/>
      <c r="D123" s="2338"/>
      <c r="E123" s="2338"/>
      <c r="F123" s="2338"/>
      <c r="G123" s="2338"/>
      <c r="H123" s="2338"/>
      <c r="I123" s="2338"/>
      <c r="J123" s="2338"/>
      <c r="K123" s="2338"/>
      <c r="L123" s="2338"/>
      <c r="M123" s="2365" t="str">
        <f>HYPERLINK("https://likumi.lv/doc.php?id=241281","MK 06.12.2011. not.Nr.937 """"Noteikumi par līgumcenu robežām iepirkumiem aizsardzības un drošības jomā""")</f>
        <v>MK 06.12.2011. not.Nr.937 ""Noteikumi par līgumcenu robežām iepirkumiem aizsardzības un drošības jomā"</v>
      </c>
      <c r="N123" s="2338"/>
      <c r="O123" s="2338"/>
      <c r="P123" s="2338"/>
    </row>
    <row r="124" spans="1:16" ht="12.6" customHeight="1" outlineLevel="1">
      <c r="A124" s="353"/>
      <c r="B124" s="353" t="s">
        <v>2463</v>
      </c>
      <c r="C124" s="603" t="str">
        <f>HYPERLINK("https://likumi.lv/ta/id/296298-grozijumi-ministru-kabineta-2017-gada-28-februara-noteikumos-nr-105-noteikumi-par-publisko-iepirkumu-ligumcenu-robezvertibam","09.01.2018.")</f>
        <v>09.01.2018.</v>
      </c>
      <c r="D124" s="604"/>
      <c r="E124" s="605" t="str">
        <f>HYPERLINK("http://tap.mk.gov.lv/lv/mk/tap/?pid=40461503","grozījumi (TA-1609)")</f>
        <v>grozījumi (TA-1609)</v>
      </c>
      <c r="F124" s="355" t="s">
        <v>2518</v>
      </c>
      <c r="G124" s="606">
        <v>43329</v>
      </c>
      <c r="H124" s="34"/>
      <c r="I124" s="34"/>
      <c r="J124" s="604"/>
      <c r="K124" s="410"/>
      <c r="L124" s="355"/>
      <c r="M124" s="604"/>
      <c r="N124" s="353" t="s">
        <v>2463</v>
      </c>
      <c r="O124" s="603" t="str">
        <f>HYPERLINK("https://likumi.lv/ta/id/296297","09.01.2018.")</f>
        <v>09.01.2018.</v>
      </c>
      <c r="P124" s="34"/>
    </row>
    <row r="125" spans="1:16" ht="12.6" customHeight="1" outlineLevel="1">
      <c r="A125" s="597" t="str">
        <f>HYPERLINK("https://likumi.lv/ta/id/311514-grozijumi-ministru-kabineta-2017-gada-28-februara-noteikumos-nr-105-noteikumi-par-publisko-iepirkumu-ligumcenu-robezvertibam-","Grozījumi jaunie")</f>
        <v>Grozījumi jaunie</v>
      </c>
      <c r="B125" s="353" t="s">
        <v>2463</v>
      </c>
      <c r="C125" s="606">
        <v>43831</v>
      </c>
      <c r="D125" s="34"/>
      <c r="E125" s="406"/>
      <c r="F125" s="406"/>
      <c r="G125" s="406"/>
      <c r="H125" s="406"/>
      <c r="I125" s="406"/>
      <c r="J125" s="406"/>
      <c r="K125" s="406"/>
      <c r="L125" s="406"/>
      <c r="M125" s="597" t="str">
        <f>HYPERLINK("https://likumi.lv/ta/id/311513-grozijums-ministru-kabineta-2011-gada-6-decembra-noteikumos-nr-937-noteikumi-par-ligumcenu-robezam-iepirkumiem-aizsardzibas-un-...","Grozījumi jaunie")</f>
        <v>Grozījumi jaunie</v>
      </c>
      <c r="N125" s="353" t="s">
        <v>2463</v>
      </c>
      <c r="O125" s="606">
        <v>43831</v>
      </c>
      <c r="P125" s="406"/>
    </row>
    <row r="126" spans="1:16" ht="12.6" customHeight="1" outlineLevel="1">
      <c r="A126" s="2356" t="s">
        <v>2519</v>
      </c>
      <c r="B126" s="2338"/>
      <c r="C126" s="2338"/>
      <c r="D126" s="2338"/>
      <c r="E126" s="2338"/>
      <c r="F126" s="2338"/>
      <c r="G126" s="2338"/>
      <c r="H126" s="2338"/>
      <c r="I126" s="2338"/>
      <c r="J126" s="2338"/>
      <c r="K126" s="2338"/>
      <c r="L126" s="2338"/>
      <c r="M126" s="404"/>
      <c r="N126" s="404"/>
      <c r="O126" s="404"/>
      <c r="P126" s="404"/>
    </row>
    <row r="127" spans="1:16" ht="12.6" customHeight="1" outlineLevel="1">
      <c r="A127" s="22"/>
      <c r="B127" s="353" t="s">
        <v>2463</v>
      </c>
      <c r="C127" s="598">
        <v>42795</v>
      </c>
      <c r="D127" s="34"/>
      <c r="E127" s="34"/>
      <c r="F127" s="353" t="s">
        <v>2463</v>
      </c>
      <c r="G127" s="599">
        <v>42826</v>
      </c>
      <c r="H127" s="404"/>
      <c r="I127" s="604"/>
      <c r="J127" s="599" t="s">
        <v>2475</v>
      </c>
      <c r="K127" s="410">
        <v>42869</v>
      </c>
      <c r="L127" s="367"/>
      <c r="M127" s="442"/>
      <c r="N127" s="442"/>
      <c r="O127" s="442"/>
      <c r="P127" s="404"/>
    </row>
    <row r="128" spans="1:16" ht="12.6" customHeight="1" outlineLevel="1">
      <c r="A128" s="2359" t="str">
        <f>HYPERLINK("https://likumi.lv/ta/id/289087-publisko-elektronisko-iepirkumu-noteikumi","Ministru kabineta 2017.gada 28.februāra noteikumi Nr.108 ""Publisko elektronisko iepirkumu noteikumi""")</f>
        <v>Ministru kabineta 2017.gada 28.februāra noteikumi Nr.108 "Publisko elektronisko iepirkumu noteikumi"</v>
      </c>
      <c r="B128" s="2338"/>
      <c r="C128" s="2338"/>
      <c r="D128" s="2338"/>
      <c r="E128" s="2338"/>
      <c r="F128" s="2338"/>
      <c r="G128" s="2338"/>
      <c r="H128" s="2338"/>
      <c r="I128" s="2338"/>
      <c r="J128" s="2338"/>
      <c r="K128" s="2338"/>
      <c r="L128" s="2338"/>
      <c r="M128" s="2338"/>
      <c r="N128" s="2338"/>
      <c r="O128" s="2338"/>
      <c r="P128" s="2338"/>
    </row>
    <row r="129" spans="1:16" ht="12.6" customHeight="1" outlineLevel="1">
      <c r="A129" s="607" t="s">
        <v>2520</v>
      </c>
      <c r="B129" s="608" t="str">
        <f>HYPERLINK("https://likumi.lv/ta/id/299782-grozijumi-ministru-kabineta-2017-gada-28-februara-noteikumos-nr-108-publisko-elektronisko-iepirkumu-noteikumi-","3)PIL ofšori")</f>
        <v>3)PIL ofšori</v>
      </c>
      <c r="C129" s="2354" t="s">
        <v>2521</v>
      </c>
      <c r="D129" s="2338"/>
      <c r="E129" s="609"/>
      <c r="F129" s="610"/>
      <c r="G129" s="611"/>
      <c r="H129" s="612"/>
      <c r="I129" s="610"/>
      <c r="J129" s="608" t="str">
        <f>HYPERLINK("https://likumi.lv/ta/id/290914-grozijumi-ministru-kabineta-2017-gada-28-februara-noteikumos-nr-108-publisko-elektronisko-iepirkumu-noteikumi-","2) PPPL groz.")</f>
        <v>2) PPPL groz.</v>
      </c>
      <c r="K129" s="2354" t="s">
        <v>2522</v>
      </c>
      <c r="L129" s="2338"/>
      <c r="M129" s="610"/>
      <c r="N129" s="608" t="str">
        <f>HYPERLINK("https://likumi.lv/ta/id/298370-grozijumi-ministru-kabineta-2017-gada-28-februara-noteikumos-nr-108-publisko-elektronisko-iepirkumu-noteikumi","1) ADJIL groz.")</f>
        <v>1) ADJIL groz.</v>
      </c>
      <c r="O129" s="2354" t="s">
        <v>2523</v>
      </c>
      <c r="P129" s="2338"/>
    </row>
    <row r="130" spans="1:16" ht="12.6" customHeight="1" outlineLevel="1">
      <c r="A130" s="442"/>
      <c r="B130" s="442"/>
      <c r="C130" s="442"/>
      <c r="D130" s="442"/>
      <c r="E130" s="442"/>
      <c r="F130" s="442"/>
      <c r="G130" s="442"/>
      <c r="H130" s="442"/>
      <c r="I130" s="34"/>
      <c r="J130" s="34"/>
      <c r="K130" s="415"/>
      <c r="L130" s="415"/>
      <c r="M130" s="404"/>
      <c r="N130" s="404"/>
      <c r="O130" s="404"/>
      <c r="P130" s="404"/>
    </row>
    <row r="131" spans="1:16" ht="12.6" customHeight="1" outlineLevel="1">
      <c r="A131" s="2357" t="str">
        <f>HYPERLINK("https://likumi.lv/ta/id/289085-noteikumi-par-autotransporta-lidzeklu-kategorijam-kuru-iepirkumos-piemero-ipasas-prasibas-un-autotransporta-lidzeklu-ekspluatacijas","Ministru kabineta 28.02.2017. noteikumi Nr. 106 ""Noteikumi par autotransporta līdzekļu kategorijām, kuru iepirkumos piemēro īpašas prasības, un autotransporta līdzekļu ekspluatācijas izmaksu aprēķināšanas metodiku""")</f>
        <v>Ministru kabineta 28.02.2017. noteikumi Nr. 106 "Noteikumi par autotransporta līdzekļu kategorijām, kuru iepirkumos piemēro īpašas prasības, un autotransporta līdzekļu ekspluatācijas izmaksu aprēķināšanas metodiku"</v>
      </c>
      <c r="B131" s="2338"/>
      <c r="C131" s="2338"/>
      <c r="D131" s="2338"/>
      <c r="E131" s="2338"/>
      <c r="F131" s="2338"/>
      <c r="G131" s="2338"/>
      <c r="H131" s="2338"/>
      <c r="I131" s="34"/>
      <c r="J131" s="34"/>
      <c r="K131" s="415"/>
      <c r="L131" s="415"/>
      <c r="M131" s="404"/>
      <c r="N131" s="404"/>
      <c r="O131" s="404"/>
      <c r="P131" s="404"/>
    </row>
    <row r="132" spans="1:16" ht="13.2" customHeight="1" outlineLevel="1">
      <c r="A132" s="404"/>
      <c r="B132" s="353" t="s">
        <v>2463</v>
      </c>
      <c r="C132" s="598">
        <v>42795</v>
      </c>
      <c r="D132" s="34"/>
      <c r="E132" s="34"/>
      <c r="F132" s="353" t="s">
        <v>2463</v>
      </c>
      <c r="G132" s="599">
        <v>42826</v>
      </c>
      <c r="H132" s="404"/>
      <c r="I132" s="34"/>
      <c r="J132" s="34"/>
      <c r="K132" s="415"/>
      <c r="L132" s="614"/>
      <c r="M132" s="442"/>
      <c r="N132" s="442"/>
      <c r="O132" s="442"/>
      <c r="P132" s="404"/>
    </row>
    <row r="133" spans="1:16" ht="12.6" customHeight="1" outlineLevel="1">
      <c r="A133" s="2357" t="str">
        <f>HYPERLINK("https://likumi.lv/ta/id/291029","Ministru kabineta 03.05.2017. noteikumi Nr. 239 ""Noteikumi par Latvijas būvnormatīvu LBN 501-17 ""Būvizmaksu noteikšanas kārtība""""")</f>
        <v>Ministru kabineta 03.05.2017. noteikumi Nr. 239 "Noteikumi par Latvijas būvnormatīvu LBN 501-17 "Būvizmaksu noteikšanas kārtība""</v>
      </c>
      <c r="B133" s="2338"/>
      <c r="C133" s="2338"/>
      <c r="D133" s="2338"/>
      <c r="E133" s="2338"/>
      <c r="F133" s="2338"/>
      <c r="G133" s="2338"/>
      <c r="H133" s="2338"/>
      <c r="I133" s="34"/>
      <c r="J133" s="34"/>
      <c r="K133" s="404"/>
      <c r="L133" s="404"/>
      <c r="M133" s="404"/>
      <c r="N133" s="404"/>
      <c r="O133" s="404"/>
      <c r="P133" s="404"/>
    </row>
    <row r="134" spans="1:16" ht="12.6" customHeight="1" outlineLevel="1">
      <c r="A134" s="353" t="s">
        <v>2524</v>
      </c>
      <c r="B134" s="353" t="s">
        <v>2463</v>
      </c>
      <c r="C134" s="615">
        <v>42882</v>
      </c>
      <c r="D134" s="2367" t="str">
        <f>HYPERLINK("https://likumi.lv/ta/id/274994-noteikumi-par-latvijas-buvnormativu-lbn-501-15-buvizmaksu-noteiksanas-kartiba-","zaudē sp.MK 30.06.2015. Nr.330")</f>
        <v>zaudē sp.MK 30.06.2015. Nr.330</v>
      </c>
      <c r="E134" s="2338"/>
      <c r="F134" s="616" t="s">
        <v>2525</v>
      </c>
      <c r="G134" s="16"/>
      <c r="H134" s="404"/>
      <c r="I134" s="404"/>
      <c r="J134" s="34"/>
      <c r="K134" s="404"/>
      <c r="L134" s="404"/>
      <c r="M134" s="404"/>
      <c r="N134" s="404"/>
      <c r="O134" s="404"/>
      <c r="P134" s="404"/>
    </row>
    <row r="135" spans="1:16" ht="13.2" customHeight="1" outlineLevel="1">
      <c r="A135" s="2359" t="s">
        <v>2526</v>
      </c>
      <c r="B135" s="2338"/>
      <c r="C135" s="2338"/>
      <c r="D135" s="2338"/>
      <c r="E135" s="2363" t="s">
        <v>2527</v>
      </c>
      <c r="F135" s="2338"/>
      <c r="G135" s="2338"/>
      <c r="H135" s="2338"/>
      <c r="I135" s="2366" t="str">
        <f>HYPERLINK("https://likumi.lv/ta/id/290734","Ministru kabineta 2017.gada 3.maija noteikumi Nr.244 ""Koncesijas procedūras paziņojumi un to sagatavošanas kārtība""")</f>
        <v>Ministru kabineta 2017.gada 3.maija noteikumi Nr.244 "Koncesijas procedūras paziņojumi un to sagatavošanas kārtība"</v>
      </c>
      <c r="J135" s="2338"/>
      <c r="K135" s="2338"/>
      <c r="L135" s="2338"/>
      <c r="M135" s="2361" t="str">
        <f>HYPERLINK("https://likumi.lv/doc.php?id=240912","Ministru kabineta 2011. gada 6. decembra noteikumi Nr. 927 ""Noteikumi par iepirkumos aizsardzības un drošības jomā izmantojamo paziņojumu saturu un sagatavošanas kārtību""")</f>
        <v>Ministru kabineta 2011. gada 6. decembra noteikumi Nr. 927 "Noteikumi par iepirkumos aizsardzības un drošības jomā izmantojamo paziņojumu saturu un sagatavošanas kārtību"</v>
      </c>
      <c r="N135" s="2338"/>
      <c r="O135" s="2338"/>
      <c r="P135" s="2338"/>
    </row>
    <row r="136" spans="1:16" ht="12.6" customHeight="1" outlineLevel="1">
      <c r="A136" s="34"/>
      <c r="B136" s="353" t="s">
        <v>2463</v>
      </c>
      <c r="C136" s="598">
        <v>42795</v>
      </c>
      <c r="D136" s="617"/>
      <c r="E136" s="34"/>
      <c r="F136" s="355" t="s">
        <v>2420</v>
      </c>
      <c r="G136" s="410">
        <v>42826</v>
      </c>
      <c r="H136" s="355"/>
      <c r="I136" s="353"/>
      <c r="J136" s="353" t="s">
        <v>2463</v>
      </c>
      <c r="K136" s="410">
        <v>42871</v>
      </c>
      <c r="L136" s="367"/>
      <c r="M136" s="16" t="s">
        <v>2528</v>
      </c>
      <c r="N136" s="353" t="s">
        <v>2463</v>
      </c>
      <c r="O136" s="618">
        <v>42747</v>
      </c>
      <c r="P136" s="16"/>
    </row>
    <row r="137" spans="1:16" ht="12.6" customHeight="1" outlineLevel="1">
      <c r="A137" s="2359" t="str">
        <f>HYPERLINK("https://likumi.lv/ta/id/289757-tiesas-parvaldes-iestazu-rikotajos-iepirkumos-izvirzamas-precu-un-pakalpojumu-energoefektivitates-prasibas","Ministru kabineta 28.03.2017. noteikumi Nr.180 ""Tiešās pārvaldes iestāžu rīkotajos iepirkumos izvirzāmās preču un pakalpojumu energoefektivitātes prasības""")</f>
        <v>Ministru kabineta 28.03.2017. noteikumi Nr.180 "Tiešās pārvaldes iestāžu rīkotajos iepirkumos izvirzāmās preču un pakalpojumu energoefektivitātes prasības"</v>
      </c>
      <c r="B137" s="2338"/>
      <c r="C137" s="2338"/>
      <c r="D137" s="2338"/>
      <c r="E137" s="2363" t="s">
        <v>2529</v>
      </c>
      <c r="F137" s="2338"/>
      <c r="G137" s="2338"/>
      <c r="H137" s="2338"/>
      <c r="I137" s="404"/>
      <c r="J137" s="442"/>
      <c r="K137" s="34"/>
      <c r="L137" s="619"/>
      <c r="M137" s="442"/>
      <c r="N137" s="404"/>
      <c r="O137" s="404"/>
      <c r="P137" s="404"/>
    </row>
    <row r="138" spans="1:16" ht="12.6" customHeight="1" outlineLevel="1">
      <c r="A138" s="22" t="s">
        <v>2524</v>
      </c>
      <c r="B138" s="355" t="s">
        <v>2420</v>
      </c>
      <c r="C138" s="598">
        <v>42825</v>
      </c>
      <c r="D138" s="404"/>
      <c r="E138" s="2338"/>
      <c r="F138" s="2338"/>
      <c r="G138" s="2338"/>
      <c r="H138" s="2338"/>
      <c r="I138" s="404"/>
      <c r="J138" s="34"/>
      <c r="K138" s="34"/>
      <c r="L138" s="620"/>
      <c r="M138" s="34"/>
      <c r="N138" s="404"/>
      <c r="O138" s="404"/>
      <c r="P138" s="404"/>
    </row>
    <row r="139" spans="1:16" ht="12.6" customHeight="1" outlineLevel="1">
      <c r="A139" s="2359" t="str">
        <f>HYPERLINK("https://likumi.lv/ta/id/291867","Ministru kabineta 20.06.2017. noteikumi Nr. 353 ""Prasības zaļajam publiskajam iepirkumam un to piemērošanas kārtība""")</f>
        <v>Ministru kabineta 20.06.2017. noteikumi Nr. 353 "Prasības zaļajam publiskajam iepirkumam un to piemērošanas kārtība"</v>
      </c>
      <c r="B139" s="2338"/>
      <c r="C139" s="2338"/>
      <c r="D139" s="2338"/>
      <c r="E139" s="2338"/>
      <c r="F139" s="2338"/>
      <c r="G139" s="2338"/>
      <c r="H139" s="2338"/>
      <c r="I139" s="34"/>
      <c r="J139" s="34"/>
      <c r="K139" s="34"/>
      <c r="L139" s="34"/>
      <c r="M139" s="34"/>
      <c r="N139" s="404"/>
      <c r="O139" s="404"/>
      <c r="P139" s="404"/>
    </row>
    <row r="140" spans="1:16" ht="12.6" customHeight="1" outlineLevel="1">
      <c r="A140" s="22" t="s">
        <v>2478</v>
      </c>
      <c r="B140" s="353" t="s">
        <v>2463</v>
      </c>
      <c r="C140" s="410">
        <v>42917</v>
      </c>
      <c r="D140" s="404"/>
      <c r="E140" s="34"/>
      <c r="F140" s="355" t="s">
        <v>2420</v>
      </c>
      <c r="G140" s="410">
        <v>42826</v>
      </c>
      <c r="H140" s="404"/>
      <c r="I140" s="34"/>
      <c r="J140" s="34"/>
      <c r="K140" s="34"/>
      <c r="L140" s="34"/>
      <c r="M140" s="404"/>
      <c r="N140" s="404"/>
      <c r="O140" s="404"/>
      <c r="P140" s="404"/>
    </row>
    <row r="141" spans="1:16" ht="12.6" customHeight="1" outlineLevel="1">
      <c r="A141" s="34"/>
      <c r="B141" s="613"/>
      <c r="C141" s="621"/>
      <c r="D141" s="34"/>
      <c r="E141" s="404"/>
      <c r="F141" s="442"/>
      <c r="G141" s="442"/>
      <c r="H141" s="442"/>
      <c r="I141" s="34"/>
      <c r="J141" s="34"/>
      <c r="K141" s="34"/>
      <c r="L141" s="34"/>
      <c r="M141" s="404"/>
      <c r="N141" s="404"/>
      <c r="O141" s="404"/>
      <c r="P141" s="404"/>
    </row>
    <row r="142" spans="1:16" ht="12.6" customHeight="1" outlineLevel="1">
      <c r="A142" s="2359" t="s">
        <v>2530</v>
      </c>
      <c r="B142" s="2338"/>
      <c r="C142" s="2338"/>
      <c r="D142" s="2338"/>
      <c r="E142" s="2338"/>
      <c r="F142" s="2338"/>
      <c r="G142" s="2338"/>
      <c r="H142" s="2338"/>
      <c r="I142" s="367"/>
      <c r="J142" s="367"/>
      <c r="K142" s="34"/>
      <c r="L142" s="34"/>
      <c r="M142" s="404"/>
      <c r="N142" s="404"/>
      <c r="O142" s="404"/>
      <c r="P142" s="404"/>
    </row>
    <row r="143" spans="1:16" ht="12.6" customHeight="1" outlineLevel="1">
      <c r="A143" s="622" t="s">
        <v>2528</v>
      </c>
      <c r="B143" s="404" t="s">
        <v>2484</v>
      </c>
      <c r="C143" s="598">
        <v>43040</v>
      </c>
      <c r="D143" s="2382" t="s">
        <v>2531</v>
      </c>
      <c r="E143" s="2338"/>
      <c r="F143" s="616" t="s">
        <v>2532</v>
      </c>
      <c r="G143" s="623"/>
      <c r="H143" s="34"/>
      <c r="I143" s="367"/>
      <c r="J143" s="367"/>
      <c r="K143" s="34"/>
      <c r="L143" s="404"/>
      <c r="M143" s="598"/>
      <c r="N143" s="22"/>
      <c r="O143" s="404"/>
      <c r="P143" s="404"/>
    </row>
    <row r="144" spans="1:16" ht="12.6" customHeight="1" outlineLevel="1"/>
    <row r="145" spans="1:16" ht="30" customHeight="1" collapsed="1">
      <c r="A145" s="500" t="s">
        <v>2533</v>
      </c>
      <c r="B145" s="501"/>
      <c r="C145" s="502"/>
      <c r="D145" s="503"/>
      <c r="E145" s="504"/>
      <c r="F145" s="504"/>
      <c r="G145" s="505"/>
      <c r="H145" s="506"/>
      <c r="I145" s="507"/>
      <c r="J145" s="508"/>
      <c r="K145" s="504"/>
      <c r="L145" s="504"/>
      <c r="M145" s="504"/>
      <c r="N145" s="504"/>
      <c r="O145" s="504"/>
      <c r="P145" s="504"/>
    </row>
    <row r="146" spans="1:16" ht="12.6" hidden="1" customHeight="1" outlineLevel="1">
      <c r="A146" s="34"/>
      <c r="B146" s="620"/>
      <c r="C146" s="34"/>
      <c r="D146" s="34"/>
      <c r="E146" s="34"/>
      <c r="F146" s="34"/>
      <c r="G146" s="367"/>
      <c r="H146" s="404"/>
      <c r="I146" s="404"/>
      <c r="J146" s="404"/>
      <c r="K146" s="404"/>
      <c r="L146" s="404"/>
      <c r="M146" s="404"/>
      <c r="N146" s="404"/>
      <c r="O146" s="404"/>
      <c r="P146" s="404"/>
    </row>
    <row r="147" spans="1:16" ht="12.6" hidden="1" customHeight="1" outlineLevel="1">
      <c r="A147" s="2351" t="str">
        <f>HYPERLINK("https://likumi.lv/ta/id/281521-buvkomersantu-klasifikacijas-noteikumi","""Ministru kabineta 2016.gada 12.aprīļa noteikumi Nr.211 ""Būvkomersantu klasifikācijas noteikumi""")</f>
        <v>"Ministru kabineta 2016.gada 12.aprīļa noteikumi Nr.211 "Būvkomersantu klasifikācijas noteikumi"</v>
      </c>
      <c r="B147" s="2338"/>
      <c r="C147" s="2338"/>
      <c r="D147" s="2338"/>
      <c r="E147" s="2338"/>
      <c r="F147" s="2338"/>
      <c r="G147" s="2338"/>
      <c r="H147" s="2338"/>
      <c r="I147" s="624"/>
      <c r="J147" s="624"/>
      <c r="K147" s="625"/>
      <c r="L147" s="34"/>
      <c r="M147" s="367"/>
      <c r="N147" s="34"/>
      <c r="O147" s="404"/>
      <c r="P147" s="404"/>
    </row>
    <row r="148" spans="1:16" ht="12.6" hidden="1" customHeight="1" outlineLevel="1">
      <c r="A148" s="34" t="s">
        <v>2524</v>
      </c>
      <c r="B148" s="353" t="s">
        <v>2463</v>
      </c>
      <c r="C148" s="599">
        <v>42867</v>
      </c>
      <c r="D148" s="353" t="s">
        <v>2534</v>
      </c>
      <c r="E148" s="599">
        <v>43229</v>
      </c>
      <c r="F148" s="626" t="s">
        <v>2535</v>
      </c>
      <c r="G148" s="367"/>
      <c r="H148" s="367"/>
      <c r="I148" s="627"/>
      <c r="J148" s="408"/>
      <c r="K148" s="367"/>
      <c r="L148" s="367"/>
      <c r="M148" s="367"/>
      <c r="N148" s="404"/>
      <c r="O148" s="404"/>
      <c r="P148" s="404"/>
    </row>
    <row r="149" spans="1:16" ht="12.6" hidden="1" customHeight="1" outlineLevel="1">
      <c r="A149" s="628" t="s">
        <v>2536</v>
      </c>
      <c r="B149" s="629" t="s">
        <v>2537</v>
      </c>
      <c r="C149" s="630">
        <v>43300</v>
      </c>
      <c r="D149" s="631"/>
      <c r="E149" s="441"/>
      <c r="F149" s="441"/>
      <c r="G149" s="441"/>
      <c r="H149" s="441"/>
      <c r="I149" s="442"/>
      <c r="J149" s="442"/>
      <c r="K149" s="442"/>
      <c r="L149" s="442"/>
      <c r="M149" s="619"/>
      <c r="N149" s="619"/>
      <c r="O149" s="619"/>
      <c r="P149" s="619"/>
    </row>
    <row r="150" spans="1:16" ht="12.6" hidden="1" customHeight="1" outlineLevel="1">
      <c r="A150" s="441"/>
      <c r="B150" s="441"/>
      <c r="C150" s="441"/>
      <c r="D150" s="441"/>
      <c r="E150" s="441"/>
      <c r="F150" s="441"/>
      <c r="G150" s="441"/>
      <c r="H150" s="441"/>
      <c r="I150" s="442"/>
      <c r="J150" s="442"/>
      <c r="K150" s="442"/>
      <c r="L150" s="442"/>
      <c r="M150" s="619"/>
      <c r="N150" s="619"/>
      <c r="O150" s="619"/>
      <c r="P150" s="619"/>
    </row>
    <row r="151" spans="1:16" ht="12.6" hidden="1" customHeight="1" outlineLevel="1">
      <c r="A151" s="2350" t="str">
        <f>HYPERLINK("http://tap.mk.gov.lv/lv/mk/tap/?pid=40441426","Grozījumi Ministru kabineta 2015.gada 28.jūlija noteikumos Nr.438 ""Būvniecības informācijas sistēmas noteikumi"" (VSS-1208)")</f>
        <v>Grozījumi Ministru kabineta 2015.gada 28.jūlija noteikumos Nr.438 "Būvniecības informācijas sistēmas noteikumi" (VSS-1208)</v>
      </c>
      <c r="B151" s="2338"/>
      <c r="C151" s="2338"/>
      <c r="D151" s="2338"/>
      <c r="E151" s="2338"/>
      <c r="F151" s="2338"/>
      <c r="G151" s="2338"/>
      <c r="H151" s="2338"/>
      <c r="I151" s="442"/>
      <c r="J151" s="442"/>
      <c r="K151" s="442"/>
      <c r="L151" s="442"/>
      <c r="M151" s="619"/>
      <c r="N151" s="619"/>
      <c r="O151" s="619"/>
      <c r="P151" s="619"/>
    </row>
    <row r="152" spans="1:16" ht="12.6" hidden="1" customHeight="1" outlineLevel="1">
      <c r="A152" s="34" t="s">
        <v>2524</v>
      </c>
      <c r="B152" s="404" t="s">
        <v>2483</v>
      </c>
      <c r="C152" s="633">
        <v>43382</v>
      </c>
      <c r="D152" s="442"/>
      <c r="E152" s="442"/>
      <c r="F152" s="626" t="s">
        <v>2538</v>
      </c>
      <c r="G152" s="442"/>
      <c r="H152" s="442"/>
      <c r="I152" s="442"/>
      <c r="J152" s="442"/>
      <c r="K152" s="442"/>
      <c r="L152" s="442"/>
      <c r="M152" s="619"/>
      <c r="N152" s="619"/>
      <c r="O152" s="619"/>
      <c r="P152" s="619"/>
    </row>
    <row r="153" spans="1:16" ht="13.2" hidden="1" customHeight="1" outlineLevel="1">
      <c r="A153" s="442"/>
      <c r="B153" s="442"/>
      <c r="C153" s="442"/>
      <c r="D153" s="442"/>
      <c r="E153" s="442"/>
      <c r="F153" s="442"/>
      <c r="G153" s="442"/>
      <c r="H153" s="442"/>
      <c r="I153" s="442"/>
      <c r="J153" s="442"/>
      <c r="K153" s="634"/>
      <c r="L153" s="442"/>
      <c r="M153" s="635"/>
      <c r="N153" s="619"/>
      <c r="O153" s="636"/>
      <c r="P153" s="619"/>
    </row>
    <row r="154" spans="1:16" ht="13.2" hidden="1" customHeight="1" outlineLevel="1">
      <c r="A154" s="2364" t="s">
        <v>2539</v>
      </c>
      <c r="B154" s="2338"/>
      <c r="C154" s="2338"/>
      <c r="D154" s="2338"/>
      <c r="E154" s="2338"/>
      <c r="F154" s="2338"/>
      <c r="G154" s="2338"/>
      <c r="H154" s="2338"/>
      <c r="I154" s="619"/>
      <c r="J154" s="637"/>
      <c r="K154" s="634"/>
      <c r="L154" s="442"/>
      <c r="M154" s="619"/>
      <c r="N154" s="619"/>
      <c r="O154" s="619"/>
      <c r="P154" s="619"/>
    </row>
    <row r="155" spans="1:16" ht="13.2" hidden="1" customHeight="1" outlineLevel="1">
      <c r="A155" s="34" t="s">
        <v>2524</v>
      </c>
      <c r="B155" s="22" t="s">
        <v>2540</v>
      </c>
      <c r="C155" s="638">
        <v>43207</v>
      </c>
      <c r="D155" s="22"/>
      <c r="E155" s="22"/>
      <c r="F155" s="22"/>
      <c r="G155" s="22"/>
      <c r="H155" s="22"/>
      <c r="I155" s="16"/>
      <c r="J155" s="618"/>
      <c r="K155" s="634"/>
      <c r="L155" s="22"/>
      <c r="M155" s="16"/>
      <c r="N155" s="16"/>
      <c r="O155" s="16"/>
      <c r="P155" s="16"/>
    </row>
    <row r="156" spans="1:16" ht="12.6" hidden="1" customHeight="1" outlineLevel="1">
      <c r="A156" s="441"/>
      <c r="B156" s="441"/>
      <c r="C156" s="441"/>
      <c r="D156" s="441"/>
      <c r="E156" s="441"/>
      <c r="F156" s="441"/>
      <c r="G156" s="441"/>
      <c r="H156" s="441"/>
      <c r="I156" s="442"/>
      <c r="J156" s="442"/>
      <c r="K156" s="442"/>
      <c r="L156" s="442"/>
      <c r="M156" s="619"/>
      <c r="N156" s="619"/>
      <c r="O156" s="619"/>
      <c r="P156" s="619"/>
    </row>
    <row r="157" spans="1:16" ht="12.6" hidden="1" customHeight="1" outlineLevel="1">
      <c r="A157" s="2371" t="str">
        <f>HYPERLINK("https://likumi.lv/ta/id/280278-starptautisko-un-latvijas-republikas-nacionalo-sankciju-likums","Starptautisko un Latvijas Republikas nacionālo sankciju likums")</f>
        <v>Starptautisko un Latvijas Republikas nacionālo sankciju likums</v>
      </c>
      <c r="B157" s="2338"/>
      <c r="C157" s="2338"/>
      <c r="D157" s="2338"/>
      <c r="E157" s="2338"/>
      <c r="F157" s="2338"/>
      <c r="G157" s="2338"/>
      <c r="H157" s="2338"/>
      <c r="I157" s="2338"/>
      <c r="J157" s="2338"/>
      <c r="K157" s="2338"/>
      <c r="L157" s="2338"/>
      <c r="M157" s="2338"/>
      <c r="N157" s="2338"/>
      <c r="O157" s="2338"/>
      <c r="P157" s="2338"/>
    </row>
    <row r="158" spans="1:16" ht="12.6" hidden="1" customHeight="1" outlineLevel="1">
      <c r="A158" s="34"/>
      <c r="B158" s="353" t="s">
        <v>2463</v>
      </c>
      <c r="C158" s="606">
        <v>42430</v>
      </c>
      <c r="D158" s="639"/>
      <c r="E158" s="640" t="str">
        <f>HYPERLINK("http://titania.saeima.lv/LIVS12/saeimalivs12.nsf/webSasaiste?OpenView&amp;restricttocategory=1291/Lp12","Grozījumi / 11.prim p/ Nr:1291/Lp12")</f>
        <v>Grozījumi / 11.prim p/ Nr:1291/Lp12</v>
      </c>
      <c r="F158" s="641" t="str">
        <f>HYPERLINK("https://www.vestnesis.lv/op/2018/128.2","Gr.stājas spēkā")</f>
        <v>Gr.stājas spēkā</v>
      </c>
      <c r="G158" s="642">
        <v>43293</v>
      </c>
      <c r="H158" s="643"/>
      <c r="I158" s="643"/>
      <c r="J158" s="643"/>
      <c r="K158" s="643"/>
      <c r="L158" s="643"/>
      <c r="M158" s="643"/>
      <c r="N158" s="643"/>
      <c r="O158" s="643"/>
      <c r="P158" s="643"/>
    </row>
    <row r="159" spans="1:16" ht="12.6" hidden="1" customHeight="1" outlineLevel="1">
      <c r="A159" s="2362" t="str">
        <f>HYPERLINK("https://likumi.lv/ta/id/283651-starptautisko-un-nacionalo-sankciju-izpildes-kartiba","Ministru kabineta 2016.gada 15.jūlija noteikumi Nr.468 ""Starptautisko un nacionālo sankciju izpildes kārtība""")</f>
        <v>Ministru kabineta 2016.gada 15.jūlija noteikumi Nr.468 "Starptautisko un nacionālo sankciju izpildes kārtība"</v>
      </c>
      <c r="B159" s="2338"/>
      <c r="C159" s="2338"/>
      <c r="D159" s="2338"/>
      <c r="E159" s="2338"/>
      <c r="F159" s="2338"/>
      <c r="G159" s="2338"/>
      <c r="H159" s="2338"/>
      <c r="I159" s="2338"/>
      <c r="J159" s="2338"/>
      <c r="K159" s="2338"/>
      <c r="L159" s="2338"/>
      <c r="M159" s="2338"/>
      <c r="N159" s="2338"/>
      <c r="O159" s="2338"/>
      <c r="P159" s="2338"/>
    </row>
    <row r="160" spans="1:16" ht="12.6" hidden="1" customHeight="1" outlineLevel="1">
      <c r="A160" s="34"/>
      <c r="B160" s="34" t="s">
        <v>2463</v>
      </c>
      <c r="C160" s="644">
        <v>42573</v>
      </c>
      <c r="D160" s="643"/>
      <c r="E160" s="423" t="str">
        <f>HYPERLINK("http://tap.mk.gov.lv/lv/mk/tap/?pid=40461218","/ĀM/ groz.(vss-777)")</f>
        <v>/ĀM/ groz.(vss-777)</v>
      </c>
      <c r="F160" s="427" t="s">
        <v>2541</v>
      </c>
      <c r="G160" s="645">
        <v>43392</v>
      </c>
      <c r="H160" s="34"/>
      <c r="I160" s="643"/>
      <c r="J160" s="643"/>
      <c r="K160" s="643"/>
      <c r="L160" s="643"/>
      <c r="M160" s="643"/>
      <c r="N160" s="643"/>
      <c r="O160" s="643"/>
      <c r="P160" s="643"/>
    </row>
    <row r="161" spans="1:16" ht="12.6" hidden="1" customHeight="1" outlineLevel="1"/>
    <row r="162" spans="1:16" ht="12.6" hidden="1" customHeight="1" outlineLevel="1">
      <c r="A162" s="2350" t="str">
        <f>HYPERLINK("https://likumi.lv/ta/id/301865-kartiba-kada-iestades-ievieto-informaciju-interneta","Ministru kabineta 2018.gada 25.septembra noteikumi Nr.611 ""Kārtība, kādā iestādes ievieto informāciju internetā""")</f>
        <v>Ministru kabineta 2018.gada 25.septembra noteikumi Nr.611 "Kārtība, kādā iestādes ievieto informāciju internetā"</v>
      </c>
      <c r="B162" s="2338"/>
      <c r="C162" s="2338"/>
      <c r="D162" s="2338"/>
      <c r="E162" s="2338"/>
      <c r="F162" s="2338"/>
      <c r="G162" s="2338"/>
      <c r="H162" s="2338"/>
      <c r="I162" s="442"/>
      <c r="J162" s="442"/>
      <c r="K162" s="442"/>
      <c r="L162" s="442"/>
      <c r="M162" s="619"/>
      <c r="N162" s="619"/>
      <c r="O162" s="619"/>
      <c r="P162" s="619"/>
    </row>
    <row r="163" spans="1:16" ht="12.6" hidden="1" customHeight="1" outlineLevel="1">
      <c r="A163" s="34" t="s">
        <v>2478</v>
      </c>
      <c r="B163" s="604" t="s">
        <v>2518</v>
      </c>
      <c r="C163" s="646">
        <v>43371</v>
      </c>
      <c r="D163" s="442"/>
      <c r="E163" s="647" t="str">
        <f>HYPERLINK("https://likumi.lv/ta/id/154198-kartiba-kada-iestades-ievieto-informaciju-interneta","Zaudē spēku 06.03.2007. MK not.Nr.171")</f>
        <v>Zaudē spēku 06.03.2007. MK not.Nr.171</v>
      </c>
      <c r="F163" s="626" t="s">
        <v>2542</v>
      </c>
      <c r="G163" s="34"/>
      <c r="H163" s="442"/>
      <c r="I163" s="442"/>
      <c r="J163" s="442"/>
      <c r="K163" s="442"/>
      <c r="L163" s="442"/>
      <c r="M163" s="619"/>
      <c r="N163" s="619"/>
      <c r="O163" s="619"/>
      <c r="P163" s="619"/>
    </row>
    <row r="164" spans="1:16" ht="12.6" hidden="1" customHeight="1" outlineLevel="1">
      <c r="A164" s="648"/>
      <c r="B164" s="648"/>
      <c r="C164" s="648"/>
      <c r="D164" s="648"/>
      <c r="E164" s="648"/>
      <c r="F164" s="648"/>
      <c r="G164" s="648"/>
      <c r="H164" s="648"/>
      <c r="I164" s="648"/>
      <c r="J164" s="648"/>
      <c r="K164" s="648"/>
      <c r="L164" s="648"/>
      <c r="M164" s="648"/>
      <c r="N164" s="648"/>
      <c r="O164" s="648"/>
      <c r="P164" s="648"/>
    </row>
    <row r="165" spans="1:16" ht="12.6" hidden="1" customHeight="1" outlineLevel="1">
      <c r="A165" s="2360" t="str">
        <f>HYPERLINK("https://likumi.lv/ta/id/298840-eiropas-ekonomikas-zonas-finansu-instrumenta-un-norvegijas-finansu-instrumenta-2014-2021-gada-perioda-vadibas-likums","Eiropas Ekonomikas zonas finanšu instrumenta un Norvēģijas finanšu instrumenta 2014.-2021.gada perioda vadības likums")</f>
        <v>Eiropas Ekonomikas zonas finanšu instrumenta un Norvēģijas finanšu instrumenta 2014.-2021.gada perioda vadības likums</v>
      </c>
      <c r="B165" s="2338"/>
      <c r="C165" s="2338"/>
      <c r="D165" s="2338"/>
      <c r="E165" s="2338"/>
      <c r="F165" s="2338"/>
      <c r="G165" s="2338"/>
      <c r="H165" s="2338"/>
      <c r="I165" s="2338"/>
      <c r="J165" s="2338"/>
      <c r="K165" s="2338"/>
      <c r="L165" s="2338"/>
      <c r="M165" s="2338"/>
      <c r="N165" s="2338"/>
      <c r="O165" s="2338"/>
      <c r="P165" s="2338"/>
    </row>
    <row r="166" spans="1:16" ht="13.2" hidden="1" customHeight="1" outlineLevel="1">
      <c r="A166" s="34" t="s">
        <v>2543</v>
      </c>
      <c r="B166" s="412" t="str">
        <f>HYPERLINK("http://titania.saeima.lv/LIVS12/saeimalivs12.nsf/webSasaiste?OpenView&amp;restricttocategory=1134/Lp12","Saeima 1134/Lp12        ")</f>
        <v xml:space="preserve">Saeima 1134/Lp12        </v>
      </c>
      <c r="C166" s="355" t="s">
        <v>2544</v>
      </c>
      <c r="D166" s="410">
        <v>43229</v>
      </c>
      <c r="E166" s="34"/>
      <c r="F166" s="355" t="s">
        <v>2545</v>
      </c>
      <c r="G166" s="410">
        <v>43243</v>
      </c>
      <c r="H166" s="367"/>
      <c r="I166" s="367"/>
      <c r="J166" s="367"/>
      <c r="K166" s="404"/>
      <c r="L166" s="404"/>
      <c r="M166" s="404"/>
      <c r="N166" s="404"/>
      <c r="O166" s="404"/>
      <c r="P166" s="404"/>
    </row>
    <row r="167" spans="1:16" ht="12.6" hidden="1" customHeight="1" outlineLevel="1">
      <c r="A167" s="441"/>
      <c r="B167" s="441"/>
      <c r="C167" s="441"/>
      <c r="D167" s="441"/>
      <c r="E167" s="441"/>
      <c r="F167" s="441"/>
      <c r="G167" s="441"/>
      <c r="H167" s="441"/>
      <c r="I167" s="367"/>
      <c r="J167" s="367"/>
      <c r="K167" s="404"/>
      <c r="L167" s="404"/>
      <c r="M167" s="404"/>
      <c r="N167" s="404"/>
      <c r="O167" s="404"/>
      <c r="P167" s="404"/>
    </row>
    <row r="168" spans="1:16" ht="12.6" hidden="1" customHeight="1" outlineLevel="1">
      <c r="A168" s="2360" t="str">
        <f>HYPERLINK("https://www.vestnesis.lv/op/2018/226.3","Ministru kabineta 2018. gada 13. novembra noteikumi Nr. 683 “Eiropas Ekonomikas zonas finanšu instrumenta un Norvēģijas finanšu instrumenta 2014.–2021. gada perioda vadības noteikumi”")</f>
        <v>Ministru kabineta 2018. gada 13. novembra noteikumi Nr. 683 “Eiropas Ekonomikas zonas finanšu instrumenta un Norvēģijas finanšu instrumenta 2014.–2021. gada perioda vadības noteikumi”</v>
      </c>
      <c r="B168" s="2338"/>
      <c r="C168" s="2338"/>
      <c r="D168" s="2338"/>
      <c r="E168" s="2338"/>
      <c r="F168" s="2338"/>
      <c r="G168" s="2338"/>
      <c r="H168" s="2338"/>
      <c r="I168" s="2338"/>
      <c r="J168" s="2338"/>
      <c r="K168" s="2338"/>
      <c r="L168" s="2338"/>
      <c r="M168" s="2338"/>
      <c r="N168" s="2338"/>
      <c r="O168" s="2338"/>
      <c r="P168" s="2338"/>
    </row>
    <row r="169" spans="1:16" ht="12.6" hidden="1" customHeight="1" outlineLevel="1">
      <c r="A169" s="632" t="str">
        <f>HYPERLINK("http://tap.mk.gov.lv/lv/mk/tap/?pid=40461509","/FM/ (vss-784)")</f>
        <v>/FM/ (vss-784)</v>
      </c>
      <c r="B169" s="367" t="s">
        <v>2516</v>
      </c>
      <c r="C169" s="633">
        <v>43417</v>
      </c>
      <c r="D169" s="441"/>
      <c r="E169" s="441"/>
      <c r="F169" s="355" t="s">
        <v>2545</v>
      </c>
      <c r="G169" s="649">
        <v>43420</v>
      </c>
      <c r="H169" s="650"/>
      <c r="I169" s="404"/>
      <c r="J169" s="404"/>
      <c r="K169" s="367"/>
      <c r="L169" s="367"/>
      <c r="M169" s="404"/>
      <c r="N169" s="404"/>
      <c r="O169" s="404"/>
      <c r="P169" s="404"/>
    </row>
    <row r="170" spans="1:16" ht="12.6" hidden="1" customHeight="1" outlineLevel="1">
      <c r="A170" s="439"/>
      <c r="B170" s="441"/>
      <c r="C170" s="441"/>
      <c r="D170" s="441"/>
      <c r="E170" s="441"/>
      <c r="F170" s="590" t="s">
        <v>2546</v>
      </c>
      <c r="G170" s="415"/>
      <c r="H170" s="650"/>
      <c r="I170" s="404"/>
      <c r="J170" s="404"/>
      <c r="K170" s="367"/>
      <c r="L170" s="367"/>
      <c r="M170" s="404"/>
      <c r="N170" s="404"/>
      <c r="O170" s="404"/>
      <c r="P170" s="404"/>
    </row>
    <row r="171" spans="1:16" ht="12.6" hidden="1" customHeight="1" outlineLevel="1">
      <c r="A171" s="441"/>
      <c r="B171" s="441"/>
      <c r="C171" s="441"/>
      <c r="D171" s="441"/>
      <c r="E171" s="441"/>
      <c r="F171" s="34"/>
      <c r="G171" s="415"/>
      <c r="H171" s="650"/>
      <c r="I171" s="404"/>
      <c r="J171" s="404"/>
      <c r="K171" s="367"/>
      <c r="L171" s="367"/>
      <c r="M171" s="404"/>
      <c r="N171" s="404"/>
      <c r="O171" s="404"/>
      <c r="P171" s="404"/>
    </row>
    <row r="172" spans="1:16" ht="12.6" hidden="1" customHeight="1" outlineLevel="1">
      <c r="A172" s="2350" t="str">
        <f>HYPERLINK("http://tap.mk.gov.lv/lv/mk/tap/?pid=40431497","Rīkojuma projekts ""Par darbalaiku valsts tiešās pārvaldes iestādēs"" (VSS-760)")</f>
        <v>Rīkojuma projekts "Par darbalaiku valsts tiešās pārvaldes iestādēs" (VSS-760)</v>
      </c>
      <c r="B172" s="2338"/>
      <c r="C172" s="2338"/>
      <c r="D172" s="2338"/>
      <c r="E172" s="2338"/>
      <c r="F172" s="34"/>
      <c r="G172" s="415"/>
      <c r="H172" s="650"/>
      <c r="I172" s="404"/>
      <c r="J172" s="404"/>
      <c r="K172" s="367"/>
      <c r="L172" s="367"/>
      <c r="M172" s="404"/>
      <c r="N172" s="404"/>
      <c r="O172" s="404"/>
      <c r="P172" s="404"/>
    </row>
    <row r="173" spans="1:16" ht="12.6" hidden="1" customHeight="1" outlineLevel="1">
      <c r="A173" s="404" t="s">
        <v>2547</v>
      </c>
      <c r="B173" s="404" t="s">
        <v>2487</v>
      </c>
      <c r="C173" s="618">
        <v>42936</v>
      </c>
      <c r="D173" s="404"/>
      <c r="E173" s="404"/>
      <c r="F173" s="404"/>
      <c r="G173" s="367"/>
      <c r="H173" s="404"/>
      <c r="I173" s="404"/>
      <c r="J173" s="404"/>
      <c r="K173" s="367"/>
      <c r="L173" s="367"/>
      <c r="M173" s="404"/>
      <c r="N173" s="404"/>
      <c r="O173" s="404"/>
      <c r="P173" s="404"/>
    </row>
    <row r="174" spans="1:16" ht="12.6" hidden="1" customHeight="1" outlineLevel="1">
      <c r="A174" s="441"/>
      <c r="B174" s="441"/>
      <c r="C174" s="441"/>
      <c r="D174" s="441"/>
      <c r="E174" s="441"/>
      <c r="F174" s="441"/>
      <c r="G174" s="441"/>
      <c r="H174" s="441"/>
      <c r="I174" s="367"/>
      <c r="J174" s="367"/>
      <c r="K174" s="404"/>
      <c r="L174" s="404"/>
      <c r="M174" s="404"/>
      <c r="N174" s="404"/>
      <c r="O174" s="404"/>
      <c r="P174" s="404"/>
    </row>
    <row r="175" spans="1:16" ht="13.2" hidden="1" customHeight="1" outlineLevel="1">
      <c r="A175" s="2369" t="str">
        <f>HYPERLINK("https://likumi.lv/doc.php?id=295343&amp;version_date=30.11.2017","Valsts pārvaldes reformu plāns 2020")</f>
        <v>Valsts pārvaldes reformu plāns 2020</v>
      </c>
      <c r="B175" s="2338"/>
      <c r="C175" s="2338"/>
      <c r="D175" s="2338"/>
      <c r="E175" s="2338"/>
      <c r="F175" s="2338"/>
      <c r="G175" s="2338"/>
      <c r="H175" s="2338"/>
      <c r="I175" s="404"/>
      <c r="J175" s="651"/>
      <c r="K175" s="651"/>
      <c r="L175" s="651"/>
      <c r="M175" s="651"/>
      <c r="N175" s="651"/>
      <c r="O175" s="404"/>
      <c r="P175" s="404"/>
    </row>
    <row r="176" spans="1:16" ht="12.6" hidden="1" customHeight="1" outlineLevel="1">
      <c r="A176" s="404" t="s">
        <v>2547</v>
      </c>
      <c r="B176" s="404" t="s">
        <v>2483</v>
      </c>
      <c r="C176" s="618">
        <v>43053</v>
      </c>
      <c r="D176" s="404"/>
      <c r="E176" s="404"/>
      <c r="F176" s="34"/>
      <c r="G176" s="415"/>
      <c r="H176" s="404"/>
      <c r="I176" s="404"/>
      <c r="J176" s="404"/>
      <c r="K176" s="367"/>
      <c r="L176" s="367"/>
      <c r="M176" s="404"/>
      <c r="N176" s="404"/>
      <c r="O176" s="404"/>
      <c r="P176" s="404"/>
    </row>
    <row r="177" spans="1:16" ht="12.6" hidden="1" customHeight="1" outlineLevel="1"/>
    <row r="178" spans="1:16" ht="12.6" hidden="1" customHeight="1" outlineLevel="1">
      <c r="A178" s="2351" t="str">
        <f>HYPERLINK("https://likumi.lv/ta/id/250466-kartiba-kada-nodrosina-revizijas-iestades-funkcijas-eiropas-ekonomikas-zonas-finansu-instrumenta-un-norvegijas-finansu-instrume...","Ministru kabineta 2012.gada 24.jūlija noteikumi Nr.502 ""Kārtība, kādā nodrošina revīzijas iestādes funkcijas Eiropas Ekonomikas zonas finanšu instrumenta un Norvēģijas finanšu instrumenta 2009.–2014.gada perioda vadībā")</f>
        <v>Ministru kabineta 2012.gada 24.jūlija noteikumi Nr.502 "Kārtība, kādā nodrošina revīzijas iestādes funkcijas Eiropas Ekonomikas zonas finanšu instrumenta un Norvēģijas finanšu instrumenta 2009.–2014.gada perioda vadībā</v>
      </c>
      <c r="B178" s="2338"/>
      <c r="C178" s="2338"/>
      <c r="D178" s="2338"/>
      <c r="E178" s="2338"/>
      <c r="F178" s="2338"/>
      <c r="G178" s="2338"/>
      <c r="H178" s="2338"/>
      <c r="I178" s="2338"/>
      <c r="J178" s="2338"/>
      <c r="K178" s="2338"/>
      <c r="L178" s="2338"/>
      <c r="M178" s="2338"/>
      <c r="N178" s="2338"/>
      <c r="O178" s="2338"/>
      <c r="P178" s="2338"/>
    </row>
    <row r="179" spans="1:16" ht="12.6" hidden="1" customHeight="1" outlineLevel="1">
      <c r="A179" s="404"/>
      <c r="B179" s="599" t="s">
        <v>2475</v>
      </c>
      <c r="C179" s="653">
        <v>43056</v>
      </c>
      <c r="D179" s="404"/>
      <c r="E179" s="404"/>
      <c r="F179" s="654" t="str">
        <f>HYPERLINK("https://likumi.lv/ta/id/243910-eiropas-ekonomikas-zonas-finansu-instrumenta-un-norvegijas-finansu-instrumenta-2009-2014-gada-perioda-vadibas-likums","Izdoti saskaņā ar Eiropas Ekonomikas zonas finanšu instrumenta un  Norvēģijas finanšu instrumenta 2009.–2014. gada perioda vadības likuma 15. panta 4. punktu")</f>
        <v>Izdoti saskaņā ar Eiropas Ekonomikas zonas finanšu instrumenta un  Norvēģijas finanšu instrumenta 2009.–2014. gada perioda vadības likuma 15. panta 4. punktu</v>
      </c>
      <c r="G179" s="367"/>
      <c r="H179" s="404"/>
      <c r="I179" s="404"/>
      <c r="J179" s="404"/>
      <c r="K179" s="367"/>
      <c r="L179" s="367"/>
      <c r="M179" s="404"/>
      <c r="N179" s="404"/>
      <c r="O179" s="404"/>
      <c r="P179" s="404"/>
    </row>
    <row r="180" spans="1:16" ht="12.6" hidden="1" customHeight="1" outlineLevel="1">
      <c r="A180" s="2350" t="str">
        <f>HYPERLINK("http://tap.mk.gov.lv/lv/mk/tap/?pid=40433084","Informatīvais ziņojums ""Par atļauju Valsts vides dienestam slēgt līgumus ar termiņu līdz 2023.gada 31.decembrim lielā projekta ""Vēsturiski piesārņoto vietu ""Inčukalna sērskābā gudrona dīķi"" sanācijas darbi"" īstenošanai"" (VSS-786)")</f>
        <v>Informatīvais ziņojums "Par atļauju Valsts vides dienestam slēgt līgumus ar termiņu līdz 2023.gada 31.decembrim lielā projekta "Vēsturiski piesārņoto vietu "Inčukalna sērskābā gudrona dīķi" sanācijas darbi" īstenošanai" (VSS-786)</v>
      </c>
      <c r="B180" s="2338"/>
      <c r="C180" s="2338"/>
      <c r="D180" s="2338"/>
      <c r="E180" s="2338"/>
      <c r="F180" s="2338"/>
      <c r="G180" s="2338"/>
      <c r="H180" s="2338"/>
      <c r="I180" s="2338"/>
      <c r="J180" s="2338"/>
      <c r="K180" s="2338"/>
      <c r="L180" s="2338"/>
      <c r="M180" s="2338"/>
      <c r="N180" s="2338"/>
      <c r="O180" s="2338"/>
      <c r="P180" s="2338"/>
    </row>
    <row r="181" spans="1:16" ht="12.6" hidden="1" customHeight="1" outlineLevel="1">
      <c r="A181" s="34" t="s">
        <v>2548</v>
      </c>
      <c r="B181" s="404" t="s">
        <v>2483</v>
      </c>
      <c r="C181" s="618">
        <v>43067</v>
      </c>
      <c r="D181" s="34"/>
      <c r="E181" s="34"/>
      <c r="F181" s="34"/>
      <c r="G181" s="415"/>
      <c r="H181" s="404"/>
      <c r="I181" s="404"/>
      <c r="J181" s="404"/>
      <c r="K181" s="367"/>
      <c r="L181" s="367"/>
      <c r="M181" s="404"/>
      <c r="N181" s="404"/>
      <c r="O181" s="404"/>
      <c r="P181" s="404"/>
    </row>
    <row r="182" spans="1:16" ht="12.6" hidden="1" customHeight="1" outlineLevel="1">
      <c r="A182" s="2351" t="str">
        <f>HYPERLINK("http://tap.mk.gov.lv/lv/mk/tap/?pid=40427036","Informatīvais ziņojums ""Par valsts kapitālsabiedrību darījumu, saistību un iepirkumu plānošanas un saskaņošanas kārtību un priekšlikumiem tās iespējamai pilnveidošanai"" (TA-1140)")</f>
        <v>Informatīvais ziņojums "Par valsts kapitālsabiedrību darījumu, saistību un iepirkumu plānošanas un saskaņošanas kārtību un priekšlikumiem tās iespējamai pilnveidošanai" (TA-1140)</v>
      </c>
      <c r="B182" s="2338"/>
      <c r="C182" s="2338"/>
      <c r="D182" s="2338"/>
      <c r="E182" s="2338"/>
      <c r="F182" s="2338"/>
      <c r="G182" s="2338"/>
      <c r="H182" s="2338"/>
      <c r="I182" s="2338"/>
      <c r="J182" s="2338"/>
      <c r="K182" s="2338"/>
      <c r="L182" s="2338"/>
      <c r="M182" s="2338"/>
      <c r="N182" s="2338"/>
      <c r="O182" s="2338"/>
      <c r="P182" s="2338"/>
    </row>
    <row r="183" spans="1:16" ht="12.6" hidden="1" customHeight="1" outlineLevel="1">
      <c r="A183" s="34" t="s">
        <v>2549</v>
      </c>
      <c r="B183" s="34"/>
      <c r="C183" s="404" t="s">
        <v>2483</v>
      </c>
      <c r="D183" s="598">
        <v>42892</v>
      </c>
      <c r="E183" s="34"/>
      <c r="F183" s="34"/>
      <c r="G183" s="415"/>
      <c r="H183" s="404"/>
      <c r="I183" s="404"/>
      <c r="J183" s="404"/>
      <c r="K183" s="367"/>
      <c r="L183" s="367"/>
      <c r="M183" s="404"/>
      <c r="N183" s="404"/>
      <c r="O183" s="404"/>
      <c r="P183" s="404"/>
    </row>
    <row r="184" spans="1:16" ht="13.2" hidden="1" customHeight="1" outlineLevel="1">
      <c r="A184" s="655" t="str">
        <f>HYPERLINK("http://tap.mk.gov.lv/lv/mk/tap/?pid=40452390","Informatīvais ziņojums ""Latvijas Ziņojums Apvienoto Nāciju Organizācijai par Ilgtspējīgas attīstības mērķu ieviešanu""")</f>
        <v>Informatīvais ziņojums "Latvijas Ziņojums Apvienoto Nāciju Organizācijai par Ilgtspējīgas attīstības mērķu ieviešanu"</v>
      </c>
      <c r="B184" s="441"/>
      <c r="C184" s="441"/>
      <c r="D184" s="441"/>
      <c r="E184" s="441"/>
      <c r="F184" s="441"/>
      <c r="G184" s="441"/>
      <c r="H184" s="441"/>
      <c r="I184" s="367"/>
      <c r="J184" s="367"/>
      <c r="K184" s="404"/>
      <c r="L184" s="404"/>
      <c r="M184" s="404"/>
      <c r="N184" s="404"/>
      <c r="O184" s="404"/>
      <c r="P184" s="404"/>
    </row>
    <row r="185" spans="1:16" ht="12.6" hidden="1" customHeight="1" outlineLevel="1">
      <c r="A185" s="404"/>
      <c r="B185" s="404" t="s">
        <v>2487</v>
      </c>
      <c r="C185" s="656">
        <v>43195</v>
      </c>
      <c r="D185" s="404"/>
      <c r="E185" s="16" t="s">
        <v>2516</v>
      </c>
      <c r="F185" s="656">
        <v>43235</v>
      </c>
      <c r="G185" s="367"/>
      <c r="H185" s="404"/>
      <c r="I185" s="404"/>
      <c r="J185" s="404"/>
      <c r="K185" s="367"/>
      <c r="L185" s="367"/>
      <c r="M185" s="404"/>
      <c r="N185" s="404"/>
      <c r="O185" s="404"/>
      <c r="P185" s="404"/>
    </row>
    <row r="186" spans="1:16" ht="12.6" hidden="1" customHeight="1" outlineLevel="1">
      <c r="A186" s="2350" t="str">
        <f>HYPERLINK("https://likumi.lv/doc.php?id=258101","Ministru kabineta 2013.gada 25.jūnija noteikumi Nr.351 ""Sabiedrisko autotransporta līdzekļu iepirkuma noteikumi""")</f>
        <v>Ministru kabineta 2013.gada 25.jūnija noteikumi Nr.351 "Sabiedrisko autotransporta līdzekļu iepirkuma noteikumi"</v>
      </c>
      <c r="B186" s="2338"/>
      <c r="C186" s="2338"/>
      <c r="D186" s="2338"/>
      <c r="E186" s="2338"/>
      <c r="F186" s="2338"/>
      <c r="G186" s="2338"/>
      <c r="H186" s="2338"/>
      <c r="I186" s="404"/>
      <c r="J186" s="404"/>
      <c r="K186" s="367"/>
      <c r="L186" s="367"/>
      <c r="M186" s="404"/>
      <c r="N186" s="404"/>
      <c r="O186" s="404"/>
      <c r="P186" s="404"/>
    </row>
    <row r="187" spans="1:16" ht="12.6" hidden="1" customHeight="1" outlineLevel="1">
      <c r="A187" s="34" t="s">
        <v>2550</v>
      </c>
      <c r="B187" s="34"/>
      <c r="C187" s="598" t="s">
        <v>2475</v>
      </c>
      <c r="D187" s="598">
        <v>42972</v>
      </c>
      <c r="E187" s="34"/>
      <c r="F187" s="657" t="s">
        <v>2551</v>
      </c>
      <c r="G187" s="415"/>
      <c r="H187" s="404"/>
      <c r="I187" s="404"/>
      <c r="J187" s="404"/>
      <c r="K187" s="367"/>
      <c r="L187" s="367"/>
      <c r="M187" s="404"/>
      <c r="N187" s="404"/>
      <c r="O187" s="404"/>
      <c r="P187" s="404"/>
    </row>
    <row r="188" spans="1:16" ht="12.6" hidden="1" customHeight="1" outlineLevel="1">
      <c r="A188" s="2350" t="str">
        <f>HYPERLINK("https://likumi.lv/doc.php?id=154198","Ministru kabineta 2007.gada 6.marta noteikumi Nr.171 ""Kārtība, kādā iestādes ievieto informāciju internetā""")</f>
        <v>Ministru kabineta 2007.gada 6.marta noteikumi Nr.171 "Kārtība, kādā iestādes ievieto informāciju internetā"</v>
      </c>
      <c r="B188" s="2338"/>
      <c r="C188" s="2338"/>
      <c r="D188" s="2338"/>
      <c r="E188" s="2338"/>
      <c r="F188" s="2338"/>
      <c r="G188" s="2338"/>
      <c r="H188" s="2338"/>
      <c r="I188" s="367"/>
      <c r="J188" s="367"/>
      <c r="K188" s="404"/>
      <c r="L188" s="404"/>
      <c r="M188" s="404"/>
      <c r="N188" s="404"/>
      <c r="O188" s="404"/>
      <c r="P188" s="404"/>
    </row>
    <row r="189" spans="1:16" ht="12.6" hidden="1" customHeight="1" outlineLevel="1">
      <c r="A189" s="34" t="s">
        <v>2478</v>
      </c>
      <c r="B189" s="598" t="s">
        <v>2475</v>
      </c>
      <c r="C189" s="598">
        <v>43160</v>
      </c>
      <c r="D189" s="652"/>
      <c r="E189" s="652"/>
      <c r="F189" s="652"/>
      <c r="G189" s="652"/>
      <c r="H189" s="652"/>
      <c r="I189" s="367"/>
      <c r="J189" s="367"/>
      <c r="K189" s="404"/>
      <c r="L189" s="404"/>
      <c r="M189" s="404"/>
      <c r="N189" s="404"/>
      <c r="O189" s="404"/>
      <c r="P189" s="404"/>
    </row>
    <row r="190" spans="1:16" ht="12.6" hidden="1" customHeight="1" outlineLevel="1">
      <c r="A190" s="2351" t="str">
        <f>HYPERLINK("https://likumi.lv/ta/id/289727-islaicigu-profesionalo-pakalpojumu-sniegsanas-kartiba-latvijas-republika-reglamenteta-profesija","Ministru kabineta 28.03.2017. noteikumi Nr. 168 ""Īslaicīgu profesionālo pakalpojumu sniegšanas kārtība Latvijas Republikā reglamentētā profesijā""")</f>
        <v>Ministru kabineta 28.03.2017. noteikumi Nr. 168 "Īslaicīgu profesionālo pakalpojumu sniegšanas kārtība Latvijas Republikā reglamentētā profesijā"</v>
      </c>
      <c r="B190" s="2338"/>
      <c r="C190" s="2338"/>
      <c r="D190" s="2338"/>
      <c r="E190" s="2338"/>
      <c r="F190" s="2338"/>
      <c r="G190" s="2338"/>
      <c r="H190" s="2338"/>
      <c r="I190" s="2338"/>
      <c r="J190" s="2338"/>
      <c r="K190" s="2338"/>
      <c r="L190" s="2338"/>
      <c r="M190" s="2338"/>
      <c r="N190" s="2338"/>
      <c r="O190" s="2338"/>
      <c r="P190" s="2338"/>
    </row>
    <row r="191" spans="1:16" ht="12.6" hidden="1" customHeight="1" outlineLevel="1">
      <c r="A191" s="404" t="s">
        <v>2552</v>
      </c>
      <c r="B191" s="598" t="s">
        <v>2475</v>
      </c>
      <c r="C191" s="598">
        <v>43252</v>
      </c>
      <c r="D191" s="367"/>
      <c r="E191" s="404"/>
      <c r="F191" s="657" t="s">
        <v>2553</v>
      </c>
      <c r="G191" s="367"/>
      <c r="H191" s="367"/>
      <c r="I191" s="367"/>
      <c r="J191" s="367"/>
      <c r="K191" s="367"/>
      <c r="L191" s="367"/>
      <c r="M191" s="367"/>
      <c r="N191" s="404"/>
      <c r="O191" s="404"/>
      <c r="P191" s="404"/>
    </row>
    <row r="192" spans="1:16" ht="12.6" hidden="1" customHeight="1" outlineLevel="1">
      <c r="A192" s="2351" t="str">
        <f>HYPERLINK("https://likumi.lv/doc.php?id=245300","Grozījumi Ministru kabineta 2012.gada 13.marta noteikumos Nr.172 ""Noteikumi par uztura normām izglītības iestāžu izglītojamiem, sociālās aprūpes un sociālās rehabilitācijas institūciju klientiem un ārstniecības iestāžu pacientiem""")</f>
        <v>Grozījumi Ministru kabineta 2012.gada 13.marta noteikumos Nr.172 "Noteikumi par uztura normām izglītības iestāžu izglītojamiem, sociālās aprūpes un sociālās rehabilitācijas institūciju klientiem un ārstniecības iestāžu pacientiem"</v>
      </c>
      <c r="B192" s="2338"/>
      <c r="C192" s="2338"/>
      <c r="D192" s="2338"/>
      <c r="E192" s="2338"/>
      <c r="F192" s="2338"/>
      <c r="G192" s="2338"/>
      <c r="H192" s="2338"/>
      <c r="I192" s="2338"/>
      <c r="J192" s="2338"/>
      <c r="K192" s="2338"/>
      <c r="L192" s="2338"/>
      <c r="M192" s="2338"/>
      <c r="N192" s="2338"/>
      <c r="O192" s="2338"/>
      <c r="P192" s="2338"/>
    </row>
    <row r="193" spans="1:16" ht="12.6" hidden="1" customHeight="1" outlineLevel="1">
      <c r="A193" s="34" t="s">
        <v>2554</v>
      </c>
      <c r="B193" s="355" t="s">
        <v>2475</v>
      </c>
      <c r="C193" s="410">
        <v>42804</v>
      </c>
      <c r="D193" s="34"/>
      <c r="E193" s="34"/>
      <c r="F193" s="616" t="s">
        <v>2555</v>
      </c>
      <c r="G193" s="367"/>
      <c r="H193" s="367"/>
      <c r="I193" s="367"/>
      <c r="J193" s="367"/>
      <c r="K193" s="367"/>
      <c r="L193" s="367"/>
      <c r="M193" s="367"/>
      <c r="N193" s="404"/>
      <c r="O193" s="404"/>
      <c r="P193" s="404"/>
    </row>
    <row r="194" spans="1:16" ht="12.6" hidden="1" customHeight="1" outlineLevel="1">
      <c r="A194" s="34"/>
      <c r="B194" s="404"/>
      <c r="C194" s="367"/>
      <c r="D194" s="404"/>
      <c r="E194" s="404"/>
      <c r="F194" s="404"/>
      <c r="G194" s="367"/>
      <c r="H194" s="404"/>
      <c r="I194" s="404"/>
      <c r="J194" s="404"/>
      <c r="K194" s="367"/>
      <c r="L194" s="367"/>
      <c r="M194" s="404"/>
      <c r="N194" s="404"/>
      <c r="O194" s="404"/>
      <c r="P194" s="404"/>
    </row>
    <row r="195" spans="1:16" ht="12.6" hidden="1" customHeight="1" outlineLevel="1">
      <c r="A195" s="404"/>
      <c r="B195" s="404"/>
      <c r="C195" s="367"/>
      <c r="D195" s="404"/>
      <c r="E195" s="404"/>
      <c r="F195" s="404"/>
      <c r="G195" s="367"/>
      <c r="H195" s="404"/>
      <c r="I195" s="404"/>
      <c r="J195" s="404"/>
      <c r="K195" s="367"/>
      <c r="L195" s="367"/>
      <c r="M195" s="404"/>
      <c r="N195" s="404"/>
      <c r="O195" s="404"/>
      <c r="P195" s="404"/>
    </row>
    <row r="196" spans="1:16" ht="12.6" hidden="1" customHeight="1" outlineLevel="1">
      <c r="A196" s="404"/>
      <c r="B196" s="404"/>
      <c r="C196" s="367"/>
      <c r="D196" s="404"/>
      <c r="E196" s="404"/>
      <c r="F196" s="404"/>
      <c r="G196" s="367"/>
      <c r="H196" s="404"/>
      <c r="I196" s="404"/>
      <c r="J196" s="404"/>
      <c r="K196" s="367"/>
      <c r="L196" s="367"/>
      <c r="M196" s="404"/>
      <c r="N196" s="404"/>
      <c r="O196" s="404"/>
      <c r="P196" s="404"/>
    </row>
    <row r="197" spans="1:16" ht="12.6" hidden="1" customHeight="1" outlineLevel="1">
      <c r="A197" s="406" t="s">
        <v>2556</v>
      </c>
      <c r="B197" s="406"/>
      <c r="C197" s="406"/>
      <c r="D197" s="406"/>
      <c r="E197" s="406"/>
      <c r="F197" s="406"/>
      <c r="G197" s="406"/>
      <c r="H197" s="406"/>
      <c r="I197" s="406"/>
      <c r="J197" s="406"/>
      <c r="K197" s="406"/>
      <c r="L197" s="406"/>
      <c r="M197" s="419"/>
      <c r="N197" s="419"/>
      <c r="O197" s="419"/>
      <c r="P197" s="419"/>
    </row>
    <row r="198" spans="1:16" ht="12.6" hidden="1" customHeight="1" outlineLevel="1">
      <c r="A198" s="2383" t="s">
        <v>2557</v>
      </c>
      <c r="B198" s="2338"/>
      <c r="C198" s="2338"/>
      <c r="D198" s="2338"/>
      <c r="E198" s="2355" t="s">
        <v>2558</v>
      </c>
      <c r="F198" s="2338"/>
      <c r="G198" s="2338"/>
      <c r="H198" s="2338"/>
      <c r="I198" s="440" t="s">
        <v>2559</v>
      </c>
      <c r="J198" s="406"/>
      <c r="K198" s="406"/>
      <c r="L198" s="406"/>
      <c r="M198" s="419"/>
      <c r="N198" s="419"/>
      <c r="O198" s="419"/>
      <c r="P198" s="419"/>
    </row>
    <row r="199" spans="1:16" ht="13.2" hidden="1" customHeight="1" outlineLevel="1">
      <c r="A199" s="658" t="s">
        <v>2560</v>
      </c>
      <c r="B199" s="412" t="str">
        <f>HYPERLINK("http://titania.saeima.lv/LIVS12/saeimalivs12.nsf/webSasaiste?OpenView&amp;restricttocategory=251/Lp12","Saeimā")</f>
        <v>Saeimā</v>
      </c>
      <c r="C199" s="16" t="s">
        <v>2561</v>
      </c>
      <c r="D199" s="659">
        <v>42124</v>
      </c>
      <c r="E199" s="658" t="s">
        <v>2560</v>
      </c>
      <c r="F199" s="412" t="str">
        <f>HYPERLINK("http://titania.saeima.lv/LIVS12/saeimalivs12.nsf/webSasaiste?OpenView&amp;restricttocategory=250/Lp12","Saeimā")</f>
        <v>Saeimā</v>
      </c>
      <c r="G199" s="16" t="s">
        <v>2561</v>
      </c>
      <c r="H199" s="659">
        <v>42124</v>
      </c>
      <c r="I199" s="406"/>
      <c r="J199" s="406"/>
      <c r="K199" s="406"/>
      <c r="L199" s="406"/>
      <c r="M199" s="419"/>
      <c r="N199" s="419"/>
      <c r="O199" s="419"/>
      <c r="P199" s="419"/>
    </row>
    <row r="200" spans="1:16" ht="12.6" hidden="1" customHeight="1" outlineLevel="1">
      <c r="A200" s="404"/>
      <c r="B200" s="404"/>
      <c r="C200" s="367"/>
      <c r="D200" s="404"/>
      <c r="E200" s="404"/>
      <c r="F200" s="404"/>
      <c r="G200" s="367"/>
      <c r="H200" s="404"/>
      <c r="I200" s="404"/>
      <c r="J200" s="404"/>
      <c r="K200" s="367"/>
      <c r="L200" s="367"/>
      <c r="M200" s="404"/>
      <c r="N200" s="404"/>
      <c r="O200" s="404"/>
      <c r="P200" s="404"/>
    </row>
    <row r="201" spans="1:16" ht="12.6" hidden="1" customHeight="1" outlineLevel="1">
      <c r="A201" s="404"/>
      <c r="B201" s="404"/>
      <c r="C201" s="367"/>
      <c r="D201" s="404"/>
      <c r="E201" s="404"/>
      <c r="F201" s="404"/>
      <c r="G201" s="367"/>
      <c r="H201" s="404"/>
      <c r="I201" s="404"/>
      <c r="J201" s="404"/>
      <c r="K201" s="367"/>
      <c r="L201" s="367"/>
      <c r="M201" s="404"/>
      <c r="N201" s="404"/>
      <c r="O201" s="404"/>
      <c r="P201" s="404"/>
    </row>
    <row r="202" spans="1:16" ht="12.6" customHeight="1">
      <c r="A202" s="404"/>
      <c r="B202" s="404"/>
      <c r="C202" s="367"/>
      <c r="D202" s="404"/>
      <c r="E202" s="404"/>
      <c r="F202" s="404"/>
      <c r="G202" s="367"/>
      <c r="H202" s="404"/>
      <c r="I202" s="404"/>
      <c r="J202" s="404"/>
      <c r="K202" s="367"/>
      <c r="L202" s="367"/>
      <c r="M202" s="404"/>
      <c r="N202" s="404"/>
      <c r="O202" s="404"/>
      <c r="P202" s="404"/>
    </row>
    <row r="203" spans="1:16" ht="26.25" customHeight="1">
      <c r="A203" s="2358" t="str">
        <f>HYPERLINK("https://likumi.lv/ta/id/280278-starptautisko-un-latvijas-republikas-nacionalo-sankciju-likums","Starptautisko un Latvijas Republikas nacionālo sankciju likums")</f>
        <v>Starptautisko un Latvijas Republikas nacionālo sankciju likums</v>
      </c>
      <c r="B203" s="2338"/>
      <c r="C203" s="2338"/>
      <c r="D203" s="2338"/>
      <c r="E203" s="2338"/>
      <c r="F203" s="441"/>
      <c r="G203" s="441"/>
      <c r="H203" s="441"/>
      <c r="I203" s="34"/>
      <c r="J203" s="442"/>
      <c r="K203" s="442"/>
      <c r="L203" s="442"/>
      <c r="M203" s="439"/>
      <c r="N203" s="439"/>
      <c r="O203" s="439"/>
      <c r="P203" s="439"/>
    </row>
    <row r="204" spans="1:16" ht="13.2" customHeight="1">
      <c r="A204" s="660" t="str">
        <f>HYPERLINK("http://titania.saeima.lv/LIVS13/saeimalivs13.nsf/webSasaiste?OpenView&amp;restricttocategory=323/Lp13","Gr.Saeimā (Nr:323/Lp13)")</f>
        <v>Gr.Saeimā (Nr:323/Lp13)</v>
      </c>
      <c r="B204" s="436" t="str">
        <f>HYPERLINK("https://www.vestnesis.lv/op/2019/124.1","Gr.stājas spēkā")</f>
        <v>Gr.stājas spēkā</v>
      </c>
      <c r="C204" s="661">
        <v>43650</v>
      </c>
      <c r="D204" s="423" t="str">
        <f>HYPERLINK("http://tap.mk.gov.lv/lv/mk/tap/?pid=40468952","MK (vss89;TA1984)")</f>
        <v>MK (vss89;TA1984)</v>
      </c>
      <c r="E204" s="662" t="s">
        <v>2562</v>
      </c>
      <c r="F204" s="439"/>
      <c r="G204" s="663"/>
      <c r="H204" s="420"/>
      <c r="I204" s="439"/>
      <c r="J204" s="420"/>
      <c r="K204" s="420"/>
      <c r="L204" s="420"/>
      <c r="M204" s="593"/>
      <c r="N204" s="593"/>
      <c r="O204" s="593"/>
      <c r="P204" s="593"/>
    </row>
    <row r="205" spans="1:16" ht="12.6" customHeight="1">
      <c r="A205" s="404"/>
      <c r="B205" s="404"/>
      <c r="C205" s="367"/>
      <c r="D205" s="404"/>
      <c r="E205" s="404"/>
      <c r="F205" s="404"/>
      <c r="G205" s="367"/>
      <c r="H205" s="404"/>
      <c r="I205" s="404"/>
      <c r="J205" s="404"/>
      <c r="K205" s="367"/>
      <c r="L205" s="367"/>
      <c r="M205" s="404"/>
      <c r="N205" s="404"/>
      <c r="O205" s="404"/>
      <c r="P205" s="404"/>
    </row>
    <row r="206" spans="1:16" ht="26.25" customHeight="1">
      <c r="A206" s="2358" t="str">
        <f>HYPERLINK("https://likumi.lv/doc.php?id=26021","Likumprojekts “Grozījumi likumā “Par reglamentētajām profesijām un profesionālās kvalifikācijas atzīšanu””")</f>
        <v>Likumprojekts “Grozījumi likumā “Par reglamentētajām profesijām un profesionālās kvalifikācijas atzīšanu””</v>
      </c>
      <c r="B206" s="2338"/>
      <c r="C206" s="2338"/>
      <c r="D206" s="2338"/>
      <c r="E206" s="2338"/>
      <c r="F206" s="2338"/>
      <c r="G206" s="2338"/>
      <c r="H206" s="2338"/>
      <c r="I206" s="2338"/>
      <c r="J206" s="420"/>
      <c r="K206" s="420"/>
      <c r="L206" s="420"/>
      <c r="M206" s="593"/>
      <c r="N206" s="593"/>
      <c r="O206" s="593"/>
      <c r="P206" s="593"/>
    </row>
    <row r="207" spans="1:16" ht="12.6" customHeight="1">
      <c r="A207" s="567" t="s">
        <v>2563</v>
      </c>
      <c r="B207" s="427" t="s">
        <v>2483</v>
      </c>
      <c r="C207" s="664">
        <v>43795</v>
      </c>
      <c r="D207" s="437" t="str">
        <f>HYPERLINK("http://tap.mk.gov.lv/lv/mk/tap/?pid=40475806&amp;mode=mk&amp;date=2019-11-26","MK (TA-2084)")</f>
        <v>MK (TA-2084)</v>
      </c>
      <c r="E207" s="494"/>
      <c r="F207" s="439"/>
      <c r="G207" s="663"/>
      <c r="H207" s="420"/>
      <c r="I207" s="439"/>
      <c r="J207" s="420"/>
      <c r="K207" s="420"/>
      <c r="L207" s="420"/>
      <c r="M207" s="593"/>
      <c r="N207" s="593"/>
      <c r="O207" s="593"/>
      <c r="P207" s="593"/>
    </row>
    <row r="214" spans="1:15" ht="12.6" customHeight="1">
      <c r="A214" s="404" t="s">
        <v>2564</v>
      </c>
      <c r="B214" s="404"/>
      <c r="C214" s="367"/>
      <c r="D214" s="404"/>
      <c r="E214" s="404"/>
      <c r="F214" s="404"/>
      <c r="G214" s="367"/>
      <c r="H214" s="404"/>
      <c r="I214" s="404"/>
      <c r="J214" s="404"/>
      <c r="K214" s="367"/>
      <c r="L214" s="367"/>
      <c r="M214" s="404"/>
      <c r="N214" s="404"/>
      <c r="O214" s="404"/>
    </row>
    <row r="215" spans="1:15" ht="12.6" customHeight="1">
      <c r="A215" s="517" t="s">
        <v>2565</v>
      </c>
      <c r="B215" s="404"/>
      <c r="C215" s="367"/>
      <c r="D215" s="404"/>
      <c r="E215" s="404"/>
      <c r="F215" s="404"/>
      <c r="G215" s="367"/>
      <c r="H215" s="404"/>
      <c r="I215" s="404"/>
      <c r="J215" s="404"/>
      <c r="K215" s="367"/>
      <c r="L215" s="367"/>
      <c r="M215" s="404"/>
      <c r="N215" s="404"/>
      <c r="O215" s="404"/>
    </row>
    <row r="216" spans="1:15" ht="12.6" customHeight="1">
      <c r="A216" s="404"/>
      <c r="B216" s="404" t="s">
        <v>2566</v>
      </c>
      <c r="C216" s="34" t="s">
        <v>2567</v>
      </c>
      <c r="D216" s="665" t="s">
        <v>2568</v>
      </c>
      <c r="E216" s="404"/>
      <c r="F216" s="2353" t="s">
        <v>2569</v>
      </c>
      <c r="G216" s="2338"/>
      <c r="H216" s="2338"/>
      <c r="I216" s="2338"/>
      <c r="J216" s="2338"/>
      <c r="K216" s="2338"/>
      <c r="L216" s="2338"/>
      <c r="M216" s="2338"/>
      <c r="N216" s="2338"/>
      <c r="O216" s="2338"/>
    </row>
  </sheetData>
  <mergeCells count="61">
    <mergeCell ref="A70:L70"/>
    <mergeCell ref="A203:E203"/>
    <mergeCell ref="A137:D137"/>
    <mergeCell ref="A188:H188"/>
    <mergeCell ref="A128:P128"/>
    <mergeCell ref="A131:H131"/>
    <mergeCell ref="D143:E143"/>
    <mergeCell ref="A147:H147"/>
    <mergeCell ref="A198:D198"/>
    <mergeCell ref="O129:P129"/>
    <mergeCell ref="A139:D139"/>
    <mergeCell ref="A192:P192"/>
    <mergeCell ref="E137:H139"/>
    <mergeCell ref="I2:L2"/>
    <mergeCell ref="A157:P157"/>
    <mergeCell ref="C129:D129"/>
    <mergeCell ref="A29:D29"/>
    <mergeCell ref="I29:L29"/>
    <mergeCell ref="M29:P29"/>
    <mergeCell ref="A114:P114"/>
    <mergeCell ref="E29:H29"/>
    <mergeCell ref="I48:L48"/>
    <mergeCell ref="A75:L75"/>
    <mergeCell ref="A2:D2"/>
    <mergeCell ref="E2:H2"/>
    <mergeCell ref="M2:P2"/>
    <mergeCell ref="A58:L58"/>
    <mergeCell ref="A123:L123"/>
    <mergeCell ref="B84:J84"/>
    <mergeCell ref="A159:P159"/>
    <mergeCell ref="A182:P182"/>
    <mergeCell ref="E135:H135"/>
    <mergeCell ref="A154:H154"/>
    <mergeCell ref="E48:H48"/>
    <mergeCell ref="M123:P123"/>
    <mergeCell ref="A178:P178"/>
    <mergeCell ref="I135:L135"/>
    <mergeCell ref="D134:E134"/>
    <mergeCell ref="B85:J85"/>
    <mergeCell ref="A168:P168"/>
    <mergeCell ref="A175:H175"/>
    <mergeCell ref="A151:H151"/>
    <mergeCell ref="A65:D65"/>
    <mergeCell ref="B82:J82"/>
    <mergeCell ref="A48:D48"/>
    <mergeCell ref="A180:P180"/>
    <mergeCell ref="A190:P190"/>
    <mergeCell ref="A117:P117"/>
    <mergeCell ref="A162:H162"/>
    <mergeCell ref="F216:O216"/>
    <mergeCell ref="K129:L129"/>
    <mergeCell ref="E198:H198"/>
    <mergeCell ref="A172:E172"/>
    <mergeCell ref="A126:L126"/>
    <mergeCell ref="A133:H133"/>
    <mergeCell ref="A206:I206"/>
    <mergeCell ref="A142:H142"/>
    <mergeCell ref="A165:P165"/>
    <mergeCell ref="A186:H186"/>
    <mergeCell ref="A135:D135"/>
    <mergeCell ref="M135:P135"/>
  </mergeCells>
  <hyperlinks>
    <hyperlink ref="A16" r:id="rId1" xr:uid="{00000000-0004-0000-0200-000000000000}"/>
    <hyperlink ref="B16" r:id="rId2" xr:uid="{00000000-0004-0000-0200-000001000000}"/>
    <hyperlink ref="D16" r:id="rId3" xr:uid="{00000000-0004-0000-0200-000002000000}"/>
    <hyperlink ref="E16" r:id="rId4" xr:uid="{00000000-0004-0000-0200-000003000000}"/>
    <hyperlink ref="F16" r:id="rId5" xr:uid="{00000000-0004-0000-0200-000004000000}"/>
    <hyperlink ref="B18" r:id="rId6" xr:uid="{00000000-0004-0000-0200-000005000000}"/>
    <hyperlink ref="F18" r:id="rId7" xr:uid="{00000000-0004-0000-0200-000006000000}"/>
    <hyperlink ref="J18" r:id="rId8" xr:uid="{00000000-0004-0000-0200-000007000000}"/>
    <hyperlink ref="B19" r:id="rId9" xr:uid="{00000000-0004-0000-0200-000008000000}"/>
    <hyperlink ref="F19" r:id="rId10" xr:uid="{00000000-0004-0000-0200-000009000000}"/>
    <hyperlink ref="A20" r:id="rId11" xr:uid="{00000000-0004-0000-0200-00000A000000}"/>
    <hyperlink ref="B20" r:id="rId12" xr:uid="{00000000-0004-0000-0200-00000B000000}"/>
    <hyperlink ref="D20" r:id="rId13" xr:uid="{00000000-0004-0000-0200-00000C000000}"/>
    <hyperlink ref="E20" r:id="rId14" xr:uid="{00000000-0004-0000-0200-00000D000000}"/>
    <hyperlink ref="F20" r:id="rId15" xr:uid="{00000000-0004-0000-0200-00000E000000}"/>
    <hyperlink ref="H20" r:id="rId16" xr:uid="{00000000-0004-0000-0200-00000F000000}"/>
    <hyperlink ref="I20" r:id="rId17" xr:uid="{00000000-0004-0000-0200-000010000000}"/>
    <hyperlink ref="J20" r:id="rId18" xr:uid="{00000000-0004-0000-0200-000011000000}"/>
    <hyperlink ref="M20" r:id="rId19" xr:uid="{00000000-0004-0000-0200-000012000000}"/>
    <hyperlink ref="P20" r:id="rId20" xr:uid="{00000000-0004-0000-0200-000013000000}"/>
    <hyperlink ref="A22" r:id="rId21" xr:uid="{00000000-0004-0000-0200-000014000000}"/>
    <hyperlink ref="B22" r:id="rId22" xr:uid="{00000000-0004-0000-0200-000015000000}"/>
    <hyperlink ref="D22" r:id="rId23" xr:uid="{00000000-0004-0000-0200-000016000000}"/>
    <hyperlink ref="E22" r:id="rId24" xr:uid="{00000000-0004-0000-0200-000017000000}"/>
    <hyperlink ref="F22" r:id="rId25" xr:uid="{00000000-0004-0000-0200-000018000000}"/>
    <hyperlink ref="H22" r:id="rId26" xr:uid="{00000000-0004-0000-0200-000019000000}"/>
    <hyperlink ref="A23" r:id="rId27" xr:uid="{00000000-0004-0000-0200-00001A000000}"/>
    <hyperlink ref="A24" r:id="rId28" xr:uid="{00000000-0004-0000-0200-00001B000000}"/>
    <hyperlink ref="D24" r:id="rId29" xr:uid="{00000000-0004-0000-0200-00001C000000}"/>
    <hyperlink ref="E24" r:id="rId30" xr:uid="{00000000-0004-0000-0200-00001D000000}"/>
    <hyperlink ref="H24" r:id="rId31" xr:uid="{00000000-0004-0000-0200-00001E000000}"/>
    <hyperlink ref="I24" r:id="rId32" xr:uid="{00000000-0004-0000-0200-00001F000000}"/>
    <hyperlink ref="L24" r:id="rId33" xr:uid="{00000000-0004-0000-0200-000020000000}"/>
    <hyperlink ref="M24" r:id="rId34" xr:uid="{00000000-0004-0000-0200-000021000000}"/>
    <hyperlink ref="P24" r:id="rId35" xr:uid="{00000000-0004-0000-0200-000022000000}"/>
    <hyperlink ref="A48" r:id="rId36" xr:uid="{00000000-0004-0000-0200-000023000000}"/>
    <hyperlink ref="E48" r:id="rId37" xr:uid="{00000000-0004-0000-0200-000024000000}"/>
    <hyperlink ref="D50" r:id="rId38" xr:uid="{00000000-0004-0000-0200-000025000000}"/>
    <hyperlink ref="H50" r:id="rId39" xr:uid="{00000000-0004-0000-0200-000026000000}"/>
    <hyperlink ref="F52" r:id="rId40" xr:uid="{00000000-0004-0000-0200-000027000000}"/>
    <hyperlink ref="A54" r:id="rId41" xr:uid="{00000000-0004-0000-0200-000028000000}"/>
    <hyperlink ref="A55" r:id="rId42" xr:uid="{00000000-0004-0000-0200-000029000000}"/>
    <hyperlink ref="A56" r:id="rId43" xr:uid="{00000000-0004-0000-0200-00002A000000}"/>
    <hyperlink ref="A58" r:id="rId44" xr:uid="{00000000-0004-0000-0200-00002B000000}"/>
    <hyperlink ref="D60" r:id="rId45" xr:uid="{00000000-0004-0000-0200-00002C000000}"/>
    <hyperlink ref="D67" r:id="rId46" xr:uid="{00000000-0004-0000-0200-00002D000000}"/>
    <hyperlink ref="A70" r:id="rId47" xr:uid="{00000000-0004-0000-0200-00002E000000}"/>
    <hyperlink ref="A72" r:id="rId48" xr:uid="{00000000-0004-0000-0200-00002F000000}"/>
    <hyperlink ref="G72" r:id="rId49" location="40462693" display="http://tap.mk.gov.lv/mk/mksedes/saraksts/darbakartiba/?sede=2018-11-13 - 40462693" xr:uid="{00000000-0004-0000-0200-000030000000}"/>
    <hyperlink ref="A73" r:id="rId50" xr:uid="{00000000-0004-0000-0200-000031000000}"/>
    <hyperlink ref="I79" r:id="rId51" xr:uid="{00000000-0004-0000-0200-000032000000}"/>
    <hyperlink ref="B88" r:id="rId52" xr:uid="{00000000-0004-0000-0200-000033000000}"/>
    <hyperlink ref="A105" r:id="rId53" xr:uid="{00000000-0004-0000-0200-000034000000}"/>
    <hyperlink ref="A106" r:id="rId54" xr:uid="{00000000-0004-0000-0200-000035000000}"/>
    <hyperlink ref="A108" r:id="rId55" xr:uid="{00000000-0004-0000-0200-000036000000}"/>
    <hyperlink ref="A109" r:id="rId56" xr:uid="{00000000-0004-0000-0200-000037000000}"/>
    <hyperlink ref="C119" r:id="rId57" location="40465969" display="http://tap.mk.gov.lv/mk/mksedes/saraksts/darbakartiba/?sede=2018-12-18 - 40465969" xr:uid="{00000000-0004-0000-0200-000038000000}"/>
    <hyperlink ref="A121" r:id="rId58" xr:uid="{00000000-0004-0000-0200-000039000000}"/>
    <hyperlink ref="D121" r:id="rId59" xr:uid="{00000000-0004-0000-0200-00003A000000}"/>
    <hyperlink ref="A122" r:id="rId60" xr:uid="{00000000-0004-0000-0200-00003B000000}"/>
    <hyperlink ref="A126" r:id="rId61" xr:uid="{00000000-0004-0000-0200-00003C000000}"/>
    <hyperlink ref="A135" r:id="rId62" xr:uid="{00000000-0004-0000-0200-00003D000000}"/>
    <hyperlink ref="E135" r:id="rId63" xr:uid="{00000000-0004-0000-0200-00003E000000}"/>
    <hyperlink ref="E137" r:id="rId64" xr:uid="{00000000-0004-0000-0200-00003F000000}"/>
    <hyperlink ref="A142" r:id="rId65" xr:uid="{00000000-0004-0000-0200-000040000000}"/>
    <hyperlink ref="C152" r:id="rId66" location="40441426" display="http://tap.mk.gov.lv/mk/mksedes/saraksts/darbakartiba/?sede=2018-10-09 - 40441426" xr:uid="{00000000-0004-0000-0200-000041000000}"/>
    <hyperlink ref="G158" r:id="rId67" display="https://likumi.lv/ta/jaunakie/stajas-speka/2018/07/12/" xr:uid="{00000000-0004-0000-0200-000042000000}"/>
    <hyperlink ref="C169" r:id="rId68" location="40461509" display="http://tap.mk.gov.lv/mk/mksedes/saraksts/darbakartiba/?sede=2018-11-13 - 40461509" xr:uid="{00000000-0004-0000-0200-000043000000}"/>
    <hyperlink ref="F170" r:id="rId69" xr:uid="{00000000-0004-0000-0200-000044000000}"/>
    <hyperlink ref="D183" r:id="rId70" location="40427036" display="http://tap.mk.gov.lv/mk/mksedes/saraksts/darbakartiba/?sede=2017-06-06 - 40427036" xr:uid="{00000000-0004-0000-0200-000045000000}"/>
    <hyperlink ref="C185" r:id="rId71" display="http://tap.mk.gov.lv/mk/vsssanaksmes/saraksts/darbakartiba/?sede=2018-04-05" xr:uid="{00000000-0004-0000-0200-000046000000}"/>
    <hyperlink ref="F185" r:id="rId72" location="40452390" display="http://tap.mk.gov.lv/mk/mksedes/saraksts/darbakartiba/?sede=2018-05-15 - 40452390" xr:uid="{00000000-0004-0000-0200-000047000000}"/>
    <hyperlink ref="C207" r:id="rId73" location="40475806" display="http://tap.mk.gov.lv/mk/mksedes/saraksts/darbakartiba/?sede=2019-11-26 - 40475806" xr:uid="{00000000-0004-0000-0200-000048000000}"/>
    <hyperlink ref="A215" r:id="rId74" xr:uid="{00000000-0004-0000-0200-000049000000}"/>
  </hyperlinks>
  <printOptions horizontalCentered="1" gridLines="1"/>
  <pageMargins left="0.7" right="0.7" top="0.75" bottom="0.75" header="0" footer="0"/>
  <pageSetup paperSize="9" pageOrder="overThenDown" orientation="landscape" cellComments="atEnd"/>
  <rowBreaks count="4" manualBreakCount="4">
    <brk id="144" max="16383" man="1"/>
    <brk id="112" max="16383" man="1"/>
    <brk id="1" max="16383" man="1"/>
    <brk id="194" max="16383" man="1"/>
  </rowBreaks>
  <colBreaks count="2" manualBreakCount="2">
    <brk max="16383" man="1"/>
    <brk id="17" max="16383" man="1"/>
  </colBreaks>
  <tableParts count="12">
    <tablePart r:id="rId75"/>
    <tablePart r:id="rId76"/>
    <tablePart r:id="rId77"/>
    <tablePart r:id="rId78"/>
    <tablePart r:id="rId79"/>
    <tablePart r:id="rId80"/>
    <tablePart r:id="rId81"/>
    <tablePart r:id="rId82"/>
    <tablePart r:id="rId83"/>
    <tablePart r:id="rId84"/>
    <tablePart r:id="rId85"/>
    <tablePart r:id="rId86"/>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CCCC"/>
    <outlinePr summaryBelow="0" summaryRight="0"/>
    <pageSetUpPr fitToPage="1"/>
  </sheetPr>
  <dimension ref="A1:AG952"/>
  <sheetViews>
    <sheetView workbookViewId="0">
      <pane ySplit="1" topLeftCell="A2" activePane="bottomLeft" state="frozen"/>
      <selection pane="bottomLeft" activeCell="B3" sqref="B3"/>
    </sheetView>
  </sheetViews>
  <sheetFormatPr defaultColWidth="11.1796875" defaultRowHeight="15.75" customHeight="1" outlineLevelRow="1"/>
  <cols>
    <col min="1" max="4" width="5.6328125" customWidth="1"/>
    <col min="5" max="5" width="6.54296875" customWidth="1"/>
    <col min="6" max="6" width="33.08984375" customWidth="1"/>
    <col min="7" max="7" width="51.90625" customWidth="1"/>
    <col min="8" max="8" width="15.54296875" customWidth="1"/>
    <col min="9" max="9" width="5.6328125" customWidth="1"/>
    <col min="10" max="10" width="5.54296875" customWidth="1"/>
    <col min="11" max="11" width="12.81640625" customWidth="1"/>
    <col min="12" max="15" width="2.36328125" customWidth="1"/>
    <col min="16" max="16" width="6.81640625" customWidth="1"/>
    <col min="17" max="21" width="4" customWidth="1"/>
    <col min="22" max="22" width="2.81640625" customWidth="1"/>
    <col min="23" max="28" width="2.90625" customWidth="1"/>
    <col min="29" max="31" width="2.90625" hidden="1" customWidth="1"/>
    <col min="32" max="33" width="2.90625" customWidth="1"/>
  </cols>
  <sheetData>
    <row r="1" spans="1:33" ht="12.6" customHeight="1">
      <c r="A1" s="1383" t="s">
        <v>12327</v>
      </c>
      <c r="B1" s="1383" t="s">
        <v>3324</v>
      </c>
      <c r="C1" s="1383" t="s">
        <v>3325</v>
      </c>
      <c r="D1" s="1383" t="s">
        <v>2572</v>
      </c>
      <c r="E1" s="1383" t="s">
        <v>2573</v>
      </c>
      <c r="F1" s="1790" t="s">
        <v>12328</v>
      </c>
      <c r="G1" s="1790" t="s">
        <v>2575</v>
      </c>
      <c r="H1" s="1791" t="s">
        <v>3327</v>
      </c>
      <c r="I1" s="1791" t="s">
        <v>3328</v>
      </c>
      <c r="J1" s="1791" t="s">
        <v>3329</v>
      </c>
      <c r="K1" s="1790"/>
      <c r="L1" s="1792" t="s">
        <v>3330</v>
      </c>
      <c r="M1" s="1792" t="s">
        <v>3331</v>
      </c>
      <c r="N1" s="1792"/>
      <c r="O1" s="1793"/>
      <c r="P1" s="1379"/>
      <c r="Q1" s="1381" t="s">
        <v>3332</v>
      </c>
      <c r="R1" s="1381" t="s">
        <v>3333</v>
      </c>
      <c r="S1" s="1381" t="s">
        <v>3334</v>
      </c>
      <c r="T1" s="1381" t="s">
        <v>3335</v>
      </c>
      <c r="U1" s="1381" t="s">
        <v>3336</v>
      </c>
      <c r="V1" s="1791"/>
      <c r="W1" s="1794" t="s">
        <v>2033</v>
      </c>
      <c r="X1" s="1791" t="s">
        <v>2034</v>
      </c>
      <c r="Y1" s="1791" t="s">
        <v>2042</v>
      </c>
      <c r="Z1" s="1791" t="s">
        <v>2035</v>
      </c>
      <c r="AA1" s="1791" t="s">
        <v>2045</v>
      </c>
      <c r="AB1" s="1791" t="s">
        <v>2041</v>
      </c>
      <c r="AC1" s="1791" t="s">
        <v>2039</v>
      </c>
      <c r="AD1" s="1791" t="s">
        <v>2046</v>
      </c>
      <c r="AE1" s="1791" t="s">
        <v>2888</v>
      </c>
      <c r="AF1" s="1790"/>
      <c r="AG1" s="375"/>
    </row>
    <row r="2" spans="1:33" ht="12.6" customHeight="1">
      <c r="A2" s="376">
        <v>43839</v>
      </c>
      <c r="B2" s="1038">
        <v>43837</v>
      </c>
      <c r="C2" s="364">
        <v>43846</v>
      </c>
      <c r="D2" s="932">
        <v>43868</v>
      </c>
      <c r="E2" s="349" t="s">
        <v>3334</v>
      </c>
      <c r="F2" s="424" t="s">
        <v>12329</v>
      </c>
      <c r="G2" s="424" t="s">
        <v>12330</v>
      </c>
      <c r="H2" s="589"/>
      <c r="I2" s="424"/>
      <c r="J2" s="604" t="s">
        <v>2045</v>
      </c>
      <c r="K2" s="353"/>
      <c r="L2" s="1795">
        <f t="shared" ref="L2:L33" si="0">(A2-B2)</f>
        <v>2</v>
      </c>
      <c r="M2" s="1795">
        <f t="shared" ref="M2:M33" si="1">NETWORKDAYS(B2,A2,A2:B2)</f>
        <v>1</v>
      </c>
      <c r="N2" s="1796"/>
      <c r="O2" s="1797">
        <v>1</v>
      </c>
      <c r="P2" s="362" t="s">
        <v>3301</v>
      </c>
      <c r="Q2" s="357">
        <f>AVERAGE($L$2:$L$71)</f>
        <v>15.957142857142857</v>
      </c>
      <c r="R2" s="363">
        <f>COUNT($B$2:$B$71)</f>
        <v>70</v>
      </c>
      <c r="S2" s="350">
        <f>COUNTIF($E$2:$E$71,$S$1)</f>
        <v>54</v>
      </c>
      <c r="T2" s="350">
        <f>COUNTIF($E$2:$E$71,$T$1)</f>
        <v>16</v>
      </c>
      <c r="U2" s="350">
        <f>R2-S2-T2</f>
        <v>0</v>
      </c>
      <c r="V2" s="355"/>
      <c r="W2" s="1385">
        <f>COUNTIF($J$2:$J$71, W$1)</f>
        <v>12</v>
      </c>
      <c r="X2" s="1385">
        <f>COUNTIF($J$2:$J$71, X$1)</f>
        <v>13</v>
      </c>
      <c r="Y2" s="1385">
        <f>COUNTIF($J$2:$J$71, Y$1)</f>
        <v>13</v>
      </c>
      <c r="Z2" s="1385">
        <f>COUNTIF($J$2:$J$71, Z$1)</f>
        <v>13</v>
      </c>
      <c r="AA2" s="1385">
        <f>COUNTIF($J$2:$J$71, AA$1)</f>
        <v>17</v>
      </c>
      <c r="AB2" s="1385"/>
      <c r="AC2" s="1385">
        <f>COUNTIF($J$2:$J$71, AC$1)</f>
        <v>2</v>
      </c>
      <c r="AD2" s="1385"/>
      <c r="AE2" s="1385"/>
      <c r="AF2" s="1385"/>
      <c r="AG2" s="363">
        <f>SUM(W2:AF2)</f>
        <v>70</v>
      </c>
    </row>
    <row r="3" spans="1:33" ht="12.6" customHeight="1" outlineLevel="1">
      <c r="A3" s="376">
        <v>43839</v>
      </c>
      <c r="B3" s="1038">
        <v>43832</v>
      </c>
      <c r="C3" s="364">
        <v>43845</v>
      </c>
      <c r="D3" s="932">
        <v>43863</v>
      </c>
      <c r="E3" s="349" t="s">
        <v>3334</v>
      </c>
      <c r="F3" s="424" t="s">
        <v>12331</v>
      </c>
      <c r="G3" s="424" t="s">
        <v>12332</v>
      </c>
      <c r="H3" s="589"/>
      <c r="I3" s="424"/>
      <c r="J3" s="604" t="s">
        <v>2045</v>
      </c>
      <c r="K3" s="353"/>
      <c r="L3" s="1795">
        <f t="shared" si="0"/>
        <v>7</v>
      </c>
      <c r="M3" s="1795">
        <f t="shared" si="1"/>
        <v>4</v>
      </c>
      <c r="N3" s="1796"/>
      <c r="O3" s="1797">
        <v>2</v>
      </c>
      <c r="P3" s="352"/>
      <c r="Q3" s="350"/>
      <c r="R3" s="359"/>
      <c r="S3" s="355"/>
      <c r="T3" s="355"/>
      <c r="U3" s="355"/>
      <c r="V3" s="355"/>
      <c r="W3" s="349"/>
      <c r="X3" s="355"/>
      <c r="Y3" s="355"/>
      <c r="Z3" s="355"/>
      <c r="AA3" s="355"/>
      <c r="AB3" s="355"/>
      <c r="AC3" s="355"/>
      <c r="AD3" s="355"/>
      <c r="AE3" s="355"/>
      <c r="AF3" s="355"/>
      <c r="AG3" s="359"/>
    </row>
    <row r="4" spans="1:33" ht="12.6" customHeight="1" outlineLevel="1">
      <c r="A4" s="376">
        <v>43844</v>
      </c>
      <c r="B4" s="1038">
        <v>43836</v>
      </c>
      <c r="C4" s="364">
        <v>43843</v>
      </c>
      <c r="D4" s="364">
        <v>43867</v>
      </c>
      <c r="E4" s="355" t="s">
        <v>3334</v>
      </c>
      <c r="F4" s="353" t="s">
        <v>12333</v>
      </c>
      <c r="G4" s="353" t="s">
        <v>12334</v>
      </c>
      <c r="H4" s="348" t="s">
        <v>3577</v>
      </c>
      <c r="I4" s="353"/>
      <c r="J4" s="604" t="s">
        <v>2035</v>
      </c>
      <c r="K4" s="353"/>
      <c r="L4" s="1795">
        <f t="shared" si="0"/>
        <v>8</v>
      </c>
      <c r="M4" s="1795">
        <f t="shared" si="1"/>
        <v>5</v>
      </c>
      <c r="N4" s="1796"/>
      <c r="O4" s="1797">
        <v>3</v>
      </c>
      <c r="P4" s="352"/>
      <c r="Q4" s="350"/>
      <c r="R4" s="359"/>
      <c r="S4" s="355"/>
      <c r="T4" s="355"/>
      <c r="U4" s="355"/>
      <c r="V4" s="355"/>
      <c r="W4" s="355"/>
      <c r="X4" s="355"/>
      <c r="Y4" s="355"/>
      <c r="Z4" s="355"/>
      <c r="AA4" s="355"/>
      <c r="AB4" s="355"/>
      <c r="AC4" s="355"/>
      <c r="AD4" s="355"/>
      <c r="AE4" s="355"/>
      <c r="AF4" s="355"/>
      <c r="AG4" s="359"/>
    </row>
    <row r="5" spans="1:33" ht="12.6" customHeight="1" outlineLevel="1">
      <c r="A5" s="376">
        <v>43846</v>
      </c>
      <c r="B5" s="1798">
        <v>43836</v>
      </c>
      <c r="C5" s="742">
        <v>43843</v>
      </c>
      <c r="D5" s="1464">
        <v>43867</v>
      </c>
      <c r="E5" s="735" t="s">
        <v>3334</v>
      </c>
      <c r="F5" s="604" t="s">
        <v>12335</v>
      </c>
      <c r="G5" s="604" t="s">
        <v>12336</v>
      </c>
      <c r="H5" s="1070" t="s">
        <v>12337</v>
      </c>
      <c r="I5" s="604"/>
      <c r="J5" s="604" t="s">
        <v>2045</v>
      </c>
      <c r="K5" s="353"/>
      <c r="L5" s="1795">
        <f t="shared" si="0"/>
        <v>10</v>
      </c>
      <c r="M5" s="1795">
        <f t="shared" si="1"/>
        <v>7</v>
      </c>
      <c r="N5" s="1796"/>
      <c r="O5" s="1797">
        <v>4</v>
      </c>
      <c r="P5" s="352"/>
      <c r="Q5" s="350"/>
      <c r="R5" s="359"/>
      <c r="S5" s="355"/>
      <c r="T5" s="355"/>
      <c r="U5" s="355"/>
      <c r="V5" s="355"/>
      <c r="W5" s="349"/>
      <c r="X5" s="355"/>
      <c r="Y5" s="355"/>
      <c r="Z5" s="355"/>
      <c r="AA5" s="355"/>
      <c r="AB5" s="355"/>
      <c r="AC5" s="355"/>
      <c r="AD5" s="355"/>
      <c r="AE5" s="355"/>
      <c r="AF5" s="355"/>
      <c r="AG5" s="359"/>
    </row>
    <row r="6" spans="1:33" ht="12.6" customHeight="1" outlineLevel="1">
      <c r="A6" s="376">
        <v>43846</v>
      </c>
      <c r="B6" s="1038">
        <v>43837</v>
      </c>
      <c r="C6" s="364">
        <v>43845</v>
      </c>
      <c r="D6" s="932">
        <v>43869</v>
      </c>
      <c r="E6" s="349" t="s">
        <v>3334</v>
      </c>
      <c r="F6" s="424" t="s">
        <v>12338</v>
      </c>
      <c r="G6" s="424" t="s">
        <v>12339</v>
      </c>
      <c r="H6" s="589" t="s">
        <v>12340</v>
      </c>
      <c r="I6" s="424"/>
      <c r="J6" s="604" t="s">
        <v>2045</v>
      </c>
      <c r="K6" s="353"/>
      <c r="L6" s="1795">
        <f t="shared" si="0"/>
        <v>9</v>
      </c>
      <c r="M6" s="1795">
        <f t="shared" si="1"/>
        <v>6</v>
      </c>
      <c r="N6" s="1796"/>
      <c r="O6" s="1797">
        <v>5</v>
      </c>
      <c r="P6" s="352"/>
      <c r="Q6" s="350"/>
      <c r="R6" s="359"/>
      <c r="S6" s="355"/>
      <c r="T6" s="355"/>
      <c r="U6" s="355"/>
      <c r="V6" s="355"/>
      <c r="W6" s="349"/>
      <c r="X6" s="355"/>
      <c r="Y6" s="355"/>
      <c r="Z6" s="355"/>
      <c r="AA6" s="355"/>
      <c r="AB6" s="355"/>
      <c r="AC6" s="355"/>
      <c r="AD6" s="355"/>
      <c r="AE6" s="355"/>
      <c r="AF6" s="355"/>
      <c r="AG6" s="359"/>
    </row>
    <row r="7" spans="1:33" ht="12.6" customHeight="1" outlineLevel="1">
      <c r="A7" s="360">
        <v>43847</v>
      </c>
      <c r="B7" s="1039">
        <v>43840</v>
      </c>
      <c r="C7" s="360">
        <v>43847</v>
      </c>
      <c r="D7" s="360">
        <v>43847</v>
      </c>
      <c r="E7" s="355" t="s">
        <v>3334</v>
      </c>
      <c r="F7" s="353" t="s">
        <v>4836</v>
      </c>
      <c r="G7" s="353" t="s">
        <v>12341</v>
      </c>
      <c r="H7" s="348"/>
      <c r="I7" s="353"/>
      <c r="J7" s="604" t="s">
        <v>2042</v>
      </c>
      <c r="K7" s="353"/>
      <c r="L7" s="1795">
        <f t="shared" si="0"/>
        <v>7</v>
      </c>
      <c r="M7" s="1795">
        <f t="shared" si="1"/>
        <v>4</v>
      </c>
      <c r="N7" s="1796"/>
      <c r="O7" s="1797">
        <v>6</v>
      </c>
      <c r="P7" s="352"/>
      <c r="Q7" s="350"/>
      <c r="R7" s="359"/>
      <c r="S7" s="355"/>
      <c r="T7" s="355"/>
      <c r="U7" s="355"/>
      <c r="V7" s="355"/>
      <c r="W7" s="349"/>
      <c r="X7" s="355"/>
      <c r="Y7" s="355"/>
      <c r="Z7" s="355"/>
      <c r="AA7" s="355"/>
      <c r="AB7" s="355"/>
      <c r="AC7" s="355"/>
      <c r="AD7" s="355"/>
      <c r="AE7" s="355"/>
      <c r="AF7" s="355"/>
      <c r="AG7" s="359"/>
    </row>
    <row r="8" spans="1:33" ht="12.6" customHeight="1" outlineLevel="1">
      <c r="A8" s="376">
        <v>43847</v>
      </c>
      <c r="B8" s="1038">
        <v>43833</v>
      </c>
      <c r="C8" s="364">
        <v>43847</v>
      </c>
      <c r="D8" s="932">
        <v>43864</v>
      </c>
      <c r="E8" s="349" t="s">
        <v>3334</v>
      </c>
      <c r="F8" s="424" t="s">
        <v>12342</v>
      </c>
      <c r="G8" s="424" t="s">
        <v>12343</v>
      </c>
      <c r="H8" s="589" t="s">
        <v>3577</v>
      </c>
      <c r="I8" s="424"/>
      <c r="J8" s="604" t="s">
        <v>2034</v>
      </c>
      <c r="K8" s="353"/>
      <c r="L8" s="1795">
        <f t="shared" si="0"/>
        <v>14</v>
      </c>
      <c r="M8" s="1795">
        <f t="shared" si="1"/>
        <v>9</v>
      </c>
      <c r="N8" s="1796"/>
      <c r="O8" s="1797">
        <v>7</v>
      </c>
      <c r="P8" s="362"/>
      <c r="Q8" s="357"/>
      <c r="R8" s="363"/>
      <c r="S8" s="350"/>
      <c r="T8" s="350"/>
      <c r="U8" s="350"/>
      <c r="V8" s="355"/>
      <c r="W8" s="1385"/>
      <c r="X8" s="1385"/>
      <c r="Y8" s="1385"/>
      <c r="Z8" s="1385"/>
      <c r="AA8" s="1385"/>
      <c r="AB8" s="1385"/>
      <c r="AC8" s="1385"/>
      <c r="AD8" s="363"/>
      <c r="AE8" s="1385"/>
      <c r="AF8" s="353"/>
      <c r="AG8" s="353"/>
    </row>
    <row r="9" spans="1:33" ht="12.6" customHeight="1" outlineLevel="1">
      <c r="A9" s="360">
        <v>43847</v>
      </c>
      <c r="B9" s="1038">
        <v>43839</v>
      </c>
      <c r="C9" s="364">
        <v>43846</v>
      </c>
      <c r="D9" s="932">
        <v>43870</v>
      </c>
      <c r="E9" s="349" t="s">
        <v>3334</v>
      </c>
      <c r="F9" s="424" t="s">
        <v>12344</v>
      </c>
      <c r="G9" s="424" t="s">
        <v>12345</v>
      </c>
      <c r="H9" s="589"/>
      <c r="I9" s="424"/>
      <c r="J9" s="604" t="s">
        <v>2045</v>
      </c>
      <c r="K9" s="353"/>
      <c r="L9" s="1795">
        <f t="shared" si="0"/>
        <v>8</v>
      </c>
      <c r="M9" s="1795">
        <f t="shared" si="1"/>
        <v>5</v>
      </c>
      <c r="N9" s="1796"/>
      <c r="O9" s="1797">
        <v>8</v>
      </c>
      <c r="P9" s="352"/>
      <c r="Q9" s="350"/>
      <c r="R9" s="359"/>
      <c r="S9" s="355"/>
      <c r="T9" s="355"/>
      <c r="U9" s="355"/>
      <c r="V9" s="355"/>
      <c r="W9" s="349"/>
      <c r="X9" s="355"/>
      <c r="Y9" s="355"/>
      <c r="Z9" s="355"/>
      <c r="AA9" s="355"/>
      <c r="AB9" s="355"/>
      <c r="AC9" s="355"/>
      <c r="AD9" s="355"/>
      <c r="AE9" s="355"/>
      <c r="AF9" s="355"/>
      <c r="AG9" s="359"/>
    </row>
    <row r="10" spans="1:33" ht="12.6" customHeight="1" outlineLevel="1">
      <c r="A10" s="364">
        <v>43863</v>
      </c>
      <c r="B10" s="1038">
        <v>43832</v>
      </c>
      <c r="C10" s="364">
        <v>43863</v>
      </c>
      <c r="D10" s="364">
        <v>43863</v>
      </c>
      <c r="E10" s="355" t="s">
        <v>3335</v>
      </c>
      <c r="F10" s="353" t="s">
        <v>12346</v>
      </c>
      <c r="G10" s="353" t="s">
        <v>12347</v>
      </c>
      <c r="H10" s="348" t="s">
        <v>12348</v>
      </c>
      <c r="I10" s="353"/>
      <c r="J10" s="604" t="s">
        <v>2042</v>
      </c>
      <c r="K10" s="353"/>
      <c r="L10" s="1795">
        <f t="shared" si="0"/>
        <v>31</v>
      </c>
      <c r="M10" s="1795">
        <f t="shared" si="1"/>
        <v>21</v>
      </c>
      <c r="N10" s="1796"/>
      <c r="O10" s="1797">
        <v>9</v>
      </c>
      <c r="P10" s="352"/>
      <c r="Q10" s="350"/>
      <c r="R10" s="359"/>
      <c r="S10" s="355"/>
      <c r="T10" s="355"/>
      <c r="U10" s="355"/>
      <c r="V10" s="355"/>
      <c r="W10" s="349"/>
      <c r="X10" s="355"/>
      <c r="Y10" s="355"/>
      <c r="Z10" s="355"/>
      <c r="AA10" s="355"/>
      <c r="AB10" s="355"/>
      <c r="AC10" s="355"/>
      <c r="AD10" s="355"/>
      <c r="AE10" s="355"/>
      <c r="AF10" s="355"/>
      <c r="AG10" s="359"/>
    </row>
    <row r="11" spans="1:33" ht="12.6" customHeight="1" outlineLevel="1">
      <c r="A11" s="360">
        <v>43846</v>
      </c>
      <c r="B11" s="1038">
        <v>43836</v>
      </c>
      <c r="C11" s="360">
        <v>43846</v>
      </c>
      <c r="D11" s="360">
        <v>43846</v>
      </c>
      <c r="E11" s="355" t="s">
        <v>3334</v>
      </c>
      <c r="F11" s="353" t="s">
        <v>12349</v>
      </c>
      <c r="G11" s="353" t="s">
        <v>12350</v>
      </c>
      <c r="H11" s="348" t="s">
        <v>12351</v>
      </c>
      <c r="I11" s="353"/>
      <c r="J11" s="604" t="s">
        <v>2042</v>
      </c>
      <c r="K11" s="353"/>
      <c r="L11" s="1795">
        <f t="shared" si="0"/>
        <v>10</v>
      </c>
      <c r="M11" s="1795">
        <f t="shared" si="1"/>
        <v>7</v>
      </c>
      <c r="N11" s="1796"/>
      <c r="O11" s="1797">
        <v>10</v>
      </c>
      <c r="P11" s="352"/>
      <c r="Q11" s="350"/>
      <c r="R11" s="359"/>
      <c r="S11" s="355"/>
      <c r="T11" s="355"/>
      <c r="U11" s="355"/>
      <c r="V11" s="355"/>
      <c r="W11" s="349"/>
      <c r="X11" s="355"/>
      <c r="Y11" s="355"/>
      <c r="Z11" s="355"/>
      <c r="AA11" s="355"/>
      <c r="AB11" s="355"/>
      <c r="AC11" s="355"/>
      <c r="AD11" s="355"/>
      <c r="AE11" s="355"/>
      <c r="AF11" s="355"/>
      <c r="AG11" s="359"/>
    </row>
    <row r="12" spans="1:33" ht="12.6" customHeight="1" outlineLevel="1">
      <c r="A12" s="376">
        <v>43847</v>
      </c>
      <c r="B12" s="1038">
        <v>43838</v>
      </c>
      <c r="C12" s="364">
        <v>43845</v>
      </c>
      <c r="D12" s="364">
        <v>43845</v>
      </c>
      <c r="E12" s="355" t="s">
        <v>3334</v>
      </c>
      <c r="F12" s="353" t="s">
        <v>3418</v>
      </c>
      <c r="G12" s="353" t="s">
        <v>12352</v>
      </c>
      <c r="H12" s="348"/>
      <c r="I12" s="353"/>
      <c r="J12" s="604" t="s">
        <v>2033</v>
      </c>
      <c r="K12" s="353" t="s">
        <v>12353</v>
      </c>
      <c r="L12" s="1795">
        <f t="shared" si="0"/>
        <v>9</v>
      </c>
      <c r="M12" s="1795">
        <f t="shared" si="1"/>
        <v>6</v>
      </c>
      <c r="N12" s="1796"/>
      <c r="O12" s="1797">
        <v>11</v>
      </c>
      <c r="P12" s="352"/>
      <c r="Q12" s="353"/>
      <c r="R12" s="353"/>
      <c r="S12" s="353"/>
      <c r="T12" s="353"/>
      <c r="U12" s="353"/>
      <c r="V12" s="353"/>
      <c r="W12" s="353"/>
      <c r="X12" s="353"/>
      <c r="Y12" s="353"/>
      <c r="Z12" s="353"/>
      <c r="AA12" s="353"/>
      <c r="AB12" s="353"/>
      <c r="AC12" s="353"/>
      <c r="AD12" s="353"/>
      <c r="AE12" s="353"/>
      <c r="AF12" s="353"/>
      <c r="AG12" s="353"/>
    </row>
    <row r="13" spans="1:33" ht="12.6" customHeight="1" outlineLevel="1">
      <c r="A13" s="376">
        <v>43851</v>
      </c>
      <c r="B13" s="1038">
        <v>43836</v>
      </c>
      <c r="C13" s="364">
        <v>43843</v>
      </c>
      <c r="D13" s="932">
        <v>43867</v>
      </c>
      <c r="E13" s="349" t="s">
        <v>3334</v>
      </c>
      <c r="F13" s="424" t="s">
        <v>12354</v>
      </c>
      <c r="G13" s="424" t="s">
        <v>12355</v>
      </c>
      <c r="H13" s="589" t="s">
        <v>12340</v>
      </c>
      <c r="I13" s="353"/>
      <c r="J13" s="604" t="s">
        <v>2034</v>
      </c>
      <c r="K13" s="353"/>
      <c r="L13" s="1795">
        <f t="shared" si="0"/>
        <v>15</v>
      </c>
      <c r="M13" s="1795">
        <f t="shared" si="1"/>
        <v>10</v>
      </c>
      <c r="N13" s="1796"/>
      <c r="O13" s="1797">
        <v>12</v>
      </c>
      <c r="P13" s="362"/>
      <c r="Q13" s="357"/>
      <c r="R13" s="363"/>
      <c r="S13" s="350"/>
      <c r="T13" s="350"/>
      <c r="U13" s="350"/>
      <c r="V13" s="355"/>
      <c r="W13" s="1385"/>
      <c r="X13" s="1385"/>
      <c r="Y13" s="1385"/>
      <c r="Z13" s="1385"/>
      <c r="AA13" s="1385"/>
      <c r="AB13" s="1385"/>
      <c r="AC13" s="1385"/>
      <c r="AD13" s="363"/>
      <c r="AE13" s="1385"/>
      <c r="AF13" s="353"/>
      <c r="AG13" s="353"/>
    </row>
    <row r="14" spans="1:33" ht="12.6" customHeight="1" outlineLevel="1">
      <c r="A14" s="360">
        <v>43851</v>
      </c>
      <c r="B14" s="1038">
        <v>43843</v>
      </c>
      <c r="C14" s="364">
        <v>43850</v>
      </c>
      <c r="D14" s="360">
        <v>43874</v>
      </c>
      <c r="E14" s="355" t="s">
        <v>3334</v>
      </c>
      <c r="F14" s="353" t="s">
        <v>12356</v>
      </c>
      <c r="G14" s="353" t="s">
        <v>12357</v>
      </c>
      <c r="H14" s="348"/>
      <c r="I14" s="353"/>
      <c r="J14" s="604" t="s">
        <v>2045</v>
      </c>
      <c r="K14" s="353" t="s">
        <v>2888</v>
      </c>
      <c r="L14" s="1795">
        <f t="shared" si="0"/>
        <v>8</v>
      </c>
      <c r="M14" s="1795">
        <f t="shared" si="1"/>
        <v>5</v>
      </c>
      <c r="N14" s="1796"/>
      <c r="O14" s="1797">
        <v>13</v>
      </c>
      <c r="P14" s="352"/>
      <c r="Q14" s="350"/>
      <c r="R14" s="359"/>
      <c r="S14" s="355"/>
      <c r="T14" s="355"/>
      <c r="U14" s="355"/>
      <c r="V14" s="355"/>
      <c r="W14" s="355"/>
      <c r="X14" s="355"/>
      <c r="Y14" s="355"/>
      <c r="Z14" s="355"/>
      <c r="AA14" s="355"/>
      <c r="AB14" s="355"/>
      <c r="AC14" s="355"/>
      <c r="AD14" s="355"/>
      <c r="AE14" s="355"/>
      <c r="AF14" s="355"/>
      <c r="AG14" s="359"/>
    </row>
    <row r="15" spans="1:33" ht="12.6" customHeight="1" outlineLevel="1">
      <c r="A15" s="360">
        <v>43850</v>
      </c>
      <c r="B15" s="1038">
        <v>43832</v>
      </c>
      <c r="C15" s="364">
        <v>43845</v>
      </c>
      <c r="D15" s="364">
        <v>43863</v>
      </c>
      <c r="E15" s="355" t="s">
        <v>3334</v>
      </c>
      <c r="F15" s="353" t="s">
        <v>12358</v>
      </c>
      <c r="G15" s="353" t="s">
        <v>12359</v>
      </c>
      <c r="H15" s="348"/>
      <c r="I15" s="353"/>
      <c r="J15" s="604" t="s">
        <v>2035</v>
      </c>
      <c r="K15" s="353" t="s">
        <v>2039</v>
      </c>
      <c r="L15" s="1795">
        <f t="shared" si="0"/>
        <v>18</v>
      </c>
      <c r="M15" s="1795">
        <f t="shared" si="1"/>
        <v>11</v>
      </c>
      <c r="N15" s="1796"/>
      <c r="O15" s="1797">
        <v>14</v>
      </c>
      <c r="P15" s="352"/>
      <c r="Q15" s="350"/>
      <c r="R15" s="359"/>
      <c r="S15" s="355"/>
      <c r="T15" s="355"/>
      <c r="U15" s="355"/>
      <c r="V15" s="355"/>
      <c r="W15" s="355"/>
      <c r="X15" s="355"/>
      <c r="Y15" s="355"/>
      <c r="Z15" s="355"/>
      <c r="AA15" s="355"/>
      <c r="AB15" s="355"/>
      <c r="AC15" s="355"/>
      <c r="AD15" s="355"/>
      <c r="AE15" s="355"/>
      <c r="AF15" s="355"/>
      <c r="AG15" s="359"/>
    </row>
    <row r="16" spans="1:33" ht="12.6" customHeight="1" outlineLevel="1">
      <c r="A16" s="360">
        <v>43852</v>
      </c>
      <c r="B16" s="1038">
        <v>43843</v>
      </c>
      <c r="C16" s="364">
        <v>43847</v>
      </c>
      <c r="D16" s="1057">
        <v>43874</v>
      </c>
      <c r="E16" s="355" t="s">
        <v>3334</v>
      </c>
      <c r="F16" s="353" t="s">
        <v>12360</v>
      </c>
      <c r="G16" s="353" t="s">
        <v>12361</v>
      </c>
      <c r="H16" s="348"/>
      <c r="I16" s="353"/>
      <c r="J16" s="604" t="s">
        <v>2045</v>
      </c>
      <c r="K16" s="353" t="s">
        <v>2888</v>
      </c>
      <c r="L16" s="1795">
        <f t="shared" si="0"/>
        <v>9</v>
      </c>
      <c r="M16" s="1795">
        <f t="shared" si="1"/>
        <v>6</v>
      </c>
      <c r="N16" s="1796"/>
      <c r="O16" s="1797">
        <v>15</v>
      </c>
      <c r="P16" s="352"/>
      <c r="Q16" s="350"/>
      <c r="R16" s="359"/>
      <c r="S16" s="355"/>
      <c r="T16" s="355"/>
      <c r="U16" s="355"/>
      <c r="V16" s="355"/>
      <c r="W16" s="349"/>
      <c r="X16" s="355"/>
      <c r="Y16" s="355"/>
      <c r="Z16" s="355"/>
      <c r="AA16" s="355"/>
      <c r="AB16" s="355"/>
      <c r="AC16" s="355"/>
      <c r="AD16" s="355"/>
      <c r="AE16" s="355"/>
      <c r="AF16" s="355"/>
      <c r="AG16" s="359"/>
    </row>
    <row r="17" spans="1:21" ht="12.6" customHeight="1" outlineLevel="1">
      <c r="A17" s="360">
        <v>43852</v>
      </c>
      <c r="B17" s="1039">
        <v>43850</v>
      </c>
      <c r="C17" s="360">
        <v>43858</v>
      </c>
      <c r="D17" s="360">
        <v>43858</v>
      </c>
      <c r="E17" s="355" t="s">
        <v>3334</v>
      </c>
      <c r="F17" s="353" t="s">
        <v>12362</v>
      </c>
      <c r="G17" s="353" t="s">
        <v>12363</v>
      </c>
      <c r="H17" s="348" t="s">
        <v>12364</v>
      </c>
      <c r="I17" s="353"/>
      <c r="J17" s="604" t="s">
        <v>2042</v>
      </c>
      <c r="K17" s="353"/>
      <c r="L17" s="1795">
        <f t="shared" si="0"/>
        <v>2</v>
      </c>
      <c r="M17" s="1795">
        <f t="shared" si="1"/>
        <v>1</v>
      </c>
      <c r="N17" s="1796"/>
      <c r="O17" s="1797">
        <v>16</v>
      </c>
      <c r="P17" s="352"/>
      <c r="Q17" s="350"/>
      <c r="R17" s="359"/>
      <c r="S17" s="355"/>
      <c r="T17" s="355"/>
      <c r="U17" s="355"/>
    </row>
    <row r="18" spans="1:21" ht="12.6" customHeight="1" outlineLevel="1">
      <c r="A18" s="360">
        <v>43852</v>
      </c>
      <c r="B18" s="1039">
        <v>43840</v>
      </c>
      <c r="C18" s="360">
        <v>43850</v>
      </c>
      <c r="D18" s="360">
        <v>43871</v>
      </c>
      <c r="E18" s="355" t="s">
        <v>3334</v>
      </c>
      <c r="F18" s="353" t="s">
        <v>12365</v>
      </c>
      <c r="G18" s="353" t="s">
        <v>12366</v>
      </c>
      <c r="H18" s="348" t="s">
        <v>12367</v>
      </c>
      <c r="I18" s="353"/>
      <c r="J18" s="604" t="s">
        <v>2042</v>
      </c>
      <c r="K18" s="353"/>
      <c r="L18" s="1795">
        <f t="shared" si="0"/>
        <v>12</v>
      </c>
      <c r="M18" s="1795">
        <f t="shared" si="1"/>
        <v>7</v>
      </c>
      <c r="N18" s="1796"/>
      <c r="O18" s="1797">
        <v>17</v>
      </c>
      <c r="P18" s="352"/>
      <c r="Q18" s="350"/>
      <c r="R18" s="359"/>
      <c r="S18" s="355"/>
      <c r="T18" s="355"/>
      <c r="U18" s="355"/>
    </row>
    <row r="19" spans="1:21" ht="12.6" customHeight="1" outlineLevel="1">
      <c r="A19" s="376">
        <v>43854</v>
      </c>
      <c r="B19" s="1038">
        <v>43843</v>
      </c>
      <c r="C19" s="364">
        <v>43857</v>
      </c>
      <c r="D19" s="364">
        <v>43857</v>
      </c>
      <c r="E19" s="355" t="s">
        <v>3334</v>
      </c>
      <c r="F19" s="353" t="s">
        <v>12368</v>
      </c>
      <c r="G19" s="353" t="s">
        <v>12369</v>
      </c>
      <c r="H19" s="348"/>
      <c r="I19" s="353"/>
      <c r="J19" s="604" t="s">
        <v>2033</v>
      </c>
      <c r="K19" s="353"/>
      <c r="L19" s="1795">
        <f t="shared" si="0"/>
        <v>11</v>
      </c>
      <c r="M19" s="1795">
        <f t="shared" si="1"/>
        <v>8</v>
      </c>
      <c r="N19" s="1796"/>
      <c r="O19" s="1797">
        <v>18</v>
      </c>
      <c r="P19" s="352"/>
      <c r="Q19" s="353"/>
      <c r="R19" s="353"/>
      <c r="S19" s="353"/>
      <c r="T19" s="353"/>
      <c r="U19" s="353"/>
    </row>
    <row r="20" spans="1:21" ht="12.6" customHeight="1" outlineLevel="1">
      <c r="A20" s="376">
        <v>43852</v>
      </c>
      <c r="B20" s="1038">
        <v>43846</v>
      </c>
      <c r="C20" s="364">
        <v>43852</v>
      </c>
      <c r="D20" s="364">
        <v>43852</v>
      </c>
      <c r="E20" s="355" t="s">
        <v>3334</v>
      </c>
      <c r="F20" s="353" t="s">
        <v>3418</v>
      </c>
      <c r="G20" s="353" t="s">
        <v>12370</v>
      </c>
      <c r="H20" s="348" t="s">
        <v>12371</v>
      </c>
      <c r="I20" s="353"/>
      <c r="J20" s="604" t="s">
        <v>2033</v>
      </c>
      <c r="K20" s="353"/>
      <c r="L20" s="1795">
        <f t="shared" si="0"/>
        <v>6</v>
      </c>
      <c r="M20" s="1795">
        <f t="shared" si="1"/>
        <v>3</v>
      </c>
      <c r="N20" s="1796"/>
      <c r="O20" s="1797">
        <v>19</v>
      </c>
      <c r="P20" s="352"/>
      <c r="Q20" s="353"/>
      <c r="R20" s="353"/>
      <c r="S20" s="353"/>
      <c r="T20" s="353"/>
      <c r="U20" s="353"/>
    </row>
    <row r="21" spans="1:21" ht="12.6" customHeight="1" outlineLevel="1">
      <c r="A21" s="376">
        <v>43856</v>
      </c>
      <c r="B21" s="1038">
        <v>43852</v>
      </c>
      <c r="C21" s="364">
        <v>43860</v>
      </c>
      <c r="D21" s="364">
        <v>43860</v>
      </c>
      <c r="E21" s="355" t="s">
        <v>3334</v>
      </c>
      <c r="F21" s="353" t="s">
        <v>7747</v>
      </c>
      <c r="G21" s="353" t="s">
        <v>12372</v>
      </c>
      <c r="H21" s="348"/>
      <c r="I21" s="353"/>
      <c r="J21" s="604" t="s">
        <v>2039</v>
      </c>
      <c r="K21" s="353"/>
      <c r="L21" s="1795">
        <f t="shared" si="0"/>
        <v>4</v>
      </c>
      <c r="M21" s="1795">
        <f t="shared" si="1"/>
        <v>2</v>
      </c>
      <c r="N21" s="1796"/>
      <c r="O21" s="1797">
        <v>20</v>
      </c>
      <c r="P21" s="352"/>
      <c r="Q21" s="357"/>
      <c r="R21" s="363"/>
      <c r="S21" s="350"/>
      <c r="T21" s="350"/>
      <c r="U21" s="350"/>
    </row>
    <row r="22" spans="1:21" ht="12.6" customHeight="1" outlineLevel="1">
      <c r="A22" s="376">
        <v>43858</v>
      </c>
      <c r="B22" s="1038">
        <v>43838</v>
      </c>
      <c r="C22" s="364">
        <v>43852</v>
      </c>
      <c r="D22" s="364">
        <v>43869</v>
      </c>
      <c r="E22" s="355" t="s">
        <v>3335</v>
      </c>
      <c r="F22" s="353" t="s">
        <v>12373</v>
      </c>
      <c r="G22" s="353" t="s">
        <v>12374</v>
      </c>
      <c r="H22" s="348"/>
      <c r="I22" s="353"/>
      <c r="J22" s="604" t="s">
        <v>2035</v>
      </c>
      <c r="K22" s="353"/>
      <c r="L22" s="1795">
        <f t="shared" si="0"/>
        <v>20</v>
      </c>
      <c r="M22" s="1795">
        <f t="shared" si="1"/>
        <v>13</v>
      </c>
      <c r="N22" s="1796"/>
      <c r="O22" s="1797">
        <v>21</v>
      </c>
      <c r="P22" s="362"/>
      <c r="Q22" s="357"/>
      <c r="R22" s="363"/>
      <c r="S22" s="350"/>
      <c r="T22" s="350"/>
      <c r="U22" s="350"/>
    </row>
    <row r="23" spans="1:21" ht="12.6" customHeight="1" outlineLevel="1">
      <c r="A23" s="376">
        <v>43859</v>
      </c>
      <c r="B23" s="1038">
        <v>43857</v>
      </c>
      <c r="C23" s="364">
        <v>43857</v>
      </c>
      <c r="D23" s="364">
        <v>43888</v>
      </c>
      <c r="E23" s="355" t="s">
        <v>3334</v>
      </c>
      <c r="F23" s="353" t="s">
        <v>12375</v>
      </c>
      <c r="G23" s="353" t="s">
        <v>12376</v>
      </c>
      <c r="H23" s="348"/>
      <c r="I23" s="353"/>
      <c r="J23" s="604" t="s">
        <v>2035</v>
      </c>
      <c r="K23" s="353"/>
      <c r="L23" s="1795">
        <f t="shared" si="0"/>
        <v>2</v>
      </c>
      <c r="M23" s="1795">
        <f t="shared" si="1"/>
        <v>1</v>
      </c>
      <c r="N23" s="1796"/>
      <c r="O23" s="1797">
        <v>22</v>
      </c>
      <c r="P23" s="362"/>
      <c r="Q23" s="357"/>
      <c r="R23" s="363"/>
      <c r="S23" s="350"/>
      <c r="T23" s="350"/>
      <c r="U23" s="350"/>
    </row>
    <row r="24" spans="1:21" ht="12.6" customHeight="1" outlineLevel="1">
      <c r="A24" s="376">
        <v>43859</v>
      </c>
      <c r="B24" s="1038">
        <v>43851</v>
      </c>
      <c r="C24" s="364">
        <v>43882</v>
      </c>
      <c r="D24" s="932">
        <v>43882</v>
      </c>
      <c r="E24" s="349" t="s">
        <v>3334</v>
      </c>
      <c r="F24" s="424" t="s">
        <v>12377</v>
      </c>
      <c r="G24" s="424" t="s">
        <v>12378</v>
      </c>
      <c r="H24" s="589"/>
      <c r="I24" s="424"/>
      <c r="J24" s="604" t="s">
        <v>2034</v>
      </c>
      <c r="K24" s="353"/>
      <c r="L24" s="1795">
        <f t="shared" si="0"/>
        <v>8</v>
      </c>
      <c r="M24" s="1795">
        <f t="shared" si="1"/>
        <v>5</v>
      </c>
      <c r="N24" s="1796"/>
      <c r="O24" s="1797">
        <v>23</v>
      </c>
      <c r="P24" s="362"/>
      <c r="Q24" s="357"/>
      <c r="R24" s="363"/>
      <c r="S24" s="350"/>
      <c r="T24" s="350"/>
      <c r="U24" s="350"/>
    </row>
    <row r="25" spans="1:21" ht="12.6" customHeight="1" outlineLevel="1">
      <c r="A25" s="376">
        <v>43859</v>
      </c>
      <c r="B25" s="1038">
        <v>43851</v>
      </c>
      <c r="C25" s="364">
        <v>43882</v>
      </c>
      <c r="D25" s="364">
        <v>43882</v>
      </c>
      <c r="E25" s="355" t="s">
        <v>3334</v>
      </c>
      <c r="F25" s="353" t="s">
        <v>12379</v>
      </c>
      <c r="G25" s="353" t="s">
        <v>12380</v>
      </c>
      <c r="H25" s="348"/>
      <c r="I25" s="353"/>
      <c r="J25" s="604" t="s">
        <v>2034</v>
      </c>
      <c r="K25" s="353"/>
      <c r="L25" s="1795">
        <f t="shared" si="0"/>
        <v>8</v>
      </c>
      <c r="M25" s="1795">
        <f t="shared" si="1"/>
        <v>5</v>
      </c>
      <c r="N25" s="1796"/>
      <c r="O25" s="1797">
        <v>24</v>
      </c>
      <c r="P25" s="362"/>
      <c r="Q25" s="357"/>
      <c r="R25" s="363"/>
      <c r="S25" s="350"/>
      <c r="T25" s="350"/>
      <c r="U25" s="350"/>
    </row>
    <row r="26" spans="1:21" ht="12.6" customHeight="1" outlineLevel="1">
      <c r="A26" s="376">
        <v>43860</v>
      </c>
      <c r="B26" s="1038">
        <v>43845</v>
      </c>
      <c r="C26" s="364">
        <v>43852</v>
      </c>
      <c r="D26" s="364">
        <v>43852</v>
      </c>
      <c r="E26" s="355" t="s">
        <v>3334</v>
      </c>
      <c r="F26" s="353" t="s">
        <v>12381</v>
      </c>
      <c r="G26" s="353" t="s">
        <v>12382</v>
      </c>
      <c r="H26" s="348"/>
      <c r="I26" s="353"/>
      <c r="J26" s="604" t="s">
        <v>2033</v>
      </c>
      <c r="K26" s="353" t="s">
        <v>2039</v>
      </c>
      <c r="L26" s="1795">
        <f t="shared" si="0"/>
        <v>15</v>
      </c>
      <c r="M26" s="1795">
        <f t="shared" si="1"/>
        <v>10</v>
      </c>
      <c r="N26" s="1796"/>
      <c r="O26" s="1797">
        <v>25</v>
      </c>
      <c r="P26" s="352"/>
      <c r="Q26" s="353"/>
      <c r="R26" s="353"/>
      <c r="S26" s="353"/>
      <c r="T26" s="353"/>
      <c r="U26" s="353"/>
    </row>
    <row r="27" spans="1:21" ht="12.6" customHeight="1" outlineLevel="1">
      <c r="A27" s="376">
        <v>43860</v>
      </c>
      <c r="B27" s="1038">
        <v>43857</v>
      </c>
      <c r="C27" s="364">
        <v>43860</v>
      </c>
      <c r="D27" s="349" t="s">
        <v>12383</v>
      </c>
      <c r="E27" s="349" t="s">
        <v>3334</v>
      </c>
      <c r="F27" s="424" t="s">
        <v>12384</v>
      </c>
      <c r="G27" s="424" t="s">
        <v>12385</v>
      </c>
      <c r="H27" s="589"/>
      <c r="I27" s="424"/>
      <c r="J27" s="604" t="s">
        <v>2033</v>
      </c>
      <c r="K27" s="353" t="s">
        <v>2039</v>
      </c>
      <c r="L27" s="1795">
        <f t="shared" si="0"/>
        <v>3</v>
      </c>
      <c r="M27" s="1795">
        <f t="shared" si="1"/>
        <v>2</v>
      </c>
      <c r="N27" s="1796"/>
      <c r="O27" s="1797">
        <v>26</v>
      </c>
      <c r="P27" s="662"/>
      <c r="Q27" s="424"/>
      <c r="R27" s="424"/>
      <c r="S27" s="424"/>
      <c r="T27" s="424"/>
      <c r="U27" s="424"/>
    </row>
    <row r="28" spans="1:21" ht="12.6" customHeight="1" outlineLevel="1">
      <c r="A28" s="376">
        <v>43860</v>
      </c>
      <c r="B28" s="1038">
        <v>43853</v>
      </c>
      <c r="C28" s="364">
        <v>43860</v>
      </c>
      <c r="D28" s="932">
        <v>43860</v>
      </c>
      <c r="E28" s="349" t="s">
        <v>3334</v>
      </c>
      <c r="F28" s="424" t="s">
        <v>12377</v>
      </c>
      <c r="G28" s="589" t="s">
        <v>12386</v>
      </c>
      <c r="H28" s="589" t="s">
        <v>3577</v>
      </c>
      <c r="I28" s="424"/>
      <c r="J28" s="604" t="s">
        <v>2034</v>
      </c>
      <c r="K28" s="353"/>
      <c r="L28" s="1795">
        <f t="shared" si="0"/>
        <v>7</v>
      </c>
      <c r="M28" s="1795">
        <f t="shared" si="1"/>
        <v>4</v>
      </c>
      <c r="N28" s="1796"/>
      <c r="O28" s="1797">
        <v>27</v>
      </c>
      <c r="P28" s="1063"/>
      <c r="Q28" s="944"/>
      <c r="R28" s="356"/>
      <c r="S28" s="365"/>
      <c r="T28" s="365"/>
      <c r="U28" s="365"/>
    </row>
    <row r="29" spans="1:21" ht="12.6" customHeight="1" outlineLevel="1">
      <c r="A29" s="376">
        <v>43864</v>
      </c>
      <c r="B29" s="1799">
        <v>43845</v>
      </c>
      <c r="C29" s="759">
        <v>43871</v>
      </c>
      <c r="D29" s="759">
        <v>43871</v>
      </c>
      <c r="E29" s="350" t="s">
        <v>3334</v>
      </c>
      <c r="F29" s="352" t="s">
        <v>10363</v>
      </c>
      <c r="G29" s="352" t="s">
        <v>12387</v>
      </c>
      <c r="H29" s="351" t="s">
        <v>3573</v>
      </c>
      <c r="I29" s="352"/>
      <c r="J29" s="604" t="s">
        <v>2033</v>
      </c>
      <c r="K29" s="352" t="s">
        <v>12388</v>
      </c>
      <c r="L29" s="1795">
        <f t="shared" si="0"/>
        <v>19</v>
      </c>
      <c r="M29" s="1795">
        <f t="shared" si="1"/>
        <v>12</v>
      </c>
      <c r="N29" s="1796"/>
      <c r="O29" s="1797">
        <v>28</v>
      </c>
      <c r="P29" s="352"/>
      <c r="Q29" s="353"/>
      <c r="R29" s="353"/>
      <c r="S29" s="353"/>
      <c r="T29" s="353"/>
      <c r="U29" s="353"/>
    </row>
    <row r="30" spans="1:21" ht="12.6" customHeight="1" outlineLevel="1">
      <c r="A30" s="376">
        <v>43861</v>
      </c>
      <c r="B30" s="1038">
        <v>43858</v>
      </c>
      <c r="C30" s="355" t="s">
        <v>12389</v>
      </c>
      <c r="D30" s="932">
        <v>43889</v>
      </c>
      <c r="E30" s="355" t="s">
        <v>3334</v>
      </c>
      <c r="F30" s="353" t="s">
        <v>12390</v>
      </c>
      <c r="G30" s="353" t="s">
        <v>12391</v>
      </c>
      <c r="H30" s="348"/>
      <c r="I30" s="353"/>
      <c r="J30" s="604" t="s">
        <v>2045</v>
      </c>
      <c r="K30" s="353"/>
      <c r="L30" s="1795">
        <f t="shared" si="0"/>
        <v>3</v>
      </c>
      <c r="M30" s="1795">
        <f t="shared" si="1"/>
        <v>2</v>
      </c>
      <c r="N30" s="1796"/>
      <c r="O30" s="1797">
        <v>29</v>
      </c>
      <c r="P30" s="362"/>
      <c r="Q30" s="357"/>
      <c r="R30" s="363"/>
      <c r="S30" s="350"/>
      <c r="T30" s="350"/>
      <c r="U30" s="350"/>
    </row>
    <row r="31" spans="1:21" ht="12.6" customHeight="1" outlineLevel="1">
      <c r="A31" s="376">
        <v>43861</v>
      </c>
      <c r="B31" s="1038">
        <v>43857</v>
      </c>
      <c r="C31" s="364">
        <v>43860</v>
      </c>
      <c r="D31" s="932">
        <v>43888</v>
      </c>
      <c r="E31" s="355" t="s">
        <v>3334</v>
      </c>
      <c r="F31" s="353" t="s">
        <v>12392</v>
      </c>
      <c r="G31" s="353" t="s">
        <v>12393</v>
      </c>
      <c r="H31" s="348"/>
      <c r="I31" s="353"/>
      <c r="J31" s="604" t="s">
        <v>2045</v>
      </c>
      <c r="K31" s="353"/>
      <c r="L31" s="1795">
        <f t="shared" si="0"/>
        <v>4</v>
      </c>
      <c r="M31" s="1795">
        <f t="shared" si="1"/>
        <v>3</v>
      </c>
      <c r="N31" s="1796"/>
      <c r="O31" s="1797">
        <v>30</v>
      </c>
      <c r="P31" s="362"/>
      <c r="Q31" s="357"/>
      <c r="R31" s="363"/>
      <c r="S31" s="350"/>
      <c r="T31" s="350"/>
      <c r="U31" s="350"/>
    </row>
    <row r="32" spans="1:21" ht="12.6" customHeight="1" outlineLevel="1">
      <c r="A32" s="376">
        <v>43864</v>
      </c>
      <c r="B32" s="1038">
        <v>43859</v>
      </c>
      <c r="C32" s="364">
        <v>43861</v>
      </c>
      <c r="D32" s="364">
        <v>43861</v>
      </c>
      <c r="E32" s="355" t="s">
        <v>3334</v>
      </c>
      <c r="F32" s="353" t="s">
        <v>3418</v>
      </c>
      <c r="G32" s="353" t="s">
        <v>12394</v>
      </c>
      <c r="H32" s="348" t="s">
        <v>12395</v>
      </c>
      <c r="I32" s="353"/>
      <c r="J32" s="604" t="s">
        <v>2042</v>
      </c>
      <c r="K32" s="353" t="s">
        <v>2888</v>
      </c>
      <c r="L32" s="1795">
        <f t="shared" si="0"/>
        <v>5</v>
      </c>
      <c r="M32" s="1795">
        <f t="shared" si="1"/>
        <v>2</v>
      </c>
      <c r="N32" s="1796"/>
      <c r="O32" s="1797">
        <v>31</v>
      </c>
      <c r="P32" s="362"/>
      <c r="Q32" s="357"/>
      <c r="R32" s="363"/>
      <c r="S32" s="350"/>
      <c r="T32" s="350"/>
      <c r="U32" s="350"/>
    </row>
    <row r="33" spans="1:21" ht="12.6" customHeight="1" outlineLevel="1">
      <c r="A33" s="376">
        <v>43864</v>
      </c>
      <c r="B33" s="1038">
        <v>43859</v>
      </c>
      <c r="C33" s="364">
        <v>43866</v>
      </c>
      <c r="D33" s="364">
        <v>43866</v>
      </c>
      <c r="E33" s="355" t="s">
        <v>3334</v>
      </c>
      <c r="F33" s="353" t="s">
        <v>3418</v>
      </c>
      <c r="G33" s="353" t="s">
        <v>12396</v>
      </c>
      <c r="H33" s="348" t="s">
        <v>12397</v>
      </c>
      <c r="I33" s="353"/>
      <c r="J33" s="604" t="s">
        <v>2033</v>
      </c>
      <c r="K33" s="353" t="s">
        <v>2888</v>
      </c>
      <c r="L33" s="1795">
        <f t="shared" si="0"/>
        <v>5</v>
      </c>
      <c r="M33" s="1795">
        <f t="shared" si="1"/>
        <v>2</v>
      </c>
      <c r="N33" s="1796"/>
      <c r="O33" s="1797">
        <v>32</v>
      </c>
      <c r="P33" s="362"/>
      <c r="Q33" s="357"/>
      <c r="R33" s="363"/>
      <c r="S33" s="350"/>
      <c r="T33" s="350"/>
      <c r="U33" s="350"/>
    </row>
    <row r="34" spans="1:21" ht="12.6" customHeight="1" outlineLevel="1">
      <c r="A34" s="376">
        <v>43864</v>
      </c>
      <c r="B34" s="1038">
        <v>43838</v>
      </c>
      <c r="C34" s="364">
        <v>43868</v>
      </c>
      <c r="D34" s="364">
        <v>43871</v>
      </c>
      <c r="E34" s="355" t="s">
        <v>3334</v>
      </c>
      <c r="F34" s="353" t="s">
        <v>12398</v>
      </c>
      <c r="G34" s="353" t="s">
        <v>12399</v>
      </c>
      <c r="H34" s="348" t="s">
        <v>12400</v>
      </c>
      <c r="I34" s="353"/>
      <c r="J34" s="604" t="s">
        <v>2042</v>
      </c>
      <c r="K34" s="353"/>
      <c r="L34" s="1795">
        <f t="shared" ref="L34:L65" si="2">(A34-B34)</f>
        <v>26</v>
      </c>
      <c r="M34" s="1795">
        <f t="shared" ref="M34:M65" si="3">NETWORKDAYS(B34,A34,A34:B34)</f>
        <v>17</v>
      </c>
      <c r="N34" s="1796"/>
      <c r="O34" s="1797">
        <v>33</v>
      </c>
      <c r="P34" s="362"/>
      <c r="Q34" s="357"/>
      <c r="R34" s="363"/>
      <c r="S34" s="350"/>
      <c r="T34" s="350"/>
      <c r="U34" s="350"/>
    </row>
    <row r="35" spans="1:21" ht="12.6" customHeight="1" outlineLevel="1">
      <c r="A35" s="376">
        <v>43865</v>
      </c>
      <c r="B35" s="1038">
        <v>43860</v>
      </c>
      <c r="C35" s="364">
        <v>43871</v>
      </c>
      <c r="D35" s="364">
        <v>43871</v>
      </c>
      <c r="E35" s="355" t="s">
        <v>3334</v>
      </c>
      <c r="F35" s="353" t="s">
        <v>12401</v>
      </c>
      <c r="G35" s="353" t="s">
        <v>12402</v>
      </c>
      <c r="H35" s="348"/>
      <c r="I35" s="353"/>
      <c r="J35" s="604" t="s">
        <v>2033</v>
      </c>
      <c r="K35" s="353" t="s">
        <v>2039</v>
      </c>
      <c r="L35" s="1795">
        <f t="shared" si="2"/>
        <v>5</v>
      </c>
      <c r="M35" s="1795">
        <f t="shared" si="3"/>
        <v>2</v>
      </c>
      <c r="N35" s="1796"/>
      <c r="O35" s="1797">
        <v>34</v>
      </c>
      <c r="P35" s="352"/>
      <c r="Q35" s="353"/>
      <c r="R35" s="353"/>
      <c r="S35" s="353"/>
      <c r="T35" s="353"/>
      <c r="U35" s="353"/>
    </row>
    <row r="36" spans="1:21" ht="12.6" customHeight="1" outlineLevel="1">
      <c r="A36" s="376">
        <v>43865</v>
      </c>
      <c r="B36" s="1038">
        <v>43861</v>
      </c>
      <c r="C36" s="364">
        <v>43868</v>
      </c>
      <c r="D36" s="364">
        <v>43868</v>
      </c>
      <c r="E36" s="355" t="s">
        <v>3334</v>
      </c>
      <c r="F36" s="353" t="s">
        <v>12403</v>
      </c>
      <c r="G36" s="353" t="s">
        <v>12404</v>
      </c>
      <c r="H36" s="348"/>
      <c r="I36" s="353"/>
      <c r="J36" s="604" t="s">
        <v>2033</v>
      </c>
      <c r="K36" s="353" t="s">
        <v>2039</v>
      </c>
      <c r="L36" s="1795">
        <f t="shared" si="2"/>
        <v>4</v>
      </c>
      <c r="M36" s="1795">
        <f t="shared" si="3"/>
        <v>1</v>
      </c>
      <c r="N36" s="1796"/>
      <c r="O36" s="1797">
        <v>35</v>
      </c>
      <c r="P36" s="352"/>
      <c r="Q36" s="353"/>
      <c r="R36" s="353"/>
      <c r="S36" s="353"/>
      <c r="T36" s="353"/>
      <c r="U36" s="353"/>
    </row>
    <row r="37" spans="1:21" ht="12.6" customHeight="1" outlineLevel="1">
      <c r="A37" s="376">
        <v>43865</v>
      </c>
      <c r="B37" s="1038">
        <v>43833</v>
      </c>
      <c r="C37" s="364">
        <v>43864</v>
      </c>
      <c r="D37" s="364">
        <v>43864</v>
      </c>
      <c r="E37" s="355" t="s">
        <v>3335</v>
      </c>
      <c r="F37" s="353" t="s">
        <v>12405</v>
      </c>
      <c r="G37" s="353" t="s">
        <v>12406</v>
      </c>
      <c r="H37" s="348"/>
      <c r="I37" s="353"/>
      <c r="J37" s="604" t="s">
        <v>2042</v>
      </c>
      <c r="K37" s="353"/>
      <c r="L37" s="1795">
        <f t="shared" si="2"/>
        <v>32</v>
      </c>
      <c r="M37" s="1795">
        <f t="shared" si="3"/>
        <v>21</v>
      </c>
      <c r="N37" s="1796"/>
      <c r="O37" s="1797">
        <v>36</v>
      </c>
      <c r="P37" s="362"/>
      <c r="Q37" s="357"/>
      <c r="R37" s="363"/>
      <c r="S37" s="350"/>
      <c r="T37" s="350"/>
      <c r="U37" s="350"/>
    </row>
    <row r="38" spans="1:21" ht="12.6" customHeight="1" outlineLevel="1">
      <c r="A38" s="360">
        <v>43859</v>
      </c>
      <c r="B38" s="1038">
        <v>43836</v>
      </c>
      <c r="C38" s="355" t="s">
        <v>12407</v>
      </c>
      <c r="D38" s="364">
        <v>43867</v>
      </c>
      <c r="E38" s="355" t="s">
        <v>3334</v>
      </c>
      <c r="F38" s="353" t="s">
        <v>4189</v>
      </c>
      <c r="G38" s="353" t="s">
        <v>12408</v>
      </c>
      <c r="H38" s="348"/>
      <c r="I38" s="353"/>
      <c r="J38" s="604" t="s">
        <v>2035</v>
      </c>
      <c r="K38" s="353"/>
      <c r="L38" s="1795">
        <f t="shared" si="2"/>
        <v>23</v>
      </c>
      <c r="M38" s="1795">
        <f t="shared" si="3"/>
        <v>16</v>
      </c>
      <c r="N38" s="1796"/>
      <c r="O38" s="1797">
        <v>37</v>
      </c>
      <c r="P38" s="352"/>
      <c r="Q38" s="353"/>
      <c r="R38" s="350"/>
      <c r="S38" s="359"/>
      <c r="T38" s="355"/>
      <c r="U38" s="355"/>
    </row>
    <row r="39" spans="1:21" ht="12.6" customHeight="1" outlineLevel="1">
      <c r="A39" s="1800">
        <v>43865</v>
      </c>
      <c r="B39" s="1038">
        <v>43855</v>
      </c>
      <c r="C39" s="364">
        <v>43866</v>
      </c>
      <c r="D39" s="364">
        <v>43886</v>
      </c>
      <c r="E39" s="355" t="s">
        <v>3334</v>
      </c>
      <c r="F39" s="353" t="s">
        <v>12409</v>
      </c>
      <c r="G39" s="353" t="s">
        <v>12410</v>
      </c>
      <c r="H39" s="348"/>
      <c r="I39" s="353"/>
      <c r="J39" s="604" t="s">
        <v>2035</v>
      </c>
      <c r="K39" s="353" t="s">
        <v>2035</v>
      </c>
      <c r="L39" s="1795">
        <f t="shared" si="2"/>
        <v>10</v>
      </c>
      <c r="M39" s="1795">
        <f t="shared" si="3"/>
        <v>6</v>
      </c>
      <c r="N39" s="1796"/>
      <c r="O39" s="1797">
        <v>38</v>
      </c>
      <c r="P39" s="362"/>
      <c r="Q39" s="357"/>
      <c r="R39" s="363"/>
      <c r="S39" s="350"/>
      <c r="T39" s="350"/>
      <c r="U39" s="350"/>
    </row>
    <row r="40" spans="1:21" ht="12.6" customHeight="1" outlineLevel="1">
      <c r="A40" s="364">
        <v>43865</v>
      </c>
      <c r="B40" s="1038">
        <v>43857</v>
      </c>
      <c r="C40" s="364">
        <v>43866</v>
      </c>
      <c r="D40" s="364">
        <v>43888</v>
      </c>
      <c r="E40" s="355" t="s">
        <v>3334</v>
      </c>
      <c r="F40" s="353" t="s">
        <v>12411</v>
      </c>
      <c r="G40" s="353" t="s">
        <v>12412</v>
      </c>
      <c r="H40" s="348"/>
      <c r="I40" s="353"/>
      <c r="J40" s="604" t="s">
        <v>2035</v>
      </c>
      <c r="K40" s="353"/>
      <c r="L40" s="1795">
        <f t="shared" si="2"/>
        <v>8</v>
      </c>
      <c r="M40" s="1795">
        <f t="shared" si="3"/>
        <v>5</v>
      </c>
      <c r="N40" s="1796"/>
      <c r="O40" s="1797">
        <v>39</v>
      </c>
      <c r="P40" s="362"/>
      <c r="Q40" s="357"/>
      <c r="R40" s="363"/>
      <c r="S40" s="350"/>
      <c r="T40" s="350"/>
      <c r="U40" s="350"/>
    </row>
    <row r="41" spans="1:21" ht="12.6" customHeight="1" outlineLevel="1">
      <c r="A41" s="376">
        <v>43859</v>
      </c>
      <c r="B41" s="1038">
        <v>43852</v>
      </c>
      <c r="C41" s="364">
        <v>43858</v>
      </c>
      <c r="D41" s="364">
        <v>43883</v>
      </c>
      <c r="E41" s="355" t="s">
        <v>3335</v>
      </c>
      <c r="F41" s="353" t="s">
        <v>12413</v>
      </c>
      <c r="G41" s="353" t="s">
        <v>12414</v>
      </c>
      <c r="H41" s="348"/>
      <c r="I41" s="353"/>
      <c r="J41" s="604" t="s">
        <v>2035</v>
      </c>
      <c r="K41" s="353"/>
      <c r="L41" s="1795">
        <f t="shared" si="2"/>
        <v>7</v>
      </c>
      <c r="M41" s="1795">
        <f t="shared" si="3"/>
        <v>4</v>
      </c>
      <c r="N41" s="1796"/>
      <c r="O41" s="1797">
        <v>40</v>
      </c>
      <c r="P41" s="362"/>
      <c r="Q41" s="357"/>
      <c r="R41" s="363"/>
      <c r="S41" s="350"/>
      <c r="T41" s="350"/>
      <c r="U41" s="350"/>
    </row>
    <row r="42" spans="1:21" ht="12.6" customHeight="1" outlineLevel="1">
      <c r="A42" s="376">
        <v>43866</v>
      </c>
      <c r="B42" s="1038">
        <v>43846</v>
      </c>
      <c r="C42" s="364">
        <v>43860</v>
      </c>
      <c r="D42" s="364">
        <v>43860</v>
      </c>
      <c r="E42" s="355" t="s">
        <v>3335</v>
      </c>
      <c r="F42" s="353" t="s">
        <v>12415</v>
      </c>
      <c r="G42" s="353" t="s">
        <v>12416</v>
      </c>
      <c r="H42" s="348"/>
      <c r="I42" s="353"/>
      <c r="J42" s="604" t="s">
        <v>2033</v>
      </c>
      <c r="K42" s="353" t="s">
        <v>2888</v>
      </c>
      <c r="L42" s="1795">
        <f t="shared" si="2"/>
        <v>20</v>
      </c>
      <c r="M42" s="1795">
        <f t="shared" si="3"/>
        <v>13</v>
      </c>
      <c r="N42" s="1796"/>
      <c r="O42" s="1797">
        <v>41</v>
      </c>
      <c r="P42" s="352"/>
      <c r="Q42" s="353"/>
      <c r="R42" s="353"/>
      <c r="S42" s="353"/>
      <c r="T42" s="353"/>
      <c r="U42" s="353"/>
    </row>
    <row r="43" spans="1:21" ht="12.6" customHeight="1" outlineLevel="1">
      <c r="A43" s="376">
        <v>43866</v>
      </c>
      <c r="B43" s="1038">
        <v>43857</v>
      </c>
      <c r="C43" s="364">
        <v>43871</v>
      </c>
      <c r="D43" s="932">
        <v>43888</v>
      </c>
      <c r="E43" s="349" t="s">
        <v>3334</v>
      </c>
      <c r="F43" s="424" t="s">
        <v>12417</v>
      </c>
      <c r="G43" s="424" t="s">
        <v>12418</v>
      </c>
      <c r="H43" s="589" t="s">
        <v>3507</v>
      </c>
      <c r="I43" s="424"/>
      <c r="J43" s="604" t="s">
        <v>2034</v>
      </c>
      <c r="K43" s="353"/>
      <c r="L43" s="1795">
        <f t="shared" si="2"/>
        <v>9</v>
      </c>
      <c r="M43" s="1795">
        <f t="shared" si="3"/>
        <v>6</v>
      </c>
      <c r="N43" s="1796"/>
      <c r="O43" s="1797">
        <v>42</v>
      </c>
      <c r="P43" s="352"/>
      <c r="Q43" s="353"/>
      <c r="R43" s="353"/>
      <c r="S43" s="353"/>
      <c r="T43" s="353"/>
      <c r="U43" s="353"/>
    </row>
    <row r="44" spans="1:21" ht="12.6" customHeight="1" outlineLevel="1">
      <c r="A44" s="376">
        <v>43861</v>
      </c>
      <c r="B44" s="1038">
        <v>43845</v>
      </c>
      <c r="C44" s="364">
        <v>43857</v>
      </c>
      <c r="D44" s="364">
        <v>43859</v>
      </c>
      <c r="E44" s="355" t="s">
        <v>3334</v>
      </c>
      <c r="F44" s="353" t="s">
        <v>12419</v>
      </c>
      <c r="G44" s="353" t="s">
        <v>12420</v>
      </c>
      <c r="H44" s="348" t="s">
        <v>12421</v>
      </c>
      <c r="I44" s="353"/>
      <c r="J44" s="604" t="s">
        <v>2034</v>
      </c>
      <c r="K44" s="353" t="s">
        <v>2036</v>
      </c>
      <c r="L44" s="1795">
        <f t="shared" si="2"/>
        <v>16</v>
      </c>
      <c r="M44" s="1795">
        <f t="shared" si="3"/>
        <v>11</v>
      </c>
      <c r="N44" s="1796"/>
      <c r="O44" s="1797">
        <v>43</v>
      </c>
      <c r="P44" s="353"/>
      <c r="Q44" s="353"/>
      <c r="R44" s="353"/>
      <c r="S44" s="353"/>
      <c r="T44" s="353"/>
      <c r="U44" s="353"/>
    </row>
    <row r="45" spans="1:21" ht="12.6" customHeight="1" outlineLevel="1">
      <c r="A45" s="376">
        <v>43866</v>
      </c>
      <c r="B45" s="1038">
        <v>43858</v>
      </c>
      <c r="C45" s="355" t="s">
        <v>12422</v>
      </c>
      <c r="D45" s="364">
        <v>43889</v>
      </c>
      <c r="E45" s="355" t="s">
        <v>3335</v>
      </c>
      <c r="F45" s="353" t="s">
        <v>4189</v>
      </c>
      <c r="G45" s="353" t="s">
        <v>12423</v>
      </c>
      <c r="H45" s="348" t="s">
        <v>12424</v>
      </c>
      <c r="I45" s="353"/>
      <c r="J45" s="604" t="s">
        <v>2045</v>
      </c>
      <c r="K45" s="353" t="s">
        <v>2039</v>
      </c>
      <c r="L45" s="1795">
        <f t="shared" si="2"/>
        <v>8</v>
      </c>
      <c r="M45" s="1795">
        <f t="shared" si="3"/>
        <v>5</v>
      </c>
      <c r="N45" s="1796"/>
      <c r="O45" s="1797">
        <v>44</v>
      </c>
      <c r="P45" s="362"/>
      <c r="Q45" s="357"/>
      <c r="R45" s="363"/>
      <c r="S45" s="350"/>
      <c r="T45" s="350"/>
      <c r="U45" s="350"/>
    </row>
    <row r="46" spans="1:21" ht="12.6" customHeight="1" outlineLevel="1">
      <c r="A46" s="376">
        <v>43867</v>
      </c>
      <c r="B46" s="1038">
        <v>43843</v>
      </c>
      <c r="C46" s="364">
        <v>43857</v>
      </c>
      <c r="D46" s="364">
        <v>43874</v>
      </c>
      <c r="E46" s="355" t="s">
        <v>3335</v>
      </c>
      <c r="F46" s="353" t="s">
        <v>12425</v>
      </c>
      <c r="G46" s="353" t="s">
        <v>12426</v>
      </c>
      <c r="H46" s="348"/>
      <c r="I46" s="353"/>
      <c r="J46" s="604" t="s">
        <v>2034</v>
      </c>
      <c r="K46" s="353" t="s">
        <v>12427</v>
      </c>
      <c r="L46" s="1795">
        <f t="shared" si="2"/>
        <v>24</v>
      </c>
      <c r="M46" s="1795">
        <f t="shared" si="3"/>
        <v>17</v>
      </c>
      <c r="N46" s="1796"/>
      <c r="O46" s="1797">
        <v>45</v>
      </c>
      <c r="P46" s="353"/>
      <c r="Q46" s="353"/>
      <c r="R46" s="353"/>
      <c r="S46" s="353"/>
      <c r="T46" s="353"/>
      <c r="U46" s="353"/>
    </row>
    <row r="47" spans="1:21" ht="12.6" customHeight="1" outlineLevel="1">
      <c r="A47" s="376">
        <v>43867</v>
      </c>
      <c r="B47" s="1038">
        <v>43854</v>
      </c>
      <c r="C47" s="364">
        <v>43863</v>
      </c>
      <c r="D47" s="364">
        <v>43885</v>
      </c>
      <c r="E47" s="355" t="s">
        <v>3334</v>
      </c>
      <c r="F47" s="353" t="s">
        <v>12428</v>
      </c>
      <c r="G47" s="353" t="s">
        <v>12429</v>
      </c>
      <c r="H47" s="348" t="s">
        <v>12430</v>
      </c>
      <c r="I47" s="353"/>
      <c r="J47" s="604" t="s">
        <v>2035</v>
      </c>
      <c r="K47" s="353"/>
      <c r="L47" s="1795">
        <f t="shared" si="2"/>
        <v>13</v>
      </c>
      <c r="M47" s="1795">
        <f t="shared" si="3"/>
        <v>8</v>
      </c>
      <c r="N47" s="1796"/>
      <c r="O47" s="1797">
        <v>46</v>
      </c>
      <c r="P47" s="353"/>
      <c r="Q47" s="353"/>
      <c r="R47" s="353"/>
      <c r="S47" s="353"/>
      <c r="T47" s="353"/>
      <c r="U47" s="353"/>
    </row>
    <row r="48" spans="1:21" ht="12.6" customHeight="1" outlineLevel="1">
      <c r="A48" s="376">
        <v>43867</v>
      </c>
      <c r="B48" s="1038">
        <v>43859</v>
      </c>
      <c r="C48" s="364">
        <v>43867</v>
      </c>
      <c r="D48" s="364">
        <v>43890</v>
      </c>
      <c r="E48" s="355" t="s">
        <v>3334</v>
      </c>
      <c r="F48" s="353" t="s">
        <v>12431</v>
      </c>
      <c r="G48" s="353" t="s">
        <v>12432</v>
      </c>
      <c r="H48" s="348"/>
      <c r="I48" s="353"/>
      <c r="J48" s="604" t="s">
        <v>2045</v>
      </c>
      <c r="K48" s="353"/>
      <c r="L48" s="1795">
        <f t="shared" si="2"/>
        <v>8</v>
      </c>
      <c r="M48" s="1795">
        <f t="shared" si="3"/>
        <v>5</v>
      </c>
      <c r="N48" s="1796"/>
      <c r="O48" s="1797">
        <v>47</v>
      </c>
      <c r="P48" s="353"/>
      <c r="Q48" s="353"/>
      <c r="R48" s="353"/>
      <c r="S48" s="353"/>
      <c r="T48" s="353"/>
      <c r="U48" s="353"/>
    </row>
    <row r="49" spans="1:21" ht="12.6" customHeight="1" outlineLevel="1">
      <c r="A49" s="376">
        <v>43867</v>
      </c>
      <c r="B49" s="1038">
        <v>43847</v>
      </c>
      <c r="C49" s="364">
        <v>43861</v>
      </c>
      <c r="D49" s="364">
        <v>43878</v>
      </c>
      <c r="E49" s="355" t="s">
        <v>3334</v>
      </c>
      <c r="F49" s="353" t="s">
        <v>12433</v>
      </c>
      <c r="G49" s="353" t="s">
        <v>12434</v>
      </c>
      <c r="H49" s="348"/>
      <c r="I49" s="353"/>
      <c r="J49" s="604" t="s">
        <v>2035</v>
      </c>
      <c r="K49" s="353" t="s">
        <v>2888</v>
      </c>
      <c r="L49" s="1795">
        <f t="shared" si="2"/>
        <v>20</v>
      </c>
      <c r="M49" s="1795">
        <f t="shared" si="3"/>
        <v>13</v>
      </c>
      <c r="N49" s="1796"/>
      <c r="O49" s="1797">
        <v>48</v>
      </c>
      <c r="P49" s="362"/>
      <c r="Q49" s="357"/>
      <c r="R49" s="363"/>
      <c r="S49" s="350"/>
      <c r="T49" s="350"/>
      <c r="U49" s="350"/>
    </row>
    <row r="50" spans="1:21" ht="12.6" customHeight="1" outlineLevel="1">
      <c r="A50" s="376">
        <v>43868</v>
      </c>
      <c r="B50" s="1038">
        <v>43852</v>
      </c>
      <c r="C50" s="364">
        <v>43864</v>
      </c>
      <c r="D50" s="364">
        <v>43864</v>
      </c>
      <c r="E50" s="355" t="s">
        <v>3335</v>
      </c>
      <c r="F50" s="353" t="s">
        <v>3830</v>
      </c>
      <c r="G50" s="353" t="s">
        <v>12435</v>
      </c>
      <c r="H50" s="348" t="s">
        <v>3577</v>
      </c>
      <c r="I50" s="353"/>
      <c r="J50" s="604" t="s">
        <v>2034</v>
      </c>
      <c r="K50" s="353" t="s">
        <v>2888</v>
      </c>
      <c r="L50" s="1795">
        <f t="shared" si="2"/>
        <v>16</v>
      </c>
      <c r="M50" s="1795">
        <f t="shared" si="3"/>
        <v>11</v>
      </c>
      <c r="N50" s="1796"/>
      <c r="O50" s="1797">
        <v>49</v>
      </c>
      <c r="P50" s="353"/>
      <c r="Q50" s="353"/>
      <c r="R50" s="353"/>
      <c r="S50" s="353"/>
      <c r="T50" s="353"/>
      <c r="U50" s="353"/>
    </row>
    <row r="51" spans="1:21" ht="12.6" customHeight="1" outlineLevel="1">
      <c r="A51" s="376">
        <v>43868</v>
      </c>
      <c r="B51" s="1038">
        <v>43860</v>
      </c>
      <c r="C51" s="364">
        <v>43868</v>
      </c>
      <c r="D51" s="364">
        <v>43890</v>
      </c>
      <c r="E51" s="355" t="s">
        <v>3335</v>
      </c>
      <c r="F51" s="353" t="s">
        <v>3730</v>
      </c>
      <c r="G51" s="353" t="s">
        <v>12436</v>
      </c>
      <c r="H51" s="348"/>
      <c r="I51" s="353"/>
      <c r="J51" s="604" t="s">
        <v>2035</v>
      </c>
      <c r="K51" s="353"/>
      <c r="L51" s="1795">
        <f t="shared" si="2"/>
        <v>8</v>
      </c>
      <c r="M51" s="1795">
        <f t="shared" si="3"/>
        <v>5</v>
      </c>
      <c r="N51" s="1796"/>
      <c r="O51" s="1797">
        <v>50</v>
      </c>
      <c r="P51" s="353"/>
      <c r="Q51" s="353"/>
      <c r="R51" s="353"/>
      <c r="S51" s="353"/>
      <c r="T51" s="353"/>
      <c r="U51" s="353"/>
    </row>
    <row r="52" spans="1:21" ht="12.6" customHeight="1" outlineLevel="1">
      <c r="A52" s="376">
        <v>43868</v>
      </c>
      <c r="B52" s="1038">
        <v>43853</v>
      </c>
      <c r="C52" s="364">
        <v>43868</v>
      </c>
      <c r="D52" s="364">
        <v>43884</v>
      </c>
      <c r="E52" s="355" t="s">
        <v>3334</v>
      </c>
      <c r="F52" s="353" t="s">
        <v>12437</v>
      </c>
      <c r="G52" s="353" t="s">
        <v>12438</v>
      </c>
      <c r="H52" s="348"/>
      <c r="I52" s="353"/>
      <c r="J52" s="604" t="s">
        <v>2042</v>
      </c>
      <c r="K52" s="353"/>
      <c r="L52" s="1795">
        <f t="shared" si="2"/>
        <v>15</v>
      </c>
      <c r="M52" s="1795">
        <f t="shared" si="3"/>
        <v>10</v>
      </c>
      <c r="N52" s="1796"/>
      <c r="O52" s="1797">
        <v>51</v>
      </c>
      <c r="P52" s="353"/>
      <c r="Q52" s="353"/>
      <c r="R52" s="353"/>
      <c r="S52" s="353"/>
      <c r="T52" s="353"/>
      <c r="U52" s="353"/>
    </row>
    <row r="53" spans="1:21" ht="12.6" customHeight="1" outlineLevel="1">
      <c r="A53" s="376">
        <v>43868</v>
      </c>
      <c r="B53" s="1038">
        <v>43861</v>
      </c>
      <c r="C53" s="364">
        <v>43868</v>
      </c>
      <c r="D53" s="364">
        <v>43868</v>
      </c>
      <c r="E53" s="355" t="s">
        <v>3334</v>
      </c>
      <c r="F53" s="353" t="s">
        <v>2764</v>
      </c>
      <c r="G53" s="353" t="s">
        <v>12439</v>
      </c>
      <c r="H53" s="348"/>
      <c r="I53" s="353"/>
      <c r="J53" s="604" t="s">
        <v>2039</v>
      </c>
      <c r="K53" s="353"/>
      <c r="L53" s="1795">
        <f t="shared" si="2"/>
        <v>7</v>
      </c>
      <c r="M53" s="1795">
        <f t="shared" si="3"/>
        <v>4</v>
      </c>
      <c r="N53" s="1796"/>
      <c r="O53" s="1797">
        <v>52</v>
      </c>
      <c r="P53" s="353"/>
      <c r="Q53" s="353"/>
      <c r="R53" s="353"/>
      <c r="S53" s="353"/>
      <c r="T53" s="353"/>
      <c r="U53" s="353"/>
    </row>
    <row r="54" spans="1:21" ht="12.6" customHeight="1" outlineLevel="1">
      <c r="A54" s="376">
        <v>43871</v>
      </c>
      <c r="B54" s="1038">
        <v>43851</v>
      </c>
      <c r="C54" s="364">
        <v>43865</v>
      </c>
      <c r="D54" s="364">
        <v>43883</v>
      </c>
      <c r="E54" s="355" t="s">
        <v>3335</v>
      </c>
      <c r="F54" s="353" t="s">
        <v>3382</v>
      </c>
      <c r="G54" s="353" t="s">
        <v>12440</v>
      </c>
      <c r="H54" s="348"/>
      <c r="I54" s="353"/>
      <c r="J54" s="604" t="s">
        <v>2035</v>
      </c>
      <c r="K54" s="353" t="s">
        <v>2888</v>
      </c>
      <c r="L54" s="1795">
        <f t="shared" si="2"/>
        <v>20</v>
      </c>
      <c r="M54" s="1795">
        <f t="shared" si="3"/>
        <v>13</v>
      </c>
      <c r="N54" s="1796"/>
      <c r="O54" s="1797">
        <v>53</v>
      </c>
      <c r="P54" s="362"/>
      <c r="Q54" s="357"/>
      <c r="R54" s="363"/>
      <c r="S54" s="350"/>
      <c r="T54" s="350"/>
      <c r="U54" s="350"/>
    </row>
    <row r="55" spans="1:21" ht="12.6" customHeight="1" outlineLevel="1">
      <c r="A55" s="376">
        <v>43872</v>
      </c>
      <c r="B55" s="1038">
        <v>43851</v>
      </c>
      <c r="C55" s="364">
        <v>43882</v>
      </c>
      <c r="D55" s="364">
        <v>43882</v>
      </c>
      <c r="E55" s="355" t="s">
        <v>3335</v>
      </c>
      <c r="F55" s="353" t="s">
        <v>12441</v>
      </c>
      <c r="G55" s="353" t="s">
        <v>12442</v>
      </c>
      <c r="H55" s="348"/>
      <c r="I55" s="353"/>
      <c r="J55" s="604" t="s">
        <v>2034</v>
      </c>
      <c r="K55" s="353"/>
      <c r="L55" s="1795">
        <f t="shared" si="2"/>
        <v>21</v>
      </c>
      <c r="M55" s="1795">
        <f t="shared" si="3"/>
        <v>14</v>
      </c>
      <c r="N55" s="1796"/>
      <c r="O55" s="1797">
        <v>54</v>
      </c>
      <c r="P55" s="362"/>
      <c r="Q55" s="357"/>
      <c r="R55" s="363"/>
      <c r="S55" s="350"/>
      <c r="T55" s="350"/>
      <c r="U55" s="350"/>
    </row>
    <row r="56" spans="1:21" ht="12.6" customHeight="1" outlineLevel="1">
      <c r="A56" s="376">
        <v>43868</v>
      </c>
      <c r="B56" s="1038">
        <v>43857</v>
      </c>
      <c r="C56" s="355" t="s">
        <v>12443</v>
      </c>
      <c r="D56" s="364">
        <v>43888</v>
      </c>
      <c r="E56" s="355" t="s">
        <v>3334</v>
      </c>
      <c r="F56" s="353" t="s">
        <v>12444</v>
      </c>
      <c r="G56" s="353" t="s">
        <v>12445</v>
      </c>
      <c r="H56" s="348" t="s">
        <v>12446</v>
      </c>
      <c r="I56" s="353"/>
      <c r="J56" s="604" t="s">
        <v>2045</v>
      </c>
      <c r="K56" s="353" t="s">
        <v>2039</v>
      </c>
      <c r="L56" s="1795">
        <f t="shared" si="2"/>
        <v>11</v>
      </c>
      <c r="M56" s="1795">
        <f t="shared" si="3"/>
        <v>8</v>
      </c>
      <c r="N56" s="1796"/>
      <c r="O56" s="1797">
        <v>55</v>
      </c>
      <c r="P56" s="362"/>
      <c r="Q56" s="357"/>
      <c r="R56" s="363"/>
      <c r="S56" s="350"/>
      <c r="T56" s="350"/>
      <c r="U56" s="350"/>
    </row>
    <row r="57" spans="1:21" ht="12.6" customHeight="1" outlineLevel="1">
      <c r="A57" s="376">
        <v>43872</v>
      </c>
      <c r="B57" s="1038">
        <v>43858</v>
      </c>
      <c r="C57" s="355" t="s">
        <v>12447</v>
      </c>
      <c r="D57" s="364">
        <v>43889</v>
      </c>
      <c r="E57" s="355" t="s">
        <v>3334</v>
      </c>
      <c r="F57" s="353" t="s">
        <v>3606</v>
      </c>
      <c r="G57" s="353" t="s">
        <v>12448</v>
      </c>
      <c r="H57" s="348"/>
      <c r="I57" s="353"/>
      <c r="J57" s="604" t="s">
        <v>2045</v>
      </c>
      <c r="K57" s="353" t="s">
        <v>2039</v>
      </c>
      <c r="L57" s="1795">
        <f t="shared" si="2"/>
        <v>14</v>
      </c>
      <c r="M57" s="1795">
        <f t="shared" si="3"/>
        <v>9</v>
      </c>
      <c r="N57" s="1796"/>
      <c r="O57" s="1797">
        <v>56</v>
      </c>
      <c r="P57" s="362"/>
      <c r="Q57" s="357"/>
      <c r="R57" s="363"/>
      <c r="S57" s="350"/>
      <c r="T57" s="350"/>
      <c r="U57" s="350"/>
    </row>
    <row r="58" spans="1:21" ht="12.6" customHeight="1" outlineLevel="1">
      <c r="A58" s="376">
        <v>43874</v>
      </c>
      <c r="B58" s="1038">
        <v>43859</v>
      </c>
      <c r="C58" s="364">
        <v>43877</v>
      </c>
      <c r="D58" s="364">
        <v>43877</v>
      </c>
      <c r="E58" s="355" t="s">
        <v>3334</v>
      </c>
      <c r="F58" s="353" t="s">
        <v>12449</v>
      </c>
      <c r="G58" s="353" t="s">
        <v>12450</v>
      </c>
      <c r="H58" s="348"/>
      <c r="I58" s="353"/>
      <c r="J58" s="604" t="s">
        <v>2033</v>
      </c>
      <c r="K58" s="353" t="s">
        <v>2039</v>
      </c>
      <c r="L58" s="1795">
        <f t="shared" si="2"/>
        <v>15</v>
      </c>
      <c r="M58" s="1795">
        <f t="shared" si="3"/>
        <v>10</v>
      </c>
      <c r="N58" s="1796"/>
      <c r="O58" s="1797">
        <v>57</v>
      </c>
      <c r="P58" s="353"/>
      <c r="Q58" s="353"/>
      <c r="R58" s="353"/>
      <c r="S58" s="353"/>
      <c r="T58" s="353"/>
      <c r="U58" s="353"/>
    </row>
    <row r="59" spans="1:21" ht="12.6" customHeight="1" outlineLevel="1">
      <c r="A59" s="376">
        <v>43874</v>
      </c>
      <c r="B59" s="1038">
        <v>43859</v>
      </c>
      <c r="C59" s="735" t="s">
        <v>12451</v>
      </c>
      <c r="D59" s="364">
        <v>43893</v>
      </c>
      <c r="E59" s="355" t="s">
        <v>3334</v>
      </c>
      <c r="F59" s="604" t="s">
        <v>12452</v>
      </c>
      <c r="G59" s="604" t="s">
        <v>12453</v>
      </c>
      <c r="H59" s="1070"/>
      <c r="I59" s="604"/>
      <c r="J59" s="604" t="s">
        <v>2045</v>
      </c>
      <c r="K59" s="604" t="s">
        <v>12454</v>
      </c>
      <c r="L59" s="1795">
        <f t="shared" si="2"/>
        <v>15</v>
      </c>
      <c r="M59" s="1795">
        <f t="shared" si="3"/>
        <v>10</v>
      </c>
      <c r="N59" s="1796"/>
      <c r="O59" s="1797">
        <v>58</v>
      </c>
      <c r="P59" s="362"/>
      <c r="Q59" s="357"/>
      <c r="R59" s="363"/>
      <c r="S59" s="350"/>
      <c r="T59" s="350"/>
      <c r="U59" s="350"/>
    </row>
    <row r="60" spans="1:21" ht="12.6" customHeight="1" outlineLevel="1">
      <c r="A60" s="376">
        <v>43875</v>
      </c>
      <c r="B60" s="1038">
        <v>43860</v>
      </c>
      <c r="C60" s="735" t="s">
        <v>12451</v>
      </c>
      <c r="D60" s="364">
        <v>43893</v>
      </c>
      <c r="E60" s="355" t="s">
        <v>3334</v>
      </c>
      <c r="F60" s="353" t="s">
        <v>12455</v>
      </c>
      <c r="G60" s="353" t="s">
        <v>12456</v>
      </c>
      <c r="H60" s="348"/>
      <c r="I60" s="353"/>
      <c r="J60" s="604" t="s">
        <v>2045</v>
      </c>
      <c r="K60" s="353" t="s">
        <v>12457</v>
      </c>
      <c r="L60" s="1795">
        <f t="shared" si="2"/>
        <v>15</v>
      </c>
      <c r="M60" s="1795">
        <f t="shared" si="3"/>
        <v>10</v>
      </c>
      <c r="N60" s="1796"/>
      <c r="O60" s="1797">
        <v>59</v>
      </c>
      <c r="P60" s="362"/>
      <c r="Q60" s="357"/>
      <c r="R60" s="363"/>
      <c r="S60" s="350"/>
      <c r="T60" s="350"/>
      <c r="U60" s="350"/>
    </row>
    <row r="61" spans="1:21" ht="12.6" customHeight="1" outlineLevel="1">
      <c r="A61" s="376">
        <v>43875</v>
      </c>
      <c r="B61" s="1038">
        <v>43857</v>
      </c>
      <c r="C61" s="364">
        <v>43871</v>
      </c>
      <c r="D61" s="932">
        <v>43888</v>
      </c>
      <c r="E61" s="349" t="s">
        <v>3334</v>
      </c>
      <c r="F61" s="424" t="s">
        <v>12458</v>
      </c>
      <c r="G61" s="424" t="s">
        <v>12459</v>
      </c>
      <c r="H61" s="589"/>
      <c r="I61" s="424"/>
      <c r="J61" s="604" t="s">
        <v>2034</v>
      </c>
      <c r="K61" s="353"/>
      <c r="L61" s="1795">
        <f t="shared" si="2"/>
        <v>18</v>
      </c>
      <c r="M61" s="1795">
        <f t="shared" si="3"/>
        <v>13</v>
      </c>
      <c r="N61" s="1796"/>
      <c r="O61" s="1797">
        <v>60</v>
      </c>
      <c r="P61" s="362"/>
      <c r="Q61" s="357"/>
      <c r="R61" s="363"/>
      <c r="S61" s="350"/>
      <c r="T61" s="350"/>
      <c r="U61" s="350"/>
    </row>
    <row r="62" spans="1:21" ht="12.6" customHeight="1" outlineLevel="1">
      <c r="A62" s="376">
        <v>43879</v>
      </c>
      <c r="B62" s="1038">
        <v>43857</v>
      </c>
      <c r="C62" s="364">
        <v>43874</v>
      </c>
      <c r="D62" s="364">
        <v>43888</v>
      </c>
      <c r="E62" s="355" t="s">
        <v>3335</v>
      </c>
      <c r="F62" s="353" t="s">
        <v>3774</v>
      </c>
      <c r="G62" s="353" t="s">
        <v>12460</v>
      </c>
      <c r="H62" s="348" t="s">
        <v>3577</v>
      </c>
      <c r="I62" s="353"/>
      <c r="J62" s="604" t="s">
        <v>2042</v>
      </c>
      <c r="K62" s="353"/>
      <c r="L62" s="1795">
        <f t="shared" si="2"/>
        <v>22</v>
      </c>
      <c r="M62" s="1795">
        <f t="shared" si="3"/>
        <v>15</v>
      </c>
      <c r="N62" s="1796"/>
      <c r="O62" s="1797">
        <v>61</v>
      </c>
      <c r="P62" s="362"/>
      <c r="Q62" s="357"/>
      <c r="R62" s="363"/>
      <c r="S62" s="350"/>
      <c r="T62" s="350"/>
      <c r="U62" s="350"/>
    </row>
    <row r="63" spans="1:21" ht="12.6" customHeight="1" outlineLevel="1">
      <c r="A63" s="376">
        <v>43880</v>
      </c>
      <c r="B63" s="1038">
        <v>43861</v>
      </c>
      <c r="C63" s="364">
        <v>43868</v>
      </c>
      <c r="D63" s="364">
        <v>43890</v>
      </c>
      <c r="E63" s="355" t="s">
        <v>3334</v>
      </c>
      <c r="F63" s="353" t="s">
        <v>12461</v>
      </c>
      <c r="G63" s="353" t="s">
        <v>12462</v>
      </c>
      <c r="H63" s="348" t="s">
        <v>3577</v>
      </c>
      <c r="I63" s="353"/>
      <c r="J63" s="604" t="s">
        <v>2035</v>
      </c>
      <c r="K63" s="353"/>
      <c r="L63" s="1795">
        <f t="shared" si="2"/>
        <v>19</v>
      </c>
      <c r="M63" s="1795">
        <f t="shared" si="3"/>
        <v>12</v>
      </c>
      <c r="N63" s="1796"/>
      <c r="O63" s="1797">
        <v>62</v>
      </c>
      <c r="P63" s="362"/>
      <c r="Q63" s="357"/>
      <c r="R63" s="363"/>
      <c r="S63" s="350"/>
      <c r="T63" s="350"/>
      <c r="U63" s="350"/>
    </row>
    <row r="64" spans="1:21" ht="12.6" customHeight="1" outlineLevel="1">
      <c r="A64" s="376">
        <v>43879</v>
      </c>
      <c r="B64" s="1038">
        <v>43851</v>
      </c>
      <c r="C64" s="364">
        <v>43882</v>
      </c>
      <c r="D64" s="364">
        <v>43882</v>
      </c>
      <c r="E64" s="355" t="s">
        <v>3335</v>
      </c>
      <c r="F64" s="353" t="s">
        <v>4737</v>
      </c>
      <c r="G64" s="353" t="s">
        <v>12463</v>
      </c>
      <c r="H64" s="348" t="s">
        <v>12464</v>
      </c>
      <c r="I64" s="353"/>
      <c r="J64" s="604" t="s">
        <v>2042</v>
      </c>
      <c r="K64" s="353" t="s">
        <v>12465</v>
      </c>
      <c r="L64" s="1795">
        <f t="shared" si="2"/>
        <v>28</v>
      </c>
      <c r="M64" s="1795">
        <f t="shared" si="3"/>
        <v>19</v>
      </c>
      <c r="N64" s="1796"/>
      <c r="O64" s="1797">
        <v>63</v>
      </c>
      <c r="P64" s="353"/>
      <c r="Q64" s="353"/>
      <c r="R64" s="353"/>
      <c r="S64" s="353"/>
      <c r="T64" s="353"/>
      <c r="U64" s="353"/>
    </row>
    <row r="65" spans="1:33" ht="12.6" customHeight="1" outlineLevel="1">
      <c r="A65" s="376">
        <v>43860</v>
      </c>
      <c r="B65" s="1038">
        <v>43851</v>
      </c>
      <c r="C65" s="364">
        <v>43858</v>
      </c>
      <c r="D65" s="364">
        <v>43882</v>
      </c>
      <c r="E65" s="355" t="s">
        <v>3334</v>
      </c>
      <c r="F65" s="353" t="s">
        <v>12466</v>
      </c>
      <c r="G65" s="353" t="s">
        <v>12467</v>
      </c>
      <c r="H65" s="348"/>
      <c r="I65" s="353"/>
      <c r="J65" s="604" t="s">
        <v>2034</v>
      </c>
      <c r="K65" s="353"/>
      <c r="L65" s="1795">
        <f t="shared" si="2"/>
        <v>9</v>
      </c>
      <c r="M65" s="1795">
        <f t="shared" si="3"/>
        <v>6</v>
      </c>
      <c r="N65" s="1796"/>
      <c r="O65" s="1797">
        <v>64</v>
      </c>
      <c r="P65" s="362"/>
      <c r="Q65" s="357"/>
      <c r="R65" s="363"/>
      <c r="S65" s="350"/>
      <c r="T65" s="350"/>
      <c r="U65" s="350"/>
      <c r="V65" s="355"/>
      <c r="W65" s="1385"/>
      <c r="X65" s="1385"/>
      <c r="Y65" s="1385"/>
      <c r="Z65" s="1385"/>
      <c r="AA65" s="1385"/>
      <c r="AB65" s="1385"/>
      <c r="AC65" s="1385"/>
      <c r="AD65" s="363"/>
      <c r="AE65" s="1385"/>
      <c r="AF65" s="353"/>
      <c r="AG65" s="353"/>
    </row>
    <row r="66" spans="1:33" ht="12.6" customHeight="1" outlineLevel="1">
      <c r="A66" s="376">
        <v>43881</v>
      </c>
      <c r="B66" s="1038">
        <v>43857</v>
      </c>
      <c r="C66" s="355" t="s">
        <v>12443</v>
      </c>
      <c r="D66" s="364">
        <v>43888</v>
      </c>
      <c r="E66" s="355" t="s">
        <v>3334</v>
      </c>
      <c r="F66" s="353" t="s">
        <v>12468</v>
      </c>
      <c r="G66" s="353" t="s">
        <v>12469</v>
      </c>
      <c r="H66" s="348" t="s">
        <v>12446</v>
      </c>
      <c r="I66" s="353"/>
      <c r="J66" s="604" t="s">
        <v>2045</v>
      </c>
      <c r="K66" s="353" t="s">
        <v>2888</v>
      </c>
      <c r="L66" s="1795">
        <f t="shared" ref="L66:L97" si="4">(A66-B66)</f>
        <v>24</v>
      </c>
      <c r="M66" s="1795">
        <f t="shared" ref="M66:M97" si="5">NETWORKDAYS(B66,A66,A66:B66)</f>
        <v>17</v>
      </c>
      <c r="N66" s="1796"/>
      <c r="O66" s="1797">
        <v>65</v>
      </c>
      <c r="P66" s="353"/>
      <c r="Q66" s="353"/>
      <c r="R66" s="353"/>
      <c r="S66" s="353"/>
      <c r="T66" s="353"/>
      <c r="U66" s="353"/>
      <c r="V66" s="353"/>
      <c r="W66" s="353"/>
      <c r="X66" s="353"/>
      <c r="Y66" s="353"/>
      <c r="Z66" s="353"/>
      <c r="AA66" s="353"/>
      <c r="AB66" s="353"/>
      <c r="AC66" s="353"/>
      <c r="AD66" s="353"/>
      <c r="AE66" s="353"/>
      <c r="AF66" s="353"/>
      <c r="AG66" s="353"/>
    </row>
    <row r="67" spans="1:33" ht="12.6" customHeight="1" outlineLevel="1">
      <c r="A67" s="376">
        <v>43880</v>
      </c>
      <c r="B67" s="1038">
        <v>43857</v>
      </c>
      <c r="C67" s="355" t="s">
        <v>12443</v>
      </c>
      <c r="D67" s="364">
        <v>43888</v>
      </c>
      <c r="E67" s="355" t="s">
        <v>3334</v>
      </c>
      <c r="F67" s="353" t="s">
        <v>12470</v>
      </c>
      <c r="G67" s="353" t="s">
        <v>12471</v>
      </c>
      <c r="H67" s="348" t="s">
        <v>12430</v>
      </c>
      <c r="I67" s="353"/>
      <c r="J67" s="604" t="s">
        <v>2045</v>
      </c>
      <c r="K67" s="353" t="s">
        <v>2039</v>
      </c>
      <c r="L67" s="1795">
        <f t="shared" si="4"/>
        <v>23</v>
      </c>
      <c r="M67" s="1795">
        <f t="shared" si="5"/>
        <v>16</v>
      </c>
      <c r="N67" s="1796"/>
      <c r="O67" s="1797">
        <v>66</v>
      </c>
      <c r="P67" s="362"/>
      <c r="Q67" s="357"/>
      <c r="R67" s="363"/>
      <c r="S67" s="350"/>
      <c r="T67" s="350"/>
      <c r="U67" s="350"/>
      <c r="V67" s="355"/>
      <c r="W67" s="1385"/>
      <c r="X67" s="1385"/>
      <c r="Y67" s="1385"/>
      <c r="Z67" s="1385"/>
      <c r="AA67" s="1385"/>
      <c r="AB67" s="1385"/>
      <c r="AC67" s="1385"/>
      <c r="AD67" s="363"/>
      <c r="AE67" s="1385"/>
      <c r="AF67" s="353"/>
      <c r="AG67" s="353"/>
    </row>
    <row r="68" spans="1:33" ht="12.6" customHeight="1" outlineLevel="1">
      <c r="A68" s="376">
        <v>43885</v>
      </c>
      <c r="B68" s="1038">
        <v>43858</v>
      </c>
      <c r="C68" s="364">
        <v>43896</v>
      </c>
      <c r="D68" s="364">
        <v>43896</v>
      </c>
      <c r="E68" s="355" t="s">
        <v>3335</v>
      </c>
      <c r="F68" s="353" t="s">
        <v>2202</v>
      </c>
      <c r="G68" s="353" t="s">
        <v>12472</v>
      </c>
      <c r="H68" s="348" t="s">
        <v>12473</v>
      </c>
      <c r="I68" s="353"/>
      <c r="J68" s="604" t="s">
        <v>2042</v>
      </c>
      <c r="K68" s="353" t="s">
        <v>2888</v>
      </c>
      <c r="L68" s="1795">
        <f t="shared" si="4"/>
        <v>27</v>
      </c>
      <c r="M68" s="1795">
        <f t="shared" si="5"/>
        <v>18</v>
      </c>
      <c r="N68" s="1796"/>
      <c r="O68" s="1797">
        <v>67</v>
      </c>
      <c r="P68" s="362"/>
      <c r="Q68" s="357"/>
      <c r="R68" s="363"/>
      <c r="S68" s="350"/>
      <c r="T68" s="350"/>
      <c r="U68" s="350"/>
      <c r="V68" s="355"/>
      <c r="W68" s="1385"/>
      <c r="X68" s="1385"/>
      <c r="Y68" s="1385"/>
      <c r="Z68" s="1385"/>
      <c r="AA68" s="1385"/>
      <c r="AB68" s="1385"/>
      <c r="AC68" s="1385"/>
      <c r="AD68" s="363"/>
      <c r="AE68" s="1385"/>
      <c r="AF68" s="353"/>
      <c r="AG68" s="353"/>
    </row>
    <row r="69" spans="1:33" ht="12.6" customHeight="1" outlineLevel="1">
      <c r="A69" s="376">
        <v>43887</v>
      </c>
      <c r="B69" s="1038">
        <v>43860</v>
      </c>
      <c r="C69" s="364">
        <v>43875</v>
      </c>
      <c r="D69" s="364">
        <v>43892</v>
      </c>
      <c r="E69" s="355" t="s">
        <v>3335</v>
      </c>
      <c r="F69" s="353" t="s">
        <v>5331</v>
      </c>
      <c r="G69" s="353" t="s">
        <v>12474</v>
      </c>
      <c r="H69" s="348" t="s">
        <v>12475</v>
      </c>
      <c r="I69" s="353"/>
      <c r="J69" s="604" t="s">
        <v>2042</v>
      </c>
      <c r="K69" s="353"/>
      <c r="L69" s="1795">
        <f t="shared" si="4"/>
        <v>27</v>
      </c>
      <c r="M69" s="1795">
        <f t="shared" si="5"/>
        <v>18</v>
      </c>
      <c r="N69" s="1796"/>
      <c r="O69" s="1797">
        <v>68</v>
      </c>
      <c r="P69" s="362"/>
      <c r="Q69" s="357"/>
      <c r="R69" s="363"/>
      <c r="S69" s="350"/>
      <c r="T69" s="350"/>
      <c r="U69" s="350"/>
      <c r="V69" s="355"/>
      <c r="W69" s="1385"/>
      <c r="X69" s="1385"/>
      <c r="Y69" s="1385"/>
      <c r="Z69" s="1385"/>
      <c r="AA69" s="1385"/>
      <c r="AB69" s="1385"/>
      <c r="AC69" s="1385"/>
      <c r="AD69" s="363"/>
      <c r="AE69" s="1385"/>
      <c r="AF69" s="353"/>
      <c r="AG69" s="353"/>
    </row>
    <row r="70" spans="1:33" ht="12.6" customHeight="1" outlineLevel="1">
      <c r="A70" s="734">
        <v>43894</v>
      </c>
      <c r="B70" s="1799">
        <v>43845</v>
      </c>
      <c r="C70" s="759">
        <v>43876</v>
      </c>
      <c r="D70" s="759">
        <v>43905</v>
      </c>
      <c r="E70" s="350" t="s">
        <v>3334</v>
      </c>
      <c r="F70" s="352" t="s">
        <v>12476</v>
      </c>
      <c r="G70" s="352" t="s">
        <v>12477</v>
      </c>
      <c r="H70" s="351" t="s">
        <v>3573</v>
      </c>
      <c r="I70" s="352"/>
      <c r="J70" s="604" t="s">
        <v>2033</v>
      </c>
      <c r="K70" s="352"/>
      <c r="L70" s="1795">
        <f t="shared" si="4"/>
        <v>49</v>
      </c>
      <c r="M70" s="1795">
        <f t="shared" si="5"/>
        <v>34</v>
      </c>
      <c r="N70" s="1796"/>
      <c r="O70" s="1797">
        <v>69</v>
      </c>
      <c r="P70" s="353"/>
      <c r="Q70" s="353"/>
      <c r="R70" s="353"/>
      <c r="S70" s="353"/>
      <c r="T70" s="353"/>
      <c r="U70" s="353"/>
      <c r="V70" s="353"/>
      <c r="W70" s="353"/>
      <c r="X70" s="353"/>
      <c r="Y70" s="353"/>
      <c r="Z70" s="353"/>
      <c r="AA70" s="353"/>
      <c r="AB70" s="353"/>
      <c r="AC70" s="353"/>
      <c r="AD70" s="353"/>
      <c r="AE70" s="353"/>
      <c r="AF70" s="353"/>
      <c r="AG70" s="353"/>
    </row>
    <row r="71" spans="1:33" ht="12.6" customHeight="1" outlineLevel="1">
      <c r="A71" s="376">
        <v>44035</v>
      </c>
      <c r="B71" s="1038">
        <v>43853</v>
      </c>
      <c r="C71" s="364">
        <v>43905</v>
      </c>
      <c r="D71" s="364">
        <v>43913</v>
      </c>
      <c r="E71" s="355" t="s">
        <v>3335</v>
      </c>
      <c r="F71" s="353" t="s">
        <v>4967</v>
      </c>
      <c r="G71" s="353" t="s">
        <v>12478</v>
      </c>
      <c r="H71" s="348"/>
      <c r="I71" s="353"/>
      <c r="J71" s="353" t="s">
        <v>2034</v>
      </c>
      <c r="K71" s="353" t="s">
        <v>12479</v>
      </c>
      <c r="L71" s="1795">
        <f t="shared" si="4"/>
        <v>182</v>
      </c>
      <c r="M71" s="1795">
        <f t="shared" si="5"/>
        <v>129</v>
      </c>
      <c r="N71" s="1796"/>
      <c r="O71" s="1797">
        <v>70</v>
      </c>
      <c r="P71" s="362"/>
      <c r="Q71" s="357"/>
      <c r="R71" s="363"/>
      <c r="S71" s="350"/>
      <c r="T71" s="350"/>
      <c r="U71" s="350"/>
      <c r="V71" s="355"/>
      <c r="W71" s="1385"/>
      <c r="X71" s="1385"/>
      <c r="Y71" s="1385"/>
      <c r="Z71" s="1385"/>
      <c r="AA71" s="1385"/>
      <c r="AB71" s="1385"/>
      <c r="AC71" s="1385"/>
      <c r="AD71" s="363"/>
      <c r="AE71" s="1385"/>
      <c r="AF71" s="353"/>
      <c r="AG71" s="353"/>
    </row>
    <row r="72" spans="1:33" ht="12.6" customHeight="1" collapsed="1">
      <c r="A72" s="376">
        <v>43866</v>
      </c>
      <c r="B72" s="370">
        <v>43864</v>
      </c>
      <c r="C72" s="364">
        <v>43871</v>
      </c>
      <c r="D72" s="364">
        <v>43871</v>
      </c>
      <c r="E72" s="355" t="s">
        <v>3335</v>
      </c>
      <c r="F72" s="353" t="s">
        <v>12480</v>
      </c>
      <c r="G72" s="353" t="s">
        <v>12481</v>
      </c>
      <c r="H72" s="348"/>
      <c r="I72" s="353"/>
      <c r="J72" s="604" t="s">
        <v>2033</v>
      </c>
      <c r="K72" s="353" t="s">
        <v>2888</v>
      </c>
      <c r="L72" s="1795">
        <f t="shared" si="4"/>
        <v>2</v>
      </c>
      <c r="M72" s="1795">
        <f t="shared" si="5"/>
        <v>1</v>
      </c>
      <c r="N72" s="1796"/>
      <c r="O72" s="1797">
        <v>1</v>
      </c>
      <c r="P72" s="362" t="s">
        <v>3308</v>
      </c>
      <c r="Q72" s="357">
        <f>AVERAGE($L$72:$L$163)</f>
        <v>15.395604395604396</v>
      </c>
      <c r="R72" s="363">
        <f>COUNT($B$72:$B$163)</f>
        <v>91</v>
      </c>
      <c r="S72" s="350">
        <f>COUNTIF($E$72:$E$163,$S$1)</f>
        <v>69</v>
      </c>
      <c r="T72" s="350">
        <f>COUNTIF($E$72:$E$163,$T$1)</f>
        <v>22</v>
      </c>
      <c r="U72" s="350">
        <f>R72-S72-T72</f>
        <v>0</v>
      </c>
      <c r="V72" s="355"/>
      <c r="W72" s="1385">
        <f>COUNTIF($J$72:$J$163, W$1)</f>
        <v>22</v>
      </c>
      <c r="X72" s="1385">
        <f>COUNTIF($J$72:$J$163, X$1)</f>
        <v>19</v>
      </c>
      <c r="Y72" s="1385">
        <f>COUNTIF($J$72:$J$163, Y$1)</f>
        <v>18</v>
      </c>
      <c r="Z72" s="1385">
        <f>COUNTIF($J$72:$J$163, Z$1)</f>
        <v>13</v>
      </c>
      <c r="AA72" s="1385">
        <f>COUNTIF($J$72:$J$163, AA$1)</f>
        <v>17</v>
      </c>
      <c r="AB72" s="1385"/>
      <c r="AC72" s="1385">
        <f>COUNTIF($J$72:$J$163, AC$1)</f>
        <v>1</v>
      </c>
      <c r="AD72" s="1385">
        <f>COUNTIF($J$72:$J$163, AD$1)</f>
        <v>0</v>
      </c>
      <c r="AE72" s="1385">
        <f>COUNTIF($J$72:$J$163, AE$1)</f>
        <v>1</v>
      </c>
      <c r="AF72" s="1385"/>
      <c r="AG72" s="363">
        <f>SUM(W72:AF72)</f>
        <v>91</v>
      </c>
    </row>
    <row r="73" spans="1:33" ht="12.6" hidden="1" customHeight="1" outlineLevel="1">
      <c r="A73" s="734">
        <v>43871</v>
      </c>
      <c r="B73" s="370">
        <v>43864</v>
      </c>
      <c r="C73" s="364">
        <v>43875</v>
      </c>
      <c r="D73" s="364">
        <v>43875</v>
      </c>
      <c r="E73" s="355" t="s">
        <v>3335</v>
      </c>
      <c r="F73" s="353" t="s">
        <v>3730</v>
      </c>
      <c r="G73" s="353" t="s">
        <v>12482</v>
      </c>
      <c r="H73" s="348"/>
      <c r="I73" s="353"/>
      <c r="J73" s="604" t="s">
        <v>2033</v>
      </c>
      <c r="K73" s="353" t="s">
        <v>2888</v>
      </c>
      <c r="L73" s="1795">
        <f t="shared" si="4"/>
        <v>7</v>
      </c>
      <c r="M73" s="1795">
        <f t="shared" si="5"/>
        <v>4</v>
      </c>
      <c r="N73" s="1796"/>
      <c r="O73" s="1797">
        <v>2</v>
      </c>
      <c r="P73" s="353"/>
      <c r="Q73" s="353"/>
      <c r="R73" s="353"/>
      <c r="S73" s="353"/>
      <c r="T73" s="353"/>
      <c r="U73" s="353"/>
      <c r="V73" s="353"/>
      <c r="W73" s="353"/>
      <c r="X73" s="353"/>
      <c r="Y73" s="353"/>
      <c r="Z73" s="353"/>
      <c r="AA73" s="353"/>
      <c r="AB73" s="353"/>
      <c r="AC73" s="353"/>
      <c r="AD73" s="353"/>
      <c r="AE73" s="353"/>
      <c r="AF73" s="353"/>
      <c r="AG73" s="353"/>
    </row>
    <row r="74" spans="1:33" ht="12.6" hidden="1" customHeight="1" outlineLevel="1">
      <c r="A74" s="376">
        <v>43872</v>
      </c>
      <c r="B74" s="370">
        <v>43867</v>
      </c>
      <c r="C74" s="364">
        <v>43871</v>
      </c>
      <c r="D74" s="364">
        <v>43872</v>
      </c>
      <c r="E74" s="355" t="s">
        <v>3334</v>
      </c>
      <c r="F74" s="353" t="s">
        <v>12483</v>
      </c>
      <c r="G74" s="353" t="s">
        <v>12484</v>
      </c>
      <c r="H74" s="348"/>
      <c r="I74" s="353"/>
      <c r="J74" s="604" t="s">
        <v>2033</v>
      </c>
      <c r="K74" s="353" t="s">
        <v>2039</v>
      </c>
      <c r="L74" s="1795">
        <f t="shared" si="4"/>
        <v>5</v>
      </c>
      <c r="M74" s="1795">
        <f t="shared" si="5"/>
        <v>2</v>
      </c>
      <c r="N74" s="1796"/>
      <c r="O74" s="1797">
        <v>3</v>
      </c>
      <c r="P74" s="353"/>
      <c r="Q74" s="353"/>
      <c r="R74" s="353"/>
      <c r="S74" s="353"/>
      <c r="T74" s="353"/>
      <c r="U74" s="353"/>
      <c r="V74" s="353"/>
      <c r="W74" s="353"/>
      <c r="X74" s="353"/>
      <c r="Y74" s="353"/>
      <c r="Z74" s="353"/>
      <c r="AA74" s="353"/>
      <c r="AB74" s="353"/>
      <c r="AC74" s="353"/>
      <c r="AD74" s="353"/>
      <c r="AE74" s="353"/>
      <c r="AF74" s="353"/>
      <c r="AG74" s="353"/>
    </row>
    <row r="75" spans="1:33" ht="12.6" hidden="1" customHeight="1" outlineLevel="1">
      <c r="A75" s="376">
        <v>43872</v>
      </c>
      <c r="B75" s="370">
        <v>43865</v>
      </c>
      <c r="C75" s="364">
        <v>43872</v>
      </c>
      <c r="D75" s="364">
        <v>43894</v>
      </c>
      <c r="E75" s="355" t="s">
        <v>3334</v>
      </c>
      <c r="F75" s="353" t="s">
        <v>12485</v>
      </c>
      <c r="G75" s="353" t="s">
        <v>12486</v>
      </c>
      <c r="H75" s="348"/>
      <c r="I75" s="353"/>
      <c r="J75" s="604" t="s">
        <v>2033</v>
      </c>
      <c r="K75" s="353" t="s">
        <v>2039</v>
      </c>
      <c r="L75" s="1795">
        <f t="shared" si="4"/>
        <v>7</v>
      </c>
      <c r="M75" s="1795">
        <f t="shared" si="5"/>
        <v>4</v>
      </c>
      <c r="N75" s="1796"/>
      <c r="O75" s="1797">
        <v>4</v>
      </c>
      <c r="P75" s="353"/>
      <c r="Q75" s="353"/>
      <c r="R75" s="353"/>
      <c r="S75" s="353"/>
      <c r="T75" s="353"/>
      <c r="U75" s="353"/>
      <c r="V75" s="353"/>
      <c r="W75" s="353"/>
      <c r="X75" s="353"/>
      <c r="Y75" s="353"/>
      <c r="Z75" s="353"/>
      <c r="AA75" s="353"/>
      <c r="AB75" s="353"/>
      <c r="AC75" s="353"/>
      <c r="AD75" s="353"/>
      <c r="AE75" s="353"/>
      <c r="AF75" s="353"/>
      <c r="AG75" s="353"/>
    </row>
    <row r="76" spans="1:33" ht="12.6" hidden="1" customHeight="1" outlineLevel="1">
      <c r="A76" s="376">
        <v>43872</v>
      </c>
      <c r="B76" s="370">
        <v>43865</v>
      </c>
      <c r="C76" s="364">
        <v>43880</v>
      </c>
      <c r="D76" s="364">
        <v>43895</v>
      </c>
      <c r="E76" s="355" t="s">
        <v>3334</v>
      </c>
      <c r="F76" s="353" t="s">
        <v>12487</v>
      </c>
      <c r="G76" s="353" t="s">
        <v>12488</v>
      </c>
      <c r="H76" s="348"/>
      <c r="I76" s="353"/>
      <c r="J76" s="604" t="s">
        <v>2045</v>
      </c>
      <c r="K76" s="353" t="s">
        <v>2039</v>
      </c>
      <c r="L76" s="1795">
        <f t="shared" si="4"/>
        <v>7</v>
      </c>
      <c r="M76" s="1795">
        <f t="shared" si="5"/>
        <v>4</v>
      </c>
      <c r="N76" s="1796"/>
      <c r="O76" s="1797">
        <v>5</v>
      </c>
      <c r="P76" s="362"/>
      <c r="Q76" s="357"/>
      <c r="R76" s="363"/>
      <c r="S76" s="350"/>
      <c r="T76" s="350"/>
      <c r="U76" s="350"/>
      <c r="V76" s="355"/>
      <c r="W76" s="1385"/>
      <c r="X76" s="1385"/>
      <c r="Y76" s="1385"/>
      <c r="Z76" s="1385"/>
      <c r="AA76" s="1385"/>
      <c r="AB76" s="1385"/>
      <c r="AC76" s="1385"/>
      <c r="AD76" s="363"/>
      <c r="AE76" s="1385"/>
      <c r="AF76" s="353"/>
      <c r="AG76" s="353"/>
    </row>
    <row r="77" spans="1:33" ht="12.6" hidden="1" customHeight="1" outlineLevel="1">
      <c r="A77" s="376">
        <v>43872</v>
      </c>
      <c r="B77" s="370">
        <v>43868</v>
      </c>
      <c r="C77" s="355" t="s">
        <v>12422</v>
      </c>
      <c r="D77" s="364">
        <v>43897</v>
      </c>
      <c r="E77" s="355" t="s">
        <v>3334</v>
      </c>
      <c r="F77" s="353" t="s">
        <v>12489</v>
      </c>
      <c r="G77" s="353" t="s">
        <v>12490</v>
      </c>
      <c r="H77" s="348"/>
      <c r="I77" s="353"/>
      <c r="J77" s="604" t="s">
        <v>2045</v>
      </c>
      <c r="K77" s="353" t="s">
        <v>2888</v>
      </c>
      <c r="L77" s="1795">
        <f t="shared" si="4"/>
        <v>4</v>
      </c>
      <c r="M77" s="1795">
        <f t="shared" si="5"/>
        <v>1</v>
      </c>
      <c r="N77" s="1796"/>
      <c r="O77" s="1797">
        <v>6</v>
      </c>
      <c r="P77" s="362"/>
      <c r="Q77" s="357"/>
      <c r="R77" s="363"/>
      <c r="S77" s="350"/>
      <c r="T77" s="350"/>
      <c r="U77" s="350"/>
      <c r="V77" s="355"/>
      <c r="W77" s="1385"/>
      <c r="X77" s="1385"/>
      <c r="Y77" s="1385"/>
      <c r="Z77" s="1385"/>
      <c r="AA77" s="1385"/>
      <c r="AB77" s="1385"/>
      <c r="AC77" s="1385"/>
      <c r="AD77" s="363"/>
      <c r="AE77" s="1385"/>
      <c r="AF77" s="353"/>
      <c r="AG77" s="353"/>
    </row>
    <row r="78" spans="1:33" ht="12.6" hidden="1" customHeight="1" outlineLevel="1">
      <c r="A78" s="376">
        <v>43872</v>
      </c>
      <c r="B78" s="370">
        <v>43867</v>
      </c>
      <c r="C78" s="364">
        <v>43874</v>
      </c>
      <c r="D78" s="364">
        <v>43874</v>
      </c>
      <c r="E78" s="355" t="s">
        <v>3334</v>
      </c>
      <c r="F78" s="353" t="s">
        <v>3337</v>
      </c>
      <c r="G78" s="353" t="s">
        <v>12491</v>
      </c>
      <c r="H78" s="348"/>
      <c r="I78" s="353"/>
      <c r="J78" s="604" t="s">
        <v>2033</v>
      </c>
      <c r="K78" s="353"/>
      <c r="L78" s="1795">
        <f t="shared" si="4"/>
        <v>5</v>
      </c>
      <c r="M78" s="1795">
        <f t="shared" si="5"/>
        <v>2</v>
      </c>
      <c r="N78" s="1796"/>
      <c r="O78" s="1797">
        <v>7</v>
      </c>
      <c r="P78" s="353"/>
      <c r="Q78" s="353"/>
      <c r="R78" s="353"/>
      <c r="S78" s="353"/>
      <c r="T78" s="353"/>
      <c r="U78" s="353"/>
      <c r="V78" s="353"/>
      <c r="W78" s="353"/>
      <c r="X78" s="353"/>
      <c r="Y78" s="353"/>
      <c r="Z78" s="353"/>
      <c r="AA78" s="353"/>
      <c r="AB78" s="353"/>
      <c r="AC78" s="353"/>
      <c r="AD78" s="353"/>
      <c r="AE78" s="353"/>
      <c r="AF78" s="353"/>
      <c r="AG78" s="353"/>
    </row>
    <row r="79" spans="1:33" ht="12.6" hidden="1" customHeight="1" outlineLevel="1">
      <c r="A79" s="376">
        <v>43873</v>
      </c>
      <c r="B79" s="370">
        <v>43872</v>
      </c>
      <c r="C79" s="364">
        <v>43875</v>
      </c>
      <c r="D79" s="364">
        <v>43875</v>
      </c>
      <c r="E79" s="355" t="s">
        <v>3334</v>
      </c>
      <c r="F79" s="353" t="s">
        <v>12492</v>
      </c>
      <c r="G79" s="353" t="s">
        <v>12493</v>
      </c>
      <c r="H79" s="348" t="s">
        <v>12494</v>
      </c>
      <c r="I79" s="353"/>
      <c r="J79" s="604" t="s">
        <v>2033</v>
      </c>
      <c r="K79" s="353" t="s">
        <v>12495</v>
      </c>
      <c r="L79" s="1795">
        <f t="shared" si="4"/>
        <v>1</v>
      </c>
      <c r="M79" s="1795">
        <f t="shared" si="5"/>
        <v>0</v>
      </c>
      <c r="N79" s="1796"/>
      <c r="O79" s="1797">
        <v>8</v>
      </c>
      <c r="P79" s="353"/>
      <c r="Q79" s="353"/>
      <c r="R79" s="353"/>
      <c r="S79" s="353"/>
      <c r="T79" s="353"/>
      <c r="U79" s="353"/>
      <c r="V79" s="353"/>
      <c r="W79" s="353"/>
      <c r="X79" s="353"/>
      <c r="Y79" s="353"/>
      <c r="Z79" s="353"/>
      <c r="AA79" s="353"/>
      <c r="AB79" s="353"/>
      <c r="AC79" s="353"/>
      <c r="AD79" s="353"/>
      <c r="AE79" s="353"/>
      <c r="AF79" s="353"/>
      <c r="AG79" s="353"/>
    </row>
    <row r="80" spans="1:33" ht="12.6" hidden="1" customHeight="1" outlineLevel="1">
      <c r="A80" s="376">
        <v>43874</v>
      </c>
      <c r="B80" s="370">
        <v>43867</v>
      </c>
      <c r="C80" s="364">
        <v>43881</v>
      </c>
      <c r="D80" s="932">
        <v>43881</v>
      </c>
      <c r="E80" s="349" t="s">
        <v>3334</v>
      </c>
      <c r="F80" s="424" t="s">
        <v>12496</v>
      </c>
      <c r="G80" s="424" t="s">
        <v>12497</v>
      </c>
      <c r="H80" s="589"/>
      <c r="I80" s="424"/>
      <c r="J80" s="604" t="s">
        <v>2033</v>
      </c>
      <c r="K80" s="353" t="s">
        <v>2888</v>
      </c>
      <c r="L80" s="1795">
        <f t="shared" si="4"/>
        <v>7</v>
      </c>
      <c r="M80" s="1795">
        <f t="shared" si="5"/>
        <v>4</v>
      </c>
      <c r="N80" s="1796"/>
      <c r="O80" s="1797">
        <v>9</v>
      </c>
      <c r="P80" s="424"/>
      <c r="Q80" s="424"/>
      <c r="R80" s="424"/>
      <c r="S80" s="424"/>
      <c r="T80" s="424"/>
      <c r="U80" s="424"/>
      <c r="V80" s="424"/>
      <c r="W80" s="424"/>
      <c r="X80" s="424"/>
      <c r="Y80" s="424"/>
      <c r="Z80" s="424"/>
      <c r="AA80" s="424"/>
      <c r="AB80" s="424"/>
      <c r="AC80" s="424"/>
      <c r="AD80" s="424"/>
      <c r="AE80" s="424"/>
      <c r="AF80" s="424"/>
      <c r="AG80" s="424"/>
    </row>
    <row r="81" spans="1:21" ht="12.6" hidden="1" customHeight="1" outlineLevel="1">
      <c r="A81" s="376">
        <v>43878</v>
      </c>
      <c r="B81" s="370">
        <v>43872</v>
      </c>
      <c r="C81" s="364">
        <v>43886</v>
      </c>
      <c r="D81" s="364">
        <v>43886</v>
      </c>
      <c r="E81" s="355" t="s">
        <v>3334</v>
      </c>
      <c r="F81" s="353" t="s">
        <v>12498</v>
      </c>
      <c r="G81" s="353" t="s">
        <v>12499</v>
      </c>
      <c r="H81" s="348"/>
      <c r="I81" s="353"/>
      <c r="J81" s="604" t="s">
        <v>2033</v>
      </c>
      <c r="K81" s="353"/>
      <c r="L81" s="1795">
        <f t="shared" si="4"/>
        <v>6</v>
      </c>
      <c r="M81" s="1795">
        <f t="shared" si="5"/>
        <v>3</v>
      </c>
      <c r="N81" s="1796"/>
      <c r="O81" s="1797">
        <v>10</v>
      </c>
      <c r="P81" s="353"/>
      <c r="Q81" s="353"/>
      <c r="R81" s="353"/>
      <c r="S81" s="353"/>
      <c r="T81" s="353"/>
      <c r="U81" s="353"/>
    </row>
    <row r="82" spans="1:21" ht="12.6" hidden="1" customHeight="1" outlineLevel="1">
      <c r="A82" s="376">
        <v>43875</v>
      </c>
      <c r="B82" s="370">
        <v>43871</v>
      </c>
      <c r="C82" s="364">
        <v>43885</v>
      </c>
      <c r="D82" s="364">
        <v>43885</v>
      </c>
      <c r="E82" s="355" t="s">
        <v>3334</v>
      </c>
      <c r="F82" s="353" t="s">
        <v>12500</v>
      </c>
      <c r="G82" s="353" t="s">
        <v>12501</v>
      </c>
      <c r="H82" s="348" t="s">
        <v>12502</v>
      </c>
      <c r="I82" s="353"/>
      <c r="J82" s="604" t="s">
        <v>2033</v>
      </c>
      <c r="K82" s="353" t="s">
        <v>2036</v>
      </c>
      <c r="L82" s="1795">
        <f t="shared" si="4"/>
        <v>4</v>
      </c>
      <c r="M82" s="1795">
        <f t="shared" si="5"/>
        <v>3</v>
      </c>
      <c r="N82" s="1796"/>
      <c r="O82" s="1797">
        <v>11</v>
      </c>
      <c r="P82" s="353"/>
      <c r="Q82" s="353"/>
      <c r="R82" s="353"/>
      <c r="S82" s="353"/>
      <c r="T82" s="353"/>
      <c r="U82" s="353"/>
    </row>
    <row r="83" spans="1:21" ht="12.6" hidden="1" customHeight="1" outlineLevel="1">
      <c r="A83" s="376">
        <v>43872</v>
      </c>
      <c r="B83" s="370">
        <v>43865</v>
      </c>
      <c r="C83" s="364">
        <v>43872</v>
      </c>
      <c r="D83" s="364">
        <v>43894</v>
      </c>
      <c r="E83" s="355" t="s">
        <v>3334</v>
      </c>
      <c r="F83" s="353" t="s">
        <v>12503</v>
      </c>
      <c r="G83" s="353" t="s">
        <v>12504</v>
      </c>
      <c r="H83" s="348"/>
      <c r="I83" s="353"/>
      <c r="J83" s="604" t="s">
        <v>2035</v>
      </c>
      <c r="K83" s="353"/>
      <c r="L83" s="1795">
        <f t="shared" si="4"/>
        <v>7</v>
      </c>
      <c r="M83" s="1795">
        <f t="shared" si="5"/>
        <v>4</v>
      </c>
      <c r="N83" s="1796"/>
      <c r="O83" s="1797">
        <v>12</v>
      </c>
      <c r="P83" s="362"/>
      <c r="Q83" s="357"/>
      <c r="R83" s="363"/>
      <c r="S83" s="350"/>
      <c r="T83" s="350"/>
      <c r="U83" s="350"/>
    </row>
    <row r="84" spans="1:21" ht="12.6" hidden="1" customHeight="1" outlineLevel="1">
      <c r="A84" s="376">
        <v>43873</v>
      </c>
      <c r="B84" s="1801">
        <v>43863</v>
      </c>
      <c r="C84" s="364">
        <v>43871</v>
      </c>
      <c r="D84" s="364">
        <v>43892</v>
      </c>
      <c r="E84" s="355" t="s">
        <v>3334</v>
      </c>
      <c r="F84" s="353" t="s">
        <v>12505</v>
      </c>
      <c r="G84" s="353" t="s">
        <v>12506</v>
      </c>
      <c r="H84" s="348"/>
      <c r="I84" s="353"/>
      <c r="J84" s="604" t="s">
        <v>2042</v>
      </c>
      <c r="K84" s="353"/>
      <c r="L84" s="1795">
        <f t="shared" si="4"/>
        <v>10</v>
      </c>
      <c r="M84" s="1795">
        <f t="shared" si="5"/>
        <v>7</v>
      </c>
      <c r="N84" s="1796"/>
      <c r="O84" s="1797">
        <v>13</v>
      </c>
      <c r="P84" s="362"/>
      <c r="Q84" s="357"/>
      <c r="R84" s="363"/>
      <c r="S84" s="350"/>
      <c r="T84" s="350"/>
      <c r="U84" s="350"/>
    </row>
    <row r="85" spans="1:21" ht="12.6" hidden="1" customHeight="1" outlineLevel="1">
      <c r="A85" s="376">
        <v>43875</v>
      </c>
      <c r="B85" s="370">
        <v>43868</v>
      </c>
      <c r="C85" s="364">
        <v>43875</v>
      </c>
      <c r="D85" s="364">
        <v>43875</v>
      </c>
      <c r="E85" s="355" t="s">
        <v>3334</v>
      </c>
      <c r="F85" s="353" t="s">
        <v>12507</v>
      </c>
      <c r="G85" s="353" t="s">
        <v>12508</v>
      </c>
      <c r="H85" s="348"/>
      <c r="I85" s="353"/>
      <c r="J85" s="604" t="s">
        <v>2888</v>
      </c>
      <c r="K85" s="353"/>
      <c r="L85" s="1795">
        <f t="shared" si="4"/>
        <v>7</v>
      </c>
      <c r="M85" s="1795">
        <f t="shared" si="5"/>
        <v>4</v>
      </c>
      <c r="N85" s="1796"/>
      <c r="O85" s="1797">
        <v>14</v>
      </c>
      <c r="P85" s="362"/>
      <c r="Q85" s="357"/>
      <c r="R85" s="363"/>
      <c r="S85" s="350"/>
      <c r="T85" s="350"/>
      <c r="U85" s="350"/>
    </row>
    <row r="86" spans="1:21" ht="12.6" hidden="1" customHeight="1" outlineLevel="1">
      <c r="A86" s="376">
        <v>43874</v>
      </c>
      <c r="B86" s="370">
        <v>43867</v>
      </c>
      <c r="C86" s="364">
        <v>43881</v>
      </c>
      <c r="D86" s="364">
        <v>43881</v>
      </c>
      <c r="E86" s="355" t="s">
        <v>3334</v>
      </c>
      <c r="F86" s="353" t="s">
        <v>12509</v>
      </c>
      <c r="G86" s="353" t="s">
        <v>12510</v>
      </c>
      <c r="H86" s="348"/>
      <c r="I86" s="353"/>
      <c r="J86" s="604" t="s">
        <v>2033</v>
      </c>
      <c r="K86" s="353" t="s">
        <v>2039</v>
      </c>
      <c r="L86" s="1795">
        <f t="shared" si="4"/>
        <v>7</v>
      </c>
      <c r="M86" s="1795">
        <f t="shared" si="5"/>
        <v>4</v>
      </c>
      <c r="N86" s="1796"/>
      <c r="O86" s="1797">
        <v>15</v>
      </c>
      <c r="P86" s="353"/>
      <c r="Q86" s="353"/>
      <c r="R86" s="353"/>
      <c r="S86" s="353"/>
      <c r="T86" s="353"/>
      <c r="U86" s="353"/>
    </row>
    <row r="87" spans="1:21" ht="12.6" hidden="1" customHeight="1" outlineLevel="1">
      <c r="A87" s="376">
        <v>43878</v>
      </c>
      <c r="B87" s="370">
        <v>43868</v>
      </c>
      <c r="C87" s="364">
        <v>43875</v>
      </c>
      <c r="D87" s="364">
        <v>43875</v>
      </c>
      <c r="E87" s="355" t="s">
        <v>3334</v>
      </c>
      <c r="F87" s="353" t="s">
        <v>12507</v>
      </c>
      <c r="G87" s="353" t="s">
        <v>12511</v>
      </c>
      <c r="H87" s="348"/>
      <c r="I87" s="353"/>
      <c r="J87" s="604" t="s">
        <v>2042</v>
      </c>
      <c r="K87" s="353"/>
      <c r="L87" s="1795">
        <f t="shared" si="4"/>
        <v>10</v>
      </c>
      <c r="M87" s="1795">
        <f t="shared" si="5"/>
        <v>5</v>
      </c>
      <c r="N87" s="1796"/>
      <c r="O87" s="1797">
        <v>16</v>
      </c>
      <c r="P87" s="362"/>
      <c r="Q87" s="357"/>
      <c r="R87" s="363"/>
      <c r="S87" s="350"/>
      <c r="T87" s="350"/>
      <c r="U87" s="350"/>
    </row>
    <row r="88" spans="1:21" ht="12.6" hidden="1" customHeight="1" outlineLevel="1">
      <c r="A88" s="376">
        <v>43879</v>
      </c>
      <c r="B88" s="370">
        <v>43872</v>
      </c>
      <c r="C88" s="364">
        <v>43879</v>
      </c>
      <c r="D88" s="364">
        <v>43879</v>
      </c>
      <c r="E88" s="355" t="s">
        <v>3334</v>
      </c>
      <c r="F88" s="353" t="s">
        <v>12512</v>
      </c>
      <c r="G88" s="353" t="s">
        <v>12513</v>
      </c>
      <c r="H88" s="348"/>
      <c r="I88" s="353"/>
      <c r="J88" s="604" t="s">
        <v>2042</v>
      </c>
      <c r="K88" s="353"/>
      <c r="L88" s="1795">
        <f t="shared" si="4"/>
        <v>7</v>
      </c>
      <c r="M88" s="1795">
        <f t="shared" si="5"/>
        <v>4</v>
      </c>
      <c r="N88" s="1796"/>
      <c r="O88" s="1797">
        <v>17</v>
      </c>
      <c r="P88" s="362"/>
      <c r="Q88" s="357"/>
      <c r="R88" s="363"/>
      <c r="S88" s="350"/>
      <c r="T88" s="350"/>
      <c r="U88" s="350"/>
    </row>
    <row r="89" spans="1:21" ht="15.75" hidden="1" customHeight="1" outlineLevel="1">
      <c r="A89" s="376">
        <v>43880</v>
      </c>
      <c r="B89" s="370">
        <v>43871</v>
      </c>
      <c r="C89" s="364">
        <v>43880</v>
      </c>
      <c r="D89" s="364">
        <v>43880</v>
      </c>
      <c r="E89" s="355" t="s">
        <v>3334</v>
      </c>
      <c r="F89" s="353" t="s">
        <v>3337</v>
      </c>
      <c r="G89" s="353" t="s">
        <v>12514</v>
      </c>
      <c r="H89" s="348"/>
      <c r="I89" s="353"/>
      <c r="J89" s="604" t="s">
        <v>2034</v>
      </c>
      <c r="K89" s="353"/>
      <c r="L89" s="1795">
        <f t="shared" si="4"/>
        <v>9</v>
      </c>
      <c r="M89" s="1795">
        <f t="shared" si="5"/>
        <v>6</v>
      </c>
      <c r="N89" s="1796"/>
      <c r="O89" s="1797">
        <v>18</v>
      </c>
      <c r="P89" s="353"/>
      <c r="Q89" s="353"/>
      <c r="R89" s="353"/>
      <c r="S89" s="353"/>
      <c r="T89" s="353"/>
      <c r="U89" s="353"/>
    </row>
    <row r="90" spans="1:21" ht="12.6" hidden="1" customHeight="1" outlineLevel="1">
      <c r="A90" s="376">
        <v>43878</v>
      </c>
      <c r="B90" s="370">
        <v>43871</v>
      </c>
      <c r="C90" s="364">
        <v>43878</v>
      </c>
      <c r="D90" s="364">
        <v>43878</v>
      </c>
      <c r="E90" s="355" t="s">
        <v>3334</v>
      </c>
      <c r="F90" s="353" t="s">
        <v>2651</v>
      </c>
      <c r="G90" s="353" t="s">
        <v>12515</v>
      </c>
      <c r="H90" s="348"/>
      <c r="I90" s="353"/>
      <c r="J90" s="604" t="s">
        <v>2034</v>
      </c>
      <c r="K90" s="353"/>
      <c r="L90" s="1795">
        <f t="shared" si="4"/>
        <v>7</v>
      </c>
      <c r="M90" s="1795">
        <f t="shared" si="5"/>
        <v>4</v>
      </c>
      <c r="N90" s="1796"/>
      <c r="O90" s="1797">
        <v>19</v>
      </c>
      <c r="P90" s="353"/>
      <c r="Q90" s="353"/>
      <c r="R90" s="353"/>
      <c r="S90" s="353"/>
      <c r="T90" s="353"/>
      <c r="U90" s="353"/>
    </row>
    <row r="91" spans="1:21" ht="12.6" hidden="1" customHeight="1" outlineLevel="1">
      <c r="A91" s="376">
        <v>43881</v>
      </c>
      <c r="B91" s="370">
        <v>43872</v>
      </c>
      <c r="C91" s="364">
        <v>43887</v>
      </c>
      <c r="D91" s="364">
        <v>43901</v>
      </c>
      <c r="E91" s="355" t="s">
        <v>3334</v>
      </c>
      <c r="F91" s="353" t="s">
        <v>12516</v>
      </c>
      <c r="G91" s="353" t="s">
        <v>12517</v>
      </c>
      <c r="H91" s="348"/>
      <c r="I91" s="353"/>
      <c r="J91" s="604" t="s">
        <v>2034</v>
      </c>
      <c r="K91" s="353"/>
      <c r="L91" s="1795">
        <f t="shared" si="4"/>
        <v>9</v>
      </c>
      <c r="M91" s="1795">
        <f t="shared" si="5"/>
        <v>6</v>
      </c>
      <c r="N91" s="1796"/>
      <c r="O91" s="1797">
        <v>20</v>
      </c>
      <c r="P91" s="353"/>
      <c r="Q91" s="353"/>
      <c r="R91" s="353"/>
      <c r="S91" s="353"/>
      <c r="T91" s="353"/>
      <c r="U91" s="353"/>
    </row>
    <row r="92" spans="1:21" ht="12.6" hidden="1" customHeight="1" outlineLevel="1">
      <c r="A92" s="376">
        <v>43881</v>
      </c>
      <c r="B92" s="370">
        <v>43880</v>
      </c>
      <c r="C92" s="364"/>
      <c r="D92" s="364"/>
      <c r="E92" s="355" t="s">
        <v>3334</v>
      </c>
      <c r="F92" s="353" t="s">
        <v>12518</v>
      </c>
      <c r="G92" s="353" t="s">
        <v>12519</v>
      </c>
      <c r="H92" s="348"/>
      <c r="I92" s="353"/>
      <c r="J92" s="604" t="s">
        <v>2033</v>
      </c>
      <c r="K92" s="353"/>
      <c r="L92" s="1795">
        <f t="shared" si="4"/>
        <v>1</v>
      </c>
      <c r="M92" s="1795">
        <f t="shared" si="5"/>
        <v>0</v>
      </c>
      <c r="N92" s="1796"/>
      <c r="O92" s="1797">
        <v>21</v>
      </c>
      <c r="P92" s="362"/>
      <c r="Q92" s="357"/>
      <c r="R92" s="363"/>
      <c r="S92" s="350"/>
      <c r="T92" s="350"/>
      <c r="U92" s="350"/>
    </row>
    <row r="93" spans="1:21" ht="12.6" hidden="1" customHeight="1" outlineLevel="1">
      <c r="A93" s="376">
        <v>43881</v>
      </c>
      <c r="B93" s="370">
        <v>43878</v>
      </c>
      <c r="C93" s="364">
        <v>43881</v>
      </c>
      <c r="D93" s="364">
        <v>43881</v>
      </c>
      <c r="E93" s="355" t="s">
        <v>3334</v>
      </c>
      <c r="F93" s="353" t="s">
        <v>12520</v>
      </c>
      <c r="G93" s="353" t="s">
        <v>12521</v>
      </c>
      <c r="H93" s="348"/>
      <c r="I93" s="353"/>
      <c r="J93" s="604" t="s">
        <v>2039</v>
      </c>
      <c r="K93" s="353"/>
      <c r="L93" s="1795">
        <f t="shared" si="4"/>
        <v>3</v>
      </c>
      <c r="M93" s="1795">
        <f t="shared" si="5"/>
        <v>2</v>
      </c>
      <c r="N93" s="1796"/>
      <c r="O93" s="1797">
        <v>22</v>
      </c>
      <c r="P93" s="362"/>
      <c r="Q93" s="357"/>
      <c r="R93" s="363"/>
      <c r="S93" s="350"/>
      <c r="T93" s="350"/>
      <c r="U93" s="350"/>
    </row>
    <row r="94" spans="1:21" ht="12.6" hidden="1" customHeight="1" outlineLevel="1">
      <c r="A94" s="376">
        <v>43882</v>
      </c>
      <c r="B94" s="370">
        <v>43881</v>
      </c>
      <c r="C94" s="364">
        <v>43896</v>
      </c>
      <c r="D94" s="364">
        <v>43909</v>
      </c>
      <c r="E94" s="355" t="s">
        <v>3334</v>
      </c>
      <c r="F94" s="353" t="s">
        <v>12522</v>
      </c>
      <c r="G94" s="353" t="s">
        <v>12523</v>
      </c>
      <c r="H94" s="348" t="s">
        <v>12424</v>
      </c>
      <c r="I94" s="353"/>
      <c r="J94" s="604" t="s">
        <v>2045</v>
      </c>
      <c r="K94" s="353"/>
      <c r="L94" s="1795">
        <f t="shared" si="4"/>
        <v>1</v>
      </c>
      <c r="M94" s="1795">
        <f t="shared" si="5"/>
        <v>0</v>
      </c>
      <c r="N94" s="1796"/>
      <c r="O94" s="1797">
        <v>23</v>
      </c>
      <c r="P94" s="353"/>
      <c r="Q94" s="353"/>
      <c r="R94" s="353"/>
      <c r="S94" s="353"/>
      <c r="T94" s="353"/>
      <c r="U94" s="353"/>
    </row>
    <row r="95" spans="1:21" ht="12.6" hidden="1" customHeight="1" outlineLevel="1">
      <c r="A95" s="376">
        <v>43882</v>
      </c>
      <c r="B95" s="370">
        <v>43875</v>
      </c>
      <c r="C95" s="364">
        <v>43904</v>
      </c>
      <c r="D95" s="364">
        <v>43904</v>
      </c>
      <c r="E95" s="355" t="s">
        <v>3335</v>
      </c>
      <c r="F95" s="353" t="s">
        <v>12524</v>
      </c>
      <c r="G95" s="353" t="s">
        <v>12525</v>
      </c>
      <c r="H95" s="348"/>
      <c r="I95" s="353"/>
      <c r="J95" s="604" t="s">
        <v>2033</v>
      </c>
      <c r="K95" s="353"/>
      <c r="L95" s="1795">
        <f t="shared" si="4"/>
        <v>7</v>
      </c>
      <c r="M95" s="1795">
        <f t="shared" si="5"/>
        <v>4</v>
      </c>
      <c r="N95" s="1796"/>
      <c r="O95" s="1797">
        <v>24</v>
      </c>
      <c r="P95" s="353"/>
      <c r="Q95" s="353"/>
      <c r="R95" s="353"/>
      <c r="S95" s="353"/>
      <c r="T95" s="353"/>
      <c r="U95" s="353"/>
    </row>
    <row r="96" spans="1:21" ht="12.6" hidden="1" customHeight="1" outlineLevel="1">
      <c r="A96" s="376">
        <v>43882</v>
      </c>
      <c r="B96" s="370">
        <v>43880</v>
      </c>
      <c r="C96" s="364">
        <v>43882</v>
      </c>
      <c r="D96" s="364">
        <v>43882</v>
      </c>
      <c r="E96" s="355" t="s">
        <v>3334</v>
      </c>
      <c r="F96" s="353" t="s">
        <v>12526</v>
      </c>
      <c r="G96" s="353" t="s">
        <v>12527</v>
      </c>
      <c r="H96" s="348"/>
      <c r="I96" s="353"/>
      <c r="J96" s="604" t="s">
        <v>2034</v>
      </c>
      <c r="K96" s="353"/>
      <c r="L96" s="1795">
        <f t="shared" si="4"/>
        <v>2</v>
      </c>
      <c r="M96" s="1795">
        <f t="shared" si="5"/>
        <v>1</v>
      </c>
      <c r="N96" s="1796"/>
      <c r="O96" s="1797">
        <v>25</v>
      </c>
      <c r="P96" s="353"/>
      <c r="Q96" s="353"/>
      <c r="R96" s="353"/>
      <c r="S96" s="353"/>
      <c r="T96" s="353"/>
      <c r="U96" s="353"/>
    </row>
    <row r="97" spans="1:21" ht="12.6" hidden="1" customHeight="1" outlineLevel="1">
      <c r="A97" s="376">
        <v>43882</v>
      </c>
      <c r="B97" s="370">
        <v>43865</v>
      </c>
      <c r="C97" s="364">
        <v>43872</v>
      </c>
      <c r="D97" s="364">
        <v>43894</v>
      </c>
      <c r="E97" s="355" t="s">
        <v>3334</v>
      </c>
      <c r="F97" s="1427" t="s">
        <v>12528</v>
      </c>
      <c r="G97" s="353" t="s">
        <v>12529</v>
      </c>
      <c r="H97" s="348"/>
      <c r="I97" s="353"/>
      <c r="J97" s="604" t="s">
        <v>2033</v>
      </c>
      <c r="K97" s="353"/>
      <c r="L97" s="1795">
        <f t="shared" si="4"/>
        <v>17</v>
      </c>
      <c r="M97" s="1795">
        <f t="shared" si="5"/>
        <v>12</v>
      </c>
      <c r="N97" s="1796"/>
      <c r="O97" s="1797">
        <v>26</v>
      </c>
      <c r="P97" s="353"/>
      <c r="Q97" s="353"/>
      <c r="R97" s="353"/>
      <c r="S97" s="353"/>
      <c r="T97" s="353"/>
      <c r="U97" s="353"/>
    </row>
    <row r="98" spans="1:21" ht="12.6" hidden="1" customHeight="1" outlineLevel="1">
      <c r="A98" s="376">
        <v>43945</v>
      </c>
      <c r="B98" s="370">
        <v>43878</v>
      </c>
      <c r="C98" s="364">
        <v>43893</v>
      </c>
      <c r="D98" s="364">
        <v>43907</v>
      </c>
      <c r="E98" s="355" t="s">
        <v>3334</v>
      </c>
      <c r="F98" s="353" t="s">
        <v>12530</v>
      </c>
      <c r="G98" s="353" t="s">
        <v>12531</v>
      </c>
      <c r="H98" s="348"/>
      <c r="I98" s="353"/>
      <c r="J98" s="604" t="s">
        <v>2034</v>
      </c>
      <c r="K98" s="353"/>
      <c r="L98" s="1795">
        <f t="shared" ref="L98:L129" si="6">(A98-B98)</f>
        <v>67</v>
      </c>
      <c r="M98" s="1795">
        <f t="shared" ref="M98:M129" si="7">NETWORKDAYS(B98,A98,A98:B98)</f>
        <v>48</v>
      </c>
      <c r="N98" s="1796"/>
      <c r="O98" s="1797">
        <v>27</v>
      </c>
      <c r="P98" s="353"/>
      <c r="Q98" s="353"/>
      <c r="R98" s="353"/>
      <c r="S98" s="353"/>
      <c r="T98" s="353"/>
      <c r="U98" s="353"/>
    </row>
    <row r="99" spans="1:21" ht="12.6" hidden="1" customHeight="1" outlineLevel="1">
      <c r="A99" s="376">
        <v>43885</v>
      </c>
      <c r="B99" s="370">
        <v>43871</v>
      </c>
      <c r="C99" s="364">
        <v>43880</v>
      </c>
      <c r="D99" s="364">
        <v>43900</v>
      </c>
      <c r="E99" s="355" t="s">
        <v>3334</v>
      </c>
      <c r="F99" s="1802" t="s">
        <v>12532</v>
      </c>
      <c r="G99" s="353" t="s">
        <v>12533</v>
      </c>
      <c r="H99" s="348" t="s">
        <v>12502</v>
      </c>
      <c r="I99" s="353"/>
      <c r="J99" s="604" t="s">
        <v>2034</v>
      </c>
      <c r="K99" s="353" t="s">
        <v>2036</v>
      </c>
      <c r="L99" s="1795">
        <f t="shared" si="6"/>
        <v>14</v>
      </c>
      <c r="M99" s="1795">
        <f t="shared" si="7"/>
        <v>9</v>
      </c>
      <c r="N99" s="1796"/>
      <c r="O99" s="1797">
        <v>28</v>
      </c>
      <c r="P99" s="353"/>
      <c r="Q99" s="353"/>
      <c r="R99" s="353"/>
      <c r="S99" s="353"/>
      <c r="T99" s="353"/>
      <c r="U99" s="353"/>
    </row>
    <row r="100" spans="1:21" ht="12.6" hidden="1" customHeight="1" outlineLevel="1">
      <c r="A100" s="376">
        <v>43885</v>
      </c>
      <c r="B100" s="370">
        <v>43868</v>
      </c>
      <c r="C100" s="364">
        <v>43882</v>
      </c>
      <c r="D100" s="364">
        <v>43897</v>
      </c>
      <c r="E100" s="355" t="s">
        <v>3335</v>
      </c>
      <c r="F100" s="353" t="s">
        <v>12534</v>
      </c>
      <c r="G100" s="353" t="s">
        <v>12535</v>
      </c>
      <c r="H100" s="348"/>
      <c r="I100" s="353"/>
      <c r="J100" s="604" t="s">
        <v>2034</v>
      </c>
      <c r="K100" s="353"/>
      <c r="L100" s="1795">
        <f t="shared" si="6"/>
        <v>17</v>
      </c>
      <c r="M100" s="1795">
        <f t="shared" si="7"/>
        <v>10</v>
      </c>
      <c r="N100" s="1796"/>
      <c r="O100" s="1797">
        <v>29</v>
      </c>
      <c r="P100" s="353"/>
      <c r="Q100" s="353"/>
      <c r="R100" s="353"/>
      <c r="S100" s="353"/>
      <c r="T100" s="353"/>
      <c r="U100" s="353"/>
    </row>
    <row r="101" spans="1:21" ht="12.6" hidden="1" customHeight="1" outlineLevel="1">
      <c r="A101" s="376">
        <v>43886</v>
      </c>
      <c r="B101" s="370">
        <v>43878</v>
      </c>
      <c r="C101" s="364">
        <v>43894</v>
      </c>
      <c r="D101" s="364">
        <v>43894</v>
      </c>
      <c r="E101" s="355" t="s">
        <v>3334</v>
      </c>
      <c r="F101" s="353" t="s">
        <v>12536</v>
      </c>
      <c r="G101" s="353" t="s">
        <v>12537</v>
      </c>
      <c r="H101" s="348" t="s">
        <v>12538</v>
      </c>
      <c r="I101" s="353"/>
      <c r="J101" s="604" t="s">
        <v>2033</v>
      </c>
      <c r="K101" s="353" t="s">
        <v>2036</v>
      </c>
      <c r="L101" s="1795">
        <f t="shared" si="6"/>
        <v>8</v>
      </c>
      <c r="M101" s="1795">
        <f t="shared" si="7"/>
        <v>5</v>
      </c>
      <c r="N101" s="1796"/>
      <c r="O101" s="1797">
        <v>30</v>
      </c>
      <c r="P101" s="353"/>
      <c r="Q101" s="353"/>
      <c r="R101" s="353"/>
      <c r="S101" s="353"/>
      <c r="T101" s="353"/>
      <c r="U101" s="353"/>
    </row>
    <row r="102" spans="1:21" ht="16.5" hidden="1" customHeight="1" outlineLevel="1">
      <c r="A102" s="376">
        <v>43886</v>
      </c>
      <c r="B102" s="370">
        <v>43864</v>
      </c>
      <c r="C102" s="364">
        <v>43878</v>
      </c>
      <c r="D102" s="364">
        <v>43894</v>
      </c>
      <c r="E102" s="355" t="s">
        <v>3334</v>
      </c>
      <c r="F102" s="353" t="s">
        <v>3826</v>
      </c>
      <c r="G102" s="353" t="s">
        <v>12539</v>
      </c>
      <c r="H102" s="348"/>
      <c r="I102" s="353" t="s">
        <v>2035</v>
      </c>
      <c r="J102" s="604" t="s">
        <v>2045</v>
      </c>
      <c r="K102" s="353"/>
      <c r="L102" s="1795">
        <f t="shared" si="6"/>
        <v>22</v>
      </c>
      <c r="M102" s="1795">
        <f t="shared" si="7"/>
        <v>15</v>
      </c>
      <c r="N102" s="1796"/>
      <c r="O102" s="1797">
        <v>31</v>
      </c>
      <c r="P102" s="362"/>
      <c r="Q102" s="357"/>
      <c r="R102" s="363"/>
      <c r="S102" s="350"/>
      <c r="T102" s="350"/>
      <c r="U102" s="350"/>
    </row>
    <row r="103" spans="1:21" ht="12.6" hidden="1" customHeight="1" outlineLevel="1">
      <c r="A103" s="376">
        <v>43886</v>
      </c>
      <c r="B103" s="370">
        <v>43872</v>
      </c>
      <c r="C103" s="364">
        <v>43878</v>
      </c>
      <c r="D103" s="364">
        <v>43894</v>
      </c>
      <c r="E103" s="355" t="s">
        <v>3334</v>
      </c>
      <c r="F103" s="353" t="s">
        <v>3826</v>
      </c>
      <c r="G103" s="353" t="s">
        <v>12540</v>
      </c>
      <c r="H103" s="348"/>
      <c r="I103" s="353" t="s">
        <v>2035</v>
      </c>
      <c r="J103" s="604" t="s">
        <v>2045</v>
      </c>
      <c r="K103" s="353"/>
      <c r="L103" s="1795">
        <f t="shared" si="6"/>
        <v>14</v>
      </c>
      <c r="M103" s="1795">
        <f t="shared" si="7"/>
        <v>9</v>
      </c>
      <c r="N103" s="1796"/>
      <c r="O103" s="1797">
        <v>32</v>
      </c>
      <c r="P103" s="362"/>
      <c r="Q103" s="357"/>
      <c r="R103" s="363"/>
      <c r="S103" s="350"/>
      <c r="T103" s="350"/>
      <c r="U103" s="350"/>
    </row>
    <row r="104" spans="1:21" ht="12.6" hidden="1" customHeight="1" outlineLevel="1">
      <c r="A104" s="376">
        <v>43886</v>
      </c>
      <c r="B104" s="370">
        <v>43878</v>
      </c>
      <c r="C104" s="364">
        <v>43886</v>
      </c>
      <c r="D104" s="932">
        <v>43887</v>
      </c>
      <c r="E104" s="349" t="s">
        <v>3334</v>
      </c>
      <c r="F104" s="424" t="s">
        <v>12526</v>
      </c>
      <c r="G104" s="424" t="s">
        <v>12541</v>
      </c>
      <c r="H104" s="589" t="s">
        <v>12424</v>
      </c>
      <c r="I104" s="424"/>
      <c r="J104" s="604" t="s">
        <v>2034</v>
      </c>
      <c r="K104" s="353"/>
      <c r="L104" s="1795">
        <f t="shared" si="6"/>
        <v>8</v>
      </c>
      <c r="M104" s="1795">
        <f t="shared" si="7"/>
        <v>5</v>
      </c>
      <c r="N104" s="1796"/>
      <c r="O104" s="1797">
        <v>33</v>
      </c>
      <c r="P104" s="424"/>
      <c r="Q104" s="424"/>
      <c r="R104" s="424"/>
      <c r="S104" s="424"/>
      <c r="T104" s="424"/>
      <c r="U104" s="424"/>
    </row>
    <row r="105" spans="1:21" ht="12.6" hidden="1" customHeight="1" outlineLevel="1">
      <c r="A105" s="376">
        <v>43886</v>
      </c>
      <c r="B105" s="370">
        <v>43871</v>
      </c>
      <c r="C105" s="355" t="s">
        <v>12542</v>
      </c>
      <c r="D105" s="364">
        <v>43901</v>
      </c>
      <c r="E105" s="355" t="s">
        <v>3334</v>
      </c>
      <c r="F105" s="1427" t="s">
        <v>12492</v>
      </c>
      <c r="G105" s="353" t="s">
        <v>12543</v>
      </c>
      <c r="H105" s="348" t="s">
        <v>2039</v>
      </c>
      <c r="I105" s="353"/>
      <c r="J105" s="604" t="s">
        <v>2045</v>
      </c>
      <c r="K105" s="353" t="s">
        <v>2888</v>
      </c>
      <c r="L105" s="1795">
        <f t="shared" si="6"/>
        <v>15</v>
      </c>
      <c r="M105" s="1795">
        <f t="shared" si="7"/>
        <v>10</v>
      </c>
      <c r="N105" s="1796"/>
      <c r="O105" s="1797">
        <v>34</v>
      </c>
      <c r="P105" s="362"/>
      <c r="Q105" s="357"/>
      <c r="R105" s="363"/>
      <c r="S105" s="350"/>
      <c r="T105" s="350"/>
      <c r="U105" s="350"/>
    </row>
    <row r="106" spans="1:21" ht="12.6" hidden="1" customHeight="1" outlineLevel="1">
      <c r="A106" s="755">
        <v>43888</v>
      </c>
      <c r="B106" s="1044">
        <v>43882</v>
      </c>
      <c r="C106" s="755">
        <v>43888</v>
      </c>
      <c r="D106" s="755">
        <v>43888</v>
      </c>
      <c r="E106" s="735" t="s">
        <v>3334</v>
      </c>
      <c r="F106" s="604" t="s">
        <v>4836</v>
      </c>
      <c r="G106" s="604" t="s">
        <v>12544</v>
      </c>
      <c r="H106" s="1070"/>
      <c r="I106" s="604"/>
      <c r="J106" s="604" t="s">
        <v>2042</v>
      </c>
      <c r="K106" s="604"/>
      <c r="L106" s="1795">
        <f t="shared" si="6"/>
        <v>6</v>
      </c>
      <c r="M106" s="1795">
        <f t="shared" si="7"/>
        <v>3</v>
      </c>
      <c r="N106" s="1796"/>
      <c r="O106" s="1797">
        <v>35</v>
      </c>
      <c r="P106" s="353"/>
      <c r="Q106" s="353"/>
      <c r="R106" s="353"/>
      <c r="S106" s="353"/>
      <c r="T106" s="353"/>
      <c r="U106" s="353"/>
    </row>
    <row r="107" spans="1:21" ht="12.6" hidden="1" customHeight="1" outlineLevel="1">
      <c r="A107" s="755">
        <v>43888</v>
      </c>
      <c r="B107" s="370">
        <v>43873</v>
      </c>
      <c r="C107" s="364">
        <v>43888</v>
      </c>
      <c r="D107" s="364">
        <v>43902</v>
      </c>
      <c r="E107" s="355" t="s">
        <v>3334</v>
      </c>
      <c r="F107" s="353" t="s">
        <v>12545</v>
      </c>
      <c r="G107" s="353" t="s">
        <v>12546</v>
      </c>
      <c r="H107" s="348"/>
      <c r="I107" s="353"/>
      <c r="J107" s="604" t="s">
        <v>2045</v>
      </c>
      <c r="K107" s="353" t="s">
        <v>2888</v>
      </c>
      <c r="L107" s="1795">
        <f t="shared" si="6"/>
        <v>15</v>
      </c>
      <c r="M107" s="1795">
        <f t="shared" si="7"/>
        <v>10</v>
      </c>
      <c r="N107" s="1796"/>
      <c r="O107" s="1797">
        <v>36</v>
      </c>
      <c r="P107" s="362"/>
      <c r="Q107" s="357"/>
      <c r="R107" s="363"/>
      <c r="S107" s="350"/>
      <c r="T107" s="350"/>
      <c r="U107" s="350"/>
    </row>
    <row r="108" spans="1:21" ht="12.6" hidden="1" customHeight="1" outlineLevel="1">
      <c r="A108" s="755">
        <v>43888</v>
      </c>
      <c r="B108" s="370">
        <v>43866</v>
      </c>
      <c r="C108" s="364">
        <v>43880</v>
      </c>
      <c r="D108" s="364">
        <v>43895</v>
      </c>
      <c r="E108" s="355" t="s">
        <v>3334</v>
      </c>
      <c r="F108" s="353" t="s">
        <v>12547</v>
      </c>
      <c r="G108" s="353" t="s">
        <v>12548</v>
      </c>
      <c r="H108" s="348"/>
      <c r="I108" s="353"/>
      <c r="J108" s="604" t="s">
        <v>2045</v>
      </c>
      <c r="K108" s="353" t="s">
        <v>2888</v>
      </c>
      <c r="L108" s="1795">
        <f t="shared" si="6"/>
        <v>22</v>
      </c>
      <c r="M108" s="1795">
        <f t="shared" si="7"/>
        <v>15</v>
      </c>
      <c r="N108" s="1796"/>
      <c r="O108" s="1797">
        <v>37</v>
      </c>
      <c r="P108" s="362"/>
      <c r="Q108" s="357"/>
      <c r="R108" s="363"/>
      <c r="S108" s="350"/>
      <c r="T108" s="350"/>
      <c r="U108" s="350"/>
    </row>
    <row r="109" spans="1:21" ht="12.6" hidden="1" customHeight="1" outlineLevel="1">
      <c r="A109" s="376">
        <v>43888</v>
      </c>
      <c r="B109" s="370">
        <v>43885</v>
      </c>
      <c r="C109" s="364">
        <v>43889</v>
      </c>
      <c r="D109" s="364">
        <v>43914</v>
      </c>
      <c r="E109" s="355" t="s">
        <v>3334</v>
      </c>
      <c r="F109" s="353" t="s">
        <v>12549</v>
      </c>
      <c r="G109" s="353" t="s">
        <v>12550</v>
      </c>
      <c r="H109" s="348"/>
      <c r="I109" s="353"/>
      <c r="J109" s="604" t="s">
        <v>2035</v>
      </c>
      <c r="K109" s="353"/>
      <c r="L109" s="1795">
        <f t="shared" si="6"/>
        <v>3</v>
      </c>
      <c r="M109" s="1795">
        <f t="shared" si="7"/>
        <v>2</v>
      </c>
      <c r="N109" s="1796"/>
      <c r="O109" s="1797">
        <v>38</v>
      </c>
      <c r="P109" s="362"/>
      <c r="Q109" s="357"/>
      <c r="R109" s="363"/>
      <c r="S109" s="350"/>
      <c r="T109" s="350"/>
      <c r="U109" s="350"/>
    </row>
    <row r="110" spans="1:21" ht="12.6" hidden="1" customHeight="1" outlineLevel="1">
      <c r="A110" s="376">
        <v>43889</v>
      </c>
      <c r="B110" s="370">
        <v>43864</v>
      </c>
      <c r="C110" s="364">
        <v>43878</v>
      </c>
      <c r="D110" s="364">
        <v>43893</v>
      </c>
      <c r="E110" s="355" t="s">
        <v>3335</v>
      </c>
      <c r="F110" s="353" t="s">
        <v>12551</v>
      </c>
      <c r="G110" s="353" t="s">
        <v>12552</v>
      </c>
      <c r="H110" s="348"/>
      <c r="I110" s="353"/>
      <c r="J110" s="604" t="s">
        <v>2034</v>
      </c>
      <c r="K110" s="353"/>
      <c r="L110" s="1795">
        <f t="shared" si="6"/>
        <v>25</v>
      </c>
      <c r="M110" s="1795">
        <f t="shared" si="7"/>
        <v>18</v>
      </c>
      <c r="N110" s="1796"/>
      <c r="O110" s="1797">
        <v>39</v>
      </c>
      <c r="P110" s="353"/>
      <c r="Q110" s="353"/>
      <c r="R110" s="353"/>
      <c r="S110" s="353"/>
      <c r="T110" s="353"/>
      <c r="U110" s="353"/>
    </row>
    <row r="111" spans="1:21" ht="12.6" hidden="1" customHeight="1" outlineLevel="1">
      <c r="A111" s="376">
        <v>43888</v>
      </c>
      <c r="B111" s="370">
        <v>43867</v>
      </c>
      <c r="C111" s="364">
        <v>43875</v>
      </c>
      <c r="D111" s="364">
        <v>43896</v>
      </c>
      <c r="E111" s="355" t="s">
        <v>3334</v>
      </c>
      <c r="F111" s="353" t="s">
        <v>12553</v>
      </c>
      <c r="G111" s="353" t="s">
        <v>12554</v>
      </c>
      <c r="H111" s="348"/>
      <c r="I111" s="353"/>
      <c r="J111" s="604" t="s">
        <v>2034</v>
      </c>
      <c r="K111" s="353"/>
      <c r="L111" s="1795">
        <f t="shared" si="6"/>
        <v>21</v>
      </c>
      <c r="M111" s="1795">
        <f t="shared" si="7"/>
        <v>14</v>
      </c>
      <c r="N111" s="1796"/>
      <c r="O111" s="1797">
        <v>40</v>
      </c>
      <c r="P111" s="353"/>
      <c r="Q111" s="353"/>
      <c r="R111" s="353"/>
      <c r="S111" s="353"/>
      <c r="T111" s="353"/>
      <c r="U111" s="353"/>
    </row>
    <row r="112" spans="1:21" ht="12.6" hidden="1" customHeight="1" outlineLevel="1">
      <c r="A112" s="376">
        <v>43889</v>
      </c>
      <c r="B112" s="370">
        <v>43865</v>
      </c>
      <c r="C112" s="364">
        <v>43879</v>
      </c>
      <c r="D112" s="364">
        <v>43894</v>
      </c>
      <c r="E112" s="355" t="s">
        <v>3335</v>
      </c>
      <c r="F112" s="353" t="s">
        <v>12555</v>
      </c>
      <c r="G112" s="353" t="s">
        <v>12556</v>
      </c>
      <c r="H112" s="348"/>
      <c r="I112" s="353"/>
      <c r="J112" s="604" t="s">
        <v>2042</v>
      </c>
      <c r="K112" s="353"/>
      <c r="L112" s="1795">
        <f t="shared" si="6"/>
        <v>24</v>
      </c>
      <c r="M112" s="1795">
        <f t="shared" si="7"/>
        <v>17</v>
      </c>
      <c r="N112" s="1796"/>
      <c r="O112" s="1797">
        <v>41</v>
      </c>
      <c r="P112" s="362"/>
      <c r="Q112" s="357"/>
      <c r="R112" s="363"/>
      <c r="S112" s="350"/>
      <c r="T112" s="350"/>
      <c r="U112" s="350"/>
    </row>
    <row r="113" spans="1:21" ht="12.6" hidden="1" customHeight="1" outlineLevel="1">
      <c r="A113" s="376">
        <v>43889</v>
      </c>
      <c r="B113" s="370">
        <v>43865</v>
      </c>
      <c r="C113" s="364">
        <v>43872</v>
      </c>
      <c r="D113" s="364">
        <v>43894</v>
      </c>
      <c r="E113" s="355" t="s">
        <v>3334</v>
      </c>
      <c r="F113" s="353" t="s">
        <v>12557</v>
      </c>
      <c r="G113" s="353" t="s">
        <v>12558</v>
      </c>
      <c r="H113" s="348"/>
      <c r="I113" s="353"/>
      <c r="J113" s="604" t="s">
        <v>2042</v>
      </c>
      <c r="K113" s="353"/>
      <c r="L113" s="1795">
        <f t="shared" si="6"/>
        <v>24</v>
      </c>
      <c r="M113" s="1795">
        <f t="shared" si="7"/>
        <v>17</v>
      </c>
      <c r="N113" s="1796"/>
      <c r="O113" s="1797">
        <v>42</v>
      </c>
      <c r="P113" s="362"/>
      <c r="Q113" s="357"/>
      <c r="R113" s="363"/>
      <c r="S113" s="350"/>
      <c r="T113" s="350"/>
      <c r="U113" s="350"/>
    </row>
    <row r="114" spans="1:21" ht="12.6" hidden="1" customHeight="1" outlineLevel="1">
      <c r="A114" s="376">
        <v>43892</v>
      </c>
      <c r="B114" s="370">
        <v>43886</v>
      </c>
      <c r="C114" s="364">
        <v>43892</v>
      </c>
      <c r="D114" s="364">
        <v>43892</v>
      </c>
      <c r="E114" s="355" t="s">
        <v>3334</v>
      </c>
      <c r="F114" s="353" t="s">
        <v>12559</v>
      </c>
      <c r="G114" s="353" t="s">
        <v>12560</v>
      </c>
      <c r="H114" s="348"/>
      <c r="I114" s="353"/>
      <c r="J114" s="604" t="s">
        <v>2042</v>
      </c>
      <c r="K114" s="353"/>
      <c r="L114" s="1795">
        <f t="shared" si="6"/>
        <v>6</v>
      </c>
      <c r="M114" s="1795">
        <f t="shared" si="7"/>
        <v>3</v>
      </c>
      <c r="N114" s="1796"/>
      <c r="O114" s="1797">
        <v>43</v>
      </c>
      <c r="P114" s="362"/>
      <c r="Q114" s="357"/>
      <c r="R114" s="363"/>
      <c r="S114" s="350"/>
      <c r="T114" s="350"/>
      <c r="U114" s="350"/>
    </row>
    <row r="115" spans="1:21" ht="12.6" hidden="1" customHeight="1" outlineLevel="1">
      <c r="A115" s="376">
        <v>43892</v>
      </c>
      <c r="B115" s="370">
        <v>43866</v>
      </c>
      <c r="C115" s="364">
        <v>43887</v>
      </c>
      <c r="D115" s="364">
        <v>43895</v>
      </c>
      <c r="E115" s="355" t="s">
        <v>3335</v>
      </c>
      <c r="F115" s="353" t="s">
        <v>12561</v>
      </c>
      <c r="G115" s="353" t="s">
        <v>12562</v>
      </c>
      <c r="H115" s="348"/>
      <c r="I115" s="353"/>
      <c r="J115" s="604" t="s">
        <v>2035</v>
      </c>
      <c r="K115" s="353"/>
      <c r="L115" s="1795">
        <f t="shared" si="6"/>
        <v>26</v>
      </c>
      <c r="M115" s="1795">
        <f t="shared" si="7"/>
        <v>17</v>
      </c>
      <c r="N115" s="1796"/>
      <c r="O115" s="1797">
        <v>44</v>
      </c>
      <c r="P115" s="362"/>
      <c r="Q115" s="357"/>
      <c r="R115" s="363"/>
      <c r="S115" s="350"/>
      <c r="T115" s="350"/>
      <c r="U115" s="350"/>
    </row>
    <row r="116" spans="1:21" ht="12.6" hidden="1" customHeight="1" outlineLevel="1">
      <c r="A116" s="376">
        <v>43892</v>
      </c>
      <c r="B116" s="370">
        <v>43875</v>
      </c>
      <c r="C116" s="364">
        <v>43889</v>
      </c>
      <c r="D116" s="364">
        <v>43904</v>
      </c>
      <c r="E116" s="355" t="s">
        <v>3335</v>
      </c>
      <c r="F116" s="353" t="s">
        <v>12563</v>
      </c>
      <c r="G116" s="353" t="s">
        <v>12564</v>
      </c>
      <c r="H116" s="348"/>
      <c r="I116" s="353"/>
      <c r="J116" s="604" t="s">
        <v>2035</v>
      </c>
      <c r="K116" s="353"/>
      <c r="L116" s="1795">
        <f t="shared" si="6"/>
        <v>17</v>
      </c>
      <c r="M116" s="1795">
        <f t="shared" si="7"/>
        <v>10</v>
      </c>
      <c r="N116" s="1796"/>
      <c r="O116" s="1797">
        <v>45</v>
      </c>
      <c r="P116" s="362"/>
      <c r="Q116" s="357"/>
      <c r="R116" s="363"/>
      <c r="S116" s="350"/>
      <c r="T116" s="350"/>
      <c r="U116" s="350"/>
    </row>
    <row r="117" spans="1:21" ht="12.6" hidden="1" customHeight="1" outlineLevel="1">
      <c r="A117" s="376">
        <v>43892</v>
      </c>
      <c r="B117" s="370">
        <v>43872</v>
      </c>
      <c r="C117" s="364">
        <v>43886</v>
      </c>
      <c r="D117" s="364">
        <v>43901</v>
      </c>
      <c r="E117" s="355" t="s">
        <v>3335</v>
      </c>
      <c r="F117" s="353" t="s">
        <v>12565</v>
      </c>
      <c r="G117" s="353" t="s">
        <v>12566</v>
      </c>
      <c r="H117" s="348"/>
      <c r="I117" s="353"/>
      <c r="J117" s="604" t="s">
        <v>2035</v>
      </c>
      <c r="K117" s="353"/>
      <c r="L117" s="1795">
        <f t="shared" si="6"/>
        <v>20</v>
      </c>
      <c r="M117" s="1795">
        <f t="shared" si="7"/>
        <v>13</v>
      </c>
      <c r="N117" s="1796"/>
      <c r="O117" s="1797">
        <v>46</v>
      </c>
      <c r="P117" s="362"/>
      <c r="Q117" s="357"/>
      <c r="R117" s="363"/>
      <c r="S117" s="350"/>
      <c r="T117" s="350"/>
      <c r="U117" s="350"/>
    </row>
    <row r="118" spans="1:21" ht="12.6" hidden="1" customHeight="1" outlineLevel="1">
      <c r="A118" s="376">
        <v>43886</v>
      </c>
      <c r="B118" s="370">
        <v>43864</v>
      </c>
      <c r="C118" s="364">
        <v>43893</v>
      </c>
      <c r="D118" s="364">
        <v>43893</v>
      </c>
      <c r="E118" s="355" t="s">
        <v>3334</v>
      </c>
      <c r="F118" s="353" t="s">
        <v>3337</v>
      </c>
      <c r="G118" s="353" t="s">
        <v>12567</v>
      </c>
      <c r="H118" s="348"/>
      <c r="I118" s="353"/>
      <c r="J118" s="604" t="s">
        <v>2033</v>
      </c>
      <c r="K118" s="353"/>
      <c r="L118" s="1795">
        <f t="shared" si="6"/>
        <v>22</v>
      </c>
      <c r="M118" s="1795">
        <f t="shared" si="7"/>
        <v>15</v>
      </c>
      <c r="N118" s="1796"/>
      <c r="O118" s="1797">
        <v>47</v>
      </c>
      <c r="P118" s="353"/>
      <c r="Q118" s="353"/>
      <c r="R118" s="353"/>
      <c r="S118" s="353"/>
      <c r="T118" s="353"/>
      <c r="U118" s="353"/>
    </row>
    <row r="119" spans="1:21" ht="12.6" hidden="1" customHeight="1" outlineLevel="1">
      <c r="A119" s="376">
        <v>43893</v>
      </c>
      <c r="B119" s="370">
        <v>43881</v>
      </c>
      <c r="C119" s="364">
        <v>43897</v>
      </c>
      <c r="D119" s="932">
        <v>43910</v>
      </c>
      <c r="E119" s="355" t="s">
        <v>3334</v>
      </c>
      <c r="F119" s="353" t="s">
        <v>4307</v>
      </c>
      <c r="G119" s="353" t="s">
        <v>12568</v>
      </c>
      <c r="H119" s="348" t="s">
        <v>12446</v>
      </c>
      <c r="I119" s="353"/>
      <c r="J119" s="604" t="s">
        <v>2045</v>
      </c>
      <c r="K119" s="353"/>
      <c r="L119" s="1795">
        <f t="shared" si="6"/>
        <v>12</v>
      </c>
      <c r="M119" s="1795">
        <f t="shared" si="7"/>
        <v>7</v>
      </c>
      <c r="N119" s="1796"/>
      <c r="O119" s="1797">
        <v>48</v>
      </c>
      <c r="P119" s="362"/>
      <c r="Q119" s="357"/>
      <c r="R119" s="363"/>
      <c r="S119" s="350"/>
      <c r="T119" s="350"/>
      <c r="U119" s="350"/>
    </row>
    <row r="120" spans="1:21" ht="12.6" hidden="1" customHeight="1" outlineLevel="1">
      <c r="A120" s="376">
        <v>43892</v>
      </c>
      <c r="B120" s="370">
        <v>43874</v>
      </c>
      <c r="C120" s="364">
        <v>43888</v>
      </c>
      <c r="D120" s="932">
        <v>43903</v>
      </c>
      <c r="E120" s="349" t="s">
        <v>3334</v>
      </c>
      <c r="F120" s="424" t="s">
        <v>12569</v>
      </c>
      <c r="G120" s="424" t="s">
        <v>12570</v>
      </c>
      <c r="H120" s="589" t="s">
        <v>12446</v>
      </c>
      <c r="I120" s="424"/>
      <c r="J120" s="604" t="s">
        <v>2045</v>
      </c>
      <c r="K120" s="353" t="s">
        <v>2888</v>
      </c>
      <c r="L120" s="1795">
        <f t="shared" si="6"/>
        <v>18</v>
      </c>
      <c r="M120" s="1795">
        <f t="shared" si="7"/>
        <v>11</v>
      </c>
      <c r="N120" s="1796"/>
      <c r="O120" s="1797">
        <v>49</v>
      </c>
      <c r="P120" s="362"/>
      <c r="Q120" s="357"/>
      <c r="R120" s="363"/>
      <c r="S120" s="350"/>
      <c r="T120" s="350"/>
      <c r="U120" s="350"/>
    </row>
    <row r="121" spans="1:21" ht="12.6" hidden="1" customHeight="1" outlineLevel="1">
      <c r="A121" s="376">
        <v>43893</v>
      </c>
      <c r="B121" s="370">
        <v>43886</v>
      </c>
      <c r="C121" s="364">
        <v>43903</v>
      </c>
      <c r="D121" s="932">
        <v>43894</v>
      </c>
      <c r="E121" s="349" t="s">
        <v>3334</v>
      </c>
      <c r="F121" s="424" t="s">
        <v>12571</v>
      </c>
      <c r="G121" s="424" t="s">
        <v>12572</v>
      </c>
      <c r="H121" s="589"/>
      <c r="I121" s="424"/>
      <c r="J121" s="604" t="s">
        <v>2034</v>
      </c>
      <c r="K121" s="353"/>
      <c r="L121" s="1795">
        <f t="shared" si="6"/>
        <v>7</v>
      </c>
      <c r="M121" s="1795">
        <f t="shared" si="7"/>
        <v>4</v>
      </c>
      <c r="N121" s="1796"/>
      <c r="O121" s="1797">
        <v>50</v>
      </c>
      <c r="P121" s="424"/>
      <c r="Q121" s="424"/>
      <c r="R121" s="424"/>
      <c r="S121" s="424"/>
      <c r="T121" s="424"/>
      <c r="U121" s="424"/>
    </row>
    <row r="122" spans="1:21" ht="12.6" hidden="1" customHeight="1" outlineLevel="1">
      <c r="A122" s="376">
        <v>43893</v>
      </c>
      <c r="B122" s="370">
        <v>43865</v>
      </c>
      <c r="C122" s="364">
        <v>43872</v>
      </c>
      <c r="D122" s="364">
        <v>43894</v>
      </c>
      <c r="E122" s="355" t="s">
        <v>3334</v>
      </c>
      <c r="F122" s="353" t="s">
        <v>12573</v>
      </c>
      <c r="G122" s="353" t="s">
        <v>12574</v>
      </c>
      <c r="H122" s="348" t="s">
        <v>12575</v>
      </c>
      <c r="I122" s="353"/>
      <c r="J122" s="604" t="s">
        <v>2042</v>
      </c>
      <c r="K122" s="353"/>
      <c r="L122" s="1795">
        <f t="shared" si="6"/>
        <v>28</v>
      </c>
      <c r="M122" s="1795">
        <f t="shared" si="7"/>
        <v>19</v>
      </c>
      <c r="N122" s="1796"/>
      <c r="O122" s="1797">
        <v>51</v>
      </c>
      <c r="P122" s="362"/>
      <c r="Q122" s="357"/>
      <c r="R122" s="363"/>
      <c r="S122" s="350"/>
      <c r="T122" s="350"/>
      <c r="U122" s="350"/>
    </row>
    <row r="123" spans="1:21" ht="12.6" hidden="1" customHeight="1" outlineLevel="1">
      <c r="A123" s="376">
        <v>43894</v>
      </c>
      <c r="B123" s="370">
        <v>43875</v>
      </c>
      <c r="C123" s="364">
        <v>43882</v>
      </c>
      <c r="D123" s="364">
        <v>43904</v>
      </c>
      <c r="E123" s="355" t="s">
        <v>3334</v>
      </c>
      <c r="F123" s="353" t="s">
        <v>12576</v>
      </c>
      <c r="G123" s="353" t="s">
        <v>12577</v>
      </c>
      <c r="H123" s="348" t="s">
        <v>12424</v>
      </c>
      <c r="I123" s="353"/>
      <c r="J123" s="604" t="s">
        <v>2042</v>
      </c>
      <c r="K123" s="353"/>
      <c r="L123" s="1795">
        <f t="shared" si="6"/>
        <v>19</v>
      </c>
      <c r="M123" s="1795">
        <f t="shared" si="7"/>
        <v>12</v>
      </c>
      <c r="N123" s="1796"/>
      <c r="O123" s="1797">
        <v>52</v>
      </c>
      <c r="P123" s="362"/>
      <c r="Q123" s="357"/>
      <c r="R123" s="363"/>
      <c r="S123" s="350"/>
      <c r="T123" s="350"/>
      <c r="U123" s="350"/>
    </row>
    <row r="124" spans="1:21" ht="12.6" hidden="1" customHeight="1" outlineLevel="1">
      <c r="A124" s="376">
        <v>43894</v>
      </c>
      <c r="B124" s="370">
        <v>43878</v>
      </c>
      <c r="C124" s="364">
        <v>43893</v>
      </c>
      <c r="D124" s="364">
        <v>43893</v>
      </c>
      <c r="E124" s="355" t="s">
        <v>3334</v>
      </c>
      <c r="F124" s="353" t="s">
        <v>12578</v>
      </c>
      <c r="G124" s="353" t="s">
        <v>12579</v>
      </c>
      <c r="H124" s="348" t="s">
        <v>3577</v>
      </c>
      <c r="I124" s="353"/>
      <c r="J124" s="604" t="s">
        <v>2033</v>
      </c>
      <c r="K124" s="353" t="s">
        <v>12427</v>
      </c>
      <c r="L124" s="1795">
        <f t="shared" si="6"/>
        <v>16</v>
      </c>
      <c r="M124" s="1795">
        <f t="shared" si="7"/>
        <v>11</v>
      </c>
      <c r="N124" s="1796"/>
      <c r="O124" s="1797">
        <v>53</v>
      </c>
      <c r="P124" s="353"/>
      <c r="Q124" s="353"/>
      <c r="R124" s="353"/>
      <c r="S124" s="353"/>
      <c r="T124" s="353"/>
      <c r="U124" s="353"/>
    </row>
    <row r="125" spans="1:21" ht="12.6" hidden="1" customHeight="1" outlineLevel="1">
      <c r="A125" s="376">
        <v>43894</v>
      </c>
      <c r="B125" s="370">
        <v>43880</v>
      </c>
      <c r="C125" s="364">
        <v>43893</v>
      </c>
      <c r="D125" s="364">
        <v>43909</v>
      </c>
      <c r="E125" s="355" t="s">
        <v>3334</v>
      </c>
      <c r="F125" s="353" t="s">
        <v>12580</v>
      </c>
      <c r="G125" s="353" t="s">
        <v>12581</v>
      </c>
      <c r="H125" s="348" t="s">
        <v>12582</v>
      </c>
      <c r="I125" s="353"/>
      <c r="J125" s="604" t="s">
        <v>2042</v>
      </c>
      <c r="K125" s="353"/>
      <c r="L125" s="1795">
        <f t="shared" si="6"/>
        <v>14</v>
      </c>
      <c r="M125" s="1795">
        <f t="shared" si="7"/>
        <v>9</v>
      </c>
      <c r="N125" s="1796"/>
      <c r="O125" s="1797">
        <v>54</v>
      </c>
      <c r="P125" s="362"/>
      <c r="Q125" s="357"/>
      <c r="R125" s="363"/>
      <c r="S125" s="350"/>
      <c r="T125" s="350"/>
      <c r="U125" s="350"/>
    </row>
    <row r="126" spans="1:21" ht="12.6" hidden="1" customHeight="1" outlineLevel="1">
      <c r="A126" s="376">
        <v>43894</v>
      </c>
      <c r="B126" s="370">
        <v>43885</v>
      </c>
      <c r="C126" s="364">
        <v>43894</v>
      </c>
      <c r="D126" s="364">
        <v>43894</v>
      </c>
      <c r="E126" s="355" t="s">
        <v>3334</v>
      </c>
      <c r="F126" s="353" t="s">
        <v>3337</v>
      </c>
      <c r="G126" s="353" t="s">
        <v>12583</v>
      </c>
      <c r="H126" s="348"/>
      <c r="I126" s="353"/>
      <c r="J126" s="604" t="s">
        <v>2042</v>
      </c>
      <c r="K126" s="353"/>
      <c r="L126" s="1795">
        <f t="shared" si="6"/>
        <v>9</v>
      </c>
      <c r="M126" s="1795">
        <f t="shared" si="7"/>
        <v>6</v>
      </c>
      <c r="N126" s="1796"/>
      <c r="O126" s="1797">
        <v>55</v>
      </c>
      <c r="P126" s="353"/>
      <c r="Q126" s="353"/>
      <c r="R126" s="353"/>
      <c r="S126" s="353"/>
      <c r="T126" s="353"/>
      <c r="U126" s="353"/>
    </row>
    <row r="127" spans="1:21" ht="12.6" hidden="1" customHeight="1" outlineLevel="1">
      <c r="A127" s="376">
        <v>43894</v>
      </c>
      <c r="B127" s="370">
        <v>43882</v>
      </c>
      <c r="C127" s="364">
        <v>43893</v>
      </c>
      <c r="D127" s="364">
        <v>43911</v>
      </c>
      <c r="E127" s="355" t="s">
        <v>3334</v>
      </c>
      <c r="F127" s="353" t="s">
        <v>12584</v>
      </c>
      <c r="G127" s="353" t="s">
        <v>12585</v>
      </c>
      <c r="H127" s="348"/>
      <c r="I127" s="353"/>
      <c r="J127" s="604" t="s">
        <v>2035</v>
      </c>
      <c r="K127" s="353"/>
      <c r="L127" s="1795">
        <f t="shared" si="6"/>
        <v>12</v>
      </c>
      <c r="M127" s="1795">
        <f t="shared" si="7"/>
        <v>7</v>
      </c>
      <c r="N127" s="1796"/>
      <c r="O127" s="1797">
        <v>56</v>
      </c>
      <c r="P127" s="362"/>
      <c r="Q127" s="357"/>
      <c r="R127" s="363"/>
      <c r="S127" s="350"/>
      <c r="T127" s="350"/>
      <c r="U127" s="350"/>
    </row>
    <row r="128" spans="1:21" ht="12.6" hidden="1" customHeight="1" outlineLevel="1">
      <c r="A128" s="376">
        <v>43894</v>
      </c>
      <c r="B128" s="370">
        <v>43888</v>
      </c>
      <c r="C128" s="364">
        <v>43895</v>
      </c>
      <c r="D128" s="364">
        <v>43895</v>
      </c>
      <c r="E128" s="355" t="s">
        <v>3334</v>
      </c>
      <c r="F128" s="353" t="s">
        <v>4836</v>
      </c>
      <c r="G128" s="353" t="s">
        <v>12586</v>
      </c>
      <c r="H128" s="348"/>
      <c r="I128" s="353"/>
      <c r="J128" s="604" t="s">
        <v>2042</v>
      </c>
      <c r="K128" s="353"/>
      <c r="L128" s="1795">
        <f t="shared" si="6"/>
        <v>6</v>
      </c>
      <c r="M128" s="1795">
        <f t="shared" si="7"/>
        <v>3</v>
      </c>
      <c r="N128" s="1796"/>
      <c r="O128" s="1797">
        <v>57</v>
      </c>
      <c r="P128" s="362"/>
      <c r="Q128" s="357"/>
      <c r="R128" s="363"/>
      <c r="S128" s="350"/>
      <c r="T128" s="350"/>
      <c r="U128" s="350"/>
    </row>
    <row r="129" spans="1:21" ht="12.6" hidden="1" customHeight="1" outlineLevel="1">
      <c r="A129" s="376">
        <v>43894</v>
      </c>
      <c r="B129" s="370">
        <v>43873</v>
      </c>
      <c r="C129" s="364">
        <v>43889</v>
      </c>
      <c r="D129" s="364">
        <v>43902</v>
      </c>
      <c r="E129" s="355" t="s">
        <v>3335</v>
      </c>
      <c r="F129" s="353" t="s">
        <v>12587</v>
      </c>
      <c r="G129" s="353" t="s">
        <v>12588</v>
      </c>
      <c r="H129" s="348"/>
      <c r="I129" s="353"/>
      <c r="J129" s="604" t="s">
        <v>2035</v>
      </c>
      <c r="K129" s="353" t="s">
        <v>2046</v>
      </c>
      <c r="L129" s="1795">
        <f t="shared" si="6"/>
        <v>21</v>
      </c>
      <c r="M129" s="1795">
        <f t="shared" si="7"/>
        <v>14</v>
      </c>
      <c r="N129" s="1796"/>
      <c r="O129" s="1797">
        <v>58</v>
      </c>
      <c r="P129" s="353"/>
      <c r="Q129" s="353"/>
      <c r="R129" s="353"/>
      <c r="S129" s="353"/>
      <c r="T129" s="353"/>
      <c r="U129" s="353"/>
    </row>
    <row r="130" spans="1:21" ht="12.6" hidden="1" customHeight="1" outlineLevel="1">
      <c r="A130" s="376">
        <v>43894</v>
      </c>
      <c r="B130" s="370">
        <v>43882</v>
      </c>
      <c r="C130" s="364">
        <v>43896</v>
      </c>
      <c r="D130" s="364">
        <v>43911</v>
      </c>
      <c r="E130" s="355" t="s">
        <v>3334</v>
      </c>
      <c r="F130" s="353" t="s">
        <v>12589</v>
      </c>
      <c r="G130" s="353" t="s">
        <v>12590</v>
      </c>
      <c r="H130" s="348"/>
      <c r="I130" s="353"/>
      <c r="J130" s="604" t="s">
        <v>2045</v>
      </c>
      <c r="K130" s="353" t="s">
        <v>2039</v>
      </c>
      <c r="L130" s="1795">
        <f t="shared" ref="L130:L162" si="8">(A130-B130)</f>
        <v>12</v>
      </c>
      <c r="M130" s="1795">
        <f t="shared" ref="M130:M162" si="9">NETWORKDAYS(B130,A130,A130:B130)</f>
        <v>7</v>
      </c>
      <c r="N130" s="1796"/>
      <c r="O130" s="1797">
        <v>59</v>
      </c>
      <c r="P130" s="362"/>
      <c r="Q130" s="357"/>
      <c r="R130" s="363"/>
      <c r="S130" s="350"/>
      <c r="T130" s="350"/>
      <c r="U130" s="350"/>
    </row>
    <row r="131" spans="1:21" ht="12.6" hidden="1" customHeight="1" outlineLevel="1">
      <c r="A131" s="376">
        <v>43895</v>
      </c>
      <c r="B131" s="370">
        <v>43879</v>
      </c>
      <c r="C131" s="364">
        <v>43893</v>
      </c>
      <c r="D131" s="364">
        <v>43908</v>
      </c>
      <c r="E131" s="355" t="s">
        <v>3335</v>
      </c>
      <c r="F131" s="353" t="s">
        <v>12591</v>
      </c>
      <c r="G131" s="353" t="s">
        <v>12592</v>
      </c>
      <c r="H131" s="348" t="s">
        <v>12593</v>
      </c>
      <c r="I131" s="353"/>
      <c r="J131" s="604" t="s">
        <v>2035</v>
      </c>
      <c r="K131" s="353" t="s">
        <v>2046</v>
      </c>
      <c r="L131" s="1795">
        <f t="shared" si="8"/>
        <v>16</v>
      </c>
      <c r="M131" s="1795">
        <f t="shared" si="9"/>
        <v>11</v>
      </c>
      <c r="N131" s="1796"/>
      <c r="O131" s="1797">
        <v>60</v>
      </c>
      <c r="P131" s="362"/>
      <c r="Q131" s="357"/>
      <c r="R131" s="363"/>
      <c r="S131" s="350"/>
      <c r="T131" s="350"/>
      <c r="U131" s="350"/>
    </row>
    <row r="132" spans="1:21" ht="12.6" hidden="1" customHeight="1" outlineLevel="1">
      <c r="A132" s="376">
        <v>43895</v>
      </c>
      <c r="B132" s="370">
        <v>43874</v>
      </c>
      <c r="C132" s="364">
        <v>43895</v>
      </c>
      <c r="D132" s="364">
        <v>43895</v>
      </c>
      <c r="E132" s="355" t="s">
        <v>3335</v>
      </c>
      <c r="F132" s="353" t="s">
        <v>12594</v>
      </c>
      <c r="G132" s="353" t="s">
        <v>12595</v>
      </c>
      <c r="H132" s="348"/>
      <c r="I132" s="353"/>
      <c r="J132" s="604" t="s">
        <v>2033</v>
      </c>
      <c r="K132" s="353" t="s">
        <v>2046</v>
      </c>
      <c r="L132" s="1795">
        <f t="shared" si="8"/>
        <v>21</v>
      </c>
      <c r="M132" s="1795">
        <f t="shared" si="9"/>
        <v>14</v>
      </c>
      <c r="N132" s="1796"/>
      <c r="O132" s="1797">
        <v>61</v>
      </c>
      <c r="P132" s="353"/>
      <c r="Q132" s="353"/>
      <c r="R132" s="353"/>
      <c r="S132" s="353"/>
      <c r="T132" s="353"/>
      <c r="U132" s="353"/>
    </row>
    <row r="133" spans="1:21" ht="12.6" hidden="1" customHeight="1" outlineLevel="1">
      <c r="A133" s="376">
        <v>43895</v>
      </c>
      <c r="B133" s="370">
        <v>43882</v>
      </c>
      <c r="C133" s="364">
        <v>43896</v>
      </c>
      <c r="D133" s="364">
        <v>43911</v>
      </c>
      <c r="E133" s="355" t="s">
        <v>3334</v>
      </c>
      <c r="F133" s="353" t="s">
        <v>12589</v>
      </c>
      <c r="G133" s="353" t="s">
        <v>12590</v>
      </c>
      <c r="H133" s="348"/>
      <c r="I133" s="353"/>
      <c r="J133" s="604" t="s">
        <v>2045</v>
      </c>
      <c r="K133" s="353" t="s">
        <v>2039</v>
      </c>
      <c r="L133" s="1795">
        <f t="shared" si="8"/>
        <v>13</v>
      </c>
      <c r="M133" s="1795">
        <f t="shared" si="9"/>
        <v>8</v>
      </c>
      <c r="N133" s="1796"/>
      <c r="O133" s="1797">
        <v>62</v>
      </c>
      <c r="P133" s="353"/>
      <c r="Q133" s="353"/>
      <c r="R133" s="353"/>
      <c r="S133" s="353"/>
      <c r="T133" s="353"/>
      <c r="U133" s="353"/>
    </row>
    <row r="134" spans="1:21" ht="12.6" hidden="1" customHeight="1" outlineLevel="1">
      <c r="A134" s="376">
        <v>43896</v>
      </c>
      <c r="B134" s="370">
        <v>43878</v>
      </c>
      <c r="C134" s="364">
        <v>43894</v>
      </c>
      <c r="D134" s="364">
        <v>43907</v>
      </c>
      <c r="E134" s="355" t="s">
        <v>3335</v>
      </c>
      <c r="F134" s="353" t="s">
        <v>12596</v>
      </c>
      <c r="G134" s="353" t="s">
        <v>12597</v>
      </c>
      <c r="H134" s="348" t="s">
        <v>3577</v>
      </c>
      <c r="I134" s="353"/>
      <c r="J134" s="604" t="s">
        <v>2035</v>
      </c>
      <c r="K134" s="353" t="s">
        <v>12427</v>
      </c>
      <c r="L134" s="1795">
        <f t="shared" si="8"/>
        <v>18</v>
      </c>
      <c r="M134" s="1795">
        <f t="shared" si="9"/>
        <v>13</v>
      </c>
      <c r="N134" s="1796"/>
      <c r="O134" s="1797">
        <v>63</v>
      </c>
      <c r="P134" s="362"/>
      <c r="Q134" s="357"/>
      <c r="R134" s="363"/>
      <c r="S134" s="350"/>
      <c r="T134" s="350"/>
      <c r="U134" s="350"/>
    </row>
    <row r="135" spans="1:21" ht="12.6" hidden="1" customHeight="1" outlineLevel="1">
      <c r="A135" s="376">
        <v>43899</v>
      </c>
      <c r="B135" s="370">
        <v>43887</v>
      </c>
      <c r="C135" s="364">
        <v>43908</v>
      </c>
      <c r="D135" s="364">
        <v>43916</v>
      </c>
      <c r="E135" s="355" t="s">
        <v>3334</v>
      </c>
      <c r="F135" s="1427" t="s">
        <v>12598</v>
      </c>
      <c r="G135" s="353" t="s">
        <v>12599</v>
      </c>
      <c r="H135" s="348" t="s">
        <v>12502</v>
      </c>
      <c r="I135" s="353"/>
      <c r="J135" s="604" t="s">
        <v>2033</v>
      </c>
      <c r="K135" s="353" t="s">
        <v>2036</v>
      </c>
      <c r="L135" s="1795">
        <f t="shared" si="8"/>
        <v>12</v>
      </c>
      <c r="M135" s="1795">
        <f t="shared" si="9"/>
        <v>7</v>
      </c>
      <c r="N135" s="1796"/>
      <c r="O135" s="1797">
        <v>64</v>
      </c>
      <c r="P135" s="353"/>
      <c r="Q135" s="353"/>
      <c r="R135" s="353"/>
      <c r="S135" s="353"/>
      <c r="T135" s="353"/>
      <c r="U135" s="353"/>
    </row>
    <row r="136" spans="1:21" ht="12.6" hidden="1" customHeight="1" outlineLevel="1">
      <c r="A136" s="376">
        <v>43899</v>
      </c>
      <c r="B136" s="370">
        <v>43889</v>
      </c>
      <c r="C136" s="364">
        <v>43901</v>
      </c>
      <c r="D136" s="364">
        <v>43918</v>
      </c>
      <c r="E136" s="355" t="s">
        <v>3334</v>
      </c>
      <c r="F136" s="353" t="s">
        <v>12600</v>
      </c>
      <c r="G136" s="353" t="s">
        <v>12601</v>
      </c>
      <c r="H136" s="348"/>
      <c r="I136" s="353"/>
      <c r="J136" s="604" t="s">
        <v>2033</v>
      </c>
      <c r="K136" s="353" t="s">
        <v>2039</v>
      </c>
      <c r="L136" s="1795">
        <f t="shared" si="8"/>
        <v>10</v>
      </c>
      <c r="M136" s="1795">
        <f t="shared" si="9"/>
        <v>5</v>
      </c>
      <c r="N136" s="1796"/>
      <c r="O136" s="1797">
        <v>65</v>
      </c>
      <c r="P136" s="353"/>
      <c r="Q136" s="353"/>
      <c r="R136" s="353"/>
      <c r="S136" s="353"/>
      <c r="T136" s="353"/>
      <c r="U136" s="353"/>
    </row>
    <row r="137" spans="1:21" ht="12.6" hidden="1" customHeight="1" outlineLevel="1">
      <c r="A137" s="376">
        <v>43899</v>
      </c>
      <c r="B137" s="370">
        <v>43881</v>
      </c>
      <c r="C137" s="364">
        <v>43896</v>
      </c>
      <c r="D137" s="364">
        <v>43910</v>
      </c>
      <c r="E137" s="355" t="s">
        <v>3334</v>
      </c>
      <c r="F137" s="353" t="s">
        <v>12602</v>
      </c>
      <c r="G137" s="353" t="s">
        <v>12603</v>
      </c>
      <c r="H137" s="348" t="s">
        <v>12604</v>
      </c>
      <c r="I137" s="353"/>
      <c r="J137" s="604" t="s">
        <v>2042</v>
      </c>
      <c r="K137" s="353"/>
      <c r="L137" s="1795">
        <f t="shared" si="8"/>
        <v>18</v>
      </c>
      <c r="M137" s="1795">
        <f t="shared" si="9"/>
        <v>11</v>
      </c>
      <c r="N137" s="1796"/>
      <c r="O137" s="1797">
        <v>66</v>
      </c>
      <c r="P137" s="362"/>
      <c r="Q137" s="357"/>
      <c r="R137" s="363"/>
      <c r="S137" s="350"/>
      <c r="T137" s="350"/>
      <c r="U137" s="350"/>
    </row>
    <row r="138" spans="1:21" ht="12.6" hidden="1" customHeight="1" outlineLevel="1">
      <c r="A138" s="376">
        <v>43900</v>
      </c>
      <c r="B138" s="370">
        <v>43880</v>
      </c>
      <c r="C138" s="364">
        <v>43897</v>
      </c>
      <c r="D138" s="932">
        <v>43909</v>
      </c>
      <c r="E138" s="349" t="s">
        <v>3335</v>
      </c>
      <c r="F138" s="424" t="s">
        <v>12594</v>
      </c>
      <c r="G138" s="424" t="s">
        <v>12605</v>
      </c>
      <c r="H138" s="589"/>
      <c r="I138" s="424"/>
      <c r="J138" s="604" t="s">
        <v>2034</v>
      </c>
      <c r="K138" s="353"/>
      <c r="L138" s="1795">
        <f t="shared" si="8"/>
        <v>20</v>
      </c>
      <c r="M138" s="1795">
        <f t="shared" si="9"/>
        <v>13</v>
      </c>
      <c r="N138" s="1796"/>
      <c r="O138" s="1797">
        <v>67</v>
      </c>
      <c r="P138" s="424"/>
      <c r="Q138" s="424"/>
      <c r="R138" s="424"/>
      <c r="S138" s="424"/>
      <c r="T138" s="424"/>
      <c r="U138" s="424"/>
    </row>
    <row r="139" spans="1:21" ht="12.6" hidden="1" customHeight="1" outlineLevel="1">
      <c r="A139" s="376">
        <v>43900</v>
      </c>
      <c r="B139" s="370">
        <v>43885</v>
      </c>
      <c r="C139" s="364">
        <v>43900</v>
      </c>
      <c r="D139" s="364">
        <v>43900</v>
      </c>
      <c r="E139" s="355" t="s">
        <v>3334</v>
      </c>
      <c r="F139" s="353" t="s">
        <v>12606</v>
      </c>
      <c r="G139" s="353" t="s">
        <v>12607</v>
      </c>
      <c r="H139" s="348" t="s">
        <v>3893</v>
      </c>
      <c r="I139" s="353"/>
      <c r="J139" s="604" t="s">
        <v>2042</v>
      </c>
      <c r="K139" s="353"/>
      <c r="L139" s="1795">
        <f t="shared" si="8"/>
        <v>15</v>
      </c>
      <c r="M139" s="1795">
        <f t="shared" si="9"/>
        <v>10</v>
      </c>
      <c r="N139" s="1796"/>
      <c r="O139" s="1797">
        <v>68</v>
      </c>
      <c r="P139" s="362"/>
      <c r="Q139" s="357"/>
      <c r="R139" s="363"/>
      <c r="S139" s="350"/>
      <c r="T139" s="350"/>
      <c r="U139" s="350"/>
    </row>
    <row r="140" spans="1:21" ht="12.6" hidden="1" customHeight="1" outlineLevel="1">
      <c r="A140" s="376">
        <v>43900</v>
      </c>
      <c r="B140" s="370">
        <v>43888</v>
      </c>
      <c r="C140" s="364">
        <v>43907</v>
      </c>
      <c r="D140" s="364">
        <v>43917</v>
      </c>
      <c r="E140" s="355" t="s">
        <v>3334</v>
      </c>
      <c r="F140" s="353" t="s">
        <v>4035</v>
      </c>
      <c r="G140" s="353" t="s">
        <v>12608</v>
      </c>
      <c r="H140" s="348"/>
      <c r="I140" s="353"/>
      <c r="J140" s="604" t="s">
        <v>2033</v>
      </c>
      <c r="K140" s="353" t="s">
        <v>2039</v>
      </c>
      <c r="L140" s="1795">
        <f t="shared" si="8"/>
        <v>12</v>
      </c>
      <c r="M140" s="1795">
        <f t="shared" si="9"/>
        <v>7</v>
      </c>
      <c r="N140" s="1796"/>
      <c r="O140" s="1797">
        <v>69</v>
      </c>
      <c r="P140" s="353"/>
      <c r="Q140" s="353"/>
      <c r="R140" s="353"/>
      <c r="S140" s="353"/>
      <c r="T140" s="353"/>
      <c r="U140" s="353"/>
    </row>
    <row r="141" spans="1:21" ht="12.6" hidden="1" customHeight="1" outlineLevel="1">
      <c r="A141" s="376">
        <v>43900</v>
      </c>
      <c r="B141" s="370">
        <v>43887</v>
      </c>
      <c r="C141" s="364">
        <v>43908</v>
      </c>
      <c r="D141" s="364">
        <v>43916</v>
      </c>
      <c r="E141" s="355" t="s">
        <v>3334</v>
      </c>
      <c r="F141" s="353" t="s">
        <v>12609</v>
      </c>
      <c r="G141" s="353" t="s">
        <v>12610</v>
      </c>
      <c r="H141" s="348"/>
      <c r="I141" s="353"/>
      <c r="J141" s="604" t="s">
        <v>2033</v>
      </c>
      <c r="K141" s="353" t="s">
        <v>2039</v>
      </c>
      <c r="L141" s="1795">
        <f t="shared" si="8"/>
        <v>13</v>
      </c>
      <c r="M141" s="1795">
        <f t="shared" si="9"/>
        <v>8</v>
      </c>
      <c r="N141" s="1796"/>
      <c r="O141" s="1797">
        <v>70</v>
      </c>
      <c r="P141" s="353"/>
      <c r="Q141" s="353"/>
      <c r="R141" s="353"/>
      <c r="S141" s="353"/>
      <c r="T141" s="353"/>
      <c r="U141" s="353"/>
    </row>
    <row r="142" spans="1:21" ht="12.6" hidden="1" customHeight="1" outlineLevel="1">
      <c r="A142" s="376">
        <v>43900</v>
      </c>
      <c r="B142" s="370">
        <v>43882</v>
      </c>
      <c r="C142" s="364">
        <v>43896</v>
      </c>
      <c r="D142" s="932">
        <v>43914</v>
      </c>
      <c r="E142" s="349" t="s">
        <v>3335</v>
      </c>
      <c r="F142" s="424" t="s">
        <v>2628</v>
      </c>
      <c r="G142" s="424" t="s">
        <v>12611</v>
      </c>
      <c r="H142" s="589"/>
      <c r="I142" s="424"/>
      <c r="J142" s="604" t="s">
        <v>2034</v>
      </c>
      <c r="K142" s="353" t="s">
        <v>2046</v>
      </c>
      <c r="L142" s="1795">
        <f t="shared" si="8"/>
        <v>18</v>
      </c>
      <c r="M142" s="1795">
        <f t="shared" si="9"/>
        <v>11</v>
      </c>
      <c r="N142" s="1796"/>
      <c r="O142" s="1797">
        <v>71</v>
      </c>
      <c r="P142" s="424"/>
      <c r="Q142" s="424"/>
      <c r="R142" s="424"/>
      <c r="S142" s="424"/>
      <c r="T142" s="424"/>
      <c r="U142" s="424"/>
    </row>
    <row r="143" spans="1:21" ht="12.6" hidden="1" customHeight="1" outlineLevel="1">
      <c r="A143" s="376">
        <v>43901</v>
      </c>
      <c r="B143" s="370">
        <v>43889</v>
      </c>
      <c r="C143" s="364">
        <v>43907</v>
      </c>
      <c r="D143" s="364">
        <v>43908</v>
      </c>
      <c r="E143" s="355" t="s">
        <v>3334</v>
      </c>
      <c r="F143" s="353" t="s">
        <v>12612</v>
      </c>
      <c r="G143" s="353" t="s">
        <v>12613</v>
      </c>
      <c r="H143" s="348"/>
      <c r="I143" s="353"/>
      <c r="J143" s="604" t="s">
        <v>2033</v>
      </c>
      <c r="K143" s="353" t="s">
        <v>2039</v>
      </c>
      <c r="L143" s="1795">
        <f t="shared" si="8"/>
        <v>12</v>
      </c>
      <c r="M143" s="1795">
        <f t="shared" si="9"/>
        <v>7</v>
      </c>
      <c r="N143" s="1796"/>
      <c r="O143" s="1797">
        <v>72</v>
      </c>
      <c r="P143" s="353"/>
      <c r="Q143" s="353"/>
      <c r="R143" s="353"/>
      <c r="S143" s="353"/>
      <c r="T143" s="353"/>
      <c r="U143" s="353"/>
    </row>
    <row r="144" spans="1:21" ht="12.6" hidden="1" customHeight="1" outlineLevel="1">
      <c r="A144" s="376">
        <v>43901</v>
      </c>
      <c r="B144" s="370">
        <v>43881</v>
      </c>
      <c r="C144" s="364">
        <v>43896</v>
      </c>
      <c r="D144" s="364">
        <v>43910</v>
      </c>
      <c r="E144" s="355" t="s">
        <v>3334</v>
      </c>
      <c r="F144" s="353" t="s">
        <v>12614</v>
      </c>
      <c r="G144" s="353" t="s">
        <v>12615</v>
      </c>
      <c r="H144" s="348" t="s">
        <v>12424</v>
      </c>
      <c r="I144" s="353"/>
      <c r="J144" s="604" t="s">
        <v>2045</v>
      </c>
      <c r="K144" s="353" t="s">
        <v>12427</v>
      </c>
      <c r="L144" s="1795">
        <f t="shared" si="8"/>
        <v>20</v>
      </c>
      <c r="M144" s="1795">
        <f t="shared" si="9"/>
        <v>13</v>
      </c>
      <c r="N144" s="1796"/>
      <c r="O144" s="1797">
        <v>73</v>
      </c>
      <c r="P144" s="353"/>
      <c r="Q144" s="353"/>
      <c r="R144" s="353"/>
      <c r="S144" s="353"/>
      <c r="T144" s="353"/>
      <c r="U144" s="353"/>
    </row>
    <row r="145" spans="1:21" ht="12.6" hidden="1" customHeight="1" outlineLevel="1">
      <c r="A145" s="376">
        <v>43901</v>
      </c>
      <c r="B145" s="369">
        <v>43888</v>
      </c>
      <c r="C145" s="364">
        <v>43889</v>
      </c>
      <c r="D145" s="364">
        <v>43917</v>
      </c>
      <c r="E145" s="355" t="s">
        <v>3335</v>
      </c>
      <c r="F145" s="353" t="s">
        <v>3826</v>
      </c>
      <c r="G145" s="353" t="s">
        <v>12616</v>
      </c>
      <c r="H145" s="348" t="s">
        <v>12617</v>
      </c>
      <c r="I145" s="353" t="s">
        <v>2045</v>
      </c>
      <c r="J145" s="604" t="s">
        <v>2035</v>
      </c>
      <c r="K145" s="353" t="s">
        <v>2046</v>
      </c>
      <c r="L145" s="1795">
        <f t="shared" si="8"/>
        <v>13</v>
      </c>
      <c r="M145" s="1795">
        <f t="shared" si="9"/>
        <v>8</v>
      </c>
      <c r="N145" s="1796"/>
      <c r="O145" s="1797">
        <v>74</v>
      </c>
      <c r="P145" s="362"/>
      <c r="Q145" s="357"/>
      <c r="R145" s="363"/>
      <c r="S145" s="350"/>
      <c r="T145" s="350"/>
      <c r="U145" s="350"/>
    </row>
    <row r="146" spans="1:21" ht="12.6" hidden="1" customHeight="1" outlineLevel="1">
      <c r="A146" s="376">
        <v>43901</v>
      </c>
      <c r="B146" s="370">
        <v>43878</v>
      </c>
      <c r="C146" s="364">
        <v>43900</v>
      </c>
      <c r="D146" s="932">
        <v>43907</v>
      </c>
      <c r="E146" s="349" t="s">
        <v>3335</v>
      </c>
      <c r="F146" s="424" t="s">
        <v>12618</v>
      </c>
      <c r="G146" s="424" t="s">
        <v>12619</v>
      </c>
      <c r="H146" s="589" t="s">
        <v>12620</v>
      </c>
      <c r="I146" s="424"/>
      <c r="J146" s="604" t="s">
        <v>2042</v>
      </c>
      <c r="K146" s="353" t="s">
        <v>12621</v>
      </c>
      <c r="L146" s="1795">
        <f t="shared" si="8"/>
        <v>23</v>
      </c>
      <c r="M146" s="1795">
        <f t="shared" si="9"/>
        <v>16</v>
      </c>
      <c r="N146" s="1796"/>
      <c r="O146" s="1797">
        <v>75</v>
      </c>
      <c r="P146" s="424"/>
      <c r="Q146" s="424"/>
      <c r="R146" s="424"/>
      <c r="S146" s="424"/>
      <c r="T146" s="424"/>
      <c r="U146" s="424"/>
    </row>
    <row r="147" spans="1:21" ht="12.6" hidden="1" customHeight="1" outlineLevel="1">
      <c r="A147" s="376">
        <v>43903</v>
      </c>
      <c r="B147" s="370">
        <v>43888</v>
      </c>
      <c r="C147" s="364">
        <v>43907</v>
      </c>
      <c r="D147" s="932">
        <v>43917</v>
      </c>
      <c r="E147" s="349" t="s">
        <v>3334</v>
      </c>
      <c r="F147" s="1803" t="s">
        <v>12622</v>
      </c>
      <c r="G147" s="424" t="s">
        <v>12623</v>
      </c>
      <c r="H147" s="589"/>
      <c r="I147" s="424"/>
      <c r="J147" s="604" t="s">
        <v>2034</v>
      </c>
      <c r="K147" s="353"/>
      <c r="L147" s="1795">
        <f t="shared" si="8"/>
        <v>15</v>
      </c>
      <c r="M147" s="1795">
        <f t="shared" si="9"/>
        <v>10</v>
      </c>
      <c r="N147" s="1796"/>
      <c r="O147" s="1797">
        <v>76</v>
      </c>
      <c r="P147" s="424"/>
      <c r="Q147" s="424"/>
      <c r="R147" s="424"/>
      <c r="S147" s="424"/>
      <c r="T147" s="424"/>
      <c r="U147" s="424"/>
    </row>
    <row r="148" spans="1:21" ht="12.6" hidden="1" customHeight="1" outlineLevel="1">
      <c r="A148" s="376">
        <v>43903</v>
      </c>
      <c r="B148" s="370">
        <v>43888</v>
      </c>
      <c r="C148" s="364">
        <v>43917</v>
      </c>
      <c r="D148" s="364">
        <v>43917</v>
      </c>
      <c r="E148" s="355" t="s">
        <v>3334</v>
      </c>
      <c r="F148" s="353" t="s">
        <v>12624</v>
      </c>
      <c r="G148" s="353" t="s">
        <v>12625</v>
      </c>
      <c r="H148" s="348"/>
      <c r="I148" s="353"/>
      <c r="J148" s="604" t="s">
        <v>2042</v>
      </c>
      <c r="K148" s="353"/>
      <c r="L148" s="1795">
        <f t="shared" si="8"/>
        <v>15</v>
      </c>
      <c r="M148" s="1795">
        <f t="shared" si="9"/>
        <v>10</v>
      </c>
      <c r="N148" s="1796"/>
      <c r="O148" s="1797">
        <v>77</v>
      </c>
      <c r="P148" s="362"/>
      <c r="Q148" s="357"/>
      <c r="R148" s="363"/>
      <c r="S148" s="350"/>
      <c r="T148" s="350"/>
      <c r="U148" s="350"/>
    </row>
    <row r="149" spans="1:21" ht="12.6" hidden="1" customHeight="1" outlineLevel="1">
      <c r="A149" s="376">
        <v>43906</v>
      </c>
      <c r="B149" s="370">
        <v>43882</v>
      </c>
      <c r="C149" s="364">
        <v>43903</v>
      </c>
      <c r="D149" s="932">
        <v>43911</v>
      </c>
      <c r="E149" s="349" t="s">
        <v>3335</v>
      </c>
      <c r="F149" s="424" t="s">
        <v>12626</v>
      </c>
      <c r="G149" s="424" t="s">
        <v>12627</v>
      </c>
      <c r="H149" s="589" t="s">
        <v>12424</v>
      </c>
      <c r="I149" s="424"/>
      <c r="J149" s="604" t="s">
        <v>2034</v>
      </c>
      <c r="K149" s="353"/>
      <c r="L149" s="1795">
        <f t="shared" si="8"/>
        <v>24</v>
      </c>
      <c r="M149" s="1795">
        <f t="shared" si="9"/>
        <v>15</v>
      </c>
      <c r="N149" s="1796"/>
      <c r="O149" s="1797">
        <v>78</v>
      </c>
      <c r="P149" s="424"/>
      <c r="Q149" s="424"/>
      <c r="R149" s="424"/>
      <c r="S149" s="424"/>
      <c r="T149" s="424"/>
      <c r="U149" s="424"/>
    </row>
    <row r="150" spans="1:21" ht="12.6" hidden="1" customHeight="1" outlineLevel="1">
      <c r="A150" s="376">
        <v>43906</v>
      </c>
      <c r="B150" s="370">
        <v>43887</v>
      </c>
      <c r="C150" s="364">
        <v>43908</v>
      </c>
      <c r="D150" s="932">
        <v>43917</v>
      </c>
      <c r="E150" s="349" t="s">
        <v>3335</v>
      </c>
      <c r="F150" s="424" t="s">
        <v>12628</v>
      </c>
      <c r="G150" s="424" t="s">
        <v>12629</v>
      </c>
      <c r="H150" s="589" t="s">
        <v>12424</v>
      </c>
      <c r="I150" s="424"/>
      <c r="J150" s="604" t="s">
        <v>2034</v>
      </c>
      <c r="K150" s="353"/>
      <c r="L150" s="1795">
        <f t="shared" si="8"/>
        <v>19</v>
      </c>
      <c r="M150" s="1795">
        <f t="shared" si="9"/>
        <v>12</v>
      </c>
      <c r="N150" s="1796"/>
      <c r="O150" s="1797">
        <v>79</v>
      </c>
      <c r="P150" s="424"/>
      <c r="Q150" s="424"/>
      <c r="R150" s="424"/>
      <c r="S150" s="424"/>
      <c r="T150" s="424"/>
      <c r="U150" s="424"/>
    </row>
    <row r="151" spans="1:21" ht="12.6" hidden="1" customHeight="1" outlineLevel="1">
      <c r="A151" s="376">
        <v>43907</v>
      </c>
      <c r="B151" s="370">
        <v>43888</v>
      </c>
      <c r="C151" s="364">
        <v>43908</v>
      </c>
      <c r="D151" s="364">
        <v>43917</v>
      </c>
      <c r="E151" s="355" t="s">
        <v>3335</v>
      </c>
      <c r="F151" s="353" t="s">
        <v>12630</v>
      </c>
      <c r="G151" s="353" t="s">
        <v>12631</v>
      </c>
      <c r="H151" s="348" t="s">
        <v>12632</v>
      </c>
      <c r="I151" s="353"/>
      <c r="J151" s="604" t="s">
        <v>2042</v>
      </c>
      <c r="K151" s="353"/>
      <c r="L151" s="1795">
        <f t="shared" si="8"/>
        <v>19</v>
      </c>
      <c r="M151" s="1795">
        <f t="shared" si="9"/>
        <v>12</v>
      </c>
      <c r="N151" s="1796"/>
      <c r="O151" s="1797">
        <v>80</v>
      </c>
      <c r="P151" s="362"/>
      <c r="Q151" s="357"/>
      <c r="R151" s="363"/>
      <c r="S151" s="350"/>
      <c r="T151" s="350"/>
      <c r="U151" s="350"/>
    </row>
    <row r="152" spans="1:21" ht="12.6" hidden="1" customHeight="1" outlineLevel="1">
      <c r="A152" s="376">
        <v>43907</v>
      </c>
      <c r="B152" s="369">
        <v>43886</v>
      </c>
      <c r="C152" s="364">
        <v>43907</v>
      </c>
      <c r="D152" s="932">
        <v>43915</v>
      </c>
      <c r="E152" s="355" t="s">
        <v>3334</v>
      </c>
      <c r="F152" s="353" t="s">
        <v>12633</v>
      </c>
      <c r="G152" s="353" t="s">
        <v>12634</v>
      </c>
      <c r="H152" s="348" t="s">
        <v>12424</v>
      </c>
      <c r="I152" s="353" t="s">
        <v>2027</v>
      </c>
      <c r="J152" s="604" t="s">
        <v>2045</v>
      </c>
      <c r="K152" s="353" t="s">
        <v>12427</v>
      </c>
      <c r="L152" s="1795">
        <f t="shared" si="8"/>
        <v>21</v>
      </c>
      <c r="M152" s="1795">
        <f t="shared" si="9"/>
        <v>14</v>
      </c>
      <c r="N152" s="1796"/>
      <c r="O152" s="1797">
        <v>81</v>
      </c>
      <c r="P152" s="353"/>
      <c r="Q152" s="353"/>
      <c r="R152" s="353"/>
      <c r="S152" s="353"/>
      <c r="T152" s="353"/>
      <c r="U152" s="353"/>
    </row>
    <row r="153" spans="1:21" ht="12.6" hidden="1" customHeight="1" outlineLevel="1">
      <c r="A153" s="376">
        <v>43907</v>
      </c>
      <c r="B153" s="370">
        <v>43887</v>
      </c>
      <c r="C153" s="364">
        <v>43908</v>
      </c>
      <c r="D153" s="932">
        <v>43916</v>
      </c>
      <c r="E153" s="355" t="s">
        <v>3334</v>
      </c>
      <c r="F153" s="353" t="s">
        <v>12635</v>
      </c>
      <c r="G153" s="353" t="s">
        <v>12636</v>
      </c>
      <c r="H153" s="348" t="s">
        <v>12637</v>
      </c>
      <c r="I153" s="353"/>
      <c r="J153" s="604" t="s">
        <v>2035</v>
      </c>
      <c r="K153" s="353" t="s">
        <v>2036</v>
      </c>
      <c r="L153" s="1795">
        <f t="shared" si="8"/>
        <v>20</v>
      </c>
      <c r="M153" s="1795">
        <f t="shared" si="9"/>
        <v>13</v>
      </c>
      <c r="N153" s="1796"/>
      <c r="O153" s="1797">
        <v>82</v>
      </c>
      <c r="P153" s="353"/>
      <c r="Q153" s="353"/>
      <c r="R153" s="353"/>
      <c r="S153" s="353"/>
      <c r="T153" s="353"/>
      <c r="U153" s="353"/>
    </row>
    <row r="154" spans="1:21" ht="12.6" hidden="1" customHeight="1" outlineLevel="1">
      <c r="A154" s="376">
        <v>43908</v>
      </c>
      <c r="B154" s="370">
        <v>43888</v>
      </c>
      <c r="C154" s="364">
        <v>43904</v>
      </c>
      <c r="D154" s="932">
        <v>43917</v>
      </c>
      <c r="E154" s="355" t="s">
        <v>3334</v>
      </c>
      <c r="F154" s="353" t="s">
        <v>12638</v>
      </c>
      <c r="G154" s="353" t="s">
        <v>12639</v>
      </c>
      <c r="H154" s="348"/>
      <c r="I154" s="353"/>
      <c r="J154" s="604" t="s">
        <v>2034</v>
      </c>
      <c r="K154" s="353" t="s">
        <v>12427</v>
      </c>
      <c r="L154" s="1795">
        <f t="shared" si="8"/>
        <v>20</v>
      </c>
      <c r="M154" s="1795">
        <f t="shared" si="9"/>
        <v>13</v>
      </c>
      <c r="N154" s="1796"/>
      <c r="O154" s="1797">
        <v>83</v>
      </c>
      <c r="P154" s="353"/>
      <c r="Q154" s="353"/>
      <c r="R154" s="353"/>
      <c r="S154" s="353"/>
      <c r="T154" s="353"/>
      <c r="U154" s="353"/>
    </row>
    <row r="155" spans="1:21" ht="12.6" hidden="1" customHeight="1" outlineLevel="1">
      <c r="A155" s="376">
        <v>43908</v>
      </c>
      <c r="B155" s="370">
        <v>43886</v>
      </c>
      <c r="C155" s="364">
        <v>43907</v>
      </c>
      <c r="D155" s="932">
        <v>43915</v>
      </c>
      <c r="E155" s="355" t="s">
        <v>3334</v>
      </c>
      <c r="F155" s="353" t="s">
        <v>12640</v>
      </c>
      <c r="G155" s="353" t="s">
        <v>12641</v>
      </c>
      <c r="H155" s="348" t="s">
        <v>12582</v>
      </c>
      <c r="I155" s="353"/>
      <c r="J155" s="604" t="s">
        <v>2042</v>
      </c>
      <c r="K155" s="353"/>
      <c r="L155" s="1795">
        <f t="shared" si="8"/>
        <v>22</v>
      </c>
      <c r="M155" s="1795">
        <f t="shared" si="9"/>
        <v>15</v>
      </c>
      <c r="N155" s="1796"/>
      <c r="O155" s="1797">
        <v>84</v>
      </c>
      <c r="P155" s="362"/>
      <c r="Q155" s="357"/>
      <c r="R155" s="363"/>
      <c r="S155" s="350"/>
      <c r="T155" s="350"/>
      <c r="U155" s="350"/>
    </row>
    <row r="156" spans="1:21" ht="12.6" hidden="1" customHeight="1" outlineLevel="1">
      <c r="A156" s="376">
        <v>43908</v>
      </c>
      <c r="B156" s="370">
        <v>43888</v>
      </c>
      <c r="C156" s="364">
        <v>43908</v>
      </c>
      <c r="D156" s="932">
        <v>43917</v>
      </c>
      <c r="E156" s="355" t="s">
        <v>3334</v>
      </c>
      <c r="F156" s="353" t="s">
        <v>12419</v>
      </c>
      <c r="G156" s="353" t="s">
        <v>12642</v>
      </c>
      <c r="H156" s="348" t="s">
        <v>12446</v>
      </c>
      <c r="I156" s="353"/>
      <c r="J156" s="604" t="s">
        <v>2045</v>
      </c>
      <c r="K156" s="353" t="s">
        <v>2036</v>
      </c>
      <c r="L156" s="1795">
        <f t="shared" si="8"/>
        <v>20</v>
      </c>
      <c r="M156" s="1795">
        <f t="shared" si="9"/>
        <v>13</v>
      </c>
      <c r="N156" s="1796"/>
      <c r="O156" s="1797">
        <v>85</v>
      </c>
      <c r="P156" s="353"/>
      <c r="Q156" s="353"/>
      <c r="R156" s="353"/>
      <c r="S156" s="353"/>
      <c r="T156" s="353"/>
      <c r="U156" s="353"/>
    </row>
    <row r="157" spans="1:21" ht="12.6" hidden="1" customHeight="1" outlineLevel="1">
      <c r="A157" s="376">
        <v>43908</v>
      </c>
      <c r="B157" s="370">
        <v>43886</v>
      </c>
      <c r="C157" s="364">
        <v>43908</v>
      </c>
      <c r="D157" s="932">
        <v>43917</v>
      </c>
      <c r="E157" s="355" t="s">
        <v>3334</v>
      </c>
      <c r="F157" s="353" t="s">
        <v>12643</v>
      </c>
      <c r="G157" s="353" t="s">
        <v>12644</v>
      </c>
      <c r="H157" s="348" t="s">
        <v>12424</v>
      </c>
      <c r="I157" s="353"/>
      <c r="J157" s="604" t="s">
        <v>2045</v>
      </c>
      <c r="K157" s="353" t="s">
        <v>12427</v>
      </c>
      <c r="L157" s="1795">
        <f t="shared" si="8"/>
        <v>22</v>
      </c>
      <c r="M157" s="1795">
        <f t="shared" si="9"/>
        <v>15</v>
      </c>
      <c r="N157" s="1796"/>
      <c r="O157" s="1797">
        <v>86</v>
      </c>
      <c r="P157" s="353"/>
      <c r="Q157" s="353"/>
      <c r="R157" s="353"/>
      <c r="S157" s="353"/>
      <c r="T157" s="353"/>
      <c r="U157" s="353"/>
    </row>
    <row r="158" spans="1:21" ht="12.6" hidden="1" customHeight="1" outlineLevel="1">
      <c r="A158" s="376">
        <v>43908</v>
      </c>
      <c r="B158" s="370">
        <v>43867</v>
      </c>
      <c r="C158" s="376">
        <v>43881</v>
      </c>
      <c r="D158" s="932">
        <v>43896</v>
      </c>
      <c r="E158" s="355" t="s">
        <v>3334</v>
      </c>
      <c r="F158" s="353" t="s">
        <v>3826</v>
      </c>
      <c r="G158" s="353" t="s">
        <v>12645</v>
      </c>
      <c r="H158" s="348" t="s">
        <v>12646</v>
      </c>
      <c r="I158" s="353" t="s">
        <v>2045</v>
      </c>
      <c r="J158" s="604" t="s">
        <v>2035</v>
      </c>
      <c r="K158" s="353" t="s">
        <v>2035</v>
      </c>
      <c r="L158" s="1795">
        <f t="shared" si="8"/>
        <v>41</v>
      </c>
      <c r="M158" s="1795">
        <f t="shared" si="9"/>
        <v>28</v>
      </c>
      <c r="N158" s="1796"/>
      <c r="O158" s="1797">
        <v>87</v>
      </c>
      <c r="P158" s="353"/>
      <c r="Q158" s="353"/>
      <c r="R158" s="353"/>
      <c r="S158" s="353"/>
      <c r="T158" s="353"/>
      <c r="U158" s="353"/>
    </row>
    <row r="159" spans="1:21" ht="12.6" hidden="1" customHeight="1" outlineLevel="1">
      <c r="A159" s="376">
        <v>43909</v>
      </c>
      <c r="B159" s="370">
        <v>43888</v>
      </c>
      <c r="C159" s="364">
        <v>43908</v>
      </c>
      <c r="D159" s="932">
        <v>43917</v>
      </c>
      <c r="E159" s="349" t="s">
        <v>3335</v>
      </c>
      <c r="F159" s="1804" t="s">
        <v>12647</v>
      </c>
      <c r="G159" s="424" t="s">
        <v>12648</v>
      </c>
      <c r="H159" s="589"/>
      <c r="I159" s="424"/>
      <c r="J159" s="604" t="s">
        <v>2035</v>
      </c>
      <c r="K159" s="353" t="s">
        <v>2034</v>
      </c>
      <c r="L159" s="1795">
        <f t="shared" si="8"/>
        <v>21</v>
      </c>
      <c r="M159" s="1795">
        <f t="shared" si="9"/>
        <v>14</v>
      </c>
      <c r="N159" s="1796"/>
      <c r="O159" s="1797">
        <v>88</v>
      </c>
      <c r="P159" s="424"/>
      <c r="Q159" s="424"/>
      <c r="R159" s="424"/>
      <c r="S159" s="424"/>
      <c r="T159" s="424"/>
      <c r="U159" s="424"/>
    </row>
    <row r="160" spans="1:21" ht="12.6" hidden="1" customHeight="1" outlineLevel="1">
      <c r="A160" s="376">
        <v>43909</v>
      </c>
      <c r="B160" s="370">
        <v>43889</v>
      </c>
      <c r="C160" s="364">
        <v>43924</v>
      </c>
      <c r="D160" s="932">
        <v>43924</v>
      </c>
      <c r="E160" s="349" t="s">
        <v>3335</v>
      </c>
      <c r="F160" s="1804" t="s">
        <v>12647</v>
      </c>
      <c r="G160" s="424" t="s">
        <v>12649</v>
      </c>
      <c r="H160" s="589"/>
      <c r="I160" s="424"/>
      <c r="J160" s="604" t="s">
        <v>2034</v>
      </c>
      <c r="K160" s="353" t="s">
        <v>2034</v>
      </c>
      <c r="L160" s="1795">
        <f t="shared" si="8"/>
        <v>20</v>
      </c>
      <c r="M160" s="1795">
        <f t="shared" si="9"/>
        <v>13</v>
      </c>
      <c r="N160" s="1796"/>
      <c r="O160" s="1797">
        <v>89</v>
      </c>
      <c r="P160" s="424"/>
      <c r="Q160" s="424"/>
      <c r="R160" s="424"/>
      <c r="S160" s="424"/>
      <c r="T160" s="424"/>
      <c r="U160" s="424"/>
    </row>
    <row r="161" spans="1:33" ht="12.6" hidden="1" customHeight="1" outlineLevel="1">
      <c r="A161" s="376">
        <v>43913</v>
      </c>
      <c r="B161" s="370">
        <v>43881</v>
      </c>
      <c r="C161" s="364">
        <v>43903</v>
      </c>
      <c r="D161" s="932">
        <v>43910</v>
      </c>
      <c r="E161" s="349" t="s">
        <v>3334</v>
      </c>
      <c r="F161" s="424" t="s">
        <v>12650</v>
      </c>
      <c r="G161" s="424" t="s">
        <v>12651</v>
      </c>
      <c r="H161" s="589" t="s">
        <v>12652</v>
      </c>
      <c r="I161" s="424"/>
      <c r="J161" s="604" t="s">
        <v>2045</v>
      </c>
      <c r="K161" s="353" t="s">
        <v>12653</v>
      </c>
      <c r="L161" s="1795">
        <f t="shared" si="8"/>
        <v>32</v>
      </c>
      <c r="M161" s="1795">
        <f t="shared" si="9"/>
        <v>21</v>
      </c>
      <c r="N161" s="1796"/>
      <c r="O161" s="1797">
        <v>90</v>
      </c>
      <c r="P161" s="362"/>
      <c r="Q161" s="357"/>
      <c r="R161" s="363"/>
      <c r="S161" s="350"/>
      <c r="T161" s="350"/>
      <c r="U161" s="350"/>
      <c r="V161" s="355"/>
      <c r="W161" s="1385"/>
      <c r="X161" s="1385"/>
      <c r="Y161" s="1385"/>
      <c r="Z161" s="1385"/>
      <c r="AA161" s="1385"/>
      <c r="AB161" s="1385"/>
      <c r="AC161" s="1385"/>
      <c r="AD161" s="363"/>
      <c r="AE161" s="1385"/>
      <c r="AF161" s="353"/>
      <c r="AG161" s="353"/>
    </row>
    <row r="162" spans="1:33" ht="12.6" hidden="1" customHeight="1" outlineLevel="1">
      <c r="A162" s="364">
        <v>43958</v>
      </c>
      <c r="B162" s="370">
        <v>43871</v>
      </c>
      <c r="C162" s="364">
        <v>43889</v>
      </c>
      <c r="D162" s="932">
        <v>43931</v>
      </c>
      <c r="E162" s="349" t="s">
        <v>3334</v>
      </c>
      <c r="F162" s="424" t="s">
        <v>12654</v>
      </c>
      <c r="G162" s="424" t="s">
        <v>12655</v>
      </c>
      <c r="H162" s="589"/>
      <c r="I162" s="424"/>
      <c r="J162" s="604" t="s">
        <v>2034</v>
      </c>
      <c r="K162" s="353" t="s">
        <v>12656</v>
      </c>
      <c r="L162" s="1795">
        <f t="shared" si="8"/>
        <v>87</v>
      </c>
      <c r="M162" s="1795">
        <f t="shared" si="9"/>
        <v>62</v>
      </c>
      <c r="N162" s="1796"/>
      <c r="O162" s="1797">
        <v>91</v>
      </c>
      <c r="P162" s="424"/>
      <c r="Q162" s="424"/>
      <c r="R162" s="424"/>
      <c r="S162" s="424"/>
      <c r="T162" s="424"/>
      <c r="U162" s="424"/>
      <c r="V162" s="424"/>
      <c r="W162" s="424"/>
      <c r="X162" s="424"/>
      <c r="Y162" s="424"/>
      <c r="Z162" s="424"/>
      <c r="AA162" s="424"/>
      <c r="AB162" s="424"/>
      <c r="AC162" s="424"/>
      <c r="AD162" s="424"/>
      <c r="AE162" s="424"/>
      <c r="AF162" s="424"/>
      <c r="AG162" s="424"/>
    </row>
    <row r="163" spans="1:33" ht="12.6" hidden="1" customHeight="1" outlineLevel="1">
      <c r="A163" s="376"/>
      <c r="B163" s="370"/>
      <c r="C163" s="364"/>
      <c r="D163" s="932"/>
      <c r="E163" s="355"/>
      <c r="F163" s="353"/>
      <c r="G163" s="353"/>
      <c r="H163" s="348"/>
      <c r="I163" s="353"/>
      <c r="J163" s="604"/>
      <c r="K163" s="353"/>
      <c r="L163" s="1805"/>
      <c r="M163" s="1796"/>
      <c r="N163" s="1796"/>
      <c r="O163" s="1797"/>
      <c r="P163" s="353"/>
      <c r="Q163" s="353"/>
      <c r="R163" s="353"/>
      <c r="S163" s="353"/>
      <c r="T163" s="353"/>
      <c r="U163" s="353"/>
      <c r="V163" s="353"/>
      <c r="W163" s="353"/>
      <c r="X163" s="353"/>
      <c r="Y163" s="353"/>
      <c r="Z163" s="353"/>
      <c r="AA163" s="353"/>
      <c r="AB163" s="353"/>
      <c r="AC163" s="353"/>
      <c r="AD163" s="353"/>
      <c r="AE163" s="353"/>
      <c r="AF163" s="353"/>
      <c r="AG163" s="353"/>
    </row>
    <row r="164" spans="1:33" ht="12.6" customHeight="1" collapsed="1">
      <c r="A164" s="376">
        <v>43895</v>
      </c>
      <c r="B164" s="377">
        <v>43892</v>
      </c>
      <c r="C164" s="364">
        <v>43895</v>
      </c>
      <c r="D164" s="364">
        <v>43895</v>
      </c>
      <c r="E164" s="355" t="s">
        <v>3334</v>
      </c>
      <c r="F164" s="353" t="s">
        <v>12657</v>
      </c>
      <c r="G164" s="353" t="s">
        <v>12658</v>
      </c>
      <c r="H164" s="348"/>
      <c r="I164" s="353"/>
      <c r="J164" s="604" t="s">
        <v>2042</v>
      </c>
      <c r="K164" s="353"/>
      <c r="L164" s="1795">
        <f t="shared" ref="L164:L227" si="10">(A164-B164)</f>
        <v>3</v>
      </c>
      <c r="M164" s="1795">
        <f t="shared" ref="M164:M227" si="11">NETWORKDAYS(B164,A164,A164:B164)</f>
        <v>2</v>
      </c>
      <c r="N164" s="1796"/>
      <c r="O164" s="1797">
        <v>1</v>
      </c>
      <c r="P164" s="362" t="s">
        <v>3312</v>
      </c>
      <c r="Q164" s="357">
        <f>AVERAGE($L$164:$L$244)</f>
        <v>10.777777777777779</v>
      </c>
      <c r="R164" s="363">
        <f>COUNT($B$164:$B$244)</f>
        <v>81</v>
      </c>
      <c r="S164" s="350">
        <f>COUNTIF($E$164:$E$244,$S$1)</f>
        <v>59</v>
      </c>
      <c r="T164" s="350">
        <f>COUNTIF($E$164:$E$244,$T$1)</f>
        <v>22</v>
      </c>
      <c r="U164" s="350">
        <f>R164-S164-T164</f>
        <v>0</v>
      </c>
      <c r="V164" s="355"/>
      <c r="W164" s="1385">
        <f>COUNTIF($J$164:$J$244, W$1)</f>
        <v>16</v>
      </c>
      <c r="X164" s="1385">
        <f>COUNTIF($J$164:$J$244, X$1)</f>
        <v>9</v>
      </c>
      <c r="Y164" s="1385">
        <f>COUNTIF($J$164:$J$244, Y$1)</f>
        <v>22</v>
      </c>
      <c r="Z164" s="1385">
        <f>COUNTIF($J$164:$J$244, Z$1)</f>
        <v>15</v>
      </c>
      <c r="AA164" s="1385">
        <f>COUNTIF($J$164:$J$244, AA$1)</f>
        <v>18</v>
      </c>
      <c r="AB164" s="1385"/>
      <c r="AC164" s="1385">
        <f>COUNTIF($J$164:$J$244, AC$1)</f>
        <v>0</v>
      </c>
      <c r="AD164" s="1385">
        <f>COUNTIF($J$164:$J$244, AD$1)</f>
        <v>1</v>
      </c>
      <c r="AE164" s="1385">
        <f>COUNTIF($J$164:$J$244, AE$1)</f>
        <v>0</v>
      </c>
      <c r="AF164" s="1385"/>
      <c r="AG164" s="363">
        <f>SUM(W164:AF164)</f>
        <v>81</v>
      </c>
    </row>
    <row r="165" spans="1:33" ht="12.6" hidden="1" customHeight="1" outlineLevel="1">
      <c r="A165" s="734">
        <v>43899</v>
      </c>
      <c r="B165" s="377">
        <v>43899</v>
      </c>
      <c r="C165" s="735"/>
      <c r="D165" s="735"/>
      <c r="E165" s="735" t="s">
        <v>3334</v>
      </c>
      <c r="F165" s="604" t="s">
        <v>3354</v>
      </c>
      <c r="G165" s="604" t="s">
        <v>12659</v>
      </c>
      <c r="H165" s="1070"/>
      <c r="I165" s="604"/>
      <c r="J165" s="604" t="s">
        <v>2033</v>
      </c>
      <c r="K165" s="353"/>
      <c r="L165" s="1795">
        <f t="shared" si="10"/>
        <v>0</v>
      </c>
      <c r="M165" s="1795">
        <f t="shared" si="11"/>
        <v>0</v>
      </c>
      <c r="N165" s="1796"/>
      <c r="O165" s="1797">
        <v>2</v>
      </c>
      <c r="P165" s="353"/>
      <c r="Q165" s="353"/>
      <c r="R165" s="353"/>
      <c r="S165" s="353"/>
      <c r="T165" s="353"/>
      <c r="U165" s="353"/>
      <c r="V165" s="353"/>
      <c r="W165" s="353"/>
      <c r="X165" s="353"/>
      <c r="Y165" s="353"/>
      <c r="Z165" s="353"/>
      <c r="AA165" s="353"/>
      <c r="AB165" s="353"/>
      <c r="AC165" s="353"/>
      <c r="AD165" s="353"/>
      <c r="AE165" s="353"/>
      <c r="AF165" s="353"/>
      <c r="AG165" s="353"/>
    </row>
    <row r="166" spans="1:33" ht="12.6" hidden="1" customHeight="1" outlineLevel="1">
      <c r="A166" s="376">
        <v>43900</v>
      </c>
      <c r="B166" s="377">
        <v>43895</v>
      </c>
      <c r="C166" s="364">
        <v>43913</v>
      </c>
      <c r="D166" s="364">
        <v>43926</v>
      </c>
      <c r="E166" s="355" t="s">
        <v>3334</v>
      </c>
      <c r="F166" s="353" t="s">
        <v>12660</v>
      </c>
      <c r="G166" s="353" t="s">
        <v>12661</v>
      </c>
      <c r="H166" s="348"/>
      <c r="I166" s="353"/>
      <c r="J166" s="604" t="s">
        <v>2033</v>
      </c>
      <c r="K166" s="353" t="s">
        <v>2039</v>
      </c>
      <c r="L166" s="1795">
        <f t="shared" si="10"/>
        <v>5</v>
      </c>
      <c r="M166" s="1795">
        <f t="shared" si="11"/>
        <v>2</v>
      </c>
      <c r="N166" s="1796"/>
      <c r="O166" s="1797">
        <v>3</v>
      </c>
      <c r="P166" s="353"/>
      <c r="Q166" s="353"/>
      <c r="R166" s="353"/>
      <c r="S166" s="353"/>
      <c r="T166" s="353"/>
      <c r="U166" s="353"/>
      <c r="V166" s="353"/>
      <c r="W166" s="353"/>
      <c r="X166" s="353"/>
      <c r="Y166" s="353"/>
      <c r="Z166" s="353"/>
      <c r="AA166" s="353"/>
      <c r="AB166" s="353"/>
      <c r="AC166" s="353"/>
      <c r="AD166" s="353"/>
      <c r="AE166" s="353"/>
      <c r="AF166" s="353"/>
      <c r="AG166" s="353"/>
    </row>
    <row r="167" spans="1:33" ht="12.6" hidden="1" customHeight="1" outlineLevel="1">
      <c r="A167" s="376">
        <v>43900</v>
      </c>
      <c r="B167" s="377">
        <v>43892</v>
      </c>
      <c r="C167" s="364">
        <v>43907</v>
      </c>
      <c r="D167" s="364">
        <v>43923</v>
      </c>
      <c r="E167" s="355" t="s">
        <v>3334</v>
      </c>
      <c r="F167" s="353" t="s">
        <v>12662</v>
      </c>
      <c r="G167" s="353" t="s">
        <v>12663</v>
      </c>
      <c r="H167" s="348" t="s">
        <v>12664</v>
      </c>
      <c r="I167" s="353"/>
      <c r="J167" s="604" t="s">
        <v>2033</v>
      </c>
      <c r="K167" s="353" t="s">
        <v>2039</v>
      </c>
      <c r="L167" s="1795">
        <f t="shared" si="10"/>
        <v>8</v>
      </c>
      <c r="M167" s="1795">
        <f t="shared" si="11"/>
        <v>5</v>
      </c>
      <c r="N167" s="1796"/>
      <c r="O167" s="1797">
        <v>4</v>
      </c>
      <c r="P167" s="353"/>
      <c r="Q167" s="353"/>
      <c r="R167" s="353"/>
      <c r="S167" s="353"/>
      <c r="T167" s="353"/>
      <c r="U167" s="353"/>
      <c r="V167" s="353"/>
      <c r="W167" s="353"/>
      <c r="X167" s="353"/>
      <c r="Y167" s="353"/>
      <c r="Z167" s="353"/>
      <c r="AA167" s="353"/>
      <c r="AB167" s="353"/>
      <c r="AC167" s="353"/>
      <c r="AD167" s="353"/>
      <c r="AE167" s="353"/>
      <c r="AF167" s="353"/>
      <c r="AG167" s="353"/>
    </row>
    <row r="168" spans="1:33" ht="12.6" hidden="1" customHeight="1" outlineLevel="1">
      <c r="A168" s="376">
        <v>43900</v>
      </c>
      <c r="B168" s="377">
        <v>43899</v>
      </c>
      <c r="C168" s="364">
        <v>43900</v>
      </c>
      <c r="D168" s="364">
        <v>43900</v>
      </c>
      <c r="E168" s="355" t="s">
        <v>3334</v>
      </c>
      <c r="F168" s="353" t="s">
        <v>12665</v>
      </c>
      <c r="G168" s="353" t="s">
        <v>12666</v>
      </c>
      <c r="H168" s="348"/>
      <c r="I168" s="353"/>
      <c r="J168" s="604" t="s">
        <v>2042</v>
      </c>
      <c r="K168" s="353"/>
      <c r="L168" s="1795">
        <f t="shared" si="10"/>
        <v>1</v>
      </c>
      <c r="M168" s="1795">
        <f t="shared" si="11"/>
        <v>0</v>
      </c>
      <c r="N168" s="1796"/>
      <c r="O168" s="1797">
        <v>5</v>
      </c>
      <c r="P168" s="362"/>
      <c r="Q168" s="357"/>
      <c r="R168" s="363"/>
      <c r="S168" s="350"/>
      <c r="T168" s="350"/>
      <c r="U168" s="350"/>
      <c r="V168" s="355"/>
      <c r="W168" s="1385"/>
      <c r="X168" s="1385"/>
      <c r="Y168" s="1385"/>
      <c r="Z168" s="1385"/>
      <c r="AA168" s="1385"/>
      <c r="AB168" s="1385"/>
      <c r="AC168" s="1385"/>
      <c r="AD168" s="363"/>
      <c r="AE168" s="1385"/>
      <c r="AF168" s="353"/>
      <c r="AG168" s="353"/>
    </row>
    <row r="169" spans="1:33" ht="12.6" hidden="1" customHeight="1" outlineLevel="1">
      <c r="A169" s="376">
        <v>43900</v>
      </c>
      <c r="B169" s="377">
        <v>43894</v>
      </c>
      <c r="C169" s="355" t="s">
        <v>12667</v>
      </c>
      <c r="D169" s="364">
        <v>43901</v>
      </c>
      <c r="E169" s="355" t="s">
        <v>3334</v>
      </c>
      <c r="F169" s="353" t="s">
        <v>4836</v>
      </c>
      <c r="G169" s="353" t="s">
        <v>12668</v>
      </c>
      <c r="H169" s="348"/>
      <c r="I169" s="353"/>
      <c r="J169" s="604" t="s">
        <v>2042</v>
      </c>
      <c r="K169" s="353"/>
      <c r="L169" s="1795">
        <f t="shared" si="10"/>
        <v>6</v>
      </c>
      <c r="M169" s="1795">
        <f t="shared" si="11"/>
        <v>3</v>
      </c>
      <c r="N169" s="1796"/>
      <c r="O169" s="1797">
        <v>6</v>
      </c>
      <c r="P169" s="362"/>
      <c r="Q169" s="357"/>
      <c r="R169" s="363"/>
      <c r="S169" s="350"/>
      <c r="T169" s="350"/>
      <c r="U169" s="350"/>
      <c r="V169" s="355"/>
      <c r="W169" s="1385"/>
      <c r="X169" s="1385"/>
      <c r="Y169" s="1385"/>
      <c r="Z169" s="1385"/>
      <c r="AA169" s="1385"/>
      <c r="AB169" s="1385"/>
      <c r="AC169" s="1385"/>
      <c r="AD169" s="363"/>
      <c r="AE169" s="1385"/>
      <c r="AF169" s="353"/>
      <c r="AG169" s="353"/>
    </row>
    <row r="170" spans="1:33" ht="12.6" hidden="1" customHeight="1" outlineLevel="1">
      <c r="A170" s="376">
        <v>43901</v>
      </c>
      <c r="B170" s="377">
        <v>43896</v>
      </c>
      <c r="C170" s="364">
        <v>43906</v>
      </c>
      <c r="D170" s="364">
        <v>43906</v>
      </c>
      <c r="E170" s="355" t="s">
        <v>3335</v>
      </c>
      <c r="F170" s="353" t="s">
        <v>4189</v>
      </c>
      <c r="G170" s="353" t="s">
        <v>12669</v>
      </c>
      <c r="H170" s="348" t="s">
        <v>11937</v>
      </c>
      <c r="I170" s="353"/>
      <c r="J170" s="604" t="s">
        <v>2033</v>
      </c>
      <c r="K170" s="353" t="s">
        <v>2046</v>
      </c>
      <c r="L170" s="1795">
        <f t="shared" si="10"/>
        <v>5</v>
      </c>
      <c r="M170" s="1795">
        <f t="shared" si="11"/>
        <v>2</v>
      </c>
      <c r="N170" s="1796"/>
      <c r="O170" s="1797">
        <v>7</v>
      </c>
      <c r="P170" s="353"/>
      <c r="Q170" s="353"/>
      <c r="R170" s="353"/>
      <c r="S170" s="353"/>
      <c r="T170" s="353"/>
      <c r="U170" s="353"/>
      <c r="V170" s="353"/>
      <c r="W170" s="353"/>
      <c r="X170" s="353"/>
      <c r="Y170" s="353"/>
      <c r="Z170" s="353"/>
      <c r="AA170" s="353"/>
      <c r="AB170" s="353"/>
      <c r="AC170" s="353"/>
      <c r="AD170" s="353"/>
      <c r="AE170" s="353"/>
      <c r="AF170" s="353"/>
      <c r="AG170" s="353"/>
    </row>
    <row r="171" spans="1:33" ht="12.6" hidden="1" customHeight="1" outlineLevel="1">
      <c r="A171" s="376">
        <v>43901</v>
      </c>
      <c r="B171" s="377">
        <v>43893</v>
      </c>
      <c r="C171" s="364">
        <v>43903</v>
      </c>
      <c r="D171" s="364">
        <v>43903</v>
      </c>
      <c r="E171" s="355" t="s">
        <v>3334</v>
      </c>
      <c r="F171" s="353" t="s">
        <v>12665</v>
      </c>
      <c r="G171" s="353" t="s">
        <v>12670</v>
      </c>
      <c r="H171" s="348" t="s">
        <v>3893</v>
      </c>
      <c r="I171" s="353"/>
      <c r="J171" s="604" t="s">
        <v>2042</v>
      </c>
      <c r="K171" s="353" t="s">
        <v>2046</v>
      </c>
      <c r="L171" s="1795">
        <f t="shared" si="10"/>
        <v>8</v>
      </c>
      <c r="M171" s="1795">
        <f t="shared" si="11"/>
        <v>5</v>
      </c>
      <c r="N171" s="1796"/>
      <c r="O171" s="1797">
        <v>8</v>
      </c>
      <c r="P171" s="362"/>
      <c r="Q171" s="357"/>
      <c r="R171" s="363"/>
      <c r="S171" s="350"/>
      <c r="T171" s="350"/>
      <c r="U171" s="350"/>
      <c r="V171" s="355"/>
      <c r="W171" s="1385"/>
      <c r="X171" s="1385"/>
      <c r="Y171" s="1385"/>
      <c r="Z171" s="1385"/>
      <c r="AA171" s="1385"/>
      <c r="AB171" s="1385"/>
      <c r="AC171" s="1385"/>
      <c r="AD171" s="363"/>
      <c r="AE171" s="1385"/>
      <c r="AF171" s="353"/>
      <c r="AG171" s="353"/>
    </row>
    <row r="172" spans="1:33" ht="12.6" hidden="1" customHeight="1" outlineLevel="1">
      <c r="A172" s="376">
        <v>43901</v>
      </c>
      <c r="B172" s="377">
        <v>43893</v>
      </c>
      <c r="C172" s="364">
        <v>43905</v>
      </c>
      <c r="D172" s="364">
        <v>43924</v>
      </c>
      <c r="E172" s="355" t="s">
        <v>3334</v>
      </c>
      <c r="F172" s="353" t="s">
        <v>2753</v>
      </c>
      <c r="G172" s="353" t="s">
        <v>12671</v>
      </c>
      <c r="H172" s="348"/>
      <c r="I172" s="353"/>
      <c r="J172" s="604" t="s">
        <v>2035</v>
      </c>
      <c r="K172" s="353" t="s">
        <v>2039</v>
      </c>
      <c r="L172" s="1795">
        <f t="shared" si="10"/>
        <v>8</v>
      </c>
      <c r="M172" s="1795">
        <f t="shared" si="11"/>
        <v>5</v>
      </c>
      <c r="N172" s="1796"/>
      <c r="O172" s="1797">
        <v>9</v>
      </c>
      <c r="P172" s="353"/>
      <c r="Q172" s="353"/>
      <c r="R172" s="353"/>
      <c r="S172" s="353"/>
      <c r="T172" s="353"/>
      <c r="U172" s="353"/>
      <c r="V172" s="353"/>
      <c r="W172" s="353"/>
      <c r="X172" s="353"/>
      <c r="Y172" s="353"/>
      <c r="Z172" s="353"/>
      <c r="AA172" s="353"/>
      <c r="AB172" s="353"/>
      <c r="AC172" s="353"/>
      <c r="AD172" s="353"/>
      <c r="AE172" s="353"/>
      <c r="AF172" s="353"/>
      <c r="AG172" s="353"/>
    </row>
    <row r="173" spans="1:33" ht="12.6" hidden="1" customHeight="1" outlineLevel="1">
      <c r="A173" s="376">
        <v>43903</v>
      </c>
      <c r="B173" s="377">
        <v>43900</v>
      </c>
      <c r="C173" s="364">
        <v>43908</v>
      </c>
      <c r="D173" s="932">
        <v>43908</v>
      </c>
      <c r="E173" s="355" t="s">
        <v>3334</v>
      </c>
      <c r="F173" s="353" t="s">
        <v>12672</v>
      </c>
      <c r="G173" s="353" t="s">
        <v>12673</v>
      </c>
      <c r="H173" s="348"/>
      <c r="I173" s="353"/>
      <c r="J173" s="604" t="s">
        <v>2042</v>
      </c>
      <c r="K173" s="353"/>
      <c r="L173" s="1795">
        <f t="shared" si="10"/>
        <v>3</v>
      </c>
      <c r="M173" s="1795">
        <f t="shared" si="11"/>
        <v>2</v>
      </c>
      <c r="N173" s="1796"/>
      <c r="O173" s="1797">
        <v>10</v>
      </c>
      <c r="P173" s="362"/>
      <c r="Q173" s="357"/>
      <c r="R173" s="363"/>
      <c r="S173" s="350"/>
      <c r="T173" s="350"/>
      <c r="U173" s="350"/>
      <c r="V173" s="355"/>
      <c r="W173" s="1385"/>
      <c r="X173" s="1385"/>
      <c r="Y173" s="1385"/>
      <c r="Z173" s="1385"/>
      <c r="AA173" s="1385"/>
      <c r="AB173" s="1385"/>
      <c r="AC173" s="1385"/>
      <c r="AD173" s="363"/>
      <c r="AE173" s="1385"/>
      <c r="AF173" s="353"/>
      <c r="AG173" s="353"/>
    </row>
    <row r="174" spans="1:33" ht="12.6" hidden="1" customHeight="1" outlineLevel="1">
      <c r="A174" s="376">
        <v>43907</v>
      </c>
      <c r="B174" s="377">
        <v>43893</v>
      </c>
      <c r="C174" s="364">
        <v>43907</v>
      </c>
      <c r="D174" s="932">
        <v>43925</v>
      </c>
      <c r="E174" s="355" t="s">
        <v>3334</v>
      </c>
      <c r="F174" s="353" t="s">
        <v>12505</v>
      </c>
      <c r="G174" s="353" t="s">
        <v>12674</v>
      </c>
      <c r="H174" s="348"/>
      <c r="I174" s="353"/>
      <c r="J174" s="604" t="s">
        <v>2045</v>
      </c>
      <c r="K174" s="353" t="s">
        <v>2039</v>
      </c>
      <c r="L174" s="1795">
        <f t="shared" si="10"/>
        <v>14</v>
      </c>
      <c r="M174" s="1795">
        <f t="shared" si="11"/>
        <v>9</v>
      </c>
      <c r="N174" s="1796"/>
      <c r="O174" s="1797">
        <v>11</v>
      </c>
      <c r="P174" s="353"/>
      <c r="Q174" s="353"/>
      <c r="R174" s="353"/>
      <c r="S174" s="353"/>
      <c r="T174" s="353"/>
      <c r="U174" s="353"/>
      <c r="V174" s="353"/>
      <c r="W174" s="353"/>
      <c r="X174" s="353"/>
      <c r="Y174" s="353"/>
      <c r="Z174" s="353"/>
      <c r="AA174" s="353"/>
      <c r="AB174" s="353"/>
      <c r="AC174" s="353"/>
      <c r="AD174" s="353"/>
      <c r="AE174" s="353"/>
      <c r="AF174" s="353"/>
      <c r="AG174" s="353"/>
    </row>
    <row r="175" spans="1:33" ht="12.6" hidden="1" customHeight="1" outlineLevel="1">
      <c r="A175" s="376">
        <v>43907</v>
      </c>
      <c r="B175" s="377">
        <v>43893</v>
      </c>
      <c r="C175" s="364">
        <v>43907</v>
      </c>
      <c r="D175" s="932">
        <v>43925</v>
      </c>
      <c r="E175" s="355" t="s">
        <v>3334</v>
      </c>
      <c r="F175" s="353" t="s">
        <v>12675</v>
      </c>
      <c r="G175" s="353" t="s">
        <v>12676</v>
      </c>
      <c r="H175" s="348" t="s">
        <v>12677</v>
      </c>
      <c r="I175" s="353"/>
      <c r="J175" s="604" t="s">
        <v>2035</v>
      </c>
      <c r="K175" s="353" t="s">
        <v>12678</v>
      </c>
      <c r="L175" s="1795">
        <f t="shared" si="10"/>
        <v>14</v>
      </c>
      <c r="M175" s="1795">
        <f t="shared" si="11"/>
        <v>9</v>
      </c>
      <c r="N175" s="1796"/>
      <c r="O175" s="1797">
        <v>12</v>
      </c>
      <c r="P175" s="353"/>
      <c r="Q175" s="353"/>
      <c r="R175" s="353"/>
      <c r="S175" s="353"/>
      <c r="T175" s="353"/>
      <c r="U175" s="353"/>
      <c r="V175" s="353"/>
      <c r="W175" s="353"/>
      <c r="X175" s="353"/>
      <c r="Y175" s="353"/>
      <c r="Z175" s="353"/>
      <c r="AA175" s="353"/>
      <c r="AB175" s="353"/>
      <c r="AC175" s="353"/>
      <c r="AD175" s="353"/>
      <c r="AE175" s="353"/>
      <c r="AF175" s="353"/>
      <c r="AG175" s="353"/>
    </row>
    <row r="176" spans="1:33" ht="12.6" hidden="1" customHeight="1" outlineLevel="1">
      <c r="A176" s="376">
        <v>43908</v>
      </c>
      <c r="B176" s="377">
        <v>43895</v>
      </c>
      <c r="C176" s="364">
        <v>43927</v>
      </c>
      <c r="D176" s="932">
        <v>43927</v>
      </c>
      <c r="E176" s="355" t="s">
        <v>3334</v>
      </c>
      <c r="F176" s="353" t="s">
        <v>12665</v>
      </c>
      <c r="G176" s="353" t="s">
        <v>12679</v>
      </c>
      <c r="H176" s="348"/>
      <c r="I176" s="353"/>
      <c r="J176" s="604" t="s">
        <v>2042</v>
      </c>
      <c r="K176" s="353"/>
      <c r="L176" s="1795">
        <f t="shared" si="10"/>
        <v>13</v>
      </c>
      <c r="M176" s="1795">
        <f t="shared" si="11"/>
        <v>8</v>
      </c>
      <c r="N176" s="1796"/>
      <c r="O176" s="1797">
        <v>13</v>
      </c>
      <c r="P176" s="362"/>
      <c r="Q176" s="357"/>
      <c r="R176" s="363"/>
      <c r="S176" s="350"/>
      <c r="T176" s="350"/>
      <c r="U176" s="350"/>
      <c r="V176" s="355"/>
      <c r="W176" s="1385"/>
      <c r="X176" s="1385"/>
      <c r="Y176" s="1385"/>
      <c r="Z176" s="1385"/>
      <c r="AA176" s="1385"/>
      <c r="AB176" s="1385"/>
      <c r="AC176" s="1385"/>
      <c r="AD176" s="363"/>
      <c r="AE176" s="1385"/>
      <c r="AF176" s="353"/>
      <c r="AG176" s="353"/>
    </row>
    <row r="177" spans="1:21" ht="12.6" hidden="1" customHeight="1" outlineLevel="1">
      <c r="A177" s="376">
        <v>43908</v>
      </c>
      <c r="B177" s="377">
        <v>43903</v>
      </c>
      <c r="C177" s="364">
        <v>43910</v>
      </c>
      <c r="D177" s="932">
        <v>43910</v>
      </c>
      <c r="E177" s="355" t="s">
        <v>3334</v>
      </c>
      <c r="F177" s="353" t="s">
        <v>12665</v>
      </c>
      <c r="G177" s="353" t="s">
        <v>12680</v>
      </c>
      <c r="H177" s="348"/>
      <c r="I177" s="353"/>
      <c r="J177" s="604" t="s">
        <v>2042</v>
      </c>
      <c r="K177" s="353"/>
      <c r="L177" s="1795">
        <f t="shared" si="10"/>
        <v>5</v>
      </c>
      <c r="M177" s="1795">
        <f t="shared" si="11"/>
        <v>2</v>
      </c>
      <c r="N177" s="1796"/>
      <c r="O177" s="1797">
        <v>14</v>
      </c>
      <c r="P177" s="362"/>
      <c r="Q177" s="357"/>
      <c r="R177" s="363"/>
      <c r="S177" s="350"/>
      <c r="T177" s="350"/>
      <c r="U177" s="350"/>
    </row>
    <row r="178" spans="1:21" ht="12.6" hidden="1" customHeight="1" outlineLevel="1">
      <c r="A178" s="376">
        <v>43908</v>
      </c>
      <c r="B178" s="377">
        <v>43899</v>
      </c>
      <c r="C178" s="376">
        <v>43915</v>
      </c>
      <c r="D178" s="932">
        <v>43929</v>
      </c>
      <c r="E178" s="355" t="s">
        <v>3335</v>
      </c>
      <c r="F178" s="353" t="s">
        <v>2202</v>
      </c>
      <c r="G178" s="353" t="s">
        <v>12681</v>
      </c>
      <c r="H178" s="348" t="s">
        <v>12682</v>
      </c>
      <c r="I178" s="353"/>
      <c r="J178" s="604" t="s">
        <v>2035</v>
      </c>
      <c r="K178" s="353" t="s">
        <v>12683</v>
      </c>
      <c r="L178" s="1795">
        <f t="shared" si="10"/>
        <v>9</v>
      </c>
      <c r="M178" s="1795">
        <f t="shared" si="11"/>
        <v>6</v>
      </c>
      <c r="N178" s="1796"/>
      <c r="O178" s="1797">
        <v>15</v>
      </c>
      <c r="P178" s="362"/>
      <c r="Q178" s="357"/>
      <c r="R178" s="363"/>
      <c r="S178" s="350"/>
      <c r="T178" s="350"/>
      <c r="U178" s="350"/>
    </row>
    <row r="179" spans="1:21" ht="12.6" hidden="1" customHeight="1" outlineLevel="1">
      <c r="A179" s="376">
        <v>43908</v>
      </c>
      <c r="B179" s="377">
        <v>43903</v>
      </c>
      <c r="C179" s="364">
        <v>43917</v>
      </c>
      <c r="D179" s="932">
        <v>43935</v>
      </c>
      <c r="E179" s="355" t="s">
        <v>3334</v>
      </c>
      <c r="F179" s="353" t="s">
        <v>12684</v>
      </c>
      <c r="G179" s="353" t="s">
        <v>12685</v>
      </c>
      <c r="H179" s="348" t="s">
        <v>2035</v>
      </c>
      <c r="I179" s="353"/>
      <c r="J179" s="604" t="s">
        <v>2045</v>
      </c>
      <c r="K179" s="366" t="s">
        <v>2035</v>
      </c>
      <c r="L179" s="1795">
        <f t="shared" si="10"/>
        <v>5</v>
      </c>
      <c r="M179" s="1795">
        <f t="shared" si="11"/>
        <v>2</v>
      </c>
      <c r="N179" s="1796"/>
      <c r="O179" s="1797">
        <v>16</v>
      </c>
      <c r="P179" s="353"/>
      <c r="Q179" s="353"/>
      <c r="R179" s="353"/>
      <c r="S179" s="353"/>
      <c r="T179" s="353"/>
      <c r="U179" s="353"/>
    </row>
    <row r="180" spans="1:21" ht="12.6" hidden="1" customHeight="1" outlineLevel="1">
      <c r="A180" s="376">
        <v>43909</v>
      </c>
      <c r="B180" s="377">
        <v>43901</v>
      </c>
      <c r="C180" s="364">
        <v>43909</v>
      </c>
      <c r="D180" s="932">
        <v>43934</v>
      </c>
      <c r="E180" s="355" t="s">
        <v>3334</v>
      </c>
      <c r="F180" s="353" t="s">
        <v>12686</v>
      </c>
      <c r="G180" s="353" t="s">
        <v>12687</v>
      </c>
      <c r="H180" s="348" t="s">
        <v>12688</v>
      </c>
      <c r="I180" s="604"/>
      <c r="J180" s="604" t="s">
        <v>2042</v>
      </c>
      <c r="K180" s="353" t="s">
        <v>12427</v>
      </c>
      <c r="L180" s="1795">
        <f t="shared" si="10"/>
        <v>8</v>
      </c>
      <c r="M180" s="1795">
        <f t="shared" si="11"/>
        <v>5</v>
      </c>
      <c r="N180" s="1796"/>
      <c r="O180" s="1797">
        <v>17</v>
      </c>
      <c r="P180" s="353"/>
      <c r="Q180" s="353"/>
      <c r="R180" s="353"/>
      <c r="S180" s="353"/>
      <c r="T180" s="353"/>
      <c r="U180" s="353"/>
    </row>
    <row r="181" spans="1:21" ht="12.6" hidden="1" customHeight="1" outlineLevel="1">
      <c r="A181" s="376">
        <v>43909</v>
      </c>
      <c r="B181" s="377">
        <v>43902</v>
      </c>
      <c r="C181" s="364">
        <v>43917</v>
      </c>
      <c r="D181" s="932">
        <v>43935</v>
      </c>
      <c r="E181" s="355" t="s">
        <v>3334</v>
      </c>
      <c r="F181" s="353" t="s">
        <v>12689</v>
      </c>
      <c r="G181" s="353" t="s">
        <v>12690</v>
      </c>
      <c r="H181" s="1070" t="s">
        <v>12691</v>
      </c>
      <c r="I181" s="604"/>
      <c r="J181" s="604" t="s">
        <v>2045</v>
      </c>
      <c r="K181" s="353" t="s">
        <v>12427</v>
      </c>
      <c r="L181" s="1795">
        <f t="shared" si="10"/>
        <v>7</v>
      </c>
      <c r="M181" s="1795">
        <f t="shared" si="11"/>
        <v>4</v>
      </c>
      <c r="N181" s="1796"/>
      <c r="O181" s="1797">
        <v>18</v>
      </c>
      <c r="P181" s="353"/>
      <c r="Q181" s="353"/>
      <c r="R181" s="353"/>
      <c r="S181" s="353"/>
      <c r="T181" s="353"/>
      <c r="U181" s="353"/>
    </row>
    <row r="182" spans="1:21" ht="12.6" hidden="1" customHeight="1" outlineLevel="1">
      <c r="A182" s="376">
        <v>43909</v>
      </c>
      <c r="B182" s="377">
        <v>43900</v>
      </c>
      <c r="C182" s="364">
        <v>43935</v>
      </c>
      <c r="D182" s="932">
        <v>43935</v>
      </c>
      <c r="E182" s="355" t="s">
        <v>3335</v>
      </c>
      <c r="F182" s="353" t="s">
        <v>4250</v>
      </c>
      <c r="G182" s="353" t="s">
        <v>12692</v>
      </c>
      <c r="H182" s="348"/>
      <c r="I182" s="424"/>
      <c r="J182" s="604" t="s">
        <v>2045</v>
      </c>
      <c r="K182" s="353"/>
      <c r="L182" s="1795">
        <f t="shared" si="10"/>
        <v>9</v>
      </c>
      <c r="M182" s="1795">
        <f t="shared" si="11"/>
        <v>6</v>
      </c>
      <c r="N182" s="1796"/>
      <c r="O182" s="1797">
        <v>19</v>
      </c>
      <c r="P182" s="362"/>
      <c r="Q182" s="357"/>
      <c r="R182" s="363"/>
      <c r="S182" s="350"/>
      <c r="T182" s="350"/>
      <c r="U182" s="350"/>
    </row>
    <row r="183" spans="1:21" ht="12.6" hidden="1" customHeight="1" outlineLevel="1">
      <c r="A183" s="376">
        <v>43909</v>
      </c>
      <c r="B183" s="377">
        <v>43900</v>
      </c>
      <c r="C183" s="364">
        <v>43914</v>
      </c>
      <c r="D183" s="364">
        <v>43932</v>
      </c>
      <c r="E183" s="355" t="s">
        <v>3335</v>
      </c>
      <c r="F183" s="353" t="s">
        <v>12693</v>
      </c>
      <c r="G183" s="353" t="s">
        <v>12694</v>
      </c>
      <c r="H183" s="348" t="s">
        <v>12695</v>
      </c>
      <c r="I183" s="604"/>
      <c r="J183" s="604" t="s">
        <v>2045</v>
      </c>
      <c r="K183" s="353" t="s">
        <v>2034</v>
      </c>
      <c r="L183" s="1795">
        <f t="shared" si="10"/>
        <v>9</v>
      </c>
      <c r="M183" s="1795">
        <f t="shared" si="11"/>
        <v>6</v>
      </c>
      <c r="N183" s="1796"/>
      <c r="O183" s="1797">
        <v>20</v>
      </c>
      <c r="P183" s="353"/>
      <c r="Q183" s="353"/>
      <c r="R183" s="353"/>
      <c r="S183" s="353"/>
      <c r="T183" s="353"/>
      <c r="U183" s="353"/>
    </row>
    <row r="184" spans="1:21" ht="12.6" hidden="1" customHeight="1" outlineLevel="1">
      <c r="A184" s="376">
        <v>43910</v>
      </c>
      <c r="B184" s="377">
        <v>43895</v>
      </c>
      <c r="C184" s="364">
        <v>43914</v>
      </c>
      <c r="D184" s="364">
        <v>43927</v>
      </c>
      <c r="E184" s="355" t="s">
        <v>3334</v>
      </c>
      <c r="F184" s="353" t="s">
        <v>12696</v>
      </c>
      <c r="G184" s="353" t="s">
        <v>12697</v>
      </c>
      <c r="H184" s="348"/>
      <c r="I184" s="353"/>
      <c r="J184" s="604" t="s">
        <v>2045</v>
      </c>
      <c r="K184" s="353"/>
      <c r="L184" s="1795">
        <f t="shared" si="10"/>
        <v>15</v>
      </c>
      <c r="M184" s="1795">
        <f t="shared" si="11"/>
        <v>10</v>
      </c>
      <c r="N184" s="1796"/>
      <c r="O184" s="1797">
        <v>21</v>
      </c>
      <c r="P184" s="362"/>
      <c r="Q184" s="357"/>
      <c r="R184" s="363"/>
      <c r="S184" s="350"/>
      <c r="T184" s="350"/>
      <c r="U184" s="350"/>
    </row>
    <row r="185" spans="1:21" ht="12.6" hidden="1" customHeight="1" outlineLevel="1">
      <c r="A185" s="376">
        <v>43910</v>
      </c>
      <c r="B185" s="377">
        <v>43896</v>
      </c>
      <c r="C185" s="364">
        <v>43914</v>
      </c>
      <c r="D185" s="364">
        <v>43931</v>
      </c>
      <c r="E185" s="355" t="s">
        <v>3334</v>
      </c>
      <c r="F185" s="353" t="s">
        <v>12344</v>
      </c>
      <c r="G185" s="353" t="s">
        <v>12698</v>
      </c>
      <c r="H185" s="348"/>
      <c r="I185" s="604"/>
      <c r="J185" s="604" t="s">
        <v>2045</v>
      </c>
      <c r="K185" s="353" t="s">
        <v>2039</v>
      </c>
      <c r="L185" s="1795">
        <f t="shared" si="10"/>
        <v>14</v>
      </c>
      <c r="M185" s="1795">
        <f t="shared" si="11"/>
        <v>9</v>
      </c>
      <c r="N185" s="1796"/>
      <c r="O185" s="1797">
        <v>22</v>
      </c>
      <c r="P185" s="353"/>
      <c r="Q185" s="353"/>
      <c r="R185" s="353"/>
      <c r="S185" s="353"/>
      <c r="T185" s="353"/>
      <c r="U185" s="353"/>
    </row>
    <row r="186" spans="1:21" ht="12.6" hidden="1" customHeight="1" outlineLevel="1">
      <c r="A186" s="376">
        <v>43910</v>
      </c>
      <c r="B186" s="377">
        <v>43902</v>
      </c>
      <c r="C186" s="364">
        <v>43913</v>
      </c>
      <c r="D186" s="364">
        <v>43913</v>
      </c>
      <c r="E186" s="355" t="s">
        <v>3334</v>
      </c>
      <c r="F186" s="353" t="s">
        <v>12699</v>
      </c>
      <c r="G186" s="353" t="s">
        <v>12700</v>
      </c>
      <c r="H186" s="348"/>
      <c r="I186" s="353"/>
      <c r="J186" s="604" t="s">
        <v>2042</v>
      </c>
      <c r="K186" s="353"/>
      <c r="L186" s="1795">
        <f t="shared" si="10"/>
        <v>8</v>
      </c>
      <c r="M186" s="1795">
        <f t="shared" si="11"/>
        <v>5</v>
      </c>
      <c r="N186" s="1796"/>
      <c r="O186" s="1797">
        <v>23</v>
      </c>
      <c r="P186" s="362"/>
      <c r="Q186" s="357"/>
      <c r="R186" s="363"/>
      <c r="S186" s="350"/>
      <c r="T186" s="350"/>
      <c r="U186" s="350"/>
    </row>
    <row r="187" spans="1:21" ht="12.6" hidden="1" customHeight="1" outlineLevel="1">
      <c r="A187" s="376">
        <v>43910</v>
      </c>
      <c r="B187" s="377">
        <v>43902</v>
      </c>
      <c r="C187" s="364">
        <v>43909</v>
      </c>
      <c r="D187" s="364">
        <v>43941</v>
      </c>
      <c r="E187" s="355" t="s">
        <v>3335</v>
      </c>
      <c r="F187" s="353" t="s">
        <v>3549</v>
      </c>
      <c r="G187" s="353" t="s">
        <v>12701</v>
      </c>
      <c r="H187" s="348" t="s">
        <v>2035</v>
      </c>
      <c r="I187" s="353"/>
      <c r="J187" s="604" t="s">
        <v>2045</v>
      </c>
      <c r="K187" s="353" t="s">
        <v>2035</v>
      </c>
      <c r="L187" s="1795">
        <f t="shared" si="10"/>
        <v>8</v>
      </c>
      <c r="M187" s="1795">
        <f t="shared" si="11"/>
        <v>5</v>
      </c>
      <c r="N187" s="1796"/>
      <c r="O187" s="1797">
        <v>24</v>
      </c>
      <c r="P187" s="362"/>
      <c r="Q187" s="357"/>
      <c r="R187" s="363"/>
      <c r="S187" s="350"/>
      <c r="T187" s="350"/>
      <c r="U187" s="350"/>
    </row>
    <row r="188" spans="1:21" ht="12.6" hidden="1" customHeight="1" outlineLevel="1">
      <c r="A188" s="376">
        <v>43910</v>
      </c>
      <c r="B188" s="377">
        <v>43909</v>
      </c>
      <c r="C188" s="364">
        <v>43917</v>
      </c>
      <c r="D188" s="364">
        <v>43939</v>
      </c>
      <c r="E188" s="355" t="s">
        <v>3335</v>
      </c>
      <c r="F188" s="353" t="s">
        <v>2613</v>
      </c>
      <c r="G188" s="353" t="s">
        <v>12702</v>
      </c>
      <c r="H188" s="348"/>
      <c r="I188" s="604"/>
      <c r="J188" s="604" t="s">
        <v>2035</v>
      </c>
      <c r="K188" s="353"/>
      <c r="L188" s="1795">
        <f t="shared" si="10"/>
        <v>1</v>
      </c>
      <c r="M188" s="1795">
        <f t="shared" si="11"/>
        <v>0</v>
      </c>
      <c r="N188" s="1796"/>
      <c r="O188" s="1797">
        <v>25</v>
      </c>
      <c r="P188" s="362"/>
      <c r="Q188" s="357"/>
      <c r="R188" s="363"/>
      <c r="S188" s="350"/>
      <c r="T188" s="350"/>
      <c r="U188" s="350"/>
    </row>
    <row r="189" spans="1:21" ht="12.6" hidden="1" customHeight="1" outlineLevel="1">
      <c r="A189" s="376">
        <v>43913</v>
      </c>
      <c r="B189" s="377">
        <v>43906</v>
      </c>
      <c r="C189" s="364">
        <v>43913</v>
      </c>
      <c r="D189" s="364">
        <v>43913</v>
      </c>
      <c r="E189" s="355" t="s">
        <v>3334</v>
      </c>
      <c r="F189" s="353" t="s">
        <v>12657</v>
      </c>
      <c r="G189" s="353" t="s">
        <v>12703</v>
      </c>
      <c r="H189" s="348"/>
      <c r="I189" s="353"/>
      <c r="J189" s="604" t="s">
        <v>2042</v>
      </c>
      <c r="K189" s="353"/>
      <c r="L189" s="1795">
        <f t="shared" si="10"/>
        <v>7</v>
      </c>
      <c r="M189" s="1795">
        <f t="shared" si="11"/>
        <v>4</v>
      </c>
      <c r="N189" s="1796"/>
      <c r="O189" s="1797">
        <v>26</v>
      </c>
      <c r="P189" s="362"/>
      <c r="Q189" s="357"/>
      <c r="R189" s="363"/>
      <c r="S189" s="350"/>
      <c r="T189" s="350"/>
      <c r="U189" s="350"/>
    </row>
    <row r="190" spans="1:21" ht="12.6" hidden="1" customHeight="1" outlineLevel="1">
      <c r="A190" s="376">
        <v>43913</v>
      </c>
      <c r="B190" s="377">
        <v>43894</v>
      </c>
      <c r="C190" s="364">
        <v>43916</v>
      </c>
      <c r="D190" s="364">
        <v>43925</v>
      </c>
      <c r="E190" s="355" t="s">
        <v>3335</v>
      </c>
      <c r="F190" s="353" t="s">
        <v>8773</v>
      </c>
      <c r="G190" s="353" t="s">
        <v>12704</v>
      </c>
      <c r="H190" s="348"/>
      <c r="I190" s="353"/>
      <c r="J190" s="604" t="s">
        <v>2034</v>
      </c>
      <c r="K190" s="353"/>
      <c r="L190" s="1795">
        <f t="shared" si="10"/>
        <v>19</v>
      </c>
      <c r="M190" s="1795">
        <f t="shared" si="11"/>
        <v>12</v>
      </c>
      <c r="N190" s="1796"/>
      <c r="O190" s="1797">
        <v>27</v>
      </c>
      <c r="P190" s="362"/>
      <c r="Q190" s="357"/>
      <c r="R190" s="363"/>
      <c r="S190" s="350"/>
      <c r="T190" s="350"/>
      <c r="U190" s="350"/>
    </row>
    <row r="191" spans="1:21" ht="12.6" hidden="1" customHeight="1" outlineLevel="1">
      <c r="A191" s="376">
        <v>43913</v>
      </c>
      <c r="B191" s="377">
        <v>43913</v>
      </c>
      <c r="C191" s="364">
        <v>43924</v>
      </c>
      <c r="D191" s="364">
        <v>43944</v>
      </c>
      <c r="E191" s="355" t="s">
        <v>3334</v>
      </c>
      <c r="F191" s="353" t="s">
        <v>12705</v>
      </c>
      <c r="G191" s="353" t="s">
        <v>12706</v>
      </c>
      <c r="H191" s="348"/>
      <c r="I191" s="353"/>
      <c r="J191" s="604" t="s">
        <v>2033</v>
      </c>
      <c r="K191" s="353"/>
      <c r="L191" s="1795">
        <f t="shared" si="10"/>
        <v>0</v>
      </c>
      <c r="M191" s="1795">
        <f t="shared" si="11"/>
        <v>0</v>
      </c>
      <c r="N191" s="1796"/>
      <c r="O191" s="1797">
        <v>28</v>
      </c>
      <c r="P191" s="353"/>
      <c r="Q191" s="353"/>
      <c r="R191" s="353"/>
      <c r="S191" s="353"/>
      <c r="T191" s="353"/>
      <c r="U191" s="353"/>
    </row>
    <row r="192" spans="1:21" ht="12.6" hidden="1" customHeight="1" outlineLevel="1">
      <c r="A192" s="376">
        <v>43914</v>
      </c>
      <c r="B192" s="377">
        <v>43901</v>
      </c>
      <c r="C192" s="364">
        <v>43915</v>
      </c>
      <c r="D192" s="364">
        <v>43931</v>
      </c>
      <c r="E192" s="355" t="s">
        <v>3334</v>
      </c>
      <c r="F192" s="353" t="s">
        <v>12349</v>
      </c>
      <c r="G192" s="353" t="s">
        <v>12707</v>
      </c>
      <c r="H192" s="348"/>
      <c r="I192" s="353" t="s">
        <v>2035</v>
      </c>
      <c r="J192" s="604" t="s">
        <v>2034</v>
      </c>
      <c r="K192" s="353" t="s">
        <v>2046</v>
      </c>
      <c r="L192" s="1795">
        <f t="shared" si="10"/>
        <v>13</v>
      </c>
      <c r="M192" s="1795">
        <f t="shared" si="11"/>
        <v>8</v>
      </c>
      <c r="N192" s="1796"/>
      <c r="O192" s="1797">
        <v>29</v>
      </c>
      <c r="P192" s="353"/>
      <c r="Q192" s="353"/>
      <c r="R192" s="353"/>
      <c r="S192" s="353"/>
      <c r="T192" s="353"/>
      <c r="U192" s="353"/>
    </row>
    <row r="193" spans="1:21" ht="12.6" hidden="1" customHeight="1" outlineLevel="1">
      <c r="A193" s="376">
        <v>43914</v>
      </c>
      <c r="B193" s="377">
        <v>43901</v>
      </c>
      <c r="C193" s="364">
        <v>43916</v>
      </c>
      <c r="D193" s="364">
        <v>43932</v>
      </c>
      <c r="E193" s="355" t="s">
        <v>3334</v>
      </c>
      <c r="F193" s="353" t="s">
        <v>4483</v>
      </c>
      <c r="G193" s="353" t="s">
        <v>12708</v>
      </c>
      <c r="H193" s="348"/>
      <c r="I193" s="353"/>
      <c r="J193" s="604" t="s">
        <v>2035</v>
      </c>
      <c r="K193" s="353" t="s">
        <v>2039</v>
      </c>
      <c r="L193" s="1795">
        <f t="shared" si="10"/>
        <v>13</v>
      </c>
      <c r="M193" s="1795">
        <f t="shared" si="11"/>
        <v>8</v>
      </c>
      <c r="N193" s="1796"/>
      <c r="O193" s="1797">
        <v>30</v>
      </c>
      <c r="P193" s="362"/>
      <c r="Q193" s="357"/>
      <c r="R193" s="363"/>
      <c r="S193" s="350"/>
      <c r="T193" s="350"/>
      <c r="U193" s="350"/>
    </row>
    <row r="194" spans="1:21" ht="12.6" hidden="1" customHeight="1" outlineLevel="1">
      <c r="A194" s="376">
        <v>43914</v>
      </c>
      <c r="B194" s="377">
        <v>43895</v>
      </c>
      <c r="C194" s="364">
        <v>43916</v>
      </c>
      <c r="D194" s="364">
        <v>43925</v>
      </c>
      <c r="E194" s="355" t="s">
        <v>3335</v>
      </c>
      <c r="F194" s="353" t="s">
        <v>12709</v>
      </c>
      <c r="G194" s="353" t="s">
        <v>12710</v>
      </c>
      <c r="H194" s="348"/>
      <c r="I194" s="353"/>
      <c r="J194" s="604" t="s">
        <v>2035</v>
      </c>
      <c r="K194" s="353"/>
      <c r="L194" s="1795">
        <f t="shared" si="10"/>
        <v>19</v>
      </c>
      <c r="M194" s="1795">
        <f t="shared" si="11"/>
        <v>12</v>
      </c>
      <c r="N194" s="1796"/>
      <c r="O194" s="1797">
        <v>31</v>
      </c>
      <c r="P194" s="353"/>
      <c r="Q194" s="353"/>
      <c r="R194" s="353"/>
      <c r="S194" s="353"/>
      <c r="T194" s="353"/>
      <c r="U194" s="353"/>
    </row>
    <row r="195" spans="1:21" ht="12.6" hidden="1" customHeight="1" outlineLevel="1">
      <c r="A195" s="376">
        <v>43914</v>
      </c>
      <c r="B195" s="377">
        <v>43910</v>
      </c>
      <c r="C195" s="364">
        <v>43942</v>
      </c>
      <c r="D195" s="364">
        <v>43942</v>
      </c>
      <c r="E195" s="355" t="s">
        <v>3335</v>
      </c>
      <c r="F195" s="353" t="s">
        <v>12711</v>
      </c>
      <c r="G195" s="353" t="s">
        <v>12712</v>
      </c>
      <c r="H195" s="348"/>
      <c r="I195" s="353"/>
      <c r="J195" s="604" t="s">
        <v>2035</v>
      </c>
      <c r="K195" s="353"/>
      <c r="L195" s="1795">
        <f t="shared" si="10"/>
        <v>4</v>
      </c>
      <c r="M195" s="1795">
        <f t="shared" si="11"/>
        <v>1</v>
      </c>
      <c r="N195" s="1796"/>
      <c r="O195" s="1797">
        <v>32</v>
      </c>
      <c r="P195" s="362"/>
      <c r="Q195" s="357"/>
      <c r="R195" s="363"/>
      <c r="S195" s="350"/>
      <c r="T195" s="350"/>
      <c r="U195" s="350"/>
    </row>
    <row r="196" spans="1:21" ht="12.6" hidden="1" customHeight="1" outlineLevel="1">
      <c r="A196" s="376">
        <v>43914</v>
      </c>
      <c r="B196" s="377">
        <v>43899</v>
      </c>
      <c r="C196" s="364">
        <v>43914</v>
      </c>
      <c r="D196" s="364">
        <v>43929</v>
      </c>
      <c r="E196" s="355" t="s">
        <v>3334</v>
      </c>
      <c r="F196" s="353" t="s">
        <v>12713</v>
      </c>
      <c r="G196" s="353" t="s">
        <v>12714</v>
      </c>
      <c r="H196" s="348"/>
      <c r="I196" s="353"/>
      <c r="J196" s="604" t="s">
        <v>2035</v>
      </c>
      <c r="K196" s="353" t="s">
        <v>2036</v>
      </c>
      <c r="L196" s="1795">
        <f t="shared" si="10"/>
        <v>15</v>
      </c>
      <c r="M196" s="1795">
        <f t="shared" si="11"/>
        <v>10</v>
      </c>
      <c r="N196" s="1796"/>
      <c r="O196" s="1797">
        <v>33</v>
      </c>
      <c r="P196" s="353"/>
      <c r="Q196" s="353"/>
      <c r="R196" s="353"/>
      <c r="S196" s="353"/>
      <c r="T196" s="353"/>
      <c r="U196" s="353"/>
    </row>
    <row r="197" spans="1:21" ht="12.6" hidden="1" customHeight="1" outlineLevel="1">
      <c r="A197" s="376">
        <v>43914</v>
      </c>
      <c r="B197" s="377">
        <v>43902</v>
      </c>
      <c r="C197" s="364">
        <v>43916</v>
      </c>
      <c r="D197" s="364">
        <v>43932</v>
      </c>
      <c r="E197" s="355" t="s">
        <v>3334</v>
      </c>
      <c r="F197" s="353" t="s">
        <v>12715</v>
      </c>
      <c r="G197" s="353" t="s">
        <v>12716</v>
      </c>
      <c r="H197" s="348" t="s">
        <v>12446</v>
      </c>
      <c r="I197" s="353"/>
      <c r="J197" s="604" t="s">
        <v>2035</v>
      </c>
      <c r="K197" s="353" t="s">
        <v>2036</v>
      </c>
      <c r="L197" s="1795">
        <f t="shared" si="10"/>
        <v>12</v>
      </c>
      <c r="M197" s="1795">
        <f t="shared" si="11"/>
        <v>7</v>
      </c>
      <c r="N197" s="1796"/>
      <c r="O197" s="1797">
        <v>34</v>
      </c>
      <c r="P197" s="353"/>
      <c r="Q197" s="353"/>
      <c r="R197" s="353"/>
      <c r="S197" s="353"/>
      <c r="T197" s="353"/>
      <c r="U197" s="353"/>
    </row>
    <row r="198" spans="1:21" ht="12.6" hidden="1" customHeight="1" outlineLevel="1">
      <c r="A198" s="376">
        <v>43914</v>
      </c>
      <c r="B198" s="377">
        <v>43906</v>
      </c>
      <c r="C198" s="364">
        <v>43920</v>
      </c>
      <c r="D198" s="364">
        <v>43929</v>
      </c>
      <c r="E198" s="355" t="s">
        <v>3334</v>
      </c>
      <c r="F198" s="353" t="s">
        <v>12717</v>
      </c>
      <c r="G198" s="353" t="s">
        <v>12718</v>
      </c>
      <c r="H198" s="348"/>
      <c r="I198" s="353"/>
      <c r="J198" s="604" t="s">
        <v>2045</v>
      </c>
      <c r="K198" s="353" t="s">
        <v>2039</v>
      </c>
      <c r="L198" s="1795">
        <f t="shared" si="10"/>
        <v>8</v>
      </c>
      <c r="M198" s="1795">
        <f t="shared" si="11"/>
        <v>5</v>
      </c>
      <c r="N198" s="1796"/>
      <c r="O198" s="1797">
        <v>35</v>
      </c>
      <c r="P198" s="353"/>
      <c r="Q198" s="353"/>
      <c r="R198" s="353"/>
      <c r="S198" s="353"/>
      <c r="T198" s="353"/>
      <c r="U198" s="353"/>
    </row>
    <row r="199" spans="1:21" ht="12.6" hidden="1" customHeight="1" outlineLevel="1">
      <c r="A199" s="376">
        <v>43915</v>
      </c>
      <c r="B199" s="377">
        <v>43914</v>
      </c>
      <c r="C199" s="364">
        <v>43917</v>
      </c>
      <c r="D199" s="355" t="s">
        <v>12719</v>
      </c>
      <c r="E199" s="355" t="s">
        <v>3334</v>
      </c>
      <c r="F199" s="353" t="s">
        <v>12720</v>
      </c>
      <c r="G199" s="353" t="s">
        <v>12721</v>
      </c>
      <c r="H199" s="348"/>
      <c r="I199" s="353"/>
      <c r="J199" s="604" t="s">
        <v>2045</v>
      </c>
      <c r="K199" s="353" t="s">
        <v>2046</v>
      </c>
      <c r="L199" s="1795">
        <f t="shared" si="10"/>
        <v>1</v>
      </c>
      <c r="M199" s="1795">
        <f t="shared" si="11"/>
        <v>0</v>
      </c>
      <c r="N199" s="1796"/>
      <c r="O199" s="1797">
        <v>36</v>
      </c>
      <c r="P199" s="353"/>
      <c r="Q199" s="353"/>
      <c r="R199" s="353"/>
      <c r="S199" s="353"/>
      <c r="T199" s="353"/>
      <c r="U199" s="353"/>
    </row>
    <row r="200" spans="1:21" ht="12.6" hidden="1" customHeight="1" outlineLevel="1">
      <c r="A200" s="376">
        <v>43915</v>
      </c>
      <c r="B200" s="377">
        <v>43895</v>
      </c>
      <c r="C200" s="364">
        <v>43916</v>
      </c>
      <c r="D200" s="364">
        <v>43926</v>
      </c>
      <c r="E200" s="355" t="s">
        <v>3335</v>
      </c>
      <c r="F200" s="353" t="s">
        <v>12722</v>
      </c>
      <c r="G200" s="353" t="s">
        <v>12723</v>
      </c>
      <c r="H200" s="348"/>
      <c r="I200" s="353"/>
      <c r="J200" s="604" t="s">
        <v>2034</v>
      </c>
      <c r="K200" s="353"/>
      <c r="L200" s="1795">
        <f t="shared" si="10"/>
        <v>20</v>
      </c>
      <c r="M200" s="1795">
        <f t="shared" si="11"/>
        <v>13</v>
      </c>
      <c r="N200" s="1796"/>
      <c r="O200" s="1797">
        <v>37</v>
      </c>
      <c r="P200" s="353"/>
      <c r="Q200" s="353"/>
      <c r="R200" s="353"/>
      <c r="S200" s="353"/>
      <c r="T200" s="353"/>
      <c r="U200" s="353"/>
    </row>
    <row r="201" spans="1:21" ht="12.6" hidden="1" customHeight="1" outlineLevel="1">
      <c r="A201" s="376">
        <v>43915</v>
      </c>
      <c r="B201" s="377">
        <v>43909</v>
      </c>
      <c r="C201" s="364">
        <v>43921</v>
      </c>
      <c r="D201" s="364">
        <v>43941</v>
      </c>
      <c r="E201" s="355" t="s">
        <v>3334</v>
      </c>
      <c r="F201" s="353" t="s">
        <v>12724</v>
      </c>
      <c r="G201" s="353" t="s">
        <v>12725</v>
      </c>
      <c r="H201" s="348" t="s">
        <v>12637</v>
      </c>
      <c r="I201" s="353"/>
      <c r="J201" s="604" t="s">
        <v>2035</v>
      </c>
      <c r="K201" s="353" t="s">
        <v>2036</v>
      </c>
      <c r="L201" s="1795">
        <f t="shared" si="10"/>
        <v>6</v>
      </c>
      <c r="M201" s="1795">
        <f t="shared" si="11"/>
        <v>3</v>
      </c>
      <c r="N201" s="1796"/>
      <c r="O201" s="1797">
        <v>38</v>
      </c>
      <c r="P201" s="353"/>
      <c r="Q201" s="353"/>
      <c r="R201" s="353"/>
      <c r="S201" s="353"/>
      <c r="T201" s="353"/>
      <c r="U201" s="353"/>
    </row>
    <row r="202" spans="1:21" ht="12.6" hidden="1" customHeight="1" outlineLevel="1">
      <c r="A202" s="376">
        <v>43915</v>
      </c>
      <c r="B202" s="377">
        <v>43907</v>
      </c>
      <c r="C202" s="364">
        <v>43914</v>
      </c>
      <c r="D202" s="364">
        <v>43938</v>
      </c>
      <c r="E202" s="355" t="s">
        <v>3335</v>
      </c>
      <c r="F202" s="353" t="s">
        <v>12726</v>
      </c>
      <c r="G202" s="353" t="s">
        <v>12727</v>
      </c>
      <c r="H202" s="348"/>
      <c r="I202" s="353"/>
      <c r="J202" s="604" t="s">
        <v>2042</v>
      </c>
      <c r="K202" s="353"/>
      <c r="L202" s="1795">
        <f t="shared" si="10"/>
        <v>8</v>
      </c>
      <c r="M202" s="1795">
        <f t="shared" si="11"/>
        <v>5</v>
      </c>
      <c r="N202" s="1796"/>
      <c r="O202" s="1797">
        <v>39</v>
      </c>
      <c r="P202" s="353"/>
      <c r="Q202" s="353"/>
      <c r="R202" s="353"/>
      <c r="S202" s="353"/>
      <c r="T202" s="353"/>
      <c r="U202" s="353"/>
    </row>
    <row r="203" spans="1:21" ht="12.6" hidden="1" customHeight="1" outlineLevel="1">
      <c r="A203" s="376">
        <v>43915</v>
      </c>
      <c r="B203" s="377">
        <v>43915</v>
      </c>
      <c r="C203" s="364">
        <v>43915</v>
      </c>
      <c r="D203" s="364">
        <v>43915</v>
      </c>
      <c r="E203" s="355" t="s">
        <v>3334</v>
      </c>
      <c r="F203" s="353" t="s">
        <v>12665</v>
      </c>
      <c r="G203" s="353" t="s">
        <v>12728</v>
      </c>
      <c r="H203" s="348" t="s">
        <v>12729</v>
      </c>
      <c r="I203" s="353"/>
      <c r="J203" s="604" t="s">
        <v>2042</v>
      </c>
      <c r="K203" s="353"/>
      <c r="L203" s="1795">
        <f t="shared" si="10"/>
        <v>0</v>
      </c>
      <c r="M203" s="1795">
        <f t="shared" si="11"/>
        <v>0</v>
      </c>
      <c r="N203" s="1796"/>
      <c r="O203" s="1797">
        <v>40</v>
      </c>
      <c r="P203" s="362"/>
      <c r="Q203" s="357"/>
      <c r="R203" s="363"/>
      <c r="S203" s="350"/>
      <c r="T203" s="350"/>
      <c r="U203" s="350"/>
    </row>
    <row r="204" spans="1:21" ht="12.6" hidden="1" customHeight="1" outlineLevel="1">
      <c r="A204" s="376">
        <v>43915</v>
      </c>
      <c r="B204" s="377">
        <v>43909</v>
      </c>
      <c r="C204" s="364">
        <v>43922</v>
      </c>
      <c r="D204" s="364">
        <v>43945</v>
      </c>
      <c r="E204" s="355" t="s">
        <v>3334</v>
      </c>
      <c r="F204" s="353" t="s">
        <v>12730</v>
      </c>
      <c r="G204" s="353" t="s">
        <v>12731</v>
      </c>
      <c r="H204" s="348"/>
      <c r="I204" s="353"/>
      <c r="J204" s="604" t="s">
        <v>2045</v>
      </c>
      <c r="K204" s="353" t="s">
        <v>2039</v>
      </c>
      <c r="L204" s="1795">
        <f t="shared" si="10"/>
        <v>6</v>
      </c>
      <c r="M204" s="1795">
        <f t="shared" si="11"/>
        <v>3</v>
      </c>
      <c r="N204" s="1796"/>
      <c r="O204" s="1797">
        <v>41</v>
      </c>
      <c r="P204" s="353"/>
      <c r="Q204" s="353"/>
      <c r="R204" s="353"/>
      <c r="S204" s="353"/>
      <c r="T204" s="353"/>
      <c r="U204" s="353"/>
    </row>
    <row r="205" spans="1:21" ht="12.6" hidden="1" customHeight="1" outlineLevel="1">
      <c r="A205" s="376">
        <v>43915</v>
      </c>
      <c r="B205" s="377">
        <v>43914</v>
      </c>
      <c r="C205" s="364">
        <v>43928</v>
      </c>
      <c r="D205" s="364">
        <v>43946</v>
      </c>
      <c r="E205" s="355" t="s">
        <v>3334</v>
      </c>
      <c r="F205" s="353" t="s">
        <v>12732</v>
      </c>
      <c r="G205" s="353" t="s">
        <v>12733</v>
      </c>
      <c r="H205" s="348"/>
      <c r="I205" s="353"/>
      <c r="J205" s="604" t="s">
        <v>2045</v>
      </c>
      <c r="K205" s="353" t="s">
        <v>2039</v>
      </c>
      <c r="L205" s="1795">
        <f t="shared" si="10"/>
        <v>1</v>
      </c>
      <c r="M205" s="1795">
        <f t="shared" si="11"/>
        <v>0</v>
      </c>
      <c r="N205" s="1796"/>
      <c r="O205" s="1797">
        <v>42</v>
      </c>
      <c r="P205" s="353"/>
      <c r="Q205" s="353"/>
      <c r="R205" s="353"/>
      <c r="S205" s="353"/>
      <c r="T205" s="353"/>
      <c r="U205" s="353"/>
    </row>
    <row r="206" spans="1:21" ht="12.6" hidden="1" customHeight="1" outlineLevel="1">
      <c r="A206" s="376">
        <v>43914</v>
      </c>
      <c r="B206" s="377">
        <v>43908</v>
      </c>
      <c r="C206" s="364">
        <v>43923</v>
      </c>
      <c r="D206" s="364">
        <v>43938</v>
      </c>
      <c r="E206" s="355" t="s">
        <v>3335</v>
      </c>
      <c r="F206" s="353" t="s">
        <v>12734</v>
      </c>
      <c r="G206" s="353" t="s">
        <v>12735</v>
      </c>
      <c r="H206" s="348"/>
      <c r="I206" s="353"/>
      <c r="J206" s="604" t="s">
        <v>2035</v>
      </c>
      <c r="K206" s="353"/>
      <c r="L206" s="1795">
        <f t="shared" si="10"/>
        <v>6</v>
      </c>
      <c r="M206" s="1795">
        <f t="shared" si="11"/>
        <v>3</v>
      </c>
      <c r="N206" s="1796"/>
      <c r="O206" s="1797">
        <v>43</v>
      </c>
      <c r="P206" s="362"/>
      <c r="Q206" s="357"/>
      <c r="R206" s="363"/>
      <c r="S206" s="350"/>
      <c r="T206" s="350"/>
      <c r="U206" s="350"/>
    </row>
    <row r="207" spans="1:21" ht="12.6" hidden="1" customHeight="1" outlineLevel="1">
      <c r="A207" s="376">
        <v>43915</v>
      </c>
      <c r="B207" s="377">
        <v>43909</v>
      </c>
      <c r="C207" s="364">
        <v>43916</v>
      </c>
      <c r="D207" s="364">
        <v>43917</v>
      </c>
      <c r="E207" s="355" t="s">
        <v>3335</v>
      </c>
      <c r="F207" s="353" t="s">
        <v>12736</v>
      </c>
      <c r="G207" s="353" t="s">
        <v>12737</v>
      </c>
      <c r="H207" s="348"/>
      <c r="I207" s="353"/>
      <c r="J207" s="604" t="s">
        <v>2034</v>
      </c>
      <c r="K207" s="353"/>
      <c r="L207" s="1795">
        <f t="shared" si="10"/>
        <v>6</v>
      </c>
      <c r="M207" s="1795">
        <f t="shared" si="11"/>
        <v>3</v>
      </c>
      <c r="N207" s="1796"/>
      <c r="O207" s="1797">
        <v>44</v>
      </c>
      <c r="P207" s="353"/>
      <c r="Q207" s="353"/>
      <c r="R207" s="353"/>
      <c r="S207" s="353"/>
      <c r="T207" s="353"/>
      <c r="U207" s="353"/>
    </row>
    <row r="208" spans="1:21" ht="12.6" hidden="1" customHeight="1" outlineLevel="1">
      <c r="A208" s="376">
        <v>43915</v>
      </c>
      <c r="B208" s="714">
        <v>43913</v>
      </c>
      <c r="C208" s="364">
        <v>43927</v>
      </c>
      <c r="D208" s="364">
        <v>43943</v>
      </c>
      <c r="E208" s="355" t="s">
        <v>3334</v>
      </c>
      <c r="F208" s="353" t="s">
        <v>12738</v>
      </c>
      <c r="G208" s="353" t="s">
        <v>12739</v>
      </c>
      <c r="H208" s="348" t="s">
        <v>12740</v>
      </c>
      <c r="I208" s="353"/>
      <c r="J208" s="604" t="s">
        <v>2035</v>
      </c>
      <c r="K208" s="353" t="s">
        <v>2036</v>
      </c>
      <c r="L208" s="1795">
        <f t="shared" si="10"/>
        <v>2</v>
      </c>
      <c r="M208" s="1795">
        <f t="shared" si="11"/>
        <v>1</v>
      </c>
      <c r="N208" s="1796"/>
      <c r="O208" s="1797">
        <v>45</v>
      </c>
      <c r="P208" s="353"/>
      <c r="Q208" s="353"/>
      <c r="R208" s="353"/>
      <c r="S208" s="353"/>
      <c r="T208" s="353"/>
      <c r="U208" s="353"/>
    </row>
    <row r="209" spans="1:21" ht="12.6" hidden="1" customHeight="1" outlineLevel="1">
      <c r="A209" s="376">
        <v>43916</v>
      </c>
      <c r="B209" s="377">
        <v>43910</v>
      </c>
      <c r="C209" s="364">
        <v>43916</v>
      </c>
      <c r="D209" s="364">
        <v>43916</v>
      </c>
      <c r="E209" s="355" t="s">
        <v>3334</v>
      </c>
      <c r="F209" s="353" t="s">
        <v>12741</v>
      </c>
      <c r="G209" s="353" t="s">
        <v>12742</v>
      </c>
      <c r="H209" s="348"/>
      <c r="I209" s="353"/>
      <c r="J209" s="604" t="s">
        <v>2042</v>
      </c>
      <c r="K209" s="353"/>
      <c r="L209" s="1795">
        <f t="shared" si="10"/>
        <v>6</v>
      </c>
      <c r="M209" s="1795">
        <f t="shared" si="11"/>
        <v>3</v>
      </c>
      <c r="N209" s="1796"/>
      <c r="O209" s="1797">
        <v>46</v>
      </c>
      <c r="P209" s="353"/>
      <c r="Q209" s="353"/>
      <c r="R209" s="353"/>
      <c r="S209" s="353"/>
      <c r="T209" s="353"/>
      <c r="U209" s="353"/>
    </row>
    <row r="210" spans="1:21" ht="12.6" hidden="1" customHeight="1" outlineLevel="1">
      <c r="A210" s="376">
        <v>43917</v>
      </c>
      <c r="B210" s="377">
        <v>43910</v>
      </c>
      <c r="C210" s="364">
        <v>43916</v>
      </c>
      <c r="D210" s="364">
        <v>43941</v>
      </c>
      <c r="E210" s="355" t="s">
        <v>3335</v>
      </c>
      <c r="F210" s="353" t="s">
        <v>12743</v>
      </c>
      <c r="G210" s="353" t="s">
        <v>12744</v>
      </c>
      <c r="H210" s="348"/>
      <c r="I210" s="353"/>
      <c r="J210" s="604" t="s">
        <v>2042</v>
      </c>
      <c r="K210" s="353"/>
      <c r="L210" s="1795">
        <f t="shared" si="10"/>
        <v>7</v>
      </c>
      <c r="M210" s="1795">
        <f t="shared" si="11"/>
        <v>4</v>
      </c>
      <c r="N210" s="1796"/>
      <c r="O210" s="1797">
        <v>47</v>
      </c>
      <c r="P210" s="353"/>
      <c r="Q210" s="353"/>
      <c r="R210" s="353"/>
      <c r="S210" s="353"/>
      <c r="T210" s="353"/>
      <c r="U210" s="353"/>
    </row>
    <row r="211" spans="1:21" ht="12.6" hidden="1" customHeight="1" outlineLevel="1">
      <c r="A211" s="376">
        <v>43917</v>
      </c>
      <c r="B211" s="377">
        <v>43909</v>
      </c>
      <c r="C211" s="364">
        <v>43920</v>
      </c>
      <c r="D211" s="364">
        <v>43940</v>
      </c>
      <c r="E211" s="355" t="s">
        <v>3334</v>
      </c>
      <c r="F211" s="353" t="s">
        <v>12745</v>
      </c>
      <c r="G211" s="353" t="s">
        <v>12746</v>
      </c>
      <c r="H211" s="348"/>
      <c r="I211" s="353"/>
      <c r="J211" s="604" t="s">
        <v>2033</v>
      </c>
      <c r="K211" s="353"/>
      <c r="L211" s="1795">
        <f t="shared" si="10"/>
        <v>8</v>
      </c>
      <c r="M211" s="1795">
        <f t="shared" si="11"/>
        <v>5</v>
      </c>
      <c r="N211" s="1796"/>
      <c r="O211" s="1797">
        <v>48</v>
      </c>
      <c r="P211" s="353"/>
      <c r="Q211" s="353"/>
      <c r="R211" s="353"/>
      <c r="S211" s="353"/>
      <c r="T211" s="353"/>
      <c r="U211" s="353"/>
    </row>
    <row r="212" spans="1:21" ht="12.6" hidden="1" customHeight="1" outlineLevel="1">
      <c r="A212" s="376">
        <v>43919</v>
      </c>
      <c r="B212" s="377">
        <v>43913</v>
      </c>
      <c r="C212" s="364">
        <v>43920</v>
      </c>
      <c r="D212" s="364">
        <v>43944</v>
      </c>
      <c r="E212" s="355" t="s">
        <v>3334</v>
      </c>
      <c r="F212" s="353" t="s">
        <v>12747</v>
      </c>
      <c r="G212" s="353" t="s">
        <v>12748</v>
      </c>
      <c r="H212" s="348"/>
      <c r="I212" s="353"/>
      <c r="J212" s="604" t="s">
        <v>2033</v>
      </c>
      <c r="K212" s="353" t="s">
        <v>2039</v>
      </c>
      <c r="L212" s="1795">
        <f t="shared" si="10"/>
        <v>6</v>
      </c>
      <c r="M212" s="1795">
        <f t="shared" si="11"/>
        <v>4</v>
      </c>
      <c r="N212" s="1796"/>
      <c r="O212" s="1797">
        <v>49</v>
      </c>
      <c r="P212" s="353"/>
      <c r="Q212" s="353"/>
      <c r="R212" s="353"/>
      <c r="S212" s="353"/>
      <c r="T212" s="353"/>
      <c r="U212" s="353"/>
    </row>
    <row r="213" spans="1:21" ht="12.6" hidden="1" customHeight="1" outlineLevel="1">
      <c r="A213" s="376">
        <v>43919</v>
      </c>
      <c r="B213" s="377">
        <v>43915</v>
      </c>
      <c r="C213" s="364">
        <v>43923</v>
      </c>
      <c r="D213" s="364">
        <v>43946</v>
      </c>
      <c r="E213" s="355" t="s">
        <v>3334</v>
      </c>
      <c r="F213" s="353" t="s">
        <v>12749</v>
      </c>
      <c r="G213" s="353" t="s">
        <v>12750</v>
      </c>
      <c r="H213" s="348"/>
      <c r="I213" s="353"/>
      <c r="J213" s="604" t="s">
        <v>2033</v>
      </c>
      <c r="K213" s="353" t="s">
        <v>2039</v>
      </c>
      <c r="L213" s="1795">
        <f t="shared" si="10"/>
        <v>4</v>
      </c>
      <c r="M213" s="1795">
        <f t="shared" si="11"/>
        <v>2</v>
      </c>
      <c r="N213" s="1796"/>
      <c r="O213" s="1797">
        <v>50</v>
      </c>
      <c r="P213" s="353"/>
      <c r="Q213" s="353"/>
      <c r="R213" s="353"/>
      <c r="S213" s="353"/>
      <c r="T213" s="353"/>
      <c r="U213" s="353"/>
    </row>
    <row r="214" spans="1:21" ht="12.6" hidden="1" customHeight="1" outlineLevel="1">
      <c r="A214" s="376">
        <v>43919</v>
      </c>
      <c r="B214" s="377">
        <v>43915</v>
      </c>
      <c r="C214" s="364">
        <v>43928</v>
      </c>
      <c r="D214" s="364">
        <v>43946</v>
      </c>
      <c r="E214" s="355" t="s">
        <v>3334</v>
      </c>
      <c r="F214" s="353" t="s">
        <v>12751</v>
      </c>
      <c r="G214" s="353" t="s">
        <v>12752</v>
      </c>
      <c r="H214" s="348"/>
      <c r="I214" s="353"/>
      <c r="J214" s="604" t="s">
        <v>2033</v>
      </c>
      <c r="K214" s="353" t="s">
        <v>2039</v>
      </c>
      <c r="L214" s="1795">
        <f t="shared" si="10"/>
        <v>4</v>
      </c>
      <c r="M214" s="1795">
        <f t="shared" si="11"/>
        <v>2</v>
      </c>
      <c r="N214" s="1796"/>
      <c r="O214" s="1797">
        <v>51</v>
      </c>
      <c r="P214" s="353"/>
      <c r="Q214" s="353"/>
      <c r="R214" s="353"/>
      <c r="S214" s="353"/>
      <c r="T214" s="353"/>
      <c r="U214" s="353"/>
    </row>
    <row r="215" spans="1:21" ht="12.6" hidden="1" customHeight="1" outlineLevel="1">
      <c r="A215" s="376">
        <v>43920</v>
      </c>
      <c r="B215" s="377">
        <v>43902</v>
      </c>
      <c r="C215" s="364">
        <v>43917</v>
      </c>
      <c r="D215" s="364">
        <v>43935</v>
      </c>
      <c r="E215" s="355" t="s">
        <v>3334</v>
      </c>
      <c r="F215" s="353" t="s">
        <v>12753</v>
      </c>
      <c r="G215" s="353" t="s">
        <v>12754</v>
      </c>
      <c r="H215" s="348" t="s">
        <v>12494</v>
      </c>
      <c r="I215" s="353"/>
      <c r="J215" s="604" t="s">
        <v>2034</v>
      </c>
      <c r="K215" s="353"/>
      <c r="L215" s="1795">
        <f t="shared" si="10"/>
        <v>18</v>
      </c>
      <c r="M215" s="1795">
        <f t="shared" si="11"/>
        <v>11</v>
      </c>
      <c r="N215" s="1796"/>
      <c r="O215" s="1797">
        <v>52</v>
      </c>
      <c r="P215" s="353"/>
      <c r="Q215" s="353"/>
      <c r="R215" s="353"/>
      <c r="S215" s="353"/>
      <c r="T215" s="353"/>
      <c r="U215" s="353"/>
    </row>
    <row r="216" spans="1:21" ht="12.6" hidden="1" customHeight="1" outlineLevel="1">
      <c r="A216" s="376">
        <v>43920</v>
      </c>
      <c r="B216" s="377">
        <v>43908</v>
      </c>
      <c r="C216" s="364">
        <v>43921</v>
      </c>
      <c r="D216" s="364">
        <v>43941</v>
      </c>
      <c r="E216" s="355" t="s">
        <v>3335</v>
      </c>
      <c r="F216" s="353" t="s">
        <v>12755</v>
      </c>
      <c r="G216" s="353" t="s">
        <v>12756</v>
      </c>
      <c r="H216" s="348"/>
      <c r="I216" s="353"/>
      <c r="J216" s="604" t="s">
        <v>2034</v>
      </c>
      <c r="K216" s="353"/>
      <c r="L216" s="1795">
        <f t="shared" si="10"/>
        <v>12</v>
      </c>
      <c r="M216" s="1795">
        <f t="shared" si="11"/>
        <v>7</v>
      </c>
      <c r="N216" s="1796"/>
      <c r="O216" s="1797">
        <v>53</v>
      </c>
      <c r="P216" s="353"/>
      <c r="Q216" s="353"/>
      <c r="R216" s="353"/>
      <c r="S216" s="353"/>
      <c r="T216" s="353"/>
      <c r="U216" s="353"/>
    </row>
    <row r="217" spans="1:21" ht="12.6" hidden="1" customHeight="1" outlineLevel="1">
      <c r="A217" s="376">
        <v>43917</v>
      </c>
      <c r="B217" s="377">
        <v>43909</v>
      </c>
      <c r="C217" s="364">
        <v>43935</v>
      </c>
      <c r="D217" s="364">
        <v>43941</v>
      </c>
      <c r="E217" s="355" t="s">
        <v>3335</v>
      </c>
      <c r="F217" s="353" t="s">
        <v>12757</v>
      </c>
      <c r="G217" s="353" t="s">
        <v>12758</v>
      </c>
      <c r="H217" s="348" t="s">
        <v>12759</v>
      </c>
      <c r="I217" s="353"/>
      <c r="J217" s="604" t="s">
        <v>2045</v>
      </c>
      <c r="K217" s="353" t="s">
        <v>2035</v>
      </c>
      <c r="L217" s="1795">
        <f t="shared" si="10"/>
        <v>8</v>
      </c>
      <c r="M217" s="1795">
        <f t="shared" si="11"/>
        <v>5</v>
      </c>
      <c r="N217" s="1796"/>
      <c r="O217" s="1797">
        <v>54</v>
      </c>
      <c r="P217" s="353"/>
      <c r="Q217" s="353"/>
      <c r="R217" s="353"/>
      <c r="S217" s="353"/>
      <c r="T217" s="353"/>
      <c r="U217" s="353"/>
    </row>
    <row r="218" spans="1:21" ht="12.6" hidden="1" customHeight="1" outlineLevel="1">
      <c r="A218" s="376">
        <v>43920</v>
      </c>
      <c r="B218" s="377">
        <v>43913</v>
      </c>
      <c r="C218" s="364">
        <v>43921</v>
      </c>
      <c r="D218" s="364">
        <v>43945</v>
      </c>
      <c r="E218" s="355" t="s">
        <v>3334</v>
      </c>
      <c r="F218" s="353" t="s">
        <v>12760</v>
      </c>
      <c r="G218" s="353" t="s">
        <v>12761</v>
      </c>
      <c r="H218" s="348"/>
      <c r="I218" s="353"/>
      <c r="J218" s="604" t="s">
        <v>2045</v>
      </c>
      <c r="K218" s="353"/>
      <c r="L218" s="1795">
        <f t="shared" si="10"/>
        <v>7</v>
      </c>
      <c r="M218" s="1795">
        <f t="shared" si="11"/>
        <v>4</v>
      </c>
      <c r="N218" s="1796"/>
      <c r="O218" s="1797">
        <v>55</v>
      </c>
      <c r="P218" s="353"/>
      <c r="Q218" s="353"/>
      <c r="R218" s="353"/>
      <c r="S218" s="353"/>
      <c r="T218" s="353"/>
      <c r="U218" s="353"/>
    </row>
    <row r="219" spans="1:21" ht="12.6" hidden="1" customHeight="1" outlineLevel="1">
      <c r="A219" s="376">
        <v>43921</v>
      </c>
      <c r="B219" s="377">
        <v>43916</v>
      </c>
      <c r="C219" s="364">
        <v>43930</v>
      </c>
      <c r="D219" s="364">
        <v>43930</v>
      </c>
      <c r="E219" s="355" t="s">
        <v>3334</v>
      </c>
      <c r="F219" s="353" t="s">
        <v>12762</v>
      </c>
      <c r="G219" s="353" t="s">
        <v>12763</v>
      </c>
      <c r="H219" s="348"/>
      <c r="I219" s="353"/>
      <c r="J219" s="604" t="s">
        <v>2042</v>
      </c>
      <c r="K219" s="353"/>
      <c r="L219" s="1795">
        <f t="shared" si="10"/>
        <v>5</v>
      </c>
      <c r="M219" s="1795">
        <f t="shared" si="11"/>
        <v>2</v>
      </c>
      <c r="N219" s="1796"/>
      <c r="O219" s="1797">
        <v>56</v>
      </c>
      <c r="P219" s="353"/>
      <c r="Q219" s="353"/>
      <c r="R219" s="353"/>
      <c r="S219" s="353"/>
      <c r="T219" s="353"/>
      <c r="U219" s="353"/>
    </row>
    <row r="220" spans="1:21" ht="12.6" hidden="1" customHeight="1" outlineLevel="1">
      <c r="A220" s="376">
        <v>43917</v>
      </c>
      <c r="B220" s="377">
        <v>43909</v>
      </c>
      <c r="C220" s="364">
        <v>43941</v>
      </c>
      <c r="D220" s="364">
        <v>43941</v>
      </c>
      <c r="E220" s="355" t="s">
        <v>3334</v>
      </c>
      <c r="F220" s="353" t="s">
        <v>12764</v>
      </c>
      <c r="G220" s="353" t="s">
        <v>12765</v>
      </c>
      <c r="H220" s="348" t="s">
        <v>12766</v>
      </c>
      <c r="I220" s="353"/>
      <c r="J220" s="604" t="s">
        <v>2042</v>
      </c>
      <c r="K220" s="353"/>
      <c r="L220" s="1795">
        <f t="shared" si="10"/>
        <v>8</v>
      </c>
      <c r="M220" s="1795">
        <f t="shared" si="11"/>
        <v>5</v>
      </c>
      <c r="N220" s="1796"/>
      <c r="O220" s="1797">
        <v>57</v>
      </c>
      <c r="P220" s="353"/>
      <c r="Q220" s="353"/>
      <c r="R220" s="353"/>
      <c r="S220" s="353"/>
      <c r="T220" s="353"/>
      <c r="U220" s="353"/>
    </row>
    <row r="221" spans="1:21" ht="12.6" hidden="1" customHeight="1" outlineLevel="1">
      <c r="A221" s="376">
        <v>43921</v>
      </c>
      <c r="B221" s="377">
        <v>43909</v>
      </c>
      <c r="C221" s="364">
        <v>43924</v>
      </c>
      <c r="D221" s="364">
        <v>43941</v>
      </c>
      <c r="E221" s="355" t="s">
        <v>3334</v>
      </c>
      <c r="F221" s="353" t="s">
        <v>12767</v>
      </c>
      <c r="G221" s="353" t="s">
        <v>12768</v>
      </c>
      <c r="H221" s="348"/>
      <c r="I221" s="353"/>
      <c r="J221" s="604" t="s">
        <v>2033</v>
      </c>
      <c r="K221" s="353" t="s">
        <v>2046</v>
      </c>
      <c r="L221" s="1795">
        <f t="shared" si="10"/>
        <v>12</v>
      </c>
      <c r="M221" s="1795">
        <f t="shared" si="11"/>
        <v>7</v>
      </c>
      <c r="N221" s="1796"/>
      <c r="O221" s="1797">
        <v>58</v>
      </c>
      <c r="P221" s="353"/>
      <c r="Q221" s="353"/>
      <c r="R221" s="353"/>
      <c r="S221" s="353"/>
      <c r="T221" s="353"/>
      <c r="U221" s="353"/>
    </row>
    <row r="222" spans="1:21" ht="12.6" hidden="1" customHeight="1" outlineLevel="1">
      <c r="A222" s="376">
        <v>43921</v>
      </c>
      <c r="B222" s="377">
        <v>43913</v>
      </c>
      <c r="C222" s="364">
        <v>43931</v>
      </c>
      <c r="D222" s="364">
        <v>43944</v>
      </c>
      <c r="E222" s="355" t="s">
        <v>3335</v>
      </c>
      <c r="F222" s="353" t="s">
        <v>8646</v>
      </c>
      <c r="G222" s="353" t="s">
        <v>12769</v>
      </c>
      <c r="H222" s="348" t="s">
        <v>12664</v>
      </c>
      <c r="I222" s="353"/>
      <c r="J222" s="604" t="s">
        <v>2033</v>
      </c>
      <c r="K222" s="353" t="s">
        <v>2046</v>
      </c>
      <c r="L222" s="1795">
        <f t="shared" si="10"/>
        <v>8</v>
      </c>
      <c r="M222" s="1795">
        <f t="shared" si="11"/>
        <v>5</v>
      </c>
      <c r="N222" s="1796"/>
      <c r="O222" s="1797">
        <v>59</v>
      </c>
      <c r="P222" s="353"/>
      <c r="Q222" s="353"/>
      <c r="R222" s="353"/>
      <c r="S222" s="353"/>
      <c r="T222" s="353"/>
      <c r="U222" s="353"/>
    </row>
    <row r="223" spans="1:21" ht="12.6" hidden="1" customHeight="1" outlineLevel="1">
      <c r="A223" s="376">
        <v>43922</v>
      </c>
      <c r="B223" s="377">
        <v>43904</v>
      </c>
      <c r="C223" s="364">
        <v>43920</v>
      </c>
      <c r="D223" s="364">
        <v>43938</v>
      </c>
      <c r="E223" s="355" t="s">
        <v>3334</v>
      </c>
      <c r="F223" s="353" t="s">
        <v>12643</v>
      </c>
      <c r="G223" s="353" t="s">
        <v>12770</v>
      </c>
      <c r="H223" s="348" t="s">
        <v>12637</v>
      </c>
      <c r="I223" s="353"/>
      <c r="J223" s="604" t="s">
        <v>2034</v>
      </c>
      <c r="K223" s="353" t="s">
        <v>2036</v>
      </c>
      <c r="L223" s="1795">
        <f t="shared" si="10"/>
        <v>18</v>
      </c>
      <c r="M223" s="1795">
        <f t="shared" si="11"/>
        <v>12</v>
      </c>
      <c r="N223" s="1796"/>
      <c r="O223" s="1797">
        <v>60</v>
      </c>
      <c r="P223" s="353"/>
      <c r="Q223" s="353"/>
      <c r="R223" s="353"/>
      <c r="S223" s="353"/>
      <c r="T223" s="353"/>
      <c r="U223" s="353"/>
    </row>
    <row r="224" spans="1:21" ht="12.6" hidden="1" customHeight="1" outlineLevel="1">
      <c r="A224" s="376">
        <v>43922</v>
      </c>
      <c r="B224" s="377">
        <v>43921</v>
      </c>
      <c r="C224" s="364">
        <v>43923</v>
      </c>
      <c r="D224" s="364">
        <v>43951</v>
      </c>
      <c r="E224" s="355" t="s">
        <v>3334</v>
      </c>
      <c r="F224" s="353" t="s">
        <v>12771</v>
      </c>
      <c r="G224" s="353" t="s">
        <v>12772</v>
      </c>
      <c r="H224" s="348"/>
      <c r="I224" s="353"/>
      <c r="J224" s="604" t="s">
        <v>2033</v>
      </c>
      <c r="K224" s="353" t="s">
        <v>2036</v>
      </c>
      <c r="L224" s="1795">
        <f t="shared" si="10"/>
        <v>1</v>
      </c>
      <c r="M224" s="1795">
        <f t="shared" si="11"/>
        <v>0</v>
      </c>
      <c r="N224" s="1796"/>
      <c r="O224" s="1797">
        <v>61</v>
      </c>
      <c r="P224" s="353"/>
      <c r="Q224" s="353"/>
      <c r="R224" s="353"/>
      <c r="S224" s="353"/>
      <c r="T224" s="353"/>
      <c r="U224" s="353"/>
    </row>
    <row r="225" spans="1:21" ht="12.6" hidden="1" customHeight="1" outlineLevel="1">
      <c r="A225" s="376">
        <v>43922</v>
      </c>
      <c r="B225" s="377">
        <v>43908</v>
      </c>
      <c r="C225" s="364">
        <v>43923</v>
      </c>
      <c r="D225" s="364">
        <v>43941</v>
      </c>
      <c r="E225" s="355" t="s">
        <v>3335</v>
      </c>
      <c r="F225" s="353" t="s">
        <v>12773</v>
      </c>
      <c r="G225" s="353" t="s">
        <v>12774</v>
      </c>
      <c r="H225" s="348"/>
      <c r="I225" s="353"/>
      <c r="J225" s="604" t="s">
        <v>2046</v>
      </c>
      <c r="K225" s="353"/>
      <c r="L225" s="1795">
        <f t="shared" si="10"/>
        <v>14</v>
      </c>
      <c r="M225" s="1795">
        <f t="shared" si="11"/>
        <v>9</v>
      </c>
      <c r="N225" s="1796"/>
      <c r="O225" s="1797">
        <v>62</v>
      </c>
      <c r="P225" s="353"/>
      <c r="Q225" s="353"/>
      <c r="R225" s="353"/>
      <c r="S225" s="353"/>
      <c r="T225" s="353"/>
      <c r="U225" s="353"/>
    </row>
    <row r="226" spans="1:21" ht="12.6" hidden="1" customHeight="1" outlineLevel="1">
      <c r="A226" s="376">
        <v>43922</v>
      </c>
      <c r="B226" s="377">
        <v>43910</v>
      </c>
      <c r="C226" s="364">
        <v>43927</v>
      </c>
      <c r="D226" s="364">
        <v>43942</v>
      </c>
      <c r="E226" s="355" t="s">
        <v>3334</v>
      </c>
      <c r="F226" s="353" t="s">
        <v>12643</v>
      </c>
      <c r="G226" s="353" t="s">
        <v>12775</v>
      </c>
      <c r="H226" s="348"/>
      <c r="I226" s="353"/>
      <c r="J226" s="604" t="s">
        <v>2045</v>
      </c>
      <c r="K226" s="353" t="s">
        <v>2039</v>
      </c>
      <c r="L226" s="1795">
        <f t="shared" si="10"/>
        <v>12</v>
      </c>
      <c r="M226" s="1795">
        <f t="shared" si="11"/>
        <v>7</v>
      </c>
      <c r="N226" s="1796"/>
      <c r="O226" s="1797">
        <v>63</v>
      </c>
      <c r="P226" s="353"/>
      <c r="Q226" s="353"/>
      <c r="R226" s="353"/>
      <c r="S226" s="353"/>
      <c r="T226" s="353"/>
      <c r="U226" s="353"/>
    </row>
    <row r="227" spans="1:21" ht="12.6" hidden="1" customHeight="1" outlineLevel="1">
      <c r="A227" s="376">
        <v>43924</v>
      </c>
      <c r="B227" s="377">
        <v>43914</v>
      </c>
      <c r="C227" s="364">
        <v>43928</v>
      </c>
      <c r="D227" s="364">
        <v>43945</v>
      </c>
      <c r="E227" s="355" t="s">
        <v>3334</v>
      </c>
      <c r="F227" s="353" t="s">
        <v>12776</v>
      </c>
      <c r="G227" s="353" t="s">
        <v>12777</v>
      </c>
      <c r="H227" s="348" t="s">
        <v>12778</v>
      </c>
      <c r="I227" s="353"/>
      <c r="J227" s="604" t="s">
        <v>2033</v>
      </c>
      <c r="K227" s="353" t="s">
        <v>2039</v>
      </c>
      <c r="L227" s="1795">
        <f t="shared" si="10"/>
        <v>10</v>
      </c>
      <c r="M227" s="1795">
        <f t="shared" si="11"/>
        <v>7</v>
      </c>
      <c r="N227" s="1796"/>
      <c r="O227" s="1797">
        <v>64</v>
      </c>
      <c r="P227" s="353"/>
      <c r="Q227" s="353"/>
      <c r="R227" s="353"/>
      <c r="S227" s="353"/>
      <c r="T227" s="353"/>
      <c r="U227" s="353"/>
    </row>
    <row r="228" spans="1:21" ht="12.6" hidden="1" customHeight="1" outlineLevel="1">
      <c r="A228" s="376">
        <v>43921</v>
      </c>
      <c r="B228" s="377">
        <v>43892</v>
      </c>
      <c r="C228" s="364">
        <v>43925</v>
      </c>
      <c r="D228" s="364">
        <v>43925</v>
      </c>
      <c r="E228" s="355" t="s">
        <v>3334</v>
      </c>
      <c r="F228" s="353" t="s">
        <v>12779</v>
      </c>
      <c r="G228" s="353" t="s">
        <v>12780</v>
      </c>
      <c r="H228" s="348"/>
      <c r="I228" s="353"/>
      <c r="J228" s="604" t="s">
        <v>2042</v>
      </c>
      <c r="K228" s="353"/>
      <c r="L228" s="1795">
        <f t="shared" ref="L228:L291" si="12">(A228-B228)</f>
        <v>29</v>
      </c>
      <c r="M228" s="1795">
        <f t="shared" ref="M228:M291" si="13">NETWORKDAYS(B228,A228,A228:B228)</f>
        <v>20</v>
      </c>
      <c r="N228" s="1796"/>
      <c r="O228" s="1797">
        <v>65</v>
      </c>
      <c r="P228" s="353"/>
      <c r="Q228" s="353"/>
      <c r="R228" s="353"/>
      <c r="S228" s="353"/>
      <c r="T228" s="353"/>
      <c r="U228" s="353"/>
    </row>
    <row r="229" spans="1:21" ht="12.6" hidden="1" customHeight="1" outlineLevel="1">
      <c r="A229" s="376">
        <v>43924</v>
      </c>
      <c r="B229" s="377">
        <v>43913</v>
      </c>
      <c r="C229" s="364">
        <v>43927</v>
      </c>
      <c r="D229" s="364">
        <v>43945</v>
      </c>
      <c r="E229" s="355" t="s">
        <v>3334</v>
      </c>
      <c r="F229" s="353" t="s">
        <v>12781</v>
      </c>
      <c r="G229" s="353" t="s">
        <v>12782</v>
      </c>
      <c r="H229" s="348" t="s">
        <v>12664</v>
      </c>
      <c r="I229" s="353"/>
      <c r="J229" s="604" t="s">
        <v>2045</v>
      </c>
      <c r="K229" s="353" t="s">
        <v>12427</v>
      </c>
      <c r="L229" s="1795">
        <f t="shared" si="12"/>
        <v>11</v>
      </c>
      <c r="M229" s="1795">
        <f t="shared" si="13"/>
        <v>8</v>
      </c>
      <c r="N229" s="1796"/>
      <c r="O229" s="1797">
        <v>66</v>
      </c>
      <c r="P229" s="353"/>
      <c r="Q229" s="353"/>
      <c r="R229" s="353"/>
      <c r="S229" s="353"/>
      <c r="T229" s="353"/>
      <c r="U229" s="353"/>
    </row>
    <row r="230" spans="1:21" ht="12.6" hidden="1" customHeight="1" outlineLevel="1">
      <c r="A230" s="376">
        <v>43923</v>
      </c>
      <c r="B230" s="1048">
        <v>43913</v>
      </c>
      <c r="C230" s="742">
        <v>43927</v>
      </c>
      <c r="D230" s="742">
        <v>43945</v>
      </c>
      <c r="E230" s="355" t="s">
        <v>3334</v>
      </c>
      <c r="F230" s="604" t="s">
        <v>12783</v>
      </c>
      <c r="G230" s="604" t="s">
        <v>12784</v>
      </c>
      <c r="H230" s="1070" t="s">
        <v>12759</v>
      </c>
      <c r="I230" s="604"/>
      <c r="J230" s="604" t="s">
        <v>2045</v>
      </c>
      <c r="K230" s="604"/>
      <c r="L230" s="1795">
        <f t="shared" si="12"/>
        <v>10</v>
      </c>
      <c r="M230" s="1795">
        <f t="shared" si="13"/>
        <v>7</v>
      </c>
      <c r="N230" s="1796"/>
      <c r="O230" s="1797">
        <v>67</v>
      </c>
      <c r="P230" s="353"/>
      <c r="Q230" s="353"/>
      <c r="R230" s="353"/>
      <c r="S230" s="353"/>
      <c r="T230" s="353"/>
      <c r="U230" s="353"/>
    </row>
    <row r="231" spans="1:21" ht="12.6" hidden="1" customHeight="1" outlineLevel="1">
      <c r="A231" s="376">
        <v>43924</v>
      </c>
      <c r="B231" s="377">
        <v>43913</v>
      </c>
      <c r="C231" s="364">
        <v>43936</v>
      </c>
      <c r="D231" s="364">
        <v>43936</v>
      </c>
      <c r="E231" s="355" t="s">
        <v>3334</v>
      </c>
      <c r="F231" s="353" t="s">
        <v>2753</v>
      </c>
      <c r="G231" s="353" t="s">
        <v>12785</v>
      </c>
      <c r="H231" s="348" t="s">
        <v>12786</v>
      </c>
      <c r="I231" s="353"/>
      <c r="J231" s="604" t="s">
        <v>2033</v>
      </c>
      <c r="K231" s="353"/>
      <c r="L231" s="1795">
        <f t="shared" si="12"/>
        <v>11</v>
      </c>
      <c r="M231" s="1795">
        <f t="shared" si="13"/>
        <v>8</v>
      </c>
      <c r="N231" s="1796"/>
      <c r="O231" s="1797">
        <v>68</v>
      </c>
      <c r="P231" s="353"/>
      <c r="Q231" s="353"/>
      <c r="R231" s="353"/>
      <c r="S231" s="353"/>
      <c r="T231" s="353"/>
      <c r="U231" s="353"/>
    </row>
    <row r="232" spans="1:21" ht="12.6" hidden="1" customHeight="1" outlineLevel="1">
      <c r="A232" s="376">
        <v>43925</v>
      </c>
      <c r="B232" s="377">
        <v>43920</v>
      </c>
      <c r="C232" s="364">
        <v>43931</v>
      </c>
      <c r="D232" s="364">
        <v>43951</v>
      </c>
      <c r="E232" s="355" t="s">
        <v>3334</v>
      </c>
      <c r="F232" s="353" t="s">
        <v>2582</v>
      </c>
      <c r="G232" s="353" t="s">
        <v>12787</v>
      </c>
      <c r="H232" s="348"/>
      <c r="I232" s="353"/>
      <c r="J232" s="604" t="s">
        <v>2033</v>
      </c>
      <c r="K232" s="353" t="s">
        <v>2039</v>
      </c>
      <c r="L232" s="1795">
        <f t="shared" si="12"/>
        <v>5</v>
      </c>
      <c r="M232" s="1795">
        <f t="shared" si="13"/>
        <v>4</v>
      </c>
      <c r="N232" s="1796"/>
      <c r="O232" s="1797">
        <v>69</v>
      </c>
      <c r="P232" s="353"/>
      <c r="Q232" s="353"/>
      <c r="R232" s="353"/>
      <c r="S232" s="353"/>
      <c r="T232" s="353"/>
      <c r="U232" s="353"/>
    </row>
    <row r="233" spans="1:21" ht="12.6" hidden="1" customHeight="1" outlineLevel="1">
      <c r="A233" s="376">
        <v>43927</v>
      </c>
      <c r="B233" s="377">
        <v>43916</v>
      </c>
      <c r="C233" s="364">
        <v>43929</v>
      </c>
      <c r="D233" s="364">
        <v>43946</v>
      </c>
      <c r="E233" s="355" t="s">
        <v>3334</v>
      </c>
      <c r="F233" s="353" t="s">
        <v>12788</v>
      </c>
      <c r="G233" s="353" t="s">
        <v>12789</v>
      </c>
      <c r="H233" s="348"/>
      <c r="I233" s="353"/>
      <c r="J233" s="604" t="s">
        <v>2035</v>
      </c>
      <c r="K233" s="353" t="s">
        <v>2046</v>
      </c>
      <c r="L233" s="1795">
        <f t="shared" si="12"/>
        <v>11</v>
      </c>
      <c r="M233" s="1795">
        <f t="shared" si="13"/>
        <v>6</v>
      </c>
      <c r="N233" s="1796"/>
      <c r="O233" s="1797">
        <v>70</v>
      </c>
      <c r="P233" s="353"/>
      <c r="Q233" s="353"/>
      <c r="R233" s="353"/>
      <c r="S233" s="353"/>
      <c r="T233" s="353"/>
      <c r="U233" s="353"/>
    </row>
    <row r="234" spans="1:21" ht="12.6" hidden="1" customHeight="1" outlineLevel="1">
      <c r="A234" s="376">
        <v>43928</v>
      </c>
      <c r="B234" s="377">
        <v>43917</v>
      </c>
      <c r="C234" s="364">
        <v>43949</v>
      </c>
      <c r="D234" s="364">
        <v>43949</v>
      </c>
      <c r="E234" s="355" t="s">
        <v>3335</v>
      </c>
      <c r="F234" s="353" t="s">
        <v>12790</v>
      </c>
      <c r="G234" s="353" t="s">
        <v>12791</v>
      </c>
      <c r="H234" s="348" t="s">
        <v>12766</v>
      </c>
      <c r="I234" s="353"/>
      <c r="J234" s="604" t="s">
        <v>2033</v>
      </c>
      <c r="K234" s="353"/>
      <c r="L234" s="1795">
        <f t="shared" si="12"/>
        <v>11</v>
      </c>
      <c r="M234" s="1795">
        <f t="shared" si="13"/>
        <v>6</v>
      </c>
      <c r="N234" s="1796"/>
      <c r="O234" s="1797">
        <v>71</v>
      </c>
      <c r="P234" s="353"/>
      <c r="Q234" s="353"/>
      <c r="R234" s="353"/>
      <c r="S234" s="353"/>
      <c r="T234" s="353"/>
      <c r="U234" s="353"/>
    </row>
    <row r="235" spans="1:21" ht="12.6" hidden="1" customHeight="1" outlineLevel="1">
      <c r="A235" s="376">
        <v>43930</v>
      </c>
      <c r="B235" s="377">
        <v>43907</v>
      </c>
      <c r="C235" s="364">
        <v>43930</v>
      </c>
      <c r="D235" s="364">
        <v>43930</v>
      </c>
      <c r="E235" s="355" t="s">
        <v>3334</v>
      </c>
      <c r="F235" s="353" t="s">
        <v>12792</v>
      </c>
      <c r="G235" s="353" t="s">
        <v>12793</v>
      </c>
      <c r="H235" s="348" t="s">
        <v>12794</v>
      </c>
      <c r="I235" s="353"/>
      <c r="J235" s="604" t="s">
        <v>2042</v>
      </c>
      <c r="K235" s="353"/>
      <c r="L235" s="1795">
        <f t="shared" si="12"/>
        <v>23</v>
      </c>
      <c r="M235" s="1795">
        <f t="shared" si="13"/>
        <v>16</v>
      </c>
      <c r="N235" s="1796"/>
      <c r="O235" s="1797">
        <v>72</v>
      </c>
      <c r="P235" s="353"/>
      <c r="Q235" s="353"/>
      <c r="R235" s="353"/>
      <c r="S235" s="353"/>
      <c r="T235" s="353"/>
      <c r="U235" s="353"/>
    </row>
    <row r="236" spans="1:21" ht="12.6" hidden="1" customHeight="1" outlineLevel="1">
      <c r="A236" s="376">
        <v>43935</v>
      </c>
      <c r="B236" s="377">
        <v>43921</v>
      </c>
      <c r="C236" s="364">
        <v>43935</v>
      </c>
      <c r="D236" s="364">
        <v>43981</v>
      </c>
      <c r="E236" s="355" t="s">
        <v>3334</v>
      </c>
      <c r="F236" s="353" t="s">
        <v>12795</v>
      </c>
      <c r="G236" s="353" t="s">
        <v>12796</v>
      </c>
      <c r="H236" s="348" t="s">
        <v>12797</v>
      </c>
      <c r="I236" s="353"/>
      <c r="J236" s="604" t="s">
        <v>2035</v>
      </c>
      <c r="K236" s="353" t="s">
        <v>2036</v>
      </c>
      <c r="L236" s="1795">
        <f t="shared" si="12"/>
        <v>14</v>
      </c>
      <c r="M236" s="1795">
        <f t="shared" si="13"/>
        <v>9</v>
      </c>
      <c r="N236" s="1796"/>
      <c r="O236" s="1797">
        <v>73</v>
      </c>
      <c r="P236" s="604"/>
      <c r="Q236" s="604"/>
      <c r="R236" s="604"/>
      <c r="S236" s="604"/>
      <c r="T236" s="604"/>
      <c r="U236" s="604"/>
    </row>
    <row r="237" spans="1:21" ht="12.6" hidden="1" customHeight="1" outlineLevel="1">
      <c r="A237" s="376">
        <v>43935</v>
      </c>
      <c r="B237" s="377">
        <v>43921</v>
      </c>
      <c r="C237" s="364">
        <v>43935</v>
      </c>
      <c r="D237" s="364">
        <v>43952</v>
      </c>
      <c r="E237" s="355" t="s">
        <v>3334</v>
      </c>
      <c r="F237" s="353" t="s">
        <v>4092</v>
      </c>
      <c r="G237" s="353" t="s">
        <v>12798</v>
      </c>
      <c r="H237" s="348" t="s">
        <v>12799</v>
      </c>
      <c r="I237" s="353"/>
      <c r="J237" s="604" t="s">
        <v>2045</v>
      </c>
      <c r="K237" s="353" t="s">
        <v>2035</v>
      </c>
      <c r="L237" s="1795">
        <f t="shared" si="12"/>
        <v>14</v>
      </c>
      <c r="M237" s="1795">
        <f t="shared" si="13"/>
        <v>9</v>
      </c>
      <c r="N237" s="1796"/>
      <c r="O237" s="1797">
        <v>74</v>
      </c>
      <c r="P237" s="353"/>
      <c r="Q237" s="353"/>
      <c r="R237" s="353"/>
      <c r="S237" s="353"/>
      <c r="T237" s="353"/>
      <c r="U237" s="353"/>
    </row>
    <row r="238" spans="1:21" ht="12.6" hidden="1" customHeight="1" outlineLevel="1">
      <c r="A238" s="376">
        <v>43938</v>
      </c>
      <c r="B238" s="377">
        <v>43914</v>
      </c>
      <c r="C238" s="364">
        <v>43941</v>
      </c>
      <c r="D238" s="364">
        <v>43945</v>
      </c>
      <c r="E238" s="355" t="s">
        <v>3335</v>
      </c>
      <c r="F238" s="353" t="s">
        <v>12800</v>
      </c>
      <c r="G238" s="353" t="s">
        <v>12801</v>
      </c>
      <c r="H238" s="348"/>
      <c r="I238" s="353"/>
      <c r="J238" s="604" t="s">
        <v>2042</v>
      </c>
      <c r="K238" s="353"/>
      <c r="L238" s="1795">
        <f t="shared" si="12"/>
        <v>24</v>
      </c>
      <c r="M238" s="1795">
        <f t="shared" si="13"/>
        <v>17</v>
      </c>
      <c r="N238" s="1796"/>
      <c r="O238" s="1797">
        <v>75</v>
      </c>
      <c r="P238" s="353"/>
      <c r="Q238" s="353"/>
      <c r="R238" s="353"/>
      <c r="S238" s="353"/>
      <c r="T238" s="353"/>
      <c r="U238" s="353"/>
    </row>
    <row r="239" spans="1:21" ht="12.6" hidden="1" customHeight="1" outlineLevel="1">
      <c r="A239" s="376">
        <v>43938</v>
      </c>
      <c r="B239" s="377">
        <v>43908</v>
      </c>
      <c r="C239" s="364">
        <v>43927</v>
      </c>
      <c r="D239" s="364">
        <v>43941</v>
      </c>
      <c r="E239" s="355" t="s">
        <v>3335</v>
      </c>
      <c r="F239" s="353" t="s">
        <v>12802</v>
      </c>
      <c r="G239" s="353" t="s">
        <v>12803</v>
      </c>
      <c r="H239" s="348" t="s">
        <v>12804</v>
      </c>
      <c r="I239" s="353"/>
      <c r="J239" s="604" t="s">
        <v>2035</v>
      </c>
      <c r="K239" s="353" t="s">
        <v>12805</v>
      </c>
      <c r="L239" s="1795">
        <f t="shared" si="12"/>
        <v>30</v>
      </c>
      <c r="M239" s="1795">
        <f t="shared" si="13"/>
        <v>21</v>
      </c>
      <c r="N239" s="1796"/>
      <c r="O239" s="1797">
        <v>76</v>
      </c>
      <c r="P239" s="353"/>
      <c r="Q239" s="353"/>
      <c r="R239" s="353"/>
      <c r="S239" s="353"/>
      <c r="T239" s="353"/>
      <c r="U239" s="353"/>
    </row>
    <row r="240" spans="1:21" ht="12.6" hidden="1" customHeight="1" outlineLevel="1">
      <c r="A240" s="376">
        <v>43941</v>
      </c>
      <c r="B240" s="377">
        <v>43920</v>
      </c>
      <c r="C240" s="364">
        <v>43938</v>
      </c>
      <c r="D240" s="364">
        <v>43951</v>
      </c>
      <c r="E240" s="355" t="s">
        <v>3335</v>
      </c>
      <c r="F240" s="353" t="s">
        <v>12806</v>
      </c>
      <c r="G240" s="353" t="s">
        <v>12807</v>
      </c>
      <c r="H240" s="348"/>
      <c r="I240" s="353"/>
      <c r="J240" s="604" t="s">
        <v>2034</v>
      </c>
      <c r="K240" s="353" t="s">
        <v>12808</v>
      </c>
      <c r="L240" s="1795">
        <f t="shared" si="12"/>
        <v>21</v>
      </c>
      <c r="M240" s="1795">
        <f t="shared" si="13"/>
        <v>14</v>
      </c>
      <c r="N240" s="1796"/>
      <c r="O240" s="1797">
        <v>77</v>
      </c>
      <c r="P240" s="353"/>
      <c r="Q240" s="353"/>
      <c r="R240" s="353"/>
      <c r="S240" s="353"/>
      <c r="T240" s="353"/>
      <c r="U240" s="353"/>
    </row>
    <row r="241" spans="1:33" ht="12.6" hidden="1" customHeight="1" outlineLevel="1">
      <c r="A241" s="376">
        <v>43943</v>
      </c>
      <c r="B241" s="377">
        <v>43921</v>
      </c>
      <c r="C241" s="364">
        <v>43941</v>
      </c>
      <c r="D241" s="364">
        <v>43945</v>
      </c>
      <c r="E241" s="355" t="s">
        <v>3334</v>
      </c>
      <c r="F241" s="353" t="s">
        <v>4258</v>
      </c>
      <c r="G241" s="353" t="s">
        <v>12809</v>
      </c>
      <c r="H241" s="348" t="s">
        <v>12810</v>
      </c>
      <c r="I241" s="353"/>
      <c r="J241" s="604" t="s">
        <v>2042</v>
      </c>
      <c r="K241" s="348" t="s">
        <v>12811</v>
      </c>
      <c r="L241" s="1795">
        <f t="shared" si="12"/>
        <v>22</v>
      </c>
      <c r="M241" s="1795">
        <f t="shared" si="13"/>
        <v>15</v>
      </c>
      <c r="N241" s="1796"/>
      <c r="O241" s="1797">
        <v>78</v>
      </c>
      <c r="P241" s="353"/>
      <c r="Q241" s="353"/>
      <c r="R241" s="353"/>
      <c r="S241" s="353"/>
      <c r="T241" s="353"/>
      <c r="U241" s="353"/>
      <c r="V241" s="353"/>
      <c r="W241" s="353"/>
      <c r="X241" s="353"/>
      <c r="Y241" s="353"/>
      <c r="Z241" s="353"/>
      <c r="AA241" s="353"/>
      <c r="AB241" s="353"/>
      <c r="AC241" s="353"/>
      <c r="AD241" s="353"/>
      <c r="AE241" s="353"/>
      <c r="AF241" s="353"/>
      <c r="AG241" s="353"/>
    </row>
    <row r="242" spans="1:33" ht="12.6" hidden="1" customHeight="1" outlineLevel="1">
      <c r="A242" s="376">
        <v>43943</v>
      </c>
      <c r="B242" s="377">
        <v>43921</v>
      </c>
      <c r="C242" s="364">
        <v>43941</v>
      </c>
      <c r="D242" s="364">
        <v>43951</v>
      </c>
      <c r="E242" s="355" t="s">
        <v>3334</v>
      </c>
      <c r="F242" s="353" t="s">
        <v>12812</v>
      </c>
      <c r="G242" s="348" t="s">
        <v>12813</v>
      </c>
      <c r="H242" s="348" t="s">
        <v>12814</v>
      </c>
      <c r="I242" s="353"/>
      <c r="J242" s="604" t="s">
        <v>2034</v>
      </c>
      <c r="K242" s="353"/>
      <c r="L242" s="1795">
        <f t="shared" si="12"/>
        <v>22</v>
      </c>
      <c r="M242" s="1795">
        <f t="shared" si="13"/>
        <v>15</v>
      </c>
      <c r="N242" s="1796"/>
      <c r="O242" s="1797">
        <v>79</v>
      </c>
      <c r="P242" s="353"/>
      <c r="Q242" s="353"/>
      <c r="R242" s="353"/>
      <c r="S242" s="353"/>
      <c r="T242" s="353"/>
      <c r="U242" s="353"/>
      <c r="V242" s="353"/>
      <c r="W242" s="353"/>
      <c r="X242" s="353"/>
      <c r="Y242" s="353"/>
      <c r="Z242" s="353"/>
      <c r="AA242" s="353"/>
      <c r="AB242" s="353"/>
      <c r="AC242" s="353"/>
      <c r="AD242" s="353"/>
      <c r="AE242" s="353"/>
      <c r="AF242" s="353"/>
      <c r="AG242" s="353"/>
    </row>
    <row r="243" spans="1:33" ht="12.6" hidden="1" customHeight="1" outlineLevel="1">
      <c r="A243" s="376">
        <v>43950</v>
      </c>
      <c r="B243" s="377">
        <v>43895</v>
      </c>
      <c r="C243" s="364">
        <v>43966</v>
      </c>
      <c r="D243" s="364">
        <v>43966</v>
      </c>
      <c r="E243" s="355" t="s">
        <v>3334</v>
      </c>
      <c r="F243" s="353" t="s">
        <v>12779</v>
      </c>
      <c r="G243" s="353" t="s">
        <v>12815</v>
      </c>
      <c r="H243" s="348" t="s">
        <v>12816</v>
      </c>
      <c r="I243" s="353"/>
      <c r="J243" s="604" t="s">
        <v>2042</v>
      </c>
      <c r="K243" s="353"/>
      <c r="L243" s="1795">
        <f t="shared" si="12"/>
        <v>55</v>
      </c>
      <c r="M243" s="1795">
        <f t="shared" si="13"/>
        <v>38</v>
      </c>
      <c r="N243" s="1796"/>
      <c r="O243" s="1797">
        <v>80</v>
      </c>
      <c r="P243" s="353"/>
      <c r="Q243" s="353"/>
      <c r="R243" s="353"/>
      <c r="S243" s="353"/>
      <c r="T243" s="353"/>
      <c r="U243" s="353"/>
      <c r="V243" s="353"/>
      <c r="W243" s="353"/>
      <c r="X243" s="353"/>
      <c r="Y243" s="353"/>
      <c r="Z243" s="353"/>
      <c r="AA243" s="353"/>
      <c r="AB243" s="353"/>
      <c r="AC243" s="353"/>
      <c r="AD243" s="353"/>
      <c r="AE243" s="353"/>
      <c r="AF243" s="353"/>
      <c r="AG243" s="353"/>
    </row>
    <row r="244" spans="1:33" ht="12.6" hidden="1" customHeight="1" outlineLevel="1">
      <c r="A244" s="376">
        <v>43950</v>
      </c>
      <c r="B244" s="377">
        <v>43910</v>
      </c>
      <c r="C244" s="364">
        <v>43966</v>
      </c>
      <c r="D244" s="364">
        <v>43966</v>
      </c>
      <c r="E244" s="355" t="s">
        <v>3334</v>
      </c>
      <c r="F244" s="353" t="s">
        <v>12779</v>
      </c>
      <c r="G244" s="353" t="s">
        <v>12817</v>
      </c>
      <c r="H244" s="348" t="s">
        <v>12816</v>
      </c>
      <c r="I244" s="353"/>
      <c r="J244" s="604" t="s">
        <v>2042</v>
      </c>
      <c r="K244" s="353"/>
      <c r="L244" s="1795">
        <f t="shared" si="12"/>
        <v>40</v>
      </c>
      <c r="M244" s="1795">
        <f t="shared" si="13"/>
        <v>27</v>
      </c>
      <c r="N244" s="1796"/>
      <c r="O244" s="1797">
        <v>81</v>
      </c>
      <c r="P244" s="353"/>
      <c r="Q244" s="353"/>
      <c r="R244" s="353"/>
      <c r="S244" s="353"/>
      <c r="T244" s="353"/>
      <c r="U244" s="353"/>
      <c r="V244" s="353"/>
      <c r="W244" s="353"/>
      <c r="X244" s="353"/>
      <c r="Y244" s="353"/>
      <c r="Z244" s="353"/>
      <c r="AA244" s="353"/>
      <c r="AB244" s="353"/>
      <c r="AC244" s="353"/>
      <c r="AD244" s="353"/>
      <c r="AE244" s="353"/>
      <c r="AF244" s="353"/>
      <c r="AG244" s="353"/>
    </row>
    <row r="245" spans="1:33" ht="12.6" customHeight="1" collapsed="1">
      <c r="A245" s="376">
        <v>43927</v>
      </c>
      <c r="B245" s="1050">
        <v>43924</v>
      </c>
      <c r="C245" s="364">
        <v>43930</v>
      </c>
      <c r="D245" s="364">
        <v>43930</v>
      </c>
      <c r="E245" s="355" t="s">
        <v>3334</v>
      </c>
      <c r="F245" s="353" t="s">
        <v>7510</v>
      </c>
      <c r="G245" s="353" t="s">
        <v>12818</v>
      </c>
      <c r="H245" s="348"/>
      <c r="I245" s="353"/>
      <c r="J245" s="604" t="s">
        <v>2033</v>
      </c>
      <c r="K245" s="353" t="s">
        <v>2036</v>
      </c>
      <c r="L245" s="1795">
        <f t="shared" si="12"/>
        <v>3</v>
      </c>
      <c r="M245" s="1795">
        <f t="shared" si="13"/>
        <v>0</v>
      </c>
      <c r="N245" s="1796"/>
      <c r="O245" s="1797">
        <v>1</v>
      </c>
      <c r="P245" s="362" t="s">
        <v>3314</v>
      </c>
      <c r="Q245" s="357">
        <f>AVERAGE($L$245:$L$339)</f>
        <v>14.073684210526316</v>
      </c>
      <c r="R245" s="363">
        <f>COUNT($B$245:$B$339)</f>
        <v>95</v>
      </c>
      <c r="S245" s="350">
        <f>COUNTIF($E$245:$E$339,$S$1)</f>
        <v>75</v>
      </c>
      <c r="T245" s="350">
        <f>COUNTIF($E$245:$E$339,$T$1)</f>
        <v>20</v>
      </c>
      <c r="U245" s="350">
        <f>R245-S245-T245</f>
        <v>0</v>
      </c>
      <c r="V245" s="355"/>
      <c r="W245" s="1385">
        <f>COUNTIF($J$245:$J$339, W$1)</f>
        <v>24</v>
      </c>
      <c r="X245" s="1385">
        <f>COUNTIF($J$245:$J$339, X$1)</f>
        <v>14</v>
      </c>
      <c r="Y245" s="1385">
        <f>COUNTIF($J$245:$J$339, Y$1)</f>
        <v>24</v>
      </c>
      <c r="Z245" s="1385">
        <f>COUNTIF($J$245:$J$339, Z$1)</f>
        <v>18</v>
      </c>
      <c r="AA245" s="1385">
        <f>COUNTIF($J$245:$J$339, AA$1)</f>
        <v>15</v>
      </c>
      <c r="AB245" s="1385"/>
      <c r="AC245" s="1385">
        <f>COUNTIF($J$245:$J$339, AC$1)</f>
        <v>0</v>
      </c>
      <c r="AD245" s="1385">
        <f>COUNTIF($J$245:$J$339, AD$1)</f>
        <v>0</v>
      </c>
      <c r="AE245" s="1385">
        <f>COUNTIF($J$245:$J$339, AE$1)</f>
        <v>0</v>
      </c>
      <c r="AF245" s="1385"/>
      <c r="AG245" s="363">
        <f>SUM(W245:AF245)</f>
        <v>95</v>
      </c>
    </row>
    <row r="246" spans="1:33" ht="12.6" hidden="1" customHeight="1" outlineLevel="1">
      <c r="A246" s="742">
        <v>43928</v>
      </c>
      <c r="B246" s="1051">
        <v>43924</v>
      </c>
      <c r="C246" s="742">
        <v>43930</v>
      </c>
      <c r="D246" s="364">
        <v>43930</v>
      </c>
      <c r="E246" s="735" t="s">
        <v>3334</v>
      </c>
      <c r="F246" s="604" t="s">
        <v>12819</v>
      </c>
      <c r="G246" s="604" t="s">
        <v>12820</v>
      </c>
      <c r="H246" s="1070"/>
      <c r="I246" s="604"/>
      <c r="J246" s="604" t="s">
        <v>2042</v>
      </c>
      <c r="K246" s="604" t="s">
        <v>2039</v>
      </c>
      <c r="L246" s="1795">
        <f t="shared" si="12"/>
        <v>4</v>
      </c>
      <c r="M246" s="1795">
        <f t="shared" si="13"/>
        <v>1</v>
      </c>
      <c r="N246" s="1796"/>
      <c r="O246" s="1797">
        <v>2</v>
      </c>
      <c r="P246" s="353"/>
      <c r="Q246" s="353"/>
      <c r="R246" s="353"/>
      <c r="S246" s="353"/>
      <c r="T246" s="353"/>
      <c r="U246" s="353"/>
      <c r="V246" s="353"/>
      <c r="W246" s="353"/>
      <c r="X246" s="353"/>
      <c r="Y246" s="353"/>
      <c r="Z246" s="353"/>
      <c r="AA246" s="353"/>
      <c r="AB246" s="353"/>
      <c r="AC246" s="353"/>
      <c r="AD246" s="353"/>
      <c r="AE246" s="353"/>
      <c r="AF246" s="353"/>
      <c r="AG246" s="353"/>
    </row>
    <row r="247" spans="1:33" ht="12.6" hidden="1" customHeight="1" outlineLevel="1">
      <c r="A247" s="376">
        <v>43928</v>
      </c>
      <c r="B247" s="1050">
        <v>43924</v>
      </c>
      <c r="C247" s="364">
        <v>43938</v>
      </c>
      <c r="D247" s="355" t="s">
        <v>12821</v>
      </c>
      <c r="E247" s="355" t="s">
        <v>3334</v>
      </c>
      <c r="F247" s="353" t="s">
        <v>4874</v>
      </c>
      <c r="G247" s="353" t="s">
        <v>12822</v>
      </c>
      <c r="H247" s="348"/>
      <c r="I247" s="353"/>
      <c r="J247" s="604" t="s">
        <v>2045</v>
      </c>
      <c r="K247" s="353" t="s">
        <v>3741</v>
      </c>
      <c r="L247" s="1795">
        <f t="shared" si="12"/>
        <v>4</v>
      </c>
      <c r="M247" s="1795">
        <f t="shared" si="13"/>
        <v>1</v>
      </c>
      <c r="N247" s="1796"/>
      <c r="O247" s="1797">
        <v>3</v>
      </c>
      <c r="P247" s="353"/>
      <c r="Q247" s="353"/>
      <c r="R247" s="353"/>
      <c r="S247" s="353"/>
      <c r="T247" s="353"/>
      <c r="U247" s="353"/>
      <c r="V247" s="353"/>
      <c r="W247" s="353"/>
      <c r="X247" s="353"/>
      <c r="Y247" s="353"/>
      <c r="Z247" s="353"/>
      <c r="AA247" s="353"/>
      <c r="AB247" s="353"/>
      <c r="AC247" s="353"/>
      <c r="AD247" s="353"/>
      <c r="AE247" s="353"/>
      <c r="AF247" s="353"/>
      <c r="AG247" s="353"/>
    </row>
    <row r="248" spans="1:33" ht="12.6" hidden="1" customHeight="1" outlineLevel="1">
      <c r="A248" s="376">
        <v>43928</v>
      </c>
      <c r="B248" s="1050">
        <v>43923</v>
      </c>
      <c r="C248" s="364">
        <v>43929</v>
      </c>
      <c r="D248" s="364">
        <v>43929</v>
      </c>
      <c r="E248" s="355" t="s">
        <v>3334</v>
      </c>
      <c r="F248" s="353" t="s">
        <v>2753</v>
      </c>
      <c r="G248" s="353" t="s">
        <v>12823</v>
      </c>
      <c r="H248" s="348"/>
      <c r="I248" s="353"/>
      <c r="J248" s="604" t="s">
        <v>2033</v>
      </c>
      <c r="K248" s="353"/>
      <c r="L248" s="1795">
        <f t="shared" si="12"/>
        <v>5</v>
      </c>
      <c r="M248" s="1795">
        <f t="shared" si="13"/>
        <v>2</v>
      </c>
      <c r="N248" s="1796"/>
      <c r="O248" s="1797">
        <v>4</v>
      </c>
      <c r="P248" s="353"/>
      <c r="Q248" s="353"/>
      <c r="R248" s="353"/>
      <c r="S248" s="353"/>
      <c r="T248" s="353"/>
      <c r="U248" s="353"/>
      <c r="V248" s="353"/>
      <c r="W248" s="353"/>
      <c r="X248" s="353"/>
      <c r="Y248" s="353"/>
      <c r="Z248" s="353"/>
      <c r="AA248" s="353"/>
      <c r="AB248" s="353"/>
      <c r="AC248" s="353"/>
      <c r="AD248" s="353"/>
      <c r="AE248" s="353"/>
      <c r="AF248" s="353"/>
      <c r="AG248" s="353"/>
    </row>
    <row r="249" spans="1:33" ht="12.6" hidden="1" customHeight="1" outlineLevel="1">
      <c r="A249" s="376">
        <v>43928</v>
      </c>
      <c r="B249" s="1050">
        <v>43923</v>
      </c>
      <c r="C249" s="364">
        <v>43929</v>
      </c>
      <c r="D249" s="364">
        <v>43929</v>
      </c>
      <c r="E249" s="355" t="s">
        <v>3334</v>
      </c>
      <c r="F249" s="353" t="s">
        <v>3613</v>
      </c>
      <c r="G249" s="353" t="s">
        <v>12824</v>
      </c>
      <c r="H249" s="348"/>
      <c r="I249" s="353"/>
      <c r="J249" s="604" t="s">
        <v>2033</v>
      </c>
      <c r="K249" s="353"/>
      <c r="L249" s="1795">
        <f t="shared" si="12"/>
        <v>5</v>
      </c>
      <c r="M249" s="1795">
        <f t="shared" si="13"/>
        <v>2</v>
      </c>
      <c r="N249" s="1796"/>
      <c r="O249" s="1797">
        <v>5</v>
      </c>
      <c r="P249" s="353"/>
      <c r="Q249" s="353"/>
      <c r="R249" s="353"/>
      <c r="S249" s="353"/>
      <c r="T249" s="353"/>
      <c r="U249" s="353"/>
      <c r="V249" s="353"/>
      <c r="W249" s="353"/>
      <c r="X249" s="353"/>
      <c r="Y249" s="353"/>
      <c r="Z249" s="353"/>
      <c r="AA249" s="353"/>
      <c r="AB249" s="353"/>
      <c r="AC249" s="353"/>
      <c r="AD249" s="353"/>
      <c r="AE249" s="353"/>
      <c r="AF249" s="353"/>
      <c r="AG249" s="353"/>
    </row>
    <row r="250" spans="1:33" ht="12.6" hidden="1" customHeight="1" outlineLevel="1">
      <c r="A250" s="376">
        <v>43929</v>
      </c>
      <c r="B250" s="1050">
        <v>43928</v>
      </c>
      <c r="C250" s="364">
        <v>43929</v>
      </c>
      <c r="D250" s="932">
        <v>43929</v>
      </c>
      <c r="E250" s="349" t="s">
        <v>3334</v>
      </c>
      <c r="F250" s="424" t="s">
        <v>2202</v>
      </c>
      <c r="G250" s="424" t="s">
        <v>12825</v>
      </c>
      <c r="H250" s="589"/>
      <c r="I250" s="424"/>
      <c r="J250" s="604" t="s">
        <v>2034</v>
      </c>
      <c r="K250" s="353"/>
      <c r="L250" s="1795">
        <f t="shared" si="12"/>
        <v>1</v>
      </c>
      <c r="M250" s="1795">
        <f t="shared" si="13"/>
        <v>0</v>
      </c>
      <c r="N250" s="1796"/>
      <c r="O250" s="1797">
        <v>6</v>
      </c>
      <c r="P250" s="424"/>
      <c r="Q250" s="424"/>
      <c r="R250" s="424"/>
      <c r="S250" s="424"/>
      <c r="T250" s="424"/>
      <c r="U250" s="424"/>
      <c r="V250" s="424"/>
      <c r="W250" s="424"/>
      <c r="X250" s="424"/>
      <c r="Y250" s="424"/>
      <c r="Z250" s="424"/>
      <c r="AA250" s="424"/>
      <c r="AB250" s="424"/>
      <c r="AC250" s="424"/>
      <c r="AD250" s="424"/>
      <c r="AE250" s="424"/>
      <c r="AF250" s="424"/>
      <c r="AG250" s="424"/>
    </row>
    <row r="251" spans="1:33" ht="12.6" hidden="1" customHeight="1" outlineLevel="1">
      <c r="A251" s="376">
        <v>43929</v>
      </c>
      <c r="B251" s="1050">
        <v>43929</v>
      </c>
      <c r="C251" s="364"/>
      <c r="D251" s="364"/>
      <c r="E251" s="355" t="s">
        <v>3334</v>
      </c>
      <c r="F251" s="353" t="s">
        <v>3354</v>
      </c>
      <c r="G251" s="353" t="s">
        <v>12826</v>
      </c>
      <c r="H251" s="348"/>
      <c r="I251" s="353"/>
      <c r="J251" s="604" t="s">
        <v>2033</v>
      </c>
      <c r="K251" s="353"/>
      <c r="L251" s="1795">
        <f t="shared" si="12"/>
        <v>0</v>
      </c>
      <c r="M251" s="1795">
        <f t="shared" si="13"/>
        <v>0</v>
      </c>
      <c r="N251" s="1796"/>
      <c r="O251" s="1797">
        <v>7</v>
      </c>
      <c r="P251" s="362"/>
      <c r="Q251" s="357"/>
      <c r="R251" s="363"/>
      <c r="S251" s="350"/>
      <c r="T251" s="350"/>
      <c r="U251" s="350"/>
      <c r="V251" s="355"/>
      <c r="W251" s="1385"/>
      <c r="X251" s="1385"/>
      <c r="Y251" s="1385"/>
      <c r="Z251" s="1385"/>
      <c r="AA251" s="1385"/>
      <c r="AB251" s="1385"/>
      <c r="AC251" s="1385"/>
      <c r="AD251" s="363"/>
      <c r="AE251" s="1385"/>
      <c r="AF251" s="353"/>
      <c r="AG251" s="353"/>
    </row>
    <row r="252" spans="1:33" ht="12.6" hidden="1" customHeight="1" outlineLevel="1">
      <c r="A252" s="376">
        <v>43929</v>
      </c>
      <c r="B252" s="1050">
        <v>43922</v>
      </c>
      <c r="C252" s="364">
        <v>43938</v>
      </c>
      <c r="D252" s="364">
        <v>43951</v>
      </c>
      <c r="E252" s="355" t="s">
        <v>3334</v>
      </c>
      <c r="F252" s="353" t="s">
        <v>12827</v>
      </c>
      <c r="G252" s="353" t="s">
        <v>12828</v>
      </c>
      <c r="H252" s="348"/>
      <c r="I252" s="353"/>
      <c r="J252" s="604" t="s">
        <v>2035</v>
      </c>
      <c r="K252" s="353"/>
      <c r="L252" s="1795">
        <f t="shared" si="12"/>
        <v>7</v>
      </c>
      <c r="M252" s="1795">
        <f t="shared" si="13"/>
        <v>4</v>
      </c>
      <c r="N252" s="1796"/>
      <c r="O252" s="1797">
        <v>8</v>
      </c>
      <c r="P252" s="362"/>
      <c r="Q252" s="357"/>
      <c r="R252" s="363"/>
      <c r="S252" s="350"/>
      <c r="T252" s="350"/>
      <c r="U252" s="350"/>
      <c r="V252" s="355"/>
      <c r="W252" s="1385"/>
      <c r="X252" s="1385"/>
      <c r="Y252" s="1385"/>
      <c r="Z252" s="1385"/>
      <c r="AA252" s="1385"/>
      <c r="AB252" s="1385"/>
      <c r="AC252" s="1385"/>
      <c r="AD252" s="363"/>
      <c r="AE252" s="1385"/>
      <c r="AF252" s="353"/>
      <c r="AG252" s="353"/>
    </row>
    <row r="253" spans="1:33" ht="12.6" hidden="1" customHeight="1" outlineLevel="1">
      <c r="A253" s="376">
        <v>43929</v>
      </c>
      <c r="B253" s="1050">
        <v>43922</v>
      </c>
      <c r="C253" s="364">
        <v>43938</v>
      </c>
      <c r="D253" s="364">
        <v>43951</v>
      </c>
      <c r="E253" s="355" t="s">
        <v>3334</v>
      </c>
      <c r="F253" s="353" t="s">
        <v>12829</v>
      </c>
      <c r="G253" s="353" t="s">
        <v>12830</v>
      </c>
      <c r="H253" s="348"/>
      <c r="I253" s="353"/>
      <c r="J253" s="604" t="s">
        <v>2035</v>
      </c>
      <c r="K253" s="353"/>
      <c r="L253" s="1795">
        <f t="shared" si="12"/>
        <v>7</v>
      </c>
      <c r="M253" s="1795">
        <f t="shared" si="13"/>
        <v>4</v>
      </c>
      <c r="N253" s="1796"/>
      <c r="O253" s="1797">
        <v>9</v>
      </c>
      <c r="P253" s="362"/>
      <c r="Q253" s="357"/>
      <c r="R253" s="363"/>
      <c r="S253" s="350"/>
      <c r="T253" s="350"/>
      <c r="U253" s="350"/>
      <c r="V253" s="355"/>
      <c r="W253" s="1385"/>
      <c r="X253" s="1385"/>
      <c r="Y253" s="1385"/>
      <c r="Z253" s="1385"/>
      <c r="AA253" s="1385"/>
      <c r="AB253" s="1385"/>
      <c r="AC253" s="1385"/>
      <c r="AD253" s="363"/>
      <c r="AE253" s="1385"/>
      <c r="AF253" s="353"/>
      <c r="AG253" s="353"/>
    </row>
    <row r="254" spans="1:33" ht="12.6" hidden="1" customHeight="1" outlineLevel="1">
      <c r="A254" s="376">
        <v>43930</v>
      </c>
      <c r="B254" s="1050">
        <v>43930</v>
      </c>
      <c r="C254" s="364">
        <v>43930</v>
      </c>
      <c r="D254" s="364">
        <v>43930</v>
      </c>
      <c r="E254" s="355" t="s">
        <v>3335</v>
      </c>
      <c r="F254" s="353" t="s">
        <v>12831</v>
      </c>
      <c r="G254" s="353" t="s">
        <v>12832</v>
      </c>
      <c r="H254" s="348"/>
      <c r="I254" s="353"/>
      <c r="J254" s="604" t="s">
        <v>2035</v>
      </c>
      <c r="K254" s="353"/>
      <c r="L254" s="1795">
        <f t="shared" si="12"/>
        <v>0</v>
      </c>
      <c r="M254" s="1795">
        <f t="shared" si="13"/>
        <v>0</v>
      </c>
      <c r="N254" s="1796"/>
      <c r="O254" s="1797">
        <v>10</v>
      </c>
      <c r="P254" s="362"/>
      <c r="Q254" s="357"/>
      <c r="R254" s="363"/>
      <c r="S254" s="350"/>
      <c r="T254" s="350"/>
      <c r="U254" s="350"/>
      <c r="V254" s="355"/>
      <c r="W254" s="1385"/>
      <c r="X254" s="1385"/>
      <c r="Y254" s="1385"/>
      <c r="Z254" s="1385"/>
      <c r="AA254" s="1385"/>
      <c r="AB254" s="1385"/>
      <c r="AC254" s="1385"/>
      <c r="AD254" s="363"/>
      <c r="AE254" s="1385"/>
      <c r="AF254" s="353"/>
      <c r="AG254" s="353"/>
    </row>
    <row r="255" spans="1:33" ht="12.6" hidden="1" customHeight="1" outlineLevel="1">
      <c r="A255" s="376">
        <v>43930</v>
      </c>
      <c r="B255" s="1050">
        <v>43923</v>
      </c>
      <c r="C255" s="364">
        <v>43943</v>
      </c>
      <c r="D255" s="932">
        <v>43954</v>
      </c>
      <c r="E255" s="349" t="s">
        <v>3334</v>
      </c>
      <c r="F255" s="424" t="s">
        <v>2753</v>
      </c>
      <c r="G255" s="424" t="s">
        <v>12833</v>
      </c>
      <c r="H255" s="589" t="s">
        <v>12834</v>
      </c>
      <c r="I255" s="424"/>
      <c r="J255" s="604" t="s">
        <v>2034</v>
      </c>
      <c r="K255" s="604"/>
      <c r="L255" s="1795">
        <f t="shared" si="12"/>
        <v>7</v>
      </c>
      <c r="M255" s="1795">
        <f t="shared" si="13"/>
        <v>4</v>
      </c>
      <c r="N255" s="1796"/>
      <c r="O255" s="1797">
        <v>11</v>
      </c>
      <c r="P255" s="424"/>
      <c r="Q255" s="424"/>
      <c r="R255" s="424"/>
      <c r="S255" s="424"/>
      <c r="T255" s="424"/>
      <c r="U255" s="424"/>
      <c r="V255" s="424"/>
      <c r="W255" s="424"/>
      <c r="X255" s="424"/>
      <c r="Y255" s="424"/>
      <c r="Z255" s="424"/>
      <c r="AA255" s="424"/>
      <c r="AB255" s="424"/>
      <c r="AC255" s="424"/>
      <c r="AD255" s="424"/>
      <c r="AE255" s="424"/>
      <c r="AF255" s="424"/>
      <c r="AG255" s="424"/>
    </row>
    <row r="256" spans="1:33" ht="12.6" hidden="1" customHeight="1" outlineLevel="1">
      <c r="A256" s="376">
        <v>43930</v>
      </c>
      <c r="B256" s="1050">
        <v>43927</v>
      </c>
      <c r="C256" s="364">
        <v>43929</v>
      </c>
      <c r="D256" s="364">
        <v>43929</v>
      </c>
      <c r="E256" s="355" t="s">
        <v>3334</v>
      </c>
      <c r="F256" s="353" t="s">
        <v>4258</v>
      </c>
      <c r="G256" s="353" t="s">
        <v>12835</v>
      </c>
      <c r="H256" s="348"/>
      <c r="I256" s="604"/>
      <c r="J256" s="604" t="s">
        <v>2033</v>
      </c>
      <c r="K256" s="353" t="s">
        <v>2042</v>
      </c>
      <c r="L256" s="1795">
        <f t="shared" si="12"/>
        <v>3</v>
      </c>
      <c r="M256" s="1795">
        <f t="shared" si="13"/>
        <v>2</v>
      </c>
      <c r="N256" s="1796"/>
      <c r="O256" s="1797">
        <v>12</v>
      </c>
      <c r="P256" s="353"/>
      <c r="Q256" s="353"/>
      <c r="R256" s="353"/>
      <c r="S256" s="353"/>
      <c r="T256" s="353"/>
      <c r="U256" s="353"/>
      <c r="V256" s="353"/>
      <c r="W256" s="353"/>
      <c r="X256" s="353"/>
      <c r="Y256" s="353"/>
      <c r="Z256" s="353"/>
      <c r="AA256" s="353"/>
      <c r="AB256" s="353"/>
      <c r="AC256" s="353"/>
      <c r="AD256" s="353"/>
      <c r="AE256" s="353"/>
      <c r="AF256" s="353"/>
      <c r="AG256" s="353"/>
    </row>
    <row r="257" spans="1:21" ht="12.6" hidden="1" customHeight="1" outlineLevel="1">
      <c r="A257" s="376">
        <v>43933</v>
      </c>
      <c r="B257" s="1050">
        <v>43924</v>
      </c>
      <c r="C257" s="364">
        <v>43936</v>
      </c>
      <c r="D257" s="364">
        <v>43956</v>
      </c>
      <c r="E257" s="355" t="s">
        <v>3334</v>
      </c>
      <c r="F257" s="353" t="s">
        <v>12836</v>
      </c>
      <c r="G257" s="353" t="s">
        <v>12837</v>
      </c>
      <c r="H257" s="348"/>
      <c r="I257" s="353"/>
      <c r="J257" s="604" t="s">
        <v>2045</v>
      </c>
      <c r="K257" s="353" t="s">
        <v>2039</v>
      </c>
      <c r="L257" s="1795">
        <f t="shared" si="12"/>
        <v>9</v>
      </c>
      <c r="M257" s="1795">
        <f t="shared" si="13"/>
        <v>5</v>
      </c>
      <c r="N257" s="1796"/>
      <c r="O257" s="1797">
        <v>13</v>
      </c>
      <c r="P257" s="353"/>
      <c r="Q257" s="353"/>
      <c r="R257" s="353"/>
      <c r="S257" s="353"/>
      <c r="T257" s="353"/>
      <c r="U257" s="353"/>
    </row>
    <row r="258" spans="1:21" ht="12.6" hidden="1" customHeight="1" outlineLevel="1">
      <c r="A258" s="376">
        <v>43935</v>
      </c>
      <c r="B258" s="1050">
        <v>43927</v>
      </c>
      <c r="C258" s="364">
        <v>43957</v>
      </c>
      <c r="D258" s="364">
        <v>43957</v>
      </c>
      <c r="E258" s="355" t="s">
        <v>3334</v>
      </c>
      <c r="F258" s="353" t="s">
        <v>12838</v>
      </c>
      <c r="G258" s="353" t="s">
        <v>12839</v>
      </c>
      <c r="H258" s="348"/>
      <c r="I258" s="353"/>
      <c r="J258" s="604" t="s">
        <v>2034</v>
      </c>
      <c r="K258" s="353" t="s">
        <v>2046</v>
      </c>
      <c r="L258" s="1795">
        <f t="shared" si="12"/>
        <v>8</v>
      </c>
      <c r="M258" s="1795">
        <f t="shared" si="13"/>
        <v>5</v>
      </c>
      <c r="N258" s="1796"/>
      <c r="O258" s="1797">
        <v>14</v>
      </c>
      <c r="P258" s="353"/>
      <c r="Q258" s="353"/>
      <c r="R258" s="353"/>
      <c r="S258" s="353"/>
      <c r="T258" s="353"/>
      <c r="U258" s="353"/>
    </row>
    <row r="259" spans="1:21" ht="12.6" hidden="1" customHeight="1" outlineLevel="1">
      <c r="A259" s="376">
        <v>43935</v>
      </c>
      <c r="B259" s="1050">
        <v>43923</v>
      </c>
      <c r="C259" s="364">
        <v>43936</v>
      </c>
      <c r="D259" s="364">
        <v>43953</v>
      </c>
      <c r="E259" s="355" t="s">
        <v>3334</v>
      </c>
      <c r="F259" s="353" t="s">
        <v>12840</v>
      </c>
      <c r="G259" s="353" t="s">
        <v>12841</v>
      </c>
      <c r="H259" s="348" t="s">
        <v>12842</v>
      </c>
      <c r="I259" s="353"/>
      <c r="J259" s="604" t="s">
        <v>2033</v>
      </c>
      <c r="K259" s="353" t="s">
        <v>12843</v>
      </c>
      <c r="L259" s="1795">
        <f t="shared" si="12"/>
        <v>12</v>
      </c>
      <c r="M259" s="1795">
        <f t="shared" si="13"/>
        <v>7</v>
      </c>
      <c r="N259" s="1796"/>
      <c r="O259" s="1797">
        <v>15</v>
      </c>
      <c r="P259" s="353"/>
      <c r="Q259" s="353"/>
      <c r="R259" s="353"/>
      <c r="S259" s="353"/>
      <c r="T259" s="353"/>
      <c r="U259" s="353"/>
    </row>
    <row r="260" spans="1:21" ht="12.6" hidden="1" customHeight="1" outlineLevel="1">
      <c r="A260" s="376">
        <v>43935</v>
      </c>
      <c r="B260" s="1050">
        <v>43923</v>
      </c>
      <c r="C260" s="364">
        <v>43937</v>
      </c>
      <c r="D260" s="364">
        <v>43953</v>
      </c>
      <c r="E260" s="355" t="s">
        <v>3334</v>
      </c>
      <c r="F260" s="353" t="s">
        <v>12844</v>
      </c>
      <c r="G260" s="353" t="s">
        <v>12845</v>
      </c>
      <c r="H260" s="348" t="s">
        <v>12846</v>
      </c>
      <c r="I260" s="353"/>
      <c r="J260" s="604" t="s">
        <v>2045</v>
      </c>
      <c r="K260" s="353" t="s">
        <v>12847</v>
      </c>
      <c r="L260" s="1795">
        <f t="shared" si="12"/>
        <v>12</v>
      </c>
      <c r="M260" s="1795">
        <f t="shared" si="13"/>
        <v>7</v>
      </c>
      <c r="N260" s="1796"/>
      <c r="O260" s="1797">
        <v>16</v>
      </c>
      <c r="P260" s="353"/>
      <c r="Q260" s="353"/>
      <c r="R260" s="353"/>
      <c r="S260" s="353"/>
      <c r="T260" s="353"/>
      <c r="U260" s="353"/>
    </row>
    <row r="261" spans="1:21" ht="12.6" hidden="1" customHeight="1" outlineLevel="1">
      <c r="A261" s="376">
        <v>43935</v>
      </c>
      <c r="B261" s="1050">
        <v>43923</v>
      </c>
      <c r="C261" s="364">
        <v>43937</v>
      </c>
      <c r="D261" s="364">
        <v>43954</v>
      </c>
      <c r="E261" s="355" t="s">
        <v>3334</v>
      </c>
      <c r="F261" s="353" t="s">
        <v>12848</v>
      </c>
      <c r="G261" s="353" t="s">
        <v>12849</v>
      </c>
      <c r="H261" s="348" t="s">
        <v>12850</v>
      </c>
      <c r="I261" s="353" t="s">
        <v>2035</v>
      </c>
      <c r="J261" s="604" t="s">
        <v>2045</v>
      </c>
      <c r="K261" s="353" t="s">
        <v>12678</v>
      </c>
      <c r="L261" s="1795">
        <f t="shared" si="12"/>
        <v>12</v>
      </c>
      <c r="M261" s="1795">
        <f t="shared" si="13"/>
        <v>7</v>
      </c>
      <c r="N261" s="1796"/>
      <c r="O261" s="1797">
        <v>17</v>
      </c>
      <c r="P261" s="353"/>
      <c r="Q261" s="353"/>
      <c r="R261" s="353"/>
      <c r="S261" s="353"/>
      <c r="T261" s="353"/>
      <c r="U261" s="353"/>
    </row>
    <row r="262" spans="1:21" ht="12.6" hidden="1" customHeight="1" outlineLevel="1">
      <c r="A262" s="376">
        <v>43935</v>
      </c>
      <c r="B262" s="1050">
        <v>43927</v>
      </c>
      <c r="C262" s="364">
        <v>43935</v>
      </c>
      <c r="D262" s="364">
        <v>43956</v>
      </c>
      <c r="E262" s="355" t="s">
        <v>3334</v>
      </c>
      <c r="F262" s="353" t="s">
        <v>12492</v>
      </c>
      <c r="G262" s="353" t="s">
        <v>12851</v>
      </c>
      <c r="H262" s="348"/>
      <c r="I262" s="353"/>
      <c r="J262" s="604" t="s">
        <v>2035</v>
      </c>
      <c r="K262" s="353" t="s">
        <v>12427</v>
      </c>
      <c r="L262" s="1795">
        <f t="shared" si="12"/>
        <v>8</v>
      </c>
      <c r="M262" s="1795">
        <f t="shared" si="13"/>
        <v>5</v>
      </c>
      <c r="N262" s="1796"/>
      <c r="O262" s="1797">
        <v>18</v>
      </c>
      <c r="P262" s="353"/>
      <c r="Q262" s="353"/>
      <c r="R262" s="353"/>
      <c r="S262" s="353"/>
      <c r="T262" s="353"/>
      <c r="U262" s="353"/>
    </row>
    <row r="263" spans="1:21" ht="12.6" hidden="1" customHeight="1" outlineLevel="1">
      <c r="A263" s="376">
        <v>43935</v>
      </c>
      <c r="B263" s="1050">
        <v>43922</v>
      </c>
      <c r="C263" s="364">
        <v>43936</v>
      </c>
      <c r="D263" s="364">
        <v>43951</v>
      </c>
      <c r="E263" s="355" t="s">
        <v>3334</v>
      </c>
      <c r="F263" s="353" t="s">
        <v>12852</v>
      </c>
      <c r="G263" s="353" t="s">
        <v>12853</v>
      </c>
      <c r="H263" s="348"/>
      <c r="I263" s="353"/>
      <c r="J263" s="604" t="s">
        <v>2035</v>
      </c>
      <c r="K263" s="353" t="s">
        <v>2039</v>
      </c>
      <c r="L263" s="1795">
        <f t="shared" si="12"/>
        <v>13</v>
      </c>
      <c r="M263" s="1795">
        <f t="shared" si="13"/>
        <v>8</v>
      </c>
      <c r="N263" s="1796"/>
      <c r="O263" s="1797">
        <v>19</v>
      </c>
      <c r="P263" s="353"/>
      <c r="Q263" s="353"/>
      <c r="R263" s="353"/>
      <c r="S263" s="353"/>
      <c r="T263" s="353"/>
      <c r="U263" s="353"/>
    </row>
    <row r="264" spans="1:21" ht="12.6" hidden="1" customHeight="1" outlineLevel="1">
      <c r="A264" s="376">
        <v>43935</v>
      </c>
      <c r="B264" s="1050">
        <v>43927</v>
      </c>
      <c r="C264" s="364">
        <v>43940</v>
      </c>
      <c r="D264" s="364">
        <v>43957</v>
      </c>
      <c r="E264" s="355" t="s">
        <v>3334</v>
      </c>
      <c r="F264" s="353" t="s">
        <v>12854</v>
      </c>
      <c r="G264" s="353" t="s">
        <v>12855</v>
      </c>
      <c r="H264" s="348"/>
      <c r="I264" s="353"/>
      <c r="J264" s="604" t="s">
        <v>2033</v>
      </c>
      <c r="K264" s="353" t="s">
        <v>2039</v>
      </c>
      <c r="L264" s="1795">
        <f t="shared" si="12"/>
        <v>8</v>
      </c>
      <c r="M264" s="1795">
        <f t="shared" si="13"/>
        <v>5</v>
      </c>
      <c r="N264" s="1796"/>
      <c r="O264" s="1797">
        <v>20</v>
      </c>
      <c r="P264" s="353"/>
      <c r="Q264" s="353"/>
      <c r="R264" s="353"/>
      <c r="S264" s="353"/>
      <c r="T264" s="353"/>
      <c r="U264" s="353"/>
    </row>
    <row r="265" spans="1:21" ht="12.6" hidden="1" customHeight="1" outlineLevel="1">
      <c r="A265" s="376">
        <v>43936</v>
      </c>
      <c r="B265" s="1050">
        <v>43935</v>
      </c>
      <c r="C265" s="364">
        <v>43936</v>
      </c>
      <c r="D265" s="364">
        <v>43938</v>
      </c>
      <c r="E265" s="355" t="s">
        <v>3334</v>
      </c>
      <c r="F265" s="353" t="s">
        <v>12856</v>
      </c>
      <c r="G265" s="353" t="s">
        <v>12857</v>
      </c>
      <c r="H265" s="348" t="s">
        <v>12858</v>
      </c>
      <c r="I265" s="353"/>
      <c r="J265" s="604" t="s">
        <v>2033</v>
      </c>
      <c r="K265" s="353" t="s">
        <v>2042</v>
      </c>
      <c r="L265" s="1795">
        <f t="shared" si="12"/>
        <v>1</v>
      </c>
      <c r="M265" s="1795">
        <f t="shared" si="13"/>
        <v>0</v>
      </c>
      <c r="N265" s="1796"/>
      <c r="O265" s="1797">
        <v>21</v>
      </c>
      <c r="P265" s="362"/>
      <c r="Q265" s="357"/>
      <c r="R265" s="363"/>
      <c r="S265" s="350"/>
      <c r="T265" s="350"/>
      <c r="U265" s="350"/>
    </row>
    <row r="266" spans="1:21" ht="12.6" hidden="1" customHeight="1" outlineLevel="1">
      <c r="A266" s="376">
        <v>43936</v>
      </c>
      <c r="B266" s="1050">
        <v>43923</v>
      </c>
      <c r="C266" s="364">
        <v>43938</v>
      </c>
      <c r="D266" s="355" t="s">
        <v>12859</v>
      </c>
      <c r="E266" s="355" t="s">
        <v>3334</v>
      </c>
      <c r="F266" s="353" t="s">
        <v>12860</v>
      </c>
      <c r="G266" s="353" t="s">
        <v>12861</v>
      </c>
      <c r="H266" s="348" t="s">
        <v>12862</v>
      </c>
      <c r="I266" s="353"/>
      <c r="J266" s="604" t="s">
        <v>2034</v>
      </c>
      <c r="K266" s="353" t="s">
        <v>2046</v>
      </c>
      <c r="L266" s="1795">
        <f t="shared" si="12"/>
        <v>13</v>
      </c>
      <c r="M266" s="1795">
        <f t="shared" si="13"/>
        <v>8</v>
      </c>
      <c r="N266" s="1796"/>
      <c r="O266" s="1797">
        <v>22</v>
      </c>
      <c r="P266" s="362"/>
      <c r="Q266" s="357"/>
      <c r="R266" s="363"/>
      <c r="S266" s="350"/>
      <c r="T266" s="350"/>
      <c r="U266" s="350"/>
    </row>
    <row r="267" spans="1:21" ht="12.6" hidden="1" customHeight="1" outlineLevel="1">
      <c r="A267" s="376">
        <v>43936</v>
      </c>
      <c r="B267" s="1050">
        <v>43930</v>
      </c>
      <c r="C267" s="364">
        <v>43938</v>
      </c>
      <c r="D267" s="364">
        <v>43960</v>
      </c>
      <c r="E267" s="355" t="s">
        <v>3334</v>
      </c>
      <c r="F267" s="353" t="s">
        <v>7291</v>
      </c>
      <c r="G267" s="353" t="s">
        <v>12863</v>
      </c>
      <c r="H267" s="348" t="s">
        <v>12864</v>
      </c>
      <c r="I267" s="353"/>
      <c r="J267" s="604" t="s">
        <v>2033</v>
      </c>
      <c r="K267" s="353" t="s">
        <v>12865</v>
      </c>
      <c r="L267" s="1795">
        <f t="shared" si="12"/>
        <v>6</v>
      </c>
      <c r="M267" s="1795">
        <f t="shared" si="13"/>
        <v>3</v>
      </c>
      <c r="N267" s="1796"/>
      <c r="O267" s="1797">
        <v>23</v>
      </c>
      <c r="P267" s="353"/>
      <c r="Q267" s="353"/>
      <c r="R267" s="353"/>
      <c r="S267" s="353"/>
      <c r="T267" s="353"/>
      <c r="U267" s="353"/>
    </row>
    <row r="268" spans="1:21" ht="12.6" hidden="1" customHeight="1" outlineLevel="1">
      <c r="A268" s="376">
        <v>43936</v>
      </c>
      <c r="B268" s="1050">
        <v>43936</v>
      </c>
      <c r="C268" s="364">
        <v>43936</v>
      </c>
      <c r="D268" s="364">
        <v>43936</v>
      </c>
      <c r="E268" s="355" t="s">
        <v>3334</v>
      </c>
      <c r="F268" s="353" t="s">
        <v>12866</v>
      </c>
      <c r="G268" s="353" t="s">
        <v>12867</v>
      </c>
      <c r="H268" s="348" t="s">
        <v>12868</v>
      </c>
      <c r="I268" s="353"/>
      <c r="J268" s="604" t="s">
        <v>2042</v>
      </c>
      <c r="K268" s="353" t="s">
        <v>2046</v>
      </c>
      <c r="L268" s="1795">
        <f t="shared" si="12"/>
        <v>0</v>
      </c>
      <c r="M268" s="1795">
        <f t="shared" si="13"/>
        <v>0</v>
      </c>
      <c r="N268" s="1796"/>
      <c r="O268" s="1797">
        <v>24</v>
      </c>
      <c r="P268" s="362"/>
      <c r="Q268" s="357"/>
      <c r="R268" s="363"/>
      <c r="S268" s="350"/>
      <c r="T268" s="350"/>
      <c r="U268" s="350"/>
    </row>
    <row r="269" spans="1:21" ht="12.6" hidden="1" customHeight="1" outlineLevel="1">
      <c r="A269" s="376">
        <v>43936</v>
      </c>
      <c r="B269" s="1050">
        <v>43929</v>
      </c>
      <c r="C269" s="364">
        <v>43935</v>
      </c>
      <c r="D269" s="364">
        <v>43936</v>
      </c>
      <c r="E269" s="355" t="s">
        <v>3334</v>
      </c>
      <c r="F269" s="353" t="s">
        <v>12869</v>
      </c>
      <c r="G269" s="353" t="s">
        <v>12870</v>
      </c>
      <c r="H269" s="348"/>
      <c r="I269" s="353"/>
      <c r="J269" s="604" t="s">
        <v>2042</v>
      </c>
      <c r="K269" s="353" t="s">
        <v>2046</v>
      </c>
      <c r="L269" s="1795">
        <f t="shared" si="12"/>
        <v>7</v>
      </c>
      <c r="M269" s="1795">
        <f t="shared" si="13"/>
        <v>4</v>
      </c>
      <c r="N269" s="1796"/>
      <c r="O269" s="1797">
        <v>25</v>
      </c>
      <c r="P269" s="362"/>
      <c r="Q269" s="357"/>
      <c r="R269" s="363"/>
      <c r="S269" s="350"/>
      <c r="T269" s="350"/>
      <c r="U269" s="350"/>
    </row>
    <row r="270" spans="1:21" ht="12.6" hidden="1" customHeight="1" outlineLevel="1">
      <c r="A270" s="376">
        <v>43937</v>
      </c>
      <c r="B270" s="1050">
        <v>43935</v>
      </c>
      <c r="C270" s="364">
        <v>43936</v>
      </c>
      <c r="D270" s="364">
        <v>43937</v>
      </c>
      <c r="E270" s="355" t="s">
        <v>3334</v>
      </c>
      <c r="F270" s="353" t="s">
        <v>12871</v>
      </c>
      <c r="G270" s="353" t="s">
        <v>12872</v>
      </c>
      <c r="H270" s="348" t="s">
        <v>12873</v>
      </c>
      <c r="I270" s="353"/>
      <c r="J270" s="604" t="s">
        <v>2042</v>
      </c>
      <c r="K270" s="353"/>
      <c r="L270" s="1795">
        <f t="shared" si="12"/>
        <v>2</v>
      </c>
      <c r="M270" s="1795">
        <f t="shared" si="13"/>
        <v>1</v>
      </c>
      <c r="N270" s="1796"/>
      <c r="O270" s="1797">
        <v>26</v>
      </c>
      <c r="P270" s="353"/>
      <c r="Q270" s="353"/>
      <c r="R270" s="353"/>
      <c r="S270" s="353"/>
      <c r="T270" s="353"/>
      <c r="U270" s="353"/>
    </row>
    <row r="271" spans="1:21" ht="12.6" hidden="1" customHeight="1" outlineLevel="1">
      <c r="A271" s="376">
        <v>43937</v>
      </c>
      <c r="B271" s="1050">
        <v>43935</v>
      </c>
      <c r="C271" s="364">
        <v>43941</v>
      </c>
      <c r="D271" s="364">
        <v>43941</v>
      </c>
      <c r="E271" s="355" t="s">
        <v>3334</v>
      </c>
      <c r="F271" s="353" t="s">
        <v>4836</v>
      </c>
      <c r="G271" s="353" t="s">
        <v>12874</v>
      </c>
      <c r="H271" s="348"/>
      <c r="I271" s="353"/>
      <c r="J271" s="604" t="s">
        <v>2042</v>
      </c>
      <c r="K271" s="353"/>
      <c r="L271" s="1795">
        <f t="shared" si="12"/>
        <v>2</v>
      </c>
      <c r="M271" s="1795">
        <f t="shared" si="13"/>
        <v>1</v>
      </c>
      <c r="N271" s="1796"/>
      <c r="O271" s="1797">
        <v>27</v>
      </c>
      <c r="P271" s="362"/>
      <c r="Q271" s="357"/>
      <c r="R271" s="363"/>
      <c r="S271" s="350"/>
      <c r="T271" s="350"/>
      <c r="U271" s="350"/>
    </row>
    <row r="272" spans="1:21" ht="12.6" hidden="1" customHeight="1" outlineLevel="1">
      <c r="A272" s="376">
        <v>43937</v>
      </c>
      <c r="B272" s="1050">
        <v>43936</v>
      </c>
      <c r="C272" s="364">
        <v>43937</v>
      </c>
      <c r="D272" s="364">
        <v>43965</v>
      </c>
      <c r="E272" s="355" t="s">
        <v>3334</v>
      </c>
      <c r="F272" s="353" t="s">
        <v>12875</v>
      </c>
      <c r="G272" s="353" t="s">
        <v>12876</v>
      </c>
      <c r="H272" s="348"/>
      <c r="I272" s="353"/>
      <c r="J272" s="604" t="s">
        <v>2035</v>
      </c>
      <c r="K272" s="353" t="s">
        <v>2039</v>
      </c>
      <c r="L272" s="1795">
        <f t="shared" si="12"/>
        <v>1</v>
      </c>
      <c r="M272" s="1795">
        <f t="shared" si="13"/>
        <v>0</v>
      </c>
      <c r="N272" s="1796"/>
      <c r="O272" s="1797">
        <v>28</v>
      </c>
      <c r="P272" s="353"/>
      <c r="Q272" s="353"/>
      <c r="R272" s="353"/>
      <c r="S272" s="353"/>
      <c r="T272" s="353"/>
      <c r="U272" s="353"/>
    </row>
    <row r="273" spans="1:21" ht="12.6" hidden="1" customHeight="1" outlineLevel="1">
      <c r="A273" s="376">
        <v>43937</v>
      </c>
      <c r="B273" s="1050">
        <v>43924</v>
      </c>
      <c r="C273" s="364">
        <v>43945</v>
      </c>
      <c r="D273" s="364">
        <v>43954</v>
      </c>
      <c r="E273" s="355" t="s">
        <v>3335</v>
      </c>
      <c r="F273" s="353" t="s">
        <v>3711</v>
      </c>
      <c r="G273" s="353" t="s">
        <v>12877</v>
      </c>
      <c r="H273" s="348"/>
      <c r="I273" s="353"/>
      <c r="J273" s="604" t="s">
        <v>2033</v>
      </c>
      <c r="K273" s="353" t="s">
        <v>2046</v>
      </c>
      <c r="L273" s="1795">
        <f t="shared" si="12"/>
        <v>13</v>
      </c>
      <c r="M273" s="1795">
        <f t="shared" si="13"/>
        <v>8</v>
      </c>
      <c r="N273" s="1796"/>
      <c r="O273" s="1797">
        <v>29</v>
      </c>
      <c r="P273" s="353"/>
      <c r="Q273" s="353"/>
      <c r="R273" s="353"/>
      <c r="S273" s="353"/>
      <c r="T273" s="353"/>
      <c r="U273" s="353"/>
    </row>
    <row r="274" spans="1:21" ht="12.6" hidden="1" customHeight="1" outlineLevel="1">
      <c r="A274" s="376">
        <v>43938</v>
      </c>
      <c r="B274" s="1050">
        <v>43927</v>
      </c>
      <c r="C274" s="364">
        <v>43940</v>
      </c>
      <c r="D274" s="364">
        <v>43957</v>
      </c>
      <c r="E274" s="355" t="s">
        <v>3334</v>
      </c>
      <c r="F274" s="353" t="s">
        <v>12878</v>
      </c>
      <c r="G274" s="353" t="s">
        <v>12879</v>
      </c>
      <c r="H274" s="348" t="s">
        <v>12834</v>
      </c>
      <c r="I274" s="353"/>
      <c r="J274" s="604" t="s">
        <v>2034</v>
      </c>
      <c r="K274" s="353" t="s">
        <v>12880</v>
      </c>
      <c r="L274" s="1795">
        <f t="shared" si="12"/>
        <v>11</v>
      </c>
      <c r="M274" s="1795">
        <f t="shared" si="13"/>
        <v>8</v>
      </c>
      <c r="N274" s="1796"/>
      <c r="O274" s="1797">
        <v>30</v>
      </c>
      <c r="P274" s="353"/>
      <c r="Q274" s="353"/>
      <c r="R274" s="353"/>
      <c r="S274" s="353"/>
      <c r="T274" s="353"/>
      <c r="U274" s="353"/>
    </row>
    <row r="275" spans="1:21" ht="12.6" hidden="1" customHeight="1" outlineLevel="1">
      <c r="A275" s="376">
        <v>43938</v>
      </c>
      <c r="B275" s="1050">
        <v>43928</v>
      </c>
      <c r="C275" s="364">
        <v>43937</v>
      </c>
      <c r="D275" s="364">
        <v>43958</v>
      </c>
      <c r="E275" s="355" t="s">
        <v>3334</v>
      </c>
      <c r="F275" s="353" t="s">
        <v>12365</v>
      </c>
      <c r="G275" s="353" t="s">
        <v>12881</v>
      </c>
      <c r="H275" s="348" t="s">
        <v>12882</v>
      </c>
      <c r="I275" s="353"/>
      <c r="J275" s="604" t="s">
        <v>2042</v>
      </c>
      <c r="K275" s="353" t="s">
        <v>2036</v>
      </c>
      <c r="L275" s="1795">
        <f t="shared" si="12"/>
        <v>10</v>
      </c>
      <c r="M275" s="1795">
        <f t="shared" si="13"/>
        <v>7</v>
      </c>
      <c r="N275" s="1796"/>
      <c r="O275" s="1797">
        <v>31</v>
      </c>
      <c r="P275" s="353"/>
      <c r="Q275" s="353"/>
      <c r="R275" s="353"/>
      <c r="S275" s="353"/>
      <c r="T275" s="353"/>
      <c r="U275" s="353"/>
    </row>
    <row r="276" spans="1:21" ht="12.6" hidden="1" customHeight="1" outlineLevel="1">
      <c r="A276" s="376">
        <v>43940</v>
      </c>
      <c r="B276" s="1050">
        <v>43928</v>
      </c>
      <c r="C276" s="364">
        <v>43941</v>
      </c>
      <c r="D276" s="364">
        <v>43958</v>
      </c>
      <c r="E276" s="355" t="s">
        <v>3334</v>
      </c>
      <c r="F276" s="353" t="s">
        <v>5120</v>
      </c>
      <c r="G276" s="353" t="s">
        <v>12883</v>
      </c>
      <c r="H276" s="348"/>
      <c r="I276" s="353"/>
      <c r="J276" s="604" t="s">
        <v>2045</v>
      </c>
      <c r="K276" s="353" t="s">
        <v>2039</v>
      </c>
      <c r="L276" s="1795">
        <f t="shared" si="12"/>
        <v>12</v>
      </c>
      <c r="M276" s="1795">
        <f t="shared" si="13"/>
        <v>8</v>
      </c>
      <c r="N276" s="1796"/>
      <c r="O276" s="1797">
        <v>32</v>
      </c>
      <c r="P276" s="353"/>
      <c r="Q276" s="353"/>
      <c r="R276" s="353"/>
      <c r="S276" s="353"/>
      <c r="T276" s="353"/>
      <c r="U276" s="353"/>
    </row>
    <row r="277" spans="1:21" ht="12.6" hidden="1" customHeight="1" outlineLevel="1">
      <c r="A277" s="376">
        <v>43940</v>
      </c>
      <c r="B277" s="1050">
        <v>43935</v>
      </c>
      <c r="C277" s="364">
        <v>43948</v>
      </c>
      <c r="D277" s="364">
        <v>43965</v>
      </c>
      <c r="E277" s="355" t="s">
        <v>3334</v>
      </c>
      <c r="F277" s="353" t="s">
        <v>12884</v>
      </c>
      <c r="G277" s="353" t="s">
        <v>12885</v>
      </c>
      <c r="H277" s="348" t="s">
        <v>12886</v>
      </c>
      <c r="I277" s="353"/>
      <c r="J277" s="604" t="s">
        <v>2034</v>
      </c>
      <c r="K277" s="353" t="s">
        <v>12427</v>
      </c>
      <c r="L277" s="1795">
        <f t="shared" si="12"/>
        <v>5</v>
      </c>
      <c r="M277" s="1795">
        <f t="shared" si="13"/>
        <v>3</v>
      </c>
      <c r="N277" s="1796"/>
      <c r="O277" s="1797">
        <v>33</v>
      </c>
      <c r="P277" s="353"/>
      <c r="Q277" s="353"/>
      <c r="R277" s="353"/>
      <c r="S277" s="353"/>
      <c r="T277" s="353"/>
      <c r="U277" s="353"/>
    </row>
    <row r="278" spans="1:21" ht="12.6" hidden="1" customHeight="1" outlineLevel="1">
      <c r="A278" s="376">
        <v>43941</v>
      </c>
      <c r="B278" s="1050">
        <v>43935</v>
      </c>
      <c r="C278" s="364">
        <v>43948</v>
      </c>
      <c r="D278" s="364">
        <v>43965</v>
      </c>
      <c r="E278" s="355" t="s">
        <v>3334</v>
      </c>
      <c r="F278" s="353" t="s">
        <v>12887</v>
      </c>
      <c r="G278" s="353" t="s">
        <v>12888</v>
      </c>
      <c r="H278" s="348" t="s">
        <v>12430</v>
      </c>
      <c r="I278" s="353"/>
      <c r="J278" s="604" t="s">
        <v>2045</v>
      </c>
      <c r="K278" s="353" t="s">
        <v>12427</v>
      </c>
      <c r="L278" s="1795">
        <f t="shared" si="12"/>
        <v>6</v>
      </c>
      <c r="M278" s="1795">
        <f t="shared" si="13"/>
        <v>3</v>
      </c>
      <c r="N278" s="1796"/>
      <c r="O278" s="1797">
        <v>34</v>
      </c>
      <c r="P278" s="353"/>
      <c r="Q278" s="353"/>
      <c r="R278" s="353"/>
      <c r="S278" s="353"/>
      <c r="T278" s="353"/>
      <c r="U278" s="353"/>
    </row>
    <row r="279" spans="1:21" ht="12.6" hidden="1" customHeight="1" outlineLevel="1">
      <c r="A279" s="376">
        <v>43941</v>
      </c>
      <c r="B279" s="1050">
        <v>43935</v>
      </c>
      <c r="C279" s="364">
        <v>43941</v>
      </c>
      <c r="D279" s="364">
        <v>43941</v>
      </c>
      <c r="E279" s="355" t="s">
        <v>3334</v>
      </c>
      <c r="F279" s="353" t="s">
        <v>12889</v>
      </c>
      <c r="G279" s="353" t="s">
        <v>12890</v>
      </c>
      <c r="H279" s="348" t="s">
        <v>12891</v>
      </c>
      <c r="I279" s="353"/>
      <c r="J279" s="604" t="s">
        <v>2034</v>
      </c>
      <c r="K279" s="353" t="s">
        <v>2046</v>
      </c>
      <c r="L279" s="1795">
        <f t="shared" si="12"/>
        <v>6</v>
      </c>
      <c r="M279" s="1795">
        <f t="shared" si="13"/>
        <v>3</v>
      </c>
      <c r="N279" s="1796"/>
      <c r="O279" s="1797">
        <v>35</v>
      </c>
      <c r="P279" s="353"/>
      <c r="Q279" s="353"/>
      <c r="R279" s="353"/>
      <c r="S279" s="353"/>
      <c r="T279" s="353"/>
      <c r="U279" s="353"/>
    </row>
    <row r="280" spans="1:21" ht="12.6" hidden="1" customHeight="1" outlineLevel="1">
      <c r="A280" s="376">
        <v>43941</v>
      </c>
      <c r="B280" s="1050">
        <v>43924</v>
      </c>
      <c r="C280" s="364">
        <v>43938</v>
      </c>
      <c r="D280" s="364"/>
      <c r="E280" s="355" t="s">
        <v>3334</v>
      </c>
      <c r="F280" s="353" t="s">
        <v>12892</v>
      </c>
      <c r="G280" s="353" t="s">
        <v>12893</v>
      </c>
      <c r="H280" s="348" t="s">
        <v>12894</v>
      </c>
      <c r="I280" s="353"/>
      <c r="J280" s="604" t="s">
        <v>2042</v>
      </c>
      <c r="K280" s="353" t="s">
        <v>12895</v>
      </c>
      <c r="L280" s="1795">
        <f t="shared" si="12"/>
        <v>17</v>
      </c>
      <c r="M280" s="1795">
        <f t="shared" si="13"/>
        <v>10</v>
      </c>
      <c r="N280" s="1796"/>
      <c r="O280" s="1797">
        <v>36</v>
      </c>
      <c r="P280" s="353"/>
      <c r="Q280" s="353"/>
      <c r="R280" s="353"/>
      <c r="S280" s="353"/>
      <c r="T280" s="353"/>
      <c r="U280" s="353"/>
    </row>
    <row r="281" spans="1:21" ht="12.6" hidden="1" customHeight="1" outlineLevel="1">
      <c r="A281" s="376">
        <v>43941</v>
      </c>
      <c r="B281" s="1050">
        <v>43923</v>
      </c>
      <c r="C281" s="364">
        <v>43942</v>
      </c>
      <c r="D281" s="364">
        <v>43953</v>
      </c>
      <c r="E281" s="355" t="s">
        <v>3335</v>
      </c>
      <c r="F281" s="353" t="s">
        <v>12896</v>
      </c>
      <c r="G281" s="353" t="s">
        <v>12897</v>
      </c>
      <c r="H281" s="348"/>
      <c r="I281" s="353"/>
      <c r="J281" s="604" t="s">
        <v>2034</v>
      </c>
      <c r="K281" s="353"/>
      <c r="L281" s="1795">
        <f t="shared" si="12"/>
        <v>18</v>
      </c>
      <c r="M281" s="1795">
        <f t="shared" si="13"/>
        <v>11</v>
      </c>
      <c r="N281" s="1796"/>
      <c r="O281" s="1797">
        <v>37</v>
      </c>
      <c r="P281" s="353"/>
      <c r="Q281" s="353"/>
      <c r="R281" s="353"/>
      <c r="S281" s="353"/>
      <c r="T281" s="353"/>
      <c r="U281" s="353"/>
    </row>
    <row r="282" spans="1:21" ht="12.6" hidden="1" customHeight="1" outlineLevel="1">
      <c r="A282" s="376">
        <v>43942</v>
      </c>
      <c r="B282" s="1050">
        <v>43935</v>
      </c>
      <c r="C282" s="364">
        <v>43949</v>
      </c>
      <c r="D282" s="364">
        <v>43965</v>
      </c>
      <c r="E282" s="355" t="s">
        <v>3334</v>
      </c>
      <c r="F282" s="353" t="s">
        <v>12898</v>
      </c>
      <c r="G282" s="353" t="s">
        <v>12899</v>
      </c>
      <c r="H282" s="348" t="s">
        <v>12900</v>
      </c>
      <c r="I282" s="353"/>
      <c r="J282" s="604" t="s">
        <v>2042</v>
      </c>
      <c r="K282" s="353" t="s">
        <v>12901</v>
      </c>
      <c r="L282" s="1795">
        <f t="shared" si="12"/>
        <v>7</v>
      </c>
      <c r="M282" s="1795">
        <f t="shared" si="13"/>
        <v>4</v>
      </c>
      <c r="N282" s="1796"/>
      <c r="O282" s="1797">
        <v>38</v>
      </c>
      <c r="P282" s="353"/>
      <c r="Q282" s="353"/>
      <c r="R282" s="353"/>
      <c r="S282" s="353"/>
      <c r="T282" s="353"/>
      <c r="U282" s="353"/>
    </row>
    <row r="283" spans="1:21" ht="12.6" hidden="1" customHeight="1" outlineLevel="1">
      <c r="A283" s="376">
        <v>43942</v>
      </c>
      <c r="B283" s="1050">
        <v>43941</v>
      </c>
      <c r="C283" s="364">
        <v>43949</v>
      </c>
      <c r="D283" s="364">
        <v>43971</v>
      </c>
      <c r="E283" s="355" t="s">
        <v>3334</v>
      </c>
      <c r="F283" s="353" t="s">
        <v>12902</v>
      </c>
      <c r="G283" s="353" t="s">
        <v>12903</v>
      </c>
      <c r="H283" s="348"/>
      <c r="I283" s="353"/>
      <c r="J283" s="604" t="s">
        <v>2033</v>
      </c>
      <c r="K283" s="353" t="s">
        <v>2039</v>
      </c>
      <c r="L283" s="1795">
        <f t="shared" si="12"/>
        <v>1</v>
      </c>
      <c r="M283" s="1795">
        <f t="shared" si="13"/>
        <v>0</v>
      </c>
      <c r="N283" s="1796"/>
      <c r="O283" s="1797">
        <v>39</v>
      </c>
      <c r="P283" s="353"/>
      <c r="Q283" s="353"/>
      <c r="R283" s="353"/>
      <c r="S283" s="353"/>
      <c r="T283" s="353"/>
      <c r="U283" s="353"/>
    </row>
    <row r="284" spans="1:21" ht="12.6" hidden="1" customHeight="1" outlineLevel="1">
      <c r="A284" s="376">
        <v>43942</v>
      </c>
      <c r="B284" s="1050">
        <v>43941</v>
      </c>
      <c r="C284" s="364">
        <v>43949</v>
      </c>
      <c r="D284" s="364">
        <v>43971</v>
      </c>
      <c r="E284" s="355" t="s">
        <v>3335</v>
      </c>
      <c r="F284" s="353" t="s">
        <v>12904</v>
      </c>
      <c r="G284" s="353" t="s">
        <v>12905</v>
      </c>
      <c r="H284" s="348"/>
      <c r="I284" s="353"/>
      <c r="J284" s="604" t="s">
        <v>2033</v>
      </c>
      <c r="K284" s="353" t="s">
        <v>2046</v>
      </c>
      <c r="L284" s="1795">
        <f t="shared" si="12"/>
        <v>1</v>
      </c>
      <c r="M284" s="1795">
        <f t="shared" si="13"/>
        <v>0</v>
      </c>
      <c r="N284" s="1796"/>
      <c r="O284" s="1797">
        <v>40</v>
      </c>
      <c r="P284" s="353"/>
      <c r="Q284" s="353"/>
      <c r="R284" s="353"/>
      <c r="S284" s="353"/>
      <c r="T284" s="353"/>
      <c r="U284" s="353"/>
    </row>
    <row r="285" spans="1:21" ht="12.6" hidden="1" customHeight="1" outlineLevel="1">
      <c r="A285" s="376">
        <v>43942</v>
      </c>
      <c r="B285" s="1050">
        <v>43937</v>
      </c>
      <c r="C285" s="364">
        <v>43944</v>
      </c>
      <c r="D285" s="364">
        <v>43944</v>
      </c>
      <c r="E285" s="355" t="s">
        <v>3334</v>
      </c>
      <c r="F285" s="353" t="s">
        <v>12906</v>
      </c>
      <c r="G285" s="353" t="s">
        <v>12907</v>
      </c>
      <c r="H285" s="348"/>
      <c r="I285" s="353"/>
      <c r="J285" s="604" t="s">
        <v>2042</v>
      </c>
      <c r="K285" s="353" t="s">
        <v>2046</v>
      </c>
      <c r="L285" s="1795">
        <f t="shared" si="12"/>
        <v>5</v>
      </c>
      <c r="M285" s="1795">
        <f t="shared" si="13"/>
        <v>2</v>
      </c>
      <c r="N285" s="1796"/>
      <c r="O285" s="1797">
        <v>41</v>
      </c>
      <c r="P285" s="362"/>
      <c r="Q285" s="357"/>
      <c r="R285" s="363"/>
      <c r="S285" s="350"/>
      <c r="T285" s="350"/>
      <c r="U285" s="350"/>
    </row>
    <row r="286" spans="1:21" ht="12.6" hidden="1" customHeight="1" outlineLevel="1">
      <c r="A286" s="376">
        <v>43943</v>
      </c>
      <c r="B286" s="1050">
        <v>43942</v>
      </c>
      <c r="C286" s="364">
        <v>43948</v>
      </c>
      <c r="D286" s="364">
        <v>43948</v>
      </c>
      <c r="E286" s="355" t="s">
        <v>3334</v>
      </c>
      <c r="F286" s="353" t="s">
        <v>12559</v>
      </c>
      <c r="G286" s="353" t="s">
        <v>12908</v>
      </c>
      <c r="H286" s="348" t="s">
        <v>12909</v>
      </c>
      <c r="I286" s="353"/>
      <c r="J286" s="604" t="s">
        <v>2042</v>
      </c>
      <c r="K286" s="353"/>
      <c r="L286" s="1795">
        <f t="shared" si="12"/>
        <v>1</v>
      </c>
      <c r="M286" s="1795">
        <f t="shared" si="13"/>
        <v>0</v>
      </c>
      <c r="N286" s="1796"/>
      <c r="O286" s="1797">
        <v>42</v>
      </c>
      <c r="P286" s="362"/>
      <c r="Q286" s="357"/>
      <c r="R286" s="363"/>
      <c r="S286" s="350"/>
      <c r="T286" s="350"/>
      <c r="U286" s="350"/>
    </row>
    <row r="287" spans="1:21" ht="12.6" hidden="1" customHeight="1" outlineLevel="1">
      <c r="A287" s="376">
        <v>43943</v>
      </c>
      <c r="B287" s="1050">
        <v>43928</v>
      </c>
      <c r="C287" s="364">
        <v>43941</v>
      </c>
      <c r="D287" s="364">
        <v>43958</v>
      </c>
      <c r="E287" s="355" t="s">
        <v>3334</v>
      </c>
      <c r="F287" s="353" t="s">
        <v>12910</v>
      </c>
      <c r="G287" s="353" t="s">
        <v>12911</v>
      </c>
      <c r="H287" s="348" t="s">
        <v>12912</v>
      </c>
      <c r="I287" s="353"/>
      <c r="J287" s="604" t="s">
        <v>2033</v>
      </c>
      <c r="K287" s="353" t="s">
        <v>2036</v>
      </c>
      <c r="L287" s="1795">
        <f t="shared" si="12"/>
        <v>15</v>
      </c>
      <c r="M287" s="1795">
        <f t="shared" si="13"/>
        <v>10</v>
      </c>
      <c r="N287" s="1796"/>
      <c r="O287" s="1797">
        <v>43</v>
      </c>
      <c r="P287" s="353"/>
      <c r="Q287" s="353"/>
      <c r="R287" s="353"/>
      <c r="S287" s="353"/>
      <c r="T287" s="353"/>
      <c r="U287" s="353"/>
    </row>
    <row r="288" spans="1:21" ht="12.6" hidden="1" customHeight="1" outlineLevel="1">
      <c r="A288" s="376">
        <v>43941</v>
      </c>
      <c r="B288" s="1050">
        <v>43936</v>
      </c>
      <c r="C288" s="364">
        <v>43941</v>
      </c>
      <c r="D288" s="364">
        <v>43965</v>
      </c>
      <c r="E288" s="355" t="s">
        <v>3335</v>
      </c>
      <c r="F288" s="353" t="s">
        <v>12913</v>
      </c>
      <c r="G288" s="353" t="s">
        <v>12914</v>
      </c>
      <c r="H288" s="348"/>
      <c r="I288" s="353"/>
      <c r="J288" s="604" t="s">
        <v>2035</v>
      </c>
      <c r="K288" s="353"/>
      <c r="L288" s="1795">
        <f t="shared" si="12"/>
        <v>5</v>
      </c>
      <c r="M288" s="1795">
        <f t="shared" si="13"/>
        <v>2</v>
      </c>
      <c r="N288" s="1796"/>
      <c r="O288" s="1797">
        <v>44</v>
      </c>
      <c r="P288" s="362"/>
      <c r="Q288" s="357"/>
      <c r="R288" s="363"/>
      <c r="S288" s="350"/>
      <c r="T288" s="350"/>
      <c r="U288" s="350"/>
    </row>
    <row r="289" spans="1:21" ht="12.6" hidden="1" customHeight="1" outlineLevel="1">
      <c r="A289" s="376">
        <v>43943</v>
      </c>
      <c r="B289" s="1050">
        <v>43928</v>
      </c>
      <c r="C289" s="364">
        <v>43944</v>
      </c>
      <c r="D289" s="364">
        <v>43958</v>
      </c>
      <c r="E289" s="355" t="s">
        <v>3335</v>
      </c>
      <c r="F289" s="353" t="s">
        <v>12915</v>
      </c>
      <c r="G289" s="353" t="s">
        <v>12916</v>
      </c>
      <c r="H289" s="348"/>
      <c r="I289" s="353"/>
      <c r="J289" s="604" t="s">
        <v>2042</v>
      </c>
      <c r="K289" s="353"/>
      <c r="L289" s="1795">
        <f t="shared" si="12"/>
        <v>15</v>
      </c>
      <c r="M289" s="1795">
        <f t="shared" si="13"/>
        <v>10</v>
      </c>
      <c r="N289" s="1796"/>
      <c r="O289" s="1797">
        <v>45</v>
      </c>
      <c r="P289" s="362"/>
      <c r="Q289" s="357"/>
      <c r="R289" s="363"/>
      <c r="S289" s="350"/>
      <c r="T289" s="350"/>
      <c r="U289" s="350"/>
    </row>
    <row r="290" spans="1:21" ht="12.6" hidden="1" customHeight="1" outlineLevel="1">
      <c r="A290" s="376">
        <v>43944</v>
      </c>
      <c r="B290" s="1050">
        <v>43942</v>
      </c>
      <c r="C290" s="364">
        <v>43943</v>
      </c>
      <c r="D290" s="364">
        <v>43945</v>
      </c>
      <c r="E290" s="355" t="s">
        <v>3334</v>
      </c>
      <c r="F290" s="353" t="s">
        <v>12917</v>
      </c>
      <c r="G290" s="353" t="s">
        <v>12918</v>
      </c>
      <c r="H290" s="348"/>
      <c r="I290" s="353"/>
      <c r="J290" s="604" t="s">
        <v>2042</v>
      </c>
      <c r="K290" s="353"/>
      <c r="L290" s="1795">
        <f t="shared" si="12"/>
        <v>2</v>
      </c>
      <c r="M290" s="1795">
        <f t="shared" si="13"/>
        <v>1</v>
      </c>
      <c r="N290" s="1796"/>
      <c r="O290" s="1797">
        <v>46</v>
      </c>
      <c r="P290" s="362"/>
      <c r="Q290" s="357"/>
      <c r="R290" s="363"/>
      <c r="S290" s="350"/>
      <c r="T290" s="350"/>
      <c r="U290" s="350"/>
    </row>
    <row r="291" spans="1:21" ht="12.6" hidden="1" customHeight="1" outlineLevel="1">
      <c r="A291" s="376">
        <v>43948</v>
      </c>
      <c r="B291" s="1050">
        <v>43942</v>
      </c>
      <c r="C291" s="364">
        <v>43948</v>
      </c>
      <c r="D291" s="364">
        <v>43945</v>
      </c>
      <c r="E291" s="355" t="s">
        <v>3334</v>
      </c>
      <c r="F291" s="353" t="s">
        <v>12919</v>
      </c>
      <c r="G291" s="353" t="s">
        <v>12920</v>
      </c>
      <c r="H291" s="348"/>
      <c r="I291" s="353"/>
      <c r="J291" s="604" t="s">
        <v>2042</v>
      </c>
      <c r="K291" s="353" t="s">
        <v>2039</v>
      </c>
      <c r="L291" s="1795">
        <f t="shared" si="12"/>
        <v>6</v>
      </c>
      <c r="M291" s="1795">
        <f t="shared" si="13"/>
        <v>3</v>
      </c>
      <c r="N291" s="1796"/>
      <c r="O291" s="1797">
        <v>47</v>
      </c>
      <c r="P291" s="362"/>
      <c r="Q291" s="357"/>
      <c r="R291" s="363"/>
      <c r="S291" s="350"/>
      <c r="T291" s="350"/>
      <c r="U291" s="350"/>
    </row>
    <row r="292" spans="1:21" ht="12.6" hidden="1" customHeight="1" outlineLevel="1">
      <c r="A292" s="376">
        <v>43945</v>
      </c>
      <c r="B292" s="1050">
        <v>43944</v>
      </c>
      <c r="C292" s="364">
        <v>43948</v>
      </c>
      <c r="D292" s="932">
        <v>43948</v>
      </c>
      <c r="E292" s="349" t="s">
        <v>3334</v>
      </c>
      <c r="F292" s="424" t="s">
        <v>12921</v>
      </c>
      <c r="G292" s="424" t="s">
        <v>12922</v>
      </c>
      <c r="H292" s="589" t="s">
        <v>12367</v>
      </c>
      <c r="I292" s="424"/>
      <c r="J292" s="604" t="s">
        <v>2034</v>
      </c>
      <c r="K292" s="353"/>
      <c r="L292" s="1795">
        <f t="shared" ref="L292:L355" si="14">(A292-B292)</f>
        <v>1</v>
      </c>
      <c r="M292" s="1795">
        <f t="shared" ref="M292:M355" si="15">NETWORKDAYS(B292,A292,A292:B292)</f>
        <v>0</v>
      </c>
      <c r="N292" s="1796"/>
      <c r="O292" s="1797">
        <v>48</v>
      </c>
      <c r="P292" s="424"/>
      <c r="Q292" s="424"/>
      <c r="R292" s="424"/>
      <c r="S292" s="424"/>
      <c r="T292" s="424"/>
      <c r="U292" s="424"/>
    </row>
    <row r="293" spans="1:21" ht="12.6" hidden="1" customHeight="1" outlineLevel="1">
      <c r="A293" s="376">
        <v>43948</v>
      </c>
      <c r="B293" s="1050">
        <v>43938</v>
      </c>
      <c r="C293" s="364">
        <v>43945</v>
      </c>
      <c r="D293" s="364">
        <v>43967</v>
      </c>
      <c r="E293" s="355" t="s">
        <v>3335</v>
      </c>
      <c r="F293" s="353" t="s">
        <v>12923</v>
      </c>
      <c r="G293" s="353" t="s">
        <v>12924</v>
      </c>
      <c r="H293" s="348" t="s">
        <v>12367</v>
      </c>
      <c r="I293" s="353"/>
      <c r="J293" s="604" t="s">
        <v>2035</v>
      </c>
      <c r="K293" s="353" t="s">
        <v>12427</v>
      </c>
      <c r="L293" s="1795">
        <f t="shared" si="14"/>
        <v>10</v>
      </c>
      <c r="M293" s="1795">
        <f t="shared" si="15"/>
        <v>5</v>
      </c>
      <c r="N293" s="1796"/>
      <c r="O293" s="1797">
        <v>49</v>
      </c>
      <c r="P293" s="362"/>
      <c r="Q293" s="357"/>
      <c r="R293" s="363"/>
      <c r="S293" s="350"/>
      <c r="T293" s="350"/>
      <c r="U293" s="350"/>
    </row>
    <row r="294" spans="1:21" ht="12.6" hidden="1" customHeight="1" outlineLevel="1">
      <c r="A294" s="376">
        <v>43948</v>
      </c>
      <c r="B294" s="1050">
        <v>43945</v>
      </c>
      <c r="C294" s="364"/>
      <c r="D294" s="364"/>
      <c r="E294" s="355" t="s">
        <v>3335</v>
      </c>
      <c r="F294" s="353" t="s">
        <v>4189</v>
      </c>
      <c r="G294" s="353" t="s">
        <v>12925</v>
      </c>
      <c r="H294" s="348" t="s">
        <v>12926</v>
      </c>
      <c r="I294" s="353"/>
      <c r="J294" s="604" t="s">
        <v>2035</v>
      </c>
      <c r="K294" s="353"/>
      <c r="L294" s="1795">
        <f t="shared" si="14"/>
        <v>3</v>
      </c>
      <c r="M294" s="1795">
        <f t="shared" si="15"/>
        <v>0</v>
      </c>
      <c r="N294" s="1796"/>
      <c r="O294" s="1797">
        <v>50</v>
      </c>
      <c r="P294" s="362"/>
      <c r="Q294" s="357"/>
      <c r="R294" s="363"/>
      <c r="S294" s="350"/>
      <c r="T294" s="350"/>
      <c r="U294" s="350"/>
    </row>
    <row r="295" spans="1:21" ht="12.6" hidden="1" customHeight="1" outlineLevel="1">
      <c r="A295" s="376">
        <v>43948</v>
      </c>
      <c r="B295" s="1050">
        <v>43943</v>
      </c>
      <c r="C295" s="355"/>
      <c r="D295" s="355"/>
      <c r="E295" s="355" t="s">
        <v>3334</v>
      </c>
      <c r="F295" s="353" t="s">
        <v>11626</v>
      </c>
      <c r="G295" s="353" t="s">
        <v>12927</v>
      </c>
      <c r="H295" s="348"/>
      <c r="I295" s="353"/>
      <c r="J295" s="604" t="s">
        <v>2035</v>
      </c>
      <c r="K295" s="353" t="s">
        <v>12928</v>
      </c>
      <c r="L295" s="1795">
        <f t="shared" si="14"/>
        <v>5</v>
      </c>
      <c r="M295" s="1795">
        <f t="shared" si="15"/>
        <v>2</v>
      </c>
      <c r="N295" s="1796"/>
      <c r="O295" s="1797">
        <v>51</v>
      </c>
      <c r="P295" s="362"/>
      <c r="Q295" s="357"/>
      <c r="R295" s="363"/>
      <c r="S295" s="350"/>
      <c r="T295" s="350"/>
      <c r="U295" s="350"/>
    </row>
    <row r="296" spans="1:21" ht="12.6" hidden="1" customHeight="1" outlineLevel="1">
      <c r="A296" s="376">
        <v>43948</v>
      </c>
      <c r="B296" s="1050">
        <v>43943</v>
      </c>
      <c r="C296" s="355"/>
      <c r="D296" s="355"/>
      <c r="E296" s="355" t="s">
        <v>3334</v>
      </c>
      <c r="F296" s="353" t="s">
        <v>11626</v>
      </c>
      <c r="G296" s="353" t="s">
        <v>12929</v>
      </c>
      <c r="H296" s="348"/>
      <c r="I296" s="353"/>
      <c r="J296" s="604" t="s">
        <v>2035</v>
      </c>
      <c r="K296" s="353" t="s">
        <v>12930</v>
      </c>
      <c r="L296" s="1795">
        <f t="shared" si="14"/>
        <v>5</v>
      </c>
      <c r="M296" s="1795">
        <f t="shared" si="15"/>
        <v>2</v>
      </c>
      <c r="N296" s="1796"/>
      <c r="O296" s="1797">
        <v>52</v>
      </c>
      <c r="P296" s="353"/>
      <c r="Q296" s="353"/>
      <c r="R296" s="353"/>
      <c r="S296" s="353"/>
      <c r="T296" s="353"/>
      <c r="U296" s="353"/>
    </row>
    <row r="297" spans="1:21" ht="12.6" hidden="1" customHeight="1" outlineLevel="1">
      <c r="A297" s="376">
        <v>43948</v>
      </c>
      <c r="B297" s="1050">
        <v>43927</v>
      </c>
      <c r="C297" s="364">
        <v>43948</v>
      </c>
      <c r="D297" s="364">
        <v>43957</v>
      </c>
      <c r="E297" s="355" t="s">
        <v>3335</v>
      </c>
      <c r="F297" s="353" t="s">
        <v>12931</v>
      </c>
      <c r="G297" s="353" t="s">
        <v>12932</v>
      </c>
      <c r="H297" s="348"/>
      <c r="I297" s="353"/>
      <c r="J297" s="604" t="s">
        <v>2033</v>
      </c>
      <c r="K297" s="353" t="s">
        <v>2046</v>
      </c>
      <c r="L297" s="1795">
        <f t="shared" si="14"/>
        <v>21</v>
      </c>
      <c r="M297" s="1795">
        <f t="shared" si="15"/>
        <v>14</v>
      </c>
      <c r="N297" s="1796"/>
      <c r="O297" s="1797">
        <v>53</v>
      </c>
      <c r="P297" s="353"/>
      <c r="Q297" s="353"/>
      <c r="R297" s="353"/>
      <c r="S297" s="353"/>
      <c r="T297" s="353"/>
      <c r="U297" s="353"/>
    </row>
    <row r="298" spans="1:21" ht="12.6" hidden="1" customHeight="1" outlineLevel="1">
      <c r="A298" s="376">
        <v>43948</v>
      </c>
      <c r="B298" s="1050">
        <v>43937</v>
      </c>
      <c r="C298" s="364">
        <v>43951</v>
      </c>
      <c r="D298" s="364">
        <v>43967</v>
      </c>
      <c r="E298" s="355" t="s">
        <v>3334</v>
      </c>
      <c r="F298" s="353" t="s">
        <v>12933</v>
      </c>
      <c r="G298" s="353" t="s">
        <v>12934</v>
      </c>
      <c r="H298" s="348"/>
      <c r="I298" s="353"/>
      <c r="J298" s="604" t="s">
        <v>2045</v>
      </c>
      <c r="K298" s="353" t="s">
        <v>2039</v>
      </c>
      <c r="L298" s="1795">
        <f t="shared" si="14"/>
        <v>11</v>
      </c>
      <c r="M298" s="1795">
        <f t="shared" si="15"/>
        <v>6</v>
      </c>
      <c r="N298" s="1796"/>
      <c r="O298" s="1797">
        <v>54</v>
      </c>
      <c r="P298" s="353"/>
      <c r="Q298" s="353"/>
      <c r="R298" s="353"/>
      <c r="S298" s="353"/>
      <c r="T298" s="353"/>
      <c r="U298" s="353"/>
    </row>
    <row r="299" spans="1:21" ht="12.6" hidden="1" customHeight="1" outlineLevel="1">
      <c r="A299" s="376">
        <v>43949</v>
      </c>
      <c r="B299" s="1050">
        <v>43942</v>
      </c>
      <c r="C299" s="364">
        <v>43950</v>
      </c>
      <c r="D299" s="364">
        <v>43956</v>
      </c>
      <c r="E299" s="355" t="s">
        <v>3334</v>
      </c>
      <c r="F299" s="353" t="s">
        <v>12917</v>
      </c>
      <c r="G299" s="353" t="s">
        <v>12935</v>
      </c>
      <c r="H299" s="348" t="s">
        <v>12936</v>
      </c>
      <c r="I299" s="353"/>
      <c r="J299" s="604" t="s">
        <v>2042</v>
      </c>
      <c r="K299" s="353"/>
      <c r="L299" s="1795">
        <f t="shared" si="14"/>
        <v>7</v>
      </c>
      <c r="M299" s="1795">
        <f t="shared" si="15"/>
        <v>4</v>
      </c>
      <c r="N299" s="1796"/>
      <c r="O299" s="1797">
        <v>55</v>
      </c>
      <c r="P299" s="362"/>
      <c r="Q299" s="357"/>
      <c r="R299" s="363"/>
      <c r="S299" s="350"/>
      <c r="T299" s="350"/>
      <c r="U299" s="350"/>
    </row>
    <row r="300" spans="1:21" ht="12.6" hidden="1" customHeight="1" outlineLevel="1">
      <c r="A300" s="376">
        <v>43948</v>
      </c>
      <c r="B300" s="1050">
        <v>43935</v>
      </c>
      <c r="C300" s="364">
        <v>43949</v>
      </c>
      <c r="D300" s="364">
        <v>43965</v>
      </c>
      <c r="E300" s="355" t="s">
        <v>3335</v>
      </c>
      <c r="F300" s="353" t="s">
        <v>5513</v>
      </c>
      <c r="G300" s="353" t="s">
        <v>12937</v>
      </c>
      <c r="H300" s="348"/>
      <c r="I300" s="353"/>
      <c r="J300" s="604" t="s">
        <v>2045</v>
      </c>
      <c r="K300" s="353"/>
      <c r="L300" s="1795">
        <f t="shared" si="14"/>
        <v>13</v>
      </c>
      <c r="M300" s="1795">
        <f t="shared" si="15"/>
        <v>8</v>
      </c>
      <c r="N300" s="1796"/>
      <c r="O300" s="1797">
        <v>56</v>
      </c>
      <c r="P300" s="362"/>
      <c r="Q300" s="357"/>
      <c r="R300" s="363"/>
      <c r="S300" s="350"/>
      <c r="T300" s="350"/>
      <c r="U300" s="350"/>
    </row>
    <row r="301" spans="1:21" ht="12.6" hidden="1" customHeight="1" outlineLevel="1">
      <c r="A301" s="376">
        <v>43949</v>
      </c>
      <c r="B301" s="1050">
        <v>43948</v>
      </c>
      <c r="C301" s="364">
        <v>43951</v>
      </c>
      <c r="D301" s="364">
        <v>43951</v>
      </c>
      <c r="E301" s="355" t="s">
        <v>3334</v>
      </c>
      <c r="F301" s="353" t="s">
        <v>12938</v>
      </c>
      <c r="G301" s="353" t="s">
        <v>12939</v>
      </c>
      <c r="H301" s="348"/>
      <c r="I301" s="353"/>
      <c r="J301" s="604" t="s">
        <v>2042</v>
      </c>
      <c r="K301" s="353" t="s">
        <v>2046</v>
      </c>
      <c r="L301" s="1795">
        <f t="shared" si="14"/>
        <v>1</v>
      </c>
      <c r="M301" s="1795">
        <f t="shared" si="15"/>
        <v>0</v>
      </c>
      <c r="N301" s="1796"/>
      <c r="O301" s="1797">
        <v>57</v>
      </c>
      <c r="P301" s="362"/>
      <c r="Q301" s="357"/>
      <c r="R301" s="363"/>
      <c r="S301" s="350"/>
      <c r="T301" s="350"/>
      <c r="U301" s="350"/>
    </row>
    <row r="302" spans="1:21" ht="12.6" hidden="1" customHeight="1" outlineLevel="1">
      <c r="A302" s="376">
        <v>43948</v>
      </c>
      <c r="B302" s="1050">
        <v>43945</v>
      </c>
      <c r="C302" s="364"/>
      <c r="D302" s="364"/>
      <c r="E302" s="355" t="s">
        <v>3334</v>
      </c>
      <c r="F302" s="353" t="s">
        <v>12940</v>
      </c>
      <c r="G302" s="353" t="s">
        <v>12941</v>
      </c>
      <c r="H302" s="348"/>
      <c r="I302" s="353"/>
      <c r="J302" s="604" t="s">
        <v>2033</v>
      </c>
      <c r="K302" s="353"/>
      <c r="L302" s="1795">
        <f t="shared" si="14"/>
        <v>3</v>
      </c>
      <c r="M302" s="1795">
        <f t="shared" si="15"/>
        <v>0</v>
      </c>
      <c r="N302" s="1796"/>
      <c r="O302" s="1797">
        <v>58</v>
      </c>
      <c r="P302" s="362"/>
      <c r="Q302" s="357"/>
      <c r="R302" s="363"/>
      <c r="S302" s="350"/>
      <c r="T302" s="350"/>
      <c r="U302" s="350"/>
    </row>
    <row r="303" spans="1:21" ht="12.6" hidden="1" customHeight="1" outlineLevel="1">
      <c r="A303" s="376">
        <v>43949</v>
      </c>
      <c r="B303" s="1050">
        <v>43948</v>
      </c>
      <c r="C303" s="364">
        <v>43949</v>
      </c>
      <c r="D303" s="364">
        <v>43949</v>
      </c>
      <c r="E303" s="355" t="s">
        <v>3334</v>
      </c>
      <c r="F303" s="353" t="s">
        <v>12942</v>
      </c>
      <c r="G303" s="353" t="s">
        <v>12943</v>
      </c>
      <c r="H303" s="348" t="s">
        <v>12944</v>
      </c>
      <c r="I303" s="353"/>
      <c r="J303" s="604" t="s">
        <v>2033</v>
      </c>
      <c r="K303" s="353"/>
      <c r="L303" s="1795">
        <f t="shared" si="14"/>
        <v>1</v>
      </c>
      <c r="M303" s="1795">
        <f t="shared" si="15"/>
        <v>0</v>
      </c>
      <c r="N303" s="1796"/>
      <c r="O303" s="1797">
        <v>59</v>
      </c>
      <c r="P303" s="353"/>
      <c r="Q303" s="353"/>
      <c r="R303" s="353"/>
      <c r="S303" s="353"/>
      <c r="T303" s="353"/>
      <c r="U303" s="353"/>
    </row>
    <row r="304" spans="1:21" ht="12.6" hidden="1" customHeight="1" outlineLevel="1">
      <c r="A304" s="376">
        <v>43949</v>
      </c>
      <c r="B304" s="1050">
        <v>43941</v>
      </c>
      <c r="C304" s="364">
        <v>43956</v>
      </c>
      <c r="D304" s="364">
        <v>43971</v>
      </c>
      <c r="E304" s="355" t="s">
        <v>3334</v>
      </c>
      <c r="F304" s="353" t="s">
        <v>12945</v>
      </c>
      <c r="G304" s="353" t="s">
        <v>12946</v>
      </c>
      <c r="H304" s="348"/>
      <c r="I304" s="353"/>
      <c r="J304" s="604" t="s">
        <v>2045</v>
      </c>
      <c r="K304" s="353" t="s">
        <v>2039</v>
      </c>
      <c r="L304" s="1795">
        <f t="shared" si="14"/>
        <v>8</v>
      </c>
      <c r="M304" s="1795">
        <f t="shared" si="15"/>
        <v>5</v>
      </c>
      <c r="N304" s="1796"/>
      <c r="O304" s="1797">
        <v>60</v>
      </c>
      <c r="P304" s="353"/>
      <c r="Q304" s="353"/>
      <c r="R304" s="353"/>
      <c r="S304" s="353"/>
      <c r="T304" s="353"/>
      <c r="U304" s="353"/>
    </row>
    <row r="305" spans="1:21" ht="12.6" hidden="1" customHeight="1" outlineLevel="1">
      <c r="A305" s="376">
        <v>43949</v>
      </c>
      <c r="B305" s="1050">
        <v>43942</v>
      </c>
      <c r="C305" s="364">
        <v>43956</v>
      </c>
      <c r="D305" s="364">
        <v>43972</v>
      </c>
      <c r="E305" s="355" t="s">
        <v>3334</v>
      </c>
      <c r="F305" s="353" t="s">
        <v>12947</v>
      </c>
      <c r="G305" s="353" t="s">
        <v>12948</v>
      </c>
      <c r="H305" s="348"/>
      <c r="I305" s="353"/>
      <c r="J305" s="604" t="s">
        <v>2045</v>
      </c>
      <c r="K305" s="353" t="s">
        <v>2039</v>
      </c>
      <c r="L305" s="1795">
        <f t="shared" si="14"/>
        <v>7</v>
      </c>
      <c r="M305" s="1795">
        <f t="shared" si="15"/>
        <v>4</v>
      </c>
      <c r="N305" s="1796"/>
      <c r="O305" s="1797">
        <v>61</v>
      </c>
      <c r="P305" s="353"/>
      <c r="Q305" s="353"/>
      <c r="R305" s="353"/>
      <c r="S305" s="353"/>
      <c r="T305" s="353"/>
      <c r="U305" s="353"/>
    </row>
    <row r="306" spans="1:21" ht="12.6" hidden="1" customHeight="1" outlineLevel="1">
      <c r="A306" s="376">
        <v>43949</v>
      </c>
      <c r="B306" s="1050">
        <v>43943</v>
      </c>
      <c r="C306" s="364">
        <v>43956</v>
      </c>
      <c r="D306" s="364">
        <v>43973</v>
      </c>
      <c r="E306" s="355" t="s">
        <v>3334</v>
      </c>
      <c r="F306" s="353" t="s">
        <v>12949</v>
      </c>
      <c r="G306" s="353" t="s">
        <v>12950</v>
      </c>
      <c r="H306" s="348"/>
      <c r="I306" s="353"/>
      <c r="J306" s="604" t="s">
        <v>2034</v>
      </c>
      <c r="K306" s="353" t="s">
        <v>2039</v>
      </c>
      <c r="L306" s="1795">
        <f t="shared" si="14"/>
        <v>6</v>
      </c>
      <c r="M306" s="1795">
        <f t="shared" si="15"/>
        <v>3</v>
      </c>
      <c r="N306" s="1796"/>
      <c r="O306" s="1797">
        <v>62</v>
      </c>
      <c r="P306" s="353"/>
      <c r="Q306" s="353"/>
      <c r="R306" s="353"/>
      <c r="S306" s="353"/>
      <c r="T306" s="353"/>
      <c r="U306" s="353"/>
    </row>
    <row r="307" spans="1:21" ht="12.6" hidden="1" customHeight="1" outlineLevel="1">
      <c r="A307" s="376">
        <v>43950</v>
      </c>
      <c r="B307" s="1050">
        <v>43945</v>
      </c>
      <c r="C307" s="364">
        <v>43949</v>
      </c>
      <c r="D307" s="364">
        <v>43949</v>
      </c>
      <c r="E307" s="355" t="s">
        <v>3334</v>
      </c>
      <c r="F307" s="353" t="s">
        <v>12951</v>
      </c>
      <c r="G307" s="353" t="s">
        <v>12952</v>
      </c>
      <c r="H307" s="348" t="s">
        <v>12953</v>
      </c>
      <c r="I307" s="353"/>
      <c r="J307" s="604" t="s">
        <v>2042</v>
      </c>
      <c r="K307" s="353" t="s">
        <v>2046</v>
      </c>
      <c r="L307" s="1795">
        <f t="shared" si="14"/>
        <v>5</v>
      </c>
      <c r="M307" s="1795">
        <f t="shared" si="15"/>
        <v>2</v>
      </c>
      <c r="N307" s="1796"/>
      <c r="O307" s="1797">
        <v>63</v>
      </c>
      <c r="P307" s="362"/>
      <c r="Q307" s="357"/>
      <c r="R307" s="363"/>
      <c r="S307" s="350"/>
      <c r="T307" s="350"/>
      <c r="U307" s="350"/>
    </row>
    <row r="308" spans="1:21" ht="12.6" hidden="1" customHeight="1" outlineLevel="1">
      <c r="A308" s="376">
        <v>43950</v>
      </c>
      <c r="B308" s="1050">
        <v>43948</v>
      </c>
      <c r="C308" s="364">
        <v>43963</v>
      </c>
      <c r="D308" s="364">
        <v>43978</v>
      </c>
      <c r="E308" s="355" t="s">
        <v>3334</v>
      </c>
      <c r="F308" s="353" t="s">
        <v>12954</v>
      </c>
      <c r="G308" s="353" t="s">
        <v>12955</v>
      </c>
      <c r="H308" s="348"/>
      <c r="I308" s="353"/>
      <c r="J308" s="604" t="s">
        <v>2033</v>
      </c>
      <c r="K308" s="353" t="s">
        <v>12956</v>
      </c>
      <c r="L308" s="1795">
        <f t="shared" si="14"/>
        <v>2</v>
      </c>
      <c r="M308" s="1795">
        <f t="shared" si="15"/>
        <v>1</v>
      </c>
      <c r="N308" s="1796"/>
      <c r="O308" s="1797">
        <v>64</v>
      </c>
      <c r="P308" s="353"/>
      <c r="Q308" s="353"/>
      <c r="R308" s="353"/>
      <c r="S308" s="353"/>
      <c r="T308" s="353"/>
      <c r="U308" s="353"/>
    </row>
    <row r="309" spans="1:21" ht="12.6" hidden="1" customHeight="1" outlineLevel="1">
      <c r="A309" s="376">
        <v>43950</v>
      </c>
      <c r="B309" s="1050">
        <v>43948</v>
      </c>
      <c r="C309" s="364">
        <v>43966</v>
      </c>
      <c r="D309" s="364">
        <v>43966</v>
      </c>
      <c r="E309" s="355" t="s">
        <v>3334</v>
      </c>
      <c r="F309" s="353" t="s">
        <v>12779</v>
      </c>
      <c r="G309" s="353" t="s">
        <v>12957</v>
      </c>
      <c r="H309" s="348" t="s">
        <v>12958</v>
      </c>
      <c r="I309" s="353"/>
      <c r="J309" s="604" t="s">
        <v>2042</v>
      </c>
      <c r="K309" s="353"/>
      <c r="L309" s="1795">
        <f t="shared" si="14"/>
        <v>2</v>
      </c>
      <c r="M309" s="1795">
        <f t="shared" si="15"/>
        <v>1</v>
      </c>
      <c r="N309" s="1796"/>
      <c r="O309" s="1797">
        <v>65</v>
      </c>
      <c r="P309" s="362"/>
      <c r="Q309" s="357"/>
      <c r="R309" s="363"/>
      <c r="S309" s="350"/>
      <c r="T309" s="350"/>
      <c r="U309" s="350"/>
    </row>
    <row r="310" spans="1:21" ht="12.6" hidden="1" customHeight="1" outlineLevel="1">
      <c r="A310" s="376">
        <v>43950</v>
      </c>
      <c r="B310" s="1050">
        <v>43948</v>
      </c>
      <c r="C310" s="364">
        <v>43950</v>
      </c>
      <c r="D310" s="364">
        <v>43950</v>
      </c>
      <c r="E310" s="355" t="s">
        <v>3334</v>
      </c>
      <c r="F310" s="353" t="s">
        <v>12959</v>
      </c>
      <c r="G310" s="353" t="s">
        <v>12960</v>
      </c>
      <c r="H310" s="348" t="s">
        <v>12961</v>
      </c>
      <c r="I310" s="353"/>
      <c r="J310" s="604" t="s">
        <v>2033</v>
      </c>
      <c r="K310" s="353" t="s">
        <v>2046</v>
      </c>
      <c r="L310" s="1795">
        <f t="shared" si="14"/>
        <v>2</v>
      </c>
      <c r="M310" s="1795">
        <f t="shared" si="15"/>
        <v>1</v>
      </c>
      <c r="N310" s="1796"/>
      <c r="O310" s="1797">
        <v>66</v>
      </c>
      <c r="P310" s="604"/>
      <c r="Q310" s="604"/>
      <c r="R310" s="604"/>
      <c r="S310" s="604"/>
      <c r="T310" s="604"/>
      <c r="U310" s="604"/>
    </row>
    <row r="311" spans="1:21" ht="12.6" hidden="1" customHeight="1" outlineLevel="1">
      <c r="A311" s="376">
        <v>43950</v>
      </c>
      <c r="B311" s="1050">
        <v>43942</v>
      </c>
      <c r="C311" s="364">
        <v>43957</v>
      </c>
      <c r="D311" s="364">
        <v>43972</v>
      </c>
      <c r="E311" s="355" t="s">
        <v>3334</v>
      </c>
      <c r="F311" s="353" t="s">
        <v>12962</v>
      </c>
      <c r="G311" s="353" t="s">
        <v>12963</v>
      </c>
      <c r="H311" s="348"/>
      <c r="I311" s="353"/>
      <c r="J311" s="604" t="s">
        <v>2033</v>
      </c>
      <c r="K311" s="353" t="s">
        <v>12956</v>
      </c>
      <c r="L311" s="1795">
        <f t="shared" si="14"/>
        <v>8</v>
      </c>
      <c r="M311" s="1795">
        <f t="shared" si="15"/>
        <v>5</v>
      </c>
      <c r="N311" s="1796"/>
      <c r="O311" s="1797">
        <v>67</v>
      </c>
      <c r="P311" s="353"/>
      <c r="Q311" s="353"/>
      <c r="R311" s="353"/>
      <c r="S311" s="353"/>
      <c r="T311" s="353"/>
      <c r="U311" s="353"/>
    </row>
    <row r="312" spans="1:21" ht="12.6" hidden="1" customHeight="1" outlineLevel="1">
      <c r="A312" s="376">
        <v>43950</v>
      </c>
      <c r="B312" s="1050">
        <v>43943</v>
      </c>
      <c r="C312" s="364">
        <v>43957</v>
      </c>
      <c r="D312" s="364">
        <v>43973</v>
      </c>
      <c r="E312" s="355" t="s">
        <v>3334</v>
      </c>
      <c r="F312" s="353" t="s">
        <v>5075</v>
      </c>
      <c r="G312" s="353" t="s">
        <v>12964</v>
      </c>
      <c r="H312" s="348"/>
      <c r="I312" s="353"/>
      <c r="J312" s="604" t="s">
        <v>2034</v>
      </c>
      <c r="K312" s="353" t="s">
        <v>2039</v>
      </c>
      <c r="L312" s="1795">
        <f t="shared" si="14"/>
        <v>7</v>
      </c>
      <c r="M312" s="1795">
        <f t="shared" si="15"/>
        <v>4</v>
      </c>
      <c r="N312" s="1796"/>
      <c r="O312" s="1797">
        <v>68</v>
      </c>
      <c r="P312" s="353"/>
      <c r="Q312" s="353"/>
      <c r="R312" s="353"/>
      <c r="S312" s="353"/>
      <c r="T312" s="353"/>
      <c r="U312" s="353"/>
    </row>
    <row r="313" spans="1:21" ht="12.6" hidden="1" customHeight="1" outlineLevel="1">
      <c r="A313" s="376">
        <v>43950</v>
      </c>
      <c r="B313" s="1050">
        <v>43943</v>
      </c>
      <c r="C313" s="364">
        <v>43956</v>
      </c>
      <c r="D313" s="364">
        <v>43973</v>
      </c>
      <c r="E313" s="355" t="s">
        <v>3334</v>
      </c>
      <c r="F313" s="353" t="s">
        <v>12965</v>
      </c>
      <c r="G313" s="353" t="s">
        <v>12966</v>
      </c>
      <c r="H313" s="348"/>
      <c r="I313" s="353"/>
      <c r="J313" s="604" t="s">
        <v>2033</v>
      </c>
      <c r="K313" s="353" t="s">
        <v>2039</v>
      </c>
      <c r="L313" s="1795">
        <f t="shared" si="14"/>
        <v>7</v>
      </c>
      <c r="M313" s="1795">
        <f t="shared" si="15"/>
        <v>4</v>
      </c>
      <c r="N313" s="1796"/>
      <c r="O313" s="1797">
        <v>69</v>
      </c>
      <c r="P313" s="353"/>
      <c r="Q313" s="353"/>
      <c r="R313" s="353"/>
      <c r="S313" s="353"/>
      <c r="T313" s="353"/>
      <c r="U313" s="353"/>
    </row>
    <row r="314" spans="1:21" ht="12.6" hidden="1" customHeight="1" outlineLevel="1">
      <c r="A314" s="376">
        <v>43950</v>
      </c>
      <c r="B314" s="1050">
        <v>43948</v>
      </c>
      <c r="C314" s="364">
        <v>43961</v>
      </c>
      <c r="D314" s="364">
        <v>43979</v>
      </c>
      <c r="E314" s="355" t="s">
        <v>3334</v>
      </c>
      <c r="F314" s="353" t="s">
        <v>12967</v>
      </c>
      <c r="G314" s="353" t="s">
        <v>12968</v>
      </c>
      <c r="H314" s="348"/>
      <c r="I314" s="353"/>
      <c r="J314" s="604" t="s">
        <v>2045</v>
      </c>
      <c r="K314" s="353" t="s">
        <v>2039</v>
      </c>
      <c r="L314" s="1795">
        <f t="shared" si="14"/>
        <v>2</v>
      </c>
      <c r="M314" s="1795">
        <f t="shared" si="15"/>
        <v>1</v>
      </c>
      <c r="N314" s="1796"/>
      <c r="O314" s="1797">
        <v>70</v>
      </c>
      <c r="P314" s="353"/>
      <c r="Q314" s="353"/>
      <c r="R314" s="353"/>
      <c r="S314" s="353"/>
      <c r="T314" s="353"/>
      <c r="U314" s="353"/>
    </row>
    <row r="315" spans="1:21" ht="12.6" hidden="1" customHeight="1" outlineLevel="1">
      <c r="A315" s="376">
        <v>43951</v>
      </c>
      <c r="B315" s="1050">
        <v>43944</v>
      </c>
      <c r="C315" s="364">
        <v>43951</v>
      </c>
      <c r="D315" s="364">
        <v>43951</v>
      </c>
      <c r="E315" s="355" t="s">
        <v>3334</v>
      </c>
      <c r="F315" s="353" t="s">
        <v>12624</v>
      </c>
      <c r="G315" s="353" t="s">
        <v>12969</v>
      </c>
      <c r="H315" s="348"/>
      <c r="I315" s="353"/>
      <c r="J315" s="604" t="s">
        <v>2042</v>
      </c>
      <c r="K315" s="353"/>
      <c r="L315" s="1795">
        <f t="shared" si="14"/>
        <v>7</v>
      </c>
      <c r="M315" s="1795">
        <f t="shared" si="15"/>
        <v>4</v>
      </c>
      <c r="N315" s="1796"/>
      <c r="O315" s="1797">
        <v>71</v>
      </c>
      <c r="P315" s="362"/>
      <c r="Q315" s="357"/>
      <c r="R315" s="363"/>
      <c r="S315" s="350"/>
      <c r="T315" s="350"/>
      <c r="U315" s="350"/>
    </row>
    <row r="316" spans="1:21" ht="12.6" hidden="1" customHeight="1" outlineLevel="1">
      <c r="A316" s="376">
        <v>43951</v>
      </c>
      <c r="B316" s="1050">
        <v>43937</v>
      </c>
      <c r="C316" s="364">
        <v>43951</v>
      </c>
      <c r="D316" s="364">
        <v>43967</v>
      </c>
      <c r="E316" s="355" t="s">
        <v>3334</v>
      </c>
      <c r="F316" s="353" t="s">
        <v>12970</v>
      </c>
      <c r="G316" s="353" t="s">
        <v>12971</v>
      </c>
      <c r="H316" s="348" t="s">
        <v>12337</v>
      </c>
      <c r="I316" s="353" t="s">
        <v>2039</v>
      </c>
      <c r="J316" s="604" t="s">
        <v>2042</v>
      </c>
      <c r="K316" s="353" t="s">
        <v>2036</v>
      </c>
      <c r="L316" s="1795">
        <f t="shared" si="14"/>
        <v>14</v>
      </c>
      <c r="M316" s="1795">
        <f t="shared" si="15"/>
        <v>9</v>
      </c>
      <c r="N316" s="1796"/>
      <c r="O316" s="1797">
        <v>72</v>
      </c>
      <c r="P316" s="353"/>
      <c r="Q316" s="353"/>
      <c r="R316" s="353"/>
      <c r="S316" s="353"/>
      <c r="T316" s="353"/>
      <c r="U316" s="353"/>
    </row>
    <row r="317" spans="1:21" ht="12.6" hidden="1" customHeight="1" outlineLevel="1">
      <c r="A317" s="376">
        <v>43951</v>
      </c>
      <c r="B317" s="1050">
        <v>43938</v>
      </c>
      <c r="C317" s="364">
        <v>43956</v>
      </c>
      <c r="D317" s="364">
        <v>43967</v>
      </c>
      <c r="E317" s="355" t="s">
        <v>3334</v>
      </c>
      <c r="F317" s="353" t="s">
        <v>12972</v>
      </c>
      <c r="G317" s="353" t="s">
        <v>12973</v>
      </c>
      <c r="H317" s="348" t="s">
        <v>12367</v>
      </c>
      <c r="I317" s="353"/>
      <c r="J317" s="604" t="s">
        <v>2035</v>
      </c>
      <c r="K317" s="353" t="s">
        <v>12427</v>
      </c>
      <c r="L317" s="1795">
        <f t="shared" si="14"/>
        <v>13</v>
      </c>
      <c r="M317" s="1795">
        <f t="shared" si="15"/>
        <v>8</v>
      </c>
      <c r="N317" s="1796"/>
      <c r="O317" s="1797">
        <v>73</v>
      </c>
      <c r="P317" s="353"/>
      <c r="Q317" s="353"/>
      <c r="R317" s="353"/>
      <c r="S317" s="353"/>
      <c r="T317" s="353"/>
      <c r="U317" s="353"/>
    </row>
    <row r="318" spans="1:21" ht="12.6" hidden="1" customHeight="1" outlineLevel="1">
      <c r="A318" s="376">
        <v>43951</v>
      </c>
      <c r="B318" s="1050">
        <v>43945</v>
      </c>
      <c r="C318" s="364">
        <v>43961</v>
      </c>
      <c r="D318" s="364">
        <v>43974</v>
      </c>
      <c r="E318" s="355" t="s">
        <v>3334</v>
      </c>
      <c r="F318" s="353" t="s">
        <v>12974</v>
      </c>
      <c r="G318" s="353" t="s">
        <v>12975</v>
      </c>
      <c r="H318" s="348"/>
      <c r="I318" s="353"/>
      <c r="J318" s="604" t="s">
        <v>2035</v>
      </c>
      <c r="K318" s="353" t="s">
        <v>12427</v>
      </c>
      <c r="L318" s="1795">
        <f t="shared" si="14"/>
        <v>6</v>
      </c>
      <c r="M318" s="1795">
        <f t="shared" si="15"/>
        <v>3</v>
      </c>
      <c r="N318" s="1796"/>
      <c r="O318" s="1797">
        <v>74</v>
      </c>
      <c r="P318" s="353"/>
      <c r="Q318" s="353"/>
      <c r="R318" s="353"/>
      <c r="S318" s="353"/>
      <c r="T318" s="353"/>
      <c r="U318" s="353"/>
    </row>
    <row r="319" spans="1:21" ht="12.6" hidden="1" customHeight="1" outlineLevel="1">
      <c r="A319" s="376">
        <v>43956</v>
      </c>
      <c r="B319" s="1050">
        <v>43951</v>
      </c>
      <c r="C319" s="364">
        <v>43956</v>
      </c>
      <c r="D319" s="364">
        <v>43956</v>
      </c>
      <c r="E319" s="355" t="s">
        <v>3334</v>
      </c>
      <c r="F319" s="353" t="s">
        <v>12624</v>
      </c>
      <c r="G319" s="353" t="s">
        <v>12976</v>
      </c>
      <c r="H319" s="348"/>
      <c r="I319" s="353"/>
      <c r="J319" s="604" t="s">
        <v>2042</v>
      </c>
      <c r="K319" s="353"/>
      <c r="L319" s="1795">
        <f t="shared" si="14"/>
        <v>5</v>
      </c>
      <c r="M319" s="1795">
        <f t="shared" si="15"/>
        <v>2</v>
      </c>
      <c r="N319" s="1796"/>
      <c r="O319" s="1797">
        <v>75</v>
      </c>
      <c r="P319" s="362"/>
      <c r="Q319" s="357"/>
      <c r="R319" s="363"/>
      <c r="S319" s="350"/>
      <c r="T319" s="350"/>
      <c r="U319" s="350"/>
    </row>
    <row r="320" spans="1:21" ht="12.6" hidden="1" customHeight="1" outlineLevel="1">
      <c r="A320" s="376">
        <v>43956</v>
      </c>
      <c r="B320" s="1050">
        <v>43949</v>
      </c>
      <c r="C320" s="364">
        <v>43957</v>
      </c>
      <c r="D320" s="364">
        <v>43978</v>
      </c>
      <c r="E320" s="355" t="s">
        <v>3334</v>
      </c>
      <c r="F320" s="353" t="s">
        <v>12783</v>
      </c>
      <c r="G320" s="353" t="s">
        <v>12977</v>
      </c>
      <c r="H320" s="348"/>
      <c r="I320" s="353" t="s">
        <v>2035</v>
      </c>
      <c r="J320" s="604" t="s">
        <v>2045</v>
      </c>
      <c r="K320" s="353" t="s">
        <v>2039</v>
      </c>
      <c r="L320" s="1795">
        <f t="shared" si="14"/>
        <v>7</v>
      </c>
      <c r="M320" s="1795">
        <f t="shared" si="15"/>
        <v>4</v>
      </c>
      <c r="N320" s="1796"/>
      <c r="O320" s="1797">
        <v>76</v>
      </c>
      <c r="P320" s="353"/>
      <c r="Q320" s="353"/>
      <c r="R320" s="353"/>
      <c r="S320" s="353"/>
      <c r="T320" s="353"/>
      <c r="U320" s="353"/>
    </row>
    <row r="321" spans="1:21" ht="12.6" hidden="1" customHeight="1" outlineLevel="1">
      <c r="A321" s="376">
        <v>43957</v>
      </c>
      <c r="B321" s="1050">
        <v>43951</v>
      </c>
      <c r="C321" s="364">
        <v>43958</v>
      </c>
      <c r="D321" s="364">
        <v>43981</v>
      </c>
      <c r="E321" s="355" t="s">
        <v>3334</v>
      </c>
      <c r="F321" s="353" t="s">
        <v>12978</v>
      </c>
      <c r="G321" s="353" t="s">
        <v>12979</v>
      </c>
      <c r="H321" s="348"/>
      <c r="I321" s="353"/>
      <c r="J321" s="604" t="s">
        <v>2033</v>
      </c>
      <c r="K321" s="353" t="s">
        <v>12928</v>
      </c>
      <c r="L321" s="1795">
        <f t="shared" si="14"/>
        <v>6</v>
      </c>
      <c r="M321" s="1795">
        <f t="shared" si="15"/>
        <v>3</v>
      </c>
      <c r="N321" s="1796"/>
      <c r="O321" s="1797">
        <v>77</v>
      </c>
      <c r="P321" s="353"/>
      <c r="Q321" s="353"/>
      <c r="R321" s="353"/>
      <c r="S321" s="353"/>
      <c r="T321" s="353"/>
      <c r="U321" s="353"/>
    </row>
    <row r="322" spans="1:21" ht="12.6" hidden="1" customHeight="1" outlineLevel="1">
      <c r="A322" s="376">
        <v>43957</v>
      </c>
      <c r="B322" s="1050">
        <v>43949</v>
      </c>
      <c r="C322" s="364">
        <v>43963</v>
      </c>
      <c r="D322" s="364">
        <v>43979</v>
      </c>
      <c r="E322" s="355" t="s">
        <v>3334</v>
      </c>
      <c r="F322" s="353" t="s">
        <v>7510</v>
      </c>
      <c r="G322" s="353" t="s">
        <v>12980</v>
      </c>
      <c r="H322" s="348"/>
      <c r="I322" s="353"/>
      <c r="J322" s="604" t="s">
        <v>2033</v>
      </c>
      <c r="K322" s="353" t="s">
        <v>2039</v>
      </c>
      <c r="L322" s="1795">
        <f t="shared" si="14"/>
        <v>8</v>
      </c>
      <c r="M322" s="1795">
        <f t="shared" si="15"/>
        <v>5</v>
      </c>
      <c r="N322" s="1796"/>
      <c r="O322" s="1797">
        <v>78</v>
      </c>
      <c r="P322" s="353"/>
      <c r="Q322" s="353"/>
      <c r="R322" s="353"/>
      <c r="S322" s="353"/>
      <c r="T322" s="353"/>
      <c r="U322" s="353"/>
    </row>
    <row r="323" spans="1:21" ht="12.6" hidden="1" customHeight="1" outlineLevel="1">
      <c r="A323" s="376">
        <v>43957</v>
      </c>
      <c r="B323" s="1050">
        <v>43949</v>
      </c>
      <c r="C323" s="364">
        <v>43963</v>
      </c>
      <c r="D323" s="364">
        <v>43979</v>
      </c>
      <c r="E323" s="355" t="s">
        <v>3334</v>
      </c>
      <c r="F323" s="353" t="s">
        <v>5010</v>
      </c>
      <c r="G323" s="353" t="s">
        <v>12981</v>
      </c>
      <c r="H323" s="348"/>
      <c r="I323" s="353" t="s">
        <v>2035</v>
      </c>
      <c r="J323" s="604" t="s">
        <v>2045</v>
      </c>
      <c r="K323" s="353" t="s">
        <v>2039</v>
      </c>
      <c r="L323" s="1795">
        <f t="shared" si="14"/>
        <v>8</v>
      </c>
      <c r="M323" s="1795">
        <f t="shared" si="15"/>
        <v>5</v>
      </c>
      <c r="N323" s="1796"/>
      <c r="O323" s="1797">
        <v>79</v>
      </c>
      <c r="P323" s="353"/>
      <c r="Q323" s="353"/>
      <c r="R323" s="353"/>
      <c r="S323" s="353"/>
      <c r="T323" s="353"/>
      <c r="U323" s="353"/>
    </row>
    <row r="324" spans="1:21" ht="12.6" hidden="1" customHeight="1" outlineLevel="1">
      <c r="A324" s="376">
        <v>43957</v>
      </c>
      <c r="B324" s="1050">
        <v>43942</v>
      </c>
      <c r="C324" s="364">
        <v>43966</v>
      </c>
      <c r="D324" s="364">
        <v>43972</v>
      </c>
      <c r="E324" s="355" t="s">
        <v>3335</v>
      </c>
      <c r="F324" s="353" t="s">
        <v>12982</v>
      </c>
      <c r="G324" s="353" t="s">
        <v>12983</v>
      </c>
      <c r="H324" s="348" t="s">
        <v>12984</v>
      </c>
      <c r="I324" s="353"/>
      <c r="J324" s="604" t="s">
        <v>2034</v>
      </c>
      <c r="K324" s="353" t="s">
        <v>2046</v>
      </c>
      <c r="L324" s="1795">
        <f t="shared" si="14"/>
        <v>15</v>
      </c>
      <c r="M324" s="1795">
        <f t="shared" si="15"/>
        <v>10</v>
      </c>
      <c r="N324" s="1796"/>
      <c r="O324" s="1797">
        <v>80</v>
      </c>
      <c r="P324" s="353"/>
      <c r="Q324" s="353"/>
      <c r="R324" s="353"/>
      <c r="S324" s="353"/>
      <c r="T324" s="353"/>
      <c r="U324" s="353"/>
    </row>
    <row r="325" spans="1:21" ht="12.6" hidden="1" customHeight="1" outlineLevel="1">
      <c r="A325" s="376">
        <v>43957</v>
      </c>
      <c r="B325" s="1050">
        <v>43951</v>
      </c>
      <c r="C325" s="364">
        <v>43965</v>
      </c>
      <c r="D325" s="364">
        <v>43981</v>
      </c>
      <c r="E325" s="355" t="s">
        <v>3334</v>
      </c>
      <c r="F325" s="353" t="s">
        <v>12985</v>
      </c>
      <c r="G325" s="353" t="s">
        <v>12986</v>
      </c>
      <c r="H325" s="348"/>
      <c r="I325" s="353"/>
      <c r="J325" s="604" t="s">
        <v>2033</v>
      </c>
      <c r="K325" s="353" t="s">
        <v>2039</v>
      </c>
      <c r="L325" s="1795">
        <f t="shared" si="14"/>
        <v>6</v>
      </c>
      <c r="M325" s="1795">
        <f t="shared" si="15"/>
        <v>3</v>
      </c>
      <c r="N325" s="1796"/>
      <c r="O325" s="1797">
        <v>81</v>
      </c>
      <c r="P325" s="353"/>
      <c r="Q325" s="353"/>
      <c r="R325" s="353"/>
      <c r="S325" s="353"/>
      <c r="T325" s="353"/>
      <c r="U325" s="353"/>
    </row>
    <row r="326" spans="1:21" ht="12.6" hidden="1" customHeight="1" outlineLevel="1">
      <c r="A326" s="376">
        <v>43957</v>
      </c>
      <c r="B326" s="1050">
        <v>43948</v>
      </c>
      <c r="C326" s="364">
        <v>43963</v>
      </c>
      <c r="D326" s="364">
        <v>43978</v>
      </c>
      <c r="E326" s="355" t="s">
        <v>3334</v>
      </c>
      <c r="F326" s="353" t="s">
        <v>12987</v>
      </c>
      <c r="G326" s="707" t="s">
        <v>12988</v>
      </c>
      <c r="H326" s="348"/>
      <c r="I326" s="353"/>
      <c r="J326" s="604" t="s">
        <v>2045</v>
      </c>
      <c r="K326" s="353" t="s">
        <v>2036</v>
      </c>
      <c r="L326" s="1795">
        <f t="shared" si="14"/>
        <v>9</v>
      </c>
      <c r="M326" s="1795">
        <f t="shared" si="15"/>
        <v>6</v>
      </c>
      <c r="N326" s="1796"/>
      <c r="O326" s="1797">
        <v>82</v>
      </c>
      <c r="P326" s="353"/>
      <c r="Q326" s="353"/>
      <c r="R326" s="353"/>
      <c r="S326" s="353"/>
      <c r="T326" s="353"/>
      <c r="U326" s="353"/>
    </row>
    <row r="327" spans="1:21" ht="12.6" hidden="1" customHeight="1" outlineLevel="1">
      <c r="A327" s="376">
        <v>43958</v>
      </c>
      <c r="B327" s="1050">
        <v>43950</v>
      </c>
      <c r="C327" s="364">
        <v>43959</v>
      </c>
      <c r="D327" s="364">
        <v>43959</v>
      </c>
      <c r="E327" s="355" t="s">
        <v>3334</v>
      </c>
      <c r="F327" s="353" t="s">
        <v>12672</v>
      </c>
      <c r="G327" s="353" t="s">
        <v>12989</v>
      </c>
      <c r="H327" s="348"/>
      <c r="I327" s="353"/>
      <c r="J327" s="604" t="s">
        <v>2042</v>
      </c>
      <c r="K327" s="353"/>
      <c r="L327" s="1795">
        <f t="shared" si="14"/>
        <v>8</v>
      </c>
      <c r="M327" s="1795">
        <f t="shared" si="15"/>
        <v>5</v>
      </c>
      <c r="N327" s="1796"/>
      <c r="O327" s="1797">
        <v>83</v>
      </c>
      <c r="P327" s="362"/>
      <c r="Q327" s="357"/>
      <c r="R327" s="363"/>
      <c r="S327" s="350"/>
      <c r="T327" s="350"/>
      <c r="U327" s="350"/>
    </row>
    <row r="328" spans="1:21" ht="12.6" hidden="1" customHeight="1" outlineLevel="1">
      <c r="A328" s="376">
        <v>43959</v>
      </c>
      <c r="B328" s="1050">
        <v>43950</v>
      </c>
      <c r="C328" s="364">
        <v>43965</v>
      </c>
      <c r="D328" s="364">
        <v>43981</v>
      </c>
      <c r="E328" s="355" t="s">
        <v>3334</v>
      </c>
      <c r="F328" s="353" t="s">
        <v>12990</v>
      </c>
      <c r="G328" s="375" t="s">
        <v>12991</v>
      </c>
      <c r="H328" s="348"/>
      <c r="I328" s="353"/>
      <c r="J328" s="604" t="s">
        <v>2045</v>
      </c>
      <c r="K328" s="353" t="s">
        <v>12427</v>
      </c>
      <c r="L328" s="1795">
        <f t="shared" si="14"/>
        <v>9</v>
      </c>
      <c r="M328" s="1795">
        <f t="shared" si="15"/>
        <v>6</v>
      </c>
      <c r="N328" s="1796"/>
      <c r="O328" s="1797">
        <v>84</v>
      </c>
      <c r="P328" s="353"/>
      <c r="Q328" s="353"/>
      <c r="R328" s="353"/>
      <c r="S328" s="353"/>
      <c r="T328" s="353"/>
      <c r="U328" s="353"/>
    </row>
    <row r="329" spans="1:21" ht="12.6" hidden="1" customHeight="1" outlineLevel="1">
      <c r="A329" s="734">
        <v>43963</v>
      </c>
      <c r="B329" s="1050">
        <v>43945</v>
      </c>
      <c r="C329" s="364">
        <v>43969</v>
      </c>
      <c r="D329" s="364">
        <v>43975</v>
      </c>
      <c r="E329" s="355" t="s">
        <v>3335</v>
      </c>
      <c r="F329" s="353" t="s">
        <v>12992</v>
      </c>
      <c r="G329" s="353" t="s">
        <v>12993</v>
      </c>
      <c r="H329" s="348"/>
      <c r="I329" s="353"/>
      <c r="J329" s="604" t="s">
        <v>2033</v>
      </c>
      <c r="K329" s="604"/>
      <c r="L329" s="1795">
        <f t="shared" si="14"/>
        <v>18</v>
      </c>
      <c r="M329" s="1795">
        <f t="shared" si="15"/>
        <v>11</v>
      </c>
      <c r="N329" s="1796"/>
      <c r="O329" s="1797">
        <v>85</v>
      </c>
      <c r="P329" s="353"/>
      <c r="Q329" s="353"/>
      <c r="R329" s="353"/>
      <c r="S329" s="353"/>
      <c r="T329" s="353"/>
      <c r="U329" s="353"/>
    </row>
    <row r="330" spans="1:21" ht="12.6" hidden="1" customHeight="1" outlineLevel="1">
      <c r="A330" s="376">
        <v>43963</v>
      </c>
      <c r="B330" s="1050">
        <v>43948</v>
      </c>
      <c r="C330" s="713">
        <v>43966</v>
      </c>
      <c r="D330" s="364">
        <v>43977</v>
      </c>
      <c r="E330" s="355" t="s">
        <v>3334</v>
      </c>
      <c r="F330" s="353" t="s">
        <v>12994</v>
      </c>
      <c r="G330" s="353" t="s">
        <v>12995</v>
      </c>
      <c r="H330" s="348"/>
      <c r="I330" s="353"/>
      <c r="J330" s="604" t="s">
        <v>2035</v>
      </c>
      <c r="K330" s="604"/>
      <c r="L330" s="1795">
        <f t="shared" si="14"/>
        <v>15</v>
      </c>
      <c r="M330" s="1795">
        <f t="shared" si="15"/>
        <v>10</v>
      </c>
      <c r="N330" s="1796"/>
      <c r="O330" s="1797">
        <v>86</v>
      </c>
      <c r="P330" s="362"/>
      <c r="Q330" s="357"/>
      <c r="R330" s="363"/>
      <c r="S330" s="350"/>
      <c r="T330" s="350"/>
      <c r="U330" s="350"/>
    </row>
    <row r="331" spans="1:21" ht="12.6" hidden="1" customHeight="1" outlineLevel="1">
      <c r="A331" s="734">
        <v>43963</v>
      </c>
      <c r="B331" s="1806">
        <v>43950</v>
      </c>
      <c r="C331" s="735" t="s">
        <v>12996</v>
      </c>
      <c r="D331" s="1045">
        <v>43980</v>
      </c>
      <c r="E331" s="735" t="s">
        <v>3335</v>
      </c>
      <c r="F331" s="604" t="s">
        <v>12997</v>
      </c>
      <c r="G331" s="604" t="s">
        <v>12998</v>
      </c>
      <c r="H331" s="1070"/>
      <c r="I331" s="604"/>
      <c r="J331" s="604" t="s">
        <v>2042</v>
      </c>
      <c r="K331" s="604"/>
      <c r="L331" s="1795">
        <f t="shared" si="14"/>
        <v>13</v>
      </c>
      <c r="M331" s="1795">
        <f t="shared" si="15"/>
        <v>8</v>
      </c>
      <c r="N331" s="1796"/>
      <c r="O331" s="1797">
        <v>87</v>
      </c>
      <c r="P331" s="353"/>
      <c r="Q331" s="353"/>
      <c r="R331" s="353"/>
      <c r="S331" s="353"/>
      <c r="T331" s="353"/>
      <c r="U331" s="353"/>
    </row>
    <row r="332" spans="1:21" ht="12.6" hidden="1" customHeight="1" outlineLevel="1">
      <c r="A332" s="376">
        <v>43969</v>
      </c>
      <c r="B332" s="1050">
        <v>43937</v>
      </c>
      <c r="C332" s="364">
        <v>43967</v>
      </c>
      <c r="D332" s="364">
        <v>43970</v>
      </c>
      <c r="E332" s="355" t="s">
        <v>3334</v>
      </c>
      <c r="F332" s="353" t="s">
        <v>12624</v>
      </c>
      <c r="G332" s="353" t="s">
        <v>12999</v>
      </c>
      <c r="H332" s="348"/>
      <c r="I332" s="353"/>
      <c r="J332" s="604" t="s">
        <v>2042</v>
      </c>
      <c r="K332" s="353"/>
      <c r="L332" s="1795">
        <f t="shared" si="14"/>
        <v>32</v>
      </c>
      <c r="M332" s="1795">
        <f t="shared" si="15"/>
        <v>21</v>
      </c>
      <c r="N332" s="1796"/>
      <c r="O332" s="1797">
        <v>88</v>
      </c>
      <c r="P332" s="362"/>
      <c r="Q332" s="357"/>
      <c r="R332" s="363"/>
      <c r="S332" s="350"/>
      <c r="T332" s="350"/>
      <c r="U332" s="350"/>
    </row>
    <row r="333" spans="1:21" ht="12.6" hidden="1" customHeight="1" outlineLevel="1">
      <c r="A333" s="376">
        <v>43969</v>
      </c>
      <c r="B333" s="1050">
        <v>43949</v>
      </c>
      <c r="C333" s="364">
        <v>43969</v>
      </c>
      <c r="D333" s="932">
        <v>43979</v>
      </c>
      <c r="E333" s="349" t="s">
        <v>3335</v>
      </c>
      <c r="F333" s="424" t="s">
        <v>13000</v>
      </c>
      <c r="G333" s="424" t="s">
        <v>13001</v>
      </c>
      <c r="H333" s="589" t="s">
        <v>13002</v>
      </c>
      <c r="I333" s="424"/>
      <c r="J333" s="604" t="s">
        <v>2034</v>
      </c>
      <c r="K333" s="353"/>
      <c r="L333" s="1795">
        <f t="shared" si="14"/>
        <v>20</v>
      </c>
      <c r="M333" s="1795">
        <f t="shared" si="15"/>
        <v>13</v>
      </c>
      <c r="N333" s="1796"/>
      <c r="O333" s="1797">
        <v>89</v>
      </c>
      <c r="P333" s="424"/>
      <c r="Q333" s="424"/>
      <c r="R333" s="424"/>
      <c r="S333" s="424"/>
      <c r="T333" s="424"/>
      <c r="U333" s="424"/>
    </row>
    <row r="334" spans="1:21" ht="12.6" hidden="1" customHeight="1" outlineLevel="1">
      <c r="A334" s="376">
        <v>43970</v>
      </c>
      <c r="B334" s="1050">
        <v>43943</v>
      </c>
      <c r="C334" s="364">
        <v>43959</v>
      </c>
      <c r="D334" s="364">
        <v>43972</v>
      </c>
      <c r="E334" s="355" t="s">
        <v>3335</v>
      </c>
      <c r="F334" s="353" t="s">
        <v>13003</v>
      </c>
      <c r="G334" s="353" t="s">
        <v>13004</v>
      </c>
      <c r="H334" s="348" t="s">
        <v>13005</v>
      </c>
      <c r="I334" s="353"/>
      <c r="J334" s="604" t="s">
        <v>2035</v>
      </c>
      <c r="K334" s="1807"/>
      <c r="L334" s="1795">
        <f t="shared" si="14"/>
        <v>27</v>
      </c>
      <c r="M334" s="1795">
        <f t="shared" si="15"/>
        <v>18</v>
      </c>
      <c r="N334" s="1796"/>
      <c r="O334" s="1797">
        <v>90</v>
      </c>
      <c r="P334" s="353"/>
      <c r="Q334" s="353"/>
      <c r="R334" s="353"/>
      <c r="S334" s="353"/>
      <c r="T334" s="353"/>
      <c r="U334" s="353"/>
    </row>
    <row r="335" spans="1:21" ht="12.6" hidden="1" customHeight="1" outlineLevel="1">
      <c r="A335" s="376">
        <v>43978</v>
      </c>
      <c r="B335" s="1050">
        <v>43949</v>
      </c>
      <c r="C335" s="364">
        <v>43972</v>
      </c>
      <c r="D335" s="364">
        <v>43979</v>
      </c>
      <c r="E335" s="355" t="s">
        <v>3335</v>
      </c>
      <c r="F335" s="353" t="s">
        <v>13006</v>
      </c>
      <c r="G335" s="353" t="s">
        <v>13007</v>
      </c>
      <c r="H335" s="348"/>
      <c r="I335" s="353"/>
      <c r="J335" s="604" t="s">
        <v>2042</v>
      </c>
      <c r="K335" s="353"/>
      <c r="L335" s="1795">
        <f t="shared" si="14"/>
        <v>29</v>
      </c>
      <c r="M335" s="1795">
        <f t="shared" si="15"/>
        <v>20</v>
      </c>
      <c r="N335" s="1796"/>
      <c r="O335" s="1797">
        <v>91</v>
      </c>
      <c r="P335" s="362"/>
      <c r="Q335" s="357"/>
      <c r="R335" s="363"/>
      <c r="S335" s="350"/>
      <c r="T335" s="350"/>
      <c r="U335" s="350"/>
    </row>
    <row r="336" spans="1:21" ht="12.6" hidden="1" customHeight="1" outlineLevel="1">
      <c r="A336" s="376">
        <v>43980</v>
      </c>
      <c r="B336" s="1808">
        <v>43710</v>
      </c>
      <c r="C336" s="759">
        <v>43735</v>
      </c>
      <c r="D336" s="759">
        <v>43740</v>
      </c>
      <c r="E336" s="350" t="s">
        <v>3335</v>
      </c>
      <c r="F336" s="352" t="s">
        <v>13008</v>
      </c>
      <c r="G336" s="352" t="s">
        <v>13009</v>
      </c>
      <c r="H336" s="351" t="s">
        <v>13010</v>
      </c>
      <c r="I336" s="352"/>
      <c r="J336" s="604" t="s">
        <v>2035</v>
      </c>
      <c r="K336" s="353"/>
      <c r="L336" s="1795">
        <f t="shared" si="14"/>
        <v>270</v>
      </c>
      <c r="M336" s="1795">
        <f t="shared" si="15"/>
        <v>193</v>
      </c>
      <c r="N336" s="1796"/>
      <c r="O336" s="1797">
        <v>92</v>
      </c>
      <c r="P336" s="362"/>
      <c r="Q336" s="357"/>
      <c r="R336" s="363"/>
      <c r="S336" s="350"/>
      <c r="T336" s="350"/>
      <c r="U336" s="350"/>
    </row>
    <row r="337" spans="1:33" ht="12.6" hidden="1" customHeight="1" outlineLevel="1">
      <c r="A337" s="376">
        <v>43980</v>
      </c>
      <c r="B337" s="1808">
        <v>43713</v>
      </c>
      <c r="C337" s="759">
        <v>43742</v>
      </c>
      <c r="D337" s="759">
        <v>43743</v>
      </c>
      <c r="E337" s="350" t="s">
        <v>3335</v>
      </c>
      <c r="F337" s="352" t="s">
        <v>13011</v>
      </c>
      <c r="G337" s="352" t="s">
        <v>13012</v>
      </c>
      <c r="H337" s="351" t="s">
        <v>13013</v>
      </c>
      <c r="I337" s="352" t="s">
        <v>13014</v>
      </c>
      <c r="J337" s="604" t="s">
        <v>2035</v>
      </c>
      <c r="K337" s="353"/>
      <c r="L337" s="1795">
        <f t="shared" si="14"/>
        <v>267</v>
      </c>
      <c r="M337" s="1795">
        <f t="shared" si="15"/>
        <v>190</v>
      </c>
      <c r="N337" s="1796"/>
      <c r="O337" s="1797">
        <v>93</v>
      </c>
      <c r="P337" s="362"/>
      <c r="Q337" s="357"/>
      <c r="R337" s="363"/>
      <c r="S337" s="350"/>
      <c r="T337" s="350"/>
      <c r="U337" s="350"/>
      <c r="V337" s="355"/>
      <c r="W337" s="1385"/>
      <c r="X337" s="1385"/>
      <c r="Y337" s="1385"/>
      <c r="Z337" s="1385"/>
      <c r="AA337" s="1385"/>
      <c r="AB337" s="1385"/>
      <c r="AC337" s="1385"/>
      <c r="AD337" s="363"/>
      <c r="AE337" s="1385"/>
      <c r="AF337" s="353"/>
      <c r="AG337" s="353"/>
    </row>
    <row r="338" spans="1:33" ht="12.6" hidden="1" customHeight="1" outlineLevel="1">
      <c r="A338" s="376">
        <v>43980</v>
      </c>
      <c r="B338" s="1809">
        <v>43941</v>
      </c>
      <c r="C338" s="1810">
        <v>43971</v>
      </c>
      <c r="D338" s="1810">
        <v>43971</v>
      </c>
      <c r="E338" s="1385" t="s">
        <v>3335</v>
      </c>
      <c r="F338" s="743" t="s">
        <v>2698</v>
      </c>
      <c r="G338" s="743" t="s">
        <v>13015</v>
      </c>
      <c r="H338" s="1811"/>
      <c r="I338" s="743"/>
      <c r="J338" s="604" t="s">
        <v>2035</v>
      </c>
      <c r="K338" s="353"/>
      <c r="L338" s="1795">
        <f t="shared" si="14"/>
        <v>39</v>
      </c>
      <c r="M338" s="1795">
        <f t="shared" si="15"/>
        <v>28</v>
      </c>
      <c r="N338" s="1796"/>
      <c r="O338" s="1797">
        <v>94</v>
      </c>
      <c r="P338" s="362"/>
      <c r="Q338" s="357"/>
      <c r="R338" s="363"/>
      <c r="S338" s="350"/>
      <c r="T338" s="350"/>
      <c r="U338" s="350"/>
      <c r="V338" s="355"/>
      <c r="W338" s="1385"/>
      <c r="X338" s="1385"/>
      <c r="Y338" s="1385"/>
      <c r="Z338" s="1385"/>
      <c r="AA338" s="1385"/>
      <c r="AB338" s="1385"/>
      <c r="AC338" s="1385"/>
      <c r="AD338" s="363"/>
      <c r="AE338" s="1385"/>
      <c r="AF338" s="353"/>
      <c r="AG338" s="353"/>
    </row>
    <row r="339" spans="1:33" ht="12.6" hidden="1" customHeight="1" outlineLevel="1">
      <c r="A339" s="376">
        <v>43983</v>
      </c>
      <c r="B339" s="1050">
        <v>43950</v>
      </c>
      <c r="C339" s="364">
        <v>43973</v>
      </c>
      <c r="D339" s="932">
        <v>43980</v>
      </c>
      <c r="E339" s="349" t="s">
        <v>3335</v>
      </c>
      <c r="F339" s="424" t="s">
        <v>12654</v>
      </c>
      <c r="G339" s="424" t="s">
        <v>13016</v>
      </c>
      <c r="H339" s="589" t="s">
        <v>13017</v>
      </c>
      <c r="I339" s="424"/>
      <c r="J339" s="604" t="s">
        <v>2034</v>
      </c>
      <c r="K339" s="353" t="s">
        <v>2036</v>
      </c>
      <c r="L339" s="1795">
        <f t="shared" si="14"/>
        <v>33</v>
      </c>
      <c r="M339" s="1795">
        <f t="shared" si="15"/>
        <v>22</v>
      </c>
      <c r="N339" s="1796"/>
      <c r="O339" s="1797">
        <v>95</v>
      </c>
      <c r="P339" s="424"/>
      <c r="Q339" s="424"/>
      <c r="R339" s="424"/>
      <c r="S339" s="424"/>
      <c r="T339" s="424"/>
      <c r="U339" s="424"/>
      <c r="V339" s="424"/>
      <c r="W339" s="424"/>
      <c r="X339" s="424"/>
      <c r="Y339" s="424"/>
      <c r="Z339" s="424"/>
      <c r="AA339" s="424"/>
      <c r="AB339" s="424"/>
      <c r="AC339" s="424"/>
      <c r="AD339" s="424"/>
      <c r="AE339" s="424"/>
      <c r="AF339" s="424"/>
      <c r="AG339" s="424"/>
    </row>
    <row r="340" spans="1:33" ht="12.6" customHeight="1" collapsed="1">
      <c r="A340" s="376">
        <v>43958</v>
      </c>
      <c r="B340" s="717">
        <v>43956</v>
      </c>
      <c r="C340" s="364">
        <v>43959</v>
      </c>
      <c r="D340" s="355" t="s">
        <v>13018</v>
      </c>
      <c r="E340" s="355" t="s">
        <v>3335</v>
      </c>
      <c r="F340" s="353" t="s">
        <v>2651</v>
      </c>
      <c r="G340" s="353" t="s">
        <v>13019</v>
      </c>
      <c r="H340" s="348"/>
      <c r="I340" s="353"/>
      <c r="J340" s="604" t="s">
        <v>2035</v>
      </c>
      <c r="K340" s="353"/>
      <c r="L340" s="1795">
        <f t="shared" si="14"/>
        <v>2</v>
      </c>
      <c r="M340" s="1795">
        <f t="shared" si="15"/>
        <v>1</v>
      </c>
      <c r="N340" s="1796"/>
      <c r="O340" s="1797">
        <v>1</v>
      </c>
      <c r="P340" s="362" t="s">
        <v>2398</v>
      </c>
      <c r="Q340" s="357">
        <f>AVERAGE($L$340:$L$422)</f>
        <v>11.463414634146341</v>
      </c>
      <c r="R340" s="363">
        <f>COUNT($B$340:$B$422)</f>
        <v>82</v>
      </c>
      <c r="S340" s="350">
        <f>COUNTIF($E$340:$E$422,$S$1)</f>
        <v>62</v>
      </c>
      <c r="T340" s="350">
        <f>COUNTIF($E$340:$E$422,$T$1)</f>
        <v>20</v>
      </c>
      <c r="U340" s="350">
        <f>R340-S340-T340</f>
        <v>0</v>
      </c>
      <c r="V340" s="355"/>
      <c r="W340" s="1385">
        <f t="shared" ref="W340:AE340" si="16">COUNTIF($J$340:$J$422, W$1)</f>
        <v>21</v>
      </c>
      <c r="X340" s="1385">
        <f t="shared" si="16"/>
        <v>7</v>
      </c>
      <c r="Y340" s="1385">
        <f t="shared" si="16"/>
        <v>24</v>
      </c>
      <c r="Z340" s="1385">
        <f t="shared" si="16"/>
        <v>10</v>
      </c>
      <c r="AA340" s="1385">
        <f t="shared" si="16"/>
        <v>16</v>
      </c>
      <c r="AB340" s="1385">
        <f t="shared" si="16"/>
        <v>0</v>
      </c>
      <c r="AC340" s="1385">
        <f t="shared" si="16"/>
        <v>4</v>
      </c>
      <c r="AD340" s="1385">
        <f t="shared" si="16"/>
        <v>0</v>
      </c>
      <c r="AE340" s="1385">
        <f t="shared" si="16"/>
        <v>0</v>
      </c>
      <c r="AF340" s="1385"/>
      <c r="AG340" s="363">
        <f>SUM(W340:AF340)</f>
        <v>82</v>
      </c>
    </row>
    <row r="341" spans="1:33" ht="12.6" hidden="1" customHeight="1" outlineLevel="1">
      <c r="A341" s="734">
        <v>43958</v>
      </c>
      <c r="B341" s="717">
        <v>43956</v>
      </c>
      <c r="C341" s="364">
        <v>43970</v>
      </c>
      <c r="D341" s="364">
        <v>43981</v>
      </c>
      <c r="E341" s="355" t="s">
        <v>3334</v>
      </c>
      <c r="F341" s="353" t="s">
        <v>13020</v>
      </c>
      <c r="G341" s="353" t="s">
        <v>13021</v>
      </c>
      <c r="H341" s="348" t="s">
        <v>12502</v>
      </c>
      <c r="I341" s="353"/>
      <c r="J341" s="604" t="s">
        <v>2033</v>
      </c>
      <c r="K341" s="353" t="s">
        <v>2036</v>
      </c>
      <c r="L341" s="1795">
        <f t="shared" si="14"/>
        <v>2</v>
      </c>
      <c r="M341" s="1795">
        <f t="shared" si="15"/>
        <v>1</v>
      </c>
      <c r="N341" s="1796"/>
      <c r="O341" s="1797">
        <v>2</v>
      </c>
      <c r="P341" s="353"/>
      <c r="Q341" s="353"/>
      <c r="R341" s="353"/>
      <c r="S341" s="353"/>
      <c r="T341" s="353"/>
      <c r="U341" s="353"/>
      <c r="V341" s="353"/>
      <c r="W341" s="353"/>
      <c r="X341" s="353"/>
      <c r="Y341" s="353"/>
      <c r="Z341" s="353"/>
      <c r="AA341" s="353"/>
      <c r="AB341" s="353"/>
      <c r="AC341" s="353"/>
      <c r="AD341" s="353"/>
      <c r="AE341" s="353"/>
      <c r="AF341" s="353"/>
      <c r="AG341" s="353"/>
    </row>
    <row r="342" spans="1:33" ht="12.6" hidden="1" customHeight="1" outlineLevel="1">
      <c r="A342" s="376">
        <v>43959</v>
      </c>
      <c r="B342" s="717">
        <v>43957</v>
      </c>
      <c r="C342" s="364">
        <v>43959</v>
      </c>
      <c r="D342" s="364">
        <v>43959</v>
      </c>
      <c r="E342" s="355" t="s">
        <v>3334</v>
      </c>
      <c r="F342" s="353" t="s">
        <v>13022</v>
      </c>
      <c r="G342" s="353" t="s">
        <v>13023</v>
      </c>
      <c r="H342" s="348" t="s">
        <v>13024</v>
      </c>
      <c r="I342" s="353"/>
      <c r="J342" s="604" t="s">
        <v>2033</v>
      </c>
      <c r="K342" s="353" t="s">
        <v>12427</v>
      </c>
      <c r="L342" s="1795">
        <f t="shared" si="14"/>
        <v>2</v>
      </c>
      <c r="M342" s="1795">
        <f t="shared" si="15"/>
        <v>1</v>
      </c>
      <c r="N342" s="1796"/>
      <c r="O342" s="1797">
        <v>3</v>
      </c>
      <c r="P342" s="353"/>
      <c r="Q342" s="353"/>
      <c r="R342" s="353"/>
      <c r="S342" s="353"/>
      <c r="T342" s="353"/>
      <c r="U342" s="353"/>
      <c r="V342" s="353"/>
      <c r="W342" s="353"/>
      <c r="X342" s="353"/>
      <c r="Y342" s="353"/>
      <c r="Z342" s="353"/>
      <c r="AA342" s="353"/>
      <c r="AB342" s="353"/>
      <c r="AC342" s="353"/>
      <c r="AD342" s="353"/>
      <c r="AE342" s="353"/>
      <c r="AF342" s="353"/>
      <c r="AG342" s="353"/>
    </row>
    <row r="343" spans="1:33" ht="12.6" hidden="1" customHeight="1" outlineLevel="1">
      <c r="A343" s="376">
        <v>43959</v>
      </c>
      <c r="B343" s="717">
        <v>43958</v>
      </c>
      <c r="C343" s="364">
        <v>43962</v>
      </c>
      <c r="D343" s="364">
        <v>43989</v>
      </c>
      <c r="E343" s="355" t="s">
        <v>3334</v>
      </c>
      <c r="F343" s="604" t="s">
        <v>13025</v>
      </c>
      <c r="G343" s="353" t="s">
        <v>13026</v>
      </c>
      <c r="H343" s="348"/>
      <c r="I343" s="353"/>
      <c r="J343" s="604" t="s">
        <v>2033</v>
      </c>
      <c r="K343" s="353" t="s">
        <v>2039</v>
      </c>
      <c r="L343" s="1795">
        <f t="shared" si="14"/>
        <v>1</v>
      </c>
      <c r="M343" s="1795">
        <f t="shared" si="15"/>
        <v>0</v>
      </c>
      <c r="N343" s="1796"/>
      <c r="O343" s="1797">
        <v>4</v>
      </c>
      <c r="P343" s="353"/>
      <c r="Q343" s="353"/>
      <c r="R343" s="353"/>
      <c r="S343" s="353"/>
      <c r="T343" s="353"/>
      <c r="U343" s="353"/>
      <c r="V343" s="353"/>
      <c r="W343" s="353"/>
      <c r="X343" s="353"/>
      <c r="Y343" s="353"/>
      <c r="Z343" s="353"/>
      <c r="AA343" s="353"/>
      <c r="AB343" s="353"/>
      <c r="AC343" s="353"/>
      <c r="AD343" s="353"/>
      <c r="AE343" s="353"/>
      <c r="AF343" s="353"/>
      <c r="AG343" s="353"/>
    </row>
    <row r="344" spans="1:33" ht="12.6" hidden="1" customHeight="1" outlineLevel="1">
      <c r="A344" s="376">
        <v>43959</v>
      </c>
      <c r="B344" s="717">
        <v>43957</v>
      </c>
      <c r="C344" s="364">
        <v>43971</v>
      </c>
      <c r="D344" s="355" t="s">
        <v>13027</v>
      </c>
      <c r="E344" s="355" t="s">
        <v>3334</v>
      </c>
      <c r="F344" s="353" t="s">
        <v>13028</v>
      </c>
      <c r="G344" s="353" t="s">
        <v>13029</v>
      </c>
      <c r="H344" s="348" t="s">
        <v>12337</v>
      </c>
      <c r="I344" s="353"/>
      <c r="J344" s="604" t="s">
        <v>2045</v>
      </c>
      <c r="K344" s="353" t="s">
        <v>2036</v>
      </c>
      <c r="L344" s="1795">
        <f t="shared" si="14"/>
        <v>2</v>
      </c>
      <c r="M344" s="1795">
        <f t="shared" si="15"/>
        <v>1</v>
      </c>
      <c r="N344" s="1796"/>
      <c r="O344" s="1797">
        <v>5</v>
      </c>
      <c r="P344" s="353"/>
      <c r="Q344" s="353"/>
      <c r="R344" s="353"/>
      <c r="S344" s="353"/>
      <c r="T344" s="353"/>
      <c r="U344" s="353"/>
      <c r="V344" s="353"/>
      <c r="W344" s="353"/>
      <c r="X344" s="353"/>
      <c r="Y344" s="353"/>
      <c r="Z344" s="353"/>
      <c r="AA344" s="353"/>
      <c r="AB344" s="353"/>
      <c r="AC344" s="353"/>
      <c r="AD344" s="353"/>
      <c r="AE344" s="353"/>
      <c r="AF344" s="353"/>
      <c r="AG344" s="353"/>
    </row>
    <row r="345" spans="1:33" ht="12.6" hidden="1" customHeight="1" outlineLevel="1">
      <c r="A345" s="376">
        <v>43962</v>
      </c>
      <c r="B345" s="717">
        <v>43957</v>
      </c>
      <c r="C345" s="364">
        <v>43971</v>
      </c>
      <c r="D345" s="364">
        <v>43988</v>
      </c>
      <c r="E345" s="355" t="s">
        <v>3334</v>
      </c>
      <c r="F345" s="353" t="s">
        <v>13030</v>
      </c>
      <c r="G345" s="353" t="s">
        <v>13031</v>
      </c>
      <c r="H345" s="348"/>
      <c r="I345" s="353"/>
      <c r="J345" s="604" t="s">
        <v>2033</v>
      </c>
      <c r="K345" s="353" t="s">
        <v>2039</v>
      </c>
      <c r="L345" s="1795">
        <f t="shared" si="14"/>
        <v>5</v>
      </c>
      <c r="M345" s="1795">
        <f t="shared" si="15"/>
        <v>2</v>
      </c>
      <c r="N345" s="1796"/>
      <c r="O345" s="1797">
        <v>6</v>
      </c>
      <c r="P345" s="353"/>
      <c r="Q345" s="353"/>
      <c r="R345" s="353"/>
      <c r="S345" s="353"/>
      <c r="T345" s="353"/>
      <c r="U345" s="353"/>
      <c r="V345" s="353"/>
      <c r="W345" s="353"/>
      <c r="X345" s="353"/>
      <c r="Y345" s="353"/>
      <c r="Z345" s="353"/>
      <c r="AA345" s="353"/>
      <c r="AB345" s="353"/>
      <c r="AC345" s="353"/>
      <c r="AD345" s="353"/>
      <c r="AE345" s="353"/>
      <c r="AF345" s="353"/>
      <c r="AG345" s="353"/>
    </row>
    <row r="346" spans="1:33" ht="12.6" hidden="1" customHeight="1" outlineLevel="1">
      <c r="A346" s="1045">
        <v>43962</v>
      </c>
      <c r="B346" s="1812">
        <v>43959</v>
      </c>
      <c r="C346" s="1045">
        <v>43962</v>
      </c>
      <c r="D346" s="1045">
        <v>43962</v>
      </c>
      <c r="E346" s="735" t="s">
        <v>3334</v>
      </c>
      <c r="F346" s="604" t="s">
        <v>13032</v>
      </c>
      <c r="G346" s="604" t="s">
        <v>13033</v>
      </c>
      <c r="H346" s="1070" t="s">
        <v>13034</v>
      </c>
      <c r="I346" s="604"/>
      <c r="J346" s="604" t="s">
        <v>2042</v>
      </c>
      <c r="K346" s="604"/>
      <c r="L346" s="1795">
        <f t="shared" si="14"/>
        <v>3</v>
      </c>
      <c r="M346" s="1795">
        <f t="shared" si="15"/>
        <v>0</v>
      </c>
      <c r="N346" s="1796"/>
      <c r="O346" s="1797">
        <v>7</v>
      </c>
      <c r="P346" s="604"/>
      <c r="Q346" s="604"/>
      <c r="R346" s="604"/>
      <c r="S346" s="604"/>
      <c r="T346" s="604"/>
      <c r="U346" s="604"/>
      <c r="V346" s="604"/>
      <c r="W346" s="604"/>
      <c r="X346" s="604"/>
      <c r="Y346" s="604"/>
      <c r="Z346" s="604"/>
      <c r="AA346" s="604"/>
      <c r="AB346" s="604"/>
      <c r="AC346" s="604"/>
      <c r="AD346" s="604"/>
      <c r="AE346" s="604"/>
      <c r="AF346" s="604"/>
      <c r="AG346" s="604"/>
    </row>
    <row r="347" spans="1:33" ht="12.6" hidden="1" customHeight="1" outlineLevel="1">
      <c r="A347" s="376">
        <v>43962</v>
      </c>
      <c r="B347" s="717">
        <v>43959</v>
      </c>
      <c r="C347" s="364">
        <v>43966</v>
      </c>
      <c r="D347" s="364">
        <v>43966</v>
      </c>
      <c r="E347" s="355" t="s">
        <v>3334</v>
      </c>
      <c r="F347" s="353" t="s">
        <v>13035</v>
      </c>
      <c r="G347" s="353" t="s">
        <v>13036</v>
      </c>
      <c r="H347" s="348" t="s">
        <v>13037</v>
      </c>
      <c r="I347" s="353"/>
      <c r="J347" s="604" t="s">
        <v>2033</v>
      </c>
      <c r="K347" s="353" t="s">
        <v>2046</v>
      </c>
      <c r="L347" s="1795">
        <f t="shared" si="14"/>
        <v>3</v>
      </c>
      <c r="M347" s="1795">
        <f t="shared" si="15"/>
        <v>0</v>
      </c>
      <c r="N347" s="1796"/>
      <c r="O347" s="1797">
        <v>8</v>
      </c>
      <c r="P347" s="353"/>
      <c r="Q347" s="353"/>
      <c r="R347" s="353"/>
      <c r="S347" s="353"/>
      <c r="T347" s="353"/>
      <c r="U347" s="353"/>
      <c r="V347" s="353"/>
      <c r="W347" s="353"/>
      <c r="X347" s="353"/>
      <c r="Y347" s="353"/>
      <c r="Z347" s="353"/>
      <c r="AA347" s="353"/>
      <c r="AB347" s="353"/>
      <c r="AC347" s="353"/>
      <c r="AD347" s="353"/>
      <c r="AE347" s="353"/>
      <c r="AF347" s="353"/>
      <c r="AG347" s="353"/>
    </row>
    <row r="348" spans="1:33" ht="12.6" hidden="1" customHeight="1" outlineLevel="1">
      <c r="A348" s="376">
        <v>43963</v>
      </c>
      <c r="B348" s="717">
        <v>43956</v>
      </c>
      <c r="C348" s="364">
        <v>43962</v>
      </c>
      <c r="D348" s="364">
        <v>43962</v>
      </c>
      <c r="E348" s="355" t="s">
        <v>3334</v>
      </c>
      <c r="F348" s="353" t="s">
        <v>3470</v>
      </c>
      <c r="G348" s="353" t="s">
        <v>13038</v>
      </c>
      <c r="H348" s="348" t="s">
        <v>3713</v>
      </c>
      <c r="I348" s="353"/>
      <c r="J348" s="604" t="s">
        <v>2039</v>
      </c>
      <c r="K348" s="353" t="s">
        <v>13039</v>
      </c>
      <c r="L348" s="1795">
        <f t="shared" si="14"/>
        <v>7</v>
      </c>
      <c r="M348" s="1795">
        <f t="shared" si="15"/>
        <v>4</v>
      </c>
      <c r="N348" s="1796"/>
      <c r="O348" s="1797">
        <v>9</v>
      </c>
      <c r="P348" s="353"/>
      <c r="Q348" s="353"/>
      <c r="R348" s="353"/>
      <c r="S348" s="353"/>
      <c r="T348" s="353"/>
      <c r="U348" s="353"/>
      <c r="V348" s="353"/>
      <c r="W348" s="353"/>
      <c r="X348" s="353"/>
      <c r="Y348" s="353"/>
      <c r="Z348" s="353"/>
      <c r="AA348" s="353"/>
      <c r="AB348" s="353"/>
      <c r="AC348" s="353"/>
      <c r="AD348" s="353"/>
      <c r="AE348" s="353"/>
      <c r="AF348" s="353"/>
      <c r="AG348" s="353"/>
    </row>
    <row r="349" spans="1:33" ht="12.6" hidden="1" customHeight="1" outlineLevel="1">
      <c r="A349" s="734">
        <v>43963</v>
      </c>
      <c r="B349" s="717">
        <v>43963</v>
      </c>
      <c r="C349" s="735"/>
      <c r="D349" s="735"/>
      <c r="E349" s="735" t="s">
        <v>3334</v>
      </c>
      <c r="F349" s="604" t="s">
        <v>3354</v>
      </c>
      <c r="G349" s="604" t="s">
        <v>13040</v>
      </c>
      <c r="H349" s="1070"/>
      <c r="I349" s="604"/>
      <c r="J349" s="604" t="s">
        <v>2033</v>
      </c>
      <c r="K349" s="353"/>
      <c r="L349" s="1795">
        <f t="shared" si="14"/>
        <v>0</v>
      </c>
      <c r="M349" s="1795">
        <f t="shared" si="15"/>
        <v>0</v>
      </c>
      <c r="N349" s="1796"/>
      <c r="O349" s="1797">
        <v>10</v>
      </c>
      <c r="P349" s="362"/>
      <c r="Q349" s="357"/>
      <c r="R349" s="363"/>
      <c r="S349" s="350"/>
      <c r="T349" s="350"/>
      <c r="U349" s="350"/>
      <c r="V349" s="355"/>
      <c r="W349" s="1385"/>
      <c r="X349" s="1385"/>
      <c r="Y349" s="1385"/>
      <c r="Z349" s="1385"/>
      <c r="AA349" s="1385"/>
      <c r="AB349" s="1385"/>
      <c r="AC349" s="1385"/>
      <c r="AD349" s="363"/>
      <c r="AE349" s="1385"/>
      <c r="AF349" s="353"/>
      <c r="AG349" s="353"/>
    </row>
    <row r="350" spans="1:33" ht="12.6" hidden="1" customHeight="1" outlineLevel="1">
      <c r="A350" s="376">
        <v>43963</v>
      </c>
      <c r="B350" s="717">
        <v>43963</v>
      </c>
      <c r="C350" s="713">
        <v>43963</v>
      </c>
      <c r="D350" s="364">
        <v>43963</v>
      </c>
      <c r="E350" s="355" t="s">
        <v>3334</v>
      </c>
      <c r="F350" s="353" t="s">
        <v>13041</v>
      </c>
      <c r="G350" s="353" t="s">
        <v>13042</v>
      </c>
      <c r="H350" s="348" t="s">
        <v>12424</v>
      </c>
      <c r="I350" s="353"/>
      <c r="J350" s="604" t="s">
        <v>2042</v>
      </c>
      <c r="K350" s="353"/>
      <c r="L350" s="1795">
        <f t="shared" si="14"/>
        <v>0</v>
      </c>
      <c r="M350" s="1795">
        <f t="shared" si="15"/>
        <v>0</v>
      </c>
      <c r="N350" s="1796"/>
      <c r="O350" s="1797">
        <v>11</v>
      </c>
      <c r="P350" s="362"/>
      <c r="Q350" s="357"/>
      <c r="R350" s="363"/>
      <c r="S350" s="350"/>
      <c r="T350" s="350"/>
      <c r="U350" s="350"/>
      <c r="V350" s="355"/>
      <c r="W350" s="1385"/>
      <c r="X350" s="1385"/>
      <c r="Y350" s="1385"/>
      <c r="Z350" s="1385"/>
      <c r="AA350" s="1385"/>
      <c r="AB350" s="1385"/>
      <c r="AC350" s="1385"/>
      <c r="AD350" s="363"/>
      <c r="AE350" s="1385"/>
      <c r="AF350" s="353"/>
      <c r="AG350" s="353"/>
    </row>
    <row r="351" spans="1:33" ht="12.6" hidden="1" customHeight="1" outlineLevel="1">
      <c r="A351" s="376">
        <v>43963</v>
      </c>
      <c r="B351" s="717">
        <v>43959</v>
      </c>
      <c r="C351" s="364">
        <v>43973</v>
      </c>
      <c r="D351" s="364">
        <v>43990</v>
      </c>
      <c r="E351" s="355" t="s">
        <v>3334</v>
      </c>
      <c r="F351" s="353" t="s">
        <v>13043</v>
      </c>
      <c r="G351" s="353" t="s">
        <v>13044</v>
      </c>
      <c r="H351" s="348" t="s">
        <v>12502</v>
      </c>
      <c r="I351" s="353"/>
      <c r="J351" s="604" t="s">
        <v>2039</v>
      </c>
      <c r="K351" s="353" t="s">
        <v>2036</v>
      </c>
      <c r="L351" s="1795">
        <f t="shared" si="14"/>
        <v>4</v>
      </c>
      <c r="M351" s="1795">
        <f t="shared" si="15"/>
        <v>1</v>
      </c>
      <c r="N351" s="1796"/>
      <c r="O351" s="1797">
        <v>12</v>
      </c>
      <c r="P351" s="353"/>
      <c r="Q351" s="353"/>
      <c r="R351" s="353"/>
      <c r="S351" s="353"/>
      <c r="T351" s="353"/>
      <c r="U351" s="353"/>
      <c r="V351" s="353"/>
      <c r="W351" s="353"/>
      <c r="X351" s="353"/>
      <c r="Y351" s="353"/>
      <c r="Z351" s="353"/>
      <c r="AA351" s="353"/>
      <c r="AB351" s="353"/>
      <c r="AC351" s="353"/>
      <c r="AD351" s="353"/>
      <c r="AE351" s="353"/>
      <c r="AF351" s="353"/>
      <c r="AG351" s="353"/>
    </row>
    <row r="352" spans="1:33" ht="12.6" hidden="1" customHeight="1" outlineLevel="1">
      <c r="A352" s="376">
        <v>43964</v>
      </c>
      <c r="B352" s="717">
        <v>43959</v>
      </c>
      <c r="C352" s="364">
        <v>43973</v>
      </c>
      <c r="D352" s="364">
        <v>43990</v>
      </c>
      <c r="E352" s="355" t="s">
        <v>3334</v>
      </c>
      <c r="F352" s="353" t="s">
        <v>13045</v>
      </c>
      <c r="G352" s="353" t="s">
        <v>13046</v>
      </c>
      <c r="H352" s="348" t="s">
        <v>12912</v>
      </c>
      <c r="I352" s="353"/>
      <c r="J352" s="604" t="s">
        <v>2045</v>
      </c>
      <c r="K352" s="353" t="s">
        <v>2036</v>
      </c>
      <c r="L352" s="1795">
        <f t="shared" si="14"/>
        <v>5</v>
      </c>
      <c r="M352" s="1795">
        <f t="shared" si="15"/>
        <v>2</v>
      </c>
      <c r="N352" s="1796"/>
      <c r="O352" s="1797">
        <v>13</v>
      </c>
      <c r="P352" s="353"/>
      <c r="Q352" s="353"/>
      <c r="R352" s="353"/>
      <c r="S352" s="353"/>
      <c r="T352" s="353"/>
      <c r="U352" s="353"/>
      <c r="V352" s="353"/>
      <c r="W352" s="353"/>
      <c r="X352" s="353"/>
      <c r="Y352" s="353"/>
      <c r="Z352" s="353"/>
      <c r="AA352" s="353"/>
      <c r="AB352" s="353"/>
      <c r="AC352" s="353"/>
      <c r="AD352" s="353"/>
      <c r="AE352" s="353"/>
      <c r="AF352" s="353"/>
      <c r="AG352" s="353"/>
    </row>
    <row r="353" spans="1:21" ht="12.6" hidden="1" customHeight="1" outlineLevel="1">
      <c r="A353" s="376">
        <v>43965</v>
      </c>
      <c r="B353" s="717">
        <v>43962</v>
      </c>
      <c r="C353" s="364">
        <v>43974</v>
      </c>
      <c r="D353" s="364">
        <v>43993</v>
      </c>
      <c r="E353" s="355" t="s">
        <v>3334</v>
      </c>
      <c r="F353" s="353" t="s">
        <v>13047</v>
      </c>
      <c r="G353" s="353" t="s">
        <v>13048</v>
      </c>
      <c r="H353" s="348" t="s">
        <v>13049</v>
      </c>
      <c r="I353" s="353"/>
      <c r="J353" s="604" t="s">
        <v>2045</v>
      </c>
      <c r="K353" s="353" t="s">
        <v>2046</v>
      </c>
      <c r="L353" s="1795">
        <f t="shared" si="14"/>
        <v>3</v>
      </c>
      <c r="M353" s="1795">
        <f t="shared" si="15"/>
        <v>2</v>
      </c>
      <c r="N353" s="1796"/>
      <c r="O353" s="1797">
        <v>14</v>
      </c>
      <c r="P353" s="353"/>
      <c r="Q353" s="353"/>
      <c r="R353" s="353"/>
      <c r="S353" s="353"/>
      <c r="T353" s="353"/>
      <c r="U353" s="353"/>
    </row>
    <row r="354" spans="1:21" ht="12.6" hidden="1" customHeight="1" outlineLevel="1">
      <c r="A354" s="734">
        <v>43965</v>
      </c>
      <c r="B354" s="717">
        <v>43963</v>
      </c>
      <c r="C354" s="364">
        <v>43980</v>
      </c>
      <c r="D354" s="364">
        <v>43994</v>
      </c>
      <c r="E354" s="355" t="s">
        <v>3335</v>
      </c>
      <c r="F354" s="353" t="s">
        <v>2753</v>
      </c>
      <c r="G354" s="604" t="s">
        <v>13050</v>
      </c>
      <c r="H354" s="348" t="s">
        <v>13051</v>
      </c>
      <c r="I354" s="353"/>
      <c r="J354" s="604" t="s">
        <v>2035</v>
      </c>
      <c r="K354" s="353"/>
      <c r="L354" s="1795">
        <f t="shared" si="14"/>
        <v>2</v>
      </c>
      <c r="M354" s="1795">
        <f t="shared" si="15"/>
        <v>1</v>
      </c>
      <c r="N354" s="1796"/>
      <c r="O354" s="1797">
        <v>15</v>
      </c>
      <c r="P354" s="362"/>
      <c r="Q354" s="357"/>
      <c r="R354" s="363"/>
      <c r="S354" s="350"/>
      <c r="T354" s="350"/>
      <c r="U354" s="350"/>
    </row>
    <row r="355" spans="1:21" ht="12.6" hidden="1" customHeight="1" outlineLevel="1">
      <c r="A355" s="376">
        <v>43965</v>
      </c>
      <c r="B355" s="717">
        <v>43964</v>
      </c>
      <c r="C355" s="364"/>
      <c r="D355" s="364"/>
      <c r="E355" s="355" t="s">
        <v>3334</v>
      </c>
      <c r="F355" s="353" t="s">
        <v>13052</v>
      </c>
      <c r="G355" s="353" t="s">
        <v>13053</v>
      </c>
      <c r="H355" s="348" t="s">
        <v>12664</v>
      </c>
      <c r="I355" s="353"/>
      <c r="J355" s="604" t="s">
        <v>2033</v>
      </c>
      <c r="K355" s="353"/>
      <c r="L355" s="1795">
        <f t="shared" si="14"/>
        <v>1</v>
      </c>
      <c r="M355" s="1795">
        <f t="shared" si="15"/>
        <v>0</v>
      </c>
      <c r="N355" s="1796"/>
      <c r="O355" s="1797">
        <v>16</v>
      </c>
      <c r="P355" s="362"/>
      <c r="Q355" s="357"/>
      <c r="R355" s="363"/>
      <c r="S355" s="350"/>
      <c r="T355" s="350"/>
      <c r="U355" s="350"/>
    </row>
    <row r="356" spans="1:21" ht="12.6" hidden="1" customHeight="1" outlineLevel="1">
      <c r="A356" s="376">
        <v>43965</v>
      </c>
      <c r="B356" s="717">
        <v>43963</v>
      </c>
      <c r="C356" s="364">
        <v>43966</v>
      </c>
      <c r="D356" s="364">
        <v>43966</v>
      </c>
      <c r="E356" s="355" t="s">
        <v>3334</v>
      </c>
      <c r="F356" s="353" t="s">
        <v>13054</v>
      </c>
      <c r="G356" s="353" t="s">
        <v>13055</v>
      </c>
      <c r="H356" s="348"/>
      <c r="I356" s="353"/>
      <c r="J356" s="604" t="s">
        <v>2045</v>
      </c>
      <c r="K356" s="353" t="s">
        <v>2039</v>
      </c>
      <c r="L356" s="1795">
        <f t="shared" ref="L356:L421" si="17">(A356-B356)</f>
        <v>2</v>
      </c>
      <c r="M356" s="1795">
        <f t="shared" ref="M356:M421" si="18">NETWORKDAYS(B356,A356,A356:B356)</f>
        <v>1</v>
      </c>
      <c r="N356" s="1796"/>
      <c r="O356" s="1797">
        <v>17</v>
      </c>
      <c r="P356" s="353"/>
      <c r="Q356" s="353"/>
      <c r="R356" s="353"/>
      <c r="S356" s="353"/>
      <c r="T356" s="353"/>
      <c r="U356" s="353"/>
    </row>
    <row r="357" spans="1:21" ht="12.6" hidden="1" customHeight="1" outlineLevel="1">
      <c r="A357" s="376">
        <v>43966</v>
      </c>
      <c r="B357" s="717">
        <v>43965</v>
      </c>
      <c r="C357" s="364">
        <v>43966</v>
      </c>
      <c r="D357" s="364">
        <v>43966</v>
      </c>
      <c r="E357" s="355" t="s">
        <v>3334</v>
      </c>
      <c r="F357" s="353" t="s">
        <v>13056</v>
      </c>
      <c r="G357" s="353" t="s">
        <v>13057</v>
      </c>
      <c r="H357" s="348" t="s">
        <v>12912</v>
      </c>
      <c r="I357" s="353"/>
      <c r="J357" s="604" t="s">
        <v>2045</v>
      </c>
      <c r="K357" s="353" t="s">
        <v>2036</v>
      </c>
      <c r="L357" s="1795">
        <f t="shared" si="17"/>
        <v>1</v>
      </c>
      <c r="M357" s="1795">
        <f t="shared" si="18"/>
        <v>0</v>
      </c>
      <c r="N357" s="1796"/>
      <c r="O357" s="1797">
        <v>18</v>
      </c>
      <c r="P357" s="353"/>
      <c r="Q357" s="353"/>
      <c r="R357" s="353"/>
      <c r="S357" s="353"/>
      <c r="T357" s="353"/>
      <c r="U357" s="353"/>
    </row>
    <row r="358" spans="1:21" ht="12.6" hidden="1" customHeight="1" outlineLevel="1">
      <c r="A358" s="376">
        <v>43966</v>
      </c>
      <c r="B358" s="717">
        <v>43964</v>
      </c>
      <c r="C358" s="364">
        <v>43978</v>
      </c>
      <c r="D358" s="355" t="s">
        <v>13058</v>
      </c>
      <c r="E358" s="355" t="s">
        <v>3334</v>
      </c>
      <c r="F358" s="353" t="s">
        <v>13059</v>
      </c>
      <c r="G358" s="353" t="s">
        <v>13060</v>
      </c>
      <c r="H358" s="348" t="s">
        <v>12912</v>
      </c>
      <c r="I358" s="353"/>
      <c r="J358" s="604" t="s">
        <v>2045</v>
      </c>
      <c r="K358" s="353" t="s">
        <v>2036</v>
      </c>
      <c r="L358" s="1795">
        <f t="shared" si="17"/>
        <v>2</v>
      </c>
      <c r="M358" s="1795">
        <f t="shared" si="18"/>
        <v>1</v>
      </c>
      <c r="N358" s="1796"/>
      <c r="O358" s="1797">
        <v>19</v>
      </c>
      <c r="P358" s="353"/>
      <c r="Q358" s="353"/>
      <c r="R358" s="353"/>
      <c r="S358" s="353"/>
      <c r="T358" s="353"/>
      <c r="U358" s="353"/>
    </row>
    <row r="359" spans="1:21" ht="12.6" hidden="1" customHeight="1" outlineLevel="1">
      <c r="A359" s="376">
        <v>43965</v>
      </c>
      <c r="B359" s="717">
        <v>43965</v>
      </c>
      <c r="C359" s="364">
        <v>43965</v>
      </c>
      <c r="D359" s="364">
        <v>43965</v>
      </c>
      <c r="E359" s="355" t="s">
        <v>3334</v>
      </c>
      <c r="F359" s="353" t="s">
        <v>13061</v>
      </c>
      <c r="G359" s="353" t="s">
        <v>13062</v>
      </c>
      <c r="H359" s="348" t="s">
        <v>13063</v>
      </c>
      <c r="I359" s="353"/>
      <c r="J359" s="604" t="s">
        <v>2042</v>
      </c>
      <c r="K359" s="353"/>
      <c r="L359" s="1795">
        <f t="shared" si="17"/>
        <v>0</v>
      </c>
      <c r="M359" s="1795">
        <f t="shared" si="18"/>
        <v>0</v>
      </c>
      <c r="N359" s="1796"/>
      <c r="O359" s="1797">
        <v>20</v>
      </c>
      <c r="P359" s="362"/>
      <c r="Q359" s="357"/>
      <c r="R359" s="363"/>
      <c r="S359" s="350"/>
      <c r="T359" s="350"/>
      <c r="U359" s="350"/>
    </row>
    <row r="360" spans="1:21" ht="12.6" hidden="1" customHeight="1" outlineLevel="1">
      <c r="A360" s="376">
        <v>43969</v>
      </c>
      <c r="B360" s="717">
        <v>43969</v>
      </c>
      <c r="C360" s="364">
        <v>43969</v>
      </c>
      <c r="D360" s="364">
        <v>43969</v>
      </c>
      <c r="E360" s="355" t="s">
        <v>3334</v>
      </c>
      <c r="F360" s="353" t="s">
        <v>13064</v>
      </c>
      <c r="G360" s="353" t="s">
        <v>13065</v>
      </c>
      <c r="H360" s="348" t="s">
        <v>13066</v>
      </c>
      <c r="I360" s="353"/>
      <c r="J360" s="604" t="s">
        <v>2042</v>
      </c>
      <c r="K360" s="353"/>
      <c r="L360" s="1795">
        <f t="shared" si="17"/>
        <v>0</v>
      </c>
      <c r="M360" s="1795">
        <f t="shared" si="18"/>
        <v>0</v>
      </c>
      <c r="N360" s="1796"/>
      <c r="O360" s="1797">
        <v>21</v>
      </c>
      <c r="P360" s="362"/>
      <c r="Q360" s="357"/>
      <c r="R360" s="363"/>
      <c r="S360" s="350"/>
      <c r="T360" s="350"/>
      <c r="U360" s="350"/>
    </row>
    <row r="361" spans="1:21" ht="12.6" hidden="1" customHeight="1" outlineLevel="1">
      <c r="A361" s="734">
        <v>43971</v>
      </c>
      <c r="B361" s="717">
        <v>43964</v>
      </c>
      <c r="C361" s="364">
        <v>43971</v>
      </c>
      <c r="D361" s="364">
        <v>43995</v>
      </c>
      <c r="E361" s="355" t="s">
        <v>3335</v>
      </c>
      <c r="F361" s="353" t="s">
        <v>2202</v>
      </c>
      <c r="G361" s="353" t="s">
        <v>13067</v>
      </c>
      <c r="H361" s="348" t="s">
        <v>3507</v>
      </c>
      <c r="I361" s="353"/>
      <c r="J361" s="604" t="s">
        <v>2033</v>
      </c>
      <c r="K361" s="353" t="s">
        <v>2046</v>
      </c>
      <c r="L361" s="1795">
        <f t="shared" si="17"/>
        <v>7</v>
      </c>
      <c r="M361" s="1795">
        <f t="shared" si="18"/>
        <v>4</v>
      </c>
      <c r="N361" s="1796"/>
      <c r="O361" s="1797">
        <v>22</v>
      </c>
      <c r="P361" s="353"/>
      <c r="Q361" s="353"/>
      <c r="R361" s="353"/>
      <c r="S361" s="353"/>
      <c r="T361" s="353"/>
      <c r="U361" s="353"/>
    </row>
    <row r="362" spans="1:21" ht="12.6" hidden="1" customHeight="1" outlineLevel="1">
      <c r="A362" s="376">
        <v>43971</v>
      </c>
      <c r="B362" s="717">
        <v>43959</v>
      </c>
      <c r="C362" s="364">
        <v>43971</v>
      </c>
      <c r="D362" s="364">
        <v>43990</v>
      </c>
      <c r="E362" s="355" t="s">
        <v>3334</v>
      </c>
      <c r="F362" s="353" t="s">
        <v>13068</v>
      </c>
      <c r="G362" s="353" t="s">
        <v>13069</v>
      </c>
      <c r="H362" s="348" t="s">
        <v>13070</v>
      </c>
      <c r="I362" s="353"/>
      <c r="J362" s="604" t="s">
        <v>2042</v>
      </c>
      <c r="K362" s="353" t="s">
        <v>13071</v>
      </c>
      <c r="L362" s="1795">
        <f t="shared" si="17"/>
        <v>12</v>
      </c>
      <c r="M362" s="1795">
        <f t="shared" si="18"/>
        <v>7</v>
      </c>
      <c r="N362" s="1796"/>
      <c r="O362" s="1797">
        <v>23</v>
      </c>
      <c r="P362" s="353"/>
      <c r="Q362" s="353"/>
      <c r="R362" s="353"/>
      <c r="S362" s="353"/>
      <c r="T362" s="353"/>
      <c r="U362" s="353"/>
    </row>
    <row r="363" spans="1:21" ht="12.6" hidden="1" customHeight="1" outlineLevel="1">
      <c r="A363" s="376">
        <v>43971</v>
      </c>
      <c r="B363" s="717">
        <v>43956</v>
      </c>
      <c r="C363" s="364">
        <v>43966</v>
      </c>
      <c r="D363" s="364">
        <v>43966</v>
      </c>
      <c r="E363" s="355" t="s">
        <v>3334</v>
      </c>
      <c r="F363" s="353" t="s">
        <v>13072</v>
      </c>
      <c r="G363" s="353" t="s">
        <v>13073</v>
      </c>
      <c r="H363" s="348" t="s">
        <v>13074</v>
      </c>
      <c r="I363" s="353"/>
      <c r="J363" s="604" t="s">
        <v>2033</v>
      </c>
      <c r="K363" s="353" t="s">
        <v>13075</v>
      </c>
      <c r="L363" s="1795">
        <f t="shared" si="17"/>
        <v>15</v>
      </c>
      <c r="M363" s="1795">
        <f t="shared" si="18"/>
        <v>10</v>
      </c>
      <c r="N363" s="1796"/>
      <c r="O363" s="1797">
        <v>24</v>
      </c>
      <c r="P363" s="353"/>
      <c r="Q363" s="353"/>
      <c r="R363" s="353"/>
      <c r="S363" s="353"/>
      <c r="T363" s="353"/>
      <c r="U363" s="353"/>
    </row>
    <row r="364" spans="1:21" ht="12.6" hidden="1" customHeight="1" outlineLevel="1">
      <c r="A364" s="376">
        <v>43971</v>
      </c>
      <c r="B364" s="717">
        <v>43964</v>
      </c>
      <c r="C364" s="364">
        <v>43978</v>
      </c>
      <c r="D364" s="364">
        <v>43995</v>
      </c>
      <c r="E364" s="355" t="s">
        <v>3334</v>
      </c>
      <c r="F364" s="353" t="s">
        <v>13076</v>
      </c>
      <c r="G364" s="353" t="s">
        <v>13077</v>
      </c>
      <c r="H364" s="348"/>
      <c r="I364" s="353"/>
      <c r="J364" s="604" t="s">
        <v>2033</v>
      </c>
      <c r="K364" s="353" t="s">
        <v>2039</v>
      </c>
      <c r="L364" s="1795">
        <f t="shared" si="17"/>
        <v>7</v>
      </c>
      <c r="M364" s="1795">
        <f t="shared" si="18"/>
        <v>4</v>
      </c>
      <c r="N364" s="1796"/>
      <c r="O364" s="1797">
        <v>25</v>
      </c>
      <c r="P364" s="353"/>
      <c r="Q364" s="353"/>
      <c r="R364" s="353"/>
      <c r="S364" s="353"/>
      <c r="T364" s="353"/>
      <c r="U364" s="353"/>
    </row>
    <row r="365" spans="1:21" ht="12.6" hidden="1" customHeight="1" outlineLevel="1">
      <c r="A365" s="376">
        <v>43972</v>
      </c>
      <c r="B365" s="717">
        <v>43969</v>
      </c>
      <c r="C365" s="364">
        <v>43977</v>
      </c>
      <c r="D365" s="355" t="s">
        <v>13078</v>
      </c>
      <c r="E365" s="355" t="s">
        <v>3334</v>
      </c>
      <c r="F365" s="353" t="s">
        <v>13079</v>
      </c>
      <c r="G365" s="353" t="s">
        <v>13080</v>
      </c>
      <c r="H365" s="348"/>
      <c r="I365" s="353"/>
      <c r="J365" s="604" t="s">
        <v>2045</v>
      </c>
      <c r="K365" s="353" t="s">
        <v>2039</v>
      </c>
      <c r="L365" s="1795">
        <f t="shared" si="17"/>
        <v>3</v>
      </c>
      <c r="M365" s="1795">
        <f t="shared" si="18"/>
        <v>2</v>
      </c>
      <c r="N365" s="1796"/>
      <c r="O365" s="1797">
        <v>26</v>
      </c>
      <c r="P365" s="353"/>
      <c r="Q365" s="353"/>
      <c r="R365" s="353"/>
      <c r="S365" s="353"/>
      <c r="T365" s="353"/>
      <c r="U365" s="353"/>
    </row>
    <row r="366" spans="1:21" ht="12.6" hidden="1" customHeight="1" outlineLevel="1">
      <c r="A366" s="376">
        <v>43973</v>
      </c>
      <c r="B366" s="717">
        <v>43957</v>
      </c>
      <c r="C366" s="364">
        <v>43971</v>
      </c>
      <c r="D366" s="364">
        <v>43988</v>
      </c>
      <c r="E366" s="355" t="s">
        <v>3334</v>
      </c>
      <c r="F366" s="353" t="s">
        <v>13081</v>
      </c>
      <c r="G366" s="353" t="s">
        <v>13082</v>
      </c>
      <c r="H366" s="348" t="s">
        <v>12502</v>
      </c>
      <c r="I366" s="353"/>
      <c r="J366" s="604" t="s">
        <v>2033</v>
      </c>
      <c r="K366" s="353" t="s">
        <v>13083</v>
      </c>
      <c r="L366" s="1795">
        <f t="shared" si="17"/>
        <v>16</v>
      </c>
      <c r="M366" s="1795">
        <f t="shared" si="18"/>
        <v>11</v>
      </c>
      <c r="N366" s="1796"/>
      <c r="O366" s="1797">
        <v>27</v>
      </c>
      <c r="P366" s="353"/>
      <c r="Q366" s="353"/>
      <c r="R366" s="353"/>
      <c r="S366" s="353"/>
      <c r="T366" s="353"/>
      <c r="U366" s="353"/>
    </row>
    <row r="367" spans="1:21" ht="12.6" hidden="1" customHeight="1" outlineLevel="1">
      <c r="A367" s="376">
        <v>43973</v>
      </c>
      <c r="B367" s="717">
        <v>43963</v>
      </c>
      <c r="C367" s="364">
        <v>43977</v>
      </c>
      <c r="D367" s="364">
        <v>43994</v>
      </c>
      <c r="E367" s="355" t="s">
        <v>3334</v>
      </c>
      <c r="F367" s="353" t="s">
        <v>13084</v>
      </c>
      <c r="G367" s="353" t="s">
        <v>13085</v>
      </c>
      <c r="H367" s="348"/>
      <c r="I367" s="353"/>
      <c r="J367" s="604" t="s">
        <v>2033</v>
      </c>
      <c r="K367" s="353" t="s">
        <v>2036</v>
      </c>
      <c r="L367" s="1795">
        <f t="shared" si="17"/>
        <v>10</v>
      </c>
      <c r="M367" s="1795">
        <f t="shared" si="18"/>
        <v>7</v>
      </c>
      <c r="N367" s="1796"/>
      <c r="O367" s="1797">
        <v>28</v>
      </c>
      <c r="P367" s="353"/>
      <c r="Q367" s="353"/>
      <c r="R367" s="353"/>
      <c r="S367" s="353"/>
      <c r="T367" s="353"/>
      <c r="U367" s="353"/>
    </row>
    <row r="368" spans="1:21" ht="12.6" hidden="1" customHeight="1" outlineLevel="1">
      <c r="A368" s="376">
        <v>43973</v>
      </c>
      <c r="B368" s="717">
        <v>43963</v>
      </c>
      <c r="C368" s="364">
        <v>43977</v>
      </c>
      <c r="D368" s="364">
        <v>43994</v>
      </c>
      <c r="E368" s="355" t="s">
        <v>3334</v>
      </c>
      <c r="F368" s="353" t="s">
        <v>13086</v>
      </c>
      <c r="G368" s="353" t="s">
        <v>13087</v>
      </c>
      <c r="H368" s="348"/>
      <c r="I368" s="353" t="s">
        <v>2035</v>
      </c>
      <c r="J368" s="604" t="s">
        <v>2045</v>
      </c>
      <c r="K368" s="353" t="s">
        <v>2039</v>
      </c>
      <c r="L368" s="1795">
        <f t="shared" si="17"/>
        <v>10</v>
      </c>
      <c r="M368" s="1795">
        <f t="shared" si="18"/>
        <v>7</v>
      </c>
      <c r="N368" s="1796"/>
      <c r="O368" s="1797">
        <v>29</v>
      </c>
      <c r="P368" s="353"/>
      <c r="Q368" s="353"/>
      <c r="R368" s="353"/>
      <c r="S368" s="353"/>
      <c r="T368" s="353"/>
      <c r="U368" s="353"/>
    </row>
    <row r="369" spans="1:21" ht="12.6" hidden="1" customHeight="1" outlineLevel="1">
      <c r="A369" s="376">
        <v>43973</v>
      </c>
      <c r="B369" s="717">
        <v>43965</v>
      </c>
      <c r="C369" s="364">
        <v>43979</v>
      </c>
      <c r="D369" s="364">
        <v>43998</v>
      </c>
      <c r="E369" s="355" t="s">
        <v>3334</v>
      </c>
      <c r="F369" s="353" t="s">
        <v>12344</v>
      </c>
      <c r="G369" s="353" t="s">
        <v>13088</v>
      </c>
      <c r="H369" s="348" t="s">
        <v>12912</v>
      </c>
      <c r="I369" s="353"/>
      <c r="J369" s="604" t="s">
        <v>2045</v>
      </c>
      <c r="K369" s="353" t="s">
        <v>2036</v>
      </c>
      <c r="L369" s="1795">
        <f t="shared" si="17"/>
        <v>8</v>
      </c>
      <c r="M369" s="1795">
        <f t="shared" si="18"/>
        <v>5</v>
      </c>
      <c r="N369" s="1796"/>
      <c r="O369" s="1797">
        <v>30</v>
      </c>
      <c r="P369" s="353"/>
      <c r="Q369" s="353"/>
      <c r="R369" s="353"/>
      <c r="S369" s="353"/>
      <c r="T369" s="353"/>
      <c r="U369" s="353"/>
    </row>
    <row r="370" spans="1:21" ht="12.6" hidden="1" customHeight="1" outlineLevel="1">
      <c r="A370" s="376">
        <v>43973</v>
      </c>
      <c r="B370" s="1055">
        <v>43973</v>
      </c>
      <c r="C370" s="376">
        <v>43975</v>
      </c>
      <c r="D370" s="364">
        <v>43988</v>
      </c>
      <c r="E370" s="355" t="s">
        <v>3334</v>
      </c>
      <c r="F370" s="353" t="s">
        <v>13089</v>
      </c>
      <c r="G370" s="353" t="s">
        <v>13090</v>
      </c>
      <c r="H370" s="348" t="s">
        <v>12912</v>
      </c>
      <c r="I370" s="353"/>
      <c r="J370" s="604" t="s">
        <v>2045</v>
      </c>
      <c r="K370" s="353" t="s">
        <v>2036</v>
      </c>
      <c r="L370" s="1795">
        <f t="shared" si="17"/>
        <v>0</v>
      </c>
      <c r="M370" s="1795">
        <f t="shared" si="18"/>
        <v>0</v>
      </c>
      <c r="N370" s="1796"/>
      <c r="O370" s="1797">
        <v>31</v>
      </c>
      <c r="P370" s="353"/>
      <c r="Q370" s="353"/>
      <c r="R370" s="353"/>
      <c r="S370" s="353"/>
      <c r="T370" s="353"/>
      <c r="U370" s="353"/>
    </row>
    <row r="371" spans="1:21" ht="12.6" hidden="1" customHeight="1" outlineLevel="1">
      <c r="A371" s="376">
        <v>43973</v>
      </c>
      <c r="B371" s="717">
        <v>43972</v>
      </c>
      <c r="C371" s="364">
        <v>43976</v>
      </c>
      <c r="D371" s="364">
        <v>44003</v>
      </c>
      <c r="E371" s="355" t="s">
        <v>3334</v>
      </c>
      <c r="F371" s="353" t="s">
        <v>13091</v>
      </c>
      <c r="G371" s="353" t="s">
        <v>13092</v>
      </c>
      <c r="H371" s="348" t="s">
        <v>13093</v>
      </c>
      <c r="I371" s="353"/>
      <c r="J371" s="604" t="s">
        <v>2033</v>
      </c>
      <c r="K371" s="353" t="s">
        <v>13094</v>
      </c>
      <c r="L371" s="1795">
        <f t="shared" si="17"/>
        <v>1</v>
      </c>
      <c r="M371" s="1795">
        <f t="shared" si="18"/>
        <v>0</v>
      </c>
      <c r="N371" s="1796"/>
      <c r="O371" s="1797">
        <v>32</v>
      </c>
      <c r="P371" s="353"/>
      <c r="Q371" s="353"/>
      <c r="R371" s="353"/>
      <c r="S371" s="353"/>
      <c r="T371" s="353"/>
      <c r="U371" s="353"/>
    </row>
    <row r="372" spans="1:21" ht="12.6" hidden="1" customHeight="1" outlineLevel="1">
      <c r="A372" s="376">
        <v>43976</v>
      </c>
      <c r="B372" s="717">
        <v>43965</v>
      </c>
      <c r="C372" s="364">
        <v>43980</v>
      </c>
      <c r="D372" s="364">
        <v>43996</v>
      </c>
      <c r="E372" s="355" t="s">
        <v>3334</v>
      </c>
      <c r="F372" s="353" t="s">
        <v>12329</v>
      </c>
      <c r="G372" s="353" t="s">
        <v>13095</v>
      </c>
      <c r="H372" s="348" t="s">
        <v>12912</v>
      </c>
      <c r="I372" s="353"/>
      <c r="J372" s="604" t="s">
        <v>2045</v>
      </c>
      <c r="K372" s="353" t="s">
        <v>2036</v>
      </c>
      <c r="L372" s="1795">
        <f t="shared" si="17"/>
        <v>11</v>
      </c>
      <c r="M372" s="1795">
        <f t="shared" si="18"/>
        <v>6</v>
      </c>
      <c r="N372" s="1796"/>
      <c r="O372" s="1797">
        <v>33</v>
      </c>
      <c r="P372" s="353"/>
      <c r="Q372" s="353"/>
      <c r="R372" s="353"/>
      <c r="S372" s="353"/>
      <c r="T372" s="353"/>
      <c r="U372" s="353"/>
    </row>
    <row r="373" spans="1:21" ht="12.6" hidden="1" customHeight="1" outlineLevel="1">
      <c r="A373" s="376">
        <v>43976</v>
      </c>
      <c r="B373" s="717">
        <v>43972</v>
      </c>
      <c r="C373" s="364">
        <v>43979</v>
      </c>
      <c r="D373" s="364">
        <v>43972</v>
      </c>
      <c r="E373" s="355" t="s">
        <v>3334</v>
      </c>
      <c r="F373" s="353" t="s">
        <v>13096</v>
      </c>
      <c r="G373" s="353" t="s">
        <v>13097</v>
      </c>
      <c r="H373" s="348" t="s">
        <v>13098</v>
      </c>
      <c r="I373" s="353"/>
      <c r="J373" s="604" t="s">
        <v>2033</v>
      </c>
      <c r="K373" s="353" t="s">
        <v>13099</v>
      </c>
      <c r="L373" s="1795">
        <f t="shared" si="17"/>
        <v>4</v>
      </c>
      <c r="M373" s="1795">
        <f t="shared" si="18"/>
        <v>1</v>
      </c>
      <c r="N373" s="1796"/>
      <c r="O373" s="1797">
        <v>34</v>
      </c>
      <c r="P373" s="353"/>
      <c r="Q373" s="353"/>
      <c r="R373" s="353"/>
      <c r="S373" s="353"/>
      <c r="T373" s="353"/>
      <c r="U373" s="353"/>
    </row>
    <row r="374" spans="1:21" ht="12.6" hidden="1" customHeight="1" outlineLevel="1">
      <c r="A374" s="376">
        <v>43976</v>
      </c>
      <c r="B374" s="1055">
        <v>43972</v>
      </c>
      <c r="C374" s="364">
        <v>43978</v>
      </c>
      <c r="D374" s="364">
        <v>43978</v>
      </c>
      <c r="E374" s="355" t="s">
        <v>3334</v>
      </c>
      <c r="F374" s="353" t="s">
        <v>13100</v>
      </c>
      <c r="G374" s="353" t="s">
        <v>13101</v>
      </c>
      <c r="H374" s="348" t="s">
        <v>12424</v>
      </c>
      <c r="I374" s="353"/>
      <c r="J374" s="604" t="s">
        <v>2042</v>
      </c>
      <c r="K374" s="353"/>
      <c r="L374" s="1795">
        <f t="shared" si="17"/>
        <v>4</v>
      </c>
      <c r="M374" s="1795">
        <f t="shared" si="18"/>
        <v>1</v>
      </c>
      <c r="N374" s="1796"/>
      <c r="O374" s="1797">
        <v>35</v>
      </c>
      <c r="P374" s="362"/>
      <c r="Q374" s="357"/>
      <c r="R374" s="363"/>
      <c r="S374" s="350"/>
      <c r="T374" s="350"/>
      <c r="U374" s="350"/>
    </row>
    <row r="375" spans="1:21" ht="12.6" hidden="1" customHeight="1" outlineLevel="1">
      <c r="A375" s="376">
        <v>43976</v>
      </c>
      <c r="B375" s="717">
        <v>43971</v>
      </c>
      <c r="C375" s="364">
        <v>43988</v>
      </c>
      <c r="D375" s="364">
        <v>44002</v>
      </c>
      <c r="E375" s="355" t="s">
        <v>3334</v>
      </c>
      <c r="F375" s="353" t="s">
        <v>13102</v>
      </c>
      <c r="G375" s="353" t="s">
        <v>13103</v>
      </c>
      <c r="H375" s="348"/>
      <c r="I375" s="353"/>
      <c r="J375" s="604" t="s">
        <v>2045</v>
      </c>
      <c r="K375" s="353" t="s">
        <v>13104</v>
      </c>
      <c r="L375" s="1795">
        <f t="shared" si="17"/>
        <v>5</v>
      </c>
      <c r="M375" s="1795">
        <f t="shared" si="18"/>
        <v>2</v>
      </c>
      <c r="N375" s="1796"/>
      <c r="O375" s="1797">
        <v>36</v>
      </c>
      <c r="P375" s="353"/>
      <c r="Q375" s="353"/>
      <c r="R375" s="353"/>
      <c r="S375" s="353"/>
      <c r="T375" s="353"/>
      <c r="U375" s="353"/>
    </row>
    <row r="376" spans="1:21" ht="12.6" hidden="1" customHeight="1" outlineLevel="1">
      <c r="A376" s="376">
        <v>43976</v>
      </c>
      <c r="B376" s="717">
        <v>43965</v>
      </c>
      <c r="C376" s="364">
        <v>43979</v>
      </c>
      <c r="D376" s="364">
        <v>43996</v>
      </c>
      <c r="E376" s="355" t="s">
        <v>3334</v>
      </c>
      <c r="F376" s="353" t="s">
        <v>2711</v>
      </c>
      <c r="G376" s="353" t="s">
        <v>13105</v>
      </c>
      <c r="H376" s="348"/>
      <c r="I376" s="353"/>
      <c r="J376" s="604" t="s">
        <v>2039</v>
      </c>
      <c r="K376" s="353"/>
      <c r="L376" s="1795">
        <f t="shared" si="17"/>
        <v>11</v>
      </c>
      <c r="M376" s="1795">
        <f t="shared" si="18"/>
        <v>6</v>
      </c>
      <c r="N376" s="1796"/>
      <c r="O376" s="1797">
        <v>37</v>
      </c>
      <c r="P376" s="353"/>
      <c r="Q376" s="353"/>
      <c r="R376" s="353"/>
      <c r="S376" s="353"/>
      <c r="T376" s="353"/>
      <c r="U376" s="353"/>
    </row>
    <row r="377" spans="1:21" ht="12.6" hidden="1" customHeight="1" outlineLevel="1">
      <c r="A377" s="376">
        <v>43976</v>
      </c>
      <c r="B377" s="717">
        <v>43966</v>
      </c>
      <c r="C377" s="364">
        <v>43987</v>
      </c>
      <c r="D377" s="364">
        <v>43997</v>
      </c>
      <c r="E377" s="355" t="s">
        <v>3334</v>
      </c>
      <c r="F377" s="604" t="s">
        <v>13106</v>
      </c>
      <c r="G377" s="353" t="s">
        <v>13107</v>
      </c>
      <c r="H377" s="348"/>
      <c r="I377" s="353"/>
      <c r="J377" s="604" t="s">
        <v>2033</v>
      </c>
      <c r="K377" s="353" t="s">
        <v>13108</v>
      </c>
      <c r="L377" s="1795">
        <f t="shared" si="17"/>
        <v>10</v>
      </c>
      <c r="M377" s="1795">
        <f t="shared" si="18"/>
        <v>5</v>
      </c>
      <c r="N377" s="1796"/>
      <c r="O377" s="1797">
        <v>38</v>
      </c>
      <c r="P377" s="353"/>
      <c r="Q377" s="353"/>
      <c r="R377" s="353"/>
      <c r="S377" s="353"/>
      <c r="T377" s="353"/>
      <c r="U377" s="353"/>
    </row>
    <row r="378" spans="1:21" ht="12.6" hidden="1" customHeight="1" outlineLevel="1">
      <c r="A378" s="376">
        <v>43977</v>
      </c>
      <c r="B378" s="717">
        <v>43972</v>
      </c>
      <c r="C378" s="364">
        <v>43985</v>
      </c>
      <c r="D378" s="364">
        <v>44003</v>
      </c>
      <c r="E378" s="355" t="s">
        <v>3334</v>
      </c>
      <c r="F378" s="353" t="s">
        <v>13109</v>
      </c>
      <c r="G378" s="353" t="s">
        <v>13110</v>
      </c>
      <c r="H378" s="348"/>
      <c r="I378" s="353"/>
      <c r="J378" s="604" t="s">
        <v>2039</v>
      </c>
      <c r="K378" s="353"/>
      <c r="L378" s="1795">
        <f t="shared" si="17"/>
        <v>5</v>
      </c>
      <c r="M378" s="1795">
        <f t="shared" si="18"/>
        <v>2</v>
      </c>
      <c r="N378" s="1796"/>
      <c r="O378" s="1797">
        <v>39</v>
      </c>
      <c r="P378" s="353"/>
      <c r="Q378" s="353"/>
      <c r="R378" s="353"/>
      <c r="S378" s="353"/>
      <c r="T378" s="353"/>
      <c r="U378" s="353"/>
    </row>
    <row r="379" spans="1:21" ht="12.6" hidden="1" customHeight="1" outlineLevel="1">
      <c r="A379" s="376">
        <v>43978</v>
      </c>
      <c r="B379" s="717">
        <v>43966</v>
      </c>
      <c r="C379" s="364">
        <v>43986</v>
      </c>
      <c r="D379" s="364">
        <v>43997</v>
      </c>
      <c r="E379" s="355" t="s">
        <v>3334</v>
      </c>
      <c r="F379" s="353" t="s">
        <v>13111</v>
      </c>
      <c r="G379" s="353" t="s">
        <v>13112</v>
      </c>
      <c r="H379" s="348"/>
      <c r="I379" s="353"/>
      <c r="J379" s="604" t="s">
        <v>2035</v>
      </c>
      <c r="K379" s="353" t="s">
        <v>2039</v>
      </c>
      <c r="L379" s="1795">
        <f t="shared" si="17"/>
        <v>12</v>
      </c>
      <c r="M379" s="1795">
        <f t="shared" si="18"/>
        <v>7</v>
      </c>
      <c r="N379" s="1796"/>
      <c r="O379" s="1797">
        <v>40</v>
      </c>
      <c r="P379" s="353"/>
      <c r="Q379" s="353"/>
      <c r="R379" s="353"/>
      <c r="S379" s="353"/>
      <c r="T379" s="353"/>
      <c r="U379" s="353"/>
    </row>
    <row r="380" spans="1:21" ht="12.6" hidden="1" customHeight="1" outlineLevel="1">
      <c r="A380" s="376">
        <v>43976</v>
      </c>
      <c r="B380" s="717">
        <v>43959</v>
      </c>
      <c r="C380" s="364">
        <v>43990</v>
      </c>
      <c r="D380" s="364">
        <v>43990</v>
      </c>
      <c r="E380" s="355" t="s">
        <v>3334</v>
      </c>
      <c r="F380" s="353" t="s">
        <v>4258</v>
      </c>
      <c r="G380" s="353" t="s">
        <v>13113</v>
      </c>
      <c r="H380" s="348" t="s">
        <v>13114</v>
      </c>
      <c r="I380" s="353"/>
      <c r="J380" s="604" t="s">
        <v>2042</v>
      </c>
      <c r="K380" s="353"/>
      <c r="L380" s="1795">
        <f t="shared" si="17"/>
        <v>17</v>
      </c>
      <c r="M380" s="1795">
        <f t="shared" si="18"/>
        <v>10</v>
      </c>
      <c r="N380" s="1796"/>
      <c r="O380" s="1797">
        <v>41</v>
      </c>
      <c r="P380" s="362"/>
      <c r="Q380" s="357"/>
      <c r="R380" s="363"/>
      <c r="S380" s="350"/>
      <c r="T380" s="350"/>
      <c r="U380" s="350"/>
    </row>
    <row r="381" spans="1:21" ht="12.6" hidden="1" customHeight="1" outlineLevel="1">
      <c r="A381" s="376">
        <v>43977</v>
      </c>
      <c r="B381" s="717">
        <v>43970</v>
      </c>
      <c r="C381" s="364">
        <v>43979</v>
      </c>
      <c r="D381" s="364">
        <v>43980</v>
      </c>
      <c r="E381" s="355" t="s">
        <v>3335</v>
      </c>
      <c r="F381" s="353" t="s">
        <v>2655</v>
      </c>
      <c r="G381" s="353" t="s">
        <v>13115</v>
      </c>
      <c r="H381" s="348" t="s">
        <v>13116</v>
      </c>
      <c r="I381" s="353"/>
      <c r="J381" s="604" t="s">
        <v>2033</v>
      </c>
      <c r="K381" s="353"/>
      <c r="L381" s="1795">
        <f t="shared" si="17"/>
        <v>7</v>
      </c>
      <c r="M381" s="1795">
        <f t="shared" si="18"/>
        <v>4</v>
      </c>
      <c r="N381" s="1796"/>
      <c r="O381" s="1797">
        <v>42</v>
      </c>
      <c r="P381" s="353"/>
      <c r="Q381" s="353"/>
      <c r="R381" s="353"/>
      <c r="S381" s="353"/>
      <c r="T381" s="353"/>
      <c r="U381" s="353"/>
    </row>
    <row r="382" spans="1:21" ht="12.6" hidden="1" customHeight="1" outlineLevel="1">
      <c r="A382" s="376">
        <v>43978</v>
      </c>
      <c r="B382" s="717">
        <v>43969</v>
      </c>
      <c r="C382" s="364">
        <v>43986</v>
      </c>
      <c r="D382" s="364">
        <v>44000</v>
      </c>
      <c r="E382" s="355" t="s">
        <v>3334</v>
      </c>
      <c r="F382" s="353" t="s">
        <v>13117</v>
      </c>
      <c r="G382" s="353" t="s">
        <v>13118</v>
      </c>
      <c r="H382" s="348" t="s">
        <v>13119</v>
      </c>
      <c r="I382" s="353"/>
      <c r="J382" s="604" t="s">
        <v>2033</v>
      </c>
      <c r="K382" s="353" t="s">
        <v>2036</v>
      </c>
      <c r="L382" s="1795">
        <f t="shared" si="17"/>
        <v>9</v>
      </c>
      <c r="M382" s="1795">
        <f t="shared" si="18"/>
        <v>6</v>
      </c>
      <c r="N382" s="1796"/>
      <c r="O382" s="1797">
        <v>43</v>
      </c>
      <c r="P382" s="353"/>
      <c r="Q382" s="353"/>
      <c r="R382" s="353"/>
      <c r="S382" s="353"/>
      <c r="T382" s="353"/>
      <c r="U382" s="353"/>
    </row>
    <row r="383" spans="1:21" ht="12.6" hidden="1" customHeight="1" outlineLevel="1">
      <c r="A383" s="376">
        <v>43979</v>
      </c>
      <c r="B383" s="717">
        <v>43976</v>
      </c>
      <c r="C383" s="364">
        <v>43979</v>
      </c>
      <c r="D383" s="364">
        <v>44008</v>
      </c>
      <c r="E383" s="355" t="s">
        <v>3334</v>
      </c>
      <c r="F383" s="353" t="s">
        <v>3470</v>
      </c>
      <c r="G383" s="353" t="s">
        <v>13120</v>
      </c>
      <c r="H383" s="348" t="s">
        <v>3713</v>
      </c>
      <c r="I383" s="353"/>
      <c r="J383" s="604" t="s">
        <v>2042</v>
      </c>
      <c r="K383" s="353" t="s">
        <v>12956</v>
      </c>
      <c r="L383" s="1795">
        <f t="shared" si="17"/>
        <v>3</v>
      </c>
      <c r="M383" s="1795">
        <f t="shared" si="18"/>
        <v>2</v>
      </c>
      <c r="N383" s="1796"/>
      <c r="O383" s="1797">
        <v>44</v>
      </c>
      <c r="P383" s="353"/>
      <c r="Q383" s="353"/>
      <c r="R383" s="353"/>
      <c r="S383" s="353"/>
      <c r="T383" s="353"/>
      <c r="U383" s="353"/>
    </row>
    <row r="384" spans="1:21" ht="12.6" hidden="1" customHeight="1" outlineLevel="1">
      <c r="A384" s="376">
        <v>43979</v>
      </c>
      <c r="B384" s="717">
        <v>43973</v>
      </c>
      <c r="C384" s="376">
        <v>43988</v>
      </c>
      <c r="D384" s="364">
        <v>43988</v>
      </c>
      <c r="E384" s="355" t="s">
        <v>3334</v>
      </c>
      <c r="F384" s="353" t="s">
        <v>13121</v>
      </c>
      <c r="G384" s="353" t="s">
        <v>13122</v>
      </c>
      <c r="H384" s="348"/>
      <c r="I384" s="353"/>
      <c r="J384" s="604" t="s">
        <v>2045</v>
      </c>
      <c r="K384" s="353" t="s">
        <v>2039</v>
      </c>
      <c r="L384" s="1795">
        <f t="shared" si="17"/>
        <v>6</v>
      </c>
      <c r="M384" s="1795">
        <f t="shared" si="18"/>
        <v>3</v>
      </c>
      <c r="N384" s="1796"/>
      <c r="O384" s="1797">
        <v>45</v>
      </c>
      <c r="P384" s="353"/>
      <c r="Q384" s="353"/>
      <c r="R384" s="353"/>
      <c r="S384" s="353"/>
      <c r="T384" s="353"/>
      <c r="U384" s="353"/>
    </row>
    <row r="385" spans="1:21" ht="12.6" hidden="1" customHeight="1" outlineLevel="1">
      <c r="A385" s="376">
        <v>43979</v>
      </c>
      <c r="B385" s="717">
        <v>43964</v>
      </c>
      <c r="C385" s="364">
        <v>43998</v>
      </c>
      <c r="D385" s="355" t="s">
        <v>13078</v>
      </c>
      <c r="E385" s="355" t="s">
        <v>3335</v>
      </c>
      <c r="F385" s="353" t="s">
        <v>13123</v>
      </c>
      <c r="G385" s="353" t="s">
        <v>13124</v>
      </c>
      <c r="H385" s="348"/>
      <c r="I385" s="353" t="s">
        <v>2035</v>
      </c>
      <c r="J385" s="604" t="s">
        <v>2045</v>
      </c>
      <c r="K385" s="353"/>
      <c r="L385" s="1795">
        <f t="shared" si="17"/>
        <v>15</v>
      </c>
      <c r="M385" s="1795">
        <f t="shared" si="18"/>
        <v>10</v>
      </c>
      <c r="N385" s="1796"/>
      <c r="O385" s="1797">
        <v>46</v>
      </c>
      <c r="P385" s="362"/>
      <c r="Q385" s="357"/>
      <c r="R385" s="363"/>
      <c r="S385" s="350"/>
      <c r="T385" s="350"/>
      <c r="U385" s="350"/>
    </row>
    <row r="386" spans="1:21" ht="12.6" hidden="1" customHeight="1" outlineLevel="1">
      <c r="A386" s="376">
        <v>43980</v>
      </c>
      <c r="B386" s="717">
        <v>43978</v>
      </c>
      <c r="C386" s="364">
        <v>43980</v>
      </c>
      <c r="D386" s="364">
        <v>43979</v>
      </c>
      <c r="E386" s="355" t="s">
        <v>3334</v>
      </c>
      <c r="F386" s="353" t="s">
        <v>2202</v>
      </c>
      <c r="G386" s="353" t="s">
        <v>13125</v>
      </c>
      <c r="H386" s="348" t="s">
        <v>13126</v>
      </c>
      <c r="I386" s="353"/>
      <c r="J386" s="604" t="s">
        <v>2042</v>
      </c>
      <c r="K386" s="353"/>
      <c r="L386" s="1795">
        <f t="shared" si="17"/>
        <v>2</v>
      </c>
      <c r="M386" s="1795">
        <f t="shared" si="18"/>
        <v>1</v>
      </c>
      <c r="N386" s="1796"/>
      <c r="O386" s="1797">
        <v>47</v>
      </c>
      <c r="P386" s="362"/>
      <c r="Q386" s="357"/>
      <c r="R386" s="363"/>
      <c r="S386" s="350"/>
      <c r="T386" s="350"/>
      <c r="U386" s="350"/>
    </row>
    <row r="387" spans="1:21" ht="12.6" hidden="1" customHeight="1" outlineLevel="1">
      <c r="A387" s="376">
        <v>43980</v>
      </c>
      <c r="B387" s="717">
        <v>43956</v>
      </c>
      <c r="C387" s="364">
        <v>43987</v>
      </c>
      <c r="D387" s="364">
        <v>43987</v>
      </c>
      <c r="E387" s="355" t="s">
        <v>3334</v>
      </c>
      <c r="F387" s="353" t="s">
        <v>13127</v>
      </c>
      <c r="G387" s="353" t="s">
        <v>13128</v>
      </c>
      <c r="H387" s="348" t="s">
        <v>13129</v>
      </c>
      <c r="I387" s="353"/>
      <c r="J387" s="604" t="s">
        <v>2042</v>
      </c>
      <c r="K387" s="353"/>
      <c r="L387" s="1795">
        <f t="shared" si="17"/>
        <v>24</v>
      </c>
      <c r="M387" s="1795">
        <f t="shared" si="18"/>
        <v>17</v>
      </c>
      <c r="N387" s="1796"/>
      <c r="O387" s="1797">
        <v>48</v>
      </c>
      <c r="P387" s="362"/>
      <c r="Q387" s="357"/>
      <c r="R387" s="363"/>
      <c r="S387" s="350"/>
      <c r="T387" s="350"/>
      <c r="U387" s="350"/>
    </row>
    <row r="388" spans="1:21" ht="12.6" hidden="1" customHeight="1" outlineLevel="1">
      <c r="A388" s="376">
        <v>43980</v>
      </c>
      <c r="B388" s="717">
        <v>43958</v>
      </c>
      <c r="C388" s="364">
        <v>43966</v>
      </c>
      <c r="D388" s="364">
        <v>43988</v>
      </c>
      <c r="E388" s="355" t="s">
        <v>3334</v>
      </c>
      <c r="F388" s="353" t="s">
        <v>13130</v>
      </c>
      <c r="G388" s="353" t="s">
        <v>13131</v>
      </c>
      <c r="H388" s="348"/>
      <c r="I388" s="353" t="s">
        <v>2035</v>
      </c>
      <c r="J388" s="604" t="s">
        <v>2042</v>
      </c>
      <c r="K388" s="353"/>
      <c r="L388" s="1795">
        <f t="shared" si="17"/>
        <v>22</v>
      </c>
      <c r="M388" s="1795">
        <f t="shared" si="18"/>
        <v>15</v>
      </c>
      <c r="N388" s="1796"/>
      <c r="O388" s="1797">
        <v>49</v>
      </c>
      <c r="P388" s="353"/>
      <c r="Q388" s="353"/>
      <c r="R388" s="353"/>
      <c r="S388" s="353"/>
      <c r="T388" s="353"/>
      <c r="U388" s="353"/>
    </row>
    <row r="389" spans="1:21" ht="12.6" hidden="1" customHeight="1" outlineLevel="1">
      <c r="A389" s="376">
        <v>43980</v>
      </c>
      <c r="B389" s="717">
        <v>43977</v>
      </c>
      <c r="C389" s="364">
        <v>43980</v>
      </c>
      <c r="D389" s="364">
        <v>44008</v>
      </c>
      <c r="E389" s="355" t="s">
        <v>3334</v>
      </c>
      <c r="F389" s="353" t="s">
        <v>13132</v>
      </c>
      <c r="G389" s="353" t="s">
        <v>13133</v>
      </c>
      <c r="H389" s="348" t="s">
        <v>13134</v>
      </c>
      <c r="I389" s="353"/>
      <c r="J389" s="604" t="s">
        <v>2035</v>
      </c>
      <c r="K389" s="353"/>
      <c r="L389" s="1795">
        <f t="shared" si="17"/>
        <v>3</v>
      </c>
      <c r="M389" s="1795">
        <f t="shared" si="18"/>
        <v>2</v>
      </c>
      <c r="N389" s="1796"/>
      <c r="O389" s="1797">
        <v>50</v>
      </c>
      <c r="P389" s="353"/>
      <c r="Q389" s="353"/>
      <c r="R389" s="353"/>
      <c r="S389" s="353"/>
      <c r="T389" s="353"/>
      <c r="U389" s="353"/>
    </row>
    <row r="390" spans="1:21" ht="12.6" hidden="1" customHeight="1" outlineLevel="1">
      <c r="A390" s="376">
        <v>43980</v>
      </c>
      <c r="B390" s="717">
        <v>43963</v>
      </c>
      <c r="C390" s="713">
        <v>43971</v>
      </c>
      <c r="D390" s="364">
        <v>43994</v>
      </c>
      <c r="E390" s="355" t="s">
        <v>3335</v>
      </c>
      <c r="F390" s="353" t="s">
        <v>13135</v>
      </c>
      <c r="G390" s="353" t="s">
        <v>13136</v>
      </c>
      <c r="H390" s="348"/>
      <c r="I390" s="353"/>
      <c r="J390" s="604" t="s">
        <v>2042</v>
      </c>
      <c r="K390" s="353"/>
      <c r="L390" s="1795">
        <f t="shared" si="17"/>
        <v>17</v>
      </c>
      <c r="M390" s="1795">
        <f t="shared" si="18"/>
        <v>12</v>
      </c>
      <c r="N390" s="1796"/>
      <c r="O390" s="1797">
        <v>51</v>
      </c>
      <c r="P390" s="362"/>
      <c r="Q390" s="357"/>
      <c r="R390" s="363"/>
      <c r="S390" s="350"/>
      <c r="T390" s="350"/>
      <c r="U390" s="350"/>
    </row>
    <row r="391" spans="1:21" ht="12.6" hidden="1" customHeight="1" outlineLevel="1">
      <c r="A391" s="376">
        <v>43984</v>
      </c>
      <c r="B391" s="717">
        <v>43977</v>
      </c>
      <c r="C391" s="364">
        <v>43984</v>
      </c>
      <c r="D391" s="364">
        <v>43984</v>
      </c>
      <c r="E391" s="355" t="s">
        <v>3334</v>
      </c>
      <c r="F391" s="353" t="s">
        <v>12672</v>
      </c>
      <c r="G391" s="353" t="s">
        <v>13137</v>
      </c>
      <c r="H391" s="710" t="s">
        <v>13138</v>
      </c>
      <c r="I391" s="353"/>
      <c r="J391" s="604" t="s">
        <v>2042</v>
      </c>
      <c r="K391" s="353"/>
      <c r="L391" s="1795">
        <f t="shared" si="17"/>
        <v>7</v>
      </c>
      <c r="M391" s="1795">
        <f t="shared" si="18"/>
        <v>4</v>
      </c>
      <c r="N391" s="1796"/>
      <c r="O391" s="1797">
        <v>52</v>
      </c>
      <c r="P391" s="362"/>
      <c r="Q391" s="357"/>
      <c r="R391" s="363"/>
      <c r="S391" s="350"/>
      <c r="T391" s="350"/>
      <c r="U391" s="350"/>
    </row>
    <row r="392" spans="1:21" ht="12.6" hidden="1" customHeight="1" outlineLevel="1">
      <c r="A392" s="376">
        <v>43984</v>
      </c>
      <c r="B392" s="717">
        <v>43976</v>
      </c>
      <c r="C392" s="364">
        <v>43990</v>
      </c>
      <c r="D392" s="364">
        <v>44007</v>
      </c>
      <c r="E392" s="355" t="s">
        <v>3334</v>
      </c>
      <c r="F392" s="353" t="s">
        <v>13139</v>
      </c>
      <c r="G392" s="353" t="s">
        <v>13140</v>
      </c>
      <c r="H392" s="348"/>
      <c r="I392" s="353"/>
      <c r="J392" s="604" t="s">
        <v>2045</v>
      </c>
      <c r="K392" s="353" t="s">
        <v>2039</v>
      </c>
      <c r="L392" s="1795">
        <f t="shared" si="17"/>
        <v>8</v>
      </c>
      <c r="M392" s="1795">
        <f t="shared" si="18"/>
        <v>5</v>
      </c>
      <c r="N392" s="1796"/>
      <c r="O392" s="1797">
        <v>53</v>
      </c>
      <c r="P392" s="353"/>
      <c r="Q392" s="353"/>
      <c r="R392" s="353"/>
      <c r="S392" s="353"/>
      <c r="T392" s="353"/>
      <c r="U392" s="353"/>
    </row>
    <row r="393" spans="1:21" ht="12.6" hidden="1" customHeight="1" outlineLevel="1">
      <c r="A393" s="734">
        <v>43985</v>
      </c>
      <c r="B393" s="717">
        <v>43969</v>
      </c>
      <c r="C393" s="364">
        <v>43983</v>
      </c>
      <c r="D393" s="364">
        <v>44000</v>
      </c>
      <c r="E393" s="355" t="s">
        <v>3334</v>
      </c>
      <c r="F393" s="353" t="s">
        <v>13141</v>
      </c>
      <c r="G393" s="353" t="s">
        <v>13142</v>
      </c>
      <c r="H393" s="348" t="s">
        <v>13143</v>
      </c>
      <c r="I393" s="353"/>
      <c r="J393" s="604" t="s">
        <v>2042</v>
      </c>
      <c r="K393" s="353" t="s">
        <v>12678</v>
      </c>
      <c r="L393" s="1795">
        <f t="shared" si="17"/>
        <v>16</v>
      </c>
      <c r="M393" s="1795">
        <f t="shared" si="18"/>
        <v>11</v>
      </c>
      <c r="N393" s="1796"/>
      <c r="O393" s="1797">
        <v>54</v>
      </c>
      <c r="P393" s="353"/>
      <c r="Q393" s="353"/>
      <c r="R393" s="353"/>
      <c r="S393" s="353"/>
      <c r="T393" s="353"/>
      <c r="U393" s="353"/>
    </row>
    <row r="394" spans="1:21" ht="12.6" hidden="1" customHeight="1" outlineLevel="1">
      <c r="A394" s="376">
        <v>43985</v>
      </c>
      <c r="B394" s="717">
        <v>43973</v>
      </c>
      <c r="C394" s="364">
        <v>43990</v>
      </c>
      <c r="D394" s="355" t="s">
        <v>13144</v>
      </c>
      <c r="E394" s="355" t="s">
        <v>3335</v>
      </c>
      <c r="F394" s="353" t="s">
        <v>13145</v>
      </c>
      <c r="G394" s="353" t="s">
        <v>13146</v>
      </c>
      <c r="H394" s="348"/>
      <c r="I394" s="353"/>
      <c r="J394" s="604" t="s">
        <v>2035</v>
      </c>
      <c r="K394" s="353"/>
      <c r="L394" s="1795">
        <f t="shared" si="17"/>
        <v>12</v>
      </c>
      <c r="M394" s="1795">
        <f t="shared" si="18"/>
        <v>7</v>
      </c>
      <c r="N394" s="1796"/>
      <c r="O394" s="1797">
        <v>55</v>
      </c>
      <c r="P394" s="353"/>
      <c r="Q394" s="353"/>
      <c r="R394" s="353"/>
      <c r="S394" s="353"/>
      <c r="T394" s="353"/>
      <c r="U394" s="353"/>
    </row>
    <row r="395" spans="1:21" ht="12.6" hidden="1" customHeight="1" outlineLevel="1">
      <c r="A395" s="376">
        <v>43985</v>
      </c>
      <c r="B395" s="717">
        <v>43976</v>
      </c>
      <c r="C395" s="364">
        <v>43990</v>
      </c>
      <c r="D395" s="364">
        <v>43976</v>
      </c>
      <c r="E395" s="355" t="s">
        <v>3334</v>
      </c>
      <c r="F395" s="353" t="s">
        <v>12338</v>
      </c>
      <c r="G395" s="353" t="s">
        <v>13147</v>
      </c>
      <c r="H395" s="348"/>
      <c r="I395" s="353"/>
      <c r="J395" s="604" t="s">
        <v>2033</v>
      </c>
      <c r="K395" s="353" t="s">
        <v>2039</v>
      </c>
      <c r="L395" s="1795">
        <f t="shared" si="17"/>
        <v>9</v>
      </c>
      <c r="M395" s="1795">
        <f t="shared" si="18"/>
        <v>6</v>
      </c>
      <c r="N395" s="1796"/>
      <c r="O395" s="1797">
        <v>56</v>
      </c>
      <c r="P395" s="353"/>
      <c r="Q395" s="353"/>
      <c r="R395" s="353"/>
      <c r="S395" s="353"/>
      <c r="T395" s="353"/>
      <c r="U395" s="353"/>
    </row>
    <row r="396" spans="1:21" ht="12.6" hidden="1" customHeight="1" outlineLevel="1">
      <c r="A396" s="376">
        <v>43985</v>
      </c>
      <c r="B396" s="717">
        <v>43977</v>
      </c>
      <c r="C396" s="364">
        <v>43990</v>
      </c>
      <c r="D396" s="364">
        <v>44008</v>
      </c>
      <c r="E396" s="355" t="s">
        <v>3334</v>
      </c>
      <c r="F396" s="353" t="s">
        <v>13148</v>
      </c>
      <c r="G396" s="353" t="s">
        <v>13149</v>
      </c>
      <c r="H396" s="348"/>
      <c r="I396" s="353"/>
      <c r="J396" s="604" t="s">
        <v>2045</v>
      </c>
      <c r="K396" s="353" t="s">
        <v>2039</v>
      </c>
      <c r="L396" s="1795">
        <f t="shared" si="17"/>
        <v>8</v>
      </c>
      <c r="M396" s="1795">
        <f t="shared" si="18"/>
        <v>5</v>
      </c>
      <c r="N396" s="1796"/>
      <c r="O396" s="1797">
        <v>57</v>
      </c>
      <c r="P396" s="353"/>
      <c r="Q396" s="353"/>
      <c r="R396" s="353"/>
      <c r="S396" s="353"/>
      <c r="T396" s="353"/>
      <c r="U396" s="353"/>
    </row>
    <row r="397" spans="1:21" ht="12.6" hidden="1" customHeight="1" outlineLevel="1">
      <c r="A397" s="376">
        <v>43985</v>
      </c>
      <c r="B397" s="717">
        <v>43976</v>
      </c>
      <c r="C397" s="364">
        <v>43994</v>
      </c>
      <c r="D397" s="364">
        <v>44007</v>
      </c>
      <c r="E397" s="355" t="s">
        <v>3335</v>
      </c>
      <c r="F397" s="353" t="s">
        <v>13150</v>
      </c>
      <c r="G397" s="353" t="s">
        <v>13151</v>
      </c>
      <c r="H397" s="348"/>
      <c r="I397" s="353"/>
      <c r="J397" s="604" t="s">
        <v>2033</v>
      </c>
      <c r="K397" s="353" t="s">
        <v>13152</v>
      </c>
      <c r="L397" s="1795">
        <f t="shared" si="17"/>
        <v>9</v>
      </c>
      <c r="M397" s="1795">
        <f t="shared" si="18"/>
        <v>6</v>
      </c>
      <c r="N397" s="1796"/>
      <c r="O397" s="1797">
        <v>58</v>
      </c>
      <c r="P397" s="353"/>
      <c r="Q397" s="353"/>
      <c r="R397" s="353"/>
      <c r="S397" s="353"/>
      <c r="T397" s="353"/>
      <c r="U397" s="353"/>
    </row>
    <row r="398" spans="1:21" ht="12.6" hidden="1" customHeight="1" outlineLevel="1">
      <c r="A398" s="376">
        <v>43986</v>
      </c>
      <c r="B398" s="717">
        <v>43977</v>
      </c>
      <c r="C398" s="364">
        <v>43989</v>
      </c>
      <c r="D398" s="364">
        <v>44008</v>
      </c>
      <c r="E398" s="355" t="s">
        <v>3334</v>
      </c>
      <c r="F398" s="353" t="s">
        <v>13153</v>
      </c>
      <c r="G398" s="1813" t="s">
        <v>13154</v>
      </c>
      <c r="H398" s="348" t="s">
        <v>12582</v>
      </c>
      <c r="I398" s="353"/>
      <c r="J398" s="353" t="s">
        <v>2042</v>
      </c>
      <c r="K398" s="353" t="s">
        <v>2036</v>
      </c>
      <c r="L398" s="1795">
        <f t="shared" si="17"/>
        <v>9</v>
      </c>
      <c r="M398" s="1795">
        <f t="shared" si="18"/>
        <v>6</v>
      </c>
      <c r="N398" s="1796"/>
      <c r="O398" s="1797">
        <v>59</v>
      </c>
      <c r="P398" s="353"/>
      <c r="Q398" s="353"/>
      <c r="R398" s="353"/>
      <c r="S398" s="353"/>
      <c r="T398" s="353"/>
      <c r="U398" s="353"/>
    </row>
    <row r="399" spans="1:21" ht="12.6" hidden="1" customHeight="1" outlineLevel="1">
      <c r="A399" s="376">
        <v>43986</v>
      </c>
      <c r="B399" s="717">
        <v>43972</v>
      </c>
      <c r="C399" s="364">
        <v>43987</v>
      </c>
      <c r="D399" s="364">
        <v>44003</v>
      </c>
      <c r="E399" s="355" t="s">
        <v>3334</v>
      </c>
      <c r="F399" s="353" t="s">
        <v>13155</v>
      </c>
      <c r="G399" s="353" t="s">
        <v>13156</v>
      </c>
      <c r="H399" s="348"/>
      <c r="I399" s="353"/>
      <c r="J399" s="353" t="s">
        <v>2042</v>
      </c>
      <c r="K399" s="353" t="s">
        <v>2039</v>
      </c>
      <c r="L399" s="1795">
        <f t="shared" si="17"/>
        <v>14</v>
      </c>
      <c r="M399" s="1795">
        <f t="shared" si="18"/>
        <v>9</v>
      </c>
      <c r="N399" s="1796"/>
      <c r="O399" s="1797">
        <v>60</v>
      </c>
      <c r="P399" s="353"/>
      <c r="Q399" s="353"/>
      <c r="R399" s="353"/>
      <c r="S399" s="353"/>
      <c r="T399" s="353"/>
      <c r="U399" s="353"/>
    </row>
    <row r="400" spans="1:21" ht="12.6" hidden="1" customHeight="1" outlineLevel="1">
      <c r="A400" s="376">
        <v>43986</v>
      </c>
      <c r="B400" s="717">
        <v>43971</v>
      </c>
      <c r="C400" s="364">
        <v>43989</v>
      </c>
      <c r="D400" s="364">
        <v>43989</v>
      </c>
      <c r="E400" s="355" t="s">
        <v>3334</v>
      </c>
      <c r="F400" s="353" t="s">
        <v>13072</v>
      </c>
      <c r="G400" s="353" t="s">
        <v>13157</v>
      </c>
      <c r="H400" s="348" t="s">
        <v>13158</v>
      </c>
      <c r="I400" s="353"/>
      <c r="J400" s="604" t="s">
        <v>2042</v>
      </c>
      <c r="K400" s="353"/>
      <c r="L400" s="1795">
        <f t="shared" si="17"/>
        <v>15</v>
      </c>
      <c r="M400" s="1795">
        <f t="shared" si="18"/>
        <v>10</v>
      </c>
      <c r="N400" s="1796"/>
      <c r="O400" s="1797">
        <v>61</v>
      </c>
      <c r="P400" s="353"/>
      <c r="Q400" s="353"/>
      <c r="R400" s="353"/>
      <c r="S400" s="353"/>
      <c r="T400" s="353"/>
      <c r="U400" s="353"/>
    </row>
    <row r="401" spans="1:21" ht="12.6" hidden="1" customHeight="1" outlineLevel="1">
      <c r="A401" s="376">
        <v>43986</v>
      </c>
      <c r="B401" s="717">
        <v>43978</v>
      </c>
      <c r="C401" s="364">
        <v>43991</v>
      </c>
      <c r="D401" s="364">
        <v>44009</v>
      </c>
      <c r="E401" s="355" t="s">
        <v>3334</v>
      </c>
      <c r="F401" s="353" t="s">
        <v>13159</v>
      </c>
      <c r="G401" s="353" t="s">
        <v>13160</v>
      </c>
      <c r="H401" s="348"/>
      <c r="I401" s="353"/>
      <c r="J401" s="353" t="s">
        <v>2035</v>
      </c>
      <c r="K401" s="353" t="s">
        <v>2039</v>
      </c>
      <c r="L401" s="1795">
        <f t="shared" si="17"/>
        <v>8</v>
      </c>
      <c r="M401" s="1795">
        <f t="shared" si="18"/>
        <v>5</v>
      </c>
      <c r="N401" s="1796"/>
      <c r="O401" s="1797">
        <v>62</v>
      </c>
      <c r="P401" s="353"/>
      <c r="Q401" s="353"/>
      <c r="R401" s="353"/>
      <c r="S401" s="353"/>
      <c r="T401" s="353"/>
      <c r="U401" s="353"/>
    </row>
    <row r="402" spans="1:21" ht="12.6" hidden="1" customHeight="1" outlineLevel="1">
      <c r="A402" s="376">
        <v>43987</v>
      </c>
      <c r="B402" s="717">
        <v>43971</v>
      </c>
      <c r="C402" s="364">
        <v>43992</v>
      </c>
      <c r="D402" s="364">
        <v>44002</v>
      </c>
      <c r="E402" s="355" t="s">
        <v>3335</v>
      </c>
      <c r="F402" s="353" t="s">
        <v>13161</v>
      </c>
      <c r="G402" s="353" t="s">
        <v>13162</v>
      </c>
      <c r="H402" s="348" t="s">
        <v>13163</v>
      </c>
      <c r="I402" s="353"/>
      <c r="J402" s="353" t="s">
        <v>2035</v>
      </c>
      <c r="K402" s="353"/>
      <c r="L402" s="1795">
        <f t="shared" si="17"/>
        <v>16</v>
      </c>
      <c r="M402" s="1795">
        <f t="shared" si="18"/>
        <v>11</v>
      </c>
      <c r="N402" s="1796"/>
      <c r="O402" s="1797">
        <v>63</v>
      </c>
      <c r="P402" s="353"/>
      <c r="Q402" s="353"/>
      <c r="R402" s="353"/>
      <c r="S402" s="353"/>
      <c r="T402" s="353"/>
      <c r="U402" s="353"/>
    </row>
    <row r="403" spans="1:21" ht="12.6" hidden="1" customHeight="1" outlineLevel="1">
      <c r="A403" s="376">
        <v>43987</v>
      </c>
      <c r="B403" s="717">
        <v>43972</v>
      </c>
      <c r="C403" s="364">
        <v>43985</v>
      </c>
      <c r="D403" s="364">
        <v>44003</v>
      </c>
      <c r="E403" s="355" t="s">
        <v>3334</v>
      </c>
      <c r="F403" s="353" t="s">
        <v>13164</v>
      </c>
      <c r="G403" s="353" t="s">
        <v>13165</v>
      </c>
      <c r="H403" s="348" t="s">
        <v>13166</v>
      </c>
      <c r="I403" s="353"/>
      <c r="J403" s="353" t="s">
        <v>2034</v>
      </c>
      <c r="K403" s="353" t="s">
        <v>2888</v>
      </c>
      <c r="L403" s="1795">
        <f t="shared" si="17"/>
        <v>15</v>
      </c>
      <c r="M403" s="1795">
        <f t="shared" si="18"/>
        <v>10</v>
      </c>
      <c r="N403" s="1796"/>
      <c r="O403" s="1797">
        <v>64</v>
      </c>
      <c r="P403" s="353"/>
      <c r="Q403" s="353"/>
      <c r="R403" s="353"/>
      <c r="S403" s="353"/>
      <c r="T403" s="353"/>
      <c r="U403" s="353"/>
    </row>
    <row r="404" spans="1:21" ht="12.6" hidden="1" customHeight="1" outlineLevel="1">
      <c r="A404" s="742">
        <v>43990</v>
      </c>
      <c r="B404" s="1812">
        <v>43959</v>
      </c>
      <c r="C404" s="742">
        <v>43990</v>
      </c>
      <c r="D404" s="755">
        <v>44004</v>
      </c>
      <c r="E404" s="735" t="s">
        <v>3334</v>
      </c>
      <c r="F404" s="604" t="s">
        <v>3418</v>
      </c>
      <c r="G404" s="604" t="s">
        <v>13167</v>
      </c>
      <c r="H404" s="1070" t="s">
        <v>13168</v>
      </c>
      <c r="I404" s="604"/>
      <c r="J404" s="604" t="s">
        <v>2042</v>
      </c>
      <c r="K404" s="604"/>
      <c r="L404" s="1795">
        <f t="shared" si="17"/>
        <v>31</v>
      </c>
      <c r="M404" s="1795">
        <f t="shared" si="18"/>
        <v>20</v>
      </c>
      <c r="N404" s="1796"/>
      <c r="O404" s="1797">
        <v>65</v>
      </c>
      <c r="P404" s="604"/>
      <c r="Q404" s="604"/>
      <c r="R404" s="604"/>
      <c r="S404" s="604"/>
      <c r="T404" s="604"/>
      <c r="U404" s="604"/>
    </row>
    <row r="405" spans="1:21" ht="12.6" hidden="1" customHeight="1" outlineLevel="1">
      <c r="A405" s="376">
        <v>43990</v>
      </c>
      <c r="B405" s="717">
        <v>43969</v>
      </c>
      <c r="C405" s="364">
        <v>43987</v>
      </c>
      <c r="D405" s="364">
        <v>44000</v>
      </c>
      <c r="E405" s="355" t="s">
        <v>3335</v>
      </c>
      <c r="F405" s="353" t="s">
        <v>4032</v>
      </c>
      <c r="G405" s="353" t="s">
        <v>13169</v>
      </c>
      <c r="H405" s="348"/>
      <c r="I405" s="353"/>
      <c r="J405" s="353" t="s">
        <v>2042</v>
      </c>
      <c r="K405" s="353"/>
      <c r="L405" s="1795">
        <f t="shared" si="17"/>
        <v>21</v>
      </c>
      <c r="M405" s="1795">
        <f t="shared" si="18"/>
        <v>14</v>
      </c>
      <c r="N405" s="1796"/>
      <c r="O405" s="1797">
        <v>66</v>
      </c>
      <c r="P405" s="353"/>
      <c r="Q405" s="353"/>
      <c r="R405" s="353"/>
      <c r="S405" s="353"/>
      <c r="T405" s="353"/>
      <c r="U405" s="353"/>
    </row>
    <row r="406" spans="1:21" ht="12.6" hidden="1" customHeight="1" outlineLevel="1">
      <c r="A406" s="376">
        <v>43990</v>
      </c>
      <c r="B406" s="717">
        <v>43969</v>
      </c>
      <c r="C406" s="364">
        <v>43992</v>
      </c>
      <c r="D406" s="364">
        <v>44000</v>
      </c>
      <c r="E406" s="355" t="s">
        <v>3334</v>
      </c>
      <c r="F406" s="353" t="s">
        <v>13170</v>
      </c>
      <c r="G406" s="353" t="s">
        <v>13171</v>
      </c>
      <c r="H406" s="348" t="s">
        <v>12912</v>
      </c>
      <c r="I406" s="353"/>
      <c r="J406" s="353" t="s">
        <v>2035</v>
      </c>
      <c r="K406" s="353" t="s">
        <v>2036</v>
      </c>
      <c r="L406" s="1795">
        <f t="shared" si="17"/>
        <v>21</v>
      </c>
      <c r="M406" s="1795">
        <f t="shared" si="18"/>
        <v>14</v>
      </c>
      <c r="N406" s="1796"/>
      <c r="O406" s="1797">
        <v>67</v>
      </c>
      <c r="P406" s="353"/>
      <c r="Q406" s="353"/>
      <c r="R406" s="353"/>
      <c r="S406" s="353"/>
      <c r="T406" s="353"/>
      <c r="U406" s="353"/>
    </row>
    <row r="407" spans="1:21" ht="12.6" hidden="1" customHeight="1" outlineLevel="1">
      <c r="A407" s="376">
        <v>43990</v>
      </c>
      <c r="B407" s="717">
        <v>43977</v>
      </c>
      <c r="C407" s="364">
        <v>43991</v>
      </c>
      <c r="D407" s="364">
        <v>44008</v>
      </c>
      <c r="E407" s="355" t="s">
        <v>3334</v>
      </c>
      <c r="F407" s="353" t="s">
        <v>13172</v>
      </c>
      <c r="G407" s="353" t="s">
        <v>13173</v>
      </c>
      <c r="H407" s="348"/>
      <c r="I407" s="353"/>
      <c r="J407" s="353" t="s">
        <v>2033</v>
      </c>
      <c r="K407" s="353" t="s">
        <v>2039</v>
      </c>
      <c r="L407" s="1795">
        <f t="shared" si="17"/>
        <v>13</v>
      </c>
      <c r="M407" s="1795">
        <f t="shared" si="18"/>
        <v>8</v>
      </c>
      <c r="N407" s="1796"/>
      <c r="O407" s="1797">
        <v>68</v>
      </c>
      <c r="P407" s="353"/>
      <c r="Q407" s="353"/>
      <c r="R407" s="353"/>
      <c r="S407" s="353"/>
      <c r="T407" s="353"/>
      <c r="U407" s="353"/>
    </row>
    <row r="408" spans="1:21" ht="12.6" hidden="1" customHeight="1" outlineLevel="1">
      <c r="A408" s="376">
        <v>43991</v>
      </c>
      <c r="B408" s="717">
        <v>43964</v>
      </c>
      <c r="C408" s="364">
        <v>43980</v>
      </c>
      <c r="D408" s="364">
        <v>43995</v>
      </c>
      <c r="E408" s="355" t="s">
        <v>3335</v>
      </c>
      <c r="F408" s="353" t="s">
        <v>13174</v>
      </c>
      <c r="G408" s="348" t="s">
        <v>13175</v>
      </c>
      <c r="H408" s="348" t="s">
        <v>12620</v>
      </c>
      <c r="I408" s="353"/>
      <c r="J408" s="353" t="s">
        <v>2034</v>
      </c>
      <c r="K408" s="353" t="s">
        <v>3351</v>
      </c>
      <c r="L408" s="1795">
        <f t="shared" si="17"/>
        <v>27</v>
      </c>
      <c r="M408" s="1795">
        <f t="shared" si="18"/>
        <v>18</v>
      </c>
      <c r="N408" s="1796"/>
      <c r="O408" s="1797">
        <v>69</v>
      </c>
      <c r="P408" s="353"/>
      <c r="Q408" s="353"/>
      <c r="R408" s="353"/>
      <c r="S408" s="353"/>
      <c r="T408" s="353"/>
      <c r="U408" s="353"/>
    </row>
    <row r="409" spans="1:21" ht="12.6" hidden="1" customHeight="1" outlineLevel="1">
      <c r="A409" s="376">
        <v>43991</v>
      </c>
      <c r="B409" s="717">
        <v>43965</v>
      </c>
      <c r="C409" s="364">
        <v>43981</v>
      </c>
      <c r="D409" s="364">
        <v>43996</v>
      </c>
      <c r="E409" s="355" t="s">
        <v>3335</v>
      </c>
      <c r="F409" s="353" t="s">
        <v>13176</v>
      </c>
      <c r="G409" s="353" t="s">
        <v>13177</v>
      </c>
      <c r="H409" s="348"/>
      <c r="I409" s="353"/>
      <c r="J409" s="353" t="s">
        <v>2034</v>
      </c>
      <c r="K409" s="353" t="s">
        <v>3351</v>
      </c>
      <c r="L409" s="1795">
        <f t="shared" si="17"/>
        <v>26</v>
      </c>
      <c r="M409" s="1795">
        <f t="shared" si="18"/>
        <v>17</v>
      </c>
      <c r="N409" s="1796"/>
      <c r="O409" s="1797">
        <v>70</v>
      </c>
      <c r="P409" s="353"/>
      <c r="Q409" s="353"/>
      <c r="R409" s="353"/>
      <c r="S409" s="353"/>
      <c r="T409" s="353"/>
      <c r="U409" s="353"/>
    </row>
    <row r="410" spans="1:21" ht="12.6" hidden="1" customHeight="1" outlineLevel="1">
      <c r="A410" s="376">
        <v>43991</v>
      </c>
      <c r="B410" s="717">
        <v>43966</v>
      </c>
      <c r="C410" s="364">
        <v>43990</v>
      </c>
      <c r="D410" s="364">
        <v>43997</v>
      </c>
      <c r="E410" s="355" t="s">
        <v>3335</v>
      </c>
      <c r="F410" s="353" t="s">
        <v>12904</v>
      </c>
      <c r="G410" s="353" t="s">
        <v>13178</v>
      </c>
      <c r="H410" s="348"/>
      <c r="I410" s="353"/>
      <c r="J410" s="353" t="s">
        <v>2042</v>
      </c>
      <c r="K410" s="353" t="s">
        <v>3351</v>
      </c>
      <c r="L410" s="1795">
        <f t="shared" si="17"/>
        <v>25</v>
      </c>
      <c r="M410" s="1795">
        <f t="shared" si="18"/>
        <v>16</v>
      </c>
      <c r="N410" s="1796"/>
      <c r="O410" s="1797">
        <v>71</v>
      </c>
      <c r="P410" s="353"/>
      <c r="Q410" s="353"/>
      <c r="R410" s="353"/>
      <c r="S410" s="353"/>
      <c r="T410" s="353"/>
      <c r="U410" s="353"/>
    </row>
    <row r="411" spans="1:21" ht="12.6" hidden="1" customHeight="1" outlineLevel="1">
      <c r="A411" s="755">
        <v>43992</v>
      </c>
      <c r="B411" s="1814">
        <v>43980</v>
      </c>
      <c r="C411" s="742">
        <v>43986</v>
      </c>
      <c r="D411" s="755">
        <v>44011</v>
      </c>
      <c r="E411" s="735" t="s">
        <v>3335</v>
      </c>
      <c r="F411" s="604" t="s">
        <v>13179</v>
      </c>
      <c r="G411" s="604" t="s">
        <v>13180</v>
      </c>
      <c r="H411" s="1070" t="s">
        <v>13143</v>
      </c>
      <c r="I411" s="604"/>
      <c r="J411" s="604" t="s">
        <v>2042</v>
      </c>
      <c r="K411" s="604"/>
      <c r="L411" s="1795">
        <f t="shared" si="17"/>
        <v>12</v>
      </c>
      <c r="M411" s="1795">
        <f t="shared" si="18"/>
        <v>7</v>
      </c>
      <c r="N411" s="1796"/>
      <c r="O411" s="1797">
        <v>72</v>
      </c>
      <c r="P411" s="604"/>
      <c r="Q411" s="604"/>
      <c r="R411" s="604"/>
      <c r="S411" s="604"/>
      <c r="T411" s="604"/>
      <c r="U411" s="604"/>
    </row>
    <row r="412" spans="1:21" ht="12.6" hidden="1" customHeight="1" outlineLevel="1">
      <c r="A412" s="376">
        <v>43993</v>
      </c>
      <c r="B412" s="717">
        <v>43969</v>
      </c>
      <c r="C412" s="364">
        <v>43987</v>
      </c>
      <c r="D412" s="932">
        <v>44000</v>
      </c>
      <c r="E412" s="349" t="s">
        <v>3335</v>
      </c>
      <c r="F412" s="424" t="s">
        <v>13181</v>
      </c>
      <c r="G412" s="424" t="s">
        <v>13182</v>
      </c>
      <c r="H412" s="589"/>
      <c r="I412" s="424"/>
      <c r="J412" s="424" t="s">
        <v>2034</v>
      </c>
      <c r="K412" s="353" t="s">
        <v>2046</v>
      </c>
      <c r="L412" s="1795">
        <f t="shared" si="17"/>
        <v>24</v>
      </c>
      <c r="M412" s="1795">
        <f t="shared" si="18"/>
        <v>17</v>
      </c>
      <c r="N412" s="1796"/>
      <c r="O412" s="1797">
        <v>73</v>
      </c>
      <c r="P412" s="424"/>
      <c r="Q412" s="424"/>
      <c r="R412" s="424"/>
      <c r="S412" s="424"/>
      <c r="T412" s="424"/>
      <c r="U412" s="424"/>
    </row>
    <row r="413" spans="1:21" ht="12.6" hidden="1" customHeight="1" outlineLevel="1">
      <c r="A413" s="376">
        <v>43994</v>
      </c>
      <c r="B413" s="717">
        <v>43979</v>
      </c>
      <c r="C413" s="364">
        <v>44002</v>
      </c>
      <c r="D413" s="932">
        <v>44010</v>
      </c>
      <c r="E413" s="349" t="s">
        <v>3334</v>
      </c>
      <c r="F413" s="424" t="s">
        <v>13183</v>
      </c>
      <c r="G413" s="424" t="s">
        <v>13184</v>
      </c>
      <c r="H413" s="589" t="s">
        <v>3713</v>
      </c>
      <c r="I413" s="424"/>
      <c r="J413" s="424" t="s">
        <v>2034</v>
      </c>
      <c r="K413" s="353" t="s">
        <v>3351</v>
      </c>
      <c r="L413" s="1795">
        <f t="shared" si="17"/>
        <v>15</v>
      </c>
      <c r="M413" s="1795">
        <f t="shared" si="18"/>
        <v>10</v>
      </c>
      <c r="N413" s="1796"/>
      <c r="O413" s="1797">
        <v>74</v>
      </c>
      <c r="P413" s="424"/>
      <c r="Q413" s="424"/>
      <c r="R413" s="424"/>
      <c r="S413" s="424"/>
      <c r="T413" s="424"/>
      <c r="U413" s="424"/>
    </row>
    <row r="414" spans="1:21" ht="12.6" hidden="1" customHeight="1" outlineLevel="1">
      <c r="A414" s="376">
        <v>43994</v>
      </c>
      <c r="B414" s="717">
        <v>43963</v>
      </c>
      <c r="C414" s="364">
        <v>43994</v>
      </c>
      <c r="D414" s="364">
        <v>43994</v>
      </c>
      <c r="E414" s="355" t="s">
        <v>3335</v>
      </c>
      <c r="F414" s="353" t="s">
        <v>13185</v>
      </c>
      <c r="G414" s="353" t="s">
        <v>13186</v>
      </c>
      <c r="H414" s="348" t="s">
        <v>12620</v>
      </c>
      <c r="I414" s="353"/>
      <c r="J414" s="353" t="s">
        <v>2035</v>
      </c>
      <c r="K414" s="353"/>
      <c r="L414" s="1795">
        <f t="shared" si="17"/>
        <v>31</v>
      </c>
      <c r="M414" s="1795">
        <f t="shared" si="18"/>
        <v>22</v>
      </c>
      <c r="N414" s="1796"/>
      <c r="O414" s="1797">
        <v>75</v>
      </c>
      <c r="P414" s="353"/>
      <c r="Q414" s="353"/>
      <c r="R414" s="353"/>
      <c r="S414" s="353"/>
      <c r="T414" s="353"/>
      <c r="U414" s="353"/>
    </row>
    <row r="415" spans="1:21" ht="12.6" hidden="1" customHeight="1" outlineLevel="1">
      <c r="A415" s="376">
        <v>43995</v>
      </c>
      <c r="B415" s="717">
        <v>43980</v>
      </c>
      <c r="C415" s="364">
        <v>43994</v>
      </c>
      <c r="D415" s="932">
        <v>44011</v>
      </c>
      <c r="E415" s="349" t="s">
        <v>3334</v>
      </c>
      <c r="F415" s="424" t="s">
        <v>13111</v>
      </c>
      <c r="G415" s="424" t="s">
        <v>13187</v>
      </c>
      <c r="H415" s="589" t="s">
        <v>13188</v>
      </c>
      <c r="I415" s="424"/>
      <c r="J415" s="424" t="s">
        <v>2035</v>
      </c>
      <c r="K415" s="353" t="s">
        <v>13189</v>
      </c>
      <c r="L415" s="1795">
        <f t="shared" si="17"/>
        <v>15</v>
      </c>
      <c r="M415" s="1795">
        <f t="shared" si="18"/>
        <v>10</v>
      </c>
      <c r="N415" s="1796"/>
      <c r="O415" s="1797">
        <v>76</v>
      </c>
      <c r="P415" s="424"/>
      <c r="Q415" s="424"/>
      <c r="R415" s="424"/>
      <c r="S415" s="424"/>
      <c r="T415" s="424"/>
      <c r="U415" s="424"/>
    </row>
    <row r="416" spans="1:21" ht="12.6" hidden="1" customHeight="1" outlineLevel="1">
      <c r="A416" s="376">
        <v>43995</v>
      </c>
      <c r="B416" s="717">
        <v>43980</v>
      </c>
      <c r="C416" s="364">
        <v>43999</v>
      </c>
      <c r="D416" s="364">
        <v>44011</v>
      </c>
      <c r="E416" s="355" t="s">
        <v>3335</v>
      </c>
      <c r="F416" s="353" t="s">
        <v>2609</v>
      </c>
      <c r="G416" s="353" t="s">
        <v>13190</v>
      </c>
      <c r="H416" s="348"/>
      <c r="I416" s="353" t="s">
        <v>2035</v>
      </c>
      <c r="J416" s="353" t="s">
        <v>2033</v>
      </c>
      <c r="K416" s="353" t="s">
        <v>3351</v>
      </c>
      <c r="L416" s="1795">
        <f t="shared" si="17"/>
        <v>15</v>
      </c>
      <c r="M416" s="1795">
        <f t="shared" si="18"/>
        <v>10</v>
      </c>
      <c r="N416" s="1796"/>
      <c r="O416" s="1797">
        <v>77</v>
      </c>
      <c r="P416" s="353"/>
      <c r="Q416" s="353"/>
      <c r="R416" s="353"/>
      <c r="S416" s="353"/>
      <c r="T416" s="353"/>
      <c r="U416" s="353"/>
    </row>
    <row r="417" spans="1:33" ht="12.6" hidden="1" customHeight="1" outlineLevel="1">
      <c r="A417" s="376">
        <v>43997</v>
      </c>
      <c r="B417" s="940">
        <v>43973</v>
      </c>
      <c r="C417" s="759">
        <v>43987</v>
      </c>
      <c r="D417" s="1061">
        <v>44004</v>
      </c>
      <c r="E417" s="365" t="s">
        <v>3335</v>
      </c>
      <c r="F417" s="662" t="s">
        <v>4138</v>
      </c>
      <c r="G417" s="662" t="s">
        <v>13191</v>
      </c>
      <c r="H417" s="354"/>
      <c r="I417" s="662"/>
      <c r="J417" s="662" t="s">
        <v>2034</v>
      </c>
      <c r="K417" s="352" t="s">
        <v>3351</v>
      </c>
      <c r="L417" s="1795">
        <f t="shared" si="17"/>
        <v>24</v>
      </c>
      <c r="M417" s="1795">
        <f t="shared" si="18"/>
        <v>15</v>
      </c>
      <c r="N417" s="1796"/>
      <c r="O417" s="1797">
        <v>78</v>
      </c>
      <c r="P417" s="662"/>
      <c r="Q417" s="662"/>
      <c r="R417" s="662"/>
      <c r="S417" s="662"/>
      <c r="T417" s="662"/>
      <c r="U417" s="662"/>
      <c r="V417" s="662"/>
      <c r="W417" s="662"/>
      <c r="X417" s="662"/>
      <c r="Y417" s="662"/>
      <c r="Z417" s="662"/>
      <c r="AA417" s="662"/>
      <c r="AB417" s="662"/>
      <c r="AC417" s="662"/>
      <c r="AD417" s="662"/>
      <c r="AE417" s="662"/>
      <c r="AF417" s="662"/>
      <c r="AG417" s="662"/>
    </row>
    <row r="418" spans="1:33" ht="12.6" hidden="1" customHeight="1" outlineLevel="1">
      <c r="A418" s="376">
        <v>43998</v>
      </c>
      <c r="B418" s="717">
        <v>43980</v>
      </c>
      <c r="C418" s="364">
        <v>43997</v>
      </c>
      <c r="D418" s="364">
        <v>44011</v>
      </c>
      <c r="E418" s="355" t="s">
        <v>3335</v>
      </c>
      <c r="F418" s="353" t="s">
        <v>12896</v>
      </c>
      <c r="G418" s="353" t="s">
        <v>13192</v>
      </c>
      <c r="H418" s="348" t="s">
        <v>13143</v>
      </c>
      <c r="I418" s="353"/>
      <c r="J418" s="353" t="s">
        <v>2042</v>
      </c>
      <c r="K418" s="353"/>
      <c r="L418" s="1795">
        <f t="shared" si="17"/>
        <v>18</v>
      </c>
      <c r="M418" s="1795">
        <f t="shared" si="18"/>
        <v>11</v>
      </c>
      <c r="N418" s="1796"/>
      <c r="O418" s="1797">
        <v>79</v>
      </c>
      <c r="P418" s="353"/>
      <c r="Q418" s="353"/>
      <c r="R418" s="353"/>
      <c r="S418" s="353"/>
      <c r="T418" s="353"/>
      <c r="U418" s="353"/>
      <c r="V418" s="353"/>
      <c r="W418" s="353"/>
      <c r="X418" s="353"/>
      <c r="Y418" s="353"/>
      <c r="Z418" s="353"/>
      <c r="AA418" s="353"/>
      <c r="AB418" s="353"/>
      <c r="AC418" s="353"/>
      <c r="AD418" s="353"/>
      <c r="AE418" s="353"/>
      <c r="AF418" s="353"/>
      <c r="AG418" s="353"/>
    </row>
    <row r="419" spans="1:33" ht="12.6" hidden="1" customHeight="1" outlineLevel="1">
      <c r="A419" s="376">
        <v>44008</v>
      </c>
      <c r="B419" s="717">
        <v>43977</v>
      </c>
      <c r="C419" s="364">
        <v>44002</v>
      </c>
      <c r="D419" s="932">
        <v>44008</v>
      </c>
      <c r="E419" s="349" t="s">
        <v>3335</v>
      </c>
      <c r="F419" s="424" t="s">
        <v>13193</v>
      </c>
      <c r="G419" s="424" t="s">
        <v>13194</v>
      </c>
      <c r="H419" s="589" t="s">
        <v>12620</v>
      </c>
      <c r="I419" s="424"/>
      <c r="J419" s="424" t="s">
        <v>2034</v>
      </c>
      <c r="K419" s="353" t="s">
        <v>13195</v>
      </c>
      <c r="L419" s="1795">
        <f t="shared" si="17"/>
        <v>31</v>
      </c>
      <c r="M419" s="1795">
        <f t="shared" si="18"/>
        <v>22</v>
      </c>
      <c r="N419" s="1796"/>
      <c r="O419" s="1797">
        <v>80</v>
      </c>
      <c r="P419" s="424"/>
      <c r="Q419" s="424"/>
      <c r="R419" s="424"/>
      <c r="S419" s="424"/>
      <c r="T419" s="424"/>
      <c r="U419" s="424"/>
      <c r="V419" s="424"/>
      <c r="W419" s="424"/>
      <c r="X419" s="424"/>
      <c r="Y419" s="424"/>
      <c r="Z419" s="424"/>
      <c r="AA419" s="424"/>
      <c r="AB419" s="424"/>
      <c r="AC419" s="424"/>
      <c r="AD419" s="424"/>
      <c r="AE419" s="424"/>
      <c r="AF419" s="424"/>
      <c r="AG419" s="424"/>
    </row>
    <row r="420" spans="1:33" ht="12.6" hidden="1" customHeight="1" outlineLevel="1">
      <c r="A420" s="376">
        <v>44001</v>
      </c>
      <c r="B420" s="717">
        <v>43973</v>
      </c>
      <c r="C420" s="364">
        <v>44004</v>
      </c>
      <c r="D420" s="364">
        <v>44004</v>
      </c>
      <c r="E420" s="355" t="s">
        <v>3334</v>
      </c>
      <c r="F420" s="353" t="s">
        <v>13196</v>
      </c>
      <c r="G420" s="353" t="s">
        <v>13197</v>
      </c>
      <c r="H420" s="348" t="s">
        <v>13143</v>
      </c>
      <c r="I420" s="353"/>
      <c r="J420" s="604" t="s">
        <v>2042</v>
      </c>
      <c r="K420" s="353"/>
      <c r="L420" s="1795">
        <f t="shared" si="17"/>
        <v>28</v>
      </c>
      <c r="M420" s="1795">
        <f t="shared" si="18"/>
        <v>19</v>
      </c>
      <c r="N420" s="1796"/>
      <c r="O420" s="1797">
        <v>81</v>
      </c>
      <c r="P420" s="353"/>
      <c r="Q420" s="353"/>
      <c r="R420" s="353"/>
      <c r="S420" s="353"/>
      <c r="T420" s="353"/>
      <c r="U420" s="353"/>
      <c r="V420" s="353"/>
      <c r="W420" s="353"/>
      <c r="X420" s="353"/>
      <c r="Y420" s="353"/>
      <c r="Z420" s="353"/>
      <c r="AA420" s="353"/>
      <c r="AB420" s="353"/>
      <c r="AC420" s="353"/>
      <c r="AD420" s="353"/>
      <c r="AE420" s="353"/>
      <c r="AF420" s="353"/>
      <c r="AG420" s="353"/>
    </row>
    <row r="421" spans="1:33" ht="12.6" hidden="1" customHeight="1" outlineLevel="1">
      <c r="A421" s="376">
        <v>44050</v>
      </c>
      <c r="B421" s="717">
        <v>43956</v>
      </c>
      <c r="C421" s="364">
        <v>44068</v>
      </c>
      <c r="D421" s="364">
        <v>44068</v>
      </c>
      <c r="E421" s="355" t="s">
        <v>3334</v>
      </c>
      <c r="F421" s="353" t="s">
        <v>3337</v>
      </c>
      <c r="G421" s="353" t="s">
        <v>13198</v>
      </c>
      <c r="H421" s="348" t="s">
        <v>13199</v>
      </c>
      <c r="I421" s="353" t="s">
        <v>2033</v>
      </c>
      <c r="J421" s="353" t="s">
        <v>2042</v>
      </c>
      <c r="K421" s="353"/>
      <c r="L421" s="1795">
        <f t="shared" si="17"/>
        <v>94</v>
      </c>
      <c r="M421" s="1795">
        <f t="shared" si="18"/>
        <v>67</v>
      </c>
      <c r="N421" s="1796"/>
      <c r="O421" s="1797">
        <v>82</v>
      </c>
      <c r="P421" s="353"/>
      <c r="Q421" s="353"/>
      <c r="R421" s="353"/>
      <c r="S421" s="353"/>
      <c r="T421" s="353"/>
      <c r="U421" s="353"/>
      <c r="V421" s="353"/>
      <c r="W421" s="353"/>
      <c r="X421" s="353"/>
      <c r="Y421" s="353"/>
      <c r="Z421" s="353"/>
      <c r="AA421" s="353"/>
      <c r="AB421" s="353"/>
      <c r="AC421" s="353"/>
      <c r="AD421" s="353"/>
      <c r="AE421" s="353"/>
      <c r="AF421" s="353"/>
      <c r="AG421" s="353"/>
    </row>
    <row r="422" spans="1:33" ht="12.6" hidden="1" customHeight="1" outlineLevel="1">
      <c r="A422" s="376"/>
      <c r="B422" s="717"/>
      <c r="C422" s="364"/>
      <c r="D422" s="364"/>
      <c r="E422" s="355"/>
      <c r="F422" s="353"/>
      <c r="G422" s="353"/>
      <c r="H422" s="348"/>
      <c r="I422" s="353"/>
      <c r="J422" s="604"/>
      <c r="K422" s="353"/>
      <c r="L422" s="1805"/>
      <c r="M422" s="1796"/>
      <c r="N422" s="1796"/>
      <c r="O422" s="1797"/>
      <c r="P422" s="353"/>
      <c r="Q422" s="353"/>
      <c r="R422" s="353"/>
      <c r="S422" s="353"/>
      <c r="T422" s="353"/>
      <c r="U422" s="353"/>
      <c r="V422" s="353"/>
      <c r="W422" s="353"/>
      <c r="X422" s="353"/>
      <c r="Y422" s="353"/>
      <c r="Z422" s="353"/>
      <c r="AA422" s="353"/>
      <c r="AB422" s="353"/>
      <c r="AC422" s="353"/>
      <c r="AD422" s="353"/>
      <c r="AE422" s="353"/>
      <c r="AF422" s="353"/>
      <c r="AG422" s="353"/>
    </row>
    <row r="423" spans="1:33" ht="12.6" customHeight="1">
      <c r="A423" s="376"/>
      <c r="B423" s="364"/>
      <c r="C423" s="364"/>
      <c r="D423" s="364"/>
      <c r="E423" s="355"/>
      <c r="F423" s="353"/>
      <c r="G423" s="353"/>
      <c r="H423" s="348"/>
      <c r="I423" s="353"/>
      <c r="J423" s="604"/>
      <c r="K423" s="353"/>
      <c r="L423" s="1795"/>
      <c r="M423" s="1795"/>
      <c r="N423" s="1796"/>
      <c r="O423" s="1797"/>
      <c r="P423" s="362"/>
      <c r="Q423" s="357"/>
      <c r="R423" s="363"/>
      <c r="S423" s="350"/>
      <c r="T423" s="350"/>
      <c r="U423" s="350"/>
      <c r="V423" s="355"/>
      <c r="W423" s="1385"/>
      <c r="X423" s="1385"/>
      <c r="Y423" s="1385"/>
      <c r="Z423" s="1385"/>
      <c r="AA423" s="1385"/>
      <c r="AB423" s="1385"/>
      <c r="AC423" s="1385"/>
      <c r="AD423" s="363"/>
      <c r="AE423" s="1385"/>
      <c r="AF423" s="353"/>
      <c r="AG423" s="353"/>
    </row>
    <row r="424" spans="1:33" ht="12.6" customHeight="1" collapsed="1">
      <c r="A424" s="364">
        <v>43990</v>
      </c>
      <c r="B424" s="381">
        <v>43983</v>
      </c>
      <c r="C424" s="364">
        <v>43997</v>
      </c>
      <c r="D424" s="364">
        <v>44019</v>
      </c>
      <c r="E424" s="355" t="s">
        <v>3334</v>
      </c>
      <c r="F424" s="353" t="s">
        <v>13200</v>
      </c>
      <c r="G424" s="353" t="s">
        <v>13201</v>
      </c>
      <c r="H424" s="348"/>
      <c r="I424" s="353"/>
      <c r="J424" s="353" t="s">
        <v>2045</v>
      </c>
      <c r="K424" s="353" t="s">
        <v>2039</v>
      </c>
      <c r="L424" s="1795">
        <f t="shared" ref="L424:L455" si="19">(A424-B424)</f>
        <v>7</v>
      </c>
      <c r="M424" s="1795">
        <f t="shared" ref="M424:M455" si="20">NETWORKDAYS(B424,A424,A424:B424)</f>
        <v>4</v>
      </c>
      <c r="N424" s="1796"/>
      <c r="O424" s="1797">
        <v>1</v>
      </c>
      <c r="P424" s="362" t="s">
        <v>2399</v>
      </c>
      <c r="Q424" s="357">
        <f>AVERAGE($L$424:$L$500)</f>
        <v>15.337662337662337</v>
      </c>
      <c r="R424" s="363">
        <f>COUNT($B$424:$B$500)</f>
        <v>77</v>
      </c>
      <c r="S424" s="350">
        <f>COUNTIF($E$424:$E$500,$S$1)</f>
        <v>55</v>
      </c>
      <c r="T424" s="350">
        <f>COUNTIF($E$424:$E$500,$T$1)</f>
        <v>22</v>
      </c>
      <c r="U424" s="350">
        <f>R424-S424-T424</f>
        <v>0</v>
      </c>
      <c r="V424" s="355"/>
      <c r="W424" s="1385">
        <f t="shared" ref="W424:AE424" si="21">COUNTIF($J$424:$J$500, W$1)</f>
        <v>19</v>
      </c>
      <c r="X424" s="1385">
        <f t="shared" si="21"/>
        <v>10</v>
      </c>
      <c r="Y424" s="1385">
        <f t="shared" si="21"/>
        <v>13</v>
      </c>
      <c r="Z424" s="1385">
        <f t="shared" si="21"/>
        <v>8</v>
      </c>
      <c r="AA424" s="1385">
        <f t="shared" si="21"/>
        <v>12</v>
      </c>
      <c r="AB424" s="1385">
        <f t="shared" si="21"/>
        <v>14</v>
      </c>
      <c r="AC424" s="1385">
        <f t="shared" si="21"/>
        <v>0</v>
      </c>
      <c r="AD424" s="1385">
        <f t="shared" si="21"/>
        <v>1</v>
      </c>
      <c r="AE424" s="1385">
        <f t="shared" si="21"/>
        <v>0</v>
      </c>
      <c r="AF424" s="1385"/>
      <c r="AG424" s="363">
        <f>SUM(W424:AF424)</f>
        <v>77</v>
      </c>
    </row>
    <row r="425" spans="1:33" ht="12.6" hidden="1" customHeight="1" outlineLevel="1">
      <c r="A425" s="376">
        <v>43990</v>
      </c>
      <c r="B425" s="381">
        <v>43983</v>
      </c>
      <c r="C425" s="364">
        <v>43997</v>
      </c>
      <c r="D425" s="364">
        <v>44013</v>
      </c>
      <c r="E425" s="355" t="s">
        <v>3334</v>
      </c>
      <c r="F425" s="353" t="s">
        <v>13202</v>
      </c>
      <c r="G425" s="353" t="s">
        <v>13203</v>
      </c>
      <c r="H425" s="348"/>
      <c r="I425" s="353" t="s">
        <v>2035</v>
      </c>
      <c r="J425" s="353" t="s">
        <v>2041</v>
      </c>
      <c r="K425" s="353" t="s">
        <v>13204</v>
      </c>
      <c r="L425" s="1795">
        <f t="shared" si="19"/>
        <v>7</v>
      </c>
      <c r="M425" s="1795">
        <f t="shared" si="20"/>
        <v>4</v>
      </c>
      <c r="N425" s="1796"/>
      <c r="O425" s="1797">
        <v>2</v>
      </c>
      <c r="P425" s="353"/>
      <c r="Q425" s="353"/>
      <c r="R425" s="353"/>
      <c r="S425" s="353"/>
      <c r="T425" s="353"/>
      <c r="U425" s="353"/>
      <c r="V425" s="353"/>
      <c r="W425" s="353"/>
      <c r="X425" s="353"/>
      <c r="Y425" s="353"/>
      <c r="Z425" s="353"/>
      <c r="AA425" s="353"/>
      <c r="AB425" s="353"/>
      <c r="AC425" s="353"/>
      <c r="AD425" s="353"/>
      <c r="AE425" s="353"/>
      <c r="AF425" s="353"/>
      <c r="AG425" s="353"/>
    </row>
    <row r="426" spans="1:33" ht="12.6" hidden="1" customHeight="1" outlineLevel="1">
      <c r="A426" s="364">
        <v>43990</v>
      </c>
      <c r="B426" s="381">
        <v>43986</v>
      </c>
      <c r="C426" s="364">
        <v>43992</v>
      </c>
      <c r="D426" s="708">
        <v>43993</v>
      </c>
      <c r="E426" s="355" t="s">
        <v>3334</v>
      </c>
      <c r="F426" s="353" t="s">
        <v>13205</v>
      </c>
      <c r="G426" s="353" t="s">
        <v>13206</v>
      </c>
      <c r="H426" s="348" t="s">
        <v>13207</v>
      </c>
      <c r="I426" s="353"/>
      <c r="J426" s="353" t="s">
        <v>2045</v>
      </c>
      <c r="K426" s="353" t="s">
        <v>12956</v>
      </c>
      <c r="L426" s="1795">
        <f t="shared" si="19"/>
        <v>4</v>
      </c>
      <c r="M426" s="1795">
        <f t="shared" si="20"/>
        <v>1</v>
      </c>
      <c r="N426" s="1796"/>
      <c r="O426" s="1797">
        <v>3</v>
      </c>
      <c r="P426" s="353"/>
      <c r="Q426" s="353"/>
      <c r="R426" s="353"/>
      <c r="S426" s="353"/>
      <c r="T426" s="353"/>
      <c r="U426" s="353"/>
      <c r="V426" s="353"/>
      <c r="W426" s="353"/>
      <c r="X426" s="353"/>
      <c r="Y426" s="353"/>
      <c r="Z426" s="353"/>
      <c r="AA426" s="353"/>
      <c r="AB426" s="353"/>
      <c r="AC426" s="353"/>
      <c r="AD426" s="353"/>
      <c r="AE426" s="353"/>
      <c r="AF426" s="353"/>
      <c r="AG426" s="353"/>
    </row>
    <row r="427" spans="1:33" ht="12.6" hidden="1" customHeight="1" outlineLevel="1">
      <c r="A427" s="364">
        <v>43990</v>
      </c>
      <c r="B427" s="381">
        <v>43983</v>
      </c>
      <c r="C427" s="364">
        <v>43996</v>
      </c>
      <c r="D427" s="364">
        <v>44019</v>
      </c>
      <c r="E427" s="355" t="s">
        <v>3334</v>
      </c>
      <c r="F427" s="353" t="s">
        <v>3597</v>
      </c>
      <c r="G427" s="353" t="s">
        <v>13208</v>
      </c>
      <c r="H427" s="348"/>
      <c r="I427" s="353"/>
      <c r="J427" s="353" t="s">
        <v>2045</v>
      </c>
      <c r="K427" s="353" t="s">
        <v>2039</v>
      </c>
      <c r="L427" s="1795">
        <f t="shared" si="19"/>
        <v>7</v>
      </c>
      <c r="M427" s="1795">
        <f t="shared" si="20"/>
        <v>4</v>
      </c>
      <c r="N427" s="1796"/>
      <c r="O427" s="1797">
        <v>4</v>
      </c>
      <c r="P427" s="353"/>
      <c r="Q427" s="353"/>
      <c r="R427" s="353"/>
      <c r="S427" s="353"/>
      <c r="T427" s="353"/>
      <c r="U427" s="353"/>
      <c r="V427" s="353"/>
      <c r="W427" s="353"/>
      <c r="X427" s="353"/>
      <c r="Y427" s="353"/>
      <c r="Z427" s="353"/>
      <c r="AA427" s="353"/>
      <c r="AB427" s="353"/>
      <c r="AC427" s="353"/>
      <c r="AD427" s="353"/>
      <c r="AE427" s="353"/>
      <c r="AF427" s="353"/>
      <c r="AG427" s="353"/>
    </row>
    <row r="428" spans="1:33" ht="12.6" hidden="1" customHeight="1" outlineLevel="1">
      <c r="A428" s="364">
        <v>43990</v>
      </c>
      <c r="B428" s="381">
        <v>43984</v>
      </c>
      <c r="C428" s="364">
        <v>43998</v>
      </c>
      <c r="D428" s="364">
        <v>44014</v>
      </c>
      <c r="E428" s="355" t="s">
        <v>3334</v>
      </c>
      <c r="F428" s="353" t="s">
        <v>13209</v>
      </c>
      <c r="G428" s="353" t="s">
        <v>13210</v>
      </c>
      <c r="H428" s="348"/>
      <c r="I428" s="353" t="s">
        <v>2035</v>
      </c>
      <c r="J428" s="353" t="s">
        <v>2041</v>
      </c>
      <c r="K428" s="353" t="s">
        <v>2035</v>
      </c>
      <c r="L428" s="1795">
        <f t="shared" si="19"/>
        <v>6</v>
      </c>
      <c r="M428" s="1795">
        <f t="shared" si="20"/>
        <v>3</v>
      </c>
      <c r="N428" s="1796"/>
      <c r="O428" s="1797">
        <v>5</v>
      </c>
      <c r="P428" s="353"/>
      <c r="Q428" s="353"/>
      <c r="R428" s="353"/>
      <c r="S428" s="353"/>
      <c r="T428" s="353"/>
      <c r="U428" s="353"/>
      <c r="V428" s="353"/>
      <c r="W428" s="353"/>
      <c r="X428" s="353"/>
      <c r="Y428" s="353"/>
      <c r="Z428" s="353"/>
      <c r="AA428" s="353"/>
      <c r="AB428" s="353"/>
      <c r="AC428" s="353"/>
      <c r="AD428" s="353"/>
      <c r="AE428" s="353"/>
      <c r="AF428" s="353"/>
      <c r="AG428" s="353"/>
    </row>
    <row r="429" spans="1:33" ht="12.6" hidden="1" customHeight="1" outlineLevel="1">
      <c r="A429" s="364">
        <v>43990</v>
      </c>
      <c r="B429" s="381">
        <v>43983</v>
      </c>
      <c r="C429" s="364">
        <v>43997</v>
      </c>
      <c r="D429" s="364">
        <v>44019</v>
      </c>
      <c r="E429" s="355" t="s">
        <v>3334</v>
      </c>
      <c r="F429" s="353" t="s">
        <v>13200</v>
      </c>
      <c r="G429" s="353" t="s">
        <v>13201</v>
      </c>
      <c r="H429" s="348"/>
      <c r="I429" s="353"/>
      <c r="J429" s="353" t="s">
        <v>2045</v>
      </c>
      <c r="K429" s="353" t="s">
        <v>2039</v>
      </c>
      <c r="L429" s="1795">
        <f t="shared" si="19"/>
        <v>7</v>
      </c>
      <c r="M429" s="1795">
        <f t="shared" si="20"/>
        <v>4</v>
      </c>
      <c r="N429" s="1796"/>
      <c r="O429" s="1797">
        <v>6</v>
      </c>
      <c r="P429" s="353"/>
      <c r="Q429" s="353"/>
      <c r="R429" s="353"/>
      <c r="S429" s="353"/>
      <c r="T429" s="353"/>
      <c r="U429" s="353"/>
      <c r="V429" s="353"/>
      <c r="W429" s="353"/>
      <c r="X429" s="353"/>
      <c r="Y429" s="353"/>
      <c r="Z429" s="353"/>
      <c r="AA429" s="353"/>
      <c r="AB429" s="353"/>
      <c r="AC429" s="353"/>
      <c r="AD429" s="353"/>
      <c r="AE429" s="353"/>
      <c r="AF429" s="353"/>
      <c r="AG429" s="353"/>
    </row>
    <row r="430" spans="1:33" ht="12.6" hidden="1" customHeight="1" outlineLevel="1">
      <c r="A430" s="364">
        <v>43990</v>
      </c>
      <c r="B430" s="381">
        <v>43990</v>
      </c>
      <c r="C430" s="364"/>
      <c r="D430" s="364"/>
      <c r="E430" s="355" t="s">
        <v>3334</v>
      </c>
      <c r="F430" s="348" t="s">
        <v>3354</v>
      </c>
      <c r="G430" s="348" t="s">
        <v>13211</v>
      </c>
      <c r="H430" s="709"/>
      <c r="I430" s="364"/>
      <c r="J430" s="604" t="s">
        <v>2033</v>
      </c>
      <c r="K430" s="353"/>
      <c r="L430" s="1795">
        <f t="shared" si="19"/>
        <v>0</v>
      </c>
      <c r="M430" s="1795">
        <f t="shared" si="20"/>
        <v>0</v>
      </c>
      <c r="N430" s="1796"/>
      <c r="O430" s="1797">
        <v>7</v>
      </c>
      <c r="P430" s="362"/>
      <c r="Q430" s="357"/>
      <c r="R430" s="363"/>
      <c r="S430" s="350"/>
      <c r="T430" s="350"/>
      <c r="U430" s="350"/>
      <c r="V430" s="355"/>
      <c r="W430" s="1385"/>
      <c r="X430" s="1385"/>
      <c r="Y430" s="1385"/>
      <c r="Z430" s="1385"/>
      <c r="AA430" s="1385"/>
      <c r="AB430" s="1385"/>
      <c r="AC430" s="1385"/>
      <c r="AD430" s="363"/>
      <c r="AE430" s="1385"/>
      <c r="AF430" s="353"/>
      <c r="AG430" s="353"/>
    </row>
    <row r="431" spans="1:33" ht="12.6" hidden="1" customHeight="1" outlineLevel="1">
      <c r="A431" s="364">
        <v>43990</v>
      </c>
      <c r="B431" s="744">
        <v>43987</v>
      </c>
      <c r="C431" s="364"/>
      <c r="D431" s="364"/>
      <c r="E431" s="355" t="s">
        <v>3334</v>
      </c>
      <c r="F431" s="348" t="s">
        <v>13212</v>
      </c>
      <c r="G431" s="348" t="s">
        <v>13213</v>
      </c>
      <c r="H431" s="709"/>
      <c r="I431" s="364"/>
      <c r="J431" s="604" t="s">
        <v>2033</v>
      </c>
      <c r="K431" s="353"/>
      <c r="L431" s="1795">
        <f t="shared" si="19"/>
        <v>3</v>
      </c>
      <c r="M431" s="1795">
        <f t="shared" si="20"/>
        <v>0</v>
      </c>
      <c r="N431" s="1796"/>
      <c r="O431" s="1797">
        <v>8</v>
      </c>
      <c r="P431" s="362"/>
      <c r="Q431" s="357"/>
      <c r="R431" s="363"/>
      <c r="S431" s="350"/>
      <c r="T431" s="350"/>
      <c r="U431" s="350"/>
      <c r="V431" s="355"/>
      <c r="W431" s="1385"/>
      <c r="X431" s="1385"/>
      <c r="Y431" s="1385"/>
      <c r="Z431" s="1385"/>
      <c r="AA431" s="1385"/>
      <c r="AB431" s="1385"/>
      <c r="AC431" s="1385"/>
      <c r="AD431" s="363"/>
      <c r="AE431" s="1385"/>
      <c r="AF431" s="353"/>
      <c r="AG431" s="353"/>
    </row>
    <row r="432" spans="1:33" ht="12.6" hidden="1" customHeight="1" outlineLevel="1">
      <c r="A432" s="364">
        <v>43991</v>
      </c>
      <c r="B432" s="381">
        <v>43986</v>
      </c>
      <c r="C432" s="364">
        <v>43991</v>
      </c>
      <c r="D432" s="364">
        <v>43991</v>
      </c>
      <c r="E432" s="355" t="s">
        <v>3335</v>
      </c>
      <c r="F432" s="353" t="s">
        <v>4605</v>
      </c>
      <c r="G432" s="353" t="s">
        <v>13214</v>
      </c>
      <c r="H432" s="348"/>
      <c r="I432" s="353" t="s">
        <v>2035</v>
      </c>
      <c r="J432" s="353" t="s">
        <v>2041</v>
      </c>
      <c r="K432" s="353" t="s">
        <v>3351</v>
      </c>
      <c r="L432" s="1795">
        <f t="shared" si="19"/>
        <v>5</v>
      </c>
      <c r="M432" s="1795">
        <f t="shared" si="20"/>
        <v>2</v>
      </c>
      <c r="N432" s="1796"/>
      <c r="O432" s="1797">
        <v>9</v>
      </c>
      <c r="P432" s="353"/>
      <c r="Q432" s="353"/>
      <c r="R432" s="353"/>
      <c r="S432" s="353"/>
      <c r="T432" s="353"/>
      <c r="U432" s="353"/>
      <c r="V432" s="353"/>
      <c r="W432" s="353"/>
      <c r="X432" s="353"/>
      <c r="Y432" s="353"/>
      <c r="Z432" s="353"/>
      <c r="AA432" s="353"/>
      <c r="AB432" s="353"/>
      <c r="AC432" s="353"/>
      <c r="AD432" s="353"/>
      <c r="AE432" s="353"/>
      <c r="AF432" s="353"/>
      <c r="AG432" s="353"/>
    </row>
    <row r="433" spans="1:21" ht="12.6" hidden="1" customHeight="1" outlineLevel="1">
      <c r="A433" s="376">
        <v>43992</v>
      </c>
      <c r="B433" s="381">
        <v>43984</v>
      </c>
      <c r="C433" s="364">
        <v>43994</v>
      </c>
      <c r="D433" s="364">
        <v>43994</v>
      </c>
      <c r="E433" s="355" t="s">
        <v>3334</v>
      </c>
      <c r="F433" s="353" t="s">
        <v>13215</v>
      </c>
      <c r="G433" s="353" t="s">
        <v>13216</v>
      </c>
      <c r="H433" s="348" t="s">
        <v>13217</v>
      </c>
      <c r="I433" s="353"/>
      <c r="J433" s="353" t="s">
        <v>2035</v>
      </c>
      <c r="K433" s="353" t="s">
        <v>12678</v>
      </c>
      <c r="L433" s="1795">
        <f t="shared" si="19"/>
        <v>8</v>
      </c>
      <c r="M433" s="1795">
        <f t="shared" si="20"/>
        <v>5</v>
      </c>
      <c r="N433" s="1796"/>
      <c r="O433" s="1797">
        <v>10</v>
      </c>
      <c r="P433" s="353"/>
      <c r="Q433" s="353"/>
      <c r="R433" s="353"/>
      <c r="S433" s="353"/>
      <c r="T433" s="353"/>
      <c r="U433" s="353"/>
    </row>
    <row r="434" spans="1:21" ht="12.6" hidden="1" customHeight="1" outlineLevel="1">
      <c r="A434" s="364">
        <v>43991</v>
      </c>
      <c r="B434" s="381">
        <v>43991</v>
      </c>
      <c r="C434" s="364">
        <v>44021</v>
      </c>
      <c r="D434" s="364">
        <v>44021</v>
      </c>
      <c r="E434" s="355" t="s">
        <v>3335</v>
      </c>
      <c r="F434" s="353" t="s">
        <v>13218</v>
      </c>
      <c r="G434" s="353" t="s">
        <v>13219</v>
      </c>
      <c r="H434" s="348" t="s">
        <v>13220</v>
      </c>
      <c r="I434" s="353"/>
      <c r="J434" s="353" t="s">
        <v>2033</v>
      </c>
      <c r="K434" s="353" t="s">
        <v>13221</v>
      </c>
      <c r="L434" s="1795">
        <f t="shared" si="19"/>
        <v>0</v>
      </c>
      <c r="M434" s="1795">
        <f t="shared" si="20"/>
        <v>0</v>
      </c>
      <c r="N434" s="1796"/>
      <c r="O434" s="1797">
        <v>11</v>
      </c>
      <c r="P434" s="353"/>
      <c r="Q434" s="353"/>
      <c r="R434" s="353"/>
      <c r="S434" s="353"/>
      <c r="T434" s="353"/>
      <c r="U434" s="353"/>
    </row>
    <row r="435" spans="1:21" ht="12.6" hidden="1" customHeight="1" outlineLevel="1">
      <c r="A435" s="364">
        <v>44022</v>
      </c>
      <c r="B435" s="381">
        <v>43992</v>
      </c>
      <c r="C435" s="364">
        <v>44022</v>
      </c>
      <c r="D435" s="364">
        <v>44022</v>
      </c>
      <c r="E435" s="355" t="s">
        <v>3334</v>
      </c>
      <c r="F435" s="348" t="s">
        <v>13222</v>
      </c>
      <c r="G435" s="348" t="s">
        <v>13223</v>
      </c>
      <c r="H435" s="348" t="s">
        <v>13224</v>
      </c>
      <c r="I435" s="364"/>
      <c r="J435" s="604" t="s">
        <v>2042</v>
      </c>
      <c r="K435" s="353"/>
      <c r="L435" s="1795">
        <f t="shared" si="19"/>
        <v>30</v>
      </c>
      <c r="M435" s="1795">
        <f t="shared" si="20"/>
        <v>21</v>
      </c>
      <c r="N435" s="1796"/>
      <c r="O435" s="1797">
        <v>12</v>
      </c>
      <c r="P435" s="353"/>
      <c r="Q435" s="357"/>
      <c r="R435" s="363"/>
      <c r="S435" s="350"/>
      <c r="T435" s="350"/>
      <c r="U435" s="350"/>
    </row>
    <row r="436" spans="1:21" ht="12.6" hidden="1" customHeight="1" outlineLevel="1">
      <c r="A436" s="376">
        <v>43994</v>
      </c>
      <c r="B436" s="381">
        <v>43991</v>
      </c>
      <c r="C436" s="364">
        <v>43998</v>
      </c>
      <c r="D436" s="932">
        <v>43992</v>
      </c>
      <c r="E436" s="349" t="s">
        <v>3334</v>
      </c>
      <c r="F436" s="424" t="s">
        <v>13225</v>
      </c>
      <c r="G436" s="424" t="s">
        <v>13226</v>
      </c>
      <c r="H436" s="589" t="s">
        <v>3660</v>
      </c>
      <c r="I436" s="424"/>
      <c r="J436" s="424" t="s">
        <v>2034</v>
      </c>
      <c r="K436" s="353"/>
      <c r="L436" s="1795">
        <f t="shared" si="19"/>
        <v>3</v>
      </c>
      <c r="M436" s="1795">
        <f t="shared" si="20"/>
        <v>2</v>
      </c>
      <c r="N436" s="1796"/>
      <c r="O436" s="1797">
        <v>13</v>
      </c>
      <c r="P436" s="424"/>
      <c r="Q436" s="424"/>
      <c r="R436" s="424"/>
      <c r="S436" s="424"/>
      <c r="T436" s="424"/>
      <c r="U436" s="424"/>
    </row>
    <row r="437" spans="1:21" ht="12.6" hidden="1" customHeight="1" outlineLevel="1">
      <c r="A437" s="364">
        <v>43994</v>
      </c>
      <c r="B437" s="381">
        <v>43992</v>
      </c>
      <c r="C437" s="364">
        <v>44001</v>
      </c>
      <c r="D437" s="364">
        <v>44022</v>
      </c>
      <c r="E437" s="355" t="s">
        <v>3334</v>
      </c>
      <c r="F437" s="353" t="s">
        <v>13227</v>
      </c>
      <c r="G437" s="353" t="s">
        <v>13228</v>
      </c>
      <c r="H437" s="348" t="s">
        <v>13229</v>
      </c>
      <c r="I437" s="353"/>
      <c r="J437" s="353" t="s">
        <v>2033</v>
      </c>
      <c r="K437" s="353"/>
      <c r="L437" s="1795">
        <f t="shared" si="19"/>
        <v>2</v>
      </c>
      <c r="M437" s="1795">
        <f t="shared" si="20"/>
        <v>1</v>
      </c>
      <c r="N437" s="1796"/>
      <c r="O437" s="1797">
        <v>14</v>
      </c>
      <c r="P437" s="353"/>
      <c r="Q437" s="353"/>
      <c r="R437" s="353"/>
      <c r="S437" s="353"/>
      <c r="T437" s="353"/>
      <c r="U437" s="353"/>
    </row>
    <row r="438" spans="1:21" ht="12.6" hidden="1" customHeight="1" outlineLevel="1">
      <c r="A438" s="376">
        <v>43994</v>
      </c>
      <c r="B438" s="1815">
        <v>43991</v>
      </c>
      <c r="C438" s="742">
        <v>43998</v>
      </c>
      <c r="D438" s="1464">
        <v>43998</v>
      </c>
      <c r="E438" s="735" t="s">
        <v>3334</v>
      </c>
      <c r="F438" s="604" t="s">
        <v>13230</v>
      </c>
      <c r="G438" s="604" t="s">
        <v>13231</v>
      </c>
      <c r="H438" s="1070" t="s">
        <v>13232</v>
      </c>
      <c r="I438" s="604"/>
      <c r="J438" s="604" t="s">
        <v>2045</v>
      </c>
      <c r="K438" s="353"/>
      <c r="L438" s="1795">
        <f t="shared" si="19"/>
        <v>3</v>
      </c>
      <c r="M438" s="1795">
        <f t="shared" si="20"/>
        <v>2</v>
      </c>
      <c r="N438" s="1796"/>
      <c r="O438" s="1797">
        <v>15</v>
      </c>
      <c r="P438" s="353"/>
      <c r="Q438" s="353"/>
      <c r="R438" s="353"/>
      <c r="S438" s="353"/>
      <c r="T438" s="353"/>
      <c r="U438" s="353"/>
    </row>
    <row r="439" spans="1:21" ht="12.6" hidden="1" customHeight="1" outlineLevel="1">
      <c r="A439" s="364">
        <v>43995</v>
      </c>
      <c r="B439" s="381">
        <v>43987</v>
      </c>
      <c r="C439" s="364">
        <v>43994</v>
      </c>
      <c r="D439" s="364">
        <v>44017</v>
      </c>
      <c r="E439" s="355" t="s">
        <v>3335</v>
      </c>
      <c r="F439" s="353" t="s">
        <v>13233</v>
      </c>
      <c r="G439" s="353" t="s">
        <v>13234</v>
      </c>
      <c r="H439" s="348" t="s">
        <v>3713</v>
      </c>
      <c r="I439" s="353" t="s">
        <v>2035</v>
      </c>
      <c r="J439" s="353" t="s">
        <v>2041</v>
      </c>
      <c r="K439" s="353" t="s">
        <v>13235</v>
      </c>
      <c r="L439" s="1795">
        <f t="shared" si="19"/>
        <v>8</v>
      </c>
      <c r="M439" s="1795">
        <f t="shared" si="20"/>
        <v>5</v>
      </c>
      <c r="N439" s="1796"/>
      <c r="O439" s="1797">
        <v>16</v>
      </c>
      <c r="P439" s="353"/>
      <c r="Q439" s="353"/>
      <c r="R439" s="353"/>
      <c r="S439" s="353"/>
      <c r="T439" s="353"/>
      <c r="U439" s="353"/>
    </row>
    <row r="440" spans="1:21" ht="12.6" hidden="1" customHeight="1" outlineLevel="1">
      <c r="A440" s="376">
        <v>43998</v>
      </c>
      <c r="B440" s="381">
        <v>43997</v>
      </c>
      <c r="C440" s="364">
        <v>44001</v>
      </c>
      <c r="D440" s="1816">
        <v>44001</v>
      </c>
      <c r="E440" s="1817" t="s">
        <v>3335</v>
      </c>
      <c r="F440" s="353" t="s">
        <v>2582</v>
      </c>
      <c r="G440" s="353" t="s">
        <v>13236</v>
      </c>
      <c r="H440" s="348"/>
      <c r="I440" s="353" t="s">
        <v>2035</v>
      </c>
      <c r="J440" s="353" t="s">
        <v>2045</v>
      </c>
      <c r="K440" s="353" t="s">
        <v>3366</v>
      </c>
      <c r="L440" s="1795">
        <f t="shared" si="19"/>
        <v>1</v>
      </c>
      <c r="M440" s="1795">
        <f t="shared" si="20"/>
        <v>0</v>
      </c>
      <c r="N440" s="1796"/>
      <c r="O440" s="1797">
        <v>17</v>
      </c>
      <c r="P440" s="362"/>
      <c r="Q440" s="357"/>
      <c r="R440" s="363"/>
      <c r="S440" s="350"/>
      <c r="T440" s="350"/>
      <c r="U440" s="350"/>
    </row>
    <row r="441" spans="1:21" ht="12.6" hidden="1" customHeight="1" outlineLevel="1">
      <c r="A441" s="364">
        <v>43999</v>
      </c>
      <c r="B441" s="381">
        <v>43994</v>
      </c>
      <c r="C441" s="364">
        <v>43999</v>
      </c>
      <c r="D441" s="364">
        <v>43999</v>
      </c>
      <c r="E441" s="355" t="s">
        <v>3334</v>
      </c>
      <c r="F441" s="348" t="s">
        <v>4889</v>
      </c>
      <c r="G441" s="348" t="s">
        <v>13237</v>
      </c>
      <c r="H441" s="709"/>
      <c r="I441" s="364"/>
      <c r="J441" s="604" t="s">
        <v>2042</v>
      </c>
      <c r="K441" s="353"/>
      <c r="L441" s="1795">
        <f t="shared" si="19"/>
        <v>5</v>
      </c>
      <c r="M441" s="1795">
        <f t="shared" si="20"/>
        <v>2</v>
      </c>
      <c r="N441" s="1796"/>
      <c r="O441" s="1797">
        <v>18</v>
      </c>
      <c r="P441" s="362"/>
      <c r="Q441" s="357"/>
      <c r="R441" s="363"/>
      <c r="S441" s="350"/>
      <c r="T441" s="350"/>
      <c r="U441" s="350"/>
    </row>
    <row r="442" spans="1:21" ht="12.6" hidden="1" customHeight="1" outlineLevel="1">
      <c r="A442" s="364">
        <v>43999</v>
      </c>
      <c r="B442" s="381">
        <v>43992</v>
      </c>
      <c r="C442" s="364">
        <v>43999</v>
      </c>
      <c r="D442" s="364">
        <v>43999</v>
      </c>
      <c r="E442" s="355" t="s">
        <v>3334</v>
      </c>
      <c r="F442" s="348" t="s">
        <v>12672</v>
      </c>
      <c r="G442" s="348" t="s">
        <v>13238</v>
      </c>
      <c r="H442" s="709"/>
      <c r="I442" s="364"/>
      <c r="J442" s="604" t="s">
        <v>2042</v>
      </c>
      <c r="K442" s="353"/>
      <c r="L442" s="1795">
        <f t="shared" si="19"/>
        <v>7</v>
      </c>
      <c r="M442" s="1795">
        <f t="shared" si="20"/>
        <v>4</v>
      </c>
      <c r="N442" s="1796"/>
      <c r="O442" s="1797">
        <v>19</v>
      </c>
      <c r="P442" s="362"/>
      <c r="Q442" s="357"/>
      <c r="R442" s="363"/>
      <c r="S442" s="350"/>
      <c r="T442" s="350"/>
      <c r="U442" s="350"/>
    </row>
    <row r="443" spans="1:21" ht="12.6" hidden="1" customHeight="1" outlineLevel="1">
      <c r="A443" s="364">
        <v>43999</v>
      </c>
      <c r="B443" s="381">
        <v>43992</v>
      </c>
      <c r="C443" s="364">
        <v>43999</v>
      </c>
      <c r="D443" s="364">
        <v>43999</v>
      </c>
      <c r="E443" s="355" t="s">
        <v>3334</v>
      </c>
      <c r="F443" s="348" t="s">
        <v>12672</v>
      </c>
      <c r="G443" s="348" t="s">
        <v>13239</v>
      </c>
      <c r="H443" s="709"/>
      <c r="I443" s="364"/>
      <c r="J443" s="604" t="s">
        <v>2042</v>
      </c>
      <c r="K443" s="353"/>
      <c r="L443" s="1795">
        <f t="shared" si="19"/>
        <v>7</v>
      </c>
      <c r="M443" s="1795">
        <f t="shared" si="20"/>
        <v>4</v>
      </c>
      <c r="N443" s="1796"/>
      <c r="O443" s="1797">
        <v>20</v>
      </c>
      <c r="P443" s="362"/>
      <c r="Q443" s="357"/>
      <c r="R443" s="363"/>
      <c r="S443" s="350"/>
      <c r="T443" s="350"/>
      <c r="U443" s="350"/>
    </row>
    <row r="444" spans="1:21" ht="19.5" hidden="1" customHeight="1" outlineLevel="1">
      <c r="A444" s="364">
        <v>43999</v>
      </c>
      <c r="B444" s="381">
        <v>43986</v>
      </c>
      <c r="C444" s="364">
        <v>44000</v>
      </c>
      <c r="D444" s="932">
        <v>44016</v>
      </c>
      <c r="E444" s="355" t="s">
        <v>3334</v>
      </c>
      <c r="F444" s="353" t="s">
        <v>13240</v>
      </c>
      <c r="G444" s="353" t="s">
        <v>13241</v>
      </c>
      <c r="H444" s="348"/>
      <c r="I444" s="353" t="s">
        <v>2035</v>
      </c>
      <c r="J444" s="353" t="s">
        <v>2041</v>
      </c>
      <c r="K444" s="348"/>
      <c r="L444" s="1795">
        <f t="shared" si="19"/>
        <v>13</v>
      </c>
      <c r="M444" s="1795">
        <f t="shared" si="20"/>
        <v>8</v>
      </c>
      <c r="N444" s="1796"/>
      <c r="O444" s="1797">
        <v>21</v>
      </c>
      <c r="P444" s="353"/>
      <c r="Q444" s="353"/>
      <c r="R444" s="353"/>
      <c r="S444" s="353"/>
      <c r="T444" s="353"/>
      <c r="U444" s="353"/>
    </row>
    <row r="445" spans="1:21" ht="12.6" hidden="1" customHeight="1" outlineLevel="1">
      <c r="A445" s="364">
        <v>43999</v>
      </c>
      <c r="B445" s="381">
        <v>43993</v>
      </c>
      <c r="C445" s="364">
        <v>44001</v>
      </c>
      <c r="D445" s="932">
        <v>44019</v>
      </c>
      <c r="E445" s="349" t="s">
        <v>3334</v>
      </c>
      <c r="F445" s="424" t="s">
        <v>13242</v>
      </c>
      <c r="G445" s="424" t="s">
        <v>13243</v>
      </c>
      <c r="H445" s="589" t="s">
        <v>13244</v>
      </c>
      <c r="I445" s="424" t="s">
        <v>2035</v>
      </c>
      <c r="J445" s="424" t="s">
        <v>2045</v>
      </c>
      <c r="K445" s="353"/>
      <c r="L445" s="1795">
        <f t="shared" si="19"/>
        <v>6</v>
      </c>
      <c r="M445" s="1795">
        <f t="shared" si="20"/>
        <v>3</v>
      </c>
      <c r="N445" s="1796"/>
      <c r="O445" s="1797">
        <v>22</v>
      </c>
      <c r="P445" s="362"/>
      <c r="Q445" s="357"/>
      <c r="R445" s="363"/>
      <c r="S445" s="350"/>
      <c r="T445" s="350"/>
      <c r="U445" s="350"/>
    </row>
    <row r="446" spans="1:21" ht="12.6" hidden="1" customHeight="1" outlineLevel="1">
      <c r="A446" s="364">
        <v>43999</v>
      </c>
      <c r="B446" s="381">
        <v>43993</v>
      </c>
      <c r="C446" s="364">
        <v>44001</v>
      </c>
      <c r="D446" s="932">
        <v>44019</v>
      </c>
      <c r="E446" s="349" t="s">
        <v>3334</v>
      </c>
      <c r="F446" s="424" t="s">
        <v>13245</v>
      </c>
      <c r="G446" s="424" t="s">
        <v>13246</v>
      </c>
      <c r="H446" s="589" t="s">
        <v>11858</v>
      </c>
      <c r="I446" s="424" t="s">
        <v>2035</v>
      </c>
      <c r="J446" s="424" t="s">
        <v>2045</v>
      </c>
      <c r="K446" s="353"/>
      <c r="L446" s="1795">
        <f t="shared" si="19"/>
        <v>6</v>
      </c>
      <c r="M446" s="1795">
        <f t="shared" si="20"/>
        <v>3</v>
      </c>
      <c r="N446" s="1796"/>
      <c r="O446" s="1797">
        <v>23</v>
      </c>
      <c r="P446" s="362"/>
      <c r="Q446" s="357"/>
      <c r="R446" s="363"/>
      <c r="S446" s="350"/>
      <c r="T446" s="350"/>
      <c r="U446" s="350"/>
    </row>
    <row r="447" spans="1:21" ht="12.6" hidden="1" customHeight="1" outlineLevel="1">
      <c r="A447" s="364">
        <v>43998</v>
      </c>
      <c r="B447" s="381">
        <v>43991</v>
      </c>
      <c r="C447" s="364">
        <v>44012</v>
      </c>
      <c r="D447" s="932">
        <v>44021</v>
      </c>
      <c r="E447" s="349" t="s">
        <v>3335</v>
      </c>
      <c r="F447" s="424" t="s">
        <v>13247</v>
      </c>
      <c r="G447" s="589" t="s">
        <v>13248</v>
      </c>
      <c r="H447" s="589"/>
      <c r="I447" s="424" t="s">
        <v>2035</v>
      </c>
      <c r="J447" s="424" t="s">
        <v>2045</v>
      </c>
      <c r="K447" s="353"/>
      <c r="L447" s="1795">
        <f t="shared" si="19"/>
        <v>7</v>
      </c>
      <c r="M447" s="1795">
        <f t="shared" si="20"/>
        <v>4</v>
      </c>
      <c r="N447" s="1796"/>
      <c r="O447" s="1797">
        <v>24</v>
      </c>
      <c r="P447" s="362"/>
      <c r="Q447" s="357"/>
      <c r="R447" s="363"/>
      <c r="S447" s="350"/>
      <c r="T447" s="350"/>
      <c r="U447" s="350"/>
    </row>
    <row r="448" spans="1:21" ht="12.6" hidden="1" customHeight="1" outlineLevel="1">
      <c r="A448" s="364">
        <v>44000</v>
      </c>
      <c r="B448" s="381">
        <v>43995</v>
      </c>
      <c r="C448" s="364">
        <v>44001</v>
      </c>
      <c r="D448" s="932">
        <v>44025</v>
      </c>
      <c r="E448" s="349" t="s">
        <v>3334</v>
      </c>
      <c r="F448" s="424" t="s">
        <v>13249</v>
      </c>
      <c r="G448" s="424" t="s">
        <v>13250</v>
      </c>
      <c r="H448" s="589"/>
      <c r="I448" s="424" t="s">
        <v>2035</v>
      </c>
      <c r="J448" s="353" t="s">
        <v>2045</v>
      </c>
      <c r="K448" s="353"/>
      <c r="L448" s="1795">
        <f t="shared" si="19"/>
        <v>5</v>
      </c>
      <c r="M448" s="1795">
        <f t="shared" si="20"/>
        <v>3</v>
      </c>
      <c r="N448" s="1796"/>
      <c r="O448" s="1797">
        <v>25</v>
      </c>
      <c r="P448" s="362"/>
      <c r="Q448" s="357"/>
      <c r="R448" s="363"/>
      <c r="S448" s="350"/>
      <c r="T448" s="350"/>
      <c r="U448" s="350"/>
    </row>
    <row r="449" spans="1:21" ht="12.6" hidden="1" customHeight="1" outlineLevel="1">
      <c r="A449" s="364">
        <v>44001</v>
      </c>
      <c r="B449" s="381">
        <v>43993</v>
      </c>
      <c r="C449" s="364">
        <v>44001</v>
      </c>
      <c r="D449" s="932">
        <v>44019</v>
      </c>
      <c r="E449" s="355" t="s">
        <v>3334</v>
      </c>
      <c r="F449" s="353" t="s">
        <v>13251</v>
      </c>
      <c r="G449" s="353" t="s">
        <v>13252</v>
      </c>
      <c r="H449" s="348" t="s">
        <v>2046</v>
      </c>
      <c r="I449" s="353"/>
      <c r="J449" s="353" t="s">
        <v>2045</v>
      </c>
      <c r="K449" s="353"/>
      <c r="L449" s="1795">
        <f t="shared" si="19"/>
        <v>8</v>
      </c>
      <c r="M449" s="1795">
        <f t="shared" si="20"/>
        <v>5</v>
      </c>
      <c r="N449" s="1796"/>
      <c r="O449" s="1797">
        <v>26</v>
      </c>
      <c r="P449" s="362"/>
      <c r="Q449" s="357"/>
      <c r="R449" s="363"/>
      <c r="S449" s="350"/>
      <c r="T449" s="350"/>
      <c r="U449" s="350"/>
    </row>
    <row r="450" spans="1:21" ht="12.6" hidden="1" customHeight="1" outlineLevel="1">
      <c r="A450" s="364">
        <v>44001</v>
      </c>
      <c r="B450" s="381">
        <v>43987</v>
      </c>
      <c r="C450" s="364">
        <v>44001</v>
      </c>
      <c r="D450" s="932">
        <v>44017</v>
      </c>
      <c r="E450" s="355" t="s">
        <v>3334</v>
      </c>
      <c r="F450" s="353" t="s">
        <v>12773</v>
      </c>
      <c r="G450" s="353" t="s">
        <v>13253</v>
      </c>
      <c r="H450" s="348"/>
      <c r="I450" s="353" t="s">
        <v>2035</v>
      </c>
      <c r="J450" s="353" t="s">
        <v>2041</v>
      </c>
      <c r="K450" s="353"/>
      <c r="L450" s="1795">
        <f t="shared" si="19"/>
        <v>14</v>
      </c>
      <c r="M450" s="1795">
        <f t="shared" si="20"/>
        <v>9</v>
      </c>
      <c r="N450" s="1796"/>
      <c r="O450" s="1797">
        <v>27</v>
      </c>
      <c r="P450" s="353"/>
      <c r="Q450" s="353"/>
      <c r="R450" s="353"/>
      <c r="S450" s="353"/>
      <c r="T450" s="353"/>
      <c r="U450" s="353"/>
    </row>
    <row r="451" spans="1:21" ht="12.6" hidden="1" customHeight="1" outlineLevel="1">
      <c r="A451" s="364">
        <v>44001</v>
      </c>
      <c r="B451" s="381">
        <v>43987</v>
      </c>
      <c r="C451" s="364">
        <v>44011</v>
      </c>
      <c r="D451" s="364">
        <v>44017</v>
      </c>
      <c r="E451" s="355" t="s">
        <v>3335</v>
      </c>
      <c r="F451" s="353" t="s">
        <v>13254</v>
      </c>
      <c r="G451" s="353" t="s">
        <v>13255</v>
      </c>
      <c r="H451" s="348" t="s">
        <v>3660</v>
      </c>
      <c r="I451" s="353"/>
      <c r="J451" s="353" t="s">
        <v>2033</v>
      </c>
      <c r="K451" s="353" t="s">
        <v>12427</v>
      </c>
      <c r="L451" s="1795">
        <f t="shared" si="19"/>
        <v>14</v>
      </c>
      <c r="M451" s="1795">
        <f t="shared" si="20"/>
        <v>9</v>
      </c>
      <c r="N451" s="1796"/>
      <c r="O451" s="1797">
        <v>28</v>
      </c>
      <c r="P451" s="353"/>
      <c r="Q451" s="353"/>
      <c r="R451" s="353"/>
      <c r="S451" s="353"/>
      <c r="T451" s="353"/>
      <c r="U451" s="353"/>
    </row>
    <row r="452" spans="1:21" ht="12.6" hidden="1" customHeight="1" outlineLevel="1">
      <c r="A452" s="376">
        <v>43997</v>
      </c>
      <c r="B452" s="381">
        <v>43992</v>
      </c>
      <c r="C452" s="364">
        <v>43997</v>
      </c>
      <c r="D452" s="364">
        <v>43997</v>
      </c>
      <c r="E452" s="355" t="s">
        <v>3334</v>
      </c>
      <c r="F452" s="353" t="s">
        <v>4258</v>
      </c>
      <c r="G452" s="353" t="s">
        <v>13256</v>
      </c>
      <c r="H452" s="348" t="s">
        <v>13257</v>
      </c>
      <c r="I452" s="353"/>
      <c r="J452" s="353" t="s">
        <v>2042</v>
      </c>
      <c r="K452" s="353"/>
      <c r="L452" s="1795">
        <f t="shared" si="19"/>
        <v>5</v>
      </c>
      <c r="M452" s="1795">
        <f t="shared" si="20"/>
        <v>2</v>
      </c>
      <c r="N452" s="1796"/>
      <c r="O452" s="1797">
        <v>29</v>
      </c>
      <c r="P452" s="353"/>
      <c r="Q452" s="353"/>
      <c r="R452" s="353"/>
      <c r="S452" s="353"/>
      <c r="T452" s="353"/>
      <c r="U452" s="353"/>
    </row>
    <row r="453" spans="1:21" ht="12.6" hidden="1" customHeight="1" outlineLevel="1">
      <c r="A453" s="364">
        <v>44001</v>
      </c>
      <c r="B453" s="381">
        <v>43984</v>
      </c>
      <c r="C453" s="364">
        <v>43993</v>
      </c>
      <c r="D453" s="364">
        <v>44014</v>
      </c>
      <c r="E453" s="355" t="s">
        <v>3334</v>
      </c>
      <c r="F453" s="348" t="s">
        <v>3470</v>
      </c>
      <c r="G453" s="348" t="s">
        <v>13258</v>
      </c>
      <c r="H453" s="348" t="s">
        <v>13259</v>
      </c>
      <c r="I453" s="364"/>
      <c r="J453" s="604" t="s">
        <v>2042</v>
      </c>
      <c r="K453" s="353"/>
      <c r="L453" s="1795">
        <f t="shared" si="19"/>
        <v>17</v>
      </c>
      <c r="M453" s="1795">
        <f t="shared" si="20"/>
        <v>12</v>
      </c>
      <c r="N453" s="1796"/>
      <c r="O453" s="1797">
        <v>30</v>
      </c>
      <c r="P453" s="362"/>
      <c r="Q453" s="357"/>
      <c r="R453" s="363"/>
      <c r="S453" s="350"/>
      <c r="T453" s="350"/>
      <c r="U453" s="350"/>
    </row>
    <row r="454" spans="1:21" ht="12.6" hidden="1" customHeight="1" outlineLevel="1">
      <c r="A454" s="364">
        <v>44001</v>
      </c>
      <c r="B454" s="381">
        <v>43986</v>
      </c>
      <c r="C454" s="364">
        <v>44001</v>
      </c>
      <c r="D454" s="932">
        <v>44015</v>
      </c>
      <c r="E454" s="349" t="s">
        <v>3335</v>
      </c>
      <c r="F454" s="424" t="s">
        <v>13193</v>
      </c>
      <c r="G454" s="589" t="s">
        <v>13260</v>
      </c>
      <c r="H454" s="589" t="s">
        <v>13261</v>
      </c>
      <c r="I454" s="424"/>
      <c r="J454" s="424" t="s">
        <v>2034</v>
      </c>
      <c r="K454" s="353" t="s">
        <v>13262</v>
      </c>
      <c r="L454" s="1795">
        <f t="shared" si="19"/>
        <v>15</v>
      </c>
      <c r="M454" s="1795">
        <f t="shared" si="20"/>
        <v>10</v>
      </c>
      <c r="N454" s="1796"/>
      <c r="O454" s="1797">
        <v>31</v>
      </c>
      <c r="P454" s="424"/>
      <c r="Q454" s="424"/>
      <c r="R454" s="424"/>
      <c r="S454" s="424"/>
      <c r="T454" s="424"/>
      <c r="U454" s="424"/>
    </row>
    <row r="455" spans="1:21" ht="12.6" hidden="1" customHeight="1" outlineLevel="1">
      <c r="A455" s="364">
        <v>44001</v>
      </c>
      <c r="B455" s="1815">
        <v>43984</v>
      </c>
      <c r="C455" s="742">
        <v>44001</v>
      </c>
      <c r="D455" s="1464">
        <v>44019</v>
      </c>
      <c r="E455" s="1464" t="s">
        <v>3334</v>
      </c>
      <c r="F455" s="1818" t="s">
        <v>13263</v>
      </c>
      <c r="G455" s="1818" t="s">
        <v>13264</v>
      </c>
      <c r="H455" s="1819" t="s">
        <v>3713</v>
      </c>
      <c r="I455" s="1818"/>
      <c r="J455" s="1818" t="s">
        <v>2045</v>
      </c>
      <c r="K455" s="353"/>
      <c r="L455" s="1795">
        <f t="shared" si="19"/>
        <v>17</v>
      </c>
      <c r="M455" s="1795">
        <f t="shared" si="20"/>
        <v>12</v>
      </c>
      <c r="N455" s="1796"/>
      <c r="O455" s="1797">
        <v>32</v>
      </c>
      <c r="P455" s="362"/>
      <c r="Q455" s="357"/>
      <c r="R455" s="363"/>
      <c r="S455" s="350"/>
      <c r="T455" s="350"/>
      <c r="U455" s="350"/>
    </row>
    <row r="456" spans="1:21" ht="12.6" hidden="1" customHeight="1" outlineLevel="1">
      <c r="A456" s="364">
        <v>44001</v>
      </c>
      <c r="B456" s="381">
        <v>43997</v>
      </c>
      <c r="C456" s="364">
        <v>44011</v>
      </c>
      <c r="D456" s="364">
        <v>44027</v>
      </c>
      <c r="E456" s="355" t="s">
        <v>3334</v>
      </c>
      <c r="F456" s="353" t="s">
        <v>13265</v>
      </c>
      <c r="G456" s="353" t="s">
        <v>13266</v>
      </c>
      <c r="H456" s="348" t="s">
        <v>13267</v>
      </c>
      <c r="I456" s="353" t="s">
        <v>2035</v>
      </c>
      <c r="J456" s="353" t="s">
        <v>2033</v>
      </c>
      <c r="K456" s="353" t="s">
        <v>2035</v>
      </c>
      <c r="L456" s="1795">
        <f t="shared" ref="L456:L487" si="22">(A456-B456)</f>
        <v>4</v>
      </c>
      <c r="M456" s="1795">
        <f t="shared" ref="M456:M487" si="23">NETWORKDAYS(B456,A456,A456:B456)</f>
        <v>3</v>
      </c>
      <c r="N456" s="1796"/>
      <c r="O456" s="1797">
        <v>33</v>
      </c>
      <c r="P456" s="353"/>
      <c r="Q456" s="353"/>
      <c r="R456" s="353"/>
      <c r="S456" s="353"/>
      <c r="T456" s="353"/>
      <c r="U456" s="353"/>
    </row>
    <row r="457" spans="1:21" ht="18.75" hidden="1" customHeight="1" outlineLevel="1">
      <c r="A457" s="364">
        <v>44001</v>
      </c>
      <c r="B457" s="381">
        <v>43990</v>
      </c>
      <c r="C457" s="360">
        <v>43997</v>
      </c>
      <c r="D457" s="932">
        <v>44020</v>
      </c>
      <c r="E457" s="355" t="s">
        <v>3334</v>
      </c>
      <c r="F457" s="353" t="s">
        <v>4335</v>
      </c>
      <c r="G457" s="353" t="s">
        <v>13268</v>
      </c>
      <c r="H457" s="348"/>
      <c r="I457" s="353" t="s">
        <v>2035</v>
      </c>
      <c r="J457" s="353" t="s">
        <v>2041</v>
      </c>
      <c r="K457" s="353"/>
      <c r="L457" s="1795">
        <f t="shared" si="22"/>
        <v>11</v>
      </c>
      <c r="M457" s="1795">
        <f t="shared" si="23"/>
        <v>8</v>
      </c>
      <c r="N457" s="1796"/>
      <c r="O457" s="1797">
        <v>34</v>
      </c>
      <c r="P457" s="353"/>
      <c r="Q457" s="353"/>
      <c r="R457" s="353"/>
      <c r="S457" s="353"/>
      <c r="T457" s="353"/>
      <c r="U457" s="353"/>
    </row>
    <row r="458" spans="1:21" ht="12.6" hidden="1" customHeight="1" outlineLevel="1">
      <c r="A458" s="364">
        <v>44001</v>
      </c>
      <c r="B458" s="381">
        <v>43984</v>
      </c>
      <c r="C458" s="364">
        <v>44014</v>
      </c>
      <c r="D458" s="364">
        <v>44014</v>
      </c>
      <c r="E458" s="355" t="s">
        <v>3335</v>
      </c>
      <c r="F458" s="353" t="s">
        <v>13269</v>
      </c>
      <c r="G458" s="353" t="s">
        <v>13270</v>
      </c>
      <c r="H458" s="348" t="s">
        <v>13271</v>
      </c>
      <c r="I458" s="353"/>
      <c r="J458" s="353" t="s">
        <v>2034</v>
      </c>
      <c r="K458" s="353"/>
      <c r="L458" s="1795">
        <f t="shared" si="22"/>
        <v>17</v>
      </c>
      <c r="M458" s="1795">
        <f t="shared" si="23"/>
        <v>12</v>
      </c>
      <c r="N458" s="1796"/>
      <c r="O458" s="1797">
        <v>35</v>
      </c>
      <c r="P458" s="353"/>
      <c r="Q458" s="353"/>
      <c r="R458" s="353"/>
      <c r="S458" s="353"/>
      <c r="T458" s="353"/>
      <c r="U458" s="353"/>
    </row>
    <row r="459" spans="1:21" ht="12.6" hidden="1" customHeight="1" outlineLevel="1">
      <c r="A459" s="364">
        <v>44007</v>
      </c>
      <c r="B459" s="381">
        <v>43986</v>
      </c>
      <c r="C459" s="364">
        <v>44000</v>
      </c>
      <c r="D459" s="364">
        <v>44016</v>
      </c>
      <c r="E459" s="355" t="s">
        <v>3334</v>
      </c>
      <c r="F459" s="353" t="s">
        <v>13272</v>
      </c>
      <c r="G459" s="353" t="s">
        <v>13273</v>
      </c>
      <c r="H459" s="348"/>
      <c r="I459" s="353"/>
      <c r="J459" s="353" t="s">
        <v>2033</v>
      </c>
      <c r="K459" s="353" t="s">
        <v>3741</v>
      </c>
      <c r="L459" s="1795">
        <f t="shared" si="22"/>
        <v>21</v>
      </c>
      <c r="M459" s="1795">
        <f t="shared" si="23"/>
        <v>14</v>
      </c>
      <c r="N459" s="1796"/>
      <c r="O459" s="1797">
        <v>36</v>
      </c>
      <c r="P459" s="353"/>
      <c r="Q459" s="353"/>
      <c r="R459" s="353"/>
      <c r="S459" s="353"/>
      <c r="T459" s="353"/>
      <c r="U459" s="353"/>
    </row>
    <row r="460" spans="1:21" ht="12.6" hidden="1" customHeight="1" outlineLevel="1">
      <c r="A460" s="364">
        <v>44007</v>
      </c>
      <c r="B460" s="381">
        <v>43999</v>
      </c>
      <c r="C460" s="364">
        <v>44008</v>
      </c>
      <c r="D460" s="364">
        <v>44029</v>
      </c>
      <c r="E460" s="355" t="s">
        <v>3335</v>
      </c>
      <c r="F460" s="353" t="s">
        <v>13274</v>
      </c>
      <c r="G460" s="353" t="s">
        <v>13275</v>
      </c>
      <c r="H460" s="348" t="s">
        <v>3660</v>
      </c>
      <c r="I460" s="353"/>
      <c r="J460" s="353" t="s">
        <v>2033</v>
      </c>
      <c r="K460" s="353" t="s">
        <v>3741</v>
      </c>
      <c r="L460" s="1795">
        <f t="shared" si="22"/>
        <v>8</v>
      </c>
      <c r="M460" s="1795">
        <f t="shared" si="23"/>
        <v>5</v>
      </c>
      <c r="N460" s="1796"/>
      <c r="O460" s="1797">
        <v>37</v>
      </c>
      <c r="P460" s="353"/>
      <c r="Q460" s="353"/>
      <c r="R460" s="353"/>
      <c r="S460" s="353"/>
      <c r="T460" s="353"/>
      <c r="U460" s="353"/>
    </row>
    <row r="461" spans="1:21" ht="12.6" hidden="1" customHeight="1" outlineLevel="1">
      <c r="A461" s="364">
        <v>44007</v>
      </c>
      <c r="B461" s="381">
        <v>43997</v>
      </c>
      <c r="C461" s="364">
        <v>44013</v>
      </c>
      <c r="D461" s="932">
        <v>44027</v>
      </c>
      <c r="E461" s="355" t="s">
        <v>3334</v>
      </c>
      <c r="F461" s="353" t="s">
        <v>13276</v>
      </c>
      <c r="G461" s="353" t="s">
        <v>13277</v>
      </c>
      <c r="H461" s="348"/>
      <c r="I461" s="353" t="s">
        <v>13278</v>
      </c>
      <c r="J461" s="353" t="s">
        <v>2041</v>
      </c>
      <c r="K461" s="353"/>
      <c r="L461" s="1795">
        <f t="shared" si="22"/>
        <v>10</v>
      </c>
      <c r="M461" s="1795">
        <f t="shared" si="23"/>
        <v>7</v>
      </c>
      <c r="N461" s="1796"/>
      <c r="O461" s="1797">
        <v>38</v>
      </c>
      <c r="P461" s="353"/>
      <c r="Q461" s="353"/>
      <c r="R461" s="353"/>
      <c r="S461" s="353"/>
      <c r="T461" s="353"/>
      <c r="U461" s="353"/>
    </row>
    <row r="462" spans="1:21" ht="12.6" hidden="1" customHeight="1" outlineLevel="1">
      <c r="A462" s="364">
        <v>44007</v>
      </c>
      <c r="B462" s="381">
        <v>43998</v>
      </c>
      <c r="C462" s="364">
        <v>44007</v>
      </c>
      <c r="D462" s="364">
        <v>44028</v>
      </c>
      <c r="E462" s="355" t="s">
        <v>3335</v>
      </c>
      <c r="F462" s="348" t="s">
        <v>13179</v>
      </c>
      <c r="G462" s="348" t="s">
        <v>13279</v>
      </c>
      <c r="H462" s="348" t="s">
        <v>13280</v>
      </c>
      <c r="I462" s="364"/>
      <c r="J462" s="604" t="s">
        <v>2042</v>
      </c>
      <c r="K462" s="353"/>
      <c r="L462" s="1795">
        <f t="shared" si="22"/>
        <v>9</v>
      </c>
      <c r="M462" s="1795">
        <f t="shared" si="23"/>
        <v>6</v>
      </c>
      <c r="N462" s="1796"/>
      <c r="O462" s="1797">
        <v>39</v>
      </c>
      <c r="P462" s="362"/>
      <c r="Q462" s="357"/>
      <c r="R462" s="363"/>
      <c r="S462" s="350"/>
      <c r="T462" s="350"/>
      <c r="U462" s="350"/>
    </row>
    <row r="463" spans="1:21" ht="12.6" hidden="1" customHeight="1" outlineLevel="1">
      <c r="A463" s="364">
        <v>44008</v>
      </c>
      <c r="B463" s="381">
        <v>43985</v>
      </c>
      <c r="C463" s="364">
        <v>44007</v>
      </c>
      <c r="D463" s="932">
        <v>44015</v>
      </c>
      <c r="E463" s="349" t="s">
        <v>3334</v>
      </c>
      <c r="F463" s="424" t="s">
        <v>12553</v>
      </c>
      <c r="G463" s="589" t="s">
        <v>13281</v>
      </c>
      <c r="H463" s="589" t="s">
        <v>13282</v>
      </c>
      <c r="I463" s="424"/>
      <c r="J463" s="424" t="s">
        <v>2034</v>
      </c>
      <c r="K463" s="353" t="s">
        <v>3661</v>
      </c>
      <c r="L463" s="1795">
        <f t="shared" si="22"/>
        <v>23</v>
      </c>
      <c r="M463" s="1795">
        <f t="shared" si="23"/>
        <v>16</v>
      </c>
      <c r="N463" s="1796"/>
      <c r="O463" s="1797">
        <v>40</v>
      </c>
      <c r="P463" s="424"/>
      <c r="Q463" s="424"/>
      <c r="R463" s="424"/>
      <c r="S463" s="424"/>
      <c r="T463" s="424"/>
      <c r="U463" s="424"/>
    </row>
    <row r="464" spans="1:21" ht="12.6" hidden="1" customHeight="1" outlineLevel="1">
      <c r="A464" s="364">
        <v>44008</v>
      </c>
      <c r="B464" s="381">
        <v>44007</v>
      </c>
      <c r="C464" s="364">
        <v>44008</v>
      </c>
      <c r="D464" s="364">
        <v>44008</v>
      </c>
      <c r="E464" s="355" t="s">
        <v>3334</v>
      </c>
      <c r="F464" s="348" t="s">
        <v>4258</v>
      </c>
      <c r="G464" s="348" t="s">
        <v>13283</v>
      </c>
      <c r="H464" s="709"/>
      <c r="I464" s="364"/>
      <c r="J464" s="604" t="s">
        <v>2042</v>
      </c>
      <c r="K464" s="353"/>
      <c r="L464" s="1795">
        <f t="shared" si="22"/>
        <v>1</v>
      </c>
      <c r="M464" s="1795">
        <f t="shared" si="23"/>
        <v>0</v>
      </c>
      <c r="N464" s="1796"/>
      <c r="O464" s="1797">
        <v>41</v>
      </c>
      <c r="P464" s="362"/>
      <c r="Q464" s="357"/>
      <c r="R464" s="363"/>
      <c r="S464" s="350"/>
      <c r="T464" s="350"/>
      <c r="U464" s="350"/>
    </row>
    <row r="465" spans="1:21" ht="12.6" hidden="1" customHeight="1" outlineLevel="1">
      <c r="A465" s="364">
        <v>44008</v>
      </c>
      <c r="B465" s="381">
        <v>43990</v>
      </c>
      <c r="C465" s="360">
        <v>43999</v>
      </c>
      <c r="D465" s="932">
        <v>44020</v>
      </c>
      <c r="E465" s="355" t="s">
        <v>3334</v>
      </c>
      <c r="F465" s="353" t="s">
        <v>13284</v>
      </c>
      <c r="G465" s="353" t="s">
        <v>13285</v>
      </c>
      <c r="H465" s="348"/>
      <c r="I465" s="353" t="s">
        <v>2035</v>
      </c>
      <c r="J465" s="353" t="s">
        <v>2041</v>
      </c>
      <c r="K465" s="353"/>
      <c r="L465" s="1795">
        <f t="shared" si="22"/>
        <v>18</v>
      </c>
      <c r="M465" s="1795">
        <f t="shared" si="23"/>
        <v>13</v>
      </c>
      <c r="N465" s="1796"/>
      <c r="O465" s="1797">
        <v>42</v>
      </c>
      <c r="P465" s="353"/>
      <c r="Q465" s="353"/>
      <c r="R465" s="353"/>
      <c r="S465" s="353"/>
      <c r="T465" s="353"/>
      <c r="U465" s="353"/>
    </row>
    <row r="466" spans="1:21" ht="12.6" hidden="1" customHeight="1" outlineLevel="1">
      <c r="A466" s="364">
        <v>44008</v>
      </c>
      <c r="B466" s="381">
        <v>43995</v>
      </c>
      <c r="C466" s="364">
        <v>44007</v>
      </c>
      <c r="D466" s="932">
        <v>44008</v>
      </c>
      <c r="E466" s="349" t="s">
        <v>3334</v>
      </c>
      <c r="F466" s="424" t="s">
        <v>13286</v>
      </c>
      <c r="G466" s="589" t="s">
        <v>13287</v>
      </c>
      <c r="H466" s="589"/>
      <c r="I466" s="424" t="s">
        <v>2035</v>
      </c>
      <c r="J466" s="424" t="s">
        <v>2034</v>
      </c>
      <c r="K466" s="353" t="s">
        <v>13288</v>
      </c>
      <c r="L466" s="1795">
        <f t="shared" si="22"/>
        <v>13</v>
      </c>
      <c r="M466" s="1795">
        <f t="shared" si="23"/>
        <v>9</v>
      </c>
      <c r="N466" s="1796"/>
      <c r="O466" s="1797">
        <v>43</v>
      </c>
      <c r="P466" s="424"/>
      <c r="Q466" s="424"/>
      <c r="R466" s="424"/>
      <c r="S466" s="424"/>
      <c r="T466" s="424"/>
      <c r="U466" s="424"/>
    </row>
    <row r="467" spans="1:21" ht="12.6" hidden="1" customHeight="1" outlineLevel="1">
      <c r="A467" s="364">
        <v>44012</v>
      </c>
      <c r="B467" s="381">
        <v>43995</v>
      </c>
      <c r="C467" s="364">
        <v>44012</v>
      </c>
      <c r="D467" s="364">
        <v>44025</v>
      </c>
      <c r="E467" s="355" t="s">
        <v>3334</v>
      </c>
      <c r="F467" s="353" t="s">
        <v>13289</v>
      </c>
      <c r="G467" s="353" t="s">
        <v>13290</v>
      </c>
      <c r="H467" s="348"/>
      <c r="I467" s="353" t="s">
        <v>2035</v>
      </c>
      <c r="J467" s="353" t="s">
        <v>2033</v>
      </c>
      <c r="K467" s="353" t="s">
        <v>13291</v>
      </c>
      <c r="L467" s="1795">
        <f t="shared" si="22"/>
        <v>17</v>
      </c>
      <c r="M467" s="1795">
        <f t="shared" si="23"/>
        <v>11</v>
      </c>
      <c r="N467" s="1796"/>
      <c r="O467" s="1797">
        <v>44</v>
      </c>
      <c r="P467" s="353"/>
      <c r="Q467" s="353"/>
      <c r="R467" s="353"/>
      <c r="S467" s="353"/>
      <c r="T467" s="353"/>
      <c r="U467" s="353"/>
    </row>
    <row r="468" spans="1:21" ht="12.6" hidden="1" customHeight="1" outlineLevel="1">
      <c r="A468" s="364">
        <v>44012</v>
      </c>
      <c r="B468" s="381">
        <v>43997</v>
      </c>
      <c r="C468" s="364">
        <v>44012</v>
      </c>
      <c r="D468" s="360">
        <v>44027</v>
      </c>
      <c r="E468" s="355" t="s">
        <v>3334</v>
      </c>
      <c r="F468" s="353" t="s">
        <v>13292</v>
      </c>
      <c r="G468" s="353" t="s">
        <v>13293</v>
      </c>
      <c r="H468" s="348"/>
      <c r="I468" s="353"/>
      <c r="J468" s="353" t="s">
        <v>2035</v>
      </c>
      <c r="K468" s="353"/>
      <c r="L468" s="1795">
        <f t="shared" si="22"/>
        <v>15</v>
      </c>
      <c r="M468" s="1795">
        <f t="shared" si="23"/>
        <v>10</v>
      </c>
      <c r="N468" s="1796"/>
      <c r="O468" s="1797">
        <v>45</v>
      </c>
      <c r="P468" s="353"/>
      <c r="Q468" s="353"/>
      <c r="R468" s="353"/>
      <c r="S468" s="353"/>
      <c r="T468" s="353"/>
      <c r="U468" s="353"/>
    </row>
    <row r="469" spans="1:21" ht="12.6" hidden="1" customHeight="1" outlineLevel="1">
      <c r="A469" s="364">
        <v>44013</v>
      </c>
      <c r="B469" s="381">
        <v>43994</v>
      </c>
      <c r="C469" s="364">
        <v>44013</v>
      </c>
      <c r="D469" s="364">
        <v>44024</v>
      </c>
      <c r="E469" s="355" t="s">
        <v>3334</v>
      </c>
      <c r="F469" s="353" t="s">
        <v>13294</v>
      </c>
      <c r="G469" s="353" t="s">
        <v>13295</v>
      </c>
      <c r="H469" s="348" t="s">
        <v>13296</v>
      </c>
      <c r="I469" s="353" t="s">
        <v>2035</v>
      </c>
      <c r="J469" s="353" t="s">
        <v>2033</v>
      </c>
      <c r="K469" s="353" t="s">
        <v>13297</v>
      </c>
      <c r="L469" s="1795">
        <f t="shared" si="22"/>
        <v>19</v>
      </c>
      <c r="M469" s="1795">
        <f t="shared" si="23"/>
        <v>12</v>
      </c>
      <c r="N469" s="1796"/>
      <c r="O469" s="1797">
        <v>46</v>
      </c>
      <c r="P469" s="353"/>
      <c r="Q469" s="353"/>
      <c r="R469" s="353"/>
      <c r="S469" s="353"/>
      <c r="T469" s="353"/>
      <c r="U469" s="353"/>
    </row>
    <row r="470" spans="1:21" ht="12.6" hidden="1" customHeight="1" outlineLevel="1">
      <c r="A470" s="364">
        <v>44014</v>
      </c>
      <c r="B470" s="381">
        <v>43997</v>
      </c>
      <c r="C470" s="364">
        <v>44012</v>
      </c>
      <c r="D470" s="360">
        <v>44027</v>
      </c>
      <c r="E470" s="355" t="s">
        <v>3334</v>
      </c>
      <c r="F470" s="353" t="s">
        <v>13298</v>
      </c>
      <c r="G470" s="353" t="s">
        <v>13299</v>
      </c>
      <c r="H470" s="348"/>
      <c r="I470" s="353" t="s">
        <v>2035</v>
      </c>
      <c r="J470" s="353" t="s">
        <v>2033</v>
      </c>
      <c r="K470" s="353" t="s">
        <v>13300</v>
      </c>
      <c r="L470" s="1795">
        <f t="shared" si="22"/>
        <v>17</v>
      </c>
      <c r="M470" s="1795">
        <f t="shared" si="23"/>
        <v>12</v>
      </c>
      <c r="N470" s="1796"/>
      <c r="O470" s="1797">
        <v>47</v>
      </c>
      <c r="P470" s="353"/>
      <c r="Q470" s="353"/>
      <c r="R470" s="353"/>
      <c r="S470" s="353"/>
      <c r="T470" s="353"/>
      <c r="U470" s="353"/>
    </row>
    <row r="471" spans="1:21" ht="12.6" hidden="1" customHeight="1" outlineLevel="1">
      <c r="A471" s="364">
        <v>44015</v>
      </c>
      <c r="B471" s="381">
        <v>43984</v>
      </c>
      <c r="C471" s="364">
        <v>44014</v>
      </c>
      <c r="D471" s="364">
        <v>44014</v>
      </c>
      <c r="E471" s="355" t="s">
        <v>3335</v>
      </c>
      <c r="F471" s="353" t="s">
        <v>3549</v>
      </c>
      <c r="G471" s="353" t="s">
        <v>13301</v>
      </c>
      <c r="H471" s="348" t="s">
        <v>13302</v>
      </c>
      <c r="I471" s="353"/>
      <c r="J471" s="353" t="s">
        <v>2033</v>
      </c>
      <c r="K471" s="353" t="s">
        <v>13303</v>
      </c>
      <c r="L471" s="1796">
        <f t="shared" si="22"/>
        <v>31</v>
      </c>
      <c r="M471" s="1796">
        <f t="shared" si="23"/>
        <v>22</v>
      </c>
      <c r="N471" s="1796"/>
      <c r="O471" s="1797">
        <v>48</v>
      </c>
      <c r="P471" s="353"/>
      <c r="Q471" s="353"/>
      <c r="R471" s="353"/>
      <c r="S471" s="353"/>
      <c r="T471" s="353"/>
      <c r="U471" s="353"/>
    </row>
    <row r="472" spans="1:21" ht="12.6" hidden="1" customHeight="1" outlineLevel="1">
      <c r="A472" s="364">
        <v>44014</v>
      </c>
      <c r="B472" s="381">
        <v>44000</v>
      </c>
      <c r="C472" s="364">
        <v>44014</v>
      </c>
      <c r="D472" s="364">
        <v>44030</v>
      </c>
      <c r="E472" s="355" t="s">
        <v>3335</v>
      </c>
      <c r="F472" s="353" t="s">
        <v>13304</v>
      </c>
      <c r="G472" s="353" t="s">
        <v>13305</v>
      </c>
      <c r="H472" s="348"/>
      <c r="I472" s="353"/>
      <c r="J472" s="353" t="s">
        <v>2035</v>
      </c>
      <c r="K472" s="353"/>
      <c r="L472" s="1795">
        <f t="shared" si="22"/>
        <v>14</v>
      </c>
      <c r="M472" s="1795">
        <f t="shared" si="23"/>
        <v>9</v>
      </c>
      <c r="N472" s="1796"/>
      <c r="O472" s="1797">
        <v>49</v>
      </c>
      <c r="P472" s="353"/>
      <c r="Q472" s="353"/>
      <c r="R472" s="353"/>
      <c r="S472" s="353"/>
      <c r="T472" s="353"/>
      <c r="U472" s="353"/>
    </row>
    <row r="473" spans="1:21" ht="12.6" hidden="1" customHeight="1" outlineLevel="1">
      <c r="A473" s="364">
        <v>44015</v>
      </c>
      <c r="B473" s="381">
        <v>43999</v>
      </c>
      <c r="C473" s="364">
        <v>44015</v>
      </c>
      <c r="D473" s="364">
        <v>44029</v>
      </c>
      <c r="E473" s="355" t="s">
        <v>3335</v>
      </c>
      <c r="F473" s="353" t="s">
        <v>2711</v>
      </c>
      <c r="G473" s="348" t="s">
        <v>13306</v>
      </c>
      <c r="H473" s="348"/>
      <c r="I473" s="353"/>
      <c r="J473" s="353" t="s">
        <v>2035</v>
      </c>
      <c r="K473" s="353"/>
      <c r="L473" s="1795">
        <f t="shared" si="22"/>
        <v>16</v>
      </c>
      <c r="M473" s="1795">
        <f t="shared" si="23"/>
        <v>11</v>
      </c>
      <c r="N473" s="1796"/>
      <c r="O473" s="1797">
        <v>50</v>
      </c>
      <c r="P473" s="378"/>
      <c r="Q473" s="379"/>
      <c r="R473" s="359"/>
      <c r="S473" s="355"/>
      <c r="T473" s="355"/>
      <c r="U473" s="355"/>
    </row>
    <row r="474" spans="1:21" ht="12.6" hidden="1" customHeight="1" outlineLevel="1">
      <c r="A474" s="364">
        <v>44015</v>
      </c>
      <c r="B474" s="381">
        <v>43998</v>
      </c>
      <c r="C474" s="364">
        <v>44015</v>
      </c>
      <c r="D474" s="718">
        <v>44028</v>
      </c>
      <c r="E474" s="1443" t="s">
        <v>3334</v>
      </c>
      <c r="F474" s="1444" t="s">
        <v>4218</v>
      </c>
      <c r="G474" s="1444" t="s">
        <v>13307</v>
      </c>
      <c r="H474" s="1059"/>
      <c r="I474" s="1444" t="s">
        <v>2035</v>
      </c>
      <c r="J474" s="1444" t="s">
        <v>2041</v>
      </c>
      <c r="K474" s="353" t="s">
        <v>13297</v>
      </c>
      <c r="L474" s="1795">
        <f t="shared" si="22"/>
        <v>17</v>
      </c>
      <c r="M474" s="1795">
        <f t="shared" si="23"/>
        <v>12</v>
      </c>
      <c r="N474" s="1796"/>
      <c r="O474" s="1797">
        <v>51</v>
      </c>
      <c r="P474" s="353"/>
      <c r="Q474" s="353"/>
      <c r="R474" s="353"/>
      <c r="S474" s="353"/>
      <c r="T474" s="353"/>
      <c r="U474" s="353"/>
    </row>
    <row r="475" spans="1:21" ht="12.6" hidden="1" customHeight="1" outlineLevel="1">
      <c r="A475" s="364">
        <v>44015</v>
      </c>
      <c r="B475" s="381">
        <v>44000</v>
      </c>
      <c r="C475" s="364">
        <v>44015</v>
      </c>
      <c r="D475" s="364">
        <v>44030</v>
      </c>
      <c r="E475" s="355" t="s">
        <v>3334</v>
      </c>
      <c r="F475" s="353" t="s">
        <v>13308</v>
      </c>
      <c r="G475" s="353" t="s">
        <v>13309</v>
      </c>
      <c r="H475" s="348" t="s">
        <v>3660</v>
      </c>
      <c r="I475" s="353"/>
      <c r="J475" s="353" t="s">
        <v>2033</v>
      </c>
      <c r="K475" s="353" t="s">
        <v>13297</v>
      </c>
      <c r="L475" s="1795">
        <f t="shared" si="22"/>
        <v>15</v>
      </c>
      <c r="M475" s="1795">
        <f t="shared" si="23"/>
        <v>10</v>
      </c>
      <c r="N475" s="1796"/>
      <c r="O475" s="1797">
        <v>52</v>
      </c>
      <c r="P475" s="353"/>
      <c r="Q475" s="353"/>
      <c r="R475" s="353"/>
      <c r="S475" s="353"/>
      <c r="T475" s="353"/>
      <c r="U475" s="353"/>
    </row>
    <row r="476" spans="1:21" ht="12.6" hidden="1" customHeight="1" outlineLevel="1">
      <c r="A476" s="364">
        <v>44018</v>
      </c>
      <c r="B476" s="381">
        <v>43994</v>
      </c>
      <c r="C476" s="364">
        <v>44004</v>
      </c>
      <c r="D476" s="364">
        <v>44001</v>
      </c>
      <c r="E476" s="355" t="s">
        <v>3335</v>
      </c>
      <c r="F476" s="353" t="s">
        <v>4877</v>
      </c>
      <c r="G476" s="348" t="s">
        <v>13310</v>
      </c>
      <c r="H476" s="348" t="s">
        <v>12620</v>
      </c>
      <c r="I476" s="353"/>
      <c r="J476" s="353" t="s">
        <v>2035</v>
      </c>
      <c r="K476" s="353"/>
      <c r="L476" s="1795">
        <f t="shared" si="22"/>
        <v>24</v>
      </c>
      <c r="M476" s="1795">
        <f t="shared" si="23"/>
        <v>15</v>
      </c>
      <c r="N476" s="1796"/>
      <c r="O476" s="1797">
        <v>53</v>
      </c>
      <c r="P476" s="362"/>
      <c r="Q476" s="357"/>
      <c r="R476" s="363"/>
      <c r="S476" s="350"/>
      <c r="T476" s="350"/>
      <c r="U476" s="350"/>
    </row>
    <row r="477" spans="1:21" ht="12.6" hidden="1" customHeight="1" outlineLevel="1">
      <c r="A477" s="364">
        <v>44018</v>
      </c>
      <c r="B477" s="381">
        <v>43987</v>
      </c>
      <c r="C477" s="364">
        <v>44017</v>
      </c>
      <c r="D477" s="364">
        <v>44017</v>
      </c>
      <c r="E477" s="355" t="s">
        <v>3334</v>
      </c>
      <c r="F477" s="348" t="s">
        <v>12672</v>
      </c>
      <c r="G477" s="348" t="s">
        <v>13311</v>
      </c>
      <c r="H477" s="348" t="s">
        <v>13312</v>
      </c>
      <c r="I477" s="364"/>
      <c r="J477" s="604" t="s">
        <v>2042</v>
      </c>
      <c r="K477" s="353"/>
      <c r="L477" s="1795">
        <f t="shared" si="22"/>
        <v>31</v>
      </c>
      <c r="M477" s="1795">
        <f t="shared" si="23"/>
        <v>20</v>
      </c>
      <c r="N477" s="1796"/>
      <c r="O477" s="1797">
        <v>54</v>
      </c>
      <c r="P477" s="362"/>
      <c r="Q477" s="357"/>
      <c r="R477" s="363"/>
      <c r="S477" s="350"/>
      <c r="T477" s="350"/>
      <c r="U477" s="350"/>
    </row>
    <row r="478" spans="1:21" ht="12.6" hidden="1" customHeight="1" outlineLevel="1">
      <c r="A478" s="364">
        <v>44018</v>
      </c>
      <c r="B478" s="381">
        <v>43993</v>
      </c>
      <c r="C478" s="364">
        <v>44023</v>
      </c>
      <c r="D478" s="364">
        <v>44023</v>
      </c>
      <c r="E478" s="355" t="s">
        <v>3334</v>
      </c>
      <c r="F478" s="348" t="s">
        <v>13313</v>
      </c>
      <c r="G478" s="348" t="s">
        <v>13314</v>
      </c>
      <c r="H478" s="348" t="s">
        <v>13315</v>
      </c>
      <c r="I478" s="364"/>
      <c r="J478" s="604" t="s">
        <v>2042</v>
      </c>
      <c r="K478" s="353"/>
      <c r="L478" s="1795">
        <f t="shared" si="22"/>
        <v>25</v>
      </c>
      <c r="M478" s="1795">
        <f t="shared" si="23"/>
        <v>16</v>
      </c>
      <c r="N478" s="1796"/>
      <c r="O478" s="1797">
        <v>55</v>
      </c>
      <c r="P478" s="362"/>
      <c r="Q478" s="357"/>
      <c r="R478" s="363"/>
      <c r="S478" s="350"/>
      <c r="T478" s="350"/>
      <c r="U478" s="350"/>
    </row>
    <row r="479" spans="1:21" ht="12.6" hidden="1" customHeight="1" outlineLevel="1">
      <c r="A479" s="364">
        <v>44018</v>
      </c>
      <c r="B479" s="381">
        <v>43987</v>
      </c>
      <c r="C479" s="364">
        <v>44017</v>
      </c>
      <c r="D479" s="364">
        <v>44017</v>
      </c>
      <c r="E479" s="355" t="s">
        <v>3335</v>
      </c>
      <c r="F479" s="353" t="s">
        <v>13316</v>
      </c>
      <c r="G479" s="353" t="s">
        <v>13317</v>
      </c>
      <c r="H479" s="348" t="s">
        <v>13318</v>
      </c>
      <c r="I479" s="353" t="s">
        <v>2042</v>
      </c>
      <c r="J479" s="353" t="s">
        <v>2033</v>
      </c>
      <c r="K479" s="353" t="s">
        <v>13319</v>
      </c>
      <c r="L479" s="1795">
        <f t="shared" si="22"/>
        <v>31</v>
      </c>
      <c r="M479" s="1795">
        <f t="shared" si="23"/>
        <v>20</v>
      </c>
      <c r="N479" s="1796"/>
      <c r="O479" s="1797">
        <v>56</v>
      </c>
      <c r="P479" s="353"/>
      <c r="Q479" s="353"/>
      <c r="R479" s="353"/>
      <c r="S479" s="353"/>
      <c r="T479" s="353"/>
      <c r="U479" s="353"/>
    </row>
    <row r="480" spans="1:21" ht="12.6" hidden="1" customHeight="1" outlineLevel="1">
      <c r="A480" s="364">
        <v>44018</v>
      </c>
      <c r="B480" s="381">
        <v>44008</v>
      </c>
      <c r="C480" s="364">
        <v>44049</v>
      </c>
      <c r="D480" s="364">
        <v>44049</v>
      </c>
      <c r="E480" s="355" t="s">
        <v>3334</v>
      </c>
      <c r="F480" s="348" t="s">
        <v>13320</v>
      </c>
      <c r="G480" s="348" t="s">
        <v>13321</v>
      </c>
      <c r="H480" s="709"/>
      <c r="I480" s="364"/>
      <c r="J480" s="604" t="s">
        <v>2035</v>
      </c>
      <c r="K480" s="353" t="s">
        <v>13322</v>
      </c>
      <c r="L480" s="1795">
        <f t="shared" si="22"/>
        <v>10</v>
      </c>
      <c r="M480" s="1795">
        <f t="shared" si="23"/>
        <v>5</v>
      </c>
      <c r="N480" s="1796"/>
      <c r="O480" s="1797">
        <v>57</v>
      </c>
      <c r="P480" s="362"/>
      <c r="Q480" s="357"/>
      <c r="R480" s="363"/>
      <c r="S480" s="350"/>
      <c r="T480" s="350"/>
      <c r="U480" s="350"/>
    </row>
    <row r="481" spans="1:21" ht="12.6" hidden="1" customHeight="1" outlineLevel="1">
      <c r="A481" s="364">
        <v>44021</v>
      </c>
      <c r="B481" s="381">
        <v>44012</v>
      </c>
      <c r="C481" s="364">
        <v>44021</v>
      </c>
      <c r="D481" s="364">
        <v>44042</v>
      </c>
      <c r="E481" s="355" t="s">
        <v>3334</v>
      </c>
      <c r="F481" s="353" t="s">
        <v>13323</v>
      </c>
      <c r="G481" s="353" t="s">
        <v>13324</v>
      </c>
      <c r="H481" s="348"/>
      <c r="I481" s="353"/>
      <c r="J481" s="353" t="s">
        <v>2033</v>
      </c>
      <c r="K481" s="353" t="s">
        <v>13297</v>
      </c>
      <c r="L481" s="1795">
        <f t="shared" si="22"/>
        <v>9</v>
      </c>
      <c r="M481" s="1795">
        <f t="shared" si="23"/>
        <v>6</v>
      </c>
      <c r="N481" s="1796"/>
      <c r="O481" s="1797">
        <v>58</v>
      </c>
      <c r="P481" s="353"/>
      <c r="Q481" s="353"/>
      <c r="R481" s="353"/>
      <c r="S481" s="353"/>
      <c r="T481" s="353"/>
      <c r="U481" s="353"/>
    </row>
    <row r="482" spans="1:21" ht="12.6" hidden="1" customHeight="1" outlineLevel="1">
      <c r="A482" s="364">
        <v>44022</v>
      </c>
      <c r="B482" s="381">
        <v>44001</v>
      </c>
      <c r="C482" s="364">
        <v>44015</v>
      </c>
      <c r="D482" s="364">
        <v>44031</v>
      </c>
      <c r="E482" s="355" t="s">
        <v>3334</v>
      </c>
      <c r="F482" s="348" t="s">
        <v>13325</v>
      </c>
      <c r="G482" s="348" t="s">
        <v>13326</v>
      </c>
      <c r="H482" s="348" t="s">
        <v>13327</v>
      </c>
      <c r="I482" s="364"/>
      <c r="J482" s="604" t="s">
        <v>2042</v>
      </c>
      <c r="K482" s="353"/>
      <c r="L482" s="1795">
        <f t="shared" si="22"/>
        <v>21</v>
      </c>
      <c r="M482" s="1795">
        <f t="shared" si="23"/>
        <v>14</v>
      </c>
      <c r="N482" s="1796"/>
      <c r="O482" s="1797">
        <v>59</v>
      </c>
      <c r="P482" s="362"/>
      <c r="Q482" s="357"/>
      <c r="R482" s="363"/>
      <c r="S482" s="350"/>
      <c r="T482" s="350"/>
      <c r="U482" s="350"/>
    </row>
    <row r="483" spans="1:21" ht="12.6" hidden="1" customHeight="1" outlineLevel="1">
      <c r="A483" s="364">
        <v>44022</v>
      </c>
      <c r="B483" s="381">
        <v>43998</v>
      </c>
      <c r="C483" s="364">
        <v>44015</v>
      </c>
      <c r="D483" s="381">
        <v>44028</v>
      </c>
      <c r="E483" s="1443" t="s">
        <v>3334</v>
      </c>
      <c r="F483" s="1059" t="s">
        <v>13328</v>
      </c>
      <c r="G483" s="1059" t="s">
        <v>13329</v>
      </c>
      <c r="H483" s="1059" t="s">
        <v>13327</v>
      </c>
      <c r="I483" s="381"/>
      <c r="J483" s="1820" t="s">
        <v>2042</v>
      </c>
      <c r="K483" s="353"/>
      <c r="L483" s="1795">
        <f t="shared" si="22"/>
        <v>24</v>
      </c>
      <c r="M483" s="1795">
        <f t="shared" si="23"/>
        <v>17</v>
      </c>
      <c r="N483" s="1796"/>
      <c r="O483" s="1797">
        <v>60</v>
      </c>
      <c r="P483" s="362"/>
      <c r="Q483" s="357"/>
      <c r="R483" s="363"/>
      <c r="S483" s="350"/>
      <c r="T483" s="350"/>
      <c r="U483" s="350"/>
    </row>
    <row r="484" spans="1:21" ht="12.6" hidden="1" customHeight="1" outlineLevel="1">
      <c r="A484" s="364">
        <v>44022</v>
      </c>
      <c r="B484" s="381">
        <v>44011</v>
      </c>
      <c r="C484" s="364">
        <v>44022</v>
      </c>
      <c r="D484" s="381">
        <v>44041</v>
      </c>
      <c r="E484" s="1443" t="s">
        <v>3334</v>
      </c>
      <c r="F484" s="1059" t="s">
        <v>13330</v>
      </c>
      <c r="G484" s="1059" t="s">
        <v>13331</v>
      </c>
      <c r="H484" s="1059" t="s">
        <v>13327</v>
      </c>
      <c r="I484" s="381"/>
      <c r="J484" s="1820" t="s">
        <v>2042</v>
      </c>
      <c r="K484" s="353"/>
      <c r="L484" s="1795">
        <f t="shared" si="22"/>
        <v>11</v>
      </c>
      <c r="M484" s="1795">
        <f t="shared" si="23"/>
        <v>8</v>
      </c>
      <c r="N484" s="1796"/>
      <c r="O484" s="1797">
        <v>61</v>
      </c>
      <c r="P484" s="362"/>
      <c r="Q484" s="357"/>
      <c r="R484" s="363"/>
      <c r="S484" s="350"/>
      <c r="T484" s="350"/>
      <c r="U484" s="350"/>
    </row>
    <row r="485" spans="1:21" ht="12.6" hidden="1" customHeight="1" outlineLevel="1">
      <c r="A485" s="364">
        <v>44022</v>
      </c>
      <c r="B485" s="381">
        <v>43998</v>
      </c>
      <c r="C485" s="364">
        <v>44022</v>
      </c>
      <c r="D485" s="932">
        <v>44028</v>
      </c>
      <c r="E485" s="349" t="s">
        <v>3335</v>
      </c>
      <c r="F485" s="424" t="s">
        <v>13332</v>
      </c>
      <c r="G485" s="424" t="s">
        <v>13333</v>
      </c>
      <c r="H485" s="589"/>
      <c r="I485" s="424"/>
      <c r="J485" s="424" t="s">
        <v>2034</v>
      </c>
      <c r="K485" s="353" t="s">
        <v>13334</v>
      </c>
      <c r="L485" s="1795">
        <f t="shared" si="22"/>
        <v>24</v>
      </c>
      <c r="M485" s="1795">
        <f t="shared" si="23"/>
        <v>17</v>
      </c>
      <c r="N485" s="1796"/>
      <c r="O485" s="1797">
        <v>62</v>
      </c>
      <c r="P485" s="424"/>
      <c r="Q485" s="424"/>
      <c r="R485" s="424"/>
      <c r="S485" s="424"/>
      <c r="T485" s="424"/>
      <c r="U485" s="424"/>
    </row>
    <row r="486" spans="1:21" ht="12.6" hidden="1" customHeight="1" outlineLevel="1">
      <c r="A486" s="364">
        <v>44022</v>
      </c>
      <c r="B486" s="381">
        <v>43999</v>
      </c>
      <c r="C486" s="364">
        <v>44015</v>
      </c>
      <c r="D486" s="364">
        <v>44029</v>
      </c>
      <c r="E486" s="355" t="s">
        <v>3334</v>
      </c>
      <c r="F486" s="353" t="s">
        <v>13335</v>
      </c>
      <c r="G486" s="348" t="s">
        <v>13336</v>
      </c>
      <c r="H486" s="348" t="s">
        <v>3660</v>
      </c>
      <c r="I486" s="353"/>
      <c r="J486" s="353" t="s">
        <v>2035</v>
      </c>
      <c r="K486" s="353"/>
      <c r="L486" s="1795">
        <f t="shared" si="22"/>
        <v>23</v>
      </c>
      <c r="M486" s="1795">
        <f t="shared" si="23"/>
        <v>16</v>
      </c>
      <c r="N486" s="1796"/>
      <c r="O486" s="1797">
        <v>63</v>
      </c>
      <c r="P486" s="362"/>
      <c r="Q486" s="357"/>
      <c r="R486" s="363"/>
      <c r="S486" s="350"/>
      <c r="T486" s="350"/>
      <c r="U486" s="350"/>
    </row>
    <row r="487" spans="1:21" ht="12.6" hidden="1" customHeight="1" outlineLevel="1">
      <c r="A487" s="364">
        <v>44025</v>
      </c>
      <c r="B487" s="381">
        <v>43998</v>
      </c>
      <c r="C487" s="364">
        <v>44022</v>
      </c>
      <c r="D487" s="364">
        <v>44028</v>
      </c>
      <c r="E487" s="355" t="s">
        <v>3334</v>
      </c>
      <c r="F487" s="353" t="s">
        <v>13337</v>
      </c>
      <c r="G487" s="353" t="s">
        <v>13338</v>
      </c>
      <c r="H487" s="348"/>
      <c r="I487" s="353"/>
      <c r="J487" s="353" t="s">
        <v>2033</v>
      </c>
      <c r="K487" s="353" t="s">
        <v>13334</v>
      </c>
      <c r="L487" s="1795">
        <f t="shared" si="22"/>
        <v>27</v>
      </c>
      <c r="M487" s="1795">
        <f t="shared" si="23"/>
        <v>18</v>
      </c>
      <c r="N487" s="1796"/>
      <c r="O487" s="1797">
        <v>64</v>
      </c>
      <c r="P487" s="353"/>
      <c r="Q487" s="353"/>
      <c r="R487" s="353"/>
      <c r="S487" s="353"/>
      <c r="T487" s="353"/>
      <c r="U487" s="353"/>
    </row>
    <row r="488" spans="1:21" ht="12.6" hidden="1" customHeight="1" outlineLevel="1">
      <c r="A488" s="364">
        <v>44025</v>
      </c>
      <c r="B488" s="381">
        <v>44000</v>
      </c>
      <c r="C488" s="759">
        <v>44022</v>
      </c>
      <c r="D488" s="1061">
        <v>44030</v>
      </c>
      <c r="E488" s="365" t="s">
        <v>3334</v>
      </c>
      <c r="F488" s="662" t="s">
        <v>13339</v>
      </c>
      <c r="G488" s="662" t="s">
        <v>13340</v>
      </c>
      <c r="H488" s="354" t="s">
        <v>12664</v>
      </c>
      <c r="I488" s="662"/>
      <c r="J488" s="662" t="s">
        <v>2034</v>
      </c>
      <c r="K488" s="352" t="s">
        <v>13334</v>
      </c>
      <c r="L488" s="1795">
        <f t="shared" ref="L488:L500" si="24">(A488-B488)</f>
        <v>25</v>
      </c>
      <c r="M488" s="1795">
        <f t="shared" ref="M488:M500" si="25">NETWORKDAYS(B488,A488,A488:B488)</f>
        <v>16</v>
      </c>
      <c r="N488" s="1796"/>
      <c r="O488" s="1797">
        <v>65</v>
      </c>
      <c r="P488" s="662"/>
      <c r="Q488" s="662"/>
      <c r="R488" s="662"/>
      <c r="S488" s="662"/>
      <c r="T488" s="662"/>
      <c r="U488" s="662"/>
    </row>
    <row r="489" spans="1:21" ht="12.6" hidden="1" customHeight="1" outlineLevel="1">
      <c r="A489" s="364">
        <v>44025</v>
      </c>
      <c r="B489" s="381">
        <v>44007</v>
      </c>
      <c r="C489" s="364">
        <v>44022</v>
      </c>
      <c r="D489" s="934">
        <v>44037</v>
      </c>
      <c r="E489" s="355" t="s">
        <v>3335</v>
      </c>
      <c r="F489" s="353" t="s">
        <v>13341</v>
      </c>
      <c r="G489" s="353" t="s">
        <v>13342</v>
      </c>
      <c r="H489" s="348"/>
      <c r="I489" s="353" t="s">
        <v>2035</v>
      </c>
      <c r="J489" s="353" t="s">
        <v>2041</v>
      </c>
      <c r="K489" s="353" t="s">
        <v>13334</v>
      </c>
      <c r="L489" s="1795">
        <f t="shared" si="24"/>
        <v>18</v>
      </c>
      <c r="M489" s="1795">
        <f t="shared" si="25"/>
        <v>11</v>
      </c>
      <c r="N489" s="1796"/>
      <c r="O489" s="1797">
        <v>66</v>
      </c>
      <c r="P489" s="353"/>
      <c r="Q489" s="353"/>
      <c r="R489" s="353"/>
      <c r="S489" s="353"/>
      <c r="T489" s="353"/>
      <c r="U489" s="353"/>
    </row>
    <row r="490" spans="1:21" ht="12.6" hidden="1" customHeight="1" outlineLevel="1">
      <c r="A490" s="364">
        <v>44025</v>
      </c>
      <c r="B490" s="381">
        <v>44000</v>
      </c>
      <c r="C490" s="364">
        <v>44025</v>
      </c>
      <c r="D490" s="934">
        <v>44030</v>
      </c>
      <c r="E490" s="355" t="s">
        <v>3335</v>
      </c>
      <c r="F490" s="353" t="s">
        <v>3382</v>
      </c>
      <c r="G490" s="353" t="s">
        <v>13343</v>
      </c>
      <c r="H490" s="348"/>
      <c r="I490" s="353" t="s">
        <v>2035</v>
      </c>
      <c r="J490" s="353" t="s">
        <v>2041</v>
      </c>
      <c r="K490" s="353" t="s">
        <v>13334</v>
      </c>
      <c r="L490" s="1795">
        <f t="shared" si="24"/>
        <v>25</v>
      </c>
      <c r="M490" s="1795">
        <f t="shared" si="25"/>
        <v>16</v>
      </c>
      <c r="N490" s="1796"/>
      <c r="O490" s="1797">
        <v>67</v>
      </c>
      <c r="P490" s="353"/>
      <c r="Q490" s="353"/>
      <c r="R490" s="353"/>
      <c r="S490" s="353"/>
      <c r="T490" s="353"/>
      <c r="U490" s="353"/>
    </row>
    <row r="491" spans="1:21" ht="12.6" hidden="1" customHeight="1" outlineLevel="1">
      <c r="A491" s="364">
        <v>44026</v>
      </c>
      <c r="B491" s="381">
        <v>44000</v>
      </c>
      <c r="C491" s="364">
        <v>44025</v>
      </c>
      <c r="D491" s="364">
        <v>44030</v>
      </c>
      <c r="E491" s="355" t="s">
        <v>3334</v>
      </c>
      <c r="F491" s="353" t="s">
        <v>13344</v>
      </c>
      <c r="G491" s="353" t="s">
        <v>13345</v>
      </c>
      <c r="H491" s="348" t="s">
        <v>13346</v>
      </c>
      <c r="I491" s="353" t="s">
        <v>2035</v>
      </c>
      <c r="J491" s="353" t="s">
        <v>2041</v>
      </c>
      <c r="K491" s="353" t="s">
        <v>13334</v>
      </c>
      <c r="L491" s="1795">
        <f t="shared" si="24"/>
        <v>26</v>
      </c>
      <c r="M491" s="1795">
        <f t="shared" si="25"/>
        <v>17</v>
      </c>
      <c r="N491" s="1796"/>
      <c r="O491" s="1797">
        <v>68</v>
      </c>
      <c r="P491" s="353"/>
      <c r="Q491" s="353"/>
      <c r="R491" s="353"/>
      <c r="S491" s="353"/>
      <c r="T491" s="353"/>
      <c r="U491" s="353"/>
    </row>
    <row r="492" spans="1:21" ht="12.6" hidden="1" customHeight="1" outlineLevel="1">
      <c r="A492" s="364">
        <v>44027</v>
      </c>
      <c r="B492" s="381">
        <v>44011</v>
      </c>
      <c r="C492" s="364">
        <v>44025</v>
      </c>
      <c r="D492" s="364">
        <v>44041</v>
      </c>
      <c r="E492" s="355" t="s">
        <v>3335</v>
      </c>
      <c r="F492" s="353" t="s">
        <v>13347</v>
      </c>
      <c r="G492" s="353" t="s">
        <v>13348</v>
      </c>
      <c r="H492" s="348"/>
      <c r="I492" s="353"/>
      <c r="J492" s="353" t="s">
        <v>2033</v>
      </c>
      <c r="K492" s="353" t="s">
        <v>13189</v>
      </c>
      <c r="L492" s="1795">
        <f t="shared" si="24"/>
        <v>16</v>
      </c>
      <c r="M492" s="1795">
        <f t="shared" si="25"/>
        <v>11</v>
      </c>
      <c r="N492" s="1796"/>
      <c r="O492" s="1797">
        <v>69</v>
      </c>
      <c r="P492" s="353"/>
      <c r="Q492" s="353"/>
      <c r="R492" s="353"/>
      <c r="S492" s="353"/>
      <c r="T492" s="353"/>
      <c r="U492" s="353"/>
    </row>
    <row r="493" spans="1:21" ht="12.6" hidden="1" customHeight="1" outlineLevel="1">
      <c r="A493" s="364">
        <v>44027</v>
      </c>
      <c r="B493" s="381">
        <v>43997</v>
      </c>
      <c r="C493" s="364">
        <v>44027</v>
      </c>
      <c r="D493" s="364">
        <v>44027</v>
      </c>
      <c r="E493" s="355" t="s">
        <v>3334</v>
      </c>
      <c r="F493" s="353" t="s">
        <v>13349</v>
      </c>
      <c r="G493" s="353" t="s">
        <v>13350</v>
      </c>
      <c r="H493" s="348" t="s">
        <v>13351</v>
      </c>
      <c r="I493" s="353"/>
      <c r="J493" s="353" t="s">
        <v>2033</v>
      </c>
      <c r="K493" s="353" t="s">
        <v>13291</v>
      </c>
      <c r="L493" s="1795">
        <f t="shared" si="24"/>
        <v>30</v>
      </c>
      <c r="M493" s="1795">
        <f t="shared" si="25"/>
        <v>21</v>
      </c>
      <c r="N493" s="1796"/>
      <c r="O493" s="1797">
        <v>70</v>
      </c>
      <c r="P493" s="353"/>
      <c r="Q493" s="353"/>
      <c r="R493" s="353"/>
      <c r="S493" s="353"/>
      <c r="T493" s="353"/>
      <c r="U493" s="353"/>
    </row>
    <row r="494" spans="1:21" ht="12.6" hidden="1" customHeight="1" outlineLevel="1">
      <c r="A494" s="364">
        <v>44027</v>
      </c>
      <c r="B494" s="381">
        <v>43993</v>
      </c>
      <c r="C494" s="364">
        <v>44032</v>
      </c>
      <c r="D494" s="932">
        <v>44032</v>
      </c>
      <c r="E494" s="349" t="s">
        <v>3335</v>
      </c>
      <c r="F494" s="424" t="s">
        <v>13352</v>
      </c>
      <c r="G494" s="424" t="s">
        <v>13353</v>
      </c>
      <c r="H494" s="589"/>
      <c r="I494" s="424" t="s">
        <v>12427</v>
      </c>
      <c r="J494" s="424" t="s">
        <v>2046</v>
      </c>
      <c r="K494" s="353"/>
      <c r="L494" s="1795">
        <f t="shared" si="24"/>
        <v>34</v>
      </c>
      <c r="M494" s="1795">
        <f t="shared" si="25"/>
        <v>23</v>
      </c>
      <c r="N494" s="1796"/>
      <c r="O494" s="1797">
        <v>71</v>
      </c>
      <c r="P494" s="424"/>
      <c r="Q494" s="424"/>
      <c r="R494" s="424"/>
      <c r="S494" s="424"/>
      <c r="T494" s="424"/>
      <c r="U494" s="424"/>
    </row>
    <row r="495" spans="1:21" ht="12.6" hidden="1" customHeight="1" outlineLevel="1">
      <c r="A495" s="364">
        <v>44028</v>
      </c>
      <c r="B495" s="381">
        <v>44011</v>
      </c>
      <c r="C495" s="364">
        <v>44027</v>
      </c>
      <c r="D495" s="934">
        <v>44041</v>
      </c>
      <c r="E495" s="355" t="s">
        <v>3334</v>
      </c>
      <c r="F495" s="353" t="s">
        <v>13354</v>
      </c>
      <c r="G495" s="353" t="s">
        <v>13355</v>
      </c>
      <c r="H495" s="348"/>
      <c r="I495" s="353" t="s">
        <v>2035</v>
      </c>
      <c r="J495" s="353" t="s">
        <v>2041</v>
      </c>
      <c r="K495" s="604" t="s">
        <v>13334</v>
      </c>
      <c r="L495" s="1796">
        <f t="shared" si="24"/>
        <v>17</v>
      </c>
      <c r="M495" s="1796">
        <f t="shared" si="25"/>
        <v>12</v>
      </c>
      <c r="N495" s="1796"/>
      <c r="O495" s="1821">
        <v>72</v>
      </c>
      <c r="P495" s="353"/>
      <c r="Q495" s="353"/>
      <c r="R495" s="353"/>
      <c r="S495" s="353"/>
      <c r="T495" s="353"/>
      <c r="U495" s="353"/>
    </row>
    <row r="496" spans="1:21" ht="12.6" hidden="1" customHeight="1" outlineLevel="1">
      <c r="A496" s="364">
        <v>44029</v>
      </c>
      <c r="B496" s="381">
        <v>44000</v>
      </c>
      <c r="C496" s="364">
        <v>44030</v>
      </c>
      <c r="D496" s="932">
        <v>44030</v>
      </c>
      <c r="E496" s="349" t="s">
        <v>3334</v>
      </c>
      <c r="F496" s="424" t="s">
        <v>2764</v>
      </c>
      <c r="G496" s="424" t="s">
        <v>13356</v>
      </c>
      <c r="H496" s="589" t="s">
        <v>12664</v>
      </c>
      <c r="I496" s="424"/>
      <c r="J496" s="424" t="s">
        <v>2034</v>
      </c>
      <c r="K496" s="348" t="s">
        <v>13357</v>
      </c>
      <c r="L496" s="1795">
        <f t="shared" si="24"/>
        <v>29</v>
      </c>
      <c r="M496" s="1795">
        <f t="shared" si="25"/>
        <v>20</v>
      </c>
      <c r="N496" s="1796"/>
      <c r="O496" s="1797">
        <v>73</v>
      </c>
      <c r="P496" s="424"/>
      <c r="Q496" s="424"/>
      <c r="R496" s="424"/>
      <c r="S496" s="424"/>
      <c r="T496" s="424"/>
      <c r="U496" s="424"/>
    </row>
    <row r="497" spans="1:33" ht="12.6" hidden="1" customHeight="1" outlineLevel="1">
      <c r="A497" s="364">
        <v>44033</v>
      </c>
      <c r="B497" s="381">
        <v>44007</v>
      </c>
      <c r="C497" s="364">
        <v>44035</v>
      </c>
      <c r="D497" s="364">
        <v>44036</v>
      </c>
      <c r="E497" s="355" t="s">
        <v>3334</v>
      </c>
      <c r="F497" s="353" t="s">
        <v>13358</v>
      </c>
      <c r="G497" s="353" t="s">
        <v>13359</v>
      </c>
      <c r="H497" s="348"/>
      <c r="I497" s="353"/>
      <c r="J497" s="353" t="s">
        <v>2035</v>
      </c>
      <c r="K497" s="353" t="s">
        <v>13334</v>
      </c>
      <c r="L497" s="1796">
        <f t="shared" si="24"/>
        <v>26</v>
      </c>
      <c r="M497" s="1796">
        <f t="shared" si="25"/>
        <v>17</v>
      </c>
      <c r="N497" s="1796"/>
      <c r="O497" s="1821">
        <v>74</v>
      </c>
      <c r="P497" s="362"/>
      <c r="Q497" s="357"/>
      <c r="R497" s="363"/>
      <c r="S497" s="350"/>
      <c r="T497" s="350"/>
      <c r="U497" s="350"/>
      <c r="V497" s="355"/>
      <c r="W497" s="1385"/>
      <c r="X497" s="1385"/>
      <c r="Y497" s="1385"/>
      <c r="Z497" s="1385"/>
      <c r="AA497" s="1385"/>
      <c r="AB497" s="1385"/>
      <c r="AC497" s="1385"/>
      <c r="AD497" s="363"/>
      <c r="AE497" s="1385"/>
      <c r="AF497" s="353"/>
      <c r="AG497" s="353"/>
    </row>
    <row r="498" spans="1:33" ht="12.6" hidden="1" customHeight="1" outlineLevel="1">
      <c r="A498" s="364">
        <v>44033</v>
      </c>
      <c r="B498" s="1822">
        <v>44008</v>
      </c>
      <c r="C498" s="759">
        <v>44035</v>
      </c>
      <c r="D498" s="759">
        <v>44035</v>
      </c>
      <c r="E498" s="350" t="s">
        <v>3335</v>
      </c>
      <c r="F498" s="352" t="s">
        <v>13360</v>
      </c>
      <c r="G498" s="352" t="s">
        <v>13361</v>
      </c>
      <c r="H498" s="351"/>
      <c r="I498" s="352"/>
      <c r="J498" s="352" t="s">
        <v>2033</v>
      </c>
      <c r="K498" s="352" t="s">
        <v>3741</v>
      </c>
      <c r="L498" s="1795">
        <f t="shared" si="24"/>
        <v>25</v>
      </c>
      <c r="M498" s="1795">
        <f t="shared" si="25"/>
        <v>16</v>
      </c>
      <c r="N498" s="1795"/>
      <c r="O498" s="1797">
        <v>75</v>
      </c>
      <c r="P498" s="352"/>
      <c r="Q498" s="352"/>
      <c r="R498" s="352"/>
      <c r="S498" s="352"/>
      <c r="T498" s="352"/>
      <c r="U498" s="352"/>
      <c r="V498" s="352"/>
      <c r="W498" s="352"/>
      <c r="X498" s="352"/>
      <c r="Y498" s="352"/>
      <c r="Z498" s="352"/>
      <c r="AA498" s="352"/>
      <c r="AB498" s="352"/>
      <c r="AC498" s="352"/>
      <c r="AD498" s="352"/>
      <c r="AE498" s="352"/>
      <c r="AF498" s="352"/>
      <c r="AG498" s="352"/>
    </row>
    <row r="499" spans="1:33" ht="12.6" hidden="1" customHeight="1" outlineLevel="1">
      <c r="A499" s="364">
        <v>44047</v>
      </c>
      <c r="B499" s="381">
        <v>43994</v>
      </c>
      <c r="C499" s="364">
        <v>44018</v>
      </c>
      <c r="D499" s="932">
        <v>44024</v>
      </c>
      <c r="E499" s="355" t="s">
        <v>3334</v>
      </c>
      <c r="F499" s="353" t="s">
        <v>13362</v>
      </c>
      <c r="G499" s="353" t="s">
        <v>13363</v>
      </c>
      <c r="H499" s="589"/>
      <c r="I499" s="353" t="s">
        <v>2035</v>
      </c>
      <c r="J499" s="353" t="s">
        <v>2034</v>
      </c>
      <c r="K499" s="353"/>
      <c r="L499" s="1796">
        <f t="shared" si="24"/>
        <v>53</v>
      </c>
      <c r="M499" s="1796">
        <f t="shared" si="25"/>
        <v>36</v>
      </c>
      <c r="N499" s="1796"/>
      <c r="O499" s="1821">
        <v>76</v>
      </c>
      <c r="P499" s="362"/>
      <c r="Q499" s="357"/>
      <c r="R499" s="363"/>
      <c r="S499" s="350"/>
      <c r="T499" s="350"/>
      <c r="U499" s="350"/>
      <c r="V499" s="355"/>
      <c r="W499" s="1385"/>
      <c r="X499" s="1385"/>
      <c r="Y499" s="1385"/>
      <c r="Z499" s="1385"/>
      <c r="AA499" s="1385"/>
      <c r="AB499" s="1385"/>
      <c r="AC499" s="1385"/>
      <c r="AD499" s="363"/>
      <c r="AE499" s="1385"/>
      <c r="AF499" s="353"/>
      <c r="AG499" s="353"/>
    </row>
    <row r="500" spans="1:33" ht="12.6" hidden="1" customHeight="1" outlineLevel="1">
      <c r="A500" s="364">
        <v>44047</v>
      </c>
      <c r="B500" s="381">
        <v>43993</v>
      </c>
      <c r="C500" s="364">
        <v>44020</v>
      </c>
      <c r="D500" s="932">
        <v>44020</v>
      </c>
      <c r="E500" s="355" t="s">
        <v>3335</v>
      </c>
      <c r="F500" s="353" t="s">
        <v>13364</v>
      </c>
      <c r="G500" s="353" t="s">
        <v>13365</v>
      </c>
      <c r="H500" s="589"/>
      <c r="I500" s="353" t="s">
        <v>2035</v>
      </c>
      <c r="J500" s="353" t="s">
        <v>2034</v>
      </c>
      <c r="K500" s="353"/>
      <c r="L500" s="1795">
        <f t="shared" si="24"/>
        <v>54</v>
      </c>
      <c r="M500" s="1795">
        <f t="shared" si="25"/>
        <v>37</v>
      </c>
      <c r="N500" s="1795"/>
      <c r="O500" s="1797">
        <v>77</v>
      </c>
      <c r="P500" s="362"/>
      <c r="Q500" s="357"/>
      <c r="R500" s="363"/>
      <c r="S500" s="350"/>
      <c r="T500" s="350"/>
      <c r="U500" s="350"/>
      <c r="V500" s="355"/>
      <c r="W500" s="1385"/>
      <c r="X500" s="1385"/>
      <c r="Y500" s="1385"/>
      <c r="Z500" s="1385"/>
      <c r="AA500" s="1385"/>
      <c r="AB500" s="1385"/>
      <c r="AC500" s="1385"/>
      <c r="AD500" s="363"/>
      <c r="AE500" s="1385"/>
      <c r="AF500" s="353"/>
      <c r="AG500" s="353"/>
    </row>
    <row r="501" spans="1:33" ht="12.6" customHeight="1">
      <c r="A501" s="364"/>
      <c r="B501" s="364"/>
      <c r="C501" s="364"/>
      <c r="D501" s="364"/>
      <c r="E501" s="364"/>
      <c r="F501" s="709"/>
      <c r="G501" s="709"/>
      <c r="H501" s="709"/>
      <c r="I501" s="364"/>
      <c r="J501" s="1823"/>
      <c r="K501" s="353"/>
      <c r="L501" s="1795"/>
      <c r="M501" s="1795"/>
      <c r="N501" s="1796"/>
      <c r="O501" s="1797"/>
      <c r="P501" s="362"/>
      <c r="Q501" s="357"/>
      <c r="R501" s="363"/>
      <c r="S501" s="350"/>
      <c r="T501" s="350"/>
      <c r="U501" s="350"/>
      <c r="V501" s="355"/>
      <c r="W501" s="1385"/>
      <c r="X501" s="1385"/>
      <c r="Y501" s="1385"/>
      <c r="Z501" s="1385"/>
      <c r="AA501" s="1385"/>
      <c r="AB501" s="1385"/>
      <c r="AC501" s="1385"/>
      <c r="AD501" s="363"/>
      <c r="AE501" s="1385"/>
      <c r="AF501" s="353"/>
      <c r="AG501" s="353"/>
    </row>
    <row r="502" spans="1:33" ht="12.6" customHeight="1" collapsed="1">
      <c r="A502" s="364">
        <v>44015</v>
      </c>
      <c r="B502" s="383">
        <v>44014</v>
      </c>
      <c r="C502" s="364">
        <v>44020</v>
      </c>
      <c r="D502" s="364">
        <v>44045</v>
      </c>
      <c r="E502" s="355" t="s">
        <v>3334</v>
      </c>
      <c r="F502" s="353" t="s">
        <v>13366</v>
      </c>
      <c r="G502" s="353" t="s">
        <v>13367</v>
      </c>
      <c r="H502" s="348"/>
      <c r="I502" s="353"/>
      <c r="J502" s="353" t="s">
        <v>2035</v>
      </c>
      <c r="K502" s="353"/>
      <c r="L502" s="1795">
        <f t="shared" ref="L502:L533" si="26">(A502-B502)</f>
        <v>1</v>
      </c>
      <c r="M502" s="1795">
        <f t="shared" ref="M502:M533" si="27">NETWORKDAYS(B502,A502,A502:B502)</f>
        <v>0</v>
      </c>
      <c r="N502" s="1796"/>
      <c r="O502" s="1797">
        <v>1</v>
      </c>
      <c r="P502" s="362" t="s">
        <v>4613</v>
      </c>
      <c r="Q502" s="357">
        <f>AVERAGE($L$502:$L$565)</f>
        <v>10.9375</v>
      </c>
      <c r="R502" s="363">
        <f>COUNT($B$502:$B$565)</f>
        <v>64</v>
      </c>
      <c r="S502" s="350">
        <f>COUNTIF($E$502:$E$565,$S$1)</f>
        <v>36</v>
      </c>
      <c r="T502" s="350">
        <f>COUNTIF($E$502:$E$565,$T$1)+1</f>
        <v>28</v>
      </c>
      <c r="U502" s="350">
        <f>R502-S502-T502</f>
        <v>0</v>
      </c>
      <c r="V502" s="355"/>
      <c r="W502" s="1385">
        <f t="shared" ref="W502:AE502" si="28">COUNTIF($J$502:$J$565, W$1)</f>
        <v>13</v>
      </c>
      <c r="X502" s="1385">
        <f t="shared" si="28"/>
        <v>8</v>
      </c>
      <c r="Y502" s="1385">
        <f t="shared" si="28"/>
        <v>7</v>
      </c>
      <c r="Z502" s="1385">
        <f t="shared" si="28"/>
        <v>9</v>
      </c>
      <c r="AA502" s="1385">
        <f t="shared" si="28"/>
        <v>14</v>
      </c>
      <c r="AB502" s="1385">
        <f t="shared" si="28"/>
        <v>9</v>
      </c>
      <c r="AC502" s="1385">
        <f t="shared" si="28"/>
        <v>3</v>
      </c>
      <c r="AD502" s="1385">
        <f t="shared" si="28"/>
        <v>1</v>
      </c>
      <c r="AE502" s="1385">
        <f t="shared" si="28"/>
        <v>0</v>
      </c>
      <c r="AF502" s="1385"/>
      <c r="AG502" s="363">
        <f>SUM(W502:AF502)</f>
        <v>64</v>
      </c>
    </row>
    <row r="503" spans="1:33" ht="12.6" hidden="1" customHeight="1" outlineLevel="1">
      <c r="A503" s="364">
        <v>44021</v>
      </c>
      <c r="B503" s="383">
        <v>44014</v>
      </c>
      <c r="C503" s="364">
        <v>44028</v>
      </c>
      <c r="D503" s="364">
        <v>44045</v>
      </c>
      <c r="E503" s="355" t="s">
        <v>3334</v>
      </c>
      <c r="F503" s="353" t="s">
        <v>13368</v>
      </c>
      <c r="G503" s="353" t="s">
        <v>13369</v>
      </c>
      <c r="H503" s="348" t="s">
        <v>13370</v>
      </c>
      <c r="I503" s="353"/>
      <c r="J503" s="353" t="s">
        <v>2033</v>
      </c>
      <c r="K503" s="353" t="s">
        <v>2039</v>
      </c>
      <c r="L503" s="1795">
        <f t="shared" si="26"/>
        <v>7</v>
      </c>
      <c r="M503" s="1795">
        <f t="shared" si="27"/>
        <v>4</v>
      </c>
      <c r="N503" s="1796"/>
      <c r="O503" s="1797">
        <v>2</v>
      </c>
      <c r="P503" s="353"/>
      <c r="Q503" s="353"/>
      <c r="R503" s="353"/>
      <c r="S503" s="353"/>
      <c r="T503" s="353"/>
      <c r="U503" s="353"/>
      <c r="V503" s="353"/>
      <c r="W503" s="353"/>
      <c r="X503" s="353"/>
      <c r="Y503" s="353"/>
      <c r="Z503" s="353"/>
      <c r="AA503" s="353"/>
      <c r="AB503" s="353"/>
      <c r="AC503" s="353"/>
      <c r="AD503" s="353"/>
      <c r="AE503" s="353"/>
      <c r="AF503" s="353"/>
      <c r="AG503" s="353"/>
    </row>
    <row r="504" spans="1:33" ht="12.6" hidden="1" customHeight="1" outlineLevel="1">
      <c r="A504" s="364">
        <v>44019</v>
      </c>
      <c r="B504" s="383">
        <v>44019</v>
      </c>
      <c r="C504" s="364">
        <v>44050</v>
      </c>
      <c r="D504" s="364">
        <v>44050</v>
      </c>
      <c r="E504" s="355" t="s">
        <v>3334</v>
      </c>
      <c r="F504" s="353" t="s">
        <v>13371</v>
      </c>
      <c r="G504" s="353" t="s">
        <v>13372</v>
      </c>
      <c r="H504" s="348"/>
      <c r="I504" s="353"/>
      <c r="J504" s="604" t="s">
        <v>2039</v>
      </c>
      <c r="K504" s="353"/>
      <c r="L504" s="1795">
        <f t="shared" si="26"/>
        <v>0</v>
      </c>
      <c r="M504" s="1795">
        <f t="shared" si="27"/>
        <v>0</v>
      </c>
      <c r="N504" s="1796"/>
      <c r="O504" s="1797">
        <v>3</v>
      </c>
      <c r="P504" s="362"/>
      <c r="Q504" s="357"/>
      <c r="R504" s="363"/>
      <c r="S504" s="350"/>
      <c r="T504" s="350"/>
      <c r="U504" s="350"/>
      <c r="V504" s="355"/>
      <c r="W504" s="1385"/>
      <c r="X504" s="1385"/>
      <c r="Y504" s="1385"/>
      <c r="Z504" s="1385"/>
      <c r="AA504" s="1385"/>
      <c r="AB504" s="1385"/>
      <c r="AC504" s="1385"/>
      <c r="AD504" s="363"/>
      <c r="AE504" s="1385"/>
      <c r="AF504" s="353"/>
      <c r="AG504" s="353"/>
    </row>
    <row r="505" spans="1:33" ht="12.6" hidden="1" customHeight="1" outlineLevel="1">
      <c r="A505" s="364">
        <v>44022</v>
      </c>
      <c r="B505" s="383">
        <v>44018</v>
      </c>
      <c r="C505" s="364">
        <v>44022</v>
      </c>
      <c r="D505" s="364">
        <v>44022</v>
      </c>
      <c r="E505" s="355" t="s">
        <v>3334</v>
      </c>
      <c r="F505" s="353" t="s">
        <v>3337</v>
      </c>
      <c r="G505" s="353" t="s">
        <v>13373</v>
      </c>
      <c r="H505" s="348"/>
      <c r="I505" s="353"/>
      <c r="J505" s="353" t="s">
        <v>2033</v>
      </c>
      <c r="K505" s="353" t="s">
        <v>13189</v>
      </c>
      <c r="L505" s="1795">
        <f t="shared" si="26"/>
        <v>4</v>
      </c>
      <c r="M505" s="1795">
        <f t="shared" si="27"/>
        <v>3</v>
      </c>
      <c r="N505" s="1796"/>
      <c r="O505" s="1797">
        <v>4</v>
      </c>
      <c r="P505" s="353"/>
      <c r="Q505" s="353"/>
      <c r="R505" s="353"/>
      <c r="S505" s="353"/>
      <c r="T505" s="353"/>
      <c r="U505" s="353"/>
      <c r="V505" s="353"/>
      <c r="W505" s="353"/>
      <c r="X505" s="353"/>
      <c r="Y505" s="353"/>
      <c r="Z505" s="353"/>
      <c r="AA505" s="353"/>
      <c r="AB505" s="353"/>
      <c r="AC505" s="353"/>
      <c r="AD505" s="353"/>
      <c r="AE505" s="353"/>
      <c r="AF505" s="353"/>
      <c r="AG505" s="353"/>
    </row>
    <row r="506" spans="1:33" ht="12.6" hidden="1" customHeight="1" outlineLevel="1">
      <c r="A506" s="364">
        <v>44022</v>
      </c>
      <c r="B506" s="383">
        <v>44013</v>
      </c>
      <c r="C506" s="364">
        <v>44022</v>
      </c>
      <c r="D506" s="932">
        <v>44044</v>
      </c>
      <c r="E506" s="349" t="s">
        <v>3334</v>
      </c>
      <c r="F506" s="424" t="s">
        <v>13374</v>
      </c>
      <c r="G506" s="424" t="s">
        <v>13375</v>
      </c>
      <c r="H506" s="589" t="s">
        <v>13376</v>
      </c>
      <c r="I506" s="424"/>
      <c r="J506" s="424" t="s">
        <v>2034</v>
      </c>
      <c r="K506" s="353" t="s">
        <v>13334</v>
      </c>
      <c r="L506" s="1795">
        <f t="shared" si="26"/>
        <v>9</v>
      </c>
      <c r="M506" s="1795">
        <f t="shared" si="27"/>
        <v>6</v>
      </c>
      <c r="N506" s="1796"/>
      <c r="O506" s="1797">
        <v>5</v>
      </c>
      <c r="P506" s="424"/>
      <c r="Q506" s="424"/>
      <c r="R506" s="424"/>
      <c r="S506" s="424"/>
      <c r="T506" s="424"/>
      <c r="U506" s="424"/>
      <c r="V506" s="424"/>
      <c r="W506" s="424"/>
      <c r="X506" s="424"/>
      <c r="Y506" s="424"/>
      <c r="Z506" s="424"/>
      <c r="AA506" s="424"/>
      <c r="AB506" s="424"/>
      <c r="AC506" s="424"/>
      <c r="AD506" s="424"/>
      <c r="AE506" s="424"/>
      <c r="AF506" s="424"/>
      <c r="AG506" s="424"/>
    </row>
    <row r="507" spans="1:33" ht="12.6" hidden="1" customHeight="1" outlineLevel="1">
      <c r="A507" s="364">
        <v>44019</v>
      </c>
      <c r="B507" s="383">
        <v>44013</v>
      </c>
      <c r="C507" s="364">
        <v>44018</v>
      </c>
      <c r="D507" s="932">
        <v>44044</v>
      </c>
      <c r="E507" s="349" t="s">
        <v>3335</v>
      </c>
      <c r="F507" s="424" t="s">
        <v>13377</v>
      </c>
      <c r="G507" s="424" t="s">
        <v>13378</v>
      </c>
      <c r="H507" s="589" t="s">
        <v>13379</v>
      </c>
      <c r="I507" s="424" t="s">
        <v>2035</v>
      </c>
      <c r="J507" s="424" t="s">
        <v>2041</v>
      </c>
      <c r="K507" s="353" t="s">
        <v>13189</v>
      </c>
      <c r="L507" s="1795">
        <f t="shared" si="26"/>
        <v>6</v>
      </c>
      <c r="M507" s="1795">
        <f t="shared" si="27"/>
        <v>3</v>
      </c>
      <c r="N507" s="1796"/>
      <c r="O507" s="1797">
        <v>6</v>
      </c>
      <c r="P507" s="424"/>
      <c r="Q507" s="424"/>
      <c r="R507" s="424"/>
      <c r="S507" s="424"/>
      <c r="T507" s="424"/>
      <c r="U507" s="424"/>
      <c r="V507" s="424"/>
      <c r="W507" s="424"/>
      <c r="X507" s="424"/>
      <c r="Y507" s="424"/>
      <c r="Z507" s="424"/>
      <c r="AA507" s="424"/>
      <c r="AB507" s="424"/>
      <c r="AC507" s="424"/>
      <c r="AD507" s="424"/>
      <c r="AE507" s="424"/>
      <c r="AF507" s="424"/>
      <c r="AG507" s="424"/>
    </row>
    <row r="508" spans="1:33" ht="12.6" hidden="1" customHeight="1" outlineLevel="1">
      <c r="A508" s="364">
        <v>44025</v>
      </c>
      <c r="B508" s="383">
        <v>44013</v>
      </c>
      <c r="C508" s="364">
        <v>44024</v>
      </c>
      <c r="D508" s="932">
        <v>44044</v>
      </c>
      <c r="E508" s="349" t="s">
        <v>4168</v>
      </c>
      <c r="F508" s="424" t="s">
        <v>13380</v>
      </c>
      <c r="G508" s="424" t="s">
        <v>13381</v>
      </c>
      <c r="H508" s="589"/>
      <c r="I508" s="424"/>
      <c r="J508" s="424" t="s">
        <v>2034</v>
      </c>
      <c r="K508" s="353" t="s">
        <v>13382</v>
      </c>
      <c r="L508" s="1795">
        <f t="shared" si="26"/>
        <v>12</v>
      </c>
      <c r="M508" s="1795">
        <f t="shared" si="27"/>
        <v>7</v>
      </c>
      <c r="N508" s="1796"/>
      <c r="O508" s="1797">
        <v>7</v>
      </c>
      <c r="P508" s="424"/>
      <c r="Q508" s="424"/>
      <c r="R508" s="424"/>
      <c r="S508" s="424"/>
      <c r="T508" s="424"/>
      <c r="U508" s="424"/>
      <c r="V508" s="424"/>
      <c r="W508" s="424"/>
      <c r="X508" s="424"/>
      <c r="Y508" s="424"/>
      <c r="Z508" s="424"/>
      <c r="AA508" s="424"/>
      <c r="AB508" s="424"/>
      <c r="AC508" s="424"/>
      <c r="AD508" s="424"/>
      <c r="AE508" s="424"/>
      <c r="AF508" s="424"/>
      <c r="AG508" s="424"/>
    </row>
    <row r="509" spans="1:33" ht="12.6" hidden="1" customHeight="1" outlineLevel="1">
      <c r="A509" s="364">
        <v>44026</v>
      </c>
      <c r="B509" s="383">
        <v>44015</v>
      </c>
      <c r="C509" s="364">
        <v>44025</v>
      </c>
      <c r="D509" s="364">
        <v>44026</v>
      </c>
      <c r="E509" s="355" t="s">
        <v>3334</v>
      </c>
      <c r="F509" s="353" t="s">
        <v>13383</v>
      </c>
      <c r="G509" s="353" t="s">
        <v>13384</v>
      </c>
      <c r="H509" s="348" t="s">
        <v>13385</v>
      </c>
      <c r="I509" s="353"/>
      <c r="J509" s="353" t="s">
        <v>2033</v>
      </c>
      <c r="K509" s="711" t="s">
        <v>13386</v>
      </c>
      <c r="L509" s="1795">
        <f t="shared" si="26"/>
        <v>11</v>
      </c>
      <c r="M509" s="1795">
        <f t="shared" si="27"/>
        <v>6</v>
      </c>
      <c r="N509" s="1796"/>
      <c r="O509" s="1797">
        <v>8</v>
      </c>
      <c r="P509" s="353"/>
      <c r="Q509" s="353"/>
      <c r="R509" s="353"/>
      <c r="S509" s="353"/>
      <c r="T509" s="353"/>
      <c r="U509" s="353"/>
      <c r="V509" s="353"/>
      <c r="W509" s="353"/>
      <c r="X509" s="353"/>
      <c r="Y509" s="353"/>
      <c r="Z509" s="353"/>
      <c r="AA509" s="353"/>
      <c r="AB509" s="353"/>
      <c r="AC509" s="353"/>
      <c r="AD509" s="353"/>
      <c r="AE509" s="353"/>
      <c r="AF509" s="353"/>
      <c r="AG509" s="353"/>
    </row>
    <row r="510" spans="1:33" ht="12.6" hidden="1" customHeight="1" outlineLevel="1">
      <c r="A510" s="364">
        <v>44027</v>
      </c>
      <c r="B510" s="383">
        <v>44021</v>
      </c>
      <c r="C510" s="364">
        <v>44027</v>
      </c>
      <c r="D510" s="932">
        <v>44028</v>
      </c>
      <c r="E510" s="355" t="s">
        <v>3335</v>
      </c>
      <c r="F510" s="353" t="s">
        <v>13387</v>
      </c>
      <c r="G510" s="353" t="s">
        <v>13388</v>
      </c>
      <c r="H510" s="348" t="s">
        <v>13389</v>
      </c>
      <c r="I510" s="353"/>
      <c r="J510" s="353" t="s">
        <v>2045</v>
      </c>
      <c r="K510" s="353"/>
      <c r="L510" s="1795">
        <f t="shared" si="26"/>
        <v>6</v>
      </c>
      <c r="M510" s="1795">
        <f t="shared" si="27"/>
        <v>3</v>
      </c>
      <c r="N510" s="1796"/>
      <c r="O510" s="1797">
        <v>9</v>
      </c>
      <c r="P510" s="362"/>
      <c r="Q510" s="357"/>
      <c r="R510" s="363"/>
      <c r="S510" s="350"/>
      <c r="T510" s="350"/>
      <c r="U510" s="350"/>
      <c r="V510" s="355"/>
      <c r="W510" s="1385"/>
      <c r="X510" s="1385"/>
      <c r="Y510" s="1385"/>
      <c r="Z510" s="1385"/>
      <c r="AA510" s="1385"/>
      <c r="AB510" s="1385"/>
      <c r="AC510" s="1385"/>
      <c r="AD510" s="363"/>
      <c r="AE510" s="1385"/>
      <c r="AF510" s="353"/>
      <c r="AG510" s="353"/>
    </row>
    <row r="511" spans="1:33" ht="12.6" hidden="1" customHeight="1" outlineLevel="1">
      <c r="A511" s="364">
        <v>44027</v>
      </c>
      <c r="B511" s="383">
        <v>44025</v>
      </c>
      <c r="C511" s="364">
        <v>44028</v>
      </c>
      <c r="D511" s="364">
        <v>44029</v>
      </c>
      <c r="E511" s="735" t="s">
        <v>3334</v>
      </c>
      <c r="F511" s="353" t="s">
        <v>13390</v>
      </c>
      <c r="G511" s="353" t="s">
        <v>13391</v>
      </c>
      <c r="H511" s="348"/>
      <c r="I511" s="353"/>
      <c r="J511" s="353" t="s">
        <v>2039</v>
      </c>
      <c r="K511" s="348" t="s">
        <v>13392</v>
      </c>
      <c r="L511" s="1795">
        <f t="shared" si="26"/>
        <v>2</v>
      </c>
      <c r="M511" s="1795">
        <f t="shared" si="27"/>
        <v>1</v>
      </c>
      <c r="N511" s="1796"/>
      <c r="O511" s="1797">
        <v>10</v>
      </c>
      <c r="P511" s="353"/>
      <c r="Q511" s="353"/>
      <c r="R511" s="353"/>
      <c r="S511" s="353"/>
      <c r="T511" s="353"/>
      <c r="U511" s="353"/>
      <c r="V511" s="353"/>
      <c r="W511" s="353"/>
      <c r="X511" s="353"/>
      <c r="Y511" s="353"/>
      <c r="Z511" s="353"/>
      <c r="AA511" s="353"/>
      <c r="AB511" s="353"/>
      <c r="AC511" s="353"/>
      <c r="AD511" s="353"/>
      <c r="AE511" s="353"/>
      <c r="AF511" s="353"/>
      <c r="AG511" s="353"/>
    </row>
    <row r="512" spans="1:33" ht="12.6" hidden="1" customHeight="1" outlineLevel="1">
      <c r="A512" s="364">
        <v>44028</v>
      </c>
      <c r="B512" s="383">
        <v>44015</v>
      </c>
      <c r="C512" s="364">
        <v>44028</v>
      </c>
      <c r="D512" s="364">
        <v>44032</v>
      </c>
      <c r="E512" s="355" t="s">
        <v>3334</v>
      </c>
      <c r="F512" s="353" t="s">
        <v>13383</v>
      </c>
      <c r="G512" s="353" t="s">
        <v>13393</v>
      </c>
      <c r="H512" s="1070"/>
      <c r="I512" s="353"/>
      <c r="J512" s="353" t="s">
        <v>2033</v>
      </c>
      <c r="K512" s="711" t="s">
        <v>13394</v>
      </c>
      <c r="L512" s="1795">
        <f t="shared" si="26"/>
        <v>13</v>
      </c>
      <c r="M512" s="1795">
        <f t="shared" si="27"/>
        <v>8</v>
      </c>
      <c r="N512" s="1796"/>
      <c r="O512" s="1797">
        <v>11</v>
      </c>
      <c r="P512" s="353"/>
      <c r="Q512" s="353"/>
      <c r="R512" s="353"/>
      <c r="S512" s="353"/>
      <c r="T512" s="353"/>
      <c r="U512" s="353"/>
      <c r="V512" s="353"/>
      <c r="W512" s="353"/>
      <c r="X512" s="353"/>
      <c r="Y512" s="353"/>
      <c r="Z512" s="353"/>
      <c r="AA512" s="353"/>
      <c r="AB512" s="353"/>
      <c r="AC512" s="353"/>
      <c r="AD512" s="353"/>
      <c r="AE512" s="353"/>
      <c r="AF512" s="353"/>
      <c r="AG512" s="353"/>
    </row>
    <row r="513" spans="1:21" ht="12.6" hidden="1" customHeight="1" outlineLevel="1">
      <c r="A513" s="364">
        <v>44028</v>
      </c>
      <c r="B513" s="383">
        <v>44015</v>
      </c>
      <c r="C513" s="364">
        <v>44030</v>
      </c>
      <c r="D513" s="364">
        <v>44046</v>
      </c>
      <c r="E513" s="355" t="s">
        <v>3335</v>
      </c>
      <c r="F513" s="353" t="s">
        <v>4084</v>
      </c>
      <c r="G513" s="353" t="s">
        <v>13395</v>
      </c>
      <c r="H513" s="348"/>
      <c r="I513" s="353"/>
      <c r="J513" s="353" t="s">
        <v>2035</v>
      </c>
      <c r="K513" s="604" t="s">
        <v>13334</v>
      </c>
      <c r="L513" s="1795">
        <f t="shared" si="26"/>
        <v>13</v>
      </c>
      <c r="M513" s="1795">
        <f t="shared" si="27"/>
        <v>8</v>
      </c>
      <c r="N513" s="1796"/>
      <c r="O513" s="1797">
        <v>12</v>
      </c>
      <c r="P513" s="373"/>
      <c r="Q513" s="379"/>
      <c r="R513" s="355"/>
      <c r="S513" s="355"/>
      <c r="T513" s="355"/>
      <c r="U513" s="355"/>
    </row>
    <row r="514" spans="1:21" ht="12.6" hidden="1" customHeight="1" outlineLevel="1">
      <c r="A514" s="364">
        <v>44028</v>
      </c>
      <c r="B514" s="383">
        <v>44015</v>
      </c>
      <c r="C514" s="364">
        <v>44029</v>
      </c>
      <c r="D514" s="364">
        <v>44046</v>
      </c>
      <c r="E514" s="355" t="s">
        <v>3335</v>
      </c>
      <c r="F514" s="353" t="s">
        <v>13396</v>
      </c>
      <c r="G514" s="353" t="s">
        <v>13397</v>
      </c>
      <c r="H514" s="348"/>
      <c r="I514" s="353"/>
      <c r="J514" s="353" t="s">
        <v>2035</v>
      </c>
      <c r="K514" s="353" t="s">
        <v>13297</v>
      </c>
      <c r="L514" s="1795">
        <f t="shared" si="26"/>
        <v>13</v>
      </c>
      <c r="M514" s="1795">
        <f t="shared" si="27"/>
        <v>8</v>
      </c>
      <c r="N514" s="1796"/>
      <c r="O514" s="1797">
        <v>13</v>
      </c>
      <c r="P514" s="373"/>
      <c r="Q514" s="379"/>
      <c r="R514" s="355"/>
      <c r="S514" s="355"/>
      <c r="T514" s="355"/>
      <c r="U514" s="355"/>
    </row>
    <row r="515" spans="1:21" ht="12.6" hidden="1" customHeight="1" outlineLevel="1">
      <c r="A515" s="364">
        <v>44029</v>
      </c>
      <c r="B515" s="383">
        <v>44025</v>
      </c>
      <c r="C515" s="364">
        <v>44029</v>
      </c>
      <c r="D515" s="364">
        <v>44029</v>
      </c>
      <c r="E515" s="355" t="s">
        <v>3335</v>
      </c>
      <c r="F515" s="353" t="s">
        <v>13398</v>
      </c>
      <c r="G515" s="353" t="s">
        <v>13399</v>
      </c>
      <c r="H515" s="348"/>
      <c r="I515" s="353"/>
      <c r="J515" s="353" t="s">
        <v>2033</v>
      </c>
      <c r="K515" s="353" t="s">
        <v>13400</v>
      </c>
      <c r="L515" s="1795">
        <f t="shared" si="26"/>
        <v>4</v>
      </c>
      <c r="M515" s="1795">
        <f t="shared" si="27"/>
        <v>3</v>
      </c>
      <c r="N515" s="1796"/>
      <c r="O515" s="1797">
        <v>14</v>
      </c>
      <c r="P515" s="353"/>
      <c r="Q515" s="353"/>
      <c r="R515" s="353"/>
      <c r="S515" s="353"/>
      <c r="T515" s="353"/>
      <c r="U515" s="353"/>
    </row>
    <row r="516" spans="1:21" ht="12.6" hidden="1" customHeight="1" outlineLevel="1">
      <c r="A516" s="364">
        <v>44029</v>
      </c>
      <c r="B516" s="383">
        <v>44029</v>
      </c>
      <c r="C516" s="364">
        <v>44032</v>
      </c>
      <c r="D516" s="364">
        <v>44032</v>
      </c>
      <c r="E516" s="355" t="s">
        <v>3334</v>
      </c>
      <c r="F516" s="353" t="s">
        <v>5534</v>
      </c>
      <c r="G516" s="353" t="s">
        <v>13401</v>
      </c>
      <c r="H516" s="348"/>
      <c r="I516" s="353"/>
      <c r="J516" s="353" t="s">
        <v>2033</v>
      </c>
      <c r="K516" s="353" t="s">
        <v>13402</v>
      </c>
      <c r="L516" s="1795">
        <f t="shared" si="26"/>
        <v>0</v>
      </c>
      <c r="M516" s="1795">
        <f t="shared" si="27"/>
        <v>0</v>
      </c>
      <c r="N516" s="1796"/>
      <c r="O516" s="1797">
        <v>15</v>
      </c>
      <c r="P516" s="353"/>
      <c r="Q516" s="353"/>
      <c r="R516" s="353"/>
      <c r="S516" s="353"/>
      <c r="T516" s="353"/>
      <c r="U516" s="353"/>
    </row>
    <row r="517" spans="1:21" ht="12.6" hidden="1" customHeight="1" outlineLevel="1">
      <c r="A517" s="364">
        <v>44029</v>
      </c>
      <c r="B517" s="383">
        <v>44018</v>
      </c>
      <c r="C517" s="364">
        <v>44029</v>
      </c>
      <c r="D517" s="381">
        <v>44029</v>
      </c>
      <c r="E517" s="1443" t="s">
        <v>3334</v>
      </c>
      <c r="F517" s="1444" t="s">
        <v>3470</v>
      </c>
      <c r="G517" s="1444" t="s">
        <v>13403</v>
      </c>
      <c r="H517" s="348" t="s">
        <v>12664</v>
      </c>
      <c r="I517" s="353"/>
      <c r="J517" s="353" t="s">
        <v>2034</v>
      </c>
      <c r="K517" s="353" t="s">
        <v>13334</v>
      </c>
      <c r="L517" s="1795">
        <f t="shared" si="26"/>
        <v>11</v>
      </c>
      <c r="M517" s="1795">
        <f t="shared" si="27"/>
        <v>8</v>
      </c>
      <c r="N517" s="1796"/>
      <c r="O517" s="1797">
        <v>16</v>
      </c>
      <c r="P517" s="353"/>
      <c r="Q517" s="353"/>
      <c r="R517" s="353"/>
      <c r="S517" s="353"/>
      <c r="T517" s="353"/>
      <c r="U517" s="353"/>
    </row>
    <row r="518" spans="1:21" ht="12.6" hidden="1" customHeight="1" outlineLevel="1">
      <c r="A518" s="364">
        <v>44029</v>
      </c>
      <c r="B518" s="383">
        <v>44020</v>
      </c>
      <c r="C518" s="364">
        <v>44035</v>
      </c>
      <c r="D518" s="932">
        <v>44051</v>
      </c>
      <c r="E518" s="355" t="s">
        <v>3335</v>
      </c>
      <c r="F518" s="353" t="s">
        <v>13404</v>
      </c>
      <c r="G518" s="353" t="s">
        <v>13405</v>
      </c>
      <c r="H518" s="348"/>
      <c r="I518" s="353"/>
      <c r="J518" s="353" t="s">
        <v>2045</v>
      </c>
      <c r="K518" s="353" t="s">
        <v>13334</v>
      </c>
      <c r="L518" s="1795">
        <f t="shared" si="26"/>
        <v>9</v>
      </c>
      <c r="M518" s="1795">
        <f t="shared" si="27"/>
        <v>6</v>
      </c>
      <c r="N518" s="1796"/>
      <c r="O518" s="1797">
        <v>17</v>
      </c>
      <c r="P518" s="362"/>
      <c r="Q518" s="357"/>
      <c r="R518" s="363"/>
      <c r="S518" s="350"/>
      <c r="T518" s="350"/>
      <c r="U518" s="350"/>
    </row>
    <row r="519" spans="1:21" ht="12.6" hidden="1" customHeight="1" outlineLevel="1">
      <c r="A519" s="364">
        <v>44029</v>
      </c>
      <c r="B519" s="383">
        <v>44021</v>
      </c>
      <c r="C519" s="364">
        <v>44027</v>
      </c>
      <c r="D519" s="932">
        <v>44027</v>
      </c>
      <c r="E519" s="355" t="s">
        <v>3335</v>
      </c>
      <c r="F519" s="353" t="s">
        <v>13406</v>
      </c>
      <c r="G519" s="353" t="s">
        <v>13407</v>
      </c>
      <c r="H519" s="348" t="s">
        <v>13408</v>
      </c>
      <c r="I519" s="353"/>
      <c r="J519" s="353" t="s">
        <v>2045</v>
      </c>
      <c r="K519" s="353"/>
      <c r="L519" s="1795">
        <f t="shared" si="26"/>
        <v>8</v>
      </c>
      <c r="M519" s="1795">
        <f t="shared" si="27"/>
        <v>5</v>
      </c>
      <c r="N519" s="1796"/>
      <c r="O519" s="1797">
        <v>18</v>
      </c>
      <c r="P519" s="362"/>
      <c r="Q519" s="357"/>
      <c r="R519" s="363"/>
      <c r="S519" s="350"/>
      <c r="T519" s="350"/>
      <c r="U519" s="350"/>
    </row>
    <row r="520" spans="1:21" ht="12.6" hidden="1" customHeight="1" outlineLevel="1">
      <c r="A520" s="364">
        <v>44032</v>
      </c>
      <c r="B520" s="383">
        <v>44020</v>
      </c>
      <c r="C520" s="364">
        <v>44032</v>
      </c>
      <c r="D520" s="376">
        <v>44051</v>
      </c>
      <c r="E520" s="355" t="s">
        <v>3334</v>
      </c>
      <c r="F520" s="353" t="s">
        <v>13409</v>
      </c>
      <c r="G520" s="353" t="s">
        <v>13410</v>
      </c>
      <c r="H520" s="348"/>
      <c r="I520" s="353"/>
      <c r="J520" s="353" t="s">
        <v>2033</v>
      </c>
      <c r="K520" s="353" t="s">
        <v>13411</v>
      </c>
      <c r="L520" s="1795">
        <f t="shared" si="26"/>
        <v>12</v>
      </c>
      <c r="M520" s="1795">
        <f t="shared" si="27"/>
        <v>7</v>
      </c>
      <c r="N520" s="1796"/>
      <c r="O520" s="1797">
        <v>19</v>
      </c>
      <c r="P520" s="353"/>
      <c r="Q520" s="353"/>
      <c r="R520" s="353"/>
      <c r="S520" s="353"/>
      <c r="T520" s="353"/>
      <c r="U520" s="353"/>
    </row>
    <row r="521" spans="1:21" ht="12.6" hidden="1" customHeight="1" outlineLevel="1">
      <c r="A521" s="364">
        <v>44032</v>
      </c>
      <c r="B521" s="383">
        <v>44032</v>
      </c>
      <c r="C521" s="364">
        <v>44036</v>
      </c>
      <c r="D521" s="932">
        <v>44039</v>
      </c>
      <c r="E521" s="355" t="s">
        <v>3335</v>
      </c>
      <c r="F521" s="353" t="s">
        <v>2753</v>
      </c>
      <c r="G521" s="353" t="s">
        <v>13412</v>
      </c>
      <c r="H521" s="348"/>
      <c r="I521" s="353"/>
      <c r="J521" s="353" t="s">
        <v>2045</v>
      </c>
      <c r="K521" s="353" t="s">
        <v>13334</v>
      </c>
      <c r="L521" s="1795">
        <f t="shared" si="26"/>
        <v>0</v>
      </c>
      <c r="M521" s="1795">
        <f t="shared" si="27"/>
        <v>0</v>
      </c>
      <c r="N521" s="1796"/>
      <c r="O521" s="1797">
        <v>20</v>
      </c>
      <c r="P521" s="362"/>
      <c r="Q521" s="357"/>
      <c r="R521" s="363"/>
      <c r="S521" s="350"/>
      <c r="T521" s="350"/>
      <c r="U521" s="350"/>
    </row>
    <row r="522" spans="1:21" ht="12.6" hidden="1" customHeight="1" outlineLevel="1">
      <c r="A522" s="364">
        <v>44034</v>
      </c>
      <c r="B522" s="383">
        <v>44028</v>
      </c>
      <c r="C522" s="364">
        <v>44035</v>
      </c>
      <c r="D522" s="932">
        <v>44060</v>
      </c>
      <c r="E522" s="355" t="s">
        <v>3335</v>
      </c>
      <c r="F522" s="353" t="s">
        <v>13387</v>
      </c>
      <c r="G522" s="353" t="s">
        <v>13413</v>
      </c>
      <c r="H522" s="348"/>
      <c r="I522" s="353"/>
      <c r="J522" s="353" t="s">
        <v>2045</v>
      </c>
      <c r="K522" s="353" t="s">
        <v>12427</v>
      </c>
      <c r="L522" s="1795">
        <f t="shared" si="26"/>
        <v>6</v>
      </c>
      <c r="M522" s="1795">
        <f t="shared" si="27"/>
        <v>3</v>
      </c>
      <c r="N522" s="1796"/>
      <c r="O522" s="1797">
        <v>21</v>
      </c>
      <c r="P522" s="362"/>
      <c r="Q522" s="357"/>
      <c r="R522" s="363"/>
      <c r="S522" s="350"/>
      <c r="T522" s="350"/>
      <c r="U522" s="350"/>
    </row>
    <row r="523" spans="1:21" ht="12.6" hidden="1" customHeight="1" outlineLevel="1">
      <c r="A523" s="364">
        <v>44034</v>
      </c>
      <c r="B523" s="383">
        <v>44019</v>
      </c>
      <c r="C523" s="364">
        <v>44034</v>
      </c>
      <c r="D523" s="932">
        <v>44050</v>
      </c>
      <c r="E523" s="355" t="s">
        <v>3334</v>
      </c>
      <c r="F523" s="353" t="s">
        <v>13414</v>
      </c>
      <c r="G523" s="353" t="s">
        <v>13415</v>
      </c>
      <c r="H523" s="348"/>
      <c r="I523" s="353" t="s">
        <v>2035</v>
      </c>
      <c r="J523" s="353" t="s">
        <v>2045</v>
      </c>
      <c r="K523" s="353" t="s">
        <v>13416</v>
      </c>
      <c r="L523" s="1795">
        <f t="shared" si="26"/>
        <v>15</v>
      </c>
      <c r="M523" s="1795">
        <f t="shared" si="27"/>
        <v>10</v>
      </c>
      <c r="N523" s="1796"/>
      <c r="O523" s="1797">
        <v>22</v>
      </c>
      <c r="P523" s="362"/>
      <c r="Q523" s="357"/>
      <c r="R523" s="363"/>
      <c r="S523" s="350"/>
      <c r="T523" s="350"/>
      <c r="U523" s="350"/>
    </row>
    <row r="524" spans="1:21" ht="12.6" hidden="1" customHeight="1" outlineLevel="1">
      <c r="A524" s="364">
        <v>44035</v>
      </c>
      <c r="B524" s="383">
        <v>44021</v>
      </c>
      <c r="C524" s="364">
        <v>44031</v>
      </c>
      <c r="D524" s="932">
        <v>44032</v>
      </c>
      <c r="E524" s="355" t="s">
        <v>3335</v>
      </c>
      <c r="F524" s="353" t="s">
        <v>13417</v>
      </c>
      <c r="G524" s="353" t="s">
        <v>13418</v>
      </c>
      <c r="H524" s="348" t="s">
        <v>3660</v>
      </c>
      <c r="I524" s="353"/>
      <c r="J524" s="353" t="s">
        <v>2035</v>
      </c>
      <c r="K524" s="353" t="s">
        <v>13419</v>
      </c>
      <c r="L524" s="1795">
        <f t="shared" si="26"/>
        <v>14</v>
      </c>
      <c r="M524" s="1795">
        <f t="shared" si="27"/>
        <v>9</v>
      </c>
      <c r="N524" s="1796"/>
      <c r="O524" s="1797">
        <v>23</v>
      </c>
      <c r="P524" s="362"/>
      <c r="Q524" s="357"/>
      <c r="R524" s="363"/>
      <c r="S524" s="350"/>
      <c r="T524" s="350"/>
      <c r="U524" s="350"/>
    </row>
    <row r="525" spans="1:21" ht="12.6" hidden="1" customHeight="1" outlineLevel="1">
      <c r="A525" s="364">
        <v>44035</v>
      </c>
      <c r="B525" s="719">
        <v>44028</v>
      </c>
      <c r="C525" s="364">
        <v>44034</v>
      </c>
      <c r="D525" s="932">
        <v>44059</v>
      </c>
      <c r="E525" s="355" t="s">
        <v>3334</v>
      </c>
      <c r="F525" s="353" t="s">
        <v>13420</v>
      </c>
      <c r="G525" s="353" t="s">
        <v>13421</v>
      </c>
      <c r="H525" s="348"/>
      <c r="I525" s="353"/>
      <c r="J525" s="353" t="s">
        <v>2045</v>
      </c>
      <c r="K525" s="353" t="s">
        <v>13334</v>
      </c>
      <c r="L525" s="1795">
        <f t="shared" si="26"/>
        <v>7</v>
      </c>
      <c r="M525" s="1795">
        <f t="shared" si="27"/>
        <v>4</v>
      </c>
      <c r="N525" s="1796"/>
      <c r="O525" s="1797">
        <v>24</v>
      </c>
      <c r="P525" s="378"/>
      <c r="Q525" s="357"/>
      <c r="R525" s="363"/>
      <c r="S525" s="350"/>
      <c r="T525" s="350"/>
      <c r="U525" s="350"/>
    </row>
    <row r="526" spans="1:21" ht="12.6" hidden="1" customHeight="1" outlineLevel="1">
      <c r="A526" s="364">
        <v>44035</v>
      </c>
      <c r="B526" s="383">
        <v>44029</v>
      </c>
      <c r="C526" s="364">
        <v>44050</v>
      </c>
      <c r="D526" s="932">
        <v>44060</v>
      </c>
      <c r="E526" s="355" t="s">
        <v>3335</v>
      </c>
      <c r="F526" s="353" t="s">
        <v>13422</v>
      </c>
      <c r="G526" s="353" t="s">
        <v>13423</v>
      </c>
      <c r="H526" s="348" t="s">
        <v>13424</v>
      </c>
      <c r="I526" s="353"/>
      <c r="J526" s="353" t="s">
        <v>2045</v>
      </c>
      <c r="K526" s="353" t="s">
        <v>13334</v>
      </c>
      <c r="L526" s="1795">
        <f t="shared" si="26"/>
        <v>6</v>
      </c>
      <c r="M526" s="1795">
        <f t="shared" si="27"/>
        <v>3</v>
      </c>
      <c r="N526" s="1796"/>
      <c r="O526" s="1797">
        <v>25</v>
      </c>
      <c r="P526" s="378"/>
      <c r="Q526" s="379"/>
      <c r="R526" s="359"/>
      <c r="S526" s="355"/>
      <c r="T526" s="355"/>
      <c r="U526" s="355"/>
    </row>
    <row r="527" spans="1:21" ht="12.6" hidden="1" customHeight="1" outlineLevel="1">
      <c r="A527" s="364">
        <v>44035</v>
      </c>
      <c r="B527" s="383">
        <v>44033</v>
      </c>
      <c r="C527" s="364">
        <v>44040</v>
      </c>
      <c r="D527" s="932">
        <v>44064</v>
      </c>
      <c r="E527" s="355" t="s">
        <v>3334</v>
      </c>
      <c r="F527" s="353" t="s">
        <v>13425</v>
      </c>
      <c r="G527" s="353" t="s">
        <v>13426</v>
      </c>
      <c r="H527" s="348"/>
      <c r="I527" s="353"/>
      <c r="J527" s="353" t="s">
        <v>2045</v>
      </c>
      <c r="K527" s="353" t="s">
        <v>13334</v>
      </c>
      <c r="L527" s="1795">
        <f t="shared" si="26"/>
        <v>2</v>
      </c>
      <c r="M527" s="1795">
        <f t="shared" si="27"/>
        <v>1</v>
      </c>
      <c r="N527" s="1796"/>
      <c r="O527" s="1797">
        <v>26</v>
      </c>
      <c r="P527" s="362"/>
      <c r="Q527" s="357"/>
      <c r="R527" s="363"/>
      <c r="S527" s="350"/>
      <c r="T527" s="350"/>
      <c r="U527" s="350"/>
    </row>
    <row r="528" spans="1:21" ht="12.6" hidden="1" customHeight="1" outlineLevel="1">
      <c r="A528" s="364">
        <v>44036</v>
      </c>
      <c r="B528" s="383">
        <v>44020</v>
      </c>
      <c r="C528" s="364">
        <v>44035</v>
      </c>
      <c r="D528" s="934">
        <v>44051</v>
      </c>
      <c r="E528" s="355" t="s">
        <v>3334</v>
      </c>
      <c r="F528" s="353" t="s">
        <v>13427</v>
      </c>
      <c r="G528" s="353" t="s">
        <v>13428</v>
      </c>
      <c r="H528" s="348"/>
      <c r="I528" s="353" t="s">
        <v>2035</v>
      </c>
      <c r="J528" s="353" t="s">
        <v>2041</v>
      </c>
      <c r="K528" s="353" t="s">
        <v>13334</v>
      </c>
      <c r="L528" s="1795">
        <f t="shared" si="26"/>
        <v>16</v>
      </c>
      <c r="M528" s="1795">
        <f t="shared" si="27"/>
        <v>11</v>
      </c>
      <c r="N528" s="1796"/>
      <c r="O528" s="1797">
        <v>27</v>
      </c>
      <c r="P528" s="353"/>
      <c r="Q528" s="353"/>
      <c r="R528" s="353"/>
      <c r="S528" s="353"/>
      <c r="T528" s="353"/>
      <c r="U528" s="353"/>
    </row>
    <row r="529" spans="1:21" ht="12.6" hidden="1" customHeight="1" outlineLevel="1">
      <c r="A529" s="364">
        <v>44036</v>
      </c>
      <c r="B529" s="383">
        <v>44022</v>
      </c>
      <c r="C529" s="364">
        <v>44037</v>
      </c>
      <c r="D529" s="364">
        <v>44053</v>
      </c>
      <c r="E529" s="355" t="s">
        <v>3335</v>
      </c>
      <c r="F529" s="353" t="s">
        <v>13429</v>
      </c>
      <c r="G529" s="353" t="s">
        <v>13430</v>
      </c>
      <c r="H529" s="589"/>
      <c r="I529" s="353"/>
      <c r="J529" s="353" t="s">
        <v>2035</v>
      </c>
      <c r="K529" s="353" t="s">
        <v>13334</v>
      </c>
      <c r="L529" s="1795">
        <f t="shared" si="26"/>
        <v>14</v>
      </c>
      <c r="M529" s="1795">
        <f t="shared" si="27"/>
        <v>9</v>
      </c>
      <c r="N529" s="1796"/>
      <c r="O529" s="1797">
        <v>28</v>
      </c>
      <c r="P529" s="362"/>
      <c r="Q529" s="357"/>
      <c r="R529" s="363"/>
      <c r="S529" s="350"/>
      <c r="T529" s="350"/>
      <c r="U529" s="350"/>
    </row>
    <row r="530" spans="1:21" ht="12.6" hidden="1" customHeight="1" outlineLevel="1">
      <c r="A530" s="364">
        <v>44036</v>
      </c>
      <c r="B530" s="383">
        <v>44033</v>
      </c>
      <c r="C530" s="364">
        <v>44064</v>
      </c>
      <c r="D530" s="364">
        <v>44064</v>
      </c>
      <c r="E530" s="355" t="s">
        <v>3334</v>
      </c>
      <c r="F530" s="353" t="s">
        <v>13431</v>
      </c>
      <c r="G530" s="353" t="s">
        <v>13432</v>
      </c>
      <c r="H530" s="348" t="s">
        <v>13433</v>
      </c>
      <c r="I530" s="353"/>
      <c r="J530" s="353" t="s">
        <v>2033</v>
      </c>
      <c r="K530" s="353"/>
      <c r="L530" s="1795">
        <f t="shared" si="26"/>
        <v>3</v>
      </c>
      <c r="M530" s="1795">
        <f t="shared" si="27"/>
        <v>2</v>
      </c>
      <c r="N530" s="1796"/>
      <c r="O530" s="1797">
        <v>29</v>
      </c>
      <c r="P530" s="353"/>
      <c r="Q530" s="353"/>
      <c r="R530" s="353"/>
      <c r="S530" s="353"/>
      <c r="T530" s="353"/>
      <c r="U530" s="353"/>
    </row>
    <row r="531" spans="1:21" ht="12.6" hidden="1" customHeight="1" outlineLevel="1">
      <c r="A531" s="364">
        <v>44036</v>
      </c>
      <c r="B531" s="383">
        <v>44022</v>
      </c>
      <c r="C531" s="364">
        <v>44033</v>
      </c>
      <c r="D531" s="364">
        <v>44033</v>
      </c>
      <c r="E531" s="355" t="s">
        <v>3335</v>
      </c>
      <c r="F531" s="353" t="s">
        <v>4135</v>
      </c>
      <c r="G531" s="353" t="s">
        <v>13434</v>
      </c>
      <c r="H531" s="348" t="s">
        <v>3660</v>
      </c>
      <c r="I531" s="353"/>
      <c r="J531" s="353" t="s">
        <v>2035</v>
      </c>
      <c r="K531" s="353" t="s">
        <v>3351</v>
      </c>
      <c r="L531" s="1795">
        <f t="shared" si="26"/>
        <v>14</v>
      </c>
      <c r="M531" s="1795">
        <f t="shared" si="27"/>
        <v>9</v>
      </c>
      <c r="N531" s="1796"/>
      <c r="O531" s="1797">
        <v>30</v>
      </c>
      <c r="P531" s="362"/>
      <c r="Q531" s="357"/>
      <c r="R531" s="363"/>
      <c r="S531" s="350"/>
      <c r="T531" s="350"/>
      <c r="U531" s="350"/>
    </row>
    <row r="532" spans="1:21" ht="12.6" hidden="1" customHeight="1" outlineLevel="1">
      <c r="A532" s="364">
        <v>44036</v>
      </c>
      <c r="B532" s="383">
        <v>44025</v>
      </c>
      <c r="C532" s="364">
        <v>44038</v>
      </c>
      <c r="D532" s="932">
        <v>44039</v>
      </c>
      <c r="E532" s="355" t="s">
        <v>3334</v>
      </c>
      <c r="F532" s="353" t="s">
        <v>13435</v>
      </c>
      <c r="G532" s="353" t="s">
        <v>13436</v>
      </c>
      <c r="H532" s="348"/>
      <c r="I532" s="353"/>
      <c r="J532" s="353" t="s">
        <v>2041</v>
      </c>
      <c r="K532" s="353" t="s">
        <v>3661</v>
      </c>
      <c r="L532" s="1795">
        <f t="shared" si="26"/>
        <v>11</v>
      </c>
      <c r="M532" s="1795">
        <f t="shared" si="27"/>
        <v>8</v>
      </c>
      <c r="N532" s="1796"/>
      <c r="O532" s="1797">
        <v>31</v>
      </c>
      <c r="P532" s="353"/>
      <c r="Q532" s="353"/>
      <c r="R532" s="353"/>
      <c r="S532" s="353"/>
      <c r="T532" s="353"/>
      <c r="U532" s="353"/>
    </row>
    <row r="533" spans="1:21" ht="12.6" hidden="1" customHeight="1" outlineLevel="1">
      <c r="A533" s="364">
        <v>44039</v>
      </c>
      <c r="B533" s="383">
        <v>44029</v>
      </c>
      <c r="C533" s="364">
        <v>44055</v>
      </c>
      <c r="D533" s="932">
        <v>44060</v>
      </c>
      <c r="E533" s="355" t="s">
        <v>3335</v>
      </c>
      <c r="F533" s="353" t="s">
        <v>13437</v>
      </c>
      <c r="G533" s="353" t="s">
        <v>13438</v>
      </c>
      <c r="H533" s="348"/>
      <c r="I533" s="353"/>
      <c r="J533" s="353" t="s">
        <v>2045</v>
      </c>
      <c r="K533" s="353"/>
      <c r="L533" s="1795">
        <f t="shared" si="26"/>
        <v>10</v>
      </c>
      <c r="M533" s="1795">
        <f t="shared" si="27"/>
        <v>5</v>
      </c>
      <c r="N533" s="1796"/>
      <c r="O533" s="1797">
        <v>32</v>
      </c>
      <c r="P533" s="378"/>
      <c r="Q533" s="357"/>
      <c r="R533" s="363"/>
      <c r="S533" s="350"/>
      <c r="T533" s="350"/>
      <c r="U533" s="350"/>
    </row>
    <row r="534" spans="1:21" ht="12.6" hidden="1" customHeight="1" outlineLevel="1">
      <c r="A534" s="364">
        <v>44039</v>
      </c>
      <c r="B534" s="383">
        <v>44034</v>
      </c>
      <c r="C534" s="364">
        <v>44040</v>
      </c>
      <c r="D534" s="934">
        <v>44040</v>
      </c>
      <c r="E534" s="355" t="s">
        <v>3334</v>
      </c>
      <c r="F534" s="353" t="s">
        <v>3437</v>
      </c>
      <c r="G534" s="353" t="s">
        <v>13439</v>
      </c>
      <c r="H534" s="348"/>
      <c r="I534" s="353"/>
      <c r="J534" s="353" t="s">
        <v>2041</v>
      </c>
      <c r="K534" s="353"/>
      <c r="L534" s="1795">
        <f t="shared" ref="L534:L566" si="29">(A534-B534)</f>
        <v>5</v>
      </c>
      <c r="M534" s="1795">
        <f t="shared" ref="M534:M566" si="30">NETWORKDAYS(B534,A534,A534:B534)</f>
        <v>2</v>
      </c>
      <c r="N534" s="1796"/>
      <c r="O534" s="1797">
        <v>33</v>
      </c>
      <c r="P534" s="353"/>
      <c r="Q534" s="353"/>
      <c r="R534" s="353"/>
      <c r="S534" s="353"/>
      <c r="T534" s="353"/>
      <c r="U534" s="353"/>
    </row>
    <row r="535" spans="1:21" ht="12.6" hidden="1" customHeight="1" outlineLevel="1">
      <c r="A535" s="364">
        <v>44040</v>
      </c>
      <c r="B535" s="383">
        <v>44027</v>
      </c>
      <c r="C535" s="364">
        <v>44040</v>
      </c>
      <c r="D535" s="932">
        <v>44058</v>
      </c>
      <c r="E535" s="355" t="s">
        <v>3334</v>
      </c>
      <c r="F535" s="353" t="s">
        <v>13440</v>
      </c>
      <c r="G535" s="353" t="s">
        <v>13441</v>
      </c>
      <c r="H535" s="348"/>
      <c r="I535" s="353" t="s">
        <v>2035</v>
      </c>
      <c r="J535" s="353" t="s">
        <v>2041</v>
      </c>
      <c r="K535" s="353" t="s">
        <v>2046</v>
      </c>
      <c r="L535" s="1795">
        <f t="shared" si="29"/>
        <v>13</v>
      </c>
      <c r="M535" s="1795">
        <f t="shared" si="30"/>
        <v>8</v>
      </c>
      <c r="N535" s="1796"/>
      <c r="O535" s="1797">
        <v>34</v>
      </c>
      <c r="P535" s="353"/>
      <c r="Q535" s="353"/>
      <c r="R535" s="353"/>
      <c r="S535" s="353"/>
      <c r="T535" s="353"/>
      <c r="U535" s="353"/>
    </row>
    <row r="536" spans="1:21" ht="12.6" hidden="1" customHeight="1" outlineLevel="1">
      <c r="A536" s="364">
        <v>44028</v>
      </c>
      <c r="B536" s="383">
        <v>44015</v>
      </c>
      <c r="C536" s="364">
        <v>44036</v>
      </c>
      <c r="D536" s="364">
        <v>44044</v>
      </c>
      <c r="E536" s="355" t="s">
        <v>3334</v>
      </c>
      <c r="F536" s="353" t="s">
        <v>13383</v>
      </c>
      <c r="G536" s="353" t="s">
        <v>13442</v>
      </c>
      <c r="H536" s="348" t="s">
        <v>13443</v>
      </c>
      <c r="I536" s="353"/>
      <c r="J536" s="353" t="s">
        <v>2033</v>
      </c>
      <c r="K536" s="711" t="s">
        <v>13444</v>
      </c>
      <c r="L536" s="1795">
        <f t="shared" si="29"/>
        <v>13</v>
      </c>
      <c r="M536" s="1795">
        <f t="shared" si="30"/>
        <v>8</v>
      </c>
      <c r="N536" s="1796"/>
      <c r="O536" s="1797">
        <v>35</v>
      </c>
      <c r="P536" s="353"/>
      <c r="Q536" s="353"/>
      <c r="R536" s="353"/>
      <c r="S536" s="353"/>
      <c r="T536" s="353"/>
      <c r="U536" s="353"/>
    </row>
    <row r="537" spans="1:21" ht="12.6" hidden="1" customHeight="1" outlineLevel="1">
      <c r="A537" s="364">
        <v>44041</v>
      </c>
      <c r="B537" s="383">
        <v>44027</v>
      </c>
      <c r="C537" s="364">
        <v>44041</v>
      </c>
      <c r="D537" s="934">
        <v>44058</v>
      </c>
      <c r="E537" s="355" t="s">
        <v>3334</v>
      </c>
      <c r="F537" s="353" t="s">
        <v>13445</v>
      </c>
      <c r="G537" s="353" t="s">
        <v>13446</v>
      </c>
      <c r="H537" s="348"/>
      <c r="I537" s="353" t="s">
        <v>2035</v>
      </c>
      <c r="J537" s="353" t="s">
        <v>2041</v>
      </c>
      <c r="K537" s="353" t="s">
        <v>2046</v>
      </c>
      <c r="L537" s="1795">
        <f t="shared" si="29"/>
        <v>14</v>
      </c>
      <c r="M537" s="1795">
        <f t="shared" si="30"/>
        <v>9</v>
      </c>
      <c r="N537" s="1796"/>
      <c r="O537" s="1797">
        <v>36</v>
      </c>
      <c r="P537" s="353"/>
      <c r="Q537" s="353"/>
      <c r="R537" s="353"/>
      <c r="S537" s="353"/>
      <c r="T537" s="353"/>
      <c r="U537" s="353"/>
    </row>
    <row r="538" spans="1:21" ht="12.6" hidden="1" customHeight="1" outlineLevel="1">
      <c r="A538" s="364">
        <v>44047</v>
      </c>
      <c r="B538" s="383">
        <v>44034</v>
      </c>
      <c r="C538" s="364">
        <v>44057</v>
      </c>
      <c r="D538" s="364">
        <v>44065</v>
      </c>
      <c r="E538" s="355" t="s">
        <v>3335</v>
      </c>
      <c r="F538" s="353" t="s">
        <v>13447</v>
      </c>
      <c r="G538" s="353" t="s">
        <v>13448</v>
      </c>
      <c r="H538" s="348" t="s">
        <v>13449</v>
      </c>
      <c r="I538" s="353"/>
      <c r="J538" s="353" t="s">
        <v>2033</v>
      </c>
      <c r="K538" s="353" t="s">
        <v>3741</v>
      </c>
      <c r="L538" s="1795">
        <f t="shared" si="29"/>
        <v>13</v>
      </c>
      <c r="M538" s="1795">
        <f t="shared" si="30"/>
        <v>8</v>
      </c>
      <c r="N538" s="1796"/>
      <c r="O538" s="1797">
        <v>37</v>
      </c>
      <c r="P538" s="353"/>
      <c r="Q538" s="353"/>
      <c r="R538" s="353"/>
      <c r="S538" s="353"/>
      <c r="T538" s="353"/>
      <c r="U538" s="353"/>
    </row>
    <row r="539" spans="1:21" ht="12.6" hidden="1" customHeight="1" outlineLevel="1">
      <c r="A539" s="364">
        <v>44042</v>
      </c>
      <c r="B539" s="383">
        <v>44041</v>
      </c>
      <c r="C539" s="364">
        <v>44043</v>
      </c>
      <c r="D539" s="364">
        <v>44043</v>
      </c>
      <c r="E539" s="355" t="s">
        <v>3334</v>
      </c>
      <c r="F539" s="353" t="s">
        <v>13450</v>
      </c>
      <c r="G539" s="353" t="s">
        <v>13451</v>
      </c>
      <c r="H539" s="348"/>
      <c r="I539" s="353"/>
      <c r="J539" s="353" t="s">
        <v>2035</v>
      </c>
      <c r="K539" s="353"/>
      <c r="L539" s="1795">
        <f t="shared" si="29"/>
        <v>1</v>
      </c>
      <c r="M539" s="1795">
        <f t="shared" si="30"/>
        <v>0</v>
      </c>
      <c r="N539" s="1796"/>
      <c r="O539" s="1797">
        <v>38</v>
      </c>
      <c r="P539" s="362"/>
      <c r="Q539" s="357"/>
      <c r="R539" s="363"/>
      <c r="S539" s="350"/>
      <c r="T539" s="350"/>
      <c r="U539" s="350"/>
    </row>
    <row r="540" spans="1:21" ht="12.6" hidden="1" customHeight="1" outlineLevel="1">
      <c r="A540" s="364">
        <v>44042</v>
      </c>
      <c r="B540" s="383">
        <v>44033</v>
      </c>
      <c r="C540" s="364">
        <v>44057</v>
      </c>
      <c r="D540" s="932">
        <v>44064</v>
      </c>
      <c r="E540" s="355" t="s">
        <v>3335</v>
      </c>
      <c r="F540" s="353" t="s">
        <v>13452</v>
      </c>
      <c r="G540" s="353" t="s">
        <v>13453</v>
      </c>
      <c r="H540" s="348"/>
      <c r="I540" s="353"/>
      <c r="J540" s="353" t="s">
        <v>2045</v>
      </c>
      <c r="K540" s="353" t="s">
        <v>13454</v>
      </c>
      <c r="L540" s="1795">
        <f t="shared" si="29"/>
        <v>9</v>
      </c>
      <c r="M540" s="1795">
        <f t="shared" si="30"/>
        <v>6</v>
      </c>
      <c r="N540" s="1796"/>
      <c r="O540" s="1797">
        <v>39</v>
      </c>
      <c r="P540" s="362"/>
      <c r="Q540" s="357"/>
      <c r="R540" s="363"/>
      <c r="S540" s="350"/>
      <c r="T540" s="350"/>
      <c r="U540" s="350"/>
    </row>
    <row r="541" spans="1:21" ht="12.6" hidden="1" customHeight="1" outlineLevel="1">
      <c r="A541" s="364">
        <v>44042</v>
      </c>
      <c r="B541" s="383">
        <v>44028</v>
      </c>
      <c r="C541" s="364">
        <v>44053</v>
      </c>
      <c r="D541" s="932">
        <v>44059</v>
      </c>
      <c r="E541" s="355" t="s">
        <v>3335</v>
      </c>
      <c r="F541" s="353" t="s">
        <v>12555</v>
      </c>
      <c r="G541" s="353" t="s">
        <v>13455</v>
      </c>
      <c r="H541" s="348"/>
      <c r="I541" s="353"/>
      <c r="J541" s="353" t="s">
        <v>2045</v>
      </c>
      <c r="K541" s="353" t="s">
        <v>3351</v>
      </c>
      <c r="L541" s="1795">
        <f t="shared" si="29"/>
        <v>14</v>
      </c>
      <c r="M541" s="1795">
        <f t="shared" si="30"/>
        <v>9</v>
      </c>
      <c r="N541" s="1796"/>
      <c r="O541" s="1797">
        <v>40</v>
      </c>
      <c r="P541" s="362"/>
      <c r="Q541" s="357"/>
      <c r="R541" s="363"/>
      <c r="S541" s="350"/>
      <c r="T541" s="350"/>
      <c r="U541" s="350"/>
    </row>
    <row r="542" spans="1:21" ht="12.6" hidden="1" customHeight="1" outlineLevel="1">
      <c r="A542" s="364">
        <v>44043</v>
      </c>
      <c r="B542" s="383">
        <v>44041</v>
      </c>
      <c r="C542" s="364">
        <v>44050</v>
      </c>
      <c r="D542" s="932">
        <v>44072</v>
      </c>
      <c r="E542" s="349" t="s">
        <v>3334</v>
      </c>
      <c r="F542" s="353" t="s">
        <v>13456</v>
      </c>
      <c r="G542" s="353" t="s">
        <v>13457</v>
      </c>
      <c r="H542" s="348"/>
      <c r="I542" s="353"/>
      <c r="J542" s="353" t="s">
        <v>2045</v>
      </c>
      <c r="K542" s="353" t="s">
        <v>2046</v>
      </c>
      <c r="L542" s="1795">
        <f t="shared" si="29"/>
        <v>2</v>
      </c>
      <c r="M542" s="1795">
        <f t="shared" si="30"/>
        <v>1</v>
      </c>
      <c r="N542" s="1796"/>
      <c r="O542" s="1797">
        <v>41</v>
      </c>
      <c r="P542" s="362"/>
      <c r="Q542" s="357"/>
      <c r="R542" s="363"/>
      <c r="S542" s="350"/>
      <c r="T542" s="350"/>
      <c r="U542" s="350"/>
    </row>
    <row r="543" spans="1:21" ht="12.6" hidden="1" customHeight="1" outlineLevel="1">
      <c r="A543" s="364">
        <v>44043</v>
      </c>
      <c r="B543" s="383">
        <v>44034</v>
      </c>
      <c r="C543" s="364">
        <v>44050</v>
      </c>
      <c r="D543" s="932">
        <v>44065</v>
      </c>
      <c r="E543" s="355" t="s">
        <v>3334</v>
      </c>
      <c r="F543" s="353" t="s">
        <v>13458</v>
      </c>
      <c r="G543" s="353" t="s">
        <v>13459</v>
      </c>
      <c r="H543" s="348"/>
      <c r="I543" s="353"/>
      <c r="J543" s="353" t="s">
        <v>2045</v>
      </c>
      <c r="K543" s="353" t="s">
        <v>3488</v>
      </c>
      <c r="L543" s="1795">
        <f t="shared" si="29"/>
        <v>9</v>
      </c>
      <c r="M543" s="1795">
        <f t="shared" si="30"/>
        <v>6</v>
      </c>
      <c r="N543" s="1796"/>
      <c r="O543" s="1797">
        <v>42</v>
      </c>
      <c r="P543" s="362"/>
      <c r="Q543" s="357"/>
      <c r="R543" s="363"/>
      <c r="S543" s="350"/>
      <c r="T543" s="350"/>
      <c r="U543" s="350"/>
    </row>
    <row r="544" spans="1:21" ht="12.6" hidden="1" customHeight="1" outlineLevel="1">
      <c r="A544" s="364">
        <v>44042</v>
      </c>
      <c r="B544" s="1824">
        <v>44021</v>
      </c>
      <c r="C544" s="742">
        <v>44036</v>
      </c>
      <c r="D544" s="1464">
        <v>44052</v>
      </c>
      <c r="E544" s="735" t="s">
        <v>3335</v>
      </c>
      <c r="F544" s="604" t="s">
        <v>13247</v>
      </c>
      <c r="G544" s="604" t="s">
        <v>13460</v>
      </c>
      <c r="H544" s="1070"/>
      <c r="I544" s="604"/>
      <c r="J544" s="604" t="s">
        <v>2041</v>
      </c>
      <c r="K544" s="604" t="s">
        <v>3351</v>
      </c>
      <c r="L544" s="1795">
        <f t="shared" si="29"/>
        <v>21</v>
      </c>
      <c r="M544" s="1795">
        <f t="shared" si="30"/>
        <v>14</v>
      </c>
      <c r="N544" s="1796"/>
      <c r="O544" s="1797">
        <v>43</v>
      </c>
      <c r="P544" s="604"/>
      <c r="Q544" s="1825"/>
      <c r="R544" s="604"/>
      <c r="S544" s="604"/>
      <c r="T544" s="604"/>
      <c r="U544" s="604"/>
    </row>
    <row r="545" spans="1:21" ht="12.6" hidden="1" customHeight="1" outlineLevel="1">
      <c r="A545" s="364">
        <v>44046</v>
      </c>
      <c r="B545" s="383">
        <v>44039</v>
      </c>
      <c r="C545" s="364">
        <v>44070</v>
      </c>
      <c r="D545" s="364">
        <v>44070</v>
      </c>
      <c r="E545" s="355" t="s">
        <v>3334</v>
      </c>
      <c r="F545" s="353" t="s">
        <v>3337</v>
      </c>
      <c r="G545" s="353" t="s">
        <v>13461</v>
      </c>
      <c r="H545" s="348" t="s">
        <v>12766</v>
      </c>
      <c r="I545" s="353"/>
      <c r="J545" s="604" t="s">
        <v>2042</v>
      </c>
      <c r="K545" s="353" t="s">
        <v>13462</v>
      </c>
      <c r="L545" s="1795">
        <f t="shared" si="29"/>
        <v>7</v>
      </c>
      <c r="M545" s="1795">
        <f t="shared" si="30"/>
        <v>4</v>
      </c>
      <c r="N545" s="1796"/>
      <c r="O545" s="1797">
        <v>44</v>
      </c>
      <c r="P545" s="362"/>
      <c r="Q545" s="357"/>
      <c r="R545" s="363"/>
      <c r="S545" s="350"/>
      <c r="T545" s="350"/>
      <c r="U545" s="350"/>
    </row>
    <row r="546" spans="1:21" ht="12.6" hidden="1" customHeight="1" outlineLevel="1">
      <c r="A546" s="364">
        <v>44047</v>
      </c>
      <c r="B546" s="383">
        <v>44033</v>
      </c>
      <c r="C546" s="364">
        <v>44043</v>
      </c>
      <c r="D546" s="932">
        <v>44064</v>
      </c>
      <c r="E546" s="349" t="s">
        <v>3334</v>
      </c>
      <c r="F546" s="424" t="s">
        <v>13463</v>
      </c>
      <c r="G546" s="424" t="s">
        <v>13464</v>
      </c>
      <c r="H546" s="589" t="s">
        <v>13465</v>
      </c>
      <c r="I546" s="424"/>
      <c r="J546" s="424" t="s">
        <v>2034</v>
      </c>
      <c r="K546" s="353" t="s">
        <v>2046</v>
      </c>
      <c r="L546" s="1795">
        <f t="shared" si="29"/>
        <v>14</v>
      </c>
      <c r="M546" s="1795">
        <f t="shared" si="30"/>
        <v>9</v>
      </c>
      <c r="N546" s="1796"/>
      <c r="O546" s="1797">
        <v>45</v>
      </c>
      <c r="P546" s="424"/>
      <c r="Q546" s="424"/>
      <c r="R546" s="424"/>
      <c r="S546" s="424"/>
      <c r="T546" s="424"/>
      <c r="U546" s="424"/>
    </row>
    <row r="547" spans="1:21" ht="12.6" hidden="1" customHeight="1" outlineLevel="1">
      <c r="A547" s="364">
        <v>44046</v>
      </c>
      <c r="B547" s="383">
        <v>44033</v>
      </c>
      <c r="C547" s="364">
        <v>44050</v>
      </c>
      <c r="D547" s="932">
        <v>44065</v>
      </c>
      <c r="E547" s="355" t="s">
        <v>3334</v>
      </c>
      <c r="F547" s="353" t="s">
        <v>13466</v>
      </c>
      <c r="G547" s="353" t="s">
        <v>13467</v>
      </c>
      <c r="H547" s="348"/>
      <c r="I547" s="353"/>
      <c r="J547" s="353" t="s">
        <v>2041</v>
      </c>
      <c r="K547" s="353"/>
      <c r="L547" s="1795">
        <f t="shared" si="29"/>
        <v>13</v>
      </c>
      <c r="M547" s="1795">
        <f t="shared" si="30"/>
        <v>8</v>
      </c>
      <c r="N547" s="1796"/>
      <c r="O547" s="1797">
        <v>46</v>
      </c>
      <c r="P547" s="353"/>
      <c r="Q547" s="353"/>
      <c r="R547" s="353"/>
      <c r="S547" s="353"/>
      <c r="T547" s="353"/>
      <c r="U547" s="353"/>
    </row>
    <row r="548" spans="1:21" ht="12.6" hidden="1" customHeight="1" outlineLevel="1">
      <c r="A548" s="364">
        <v>44047</v>
      </c>
      <c r="B548" s="383">
        <v>44029</v>
      </c>
      <c r="C548" s="364">
        <v>44053</v>
      </c>
      <c r="D548" s="932">
        <v>44060</v>
      </c>
      <c r="E548" s="355" t="s">
        <v>3335</v>
      </c>
      <c r="F548" s="353" t="s">
        <v>4084</v>
      </c>
      <c r="G548" s="353" t="s">
        <v>13468</v>
      </c>
      <c r="H548" s="348"/>
      <c r="I548" s="353" t="s">
        <v>2035</v>
      </c>
      <c r="J548" s="353" t="s">
        <v>2041</v>
      </c>
      <c r="K548" s="353" t="s">
        <v>3351</v>
      </c>
      <c r="L548" s="1795">
        <f t="shared" si="29"/>
        <v>18</v>
      </c>
      <c r="M548" s="1795">
        <f t="shared" si="30"/>
        <v>11</v>
      </c>
      <c r="N548" s="1796"/>
      <c r="O548" s="1797">
        <v>47</v>
      </c>
      <c r="P548" s="375"/>
      <c r="Q548" s="375"/>
      <c r="R548" s="375"/>
      <c r="S548" s="375"/>
      <c r="T548" s="375"/>
      <c r="U548" s="375"/>
    </row>
    <row r="549" spans="1:21" ht="12.6" hidden="1" customHeight="1" outlineLevel="1">
      <c r="A549" s="364">
        <v>44047</v>
      </c>
      <c r="B549" s="383">
        <v>44040</v>
      </c>
      <c r="C549" s="364">
        <v>44071</v>
      </c>
      <c r="D549" s="932">
        <v>44071</v>
      </c>
      <c r="E549" s="355" t="s">
        <v>3334</v>
      </c>
      <c r="F549" s="353" t="s">
        <v>13469</v>
      </c>
      <c r="G549" s="353" t="s">
        <v>13470</v>
      </c>
      <c r="H549" s="348" t="s">
        <v>13471</v>
      </c>
      <c r="I549" s="353"/>
      <c r="J549" s="353" t="s">
        <v>2035</v>
      </c>
      <c r="K549" s="353" t="s">
        <v>3351</v>
      </c>
      <c r="L549" s="1795">
        <f t="shared" si="29"/>
        <v>7</v>
      </c>
      <c r="M549" s="1795">
        <f t="shared" si="30"/>
        <v>4</v>
      </c>
      <c r="N549" s="1796"/>
      <c r="O549" s="1797">
        <v>48</v>
      </c>
      <c r="P549" s="353"/>
      <c r="Q549" s="353"/>
      <c r="R549" s="353"/>
      <c r="S549" s="353"/>
      <c r="T549" s="353"/>
      <c r="U549" s="353"/>
    </row>
    <row r="550" spans="1:21" ht="12.6" hidden="1" customHeight="1" outlineLevel="1">
      <c r="A550" s="742">
        <v>44049</v>
      </c>
      <c r="B550" s="1826">
        <v>44040</v>
      </c>
      <c r="C550" s="755">
        <v>44071</v>
      </c>
      <c r="D550" s="755">
        <v>44071</v>
      </c>
      <c r="E550" s="735" t="s">
        <v>3334</v>
      </c>
      <c r="F550" s="604" t="s">
        <v>13472</v>
      </c>
      <c r="G550" s="604" t="s">
        <v>13473</v>
      </c>
      <c r="H550" s="1070"/>
      <c r="I550" s="604" t="s">
        <v>2045</v>
      </c>
      <c r="J550" s="604" t="s">
        <v>2042</v>
      </c>
      <c r="K550" s="604"/>
      <c r="L550" s="1795">
        <f t="shared" si="29"/>
        <v>9</v>
      </c>
      <c r="M550" s="1795">
        <f t="shared" si="30"/>
        <v>6</v>
      </c>
      <c r="N550" s="1796"/>
      <c r="O550" s="1797">
        <v>49</v>
      </c>
      <c r="P550" s="353"/>
      <c r="Q550" s="353"/>
      <c r="R550" s="353"/>
      <c r="S550" s="353"/>
      <c r="T550" s="353"/>
      <c r="U550" s="353"/>
    </row>
    <row r="551" spans="1:21" ht="12.6" hidden="1" customHeight="1" outlineLevel="1">
      <c r="A551" s="364">
        <v>44064</v>
      </c>
      <c r="B551" s="383">
        <v>44040</v>
      </c>
      <c r="C551" s="364">
        <v>44064</v>
      </c>
      <c r="D551" s="364">
        <v>44064</v>
      </c>
      <c r="E551" s="355" t="s">
        <v>3334</v>
      </c>
      <c r="F551" s="353" t="s">
        <v>5551</v>
      </c>
      <c r="G551" s="353"/>
      <c r="H551" s="348" t="s">
        <v>13474</v>
      </c>
      <c r="I551" s="353"/>
      <c r="J551" s="604" t="s">
        <v>2042</v>
      </c>
      <c r="K551" s="353"/>
      <c r="L551" s="1795">
        <f t="shared" si="29"/>
        <v>24</v>
      </c>
      <c r="M551" s="1795">
        <f t="shared" si="30"/>
        <v>17</v>
      </c>
      <c r="N551" s="1796"/>
      <c r="O551" s="1797">
        <v>50</v>
      </c>
      <c r="P551" s="362"/>
      <c r="Q551" s="357"/>
      <c r="R551" s="363"/>
      <c r="S551" s="350"/>
      <c r="T551" s="350"/>
      <c r="U551" s="350"/>
    </row>
    <row r="552" spans="1:21" ht="12.6" hidden="1" customHeight="1" outlineLevel="1">
      <c r="A552" s="364">
        <v>44050</v>
      </c>
      <c r="B552" s="383">
        <v>44039</v>
      </c>
      <c r="C552" s="364">
        <v>44043</v>
      </c>
      <c r="D552" s="932">
        <v>44073</v>
      </c>
      <c r="E552" s="349" t="s">
        <v>3334</v>
      </c>
      <c r="F552" s="424" t="s">
        <v>13325</v>
      </c>
      <c r="G552" s="424" t="s">
        <v>13475</v>
      </c>
      <c r="H552" s="589"/>
      <c r="I552" s="424"/>
      <c r="J552" s="424" t="s">
        <v>2035</v>
      </c>
      <c r="K552" s="353" t="s">
        <v>3351</v>
      </c>
      <c r="L552" s="1795">
        <f t="shared" si="29"/>
        <v>11</v>
      </c>
      <c r="M552" s="1795">
        <f t="shared" si="30"/>
        <v>8</v>
      </c>
      <c r="N552" s="1796"/>
      <c r="O552" s="1797">
        <v>51</v>
      </c>
      <c r="P552" s="424"/>
      <c r="Q552" s="424"/>
      <c r="R552" s="424"/>
      <c r="S552" s="424"/>
      <c r="T552" s="424"/>
      <c r="U552" s="424"/>
    </row>
    <row r="553" spans="1:21" ht="12.6" hidden="1" customHeight="1" outlineLevel="1">
      <c r="A553" s="364">
        <v>44050</v>
      </c>
      <c r="B553" s="383">
        <v>44042</v>
      </c>
      <c r="C553" s="364">
        <v>44055</v>
      </c>
      <c r="D553" s="932">
        <v>44073</v>
      </c>
      <c r="E553" s="349" t="s">
        <v>3335</v>
      </c>
      <c r="F553" s="424" t="s">
        <v>3470</v>
      </c>
      <c r="G553" s="424" t="s">
        <v>13476</v>
      </c>
      <c r="H553" s="589" t="s">
        <v>13477</v>
      </c>
      <c r="I553" s="424"/>
      <c r="J553" s="424" t="s">
        <v>2046</v>
      </c>
      <c r="K553" s="353" t="s">
        <v>3351</v>
      </c>
      <c r="L553" s="1795">
        <f t="shared" si="29"/>
        <v>8</v>
      </c>
      <c r="M553" s="1795">
        <f t="shared" si="30"/>
        <v>5</v>
      </c>
      <c r="N553" s="1796"/>
      <c r="O553" s="1797">
        <v>52</v>
      </c>
      <c r="P553" s="424"/>
      <c r="Q553" s="424"/>
      <c r="R553" s="424"/>
      <c r="S553" s="424"/>
      <c r="T553" s="424"/>
      <c r="U553" s="424"/>
    </row>
    <row r="554" spans="1:21" ht="12.6" hidden="1" customHeight="1" outlineLevel="1">
      <c r="A554" s="364">
        <v>44053</v>
      </c>
      <c r="B554" s="383">
        <v>44040</v>
      </c>
      <c r="C554" s="364">
        <v>44050</v>
      </c>
      <c r="D554" s="364">
        <v>44070</v>
      </c>
      <c r="E554" s="355" t="s">
        <v>3334</v>
      </c>
      <c r="F554" s="353" t="s">
        <v>13478</v>
      </c>
      <c r="G554" s="353" t="s">
        <v>13479</v>
      </c>
      <c r="H554" s="348"/>
      <c r="I554" s="353"/>
      <c r="J554" s="353" t="s">
        <v>2033</v>
      </c>
      <c r="K554" s="353" t="s">
        <v>13480</v>
      </c>
      <c r="L554" s="1796">
        <f t="shared" si="29"/>
        <v>13</v>
      </c>
      <c r="M554" s="1796">
        <f t="shared" si="30"/>
        <v>8</v>
      </c>
      <c r="N554" s="1796"/>
      <c r="O554" s="1797">
        <v>53</v>
      </c>
      <c r="P554" s="353"/>
      <c r="Q554" s="353"/>
      <c r="R554" s="353"/>
      <c r="S554" s="353"/>
      <c r="T554" s="353"/>
      <c r="U554" s="353"/>
    </row>
    <row r="555" spans="1:21" ht="12.6" hidden="1" customHeight="1" outlineLevel="1">
      <c r="A555" s="364">
        <v>44053</v>
      </c>
      <c r="B555" s="383">
        <v>44042</v>
      </c>
      <c r="C555" s="364">
        <v>44050</v>
      </c>
      <c r="D555" s="376">
        <v>44073</v>
      </c>
      <c r="E555" s="355" t="s">
        <v>3334</v>
      </c>
      <c r="F555" s="353" t="s">
        <v>13481</v>
      </c>
      <c r="G555" s="353" t="s">
        <v>13482</v>
      </c>
      <c r="H555" s="348" t="s">
        <v>13483</v>
      </c>
      <c r="I555" s="353"/>
      <c r="J555" s="353" t="s">
        <v>2033</v>
      </c>
      <c r="K555" s="353" t="s">
        <v>13480</v>
      </c>
      <c r="L555" s="1796">
        <f t="shared" si="29"/>
        <v>11</v>
      </c>
      <c r="M555" s="1796">
        <f t="shared" si="30"/>
        <v>6</v>
      </c>
      <c r="N555" s="1796"/>
      <c r="O555" s="1797">
        <v>54</v>
      </c>
      <c r="P555" s="353"/>
      <c r="Q555" s="353"/>
      <c r="R555" s="353"/>
      <c r="S555" s="353"/>
      <c r="T555" s="353"/>
      <c r="U555" s="353"/>
    </row>
    <row r="556" spans="1:21" ht="12.6" hidden="1" customHeight="1" outlineLevel="1">
      <c r="A556" s="364">
        <v>44054</v>
      </c>
      <c r="B556" s="383">
        <v>44042</v>
      </c>
      <c r="C556" s="364">
        <v>44050</v>
      </c>
      <c r="D556" s="364">
        <v>44073</v>
      </c>
      <c r="E556" s="355" t="s">
        <v>3334</v>
      </c>
      <c r="F556" s="353" t="s">
        <v>13484</v>
      </c>
      <c r="G556" s="353" t="s">
        <v>13485</v>
      </c>
      <c r="H556" s="348"/>
      <c r="I556" s="353"/>
      <c r="J556" s="604" t="s">
        <v>2042</v>
      </c>
      <c r="K556" s="353"/>
      <c r="L556" s="1796">
        <f t="shared" si="29"/>
        <v>12</v>
      </c>
      <c r="M556" s="1796">
        <f t="shared" si="30"/>
        <v>7</v>
      </c>
      <c r="N556" s="1796"/>
      <c r="O556" s="1797">
        <v>55</v>
      </c>
      <c r="P556" s="362"/>
      <c r="Q556" s="357"/>
      <c r="R556" s="363"/>
      <c r="S556" s="350"/>
      <c r="T556" s="350"/>
      <c r="U556" s="350"/>
    </row>
    <row r="557" spans="1:21" ht="12.6" hidden="1" customHeight="1" outlineLevel="1">
      <c r="A557" s="364">
        <v>44054</v>
      </c>
      <c r="B557" s="383">
        <v>44032</v>
      </c>
      <c r="C557" s="364">
        <v>44057</v>
      </c>
      <c r="D557" s="932">
        <v>44063</v>
      </c>
      <c r="E557" s="349" t="s">
        <v>3335</v>
      </c>
      <c r="F557" s="424" t="s">
        <v>13486</v>
      </c>
      <c r="G557" s="589" t="s">
        <v>13487</v>
      </c>
      <c r="H557" s="589"/>
      <c r="I557" s="424"/>
      <c r="J557" s="424" t="s">
        <v>2034</v>
      </c>
      <c r="K557" s="353" t="s">
        <v>2046</v>
      </c>
      <c r="L557" s="1796">
        <f t="shared" si="29"/>
        <v>22</v>
      </c>
      <c r="M557" s="1796">
        <f t="shared" si="30"/>
        <v>15</v>
      </c>
      <c r="N557" s="1796"/>
      <c r="O557" s="1797">
        <v>56</v>
      </c>
      <c r="P557" s="424"/>
      <c r="Q557" s="424"/>
      <c r="R557" s="424"/>
      <c r="S557" s="424"/>
      <c r="T557" s="424"/>
      <c r="U557" s="424"/>
    </row>
    <row r="558" spans="1:21" ht="12.6" hidden="1" customHeight="1" outlineLevel="1">
      <c r="A558" s="364">
        <v>44055</v>
      </c>
      <c r="B558" s="383">
        <v>44028</v>
      </c>
      <c r="C558" s="364">
        <v>44059</v>
      </c>
      <c r="D558" s="364">
        <v>44059</v>
      </c>
      <c r="E558" s="355" t="s">
        <v>3335</v>
      </c>
      <c r="F558" s="353" t="s">
        <v>13488</v>
      </c>
      <c r="G558" s="353" t="s">
        <v>13489</v>
      </c>
      <c r="H558" s="348" t="s">
        <v>13490</v>
      </c>
      <c r="I558" s="353"/>
      <c r="J558" s="604" t="s">
        <v>2042</v>
      </c>
      <c r="K558" s="353"/>
      <c r="L558" s="1796">
        <f t="shared" si="29"/>
        <v>27</v>
      </c>
      <c r="M558" s="1796">
        <f t="shared" si="30"/>
        <v>18</v>
      </c>
      <c r="N558" s="1796"/>
      <c r="O558" s="1797">
        <v>57</v>
      </c>
      <c r="P558" s="362"/>
      <c r="Q558" s="357"/>
      <c r="R558" s="363"/>
      <c r="S558" s="350"/>
      <c r="T558" s="350"/>
      <c r="U558" s="350"/>
    </row>
    <row r="559" spans="1:21" ht="12.6" hidden="1" customHeight="1" outlineLevel="1">
      <c r="A559" s="364">
        <v>44055</v>
      </c>
      <c r="B559" s="383">
        <v>44036</v>
      </c>
      <c r="C559" s="364">
        <v>44057</v>
      </c>
      <c r="D559" s="364">
        <v>44060</v>
      </c>
      <c r="E559" s="355" t="s">
        <v>3335</v>
      </c>
      <c r="F559" s="353" t="s">
        <v>13491</v>
      </c>
      <c r="G559" s="353" t="s">
        <v>13492</v>
      </c>
      <c r="H559" s="348" t="s">
        <v>13493</v>
      </c>
      <c r="I559" s="353"/>
      <c r="J559" s="604" t="s">
        <v>2042</v>
      </c>
      <c r="K559" s="353"/>
      <c r="L559" s="1796">
        <f t="shared" si="29"/>
        <v>19</v>
      </c>
      <c r="M559" s="1796">
        <f t="shared" si="30"/>
        <v>12</v>
      </c>
      <c r="N559" s="1796"/>
      <c r="O559" s="1797">
        <v>58</v>
      </c>
      <c r="P559" s="362"/>
      <c r="Q559" s="357"/>
      <c r="R559" s="363"/>
      <c r="S559" s="350"/>
      <c r="T559" s="350"/>
      <c r="U559" s="350"/>
    </row>
    <row r="560" spans="1:21" ht="12.6" hidden="1" customHeight="1" outlineLevel="1">
      <c r="A560" s="364">
        <v>44056</v>
      </c>
      <c r="B560" s="383">
        <v>44040</v>
      </c>
      <c r="C560" s="364">
        <v>44063</v>
      </c>
      <c r="D560" s="932">
        <v>44071</v>
      </c>
      <c r="E560" s="349" t="s">
        <v>3335</v>
      </c>
      <c r="F560" s="424" t="s">
        <v>13494</v>
      </c>
      <c r="G560" s="604" t="s">
        <v>13495</v>
      </c>
      <c r="H560" s="589" t="s">
        <v>13496</v>
      </c>
      <c r="I560" s="424"/>
      <c r="J560" s="424" t="s">
        <v>2034</v>
      </c>
      <c r="K560" s="353" t="s">
        <v>2046</v>
      </c>
      <c r="L560" s="1796">
        <f t="shared" si="29"/>
        <v>16</v>
      </c>
      <c r="M560" s="1796">
        <f t="shared" si="30"/>
        <v>11</v>
      </c>
      <c r="N560" s="1796"/>
      <c r="O560" s="1797">
        <v>59</v>
      </c>
      <c r="P560" s="424"/>
      <c r="Q560" s="424"/>
      <c r="R560" s="424"/>
      <c r="S560" s="424"/>
      <c r="T560" s="424"/>
      <c r="U560" s="424"/>
    </row>
    <row r="561" spans="1:33" ht="12.6" hidden="1" customHeight="1" outlineLevel="1">
      <c r="A561" s="734">
        <v>44056</v>
      </c>
      <c r="B561" s="383">
        <v>44034</v>
      </c>
      <c r="C561" s="364">
        <v>44060</v>
      </c>
      <c r="D561" s="932">
        <v>44065</v>
      </c>
      <c r="E561" s="349" t="s">
        <v>3335</v>
      </c>
      <c r="F561" s="424" t="s">
        <v>5516</v>
      </c>
      <c r="G561" s="2"/>
      <c r="H561" s="589" t="s">
        <v>13497</v>
      </c>
      <c r="I561" s="424"/>
      <c r="J561" s="424" t="s">
        <v>2034</v>
      </c>
      <c r="K561" s="353" t="s">
        <v>2046</v>
      </c>
      <c r="L561" s="1796">
        <f t="shared" si="29"/>
        <v>22</v>
      </c>
      <c r="M561" s="1796">
        <f t="shared" si="30"/>
        <v>15</v>
      </c>
      <c r="N561" s="1796"/>
      <c r="O561" s="1797">
        <v>60</v>
      </c>
      <c r="P561" s="424"/>
      <c r="Q561" s="424"/>
      <c r="R561" s="424"/>
      <c r="S561" s="424"/>
      <c r="T561" s="424"/>
      <c r="U561" s="424"/>
      <c r="V561" s="424"/>
      <c r="W561" s="424"/>
      <c r="X561" s="424"/>
      <c r="Y561" s="424"/>
      <c r="Z561" s="424"/>
      <c r="AA561" s="424"/>
      <c r="AB561" s="424"/>
      <c r="AC561" s="424"/>
      <c r="AD561" s="424"/>
      <c r="AE561" s="424"/>
      <c r="AF561" s="424"/>
      <c r="AG561" s="424"/>
    </row>
    <row r="562" spans="1:33" ht="12.6" hidden="1" customHeight="1" outlineLevel="1">
      <c r="A562" s="364">
        <v>44056</v>
      </c>
      <c r="B562" s="383">
        <v>44043</v>
      </c>
      <c r="C562" s="734">
        <v>44074</v>
      </c>
      <c r="D562" s="734">
        <v>44074</v>
      </c>
      <c r="E562" s="735" t="s">
        <v>3334</v>
      </c>
      <c r="F562" s="604" t="s">
        <v>13130</v>
      </c>
      <c r="G562" s="604" t="s">
        <v>13498</v>
      </c>
      <c r="H562" s="1070"/>
      <c r="I562" s="604"/>
      <c r="J562" s="604" t="s">
        <v>2039</v>
      </c>
      <c r="K562" s="604"/>
      <c r="L562" s="1796">
        <f t="shared" si="29"/>
        <v>13</v>
      </c>
      <c r="M562" s="1796">
        <f t="shared" si="30"/>
        <v>8</v>
      </c>
      <c r="N562" s="1796"/>
      <c r="O562" s="1797">
        <v>61</v>
      </c>
      <c r="P562" s="604"/>
      <c r="Q562" s="604"/>
      <c r="R562" s="604"/>
      <c r="S562" s="604"/>
      <c r="T562" s="604"/>
      <c r="U562" s="604"/>
      <c r="V562" s="604"/>
      <c r="W562" s="604"/>
      <c r="X562" s="604"/>
      <c r="Y562" s="604"/>
      <c r="Z562" s="604"/>
      <c r="AA562" s="604"/>
      <c r="AB562" s="604"/>
      <c r="AC562" s="604"/>
      <c r="AD562" s="604"/>
      <c r="AE562" s="604"/>
      <c r="AF562" s="604"/>
      <c r="AG562" s="604"/>
    </row>
    <row r="563" spans="1:33" ht="12.6" hidden="1" customHeight="1" outlineLevel="1">
      <c r="A563" s="364">
        <v>44056</v>
      </c>
      <c r="B563" s="383">
        <v>44043</v>
      </c>
      <c r="C563" s="364">
        <v>44050</v>
      </c>
      <c r="D563" s="364">
        <v>44074</v>
      </c>
      <c r="E563" s="355" t="s">
        <v>3334</v>
      </c>
      <c r="F563" s="353" t="s">
        <v>13499</v>
      </c>
      <c r="G563" s="353" t="s">
        <v>13500</v>
      </c>
      <c r="H563" s="348"/>
      <c r="I563" s="353"/>
      <c r="J563" s="353" t="s">
        <v>2033</v>
      </c>
      <c r="K563" s="353" t="s">
        <v>13334</v>
      </c>
      <c r="L563" s="1796">
        <f t="shared" si="29"/>
        <v>13</v>
      </c>
      <c r="M563" s="1796">
        <f t="shared" si="30"/>
        <v>8</v>
      </c>
      <c r="N563" s="1796"/>
      <c r="O563" s="1797">
        <v>62</v>
      </c>
      <c r="P563" s="353"/>
      <c r="Q563" s="353"/>
      <c r="R563" s="353"/>
      <c r="S563" s="353"/>
      <c r="T563" s="353"/>
      <c r="U563" s="353"/>
      <c r="V563" s="353"/>
      <c r="W563" s="353"/>
      <c r="X563" s="353"/>
      <c r="Y563" s="353"/>
      <c r="Z563" s="353"/>
      <c r="AA563" s="353"/>
      <c r="AB563" s="353"/>
      <c r="AC563" s="353"/>
      <c r="AD563" s="353"/>
      <c r="AE563" s="353"/>
      <c r="AF563" s="353"/>
      <c r="AG563" s="353"/>
    </row>
    <row r="564" spans="1:33" ht="12.6" hidden="1" customHeight="1" outlineLevel="1">
      <c r="A564" s="364">
        <v>44057</v>
      </c>
      <c r="B564" s="383">
        <v>44036</v>
      </c>
      <c r="C564" s="364">
        <v>44058</v>
      </c>
      <c r="D564" s="932">
        <v>44067</v>
      </c>
      <c r="E564" s="349" t="s">
        <v>3335</v>
      </c>
      <c r="F564" s="424" t="s">
        <v>13501</v>
      </c>
      <c r="G564" s="424" t="s">
        <v>13502</v>
      </c>
      <c r="H564" s="589"/>
      <c r="I564" s="424"/>
      <c r="J564" s="424" t="s">
        <v>2034</v>
      </c>
      <c r="K564" s="353" t="s">
        <v>2036</v>
      </c>
      <c r="L564" s="1796">
        <f t="shared" si="29"/>
        <v>21</v>
      </c>
      <c r="M564" s="1796">
        <f t="shared" si="30"/>
        <v>14</v>
      </c>
      <c r="N564" s="1796"/>
      <c r="O564" s="1797">
        <v>63</v>
      </c>
      <c r="P564" s="424"/>
      <c r="Q564" s="424"/>
      <c r="R564" s="424"/>
      <c r="S564" s="424"/>
      <c r="T564" s="424"/>
      <c r="U564" s="424"/>
      <c r="V564" s="424"/>
      <c r="W564" s="424"/>
      <c r="X564" s="424"/>
      <c r="Y564" s="424"/>
      <c r="Z564" s="424"/>
      <c r="AA564" s="424"/>
      <c r="AB564" s="424"/>
      <c r="AC564" s="424"/>
      <c r="AD564" s="424"/>
      <c r="AE564" s="424"/>
      <c r="AF564" s="424"/>
      <c r="AG564" s="424"/>
    </row>
    <row r="565" spans="1:33" ht="12.6" hidden="1" customHeight="1" outlineLevel="1">
      <c r="A565" s="364">
        <v>44069</v>
      </c>
      <c r="B565" s="383">
        <v>44042</v>
      </c>
      <c r="C565" s="364">
        <v>44070</v>
      </c>
      <c r="D565" s="364">
        <v>44070</v>
      </c>
      <c r="E565" s="355" t="s">
        <v>3335</v>
      </c>
      <c r="F565" s="353" t="s">
        <v>13503</v>
      </c>
      <c r="G565" s="353" t="s">
        <v>13504</v>
      </c>
      <c r="H565" s="348" t="s">
        <v>12367</v>
      </c>
      <c r="I565" s="353"/>
      <c r="J565" s="604" t="s">
        <v>2042</v>
      </c>
      <c r="K565" s="353" t="s">
        <v>13505</v>
      </c>
      <c r="L565" s="1796">
        <f t="shared" si="29"/>
        <v>27</v>
      </c>
      <c r="M565" s="1796">
        <f t="shared" si="30"/>
        <v>18</v>
      </c>
      <c r="N565" s="1796"/>
      <c r="O565" s="1797">
        <v>64</v>
      </c>
      <c r="P565" s="362"/>
      <c r="Q565" s="357"/>
      <c r="R565" s="604"/>
      <c r="S565" s="350"/>
      <c r="T565" s="350"/>
      <c r="U565" s="350"/>
      <c r="V565" s="355"/>
      <c r="W565" s="1385"/>
      <c r="X565" s="1385"/>
      <c r="Y565" s="1385"/>
      <c r="Z565" s="1385"/>
      <c r="AA565" s="1385"/>
      <c r="AB565" s="1385"/>
      <c r="AC565" s="1385"/>
      <c r="AD565" s="363"/>
      <c r="AE565" s="1385"/>
      <c r="AF565" s="353"/>
      <c r="AG565" s="353"/>
    </row>
    <row r="566" spans="1:33" ht="12.6" hidden="1" customHeight="1" outlineLevel="1">
      <c r="A566" s="376">
        <v>44070</v>
      </c>
      <c r="B566" s="383">
        <v>44039</v>
      </c>
      <c r="C566" s="364">
        <v>44068</v>
      </c>
      <c r="D566" s="932">
        <v>44070</v>
      </c>
      <c r="E566" s="355" t="s">
        <v>3334</v>
      </c>
      <c r="F566" s="353" t="s">
        <v>3597</v>
      </c>
      <c r="G566" s="353" t="s">
        <v>13506</v>
      </c>
      <c r="H566" s="353"/>
      <c r="I566" s="353"/>
      <c r="J566" s="353" t="s">
        <v>2045</v>
      </c>
      <c r="K566" s="353" t="s">
        <v>13416</v>
      </c>
      <c r="L566" s="1796">
        <f t="shared" si="29"/>
        <v>31</v>
      </c>
      <c r="M566" s="1796">
        <f t="shared" si="30"/>
        <v>22</v>
      </c>
      <c r="N566" s="1796"/>
      <c r="O566" s="1797">
        <v>65</v>
      </c>
      <c r="P566" s="362"/>
      <c r="Q566" s="357"/>
      <c r="R566" s="363"/>
      <c r="S566" s="350"/>
      <c r="T566" s="350"/>
      <c r="U566" s="350"/>
      <c r="V566" s="355"/>
      <c r="W566" s="1385"/>
      <c r="X566" s="1385"/>
      <c r="Y566" s="1385"/>
      <c r="Z566" s="1385"/>
      <c r="AA566" s="1385"/>
      <c r="AB566" s="1385"/>
      <c r="AC566" s="1385"/>
      <c r="AD566" s="363"/>
      <c r="AE566" s="1385"/>
      <c r="AF566" s="353"/>
      <c r="AG566" s="353"/>
    </row>
    <row r="567" spans="1:33" ht="12.6" customHeight="1">
      <c r="A567" s="364"/>
      <c r="B567" s="364"/>
      <c r="C567" s="364"/>
      <c r="D567" s="364"/>
      <c r="E567" s="355"/>
      <c r="F567" s="353"/>
      <c r="G567" s="353"/>
      <c r="H567" s="348"/>
      <c r="I567" s="353"/>
      <c r="J567" s="604"/>
      <c r="K567" s="353"/>
      <c r="L567" s="1795"/>
      <c r="M567" s="1795"/>
      <c r="N567" s="1796"/>
      <c r="O567" s="1797"/>
      <c r="P567" s="362"/>
      <c r="Q567" s="357"/>
      <c r="R567" s="363"/>
      <c r="S567" s="350"/>
      <c r="T567" s="350"/>
      <c r="U567" s="350"/>
      <c r="V567" s="355"/>
      <c r="W567" s="1385"/>
      <c r="X567" s="1385"/>
      <c r="Y567" s="1385"/>
      <c r="Z567" s="1385"/>
      <c r="AA567" s="1385"/>
      <c r="AB567" s="1385"/>
      <c r="AC567" s="1385"/>
      <c r="AD567" s="363"/>
      <c r="AE567" s="1385"/>
      <c r="AF567" s="353"/>
      <c r="AG567" s="353"/>
    </row>
    <row r="568" spans="1:33" ht="12.6" customHeight="1" collapsed="1">
      <c r="A568" s="364">
        <v>44048</v>
      </c>
      <c r="B568" s="384">
        <v>44046</v>
      </c>
      <c r="C568" s="364">
        <v>44060</v>
      </c>
      <c r="D568" s="932">
        <v>44077</v>
      </c>
      <c r="E568" s="355" t="s">
        <v>3334</v>
      </c>
      <c r="F568" s="353" t="s">
        <v>5335</v>
      </c>
      <c r="G568" s="353" t="s">
        <v>13507</v>
      </c>
      <c r="H568" s="348"/>
      <c r="I568" s="353"/>
      <c r="J568" s="353" t="s">
        <v>2041</v>
      </c>
      <c r="K568" s="353" t="s">
        <v>2046</v>
      </c>
      <c r="L568" s="1795">
        <f t="shared" ref="L568:L599" si="31">(A568-B568)</f>
        <v>2</v>
      </c>
      <c r="M568" s="1795">
        <f t="shared" ref="M568:M599" si="32">NETWORKDAYS(B568,A568,A568:B568)</f>
        <v>1</v>
      </c>
      <c r="N568" s="1796"/>
      <c r="O568" s="1797">
        <v>1</v>
      </c>
      <c r="P568" s="362" t="s">
        <v>2401</v>
      </c>
      <c r="Q568" s="357">
        <f>AVERAGE($L$568:$L$632)</f>
        <v>12.184615384615384</v>
      </c>
      <c r="R568" s="363">
        <f>COUNT($B$568:$B$632)</f>
        <v>65</v>
      </c>
      <c r="S568" s="350">
        <f>COUNTIF($E$568:$E$632,$S$1)</f>
        <v>47</v>
      </c>
      <c r="T568" s="350">
        <f>COUNTIF($E$568:$E$632,$T$1)</f>
        <v>18</v>
      </c>
      <c r="U568" s="350">
        <f>R568-S568-T568</f>
        <v>0</v>
      </c>
      <c r="V568" s="355"/>
      <c r="W568" s="1385">
        <f t="shared" ref="W568:AE568" si="33">COUNTIF($J$568:$J$632, W$1)</f>
        <v>10</v>
      </c>
      <c r="X568" s="1385">
        <f t="shared" si="33"/>
        <v>2</v>
      </c>
      <c r="Y568" s="1385">
        <f t="shared" si="33"/>
        <v>15</v>
      </c>
      <c r="Z568" s="1385">
        <f t="shared" si="33"/>
        <v>11</v>
      </c>
      <c r="AA568" s="1385">
        <f t="shared" si="33"/>
        <v>9</v>
      </c>
      <c r="AB568" s="1385">
        <f t="shared" si="33"/>
        <v>14</v>
      </c>
      <c r="AC568" s="1385">
        <f t="shared" si="33"/>
        <v>4</v>
      </c>
      <c r="AD568" s="1385">
        <f t="shared" si="33"/>
        <v>0</v>
      </c>
      <c r="AE568" s="1385">
        <f t="shared" si="33"/>
        <v>0</v>
      </c>
      <c r="AF568" s="1385"/>
      <c r="AG568" s="363">
        <f>SUM(W568:AF568)</f>
        <v>65</v>
      </c>
    </row>
    <row r="569" spans="1:33" ht="12.6" hidden="1" customHeight="1" outlineLevel="1">
      <c r="A569" s="364">
        <v>44050</v>
      </c>
      <c r="B569" s="384">
        <v>44046</v>
      </c>
      <c r="C569" s="364">
        <v>44054</v>
      </c>
      <c r="D569" s="932">
        <v>44077</v>
      </c>
      <c r="E569" s="349" t="s">
        <v>3334</v>
      </c>
      <c r="F569" s="424" t="s">
        <v>13508</v>
      </c>
      <c r="G569" s="424" t="s">
        <v>13509</v>
      </c>
      <c r="H569" s="589"/>
      <c r="I569" s="424"/>
      <c r="J569" s="424" t="s">
        <v>2041</v>
      </c>
      <c r="K569" s="353" t="s">
        <v>2046</v>
      </c>
      <c r="L569" s="1795">
        <f t="shared" si="31"/>
        <v>4</v>
      </c>
      <c r="M569" s="1795">
        <f t="shared" si="32"/>
        <v>3</v>
      </c>
      <c r="N569" s="1796"/>
      <c r="O569" s="1797">
        <v>2</v>
      </c>
      <c r="P569" s="424"/>
      <c r="Q569" s="424"/>
      <c r="R569" s="424"/>
      <c r="S569" s="424"/>
      <c r="T569" s="424"/>
      <c r="U569" s="424"/>
      <c r="V569" s="424"/>
      <c r="W569" s="424"/>
      <c r="X569" s="424"/>
      <c r="Y569" s="424"/>
      <c r="Z569" s="424"/>
      <c r="AA569" s="424"/>
      <c r="AB569" s="424"/>
      <c r="AC569" s="424"/>
      <c r="AD569" s="424"/>
      <c r="AE569" s="424"/>
      <c r="AF569" s="424"/>
      <c r="AG569" s="424"/>
    </row>
    <row r="570" spans="1:33" ht="12.6" hidden="1" customHeight="1" outlineLevel="1">
      <c r="A570" s="364">
        <v>44053</v>
      </c>
      <c r="B570" s="384">
        <v>44046</v>
      </c>
      <c r="C570" s="364">
        <v>44053</v>
      </c>
      <c r="D570" s="364">
        <v>44077</v>
      </c>
      <c r="E570" s="355" t="s">
        <v>3334</v>
      </c>
      <c r="F570" s="353" t="s">
        <v>13510</v>
      </c>
      <c r="G570" s="353" t="s">
        <v>13511</v>
      </c>
      <c r="H570" s="348"/>
      <c r="I570" s="353"/>
      <c r="J570" s="353" t="s">
        <v>2033</v>
      </c>
      <c r="K570" s="353" t="s">
        <v>13480</v>
      </c>
      <c r="L570" s="1795">
        <f t="shared" si="31"/>
        <v>7</v>
      </c>
      <c r="M570" s="1795">
        <f t="shared" si="32"/>
        <v>4</v>
      </c>
      <c r="N570" s="1796"/>
      <c r="O570" s="1797">
        <v>3</v>
      </c>
      <c r="P570" s="353"/>
      <c r="Q570" s="353"/>
      <c r="R570" s="353"/>
      <c r="S570" s="353"/>
      <c r="T570" s="353"/>
      <c r="U570" s="353"/>
      <c r="V570" s="353"/>
      <c r="W570" s="353"/>
      <c r="X570" s="353"/>
      <c r="Y570" s="353"/>
      <c r="Z570" s="353"/>
      <c r="AA570" s="353"/>
      <c r="AB570" s="353"/>
      <c r="AC570" s="353"/>
      <c r="AD570" s="353"/>
      <c r="AE570" s="353"/>
      <c r="AF570" s="353"/>
      <c r="AG570" s="353"/>
    </row>
    <row r="571" spans="1:33" ht="12.6" hidden="1" customHeight="1" outlineLevel="1">
      <c r="A571" s="376">
        <v>44054</v>
      </c>
      <c r="B571" s="384">
        <v>44048</v>
      </c>
      <c r="C571" s="364">
        <v>44064</v>
      </c>
      <c r="D571" s="364">
        <v>44079</v>
      </c>
      <c r="E571" s="355" t="s">
        <v>3334</v>
      </c>
      <c r="F571" s="353" t="s">
        <v>4790</v>
      </c>
      <c r="G571" s="353" t="s">
        <v>13512</v>
      </c>
      <c r="H571" s="348" t="s">
        <v>13513</v>
      </c>
      <c r="I571" s="353"/>
      <c r="J571" s="353" t="s">
        <v>2033</v>
      </c>
      <c r="K571" s="353" t="s">
        <v>13514</v>
      </c>
      <c r="L571" s="1795">
        <f t="shared" si="31"/>
        <v>6</v>
      </c>
      <c r="M571" s="1795">
        <f t="shared" si="32"/>
        <v>3</v>
      </c>
      <c r="N571" s="1796"/>
      <c r="O571" s="1797">
        <v>4</v>
      </c>
      <c r="P571" s="353"/>
      <c r="Q571" s="353"/>
      <c r="R571" s="353"/>
      <c r="S571" s="353"/>
      <c r="T571" s="353"/>
      <c r="U571" s="353"/>
      <c r="V571" s="353"/>
      <c r="W571" s="353"/>
      <c r="X571" s="353"/>
      <c r="Y571" s="353"/>
      <c r="Z571" s="353"/>
      <c r="AA571" s="353"/>
      <c r="AB571" s="353"/>
      <c r="AC571" s="353"/>
      <c r="AD571" s="353"/>
      <c r="AE571" s="353"/>
      <c r="AF571" s="353"/>
      <c r="AG571" s="353"/>
    </row>
    <row r="572" spans="1:33" ht="12.6" hidden="1" customHeight="1" outlineLevel="1">
      <c r="A572" s="376">
        <v>44054</v>
      </c>
      <c r="B572" s="384">
        <v>44053</v>
      </c>
      <c r="C572" s="364"/>
      <c r="D572" s="376"/>
      <c r="E572" s="355" t="s">
        <v>3334</v>
      </c>
      <c r="F572" s="353" t="s">
        <v>3354</v>
      </c>
      <c r="G572" s="353" t="s">
        <v>13515</v>
      </c>
      <c r="H572" s="348"/>
      <c r="I572" s="353"/>
      <c r="J572" s="353" t="s">
        <v>2033</v>
      </c>
      <c r="K572" s="353"/>
      <c r="L572" s="1795">
        <f t="shared" si="31"/>
        <v>1</v>
      </c>
      <c r="M572" s="1795">
        <f t="shared" si="32"/>
        <v>0</v>
      </c>
      <c r="N572" s="1796"/>
      <c r="O572" s="1797">
        <v>5</v>
      </c>
      <c r="P572" s="362"/>
      <c r="Q572" s="357"/>
      <c r="R572" s="363"/>
      <c r="S572" s="350"/>
      <c r="T572" s="350"/>
      <c r="U572" s="350"/>
      <c r="V572" s="355"/>
      <c r="W572" s="1385"/>
      <c r="X572" s="1385"/>
      <c r="Y572" s="1385"/>
      <c r="Z572" s="1385"/>
      <c r="AA572" s="1385"/>
      <c r="AB572" s="1385"/>
      <c r="AC572" s="1385"/>
      <c r="AD572" s="363"/>
      <c r="AE572" s="1385"/>
      <c r="AF572" s="353"/>
      <c r="AG572" s="353"/>
    </row>
    <row r="573" spans="1:33" ht="12.6" hidden="1" customHeight="1" outlineLevel="1">
      <c r="A573" s="364">
        <v>44056</v>
      </c>
      <c r="B573" s="384">
        <v>44048</v>
      </c>
      <c r="C573" s="364">
        <v>44055</v>
      </c>
      <c r="D573" s="932">
        <v>44079</v>
      </c>
      <c r="E573" s="349" t="s">
        <v>3334</v>
      </c>
      <c r="F573" s="424" t="s">
        <v>13516</v>
      </c>
      <c r="G573" s="424" t="s">
        <v>13517</v>
      </c>
      <c r="H573" s="589"/>
      <c r="I573" s="424"/>
      <c r="J573" s="424" t="s">
        <v>2034</v>
      </c>
      <c r="K573" s="353" t="s">
        <v>3406</v>
      </c>
      <c r="L573" s="1795">
        <f t="shared" si="31"/>
        <v>8</v>
      </c>
      <c r="M573" s="1795">
        <f t="shared" si="32"/>
        <v>5</v>
      </c>
      <c r="N573" s="1796"/>
      <c r="O573" s="1797">
        <v>6</v>
      </c>
      <c r="P573" s="424"/>
      <c r="Q573" s="424"/>
      <c r="R573" s="424"/>
      <c r="S573" s="424"/>
      <c r="T573" s="424"/>
      <c r="U573" s="424"/>
      <c r="V573" s="424"/>
      <c r="W573" s="424"/>
      <c r="X573" s="424"/>
      <c r="Y573" s="424"/>
      <c r="Z573" s="424"/>
      <c r="AA573" s="424"/>
      <c r="AB573" s="424"/>
      <c r="AC573" s="424"/>
      <c r="AD573" s="424"/>
      <c r="AE573" s="424"/>
      <c r="AF573" s="424"/>
      <c r="AG573" s="424"/>
    </row>
    <row r="574" spans="1:33" ht="12.6" hidden="1" customHeight="1" outlineLevel="1">
      <c r="A574" s="364">
        <v>44056</v>
      </c>
      <c r="B574" s="384">
        <v>44046</v>
      </c>
      <c r="C574" s="364">
        <v>44077</v>
      </c>
      <c r="D574" s="932">
        <v>44077</v>
      </c>
      <c r="E574" s="349" t="s">
        <v>3334</v>
      </c>
      <c r="F574" s="424" t="s">
        <v>13518</v>
      </c>
      <c r="G574" s="424" t="s">
        <v>13519</v>
      </c>
      <c r="H574" s="589"/>
      <c r="I574" s="424"/>
      <c r="J574" s="424" t="s">
        <v>2034</v>
      </c>
      <c r="K574" s="353" t="s">
        <v>3406</v>
      </c>
      <c r="L574" s="1795">
        <f t="shared" si="31"/>
        <v>10</v>
      </c>
      <c r="M574" s="1795">
        <f t="shared" si="32"/>
        <v>7</v>
      </c>
      <c r="N574" s="1796"/>
      <c r="O574" s="1797">
        <v>7</v>
      </c>
      <c r="P574" s="424"/>
      <c r="Q574" s="424"/>
      <c r="R574" s="424"/>
      <c r="S574" s="424"/>
      <c r="T574" s="424"/>
      <c r="U574" s="424"/>
      <c r="V574" s="424"/>
      <c r="W574" s="424"/>
      <c r="X574" s="424"/>
      <c r="Y574" s="424"/>
      <c r="Z574" s="424"/>
      <c r="AA574" s="424"/>
      <c r="AB574" s="424"/>
      <c r="AC574" s="424"/>
      <c r="AD574" s="424"/>
      <c r="AE574" s="424"/>
      <c r="AF574" s="424"/>
      <c r="AG574" s="424"/>
    </row>
    <row r="575" spans="1:33" ht="12.75" hidden="1" customHeight="1" outlineLevel="1">
      <c r="A575" s="364">
        <v>44055</v>
      </c>
      <c r="B575" s="384">
        <v>44048</v>
      </c>
      <c r="C575" s="364">
        <v>44062</v>
      </c>
      <c r="D575" s="932">
        <v>44079</v>
      </c>
      <c r="E575" s="349" t="s">
        <v>3334</v>
      </c>
      <c r="F575" s="424" t="s">
        <v>13520</v>
      </c>
      <c r="G575" s="424" t="s">
        <v>13521</v>
      </c>
      <c r="H575" s="589" t="s">
        <v>13522</v>
      </c>
      <c r="I575" s="424"/>
      <c r="J575" s="424" t="s">
        <v>2041</v>
      </c>
      <c r="K575" s="353" t="s">
        <v>13523</v>
      </c>
      <c r="L575" s="1796">
        <f t="shared" si="31"/>
        <v>7</v>
      </c>
      <c r="M575" s="1796">
        <f t="shared" si="32"/>
        <v>4</v>
      </c>
      <c r="N575" s="1796"/>
      <c r="O575" s="1797">
        <v>8</v>
      </c>
      <c r="P575" s="424"/>
      <c r="Q575" s="424"/>
      <c r="R575" s="424"/>
      <c r="S575" s="424"/>
      <c r="T575" s="424"/>
      <c r="U575" s="424"/>
      <c r="V575" s="424"/>
      <c r="W575" s="424"/>
      <c r="X575" s="424"/>
      <c r="Y575" s="424"/>
      <c r="Z575" s="424"/>
      <c r="AA575" s="424"/>
      <c r="AB575" s="424"/>
      <c r="AC575" s="424"/>
      <c r="AD575" s="424"/>
      <c r="AE575" s="424"/>
      <c r="AF575" s="424"/>
      <c r="AG575" s="424"/>
    </row>
    <row r="576" spans="1:33" ht="12.6" hidden="1" customHeight="1" outlineLevel="1">
      <c r="A576" s="364">
        <v>44050</v>
      </c>
      <c r="B576" s="384">
        <v>44049</v>
      </c>
      <c r="C576" s="364">
        <v>44050</v>
      </c>
      <c r="D576" s="364">
        <v>44080</v>
      </c>
      <c r="E576" s="355" t="s">
        <v>3334</v>
      </c>
      <c r="F576" s="353" t="s">
        <v>13524</v>
      </c>
      <c r="G576" s="353" t="s">
        <v>13525</v>
      </c>
      <c r="H576" s="348" t="s">
        <v>13526</v>
      </c>
      <c r="I576" s="353"/>
      <c r="J576" s="604" t="s">
        <v>2042</v>
      </c>
      <c r="K576" s="353"/>
      <c r="L576" s="1796">
        <f t="shared" si="31"/>
        <v>1</v>
      </c>
      <c r="M576" s="1796">
        <f t="shared" si="32"/>
        <v>0</v>
      </c>
      <c r="N576" s="1796"/>
      <c r="O576" s="1797">
        <v>9</v>
      </c>
      <c r="P576" s="362"/>
      <c r="Q576" s="357"/>
      <c r="R576" s="363"/>
      <c r="S576" s="350"/>
      <c r="T576" s="350"/>
      <c r="U576" s="350"/>
      <c r="V576" s="355"/>
      <c r="W576" s="1385"/>
      <c r="X576" s="1385"/>
      <c r="Y576" s="1385"/>
      <c r="Z576" s="1385"/>
      <c r="AA576" s="1385"/>
      <c r="AB576" s="1385"/>
      <c r="AC576" s="1385"/>
      <c r="AD576" s="363"/>
      <c r="AE576" s="1385"/>
      <c r="AF576" s="353"/>
      <c r="AG576" s="353"/>
    </row>
    <row r="577" spans="1:21" ht="12.6" hidden="1" customHeight="1" outlineLevel="1">
      <c r="A577" s="364">
        <v>44054</v>
      </c>
      <c r="B577" s="384">
        <v>44050</v>
      </c>
      <c r="C577" s="364">
        <v>44057</v>
      </c>
      <c r="D577" s="364">
        <v>44057</v>
      </c>
      <c r="E577" s="355" t="s">
        <v>3334</v>
      </c>
      <c r="F577" s="353" t="s">
        <v>13527</v>
      </c>
      <c r="G577" s="353" t="s">
        <v>13528</v>
      </c>
      <c r="H577" s="348"/>
      <c r="I577" s="353"/>
      <c r="J577" s="604" t="s">
        <v>2042</v>
      </c>
      <c r="K577" s="353"/>
      <c r="L577" s="1796">
        <f t="shared" si="31"/>
        <v>4</v>
      </c>
      <c r="M577" s="1796">
        <f t="shared" si="32"/>
        <v>1</v>
      </c>
      <c r="N577" s="1796"/>
      <c r="O577" s="1797">
        <v>10</v>
      </c>
      <c r="P577" s="362"/>
      <c r="Q577" s="357"/>
      <c r="R577" s="363"/>
      <c r="S577" s="350"/>
      <c r="T577" s="350"/>
      <c r="U577" s="350"/>
    </row>
    <row r="578" spans="1:21" ht="12.6" hidden="1" customHeight="1" outlineLevel="1">
      <c r="A578" s="376">
        <v>44057</v>
      </c>
      <c r="B578" s="747">
        <v>44048</v>
      </c>
      <c r="C578" s="742">
        <v>44069</v>
      </c>
      <c r="D578" s="1464">
        <v>44079</v>
      </c>
      <c r="E578" s="578" t="s">
        <v>3335</v>
      </c>
      <c r="F578" s="938" t="s">
        <v>13529</v>
      </c>
      <c r="G578" s="938" t="s">
        <v>13530</v>
      </c>
      <c r="H578" s="440"/>
      <c r="I578" s="938"/>
      <c r="J578" s="938" t="s">
        <v>2041</v>
      </c>
      <c r="K578" s="604" t="s">
        <v>3351</v>
      </c>
      <c r="L578" s="1796">
        <f t="shared" si="31"/>
        <v>9</v>
      </c>
      <c r="M578" s="1796">
        <f t="shared" si="32"/>
        <v>6</v>
      </c>
      <c r="N578" s="1796"/>
      <c r="O578" s="1797">
        <v>11</v>
      </c>
      <c r="P578" s="938"/>
      <c r="Q578" s="1827"/>
      <c r="R578" s="938"/>
      <c r="S578" s="938"/>
      <c r="T578" s="938"/>
      <c r="U578" s="938"/>
    </row>
    <row r="579" spans="1:21" ht="12.6" hidden="1" customHeight="1" outlineLevel="1">
      <c r="A579" s="376">
        <v>44057</v>
      </c>
      <c r="B579" s="384">
        <v>44056</v>
      </c>
      <c r="C579" s="376">
        <v>44061</v>
      </c>
      <c r="D579" s="364">
        <v>44087</v>
      </c>
      <c r="E579" s="355" t="s">
        <v>3334</v>
      </c>
      <c r="F579" s="353" t="s">
        <v>13531</v>
      </c>
      <c r="G579" s="353" t="s">
        <v>13532</v>
      </c>
      <c r="H579" s="348" t="s">
        <v>13497</v>
      </c>
      <c r="I579" s="353"/>
      <c r="J579" s="353" t="s">
        <v>2033</v>
      </c>
      <c r="K579" s="353" t="s">
        <v>3488</v>
      </c>
      <c r="L579" s="1796">
        <f t="shared" si="31"/>
        <v>1</v>
      </c>
      <c r="M579" s="1796">
        <f t="shared" si="32"/>
        <v>0</v>
      </c>
      <c r="N579" s="1796"/>
      <c r="O579" s="1797">
        <v>12</v>
      </c>
      <c r="P579" s="353" t="s">
        <v>13533</v>
      </c>
      <c r="Q579" s="353"/>
      <c r="R579" s="353"/>
      <c r="S579" s="353"/>
      <c r="T579" s="353"/>
      <c r="U579" s="353"/>
    </row>
    <row r="580" spans="1:21" ht="12.6" hidden="1" customHeight="1" outlineLevel="1">
      <c r="A580" s="376">
        <v>44057</v>
      </c>
      <c r="B580" s="384">
        <v>44056</v>
      </c>
      <c r="C580" s="364">
        <v>44063</v>
      </c>
      <c r="D580" s="364">
        <v>44087</v>
      </c>
      <c r="E580" s="355" t="s">
        <v>3334</v>
      </c>
      <c r="F580" s="353" t="s">
        <v>13534</v>
      </c>
      <c r="G580" s="353" t="s">
        <v>13535</v>
      </c>
      <c r="H580" s="348" t="s">
        <v>13536</v>
      </c>
      <c r="I580" s="353"/>
      <c r="J580" s="353" t="s">
        <v>2033</v>
      </c>
      <c r="K580" s="353" t="s">
        <v>3488</v>
      </c>
      <c r="L580" s="1796">
        <f t="shared" si="31"/>
        <v>1</v>
      </c>
      <c r="M580" s="1796">
        <f t="shared" si="32"/>
        <v>0</v>
      </c>
      <c r="N580" s="1796"/>
      <c r="O580" s="1797">
        <v>13</v>
      </c>
      <c r="P580" s="353"/>
      <c r="Q580" s="353"/>
      <c r="R580" s="353"/>
      <c r="S580" s="353"/>
      <c r="T580" s="353"/>
      <c r="U580" s="353"/>
    </row>
    <row r="581" spans="1:21" ht="12.6" hidden="1" customHeight="1" outlineLevel="1">
      <c r="A581" s="376">
        <v>44054</v>
      </c>
      <c r="B581" s="384">
        <v>44046</v>
      </c>
      <c r="C581" s="364">
        <v>44077</v>
      </c>
      <c r="D581" s="376">
        <v>44077</v>
      </c>
      <c r="E581" s="355" t="s">
        <v>3334</v>
      </c>
      <c r="F581" s="353" t="s">
        <v>13537</v>
      </c>
      <c r="G581" s="353" t="s">
        <v>13538</v>
      </c>
      <c r="H581" s="348" t="s">
        <v>13539</v>
      </c>
      <c r="I581" s="353"/>
      <c r="J581" s="604" t="s">
        <v>2042</v>
      </c>
      <c r="K581" s="353"/>
      <c r="L581" s="1796">
        <f t="shared" si="31"/>
        <v>8</v>
      </c>
      <c r="M581" s="1796">
        <f t="shared" si="32"/>
        <v>5</v>
      </c>
      <c r="N581" s="1796"/>
      <c r="O581" s="1797">
        <v>14</v>
      </c>
      <c r="P581" s="362"/>
      <c r="Q581" s="357"/>
      <c r="R581" s="363"/>
      <c r="S581" s="350"/>
      <c r="T581" s="350"/>
      <c r="U581" s="350"/>
    </row>
    <row r="582" spans="1:21" ht="12.6" hidden="1" customHeight="1" outlineLevel="1">
      <c r="A582" s="376">
        <v>44057</v>
      </c>
      <c r="B582" s="384">
        <v>44053</v>
      </c>
      <c r="C582" s="364">
        <v>44067</v>
      </c>
      <c r="D582" s="932">
        <v>44084</v>
      </c>
      <c r="E582" s="349" t="s">
        <v>3334</v>
      </c>
      <c r="F582" s="424" t="s">
        <v>13540</v>
      </c>
      <c r="G582" s="1828" t="s">
        <v>13541</v>
      </c>
      <c r="H582" s="589" t="s">
        <v>13542</v>
      </c>
      <c r="I582" s="424"/>
      <c r="J582" s="424" t="s">
        <v>2041</v>
      </c>
      <c r="K582" s="353" t="s">
        <v>13416</v>
      </c>
      <c r="L582" s="1796">
        <f t="shared" si="31"/>
        <v>4</v>
      </c>
      <c r="M582" s="1796">
        <f t="shared" si="32"/>
        <v>3</v>
      </c>
      <c r="N582" s="1796"/>
      <c r="O582" s="1797">
        <v>15</v>
      </c>
      <c r="P582" s="424"/>
      <c r="Q582" s="424"/>
      <c r="R582" s="424"/>
      <c r="S582" s="424"/>
      <c r="T582" s="424"/>
      <c r="U582" s="424"/>
    </row>
    <row r="583" spans="1:21" ht="12.6" hidden="1" customHeight="1" outlineLevel="1">
      <c r="A583" s="376">
        <v>44057</v>
      </c>
      <c r="B583" s="384">
        <v>44050</v>
      </c>
      <c r="C583" s="364">
        <v>44057</v>
      </c>
      <c r="D583" s="932">
        <v>44081</v>
      </c>
      <c r="E583" s="349" t="s">
        <v>3334</v>
      </c>
      <c r="F583" s="424" t="s">
        <v>13543</v>
      </c>
      <c r="G583" s="424" t="s">
        <v>13544</v>
      </c>
      <c r="H583" s="589" t="s">
        <v>13545</v>
      </c>
      <c r="I583" s="424"/>
      <c r="J583" s="424" t="s">
        <v>2033</v>
      </c>
      <c r="K583" s="353" t="s">
        <v>3366</v>
      </c>
      <c r="L583" s="1796">
        <f t="shared" si="31"/>
        <v>7</v>
      </c>
      <c r="M583" s="1796">
        <f t="shared" si="32"/>
        <v>4</v>
      </c>
      <c r="N583" s="1796"/>
      <c r="O583" s="1797">
        <v>16</v>
      </c>
      <c r="P583" s="424"/>
      <c r="Q583" s="424"/>
      <c r="R583" s="424"/>
      <c r="S583" s="424"/>
      <c r="T583" s="424"/>
      <c r="U583" s="424"/>
    </row>
    <row r="584" spans="1:21" ht="12.6" hidden="1" customHeight="1" outlineLevel="1">
      <c r="A584" s="376">
        <v>44061</v>
      </c>
      <c r="B584" s="384">
        <v>44054</v>
      </c>
      <c r="C584" s="364">
        <v>44060</v>
      </c>
      <c r="D584" s="376">
        <v>44085</v>
      </c>
      <c r="E584" s="355" t="s">
        <v>3334</v>
      </c>
      <c r="F584" s="353" t="s">
        <v>13546</v>
      </c>
      <c r="G584" s="353" t="s">
        <v>13547</v>
      </c>
      <c r="H584" s="348"/>
      <c r="I584" s="353"/>
      <c r="J584" s="604" t="s">
        <v>2039</v>
      </c>
      <c r="K584" s="353"/>
      <c r="L584" s="1796">
        <f t="shared" si="31"/>
        <v>7</v>
      </c>
      <c r="M584" s="1796">
        <f t="shared" si="32"/>
        <v>4</v>
      </c>
      <c r="N584" s="1796"/>
      <c r="O584" s="1797">
        <v>17</v>
      </c>
      <c r="P584" s="362"/>
      <c r="Q584" s="357"/>
      <c r="R584" s="363"/>
      <c r="S584" s="350"/>
      <c r="T584" s="350"/>
      <c r="U584" s="350"/>
    </row>
    <row r="585" spans="1:21" ht="12.6" hidden="1" customHeight="1" outlineLevel="1">
      <c r="A585" s="376">
        <v>44061</v>
      </c>
      <c r="B585" s="384">
        <v>44054</v>
      </c>
      <c r="C585" s="364">
        <v>44060</v>
      </c>
      <c r="D585" s="376">
        <v>44085</v>
      </c>
      <c r="E585" s="355" t="s">
        <v>3335</v>
      </c>
      <c r="F585" s="353" t="s">
        <v>8802</v>
      </c>
      <c r="G585" s="353" t="s">
        <v>13548</v>
      </c>
      <c r="H585" s="348" t="s">
        <v>13549</v>
      </c>
      <c r="I585" s="353"/>
      <c r="J585" s="604" t="s">
        <v>2042</v>
      </c>
      <c r="K585" s="353"/>
      <c r="L585" s="1796">
        <f t="shared" si="31"/>
        <v>7</v>
      </c>
      <c r="M585" s="1796">
        <f t="shared" si="32"/>
        <v>4</v>
      </c>
      <c r="N585" s="1796"/>
      <c r="O585" s="1797">
        <v>18</v>
      </c>
      <c r="P585" s="362"/>
      <c r="Q585" s="357"/>
      <c r="R585" s="363"/>
      <c r="S585" s="350"/>
      <c r="T585" s="350"/>
      <c r="U585" s="350"/>
    </row>
    <row r="586" spans="1:21" ht="12.6" hidden="1" customHeight="1" outlineLevel="1">
      <c r="A586" s="376">
        <v>44062</v>
      </c>
      <c r="B586" s="384">
        <v>44049</v>
      </c>
      <c r="C586" s="364">
        <v>44075</v>
      </c>
      <c r="D586" s="364">
        <v>44080</v>
      </c>
      <c r="E586" s="355" t="s">
        <v>3335</v>
      </c>
      <c r="F586" s="353" t="s">
        <v>13550</v>
      </c>
      <c r="G586" s="353" t="s">
        <v>13551</v>
      </c>
      <c r="H586" s="348"/>
      <c r="I586" s="353"/>
      <c r="J586" s="353" t="s">
        <v>2033</v>
      </c>
      <c r="K586" s="353" t="s">
        <v>3351</v>
      </c>
      <c r="L586" s="1796">
        <f t="shared" si="31"/>
        <v>13</v>
      </c>
      <c r="M586" s="1796">
        <f t="shared" si="32"/>
        <v>8</v>
      </c>
      <c r="N586" s="1796"/>
      <c r="O586" s="1797">
        <v>19</v>
      </c>
      <c r="P586" s="353"/>
      <c r="Q586" s="353"/>
      <c r="R586" s="353"/>
      <c r="S586" s="353"/>
      <c r="T586" s="353"/>
      <c r="U586" s="353"/>
    </row>
    <row r="587" spans="1:21" ht="12.6" hidden="1" customHeight="1" outlineLevel="1">
      <c r="A587" s="364">
        <v>44063</v>
      </c>
      <c r="B587" s="384">
        <v>44062</v>
      </c>
      <c r="C587" s="364">
        <v>44063</v>
      </c>
      <c r="D587" s="932">
        <v>44063</v>
      </c>
      <c r="E587" s="355" t="s">
        <v>3334</v>
      </c>
      <c r="F587" s="353" t="s">
        <v>13552</v>
      </c>
      <c r="G587" s="353" t="s">
        <v>13553</v>
      </c>
      <c r="H587" s="353"/>
      <c r="I587" s="353"/>
      <c r="J587" s="353" t="s">
        <v>2035</v>
      </c>
      <c r="K587" s="353" t="s">
        <v>3351</v>
      </c>
      <c r="L587" s="1796">
        <f t="shared" si="31"/>
        <v>1</v>
      </c>
      <c r="M587" s="1796">
        <f t="shared" si="32"/>
        <v>0</v>
      </c>
      <c r="N587" s="1796"/>
      <c r="O587" s="1797">
        <v>20</v>
      </c>
      <c r="P587" s="362"/>
      <c r="Q587" s="357"/>
      <c r="R587" s="363"/>
      <c r="S587" s="350"/>
      <c r="T587" s="350"/>
      <c r="U587" s="350"/>
    </row>
    <row r="588" spans="1:21" ht="12.6" hidden="1" customHeight="1" outlineLevel="1">
      <c r="A588" s="376">
        <v>44064</v>
      </c>
      <c r="B588" s="384">
        <v>44056</v>
      </c>
      <c r="C588" s="364">
        <v>44063</v>
      </c>
      <c r="D588" s="932">
        <v>44063</v>
      </c>
      <c r="E588" s="355" t="s">
        <v>3334</v>
      </c>
      <c r="F588" s="353" t="s">
        <v>4883</v>
      </c>
      <c r="G588" s="353" t="s">
        <v>13554</v>
      </c>
      <c r="H588" s="353" t="s">
        <v>3337</v>
      </c>
      <c r="I588" s="353"/>
      <c r="J588" s="353" t="s">
        <v>2045</v>
      </c>
      <c r="K588" s="353" t="s">
        <v>3351</v>
      </c>
      <c r="L588" s="1796">
        <f t="shared" si="31"/>
        <v>8</v>
      </c>
      <c r="M588" s="1796">
        <f t="shared" si="32"/>
        <v>5</v>
      </c>
      <c r="N588" s="1796"/>
      <c r="O588" s="1797">
        <v>21</v>
      </c>
      <c r="P588" s="362"/>
      <c r="Q588" s="357"/>
      <c r="R588" s="363"/>
      <c r="S588" s="350"/>
      <c r="T588" s="350"/>
      <c r="U588" s="350"/>
    </row>
    <row r="589" spans="1:21" ht="12.6" hidden="1" customHeight="1" outlineLevel="1">
      <c r="A589" s="376">
        <v>44064</v>
      </c>
      <c r="B589" s="384">
        <v>44049</v>
      </c>
      <c r="C589" s="364">
        <v>44070</v>
      </c>
      <c r="D589" s="364">
        <v>44080</v>
      </c>
      <c r="E589" s="355" t="s">
        <v>3334</v>
      </c>
      <c r="F589" s="353" t="s">
        <v>13555</v>
      </c>
      <c r="G589" s="353" t="s">
        <v>13556</v>
      </c>
      <c r="H589" s="353"/>
      <c r="I589" s="353"/>
      <c r="J589" s="353" t="s">
        <v>2033</v>
      </c>
      <c r="K589" s="353" t="s">
        <v>13416</v>
      </c>
      <c r="L589" s="1796">
        <f t="shared" si="31"/>
        <v>15</v>
      </c>
      <c r="M589" s="1796">
        <f t="shared" si="32"/>
        <v>10</v>
      </c>
      <c r="N589" s="1796"/>
      <c r="O589" s="1797">
        <v>22</v>
      </c>
      <c r="P589" s="353"/>
      <c r="Q589" s="353"/>
      <c r="R589" s="353"/>
      <c r="S589" s="353"/>
      <c r="T589" s="353"/>
      <c r="U589" s="353"/>
    </row>
    <row r="590" spans="1:21" ht="12.6" hidden="1" customHeight="1" outlineLevel="1">
      <c r="A590" s="376">
        <v>44061</v>
      </c>
      <c r="B590" s="384">
        <v>44048</v>
      </c>
      <c r="C590" s="364">
        <v>44062</v>
      </c>
      <c r="D590" s="932">
        <v>44079</v>
      </c>
      <c r="E590" s="349" t="s">
        <v>3335</v>
      </c>
      <c r="F590" s="424" t="s">
        <v>2764</v>
      </c>
      <c r="G590" s="424" t="s">
        <v>13557</v>
      </c>
      <c r="H590" s="424" t="s">
        <v>13558</v>
      </c>
      <c r="I590" s="424"/>
      <c r="J590" s="424" t="s">
        <v>2041</v>
      </c>
      <c r="K590" s="353" t="s">
        <v>2036</v>
      </c>
      <c r="L590" s="1796">
        <f t="shared" si="31"/>
        <v>13</v>
      </c>
      <c r="M590" s="1796">
        <f t="shared" si="32"/>
        <v>8</v>
      </c>
      <c r="N590" s="1796"/>
      <c r="O590" s="1797">
        <v>23</v>
      </c>
      <c r="P590" s="424"/>
      <c r="Q590" s="424"/>
      <c r="R590" s="424"/>
      <c r="S590" s="424"/>
      <c r="T590" s="424"/>
      <c r="U590" s="424"/>
    </row>
    <row r="591" spans="1:21" ht="12.6" hidden="1" customHeight="1" outlineLevel="1">
      <c r="A591" s="376">
        <v>44064</v>
      </c>
      <c r="B591" s="384">
        <v>44047</v>
      </c>
      <c r="C591" s="364">
        <v>44070</v>
      </c>
      <c r="D591" s="932">
        <v>44078</v>
      </c>
      <c r="E591" s="349" t="s">
        <v>3335</v>
      </c>
      <c r="F591" s="424" t="s">
        <v>12647</v>
      </c>
      <c r="G591" s="424" t="s">
        <v>13559</v>
      </c>
      <c r="H591" s="424"/>
      <c r="I591" s="424"/>
      <c r="J591" s="424" t="s">
        <v>2041</v>
      </c>
      <c r="K591" s="353" t="s">
        <v>13560</v>
      </c>
      <c r="L591" s="1796">
        <f t="shared" si="31"/>
        <v>17</v>
      </c>
      <c r="M591" s="1796">
        <f t="shared" si="32"/>
        <v>12</v>
      </c>
      <c r="N591" s="1796"/>
      <c r="O591" s="1797">
        <v>24</v>
      </c>
      <c r="P591" s="662"/>
      <c r="Q591" s="662"/>
      <c r="R591" s="662"/>
      <c r="S591" s="662"/>
      <c r="T591" s="662"/>
      <c r="U591" s="662"/>
    </row>
    <row r="592" spans="1:21" ht="12.6" hidden="1" customHeight="1" outlineLevel="1">
      <c r="A592" s="376">
        <v>44067</v>
      </c>
      <c r="B592" s="384">
        <v>44064</v>
      </c>
      <c r="C592" s="364">
        <v>44068</v>
      </c>
      <c r="D592" s="376">
        <v>44068</v>
      </c>
      <c r="E592" s="355" t="s">
        <v>3335</v>
      </c>
      <c r="F592" s="353" t="s">
        <v>6504</v>
      </c>
      <c r="G592" s="353" t="s">
        <v>13561</v>
      </c>
      <c r="H592" s="348"/>
      <c r="I592" s="353"/>
      <c r="J592" s="604" t="s">
        <v>2042</v>
      </c>
      <c r="K592" s="353"/>
      <c r="L592" s="1796">
        <f t="shared" si="31"/>
        <v>3</v>
      </c>
      <c r="M592" s="1796">
        <f t="shared" si="32"/>
        <v>0</v>
      </c>
      <c r="N592" s="1796"/>
      <c r="O592" s="1797">
        <v>25</v>
      </c>
      <c r="P592" s="362"/>
      <c r="Q592" s="357"/>
      <c r="R592" s="363"/>
      <c r="S592" s="350"/>
      <c r="T592" s="350"/>
      <c r="U592" s="350"/>
    </row>
    <row r="593" spans="1:21" ht="12.6" hidden="1" customHeight="1" outlineLevel="1">
      <c r="A593" s="376">
        <v>44068</v>
      </c>
      <c r="B593" s="384">
        <v>44061</v>
      </c>
      <c r="C593" s="364">
        <v>44068</v>
      </c>
      <c r="D593" s="364">
        <v>44068</v>
      </c>
      <c r="E593" s="355" t="s">
        <v>3334</v>
      </c>
      <c r="F593" s="353" t="s">
        <v>13562</v>
      </c>
      <c r="G593" s="353" t="s">
        <v>13563</v>
      </c>
      <c r="H593" s="353" t="s">
        <v>13564</v>
      </c>
      <c r="I593" s="353"/>
      <c r="J593" s="353" t="s">
        <v>2035</v>
      </c>
      <c r="K593" s="353" t="s">
        <v>3351</v>
      </c>
      <c r="L593" s="1796">
        <f t="shared" si="31"/>
        <v>7</v>
      </c>
      <c r="M593" s="1796">
        <f t="shared" si="32"/>
        <v>4</v>
      </c>
      <c r="N593" s="1796"/>
      <c r="O593" s="1797">
        <v>26</v>
      </c>
      <c r="P593" s="352"/>
      <c r="Q593" s="352"/>
      <c r="R593" s="352"/>
      <c r="S593" s="352"/>
      <c r="T593" s="352"/>
      <c r="U593" s="352"/>
    </row>
    <row r="594" spans="1:21" ht="12.6" hidden="1" customHeight="1" outlineLevel="1">
      <c r="A594" s="376">
        <v>44067</v>
      </c>
      <c r="B594" s="384">
        <v>44062</v>
      </c>
      <c r="C594" s="364">
        <v>44074</v>
      </c>
      <c r="D594" s="364">
        <v>44074</v>
      </c>
      <c r="E594" s="355" t="s">
        <v>3334</v>
      </c>
      <c r="F594" s="353" t="s">
        <v>13565</v>
      </c>
      <c r="G594" s="353" t="s">
        <v>13566</v>
      </c>
      <c r="H594" s="353" t="s">
        <v>13567</v>
      </c>
      <c r="I594" s="353"/>
      <c r="J594" s="353" t="s">
        <v>2035</v>
      </c>
      <c r="K594" s="353"/>
      <c r="L594" s="1796">
        <f t="shared" si="31"/>
        <v>5</v>
      </c>
      <c r="M594" s="1796">
        <f t="shared" si="32"/>
        <v>2</v>
      </c>
      <c r="N594" s="1796"/>
      <c r="O594" s="1797">
        <v>27</v>
      </c>
      <c r="P594" s="362"/>
      <c r="Q594" s="357"/>
      <c r="R594" s="363"/>
      <c r="S594" s="350"/>
      <c r="T594" s="350"/>
      <c r="U594" s="350"/>
    </row>
    <row r="595" spans="1:21" ht="12.6" hidden="1" customHeight="1" outlineLevel="1">
      <c r="A595" s="376">
        <v>44069</v>
      </c>
      <c r="B595" s="384">
        <v>44062</v>
      </c>
      <c r="C595" s="364">
        <v>44069</v>
      </c>
      <c r="D595" s="932">
        <v>44093</v>
      </c>
      <c r="E595" s="355" t="s">
        <v>3334</v>
      </c>
      <c r="F595" s="353" t="s">
        <v>13568</v>
      </c>
      <c r="G595" s="353" t="s">
        <v>13569</v>
      </c>
      <c r="H595" s="353"/>
      <c r="I595" s="353"/>
      <c r="J595" s="353" t="s">
        <v>2045</v>
      </c>
      <c r="K595" s="353" t="s">
        <v>3351</v>
      </c>
      <c r="L595" s="1796">
        <f t="shared" si="31"/>
        <v>7</v>
      </c>
      <c r="M595" s="1796">
        <f t="shared" si="32"/>
        <v>4</v>
      </c>
      <c r="N595" s="1796"/>
      <c r="O595" s="1797">
        <v>28</v>
      </c>
      <c r="P595" s="362"/>
      <c r="Q595" s="357"/>
      <c r="R595" s="363"/>
      <c r="S595" s="350"/>
      <c r="T595" s="350"/>
      <c r="U595" s="350"/>
    </row>
    <row r="596" spans="1:21" ht="12.6" hidden="1" customHeight="1" outlineLevel="1">
      <c r="A596" s="376">
        <v>44069</v>
      </c>
      <c r="B596" s="384">
        <v>44062</v>
      </c>
      <c r="C596" s="364">
        <v>44093</v>
      </c>
      <c r="D596" s="364">
        <v>44093</v>
      </c>
      <c r="E596" s="355" t="s">
        <v>3334</v>
      </c>
      <c r="F596" s="353" t="s">
        <v>13570</v>
      </c>
      <c r="G596" s="353" t="s">
        <v>13571</v>
      </c>
      <c r="H596" s="353"/>
      <c r="I596" s="353"/>
      <c r="J596" s="353" t="s">
        <v>2035</v>
      </c>
      <c r="K596" s="353" t="s">
        <v>3366</v>
      </c>
      <c r="L596" s="1796">
        <f t="shared" si="31"/>
        <v>7</v>
      </c>
      <c r="M596" s="1796">
        <f t="shared" si="32"/>
        <v>4</v>
      </c>
      <c r="N596" s="1796"/>
      <c r="O596" s="1797">
        <v>29</v>
      </c>
      <c r="P596" s="362"/>
      <c r="Q596" s="357"/>
      <c r="R596" s="363"/>
      <c r="S596" s="350"/>
      <c r="T596" s="350"/>
      <c r="U596" s="350"/>
    </row>
    <row r="597" spans="1:21" ht="12.6" hidden="1" customHeight="1" outlineLevel="1">
      <c r="A597" s="376">
        <v>44069</v>
      </c>
      <c r="B597" s="384">
        <v>44064</v>
      </c>
      <c r="C597" s="364">
        <v>44078</v>
      </c>
      <c r="D597" s="376">
        <v>44095</v>
      </c>
      <c r="E597" s="355" t="s">
        <v>3334</v>
      </c>
      <c r="F597" s="353" t="s">
        <v>13572</v>
      </c>
      <c r="G597" s="353" t="s">
        <v>13573</v>
      </c>
      <c r="H597" s="348" t="s">
        <v>13574</v>
      </c>
      <c r="I597" s="353"/>
      <c r="J597" s="604" t="s">
        <v>2042</v>
      </c>
      <c r="K597" s="353"/>
      <c r="L597" s="1796">
        <f t="shared" si="31"/>
        <v>5</v>
      </c>
      <c r="M597" s="1796">
        <f t="shared" si="32"/>
        <v>2</v>
      </c>
      <c r="N597" s="1796"/>
      <c r="O597" s="1797">
        <v>30</v>
      </c>
      <c r="P597" s="362"/>
      <c r="Q597" s="357"/>
      <c r="R597" s="363"/>
      <c r="S597" s="350"/>
      <c r="T597" s="350"/>
      <c r="U597" s="350"/>
    </row>
    <row r="598" spans="1:21" ht="12.6" hidden="1" customHeight="1" outlineLevel="1">
      <c r="A598" s="376">
        <v>44069</v>
      </c>
      <c r="B598" s="384">
        <v>44056</v>
      </c>
      <c r="C598" s="364">
        <v>44085</v>
      </c>
      <c r="D598" s="364">
        <v>44087</v>
      </c>
      <c r="E598" s="355" t="s">
        <v>3335</v>
      </c>
      <c r="F598" s="353" t="s">
        <v>13575</v>
      </c>
      <c r="G598" s="353" t="s">
        <v>13576</v>
      </c>
      <c r="H598" s="353" t="s">
        <v>12620</v>
      </c>
      <c r="I598" s="353"/>
      <c r="J598" s="353" t="s">
        <v>2035</v>
      </c>
      <c r="K598" s="353" t="s">
        <v>3366</v>
      </c>
      <c r="L598" s="1796">
        <f t="shared" si="31"/>
        <v>13</v>
      </c>
      <c r="M598" s="1796">
        <f t="shared" si="32"/>
        <v>8</v>
      </c>
      <c r="N598" s="1796"/>
      <c r="O598" s="1797">
        <v>31</v>
      </c>
      <c r="P598" s="362"/>
      <c r="Q598" s="357"/>
      <c r="R598" s="363"/>
      <c r="S598" s="350"/>
      <c r="T598" s="350"/>
      <c r="U598" s="350"/>
    </row>
    <row r="599" spans="1:21" ht="12.6" hidden="1" customHeight="1" outlineLevel="1">
      <c r="A599" s="376">
        <v>44069</v>
      </c>
      <c r="B599" s="1829">
        <v>44064</v>
      </c>
      <c r="C599" s="1830">
        <v>44071</v>
      </c>
      <c r="D599" s="1069">
        <v>44071</v>
      </c>
      <c r="E599" s="578" t="s">
        <v>3334</v>
      </c>
      <c r="F599" s="440" t="s">
        <v>13577</v>
      </c>
      <c r="G599" s="440" t="s">
        <v>13578</v>
      </c>
      <c r="H599" s="440" t="s">
        <v>13579</v>
      </c>
      <c r="I599" s="578"/>
      <c r="J599" s="440" t="s">
        <v>2045</v>
      </c>
      <c r="K599" s="353" t="s">
        <v>13580</v>
      </c>
      <c r="L599" s="1796">
        <f t="shared" si="31"/>
        <v>5</v>
      </c>
      <c r="M599" s="1796">
        <f t="shared" si="32"/>
        <v>2</v>
      </c>
      <c r="N599" s="1796"/>
      <c r="O599" s="1797">
        <v>32</v>
      </c>
      <c r="P599" s="362"/>
      <c r="Q599" s="357"/>
      <c r="R599" s="363"/>
      <c r="S599" s="350"/>
      <c r="T599" s="350"/>
      <c r="U599" s="350"/>
    </row>
    <row r="600" spans="1:21" ht="12.6" hidden="1" customHeight="1" outlineLevel="1">
      <c r="A600" s="376">
        <v>44069</v>
      </c>
      <c r="B600" s="384">
        <v>44046</v>
      </c>
      <c r="C600" s="364">
        <v>44071</v>
      </c>
      <c r="D600" s="950">
        <v>44074</v>
      </c>
      <c r="E600" s="355" t="s">
        <v>3334</v>
      </c>
      <c r="F600" s="353" t="s">
        <v>12624</v>
      </c>
      <c r="G600" s="353" t="s">
        <v>13581</v>
      </c>
      <c r="H600" s="348"/>
      <c r="I600" s="353"/>
      <c r="J600" s="604" t="s">
        <v>2042</v>
      </c>
      <c r="K600" s="353"/>
      <c r="L600" s="1796">
        <f t="shared" ref="L600:L632" si="34">(A600-B600)</f>
        <v>23</v>
      </c>
      <c r="M600" s="1796">
        <f t="shared" ref="M600:M632" si="35">NETWORKDAYS(B600,A600,A600:B600)</f>
        <v>16</v>
      </c>
      <c r="N600" s="1796"/>
      <c r="O600" s="1797">
        <v>33</v>
      </c>
      <c r="P600" s="362"/>
      <c r="Q600" s="357"/>
      <c r="R600" s="363"/>
      <c r="S600" s="350"/>
      <c r="T600" s="350"/>
      <c r="U600" s="350"/>
    </row>
    <row r="601" spans="1:21" ht="12.6" hidden="1" customHeight="1" outlineLevel="1">
      <c r="A601" s="376">
        <v>44069</v>
      </c>
      <c r="B601" s="384">
        <v>44056</v>
      </c>
      <c r="C601" s="364">
        <v>44087</v>
      </c>
      <c r="D601" s="932">
        <v>44087</v>
      </c>
      <c r="E601" s="355" t="s">
        <v>3335</v>
      </c>
      <c r="F601" s="353" t="s">
        <v>4084</v>
      </c>
      <c r="G601" s="1828" t="s">
        <v>13582</v>
      </c>
      <c r="H601" s="353" t="s">
        <v>12620</v>
      </c>
      <c r="I601" s="353"/>
      <c r="J601" s="353" t="s">
        <v>2035</v>
      </c>
      <c r="K601" s="353" t="s">
        <v>3366</v>
      </c>
      <c r="L601" s="1796">
        <f t="shared" si="34"/>
        <v>13</v>
      </c>
      <c r="M601" s="1796">
        <f t="shared" si="35"/>
        <v>8</v>
      </c>
      <c r="N601" s="1796"/>
      <c r="O601" s="1797">
        <v>34</v>
      </c>
      <c r="P601" s="424"/>
      <c r="Q601" s="424"/>
      <c r="R601" s="424"/>
      <c r="S601" s="424"/>
      <c r="T601" s="424"/>
      <c r="U601" s="424"/>
    </row>
    <row r="602" spans="1:21" ht="12.6" hidden="1" customHeight="1" outlineLevel="1">
      <c r="A602" s="376">
        <v>44070</v>
      </c>
      <c r="B602" s="384">
        <v>44060</v>
      </c>
      <c r="C602" s="364">
        <v>44084</v>
      </c>
      <c r="D602" s="932">
        <v>44091</v>
      </c>
      <c r="E602" s="349" t="s">
        <v>3335</v>
      </c>
      <c r="F602" s="424" t="s">
        <v>13583</v>
      </c>
      <c r="G602" s="424" t="s">
        <v>13584</v>
      </c>
      <c r="H602" s="424" t="s">
        <v>12620</v>
      </c>
      <c r="I602" s="424"/>
      <c r="J602" s="424" t="s">
        <v>2041</v>
      </c>
      <c r="K602" s="353" t="s">
        <v>3366</v>
      </c>
      <c r="L602" s="1796">
        <f t="shared" si="34"/>
        <v>10</v>
      </c>
      <c r="M602" s="1796">
        <f t="shared" si="35"/>
        <v>7</v>
      </c>
      <c r="N602" s="1796"/>
      <c r="O602" s="1797">
        <v>35</v>
      </c>
      <c r="P602" s="424"/>
      <c r="Q602" s="424"/>
      <c r="R602" s="424"/>
      <c r="S602" s="424"/>
      <c r="T602" s="424"/>
      <c r="U602" s="424"/>
    </row>
    <row r="603" spans="1:21" ht="12.6" hidden="1" customHeight="1" outlineLevel="1">
      <c r="A603" s="376">
        <v>44070</v>
      </c>
      <c r="B603" s="384">
        <v>44054</v>
      </c>
      <c r="C603" s="364">
        <v>44071</v>
      </c>
      <c r="D603" s="932">
        <v>44086</v>
      </c>
      <c r="E603" s="355" t="s">
        <v>3334</v>
      </c>
      <c r="F603" s="353" t="s">
        <v>13585</v>
      </c>
      <c r="G603" s="353" t="s">
        <v>13586</v>
      </c>
      <c r="H603" s="353" t="s">
        <v>3577</v>
      </c>
      <c r="I603" s="353"/>
      <c r="J603" s="353" t="s">
        <v>2045</v>
      </c>
      <c r="K603" s="353" t="s">
        <v>3366</v>
      </c>
      <c r="L603" s="1796">
        <f t="shared" si="34"/>
        <v>16</v>
      </c>
      <c r="M603" s="1796">
        <f t="shared" si="35"/>
        <v>11</v>
      </c>
      <c r="N603" s="1796"/>
      <c r="O603" s="1797">
        <v>36</v>
      </c>
      <c r="P603" s="362"/>
      <c r="Q603" s="357"/>
      <c r="R603" s="363"/>
      <c r="S603" s="350"/>
      <c r="T603" s="350"/>
      <c r="U603" s="350"/>
    </row>
    <row r="604" spans="1:21" ht="12.6" hidden="1" customHeight="1" outlineLevel="1">
      <c r="A604" s="376">
        <v>44070</v>
      </c>
      <c r="B604" s="384">
        <v>44060</v>
      </c>
      <c r="C604" s="364">
        <v>44073</v>
      </c>
      <c r="D604" s="932">
        <v>44091</v>
      </c>
      <c r="E604" s="355" t="s">
        <v>3334</v>
      </c>
      <c r="F604" s="353" t="s">
        <v>13587</v>
      </c>
      <c r="G604" s="353" t="s">
        <v>13588</v>
      </c>
      <c r="H604" s="353"/>
      <c r="I604" s="353"/>
      <c r="J604" s="353" t="s">
        <v>2045</v>
      </c>
      <c r="K604" s="353" t="s">
        <v>3366</v>
      </c>
      <c r="L604" s="1796">
        <f t="shared" si="34"/>
        <v>10</v>
      </c>
      <c r="M604" s="1796">
        <f t="shared" si="35"/>
        <v>7</v>
      </c>
      <c r="N604" s="1796"/>
      <c r="O604" s="1797">
        <v>37</v>
      </c>
      <c r="P604" s="362"/>
      <c r="Q604" s="357"/>
      <c r="R604" s="363"/>
      <c r="S604" s="350"/>
      <c r="T604" s="350"/>
      <c r="U604" s="350"/>
    </row>
    <row r="605" spans="1:21" ht="12.6" hidden="1" customHeight="1" outlineLevel="1">
      <c r="A605" s="376">
        <v>44070</v>
      </c>
      <c r="B605" s="384">
        <v>44054</v>
      </c>
      <c r="C605" s="364">
        <v>44071</v>
      </c>
      <c r="D605" s="932">
        <v>44086</v>
      </c>
      <c r="E605" s="349" t="s">
        <v>3334</v>
      </c>
      <c r="F605" s="353" t="s">
        <v>13589</v>
      </c>
      <c r="G605" s="353" t="s">
        <v>13590</v>
      </c>
      <c r="H605" s="353" t="s">
        <v>13591</v>
      </c>
      <c r="I605" s="353"/>
      <c r="J605" s="353" t="s">
        <v>2045</v>
      </c>
      <c r="K605" s="353"/>
      <c r="L605" s="1796">
        <f t="shared" si="34"/>
        <v>16</v>
      </c>
      <c r="M605" s="1796">
        <f t="shared" si="35"/>
        <v>11</v>
      </c>
      <c r="N605" s="1796"/>
      <c r="O605" s="1797">
        <v>38</v>
      </c>
      <c r="P605" s="362"/>
      <c r="Q605" s="357"/>
      <c r="R605" s="363"/>
      <c r="S605" s="350"/>
      <c r="T605" s="350"/>
      <c r="U605" s="350"/>
    </row>
    <row r="606" spans="1:21" ht="12.6" hidden="1" customHeight="1" outlineLevel="1">
      <c r="A606" s="376">
        <v>44070</v>
      </c>
      <c r="B606" s="384">
        <v>44068</v>
      </c>
      <c r="C606" s="364">
        <v>44077</v>
      </c>
      <c r="D606" s="364">
        <v>44099</v>
      </c>
      <c r="E606" s="355" t="s">
        <v>3334</v>
      </c>
      <c r="F606" s="353" t="s">
        <v>13592</v>
      </c>
      <c r="G606" s="353" t="s">
        <v>13593</v>
      </c>
      <c r="H606" s="353"/>
      <c r="I606" s="353"/>
      <c r="J606" s="353" t="s">
        <v>2035</v>
      </c>
      <c r="K606" s="353" t="s">
        <v>3366</v>
      </c>
      <c r="L606" s="1796">
        <f t="shared" si="34"/>
        <v>2</v>
      </c>
      <c r="M606" s="1796">
        <f t="shared" si="35"/>
        <v>1</v>
      </c>
      <c r="N606" s="1796"/>
      <c r="O606" s="1797">
        <v>39</v>
      </c>
      <c r="P606" s="362"/>
      <c r="Q606" s="357"/>
      <c r="R606" s="363"/>
      <c r="S606" s="350"/>
      <c r="T606" s="350"/>
      <c r="U606" s="350"/>
    </row>
    <row r="607" spans="1:21" ht="12.6" hidden="1" customHeight="1" outlineLevel="1">
      <c r="A607" s="376">
        <v>44070</v>
      </c>
      <c r="B607" s="384">
        <v>44060</v>
      </c>
      <c r="C607" s="364">
        <v>44073</v>
      </c>
      <c r="D607" s="364">
        <v>44091</v>
      </c>
      <c r="E607" s="355" t="s">
        <v>3334</v>
      </c>
      <c r="F607" s="353" t="s">
        <v>13510</v>
      </c>
      <c r="G607" s="353" t="s">
        <v>13594</v>
      </c>
      <c r="H607" s="353" t="s">
        <v>13595</v>
      </c>
      <c r="I607" s="353" t="s">
        <v>2035</v>
      </c>
      <c r="J607" s="353" t="s">
        <v>2033</v>
      </c>
      <c r="K607" s="353" t="s">
        <v>3366</v>
      </c>
      <c r="L607" s="1796">
        <f t="shared" si="34"/>
        <v>10</v>
      </c>
      <c r="M607" s="1796">
        <f t="shared" si="35"/>
        <v>7</v>
      </c>
      <c r="N607" s="1796"/>
      <c r="O607" s="1797">
        <v>40</v>
      </c>
      <c r="P607" s="362"/>
      <c r="Q607" s="357"/>
      <c r="R607" s="363"/>
      <c r="S607" s="350"/>
      <c r="T607" s="350"/>
      <c r="U607" s="350"/>
    </row>
    <row r="608" spans="1:21" ht="12.6" hidden="1" customHeight="1" outlineLevel="1">
      <c r="A608" s="376">
        <v>44070</v>
      </c>
      <c r="B608" s="384">
        <v>44061</v>
      </c>
      <c r="C608" s="364">
        <v>44073</v>
      </c>
      <c r="D608" s="376">
        <v>44092</v>
      </c>
      <c r="E608" s="355" t="s">
        <v>3334</v>
      </c>
      <c r="F608" s="353" t="s">
        <v>13596</v>
      </c>
      <c r="G608" s="353" t="s">
        <v>13597</v>
      </c>
      <c r="H608" s="348" t="s">
        <v>13598</v>
      </c>
      <c r="I608" s="353"/>
      <c r="J608" s="604" t="s">
        <v>2042</v>
      </c>
      <c r="K608" s="353"/>
      <c r="L608" s="1796">
        <f t="shared" si="34"/>
        <v>9</v>
      </c>
      <c r="M608" s="1796">
        <f t="shared" si="35"/>
        <v>6</v>
      </c>
      <c r="N608" s="1796"/>
      <c r="O608" s="1797">
        <v>41</v>
      </c>
      <c r="P608" s="362"/>
      <c r="Q608" s="357"/>
      <c r="R608" s="363"/>
      <c r="S608" s="350"/>
      <c r="T608" s="350"/>
      <c r="U608" s="350"/>
    </row>
    <row r="609" spans="1:21" ht="12.6" hidden="1" customHeight="1" outlineLevel="1">
      <c r="A609" s="376">
        <v>44071</v>
      </c>
      <c r="B609" s="384">
        <v>44067</v>
      </c>
      <c r="C609" s="364">
        <v>44086</v>
      </c>
      <c r="D609" s="932">
        <v>44098</v>
      </c>
      <c r="E609" s="355" t="s">
        <v>3334</v>
      </c>
      <c r="F609" s="353" t="s">
        <v>13599</v>
      </c>
      <c r="G609" s="353" t="s">
        <v>13600</v>
      </c>
      <c r="H609" s="353"/>
      <c r="I609" s="353"/>
      <c r="J609" s="353" t="s">
        <v>2045</v>
      </c>
      <c r="K609" s="353" t="s">
        <v>3381</v>
      </c>
      <c r="L609" s="1796">
        <f t="shared" si="34"/>
        <v>4</v>
      </c>
      <c r="M609" s="1796">
        <f t="shared" si="35"/>
        <v>3</v>
      </c>
      <c r="N609" s="1796"/>
      <c r="O609" s="1797">
        <v>42</v>
      </c>
      <c r="P609" s="378"/>
      <c r="Q609" s="379"/>
      <c r="R609" s="359"/>
      <c r="S609" s="355"/>
      <c r="T609" s="355"/>
      <c r="U609" s="355"/>
    </row>
    <row r="610" spans="1:21" ht="12.6" hidden="1" customHeight="1" outlineLevel="1">
      <c r="A610" s="376">
        <v>44071</v>
      </c>
      <c r="B610" s="384">
        <v>44050</v>
      </c>
      <c r="C610" s="364">
        <v>44074</v>
      </c>
      <c r="D610" s="376">
        <v>44081</v>
      </c>
      <c r="E610" s="355" t="s">
        <v>3335</v>
      </c>
      <c r="F610" s="353" t="s">
        <v>13179</v>
      </c>
      <c r="G610" s="353" t="s">
        <v>13601</v>
      </c>
      <c r="H610" s="348" t="s">
        <v>12620</v>
      </c>
      <c r="I610" s="353"/>
      <c r="J610" s="604" t="s">
        <v>2042</v>
      </c>
      <c r="K610" s="353"/>
      <c r="L610" s="1796">
        <f t="shared" si="34"/>
        <v>21</v>
      </c>
      <c r="M610" s="1796">
        <f t="shared" si="35"/>
        <v>14</v>
      </c>
      <c r="N610" s="1796"/>
      <c r="O610" s="1797">
        <v>43</v>
      </c>
      <c r="P610" s="362"/>
      <c r="Q610" s="357"/>
      <c r="R610" s="363"/>
      <c r="S610" s="350"/>
      <c r="T610" s="350"/>
      <c r="U610" s="350"/>
    </row>
    <row r="611" spans="1:21" ht="12.6" hidden="1" customHeight="1" outlineLevel="1">
      <c r="A611" s="376">
        <v>44071</v>
      </c>
      <c r="B611" s="384">
        <v>44057</v>
      </c>
      <c r="C611" s="364">
        <v>44071</v>
      </c>
      <c r="D611" s="932">
        <v>44075</v>
      </c>
      <c r="E611" s="349" t="s">
        <v>3334</v>
      </c>
      <c r="F611" s="424" t="s">
        <v>13602</v>
      </c>
      <c r="G611" s="424" t="s">
        <v>13603</v>
      </c>
      <c r="H611" s="424" t="s">
        <v>13389</v>
      </c>
      <c r="I611" s="424"/>
      <c r="J611" s="424" t="s">
        <v>2041</v>
      </c>
      <c r="K611" s="353" t="s">
        <v>3366</v>
      </c>
      <c r="L611" s="1796">
        <f t="shared" si="34"/>
        <v>14</v>
      </c>
      <c r="M611" s="1796">
        <f t="shared" si="35"/>
        <v>9</v>
      </c>
      <c r="N611" s="1796"/>
      <c r="O611" s="1797">
        <v>44</v>
      </c>
      <c r="P611" s="424"/>
      <c r="Q611" s="424"/>
      <c r="R611" s="424"/>
      <c r="S611" s="424"/>
      <c r="T611" s="424"/>
      <c r="U611" s="424"/>
    </row>
    <row r="612" spans="1:21" ht="12.6" hidden="1" customHeight="1" outlineLevel="1">
      <c r="A612" s="376">
        <v>44071</v>
      </c>
      <c r="B612" s="384">
        <v>44071</v>
      </c>
      <c r="C612" s="364">
        <v>44074</v>
      </c>
      <c r="D612" s="364">
        <v>44074</v>
      </c>
      <c r="E612" s="355" t="s">
        <v>3334</v>
      </c>
      <c r="F612" s="353" t="s">
        <v>13604</v>
      </c>
      <c r="G612" s="353" t="s">
        <v>13605</v>
      </c>
      <c r="H612" s="353" t="s">
        <v>13606</v>
      </c>
      <c r="I612" s="353" t="s">
        <v>2039</v>
      </c>
      <c r="J612" s="353" t="s">
        <v>2035</v>
      </c>
      <c r="K612" s="353" t="s">
        <v>2036</v>
      </c>
      <c r="L612" s="1796">
        <f t="shared" si="34"/>
        <v>0</v>
      </c>
      <c r="M612" s="1796">
        <f t="shared" si="35"/>
        <v>0</v>
      </c>
      <c r="N612" s="1796"/>
      <c r="O612" s="1797">
        <v>45</v>
      </c>
      <c r="P612" s="362"/>
      <c r="Q612" s="357"/>
      <c r="R612" s="363"/>
      <c r="S612" s="350"/>
      <c r="T612" s="350"/>
      <c r="U612" s="350"/>
    </row>
    <row r="613" spans="1:21" ht="12.6" hidden="1" customHeight="1" outlineLevel="1">
      <c r="A613" s="376">
        <v>44075</v>
      </c>
      <c r="B613" s="384">
        <v>44062</v>
      </c>
      <c r="C613" s="364">
        <v>44071</v>
      </c>
      <c r="D613" s="932">
        <v>44075</v>
      </c>
      <c r="E613" s="355" t="s">
        <v>3334</v>
      </c>
      <c r="F613" s="353" t="s">
        <v>3470</v>
      </c>
      <c r="G613" s="353" t="s">
        <v>13607</v>
      </c>
      <c r="H613" s="353" t="s">
        <v>13608</v>
      </c>
      <c r="I613" s="353" t="s">
        <v>2035</v>
      </c>
      <c r="J613" s="353" t="s">
        <v>2045</v>
      </c>
      <c r="K613" s="353" t="s">
        <v>3911</v>
      </c>
      <c r="L613" s="1796">
        <f t="shared" si="34"/>
        <v>13</v>
      </c>
      <c r="M613" s="1796">
        <f t="shared" si="35"/>
        <v>8</v>
      </c>
      <c r="N613" s="1796"/>
      <c r="O613" s="1797">
        <v>46</v>
      </c>
      <c r="P613" s="362"/>
      <c r="Q613" s="357"/>
      <c r="R613" s="363"/>
      <c r="S613" s="350"/>
      <c r="T613" s="350"/>
      <c r="U613" s="350"/>
    </row>
    <row r="614" spans="1:21" ht="12.6" hidden="1" customHeight="1" outlineLevel="1">
      <c r="A614" s="376">
        <v>44076</v>
      </c>
      <c r="B614" s="384">
        <v>44064</v>
      </c>
      <c r="C614" s="364">
        <v>44095</v>
      </c>
      <c r="D614" s="364">
        <v>44095</v>
      </c>
      <c r="E614" s="355" t="s">
        <v>3334</v>
      </c>
      <c r="F614" s="353" t="s">
        <v>13609</v>
      </c>
      <c r="G614" s="353" t="s">
        <v>13610</v>
      </c>
      <c r="H614" s="353"/>
      <c r="I614" s="353"/>
      <c r="J614" s="424" t="s">
        <v>2039</v>
      </c>
      <c r="K614" s="353" t="s">
        <v>2036</v>
      </c>
      <c r="L614" s="1796">
        <f t="shared" si="34"/>
        <v>12</v>
      </c>
      <c r="M614" s="1796">
        <f t="shared" si="35"/>
        <v>7</v>
      </c>
      <c r="N614" s="1796"/>
      <c r="O614" s="1797">
        <v>47</v>
      </c>
      <c r="P614" s="353"/>
      <c r="Q614" s="353"/>
      <c r="R614" s="353"/>
      <c r="S614" s="353"/>
      <c r="T614" s="353"/>
      <c r="U614" s="353"/>
    </row>
    <row r="615" spans="1:21" ht="12.6" hidden="1" customHeight="1" outlineLevel="1">
      <c r="A615" s="376">
        <v>44078</v>
      </c>
      <c r="B615" s="384">
        <v>44071</v>
      </c>
      <c r="C615" s="364">
        <v>44087</v>
      </c>
      <c r="D615" s="376">
        <v>44102</v>
      </c>
      <c r="E615" s="355" t="s">
        <v>3334</v>
      </c>
      <c r="F615" s="353" t="s">
        <v>13611</v>
      </c>
      <c r="G615" s="353" t="s">
        <v>13612</v>
      </c>
      <c r="H615" s="348"/>
      <c r="I615" s="353"/>
      <c r="J615" s="604" t="s">
        <v>2042</v>
      </c>
      <c r="K615" s="353"/>
      <c r="L615" s="1796">
        <f t="shared" si="34"/>
        <v>7</v>
      </c>
      <c r="M615" s="1796">
        <f t="shared" si="35"/>
        <v>4</v>
      </c>
      <c r="N615" s="1796"/>
      <c r="O615" s="1797">
        <v>48</v>
      </c>
      <c r="P615" s="362"/>
      <c r="Q615" s="357"/>
      <c r="R615" s="363"/>
      <c r="S615" s="350"/>
      <c r="T615" s="350"/>
      <c r="U615" s="350"/>
    </row>
    <row r="616" spans="1:21" ht="12.6" hidden="1" customHeight="1" outlineLevel="1">
      <c r="A616" s="376">
        <v>44078</v>
      </c>
      <c r="B616" s="384">
        <v>44063</v>
      </c>
      <c r="C616" s="364">
        <v>44078</v>
      </c>
      <c r="D616" s="376">
        <v>44094</v>
      </c>
      <c r="E616" s="355" t="s">
        <v>3335</v>
      </c>
      <c r="F616" s="353" t="s">
        <v>13613</v>
      </c>
      <c r="G616" s="353" t="s">
        <v>13614</v>
      </c>
      <c r="H616" s="348" t="s">
        <v>12620</v>
      </c>
      <c r="I616" s="353"/>
      <c r="J616" s="604" t="s">
        <v>2042</v>
      </c>
      <c r="K616" s="353"/>
      <c r="L616" s="1796">
        <f t="shared" si="34"/>
        <v>15</v>
      </c>
      <c r="M616" s="1796">
        <f t="shared" si="35"/>
        <v>10</v>
      </c>
      <c r="N616" s="1796"/>
      <c r="O616" s="1797">
        <v>49</v>
      </c>
      <c r="P616" s="362"/>
      <c r="Q616" s="357"/>
      <c r="R616" s="363"/>
      <c r="S616" s="350"/>
      <c r="T616" s="350"/>
      <c r="U616" s="350"/>
    </row>
    <row r="617" spans="1:21" ht="12.6" hidden="1" customHeight="1" outlineLevel="1">
      <c r="A617" s="734">
        <v>44080</v>
      </c>
      <c r="B617" s="384">
        <v>44050</v>
      </c>
      <c r="C617" s="374">
        <v>44081</v>
      </c>
      <c r="D617" s="364">
        <v>44081</v>
      </c>
      <c r="E617" s="355" t="s">
        <v>3334</v>
      </c>
      <c r="F617" s="353" t="s">
        <v>13615</v>
      </c>
      <c r="G617" s="353" t="s">
        <v>13616</v>
      </c>
      <c r="H617" s="353" t="s">
        <v>13188</v>
      </c>
      <c r="I617" s="353"/>
      <c r="J617" s="353" t="s">
        <v>2039</v>
      </c>
      <c r="K617" s="353" t="s">
        <v>13189</v>
      </c>
      <c r="L617" s="1796">
        <f t="shared" si="34"/>
        <v>30</v>
      </c>
      <c r="M617" s="1796">
        <f t="shared" si="35"/>
        <v>20</v>
      </c>
      <c r="N617" s="1796"/>
      <c r="O617" s="1797">
        <v>50</v>
      </c>
      <c r="P617" s="353"/>
      <c r="Q617" s="353"/>
      <c r="R617" s="353"/>
      <c r="S617" s="353"/>
      <c r="T617" s="353"/>
      <c r="U617" s="353"/>
    </row>
    <row r="618" spans="1:21" ht="12.6" hidden="1" customHeight="1" outlineLevel="1">
      <c r="A618" s="376">
        <v>44081</v>
      </c>
      <c r="B618" s="384">
        <v>44049</v>
      </c>
      <c r="C618" s="364">
        <v>44081</v>
      </c>
      <c r="D618" s="364">
        <v>44081</v>
      </c>
      <c r="E618" s="355" t="s">
        <v>3334</v>
      </c>
      <c r="F618" s="353" t="s">
        <v>13617</v>
      </c>
      <c r="G618" s="353" t="s">
        <v>13618</v>
      </c>
      <c r="H618" s="353" t="s">
        <v>12637</v>
      </c>
      <c r="I618" s="353"/>
      <c r="J618" s="353" t="s">
        <v>2039</v>
      </c>
      <c r="K618" s="353" t="s">
        <v>13232</v>
      </c>
      <c r="L618" s="1796">
        <f t="shared" si="34"/>
        <v>32</v>
      </c>
      <c r="M618" s="1796">
        <f t="shared" si="35"/>
        <v>21</v>
      </c>
      <c r="N618" s="1796"/>
      <c r="O618" s="1797">
        <v>51</v>
      </c>
      <c r="P618" s="353"/>
      <c r="Q618" s="353"/>
      <c r="R618" s="353"/>
      <c r="S618" s="353"/>
      <c r="T618" s="353"/>
      <c r="U618" s="353"/>
    </row>
    <row r="619" spans="1:21" ht="12.6" hidden="1" customHeight="1" outlineLevel="1">
      <c r="A619" s="376">
        <v>44078</v>
      </c>
      <c r="B619" s="384">
        <v>44070</v>
      </c>
      <c r="C619" s="364">
        <v>44081</v>
      </c>
      <c r="D619" s="364">
        <v>44101</v>
      </c>
      <c r="E619" s="355" t="s">
        <v>3334</v>
      </c>
      <c r="F619" s="353" t="s">
        <v>13619</v>
      </c>
      <c r="G619" s="353" t="s">
        <v>13620</v>
      </c>
      <c r="H619" s="353" t="s">
        <v>3577</v>
      </c>
      <c r="I619" s="353"/>
      <c r="J619" s="353" t="s">
        <v>2035</v>
      </c>
      <c r="K619" s="353" t="s">
        <v>13621</v>
      </c>
      <c r="L619" s="1796">
        <f t="shared" si="34"/>
        <v>8</v>
      </c>
      <c r="M619" s="1796">
        <f t="shared" si="35"/>
        <v>5</v>
      </c>
      <c r="N619" s="1796"/>
      <c r="O619" s="1797">
        <v>52</v>
      </c>
      <c r="P619" s="353"/>
      <c r="Q619" s="353"/>
      <c r="R619" s="353"/>
      <c r="S619" s="353"/>
      <c r="T619" s="353"/>
      <c r="U619" s="353"/>
    </row>
    <row r="620" spans="1:21" ht="12.6" hidden="1" customHeight="1" outlineLevel="1">
      <c r="A620" s="376">
        <v>44081</v>
      </c>
      <c r="B620" s="384">
        <v>44050</v>
      </c>
      <c r="C620" s="364">
        <v>44081</v>
      </c>
      <c r="D620" s="376">
        <v>44081</v>
      </c>
      <c r="E620" s="355" t="s">
        <v>3334</v>
      </c>
      <c r="F620" s="353" t="s">
        <v>3597</v>
      </c>
      <c r="G620" s="353" t="s">
        <v>13622</v>
      </c>
      <c r="H620" s="348"/>
      <c r="I620" s="353"/>
      <c r="J620" s="604" t="s">
        <v>2042</v>
      </c>
      <c r="K620" s="353"/>
      <c r="L620" s="1796">
        <f t="shared" si="34"/>
        <v>31</v>
      </c>
      <c r="M620" s="1796">
        <f t="shared" si="35"/>
        <v>20</v>
      </c>
      <c r="N620" s="1796"/>
      <c r="O620" s="1797">
        <v>53</v>
      </c>
      <c r="P620" s="378"/>
      <c r="Q620" s="379"/>
      <c r="R620" s="359"/>
      <c r="S620" s="355"/>
      <c r="T620" s="355"/>
      <c r="U620" s="355"/>
    </row>
    <row r="621" spans="1:21" ht="12.6" hidden="1" customHeight="1" outlineLevel="1">
      <c r="A621" s="376">
        <v>44083</v>
      </c>
      <c r="B621" s="384">
        <v>44055</v>
      </c>
      <c r="C621" s="364">
        <v>44084</v>
      </c>
      <c r="D621" s="376">
        <v>44086</v>
      </c>
      <c r="E621" s="355" t="s">
        <v>3335</v>
      </c>
      <c r="F621" s="353" t="s">
        <v>4084</v>
      </c>
      <c r="G621" s="353" t="s">
        <v>13623</v>
      </c>
      <c r="H621" s="348"/>
      <c r="I621" s="353"/>
      <c r="J621" s="604" t="s">
        <v>2042</v>
      </c>
      <c r="K621" s="353"/>
      <c r="L621" s="1796">
        <f t="shared" si="34"/>
        <v>28</v>
      </c>
      <c r="M621" s="1796">
        <f t="shared" si="35"/>
        <v>19</v>
      </c>
      <c r="N621" s="1796"/>
      <c r="O621" s="1797">
        <v>54</v>
      </c>
      <c r="P621" s="362"/>
      <c r="Q621" s="357"/>
      <c r="R621" s="363"/>
      <c r="S621" s="350"/>
      <c r="T621" s="350"/>
      <c r="U621" s="350"/>
    </row>
    <row r="622" spans="1:21" ht="12.6" hidden="1" customHeight="1" outlineLevel="1">
      <c r="A622" s="376">
        <v>44084</v>
      </c>
      <c r="B622" s="384">
        <v>44070</v>
      </c>
      <c r="C622" s="364">
        <v>44081</v>
      </c>
      <c r="D622" s="364">
        <v>44083</v>
      </c>
      <c r="E622" s="355" t="s">
        <v>3335</v>
      </c>
      <c r="F622" s="353" t="s">
        <v>2588</v>
      </c>
      <c r="G622" s="1828" t="s">
        <v>13624</v>
      </c>
      <c r="H622" s="353" t="s">
        <v>3577</v>
      </c>
      <c r="I622" s="353"/>
      <c r="J622" s="353" t="s">
        <v>2035</v>
      </c>
      <c r="K622" s="353" t="s">
        <v>12427</v>
      </c>
      <c r="L622" s="1796">
        <f t="shared" si="34"/>
        <v>14</v>
      </c>
      <c r="M622" s="1796">
        <f t="shared" si="35"/>
        <v>9</v>
      </c>
      <c r="N622" s="1796"/>
      <c r="O622" s="1797">
        <v>55</v>
      </c>
      <c r="P622" s="362"/>
      <c r="Q622" s="357"/>
      <c r="R622" s="363"/>
      <c r="S622" s="350"/>
      <c r="T622" s="350"/>
      <c r="U622" s="350"/>
    </row>
    <row r="623" spans="1:21" ht="12.6" hidden="1" customHeight="1" outlineLevel="1">
      <c r="A623" s="715">
        <v>44082</v>
      </c>
      <c r="B623" s="384">
        <v>44063</v>
      </c>
      <c r="C623" s="364">
        <v>44078</v>
      </c>
      <c r="D623" s="932">
        <v>44085</v>
      </c>
      <c r="E623" s="349" t="s">
        <v>3334</v>
      </c>
      <c r="F623" s="424" t="s">
        <v>13625</v>
      </c>
      <c r="G623" s="424" t="s">
        <v>13626</v>
      </c>
      <c r="H623" s="424"/>
      <c r="I623" s="424"/>
      <c r="J623" s="424" t="s">
        <v>2041</v>
      </c>
      <c r="K623" s="353"/>
      <c r="L623" s="1796">
        <f t="shared" si="34"/>
        <v>19</v>
      </c>
      <c r="M623" s="1796">
        <f t="shared" si="35"/>
        <v>12</v>
      </c>
      <c r="N623" s="1796"/>
      <c r="O623" s="1797">
        <v>56</v>
      </c>
      <c r="P623" s="424"/>
      <c r="Q623" s="424"/>
      <c r="R623" s="424"/>
      <c r="S623" s="424"/>
      <c r="T623" s="424"/>
      <c r="U623" s="424"/>
    </row>
    <row r="624" spans="1:21" ht="12.6" hidden="1" customHeight="1" outlineLevel="1">
      <c r="A624" s="376">
        <v>44084</v>
      </c>
      <c r="B624" s="384">
        <v>44074</v>
      </c>
      <c r="C624" s="364">
        <v>44085</v>
      </c>
      <c r="D624" s="364">
        <v>44085</v>
      </c>
      <c r="E624" s="355" t="s">
        <v>3334</v>
      </c>
      <c r="F624" s="353" t="s">
        <v>13627</v>
      </c>
      <c r="G624" s="353" t="s">
        <v>13628</v>
      </c>
      <c r="H624" s="353" t="s">
        <v>13379</v>
      </c>
      <c r="I624" s="353"/>
      <c r="J624" s="353" t="s">
        <v>2035</v>
      </c>
      <c r="K624" s="353"/>
      <c r="L624" s="1796">
        <f t="shared" si="34"/>
        <v>10</v>
      </c>
      <c r="M624" s="1796">
        <f t="shared" si="35"/>
        <v>7</v>
      </c>
      <c r="N624" s="1796"/>
      <c r="O624" s="1797">
        <v>57</v>
      </c>
      <c r="P624" s="362"/>
      <c r="Q624" s="357"/>
      <c r="R624" s="363"/>
      <c r="S624" s="350"/>
      <c r="T624" s="350"/>
      <c r="U624" s="350"/>
    </row>
    <row r="625" spans="1:33" ht="12.6" hidden="1" customHeight="1" outlineLevel="1">
      <c r="A625" s="376">
        <v>44088</v>
      </c>
      <c r="B625" s="384">
        <v>44074</v>
      </c>
      <c r="C625" s="364">
        <v>44089</v>
      </c>
      <c r="D625" s="950">
        <v>44105</v>
      </c>
      <c r="E625" s="355" t="s">
        <v>3335</v>
      </c>
      <c r="F625" s="353" t="s">
        <v>13629</v>
      </c>
      <c r="G625" s="353" t="s">
        <v>13630</v>
      </c>
      <c r="H625" s="348"/>
      <c r="I625" s="353"/>
      <c r="J625" s="604" t="s">
        <v>2042</v>
      </c>
      <c r="K625" s="353"/>
      <c r="L625" s="1796">
        <f t="shared" si="34"/>
        <v>14</v>
      </c>
      <c r="M625" s="1796">
        <f t="shared" si="35"/>
        <v>9</v>
      </c>
      <c r="N625" s="1796"/>
      <c r="O625" s="1797">
        <v>58</v>
      </c>
      <c r="P625" s="362"/>
      <c r="Q625" s="357"/>
      <c r="R625" s="363"/>
      <c r="S625" s="350"/>
      <c r="T625" s="350"/>
      <c r="U625" s="350"/>
      <c r="V625" s="355"/>
      <c r="W625" s="1385"/>
      <c r="X625" s="1385"/>
      <c r="Y625" s="1385"/>
      <c r="Z625" s="1385"/>
      <c r="AA625" s="1385"/>
      <c r="AB625" s="1385"/>
      <c r="AC625" s="1385"/>
      <c r="AD625" s="363"/>
      <c r="AE625" s="1385"/>
      <c r="AF625" s="353"/>
      <c r="AG625" s="353"/>
    </row>
    <row r="626" spans="1:33" ht="12.6" hidden="1" customHeight="1" outlineLevel="1">
      <c r="A626" s="360">
        <v>44089</v>
      </c>
      <c r="B626" s="384">
        <v>44060</v>
      </c>
      <c r="C626" s="364">
        <v>44085</v>
      </c>
      <c r="D626" s="932">
        <v>44091</v>
      </c>
      <c r="E626" s="349" t="s">
        <v>3335</v>
      </c>
      <c r="F626" s="424" t="s">
        <v>13631</v>
      </c>
      <c r="G626" s="424" t="s">
        <v>13632</v>
      </c>
      <c r="H626" s="424" t="s">
        <v>13224</v>
      </c>
      <c r="I626" s="424"/>
      <c r="J626" s="424" t="s">
        <v>2041</v>
      </c>
      <c r="K626" s="353" t="s">
        <v>3351</v>
      </c>
      <c r="L626" s="1796">
        <f t="shared" si="34"/>
        <v>29</v>
      </c>
      <c r="M626" s="1796">
        <f t="shared" si="35"/>
        <v>20</v>
      </c>
      <c r="N626" s="1796"/>
      <c r="O626" s="1797">
        <v>59</v>
      </c>
      <c r="P626" s="424"/>
      <c r="Q626" s="424"/>
      <c r="R626" s="424"/>
      <c r="S626" s="424"/>
      <c r="T626" s="424"/>
      <c r="U626" s="424"/>
      <c r="V626" s="424"/>
      <c r="W626" s="424"/>
      <c r="X626" s="424"/>
      <c r="Y626" s="424"/>
      <c r="Z626" s="424"/>
      <c r="AA626" s="424"/>
      <c r="AB626" s="424"/>
      <c r="AC626" s="424"/>
      <c r="AD626" s="424"/>
      <c r="AE626" s="424"/>
      <c r="AF626" s="424"/>
      <c r="AG626" s="424"/>
    </row>
    <row r="627" spans="1:33" ht="12.6" hidden="1" customHeight="1" outlineLevel="1">
      <c r="A627" s="360">
        <v>44089</v>
      </c>
      <c r="B627" s="384">
        <v>44068</v>
      </c>
      <c r="C627" s="364">
        <v>44089</v>
      </c>
      <c r="D627" s="932">
        <v>44099</v>
      </c>
      <c r="E627" s="349" t="s">
        <v>3334</v>
      </c>
      <c r="F627" s="424" t="s">
        <v>13633</v>
      </c>
      <c r="G627" s="424" t="s">
        <v>13634</v>
      </c>
      <c r="H627" s="424" t="s">
        <v>13379</v>
      </c>
      <c r="I627" s="424"/>
      <c r="J627" s="424" t="s">
        <v>2041</v>
      </c>
      <c r="K627" s="353" t="s">
        <v>13635</v>
      </c>
      <c r="L627" s="1796">
        <f t="shared" si="34"/>
        <v>21</v>
      </c>
      <c r="M627" s="1796">
        <f t="shared" si="35"/>
        <v>14</v>
      </c>
      <c r="N627" s="1796"/>
      <c r="O627" s="1797">
        <v>60</v>
      </c>
      <c r="P627" s="424"/>
      <c r="Q627" s="424"/>
      <c r="R627" s="424"/>
      <c r="S627" s="424"/>
      <c r="T627" s="424"/>
      <c r="U627" s="424"/>
      <c r="V627" s="424"/>
      <c r="W627" s="424"/>
      <c r="X627" s="424"/>
      <c r="Y627" s="424"/>
      <c r="Z627" s="424"/>
      <c r="AA627" s="424"/>
      <c r="AB627" s="424"/>
      <c r="AC627" s="424"/>
      <c r="AD627" s="424"/>
      <c r="AE627" s="424"/>
      <c r="AF627" s="424"/>
      <c r="AG627" s="424"/>
    </row>
    <row r="628" spans="1:33" ht="12.6" hidden="1" customHeight="1" outlineLevel="1">
      <c r="A628" s="1831">
        <v>44089</v>
      </c>
      <c r="B628" s="384">
        <v>44068</v>
      </c>
      <c r="C628" s="364">
        <v>44092</v>
      </c>
      <c r="D628" s="932">
        <v>44099</v>
      </c>
      <c r="E628" s="349" t="s">
        <v>3335</v>
      </c>
      <c r="F628" s="424" t="s">
        <v>12647</v>
      </c>
      <c r="G628" s="424" t="s">
        <v>13636</v>
      </c>
      <c r="H628" s="424"/>
      <c r="I628" s="424" t="s">
        <v>2035</v>
      </c>
      <c r="J628" s="424" t="s">
        <v>2041</v>
      </c>
      <c r="K628" s="353" t="s">
        <v>13580</v>
      </c>
      <c r="L628" s="1796">
        <f t="shared" si="34"/>
        <v>21</v>
      </c>
      <c r="M628" s="1796">
        <f t="shared" si="35"/>
        <v>14</v>
      </c>
      <c r="N628" s="1796"/>
      <c r="O628" s="1797">
        <v>61</v>
      </c>
      <c r="P628" s="424"/>
      <c r="Q628" s="424"/>
      <c r="R628" s="424"/>
      <c r="S628" s="424"/>
      <c r="T628" s="424"/>
      <c r="U628" s="424"/>
      <c r="V628" s="424"/>
      <c r="W628" s="424"/>
      <c r="X628" s="424"/>
      <c r="Y628" s="424"/>
      <c r="Z628" s="424"/>
      <c r="AA628" s="424"/>
      <c r="AB628" s="424"/>
      <c r="AC628" s="424"/>
      <c r="AD628" s="424"/>
      <c r="AE628" s="424"/>
      <c r="AF628" s="424"/>
      <c r="AG628" s="424"/>
    </row>
    <row r="629" spans="1:33" ht="12.6" hidden="1" customHeight="1" outlineLevel="1">
      <c r="A629" s="715">
        <v>44092</v>
      </c>
      <c r="B629" s="384">
        <v>44069</v>
      </c>
      <c r="C629" s="364">
        <v>44094</v>
      </c>
      <c r="D629" s="932">
        <v>44100</v>
      </c>
      <c r="E629" s="349" t="s">
        <v>3334</v>
      </c>
      <c r="F629" s="424" t="s">
        <v>13637</v>
      </c>
      <c r="G629" s="424" t="s">
        <v>13638</v>
      </c>
      <c r="H629" s="424" t="s">
        <v>3577</v>
      </c>
      <c r="I629" s="424"/>
      <c r="J629" s="424" t="s">
        <v>2041</v>
      </c>
      <c r="K629" s="353" t="s">
        <v>3406</v>
      </c>
      <c r="L629" s="1796">
        <f t="shared" si="34"/>
        <v>23</v>
      </c>
      <c r="M629" s="1796">
        <f t="shared" si="35"/>
        <v>16</v>
      </c>
      <c r="N629" s="1796"/>
      <c r="O629" s="1797">
        <v>62</v>
      </c>
      <c r="P629" s="362"/>
      <c r="Q629" s="357"/>
      <c r="R629" s="363"/>
      <c r="S629" s="350"/>
      <c r="T629" s="350"/>
      <c r="U629" s="350"/>
      <c r="V629" s="355"/>
      <c r="W629" s="1385"/>
      <c r="X629" s="1385"/>
      <c r="Y629" s="1385"/>
      <c r="Z629" s="1385"/>
      <c r="AA629" s="1385"/>
      <c r="AB629" s="1385"/>
      <c r="AC629" s="1385"/>
      <c r="AD629" s="363"/>
      <c r="AE629" s="1385"/>
      <c r="AF629" s="353"/>
      <c r="AG629" s="353"/>
    </row>
    <row r="630" spans="1:33" ht="12.6" hidden="1" customHeight="1" outlineLevel="1">
      <c r="A630" s="376">
        <v>44071</v>
      </c>
      <c r="B630" s="384">
        <v>44070</v>
      </c>
      <c r="C630" s="364">
        <v>44101</v>
      </c>
      <c r="D630" s="932">
        <v>44102</v>
      </c>
      <c r="E630" s="355" t="s">
        <v>3334</v>
      </c>
      <c r="F630" s="353" t="s">
        <v>13639</v>
      </c>
      <c r="G630" s="353" t="s">
        <v>13640</v>
      </c>
      <c r="H630" s="353"/>
      <c r="I630" s="353"/>
      <c r="J630" s="353" t="s">
        <v>2045</v>
      </c>
      <c r="K630" s="353" t="s">
        <v>3366</v>
      </c>
      <c r="L630" s="1796">
        <f t="shared" si="34"/>
        <v>1</v>
      </c>
      <c r="M630" s="1796">
        <f t="shared" si="35"/>
        <v>0</v>
      </c>
      <c r="N630" s="1796"/>
      <c r="O630" s="1797">
        <v>63</v>
      </c>
      <c r="P630" s="362"/>
      <c r="Q630" s="357"/>
      <c r="R630" s="363"/>
      <c r="S630" s="350"/>
      <c r="T630" s="350"/>
      <c r="U630" s="350"/>
      <c r="V630" s="355"/>
      <c r="W630" s="1385"/>
      <c r="X630" s="1385"/>
      <c r="Y630" s="1385"/>
      <c r="Z630" s="1385"/>
      <c r="AA630" s="1385"/>
      <c r="AB630" s="1385"/>
      <c r="AC630" s="1385"/>
      <c r="AD630" s="363"/>
      <c r="AE630" s="1385"/>
      <c r="AF630" s="353"/>
      <c r="AG630" s="353"/>
    </row>
    <row r="631" spans="1:33" ht="12.6" hidden="1" customHeight="1" outlineLevel="1">
      <c r="A631" s="360">
        <v>44099</v>
      </c>
      <c r="B631" s="1451">
        <v>44068</v>
      </c>
      <c r="C631" s="364">
        <v>44099</v>
      </c>
      <c r="D631" s="360">
        <v>44099</v>
      </c>
      <c r="E631" s="355" t="s">
        <v>3335</v>
      </c>
      <c r="F631" s="353" t="s">
        <v>2588</v>
      </c>
      <c r="G631" s="353" t="s">
        <v>13641</v>
      </c>
      <c r="H631" s="348"/>
      <c r="I631" s="353"/>
      <c r="J631" s="604" t="s">
        <v>2042</v>
      </c>
      <c r="K631" s="353"/>
      <c r="L631" s="1796">
        <f t="shared" si="34"/>
        <v>31</v>
      </c>
      <c r="M631" s="1796">
        <f t="shared" si="35"/>
        <v>22</v>
      </c>
      <c r="N631" s="1796"/>
      <c r="O631" s="1797">
        <v>64</v>
      </c>
      <c r="P631" s="362"/>
      <c r="Q631" s="357"/>
      <c r="R631" s="363"/>
      <c r="S631" s="350"/>
      <c r="T631" s="350"/>
      <c r="U631" s="350"/>
      <c r="V631" s="355"/>
      <c r="W631" s="1385"/>
      <c r="X631" s="1385"/>
      <c r="Y631" s="1385"/>
      <c r="Z631" s="1385"/>
      <c r="AA631" s="1385"/>
      <c r="AB631" s="1385"/>
      <c r="AC631" s="1385"/>
      <c r="AD631" s="363"/>
      <c r="AE631" s="1385"/>
      <c r="AF631" s="353"/>
      <c r="AG631" s="353"/>
    </row>
    <row r="632" spans="1:33" ht="12.6" hidden="1" customHeight="1" outlineLevel="1">
      <c r="A632" s="376">
        <v>44134</v>
      </c>
      <c r="B632" s="1060">
        <v>44062</v>
      </c>
      <c r="C632" s="759">
        <v>44129</v>
      </c>
      <c r="D632" s="759">
        <v>44135</v>
      </c>
      <c r="E632" s="350" t="s">
        <v>3335</v>
      </c>
      <c r="F632" s="352" t="s">
        <v>13642</v>
      </c>
      <c r="G632" s="352" t="s">
        <v>13643</v>
      </c>
      <c r="H632" s="352" t="s">
        <v>13644</v>
      </c>
      <c r="I632" s="352"/>
      <c r="J632" s="352" t="s">
        <v>2033</v>
      </c>
      <c r="K632" s="352" t="s">
        <v>13645</v>
      </c>
      <c r="L632" s="1796">
        <f t="shared" si="34"/>
        <v>72</v>
      </c>
      <c r="M632" s="1796">
        <f t="shared" si="35"/>
        <v>51</v>
      </c>
      <c r="N632" s="1796"/>
      <c r="O632" s="1797">
        <v>65</v>
      </c>
      <c r="P632" s="352"/>
      <c r="Q632" s="352"/>
      <c r="R632" s="352"/>
      <c r="S632" s="352"/>
      <c r="T632" s="352"/>
      <c r="U632" s="352"/>
      <c r="V632" s="352"/>
      <c r="W632" s="352"/>
      <c r="X632" s="352"/>
      <c r="Y632" s="352"/>
      <c r="Z632" s="352"/>
      <c r="AA632" s="352"/>
      <c r="AB632" s="352"/>
      <c r="AC632" s="352"/>
      <c r="AD632" s="352"/>
      <c r="AE632" s="352"/>
      <c r="AF632" s="352"/>
      <c r="AG632" s="352"/>
    </row>
    <row r="633" spans="1:33" ht="12.6" customHeight="1">
      <c r="A633" s="376"/>
      <c r="B633" s="364"/>
      <c r="C633" s="364"/>
      <c r="D633" s="376"/>
      <c r="E633" s="355"/>
      <c r="F633" s="353"/>
      <c r="G633" s="353"/>
      <c r="H633" s="348"/>
      <c r="I633" s="353"/>
      <c r="J633" s="604"/>
      <c r="K633" s="353"/>
      <c r="L633" s="1795"/>
      <c r="M633" s="1795"/>
      <c r="N633" s="1796"/>
      <c r="O633" s="1797"/>
      <c r="P633" s="362"/>
      <c r="Q633" s="357"/>
      <c r="R633" s="363"/>
      <c r="S633" s="350"/>
      <c r="T633" s="350"/>
      <c r="U633" s="350"/>
      <c r="V633" s="355"/>
      <c r="W633" s="1385"/>
      <c r="X633" s="1385"/>
      <c r="Y633" s="1385"/>
      <c r="Z633" s="1385"/>
      <c r="AA633" s="1385"/>
      <c r="AB633" s="1385"/>
      <c r="AC633" s="1385"/>
      <c r="AD633" s="363"/>
      <c r="AE633" s="1385"/>
      <c r="AF633" s="353"/>
      <c r="AG633" s="353"/>
    </row>
    <row r="634" spans="1:33" ht="12.6" customHeight="1" collapsed="1">
      <c r="A634" s="376">
        <v>44078</v>
      </c>
      <c r="B634" s="752">
        <v>44076</v>
      </c>
      <c r="C634" s="742">
        <v>44081</v>
      </c>
      <c r="D634" s="1464">
        <v>44106</v>
      </c>
      <c r="E634" s="578" t="s">
        <v>3335</v>
      </c>
      <c r="F634" s="938" t="s">
        <v>13006</v>
      </c>
      <c r="G634" s="1828" t="s">
        <v>13646</v>
      </c>
      <c r="H634" s="938"/>
      <c r="I634" s="439"/>
      <c r="J634" s="938" t="s">
        <v>2041</v>
      </c>
      <c r="K634" s="604" t="s">
        <v>3366</v>
      </c>
      <c r="L634" s="1796" t="s">
        <v>2027</v>
      </c>
      <c r="M634" s="1796">
        <f t="shared" ref="M634:M665" si="36">NETWORKDAYS(B634,A634,A634:B634)</f>
        <v>1</v>
      </c>
      <c r="N634" s="1796"/>
      <c r="O634" s="1797">
        <v>1</v>
      </c>
      <c r="P634" s="362" t="s">
        <v>2402</v>
      </c>
      <c r="Q634" s="357">
        <f>AVERAGE($L$634:$L$710)</f>
        <v>10.866666666666667</v>
      </c>
      <c r="R634" s="363">
        <f>COUNT($B$634:$B$710)</f>
        <v>77</v>
      </c>
      <c r="S634" s="350">
        <f>COUNTIF($E$634:$E$710,$S$1)</f>
        <v>60</v>
      </c>
      <c r="T634" s="350">
        <f>COUNTIF($E$634:$E$710,$T$1)</f>
        <v>17</v>
      </c>
      <c r="U634" s="350">
        <f>R634-S634-T634</f>
        <v>0</v>
      </c>
      <c r="V634" s="355"/>
      <c r="W634" s="1385">
        <f t="shared" ref="W634:AE634" si="37">COUNTIF($J$634:$J$710, W$1)</f>
        <v>14</v>
      </c>
      <c r="X634" s="1385">
        <f t="shared" si="37"/>
        <v>15</v>
      </c>
      <c r="Y634" s="1385">
        <f t="shared" si="37"/>
        <v>12</v>
      </c>
      <c r="Z634" s="1385">
        <f t="shared" si="37"/>
        <v>12</v>
      </c>
      <c r="AA634" s="1385">
        <f t="shared" si="37"/>
        <v>12</v>
      </c>
      <c r="AB634" s="1385">
        <f t="shared" si="37"/>
        <v>11</v>
      </c>
      <c r="AC634" s="1385">
        <f t="shared" si="37"/>
        <v>1</v>
      </c>
      <c r="AD634" s="1385">
        <f t="shared" si="37"/>
        <v>0</v>
      </c>
      <c r="AE634" s="1385">
        <f t="shared" si="37"/>
        <v>0</v>
      </c>
      <c r="AF634" s="1385"/>
      <c r="AG634" s="363">
        <f>SUM(W634:AF634)</f>
        <v>77</v>
      </c>
    </row>
    <row r="635" spans="1:33" ht="12.6" hidden="1" customHeight="1" outlineLevel="1">
      <c r="A635" s="376">
        <v>44082</v>
      </c>
      <c r="B635" s="750">
        <v>44081</v>
      </c>
      <c r="C635" s="364">
        <v>44085</v>
      </c>
      <c r="D635" s="364"/>
      <c r="E635" s="355" t="s">
        <v>3334</v>
      </c>
      <c r="F635" s="353" t="s">
        <v>13647</v>
      </c>
      <c r="G635" s="353" t="s">
        <v>13648</v>
      </c>
      <c r="H635" s="353" t="s">
        <v>13649</v>
      </c>
      <c r="I635" s="353"/>
      <c r="J635" s="353" t="s">
        <v>2033</v>
      </c>
      <c r="K635" s="353"/>
      <c r="L635" s="1796">
        <f t="shared" ref="L635:L666" si="38">(A635-B635)</f>
        <v>1</v>
      </c>
      <c r="M635" s="1796">
        <f t="shared" si="36"/>
        <v>0</v>
      </c>
      <c r="N635" s="1796"/>
      <c r="O635" s="1797">
        <v>2</v>
      </c>
      <c r="P635" s="353"/>
      <c r="Q635" s="353"/>
      <c r="R635" s="353"/>
      <c r="S635" s="353"/>
      <c r="T635" s="353"/>
      <c r="U635" s="353"/>
      <c r="V635" s="353"/>
      <c r="W635" s="353"/>
      <c r="X635" s="353"/>
      <c r="Y635" s="353"/>
      <c r="Z635" s="353"/>
      <c r="AA635" s="353"/>
      <c r="AB635" s="353"/>
      <c r="AC635" s="353"/>
      <c r="AD635" s="353"/>
      <c r="AE635" s="353"/>
      <c r="AF635" s="353"/>
      <c r="AG635" s="353"/>
    </row>
    <row r="636" spans="1:33" ht="12.6" hidden="1" customHeight="1" outlineLevel="1">
      <c r="A636" s="715">
        <v>44082</v>
      </c>
      <c r="B636" s="750">
        <v>44078</v>
      </c>
      <c r="C636" s="364">
        <v>44082</v>
      </c>
      <c r="D636" s="932"/>
      <c r="E636" s="349" t="s">
        <v>3334</v>
      </c>
      <c r="F636" s="424" t="s">
        <v>13650</v>
      </c>
      <c r="G636" s="424" t="s">
        <v>13651</v>
      </c>
      <c r="H636" s="424" t="s">
        <v>12620</v>
      </c>
      <c r="I636" s="424"/>
      <c r="J636" s="424" t="s">
        <v>2041</v>
      </c>
      <c r="K636" s="353"/>
      <c r="L636" s="1796">
        <f t="shared" si="38"/>
        <v>4</v>
      </c>
      <c r="M636" s="1796">
        <f t="shared" si="36"/>
        <v>1</v>
      </c>
      <c r="N636" s="1796"/>
      <c r="O636" s="1797">
        <v>3</v>
      </c>
      <c r="P636" s="662"/>
      <c r="Q636" s="662"/>
      <c r="R636" s="662"/>
      <c r="S636" s="662"/>
      <c r="T636" s="662"/>
      <c r="U636" s="662"/>
      <c r="V636" s="662"/>
      <c r="W636" s="662"/>
      <c r="X636" s="662"/>
      <c r="Y636" s="662"/>
      <c r="Z636" s="662"/>
      <c r="AA636" s="662"/>
      <c r="AB636" s="662"/>
      <c r="AC636" s="662"/>
      <c r="AD636" s="662"/>
      <c r="AE636" s="662"/>
      <c r="AF636" s="662"/>
      <c r="AG636" s="662"/>
    </row>
    <row r="637" spans="1:33" ht="12.6" hidden="1" customHeight="1" outlineLevel="1">
      <c r="A637" s="360">
        <v>44084</v>
      </c>
      <c r="B637" s="750">
        <v>44076</v>
      </c>
      <c r="C637" s="364">
        <v>44084</v>
      </c>
      <c r="D637" s="360">
        <v>44084</v>
      </c>
      <c r="E637" s="355" t="s">
        <v>3334</v>
      </c>
      <c r="F637" s="353" t="s">
        <v>13652</v>
      </c>
      <c r="G637" s="353" t="s">
        <v>13653</v>
      </c>
      <c r="H637" s="348" t="s">
        <v>13654</v>
      </c>
      <c r="I637" s="353"/>
      <c r="J637" s="604" t="s">
        <v>2042</v>
      </c>
      <c r="K637" s="353"/>
      <c r="L637" s="1796">
        <f t="shared" si="38"/>
        <v>8</v>
      </c>
      <c r="M637" s="1796">
        <f t="shared" si="36"/>
        <v>5</v>
      </c>
      <c r="N637" s="1796"/>
      <c r="O637" s="1797">
        <v>4</v>
      </c>
      <c r="P637" s="352"/>
      <c r="Q637" s="350"/>
      <c r="R637" s="359"/>
      <c r="S637" s="355"/>
      <c r="T637" s="355"/>
      <c r="U637" s="355"/>
      <c r="V637" s="355"/>
      <c r="W637" s="349"/>
      <c r="X637" s="355"/>
      <c r="Y637" s="355"/>
      <c r="Z637" s="355"/>
      <c r="AA637" s="355"/>
      <c r="AB637" s="355"/>
      <c r="AC637" s="355"/>
      <c r="AD637" s="359"/>
      <c r="AE637" s="355"/>
      <c r="AF637" s="353"/>
      <c r="AG637" s="353"/>
    </row>
    <row r="638" spans="1:33" ht="12.6" hidden="1" customHeight="1" outlineLevel="1">
      <c r="A638" s="360">
        <v>44084</v>
      </c>
      <c r="B638" s="750">
        <v>44076</v>
      </c>
      <c r="C638" s="364">
        <v>44084</v>
      </c>
      <c r="D638" s="364">
        <v>44106</v>
      </c>
      <c r="E638" s="355" t="s">
        <v>3335</v>
      </c>
      <c r="F638" s="353" t="s">
        <v>6504</v>
      </c>
      <c r="G638" s="353" t="s">
        <v>13655</v>
      </c>
      <c r="H638" s="348" t="s">
        <v>12637</v>
      </c>
      <c r="I638" s="353"/>
      <c r="J638" s="604" t="s">
        <v>2042</v>
      </c>
      <c r="K638" s="353"/>
      <c r="L638" s="1796">
        <f t="shared" si="38"/>
        <v>8</v>
      </c>
      <c r="M638" s="1796">
        <f t="shared" si="36"/>
        <v>5</v>
      </c>
      <c r="N638" s="1796"/>
      <c r="O638" s="1797">
        <v>5</v>
      </c>
      <c r="P638" s="352"/>
      <c r="Q638" s="350"/>
      <c r="R638" s="359"/>
      <c r="S638" s="355"/>
      <c r="T638" s="355"/>
      <c r="U638" s="355"/>
      <c r="V638" s="355"/>
      <c r="W638" s="349"/>
      <c r="X638" s="355"/>
      <c r="Y638" s="355"/>
      <c r="Z638" s="355"/>
      <c r="AA638" s="355"/>
      <c r="AB638" s="355"/>
      <c r="AC638" s="355"/>
      <c r="AD638" s="359"/>
      <c r="AE638" s="355"/>
      <c r="AF638" s="353"/>
      <c r="AG638" s="353"/>
    </row>
    <row r="639" spans="1:33" ht="12.6" hidden="1" customHeight="1" outlineLevel="1">
      <c r="A639" s="1832">
        <v>44084</v>
      </c>
      <c r="B639" s="750">
        <v>44077</v>
      </c>
      <c r="C639" s="364">
        <v>44081</v>
      </c>
      <c r="D639" s="932">
        <v>44107</v>
      </c>
      <c r="E639" s="349" t="s">
        <v>3334</v>
      </c>
      <c r="F639" s="424" t="s">
        <v>13656</v>
      </c>
      <c r="G639" s="424" t="s">
        <v>13657</v>
      </c>
      <c r="H639" s="424"/>
      <c r="I639" s="424"/>
      <c r="J639" s="424" t="s">
        <v>2041</v>
      </c>
      <c r="K639" s="348" t="s">
        <v>13658</v>
      </c>
      <c r="L639" s="1796">
        <f t="shared" si="38"/>
        <v>7</v>
      </c>
      <c r="M639" s="1796">
        <f t="shared" si="36"/>
        <v>4</v>
      </c>
      <c r="N639" s="1796"/>
      <c r="O639" s="1797">
        <v>6</v>
      </c>
      <c r="P639" s="424"/>
      <c r="Q639" s="424"/>
      <c r="R639" s="424"/>
      <c r="S639" s="424"/>
      <c r="T639" s="424"/>
      <c r="U639" s="424"/>
      <c r="V639" s="424"/>
      <c r="W639" s="424"/>
      <c r="X639" s="424"/>
      <c r="Y639" s="424"/>
      <c r="Z639" s="424"/>
      <c r="AA639" s="424"/>
      <c r="AB639" s="424"/>
      <c r="AC639" s="424"/>
      <c r="AD639" s="424"/>
      <c r="AE639" s="424"/>
      <c r="AF639" s="424"/>
      <c r="AG639" s="424"/>
    </row>
    <row r="640" spans="1:33" ht="12.6" hidden="1" customHeight="1" outlineLevel="1">
      <c r="A640" s="376">
        <v>44084</v>
      </c>
      <c r="B640" s="750">
        <v>44083</v>
      </c>
      <c r="C640" s="364">
        <v>44084</v>
      </c>
      <c r="D640" s="932">
        <v>44114</v>
      </c>
      <c r="E640" s="349" t="s">
        <v>3334</v>
      </c>
      <c r="F640" s="424" t="s">
        <v>13659</v>
      </c>
      <c r="G640" s="424" t="s">
        <v>13660</v>
      </c>
      <c r="H640" s="424"/>
      <c r="I640" s="424"/>
      <c r="J640" s="424" t="s">
        <v>2034</v>
      </c>
      <c r="K640" s="353" t="s">
        <v>3975</v>
      </c>
      <c r="L640" s="1796">
        <f t="shared" si="38"/>
        <v>1</v>
      </c>
      <c r="M640" s="1796">
        <f t="shared" si="36"/>
        <v>0</v>
      </c>
      <c r="N640" s="1796"/>
      <c r="O640" s="1797">
        <v>7</v>
      </c>
      <c r="P640" s="424"/>
      <c r="Q640" s="424"/>
      <c r="R640" s="424"/>
      <c r="S640" s="424"/>
      <c r="T640" s="424"/>
      <c r="U640" s="424"/>
      <c r="V640" s="424"/>
      <c r="W640" s="424"/>
      <c r="X640" s="424"/>
      <c r="Y640" s="424"/>
      <c r="Z640" s="424"/>
      <c r="AA640" s="424"/>
      <c r="AB640" s="424"/>
      <c r="AC640" s="424"/>
      <c r="AD640" s="424"/>
      <c r="AE640" s="424"/>
      <c r="AF640" s="424"/>
      <c r="AG640" s="424"/>
    </row>
    <row r="641" spans="1:21" ht="12.6" hidden="1" customHeight="1" outlineLevel="1">
      <c r="A641" s="376">
        <v>44083</v>
      </c>
      <c r="B641" s="750">
        <v>44083</v>
      </c>
      <c r="C641" s="364">
        <v>44083</v>
      </c>
      <c r="D641" s="364">
        <v>44083</v>
      </c>
      <c r="E641" s="355" t="s">
        <v>3334</v>
      </c>
      <c r="F641" s="353" t="s">
        <v>13661</v>
      </c>
      <c r="G641" s="348" t="s">
        <v>13662</v>
      </c>
      <c r="H641" s="353" t="s">
        <v>12494</v>
      </c>
      <c r="I641" s="353"/>
      <c r="J641" s="353" t="s">
        <v>2034</v>
      </c>
      <c r="K641" s="353"/>
      <c r="L641" s="1796">
        <f t="shared" si="38"/>
        <v>0</v>
      </c>
      <c r="M641" s="1796">
        <f t="shared" si="36"/>
        <v>0</v>
      </c>
      <c r="N641" s="1796"/>
      <c r="O641" s="1797">
        <v>8</v>
      </c>
      <c r="P641" s="353"/>
      <c r="Q641" s="353"/>
      <c r="R641" s="353"/>
      <c r="S641" s="353"/>
      <c r="T641" s="353"/>
      <c r="U641" s="353"/>
    </row>
    <row r="642" spans="1:21" ht="12.6" hidden="1" customHeight="1" outlineLevel="1">
      <c r="A642" s="376">
        <v>44083</v>
      </c>
      <c r="B642" s="750">
        <v>44083</v>
      </c>
      <c r="C642" s="364">
        <v>44088</v>
      </c>
      <c r="D642" s="364">
        <v>44113</v>
      </c>
      <c r="E642" s="355" t="s">
        <v>3334</v>
      </c>
      <c r="F642" s="353" t="s">
        <v>13659</v>
      </c>
      <c r="G642" s="353" t="s">
        <v>13660</v>
      </c>
      <c r="H642" s="353"/>
      <c r="I642" s="353"/>
      <c r="J642" s="353" t="s">
        <v>2034</v>
      </c>
      <c r="K642" s="353" t="s">
        <v>2039</v>
      </c>
      <c r="L642" s="1796">
        <f t="shared" si="38"/>
        <v>0</v>
      </c>
      <c r="M642" s="1796">
        <f t="shared" si="36"/>
        <v>0</v>
      </c>
      <c r="N642" s="1796"/>
      <c r="O642" s="1797">
        <v>9</v>
      </c>
      <c r="P642" s="353"/>
      <c r="Q642" s="353"/>
      <c r="R642" s="353"/>
      <c r="S642" s="353"/>
      <c r="T642" s="353"/>
      <c r="U642" s="353"/>
    </row>
    <row r="643" spans="1:21" ht="12.6" hidden="1" customHeight="1" outlineLevel="1">
      <c r="A643" s="376">
        <v>44085</v>
      </c>
      <c r="B643" s="750">
        <v>44075</v>
      </c>
      <c r="C643" s="364">
        <v>44084</v>
      </c>
      <c r="D643" s="364">
        <v>44085</v>
      </c>
      <c r="E643" s="355" t="s">
        <v>3335</v>
      </c>
      <c r="F643" s="353" t="s">
        <v>8773</v>
      </c>
      <c r="G643" s="353" t="s">
        <v>13663</v>
      </c>
      <c r="H643" s="353" t="s">
        <v>12620</v>
      </c>
      <c r="I643" s="353"/>
      <c r="J643" s="353" t="s">
        <v>2045</v>
      </c>
      <c r="K643" s="353"/>
      <c r="L643" s="1796">
        <f t="shared" si="38"/>
        <v>10</v>
      </c>
      <c r="M643" s="1796">
        <f t="shared" si="36"/>
        <v>7</v>
      </c>
      <c r="N643" s="1796"/>
      <c r="O643" s="1797">
        <v>10</v>
      </c>
      <c r="P643" s="362"/>
      <c r="Q643" s="357"/>
      <c r="R643" s="363"/>
      <c r="S643" s="350"/>
      <c r="T643" s="350"/>
      <c r="U643" s="350"/>
    </row>
    <row r="644" spans="1:21" ht="12.6" hidden="1" customHeight="1" outlineLevel="1">
      <c r="A644" s="376">
        <v>44085</v>
      </c>
      <c r="B644" s="750">
        <v>44083</v>
      </c>
      <c r="C644" s="364">
        <v>44085</v>
      </c>
      <c r="D644" s="364">
        <v>44088</v>
      </c>
      <c r="E644" s="355" t="s">
        <v>3335</v>
      </c>
      <c r="F644" s="353" t="s">
        <v>13664</v>
      </c>
      <c r="G644" s="353" t="s">
        <v>13665</v>
      </c>
      <c r="H644" s="353"/>
      <c r="I644" s="353"/>
      <c r="J644" s="353" t="s">
        <v>2033</v>
      </c>
      <c r="K644" s="353" t="s">
        <v>2046</v>
      </c>
      <c r="L644" s="1796">
        <f t="shared" si="38"/>
        <v>2</v>
      </c>
      <c r="M644" s="1796">
        <f t="shared" si="36"/>
        <v>1</v>
      </c>
      <c r="N644" s="1796"/>
      <c r="O644" s="1797">
        <v>11</v>
      </c>
      <c r="P644" s="353"/>
      <c r="Q644" s="353"/>
      <c r="R644" s="353"/>
      <c r="S644" s="353"/>
      <c r="T644" s="353"/>
      <c r="U644" s="353"/>
    </row>
    <row r="645" spans="1:21" ht="12.6" hidden="1" customHeight="1" outlineLevel="1">
      <c r="A645" s="376">
        <v>44084</v>
      </c>
      <c r="B645" s="750">
        <v>44082</v>
      </c>
      <c r="C645" s="364">
        <v>44084</v>
      </c>
      <c r="D645" s="364">
        <v>44085</v>
      </c>
      <c r="E645" s="355" t="s">
        <v>3334</v>
      </c>
      <c r="F645" s="353" t="s">
        <v>13666</v>
      </c>
      <c r="G645" s="353" t="s">
        <v>13667</v>
      </c>
      <c r="H645" s="353" t="s">
        <v>13668</v>
      </c>
      <c r="I645" s="353" t="s">
        <v>2042</v>
      </c>
      <c r="J645" s="353" t="s">
        <v>2033</v>
      </c>
      <c r="K645" s="353" t="s">
        <v>13669</v>
      </c>
      <c r="L645" s="1796">
        <f t="shared" si="38"/>
        <v>2</v>
      </c>
      <c r="M645" s="1796">
        <f t="shared" si="36"/>
        <v>1</v>
      </c>
      <c r="N645" s="1796"/>
      <c r="O645" s="1797">
        <v>12</v>
      </c>
      <c r="P645" s="353"/>
      <c r="Q645" s="353"/>
      <c r="R645" s="353"/>
      <c r="S645" s="353"/>
      <c r="T645" s="353"/>
      <c r="U645" s="353"/>
    </row>
    <row r="646" spans="1:21" ht="12.6" hidden="1" customHeight="1" outlineLevel="1">
      <c r="A646" s="376">
        <v>44088</v>
      </c>
      <c r="B646" s="750">
        <v>44082</v>
      </c>
      <c r="C646" s="364">
        <v>44109</v>
      </c>
      <c r="D646" s="364">
        <v>44112</v>
      </c>
      <c r="E646" s="355" t="s">
        <v>3335</v>
      </c>
      <c r="F646" s="353" t="s">
        <v>3749</v>
      </c>
      <c r="G646" s="353" t="s">
        <v>13670</v>
      </c>
      <c r="H646" s="353" t="s">
        <v>13671</v>
      </c>
      <c r="I646" s="353"/>
      <c r="J646" s="353" t="s">
        <v>2034</v>
      </c>
      <c r="K646" s="353" t="s">
        <v>12427</v>
      </c>
      <c r="L646" s="1796">
        <f t="shared" si="38"/>
        <v>6</v>
      </c>
      <c r="M646" s="1796">
        <f t="shared" si="36"/>
        <v>3</v>
      </c>
      <c r="N646" s="1796"/>
      <c r="O646" s="1797">
        <v>13</v>
      </c>
      <c r="P646" s="353"/>
      <c r="Q646" s="353"/>
      <c r="R646" s="353"/>
      <c r="S646" s="353"/>
      <c r="T646" s="353"/>
      <c r="U646" s="353"/>
    </row>
    <row r="647" spans="1:21" ht="12.6" hidden="1" customHeight="1" outlineLevel="1">
      <c r="A647" s="376">
        <v>44088</v>
      </c>
      <c r="B647" s="750">
        <v>44078</v>
      </c>
      <c r="C647" s="364">
        <v>44108</v>
      </c>
      <c r="D647" s="364">
        <v>44108</v>
      </c>
      <c r="E647" s="355" t="s">
        <v>3334</v>
      </c>
      <c r="F647" s="353" t="s">
        <v>13672</v>
      </c>
      <c r="G647" s="353" t="s">
        <v>13673</v>
      </c>
      <c r="H647" s="353" t="s">
        <v>13674</v>
      </c>
      <c r="I647" s="353"/>
      <c r="J647" s="353" t="s">
        <v>2035</v>
      </c>
      <c r="K647" s="353" t="s">
        <v>2039</v>
      </c>
      <c r="L647" s="1796">
        <f t="shared" si="38"/>
        <v>10</v>
      </c>
      <c r="M647" s="1796">
        <f t="shared" si="36"/>
        <v>5</v>
      </c>
      <c r="N647" s="1796"/>
      <c r="O647" s="1797">
        <v>14</v>
      </c>
      <c r="P647" s="353"/>
      <c r="Q647" s="355"/>
      <c r="R647" s="359"/>
      <c r="S647" s="355"/>
      <c r="T647" s="355"/>
      <c r="U647" s="355"/>
    </row>
    <row r="648" spans="1:21" ht="12.6" hidden="1" customHeight="1" outlineLevel="1">
      <c r="A648" s="376">
        <v>44088</v>
      </c>
      <c r="B648" s="750">
        <v>44081</v>
      </c>
      <c r="C648" s="364">
        <v>44088</v>
      </c>
      <c r="D648" s="364">
        <v>44088</v>
      </c>
      <c r="E648" s="355" t="s">
        <v>3335</v>
      </c>
      <c r="F648" s="353" t="s">
        <v>12722</v>
      </c>
      <c r="G648" s="348" t="s">
        <v>13675</v>
      </c>
      <c r="H648" s="353" t="s">
        <v>3577</v>
      </c>
      <c r="I648" s="353"/>
      <c r="J648" s="353" t="s">
        <v>2034</v>
      </c>
      <c r="K648" s="353" t="s">
        <v>12427</v>
      </c>
      <c r="L648" s="1796">
        <f t="shared" si="38"/>
        <v>7</v>
      </c>
      <c r="M648" s="1796">
        <f t="shared" si="36"/>
        <v>4</v>
      </c>
      <c r="N648" s="1796"/>
      <c r="O648" s="1797">
        <v>15</v>
      </c>
      <c r="P648" s="353"/>
      <c r="Q648" s="353"/>
      <c r="R648" s="353"/>
      <c r="S648" s="353"/>
      <c r="T648" s="353"/>
      <c r="U648" s="353"/>
    </row>
    <row r="649" spans="1:21" ht="12.6" hidden="1" customHeight="1" outlineLevel="1">
      <c r="A649" s="360">
        <v>44088</v>
      </c>
      <c r="B649" s="753">
        <v>44085</v>
      </c>
      <c r="C649" s="364">
        <v>44092</v>
      </c>
      <c r="D649" s="360">
        <v>44092</v>
      </c>
      <c r="E649" s="355" t="s">
        <v>3335</v>
      </c>
      <c r="F649" s="353" t="s">
        <v>4836</v>
      </c>
      <c r="G649" s="353" t="s">
        <v>13676</v>
      </c>
      <c r="H649" s="348"/>
      <c r="I649" s="353"/>
      <c r="J649" s="604" t="s">
        <v>2042</v>
      </c>
      <c r="K649" s="353"/>
      <c r="L649" s="1796">
        <f t="shared" si="38"/>
        <v>3</v>
      </c>
      <c r="M649" s="1796">
        <f t="shared" si="36"/>
        <v>0</v>
      </c>
      <c r="N649" s="1796"/>
      <c r="O649" s="1797">
        <v>16</v>
      </c>
      <c r="P649" s="353"/>
      <c r="Q649" s="355"/>
      <c r="R649" s="359"/>
      <c r="S649" s="355"/>
      <c r="T649" s="355"/>
      <c r="U649" s="355"/>
    </row>
    <row r="650" spans="1:21" ht="12.6" hidden="1" customHeight="1" outlineLevel="1">
      <c r="A650" s="376">
        <v>44089</v>
      </c>
      <c r="B650" s="750">
        <v>44084</v>
      </c>
      <c r="C650" s="364">
        <v>44097</v>
      </c>
      <c r="D650" s="364">
        <v>44114</v>
      </c>
      <c r="E650" s="355" t="s">
        <v>3334</v>
      </c>
      <c r="F650" s="353" t="s">
        <v>13677</v>
      </c>
      <c r="G650" s="353" t="s">
        <v>13678</v>
      </c>
      <c r="H650" s="353"/>
      <c r="I650" s="353"/>
      <c r="J650" s="353" t="s">
        <v>2034</v>
      </c>
      <c r="K650" s="353" t="s">
        <v>13416</v>
      </c>
      <c r="L650" s="1796">
        <f t="shared" si="38"/>
        <v>5</v>
      </c>
      <c r="M650" s="1796">
        <f t="shared" si="36"/>
        <v>2</v>
      </c>
      <c r="N650" s="1796"/>
      <c r="O650" s="1797">
        <v>17</v>
      </c>
      <c r="P650" s="353"/>
      <c r="Q650" s="353"/>
      <c r="R650" s="353"/>
      <c r="S650" s="353"/>
      <c r="T650" s="353"/>
      <c r="U650" s="353"/>
    </row>
    <row r="651" spans="1:21" ht="12.6" hidden="1" customHeight="1" outlineLevel="1">
      <c r="A651" s="376">
        <v>44089</v>
      </c>
      <c r="B651" s="750">
        <v>44084</v>
      </c>
      <c r="C651" s="364">
        <v>44097</v>
      </c>
      <c r="D651" s="364">
        <v>44114</v>
      </c>
      <c r="E651" s="355" t="s">
        <v>3334</v>
      </c>
      <c r="F651" s="353" t="s">
        <v>13679</v>
      </c>
      <c r="G651" s="353" t="s">
        <v>13680</v>
      </c>
      <c r="H651" s="353"/>
      <c r="I651" s="353"/>
      <c r="J651" s="353" t="s">
        <v>2034</v>
      </c>
      <c r="K651" s="353" t="s">
        <v>13416</v>
      </c>
      <c r="L651" s="1796">
        <f t="shared" si="38"/>
        <v>5</v>
      </c>
      <c r="M651" s="1796">
        <f t="shared" si="36"/>
        <v>2</v>
      </c>
      <c r="N651" s="1796"/>
      <c r="O651" s="1797">
        <v>18</v>
      </c>
      <c r="P651" s="353"/>
      <c r="Q651" s="353"/>
      <c r="R651" s="353"/>
      <c r="S651" s="353"/>
      <c r="T651" s="353"/>
      <c r="U651" s="353"/>
    </row>
    <row r="652" spans="1:21" ht="12.6" hidden="1" customHeight="1" outlineLevel="1">
      <c r="A652" s="376">
        <v>44089</v>
      </c>
      <c r="B652" s="750">
        <v>44076</v>
      </c>
      <c r="C652" s="364">
        <v>44089</v>
      </c>
      <c r="D652" s="364">
        <v>44106</v>
      </c>
      <c r="E652" s="355" t="s">
        <v>3334</v>
      </c>
      <c r="F652" s="353" t="s">
        <v>13681</v>
      </c>
      <c r="G652" s="353" t="s">
        <v>13682</v>
      </c>
      <c r="H652" s="353"/>
      <c r="I652" s="353"/>
      <c r="J652" s="353" t="s">
        <v>2033</v>
      </c>
      <c r="K652" s="353" t="s">
        <v>13683</v>
      </c>
      <c r="L652" s="1796">
        <f t="shared" si="38"/>
        <v>13</v>
      </c>
      <c r="M652" s="1796">
        <f t="shared" si="36"/>
        <v>8</v>
      </c>
      <c r="N652" s="1796"/>
      <c r="O652" s="1797">
        <v>19</v>
      </c>
      <c r="P652" s="353"/>
      <c r="Q652" s="353"/>
      <c r="R652" s="353"/>
      <c r="S652" s="353"/>
      <c r="T652" s="353"/>
      <c r="U652" s="353"/>
    </row>
    <row r="653" spans="1:21" ht="12.6" hidden="1" customHeight="1" outlineLevel="1">
      <c r="A653" s="376">
        <v>44089</v>
      </c>
      <c r="B653" s="750">
        <v>44075</v>
      </c>
      <c r="C653" s="364">
        <v>44089</v>
      </c>
      <c r="D653" s="932">
        <v>44105</v>
      </c>
      <c r="E653" s="355" t="s">
        <v>3334</v>
      </c>
      <c r="F653" s="353" t="s">
        <v>13684</v>
      </c>
      <c r="G653" s="353" t="s">
        <v>13685</v>
      </c>
      <c r="H653" s="353"/>
      <c r="I653" s="353"/>
      <c r="J653" s="353" t="s">
        <v>2045</v>
      </c>
      <c r="K653" s="353"/>
      <c r="L653" s="1796">
        <f t="shared" si="38"/>
        <v>14</v>
      </c>
      <c r="M653" s="1796">
        <f t="shared" si="36"/>
        <v>9</v>
      </c>
      <c r="N653" s="1796"/>
      <c r="O653" s="1797">
        <v>20</v>
      </c>
      <c r="P653" s="378"/>
      <c r="Q653" s="379"/>
      <c r="R653" s="359"/>
      <c r="S653" s="355"/>
      <c r="T653" s="355"/>
      <c r="U653" s="355"/>
    </row>
    <row r="654" spans="1:21" ht="12.6" hidden="1" customHeight="1" outlineLevel="1">
      <c r="A654" s="376">
        <v>44089</v>
      </c>
      <c r="B654" s="750">
        <v>44076</v>
      </c>
      <c r="C654" s="364">
        <v>44089</v>
      </c>
      <c r="D654" s="364">
        <v>44106</v>
      </c>
      <c r="E654" s="355" t="s">
        <v>3334</v>
      </c>
      <c r="F654" s="353" t="s">
        <v>13686</v>
      </c>
      <c r="G654" s="353" t="s">
        <v>13687</v>
      </c>
      <c r="H654" s="353" t="s">
        <v>3577</v>
      </c>
      <c r="I654" s="353"/>
      <c r="J654" s="353" t="s">
        <v>2033</v>
      </c>
      <c r="K654" s="353" t="s">
        <v>3557</v>
      </c>
      <c r="L654" s="1796">
        <f t="shared" si="38"/>
        <v>13</v>
      </c>
      <c r="M654" s="1796">
        <f t="shared" si="36"/>
        <v>8</v>
      </c>
      <c r="N654" s="1796"/>
      <c r="O654" s="1797">
        <v>21</v>
      </c>
      <c r="P654" s="353"/>
      <c r="Q654" s="353"/>
      <c r="R654" s="353"/>
      <c r="S654" s="353"/>
      <c r="T654" s="353"/>
      <c r="U654" s="353"/>
    </row>
    <row r="655" spans="1:21" ht="12.6" hidden="1" customHeight="1" outlineLevel="1">
      <c r="A655" s="376">
        <v>44089</v>
      </c>
      <c r="B655" s="750">
        <v>44078</v>
      </c>
      <c r="C655" s="364">
        <v>44087</v>
      </c>
      <c r="D655" s="364">
        <v>44088</v>
      </c>
      <c r="E655" s="355" t="s">
        <v>3335</v>
      </c>
      <c r="F655" s="353" t="s">
        <v>13688</v>
      </c>
      <c r="G655" s="353" t="s">
        <v>13689</v>
      </c>
      <c r="H655" s="353" t="s">
        <v>3577</v>
      </c>
      <c r="I655" s="353"/>
      <c r="J655" s="353" t="s">
        <v>2035</v>
      </c>
      <c r="K655" s="353"/>
      <c r="L655" s="1796">
        <f t="shared" si="38"/>
        <v>11</v>
      </c>
      <c r="M655" s="1796">
        <f t="shared" si="36"/>
        <v>6</v>
      </c>
      <c r="N655" s="1796"/>
      <c r="O655" s="1797">
        <v>22</v>
      </c>
      <c r="P655" s="352"/>
      <c r="Q655" s="350"/>
      <c r="R655" s="359"/>
      <c r="S655" s="355"/>
      <c r="T655" s="355"/>
      <c r="U655" s="355"/>
    </row>
    <row r="656" spans="1:21" ht="12.6" hidden="1" customHeight="1" outlineLevel="1">
      <c r="A656" s="360">
        <v>44090</v>
      </c>
      <c r="B656" s="750">
        <v>44084</v>
      </c>
      <c r="C656" s="364">
        <v>44097</v>
      </c>
      <c r="D656" s="364">
        <v>44097</v>
      </c>
      <c r="E656" s="355" t="s">
        <v>3334</v>
      </c>
      <c r="F656" s="353" t="s">
        <v>13690</v>
      </c>
      <c r="G656" s="353" t="s">
        <v>13691</v>
      </c>
      <c r="H656" s="353" t="s">
        <v>3595</v>
      </c>
      <c r="I656" s="353"/>
      <c r="J656" s="353" t="s">
        <v>2035</v>
      </c>
      <c r="K656" s="352"/>
      <c r="L656" s="1796">
        <f t="shared" si="38"/>
        <v>6</v>
      </c>
      <c r="M656" s="1796">
        <f t="shared" si="36"/>
        <v>3</v>
      </c>
      <c r="N656" s="1796"/>
      <c r="O656" s="1797">
        <v>23</v>
      </c>
      <c r="P656" s="352"/>
      <c r="Q656" s="350"/>
      <c r="R656" s="359"/>
      <c r="S656" s="355"/>
      <c r="T656" s="355"/>
      <c r="U656" s="355"/>
    </row>
    <row r="657" spans="1:21" ht="12.6" hidden="1" customHeight="1" outlineLevel="1">
      <c r="A657" s="360">
        <v>44090</v>
      </c>
      <c r="B657" s="750">
        <v>44083</v>
      </c>
      <c r="C657" s="364">
        <v>44097</v>
      </c>
      <c r="D657" s="364">
        <v>44097</v>
      </c>
      <c r="E657" s="355" t="s">
        <v>3334</v>
      </c>
      <c r="F657" s="353" t="s">
        <v>13692</v>
      </c>
      <c r="G657" s="353" t="s">
        <v>13693</v>
      </c>
      <c r="H657" s="353" t="s">
        <v>13694</v>
      </c>
      <c r="I657" s="353"/>
      <c r="J657" s="353" t="s">
        <v>2035</v>
      </c>
      <c r="K657" s="353"/>
      <c r="L657" s="1796">
        <f t="shared" si="38"/>
        <v>7</v>
      </c>
      <c r="M657" s="1796">
        <f t="shared" si="36"/>
        <v>4</v>
      </c>
      <c r="N657" s="1796"/>
      <c r="O657" s="1797">
        <v>24</v>
      </c>
      <c r="P657" s="352"/>
      <c r="Q657" s="350"/>
      <c r="R657" s="359"/>
      <c r="S657" s="355"/>
      <c r="T657" s="355"/>
      <c r="U657" s="355"/>
    </row>
    <row r="658" spans="1:21" ht="12.6" hidden="1" customHeight="1" outlineLevel="1">
      <c r="A658" s="360">
        <v>44090</v>
      </c>
      <c r="B658" s="750">
        <v>44081</v>
      </c>
      <c r="C658" s="364">
        <v>44092</v>
      </c>
      <c r="D658" s="360">
        <v>44092</v>
      </c>
      <c r="E658" s="355" t="s">
        <v>3334</v>
      </c>
      <c r="F658" s="353" t="s">
        <v>3885</v>
      </c>
      <c r="G658" s="353" t="s">
        <v>13695</v>
      </c>
      <c r="H658" s="710" t="s">
        <v>13654</v>
      </c>
      <c r="I658" s="353"/>
      <c r="J658" s="604" t="s">
        <v>2042</v>
      </c>
      <c r="K658" s="353"/>
      <c r="L658" s="1796">
        <f t="shared" si="38"/>
        <v>9</v>
      </c>
      <c r="M658" s="1796">
        <f t="shared" si="36"/>
        <v>6</v>
      </c>
      <c r="N658" s="1796"/>
      <c r="O658" s="1797">
        <v>25</v>
      </c>
      <c r="P658" s="352"/>
      <c r="Q658" s="350"/>
      <c r="R658" s="359"/>
      <c r="S658" s="355"/>
      <c r="T658" s="355"/>
      <c r="U658" s="355"/>
    </row>
    <row r="659" spans="1:21" ht="12.6" hidden="1" customHeight="1" outlineLevel="1">
      <c r="A659" s="360">
        <v>44090</v>
      </c>
      <c r="B659" s="750">
        <v>44078</v>
      </c>
      <c r="C659" s="364">
        <v>44092</v>
      </c>
      <c r="D659" s="932">
        <v>44099</v>
      </c>
      <c r="E659" s="355" t="s">
        <v>3334</v>
      </c>
      <c r="F659" s="353" t="s">
        <v>13696</v>
      </c>
      <c r="G659" s="353" t="s">
        <v>13697</v>
      </c>
      <c r="H659" s="353" t="s">
        <v>13698</v>
      </c>
      <c r="I659" s="353"/>
      <c r="J659" s="353" t="s">
        <v>2045</v>
      </c>
      <c r="K659" s="353"/>
      <c r="L659" s="1796">
        <f t="shared" si="38"/>
        <v>12</v>
      </c>
      <c r="M659" s="1796">
        <f t="shared" si="36"/>
        <v>7</v>
      </c>
      <c r="N659" s="1796"/>
      <c r="O659" s="1797">
        <v>26</v>
      </c>
      <c r="P659" s="352"/>
      <c r="Q659" s="350"/>
      <c r="R659" s="359"/>
      <c r="S659" s="355"/>
      <c r="T659" s="355"/>
      <c r="U659" s="355"/>
    </row>
    <row r="660" spans="1:21" ht="12.6" hidden="1" customHeight="1" outlineLevel="1">
      <c r="A660" s="376">
        <v>44090</v>
      </c>
      <c r="B660" s="752">
        <v>44084</v>
      </c>
      <c r="C660" s="742">
        <v>44097</v>
      </c>
      <c r="D660" s="1464">
        <v>44114</v>
      </c>
      <c r="E660" s="735" t="s">
        <v>3334</v>
      </c>
      <c r="F660" s="604" t="s">
        <v>13699</v>
      </c>
      <c r="G660" s="604" t="s">
        <v>13700</v>
      </c>
      <c r="H660" s="34"/>
      <c r="I660" s="34"/>
      <c r="J660" s="604" t="s">
        <v>2045</v>
      </c>
      <c r="K660" s="353"/>
      <c r="L660" s="1796">
        <f t="shared" si="38"/>
        <v>6</v>
      </c>
      <c r="M660" s="1796">
        <f t="shared" si="36"/>
        <v>3</v>
      </c>
      <c r="N660" s="1796"/>
      <c r="O660" s="1797">
        <v>27</v>
      </c>
      <c r="P660" s="362"/>
      <c r="Q660" s="357"/>
      <c r="R660" s="363"/>
      <c r="S660" s="350"/>
      <c r="T660" s="350"/>
      <c r="U660" s="350"/>
    </row>
    <row r="661" spans="1:21" ht="12.6" hidden="1" customHeight="1" outlineLevel="1">
      <c r="A661" s="376">
        <v>44090</v>
      </c>
      <c r="B661" s="750">
        <v>44077</v>
      </c>
      <c r="C661" s="364">
        <v>44091</v>
      </c>
      <c r="D661" s="932">
        <v>44107</v>
      </c>
      <c r="E661" s="355" t="s">
        <v>3334</v>
      </c>
      <c r="F661" s="353" t="s">
        <v>13701</v>
      </c>
      <c r="G661" s="353" t="s">
        <v>13702</v>
      </c>
      <c r="H661" s="353"/>
      <c r="I661" s="353"/>
      <c r="J661" s="353" t="s">
        <v>2045</v>
      </c>
      <c r="K661" s="353"/>
      <c r="L661" s="1796">
        <f t="shared" si="38"/>
        <v>13</v>
      </c>
      <c r="M661" s="1796">
        <f t="shared" si="36"/>
        <v>8</v>
      </c>
      <c r="N661" s="1796"/>
      <c r="O661" s="1797">
        <v>28</v>
      </c>
      <c r="P661" s="362"/>
      <c r="Q661" s="357"/>
      <c r="R661" s="363"/>
      <c r="S661" s="350"/>
      <c r="T661" s="350"/>
      <c r="U661" s="350"/>
    </row>
    <row r="662" spans="1:21" ht="12.6" hidden="1" customHeight="1" outlineLevel="1">
      <c r="A662" s="376">
        <v>44090</v>
      </c>
      <c r="B662" s="750">
        <v>44077</v>
      </c>
      <c r="C662" s="364">
        <v>44091</v>
      </c>
      <c r="D662" s="932">
        <v>44107</v>
      </c>
      <c r="E662" s="355" t="s">
        <v>3334</v>
      </c>
      <c r="F662" s="353" t="s">
        <v>13703</v>
      </c>
      <c r="G662" s="1828" t="s">
        <v>13704</v>
      </c>
      <c r="H662" s="353" t="s">
        <v>12340</v>
      </c>
      <c r="I662" s="353"/>
      <c r="J662" s="353" t="s">
        <v>2045</v>
      </c>
      <c r="K662" s="353"/>
      <c r="L662" s="1796">
        <f t="shared" si="38"/>
        <v>13</v>
      </c>
      <c r="M662" s="1796">
        <f t="shared" si="36"/>
        <v>8</v>
      </c>
      <c r="N662" s="1796"/>
      <c r="O662" s="1797">
        <v>29</v>
      </c>
      <c r="P662" s="352"/>
      <c r="Q662" s="350"/>
      <c r="R662" s="359"/>
      <c r="S662" s="355"/>
      <c r="T662" s="355"/>
      <c r="U662" s="355"/>
    </row>
    <row r="663" spans="1:21" ht="12.6" hidden="1" customHeight="1" outlineLevel="1">
      <c r="A663" s="376">
        <v>44092</v>
      </c>
      <c r="B663" s="750">
        <v>44078</v>
      </c>
      <c r="C663" s="364">
        <v>44092</v>
      </c>
      <c r="D663" s="932">
        <v>44108</v>
      </c>
      <c r="E663" s="349" t="s">
        <v>3334</v>
      </c>
      <c r="F663" s="424" t="s">
        <v>13705</v>
      </c>
      <c r="G663" s="424" t="s">
        <v>13706</v>
      </c>
      <c r="H663" s="424" t="s">
        <v>13707</v>
      </c>
      <c r="I663" s="424"/>
      <c r="J663" s="424" t="s">
        <v>2034</v>
      </c>
      <c r="K663" s="353" t="s">
        <v>3381</v>
      </c>
      <c r="L663" s="1796">
        <f t="shared" si="38"/>
        <v>14</v>
      </c>
      <c r="M663" s="1796">
        <f t="shared" si="36"/>
        <v>9</v>
      </c>
      <c r="N663" s="1796"/>
      <c r="O663" s="1797">
        <v>30</v>
      </c>
      <c r="P663" s="424"/>
      <c r="Q663" s="424"/>
      <c r="R663" s="424"/>
      <c r="S663" s="424"/>
      <c r="T663" s="424"/>
      <c r="U663" s="424"/>
    </row>
    <row r="664" spans="1:21" ht="12.6" hidden="1" customHeight="1" outlineLevel="1">
      <c r="A664" s="715">
        <v>44095</v>
      </c>
      <c r="B664" s="750">
        <v>44081</v>
      </c>
      <c r="C664" s="364">
        <v>44095</v>
      </c>
      <c r="D664" s="364">
        <v>44111</v>
      </c>
      <c r="E664" s="355" t="s">
        <v>3334</v>
      </c>
      <c r="F664" s="353" t="s">
        <v>13708</v>
      </c>
      <c r="G664" s="353" t="s">
        <v>13709</v>
      </c>
      <c r="H664" s="353"/>
      <c r="I664" s="353"/>
      <c r="J664" s="353" t="s">
        <v>2033</v>
      </c>
      <c r="K664" s="353" t="s">
        <v>13710</v>
      </c>
      <c r="L664" s="1796">
        <f t="shared" si="38"/>
        <v>14</v>
      </c>
      <c r="M664" s="1796">
        <f t="shared" si="36"/>
        <v>9</v>
      </c>
      <c r="N664" s="1796"/>
      <c r="O664" s="1797">
        <v>31</v>
      </c>
      <c r="P664" s="353"/>
      <c r="Q664" s="353"/>
      <c r="R664" s="353"/>
      <c r="S664" s="353"/>
      <c r="T664" s="353"/>
      <c r="U664" s="353"/>
    </row>
    <row r="665" spans="1:21" ht="12.6" hidden="1" customHeight="1" outlineLevel="1">
      <c r="A665" s="376">
        <v>44096</v>
      </c>
      <c r="B665" s="750">
        <v>44081</v>
      </c>
      <c r="C665" s="364">
        <v>44097</v>
      </c>
      <c r="D665" s="364">
        <v>44111</v>
      </c>
      <c r="E665" s="355" t="s">
        <v>3334</v>
      </c>
      <c r="F665" s="353" t="s">
        <v>5335</v>
      </c>
      <c r="G665" s="353" t="s">
        <v>13711</v>
      </c>
      <c r="H665" s="353" t="s">
        <v>3577</v>
      </c>
      <c r="I665" s="353"/>
      <c r="J665" s="353" t="s">
        <v>2033</v>
      </c>
      <c r="K665" s="353" t="s">
        <v>3366</v>
      </c>
      <c r="L665" s="1796">
        <f t="shared" si="38"/>
        <v>15</v>
      </c>
      <c r="M665" s="1796">
        <f t="shared" si="36"/>
        <v>10</v>
      </c>
      <c r="N665" s="1796"/>
      <c r="O665" s="1797">
        <v>32</v>
      </c>
      <c r="P665" s="353"/>
      <c r="Q665" s="353"/>
      <c r="R665" s="353"/>
      <c r="S665" s="353"/>
      <c r="T665" s="353"/>
      <c r="U665" s="353"/>
    </row>
    <row r="666" spans="1:21" ht="12.6" hidden="1" customHeight="1" outlineLevel="1">
      <c r="A666" s="360">
        <v>44097</v>
      </c>
      <c r="B666" s="750">
        <v>44078</v>
      </c>
      <c r="C666" s="364">
        <v>44097</v>
      </c>
      <c r="D666" s="364">
        <v>44109</v>
      </c>
      <c r="E666" s="355" t="s">
        <v>3334</v>
      </c>
      <c r="F666" s="353" t="s">
        <v>13712</v>
      </c>
      <c r="G666" s="1828" t="s">
        <v>13713</v>
      </c>
      <c r="H666" s="348"/>
      <c r="I666" s="353"/>
      <c r="J666" s="604" t="s">
        <v>2042</v>
      </c>
      <c r="K666" s="353"/>
      <c r="L666" s="1796">
        <f t="shared" si="38"/>
        <v>19</v>
      </c>
      <c r="M666" s="1796">
        <f t="shared" ref="M666:M697" si="39">NETWORKDAYS(B666,A666,A666:B666)</f>
        <v>12</v>
      </c>
      <c r="N666" s="1796"/>
      <c r="O666" s="1797">
        <v>33</v>
      </c>
      <c r="P666" s="352"/>
      <c r="Q666" s="350"/>
      <c r="R666" s="359"/>
      <c r="S666" s="355"/>
      <c r="T666" s="355"/>
      <c r="U666" s="355"/>
    </row>
    <row r="667" spans="1:21" ht="12.6" hidden="1" customHeight="1" outlineLevel="1">
      <c r="A667" s="360">
        <v>44097</v>
      </c>
      <c r="B667" s="750">
        <v>44088</v>
      </c>
      <c r="C667" s="364">
        <v>44095</v>
      </c>
      <c r="D667" s="364">
        <v>44095</v>
      </c>
      <c r="E667" s="355" t="s">
        <v>3334</v>
      </c>
      <c r="F667" s="353" t="s">
        <v>13714</v>
      </c>
      <c r="G667" s="1828" t="s">
        <v>13715</v>
      </c>
      <c r="H667" s="353" t="s">
        <v>13716</v>
      </c>
      <c r="I667" s="353"/>
      <c r="J667" s="353" t="s">
        <v>2035</v>
      </c>
      <c r="K667" s="352"/>
      <c r="L667" s="1796">
        <f t="shared" ref="L667:L698" si="40">(A667-B667)</f>
        <v>9</v>
      </c>
      <c r="M667" s="1796">
        <f t="shared" si="39"/>
        <v>6</v>
      </c>
      <c r="N667" s="1796"/>
      <c r="O667" s="1797">
        <v>34</v>
      </c>
      <c r="P667" s="352"/>
      <c r="Q667" s="350"/>
      <c r="R667" s="359"/>
      <c r="S667" s="355"/>
      <c r="T667" s="355"/>
      <c r="U667" s="355"/>
    </row>
    <row r="668" spans="1:21" ht="12.6" hidden="1" customHeight="1" outlineLevel="1">
      <c r="A668" s="376">
        <v>44098</v>
      </c>
      <c r="B668" s="750">
        <v>44096</v>
      </c>
      <c r="C668" s="364">
        <v>44099</v>
      </c>
      <c r="D668" s="364">
        <v>44126</v>
      </c>
      <c r="E668" s="355" t="s">
        <v>3334</v>
      </c>
      <c r="F668" s="353" t="s">
        <v>13717</v>
      </c>
      <c r="G668" s="353" t="s">
        <v>13718</v>
      </c>
      <c r="H668" s="353" t="s">
        <v>13143</v>
      </c>
      <c r="I668" s="353"/>
      <c r="J668" s="353" t="s">
        <v>2033</v>
      </c>
      <c r="K668" s="353" t="s">
        <v>3911</v>
      </c>
      <c r="L668" s="1796">
        <f t="shared" si="40"/>
        <v>2</v>
      </c>
      <c r="M668" s="1796">
        <f t="shared" si="39"/>
        <v>1</v>
      </c>
      <c r="N668" s="1796"/>
      <c r="O668" s="1797">
        <v>35</v>
      </c>
      <c r="P668" s="353"/>
      <c r="Q668" s="353"/>
      <c r="R668" s="353"/>
      <c r="S668" s="353"/>
      <c r="T668" s="353"/>
      <c r="U668" s="353"/>
    </row>
    <row r="669" spans="1:21" ht="12.6" hidden="1" customHeight="1" outlineLevel="1">
      <c r="A669" s="376">
        <v>44099</v>
      </c>
      <c r="B669" s="750">
        <v>44089</v>
      </c>
      <c r="C669" s="364">
        <v>44103</v>
      </c>
      <c r="D669" s="364">
        <v>44119</v>
      </c>
      <c r="E669" s="355" t="s">
        <v>3334</v>
      </c>
      <c r="F669" s="353" t="s">
        <v>13719</v>
      </c>
      <c r="G669" s="353" t="s">
        <v>13720</v>
      </c>
      <c r="H669" s="353"/>
      <c r="I669" s="353"/>
      <c r="J669" s="353" t="s">
        <v>2033</v>
      </c>
      <c r="K669" s="353" t="s">
        <v>3406</v>
      </c>
      <c r="L669" s="1796">
        <f t="shared" si="40"/>
        <v>10</v>
      </c>
      <c r="M669" s="1796">
        <f t="shared" si="39"/>
        <v>7</v>
      </c>
      <c r="N669" s="1796"/>
      <c r="O669" s="1797">
        <v>36</v>
      </c>
      <c r="P669" s="353"/>
      <c r="Q669" s="353"/>
      <c r="R669" s="353"/>
      <c r="S669" s="353"/>
      <c r="T669" s="353"/>
      <c r="U669" s="353"/>
    </row>
    <row r="670" spans="1:21" ht="12.6" hidden="1" customHeight="1" outlineLevel="1">
      <c r="A670" s="376">
        <v>44099</v>
      </c>
      <c r="B670" s="750">
        <v>44091</v>
      </c>
      <c r="C670" s="364">
        <v>44098</v>
      </c>
      <c r="D670" s="932">
        <v>44121</v>
      </c>
      <c r="E670" s="349" t="s">
        <v>3334</v>
      </c>
      <c r="F670" s="424" t="s">
        <v>13721</v>
      </c>
      <c r="G670" s="424" t="s">
        <v>13722</v>
      </c>
      <c r="H670" s="424"/>
      <c r="I670" s="424"/>
      <c r="J670" s="424" t="s">
        <v>13723</v>
      </c>
      <c r="K670" s="353" t="s">
        <v>3381</v>
      </c>
      <c r="L670" s="1796">
        <f t="shared" si="40"/>
        <v>8</v>
      </c>
      <c r="M670" s="1796">
        <f t="shared" si="39"/>
        <v>5</v>
      </c>
      <c r="N670" s="1796"/>
      <c r="O670" s="1797">
        <v>37</v>
      </c>
      <c r="P670" s="427"/>
      <c r="Q670" s="427"/>
      <c r="R670" s="427"/>
      <c r="S670" s="427"/>
      <c r="T670" s="427"/>
      <c r="U670" s="427"/>
    </row>
    <row r="671" spans="1:21" ht="12.6" hidden="1" customHeight="1" outlineLevel="1">
      <c r="A671" s="376">
        <v>44099</v>
      </c>
      <c r="B671" s="750">
        <v>44088</v>
      </c>
      <c r="C671" s="364">
        <v>44102</v>
      </c>
      <c r="D671" s="364">
        <v>44102</v>
      </c>
      <c r="E671" s="355" t="s">
        <v>3334</v>
      </c>
      <c r="F671" s="353" t="s">
        <v>13724</v>
      </c>
      <c r="G671" s="1828" t="s">
        <v>13725</v>
      </c>
      <c r="H671" s="353" t="s">
        <v>3343</v>
      </c>
      <c r="I671" s="353"/>
      <c r="J671" s="353" t="s">
        <v>2035</v>
      </c>
      <c r="K671" s="353" t="s">
        <v>3366</v>
      </c>
      <c r="L671" s="1796">
        <f t="shared" si="40"/>
        <v>11</v>
      </c>
      <c r="M671" s="1796">
        <f t="shared" si="39"/>
        <v>8</v>
      </c>
      <c r="N671" s="1796"/>
      <c r="O671" s="1797">
        <v>38</v>
      </c>
      <c r="P671" s="353"/>
      <c r="Q671" s="355"/>
      <c r="R671" s="359"/>
      <c r="S671" s="355"/>
      <c r="T671" s="355"/>
      <c r="U671" s="355"/>
    </row>
    <row r="672" spans="1:21" ht="12.6" hidden="1" customHeight="1" outlineLevel="1">
      <c r="A672" s="376">
        <v>44099</v>
      </c>
      <c r="B672" s="750">
        <v>44090</v>
      </c>
      <c r="C672" s="364">
        <v>44102</v>
      </c>
      <c r="D672" s="932">
        <v>44120</v>
      </c>
      <c r="E672" s="355" t="s">
        <v>3334</v>
      </c>
      <c r="F672" s="353" t="s">
        <v>13726</v>
      </c>
      <c r="G672" s="353" t="s">
        <v>13727</v>
      </c>
      <c r="H672" s="353"/>
      <c r="I672" s="353"/>
      <c r="J672" s="353" t="s">
        <v>2045</v>
      </c>
      <c r="K672" s="353" t="s">
        <v>3366</v>
      </c>
      <c r="L672" s="1796">
        <f t="shared" si="40"/>
        <v>9</v>
      </c>
      <c r="M672" s="1796">
        <f t="shared" si="39"/>
        <v>6</v>
      </c>
      <c r="N672" s="1796"/>
      <c r="O672" s="1797">
        <v>39</v>
      </c>
      <c r="P672" s="353"/>
      <c r="Q672" s="355"/>
      <c r="R672" s="359"/>
      <c r="S672" s="355"/>
      <c r="T672" s="355"/>
      <c r="U672" s="355"/>
    </row>
    <row r="673" spans="1:21" ht="12.6" hidden="1" customHeight="1" outlineLevel="1">
      <c r="A673" s="376">
        <v>44099</v>
      </c>
      <c r="B673" s="750">
        <v>44090</v>
      </c>
      <c r="C673" s="364">
        <v>44103</v>
      </c>
      <c r="D673" s="932">
        <v>44120</v>
      </c>
      <c r="E673" s="349" t="s">
        <v>3334</v>
      </c>
      <c r="F673" s="424" t="s">
        <v>13728</v>
      </c>
      <c r="G673" s="424" t="s">
        <v>13729</v>
      </c>
      <c r="H673" s="424"/>
      <c r="I673" s="424"/>
      <c r="J673" s="424" t="s">
        <v>2041</v>
      </c>
      <c r="K673" s="353" t="s">
        <v>3381</v>
      </c>
      <c r="L673" s="1796">
        <f t="shared" si="40"/>
        <v>9</v>
      </c>
      <c r="M673" s="1796">
        <f t="shared" si="39"/>
        <v>6</v>
      </c>
      <c r="N673" s="1796"/>
      <c r="O673" s="1797">
        <v>40</v>
      </c>
      <c r="P673" s="424"/>
      <c r="Q673" s="424"/>
      <c r="R673" s="424"/>
      <c r="S673" s="424"/>
      <c r="T673" s="424"/>
      <c r="U673" s="424"/>
    </row>
    <row r="674" spans="1:21" ht="12.6" hidden="1" customHeight="1" outlineLevel="1">
      <c r="A674" s="376">
        <v>44099</v>
      </c>
      <c r="B674" s="750">
        <v>44088</v>
      </c>
      <c r="C674" s="364">
        <v>44102</v>
      </c>
      <c r="D674" s="364">
        <v>44118</v>
      </c>
      <c r="E674" s="349" t="s">
        <v>3334</v>
      </c>
      <c r="F674" s="424" t="s">
        <v>13730</v>
      </c>
      <c r="G674" s="424" t="s">
        <v>13731</v>
      </c>
      <c r="H674" s="424"/>
      <c r="I674" s="424"/>
      <c r="J674" s="424" t="s">
        <v>2034</v>
      </c>
      <c r="K674" s="353" t="s">
        <v>3381</v>
      </c>
      <c r="L674" s="1796">
        <f t="shared" si="40"/>
        <v>11</v>
      </c>
      <c r="M674" s="1796">
        <f t="shared" si="39"/>
        <v>8</v>
      </c>
      <c r="N674" s="1796"/>
      <c r="O674" s="1797">
        <v>41</v>
      </c>
      <c r="P674" s="424"/>
      <c r="Q674" s="424"/>
      <c r="R674" s="424"/>
      <c r="S674" s="424"/>
      <c r="T674" s="424"/>
      <c r="U674" s="424"/>
    </row>
    <row r="675" spans="1:21" ht="12.6" hidden="1" customHeight="1" outlineLevel="1">
      <c r="A675" s="376">
        <v>44099</v>
      </c>
      <c r="B675" s="750">
        <v>44084</v>
      </c>
      <c r="C675" s="364">
        <v>44105</v>
      </c>
      <c r="D675" s="932">
        <v>44114</v>
      </c>
      <c r="E675" s="355" t="s">
        <v>3335</v>
      </c>
      <c r="F675" s="353" t="s">
        <v>4605</v>
      </c>
      <c r="G675" s="353" t="s">
        <v>13732</v>
      </c>
      <c r="H675" s="353" t="s">
        <v>13733</v>
      </c>
      <c r="I675" s="353"/>
      <c r="J675" s="353" t="s">
        <v>2033</v>
      </c>
      <c r="K675" s="353" t="s">
        <v>2046</v>
      </c>
      <c r="L675" s="1796">
        <f t="shared" si="40"/>
        <v>15</v>
      </c>
      <c r="M675" s="1796">
        <f t="shared" si="39"/>
        <v>10</v>
      </c>
      <c r="N675" s="1796"/>
      <c r="O675" s="1797">
        <v>42</v>
      </c>
      <c r="P675" s="353"/>
      <c r="Q675" s="353"/>
      <c r="R675" s="353"/>
      <c r="S675" s="353"/>
      <c r="T675" s="353"/>
      <c r="U675" s="353"/>
    </row>
    <row r="676" spans="1:21" ht="12.6" hidden="1" customHeight="1" outlineLevel="1">
      <c r="A676" s="376">
        <v>44099</v>
      </c>
      <c r="B676" s="750">
        <v>44091</v>
      </c>
      <c r="C676" s="364">
        <v>44104</v>
      </c>
      <c r="D676" s="932">
        <v>44121</v>
      </c>
      <c r="E676" s="355" t="s">
        <v>3334</v>
      </c>
      <c r="F676" s="353" t="s">
        <v>13734</v>
      </c>
      <c r="G676" s="353" t="s">
        <v>13735</v>
      </c>
      <c r="H676" s="353"/>
      <c r="I676" s="353" t="s">
        <v>2035</v>
      </c>
      <c r="J676" s="353" t="s">
        <v>2045</v>
      </c>
      <c r="K676" s="353" t="s">
        <v>3366</v>
      </c>
      <c r="L676" s="1796">
        <f t="shared" si="40"/>
        <v>8</v>
      </c>
      <c r="M676" s="1796">
        <f t="shared" si="39"/>
        <v>5</v>
      </c>
      <c r="N676" s="1796"/>
      <c r="O676" s="1797">
        <v>43</v>
      </c>
      <c r="P676" s="353"/>
      <c r="Q676" s="355"/>
      <c r="R676" s="359"/>
      <c r="S676" s="355"/>
      <c r="T676" s="355"/>
      <c r="U676" s="355"/>
    </row>
    <row r="677" spans="1:21" ht="12.6" hidden="1" customHeight="1" outlineLevel="1">
      <c r="A677" s="376">
        <v>44103</v>
      </c>
      <c r="B677" s="750">
        <v>44097</v>
      </c>
      <c r="C677" s="364">
        <v>44102</v>
      </c>
      <c r="D677" s="932">
        <v>44102</v>
      </c>
      <c r="E677" s="349" t="s">
        <v>3334</v>
      </c>
      <c r="F677" s="424" t="s">
        <v>13736</v>
      </c>
      <c r="G677" s="424" t="s">
        <v>13737</v>
      </c>
      <c r="H677" s="424"/>
      <c r="I677" s="424"/>
      <c r="J677" s="424" t="s">
        <v>13723</v>
      </c>
      <c r="K677" s="348" t="s">
        <v>3381</v>
      </c>
      <c r="L677" s="1796">
        <f t="shared" si="40"/>
        <v>6</v>
      </c>
      <c r="M677" s="1796">
        <f t="shared" si="39"/>
        <v>3</v>
      </c>
      <c r="N677" s="1796"/>
      <c r="O677" s="1797">
        <v>44</v>
      </c>
      <c r="P677" s="424"/>
      <c r="Q677" s="424"/>
      <c r="R677" s="424"/>
      <c r="S677" s="424"/>
      <c r="T677" s="424"/>
      <c r="U677" s="424"/>
    </row>
    <row r="678" spans="1:21" ht="15" hidden="1" customHeight="1" outlineLevel="1">
      <c r="A678" s="376">
        <v>44102</v>
      </c>
      <c r="B678" s="750">
        <v>44083</v>
      </c>
      <c r="C678" s="364">
        <v>44106</v>
      </c>
      <c r="D678" s="932">
        <v>44113</v>
      </c>
      <c r="E678" s="349" t="s">
        <v>3335</v>
      </c>
      <c r="F678" s="589" t="s">
        <v>13738</v>
      </c>
      <c r="G678" s="589" t="s">
        <v>13739</v>
      </c>
      <c r="H678" s="349"/>
      <c r="I678" s="349"/>
      <c r="J678" s="589" t="s">
        <v>2041</v>
      </c>
      <c r="K678" s="348" t="s">
        <v>2046</v>
      </c>
      <c r="L678" s="1796">
        <f t="shared" si="40"/>
        <v>19</v>
      </c>
      <c r="M678" s="1796">
        <f t="shared" si="39"/>
        <v>12</v>
      </c>
      <c r="N678" s="1796"/>
      <c r="O678" s="1797">
        <v>45</v>
      </c>
      <c r="P678" s="349"/>
      <c r="Q678" s="349"/>
      <c r="R678" s="349"/>
      <c r="S678" s="349"/>
      <c r="T678" s="349"/>
      <c r="U678" s="349"/>
    </row>
    <row r="679" spans="1:21" ht="12.6" hidden="1" customHeight="1" outlineLevel="1">
      <c r="A679" s="734">
        <v>44104</v>
      </c>
      <c r="B679" s="750">
        <v>44095</v>
      </c>
      <c r="C679" s="364">
        <v>44102</v>
      </c>
      <c r="D679" s="932">
        <v>44125</v>
      </c>
      <c r="E679" s="349" t="s">
        <v>3334</v>
      </c>
      <c r="F679" s="424" t="s">
        <v>13740</v>
      </c>
      <c r="G679" s="424" t="s">
        <v>13741</v>
      </c>
      <c r="H679" s="424" t="s">
        <v>13742</v>
      </c>
      <c r="I679" s="424"/>
      <c r="J679" s="424" t="s">
        <v>2034</v>
      </c>
      <c r="K679" s="353" t="s">
        <v>3381</v>
      </c>
      <c r="L679" s="1796">
        <f t="shared" si="40"/>
        <v>9</v>
      </c>
      <c r="M679" s="1796">
        <f t="shared" si="39"/>
        <v>6</v>
      </c>
      <c r="N679" s="1796"/>
      <c r="O679" s="1797">
        <v>46</v>
      </c>
      <c r="P679" s="352"/>
      <c r="Q679" s="350"/>
      <c r="R679" s="359"/>
      <c r="S679" s="355"/>
      <c r="T679" s="355"/>
      <c r="U679" s="355"/>
    </row>
    <row r="680" spans="1:21" ht="12.6" hidden="1" customHeight="1" outlineLevel="1">
      <c r="A680" s="360">
        <v>44104</v>
      </c>
      <c r="B680" s="753">
        <v>44089</v>
      </c>
      <c r="C680" s="364">
        <v>44103</v>
      </c>
      <c r="D680" s="360">
        <v>44119</v>
      </c>
      <c r="E680" s="355" t="s">
        <v>3334</v>
      </c>
      <c r="F680" s="353" t="s">
        <v>13743</v>
      </c>
      <c r="G680" s="353" t="s">
        <v>13744</v>
      </c>
      <c r="H680" s="710" t="s">
        <v>13745</v>
      </c>
      <c r="I680" s="353"/>
      <c r="J680" s="604" t="s">
        <v>2042</v>
      </c>
      <c r="K680" s="353"/>
      <c r="L680" s="1796">
        <f t="shared" si="40"/>
        <v>15</v>
      </c>
      <c r="M680" s="1796">
        <f t="shared" si="39"/>
        <v>10</v>
      </c>
      <c r="N680" s="1796"/>
      <c r="O680" s="1797">
        <v>47</v>
      </c>
      <c r="P680" s="352"/>
      <c r="Q680" s="350"/>
      <c r="R680" s="359"/>
      <c r="S680" s="355"/>
      <c r="T680" s="355"/>
      <c r="U680" s="355"/>
    </row>
    <row r="681" spans="1:21" ht="12.6" hidden="1" customHeight="1" outlineLevel="1">
      <c r="A681" s="360">
        <v>44104</v>
      </c>
      <c r="B681" s="753">
        <v>44090</v>
      </c>
      <c r="C681" s="364">
        <v>44103</v>
      </c>
      <c r="D681" s="360">
        <v>44120</v>
      </c>
      <c r="E681" s="355" t="s">
        <v>3334</v>
      </c>
      <c r="F681" s="353" t="s">
        <v>13746</v>
      </c>
      <c r="G681" s="353" t="s">
        <v>13747</v>
      </c>
      <c r="H681" s="348" t="s">
        <v>12637</v>
      </c>
      <c r="I681" s="353"/>
      <c r="J681" s="604" t="s">
        <v>2042</v>
      </c>
      <c r="K681" s="353"/>
      <c r="L681" s="1796">
        <f t="shared" si="40"/>
        <v>14</v>
      </c>
      <c r="M681" s="1796">
        <f t="shared" si="39"/>
        <v>9</v>
      </c>
      <c r="N681" s="1796"/>
      <c r="O681" s="1797">
        <v>48</v>
      </c>
      <c r="P681" s="352"/>
      <c r="Q681" s="350"/>
      <c r="R681" s="359"/>
      <c r="S681" s="355"/>
      <c r="T681" s="355"/>
      <c r="U681" s="355"/>
    </row>
    <row r="682" spans="1:21" ht="12.6" hidden="1" customHeight="1" outlineLevel="1">
      <c r="A682" s="376">
        <v>44105</v>
      </c>
      <c r="B682" s="750">
        <v>44104</v>
      </c>
      <c r="C682" s="364">
        <v>44134</v>
      </c>
      <c r="D682" s="364">
        <v>44134</v>
      </c>
      <c r="E682" s="355" t="s">
        <v>3334</v>
      </c>
      <c r="F682" s="353" t="s">
        <v>13748</v>
      </c>
      <c r="G682" s="353" t="s">
        <v>13749</v>
      </c>
      <c r="H682" s="353"/>
      <c r="I682" s="353"/>
      <c r="J682" s="353" t="s">
        <v>2033</v>
      </c>
      <c r="K682" s="353" t="s">
        <v>3381</v>
      </c>
      <c r="L682" s="1796">
        <f t="shared" si="40"/>
        <v>1</v>
      </c>
      <c r="M682" s="1796">
        <f t="shared" si="39"/>
        <v>0</v>
      </c>
      <c r="N682" s="1796"/>
      <c r="O682" s="1797">
        <v>49</v>
      </c>
      <c r="P682" s="375"/>
      <c r="Q682" s="375"/>
      <c r="R682" s="375"/>
      <c r="S682" s="375"/>
      <c r="T682" s="375"/>
      <c r="U682" s="375"/>
    </row>
    <row r="683" spans="1:21" ht="12.6" hidden="1" customHeight="1" outlineLevel="1">
      <c r="A683" s="376">
        <v>44105</v>
      </c>
      <c r="B683" s="750">
        <v>44098</v>
      </c>
      <c r="C683" s="364">
        <v>44105</v>
      </c>
      <c r="D683" s="364">
        <v>44105</v>
      </c>
      <c r="E683" s="355" t="s">
        <v>3334</v>
      </c>
      <c r="F683" s="353" t="s">
        <v>3861</v>
      </c>
      <c r="G683" s="348" t="s">
        <v>13750</v>
      </c>
      <c r="H683" s="355"/>
      <c r="I683" s="355"/>
      <c r="J683" s="348" t="s">
        <v>2035</v>
      </c>
      <c r="K683" s="348"/>
      <c r="L683" s="1796">
        <f t="shared" si="40"/>
        <v>7</v>
      </c>
      <c r="M683" s="1796">
        <f t="shared" si="39"/>
        <v>4</v>
      </c>
      <c r="N683" s="1796"/>
      <c r="O683" s="1797">
        <v>50</v>
      </c>
      <c r="P683" s="352"/>
      <c r="Q683" s="350"/>
      <c r="R683" s="359"/>
      <c r="S683" s="355"/>
      <c r="T683" s="355"/>
      <c r="U683" s="355"/>
    </row>
    <row r="684" spans="1:21" ht="12.6" hidden="1" customHeight="1" outlineLevel="1">
      <c r="A684" s="376">
        <v>44105</v>
      </c>
      <c r="B684" s="750">
        <v>44089</v>
      </c>
      <c r="C684" s="364">
        <v>44103</v>
      </c>
      <c r="D684" s="364">
        <v>44114</v>
      </c>
      <c r="E684" s="355" t="s">
        <v>3334</v>
      </c>
      <c r="F684" s="353" t="s">
        <v>13751</v>
      </c>
      <c r="G684" s="353" t="s">
        <v>13752</v>
      </c>
      <c r="H684" s="353"/>
      <c r="I684" s="353" t="s">
        <v>2035</v>
      </c>
      <c r="J684" s="353" t="s">
        <v>2045</v>
      </c>
      <c r="K684" s="353" t="s">
        <v>3366</v>
      </c>
      <c r="L684" s="1796">
        <f t="shared" si="40"/>
        <v>16</v>
      </c>
      <c r="M684" s="1796">
        <f t="shared" si="39"/>
        <v>11</v>
      </c>
      <c r="N684" s="1796"/>
      <c r="O684" s="1797">
        <v>51</v>
      </c>
      <c r="P684" s="353"/>
      <c r="Q684" s="355"/>
      <c r="R684" s="359"/>
      <c r="S684" s="355"/>
      <c r="T684" s="355"/>
      <c r="U684" s="355"/>
    </row>
    <row r="685" spans="1:21" ht="12.6" hidden="1" customHeight="1" outlineLevel="1">
      <c r="A685" s="715">
        <v>44105</v>
      </c>
      <c r="B685" s="750">
        <v>44097</v>
      </c>
      <c r="C685" s="364">
        <v>44106</v>
      </c>
      <c r="D685" s="364">
        <v>44106</v>
      </c>
      <c r="E685" s="355" t="s">
        <v>3334</v>
      </c>
      <c r="F685" s="353" t="s">
        <v>13753</v>
      </c>
      <c r="G685" s="353" t="s">
        <v>13754</v>
      </c>
      <c r="H685" s="353" t="s">
        <v>13143</v>
      </c>
      <c r="I685" s="353"/>
      <c r="J685" s="353" t="s">
        <v>2035</v>
      </c>
      <c r="K685" s="353"/>
      <c r="L685" s="1796">
        <f t="shared" si="40"/>
        <v>8</v>
      </c>
      <c r="M685" s="1796">
        <f t="shared" si="39"/>
        <v>5</v>
      </c>
      <c r="N685" s="1796"/>
      <c r="O685" s="1797">
        <v>52</v>
      </c>
      <c r="P685" s="352"/>
      <c r="Q685" s="350"/>
      <c r="R685" s="359"/>
      <c r="S685" s="355"/>
      <c r="T685" s="355"/>
      <c r="U685" s="355"/>
    </row>
    <row r="686" spans="1:21" ht="12.6" hidden="1" customHeight="1" outlineLevel="1">
      <c r="A686" s="715">
        <v>44105</v>
      </c>
      <c r="B686" s="750">
        <v>44104</v>
      </c>
      <c r="C686" s="364">
        <v>44117</v>
      </c>
      <c r="D686" s="364">
        <v>44134</v>
      </c>
      <c r="E686" s="355" t="s">
        <v>3334</v>
      </c>
      <c r="F686" s="353" t="s">
        <v>13755</v>
      </c>
      <c r="G686" s="353" t="s">
        <v>13756</v>
      </c>
      <c r="H686" s="353"/>
      <c r="I686" s="353"/>
      <c r="J686" s="353" t="s">
        <v>2045</v>
      </c>
      <c r="K686" s="353" t="s">
        <v>3366</v>
      </c>
      <c r="L686" s="1796">
        <f t="shared" si="40"/>
        <v>1</v>
      </c>
      <c r="M686" s="1796">
        <f t="shared" si="39"/>
        <v>0</v>
      </c>
      <c r="N686" s="1796"/>
      <c r="O686" s="1797">
        <v>53</v>
      </c>
      <c r="P686" s="353"/>
      <c r="Q686" s="355"/>
      <c r="R686" s="359"/>
      <c r="S686" s="355"/>
      <c r="T686" s="355"/>
      <c r="U686" s="355"/>
    </row>
    <row r="687" spans="1:21" ht="12.6" hidden="1" customHeight="1" outlineLevel="1">
      <c r="A687" s="376">
        <v>44105</v>
      </c>
      <c r="B687" s="750">
        <v>44103</v>
      </c>
      <c r="C687" s="364">
        <v>44103</v>
      </c>
      <c r="D687" s="364">
        <v>44106</v>
      </c>
      <c r="E687" s="355" t="s">
        <v>3334</v>
      </c>
      <c r="F687" s="353" t="s">
        <v>13757</v>
      </c>
      <c r="G687" s="353" t="s">
        <v>13758</v>
      </c>
      <c r="H687" s="353" t="s">
        <v>13759</v>
      </c>
      <c r="I687" s="353"/>
      <c r="J687" s="353" t="s">
        <v>2033</v>
      </c>
      <c r="K687" s="353" t="s">
        <v>2046</v>
      </c>
      <c r="L687" s="1796">
        <f t="shared" si="40"/>
        <v>2</v>
      </c>
      <c r="M687" s="1796">
        <f t="shared" si="39"/>
        <v>1</v>
      </c>
      <c r="N687" s="1796"/>
      <c r="O687" s="1797">
        <v>54</v>
      </c>
      <c r="P687" s="353"/>
      <c r="Q687" s="353"/>
      <c r="R687" s="353"/>
      <c r="S687" s="353"/>
      <c r="T687" s="353"/>
      <c r="U687" s="353"/>
    </row>
    <row r="688" spans="1:21" ht="12.6" hidden="1" customHeight="1" outlineLevel="1">
      <c r="A688" s="376">
        <v>44106</v>
      </c>
      <c r="B688" s="750">
        <v>44102</v>
      </c>
      <c r="C688" s="364">
        <v>44116</v>
      </c>
      <c r="D688" s="932">
        <v>44132</v>
      </c>
      <c r="E688" s="355" t="s">
        <v>3334</v>
      </c>
      <c r="F688" s="353" t="s">
        <v>13760</v>
      </c>
      <c r="G688" s="353" t="s">
        <v>13761</v>
      </c>
      <c r="H688" s="353" t="s">
        <v>13762</v>
      </c>
      <c r="I688" s="353"/>
      <c r="J688" s="353" t="s">
        <v>2045</v>
      </c>
      <c r="K688" s="353" t="s">
        <v>3366</v>
      </c>
      <c r="L688" s="1796">
        <f t="shared" si="40"/>
        <v>4</v>
      </c>
      <c r="M688" s="1796">
        <f t="shared" si="39"/>
        <v>3</v>
      </c>
      <c r="N688" s="1796"/>
      <c r="O688" s="1797">
        <v>55</v>
      </c>
      <c r="P688" s="353"/>
      <c r="Q688" s="355"/>
      <c r="R688" s="359"/>
      <c r="S688" s="355"/>
      <c r="T688" s="355"/>
      <c r="U688" s="355"/>
    </row>
    <row r="689" spans="1:21" ht="12.6" hidden="1" customHeight="1" outlineLevel="1">
      <c r="A689" s="376">
        <v>44106</v>
      </c>
      <c r="B689" s="750">
        <v>44096</v>
      </c>
      <c r="C689" s="364">
        <v>44110</v>
      </c>
      <c r="D689" s="932">
        <v>44126</v>
      </c>
      <c r="E689" s="349" t="s">
        <v>3334</v>
      </c>
      <c r="F689" s="424" t="s">
        <v>13763</v>
      </c>
      <c r="G689" s="424" t="s">
        <v>13764</v>
      </c>
      <c r="H689" s="424" t="s">
        <v>13765</v>
      </c>
      <c r="I689" s="424"/>
      <c r="J689" s="424" t="s">
        <v>2041</v>
      </c>
      <c r="K689" s="353" t="s">
        <v>3366</v>
      </c>
      <c r="L689" s="1796">
        <f t="shared" si="40"/>
        <v>10</v>
      </c>
      <c r="M689" s="1796">
        <f t="shared" si="39"/>
        <v>7</v>
      </c>
      <c r="N689" s="1796"/>
      <c r="O689" s="1797">
        <v>56</v>
      </c>
      <c r="P689" s="424"/>
      <c r="Q689" s="424"/>
      <c r="R689" s="424"/>
      <c r="S689" s="424"/>
      <c r="T689" s="424"/>
      <c r="U689" s="424"/>
    </row>
    <row r="690" spans="1:21" ht="12.6" hidden="1" customHeight="1" outlineLevel="1">
      <c r="A690" s="376">
        <v>44106</v>
      </c>
      <c r="B690" s="750">
        <v>44104</v>
      </c>
      <c r="C690" s="364">
        <v>44109</v>
      </c>
      <c r="D690" s="932">
        <v>44109</v>
      </c>
      <c r="E690" s="349" t="s">
        <v>3335</v>
      </c>
      <c r="F690" s="424" t="s">
        <v>8447</v>
      </c>
      <c r="G690" s="424" t="s">
        <v>13766</v>
      </c>
      <c r="H690" s="424"/>
      <c r="I690" s="424"/>
      <c r="J690" s="424" t="s">
        <v>2034</v>
      </c>
      <c r="K690" s="353" t="s">
        <v>3351</v>
      </c>
      <c r="L690" s="1796">
        <f t="shared" si="40"/>
        <v>2</v>
      </c>
      <c r="M690" s="1796">
        <f t="shared" si="39"/>
        <v>1</v>
      </c>
      <c r="N690" s="1796"/>
      <c r="O690" s="1797">
        <v>57</v>
      </c>
      <c r="P690" s="424"/>
      <c r="Q690" s="424"/>
      <c r="R690" s="424"/>
      <c r="S690" s="424"/>
      <c r="T690" s="424"/>
      <c r="U690" s="424"/>
    </row>
    <row r="691" spans="1:21" ht="12.6" hidden="1" customHeight="1" outlineLevel="1">
      <c r="A691" s="376">
        <v>44111</v>
      </c>
      <c r="B691" s="750">
        <v>44085</v>
      </c>
      <c r="C691" s="364">
        <v>44104</v>
      </c>
      <c r="D691" s="364">
        <v>44115</v>
      </c>
      <c r="E691" s="355" t="s">
        <v>3335</v>
      </c>
      <c r="F691" s="353" t="s">
        <v>8802</v>
      </c>
      <c r="G691" s="353" t="s">
        <v>13767</v>
      </c>
      <c r="H691" s="353" t="s">
        <v>3577</v>
      </c>
      <c r="I691" s="353"/>
      <c r="J691" s="353" t="s">
        <v>2042</v>
      </c>
      <c r="K691" s="353" t="s">
        <v>13189</v>
      </c>
      <c r="L691" s="1796">
        <f t="shared" si="40"/>
        <v>26</v>
      </c>
      <c r="M691" s="1796">
        <f t="shared" si="39"/>
        <v>17</v>
      </c>
      <c r="N691" s="1796"/>
      <c r="O691" s="1797">
        <v>58</v>
      </c>
      <c r="P691" s="353"/>
      <c r="Q691" s="353"/>
      <c r="R691" s="353"/>
      <c r="S691" s="353"/>
      <c r="T691" s="353"/>
      <c r="U691" s="353"/>
    </row>
    <row r="692" spans="1:21" ht="12.6" hidden="1" customHeight="1" outlineLevel="1">
      <c r="A692" s="376">
        <v>44110</v>
      </c>
      <c r="B692" s="750">
        <v>44081</v>
      </c>
      <c r="C692" s="364">
        <v>44109</v>
      </c>
      <c r="D692" s="364">
        <v>44111</v>
      </c>
      <c r="E692" s="355" t="s">
        <v>3334</v>
      </c>
      <c r="F692" s="353" t="s">
        <v>13768</v>
      </c>
      <c r="G692" s="353" t="s">
        <v>13769</v>
      </c>
      <c r="H692" s="353" t="s">
        <v>13143</v>
      </c>
      <c r="I692" s="353"/>
      <c r="J692" s="353" t="s">
        <v>2039</v>
      </c>
      <c r="K692" s="353" t="s">
        <v>13770</v>
      </c>
      <c r="L692" s="1796">
        <f t="shared" si="40"/>
        <v>29</v>
      </c>
      <c r="M692" s="1796">
        <f t="shared" si="39"/>
        <v>20</v>
      </c>
      <c r="N692" s="1796"/>
      <c r="O692" s="1797">
        <v>59</v>
      </c>
      <c r="P692" s="353"/>
      <c r="Q692" s="353"/>
      <c r="R692" s="353"/>
      <c r="S692" s="353"/>
      <c r="T692" s="353"/>
      <c r="U692" s="353"/>
    </row>
    <row r="693" spans="1:21" ht="12.6" hidden="1" customHeight="1" outlineLevel="1">
      <c r="A693" s="376">
        <v>44111</v>
      </c>
      <c r="B693" s="750">
        <v>44097</v>
      </c>
      <c r="C693" s="364">
        <v>44114</v>
      </c>
      <c r="D693" s="932">
        <v>44127</v>
      </c>
      <c r="E693" s="349" t="s">
        <v>3334</v>
      </c>
      <c r="F693" s="424" t="s">
        <v>13771</v>
      </c>
      <c r="G693" s="424" t="s">
        <v>13772</v>
      </c>
      <c r="H693" s="424"/>
      <c r="I693" s="424"/>
      <c r="J693" s="424" t="s">
        <v>2041</v>
      </c>
      <c r="K693" s="353" t="s">
        <v>3381</v>
      </c>
      <c r="L693" s="1796">
        <f t="shared" si="40"/>
        <v>14</v>
      </c>
      <c r="M693" s="1796">
        <f t="shared" si="39"/>
        <v>9</v>
      </c>
      <c r="N693" s="1796"/>
      <c r="O693" s="1797">
        <v>60</v>
      </c>
      <c r="P693" s="424"/>
      <c r="Q693" s="424"/>
      <c r="R693" s="424"/>
      <c r="S693" s="424"/>
      <c r="T693" s="424"/>
      <c r="U693" s="424"/>
    </row>
    <row r="694" spans="1:21" ht="12.6" hidden="1" customHeight="1" outlineLevel="1">
      <c r="A694" s="376">
        <v>44111</v>
      </c>
      <c r="B694" s="750">
        <v>44095</v>
      </c>
      <c r="C694" s="364">
        <v>44109</v>
      </c>
      <c r="D694" s="932">
        <v>44125</v>
      </c>
      <c r="E694" s="355" t="s">
        <v>3334</v>
      </c>
      <c r="F694" s="353" t="s">
        <v>13773</v>
      </c>
      <c r="G694" s="353" t="s">
        <v>13774</v>
      </c>
      <c r="H694" s="353" t="s">
        <v>3577</v>
      </c>
      <c r="I694" s="353"/>
      <c r="J694" s="353" t="s">
        <v>2035</v>
      </c>
      <c r="K694" s="353"/>
      <c r="L694" s="1796">
        <f t="shared" si="40"/>
        <v>16</v>
      </c>
      <c r="M694" s="1796">
        <f t="shared" si="39"/>
        <v>11</v>
      </c>
      <c r="N694" s="1796"/>
      <c r="O694" s="1797">
        <v>61</v>
      </c>
      <c r="P694" s="352"/>
      <c r="Q694" s="350"/>
      <c r="R694" s="359"/>
      <c r="S694" s="355"/>
      <c r="T694" s="355"/>
      <c r="U694" s="355"/>
    </row>
    <row r="695" spans="1:21" ht="12.6" hidden="1" customHeight="1" outlineLevel="1">
      <c r="A695" s="1833">
        <v>44111</v>
      </c>
      <c r="B695" s="750">
        <v>44088</v>
      </c>
      <c r="C695" s="364">
        <v>44109</v>
      </c>
      <c r="D695" s="364">
        <v>44109</v>
      </c>
      <c r="E695" s="355" t="s">
        <v>3335</v>
      </c>
      <c r="F695" s="353" t="s">
        <v>13775</v>
      </c>
      <c r="G695" s="353" t="s">
        <v>13776</v>
      </c>
      <c r="H695" s="353" t="s">
        <v>3577</v>
      </c>
      <c r="I695" s="353"/>
      <c r="J695" s="353" t="s">
        <v>2035</v>
      </c>
      <c r="K695" s="34"/>
      <c r="L695" s="1796">
        <f t="shared" si="40"/>
        <v>23</v>
      </c>
      <c r="M695" s="1796">
        <f t="shared" si="39"/>
        <v>16</v>
      </c>
      <c r="N695" s="1796"/>
      <c r="O695" s="1797">
        <v>62</v>
      </c>
      <c r="P695" s="353"/>
      <c r="Q695" s="355"/>
      <c r="R695" s="359"/>
      <c r="S695" s="355"/>
      <c r="T695" s="355"/>
      <c r="U695" s="355"/>
    </row>
    <row r="696" spans="1:21" ht="12.6" hidden="1" customHeight="1" outlineLevel="1">
      <c r="A696" s="715">
        <v>44111</v>
      </c>
      <c r="B696" s="750">
        <v>44096</v>
      </c>
      <c r="C696" s="364">
        <v>44126</v>
      </c>
      <c r="D696" s="364">
        <v>44126</v>
      </c>
      <c r="E696" s="355" t="s">
        <v>3334</v>
      </c>
      <c r="F696" s="353" t="s">
        <v>13777</v>
      </c>
      <c r="G696" s="353" t="s">
        <v>13778</v>
      </c>
      <c r="H696" s="353"/>
      <c r="I696" s="353"/>
      <c r="J696" s="353" t="s">
        <v>2035</v>
      </c>
      <c r="K696" s="353"/>
      <c r="L696" s="1796">
        <f t="shared" si="40"/>
        <v>15</v>
      </c>
      <c r="M696" s="1796">
        <f t="shared" si="39"/>
        <v>10</v>
      </c>
      <c r="N696" s="1796"/>
      <c r="O696" s="1797">
        <v>63</v>
      </c>
      <c r="P696" s="352"/>
      <c r="Q696" s="350"/>
      <c r="R696" s="359"/>
      <c r="S696" s="355"/>
      <c r="T696" s="355"/>
      <c r="U696" s="355"/>
    </row>
    <row r="697" spans="1:21" ht="12.6" hidden="1" customHeight="1" outlineLevel="1">
      <c r="A697" s="374">
        <v>44112</v>
      </c>
      <c r="B697" s="750">
        <v>44099</v>
      </c>
      <c r="C697" s="364">
        <v>44116</v>
      </c>
      <c r="D697" s="364">
        <v>44129</v>
      </c>
      <c r="E697" s="355" t="s">
        <v>3334</v>
      </c>
      <c r="F697" s="353" t="s">
        <v>13779</v>
      </c>
      <c r="G697" s="353" t="s">
        <v>13780</v>
      </c>
      <c r="H697" s="353" t="s">
        <v>13781</v>
      </c>
      <c r="I697" s="353"/>
      <c r="J697" s="353" t="s">
        <v>2033</v>
      </c>
      <c r="K697" s="353" t="s">
        <v>3488</v>
      </c>
      <c r="L697" s="1796">
        <f t="shared" si="40"/>
        <v>13</v>
      </c>
      <c r="M697" s="1796">
        <f t="shared" si="39"/>
        <v>8</v>
      </c>
      <c r="N697" s="1796"/>
      <c r="O697" s="1797">
        <v>64</v>
      </c>
      <c r="P697" s="353"/>
      <c r="Q697" s="353"/>
      <c r="R697" s="353"/>
      <c r="S697" s="353"/>
      <c r="T697" s="353"/>
      <c r="U697" s="353"/>
    </row>
    <row r="698" spans="1:21" ht="12.6" hidden="1" customHeight="1" outlineLevel="1">
      <c r="A698" s="715">
        <v>44112</v>
      </c>
      <c r="B698" s="750">
        <v>44104</v>
      </c>
      <c r="C698" s="364">
        <v>44117</v>
      </c>
      <c r="D698" s="364">
        <v>44117</v>
      </c>
      <c r="E698" s="355" t="s">
        <v>3334</v>
      </c>
      <c r="F698" s="353" t="s">
        <v>13782</v>
      </c>
      <c r="G698" s="353" t="s">
        <v>13783</v>
      </c>
      <c r="H698" s="353" t="s">
        <v>13784</v>
      </c>
      <c r="I698" s="353"/>
      <c r="J698" s="353" t="s">
        <v>2035</v>
      </c>
      <c r="K698" s="353"/>
      <c r="L698" s="1796">
        <f t="shared" si="40"/>
        <v>8</v>
      </c>
      <c r="M698" s="1796">
        <f t="shared" ref="M698:M709" si="41">NETWORKDAYS(B698,A698,A698:B698)</f>
        <v>5</v>
      </c>
      <c r="N698" s="1796"/>
      <c r="O698" s="1797">
        <v>65</v>
      </c>
      <c r="P698" s="352"/>
      <c r="Q698" s="350"/>
      <c r="R698" s="359"/>
      <c r="S698" s="355"/>
      <c r="T698" s="355"/>
      <c r="U698" s="355"/>
    </row>
    <row r="699" spans="1:21" ht="12.6" hidden="1" customHeight="1" outlineLevel="1">
      <c r="A699" s="376">
        <v>44112</v>
      </c>
      <c r="B699" s="750">
        <v>44098</v>
      </c>
      <c r="C699" s="364">
        <v>44115</v>
      </c>
      <c r="D699" s="932">
        <v>44128</v>
      </c>
      <c r="E699" s="349" t="s">
        <v>3334</v>
      </c>
      <c r="F699" s="424" t="s">
        <v>13785</v>
      </c>
      <c r="G699" s="424" t="s">
        <v>13786</v>
      </c>
      <c r="H699" s="424" t="s">
        <v>13787</v>
      </c>
      <c r="I699" s="424"/>
      <c r="J699" s="424" t="s">
        <v>2041</v>
      </c>
      <c r="K699" s="353" t="s">
        <v>3406</v>
      </c>
      <c r="L699" s="1796">
        <f t="shared" ref="L699:L709" si="42">(A699-B699)</f>
        <v>14</v>
      </c>
      <c r="M699" s="1796">
        <f t="shared" si="41"/>
        <v>9</v>
      </c>
      <c r="N699" s="1796"/>
      <c r="O699" s="1797">
        <v>66</v>
      </c>
      <c r="P699" s="707"/>
      <c r="Q699" s="707"/>
      <c r="R699" s="707"/>
      <c r="S699" s="707"/>
      <c r="T699" s="707"/>
      <c r="U699" s="707"/>
    </row>
    <row r="700" spans="1:21" ht="12.6" hidden="1" customHeight="1" outlineLevel="1">
      <c r="A700" s="376">
        <v>44112</v>
      </c>
      <c r="B700" s="750">
        <v>44097</v>
      </c>
      <c r="C700" s="364">
        <v>44109</v>
      </c>
      <c r="D700" s="932">
        <v>44127</v>
      </c>
      <c r="E700" s="349" t="s">
        <v>3335</v>
      </c>
      <c r="F700" s="424" t="s">
        <v>3785</v>
      </c>
      <c r="G700" s="589" t="s">
        <v>13788</v>
      </c>
      <c r="H700" s="424" t="s">
        <v>13762</v>
      </c>
      <c r="I700" s="424"/>
      <c r="J700" s="424" t="s">
        <v>2034</v>
      </c>
      <c r="K700" s="353" t="s">
        <v>3351</v>
      </c>
      <c r="L700" s="1796">
        <f t="shared" si="42"/>
        <v>15</v>
      </c>
      <c r="M700" s="1796">
        <f t="shared" si="41"/>
        <v>10</v>
      </c>
      <c r="N700" s="1796"/>
      <c r="O700" s="1797">
        <v>67</v>
      </c>
      <c r="P700" s="353"/>
      <c r="Q700" s="355"/>
      <c r="R700" s="359"/>
      <c r="S700" s="355"/>
      <c r="T700" s="355"/>
      <c r="U700" s="355"/>
    </row>
    <row r="701" spans="1:21" ht="12.6" hidden="1" customHeight="1" outlineLevel="1">
      <c r="A701" s="374">
        <v>44116</v>
      </c>
      <c r="B701" s="750">
        <v>44102</v>
      </c>
      <c r="C701" s="364">
        <v>44116</v>
      </c>
      <c r="D701" s="364">
        <v>44132</v>
      </c>
      <c r="E701" s="355" t="s">
        <v>3334</v>
      </c>
      <c r="F701" s="353" t="s">
        <v>13789</v>
      </c>
      <c r="G701" s="353" t="s">
        <v>13790</v>
      </c>
      <c r="H701" s="353" t="s">
        <v>13791</v>
      </c>
      <c r="I701" s="353" t="s">
        <v>2035</v>
      </c>
      <c r="J701" s="353" t="s">
        <v>2033</v>
      </c>
      <c r="K701" s="353" t="s">
        <v>13792</v>
      </c>
      <c r="L701" s="1796">
        <f t="shared" si="42"/>
        <v>14</v>
      </c>
      <c r="M701" s="1796">
        <f t="shared" si="41"/>
        <v>9</v>
      </c>
      <c r="N701" s="1796"/>
      <c r="O701" s="1797">
        <v>68</v>
      </c>
      <c r="P701" s="353"/>
      <c r="Q701" s="353"/>
      <c r="R701" s="353"/>
      <c r="S701" s="353"/>
      <c r="T701" s="353"/>
      <c r="U701" s="353"/>
    </row>
    <row r="702" spans="1:21" ht="12.6" hidden="1" customHeight="1" outlineLevel="1">
      <c r="A702" s="374">
        <v>44117</v>
      </c>
      <c r="B702" s="750">
        <v>44103</v>
      </c>
      <c r="C702" s="364">
        <v>44114</v>
      </c>
      <c r="D702" s="364">
        <v>44133</v>
      </c>
      <c r="E702" s="355" t="s">
        <v>3334</v>
      </c>
      <c r="F702" s="353" t="s">
        <v>13793</v>
      </c>
      <c r="G702" s="353" t="s">
        <v>13794</v>
      </c>
      <c r="H702" s="353" t="s">
        <v>13762</v>
      </c>
      <c r="I702" s="353"/>
      <c r="J702" s="353" t="s">
        <v>2034</v>
      </c>
      <c r="K702" s="348" t="s">
        <v>13795</v>
      </c>
      <c r="L702" s="1796">
        <f t="shared" si="42"/>
        <v>14</v>
      </c>
      <c r="M702" s="1796">
        <f t="shared" si="41"/>
        <v>9</v>
      </c>
      <c r="N702" s="1796"/>
      <c r="O702" s="1797">
        <v>69</v>
      </c>
      <c r="P702" s="353"/>
      <c r="Q702" s="353"/>
      <c r="R702" s="353"/>
      <c r="S702" s="353"/>
      <c r="T702" s="353"/>
      <c r="U702" s="353"/>
    </row>
    <row r="703" spans="1:21" ht="12.6" hidden="1" customHeight="1" outlineLevel="1">
      <c r="A703" s="754">
        <v>44117</v>
      </c>
      <c r="B703" s="750">
        <v>44103</v>
      </c>
      <c r="C703" s="364">
        <v>44113</v>
      </c>
      <c r="D703" s="932">
        <v>44134</v>
      </c>
      <c r="E703" s="349" t="s">
        <v>3334</v>
      </c>
      <c r="F703" s="424" t="s">
        <v>13796</v>
      </c>
      <c r="G703" s="424" t="s">
        <v>13797</v>
      </c>
      <c r="H703" s="424"/>
      <c r="I703" s="424"/>
      <c r="J703" s="424" t="s">
        <v>2041</v>
      </c>
      <c r="K703" s="353" t="s">
        <v>3557</v>
      </c>
      <c r="L703" s="1796">
        <f t="shared" si="42"/>
        <v>14</v>
      </c>
      <c r="M703" s="1796">
        <f t="shared" si="41"/>
        <v>9</v>
      </c>
      <c r="N703" s="1796"/>
      <c r="O703" s="1797">
        <v>70</v>
      </c>
      <c r="P703" s="424"/>
      <c r="Q703" s="424"/>
      <c r="R703" s="424"/>
      <c r="S703" s="424"/>
      <c r="T703" s="424"/>
      <c r="U703" s="424"/>
    </row>
    <row r="704" spans="1:21" ht="12.6" hidden="1" customHeight="1" outlineLevel="1">
      <c r="A704" s="374">
        <v>44117</v>
      </c>
      <c r="B704" s="750">
        <v>44104</v>
      </c>
      <c r="C704" s="364">
        <v>44120</v>
      </c>
      <c r="D704" s="932">
        <v>44134</v>
      </c>
      <c r="E704" s="355" t="s">
        <v>3334</v>
      </c>
      <c r="F704" s="353" t="s">
        <v>13798</v>
      </c>
      <c r="G704" s="353" t="s">
        <v>13799</v>
      </c>
      <c r="H704" s="353"/>
      <c r="I704" s="353"/>
      <c r="J704" s="353" t="s">
        <v>2045</v>
      </c>
      <c r="K704" s="353" t="s">
        <v>3366</v>
      </c>
      <c r="L704" s="1796">
        <f t="shared" si="42"/>
        <v>13</v>
      </c>
      <c r="M704" s="1796">
        <f t="shared" si="41"/>
        <v>8</v>
      </c>
      <c r="N704" s="1796"/>
      <c r="O704" s="1797">
        <v>71</v>
      </c>
      <c r="P704" s="353"/>
      <c r="Q704" s="355"/>
      <c r="R704" s="359"/>
      <c r="S704" s="355"/>
      <c r="T704" s="355"/>
      <c r="U704" s="355"/>
    </row>
    <row r="705" spans="1:33" ht="12.6" hidden="1" customHeight="1" outlineLevel="1">
      <c r="A705" s="360">
        <v>44119</v>
      </c>
      <c r="B705" s="753">
        <v>44099</v>
      </c>
      <c r="C705" s="364">
        <v>44129</v>
      </c>
      <c r="D705" s="360">
        <v>44129</v>
      </c>
      <c r="E705" s="355" t="s">
        <v>3334</v>
      </c>
      <c r="F705" s="353" t="s">
        <v>4836</v>
      </c>
      <c r="G705" s="353" t="s">
        <v>13800</v>
      </c>
      <c r="H705" s="348"/>
      <c r="I705" s="353"/>
      <c r="J705" s="353" t="s">
        <v>2042</v>
      </c>
      <c r="K705" s="353" t="s">
        <v>13801</v>
      </c>
      <c r="L705" s="1796">
        <f t="shared" si="42"/>
        <v>20</v>
      </c>
      <c r="M705" s="1796">
        <f t="shared" si="41"/>
        <v>13</v>
      </c>
      <c r="N705" s="1796"/>
      <c r="O705" s="1797">
        <v>72</v>
      </c>
      <c r="P705" s="353"/>
      <c r="Q705" s="350"/>
      <c r="R705" s="359"/>
      <c r="S705" s="355"/>
      <c r="T705" s="355"/>
      <c r="U705" s="355"/>
      <c r="V705" s="355"/>
      <c r="W705" s="349"/>
      <c r="X705" s="355"/>
      <c r="Y705" s="355"/>
      <c r="Z705" s="355"/>
      <c r="AA705" s="355"/>
      <c r="AB705" s="355"/>
      <c r="AC705" s="355"/>
      <c r="AD705" s="359"/>
      <c r="AE705" s="355"/>
      <c r="AF705" s="353"/>
      <c r="AG705" s="353"/>
    </row>
    <row r="706" spans="1:33" ht="12.6" hidden="1" customHeight="1" outlineLevel="1">
      <c r="A706" s="360">
        <v>44119</v>
      </c>
      <c r="B706" s="753">
        <v>44095</v>
      </c>
      <c r="C706" s="364">
        <v>44119</v>
      </c>
      <c r="D706" s="360">
        <v>44125</v>
      </c>
      <c r="E706" s="355" t="s">
        <v>3335</v>
      </c>
      <c r="F706" s="353" t="s">
        <v>13802</v>
      </c>
      <c r="G706" s="353" t="s">
        <v>13803</v>
      </c>
      <c r="H706" s="348" t="s">
        <v>3577</v>
      </c>
      <c r="I706" s="353"/>
      <c r="J706" s="353" t="s">
        <v>2042</v>
      </c>
      <c r="K706" s="353"/>
      <c r="L706" s="1796">
        <f t="shared" si="42"/>
        <v>24</v>
      </c>
      <c r="M706" s="1796">
        <f t="shared" si="41"/>
        <v>17</v>
      </c>
      <c r="N706" s="1796"/>
      <c r="O706" s="1797">
        <v>73</v>
      </c>
      <c r="P706" s="352"/>
      <c r="Q706" s="350"/>
      <c r="R706" s="359"/>
      <c r="S706" s="355"/>
      <c r="T706" s="355"/>
      <c r="U706" s="355"/>
      <c r="V706" s="355"/>
      <c r="W706" s="349"/>
      <c r="X706" s="355"/>
      <c r="Y706" s="355"/>
      <c r="Z706" s="355"/>
      <c r="AA706" s="355"/>
      <c r="AB706" s="355"/>
      <c r="AC706" s="355"/>
      <c r="AD706" s="359"/>
      <c r="AE706" s="355"/>
      <c r="AF706" s="353"/>
      <c r="AG706" s="353"/>
    </row>
    <row r="707" spans="1:33" ht="12.6" hidden="1" customHeight="1" outlineLevel="1">
      <c r="A707" s="360">
        <v>44125</v>
      </c>
      <c r="B707" s="753">
        <v>44099</v>
      </c>
      <c r="C707" s="364">
        <v>44123</v>
      </c>
      <c r="D707" s="360">
        <v>44125</v>
      </c>
      <c r="E707" s="355" t="s">
        <v>3334</v>
      </c>
      <c r="F707" s="353" t="s">
        <v>3885</v>
      </c>
      <c r="G707" s="353" t="s">
        <v>13804</v>
      </c>
      <c r="H707" s="348"/>
      <c r="I707" s="353"/>
      <c r="J707" s="604" t="s">
        <v>2042</v>
      </c>
      <c r="K707" s="353"/>
      <c r="L707" s="1796">
        <f t="shared" si="42"/>
        <v>26</v>
      </c>
      <c r="M707" s="1796">
        <f t="shared" si="41"/>
        <v>17</v>
      </c>
      <c r="N707" s="1796"/>
      <c r="O707" s="1797">
        <v>74</v>
      </c>
      <c r="P707" s="352"/>
      <c r="Q707" s="350"/>
      <c r="R707" s="359"/>
      <c r="S707" s="355"/>
      <c r="T707" s="355"/>
      <c r="U707" s="355"/>
      <c r="V707" s="355"/>
      <c r="W707" s="349"/>
      <c r="X707" s="355"/>
      <c r="Y707" s="355"/>
      <c r="Z707" s="355"/>
      <c r="AA707" s="355"/>
      <c r="AB707" s="355"/>
      <c r="AC707" s="355"/>
      <c r="AD707" s="359"/>
      <c r="AE707" s="355"/>
      <c r="AF707" s="353"/>
      <c r="AG707" s="353"/>
    </row>
    <row r="708" spans="1:33" ht="12.6" hidden="1" customHeight="1" outlineLevel="1">
      <c r="A708" s="360">
        <v>44125</v>
      </c>
      <c r="B708" s="753">
        <v>44099</v>
      </c>
      <c r="C708" s="364">
        <v>44125</v>
      </c>
      <c r="D708" s="360">
        <v>44125</v>
      </c>
      <c r="E708" s="355" t="s">
        <v>3334</v>
      </c>
      <c r="F708" s="353" t="s">
        <v>13805</v>
      </c>
      <c r="G708" s="353" t="s">
        <v>13806</v>
      </c>
      <c r="H708" s="348"/>
      <c r="I708" s="353"/>
      <c r="J708" s="604" t="s">
        <v>2042</v>
      </c>
      <c r="K708" s="353"/>
      <c r="L708" s="1796">
        <f t="shared" si="42"/>
        <v>26</v>
      </c>
      <c r="M708" s="1796">
        <f t="shared" si="41"/>
        <v>17</v>
      </c>
      <c r="N708" s="1796"/>
      <c r="O708" s="1797">
        <v>75</v>
      </c>
      <c r="P708" s="352"/>
      <c r="Q708" s="350"/>
      <c r="R708" s="359"/>
      <c r="S708" s="355"/>
      <c r="T708" s="355"/>
      <c r="U708" s="355"/>
      <c r="V708" s="355"/>
      <c r="W708" s="349"/>
      <c r="X708" s="355"/>
      <c r="Y708" s="355"/>
      <c r="Z708" s="355"/>
      <c r="AA708" s="355"/>
      <c r="AB708" s="355"/>
      <c r="AC708" s="355"/>
      <c r="AD708" s="359"/>
      <c r="AE708" s="355"/>
      <c r="AF708" s="353"/>
      <c r="AG708" s="353"/>
    </row>
    <row r="709" spans="1:33" ht="12.6" hidden="1" customHeight="1" outlineLevel="1">
      <c r="A709" s="374">
        <v>44124</v>
      </c>
      <c r="B709" s="750">
        <v>44097</v>
      </c>
      <c r="C709" s="364">
        <v>44123</v>
      </c>
      <c r="D709" s="364">
        <v>44127</v>
      </c>
      <c r="E709" s="355" t="s">
        <v>3335</v>
      </c>
      <c r="F709" s="22" t="s">
        <v>8646</v>
      </c>
      <c r="G709" s="22" t="s">
        <v>13807</v>
      </c>
      <c r="H709" s="22"/>
      <c r="I709" s="22" t="s">
        <v>2035</v>
      </c>
      <c r="J709" s="353" t="s">
        <v>2041</v>
      </c>
      <c r="K709" s="353" t="s">
        <v>2046</v>
      </c>
      <c r="L709" s="1796">
        <f t="shared" si="42"/>
        <v>27</v>
      </c>
      <c r="M709" s="1796">
        <f t="shared" si="41"/>
        <v>18</v>
      </c>
      <c r="N709" s="1796"/>
      <c r="O709" s="1797">
        <v>76</v>
      </c>
      <c r="P709" s="353"/>
      <c r="Q709" s="353"/>
      <c r="R709" s="353"/>
      <c r="S709" s="353"/>
      <c r="T709" s="353"/>
      <c r="U709" s="353"/>
      <c r="V709" s="353"/>
      <c r="W709" s="353"/>
      <c r="X709" s="353"/>
      <c r="Y709" s="353"/>
      <c r="Z709" s="353"/>
      <c r="AA709" s="353"/>
      <c r="AB709" s="353"/>
      <c r="AC709" s="353"/>
      <c r="AD709" s="353"/>
      <c r="AE709" s="353"/>
      <c r="AF709" s="353"/>
      <c r="AG709" s="353"/>
    </row>
    <row r="710" spans="1:33" ht="12.6" hidden="1" customHeight="1" outlineLevel="1">
      <c r="A710" s="374">
        <v>44125</v>
      </c>
      <c r="B710" s="750">
        <v>44099</v>
      </c>
      <c r="C710" s="364">
        <v>44123</v>
      </c>
      <c r="D710" s="932">
        <v>44129</v>
      </c>
      <c r="E710" s="349" t="s">
        <v>3335</v>
      </c>
      <c r="F710" s="426" t="s">
        <v>13006</v>
      </c>
      <c r="G710" s="426" t="s">
        <v>13808</v>
      </c>
      <c r="H710" s="426"/>
      <c r="I710" s="426"/>
      <c r="J710" s="424" t="s">
        <v>2041</v>
      </c>
      <c r="K710" s="353"/>
      <c r="L710" s="1796"/>
      <c r="M710" s="1796"/>
      <c r="N710" s="1796"/>
      <c r="O710" s="1797"/>
      <c r="P710" s="352"/>
      <c r="Q710" s="350"/>
      <c r="R710" s="359"/>
      <c r="S710" s="355"/>
      <c r="T710" s="355"/>
      <c r="U710" s="355"/>
      <c r="V710" s="355"/>
      <c r="W710" s="349"/>
      <c r="X710" s="355"/>
      <c r="Y710" s="355"/>
      <c r="Z710" s="355"/>
      <c r="AA710" s="355"/>
      <c r="AB710" s="355"/>
      <c r="AC710" s="355"/>
      <c r="AD710" s="359"/>
      <c r="AE710" s="355"/>
      <c r="AF710" s="353"/>
      <c r="AG710" s="353"/>
    </row>
    <row r="711" spans="1:33" ht="12.6" customHeight="1">
      <c r="A711" s="355"/>
      <c r="B711" s="355"/>
      <c r="C711" s="364"/>
      <c r="D711" s="355"/>
      <c r="E711" s="355"/>
      <c r="F711" s="353"/>
      <c r="G711" s="353"/>
      <c r="H711" s="348"/>
      <c r="I711" s="353"/>
      <c r="J711" s="604"/>
      <c r="K711" s="353"/>
      <c r="L711" s="1796"/>
      <c r="M711" s="1796"/>
      <c r="N711" s="1796"/>
      <c r="O711" s="1797"/>
      <c r="P711" s="352"/>
      <c r="Q711" s="350"/>
      <c r="R711" s="359"/>
      <c r="S711" s="355"/>
      <c r="T711" s="355"/>
      <c r="U711" s="355"/>
      <c r="V711" s="355"/>
      <c r="W711" s="349"/>
      <c r="X711" s="355"/>
      <c r="Y711" s="355"/>
      <c r="Z711" s="355"/>
      <c r="AA711" s="355"/>
      <c r="AB711" s="355"/>
      <c r="AC711" s="355"/>
      <c r="AD711" s="359"/>
      <c r="AE711" s="355"/>
      <c r="AF711" s="353"/>
      <c r="AG711" s="353"/>
    </row>
    <row r="712" spans="1:33" ht="12.6" customHeight="1" collapsed="1">
      <c r="A712" s="376">
        <v>44109</v>
      </c>
      <c r="B712" s="1072">
        <v>44105</v>
      </c>
      <c r="C712" s="364">
        <v>44112</v>
      </c>
      <c r="D712" s="364"/>
      <c r="E712" s="355" t="s">
        <v>3334</v>
      </c>
      <c r="F712" s="353" t="s">
        <v>13809</v>
      </c>
      <c r="G712" s="353" t="s">
        <v>13810</v>
      </c>
      <c r="H712" s="353" t="s">
        <v>13811</v>
      </c>
      <c r="I712" s="353"/>
      <c r="J712" s="353" t="s">
        <v>2033</v>
      </c>
      <c r="K712" s="353" t="s">
        <v>13812</v>
      </c>
      <c r="L712" s="1796">
        <f t="shared" ref="L712:L743" si="43">(A712-B712)</f>
        <v>4</v>
      </c>
      <c r="M712" s="1796">
        <f t="shared" ref="M712:M743" si="44">NETWORKDAYS(B712,A712,A712:B712)</f>
        <v>1</v>
      </c>
      <c r="N712" s="1796"/>
      <c r="O712" s="1797">
        <v>1</v>
      </c>
      <c r="P712" s="362" t="s">
        <v>2403</v>
      </c>
      <c r="Q712" s="357">
        <f>AVERAGE($L$712:$L$782)</f>
        <v>9.5285714285714285</v>
      </c>
      <c r="R712" s="363">
        <f>COUNT($B$711:$B$782)</f>
        <v>70</v>
      </c>
      <c r="S712" s="350">
        <f>COUNTIF($E$711:$E$782,$S$1)</f>
        <v>55</v>
      </c>
      <c r="T712" s="350">
        <f>COUNTIF($E$711:$E$782,$T$1)</f>
        <v>13</v>
      </c>
      <c r="U712" s="350">
        <f>R712-S712-T712</f>
        <v>2</v>
      </c>
      <c r="V712" s="355"/>
      <c r="W712" s="1385">
        <f t="shared" ref="W712:AE712" si="45">COUNTIF($J$711:$J$782, W$1)</f>
        <v>13</v>
      </c>
      <c r="X712" s="1385">
        <f t="shared" si="45"/>
        <v>12</v>
      </c>
      <c r="Y712" s="1385">
        <f t="shared" si="45"/>
        <v>8</v>
      </c>
      <c r="Z712" s="1385">
        <f t="shared" si="45"/>
        <v>11</v>
      </c>
      <c r="AA712" s="1385">
        <f t="shared" si="45"/>
        <v>14</v>
      </c>
      <c r="AB712" s="1385">
        <f t="shared" si="45"/>
        <v>11</v>
      </c>
      <c r="AC712" s="1385">
        <f t="shared" si="45"/>
        <v>1</v>
      </c>
      <c r="AD712" s="1385">
        <f t="shared" si="45"/>
        <v>0</v>
      </c>
      <c r="AE712" s="1385">
        <f t="shared" si="45"/>
        <v>0</v>
      </c>
      <c r="AF712" s="1385"/>
      <c r="AG712" s="363">
        <f>SUM(W712:AF712)</f>
        <v>70</v>
      </c>
    </row>
    <row r="713" spans="1:33" ht="12.6" hidden="1" customHeight="1" outlineLevel="1">
      <c r="A713" s="376">
        <v>44110</v>
      </c>
      <c r="B713" s="1072">
        <v>44106</v>
      </c>
      <c r="C713" s="364">
        <v>44110</v>
      </c>
      <c r="D713" s="364">
        <v>44110</v>
      </c>
      <c r="E713" s="355" t="s">
        <v>3334</v>
      </c>
      <c r="F713" s="353" t="s">
        <v>13813</v>
      </c>
      <c r="G713" s="353" t="s">
        <v>13814</v>
      </c>
      <c r="H713" s="353" t="s">
        <v>13765</v>
      </c>
      <c r="I713" s="353"/>
      <c r="J713" s="353" t="s">
        <v>2039</v>
      </c>
      <c r="K713" s="353" t="s">
        <v>13815</v>
      </c>
      <c r="L713" s="1796">
        <f t="shared" si="43"/>
        <v>4</v>
      </c>
      <c r="M713" s="1796">
        <f t="shared" si="44"/>
        <v>1</v>
      </c>
      <c r="N713" s="1796"/>
      <c r="O713" s="1797">
        <v>2</v>
      </c>
      <c r="P713" s="353"/>
      <c r="Q713" s="353"/>
      <c r="R713" s="353"/>
      <c r="S713" s="353"/>
      <c r="T713" s="353"/>
      <c r="U713" s="353"/>
      <c r="V713" s="353"/>
      <c r="W713" s="353"/>
      <c r="X713" s="353"/>
      <c r="Y713" s="353"/>
      <c r="Z713" s="353"/>
      <c r="AA713" s="353"/>
      <c r="AB713" s="353"/>
      <c r="AC713" s="353"/>
      <c r="AD713" s="353"/>
      <c r="AE713" s="353"/>
      <c r="AF713" s="353"/>
      <c r="AG713" s="353"/>
    </row>
    <row r="714" spans="1:33" ht="12.6" hidden="1" customHeight="1" outlineLevel="1">
      <c r="A714" s="376">
        <v>44111</v>
      </c>
      <c r="B714" s="1072">
        <v>44106</v>
      </c>
      <c r="C714" s="364">
        <v>44137</v>
      </c>
      <c r="D714" s="364">
        <v>44106</v>
      </c>
      <c r="E714" s="355" t="s">
        <v>3334</v>
      </c>
      <c r="F714" s="353" t="s">
        <v>13816</v>
      </c>
      <c r="G714" s="353" t="s">
        <v>13817</v>
      </c>
      <c r="H714" s="353"/>
      <c r="I714" s="353"/>
      <c r="J714" s="353" t="s">
        <v>2035</v>
      </c>
      <c r="K714" s="353"/>
      <c r="L714" s="1796">
        <f t="shared" si="43"/>
        <v>5</v>
      </c>
      <c r="M714" s="1796">
        <f t="shared" si="44"/>
        <v>2</v>
      </c>
      <c r="N714" s="1796"/>
      <c r="O714" s="1797">
        <v>3</v>
      </c>
      <c r="P714" s="352"/>
      <c r="Q714" s="350"/>
      <c r="R714" s="359"/>
      <c r="S714" s="355"/>
      <c r="T714" s="355"/>
      <c r="U714" s="355"/>
      <c r="V714" s="355"/>
      <c r="W714" s="349"/>
      <c r="X714" s="355"/>
      <c r="Y714" s="355"/>
      <c r="Z714" s="355"/>
      <c r="AA714" s="355"/>
      <c r="AB714" s="355"/>
      <c r="AC714" s="355"/>
      <c r="AD714" s="359"/>
      <c r="AE714" s="355"/>
      <c r="AF714" s="353"/>
      <c r="AG714" s="353"/>
    </row>
    <row r="715" spans="1:33" ht="12.6" hidden="1" customHeight="1" outlineLevel="1">
      <c r="A715" s="376">
        <v>44111</v>
      </c>
      <c r="B715" s="1072">
        <v>44109</v>
      </c>
      <c r="C715" s="364">
        <v>44141</v>
      </c>
      <c r="D715" s="364">
        <v>44141</v>
      </c>
      <c r="E715" s="355" t="s">
        <v>3334</v>
      </c>
      <c r="F715" s="353" t="s">
        <v>13818</v>
      </c>
      <c r="G715" s="353" t="s">
        <v>13819</v>
      </c>
      <c r="H715" s="353"/>
      <c r="I715" s="353"/>
      <c r="J715" s="353" t="s">
        <v>2035</v>
      </c>
      <c r="K715" s="353"/>
      <c r="L715" s="1796">
        <f t="shared" si="43"/>
        <v>2</v>
      </c>
      <c r="M715" s="1796">
        <f t="shared" si="44"/>
        <v>1</v>
      </c>
      <c r="N715" s="1796"/>
      <c r="O715" s="1797">
        <v>4</v>
      </c>
      <c r="P715" s="352"/>
      <c r="Q715" s="350"/>
      <c r="R715" s="359"/>
      <c r="S715" s="355"/>
      <c r="T715" s="355"/>
      <c r="U715" s="355"/>
      <c r="V715" s="355"/>
      <c r="W715" s="349"/>
      <c r="X715" s="355"/>
      <c r="Y715" s="355"/>
      <c r="Z715" s="355"/>
      <c r="AA715" s="355"/>
      <c r="AB715" s="355"/>
      <c r="AC715" s="355"/>
      <c r="AD715" s="359"/>
      <c r="AE715" s="355"/>
      <c r="AF715" s="353"/>
      <c r="AG715" s="353"/>
    </row>
    <row r="716" spans="1:33" ht="12.6" hidden="1" customHeight="1" outlineLevel="1">
      <c r="A716" s="376">
        <v>44111</v>
      </c>
      <c r="B716" s="1072">
        <v>44106</v>
      </c>
      <c r="C716" s="364">
        <v>44111</v>
      </c>
      <c r="D716" s="364">
        <v>44112</v>
      </c>
      <c r="E716" s="355" t="s">
        <v>3334</v>
      </c>
      <c r="F716" s="353" t="s">
        <v>13820</v>
      </c>
      <c r="G716" s="353" t="s">
        <v>13821</v>
      </c>
      <c r="H716" s="353" t="s">
        <v>13762</v>
      </c>
      <c r="I716" s="353"/>
      <c r="J716" s="353" t="s">
        <v>2045</v>
      </c>
      <c r="K716" s="353" t="s">
        <v>3366</v>
      </c>
      <c r="L716" s="1796">
        <f t="shared" si="43"/>
        <v>5</v>
      </c>
      <c r="M716" s="1796">
        <f t="shared" si="44"/>
        <v>2</v>
      </c>
      <c r="N716" s="1796"/>
      <c r="O716" s="1797">
        <v>5</v>
      </c>
      <c r="P716" s="352"/>
      <c r="Q716" s="350"/>
      <c r="R716" s="355"/>
      <c r="S716" s="355"/>
      <c r="T716" s="355"/>
      <c r="U716" s="355"/>
      <c r="V716" s="355"/>
      <c r="W716" s="355"/>
      <c r="X716" s="355"/>
      <c r="Y716" s="355"/>
      <c r="Z716" s="355"/>
      <c r="AA716" s="355"/>
      <c r="AB716" s="355"/>
      <c r="AC716" s="355"/>
      <c r="AD716" s="355"/>
      <c r="AE716" s="355"/>
      <c r="AF716" s="353"/>
      <c r="AG716" s="353"/>
    </row>
    <row r="717" spans="1:33" ht="12.6" hidden="1" customHeight="1" outlineLevel="1">
      <c r="A717" s="374">
        <v>44112</v>
      </c>
      <c r="B717" s="1072">
        <v>44109</v>
      </c>
      <c r="C717" s="364">
        <v>44113</v>
      </c>
      <c r="D717" s="364">
        <v>44113</v>
      </c>
      <c r="E717" s="355" t="s">
        <v>3334</v>
      </c>
      <c r="F717" s="353" t="s">
        <v>2753</v>
      </c>
      <c r="G717" s="353" t="s">
        <v>13822</v>
      </c>
      <c r="H717" s="353"/>
      <c r="I717" s="353"/>
      <c r="J717" s="353" t="s">
        <v>2033</v>
      </c>
      <c r="K717" s="353"/>
      <c r="L717" s="1796">
        <f t="shared" si="43"/>
        <v>3</v>
      </c>
      <c r="M717" s="1796">
        <f t="shared" si="44"/>
        <v>2</v>
      </c>
      <c r="N717" s="1796"/>
      <c r="O717" s="1797">
        <v>6</v>
      </c>
      <c r="P717" s="353"/>
      <c r="Q717" s="353"/>
      <c r="R717" s="353"/>
      <c r="S717" s="353" t="s">
        <v>2027</v>
      </c>
      <c r="T717" s="353"/>
      <c r="U717" s="353"/>
      <c r="V717" s="353"/>
      <c r="W717" s="353"/>
      <c r="X717" s="353"/>
      <c r="Y717" s="353"/>
      <c r="Z717" s="353"/>
      <c r="AA717" s="353"/>
      <c r="AB717" s="353"/>
      <c r="AC717" s="353"/>
      <c r="AD717" s="353"/>
      <c r="AE717" s="353"/>
      <c r="AF717" s="353"/>
      <c r="AG717" s="353"/>
    </row>
    <row r="718" spans="1:33" ht="12.6" hidden="1" customHeight="1" outlineLevel="1">
      <c r="A718" s="376">
        <v>44111</v>
      </c>
      <c r="B718" s="1072">
        <v>44109</v>
      </c>
      <c r="C718" s="364">
        <v>44113</v>
      </c>
      <c r="D718" s="932">
        <v>44113</v>
      </c>
      <c r="E718" s="349" t="s">
        <v>3335</v>
      </c>
      <c r="F718" s="424" t="s">
        <v>13823</v>
      </c>
      <c r="G718" s="424" t="s">
        <v>13824</v>
      </c>
      <c r="H718" s="424" t="s">
        <v>13762</v>
      </c>
      <c r="I718" s="424"/>
      <c r="J718" s="424" t="s">
        <v>13723</v>
      </c>
      <c r="K718" s="353" t="s">
        <v>13825</v>
      </c>
      <c r="L718" s="1796">
        <f t="shared" si="43"/>
        <v>2</v>
      </c>
      <c r="M718" s="1796">
        <f t="shared" si="44"/>
        <v>1</v>
      </c>
      <c r="N718" s="1796"/>
      <c r="O718" s="1797">
        <v>7</v>
      </c>
      <c r="P718" s="352"/>
      <c r="Q718" s="350"/>
      <c r="R718" s="355"/>
      <c r="S718" s="355"/>
      <c r="T718" s="355"/>
      <c r="U718" s="355"/>
      <c r="V718" s="355"/>
      <c r="W718" s="349"/>
      <c r="X718" s="355"/>
      <c r="Y718" s="355"/>
      <c r="Z718" s="355"/>
      <c r="AA718" s="355"/>
      <c r="AB718" s="355"/>
      <c r="AC718" s="355"/>
      <c r="AD718" s="355"/>
      <c r="AE718" s="355"/>
      <c r="AF718" s="353"/>
      <c r="AG718" s="353"/>
    </row>
    <row r="719" spans="1:33" ht="12.6" hidden="1" customHeight="1" outlineLevel="1">
      <c r="A719" s="715">
        <v>44112</v>
      </c>
      <c r="B719" s="1072">
        <v>44106</v>
      </c>
      <c r="C719" s="364">
        <v>44116</v>
      </c>
      <c r="D719" s="932">
        <v>44137</v>
      </c>
      <c r="E719" s="355" t="s">
        <v>3334</v>
      </c>
      <c r="F719" s="353" t="s">
        <v>13826</v>
      </c>
      <c r="G719" s="353" t="s">
        <v>13827</v>
      </c>
      <c r="H719" s="353"/>
      <c r="I719" s="353"/>
      <c r="J719" s="353" t="s">
        <v>2045</v>
      </c>
      <c r="K719" s="353" t="s">
        <v>3366</v>
      </c>
      <c r="L719" s="1796">
        <f t="shared" si="43"/>
        <v>6</v>
      </c>
      <c r="M719" s="1796">
        <f t="shared" si="44"/>
        <v>3</v>
      </c>
      <c r="N719" s="1796"/>
      <c r="O719" s="1797">
        <v>8</v>
      </c>
      <c r="P719" s="353"/>
      <c r="Q719" s="355"/>
      <c r="R719" s="359"/>
      <c r="S719" s="355"/>
      <c r="T719" s="355"/>
      <c r="U719" s="355"/>
      <c r="V719" s="355"/>
      <c r="W719" s="349"/>
      <c r="X719" s="355"/>
      <c r="Y719" s="355"/>
      <c r="Z719" s="355"/>
      <c r="AA719" s="355"/>
      <c r="AB719" s="355"/>
      <c r="AC719" s="355"/>
      <c r="AD719" s="359"/>
      <c r="AE719" s="355"/>
      <c r="AF719" s="353"/>
      <c r="AG719" s="353"/>
    </row>
    <row r="720" spans="1:33" ht="12.6" hidden="1" customHeight="1" outlineLevel="1">
      <c r="A720" s="374">
        <v>44112</v>
      </c>
      <c r="B720" s="1072">
        <v>44112</v>
      </c>
      <c r="C720" s="364"/>
      <c r="D720" s="355"/>
      <c r="E720" s="355" t="s">
        <v>3334</v>
      </c>
      <c r="F720" s="353" t="s">
        <v>3354</v>
      </c>
      <c r="G720" s="353" t="s">
        <v>13828</v>
      </c>
      <c r="H720" s="348"/>
      <c r="I720" s="353"/>
      <c r="J720" s="604" t="s">
        <v>2033</v>
      </c>
      <c r="K720" s="353"/>
      <c r="L720" s="1796">
        <f t="shared" si="43"/>
        <v>0</v>
      </c>
      <c r="M720" s="1796">
        <f t="shared" si="44"/>
        <v>0</v>
      </c>
      <c r="N720" s="1796"/>
      <c r="O720" s="1797">
        <v>9</v>
      </c>
      <c r="P720" s="352"/>
      <c r="Q720" s="350"/>
      <c r="R720" s="359"/>
      <c r="S720" s="355"/>
      <c r="T720" s="355"/>
      <c r="U720" s="355"/>
      <c r="V720" s="355"/>
      <c r="W720" s="349"/>
      <c r="X720" s="355"/>
      <c r="Y720" s="355"/>
      <c r="Z720" s="355"/>
      <c r="AA720" s="355"/>
      <c r="AB720" s="355"/>
      <c r="AC720" s="355"/>
      <c r="AD720" s="359"/>
      <c r="AE720" s="355"/>
      <c r="AF720" s="353"/>
      <c r="AG720" s="353"/>
    </row>
    <row r="721" spans="1:21" ht="12.6" hidden="1" customHeight="1" outlineLevel="1">
      <c r="A721" s="364">
        <v>44113</v>
      </c>
      <c r="B721" s="1072">
        <v>44109</v>
      </c>
      <c r="C721" s="364">
        <v>44119</v>
      </c>
      <c r="D721" s="360">
        <v>44119</v>
      </c>
      <c r="E721" s="355" t="s">
        <v>3334</v>
      </c>
      <c r="F721" s="353" t="s">
        <v>3885</v>
      </c>
      <c r="G721" s="353" t="s">
        <v>13829</v>
      </c>
      <c r="H721" s="348" t="s">
        <v>13830</v>
      </c>
      <c r="I721" s="353"/>
      <c r="J721" s="604" t="s">
        <v>2042</v>
      </c>
      <c r="K721" s="353"/>
      <c r="L721" s="1796">
        <f t="shared" si="43"/>
        <v>4</v>
      </c>
      <c r="M721" s="1796">
        <f t="shared" si="44"/>
        <v>3</v>
      </c>
      <c r="N721" s="1796"/>
      <c r="O721" s="1797">
        <v>10</v>
      </c>
      <c r="P721" s="352"/>
      <c r="Q721" s="350"/>
      <c r="R721" s="359"/>
      <c r="S721" s="355"/>
      <c r="T721" s="355"/>
      <c r="U721" s="355"/>
    </row>
    <row r="722" spans="1:21" ht="12.6" hidden="1" customHeight="1" outlineLevel="1">
      <c r="A722" s="754">
        <v>44116</v>
      </c>
      <c r="B722" s="1078">
        <v>44116</v>
      </c>
      <c r="C722" s="1831">
        <v>44117</v>
      </c>
      <c r="D722" s="1057">
        <v>44134</v>
      </c>
      <c r="E722" s="355" t="s">
        <v>3334</v>
      </c>
      <c r="F722" s="353" t="s">
        <v>13831</v>
      </c>
      <c r="G722" s="353" t="s">
        <v>13832</v>
      </c>
      <c r="H722" s="353"/>
      <c r="I722" s="353"/>
      <c r="J722" s="353" t="s">
        <v>2045</v>
      </c>
      <c r="K722" s="353" t="s">
        <v>3351</v>
      </c>
      <c r="L722" s="1796">
        <f t="shared" si="43"/>
        <v>0</v>
      </c>
      <c r="M722" s="1796">
        <f t="shared" si="44"/>
        <v>0</v>
      </c>
      <c r="N722" s="1796"/>
      <c r="O722" s="1797">
        <v>11</v>
      </c>
      <c r="P722" s="352"/>
      <c r="Q722" s="350"/>
      <c r="R722" s="359"/>
      <c r="S722" s="355"/>
      <c r="T722" s="355"/>
      <c r="U722" s="355"/>
    </row>
    <row r="723" spans="1:21" ht="12.6" hidden="1" customHeight="1" outlineLevel="1">
      <c r="A723" s="374">
        <v>44116</v>
      </c>
      <c r="B723" s="1072">
        <v>44109</v>
      </c>
      <c r="C723" s="364">
        <v>44116</v>
      </c>
      <c r="D723" s="364">
        <v>44140</v>
      </c>
      <c r="E723" s="355" t="s">
        <v>3334</v>
      </c>
      <c r="F723" s="353" t="s">
        <v>13833</v>
      </c>
      <c r="G723" s="353" t="s">
        <v>13834</v>
      </c>
      <c r="H723" s="353"/>
      <c r="I723" s="353"/>
      <c r="J723" s="353" t="s">
        <v>2033</v>
      </c>
      <c r="K723" s="353" t="s">
        <v>3351</v>
      </c>
      <c r="L723" s="1796">
        <f t="shared" si="43"/>
        <v>7</v>
      </c>
      <c r="M723" s="1796">
        <f t="shared" si="44"/>
        <v>4</v>
      </c>
      <c r="N723" s="1796"/>
      <c r="O723" s="1797">
        <v>12</v>
      </c>
      <c r="P723" s="353"/>
      <c r="Q723" s="353"/>
      <c r="R723" s="353"/>
      <c r="S723" s="353"/>
      <c r="T723" s="353"/>
      <c r="U723" s="353"/>
    </row>
    <row r="724" spans="1:21" ht="12.6" hidden="1" customHeight="1" outlineLevel="1">
      <c r="A724" s="374">
        <v>44117</v>
      </c>
      <c r="B724" s="1072">
        <v>44116</v>
      </c>
      <c r="C724" s="364">
        <v>44124</v>
      </c>
      <c r="D724" s="364">
        <v>44147</v>
      </c>
      <c r="E724" s="355" t="s">
        <v>3334</v>
      </c>
      <c r="F724" s="353" t="s">
        <v>13835</v>
      </c>
      <c r="G724" s="353" t="s">
        <v>13836</v>
      </c>
      <c r="H724" s="353"/>
      <c r="I724" s="353"/>
      <c r="J724" s="353" t="s">
        <v>2033</v>
      </c>
      <c r="K724" s="353" t="s">
        <v>3366</v>
      </c>
      <c r="L724" s="1796">
        <f t="shared" si="43"/>
        <v>1</v>
      </c>
      <c r="M724" s="1796">
        <f t="shared" si="44"/>
        <v>0</v>
      </c>
      <c r="N724" s="1796"/>
      <c r="O724" s="1797">
        <v>13</v>
      </c>
      <c r="P724" s="375"/>
      <c r="Q724" s="375"/>
      <c r="R724" s="375"/>
      <c r="S724" s="375"/>
      <c r="T724" s="375"/>
      <c r="U724" s="375"/>
    </row>
    <row r="725" spans="1:21" ht="12.6" hidden="1" customHeight="1" outlineLevel="1">
      <c r="A725" s="374">
        <v>44117</v>
      </c>
      <c r="B725" s="1072">
        <v>44111</v>
      </c>
      <c r="C725" s="364">
        <v>44113</v>
      </c>
      <c r="D725" s="364">
        <v>44142</v>
      </c>
      <c r="E725" s="355" t="s">
        <v>3334</v>
      </c>
      <c r="F725" s="353" t="s">
        <v>4967</v>
      </c>
      <c r="G725" s="353" t="s">
        <v>13837</v>
      </c>
      <c r="H725" s="353"/>
      <c r="I725" s="353"/>
      <c r="J725" s="353" t="s">
        <v>2034</v>
      </c>
      <c r="K725" s="353" t="s">
        <v>3381</v>
      </c>
      <c r="L725" s="1796">
        <f t="shared" si="43"/>
        <v>6</v>
      </c>
      <c r="M725" s="1796">
        <f t="shared" si="44"/>
        <v>3</v>
      </c>
      <c r="N725" s="1796"/>
      <c r="O725" s="1797">
        <v>14</v>
      </c>
      <c r="P725" s="353"/>
      <c r="Q725" s="353"/>
      <c r="R725" s="353"/>
      <c r="S725" s="353"/>
      <c r="T725" s="353"/>
      <c r="U725" s="353"/>
    </row>
    <row r="726" spans="1:21" ht="12.6" hidden="1" customHeight="1" outlineLevel="1">
      <c r="A726" s="374">
        <v>44117</v>
      </c>
      <c r="B726" s="1072">
        <v>44106</v>
      </c>
      <c r="C726" s="364">
        <v>44116</v>
      </c>
      <c r="D726" s="932">
        <v>44137</v>
      </c>
      <c r="E726" s="349" t="s">
        <v>3335</v>
      </c>
      <c r="F726" s="424" t="s">
        <v>13838</v>
      </c>
      <c r="G726" s="424" t="s">
        <v>13839</v>
      </c>
      <c r="H726" s="424"/>
      <c r="I726" s="424"/>
      <c r="J726" s="424" t="s">
        <v>2034</v>
      </c>
      <c r="K726" s="353" t="s">
        <v>3557</v>
      </c>
      <c r="L726" s="1796">
        <f t="shared" si="43"/>
        <v>11</v>
      </c>
      <c r="M726" s="1796">
        <f t="shared" si="44"/>
        <v>6</v>
      </c>
      <c r="N726" s="1796"/>
      <c r="O726" s="1797">
        <v>15</v>
      </c>
      <c r="P726" s="424"/>
      <c r="Q726" s="424"/>
      <c r="R726" s="424"/>
      <c r="S726" s="424"/>
      <c r="T726" s="424"/>
      <c r="U726" s="424"/>
    </row>
    <row r="727" spans="1:21" ht="12.6" hidden="1" customHeight="1" outlineLevel="1">
      <c r="A727" s="374">
        <v>44118</v>
      </c>
      <c r="B727" s="1072">
        <v>44111</v>
      </c>
      <c r="C727" s="364">
        <v>44124</v>
      </c>
      <c r="D727" s="932">
        <v>44142</v>
      </c>
      <c r="E727" s="349" t="s">
        <v>3334</v>
      </c>
      <c r="F727" s="424" t="s">
        <v>13840</v>
      </c>
      <c r="G727" s="424" t="s">
        <v>13841</v>
      </c>
      <c r="H727" s="424"/>
      <c r="I727" s="424"/>
      <c r="J727" s="424" t="s">
        <v>2041</v>
      </c>
      <c r="K727" s="353" t="s">
        <v>3366</v>
      </c>
      <c r="L727" s="1796">
        <f t="shared" si="43"/>
        <v>7</v>
      </c>
      <c r="M727" s="1796">
        <f t="shared" si="44"/>
        <v>4</v>
      </c>
      <c r="N727" s="1796"/>
      <c r="O727" s="1797">
        <v>16</v>
      </c>
      <c r="P727" s="375"/>
      <c r="Q727" s="424"/>
      <c r="R727" s="424"/>
      <c r="S727" s="424"/>
      <c r="T727" s="424"/>
      <c r="U727" s="424"/>
    </row>
    <row r="728" spans="1:21" ht="12.6" hidden="1" customHeight="1" outlineLevel="1">
      <c r="A728" s="360">
        <v>44118</v>
      </c>
      <c r="B728" s="1072">
        <v>44113</v>
      </c>
      <c r="C728" s="364">
        <v>44120</v>
      </c>
      <c r="D728" s="360">
        <v>44120</v>
      </c>
      <c r="E728" s="355" t="s">
        <v>3334</v>
      </c>
      <c r="F728" s="353" t="s">
        <v>4836</v>
      </c>
      <c r="G728" s="353" t="s">
        <v>13842</v>
      </c>
      <c r="H728" s="348"/>
      <c r="I728" s="353"/>
      <c r="J728" s="604" t="s">
        <v>2042</v>
      </c>
      <c r="K728" s="353"/>
      <c r="L728" s="1796">
        <f t="shared" si="43"/>
        <v>5</v>
      </c>
      <c r="M728" s="1796">
        <f t="shared" si="44"/>
        <v>2</v>
      </c>
      <c r="N728" s="1796"/>
      <c r="O728" s="1797">
        <v>17</v>
      </c>
      <c r="P728" s="353"/>
      <c r="Q728" s="350"/>
      <c r="R728" s="359"/>
      <c r="S728" s="355"/>
      <c r="T728" s="355"/>
      <c r="U728" s="355"/>
    </row>
    <row r="729" spans="1:21" ht="12.6" hidden="1" customHeight="1" outlineLevel="1">
      <c r="A729" s="374">
        <v>44118</v>
      </c>
      <c r="B729" s="1834">
        <v>44106</v>
      </c>
      <c r="C729" s="1831">
        <v>44118</v>
      </c>
      <c r="D729" s="360">
        <v>44135</v>
      </c>
      <c r="E729" s="355" t="s">
        <v>3334</v>
      </c>
      <c r="F729" s="353" t="s">
        <v>12557</v>
      </c>
      <c r="G729" s="353" t="s">
        <v>13843</v>
      </c>
      <c r="H729" s="353" t="s">
        <v>3595</v>
      </c>
      <c r="I729" s="353"/>
      <c r="J729" s="353" t="s">
        <v>2035</v>
      </c>
      <c r="K729" s="353" t="s">
        <v>3488</v>
      </c>
      <c r="L729" s="1796">
        <f t="shared" si="43"/>
        <v>12</v>
      </c>
      <c r="M729" s="1796">
        <f t="shared" si="44"/>
        <v>7</v>
      </c>
      <c r="N729" s="1796"/>
      <c r="O729" s="1797">
        <v>18</v>
      </c>
      <c r="P729" s="424"/>
      <c r="Q729" s="375"/>
      <c r="R729" s="375"/>
      <c r="S729" s="375"/>
      <c r="T729" s="375"/>
      <c r="U729" s="375"/>
    </row>
    <row r="730" spans="1:21" ht="12.6" hidden="1" customHeight="1" outlineLevel="1">
      <c r="A730" s="360">
        <v>44118</v>
      </c>
      <c r="B730" s="1072">
        <v>44110</v>
      </c>
      <c r="C730" s="364">
        <v>44118</v>
      </c>
      <c r="D730" s="364">
        <v>44141</v>
      </c>
      <c r="E730" s="355" t="s">
        <v>3334</v>
      </c>
      <c r="F730" s="353" t="s">
        <v>13844</v>
      </c>
      <c r="G730" s="353" t="s">
        <v>13845</v>
      </c>
      <c r="H730" s="348" t="s">
        <v>13846</v>
      </c>
      <c r="I730" s="353"/>
      <c r="J730" s="604" t="s">
        <v>2042</v>
      </c>
      <c r="K730" s="353"/>
      <c r="L730" s="1796">
        <f t="shared" si="43"/>
        <v>8</v>
      </c>
      <c r="M730" s="1796">
        <f t="shared" si="44"/>
        <v>5</v>
      </c>
      <c r="N730" s="1796"/>
      <c r="O730" s="1797">
        <v>19</v>
      </c>
      <c r="P730" s="375"/>
      <c r="Q730" s="350"/>
      <c r="R730" s="359"/>
      <c r="S730" s="355"/>
      <c r="T730" s="355"/>
      <c r="U730" s="355"/>
    </row>
    <row r="731" spans="1:21" ht="12.6" hidden="1" customHeight="1" outlineLevel="1">
      <c r="A731" s="360">
        <v>44120</v>
      </c>
      <c r="B731" s="1072">
        <v>44118</v>
      </c>
      <c r="C731" s="364">
        <v>44132</v>
      </c>
      <c r="D731" s="932">
        <v>44149</v>
      </c>
      <c r="E731" s="349" t="s">
        <v>4126</v>
      </c>
      <c r="F731" s="426" t="s">
        <v>13847</v>
      </c>
      <c r="G731" s="22" t="s">
        <v>13848</v>
      </c>
      <c r="H731" s="22"/>
      <c r="I731" s="22"/>
      <c r="J731" s="353" t="s">
        <v>2045</v>
      </c>
      <c r="K731" s="353" t="s">
        <v>3366</v>
      </c>
      <c r="L731" s="1796">
        <f t="shared" si="43"/>
        <v>2</v>
      </c>
      <c r="M731" s="1796">
        <f t="shared" si="44"/>
        <v>1</v>
      </c>
      <c r="N731" s="1796"/>
      <c r="O731" s="1797">
        <v>20</v>
      </c>
      <c r="P731" s="352"/>
      <c r="Q731" s="350"/>
      <c r="R731" s="359"/>
      <c r="S731" s="355"/>
      <c r="T731" s="355"/>
      <c r="U731" s="355"/>
    </row>
    <row r="732" spans="1:21" ht="12.6" hidden="1" customHeight="1" outlineLevel="1">
      <c r="A732" s="360">
        <v>44120</v>
      </c>
      <c r="B732" s="1072">
        <v>44116</v>
      </c>
      <c r="C732" s="364">
        <v>44127</v>
      </c>
      <c r="D732" s="932">
        <v>44146</v>
      </c>
      <c r="E732" s="349" t="s">
        <v>3334</v>
      </c>
      <c r="F732" s="426" t="s">
        <v>13849</v>
      </c>
      <c r="G732" s="22" t="s">
        <v>13850</v>
      </c>
      <c r="H732" s="22"/>
      <c r="I732" s="22"/>
      <c r="J732" s="353" t="s">
        <v>2045</v>
      </c>
      <c r="K732" s="353" t="s">
        <v>3366</v>
      </c>
      <c r="L732" s="1796">
        <f t="shared" si="43"/>
        <v>4</v>
      </c>
      <c r="M732" s="1796">
        <f t="shared" si="44"/>
        <v>3</v>
      </c>
      <c r="N732" s="1796"/>
      <c r="O732" s="1797">
        <v>21</v>
      </c>
      <c r="P732" s="352"/>
      <c r="Q732" s="350"/>
      <c r="R732" s="359"/>
      <c r="S732" s="355"/>
      <c r="T732" s="355"/>
      <c r="U732" s="355"/>
    </row>
    <row r="733" spans="1:21" ht="12.6" hidden="1" customHeight="1" outlineLevel="1">
      <c r="A733" s="360">
        <v>44120</v>
      </c>
      <c r="B733" s="1072">
        <v>44109</v>
      </c>
      <c r="C733" s="364">
        <v>44123</v>
      </c>
      <c r="D733" s="932">
        <v>44140</v>
      </c>
      <c r="E733" s="349" t="s">
        <v>3334</v>
      </c>
      <c r="F733" s="426" t="s">
        <v>13851</v>
      </c>
      <c r="G733" s="22" t="s">
        <v>13852</v>
      </c>
      <c r="H733" s="22"/>
      <c r="I733" s="22"/>
      <c r="J733" s="353" t="s">
        <v>2045</v>
      </c>
      <c r="K733" s="353" t="s">
        <v>3366</v>
      </c>
      <c r="L733" s="1796">
        <f t="shared" si="43"/>
        <v>11</v>
      </c>
      <c r="M733" s="1796">
        <f t="shared" si="44"/>
        <v>8</v>
      </c>
      <c r="N733" s="1796"/>
      <c r="O733" s="1797">
        <v>22</v>
      </c>
      <c r="P733" s="352"/>
      <c r="Q733" s="350"/>
      <c r="R733" s="359"/>
      <c r="S733" s="355"/>
      <c r="T733" s="355"/>
      <c r="U733" s="355"/>
    </row>
    <row r="734" spans="1:21" ht="12.6" hidden="1" customHeight="1" outlineLevel="1">
      <c r="A734" s="374">
        <v>44120</v>
      </c>
      <c r="B734" s="1072">
        <v>44109</v>
      </c>
      <c r="C734" s="364">
        <v>44123</v>
      </c>
      <c r="D734" s="364">
        <v>44140</v>
      </c>
      <c r="E734" s="355" t="s">
        <v>3334</v>
      </c>
      <c r="F734" s="353" t="s">
        <v>13853</v>
      </c>
      <c r="G734" s="353" t="s">
        <v>13854</v>
      </c>
      <c r="H734" s="353"/>
      <c r="I734" s="353"/>
      <c r="J734" s="353" t="s">
        <v>2033</v>
      </c>
      <c r="K734" s="353" t="s">
        <v>3366</v>
      </c>
      <c r="L734" s="1796">
        <f t="shared" si="43"/>
        <v>11</v>
      </c>
      <c r="M734" s="1796">
        <f t="shared" si="44"/>
        <v>8</v>
      </c>
      <c r="N734" s="1796"/>
      <c r="O734" s="1797">
        <v>23</v>
      </c>
      <c r="P734" s="353"/>
      <c r="Q734" s="353"/>
      <c r="R734" s="353"/>
      <c r="S734" s="353"/>
      <c r="T734" s="353"/>
      <c r="U734" s="353"/>
    </row>
    <row r="735" spans="1:21" ht="12.6" hidden="1" customHeight="1" outlineLevel="1">
      <c r="A735" s="374">
        <v>44120</v>
      </c>
      <c r="B735" s="1072">
        <v>44110</v>
      </c>
      <c r="C735" s="364">
        <v>44119</v>
      </c>
      <c r="D735" s="932">
        <v>44120</v>
      </c>
      <c r="E735" s="349" t="s">
        <v>3334</v>
      </c>
      <c r="F735" s="424" t="s">
        <v>3470</v>
      </c>
      <c r="G735" s="1444" t="s">
        <v>13855</v>
      </c>
      <c r="H735" s="424" t="s">
        <v>13856</v>
      </c>
      <c r="I735" s="424"/>
      <c r="J735" s="424" t="s">
        <v>2041</v>
      </c>
      <c r="K735" s="353" t="s">
        <v>3557</v>
      </c>
      <c r="L735" s="1796">
        <f t="shared" si="43"/>
        <v>10</v>
      </c>
      <c r="M735" s="1796">
        <f t="shared" si="44"/>
        <v>7</v>
      </c>
      <c r="N735" s="1796"/>
      <c r="O735" s="1797">
        <v>24</v>
      </c>
      <c r="P735" s="424"/>
      <c r="Q735" s="424"/>
      <c r="R735" s="424"/>
      <c r="S735" s="424"/>
      <c r="T735" s="424"/>
      <c r="U735" s="424"/>
    </row>
    <row r="736" spans="1:21" ht="12.6" hidden="1" customHeight="1" outlineLevel="1">
      <c r="A736" s="374">
        <v>44120</v>
      </c>
      <c r="B736" s="1072">
        <v>44112</v>
      </c>
      <c r="C736" s="374">
        <v>44124</v>
      </c>
      <c r="D736" s="932">
        <v>44146</v>
      </c>
      <c r="E736" s="355" t="s">
        <v>3334</v>
      </c>
      <c r="F736" s="353" t="s">
        <v>13857</v>
      </c>
      <c r="G736" s="353" t="s">
        <v>13858</v>
      </c>
      <c r="H736" s="353"/>
      <c r="I736" s="353" t="s">
        <v>2035</v>
      </c>
      <c r="J736" s="353" t="s">
        <v>2045</v>
      </c>
      <c r="K736" s="353" t="s">
        <v>3366</v>
      </c>
      <c r="L736" s="1796">
        <f t="shared" si="43"/>
        <v>8</v>
      </c>
      <c r="M736" s="1796">
        <f t="shared" si="44"/>
        <v>5</v>
      </c>
      <c r="N736" s="1796"/>
      <c r="O736" s="1797">
        <v>25</v>
      </c>
      <c r="P736" s="353"/>
      <c r="Q736" s="355"/>
      <c r="R736" s="359"/>
      <c r="S736" s="355"/>
      <c r="T736" s="355"/>
      <c r="U736" s="355"/>
    </row>
    <row r="737" spans="1:21" ht="12.6" hidden="1" customHeight="1" outlineLevel="1">
      <c r="A737" s="374">
        <v>44124</v>
      </c>
      <c r="B737" s="1072">
        <v>44113</v>
      </c>
      <c r="C737" s="364">
        <v>44123</v>
      </c>
      <c r="D737" s="932">
        <v>44144</v>
      </c>
      <c r="E737" s="349" t="s">
        <v>3334</v>
      </c>
      <c r="F737" s="426" t="s">
        <v>13859</v>
      </c>
      <c r="G737" s="426" t="s">
        <v>13860</v>
      </c>
      <c r="H737" s="426"/>
      <c r="I737" s="426" t="s">
        <v>2035</v>
      </c>
      <c r="J737" s="424" t="s">
        <v>2034</v>
      </c>
      <c r="K737" s="353" t="s">
        <v>3381</v>
      </c>
      <c r="L737" s="1796">
        <f t="shared" si="43"/>
        <v>11</v>
      </c>
      <c r="M737" s="1796">
        <f t="shared" si="44"/>
        <v>6</v>
      </c>
      <c r="N737" s="1796"/>
      <c r="O737" s="1797">
        <v>26</v>
      </c>
      <c r="P737" s="424"/>
      <c r="Q737" s="424"/>
      <c r="R737" s="424"/>
      <c r="S737" s="424"/>
      <c r="T737" s="424"/>
      <c r="U737" s="424"/>
    </row>
    <row r="738" spans="1:21" ht="12.6" hidden="1" customHeight="1" outlineLevel="1">
      <c r="A738" s="374">
        <v>44124</v>
      </c>
      <c r="B738" s="1072">
        <v>44117</v>
      </c>
      <c r="C738" s="364">
        <v>44131</v>
      </c>
      <c r="D738" s="932">
        <v>44148</v>
      </c>
      <c r="E738" s="355" t="s">
        <v>3334</v>
      </c>
      <c r="F738" s="22" t="s">
        <v>13861</v>
      </c>
      <c r="G738" s="22" t="s">
        <v>13862</v>
      </c>
      <c r="H738" s="22"/>
      <c r="I738" s="22"/>
      <c r="J738" s="353" t="s">
        <v>2045</v>
      </c>
      <c r="K738" s="353" t="s">
        <v>3366</v>
      </c>
      <c r="L738" s="1796">
        <f t="shared" si="43"/>
        <v>7</v>
      </c>
      <c r="M738" s="1796">
        <f t="shared" si="44"/>
        <v>4</v>
      </c>
      <c r="N738" s="1796"/>
      <c r="O738" s="1797">
        <v>27</v>
      </c>
      <c r="P738" s="353"/>
      <c r="Q738" s="355"/>
      <c r="R738" s="359"/>
      <c r="S738" s="355"/>
      <c r="T738" s="355"/>
      <c r="U738" s="355"/>
    </row>
    <row r="739" spans="1:21" ht="12.6" hidden="1" customHeight="1" outlineLevel="1">
      <c r="A739" s="374">
        <v>44125</v>
      </c>
      <c r="B739" s="1072">
        <v>44120</v>
      </c>
      <c r="C739" s="364">
        <v>44124</v>
      </c>
      <c r="D739" s="932">
        <v>44151</v>
      </c>
      <c r="E739" s="349" t="s">
        <v>3334</v>
      </c>
      <c r="F739" s="426" t="s">
        <v>13863</v>
      </c>
      <c r="G739" s="426" t="s">
        <v>13864</v>
      </c>
      <c r="H739" s="589" t="s">
        <v>13865</v>
      </c>
      <c r="I739" s="426"/>
      <c r="J739" s="424" t="s">
        <v>2034</v>
      </c>
      <c r="K739" s="353" t="s">
        <v>3381</v>
      </c>
      <c r="L739" s="1796">
        <f t="shared" si="43"/>
        <v>5</v>
      </c>
      <c r="M739" s="1796">
        <f t="shared" si="44"/>
        <v>2</v>
      </c>
      <c r="N739" s="1796"/>
      <c r="O739" s="1797">
        <v>28</v>
      </c>
      <c r="P739" s="353"/>
      <c r="Q739" s="355"/>
      <c r="R739" s="359"/>
      <c r="S739" s="355"/>
      <c r="T739" s="355"/>
      <c r="U739" s="355"/>
    </row>
    <row r="740" spans="1:21" ht="12.6" hidden="1" customHeight="1" outlineLevel="1">
      <c r="A740" s="374">
        <v>44125</v>
      </c>
      <c r="B740" s="1072">
        <v>44106</v>
      </c>
      <c r="C740" s="364">
        <v>44124</v>
      </c>
      <c r="D740" s="932">
        <v>44137</v>
      </c>
      <c r="E740" s="349" t="s">
        <v>3334</v>
      </c>
      <c r="F740" s="426" t="s">
        <v>13866</v>
      </c>
      <c r="G740" s="426" t="s">
        <v>13867</v>
      </c>
      <c r="H740" s="426"/>
      <c r="I740" s="426"/>
      <c r="J740" s="424" t="s">
        <v>2034</v>
      </c>
      <c r="K740" s="353" t="s">
        <v>2046</v>
      </c>
      <c r="L740" s="1796">
        <f t="shared" si="43"/>
        <v>19</v>
      </c>
      <c r="M740" s="1796">
        <f t="shared" si="44"/>
        <v>12</v>
      </c>
      <c r="N740" s="1796"/>
      <c r="O740" s="1797">
        <v>29</v>
      </c>
      <c r="P740" s="424"/>
      <c r="Q740" s="424"/>
      <c r="R740" s="424"/>
      <c r="S740" s="424"/>
      <c r="T740" s="424"/>
      <c r="U740" s="424"/>
    </row>
    <row r="741" spans="1:21" ht="12.6" hidden="1" customHeight="1" outlineLevel="1">
      <c r="A741" s="374">
        <v>44126</v>
      </c>
      <c r="B741" s="1072">
        <v>44118</v>
      </c>
      <c r="C741" s="364">
        <v>44132</v>
      </c>
      <c r="D741" s="932">
        <v>44149</v>
      </c>
      <c r="E741" s="349" t="s">
        <v>3334</v>
      </c>
      <c r="F741" s="426" t="s">
        <v>13868</v>
      </c>
      <c r="G741" s="426" t="s">
        <v>13869</v>
      </c>
      <c r="H741" s="426"/>
      <c r="I741" s="426"/>
      <c r="J741" s="424" t="s">
        <v>2041</v>
      </c>
      <c r="K741" s="353" t="s">
        <v>3381</v>
      </c>
      <c r="L741" s="1796">
        <f t="shared" si="43"/>
        <v>8</v>
      </c>
      <c r="M741" s="1796">
        <f t="shared" si="44"/>
        <v>5</v>
      </c>
      <c r="N741" s="1796"/>
      <c r="O741" s="1797">
        <v>30</v>
      </c>
      <c r="P741" s="424"/>
      <c r="Q741" s="424"/>
      <c r="R741" s="424"/>
      <c r="S741" s="424"/>
      <c r="T741" s="424"/>
      <c r="U741" s="424"/>
    </row>
    <row r="742" spans="1:21" ht="12.6" hidden="1" customHeight="1" outlineLevel="1">
      <c r="A742" s="755">
        <v>44126</v>
      </c>
      <c r="B742" s="1072">
        <v>44112</v>
      </c>
      <c r="C742" s="755">
        <v>44127</v>
      </c>
      <c r="D742" s="742">
        <v>44143</v>
      </c>
      <c r="E742" s="735" t="s">
        <v>3335</v>
      </c>
      <c r="F742" s="604" t="s">
        <v>13870</v>
      </c>
      <c r="G742" s="604" t="s">
        <v>13871</v>
      </c>
      <c r="H742" s="34"/>
      <c r="I742" s="34"/>
      <c r="J742" s="604" t="s">
        <v>2042</v>
      </c>
      <c r="K742" s="34"/>
      <c r="L742" s="1796">
        <f t="shared" si="43"/>
        <v>14</v>
      </c>
      <c r="M742" s="1796">
        <f t="shared" si="44"/>
        <v>9</v>
      </c>
      <c r="N742" s="1796"/>
      <c r="O742" s="1797">
        <v>31</v>
      </c>
      <c r="P742" s="662"/>
      <c r="Q742" s="662"/>
      <c r="R742" s="662"/>
      <c r="S742" s="662"/>
      <c r="T742" s="662"/>
      <c r="U742" s="662"/>
    </row>
    <row r="743" spans="1:21" ht="12.6" hidden="1" customHeight="1" outlineLevel="1">
      <c r="A743" s="360">
        <v>44127</v>
      </c>
      <c r="B743" s="1072">
        <v>44120</v>
      </c>
      <c r="C743" s="364">
        <v>44131</v>
      </c>
      <c r="D743" s="364">
        <v>44151</v>
      </c>
      <c r="E743" s="355" t="s">
        <v>3335</v>
      </c>
      <c r="F743" s="353" t="s">
        <v>13417</v>
      </c>
      <c r="G743" s="353" t="s">
        <v>13872</v>
      </c>
      <c r="H743" s="353" t="s">
        <v>13873</v>
      </c>
      <c r="I743" s="353"/>
      <c r="J743" s="424" t="s">
        <v>2035</v>
      </c>
      <c r="K743" s="353"/>
      <c r="L743" s="1796">
        <f t="shared" si="43"/>
        <v>7</v>
      </c>
      <c r="M743" s="1796">
        <f t="shared" si="44"/>
        <v>4</v>
      </c>
      <c r="N743" s="1796"/>
      <c r="O743" s="1797">
        <v>32</v>
      </c>
      <c r="P743" s="352"/>
      <c r="Q743" s="350"/>
      <c r="R743" s="359"/>
      <c r="S743" s="355"/>
      <c r="T743" s="355"/>
      <c r="U743" s="355"/>
    </row>
    <row r="744" spans="1:21" ht="12.6" hidden="1" customHeight="1" outlineLevel="1">
      <c r="A744" s="360">
        <v>44127</v>
      </c>
      <c r="B744" s="1072">
        <v>44125</v>
      </c>
      <c r="C744" s="364">
        <v>44134</v>
      </c>
      <c r="D744" s="932">
        <v>44156</v>
      </c>
      <c r="E744" s="355" t="s">
        <v>3334</v>
      </c>
      <c r="F744" s="353" t="s">
        <v>13874</v>
      </c>
      <c r="G744" s="353" t="s">
        <v>13875</v>
      </c>
      <c r="H744" s="353" t="s">
        <v>13876</v>
      </c>
      <c r="I744" s="353"/>
      <c r="J744" s="353" t="s">
        <v>2045</v>
      </c>
      <c r="K744" s="353" t="s">
        <v>3366</v>
      </c>
      <c r="L744" s="1796">
        <f t="shared" ref="L744:L775" si="46">(A744-B744)</f>
        <v>2</v>
      </c>
      <c r="M744" s="1796">
        <f t="shared" ref="M744:M775" si="47">NETWORKDAYS(B744,A744,A744:B744)</f>
        <v>1</v>
      </c>
      <c r="N744" s="1796"/>
      <c r="O744" s="1797">
        <v>33</v>
      </c>
      <c r="P744" s="353"/>
      <c r="Q744" s="355"/>
      <c r="R744" s="359"/>
      <c r="S744" s="355"/>
      <c r="T744" s="355"/>
      <c r="U744" s="355"/>
    </row>
    <row r="745" spans="1:21" ht="12.6" hidden="1" customHeight="1" outlineLevel="1">
      <c r="A745" s="360">
        <v>44127</v>
      </c>
      <c r="B745" s="1072">
        <v>44127</v>
      </c>
      <c r="C745" s="364">
        <v>44130</v>
      </c>
      <c r="D745" s="364">
        <v>44130</v>
      </c>
      <c r="E745" s="355" t="s">
        <v>3334</v>
      </c>
      <c r="F745" s="353" t="s">
        <v>13877</v>
      </c>
      <c r="G745" s="353" t="s">
        <v>13878</v>
      </c>
      <c r="H745" s="353" t="s">
        <v>13879</v>
      </c>
      <c r="I745" s="353"/>
      <c r="J745" s="353" t="s">
        <v>2035</v>
      </c>
      <c r="K745" s="353"/>
      <c r="L745" s="1796">
        <f t="shared" si="46"/>
        <v>0</v>
      </c>
      <c r="M745" s="1796">
        <f t="shared" si="47"/>
        <v>0</v>
      </c>
      <c r="N745" s="1796"/>
      <c r="O745" s="1797">
        <v>34</v>
      </c>
      <c r="P745" s="352"/>
      <c r="Q745" s="350"/>
      <c r="R745" s="359"/>
      <c r="S745" s="355"/>
      <c r="T745" s="355"/>
      <c r="U745" s="355"/>
    </row>
    <row r="746" spans="1:21" ht="12.6" hidden="1" customHeight="1" outlineLevel="1">
      <c r="A746" s="374">
        <v>44131</v>
      </c>
      <c r="B746" s="1072">
        <v>44125</v>
      </c>
      <c r="C746" s="364">
        <v>44132</v>
      </c>
      <c r="D746" s="364">
        <v>44132</v>
      </c>
      <c r="E746" s="355" t="s">
        <v>3334</v>
      </c>
      <c r="F746" s="353" t="s">
        <v>12959</v>
      </c>
      <c r="G746" s="353" t="s">
        <v>13880</v>
      </c>
      <c r="H746" s="353" t="s">
        <v>4616</v>
      </c>
      <c r="I746" s="353"/>
      <c r="J746" s="353" t="s">
        <v>2033</v>
      </c>
      <c r="K746" s="353" t="s">
        <v>13881</v>
      </c>
      <c r="L746" s="1796">
        <f t="shared" si="46"/>
        <v>6</v>
      </c>
      <c r="M746" s="1796">
        <f t="shared" si="47"/>
        <v>3</v>
      </c>
      <c r="N746" s="1796"/>
      <c r="O746" s="1797">
        <v>35</v>
      </c>
      <c r="P746" s="353"/>
      <c r="Q746" s="353"/>
      <c r="R746" s="353"/>
      <c r="S746" s="353"/>
      <c r="T746" s="353"/>
      <c r="U746" s="353"/>
    </row>
    <row r="747" spans="1:21" ht="12.6" hidden="1" customHeight="1" outlineLevel="1">
      <c r="A747" s="374">
        <v>44131</v>
      </c>
      <c r="B747" s="1072">
        <v>44120</v>
      </c>
      <c r="C747" s="364">
        <v>44124</v>
      </c>
      <c r="D747" s="364">
        <v>44151</v>
      </c>
      <c r="E747" s="355" t="s">
        <v>3334</v>
      </c>
      <c r="F747" s="22" t="s">
        <v>13882</v>
      </c>
      <c r="G747" s="22" t="s">
        <v>13883</v>
      </c>
      <c r="H747" s="353" t="s">
        <v>13876</v>
      </c>
      <c r="I747" s="22"/>
      <c r="J747" s="353" t="s">
        <v>2035</v>
      </c>
      <c r="K747" s="353"/>
      <c r="L747" s="1796">
        <f t="shared" si="46"/>
        <v>11</v>
      </c>
      <c r="M747" s="1796">
        <f t="shared" si="47"/>
        <v>6</v>
      </c>
      <c r="N747" s="1796"/>
      <c r="O747" s="1797">
        <v>36</v>
      </c>
      <c r="P747" s="352"/>
      <c r="Q747" s="350"/>
      <c r="R747" s="359"/>
      <c r="S747" s="355"/>
      <c r="T747" s="355"/>
      <c r="U747" s="355"/>
    </row>
    <row r="748" spans="1:21" ht="12.6" hidden="1" customHeight="1" outlineLevel="1">
      <c r="A748" s="374">
        <v>44132</v>
      </c>
      <c r="B748" s="1072">
        <v>44130</v>
      </c>
      <c r="C748" s="364">
        <v>44134</v>
      </c>
      <c r="D748" s="932">
        <v>44157</v>
      </c>
      <c r="E748" s="355" t="s">
        <v>3335</v>
      </c>
      <c r="F748" s="22" t="s">
        <v>3738</v>
      </c>
      <c r="G748" s="22" t="s">
        <v>13884</v>
      </c>
      <c r="H748" s="22" t="s">
        <v>13885</v>
      </c>
      <c r="I748" s="22"/>
      <c r="J748" s="353" t="s">
        <v>2045</v>
      </c>
      <c r="K748" s="353" t="s">
        <v>3366</v>
      </c>
      <c r="L748" s="1796">
        <f t="shared" si="46"/>
        <v>2</v>
      </c>
      <c r="M748" s="1796">
        <f t="shared" si="47"/>
        <v>1</v>
      </c>
      <c r="N748" s="1796"/>
      <c r="O748" s="1797">
        <v>37</v>
      </c>
      <c r="P748" s="352"/>
      <c r="Q748" s="350"/>
      <c r="R748" s="355"/>
      <c r="S748" s="355"/>
      <c r="T748" s="355"/>
      <c r="U748" s="355"/>
    </row>
    <row r="749" spans="1:21" ht="12.6" hidden="1" customHeight="1" outlineLevel="1">
      <c r="A749" s="374">
        <v>44132</v>
      </c>
      <c r="B749" s="1072">
        <v>44125</v>
      </c>
      <c r="C749" s="364">
        <v>44139</v>
      </c>
      <c r="D749" s="364">
        <v>44156</v>
      </c>
      <c r="E749" s="355" t="s">
        <v>3335</v>
      </c>
      <c r="F749" s="22" t="s">
        <v>13886</v>
      </c>
      <c r="G749" s="22" t="s">
        <v>13887</v>
      </c>
      <c r="H749" s="22" t="s">
        <v>13888</v>
      </c>
      <c r="I749" s="22"/>
      <c r="J749" s="353" t="s">
        <v>2035</v>
      </c>
      <c r="K749" s="353"/>
      <c r="L749" s="1796">
        <f t="shared" si="46"/>
        <v>7</v>
      </c>
      <c r="M749" s="1796">
        <f t="shared" si="47"/>
        <v>4</v>
      </c>
      <c r="N749" s="1796"/>
      <c r="O749" s="1797">
        <v>38</v>
      </c>
      <c r="P749" s="352"/>
      <c r="Q749" s="350"/>
      <c r="R749" s="359"/>
      <c r="S749" s="355"/>
      <c r="T749" s="355"/>
      <c r="U749" s="355"/>
    </row>
    <row r="750" spans="1:21" ht="12.6" hidden="1" customHeight="1" outlineLevel="1">
      <c r="A750" s="374">
        <v>44133</v>
      </c>
      <c r="B750" s="1072">
        <v>44131</v>
      </c>
      <c r="C750" s="364">
        <v>44134</v>
      </c>
      <c r="D750" s="932">
        <v>44162</v>
      </c>
      <c r="E750" s="349" t="s">
        <v>3334</v>
      </c>
      <c r="F750" s="424" t="s">
        <v>13889</v>
      </c>
      <c r="G750" s="424" t="s">
        <v>13890</v>
      </c>
      <c r="H750" s="424"/>
      <c r="I750" s="424"/>
      <c r="J750" s="424" t="s">
        <v>2041</v>
      </c>
      <c r="K750" s="353"/>
      <c r="L750" s="1796">
        <f t="shared" si="46"/>
        <v>2</v>
      </c>
      <c r="M750" s="1796">
        <f t="shared" si="47"/>
        <v>1</v>
      </c>
      <c r="N750" s="1796"/>
      <c r="O750" s="1797">
        <v>39</v>
      </c>
      <c r="P750" s="424"/>
      <c r="Q750" s="424"/>
      <c r="R750" s="424"/>
      <c r="S750" s="424"/>
      <c r="T750" s="424"/>
      <c r="U750" s="424"/>
    </row>
    <row r="751" spans="1:21" ht="12.6" hidden="1" customHeight="1" outlineLevel="1">
      <c r="A751" s="360">
        <v>44134</v>
      </c>
      <c r="B751" s="1072">
        <v>44113</v>
      </c>
      <c r="C751" s="364">
        <v>44130</v>
      </c>
      <c r="D751" s="364">
        <v>44144</v>
      </c>
      <c r="E751" s="355" t="s">
        <v>3334</v>
      </c>
      <c r="F751" s="353" t="s">
        <v>13891</v>
      </c>
      <c r="G751" s="353" t="s">
        <v>13892</v>
      </c>
      <c r="H751" s="348"/>
      <c r="I751" s="353"/>
      <c r="J751" s="604" t="s">
        <v>2042</v>
      </c>
      <c r="K751" s="353"/>
      <c r="L751" s="1796">
        <f t="shared" si="46"/>
        <v>21</v>
      </c>
      <c r="M751" s="1796">
        <f t="shared" si="47"/>
        <v>14</v>
      </c>
      <c r="N751" s="1796"/>
      <c r="O751" s="1797">
        <v>40</v>
      </c>
      <c r="P751" s="352"/>
      <c r="Q751" s="350"/>
      <c r="R751" s="359"/>
      <c r="S751" s="355"/>
      <c r="T751" s="355"/>
      <c r="U751" s="355"/>
    </row>
    <row r="752" spans="1:21" ht="12.6" hidden="1" customHeight="1" outlineLevel="1">
      <c r="A752" s="374">
        <v>44134</v>
      </c>
      <c r="B752" s="1072">
        <v>44116</v>
      </c>
      <c r="C752" s="364">
        <v>44132</v>
      </c>
      <c r="D752" s="932">
        <v>44148</v>
      </c>
      <c r="E752" s="349" t="s">
        <v>4126</v>
      </c>
      <c r="F752" s="426" t="s">
        <v>13893</v>
      </c>
      <c r="G752" s="426" t="s">
        <v>13894</v>
      </c>
      <c r="H752" s="426"/>
      <c r="I752" s="426"/>
      <c r="J752" s="424" t="s">
        <v>2034</v>
      </c>
      <c r="K752" s="353" t="s">
        <v>3381</v>
      </c>
      <c r="L752" s="1796">
        <f t="shared" si="46"/>
        <v>18</v>
      </c>
      <c r="M752" s="1796">
        <f t="shared" si="47"/>
        <v>13</v>
      </c>
      <c r="N752" s="1796"/>
      <c r="O752" s="1797">
        <v>41</v>
      </c>
      <c r="P752" s="424"/>
      <c r="Q752" s="424"/>
      <c r="R752" s="424"/>
      <c r="S752" s="424"/>
      <c r="T752" s="424"/>
      <c r="U752" s="424"/>
    </row>
    <row r="753" spans="1:21" ht="12.6" hidden="1" customHeight="1" outlineLevel="1">
      <c r="A753" s="374">
        <v>44134</v>
      </c>
      <c r="B753" s="1072">
        <v>44118</v>
      </c>
      <c r="C753" s="364">
        <v>44132</v>
      </c>
      <c r="D753" s="932">
        <v>44149</v>
      </c>
      <c r="E753" s="349" t="s">
        <v>3335</v>
      </c>
      <c r="F753" s="426" t="s">
        <v>13895</v>
      </c>
      <c r="G753" s="426" t="s">
        <v>13896</v>
      </c>
      <c r="H753" s="426"/>
      <c r="I753" s="426"/>
      <c r="J753" s="424" t="s">
        <v>13723</v>
      </c>
      <c r="K753" s="353" t="s">
        <v>13897</v>
      </c>
      <c r="L753" s="1796">
        <f t="shared" si="46"/>
        <v>16</v>
      </c>
      <c r="M753" s="1796">
        <f t="shared" si="47"/>
        <v>11</v>
      </c>
      <c r="N753" s="1796"/>
      <c r="O753" s="1797">
        <v>42</v>
      </c>
      <c r="P753" s="424"/>
      <c r="Q753" s="424"/>
      <c r="R753" s="424"/>
      <c r="S753" s="424"/>
      <c r="T753" s="424"/>
      <c r="U753" s="424"/>
    </row>
    <row r="754" spans="1:21" ht="12.6" hidden="1" customHeight="1" outlineLevel="1">
      <c r="A754" s="374">
        <v>44134</v>
      </c>
      <c r="B754" s="1072">
        <v>44133</v>
      </c>
      <c r="C754" s="364">
        <v>44147</v>
      </c>
      <c r="D754" s="932">
        <v>44164</v>
      </c>
      <c r="E754" s="349" t="s">
        <v>3334</v>
      </c>
      <c r="F754" s="424" t="s">
        <v>4094</v>
      </c>
      <c r="G754" s="424" t="s">
        <v>13898</v>
      </c>
      <c r="H754" s="424" t="s">
        <v>13899</v>
      </c>
      <c r="I754" s="424"/>
      <c r="J754" s="424" t="s">
        <v>2041</v>
      </c>
      <c r="K754" s="353" t="s">
        <v>3381</v>
      </c>
      <c r="L754" s="1796">
        <f t="shared" si="46"/>
        <v>1</v>
      </c>
      <c r="M754" s="1796">
        <f t="shared" si="47"/>
        <v>0</v>
      </c>
      <c r="N754" s="1796"/>
      <c r="O754" s="1797">
        <v>43</v>
      </c>
      <c r="P754" s="424"/>
      <c r="Q754" s="424"/>
      <c r="R754" s="424"/>
      <c r="S754" s="424"/>
      <c r="T754" s="424"/>
      <c r="U754" s="424"/>
    </row>
    <row r="755" spans="1:21" ht="12.6" hidden="1" customHeight="1" outlineLevel="1">
      <c r="A755" s="376">
        <v>44136</v>
      </c>
      <c r="B755" s="1072">
        <v>44117</v>
      </c>
      <c r="C755" s="364">
        <v>44131</v>
      </c>
      <c r="D755" s="364">
        <v>44148</v>
      </c>
      <c r="E755" s="355" t="s">
        <v>3334</v>
      </c>
      <c r="F755" s="22" t="s">
        <v>13900</v>
      </c>
      <c r="G755" s="22" t="s">
        <v>13901</v>
      </c>
      <c r="H755" s="22"/>
      <c r="I755" s="22"/>
      <c r="J755" s="424" t="s">
        <v>2035</v>
      </c>
      <c r="K755" s="353"/>
      <c r="L755" s="1796">
        <f t="shared" si="46"/>
        <v>19</v>
      </c>
      <c r="M755" s="1796">
        <f t="shared" si="47"/>
        <v>13</v>
      </c>
      <c r="N755" s="1796"/>
      <c r="O755" s="1797">
        <v>44</v>
      </c>
      <c r="P755" s="352"/>
      <c r="Q755" s="350"/>
      <c r="R755" s="359"/>
      <c r="S755" s="355"/>
      <c r="T755" s="355"/>
      <c r="U755" s="355"/>
    </row>
    <row r="756" spans="1:21" ht="12.6" hidden="1" customHeight="1" outlineLevel="1">
      <c r="A756" s="376">
        <v>44137</v>
      </c>
      <c r="B756" s="1072">
        <v>44119</v>
      </c>
      <c r="C756" s="364">
        <v>44133</v>
      </c>
      <c r="D756" s="932">
        <v>44150</v>
      </c>
      <c r="E756" s="355" t="s">
        <v>3334</v>
      </c>
      <c r="F756" s="22" t="s">
        <v>13902</v>
      </c>
      <c r="G756" s="22" t="s">
        <v>13903</v>
      </c>
      <c r="H756" s="22"/>
      <c r="I756" s="22" t="s">
        <v>2035</v>
      </c>
      <c r="J756" s="353" t="s">
        <v>2045</v>
      </c>
      <c r="K756" s="22"/>
      <c r="L756" s="1796">
        <f t="shared" si="46"/>
        <v>18</v>
      </c>
      <c r="M756" s="1796">
        <f t="shared" si="47"/>
        <v>11</v>
      </c>
      <c r="N756" s="1796"/>
      <c r="O756" s="1797">
        <v>45</v>
      </c>
      <c r="P756" s="353"/>
      <c r="Q756" s="355"/>
      <c r="R756" s="359"/>
      <c r="S756" s="355"/>
      <c r="T756" s="355"/>
      <c r="U756" s="355"/>
    </row>
    <row r="757" spans="1:21" ht="12.6" hidden="1" customHeight="1" outlineLevel="1">
      <c r="A757" s="376">
        <v>44138</v>
      </c>
      <c r="B757" s="1072">
        <v>44137</v>
      </c>
      <c r="C757" s="364">
        <v>44144</v>
      </c>
      <c r="D757" s="932">
        <v>44167</v>
      </c>
      <c r="E757" s="355" t="s">
        <v>3334</v>
      </c>
      <c r="F757" s="22" t="s">
        <v>3437</v>
      </c>
      <c r="G757" s="22" t="s">
        <v>13904</v>
      </c>
      <c r="H757" s="22"/>
      <c r="I757" s="22"/>
      <c r="J757" s="353" t="s">
        <v>2041</v>
      </c>
      <c r="K757" s="353"/>
      <c r="L757" s="1796">
        <f t="shared" si="46"/>
        <v>1</v>
      </c>
      <c r="M757" s="1796">
        <f t="shared" si="47"/>
        <v>0</v>
      </c>
      <c r="N757" s="1796"/>
      <c r="O757" s="1797">
        <v>46</v>
      </c>
      <c r="P757" s="353"/>
      <c r="Q757" s="353"/>
      <c r="R757" s="353"/>
      <c r="S757" s="353"/>
      <c r="T757" s="353"/>
      <c r="U757" s="353"/>
    </row>
    <row r="758" spans="1:21" ht="12.6" hidden="1" customHeight="1" outlineLevel="1">
      <c r="A758" s="376">
        <v>44139</v>
      </c>
      <c r="B758" s="1072">
        <v>44125</v>
      </c>
      <c r="C758" s="364">
        <v>44134</v>
      </c>
      <c r="D758" s="932">
        <v>44156</v>
      </c>
      <c r="E758" s="349" t="s">
        <v>3334</v>
      </c>
      <c r="F758" s="424" t="s">
        <v>13905</v>
      </c>
      <c r="G758" s="424" t="s">
        <v>13906</v>
      </c>
      <c r="H758" s="424"/>
      <c r="I758" s="424"/>
      <c r="J758" s="424" t="s">
        <v>2041</v>
      </c>
      <c r="K758" s="353" t="s">
        <v>3381</v>
      </c>
      <c r="L758" s="1796">
        <f t="shared" si="46"/>
        <v>14</v>
      </c>
      <c r="M758" s="1796">
        <f t="shared" si="47"/>
        <v>9</v>
      </c>
      <c r="N758" s="1796"/>
      <c r="O758" s="1797">
        <v>47</v>
      </c>
      <c r="P758" s="424"/>
      <c r="Q758" s="424"/>
      <c r="R758" s="424"/>
      <c r="S758" s="424"/>
      <c r="T758" s="424"/>
      <c r="U758" s="424"/>
    </row>
    <row r="759" spans="1:21" ht="12.6" hidden="1" customHeight="1" outlineLevel="1">
      <c r="A759" s="376">
        <v>44139</v>
      </c>
      <c r="B759" s="1072">
        <v>44124</v>
      </c>
      <c r="C759" s="364">
        <v>44134</v>
      </c>
      <c r="D759" s="932">
        <v>44155</v>
      </c>
      <c r="E759" s="355" t="s">
        <v>3334</v>
      </c>
      <c r="F759" s="353" t="s">
        <v>13907</v>
      </c>
      <c r="G759" s="353" t="s">
        <v>13908</v>
      </c>
      <c r="H759" s="353"/>
      <c r="I759" s="353"/>
      <c r="J759" s="353" t="s">
        <v>2045</v>
      </c>
      <c r="K759" s="353" t="s">
        <v>3366</v>
      </c>
      <c r="L759" s="1796">
        <f t="shared" si="46"/>
        <v>15</v>
      </c>
      <c r="M759" s="1796">
        <f t="shared" si="47"/>
        <v>10</v>
      </c>
      <c r="N759" s="1796"/>
      <c r="O759" s="1797">
        <v>48</v>
      </c>
      <c r="P759" s="353"/>
      <c r="Q759" s="355"/>
      <c r="R759" s="359"/>
      <c r="S759" s="355"/>
      <c r="T759" s="355"/>
      <c r="U759" s="355"/>
    </row>
    <row r="760" spans="1:21" ht="12.6" hidden="1" customHeight="1" outlineLevel="1">
      <c r="A760" s="374">
        <v>44139</v>
      </c>
      <c r="B760" s="1072">
        <v>44127</v>
      </c>
      <c r="C760" s="364">
        <v>44134</v>
      </c>
      <c r="D760" s="364">
        <v>44158</v>
      </c>
      <c r="E760" s="355" t="s">
        <v>3334</v>
      </c>
      <c r="F760" s="353" t="s">
        <v>13909</v>
      </c>
      <c r="G760" s="353" t="s">
        <v>13910</v>
      </c>
      <c r="H760" s="353"/>
      <c r="I760" s="353" t="s">
        <v>2035</v>
      </c>
      <c r="J760" s="353" t="s">
        <v>2033</v>
      </c>
      <c r="K760" s="353" t="s">
        <v>3381</v>
      </c>
      <c r="L760" s="1796">
        <f t="shared" si="46"/>
        <v>12</v>
      </c>
      <c r="M760" s="1796">
        <f t="shared" si="47"/>
        <v>7</v>
      </c>
      <c r="N760" s="1796"/>
      <c r="O760" s="1797">
        <v>49</v>
      </c>
      <c r="P760" s="353"/>
      <c r="Q760" s="353"/>
      <c r="R760" s="353"/>
      <c r="S760" s="353"/>
      <c r="T760" s="353"/>
      <c r="U760" s="353"/>
    </row>
    <row r="761" spans="1:21" ht="12.6" hidden="1" customHeight="1" outlineLevel="1">
      <c r="A761" s="364">
        <v>44139</v>
      </c>
      <c r="B761" s="1078">
        <v>44133</v>
      </c>
      <c r="C761" s="364">
        <v>44164</v>
      </c>
      <c r="D761" s="360">
        <v>44164</v>
      </c>
      <c r="E761" s="355" t="s">
        <v>3335</v>
      </c>
      <c r="F761" s="353" t="s">
        <v>3766</v>
      </c>
      <c r="G761" s="353" t="s">
        <v>13911</v>
      </c>
      <c r="H761" s="348" t="s">
        <v>13912</v>
      </c>
      <c r="I761" s="353"/>
      <c r="J761" s="604" t="s">
        <v>2042</v>
      </c>
      <c r="K761" s="353" t="s">
        <v>13913</v>
      </c>
      <c r="L761" s="1796">
        <f t="shared" si="46"/>
        <v>6</v>
      </c>
      <c r="M761" s="1796">
        <f t="shared" si="47"/>
        <v>3</v>
      </c>
      <c r="N761" s="1796"/>
      <c r="O761" s="1797">
        <v>50</v>
      </c>
      <c r="P761" s="352"/>
      <c r="Q761" s="350"/>
      <c r="R761" s="359"/>
      <c r="S761" s="355"/>
      <c r="T761" s="355"/>
      <c r="U761" s="355"/>
    </row>
    <row r="762" spans="1:21" ht="12.6" hidden="1" customHeight="1" outlineLevel="1">
      <c r="A762" s="364">
        <v>44139</v>
      </c>
      <c r="B762" s="1072">
        <v>44126</v>
      </c>
      <c r="C762" s="364">
        <v>44138</v>
      </c>
      <c r="D762" s="932">
        <v>44157</v>
      </c>
      <c r="E762" s="355" t="s">
        <v>3334</v>
      </c>
      <c r="F762" s="22" t="s">
        <v>13914</v>
      </c>
      <c r="G762" s="22" t="s">
        <v>13915</v>
      </c>
      <c r="H762" s="22"/>
      <c r="I762" s="22" t="s">
        <v>2035</v>
      </c>
      <c r="J762" s="353" t="s">
        <v>2045</v>
      </c>
      <c r="K762" s="353" t="s">
        <v>13916</v>
      </c>
      <c r="L762" s="1796">
        <f t="shared" si="46"/>
        <v>13</v>
      </c>
      <c r="M762" s="1796">
        <f t="shared" si="47"/>
        <v>8</v>
      </c>
      <c r="N762" s="1796"/>
      <c r="O762" s="1797">
        <v>51</v>
      </c>
      <c r="P762" s="353"/>
      <c r="Q762" s="350"/>
      <c r="R762" s="359"/>
      <c r="S762" s="355"/>
      <c r="T762" s="355"/>
      <c r="U762" s="355"/>
    </row>
    <row r="763" spans="1:21" ht="12.6" hidden="1" customHeight="1" outlineLevel="1">
      <c r="A763" s="364">
        <v>44139</v>
      </c>
      <c r="B763" s="1078">
        <v>44131</v>
      </c>
      <c r="C763" s="364">
        <v>44145</v>
      </c>
      <c r="D763" s="932">
        <v>44162</v>
      </c>
      <c r="E763" s="355" t="s">
        <v>3334</v>
      </c>
      <c r="F763" s="22" t="s">
        <v>13917</v>
      </c>
      <c r="G763" s="22" t="s">
        <v>13918</v>
      </c>
      <c r="H763" s="22" t="s">
        <v>3914</v>
      </c>
      <c r="I763" s="22"/>
      <c r="J763" s="353" t="s">
        <v>2045</v>
      </c>
      <c r="K763" s="353" t="s">
        <v>3366</v>
      </c>
      <c r="L763" s="1796">
        <f t="shared" si="46"/>
        <v>8</v>
      </c>
      <c r="M763" s="1796">
        <f t="shared" si="47"/>
        <v>5</v>
      </c>
      <c r="N763" s="1796"/>
      <c r="O763" s="1797">
        <v>52</v>
      </c>
      <c r="P763" s="353"/>
      <c r="Q763" s="350"/>
      <c r="R763" s="359"/>
      <c r="S763" s="355"/>
      <c r="T763" s="355"/>
      <c r="U763" s="355"/>
    </row>
    <row r="764" spans="1:21" ht="12.6" hidden="1" customHeight="1" outlineLevel="1">
      <c r="A764" s="376">
        <v>44139</v>
      </c>
      <c r="B764" s="1072">
        <v>44125</v>
      </c>
      <c r="C764" s="364">
        <v>44144</v>
      </c>
      <c r="D764" s="364">
        <v>44156</v>
      </c>
      <c r="E764" s="355" t="s">
        <v>3335</v>
      </c>
      <c r="F764" s="353" t="s">
        <v>3984</v>
      </c>
      <c r="G764" s="353" t="s">
        <v>13919</v>
      </c>
      <c r="H764" s="353" t="s">
        <v>3914</v>
      </c>
      <c r="I764" s="353"/>
      <c r="J764" s="353" t="s">
        <v>2034</v>
      </c>
      <c r="K764" s="2" t="s">
        <v>2046</v>
      </c>
      <c r="L764" s="1796">
        <f t="shared" si="46"/>
        <v>14</v>
      </c>
      <c r="M764" s="1796">
        <f t="shared" si="47"/>
        <v>9</v>
      </c>
      <c r="N764" s="1796"/>
      <c r="O764" s="1797">
        <v>53</v>
      </c>
      <c r="P764" s="353"/>
      <c r="Q764" s="353"/>
      <c r="R764" s="353"/>
      <c r="S764" s="353"/>
      <c r="T764" s="353"/>
      <c r="U764" s="353"/>
    </row>
    <row r="765" spans="1:21" ht="12.6" hidden="1" customHeight="1" outlineLevel="1">
      <c r="A765" s="376">
        <v>44140</v>
      </c>
      <c r="B765" s="1072">
        <v>44126</v>
      </c>
      <c r="C765" s="364">
        <v>44135</v>
      </c>
      <c r="D765" s="364">
        <v>44157</v>
      </c>
      <c r="E765" s="355" t="s">
        <v>3334</v>
      </c>
      <c r="F765" s="353" t="s">
        <v>13920</v>
      </c>
      <c r="G765" s="353" t="s">
        <v>13921</v>
      </c>
      <c r="H765" s="353" t="s">
        <v>3595</v>
      </c>
      <c r="I765" s="353"/>
      <c r="J765" s="353" t="s">
        <v>2041</v>
      </c>
      <c r="K765" s="353" t="s">
        <v>3381</v>
      </c>
      <c r="L765" s="1796">
        <f t="shared" si="46"/>
        <v>14</v>
      </c>
      <c r="M765" s="1796">
        <f t="shared" si="47"/>
        <v>9</v>
      </c>
      <c r="N765" s="1796"/>
      <c r="O765" s="1797">
        <v>54</v>
      </c>
      <c r="P765" s="353"/>
      <c r="Q765" s="353"/>
      <c r="R765" s="353"/>
      <c r="S765" s="353"/>
      <c r="T765" s="353"/>
      <c r="U765" s="353"/>
    </row>
    <row r="766" spans="1:21" ht="12.6" hidden="1" customHeight="1" outlineLevel="1">
      <c r="A766" s="754">
        <v>44141</v>
      </c>
      <c r="B766" s="1072">
        <v>44134</v>
      </c>
      <c r="C766" s="364">
        <v>44149</v>
      </c>
      <c r="D766" s="364">
        <v>44165</v>
      </c>
      <c r="E766" s="355" t="s">
        <v>3334</v>
      </c>
      <c r="F766" s="353" t="s">
        <v>13922</v>
      </c>
      <c r="G766" s="353" t="s">
        <v>13923</v>
      </c>
      <c r="H766" s="353" t="s">
        <v>13924</v>
      </c>
      <c r="I766" s="353" t="s">
        <v>2035</v>
      </c>
      <c r="J766" s="353" t="s">
        <v>2033</v>
      </c>
      <c r="K766" s="353" t="s">
        <v>3406</v>
      </c>
      <c r="L766" s="1796">
        <f t="shared" si="46"/>
        <v>7</v>
      </c>
      <c r="M766" s="1796">
        <f t="shared" si="47"/>
        <v>4</v>
      </c>
      <c r="N766" s="1796"/>
      <c r="O766" s="1797">
        <v>55</v>
      </c>
      <c r="P766" s="353"/>
      <c r="Q766" s="353"/>
      <c r="R766" s="353"/>
      <c r="S766" s="353"/>
      <c r="T766" s="353"/>
      <c r="U766" s="353"/>
    </row>
    <row r="767" spans="1:21" ht="12.6" hidden="1" customHeight="1" outlineLevel="1">
      <c r="A767" s="754">
        <v>44141</v>
      </c>
      <c r="B767" s="1072">
        <v>44127</v>
      </c>
      <c r="C767" s="364">
        <v>44138</v>
      </c>
      <c r="D767" s="364">
        <v>44158</v>
      </c>
      <c r="E767" s="355" t="s">
        <v>3334</v>
      </c>
      <c r="F767" s="22" t="s">
        <v>13925</v>
      </c>
      <c r="G767" s="22" t="s">
        <v>13926</v>
      </c>
      <c r="H767" s="22" t="s">
        <v>13927</v>
      </c>
      <c r="I767" s="22"/>
      <c r="J767" s="353" t="s">
        <v>2035</v>
      </c>
      <c r="K767" s="353" t="s">
        <v>3381</v>
      </c>
      <c r="L767" s="1796">
        <f t="shared" si="46"/>
        <v>14</v>
      </c>
      <c r="M767" s="1796">
        <f t="shared" si="47"/>
        <v>9</v>
      </c>
      <c r="N767" s="1796"/>
      <c r="O767" s="1797">
        <v>56</v>
      </c>
      <c r="P767" s="352"/>
      <c r="Q767" s="350"/>
      <c r="R767" s="359"/>
      <c r="S767" s="355"/>
      <c r="T767" s="355"/>
      <c r="U767" s="355"/>
    </row>
    <row r="768" spans="1:21" ht="12.6" hidden="1" customHeight="1" outlineLevel="1">
      <c r="A768" s="374">
        <v>44144</v>
      </c>
      <c r="B768" s="1072">
        <v>44127</v>
      </c>
      <c r="C768" s="364">
        <v>44141</v>
      </c>
      <c r="D768" s="364">
        <v>44158</v>
      </c>
      <c r="E768" s="355" t="s">
        <v>3335</v>
      </c>
      <c r="F768" s="22" t="s">
        <v>13928</v>
      </c>
      <c r="G768" s="22" t="s">
        <v>13929</v>
      </c>
      <c r="H768" s="22"/>
      <c r="I768" s="22"/>
      <c r="J768" s="353" t="s">
        <v>2033</v>
      </c>
      <c r="K768" s="34" t="s">
        <v>3385</v>
      </c>
      <c r="L768" s="1796">
        <f t="shared" si="46"/>
        <v>17</v>
      </c>
      <c r="M768" s="1796">
        <f t="shared" si="47"/>
        <v>10</v>
      </c>
      <c r="N768" s="1796"/>
      <c r="O768" s="1797">
        <v>57</v>
      </c>
      <c r="P768" s="353"/>
      <c r="Q768" s="353"/>
      <c r="R768" s="353"/>
      <c r="S768" s="353"/>
      <c r="T768" s="353"/>
      <c r="U768" s="353"/>
    </row>
    <row r="769" spans="1:33" ht="12.6" hidden="1" customHeight="1" outlineLevel="1">
      <c r="A769" s="374">
        <v>44144</v>
      </c>
      <c r="B769" s="1072">
        <v>44130</v>
      </c>
      <c r="C769" s="364">
        <v>44145</v>
      </c>
      <c r="D769" s="364">
        <v>44161</v>
      </c>
      <c r="E769" s="355" t="s">
        <v>3334</v>
      </c>
      <c r="F769" s="22" t="s">
        <v>13930</v>
      </c>
      <c r="G769" s="22" t="s">
        <v>13931</v>
      </c>
      <c r="H769" s="22"/>
      <c r="I769" s="22"/>
      <c r="J769" s="353" t="s">
        <v>2033</v>
      </c>
      <c r="K769" s="353" t="s">
        <v>3381</v>
      </c>
      <c r="L769" s="1796">
        <f t="shared" si="46"/>
        <v>14</v>
      </c>
      <c r="M769" s="1796">
        <f t="shared" si="47"/>
        <v>9</v>
      </c>
      <c r="N769" s="1796"/>
      <c r="O769" s="1797">
        <v>58</v>
      </c>
      <c r="P769" s="353"/>
      <c r="Q769" s="353"/>
      <c r="R769" s="353"/>
      <c r="S769" s="353"/>
      <c r="T769" s="353"/>
      <c r="U769" s="353"/>
      <c r="V769" s="353"/>
      <c r="W769" s="353"/>
      <c r="X769" s="353"/>
      <c r="Y769" s="353"/>
      <c r="Z769" s="353"/>
      <c r="AA769" s="353"/>
      <c r="AB769" s="353"/>
      <c r="AC769" s="353"/>
      <c r="AD769" s="353"/>
      <c r="AE769" s="353"/>
      <c r="AF769" s="353"/>
      <c r="AG769" s="353"/>
    </row>
    <row r="770" spans="1:33" ht="12.6" hidden="1" customHeight="1" outlineLevel="1">
      <c r="A770" s="376">
        <v>44144</v>
      </c>
      <c r="B770" s="1072">
        <v>44132</v>
      </c>
      <c r="C770" s="364">
        <v>44145</v>
      </c>
      <c r="D770" s="364">
        <v>44163</v>
      </c>
      <c r="E770" s="355" t="s">
        <v>3334</v>
      </c>
      <c r="F770" s="22" t="s">
        <v>13932</v>
      </c>
      <c r="G770" s="22" t="s">
        <v>13933</v>
      </c>
      <c r="H770" s="22" t="s">
        <v>3563</v>
      </c>
      <c r="I770" s="22"/>
      <c r="J770" s="353" t="s">
        <v>2034</v>
      </c>
      <c r="K770" s="353" t="s">
        <v>3488</v>
      </c>
      <c r="L770" s="1796">
        <f t="shared" si="46"/>
        <v>12</v>
      </c>
      <c r="M770" s="1796">
        <f t="shared" si="47"/>
        <v>7</v>
      </c>
      <c r="N770" s="1796"/>
      <c r="O770" s="1797">
        <v>59</v>
      </c>
      <c r="P770" s="353"/>
      <c r="Q770" s="353"/>
      <c r="R770" s="353"/>
      <c r="S770" s="353"/>
      <c r="T770" s="353"/>
      <c r="U770" s="353"/>
      <c r="V770" s="353"/>
      <c r="W770" s="353"/>
      <c r="X770" s="353"/>
      <c r="Y770" s="353"/>
      <c r="Z770" s="353"/>
      <c r="AA770" s="353"/>
      <c r="AB770" s="353"/>
      <c r="AC770" s="353"/>
      <c r="AD770" s="353"/>
      <c r="AE770" s="353"/>
      <c r="AF770" s="353"/>
      <c r="AG770" s="353"/>
    </row>
    <row r="771" spans="1:33" ht="12.6" hidden="1" customHeight="1" outlineLevel="1">
      <c r="A771" s="376">
        <v>44144</v>
      </c>
      <c r="B771" s="1072">
        <v>44132</v>
      </c>
      <c r="C771" s="364">
        <v>44147</v>
      </c>
      <c r="D771" s="364">
        <v>44163</v>
      </c>
      <c r="E771" s="355" t="s">
        <v>3334</v>
      </c>
      <c r="F771" s="22" t="s">
        <v>13934</v>
      </c>
      <c r="G771" s="22" t="s">
        <v>13935</v>
      </c>
      <c r="H771" s="22" t="s">
        <v>3563</v>
      </c>
      <c r="I771" s="22"/>
      <c r="J771" s="353" t="s">
        <v>2034</v>
      </c>
      <c r="K771" s="353" t="s">
        <v>3488</v>
      </c>
      <c r="L771" s="1796">
        <f t="shared" si="46"/>
        <v>12</v>
      </c>
      <c r="M771" s="1796">
        <f t="shared" si="47"/>
        <v>7</v>
      </c>
      <c r="N771" s="1796"/>
      <c r="O771" s="1797">
        <v>60</v>
      </c>
      <c r="P771" s="353"/>
      <c r="Q771" s="353"/>
      <c r="R771" s="353"/>
      <c r="S771" s="353"/>
      <c r="T771" s="353"/>
      <c r="U771" s="353"/>
      <c r="V771" s="353"/>
      <c r="W771" s="353"/>
      <c r="X771" s="353"/>
      <c r="Y771" s="353"/>
      <c r="Z771" s="353"/>
      <c r="AA771" s="353"/>
      <c r="AB771" s="353"/>
      <c r="AC771" s="353"/>
      <c r="AD771" s="353"/>
      <c r="AE771" s="353"/>
      <c r="AF771" s="353"/>
      <c r="AG771" s="353"/>
    </row>
    <row r="772" spans="1:33" ht="12.6" hidden="1" customHeight="1" outlineLevel="1">
      <c r="A772" s="376">
        <v>44144</v>
      </c>
      <c r="B772" s="1072">
        <v>44125</v>
      </c>
      <c r="C772" s="364">
        <v>44139</v>
      </c>
      <c r="D772" s="364">
        <v>44156</v>
      </c>
      <c r="E772" s="355" t="s">
        <v>3335</v>
      </c>
      <c r="F772" s="22" t="s">
        <v>13936</v>
      </c>
      <c r="G772" s="22" t="s">
        <v>13937</v>
      </c>
      <c r="H772" s="22"/>
      <c r="I772" s="22"/>
      <c r="J772" s="353" t="s">
        <v>2034</v>
      </c>
      <c r="K772" s="353" t="s">
        <v>3385</v>
      </c>
      <c r="L772" s="1796">
        <f t="shared" si="46"/>
        <v>19</v>
      </c>
      <c r="M772" s="1796">
        <f t="shared" si="47"/>
        <v>12</v>
      </c>
      <c r="N772" s="1796"/>
      <c r="O772" s="1797">
        <v>61</v>
      </c>
      <c r="P772" s="353"/>
      <c r="Q772" s="353"/>
      <c r="R772" s="353"/>
      <c r="S772" s="353"/>
      <c r="T772" s="353"/>
      <c r="U772" s="353"/>
      <c r="V772" s="353"/>
      <c r="W772" s="353"/>
      <c r="X772" s="353"/>
      <c r="Y772" s="353"/>
      <c r="Z772" s="353"/>
      <c r="AA772" s="353"/>
      <c r="AB772" s="353"/>
      <c r="AC772" s="353"/>
      <c r="AD772" s="353"/>
      <c r="AE772" s="353"/>
      <c r="AF772" s="353"/>
      <c r="AG772" s="353"/>
    </row>
    <row r="773" spans="1:33" ht="12.6" hidden="1" customHeight="1" outlineLevel="1">
      <c r="A773" s="376">
        <v>44144</v>
      </c>
      <c r="B773" s="1072">
        <v>44132</v>
      </c>
      <c r="C773" s="364">
        <v>44140</v>
      </c>
      <c r="D773" s="364">
        <v>44163</v>
      </c>
      <c r="E773" s="355" t="s">
        <v>3334</v>
      </c>
      <c r="F773" s="353" t="s">
        <v>12365</v>
      </c>
      <c r="G773" s="353" t="s">
        <v>13938</v>
      </c>
      <c r="H773" s="353" t="s">
        <v>13939</v>
      </c>
      <c r="I773" s="353"/>
      <c r="J773" s="353" t="s">
        <v>2042</v>
      </c>
      <c r="K773" s="353" t="s">
        <v>3351</v>
      </c>
      <c r="L773" s="1796">
        <f t="shared" si="46"/>
        <v>12</v>
      </c>
      <c r="M773" s="1796">
        <f t="shared" si="47"/>
        <v>7</v>
      </c>
      <c r="N773" s="1796"/>
      <c r="O773" s="1797">
        <v>62</v>
      </c>
      <c r="P773" s="353"/>
      <c r="Q773" s="353"/>
      <c r="R773" s="353"/>
      <c r="S773" s="353"/>
      <c r="T773" s="353"/>
      <c r="U773" s="353"/>
      <c r="V773" s="353"/>
      <c r="W773" s="353"/>
      <c r="X773" s="353"/>
      <c r="Y773" s="353"/>
      <c r="Z773" s="353"/>
      <c r="AA773" s="353"/>
      <c r="AB773" s="353"/>
      <c r="AC773" s="353"/>
      <c r="AD773" s="353"/>
      <c r="AE773" s="353"/>
      <c r="AF773" s="353"/>
      <c r="AG773" s="353"/>
    </row>
    <row r="774" spans="1:33" ht="12.6" hidden="1" customHeight="1" outlineLevel="1">
      <c r="A774" s="376">
        <v>44144</v>
      </c>
      <c r="B774" s="1072">
        <v>44132</v>
      </c>
      <c r="C774" s="364">
        <v>44146</v>
      </c>
      <c r="D774" s="932">
        <v>44163</v>
      </c>
      <c r="E774" s="349" t="s">
        <v>3334</v>
      </c>
      <c r="F774" s="426" t="s">
        <v>13940</v>
      </c>
      <c r="G774" s="426" t="s">
        <v>13941</v>
      </c>
      <c r="H774" s="426"/>
      <c r="I774" s="426"/>
      <c r="J774" s="424" t="s">
        <v>2041</v>
      </c>
      <c r="K774" s="353" t="s">
        <v>3381</v>
      </c>
      <c r="L774" s="1796">
        <f t="shared" si="46"/>
        <v>12</v>
      </c>
      <c r="M774" s="1796">
        <f t="shared" si="47"/>
        <v>7</v>
      </c>
      <c r="N774" s="1796"/>
      <c r="O774" s="1797">
        <v>63</v>
      </c>
      <c r="P774" s="424"/>
      <c r="Q774" s="424"/>
      <c r="R774" s="424"/>
      <c r="S774" s="424"/>
      <c r="T774" s="424"/>
      <c r="U774" s="424"/>
      <c r="V774" s="424"/>
      <c r="W774" s="424"/>
      <c r="X774" s="424"/>
      <c r="Y774" s="424"/>
      <c r="Z774" s="424"/>
      <c r="AA774" s="424"/>
      <c r="AB774" s="424"/>
      <c r="AC774" s="424"/>
      <c r="AD774" s="424"/>
      <c r="AE774" s="424"/>
      <c r="AF774" s="424"/>
      <c r="AG774" s="424"/>
    </row>
    <row r="775" spans="1:33" ht="12.6" hidden="1" customHeight="1" outlineLevel="1">
      <c r="A775" s="374">
        <v>44145</v>
      </c>
      <c r="B775" s="1078">
        <v>44131</v>
      </c>
      <c r="C775" s="364">
        <v>44145</v>
      </c>
      <c r="D775" s="364">
        <v>44162</v>
      </c>
      <c r="E775" s="355" t="s">
        <v>3334</v>
      </c>
      <c r="F775" s="22" t="s">
        <v>13942</v>
      </c>
      <c r="G775" s="22" t="s">
        <v>13943</v>
      </c>
      <c r="H775" s="22" t="s">
        <v>13944</v>
      </c>
      <c r="I775" s="22"/>
      <c r="J775" s="353" t="s">
        <v>2035</v>
      </c>
      <c r="K775" s="353"/>
      <c r="L775" s="1796">
        <f t="shared" si="46"/>
        <v>14</v>
      </c>
      <c r="M775" s="1796">
        <f t="shared" si="47"/>
        <v>9</v>
      </c>
      <c r="N775" s="1796"/>
      <c r="O775" s="1797">
        <v>64</v>
      </c>
      <c r="P775" s="352"/>
      <c r="Q775" s="350"/>
      <c r="R775" s="359"/>
      <c r="S775" s="355"/>
      <c r="T775" s="355"/>
      <c r="U775" s="355"/>
      <c r="V775" s="355"/>
      <c r="W775" s="349"/>
      <c r="X775" s="355"/>
      <c r="Y775" s="355"/>
      <c r="Z775" s="355"/>
      <c r="AA775" s="355"/>
      <c r="AB775" s="355"/>
      <c r="AC775" s="355"/>
      <c r="AD775" s="359"/>
      <c r="AE775" s="355"/>
      <c r="AF775" s="353"/>
      <c r="AG775" s="353"/>
    </row>
    <row r="776" spans="1:33" ht="12.6" hidden="1" customHeight="1" outlineLevel="1">
      <c r="A776" s="374">
        <v>44146</v>
      </c>
      <c r="B776" s="1072">
        <v>44134</v>
      </c>
      <c r="C776" s="364">
        <v>44151</v>
      </c>
      <c r="D776" s="364">
        <v>44165</v>
      </c>
      <c r="E776" s="355" t="s">
        <v>3334</v>
      </c>
      <c r="F776" s="353" t="s">
        <v>13945</v>
      </c>
      <c r="G776" s="353" t="s">
        <v>13946</v>
      </c>
      <c r="H776" s="353" t="s">
        <v>13947</v>
      </c>
      <c r="I776" s="353"/>
      <c r="J776" s="353" t="s">
        <v>2033</v>
      </c>
      <c r="K776" s="353" t="s">
        <v>3381</v>
      </c>
      <c r="L776" s="1796">
        <f t="shared" ref="L776:L781" si="48">(A776-B776)</f>
        <v>12</v>
      </c>
      <c r="M776" s="1796">
        <f t="shared" ref="M776:M781" si="49">NETWORKDAYS(B776,A776,A776:B776)</f>
        <v>7</v>
      </c>
      <c r="N776" s="1796"/>
      <c r="O776" s="1797">
        <v>65</v>
      </c>
      <c r="P776" s="375"/>
      <c r="Q776" s="375"/>
      <c r="R776" s="375"/>
      <c r="S776" s="375"/>
      <c r="T776" s="375"/>
      <c r="U776" s="375"/>
      <c r="V776" s="375"/>
      <c r="W776" s="375"/>
      <c r="X776" s="375"/>
      <c r="Y776" s="375"/>
      <c r="Z776" s="375"/>
      <c r="AA776" s="375"/>
      <c r="AB776" s="375"/>
      <c r="AC776" s="375"/>
      <c r="AD776" s="375"/>
      <c r="AE776" s="375"/>
      <c r="AF776" s="375"/>
      <c r="AG776" s="375"/>
    </row>
    <row r="777" spans="1:33" ht="12.6" hidden="1" customHeight="1" outlineLevel="1">
      <c r="A777" s="754">
        <v>44146</v>
      </c>
      <c r="B777" s="1072">
        <v>44131</v>
      </c>
      <c r="C777" s="364">
        <v>44155</v>
      </c>
      <c r="D777" s="364">
        <v>44155</v>
      </c>
      <c r="E777" s="355" t="s">
        <v>3334</v>
      </c>
      <c r="F777" s="22" t="s">
        <v>2753</v>
      </c>
      <c r="G777" s="22" t="s">
        <v>13948</v>
      </c>
      <c r="H777" s="22" t="s">
        <v>3573</v>
      </c>
      <c r="I777" s="22"/>
      <c r="J777" s="353" t="s">
        <v>2033</v>
      </c>
      <c r="K777" s="353"/>
      <c r="L777" s="1796">
        <f t="shared" si="48"/>
        <v>15</v>
      </c>
      <c r="M777" s="1796">
        <f t="shared" si="49"/>
        <v>10</v>
      </c>
      <c r="N777" s="1796"/>
      <c r="O777" s="1797">
        <v>66</v>
      </c>
      <c r="P777" s="353"/>
      <c r="Q777" s="353"/>
      <c r="R777" s="353"/>
      <c r="S777" s="353"/>
      <c r="T777" s="353"/>
      <c r="U777" s="353"/>
      <c r="V777" s="353"/>
      <c r="W777" s="353"/>
      <c r="X777" s="353"/>
      <c r="Y777" s="353"/>
      <c r="Z777" s="353"/>
      <c r="AA777" s="353"/>
      <c r="AB777" s="353"/>
      <c r="AC777" s="353"/>
      <c r="AD777" s="353"/>
      <c r="AE777" s="353"/>
      <c r="AF777" s="353"/>
      <c r="AG777" s="353"/>
    </row>
    <row r="778" spans="1:33" ht="12.6" hidden="1" customHeight="1" outlineLevel="1">
      <c r="A778" s="376">
        <v>44146</v>
      </c>
      <c r="B778" s="1072">
        <v>44131</v>
      </c>
      <c r="C778" s="364">
        <v>44145</v>
      </c>
      <c r="D778" s="932">
        <v>44162</v>
      </c>
      <c r="E778" s="349" t="s">
        <v>3334</v>
      </c>
      <c r="F778" s="426" t="s">
        <v>12329</v>
      </c>
      <c r="G778" s="426" t="s">
        <v>13949</v>
      </c>
      <c r="H778" s="426" t="s">
        <v>3595</v>
      </c>
      <c r="I778" s="426"/>
      <c r="J778" s="424" t="s">
        <v>2041</v>
      </c>
      <c r="K778" s="353" t="s">
        <v>3381</v>
      </c>
      <c r="L778" s="1796">
        <f t="shared" si="48"/>
        <v>15</v>
      </c>
      <c r="M778" s="1796">
        <f t="shared" si="49"/>
        <v>10</v>
      </c>
      <c r="N778" s="1796"/>
      <c r="O778" s="1797">
        <v>67</v>
      </c>
      <c r="P778" s="424"/>
      <c r="Q778" s="424"/>
      <c r="R778" s="424"/>
      <c r="S778" s="424"/>
      <c r="T778" s="424"/>
      <c r="U778" s="424"/>
      <c r="V778" s="424"/>
      <c r="W778" s="424"/>
      <c r="X778" s="424"/>
      <c r="Y778" s="424"/>
      <c r="Z778" s="424"/>
      <c r="AA778" s="424"/>
      <c r="AB778" s="424"/>
      <c r="AC778" s="424"/>
      <c r="AD778" s="424"/>
      <c r="AE778" s="424"/>
      <c r="AF778" s="424"/>
      <c r="AG778" s="424"/>
    </row>
    <row r="779" spans="1:33" ht="12.6" hidden="1" customHeight="1" outlineLevel="1">
      <c r="A779" s="754">
        <v>44146</v>
      </c>
      <c r="B779" s="1072">
        <v>44131</v>
      </c>
      <c r="C779" s="364">
        <v>44139</v>
      </c>
      <c r="D779" s="364">
        <v>44162</v>
      </c>
      <c r="E779" s="355" t="s">
        <v>3334</v>
      </c>
      <c r="F779" s="22" t="s">
        <v>13950</v>
      </c>
      <c r="G779" s="22" t="s">
        <v>13951</v>
      </c>
      <c r="H779" s="22" t="s">
        <v>3349</v>
      </c>
      <c r="I779" s="22"/>
      <c r="J779" s="353" t="s">
        <v>2035</v>
      </c>
      <c r="K779" s="352"/>
      <c r="L779" s="1796">
        <f t="shared" si="48"/>
        <v>15</v>
      </c>
      <c r="M779" s="1796">
        <f t="shared" si="49"/>
        <v>10</v>
      </c>
      <c r="N779" s="1796"/>
      <c r="O779" s="1797">
        <v>68</v>
      </c>
      <c r="P779" s="352"/>
      <c r="Q779" s="350"/>
      <c r="R779" s="359"/>
      <c r="S779" s="355"/>
      <c r="T779" s="355"/>
      <c r="U779" s="355"/>
      <c r="V779" s="355"/>
      <c r="W779" s="349"/>
      <c r="X779" s="355"/>
      <c r="Y779" s="355"/>
      <c r="Z779" s="355"/>
      <c r="AA779" s="355"/>
      <c r="AB779" s="355"/>
      <c r="AC779" s="355"/>
      <c r="AD779" s="359"/>
      <c r="AE779" s="355"/>
      <c r="AF779" s="353"/>
      <c r="AG779" s="353"/>
    </row>
    <row r="780" spans="1:33" ht="12.6" hidden="1" customHeight="1" outlineLevel="1">
      <c r="A780" s="755">
        <v>44154</v>
      </c>
      <c r="B780" s="1835">
        <v>44132</v>
      </c>
      <c r="C780" s="755">
        <v>44146</v>
      </c>
      <c r="D780" s="755">
        <v>44163</v>
      </c>
      <c r="E780" s="735" t="s">
        <v>3335</v>
      </c>
      <c r="F780" s="604" t="s">
        <v>2651</v>
      </c>
      <c r="G780" s="604" t="s">
        <v>13952</v>
      </c>
      <c r="H780" s="604"/>
      <c r="I780" s="604"/>
      <c r="J780" s="604" t="s">
        <v>2042</v>
      </c>
      <c r="K780" s="604"/>
      <c r="L780" s="1796">
        <f t="shared" si="48"/>
        <v>22</v>
      </c>
      <c r="M780" s="1796">
        <f t="shared" si="49"/>
        <v>15</v>
      </c>
      <c r="N780" s="1796"/>
      <c r="O780" s="1797">
        <v>69</v>
      </c>
      <c r="P780" s="604"/>
      <c r="Q780" s="604"/>
      <c r="R780" s="604"/>
      <c r="S780" s="604"/>
      <c r="T780" s="604"/>
      <c r="U780" s="604"/>
      <c r="V780" s="604"/>
      <c r="W780" s="604"/>
      <c r="X780" s="604"/>
      <c r="Y780" s="604"/>
      <c r="Z780" s="604"/>
      <c r="AA780" s="604"/>
      <c r="AB780" s="604"/>
      <c r="AC780" s="604"/>
      <c r="AD780" s="604"/>
      <c r="AE780" s="604"/>
      <c r="AF780" s="604"/>
      <c r="AG780" s="604"/>
    </row>
    <row r="781" spans="1:33" ht="12.6" hidden="1" customHeight="1" outlineLevel="1">
      <c r="A781" s="376">
        <v>44151</v>
      </c>
      <c r="B781" s="1072">
        <v>44125</v>
      </c>
      <c r="C781" s="364">
        <v>44147</v>
      </c>
      <c r="D781" s="364">
        <v>44156</v>
      </c>
      <c r="E781" s="355" t="s">
        <v>3335</v>
      </c>
      <c r="F781" s="353" t="s">
        <v>13953</v>
      </c>
      <c r="G781" s="353" t="s">
        <v>13954</v>
      </c>
      <c r="H781" s="353"/>
      <c r="I781" s="353"/>
      <c r="J781" s="353" t="s">
        <v>2041</v>
      </c>
      <c r="K781" s="353"/>
      <c r="L781" s="1796">
        <f t="shared" si="48"/>
        <v>26</v>
      </c>
      <c r="M781" s="1796">
        <f t="shared" si="49"/>
        <v>17</v>
      </c>
      <c r="N781" s="1796"/>
      <c r="O781" s="1797">
        <v>70</v>
      </c>
      <c r="P781" s="353"/>
      <c r="Q781" s="353"/>
      <c r="R781" s="353"/>
      <c r="S781" s="353"/>
      <c r="T781" s="353"/>
      <c r="U781" s="353"/>
      <c r="V781" s="353"/>
      <c r="W781" s="353"/>
      <c r="X781" s="353"/>
      <c r="Y781" s="353"/>
      <c r="Z781" s="353"/>
      <c r="AA781" s="353"/>
      <c r="AB781" s="353"/>
      <c r="AC781" s="353"/>
      <c r="AD781" s="353"/>
      <c r="AE781" s="353"/>
      <c r="AF781" s="353"/>
      <c r="AG781" s="353"/>
    </row>
    <row r="782" spans="1:33" ht="12.6" hidden="1" customHeight="1" outlineLevel="1">
      <c r="A782" s="355"/>
      <c r="B782" s="1836"/>
      <c r="C782" s="364"/>
      <c r="D782" s="355"/>
      <c r="E782" s="355"/>
      <c r="F782" s="353"/>
      <c r="G782" s="353"/>
      <c r="H782" s="348"/>
      <c r="I782" s="353"/>
      <c r="J782" s="604"/>
      <c r="K782" s="353"/>
      <c r="L782" s="1796"/>
      <c r="M782" s="1796"/>
      <c r="N782" s="1796"/>
      <c r="O782" s="1797"/>
      <c r="P782" s="352"/>
      <c r="Q782" s="350"/>
      <c r="R782" s="359"/>
      <c r="S782" s="355"/>
      <c r="T782" s="355"/>
      <c r="U782" s="355"/>
      <c r="V782" s="355"/>
      <c r="W782" s="349"/>
      <c r="X782" s="355"/>
      <c r="Y782" s="355"/>
      <c r="Z782" s="355"/>
      <c r="AA782" s="355"/>
      <c r="AB782" s="355"/>
      <c r="AC782" s="355"/>
      <c r="AD782" s="359"/>
      <c r="AE782" s="355"/>
      <c r="AF782" s="353"/>
      <c r="AG782" s="353"/>
    </row>
    <row r="783" spans="1:33" ht="12.6" customHeight="1">
      <c r="A783" s="355"/>
      <c r="B783" s="355"/>
      <c r="C783" s="364"/>
      <c r="D783" s="355"/>
      <c r="E783" s="355"/>
      <c r="F783" s="353"/>
      <c r="G783" s="353"/>
      <c r="H783" s="348"/>
      <c r="I783" s="353"/>
      <c r="J783" s="604"/>
      <c r="K783" s="353"/>
      <c r="L783" s="1796"/>
      <c r="M783" s="1796"/>
      <c r="N783" s="1796"/>
      <c r="O783" s="1797"/>
      <c r="P783" s="352"/>
      <c r="Q783" s="350"/>
      <c r="R783" s="359"/>
      <c r="S783" s="355"/>
      <c r="T783" s="355"/>
      <c r="U783" s="355"/>
      <c r="V783" s="355"/>
      <c r="W783" s="349"/>
      <c r="X783" s="355"/>
      <c r="Y783" s="355"/>
      <c r="Z783" s="355"/>
      <c r="AA783" s="355"/>
      <c r="AB783" s="355"/>
      <c r="AC783" s="355"/>
      <c r="AD783" s="359"/>
      <c r="AE783" s="355"/>
      <c r="AF783" s="353"/>
      <c r="AG783" s="353"/>
    </row>
    <row r="784" spans="1:33" ht="12.6" customHeight="1" collapsed="1">
      <c r="A784" s="754">
        <v>44141</v>
      </c>
      <c r="B784" s="1081">
        <v>44137</v>
      </c>
      <c r="C784" s="364">
        <v>44155</v>
      </c>
      <c r="D784" s="364">
        <v>44167</v>
      </c>
      <c r="E784" s="355" t="s">
        <v>3335</v>
      </c>
      <c r="F784" s="353" t="s">
        <v>13955</v>
      </c>
      <c r="G784" s="353" t="s">
        <v>13956</v>
      </c>
      <c r="H784" s="353" t="s">
        <v>13957</v>
      </c>
      <c r="I784" s="353"/>
      <c r="J784" s="353" t="s">
        <v>2035</v>
      </c>
      <c r="K784" s="353"/>
      <c r="L784" s="1796">
        <f t="shared" ref="L784:L815" si="50">(A784-B784)</f>
        <v>4</v>
      </c>
      <c r="M784" s="1796">
        <f t="shared" ref="M784:M815" si="51">NETWORKDAYS(B784,A784,A784:B784)</f>
        <v>3</v>
      </c>
      <c r="N784" s="1796"/>
      <c r="O784" s="1797">
        <v>1</v>
      </c>
      <c r="P784" s="362" t="s">
        <v>2404</v>
      </c>
      <c r="Q784" s="357">
        <f>AVERAGE($L$784:$L$858)</f>
        <v>10.72972972972973</v>
      </c>
      <c r="R784" s="363">
        <f>COUNT($B$784:$B$858)</f>
        <v>74</v>
      </c>
      <c r="S784" s="350">
        <f>COUNTIF($E$784:$E$858,$S$1)</f>
        <v>57</v>
      </c>
      <c r="T784" s="350">
        <f>COUNTIF($E$784:$E$858,$T$1)</f>
        <v>17</v>
      </c>
      <c r="U784" s="350">
        <f>R784-S784-T784</f>
        <v>0</v>
      </c>
      <c r="V784" s="355"/>
      <c r="W784" s="1385">
        <f t="shared" ref="W784:AE784" si="52">COUNTIF($J$784:$J$858, W$1)</f>
        <v>18</v>
      </c>
      <c r="X784" s="1385">
        <f t="shared" si="52"/>
        <v>8</v>
      </c>
      <c r="Y784" s="1385">
        <f t="shared" si="52"/>
        <v>13</v>
      </c>
      <c r="Z784" s="1385">
        <f t="shared" si="52"/>
        <v>8</v>
      </c>
      <c r="AA784" s="1385">
        <f t="shared" si="52"/>
        <v>18</v>
      </c>
      <c r="AB784" s="1385">
        <f t="shared" si="52"/>
        <v>9</v>
      </c>
      <c r="AC784" s="1385">
        <f t="shared" si="52"/>
        <v>0</v>
      </c>
      <c r="AD784" s="1385">
        <f t="shared" si="52"/>
        <v>0</v>
      </c>
      <c r="AE784" s="1385">
        <f t="shared" si="52"/>
        <v>0</v>
      </c>
      <c r="AF784" s="1385"/>
      <c r="AG784" s="363">
        <f>SUM(W784:AF784)</f>
        <v>74</v>
      </c>
    </row>
    <row r="785" spans="1:21" ht="12.6" hidden="1" customHeight="1" outlineLevel="1">
      <c r="A785" s="376">
        <v>44144</v>
      </c>
      <c r="B785" s="1081">
        <v>44138</v>
      </c>
      <c r="C785" s="364">
        <v>44150</v>
      </c>
      <c r="D785" s="932">
        <v>44168</v>
      </c>
      <c r="E785" s="355" t="s">
        <v>3334</v>
      </c>
      <c r="F785" s="604" t="s">
        <v>13958</v>
      </c>
      <c r="G785" s="22" t="s">
        <v>13959</v>
      </c>
      <c r="H785" s="22"/>
      <c r="I785" s="22"/>
      <c r="J785" s="353" t="s">
        <v>2045</v>
      </c>
      <c r="K785" s="353" t="s">
        <v>3366</v>
      </c>
      <c r="L785" s="1796">
        <f t="shared" si="50"/>
        <v>6</v>
      </c>
      <c r="M785" s="1796">
        <f t="shared" si="51"/>
        <v>3</v>
      </c>
      <c r="N785" s="1796"/>
      <c r="O785" s="1821">
        <v>2</v>
      </c>
      <c r="P785" s="378"/>
      <c r="Q785" s="379"/>
      <c r="R785" s="359"/>
      <c r="S785" s="355"/>
      <c r="T785" s="355"/>
      <c r="U785" s="355"/>
    </row>
    <row r="786" spans="1:21" ht="12.6" hidden="1" customHeight="1" outlineLevel="1">
      <c r="A786" s="376">
        <v>44145</v>
      </c>
      <c r="B786" s="1081">
        <v>44144</v>
      </c>
      <c r="C786" s="364"/>
      <c r="D786" s="376"/>
      <c r="E786" s="355" t="s">
        <v>3334</v>
      </c>
      <c r="F786" s="353" t="s">
        <v>3354</v>
      </c>
      <c r="G786" s="353" t="s">
        <v>13960</v>
      </c>
      <c r="H786" s="348"/>
      <c r="I786" s="353"/>
      <c r="J786" s="604" t="s">
        <v>2033</v>
      </c>
      <c r="K786" s="353"/>
      <c r="L786" s="1796">
        <f t="shared" si="50"/>
        <v>1</v>
      </c>
      <c r="M786" s="1796">
        <f t="shared" si="51"/>
        <v>0</v>
      </c>
      <c r="N786" s="1796"/>
      <c r="O786" s="1797">
        <v>3</v>
      </c>
      <c r="P786" s="362"/>
      <c r="Q786" s="357"/>
      <c r="R786" s="363"/>
      <c r="S786" s="350"/>
      <c r="T786" s="350"/>
      <c r="U786" s="350"/>
    </row>
    <row r="787" spans="1:21" ht="12.6" hidden="1" customHeight="1" outlineLevel="1">
      <c r="A787" s="376">
        <v>44145</v>
      </c>
      <c r="B787" s="1081">
        <v>44140</v>
      </c>
      <c r="C787" s="364">
        <v>44151</v>
      </c>
      <c r="D787" s="932">
        <v>44170</v>
      </c>
      <c r="E787" s="349" t="s">
        <v>3334</v>
      </c>
      <c r="F787" s="22" t="s">
        <v>13961</v>
      </c>
      <c r="G787" s="22" t="s">
        <v>13962</v>
      </c>
      <c r="H787" s="22" t="s">
        <v>3343</v>
      </c>
      <c r="I787" s="22"/>
      <c r="J787" s="353" t="s">
        <v>2045</v>
      </c>
      <c r="K787" s="353" t="s">
        <v>13963</v>
      </c>
      <c r="L787" s="1796">
        <f t="shared" si="50"/>
        <v>5</v>
      </c>
      <c r="M787" s="1796">
        <f t="shared" si="51"/>
        <v>2</v>
      </c>
      <c r="N787" s="1796"/>
      <c r="O787" s="1821">
        <v>4</v>
      </c>
      <c r="P787" s="362"/>
      <c r="Q787" s="357"/>
      <c r="R787" s="363"/>
      <c r="S787" s="350"/>
      <c r="T787" s="350"/>
      <c r="U787" s="350"/>
    </row>
    <row r="788" spans="1:21" ht="12.6" hidden="1" customHeight="1" outlineLevel="1">
      <c r="A788" s="376">
        <v>44145</v>
      </c>
      <c r="B788" s="1081">
        <v>44138</v>
      </c>
      <c r="C788" s="364">
        <v>44152</v>
      </c>
      <c r="D788" s="932">
        <v>44168</v>
      </c>
      <c r="E788" s="349" t="s">
        <v>3334</v>
      </c>
      <c r="F788" s="424" t="s">
        <v>13964</v>
      </c>
      <c r="G788" s="424" t="s">
        <v>13965</v>
      </c>
      <c r="H788" s="424" t="s">
        <v>13966</v>
      </c>
      <c r="I788" s="424"/>
      <c r="J788" s="424" t="s">
        <v>2045</v>
      </c>
      <c r="K788" s="353" t="s">
        <v>13963</v>
      </c>
      <c r="L788" s="1796">
        <f t="shared" si="50"/>
        <v>7</v>
      </c>
      <c r="M788" s="1796">
        <f t="shared" si="51"/>
        <v>4</v>
      </c>
      <c r="N788" s="1796"/>
      <c r="O788" s="1797">
        <v>5</v>
      </c>
      <c r="P788" s="362"/>
      <c r="Q788" s="357"/>
      <c r="R788" s="363"/>
      <c r="S788" s="350"/>
      <c r="T788" s="350"/>
      <c r="U788" s="350"/>
    </row>
    <row r="789" spans="1:21" ht="12.6" hidden="1" customHeight="1" outlineLevel="1">
      <c r="A789" s="376">
        <v>44145</v>
      </c>
      <c r="B789" s="1081">
        <v>44140</v>
      </c>
      <c r="C789" s="364">
        <v>44146</v>
      </c>
      <c r="D789" s="364">
        <v>44147</v>
      </c>
      <c r="E789" s="355" t="s">
        <v>3335</v>
      </c>
      <c r="F789" s="353" t="s">
        <v>13967</v>
      </c>
      <c r="G789" s="353" t="s">
        <v>13968</v>
      </c>
      <c r="H789" s="404" t="s">
        <v>13969</v>
      </c>
      <c r="I789" s="353"/>
      <c r="J789" s="353" t="s">
        <v>2035</v>
      </c>
      <c r="K789" s="353"/>
      <c r="L789" s="1796">
        <f t="shared" si="50"/>
        <v>5</v>
      </c>
      <c r="M789" s="1796">
        <f t="shared" si="51"/>
        <v>2</v>
      </c>
      <c r="N789" s="1796"/>
      <c r="O789" s="1821">
        <v>6</v>
      </c>
      <c r="P789" s="378"/>
      <c r="Q789" s="379"/>
      <c r="R789" s="359"/>
      <c r="S789" s="355"/>
      <c r="T789" s="355"/>
      <c r="U789" s="355"/>
    </row>
    <row r="790" spans="1:21" ht="12.6" hidden="1" customHeight="1" outlineLevel="1">
      <c r="A790" s="376">
        <v>44144</v>
      </c>
      <c r="B790" s="1081">
        <v>44139</v>
      </c>
      <c r="C790" s="364">
        <v>44144</v>
      </c>
      <c r="D790" s="364">
        <v>44144</v>
      </c>
      <c r="E790" s="355" t="s">
        <v>3334</v>
      </c>
      <c r="F790" s="353" t="s">
        <v>13970</v>
      </c>
      <c r="G790" s="353" t="s">
        <v>13971</v>
      </c>
      <c r="H790" s="353" t="s">
        <v>13972</v>
      </c>
      <c r="I790" s="2"/>
      <c r="J790" s="353" t="s">
        <v>2033</v>
      </c>
      <c r="K790" s="353" t="s">
        <v>13973</v>
      </c>
      <c r="L790" s="1796">
        <f t="shared" si="50"/>
        <v>5</v>
      </c>
      <c r="M790" s="1796">
        <f t="shared" si="51"/>
        <v>2</v>
      </c>
      <c r="N790" s="1796"/>
      <c r="O790" s="1821">
        <v>7</v>
      </c>
      <c r="P790" s="378"/>
      <c r="Q790" s="379"/>
      <c r="R790" s="359"/>
      <c r="S790" s="355"/>
      <c r="T790" s="355"/>
      <c r="U790" s="355"/>
    </row>
    <row r="791" spans="1:21" ht="12.6" hidden="1" customHeight="1" outlineLevel="1">
      <c r="A791" s="376">
        <v>44146</v>
      </c>
      <c r="B791" s="1081">
        <v>44146</v>
      </c>
      <c r="C791" s="364">
        <v>44154</v>
      </c>
      <c r="D791" s="376">
        <v>44154</v>
      </c>
      <c r="E791" s="355" t="s">
        <v>3334</v>
      </c>
      <c r="F791" s="353" t="s">
        <v>4836</v>
      </c>
      <c r="G791" s="353" t="s">
        <v>13974</v>
      </c>
      <c r="H791" s="348"/>
      <c r="I791" s="353"/>
      <c r="J791" s="604" t="s">
        <v>2042</v>
      </c>
      <c r="K791" s="353"/>
      <c r="L791" s="1796">
        <f t="shared" si="50"/>
        <v>0</v>
      </c>
      <c r="M791" s="1796">
        <f t="shared" si="51"/>
        <v>0</v>
      </c>
      <c r="N791" s="1796"/>
      <c r="O791" s="1797">
        <v>8</v>
      </c>
      <c r="P791" s="362"/>
      <c r="Q791" s="357"/>
      <c r="R791" s="363"/>
      <c r="S791" s="350"/>
      <c r="T791" s="350"/>
      <c r="U791" s="350"/>
    </row>
    <row r="792" spans="1:21" ht="12.6" hidden="1" customHeight="1" outlineLevel="1">
      <c r="A792" s="376">
        <v>44146</v>
      </c>
      <c r="B792" s="1081">
        <v>44137</v>
      </c>
      <c r="C792" s="364">
        <v>44151</v>
      </c>
      <c r="D792" s="932">
        <v>44167</v>
      </c>
      <c r="E792" s="349" t="s">
        <v>3334</v>
      </c>
      <c r="F792" s="22" t="s">
        <v>13975</v>
      </c>
      <c r="G792" s="22" t="s">
        <v>13976</v>
      </c>
      <c r="H792" s="22" t="s">
        <v>3343</v>
      </c>
      <c r="I792" s="22"/>
      <c r="J792" s="353" t="s">
        <v>2033</v>
      </c>
      <c r="K792" s="353" t="s">
        <v>3381</v>
      </c>
      <c r="L792" s="1796">
        <f t="shared" si="50"/>
        <v>9</v>
      </c>
      <c r="M792" s="1796">
        <f t="shared" si="51"/>
        <v>6</v>
      </c>
      <c r="N792" s="1796"/>
      <c r="O792" s="1821">
        <v>9</v>
      </c>
      <c r="P792" s="353"/>
      <c r="Q792" s="353"/>
      <c r="R792" s="353"/>
      <c r="S792" s="353"/>
      <c r="T792" s="353"/>
      <c r="U792" s="353"/>
    </row>
    <row r="793" spans="1:21" ht="12.6" hidden="1" customHeight="1" outlineLevel="1">
      <c r="A793" s="376">
        <v>44147</v>
      </c>
      <c r="B793" s="1081">
        <v>44145</v>
      </c>
      <c r="C793" s="364">
        <v>44148</v>
      </c>
      <c r="D793" s="932">
        <v>44175</v>
      </c>
      <c r="E793" s="349" t="s">
        <v>3334</v>
      </c>
      <c r="F793" s="22" t="s">
        <v>13977</v>
      </c>
      <c r="G793" s="22" t="s">
        <v>13978</v>
      </c>
      <c r="H793" s="22"/>
      <c r="I793" s="22"/>
      <c r="J793" s="353" t="s">
        <v>2045</v>
      </c>
      <c r="K793" s="353" t="s">
        <v>3381</v>
      </c>
      <c r="L793" s="1796">
        <f t="shared" si="50"/>
        <v>2</v>
      </c>
      <c r="M793" s="1796">
        <f t="shared" si="51"/>
        <v>1</v>
      </c>
      <c r="N793" s="1796"/>
      <c r="O793" s="1797">
        <v>10</v>
      </c>
      <c r="P793" s="378"/>
      <c r="Q793" s="379"/>
      <c r="R793" s="359"/>
      <c r="S793" s="355"/>
      <c r="T793" s="355"/>
      <c r="U793" s="355"/>
    </row>
    <row r="794" spans="1:21" ht="12.6" hidden="1" customHeight="1" outlineLevel="1">
      <c r="A794" s="376">
        <v>44148</v>
      </c>
      <c r="B794" s="1081">
        <v>44146</v>
      </c>
      <c r="C794" s="364">
        <v>44148</v>
      </c>
      <c r="D794" s="932">
        <v>44148</v>
      </c>
      <c r="E794" s="349" t="s">
        <v>3334</v>
      </c>
      <c r="F794" s="426" t="s">
        <v>2548</v>
      </c>
      <c r="G794" s="426" t="s">
        <v>13979</v>
      </c>
      <c r="H794" s="426"/>
      <c r="I794" s="426"/>
      <c r="J794" s="424" t="s">
        <v>2041</v>
      </c>
      <c r="K794" s="353"/>
      <c r="L794" s="1796">
        <f t="shared" si="50"/>
        <v>2</v>
      </c>
      <c r="M794" s="1796">
        <f t="shared" si="51"/>
        <v>1</v>
      </c>
      <c r="N794" s="1796"/>
      <c r="O794" s="1821">
        <v>11</v>
      </c>
      <c r="P794" s="662"/>
      <c r="Q794" s="662"/>
      <c r="R794" s="662"/>
      <c r="S794" s="662"/>
      <c r="T794" s="662"/>
      <c r="U794" s="662"/>
    </row>
    <row r="795" spans="1:21" ht="12.6" hidden="1" customHeight="1" outlineLevel="1">
      <c r="A795" s="374">
        <v>44148</v>
      </c>
      <c r="B795" s="1081">
        <v>44139</v>
      </c>
      <c r="C795" s="364">
        <v>44146</v>
      </c>
      <c r="D795" s="364">
        <v>44148</v>
      </c>
      <c r="E795" s="355" t="s">
        <v>3335</v>
      </c>
      <c r="F795" s="22" t="s">
        <v>13980</v>
      </c>
      <c r="G795" s="22" t="s">
        <v>13981</v>
      </c>
      <c r="H795" s="22"/>
      <c r="I795" s="22"/>
      <c r="J795" s="353" t="s">
        <v>2034</v>
      </c>
      <c r="K795" s="353" t="s">
        <v>13982</v>
      </c>
      <c r="L795" s="1796">
        <f t="shared" si="50"/>
        <v>9</v>
      </c>
      <c r="M795" s="1796">
        <f t="shared" si="51"/>
        <v>6</v>
      </c>
      <c r="N795" s="1796"/>
      <c r="O795" s="1797">
        <v>12</v>
      </c>
      <c r="P795" s="353"/>
      <c r="Q795" s="353"/>
      <c r="R795" s="353"/>
      <c r="S795" s="353"/>
      <c r="T795" s="353"/>
      <c r="U795" s="353"/>
    </row>
    <row r="796" spans="1:21" ht="12.6" hidden="1" customHeight="1" outlineLevel="1">
      <c r="A796" s="376">
        <v>44151</v>
      </c>
      <c r="B796" s="1081">
        <v>44148</v>
      </c>
      <c r="C796" s="364">
        <v>44151</v>
      </c>
      <c r="D796" s="364">
        <v>44178</v>
      </c>
      <c r="E796" s="355" t="s">
        <v>3334</v>
      </c>
      <c r="F796" s="353" t="s">
        <v>13983</v>
      </c>
      <c r="G796" s="353" t="s">
        <v>13984</v>
      </c>
      <c r="H796" s="353"/>
      <c r="I796" s="353"/>
      <c r="J796" s="353" t="s">
        <v>2033</v>
      </c>
      <c r="K796" s="353" t="s">
        <v>3381</v>
      </c>
      <c r="L796" s="1796">
        <f t="shared" si="50"/>
        <v>3</v>
      </c>
      <c r="M796" s="1796">
        <f t="shared" si="51"/>
        <v>0</v>
      </c>
      <c r="N796" s="1796"/>
      <c r="O796" s="1821">
        <v>13</v>
      </c>
      <c r="P796" s="353"/>
      <c r="Q796" s="353"/>
      <c r="R796" s="353"/>
      <c r="S796" s="353"/>
      <c r="T796" s="353"/>
      <c r="U796" s="353"/>
    </row>
    <row r="797" spans="1:21" ht="12.6" hidden="1" customHeight="1" outlineLevel="1">
      <c r="A797" s="376">
        <v>44151</v>
      </c>
      <c r="B797" s="1081">
        <v>44140</v>
      </c>
      <c r="C797" s="364">
        <v>44154</v>
      </c>
      <c r="D797" s="364">
        <v>44170</v>
      </c>
      <c r="E797" s="355" t="s">
        <v>3334</v>
      </c>
      <c r="F797" s="353" t="s">
        <v>13985</v>
      </c>
      <c r="G797" s="353" t="s">
        <v>13986</v>
      </c>
      <c r="H797" s="353"/>
      <c r="I797" s="353"/>
      <c r="J797" s="353" t="s">
        <v>2033</v>
      </c>
      <c r="K797" s="353" t="s">
        <v>3381</v>
      </c>
      <c r="L797" s="1796">
        <f t="shared" si="50"/>
        <v>11</v>
      </c>
      <c r="M797" s="1796">
        <f t="shared" si="51"/>
        <v>6</v>
      </c>
      <c r="N797" s="1796"/>
      <c r="O797" s="1797">
        <v>14</v>
      </c>
      <c r="P797" s="353"/>
      <c r="Q797" s="353"/>
      <c r="R797" s="353"/>
      <c r="S797" s="353"/>
      <c r="T797" s="353"/>
      <c r="U797" s="353"/>
    </row>
    <row r="798" spans="1:21" ht="12.6" hidden="1" customHeight="1" outlineLevel="1">
      <c r="A798" s="376">
        <v>44151</v>
      </c>
      <c r="B798" s="1081">
        <v>44146</v>
      </c>
      <c r="C798" s="364">
        <v>44160</v>
      </c>
      <c r="D798" s="932">
        <v>44176</v>
      </c>
      <c r="E798" s="355" t="s">
        <v>3334</v>
      </c>
      <c r="F798" s="22" t="s">
        <v>13987</v>
      </c>
      <c r="G798" s="22" t="s">
        <v>13988</v>
      </c>
      <c r="H798" s="22"/>
      <c r="I798" s="22"/>
      <c r="J798" s="353" t="s">
        <v>2045</v>
      </c>
      <c r="K798" s="353" t="s">
        <v>3366</v>
      </c>
      <c r="L798" s="1796">
        <f t="shared" si="50"/>
        <v>5</v>
      </c>
      <c r="M798" s="1796">
        <f t="shared" si="51"/>
        <v>2</v>
      </c>
      <c r="N798" s="1796"/>
      <c r="O798" s="1821">
        <v>15</v>
      </c>
      <c r="P798" s="362"/>
      <c r="Q798" s="357"/>
      <c r="R798" s="363"/>
      <c r="S798" s="350"/>
      <c r="T798" s="350"/>
      <c r="U798" s="350"/>
    </row>
    <row r="799" spans="1:21" ht="12.6" hidden="1" customHeight="1" outlineLevel="1">
      <c r="A799" s="376">
        <v>44151</v>
      </c>
      <c r="B799" s="1081">
        <v>44146</v>
      </c>
      <c r="C799" s="364">
        <v>44159</v>
      </c>
      <c r="D799" s="932">
        <v>44176</v>
      </c>
      <c r="E799" s="355" t="s">
        <v>3334</v>
      </c>
      <c r="F799" s="22" t="s">
        <v>13989</v>
      </c>
      <c r="G799" s="22" t="s">
        <v>13990</v>
      </c>
      <c r="H799" s="22"/>
      <c r="I799" s="22"/>
      <c r="J799" s="353" t="s">
        <v>2045</v>
      </c>
      <c r="K799" s="353" t="s">
        <v>3366</v>
      </c>
      <c r="L799" s="1796">
        <f t="shared" si="50"/>
        <v>5</v>
      </c>
      <c r="M799" s="1796">
        <f t="shared" si="51"/>
        <v>2</v>
      </c>
      <c r="N799" s="1796"/>
      <c r="O799" s="1797">
        <v>16</v>
      </c>
      <c r="P799" s="375"/>
      <c r="Q799" s="375"/>
      <c r="R799" s="375"/>
      <c r="S799" s="375"/>
      <c r="T799" s="375"/>
      <c r="U799" s="375"/>
    </row>
    <row r="800" spans="1:21" ht="12.6" hidden="1" customHeight="1" outlineLevel="1">
      <c r="A800" s="376">
        <v>44151</v>
      </c>
      <c r="B800" s="1081">
        <v>44148</v>
      </c>
      <c r="C800" s="364">
        <v>44152</v>
      </c>
      <c r="D800" s="364">
        <v>44177</v>
      </c>
      <c r="E800" s="355" t="s">
        <v>3334</v>
      </c>
      <c r="F800" s="22" t="s">
        <v>13991</v>
      </c>
      <c r="G800" s="22" t="s">
        <v>13992</v>
      </c>
      <c r="H800" s="22"/>
      <c r="I800" s="22"/>
      <c r="J800" s="353" t="s">
        <v>2035</v>
      </c>
      <c r="K800" s="353" t="s">
        <v>3366</v>
      </c>
      <c r="L800" s="1796">
        <f t="shared" si="50"/>
        <v>3</v>
      </c>
      <c r="M800" s="1796">
        <f t="shared" si="51"/>
        <v>0</v>
      </c>
      <c r="N800" s="1796"/>
      <c r="O800" s="1821">
        <v>17</v>
      </c>
      <c r="P800" s="352"/>
      <c r="Q800" s="352"/>
      <c r="R800" s="352"/>
      <c r="S800" s="352"/>
      <c r="T800" s="352"/>
      <c r="U800" s="352"/>
    </row>
    <row r="801" spans="1:21" ht="12.6" hidden="1" customHeight="1" outlineLevel="1">
      <c r="A801" s="376">
        <v>44152</v>
      </c>
      <c r="B801" s="1081">
        <v>44146</v>
      </c>
      <c r="C801" s="364">
        <v>44152</v>
      </c>
      <c r="D801" s="932">
        <v>44163</v>
      </c>
      <c r="E801" s="349" t="s">
        <v>3334</v>
      </c>
      <c r="F801" s="426" t="s">
        <v>13993</v>
      </c>
      <c r="G801" s="426" t="s">
        <v>13994</v>
      </c>
      <c r="H801" s="426"/>
      <c r="I801" s="426"/>
      <c r="J801" s="424" t="s">
        <v>2045</v>
      </c>
      <c r="K801" s="353" t="s">
        <v>3366</v>
      </c>
      <c r="L801" s="1796">
        <f t="shared" si="50"/>
        <v>6</v>
      </c>
      <c r="M801" s="1796">
        <f t="shared" si="51"/>
        <v>3</v>
      </c>
      <c r="N801" s="1796"/>
      <c r="O801" s="1797">
        <v>18</v>
      </c>
      <c r="P801" s="943"/>
      <c r="Q801" s="1058"/>
      <c r="R801" s="491"/>
      <c r="S801" s="349"/>
      <c r="T801" s="349"/>
      <c r="U801" s="349"/>
    </row>
    <row r="802" spans="1:21" ht="12.6" hidden="1" customHeight="1" outlineLevel="1">
      <c r="A802" s="376">
        <v>44152</v>
      </c>
      <c r="B802" s="1081">
        <v>44151</v>
      </c>
      <c r="C802" s="364">
        <v>44159</v>
      </c>
      <c r="D802" s="932">
        <v>44159</v>
      </c>
      <c r="E802" s="349" t="s">
        <v>3334</v>
      </c>
      <c r="F802" s="426" t="s">
        <v>3437</v>
      </c>
      <c r="G802" s="426" t="s">
        <v>13995</v>
      </c>
      <c r="H802" s="426"/>
      <c r="I802" s="426"/>
      <c r="J802" s="424" t="s">
        <v>2041</v>
      </c>
      <c r="K802" s="353"/>
      <c r="L802" s="1796">
        <f t="shared" si="50"/>
        <v>1</v>
      </c>
      <c r="M802" s="1796">
        <f t="shared" si="51"/>
        <v>0</v>
      </c>
      <c r="N802" s="1796"/>
      <c r="O802" s="1821">
        <v>19</v>
      </c>
      <c r="P802" s="424"/>
      <c r="Q802" s="424"/>
      <c r="R802" s="424"/>
      <c r="S802" s="424"/>
      <c r="T802" s="424"/>
      <c r="U802" s="424"/>
    </row>
    <row r="803" spans="1:21" ht="12.6" hidden="1" customHeight="1" outlineLevel="1">
      <c r="A803" s="376">
        <v>44154</v>
      </c>
      <c r="B803" s="1081">
        <v>44146</v>
      </c>
      <c r="C803" s="364">
        <v>44154</v>
      </c>
      <c r="D803" s="932">
        <v>44154</v>
      </c>
      <c r="E803" s="355" t="s">
        <v>3334</v>
      </c>
      <c r="F803" s="22" t="s">
        <v>5385</v>
      </c>
      <c r="G803" s="22" t="s">
        <v>13996</v>
      </c>
      <c r="H803" s="22"/>
      <c r="I803" s="22"/>
      <c r="J803" s="353" t="s">
        <v>2041</v>
      </c>
      <c r="K803" s="353"/>
      <c r="L803" s="1796">
        <f t="shared" si="50"/>
        <v>8</v>
      </c>
      <c r="M803" s="1796">
        <f t="shared" si="51"/>
        <v>5</v>
      </c>
      <c r="N803" s="1796"/>
      <c r="O803" s="1821">
        <v>20</v>
      </c>
      <c r="P803" s="353"/>
      <c r="Q803" s="353"/>
      <c r="R803" s="353"/>
      <c r="S803" s="353"/>
      <c r="T803" s="353"/>
      <c r="U803" s="353"/>
    </row>
    <row r="804" spans="1:21" ht="12.6" hidden="1" customHeight="1" outlineLevel="1">
      <c r="A804" s="376">
        <v>44154</v>
      </c>
      <c r="B804" s="1081">
        <v>44137</v>
      </c>
      <c r="C804" s="364">
        <v>44151</v>
      </c>
      <c r="D804" s="376">
        <v>44167</v>
      </c>
      <c r="E804" s="355" t="s">
        <v>3334</v>
      </c>
      <c r="F804" s="353" t="s">
        <v>13997</v>
      </c>
      <c r="G804" s="353" t="s">
        <v>13998</v>
      </c>
      <c r="H804" s="710" t="s">
        <v>3411</v>
      </c>
      <c r="I804" s="353"/>
      <c r="J804" s="604" t="s">
        <v>2042</v>
      </c>
      <c r="K804" s="353"/>
      <c r="L804" s="1796">
        <f t="shared" si="50"/>
        <v>17</v>
      </c>
      <c r="M804" s="1796">
        <f t="shared" si="51"/>
        <v>12</v>
      </c>
      <c r="N804" s="1796"/>
      <c r="O804" s="1797">
        <v>21</v>
      </c>
      <c r="P804" s="362"/>
      <c r="Q804" s="357"/>
      <c r="R804" s="363"/>
      <c r="S804" s="350"/>
      <c r="T804" s="350"/>
      <c r="U804" s="350"/>
    </row>
    <row r="805" spans="1:21" ht="12.6" hidden="1" customHeight="1" outlineLevel="1">
      <c r="A805" s="376">
        <v>44154</v>
      </c>
      <c r="B805" s="1081">
        <v>44144</v>
      </c>
      <c r="C805" s="364">
        <v>44154</v>
      </c>
      <c r="D805" s="364">
        <v>44174</v>
      </c>
      <c r="E805" s="355" t="s">
        <v>3334</v>
      </c>
      <c r="F805" s="353" t="s">
        <v>13967</v>
      </c>
      <c r="G805" s="353" t="s">
        <v>13999</v>
      </c>
      <c r="H805" s="353" t="s">
        <v>14000</v>
      </c>
      <c r="I805" s="353"/>
      <c r="J805" s="353" t="s">
        <v>2035</v>
      </c>
      <c r="K805" s="353" t="s">
        <v>3570</v>
      </c>
      <c r="L805" s="1796">
        <f t="shared" si="50"/>
        <v>10</v>
      </c>
      <c r="M805" s="1796">
        <f t="shared" si="51"/>
        <v>7</v>
      </c>
      <c r="N805" s="1796"/>
      <c r="O805" s="1821">
        <v>22</v>
      </c>
      <c r="P805" s="353"/>
      <c r="Q805" s="353"/>
      <c r="R805" s="353"/>
      <c r="S805" s="353"/>
      <c r="T805" s="353"/>
      <c r="U805" s="353"/>
    </row>
    <row r="806" spans="1:21" ht="12.6" hidden="1" customHeight="1" outlineLevel="1">
      <c r="A806" s="376">
        <v>44155</v>
      </c>
      <c r="B806" s="1081">
        <v>44154</v>
      </c>
      <c r="C806" s="364">
        <v>44159</v>
      </c>
      <c r="D806" s="364">
        <v>44184</v>
      </c>
      <c r="E806" s="355" t="s">
        <v>3334</v>
      </c>
      <c r="F806" s="353" t="s">
        <v>14001</v>
      </c>
      <c r="G806" s="353" t="s">
        <v>14002</v>
      </c>
      <c r="H806" s="353" t="s">
        <v>3660</v>
      </c>
      <c r="I806" s="353"/>
      <c r="J806" s="353" t="s">
        <v>2033</v>
      </c>
      <c r="K806" s="353" t="s">
        <v>14003</v>
      </c>
      <c r="L806" s="1796">
        <f t="shared" si="50"/>
        <v>1</v>
      </c>
      <c r="M806" s="1796">
        <f t="shared" si="51"/>
        <v>0</v>
      </c>
      <c r="N806" s="1796"/>
      <c r="O806" s="1821">
        <v>23</v>
      </c>
      <c r="P806" s="353"/>
      <c r="Q806" s="353"/>
      <c r="R806" s="353"/>
      <c r="S806" s="353"/>
      <c r="T806" s="353"/>
      <c r="U806" s="353"/>
    </row>
    <row r="807" spans="1:21" ht="12.6" hidden="1" customHeight="1" outlineLevel="1">
      <c r="A807" s="376">
        <v>44158</v>
      </c>
      <c r="B807" s="1081">
        <v>44151</v>
      </c>
      <c r="C807" s="364">
        <v>44159</v>
      </c>
      <c r="D807" s="932">
        <v>44181</v>
      </c>
      <c r="E807" s="355" t="s">
        <v>3334</v>
      </c>
      <c r="F807" s="22" t="s">
        <v>14004</v>
      </c>
      <c r="G807" s="22" t="s">
        <v>14005</v>
      </c>
      <c r="H807" s="22" t="s">
        <v>2046</v>
      </c>
      <c r="I807" s="22"/>
      <c r="J807" s="353" t="s">
        <v>2045</v>
      </c>
      <c r="K807" s="353" t="s">
        <v>3366</v>
      </c>
      <c r="L807" s="1796">
        <f t="shared" si="50"/>
        <v>7</v>
      </c>
      <c r="M807" s="1796">
        <f t="shared" si="51"/>
        <v>4</v>
      </c>
      <c r="N807" s="1796"/>
      <c r="O807" s="1797">
        <v>24</v>
      </c>
      <c r="P807" s="378"/>
      <c r="Q807" s="379"/>
      <c r="R807" s="359"/>
      <c r="S807" s="355"/>
      <c r="T807" s="355"/>
      <c r="U807" s="355"/>
    </row>
    <row r="808" spans="1:21" ht="12.6" hidden="1" customHeight="1" outlineLevel="1">
      <c r="A808" s="376">
        <v>44158</v>
      </c>
      <c r="B808" s="1081">
        <v>44146</v>
      </c>
      <c r="C808" s="364">
        <v>44160</v>
      </c>
      <c r="D808" s="932">
        <v>44176</v>
      </c>
      <c r="E808" s="355" t="s">
        <v>3334</v>
      </c>
      <c r="F808" s="22" t="s">
        <v>14006</v>
      </c>
      <c r="G808" s="22" t="s">
        <v>14007</v>
      </c>
      <c r="H808" s="22" t="s">
        <v>2046</v>
      </c>
      <c r="I808" s="22"/>
      <c r="J808" s="353" t="s">
        <v>2045</v>
      </c>
      <c r="K808" s="353" t="s">
        <v>3366</v>
      </c>
      <c r="L808" s="1796">
        <f t="shared" si="50"/>
        <v>12</v>
      </c>
      <c r="M808" s="1796">
        <f t="shared" si="51"/>
        <v>7</v>
      </c>
      <c r="N808" s="1796"/>
      <c r="O808" s="1821">
        <v>25</v>
      </c>
      <c r="P808" s="378"/>
      <c r="Q808" s="379"/>
      <c r="R808" s="359"/>
      <c r="S808" s="355"/>
      <c r="T808" s="355"/>
      <c r="U808" s="355"/>
    </row>
    <row r="809" spans="1:21" ht="12.6" hidden="1" customHeight="1" outlineLevel="1">
      <c r="A809" s="376">
        <v>44158</v>
      </c>
      <c r="B809" s="1081">
        <v>44140</v>
      </c>
      <c r="C809" s="364">
        <v>44154</v>
      </c>
      <c r="D809" s="932">
        <v>44170</v>
      </c>
      <c r="E809" s="349" t="s">
        <v>3334</v>
      </c>
      <c r="F809" s="1837" t="s">
        <v>14008</v>
      </c>
      <c r="G809" s="426" t="s">
        <v>14009</v>
      </c>
      <c r="H809" s="426"/>
      <c r="I809" s="426"/>
      <c r="J809" s="424" t="s">
        <v>2041</v>
      </c>
      <c r="K809" s="353" t="s">
        <v>3406</v>
      </c>
      <c r="L809" s="1796">
        <f t="shared" si="50"/>
        <v>18</v>
      </c>
      <c r="M809" s="1796">
        <f t="shared" si="51"/>
        <v>11</v>
      </c>
      <c r="N809" s="1796"/>
      <c r="O809" s="1821">
        <v>26</v>
      </c>
      <c r="P809" s="424"/>
      <c r="Q809" s="424"/>
      <c r="R809" s="424"/>
      <c r="S809" s="424"/>
      <c r="T809" s="424"/>
      <c r="U809" s="424"/>
    </row>
    <row r="810" spans="1:21" ht="12.6" hidden="1" customHeight="1" outlineLevel="1">
      <c r="A810" s="376">
        <v>44158</v>
      </c>
      <c r="B810" s="1081">
        <v>44145</v>
      </c>
      <c r="C810" s="364">
        <v>44159</v>
      </c>
      <c r="D810" s="932">
        <v>44184</v>
      </c>
      <c r="E810" s="355" t="s">
        <v>3334</v>
      </c>
      <c r="F810" s="22" t="s">
        <v>14010</v>
      </c>
      <c r="G810" s="22" t="s">
        <v>14011</v>
      </c>
      <c r="H810" s="22" t="s">
        <v>3384</v>
      </c>
      <c r="I810" s="22"/>
      <c r="J810" s="353" t="s">
        <v>2045</v>
      </c>
      <c r="K810" s="353" t="s">
        <v>3366</v>
      </c>
      <c r="L810" s="1796">
        <f t="shared" si="50"/>
        <v>13</v>
      </c>
      <c r="M810" s="1796">
        <f t="shared" si="51"/>
        <v>8</v>
      </c>
      <c r="N810" s="1796"/>
      <c r="O810" s="1797">
        <v>27</v>
      </c>
      <c r="P810" s="378"/>
      <c r="Q810" s="379"/>
      <c r="R810" s="359"/>
      <c r="S810" s="355"/>
      <c r="T810" s="355"/>
      <c r="U810" s="355"/>
    </row>
    <row r="811" spans="1:21" ht="12.6" hidden="1" customHeight="1" outlineLevel="1">
      <c r="A811" s="376">
        <v>44158</v>
      </c>
      <c r="B811" s="1081">
        <v>44147</v>
      </c>
      <c r="C811" s="364">
        <v>44161</v>
      </c>
      <c r="D811" s="364">
        <v>44177</v>
      </c>
      <c r="E811" s="355" t="s">
        <v>3334</v>
      </c>
      <c r="F811" s="353" t="s">
        <v>14012</v>
      </c>
      <c r="G811" s="353" t="s">
        <v>14013</v>
      </c>
      <c r="H811" s="353"/>
      <c r="I811" s="353"/>
      <c r="J811" s="353" t="s">
        <v>2033</v>
      </c>
      <c r="K811" s="353" t="s">
        <v>3381</v>
      </c>
      <c r="L811" s="1796">
        <f t="shared" si="50"/>
        <v>11</v>
      </c>
      <c r="M811" s="1796">
        <f t="shared" si="51"/>
        <v>6</v>
      </c>
      <c r="N811" s="1796"/>
      <c r="O811" s="1821">
        <v>28</v>
      </c>
      <c r="P811" s="375"/>
      <c r="Q811" s="375"/>
      <c r="R811" s="375"/>
      <c r="S811" s="375"/>
      <c r="T811" s="375"/>
      <c r="U811" s="375"/>
    </row>
    <row r="812" spans="1:21" ht="12.6" hidden="1" customHeight="1" outlineLevel="1">
      <c r="A812" s="376">
        <v>44159</v>
      </c>
      <c r="B812" s="1081">
        <v>44148</v>
      </c>
      <c r="C812" s="364">
        <v>44158</v>
      </c>
      <c r="D812" s="376">
        <v>44178</v>
      </c>
      <c r="E812" s="355" t="s">
        <v>3334</v>
      </c>
      <c r="F812" s="353" t="s">
        <v>14014</v>
      </c>
      <c r="G812" s="353" t="s">
        <v>14015</v>
      </c>
      <c r="H812" s="348" t="s">
        <v>3577</v>
      </c>
      <c r="I812" s="353"/>
      <c r="J812" s="604" t="s">
        <v>2042</v>
      </c>
      <c r="K812" s="353"/>
      <c r="L812" s="1796">
        <f t="shared" si="50"/>
        <v>11</v>
      </c>
      <c r="M812" s="1796">
        <f t="shared" si="51"/>
        <v>6</v>
      </c>
      <c r="N812" s="1796"/>
      <c r="O812" s="1821">
        <v>29</v>
      </c>
      <c r="P812" s="362"/>
      <c r="Q812" s="357"/>
      <c r="R812" s="363"/>
      <c r="S812" s="350"/>
      <c r="T812" s="350"/>
      <c r="U812" s="350"/>
    </row>
    <row r="813" spans="1:21" ht="12.6" hidden="1" customHeight="1" outlineLevel="1">
      <c r="A813" s="376">
        <v>44159</v>
      </c>
      <c r="B813" s="1081">
        <v>44155</v>
      </c>
      <c r="C813" s="364">
        <v>44160</v>
      </c>
      <c r="D813" s="932">
        <v>44171</v>
      </c>
      <c r="E813" s="355" t="s">
        <v>3334</v>
      </c>
      <c r="F813" s="22" t="s">
        <v>13366</v>
      </c>
      <c r="G813" s="22" t="s">
        <v>14016</v>
      </c>
      <c r="H813" s="22"/>
      <c r="I813" s="22"/>
      <c r="J813" s="353" t="s">
        <v>2045</v>
      </c>
      <c r="K813" s="353" t="s">
        <v>3366</v>
      </c>
      <c r="L813" s="1796">
        <f t="shared" si="50"/>
        <v>4</v>
      </c>
      <c r="M813" s="1796">
        <f t="shared" si="51"/>
        <v>1</v>
      </c>
      <c r="N813" s="1796"/>
      <c r="O813" s="1797">
        <v>30</v>
      </c>
      <c r="P813" s="378"/>
      <c r="Q813" s="379"/>
      <c r="R813" s="359"/>
      <c r="S813" s="355"/>
      <c r="T813" s="355"/>
      <c r="U813" s="355"/>
    </row>
    <row r="814" spans="1:21" ht="12.6" hidden="1" customHeight="1" outlineLevel="1">
      <c r="A814" s="376">
        <v>44160</v>
      </c>
      <c r="B814" s="1081">
        <v>44139</v>
      </c>
      <c r="C814" s="364">
        <v>44160</v>
      </c>
      <c r="D814" s="376">
        <v>44169</v>
      </c>
      <c r="E814" s="355" t="s">
        <v>3335</v>
      </c>
      <c r="F814" s="353" t="s">
        <v>14017</v>
      </c>
      <c r="G814" s="353" t="s">
        <v>14018</v>
      </c>
      <c r="H814" s="348" t="s">
        <v>14019</v>
      </c>
      <c r="I814" s="353"/>
      <c r="J814" s="604" t="s">
        <v>2042</v>
      </c>
      <c r="K814" s="353"/>
      <c r="L814" s="1796">
        <f t="shared" si="50"/>
        <v>21</v>
      </c>
      <c r="M814" s="1796">
        <f t="shared" si="51"/>
        <v>14</v>
      </c>
      <c r="N814" s="1796"/>
      <c r="O814" s="1821">
        <v>31</v>
      </c>
      <c r="P814" s="362"/>
      <c r="Q814" s="357"/>
      <c r="R814" s="363"/>
      <c r="S814" s="350"/>
      <c r="T814" s="350"/>
      <c r="U814" s="350"/>
    </row>
    <row r="815" spans="1:21" ht="12.6" hidden="1" customHeight="1" outlineLevel="1">
      <c r="A815" s="376">
        <v>44160</v>
      </c>
      <c r="B815" s="1081">
        <v>44145</v>
      </c>
      <c r="C815" s="364">
        <v>44160</v>
      </c>
      <c r="D815" s="376">
        <v>44175</v>
      </c>
      <c r="E815" s="355" t="s">
        <v>3335</v>
      </c>
      <c r="F815" s="353" t="s">
        <v>8773</v>
      </c>
      <c r="G815" s="353" t="s">
        <v>14020</v>
      </c>
      <c r="H815" s="348" t="s">
        <v>5663</v>
      </c>
      <c r="I815" s="353"/>
      <c r="J815" s="604" t="s">
        <v>2042</v>
      </c>
      <c r="K815" s="353"/>
      <c r="L815" s="1796">
        <f t="shared" si="50"/>
        <v>15</v>
      </c>
      <c r="M815" s="1796">
        <f t="shared" si="51"/>
        <v>10</v>
      </c>
      <c r="N815" s="1796"/>
      <c r="O815" s="1821">
        <v>32</v>
      </c>
      <c r="P815" s="362"/>
      <c r="Q815" s="357"/>
      <c r="R815" s="363"/>
      <c r="S815" s="350"/>
      <c r="T815" s="350"/>
      <c r="U815" s="350"/>
    </row>
    <row r="816" spans="1:21" ht="12.6" hidden="1" customHeight="1" outlineLevel="1">
      <c r="A816" s="376">
        <v>44159</v>
      </c>
      <c r="B816" s="1081">
        <v>44158</v>
      </c>
      <c r="C816" s="364">
        <v>44160</v>
      </c>
      <c r="D816" s="364">
        <v>44188</v>
      </c>
      <c r="E816" s="355" t="s">
        <v>3334</v>
      </c>
      <c r="F816" s="353" t="s">
        <v>14021</v>
      </c>
      <c r="G816" s="353" t="s">
        <v>14022</v>
      </c>
      <c r="H816" s="353" t="s">
        <v>14023</v>
      </c>
      <c r="I816" s="353"/>
      <c r="J816" s="353" t="s">
        <v>2033</v>
      </c>
      <c r="K816" s="353" t="s">
        <v>3406</v>
      </c>
      <c r="L816" s="1796">
        <f t="shared" ref="L816:L847" si="53">(A816-B816)</f>
        <v>1</v>
      </c>
      <c r="M816" s="1796">
        <f t="shared" ref="M816:M847" si="54">NETWORKDAYS(B816,A816,A816:B816)</f>
        <v>0</v>
      </c>
      <c r="N816" s="1796"/>
      <c r="O816" s="1797">
        <v>33</v>
      </c>
      <c r="P816" s="353"/>
      <c r="Q816" s="353"/>
      <c r="R816" s="353"/>
      <c r="S816" s="353"/>
      <c r="T816" s="353"/>
      <c r="U816" s="353"/>
    </row>
    <row r="817" spans="1:21" ht="12.6" hidden="1" customHeight="1" outlineLevel="1">
      <c r="A817" s="376">
        <v>44159</v>
      </c>
      <c r="B817" s="1081">
        <v>44147</v>
      </c>
      <c r="C817" s="364">
        <v>44161</v>
      </c>
      <c r="D817" s="364">
        <v>44177</v>
      </c>
      <c r="E817" s="355" t="s">
        <v>3334</v>
      </c>
      <c r="F817" s="22" t="s">
        <v>13681</v>
      </c>
      <c r="G817" s="22" t="s">
        <v>14024</v>
      </c>
      <c r="H817" s="22"/>
      <c r="I817" s="22"/>
      <c r="J817" s="353" t="s">
        <v>2033</v>
      </c>
      <c r="K817" s="353" t="s">
        <v>3381</v>
      </c>
      <c r="L817" s="1796">
        <f t="shared" si="53"/>
        <v>12</v>
      </c>
      <c r="M817" s="1796">
        <f t="shared" si="54"/>
        <v>7</v>
      </c>
      <c r="N817" s="1796"/>
      <c r="O817" s="1821">
        <v>34</v>
      </c>
      <c r="P817" s="375"/>
      <c r="Q817" s="375"/>
      <c r="R817" s="375"/>
      <c r="S817" s="375"/>
      <c r="T817" s="375"/>
      <c r="U817" s="375"/>
    </row>
    <row r="818" spans="1:21" ht="12.6" hidden="1" customHeight="1" outlineLevel="1">
      <c r="A818" s="374">
        <v>44160</v>
      </c>
      <c r="B818" s="1081">
        <v>44147</v>
      </c>
      <c r="C818" s="364">
        <v>44161</v>
      </c>
      <c r="D818" s="932">
        <v>44177</v>
      </c>
      <c r="E818" s="349" t="s">
        <v>3334</v>
      </c>
      <c r="F818" s="22" t="s">
        <v>4503</v>
      </c>
      <c r="G818" s="22" t="s">
        <v>14025</v>
      </c>
      <c r="H818" s="22"/>
      <c r="I818" s="22" t="s">
        <v>2035</v>
      </c>
      <c r="J818" s="353" t="s">
        <v>2033</v>
      </c>
      <c r="K818" s="404" t="s">
        <v>14026</v>
      </c>
      <c r="L818" s="1796">
        <f t="shared" si="53"/>
        <v>13</v>
      </c>
      <c r="M818" s="1796">
        <f t="shared" si="54"/>
        <v>8</v>
      </c>
      <c r="N818" s="1796"/>
      <c r="O818" s="1797">
        <v>35</v>
      </c>
      <c r="P818" s="353"/>
      <c r="Q818" s="353"/>
      <c r="R818" s="353"/>
      <c r="S818" s="353"/>
      <c r="T818" s="353"/>
      <c r="U818" s="353"/>
    </row>
    <row r="819" spans="1:21" ht="12.6" hidden="1" customHeight="1" outlineLevel="1">
      <c r="A819" s="374">
        <v>44160</v>
      </c>
      <c r="B819" s="1081">
        <v>44158</v>
      </c>
      <c r="C819" s="364">
        <v>44160</v>
      </c>
      <c r="D819" s="932">
        <v>44189</v>
      </c>
      <c r="E819" s="349" t="s">
        <v>3334</v>
      </c>
      <c r="F819" s="22" t="s">
        <v>14027</v>
      </c>
      <c r="G819" s="22" t="s">
        <v>14028</v>
      </c>
      <c r="H819" s="22"/>
      <c r="I819" s="22"/>
      <c r="J819" s="353" t="s">
        <v>2045</v>
      </c>
      <c r="K819" s="353" t="s">
        <v>3366</v>
      </c>
      <c r="L819" s="1796">
        <f t="shared" si="53"/>
        <v>2</v>
      </c>
      <c r="M819" s="1796">
        <f t="shared" si="54"/>
        <v>1</v>
      </c>
      <c r="N819" s="1796"/>
      <c r="O819" s="1821">
        <v>36</v>
      </c>
      <c r="P819" s="375"/>
      <c r="Q819" s="357"/>
      <c r="R819" s="363"/>
      <c r="S819" s="350"/>
      <c r="T819" s="350"/>
      <c r="U819" s="350"/>
    </row>
    <row r="820" spans="1:21" ht="12.6" hidden="1" customHeight="1" outlineLevel="1">
      <c r="A820" s="950">
        <v>44160</v>
      </c>
      <c r="B820" s="1081">
        <v>44140</v>
      </c>
      <c r="C820" s="364">
        <v>44158</v>
      </c>
      <c r="D820" s="932">
        <v>44170</v>
      </c>
      <c r="E820" s="349" t="s">
        <v>3335</v>
      </c>
      <c r="F820" s="589" t="s">
        <v>3785</v>
      </c>
      <c r="G820" s="424" t="s">
        <v>14029</v>
      </c>
      <c r="H820" s="424"/>
      <c r="I820" s="424"/>
      <c r="J820" s="424" t="s">
        <v>2041</v>
      </c>
      <c r="K820" s="353" t="s">
        <v>14030</v>
      </c>
      <c r="L820" s="1796">
        <f t="shared" si="53"/>
        <v>20</v>
      </c>
      <c r="M820" s="1796">
        <f t="shared" si="54"/>
        <v>13</v>
      </c>
      <c r="N820" s="1796"/>
      <c r="O820" s="1797">
        <v>37</v>
      </c>
      <c r="P820" s="353"/>
      <c r="Q820" s="424"/>
      <c r="R820" s="424"/>
      <c r="S820" s="424"/>
      <c r="T820" s="424"/>
      <c r="U820" s="424"/>
    </row>
    <row r="821" spans="1:21" ht="12.6" hidden="1" customHeight="1" outlineLevel="1">
      <c r="A821" s="376">
        <v>44161</v>
      </c>
      <c r="B821" s="1081">
        <v>44158</v>
      </c>
      <c r="C821" s="364">
        <v>44162</v>
      </c>
      <c r="D821" s="364">
        <v>44188</v>
      </c>
      <c r="E821" s="355" t="s">
        <v>3334</v>
      </c>
      <c r="F821" s="22" t="s">
        <v>14031</v>
      </c>
      <c r="G821" s="22" t="s">
        <v>14032</v>
      </c>
      <c r="H821" s="22" t="s">
        <v>14033</v>
      </c>
      <c r="I821" s="22"/>
      <c r="J821" s="353" t="s">
        <v>2033</v>
      </c>
      <c r="K821" s="353" t="s">
        <v>3381</v>
      </c>
      <c r="L821" s="1796">
        <f t="shared" si="53"/>
        <v>3</v>
      </c>
      <c r="M821" s="1796">
        <f t="shared" si="54"/>
        <v>2</v>
      </c>
      <c r="N821" s="1796"/>
      <c r="O821" s="1821">
        <v>38</v>
      </c>
      <c r="P821" s="375"/>
      <c r="Q821" s="353"/>
      <c r="R821" s="353"/>
      <c r="S821" s="353"/>
      <c r="T821" s="353"/>
      <c r="U821" s="353"/>
    </row>
    <row r="822" spans="1:21" ht="12.6" hidden="1" customHeight="1" outlineLevel="1">
      <c r="A822" s="376">
        <v>44161</v>
      </c>
      <c r="B822" s="1081">
        <v>44144</v>
      </c>
      <c r="C822" s="364">
        <v>44155</v>
      </c>
      <c r="D822" s="376">
        <v>44174</v>
      </c>
      <c r="E822" s="355" t="s">
        <v>3335</v>
      </c>
      <c r="F822" s="353" t="s">
        <v>14034</v>
      </c>
      <c r="G822" s="353" t="s">
        <v>14035</v>
      </c>
      <c r="H822" s="348" t="s">
        <v>14036</v>
      </c>
      <c r="I822" s="353"/>
      <c r="J822" s="604" t="s">
        <v>2042</v>
      </c>
      <c r="K822" s="353"/>
      <c r="L822" s="1796">
        <f t="shared" si="53"/>
        <v>17</v>
      </c>
      <c r="M822" s="1796">
        <f t="shared" si="54"/>
        <v>12</v>
      </c>
      <c r="N822" s="1796"/>
      <c r="O822" s="1821">
        <v>39</v>
      </c>
      <c r="P822" s="362"/>
      <c r="Q822" s="357"/>
      <c r="R822" s="363"/>
      <c r="S822" s="350"/>
      <c r="T822" s="350"/>
      <c r="U822" s="350"/>
    </row>
    <row r="823" spans="1:21" ht="12.6" hidden="1" customHeight="1" outlineLevel="1">
      <c r="A823" s="950">
        <v>44162</v>
      </c>
      <c r="B823" s="1081">
        <v>44146</v>
      </c>
      <c r="C823" s="364">
        <v>44160</v>
      </c>
      <c r="D823" s="932">
        <v>44176</v>
      </c>
      <c r="E823" s="349" t="s">
        <v>3334</v>
      </c>
      <c r="F823" s="424" t="s">
        <v>14037</v>
      </c>
      <c r="G823" s="424" t="s">
        <v>14038</v>
      </c>
      <c r="H823" s="424" t="s">
        <v>14039</v>
      </c>
      <c r="I823" s="424"/>
      <c r="J823" s="424" t="s">
        <v>2041</v>
      </c>
      <c r="K823" s="353" t="s">
        <v>3381</v>
      </c>
      <c r="L823" s="1796">
        <f t="shared" si="53"/>
        <v>16</v>
      </c>
      <c r="M823" s="1796">
        <f t="shared" si="54"/>
        <v>11</v>
      </c>
      <c r="N823" s="1796"/>
      <c r="O823" s="1797">
        <v>40</v>
      </c>
      <c r="P823" s="424"/>
      <c r="Q823" s="424"/>
      <c r="R823" s="424"/>
      <c r="S823" s="424"/>
      <c r="T823" s="424"/>
      <c r="U823" s="424"/>
    </row>
    <row r="824" spans="1:21" ht="12.6" hidden="1" customHeight="1" outlineLevel="1">
      <c r="A824" s="950">
        <v>44162</v>
      </c>
      <c r="B824" s="1081">
        <v>44147</v>
      </c>
      <c r="C824" s="364">
        <v>44162</v>
      </c>
      <c r="D824" s="932">
        <v>44178</v>
      </c>
      <c r="E824" s="355" t="s">
        <v>3334</v>
      </c>
      <c r="F824" s="22" t="s">
        <v>14040</v>
      </c>
      <c r="G824" s="22" t="s">
        <v>14041</v>
      </c>
      <c r="H824" s="22"/>
      <c r="I824" s="22"/>
      <c r="J824" s="353" t="s">
        <v>2045</v>
      </c>
      <c r="K824" s="353" t="s">
        <v>3366</v>
      </c>
      <c r="L824" s="1796">
        <f t="shared" si="53"/>
        <v>15</v>
      </c>
      <c r="M824" s="1796">
        <f t="shared" si="54"/>
        <v>10</v>
      </c>
      <c r="N824" s="1796"/>
      <c r="O824" s="1821">
        <v>41</v>
      </c>
      <c r="P824" s="378"/>
      <c r="Q824" s="379"/>
      <c r="R824" s="359"/>
      <c r="S824" s="355"/>
      <c r="T824" s="355"/>
      <c r="U824" s="355"/>
    </row>
    <row r="825" spans="1:21" ht="12.6" hidden="1" customHeight="1" outlineLevel="1">
      <c r="A825" s="376">
        <v>44162</v>
      </c>
      <c r="B825" s="1081">
        <v>44161</v>
      </c>
      <c r="C825" s="364">
        <v>44165</v>
      </c>
      <c r="D825" s="364">
        <v>44191</v>
      </c>
      <c r="E825" s="355" t="s">
        <v>3334</v>
      </c>
      <c r="F825" s="22" t="s">
        <v>14042</v>
      </c>
      <c r="G825" s="22" t="s">
        <v>14043</v>
      </c>
      <c r="H825" s="22"/>
      <c r="I825" s="22"/>
      <c r="J825" s="353" t="s">
        <v>2033</v>
      </c>
      <c r="K825" s="353" t="s">
        <v>3406</v>
      </c>
      <c r="L825" s="1796">
        <f t="shared" si="53"/>
        <v>1</v>
      </c>
      <c r="M825" s="1796">
        <f t="shared" si="54"/>
        <v>0</v>
      </c>
      <c r="N825" s="1796"/>
      <c r="O825" s="1821">
        <v>42</v>
      </c>
      <c r="P825" s="353"/>
      <c r="Q825" s="353"/>
      <c r="R825" s="353"/>
      <c r="S825" s="353"/>
      <c r="T825" s="353"/>
      <c r="U825" s="353"/>
    </row>
    <row r="826" spans="1:21" ht="12.6" hidden="1" customHeight="1" outlineLevel="1">
      <c r="A826" s="376">
        <v>44162</v>
      </c>
      <c r="B826" s="1081">
        <v>44140</v>
      </c>
      <c r="C826" s="364">
        <v>44162</v>
      </c>
      <c r="D826" s="364">
        <v>44170</v>
      </c>
      <c r="E826" s="355" t="s">
        <v>3334</v>
      </c>
      <c r="F826" s="353" t="s">
        <v>14044</v>
      </c>
      <c r="G826" s="353" t="s">
        <v>14045</v>
      </c>
      <c r="H826" s="353" t="s">
        <v>14046</v>
      </c>
      <c r="I826" s="353"/>
      <c r="J826" s="353" t="s">
        <v>2034</v>
      </c>
      <c r="K826" s="353" t="s">
        <v>3366</v>
      </c>
      <c r="L826" s="1796">
        <f t="shared" si="53"/>
        <v>22</v>
      </c>
      <c r="M826" s="1796">
        <f t="shared" si="54"/>
        <v>15</v>
      </c>
      <c r="N826" s="1796"/>
      <c r="O826" s="1797">
        <v>43</v>
      </c>
      <c r="P826" s="353"/>
      <c r="Q826" s="353"/>
      <c r="R826" s="353"/>
      <c r="S826" s="353"/>
      <c r="T826" s="353"/>
      <c r="U826" s="353"/>
    </row>
    <row r="827" spans="1:21" ht="12.6" hidden="1" customHeight="1" outlineLevel="1">
      <c r="A827" s="376">
        <v>44165</v>
      </c>
      <c r="B827" s="1081">
        <v>44146</v>
      </c>
      <c r="C827" s="364">
        <v>44162</v>
      </c>
      <c r="D827" s="376">
        <v>44176</v>
      </c>
      <c r="E827" s="355" t="s">
        <v>3334</v>
      </c>
      <c r="F827" s="353" t="s">
        <v>14047</v>
      </c>
      <c r="G827" s="353" t="s">
        <v>14048</v>
      </c>
      <c r="H827" s="348" t="s">
        <v>3411</v>
      </c>
      <c r="I827" s="353"/>
      <c r="J827" s="604" t="s">
        <v>2042</v>
      </c>
      <c r="K827" s="353"/>
      <c r="L827" s="1796">
        <f t="shared" si="53"/>
        <v>19</v>
      </c>
      <c r="M827" s="1796">
        <f t="shared" si="54"/>
        <v>12</v>
      </c>
      <c r="N827" s="1796"/>
      <c r="O827" s="1821">
        <v>44</v>
      </c>
      <c r="P827" s="378"/>
      <c r="Q827" s="379"/>
      <c r="R827" s="359"/>
      <c r="S827" s="355"/>
      <c r="T827" s="355"/>
      <c r="U827" s="355"/>
    </row>
    <row r="828" spans="1:21" ht="12.6" hidden="1" customHeight="1" outlineLevel="1">
      <c r="A828" s="376">
        <v>44165</v>
      </c>
      <c r="B828" s="1081">
        <v>44155</v>
      </c>
      <c r="C828" s="364">
        <v>44162</v>
      </c>
      <c r="D828" s="364">
        <v>44185</v>
      </c>
      <c r="E828" s="355" t="s">
        <v>3334</v>
      </c>
      <c r="F828" s="353" t="s">
        <v>14049</v>
      </c>
      <c r="G828" s="353" t="s">
        <v>14050</v>
      </c>
      <c r="H828" s="353" t="s">
        <v>14051</v>
      </c>
      <c r="I828" s="353"/>
      <c r="J828" s="353" t="s">
        <v>2033</v>
      </c>
      <c r="K828" s="353" t="s">
        <v>3381</v>
      </c>
      <c r="L828" s="1796">
        <f t="shared" si="53"/>
        <v>10</v>
      </c>
      <c r="M828" s="1796">
        <f t="shared" si="54"/>
        <v>5</v>
      </c>
      <c r="N828" s="1796"/>
      <c r="O828" s="1821">
        <v>45</v>
      </c>
      <c r="P828" s="353"/>
      <c r="Q828" s="353"/>
      <c r="R828" s="353"/>
      <c r="S828" s="353"/>
      <c r="T828" s="353"/>
      <c r="U828" s="353"/>
    </row>
    <row r="829" spans="1:21" ht="12.6" hidden="1" customHeight="1" outlineLevel="1">
      <c r="A829" s="950">
        <v>44165</v>
      </c>
      <c r="B829" s="1081">
        <v>44155</v>
      </c>
      <c r="C829" s="364">
        <v>44169</v>
      </c>
      <c r="D829" s="932">
        <v>44185</v>
      </c>
      <c r="E829" s="349" t="s">
        <v>3334</v>
      </c>
      <c r="F829" s="426" t="s">
        <v>14052</v>
      </c>
      <c r="G829" s="426" t="s">
        <v>14053</v>
      </c>
      <c r="H829" s="426"/>
      <c r="I829" s="426"/>
      <c r="J829" s="424" t="s">
        <v>2041</v>
      </c>
      <c r="K829" s="353" t="s">
        <v>3381</v>
      </c>
      <c r="L829" s="1796">
        <f t="shared" si="53"/>
        <v>10</v>
      </c>
      <c r="M829" s="1796">
        <f t="shared" si="54"/>
        <v>5</v>
      </c>
      <c r="N829" s="1796"/>
      <c r="O829" s="1821">
        <v>46</v>
      </c>
      <c r="P829" s="424"/>
      <c r="Q829" s="424"/>
      <c r="R829" s="424"/>
      <c r="S829" s="424"/>
      <c r="T829" s="424"/>
      <c r="U829" s="424"/>
    </row>
    <row r="830" spans="1:21" ht="12.6" hidden="1" customHeight="1" outlineLevel="1">
      <c r="A830" s="376">
        <v>44165</v>
      </c>
      <c r="B830" s="1081">
        <v>44161</v>
      </c>
      <c r="C830" s="364">
        <v>44168</v>
      </c>
      <c r="D830" s="376">
        <v>44193</v>
      </c>
      <c r="E830" s="355" t="s">
        <v>3334</v>
      </c>
      <c r="F830" s="353" t="s">
        <v>14054</v>
      </c>
      <c r="G830" s="353" t="s">
        <v>14055</v>
      </c>
      <c r="H830" s="348"/>
      <c r="I830" s="353"/>
      <c r="J830" s="604" t="s">
        <v>2042</v>
      </c>
      <c r="K830" s="353"/>
      <c r="L830" s="1796">
        <f t="shared" si="53"/>
        <v>4</v>
      </c>
      <c r="M830" s="1796">
        <f t="shared" si="54"/>
        <v>1</v>
      </c>
      <c r="N830" s="1796"/>
      <c r="O830" s="1821">
        <v>47</v>
      </c>
      <c r="P830" s="362"/>
      <c r="Q830" s="357"/>
      <c r="R830" s="363"/>
      <c r="S830" s="350"/>
      <c r="T830" s="350"/>
      <c r="U830" s="350"/>
    </row>
    <row r="831" spans="1:21" ht="12.6" hidden="1" customHeight="1" outlineLevel="1">
      <c r="A831" s="376">
        <v>44165</v>
      </c>
      <c r="B831" s="1081">
        <v>44144</v>
      </c>
      <c r="C831" s="364">
        <v>44165</v>
      </c>
      <c r="D831" s="364">
        <v>44172</v>
      </c>
      <c r="E831" s="355" t="s">
        <v>3335</v>
      </c>
      <c r="F831" s="353" t="s">
        <v>14056</v>
      </c>
      <c r="G831" s="353" t="s">
        <v>14057</v>
      </c>
      <c r="H831" s="353" t="s">
        <v>14058</v>
      </c>
      <c r="I831" s="353"/>
      <c r="J831" s="353" t="s">
        <v>2035</v>
      </c>
      <c r="K831" s="353"/>
      <c r="L831" s="1796">
        <f t="shared" si="53"/>
        <v>21</v>
      </c>
      <c r="M831" s="1796">
        <f t="shared" si="54"/>
        <v>14</v>
      </c>
      <c r="N831" s="1796"/>
      <c r="O831" s="1821">
        <v>48</v>
      </c>
      <c r="P831" s="362"/>
      <c r="Q831" s="357"/>
      <c r="R831" s="363"/>
      <c r="S831" s="350"/>
      <c r="T831" s="350"/>
      <c r="U831" s="350"/>
    </row>
    <row r="832" spans="1:21" ht="12.6" hidden="1" customHeight="1" outlineLevel="1">
      <c r="A832" s="376">
        <v>44166</v>
      </c>
      <c r="B832" s="1081">
        <v>44159</v>
      </c>
      <c r="C832" s="364">
        <v>44167</v>
      </c>
      <c r="D832" s="364">
        <v>44189</v>
      </c>
      <c r="E832" s="355" t="s">
        <v>3334</v>
      </c>
      <c r="F832" s="353" t="s">
        <v>3470</v>
      </c>
      <c r="G832" s="353" t="s">
        <v>14059</v>
      </c>
      <c r="H832" s="353" t="s">
        <v>14060</v>
      </c>
      <c r="I832" s="353"/>
      <c r="J832" s="353" t="s">
        <v>2041</v>
      </c>
      <c r="K832" s="353" t="s">
        <v>3381</v>
      </c>
      <c r="L832" s="1796">
        <f t="shared" si="53"/>
        <v>7</v>
      </c>
      <c r="M832" s="1796">
        <f t="shared" si="54"/>
        <v>4</v>
      </c>
      <c r="N832" s="1796"/>
      <c r="O832" s="1821">
        <v>49</v>
      </c>
      <c r="P832" s="353"/>
      <c r="Q832" s="353"/>
      <c r="R832" s="353"/>
      <c r="S832" s="353"/>
      <c r="T832" s="353"/>
      <c r="U832" s="353"/>
    </row>
    <row r="833" spans="1:21" ht="12.6" hidden="1" customHeight="1" outlineLevel="1">
      <c r="A833" s="376">
        <v>44166</v>
      </c>
      <c r="B833" s="1081">
        <v>44161</v>
      </c>
      <c r="C833" s="364">
        <v>44167</v>
      </c>
      <c r="D833" s="364">
        <v>44191</v>
      </c>
      <c r="E833" s="355" t="s">
        <v>3334</v>
      </c>
      <c r="F833" s="353" t="s">
        <v>14061</v>
      </c>
      <c r="G833" s="353" t="s">
        <v>14062</v>
      </c>
      <c r="H833" s="353" t="s">
        <v>14063</v>
      </c>
      <c r="I833" s="353"/>
      <c r="J833" s="353" t="s">
        <v>2033</v>
      </c>
      <c r="K833" s="353" t="s">
        <v>3381</v>
      </c>
      <c r="L833" s="1796">
        <f t="shared" si="53"/>
        <v>5</v>
      </c>
      <c r="M833" s="1796">
        <f t="shared" si="54"/>
        <v>2</v>
      </c>
      <c r="N833" s="1796"/>
      <c r="O833" s="1821">
        <v>50</v>
      </c>
      <c r="P833" s="353"/>
      <c r="Q833" s="353"/>
      <c r="R833" s="353"/>
      <c r="S833" s="353"/>
      <c r="T833" s="353"/>
      <c r="U833" s="353"/>
    </row>
    <row r="834" spans="1:21" ht="12.6" hidden="1" customHeight="1" outlineLevel="1">
      <c r="A834" s="376">
        <v>44166</v>
      </c>
      <c r="B834" s="1081">
        <v>44160</v>
      </c>
      <c r="C834" s="364">
        <v>44168</v>
      </c>
      <c r="D834" s="364">
        <v>44190</v>
      </c>
      <c r="E834" s="355" t="s">
        <v>3334</v>
      </c>
      <c r="F834" s="1070" t="s">
        <v>14064</v>
      </c>
      <c r="G834" s="353" t="s">
        <v>14065</v>
      </c>
      <c r="H834" s="353" t="s">
        <v>3595</v>
      </c>
      <c r="I834" s="353"/>
      <c r="J834" s="353" t="s">
        <v>2034</v>
      </c>
      <c r="K834" s="353" t="s">
        <v>3596</v>
      </c>
      <c r="L834" s="1796">
        <f t="shared" si="53"/>
        <v>6</v>
      </c>
      <c r="M834" s="1796">
        <f t="shared" si="54"/>
        <v>3</v>
      </c>
      <c r="N834" s="1796"/>
      <c r="O834" s="1821">
        <v>51</v>
      </c>
      <c r="P834" s="353"/>
      <c r="Q834" s="353"/>
      <c r="R834" s="353"/>
      <c r="S834" s="353"/>
      <c r="T834" s="353"/>
      <c r="U834" s="353"/>
    </row>
    <row r="835" spans="1:21" ht="12.6" hidden="1" customHeight="1" outlineLevel="1">
      <c r="A835" s="376">
        <v>44166</v>
      </c>
      <c r="B835" s="1081">
        <v>44154</v>
      </c>
      <c r="C835" s="364">
        <v>44169</v>
      </c>
      <c r="D835" s="364">
        <v>44184</v>
      </c>
      <c r="E835" s="355" t="s">
        <v>3334</v>
      </c>
      <c r="F835" s="353" t="s">
        <v>14066</v>
      </c>
      <c r="G835" s="353" t="s">
        <v>14067</v>
      </c>
      <c r="H835" s="353" t="s">
        <v>3595</v>
      </c>
      <c r="I835" s="353"/>
      <c r="J835" s="353" t="s">
        <v>2035</v>
      </c>
      <c r="K835" s="353"/>
      <c r="L835" s="1796">
        <f t="shared" si="53"/>
        <v>12</v>
      </c>
      <c r="M835" s="1796">
        <f t="shared" si="54"/>
        <v>7</v>
      </c>
      <c r="N835" s="1796"/>
      <c r="O835" s="1821">
        <v>52</v>
      </c>
      <c r="P835" s="378"/>
      <c r="Q835" s="379"/>
      <c r="R835" s="359"/>
      <c r="S835" s="355"/>
      <c r="T835" s="355"/>
      <c r="U835" s="355"/>
    </row>
    <row r="836" spans="1:21" ht="12.6" hidden="1" customHeight="1" outlineLevel="1">
      <c r="A836" s="376">
        <v>44167</v>
      </c>
      <c r="B836" s="1081">
        <v>44148</v>
      </c>
      <c r="C836" s="364">
        <v>44162</v>
      </c>
      <c r="D836" s="364">
        <v>44178</v>
      </c>
      <c r="E836" s="355" t="s">
        <v>3335</v>
      </c>
      <c r="F836" s="353" t="s">
        <v>14068</v>
      </c>
      <c r="G836" s="353" t="s">
        <v>14069</v>
      </c>
      <c r="H836" s="353" t="s">
        <v>14070</v>
      </c>
      <c r="I836" s="353"/>
      <c r="J836" s="353" t="s">
        <v>2035</v>
      </c>
      <c r="K836" s="353"/>
      <c r="L836" s="1796">
        <f t="shared" si="53"/>
        <v>19</v>
      </c>
      <c r="M836" s="1796">
        <f t="shared" si="54"/>
        <v>12</v>
      </c>
      <c r="N836" s="1796"/>
      <c r="O836" s="1821">
        <v>53</v>
      </c>
      <c r="P836" s="378"/>
      <c r="Q836" s="379"/>
      <c r="R836" s="359"/>
      <c r="S836" s="355"/>
      <c r="T836" s="355"/>
      <c r="U836" s="355"/>
    </row>
    <row r="837" spans="1:21" ht="12.6" hidden="1" customHeight="1" outlineLevel="1">
      <c r="A837" s="376">
        <v>44166</v>
      </c>
      <c r="B837" s="1081">
        <v>44140</v>
      </c>
      <c r="C837" s="364">
        <v>44162</v>
      </c>
      <c r="D837" s="364">
        <v>44170</v>
      </c>
      <c r="E837" s="355" t="s">
        <v>3335</v>
      </c>
      <c r="F837" s="353" t="s">
        <v>3785</v>
      </c>
      <c r="G837" s="353" t="s">
        <v>14071</v>
      </c>
      <c r="H837" s="353"/>
      <c r="I837" s="353"/>
      <c r="J837" s="353" t="s">
        <v>2033</v>
      </c>
      <c r="K837" s="353" t="s">
        <v>3351</v>
      </c>
      <c r="L837" s="1796">
        <f t="shared" si="53"/>
        <v>26</v>
      </c>
      <c r="M837" s="1796">
        <f t="shared" si="54"/>
        <v>17</v>
      </c>
      <c r="N837" s="1796"/>
      <c r="O837" s="1797">
        <v>54</v>
      </c>
      <c r="P837" s="353"/>
      <c r="Q837" s="353"/>
      <c r="R837" s="353"/>
      <c r="S837" s="353"/>
      <c r="T837" s="353"/>
      <c r="U837" s="353"/>
    </row>
    <row r="838" spans="1:21" ht="12.6" hidden="1" customHeight="1" outlineLevel="1">
      <c r="A838" s="950">
        <v>44167</v>
      </c>
      <c r="B838" s="1081">
        <v>44151</v>
      </c>
      <c r="C838" s="364">
        <v>44175</v>
      </c>
      <c r="D838" s="932">
        <v>44175</v>
      </c>
      <c r="E838" s="349" t="s">
        <v>3334</v>
      </c>
      <c r="F838" s="424" t="s">
        <v>14072</v>
      </c>
      <c r="G838" s="424" t="s">
        <v>14073</v>
      </c>
      <c r="H838" s="424" t="s">
        <v>14074</v>
      </c>
      <c r="I838" s="424"/>
      <c r="J838" s="424" t="s">
        <v>2041</v>
      </c>
      <c r="K838" s="353"/>
      <c r="L838" s="1796">
        <f t="shared" si="53"/>
        <v>16</v>
      </c>
      <c r="M838" s="1796">
        <f t="shared" si="54"/>
        <v>11</v>
      </c>
      <c r="N838" s="1796"/>
      <c r="O838" s="1821">
        <v>55</v>
      </c>
      <c r="P838" s="424"/>
      <c r="Q838" s="424"/>
      <c r="R838" s="424"/>
      <c r="S838" s="424"/>
      <c r="T838" s="424"/>
      <c r="U838" s="424"/>
    </row>
    <row r="839" spans="1:21" ht="12.6" hidden="1" customHeight="1" outlineLevel="1">
      <c r="A839" s="376">
        <v>44168</v>
      </c>
      <c r="B839" s="1081">
        <v>44155</v>
      </c>
      <c r="C839" s="364">
        <v>44169</v>
      </c>
      <c r="D839" s="932">
        <v>44185</v>
      </c>
      <c r="E839" s="355" t="s">
        <v>3334</v>
      </c>
      <c r="F839" s="22" t="s">
        <v>14075</v>
      </c>
      <c r="G839" s="22" t="s">
        <v>14076</v>
      </c>
      <c r="H839" s="22" t="s">
        <v>3595</v>
      </c>
      <c r="I839" s="22"/>
      <c r="J839" s="353" t="s">
        <v>2045</v>
      </c>
      <c r="K839" s="353" t="s">
        <v>3351</v>
      </c>
      <c r="L839" s="1796">
        <f t="shared" si="53"/>
        <v>13</v>
      </c>
      <c r="M839" s="1796">
        <f t="shared" si="54"/>
        <v>8</v>
      </c>
      <c r="N839" s="1796"/>
      <c r="O839" s="1821">
        <v>56</v>
      </c>
      <c r="P839" s="378"/>
      <c r="Q839" s="379"/>
      <c r="R839" s="359"/>
      <c r="S839" s="355"/>
      <c r="T839" s="355"/>
      <c r="U839" s="355"/>
    </row>
    <row r="840" spans="1:21" ht="12.6" hidden="1" customHeight="1" outlineLevel="1">
      <c r="A840" s="376">
        <v>44168</v>
      </c>
      <c r="B840" s="1081">
        <v>44160</v>
      </c>
      <c r="C840" s="364">
        <v>44169</v>
      </c>
      <c r="D840" s="932">
        <v>44190</v>
      </c>
      <c r="E840" s="355" t="s">
        <v>3334</v>
      </c>
      <c r="F840" s="22" t="s">
        <v>14077</v>
      </c>
      <c r="G840" s="22" t="s">
        <v>14078</v>
      </c>
      <c r="H840" s="22" t="s">
        <v>3595</v>
      </c>
      <c r="I840" s="22"/>
      <c r="J840" s="353" t="s">
        <v>2045</v>
      </c>
      <c r="K840" s="353" t="s">
        <v>3351</v>
      </c>
      <c r="L840" s="1796">
        <f t="shared" si="53"/>
        <v>8</v>
      </c>
      <c r="M840" s="1796">
        <f t="shared" si="54"/>
        <v>5</v>
      </c>
      <c r="N840" s="1796"/>
      <c r="O840" s="1797">
        <v>57</v>
      </c>
      <c r="P840" s="378"/>
      <c r="Q840" s="379"/>
      <c r="R840" s="359"/>
      <c r="S840" s="355"/>
      <c r="T840" s="355"/>
      <c r="U840" s="355"/>
    </row>
    <row r="841" spans="1:21" ht="12.6" hidden="1" customHeight="1" outlineLevel="1">
      <c r="A841" s="376">
        <v>44168</v>
      </c>
      <c r="B841" s="1081">
        <v>44140</v>
      </c>
      <c r="C841" s="364">
        <v>44170</v>
      </c>
      <c r="D841" s="364">
        <v>44170</v>
      </c>
      <c r="E841" s="355" t="s">
        <v>3334</v>
      </c>
      <c r="F841" s="353" t="s">
        <v>4068</v>
      </c>
      <c r="G841" s="353" t="s">
        <v>14079</v>
      </c>
      <c r="H841" s="353" t="s">
        <v>11928</v>
      </c>
      <c r="I841" s="353"/>
      <c r="J841" s="353" t="s">
        <v>2035</v>
      </c>
      <c r="K841" s="353" t="s">
        <v>14080</v>
      </c>
      <c r="L841" s="1796">
        <f t="shared" si="53"/>
        <v>28</v>
      </c>
      <c r="M841" s="1796">
        <f t="shared" si="54"/>
        <v>19</v>
      </c>
      <c r="N841" s="1796"/>
      <c r="O841" s="1821">
        <v>58</v>
      </c>
      <c r="P841" s="362"/>
      <c r="Q841" s="357"/>
      <c r="R841" s="363"/>
      <c r="S841" s="350"/>
      <c r="T841" s="350"/>
      <c r="U841" s="350"/>
    </row>
    <row r="842" spans="1:21" ht="12.6" hidden="1" customHeight="1" outlineLevel="1">
      <c r="A842" s="376">
        <v>44168</v>
      </c>
      <c r="B842" s="1081">
        <v>44160</v>
      </c>
      <c r="C842" s="364">
        <v>44169</v>
      </c>
      <c r="D842" s="932">
        <v>44190</v>
      </c>
      <c r="E842" s="349" t="s">
        <v>3335</v>
      </c>
      <c r="F842" s="424" t="s">
        <v>2202</v>
      </c>
      <c r="G842" s="424" t="s">
        <v>14081</v>
      </c>
      <c r="H842" s="424" t="s">
        <v>14082</v>
      </c>
      <c r="I842" s="424"/>
      <c r="J842" s="424" t="s">
        <v>2034</v>
      </c>
      <c r="K842" s="353" t="s">
        <v>14083</v>
      </c>
      <c r="L842" s="1796">
        <f t="shared" si="53"/>
        <v>8</v>
      </c>
      <c r="M842" s="1796">
        <f t="shared" si="54"/>
        <v>5</v>
      </c>
      <c r="N842" s="1796"/>
      <c r="O842" s="1797">
        <v>59</v>
      </c>
      <c r="P842" s="424"/>
      <c r="Q842" s="424"/>
      <c r="R842" s="424"/>
      <c r="S842" s="424"/>
      <c r="T842" s="424"/>
      <c r="U842" s="424"/>
    </row>
    <row r="843" spans="1:21" ht="12.6" hidden="1" customHeight="1" outlineLevel="1">
      <c r="A843" s="376">
        <v>44172</v>
      </c>
      <c r="B843" s="1081">
        <v>44165</v>
      </c>
      <c r="C843" s="364">
        <v>44169</v>
      </c>
      <c r="D843" s="376">
        <v>44195</v>
      </c>
      <c r="E843" s="355" t="s">
        <v>3334</v>
      </c>
      <c r="F843" s="353" t="s">
        <v>14084</v>
      </c>
      <c r="G843" s="353" t="s">
        <v>14085</v>
      </c>
      <c r="H843" s="348"/>
      <c r="I843" s="353"/>
      <c r="J843" s="604" t="s">
        <v>2042</v>
      </c>
      <c r="K843" s="353"/>
      <c r="L843" s="1796">
        <f t="shared" si="53"/>
        <v>7</v>
      </c>
      <c r="M843" s="1796">
        <f t="shared" si="54"/>
        <v>4</v>
      </c>
      <c r="N843" s="1796"/>
      <c r="O843" s="1821">
        <v>60</v>
      </c>
      <c r="P843" s="362"/>
      <c r="Q843" s="357"/>
      <c r="R843" s="363"/>
      <c r="S843" s="350"/>
      <c r="T843" s="350"/>
      <c r="U843" s="350"/>
    </row>
    <row r="844" spans="1:21" ht="12.6" hidden="1" customHeight="1" outlineLevel="1">
      <c r="A844" s="376">
        <v>44172</v>
      </c>
      <c r="B844" s="1081">
        <v>44159</v>
      </c>
      <c r="C844" s="364">
        <v>44180</v>
      </c>
      <c r="D844" s="376">
        <v>44193</v>
      </c>
      <c r="E844" s="355" t="s">
        <v>3335</v>
      </c>
      <c r="F844" s="353" t="s">
        <v>13802</v>
      </c>
      <c r="G844" s="353" t="s">
        <v>14086</v>
      </c>
      <c r="H844" s="348" t="s">
        <v>3577</v>
      </c>
      <c r="I844" s="353"/>
      <c r="J844" s="604" t="s">
        <v>2042</v>
      </c>
      <c r="K844" s="353"/>
      <c r="L844" s="1796">
        <f t="shared" si="53"/>
        <v>13</v>
      </c>
      <c r="M844" s="1796">
        <f t="shared" si="54"/>
        <v>8</v>
      </c>
      <c r="N844" s="1796"/>
      <c r="O844" s="1797">
        <v>61</v>
      </c>
      <c r="P844" s="362"/>
      <c r="Q844" s="357"/>
      <c r="R844" s="363"/>
      <c r="S844" s="350"/>
      <c r="T844" s="350"/>
      <c r="U844" s="350"/>
    </row>
    <row r="845" spans="1:21" ht="12.6" hidden="1" customHeight="1" outlineLevel="1">
      <c r="A845" s="376">
        <v>44172</v>
      </c>
      <c r="B845" s="1081">
        <v>44165</v>
      </c>
      <c r="C845" s="364">
        <v>44172</v>
      </c>
      <c r="D845" s="932">
        <v>44196</v>
      </c>
      <c r="E845" s="349" t="s">
        <v>3334</v>
      </c>
      <c r="F845" s="426" t="s">
        <v>14087</v>
      </c>
      <c r="G845" s="426" t="s">
        <v>14088</v>
      </c>
      <c r="H845" s="426" t="s">
        <v>3755</v>
      </c>
      <c r="I845" s="426"/>
      <c r="J845" s="424" t="s">
        <v>13723</v>
      </c>
      <c r="K845" s="353" t="s">
        <v>14089</v>
      </c>
      <c r="L845" s="1796">
        <f t="shared" si="53"/>
        <v>7</v>
      </c>
      <c r="M845" s="1796">
        <f t="shared" si="54"/>
        <v>4</v>
      </c>
      <c r="N845" s="424"/>
      <c r="O845" s="1821">
        <v>62</v>
      </c>
      <c r="P845" s="424"/>
      <c r="Q845" s="424"/>
      <c r="R845" s="424"/>
      <c r="S845" s="424"/>
      <c r="T845" s="424"/>
      <c r="U845" s="424"/>
    </row>
    <row r="846" spans="1:21" ht="12.6" hidden="1" customHeight="1" outlineLevel="1">
      <c r="A846" s="376">
        <v>44172</v>
      </c>
      <c r="B846" s="1081">
        <v>44160</v>
      </c>
      <c r="C846" s="364">
        <v>44175</v>
      </c>
      <c r="D846" s="932">
        <v>44190</v>
      </c>
      <c r="E846" s="355" t="s">
        <v>3335</v>
      </c>
      <c r="F846" s="353" t="s">
        <v>5337</v>
      </c>
      <c r="G846" s="353" t="s">
        <v>14090</v>
      </c>
      <c r="H846" s="353" t="s">
        <v>14091</v>
      </c>
      <c r="I846" s="353"/>
      <c r="J846" s="353" t="s">
        <v>2045</v>
      </c>
      <c r="K846" s="353" t="s">
        <v>3351</v>
      </c>
      <c r="L846" s="1796">
        <f t="shared" si="53"/>
        <v>12</v>
      </c>
      <c r="M846" s="1796">
        <f t="shared" si="54"/>
        <v>7</v>
      </c>
      <c r="N846" s="1796"/>
      <c r="O846" s="1797">
        <v>63</v>
      </c>
      <c r="P846" s="362"/>
      <c r="Q846" s="357"/>
      <c r="R846" s="363"/>
      <c r="S846" s="350"/>
      <c r="T846" s="350"/>
      <c r="U846" s="350"/>
    </row>
    <row r="847" spans="1:21" ht="12.6" hidden="1" customHeight="1" outlineLevel="1">
      <c r="A847" s="374">
        <v>44172</v>
      </c>
      <c r="B847" s="1838">
        <v>44165</v>
      </c>
      <c r="C847" s="755">
        <v>44183</v>
      </c>
      <c r="D847" s="755">
        <v>44183</v>
      </c>
      <c r="E847" s="735" t="s">
        <v>3334</v>
      </c>
      <c r="F847" s="604" t="s">
        <v>14092</v>
      </c>
      <c r="G847" s="604" t="s">
        <v>14093</v>
      </c>
      <c r="H847" s="604" t="s">
        <v>14094</v>
      </c>
      <c r="I847" s="604"/>
      <c r="J847" s="604" t="s">
        <v>2042</v>
      </c>
      <c r="K847" s="604"/>
      <c r="L847" s="1796">
        <f t="shared" si="53"/>
        <v>7</v>
      </c>
      <c r="M847" s="1796">
        <f t="shared" si="54"/>
        <v>4</v>
      </c>
      <c r="N847" s="424"/>
      <c r="O847" s="1821">
        <v>64</v>
      </c>
      <c r="P847" s="604"/>
      <c r="Q847" s="604"/>
      <c r="R847" s="604"/>
      <c r="S847" s="604"/>
      <c r="T847" s="604"/>
      <c r="U847" s="604"/>
    </row>
    <row r="848" spans="1:21" ht="12.6" hidden="1" customHeight="1" outlineLevel="1">
      <c r="A848" s="376">
        <v>44173</v>
      </c>
      <c r="B848" s="1081">
        <v>44160</v>
      </c>
      <c r="C848" s="364">
        <v>44176</v>
      </c>
      <c r="D848" s="932">
        <v>44190</v>
      </c>
      <c r="E848" s="355" t="s">
        <v>3334</v>
      </c>
      <c r="F848" s="22" t="s">
        <v>14095</v>
      </c>
      <c r="G848" s="22" t="s">
        <v>14096</v>
      </c>
      <c r="H848" s="22"/>
      <c r="I848" s="22"/>
      <c r="J848" s="353" t="s">
        <v>2045</v>
      </c>
      <c r="K848" s="353" t="s">
        <v>3351</v>
      </c>
      <c r="L848" s="1796">
        <f t="shared" ref="L848:L857" si="55">(A848-B848)</f>
        <v>13</v>
      </c>
      <c r="M848" s="1796">
        <f t="shared" ref="M848:M857" si="56">NETWORKDAYS(B848,A848,A848:B848)</f>
        <v>8</v>
      </c>
      <c r="N848" s="1796"/>
      <c r="O848" s="1797">
        <v>65</v>
      </c>
      <c r="P848" s="378"/>
      <c r="Q848" s="379"/>
      <c r="R848" s="359"/>
      <c r="S848" s="355"/>
      <c r="T848" s="355"/>
      <c r="U848" s="355"/>
    </row>
    <row r="849" spans="1:33" ht="12.6" hidden="1" customHeight="1" outlineLevel="1">
      <c r="A849" s="950">
        <v>44173</v>
      </c>
      <c r="B849" s="1081">
        <v>44159</v>
      </c>
      <c r="C849" s="364">
        <v>44173</v>
      </c>
      <c r="D849" s="932">
        <v>44189</v>
      </c>
      <c r="E849" s="349" t="s">
        <v>3334</v>
      </c>
      <c r="F849" s="426" t="s">
        <v>14097</v>
      </c>
      <c r="G849" s="592" t="s">
        <v>14098</v>
      </c>
      <c r="H849" s="426" t="s">
        <v>3660</v>
      </c>
      <c r="I849" s="426"/>
      <c r="J849" s="424" t="s">
        <v>2034</v>
      </c>
      <c r="L849" s="1796">
        <f t="shared" si="55"/>
        <v>14</v>
      </c>
      <c r="M849" s="1796">
        <f t="shared" si="56"/>
        <v>9</v>
      </c>
      <c r="N849" s="424"/>
      <c r="O849" s="1821">
        <v>66</v>
      </c>
      <c r="P849" s="424"/>
      <c r="Q849" s="424"/>
      <c r="R849" s="424"/>
      <c r="S849" s="424"/>
      <c r="T849" s="424"/>
      <c r="U849" s="424"/>
      <c r="V849" s="424"/>
      <c r="W849" s="424"/>
      <c r="X849" s="424"/>
      <c r="Y849" s="424"/>
      <c r="Z849" s="424"/>
      <c r="AA849" s="424"/>
      <c r="AB849" s="424"/>
      <c r="AC849" s="424"/>
      <c r="AD849" s="424"/>
      <c r="AE849" s="424"/>
      <c r="AF849" s="424"/>
      <c r="AG849" s="424"/>
    </row>
    <row r="850" spans="1:33" ht="12.6" hidden="1" customHeight="1" outlineLevel="1">
      <c r="A850" s="376">
        <v>44174</v>
      </c>
      <c r="B850" s="1081">
        <v>44162</v>
      </c>
      <c r="C850" s="364">
        <v>44179</v>
      </c>
      <c r="D850" s="932">
        <v>44192</v>
      </c>
      <c r="E850" s="355" t="s">
        <v>3335</v>
      </c>
      <c r="F850" s="22" t="s">
        <v>14099</v>
      </c>
      <c r="G850" s="22" t="s">
        <v>14100</v>
      </c>
      <c r="H850" s="22"/>
      <c r="I850" s="22"/>
      <c r="J850" s="353" t="s">
        <v>2045</v>
      </c>
      <c r="K850" s="353" t="s">
        <v>3366</v>
      </c>
      <c r="L850" s="1796">
        <f t="shared" si="55"/>
        <v>12</v>
      </c>
      <c r="M850" s="1796">
        <f t="shared" si="56"/>
        <v>7</v>
      </c>
      <c r="N850" s="1796"/>
      <c r="O850" s="1797">
        <v>67</v>
      </c>
      <c r="P850" s="368"/>
      <c r="Q850" s="357"/>
      <c r="R850" s="350"/>
      <c r="S850" s="350"/>
      <c r="T850" s="350"/>
      <c r="U850" s="350"/>
      <c r="V850" s="355"/>
      <c r="W850" s="1385"/>
      <c r="X850" s="1385"/>
      <c r="Y850" s="1385"/>
      <c r="Z850" s="1385"/>
      <c r="AA850" s="1385"/>
      <c r="AB850" s="1385"/>
      <c r="AC850" s="1385"/>
      <c r="AD850" s="350"/>
      <c r="AE850" s="1385"/>
      <c r="AF850" s="353"/>
      <c r="AG850" s="353"/>
    </row>
    <row r="851" spans="1:33" ht="12.6" hidden="1" customHeight="1" outlineLevel="1">
      <c r="A851" s="376">
        <v>44174</v>
      </c>
      <c r="B851" s="1081">
        <v>44147</v>
      </c>
      <c r="C851" s="364">
        <v>44174</v>
      </c>
      <c r="D851" s="364">
        <v>44177</v>
      </c>
      <c r="E851" s="355" t="s">
        <v>3335</v>
      </c>
      <c r="F851" s="353" t="s">
        <v>14101</v>
      </c>
      <c r="G851" s="353" t="s">
        <v>14102</v>
      </c>
      <c r="H851" s="1839" t="s">
        <v>14103</v>
      </c>
      <c r="I851" s="353" t="s">
        <v>12353</v>
      </c>
      <c r="J851" s="353" t="s">
        <v>2033</v>
      </c>
      <c r="K851" s="353" t="s">
        <v>13897</v>
      </c>
      <c r="L851" s="1796">
        <f t="shared" si="55"/>
        <v>27</v>
      </c>
      <c r="M851" s="1796">
        <f t="shared" si="56"/>
        <v>18</v>
      </c>
      <c r="N851" s="424"/>
      <c r="O851" s="1821">
        <v>68</v>
      </c>
      <c r="P851" s="353"/>
      <c r="Q851" s="353"/>
      <c r="R851" s="353"/>
      <c r="S851" s="353"/>
      <c r="T851" s="353"/>
      <c r="U851" s="353"/>
      <c r="V851" s="353"/>
      <c r="W851" s="353"/>
      <c r="X851" s="353"/>
      <c r="Y851" s="353"/>
      <c r="Z851" s="353"/>
      <c r="AA851" s="353"/>
      <c r="AB851" s="353"/>
      <c r="AC851" s="353"/>
      <c r="AD851" s="353"/>
      <c r="AE851" s="353"/>
      <c r="AF851" s="353"/>
      <c r="AG851" s="353"/>
    </row>
    <row r="852" spans="1:33" ht="12.6" hidden="1" customHeight="1" outlineLevel="1">
      <c r="A852" s="376">
        <v>44174</v>
      </c>
      <c r="B852" s="1081">
        <v>44165</v>
      </c>
      <c r="C852" s="364">
        <v>44173</v>
      </c>
      <c r="D852" s="364">
        <v>44195</v>
      </c>
      <c r="E852" s="355" t="s">
        <v>3335</v>
      </c>
      <c r="F852" s="22" t="s">
        <v>14104</v>
      </c>
      <c r="G852" s="22" t="s">
        <v>14105</v>
      </c>
      <c r="H852" s="22"/>
      <c r="I852" s="22"/>
      <c r="J852" s="353" t="s">
        <v>2042</v>
      </c>
      <c r="K852" s="353" t="s">
        <v>13897</v>
      </c>
      <c r="L852" s="1796">
        <f t="shared" si="55"/>
        <v>9</v>
      </c>
      <c r="M852" s="1796">
        <f t="shared" si="56"/>
        <v>6</v>
      </c>
      <c r="N852" s="1796"/>
      <c r="O852" s="1797">
        <v>69</v>
      </c>
      <c r="P852" s="375"/>
      <c r="Q852" s="375"/>
      <c r="R852" s="375"/>
      <c r="S852" s="375"/>
      <c r="T852" s="375"/>
      <c r="U852" s="375"/>
      <c r="V852" s="375"/>
      <c r="W852" s="375"/>
      <c r="X852" s="375"/>
      <c r="Y852" s="375"/>
      <c r="Z852" s="375"/>
      <c r="AA852" s="375"/>
      <c r="AB852" s="375"/>
      <c r="AC852" s="375"/>
      <c r="AD852" s="375"/>
      <c r="AE852" s="375"/>
      <c r="AF852" s="375"/>
      <c r="AG852" s="375"/>
    </row>
    <row r="853" spans="1:33" ht="12.6" hidden="1" customHeight="1" outlineLevel="1">
      <c r="A853" s="376">
        <v>44176</v>
      </c>
      <c r="B853" s="1081">
        <v>44165</v>
      </c>
      <c r="C853" s="364">
        <v>44176</v>
      </c>
      <c r="D853" s="364">
        <v>44195</v>
      </c>
      <c r="E853" s="355" t="s">
        <v>3334</v>
      </c>
      <c r="F853" s="353" t="s">
        <v>3969</v>
      </c>
      <c r="G853" s="353" t="s">
        <v>14106</v>
      </c>
      <c r="H853" s="353"/>
      <c r="I853" s="353"/>
      <c r="J853" s="353" t="s">
        <v>2033</v>
      </c>
      <c r="K853" s="353" t="s">
        <v>3381</v>
      </c>
      <c r="L853" s="1796">
        <f t="shared" si="55"/>
        <v>11</v>
      </c>
      <c r="M853" s="1796">
        <f t="shared" si="56"/>
        <v>8</v>
      </c>
      <c r="N853" s="424"/>
      <c r="O853" s="1821">
        <v>70</v>
      </c>
      <c r="P853" s="353"/>
      <c r="Q853" s="353"/>
      <c r="R853" s="353"/>
      <c r="S853" s="353"/>
      <c r="T853" s="353"/>
      <c r="U853" s="353"/>
      <c r="V853" s="353"/>
      <c r="W853" s="353"/>
      <c r="X853" s="353"/>
      <c r="Y853" s="353"/>
      <c r="Z853" s="353"/>
      <c r="AA853" s="353"/>
      <c r="AB853" s="353"/>
      <c r="AC853" s="353"/>
      <c r="AD853" s="353"/>
      <c r="AE853" s="353"/>
      <c r="AF853" s="353"/>
      <c r="AG853" s="353"/>
    </row>
    <row r="854" spans="1:33" ht="12.6" hidden="1" customHeight="1" outlineLevel="1">
      <c r="A854" s="376">
        <v>44176</v>
      </c>
      <c r="B854" s="1081">
        <v>44165</v>
      </c>
      <c r="C854" s="364">
        <v>44176</v>
      </c>
      <c r="D854" s="364">
        <v>44195</v>
      </c>
      <c r="E854" s="355" t="s">
        <v>3334</v>
      </c>
      <c r="F854" s="353" t="s">
        <v>14107</v>
      </c>
      <c r="G854" s="353" t="s">
        <v>14108</v>
      </c>
      <c r="H854" s="353"/>
      <c r="I854" s="353"/>
      <c r="J854" s="353" t="s">
        <v>2033</v>
      </c>
      <c r="K854" s="353" t="s">
        <v>3381</v>
      </c>
      <c r="L854" s="1796">
        <f t="shared" si="55"/>
        <v>11</v>
      </c>
      <c r="M854" s="1796">
        <f t="shared" si="56"/>
        <v>8</v>
      </c>
      <c r="N854" s="1796"/>
      <c r="O854" s="1797">
        <v>71</v>
      </c>
      <c r="P854" s="353"/>
      <c r="Q854" s="353"/>
      <c r="R854" s="353"/>
      <c r="S854" s="353"/>
      <c r="T854" s="353"/>
      <c r="U854" s="353"/>
      <c r="V854" s="353"/>
      <c r="W854" s="353"/>
      <c r="X854" s="353"/>
      <c r="Y854" s="353"/>
      <c r="Z854" s="353"/>
      <c r="AA854" s="353"/>
      <c r="AB854" s="353"/>
      <c r="AC854" s="353"/>
      <c r="AD854" s="353"/>
      <c r="AE854" s="353"/>
      <c r="AF854" s="353"/>
      <c r="AG854" s="353"/>
    </row>
    <row r="855" spans="1:33" ht="12.6" hidden="1" customHeight="1" outlineLevel="1">
      <c r="A855" s="374">
        <v>44179</v>
      </c>
      <c r="B855" s="1081">
        <v>44165</v>
      </c>
      <c r="C855" s="364">
        <v>44176</v>
      </c>
      <c r="D855" s="1074">
        <v>44195</v>
      </c>
      <c r="E855" s="349" t="s">
        <v>3334</v>
      </c>
      <c r="F855" s="426" t="s">
        <v>14109</v>
      </c>
      <c r="G855" s="426" t="s">
        <v>14110</v>
      </c>
      <c r="H855" s="426"/>
      <c r="I855" s="426"/>
      <c r="J855" s="424" t="s">
        <v>2034</v>
      </c>
      <c r="K855" s="353" t="s">
        <v>3381</v>
      </c>
      <c r="L855" s="1796">
        <f t="shared" si="55"/>
        <v>14</v>
      </c>
      <c r="M855" s="1796">
        <f t="shared" si="56"/>
        <v>9</v>
      </c>
      <c r="N855" s="1796"/>
      <c r="O855" s="1797">
        <v>72</v>
      </c>
      <c r="P855" s="424"/>
      <c r="Q855" s="424"/>
      <c r="R855" s="424"/>
      <c r="S855" s="424"/>
      <c r="T855" s="424"/>
      <c r="U855" s="424"/>
      <c r="V855" s="424"/>
      <c r="W855" s="424"/>
      <c r="X855" s="424"/>
      <c r="Y855" s="424"/>
      <c r="Z855" s="424"/>
      <c r="AA855" s="424"/>
      <c r="AB855" s="424"/>
      <c r="AC855" s="424"/>
      <c r="AD855" s="424"/>
      <c r="AE855" s="424"/>
      <c r="AF855" s="424"/>
      <c r="AG855" s="424"/>
    </row>
    <row r="856" spans="1:33" ht="12.6" hidden="1" customHeight="1" outlineLevel="1">
      <c r="A856" s="376">
        <v>44179</v>
      </c>
      <c r="B856" s="1081">
        <v>44165</v>
      </c>
      <c r="C856" s="364">
        <v>44180</v>
      </c>
      <c r="D856" s="376">
        <v>44195</v>
      </c>
      <c r="E856" s="355" t="s">
        <v>3335</v>
      </c>
      <c r="F856" s="353" t="s">
        <v>14111</v>
      </c>
      <c r="G856" s="353" t="s">
        <v>14112</v>
      </c>
      <c r="H856" s="348"/>
      <c r="I856" s="353"/>
      <c r="J856" s="604" t="s">
        <v>2042</v>
      </c>
      <c r="K856" s="353"/>
      <c r="L856" s="1796">
        <f t="shared" si="55"/>
        <v>14</v>
      </c>
      <c r="M856" s="1796">
        <f t="shared" si="56"/>
        <v>9</v>
      </c>
      <c r="N856" s="1796"/>
      <c r="O856" s="1797">
        <v>73</v>
      </c>
      <c r="P856" s="362"/>
      <c r="Q856" s="357"/>
      <c r="R856" s="363"/>
      <c r="S856" s="350"/>
      <c r="T856" s="350"/>
      <c r="U856" s="350"/>
      <c r="V856" s="355"/>
      <c r="W856" s="1385"/>
      <c r="X856" s="1385"/>
      <c r="Y856" s="1385"/>
      <c r="Z856" s="1385"/>
      <c r="AA856" s="1385"/>
      <c r="AB856" s="1385"/>
      <c r="AC856" s="1385"/>
      <c r="AD856" s="363"/>
      <c r="AE856" s="1385"/>
      <c r="AF856" s="353"/>
      <c r="AG856" s="353"/>
    </row>
    <row r="857" spans="1:33" ht="12.6" hidden="1" customHeight="1" outlineLevel="1">
      <c r="A857" s="376">
        <v>44207</v>
      </c>
      <c r="B857" s="1081">
        <v>44155</v>
      </c>
      <c r="C857" s="364">
        <v>44179</v>
      </c>
      <c r="D857" s="932">
        <v>44185</v>
      </c>
      <c r="E857" s="349" t="s">
        <v>3334</v>
      </c>
      <c r="F857" s="424" t="s">
        <v>14113</v>
      </c>
      <c r="G857" s="424" t="s">
        <v>14114</v>
      </c>
      <c r="H857" s="424" t="s">
        <v>14115</v>
      </c>
      <c r="I857" s="424" t="s">
        <v>2035</v>
      </c>
      <c r="J857" s="424" t="s">
        <v>2034</v>
      </c>
      <c r="K857" s="424" t="s">
        <v>14116</v>
      </c>
      <c r="L857" s="1796">
        <f t="shared" si="55"/>
        <v>52</v>
      </c>
      <c r="M857" s="1796">
        <f t="shared" si="56"/>
        <v>35</v>
      </c>
      <c r="N857" s="1796"/>
      <c r="O857" s="1797">
        <v>74</v>
      </c>
      <c r="P857" s="424"/>
      <c r="Q857" s="424"/>
      <c r="R857" s="424"/>
      <c r="S857" s="424"/>
      <c r="T857" s="424"/>
      <c r="U857" s="424"/>
      <c r="V857" s="424"/>
      <c r="W857" s="424"/>
      <c r="X857" s="424"/>
      <c r="Y857" s="424"/>
      <c r="Z857" s="424"/>
      <c r="AA857" s="424"/>
      <c r="AB857" s="424"/>
      <c r="AC857" s="424"/>
      <c r="AD857" s="424"/>
      <c r="AE857" s="424"/>
      <c r="AF857" s="424"/>
      <c r="AG857" s="424"/>
    </row>
    <row r="858" spans="1:33" ht="12.6" hidden="1" customHeight="1" outlineLevel="1">
      <c r="A858" s="376"/>
      <c r="B858" s="1081"/>
      <c r="C858" s="364"/>
      <c r="D858" s="376"/>
      <c r="E858" s="355"/>
      <c r="F858" s="353"/>
      <c r="G858" s="353"/>
      <c r="H858" s="348"/>
      <c r="I858" s="353"/>
      <c r="J858" s="604"/>
      <c r="K858" s="353"/>
      <c r="L858" s="1795"/>
      <c r="M858" s="1795"/>
      <c r="N858" s="1796"/>
      <c r="O858" s="1797"/>
      <c r="P858" s="362"/>
      <c r="Q858" s="357"/>
      <c r="R858" s="363"/>
      <c r="S858" s="350"/>
      <c r="T858" s="350"/>
      <c r="U858" s="350"/>
      <c r="V858" s="355"/>
      <c r="W858" s="1385"/>
      <c r="X858" s="1385"/>
      <c r="Y858" s="1385"/>
      <c r="Z858" s="1385"/>
      <c r="AA858" s="1385"/>
      <c r="AB858" s="1385"/>
      <c r="AC858" s="1385"/>
      <c r="AD858" s="363"/>
      <c r="AE858" s="1385"/>
      <c r="AF858" s="353"/>
      <c r="AG858" s="353"/>
    </row>
    <row r="859" spans="1:33" ht="12.6" customHeight="1">
      <c r="A859" s="376"/>
      <c r="B859" s="364"/>
      <c r="C859" s="364"/>
      <c r="D859" s="376"/>
      <c r="E859" s="355"/>
      <c r="F859" s="353"/>
      <c r="G859" s="353"/>
      <c r="H859" s="348"/>
      <c r="I859" s="353"/>
      <c r="J859" s="604"/>
      <c r="K859" s="353"/>
      <c r="L859" s="1795"/>
      <c r="M859" s="1795"/>
      <c r="N859" s="1796"/>
      <c r="O859" s="1797"/>
      <c r="P859" s="362"/>
      <c r="Q859" s="357"/>
      <c r="R859" s="363"/>
      <c r="S859" s="350"/>
      <c r="T859" s="350"/>
      <c r="U859" s="350"/>
      <c r="V859" s="355"/>
      <c r="W859" s="1385"/>
      <c r="X859" s="1385"/>
      <c r="Y859" s="1385"/>
      <c r="Z859" s="1385"/>
      <c r="AA859" s="1385"/>
      <c r="AB859" s="1385"/>
      <c r="AC859" s="1385"/>
      <c r="AD859" s="363"/>
      <c r="AE859" s="1385"/>
      <c r="AF859" s="353"/>
      <c r="AG859" s="353"/>
    </row>
    <row r="860" spans="1:33" ht="12.6" customHeight="1">
      <c r="A860" s="742">
        <v>44166</v>
      </c>
      <c r="B860" s="1840">
        <v>44166</v>
      </c>
      <c r="C860" s="742">
        <v>44196</v>
      </c>
      <c r="D860" s="742">
        <v>44196</v>
      </c>
      <c r="E860" s="735" t="s">
        <v>3335</v>
      </c>
      <c r="F860" s="604" t="s">
        <v>2711</v>
      </c>
      <c r="G860" s="604" t="s">
        <v>14117</v>
      </c>
      <c r="H860" s="604" t="s">
        <v>14118</v>
      </c>
      <c r="I860" s="736"/>
      <c r="J860" s="604" t="s">
        <v>2035</v>
      </c>
      <c r="K860" s="353"/>
      <c r="L860" s="1796">
        <f t="shared" ref="L860:L891" si="57">(A860-B860)</f>
        <v>0</v>
      </c>
      <c r="M860" s="1796">
        <f t="shared" ref="M860:M891" si="58">NETWORKDAYS(B860,A860,A860:B860)</f>
        <v>0</v>
      </c>
      <c r="N860" s="1796"/>
      <c r="O860" s="1821">
        <v>1</v>
      </c>
      <c r="P860" s="378" t="s">
        <v>2405</v>
      </c>
      <c r="Q860" s="379">
        <f>AVERAGE($L$860:$L$939)</f>
        <v>13</v>
      </c>
      <c r="R860" s="359">
        <f>COUNT($B$860:$B$939)</f>
        <v>79</v>
      </c>
      <c r="S860" s="355">
        <f>COUNTIF($E$860:$E$939,$S$1)</f>
        <v>53</v>
      </c>
      <c r="T860" s="355">
        <f>COUNTIF($E$860:$E$939,$T$1)</f>
        <v>26</v>
      </c>
      <c r="U860" s="355">
        <f>R860-S860-T860</f>
        <v>0</v>
      </c>
      <c r="V860" s="355"/>
      <c r="W860" s="735">
        <f t="shared" ref="W860:AE860" si="59">COUNTIF($J$860:$J$939, W$1)</f>
        <v>12</v>
      </c>
      <c r="X860" s="735">
        <f t="shared" si="59"/>
        <v>11</v>
      </c>
      <c r="Y860" s="735">
        <f t="shared" si="59"/>
        <v>15</v>
      </c>
      <c r="Z860" s="735">
        <f t="shared" si="59"/>
        <v>16</v>
      </c>
      <c r="AA860" s="735">
        <f t="shared" si="59"/>
        <v>13</v>
      </c>
      <c r="AB860" s="735">
        <f t="shared" si="59"/>
        <v>9</v>
      </c>
      <c r="AC860" s="735">
        <f t="shared" si="59"/>
        <v>3</v>
      </c>
      <c r="AD860" s="735">
        <f t="shared" si="59"/>
        <v>0</v>
      </c>
      <c r="AE860" s="735">
        <f t="shared" si="59"/>
        <v>0</v>
      </c>
      <c r="AF860" s="735"/>
      <c r="AG860" s="359">
        <f>SUM(W860:AF860)</f>
        <v>79</v>
      </c>
    </row>
    <row r="861" spans="1:33" ht="12.6" customHeight="1" outlineLevel="1">
      <c r="A861" s="376">
        <v>44169</v>
      </c>
      <c r="B861" s="757">
        <v>44167</v>
      </c>
      <c r="C861" s="364">
        <v>44169</v>
      </c>
      <c r="D861" s="376">
        <v>44169</v>
      </c>
      <c r="E861" s="355" t="s">
        <v>3334</v>
      </c>
      <c r="F861" s="353" t="s">
        <v>14119</v>
      </c>
      <c r="G861" s="353" t="s">
        <v>14120</v>
      </c>
      <c r="H861" s="348" t="s">
        <v>14121</v>
      </c>
      <c r="I861" s="353"/>
      <c r="J861" s="604" t="s">
        <v>2042</v>
      </c>
      <c r="K861" s="353"/>
      <c r="L861" s="1796">
        <f t="shared" si="57"/>
        <v>2</v>
      </c>
      <c r="M861" s="1796">
        <f t="shared" si="58"/>
        <v>1</v>
      </c>
      <c r="N861" s="1796"/>
      <c r="O861" s="1821">
        <v>2</v>
      </c>
      <c r="P861" s="378"/>
      <c r="Q861" s="379"/>
      <c r="R861" s="359"/>
      <c r="S861" s="355"/>
      <c r="T861" s="355"/>
      <c r="U861" s="355"/>
      <c r="V861" s="355"/>
      <c r="W861" s="735"/>
      <c r="X861" s="735"/>
      <c r="Y861" s="735"/>
      <c r="Z861" s="735"/>
      <c r="AA861" s="735"/>
      <c r="AB861" s="735"/>
      <c r="AC861" s="735"/>
      <c r="AD861" s="359"/>
      <c r="AE861" s="735"/>
      <c r="AF861" s="353"/>
      <c r="AG861" s="353"/>
    </row>
    <row r="862" spans="1:33" ht="12.6" customHeight="1" outlineLevel="1">
      <c r="A862" s="376">
        <v>44172</v>
      </c>
      <c r="B862" s="757">
        <v>44169</v>
      </c>
      <c r="C862" s="364">
        <v>44172</v>
      </c>
      <c r="D862" s="932">
        <v>43834</v>
      </c>
      <c r="E862" s="355" t="s">
        <v>3334</v>
      </c>
      <c r="F862" s="22" t="s">
        <v>2698</v>
      </c>
      <c r="G862" s="22" t="s">
        <v>14122</v>
      </c>
      <c r="H862" s="22"/>
      <c r="I862" s="22"/>
      <c r="J862" s="353" t="s">
        <v>2045</v>
      </c>
      <c r="K862" s="353" t="s">
        <v>3351</v>
      </c>
      <c r="L862" s="1796">
        <f t="shared" si="57"/>
        <v>3</v>
      </c>
      <c r="M862" s="1796">
        <f t="shared" si="58"/>
        <v>0</v>
      </c>
      <c r="N862" s="1796"/>
      <c r="O862" s="1821">
        <v>3</v>
      </c>
      <c r="P862" s="378"/>
      <c r="Q862" s="379"/>
      <c r="R862" s="359"/>
      <c r="S862" s="355"/>
      <c r="T862" s="355"/>
      <c r="U862" s="355"/>
      <c r="V862" s="355"/>
      <c r="W862" s="735"/>
      <c r="X862" s="735"/>
      <c r="Y862" s="735"/>
      <c r="Z862" s="735"/>
      <c r="AA862" s="735"/>
      <c r="AB862" s="735"/>
      <c r="AC862" s="735"/>
      <c r="AD862" s="359"/>
      <c r="AE862" s="735"/>
      <c r="AF862" s="353"/>
      <c r="AG862" s="353"/>
    </row>
    <row r="863" spans="1:33" ht="12.6" customHeight="1" outlineLevel="1">
      <c r="A863" s="954">
        <v>44173</v>
      </c>
      <c r="B863" s="757">
        <v>44166</v>
      </c>
      <c r="C863" s="364">
        <v>44193</v>
      </c>
      <c r="D863" s="364">
        <v>43832</v>
      </c>
      <c r="E863" s="355" t="s">
        <v>3335</v>
      </c>
      <c r="F863" s="353" t="s">
        <v>14123</v>
      </c>
      <c r="G863" s="353" t="s">
        <v>14124</v>
      </c>
      <c r="H863" s="353"/>
      <c r="I863" s="353"/>
      <c r="J863" s="353" t="s">
        <v>2033</v>
      </c>
      <c r="K863" s="353" t="s">
        <v>14125</v>
      </c>
      <c r="L863" s="1796">
        <f t="shared" si="57"/>
        <v>7</v>
      </c>
      <c r="M863" s="1796">
        <f t="shared" si="58"/>
        <v>4</v>
      </c>
      <c r="N863" s="1796"/>
      <c r="O863" s="1821">
        <v>4</v>
      </c>
      <c r="P863" s="375"/>
      <c r="Q863" s="375"/>
      <c r="R863" s="375"/>
      <c r="S863" s="375"/>
      <c r="T863" s="375"/>
      <c r="U863" s="375"/>
      <c r="V863" s="375"/>
      <c r="W863" s="375"/>
      <c r="X863" s="375"/>
      <c r="Y863" s="375"/>
      <c r="Z863" s="375"/>
      <c r="AA863" s="375"/>
      <c r="AB863" s="375"/>
      <c r="AC863" s="375"/>
      <c r="AD863" s="375"/>
      <c r="AE863" s="375"/>
      <c r="AF863" s="375"/>
      <c r="AG863" s="375"/>
    </row>
    <row r="864" spans="1:33" ht="12.6" customHeight="1" outlineLevel="1">
      <c r="A864" s="376">
        <v>44173</v>
      </c>
      <c r="B864" s="757">
        <v>44166</v>
      </c>
      <c r="C864" s="364">
        <v>44173</v>
      </c>
      <c r="D864" s="932">
        <v>43831</v>
      </c>
      <c r="E864" s="349" t="s">
        <v>3334</v>
      </c>
      <c r="F864" s="424" t="s">
        <v>14126</v>
      </c>
      <c r="G864" s="424" t="s">
        <v>14127</v>
      </c>
      <c r="H864" s="424" t="s">
        <v>14128</v>
      </c>
      <c r="I864" s="424"/>
      <c r="J864" s="424" t="s">
        <v>13723</v>
      </c>
      <c r="K864" s="353" t="s">
        <v>14129</v>
      </c>
      <c r="L864" s="1796">
        <f t="shared" si="57"/>
        <v>7</v>
      </c>
      <c r="M864" s="1796">
        <f t="shared" si="58"/>
        <v>4</v>
      </c>
      <c r="N864" s="1796"/>
      <c r="O864" s="1821">
        <v>5</v>
      </c>
      <c r="P864" s="707"/>
      <c r="Q864" s="707"/>
      <c r="R864" s="707"/>
      <c r="S864" s="707"/>
      <c r="T864" s="707"/>
      <c r="U864" s="707"/>
      <c r="V864" s="707"/>
      <c r="W864" s="707"/>
      <c r="X864" s="707"/>
      <c r="Y864" s="707"/>
      <c r="Z864" s="707"/>
      <c r="AA864" s="707"/>
      <c r="AB864" s="707"/>
      <c r="AC864" s="707"/>
      <c r="AD864" s="707"/>
      <c r="AE864" s="707"/>
      <c r="AF864" s="707"/>
      <c r="AG864" s="707"/>
    </row>
    <row r="865" spans="1:21" ht="12.6" customHeight="1" outlineLevel="1">
      <c r="A865" s="376">
        <v>44172</v>
      </c>
      <c r="B865" s="757">
        <v>44166</v>
      </c>
      <c r="C865" s="364">
        <v>44175</v>
      </c>
      <c r="D865" s="376">
        <v>44183</v>
      </c>
      <c r="E865" s="355" t="s">
        <v>3334</v>
      </c>
      <c r="F865" s="353" t="s">
        <v>14092</v>
      </c>
      <c r="G865" s="353" t="s">
        <v>14130</v>
      </c>
      <c r="H865" s="348" t="s">
        <v>14131</v>
      </c>
      <c r="I865" s="353"/>
      <c r="J865" s="604" t="s">
        <v>2042</v>
      </c>
      <c r="K865" s="353"/>
      <c r="L865" s="1796">
        <f t="shared" si="57"/>
        <v>6</v>
      </c>
      <c r="M865" s="1796">
        <f t="shared" si="58"/>
        <v>3</v>
      </c>
      <c r="N865" s="1796"/>
      <c r="O865" s="1821">
        <v>6</v>
      </c>
      <c r="P865" s="378"/>
      <c r="Q865" s="379"/>
      <c r="R865" s="359"/>
      <c r="S865" s="355"/>
      <c r="T865" s="355"/>
      <c r="U865" s="355"/>
    </row>
    <row r="866" spans="1:21" ht="12.6" customHeight="1" outlineLevel="1">
      <c r="A866" s="374">
        <v>44174</v>
      </c>
      <c r="B866" s="757">
        <v>44168</v>
      </c>
      <c r="C866" s="364">
        <v>44176</v>
      </c>
      <c r="D866" s="364">
        <v>44176</v>
      </c>
      <c r="E866" s="355" t="s">
        <v>3334</v>
      </c>
      <c r="F866" s="353" t="s">
        <v>3337</v>
      </c>
      <c r="G866" s="353" t="s">
        <v>14132</v>
      </c>
      <c r="H866" s="353" t="s">
        <v>14133</v>
      </c>
      <c r="I866" s="353"/>
      <c r="J866" s="353" t="s">
        <v>2033</v>
      </c>
      <c r="K866" s="353" t="s">
        <v>14134</v>
      </c>
      <c r="L866" s="1796">
        <f t="shared" si="57"/>
        <v>6</v>
      </c>
      <c r="M866" s="1796">
        <f t="shared" si="58"/>
        <v>3</v>
      </c>
      <c r="N866" s="1796"/>
      <c r="O866" s="1821">
        <v>7</v>
      </c>
      <c r="P866" s="353"/>
      <c r="Q866" s="353"/>
      <c r="R866" s="353"/>
      <c r="S866" s="353"/>
      <c r="T866" s="353"/>
      <c r="U866" s="353"/>
    </row>
    <row r="867" spans="1:21" ht="12.6" customHeight="1" outlineLevel="1">
      <c r="A867" s="374">
        <v>44173</v>
      </c>
      <c r="B867" s="757">
        <v>44173</v>
      </c>
      <c r="C867" s="364"/>
      <c r="D867" s="355"/>
      <c r="E867" s="355" t="s">
        <v>3334</v>
      </c>
      <c r="F867" s="353" t="s">
        <v>3354</v>
      </c>
      <c r="G867" s="353" t="s">
        <v>14135</v>
      </c>
      <c r="H867" s="348"/>
      <c r="I867" s="353"/>
      <c r="J867" s="604" t="s">
        <v>2033</v>
      </c>
      <c r="K867" s="353"/>
      <c r="L867" s="1796">
        <f t="shared" si="57"/>
        <v>0</v>
      </c>
      <c r="M867" s="1796">
        <f t="shared" si="58"/>
        <v>0</v>
      </c>
      <c r="N867" s="1796"/>
      <c r="O867" s="1821">
        <v>8</v>
      </c>
      <c r="P867" s="353"/>
      <c r="Q867" s="355"/>
      <c r="R867" s="359"/>
      <c r="S867" s="355"/>
      <c r="T867" s="355"/>
      <c r="U867" s="355"/>
    </row>
    <row r="868" spans="1:21" ht="15" customHeight="1" outlineLevel="1">
      <c r="A868" s="376">
        <v>44174</v>
      </c>
      <c r="B868" s="757">
        <v>44166</v>
      </c>
      <c r="C868" s="364">
        <v>44179</v>
      </c>
      <c r="D868" s="364">
        <v>44196</v>
      </c>
      <c r="E868" s="355" t="s">
        <v>3334</v>
      </c>
      <c r="F868" s="353" t="s">
        <v>14136</v>
      </c>
      <c r="G868" s="353" t="s">
        <v>14137</v>
      </c>
      <c r="H868" s="353"/>
      <c r="I868" s="353"/>
      <c r="J868" s="353" t="s">
        <v>2035</v>
      </c>
      <c r="K868" s="13"/>
      <c r="L868" s="1796">
        <f t="shared" si="57"/>
        <v>8</v>
      </c>
      <c r="M868" s="1796">
        <f t="shared" si="58"/>
        <v>5</v>
      </c>
      <c r="N868" s="1796"/>
      <c r="O868" s="1821">
        <v>9</v>
      </c>
      <c r="P868" s="353"/>
      <c r="Q868" s="355"/>
      <c r="R868" s="359"/>
      <c r="S868" s="355"/>
      <c r="T868" s="355"/>
      <c r="U868" s="355"/>
    </row>
    <row r="869" spans="1:21" ht="12.6" customHeight="1" outlineLevel="1">
      <c r="A869" s="715">
        <v>44174</v>
      </c>
      <c r="B869" s="757">
        <v>44172</v>
      </c>
      <c r="C869" s="364">
        <v>44203</v>
      </c>
      <c r="D869" s="364">
        <v>43837</v>
      </c>
      <c r="E869" s="355" t="s">
        <v>3335</v>
      </c>
      <c r="F869" s="353" t="s">
        <v>3613</v>
      </c>
      <c r="G869" s="353" t="s">
        <v>14138</v>
      </c>
      <c r="H869" s="353" t="s">
        <v>14139</v>
      </c>
      <c r="I869" s="353"/>
      <c r="J869" s="353" t="s">
        <v>2035</v>
      </c>
      <c r="K869" s="353"/>
      <c r="L869" s="1796">
        <f t="shared" si="57"/>
        <v>2</v>
      </c>
      <c r="M869" s="1796">
        <f t="shared" si="58"/>
        <v>1</v>
      </c>
      <c r="N869" s="1796"/>
      <c r="O869" s="1821">
        <v>10</v>
      </c>
      <c r="P869" s="353"/>
      <c r="Q869" s="355"/>
      <c r="R869" s="359"/>
      <c r="S869" s="355"/>
      <c r="T869" s="355"/>
      <c r="U869" s="355"/>
    </row>
    <row r="870" spans="1:21" ht="12.6" customHeight="1" outlineLevel="1">
      <c r="A870" s="376">
        <v>44174</v>
      </c>
      <c r="B870" s="757">
        <v>44169</v>
      </c>
      <c r="C870" s="364">
        <v>44183</v>
      </c>
      <c r="D870" s="364">
        <v>44183</v>
      </c>
      <c r="E870" s="355" t="s">
        <v>3335</v>
      </c>
      <c r="F870" s="353" t="s">
        <v>14140</v>
      </c>
      <c r="G870" s="353" t="s">
        <v>14141</v>
      </c>
      <c r="H870" s="353"/>
      <c r="I870" s="353"/>
      <c r="J870" s="353" t="s">
        <v>2039</v>
      </c>
      <c r="K870" s="353" t="s">
        <v>3655</v>
      </c>
      <c r="L870" s="1796">
        <f t="shared" si="57"/>
        <v>5</v>
      </c>
      <c r="M870" s="1796">
        <f t="shared" si="58"/>
        <v>2</v>
      </c>
      <c r="N870" s="1796"/>
      <c r="O870" s="1821">
        <v>11</v>
      </c>
      <c r="P870" s="375"/>
      <c r="Q870" s="375"/>
      <c r="R870" s="375"/>
      <c r="S870" s="375"/>
      <c r="T870" s="375"/>
      <c r="U870" s="375"/>
    </row>
    <row r="871" spans="1:21" ht="15" customHeight="1" outlineLevel="1">
      <c r="A871" s="754">
        <v>44175</v>
      </c>
      <c r="B871" s="757">
        <v>44172</v>
      </c>
      <c r="C871" s="364">
        <v>44179</v>
      </c>
      <c r="D871" s="364">
        <v>44179</v>
      </c>
      <c r="E871" s="355" t="s">
        <v>3335</v>
      </c>
      <c r="F871" s="22" t="s">
        <v>2613</v>
      </c>
      <c r="G871" s="22" t="s">
        <v>14142</v>
      </c>
      <c r="H871" s="22"/>
      <c r="I871" s="22"/>
      <c r="J871" s="353" t="s">
        <v>2035</v>
      </c>
      <c r="K871" s="13"/>
      <c r="L871" s="1796">
        <f t="shared" si="57"/>
        <v>3</v>
      </c>
      <c r="M871" s="1796">
        <f t="shared" si="58"/>
        <v>2</v>
      </c>
      <c r="N871" s="1796"/>
      <c r="O871" s="1821">
        <v>12</v>
      </c>
      <c r="P871" s="353"/>
      <c r="Q871" s="355"/>
      <c r="R871" s="359"/>
      <c r="S871" s="355"/>
      <c r="T871" s="355"/>
      <c r="U871" s="355"/>
    </row>
    <row r="872" spans="1:21" ht="12.6" customHeight="1" outlineLevel="1">
      <c r="A872" s="374">
        <v>44175</v>
      </c>
      <c r="B872" s="757">
        <v>44174</v>
      </c>
      <c r="C872" s="364">
        <v>44175</v>
      </c>
      <c r="D872" s="932">
        <v>43839</v>
      </c>
      <c r="E872" s="349" t="s">
        <v>3334</v>
      </c>
      <c r="F872" s="426" t="s">
        <v>12576</v>
      </c>
      <c r="G872" s="426" t="s">
        <v>14143</v>
      </c>
      <c r="H872" s="426" t="s">
        <v>14144</v>
      </c>
      <c r="I872" s="426"/>
      <c r="J872" s="424" t="s">
        <v>2034</v>
      </c>
      <c r="K872" s="353" t="s">
        <v>3406</v>
      </c>
      <c r="L872" s="1796">
        <f t="shared" si="57"/>
        <v>1</v>
      </c>
      <c r="M872" s="1796">
        <f t="shared" si="58"/>
        <v>0</v>
      </c>
      <c r="N872" s="1796"/>
      <c r="O872" s="1821">
        <v>13</v>
      </c>
      <c r="P872" s="424"/>
      <c r="Q872" s="424"/>
      <c r="R872" s="424"/>
      <c r="S872" s="424"/>
      <c r="T872" s="424"/>
      <c r="U872" s="424"/>
    </row>
    <row r="873" spans="1:21" ht="12.6" customHeight="1" outlineLevel="1">
      <c r="A873" s="374">
        <v>44176</v>
      </c>
      <c r="B873" s="757">
        <v>44166</v>
      </c>
      <c r="C873" s="364">
        <v>44174</v>
      </c>
      <c r="D873" s="374">
        <v>44194</v>
      </c>
      <c r="E873" s="355" t="s">
        <v>3335</v>
      </c>
      <c r="F873" s="22" t="s">
        <v>2548</v>
      </c>
      <c r="G873" s="22" t="s">
        <v>14145</v>
      </c>
      <c r="H873" s="22" t="s">
        <v>14146</v>
      </c>
      <c r="I873" s="22"/>
      <c r="J873" s="353" t="s">
        <v>2039</v>
      </c>
      <c r="K873" s="353" t="s">
        <v>3570</v>
      </c>
      <c r="L873" s="1796">
        <f t="shared" si="57"/>
        <v>10</v>
      </c>
      <c r="M873" s="1796">
        <f t="shared" si="58"/>
        <v>7</v>
      </c>
      <c r="N873" s="1796"/>
      <c r="O873" s="1821">
        <v>14</v>
      </c>
      <c r="P873" s="353"/>
      <c r="Q873" s="353"/>
      <c r="R873" s="353"/>
      <c r="S873" s="353"/>
      <c r="T873" s="353"/>
      <c r="U873" s="353"/>
    </row>
    <row r="874" spans="1:21" ht="12.6" customHeight="1" outlineLevel="1">
      <c r="A874" s="360">
        <v>44176</v>
      </c>
      <c r="B874" s="757">
        <v>44169</v>
      </c>
      <c r="C874" s="364">
        <v>44179</v>
      </c>
      <c r="D874" s="360">
        <v>44179</v>
      </c>
      <c r="E874" s="355" t="s">
        <v>3334</v>
      </c>
      <c r="F874" s="353" t="s">
        <v>14147</v>
      </c>
      <c r="G874" s="353" t="s">
        <v>14148</v>
      </c>
      <c r="H874" s="348"/>
      <c r="I874" s="353"/>
      <c r="J874" s="604" t="s">
        <v>2042</v>
      </c>
      <c r="K874" s="353"/>
      <c r="L874" s="1796">
        <f t="shared" si="57"/>
        <v>7</v>
      </c>
      <c r="M874" s="1796">
        <f t="shared" si="58"/>
        <v>4</v>
      </c>
      <c r="N874" s="1796"/>
      <c r="O874" s="1821">
        <v>15</v>
      </c>
      <c r="P874" s="353"/>
      <c r="Q874" s="355"/>
      <c r="R874" s="359"/>
      <c r="S874" s="355"/>
      <c r="T874" s="355"/>
      <c r="U874" s="355"/>
    </row>
    <row r="875" spans="1:21" ht="12.6" customHeight="1" outlineLevel="1">
      <c r="A875" s="360">
        <v>44179</v>
      </c>
      <c r="B875" s="757">
        <v>44169</v>
      </c>
      <c r="C875" s="364">
        <v>44183</v>
      </c>
      <c r="D875" s="932">
        <v>43834</v>
      </c>
      <c r="E875" s="355" t="s">
        <v>3334</v>
      </c>
      <c r="F875" s="22" t="s">
        <v>14149</v>
      </c>
      <c r="G875" s="22" t="s">
        <v>14150</v>
      </c>
      <c r="H875" s="22"/>
      <c r="I875" s="22"/>
      <c r="J875" s="353" t="s">
        <v>2045</v>
      </c>
      <c r="K875" s="353" t="s">
        <v>3351</v>
      </c>
      <c r="L875" s="1796">
        <f t="shared" si="57"/>
        <v>10</v>
      </c>
      <c r="M875" s="1796">
        <f t="shared" si="58"/>
        <v>5</v>
      </c>
      <c r="N875" s="1796"/>
      <c r="O875" s="1821">
        <v>16</v>
      </c>
      <c r="P875" s="353"/>
      <c r="Q875" s="355"/>
      <c r="R875" s="359"/>
      <c r="S875" s="355"/>
      <c r="T875" s="355"/>
      <c r="U875" s="355"/>
    </row>
    <row r="876" spans="1:21" ht="12.6" customHeight="1" outlineLevel="1">
      <c r="A876" s="360">
        <v>44179</v>
      </c>
      <c r="B876" s="757">
        <v>44174</v>
      </c>
      <c r="C876" s="364">
        <v>44181</v>
      </c>
      <c r="D876" s="932">
        <v>43839</v>
      </c>
      <c r="E876" s="355" t="s">
        <v>3334</v>
      </c>
      <c r="F876" s="22" t="s">
        <v>14151</v>
      </c>
      <c r="G876" s="22" t="s">
        <v>14152</v>
      </c>
      <c r="H876" s="22"/>
      <c r="I876" s="22"/>
      <c r="J876" s="353" t="s">
        <v>2045</v>
      </c>
      <c r="K876" s="353" t="s">
        <v>3351</v>
      </c>
      <c r="L876" s="1796">
        <f t="shared" si="57"/>
        <v>5</v>
      </c>
      <c r="M876" s="1796">
        <f t="shared" si="58"/>
        <v>2</v>
      </c>
      <c r="N876" s="1796"/>
      <c r="O876" s="1821">
        <v>17</v>
      </c>
      <c r="P876" s="353"/>
      <c r="Q876" s="355"/>
      <c r="R876" s="359"/>
      <c r="S876" s="355"/>
      <c r="T876" s="355"/>
      <c r="U876" s="355"/>
    </row>
    <row r="877" spans="1:21" ht="12.6" customHeight="1" outlineLevel="1">
      <c r="A877" s="374">
        <v>44179</v>
      </c>
      <c r="B877" s="757">
        <v>44174</v>
      </c>
      <c r="C877" s="364">
        <v>44180</v>
      </c>
      <c r="D877" s="932">
        <v>43839</v>
      </c>
      <c r="E877" s="355" t="s">
        <v>3334</v>
      </c>
      <c r="F877" s="22" t="s">
        <v>3627</v>
      </c>
      <c r="G877" s="22" t="s">
        <v>14153</v>
      </c>
      <c r="H877" s="22"/>
      <c r="I877" s="22"/>
      <c r="J877" s="353" t="s">
        <v>2045</v>
      </c>
      <c r="K877" s="353" t="s">
        <v>3366</v>
      </c>
      <c r="L877" s="1796">
        <f t="shared" si="57"/>
        <v>5</v>
      </c>
      <c r="M877" s="1796">
        <f t="shared" si="58"/>
        <v>2</v>
      </c>
      <c r="N877" s="1796"/>
      <c r="O877" s="1821">
        <v>18</v>
      </c>
      <c r="P877" s="353"/>
      <c r="Q877" s="355"/>
      <c r="R877" s="359"/>
      <c r="S877" s="355"/>
      <c r="T877" s="355"/>
      <c r="U877" s="355"/>
    </row>
    <row r="878" spans="1:21" ht="12.6" customHeight="1" outlineLevel="1">
      <c r="A878" s="754">
        <v>44179</v>
      </c>
      <c r="B878" s="757">
        <v>44166</v>
      </c>
      <c r="C878" s="364">
        <v>44179</v>
      </c>
      <c r="D878" s="364">
        <v>44196</v>
      </c>
      <c r="E878" s="355" t="s">
        <v>3334</v>
      </c>
      <c r="F878" s="22" t="s">
        <v>14154</v>
      </c>
      <c r="G878" s="22" t="s">
        <v>14155</v>
      </c>
      <c r="H878" s="22" t="s">
        <v>14156</v>
      </c>
      <c r="I878" s="22"/>
      <c r="J878" s="353" t="s">
        <v>2035</v>
      </c>
      <c r="K878" s="353"/>
      <c r="L878" s="1796">
        <f t="shared" si="57"/>
        <v>13</v>
      </c>
      <c r="M878" s="1796">
        <f t="shared" si="58"/>
        <v>8</v>
      </c>
      <c r="N878" s="1796"/>
      <c r="O878" s="1821">
        <v>19</v>
      </c>
      <c r="P878" s="353"/>
      <c r="Q878" s="355"/>
      <c r="R878" s="359"/>
      <c r="S878" s="355"/>
      <c r="T878" s="355"/>
      <c r="U878" s="355"/>
    </row>
    <row r="879" spans="1:21" ht="12.6" customHeight="1" outlineLevel="1">
      <c r="A879" s="374">
        <v>44179</v>
      </c>
      <c r="B879" s="757">
        <v>44168</v>
      </c>
      <c r="C879" s="364">
        <v>44179</v>
      </c>
      <c r="D879" s="364">
        <v>43833</v>
      </c>
      <c r="E879" s="355" t="s">
        <v>3334</v>
      </c>
      <c r="F879" s="22" t="s">
        <v>14157</v>
      </c>
      <c r="G879" s="22" t="s">
        <v>14158</v>
      </c>
      <c r="H879" s="22"/>
      <c r="I879" s="22"/>
      <c r="J879" s="353" t="s">
        <v>2033</v>
      </c>
      <c r="K879" s="353" t="s">
        <v>3381</v>
      </c>
      <c r="L879" s="1796">
        <f t="shared" si="57"/>
        <v>11</v>
      </c>
      <c r="M879" s="1796">
        <f t="shared" si="58"/>
        <v>6</v>
      </c>
      <c r="N879" s="1796"/>
      <c r="O879" s="1821">
        <v>20</v>
      </c>
      <c r="P879" s="353"/>
      <c r="Q879" s="353"/>
      <c r="R879" s="353"/>
      <c r="S879" s="353"/>
      <c r="T879" s="353"/>
      <c r="U879" s="353"/>
    </row>
    <row r="880" spans="1:21" ht="12.6" customHeight="1" outlineLevel="1">
      <c r="A880" s="374">
        <v>44179</v>
      </c>
      <c r="B880" s="757">
        <v>44169</v>
      </c>
      <c r="C880" s="364">
        <v>44183</v>
      </c>
      <c r="D880" s="364">
        <v>43834</v>
      </c>
      <c r="E880" s="355" t="s">
        <v>3334</v>
      </c>
      <c r="F880" s="22" t="s">
        <v>14159</v>
      </c>
      <c r="G880" s="22" t="s">
        <v>14160</v>
      </c>
      <c r="H880" s="22"/>
      <c r="I880" s="22"/>
      <c r="J880" s="353" t="s">
        <v>2033</v>
      </c>
      <c r="K880" s="353" t="s">
        <v>3381</v>
      </c>
      <c r="L880" s="1796">
        <f t="shared" si="57"/>
        <v>10</v>
      </c>
      <c r="M880" s="1796">
        <f t="shared" si="58"/>
        <v>5</v>
      </c>
      <c r="N880" s="1796"/>
      <c r="O880" s="1821">
        <v>21</v>
      </c>
      <c r="P880" s="353"/>
      <c r="Q880" s="353"/>
      <c r="R880" s="353"/>
      <c r="S880" s="353"/>
      <c r="T880" s="353"/>
      <c r="U880" s="353"/>
    </row>
    <row r="881" spans="1:21" ht="12.6" customHeight="1" outlineLevel="1">
      <c r="A881" s="360">
        <v>44179</v>
      </c>
      <c r="B881" s="757">
        <v>44166</v>
      </c>
      <c r="C881" s="364">
        <v>44180</v>
      </c>
      <c r="D881" s="360">
        <v>44195</v>
      </c>
      <c r="E881" s="355" t="s">
        <v>3335</v>
      </c>
      <c r="F881" s="353" t="s">
        <v>14161</v>
      </c>
      <c r="G881" s="353" t="s">
        <v>14162</v>
      </c>
      <c r="H881" s="348" t="s">
        <v>3577</v>
      </c>
      <c r="I881" s="353"/>
      <c r="J881" s="604" t="s">
        <v>2042</v>
      </c>
      <c r="K881" s="353"/>
      <c r="L881" s="1796">
        <f t="shared" si="57"/>
        <v>13</v>
      </c>
      <c r="M881" s="1796">
        <f t="shared" si="58"/>
        <v>8</v>
      </c>
      <c r="N881" s="1796"/>
      <c r="O881" s="1821">
        <v>22</v>
      </c>
      <c r="P881" s="352"/>
      <c r="Q881" s="350"/>
      <c r="R881" s="359"/>
      <c r="S881" s="355"/>
      <c r="T881" s="355"/>
      <c r="U881" s="355"/>
    </row>
    <row r="882" spans="1:21" ht="12.6" customHeight="1" outlineLevel="1">
      <c r="A882" s="360">
        <v>44179</v>
      </c>
      <c r="B882" s="757">
        <v>44172</v>
      </c>
      <c r="C882" s="364">
        <v>44180</v>
      </c>
      <c r="D882" s="364">
        <v>43837</v>
      </c>
      <c r="E882" s="355" t="s">
        <v>3335</v>
      </c>
      <c r="F882" s="353" t="s">
        <v>14163</v>
      </c>
      <c r="G882" s="353" t="s">
        <v>14164</v>
      </c>
      <c r="H882" s="348"/>
      <c r="I882" s="353"/>
      <c r="J882" s="604" t="s">
        <v>2042</v>
      </c>
      <c r="K882" s="353"/>
      <c r="L882" s="1796">
        <f t="shared" si="57"/>
        <v>7</v>
      </c>
      <c r="M882" s="1796">
        <f t="shared" si="58"/>
        <v>4</v>
      </c>
      <c r="N882" s="1796"/>
      <c r="O882" s="1821">
        <v>23</v>
      </c>
      <c r="P882" s="352"/>
      <c r="Q882" s="350"/>
      <c r="R882" s="359"/>
      <c r="S882" s="355"/>
      <c r="T882" s="355"/>
      <c r="U882" s="355"/>
    </row>
    <row r="883" spans="1:21" ht="12.6" customHeight="1" outlineLevel="1">
      <c r="A883" s="360">
        <v>44180</v>
      </c>
      <c r="B883" s="757">
        <v>44168</v>
      </c>
      <c r="C883" s="364">
        <v>44179</v>
      </c>
      <c r="D883" s="932">
        <v>44180</v>
      </c>
      <c r="E883" s="355" t="s">
        <v>3335</v>
      </c>
      <c r="F883" s="22" t="s">
        <v>14165</v>
      </c>
      <c r="G883" s="22" t="s">
        <v>14166</v>
      </c>
      <c r="H883" s="22"/>
      <c r="I883" s="22" t="s">
        <v>2035</v>
      </c>
      <c r="J883" s="353" t="s">
        <v>2045</v>
      </c>
      <c r="K883" s="353" t="s">
        <v>13963</v>
      </c>
      <c r="L883" s="1796">
        <f t="shared" si="57"/>
        <v>12</v>
      </c>
      <c r="M883" s="1796">
        <f t="shared" si="58"/>
        <v>7</v>
      </c>
      <c r="N883" s="1796"/>
      <c r="O883" s="1821">
        <v>24</v>
      </c>
      <c r="P883" s="352"/>
      <c r="Q883" s="350"/>
      <c r="R883" s="359"/>
      <c r="S883" s="355"/>
      <c r="T883" s="355"/>
      <c r="U883" s="355"/>
    </row>
    <row r="884" spans="1:21" ht="12.6" customHeight="1" outlineLevel="1">
      <c r="A884" s="360">
        <v>44180</v>
      </c>
      <c r="B884" s="757">
        <v>44173</v>
      </c>
      <c r="C884" s="364">
        <v>44193</v>
      </c>
      <c r="D884" s="932">
        <v>43838</v>
      </c>
      <c r="E884" s="355" t="s">
        <v>3335</v>
      </c>
      <c r="F884" s="22" t="s">
        <v>3400</v>
      </c>
      <c r="G884" s="22" t="s">
        <v>14167</v>
      </c>
      <c r="H884" s="426"/>
      <c r="I884" s="22"/>
      <c r="J884" s="353" t="s">
        <v>2045</v>
      </c>
      <c r="K884" s="353" t="s">
        <v>3570</v>
      </c>
      <c r="L884" s="1796">
        <f t="shared" si="57"/>
        <v>7</v>
      </c>
      <c r="M884" s="1796">
        <f t="shared" si="58"/>
        <v>4</v>
      </c>
      <c r="N884" s="1796"/>
      <c r="O884" s="1821">
        <v>25</v>
      </c>
      <c r="P884" s="353"/>
      <c r="Q884" s="355"/>
      <c r="R884" s="359"/>
      <c r="S884" s="355"/>
      <c r="T884" s="355"/>
      <c r="U884" s="355"/>
    </row>
    <row r="885" spans="1:21" ht="12.6" customHeight="1" outlineLevel="1">
      <c r="A885" s="374">
        <v>44180</v>
      </c>
      <c r="B885" s="757">
        <v>44176</v>
      </c>
      <c r="C885" s="364">
        <v>44182</v>
      </c>
      <c r="D885" s="364">
        <v>43841</v>
      </c>
      <c r="E885" s="355" t="s">
        <v>3334</v>
      </c>
      <c r="F885" s="22" t="s">
        <v>13209</v>
      </c>
      <c r="G885" s="22" t="s">
        <v>14168</v>
      </c>
      <c r="H885" s="22"/>
      <c r="I885" s="22"/>
      <c r="J885" s="353" t="s">
        <v>2033</v>
      </c>
      <c r="K885" s="353" t="s">
        <v>3381</v>
      </c>
      <c r="L885" s="1796">
        <f t="shared" si="57"/>
        <v>4</v>
      </c>
      <c r="M885" s="1796">
        <f t="shared" si="58"/>
        <v>1</v>
      </c>
      <c r="N885" s="1796"/>
      <c r="O885" s="1821">
        <v>26</v>
      </c>
      <c r="P885" s="353"/>
      <c r="Q885" s="353"/>
      <c r="R885" s="353"/>
      <c r="S885" s="353"/>
      <c r="T885" s="353"/>
      <c r="U885" s="353"/>
    </row>
    <row r="886" spans="1:21" ht="12.6" customHeight="1" outlineLevel="1">
      <c r="A886" s="360">
        <v>44180</v>
      </c>
      <c r="B886" s="757">
        <v>44166</v>
      </c>
      <c r="C886" s="364">
        <v>44180</v>
      </c>
      <c r="D886" s="932">
        <v>43834</v>
      </c>
      <c r="E886" s="355" t="s">
        <v>3335</v>
      </c>
      <c r="F886" s="353" t="s">
        <v>3575</v>
      </c>
      <c r="G886" s="353" t="s">
        <v>14169</v>
      </c>
      <c r="H886" s="348" t="s">
        <v>3577</v>
      </c>
      <c r="I886" s="353"/>
      <c r="J886" s="604" t="s">
        <v>2042</v>
      </c>
      <c r="K886" s="353"/>
      <c r="L886" s="1796">
        <f t="shared" si="57"/>
        <v>14</v>
      </c>
      <c r="M886" s="1796">
        <f t="shared" si="58"/>
        <v>9</v>
      </c>
      <c r="N886" s="1796"/>
      <c r="O886" s="1821">
        <v>27</v>
      </c>
      <c r="P886" s="352"/>
      <c r="Q886" s="350"/>
      <c r="R886" s="359"/>
      <c r="S886" s="355"/>
      <c r="T886" s="355"/>
      <c r="U886" s="355"/>
    </row>
    <row r="887" spans="1:21" ht="12.6" customHeight="1" outlineLevel="1">
      <c r="A887" s="374">
        <v>44180</v>
      </c>
      <c r="B887" s="757">
        <v>44173</v>
      </c>
      <c r="C887" s="364">
        <v>44179</v>
      </c>
      <c r="D887" s="364">
        <v>43837</v>
      </c>
      <c r="E887" s="355" t="s">
        <v>3334</v>
      </c>
      <c r="F887" s="353" t="s">
        <v>14170</v>
      </c>
      <c r="G887" s="353" t="s">
        <v>14171</v>
      </c>
      <c r="H887" s="353" t="s">
        <v>14172</v>
      </c>
      <c r="I887" s="353"/>
      <c r="J887" s="353" t="s">
        <v>2034</v>
      </c>
      <c r="K887" s="353" t="s">
        <v>3381</v>
      </c>
      <c r="L887" s="1796">
        <f t="shared" si="57"/>
        <v>7</v>
      </c>
      <c r="M887" s="1796">
        <f t="shared" si="58"/>
        <v>4</v>
      </c>
      <c r="N887" s="1796"/>
      <c r="O887" s="1821">
        <v>28</v>
      </c>
      <c r="P887" s="353"/>
      <c r="Q887" s="353"/>
      <c r="R887" s="353"/>
      <c r="S887" s="353"/>
      <c r="T887" s="353"/>
      <c r="U887" s="353"/>
    </row>
    <row r="888" spans="1:21" ht="12.6" customHeight="1" outlineLevel="1">
      <c r="A888" s="374">
        <v>44180</v>
      </c>
      <c r="B888" s="757">
        <v>44174</v>
      </c>
      <c r="C888" s="364">
        <v>44205</v>
      </c>
      <c r="D888" s="364">
        <v>43849</v>
      </c>
      <c r="E888" s="355" t="s">
        <v>3334</v>
      </c>
      <c r="F888" s="353" t="s">
        <v>14092</v>
      </c>
      <c r="G888" s="353" t="s">
        <v>14173</v>
      </c>
      <c r="H888" s="353" t="s">
        <v>14174</v>
      </c>
      <c r="I888" s="353"/>
      <c r="J888" s="353" t="s">
        <v>2042</v>
      </c>
      <c r="K888" s="353" t="s">
        <v>3455</v>
      </c>
      <c r="L888" s="1796">
        <f t="shared" si="57"/>
        <v>6</v>
      </c>
      <c r="M888" s="1796">
        <f t="shared" si="58"/>
        <v>3</v>
      </c>
      <c r="N888" s="1796"/>
      <c r="O888" s="1821">
        <v>29</v>
      </c>
      <c r="P888" s="353"/>
      <c r="Q888" s="353"/>
      <c r="R888" s="353"/>
      <c r="S888" s="353"/>
      <c r="T888" s="353"/>
      <c r="U888" s="353"/>
    </row>
    <row r="889" spans="1:21" ht="12.6" customHeight="1" outlineLevel="1">
      <c r="A889" s="374">
        <v>44181</v>
      </c>
      <c r="B889" s="757">
        <v>44176</v>
      </c>
      <c r="C889" s="364">
        <v>44194</v>
      </c>
      <c r="D889" s="364">
        <v>43841</v>
      </c>
      <c r="E889" s="355" t="s">
        <v>3334</v>
      </c>
      <c r="F889" s="22" t="s">
        <v>3376</v>
      </c>
      <c r="G889" s="22" t="s">
        <v>14175</v>
      </c>
      <c r="H889" s="22" t="s">
        <v>14176</v>
      </c>
      <c r="I889" s="22" t="s">
        <v>2035</v>
      </c>
      <c r="J889" s="353" t="s">
        <v>2033</v>
      </c>
      <c r="K889" s="353" t="s">
        <v>14177</v>
      </c>
      <c r="L889" s="1796">
        <f t="shared" si="57"/>
        <v>5</v>
      </c>
      <c r="M889" s="1796">
        <f t="shared" si="58"/>
        <v>2</v>
      </c>
      <c r="N889" s="1796"/>
      <c r="O889" s="1821">
        <v>30</v>
      </c>
      <c r="P889" s="353"/>
      <c r="Q889" s="353"/>
      <c r="R889" s="353"/>
      <c r="S889" s="353"/>
      <c r="T889" s="353"/>
      <c r="U889" s="353"/>
    </row>
    <row r="890" spans="1:21" ht="12.6" customHeight="1" outlineLevel="1">
      <c r="A890" s="754">
        <v>44182</v>
      </c>
      <c r="B890" s="757">
        <v>44167</v>
      </c>
      <c r="C890" s="364">
        <v>44182</v>
      </c>
      <c r="D890" s="360">
        <v>44183</v>
      </c>
      <c r="E890" s="355" t="s">
        <v>3335</v>
      </c>
      <c r="F890" s="353" t="s">
        <v>14178</v>
      </c>
      <c r="G890" s="353" t="s">
        <v>14179</v>
      </c>
      <c r="H890" s="353"/>
      <c r="I890" s="353"/>
      <c r="J890" s="353" t="s">
        <v>2035</v>
      </c>
      <c r="K890" s="353"/>
      <c r="L890" s="1796">
        <f t="shared" si="57"/>
        <v>15</v>
      </c>
      <c r="M890" s="1796">
        <f t="shared" si="58"/>
        <v>10</v>
      </c>
      <c r="N890" s="1796"/>
      <c r="O890" s="1821">
        <v>31</v>
      </c>
      <c r="P890" s="353"/>
      <c r="Q890" s="355"/>
      <c r="R890" s="359"/>
      <c r="S890" s="355"/>
      <c r="T890" s="355"/>
      <c r="U890" s="355"/>
    </row>
    <row r="891" spans="1:21" ht="12.6" customHeight="1" outlineLevel="1">
      <c r="A891" s="754">
        <v>44183</v>
      </c>
      <c r="B891" s="757">
        <v>44177</v>
      </c>
      <c r="C891" s="364">
        <v>44183</v>
      </c>
      <c r="D891" s="364">
        <v>44183</v>
      </c>
      <c r="E891" s="355" t="s">
        <v>3334</v>
      </c>
      <c r="F891" s="353" t="s">
        <v>3503</v>
      </c>
      <c r="G891" s="353" t="s">
        <v>14180</v>
      </c>
      <c r="H891" s="353"/>
      <c r="I891" s="353"/>
      <c r="J891" s="353" t="s">
        <v>2041</v>
      </c>
      <c r="K891" s="353" t="s">
        <v>3381</v>
      </c>
      <c r="L891" s="1796">
        <f t="shared" si="57"/>
        <v>6</v>
      </c>
      <c r="M891" s="1796">
        <f t="shared" si="58"/>
        <v>4</v>
      </c>
      <c r="N891" s="1796"/>
      <c r="O891" s="1821">
        <v>32</v>
      </c>
      <c r="P891" s="353"/>
      <c r="Q891" s="353"/>
      <c r="R891" s="353"/>
      <c r="S891" s="353"/>
      <c r="T891" s="353"/>
      <c r="U891" s="353"/>
    </row>
    <row r="892" spans="1:21" ht="12.6" customHeight="1" outlineLevel="1">
      <c r="A892" s="374">
        <v>44183</v>
      </c>
      <c r="B892" s="757">
        <v>44180</v>
      </c>
      <c r="C892" s="364">
        <v>44183</v>
      </c>
      <c r="D892" s="364">
        <v>43845</v>
      </c>
      <c r="E892" s="355" t="s">
        <v>3334</v>
      </c>
      <c r="F892" s="353" t="s">
        <v>14181</v>
      </c>
      <c r="G892" s="353" t="s">
        <v>14182</v>
      </c>
      <c r="H892" s="353"/>
      <c r="I892" s="353"/>
      <c r="J892" s="353" t="s">
        <v>13723</v>
      </c>
      <c r="K892" s="353" t="s">
        <v>3381</v>
      </c>
      <c r="L892" s="1796">
        <f t="shared" ref="L892:L923" si="60">(A892-B892)</f>
        <v>3</v>
      </c>
      <c r="M892" s="1796">
        <f t="shared" ref="M892:M923" si="61">NETWORKDAYS(B892,A892,A892:B892)</f>
        <v>2</v>
      </c>
      <c r="N892" s="1796"/>
      <c r="O892" s="1821">
        <v>33</v>
      </c>
      <c r="P892" s="353"/>
      <c r="Q892" s="353"/>
      <c r="R892" s="353"/>
      <c r="S892" s="353"/>
      <c r="T892" s="353"/>
      <c r="U892" s="353"/>
    </row>
    <row r="893" spans="1:21" ht="12.6" customHeight="1" outlineLevel="1">
      <c r="A893" s="754">
        <v>44183</v>
      </c>
      <c r="B893" s="757">
        <v>44176</v>
      </c>
      <c r="C893" s="364">
        <v>44183</v>
      </c>
      <c r="D893" s="364">
        <v>44183</v>
      </c>
      <c r="E893" s="355" t="s">
        <v>3334</v>
      </c>
      <c r="F893" s="353" t="s">
        <v>3503</v>
      </c>
      <c r="G893" s="353" t="s">
        <v>14183</v>
      </c>
      <c r="H893" s="353"/>
      <c r="I893" s="353"/>
      <c r="J893" s="353" t="s">
        <v>2041</v>
      </c>
      <c r="K893" s="353" t="s">
        <v>3381</v>
      </c>
      <c r="L893" s="1796">
        <f t="shared" si="60"/>
        <v>7</v>
      </c>
      <c r="M893" s="1796">
        <f t="shared" si="61"/>
        <v>4</v>
      </c>
      <c r="N893" s="1796"/>
      <c r="O893" s="1821">
        <v>34</v>
      </c>
      <c r="P893" s="353"/>
      <c r="Q893" s="353"/>
      <c r="R893" s="353"/>
      <c r="S893" s="353"/>
      <c r="T893" s="353"/>
      <c r="U893" s="353"/>
    </row>
    <row r="894" spans="1:21" ht="12.6" customHeight="1" outlineLevel="1">
      <c r="A894" s="374">
        <v>44186</v>
      </c>
      <c r="B894" s="757">
        <v>44173</v>
      </c>
      <c r="C894" s="364">
        <v>44183</v>
      </c>
      <c r="D894" s="364">
        <v>43838</v>
      </c>
      <c r="E894" s="355" t="s">
        <v>3334</v>
      </c>
      <c r="F894" s="353" t="s">
        <v>3359</v>
      </c>
      <c r="G894" s="353" t="s">
        <v>14184</v>
      </c>
      <c r="H894" s="353"/>
      <c r="I894" s="353"/>
      <c r="J894" s="353" t="s">
        <v>2033</v>
      </c>
      <c r="K894" s="353" t="s">
        <v>14185</v>
      </c>
      <c r="L894" s="1796">
        <f t="shared" si="60"/>
        <v>13</v>
      </c>
      <c r="M894" s="1796">
        <f t="shared" si="61"/>
        <v>8</v>
      </c>
      <c r="N894" s="1796"/>
      <c r="O894" s="1821">
        <v>35</v>
      </c>
      <c r="P894" s="353"/>
      <c r="Q894" s="353"/>
      <c r="R894" s="353"/>
      <c r="S894" s="353"/>
      <c r="T894" s="353"/>
      <c r="U894" s="353"/>
    </row>
    <row r="895" spans="1:21" ht="12.6" customHeight="1" outlineLevel="1">
      <c r="A895" s="374">
        <v>44186</v>
      </c>
      <c r="B895" s="757">
        <v>44169</v>
      </c>
      <c r="C895" s="364">
        <v>44183</v>
      </c>
      <c r="D895" s="932">
        <v>43834</v>
      </c>
      <c r="E895" s="355" t="s">
        <v>3334</v>
      </c>
      <c r="F895" s="22" t="s">
        <v>14186</v>
      </c>
      <c r="G895" s="22" t="s">
        <v>14187</v>
      </c>
      <c r="H895" s="22"/>
      <c r="I895" s="22" t="s">
        <v>2035</v>
      </c>
      <c r="J895" s="353" t="s">
        <v>2045</v>
      </c>
      <c r="K895" s="353" t="s">
        <v>3366</v>
      </c>
      <c r="L895" s="1796">
        <f t="shared" si="60"/>
        <v>17</v>
      </c>
      <c r="M895" s="1796">
        <f t="shared" si="61"/>
        <v>10</v>
      </c>
      <c r="N895" s="1796"/>
      <c r="O895" s="1821">
        <v>36</v>
      </c>
      <c r="P895" s="353"/>
      <c r="Q895" s="355"/>
      <c r="R895" s="359"/>
      <c r="S895" s="355"/>
      <c r="T895" s="355"/>
      <c r="U895" s="355"/>
    </row>
    <row r="896" spans="1:21" ht="12.6" customHeight="1" outlineLevel="1">
      <c r="A896" s="754">
        <v>44187</v>
      </c>
      <c r="B896" s="757">
        <v>44182</v>
      </c>
      <c r="C896" s="364">
        <v>44187</v>
      </c>
      <c r="D896" s="364">
        <v>44187</v>
      </c>
      <c r="E896" s="355" t="s">
        <v>3335</v>
      </c>
      <c r="F896" s="22" t="s">
        <v>14188</v>
      </c>
      <c r="G896" s="22" t="s">
        <v>14189</v>
      </c>
      <c r="H896" s="22" t="s">
        <v>14190</v>
      </c>
      <c r="I896" s="22"/>
      <c r="J896" s="353" t="s">
        <v>2035</v>
      </c>
      <c r="K896" s="353"/>
      <c r="L896" s="1796">
        <f t="shared" si="60"/>
        <v>5</v>
      </c>
      <c r="M896" s="1796">
        <f t="shared" si="61"/>
        <v>2</v>
      </c>
      <c r="N896" s="1796"/>
      <c r="O896" s="1821">
        <v>37</v>
      </c>
      <c r="P896" s="353"/>
      <c r="Q896" s="355"/>
      <c r="R896" s="359"/>
      <c r="S896" s="355"/>
      <c r="T896" s="355"/>
      <c r="U896" s="355"/>
    </row>
    <row r="897" spans="1:21" ht="12.6" customHeight="1" outlineLevel="1">
      <c r="A897" s="374">
        <v>44187</v>
      </c>
      <c r="B897" s="757">
        <v>44179</v>
      </c>
      <c r="C897" s="364">
        <v>44183</v>
      </c>
      <c r="D897" s="364">
        <v>43844</v>
      </c>
      <c r="E897" s="355" t="s">
        <v>3334</v>
      </c>
      <c r="F897" s="22" t="s">
        <v>4281</v>
      </c>
      <c r="G897" s="22" t="s">
        <v>14191</v>
      </c>
      <c r="H897" s="22"/>
      <c r="I897" s="22" t="s">
        <v>2035</v>
      </c>
      <c r="J897" s="353" t="s">
        <v>2033</v>
      </c>
      <c r="K897" s="353" t="s">
        <v>3406</v>
      </c>
      <c r="L897" s="1796">
        <f t="shared" si="60"/>
        <v>8</v>
      </c>
      <c r="M897" s="1796">
        <f t="shared" si="61"/>
        <v>5</v>
      </c>
      <c r="N897" s="1796"/>
      <c r="O897" s="1821">
        <v>38</v>
      </c>
      <c r="P897" s="353"/>
      <c r="Q897" s="353"/>
      <c r="R897" s="353"/>
      <c r="S897" s="353"/>
      <c r="T897" s="353"/>
      <c r="U897" s="353"/>
    </row>
    <row r="898" spans="1:21" ht="12.6" customHeight="1" outlineLevel="1">
      <c r="A898" s="754">
        <v>44188</v>
      </c>
      <c r="B898" s="757">
        <v>44182</v>
      </c>
      <c r="C898" s="364">
        <v>44193</v>
      </c>
      <c r="D898" s="364">
        <v>43847</v>
      </c>
      <c r="E898" s="355" t="s">
        <v>3334</v>
      </c>
      <c r="F898" s="22" t="s">
        <v>14192</v>
      </c>
      <c r="G898" s="22" t="s">
        <v>14193</v>
      </c>
      <c r="H898" s="22" t="s">
        <v>14156</v>
      </c>
      <c r="I898" s="22"/>
      <c r="J898" s="353" t="s">
        <v>2035</v>
      </c>
      <c r="K898" s="353"/>
      <c r="L898" s="1796">
        <f t="shared" si="60"/>
        <v>6</v>
      </c>
      <c r="M898" s="1796">
        <f t="shared" si="61"/>
        <v>3</v>
      </c>
      <c r="N898" s="1796"/>
      <c r="O898" s="1821">
        <v>39</v>
      </c>
      <c r="P898" s="352"/>
      <c r="Q898" s="350"/>
      <c r="R898" s="359"/>
      <c r="S898" s="355"/>
      <c r="T898" s="355"/>
      <c r="U898" s="355"/>
    </row>
    <row r="899" spans="1:21" ht="12.6" customHeight="1" outlineLevel="1">
      <c r="A899" s="374">
        <v>44188</v>
      </c>
      <c r="B899" s="757">
        <v>44179</v>
      </c>
      <c r="C899" s="364">
        <v>44193</v>
      </c>
      <c r="D899" s="364">
        <v>43844</v>
      </c>
      <c r="E899" s="355" t="s">
        <v>3335</v>
      </c>
      <c r="F899" s="22" t="s">
        <v>14194</v>
      </c>
      <c r="G899" s="22" t="s">
        <v>14195</v>
      </c>
      <c r="H899" s="22"/>
      <c r="I899" s="22"/>
      <c r="J899" s="353" t="s">
        <v>2042</v>
      </c>
      <c r="K899" s="353" t="s">
        <v>3366</v>
      </c>
      <c r="L899" s="1796">
        <f t="shared" si="60"/>
        <v>9</v>
      </c>
      <c r="M899" s="1796">
        <f t="shared" si="61"/>
        <v>6</v>
      </c>
      <c r="N899" s="1796"/>
      <c r="O899" s="1821">
        <v>40</v>
      </c>
      <c r="P899" s="353"/>
      <c r="Q899" s="353"/>
      <c r="R899" s="353"/>
      <c r="S899" s="353"/>
      <c r="T899" s="353"/>
      <c r="U899" s="353"/>
    </row>
    <row r="900" spans="1:21" ht="15.6" customHeight="1" outlineLevel="1">
      <c r="A900" s="374">
        <v>44188</v>
      </c>
      <c r="B900" s="757">
        <v>44176</v>
      </c>
      <c r="C900" s="364">
        <v>44187</v>
      </c>
      <c r="D900" s="364">
        <v>44193</v>
      </c>
      <c r="E900" s="355" t="s">
        <v>3334</v>
      </c>
      <c r="F900" s="353" t="s">
        <v>2753</v>
      </c>
      <c r="G900" s="353" t="s">
        <v>14196</v>
      </c>
      <c r="H900" s="353"/>
      <c r="I900" s="353"/>
      <c r="J900" s="353" t="s">
        <v>2041</v>
      </c>
      <c r="K900" s="353" t="s">
        <v>3406</v>
      </c>
      <c r="L900" s="1796">
        <f t="shared" si="60"/>
        <v>12</v>
      </c>
      <c r="M900" s="1796">
        <f t="shared" si="61"/>
        <v>7</v>
      </c>
      <c r="N900" s="1796"/>
      <c r="O900" s="1821">
        <v>41</v>
      </c>
      <c r="P900" s="1841"/>
      <c r="Q900" s="1841"/>
      <c r="R900" s="1841"/>
      <c r="S900" s="1841"/>
      <c r="T900" s="1841"/>
      <c r="U900" s="1841"/>
    </row>
    <row r="901" spans="1:21" ht="12.6" customHeight="1" outlineLevel="1">
      <c r="A901" s="754">
        <v>44188</v>
      </c>
      <c r="B901" s="757">
        <v>44169</v>
      </c>
      <c r="C901" s="364">
        <v>44183</v>
      </c>
      <c r="D901" s="364">
        <v>44186</v>
      </c>
      <c r="E901" s="355" t="s">
        <v>3334</v>
      </c>
      <c r="F901" s="22" t="s">
        <v>14197</v>
      </c>
      <c r="G901" s="22" t="s">
        <v>14198</v>
      </c>
      <c r="H901" s="22" t="s">
        <v>3660</v>
      </c>
      <c r="I901" s="22"/>
      <c r="J901" s="353" t="s">
        <v>2035</v>
      </c>
      <c r="K901" s="353"/>
      <c r="L901" s="1796">
        <f t="shared" si="60"/>
        <v>19</v>
      </c>
      <c r="M901" s="1796">
        <f t="shared" si="61"/>
        <v>12</v>
      </c>
      <c r="N901" s="1796"/>
      <c r="O901" s="1821">
        <v>42</v>
      </c>
      <c r="P901" s="352"/>
      <c r="Q901" s="350"/>
      <c r="R901" s="359"/>
      <c r="S901" s="355"/>
      <c r="T901" s="355"/>
      <c r="U901" s="355"/>
    </row>
    <row r="902" spans="1:21" ht="12.6" customHeight="1" outlineLevel="1">
      <c r="A902" s="754">
        <v>44193</v>
      </c>
      <c r="B902" s="757">
        <v>44179</v>
      </c>
      <c r="C902" s="364">
        <v>44193</v>
      </c>
      <c r="D902" s="932">
        <v>43844</v>
      </c>
      <c r="E902" s="355" t="s">
        <v>3334</v>
      </c>
      <c r="F902" s="22" t="s">
        <v>14199</v>
      </c>
      <c r="G902" s="22" t="s">
        <v>14200</v>
      </c>
      <c r="H902" s="22"/>
      <c r="I902" s="22" t="s">
        <v>2035</v>
      </c>
      <c r="J902" s="353" t="s">
        <v>2045</v>
      </c>
      <c r="K902" s="353" t="s">
        <v>14201</v>
      </c>
      <c r="L902" s="1796">
        <f t="shared" si="60"/>
        <v>14</v>
      </c>
      <c r="M902" s="1796">
        <f t="shared" si="61"/>
        <v>9</v>
      </c>
      <c r="N902" s="1796"/>
      <c r="O902" s="1821">
        <v>43</v>
      </c>
      <c r="P902" s="352"/>
      <c r="Q902" s="350"/>
      <c r="R902" s="359"/>
      <c r="S902" s="355"/>
      <c r="T902" s="355"/>
      <c r="U902" s="355"/>
    </row>
    <row r="903" spans="1:21" ht="12.6" customHeight="1" outlineLevel="1">
      <c r="A903" s="754">
        <v>44193</v>
      </c>
      <c r="B903" s="757">
        <v>44175</v>
      </c>
      <c r="C903" s="364">
        <v>44187</v>
      </c>
      <c r="D903" s="932">
        <v>43840</v>
      </c>
      <c r="E903" s="355" t="s">
        <v>3334</v>
      </c>
      <c r="F903" s="22" t="s">
        <v>4094</v>
      </c>
      <c r="G903" s="22" t="s">
        <v>14202</v>
      </c>
      <c r="H903" s="22"/>
      <c r="I903" s="22"/>
      <c r="J903" s="353" t="s">
        <v>2035</v>
      </c>
      <c r="K903" s="353"/>
      <c r="L903" s="1796">
        <f t="shared" si="60"/>
        <v>18</v>
      </c>
      <c r="M903" s="1796">
        <f t="shared" si="61"/>
        <v>11</v>
      </c>
      <c r="N903" s="1796"/>
      <c r="O903" s="1821">
        <v>44</v>
      </c>
      <c r="P903" s="352"/>
      <c r="Q903" s="350"/>
      <c r="R903" s="359"/>
      <c r="S903" s="355"/>
      <c r="T903" s="355"/>
      <c r="U903" s="355"/>
    </row>
    <row r="904" spans="1:21" ht="12.6" customHeight="1" outlineLevel="1">
      <c r="A904" s="374">
        <v>44193</v>
      </c>
      <c r="B904" s="757">
        <v>44176</v>
      </c>
      <c r="C904" s="364">
        <v>44186</v>
      </c>
      <c r="D904" s="932">
        <v>43841</v>
      </c>
      <c r="E904" s="355" t="s">
        <v>3334</v>
      </c>
      <c r="F904" s="22" t="s">
        <v>14203</v>
      </c>
      <c r="G904" s="22" t="s">
        <v>14204</v>
      </c>
      <c r="H904" s="22"/>
      <c r="I904" s="22"/>
      <c r="J904" s="353" t="s">
        <v>2034</v>
      </c>
      <c r="K904" s="353" t="s">
        <v>3381</v>
      </c>
      <c r="L904" s="1796">
        <f t="shared" si="60"/>
        <v>17</v>
      </c>
      <c r="M904" s="1796">
        <f t="shared" si="61"/>
        <v>10</v>
      </c>
      <c r="N904" s="1796"/>
      <c r="O904" s="1821">
        <v>45</v>
      </c>
      <c r="P904" s="353"/>
      <c r="Q904" s="353"/>
      <c r="R904" s="353"/>
      <c r="S904" s="353"/>
      <c r="T904" s="353"/>
      <c r="U904" s="353"/>
    </row>
    <row r="905" spans="1:21" ht="12.6" customHeight="1" outlineLevel="1">
      <c r="A905" s="374">
        <v>44193</v>
      </c>
      <c r="B905" s="757">
        <v>44173</v>
      </c>
      <c r="C905" s="364">
        <v>44187</v>
      </c>
      <c r="D905" s="932">
        <v>43838</v>
      </c>
      <c r="E905" s="355" t="s">
        <v>3335</v>
      </c>
      <c r="F905" s="22" t="s">
        <v>14205</v>
      </c>
      <c r="G905" s="22" t="s">
        <v>14206</v>
      </c>
      <c r="H905" s="22" t="s">
        <v>3660</v>
      </c>
      <c r="I905" s="22"/>
      <c r="J905" s="353" t="s">
        <v>2034</v>
      </c>
      <c r="K905" s="353" t="s">
        <v>3655</v>
      </c>
      <c r="L905" s="1796">
        <f t="shared" si="60"/>
        <v>20</v>
      </c>
      <c r="M905" s="1796">
        <f t="shared" si="61"/>
        <v>13</v>
      </c>
      <c r="N905" s="1796"/>
      <c r="O905" s="1821">
        <v>46</v>
      </c>
      <c r="P905" s="353"/>
      <c r="Q905" s="353"/>
      <c r="R905" s="353"/>
      <c r="S905" s="353"/>
      <c r="T905" s="353"/>
      <c r="U905" s="353"/>
    </row>
    <row r="906" spans="1:21" ht="12.6" customHeight="1" outlineLevel="1">
      <c r="A906" s="374">
        <v>44193</v>
      </c>
      <c r="B906" s="757">
        <v>44183</v>
      </c>
      <c r="C906" s="364">
        <v>44188</v>
      </c>
      <c r="D906" s="932">
        <v>44188</v>
      </c>
      <c r="E906" s="355" t="s">
        <v>3335</v>
      </c>
      <c r="F906" s="22" t="s">
        <v>5406</v>
      </c>
      <c r="G906" s="22" t="s">
        <v>14207</v>
      </c>
      <c r="H906" s="22"/>
      <c r="I906" s="22"/>
      <c r="J906" s="353" t="s">
        <v>2035</v>
      </c>
      <c r="K906" s="353"/>
      <c r="L906" s="1796">
        <f t="shared" si="60"/>
        <v>10</v>
      </c>
      <c r="M906" s="1796">
        <f t="shared" si="61"/>
        <v>5</v>
      </c>
      <c r="N906" s="1796"/>
      <c r="O906" s="1821">
        <v>47</v>
      </c>
      <c r="P906" s="352"/>
      <c r="Q906" s="350"/>
      <c r="R906" s="359"/>
      <c r="S906" s="355"/>
      <c r="T906" s="355"/>
      <c r="U906" s="355"/>
    </row>
    <row r="907" spans="1:21" ht="12.6" customHeight="1" outlineLevel="1">
      <c r="A907" s="374">
        <v>44193</v>
      </c>
      <c r="B907" s="757">
        <v>44168</v>
      </c>
      <c r="C907" s="364">
        <v>44193</v>
      </c>
      <c r="D907" s="364">
        <v>44193</v>
      </c>
      <c r="E907" s="355" t="s">
        <v>3335</v>
      </c>
      <c r="F907" s="22" t="s">
        <v>14208</v>
      </c>
      <c r="G907" s="22" t="s">
        <v>14209</v>
      </c>
      <c r="H907" s="22"/>
      <c r="I907" s="22"/>
      <c r="J907" s="353" t="s">
        <v>2035</v>
      </c>
      <c r="K907" s="353"/>
      <c r="L907" s="1796">
        <f t="shared" si="60"/>
        <v>25</v>
      </c>
      <c r="M907" s="1796">
        <f t="shared" si="61"/>
        <v>16</v>
      </c>
      <c r="N907" s="1796"/>
      <c r="O907" s="1821">
        <v>48</v>
      </c>
      <c r="P907" s="353"/>
      <c r="Q907" s="353"/>
      <c r="R907" s="353"/>
      <c r="S907" s="353"/>
      <c r="T907" s="353"/>
      <c r="U907" s="353"/>
    </row>
    <row r="908" spans="1:21" ht="12.6" customHeight="1" outlineLevel="1">
      <c r="A908" s="1842">
        <v>44194</v>
      </c>
      <c r="B908" s="757">
        <v>44172</v>
      </c>
      <c r="C908" s="364">
        <v>44187</v>
      </c>
      <c r="D908" s="932">
        <v>43837</v>
      </c>
      <c r="E908" s="349" t="s">
        <v>3334</v>
      </c>
      <c r="F908" s="426" t="s">
        <v>13102</v>
      </c>
      <c r="G908" s="426" t="s">
        <v>14210</v>
      </c>
      <c r="H908" s="426"/>
      <c r="I908" s="426"/>
      <c r="J908" s="424" t="s">
        <v>2045</v>
      </c>
      <c r="K908" s="353" t="s">
        <v>3366</v>
      </c>
      <c r="L908" s="1796">
        <f t="shared" si="60"/>
        <v>22</v>
      </c>
      <c r="M908" s="1796">
        <f t="shared" si="61"/>
        <v>15</v>
      </c>
      <c r="N908" s="1796"/>
      <c r="O908" s="1821">
        <v>49</v>
      </c>
      <c r="P908" s="662"/>
      <c r="Q908" s="365"/>
      <c r="R908" s="491"/>
      <c r="S908" s="349"/>
      <c r="T908" s="349"/>
      <c r="U908" s="349"/>
    </row>
    <row r="909" spans="1:21" ht="12.6" customHeight="1" outlineLevel="1">
      <c r="A909" s="754">
        <v>44194</v>
      </c>
      <c r="B909" s="757">
        <v>44180</v>
      </c>
      <c r="C909" s="364">
        <v>44194</v>
      </c>
      <c r="D909" s="932">
        <v>43845</v>
      </c>
      <c r="E909" s="355" t="s">
        <v>3334</v>
      </c>
      <c r="F909" s="22" t="s">
        <v>14211</v>
      </c>
      <c r="G909" s="22" t="s">
        <v>14212</v>
      </c>
      <c r="H909" s="22"/>
      <c r="I909" s="22"/>
      <c r="J909" s="353" t="s">
        <v>2045</v>
      </c>
      <c r="K909" s="353" t="s">
        <v>3366</v>
      </c>
      <c r="L909" s="1796">
        <f t="shared" si="60"/>
        <v>14</v>
      </c>
      <c r="M909" s="1796">
        <f t="shared" si="61"/>
        <v>9</v>
      </c>
      <c r="N909" s="1796"/>
      <c r="O909" s="1821">
        <v>50</v>
      </c>
      <c r="P909" s="352"/>
      <c r="Q909" s="350"/>
      <c r="R909" s="359"/>
      <c r="S909" s="355"/>
      <c r="T909" s="355"/>
      <c r="U909" s="355"/>
    </row>
    <row r="910" spans="1:21" ht="12.6" customHeight="1" outlineLevel="1">
      <c r="A910" s="360">
        <v>44194</v>
      </c>
      <c r="B910" s="756">
        <v>44179</v>
      </c>
      <c r="C910" s="364">
        <v>44194</v>
      </c>
      <c r="D910" s="360">
        <v>43844</v>
      </c>
      <c r="E910" s="355" t="s">
        <v>3334</v>
      </c>
      <c r="F910" s="353" t="s">
        <v>14213</v>
      </c>
      <c r="G910" s="353" t="s">
        <v>14214</v>
      </c>
      <c r="H910" s="348"/>
      <c r="I910" s="353"/>
      <c r="J910" s="604" t="s">
        <v>2042</v>
      </c>
      <c r="K910" s="353"/>
      <c r="L910" s="1796">
        <f t="shared" si="60"/>
        <v>15</v>
      </c>
      <c r="M910" s="1796">
        <f t="shared" si="61"/>
        <v>10</v>
      </c>
      <c r="N910" s="1796"/>
      <c r="O910" s="1821">
        <v>51</v>
      </c>
      <c r="P910" s="352"/>
      <c r="Q910" s="350"/>
      <c r="R910" s="359"/>
      <c r="S910" s="355"/>
      <c r="T910" s="355"/>
      <c r="U910" s="355"/>
    </row>
    <row r="911" spans="1:21" ht="12.6" customHeight="1" outlineLevel="1">
      <c r="A911" s="754">
        <v>44195</v>
      </c>
      <c r="B911" s="757">
        <v>44175</v>
      </c>
      <c r="C911" s="364">
        <v>44194</v>
      </c>
      <c r="D911" s="364">
        <v>44194</v>
      </c>
      <c r="E911" s="355" t="s">
        <v>3334</v>
      </c>
      <c r="F911" s="353" t="s">
        <v>14215</v>
      </c>
      <c r="G911" s="353" t="s">
        <v>14216</v>
      </c>
      <c r="H911" s="424" t="s">
        <v>14217</v>
      </c>
      <c r="I911" s="353"/>
      <c r="J911" s="353" t="s">
        <v>2035</v>
      </c>
      <c r="K911" s="353"/>
      <c r="L911" s="1796">
        <f t="shared" si="60"/>
        <v>20</v>
      </c>
      <c r="M911" s="1796">
        <f t="shared" si="61"/>
        <v>13</v>
      </c>
      <c r="N911" s="1796"/>
      <c r="O911" s="1821">
        <v>52</v>
      </c>
      <c r="P911" s="352"/>
      <c r="Q911" s="350"/>
      <c r="R911" s="359"/>
      <c r="S911" s="355"/>
      <c r="T911" s="355"/>
      <c r="U911" s="355"/>
    </row>
    <row r="912" spans="1:21" ht="12.6" customHeight="1" outlineLevel="1">
      <c r="A912" s="360">
        <v>44195</v>
      </c>
      <c r="B912" s="757">
        <v>44168</v>
      </c>
      <c r="C912" s="364">
        <v>43833</v>
      </c>
      <c r="D912" s="364">
        <v>43833</v>
      </c>
      <c r="E912" s="355" t="s">
        <v>3334</v>
      </c>
      <c r="F912" s="353" t="s">
        <v>12349</v>
      </c>
      <c r="G912" s="353" t="s">
        <v>14218</v>
      </c>
      <c r="H912" s="348" t="s">
        <v>14219</v>
      </c>
      <c r="I912" s="353" t="s">
        <v>2033</v>
      </c>
      <c r="J912" s="604" t="s">
        <v>2042</v>
      </c>
      <c r="K912" s="353"/>
      <c r="L912" s="1796">
        <f t="shared" si="60"/>
        <v>27</v>
      </c>
      <c r="M912" s="1796">
        <f t="shared" si="61"/>
        <v>18</v>
      </c>
      <c r="N912" s="1796"/>
      <c r="O912" s="1821">
        <v>53</v>
      </c>
      <c r="P912" s="352"/>
      <c r="Q912" s="350"/>
      <c r="R912" s="359"/>
      <c r="S912" s="355"/>
      <c r="T912" s="355"/>
      <c r="U912" s="355"/>
    </row>
    <row r="913" spans="1:21" ht="12.6" customHeight="1" outlineLevel="1">
      <c r="A913" s="376">
        <v>44200</v>
      </c>
      <c r="B913" s="757">
        <v>44176</v>
      </c>
      <c r="C913" s="364">
        <v>44194</v>
      </c>
      <c r="D913" s="932">
        <v>43841</v>
      </c>
      <c r="E913" s="349" t="s">
        <v>3335</v>
      </c>
      <c r="F913" s="426" t="s">
        <v>14220</v>
      </c>
      <c r="G913" s="426" t="s">
        <v>14221</v>
      </c>
      <c r="H913" s="426"/>
      <c r="I913" s="426"/>
      <c r="J913" s="424" t="s">
        <v>2034</v>
      </c>
      <c r="K913" s="424" t="s">
        <v>2046</v>
      </c>
      <c r="L913" s="1796">
        <f t="shared" si="60"/>
        <v>24</v>
      </c>
      <c r="M913" s="1796">
        <f t="shared" si="61"/>
        <v>15</v>
      </c>
      <c r="N913" s="1796"/>
      <c r="O913" s="1821">
        <v>54</v>
      </c>
      <c r="P913" s="424"/>
      <c r="Q913" s="424"/>
      <c r="R913" s="424"/>
      <c r="S913" s="424"/>
      <c r="T913" s="424"/>
      <c r="U913" s="424"/>
    </row>
    <row r="914" spans="1:21" ht="15.6" customHeight="1" outlineLevel="1">
      <c r="A914" s="715">
        <v>44201</v>
      </c>
      <c r="B914" s="756">
        <v>44176</v>
      </c>
      <c r="C914" s="364">
        <v>44193</v>
      </c>
      <c r="D914" s="364">
        <v>43841</v>
      </c>
      <c r="E914" s="355" t="s">
        <v>3334</v>
      </c>
      <c r="F914" s="22" t="s">
        <v>3944</v>
      </c>
      <c r="G914" s="22" t="s">
        <v>14222</v>
      </c>
      <c r="H914" s="751"/>
      <c r="I914" s="751"/>
      <c r="J914" s="353" t="s">
        <v>2035</v>
      </c>
      <c r="K914" s="353"/>
      <c r="L914" s="1796">
        <f t="shared" si="60"/>
        <v>25</v>
      </c>
      <c r="M914" s="1796">
        <f t="shared" si="61"/>
        <v>16</v>
      </c>
      <c r="N914" s="1796"/>
      <c r="O914" s="1821">
        <v>55</v>
      </c>
      <c r="P914" s="352"/>
      <c r="Q914" s="350"/>
      <c r="R914" s="359"/>
      <c r="S914" s="355"/>
      <c r="T914" s="355"/>
      <c r="U914" s="355"/>
    </row>
    <row r="915" spans="1:21" ht="12.6" customHeight="1" outlineLevel="1">
      <c r="A915" s="715">
        <v>44201</v>
      </c>
      <c r="B915" s="757">
        <v>44176</v>
      </c>
      <c r="C915" s="364">
        <v>44203</v>
      </c>
      <c r="D915" s="364">
        <v>43841</v>
      </c>
      <c r="E915" s="355" t="s">
        <v>3335</v>
      </c>
      <c r="F915" s="22" t="s">
        <v>14223</v>
      </c>
      <c r="G915" s="22" t="s">
        <v>14224</v>
      </c>
      <c r="H915" s="22"/>
      <c r="I915" s="22"/>
      <c r="J915" s="353" t="s">
        <v>2035</v>
      </c>
      <c r="K915" s="353"/>
      <c r="L915" s="1796">
        <f t="shared" si="60"/>
        <v>25</v>
      </c>
      <c r="M915" s="1796">
        <f t="shared" si="61"/>
        <v>16</v>
      </c>
      <c r="N915" s="1796"/>
      <c r="O915" s="1821">
        <v>56</v>
      </c>
      <c r="P915" s="352"/>
      <c r="Q915" s="350"/>
      <c r="R915" s="359"/>
      <c r="S915" s="355"/>
      <c r="T915" s="355"/>
      <c r="U915" s="355"/>
    </row>
    <row r="916" spans="1:21" ht="12.6" customHeight="1" outlineLevel="1">
      <c r="A916" s="1062">
        <v>44201</v>
      </c>
      <c r="B916" s="757">
        <v>44182</v>
      </c>
      <c r="C916" s="364">
        <v>44200</v>
      </c>
      <c r="D916" s="932">
        <v>43847</v>
      </c>
      <c r="E916" s="349" t="s">
        <v>3334</v>
      </c>
      <c r="F916" s="426" t="s">
        <v>14225</v>
      </c>
      <c r="G916" s="1843" t="s">
        <v>14226</v>
      </c>
      <c r="H916" s="426"/>
      <c r="I916" s="426"/>
      <c r="J916" s="424" t="s">
        <v>2041</v>
      </c>
      <c r="K916" s="424" t="s">
        <v>3406</v>
      </c>
      <c r="L916" s="1796">
        <f t="shared" si="60"/>
        <v>19</v>
      </c>
      <c r="M916" s="1796">
        <f t="shared" si="61"/>
        <v>12</v>
      </c>
      <c r="N916" s="1796"/>
      <c r="O916" s="1821">
        <v>57</v>
      </c>
      <c r="P916" s="424"/>
      <c r="Q916" s="424"/>
      <c r="R916" s="424"/>
      <c r="S916" s="424"/>
      <c r="T916" s="424"/>
      <c r="U916" s="424"/>
    </row>
    <row r="917" spans="1:21" ht="12.6" customHeight="1" outlineLevel="1">
      <c r="A917" s="1062">
        <v>44201</v>
      </c>
      <c r="B917" s="757">
        <v>44182</v>
      </c>
      <c r="C917" s="364">
        <v>44193</v>
      </c>
      <c r="D917" s="932">
        <v>43846</v>
      </c>
      <c r="E917" s="349" t="s">
        <v>3335</v>
      </c>
      <c r="F917" s="426" t="s">
        <v>14227</v>
      </c>
      <c r="G917" s="426" t="s">
        <v>14228</v>
      </c>
      <c r="H917" s="426"/>
      <c r="I917" s="426"/>
      <c r="J917" s="424" t="s">
        <v>2041</v>
      </c>
      <c r="K917" s="424" t="s">
        <v>3351</v>
      </c>
      <c r="L917" s="1796">
        <f t="shared" si="60"/>
        <v>19</v>
      </c>
      <c r="M917" s="1796">
        <f t="shared" si="61"/>
        <v>12</v>
      </c>
      <c r="N917" s="1796"/>
      <c r="O917" s="1821">
        <v>58</v>
      </c>
      <c r="P917" s="424"/>
      <c r="Q917" s="424"/>
      <c r="R917" s="424"/>
      <c r="S917" s="424"/>
      <c r="T917" s="424"/>
      <c r="U917" s="424"/>
    </row>
    <row r="918" spans="1:21" ht="12.6" customHeight="1" outlineLevel="1">
      <c r="A918" s="376">
        <v>44202</v>
      </c>
      <c r="B918" s="757">
        <v>44181</v>
      </c>
      <c r="C918" s="364">
        <v>44200</v>
      </c>
      <c r="D918" s="364">
        <v>43846</v>
      </c>
      <c r="E918" s="355" t="s">
        <v>3334</v>
      </c>
      <c r="F918" s="353" t="s">
        <v>14229</v>
      </c>
      <c r="G918" s="353" t="s">
        <v>14230</v>
      </c>
      <c r="H918" s="353"/>
      <c r="I918" s="353"/>
      <c r="J918" s="353" t="s">
        <v>2033</v>
      </c>
      <c r="K918" s="353" t="s">
        <v>14231</v>
      </c>
      <c r="L918" s="1796">
        <f t="shared" si="60"/>
        <v>21</v>
      </c>
      <c r="M918" s="1796">
        <f t="shared" si="61"/>
        <v>14</v>
      </c>
      <c r="N918" s="1796"/>
      <c r="O918" s="1821">
        <v>59</v>
      </c>
      <c r="P918" s="353"/>
      <c r="Q918" s="353"/>
      <c r="R918" s="353"/>
      <c r="S918" s="353"/>
      <c r="T918" s="353"/>
      <c r="U918" s="353"/>
    </row>
    <row r="919" spans="1:21" ht="12.6" customHeight="1" outlineLevel="1">
      <c r="A919" s="376">
        <v>44202</v>
      </c>
      <c r="B919" s="757">
        <v>44176</v>
      </c>
      <c r="C919" s="364">
        <v>44193</v>
      </c>
      <c r="D919" s="932">
        <v>43841</v>
      </c>
      <c r="E919" s="349" t="s">
        <v>3335</v>
      </c>
      <c r="F919" s="426" t="s">
        <v>14232</v>
      </c>
      <c r="G919" s="426" t="s">
        <v>14233</v>
      </c>
      <c r="H919" s="426"/>
      <c r="I919" s="426"/>
      <c r="J919" s="424" t="s">
        <v>2034</v>
      </c>
      <c r="K919" s="424" t="s">
        <v>4583</v>
      </c>
      <c r="L919" s="1796">
        <f t="shared" si="60"/>
        <v>26</v>
      </c>
      <c r="M919" s="1796">
        <f t="shared" si="61"/>
        <v>17</v>
      </c>
      <c r="N919" s="1796"/>
      <c r="O919" s="1821">
        <v>60</v>
      </c>
      <c r="P919" s="424"/>
      <c r="Q919" s="424"/>
      <c r="R919" s="424"/>
      <c r="S919" s="424"/>
      <c r="T919" s="424"/>
      <c r="U919" s="424"/>
    </row>
    <row r="920" spans="1:21" ht="12.6" customHeight="1" outlineLevel="1">
      <c r="A920" s="376">
        <v>44202</v>
      </c>
      <c r="B920" s="756">
        <v>44193</v>
      </c>
      <c r="C920" s="364">
        <v>44204</v>
      </c>
      <c r="D920" s="360">
        <v>44224</v>
      </c>
      <c r="E920" s="355" t="s">
        <v>3334</v>
      </c>
      <c r="F920" s="353" t="s">
        <v>14234</v>
      </c>
      <c r="G920" s="353" t="s">
        <v>14235</v>
      </c>
      <c r="H920" s="348" t="s">
        <v>3577</v>
      </c>
      <c r="I920" s="353"/>
      <c r="J920" s="604" t="s">
        <v>2039</v>
      </c>
      <c r="K920" s="353" t="s">
        <v>14236</v>
      </c>
      <c r="L920" s="1796">
        <f t="shared" si="60"/>
        <v>9</v>
      </c>
      <c r="M920" s="1796">
        <f t="shared" si="61"/>
        <v>6</v>
      </c>
      <c r="N920" s="1796"/>
      <c r="O920" s="1821">
        <v>61</v>
      </c>
      <c r="P920" s="352"/>
      <c r="Q920" s="350"/>
      <c r="R920" s="359"/>
      <c r="S920" s="355"/>
      <c r="T920" s="355"/>
      <c r="U920" s="355"/>
    </row>
    <row r="921" spans="1:21" ht="12.6" customHeight="1" outlineLevel="1">
      <c r="A921" s="715">
        <v>44202</v>
      </c>
      <c r="B921" s="756">
        <v>44187</v>
      </c>
      <c r="C921" s="364">
        <v>44218</v>
      </c>
      <c r="D921" s="360">
        <v>44218</v>
      </c>
      <c r="E921" s="355" t="s">
        <v>3334</v>
      </c>
      <c r="F921" s="353" t="s">
        <v>12779</v>
      </c>
      <c r="G921" s="353" t="s">
        <v>14237</v>
      </c>
      <c r="H921" s="348" t="s">
        <v>14238</v>
      </c>
      <c r="I921" s="353"/>
      <c r="J921" s="604" t="s">
        <v>2042</v>
      </c>
      <c r="K921" s="353"/>
      <c r="L921" s="1796">
        <f t="shared" si="60"/>
        <v>15</v>
      </c>
      <c r="M921" s="1796">
        <f t="shared" si="61"/>
        <v>10</v>
      </c>
      <c r="N921" s="1796"/>
      <c r="O921" s="1821">
        <v>62</v>
      </c>
      <c r="P921" s="352"/>
      <c r="Q921" s="350"/>
      <c r="R921" s="359"/>
      <c r="S921" s="355"/>
      <c r="T921" s="355"/>
      <c r="U921" s="355"/>
    </row>
    <row r="922" spans="1:21" ht="12.6" customHeight="1" outlineLevel="1">
      <c r="A922" s="1062">
        <v>44203</v>
      </c>
      <c r="B922" s="757">
        <v>44182</v>
      </c>
      <c r="C922" s="364">
        <v>44193</v>
      </c>
      <c r="D922" s="932">
        <v>43847</v>
      </c>
      <c r="E922" s="349" t="s">
        <v>3334</v>
      </c>
      <c r="F922" s="426" t="s">
        <v>14239</v>
      </c>
      <c r="G922" s="426" t="s">
        <v>14240</v>
      </c>
      <c r="H922" s="426" t="s">
        <v>14241</v>
      </c>
      <c r="I922" s="426"/>
      <c r="J922" s="424" t="s">
        <v>2041</v>
      </c>
      <c r="K922" s="424" t="s">
        <v>3557</v>
      </c>
      <c r="L922" s="1796">
        <f t="shared" si="60"/>
        <v>21</v>
      </c>
      <c r="M922" s="1796">
        <f t="shared" si="61"/>
        <v>14</v>
      </c>
      <c r="N922" s="1796"/>
      <c r="O922" s="1821">
        <v>63</v>
      </c>
      <c r="P922" s="424"/>
      <c r="Q922" s="424"/>
      <c r="R922" s="424"/>
      <c r="S922" s="424"/>
      <c r="T922" s="424"/>
      <c r="U922" s="424"/>
    </row>
    <row r="923" spans="1:21" ht="12.6" customHeight="1" outlineLevel="1">
      <c r="A923" s="1062">
        <v>44203</v>
      </c>
      <c r="B923" s="757">
        <v>44187</v>
      </c>
      <c r="C923" s="364">
        <v>44201</v>
      </c>
      <c r="D923" s="932">
        <v>43837</v>
      </c>
      <c r="E923" s="349" t="s">
        <v>3334</v>
      </c>
      <c r="F923" s="424" t="s">
        <v>2753</v>
      </c>
      <c r="G923" s="424" t="s">
        <v>14242</v>
      </c>
      <c r="H923" s="424"/>
      <c r="I923" s="424"/>
      <c r="J923" s="424" t="s">
        <v>2041</v>
      </c>
      <c r="K923" s="424" t="s">
        <v>14243</v>
      </c>
      <c r="L923" s="1796">
        <f t="shared" si="60"/>
        <v>16</v>
      </c>
      <c r="M923" s="1796">
        <f t="shared" si="61"/>
        <v>11</v>
      </c>
      <c r="N923" s="1796"/>
      <c r="O923" s="1821">
        <v>64</v>
      </c>
      <c r="P923" s="424"/>
      <c r="Q923" s="424"/>
      <c r="R923" s="424"/>
      <c r="S923" s="424"/>
      <c r="T923" s="424"/>
      <c r="U923" s="424"/>
    </row>
    <row r="924" spans="1:21" ht="12.6" customHeight="1" outlineLevel="1">
      <c r="A924" s="364">
        <v>44204</v>
      </c>
      <c r="B924" s="756">
        <v>44186</v>
      </c>
      <c r="C924" s="364">
        <v>44201</v>
      </c>
      <c r="D924" s="723">
        <v>44217</v>
      </c>
      <c r="E924" s="355" t="s">
        <v>3334</v>
      </c>
      <c r="F924" s="353" t="s">
        <v>3470</v>
      </c>
      <c r="G924" s="353" t="s">
        <v>14244</v>
      </c>
      <c r="H924" s="348"/>
      <c r="I924" s="353"/>
      <c r="J924" s="604" t="s">
        <v>2042</v>
      </c>
      <c r="K924" s="353"/>
      <c r="L924" s="1796">
        <f t="shared" ref="L924:L938" si="62">(A924-B924)</f>
        <v>18</v>
      </c>
      <c r="M924" s="1796">
        <f t="shared" ref="M924:M938" si="63">NETWORKDAYS(B924,A924,A924:B924)</f>
        <v>13</v>
      </c>
      <c r="N924" s="1796"/>
      <c r="O924" s="1821">
        <v>65</v>
      </c>
      <c r="P924" s="352"/>
      <c r="Q924" s="350"/>
      <c r="R924" s="359"/>
      <c r="S924" s="355"/>
      <c r="T924" s="355"/>
      <c r="U924" s="355"/>
    </row>
    <row r="925" spans="1:21" ht="12.6" customHeight="1" outlineLevel="1">
      <c r="A925" s="932">
        <v>44204</v>
      </c>
      <c r="B925" s="757">
        <v>44187</v>
      </c>
      <c r="C925" s="364">
        <v>44201</v>
      </c>
      <c r="D925" s="932">
        <v>43852</v>
      </c>
      <c r="E925" s="349" t="s">
        <v>3334</v>
      </c>
      <c r="F925" s="426" t="s">
        <v>14245</v>
      </c>
      <c r="G925" s="426" t="s">
        <v>14246</v>
      </c>
      <c r="H925" s="426"/>
      <c r="I925" s="426" t="s">
        <v>2035</v>
      </c>
      <c r="J925" s="424" t="s">
        <v>2045</v>
      </c>
      <c r="K925" s="424" t="s">
        <v>3351</v>
      </c>
      <c r="L925" s="1796">
        <f t="shared" si="62"/>
        <v>17</v>
      </c>
      <c r="M925" s="1796">
        <f t="shared" si="63"/>
        <v>12</v>
      </c>
      <c r="N925" s="1796"/>
      <c r="O925" s="1821">
        <v>66</v>
      </c>
      <c r="P925" s="424"/>
      <c r="Q925" s="349"/>
      <c r="R925" s="491"/>
      <c r="S925" s="349"/>
      <c r="T925" s="349"/>
      <c r="U925" s="349"/>
    </row>
    <row r="926" spans="1:21" ht="12.6" customHeight="1" outlineLevel="1">
      <c r="A926" s="376">
        <v>44204</v>
      </c>
      <c r="B926" s="757">
        <v>44183</v>
      </c>
      <c r="C926" s="364">
        <v>44203</v>
      </c>
      <c r="D926" s="932">
        <v>43848</v>
      </c>
      <c r="E926" s="349" t="s">
        <v>3334</v>
      </c>
      <c r="F926" s="426" t="s">
        <v>14247</v>
      </c>
      <c r="G926" s="426" t="s">
        <v>14248</v>
      </c>
      <c r="H926" s="426"/>
      <c r="I926" s="426"/>
      <c r="J926" s="424" t="s">
        <v>2034</v>
      </c>
      <c r="K926" s="424" t="s">
        <v>3381</v>
      </c>
      <c r="L926" s="1796">
        <f t="shared" si="62"/>
        <v>21</v>
      </c>
      <c r="M926" s="1796">
        <f t="shared" si="63"/>
        <v>14</v>
      </c>
      <c r="N926" s="1796"/>
      <c r="O926" s="1821">
        <v>67</v>
      </c>
      <c r="P926" s="424"/>
      <c r="Q926" s="424"/>
      <c r="R926" s="424"/>
      <c r="S926" s="424"/>
      <c r="T926" s="424"/>
      <c r="U926" s="424"/>
    </row>
    <row r="927" spans="1:21" ht="12.6" customHeight="1" outlineLevel="1">
      <c r="A927" s="376">
        <v>44204</v>
      </c>
      <c r="B927" s="757">
        <v>44174</v>
      </c>
      <c r="C927" s="364">
        <v>44183</v>
      </c>
      <c r="D927" s="932">
        <v>43839</v>
      </c>
      <c r="E927" s="349" t="s">
        <v>3335</v>
      </c>
      <c r="F927" s="426" t="s">
        <v>3774</v>
      </c>
      <c r="G927" s="426" t="s">
        <v>14249</v>
      </c>
      <c r="H927" s="440" t="s">
        <v>3660</v>
      </c>
      <c r="I927" s="426"/>
      <c r="J927" s="424" t="s">
        <v>2034</v>
      </c>
      <c r="K927" s="424" t="s">
        <v>14250</v>
      </c>
      <c r="L927" s="1796">
        <f t="shared" si="62"/>
        <v>30</v>
      </c>
      <c r="M927" s="1796">
        <f t="shared" si="63"/>
        <v>21</v>
      </c>
      <c r="N927" s="1796"/>
      <c r="O927" s="1821">
        <v>68</v>
      </c>
      <c r="P927" s="424"/>
      <c r="Q927" s="424"/>
      <c r="R927" s="424"/>
      <c r="S927" s="424"/>
      <c r="T927" s="424"/>
      <c r="U927" s="424"/>
    </row>
    <row r="928" spans="1:21" ht="12.6" customHeight="1" outlineLevel="1">
      <c r="A928" s="376">
        <v>44207</v>
      </c>
      <c r="B928" s="757">
        <v>44183</v>
      </c>
      <c r="C928" s="364">
        <v>44203</v>
      </c>
      <c r="D928" s="932">
        <v>43848</v>
      </c>
      <c r="E928" s="349" t="s">
        <v>3334</v>
      </c>
      <c r="F928" s="426" t="s">
        <v>14251</v>
      </c>
      <c r="G928" s="426" t="s">
        <v>14252</v>
      </c>
      <c r="H928" s="426"/>
      <c r="I928" s="426"/>
      <c r="J928" s="424" t="s">
        <v>2045</v>
      </c>
      <c r="K928" s="424" t="s">
        <v>3366</v>
      </c>
      <c r="L928" s="1796">
        <f t="shared" si="62"/>
        <v>24</v>
      </c>
      <c r="M928" s="1796">
        <f t="shared" si="63"/>
        <v>15</v>
      </c>
      <c r="N928" s="1796"/>
      <c r="O928" s="1821">
        <v>69</v>
      </c>
      <c r="P928" s="424"/>
      <c r="Q928" s="424"/>
      <c r="R928" s="424"/>
      <c r="S928" s="424"/>
      <c r="T928" s="424"/>
      <c r="U928" s="424"/>
    </row>
    <row r="929" spans="1:33" ht="12.6" customHeight="1" outlineLevel="1">
      <c r="A929" s="376">
        <v>44207</v>
      </c>
      <c r="B929" s="757">
        <v>44188</v>
      </c>
      <c r="C929" s="364">
        <v>44204</v>
      </c>
      <c r="D929" s="364">
        <v>43853</v>
      </c>
      <c r="E929" s="355" t="s">
        <v>3334</v>
      </c>
      <c r="F929" s="353" t="s">
        <v>14253</v>
      </c>
      <c r="G929" s="353" t="s">
        <v>14254</v>
      </c>
      <c r="H929" s="353" t="s">
        <v>14255</v>
      </c>
      <c r="I929" s="353"/>
      <c r="J929" s="353" t="s">
        <v>2035</v>
      </c>
      <c r="K929" s="353"/>
      <c r="L929" s="1796">
        <f t="shared" si="62"/>
        <v>19</v>
      </c>
      <c r="M929" s="1796">
        <f t="shared" si="63"/>
        <v>12</v>
      </c>
      <c r="N929" s="1796"/>
      <c r="O929" s="1821">
        <v>70</v>
      </c>
      <c r="P929" s="352"/>
      <c r="Q929" s="350"/>
      <c r="R929" s="359"/>
      <c r="S929" s="355"/>
      <c r="T929" s="355"/>
      <c r="U929" s="355"/>
      <c r="V929" s="355"/>
      <c r="W929" s="349"/>
      <c r="X929" s="355"/>
      <c r="Y929" s="355"/>
      <c r="Z929" s="355"/>
      <c r="AA929" s="355"/>
      <c r="AB929" s="355"/>
      <c r="AC929" s="355"/>
      <c r="AD929" s="359"/>
      <c r="AE929" s="355"/>
      <c r="AF929" s="353"/>
      <c r="AG929" s="353"/>
    </row>
    <row r="930" spans="1:33" ht="12.6" customHeight="1" outlineLevel="1">
      <c r="A930" s="376">
        <v>44207</v>
      </c>
      <c r="B930" s="757">
        <v>44188</v>
      </c>
      <c r="C930" s="364">
        <v>44204</v>
      </c>
      <c r="D930" s="932">
        <v>43853</v>
      </c>
      <c r="E930" s="349" t="s">
        <v>3334</v>
      </c>
      <c r="F930" s="440" t="s">
        <v>12587</v>
      </c>
      <c r="G930" s="440" t="s">
        <v>14256</v>
      </c>
      <c r="H930" s="424"/>
      <c r="I930" s="424"/>
      <c r="J930" s="424" t="s">
        <v>2045</v>
      </c>
      <c r="K930" s="424" t="s">
        <v>3381</v>
      </c>
      <c r="L930" s="1796">
        <f t="shared" si="62"/>
        <v>19</v>
      </c>
      <c r="M930" s="1796">
        <f t="shared" si="63"/>
        <v>12</v>
      </c>
      <c r="N930" s="1796"/>
      <c r="O930" s="1821">
        <v>71</v>
      </c>
      <c r="P930" s="353"/>
      <c r="Q930" s="355"/>
      <c r="R930" s="359"/>
      <c r="S930" s="355"/>
      <c r="T930" s="355"/>
      <c r="U930" s="355"/>
      <c r="V930" s="355"/>
      <c r="W930" s="349"/>
      <c r="X930" s="355"/>
      <c r="Y930" s="355"/>
      <c r="Z930" s="355"/>
      <c r="AA930" s="355"/>
      <c r="AB930" s="355"/>
      <c r="AC930" s="355"/>
      <c r="AD930" s="359"/>
      <c r="AE930" s="355"/>
      <c r="AF930" s="353"/>
      <c r="AG930" s="353"/>
    </row>
    <row r="931" spans="1:33" ht="12.6" customHeight="1" outlineLevel="1">
      <c r="A931" s="376">
        <v>44207</v>
      </c>
      <c r="B931" s="757">
        <v>44193</v>
      </c>
      <c r="C931" s="364">
        <v>44207</v>
      </c>
      <c r="D931" s="364">
        <v>43858</v>
      </c>
      <c r="E931" s="355" t="s">
        <v>3334</v>
      </c>
      <c r="F931" s="353" t="s">
        <v>14257</v>
      </c>
      <c r="G931" s="353" t="s">
        <v>14258</v>
      </c>
      <c r="H931" s="353"/>
      <c r="I931" s="353"/>
      <c r="J931" s="353" t="s">
        <v>2033</v>
      </c>
      <c r="K931" s="353" t="s">
        <v>3406</v>
      </c>
      <c r="L931" s="1796">
        <f t="shared" si="62"/>
        <v>14</v>
      </c>
      <c r="M931" s="1796">
        <f t="shared" si="63"/>
        <v>9</v>
      </c>
      <c r="N931" s="353"/>
      <c r="O931" s="1821">
        <v>72</v>
      </c>
      <c r="P931" s="353"/>
      <c r="Q931" s="353"/>
      <c r="R931" s="353"/>
      <c r="S931" s="353"/>
      <c r="T931" s="353"/>
      <c r="U931" s="353"/>
      <c r="V931" s="353"/>
      <c r="W931" s="353"/>
      <c r="X931" s="353"/>
      <c r="Y931" s="353"/>
      <c r="Z931" s="353"/>
      <c r="AA931" s="353"/>
      <c r="AB931" s="353"/>
      <c r="AC931" s="353"/>
      <c r="AD931" s="353"/>
      <c r="AE931" s="353"/>
      <c r="AF931" s="353"/>
      <c r="AG931" s="353"/>
    </row>
    <row r="932" spans="1:33" ht="12.6" customHeight="1" outlineLevel="1">
      <c r="A932" s="950">
        <v>44207</v>
      </c>
      <c r="B932" s="757">
        <v>44194</v>
      </c>
      <c r="C932" s="364">
        <v>44207</v>
      </c>
      <c r="D932" s="932">
        <v>44225</v>
      </c>
      <c r="E932" s="349" t="s">
        <v>3334</v>
      </c>
      <c r="F932" s="426" t="s">
        <v>14259</v>
      </c>
      <c r="G932" s="426" t="s">
        <v>14260</v>
      </c>
      <c r="H932" s="426"/>
      <c r="I932" s="426"/>
      <c r="J932" s="424" t="s">
        <v>2041</v>
      </c>
      <c r="K932" s="424" t="s">
        <v>3381</v>
      </c>
      <c r="L932" s="1796">
        <f t="shared" si="62"/>
        <v>13</v>
      </c>
      <c r="M932" s="1796">
        <f t="shared" si="63"/>
        <v>8</v>
      </c>
      <c r="N932" s="1796"/>
      <c r="O932" s="1821">
        <v>73</v>
      </c>
      <c r="P932" s="424"/>
      <c r="Q932" s="424"/>
      <c r="R932" s="424"/>
      <c r="S932" s="424"/>
      <c r="T932" s="424"/>
      <c r="U932" s="424"/>
      <c r="V932" s="424"/>
      <c r="W932" s="424"/>
      <c r="X932" s="424"/>
      <c r="Y932" s="424"/>
      <c r="Z932" s="424"/>
      <c r="AA932" s="424"/>
      <c r="AB932" s="424"/>
      <c r="AC932" s="424"/>
      <c r="AD932" s="424"/>
      <c r="AE932" s="424"/>
      <c r="AF932" s="424"/>
      <c r="AG932" s="424"/>
    </row>
    <row r="933" spans="1:33" ht="12.6" customHeight="1" outlineLevel="1">
      <c r="A933" s="376">
        <v>44209</v>
      </c>
      <c r="B933" s="757">
        <v>44195</v>
      </c>
      <c r="C933" s="364">
        <v>44208</v>
      </c>
      <c r="D933" s="364">
        <v>44216</v>
      </c>
      <c r="E933" s="355" t="s">
        <v>3334</v>
      </c>
      <c r="F933" s="22" t="s">
        <v>14261</v>
      </c>
      <c r="G933" s="22" t="s">
        <v>14262</v>
      </c>
      <c r="H933" s="22"/>
      <c r="I933" s="22"/>
      <c r="J933" s="353" t="s">
        <v>2033</v>
      </c>
      <c r="K933" s="353" t="s">
        <v>3488</v>
      </c>
      <c r="L933" s="1796">
        <f t="shared" si="62"/>
        <v>14</v>
      </c>
      <c r="M933" s="1796">
        <f t="shared" si="63"/>
        <v>9</v>
      </c>
      <c r="N933" s="353"/>
      <c r="O933" s="1821">
        <v>74</v>
      </c>
      <c r="P933" s="353"/>
      <c r="Q933" s="353"/>
      <c r="R933" s="353"/>
      <c r="S933" s="353"/>
      <c r="T933" s="353"/>
      <c r="U933" s="353"/>
      <c r="V933" s="353"/>
      <c r="W933" s="353"/>
      <c r="X933" s="353"/>
      <c r="Y933" s="353"/>
      <c r="Z933" s="353"/>
      <c r="AA933" s="353"/>
      <c r="AB933" s="353"/>
      <c r="AC933" s="353"/>
      <c r="AD933" s="353"/>
      <c r="AE933" s="353"/>
      <c r="AF933" s="353"/>
      <c r="AG933" s="353"/>
    </row>
    <row r="934" spans="1:33" ht="12.6" customHeight="1" outlineLevel="1">
      <c r="A934" s="376">
        <v>44211</v>
      </c>
      <c r="B934" s="757">
        <v>44186</v>
      </c>
      <c r="C934" s="932">
        <v>44216</v>
      </c>
      <c r="D934" s="932">
        <v>44217</v>
      </c>
      <c r="E934" s="349" t="s">
        <v>3335</v>
      </c>
      <c r="F934" s="426" t="s">
        <v>14263</v>
      </c>
      <c r="G934" s="426" t="s">
        <v>14264</v>
      </c>
      <c r="H934" s="426" t="s">
        <v>3660</v>
      </c>
      <c r="I934" s="426"/>
      <c r="J934" s="424" t="s">
        <v>2034</v>
      </c>
      <c r="K934" s="424" t="s">
        <v>14265</v>
      </c>
      <c r="L934" s="1796">
        <f t="shared" si="62"/>
        <v>25</v>
      </c>
      <c r="M934" s="1796">
        <f t="shared" si="63"/>
        <v>18</v>
      </c>
      <c r="N934" s="1796"/>
      <c r="O934" s="1821">
        <v>75</v>
      </c>
      <c r="P934" s="424"/>
      <c r="Q934" s="424"/>
      <c r="R934" s="424"/>
      <c r="S934" s="424"/>
      <c r="T934" s="424"/>
      <c r="U934" s="424"/>
      <c r="V934" s="424"/>
      <c r="W934" s="424"/>
      <c r="X934" s="424"/>
      <c r="Y934" s="424"/>
      <c r="Z934" s="424"/>
      <c r="AA934" s="424"/>
      <c r="AB934" s="424"/>
      <c r="AC934" s="424"/>
      <c r="AD934" s="424"/>
      <c r="AE934" s="424"/>
      <c r="AF934" s="424"/>
      <c r="AG934" s="424"/>
    </row>
    <row r="935" spans="1:33" ht="12.6" customHeight="1" outlineLevel="1">
      <c r="A935" s="360">
        <v>44210</v>
      </c>
      <c r="B935" s="756">
        <v>44195</v>
      </c>
      <c r="C935" s="364">
        <v>44207</v>
      </c>
      <c r="D935" s="360">
        <v>44226</v>
      </c>
      <c r="E935" s="355" t="s">
        <v>3335</v>
      </c>
      <c r="F935" s="353" t="s">
        <v>14163</v>
      </c>
      <c r="G935" s="353" t="s">
        <v>14266</v>
      </c>
      <c r="H935" s="348"/>
      <c r="I935" s="353"/>
      <c r="J935" s="604" t="s">
        <v>2042</v>
      </c>
      <c r="K935" s="353"/>
      <c r="L935" s="1796">
        <f t="shared" si="62"/>
        <v>15</v>
      </c>
      <c r="M935" s="1796">
        <f t="shared" si="63"/>
        <v>10</v>
      </c>
      <c r="N935" s="353"/>
      <c r="O935" s="1821">
        <v>76</v>
      </c>
      <c r="P935" s="352"/>
      <c r="Q935" s="350"/>
      <c r="R935" s="359"/>
      <c r="S935" s="355"/>
      <c r="T935" s="355"/>
      <c r="U935" s="355"/>
      <c r="V935" s="355"/>
      <c r="W935" s="349"/>
      <c r="X935" s="355"/>
      <c r="Y935" s="355"/>
      <c r="Z935" s="355"/>
      <c r="AA935" s="355"/>
      <c r="AB935" s="355"/>
      <c r="AC935" s="355"/>
      <c r="AD935" s="359"/>
      <c r="AE935" s="355"/>
      <c r="AF935" s="353"/>
      <c r="AG935" s="353"/>
    </row>
    <row r="936" spans="1:33" ht="12.6" customHeight="1" outlineLevel="1">
      <c r="A936" s="360">
        <v>44214</v>
      </c>
      <c r="B936" s="756">
        <v>44186</v>
      </c>
      <c r="C936" s="364">
        <v>44204</v>
      </c>
      <c r="D936" s="360">
        <v>44217</v>
      </c>
      <c r="E936" s="355" t="s">
        <v>3335</v>
      </c>
      <c r="F936" s="353" t="s">
        <v>3791</v>
      </c>
      <c r="G936" s="353" t="s">
        <v>14267</v>
      </c>
      <c r="H936" s="348" t="s">
        <v>3577</v>
      </c>
      <c r="I936" s="353"/>
      <c r="J936" s="604" t="s">
        <v>2042</v>
      </c>
      <c r="K936" s="353"/>
      <c r="L936" s="1796">
        <f t="shared" si="62"/>
        <v>28</v>
      </c>
      <c r="M936" s="1796">
        <f t="shared" si="63"/>
        <v>19</v>
      </c>
      <c r="N936" s="1796"/>
      <c r="O936" s="1821">
        <v>77</v>
      </c>
      <c r="P936" s="352"/>
      <c r="Q936" s="350"/>
      <c r="R936" s="359"/>
      <c r="S936" s="355"/>
      <c r="T936" s="355"/>
      <c r="U936" s="355"/>
      <c r="V936" s="355"/>
      <c r="W936" s="349"/>
      <c r="X936" s="355"/>
      <c r="Y936" s="355"/>
      <c r="Z936" s="355"/>
      <c r="AA936" s="355"/>
      <c r="AB936" s="355"/>
      <c r="AC936" s="355"/>
      <c r="AD936" s="359"/>
      <c r="AE936" s="355"/>
      <c r="AF936" s="353"/>
      <c r="AG936" s="353"/>
    </row>
    <row r="937" spans="1:33" ht="12.6" customHeight="1" outlineLevel="1">
      <c r="A937" s="364">
        <v>44203</v>
      </c>
      <c r="B937" s="756">
        <v>44194</v>
      </c>
      <c r="C937" s="364">
        <v>44225</v>
      </c>
      <c r="D937" s="360">
        <v>44225</v>
      </c>
      <c r="E937" s="355" t="s">
        <v>3334</v>
      </c>
      <c r="F937" s="353" t="s">
        <v>14268</v>
      </c>
      <c r="G937" s="353" t="s">
        <v>14269</v>
      </c>
      <c r="H937" s="348" t="s">
        <v>14270</v>
      </c>
      <c r="I937" s="353"/>
      <c r="J937" s="604" t="s">
        <v>2042</v>
      </c>
      <c r="K937" s="604" t="s">
        <v>14271</v>
      </c>
      <c r="L937" s="1796">
        <f t="shared" si="62"/>
        <v>9</v>
      </c>
      <c r="M937" s="1796">
        <f t="shared" si="63"/>
        <v>6</v>
      </c>
      <c r="N937" s="353"/>
      <c r="O937" s="1821">
        <v>78</v>
      </c>
      <c r="P937" s="352"/>
      <c r="Q937" s="350"/>
      <c r="R937" s="359"/>
      <c r="S937" s="355"/>
      <c r="T937" s="355"/>
      <c r="U937" s="355"/>
      <c r="V937" s="355"/>
      <c r="W937" s="349"/>
      <c r="X937" s="355"/>
      <c r="Y937" s="355"/>
      <c r="Z937" s="355"/>
      <c r="AA937" s="355"/>
      <c r="AB937" s="355"/>
      <c r="AC937" s="355"/>
      <c r="AD937" s="359"/>
      <c r="AE937" s="355"/>
      <c r="AF937" s="353"/>
      <c r="AG937" s="353"/>
    </row>
    <row r="938" spans="1:33" ht="12.6" customHeight="1" outlineLevel="1">
      <c r="A938" s="950">
        <v>44218</v>
      </c>
      <c r="B938" s="757">
        <v>44195</v>
      </c>
      <c r="C938" s="932">
        <v>44214</v>
      </c>
      <c r="D938" s="932">
        <v>44226</v>
      </c>
      <c r="E938" s="349" t="s">
        <v>3335</v>
      </c>
      <c r="F938" s="426" t="s">
        <v>13387</v>
      </c>
      <c r="G938" s="426" t="s">
        <v>14272</v>
      </c>
      <c r="H938" s="426"/>
      <c r="I938" s="426"/>
      <c r="J938" s="424" t="s">
        <v>2041</v>
      </c>
      <c r="K938" s="424" t="s">
        <v>14273</v>
      </c>
      <c r="L938" s="1796">
        <f t="shared" si="62"/>
        <v>23</v>
      </c>
      <c r="M938" s="1796">
        <f t="shared" si="63"/>
        <v>16</v>
      </c>
      <c r="N938" s="353"/>
      <c r="O938" s="1821">
        <v>79</v>
      </c>
      <c r="P938" s="424"/>
      <c r="Q938" s="424"/>
      <c r="R938" s="424"/>
      <c r="S938" s="424"/>
      <c r="T938" s="424"/>
      <c r="U938" s="424"/>
      <c r="V938" s="424"/>
      <c r="W938" s="424"/>
      <c r="X938" s="424"/>
      <c r="Y938" s="424"/>
      <c r="Z938" s="424"/>
      <c r="AA938" s="424"/>
      <c r="AB938" s="424"/>
      <c r="AC938" s="424"/>
      <c r="AD938" s="424"/>
      <c r="AE938" s="424"/>
      <c r="AF938" s="424"/>
      <c r="AG938" s="424"/>
    </row>
    <row r="939" spans="1:33" ht="12.6" customHeight="1" outlineLevel="1">
      <c r="A939" s="355"/>
      <c r="B939" s="1844"/>
      <c r="C939" s="364"/>
      <c r="D939" s="355"/>
      <c r="E939" s="355"/>
      <c r="F939" s="353"/>
      <c r="G939" s="353"/>
      <c r="H939" s="348"/>
      <c r="I939" s="353"/>
      <c r="J939" s="604"/>
      <c r="K939" s="353"/>
      <c r="L939" s="1796"/>
      <c r="M939" s="1796"/>
      <c r="N939" s="1796"/>
      <c r="O939" s="1797"/>
      <c r="P939" s="352"/>
      <c r="Q939" s="350"/>
      <c r="R939" s="359"/>
      <c r="S939" s="355"/>
      <c r="T939" s="355"/>
      <c r="U939" s="355"/>
      <c r="V939" s="355"/>
      <c r="W939" s="349"/>
      <c r="X939" s="355"/>
      <c r="Y939" s="355"/>
      <c r="Z939" s="355"/>
      <c r="AA939" s="355"/>
      <c r="AB939" s="355"/>
      <c r="AC939" s="355"/>
      <c r="AD939" s="359"/>
      <c r="AE939" s="355"/>
      <c r="AF939" s="353"/>
      <c r="AG939" s="353"/>
    </row>
    <row r="940" spans="1:33" ht="12.6" customHeight="1" collapsed="1">
      <c r="A940" s="359" t="s">
        <v>19381</v>
      </c>
      <c r="B940" s="355"/>
      <c r="C940" s="364"/>
      <c r="D940" s="355"/>
      <c r="E940" s="355"/>
      <c r="F940" s="353"/>
      <c r="G940" s="353"/>
      <c r="H940" s="348"/>
      <c r="I940" s="353"/>
      <c r="J940" s="604"/>
      <c r="K940" s="353"/>
      <c r="L940" s="1796"/>
      <c r="M940" s="1796"/>
      <c r="N940" s="1796"/>
      <c r="O940" s="1797"/>
      <c r="P940" s="352"/>
      <c r="Q940" s="350"/>
      <c r="R940" s="359"/>
      <c r="S940" s="355"/>
      <c r="T940" s="355"/>
      <c r="U940" s="355"/>
      <c r="V940" s="355"/>
      <c r="W940" s="349"/>
      <c r="X940" s="355"/>
      <c r="Y940" s="355"/>
      <c r="Z940" s="355"/>
      <c r="AA940" s="355"/>
      <c r="AB940" s="355"/>
      <c r="AC940" s="355"/>
      <c r="AD940" s="359"/>
      <c r="AE940" s="355"/>
      <c r="AF940" s="353"/>
      <c r="AG940" s="353"/>
    </row>
    <row r="941" spans="1:33" ht="12.6" hidden="1" customHeight="1" outlineLevel="1">
      <c r="A941" s="2282">
        <v>44202</v>
      </c>
      <c r="B941" s="2283">
        <v>44200</v>
      </c>
      <c r="C941" s="2284">
        <v>44204</v>
      </c>
      <c r="D941" s="2284">
        <v>44207</v>
      </c>
      <c r="E941" s="2285" t="s">
        <v>3334</v>
      </c>
      <c r="F941" s="2286" t="s">
        <v>3337</v>
      </c>
      <c r="G941" s="2286" t="s">
        <v>3338</v>
      </c>
      <c r="H941" s="2286" t="s">
        <v>3339</v>
      </c>
      <c r="I941" s="2286"/>
      <c r="J941" s="2286" t="s">
        <v>2033</v>
      </c>
      <c r="K941" s="2286" t="s">
        <v>3340</v>
      </c>
      <c r="L941" s="2286">
        <f>(A941-B941)</f>
        <v>2</v>
      </c>
      <c r="M941" s="2286">
        <f>NETWORKDAYS(B941,A941,A941:B941)</f>
        <v>1</v>
      </c>
      <c r="N941" s="2286"/>
      <c r="O941" s="2287">
        <v>1</v>
      </c>
      <c r="P941" s="2288" t="s">
        <v>3301</v>
      </c>
      <c r="Q941" s="2289">
        <f>AVERAGE($L$941:$L$952)</f>
        <v>2</v>
      </c>
      <c r="R941" s="2290">
        <f>COUNT($B$941:$B$952)</f>
        <v>11</v>
      </c>
      <c r="S941" s="2290">
        <f>COUNTIF($B$941:$B$952,$S$1)</f>
        <v>0</v>
      </c>
      <c r="T941" s="2290">
        <f>COUNTIF($E$941:$E$952,$T$1)</f>
        <v>2</v>
      </c>
      <c r="U941" s="2290">
        <f>R941-S941-T941</f>
        <v>9</v>
      </c>
      <c r="V941" s="2285"/>
      <c r="W941" s="2290">
        <f t="shared" ref="W941:AE941" si="64">COUNTIF($J$941:$J$952, W$1)</f>
        <v>2</v>
      </c>
      <c r="X941" s="2290">
        <f t="shared" si="64"/>
        <v>0</v>
      </c>
      <c r="Y941" s="2290">
        <f t="shared" si="64"/>
        <v>3</v>
      </c>
      <c r="Z941" s="2290">
        <f t="shared" si="64"/>
        <v>0</v>
      </c>
      <c r="AA941" s="2290">
        <f t="shared" si="64"/>
        <v>3</v>
      </c>
      <c r="AB941" s="2290">
        <f t="shared" si="64"/>
        <v>3</v>
      </c>
      <c r="AC941" s="2290">
        <f t="shared" si="64"/>
        <v>0</v>
      </c>
      <c r="AD941" s="2290">
        <f t="shared" si="64"/>
        <v>0</v>
      </c>
      <c r="AE941" s="2290">
        <f t="shared" si="64"/>
        <v>0</v>
      </c>
      <c r="AF941" s="2290"/>
      <c r="AG941" s="2290">
        <f>SUM(W941:AF941)</f>
        <v>11</v>
      </c>
    </row>
    <row r="942" spans="1:33" ht="12.6" hidden="1" customHeight="1" outlineLevel="1">
      <c r="A942" s="2291">
        <v>44208</v>
      </c>
      <c r="B942" s="2283">
        <v>44201</v>
      </c>
      <c r="C942" s="2284">
        <v>44207</v>
      </c>
      <c r="D942" s="2292">
        <v>44209</v>
      </c>
      <c r="E942" s="2293" t="s">
        <v>3334</v>
      </c>
      <c r="F942" s="2294" t="s">
        <v>2753</v>
      </c>
      <c r="G942" s="2294" t="s">
        <v>3350</v>
      </c>
      <c r="H942" s="2294"/>
      <c r="I942" s="2294"/>
      <c r="J942" s="2294" t="s">
        <v>2041</v>
      </c>
      <c r="K942" s="2294" t="s">
        <v>3351</v>
      </c>
      <c r="L942" s="2286"/>
      <c r="M942" s="2286"/>
      <c r="N942" s="2286"/>
      <c r="O942" s="2287"/>
      <c r="P942" s="2294"/>
      <c r="Q942" s="2294"/>
      <c r="R942" s="2294"/>
      <c r="S942" s="2294"/>
      <c r="T942" s="2294"/>
      <c r="U942" s="2294"/>
      <c r="V942" s="2294"/>
      <c r="W942" s="2294"/>
      <c r="X942" s="2294"/>
      <c r="Y942" s="2294"/>
      <c r="Z942" s="2294"/>
      <c r="AA942" s="2294"/>
      <c r="AB942" s="2294"/>
      <c r="AC942" s="2294"/>
      <c r="AD942" s="2294"/>
      <c r="AE942" s="2294"/>
      <c r="AF942" s="2294"/>
      <c r="AG942" s="2294"/>
    </row>
    <row r="943" spans="1:33" ht="12.6" hidden="1" customHeight="1" outlineLevel="1">
      <c r="A943" s="2282">
        <v>44209</v>
      </c>
      <c r="B943" s="2283">
        <v>44200</v>
      </c>
      <c r="C943" s="2284">
        <v>44211</v>
      </c>
      <c r="D943" s="2292">
        <v>44229</v>
      </c>
      <c r="E943" s="2285" t="s">
        <v>3335</v>
      </c>
      <c r="F943" s="2286" t="s">
        <v>3352</v>
      </c>
      <c r="G943" s="2286" t="s">
        <v>3353</v>
      </c>
      <c r="H943" s="2286"/>
      <c r="I943" s="2286"/>
      <c r="J943" s="2286" t="s">
        <v>2045</v>
      </c>
      <c r="K943" s="2294" t="s">
        <v>3351</v>
      </c>
      <c r="L943" s="2286"/>
      <c r="M943" s="2286"/>
      <c r="N943" s="2286"/>
      <c r="O943" s="2287"/>
      <c r="P943" s="2287"/>
      <c r="Q943" s="2290"/>
      <c r="R943" s="2285"/>
      <c r="S943" s="2285"/>
      <c r="T943" s="2285"/>
      <c r="U943" s="2285"/>
      <c r="V943" s="2285"/>
      <c r="W943" s="2293"/>
      <c r="X943" s="2285"/>
      <c r="Y943" s="2285"/>
      <c r="Z943" s="2285"/>
      <c r="AA943" s="2285"/>
      <c r="AB943" s="2285"/>
      <c r="AC943" s="2285"/>
      <c r="AD943" s="2285"/>
      <c r="AE943" s="2285"/>
      <c r="AF943" s="2286"/>
      <c r="AG943" s="2286"/>
    </row>
    <row r="944" spans="1:33" ht="12.6" hidden="1" customHeight="1" outlineLevel="1">
      <c r="A944" s="2282">
        <v>44209</v>
      </c>
      <c r="B944" s="2295">
        <v>44208</v>
      </c>
      <c r="C944" s="2284"/>
      <c r="D944" s="2285"/>
      <c r="E944" s="2285" t="s">
        <v>3334</v>
      </c>
      <c r="F944" s="2286" t="s">
        <v>3354</v>
      </c>
      <c r="G944" s="2286" t="s">
        <v>3355</v>
      </c>
      <c r="H944" s="2296"/>
      <c r="I944" s="2286"/>
      <c r="J944" s="2286" t="s">
        <v>2033</v>
      </c>
      <c r="K944" s="2286"/>
      <c r="L944" s="2286"/>
      <c r="M944" s="2286"/>
      <c r="N944" s="2286"/>
      <c r="O944" s="2287"/>
      <c r="P944" s="2287"/>
      <c r="Q944" s="2290"/>
      <c r="R944" s="2297"/>
      <c r="S944" s="2285"/>
      <c r="T944" s="2285"/>
      <c r="U944" s="2285"/>
      <c r="V944" s="2285"/>
      <c r="W944" s="2293"/>
      <c r="X944" s="2285"/>
      <c r="Y944" s="2285"/>
      <c r="Z944" s="2285"/>
      <c r="AA944" s="2285"/>
      <c r="AB944" s="2285"/>
      <c r="AC944" s="2285"/>
      <c r="AD944" s="2297"/>
      <c r="AE944" s="2285"/>
      <c r="AF944" s="2286"/>
      <c r="AG944" s="2286"/>
    </row>
    <row r="945" spans="1:13" ht="12.6" hidden="1" customHeight="1" outlineLevel="1">
      <c r="A945" s="2298">
        <v>44209</v>
      </c>
      <c r="B945" s="2283">
        <v>44203</v>
      </c>
      <c r="C945" s="2284">
        <v>44211</v>
      </c>
      <c r="D945" s="2298">
        <v>44211</v>
      </c>
      <c r="E945" s="2285" t="s">
        <v>3334</v>
      </c>
      <c r="F945" s="2286" t="s">
        <v>3361</v>
      </c>
      <c r="G945" s="2286" t="s">
        <v>3362</v>
      </c>
      <c r="H945" s="2299" t="s">
        <v>3363</v>
      </c>
      <c r="I945" s="2286"/>
      <c r="J945" s="2286" t="s">
        <v>2042</v>
      </c>
      <c r="K945" s="2286"/>
      <c r="L945" s="2286"/>
      <c r="M945" s="2286"/>
    </row>
    <row r="946" spans="1:13" ht="12.6" hidden="1" customHeight="1" outlineLevel="1">
      <c r="A946" s="2300">
        <v>44209</v>
      </c>
      <c r="B946" s="2283">
        <v>44200</v>
      </c>
      <c r="C946" s="2284">
        <v>44214</v>
      </c>
      <c r="D946" s="2292">
        <v>44229</v>
      </c>
      <c r="E946" s="2293" t="s">
        <v>3334</v>
      </c>
      <c r="F946" s="2294" t="s">
        <v>3364</v>
      </c>
      <c r="G946" s="2294" t="s">
        <v>3365</v>
      </c>
      <c r="H946" s="2294"/>
      <c r="I946" s="2294"/>
      <c r="J946" s="2294" t="s">
        <v>2045</v>
      </c>
      <c r="K946" s="2294" t="s">
        <v>3366</v>
      </c>
      <c r="L946" s="2286"/>
      <c r="M946" s="2286"/>
    </row>
    <row r="947" spans="1:13" ht="12.6" hidden="1" customHeight="1" outlineLevel="1">
      <c r="A947" s="2298">
        <v>44210</v>
      </c>
      <c r="B947" s="2283">
        <v>44202</v>
      </c>
      <c r="C947" s="2284">
        <v>44218</v>
      </c>
      <c r="D947" s="2298">
        <v>44218</v>
      </c>
      <c r="E947" s="2285" t="s">
        <v>3334</v>
      </c>
      <c r="F947" s="2286" t="s">
        <v>3367</v>
      </c>
      <c r="G947" s="2286" t="s">
        <v>3368</v>
      </c>
      <c r="H947" s="2299" t="s">
        <v>3369</v>
      </c>
      <c r="I947" s="2286"/>
      <c r="J947" s="2286" t="s">
        <v>2042</v>
      </c>
      <c r="K947" s="2286"/>
      <c r="L947" s="2286"/>
      <c r="M947" s="2286"/>
    </row>
    <row r="948" spans="1:13" ht="12.6" hidden="1" customHeight="1" outlineLevel="1">
      <c r="A948" s="2298">
        <v>44210</v>
      </c>
      <c r="B948" s="2301">
        <v>44200</v>
      </c>
      <c r="C948" s="2302">
        <v>44231</v>
      </c>
      <c r="D948" s="2302">
        <v>44231</v>
      </c>
      <c r="E948" s="2303" t="s">
        <v>3334</v>
      </c>
      <c r="F948" s="2304" t="s">
        <v>3374</v>
      </c>
      <c r="G948" s="2304" t="s">
        <v>3375</v>
      </c>
      <c r="H948" s="2304" t="s">
        <v>2046</v>
      </c>
      <c r="I948" s="2304"/>
      <c r="J948" s="2305" t="s">
        <v>2045</v>
      </c>
      <c r="K948" s="569" t="s">
        <v>3366</v>
      </c>
      <c r="L948" s="2259"/>
      <c r="M948" s="2259"/>
    </row>
    <row r="949" spans="1:13" ht="12.6" hidden="1" customHeight="1" outlineLevel="1">
      <c r="A949" s="2306">
        <v>44210</v>
      </c>
      <c r="B949" s="2307">
        <v>44201</v>
      </c>
      <c r="C949" s="2308">
        <v>44215</v>
      </c>
      <c r="D949" s="2308">
        <v>44232</v>
      </c>
      <c r="E949" s="2309" t="s">
        <v>3334</v>
      </c>
      <c r="F949" s="2310" t="s">
        <v>3376</v>
      </c>
      <c r="G949" s="2311" t="s">
        <v>3377</v>
      </c>
      <c r="H949" s="2310"/>
      <c r="I949" s="2310"/>
      <c r="J949" s="2310" t="s">
        <v>2041</v>
      </c>
      <c r="K949" s="2310" t="s">
        <v>3378</v>
      </c>
      <c r="L949" s="2310" t="s">
        <v>5376</v>
      </c>
      <c r="M949" s="2310"/>
    </row>
    <row r="950" spans="1:13" ht="12.6" hidden="1" customHeight="1" outlineLevel="1">
      <c r="A950" s="2306">
        <v>44211</v>
      </c>
      <c r="B950" s="2301">
        <v>44203</v>
      </c>
      <c r="C950" s="2302">
        <v>44211</v>
      </c>
      <c r="D950" s="2302">
        <v>44234</v>
      </c>
      <c r="E950" s="2303" t="s">
        <v>3335</v>
      </c>
      <c r="F950" s="2304" t="s">
        <v>3382</v>
      </c>
      <c r="G950" s="2304" t="s">
        <v>3383</v>
      </c>
      <c r="H950" s="2304" t="s">
        <v>3384</v>
      </c>
      <c r="I950" s="2304"/>
      <c r="J950" s="2305" t="s">
        <v>2041</v>
      </c>
      <c r="K950" s="2305" t="s">
        <v>3385</v>
      </c>
      <c r="L950" s="2312"/>
      <c r="M950" s="2305"/>
    </row>
    <row r="951" spans="1:13" ht="12.6" hidden="1" customHeight="1" outlineLevel="1">
      <c r="A951" s="2313">
        <v>44214</v>
      </c>
      <c r="B951" s="2314">
        <v>44210</v>
      </c>
      <c r="C951" s="2256">
        <v>44241</v>
      </c>
      <c r="D951" s="2313">
        <v>44241</v>
      </c>
      <c r="E951" s="2257" t="s">
        <v>3334</v>
      </c>
      <c r="F951" s="2259" t="s">
        <v>3386</v>
      </c>
      <c r="G951" s="2259" t="s">
        <v>3387</v>
      </c>
      <c r="H951" s="2315"/>
      <c r="I951" s="2259"/>
      <c r="J951" s="1912" t="s">
        <v>2042</v>
      </c>
      <c r="K951" s="2259" t="s">
        <v>3388</v>
      </c>
      <c r="L951" s="2259"/>
      <c r="M951" s="2259"/>
    </row>
    <row r="952" spans="1:13" ht="12.6" hidden="1" customHeight="1" outlineLevel="1"/>
  </sheetData>
  <autoFilter ref="F1:F1294" xr:uid="{00000000-0009-0000-0000-00001D000000}"/>
  <conditionalFormatting sqref="U634">
    <cfRule type="cellIs" dxfId="13" priority="3" operator="notEqual">
      <formula>0</formula>
    </cfRule>
  </conditionalFormatting>
  <conditionalFormatting sqref="AG568">
    <cfRule type="cellIs" dxfId="12" priority="1" operator="notEqual">
      <formula>(R568)</formula>
    </cfRule>
  </conditionalFormatting>
  <conditionalFormatting sqref="AG634">
    <cfRule type="cellIs" dxfId="11" priority="2" operator="notEqual">
      <formula>R634</formula>
    </cfRule>
  </conditionalFormatting>
  <conditionalFormatting sqref="AG712">
    <cfRule type="cellIs" dxfId="10" priority="4" operator="notEqual">
      <formula>R712</formula>
    </cfRule>
  </conditionalFormatting>
  <conditionalFormatting sqref="AG784">
    <cfRule type="cellIs" dxfId="9" priority="5" operator="notEqual">
      <formula>R784</formula>
    </cfRule>
  </conditionalFormatting>
  <conditionalFormatting sqref="AG860 AG941">
    <cfRule type="cellIs" dxfId="8" priority="6" operator="notEqual">
      <formula>R860</formula>
    </cfRule>
  </conditionalFormatting>
  <hyperlinks>
    <hyperlink ref="H391" r:id="rId1" xr:uid="{00000000-0004-0000-1D00-000000000000}"/>
    <hyperlink ref="K509" r:id="rId2" xr:uid="{00000000-0004-0000-1D00-000001000000}"/>
    <hyperlink ref="K512" r:id="rId3" xr:uid="{00000000-0004-0000-1D00-000002000000}"/>
    <hyperlink ref="K536" r:id="rId4" xr:uid="{00000000-0004-0000-1D00-000003000000}"/>
    <hyperlink ref="H658" r:id="rId5" xr:uid="{00000000-0004-0000-1D00-000004000000}"/>
    <hyperlink ref="H680" r:id="rId6" xr:uid="{00000000-0004-0000-1D00-000005000000}"/>
    <hyperlink ref="H804" r:id="rId7" xr:uid="{00000000-0004-0000-1D00-000006000000}"/>
    <hyperlink ref="H945" r:id="rId8" xr:uid="{00000000-0004-0000-1D00-000007000000}"/>
    <hyperlink ref="H947" r:id="rId9" xr:uid="{00000000-0004-0000-1D00-000008000000}"/>
  </hyperlink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66"/>
  <sheetViews>
    <sheetView workbookViewId="0">
      <pane ySplit="2" topLeftCell="A3" activePane="bottomLeft" state="frozen"/>
      <selection pane="bottomLeft" activeCell="B4" sqref="B4"/>
    </sheetView>
  </sheetViews>
  <sheetFormatPr defaultColWidth="11.1796875" defaultRowHeight="15.75" customHeight="1" outlineLevelRow="1"/>
  <cols>
    <col min="2" max="2" width="14.6328125" customWidth="1"/>
    <col min="3" max="3" width="16" customWidth="1"/>
    <col min="4" max="4" width="35.1796875" customWidth="1"/>
    <col min="5" max="5" width="45" customWidth="1"/>
    <col min="9" max="10" width="13.453125" customWidth="1"/>
  </cols>
  <sheetData>
    <row r="1" spans="1:10" ht="26.4" customHeight="1">
      <c r="A1" s="385"/>
      <c r="B1" s="666" t="s">
        <v>2570</v>
      </c>
      <c r="C1" s="390"/>
      <c r="D1" s="666" t="s">
        <v>2571</v>
      </c>
      <c r="E1" s="390"/>
      <c r="F1" s="390"/>
      <c r="G1" s="390"/>
      <c r="H1" s="390"/>
      <c r="I1" s="390"/>
      <c r="J1" s="390"/>
    </row>
    <row r="2" spans="1:10" ht="39.6" customHeight="1">
      <c r="A2" s="667" t="s">
        <v>2572</v>
      </c>
      <c r="B2" s="668" t="s">
        <v>2573</v>
      </c>
      <c r="C2" s="668" t="s">
        <v>2574</v>
      </c>
      <c r="D2" s="668" t="s">
        <v>2575</v>
      </c>
      <c r="E2" s="668" t="s">
        <v>2576</v>
      </c>
      <c r="F2" s="669" t="s">
        <v>0</v>
      </c>
      <c r="G2" s="668" t="s">
        <v>2577</v>
      </c>
      <c r="H2" s="668" t="s">
        <v>2578</v>
      </c>
      <c r="I2" s="668" t="s">
        <v>2579</v>
      </c>
      <c r="J2" s="668" t="s">
        <v>2580</v>
      </c>
    </row>
    <row r="3" spans="1:10" ht="13.2" customHeight="1" collapsed="1">
      <c r="A3" s="670">
        <v>2021</v>
      </c>
      <c r="B3" s="671"/>
      <c r="C3" s="671"/>
      <c r="D3" s="671"/>
      <c r="E3" s="671"/>
      <c r="F3" s="671"/>
      <c r="G3" s="671"/>
      <c r="H3" s="671"/>
      <c r="I3" s="671"/>
      <c r="J3" s="671"/>
    </row>
    <row r="4" spans="1:10" ht="66" hidden="1" customHeight="1" outlineLevel="1">
      <c r="A4" s="672">
        <v>44455</v>
      </c>
      <c r="B4" s="673" t="s">
        <v>2581</v>
      </c>
      <c r="C4" s="673" t="s">
        <v>2582</v>
      </c>
      <c r="D4" s="673" t="s">
        <v>2583</v>
      </c>
      <c r="E4" s="673" t="s">
        <v>2584</v>
      </c>
      <c r="F4" s="674">
        <v>44448</v>
      </c>
      <c r="G4" s="673" t="s">
        <v>2042</v>
      </c>
      <c r="H4" s="673" t="s">
        <v>2046</v>
      </c>
      <c r="I4" s="673" t="s">
        <v>2585</v>
      </c>
      <c r="J4" s="673" t="s">
        <v>2586</v>
      </c>
    </row>
    <row r="5" spans="1:10" ht="13.2" hidden="1" customHeight="1" outlineLevel="1">
      <c r="A5" s="675">
        <v>45291</v>
      </c>
      <c r="B5" s="390" t="s">
        <v>2587</v>
      </c>
      <c r="C5" s="390" t="s">
        <v>2588</v>
      </c>
      <c r="D5" s="390" t="s">
        <v>2589</v>
      </c>
      <c r="E5" s="390" t="s">
        <v>2590</v>
      </c>
      <c r="F5" s="676">
        <v>44452</v>
      </c>
      <c r="G5" s="390" t="s">
        <v>2042</v>
      </c>
      <c r="H5" s="390" t="s">
        <v>2046</v>
      </c>
      <c r="I5" s="390" t="s">
        <v>2591</v>
      </c>
      <c r="J5" s="390" t="s">
        <v>2592</v>
      </c>
    </row>
    <row r="6" spans="1:10" ht="52.8" hidden="1" customHeight="1" outlineLevel="1">
      <c r="A6" s="677">
        <v>44593</v>
      </c>
      <c r="B6" s="678" t="s">
        <v>2593</v>
      </c>
      <c r="C6" s="678" t="s">
        <v>2588</v>
      </c>
      <c r="D6" s="678" t="s">
        <v>2594</v>
      </c>
      <c r="E6" s="678" t="s">
        <v>2595</v>
      </c>
      <c r="F6" s="679">
        <v>43872</v>
      </c>
      <c r="G6" s="678" t="s">
        <v>2033</v>
      </c>
      <c r="H6" s="678"/>
      <c r="I6" s="678" t="s">
        <v>2596</v>
      </c>
      <c r="J6" s="390"/>
    </row>
    <row r="7" spans="1:10" ht="39.6" hidden="1" customHeight="1" outlineLevel="1">
      <c r="A7" s="675">
        <v>44560</v>
      </c>
      <c r="B7" s="390" t="s">
        <v>2581</v>
      </c>
      <c r="C7" s="390" t="s">
        <v>2516</v>
      </c>
      <c r="D7" s="390" t="s">
        <v>2597</v>
      </c>
      <c r="E7" s="390" t="s">
        <v>2598</v>
      </c>
      <c r="F7" s="676">
        <v>44447</v>
      </c>
      <c r="G7" s="390" t="s">
        <v>2042</v>
      </c>
      <c r="H7" s="390" t="s">
        <v>2599</v>
      </c>
      <c r="I7" s="390" t="s">
        <v>2600</v>
      </c>
      <c r="J7" s="390"/>
    </row>
    <row r="8" spans="1:10" ht="26.4" hidden="1" customHeight="1" outlineLevel="1">
      <c r="A8" s="680">
        <v>44463</v>
      </c>
      <c r="B8" s="390" t="s">
        <v>2581</v>
      </c>
      <c r="C8" s="390" t="s">
        <v>2582</v>
      </c>
      <c r="D8" s="673" t="s">
        <v>2583</v>
      </c>
      <c r="E8" s="390" t="s">
        <v>2601</v>
      </c>
      <c r="F8" s="676">
        <v>44460</v>
      </c>
      <c r="G8" s="390" t="s">
        <v>2042</v>
      </c>
      <c r="H8" s="390" t="s">
        <v>2039</v>
      </c>
      <c r="I8" s="390" t="s">
        <v>2602</v>
      </c>
      <c r="J8" s="390" t="s">
        <v>2586</v>
      </c>
    </row>
    <row r="9" spans="1:10" ht="26.4" hidden="1" customHeight="1" outlineLevel="1">
      <c r="A9" s="675">
        <v>44483</v>
      </c>
      <c r="B9" s="390" t="s">
        <v>2603</v>
      </c>
      <c r="C9" s="390" t="s">
        <v>2604</v>
      </c>
      <c r="D9" s="390" t="s">
        <v>2605</v>
      </c>
      <c r="E9" s="390" t="s">
        <v>2606</v>
      </c>
      <c r="F9" s="676">
        <v>44469</v>
      </c>
      <c r="G9" s="390" t="s">
        <v>2607</v>
      </c>
      <c r="H9" s="390" t="s">
        <v>2599</v>
      </c>
      <c r="I9" s="390" t="s">
        <v>2608</v>
      </c>
      <c r="J9" s="390"/>
    </row>
    <row r="10" spans="1:10" ht="409.6" hidden="1" customHeight="1" outlineLevel="1">
      <c r="A10" s="680">
        <v>44476</v>
      </c>
      <c r="B10" s="390" t="s">
        <v>2581</v>
      </c>
      <c r="C10" s="390" t="s">
        <v>2609</v>
      </c>
      <c r="D10" s="390" t="s">
        <v>2610</v>
      </c>
      <c r="E10" s="390" t="s">
        <v>2611</v>
      </c>
      <c r="F10" s="676">
        <v>44473</v>
      </c>
      <c r="G10" s="390" t="s">
        <v>2042</v>
      </c>
      <c r="H10" s="390" t="s">
        <v>2599</v>
      </c>
      <c r="I10" s="390" t="s">
        <v>2612</v>
      </c>
      <c r="J10" s="390" t="s">
        <v>2592</v>
      </c>
    </row>
    <row r="11" spans="1:10" ht="26.4" hidden="1" customHeight="1" outlineLevel="1">
      <c r="A11" s="680">
        <v>44473</v>
      </c>
      <c r="B11" s="390" t="s">
        <v>2581</v>
      </c>
      <c r="C11" s="390" t="s">
        <v>2613</v>
      </c>
      <c r="D11" s="390" t="s">
        <v>2614</v>
      </c>
      <c r="E11" s="390" t="s">
        <v>2615</v>
      </c>
      <c r="F11" s="676">
        <v>44473</v>
      </c>
      <c r="G11" s="390" t="s">
        <v>2042</v>
      </c>
      <c r="H11" s="390" t="s">
        <v>2046</v>
      </c>
      <c r="I11" s="390" t="s">
        <v>2616</v>
      </c>
      <c r="J11" s="390"/>
    </row>
    <row r="12" spans="1:10" ht="39.6" hidden="1" customHeight="1" outlineLevel="1">
      <c r="A12" s="675">
        <v>44489</v>
      </c>
      <c r="B12" s="390" t="s">
        <v>2617</v>
      </c>
      <c r="C12" s="390" t="s">
        <v>2609</v>
      </c>
      <c r="D12" s="390" t="s">
        <v>2618</v>
      </c>
      <c r="E12" s="390" t="s">
        <v>2619</v>
      </c>
      <c r="F12" s="681">
        <v>44488</v>
      </c>
      <c r="G12" s="390" t="s">
        <v>2042</v>
      </c>
      <c r="H12" s="390" t="s">
        <v>2046</v>
      </c>
      <c r="I12" s="390" t="s">
        <v>2620</v>
      </c>
      <c r="J12" s="390"/>
    </row>
    <row r="13" spans="1:10" ht="26.4" hidden="1" customHeight="1" outlineLevel="1">
      <c r="A13" s="680">
        <v>44502</v>
      </c>
      <c r="B13" s="390" t="s">
        <v>2621</v>
      </c>
      <c r="C13" s="390" t="s">
        <v>2609</v>
      </c>
      <c r="D13" s="390" t="s">
        <v>2618</v>
      </c>
      <c r="E13" s="390" t="s">
        <v>2622</v>
      </c>
      <c r="F13" s="681">
        <v>44495</v>
      </c>
      <c r="G13" s="390" t="s">
        <v>2042</v>
      </c>
      <c r="H13" s="390" t="s">
        <v>2046</v>
      </c>
      <c r="I13" s="390" t="s">
        <v>2620</v>
      </c>
      <c r="J13" s="390"/>
    </row>
    <row r="14" spans="1:10" ht="26.4" hidden="1" customHeight="1" outlineLevel="1">
      <c r="A14" s="675">
        <v>44522</v>
      </c>
      <c r="B14" s="390" t="s">
        <v>2623</v>
      </c>
      <c r="C14" s="390" t="s">
        <v>2547</v>
      </c>
      <c r="D14" s="390" t="s">
        <v>2624</v>
      </c>
      <c r="E14" s="682" t="s">
        <v>2625</v>
      </c>
      <c r="F14" s="681">
        <v>44501</v>
      </c>
      <c r="G14" s="390" t="s">
        <v>2033</v>
      </c>
      <c r="H14" s="390" t="s">
        <v>2046</v>
      </c>
      <c r="I14" s="390" t="s">
        <v>2626</v>
      </c>
      <c r="J14" s="390"/>
    </row>
    <row r="15" spans="1:10" ht="92.4" hidden="1" customHeight="1" outlineLevel="1">
      <c r="A15" s="675">
        <v>44513</v>
      </c>
      <c r="B15" s="390" t="s">
        <v>2627</v>
      </c>
      <c r="C15" s="390" t="s">
        <v>2628</v>
      </c>
      <c r="D15" s="390" t="s">
        <v>2629</v>
      </c>
      <c r="E15" s="390" t="s">
        <v>2601</v>
      </c>
      <c r="F15" s="676">
        <v>44502</v>
      </c>
      <c r="G15" s="390" t="s">
        <v>2042</v>
      </c>
      <c r="H15" s="390" t="s">
        <v>2046</v>
      </c>
      <c r="I15" s="390" t="s">
        <v>2630</v>
      </c>
      <c r="J15" s="390"/>
    </row>
    <row r="16" spans="1:10" ht="79.2" hidden="1" customHeight="1" outlineLevel="1">
      <c r="A16" s="675">
        <v>44522</v>
      </c>
      <c r="B16" s="390" t="s">
        <v>2631</v>
      </c>
      <c r="C16" s="390" t="s">
        <v>2632</v>
      </c>
      <c r="D16" s="390" t="s">
        <v>2633</v>
      </c>
      <c r="E16" s="390" t="s">
        <v>2634</v>
      </c>
      <c r="F16" s="676">
        <v>44505</v>
      </c>
      <c r="G16" s="390" t="s">
        <v>2042</v>
      </c>
      <c r="H16" s="390" t="s">
        <v>2046</v>
      </c>
      <c r="I16" s="390" t="s">
        <v>2635</v>
      </c>
      <c r="J16" s="390"/>
    </row>
    <row r="17" spans="1:10" ht="52.8" hidden="1" customHeight="1" outlineLevel="1">
      <c r="A17" s="675">
        <v>44526</v>
      </c>
      <c r="B17" s="390" t="s">
        <v>2631</v>
      </c>
      <c r="C17" s="390" t="s">
        <v>2628</v>
      </c>
      <c r="D17" s="390" t="s">
        <v>2636</v>
      </c>
      <c r="E17" s="390" t="s">
        <v>2637</v>
      </c>
      <c r="F17" s="681">
        <v>44524</v>
      </c>
      <c r="G17" s="390" t="s">
        <v>2042</v>
      </c>
      <c r="H17" s="390" t="s">
        <v>2046</v>
      </c>
      <c r="I17" s="390" t="s">
        <v>2638</v>
      </c>
      <c r="J17" s="390" t="s">
        <v>2639</v>
      </c>
    </row>
    <row r="18" spans="1:10" ht="25.2" hidden="1" customHeight="1" outlineLevel="1">
      <c r="A18" s="675">
        <v>44529</v>
      </c>
      <c r="B18" s="390" t="s">
        <v>2581</v>
      </c>
      <c r="C18" s="390" t="s">
        <v>2609</v>
      </c>
      <c r="D18" s="683" t="s">
        <v>2640</v>
      </c>
      <c r="E18" s="390" t="s">
        <v>2641</v>
      </c>
      <c r="F18" s="681">
        <v>44524</v>
      </c>
      <c r="G18" s="390" t="s">
        <v>2042</v>
      </c>
      <c r="H18" s="390" t="s">
        <v>2046</v>
      </c>
      <c r="I18" s="390" t="s">
        <v>2642</v>
      </c>
      <c r="J18" s="390"/>
    </row>
    <row r="19" spans="1:10" ht="26.4" hidden="1" customHeight="1" outlineLevel="1">
      <c r="A19" s="675">
        <v>44524</v>
      </c>
      <c r="B19" s="390" t="s">
        <v>2631</v>
      </c>
      <c r="C19" s="390" t="s">
        <v>2643</v>
      </c>
      <c r="D19" s="390" t="s">
        <v>2644</v>
      </c>
      <c r="E19" s="390" t="s">
        <v>2645</v>
      </c>
      <c r="F19" s="681">
        <v>44524</v>
      </c>
      <c r="G19" s="390" t="s">
        <v>2042</v>
      </c>
      <c r="H19" s="390" t="s">
        <v>2046</v>
      </c>
      <c r="I19" s="390" t="s">
        <v>2646</v>
      </c>
      <c r="J19" s="390" t="s">
        <v>2647</v>
      </c>
    </row>
    <row r="20" spans="1:10" ht="105.6" hidden="1" customHeight="1" outlineLevel="1">
      <c r="A20" s="680">
        <v>44532</v>
      </c>
      <c r="B20" s="390" t="s">
        <v>2631</v>
      </c>
      <c r="C20" s="390" t="s">
        <v>2628</v>
      </c>
      <c r="D20" s="684" t="s">
        <v>2648</v>
      </c>
      <c r="E20" s="390" t="s">
        <v>2649</v>
      </c>
      <c r="F20" s="681">
        <v>44529</v>
      </c>
      <c r="G20" s="390" t="s">
        <v>2042</v>
      </c>
      <c r="H20" s="390" t="s">
        <v>2046</v>
      </c>
      <c r="I20" s="390" t="s">
        <v>2650</v>
      </c>
      <c r="J20" s="390" t="s">
        <v>2647</v>
      </c>
    </row>
    <row r="21" spans="1:10" ht="26.4" hidden="1" customHeight="1" outlineLevel="1">
      <c r="A21" s="675">
        <v>44543</v>
      </c>
      <c r="B21" s="390" t="s">
        <v>2631</v>
      </c>
      <c r="C21" s="390" t="s">
        <v>2651</v>
      </c>
      <c r="D21" s="390" t="s">
        <v>2644</v>
      </c>
      <c r="E21" s="390" t="s">
        <v>2601</v>
      </c>
      <c r="F21" s="676">
        <v>44537</v>
      </c>
      <c r="G21" s="390" t="s">
        <v>2042</v>
      </c>
      <c r="H21" s="390" t="s">
        <v>2046</v>
      </c>
      <c r="I21" s="390" t="s">
        <v>2646</v>
      </c>
      <c r="J21" s="390" t="s">
        <v>2647</v>
      </c>
    </row>
    <row r="22" spans="1:10" ht="39.6" hidden="1" customHeight="1" outlineLevel="1">
      <c r="A22" s="675">
        <v>44553</v>
      </c>
      <c r="B22" s="390" t="s">
        <v>2652</v>
      </c>
      <c r="C22" s="390" t="s">
        <v>2653</v>
      </c>
      <c r="D22" s="684" t="s">
        <v>2624</v>
      </c>
      <c r="E22" s="390" t="s">
        <v>2654</v>
      </c>
      <c r="F22" s="681">
        <v>44550</v>
      </c>
      <c r="G22" s="390" t="s">
        <v>2042</v>
      </c>
      <c r="H22" s="390" t="s">
        <v>2046</v>
      </c>
      <c r="I22" s="390"/>
      <c r="J22" s="390"/>
    </row>
    <row r="23" spans="1:10" ht="29.25" customHeight="1">
      <c r="A23" s="685">
        <v>2022</v>
      </c>
      <c r="B23" s="685">
        <f>COUNT(A24:A74)</f>
        <v>43</v>
      </c>
      <c r="C23" s="685"/>
      <c r="D23" s="685"/>
      <c r="E23" s="685"/>
      <c r="F23" s="686"/>
      <c r="G23" s="685"/>
      <c r="H23" s="685"/>
      <c r="I23" s="685"/>
      <c r="J23" s="685"/>
    </row>
    <row r="24" spans="1:10" ht="39.6" customHeight="1" outlineLevel="1">
      <c r="A24" s="680">
        <v>44572</v>
      </c>
      <c r="B24" s="390" t="s">
        <v>2627</v>
      </c>
      <c r="C24" s="390" t="s">
        <v>2655</v>
      </c>
      <c r="D24" s="390" t="s">
        <v>2656</v>
      </c>
      <c r="E24" s="390" t="s">
        <v>2657</v>
      </c>
      <c r="F24" s="681">
        <v>44557</v>
      </c>
      <c r="G24" s="390" t="s">
        <v>2042</v>
      </c>
      <c r="H24" s="390" t="s">
        <v>2046</v>
      </c>
      <c r="I24" s="390" t="s">
        <v>2658</v>
      </c>
      <c r="J24" s="390" t="s">
        <v>2659</v>
      </c>
    </row>
    <row r="25" spans="1:10" ht="26.4" customHeight="1" outlineLevel="1">
      <c r="A25" s="680">
        <v>44567</v>
      </c>
      <c r="B25" s="390" t="s">
        <v>2623</v>
      </c>
      <c r="C25" s="390" t="s">
        <v>2653</v>
      </c>
      <c r="D25" s="390" t="s">
        <v>2624</v>
      </c>
      <c r="E25" s="390" t="s">
        <v>2660</v>
      </c>
      <c r="F25" s="681">
        <v>44559</v>
      </c>
      <c r="G25" s="390" t="s">
        <v>2661</v>
      </c>
      <c r="H25" s="390" t="s">
        <v>2046</v>
      </c>
      <c r="I25" s="390" t="s">
        <v>2662</v>
      </c>
      <c r="J25" s="390"/>
    </row>
    <row r="26" spans="1:10" ht="39.6" customHeight="1" outlineLevel="1">
      <c r="A26" s="680">
        <v>44579</v>
      </c>
      <c r="B26" s="390" t="s">
        <v>2627</v>
      </c>
      <c r="C26" s="390" t="s">
        <v>2548</v>
      </c>
      <c r="D26" s="390" t="s">
        <v>2663</v>
      </c>
      <c r="E26" s="390" t="s">
        <v>2664</v>
      </c>
      <c r="F26" s="676">
        <v>44565</v>
      </c>
      <c r="G26" s="390" t="s">
        <v>2665</v>
      </c>
      <c r="H26" s="390" t="s">
        <v>2046</v>
      </c>
      <c r="I26" s="390" t="s">
        <v>2666</v>
      </c>
      <c r="J26" s="390" t="s">
        <v>2659</v>
      </c>
    </row>
    <row r="27" spans="1:10" ht="237.6" customHeight="1" outlineLevel="1">
      <c r="A27" s="680">
        <v>44572</v>
      </c>
      <c r="B27" s="390" t="s">
        <v>2603</v>
      </c>
      <c r="C27" s="390" t="s">
        <v>2667</v>
      </c>
      <c r="D27" s="390" t="s">
        <v>2668</v>
      </c>
      <c r="E27" s="390" t="s">
        <v>2669</v>
      </c>
      <c r="F27" s="676">
        <v>44565</v>
      </c>
      <c r="G27" s="390" t="s">
        <v>2665</v>
      </c>
      <c r="H27" s="390" t="s">
        <v>2046</v>
      </c>
      <c r="I27" s="390" t="s">
        <v>2608</v>
      </c>
      <c r="J27" s="390"/>
    </row>
    <row r="28" spans="1:10" ht="198" customHeight="1" outlineLevel="1">
      <c r="A28" s="680">
        <v>44572</v>
      </c>
      <c r="B28" s="390" t="s">
        <v>2670</v>
      </c>
      <c r="C28" s="390" t="s">
        <v>2547</v>
      </c>
      <c r="D28" s="390" t="s">
        <v>2671</v>
      </c>
      <c r="E28" s="390" t="s">
        <v>2672</v>
      </c>
      <c r="F28" s="676">
        <v>44603</v>
      </c>
      <c r="G28" s="390" t="s">
        <v>2042</v>
      </c>
      <c r="H28" s="390" t="s">
        <v>2046</v>
      </c>
      <c r="I28" s="390" t="s">
        <v>2673</v>
      </c>
      <c r="J28" s="390" t="s">
        <v>2592</v>
      </c>
    </row>
    <row r="29" spans="1:10" ht="26.4" customHeight="1" outlineLevel="1">
      <c r="A29" s="680">
        <v>44580</v>
      </c>
      <c r="B29" s="390" t="s">
        <v>2674</v>
      </c>
      <c r="C29" s="390" t="s">
        <v>2547</v>
      </c>
      <c r="D29" s="390" t="s">
        <v>2624</v>
      </c>
      <c r="E29" s="390" t="s">
        <v>2675</v>
      </c>
      <c r="F29" s="676">
        <v>44573</v>
      </c>
      <c r="G29" s="390" t="s">
        <v>2042</v>
      </c>
      <c r="H29" s="390" t="s">
        <v>2046</v>
      </c>
      <c r="I29" s="390" t="s">
        <v>2662</v>
      </c>
      <c r="J29" s="390"/>
    </row>
    <row r="30" spans="1:10" ht="39.6" customHeight="1" outlineLevel="1">
      <c r="A30" s="680">
        <v>44582</v>
      </c>
      <c r="B30" s="390" t="s">
        <v>2670</v>
      </c>
      <c r="C30" s="390" t="s">
        <v>2628</v>
      </c>
      <c r="D30" s="390" t="s">
        <v>2676</v>
      </c>
      <c r="E30" s="390" t="s">
        <v>2677</v>
      </c>
      <c r="F30" s="687">
        <v>44579</v>
      </c>
      <c r="G30" s="390" t="s">
        <v>2042</v>
      </c>
      <c r="H30" s="390" t="s">
        <v>2046</v>
      </c>
      <c r="I30" s="390" t="s">
        <v>2678</v>
      </c>
      <c r="J30" s="390" t="s">
        <v>2592</v>
      </c>
    </row>
    <row r="31" spans="1:10" ht="92.4" customHeight="1" outlineLevel="1">
      <c r="A31" s="680">
        <v>44617</v>
      </c>
      <c r="B31" s="390" t="s">
        <v>2679</v>
      </c>
      <c r="C31" s="390" t="s">
        <v>2548</v>
      </c>
      <c r="D31" s="390" t="s">
        <v>2680</v>
      </c>
      <c r="E31" s="390" t="s">
        <v>2681</v>
      </c>
      <c r="F31" s="676">
        <v>44581</v>
      </c>
      <c r="G31" s="390" t="s">
        <v>2042</v>
      </c>
      <c r="H31" s="390" t="s">
        <v>2046</v>
      </c>
      <c r="I31" s="390" t="s">
        <v>2682</v>
      </c>
      <c r="J31" s="390" t="s">
        <v>2659</v>
      </c>
    </row>
    <row r="32" spans="1:10" ht="39.6" customHeight="1" outlineLevel="1">
      <c r="A32" s="688">
        <v>44602</v>
      </c>
      <c r="B32" s="390" t="s">
        <v>2670</v>
      </c>
      <c r="C32" s="390" t="s">
        <v>2628</v>
      </c>
      <c r="D32" s="390" t="s">
        <v>2676</v>
      </c>
      <c r="E32" s="390" t="s">
        <v>2683</v>
      </c>
      <c r="F32" s="676">
        <v>44596</v>
      </c>
      <c r="G32" s="390" t="s">
        <v>2034</v>
      </c>
      <c r="H32" s="390" t="s">
        <v>2046</v>
      </c>
      <c r="I32" s="390" t="s">
        <v>2684</v>
      </c>
      <c r="J32" s="390"/>
    </row>
    <row r="33" spans="1:10" ht="39.6" customHeight="1" outlineLevel="1">
      <c r="A33" s="680">
        <v>44614</v>
      </c>
      <c r="B33" s="390" t="s">
        <v>2603</v>
      </c>
      <c r="C33" s="390" t="s">
        <v>2667</v>
      </c>
      <c r="D33" s="390" t="s">
        <v>2668</v>
      </c>
      <c r="E33" s="390" t="s">
        <v>2685</v>
      </c>
      <c r="F33" s="676">
        <v>44607</v>
      </c>
      <c r="G33" s="390" t="s">
        <v>2035</v>
      </c>
      <c r="H33" s="390" t="s">
        <v>2046</v>
      </c>
      <c r="I33" s="390" t="s">
        <v>2608</v>
      </c>
      <c r="J33" s="390"/>
    </row>
    <row r="34" spans="1:10" ht="79.2" customHeight="1" outlineLevel="1">
      <c r="A34" s="689">
        <v>44621</v>
      </c>
      <c r="B34" s="390" t="s">
        <v>2670</v>
      </c>
      <c r="C34" s="390" t="s">
        <v>2686</v>
      </c>
      <c r="D34" s="390" t="s">
        <v>2687</v>
      </c>
      <c r="E34" s="390" t="s">
        <v>2688</v>
      </c>
      <c r="F34" s="676">
        <v>44614</v>
      </c>
      <c r="G34" s="390" t="s">
        <v>2033</v>
      </c>
      <c r="H34" s="390"/>
      <c r="I34" s="390" t="s">
        <v>2689</v>
      </c>
      <c r="J34" s="390"/>
    </row>
    <row r="35" spans="1:10" ht="13.2" customHeight="1" outlineLevel="1">
      <c r="A35" s="690">
        <v>44617</v>
      </c>
      <c r="B35" s="390" t="s">
        <v>2690</v>
      </c>
      <c r="C35" s="390" t="s">
        <v>2609</v>
      </c>
      <c r="D35" s="390" t="s">
        <v>2691</v>
      </c>
      <c r="E35" s="390" t="s">
        <v>2683</v>
      </c>
      <c r="F35" s="676">
        <v>44614</v>
      </c>
      <c r="G35" s="390" t="s">
        <v>2033</v>
      </c>
      <c r="H35" s="390" t="s">
        <v>2046</v>
      </c>
      <c r="I35" s="390" t="s">
        <v>2692</v>
      </c>
      <c r="J35" s="390"/>
    </row>
    <row r="36" spans="1:10" ht="39.6" customHeight="1" outlineLevel="1">
      <c r="A36" s="690">
        <v>44629</v>
      </c>
      <c r="B36" s="390" t="s">
        <v>2693</v>
      </c>
      <c r="C36" s="390" t="s">
        <v>2694</v>
      </c>
      <c r="D36" s="390" t="s">
        <v>2663</v>
      </c>
      <c r="E36" s="390" t="s">
        <v>2695</v>
      </c>
      <c r="F36" s="676">
        <v>44622</v>
      </c>
      <c r="G36" s="390" t="s">
        <v>2696</v>
      </c>
      <c r="H36" s="390" t="s">
        <v>2046</v>
      </c>
      <c r="I36" s="392" t="s">
        <v>2697</v>
      </c>
      <c r="J36" s="390"/>
    </row>
    <row r="37" spans="1:10" ht="26.4" customHeight="1" outlineLevel="1">
      <c r="A37" s="687">
        <v>44623</v>
      </c>
      <c r="B37" s="390" t="s">
        <v>2693</v>
      </c>
      <c r="C37" s="390" t="s">
        <v>2698</v>
      </c>
      <c r="D37" s="390" t="s">
        <v>2699</v>
      </c>
      <c r="E37" s="390" t="s">
        <v>2683</v>
      </c>
      <c r="F37" s="687">
        <v>44623</v>
      </c>
      <c r="G37" s="390" t="s">
        <v>2034</v>
      </c>
      <c r="H37" s="390" t="s">
        <v>2046</v>
      </c>
      <c r="I37" s="390" t="s">
        <v>2700</v>
      </c>
      <c r="J37" s="691"/>
    </row>
    <row r="38" spans="1:10" ht="26.4" customHeight="1" outlineLevel="1">
      <c r="A38" s="692">
        <v>44631</v>
      </c>
      <c r="B38" s="6" t="s">
        <v>2701</v>
      </c>
      <c r="C38" s="6" t="s">
        <v>2628</v>
      </c>
      <c r="D38" s="390" t="s">
        <v>2702</v>
      </c>
      <c r="E38" s="390" t="s">
        <v>2683</v>
      </c>
      <c r="F38" s="687">
        <v>44624</v>
      </c>
      <c r="G38" s="390" t="s">
        <v>2033</v>
      </c>
      <c r="H38" s="390" t="s">
        <v>2046</v>
      </c>
      <c r="I38" s="390" t="s">
        <v>2703</v>
      </c>
    </row>
    <row r="39" spans="1:10" ht="13.2" customHeight="1" outlineLevel="1">
      <c r="A39" s="692">
        <v>44637</v>
      </c>
      <c r="B39" s="390" t="s">
        <v>2603</v>
      </c>
      <c r="C39" s="390" t="s">
        <v>2632</v>
      </c>
      <c r="D39" s="390" t="s">
        <v>2704</v>
      </c>
      <c r="E39" s="390" t="s">
        <v>2683</v>
      </c>
      <c r="F39" s="687">
        <v>44623</v>
      </c>
      <c r="G39" s="390" t="s">
        <v>2035</v>
      </c>
      <c r="H39" s="390" t="s">
        <v>2046</v>
      </c>
      <c r="I39" s="390" t="s">
        <v>2705</v>
      </c>
      <c r="J39" s="390"/>
    </row>
    <row r="40" spans="1:10" ht="66" customHeight="1" outlineLevel="1">
      <c r="A40" s="692">
        <v>44636</v>
      </c>
      <c r="B40" s="390" t="s">
        <v>2706</v>
      </c>
      <c r="C40" s="390" t="s">
        <v>2609</v>
      </c>
      <c r="D40" s="390" t="s">
        <v>2707</v>
      </c>
      <c r="E40" s="390" t="s">
        <v>2683</v>
      </c>
      <c r="F40" s="687">
        <v>44636</v>
      </c>
      <c r="G40" s="390" t="s">
        <v>2034</v>
      </c>
      <c r="H40" s="390" t="s">
        <v>2046</v>
      </c>
      <c r="I40" s="390" t="s">
        <v>2708</v>
      </c>
      <c r="J40" s="390"/>
    </row>
    <row r="41" spans="1:10" ht="26.4" customHeight="1" outlineLevel="1">
      <c r="A41" s="692">
        <v>44641</v>
      </c>
      <c r="B41" s="390" t="s">
        <v>2670</v>
      </c>
      <c r="C41" s="4" t="s">
        <v>2628</v>
      </c>
      <c r="D41" s="390" t="s">
        <v>2709</v>
      </c>
      <c r="E41" s="390" t="s">
        <v>2683</v>
      </c>
      <c r="F41" s="676">
        <v>44635</v>
      </c>
      <c r="G41" s="390" t="s">
        <v>2038</v>
      </c>
      <c r="H41" s="390" t="s">
        <v>2046</v>
      </c>
      <c r="I41" s="390" t="s">
        <v>2710</v>
      </c>
      <c r="J41" s="390"/>
    </row>
    <row r="42" spans="1:10" ht="13.2" customHeight="1" outlineLevel="1">
      <c r="A42" s="692">
        <v>44644</v>
      </c>
      <c r="B42" s="390" t="s">
        <v>2693</v>
      </c>
      <c r="C42" s="4" t="s">
        <v>2711</v>
      </c>
      <c r="D42" s="390" t="s">
        <v>2712</v>
      </c>
      <c r="E42" s="390" t="s">
        <v>2683</v>
      </c>
      <c r="F42" s="676">
        <v>44638</v>
      </c>
      <c r="G42" s="390" t="s">
        <v>2034</v>
      </c>
      <c r="H42" s="390" t="s">
        <v>2046</v>
      </c>
      <c r="I42" s="390" t="s">
        <v>2713</v>
      </c>
      <c r="J42" s="390"/>
    </row>
    <row r="43" spans="1:10" ht="79.2" customHeight="1" outlineLevel="1">
      <c r="A43" s="692">
        <v>44650</v>
      </c>
      <c r="B43" s="390" t="s">
        <v>2670</v>
      </c>
      <c r="C43" s="390" t="s">
        <v>2686</v>
      </c>
      <c r="D43" s="390" t="s">
        <v>2714</v>
      </c>
      <c r="E43" s="390" t="s">
        <v>2715</v>
      </c>
      <c r="F43" s="676">
        <v>44642</v>
      </c>
      <c r="G43" s="390" t="s">
        <v>2034</v>
      </c>
      <c r="H43" s="390" t="s">
        <v>2046</v>
      </c>
      <c r="I43" s="390" t="s">
        <v>2716</v>
      </c>
      <c r="J43" s="390"/>
    </row>
    <row r="44" spans="1:10" ht="79.2" customHeight="1" outlineLevel="1">
      <c r="A44" s="693">
        <v>44645</v>
      </c>
      <c r="B44" s="390" t="s">
        <v>2706</v>
      </c>
      <c r="C44" s="390" t="s">
        <v>2698</v>
      </c>
      <c r="D44" s="390" t="s">
        <v>2717</v>
      </c>
      <c r="E44" s="390" t="s">
        <v>2718</v>
      </c>
      <c r="F44" s="694">
        <v>44643</v>
      </c>
      <c r="G44" s="390" t="s">
        <v>2034</v>
      </c>
      <c r="H44" s="390" t="s">
        <v>2046</v>
      </c>
      <c r="I44" s="695" t="s">
        <v>2719</v>
      </c>
      <c r="J44" s="390"/>
    </row>
    <row r="45" spans="1:10" ht="39.6" customHeight="1" outlineLevel="1">
      <c r="A45" s="693">
        <v>44644</v>
      </c>
      <c r="B45" s="390" t="s">
        <v>2693</v>
      </c>
      <c r="C45" s="390" t="s">
        <v>2720</v>
      </c>
      <c r="D45" s="390" t="s">
        <v>2721</v>
      </c>
      <c r="E45" s="390" t="s">
        <v>2683</v>
      </c>
      <c r="F45" s="694">
        <v>44637</v>
      </c>
      <c r="G45" s="390" t="s">
        <v>2046</v>
      </c>
      <c r="H45" s="390" t="s">
        <v>2046</v>
      </c>
      <c r="I45" s="695" t="s">
        <v>2722</v>
      </c>
      <c r="J45" s="390"/>
    </row>
    <row r="46" spans="1:10" ht="52.8" customHeight="1" outlineLevel="1">
      <c r="A46" s="693">
        <v>44650</v>
      </c>
      <c r="B46" s="390" t="s">
        <v>2693</v>
      </c>
      <c r="C46" s="390" t="s">
        <v>2548</v>
      </c>
      <c r="D46" s="390" t="s">
        <v>2663</v>
      </c>
      <c r="E46" s="390" t="s">
        <v>2723</v>
      </c>
      <c r="F46" s="694">
        <v>44643</v>
      </c>
      <c r="G46" s="390" t="s">
        <v>2035</v>
      </c>
      <c r="H46" s="390" t="s">
        <v>2046</v>
      </c>
      <c r="I46" s="390" t="s">
        <v>2666</v>
      </c>
      <c r="J46" s="390"/>
    </row>
    <row r="47" spans="1:10" ht="66" customHeight="1" outlineLevel="1">
      <c r="A47" s="693">
        <v>44664</v>
      </c>
      <c r="B47" s="390" t="s">
        <v>2724</v>
      </c>
      <c r="C47" s="390" t="s">
        <v>2698</v>
      </c>
      <c r="D47" s="390" t="s">
        <v>2725</v>
      </c>
      <c r="E47" s="696"/>
      <c r="F47" s="694">
        <v>44650</v>
      </c>
      <c r="G47" s="390" t="s">
        <v>2034</v>
      </c>
      <c r="H47" s="390" t="s">
        <v>2046</v>
      </c>
      <c r="I47" s="390" t="s">
        <v>2726</v>
      </c>
      <c r="J47" s="390"/>
    </row>
    <row r="48" spans="1:10" ht="92.4" customHeight="1" outlineLevel="1">
      <c r="A48" s="693">
        <v>44659</v>
      </c>
      <c r="B48" s="390" t="s">
        <v>2670</v>
      </c>
      <c r="C48" s="390" t="s">
        <v>2632</v>
      </c>
      <c r="D48" s="390" t="s">
        <v>2727</v>
      </c>
      <c r="E48" s="696" t="s">
        <v>2728</v>
      </c>
      <c r="F48" s="694"/>
      <c r="G48" s="390" t="s">
        <v>2034</v>
      </c>
      <c r="H48" s="390" t="s">
        <v>2046</v>
      </c>
      <c r="I48" s="390" t="s">
        <v>2729</v>
      </c>
      <c r="J48" s="390"/>
    </row>
    <row r="49" spans="1:10" ht="26.4" customHeight="1" outlineLevel="1">
      <c r="A49" s="693">
        <v>44658</v>
      </c>
      <c r="B49" s="390" t="s">
        <v>2670</v>
      </c>
      <c r="C49" s="390" t="s">
        <v>2698</v>
      </c>
      <c r="D49" s="390" t="s">
        <v>2730</v>
      </c>
      <c r="E49" s="390" t="s">
        <v>2683</v>
      </c>
      <c r="F49" s="694"/>
      <c r="G49" s="390" t="s">
        <v>2034</v>
      </c>
      <c r="H49" s="390" t="s">
        <v>2046</v>
      </c>
      <c r="I49" s="390" t="s">
        <v>2731</v>
      </c>
      <c r="J49" s="390"/>
    </row>
    <row r="50" spans="1:10" ht="92.4" customHeight="1" outlineLevel="1">
      <c r="A50" s="693">
        <v>44662</v>
      </c>
      <c r="B50" s="390" t="s">
        <v>2693</v>
      </c>
      <c r="C50" s="390" t="s">
        <v>2732</v>
      </c>
      <c r="D50" s="390" t="s">
        <v>2733</v>
      </c>
      <c r="E50" s="390" t="s">
        <v>2683</v>
      </c>
      <c r="F50" s="694"/>
      <c r="G50" s="390" t="s">
        <v>2034</v>
      </c>
      <c r="H50" s="390" t="s">
        <v>2046</v>
      </c>
      <c r="I50" s="392" t="s">
        <v>2734</v>
      </c>
      <c r="J50" s="390"/>
    </row>
    <row r="51" spans="1:10" ht="92.4" customHeight="1" outlineLevel="1">
      <c r="A51" s="693">
        <v>44663</v>
      </c>
      <c r="B51" s="390" t="s">
        <v>2670</v>
      </c>
      <c r="C51" s="390" t="s">
        <v>2735</v>
      </c>
      <c r="D51" s="390" t="s">
        <v>2736</v>
      </c>
      <c r="E51" s="390" t="s">
        <v>2737</v>
      </c>
      <c r="F51" s="694"/>
      <c r="G51" s="390" t="s">
        <v>2034</v>
      </c>
      <c r="H51" s="390" t="s">
        <v>2046</v>
      </c>
      <c r="I51" s="392" t="s">
        <v>2738</v>
      </c>
      <c r="J51" s="390"/>
    </row>
    <row r="52" spans="1:10" ht="158.4" customHeight="1" outlineLevel="1">
      <c r="A52" s="693">
        <v>44664</v>
      </c>
      <c r="B52" s="390" t="s">
        <v>2693</v>
      </c>
      <c r="C52" s="390" t="s">
        <v>2720</v>
      </c>
      <c r="D52" s="390" t="s">
        <v>2739</v>
      </c>
      <c r="E52" s="696"/>
      <c r="F52" s="694"/>
      <c r="G52" s="390" t="s">
        <v>2034</v>
      </c>
      <c r="H52" s="390" t="s">
        <v>2046</v>
      </c>
      <c r="I52" s="392" t="s">
        <v>2740</v>
      </c>
      <c r="J52" s="390"/>
    </row>
    <row r="53" spans="1:10" ht="105.6" customHeight="1" outlineLevel="1">
      <c r="A53" s="693">
        <v>44664</v>
      </c>
      <c r="B53" s="390" t="s">
        <v>2693</v>
      </c>
      <c r="C53" s="390" t="s">
        <v>2741</v>
      </c>
      <c r="D53" s="390" t="s">
        <v>2742</v>
      </c>
      <c r="F53" s="694"/>
      <c r="G53" s="390" t="s">
        <v>2034</v>
      </c>
      <c r="H53" s="390" t="s">
        <v>2046</v>
      </c>
      <c r="I53" s="392"/>
      <c r="J53" s="390"/>
    </row>
    <row r="54" spans="1:10" ht="39.6" customHeight="1" outlineLevel="1">
      <c r="A54" s="693">
        <v>44683</v>
      </c>
      <c r="B54" s="390" t="s">
        <v>2670</v>
      </c>
      <c r="C54" s="390" t="s">
        <v>2202</v>
      </c>
      <c r="D54" s="697" t="s">
        <v>2743</v>
      </c>
      <c r="E54" s="390" t="s">
        <v>2683</v>
      </c>
      <c r="F54" s="390"/>
      <c r="G54" s="390" t="s">
        <v>2033</v>
      </c>
      <c r="H54" s="390" t="s">
        <v>2046</v>
      </c>
      <c r="I54" s="390" t="s">
        <v>2744</v>
      </c>
      <c r="J54" s="390"/>
    </row>
    <row r="55" spans="1:10" ht="39.6" customHeight="1" outlineLevel="1">
      <c r="A55" s="693">
        <v>44671</v>
      </c>
      <c r="B55" s="390" t="s">
        <v>2745</v>
      </c>
      <c r="C55" s="390" t="s">
        <v>2548</v>
      </c>
      <c r="D55" s="697" t="s">
        <v>2746</v>
      </c>
      <c r="E55" s="390" t="s">
        <v>2747</v>
      </c>
      <c r="F55" s="390"/>
      <c r="G55" s="390" t="s">
        <v>2033</v>
      </c>
      <c r="H55" s="390" t="s">
        <v>2046</v>
      </c>
      <c r="I55" s="390" t="s">
        <v>2748</v>
      </c>
      <c r="J55" s="390"/>
    </row>
    <row r="56" spans="1:10" ht="26.4" customHeight="1" outlineLevel="1">
      <c r="A56" s="693">
        <v>44679</v>
      </c>
      <c r="B56" s="390" t="s">
        <v>2745</v>
      </c>
      <c r="C56" s="390" t="s">
        <v>2749</v>
      </c>
      <c r="D56" s="698" t="s">
        <v>2750</v>
      </c>
      <c r="E56" s="390" t="s">
        <v>2751</v>
      </c>
      <c r="F56" s="390"/>
      <c r="G56" s="390" t="s">
        <v>2033</v>
      </c>
      <c r="H56" s="390"/>
      <c r="I56" s="390" t="s">
        <v>2752</v>
      </c>
      <c r="J56" s="390"/>
    </row>
    <row r="57" spans="1:10" ht="41.4" customHeight="1" outlineLevel="1">
      <c r="A57" s="699">
        <v>44687</v>
      </c>
      <c r="B57" s="390" t="s">
        <v>2603</v>
      </c>
      <c r="C57" s="390" t="s">
        <v>2753</v>
      </c>
      <c r="D57" s="700" t="s">
        <v>2754</v>
      </c>
      <c r="E57" s="390" t="s">
        <v>2755</v>
      </c>
      <c r="F57" s="390"/>
      <c r="G57" s="390" t="s">
        <v>2035</v>
      </c>
      <c r="H57" s="390" t="s">
        <v>2046</v>
      </c>
      <c r="I57" s="390" t="s">
        <v>2705</v>
      </c>
      <c r="J57" s="696" t="s">
        <v>2756</v>
      </c>
    </row>
    <row r="58" spans="1:10" ht="26.4" customHeight="1" outlineLevel="1">
      <c r="A58" s="693">
        <v>44700</v>
      </c>
      <c r="B58" s="390" t="s">
        <v>2623</v>
      </c>
      <c r="C58" s="390" t="s">
        <v>2548</v>
      </c>
      <c r="D58" s="390" t="s">
        <v>2757</v>
      </c>
      <c r="E58" s="390"/>
      <c r="F58" s="390"/>
      <c r="G58" s="390" t="s">
        <v>2033</v>
      </c>
      <c r="H58" s="390" t="s">
        <v>2046</v>
      </c>
      <c r="I58" s="390" t="s">
        <v>2758</v>
      </c>
      <c r="J58" s="390"/>
    </row>
    <row r="59" spans="1:10" ht="13.2" customHeight="1" outlineLevel="1">
      <c r="A59" s="693">
        <v>44698</v>
      </c>
      <c r="B59" s="390" t="s">
        <v>2759</v>
      </c>
      <c r="C59" s="390" t="s">
        <v>2548</v>
      </c>
      <c r="D59" s="390" t="s">
        <v>2760</v>
      </c>
      <c r="E59" s="390"/>
      <c r="F59" s="390"/>
      <c r="G59" s="390" t="s">
        <v>2033</v>
      </c>
      <c r="H59" s="390"/>
      <c r="I59" s="390" t="s">
        <v>2761</v>
      </c>
      <c r="J59" s="390"/>
    </row>
    <row r="60" spans="1:10" ht="13.2" customHeight="1" outlineLevel="1">
      <c r="A60" s="693">
        <v>44732</v>
      </c>
      <c r="B60" s="390"/>
      <c r="C60" s="390"/>
      <c r="D60" s="390"/>
      <c r="E60" s="390"/>
      <c r="F60" s="390"/>
      <c r="G60" s="390"/>
      <c r="H60" s="390"/>
      <c r="I60" s="390"/>
      <c r="J60" s="390"/>
    </row>
    <row r="61" spans="1:10" ht="330.6" customHeight="1" outlineLevel="1">
      <c r="A61" s="693">
        <v>44792</v>
      </c>
      <c r="B61" s="390" t="s">
        <v>2693</v>
      </c>
      <c r="C61" s="390" t="s">
        <v>2741</v>
      </c>
      <c r="D61" s="390" t="s">
        <v>2742</v>
      </c>
      <c r="E61" s="701" t="s">
        <v>2762</v>
      </c>
      <c r="F61" s="390"/>
      <c r="G61" s="390" t="s">
        <v>2035</v>
      </c>
      <c r="H61" s="390" t="s">
        <v>2046</v>
      </c>
      <c r="I61" s="11" t="s">
        <v>2763</v>
      </c>
      <c r="J61" s="390"/>
    </row>
    <row r="62" spans="1:10" ht="37.799999999999997" customHeight="1" outlineLevel="1">
      <c r="A62" s="693">
        <v>44795</v>
      </c>
      <c r="B62" s="390" t="s">
        <v>2693</v>
      </c>
      <c r="C62" s="390" t="s">
        <v>2764</v>
      </c>
      <c r="D62" s="702" t="s">
        <v>2765</v>
      </c>
      <c r="E62" s="390" t="s">
        <v>2766</v>
      </c>
      <c r="F62" s="390"/>
      <c r="G62" s="390" t="s">
        <v>2035</v>
      </c>
      <c r="H62" s="390"/>
      <c r="I62" s="390" t="s">
        <v>2767</v>
      </c>
      <c r="J62" s="390"/>
    </row>
    <row r="63" spans="1:10" ht="37.799999999999997" customHeight="1" outlineLevel="1">
      <c r="A63" s="693">
        <v>44827</v>
      </c>
      <c r="B63" s="390" t="s">
        <v>2768</v>
      </c>
      <c r="C63" s="390" t="s">
        <v>2764</v>
      </c>
      <c r="D63" s="702" t="s">
        <v>2769</v>
      </c>
      <c r="E63" s="390" t="s">
        <v>2766</v>
      </c>
      <c r="F63" s="390"/>
      <c r="G63" s="390" t="s">
        <v>2770</v>
      </c>
      <c r="H63" s="390" t="s">
        <v>2046</v>
      </c>
      <c r="I63" s="390" t="s">
        <v>2771</v>
      </c>
      <c r="J63" s="390"/>
    </row>
    <row r="64" spans="1:10" ht="189" customHeight="1" outlineLevel="1">
      <c r="A64" s="693">
        <v>44824</v>
      </c>
      <c r="B64" s="390" t="s">
        <v>2693</v>
      </c>
      <c r="C64" s="390" t="s">
        <v>2772</v>
      </c>
      <c r="D64" s="703" t="s">
        <v>2773</v>
      </c>
      <c r="E64" s="480" t="s">
        <v>2774</v>
      </c>
      <c r="F64" s="687">
        <v>44824</v>
      </c>
      <c r="G64" s="390" t="s">
        <v>2770</v>
      </c>
      <c r="H64" s="390" t="s">
        <v>2046</v>
      </c>
      <c r="I64" s="390" t="s">
        <v>2775</v>
      </c>
      <c r="J64" s="390" t="s">
        <v>2776</v>
      </c>
    </row>
    <row r="65" spans="1:10" ht="13.8" customHeight="1" outlineLevel="1">
      <c r="A65" s="704">
        <v>44858</v>
      </c>
      <c r="B65" s="390" t="s">
        <v>2693</v>
      </c>
      <c r="C65" s="390" t="s">
        <v>2548</v>
      </c>
      <c r="D65" s="390" t="s">
        <v>2777</v>
      </c>
      <c r="E65" s="705" t="s">
        <v>2778</v>
      </c>
      <c r="F65" s="390"/>
      <c r="G65" s="390" t="s">
        <v>2779</v>
      </c>
      <c r="H65" s="390"/>
      <c r="I65" s="390" t="s">
        <v>2780</v>
      </c>
      <c r="J65" s="390" t="s">
        <v>2781</v>
      </c>
    </row>
    <row r="66" spans="1:10" ht="79.2" customHeight="1" outlineLevel="1">
      <c r="A66" s="704">
        <v>44859</v>
      </c>
      <c r="B66" s="390" t="s">
        <v>2693</v>
      </c>
      <c r="C66" s="390" t="s">
        <v>2782</v>
      </c>
      <c r="D66" s="390" t="s">
        <v>2783</v>
      </c>
      <c r="E66" s="392" t="s">
        <v>2784</v>
      </c>
      <c r="F66" s="706">
        <v>44855</v>
      </c>
      <c r="G66" s="390" t="s">
        <v>2785</v>
      </c>
      <c r="H66" s="390" t="s">
        <v>2046</v>
      </c>
      <c r="I66" s="390" t="s">
        <v>2786</v>
      </c>
      <c r="J66" s="390"/>
    </row>
  </sheetData>
  <hyperlinks>
    <hyperlink ref="B1" r:id="rId1" xr:uid="{00000000-0004-0000-0300-000000000000}"/>
    <hyperlink ref="D1" r:id="rId2" xr:uid="{00000000-0004-0000-0300-000001000000}"/>
    <hyperlink ref="I44" r:id="rId3" xr:uid="{00000000-0004-0000-0300-000002000000}"/>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3C47D"/>
    <outlinePr summaryBelow="0" summaryRight="0"/>
    <pageSetUpPr fitToPage="1"/>
  </sheetPr>
  <dimension ref="B1:O246"/>
  <sheetViews>
    <sheetView workbookViewId="0">
      <pane ySplit="7" topLeftCell="A8" activePane="bottomLeft" state="frozen"/>
      <selection pane="bottomLeft" activeCell="B9" sqref="B9"/>
    </sheetView>
  </sheetViews>
  <sheetFormatPr defaultColWidth="11.1796875" defaultRowHeight="15.75" customHeight="1" outlineLevelRow="1"/>
  <cols>
    <col min="1" max="1" width="2.90625" customWidth="1"/>
    <col min="2" max="2" width="5.54296875" customWidth="1"/>
    <col min="3" max="3" width="52.81640625" customWidth="1"/>
    <col min="4" max="4" width="12.90625" customWidth="1"/>
    <col min="5" max="5" width="10.08984375" customWidth="1"/>
    <col min="6" max="6" width="10.453125" customWidth="1"/>
    <col min="7" max="9" width="5.6328125" customWidth="1"/>
    <col min="10" max="10" width="6.54296875" customWidth="1"/>
    <col min="11" max="11" width="10" customWidth="1"/>
    <col min="12" max="12" width="18" customWidth="1"/>
    <col min="13" max="13" width="9.6328125" customWidth="1"/>
    <col min="14" max="19" width="7.08984375" customWidth="1"/>
  </cols>
  <sheetData>
    <row r="1" spans="2:15" ht="13.2" customHeight="1">
      <c r="B1" s="18"/>
      <c r="C1" s="15"/>
      <c r="D1" s="4" t="s">
        <v>2787</v>
      </c>
      <c r="E1" s="18" t="s">
        <v>2788</v>
      </c>
      <c r="F1" s="760"/>
      <c r="G1" s="18"/>
      <c r="H1" s="386"/>
      <c r="I1" s="761" t="s">
        <v>2789</v>
      </c>
      <c r="J1" s="391"/>
      <c r="K1" s="391" t="s">
        <v>2790</v>
      </c>
      <c r="L1" s="391" t="s">
        <v>2791</v>
      </c>
      <c r="M1" s="746" t="s">
        <v>2792</v>
      </c>
      <c r="N1" s="762" t="s">
        <v>2793</v>
      </c>
      <c r="O1" s="389"/>
    </row>
    <row r="2" spans="2:15" ht="13.2" customHeight="1">
      <c r="B2" s="18"/>
      <c r="C2" s="746"/>
      <c r="D2" s="15"/>
      <c r="E2" s="763" t="s">
        <v>2794</v>
      </c>
      <c r="F2" s="763" t="s">
        <v>2795</v>
      </c>
      <c r="G2" s="764" t="s">
        <v>2796</v>
      </c>
      <c r="H2" s="386"/>
      <c r="I2" s="762" t="s">
        <v>2797</v>
      </c>
      <c r="J2" s="389"/>
      <c r="K2" s="389" t="s">
        <v>2798</v>
      </c>
      <c r="L2" s="765" t="s">
        <v>2799</v>
      </c>
      <c r="M2" s="389" t="s">
        <v>2800</v>
      </c>
      <c r="N2" s="766" t="s">
        <v>2801</v>
      </c>
      <c r="O2" s="389"/>
    </row>
    <row r="3" spans="2:15" ht="13.8" customHeight="1">
      <c r="B3" s="18"/>
      <c r="C3" s="767"/>
      <c r="D3" s="767"/>
      <c r="E3" s="768" t="s">
        <v>2802</v>
      </c>
      <c r="F3" s="760"/>
      <c r="G3" s="388"/>
      <c r="H3" s="386"/>
      <c r="I3" s="761" t="s">
        <v>2803</v>
      </c>
      <c r="J3" s="389" t="s">
        <v>2804</v>
      </c>
      <c r="K3" s="389"/>
      <c r="L3" s="389"/>
      <c r="M3" s="769" t="s">
        <v>2805</v>
      </c>
      <c r="N3" s="389"/>
      <c r="O3" s="389"/>
    </row>
    <row r="4" spans="2:15" ht="13.2" customHeight="1">
      <c r="B4" s="18"/>
      <c r="C4" s="2385" t="s">
        <v>2806</v>
      </c>
      <c r="D4" s="2338"/>
      <c r="E4" s="768" t="s">
        <v>2807</v>
      </c>
      <c r="F4" s="760"/>
      <c r="G4" s="388"/>
      <c r="H4" s="386"/>
      <c r="I4" s="761" t="s">
        <v>2808</v>
      </c>
      <c r="J4" s="389"/>
      <c r="K4" s="389" t="s">
        <v>2809</v>
      </c>
      <c r="L4" s="765" t="s">
        <v>2810</v>
      </c>
      <c r="M4" s="746"/>
      <c r="N4" s="389"/>
      <c r="O4" s="389"/>
    </row>
    <row r="5" spans="2:15" ht="13.2" customHeight="1">
      <c r="B5" s="18"/>
      <c r="C5" s="15"/>
      <c r="D5" s="770"/>
      <c r="E5" s="388"/>
      <c r="F5" s="770"/>
      <c r="G5" s="388"/>
      <c r="H5" s="386"/>
      <c r="I5" s="761" t="s">
        <v>2811</v>
      </c>
      <c r="J5" s="771" t="s">
        <v>2812</v>
      </c>
      <c r="K5" s="389"/>
      <c r="L5" s="389"/>
      <c r="M5" s="746" t="s">
        <v>2813</v>
      </c>
      <c r="N5" s="761" t="s">
        <v>2814</v>
      </c>
      <c r="O5" s="20"/>
    </row>
    <row r="6" spans="2:15" ht="13.2" customHeight="1">
      <c r="B6" s="388"/>
      <c r="C6" s="17"/>
      <c r="D6" s="17"/>
      <c r="E6" s="17"/>
      <c r="F6" s="770"/>
      <c r="G6" s="388"/>
      <c r="H6" s="386"/>
      <c r="I6" s="761" t="s">
        <v>2815</v>
      </c>
      <c r="J6" s="772" t="s">
        <v>2816</v>
      </c>
      <c r="K6" s="389"/>
      <c r="L6" s="389"/>
      <c r="M6" s="746"/>
      <c r="N6" s="761" t="s">
        <v>2817</v>
      </c>
      <c r="O6" s="20"/>
    </row>
    <row r="7" spans="2:15" ht="13.2" customHeight="1">
      <c r="B7" s="773"/>
      <c r="C7" s="774" t="s">
        <v>2818</v>
      </c>
      <c r="D7" s="774" t="s">
        <v>2819</v>
      </c>
      <c r="E7" s="774" t="s">
        <v>2820</v>
      </c>
      <c r="F7" s="775" t="s">
        <v>2821</v>
      </c>
      <c r="G7" s="388"/>
      <c r="H7" s="386"/>
      <c r="I7" s="761" t="s">
        <v>2822</v>
      </c>
      <c r="J7" s="761" t="s">
        <v>2823</v>
      </c>
      <c r="K7" s="389"/>
      <c r="L7" s="389"/>
      <c r="M7" s="4" t="s">
        <v>2824</v>
      </c>
      <c r="N7" s="393" t="s">
        <v>2825</v>
      </c>
    </row>
    <row r="8" spans="2:15" ht="13.2" customHeight="1" collapsed="1">
      <c r="B8" s="2390" t="s">
        <v>2826</v>
      </c>
      <c r="C8" s="2338"/>
      <c r="D8" s="2338"/>
      <c r="E8" s="2338"/>
      <c r="F8" s="777"/>
      <c r="G8" s="778"/>
      <c r="H8" s="779"/>
      <c r="I8" s="389"/>
      <c r="J8" s="389"/>
      <c r="K8" s="389"/>
      <c r="L8" s="389"/>
      <c r="M8" s="389"/>
      <c r="N8" s="389"/>
      <c r="O8" s="20"/>
    </row>
    <row r="9" spans="2:15" ht="13.2" hidden="1" customHeight="1" outlineLevel="1">
      <c r="B9" s="780"/>
      <c r="C9" s="15" t="s">
        <v>2827</v>
      </c>
      <c r="D9" s="15"/>
      <c r="E9" s="17" t="s">
        <v>2033</v>
      </c>
      <c r="F9" s="781">
        <v>42739</v>
      </c>
      <c r="G9" s="18"/>
      <c r="H9" s="20"/>
      <c r="I9" s="389"/>
      <c r="J9" s="389"/>
      <c r="K9" s="389"/>
      <c r="L9" s="389"/>
      <c r="M9" s="389"/>
      <c r="N9" s="389"/>
      <c r="O9" s="20"/>
    </row>
    <row r="10" spans="2:15" ht="13.2" hidden="1" customHeight="1" outlineLevel="1">
      <c r="B10" s="780"/>
      <c r="C10" s="15" t="s">
        <v>2828</v>
      </c>
      <c r="D10" s="15"/>
      <c r="E10" s="17" t="s">
        <v>2829</v>
      </c>
      <c r="F10" s="781">
        <v>42802</v>
      </c>
      <c r="G10" s="388"/>
      <c r="H10" s="386"/>
      <c r="I10" s="389"/>
      <c r="J10" s="389"/>
      <c r="K10" s="389"/>
      <c r="L10" s="389"/>
      <c r="M10" s="389"/>
      <c r="N10" s="389"/>
      <c r="O10" s="20"/>
    </row>
    <row r="11" spans="2:15" ht="13.2" hidden="1" customHeight="1" outlineLevel="1">
      <c r="B11" s="780"/>
      <c r="C11" s="15" t="s">
        <v>2830</v>
      </c>
      <c r="D11" s="15"/>
      <c r="E11" s="17" t="s">
        <v>2831</v>
      </c>
      <c r="F11" s="781">
        <v>42803</v>
      </c>
      <c r="G11" s="388"/>
      <c r="H11" s="386"/>
      <c r="I11" s="389"/>
      <c r="J11" s="389"/>
      <c r="K11" s="389"/>
      <c r="L11" s="389"/>
      <c r="M11" s="389"/>
      <c r="N11" s="389"/>
      <c r="O11" s="20"/>
    </row>
    <row r="12" spans="2:15" ht="13.2" hidden="1" customHeight="1" outlineLevel="1">
      <c r="B12" s="780"/>
      <c r="C12" s="15" t="s">
        <v>2832</v>
      </c>
      <c r="D12" s="15"/>
      <c r="E12" s="17" t="s">
        <v>2833</v>
      </c>
      <c r="F12" s="760">
        <v>42814</v>
      </c>
      <c r="G12" s="782" t="s">
        <v>2797</v>
      </c>
      <c r="H12" s="783" t="str">
        <f>HYPERLINK("https://www.draw.io/?state=%7B%22ids%22:%5B%220B6oCThlP-dFBeGFfa2djSjN3TC1CbU5SNnVROEF4TWxpa0RF%22%5D,%22action%22:%22open%22,%22userId%22:%22115127494330615696178%22%7D#G0B6oCThlP-dFBeGFfa2djSjN3TC1CbU5SNnVROEF4TWxpa0RF","saite")</f>
        <v>saite</v>
      </c>
      <c r="I12" s="389"/>
      <c r="J12" s="389"/>
      <c r="K12" s="389"/>
      <c r="L12" s="389"/>
      <c r="M12" s="389"/>
      <c r="N12" s="389"/>
      <c r="O12" s="20"/>
    </row>
    <row r="13" spans="2:15" ht="39.6" hidden="1" customHeight="1" outlineLevel="1">
      <c r="B13" s="780"/>
      <c r="C13" s="784" t="s">
        <v>2834</v>
      </c>
      <c r="D13" s="784" t="s">
        <v>2835</v>
      </c>
      <c r="E13" s="785" t="s">
        <v>2033</v>
      </c>
      <c r="F13" s="786">
        <v>42825</v>
      </c>
      <c r="G13" s="388"/>
      <c r="H13" s="386"/>
      <c r="I13" s="389"/>
      <c r="J13" s="389"/>
      <c r="K13" s="389"/>
      <c r="L13" s="389"/>
      <c r="M13" s="389"/>
      <c r="N13" s="389"/>
      <c r="O13" s="20"/>
    </row>
    <row r="14" spans="2:15" ht="66" hidden="1" customHeight="1" outlineLevel="1">
      <c r="B14" s="18"/>
      <c r="C14" s="15" t="s">
        <v>2836</v>
      </c>
      <c r="D14" s="15" t="s">
        <v>2837</v>
      </c>
      <c r="E14" s="17" t="s">
        <v>2033</v>
      </c>
      <c r="F14" s="760">
        <v>42830</v>
      </c>
      <c r="G14" s="14"/>
      <c r="H14" s="787"/>
      <c r="I14" s="389"/>
      <c r="J14" s="389"/>
      <c r="K14" s="389"/>
      <c r="L14" s="389"/>
      <c r="M14" s="389"/>
      <c r="N14" s="389"/>
      <c r="O14" s="389"/>
    </row>
    <row r="15" spans="2:15" ht="66" hidden="1" customHeight="1" outlineLevel="1">
      <c r="B15" s="780"/>
      <c r="C15" s="15" t="s">
        <v>2838</v>
      </c>
      <c r="D15" s="15" t="s">
        <v>2837</v>
      </c>
      <c r="E15" s="17" t="s">
        <v>2033</v>
      </c>
      <c r="F15" s="760">
        <v>42830</v>
      </c>
      <c r="G15" s="14"/>
      <c r="H15" s="787"/>
      <c r="I15" s="389"/>
      <c r="J15" s="389"/>
      <c r="K15" s="389"/>
      <c r="L15" s="389"/>
      <c r="M15" s="389"/>
      <c r="N15" s="389"/>
      <c r="O15" s="389"/>
    </row>
    <row r="16" spans="2:15" ht="26.4" hidden="1" customHeight="1" outlineLevel="1">
      <c r="B16" s="18"/>
      <c r="C16" s="15" t="s">
        <v>2839</v>
      </c>
      <c r="D16" s="15" t="s">
        <v>2840</v>
      </c>
      <c r="E16" s="17" t="s">
        <v>2033</v>
      </c>
      <c r="F16" s="781">
        <v>42835</v>
      </c>
      <c r="G16" s="14"/>
      <c r="H16" s="787"/>
      <c r="I16" s="389"/>
      <c r="J16" s="389"/>
      <c r="K16" s="389"/>
      <c r="L16" s="389"/>
      <c r="M16" s="389"/>
      <c r="N16" s="389"/>
      <c r="O16" s="389"/>
    </row>
    <row r="17" spans="2:15" ht="26.4" hidden="1" customHeight="1" outlineLevel="1">
      <c r="B17" s="780"/>
      <c r="C17" s="15" t="s">
        <v>2841</v>
      </c>
      <c r="D17" s="15"/>
      <c r="E17" s="17" t="s">
        <v>2831</v>
      </c>
      <c r="F17" s="760">
        <v>42843</v>
      </c>
      <c r="G17" s="14"/>
      <c r="H17" s="787"/>
      <c r="I17" s="389"/>
      <c r="J17" s="389"/>
      <c r="K17" s="389"/>
      <c r="L17" s="389"/>
      <c r="M17" s="389"/>
      <c r="N17" s="389"/>
      <c r="O17" s="389"/>
    </row>
    <row r="18" spans="2:15" ht="13.2" hidden="1" customHeight="1" outlineLevel="1">
      <c r="B18" s="780"/>
      <c r="C18" s="15" t="s">
        <v>2842</v>
      </c>
      <c r="D18" s="15" t="s">
        <v>2843</v>
      </c>
      <c r="E18" s="17" t="s">
        <v>2033</v>
      </c>
      <c r="F18" s="760">
        <v>42863</v>
      </c>
      <c r="G18" s="14"/>
      <c r="H18" s="787"/>
      <c r="I18" s="389"/>
      <c r="J18" s="389"/>
      <c r="K18" s="389"/>
      <c r="L18" s="389"/>
      <c r="M18" s="389"/>
      <c r="N18" s="389"/>
      <c r="O18" s="389"/>
    </row>
    <row r="19" spans="2:15" ht="79.2" hidden="1" customHeight="1" outlineLevel="1">
      <c r="B19" s="18"/>
      <c r="C19" s="15" t="s">
        <v>2844</v>
      </c>
      <c r="D19" s="15" t="s">
        <v>2845</v>
      </c>
      <c r="E19" s="17" t="s">
        <v>2846</v>
      </c>
      <c r="F19" s="760">
        <v>42863</v>
      </c>
      <c r="G19" s="388"/>
      <c r="H19" s="386"/>
      <c r="I19" s="389"/>
      <c r="J19" s="389"/>
      <c r="K19" s="389"/>
      <c r="L19" s="389"/>
      <c r="M19" s="389"/>
      <c r="N19" s="389"/>
      <c r="O19" s="389"/>
    </row>
    <row r="20" spans="2:15" ht="39.6" hidden="1" customHeight="1" outlineLevel="1">
      <c r="B20" s="780"/>
      <c r="C20" s="788" t="s">
        <v>2847</v>
      </c>
      <c r="D20" s="788" t="s">
        <v>2848</v>
      </c>
      <c r="E20" s="789" t="s">
        <v>2849</v>
      </c>
      <c r="F20" s="790">
        <v>42871</v>
      </c>
      <c r="G20" s="14"/>
      <c r="H20" s="787"/>
      <c r="I20" s="389"/>
      <c r="J20" s="389"/>
      <c r="K20" s="389"/>
      <c r="L20" s="389"/>
      <c r="M20" s="389"/>
      <c r="N20" s="389"/>
      <c r="O20" s="389"/>
    </row>
    <row r="21" spans="2:15" ht="39.6" hidden="1" customHeight="1" outlineLevel="1">
      <c r="B21" s="18"/>
      <c r="C21" s="15" t="s">
        <v>2850</v>
      </c>
      <c r="D21" s="15" t="s">
        <v>2851</v>
      </c>
      <c r="E21" s="17" t="s">
        <v>2831</v>
      </c>
      <c r="F21" s="781">
        <v>42899</v>
      </c>
      <c r="G21" s="14"/>
      <c r="H21" s="787"/>
      <c r="I21" s="389"/>
      <c r="J21" s="389"/>
      <c r="K21" s="389"/>
      <c r="L21" s="389"/>
      <c r="M21" s="389"/>
      <c r="N21" s="389"/>
      <c r="O21" s="389"/>
    </row>
    <row r="22" spans="2:15" ht="52.8" hidden="1" customHeight="1" outlineLevel="1">
      <c r="B22" s="780"/>
      <c r="C22" s="791" t="s">
        <v>2852</v>
      </c>
      <c r="D22" s="791" t="s">
        <v>2853</v>
      </c>
      <c r="E22" s="792" t="s">
        <v>2854</v>
      </c>
      <c r="F22" s="793">
        <v>42898</v>
      </c>
      <c r="G22" s="14"/>
      <c r="H22" s="787"/>
      <c r="I22" s="389"/>
      <c r="J22" s="389"/>
      <c r="K22" s="389"/>
      <c r="L22" s="389"/>
      <c r="M22" s="389"/>
      <c r="N22" s="389"/>
      <c r="O22" s="389"/>
    </row>
    <row r="23" spans="2:15" ht="39.6" hidden="1" customHeight="1" outlineLevel="1">
      <c r="B23" s="780"/>
      <c r="C23" s="15" t="s">
        <v>2827</v>
      </c>
      <c r="D23" s="15" t="s">
        <v>2855</v>
      </c>
      <c r="E23" s="17" t="s">
        <v>2033</v>
      </c>
      <c r="F23" s="760">
        <v>42941</v>
      </c>
      <c r="G23" s="14"/>
      <c r="H23" s="787"/>
      <c r="I23" s="389"/>
      <c r="J23" s="389"/>
      <c r="K23" s="389"/>
      <c r="L23" s="389"/>
      <c r="M23" s="389"/>
      <c r="N23" s="389"/>
      <c r="O23" s="389"/>
    </row>
    <row r="24" spans="2:15" ht="26.4" hidden="1" customHeight="1" outlineLevel="1">
      <c r="B24" s="18"/>
      <c r="C24" s="15" t="s">
        <v>2856</v>
      </c>
      <c r="D24" s="746"/>
      <c r="E24" s="17" t="s">
        <v>2046</v>
      </c>
      <c r="F24" s="760">
        <v>42968</v>
      </c>
      <c r="G24" s="14"/>
      <c r="H24" s="787"/>
      <c r="I24" s="389"/>
      <c r="J24" s="389"/>
      <c r="K24" s="389"/>
      <c r="L24" s="389"/>
      <c r="M24" s="389"/>
      <c r="N24" s="389"/>
      <c r="O24" s="389"/>
    </row>
    <row r="25" spans="2:15" ht="26.4" hidden="1" customHeight="1" outlineLevel="1">
      <c r="B25" s="18"/>
      <c r="C25" s="15" t="s">
        <v>2857</v>
      </c>
      <c r="D25" s="746"/>
      <c r="E25" s="388" t="s">
        <v>2831</v>
      </c>
      <c r="F25" s="781">
        <v>42899</v>
      </c>
      <c r="G25" s="14"/>
      <c r="H25" s="787"/>
      <c r="I25" s="389"/>
      <c r="J25" s="389"/>
      <c r="K25" s="389"/>
      <c r="L25" s="389"/>
      <c r="M25" s="389"/>
      <c r="N25" s="389"/>
      <c r="O25" s="389"/>
    </row>
    <row r="26" spans="2:15" ht="26.4" hidden="1" customHeight="1" outlineLevel="1">
      <c r="B26" s="18"/>
      <c r="C26" s="788" t="s">
        <v>2858</v>
      </c>
      <c r="D26" s="794"/>
      <c r="E26" s="795" t="s">
        <v>2859</v>
      </c>
      <c r="F26" s="796">
        <v>42927</v>
      </c>
      <c r="G26" s="14"/>
      <c r="H26" s="787"/>
      <c r="I26" s="389"/>
      <c r="J26" s="389"/>
      <c r="K26" s="389"/>
      <c r="L26" s="389"/>
      <c r="M26" s="389"/>
      <c r="N26" s="389"/>
      <c r="O26" s="389"/>
    </row>
    <row r="27" spans="2:15" ht="26.4" hidden="1" customHeight="1" outlineLevel="1">
      <c r="B27" s="18"/>
      <c r="C27" s="15" t="s">
        <v>2856</v>
      </c>
      <c r="D27" s="746"/>
      <c r="E27" s="388" t="s">
        <v>2046</v>
      </c>
      <c r="F27" s="781">
        <v>42968</v>
      </c>
      <c r="G27" s="14"/>
      <c r="H27" s="787"/>
      <c r="I27" s="389"/>
      <c r="J27" s="389"/>
      <c r="K27" s="389"/>
      <c r="L27" s="389"/>
      <c r="M27" s="389"/>
      <c r="N27" s="389"/>
      <c r="O27" s="389"/>
    </row>
    <row r="28" spans="2:15" ht="39.6" hidden="1" customHeight="1" outlineLevel="1">
      <c r="B28" s="18"/>
      <c r="C28" s="15" t="s">
        <v>2860</v>
      </c>
      <c r="D28" s="746"/>
      <c r="E28" s="388" t="s">
        <v>2831</v>
      </c>
      <c r="F28" s="797" t="s">
        <v>2861</v>
      </c>
      <c r="G28" s="14"/>
      <c r="H28" s="787"/>
      <c r="I28" s="389"/>
      <c r="J28" s="389"/>
      <c r="K28" s="389"/>
      <c r="L28" s="389"/>
      <c r="M28" s="389"/>
      <c r="N28" s="389"/>
      <c r="O28" s="389"/>
    </row>
    <row r="29" spans="2:15" ht="39.6" hidden="1" customHeight="1" outlineLevel="1">
      <c r="B29" s="18"/>
      <c r="C29" s="788" t="s">
        <v>2862</v>
      </c>
      <c r="D29" s="794"/>
      <c r="E29" s="795" t="s">
        <v>2859</v>
      </c>
      <c r="F29" s="796">
        <v>43005</v>
      </c>
      <c r="G29" s="14"/>
      <c r="H29" s="787"/>
      <c r="I29" s="389"/>
      <c r="J29" s="389"/>
      <c r="K29" s="389"/>
      <c r="L29" s="389"/>
      <c r="M29" s="389"/>
      <c r="N29" s="389"/>
      <c r="O29" s="389"/>
    </row>
    <row r="30" spans="2:15" ht="26.4" hidden="1" customHeight="1" outlineLevel="1">
      <c r="B30" s="18"/>
      <c r="C30" s="784" t="s">
        <v>2863</v>
      </c>
      <c r="D30" s="798"/>
      <c r="E30" s="799" t="s">
        <v>2864</v>
      </c>
      <c r="F30" s="800" t="s">
        <v>2865</v>
      </c>
      <c r="G30" s="14"/>
      <c r="H30" s="787"/>
      <c r="I30" s="389"/>
      <c r="J30" s="389"/>
      <c r="K30" s="389"/>
      <c r="L30" s="389"/>
      <c r="M30" s="389"/>
      <c r="N30" s="389"/>
      <c r="O30" s="389"/>
    </row>
    <row r="31" spans="2:15" ht="26.4" hidden="1" customHeight="1" outlineLevel="1">
      <c r="B31" s="18"/>
      <c r="C31" s="15" t="s">
        <v>2866</v>
      </c>
      <c r="D31" s="15"/>
      <c r="E31" s="17" t="s">
        <v>2046</v>
      </c>
      <c r="F31" s="801" t="s">
        <v>2867</v>
      </c>
      <c r="G31" s="14"/>
      <c r="H31" s="787"/>
      <c r="I31" s="389"/>
      <c r="J31" s="389"/>
      <c r="K31" s="389"/>
      <c r="L31" s="389"/>
      <c r="M31" s="389"/>
      <c r="N31" s="389"/>
      <c r="O31" s="389"/>
    </row>
    <row r="32" spans="2:15" ht="26.4" hidden="1" customHeight="1" outlineLevel="1">
      <c r="B32" s="18"/>
      <c r="C32" s="788" t="s">
        <v>2868</v>
      </c>
      <c r="D32" s="794"/>
      <c r="E32" s="795" t="s">
        <v>2859</v>
      </c>
      <c r="F32" s="796">
        <v>43013</v>
      </c>
      <c r="G32" s="14"/>
      <c r="H32" s="787"/>
      <c r="I32" s="389"/>
      <c r="J32" s="389"/>
      <c r="K32" s="389"/>
      <c r="L32" s="389"/>
      <c r="M32" s="389"/>
      <c r="N32" s="389"/>
      <c r="O32" s="389"/>
    </row>
    <row r="33" spans="2:15" ht="26.4" hidden="1" customHeight="1" outlineLevel="1">
      <c r="B33" s="18"/>
      <c r="C33" s="788" t="s">
        <v>2869</v>
      </c>
      <c r="D33" s="794"/>
      <c r="E33" s="795" t="s">
        <v>2859</v>
      </c>
      <c r="F33" s="796">
        <v>43033</v>
      </c>
      <c r="G33" s="14"/>
      <c r="H33" s="787"/>
      <c r="I33" s="389"/>
      <c r="J33" s="389"/>
      <c r="K33" s="389"/>
      <c r="L33" s="389"/>
      <c r="M33" s="389"/>
      <c r="N33" s="389"/>
      <c r="O33" s="389"/>
    </row>
    <row r="34" spans="2:15" ht="13.2" customHeight="1">
      <c r="B34" s="18"/>
      <c r="C34" s="746"/>
      <c r="D34" s="746"/>
      <c r="E34" s="17"/>
      <c r="F34" s="760"/>
      <c r="G34" s="14"/>
      <c r="H34" s="787"/>
      <c r="I34" s="389"/>
      <c r="J34" s="389"/>
      <c r="K34" s="389"/>
      <c r="L34" s="389"/>
      <c r="M34" s="389"/>
      <c r="N34" s="389"/>
      <c r="O34" s="389" t="s">
        <v>2870</v>
      </c>
    </row>
    <row r="35" spans="2:15" ht="13.2" customHeight="1" collapsed="1">
      <c r="B35" s="2391" t="s">
        <v>2871</v>
      </c>
      <c r="C35" s="2338"/>
      <c r="D35" s="2338"/>
      <c r="E35" s="2338"/>
      <c r="F35" s="802" t="s">
        <v>2872</v>
      </c>
      <c r="G35" s="803">
        <f>COUNTIF(G36:G60,G40)</f>
        <v>7</v>
      </c>
      <c r="H35" s="803" t="s">
        <v>2873</v>
      </c>
      <c r="I35" s="389"/>
      <c r="J35" s="389"/>
      <c r="K35" s="389"/>
      <c r="L35" s="389"/>
      <c r="M35" s="389"/>
      <c r="N35" s="389"/>
      <c r="O35" s="20"/>
    </row>
    <row r="36" spans="2:15" ht="39.6" hidden="1" customHeight="1" outlineLevel="1">
      <c r="B36" s="18" t="s">
        <v>2874</v>
      </c>
      <c r="C36" s="15" t="s">
        <v>2875</v>
      </c>
      <c r="D36" s="18"/>
      <c r="E36" s="388" t="s">
        <v>2876</v>
      </c>
      <c r="F36" s="770" t="s">
        <v>2877</v>
      </c>
      <c r="G36" s="388"/>
      <c r="H36" s="20"/>
      <c r="I36" s="389"/>
      <c r="J36" s="389"/>
      <c r="K36" s="389"/>
      <c r="L36" s="389"/>
      <c r="M36" s="389"/>
      <c r="N36" s="389"/>
      <c r="O36" s="20"/>
    </row>
    <row r="37" spans="2:15" ht="66" hidden="1" customHeight="1" outlineLevel="1">
      <c r="B37" s="18"/>
      <c r="C37" s="15" t="s">
        <v>2878</v>
      </c>
      <c r="D37" s="24" t="s">
        <v>2879</v>
      </c>
      <c r="E37" s="17" t="s">
        <v>2876</v>
      </c>
      <c r="F37" s="770" t="s">
        <v>2877</v>
      </c>
      <c r="G37" s="17" t="s">
        <v>2880</v>
      </c>
      <c r="H37" s="804" t="s">
        <v>2881</v>
      </c>
      <c r="I37" s="389"/>
      <c r="J37" s="389"/>
      <c r="K37" s="389"/>
      <c r="L37" s="389"/>
      <c r="M37" s="389"/>
      <c r="N37" s="389"/>
      <c r="O37" s="20"/>
    </row>
    <row r="38" spans="2:15" ht="66" hidden="1" customHeight="1" outlineLevel="1">
      <c r="B38" s="18" t="s">
        <v>2882</v>
      </c>
      <c r="C38" s="15" t="s">
        <v>2883</v>
      </c>
      <c r="D38" s="24" t="s">
        <v>2884</v>
      </c>
      <c r="E38" s="17" t="s">
        <v>2033</v>
      </c>
      <c r="F38" s="770" t="s">
        <v>2885</v>
      </c>
      <c r="G38" s="17" t="s">
        <v>2880</v>
      </c>
      <c r="H38" s="20" t="s">
        <v>2886</v>
      </c>
      <c r="I38" s="389"/>
      <c r="J38" s="389"/>
      <c r="K38" s="389"/>
      <c r="L38" s="389"/>
      <c r="M38" s="389"/>
      <c r="N38" s="389"/>
      <c r="O38" s="20"/>
    </row>
    <row r="39" spans="2:15" ht="26.4" hidden="1" customHeight="1" outlineLevel="1">
      <c r="B39" s="18"/>
      <c r="C39" s="805" t="s">
        <v>2887</v>
      </c>
      <c r="D39" s="746"/>
      <c r="E39" s="17" t="s">
        <v>2888</v>
      </c>
      <c r="F39" s="806">
        <v>43143</v>
      </c>
      <c r="G39" s="17"/>
      <c r="H39" s="804" t="s">
        <v>2889</v>
      </c>
      <c r="I39" s="389"/>
      <c r="J39" s="389"/>
      <c r="K39" s="389"/>
      <c r="L39" s="389"/>
      <c r="M39" s="389"/>
      <c r="N39" s="389"/>
      <c r="O39" s="20"/>
    </row>
    <row r="40" spans="2:15" ht="66" hidden="1" customHeight="1" outlineLevel="1">
      <c r="B40" s="18" t="s">
        <v>2890</v>
      </c>
      <c r="C40" s="15" t="s">
        <v>2891</v>
      </c>
      <c r="D40" s="15" t="s">
        <v>2892</v>
      </c>
      <c r="E40" s="17" t="s">
        <v>2893</v>
      </c>
      <c r="F40" s="770" t="s">
        <v>2894</v>
      </c>
      <c r="G40" s="17" t="s">
        <v>2895</v>
      </c>
      <c r="H40" s="804" t="s">
        <v>2896</v>
      </c>
      <c r="I40" s="389"/>
      <c r="J40" s="389"/>
      <c r="K40" s="389"/>
      <c r="L40" s="389"/>
      <c r="M40" s="389"/>
      <c r="N40" s="389"/>
      <c r="O40" s="20"/>
    </row>
    <row r="41" spans="2:15" ht="26.4" hidden="1" customHeight="1" outlineLevel="1">
      <c r="B41" s="18" t="s">
        <v>2897</v>
      </c>
      <c r="C41" s="15" t="s">
        <v>2898</v>
      </c>
      <c r="D41" s="15" t="s">
        <v>2899</v>
      </c>
      <c r="E41" s="17" t="s">
        <v>2900</v>
      </c>
      <c r="F41" s="770" t="s">
        <v>2901</v>
      </c>
      <c r="G41" s="388"/>
      <c r="H41" s="804" t="s">
        <v>2902</v>
      </c>
      <c r="I41" s="389"/>
      <c r="J41" s="389"/>
      <c r="K41" s="389"/>
      <c r="L41" s="389"/>
      <c r="M41" s="389"/>
      <c r="N41" s="389"/>
      <c r="O41" s="20"/>
    </row>
    <row r="42" spans="2:15" ht="26.4" hidden="1" customHeight="1" outlineLevel="1">
      <c r="B42" s="18" t="s">
        <v>2903</v>
      </c>
      <c r="C42" s="15" t="s">
        <v>2904</v>
      </c>
      <c r="D42" s="776"/>
      <c r="E42" s="17" t="s">
        <v>2831</v>
      </c>
      <c r="F42" s="770" t="s">
        <v>2905</v>
      </c>
      <c r="G42" s="388"/>
      <c r="H42" s="804" t="s">
        <v>2906</v>
      </c>
      <c r="I42" s="389"/>
      <c r="J42" s="389"/>
      <c r="K42" s="389"/>
      <c r="L42" s="389"/>
      <c r="M42" s="389"/>
      <c r="N42" s="389"/>
      <c r="O42" s="20"/>
    </row>
    <row r="43" spans="2:15" ht="13.2" hidden="1" customHeight="1" outlineLevel="1">
      <c r="B43" s="18" t="s">
        <v>2907</v>
      </c>
      <c r="C43" s="15" t="s">
        <v>2908</v>
      </c>
      <c r="D43" s="14" t="s">
        <v>2909</v>
      </c>
      <c r="E43" s="17" t="s">
        <v>2910</v>
      </c>
      <c r="F43" s="770" t="s">
        <v>2911</v>
      </c>
      <c r="G43" s="17" t="s">
        <v>2880</v>
      </c>
      <c r="H43" s="804" t="s">
        <v>2912</v>
      </c>
      <c r="I43" s="389"/>
      <c r="J43" s="389"/>
      <c r="K43" s="389"/>
      <c r="L43" s="389"/>
      <c r="M43" s="389"/>
      <c r="N43" s="389"/>
      <c r="O43" s="20"/>
    </row>
    <row r="44" spans="2:15" ht="13.2" hidden="1" customHeight="1" outlineLevel="1">
      <c r="B44" s="18" t="s">
        <v>2913</v>
      </c>
      <c r="C44" s="15" t="s">
        <v>2914</v>
      </c>
      <c r="D44" s="776"/>
      <c r="E44" s="17" t="s">
        <v>2046</v>
      </c>
      <c r="F44" s="770" t="s">
        <v>2915</v>
      </c>
      <c r="G44" s="18"/>
      <c r="H44" s="804" t="s">
        <v>2916</v>
      </c>
      <c r="I44" s="389"/>
      <c r="J44" s="389"/>
      <c r="K44" s="389"/>
      <c r="L44" s="389"/>
      <c r="M44" s="389"/>
      <c r="N44" s="389"/>
      <c r="O44" s="20"/>
    </row>
    <row r="45" spans="2:15" ht="92.4" hidden="1" customHeight="1" outlineLevel="1">
      <c r="B45" s="18" t="s">
        <v>2917</v>
      </c>
      <c r="C45" s="15" t="s">
        <v>2857</v>
      </c>
      <c r="D45" s="807" t="s">
        <v>2918</v>
      </c>
      <c r="E45" s="17" t="s">
        <v>2831</v>
      </c>
      <c r="F45" s="770" t="s">
        <v>2919</v>
      </c>
      <c r="G45" s="17" t="s">
        <v>2895</v>
      </c>
      <c r="H45" s="804" t="s">
        <v>2920</v>
      </c>
      <c r="I45" s="389"/>
      <c r="J45" s="389"/>
      <c r="K45" s="389"/>
      <c r="L45" s="389"/>
      <c r="M45" s="389"/>
      <c r="N45" s="389"/>
      <c r="O45" s="20"/>
    </row>
    <row r="46" spans="2:15" ht="13.2" hidden="1" customHeight="1" outlineLevel="1">
      <c r="B46" s="18" t="s">
        <v>2921</v>
      </c>
      <c r="C46" s="15" t="s">
        <v>2922</v>
      </c>
      <c r="D46" s="14" t="s">
        <v>2923</v>
      </c>
      <c r="E46" s="17" t="s">
        <v>2033</v>
      </c>
      <c r="F46" s="770" t="s">
        <v>2924</v>
      </c>
      <c r="G46" s="17" t="s">
        <v>2880</v>
      </c>
      <c r="H46" s="804" t="s">
        <v>2925</v>
      </c>
      <c r="I46" s="389"/>
      <c r="J46" s="389"/>
      <c r="K46" s="389"/>
      <c r="L46" s="389"/>
      <c r="M46" s="389"/>
      <c r="N46" s="389"/>
      <c r="O46" s="20"/>
    </row>
    <row r="47" spans="2:15" ht="39.6" hidden="1" customHeight="1" outlineLevel="1">
      <c r="B47" s="18" t="s">
        <v>2926</v>
      </c>
      <c r="C47" s="15" t="s">
        <v>2908</v>
      </c>
      <c r="D47" s="807" t="s">
        <v>2927</v>
      </c>
      <c r="E47" s="17" t="s">
        <v>2033</v>
      </c>
      <c r="F47" s="770" t="s">
        <v>2928</v>
      </c>
      <c r="G47" s="17" t="s">
        <v>2929</v>
      </c>
      <c r="H47" s="804" t="s">
        <v>2930</v>
      </c>
      <c r="I47" s="389"/>
      <c r="J47" s="389"/>
      <c r="K47" s="389"/>
      <c r="L47" s="389"/>
      <c r="M47" s="389"/>
      <c r="N47" s="389"/>
      <c r="O47" s="20"/>
    </row>
    <row r="48" spans="2:15" ht="13.2" hidden="1" customHeight="1" outlineLevel="1">
      <c r="B48" s="18" t="s">
        <v>2931</v>
      </c>
      <c r="C48" s="15" t="s">
        <v>2932</v>
      </c>
      <c r="D48" s="776"/>
      <c r="E48" s="17" t="s">
        <v>2033</v>
      </c>
      <c r="F48" s="770" t="s">
        <v>2933</v>
      </c>
      <c r="G48" s="18"/>
      <c r="H48" s="804" t="s">
        <v>2934</v>
      </c>
      <c r="I48" s="389"/>
      <c r="J48" s="389"/>
      <c r="K48" s="389"/>
      <c r="L48" s="389"/>
      <c r="M48" s="389"/>
      <c r="N48" s="389"/>
      <c r="O48" s="20"/>
    </row>
    <row r="49" spans="2:15" ht="13.2" hidden="1" customHeight="1" outlineLevel="1">
      <c r="B49" s="18" t="s">
        <v>2935</v>
      </c>
      <c r="C49" s="15" t="s">
        <v>2936</v>
      </c>
      <c r="D49" s="15" t="s">
        <v>2937</v>
      </c>
      <c r="E49" s="17" t="s">
        <v>2033</v>
      </c>
      <c r="F49" s="797" t="s">
        <v>2938</v>
      </c>
      <c r="G49" s="17" t="s">
        <v>2880</v>
      </c>
      <c r="H49" s="804" t="s">
        <v>2939</v>
      </c>
      <c r="I49" s="389"/>
      <c r="J49" s="389"/>
      <c r="K49" s="389"/>
      <c r="L49" s="389"/>
      <c r="M49" s="389"/>
      <c r="N49" s="389"/>
      <c r="O49" s="20"/>
    </row>
    <row r="50" spans="2:15" ht="13.2" hidden="1" customHeight="1" outlineLevel="1">
      <c r="B50" s="18" t="s">
        <v>2940</v>
      </c>
      <c r="C50" s="15" t="s">
        <v>2941</v>
      </c>
      <c r="D50" s="14"/>
      <c r="E50" s="17" t="s">
        <v>2846</v>
      </c>
      <c r="F50" s="797" t="s">
        <v>2942</v>
      </c>
      <c r="G50" s="18"/>
      <c r="H50" s="804" t="s">
        <v>2943</v>
      </c>
      <c r="I50" s="389"/>
      <c r="J50" s="389"/>
      <c r="K50" s="389"/>
      <c r="L50" s="389"/>
      <c r="M50" s="389"/>
      <c r="N50" s="389"/>
      <c r="O50" s="20"/>
    </row>
    <row r="51" spans="2:15" ht="66" hidden="1" customHeight="1" outlineLevel="1">
      <c r="B51" s="18" t="s">
        <v>2944</v>
      </c>
      <c r="C51" s="15" t="s">
        <v>2891</v>
      </c>
      <c r="D51" s="15" t="s">
        <v>2945</v>
      </c>
      <c r="E51" s="17" t="s">
        <v>2893</v>
      </c>
      <c r="F51" s="770" t="s">
        <v>2946</v>
      </c>
      <c r="G51" s="17" t="s">
        <v>2895</v>
      </c>
      <c r="H51" s="804" t="s">
        <v>2947</v>
      </c>
      <c r="I51" s="389"/>
      <c r="J51" s="389"/>
      <c r="K51" s="389"/>
      <c r="L51" s="389"/>
      <c r="M51" s="389"/>
      <c r="N51" s="389"/>
      <c r="O51" s="20"/>
    </row>
    <row r="52" spans="2:15" ht="13.2" hidden="1" customHeight="1" outlineLevel="1">
      <c r="B52" s="18" t="s">
        <v>2948</v>
      </c>
      <c r="C52" s="15" t="s">
        <v>2949</v>
      </c>
      <c r="D52" s="15" t="s">
        <v>2950</v>
      </c>
      <c r="E52" s="17" t="s">
        <v>2033</v>
      </c>
      <c r="F52" s="770" t="s">
        <v>2951</v>
      </c>
      <c r="G52" s="17" t="s">
        <v>2929</v>
      </c>
      <c r="H52" s="20" t="s">
        <v>2952</v>
      </c>
      <c r="I52" s="389"/>
      <c r="J52" s="389"/>
      <c r="K52" s="389"/>
      <c r="L52" s="389"/>
      <c r="M52" s="389"/>
      <c r="N52" s="389"/>
      <c r="O52" s="20"/>
    </row>
    <row r="53" spans="2:15" ht="26.4" hidden="1" customHeight="1" outlineLevel="1">
      <c r="B53" s="808" t="s">
        <v>2859</v>
      </c>
      <c r="C53" s="809" t="str">
        <f>HYPERLINK("https://www.iub.gov.lv/sites/default/files/07.09.18_Biezak_konstat_kludas%202018_gala_m-lapai.pdf","Biežāk konstatētās neatbilstības iepirkuma procedūru dokumentācijā un norisē")</f>
        <v>Biežāk konstatētās neatbilstības iepirkuma procedūru dokumentācijā un norisē</v>
      </c>
      <c r="D53" s="807"/>
      <c r="E53" s="810" t="s">
        <v>2888</v>
      </c>
      <c r="F53" s="811">
        <v>43350</v>
      </c>
      <c r="G53" s="17" t="s">
        <v>2895</v>
      </c>
      <c r="H53" s="804" t="s">
        <v>2953</v>
      </c>
      <c r="I53" s="389"/>
      <c r="J53" s="389"/>
      <c r="K53" s="389"/>
      <c r="L53" s="389"/>
      <c r="M53" s="389"/>
      <c r="N53" s="389"/>
      <c r="O53" s="20"/>
    </row>
    <row r="54" spans="2:15" ht="26.4" hidden="1" customHeight="1" outlineLevel="1">
      <c r="B54" s="18" t="s">
        <v>2954</v>
      </c>
      <c r="C54" s="15" t="s">
        <v>2857</v>
      </c>
      <c r="D54" s="15" t="s">
        <v>2955</v>
      </c>
      <c r="E54" s="17" t="s">
        <v>2831</v>
      </c>
      <c r="F54" s="770" t="s">
        <v>2956</v>
      </c>
      <c r="G54" s="17" t="s">
        <v>2895</v>
      </c>
      <c r="H54" s="804" t="s">
        <v>2957</v>
      </c>
      <c r="I54" s="389"/>
      <c r="J54" s="389"/>
      <c r="K54" s="389"/>
      <c r="L54" s="389"/>
      <c r="M54" s="389"/>
      <c r="N54" s="389"/>
      <c r="O54" s="20"/>
    </row>
    <row r="55" spans="2:15" ht="13.2" hidden="1" customHeight="1" outlineLevel="1">
      <c r="B55" s="18" t="s">
        <v>2958</v>
      </c>
      <c r="C55" s="15" t="s">
        <v>2827</v>
      </c>
      <c r="D55" s="15" t="s">
        <v>2959</v>
      </c>
      <c r="E55" s="17" t="s">
        <v>2033</v>
      </c>
      <c r="F55" s="770" t="s">
        <v>2960</v>
      </c>
      <c r="G55" s="17" t="s">
        <v>2895</v>
      </c>
      <c r="H55" s="812" t="s">
        <v>2961</v>
      </c>
      <c r="I55" s="389"/>
      <c r="J55" s="389"/>
      <c r="K55" s="389"/>
      <c r="L55" s="389"/>
      <c r="M55" s="389"/>
      <c r="N55" s="389"/>
      <c r="O55" s="20"/>
    </row>
    <row r="56" spans="2:15" ht="13.2" hidden="1" customHeight="1" outlineLevel="1">
      <c r="B56" s="18" t="s">
        <v>2962</v>
      </c>
      <c r="C56" s="15" t="s">
        <v>2963</v>
      </c>
      <c r="D56" s="15" t="s">
        <v>2964</v>
      </c>
      <c r="E56" s="17" t="s">
        <v>2033</v>
      </c>
      <c r="F56" s="797" t="s">
        <v>2965</v>
      </c>
      <c r="G56" s="17" t="s">
        <v>2929</v>
      </c>
      <c r="H56" s="804" t="s">
        <v>2966</v>
      </c>
      <c r="I56" s="389"/>
      <c r="J56" s="389"/>
      <c r="K56" s="389"/>
      <c r="L56" s="389"/>
      <c r="M56" s="389"/>
      <c r="N56" s="389"/>
      <c r="O56" s="20"/>
    </row>
    <row r="57" spans="2:15" ht="26.4" hidden="1" customHeight="1" outlineLevel="1">
      <c r="B57" s="18" t="s">
        <v>2967</v>
      </c>
      <c r="C57" s="15" t="s">
        <v>2968</v>
      </c>
      <c r="D57" s="776"/>
      <c r="E57" s="17" t="s">
        <v>2969</v>
      </c>
      <c r="F57" s="797" t="s">
        <v>2970</v>
      </c>
      <c r="G57" s="17"/>
      <c r="H57" s="804" t="s">
        <v>2971</v>
      </c>
      <c r="I57" s="389"/>
      <c r="J57" s="389"/>
      <c r="K57" s="389"/>
      <c r="L57" s="389"/>
      <c r="M57" s="389"/>
      <c r="N57" s="389"/>
      <c r="O57" s="20"/>
    </row>
    <row r="58" spans="2:15" ht="39.6" hidden="1" customHeight="1" outlineLevel="1">
      <c r="B58" s="813" t="s">
        <v>2972</v>
      </c>
      <c r="C58" s="814" t="s">
        <v>2973</v>
      </c>
      <c r="D58" s="814" t="s">
        <v>2974</v>
      </c>
      <c r="E58" s="815" t="s">
        <v>2033</v>
      </c>
      <c r="F58" s="816" t="s">
        <v>2975</v>
      </c>
      <c r="G58" s="17" t="s">
        <v>2895</v>
      </c>
      <c r="H58" s="817" t="s">
        <v>2976</v>
      </c>
      <c r="I58" s="818"/>
      <c r="J58" s="818"/>
      <c r="K58" s="818"/>
      <c r="L58" s="818"/>
      <c r="M58" s="818"/>
      <c r="N58" s="818"/>
      <c r="O58" s="819"/>
    </row>
    <row r="59" spans="2:15" ht="13.2" hidden="1" customHeight="1" outlineLevel="1">
      <c r="B59" s="18" t="s">
        <v>2977</v>
      </c>
      <c r="C59" s="15" t="s">
        <v>2978</v>
      </c>
      <c r="D59" s="15"/>
      <c r="E59" s="17" t="s">
        <v>2979</v>
      </c>
      <c r="F59" s="797" t="s">
        <v>2980</v>
      </c>
      <c r="G59" s="17"/>
      <c r="H59" s="804" t="s">
        <v>2981</v>
      </c>
      <c r="I59" s="389"/>
      <c r="J59" s="389"/>
      <c r="K59" s="389"/>
      <c r="L59" s="389"/>
      <c r="M59" s="389"/>
      <c r="N59" s="389"/>
      <c r="O59" s="20"/>
    </row>
    <row r="60" spans="2:15" ht="13.2" hidden="1" customHeight="1" outlineLevel="1">
      <c r="B60" s="776"/>
      <c r="C60" s="25" t="s">
        <v>2982</v>
      </c>
      <c r="D60" s="25"/>
      <c r="E60" s="808" t="s">
        <v>2033</v>
      </c>
      <c r="F60" s="811">
        <v>43439</v>
      </c>
      <c r="G60" s="17" t="s">
        <v>2880</v>
      </c>
      <c r="H60" s="820" t="s">
        <v>2983</v>
      </c>
      <c r="I60" s="821"/>
      <c r="J60" s="821"/>
      <c r="K60" s="821"/>
      <c r="L60" s="821"/>
      <c r="M60" s="821"/>
      <c r="N60" s="821"/>
      <c r="O60" s="822"/>
    </row>
    <row r="61" spans="2:15" ht="13.2" hidden="1" customHeight="1" outlineLevel="1">
      <c r="B61" s="776"/>
      <c r="C61" s="776"/>
      <c r="D61" s="776"/>
      <c r="E61" s="773"/>
      <c r="F61" s="781"/>
      <c r="G61" s="18"/>
      <c r="H61" s="20"/>
      <c r="I61" s="389"/>
      <c r="J61" s="389"/>
      <c r="K61" s="389"/>
      <c r="L61" s="389"/>
      <c r="M61" s="389"/>
      <c r="N61" s="389"/>
      <c r="O61" s="20"/>
    </row>
    <row r="62" spans="2:15" ht="13.2" hidden="1" customHeight="1" outlineLevel="1">
      <c r="B62" s="776"/>
      <c r="C62" s="776" t="s">
        <v>2984</v>
      </c>
      <c r="D62" s="823" t="s">
        <v>2985</v>
      </c>
      <c r="E62" s="388" t="s">
        <v>2986</v>
      </c>
      <c r="F62" s="781"/>
      <c r="G62" s="746"/>
      <c r="H62" s="20"/>
      <c r="I62" s="389"/>
      <c r="J62" s="389"/>
      <c r="K62" s="389"/>
      <c r="L62" s="389"/>
      <c r="M62" s="389"/>
      <c r="N62" s="389"/>
      <c r="O62" s="20"/>
    </row>
    <row r="63" spans="2:15" ht="13.2" customHeight="1">
      <c r="B63" s="776"/>
      <c r="C63" s="776"/>
      <c r="D63" s="776"/>
      <c r="E63" s="773"/>
      <c r="F63" s="781"/>
      <c r="G63" s="18"/>
      <c r="H63" s="20"/>
      <c r="I63" s="389"/>
      <c r="K63" s="389"/>
      <c r="L63" s="389"/>
      <c r="M63" s="389"/>
      <c r="N63" s="389"/>
      <c r="O63" s="20"/>
    </row>
    <row r="64" spans="2:15" ht="13.2" customHeight="1" collapsed="1">
      <c r="B64" s="2392" t="s">
        <v>2987</v>
      </c>
      <c r="C64" s="2338"/>
      <c r="D64" s="2338"/>
      <c r="E64" s="2338"/>
      <c r="F64" s="824" t="s">
        <v>2988</v>
      </c>
      <c r="G64" s="825">
        <f>COUNTIF(G65:G92,G66)</f>
        <v>17</v>
      </c>
      <c r="H64" s="826"/>
      <c r="I64" s="389"/>
      <c r="J64" s="389"/>
      <c r="K64" s="389"/>
      <c r="L64" s="389"/>
      <c r="M64" s="389"/>
      <c r="N64" s="389"/>
      <c r="O64" s="20"/>
    </row>
    <row r="65" spans="2:9" ht="13.2" hidden="1" customHeight="1" outlineLevel="1">
      <c r="B65" s="18" t="s">
        <v>2989</v>
      </c>
      <c r="C65" s="15" t="s">
        <v>2978</v>
      </c>
      <c r="D65" s="14" t="s">
        <v>2990</v>
      </c>
      <c r="E65" s="388" t="s">
        <v>2033</v>
      </c>
      <c r="F65" s="770" t="s">
        <v>2991</v>
      </c>
      <c r="G65" s="17" t="s">
        <v>2929</v>
      </c>
      <c r="H65" s="20"/>
      <c r="I65" s="20"/>
    </row>
    <row r="66" spans="2:9" ht="26.4" hidden="1" customHeight="1" outlineLevel="1">
      <c r="B66" s="18" t="s">
        <v>2992</v>
      </c>
      <c r="C66" s="24" t="s">
        <v>2847</v>
      </c>
      <c r="D66" s="14" t="s">
        <v>2993</v>
      </c>
      <c r="E66" s="388" t="s">
        <v>2859</v>
      </c>
      <c r="F66" s="770" t="s">
        <v>2994</v>
      </c>
      <c r="G66" s="17" t="s">
        <v>2895</v>
      </c>
      <c r="H66" s="20"/>
      <c r="I66" s="20"/>
    </row>
    <row r="67" spans="2:9" ht="26.4" hidden="1" customHeight="1" outlineLevel="1">
      <c r="B67" s="18" t="s">
        <v>2890</v>
      </c>
      <c r="C67" s="24" t="s">
        <v>2995</v>
      </c>
      <c r="D67" s="14" t="s">
        <v>2996</v>
      </c>
      <c r="E67" s="388" t="s">
        <v>2969</v>
      </c>
      <c r="F67" s="770" t="s">
        <v>2997</v>
      </c>
      <c r="G67" s="17" t="s">
        <v>2895</v>
      </c>
      <c r="H67" s="20"/>
      <c r="I67" s="20"/>
    </row>
    <row r="68" spans="2:9" ht="26.4" hidden="1" customHeight="1" outlineLevel="1">
      <c r="B68" s="18" t="s">
        <v>2897</v>
      </c>
      <c r="C68" s="24" t="s">
        <v>2866</v>
      </c>
      <c r="D68" s="14" t="s">
        <v>2998</v>
      </c>
      <c r="E68" s="388" t="s">
        <v>2033</v>
      </c>
      <c r="F68" s="770" t="s">
        <v>2999</v>
      </c>
      <c r="G68" s="17" t="s">
        <v>2895</v>
      </c>
      <c r="H68" s="20"/>
      <c r="I68" s="20"/>
    </row>
    <row r="69" spans="2:9" ht="13.2" hidden="1" customHeight="1" outlineLevel="1">
      <c r="B69" s="18" t="s">
        <v>2903</v>
      </c>
      <c r="C69" s="827" t="s">
        <v>3000</v>
      </c>
      <c r="D69" s="18"/>
      <c r="E69" s="388" t="s">
        <v>3001</v>
      </c>
      <c r="F69" s="770" t="s">
        <v>3002</v>
      </c>
      <c r="G69" s="18"/>
      <c r="H69" s="20"/>
      <c r="I69" s="828"/>
    </row>
    <row r="70" spans="2:9" ht="26.4" hidden="1" customHeight="1" outlineLevel="1">
      <c r="B70" s="18" t="s">
        <v>2907</v>
      </c>
      <c r="C70" s="24" t="s">
        <v>2847</v>
      </c>
      <c r="D70" s="14" t="s">
        <v>3003</v>
      </c>
      <c r="E70" s="388" t="s">
        <v>3004</v>
      </c>
      <c r="F70" s="770" t="s">
        <v>3005</v>
      </c>
      <c r="G70" s="17" t="s">
        <v>2895</v>
      </c>
      <c r="H70" s="20"/>
      <c r="I70" s="389"/>
    </row>
    <row r="71" spans="2:9" ht="26.4" hidden="1" customHeight="1" outlineLevel="1">
      <c r="B71" s="829"/>
      <c r="C71" s="830" t="s">
        <v>2887</v>
      </c>
      <c r="D71" s="830" t="s">
        <v>3006</v>
      </c>
      <c r="E71" s="831" t="s">
        <v>3004</v>
      </c>
      <c r="F71" s="832">
        <v>43544</v>
      </c>
      <c r="G71" s="18"/>
      <c r="H71" s="20"/>
      <c r="I71" s="389"/>
    </row>
    <row r="72" spans="2:9" ht="26.4" hidden="1" customHeight="1" outlineLevel="1">
      <c r="B72" s="18" t="s">
        <v>2913</v>
      </c>
      <c r="C72" s="24" t="s">
        <v>3007</v>
      </c>
      <c r="D72" s="14" t="s">
        <v>3008</v>
      </c>
      <c r="E72" s="388" t="s">
        <v>3001</v>
      </c>
      <c r="F72" s="797" t="s">
        <v>3009</v>
      </c>
      <c r="G72" s="17" t="s">
        <v>2895</v>
      </c>
      <c r="H72" s="20"/>
      <c r="I72" s="389"/>
    </row>
    <row r="73" spans="2:9" ht="13.2" hidden="1" customHeight="1" outlineLevel="1">
      <c r="B73" s="18" t="s">
        <v>2917</v>
      </c>
      <c r="C73" s="14" t="s">
        <v>2844</v>
      </c>
      <c r="D73" s="14" t="s">
        <v>3010</v>
      </c>
      <c r="E73" s="388" t="s">
        <v>2034</v>
      </c>
      <c r="F73" s="770" t="s">
        <v>3011</v>
      </c>
      <c r="G73" s="17" t="s">
        <v>2895</v>
      </c>
      <c r="H73" s="20"/>
      <c r="I73" s="389"/>
    </row>
    <row r="74" spans="2:9" ht="26.4" hidden="1" customHeight="1" outlineLevel="1">
      <c r="B74" s="18" t="s">
        <v>2921</v>
      </c>
      <c r="C74" s="15" t="s">
        <v>2978</v>
      </c>
      <c r="D74" s="15" t="s">
        <v>3012</v>
      </c>
      <c r="E74" s="17" t="s">
        <v>3001</v>
      </c>
      <c r="F74" s="770" t="s">
        <v>3013</v>
      </c>
      <c r="G74" s="17" t="s">
        <v>2895</v>
      </c>
      <c r="H74" s="20"/>
      <c r="I74" s="389"/>
    </row>
    <row r="75" spans="2:9" ht="26.4" hidden="1" customHeight="1" outlineLevel="1">
      <c r="B75" s="18" t="s">
        <v>2926</v>
      </c>
      <c r="C75" s="24" t="s">
        <v>2857</v>
      </c>
      <c r="D75" s="14" t="s">
        <v>3014</v>
      </c>
      <c r="E75" s="17" t="s">
        <v>2033</v>
      </c>
      <c r="F75" s="770" t="s">
        <v>3015</v>
      </c>
      <c r="G75" s="17" t="s">
        <v>2895</v>
      </c>
      <c r="H75" s="20"/>
      <c r="I75" s="389"/>
    </row>
    <row r="76" spans="2:9" ht="26.4" hidden="1" customHeight="1" outlineLevel="1">
      <c r="B76" s="18" t="s">
        <v>2931</v>
      </c>
      <c r="C76" s="15" t="s">
        <v>3016</v>
      </c>
      <c r="D76" s="15" t="s">
        <v>3017</v>
      </c>
      <c r="E76" s="17" t="s">
        <v>3001</v>
      </c>
      <c r="F76" s="770" t="s">
        <v>3018</v>
      </c>
      <c r="G76" s="17" t="s">
        <v>2895</v>
      </c>
      <c r="H76" s="787"/>
      <c r="I76" s="389"/>
    </row>
    <row r="77" spans="2:9" ht="26.4" hidden="1" customHeight="1" outlineLevel="1">
      <c r="B77" s="18" t="s">
        <v>2935</v>
      </c>
      <c r="C77" s="15" t="s">
        <v>2827</v>
      </c>
      <c r="D77" s="15" t="s">
        <v>3019</v>
      </c>
      <c r="E77" s="17" t="s">
        <v>2033</v>
      </c>
      <c r="F77" s="770" t="s">
        <v>3020</v>
      </c>
      <c r="G77" s="17" t="s">
        <v>2895</v>
      </c>
      <c r="H77" s="386"/>
      <c r="I77" s="389"/>
    </row>
    <row r="78" spans="2:9" ht="26.4" hidden="1" customHeight="1" outlineLevel="1">
      <c r="B78" s="18" t="s">
        <v>2940</v>
      </c>
      <c r="C78" s="15" t="s">
        <v>3021</v>
      </c>
      <c r="D78" s="15" t="s">
        <v>3022</v>
      </c>
      <c r="E78" s="17" t="s">
        <v>2969</v>
      </c>
      <c r="F78" s="770" t="s">
        <v>3023</v>
      </c>
      <c r="G78" s="17" t="s">
        <v>2895</v>
      </c>
      <c r="H78" s="389"/>
      <c r="I78" s="389"/>
    </row>
    <row r="79" spans="2:9" ht="13.2" hidden="1" customHeight="1" outlineLevel="1">
      <c r="B79" s="18" t="s">
        <v>2944</v>
      </c>
      <c r="C79" s="15" t="s">
        <v>3024</v>
      </c>
      <c r="D79" s="15" t="s">
        <v>3025</v>
      </c>
      <c r="E79" s="388" t="s">
        <v>2033</v>
      </c>
      <c r="F79" s="770" t="s">
        <v>3023</v>
      </c>
      <c r="G79" s="17" t="s">
        <v>2880</v>
      </c>
      <c r="H79" s="389"/>
      <c r="I79" s="389"/>
    </row>
    <row r="80" spans="2:9" ht="13.2" hidden="1" customHeight="1" outlineLevel="1">
      <c r="B80" s="18" t="s">
        <v>2948</v>
      </c>
      <c r="C80" s="18" t="s">
        <v>3026</v>
      </c>
      <c r="D80" s="15"/>
      <c r="E80" s="17" t="s">
        <v>3001</v>
      </c>
      <c r="F80" s="770" t="s">
        <v>3027</v>
      </c>
      <c r="G80" s="14"/>
      <c r="H80" s="389"/>
      <c r="I80" s="389"/>
    </row>
    <row r="81" spans="2:9" ht="13.2" hidden="1" customHeight="1" outlineLevel="1">
      <c r="B81" s="833" t="s">
        <v>2954</v>
      </c>
      <c r="C81" s="833" t="s">
        <v>3028</v>
      </c>
      <c r="D81" s="833"/>
      <c r="E81" s="831" t="s">
        <v>3001</v>
      </c>
      <c r="F81" s="834" t="s">
        <v>3029</v>
      </c>
      <c r="G81" s="18"/>
      <c r="H81" s="20"/>
      <c r="I81" s="20"/>
    </row>
    <row r="82" spans="2:9" ht="13.2" hidden="1" customHeight="1" outlineLevel="1">
      <c r="B82" s="18" t="s">
        <v>2958</v>
      </c>
      <c r="C82" s="18" t="s">
        <v>3030</v>
      </c>
      <c r="D82" s="18" t="s">
        <v>3031</v>
      </c>
      <c r="E82" s="388" t="s">
        <v>3032</v>
      </c>
      <c r="F82" s="770" t="s">
        <v>3033</v>
      </c>
      <c r="G82" s="17" t="s">
        <v>2895</v>
      </c>
      <c r="H82" s="20" t="s">
        <v>3034</v>
      </c>
      <c r="I82" s="20"/>
    </row>
    <row r="83" spans="2:9" ht="26.4" hidden="1" customHeight="1" outlineLevel="1">
      <c r="B83" s="18" t="s">
        <v>2962</v>
      </c>
      <c r="C83" s="15" t="s">
        <v>3028</v>
      </c>
      <c r="D83" s="18" t="s">
        <v>3035</v>
      </c>
      <c r="E83" s="388" t="s">
        <v>3001</v>
      </c>
      <c r="F83" s="770" t="s">
        <v>3036</v>
      </c>
      <c r="G83" s="17" t="s">
        <v>2895</v>
      </c>
      <c r="H83" s="389"/>
      <c r="I83" s="389"/>
    </row>
    <row r="84" spans="2:9" ht="13.2" hidden="1" customHeight="1" outlineLevel="1">
      <c r="B84" s="18" t="s">
        <v>2967</v>
      </c>
      <c r="C84" s="14" t="s">
        <v>3037</v>
      </c>
      <c r="D84" s="14"/>
      <c r="E84" s="17" t="s">
        <v>2042</v>
      </c>
      <c r="F84" s="770" t="s">
        <v>3038</v>
      </c>
      <c r="G84" s="18"/>
      <c r="H84" s="20"/>
      <c r="I84" s="389"/>
    </row>
    <row r="85" spans="2:9" ht="39.6" hidden="1" customHeight="1" outlineLevel="1">
      <c r="B85" s="835" t="s">
        <v>2972</v>
      </c>
      <c r="C85" s="836" t="s">
        <v>2963</v>
      </c>
      <c r="D85" s="836" t="s">
        <v>3039</v>
      </c>
      <c r="E85" s="837" t="s">
        <v>2033</v>
      </c>
      <c r="F85" s="838" t="s">
        <v>3038</v>
      </c>
      <c r="G85" s="815" t="s">
        <v>2929</v>
      </c>
      <c r="H85" s="818"/>
      <c r="I85" s="818"/>
    </row>
    <row r="86" spans="2:9" ht="39.6" hidden="1" customHeight="1" outlineLevel="1">
      <c r="B86" s="18" t="s">
        <v>2977</v>
      </c>
      <c r="C86" s="814" t="s">
        <v>2973</v>
      </c>
      <c r="D86" s="814" t="s">
        <v>3040</v>
      </c>
      <c r="E86" s="388" t="s">
        <v>2033</v>
      </c>
      <c r="F86" s="770" t="s">
        <v>3041</v>
      </c>
      <c r="G86" s="17" t="s">
        <v>2895</v>
      </c>
      <c r="H86" s="389"/>
      <c r="I86" s="389" t="s">
        <v>3042</v>
      </c>
    </row>
    <row r="87" spans="2:9" ht="13.2" hidden="1" customHeight="1" outlineLevel="1">
      <c r="B87" s="18" t="s">
        <v>3043</v>
      </c>
      <c r="C87" s="14" t="s">
        <v>2844</v>
      </c>
      <c r="D87" s="746" t="s">
        <v>3044</v>
      </c>
      <c r="E87" s="388" t="s">
        <v>2039</v>
      </c>
      <c r="F87" s="770" t="s">
        <v>3045</v>
      </c>
      <c r="G87" s="17" t="s">
        <v>2895</v>
      </c>
      <c r="H87" s="389"/>
      <c r="I87" s="389"/>
    </row>
    <row r="88" spans="2:9" ht="13.2" hidden="1" customHeight="1" outlineLevel="1">
      <c r="B88" s="18" t="s">
        <v>3046</v>
      </c>
      <c r="C88" s="14" t="s">
        <v>2844</v>
      </c>
      <c r="D88" s="746" t="s">
        <v>3047</v>
      </c>
      <c r="E88" s="388" t="s">
        <v>2039</v>
      </c>
      <c r="F88" s="770" t="s">
        <v>3048</v>
      </c>
      <c r="G88" s="17" t="s">
        <v>2895</v>
      </c>
      <c r="H88" s="389"/>
      <c r="I88" s="389"/>
    </row>
    <row r="89" spans="2:9" ht="13.2" hidden="1" customHeight="1" outlineLevel="1">
      <c r="B89" s="18" t="s">
        <v>3049</v>
      </c>
      <c r="C89" s="814" t="s">
        <v>3050</v>
      </c>
      <c r="D89" s="814"/>
      <c r="E89" s="815" t="s">
        <v>2042</v>
      </c>
      <c r="F89" s="816" t="s">
        <v>3051</v>
      </c>
      <c r="G89" s="746"/>
      <c r="H89" s="389"/>
      <c r="I89" s="389"/>
    </row>
    <row r="90" spans="2:9" ht="39.6" hidden="1" customHeight="1" outlineLevel="1">
      <c r="B90" s="18" t="s">
        <v>3052</v>
      </c>
      <c r="C90" s="18" t="s">
        <v>3026</v>
      </c>
      <c r="D90" s="15" t="s">
        <v>3053</v>
      </c>
      <c r="E90" s="17" t="s">
        <v>2033</v>
      </c>
      <c r="F90" s="797" t="s">
        <v>3051</v>
      </c>
      <c r="G90" s="17" t="s">
        <v>2895</v>
      </c>
      <c r="H90" s="389"/>
      <c r="I90" s="389"/>
    </row>
    <row r="91" spans="2:9" ht="26.4" hidden="1" customHeight="1" outlineLevel="1">
      <c r="B91" s="18" t="s">
        <v>3054</v>
      </c>
      <c r="C91" s="15" t="s">
        <v>3055</v>
      </c>
      <c r="D91" s="746"/>
      <c r="E91" s="388" t="s">
        <v>2035</v>
      </c>
      <c r="F91" s="797" t="s">
        <v>3056</v>
      </c>
      <c r="G91" s="746"/>
      <c r="H91" s="389"/>
      <c r="I91" s="389"/>
    </row>
    <row r="92" spans="2:9" ht="39.6" hidden="1" customHeight="1" outlineLevel="1">
      <c r="B92" s="18" t="s">
        <v>3057</v>
      </c>
      <c r="C92" s="15" t="s">
        <v>3058</v>
      </c>
      <c r="D92" s="746"/>
      <c r="E92" s="388" t="s">
        <v>2034</v>
      </c>
      <c r="F92" s="770" t="s">
        <v>3059</v>
      </c>
      <c r="G92" s="746"/>
      <c r="H92" s="389"/>
      <c r="I92" s="389"/>
    </row>
    <row r="93" spans="2:9" ht="13.2" customHeight="1">
      <c r="B93" s="746"/>
      <c r="C93" s="746"/>
      <c r="D93" s="746"/>
      <c r="E93" s="388"/>
      <c r="F93" s="746"/>
      <c r="G93" s="746"/>
      <c r="H93" s="389"/>
      <c r="I93" s="389"/>
    </row>
    <row r="94" spans="2:9" ht="13.2" customHeight="1" collapsed="1">
      <c r="B94" s="2386" t="s">
        <v>3060</v>
      </c>
      <c r="C94" s="2338"/>
      <c r="D94" s="2338"/>
      <c r="E94" s="2338"/>
      <c r="F94" s="839" t="s">
        <v>2988</v>
      </c>
      <c r="G94" s="840">
        <f>COUNTIF(G95:G115,G95)</f>
        <v>12</v>
      </c>
      <c r="H94" s="841"/>
      <c r="I94" s="20"/>
    </row>
    <row r="95" spans="2:9" ht="13.2" hidden="1" customHeight="1" outlineLevel="1">
      <c r="B95" s="18" t="s">
        <v>2989</v>
      </c>
      <c r="C95" s="18" t="s">
        <v>3030</v>
      </c>
      <c r="D95" s="18" t="s">
        <v>3061</v>
      </c>
      <c r="E95" s="388" t="s">
        <v>3062</v>
      </c>
      <c r="F95" s="770" t="s">
        <v>3063</v>
      </c>
      <c r="G95" s="388" t="s">
        <v>2895</v>
      </c>
      <c r="H95" s="389"/>
      <c r="I95" s="804" t="s">
        <v>3064</v>
      </c>
    </row>
    <row r="96" spans="2:9" ht="13.2" hidden="1" customHeight="1" outlineLevel="1">
      <c r="B96" s="18" t="s">
        <v>2992</v>
      </c>
      <c r="C96" s="18" t="s">
        <v>3037</v>
      </c>
      <c r="D96" s="18" t="s">
        <v>3065</v>
      </c>
      <c r="E96" s="388" t="s">
        <v>2888</v>
      </c>
      <c r="F96" s="770" t="s">
        <v>3066</v>
      </c>
      <c r="G96" s="388" t="s">
        <v>2895</v>
      </c>
      <c r="H96" s="389"/>
      <c r="I96" s="842">
        <v>43916</v>
      </c>
    </row>
    <row r="97" spans="2:9" ht="13.2" hidden="1" customHeight="1" outlineLevel="1">
      <c r="B97" s="18" t="s">
        <v>2890</v>
      </c>
      <c r="C97" s="18" t="s">
        <v>3067</v>
      </c>
      <c r="D97" s="746"/>
      <c r="E97" s="388" t="s">
        <v>3062</v>
      </c>
      <c r="F97" s="770" t="s">
        <v>3068</v>
      </c>
      <c r="G97" s="746"/>
      <c r="H97" s="389"/>
      <c r="I97" s="761" t="s">
        <v>3069</v>
      </c>
    </row>
    <row r="98" spans="2:9" ht="66" hidden="1" customHeight="1" outlineLevel="1">
      <c r="B98" s="18" t="s">
        <v>2897</v>
      </c>
      <c r="C98" s="15" t="s">
        <v>3070</v>
      </c>
      <c r="D98" s="15" t="s">
        <v>2959</v>
      </c>
      <c r="E98" s="17"/>
      <c r="F98" s="760">
        <v>43909</v>
      </c>
      <c r="G98" s="388" t="s">
        <v>2895</v>
      </c>
      <c r="H98" s="386"/>
      <c r="I98" s="842">
        <v>43915</v>
      </c>
    </row>
    <row r="99" spans="2:9" ht="39.6" hidden="1" customHeight="1" outlineLevel="1">
      <c r="B99" s="833" t="s">
        <v>2903</v>
      </c>
      <c r="C99" s="830" t="s">
        <v>3071</v>
      </c>
      <c r="D99" s="830"/>
      <c r="E99" s="843"/>
      <c r="F99" s="844">
        <v>43917</v>
      </c>
      <c r="G99" s="388"/>
      <c r="H99" s="386"/>
      <c r="I99" s="389"/>
    </row>
    <row r="100" spans="2:9" ht="39.6" hidden="1" customHeight="1" outlineLevel="1">
      <c r="B100" s="18" t="s">
        <v>2907</v>
      </c>
      <c r="C100" s="15" t="s">
        <v>3072</v>
      </c>
      <c r="D100" s="15" t="s">
        <v>3073</v>
      </c>
      <c r="E100" s="17" t="s">
        <v>2035</v>
      </c>
      <c r="F100" s="845" t="s">
        <v>3074</v>
      </c>
      <c r="G100" s="388" t="s">
        <v>2895</v>
      </c>
      <c r="H100" s="386"/>
      <c r="I100" s="389"/>
    </row>
    <row r="101" spans="2:9" ht="39.6" hidden="1" customHeight="1" outlineLevel="1">
      <c r="B101" s="18" t="s">
        <v>2913</v>
      </c>
      <c r="C101" s="15" t="s">
        <v>3075</v>
      </c>
      <c r="D101" s="15" t="s">
        <v>3076</v>
      </c>
      <c r="E101" s="17" t="s">
        <v>2033</v>
      </c>
      <c r="F101" s="845" t="s">
        <v>3074</v>
      </c>
      <c r="G101" s="388" t="s">
        <v>2895</v>
      </c>
      <c r="H101" s="386"/>
      <c r="I101" s="389"/>
    </row>
    <row r="102" spans="2:9" ht="26.4" hidden="1" customHeight="1" outlineLevel="1">
      <c r="B102" s="18" t="s">
        <v>2917</v>
      </c>
      <c r="C102" s="18" t="s">
        <v>3030</v>
      </c>
      <c r="D102" s="15" t="s">
        <v>3077</v>
      </c>
      <c r="E102" s="17" t="s">
        <v>2033</v>
      </c>
      <c r="F102" s="845" t="s">
        <v>3078</v>
      </c>
      <c r="G102" s="388" t="s">
        <v>2895</v>
      </c>
      <c r="H102" s="386"/>
      <c r="I102" s="389"/>
    </row>
    <row r="103" spans="2:9" ht="26.4" hidden="1" customHeight="1" outlineLevel="1">
      <c r="B103" s="846" t="s">
        <v>3079</v>
      </c>
      <c r="C103" s="847" t="s">
        <v>3080</v>
      </c>
      <c r="D103" s="847"/>
      <c r="E103" s="848" t="s">
        <v>3081</v>
      </c>
      <c r="F103" s="849" t="s">
        <v>3082</v>
      </c>
      <c r="G103" s="388"/>
      <c r="H103" s="386"/>
      <c r="I103" s="389"/>
    </row>
    <row r="104" spans="2:9" ht="26.4" hidden="1" customHeight="1" outlineLevel="1">
      <c r="B104" s="18" t="s">
        <v>2921</v>
      </c>
      <c r="C104" s="15" t="s">
        <v>3083</v>
      </c>
      <c r="D104" s="15"/>
      <c r="E104" s="17" t="s">
        <v>2033</v>
      </c>
      <c r="F104" s="845" t="s">
        <v>3084</v>
      </c>
      <c r="G104" s="388"/>
      <c r="H104" s="386"/>
      <c r="I104" s="389"/>
    </row>
    <row r="105" spans="2:9" ht="26.4" hidden="1" customHeight="1" outlineLevel="1">
      <c r="B105" s="18" t="s">
        <v>2926</v>
      </c>
      <c r="C105" s="15" t="s">
        <v>2866</v>
      </c>
      <c r="D105" s="15" t="s">
        <v>3085</v>
      </c>
      <c r="E105" s="17" t="s">
        <v>2042</v>
      </c>
      <c r="F105" s="845" t="s">
        <v>3086</v>
      </c>
      <c r="G105" s="388" t="s">
        <v>2895</v>
      </c>
      <c r="H105" s="386"/>
      <c r="I105" s="389"/>
    </row>
    <row r="106" spans="2:9" ht="26.4" hidden="1" customHeight="1" outlineLevel="1">
      <c r="B106" s="833" t="s">
        <v>2931</v>
      </c>
      <c r="C106" s="830" t="s">
        <v>2973</v>
      </c>
      <c r="D106" s="830" t="s">
        <v>3042</v>
      </c>
      <c r="E106" s="843" t="s">
        <v>2033</v>
      </c>
      <c r="F106" s="850" t="s">
        <v>3087</v>
      </c>
      <c r="G106" s="388" t="s">
        <v>2895</v>
      </c>
      <c r="H106" s="386"/>
      <c r="I106" s="389"/>
    </row>
    <row r="107" spans="2:9" ht="26.4" hidden="1" customHeight="1" outlineLevel="1">
      <c r="B107" s="18" t="s">
        <v>2935</v>
      </c>
      <c r="C107" s="15" t="s">
        <v>3088</v>
      </c>
      <c r="D107" s="15"/>
      <c r="E107" s="17" t="s">
        <v>3089</v>
      </c>
      <c r="F107" s="851" t="s">
        <v>3090</v>
      </c>
      <c r="G107" s="18"/>
      <c r="H107" s="20"/>
      <c r="I107" s="389"/>
    </row>
    <row r="108" spans="2:9" ht="39.6" hidden="1" customHeight="1" outlineLevel="1">
      <c r="B108" s="18" t="s">
        <v>2940</v>
      </c>
      <c r="C108" s="15" t="s">
        <v>3091</v>
      </c>
      <c r="D108" s="15"/>
      <c r="E108" s="17" t="s">
        <v>3092</v>
      </c>
      <c r="F108" s="845" t="s">
        <v>3093</v>
      </c>
      <c r="G108" s="18"/>
      <c r="H108" s="20"/>
      <c r="I108" s="389"/>
    </row>
    <row r="109" spans="2:9" ht="26.4" hidden="1" customHeight="1" outlineLevel="1">
      <c r="B109" s="833" t="s">
        <v>2944</v>
      </c>
      <c r="C109" s="830" t="s">
        <v>3094</v>
      </c>
      <c r="D109" s="830"/>
      <c r="E109" s="843" t="s">
        <v>3095</v>
      </c>
      <c r="F109" s="850" t="s">
        <v>3096</v>
      </c>
      <c r="G109" s="18"/>
      <c r="H109" s="20"/>
      <c r="I109" s="389"/>
    </row>
    <row r="110" spans="2:9" ht="52.8" hidden="1" customHeight="1" outlineLevel="1">
      <c r="B110" s="18" t="s">
        <v>2948</v>
      </c>
      <c r="C110" s="15" t="s">
        <v>3097</v>
      </c>
      <c r="D110" s="15" t="s">
        <v>3098</v>
      </c>
      <c r="E110" s="17" t="s">
        <v>2033</v>
      </c>
      <c r="F110" s="845" t="s">
        <v>3099</v>
      </c>
      <c r="G110" s="18"/>
      <c r="H110" s="20"/>
      <c r="I110" s="389"/>
    </row>
    <row r="111" spans="2:9" ht="26.4" hidden="1" customHeight="1" outlineLevel="1">
      <c r="B111" s="18" t="s">
        <v>2954</v>
      </c>
      <c r="C111" s="15" t="s">
        <v>3100</v>
      </c>
      <c r="D111" s="15" t="s">
        <v>3006</v>
      </c>
      <c r="E111" s="17" t="s">
        <v>2859</v>
      </c>
      <c r="F111" s="845" t="s">
        <v>3101</v>
      </c>
      <c r="G111" s="388" t="s">
        <v>2895</v>
      </c>
      <c r="H111" s="20"/>
      <c r="I111" s="389"/>
    </row>
    <row r="112" spans="2:9" ht="26.4" hidden="1" customHeight="1" outlineLevel="1">
      <c r="B112" s="18" t="s">
        <v>2958</v>
      </c>
      <c r="C112" s="15" t="s">
        <v>3102</v>
      </c>
      <c r="D112" s="15" t="s">
        <v>3103</v>
      </c>
      <c r="E112" s="17" t="s">
        <v>2033</v>
      </c>
      <c r="F112" s="845" t="s">
        <v>3104</v>
      </c>
      <c r="G112" s="388" t="s">
        <v>2895</v>
      </c>
      <c r="H112" s="20"/>
      <c r="I112" s="389"/>
    </row>
    <row r="113" spans="2:9" ht="26.4" hidden="1" customHeight="1" outlineLevel="1">
      <c r="B113" s="18" t="s">
        <v>2962</v>
      </c>
      <c r="C113" s="15" t="s">
        <v>3105</v>
      </c>
      <c r="D113" s="15" t="s">
        <v>3106</v>
      </c>
      <c r="E113" s="17" t="s">
        <v>2033</v>
      </c>
      <c r="F113" s="845" t="s">
        <v>3107</v>
      </c>
      <c r="G113" s="388" t="s">
        <v>2895</v>
      </c>
      <c r="H113" s="20"/>
      <c r="I113" s="389"/>
    </row>
    <row r="114" spans="2:9" ht="26.4" hidden="1" customHeight="1" outlineLevel="1">
      <c r="B114" s="18" t="s">
        <v>2967</v>
      </c>
      <c r="C114" s="15" t="s">
        <v>2866</v>
      </c>
      <c r="D114" s="15" t="s">
        <v>3108</v>
      </c>
      <c r="E114" s="17" t="s">
        <v>2042</v>
      </c>
      <c r="F114" s="845" t="s">
        <v>3109</v>
      </c>
      <c r="G114" s="388" t="s">
        <v>2895</v>
      </c>
      <c r="H114" s="386"/>
      <c r="I114" s="389"/>
    </row>
    <row r="115" spans="2:9" ht="26.4" hidden="1" customHeight="1" outlineLevel="1">
      <c r="B115" s="18" t="s">
        <v>2972</v>
      </c>
      <c r="C115" s="15" t="s">
        <v>3110</v>
      </c>
      <c r="D115" s="15"/>
      <c r="E115" s="17" t="s">
        <v>3111</v>
      </c>
      <c r="F115" s="845" t="s">
        <v>3112</v>
      </c>
      <c r="G115" s="18"/>
      <c r="H115" s="20"/>
      <c r="I115" s="389"/>
    </row>
    <row r="116" spans="2:9" ht="13.2" hidden="1" customHeight="1" outlineLevel="1">
      <c r="B116" s="780"/>
      <c r="C116" s="15"/>
      <c r="D116" s="15"/>
      <c r="E116" s="17"/>
      <c r="F116" s="781"/>
      <c r="G116" s="18"/>
      <c r="H116" s="20"/>
      <c r="I116" s="389"/>
    </row>
    <row r="117" spans="2:9" ht="13.2" customHeight="1">
      <c r="B117" s="18"/>
      <c r="C117" s="15"/>
      <c r="D117" s="15"/>
      <c r="E117" s="17"/>
      <c r="F117" s="845"/>
      <c r="G117" s="18"/>
      <c r="H117" s="20"/>
      <c r="I117" s="389"/>
    </row>
    <row r="118" spans="2:9" ht="13.2" customHeight="1" collapsed="1">
      <c r="B118" s="2389" t="s">
        <v>3113</v>
      </c>
      <c r="C118" s="2338"/>
      <c r="D118" s="2338"/>
      <c r="E118" s="2338"/>
      <c r="F118" s="852" t="s">
        <v>3114</v>
      </c>
      <c r="G118" s="853">
        <f>COUNTIF(G119:G144,G95)</f>
        <v>18</v>
      </c>
      <c r="H118" s="854"/>
      <c r="I118" s="389"/>
    </row>
    <row r="119" spans="2:9" ht="26.4" hidden="1" customHeight="1" outlineLevel="1">
      <c r="B119" s="18" t="s">
        <v>2989</v>
      </c>
      <c r="C119" s="15" t="s">
        <v>3115</v>
      </c>
      <c r="D119" s="15"/>
      <c r="E119" s="17" t="s">
        <v>3116</v>
      </c>
      <c r="F119" s="845" t="s">
        <v>3117</v>
      </c>
      <c r="G119" s="18"/>
      <c r="H119" s="20"/>
      <c r="I119" s="389"/>
    </row>
    <row r="120" spans="2:9" ht="26.4" hidden="1" customHeight="1" outlineLevel="1">
      <c r="B120" s="18" t="s">
        <v>2992</v>
      </c>
      <c r="C120" s="15" t="s">
        <v>3118</v>
      </c>
      <c r="D120" s="15" t="s">
        <v>3119</v>
      </c>
      <c r="E120" s="17" t="s">
        <v>2033</v>
      </c>
      <c r="F120" s="845" t="s">
        <v>3120</v>
      </c>
      <c r="G120" s="388" t="s">
        <v>2895</v>
      </c>
      <c r="H120" s="20"/>
      <c r="I120" s="389" t="s">
        <v>3121</v>
      </c>
    </row>
    <row r="121" spans="2:9" ht="26.4" hidden="1" customHeight="1" outlineLevel="1">
      <c r="B121" s="18" t="s">
        <v>2890</v>
      </c>
      <c r="C121" s="15" t="s">
        <v>3122</v>
      </c>
      <c r="D121" s="15" t="s">
        <v>3123</v>
      </c>
      <c r="E121" s="17" t="s">
        <v>2033</v>
      </c>
      <c r="F121" s="845" t="s">
        <v>3120</v>
      </c>
      <c r="G121" s="388" t="s">
        <v>2895</v>
      </c>
      <c r="H121" s="20"/>
      <c r="I121" s="389" t="s">
        <v>3121</v>
      </c>
    </row>
    <row r="122" spans="2:9" ht="26.4" hidden="1" customHeight="1" outlineLevel="1">
      <c r="B122" s="18" t="s">
        <v>2897</v>
      </c>
      <c r="C122" s="15" t="s">
        <v>3124</v>
      </c>
      <c r="D122" s="15"/>
      <c r="E122" s="17" t="s">
        <v>3125</v>
      </c>
      <c r="F122" s="845" t="s">
        <v>3126</v>
      </c>
      <c r="G122" s="18"/>
      <c r="H122" s="20"/>
      <c r="I122" s="389"/>
    </row>
    <row r="123" spans="2:9" ht="26.4" hidden="1" customHeight="1" outlineLevel="1">
      <c r="B123" s="18" t="s">
        <v>2903</v>
      </c>
      <c r="C123" s="15" t="s">
        <v>3088</v>
      </c>
      <c r="D123" s="15" t="s">
        <v>3127</v>
      </c>
      <c r="E123" s="17" t="s">
        <v>2042</v>
      </c>
      <c r="F123" s="845" t="s">
        <v>3126</v>
      </c>
      <c r="G123" s="388" t="s">
        <v>2895</v>
      </c>
      <c r="H123" s="20"/>
      <c r="I123" s="389" t="s">
        <v>3128</v>
      </c>
    </row>
    <row r="124" spans="2:9" ht="26.4" hidden="1" customHeight="1" outlineLevel="1">
      <c r="B124" s="855" t="s">
        <v>2907</v>
      </c>
      <c r="C124" s="784" t="s">
        <v>3110</v>
      </c>
      <c r="D124" s="784" t="s">
        <v>3129</v>
      </c>
      <c r="E124" s="785" t="s">
        <v>3111</v>
      </c>
      <c r="F124" s="856" t="s">
        <v>3130</v>
      </c>
      <c r="G124" s="388" t="s">
        <v>2895</v>
      </c>
      <c r="H124" s="20"/>
      <c r="I124" s="389" t="s">
        <v>3131</v>
      </c>
    </row>
    <row r="125" spans="2:9" ht="26.4" hidden="1" customHeight="1" outlineLevel="1">
      <c r="B125" s="780" t="s">
        <v>2913</v>
      </c>
      <c r="C125" s="15" t="s">
        <v>3132</v>
      </c>
      <c r="D125" s="15" t="s">
        <v>3133</v>
      </c>
      <c r="F125" s="845" t="s">
        <v>3134</v>
      </c>
      <c r="G125" s="388" t="s">
        <v>2895</v>
      </c>
      <c r="H125" s="20"/>
      <c r="I125" s="389"/>
    </row>
    <row r="126" spans="2:9" ht="13.2" hidden="1" customHeight="1" outlineLevel="1">
      <c r="B126" s="780" t="s">
        <v>2917</v>
      </c>
      <c r="C126" s="857" t="s">
        <v>2844</v>
      </c>
      <c r="D126" s="858" t="s">
        <v>3135</v>
      </c>
      <c r="E126" s="859" t="s">
        <v>2034</v>
      </c>
      <c r="F126" s="860" t="s">
        <v>3136</v>
      </c>
      <c r="G126" s="861" t="s">
        <v>2895</v>
      </c>
      <c r="H126" s="20"/>
      <c r="I126" s="389" t="s">
        <v>3137</v>
      </c>
    </row>
    <row r="127" spans="2:9" ht="26.4" hidden="1" customHeight="1" outlineLevel="1">
      <c r="B127" s="780" t="s">
        <v>2921</v>
      </c>
      <c r="C127" s="18" t="s">
        <v>3030</v>
      </c>
      <c r="D127" s="15" t="s">
        <v>3138</v>
      </c>
      <c r="E127" s="17" t="s">
        <v>2033</v>
      </c>
      <c r="F127" s="845" t="s">
        <v>3139</v>
      </c>
      <c r="G127" s="388" t="s">
        <v>2895</v>
      </c>
      <c r="H127" s="20"/>
      <c r="I127" s="389"/>
    </row>
    <row r="128" spans="2:9" ht="26.4" hidden="1" customHeight="1" outlineLevel="1">
      <c r="B128" s="780" t="s">
        <v>2926</v>
      </c>
      <c r="C128" s="18" t="s">
        <v>3140</v>
      </c>
      <c r="D128" s="15"/>
      <c r="E128" s="17" t="s">
        <v>2033</v>
      </c>
      <c r="F128" s="845" t="s">
        <v>3139</v>
      </c>
      <c r="G128" s="388" t="s">
        <v>2895</v>
      </c>
      <c r="H128" s="20"/>
      <c r="I128" s="389" t="s">
        <v>3141</v>
      </c>
    </row>
    <row r="129" spans="2:9" ht="26.4" hidden="1" customHeight="1" outlineLevel="1">
      <c r="B129" s="780" t="s">
        <v>2931</v>
      </c>
      <c r="C129" s="15" t="s">
        <v>3142</v>
      </c>
      <c r="D129" s="15" t="s">
        <v>3143</v>
      </c>
      <c r="E129" s="17" t="s">
        <v>2035</v>
      </c>
      <c r="F129" s="845" t="s">
        <v>3144</v>
      </c>
      <c r="G129" s="388" t="s">
        <v>2895</v>
      </c>
    </row>
    <row r="130" spans="2:9" ht="26.4" hidden="1" customHeight="1" outlineLevel="1">
      <c r="B130" s="780" t="s">
        <v>2935</v>
      </c>
      <c r="C130" s="15" t="s">
        <v>2827</v>
      </c>
      <c r="D130" s="15" t="s">
        <v>3145</v>
      </c>
      <c r="E130" s="17" t="s">
        <v>2033</v>
      </c>
      <c r="F130" s="845" t="s">
        <v>3146</v>
      </c>
      <c r="G130" s="388" t="s">
        <v>2895</v>
      </c>
      <c r="H130" s="20"/>
      <c r="I130" s="389" t="s">
        <v>3147</v>
      </c>
    </row>
    <row r="131" spans="2:9" ht="26.4" hidden="1" customHeight="1" outlineLevel="1">
      <c r="B131" s="780" t="s">
        <v>2940</v>
      </c>
      <c r="C131" s="15" t="s">
        <v>3102</v>
      </c>
      <c r="D131" s="15" t="s">
        <v>3148</v>
      </c>
      <c r="E131" s="17" t="s">
        <v>2033</v>
      </c>
      <c r="F131" s="845" t="s">
        <v>3149</v>
      </c>
      <c r="G131" s="388" t="s">
        <v>2895</v>
      </c>
      <c r="H131" s="20"/>
      <c r="I131" s="389" t="s">
        <v>3150</v>
      </c>
    </row>
    <row r="132" spans="2:9" ht="39.6" hidden="1" customHeight="1" outlineLevel="1">
      <c r="B132" s="780" t="s">
        <v>2944</v>
      </c>
      <c r="C132" s="15" t="s">
        <v>2844</v>
      </c>
      <c r="D132" s="15" t="s">
        <v>3151</v>
      </c>
      <c r="E132" s="17" t="s">
        <v>2034</v>
      </c>
      <c r="F132" s="797" t="s">
        <v>3152</v>
      </c>
      <c r="G132" s="388" t="s">
        <v>2895</v>
      </c>
      <c r="H132" s="20"/>
      <c r="I132" s="389" t="s">
        <v>3153</v>
      </c>
    </row>
    <row r="133" spans="2:9" ht="26.4" hidden="1" customHeight="1" outlineLevel="1">
      <c r="B133" s="862" t="s">
        <v>2948</v>
      </c>
      <c r="C133" s="863" t="s">
        <v>3154</v>
      </c>
      <c r="D133" s="863"/>
      <c r="E133" s="864" t="s">
        <v>2035</v>
      </c>
      <c r="F133" s="865" t="s">
        <v>3155</v>
      </c>
      <c r="G133" s="18"/>
      <c r="H133" s="20"/>
      <c r="I133" s="389"/>
    </row>
    <row r="134" spans="2:9" ht="26.4" hidden="1" customHeight="1" outlineLevel="1">
      <c r="B134" s="780" t="s">
        <v>2954</v>
      </c>
      <c r="C134" s="15" t="s">
        <v>3156</v>
      </c>
      <c r="D134" s="15"/>
      <c r="E134" s="17" t="s">
        <v>2033</v>
      </c>
      <c r="F134" s="851" t="s">
        <v>3157</v>
      </c>
      <c r="G134" s="18"/>
      <c r="H134" s="20"/>
      <c r="I134" s="389"/>
    </row>
    <row r="135" spans="2:9" ht="26.4" hidden="1" customHeight="1" outlineLevel="1">
      <c r="B135" s="780" t="s">
        <v>2958</v>
      </c>
      <c r="C135" s="15" t="s">
        <v>2887</v>
      </c>
      <c r="D135" s="15" t="s">
        <v>3158</v>
      </c>
      <c r="E135" s="17" t="s">
        <v>2859</v>
      </c>
      <c r="F135" s="851" t="s">
        <v>3159</v>
      </c>
      <c r="G135" s="388" t="s">
        <v>2895</v>
      </c>
      <c r="H135" s="20"/>
      <c r="I135" s="389" t="s">
        <v>3160</v>
      </c>
    </row>
    <row r="136" spans="2:9" ht="26.4" hidden="1" customHeight="1" outlineLevel="1">
      <c r="B136" s="780" t="s">
        <v>2962</v>
      </c>
      <c r="C136" s="15" t="s">
        <v>3154</v>
      </c>
      <c r="D136" s="15" t="s">
        <v>3161</v>
      </c>
      <c r="E136" s="17" t="s">
        <v>2035</v>
      </c>
      <c r="F136" s="851" t="s">
        <v>3162</v>
      </c>
      <c r="G136" s="18"/>
      <c r="H136" s="20"/>
      <c r="I136" s="389"/>
    </row>
    <row r="137" spans="2:9" ht="26.4" hidden="1" customHeight="1" outlineLevel="1">
      <c r="B137" s="780" t="s">
        <v>2967</v>
      </c>
      <c r="C137" s="15" t="s">
        <v>3163</v>
      </c>
      <c r="D137" s="15"/>
      <c r="E137" s="17" t="s">
        <v>2034</v>
      </c>
      <c r="F137" s="851" t="s">
        <v>3164</v>
      </c>
      <c r="G137" s="18"/>
      <c r="H137" s="20"/>
      <c r="I137" s="389" t="s">
        <v>3165</v>
      </c>
    </row>
    <row r="138" spans="2:9" ht="26.4" hidden="1" customHeight="1" outlineLevel="1">
      <c r="B138" s="780" t="s">
        <v>2972</v>
      </c>
      <c r="C138" s="15" t="s">
        <v>3037</v>
      </c>
      <c r="D138" s="15" t="s">
        <v>3166</v>
      </c>
      <c r="E138" s="17" t="s">
        <v>2035</v>
      </c>
      <c r="F138" s="851" t="s">
        <v>3167</v>
      </c>
      <c r="G138" s="388" t="s">
        <v>2895</v>
      </c>
      <c r="H138" s="20"/>
      <c r="I138" s="389"/>
    </row>
    <row r="139" spans="2:9" ht="39.6" hidden="1" customHeight="1" outlineLevel="1">
      <c r="B139" s="780" t="s">
        <v>2977</v>
      </c>
      <c r="C139" s="15" t="s">
        <v>2844</v>
      </c>
      <c r="D139" s="15" t="s">
        <v>3168</v>
      </c>
      <c r="E139" s="17" t="s">
        <v>2034</v>
      </c>
      <c r="F139" s="851" t="s">
        <v>3169</v>
      </c>
      <c r="G139" s="388" t="s">
        <v>2895</v>
      </c>
      <c r="H139" s="20"/>
      <c r="I139" s="389" t="s">
        <v>3170</v>
      </c>
    </row>
    <row r="140" spans="2:9" ht="26.4" hidden="1" customHeight="1" outlineLevel="1">
      <c r="B140" s="866" t="s">
        <v>3171</v>
      </c>
      <c r="C140" s="867" t="s">
        <v>3172</v>
      </c>
      <c r="D140" s="867"/>
      <c r="E140" s="868"/>
      <c r="F140" s="869">
        <v>44434</v>
      </c>
      <c r="G140" s="868" t="s">
        <v>3173</v>
      </c>
      <c r="H140" s="20"/>
      <c r="I140" s="389"/>
    </row>
    <row r="141" spans="2:9" ht="26.4" hidden="1" customHeight="1" outlineLevel="1">
      <c r="B141" s="780" t="s">
        <v>3043</v>
      </c>
      <c r="C141" s="15" t="s">
        <v>3154</v>
      </c>
      <c r="D141" s="15" t="s">
        <v>3174</v>
      </c>
      <c r="E141" s="17" t="s">
        <v>2035</v>
      </c>
      <c r="F141" s="851" t="s">
        <v>3175</v>
      </c>
      <c r="G141" s="388" t="s">
        <v>2895</v>
      </c>
      <c r="H141" s="20"/>
      <c r="I141" s="389" t="s">
        <v>3176</v>
      </c>
    </row>
    <row r="142" spans="2:9" ht="26.4" hidden="1" customHeight="1" outlineLevel="1">
      <c r="B142" s="862" t="s">
        <v>3046</v>
      </c>
      <c r="C142" s="863" t="s">
        <v>3156</v>
      </c>
      <c r="D142" s="863" t="s">
        <v>3177</v>
      </c>
      <c r="E142" s="864" t="s">
        <v>2033</v>
      </c>
      <c r="F142" s="870" t="s">
        <v>3178</v>
      </c>
      <c r="G142" s="388" t="s">
        <v>2895</v>
      </c>
      <c r="H142" s="20"/>
      <c r="I142" s="389" t="s">
        <v>3179</v>
      </c>
    </row>
    <row r="143" spans="2:9" ht="26.4" hidden="1" customHeight="1" outlineLevel="1">
      <c r="B143" s="866" t="s">
        <v>3180</v>
      </c>
      <c r="C143" s="867" t="s">
        <v>3181</v>
      </c>
      <c r="D143" s="867"/>
      <c r="E143" s="868" t="s">
        <v>2034</v>
      </c>
      <c r="F143" s="871" t="s">
        <v>3182</v>
      </c>
      <c r="G143" s="868" t="s">
        <v>3173</v>
      </c>
      <c r="H143" s="20"/>
      <c r="I143" s="389"/>
    </row>
    <row r="144" spans="2:9" ht="26.4" hidden="1" customHeight="1" outlineLevel="1">
      <c r="B144" s="18" t="s">
        <v>3049</v>
      </c>
      <c r="C144" s="15" t="s">
        <v>3183</v>
      </c>
      <c r="D144" s="15" t="s">
        <v>3184</v>
      </c>
      <c r="E144" s="17" t="s">
        <v>2033</v>
      </c>
      <c r="F144" s="851" t="s">
        <v>3185</v>
      </c>
      <c r="G144" s="388" t="s">
        <v>2895</v>
      </c>
      <c r="H144" s="20"/>
      <c r="I144" s="389" t="s">
        <v>3186</v>
      </c>
    </row>
    <row r="146" spans="2:14" ht="13.2" customHeight="1" collapsed="1">
      <c r="B146" s="2388" t="s">
        <v>3187</v>
      </c>
      <c r="C146" s="2338"/>
      <c r="D146" s="2338"/>
      <c r="E146" s="2338"/>
      <c r="F146" s="873" t="s">
        <v>3188</v>
      </c>
      <c r="G146" s="874"/>
      <c r="H146" s="875"/>
      <c r="I146" s="875"/>
      <c r="J146" s="875"/>
      <c r="K146" s="875"/>
      <c r="L146" s="875"/>
      <c r="M146" s="875"/>
      <c r="N146" s="389"/>
    </row>
    <row r="147" spans="2:14" ht="14.4" hidden="1" customHeight="1" outlineLevel="1">
      <c r="B147" s="554" t="s">
        <v>2989</v>
      </c>
      <c r="C147" s="554" t="s">
        <v>3189</v>
      </c>
      <c r="D147" s="554" t="s">
        <v>3190</v>
      </c>
      <c r="F147" s="876">
        <v>44574</v>
      </c>
      <c r="G147" s="388" t="s">
        <v>2895</v>
      </c>
      <c r="H147" s="877"/>
      <c r="I147" s="878"/>
      <c r="J147" s="879" t="s">
        <v>3191</v>
      </c>
      <c r="K147" s="879" t="s">
        <v>3192</v>
      </c>
      <c r="L147" s="880"/>
      <c r="M147" s="881">
        <v>44564</v>
      </c>
      <c r="N147" s="879"/>
    </row>
    <row r="148" spans="2:14" ht="14.4" hidden="1" customHeight="1" outlineLevel="1">
      <c r="B148" s="554" t="s">
        <v>2992</v>
      </c>
      <c r="C148" s="554" t="s">
        <v>3193</v>
      </c>
      <c r="D148" s="554" t="s">
        <v>3190</v>
      </c>
      <c r="F148" s="876">
        <v>44574</v>
      </c>
      <c r="G148" s="388" t="s">
        <v>2895</v>
      </c>
      <c r="H148" s="20"/>
      <c r="I148" s="389"/>
      <c r="J148" s="879" t="s">
        <v>3194</v>
      </c>
      <c r="K148" s="879" t="s">
        <v>3195</v>
      </c>
      <c r="L148" s="880"/>
      <c r="M148" s="881">
        <v>44565</v>
      </c>
      <c r="N148" s="879"/>
    </row>
    <row r="149" spans="2:14" ht="14.4" hidden="1" customHeight="1" outlineLevel="1">
      <c r="B149" s="554" t="s">
        <v>2890</v>
      </c>
      <c r="C149" s="554" t="s">
        <v>3196</v>
      </c>
      <c r="D149" s="554" t="s">
        <v>3197</v>
      </c>
      <c r="F149" s="876">
        <v>44574</v>
      </c>
      <c r="G149" s="388" t="s">
        <v>2895</v>
      </c>
      <c r="H149" s="20"/>
      <c r="I149" s="389"/>
      <c r="J149" s="879" t="s">
        <v>3198</v>
      </c>
      <c r="K149" s="879" t="s">
        <v>3199</v>
      </c>
      <c r="L149" s="880"/>
      <c r="M149" s="881">
        <v>44571</v>
      </c>
      <c r="N149" s="879"/>
    </row>
    <row r="150" spans="2:14" ht="14.4" hidden="1" customHeight="1" outlineLevel="1">
      <c r="B150" s="554" t="s">
        <v>2897</v>
      </c>
      <c r="C150" s="554" t="s">
        <v>3200</v>
      </c>
      <c r="D150" s="554" t="s">
        <v>3201</v>
      </c>
      <c r="F150" s="876">
        <v>44628</v>
      </c>
      <c r="G150" s="388" t="s">
        <v>2895</v>
      </c>
      <c r="H150" s="20"/>
      <c r="I150" s="389"/>
      <c r="J150" s="879" t="s">
        <v>3202</v>
      </c>
      <c r="K150" s="879" t="s">
        <v>3203</v>
      </c>
      <c r="L150" s="880"/>
      <c r="M150" s="881">
        <v>44574</v>
      </c>
      <c r="N150" s="879"/>
    </row>
    <row r="151" spans="2:14" ht="14.4" hidden="1" customHeight="1" outlineLevel="1">
      <c r="B151" s="554" t="s">
        <v>2903</v>
      </c>
      <c r="C151" s="554" t="s">
        <v>2844</v>
      </c>
      <c r="D151" s="554" t="s">
        <v>3204</v>
      </c>
      <c r="F151" s="876">
        <v>44657</v>
      </c>
      <c r="G151" s="388" t="s">
        <v>2895</v>
      </c>
      <c r="H151" s="20"/>
      <c r="I151" s="389"/>
      <c r="J151" s="879" t="s">
        <v>3205</v>
      </c>
      <c r="K151" s="879" t="s">
        <v>3206</v>
      </c>
      <c r="L151" s="880"/>
      <c r="M151" s="881">
        <v>44588</v>
      </c>
      <c r="N151" s="879" t="s">
        <v>3207</v>
      </c>
    </row>
    <row r="152" spans="2:14" ht="14.4" hidden="1" customHeight="1" outlineLevel="1">
      <c r="B152" s="554" t="s">
        <v>2907</v>
      </c>
      <c r="C152" s="554" t="s">
        <v>3208</v>
      </c>
      <c r="D152" s="554" t="s">
        <v>3209</v>
      </c>
      <c r="F152" s="876">
        <v>44659</v>
      </c>
      <c r="G152" s="554"/>
      <c r="H152" s="20"/>
      <c r="I152" s="389"/>
      <c r="J152" s="879" t="s">
        <v>3210</v>
      </c>
      <c r="K152" s="879" t="s">
        <v>3211</v>
      </c>
      <c r="L152" s="880"/>
      <c r="M152" s="881">
        <v>44596</v>
      </c>
      <c r="N152" s="879"/>
    </row>
    <row r="153" spans="2:14" ht="14.4" hidden="1" customHeight="1" outlineLevel="1">
      <c r="B153" s="554" t="s">
        <v>2913</v>
      </c>
      <c r="C153" s="554" t="s">
        <v>3208</v>
      </c>
      <c r="D153" s="554" t="s">
        <v>3212</v>
      </c>
      <c r="F153" s="876">
        <v>44680</v>
      </c>
      <c r="G153" s="388" t="s">
        <v>2895</v>
      </c>
      <c r="I153" s="389"/>
      <c r="J153" s="879" t="s">
        <v>3171</v>
      </c>
      <c r="K153" s="879" t="s">
        <v>3213</v>
      </c>
      <c r="L153" s="880"/>
      <c r="M153" s="881">
        <v>44596</v>
      </c>
      <c r="N153" s="879" t="s">
        <v>3214</v>
      </c>
    </row>
    <row r="154" spans="2:14" ht="14.4" hidden="1" customHeight="1" outlineLevel="1">
      <c r="B154" s="554" t="s">
        <v>2917</v>
      </c>
      <c r="C154" s="554" t="s">
        <v>3208</v>
      </c>
      <c r="D154" s="554" t="s">
        <v>3215</v>
      </c>
      <c r="F154" s="876">
        <v>44687</v>
      </c>
      <c r="G154" s="388" t="s">
        <v>2895</v>
      </c>
      <c r="I154" s="389"/>
      <c r="J154" s="879" t="s">
        <v>3216</v>
      </c>
      <c r="K154" s="879" t="s">
        <v>3217</v>
      </c>
      <c r="L154" s="880"/>
      <c r="M154" s="881">
        <v>44624</v>
      </c>
      <c r="N154" s="879"/>
    </row>
    <row r="155" spans="2:14" ht="14.4" hidden="1" customHeight="1" outlineLevel="1">
      <c r="B155" s="554" t="s">
        <v>2921</v>
      </c>
      <c r="C155" s="554" t="s">
        <v>3218</v>
      </c>
      <c r="D155" s="554" t="s">
        <v>3219</v>
      </c>
      <c r="F155" s="876">
        <v>44698</v>
      </c>
      <c r="G155" s="388" t="s">
        <v>2895</v>
      </c>
      <c r="I155" s="389"/>
      <c r="J155" s="879" t="s">
        <v>3220</v>
      </c>
      <c r="K155" s="879" t="s">
        <v>3221</v>
      </c>
      <c r="L155" s="880"/>
      <c r="M155" s="881">
        <v>44642</v>
      </c>
      <c r="N155" s="879"/>
    </row>
    <row r="156" spans="2:14" ht="14.4" hidden="1" customHeight="1" outlineLevel="1">
      <c r="B156" s="554" t="s">
        <v>2926</v>
      </c>
      <c r="C156" s="554" t="s">
        <v>3208</v>
      </c>
      <c r="D156" s="554" t="s">
        <v>3222</v>
      </c>
      <c r="F156" s="876">
        <v>44715</v>
      </c>
      <c r="G156" s="388" t="s">
        <v>2895</v>
      </c>
      <c r="I156" s="389"/>
      <c r="J156" s="879" t="s">
        <v>3223</v>
      </c>
      <c r="K156" s="879" t="s">
        <v>3224</v>
      </c>
      <c r="L156" s="880"/>
      <c r="M156" s="881">
        <v>44648</v>
      </c>
      <c r="N156" s="879"/>
    </row>
    <row r="157" spans="2:14" ht="14.4" hidden="1" customHeight="1" outlineLevel="1">
      <c r="B157" s="554" t="s">
        <v>2931</v>
      </c>
      <c r="C157" s="554" t="s">
        <v>3208</v>
      </c>
      <c r="D157" s="554" t="s">
        <v>3225</v>
      </c>
      <c r="F157" s="876">
        <v>44721</v>
      </c>
      <c r="G157" s="388" t="s">
        <v>2895</v>
      </c>
      <c r="I157" s="389"/>
      <c r="J157" s="879" t="s">
        <v>3180</v>
      </c>
      <c r="K157" s="879" t="s">
        <v>3226</v>
      </c>
      <c r="L157" s="880"/>
      <c r="M157" s="881">
        <v>44658</v>
      </c>
      <c r="N157" s="879"/>
    </row>
    <row r="158" spans="2:14" ht="14.4" hidden="1" customHeight="1" outlineLevel="1">
      <c r="B158" s="554" t="s">
        <v>2935</v>
      </c>
      <c r="C158" s="554" t="s">
        <v>3208</v>
      </c>
      <c r="D158" s="554" t="s">
        <v>3227</v>
      </c>
      <c r="F158" s="876">
        <v>44732</v>
      </c>
      <c r="G158" s="388" t="s">
        <v>2895</v>
      </c>
      <c r="I158" s="389"/>
      <c r="J158" s="879" t="s">
        <v>3228</v>
      </c>
      <c r="K158" s="879" t="s">
        <v>3229</v>
      </c>
      <c r="L158" s="880"/>
      <c r="M158" s="881">
        <v>44684</v>
      </c>
      <c r="N158" s="879"/>
    </row>
    <row r="159" spans="2:14" ht="14.4" hidden="1" customHeight="1" outlineLevel="1">
      <c r="B159" s="554" t="s">
        <v>2940</v>
      </c>
      <c r="C159" s="554" t="s">
        <v>3230</v>
      </c>
      <c r="D159" s="554" t="s">
        <v>3231</v>
      </c>
      <c r="F159" s="876">
        <v>44734</v>
      </c>
      <c r="G159" s="388" t="s">
        <v>2895</v>
      </c>
      <c r="I159" s="389"/>
      <c r="J159" s="879" t="s">
        <v>3232</v>
      </c>
      <c r="K159" s="879" t="s">
        <v>3233</v>
      </c>
      <c r="L159" s="880"/>
      <c r="M159" s="881">
        <v>44694</v>
      </c>
      <c r="N159" s="879" t="s">
        <v>3234</v>
      </c>
    </row>
    <row r="160" spans="2:14" ht="14.4" hidden="1" customHeight="1" outlineLevel="1">
      <c r="B160" s="554" t="s">
        <v>2944</v>
      </c>
      <c r="C160" s="554" t="s">
        <v>3030</v>
      </c>
      <c r="D160" s="554" t="s">
        <v>3235</v>
      </c>
      <c r="F160" s="876">
        <v>44803</v>
      </c>
      <c r="G160" s="388" t="s">
        <v>2895</v>
      </c>
      <c r="I160" s="389"/>
      <c r="J160" s="879" t="s">
        <v>3236</v>
      </c>
      <c r="K160" s="879" t="s">
        <v>3237</v>
      </c>
      <c r="L160" s="880"/>
      <c r="M160" s="881">
        <v>44708</v>
      </c>
      <c r="N160" s="879"/>
    </row>
    <row r="161" spans="2:14" ht="14.4" hidden="1" customHeight="1" outlineLevel="1">
      <c r="B161" s="554" t="s">
        <v>2948</v>
      </c>
      <c r="C161" s="554" t="s">
        <v>3238</v>
      </c>
      <c r="D161" s="554" t="s">
        <v>3239</v>
      </c>
      <c r="F161" s="876">
        <v>44810</v>
      </c>
      <c r="G161" s="388" t="s">
        <v>2895</v>
      </c>
      <c r="I161" s="389"/>
      <c r="J161" s="879" t="s">
        <v>3240</v>
      </c>
      <c r="K161" s="879" t="s">
        <v>3241</v>
      </c>
      <c r="L161" s="880"/>
      <c r="M161" s="881">
        <v>44712</v>
      </c>
      <c r="N161" s="879"/>
    </row>
    <row r="162" spans="2:14" ht="14.4" hidden="1" customHeight="1" outlineLevel="1">
      <c r="B162" s="554" t="s">
        <v>2954</v>
      </c>
      <c r="C162" s="554" t="s">
        <v>3242</v>
      </c>
      <c r="D162" s="554" t="s">
        <v>3243</v>
      </c>
      <c r="F162" s="876">
        <v>44816</v>
      </c>
      <c r="G162" s="388" t="s">
        <v>2895</v>
      </c>
      <c r="I162" s="389"/>
      <c r="J162" s="879" t="s">
        <v>3244</v>
      </c>
      <c r="K162" s="879" t="s">
        <v>3245</v>
      </c>
      <c r="L162" s="880"/>
      <c r="M162" s="881">
        <v>44714</v>
      </c>
      <c r="N162" s="879"/>
    </row>
    <row r="163" spans="2:14" ht="14.4" hidden="1" customHeight="1" outlineLevel="1">
      <c r="B163" s="554" t="s">
        <v>2958</v>
      </c>
      <c r="C163" s="554" t="s">
        <v>3246</v>
      </c>
      <c r="D163" s="554"/>
      <c r="F163" s="876">
        <v>44817</v>
      </c>
      <c r="G163" s="554"/>
      <c r="I163" s="389"/>
      <c r="J163" s="879" t="s">
        <v>3247</v>
      </c>
      <c r="K163" s="879" t="s">
        <v>3248</v>
      </c>
      <c r="L163" s="880"/>
      <c r="M163" s="881">
        <v>44742</v>
      </c>
      <c r="N163" s="879"/>
    </row>
    <row r="164" spans="2:14" ht="14.4" hidden="1" customHeight="1" outlineLevel="1">
      <c r="B164" s="882" t="s">
        <v>2962</v>
      </c>
      <c r="C164" s="882" t="s">
        <v>3037</v>
      </c>
      <c r="D164" s="882" t="s">
        <v>3249</v>
      </c>
      <c r="E164" s="883"/>
      <c r="F164" s="884">
        <v>44828</v>
      </c>
      <c r="G164" s="388" t="s">
        <v>2895</v>
      </c>
      <c r="I164" s="389"/>
      <c r="J164" s="879" t="s">
        <v>3250</v>
      </c>
      <c r="K164" s="879" t="s">
        <v>3251</v>
      </c>
      <c r="L164" s="880"/>
      <c r="M164" s="881">
        <v>44749</v>
      </c>
      <c r="N164" s="879"/>
    </row>
    <row r="165" spans="2:14" ht="14.4" hidden="1" customHeight="1" outlineLevel="1">
      <c r="B165" s="554" t="s">
        <v>2967</v>
      </c>
      <c r="C165" s="554" t="s">
        <v>3110</v>
      </c>
      <c r="D165" s="554" t="s">
        <v>2843</v>
      </c>
      <c r="F165" s="876">
        <v>44848</v>
      </c>
      <c r="G165" s="388" t="s">
        <v>2895</v>
      </c>
      <c r="I165" s="389"/>
      <c r="J165" s="879" t="s">
        <v>3252</v>
      </c>
      <c r="K165" s="879" t="s">
        <v>3253</v>
      </c>
      <c r="L165" s="880"/>
      <c r="M165" s="881">
        <v>44774</v>
      </c>
      <c r="N165" s="879"/>
    </row>
    <row r="166" spans="2:14" ht="14.4" hidden="1" customHeight="1" outlineLevel="1">
      <c r="B166" s="554" t="s">
        <v>2972</v>
      </c>
      <c r="C166" s="4" t="s">
        <v>3230</v>
      </c>
      <c r="F166" s="876">
        <v>44854</v>
      </c>
      <c r="G166" s="388" t="s">
        <v>2895</v>
      </c>
      <c r="I166" s="389"/>
      <c r="J166" s="885" t="s">
        <v>3254</v>
      </c>
      <c r="K166" s="885" t="s">
        <v>3255</v>
      </c>
      <c r="L166" s="886"/>
      <c r="M166" s="887">
        <v>44804</v>
      </c>
      <c r="N166" s="879"/>
    </row>
    <row r="167" spans="2:14" ht="14.4" hidden="1" customHeight="1" outlineLevel="1">
      <c r="B167" s="554" t="s">
        <v>2977</v>
      </c>
      <c r="C167" s="4" t="s">
        <v>3256</v>
      </c>
      <c r="F167" s="876">
        <v>44850</v>
      </c>
      <c r="G167" s="388" t="s">
        <v>2895</v>
      </c>
      <c r="I167" s="389"/>
      <c r="J167" s="879" t="s">
        <v>3257</v>
      </c>
      <c r="K167" s="879" t="s">
        <v>3258</v>
      </c>
      <c r="L167" s="880"/>
      <c r="M167" s="881">
        <v>44839</v>
      </c>
      <c r="N167" s="879" t="s">
        <v>3259</v>
      </c>
    </row>
    <row r="168" spans="2:14" ht="14.4" hidden="1" customHeight="1" outlineLevel="1">
      <c r="B168" s="554" t="s">
        <v>3043</v>
      </c>
      <c r="C168" s="4" t="s">
        <v>3260</v>
      </c>
      <c r="F168" s="876">
        <v>44866</v>
      </c>
      <c r="G168" s="388"/>
      <c r="I168" s="389"/>
      <c r="J168" s="879" t="s">
        <v>3261</v>
      </c>
      <c r="K168" s="879" t="s">
        <v>3262</v>
      </c>
      <c r="L168" s="880"/>
      <c r="M168" s="881">
        <v>44854</v>
      </c>
      <c r="N168" s="879"/>
    </row>
    <row r="169" spans="2:14" ht="14.4" hidden="1" customHeight="1" outlineLevel="1">
      <c r="B169" s="554" t="s">
        <v>3046</v>
      </c>
      <c r="C169" s="4" t="s">
        <v>3263</v>
      </c>
      <c r="F169" s="876">
        <v>44866</v>
      </c>
      <c r="G169" s="388" t="s">
        <v>2895</v>
      </c>
      <c r="I169" s="389"/>
      <c r="J169" s="879" t="s">
        <v>3264</v>
      </c>
      <c r="K169" s="879" t="s">
        <v>3265</v>
      </c>
      <c r="L169" s="880"/>
      <c r="M169" s="881">
        <v>44872</v>
      </c>
      <c r="N169" s="879"/>
    </row>
    <row r="170" spans="2:14" ht="14.4" hidden="1" customHeight="1" outlineLevel="1">
      <c r="B170" s="554" t="s">
        <v>3049</v>
      </c>
      <c r="C170" s="4" t="s">
        <v>3088</v>
      </c>
      <c r="F170" s="876">
        <v>44866</v>
      </c>
      <c r="G170" s="388" t="s">
        <v>2895</v>
      </c>
      <c r="I170" s="389"/>
      <c r="J170" s="879" t="s">
        <v>3266</v>
      </c>
      <c r="K170" s="879" t="s">
        <v>3267</v>
      </c>
      <c r="L170" s="880"/>
      <c r="M170" s="881">
        <v>44897</v>
      </c>
      <c r="N170" s="879"/>
    </row>
    <row r="171" spans="2:14" ht="14.4" hidden="1" customHeight="1" outlineLevel="1">
      <c r="B171" s="554" t="s">
        <v>3052</v>
      </c>
      <c r="C171" s="4" t="s">
        <v>3268</v>
      </c>
      <c r="F171" s="876">
        <v>44893</v>
      </c>
      <c r="G171" s="388"/>
      <c r="I171" s="389"/>
      <c r="J171" s="879"/>
      <c r="K171" s="879"/>
      <c r="L171" s="880"/>
      <c r="M171" s="881"/>
      <c r="N171" s="879"/>
    </row>
    <row r="172" spans="2:14" ht="14.4" hidden="1" customHeight="1" outlineLevel="1">
      <c r="B172" s="554" t="s">
        <v>3054</v>
      </c>
      <c r="C172" s="4" t="s">
        <v>3269</v>
      </c>
      <c r="F172" s="876">
        <v>44896</v>
      </c>
      <c r="G172" s="388" t="s">
        <v>2895</v>
      </c>
      <c r="I172" s="389"/>
    </row>
    <row r="173" spans="2:14" ht="14.4" hidden="1" customHeight="1" outlineLevel="1">
      <c r="B173" s="554" t="s">
        <v>3057</v>
      </c>
      <c r="C173" s="4" t="s">
        <v>3260</v>
      </c>
      <c r="F173" s="876">
        <v>44909</v>
      </c>
      <c r="G173" s="388" t="s">
        <v>2895</v>
      </c>
      <c r="I173" s="389"/>
    </row>
    <row r="174" spans="2:14" ht="14.4" hidden="1" customHeight="1" outlineLevel="1">
      <c r="B174" s="554" t="s">
        <v>3270</v>
      </c>
      <c r="C174" s="554" t="s">
        <v>2844</v>
      </c>
      <c r="D174" s="4" t="s">
        <v>3271</v>
      </c>
      <c r="F174" s="876">
        <v>44916</v>
      </c>
      <c r="G174" s="388" t="s">
        <v>2895</v>
      </c>
      <c r="I174" s="389"/>
    </row>
    <row r="175" spans="2:14" ht="14.4" hidden="1" customHeight="1" outlineLevel="1">
      <c r="B175" s="554" t="s">
        <v>3272</v>
      </c>
      <c r="C175" s="4" t="s">
        <v>3269</v>
      </c>
      <c r="F175" s="876">
        <v>44917</v>
      </c>
      <c r="G175" s="388" t="s">
        <v>2895</v>
      </c>
      <c r="I175" s="389"/>
    </row>
    <row r="176" spans="2:14" ht="14.4" hidden="1" customHeight="1" outlineLevel="1">
      <c r="B176" s="554" t="s">
        <v>3273</v>
      </c>
      <c r="C176" s="4" t="s">
        <v>2857</v>
      </c>
      <c r="D176" s="4" t="s">
        <v>3271</v>
      </c>
      <c r="F176" s="876">
        <v>44917</v>
      </c>
      <c r="G176" s="388" t="s">
        <v>2895</v>
      </c>
      <c r="I176" s="389"/>
    </row>
    <row r="177" spans="2:7" ht="14.4" hidden="1" customHeight="1" outlineLevel="1">
      <c r="B177" s="554" t="s">
        <v>3274</v>
      </c>
      <c r="C177" s="4" t="s">
        <v>3275</v>
      </c>
      <c r="D177" s="4" t="s">
        <v>3271</v>
      </c>
      <c r="F177" s="876">
        <v>44923</v>
      </c>
      <c r="G177" s="388" t="s">
        <v>2895</v>
      </c>
    </row>
    <row r="178" spans="2:7" ht="13.2" customHeight="1"/>
    <row r="179" spans="2:7" ht="13.2" customHeight="1">
      <c r="B179" s="2387" t="s">
        <v>3276</v>
      </c>
      <c r="C179" s="2338"/>
      <c r="D179" s="2338"/>
      <c r="E179" s="2338"/>
      <c r="F179" s="888"/>
      <c r="G179" s="888"/>
    </row>
    <row r="180" spans="2:7" ht="14.4" customHeight="1">
      <c r="B180" s="554" t="s">
        <v>2989</v>
      </c>
      <c r="C180" s="554" t="s">
        <v>3277</v>
      </c>
      <c r="E180" s="4" t="s">
        <v>2033</v>
      </c>
      <c r="F180" s="876">
        <v>44931</v>
      </c>
      <c r="G180" s="554"/>
    </row>
    <row r="181" spans="2:7" ht="14.4" customHeight="1">
      <c r="B181" s="554" t="s">
        <v>2992</v>
      </c>
      <c r="C181" s="554" t="s">
        <v>3026</v>
      </c>
      <c r="E181" s="4" t="s">
        <v>2033</v>
      </c>
      <c r="F181" s="876">
        <v>44946</v>
      </c>
      <c r="G181" s="554"/>
    </row>
    <row r="182" spans="2:7" ht="14.4" customHeight="1">
      <c r="B182" s="554" t="s">
        <v>2890</v>
      </c>
      <c r="C182" s="554" t="s">
        <v>3278</v>
      </c>
      <c r="E182" s="4" t="s">
        <v>2033</v>
      </c>
      <c r="F182" s="876">
        <v>44963</v>
      </c>
      <c r="G182" s="554"/>
    </row>
    <row r="183" spans="2:7" ht="14.4" customHeight="1">
      <c r="B183" s="554" t="s">
        <v>2897</v>
      </c>
      <c r="C183" s="554" t="s">
        <v>3279</v>
      </c>
      <c r="E183" s="4" t="s">
        <v>2033</v>
      </c>
      <c r="F183" s="876">
        <v>44972</v>
      </c>
      <c r="G183" s="554"/>
    </row>
    <row r="184" spans="2:7" ht="14.4" customHeight="1">
      <c r="B184" s="554" t="s">
        <v>2903</v>
      </c>
      <c r="C184" s="554" t="s">
        <v>3183</v>
      </c>
      <c r="E184" s="4" t="s">
        <v>2033</v>
      </c>
      <c r="F184" s="876">
        <v>44980</v>
      </c>
      <c r="G184" s="554"/>
    </row>
    <row r="185" spans="2:7" ht="14.4" customHeight="1">
      <c r="B185" s="554" t="s">
        <v>2907</v>
      </c>
      <c r="C185" s="554" t="s">
        <v>3280</v>
      </c>
      <c r="E185" s="4" t="s">
        <v>2034</v>
      </c>
      <c r="F185" s="876">
        <v>45021</v>
      </c>
      <c r="G185" s="554"/>
    </row>
    <row r="186" spans="2:7" ht="14.4" customHeight="1">
      <c r="B186" s="554" t="s">
        <v>2913</v>
      </c>
      <c r="C186" s="554" t="s">
        <v>3118</v>
      </c>
      <c r="E186" s="4" t="s">
        <v>2033</v>
      </c>
      <c r="F186" s="876">
        <v>45021</v>
      </c>
      <c r="G186" s="554"/>
    </row>
    <row r="187" spans="2:7" ht="14.4" customHeight="1">
      <c r="B187" s="554" t="s">
        <v>2917</v>
      </c>
      <c r="C187" s="554" t="s">
        <v>3122</v>
      </c>
      <c r="E187" s="4" t="s">
        <v>2033</v>
      </c>
      <c r="F187" s="876">
        <v>45021</v>
      </c>
      <c r="G187" s="554"/>
    </row>
    <row r="188" spans="2:7" ht="14.4" customHeight="1">
      <c r="B188" s="554" t="s">
        <v>2921</v>
      </c>
      <c r="C188" s="554" t="s">
        <v>3230</v>
      </c>
      <c r="E188" s="4" t="s">
        <v>2038</v>
      </c>
      <c r="F188" s="876">
        <v>45022</v>
      </c>
      <c r="G188" s="554"/>
    </row>
    <row r="189" spans="2:7" ht="14.4" customHeight="1">
      <c r="B189" s="554" t="s">
        <v>2926</v>
      </c>
      <c r="C189" s="554" t="s">
        <v>3281</v>
      </c>
      <c r="E189" s="4" t="s">
        <v>3282</v>
      </c>
      <c r="F189" s="876">
        <v>45043</v>
      </c>
      <c r="G189" s="554"/>
    </row>
    <row r="190" spans="2:7" ht="14.4" customHeight="1">
      <c r="B190" s="554" t="s">
        <v>2931</v>
      </c>
      <c r="C190" s="554" t="s">
        <v>3218</v>
      </c>
      <c r="E190" s="4" t="s">
        <v>2859</v>
      </c>
      <c r="F190" s="876">
        <v>45061</v>
      </c>
      <c r="G190" s="554"/>
    </row>
    <row r="191" spans="2:7" ht="14.4" customHeight="1">
      <c r="B191" s="554" t="s">
        <v>2935</v>
      </c>
      <c r="C191" s="554" t="s">
        <v>3283</v>
      </c>
      <c r="E191" s="4" t="s">
        <v>2034</v>
      </c>
      <c r="F191" s="876">
        <v>45062</v>
      </c>
      <c r="G191" s="554"/>
    </row>
    <row r="192" spans="2:7" ht="14.4" customHeight="1">
      <c r="B192" s="554" t="s">
        <v>2940</v>
      </c>
      <c r="C192" s="554" t="s">
        <v>3269</v>
      </c>
      <c r="E192" s="4" t="s">
        <v>2038</v>
      </c>
      <c r="F192" s="876">
        <v>45071</v>
      </c>
      <c r="G192" s="554"/>
    </row>
    <row r="193" spans="2:6" ht="14.4" customHeight="1">
      <c r="B193" s="554" t="s">
        <v>2944</v>
      </c>
      <c r="C193" s="554" t="s">
        <v>3218</v>
      </c>
      <c r="E193" s="4" t="s">
        <v>2859</v>
      </c>
      <c r="F193" s="876">
        <v>45097</v>
      </c>
    </row>
    <row r="209" spans="2:9" ht="13.2" customHeight="1" collapsed="1">
      <c r="B209" s="2384" t="s">
        <v>3284</v>
      </c>
      <c r="C209" s="2338"/>
      <c r="D209" s="2338"/>
      <c r="E209" s="2338"/>
      <c r="F209" s="781"/>
      <c r="G209" s="14"/>
      <c r="H209" s="787"/>
      <c r="I209" s="389"/>
    </row>
    <row r="210" spans="2:9" ht="13.2" hidden="1" customHeight="1" outlineLevel="1">
      <c r="B210" s="18"/>
      <c r="C210" s="15" t="s">
        <v>3285</v>
      </c>
      <c r="D210" s="889" t="s">
        <v>3286</v>
      </c>
      <c r="E210" s="17"/>
      <c r="F210" s="760"/>
      <c r="G210" s="14"/>
      <c r="H210" s="787"/>
      <c r="I210" s="389"/>
    </row>
    <row r="211" spans="2:9" ht="15.75" hidden="1" customHeight="1" outlineLevel="1">
      <c r="B211" s="18"/>
      <c r="C211" s="24" t="s">
        <v>3287</v>
      </c>
      <c r="D211" s="769" t="s">
        <v>3288</v>
      </c>
      <c r="E211" s="17"/>
      <c r="F211" s="760"/>
      <c r="G211" s="388"/>
      <c r="H211" s="386"/>
      <c r="I211" s="389"/>
    </row>
    <row r="212" spans="2:9" ht="15.75" hidden="1" customHeight="1" outlineLevel="1">
      <c r="B212" s="18"/>
      <c r="C212" s="15" t="s">
        <v>3289</v>
      </c>
      <c r="D212" s="769" t="s">
        <v>3290</v>
      </c>
      <c r="E212" s="17"/>
      <c r="F212" s="760"/>
      <c r="G212" s="388"/>
      <c r="H212" s="386"/>
      <c r="I212" s="389"/>
    </row>
    <row r="213" spans="2:9" ht="15.75" hidden="1" customHeight="1" outlineLevel="1">
      <c r="B213" s="18"/>
      <c r="C213" s="15"/>
      <c r="D213" s="15"/>
      <c r="E213" s="17"/>
      <c r="F213" s="760"/>
      <c r="G213" s="388"/>
      <c r="H213" s="386"/>
      <c r="I213" s="389"/>
    </row>
    <row r="214" spans="2:9" ht="15.75" customHeight="1">
      <c r="B214" s="18"/>
      <c r="C214" s="15"/>
      <c r="D214" s="15"/>
      <c r="E214" s="17"/>
      <c r="F214" s="760"/>
      <c r="G214" s="388"/>
      <c r="H214" s="386"/>
      <c r="I214" s="389"/>
    </row>
    <row r="215" spans="2:9" ht="15.75" customHeight="1">
      <c r="B215" s="18" t="s">
        <v>3291</v>
      </c>
      <c r="C215" s="15"/>
      <c r="D215" s="15"/>
      <c r="E215" s="17"/>
      <c r="F215" s="760"/>
      <c r="G215" s="388"/>
      <c r="H215" s="386"/>
      <c r="I215" s="389"/>
    </row>
    <row r="216" spans="2:9" ht="15.75" customHeight="1">
      <c r="B216" s="18"/>
      <c r="C216" s="890" t="s">
        <v>3292</v>
      </c>
      <c r="D216" s="15"/>
      <c r="E216" s="17"/>
      <c r="F216" s="760"/>
      <c r="G216" s="388"/>
      <c r="H216" s="386"/>
      <c r="I216" s="389"/>
    </row>
    <row r="217" spans="2:9" ht="15.75" customHeight="1">
      <c r="B217" s="18"/>
      <c r="C217" s="890" t="s">
        <v>3293</v>
      </c>
      <c r="D217" s="15"/>
      <c r="E217" s="17"/>
      <c r="F217" s="760"/>
      <c r="G217" s="388"/>
      <c r="H217" s="386"/>
      <c r="I217" s="389"/>
    </row>
    <row r="218" spans="2:9" ht="15.75" customHeight="1">
      <c r="B218" s="18" t="s">
        <v>3294</v>
      </c>
      <c r="C218" s="15"/>
      <c r="D218" s="15"/>
      <c r="E218" s="17"/>
      <c r="F218" s="760"/>
      <c r="G218" s="388"/>
      <c r="H218" s="386"/>
      <c r="I218" s="389"/>
    </row>
    <row r="219" spans="2:9" ht="15.75" customHeight="1">
      <c r="B219" s="18"/>
      <c r="C219" s="890" t="s">
        <v>3295</v>
      </c>
      <c r="D219" s="15"/>
      <c r="E219" s="17"/>
      <c r="F219" s="760"/>
      <c r="G219" s="388"/>
      <c r="H219" s="386"/>
      <c r="I219" s="389"/>
    </row>
    <row r="220" spans="2:9" ht="15.75" customHeight="1">
      <c r="B220" s="18"/>
      <c r="C220" s="890" t="s">
        <v>3296</v>
      </c>
      <c r="D220" s="15"/>
      <c r="E220" s="17"/>
      <c r="F220" s="760"/>
      <c r="G220" s="388"/>
      <c r="H220" s="386"/>
      <c r="I220" s="389"/>
    </row>
    <row r="221" spans="2:9" ht="13.2" customHeight="1">
      <c r="B221" s="18"/>
      <c r="C221" s="15" t="s">
        <v>3297</v>
      </c>
      <c r="D221" s="15"/>
      <c r="E221" s="17" t="s">
        <v>3001</v>
      </c>
      <c r="F221" s="891"/>
      <c r="G221" s="388"/>
      <c r="H221" s="386"/>
      <c r="I221" s="761" t="s">
        <v>3298</v>
      </c>
    </row>
    <row r="222" spans="2:9" ht="13.2" customHeight="1">
      <c r="I222" s="389"/>
    </row>
    <row r="223" spans="2:9" ht="13.2" customHeight="1">
      <c r="B223" s="872"/>
      <c r="C223" s="15"/>
      <c r="D223" s="15"/>
      <c r="E223" s="17"/>
      <c r="F223" s="781"/>
      <c r="G223" s="18"/>
      <c r="H223" s="20"/>
      <c r="I223" s="389"/>
    </row>
    <row r="224" spans="2:9" ht="13.2" customHeight="1">
      <c r="B224" s="872"/>
      <c r="C224" s="18" t="s">
        <v>3299</v>
      </c>
      <c r="D224" s="15"/>
      <c r="E224" s="17"/>
      <c r="F224" s="781"/>
      <c r="G224" s="18"/>
      <c r="H224" s="20"/>
      <c r="I224" s="389"/>
    </row>
    <row r="225" spans="2:6" ht="13.2" customHeight="1">
      <c r="B225" s="872"/>
      <c r="C225" s="18" t="s">
        <v>3300</v>
      </c>
      <c r="D225" s="15"/>
      <c r="E225" s="17"/>
      <c r="F225" s="781"/>
    </row>
    <row r="226" spans="2:6" ht="13.2" customHeight="1">
      <c r="B226" s="872"/>
      <c r="C226" s="15"/>
      <c r="D226" s="18"/>
      <c r="E226" s="17"/>
      <c r="F226" s="781"/>
    </row>
    <row r="227" spans="2:6" ht="14.4" customHeight="1">
      <c r="B227" s="388"/>
      <c r="C227" s="15"/>
      <c r="D227" s="15"/>
      <c r="E227" s="15"/>
      <c r="F227" s="892"/>
    </row>
    <row r="228" spans="2:6" ht="14.4" customHeight="1">
      <c r="B228" s="388"/>
      <c r="C228" s="15"/>
      <c r="D228" s="15"/>
      <c r="E228" s="15"/>
      <c r="F228" s="892"/>
    </row>
    <row r="229" spans="2:6" ht="14.4" customHeight="1">
      <c r="B229" s="893" t="s">
        <v>3301</v>
      </c>
      <c r="C229" s="4" t="s">
        <v>3302</v>
      </c>
      <c r="D229" s="768" t="s">
        <v>3303</v>
      </c>
      <c r="E229" s="24"/>
      <c r="F229" s="894"/>
    </row>
    <row r="230" spans="2:6" ht="14.4" customHeight="1">
      <c r="B230" s="893" t="s">
        <v>3301</v>
      </c>
      <c r="C230" s="15" t="s">
        <v>3304</v>
      </c>
      <c r="D230" s="15"/>
      <c r="F230" s="892"/>
    </row>
    <row r="231" spans="2:6" ht="14.4" customHeight="1">
      <c r="B231" s="893" t="s">
        <v>3301</v>
      </c>
      <c r="C231" s="18" t="s">
        <v>3305</v>
      </c>
      <c r="D231" s="895" t="s">
        <v>3306</v>
      </c>
      <c r="E231" s="24"/>
      <c r="F231" s="894"/>
    </row>
    <row r="232" spans="2:6" ht="14.4" customHeight="1">
      <c r="B232" s="893"/>
      <c r="C232" s="18" t="s">
        <v>3307</v>
      </c>
      <c r="D232" s="15"/>
      <c r="E232" s="24"/>
      <c r="F232" s="894"/>
    </row>
    <row r="233" spans="2:6" ht="26.4" customHeight="1">
      <c r="B233" s="893" t="s">
        <v>3308</v>
      </c>
      <c r="C233" s="4" t="s">
        <v>3309</v>
      </c>
      <c r="D233" s="15" t="s">
        <v>3310</v>
      </c>
      <c r="E233" s="24"/>
      <c r="F233" s="894" t="s">
        <v>3311</v>
      </c>
    </row>
    <row r="234" spans="2:6" ht="14.4" customHeight="1">
      <c r="B234" s="893" t="s">
        <v>3312</v>
      </c>
      <c r="C234" s="807" t="s">
        <v>3313</v>
      </c>
      <c r="D234" s="15"/>
      <c r="E234" s="15"/>
      <c r="F234" s="892"/>
    </row>
    <row r="235" spans="2:6" ht="14.4" customHeight="1">
      <c r="B235" s="896" t="s">
        <v>3314</v>
      </c>
      <c r="C235" s="15" t="s">
        <v>3315</v>
      </c>
      <c r="D235" s="15" t="s">
        <v>3316</v>
      </c>
      <c r="E235" s="15"/>
      <c r="F235" s="892"/>
    </row>
    <row r="236" spans="2:6" ht="14.4" customHeight="1">
      <c r="B236" s="896" t="s">
        <v>2398</v>
      </c>
      <c r="C236" s="15" t="s">
        <v>3317</v>
      </c>
      <c r="D236" s="15" t="s">
        <v>3318</v>
      </c>
      <c r="E236" s="15"/>
      <c r="F236" s="892"/>
    </row>
    <row r="237" spans="2:6" ht="14.4" customHeight="1">
      <c r="B237" s="896" t="s">
        <v>2399</v>
      </c>
      <c r="C237" s="807" t="s">
        <v>3319</v>
      </c>
      <c r="D237" s="15"/>
      <c r="E237" s="15"/>
      <c r="F237" s="892"/>
    </row>
    <row r="238" spans="2:6" ht="14.4" customHeight="1">
      <c r="B238" s="897" t="s">
        <v>2400</v>
      </c>
      <c r="C238" s="15" t="s">
        <v>3320</v>
      </c>
      <c r="D238" s="15" t="s">
        <v>3316</v>
      </c>
      <c r="E238" s="15"/>
      <c r="F238" s="892"/>
    </row>
    <row r="239" spans="2:6" ht="14.4" customHeight="1">
      <c r="B239" s="897" t="s">
        <v>2401</v>
      </c>
      <c r="C239" s="15" t="s">
        <v>3321</v>
      </c>
      <c r="D239" s="15" t="s">
        <v>3318</v>
      </c>
      <c r="E239" s="15"/>
      <c r="F239" s="892"/>
    </row>
    <row r="240" spans="2:6" ht="14.4" customHeight="1">
      <c r="B240" s="897" t="s">
        <v>2402</v>
      </c>
      <c r="C240" s="807" t="s">
        <v>3319</v>
      </c>
      <c r="D240" s="15"/>
      <c r="E240" s="15"/>
      <c r="F240" s="892"/>
    </row>
    <row r="241" spans="2:5" ht="14.4" customHeight="1">
      <c r="B241" s="898" t="s">
        <v>2403</v>
      </c>
      <c r="C241" s="15" t="s">
        <v>3322</v>
      </c>
      <c r="D241" s="15" t="s">
        <v>3316</v>
      </c>
      <c r="E241" s="15"/>
    </row>
    <row r="242" spans="2:5" ht="14.4" customHeight="1">
      <c r="B242" s="898" t="s">
        <v>2404</v>
      </c>
      <c r="C242" s="15" t="s">
        <v>3321</v>
      </c>
      <c r="D242" s="15" t="s">
        <v>3318</v>
      </c>
      <c r="E242" s="18"/>
    </row>
    <row r="243" spans="2:5" ht="14.4" customHeight="1">
      <c r="B243" s="898" t="s">
        <v>2405</v>
      </c>
      <c r="C243" s="807" t="s">
        <v>3319</v>
      </c>
      <c r="D243" s="899"/>
      <c r="E243" s="18"/>
    </row>
    <row r="244" spans="2:5" ht="14.4" customHeight="1">
      <c r="B244" s="18"/>
      <c r="C244" s="15"/>
      <c r="D244" s="899"/>
      <c r="E244" s="18"/>
    </row>
    <row r="245" spans="2:5" ht="14.4" customHeight="1">
      <c r="B245" s="18"/>
      <c r="C245" s="15"/>
      <c r="D245" s="899"/>
      <c r="E245" s="18"/>
    </row>
    <row r="246" spans="2:5" ht="14.4" customHeight="1">
      <c r="B246" s="18"/>
      <c r="C246" s="15"/>
      <c r="D246" s="899"/>
      <c r="E246" s="900" t="s">
        <v>3323</v>
      </c>
    </row>
  </sheetData>
  <mergeCells count="9">
    <mergeCell ref="B209:E209"/>
    <mergeCell ref="C4:D4"/>
    <mergeCell ref="B94:E94"/>
    <mergeCell ref="B179:E179"/>
    <mergeCell ref="B146:E146"/>
    <mergeCell ref="B118:E118"/>
    <mergeCell ref="B8:E8"/>
    <mergeCell ref="B35:E35"/>
    <mergeCell ref="B64:E64"/>
  </mergeCells>
  <hyperlinks>
    <hyperlink ref="I1" r:id="rId1" xr:uid="{00000000-0004-0000-0400-000000000000}"/>
    <hyperlink ref="N1" r:id="rId2" xr:uid="{00000000-0004-0000-0400-000001000000}"/>
    <hyperlink ref="I2" r:id="rId3" xr:uid="{00000000-0004-0000-0400-000002000000}"/>
    <hyperlink ref="N2" r:id="rId4" xr:uid="{00000000-0004-0000-0400-000003000000}"/>
    <hyperlink ref="E3" r:id="rId5" xr:uid="{00000000-0004-0000-0400-000004000000}"/>
    <hyperlink ref="I3" r:id="rId6" xr:uid="{00000000-0004-0000-0400-000005000000}"/>
    <hyperlink ref="M3" r:id="rId7" xr:uid="{00000000-0004-0000-0400-000006000000}"/>
    <hyperlink ref="E4" r:id="rId8" xr:uid="{00000000-0004-0000-0400-000007000000}"/>
    <hyperlink ref="I4" r:id="rId9" xr:uid="{00000000-0004-0000-0400-000008000000}"/>
    <hyperlink ref="I5" r:id="rId10" xr:uid="{00000000-0004-0000-0400-000009000000}"/>
    <hyperlink ref="J5" r:id="rId11" xr:uid="{00000000-0004-0000-0400-00000A000000}"/>
    <hyperlink ref="N5" r:id="rId12" location="templates" xr:uid="{00000000-0004-0000-0400-00000B000000}"/>
    <hyperlink ref="I6" r:id="rId13" xr:uid="{00000000-0004-0000-0400-00000C000000}"/>
    <hyperlink ref="J6" r:id="rId14" xr:uid="{00000000-0004-0000-0400-00000D000000}"/>
    <hyperlink ref="N6" r:id="rId15" xr:uid="{00000000-0004-0000-0400-00000E000000}"/>
    <hyperlink ref="I7" r:id="rId16" xr:uid="{00000000-0004-0000-0400-00000F000000}"/>
    <hyperlink ref="J7" r:id="rId17" xr:uid="{00000000-0004-0000-0400-000010000000}"/>
    <hyperlink ref="N7" r:id="rId18" xr:uid="{00000000-0004-0000-0400-000011000000}"/>
    <hyperlink ref="G12" r:id="rId19" xr:uid="{00000000-0004-0000-0400-000012000000}"/>
    <hyperlink ref="H37" r:id="rId20" xr:uid="{00000000-0004-0000-0400-000013000000}"/>
    <hyperlink ref="C39" r:id="rId21" xr:uid="{00000000-0004-0000-0400-000014000000}"/>
    <hyperlink ref="H39" r:id="rId22" xr:uid="{00000000-0004-0000-0400-000015000000}"/>
    <hyperlink ref="C40" r:id="rId23" xr:uid="{00000000-0004-0000-0400-000016000000}"/>
    <hyperlink ref="H40" r:id="rId24" xr:uid="{00000000-0004-0000-0400-000017000000}"/>
    <hyperlink ref="H41" r:id="rId25" xr:uid="{00000000-0004-0000-0400-000018000000}"/>
    <hyperlink ref="H42" r:id="rId26" xr:uid="{00000000-0004-0000-0400-000019000000}"/>
    <hyperlink ref="H43" r:id="rId27" xr:uid="{00000000-0004-0000-0400-00001A000000}"/>
    <hyperlink ref="C44" r:id="rId28" xr:uid="{00000000-0004-0000-0400-00001B000000}"/>
    <hyperlink ref="H44" r:id="rId29" xr:uid="{00000000-0004-0000-0400-00001C000000}"/>
    <hyperlink ref="H45" r:id="rId30" xr:uid="{00000000-0004-0000-0400-00001D000000}"/>
    <hyperlink ref="H46" r:id="rId31" xr:uid="{00000000-0004-0000-0400-00001E000000}"/>
    <hyperlink ref="H47" r:id="rId32" xr:uid="{00000000-0004-0000-0400-00001F000000}"/>
    <hyperlink ref="H48" r:id="rId33" xr:uid="{00000000-0004-0000-0400-000020000000}"/>
    <hyperlink ref="H49" r:id="rId34" xr:uid="{00000000-0004-0000-0400-000021000000}"/>
    <hyperlink ref="H50" r:id="rId35" xr:uid="{00000000-0004-0000-0400-000022000000}"/>
    <hyperlink ref="C51" r:id="rId36" xr:uid="{00000000-0004-0000-0400-000023000000}"/>
    <hyperlink ref="H51" r:id="rId37" xr:uid="{00000000-0004-0000-0400-000024000000}"/>
    <hyperlink ref="H53" r:id="rId38" xr:uid="{00000000-0004-0000-0400-000025000000}"/>
    <hyperlink ref="H54" r:id="rId39" xr:uid="{00000000-0004-0000-0400-000026000000}"/>
    <hyperlink ref="C55" r:id="rId40" xr:uid="{00000000-0004-0000-0400-000027000000}"/>
    <hyperlink ref="H55" r:id="rId41" xr:uid="{00000000-0004-0000-0400-000028000000}"/>
    <hyperlink ref="H56" r:id="rId42" xr:uid="{00000000-0004-0000-0400-000029000000}"/>
    <hyperlink ref="H57" r:id="rId43" xr:uid="{00000000-0004-0000-0400-00002A000000}"/>
    <hyperlink ref="H58" r:id="rId44" xr:uid="{00000000-0004-0000-0400-00002B000000}"/>
    <hyperlink ref="H59" r:id="rId45" xr:uid="{00000000-0004-0000-0400-00002C000000}"/>
    <hyperlink ref="H60" r:id="rId46" xr:uid="{00000000-0004-0000-0400-00002D000000}"/>
    <hyperlink ref="D62" r:id="rId47" xr:uid="{00000000-0004-0000-0400-00002E000000}"/>
    <hyperlink ref="I95" r:id="rId48" xr:uid="{00000000-0004-0000-0400-00002F000000}"/>
    <hyperlink ref="I97" r:id="rId49" xr:uid="{00000000-0004-0000-0400-000030000000}"/>
    <hyperlink ref="D210" r:id="rId50" xr:uid="{00000000-0004-0000-0400-000031000000}"/>
    <hyperlink ref="D211" r:id="rId51" xr:uid="{00000000-0004-0000-0400-000032000000}"/>
    <hyperlink ref="D212" r:id="rId52" xr:uid="{00000000-0004-0000-0400-000033000000}"/>
    <hyperlink ref="C216" r:id="rId53" xr:uid="{00000000-0004-0000-0400-000034000000}"/>
    <hyperlink ref="C217" r:id="rId54" xr:uid="{00000000-0004-0000-0400-000035000000}"/>
    <hyperlink ref="C219" r:id="rId55" xr:uid="{00000000-0004-0000-0400-000036000000}"/>
    <hyperlink ref="C220" r:id="rId56" xr:uid="{00000000-0004-0000-0400-000037000000}"/>
    <hyperlink ref="I221" r:id="rId57" xr:uid="{00000000-0004-0000-0400-000038000000}"/>
    <hyperlink ref="D229" r:id="rId58" xr:uid="{00000000-0004-0000-0400-000039000000}"/>
    <hyperlink ref="D231" r:id="rId59" xr:uid="{00000000-0004-0000-0400-00003A000000}"/>
  </hyperlinks>
  <printOptions verticalCentered="1"/>
  <pageMargins left="0.25" right="0.25" top="0.75" bottom="0.75" header="0" footer="0"/>
  <pageSetup paperSize="9" fitToWidth="0" pageOrder="overThenDown" orientation="portrait"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9999"/>
    <outlinePr summaryBelow="0" summaryRight="0"/>
    <pageSetUpPr fitToPage="1"/>
  </sheetPr>
  <dimension ref="A1:AG1053"/>
  <sheetViews>
    <sheetView workbookViewId="0">
      <pane ySplit="1" topLeftCell="A2" activePane="bottomLeft" state="frozen"/>
      <selection pane="bottomLeft" activeCell="B3" sqref="B3"/>
    </sheetView>
  </sheetViews>
  <sheetFormatPr defaultColWidth="11.1796875" defaultRowHeight="15.75" customHeight="1" outlineLevelRow="1"/>
  <cols>
    <col min="1" max="4" width="5.6328125" customWidth="1"/>
    <col min="5" max="5" width="6.54296875" customWidth="1"/>
    <col min="6" max="6" width="29.54296875" customWidth="1"/>
    <col min="7" max="7" width="51.90625" customWidth="1"/>
    <col min="8" max="8" width="19.1796875" customWidth="1"/>
    <col min="9" max="9" width="5.6328125" customWidth="1"/>
    <col min="10" max="10" width="5.54296875" customWidth="1"/>
    <col min="11" max="11" width="12.81640625" customWidth="1"/>
    <col min="12" max="15" width="2.36328125" customWidth="1"/>
    <col min="16" max="16" width="6.81640625" customWidth="1"/>
    <col min="17" max="21" width="4" customWidth="1"/>
    <col min="22" max="22" width="2.81640625" customWidth="1"/>
    <col min="23" max="27" width="2.90625" customWidth="1"/>
    <col min="28" max="30" width="2.90625" hidden="1" customWidth="1"/>
    <col min="31" max="33" width="2.90625" customWidth="1"/>
  </cols>
  <sheetData>
    <row r="1" spans="1:33" ht="12.6" customHeight="1">
      <c r="A1" s="355"/>
      <c r="B1" s="355" t="s">
        <v>3324</v>
      </c>
      <c r="C1" s="355" t="s">
        <v>3325</v>
      </c>
      <c r="D1" s="355" t="s">
        <v>2572</v>
      </c>
      <c r="E1" s="355" t="s">
        <v>2573</v>
      </c>
      <c r="F1" s="348" t="s">
        <v>3326</v>
      </c>
      <c r="G1" s="348" t="s">
        <v>2575</v>
      </c>
      <c r="H1" s="348" t="s">
        <v>3327</v>
      </c>
      <c r="I1" s="348" t="s">
        <v>3328</v>
      </c>
      <c r="J1" s="348" t="s">
        <v>3329</v>
      </c>
      <c r="K1" s="348"/>
      <c r="L1" s="926" t="s">
        <v>3330</v>
      </c>
      <c r="M1" s="926" t="s">
        <v>3331</v>
      </c>
      <c r="N1" s="926"/>
      <c r="O1" s="927"/>
      <c r="P1" s="362"/>
      <c r="Q1" s="351" t="s">
        <v>3332</v>
      </c>
      <c r="R1" s="928" t="s">
        <v>3333</v>
      </c>
      <c r="S1" s="351" t="s">
        <v>3334</v>
      </c>
      <c r="T1" s="351" t="s">
        <v>3335</v>
      </c>
      <c r="U1" s="351" t="s">
        <v>3336</v>
      </c>
      <c r="V1" s="351"/>
      <c r="W1" s="354" t="s">
        <v>2033</v>
      </c>
      <c r="X1" s="351" t="s">
        <v>2034</v>
      </c>
      <c r="Y1" s="351" t="s">
        <v>2042</v>
      </c>
      <c r="Z1" s="351" t="s">
        <v>2035</v>
      </c>
      <c r="AA1" s="351" t="s">
        <v>2045</v>
      </c>
      <c r="AB1" s="351" t="s">
        <v>2041</v>
      </c>
      <c r="AC1" s="351" t="s">
        <v>2039</v>
      </c>
      <c r="AD1" s="351" t="s">
        <v>2046</v>
      </c>
      <c r="AE1" s="351"/>
      <c r="AF1" s="352"/>
      <c r="AG1" s="352">
        <f>AVERAGE(AG2,AG106,AG205,AG315,AG400,AG479,AG562,AG656,AG739,AG832,AG916,AG990)</f>
        <v>86.666666666666671</v>
      </c>
    </row>
    <row r="2" spans="1:33" ht="12.6" customHeight="1">
      <c r="A2" s="376">
        <v>44202</v>
      </c>
      <c r="B2" s="1038">
        <v>44200</v>
      </c>
      <c r="C2" s="364">
        <v>44204</v>
      </c>
      <c r="D2" s="364">
        <v>44207</v>
      </c>
      <c r="E2" s="355" t="s">
        <v>3334</v>
      </c>
      <c r="F2" s="348" t="s">
        <v>3337</v>
      </c>
      <c r="G2" s="348" t="s">
        <v>3338</v>
      </c>
      <c r="H2" s="348" t="s">
        <v>3339</v>
      </c>
      <c r="I2" s="348"/>
      <c r="J2" s="348" t="s">
        <v>2033</v>
      </c>
      <c r="K2" s="348" t="s">
        <v>3340</v>
      </c>
      <c r="L2" s="926">
        <f t="shared" ref="L2:L33" si="0">(A2-B2)</f>
        <v>2</v>
      </c>
      <c r="M2" s="926">
        <f t="shared" ref="M2:M33" si="1">NETWORKDAYS(B2,A2,A2:B2)</f>
        <v>1</v>
      </c>
      <c r="N2" s="926"/>
      <c r="O2" s="927">
        <v>1</v>
      </c>
      <c r="P2" s="362" t="s">
        <v>3301</v>
      </c>
      <c r="Q2" s="357">
        <f>AVERAGE($L$2:$L$104)</f>
        <v>11.941747572815533</v>
      </c>
      <c r="R2" s="363">
        <f>COUNT($B$2:$B$104)</f>
        <v>103</v>
      </c>
      <c r="S2" s="350">
        <f>COUNTIF($E$2:$E$104,$S$1)</f>
        <v>88</v>
      </c>
      <c r="T2" s="350">
        <f>COUNTIF($E$2:$E$104,$T$1)</f>
        <v>15</v>
      </c>
      <c r="U2" s="350">
        <f>R2-S2-T2</f>
        <v>0</v>
      </c>
      <c r="V2" s="350"/>
      <c r="W2" s="350">
        <f t="shared" ref="W2:AD2" si="2">COUNTIF($J$2:$J$104, W$1)</f>
        <v>21</v>
      </c>
      <c r="X2" s="350">
        <f t="shared" si="2"/>
        <v>15</v>
      </c>
      <c r="Y2" s="350">
        <f t="shared" si="2"/>
        <v>15</v>
      </c>
      <c r="Z2" s="350">
        <f t="shared" si="2"/>
        <v>18</v>
      </c>
      <c r="AA2" s="350">
        <f t="shared" si="2"/>
        <v>17</v>
      </c>
      <c r="AB2" s="350">
        <f t="shared" si="2"/>
        <v>16</v>
      </c>
      <c r="AC2" s="350">
        <f t="shared" si="2"/>
        <v>0</v>
      </c>
      <c r="AD2" s="350">
        <f t="shared" si="2"/>
        <v>1</v>
      </c>
      <c r="AE2" s="350"/>
      <c r="AF2" s="350"/>
      <c r="AG2" s="363">
        <f>SUM(W2:AF2)</f>
        <v>103</v>
      </c>
    </row>
    <row r="3" spans="1:33" ht="12.6" customHeight="1" outlineLevel="1">
      <c r="A3" s="376">
        <v>44204</v>
      </c>
      <c r="B3" s="1038">
        <v>44201</v>
      </c>
      <c r="C3" s="364">
        <v>44211</v>
      </c>
      <c r="D3" s="364">
        <v>44211</v>
      </c>
      <c r="E3" s="355" t="s">
        <v>3334</v>
      </c>
      <c r="F3" s="348" t="s">
        <v>3341</v>
      </c>
      <c r="G3" s="348" t="s">
        <v>3342</v>
      </c>
      <c r="H3" s="348" t="s">
        <v>3343</v>
      </c>
      <c r="I3" s="348"/>
      <c r="J3" s="348" t="s">
        <v>2035</v>
      </c>
      <c r="K3" s="589"/>
      <c r="L3" s="926">
        <f t="shared" si="0"/>
        <v>3</v>
      </c>
      <c r="M3" s="926">
        <f t="shared" si="1"/>
        <v>2</v>
      </c>
      <c r="N3" s="926"/>
      <c r="O3" s="927">
        <v>2</v>
      </c>
      <c r="P3" s="352"/>
      <c r="Q3" s="350"/>
      <c r="R3" s="363"/>
      <c r="S3" s="350"/>
      <c r="T3" s="350"/>
      <c r="U3" s="350"/>
      <c r="V3" s="350"/>
      <c r="W3" s="365"/>
      <c r="X3" s="350"/>
      <c r="Y3" s="350"/>
      <c r="Z3" s="350"/>
      <c r="AA3" s="350"/>
      <c r="AB3" s="350"/>
      <c r="AC3" s="350"/>
      <c r="AD3" s="350"/>
      <c r="AE3" s="350"/>
      <c r="AF3" s="350"/>
      <c r="AG3" s="363"/>
    </row>
    <row r="4" spans="1:33" ht="12.6" customHeight="1" outlineLevel="1">
      <c r="A4" s="376">
        <v>44207</v>
      </c>
      <c r="B4" s="1038">
        <v>44204</v>
      </c>
      <c r="C4" s="364">
        <v>44216</v>
      </c>
      <c r="D4" s="364">
        <v>44216</v>
      </c>
      <c r="E4" s="355" t="s">
        <v>3334</v>
      </c>
      <c r="F4" s="348" t="s">
        <v>3344</v>
      </c>
      <c r="G4" s="589" t="s">
        <v>3345</v>
      </c>
      <c r="H4" s="589" t="s">
        <v>3346</v>
      </c>
      <c r="I4" s="589"/>
      <c r="J4" s="589" t="s">
        <v>2033</v>
      </c>
      <c r="K4" s="589"/>
      <c r="L4" s="926">
        <f t="shared" si="0"/>
        <v>3</v>
      </c>
      <c r="M4" s="926">
        <f t="shared" si="1"/>
        <v>0</v>
      </c>
      <c r="N4" s="926"/>
      <c r="O4" s="927">
        <v>3</v>
      </c>
      <c r="P4" s="662"/>
      <c r="Q4" s="662"/>
      <c r="R4" s="662"/>
      <c r="S4" s="662"/>
      <c r="T4" s="662"/>
      <c r="U4" s="662"/>
      <c r="V4" s="662"/>
      <c r="W4" s="662"/>
      <c r="X4" s="662"/>
      <c r="Y4" s="662"/>
      <c r="Z4" s="662"/>
      <c r="AA4" s="662"/>
      <c r="AB4" s="662"/>
      <c r="AC4" s="662"/>
      <c r="AD4" s="662"/>
      <c r="AE4" s="662"/>
      <c r="AF4" s="662"/>
      <c r="AG4" s="662"/>
    </row>
    <row r="5" spans="1:33" ht="12.6" customHeight="1" outlineLevel="1">
      <c r="A5" s="376">
        <v>44208</v>
      </c>
      <c r="B5" s="1038">
        <v>44200</v>
      </c>
      <c r="C5" s="364">
        <v>44204</v>
      </c>
      <c r="D5" s="364">
        <v>44231</v>
      </c>
      <c r="E5" s="355" t="s">
        <v>3334</v>
      </c>
      <c r="F5" s="348" t="s">
        <v>3347</v>
      </c>
      <c r="G5" s="348" t="s">
        <v>3348</v>
      </c>
      <c r="H5" s="348" t="s">
        <v>3349</v>
      </c>
      <c r="I5" s="348"/>
      <c r="J5" s="348" t="s">
        <v>2035</v>
      </c>
      <c r="K5" s="589"/>
      <c r="L5" s="926">
        <f t="shared" si="0"/>
        <v>8</v>
      </c>
      <c r="M5" s="926">
        <f t="shared" si="1"/>
        <v>5</v>
      </c>
      <c r="N5" s="926"/>
      <c r="O5" s="927">
        <v>4</v>
      </c>
      <c r="P5" s="352"/>
      <c r="Q5" s="350"/>
      <c r="R5" s="363"/>
      <c r="S5" s="350"/>
      <c r="T5" s="350"/>
      <c r="U5" s="350"/>
      <c r="V5" s="350"/>
      <c r="W5" s="365"/>
      <c r="X5" s="350"/>
      <c r="Y5" s="350"/>
      <c r="Z5" s="350"/>
      <c r="AA5" s="350"/>
      <c r="AB5" s="350"/>
      <c r="AC5" s="350"/>
      <c r="AD5" s="350"/>
      <c r="AE5" s="350"/>
      <c r="AF5" s="350"/>
      <c r="AG5" s="363"/>
    </row>
    <row r="6" spans="1:33" ht="12.6" customHeight="1" outlineLevel="1">
      <c r="A6" s="715">
        <v>44208</v>
      </c>
      <c r="B6" s="1038">
        <v>44201</v>
      </c>
      <c r="C6" s="364">
        <v>44207</v>
      </c>
      <c r="D6" s="364">
        <v>44209</v>
      </c>
      <c r="E6" s="355" t="s">
        <v>3334</v>
      </c>
      <c r="F6" s="348" t="s">
        <v>2753</v>
      </c>
      <c r="G6" s="589" t="s">
        <v>3350</v>
      </c>
      <c r="H6" s="589"/>
      <c r="I6" s="589"/>
      <c r="J6" s="589" t="s">
        <v>2041</v>
      </c>
      <c r="K6" s="589" t="s">
        <v>3351</v>
      </c>
      <c r="L6" s="926">
        <f t="shared" si="0"/>
        <v>7</v>
      </c>
      <c r="M6" s="926">
        <f t="shared" si="1"/>
        <v>4</v>
      </c>
      <c r="N6" s="926"/>
      <c r="O6" s="927">
        <v>5</v>
      </c>
      <c r="P6" s="662"/>
      <c r="Q6" s="662"/>
      <c r="R6" s="662"/>
      <c r="S6" s="662"/>
      <c r="T6" s="662"/>
      <c r="U6" s="662"/>
      <c r="V6" s="662"/>
      <c r="W6" s="662"/>
      <c r="X6" s="662"/>
      <c r="Y6" s="662"/>
      <c r="Z6" s="662"/>
      <c r="AA6" s="662"/>
      <c r="AB6" s="662"/>
      <c r="AC6" s="662"/>
      <c r="AD6" s="662"/>
      <c r="AE6" s="662"/>
      <c r="AF6" s="662"/>
      <c r="AG6" s="662"/>
    </row>
    <row r="7" spans="1:33" ht="12.6" customHeight="1" outlineLevel="1">
      <c r="A7" s="376">
        <v>44209</v>
      </c>
      <c r="B7" s="1038">
        <v>44200</v>
      </c>
      <c r="C7" s="364">
        <v>44211</v>
      </c>
      <c r="D7" s="364">
        <v>44229</v>
      </c>
      <c r="E7" s="355" t="s">
        <v>3335</v>
      </c>
      <c r="F7" s="348" t="s">
        <v>3352</v>
      </c>
      <c r="G7" s="348" t="s">
        <v>3353</v>
      </c>
      <c r="H7" s="348"/>
      <c r="I7" s="348"/>
      <c r="J7" s="348" t="s">
        <v>2045</v>
      </c>
      <c r="K7" s="589" t="s">
        <v>3351</v>
      </c>
      <c r="L7" s="926">
        <f t="shared" si="0"/>
        <v>9</v>
      </c>
      <c r="M7" s="926">
        <f t="shared" si="1"/>
        <v>6</v>
      </c>
      <c r="N7" s="926"/>
      <c r="O7" s="927">
        <v>6</v>
      </c>
      <c r="P7" s="352"/>
      <c r="Q7" s="350"/>
      <c r="R7" s="350"/>
      <c r="S7" s="350"/>
      <c r="T7" s="350"/>
      <c r="U7" s="350"/>
      <c r="V7" s="350"/>
      <c r="W7" s="365"/>
      <c r="X7" s="350"/>
      <c r="Y7" s="350"/>
      <c r="Z7" s="350"/>
      <c r="AA7" s="350"/>
      <c r="AB7" s="350"/>
      <c r="AC7" s="350"/>
      <c r="AD7" s="350"/>
      <c r="AE7" s="350"/>
      <c r="AF7" s="352"/>
      <c r="AG7" s="352"/>
    </row>
    <row r="8" spans="1:33" ht="12.6" customHeight="1" outlineLevel="1">
      <c r="A8" s="376">
        <v>44209</v>
      </c>
      <c r="B8" s="1038">
        <v>44208</v>
      </c>
      <c r="C8" s="364"/>
      <c r="D8" s="355"/>
      <c r="E8" s="355" t="s">
        <v>3334</v>
      </c>
      <c r="F8" s="348" t="s">
        <v>3354</v>
      </c>
      <c r="G8" s="348" t="s">
        <v>3355</v>
      </c>
      <c r="H8" s="348"/>
      <c r="I8" s="348"/>
      <c r="J8" s="348" t="s">
        <v>2033</v>
      </c>
      <c r="K8" s="348"/>
      <c r="L8" s="926">
        <f t="shared" si="0"/>
        <v>1</v>
      </c>
      <c r="M8" s="926">
        <f t="shared" si="1"/>
        <v>0</v>
      </c>
      <c r="N8" s="926"/>
      <c r="O8" s="927">
        <v>7</v>
      </c>
      <c r="P8" s="352"/>
      <c r="Q8" s="350"/>
      <c r="R8" s="363"/>
      <c r="S8" s="350"/>
      <c r="T8" s="350"/>
      <c r="U8" s="350"/>
      <c r="V8" s="350"/>
      <c r="W8" s="365"/>
      <c r="X8" s="350"/>
      <c r="Y8" s="350"/>
      <c r="Z8" s="350"/>
      <c r="AA8" s="350"/>
      <c r="AB8" s="350"/>
      <c r="AC8" s="350"/>
      <c r="AD8" s="363"/>
      <c r="AE8" s="350"/>
      <c r="AF8" s="352"/>
      <c r="AG8" s="352"/>
    </row>
    <row r="9" spans="1:33" ht="12.6" customHeight="1" outlineLevel="1">
      <c r="A9" s="376">
        <v>44209</v>
      </c>
      <c r="B9" s="1038">
        <v>44203</v>
      </c>
      <c r="C9" s="364">
        <v>44208</v>
      </c>
      <c r="D9" s="364">
        <v>44210</v>
      </c>
      <c r="E9" s="355" t="s">
        <v>3334</v>
      </c>
      <c r="F9" s="348" t="s">
        <v>3356</v>
      </c>
      <c r="G9" s="348" t="s">
        <v>3357</v>
      </c>
      <c r="H9" s="348" t="s">
        <v>3358</v>
      </c>
      <c r="I9" s="348"/>
      <c r="J9" s="348" t="s">
        <v>2035</v>
      </c>
      <c r="K9" s="589"/>
      <c r="L9" s="926">
        <f t="shared" si="0"/>
        <v>6</v>
      </c>
      <c r="M9" s="926">
        <f t="shared" si="1"/>
        <v>3</v>
      </c>
      <c r="N9" s="926"/>
      <c r="O9" s="927">
        <v>8</v>
      </c>
      <c r="P9" s="352"/>
      <c r="Q9" s="350"/>
      <c r="R9" s="363"/>
      <c r="S9" s="350"/>
      <c r="T9" s="350"/>
      <c r="U9" s="350"/>
      <c r="V9" s="350"/>
      <c r="W9" s="365"/>
      <c r="X9" s="350"/>
      <c r="Y9" s="350"/>
      <c r="Z9" s="350"/>
      <c r="AA9" s="350"/>
      <c r="AB9" s="350"/>
      <c r="AC9" s="350"/>
      <c r="AD9" s="350"/>
      <c r="AE9" s="350"/>
      <c r="AF9" s="350"/>
      <c r="AG9" s="363"/>
    </row>
    <row r="10" spans="1:33" ht="12.6" customHeight="1" outlineLevel="1">
      <c r="A10" s="376">
        <v>44210</v>
      </c>
      <c r="B10" s="1038">
        <v>44201</v>
      </c>
      <c r="C10" s="364">
        <v>44214</v>
      </c>
      <c r="D10" s="364">
        <v>44232</v>
      </c>
      <c r="E10" s="355" t="s">
        <v>3334</v>
      </c>
      <c r="F10" s="348" t="s">
        <v>3359</v>
      </c>
      <c r="G10" s="348" t="s">
        <v>3360</v>
      </c>
      <c r="H10" s="348"/>
      <c r="I10" s="348"/>
      <c r="J10" s="348" t="s">
        <v>2035</v>
      </c>
      <c r="K10" s="589"/>
      <c r="L10" s="926">
        <f t="shared" si="0"/>
        <v>9</v>
      </c>
      <c r="M10" s="926">
        <f t="shared" si="1"/>
        <v>6</v>
      </c>
      <c r="N10" s="926"/>
      <c r="O10" s="927">
        <v>9</v>
      </c>
      <c r="P10" s="352"/>
      <c r="Q10" s="350"/>
      <c r="R10" s="363"/>
      <c r="S10" s="350"/>
      <c r="T10" s="350"/>
      <c r="U10" s="350"/>
      <c r="V10" s="350"/>
      <c r="W10" s="365"/>
      <c r="X10" s="350"/>
      <c r="Y10" s="350"/>
      <c r="Z10" s="350"/>
      <c r="AA10" s="350"/>
      <c r="AB10" s="350"/>
      <c r="AC10" s="350"/>
      <c r="AD10" s="350"/>
      <c r="AE10" s="350"/>
      <c r="AF10" s="350"/>
      <c r="AG10" s="363"/>
    </row>
    <row r="11" spans="1:33" ht="12.6" customHeight="1" outlineLevel="1">
      <c r="A11" s="360">
        <v>44209</v>
      </c>
      <c r="B11" s="1038">
        <v>44203</v>
      </c>
      <c r="C11" s="364">
        <v>44211</v>
      </c>
      <c r="D11" s="360">
        <v>44211</v>
      </c>
      <c r="E11" s="355" t="s">
        <v>3334</v>
      </c>
      <c r="F11" s="348" t="s">
        <v>3361</v>
      </c>
      <c r="G11" s="348" t="s">
        <v>3362</v>
      </c>
      <c r="H11" s="348" t="s">
        <v>3363</v>
      </c>
      <c r="I11" s="348"/>
      <c r="J11" s="348" t="s">
        <v>2042</v>
      </c>
      <c r="K11" s="348"/>
      <c r="L11" s="926">
        <f t="shared" si="0"/>
        <v>6</v>
      </c>
      <c r="M11" s="926">
        <f t="shared" si="1"/>
        <v>3</v>
      </c>
      <c r="N11" s="926"/>
      <c r="O11" s="927">
        <v>10</v>
      </c>
      <c r="P11" s="352"/>
      <c r="Q11" s="350"/>
      <c r="R11" s="363"/>
      <c r="S11" s="350"/>
      <c r="T11" s="350"/>
      <c r="U11" s="350"/>
      <c r="V11" s="350"/>
      <c r="W11" s="365"/>
      <c r="X11" s="350"/>
      <c r="Y11" s="350"/>
      <c r="Z11" s="350"/>
      <c r="AA11" s="350"/>
      <c r="AB11" s="350"/>
      <c r="AC11" s="350"/>
      <c r="AD11" s="363"/>
      <c r="AE11" s="350"/>
      <c r="AF11" s="352"/>
      <c r="AG11" s="352"/>
    </row>
    <row r="12" spans="1:33" ht="12.6" customHeight="1" outlineLevel="1">
      <c r="A12" s="360">
        <v>44209</v>
      </c>
      <c r="B12" s="1038">
        <v>44200</v>
      </c>
      <c r="C12" s="364">
        <v>44214</v>
      </c>
      <c r="D12" s="364">
        <v>44229</v>
      </c>
      <c r="E12" s="355" t="s">
        <v>3334</v>
      </c>
      <c r="F12" s="348" t="s">
        <v>3364</v>
      </c>
      <c r="G12" s="589" t="s">
        <v>3365</v>
      </c>
      <c r="H12" s="589"/>
      <c r="I12" s="589"/>
      <c r="J12" s="589" t="s">
        <v>2045</v>
      </c>
      <c r="K12" s="589" t="s">
        <v>3366</v>
      </c>
      <c r="L12" s="926">
        <f t="shared" si="0"/>
        <v>9</v>
      </c>
      <c r="M12" s="926">
        <f t="shared" si="1"/>
        <v>6</v>
      </c>
      <c r="N12" s="926"/>
      <c r="O12" s="927">
        <v>11</v>
      </c>
      <c r="P12" s="662"/>
      <c r="Q12" s="365"/>
      <c r="R12" s="356"/>
      <c r="S12" s="365"/>
      <c r="T12" s="365"/>
      <c r="U12" s="365"/>
      <c r="V12" s="365"/>
      <c r="W12" s="365"/>
      <c r="X12" s="365"/>
      <c r="Y12" s="365"/>
      <c r="Z12" s="365"/>
      <c r="AA12" s="365"/>
      <c r="AB12" s="365"/>
      <c r="AC12" s="365"/>
      <c r="AD12" s="356"/>
      <c r="AE12" s="365"/>
      <c r="AF12" s="662"/>
      <c r="AG12" s="662"/>
    </row>
    <row r="13" spans="1:33" ht="12.6" customHeight="1" outlineLevel="1">
      <c r="A13" s="360">
        <v>44210</v>
      </c>
      <c r="B13" s="1038">
        <v>44202</v>
      </c>
      <c r="C13" s="364">
        <v>44218</v>
      </c>
      <c r="D13" s="360">
        <v>44218</v>
      </c>
      <c r="E13" s="355" t="s">
        <v>3334</v>
      </c>
      <c r="F13" s="348" t="s">
        <v>3367</v>
      </c>
      <c r="G13" s="348" t="s">
        <v>3368</v>
      </c>
      <c r="H13" s="348" t="s">
        <v>3369</v>
      </c>
      <c r="I13" s="348"/>
      <c r="J13" s="348" t="s">
        <v>2042</v>
      </c>
      <c r="K13" s="348"/>
      <c r="L13" s="926">
        <f t="shared" si="0"/>
        <v>8</v>
      </c>
      <c r="M13" s="926">
        <f t="shared" si="1"/>
        <v>5</v>
      </c>
      <c r="N13" s="926"/>
      <c r="O13" s="927">
        <v>12</v>
      </c>
      <c r="P13" s="352"/>
      <c r="Q13" s="350"/>
      <c r="R13" s="363"/>
      <c r="S13" s="350"/>
      <c r="T13" s="350"/>
      <c r="U13" s="350"/>
      <c r="V13" s="350"/>
      <c r="W13" s="365"/>
      <c r="X13" s="350"/>
      <c r="Y13" s="350"/>
      <c r="Z13" s="350"/>
      <c r="AA13" s="350"/>
      <c r="AB13" s="350"/>
      <c r="AC13" s="350"/>
      <c r="AD13" s="363"/>
      <c r="AE13" s="350"/>
      <c r="AF13" s="352"/>
      <c r="AG13" s="352"/>
    </row>
    <row r="14" spans="1:33" ht="12.6" customHeight="1" outlineLevel="1">
      <c r="A14" s="360">
        <v>44210</v>
      </c>
      <c r="B14" s="1038">
        <v>44200</v>
      </c>
      <c r="C14" s="364">
        <v>44214</v>
      </c>
      <c r="D14" s="364">
        <v>44231</v>
      </c>
      <c r="E14" s="355" t="s">
        <v>3334</v>
      </c>
      <c r="F14" s="348" t="s">
        <v>3370</v>
      </c>
      <c r="G14" s="348" t="s">
        <v>3371</v>
      </c>
      <c r="H14" s="348" t="s">
        <v>3372</v>
      </c>
      <c r="I14" s="348"/>
      <c r="J14" s="348" t="s">
        <v>2033</v>
      </c>
      <c r="K14" s="348" t="s">
        <v>3373</v>
      </c>
      <c r="L14" s="926">
        <f t="shared" si="0"/>
        <v>10</v>
      </c>
      <c r="M14" s="926">
        <f t="shared" si="1"/>
        <v>7</v>
      </c>
      <c r="N14" s="926"/>
      <c r="O14" s="927">
        <v>13</v>
      </c>
      <c r="P14" s="352"/>
      <c r="Q14" s="352"/>
      <c r="R14" s="352"/>
      <c r="S14" s="352"/>
      <c r="T14" s="352"/>
      <c r="U14" s="352"/>
      <c r="V14" s="352"/>
      <c r="W14" s="352"/>
      <c r="X14" s="352"/>
      <c r="Y14" s="352"/>
      <c r="Z14" s="352"/>
      <c r="AA14" s="352"/>
      <c r="AB14" s="352"/>
      <c r="AC14" s="352"/>
      <c r="AD14" s="352"/>
      <c r="AE14" s="352"/>
      <c r="AF14" s="352"/>
      <c r="AG14" s="352"/>
    </row>
    <row r="15" spans="1:33" ht="12.6" customHeight="1" outlineLevel="1">
      <c r="A15" s="360">
        <v>44210</v>
      </c>
      <c r="B15" s="1038">
        <v>44200</v>
      </c>
      <c r="C15" s="364">
        <v>44231</v>
      </c>
      <c r="D15" s="364">
        <v>44231</v>
      </c>
      <c r="E15" s="355" t="s">
        <v>3334</v>
      </c>
      <c r="F15" s="348" t="s">
        <v>3374</v>
      </c>
      <c r="G15" s="589" t="s">
        <v>3375</v>
      </c>
      <c r="H15" s="589" t="s">
        <v>2046</v>
      </c>
      <c r="I15" s="589"/>
      <c r="J15" s="589" t="s">
        <v>2045</v>
      </c>
      <c r="K15" s="589" t="s">
        <v>3366</v>
      </c>
      <c r="L15" s="926">
        <f t="shared" si="0"/>
        <v>10</v>
      </c>
      <c r="M15" s="926">
        <f t="shared" si="1"/>
        <v>7</v>
      </c>
      <c r="N15" s="926"/>
      <c r="O15" s="927">
        <v>14</v>
      </c>
      <c r="P15" s="352"/>
      <c r="Q15" s="350"/>
      <c r="R15" s="363"/>
      <c r="S15" s="350"/>
      <c r="T15" s="350"/>
      <c r="U15" s="350"/>
      <c r="V15" s="350"/>
      <c r="W15" s="365"/>
      <c r="X15" s="350"/>
      <c r="Y15" s="350"/>
      <c r="Z15" s="350"/>
      <c r="AA15" s="350"/>
      <c r="AB15" s="350"/>
      <c r="AC15" s="350"/>
      <c r="AD15" s="363"/>
      <c r="AE15" s="350"/>
      <c r="AF15" s="352"/>
      <c r="AG15" s="352"/>
    </row>
    <row r="16" spans="1:33" ht="12.6" customHeight="1" outlineLevel="1">
      <c r="A16" s="360">
        <v>44210</v>
      </c>
      <c r="B16" s="1038">
        <v>44201</v>
      </c>
      <c r="C16" s="364">
        <v>44215</v>
      </c>
      <c r="D16" s="364">
        <v>44232</v>
      </c>
      <c r="E16" s="355" t="s">
        <v>3334</v>
      </c>
      <c r="F16" s="348" t="s">
        <v>3376</v>
      </c>
      <c r="G16" s="589" t="s">
        <v>3377</v>
      </c>
      <c r="H16" s="589"/>
      <c r="I16" s="589"/>
      <c r="J16" s="589" t="s">
        <v>2041</v>
      </c>
      <c r="K16" s="589" t="s">
        <v>3378</v>
      </c>
      <c r="L16" s="926">
        <f t="shared" si="0"/>
        <v>9</v>
      </c>
      <c r="M16" s="926">
        <f t="shared" si="1"/>
        <v>6</v>
      </c>
      <c r="N16" s="926"/>
      <c r="O16" s="927">
        <v>15</v>
      </c>
      <c r="P16" s="662"/>
      <c r="Q16" s="662"/>
      <c r="R16" s="662"/>
      <c r="S16" s="662"/>
      <c r="T16" s="662"/>
      <c r="U16" s="662"/>
      <c r="V16" s="662"/>
      <c r="W16" s="662"/>
      <c r="X16" s="662"/>
      <c r="Y16" s="662"/>
      <c r="Z16" s="662"/>
      <c r="AA16" s="662"/>
      <c r="AB16" s="662"/>
      <c r="AC16" s="662"/>
      <c r="AD16" s="662"/>
      <c r="AE16" s="662"/>
      <c r="AF16" s="662"/>
      <c r="AG16" s="662"/>
    </row>
    <row r="17" spans="1:21" ht="12.6" customHeight="1" outlineLevel="1">
      <c r="A17" s="376">
        <v>44211</v>
      </c>
      <c r="B17" s="1038">
        <v>44203</v>
      </c>
      <c r="C17" s="364">
        <v>44215</v>
      </c>
      <c r="D17" s="364">
        <v>44234</v>
      </c>
      <c r="E17" s="355" t="s">
        <v>3334</v>
      </c>
      <c r="F17" s="348" t="s">
        <v>3379</v>
      </c>
      <c r="G17" s="348" t="s">
        <v>3380</v>
      </c>
      <c r="H17" s="348"/>
      <c r="I17" s="348"/>
      <c r="J17" s="348" t="s">
        <v>2033</v>
      </c>
      <c r="K17" s="348" t="s">
        <v>3381</v>
      </c>
      <c r="L17" s="926">
        <f t="shared" si="0"/>
        <v>8</v>
      </c>
      <c r="M17" s="926">
        <f t="shared" si="1"/>
        <v>5</v>
      </c>
      <c r="N17" s="926"/>
      <c r="O17" s="927">
        <v>16</v>
      </c>
      <c r="P17" s="352"/>
      <c r="Q17" s="352"/>
      <c r="R17" s="352"/>
      <c r="S17" s="352"/>
      <c r="T17" s="352"/>
      <c r="U17" s="352"/>
    </row>
    <row r="18" spans="1:21" ht="12.6" customHeight="1" outlineLevel="1">
      <c r="A18" s="360">
        <v>44211</v>
      </c>
      <c r="B18" s="1038">
        <v>44203</v>
      </c>
      <c r="C18" s="364">
        <v>44211</v>
      </c>
      <c r="D18" s="364">
        <v>44234</v>
      </c>
      <c r="E18" s="355" t="s">
        <v>3335</v>
      </c>
      <c r="F18" s="348" t="s">
        <v>3382</v>
      </c>
      <c r="G18" s="348" t="s">
        <v>3383</v>
      </c>
      <c r="H18" s="348" t="s">
        <v>3384</v>
      </c>
      <c r="I18" s="348"/>
      <c r="J18" s="348" t="s">
        <v>2041</v>
      </c>
      <c r="K18" s="348" t="s">
        <v>3385</v>
      </c>
      <c r="L18" s="926">
        <f t="shared" si="0"/>
        <v>8</v>
      </c>
      <c r="M18" s="926">
        <f t="shared" si="1"/>
        <v>5</v>
      </c>
      <c r="N18" s="926"/>
      <c r="O18" s="927">
        <v>17</v>
      </c>
      <c r="P18" s="352"/>
      <c r="Q18" s="352"/>
      <c r="R18" s="352"/>
      <c r="S18" s="352"/>
      <c r="T18" s="352"/>
      <c r="U18" s="352"/>
    </row>
    <row r="19" spans="1:21" ht="12.6" customHeight="1" outlineLevel="1">
      <c r="A19" s="360">
        <v>44214</v>
      </c>
      <c r="B19" s="1039">
        <v>44210</v>
      </c>
      <c r="C19" s="364">
        <v>44241</v>
      </c>
      <c r="D19" s="360">
        <v>44241</v>
      </c>
      <c r="E19" s="355" t="s">
        <v>3334</v>
      </c>
      <c r="F19" s="348" t="s">
        <v>3386</v>
      </c>
      <c r="G19" s="348" t="s">
        <v>3387</v>
      </c>
      <c r="H19" s="348"/>
      <c r="I19" s="348"/>
      <c r="J19" s="348" t="s">
        <v>2042</v>
      </c>
      <c r="K19" s="348" t="s">
        <v>3388</v>
      </c>
      <c r="L19" s="926">
        <f t="shared" si="0"/>
        <v>4</v>
      </c>
      <c r="M19" s="926">
        <f t="shared" si="1"/>
        <v>1</v>
      </c>
      <c r="N19" s="926"/>
      <c r="O19" s="927">
        <v>18</v>
      </c>
      <c r="P19" s="613"/>
      <c r="Q19" s="729"/>
      <c r="R19" s="727"/>
      <c r="S19" s="729"/>
      <c r="T19" s="729"/>
      <c r="U19" s="729"/>
    </row>
    <row r="20" spans="1:21" ht="12.6" customHeight="1" outlineLevel="1">
      <c r="A20" s="376">
        <v>44215</v>
      </c>
      <c r="B20" s="1038">
        <v>44203</v>
      </c>
      <c r="C20" s="364">
        <v>44216</v>
      </c>
      <c r="D20" s="364">
        <v>44216</v>
      </c>
      <c r="E20" s="355" t="s">
        <v>3334</v>
      </c>
      <c r="F20" s="348" t="s">
        <v>3389</v>
      </c>
      <c r="G20" s="348" t="s">
        <v>3390</v>
      </c>
      <c r="H20" s="348" t="s">
        <v>3391</v>
      </c>
      <c r="I20" s="351"/>
      <c r="J20" s="348" t="s">
        <v>2035</v>
      </c>
      <c r="K20" s="589"/>
      <c r="L20" s="926">
        <f t="shared" si="0"/>
        <v>12</v>
      </c>
      <c r="M20" s="926">
        <f t="shared" si="1"/>
        <v>7</v>
      </c>
      <c r="N20" s="926"/>
      <c r="O20" s="927">
        <v>19</v>
      </c>
      <c r="P20" s="352"/>
      <c r="Q20" s="350"/>
      <c r="R20" s="363"/>
      <c r="S20" s="350"/>
      <c r="T20" s="350"/>
      <c r="U20" s="350"/>
    </row>
    <row r="21" spans="1:21" ht="12.6" customHeight="1" outlineLevel="1">
      <c r="A21" s="376">
        <v>44215</v>
      </c>
      <c r="B21" s="1038">
        <v>44201</v>
      </c>
      <c r="C21" s="364">
        <v>44216</v>
      </c>
      <c r="D21" s="364">
        <v>44233</v>
      </c>
      <c r="E21" s="355" t="s">
        <v>3334</v>
      </c>
      <c r="F21" s="348" t="s">
        <v>3392</v>
      </c>
      <c r="G21" s="589" t="s">
        <v>3393</v>
      </c>
      <c r="H21" s="589"/>
      <c r="I21" s="589"/>
      <c r="J21" s="589" t="s">
        <v>2034</v>
      </c>
      <c r="K21" s="589" t="s">
        <v>3381</v>
      </c>
      <c r="L21" s="926">
        <f t="shared" si="0"/>
        <v>14</v>
      </c>
      <c r="M21" s="926">
        <f t="shared" si="1"/>
        <v>9</v>
      </c>
      <c r="N21" s="926"/>
      <c r="O21" s="927">
        <v>20</v>
      </c>
      <c r="P21" s="662"/>
      <c r="Q21" s="662"/>
      <c r="R21" s="662"/>
      <c r="S21" s="662"/>
      <c r="T21" s="662"/>
      <c r="U21" s="662"/>
    </row>
    <row r="22" spans="1:21" ht="12.6" customHeight="1" outlineLevel="1">
      <c r="A22" s="376">
        <v>44215</v>
      </c>
      <c r="B22" s="1038">
        <v>44210</v>
      </c>
      <c r="C22" s="364">
        <v>44217</v>
      </c>
      <c r="D22" s="364">
        <v>44217</v>
      </c>
      <c r="E22" s="355" t="s">
        <v>3334</v>
      </c>
      <c r="F22" s="348" t="s">
        <v>3394</v>
      </c>
      <c r="G22" s="348" t="s">
        <v>3395</v>
      </c>
      <c r="H22" s="348" t="s">
        <v>3396</v>
      </c>
      <c r="I22" s="348"/>
      <c r="J22" s="348" t="s">
        <v>2033</v>
      </c>
      <c r="K22" s="348" t="s">
        <v>3397</v>
      </c>
      <c r="L22" s="926">
        <f t="shared" si="0"/>
        <v>5</v>
      </c>
      <c r="M22" s="926">
        <f t="shared" si="1"/>
        <v>2</v>
      </c>
      <c r="N22" s="926"/>
      <c r="O22" s="927">
        <v>21</v>
      </c>
      <c r="P22" s="352"/>
      <c r="Q22" s="352"/>
      <c r="R22" s="352"/>
      <c r="S22" s="352"/>
      <c r="T22" s="352"/>
      <c r="U22" s="352"/>
    </row>
    <row r="23" spans="1:21" ht="12.6" customHeight="1" outlineLevel="1">
      <c r="A23" s="376">
        <v>44215</v>
      </c>
      <c r="B23" s="1038">
        <v>44204</v>
      </c>
      <c r="C23" s="364">
        <v>44218</v>
      </c>
      <c r="D23" s="364">
        <v>44235</v>
      </c>
      <c r="E23" s="355" t="s">
        <v>3334</v>
      </c>
      <c r="F23" s="348" t="s">
        <v>3398</v>
      </c>
      <c r="G23" s="589" t="s">
        <v>3399</v>
      </c>
      <c r="H23" s="589"/>
      <c r="I23" s="589" t="s">
        <v>2035</v>
      </c>
      <c r="J23" s="589" t="s">
        <v>2045</v>
      </c>
      <c r="K23" s="589" t="s">
        <v>3366</v>
      </c>
      <c r="L23" s="926">
        <f t="shared" si="0"/>
        <v>11</v>
      </c>
      <c r="M23" s="926">
        <f t="shared" si="1"/>
        <v>6</v>
      </c>
      <c r="N23" s="926"/>
      <c r="O23" s="927">
        <v>22</v>
      </c>
      <c r="P23" s="352"/>
      <c r="Q23" s="350"/>
      <c r="R23" s="363"/>
      <c r="S23" s="350"/>
      <c r="T23" s="350"/>
      <c r="U23" s="350"/>
    </row>
    <row r="24" spans="1:21" ht="12.6" customHeight="1" outlineLevel="1">
      <c r="A24" s="376">
        <v>44215</v>
      </c>
      <c r="B24" s="1038">
        <v>44207</v>
      </c>
      <c r="C24" s="364">
        <v>44218</v>
      </c>
      <c r="D24" s="364">
        <v>44238</v>
      </c>
      <c r="E24" s="355" t="s">
        <v>3335</v>
      </c>
      <c r="F24" s="348" t="s">
        <v>3400</v>
      </c>
      <c r="G24" s="589" t="s">
        <v>3401</v>
      </c>
      <c r="H24" s="589"/>
      <c r="I24" s="589" t="s">
        <v>2046</v>
      </c>
      <c r="J24" s="589" t="s">
        <v>2045</v>
      </c>
      <c r="K24" s="589" t="s">
        <v>3366</v>
      </c>
      <c r="L24" s="926">
        <f t="shared" si="0"/>
        <v>8</v>
      </c>
      <c r="M24" s="926">
        <f t="shared" si="1"/>
        <v>5</v>
      </c>
      <c r="N24" s="926"/>
      <c r="O24" s="927">
        <v>23</v>
      </c>
      <c r="P24" s="662"/>
      <c r="Q24" s="365"/>
      <c r="R24" s="365"/>
      <c r="S24" s="365"/>
      <c r="T24" s="365"/>
      <c r="U24" s="365"/>
    </row>
    <row r="25" spans="1:21" ht="12.6" customHeight="1" outlineLevel="1">
      <c r="A25" s="376">
        <v>44215</v>
      </c>
      <c r="B25" s="1038">
        <v>44209</v>
      </c>
      <c r="C25" s="364">
        <v>44223</v>
      </c>
      <c r="D25" s="364">
        <v>44240</v>
      </c>
      <c r="E25" s="355" t="s">
        <v>3334</v>
      </c>
      <c r="F25" s="348" t="s">
        <v>3402</v>
      </c>
      <c r="G25" s="589" t="s">
        <v>3403</v>
      </c>
      <c r="H25" s="589"/>
      <c r="I25" s="589"/>
      <c r="J25" s="589" t="s">
        <v>2045</v>
      </c>
      <c r="K25" s="589" t="s">
        <v>3366</v>
      </c>
      <c r="L25" s="926">
        <f t="shared" si="0"/>
        <v>6</v>
      </c>
      <c r="M25" s="926">
        <f t="shared" si="1"/>
        <v>3</v>
      </c>
      <c r="N25" s="926"/>
      <c r="O25" s="927">
        <v>24</v>
      </c>
      <c r="P25" s="662"/>
      <c r="Q25" s="365"/>
      <c r="R25" s="356"/>
      <c r="S25" s="365"/>
      <c r="T25" s="365"/>
      <c r="U25" s="365"/>
    </row>
    <row r="26" spans="1:21" ht="12.6" customHeight="1" outlineLevel="1">
      <c r="A26" s="376">
        <v>44216</v>
      </c>
      <c r="B26" s="1038">
        <v>44210</v>
      </c>
      <c r="C26" s="364">
        <v>44224</v>
      </c>
      <c r="D26" s="364">
        <v>44241</v>
      </c>
      <c r="E26" s="355" t="s">
        <v>3334</v>
      </c>
      <c r="F26" s="348" t="s">
        <v>3404</v>
      </c>
      <c r="G26" s="348" t="s">
        <v>3405</v>
      </c>
      <c r="H26" s="348"/>
      <c r="I26" s="348"/>
      <c r="J26" s="348" t="s">
        <v>2033</v>
      </c>
      <c r="K26" s="348" t="s">
        <v>3406</v>
      </c>
      <c r="L26" s="926">
        <f t="shared" si="0"/>
        <v>6</v>
      </c>
      <c r="M26" s="926">
        <f t="shared" si="1"/>
        <v>3</v>
      </c>
      <c r="N26" s="926"/>
      <c r="O26" s="927">
        <v>25</v>
      </c>
      <c r="P26" s="366"/>
      <c r="Q26" s="366"/>
      <c r="R26" s="366"/>
      <c r="S26" s="366"/>
      <c r="T26" s="366"/>
      <c r="U26" s="366"/>
    </row>
    <row r="27" spans="1:21" ht="12.6" customHeight="1" outlineLevel="1">
      <c r="A27" s="376">
        <v>44216</v>
      </c>
      <c r="B27" s="1038">
        <v>44210</v>
      </c>
      <c r="C27" s="364">
        <v>44215</v>
      </c>
      <c r="D27" s="364">
        <v>44215</v>
      </c>
      <c r="E27" s="355" t="s">
        <v>3334</v>
      </c>
      <c r="F27" s="348" t="s">
        <v>3407</v>
      </c>
      <c r="G27" s="589" t="s">
        <v>3408</v>
      </c>
      <c r="H27" s="589"/>
      <c r="I27" s="589" t="s">
        <v>2035</v>
      </c>
      <c r="J27" s="589" t="s">
        <v>2034</v>
      </c>
      <c r="K27" s="589" t="s">
        <v>3366</v>
      </c>
      <c r="L27" s="926">
        <f t="shared" si="0"/>
        <v>6</v>
      </c>
      <c r="M27" s="926">
        <f t="shared" si="1"/>
        <v>3</v>
      </c>
      <c r="N27" s="926"/>
      <c r="O27" s="927">
        <v>26</v>
      </c>
      <c r="P27" s="662"/>
      <c r="Q27" s="662"/>
      <c r="R27" s="662"/>
      <c r="S27" s="662"/>
      <c r="T27" s="662"/>
      <c r="U27" s="662"/>
    </row>
    <row r="28" spans="1:21" ht="12.6" customHeight="1" outlineLevel="1">
      <c r="A28" s="376">
        <v>44216</v>
      </c>
      <c r="B28" s="1038">
        <v>44209</v>
      </c>
      <c r="C28" s="364">
        <v>44223</v>
      </c>
      <c r="D28" s="364">
        <v>44242</v>
      </c>
      <c r="E28" s="355" t="s">
        <v>3334</v>
      </c>
      <c r="F28" s="348" t="s">
        <v>3409</v>
      </c>
      <c r="G28" s="348" t="s">
        <v>3410</v>
      </c>
      <c r="H28" s="348" t="s">
        <v>3411</v>
      </c>
      <c r="I28" s="348"/>
      <c r="J28" s="348" t="s">
        <v>2042</v>
      </c>
      <c r="K28" s="589"/>
      <c r="L28" s="926">
        <f t="shared" si="0"/>
        <v>7</v>
      </c>
      <c r="M28" s="926">
        <f t="shared" si="1"/>
        <v>4</v>
      </c>
      <c r="N28" s="926"/>
      <c r="O28" s="927">
        <v>27</v>
      </c>
      <c r="P28" s="352"/>
      <c r="Q28" s="350"/>
      <c r="R28" s="363"/>
      <c r="S28" s="350"/>
      <c r="T28" s="350"/>
      <c r="U28" s="350"/>
    </row>
    <row r="29" spans="1:21" ht="12.6" customHeight="1" outlineLevel="1">
      <c r="A29" s="376">
        <v>44217</v>
      </c>
      <c r="B29" s="1038">
        <v>44209</v>
      </c>
      <c r="C29" s="364">
        <v>44214</v>
      </c>
      <c r="D29" s="364">
        <v>44216</v>
      </c>
      <c r="E29" s="355" t="s">
        <v>3334</v>
      </c>
      <c r="F29" s="348" t="s">
        <v>3412</v>
      </c>
      <c r="G29" s="348" t="s">
        <v>3413</v>
      </c>
      <c r="H29" s="348" t="s">
        <v>3414</v>
      </c>
      <c r="I29" s="348"/>
      <c r="J29" s="348" t="s">
        <v>2035</v>
      </c>
      <c r="K29" s="589"/>
      <c r="L29" s="926">
        <f t="shared" si="0"/>
        <v>8</v>
      </c>
      <c r="M29" s="926">
        <f t="shared" si="1"/>
        <v>5</v>
      </c>
      <c r="N29" s="926"/>
      <c r="O29" s="927">
        <v>28</v>
      </c>
      <c r="P29" s="352"/>
      <c r="Q29" s="350"/>
      <c r="R29" s="363"/>
      <c r="S29" s="350"/>
      <c r="T29" s="350"/>
      <c r="U29" s="350"/>
    </row>
    <row r="30" spans="1:21" ht="12.6" customHeight="1" outlineLevel="1">
      <c r="A30" s="376">
        <v>44217</v>
      </c>
      <c r="B30" s="1038">
        <v>44208</v>
      </c>
      <c r="C30" s="364">
        <v>44217</v>
      </c>
      <c r="D30" s="364">
        <v>44217</v>
      </c>
      <c r="E30" s="355" t="s">
        <v>3334</v>
      </c>
      <c r="F30" s="348" t="s">
        <v>3415</v>
      </c>
      <c r="G30" s="348" t="s">
        <v>3416</v>
      </c>
      <c r="H30" s="348" t="s">
        <v>3417</v>
      </c>
      <c r="I30" s="348"/>
      <c r="J30" s="348" t="s">
        <v>2035</v>
      </c>
      <c r="K30" s="589"/>
      <c r="L30" s="926">
        <f t="shared" si="0"/>
        <v>9</v>
      </c>
      <c r="M30" s="926">
        <f t="shared" si="1"/>
        <v>6</v>
      </c>
      <c r="N30" s="926"/>
      <c r="O30" s="927">
        <v>29</v>
      </c>
      <c r="P30" s="352"/>
      <c r="Q30" s="350"/>
      <c r="R30" s="363"/>
      <c r="S30" s="350"/>
      <c r="T30" s="350"/>
      <c r="U30" s="350"/>
    </row>
    <row r="31" spans="1:21" ht="12.6" customHeight="1" outlineLevel="1">
      <c r="A31" s="376">
        <v>44217</v>
      </c>
      <c r="B31" s="1038">
        <v>44207</v>
      </c>
      <c r="C31" s="364">
        <v>44228</v>
      </c>
      <c r="D31" s="364">
        <v>44228</v>
      </c>
      <c r="E31" s="355" t="s">
        <v>3334</v>
      </c>
      <c r="F31" s="348" t="s">
        <v>3418</v>
      </c>
      <c r="G31" s="348" t="s">
        <v>3419</v>
      </c>
      <c r="H31" s="348" t="s">
        <v>3420</v>
      </c>
      <c r="I31" s="348"/>
      <c r="J31" s="348" t="s">
        <v>2033</v>
      </c>
      <c r="K31" s="348" t="s">
        <v>3125</v>
      </c>
      <c r="L31" s="926">
        <f t="shared" si="0"/>
        <v>10</v>
      </c>
      <c r="M31" s="926">
        <f t="shared" si="1"/>
        <v>7</v>
      </c>
      <c r="N31" s="926"/>
      <c r="O31" s="927">
        <v>30</v>
      </c>
      <c r="P31" s="352"/>
      <c r="Q31" s="352"/>
      <c r="R31" s="352"/>
      <c r="S31" s="352"/>
      <c r="T31" s="352"/>
      <c r="U31" s="352"/>
    </row>
    <row r="32" spans="1:21" ht="12.6" customHeight="1" outlineLevel="1">
      <c r="A32" s="376">
        <v>44217</v>
      </c>
      <c r="B32" s="1038">
        <v>44211</v>
      </c>
      <c r="C32" s="364">
        <v>44218</v>
      </c>
      <c r="D32" s="364">
        <v>44242</v>
      </c>
      <c r="E32" s="355" t="s">
        <v>3334</v>
      </c>
      <c r="F32" s="348" t="s">
        <v>3421</v>
      </c>
      <c r="G32" s="589" t="s">
        <v>3422</v>
      </c>
      <c r="H32" s="589"/>
      <c r="I32" s="589"/>
      <c r="J32" s="589" t="s">
        <v>2045</v>
      </c>
      <c r="K32" s="589" t="s">
        <v>3366</v>
      </c>
      <c r="L32" s="926">
        <f t="shared" si="0"/>
        <v>6</v>
      </c>
      <c r="M32" s="926">
        <f t="shared" si="1"/>
        <v>3</v>
      </c>
      <c r="N32" s="926"/>
      <c r="O32" s="927">
        <v>31</v>
      </c>
      <c r="P32" s="662"/>
      <c r="Q32" s="365"/>
      <c r="R32" s="356"/>
      <c r="S32" s="365"/>
      <c r="T32" s="365"/>
      <c r="U32" s="365"/>
    </row>
    <row r="33" spans="1:21" ht="12.6" customHeight="1" outlineLevel="1">
      <c r="A33" s="376">
        <v>44217</v>
      </c>
      <c r="B33" s="1038">
        <v>44201</v>
      </c>
      <c r="C33" s="364">
        <v>44215</v>
      </c>
      <c r="D33" s="364">
        <v>44232</v>
      </c>
      <c r="E33" s="355" t="s">
        <v>3334</v>
      </c>
      <c r="F33" s="348" t="s">
        <v>3423</v>
      </c>
      <c r="G33" s="589" t="s">
        <v>3424</v>
      </c>
      <c r="H33" s="589"/>
      <c r="I33" s="589" t="s">
        <v>2035</v>
      </c>
      <c r="J33" s="589" t="s">
        <v>2041</v>
      </c>
      <c r="K33" s="589" t="s">
        <v>3425</v>
      </c>
      <c r="L33" s="926">
        <f t="shared" si="0"/>
        <v>16</v>
      </c>
      <c r="M33" s="926">
        <f t="shared" si="1"/>
        <v>11</v>
      </c>
      <c r="N33" s="926"/>
      <c r="O33" s="927">
        <v>32</v>
      </c>
      <c r="P33" s="662"/>
      <c r="Q33" s="662"/>
      <c r="R33" s="662"/>
      <c r="S33" s="662"/>
      <c r="T33" s="662"/>
      <c r="U33" s="662"/>
    </row>
    <row r="34" spans="1:21" ht="12.6" customHeight="1" outlineLevel="1">
      <c r="A34" s="376">
        <v>44218</v>
      </c>
      <c r="B34" s="1038">
        <v>44208</v>
      </c>
      <c r="C34" s="364">
        <v>44223</v>
      </c>
      <c r="D34" s="364">
        <v>44239</v>
      </c>
      <c r="E34" s="355" t="s">
        <v>3334</v>
      </c>
      <c r="F34" s="348" t="s">
        <v>3426</v>
      </c>
      <c r="G34" s="348" t="s">
        <v>3427</v>
      </c>
      <c r="H34" s="348"/>
      <c r="I34" s="348" t="s">
        <v>2035</v>
      </c>
      <c r="J34" s="348" t="s">
        <v>2033</v>
      </c>
      <c r="K34" s="348" t="s">
        <v>3428</v>
      </c>
      <c r="L34" s="926">
        <f t="shared" ref="L34:L65" si="3">(A34-B34)</f>
        <v>10</v>
      </c>
      <c r="M34" s="926">
        <f t="shared" ref="M34:M65" si="4">NETWORKDAYS(B34,A34,A34:B34)</f>
        <v>7</v>
      </c>
      <c r="N34" s="926"/>
      <c r="O34" s="927">
        <v>33</v>
      </c>
      <c r="P34" s="366"/>
      <c r="Q34" s="366"/>
      <c r="R34" s="366"/>
      <c r="S34" s="366"/>
      <c r="T34" s="366"/>
      <c r="U34" s="366"/>
    </row>
    <row r="35" spans="1:21" ht="12.6" customHeight="1" outlineLevel="1">
      <c r="A35" s="376">
        <v>44218</v>
      </c>
      <c r="B35" s="1038">
        <v>44210</v>
      </c>
      <c r="C35" s="364">
        <v>44241</v>
      </c>
      <c r="D35" s="364">
        <v>44241</v>
      </c>
      <c r="E35" s="355" t="s">
        <v>3334</v>
      </c>
      <c r="F35" s="348" t="s">
        <v>3429</v>
      </c>
      <c r="G35" s="589" t="s">
        <v>3430</v>
      </c>
      <c r="H35" s="589"/>
      <c r="I35" s="589"/>
      <c r="J35" s="589" t="s">
        <v>2034</v>
      </c>
      <c r="K35" s="589" t="s">
        <v>3431</v>
      </c>
      <c r="L35" s="926">
        <f t="shared" si="3"/>
        <v>8</v>
      </c>
      <c r="M35" s="926">
        <f t="shared" si="4"/>
        <v>5</v>
      </c>
      <c r="N35" s="926"/>
      <c r="O35" s="927">
        <v>34</v>
      </c>
      <c r="P35" s="662"/>
      <c r="Q35" s="662"/>
      <c r="R35" s="662"/>
      <c r="S35" s="662"/>
      <c r="T35" s="662"/>
      <c r="U35" s="662"/>
    </row>
    <row r="36" spans="1:21" ht="12.6" customHeight="1" outlineLevel="1">
      <c r="A36" s="715">
        <v>44221</v>
      </c>
      <c r="B36" s="1038">
        <v>44214</v>
      </c>
      <c r="C36" s="364">
        <v>44221</v>
      </c>
      <c r="D36" s="364">
        <v>44221</v>
      </c>
      <c r="E36" s="355" t="s">
        <v>3334</v>
      </c>
      <c r="F36" s="348" t="s">
        <v>3337</v>
      </c>
      <c r="G36" s="348" t="s">
        <v>3432</v>
      </c>
      <c r="H36" s="348" t="s">
        <v>3433</v>
      </c>
      <c r="I36" s="348"/>
      <c r="J36" s="348" t="s">
        <v>2033</v>
      </c>
      <c r="K36" s="348" t="s">
        <v>3434</v>
      </c>
      <c r="L36" s="926">
        <f t="shared" si="3"/>
        <v>7</v>
      </c>
      <c r="M36" s="926">
        <f t="shared" si="4"/>
        <v>4</v>
      </c>
      <c r="N36" s="926"/>
      <c r="O36" s="927">
        <v>35</v>
      </c>
      <c r="P36" s="352"/>
      <c r="Q36" s="352"/>
      <c r="R36" s="352"/>
      <c r="S36" s="352"/>
      <c r="T36" s="352"/>
      <c r="U36" s="352"/>
    </row>
    <row r="37" spans="1:21" ht="12.6" customHeight="1" outlineLevel="1">
      <c r="A37" s="376">
        <v>44218</v>
      </c>
      <c r="B37" s="1038">
        <v>44201</v>
      </c>
      <c r="C37" s="364">
        <v>44214</v>
      </c>
      <c r="D37" s="364">
        <v>44232</v>
      </c>
      <c r="E37" s="355" t="s">
        <v>3335</v>
      </c>
      <c r="F37" s="348" t="s">
        <v>3435</v>
      </c>
      <c r="G37" s="589" t="s">
        <v>3436</v>
      </c>
      <c r="H37" s="589"/>
      <c r="I37" s="589"/>
      <c r="J37" s="589" t="s">
        <v>2041</v>
      </c>
      <c r="K37" s="589" t="s">
        <v>2046</v>
      </c>
      <c r="L37" s="926">
        <f t="shared" si="3"/>
        <v>17</v>
      </c>
      <c r="M37" s="926">
        <f t="shared" si="4"/>
        <v>12</v>
      </c>
      <c r="N37" s="926"/>
      <c r="O37" s="927">
        <v>36</v>
      </c>
      <c r="P37" s="662"/>
      <c r="Q37" s="662"/>
      <c r="R37" s="662"/>
      <c r="S37" s="662"/>
      <c r="T37" s="662"/>
      <c r="U37" s="662"/>
    </row>
    <row r="38" spans="1:21" ht="12.6" customHeight="1" outlineLevel="1">
      <c r="A38" s="376">
        <v>44221</v>
      </c>
      <c r="B38" s="1038">
        <v>44215</v>
      </c>
      <c r="C38" s="364">
        <v>44222</v>
      </c>
      <c r="D38" s="364">
        <v>44222</v>
      </c>
      <c r="E38" s="355" t="s">
        <v>3334</v>
      </c>
      <c r="F38" s="348" t="s">
        <v>3437</v>
      </c>
      <c r="G38" s="589" t="s">
        <v>3438</v>
      </c>
      <c r="H38" s="589"/>
      <c r="I38" s="589"/>
      <c r="J38" s="589" t="s">
        <v>2041</v>
      </c>
      <c r="K38" s="589"/>
      <c r="L38" s="926">
        <f t="shared" si="3"/>
        <v>6</v>
      </c>
      <c r="M38" s="926">
        <f t="shared" si="4"/>
        <v>3</v>
      </c>
      <c r="N38" s="926"/>
      <c r="O38" s="927">
        <v>37</v>
      </c>
      <c r="P38" s="662"/>
      <c r="Q38" s="662"/>
      <c r="R38" s="662"/>
      <c r="S38" s="662"/>
      <c r="T38" s="662"/>
      <c r="U38" s="662"/>
    </row>
    <row r="39" spans="1:21" ht="12.6" customHeight="1" outlineLevel="1">
      <c r="A39" s="376">
        <v>44222</v>
      </c>
      <c r="B39" s="1038">
        <v>44216</v>
      </c>
      <c r="C39" s="364">
        <v>44224</v>
      </c>
      <c r="D39" s="364">
        <v>44224</v>
      </c>
      <c r="E39" s="355" t="s">
        <v>3334</v>
      </c>
      <c r="F39" s="348" t="s">
        <v>2753</v>
      </c>
      <c r="G39" s="589" t="s">
        <v>3439</v>
      </c>
      <c r="H39" s="589"/>
      <c r="I39" s="589"/>
      <c r="J39" s="589" t="s">
        <v>2041</v>
      </c>
      <c r="K39" s="589"/>
      <c r="L39" s="926">
        <f t="shared" si="3"/>
        <v>6</v>
      </c>
      <c r="M39" s="926">
        <f t="shared" si="4"/>
        <v>3</v>
      </c>
      <c r="N39" s="926"/>
      <c r="O39" s="927">
        <v>38</v>
      </c>
      <c r="P39" s="662"/>
      <c r="Q39" s="662"/>
      <c r="R39" s="662"/>
      <c r="S39" s="662"/>
      <c r="T39" s="662"/>
      <c r="U39" s="662"/>
    </row>
    <row r="40" spans="1:21" ht="12.6" customHeight="1" outlineLevel="1">
      <c r="A40" s="376">
        <v>44222</v>
      </c>
      <c r="B40" s="1038">
        <v>44209</v>
      </c>
      <c r="C40" s="364">
        <v>44223</v>
      </c>
      <c r="D40" s="364">
        <v>44240</v>
      </c>
      <c r="E40" s="355" t="s">
        <v>3334</v>
      </c>
      <c r="F40" s="348" t="s">
        <v>3440</v>
      </c>
      <c r="G40" s="348" t="s">
        <v>3441</v>
      </c>
      <c r="H40" s="348" t="s">
        <v>3442</v>
      </c>
      <c r="I40" s="348"/>
      <c r="J40" s="348" t="s">
        <v>2035</v>
      </c>
      <c r="K40" s="589"/>
      <c r="L40" s="926">
        <f t="shared" si="3"/>
        <v>13</v>
      </c>
      <c r="M40" s="926">
        <f t="shared" si="4"/>
        <v>8</v>
      </c>
      <c r="N40" s="926"/>
      <c r="O40" s="927">
        <v>39</v>
      </c>
      <c r="P40" s="352"/>
      <c r="Q40" s="350"/>
      <c r="R40" s="363"/>
      <c r="S40" s="350"/>
      <c r="T40" s="350"/>
      <c r="U40" s="350"/>
    </row>
    <row r="41" spans="1:21" ht="12.6" customHeight="1" outlineLevel="1">
      <c r="A41" s="376">
        <v>44222</v>
      </c>
      <c r="B41" s="1038">
        <v>44208</v>
      </c>
      <c r="C41" s="364">
        <v>44223</v>
      </c>
      <c r="D41" s="364">
        <v>44239</v>
      </c>
      <c r="E41" s="355" t="s">
        <v>3334</v>
      </c>
      <c r="F41" s="348" t="s">
        <v>3443</v>
      </c>
      <c r="G41" s="589" t="s">
        <v>3444</v>
      </c>
      <c r="H41" s="589"/>
      <c r="I41" s="589" t="s">
        <v>2035</v>
      </c>
      <c r="J41" s="589" t="s">
        <v>2045</v>
      </c>
      <c r="K41" s="589" t="s">
        <v>3366</v>
      </c>
      <c r="L41" s="926">
        <f t="shared" si="3"/>
        <v>14</v>
      </c>
      <c r="M41" s="926">
        <f t="shared" si="4"/>
        <v>9</v>
      </c>
      <c r="N41" s="926"/>
      <c r="O41" s="927">
        <v>40</v>
      </c>
      <c r="P41" s="662"/>
      <c r="Q41" s="365"/>
      <c r="R41" s="356"/>
      <c r="S41" s="365"/>
      <c r="T41" s="365"/>
      <c r="U41" s="365"/>
    </row>
    <row r="42" spans="1:21" ht="12.6" customHeight="1" outlineLevel="1">
      <c r="A42" s="376">
        <v>44222</v>
      </c>
      <c r="B42" s="1038">
        <v>44203</v>
      </c>
      <c r="C42" s="364">
        <v>44217</v>
      </c>
      <c r="D42" s="364">
        <v>44234</v>
      </c>
      <c r="E42" s="355" t="s">
        <v>3334</v>
      </c>
      <c r="F42" s="348" t="s">
        <v>3445</v>
      </c>
      <c r="G42" s="589" t="s">
        <v>3446</v>
      </c>
      <c r="H42" s="589" t="s">
        <v>3447</v>
      </c>
      <c r="I42" s="589"/>
      <c r="J42" s="589" t="s">
        <v>2034</v>
      </c>
      <c r="K42" s="589" t="s">
        <v>3381</v>
      </c>
      <c r="L42" s="926">
        <f t="shared" si="3"/>
        <v>19</v>
      </c>
      <c r="M42" s="926">
        <f t="shared" si="4"/>
        <v>12</v>
      </c>
      <c r="N42" s="926"/>
      <c r="O42" s="927">
        <v>41</v>
      </c>
      <c r="P42" s="662"/>
      <c r="Q42" s="662"/>
      <c r="R42" s="662"/>
      <c r="S42" s="662"/>
      <c r="T42" s="662"/>
      <c r="U42" s="662"/>
    </row>
    <row r="43" spans="1:21" ht="12.6" customHeight="1" outlineLevel="1">
      <c r="A43" s="376">
        <v>44222</v>
      </c>
      <c r="B43" s="1038">
        <v>44217</v>
      </c>
      <c r="C43" s="364">
        <v>44218</v>
      </c>
      <c r="D43" s="364">
        <v>44248</v>
      </c>
      <c r="E43" s="355" t="s">
        <v>3334</v>
      </c>
      <c r="F43" s="348" t="s">
        <v>3448</v>
      </c>
      <c r="G43" s="348" t="s">
        <v>3449</v>
      </c>
      <c r="H43" s="348" t="s">
        <v>3450</v>
      </c>
      <c r="I43" s="348"/>
      <c r="J43" s="348" t="s">
        <v>2033</v>
      </c>
      <c r="K43" s="348" t="s">
        <v>3381</v>
      </c>
      <c r="L43" s="926">
        <f t="shared" si="3"/>
        <v>5</v>
      </c>
      <c r="M43" s="926">
        <f t="shared" si="4"/>
        <v>2</v>
      </c>
      <c r="N43" s="926"/>
      <c r="O43" s="927">
        <v>42</v>
      </c>
      <c r="P43" s="352"/>
      <c r="Q43" s="352"/>
      <c r="R43" s="352"/>
      <c r="S43" s="352"/>
      <c r="T43" s="352"/>
      <c r="U43" s="352"/>
    </row>
    <row r="44" spans="1:21" ht="12.6" customHeight="1" outlineLevel="1">
      <c r="A44" s="376">
        <v>44222</v>
      </c>
      <c r="B44" s="1038">
        <v>44218</v>
      </c>
      <c r="C44" s="364">
        <v>44223</v>
      </c>
      <c r="D44" s="364">
        <v>44249</v>
      </c>
      <c r="E44" s="355" t="s">
        <v>3334</v>
      </c>
      <c r="F44" s="348" t="s">
        <v>3451</v>
      </c>
      <c r="G44" s="348" t="s">
        <v>3452</v>
      </c>
      <c r="H44" s="348"/>
      <c r="I44" s="348"/>
      <c r="J44" s="348" t="s">
        <v>2033</v>
      </c>
      <c r="K44" s="348" t="s">
        <v>3381</v>
      </c>
      <c r="L44" s="926">
        <f t="shared" si="3"/>
        <v>4</v>
      </c>
      <c r="M44" s="926">
        <f t="shared" si="4"/>
        <v>1</v>
      </c>
      <c r="N44" s="926"/>
      <c r="O44" s="927">
        <v>43</v>
      </c>
      <c r="P44" s="352"/>
      <c r="Q44" s="352"/>
      <c r="R44" s="352"/>
      <c r="S44" s="352"/>
      <c r="T44" s="352"/>
      <c r="U44" s="352"/>
    </row>
    <row r="45" spans="1:21" ht="12.6" customHeight="1" outlineLevel="1">
      <c r="A45" s="376">
        <v>44222</v>
      </c>
      <c r="B45" s="1038">
        <v>44211</v>
      </c>
      <c r="C45" s="364">
        <v>44218</v>
      </c>
      <c r="D45" s="364">
        <v>44218</v>
      </c>
      <c r="E45" s="355" t="s">
        <v>3334</v>
      </c>
      <c r="F45" s="348" t="s">
        <v>2291</v>
      </c>
      <c r="G45" s="348" t="s">
        <v>3453</v>
      </c>
      <c r="H45" s="348" t="s">
        <v>3454</v>
      </c>
      <c r="I45" s="348"/>
      <c r="J45" s="348" t="s">
        <v>2034</v>
      </c>
      <c r="K45" s="348" t="s">
        <v>3455</v>
      </c>
      <c r="L45" s="926">
        <f t="shared" si="3"/>
        <v>11</v>
      </c>
      <c r="M45" s="926">
        <f t="shared" si="4"/>
        <v>6</v>
      </c>
      <c r="N45" s="926"/>
      <c r="O45" s="927">
        <v>44</v>
      </c>
      <c r="P45" s="352"/>
      <c r="Q45" s="352"/>
      <c r="R45" s="352"/>
      <c r="S45" s="352"/>
      <c r="T45" s="352"/>
      <c r="U45" s="352"/>
    </row>
    <row r="46" spans="1:21" ht="12.6" customHeight="1" outlineLevel="1">
      <c r="A46" s="376">
        <v>44222</v>
      </c>
      <c r="B46" s="1038">
        <v>44221</v>
      </c>
      <c r="C46" s="364"/>
      <c r="D46" s="364"/>
      <c r="E46" s="355" t="s">
        <v>3334</v>
      </c>
      <c r="F46" s="348" t="s">
        <v>3456</v>
      </c>
      <c r="G46" s="348" t="s">
        <v>3457</v>
      </c>
      <c r="H46" s="348"/>
      <c r="I46" s="348"/>
      <c r="J46" s="348" t="s">
        <v>2033</v>
      </c>
      <c r="K46" s="589"/>
      <c r="L46" s="926">
        <f t="shared" si="3"/>
        <v>1</v>
      </c>
      <c r="M46" s="926">
        <f t="shared" si="4"/>
        <v>0</v>
      </c>
      <c r="N46" s="926"/>
      <c r="O46" s="927">
        <v>45</v>
      </c>
      <c r="P46" s="352"/>
      <c r="Q46" s="350"/>
      <c r="R46" s="363"/>
      <c r="S46" s="350"/>
      <c r="T46" s="350"/>
      <c r="U46" s="350"/>
    </row>
    <row r="47" spans="1:21" ht="12.6" customHeight="1" outlineLevel="1">
      <c r="A47" s="376">
        <v>44222</v>
      </c>
      <c r="B47" s="1038">
        <v>44215</v>
      </c>
      <c r="C47" s="364">
        <v>44222</v>
      </c>
      <c r="D47" s="364">
        <v>44222</v>
      </c>
      <c r="E47" s="355" t="s">
        <v>3334</v>
      </c>
      <c r="F47" s="348" t="s">
        <v>3458</v>
      </c>
      <c r="G47" s="589" t="s">
        <v>3459</v>
      </c>
      <c r="H47" s="589"/>
      <c r="I47" s="589"/>
      <c r="J47" s="589" t="s">
        <v>2034</v>
      </c>
      <c r="K47" s="589" t="s">
        <v>2046</v>
      </c>
      <c r="L47" s="926">
        <f t="shared" si="3"/>
        <v>7</v>
      </c>
      <c r="M47" s="926">
        <f t="shared" si="4"/>
        <v>4</v>
      </c>
      <c r="N47" s="926"/>
      <c r="O47" s="927">
        <v>46</v>
      </c>
      <c r="P47" s="662"/>
      <c r="Q47" s="662"/>
      <c r="R47" s="662"/>
      <c r="S47" s="662"/>
      <c r="T47" s="662"/>
      <c r="U47" s="662"/>
    </row>
    <row r="48" spans="1:21" ht="12.6" customHeight="1" outlineLevel="1">
      <c r="A48" s="376">
        <v>44222</v>
      </c>
      <c r="B48" s="1038">
        <v>44208</v>
      </c>
      <c r="C48" s="364">
        <v>44222</v>
      </c>
      <c r="D48" s="364">
        <v>44222</v>
      </c>
      <c r="E48" s="355" t="s">
        <v>3334</v>
      </c>
      <c r="F48" s="348" t="s">
        <v>3460</v>
      </c>
      <c r="G48" s="348" t="s">
        <v>3461</v>
      </c>
      <c r="H48" s="348" t="s">
        <v>3462</v>
      </c>
      <c r="I48" s="348"/>
      <c r="J48" s="348" t="s">
        <v>2042</v>
      </c>
      <c r="K48" s="589" t="s">
        <v>3463</v>
      </c>
      <c r="L48" s="926">
        <f t="shared" si="3"/>
        <v>14</v>
      </c>
      <c r="M48" s="926">
        <f t="shared" si="4"/>
        <v>9</v>
      </c>
      <c r="N48" s="926"/>
      <c r="O48" s="927">
        <v>47</v>
      </c>
      <c r="P48" s="352"/>
      <c r="Q48" s="350"/>
      <c r="R48" s="363"/>
      <c r="S48" s="350"/>
      <c r="T48" s="350"/>
      <c r="U48" s="350"/>
    </row>
    <row r="49" spans="1:21" ht="12.6" customHeight="1" outlineLevel="1">
      <c r="A49" s="376">
        <v>44223</v>
      </c>
      <c r="B49" s="1039">
        <v>44214</v>
      </c>
      <c r="C49" s="364">
        <v>44218</v>
      </c>
      <c r="D49" s="364">
        <v>44218</v>
      </c>
      <c r="E49" s="355" t="s">
        <v>3334</v>
      </c>
      <c r="F49" s="348" t="s">
        <v>3464</v>
      </c>
      <c r="G49" s="589" t="s">
        <v>3465</v>
      </c>
      <c r="H49" s="348" t="s">
        <v>3466</v>
      </c>
      <c r="I49" s="348"/>
      <c r="J49" s="589" t="s">
        <v>2035</v>
      </c>
      <c r="K49" s="589"/>
      <c r="L49" s="926">
        <f t="shared" si="3"/>
        <v>9</v>
      </c>
      <c r="M49" s="926">
        <f t="shared" si="4"/>
        <v>6</v>
      </c>
      <c r="N49" s="926"/>
      <c r="O49" s="927">
        <v>48</v>
      </c>
      <c r="P49" s="352"/>
      <c r="Q49" s="350"/>
      <c r="R49" s="363"/>
      <c r="S49" s="350"/>
      <c r="T49" s="350"/>
      <c r="U49" s="350"/>
    </row>
    <row r="50" spans="1:21" ht="12.6" customHeight="1" outlineLevel="1">
      <c r="A50" s="376">
        <v>44223</v>
      </c>
      <c r="B50" s="1038">
        <v>44209</v>
      </c>
      <c r="C50" s="364">
        <v>44223</v>
      </c>
      <c r="D50" s="364">
        <v>44240</v>
      </c>
      <c r="E50" s="355" t="s">
        <v>3334</v>
      </c>
      <c r="F50" s="348" t="s">
        <v>3467</v>
      </c>
      <c r="G50" s="348" t="s">
        <v>3468</v>
      </c>
      <c r="H50" s="348" t="s">
        <v>3469</v>
      </c>
      <c r="I50" s="348"/>
      <c r="J50" s="348" t="s">
        <v>2033</v>
      </c>
      <c r="K50" s="348" t="s">
        <v>3381</v>
      </c>
      <c r="L50" s="926">
        <f t="shared" si="3"/>
        <v>14</v>
      </c>
      <c r="M50" s="926">
        <f t="shared" si="4"/>
        <v>9</v>
      </c>
      <c r="N50" s="926"/>
      <c r="O50" s="927">
        <v>49</v>
      </c>
      <c r="P50" s="352"/>
      <c r="Q50" s="352"/>
      <c r="R50" s="352"/>
      <c r="S50" s="352"/>
      <c r="T50" s="352"/>
      <c r="U50" s="352"/>
    </row>
    <row r="51" spans="1:21" ht="12.6" customHeight="1" outlineLevel="1">
      <c r="A51" s="376">
        <v>44223</v>
      </c>
      <c r="B51" s="1038">
        <v>44210</v>
      </c>
      <c r="C51" s="364">
        <v>44224</v>
      </c>
      <c r="D51" s="364">
        <v>44242</v>
      </c>
      <c r="E51" s="355" t="s">
        <v>3334</v>
      </c>
      <c r="F51" s="348" t="s">
        <v>3470</v>
      </c>
      <c r="G51" s="348" t="s">
        <v>3471</v>
      </c>
      <c r="H51" s="348" t="s">
        <v>3472</v>
      </c>
      <c r="I51" s="348"/>
      <c r="J51" s="348" t="s">
        <v>2042</v>
      </c>
      <c r="K51" s="589"/>
      <c r="L51" s="926">
        <f t="shared" si="3"/>
        <v>13</v>
      </c>
      <c r="M51" s="926">
        <f t="shared" si="4"/>
        <v>8</v>
      </c>
      <c r="N51" s="926"/>
      <c r="O51" s="927">
        <v>50</v>
      </c>
      <c r="P51" s="352"/>
      <c r="Q51" s="350"/>
      <c r="R51" s="363"/>
      <c r="S51" s="350"/>
      <c r="T51" s="350"/>
      <c r="U51" s="350"/>
    </row>
    <row r="52" spans="1:21" ht="12.6" customHeight="1" outlineLevel="1">
      <c r="A52" s="376">
        <v>44223</v>
      </c>
      <c r="B52" s="1038">
        <v>44221</v>
      </c>
      <c r="C52" s="364">
        <v>44223</v>
      </c>
      <c r="D52" s="364">
        <v>44223</v>
      </c>
      <c r="E52" s="355" t="s">
        <v>3334</v>
      </c>
      <c r="F52" s="348" t="s">
        <v>2548</v>
      </c>
      <c r="G52" s="348" t="s">
        <v>3473</v>
      </c>
      <c r="H52" s="348"/>
      <c r="I52" s="348" t="s">
        <v>2035</v>
      </c>
      <c r="J52" s="348" t="s">
        <v>2034</v>
      </c>
      <c r="K52" s="589"/>
      <c r="L52" s="926">
        <f t="shared" si="3"/>
        <v>2</v>
      </c>
      <c r="M52" s="926">
        <f t="shared" si="4"/>
        <v>1</v>
      </c>
      <c r="N52" s="926"/>
      <c r="O52" s="927">
        <v>51</v>
      </c>
      <c r="P52" s="352"/>
      <c r="Q52" s="350"/>
      <c r="R52" s="363"/>
      <c r="S52" s="350"/>
      <c r="T52" s="350"/>
      <c r="U52" s="350"/>
    </row>
    <row r="53" spans="1:21" ht="12.6" customHeight="1" outlineLevel="1">
      <c r="A53" s="376">
        <v>44224</v>
      </c>
      <c r="B53" s="1038">
        <v>44217</v>
      </c>
      <c r="C53" s="364">
        <v>44225</v>
      </c>
      <c r="D53" s="364">
        <v>44248</v>
      </c>
      <c r="E53" s="355" t="s">
        <v>3334</v>
      </c>
      <c r="F53" s="348" t="s">
        <v>3474</v>
      </c>
      <c r="G53" s="348" t="s">
        <v>3475</v>
      </c>
      <c r="H53" s="348" t="s">
        <v>3476</v>
      </c>
      <c r="I53" s="348"/>
      <c r="J53" s="348" t="s">
        <v>2042</v>
      </c>
      <c r="K53" s="348" t="s">
        <v>3366</v>
      </c>
      <c r="L53" s="926">
        <f t="shared" si="3"/>
        <v>7</v>
      </c>
      <c r="M53" s="926">
        <f t="shared" si="4"/>
        <v>4</v>
      </c>
      <c r="N53" s="926"/>
      <c r="O53" s="927">
        <v>52</v>
      </c>
      <c r="P53" s="352"/>
      <c r="Q53" s="352"/>
      <c r="R53" s="352"/>
      <c r="S53" s="352"/>
      <c r="T53" s="352"/>
      <c r="U53" s="352"/>
    </row>
    <row r="54" spans="1:21" ht="12.6" customHeight="1" outlineLevel="1">
      <c r="A54" s="376">
        <v>44224</v>
      </c>
      <c r="B54" s="1038">
        <v>44216</v>
      </c>
      <c r="C54" s="364">
        <v>44224</v>
      </c>
      <c r="D54" s="364">
        <v>44224</v>
      </c>
      <c r="E54" s="355" t="s">
        <v>3334</v>
      </c>
      <c r="F54" s="348" t="s">
        <v>3477</v>
      </c>
      <c r="G54" s="348" t="s">
        <v>3478</v>
      </c>
      <c r="H54" s="348"/>
      <c r="I54" s="348"/>
      <c r="J54" s="348" t="s">
        <v>2035</v>
      </c>
      <c r="K54" s="589"/>
      <c r="L54" s="926">
        <f t="shared" si="3"/>
        <v>8</v>
      </c>
      <c r="M54" s="926">
        <f t="shared" si="4"/>
        <v>5</v>
      </c>
      <c r="N54" s="926"/>
      <c r="O54" s="927">
        <v>53</v>
      </c>
      <c r="P54" s="352"/>
      <c r="Q54" s="350"/>
      <c r="R54" s="363"/>
      <c r="S54" s="350"/>
      <c r="T54" s="350"/>
      <c r="U54" s="350"/>
    </row>
    <row r="55" spans="1:21" ht="12.6" customHeight="1" outlineLevel="1">
      <c r="A55" s="376">
        <v>44224</v>
      </c>
      <c r="B55" s="1038">
        <v>44209</v>
      </c>
      <c r="C55" s="364">
        <v>44224</v>
      </c>
      <c r="D55" s="364">
        <v>44240</v>
      </c>
      <c r="E55" s="355" t="s">
        <v>3334</v>
      </c>
      <c r="F55" s="348" t="s">
        <v>3479</v>
      </c>
      <c r="G55" s="348" t="s">
        <v>3480</v>
      </c>
      <c r="H55" s="348"/>
      <c r="I55" s="348"/>
      <c r="J55" s="348" t="s">
        <v>2035</v>
      </c>
      <c r="K55" s="589"/>
      <c r="L55" s="926">
        <f t="shared" si="3"/>
        <v>15</v>
      </c>
      <c r="M55" s="926">
        <f t="shared" si="4"/>
        <v>10</v>
      </c>
      <c r="N55" s="926"/>
      <c r="O55" s="927">
        <v>54</v>
      </c>
      <c r="P55" s="352"/>
      <c r="Q55" s="350"/>
      <c r="R55" s="363"/>
      <c r="S55" s="350"/>
      <c r="T55" s="350"/>
      <c r="U55" s="350"/>
    </row>
    <row r="56" spans="1:21" ht="12.6" customHeight="1" outlineLevel="1">
      <c r="A56" s="376">
        <v>44225</v>
      </c>
      <c r="B56" s="1038">
        <v>44222</v>
      </c>
      <c r="C56" s="364">
        <v>44229</v>
      </c>
      <c r="D56" s="364">
        <v>44229</v>
      </c>
      <c r="E56" s="355" t="s">
        <v>3334</v>
      </c>
      <c r="F56" s="348" t="s">
        <v>3460</v>
      </c>
      <c r="G56" s="348" t="s">
        <v>3481</v>
      </c>
      <c r="H56" s="348" t="s">
        <v>3482</v>
      </c>
      <c r="I56" s="348"/>
      <c r="J56" s="348" t="s">
        <v>2042</v>
      </c>
      <c r="K56" s="589"/>
      <c r="L56" s="926">
        <f t="shared" si="3"/>
        <v>3</v>
      </c>
      <c r="M56" s="926">
        <f t="shared" si="4"/>
        <v>2</v>
      </c>
      <c r="N56" s="926"/>
      <c r="O56" s="927">
        <v>55</v>
      </c>
      <c r="P56" s="352"/>
      <c r="Q56" s="350"/>
      <c r="R56" s="363"/>
      <c r="S56" s="350"/>
      <c r="T56" s="350"/>
      <c r="U56" s="350"/>
    </row>
    <row r="57" spans="1:21" ht="12.6" customHeight="1" outlineLevel="1">
      <c r="A57" s="376">
        <v>44225</v>
      </c>
      <c r="B57" s="1038">
        <v>44215</v>
      </c>
      <c r="C57" s="364">
        <v>44224</v>
      </c>
      <c r="D57" s="364">
        <v>44246</v>
      </c>
      <c r="E57" s="355" t="s">
        <v>3334</v>
      </c>
      <c r="F57" s="348" t="s">
        <v>3483</v>
      </c>
      <c r="G57" s="589" t="s">
        <v>3484</v>
      </c>
      <c r="H57" s="589" t="s">
        <v>3485</v>
      </c>
      <c r="I57" s="589"/>
      <c r="J57" s="589" t="s">
        <v>2045</v>
      </c>
      <c r="K57" s="589" t="s">
        <v>3366</v>
      </c>
      <c r="L57" s="926">
        <f t="shared" si="3"/>
        <v>10</v>
      </c>
      <c r="M57" s="926">
        <f t="shared" si="4"/>
        <v>7</v>
      </c>
      <c r="N57" s="926"/>
      <c r="O57" s="927">
        <v>56</v>
      </c>
      <c r="P57" s="662"/>
      <c r="Q57" s="365"/>
      <c r="R57" s="356"/>
      <c r="S57" s="365"/>
      <c r="T57" s="365"/>
      <c r="U57" s="365"/>
    </row>
    <row r="58" spans="1:21" ht="12.6" customHeight="1" outlineLevel="1">
      <c r="A58" s="376">
        <v>44225</v>
      </c>
      <c r="B58" s="1038">
        <v>44208</v>
      </c>
      <c r="C58" s="364">
        <v>44223</v>
      </c>
      <c r="D58" s="364">
        <v>44239</v>
      </c>
      <c r="E58" s="355" t="s">
        <v>3334</v>
      </c>
      <c r="F58" s="348" t="s">
        <v>3486</v>
      </c>
      <c r="G58" s="589" t="s">
        <v>3487</v>
      </c>
      <c r="H58" s="589" t="s">
        <v>3485</v>
      </c>
      <c r="I58" s="589"/>
      <c r="J58" s="589" t="s">
        <v>2034</v>
      </c>
      <c r="K58" s="589" t="s">
        <v>3488</v>
      </c>
      <c r="L58" s="926">
        <f t="shared" si="3"/>
        <v>17</v>
      </c>
      <c r="M58" s="926">
        <f t="shared" si="4"/>
        <v>12</v>
      </c>
      <c r="N58" s="926"/>
      <c r="O58" s="927">
        <v>57</v>
      </c>
      <c r="P58" s="662"/>
      <c r="Q58" s="662"/>
      <c r="R58" s="662"/>
      <c r="S58" s="662"/>
      <c r="T58" s="662"/>
      <c r="U58" s="662"/>
    </row>
    <row r="59" spans="1:21" ht="12.6" customHeight="1" outlineLevel="1">
      <c r="A59" s="376">
        <v>44225</v>
      </c>
      <c r="B59" s="1038">
        <v>44221</v>
      </c>
      <c r="C59" s="364">
        <v>44252</v>
      </c>
      <c r="D59" s="364">
        <v>44252</v>
      </c>
      <c r="E59" s="355" t="s">
        <v>3334</v>
      </c>
      <c r="F59" s="348" t="s">
        <v>3489</v>
      </c>
      <c r="G59" s="348" t="s">
        <v>3490</v>
      </c>
      <c r="H59" s="348"/>
      <c r="I59" s="348"/>
      <c r="J59" s="348" t="s">
        <v>2033</v>
      </c>
      <c r="K59" s="348" t="s">
        <v>3406</v>
      </c>
      <c r="L59" s="926">
        <f t="shared" si="3"/>
        <v>4</v>
      </c>
      <c r="M59" s="926">
        <f t="shared" si="4"/>
        <v>3</v>
      </c>
      <c r="N59" s="926"/>
      <c r="O59" s="927">
        <v>58</v>
      </c>
      <c r="P59" s="352"/>
      <c r="Q59" s="352"/>
      <c r="R59" s="352"/>
      <c r="S59" s="352"/>
      <c r="T59" s="352"/>
      <c r="U59" s="352"/>
    </row>
    <row r="60" spans="1:21" ht="12.6" customHeight="1" outlineLevel="1">
      <c r="A60" s="376">
        <v>44225</v>
      </c>
      <c r="B60" s="1038">
        <v>44214</v>
      </c>
      <c r="C60" s="364">
        <v>44218</v>
      </c>
      <c r="D60" s="364">
        <v>44249</v>
      </c>
      <c r="E60" s="355" t="s">
        <v>3334</v>
      </c>
      <c r="F60" s="348" t="s">
        <v>3491</v>
      </c>
      <c r="G60" s="348" t="s">
        <v>3492</v>
      </c>
      <c r="H60" s="348" t="s">
        <v>3493</v>
      </c>
      <c r="I60" s="348"/>
      <c r="J60" s="348" t="s">
        <v>2035</v>
      </c>
      <c r="K60" s="348" t="s">
        <v>2039</v>
      </c>
      <c r="L60" s="926">
        <f t="shared" si="3"/>
        <v>11</v>
      </c>
      <c r="M60" s="926">
        <f t="shared" si="4"/>
        <v>8</v>
      </c>
      <c r="N60" s="926"/>
      <c r="O60" s="927">
        <v>59</v>
      </c>
      <c r="P60" s="352"/>
      <c r="Q60" s="352"/>
      <c r="R60" s="352"/>
      <c r="S60" s="352"/>
      <c r="T60" s="352"/>
      <c r="U60" s="352"/>
    </row>
    <row r="61" spans="1:21" ht="12.6" customHeight="1" outlineLevel="1">
      <c r="A61" s="376">
        <v>44228</v>
      </c>
      <c r="B61" s="1038">
        <v>44214</v>
      </c>
      <c r="C61" s="364">
        <v>44225</v>
      </c>
      <c r="D61" s="364">
        <v>44245</v>
      </c>
      <c r="E61" s="355" t="s">
        <v>3334</v>
      </c>
      <c r="F61" s="348" t="s">
        <v>3494</v>
      </c>
      <c r="G61" s="348" t="s">
        <v>3495</v>
      </c>
      <c r="H61" s="348"/>
      <c r="I61" s="348" t="s">
        <v>2035</v>
      </c>
      <c r="J61" s="348" t="s">
        <v>2045</v>
      </c>
      <c r="K61" s="348" t="s">
        <v>3366</v>
      </c>
      <c r="L61" s="926">
        <f t="shared" si="3"/>
        <v>14</v>
      </c>
      <c r="M61" s="926">
        <f t="shared" si="4"/>
        <v>9</v>
      </c>
      <c r="N61" s="926"/>
      <c r="O61" s="927">
        <v>60</v>
      </c>
      <c r="P61" s="352"/>
      <c r="Q61" s="350"/>
      <c r="R61" s="363"/>
      <c r="S61" s="350"/>
      <c r="T61" s="350"/>
      <c r="U61" s="350"/>
    </row>
    <row r="62" spans="1:21" ht="12.6" customHeight="1" outlineLevel="1">
      <c r="A62" s="376">
        <v>44228</v>
      </c>
      <c r="B62" s="1038">
        <v>44214</v>
      </c>
      <c r="C62" s="364">
        <v>44225</v>
      </c>
      <c r="D62" s="364">
        <v>44244</v>
      </c>
      <c r="E62" s="355" t="s">
        <v>3334</v>
      </c>
      <c r="F62" s="348" t="s">
        <v>3496</v>
      </c>
      <c r="G62" s="348" t="s">
        <v>3497</v>
      </c>
      <c r="H62" s="348"/>
      <c r="I62" s="348" t="s">
        <v>2035</v>
      </c>
      <c r="J62" s="348" t="s">
        <v>2045</v>
      </c>
      <c r="K62" s="348" t="s">
        <v>3366</v>
      </c>
      <c r="L62" s="926">
        <f t="shared" si="3"/>
        <v>14</v>
      </c>
      <c r="M62" s="926">
        <f t="shared" si="4"/>
        <v>9</v>
      </c>
      <c r="N62" s="926"/>
      <c r="O62" s="927">
        <v>61</v>
      </c>
      <c r="P62" s="352"/>
      <c r="Q62" s="350"/>
      <c r="R62" s="363"/>
      <c r="S62" s="350"/>
      <c r="T62" s="350"/>
      <c r="U62" s="350"/>
    </row>
    <row r="63" spans="1:21" ht="12.6" customHeight="1" outlineLevel="1">
      <c r="A63" s="376">
        <v>44228</v>
      </c>
      <c r="B63" s="1038">
        <v>44224</v>
      </c>
      <c r="C63" s="364">
        <v>44228</v>
      </c>
      <c r="D63" s="364">
        <v>44228</v>
      </c>
      <c r="E63" s="355" t="s">
        <v>3334</v>
      </c>
      <c r="F63" s="348" t="s">
        <v>3460</v>
      </c>
      <c r="G63" s="348" t="s">
        <v>3498</v>
      </c>
      <c r="H63" s="348"/>
      <c r="I63" s="348"/>
      <c r="J63" s="348" t="s">
        <v>2042</v>
      </c>
      <c r="K63" s="348"/>
      <c r="L63" s="926">
        <f t="shared" si="3"/>
        <v>4</v>
      </c>
      <c r="M63" s="926">
        <f t="shared" si="4"/>
        <v>1</v>
      </c>
      <c r="N63" s="926"/>
      <c r="O63" s="927">
        <v>62</v>
      </c>
      <c r="P63" s="352"/>
      <c r="Q63" s="350"/>
      <c r="R63" s="363"/>
      <c r="S63" s="350"/>
      <c r="T63" s="350"/>
      <c r="U63" s="350"/>
    </row>
    <row r="64" spans="1:21" ht="12.6" customHeight="1" outlineLevel="1">
      <c r="A64" s="376">
        <v>44228</v>
      </c>
      <c r="B64" s="1038">
        <v>44214</v>
      </c>
      <c r="C64" s="364">
        <v>44225</v>
      </c>
      <c r="D64" s="364">
        <v>44245</v>
      </c>
      <c r="E64" s="355" t="s">
        <v>3334</v>
      </c>
      <c r="F64" s="348" t="s">
        <v>2210</v>
      </c>
      <c r="G64" s="348" t="s">
        <v>3499</v>
      </c>
      <c r="H64" s="348"/>
      <c r="I64" s="348"/>
      <c r="J64" s="348" t="s">
        <v>2045</v>
      </c>
      <c r="K64" s="348" t="s">
        <v>3366</v>
      </c>
      <c r="L64" s="926">
        <f t="shared" si="3"/>
        <v>14</v>
      </c>
      <c r="M64" s="926">
        <f t="shared" si="4"/>
        <v>9</v>
      </c>
      <c r="N64" s="926"/>
      <c r="O64" s="927">
        <v>63</v>
      </c>
      <c r="P64" s="352"/>
      <c r="Q64" s="350"/>
      <c r="R64" s="363"/>
      <c r="S64" s="350"/>
      <c r="T64" s="350"/>
      <c r="U64" s="350"/>
    </row>
    <row r="65" spans="1:21" ht="12.6" customHeight="1" outlineLevel="1">
      <c r="A65" s="376">
        <v>44228</v>
      </c>
      <c r="B65" s="1038">
        <v>44204</v>
      </c>
      <c r="C65" s="364">
        <v>44225</v>
      </c>
      <c r="D65" s="364">
        <v>44235</v>
      </c>
      <c r="E65" s="355" t="s">
        <v>3335</v>
      </c>
      <c r="F65" s="348" t="s">
        <v>2753</v>
      </c>
      <c r="G65" s="348" t="s">
        <v>3500</v>
      </c>
      <c r="H65" s="348"/>
      <c r="I65" s="348"/>
      <c r="J65" s="348" t="s">
        <v>2041</v>
      </c>
      <c r="K65" s="348" t="s">
        <v>3381</v>
      </c>
      <c r="L65" s="926">
        <f t="shared" si="3"/>
        <v>24</v>
      </c>
      <c r="M65" s="926">
        <f t="shared" si="4"/>
        <v>15</v>
      </c>
      <c r="N65" s="926"/>
      <c r="O65" s="927">
        <v>64</v>
      </c>
      <c r="P65" s="352"/>
      <c r="Q65" s="352"/>
      <c r="R65" s="352"/>
      <c r="S65" s="352"/>
      <c r="T65" s="352"/>
      <c r="U65" s="352"/>
    </row>
    <row r="66" spans="1:21" ht="12.6" customHeight="1" outlineLevel="1">
      <c r="A66" s="376">
        <v>44228</v>
      </c>
      <c r="B66" s="1038">
        <v>44214</v>
      </c>
      <c r="C66" s="364">
        <v>44225</v>
      </c>
      <c r="D66" s="364">
        <v>44245</v>
      </c>
      <c r="E66" s="355" t="s">
        <v>3334</v>
      </c>
      <c r="F66" s="348" t="s">
        <v>3501</v>
      </c>
      <c r="G66" s="348" t="s">
        <v>3502</v>
      </c>
      <c r="H66" s="348" t="s">
        <v>3343</v>
      </c>
      <c r="I66" s="348"/>
      <c r="J66" s="348" t="s">
        <v>2041</v>
      </c>
      <c r="K66" s="348" t="s">
        <v>3381</v>
      </c>
      <c r="L66" s="926">
        <f t="shared" ref="L66:L97" si="5">(A66-B66)</f>
        <v>14</v>
      </c>
      <c r="M66" s="926">
        <f t="shared" ref="M66:M97" si="6">NETWORKDAYS(B66,A66,A66:B66)</f>
        <v>9</v>
      </c>
      <c r="N66" s="926"/>
      <c r="O66" s="927">
        <v>65</v>
      </c>
      <c r="P66" s="352"/>
      <c r="Q66" s="352"/>
      <c r="R66" s="352"/>
      <c r="S66" s="352"/>
      <c r="T66" s="352"/>
      <c r="U66" s="352"/>
    </row>
    <row r="67" spans="1:21" ht="12.6" customHeight="1" outlineLevel="1">
      <c r="A67" s="376">
        <v>44228</v>
      </c>
      <c r="B67" s="1038">
        <v>44221</v>
      </c>
      <c r="C67" s="364">
        <v>44228</v>
      </c>
      <c r="D67" s="364">
        <v>44228</v>
      </c>
      <c r="E67" s="355" t="s">
        <v>3334</v>
      </c>
      <c r="F67" s="348" t="s">
        <v>3503</v>
      </c>
      <c r="G67" s="348" t="s">
        <v>3504</v>
      </c>
      <c r="H67" s="348"/>
      <c r="I67" s="348"/>
      <c r="J67" s="348" t="s">
        <v>2041</v>
      </c>
      <c r="K67" s="348"/>
      <c r="L67" s="926">
        <f t="shared" si="5"/>
        <v>7</v>
      </c>
      <c r="M67" s="926">
        <f t="shared" si="6"/>
        <v>4</v>
      </c>
      <c r="N67" s="926"/>
      <c r="O67" s="927">
        <v>66</v>
      </c>
      <c r="P67" s="352"/>
      <c r="Q67" s="352"/>
      <c r="R67" s="352"/>
      <c r="S67" s="352"/>
      <c r="T67" s="352"/>
      <c r="U67" s="352"/>
    </row>
    <row r="68" spans="1:21" ht="12.6" customHeight="1" outlineLevel="1">
      <c r="A68" s="376">
        <v>44228</v>
      </c>
      <c r="B68" s="1038">
        <v>44216</v>
      </c>
      <c r="C68" s="364">
        <v>44230</v>
      </c>
      <c r="D68" s="364">
        <v>44247</v>
      </c>
      <c r="E68" s="355" t="s">
        <v>3334</v>
      </c>
      <c r="F68" s="348" t="s">
        <v>3505</v>
      </c>
      <c r="G68" s="348" t="s">
        <v>3506</v>
      </c>
      <c r="H68" s="348"/>
      <c r="I68" s="348" t="s">
        <v>3507</v>
      </c>
      <c r="J68" s="348" t="s">
        <v>2045</v>
      </c>
      <c r="K68" s="348" t="s">
        <v>3508</v>
      </c>
      <c r="L68" s="926">
        <f t="shared" si="5"/>
        <v>12</v>
      </c>
      <c r="M68" s="926">
        <f t="shared" si="6"/>
        <v>7</v>
      </c>
      <c r="N68" s="926"/>
      <c r="O68" s="927">
        <v>67</v>
      </c>
      <c r="P68" s="352"/>
      <c r="Q68" s="352"/>
      <c r="R68" s="352"/>
      <c r="S68" s="352"/>
      <c r="T68" s="352"/>
      <c r="U68" s="352"/>
    </row>
    <row r="69" spans="1:21" ht="12.6" customHeight="1" outlineLevel="1">
      <c r="A69" s="376">
        <v>44229</v>
      </c>
      <c r="B69" s="1038">
        <v>44208</v>
      </c>
      <c r="C69" s="364">
        <v>44239</v>
      </c>
      <c r="D69" s="364">
        <v>44239</v>
      </c>
      <c r="E69" s="355" t="s">
        <v>3335</v>
      </c>
      <c r="F69" s="348" t="s">
        <v>3509</v>
      </c>
      <c r="G69" s="348" t="s">
        <v>3510</v>
      </c>
      <c r="H69" s="348" t="s">
        <v>3511</v>
      </c>
      <c r="I69" s="348"/>
      <c r="J69" s="348" t="s">
        <v>2034</v>
      </c>
      <c r="K69" s="348" t="s">
        <v>3512</v>
      </c>
      <c r="L69" s="926">
        <f t="shared" si="5"/>
        <v>21</v>
      </c>
      <c r="M69" s="926">
        <f t="shared" si="6"/>
        <v>14</v>
      </c>
      <c r="N69" s="926"/>
      <c r="O69" s="927">
        <v>68</v>
      </c>
      <c r="P69" s="352"/>
      <c r="Q69" s="352"/>
      <c r="R69" s="352"/>
      <c r="S69" s="352"/>
      <c r="T69" s="352"/>
      <c r="U69" s="352"/>
    </row>
    <row r="70" spans="1:21" ht="12.6" customHeight="1" outlineLevel="1">
      <c r="A70" s="376">
        <v>44230</v>
      </c>
      <c r="B70" s="1038">
        <v>44215</v>
      </c>
      <c r="C70" s="364">
        <v>44229</v>
      </c>
      <c r="D70" s="364">
        <v>44246</v>
      </c>
      <c r="E70" s="355" t="s">
        <v>3334</v>
      </c>
      <c r="F70" s="348" t="s">
        <v>3513</v>
      </c>
      <c r="G70" s="348" t="s">
        <v>3514</v>
      </c>
      <c r="H70" s="348"/>
      <c r="I70" s="348"/>
      <c r="J70" s="348" t="s">
        <v>2042</v>
      </c>
      <c r="K70" s="348"/>
      <c r="L70" s="926">
        <f t="shared" si="5"/>
        <v>15</v>
      </c>
      <c r="M70" s="926">
        <f t="shared" si="6"/>
        <v>10</v>
      </c>
      <c r="N70" s="926"/>
      <c r="O70" s="927">
        <v>69</v>
      </c>
      <c r="P70" s="352"/>
      <c r="Q70" s="350"/>
      <c r="R70" s="363"/>
      <c r="S70" s="350"/>
      <c r="T70" s="350"/>
      <c r="U70" s="350"/>
    </row>
    <row r="71" spans="1:21" ht="12.6" customHeight="1" outlineLevel="1">
      <c r="A71" s="376">
        <v>44230</v>
      </c>
      <c r="B71" s="1038">
        <v>44217</v>
      </c>
      <c r="C71" s="364">
        <v>44229</v>
      </c>
      <c r="D71" s="364">
        <v>44248</v>
      </c>
      <c r="E71" s="355" t="s">
        <v>3334</v>
      </c>
      <c r="F71" s="348" t="s">
        <v>3515</v>
      </c>
      <c r="G71" s="348" t="s">
        <v>3516</v>
      </c>
      <c r="H71" s="348"/>
      <c r="I71" s="348" t="s">
        <v>2035</v>
      </c>
      <c r="J71" s="348" t="s">
        <v>2033</v>
      </c>
      <c r="K71" s="348" t="s">
        <v>3381</v>
      </c>
      <c r="L71" s="926">
        <f t="shared" si="5"/>
        <v>13</v>
      </c>
      <c r="M71" s="926">
        <f t="shared" si="6"/>
        <v>8</v>
      </c>
      <c r="N71" s="926"/>
      <c r="O71" s="927">
        <v>70</v>
      </c>
      <c r="P71" s="352"/>
      <c r="Q71" s="352"/>
      <c r="R71" s="352"/>
      <c r="S71" s="352"/>
      <c r="T71" s="352"/>
      <c r="U71" s="352"/>
    </row>
    <row r="72" spans="1:21" ht="12.6" customHeight="1" outlineLevel="1">
      <c r="A72" s="376">
        <v>44230</v>
      </c>
      <c r="B72" s="1038">
        <v>44223</v>
      </c>
      <c r="C72" s="364">
        <v>44237</v>
      </c>
      <c r="D72" s="364">
        <v>44254</v>
      </c>
      <c r="E72" s="355" t="s">
        <v>3334</v>
      </c>
      <c r="F72" s="348" t="s">
        <v>3517</v>
      </c>
      <c r="G72" s="348" t="s">
        <v>3518</v>
      </c>
      <c r="H72" s="348"/>
      <c r="I72" s="348"/>
      <c r="J72" s="348" t="s">
        <v>2045</v>
      </c>
      <c r="K72" s="348" t="s">
        <v>3366</v>
      </c>
      <c r="L72" s="926">
        <f t="shared" si="5"/>
        <v>7</v>
      </c>
      <c r="M72" s="926">
        <f t="shared" si="6"/>
        <v>4</v>
      </c>
      <c r="N72" s="926"/>
      <c r="O72" s="927">
        <v>71</v>
      </c>
      <c r="P72" s="352"/>
      <c r="Q72" s="350"/>
      <c r="R72" s="363"/>
      <c r="S72" s="350"/>
      <c r="T72" s="350"/>
      <c r="U72" s="350"/>
    </row>
    <row r="73" spans="1:21" ht="12.6" customHeight="1" outlineLevel="1">
      <c r="A73" s="376">
        <v>44230</v>
      </c>
      <c r="B73" s="1038">
        <v>44215</v>
      </c>
      <c r="C73" s="364">
        <v>44230</v>
      </c>
      <c r="D73" s="364">
        <v>44246</v>
      </c>
      <c r="E73" s="355" t="s">
        <v>3334</v>
      </c>
      <c r="F73" s="348" t="s">
        <v>3519</v>
      </c>
      <c r="G73" s="348" t="s">
        <v>3520</v>
      </c>
      <c r="H73" s="348"/>
      <c r="I73" s="348" t="s">
        <v>2035</v>
      </c>
      <c r="J73" s="348" t="s">
        <v>2033</v>
      </c>
      <c r="K73" s="348" t="s">
        <v>3521</v>
      </c>
      <c r="L73" s="926">
        <f t="shared" si="5"/>
        <v>15</v>
      </c>
      <c r="M73" s="926">
        <f t="shared" si="6"/>
        <v>10</v>
      </c>
      <c r="N73" s="926"/>
      <c r="O73" s="927">
        <v>72</v>
      </c>
      <c r="P73" s="352"/>
      <c r="Q73" s="352"/>
      <c r="R73" s="352"/>
      <c r="S73" s="352"/>
      <c r="T73" s="352"/>
      <c r="U73" s="352"/>
    </row>
    <row r="74" spans="1:21" ht="12.6" customHeight="1" outlineLevel="1">
      <c r="A74" s="376">
        <v>44230</v>
      </c>
      <c r="B74" s="1038">
        <v>44223</v>
      </c>
      <c r="C74" s="364">
        <v>44236</v>
      </c>
      <c r="D74" s="364">
        <v>44254</v>
      </c>
      <c r="E74" s="355" t="s">
        <v>3334</v>
      </c>
      <c r="F74" s="348" t="s">
        <v>3522</v>
      </c>
      <c r="G74" s="348" t="s">
        <v>3523</v>
      </c>
      <c r="H74" s="348"/>
      <c r="I74" s="348"/>
      <c r="J74" s="348" t="s">
        <v>2045</v>
      </c>
      <c r="K74" s="348" t="s">
        <v>3366</v>
      </c>
      <c r="L74" s="926">
        <f t="shared" si="5"/>
        <v>7</v>
      </c>
      <c r="M74" s="926">
        <f t="shared" si="6"/>
        <v>4</v>
      </c>
      <c r="N74" s="926"/>
      <c r="O74" s="927">
        <v>73</v>
      </c>
      <c r="P74" s="352"/>
      <c r="Q74" s="350"/>
      <c r="R74" s="363"/>
      <c r="S74" s="350"/>
      <c r="T74" s="350"/>
      <c r="U74" s="350"/>
    </row>
    <row r="75" spans="1:21" ht="12.6" customHeight="1" outlineLevel="1">
      <c r="A75" s="376">
        <v>44230</v>
      </c>
      <c r="B75" s="1038">
        <v>44223</v>
      </c>
      <c r="C75" s="364">
        <v>44238</v>
      </c>
      <c r="D75" s="364">
        <v>44254</v>
      </c>
      <c r="E75" s="355" t="s">
        <v>3334</v>
      </c>
      <c r="F75" s="348" t="s">
        <v>3524</v>
      </c>
      <c r="G75" s="710" t="s">
        <v>3525</v>
      </c>
      <c r="H75" s="348"/>
      <c r="I75" s="348"/>
      <c r="J75" s="348" t="s">
        <v>2033</v>
      </c>
      <c r="K75" s="348" t="s">
        <v>3381</v>
      </c>
      <c r="L75" s="926">
        <f t="shared" si="5"/>
        <v>7</v>
      </c>
      <c r="M75" s="926">
        <f t="shared" si="6"/>
        <v>4</v>
      </c>
      <c r="N75" s="926"/>
      <c r="O75" s="927">
        <v>74</v>
      </c>
      <c r="P75" s="352"/>
      <c r="Q75" s="352"/>
      <c r="R75" s="352"/>
      <c r="S75" s="352"/>
      <c r="T75" s="352"/>
      <c r="U75" s="352"/>
    </row>
    <row r="76" spans="1:21" ht="12.6" customHeight="1" outlineLevel="1">
      <c r="A76" s="376">
        <v>44230</v>
      </c>
      <c r="B76" s="1038">
        <v>44225</v>
      </c>
      <c r="C76" s="364">
        <v>44230</v>
      </c>
      <c r="D76" s="364">
        <v>44230</v>
      </c>
      <c r="E76" s="355" t="s">
        <v>3334</v>
      </c>
      <c r="F76" s="348" t="s">
        <v>3460</v>
      </c>
      <c r="G76" s="348" t="s">
        <v>3526</v>
      </c>
      <c r="H76" s="348"/>
      <c r="I76" s="348"/>
      <c r="J76" s="348" t="s">
        <v>2046</v>
      </c>
      <c r="K76" s="589" t="s">
        <v>3527</v>
      </c>
      <c r="L76" s="926">
        <f t="shared" si="5"/>
        <v>5</v>
      </c>
      <c r="M76" s="926">
        <f t="shared" si="6"/>
        <v>2</v>
      </c>
      <c r="N76" s="926"/>
      <c r="O76" s="927">
        <v>75</v>
      </c>
      <c r="P76" s="352"/>
      <c r="Q76" s="350"/>
      <c r="R76" s="363"/>
      <c r="S76" s="350"/>
      <c r="T76" s="350"/>
      <c r="U76" s="350"/>
    </row>
    <row r="77" spans="1:21" ht="12.6" customHeight="1" outlineLevel="1">
      <c r="A77" s="376">
        <v>44230</v>
      </c>
      <c r="B77" s="1038">
        <v>44216</v>
      </c>
      <c r="C77" s="364">
        <v>44230</v>
      </c>
      <c r="D77" s="364">
        <v>44247</v>
      </c>
      <c r="E77" s="355" t="s">
        <v>3334</v>
      </c>
      <c r="F77" s="348" t="s">
        <v>3528</v>
      </c>
      <c r="G77" s="589" t="s">
        <v>3529</v>
      </c>
      <c r="H77" s="589"/>
      <c r="I77" s="589"/>
      <c r="J77" s="589" t="s">
        <v>2041</v>
      </c>
      <c r="K77" s="589" t="s">
        <v>3381</v>
      </c>
      <c r="L77" s="926">
        <f t="shared" si="5"/>
        <v>14</v>
      </c>
      <c r="M77" s="926">
        <f t="shared" si="6"/>
        <v>9</v>
      </c>
      <c r="N77" s="926"/>
      <c r="O77" s="927">
        <v>76</v>
      </c>
      <c r="P77" s="662"/>
      <c r="Q77" s="662"/>
      <c r="R77" s="662"/>
      <c r="S77" s="662"/>
      <c r="T77" s="662"/>
      <c r="U77" s="662"/>
    </row>
    <row r="78" spans="1:21" ht="12.6" customHeight="1" outlineLevel="1">
      <c r="A78" s="376">
        <v>44230</v>
      </c>
      <c r="B78" s="1038">
        <v>44217</v>
      </c>
      <c r="C78" s="364">
        <v>44231</v>
      </c>
      <c r="D78" s="364">
        <v>44248</v>
      </c>
      <c r="E78" s="355" t="s">
        <v>3334</v>
      </c>
      <c r="F78" s="348" t="s">
        <v>3530</v>
      </c>
      <c r="G78" s="348" t="s">
        <v>3531</v>
      </c>
      <c r="H78" s="348"/>
      <c r="I78" s="348"/>
      <c r="J78" s="348" t="s">
        <v>2042</v>
      </c>
      <c r="K78" s="589"/>
      <c r="L78" s="926">
        <f t="shared" si="5"/>
        <v>13</v>
      </c>
      <c r="M78" s="926">
        <f t="shared" si="6"/>
        <v>8</v>
      </c>
      <c r="N78" s="926"/>
      <c r="O78" s="927">
        <v>77</v>
      </c>
      <c r="P78" s="352"/>
      <c r="Q78" s="350"/>
      <c r="R78" s="363"/>
      <c r="S78" s="350"/>
      <c r="T78" s="350"/>
      <c r="U78" s="350"/>
    </row>
    <row r="79" spans="1:21" ht="12.6" customHeight="1" outlineLevel="1">
      <c r="A79" s="376">
        <v>44230</v>
      </c>
      <c r="B79" s="1038">
        <v>44218</v>
      </c>
      <c r="C79" s="376">
        <v>44228</v>
      </c>
      <c r="D79" s="364">
        <v>44249</v>
      </c>
      <c r="E79" s="355" t="s">
        <v>3334</v>
      </c>
      <c r="F79" s="348" t="s">
        <v>3532</v>
      </c>
      <c r="G79" s="348" t="s">
        <v>3533</v>
      </c>
      <c r="H79" s="348"/>
      <c r="I79" s="348"/>
      <c r="J79" s="348" t="s">
        <v>2042</v>
      </c>
      <c r="K79" s="589"/>
      <c r="L79" s="926">
        <f t="shared" si="5"/>
        <v>12</v>
      </c>
      <c r="M79" s="926">
        <f t="shared" si="6"/>
        <v>7</v>
      </c>
      <c r="N79" s="926"/>
      <c r="O79" s="927">
        <v>78</v>
      </c>
      <c r="P79" s="352"/>
      <c r="Q79" s="350"/>
      <c r="R79" s="363"/>
      <c r="S79" s="350"/>
      <c r="T79" s="350"/>
      <c r="U79" s="350"/>
    </row>
    <row r="80" spans="1:21" ht="12.6" customHeight="1" outlineLevel="1">
      <c r="A80" s="376">
        <v>44230</v>
      </c>
      <c r="B80" s="1038">
        <v>44214</v>
      </c>
      <c r="C80" s="364">
        <v>44225</v>
      </c>
      <c r="D80" s="364">
        <v>44245</v>
      </c>
      <c r="E80" s="355" t="s">
        <v>3334</v>
      </c>
      <c r="F80" s="348" t="s">
        <v>3534</v>
      </c>
      <c r="G80" s="348" t="s">
        <v>3535</v>
      </c>
      <c r="H80" s="348" t="s">
        <v>3343</v>
      </c>
      <c r="I80" s="348"/>
      <c r="J80" s="348" t="s">
        <v>2035</v>
      </c>
      <c r="K80" s="589"/>
      <c r="L80" s="926">
        <f t="shared" si="5"/>
        <v>16</v>
      </c>
      <c r="M80" s="926">
        <f t="shared" si="6"/>
        <v>11</v>
      </c>
      <c r="N80" s="926"/>
      <c r="O80" s="927">
        <v>79</v>
      </c>
      <c r="P80" s="352"/>
      <c r="Q80" s="350"/>
      <c r="R80" s="363"/>
      <c r="S80" s="350"/>
      <c r="T80" s="350"/>
      <c r="U80" s="350"/>
    </row>
    <row r="81" spans="1:21" ht="12.6" customHeight="1" outlineLevel="1">
      <c r="A81" s="376">
        <v>44230</v>
      </c>
      <c r="B81" s="1038">
        <v>44218</v>
      </c>
      <c r="C81" s="364">
        <v>44232</v>
      </c>
      <c r="D81" s="364">
        <v>44249</v>
      </c>
      <c r="E81" s="355" t="s">
        <v>3334</v>
      </c>
      <c r="F81" s="348" t="s">
        <v>3536</v>
      </c>
      <c r="G81" s="348" t="s">
        <v>3537</v>
      </c>
      <c r="H81" s="348"/>
      <c r="I81" s="348"/>
      <c r="J81" s="348" t="s">
        <v>2033</v>
      </c>
      <c r="K81" s="348" t="s">
        <v>3381</v>
      </c>
      <c r="L81" s="926">
        <f t="shared" si="5"/>
        <v>12</v>
      </c>
      <c r="M81" s="926">
        <f t="shared" si="6"/>
        <v>7</v>
      </c>
      <c r="N81" s="926"/>
      <c r="O81" s="927">
        <v>80</v>
      </c>
      <c r="P81" s="352"/>
      <c r="Q81" s="352"/>
      <c r="R81" s="352"/>
      <c r="S81" s="352"/>
      <c r="T81" s="352"/>
      <c r="U81" s="352"/>
    </row>
    <row r="82" spans="1:21" ht="12.6" customHeight="1" outlineLevel="1">
      <c r="A82" s="376">
        <v>44231</v>
      </c>
      <c r="B82" s="1038">
        <v>44210</v>
      </c>
      <c r="C82" s="364">
        <v>44225</v>
      </c>
      <c r="D82" s="364">
        <v>44241</v>
      </c>
      <c r="E82" s="355" t="s">
        <v>3335</v>
      </c>
      <c r="F82" s="348" t="s">
        <v>3538</v>
      </c>
      <c r="G82" s="589" t="s">
        <v>3539</v>
      </c>
      <c r="H82" s="589"/>
      <c r="I82" s="589"/>
      <c r="J82" s="589" t="s">
        <v>2041</v>
      </c>
      <c r="K82" s="589"/>
      <c r="L82" s="926">
        <f t="shared" si="5"/>
        <v>21</v>
      </c>
      <c r="M82" s="926">
        <f t="shared" si="6"/>
        <v>14</v>
      </c>
      <c r="N82" s="926"/>
      <c r="O82" s="927">
        <v>81</v>
      </c>
      <c r="P82" s="352"/>
      <c r="Q82" s="662"/>
      <c r="R82" s="662"/>
      <c r="S82" s="662"/>
      <c r="T82" s="662"/>
      <c r="U82" s="662"/>
    </row>
    <row r="83" spans="1:21" ht="12.6" customHeight="1" outlineLevel="1">
      <c r="A83" s="376">
        <v>44231</v>
      </c>
      <c r="B83" s="1038">
        <v>44225</v>
      </c>
      <c r="C83" s="364">
        <v>44238</v>
      </c>
      <c r="D83" s="364">
        <v>44255</v>
      </c>
      <c r="E83" s="355" t="s">
        <v>3334</v>
      </c>
      <c r="F83" s="348" t="s">
        <v>3540</v>
      </c>
      <c r="G83" s="348" t="s">
        <v>3541</v>
      </c>
      <c r="H83" s="348" t="s">
        <v>3542</v>
      </c>
      <c r="I83" s="348"/>
      <c r="J83" s="348" t="s">
        <v>2035</v>
      </c>
      <c r="K83" s="348" t="s">
        <v>3543</v>
      </c>
      <c r="L83" s="926">
        <f t="shared" si="5"/>
        <v>6</v>
      </c>
      <c r="M83" s="926">
        <f t="shared" si="6"/>
        <v>3</v>
      </c>
      <c r="N83" s="926"/>
      <c r="O83" s="927">
        <v>82</v>
      </c>
      <c r="P83" s="352"/>
      <c r="Q83" s="350"/>
      <c r="R83" s="363"/>
      <c r="S83" s="350"/>
      <c r="T83" s="350"/>
      <c r="U83" s="350"/>
    </row>
    <row r="84" spans="1:21" ht="12.6" customHeight="1" outlineLevel="1">
      <c r="A84" s="376">
        <v>44231</v>
      </c>
      <c r="B84" s="1038">
        <v>44209</v>
      </c>
      <c r="C84" s="364">
        <v>44230</v>
      </c>
      <c r="D84" s="364">
        <v>44240</v>
      </c>
      <c r="E84" s="355" t="s">
        <v>3334</v>
      </c>
      <c r="F84" s="348" t="s">
        <v>3544</v>
      </c>
      <c r="G84" s="589" t="s">
        <v>3545</v>
      </c>
      <c r="H84" s="589" t="s">
        <v>3546</v>
      </c>
      <c r="I84" s="589"/>
      <c r="J84" s="589" t="s">
        <v>2045</v>
      </c>
      <c r="K84" s="589" t="s">
        <v>3366</v>
      </c>
      <c r="L84" s="926">
        <f t="shared" si="5"/>
        <v>22</v>
      </c>
      <c r="M84" s="926">
        <f t="shared" si="6"/>
        <v>15</v>
      </c>
      <c r="N84" s="926"/>
      <c r="O84" s="927">
        <v>83</v>
      </c>
      <c r="P84" s="352"/>
      <c r="Q84" s="365"/>
      <c r="R84" s="356"/>
      <c r="S84" s="365"/>
      <c r="T84" s="365"/>
      <c r="U84" s="365"/>
    </row>
    <row r="85" spans="1:21" ht="12.6" customHeight="1" outlineLevel="1">
      <c r="A85" s="376">
        <v>44232</v>
      </c>
      <c r="B85" s="1038">
        <v>44222</v>
      </c>
      <c r="C85" s="364">
        <v>44237</v>
      </c>
      <c r="D85" s="364">
        <v>44253</v>
      </c>
      <c r="E85" s="355" t="s">
        <v>3334</v>
      </c>
      <c r="F85" s="348" t="s">
        <v>3547</v>
      </c>
      <c r="G85" s="348" t="s">
        <v>3548</v>
      </c>
      <c r="H85" s="348" t="s">
        <v>3343</v>
      </c>
      <c r="I85" s="348"/>
      <c r="J85" s="348" t="s">
        <v>2035</v>
      </c>
      <c r="K85" s="589"/>
      <c r="L85" s="926">
        <f t="shared" si="5"/>
        <v>10</v>
      </c>
      <c r="M85" s="926">
        <f t="shared" si="6"/>
        <v>7</v>
      </c>
      <c r="N85" s="926"/>
      <c r="O85" s="927">
        <v>84</v>
      </c>
      <c r="P85" s="352"/>
      <c r="Q85" s="350"/>
      <c r="R85" s="363"/>
      <c r="S85" s="350"/>
      <c r="T85" s="350"/>
      <c r="U85" s="350"/>
    </row>
    <row r="86" spans="1:21" ht="12.6" customHeight="1" outlineLevel="1">
      <c r="A86" s="376">
        <v>44232</v>
      </c>
      <c r="B86" s="1038">
        <v>44203</v>
      </c>
      <c r="C86" s="364">
        <v>44234</v>
      </c>
      <c r="D86" s="364">
        <v>44234</v>
      </c>
      <c r="E86" s="355" t="s">
        <v>3335</v>
      </c>
      <c r="F86" s="348" t="s">
        <v>3549</v>
      </c>
      <c r="G86" s="348" t="s">
        <v>3550</v>
      </c>
      <c r="H86" s="348" t="s">
        <v>3551</v>
      </c>
      <c r="I86" s="348"/>
      <c r="J86" s="348" t="s">
        <v>2033</v>
      </c>
      <c r="K86" s="348" t="s">
        <v>3552</v>
      </c>
      <c r="L86" s="926">
        <f t="shared" si="5"/>
        <v>29</v>
      </c>
      <c r="M86" s="926">
        <f t="shared" si="6"/>
        <v>20</v>
      </c>
      <c r="N86" s="926"/>
      <c r="O86" s="927">
        <v>85</v>
      </c>
      <c r="P86" s="352"/>
      <c r="Q86" s="352"/>
      <c r="R86" s="352"/>
      <c r="S86" s="352"/>
      <c r="T86" s="352"/>
      <c r="U86" s="352"/>
    </row>
    <row r="87" spans="1:21" ht="12.6" customHeight="1" outlineLevel="1">
      <c r="A87" s="376">
        <v>44232</v>
      </c>
      <c r="B87" s="1038">
        <v>44216</v>
      </c>
      <c r="C87" s="364">
        <v>44231</v>
      </c>
      <c r="D87" s="364">
        <v>44247</v>
      </c>
      <c r="E87" s="355" t="s">
        <v>3334</v>
      </c>
      <c r="F87" s="348" t="s">
        <v>3553</v>
      </c>
      <c r="G87" s="589" t="s">
        <v>3554</v>
      </c>
      <c r="H87" s="589"/>
      <c r="I87" s="589" t="s">
        <v>2035</v>
      </c>
      <c r="J87" s="589" t="s">
        <v>2041</v>
      </c>
      <c r="K87" s="589" t="s">
        <v>3381</v>
      </c>
      <c r="L87" s="926">
        <f t="shared" si="5"/>
        <v>16</v>
      </c>
      <c r="M87" s="926">
        <f t="shared" si="6"/>
        <v>11</v>
      </c>
      <c r="N87" s="926"/>
      <c r="O87" s="927">
        <v>86</v>
      </c>
      <c r="P87" s="730"/>
      <c r="Q87" s="730"/>
      <c r="R87" s="730"/>
      <c r="S87" s="730"/>
      <c r="T87" s="730"/>
      <c r="U87" s="730"/>
    </row>
    <row r="88" spans="1:21" ht="12.6" customHeight="1" outlineLevel="1">
      <c r="A88" s="376">
        <v>44232</v>
      </c>
      <c r="B88" s="1038">
        <v>44216</v>
      </c>
      <c r="C88" s="364">
        <v>44231</v>
      </c>
      <c r="D88" s="364">
        <v>44247</v>
      </c>
      <c r="E88" s="355" t="s">
        <v>3334</v>
      </c>
      <c r="F88" s="348" t="s">
        <v>3555</v>
      </c>
      <c r="G88" s="589" t="s">
        <v>3556</v>
      </c>
      <c r="H88" s="589"/>
      <c r="I88" s="589"/>
      <c r="J88" s="589" t="s">
        <v>2041</v>
      </c>
      <c r="K88" s="589" t="s">
        <v>3557</v>
      </c>
      <c r="L88" s="926">
        <f t="shared" si="5"/>
        <v>16</v>
      </c>
      <c r="M88" s="926">
        <f t="shared" si="6"/>
        <v>11</v>
      </c>
      <c r="N88" s="926"/>
      <c r="O88" s="927">
        <v>87</v>
      </c>
      <c r="P88" s="662"/>
      <c r="Q88" s="662"/>
      <c r="R88" s="662"/>
      <c r="S88" s="662"/>
      <c r="T88" s="662"/>
      <c r="U88" s="662"/>
    </row>
    <row r="89" spans="1:21" ht="12.6" customHeight="1" outlineLevel="1">
      <c r="A89" s="376">
        <v>44232</v>
      </c>
      <c r="B89" s="1038">
        <v>44223</v>
      </c>
      <c r="C89" s="364">
        <v>44236</v>
      </c>
      <c r="D89" s="364">
        <v>44254</v>
      </c>
      <c r="E89" s="355" t="s">
        <v>3334</v>
      </c>
      <c r="F89" s="348" t="s">
        <v>3558</v>
      </c>
      <c r="G89" s="348" t="s">
        <v>3559</v>
      </c>
      <c r="H89" s="348" t="s">
        <v>3560</v>
      </c>
      <c r="I89" s="348"/>
      <c r="J89" s="348" t="s">
        <v>2042</v>
      </c>
      <c r="K89" s="589"/>
      <c r="L89" s="926">
        <f t="shared" si="5"/>
        <v>9</v>
      </c>
      <c r="M89" s="926">
        <f t="shared" si="6"/>
        <v>6</v>
      </c>
      <c r="N89" s="926"/>
      <c r="O89" s="927">
        <v>88</v>
      </c>
      <c r="P89" s="352"/>
      <c r="Q89" s="350"/>
      <c r="R89" s="363"/>
      <c r="S89" s="350"/>
      <c r="T89" s="350"/>
      <c r="U89" s="350"/>
    </row>
    <row r="90" spans="1:21" ht="12.6" customHeight="1" outlineLevel="1">
      <c r="A90" s="376">
        <v>44236</v>
      </c>
      <c r="B90" s="1038">
        <v>44218</v>
      </c>
      <c r="C90" s="364">
        <v>44232</v>
      </c>
      <c r="D90" s="364">
        <v>44249</v>
      </c>
      <c r="E90" s="355" t="s">
        <v>3334</v>
      </c>
      <c r="F90" s="348" t="s">
        <v>3561</v>
      </c>
      <c r="G90" s="589" t="s">
        <v>3562</v>
      </c>
      <c r="H90" s="589" t="s">
        <v>3563</v>
      </c>
      <c r="I90" s="589" t="s">
        <v>3564</v>
      </c>
      <c r="J90" s="589" t="s">
        <v>2034</v>
      </c>
      <c r="K90" s="589" t="s">
        <v>3381</v>
      </c>
      <c r="L90" s="926">
        <f t="shared" si="5"/>
        <v>18</v>
      </c>
      <c r="M90" s="926">
        <f t="shared" si="6"/>
        <v>11</v>
      </c>
      <c r="N90" s="926"/>
      <c r="O90" s="927">
        <v>89</v>
      </c>
      <c r="P90" s="662"/>
      <c r="Q90" s="662"/>
      <c r="R90" s="662"/>
      <c r="S90" s="662"/>
      <c r="T90" s="662"/>
      <c r="U90" s="662"/>
    </row>
    <row r="91" spans="1:21" ht="12.6" customHeight="1" outlineLevel="1">
      <c r="A91" s="376">
        <v>44236</v>
      </c>
      <c r="B91" s="1038">
        <v>44222</v>
      </c>
      <c r="C91" s="364">
        <v>44235</v>
      </c>
      <c r="D91" s="364">
        <v>44253</v>
      </c>
      <c r="E91" s="355" t="s">
        <v>3334</v>
      </c>
      <c r="F91" s="348" t="s">
        <v>3565</v>
      </c>
      <c r="G91" s="589" t="s">
        <v>3566</v>
      </c>
      <c r="H91" s="589"/>
      <c r="I91" s="589"/>
      <c r="J91" s="589" t="s">
        <v>2034</v>
      </c>
      <c r="K91" s="589" t="s">
        <v>3381</v>
      </c>
      <c r="L91" s="926">
        <f t="shared" si="5"/>
        <v>14</v>
      </c>
      <c r="M91" s="926">
        <f t="shared" si="6"/>
        <v>9</v>
      </c>
      <c r="N91" s="926"/>
      <c r="O91" s="927">
        <v>90</v>
      </c>
      <c r="P91" s="662"/>
      <c r="Q91" s="662"/>
      <c r="R91" s="662"/>
      <c r="S91" s="662"/>
      <c r="T91" s="662"/>
      <c r="U91" s="662"/>
    </row>
    <row r="92" spans="1:21" ht="12.6" customHeight="1" outlineLevel="1">
      <c r="A92" s="376">
        <v>44236</v>
      </c>
      <c r="B92" s="1038">
        <v>44200</v>
      </c>
      <c r="C92" s="364">
        <v>44228</v>
      </c>
      <c r="D92" s="364">
        <v>44231</v>
      </c>
      <c r="E92" s="355" t="s">
        <v>3335</v>
      </c>
      <c r="F92" s="348" t="s">
        <v>3567</v>
      </c>
      <c r="G92" s="589" t="s">
        <v>3568</v>
      </c>
      <c r="H92" s="589" t="s">
        <v>3569</v>
      </c>
      <c r="I92" s="589"/>
      <c r="J92" s="589" t="s">
        <v>2034</v>
      </c>
      <c r="K92" s="589" t="s">
        <v>3570</v>
      </c>
      <c r="L92" s="926">
        <f t="shared" si="5"/>
        <v>36</v>
      </c>
      <c r="M92" s="926">
        <f t="shared" si="6"/>
        <v>25</v>
      </c>
      <c r="N92" s="926"/>
      <c r="O92" s="927">
        <v>91</v>
      </c>
      <c r="P92" s="662"/>
      <c r="Q92" s="662"/>
      <c r="R92" s="662"/>
      <c r="S92" s="662"/>
      <c r="T92" s="662"/>
      <c r="U92" s="662"/>
    </row>
    <row r="93" spans="1:21" ht="12.6" customHeight="1" outlineLevel="1">
      <c r="A93" s="376">
        <v>44236</v>
      </c>
      <c r="B93" s="1038">
        <v>44202</v>
      </c>
      <c r="C93" s="364">
        <v>44225</v>
      </c>
      <c r="D93" s="364">
        <v>44238</v>
      </c>
      <c r="E93" s="355" t="s">
        <v>3334</v>
      </c>
      <c r="F93" s="348" t="s">
        <v>3571</v>
      </c>
      <c r="G93" s="348" t="s">
        <v>3572</v>
      </c>
      <c r="H93" s="348" t="s">
        <v>3573</v>
      </c>
      <c r="I93" s="348"/>
      <c r="J93" s="348" t="s">
        <v>2033</v>
      </c>
      <c r="K93" s="348" t="s">
        <v>3574</v>
      </c>
      <c r="L93" s="926">
        <f t="shared" si="5"/>
        <v>34</v>
      </c>
      <c r="M93" s="926">
        <f t="shared" si="6"/>
        <v>23</v>
      </c>
      <c r="N93" s="926"/>
      <c r="O93" s="927">
        <v>92</v>
      </c>
      <c r="P93" s="352"/>
      <c r="Q93" s="352"/>
      <c r="R93" s="352"/>
      <c r="S93" s="352"/>
      <c r="T93" s="352"/>
      <c r="U93" s="352"/>
    </row>
    <row r="94" spans="1:21" ht="12.6" customHeight="1" outlineLevel="1">
      <c r="A94" s="376">
        <v>44239</v>
      </c>
      <c r="B94" s="1038">
        <v>44211</v>
      </c>
      <c r="C94" s="364">
        <v>44232</v>
      </c>
      <c r="D94" s="364">
        <v>44242</v>
      </c>
      <c r="E94" s="355" t="s">
        <v>3335</v>
      </c>
      <c r="F94" s="348" t="s">
        <v>3575</v>
      </c>
      <c r="G94" s="348" t="s">
        <v>3576</v>
      </c>
      <c r="H94" s="348" t="s">
        <v>3577</v>
      </c>
      <c r="I94" s="348"/>
      <c r="J94" s="348" t="s">
        <v>2042</v>
      </c>
      <c r="K94" s="589"/>
      <c r="L94" s="926">
        <f t="shared" si="5"/>
        <v>28</v>
      </c>
      <c r="M94" s="926">
        <f t="shared" si="6"/>
        <v>19</v>
      </c>
      <c r="N94" s="926"/>
      <c r="O94" s="927">
        <v>93</v>
      </c>
      <c r="P94" s="352"/>
      <c r="Q94" s="350"/>
      <c r="R94" s="363"/>
      <c r="S94" s="350"/>
      <c r="T94" s="350"/>
      <c r="U94" s="350"/>
    </row>
    <row r="95" spans="1:21" ht="12.6" customHeight="1" outlineLevel="1">
      <c r="A95" s="376">
        <v>44239</v>
      </c>
      <c r="B95" s="1038">
        <v>44203</v>
      </c>
      <c r="C95" s="364">
        <v>44234</v>
      </c>
      <c r="D95" s="364">
        <v>44234</v>
      </c>
      <c r="E95" s="355" t="s">
        <v>3335</v>
      </c>
      <c r="F95" s="348" t="s">
        <v>3578</v>
      </c>
      <c r="G95" s="348" t="s">
        <v>3579</v>
      </c>
      <c r="H95" s="348" t="s">
        <v>3580</v>
      </c>
      <c r="I95" s="348"/>
      <c r="J95" s="348" t="s">
        <v>2035</v>
      </c>
      <c r="K95" s="589"/>
      <c r="L95" s="926">
        <f t="shared" si="5"/>
        <v>36</v>
      </c>
      <c r="M95" s="926">
        <f t="shared" si="6"/>
        <v>25</v>
      </c>
      <c r="N95" s="926"/>
      <c r="O95" s="927">
        <v>94</v>
      </c>
      <c r="P95" s="352"/>
      <c r="Q95" s="350"/>
      <c r="R95" s="363"/>
      <c r="S95" s="350"/>
      <c r="T95" s="350"/>
      <c r="U95" s="350"/>
    </row>
    <row r="96" spans="1:21" ht="12.6" customHeight="1" outlineLevel="1">
      <c r="A96" s="376">
        <v>44239</v>
      </c>
      <c r="B96" s="1038">
        <v>44223</v>
      </c>
      <c r="C96" s="364">
        <v>44238</v>
      </c>
      <c r="D96" s="364">
        <v>44254</v>
      </c>
      <c r="E96" s="355" t="s">
        <v>3334</v>
      </c>
      <c r="F96" s="348" t="s">
        <v>3581</v>
      </c>
      <c r="G96" s="589" t="s">
        <v>3582</v>
      </c>
      <c r="H96" s="589" t="s">
        <v>3343</v>
      </c>
      <c r="I96" s="589"/>
      <c r="J96" s="589" t="s">
        <v>2034</v>
      </c>
      <c r="K96" s="589" t="s">
        <v>3381</v>
      </c>
      <c r="L96" s="926">
        <f t="shared" si="5"/>
        <v>16</v>
      </c>
      <c r="M96" s="926">
        <f t="shared" si="6"/>
        <v>11</v>
      </c>
      <c r="N96" s="926"/>
      <c r="O96" s="927">
        <v>95</v>
      </c>
      <c r="P96" s="662"/>
      <c r="Q96" s="662"/>
      <c r="R96" s="662"/>
      <c r="S96" s="662"/>
      <c r="T96" s="662"/>
      <c r="U96" s="662"/>
    </row>
    <row r="97" spans="1:33" ht="12.6" customHeight="1" outlineLevel="1">
      <c r="A97" s="376">
        <v>44239</v>
      </c>
      <c r="B97" s="1038">
        <v>44225</v>
      </c>
      <c r="C97" s="364">
        <v>44243</v>
      </c>
      <c r="D97" s="364">
        <v>44256</v>
      </c>
      <c r="E97" s="355" t="s">
        <v>3335</v>
      </c>
      <c r="F97" s="348" t="s">
        <v>3583</v>
      </c>
      <c r="G97" s="589" t="s">
        <v>3584</v>
      </c>
      <c r="H97" s="589"/>
      <c r="I97" s="589"/>
      <c r="J97" s="589" t="s">
        <v>2041</v>
      </c>
      <c r="K97" s="589" t="s">
        <v>2046</v>
      </c>
      <c r="L97" s="926">
        <f t="shared" si="5"/>
        <v>14</v>
      </c>
      <c r="M97" s="926">
        <f t="shared" si="6"/>
        <v>9</v>
      </c>
      <c r="N97" s="926"/>
      <c r="O97" s="927">
        <v>96</v>
      </c>
      <c r="P97" s="662"/>
      <c r="Q97" s="662"/>
      <c r="R97" s="662"/>
      <c r="S97" s="662"/>
      <c r="T97" s="662"/>
      <c r="U97" s="662"/>
      <c r="V97" s="662"/>
      <c r="W97" s="662"/>
      <c r="X97" s="662"/>
      <c r="Y97" s="662"/>
      <c r="Z97" s="662"/>
      <c r="AA97" s="662"/>
      <c r="AB97" s="662"/>
      <c r="AC97" s="662"/>
      <c r="AD97" s="662"/>
      <c r="AE97" s="662"/>
      <c r="AF97" s="662"/>
      <c r="AG97" s="662"/>
    </row>
    <row r="98" spans="1:33" ht="12.6" customHeight="1" outlineLevel="1">
      <c r="A98" s="376">
        <v>44239</v>
      </c>
      <c r="B98" s="1038">
        <v>44225</v>
      </c>
      <c r="C98" s="364">
        <v>44239</v>
      </c>
      <c r="D98" s="364">
        <v>44255</v>
      </c>
      <c r="E98" s="355" t="s">
        <v>3334</v>
      </c>
      <c r="F98" s="348" t="s">
        <v>3585</v>
      </c>
      <c r="G98" s="348" t="s">
        <v>3586</v>
      </c>
      <c r="H98" s="348" t="s">
        <v>3343</v>
      </c>
      <c r="I98" s="348"/>
      <c r="J98" s="348" t="s">
        <v>2035</v>
      </c>
      <c r="K98" s="589"/>
      <c r="L98" s="926">
        <f t="shared" ref="L98:L104" si="7">(A98-B98)</f>
        <v>14</v>
      </c>
      <c r="M98" s="926">
        <f t="shared" ref="M98:M104" si="8">NETWORKDAYS(B98,A98,A98:B98)</f>
        <v>9</v>
      </c>
      <c r="N98" s="926"/>
      <c r="O98" s="927">
        <v>97</v>
      </c>
      <c r="P98" s="352"/>
      <c r="Q98" s="350"/>
      <c r="R98" s="363"/>
      <c r="S98" s="350"/>
      <c r="T98" s="350"/>
      <c r="U98" s="350"/>
      <c r="V98" s="350"/>
      <c r="W98" s="365"/>
      <c r="X98" s="350"/>
      <c r="Y98" s="350"/>
      <c r="Z98" s="350"/>
      <c r="AA98" s="350"/>
      <c r="AB98" s="350"/>
      <c r="AC98" s="350"/>
      <c r="AD98" s="350"/>
      <c r="AE98" s="350"/>
      <c r="AF98" s="350"/>
      <c r="AG98" s="363"/>
    </row>
    <row r="99" spans="1:33" ht="12.6" customHeight="1" outlineLevel="1">
      <c r="A99" s="376">
        <v>44242</v>
      </c>
      <c r="B99" s="1038">
        <v>44221</v>
      </c>
      <c r="C99" s="364">
        <v>44235</v>
      </c>
      <c r="D99" s="364">
        <v>44252</v>
      </c>
      <c r="E99" s="355" t="s">
        <v>3335</v>
      </c>
      <c r="F99" s="348" t="s">
        <v>3587</v>
      </c>
      <c r="G99" s="348" t="s">
        <v>3588</v>
      </c>
      <c r="H99" s="348" t="s">
        <v>3589</v>
      </c>
      <c r="I99" s="348"/>
      <c r="J99" s="348" t="s">
        <v>2035</v>
      </c>
      <c r="K99" s="589"/>
      <c r="L99" s="926">
        <f t="shared" si="7"/>
        <v>21</v>
      </c>
      <c r="M99" s="926">
        <f t="shared" si="8"/>
        <v>14</v>
      </c>
      <c r="N99" s="926"/>
      <c r="O99" s="927">
        <v>98</v>
      </c>
      <c r="P99" s="352"/>
      <c r="Q99" s="350"/>
      <c r="R99" s="363"/>
      <c r="S99" s="350"/>
      <c r="T99" s="350"/>
      <c r="U99" s="350"/>
      <c r="V99" s="350"/>
      <c r="W99" s="365"/>
      <c r="X99" s="350"/>
      <c r="Y99" s="350"/>
      <c r="Z99" s="350"/>
      <c r="AA99" s="350"/>
      <c r="AB99" s="350"/>
      <c r="AC99" s="350"/>
      <c r="AD99" s="350"/>
      <c r="AE99" s="350"/>
      <c r="AF99" s="350"/>
      <c r="AG99" s="363"/>
    </row>
    <row r="100" spans="1:33" ht="12.6" customHeight="1" outlineLevel="1">
      <c r="A100" s="376">
        <v>44243</v>
      </c>
      <c r="B100" s="1038">
        <v>44217</v>
      </c>
      <c r="C100" s="364">
        <v>44245</v>
      </c>
      <c r="D100" s="364">
        <v>44245</v>
      </c>
      <c r="E100" s="355" t="s">
        <v>3334</v>
      </c>
      <c r="F100" s="348" t="s">
        <v>2753</v>
      </c>
      <c r="G100" s="348" t="s">
        <v>3590</v>
      </c>
      <c r="H100" s="348"/>
      <c r="I100" s="348"/>
      <c r="J100" s="348" t="s">
        <v>2042</v>
      </c>
      <c r="K100" s="589"/>
      <c r="L100" s="926">
        <f t="shared" si="7"/>
        <v>26</v>
      </c>
      <c r="M100" s="926">
        <f t="shared" si="8"/>
        <v>17</v>
      </c>
      <c r="N100" s="926"/>
      <c r="O100" s="927">
        <v>99</v>
      </c>
      <c r="P100" s="352"/>
      <c r="Q100" s="350"/>
      <c r="R100" s="363"/>
      <c r="S100" s="350"/>
      <c r="T100" s="350"/>
      <c r="U100" s="350"/>
      <c r="V100" s="350"/>
      <c r="W100" s="365"/>
      <c r="X100" s="350"/>
      <c r="Y100" s="350"/>
      <c r="Z100" s="350"/>
      <c r="AA100" s="350"/>
      <c r="AB100" s="350"/>
      <c r="AC100" s="350"/>
      <c r="AD100" s="350"/>
      <c r="AE100" s="350"/>
      <c r="AF100" s="350"/>
      <c r="AG100" s="363"/>
    </row>
    <row r="101" spans="1:33" ht="12.6" customHeight="1" outlineLevel="1">
      <c r="A101" s="376">
        <v>44243</v>
      </c>
      <c r="B101" s="1040">
        <v>44225</v>
      </c>
      <c r="C101" s="364">
        <v>44242</v>
      </c>
      <c r="D101" s="364">
        <v>44256</v>
      </c>
      <c r="E101" s="355" t="s">
        <v>3335</v>
      </c>
      <c r="F101" s="353" t="s">
        <v>3591</v>
      </c>
      <c r="G101" s="424" t="s">
        <v>3592</v>
      </c>
      <c r="H101" s="424"/>
      <c r="I101" s="424"/>
      <c r="J101" s="424" t="s">
        <v>2034</v>
      </c>
      <c r="K101" s="424" t="s">
        <v>3351</v>
      </c>
      <c r="L101" s="926">
        <f t="shared" si="7"/>
        <v>18</v>
      </c>
      <c r="M101" s="926">
        <f t="shared" si="8"/>
        <v>11</v>
      </c>
      <c r="N101" s="926"/>
      <c r="O101" s="927">
        <v>100</v>
      </c>
      <c r="P101" s="662"/>
      <c r="Q101" s="662"/>
      <c r="R101" s="662"/>
      <c r="S101" s="662"/>
      <c r="T101" s="662"/>
      <c r="U101" s="662"/>
      <c r="V101" s="662"/>
      <c r="W101" s="662"/>
      <c r="X101" s="662"/>
      <c r="Y101" s="662"/>
      <c r="Z101" s="662"/>
      <c r="AA101" s="662"/>
      <c r="AB101" s="662"/>
      <c r="AC101" s="662"/>
      <c r="AD101" s="662"/>
      <c r="AE101" s="662"/>
      <c r="AF101" s="662"/>
      <c r="AG101" s="662"/>
    </row>
    <row r="102" spans="1:33" ht="12.6" customHeight="1" outlineLevel="1">
      <c r="A102" s="376">
        <v>44244</v>
      </c>
      <c r="B102" s="1038">
        <v>44225</v>
      </c>
      <c r="C102" s="364">
        <v>44239</v>
      </c>
      <c r="D102" s="364">
        <v>44255</v>
      </c>
      <c r="E102" s="355" t="s">
        <v>3334</v>
      </c>
      <c r="F102" s="353" t="s">
        <v>3593</v>
      </c>
      <c r="G102" s="424" t="s">
        <v>3594</v>
      </c>
      <c r="H102" s="424" t="s">
        <v>3595</v>
      </c>
      <c r="I102" s="424"/>
      <c r="J102" s="424" t="s">
        <v>2041</v>
      </c>
      <c r="K102" s="424" t="s">
        <v>3596</v>
      </c>
      <c r="L102" s="926">
        <f t="shared" si="7"/>
        <v>19</v>
      </c>
      <c r="M102" s="926">
        <f t="shared" si="8"/>
        <v>12</v>
      </c>
      <c r="N102" s="926"/>
      <c r="O102" s="927">
        <v>101</v>
      </c>
      <c r="P102" s="662"/>
      <c r="Q102" s="662"/>
      <c r="R102" s="662"/>
      <c r="S102" s="662"/>
      <c r="T102" s="662"/>
      <c r="U102" s="662"/>
      <c r="V102" s="662"/>
      <c r="W102" s="662"/>
      <c r="X102" s="662"/>
      <c r="Y102" s="662"/>
      <c r="Z102" s="662"/>
      <c r="AA102" s="662"/>
      <c r="AB102" s="662"/>
      <c r="AC102" s="662"/>
      <c r="AD102" s="662"/>
      <c r="AE102" s="662"/>
      <c r="AF102" s="662"/>
      <c r="AG102" s="662"/>
    </row>
    <row r="103" spans="1:33" ht="12.6" customHeight="1" outlineLevel="1">
      <c r="A103" s="360">
        <v>44253</v>
      </c>
      <c r="B103" s="1038">
        <v>44226</v>
      </c>
      <c r="C103" s="364">
        <v>44255</v>
      </c>
      <c r="D103" s="364">
        <v>44255</v>
      </c>
      <c r="E103" s="355" t="s">
        <v>3334</v>
      </c>
      <c r="F103" s="353" t="s">
        <v>3597</v>
      </c>
      <c r="G103" s="353" t="s">
        <v>3598</v>
      </c>
      <c r="H103" s="353"/>
      <c r="I103" s="353"/>
      <c r="J103" s="353" t="s">
        <v>2045</v>
      </c>
      <c r="K103" s="589" t="s">
        <v>3366</v>
      </c>
      <c r="L103" s="926">
        <f t="shared" si="7"/>
        <v>27</v>
      </c>
      <c r="M103" s="926">
        <f t="shared" si="8"/>
        <v>19</v>
      </c>
      <c r="N103" s="926"/>
      <c r="O103" s="927">
        <v>57</v>
      </c>
      <c r="P103" s="352"/>
      <c r="Q103" s="353"/>
      <c r="R103" s="352"/>
      <c r="S103" s="353"/>
      <c r="T103" s="353"/>
      <c r="U103" s="353"/>
      <c r="V103" s="353"/>
      <c r="W103" s="353"/>
      <c r="X103" s="353"/>
      <c r="Y103" s="353"/>
      <c r="Z103" s="353"/>
      <c r="AA103" s="353"/>
      <c r="AB103" s="353"/>
      <c r="AC103" s="353"/>
      <c r="AD103" s="353"/>
      <c r="AE103" s="353"/>
      <c r="AF103" s="353"/>
      <c r="AG103" s="353"/>
    </row>
    <row r="104" spans="1:33" ht="12.6" customHeight="1" outlineLevel="1">
      <c r="A104" s="376">
        <v>44245</v>
      </c>
      <c r="B104" s="1038">
        <v>44224</v>
      </c>
      <c r="C104" s="364">
        <v>44239</v>
      </c>
      <c r="D104" s="364">
        <v>44255</v>
      </c>
      <c r="E104" s="355" t="s">
        <v>3335</v>
      </c>
      <c r="F104" s="353" t="s">
        <v>3599</v>
      </c>
      <c r="G104" s="424" t="s">
        <v>3600</v>
      </c>
      <c r="H104" s="424" t="s">
        <v>3601</v>
      </c>
      <c r="I104" s="424"/>
      <c r="J104" s="424" t="s">
        <v>2034</v>
      </c>
      <c r="K104" s="424" t="s">
        <v>3351</v>
      </c>
      <c r="L104" s="926">
        <f t="shared" si="7"/>
        <v>21</v>
      </c>
      <c r="M104" s="926">
        <f t="shared" si="8"/>
        <v>14</v>
      </c>
      <c r="N104" s="926"/>
      <c r="O104" s="927">
        <v>102</v>
      </c>
      <c r="P104" s="662"/>
      <c r="Q104" s="662"/>
      <c r="R104" s="662"/>
      <c r="S104" s="662"/>
      <c r="T104" s="662"/>
      <c r="U104" s="662"/>
      <c r="V104" s="662"/>
      <c r="W104" s="662"/>
      <c r="X104" s="662"/>
      <c r="Y104" s="662"/>
      <c r="Z104" s="662"/>
      <c r="AA104" s="662"/>
      <c r="AB104" s="662"/>
      <c r="AC104" s="662"/>
      <c r="AD104" s="662"/>
      <c r="AE104" s="662"/>
      <c r="AF104" s="662"/>
      <c r="AG104" s="662"/>
    </row>
    <row r="105" spans="1:33" ht="12.6" customHeight="1">
      <c r="A105" s="376"/>
      <c r="B105" s="364"/>
      <c r="C105" s="364"/>
      <c r="D105" s="364"/>
      <c r="E105" s="355"/>
      <c r="F105" s="348"/>
      <c r="G105" s="348"/>
      <c r="H105" s="348"/>
      <c r="I105" s="348"/>
      <c r="J105" s="348"/>
      <c r="K105" s="348"/>
      <c r="L105" s="358"/>
      <c r="M105" s="358"/>
      <c r="N105" s="926"/>
      <c r="O105" s="927"/>
      <c r="P105" s="362"/>
      <c r="Q105" s="357"/>
      <c r="R105" s="363"/>
      <c r="S105" s="350"/>
      <c r="T105" s="350"/>
      <c r="U105" s="350"/>
      <c r="V105" s="350"/>
      <c r="W105" s="350"/>
      <c r="X105" s="350"/>
      <c r="Y105" s="350"/>
      <c r="Z105" s="350"/>
      <c r="AA105" s="350"/>
      <c r="AB105" s="350"/>
      <c r="AC105" s="350"/>
      <c r="AD105" s="350"/>
      <c r="AE105" s="350"/>
      <c r="AF105" s="350"/>
      <c r="AG105" s="363"/>
    </row>
    <row r="106" spans="1:33" ht="12.6" customHeight="1">
      <c r="A106" s="376">
        <v>44231</v>
      </c>
      <c r="B106" s="370">
        <v>44228</v>
      </c>
      <c r="C106" s="364">
        <v>44237</v>
      </c>
      <c r="D106" s="364">
        <v>44256</v>
      </c>
      <c r="E106" s="355" t="s">
        <v>3334</v>
      </c>
      <c r="F106" s="348" t="s">
        <v>3602</v>
      </c>
      <c r="G106" s="589" t="s">
        <v>3603</v>
      </c>
      <c r="H106" s="589"/>
      <c r="I106" s="589"/>
      <c r="J106" s="589" t="s">
        <v>2045</v>
      </c>
      <c r="K106" s="589" t="s">
        <v>3366</v>
      </c>
      <c r="L106" s="926">
        <f t="shared" ref="L106:L137" si="9">(A106-B106)</f>
        <v>3</v>
      </c>
      <c r="M106" s="926">
        <f t="shared" ref="M106:M137" si="10">NETWORKDAYS(B106,A106,A106:B106)</f>
        <v>2</v>
      </c>
      <c r="N106" s="926"/>
      <c r="O106" s="927">
        <v>1</v>
      </c>
      <c r="P106" s="362" t="s">
        <v>3308</v>
      </c>
      <c r="Q106" s="357">
        <f>AVERAGE($L$106:$L$203)</f>
        <v>11.040816326530612</v>
      </c>
      <c r="R106" s="363">
        <f>COUNT($B$106:$B$203)</f>
        <v>98</v>
      </c>
      <c r="S106" s="350">
        <f>COUNTIF($E$106:$E$203,$S$1)</f>
        <v>68</v>
      </c>
      <c r="T106" s="350">
        <f>COUNTIF($E$106:$E$203,$T$1)</f>
        <v>30</v>
      </c>
      <c r="U106" s="350">
        <f>R106-S106-T106</f>
        <v>0</v>
      </c>
      <c r="V106" s="350"/>
      <c r="W106" s="350">
        <f t="shared" ref="W106:AE106" si="11">COUNTIF($J$106:$J$203, W$1)</f>
        <v>20</v>
      </c>
      <c r="X106" s="350">
        <f t="shared" si="11"/>
        <v>13</v>
      </c>
      <c r="Y106" s="350">
        <f t="shared" si="11"/>
        <v>15</v>
      </c>
      <c r="Z106" s="350">
        <f t="shared" si="11"/>
        <v>13</v>
      </c>
      <c r="AA106" s="350">
        <f t="shared" si="11"/>
        <v>18</v>
      </c>
      <c r="AB106" s="350">
        <f t="shared" si="11"/>
        <v>19</v>
      </c>
      <c r="AC106" s="350">
        <f t="shared" si="11"/>
        <v>0</v>
      </c>
      <c r="AD106" s="350">
        <f t="shared" si="11"/>
        <v>0</v>
      </c>
      <c r="AE106" s="350">
        <f t="shared" si="11"/>
        <v>0</v>
      </c>
      <c r="AF106" s="350"/>
      <c r="AG106" s="363">
        <f>SUM(W106:AF106)</f>
        <v>98</v>
      </c>
    </row>
    <row r="107" spans="1:33" ht="12.6" customHeight="1" outlineLevel="1">
      <c r="A107" s="376">
        <v>44231</v>
      </c>
      <c r="B107" s="370">
        <v>44229</v>
      </c>
      <c r="C107" s="364">
        <v>44231</v>
      </c>
      <c r="D107" s="364">
        <v>44257</v>
      </c>
      <c r="E107" s="355" t="s">
        <v>3334</v>
      </c>
      <c r="F107" s="348" t="s">
        <v>3604</v>
      </c>
      <c r="G107" s="348" t="s">
        <v>3605</v>
      </c>
      <c r="H107" s="348"/>
      <c r="I107" s="348"/>
      <c r="J107" s="348" t="s">
        <v>2033</v>
      </c>
      <c r="K107" s="348" t="s">
        <v>3381</v>
      </c>
      <c r="L107" s="926">
        <f t="shared" si="9"/>
        <v>2</v>
      </c>
      <c r="M107" s="926">
        <f t="shared" si="10"/>
        <v>1</v>
      </c>
      <c r="N107" s="926"/>
      <c r="O107" s="927">
        <v>2</v>
      </c>
      <c r="P107" s="662"/>
      <c r="Q107" s="365"/>
      <c r="R107" s="356"/>
      <c r="S107" s="365"/>
      <c r="T107" s="365"/>
      <c r="U107" s="365"/>
      <c r="V107" s="365"/>
      <c r="W107" s="365"/>
      <c r="X107" s="365"/>
      <c r="Y107" s="365"/>
      <c r="Z107" s="365"/>
      <c r="AA107" s="365"/>
      <c r="AB107" s="365"/>
      <c r="AC107" s="365"/>
      <c r="AD107" s="365"/>
      <c r="AE107" s="365"/>
      <c r="AF107" s="365"/>
      <c r="AG107" s="356"/>
    </row>
    <row r="108" spans="1:33" ht="12.6" customHeight="1" outlineLevel="1">
      <c r="A108" s="376">
        <v>44232</v>
      </c>
      <c r="B108" s="370">
        <v>44228</v>
      </c>
      <c r="C108" s="364">
        <v>44237</v>
      </c>
      <c r="D108" s="364">
        <v>44256</v>
      </c>
      <c r="E108" s="355" t="s">
        <v>3334</v>
      </c>
      <c r="F108" s="348" t="s">
        <v>3606</v>
      </c>
      <c r="G108" s="348" t="s">
        <v>3607</v>
      </c>
      <c r="H108" s="348" t="s">
        <v>3608</v>
      </c>
      <c r="I108" s="348"/>
      <c r="J108" s="348" t="s">
        <v>2045</v>
      </c>
      <c r="K108" s="589" t="s">
        <v>3366</v>
      </c>
      <c r="L108" s="926">
        <f t="shared" si="9"/>
        <v>4</v>
      </c>
      <c r="M108" s="926">
        <f t="shared" si="10"/>
        <v>3</v>
      </c>
      <c r="N108" s="926"/>
      <c r="O108" s="927">
        <v>3</v>
      </c>
      <c r="P108" s="352"/>
      <c r="Q108" s="350"/>
      <c r="R108" s="363"/>
      <c r="S108" s="350"/>
      <c r="T108" s="350"/>
      <c r="U108" s="350"/>
      <c r="V108" s="350"/>
      <c r="W108" s="365"/>
      <c r="X108" s="350"/>
      <c r="Y108" s="350"/>
      <c r="Z108" s="350"/>
      <c r="AA108" s="350"/>
      <c r="AB108" s="350"/>
      <c r="AC108" s="350"/>
      <c r="AD108" s="350"/>
      <c r="AE108" s="350"/>
      <c r="AF108" s="350"/>
      <c r="AG108" s="363"/>
    </row>
    <row r="109" spans="1:33" ht="12.6" customHeight="1" outlineLevel="1">
      <c r="A109" s="376">
        <v>44235</v>
      </c>
      <c r="B109" s="370">
        <v>44228</v>
      </c>
      <c r="C109" s="364">
        <v>44237</v>
      </c>
      <c r="D109" s="364">
        <v>44256</v>
      </c>
      <c r="E109" s="355" t="s">
        <v>3334</v>
      </c>
      <c r="F109" s="348" t="s">
        <v>3609</v>
      </c>
      <c r="G109" s="589" t="s">
        <v>3610</v>
      </c>
      <c r="H109" s="589"/>
      <c r="I109" s="589"/>
      <c r="J109" s="589" t="s">
        <v>2041</v>
      </c>
      <c r="K109" s="589" t="s">
        <v>3381</v>
      </c>
      <c r="L109" s="926">
        <f t="shared" si="9"/>
        <v>7</v>
      </c>
      <c r="M109" s="926">
        <f t="shared" si="10"/>
        <v>4</v>
      </c>
      <c r="N109" s="926"/>
      <c r="O109" s="927">
        <v>4</v>
      </c>
      <c r="P109" s="662"/>
      <c r="Q109" s="662"/>
      <c r="R109" s="662"/>
      <c r="S109" s="662"/>
      <c r="T109" s="662"/>
      <c r="U109" s="662"/>
      <c r="V109" s="662"/>
      <c r="W109" s="662"/>
      <c r="X109" s="662"/>
      <c r="Y109" s="662"/>
      <c r="Z109" s="662"/>
      <c r="AA109" s="662"/>
      <c r="AB109" s="662"/>
      <c r="AC109" s="662"/>
      <c r="AD109" s="662"/>
      <c r="AE109" s="662"/>
      <c r="AF109" s="662"/>
      <c r="AG109" s="662"/>
    </row>
    <row r="110" spans="1:33" ht="12.6" customHeight="1" outlineLevel="1">
      <c r="A110" s="376">
        <v>44235</v>
      </c>
      <c r="B110" s="370">
        <v>44231</v>
      </c>
      <c r="C110" s="364">
        <v>44237</v>
      </c>
      <c r="D110" s="364">
        <v>44259</v>
      </c>
      <c r="E110" s="355" t="s">
        <v>3334</v>
      </c>
      <c r="F110" s="348" t="s">
        <v>3611</v>
      </c>
      <c r="G110" s="348" t="s">
        <v>3612</v>
      </c>
      <c r="H110" s="348"/>
      <c r="I110" s="348"/>
      <c r="J110" s="348" t="s">
        <v>2045</v>
      </c>
      <c r="K110" s="589" t="s">
        <v>3366</v>
      </c>
      <c r="L110" s="926">
        <f t="shared" si="9"/>
        <v>4</v>
      </c>
      <c r="M110" s="926">
        <f t="shared" si="10"/>
        <v>1</v>
      </c>
      <c r="N110" s="926"/>
      <c r="O110" s="927">
        <v>5</v>
      </c>
      <c r="P110" s="352"/>
      <c r="Q110" s="350"/>
      <c r="R110" s="363"/>
      <c r="S110" s="350"/>
      <c r="T110" s="350"/>
      <c r="U110" s="350"/>
      <c r="V110" s="350"/>
      <c r="W110" s="365"/>
      <c r="X110" s="350"/>
      <c r="Y110" s="350"/>
      <c r="Z110" s="350"/>
      <c r="AA110" s="350"/>
      <c r="AB110" s="350"/>
      <c r="AC110" s="350"/>
      <c r="AD110" s="350"/>
      <c r="AE110" s="350"/>
      <c r="AF110" s="350"/>
      <c r="AG110" s="363"/>
    </row>
    <row r="111" spans="1:33" ht="12.6" customHeight="1" outlineLevel="1">
      <c r="A111" s="376">
        <v>44236</v>
      </c>
      <c r="B111" s="370">
        <v>44235</v>
      </c>
      <c r="C111" s="360">
        <v>44237</v>
      </c>
      <c r="D111" s="360">
        <v>44237</v>
      </c>
      <c r="E111" s="355" t="s">
        <v>3334</v>
      </c>
      <c r="F111" s="348" t="s">
        <v>3613</v>
      </c>
      <c r="G111" s="348" t="s">
        <v>3614</v>
      </c>
      <c r="H111" s="348"/>
      <c r="I111" s="348"/>
      <c r="J111" s="348" t="s">
        <v>2042</v>
      </c>
      <c r="K111" s="348"/>
      <c r="L111" s="926">
        <f t="shared" si="9"/>
        <v>1</v>
      </c>
      <c r="M111" s="926">
        <f t="shared" si="10"/>
        <v>0</v>
      </c>
      <c r="N111" s="926"/>
      <c r="O111" s="927">
        <v>6</v>
      </c>
      <c r="P111" s="352"/>
      <c r="Q111" s="352"/>
      <c r="R111" s="352"/>
      <c r="S111" s="352"/>
      <c r="T111" s="352"/>
      <c r="U111" s="352"/>
      <c r="V111" s="352"/>
      <c r="W111" s="352"/>
      <c r="X111" s="352"/>
      <c r="Y111" s="352"/>
      <c r="Z111" s="352"/>
      <c r="AA111" s="352"/>
      <c r="AB111" s="352"/>
      <c r="AC111" s="352"/>
      <c r="AD111" s="352"/>
      <c r="AE111" s="352"/>
      <c r="AF111" s="352"/>
      <c r="AG111" s="352"/>
    </row>
    <row r="112" spans="1:33" ht="12.6" customHeight="1" outlineLevel="1">
      <c r="A112" s="376">
        <v>44236</v>
      </c>
      <c r="B112" s="370">
        <v>44230</v>
      </c>
      <c r="C112" s="364">
        <v>44238</v>
      </c>
      <c r="D112" s="364">
        <v>44258</v>
      </c>
      <c r="E112" s="355" t="s">
        <v>3334</v>
      </c>
      <c r="F112" s="348" t="s">
        <v>3615</v>
      </c>
      <c r="G112" s="589" t="s">
        <v>3616</v>
      </c>
      <c r="H112" s="589"/>
      <c r="I112" s="589"/>
      <c r="J112" s="589" t="s">
        <v>2041</v>
      </c>
      <c r="K112" s="589" t="s">
        <v>3366</v>
      </c>
      <c r="L112" s="926">
        <f t="shared" si="9"/>
        <v>6</v>
      </c>
      <c r="M112" s="926">
        <f t="shared" si="10"/>
        <v>3</v>
      </c>
      <c r="N112" s="926"/>
      <c r="O112" s="927">
        <v>7</v>
      </c>
      <c r="P112" s="438"/>
      <c r="Q112" s="438"/>
      <c r="R112" s="438"/>
      <c r="S112" s="438"/>
      <c r="T112" s="438"/>
      <c r="U112" s="438"/>
      <c r="V112" s="438"/>
      <c r="W112" s="438"/>
      <c r="X112" s="438"/>
      <c r="Y112" s="438"/>
      <c r="Z112" s="438"/>
      <c r="AA112" s="438"/>
      <c r="AB112" s="438"/>
      <c r="AC112" s="438"/>
      <c r="AD112" s="438"/>
      <c r="AE112" s="438"/>
      <c r="AF112" s="438"/>
      <c r="AG112" s="438"/>
    </row>
    <row r="113" spans="1:21" ht="12.6" customHeight="1" outlineLevel="1">
      <c r="A113" s="376">
        <v>44236</v>
      </c>
      <c r="B113" s="370">
        <v>44231</v>
      </c>
      <c r="C113" s="364">
        <v>44238</v>
      </c>
      <c r="D113" s="364">
        <v>44259</v>
      </c>
      <c r="E113" s="355" t="s">
        <v>3334</v>
      </c>
      <c r="F113" s="348" t="s">
        <v>3617</v>
      </c>
      <c r="G113" s="589" t="s">
        <v>3618</v>
      </c>
      <c r="H113" s="589" t="s">
        <v>3619</v>
      </c>
      <c r="I113" s="589"/>
      <c r="J113" s="589" t="s">
        <v>2041</v>
      </c>
      <c r="K113" s="589" t="s">
        <v>3366</v>
      </c>
      <c r="L113" s="926">
        <f t="shared" si="9"/>
        <v>5</v>
      </c>
      <c r="M113" s="926">
        <f t="shared" si="10"/>
        <v>2</v>
      </c>
      <c r="N113" s="926"/>
      <c r="O113" s="927">
        <v>8</v>
      </c>
      <c r="P113" s="662"/>
      <c r="Q113" s="662"/>
      <c r="R113" s="662"/>
      <c r="S113" s="662"/>
      <c r="T113" s="662"/>
      <c r="U113" s="662"/>
    </row>
    <row r="114" spans="1:21" ht="12.6" customHeight="1" outlineLevel="1">
      <c r="A114" s="376">
        <v>44236</v>
      </c>
      <c r="B114" s="370">
        <v>44231</v>
      </c>
      <c r="C114" s="364">
        <v>44245</v>
      </c>
      <c r="D114" s="364">
        <v>44259</v>
      </c>
      <c r="E114" s="355" t="s">
        <v>3334</v>
      </c>
      <c r="F114" s="348" t="s">
        <v>3620</v>
      </c>
      <c r="G114" s="348" t="s">
        <v>3621</v>
      </c>
      <c r="H114" s="348"/>
      <c r="I114" s="348"/>
      <c r="J114" s="348" t="s">
        <v>2033</v>
      </c>
      <c r="K114" s="348" t="s">
        <v>3381</v>
      </c>
      <c r="L114" s="926">
        <f t="shared" si="9"/>
        <v>5</v>
      </c>
      <c r="M114" s="926">
        <f t="shared" si="10"/>
        <v>2</v>
      </c>
      <c r="N114" s="926"/>
      <c r="O114" s="927">
        <v>9</v>
      </c>
      <c r="P114" s="352"/>
      <c r="Q114" s="352"/>
      <c r="R114" s="352"/>
      <c r="S114" s="352"/>
      <c r="T114" s="352"/>
      <c r="U114" s="352"/>
    </row>
    <row r="115" spans="1:21" ht="12.6" customHeight="1" outlineLevel="1">
      <c r="A115" s="376">
        <v>44236</v>
      </c>
      <c r="B115" s="370">
        <v>44230</v>
      </c>
      <c r="C115" s="364">
        <v>44237</v>
      </c>
      <c r="D115" s="364">
        <v>44258</v>
      </c>
      <c r="E115" s="355" t="s">
        <v>3334</v>
      </c>
      <c r="F115" s="348" t="s">
        <v>3622</v>
      </c>
      <c r="G115" s="348" t="s">
        <v>3623</v>
      </c>
      <c r="H115" s="348" t="s">
        <v>3595</v>
      </c>
      <c r="I115" s="348"/>
      <c r="J115" s="348" t="s">
        <v>2045</v>
      </c>
      <c r="K115" s="589" t="s">
        <v>3366</v>
      </c>
      <c r="L115" s="926">
        <f t="shared" si="9"/>
        <v>6</v>
      </c>
      <c r="M115" s="926">
        <f t="shared" si="10"/>
        <v>3</v>
      </c>
      <c r="N115" s="926"/>
      <c r="O115" s="927">
        <v>10</v>
      </c>
      <c r="P115" s="352"/>
      <c r="Q115" s="350"/>
      <c r="R115" s="363"/>
      <c r="S115" s="350"/>
      <c r="T115" s="350"/>
      <c r="U115" s="350"/>
    </row>
    <row r="116" spans="1:21" ht="12.6" customHeight="1" outlineLevel="1">
      <c r="A116" s="376">
        <v>44236</v>
      </c>
      <c r="B116" s="370">
        <v>44228</v>
      </c>
      <c r="C116" s="364">
        <v>44237</v>
      </c>
      <c r="D116" s="364">
        <v>44256</v>
      </c>
      <c r="E116" s="355" t="s">
        <v>3334</v>
      </c>
      <c r="F116" s="348" t="s">
        <v>3624</v>
      </c>
      <c r="G116" s="348" t="s">
        <v>3625</v>
      </c>
      <c r="H116" s="348" t="s">
        <v>3595</v>
      </c>
      <c r="I116" s="348"/>
      <c r="J116" s="348" t="s">
        <v>2033</v>
      </c>
      <c r="K116" s="348" t="s">
        <v>3406</v>
      </c>
      <c r="L116" s="926">
        <f t="shared" si="9"/>
        <v>8</v>
      </c>
      <c r="M116" s="926">
        <f t="shared" si="10"/>
        <v>5</v>
      </c>
      <c r="N116" s="926"/>
      <c r="O116" s="927">
        <v>11</v>
      </c>
      <c r="P116" s="352"/>
      <c r="Q116" s="352"/>
      <c r="R116" s="352"/>
      <c r="S116" s="352"/>
      <c r="T116" s="352"/>
      <c r="U116" s="352"/>
    </row>
    <row r="117" spans="1:21" ht="12.6" customHeight="1" outlineLevel="1">
      <c r="A117" s="376">
        <v>44236</v>
      </c>
      <c r="B117" s="370">
        <v>44229</v>
      </c>
      <c r="C117" s="364">
        <v>44239</v>
      </c>
      <c r="D117" s="355" t="s">
        <v>3626</v>
      </c>
      <c r="E117" s="355" t="s">
        <v>3334</v>
      </c>
      <c r="F117" s="348" t="s">
        <v>3627</v>
      </c>
      <c r="G117" s="348" t="s">
        <v>3628</v>
      </c>
      <c r="H117" s="348"/>
      <c r="I117" s="348" t="s">
        <v>2035</v>
      </c>
      <c r="J117" s="348" t="s">
        <v>2045</v>
      </c>
      <c r="K117" s="589" t="s">
        <v>3366</v>
      </c>
      <c r="L117" s="926">
        <f t="shared" si="9"/>
        <v>7</v>
      </c>
      <c r="M117" s="926">
        <f t="shared" si="10"/>
        <v>4</v>
      </c>
      <c r="N117" s="926"/>
      <c r="O117" s="927">
        <v>12</v>
      </c>
      <c r="P117" s="352"/>
      <c r="Q117" s="350"/>
      <c r="R117" s="363"/>
      <c r="S117" s="350"/>
      <c r="T117" s="350"/>
      <c r="U117" s="350"/>
    </row>
    <row r="118" spans="1:21" ht="12.6" customHeight="1" outlineLevel="1">
      <c r="A118" s="360">
        <v>44239</v>
      </c>
      <c r="B118" s="370">
        <v>44235</v>
      </c>
      <c r="C118" s="360">
        <v>44246</v>
      </c>
      <c r="D118" s="712">
        <v>44263</v>
      </c>
      <c r="E118" s="355" t="s">
        <v>3335</v>
      </c>
      <c r="F118" s="348" t="s">
        <v>3629</v>
      </c>
      <c r="G118" s="348" t="s">
        <v>3630</v>
      </c>
      <c r="H118" s="348" t="s">
        <v>3631</v>
      </c>
      <c r="I118" s="348"/>
      <c r="J118" s="348" t="s">
        <v>2042</v>
      </c>
      <c r="K118" s="348" t="s">
        <v>3632</v>
      </c>
      <c r="L118" s="926">
        <f t="shared" si="9"/>
        <v>4</v>
      </c>
      <c r="M118" s="926">
        <f t="shared" si="10"/>
        <v>3</v>
      </c>
      <c r="N118" s="926"/>
      <c r="O118" s="927">
        <v>13</v>
      </c>
      <c r="P118" s="352"/>
      <c r="Q118" s="352"/>
      <c r="R118" s="352"/>
      <c r="S118" s="352"/>
      <c r="T118" s="352"/>
      <c r="U118" s="352"/>
    </row>
    <row r="119" spans="1:21" ht="12.6" customHeight="1" outlineLevel="1">
      <c r="A119" s="376">
        <v>44238</v>
      </c>
      <c r="B119" s="370">
        <v>44237</v>
      </c>
      <c r="C119" s="355"/>
      <c r="D119" s="355"/>
      <c r="E119" s="355" t="s">
        <v>3334</v>
      </c>
      <c r="F119" s="348" t="s">
        <v>3354</v>
      </c>
      <c r="G119" s="348" t="s">
        <v>3633</v>
      </c>
      <c r="H119" s="348"/>
      <c r="I119" s="348"/>
      <c r="J119" s="348" t="s">
        <v>2033</v>
      </c>
      <c r="K119" s="348"/>
      <c r="L119" s="926">
        <f t="shared" si="9"/>
        <v>1</v>
      </c>
      <c r="M119" s="926">
        <f t="shared" si="10"/>
        <v>0</v>
      </c>
      <c r="N119" s="926"/>
      <c r="O119" s="927">
        <v>14</v>
      </c>
      <c r="P119" s="352"/>
      <c r="Q119" s="352"/>
      <c r="R119" s="352"/>
      <c r="S119" s="352"/>
      <c r="T119" s="352"/>
      <c r="U119" s="352"/>
    </row>
    <row r="120" spans="1:21" ht="12.6" customHeight="1" outlineLevel="1">
      <c r="A120" s="376">
        <v>44239</v>
      </c>
      <c r="B120" s="370">
        <v>44228</v>
      </c>
      <c r="C120" s="364">
        <v>44237</v>
      </c>
      <c r="D120" s="364">
        <v>44256</v>
      </c>
      <c r="E120" s="355" t="s">
        <v>3334</v>
      </c>
      <c r="F120" s="348" t="s">
        <v>3634</v>
      </c>
      <c r="G120" s="589" t="s">
        <v>3635</v>
      </c>
      <c r="H120" s="589" t="s">
        <v>3636</v>
      </c>
      <c r="I120" s="589"/>
      <c r="J120" s="589" t="s">
        <v>2041</v>
      </c>
      <c r="K120" s="589" t="s">
        <v>3381</v>
      </c>
      <c r="L120" s="926">
        <f t="shared" si="9"/>
        <v>11</v>
      </c>
      <c r="M120" s="926">
        <f t="shared" si="10"/>
        <v>8</v>
      </c>
      <c r="N120" s="926"/>
      <c r="O120" s="927">
        <v>15</v>
      </c>
      <c r="P120" s="662"/>
      <c r="Q120" s="662"/>
      <c r="R120" s="662"/>
      <c r="S120" s="662"/>
      <c r="T120" s="662"/>
      <c r="U120" s="662"/>
    </row>
    <row r="121" spans="1:21" ht="12.6" customHeight="1" outlineLevel="1">
      <c r="A121" s="376">
        <v>44242</v>
      </c>
      <c r="B121" s="370">
        <v>44236</v>
      </c>
      <c r="C121" s="364">
        <v>44242</v>
      </c>
      <c r="D121" s="364">
        <v>44264</v>
      </c>
      <c r="E121" s="355" t="s">
        <v>3334</v>
      </c>
      <c r="F121" s="348" t="s">
        <v>3637</v>
      </c>
      <c r="G121" s="348" t="s">
        <v>3638</v>
      </c>
      <c r="H121" s="348"/>
      <c r="I121" s="348"/>
      <c r="J121" s="348" t="s">
        <v>2033</v>
      </c>
      <c r="K121" s="348" t="s">
        <v>3381</v>
      </c>
      <c r="L121" s="926">
        <f t="shared" si="9"/>
        <v>6</v>
      </c>
      <c r="M121" s="926">
        <f t="shared" si="10"/>
        <v>3</v>
      </c>
      <c r="N121" s="926"/>
      <c r="O121" s="927">
        <v>16</v>
      </c>
      <c r="P121" s="352"/>
      <c r="Q121" s="352"/>
      <c r="R121" s="352"/>
      <c r="S121" s="352"/>
      <c r="T121" s="352"/>
      <c r="U121" s="352"/>
    </row>
    <row r="122" spans="1:21" ht="12.6" customHeight="1" outlineLevel="1">
      <c r="A122" s="376">
        <v>44242</v>
      </c>
      <c r="B122" s="370">
        <v>44228</v>
      </c>
      <c r="C122" s="364">
        <v>44242</v>
      </c>
      <c r="D122" s="364">
        <v>44256</v>
      </c>
      <c r="E122" s="355" t="s">
        <v>3335</v>
      </c>
      <c r="F122" s="348" t="s">
        <v>3639</v>
      </c>
      <c r="G122" s="348" t="s">
        <v>3640</v>
      </c>
      <c r="H122" s="348"/>
      <c r="I122" s="348"/>
      <c r="J122" s="348" t="s">
        <v>2035</v>
      </c>
      <c r="K122" s="348"/>
      <c r="L122" s="926">
        <f t="shared" si="9"/>
        <v>14</v>
      </c>
      <c r="M122" s="926">
        <f t="shared" si="10"/>
        <v>9</v>
      </c>
      <c r="N122" s="926"/>
      <c r="O122" s="927">
        <v>17</v>
      </c>
      <c r="P122" s="352"/>
      <c r="Q122" s="352"/>
      <c r="R122" s="352"/>
      <c r="S122" s="352"/>
      <c r="T122" s="352"/>
      <c r="U122" s="352"/>
    </row>
    <row r="123" spans="1:21" ht="12.6" customHeight="1" outlineLevel="1">
      <c r="A123" s="715">
        <v>44242</v>
      </c>
      <c r="B123" s="370">
        <v>44237</v>
      </c>
      <c r="C123" s="364">
        <v>44242</v>
      </c>
      <c r="D123" s="364">
        <v>44244</v>
      </c>
      <c r="E123" s="355" t="s">
        <v>3334</v>
      </c>
      <c r="F123" s="348" t="s">
        <v>3641</v>
      </c>
      <c r="G123" s="589" t="s">
        <v>3642</v>
      </c>
      <c r="H123" s="589"/>
      <c r="I123" s="589"/>
      <c r="J123" s="589" t="s">
        <v>2041</v>
      </c>
      <c r="K123" s="589"/>
      <c r="L123" s="926">
        <f t="shared" si="9"/>
        <v>5</v>
      </c>
      <c r="M123" s="926">
        <f t="shared" si="10"/>
        <v>2</v>
      </c>
      <c r="N123" s="926"/>
      <c r="O123" s="927">
        <v>18</v>
      </c>
      <c r="P123" s="730"/>
      <c r="Q123" s="730"/>
      <c r="R123" s="730"/>
      <c r="S123" s="730"/>
      <c r="T123" s="730"/>
      <c r="U123" s="730"/>
    </row>
    <row r="124" spans="1:21" ht="12.6" customHeight="1" outlineLevel="1">
      <c r="A124" s="376">
        <v>44243</v>
      </c>
      <c r="B124" s="1041">
        <v>44232</v>
      </c>
      <c r="C124" s="364">
        <v>44246</v>
      </c>
      <c r="D124" s="355" t="s">
        <v>3626</v>
      </c>
      <c r="E124" s="355" t="s">
        <v>3334</v>
      </c>
      <c r="F124" s="348" t="s">
        <v>3643</v>
      </c>
      <c r="G124" s="348" t="s">
        <v>3644</v>
      </c>
      <c r="H124" s="348"/>
      <c r="I124" s="348"/>
      <c r="J124" s="348" t="s">
        <v>2045</v>
      </c>
      <c r="K124" s="589" t="s">
        <v>3366</v>
      </c>
      <c r="L124" s="926">
        <f t="shared" si="9"/>
        <v>11</v>
      </c>
      <c r="M124" s="926">
        <f t="shared" si="10"/>
        <v>6</v>
      </c>
      <c r="N124" s="926"/>
      <c r="O124" s="927">
        <v>19</v>
      </c>
      <c r="P124" s="352"/>
      <c r="Q124" s="352"/>
      <c r="R124" s="352"/>
      <c r="S124" s="352"/>
      <c r="T124" s="352"/>
      <c r="U124" s="352"/>
    </row>
    <row r="125" spans="1:21" ht="12.6" customHeight="1" outlineLevel="1">
      <c r="A125" s="376">
        <v>44243</v>
      </c>
      <c r="B125" s="370">
        <v>44237</v>
      </c>
      <c r="C125" s="364">
        <v>44246</v>
      </c>
      <c r="D125" s="364">
        <v>44265</v>
      </c>
      <c r="E125" s="355" t="s">
        <v>3334</v>
      </c>
      <c r="F125" s="348" t="s">
        <v>3645</v>
      </c>
      <c r="G125" s="348" t="s">
        <v>3646</v>
      </c>
      <c r="H125" s="348"/>
      <c r="I125" s="348"/>
      <c r="J125" s="348" t="s">
        <v>2045</v>
      </c>
      <c r="K125" s="589" t="s">
        <v>3366</v>
      </c>
      <c r="L125" s="926">
        <f t="shared" si="9"/>
        <v>6</v>
      </c>
      <c r="M125" s="926">
        <f t="shared" si="10"/>
        <v>3</v>
      </c>
      <c r="N125" s="926"/>
      <c r="O125" s="927">
        <v>20</v>
      </c>
      <c r="P125" s="352"/>
      <c r="Q125" s="352"/>
      <c r="R125" s="352"/>
      <c r="S125" s="352"/>
      <c r="T125" s="352"/>
      <c r="U125" s="352"/>
    </row>
    <row r="126" spans="1:21" ht="12.6" customHeight="1" outlineLevel="1">
      <c r="A126" s="376">
        <v>44243</v>
      </c>
      <c r="B126" s="370">
        <v>44236</v>
      </c>
      <c r="C126" s="364">
        <v>44244</v>
      </c>
      <c r="D126" s="712">
        <v>44264</v>
      </c>
      <c r="E126" s="355" t="s">
        <v>3334</v>
      </c>
      <c r="F126" s="348" t="s">
        <v>3647</v>
      </c>
      <c r="G126" s="348" t="s">
        <v>3648</v>
      </c>
      <c r="H126" s="348"/>
      <c r="I126" s="348" t="s">
        <v>2046</v>
      </c>
      <c r="J126" s="348" t="s">
        <v>2045</v>
      </c>
      <c r="K126" s="589" t="s">
        <v>3366</v>
      </c>
      <c r="L126" s="926">
        <f t="shared" si="9"/>
        <v>7</v>
      </c>
      <c r="M126" s="926">
        <f t="shared" si="10"/>
        <v>4</v>
      </c>
      <c r="N126" s="926"/>
      <c r="O126" s="927">
        <v>21</v>
      </c>
      <c r="P126" s="352"/>
      <c r="Q126" s="352"/>
      <c r="R126" s="352"/>
      <c r="S126" s="352"/>
      <c r="T126" s="352"/>
      <c r="U126" s="352"/>
    </row>
    <row r="127" spans="1:21" ht="12.6" customHeight="1" outlineLevel="1">
      <c r="A127" s="360">
        <v>44243</v>
      </c>
      <c r="B127" s="370">
        <v>44235</v>
      </c>
      <c r="C127" s="360">
        <v>44244</v>
      </c>
      <c r="D127" s="712">
        <v>44263</v>
      </c>
      <c r="E127" s="355" t="s">
        <v>3334</v>
      </c>
      <c r="F127" s="348" t="s">
        <v>3649</v>
      </c>
      <c r="G127" s="348" t="s">
        <v>3650</v>
      </c>
      <c r="H127" s="348" t="s">
        <v>3651</v>
      </c>
      <c r="I127" s="348"/>
      <c r="J127" s="348" t="s">
        <v>2042</v>
      </c>
      <c r="K127" s="348"/>
      <c r="L127" s="926">
        <f t="shared" si="9"/>
        <v>8</v>
      </c>
      <c r="M127" s="926">
        <f t="shared" si="10"/>
        <v>5</v>
      </c>
      <c r="N127" s="926"/>
      <c r="O127" s="927">
        <v>22</v>
      </c>
      <c r="P127" s="352"/>
      <c r="Q127" s="352"/>
      <c r="R127" s="352"/>
      <c r="S127" s="352"/>
      <c r="T127" s="352"/>
      <c r="U127" s="352"/>
    </row>
    <row r="128" spans="1:21" ht="12.6" customHeight="1" outlineLevel="1">
      <c r="A128" s="376">
        <v>44243</v>
      </c>
      <c r="B128" s="370">
        <v>44238</v>
      </c>
      <c r="C128" s="364">
        <v>44245</v>
      </c>
      <c r="D128" s="364">
        <v>44266</v>
      </c>
      <c r="E128" s="355" t="s">
        <v>3334</v>
      </c>
      <c r="F128" s="348" t="s">
        <v>3652</v>
      </c>
      <c r="G128" s="348" t="s">
        <v>3653</v>
      </c>
      <c r="H128" s="348" t="s">
        <v>3654</v>
      </c>
      <c r="I128" s="348"/>
      <c r="J128" s="348" t="s">
        <v>2033</v>
      </c>
      <c r="K128" s="348" t="s">
        <v>3655</v>
      </c>
      <c r="L128" s="926">
        <f t="shared" si="9"/>
        <v>5</v>
      </c>
      <c r="M128" s="926">
        <f t="shared" si="10"/>
        <v>2</v>
      </c>
      <c r="N128" s="926"/>
      <c r="O128" s="927">
        <v>23</v>
      </c>
      <c r="P128" s="352"/>
      <c r="Q128" s="352"/>
      <c r="R128" s="352"/>
      <c r="S128" s="352"/>
      <c r="T128" s="352"/>
      <c r="U128" s="352"/>
    </row>
    <row r="129" spans="1:21" ht="12.6" customHeight="1" outlineLevel="1">
      <c r="A129" s="376">
        <v>44243</v>
      </c>
      <c r="B129" s="370">
        <v>44235</v>
      </c>
      <c r="C129" s="364">
        <v>44249</v>
      </c>
      <c r="D129" s="364">
        <v>44263</v>
      </c>
      <c r="E129" s="355" t="s">
        <v>3334</v>
      </c>
      <c r="F129" s="348" t="s">
        <v>3656</v>
      </c>
      <c r="G129" s="348" t="s">
        <v>3657</v>
      </c>
      <c r="H129" s="348"/>
      <c r="I129" s="348" t="s">
        <v>2035</v>
      </c>
      <c r="J129" s="348" t="s">
        <v>2033</v>
      </c>
      <c r="K129" s="348" t="s">
        <v>3381</v>
      </c>
      <c r="L129" s="926">
        <f t="shared" si="9"/>
        <v>8</v>
      </c>
      <c r="M129" s="926">
        <f t="shared" si="10"/>
        <v>5</v>
      </c>
      <c r="N129" s="926"/>
      <c r="O129" s="927">
        <v>24</v>
      </c>
      <c r="P129" s="352"/>
      <c r="Q129" s="352"/>
      <c r="R129" s="352"/>
      <c r="S129" s="352"/>
      <c r="T129" s="352"/>
      <c r="U129" s="352"/>
    </row>
    <row r="130" spans="1:21" ht="12.6" customHeight="1" outlineLevel="1">
      <c r="A130" s="376">
        <v>44243</v>
      </c>
      <c r="B130" s="370">
        <v>44231</v>
      </c>
      <c r="C130" s="364">
        <v>44239</v>
      </c>
      <c r="D130" s="364">
        <v>44259</v>
      </c>
      <c r="E130" s="355" t="s">
        <v>3334</v>
      </c>
      <c r="F130" s="353" t="s">
        <v>3658</v>
      </c>
      <c r="G130" s="424" t="s">
        <v>3659</v>
      </c>
      <c r="H130" s="424" t="s">
        <v>3660</v>
      </c>
      <c r="I130" s="424"/>
      <c r="J130" s="424" t="s">
        <v>2034</v>
      </c>
      <c r="K130" s="424" t="s">
        <v>3661</v>
      </c>
      <c r="L130" s="926">
        <f t="shared" si="9"/>
        <v>12</v>
      </c>
      <c r="M130" s="926">
        <f t="shared" si="10"/>
        <v>7</v>
      </c>
      <c r="N130" s="926"/>
      <c r="O130" s="927">
        <v>25</v>
      </c>
      <c r="P130" s="662"/>
      <c r="Q130" s="662"/>
      <c r="R130" s="662"/>
      <c r="S130" s="662"/>
      <c r="T130" s="662"/>
      <c r="U130" s="662"/>
    </row>
    <row r="131" spans="1:21" ht="12.6" customHeight="1" outlineLevel="1">
      <c r="A131" s="715">
        <v>44243</v>
      </c>
      <c r="B131" s="370">
        <v>44231</v>
      </c>
      <c r="C131" s="364">
        <v>44241</v>
      </c>
      <c r="D131" s="364">
        <v>44259</v>
      </c>
      <c r="E131" s="355" t="s">
        <v>3334</v>
      </c>
      <c r="F131" s="353" t="s">
        <v>3617</v>
      </c>
      <c r="G131" s="424" t="s">
        <v>3662</v>
      </c>
      <c r="H131" s="424" t="s">
        <v>3343</v>
      </c>
      <c r="I131" s="424"/>
      <c r="J131" s="424" t="s">
        <v>2041</v>
      </c>
      <c r="K131" s="424" t="s">
        <v>3366</v>
      </c>
      <c r="L131" s="926">
        <f t="shared" si="9"/>
        <v>12</v>
      </c>
      <c r="M131" s="926">
        <f t="shared" si="10"/>
        <v>7</v>
      </c>
      <c r="N131" s="926"/>
      <c r="O131" s="927">
        <v>26</v>
      </c>
      <c r="P131" s="662"/>
      <c r="Q131" s="662"/>
      <c r="R131" s="662"/>
      <c r="S131" s="662"/>
      <c r="T131" s="662"/>
      <c r="U131" s="662"/>
    </row>
    <row r="132" spans="1:21" ht="12.6" customHeight="1" outlineLevel="1">
      <c r="A132" s="376">
        <v>44243</v>
      </c>
      <c r="B132" s="370">
        <v>44243</v>
      </c>
      <c r="C132" s="364">
        <v>44271</v>
      </c>
      <c r="D132" s="364">
        <v>44271</v>
      </c>
      <c r="E132" s="355" t="s">
        <v>3334</v>
      </c>
      <c r="F132" s="353" t="s">
        <v>3663</v>
      </c>
      <c r="G132" s="353" t="s">
        <v>3664</v>
      </c>
      <c r="H132" s="353" t="s">
        <v>3665</v>
      </c>
      <c r="I132" s="353"/>
      <c r="J132" s="353" t="s">
        <v>2045</v>
      </c>
      <c r="K132" s="353" t="s">
        <v>3406</v>
      </c>
      <c r="L132" s="926">
        <f t="shared" si="9"/>
        <v>0</v>
      </c>
      <c r="M132" s="926">
        <f t="shared" si="10"/>
        <v>0</v>
      </c>
      <c r="N132" s="926"/>
      <c r="O132" s="927">
        <v>27</v>
      </c>
      <c r="P132" s="366"/>
      <c r="Q132" s="366"/>
      <c r="R132" s="366"/>
      <c r="S132" s="366"/>
      <c r="T132" s="366"/>
      <c r="U132" s="366"/>
    </row>
    <row r="133" spans="1:21" ht="12.6" customHeight="1" outlineLevel="1">
      <c r="A133" s="715">
        <v>44243</v>
      </c>
      <c r="B133" s="370">
        <v>44237</v>
      </c>
      <c r="C133" s="364">
        <v>44243</v>
      </c>
      <c r="D133" s="364">
        <v>44244</v>
      </c>
      <c r="E133" s="355" t="s">
        <v>3334</v>
      </c>
      <c r="F133" s="353" t="s">
        <v>3641</v>
      </c>
      <c r="G133" s="424" t="s">
        <v>3666</v>
      </c>
      <c r="H133" s="424"/>
      <c r="I133" s="424"/>
      <c r="J133" s="424" t="s">
        <v>2041</v>
      </c>
      <c r="K133" s="424" t="s">
        <v>2046</v>
      </c>
      <c r="L133" s="926">
        <f t="shared" si="9"/>
        <v>6</v>
      </c>
      <c r="M133" s="926">
        <f t="shared" si="10"/>
        <v>3</v>
      </c>
      <c r="N133" s="926"/>
      <c r="O133" s="927">
        <v>28</v>
      </c>
      <c r="P133" s="662"/>
      <c r="Q133" s="662"/>
      <c r="R133" s="662"/>
      <c r="S133" s="662"/>
      <c r="T133" s="662"/>
      <c r="U133" s="662"/>
    </row>
    <row r="134" spans="1:21" ht="12.6" customHeight="1" outlineLevel="1">
      <c r="A134" s="376">
        <v>44244</v>
      </c>
      <c r="B134" s="370">
        <v>44229</v>
      </c>
      <c r="C134" s="364">
        <v>44241</v>
      </c>
      <c r="D134" s="364">
        <v>44257</v>
      </c>
      <c r="E134" s="355" t="s">
        <v>3334</v>
      </c>
      <c r="F134" s="353" t="s">
        <v>3470</v>
      </c>
      <c r="G134" s="353" t="s">
        <v>3667</v>
      </c>
      <c r="H134" s="353" t="s">
        <v>3668</v>
      </c>
      <c r="I134" s="353"/>
      <c r="J134" s="353" t="s">
        <v>2035</v>
      </c>
      <c r="K134" s="348"/>
      <c r="L134" s="926">
        <f t="shared" si="9"/>
        <v>15</v>
      </c>
      <c r="M134" s="926">
        <f t="shared" si="10"/>
        <v>10</v>
      </c>
      <c r="N134" s="926"/>
      <c r="O134" s="927">
        <v>29</v>
      </c>
      <c r="P134" s="352"/>
      <c r="Q134" s="352"/>
      <c r="R134" s="352"/>
      <c r="S134" s="352"/>
      <c r="T134" s="352"/>
      <c r="U134" s="352"/>
    </row>
    <row r="135" spans="1:21" ht="12.6" customHeight="1" outlineLevel="1">
      <c r="A135" s="360">
        <v>44244</v>
      </c>
      <c r="B135" s="1042">
        <v>44235</v>
      </c>
      <c r="C135" s="360">
        <v>44246</v>
      </c>
      <c r="D135" s="712">
        <v>44263</v>
      </c>
      <c r="E135" s="355" t="s">
        <v>3335</v>
      </c>
      <c r="F135" s="348" t="s">
        <v>3669</v>
      </c>
      <c r="G135" s="348" t="s">
        <v>3670</v>
      </c>
      <c r="H135" s="348" t="s">
        <v>3671</v>
      </c>
      <c r="I135" s="348"/>
      <c r="J135" s="348" t="s">
        <v>2042</v>
      </c>
      <c r="K135" s="348"/>
      <c r="L135" s="926">
        <f t="shared" si="9"/>
        <v>9</v>
      </c>
      <c r="M135" s="926">
        <f t="shared" si="10"/>
        <v>6</v>
      </c>
      <c r="N135" s="926"/>
      <c r="O135" s="927">
        <v>30</v>
      </c>
      <c r="P135" s="352"/>
      <c r="Q135" s="352"/>
      <c r="R135" s="352"/>
      <c r="S135" s="352"/>
      <c r="T135" s="352"/>
      <c r="U135" s="352"/>
    </row>
    <row r="136" spans="1:21" ht="12.6" customHeight="1" outlineLevel="1">
      <c r="A136" s="360">
        <v>44245</v>
      </c>
      <c r="B136" s="370">
        <v>44231</v>
      </c>
      <c r="C136" s="364">
        <v>44246</v>
      </c>
      <c r="D136" s="364">
        <v>44259</v>
      </c>
      <c r="E136" s="355" t="s">
        <v>3335</v>
      </c>
      <c r="F136" s="353" t="s">
        <v>3672</v>
      </c>
      <c r="G136" s="424" t="s">
        <v>3673</v>
      </c>
      <c r="H136" s="424"/>
      <c r="I136" s="424" t="s">
        <v>2035</v>
      </c>
      <c r="J136" s="424" t="s">
        <v>2045</v>
      </c>
      <c r="K136" s="424" t="s">
        <v>3366</v>
      </c>
      <c r="L136" s="926">
        <f t="shared" si="9"/>
        <v>14</v>
      </c>
      <c r="M136" s="926">
        <f t="shared" si="10"/>
        <v>9</v>
      </c>
      <c r="N136" s="926"/>
      <c r="O136" s="927">
        <v>31</v>
      </c>
      <c r="P136" s="662"/>
      <c r="Q136" s="662"/>
      <c r="R136" s="662"/>
      <c r="S136" s="662"/>
      <c r="T136" s="662"/>
      <c r="U136" s="662"/>
    </row>
    <row r="137" spans="1:21" ht="12.6" customHeight="1" outlineLevel="1">
      <c r="A137" s="376">
        <v>44246</v>
      </c>
      <c r="B137" s="370">
        <v>44231</v>
      </c>
      <c r="C137" s="364">
        <v>44244</v>
      </c>
      <c r="D137" s="364">
        <v>44259</v>
      </c>
      <c r="E137" s="355" t="s">
        <v>3335</v>
      </c>
      <c r="F137" s="353" t="s">
        <v>3674</v>
      </c>
      <c r="G137" s="589" t="s">
        <v>3675</v>
      </c>
      <c r="H137" s="424" t="s">
        <v>3676</v>
      </c>
      <c r="I137" s="424"/>
      <c r="J137" s="424" t="s">
        <v>2034</v>
      </c>
      <c r="K137" s="424" t="s">
        <v>3385</v>
      </c>
      <c r="L137" s="926">
        <f t="shared" si="9"/>
        <v>15</v>
      </c>
      <c r="M137" s="926">
        <f t="shared" si="10"/>
        <v>10</v>
      </c>
      <c r="N137" s="926"/>
      <c r="O137" s="927">
        <v>32</v>
      </c>
      <c r="P137" s="662"/>
      <c r="Q137" s="662"/>
      <c r="R137" s="662"/>
      <c r="S137" s="662"/>
      <c r="T137" s="662"/>
      <c r="U137" s="662"/>
    </row>
    <row r="138" spans="1:21" ht="12.6" customHeight="1" outlineLevel="1">
      <c r="A138" s="376">
        <v>44246</v>
      </c>
      <c r="B138" s="370">
        <v>44239</v>
      </c>
      <c r="C138" s="364">
        <v>44246</v>
      </c>
      <c r="D138" s="364">
        <v>44267</v>
      </c>
      <c r="E138" s="355" t="s">
        <v>3334</v>
      </c>
      <c r="F138" s="353" t="s">
        <v>3677</v>
      </c>
      <c r="G138" s="424" t="s">
        <v>3678</v>
      </c>
      <c r="H138" s="424" t="s">
        <v>3343</v>
      </c>
      <c r="I138" s="424"/>
      <c r="J138" s="424" t="s">
        <v>2034</v>
      </c>
      <c r="K138" s="424" t="s">
        <v>3381</v>
      </c>
      <c r="L138" s="926">
        <f t="shared" ref="L138:L169" si="12">(A138-B138)</f>
        <v>7</v>
      </c>
      <c r="M138" s="926">
        <f t="shared" ref="M138:M169" si="13">NETWORKDAYS(B138,A138,A138:B138)</f>
        <v>4</v>
      </c>
      <c r="N138" s="926"/>
      <c r="O138" s="927">
        <v>33</v>
      </c>
      <c r="P138" s="662"/>
      <c r="Q138" s="662"/>
      <c r="R138" s="662"/>
      <c r="S138" s="662"/>
      <c r="T138" s="662"/>
      <c r="U138" s="662"/>
    </row>
    <row r="139" spans="1:21" ht="12.6" customHeight="1" outlineLevel="1">
      <c r="A139" s="376">
        <v>44249</v>
      </c>
      <c r="B139" s="370">
        <v>44237</v>
      </c>
      <c r="C139" s="364">
        <v>44252</v>
      </c>
      <c r="D139" s="364">
        <v>44265</v>
      </c>
      <c r="E139" s="355" t="s">
        <v>3334</v>
      </c>
      <c r="F139" s="353" t="s">
        <v>3679</v>
      </c>
      <c r="G139" s="353" t="s">
        <v>3680</v>
      </c>
      <c r="H139" s="353"/>
      <c r="I139" s="353"/>
      <c r="J139" s="353" t="s">
        <v>2033</v>
      </c>
      <c r="K139" s="353" t="s">
        <v>3381</v>
      </c>
      <c r="L139" s="926">
        <f t="shared" si="12"/>
        <v>12</v>
      </c>
      <c r="M139" s="926">
        <f t="shared" si="13"/>
        <v>7</v>
      </c>
      <c r="N139" s="926"/>
      <c r="O139" s="927">
        <v>34</v>
      </c>
      <c r="P139" s="352"/>
      <c r="Q139" s="352"/>
      <c r="R139" s="352"/>
      <c r="S139" s="352"/>
      <c r="T139" s="352"/>
      <c r="U139" s="352"/>
    </row>
    <row r="140" spans="1:21" ht="12.6" customHeight="1" outlineLevel="1">
      <c r="A140" s="376">
        <v>44249</v>
      </c>
      <c r="B140" s="370">
        <v>44237</v>
      </c>
      <c r="C140" s="364">
        <v>44253</v>
      </c>
      <c r="D140" s="364">
        <v>44265</v>
      </c>
      <c r="E140" s="355" t="s">
        <v>3334</v>
      </c>
      <c r="F140" s="353" t="s">
        <v>3681</v>
      </c>
      <c r="G140" s="353" t="s">
        <v>3682</v>
      </c>
      <c r="H140" s="353"/>
      <c r="I140" s="353"/>
      <c r="J140" s="353" t="s">
        <v>2033</v>
      </c>
      <c r="K140" s="353" t="s">
        <v>3381</v>
      </c>
      <c r="L140" s="926">
        <f t="shared" si="12"/>
        <v>12</v>
      </c>
      <c r="M140" s="926">
        <f t="shared" si="13"/>
        <v>7</v>
      </c>
      <c r="N140" s="926"/>
      <c r="O140" s="927">
        <v>35</v>
      </c>
      <c r="P140" s="366"/>
      <c r="Q140" s="366"/>
      <c r="R140" s="366"/>
      <c r="S140" s="366"/>
      <c r="T140" s="366"/>
      <c r="U140" s="366"/>
    </row>
    <row r="141" spans="1:21" ht="12.6" customHeight="1" outlineLevel="1">
      <c r="A141" s="376">
        <v>44249</v>
      </c>
      <c r="B141" s="370">
        <v>44245</v>
      </c>
      <c r="C141" s="364">
        <v>44258</v>
      </c>
      <c r="D141" s="364">
        <v>44273</v>
      </c>
      <c r="E141" s="355" t="s">
        <v>3334</v>
      </c>
      <c r="F141" s="353" t="s">
        <v>3683</v>
      </c>
      <c r="G141" s="353" t="s">
        <v>3684</v>
      </c>
      <c r="H141" s="353" t="s">
        <v>3343</v>
      </c>
      <c r="I141" s="353"/>
      <c r="J141" s="353" t="s">
        <v>2033</v>
      </c>
      <c r="K141" s="353" t="s">
        <v>3381</v>
      </c>
      <c r="L141" s="926">
        <f t="shared" si="12"/>
        <v>4</v>
      </c>
      <c r="M141" s="926">
        <f t="shared" si="13"/>
        <v>1</v>
      </c>
      <c r="N141" s="926"/>
      <c r="O141" s="927">
        <v>36</v>
      </c>
      <c r="P141" s="352"/>
      <c r="Q141" s="352"/>
      <c r="R141" s="352"/>
      <c r="S141" s="352"/>
      <c r="T141" s="352"/>
      <c r="U141" s="352"/>
    </row>
    <row r="142" spans="1:21" ht="12.6" customHeight="1" outlineLevel="1">
      <c r="A142" s="376">
        <v>44249</v>
      </c>
      <c r="B142" s="370">
        <v>44244</v>
      </c>
      <c r="C142" s="364">
        <v>44258</v>
      </c>
      <c r="D142" s="364">
        <v>44272</v>
      </c>
      <c r="E142" s="355" t="s">
        <v>3334</v>
      </c>
      <c r="F142" s="353" t="s">
        <v>3685</v>
      </c>
      <c r="G142" s="353" t="s">
        <v>3686</v>
      </c>
      <c r="H142" s="353" t="s">
        <v>3343</v>
      </c>
      <c r="I142" s="353"/>
      <c r="J142" s="353" t="s">
        <v>2033</v>
      </c>
      <c r="K142" s="353" t="s">
        <v>3488</v>
      </c>
      <c r="L142" s="926">
        <f t="shared" si="12"/>
        <v>5</v>
      </c>
      <c r="M142" s="926">
        <f t="shared" si="13"/>
        <v>2</v>
      </c>
      <c r="N142" s="926"/>
      <c r="O142" s="927">
        <v>37</v>
      </c>
      <c r="P142" s="352"/>
      <c r="Q142" s="352"/>
      <c r="R142" s="352"/>
      <c r="S142" s="352"/>
      <c r="T142" s="352"/>
      <c r="U142" s="352"/>
    </row>
    <row r="143" spans="1:21" ht="12.6" customHeight="1" outlineLevel="1">
      <c r="A143" s="376">
        <v>44249</v>
      </c>
      <c r="B143" s="370">
        <v>44235</v>
      </c>
      <c r="C143" s="364">
        <v>44249</v>
      </c>
      <c r="D143" s="364">
        <v>44263</v>
      </c>
      <c r="E143" s="355" t="s">
        <v>3334</v>
      </c>
      <c r="F143" s="353" t="s">
        <v>3687</v>
      </c>
      <c r="G143" s="353" t="s">
        <v>3688</v>
      </c>
      <c r="H143" s="353" t="s">
        <v>3411</v>
      </c>
      <c r="I143" s="353"/>
      <c r="J143" s="353" t="s">
        <v>2035</v>
      </c>
      <c r="K143" s="348"/>
      <c r="L143" s="926">
        <f t="shared" si="12"/>
        <v>14</v>
      </c>
      <c r="M143" s="926">
        <f t="shared" si="13"/>
        <v>9</v>
      </c>
      <c r="N143" s="926"/>
      <c r="O143" s="927">
        <v>38</v>
      </c>
      <c r="P143" s="352"/>
      <c r="Q143" s="352"/>
      <c r="R143" s="352"/>
      <c r="S143" s="352"/>
      <c r="T143" s="352"/>
      <c r="U143" s="352"/>
    </row>
    <row r="144" spans="1:21" ht="12.6" customHeight="1" outlineLevel="1">
      <c r="A144" s="715">
        <v>44250</v>
      </c>
      <c r="B144" s="370">
        <v>44236</v>
      </c>
      <c r="C144" s="364">
        <v>44250</v>
      </c>
      <c r="D144" s="364">
        <v>44264</v>
      </c>
      <c r="E144" s="355" t="s">
        <v>3334</v>
      </c>
      <c r="F144" s="353" t="s">
        <v>3611</v>
      </c>
      <c r="G144" s="353" t="s">
        <v>3689</v>
      </c>
      <c r="H144" s="353" t="s">
        <v>3349</v>
      </c>
      <c r="I144" s="353"/>
      <c r="J144" s="353" t="s">
        <v>2045</v>
      </c>
      <c r="K144" s="589" t="s">
        <v>3366</v>
      </c>
      <c r="L144" s="926">
        <f t="shared" si="12"/>
        <v>14</v>
      </c>
      <c r="M144" s="926">
        <f t="shared" si="13"/>
        <v>9</v>
      </c>
      <c r="N144" s="926"/>
      <c r="O144" s="927">
        <v>39</v>
      </c>
      <c r="P144" s="352"/>
      <c r="Q144" s="353"/>
      <c r="R144" s="352"/>
      <c r="S144" s="353"/>
      <c r="T144" s="353"/>
      <c r="U144" s="353"/>
    </row>
    <row r="145" spans="1:21" ht="12.6" customHeight="1" outlineLevel="1">
      <c r="A145" s="715">
        <v>44250</v>
      </c>
      <c r="B145" s="370">
        <v>44243</v>
      </c>
      <c r="C145" s="364">
        <v>44253</v>
      </c>
      <c r="D145" s="355" t="s">
        <v>3690</v>
      </c>
      <c r="E145" s="355" t="s">
        <v>3334</v>
      </c>
      <c r="F145" s="353" t="s">
        <v>3691</v>
      </c>
      <c r="G145" s="353" t="s">
        <v>3692</v>
      </c>
      <c r="H145" s="353"/>
      <c r="I145" s="353"/>
      <c r="J145" s="353" t="s">
        <v>2045</v>
      </c>
      <c r="K145" s="589" t="s">
        <v>3366</v>
      </c>
      <c r="L145" s="926">
        <f t="shared" si="12"/>
        <v>7</v>
      </c>
      <c r="M145" s="926">
        <f t="shared" si="13"/>
        <v>4</v>
      </c>
      <c r="N145" s="926"/>
      <c r="O145" s="927">
        <v>40</v>
      </c>
      <c r="P145" s="352"/>
      <c r="Q145" s="353"/>
      <c r="R145" s="352"/>
      <c r="S145" s="353"/>
      <c r="T145" s="353"/>
      <c r="U145" s="353"/>
    </row>
    <row r="146" spans="1:21" ht="12.6" customHeight="1" outlineLevel="1">
      <c r="A146" s="376">
        <v>44250</v>
      </c>
      <c r="B146" s="370">
        <v>44249</v>
      </c>
      <c r="C146" s="364">
        <v>44251</v>
      </c>
      <c r="D146" s="364">
        <v>44277</v>
      </c>
      <c r="E146" s="355" t="s">
        <v>3334</v>
      </c>
      <c r="F146" s="353" t="s">
        <v>3693</v>
      </c>
      <c r="G146" s="424" t="s">
        <v>3694</v>
      </c>
      <c r="H146" s="424" t="s">
        <v>3695</v>
      </c>
      <c r="I146" s="424"/>
      <c r="J146" s="424" t="s">
        <v>2034</v>
      </c>
      <c r="K146" s="424" t="s">
        <v>2046</v>
      </c>
      <c r="L146" s="926">
        <f t="shared" si="12"/>
        <v>1</v>
      </c>
      <c r="M146" s="926">
        <f t="shared" si="13"/>
        <v>0</v>
      </c>
      <c r="N146" s="926"/>
      <c r="O146" s="927">
        <v>41</v>
      </c>
      <c r="P146" s="662"/>
      <c r="Q146" s="424"/>
      <c r="R146" s="662"/>
      <c r="S146" s="424"/>
      <c r="T146" s="424"/>
      <c r="U146" s="424"/>
    </row>
    <row r="147" spans="1:21" ht="12.6" customHeight="1" outlineLevel="1">
      <c r="A147" s="360">
        <v>44250</v>
      </c>
      <c r="B147" s="370">
        <v>44232</v>
      </c>
      <c r="C147" s="360">
        <v>44246</v>
      </c>
      <c r="D147" s="712">
        <v>44260</v>
      </c>
      <c r="E147" s="355" t="s">
        <v>3335</v>
      </c>
      <c r="F147" s="348" t="s">
        <v>3696</v>
      </c>
      <c r="G147" s="348" t="s">
        <v>3697</v>
      </c>
      <c r="H147" s="348"/>
      <c r="I147" s="348"/>
      <c r="J147" s="348" t="s">
        <v>2042</v>
      </c>
      <c r="K147" s="348"/>
      <c r="L147" s="926">
        <f t="shared" si="12"/>
        <v>18</v>
      </c>
      <c r="M147" s="926">
        <f t="shared" si="13"/>
        <v>11</v>
      </c>
      <c r="N147" s="926"/>
      <c r="O147" s="927">
        <v>42</v>
      </c>
      <c r="P147" s="352"/>
      <c r="Q147" s="352"/>
      <c r="R147" s="352"/>
      <c r="S147" s="352"/>
      <c r="T147" s="352"/>
      <c r="U147" s="352"/>
    </row>
    <row r="148" spans="1:21" ht="12.6" customHeight="1" outlineLevel="1">
      <c r="A148" s="360">
        <v>44251</v>
      </c>
      <c r="B148" s="370">
        <v>44235</v>
      </c>
      <c r="C148" s="360">
        <v>44249</v>
      </c>
      <c r="D148" s="712">
        <v>44263</v>
      </c>
      <c r="E148" s="355" t="s">
        <v>3334</v>
      </c>
      <c r="F148" s="348" t="s">
        <v>3698</v>
      </c>
      <c r="G148" s="348" t="s">
        <v>3699</v>
      </c>
      <c r="H148" s="348" t="s">
        <v>3411</v>
      </c>
      <c r="I148" s="348"/>
      <c r="J148" s="348" t="s">
        <v>2042</v>
      </c>
      <c r="K148" s="348"/>
      <c r="L148" s="926">
        <f t="shared" si="12"/>
        <v>16</v>
      </c>
      <c r="M148" s="926">
        <f t="shared" si="13"/>
        <v>11</v>
      </c>
      <c r="N148" s="926"/>
      <c r="O148" s="927">
        <v>43</v>
      </c>
      <c r="P148" s="352"/>
      <c r="Q148" s="352"/>
      <c r="R148" s="352"/>
      <c r="S148" s="352"/>
      <c r="T148" s="352"/>
      <c r="U148" s="352"/>
    </row>
    <row r="149" spans="1:21" ht="12.6" customHeight="1" outlineLevel="1">
      <c r="A149" s="360">
        <v>44249</v>
      </c>
      <c r="B149" s="369">
        <v>44239</v>
      </c>
      <c r="C149" s="713">
        <v>44267</v>
      </c>
      <c r="D149" s="713">
        <v>44267</v>
      </c>
      <c r="E149" s="355" t="s">
        <v>3335</v>
      </c>
      <c r="F149" s="348" t="s">
        <v>3700</v>
      </c>
      <c r="G149" s="348" t="s">
        <v>3701</v>
      </c>
      <c r="H149" s="348" t="s">
        <v>3411</v>
      </c>
      <c r="I149" s="348" t="s">
        <v>3702</v>
      </c>
      <c r="J149" s="348" t="s">
        <v>2042</v>
      </c>
      <c r="K149" s="348"/>
      <c r="L149" s="926">
        <f t="shared" si="12"/>
        <v>10</v>
      </c>
      <c r="M149" s="926">
        <f t="shared" si="13"/>
        <v>5</v>
      </c>
      <c r="N149" s="926"/>
      <c r="O149" s="927">
        <v>44</v>
      </c>
      <c r="P149" s="352"/>
      <c r="Q149" s="352"/>
      <c r="R149" s="352"/>
      <c r="S149" s="352"/>
      <c r="T149" s="352"/>
      <c r="U149" s="352"/>
    </row>
    <row r="150" spans="1:21" ht="12.6" customHeight="1" outlineLevel="1">
      <c r="A150" s="376">
        <v>44251</v>
      </c>
      <c r="B150" s="370">
        <v>44235</v>
      </c>
      <c r="C150" s="364">
        <v>44246</v>
      </c>
      <c r="D150" s="364">
        <v>44263</v>
      </c>
      <c r="E150" s="355" t="s">
        <v>3335</v>
      </c>
      <c r="F150" s="353" t="s">
        <v>3703</v>
      </c>
      <c r="G150" s="424" t="s">
        <v>3704</v>
      </c>
      <c r="H150" s="424"/>
      <c r="I150" s="424" t="s">
        <v>2033</v>
      </c>
      <c r="J150" s="424" t="s">
        <v>2034</v>
      </c>
      <c r="K150" s="589" t="s">
        <v>3705</v>
      </c>
      <c r="L150" s="926">
        <f t="shared" si="12"/>
        <v>16</v>
      </c>
      <c r="M150" s="926">
        <f t="shared" si="13"/>
        <v>11</v>
      </c>
      <c r="N150" s="926"/>
      <c r="O150" s="927">
        <v>45</v>
      </c>
      <c r="P150" s="438"/>
      <c r="Q150" s="707"/>
      <c r="R150" s="438"/>
      <c r="S150" s="707"/>
      <c r="T150" s="707"/>
      <c r="U150" s="707"/>
    </row>
    <row r="151" spans="1:21" ht="12.6" customHeight="1" outlineLevel="1">
      <c r="A151" s="715">
        <v>44251</v>
      </c>
      <c r="B151" s="370">
        <v>44249</v>
      </c>
      <c r="C151" s="364">
        <v>44252</v>
      </c>
      <c r="D151" s="364">
        <v>44252</v>
      </c>
      <c r="E151" s="355" t="s">
        <v>3334</v>
      </c>
      <c r="F151" s="353" t="s">
        <v>2753</v>
      </c>
      <c r="G151" s="424" t="s">
        <v>3706</v>
      </c>
      <c r="H151" s="424"/>
      <c r="I151" s="424"/>
      <c r="J151" s="424" t="s">
        <v>2041</v>
      </c>
      <c r="K151" s="424"/>
      <c r="L151" s="926">
        <f t="shared" si="12"/>
        <v>2</v>
      </c>
      <c r="M151" s="926">
        <f t="shared" si="13"/>
        <v>1</v>
      </c>
      <c r="N151" s="926"/>
      <c r="O151" s="927">
        <v>46</v>
      </c>
      <c r="P151" s="662"/>
      <c r="Q151" s="424"/>
      <c r="R151" s="662"/>
      <c r="S151" s="424"/>
      <c r="T151" s="424"/>
      <c r="U151" s="424"/>
    </row>
    <row r="152" spans="1:21" ht="12.6" customHeight="1" outlineLevel="1">
      <c r="A152" s="360">
        <v>44251</v>
      </c>
      <c r="B152" s="370">
        <v>44230</v>
      </c>
      <c r="C152" s="360">
        <v>44244</v>
      </c>
      <c r="D152" s="712">
        <v>44258</v>
      </c>
      <c r="E152" s="355" t="s">
        <v>3335</v>
      </c>
      <c r="F152" s="348" t="s">
        <v>3707</v>
      </c>
      <c r="G152" s="348" t="s">
        <v>3708</v>
      </c>
      <c r="H152" s="348"/>
      <c r="I152" s="348"/>
      <c r="J152" s="348" t="s">
        <v>2042</v>
      </c>
      <c r="K152" s="348"/>
      <c r="L152" s="926">
        <f t="shared" si="12"/>
        <v>21</v>
      </c>
      <c r="M152" s="926">
        <f t="shared" si="13"/>
        <v>14</v>
      </c>
      <c r="N152" s="926"/>
      <c r="O152" s="927">
        <v>47</v>
      </c>
      <c r="P152" s="352"/>
      <c r="Q152" s="352"/>
      <c r="R152" s="352"/>
      <c r="S152" s="352"/>
      <c r="T152" s="352"/>
      <c r="U152" s="352"/>
    </row>
    <row r="153" spans="1:21" ht="12.6" customHeight="1" outlineLevel="1">
      <c r="A153" s="376">
        <v>44252</v>
      </c>
      <c r="B153" s="370">
        <v>44244</v>
      </c>
      <c r="C153" s="355"/>
      <c r="D153" s="355"/>
      <c r="E153" s="355" t="s">
        <v>3334</v>
      </c>
      <c r="F153" s="348" t="s">
        <v>3613</v>
      </c>
      <c r="G153" s="348" t="s">
        <v>3709</v>
      </c>
      <c r="H153" s="348" t="s">
        <v>3710</v>
      </c>
      <c r="I153" s="348"/>
      <c r="J153" s="348" t="s">
        <v>2033</v>
      </c>
      <c r="K153" s="348"/>
      <c r="L153" s="926">
        <f t="shared" si="12"/>
        <v>8</v>
      </c>
      <c r="M153" s="926">
        <f t="shared" si="13"/>
        <v>5</v>
      </c>
      <c r="N153" s="926"/>
      <c r="O153" s="927">
        <v>48</v>
      </c>
      <c r="P153" s="352"/>
      <c r="Q153" s="352"/>
      <c r="R153" s="352"/>
      <c r="S153" s="352"/>
      <c r="T153" s="352"/>
      <c r="U153" s="352"/>
    </row>
    <row r="154" spans="1:21" ht="12.6" customHeight="1" outlineLevel="1">
      <c r="A154" s="360">
        <v>44251</v>
      </c>
      <c r="B154" s="370">
        <v>44231</v>
      </c>
      <c r="C154" s="360">
        <v>44246</v>
      </c>
      <c r="D154" s="712">
        <v>44259</v>
      </c>
      <c r="E154" s="355" t="s">
        <v>3335</v>
      </c>
      <c r="F154" s="348" t="s">
        <v>3711</v>
      </c>
      <c r="G154" s="348" t="s">
        <v>3712</v>
      </c>
      <c r="H154" s="348" t="s">
        <v>3713</v>
      </c>
      <c r="I154" s="348"/>
      <c r="J154" s="348" t="s">
        <v>2042</v>
      </c>
      <c r="K154" s="348"/>
      <c r="L154" s="926">
        <f t="shared" si="12"/>
        <v>20</v>
      </c>
      <c r="M154" s="926">
        <f t="shared" si="13"/>
        <v>13</v>
      </c>
      <c r="N154" s="926"/>
      <c r="O154" s="927">
        <v>49</v>
      </c>
      <c r="P154" s="352"/>
      <c r="Q154" s="352"/>
      <c r="R154" s="352"/>
      <c r="S154" s="352"/>
      <c r="T154" s="352"/>
      <c r="U154" s="352"/>
    </row>
    <row r="155" spans="1:21" ht="12.6" customHeight="1" outlineLevel="1">
      <c r="A155" s="360">
        <v>44252</v>
      </c>
      <c r="B155" s="370">
        <v>44239</v>
      </c>
      <c r="C155" s="364">
        <v>44253</v>
      </c>
      <c r="D155" s="364">
        <v>44267</v>
      </c>
      <c r="E155" s="355" t="s">
        <v>3334</v>
      </c>
      <c r="F155" s="353" t="s">
        <v>3714</v>
      </c>
      <c r="G155" s="353" t="s">
        <v>3715</v>
      </c>
      <c r="H155" s="353"/>
      <c r="I155" s="353" t="s">
        <v>2035</v>
      </c>
      <c r="J155" s="353" t="s">
        <v>2045</v>
      </c>
      <c r="K155" s="589" t="s">
        <v>3366</v>
      </c>
      <c r="L155" s="926">
        <f t="shared" si="12"/>
        <v>13</v>
      </c>
      <c r="M155" s="926">
        <f t="shared" si="13"/>
        <v>8</v>
      </c>
      <c r="N155" s="926"/>
      <c r="O155" s="927">
        <v>50</v>
      </c>
      <c r="P155" s="352"/>
      <c r="Q155" s="353"/>
      <c r="R155" s="352"/>
      <c r="S155" s="353"/>
      <c r="T155" s="353"/>
      <c r="U155" s="353"/>
    </row>
    <row r="156" spans="1:21" ht="12.6" customHeight="1" outlineLevel="1">
      <c r="A156" s="376">
        <v>44252</v>
      </c>
      <c r="B156" s="370">
        <v>44232</v>
      </c>
      <c r="C156" s="364">
        <v>44252</v>
      </c>
      <c r="D156" s="364">
        <v>44260</v>
      </c>
      <c r="E156" s="355" t="s">
        <v>3334</v>
      </c>
      <c r="F156" s="353" t="s">
        <v>3716</v>
      </c>
      <c r="G156" s="353" t="s">
        <v>3717</v>
      </c>
      <c r="H156" s="353" t="s">
        <v>3595</v>
      </c>
      <c r="I156" s="353"/>
      <c r="J156" s="353" t="s">
        <v>2033</v>
      </c>
      <c r="K156" s="353" t="s">
        <v>3381</v>
      </c>
      <c r="L156" s="926">
        <f t="shared" si="12"/>
        <v>20</v>
      </c>
      <c r="M156" s="926">
        <f t="shared" si="13"/>
        <v>13</v>
      </c>
      <c r="N156" s="926"/>
      <c r="O156" s="927">
        <v>51</v>
      </c>
      <c r="P156" s="352"/>
      <c r="Q156" s="353"/>
      <c r="R156" s="352"/>
      <c r="S156" s="353"/>
      <c r="T156" s="353"/>
      <c r="U156" s="353"/>
    </row>
    <row r="157" spans="1:21" ht="12.6" customHeight="1" outlineLevel="1">
      <c r="A157" s="360">
        <v>44252</v>
      </c>
      <c r="B157" s="369">
        <v>44237</v>
      </c>
      <c r="C157" s="360">
        <v>44252</v>
      </c>
      <c r="D157" s="713">
        <v>44265</v>
      </c>
      <c r="E157" s="355" t="s">
        <v>3334</v>
      </c>
      <c r="F157" s="348" t="s">
        <v>3718</v>
      </c>
      <c r="G157" s="348" t="s">
        <v>3719</v>
      </c>
      <c r="H157" s="348" t="s">
        <v>3720</v>
      </c>
      <c r="I157" s="348"/>
      <c r="J157" s="348" t="s">
        <v>2042</v>
      </c>
      <c r="K157" s="348"/>
      <c r="L157" s="926">
        <f t="shared" si="12"/>
        <v>15</v>
      </c>
      <c r="M157" s="926">
        <f t="shared" si="13"/>
        <v>10</v>
      </c>
      <c r="N157" s="926"/>
      <c r="O157" s="927">
        <v>52</v>
      </c>
      <c r="P157" s="352"/>
      <c r="Q157" s="352"/>
      <c r="R157" s="352"/>
      <c r="S157" s="352"/>
      <c r="T157" s="352"/>
      <c r="U157" s="352"/>
    </row>
    <row r="158" spans="1:21" ht="12.6" customHeight="1" outlineLevel="1">
      <c r="A158" s="360">
        <v>44252</v>
      </c>
      <c r="B158" s="369">
        <v>44249</v>
      </c>
      <c r="C158" s="364">
        <v>44263</v>
      </c>
      <c r="D158" s="364">
        <v>44277</v>
      </c>
      <c r="E158" s="355" t="s">
        <v>3334</v>
      </c>
      <c r="F158" s="353" t="s">
        <v>3721</v>
      </c>
      <c r="G158" s="353" t="s">
        <v>3722</v>
      </c>
      <c r="H158" s="353" t="s">
        <v>3349</v>
      </c>
      <c r="I158" s="353"/>
      <c r="J158" s="353" t="s">
        <v>2035</v>
      </c>
      <c r="K158" s="348"/>
      <c r="L158" s="926">
        <f t="shared" si="12"/>
        <v>3</v>
      </c>
      <c r="M158" s="926">
        <f t="shared" si="13"/>
        <v>2</v>
      </c>
      <c r="N158" s="926"/>
      <c r="O158" s="927">
        <v>53</v>
      </c>
      <c r="P158" s="352"/>
      <c r="Q158" s="352"/>
      <c r="R158" s="352"/>
      <c r="S158" s="352"/>
      <c r="T158" s="352"/>
      <c r="U158" s="352"/>
    </row>
    <row r="159" spans="1:21" ht="12.6" customHeight="1" outlineLevel="1">
      <c r="A159" s="360">
        <v>44252</v>
      </c>
      <c r="B159" s="370">
        <v>44244</v>
      </c>
      <c r="C159" s="364">
        <v>44252</v>
      </c>
      <c r="D159" s="364">
        <v>44272</v>
      </c>
      <c r="E159" s="355" t="s">
        <v>3335</v>
      </c>
      <c r="F159" s="353" t="s">
        <v>3723</v>
      </c>
      <c r="G159" s="424" t="s">
        <v>3724</v>
      </c>
      <c r="H159" s="424" t="s">
        <v>3725</v>
      </c>
      <c r="I159" s="424"/>
      <c r="J159" s="424" t="s">
        <v>2041</v>
      </c>
      <c r="K159" s="424" t="s">
        <v>3488</v>
      </c>
      <c r="L159" s="926">
        <f t="shared" si="12"/>
        <v>8</v>
      </c>
      <c r="M159" s="926">
        <f t="shared" si="13"/>
        <v>5</v>
      </c>
      <c r="N159" s="926"/>
      <c r="O159" s="927">
        <v>54</v>
      </c>
      <c r="P159" s="662"/>
      <c r="Q159" s="424"/>
      <c r="R159" s="662"/>
      <c r="S159" s="424"/>
      <c r="T159" s="424"/>
      <c r="U159" s="424"/>
    </row>
    <row r="160" spans="1:21" ht="12.6" customHeight="1" outlineLevel="1">
      <c r="A160" s="360">
        <v>44253</v>
      </c>
      <c r="B160" s="370">
        <v>44249</v>
      </c>
      <c r="C160" s="364">
        <v>44253</v>
      </c>
      <c r="D160" s="364">
        <v>44253</v>
      </c>
      <c r="E160" s="355" t="s">
        <v>3334</v>
      </c>
      <c r="F160" s="353" t="s">
        <v>3437</v>
      </c>
      <c r="G160" s="424" t="s">
        <v>3726</v>
      </c>
      <c r="H160" s="424"/>
      <c r="I160" s="424"/>
      <c r="J160" s="424" t="s">
        <v>2041</v>
      </c>
      <c r="K160" s="424" t="s">
        <v>2046</v>
      </c>
      <c r="L160" s="926">
        <f t="shared" si="12"/>
        <v>4</v>
      </c>
      <c r="M160" s="926">
        <f t="shared" si="13"/>
        <v>3</v>
      </c>
      <c r="N160" s="926"/>
      <c r="O160" s="927">
        <v>55</v>
      </c>
      <c r="P160" s="662"/>
      <c r="Q160" s="424"/>
      <c r="R160" s="662"/>
      <c r="S160" s="424"/>
      <c r="T160" s="424"/>
      <c r="U160" s="424"/>
    </row>
    <row r="161" spans="1:21" ht="12.6" customHeight="1" outlineLevel="1">
      <c r="A161" s="360">
        <v>44253</v>
      </c>
      <c r="B161" s="370">
        <v>44249</v>
      </c>
      <c r="C161" s="364">
        <v>44253</v>
      </c>
      <c r="D161" s="364">
        <v>44253</v>
      </c>
      <c r="E161" s="355" t="s">
        <v>3334</v>
      </c>
      <c r="F161" s="353" t="s">
        <v>3727</v>
      </c>
      <c r="G161" s="424" t="s">
        <v>3728</v>
      </c>
      <c r="H161" s="424"/>
      <c r="I161" s="424"/>
      <c r="J161" s="424" t="s">
        <v>2041</v>
      </c>
      <c r="K161" s="424" t="s">
        <v>2046</v>
      </c>
      <c r="L161" s="926">
        <f t="shared" si="12"/>
        <v>4</v>
      </c>
      <c r="M161" s="926">
        <f t="shared" si="13"/>
        <v>3</v>
      </c>
      <c r="N161" s="926"/>
      <c r="O161" s="927">
        <v>56</v>
      </c>
      <c r="P161" s="662"/>
      <c r="Q161" s="424"/>
      <c r="R161" s="662"/>
      <c r="S161" s="424"/>
      <c r="T161" s="424"/>
      <c r="U161" s="424"/>
    </row>
    <row r="162" spans="1:21" ht="12.6" customHeight="1" outlineLevel="1">
      <c r="A162" s="360">
        <v>44253</v>
      </c>
      <c r="B162" s="370">
        <v>44243</v>
      </c>
      <c r="C162" s="364">
        <v>44258</v>
      </c>
      <c r="D162" s="355" t="s">
        <v>3626</v>
      </c>
      <c r="E162" s="355" t="s">
        <v>3729</v>
      </c>
      <c r="F162" s="353" t="s">
        <v>3730</v>
      </c>
      <c r="G162" s="353" t="s">
        <v>3731</v>
      </c>
      <c r="H162" s="353"/>
      <c r="I162" s="353"/>
      <c r="J162" s="353" t="s">
        <v>2045</v>
      </c>
      <c r="K162" s="589" t="s">
        <v>3366</v>
      </c>
      <c r="L162" s="926">
        <f t="shared" si="12"/>
        <v>10</v>
      </c>
      <c r="M162" s="926">
        <f t="shared" si="13"/>
        <v>7</v>
      </c>
      <c r="N162" s="926"/>
      <c r="O162" s="927">
        <v>57</v>
      </c>
      <c r="P162" s="352"/>
      <c r="Q162" s="353"/>
      <c r="R162" s="352"/>
      <c r="S162" s="353"/>
      <c r="T162" s="353"/>
      <c r="U162" s="353"/>
    </row>
    <row r="163" spans="1:21" ht="12.6" customHeight="1" outlineLevel="1">
      <c r="A163" s="376">
        <v>44253</v>
      </c>
      <c r="B163" s="370">
        <v>44245</v>
      </c>
      <c r="C163" s="364">
        <v>44253</v>
      </c>
      <c r="D163" s="364">
        <v>44273</v>
      </c>
      <c r="E163" s="355" t="s">
        <v>3335</v>
      </c>
      <c r="F163" s="353" t="s">
        <v>3732</v>
      </c>
      <c r="G163" s="353" t="s">
        <v>3733</v>
      </c>
      <c r="H163" s="353" t="s">
        <v>3660</v>
      </c>
      <c r="I163" s="353"/>
      <c r="J163" s="353" t="s">
        <v>2033</v>
      </c>
      <c r="K163" s="353" t="s">
        <v>3734</v>
      </c>
      <c r="L163" s="926">
        <f t="shared" si="12"/>
        <v>8</v>
      </c>
      <c r="M163" s="926">
        <f t="shared" si="13"/>
        <v>5</v>
      </c>
      <c r="N163" s="926"/>
      <c r="O163" s="927">
        <v>58</v>
      </c>
      <c r="P163" s="352"/>
      <c r="Q163" s="353"/>
      <c r="R163" s="352"/>
      <c r="S163" s="353"/>
      <c r="T163" s="353"/>
      <c r="U163" s="353"/>
    </row>
    <row r="164" spans="1:21" ht="12.6" customHeight="1" outlineLevel="1">
      <c r="A164" s="376">
        <v>44253</v>
      </c>
      <c r="B164" s="370">
        <v>44242</v>
      </c>
      <c r="C164" s="364">
        <v>44250</v>
      </c>
      <c r="D164" s="364">
        <v>44256</v>
      </c>
      <c r="E164" s="355" t="s">
        <v>3335</v>
      </c>
      <c r="F164" s="353" t="s">
        <v>3735</v>
      </c>
      <c r="G164" s="353" t="s">
        <v>3736</v>
      </c>
      <c r="H164" s="353" t="s">
        <v>3737</v>
      </c>
      <c r="I164" s="353"/>
      <c r="J164" s="353" t="s">
        <v>2035</v>
      </c>
      <c r="K164" s="348"/>
      <c r="L164" s="926">
        <f t="shared" si="12"/>
        <v>11</v>
      </c>
      <c r="M164" s="926">
        <f t="shared" si="13"/>
        <v>8</v>
      </c>
      <c r="N164" s="926"/>
      <c r="O164" s="927">
        <v>59</v>
      </c>
      <c r="P164" s="352"/>
      <c r="Q164" s="352"/>
      <c r="R164" s="352"/>
      <c r="S164" s="352"/>
      <c r="T164" s="352"/>
      <c r="U164" s="352"/>
    </row>
    <row r="165" spans="1:21" ht="12.6" customHeight="1" outlineLevel="1">
      <c r="A165" s="376">
        <v>44256</v>
      </c>
      <c r="B165" s="370">
        <v>44253</v>
      </c>
      <c r="C165" s="364">
        <v>44256</v>
      </c>
      <c r="D165" s="364">
        <v>44256</v>
      </c>
      <c r="E165" s="355" t="s">
        <v>3335</v>
      </c>
      <c r="F165" s="353" t="s">
        <v>3738</v>
      </c>
      <c r="G165" s="353" t="s">
        <v>3739</v>
      </c>
      <c r="H165" s="353" t="s">
        <v>3740</v>
      </c>
      <c r="I165" s="353"/>
      <c r="J165" s="353" t="s">
        <v>2033</v>
      </c>
      <c r="K165" s="353" t="s">
        <v>3741</v>
      </c>
      <c r="L165" s="926">
        <f t="shared" si="12"/>
        <v>3</v>
      </c>
      <c r="M165" s="926">
        <f t="shared" si="13"/>
        <v>0</v>
      </c>
      <c r="N165" s="926"/>
      <c r="O165" s="927">
        <v>60</v>
      </c>
      <c r="P165" s="352"/>
      <c r="Q165" s="353"/>
      <c r="R165" s="352"/>
      <c r="S165" s="353"/>
      <c r="T165" s="353"/>
      <c r="U165" s="353"/>
    </row>
    <row r="166" spans="1:21" ht="12.6" customHeight="1" outlineLevel="1">
      <c r="A166" s="376">
        <v>44256</v>
      </c>
      <c r="B166" s="370">
        <v>44243</v>
      </c>
      <c r="C166" s="364">
        <v>44253</v>
      </c>
      <c r="D166" s="364">
        <v>44271</v>
      </c>
      <c r="E166" s="355" t="s">
        <v>3334</v>
      </c>
      <c r="F166" s="353" t="s">
        <v>3742</v>
      </c>
      <c r="G166" s="424" t="s">
        <v>3743</v>
      </c>
      <c r="H166" s="424"/>
      <c r="I166" s="424"/>
      <c r="J166" s="424" t="s">
        <v>2041</v>
      </c>
      <c r="K166" s="424" t="s">
        <v>3381</v>
      </c>
      <c r="L166" s="926">
        <f t="shared" si="12"/>
        <v>13</v>
      </c>
      <c r="M166" s="926">
        <f t="shared" si="13"/>
        <v>8</v>
      </c>
      <c r="N166" s="424"/>
      <c r="O166" s="927">
        <v>61</v>
      </c>
      <c r="P166" s="662"/>
      <c r="Q166" s="424"/>
      <c r="R166" s="662"/>
      <c r="S166" s="424"/>
      <c r="T166" s="424"/>
      <c r="U166" s="424"/>
    </row>
    <row r="167" spans="1:21" ht="12.6" customHeight="1" outlineLevel="1">
      <c r="A167" s="376">
        <v>44257</v>
      </c>
      <c r="B167" s="370">
        <v>44249</v>
      </c>
      <c r="C167" s="364">
        <v>44263</v>
      </c>
      <c r="D167" s="364">
        <v>44277</v>
      </c>
      <c r="E167" s="355" t="s">
        <v>3334</v>
      </c>
      <c r="F167" s="353" t="s">
        <v>3744</v>
      </c>
      <c r="G167" s="353" t="s">
        <v>3745</v>
      </c>
      <c r="H167" s="353" t="s">
        <v>3746</v>
      </c>
      <c r="I167" s="353"/>
      <c r="J167" s="353" t="s">
        <v>2033</v>
      </c>
      <c r="K167" s="353" t="s">
        <v>3381</v>
      </c>
      <c r="L167" s="926">
        <f t="shared" si="12"/>
        <v>8</v>
      </c>
      <c r="M167" s="926">
        <f t="shared" si="13"/>
        <v>5</v>
      </c>
      <c r="N167" s="424"/>
      <c r="O167" s="927">
        <v>62</v>
      </c>
      <c r="P167" s="352"/>
      <c r="Q167" s="375"/>
      <c r="R167" s="366"/>
      <c r="S167" s="375"/>
      <c r="T167" s="375"/>
      <c r="U167" s="375"/>
    </row>
    <row r="168" spans="1:21" ht="12.6" customHeight="1" outlineLevel="1">
      <c r="A168" s="376">
        <v>44257</v>
      </c>
      <c r="B168" s="370">
        <v>44250</v>
      </c>
      <c r="C168" s="364">
        <v>44265</v>
      </c>
      <c r="D168" s="364">
        <v>44278</v>
      </c>
      <c r="E168" s="355" t="s">
        <v>3334</v>
      </c>
      <c r="F168" s="348" t="s">
        <v>3747</v>
      </c>
      <c r="G168" s="348" t="s">
        <v>3748</v>
      </c>
      <c r="H168" s="348" t="s">
        <v>3349</v>
      </c>
      <c r="I168" s="348"/>
      <c r="J168" s="348" t="s">
        <v>2042</v>
      </c>
      <c r="K168" s="348"/>
      <c r="L168" s="926">
        <f t="shared" si="12"/>
        <v>7</v>
      </c>
      <c r="M168" s="926">
        <f t="shared" si="13"/>
        <v>4</v>
      </c>
      <c r="N168" s="424"/>
      <c r="O168" s="927">
        <v>63</v>
      </c>
      <c r="P168" s="352"/>
      <c r="Q168" s="352"/>
      <c r="R168" s="352"/>
      <c r="S168" s="352"/>
      <c r="T168" s="352"/>
      <c r="U168" s="352"/>
    </row>
    <row r="169" spans="1:21" ht="12.6" customHeight="1" outlineLevel="1">
      <c r="A169" s="376">
        <v>44257</v>
      </c>
      <c r="B169" s="370">
        <v>44243</v>
      </c>
      <c r="C169" s="364">
        <v>44249</v>
      </c>
      <c r="D169" s="364">
        <v>44271</v>
      </c>
      <c r="E169" s="355" t="s">
        <v>3335</v>
      </c>
      <c r="F169" s="353" t="s">
        <v>3749</v>
      </c>
      <c r="G169" s="424" t="s">
        <v>3750</v>
      </c>
      <c r="H169" s="424" t="s">
        <v>3751</v>
      </c>
      <c r="I169" s="424"/>
      <c r="J169" s="424" t="s">
        <v>2041</v>
      </c>
      <c r="K169" s="424" t="s">
        <v>3752</v>
      </c>
      <c r="L169" s="926">
        <f t="shared" si="12"/>
        <v>14</v>
      </c>
      <c r="M169" s="926">
        <f t="shared" si="13"/>
        <v>9</v>
      </c>
      <c r="N169" s="424"/>
      <c r="O169" s="927">
        <v>64</v>
      </c>
      <c r="P169" s="662"/>
      <c r="Q169" s="424"/>
      <c r="R169" s="662"/>
      <c r="S169" s="424"/>
      <c r="T169" s="424"/>
      <c r="U169" s="424"/>
    </row>
    <row r="170" spans="1:21" ht="12.6" customHeight="1" outlineLevel="1">
      <c r="A170" s="376">
        <v>44257</v>
      </c>
      <c r="B170" s="370">
        <v>44251</v>
      </c>
      <c r="C170" s="364">
        <v>44265</v>
      </c>
      <c r="D170" s="364">
        <v>44279</v>
      </c>
      <c r="E170" s="355" t="s">
        <v>3334</v>
      </c>
      <c r="F170" s="353" t="s">
        <v>3753</v>
      </c>
      <c r="G170" s="353" t="s">
        <v>3754</v>
      </c>
      <c r="H170" s="353" t="s">
        <v>3755</v>
      </c>
      <c r="I170" s="353"/>
      <c r="J170" s="353" t="s">
        <v>2035</v>
      </c>
      <c r="K170" s="348"/>
      <c r="L170" s="926">
        <f t="shared" ref="L170:L203" si="14">(A170-B170)</f>
        <v>6</v>
      </c>
      <c r="M170" s="926">
        <f t="shared" ref="M170:M203" si="15">NETWORKDAYS(B170,A170,A170:B170)</f>
        <v>3</v>
      </c>
      <c r="N170" s="424"/>
      <c r="O170" s="927">
        <v>65</v>
      </c>
      <c r="P170" s="662"/>
      <c r="Q170" s="352"/>
      <c r="R170" s="352"/>
      <c r="S170" s="352"/>
      <c r="T170" s="352"/>
      <c r="U170" s="352"/>
    </row>
    <row r="171" spans="1:21" ht="12.6" customHeight="1" outlineLevel="1">
      <c r="A171" s="376">
        <v>44257</v>
      </c>
      <c r="B171" s="370">
        <v>44253</v>
      </c>
      <c r="C171" s="364">
        <v>44260</v>
      </c>
      <c r="D171" s="364">
        <v>44281</v>
      </c>
      <c r="E171" s="355" t="s">
        <v>3334</v>
      </c>
      <c r="F171" s="353" t="s">
        <v>3756</v>
      </c>
      <c r="G171" s="353" t="s">
        <v>3757</v>
      </c>
      <c r="H171" s="353" t="s">
        <v>3758</v>
      </c>
      <c r="I171" s="353"/>
      <c r="J171" s="353" t="s">
        <v>2033</v>
      </c>
      <c r="K171" s="353" t="s">
        <v>3759</v>
      </c>
      <c r="L171" s="926">
        <f t="shared" si="14"/>
        <v>4</v>
      </c>
      <c r="M171" s="926">
        <f t="shared" si="15"/>
        <v>1</v>
      </c>
      <c r="N171" s="424"/>
      <c r="O171" s="927">
        <v>66</v>
      </c>
      <c r="P171" s="352"/>
      <c r="Q171" s="353"/>
      <c r="R171" s="352"/>
      <c r="S171" s="353"/>
      <c r="T171" s="353"/>
      <c r="U171" s="353"/>
    </row>
    <row r="172" spans="1:21" ht="12.6" customHeight="1" outlineLevel="1">
      <c r="A172" s="376">
        <v>44257</v>
      </c>
      <c r="B172" s="370">
        <v>44237</v>
      </c>
      <c r="C172" s="364">
        <v>44252</v>
      </c>
      <c r="D172" s="364">
        <v>44265</v>
      </c>
      <c r="E172" s="355" t="s">
        <v>3334</v>
      </c>
      <c r="F172" s="353" t="s">
        <v>3760</v>
      </c>
      <c r="G172" s="424" t="s">
        <v>3761</v>
      </c>
      <c r="H172" s="424"/>
      <c r="I172" s="424"/>
      <c r="J172" s="424" t="s">
        <v>2041</v>
      </c>
      <c r="K172" s="424" t="s">
        <v>3366</v>
      </c>
      <c r="L172" s="926">
        <f t="shared" si="14"/>
        <v>20</v>
      </c>
      <c r="M172" s="926">
        <f t="shared" si="15"/>
        <v>13</v>
      </c>
      <c r="N172" s="424"/>
      <c r="O172" s="927">
        <v>67</v>
      </c>
      <c r="P172" s="662"/>
      <c r="Q172" s="424"/>
      <c r="R172" s="662"/>
      <c r="S172" s="424"/>
      <c r="T172" s="424"/>
      <c r="U172" s="424"/>
    </row>
    <row r="173" spans="1:21" ht="12.6" customHeight="1" outlineLevel="1">
      <c r="A173" s="376">
        <v>44257</v>
      </c>
      <c r="B173" s="369">
        <v>44252</v>
      </c>
      <c r="C173" s="364">
        <v>44260</v>
      </c>
      <c r="D173" s="713">
        <v>44280</v>
      </c>
      <c r="E173" s="355" t="s">
        <v>3334</v>
      </c>
      <c r="F173" s="353" t="s">
        <v>3762</v>
      </c>
      <c r="G173" s="353" t="s">
        <v>3763</v>
      </c>
      <c r="H173" s="353"/>
      <c r="I173" s="353"/>
      <c r="J173" s="353" t="s">
        <v>2045</v>
      </c>
      <c r="K173" s="589" t="s">
        <v>3366</v>
      </c>
      <c r="L173" s="926">
        <f t="shared" si="14"/>
        <v>5</v>
      </c>
      <c r="M173" s="926">
        <f t="shared" si="15"/>
        <v>2</v>
      </c>
      <c r="N173" s="424"/>
      <c r="O173" s="927">
        <v>68</v>
      </c>
      <c r="P173" s="352"/>
      <c r="Q173" s="352"/>
      <c r="R173" s="352"/>
      <c r="S173" s="352"/>
      <c r="T173" s="352"/>
      <c r="U173" s="352"/>
    </row>
    <row r="174" spans="1:21" ht="12.6" customHeight="1" outlineLevel="1">
      <c r="A174" s="376">
        <v>44258</v>
      </c>
      <c r="B174" s="370">
        <v>44243</v>
      </c>
      <c r="C174" s="364">
        <v>44260</v>
      </c>
      <c r="D174" s="735"/>
      <c r="E174" s="735" t="s">
        <v>3334</v>
      </c>
      <c r="F174" s="604" t="s">
        <v>2753</v>
      </c>
      <c r="G174" s="604" t="s">
        <v>3764</v>
      </c>
      <c r="H174" s="604" t="s">
        <v>3765</v>
      </c>
      <c r="I174" s="604"/>
      <c r="J174" s="604" t="s">
        <v>2033</v>
      </c>
      <c r="K174" s="604"/>
      <c r="L174" s="926">
        <f t="shared" si="14"/>
        <v>15</v>
      </c>
      <c r="M174" s="926">
        <f t="shared" si="15"/>
        <v>10</v>
      </c>
      <c r="N174" s="424"/>
      <c r="O174" s="927">
        <v>69</v>
      </c>
      <c r="P174" s="352"/>
      <c r="Q174" s="352"/>
      <c r="R174" s="352"/>
      <c r="S174" s="352"/>
      <c r="T174" s="352"/>
      <c r="U174" s="352"/>
    </row>
    <row r="175" spans="1:21" ht="12.6" customHeight="1" outlineLevel="1">
      <c r="A175" s="376">
        <v>44258</v>
      </c>
      <c r="B175" s="370">
        <v>44237</v>
      </c>
      <c r="C175" s="364">
        <v>44251</v>
      </c>
      <c r="D175" s="364">
        <v>44265</v>
      </c>
      <c r="E175" s="355" t="s">
        <v>3335</v>
      </c>
      <c r="F175" s="353" t="s">
        <v>3766</v>
      </c>
      <c r="G175" s="424" t="s">
        <v>3767</v>
      </c>
      <c r="H175" s="424"/>
      <c r="I175" s="424"/>
      <c r="J175" s="424" t="s">
        <v>2041</v>
      </c>
      <c r="K175" s="424" t="s">
        <v>3768</v>
      </c>
      <c r="L175" s="926">
        <f t="shared" si="14"/>
        <v>21</v>
      </c>
      <c r="M175" s="926">
        <f t="shared" si="15"/>
        <v>14</v>
      </c>
      <c r="N175" s="424"/>
      <c r="O175" s="927">
        <v>70</v>
      </c>
      <c r="P175" s="662"/>
      <c r="Q175" s="424"/>
      <c r="R175" s="662"/>
      <c r="S175" s="424"/>
      <c r="T175" s="424"/>
      <c r="U175" s="424"/>
    </row>
    <row r="176" spans="1:21" ht="12.6" customHeight="1" outlineLevel="1">
      <c r="A176" s="376">
        <v>44260</v>
      </c>
      <c r="B176" s="370">
        <v>44252</v>
      </c>
      <c r="C176" s="364">
        <v>44264</v>
      </c>
      <c r="D176" s="364">
        <v>44264</v>
      </c>
      <c r="E176" s="355" t="s">
        <v>3335</v>
      </c>
      <c r="F176" s="353" t="s">
        <v>2548</v>
      </c>
      <c r="G176" s="353" t="s">
        <v>3769</v>
      </c>
      <c r="H176" s="353" t="s">
        <v>3770</v>
      </c>
      <c r="I176" s="353"/>
      <c r="J176" s="353" t="s">
        <v>2033</v>
      </c>
      <c r="K176" s="353" t="s">
        <v>3771</v>
      </c>
      <c r="L176" s="926">
        <f t="shared" si="14"/>
        <v>8</v>
      </c>
      <c r="M176" s="926">
        <f t="shared" si="15"/>
        <v>5</v>
      </c>
      <c r="N176" s="424"/>
      <c r="O176" s="927">
        <v>71</v>
      </c>
      <c r="P176" s="352"/>
      <c r="Q176" s="353"/>
      <c r="R176" s="352"/>
      <c r="S176" s="353"/>
      <c r="T176" s="353"/>
      <c r="U176" s="353"/>
    </row>
    <row r="177" spans="1:21" ht="12.6" customHeight="1" outlineLevel="1">
      <c r="A177" s="376">
        <v>44260</v>
      </c>
      <c r="B177" s="370">
        <v>44246</v>
      </c>
      <c r="C177" s="364">
        <v>44260</v>
      </c>
      <c r="D177" s="364">
        <v>44274</v>
      </c>
      <c r="E177" s="355" t="s">
        <v>3334</v>
      </c>
      <c r="F177" s="353" t="s">
        <v>3772</v>
      </c>
      <c r="G177" s="424" t="s">
        <v>3773</v>
      </c>
      <c r="H177" s="424"/>
      <c r="I177" s="424"/>
      <c r="J177" s="424" t="s">
        <v>2034</v>
      </c>
      <c r="K177" s="424" t="s">
        <v>3366</v>
      </c>
      <c r="L177" s="926">
        <f t="shared" si="14"/>
        <v>14</v>
      </c>
      <c r="M177" s="926">
        <f t="shared" si="15"/>
        <v>9</v>
      </c>
      <c r="N177" s="424"/>
      <c r="O177" s="927">
        <v>72</v>
      </c>
      <c r="P177" s="662"/>
      <c r="Q177" s="424"/>
      <c r="R177" s="662"/>
      <c r="S177" s="424"/>
      <c r="T177" s="424"/>
      <c r="U177" s="424"/>
    </row>
    <row r="178" spans="1:21" ht="12.6" customHeight="1" outlineLevel="1">
      <c r="A178" s="376">
        <v>44260</v>
      </c>
      <c r="B178" s="370">
        <v>44232</v>
      </c>
      <c r="C178" s="364">
        <v>44253</v>
      </c>
      <c r="D178" s="364">
        <v>44260</v>
      </c>
      <c r="E178" s="355" t="s">
        <v>3335</v>
      </c>
      <c r="F178" s="353" t="s">
        <v>3774</v>
      </c>
      <c r="G178" s="424" t="s">
        <v>3775</v>
      </c>
      <c r="H178" s="424"/>
      <c r="I178" s="424"/>
      <c r="J178" s="424" t="s">
        <v>2034</v>
      </c>
      <c r="K178" s="424" t="s">
        <v>3776</v>
      </c>
      <c r="L178" s="926">
        <f t="shared" si="14"/>
        <v>28</v>
      </c>
      <c r="M178" s="926">
        <f t="shared" si="15"/>
        <v>19</v>
      </c>
      <c r="N178" s="424"/>
      <c r="O178" s="927">
        <v>73</v>
      </c>
      <c r="P178" s="662"/>
      <c r="Q178" s="424"/>
      <c r="R178" s="662"/>
      <c r="S178" s="424"/>
      <c r="T178" s="424"/>
      <c r="U178" s="424"/>
    </row>
    <row r="179" spans="1:21" ht="12.6" customHeight="1" outlineLevel="1">
      <c r="A179" s="376">
        <v>44259</v>
      </c>
      <c r="B179" s="370">
        <v>44252</v>
      </c>
      <c r="C179" s="364">
        <v>44264</v>
      </c>
      <c r="D179" s="364">
        <v>44278</v>
      </c>
      <c r="E179" s="355" t="s">
        <v>3335</v>
      </c>
      <c r="F179" s="353" t="s">
        <v>3777</v>
      </c>
      <c r="G179" s="353" t="s">
        <v>3778</v>
      </c>
      <c r="H179" s="353"/>
      <c r="I179" s="353" t="s">
        <v>2035</v>
      </c>
      <c r="J179" s="353" t="s">
        <v>2033</v>
      </c>
      <c r="K179" s="353" t="s">
        <v>3779</v>
      </c>
      <c r="L179" s="926">
        <f t="shared" si="14"/>
        <v>7</v>
      </c>
      <c r="M179" s="926">
        <f t="shared" si="15"/>
        <v>4</v>
      </c>
      <c r="N179" s="424"/>
      <c r="O179" s="927">
        <v>74</v>
      </c>
      <c r="P179" s="352"/>
      <c r="Q179" s="353"/>
      <c r="R179" s="352"/>
      <c r="S179" s="353"/>
      <c r="T179" s="353"/>
      <c r="U179" s="353"/>
    </row>
    <row r="180" spans="1:21" ht="12.6" customHeight="1" outlineLevel="1">
      <c r="A180" s="376">
        <v>44259</v>
      </c>
      <c r="B180" s="370">
        <v>44253</v>
      </c>
      <c r="C180" s="364">
        <v>44260</v>
      </c>
      <c r="D180" s="364">
        <v>44260</v>
      </c>
      <c r="E180" s="355" t="s">
        <v>3334</v>
      </c>
      <c r="F180" s="353" t="s">
        <v>3437</v>
      </c>
      <c r="G180" s="424" t="s">
        <v>3780</v>
      </c>
      <c r="H180" s="424"/>
      <c r="I180" s="424"/>
      <c r="J180" s="424" t="s">
        <v>2041</v>
      </c>
      <c r="K180" s="424"/>
      <c r="L180" s="926">
        <f t="shared" si="14"/>
        <v>6</v>
      </c>
      <c r="M180" s="926">
        <f t="shared" si="15"/>
        <v>3</v>
      </c>
      <c r="N180" s="424"/>
      <c r="O180" s="927">
        <v>75</v>
      </c>
      <c r="P180" s="662"/>
      <c r="Q180" s="424"/>
      <c r="R180" s="662"/>
      <c r="S180" s="424"/>
      <c r="T180" s="424"/>
      <c r="U180" s="424"/>
    </row>
    <row r="181" spans="1:21" ht="12.6" customHeight="1" outlineLevel="1">
      <c r="A181" s="376">
        <v>44259</v>
      </c>
      <c r="B181" s="369">
        <v>44253</v>
      </c>
      <c r="C181" s="364">
        <v>44260</v>
      </c>
      <c r="D181" s="713">
        <v>44281</v>
      </c>
      <c r="E181" s="355" t="s">
        <v>3334</v>
      </c>
      <c r="F181" s="353" t="s">
        <v>3781</v>
      </c>
      <c r="G181" s="353" t="s">
        <v>3782</v>
      </c>
      <c r="H181" s="353" t="s">
        <v>3442</v>
      </c>
      <c r="I181" s="353"/>
      <c r="J181" s="353" t="s">
        <v>2035</v>
      </c>
      <c r="K181" s="348"/>
      <c r="L181" s="926">
        <f t="shared" si="14"/>
        <v>6</v>
      </c>
      <c r="M181" s="926">
        <f t="shared" si="15"/>
        <v>3</v>
      </c>
      <c r="N181" s="424"/>
      <c r="O181" s="927">
        <v>76</v>
      </c>
      <c r="P181" s="352"/>
      <c r="Q181" s="352"/>
      <c r="R181" s="352"/>
      <c r="S181" s="352"/>
      <c r="T181" s="352"/>
      <c r="U181" s="352"/>
    </row>
    <row r="182" spans="1:21" ht="12.6" customHeight="1" outlineLevel="1">
      <c r="A182" s="376">
        <v>44259</v>
      </c>
      <c r="B182" s="370">
        <v>44243</v>
      </c>
      <c r="C182" s="364">
        <v>44260</v>
      </c>
      <c r="D182" s="364">
        <v>44271</v>
      </c>
      <c r="E182" s="355" t="s">
        <v>3335</v>
      </c>
      <c r="F182" s="353" t="s">
        <v>3783</v>
      </c>
      <c r="G182" s="424" t="s">
        <v>3784</v>
      </c>
      <c r="H182" s="424"/>
      <c r="I182" s="424"/>
      <c r="J182" s="424" t="s">
        <v>2034</v>
      </c>
      <c r="K182" s="424" t="s">
        <v>3351</v>
      </c>
      <c r="L182" s="926">
        <f t="shared" si="14"/>
        <v>16</v>
      </c>
      <c r="M182" s="926">
        <f t="shared" si="15"/>
        <v>11</v>
      </c>
      <c r="N182" s="424"/>
      <c r="O182" s="927">
        <v>77</v>
      </c>
      <c r="P182" s="662"/>
      <c r="Q182" s="424"/>
      <c r="R182" s="662"/>
      <c r="S182" s="424"/>
      <c r="T182" s="424"/>
      <c r="U182" s="424"/>
    </row>
    <row r="183" spans="1:21" ht="12.6" customHeight="1" outlineLevel="1">
      <c r="A183" s="376">
        <v>44260</v>
      </c>
      <c r="B183" s="370">
        <v>44245</v>
      </c>
      <c r="C183" s="364">
        <v>44259</v>
      </c>
      <c r="D183" s="364">
        <v>44273</v>
      </c>
      <c r="E183" s="355" t="s">
        <v>3335</v>
      </c>
      <c r="F183" s="353" t="s">
        <v>3785</v>
      </c>
      <c r="G183" s="353" t="s">
        <v>3786</v>
      </c>
      <c r="H183" s="353"/>
      <c r="I183" s="353"/>
      <c r="J183" s="353" t="s">
        <v>2035</v>
      </c>
      <c r="K183" s="348"/>
      <c r="L183" s="926">
        <f t="shared" si="14"/>
        <v>15</v>
      </c>
      <c r="M183" s="926">
        <f t="shared" si="15"/>
        <v>10</v>
      </c>
      <c r="N183" s="424"/>
      <c r="O183" s="927">
        <v>78</v>
      </c>
      <c r="P183" s="352"/>
      <c r="Q183" s="352"/>
      <c r="R183" s="352"/>
      <c r="S183" s="352"/>
      <c r="T183" s="352"/>
      <c r="U183" s="352"/>
    </row>
    <row r="184" spans="1:21" ht="12.6" customHeight="1" outlineLevel="1">
      <c r="A184" s="376">
        <v>44260</v>
      </c>
      <c r="B184" s="738">
        <v>44250</v>
      </c>
      <c r="C184" s="742">
        <v>44265</v>
      </c>
      <c r="D184" s="742">
        <v>44278</v>
      </c>
      <c r="E184" s="735" t="s">
        <v>3334</v>
      </c>
      <c r="F184" s="604" t="s">
        <v>3787</v>
      </c>
      <c r="G184" s="604" t="s">
        <v>3788</v>
      </c>
      <c r="H184" s="604" t="s">
        <v>3349</v>
      </c>
      <c r="I184" s="604"/>
      <c r="J184" s="604" t="s">
        <v>2045</v>
      </c>
      <c r="K184" s="424" t="s">
        <v>3351</v>
      </c>
      <c r="L184" s="926">
        <f t="shared" si="14"/>
        <v>10</v>
      </c>
      <c r="M184" s="926">
        <f t="shared" si="15"/>
        <v>7</v>
      </c>
      <c r="N184" s="424"/>
      <c r="O184" s="927">
        <v>79</v>
      </c>
      <c r="P184" s="352"/>
      <c r="Q184" s="353"/>
      <c r="R184" s="352"/>
      <c r="S184" s="353"/>
      <c r="T184" s="353"/>
      <c r="U184" s="353"/>
    </row>
    <row r="185" spans="1:21" ht="12.6" customHeight="1" outlineLevel="1">
      <c r="A185" s="376">
        <v>44260</v>
      </c>
      <c r="B185" s="370">
        <v>44238</v>
      </c>
      <c r="C185" s="364">
        <v>44252</v>
      </c>
      <c r="D185" s="364">
        <v>44266</v>
      </c>
      <c r="E185" s="355" t="s">
        <v>3335</v>
      </c>
      <c r="F185" s="353" t="s">
        <v>3789</v>
      </c>
      <c r="G185" s="424" t="s">
        <v>3790</v>
      </c>
      <c r="H185" s="424"/>
      <c r="I185" s="424"/>
      <c r="J185" s="424" t="s">
        <v>2034</v>
      </c>
      <c r="K185" s="424" t="s">
        <v>3366</v>
      </c>
      <c r="L185" s="926">
        <f t="shared" si="14"/>
        <v>22</v>
      </c>
      <c r="M185" s="926">
        <f t="shared" si="15"/>
        <v>15</v>
      </c>
      <c r="N185" s="424"/>
      <c r="O185" s="927">
        <v>80</v>
      </c>
      <c r="P185" s="662"/>
      <c r="Q185" s="424"/>
      <c r="R185" s="662"/>
      <c r="S185" s="424"/>
      <c r="T185" s="424"/>
      <c r="U185" s="424"/>
    </row>
    <row r="186" spans="1:21" ht="12.6" customHeight="1" outlineLevel="1">
      <c r="A186" s="376">
        <v>44260</v>
      </c>
      <c r="B186" s="370">
        <v>44242</v>
      </c>
      <c r="C186" s="364">
        <v>44263</v>
      </c>
      <c r="D186" s="364">
        <v>44270</v>
      </c>
      <c r="E186" s="355" t="s">
        <v>3335</v>
      </c>
      <c r="F186" s="353" t="s">
        <v>3791</v>
      </c>
      <c r="G186" s="424" t="s">
        <v>3792</v>
      </c>
      <c r="H186" s="424"/>
      <c r="I186" s="424"/>
      <c r="J186" s="424" t="s">
        <v>2034</v>
      </c>
      <c r="K186" s="424" t="s">
        <v>3366</v>
      </c>
      <c r="L186" s="926">
        <f t="shared" si="14"/>
        <v>18</v>
      </c>
      <c r="M186" s="926">
        <f t="shared" si="15"/>
        <v>13</v>
      </c>
      <c r="N186" s="424"/>
      <c r="O186" s="927">
        <v>81</v>
      </c>
      <c r="P186" s="438"/>
      <c r="Q186" s="707"/>
      <c r="R186" s="438"/>
      <c r="S186" s="707"/>
      <c r="T186" s="707"/>
      <c r="U186" s="707"/>
    </row>
    <row r="187" spans="1:21" ht="12.6" customHeight="1" outlineLevel="1">
      <c r="A187" s="376">
        <v>44263</v>
      </c>
      <c r="B187" s="370">
        <v>44246</v>
      </c>
      <c r="C187" s="364">
        <v>44260</v>
      </c>
      <c r="D187" s="364">
        <v>44274</v>
      </c>
      <c r="E187" s="355" t="s">
        <v>3334</v>
      </c>
      <c r="F187" s="353" t="s">
        <v>3793</v>
      </c>
      <c r="G187" s="424" t="s">
        <v>3794</v>
      </c>
      <c r="H187" s="424" t="s">
        <v>3349</v>
      </c>
      <c r="I187" s="424"/>
      <c r="J187" s="424" t="s">
        <v>2041</v>
      </c>
      <c r="K187" s="424" t="s">
        <v>3381</v>
      </c>
      <c r="L187" s="926">
        <f t="shared" si="14"/>
        <v>17</v>
      </c>
      <c r="M187" s="926">
        <f t="shared" si="15"/>
        <v>10</v>
      </c>
      <c r="N187" s="424"/>
      <c r="O187" s="927">
        <v>82</v>
      </c>
      <c r="P187" s="662"/>
      <c r="Q187" s="424"/>
      <c r="R187" s="662"/>
      <c r="S187" s="424"/>
      <c r="T187" s="424"/>
      <c r="U187" s="424"/>
    </row>
    <row r="188" spans="1:21" ht="12.6" customHeight="1" outlineLevel="1">
      <c r="A188" s="376">
        <v>44263</v>
      </c>
      <c r="B188" s="370">
        <v>44246</v>
      </c>
      <c r="C188" s="364">
        <v>44260</v>
      </c>
      <c r="D188" s="364">
        <v>44274</v>
      </c>
      <c r="E188" s="355" t="s">
        <v>3334</v>
      </c>
      <c r="F188" s="353" t="s">
        <v>3795</v>
      </c>
      <c r="G188" s="424" t="s">
        <v>3796</v>
      </c>
      <c r="H188" s="424" t="s">
        <v>3485</v>
      </c>
      <c r="I188" s="424"/>
      <c r="J188" s="424" t="s">
        <v>2034</v>
      </c>
      <c r="K188" s="424" t="s">
        <v>3378</v>
      </c>
      <c r="L188" s="926">
        <f t="shared" si="14"/>
        <v>17</v>
      </c>
      <c r="M188" s="926">
        <f t="shared" si="15"/>
        <v>10</v>
      </c>
      <c r="N188" s="424"/>
      <c r="O188" s="927">
        <v>83</v>
      </c>
      <c r="P188" s="662"/>
      <c r="Q188" s="424"/>
      <c r="R188" s="662"/>
      <c r="S188" s="424"/>
      <c r="T188" s="424"/>
      <c r="U188" s="424"/>
    </row>
    <row r="189" spans="1:21" ht="12.6" customHeight="1" outlineLevel="1">
      <c r="A189" s="376">
        <v>44263</v>
      </c>
      <c r="B189" s="370">
        <v>44251</v>
      </c>
      <c r="C189" s="364">
        <v>44265</v>
      </c>
      <c r="D189" s="1043">
        <v>44279</v>
      </c>
      <c r="E189" s="355" t="s">
        <v>3334</v>
      </c>
      <c r="F189" s="353" t="s">
        <v>3797</v>
      </c>
      <c r="G189" s="353" t="s">
        <v>3798</v>
      </c>
      <c r="H189" s="353" t="s">
        <v>3349</v>
      </c>
      <c r="I189" s="353"/>
      <c r="J189" s="353" t="s">
        <v>2035</v>
      </c>
      <c r="K189" s="348"/>
      <c r="L189" s="926">
        <f t="shared" si="14"/>
        <v>12</v>
      </c>
      <c r="M189" s="926">
        <f t="shared" si="15"/>
        <v>7</v>
      </c>
      <c r="N189" s="424"/>
      <c r="O189" s="927">
        <v>84</v>
      </c>
      <c r="P189" s="438"/>
      <c r="Q189" s="707"/>
      <c r="R189" s="352"/>
      <c r="S189" s="353"/>
      <c r="T189" s="353"/>
      <c r="U189" s="353"/>
    </row>
    <row r="190" spans="1:21" ht="12.6" customHeight="1" outlineLevel="1">
      <c r="A190" s="376">
        <v>44265</v>
      </c>
      <c r="B190" s="370">
        <v>44250</v>
      </c>
      <c r="C190" s="364">
        <v>44265</v>
      </c>
      <c r="D190" s="364">
        <v>44279</v>
      </c>
      <c r="E190" s="355" t="s">
        <v>3335</v>
      </c>
      <c r="F190" s="348" t="s">
        <v>3799</v>
      </c>
      <c r="G190" s="353" t="s">
        <v>3800</v>
      </c>
      <c r="H190" s="353" t="s">
        <v>3349</v>
      </c>
      <c r="I190" s="353"/>
      <c r="J190" s="353" t="s">
        <v>2045</v>
      </c>
      <c r="K190" s="424" t="s">
        <v>3366</v>
      </c>
      <c r="L190" s="926">
        <f t="shared" si="14"/>
        <v>15</v>
      </c>
      <c r="M190" s="926">
        <f t="shared" si="15"/>
        <v>10</v>
      </c>
      <c r="N190" s="424"/>
      <c r="O190" s="927">
        <v>85</v>
      </c>
      <c r="P190" s="662"/>
      <c r="Q190" s="424"/>
      <c r="R190" s="352"/>
      <c r="S190" s="353"/>
      <c r="T190" s="353"/>
      <c r="U190" s="353"/>
    </row>
    <row r="191" spans="1:21" ht="12.6" customHeight="1" outlineLevel="1">
      <c r="A191" s="376">
        <v>44266</v>
      </c>
      <c r="B191" s="370">
        <v>44245</v>
      </c>
      <c r="C191" s="364">
        <v>44259</v>
      </c>
      <c r="D191" s="364">
        <v>44273</v>
      </c>
      <c r="E191" s="355" t="s">
        <v>3334</v>
      </c>
      <c r="F191" s="353" t="s">
        <v>3801</v>
      </c>
      <c r="G191" s="424" t="s">
        <v>3802</v>
      </c>
      <c r="H191" s="424" t="s">
        <v>3803</v>
      </c>
      <c r="I191" s="424"/>
      <c r="J191" s="424" t="s">
        <v>2041</v>
      </c>
      <c r="K191" s="424" t="s">
        <v>3381</v>
      </c>
      <c r="L191" s="926">
        <f t="shared" si="14"/>
        <v>21</v>
      </c>
      <c r="M191" s="926">
        <f t="shared" si="15"/>
        <v>14</v>
      </c>
      <c r="N191" s="424"/>
      <c r="O191" s="927">
        <v>86</v>
      </c>
      <c r="P191" s="662"/>
      <c r="Q191" s="424"/>
      <c r="R191" s="662"/>
      <c r="S191" s="424"/>
      <c r="T191" s="424"/>
      <c r="U191" s="424"/>
    </row>
    <row r="192" spans="1:21" ht="12.6" customHeight="1" outlineLevel="1">
      <c r="A192" s="376">
        <v>44266</v>
      </c>
      <c r="B192" s="370">
        <v>44252</v>
      </c>
      <c r="C192" s="364">
        <v>44263</v>
      </c>
      <c r="D192" s="364">
        <v>44280</v>
      </c>
      <c r="E192" s="355" t="s">
        <v>3334</v>
      </c>
      <c r="F192" s="353" t="s">
        <v>3804</v>
      </c>
      <c r="G192" s="424" t="s">
        <v>3805</v>
      </c>
      <c r="H192" s="424"/>
      <c r="I192" s="424"/>
      <c r="J192" s="424" t="s">
        <v>2041</v>
      </c>
      <c r="K192" s="424" t="s">
        <v>3381</v>
      </c>
      <c r="L192" s="926">
        <f t="shared" si="14"/>
        <v>14</v>
      </c>
      <c r="M192" s="926">
        <f t="shared" si="15"/>
        <v>9</v>
      </c>
      <c r="N192" s="424"/>
      <c r="O192" s="927">
        <v>87</v>
      </c>
      <c r="P192" s="662"/>
      <c r="Q192" s="424"/>
      <c r="R192" s="662"/>
      <c r="S192" s="424"/>
      <c r="T192" s="424"/>
      <c r="U192" s="424"/>
    </row>
    <row r="193" spans="1:33" ht="12.6" customHeight="1" outlineLevel="1">
      <c r="A193" s="376">
        <v>44266</v>
      </c>
      <c r="B193" s="370">
        <v>44252</v>
      </c>
      <c r="C193" s="713">
        <v>44269</v>
      </c>
      <c r="D193" s="364">
        <v>44280</v>
      </c>
      <c r="E193" s="355" t="s">
        <v>3334</v>
      </c>
      <c r="F193" s="353" t="s">
        <v>3806</v>
      </c>
      <c r="G193" s="353" t="s">
        <v>3807</v>
      </c>
      <c r="H193" s="353" t="s">
        <v>3808</v>
      </c>
      <c r="I193" s="353"/>
      <c r="J193" s="353" t="s">
        <v>2035</v>
      </c>
      <c r="K193" s="348"/>
      <c r="L193" s="926">
        <f t="shared" si="14"/>
        <v>14</v>
      </c>
      <c r="M193" s="926">
        <f t="shared" si="15"/>
        <v>9</v>
      </c>
      <c r="N193" s="424"/>
      <c r="O193" s="927">
        <v>88</v>
      </c>
      <c r="P193" s="352"/>
      <c r="Q193" s="352"/>
      <c r="R193" s="352"/>
      <c r="S193" s="352"/>
      <c r="T193" s="352"/>
      <c r="U193" s="352"/>
      <c r="V193" s="352"/>
      <c r="W193" s="352"/>
      <c r="X193" s="352"/>
      <c r="Y193" s="352"/>
      <c r="Z193" s="352"/>
      <c r="AA193" s="352"/>
      <c r="AB193" s="352"/>
      <c r="AC193" s="352"/>
      <c r="AD193" s="352"/>
      <c r="AE193" s="352"/>
      <c r="AF193" s="352"/>
      <c r="AG193" s="352"/>
    </row>
    <row r="194" spans="1:33" ht="12.6" customHeight="1" outlineLevel="1">
      <c r="A194" s="376">
        <v>44267</v>
      </c>
      <c r="B194" s="370">
        <v>44252</v>
      </c>
      <c r="C194" s="364">
        <v>44265</v>
      </c>
      <c r="D194" s="364">
        <v>44280</v>
      </c>
      <c r="E194" s="355" t="s">
        <v>3334</v>
      </c>
      <c r="F194" s="348" t="s">
        <v>3809</v>
      </c>
      <c r="G194" s="348" t="s">
        <v>3810</v>
      </c>
      <c r="H194" s="348"/>
      <c r="I194" s="348"/>
      <c r="J194" s="348" t="s">
        <v>2042</v>
      </c>
      <c r="K194" s="348"/>
      <c r="L194" s="926">
        <f t="shared" si="14"/>
        <v>15</v>
      </c>
      <c r="M194" s="926">
        <f t="shared" si="15"/>
        <v>10</v>
      </c>
      <c r="N194" s="424"/>
      <c r="O194" s="927">
        <v>89</v>
      </c>
      <c r="P194" s="352"/>
      <c r="Q194" s="352"/>
      <c r="R194" s="352"/>
      <c r="S194" s="352"/>
      <c r="T194" s="352"/>
      <c r="U194" s="352"/>
      <c r="V194" s="352"/>
      <c r="W194" s="352"/>
      <c r="X194" s="352"/>
      <c r="Y194" s="352"/>
      <c r="Z194" s="352"/>
      <c r="AA194" s="352"/>
      <c r="AB194" s="352"/>
      <c r="AC194" s="352"/>
      <c r="AD194" s="352"/>
      <c r="AE194" s="352"/>
      <c r="AF194" s="352"/>
      <c r="AG194" s="352"/>
    </row>
    <row r="195" spans="1:33" ht="12.6" customHeight="1" outlineLevel="1">
      <c r="A195" s="376">
        <v>44267</v>
      </c>
      <c r="B195" s="370">
        <v>44246</v>
      </c>
      <c r="C195" s="364">
        <v>44265</v>
      </c>
      <c r="D195" s="364">
        <v>44274</v>
      </c>
      <c r="E195" s="355" t="s">
        <v>3335</v>
      </c>
      <c r="F195" s="353" t="s">
        <v>3811</v>
      </c>
      <c r="G195" s="424" t="s">
        <v>3812</v>
      </c>
      <c r="H195" s="424" t="s">
        <v>3813</v>
      </c>
      <c r="I195" s="424"/>
      <c r="J195" s="424" t="s">
        <v>2034</v>
      </c>
      <c r="K195" s="424" t="s">
        <v>3385</v>
      </c>
      <c r="L195" s="926">
        <f t="shared" si="14"/>
        <v>21</v>
      </c>
      <c r="M195" s="926">
        <f t="shared" si="15"/>
        <v>14</v>
      </c>
      <c r="N195" s="424"/>
      <c r="O195" s="927">
        <v>90</v>
      </c>
      <c r="P195" s="662"/>
      <c r="Q195" s="424"/>
      <c r="R195" s="662"/>
      <c r="S195" s="424"/>
      <c r="T195" s="424"/>
      <c r="U195" s="424"/>
      <c r="V195" s="424"/>
      <c r="W195" s="424"/>
      <c r="X195" s="424"/>
      <c r="Y195" s="424"/>
      <c r="Z195" s="424"/>
      <c r="AA195" s="424"/>
      <c r="AB195" s="424"/>
      <c r="AC195" s="424"/>
      <c r="AD195" s="424"/>
      <c r="AE195" s="424"/>
      <c r="AF195" s="424"/>
      <c r="AG195" s="424"/>
    </row>
    <row r="196" spans="1:33" ht="12.6" customHeight="1" outlineLevel="1">
      <c r="A196" s="376">
        <v>44267</v>
      </c>
      <c r="B196" s="370">
        <v>44253</v>
      </c>
      <c r="C196" s="364">
        <v>44265</v>
      </c>
      <c r="D196" s="364">
        <v>44281</v>
      </c>
      <c r="E196" s="355" t="s">
        <v>3334</v>
      </c>
      <c r="F196" s="348" t="s">
        <v>3530</v>
      </c>
      <c r="G196" s="348" t="s">
        <v>3814</v>
      </c>
      <c r="H196" s="348" t="s">
        <v>3815</v>
      </c>
      <c r="I196" s="348"/>
      <c r="J196" s="348" t="s">
        <v>2042</v>
      </c>
      <c r="K196" s="348"/>
      <c r="L196" s="926">
        <f t="shared" si="14"/>
        <v>14</v>
      </c>
      <c r="M196" s="926">
        <f t="shared" si="15"/>
        <v>9</v>
      </c>
      <c r="N196" s="424"/>
      <c r="O196" s="927">
        <v>91</v>
      </c>
      <c r="P196" s="352"/>
      <c r="Q196" s="352"/>
      <c r="R196" s="352"/>
      <c r="S196" s="352"/>
      <c r="T196" s="352"/>
      <c r="U196" s="352"/>
      <c r="V196" s="352"/>
      <c r="W196" s="352"/>
      <c r="X196" s="352"/>
      <c r="Y196" s="352"/>
      <c r="Z196" s="352"/>
      <c r="AA196" s="352"/>
      <c r="AB196" s="352"/>
      <c r="AC196" s="352"/>
      <c r="AD196" s="352"/>
      <c r="AE196" s="352"/>
      <c r="AF196" s="352"/>
      <c r="AG196" s="352"/>
    </row>
    <row r="197" spans="1:33" ht="12.6" customHeight="1" outlineLevel="1">
      <c r="A197" s="376">
        <v>44270</v>
      </c>
      <c r="B197" s="370">
        <v>44252</v>
      </c>
      <c r="C197" s="713">
        <v>44267</v>
      </c>
      <c r="D197" s="364">
        <v>44278</v>
      </c>
      <c r="E197" s="355" t="s">
        <v>3335</v>
      </c>
      <c r="F197" s="353" t="s">
        <v>3549</v>
      </c>
      <c r="G197" s="353" t="s">
        <v>3816</v>
      </c>
      <c r="H197" s="353" t="s">
        <v>3817</v>
      </c>
      <c r="I197" s="353"/>
      <c r="J197" s="353" t="s">
        <v>2035</v>
      </c>
      <c r="K197" s="353" t="s">
        <v>2035</v>
      </c>
      <c r="L197" s="926">
        <f t="shared" si="14"/>
        <v>18</v>
      </c>
      <c r="M197" s="926">
        <f t="shared" si="15"/>
        <v>11</v>
      </c>
      <c r="N197" s="424"/>
      <c r="O197" s="927">
        <v>92</v>
      </c>
      <c r="P197" s="927"/>
      <c r="Q197" s="352"/>
      <c r="R197" s="352"/>
      <c r="S197" s="352"/>
      <c r="T197" s="352"/>
      <c r="U197" s="352"/>
      <c r="V197" s="352"/>
      <c r="W197" s="352"/>
      <c r="X197" s="352"/>
      <c r="Y197" s="352"/>
      <c r="Z197" s="352"/>
      <c r="AA197" s="352"/>
      <c r="AB197" s="352"/>
      <c r="AC197" s="352"/>
      <c r="AD197" s="352"/>
      <c r="AE197" s="352"/>
      <c r="AF197" s="352"/>
      <c r="AG197" s="352"/>
    </row>
    <row r="198" spans="1:33" ht="12.6" customHeight="1" outlineLevel="1">
      <c r="A198" s="376">
        <v>44270</v>
      </c>
      <c r="B198" s="370">
        <v>44252</v>
      </c>
      <c r="C198" s="364">
        <v>44265</v>
      </c>
      <c r="D198" s="364">
        <v>44280</v>
      </c>
      <c r="E198" s="355" t="s">
        <v>3334</v>
      </c>
      <c r="F198" s="348" t="s">
        <v>3818</v>
      </c>
      <c r="G198" s="348" t="s">
        <v>3819</v>
      </c>
      <c r="H198" s="348" t="s">
        <v>3820</v>
      </c>
      <c r="I198" s="348"/>
      <c r="J198" s="348" t="s">
        <v>2042</v>
      </c>
      <c r="K198" s="348"/>
      <c r="L198" s="926">
        <f t="shared" si="14"/>
        <v>18</v>
      </c>
      <c r="M198" s="926">
        <f t="shared" si="15"/>
        <v>11</v>
      </c>
      <c r="N198" s="424"/>
      <c r="O198" s="927">
        <v>93</v>
      </c>
      <c r="P198" s="352"/>
      <c r="Q198" s="352"/>
      <c r="R198" s="352"/>
      <c r="S198" s="352"/>
      <c r="T198" s="352"/>
      <c r="U198" s="352"/>
      <c r="V198" s="352"/>
      <c r="W198" s="352"/>
      <c r="X198" s="352"/>
      <c r="Y198" s="352"/>
      <c r="Z198" s="352"/>
      <c r="AA198" s="352"/>
      <c r="AB198" s="352"/>
      <c r="AC198" s="352"/>
      <c r="AD198" s="352"/>
      <c r="AE198" s="352"/>
      <c r="AF198" s="352"/>
      <c r="AG198" s="352"/>
    </row>
    <row r="199" spans="1:33" ht="12.6" customHeight="1" outlineLevel="1">
      <c r="A199" s="376">
        <v>44270</v>
      </c>
      <c r="B199" s="370">
        <v>44253</v>
      </c>
      <c r="C199" s="364">
        <v>44267</v>
      </c>
      <c r="D199" s="364">
        <v>44281</v>
      </c>
      <c r="E199" s="355" t="s">
        <v>3335</v>
      </c>
      <c r="F199" s="348" t="s">
        <v>3821</v>
      </c>
      <c r="G199" s="589" t="s">
        <v>3822</v>
      </c>
      <c r="H199" s="424" t="s">
        <v>3660</v>
      </c>
      <c r="I199" s="424"/>
      <c r="J199" s="424" t="s">
        <v>2034</v>
      </c>
      <c r="K199" s="424"/>
      <c r="L199" s="926">
        <f t="shared" si="14"/>
        <v>17</v>
      </c>
      <c r="M199" s="926">
        <f t="shared" si="15"/>
        <v>10</v>
      </c>
      <c r="N199" s="424"/>
      <c r="O199" s="927">
        <v>94</v>
      </c>
      <c r="P199" s="662"/>
      <c r="Q199" s="424"/>
      <c r="R199" s="662"/>
      <c r="S199" s="424"/>
      <c r="T199" s="424"/>
      <c r="U199" s="424"/>
      <c r="V199" s="424"/>
      <c r="W199" s="424"/>
      <c r="X199" s="424"/>
      <c r="Y199" s="424"/>
      <c r="Z199" s="424"/>
      <c r="AA199" s="424"/>
      <c r="AB199" s="424"/>
      <c r="AC199" s="424"/>
      <c r="AD199" s="424"/>
      <c r="AE199" s="424"/>
      <c r="AF199" s="424"/>
      <c r="AG199" s="424"/>
    </row>
    <row r="200" spans="1:33" ht="12.6" customHeight="1" outlineLevel="1">
      <c r="A200" s="376">
        <v>44271</v>
      </c>
      <c r="B200" s="1044">
        <v>44252</v>
      </c>
      <c r="C200" s="1045">
        <v>44270</v>
      </c>
      <c r="D200" s="1045">
        <v>44280</v>
      </c>
      <c r="E200" s="735" t="s">
        <v>3334</v>
      </c>
      <c r="F200" s="604" t="s">
        <v>3823</v>
      </c>
      <c r="G200" s="604" t="s">
        <v>3824</v>
      </c>
      <c r="H200" s="604" t="s">
        <v>3825</v>
      </c>
      <c r="I200" s="604"/>
      <c r="J200" s="604" t="s">
        <v>2042</v>
      </c>
      <c r="K200" s="604"/>
      <c r="L200" s="926">
        <f t="shared" si="14"/>
        <v>19</v>
      </c>
      <c r="M200" s="926">
        <f t="shared" si="15"/>
        <v>12</v>
      </c>
      <c r="N200" s="424"/>
      <c r="O200" s="927">
        <v>95</v>
      </c>
      <c r="P200" s="609"/>
      <c r="Q200" s="34"/>
      <c r="R200" s="609"/>
      <c r="S200" s="34"/>
      <c r="T200" s="34"/>
      <c r="U200" s="34"/>
      <c r="V200" s="34"/>
      <c r="W200" s="34"/>
      <c r="X200" s="34"/>
      <c r="Y200" s="34"/>
      <c r="Z200" s="34"/>
      <c r="AA200" s="34"/>
      <c r="AB200" s="34"/>
      <c r="AC200" s="34"/>
      <c r="AD200" s="34"/>
      <c r="AE200" s="34"/>
      <c r="AF200" s="34"/>
      <c r="AG200" s="34"/>
    </row>
    <row r="201" spans="1:33" ht="12.6" customHeight="1" outlineLevel="1">
      <c r="A201" s="376">
        <v>44274</v>
      </c>
      <c r="B201" s="370">
        <v>44251</v>
      </c>
      <c r="C201" s="364">
        <v>44274</v>
      </c>
      <c r="D201" s="364">
        <v>44279</v>
      </c>
      <c r="E201" s="355" t="s">
        <v>3335</v>
      </c>
      <c r="F201" s="353" t="s">
        <v>3826</v>
      </c>
      <c r="G201" s="353" t="s">
        <v>3827</v>
      </c>
      <c r="H201" s="353"/>
      <c r="I201" s="353"/>
      <c r="J201" s="353" t="s">
        <v>2035</v>
      </c>
      <c r="K201" s="348"/>
      <c r="L201" s="926">
        <f t="shared" si="14"/>
        <v>23</v>
      </c>
      <c r="M201" s="926">
        <f t="shared" si="15"/>
        <v>16</v>
      </c>
      <c r="N201" s="424"/>
      <c r="O201" s="927">
        <v>96</v>
      </c>
      <c r="P201" s="352"/>
      <c r="Q201" s="352"/>
      <c r="R201" s="352"/>
      <c r="S201" s="352"/>
      <c r="T201" s="352"/>
      <c r="U201" s="352"/>
      <c r="V201" s="352"/>
      <c r="W201" s="352"/>
      <c r="X201" s="352"/>
      <c r="Y201" s="352"/>
      <c r="Z201" s="352"/>
      <c r="AA201" s="352"/>
      <c r="AB201" s="352"/>
      <c r="AC201" s="352"/>
      <c r="AD201" s="352"/>
      <c r="AE201" s="352"/>
      <c r="AF201" s="352"/>
      <c r="AG201" s="352"/>
    </row>
    <row r="202" spans="1:33" ht="12.6" customHeight="1" outlineLevel="1">
      <c r="A202" s="376">
        <v>44278</v>
      </c>
      <c r="B202" s="370">
        <v>44253</v>
      </c>
      <c r="C202" s="364">
        <v>44277</v>
      </c>
      <c r="D202" s="364">
        <v>44281</v>
      </c>
      <c r="E202" s="355" t="s">
        <v>3334</v>
      </c>
      <c r="F202" s="353" t="s">
        <v>3828</v>
      </c>
      <c r="G202" s="353" t="s">
        <v>3829</v>
      </c>
      <c r="H202" s="353"/>
      <c r="I202" s="353" t="s">
        <v>2035</v>
      </c>
      <c r="J202" s="353" t="s">
        <v>2045</v>
      </c>
      <c r="K202" s="424" t="s">
        <v>3351</v>
      </c>
      <c r="L202" s="926">
        <f t="shared" si="14"/>
        <v>25</v>
      </c>
      <c r="M202" s="926">
        <f t="shared" si="15"/>
        <v>16</v>
      </c>
      <c r="N202" s="424"/>
      <c r="O202" s="927">
        <v>97</v>
      </c>
      <c r="P202" s="352"/>
      <c r="Q202" s="353"/>
      <c r="R202" s="352"/>
      <c r="S202" s="353"/>
      <c r="T202" s="353"/>
      <c r="U202" s="353"/>
      <c r="V202" s="353"/>
      <c r="W202" s="353"/>
      <c r="X202" s="353"/>
      <c r="Y202" s="353"/>
      <c r="Z202" s="353"/>
      <c r="AA202" s="353"/>
      <c r="AB202" s="353"/>
      <c r="AC202" s="353"/>
      <c r="AD202" s="353"/>
      <c r="AE202" s="353"/>
      <c r="AF202" s="353"/>
      <c r="AG202" s="353"/>
    </row>
    <row r="203" spans="1:33" ht="12.6" customHeight="1" outlineLevel="1">
      <c r="A203" s="376">
        <v>44279</v>
      </c>
      <c r="B203" s="370">
        <v>44253</v>
      </c>
      <c r="C203" s="364">
        <v>44277</v>
      </c>
      <c r="D203" s="364">
        <v>44281</v>
      </c>
      <c r="E203" s="355" t="s">
        <v>3335</v>
      </c>
      <c r="F203" s="353" t="s">
        <v>3830</v>
      </c>
      <c r="G203" s="353" t="s">
        <v>3831</v>
      </c>
      <c r="H203" s="353" t="s">
        <v>3832</v>
      </c>
      <c r="I203" s="353"/>
      <c r="J203" s="353" t="s">
        <v>2035</v>
      </c>
      <c r="K203" s="348"/>
      <c r="L203" s="926">
        <f t="shared" si="14"/>
        <v>26</v>
      </c>
      <c r="M203" s="926">
        <f t="shared" si="15"/>
        <v>17</v>
      </c>
      <c r="N203" s="424"/>
      <c r="O203" s="927">
        <v>98</v>
      </c>
      <c r="P203" s="352"/>
      <c r="Q203" s="352"/>
      <c r="R203" s="352"/>
      <c r="S203" s="352"/>
      <c r="T203" s="352"/>
      <c r="U203" s="352"/>
      <c r="V203" s="352"/>
      <c r="W203" s="352"/>
      <c r="X203" s="352"/>
      <c r="Y203" s="352"/>
      <c r="Z203" s="352"/>
      <c r="AA203" s="352"/>
      <c r="AB203" s="352"/>
      <c r="AC203" s="352"/>
      <c r="AD203" s="352"/>
      <c r="AE203" s="352"/>
      <c r="AF203" s="352"/>
      <c r="AG203" s="352"/>
    </row>
    <row r="204" spans="1:33" ht="12.6" customHeight="1">
      <c r="A204" s="376"/>
      <c r="B204" s="364"/>
      <c r="C204" s="364"/>
      <c r="D204" s="364"/>
      <c r="E204" s="355"/>
      <c r="F204" s="348"/>
      <c r="G204" s="348"/>
      <c r="H204" s="348"/>
      <c r="I204" s="348"/>
      <c r="J204" s="348"/>
      <c r="K204" s="348"/>
      <c r="L204" s="358"/>
      <c r="M204" s="358"/>
      <c r="N204" s="926"/>
      <c r="O204" s="927"/>
      <c r="P204" s="362"/>
      <c r="Q204" s="357"/>
      <c r="R204" s="363"/>
      <c r="S204" s="350"/>
      <c r="T204" s="350"/>
      <c r="U204" s="350"/>
      <c r="V204" s="350"/>
      <c r="W204" s="350"/>
      <c r="X204" s="350"/>
      <c r="Y204" s="350"/>
      <c r="Z204" s="350"/>
      <c r="AA204" s="350"/>
      <c r="AB204" s="350"/>
      <c r="AC204" s="350"/>
      <c r="AD204" s="350"/>
      <c r="AE204" s="350"/>
      <c r="AF204" s="350"/>
      <c r="AG204" s="363"/>
    </row>
    <row r="205" spans="1:33" ht="12.6" customHeight="1">
      <c r="A205" s="376">
        <v>44258</v>
      </c>
      <c r="B205" s="377">
        <v>44257</v>
      </c>
      <c r="C205" s="364">
        <v>44260</v>
      </c>
      <c r="D205" s="364">
        <v>44288</v>
      </c>
      <c r="E205" s="355" t="s">
        <v>3334</v>
      </c>
      <c r="F205" s="353" t="s">
        <v>3833</v>
      </c>
      <c r="G205" s="353" t="s">
        <v>3834</v>
      </c>
      <c r="H205" s="353" t="s">
        <v>3411</v>
      </c>
      <c r="I205" s="353"/>
      <c r="J205" s="353" t="s">
        <v>2033</v>
      </c>
      <c r="K205" s="353" t="s">
        <v>3381</v>
      </c>
      <c r="L205" s="926">
        <f t="shared" ref="L205:L236" si="16">(A205-B205)</f>
        <v>1</v>
      </c>
      <c r="M205" s="926">
        <f t="shared" ref="M205:M236" si="17">NETWORKDAYS(B205,A205,A205:B205)</f>
        <v>0</v>
      </c>
      <c r="N205" s="926"/>
      <c r="O205" s="927">
        <v>1</v>
      </c>
      <c r="P205" s="362" t="s">
        <v>3312</v>
      </c>
      <c r="Q205" s="379">
        <f>AVERAGE($L$205:$L$313)</f>
        <v>11.275229357798166</v>
      </c>
      <c r="R205" s="363">
        <f>COUNT($B$205:$B$313)</f>
        <v>109</v>
      </c>
      <c r="S205" s="355">
        <f>COUNTIF($E$205:$E$313,$S$1)</f>
        <v>79</v>
      </c>
      <c r="T205" s="355">
        <f>COUNTIF($E$205:$E$313,$T$1)</f>
        <v>30</v>
      </c>
      <c r="U205" s="355">
        <f>R205-S205-T205</f>
        <v>0</v>
      </c>
      <c r="V205" s="355"/>
      <c r="W205" s="355">
        <f t="shared" ref="W205:AE205" si="18">COUNTIF($J$205:$J$313, W$1)</f>
        <v>13</v>
      </c>
      <c r="X205" s="355">
        <f t="shared" si="18"/>
        <v>20</v>
      </c>
      <c r="Y205" s="355">
        <f t="shared" si="18"/>
        <v>16</v>
      </c>
      <c r="Z205" s="355">
        <f t="shared" si="18"/>
        <v>11</v>
      </c>
      <c r="AA205" s="355">
        <f t="shared" si="18"/>
        <v>23</v>
      </c>
      <c r="AB205" s="355">
        <f t="shared" si="18"/>
        <v>26</v>
      </c>
      <c r="AC205" s="355">
        <f t="shared" si="18"/>
        <v>0</v>
      </c>
      <c r="AD205" s="355">
        <f t="shared" si="18"/>
        <v>0</v>
      </c>
      <c r="AE205" s="355">
        <f t="shared" si="18"/>
        <v>0</v>
      </c>
      <c r="AF205" s="355"/>
      <c r="AG205" s="359">
        <f>SUM(W205:AF205)</f>
        <v>109</v>
      </c>
    </row>
    <row r="206" spans="1:33" ht="12.6" customHeight="1" outlineLevel="1">
      <c r="A206" s="376">
        <v>44258</v>
      </c>
      <c r="B206" s="377">
        <v>44257</v>
      </c>
      <c r="C206" s="364">
        <v>44259</v>
      </c>
      <c r="D206" s="364">
        <v>44290</v>
      </c>
      <c r="E206" s="355" t="s">
        <v>3334</v>
      </c>
      <c r="F206" s="353" t="s">
        <v>3835</v>
      </c>
      <c r="G206" s="353" t="s">
        <v>3836</v>
      </c>
      <c r="H206" s="353"/>
      <c r="I206" s="353"/>
      <c r="J206" s="353" t="s">
        <v>2045</v>
      </c>
      <c r="K206" s="589" t="s">
        <v>3366</v>
      </c>
      <c r="L206" s="926">
        <f t="shared" si="16"/>
        <v>1</v>
      </c>
      <c r="M206" s="926">
        <f t="shared" si="17"/>
        <v>0</v>
      </c>
      <c r="N206" s="926"/>
      <c r="O206" s="358">
        <v>2</v>
      </c>
      <c r="P206" s="352"/>
      <c r="Q206" s="353"/>
      <c r="R206" s="352"/>
      <c r="S206" s="353"/>
      <c r="T206" s="353"/>
      <c r="U206" s="353"/>
      <c r="V206" s="353"/>
      <c r="W206" s="353"/>
      <c r="X206" s="353"/>
      <c r="Y206" s="353"/>
      <c r="Z206" s="353"/>
      <c r="AA206" s="353"/>
      <c r="AB206" s="353"/>
      <c r="AC206" s="353"/>
      <c r="AD206" s="353"/>
      <c r="AE206" s="353"/>
      <c r="AF206" s="353"/>
      <c r="AG206" s="353"/>
    </row>
    <row r="207" spans="1:33" ht="12.6" customHeight="1" outlineLevel="1">
      <c r="A207" s="376">
        <v>44260</v>
      </c>
      <c r="B207" s="377">
        <v>44256</v>
      </c>
      <c r="C207" s="364">
        <v>44262</v>
      </c>
      <c r="D207" s="364">
        <v>44264</v>
      </c>
      <c r="E207" s="355" t="s">
        <v>3334</v>
      </c>
      <c r="F207" s="348" t="s">
        <v>2753</v>
      </c>
      <c r="G207" s="348" t="s">
        <v>3837</v>
      </c>
      <c r="H207" s="348" t="s">
        <v>3838</v>
      </c>
      <c r="I207" s="348"/>
      <c r="J207" s="348" t="s">
        <v>2042</v>
      </c>
      <c r="K207" s="348"/>
      <c r="L207" s="926">
        <f t="shared" si="16"/>
        <v>4</v>
      </c>
      <c r="M207" s="926">
        <f t="shared" si="17"/>
        <v>3</v>
      </c>
      <c r="N207" s="926"/>
      <c r="O207" s="927">
        <v>3</v>
      </c>
      <c r="P207" s="352"/>
      <c r="Q207" s="352"/>
      <c r="R207" s="352"/>
      <c r="S207" s="352"/>
      <c r="T207" s="352"/>
      <c r="U207" s="352"/>
      <c r="V207" s="352"/>
      <c r="W207" s="352"/>
      <c r="X207" s="352"/>
      <c r="Y207" s="352"/>
      <c r="Z207" s="352"/>
      <c r="AA207" s="352"/>
      <c r="AB207" s="352"/>
      <c r="AC207" s="352"/>
      <c r="AD207" s="352"/>
      <c r="AE207" s="352"/>
      <c r="AF207" s="352"/>
      <c r="AG207" s="352"/>
    </row>
    <row r="208" spans="1:33" ht="12.6" customHeight="1" outlineLevel="1">
      <c r="A208" s="376">
        <v>44260</v>
      </c>
      <c r="B208" s="377">
        <v>44258</v>
      </c>
      <c r="C208" s="364">
        <v>44260</v>
      </c>
      <c r="D208" s="364">
        <v>44289</v>
      </c>
      <c r="E208" s="355" t="s">
        <v>3334</v>
      </c>
      <c r="F208" s="353" t="s">
        <v>3839</v>
      </c>
      <c r="G208" s="353" t="s">
        <v>3840</v>
      </c>
      <c r="H208" s="353" t="s">
        <v>2046</v>
      </c>
      <c r="I208" s="353"/>
      <c r="J208" s="353" t="s">
        <v>2033</v>
      </c>
      <c r="K208" s="353" t="s">
        <v>3381</v>
      </c>
      <c r="L208" s="926">
        <f t="shared" si="16"/>
        <v>2</v>
      </c>
      <c r="M208" s="926">
        <f t="shared" si="17"/>
        <v>1</v>
      </c>
      <c r="N208" s="926"/>
      <c r="O208" s="358">
        <v>4</v>
      </c>
      <c r="P208" s="352"/>
      <c r="Q208" s="353"/>
      <c r="R208" s="352"/>
      <c r="S208" s="353"/>
      <c r="T208" s="353"/>
      <c r="U208" s="353"/>
      <c r="V208" s="353"/>
      <c r="W208" s="353"/>
      <c r="X208" s="353"/>
      <c r="Y208" s="353"/>
      <c r="Z208" s="353"/>
      <c r="AA208" s="353"/>
      <c r="AB208" s="353"/>
      <c r="AC208" s="353"/>
      <c r="AD208" s="353"/>
      <c r="AE208" s="353"/>
      <c r="AF208" s="353"/>
      <c r="AG208" s="353"/>
    </row>
    <row r="209" spans="1:21" ht="12.6" customHeight="1" outlineLevel="1">
      <c r="A209" s="376">
        <v>44264</v>
      </c>
      <c r="B209" s="377">
        <v>44258</v>
      </c>
      <c r="C209" s="364">
        <v>44265</v>
      </c>
      <c r="D209" s="364">
        <v>44265</v>
      </c>
      <c r="E209" s="355" t="s">
        <v>3334</v>
      </c>
      <c r="F209" s="353" t="s">
        <v>3437</v>
      </c>
      <c r="G209" s="424" t="s">
        <v>3841</v>
      </c>
      <c r="H209" s="424"/>
      <c r="I209" s="424"/>
      <c r="J209" s="424" t="s">
        <v>2041</v>
      </c>
      <c r="K209" s="424"/>
      <c r="L209" s="926">
        <f t="shared" si="16"/>
        <v>6</v>
      </c>
      <c r="M209" s="926">
        <f t="shared" si="17"/>
        <v>3</v>
      </c>
      <c r="N209" s="926"/>
      <c r="O209" s="358">
        <v>5</v>
      </c>
      <c r="P209" s="662"/>
      <c r="Q209" s="424"/>
      <c r="R209" s="662"/>
      <c r="S209" s="424"/>
      <c r="T209" s="424"/>
      <c r="U209" s="424"/>
    </row>
    <row r="210" spans="1:21" ht="12.6" customHeight="1" outlineLevel="1">
      <c r="A210" s="376">
        <v>44263</v>
      </c>
      <c r="B210" s="1046">
        <v>44258</v>
      </c>
      <c r="C210" s="364">
        <v>44263</v>
      </c>
      <c r="D210" s="364">
        <v>44290</v>
      </c>
      <c r="E210" s="355" t="s">
        <v>3334</v>
      </c>
      <c r="F210" s="348" t="s">
        <v>3842</v>
      </c>
      <c r="G210" s="348" t="s">
        <v>3843</v>
      </c>
      <c r="H210" s="348" t="s">
        <v>3844</v>
      </c>
      <c r="I210" s="348"/>
      <c r="J210" s="348" t="s">
        <v>2042</v>
      </c>
      <c r="K210" s="348"/>
      <c r="L210" s="926">
        <f t="shared" si="16"/>
        <v>5</v>
      </c>
      <c r="M210" s="926">
        <f t="shared" si="17"/>
        <v>2</v>
      </c>
      <c r="N210" s="926"/>
      <c r="O210" s="927">
        <v>6</v>
      </c>
      <c r="P210" s="352"/>
      <c r="Q210" s="352"/>
      <c r="R210" s="352"/>
      <c r="S210" s="352"/>
      <c r="T210" s="352"/>
      <c r="U210" s="352"/>
    </row>
    <row r="211" spans="1:21" ht="12.6" customHeight="1" outlineLevel="1">
      <c r="A211" s="376">
        <v>44265</v>
      </c>
      <c r="B211" s="377">
        <v>44256</v>
      </c>
      <c r="C211" s="364">
        <v>44269</v>
      </c>
      <c r="D211" s="364">
        <v>44288</v>
      </c>
      <c r="E211" s="355" t="s">
        <v>3334</v>
      </c>
      <c r="F211" s="353" t="s">
        <v>3845</v>
      </c>
      <c r="G211" s="353" t="s">
        <v>3846</v>
      </c>
      <c r="H211" s="353"/>
      <c r="I211" s="353"/>
      <c r="J211" s="353" t="s">
        <v>2045</v>
      </c>
      <c r="K211" s="424" t="s">
        <v>3351</v>
      </c>
      <c r="L211" s="926">
        <f t="shared" si="16"/>
        <v>9</v>
      </c>
      <c r="M211" s="926">
        <f t="shared" si="17"/>
        <v>6</v>
      </c>
      <c r="N211" s="926"/>
      <c r="O211" s="358">
        <v>7</v>
      </c>
      <c r="P211" s="352"/>
      <c r="Q211" s="352"/>
      <c r="R211" s="352"/>
      <c r="S211" s="352"/>
      <c r="T211" s="352"/>
      <c r="U211" s="352"/>
    </row>
    <row r="212" spans="1:21" ht="12.6" customHeight="1" outlineLevel="1">
      <c r="A212" s="376">
        <v>44265</v>
      </c>
      <c r="B212" s="377">
        <v>44263</v>
      </c>
      <c r="C212" s="364">
        <v>44265</v>
      </c>
      <c r="D212" s="364">
        <v>44265</v>
      </c>
      <c r="E212" s="355" t="s">
        <v>3334</v>
      </c>
      <c r="F212" s="353" t="s">
        <v>3847</v>
      </c>
      <c r="G212" s="353" t="s">
        <v>3848</v>
      </c>
      <c r="H212" s="353" t="s">
        <v>3849</v>
      </c>
      <c r="I212" s="353"/>
      <c r="J212" s="353" t="s">
        <v>2034</v>
      </c>
      <c r="K212" s="375"/>
      <c r="L212" s="926">
        <f t="shared" si="16"/>
        <v>2</v>
      </c>
      <c r="M212" s="926">
        <f t="shared" si="17"/>
        <v>1</v>
      </c>
      <c r="N212" s="926"/>
      <c r="O212" s="358">
        <v>8</v>
      </c>
      <c r="P212" s="366"/>
      <c r="Q212" s="375"/>
      <c r="R212" s="366"/>
      <c r="S212" s="375"/>
      <c r="T212" s="375"/>
      <c r="U212" s="375"/>
    </row>
    <row r="213" spans="1:21" ht="12.6" customHeight="1" outlineLevel="1">
      <c r="A213" s="376">
        <v>44266</v>
      </c>
      <c r="B213" s="377">
        <v>44258</v>
      </c>
      <c r="C213" s="364">
        <v>44269</v>
      </c>
      <c r="D213" s="364">
        <v>44289</v>
      </c>
      <c r="E213" s="355" t="s">
        <v>3334</v>
      </c>
      <c r="F213" s="353" t="s">
        <v>3850</v>
      </c>
      <c r="G213" s="353" t="s">
        <v>3851</v>
      </c>
      <c r="H213" s="353" t="s">
        <v>3852</v>
      </c>
      <c r="I213" s="353"/>
      <c r="J213" s="353" t="s">
        <v>2035</v>
      </c>
      <c r="K213" s="348"/>
      <c r="L213" s="926">
        <f t="shared" si="16"/>
        <v>8</v>
      </c>
      <c r="M213" s="926">
        <f t="shared" si="17"/>
        <v>5</v>
      </c>
      <c r="N213" s="926"/>
      <c r="O213" s="927">
        <v>9</v>
      </c>
      <c r="P213" s="352"/>
      <c r="Q213" s="352"/>
      <c r="R213" s="352"/>
      <c r="S213" s="352"/>
      <c r="T213" s="352"/>
      <c r="U213" s="352"/>
    </row>
    <row r="214" spans="1:21" ht="12.6" customHeight="1" outlineLevel="1">
      <c r="A214" s="376">
        <v>44267</v>
      </c>
      <c r="B214" s="377">
        <v>44263</v>
      </c>
      <c r="C214" s="364">
        <v>44267</v>
      </c>
      <c r="D214" s="364">
        <v>44295</v>
      </c>
      <c r="E214" s="355" t="s">
        <v>3334</v>
      </c>
      <c r="F214" s="353" t="s">
        <v>3853</v>
      </c>
      <c r="G214" s="424" t="s">
        <v>3854</v>
      </c>
      <c r="H214" s="424" t="s">
        <v>3855</v>
      </c>
      <c r="I214" s="424"/>
      <c r="J214" s="424" t="s">
        <v>2034</v>
      </c>
      <c r="K214" s="424" t="s">
        <v>3381</v>
      </c>
      <c r="L214" s="926">
        <f t="shared" si="16"/>
        <v>4</v>
      </c>
      <c r="M214" s="926">
        <f t="shared" si="17"/>
        <v>3</v>
      </c>
      <c r="N214" s="926"/>
      <c r="O214" s="358">
        <v>10</v>
      </c>
      <c r="P214" s="662"/>
      <c r="Q214" s="424"/>
      <c r="R214" s="662"/>
      <c r="S214" s="424"/>
      <c r="T214" s="424"/>
      <c r="U214" s="424"/>
    </row>
    <row r="215" spans="1:21" ht="12.6" customHeight="1" outlineLevel="1">
      <c r="A215" s="376">
        <v>44270</v>
      </c>
      <c r="B215" s="377">
        <v>44267</v>
      </c>
      <c r="C215" s="713">
        <v>44270</v>
      </c>
      <c r="D215" s="364">
        <v>44270</v>
      </c>
      <c r="E215" s="355" t="s">
        <v>3335</v>
      </c>
      <c r="F215" s="353" t="s">
        <v>3830</v>
      </c>
      <c r="G215" s="353" t="s">
        <v>3856</v>
      </c>
      <c r="H215" s="353"/>
      <c r="I215" s="353"/>
      <c r="J215" s="353" t="s">
        <v>2035</v>
      </c>
      <c r="K215" s="348"/>
      <c r="L215" s="926">
        <f t="shared" si="16"/>
        <v>3</v>
      </c>
      <c r="M215" s="926">
        <f t="shared" si="17"/>
        <v>0</v>
      </c>
      <c r="N215" s="926"/>
      <c r="O215" s="358">
        <v>11</v>
      </c>
      <c r="P215" s="352"/>
      <c r="Q215" s="352"/>
      <c r="R215" s="352"/>
      <c r="S215" s="352"/>
      <c r="T215" s="352"/>
      <c r="U215" s="352"/>
    </row>
    <row r="216" spans="1:21" ht="12.6" customHeight="1" outlineLevel="1">
      <c r="A216" s="376">
        <v>44271</v>
      </c>
      <c r="B216" s="377">
        <v>44258</v>
      </c>
      <c r="C216" s="364">
        <v>44267</v>
      </c>
      <c r="D216" s="364">
        <v>44290</v>
      </c>
      <c r="E216" s="355" t="s">
        <v>3334</v>
      </c>
      <c r="F216" s="353" t="s">
        <v>3811</v>
      </c>
      <c r="G216" s="424" t="s">
        <v>3857</v>
      </c>
      <c r="H216" s="424" t="s">
        <v>3858</v>
      </c>
      <c r="I216" s="424"/>
      <c r="J216" s="424" t="s">
        <v>2034</v>
      </c>
      <c r="K216" s="424" t="s">
        <v>3859</v>
      </c>
      <c r="L216" s="926">
        <f t="shared" si="16"/>
        <v>13</v>
      </c>
      <c r="M216" s="926">
        <f t="shared" si="17"/>
        <v>8</v>
      </c>
      <c r="N216" s="926"/>
      <c r="O216" s="927">
        <v>12</v>
      </c>
      <c r="P216" s="662"/>
      <c r="Q216" s="424"/>
      <c r="R216" s="662"/>
      <c r="S216" s="424"/>
      <c r="T216" s="424"/>
      <c r="U216" s="424"/>
    </row>
    <row r="217" spans="1:21" ht="12.6" customHeight="1" outlineLevel="1">
      <c r="A217" s="376">
        <v>44267</v>
      </c>
      <c r="B217" s="377">
        <v>44264</v>
      </c>
      <c r="C217" s="364">
        <v>44270</v>
      </c>
      <c r="D217" s="364">
        <v>44270</v>
      </c>
      <c r="E217" s="355" t="s">
        <v>3334</v>
      </c>
      <c r="F217" s="353" t="s">
        <v>2753</v>
      </c>
      <c r="G217" s="424" t="s">
        <v>3860</v>
      </c>
      <c r="H217" s="424"/>
      <c r="I217" s="424"/>
      <c r="J217" s="424" t="s">
        <v>2041</v>
      </c>
      <c r="K217" s="424"/>
      <c r="L217" s="926">
        <f t="shared" si="16"/>
        <v>3</v>
      </c>
      <c r="M217" s="926">
        <f t="shared" si="17"/>
        <v>2</v>
      </c>
      <c r="N217" s="926"/>
      <c r="O217" s="358">
        <v>13</v>
      </c>
      <c r="P217" s="662"/>
      <c r="Q217" s="424"/>
      <c r="R217" s="662"/>
      <c r="S217" s="424"/>
      <c r="T217" s="424"/>
      <c r="U217" s="424"/>
    </row>
    <row r="218" spans="1:21" ht="12.6" customHeight="1" outlineLevel="1">
      <c r="A218" s="376">
        <v>44267</v>
      </c>
      <c r="B218" s="377">
        <v>44258</v>
      </c>
      <c r="C218" s="364">
        <v>44264</v>
      </c>
      <c r="D218" s="364">
        <v>44289</v>
      </c>
      <c r="E218" s="355" t="s">
        <v>3334</v>
      </c>
      <c r="F218" s="353" t="s">
        <v>3861</v>
      </c>
      <c r="G218" s="424" t="s">
        <v>3862</v>
      </c>
      <c r="H218" s="424" t="s">
        <v>3349</v>
      </c>
      <c r="I218" s="424"/>
      <c r="J218" s="424" t="s">
        <v>2041</v>
      </c>
      <c r="K218" s="424" t="s">
        <v>3381</v>
      </c>
      <c r="L218" s="926">
        <f t="shared" si="16"/>
        <v>9</v>
      </c>
      <c r="M218" s="926">
        <f t="shared" si="17"/>
        <v>6</v>
      </c>
      <c r="N218" s="926"/>
      <c r="O218" s="358">
        <v>14</v>
      </c>
      <c r="P218" s="662"/>
      <c r="Q218" s="424"/>
      <c r="R218" s="662"/>
      <c r="S218" s="424"/>
      <c r="T218" s="424"/>
      <c r="U218" s="424"/>
    </row>
    <row r="219" spans="1:21" ht="12.6" customHeight="1" outlineLevel="1">
      <c r="A219" s="376">
        <v>44267</v>
      </c>
      <c r="B219" s="377">
        <v>44256</v>
      </c>
      <c r="C219" s="364">
        <v>44269</v>
      </c>
      <c r="D219" s="364">
        <v>44287</v>
      </c>
      <c r="E219" s="355" t="s">
        <v>3334</v>
      </c>
      <c r="F219" s="348" t="s">
        <v>3863</v>
      </c>
      <c r="G219" s="348" t="s">
        <v>3864</v>
      </c>
      <c r="H219" s="348" t="s">
        <v>3411</v>
      </c>
      <c r="I219" s="348"/>
      <c r="J219" s="348" t="s">
        <v>2042</v>
      </c>
      <c r="K219" s="348"/>
      <c r="L219" s="926">
        <f t="shared" si="16"/>
        <v>11</v>
      </c>
      <c r="M219" s="926">
        <f t="shared" si="17"/>
        <v>8</v>
      </c>
      <c r="N219" s="926"/>
      <c r="O219" s="927">
        <v>15</v>
      </c>
      <c r="P219" s="352"/>
      <c r="Q219" s="352"/>
      <c r="R219" s="352"/>
      <c r="S219" s="352"/>
      <c r="T219" s="352"/>
      <c r="U219" s="352"/>
    </row>
    <row r="220" spans="1:21" ht="12.6" customHeight="1" outlineLevel="1">
      <c r="A220" s="376">
        <v>44271</v>
      </c>
      <c r="B220" s="377">
        <v>44265</v>
      </c>
      <c r="C220" s="713">
        <v>44267</v>
      </c>
      <c r="D220" s="364">
        <v>44296</v>
      </c>
      <c r="E220" s="355" t="s">
        <v>3334</v>
      </c>
      <c r="F220" s="353" t="s">
        <v>3865</v>
      </c>
      <c r="G220" s="353" t="s">
        <v>3866</v>
      </c>
      <c r="H220" s="353" t="s">
        <v>3595</v>
      </c>
      <c r="I220" s="353"/>
      <c r="J220" s="353" t="s">
        <v>2035</v>
      </c>
      <c r="K220" s="348" t="s">
        <v>3474</v>
      </c>
      <c r="L220" s="926">
        <f t="shared" si="16"/>
        <v>6</v>
      </c>
      <c r="M220" s="926">
        <f t="shared" si="17"/>
        <v>3</v>
      </c>
      <c r="N220" s="926"/>
      <c r="O220" s="358">
        <v>16</v>
      </c>
      <c r="P220" s="352"/>
      <c r="Q220" s="352"/>
      <c r="R220" s="352"/>
      <c r="S220" s="352"/>
      <c r="T220" s="352"/>
      <c r="U220" s="352"/>
    </row>
    <row r="221" spans="1:21" ht="12.6" customHeight="1" outlineLevel="1">
      <c r="A221" s="376">
        <v>44271</v>
      </c>
      <c r="B221" s="377">
        <v>44264</v>
      </c>
      <c r="C221" s="364">
        <v>44272</v>
      </c>
      <c r="D221" s="364">
        <v>44295</v>
      </c>
      <c r="E221" s="355" t="s">
        <v>3334</v>
      </c>
      <c r="F221" s="348" t="s">
        <v>3867</v>
      </c>
      <c r="G221" s="353" t="s">
        <v>3868</v>
      </c>
      <c r="H221" s="353"/>
      <c r="I221" s="353"/>
      <c r="J221" s="353" t="s">
        <v>2035</v>
      </c>
      <c r="K221" s="348" t="s">
        <v>3869</v>
      </c>
      <c r="L221" s="926">
        <f t="shared" si="16"/>
        <v>7</v>
      </c>
      <c r="M221" s="926">
        <f t="shared" si="17"/>
        <v>4</v>
      </c>
      <c r="N221" s="926"/>
      <c r="O221" s="358">
        <v>17</v>
      </c>
      <c r="P221" s="352"/>
      <c r="Q221" s="352"/>
      <c r="R221" s="352"/>
      <c r="S221" s="352"/>
      <c r="T221" s="352"/>
      <c r="U221" s="352"/>
    </row>
    <row r="222" spans="1:21" ht="20.25" customHeight="1" outlineLevel="1">
      <c r="A222" s="376">
        <v>44271</v>
      </c>
      <c r="B222" s="739">
        <v>44264</v>
      </c>
      <c r="C222" s="713">
        <v>44271</v>
      </c>
      <c r="D222" s="713">
        <v>44271</v>
      </c>
      <c r="E222" s="355" t="s">
        <v>3334</v>
      </c>
      <c r="F222" s="348" t="s">
        <v>3870</v>
      </c>
      <c r="G222" s="348" t="s">
        <v>3871</v>
      </c>
      <c r="H222" s="348"/>
      <c r="I222" s="348"/>
      <c r="J222" s="348" t="s">
        <v>2041</v>
      </c>
      <c r="K222" s="348"/>
      <c r="L222" s="926">
        <f t="shared" si="16"/>
        <v>7</v>
      </c>
      <c r="M222" s="926">
        <f t="shared" si="17"/>
        <v>4</v>
      </c>
      <c r="N222" s="926"/>
      <c r="O222" s="927">
        <v>18</v>
      </c>
      <c r="P222" s="352"/>
      <c r="Q222" s="352"/>
      <c r="R222" s="352"/>
      <c r="S222" s="352"/>
      <c r="T222" s="352"/>
      <c r="U222" s="352"/>
    </row>
    <row r="223" spans="1:21" ht="12.6" customHeight="1" outlineLevel="1">
      <c r="A223" s="376">
        <v>44271</v>
      </c>
      <c r="B223" s="714">
        <v>44265</v>
      </c>
      <c r="C223" s="713">
        <v>44271</v>
      </c>
      <c r="D223" s="713">
        <v>44272</v>
      </c>
      <c r="E223" s="355" t="s">
        <v>3334</v>
      </c>
      <c r="F223" s="348" t="s">
        <v>3870</v>
      </c>
      <c r="G223" s="348" t="s">
        <v>3872</v>
      </c>
      <c r="H223" s="348"/>
      <c r="I223" s="348"/>
      <c r="J223" s="348" t="s">
        <v>2041</v>
      </c>
      <c r="K223" s="348"/>
      <c r="L223" s="926">
        <f t="shared" si="16"/>
        <v>6</v>
      </c>
      <c r="M223" s="926">
        <f t="shared" si="17"/>
        <v>3</v>
      </c>
      <c r="N223" s="926"/>
      <c r="O223" s="358">
        <v>19</v>
      </c>
      <c r="P223" s="352"/>
      <c r="Q223" s="352"/>
      <c r="R223" s="352"/>
      <c r="S223" s="352"/>
      <c r="T223" s="352"/>
      <c r="U223" s="352"/>
    </row>
    <row r="224" spans="1:21" ht="12.6" customHeight="1" outlineLevel="1">
      <c r="A224" s="376">
        <v>44271</v>
      </c>
      <c r="B224" s="377">
        <v>44266</v>
      </c>
      <c r="C224" s="364">
        <v>44271</v>
      </c>
      <c r="D224" s="364">
        <v>44272</v>
      </c>
      <c r="E224" s="355" t="s">
        <v>3335</v>
      </c>
      <c r="F224" s="353" t="s">
        <v>3549</v>
      </c>
      <c r="G224" s="424" t="s">
        <v>3873</v>
      </c>
      <c r="H224" s="353" t="s">
        <v>3874</v>
      </c>
      <c r="I224" s="424"/>
      <c r="J224" s="424" t="s">
        <v>2034</v>
      </c>
      <c r="K224" s="424" t="s">
        <v>2046</v>
      </c>
      <c r="L224" s="926">
        <f t="shared" si="16"/>
        <v>5</v>
      </c>
      <c r="M224" s="926">
        <f t="shared" si="17"/>
        <v>2</v>
      </c>
      <c r="N224" s="926"/>
      <c r="O224" s="358">
        <v>20</v>
      </c>
      <c r="P224" s="662"/>
      <c r="Q224" s="424"/>
      <c r="R224" s="662"/>
      <c r="S224" s="424"/>
      <c r="T224" s="424"/>
      <c r="U224" s="424"/>
    </row>
    <row r="225" spans="1:21" ht="12.6" customHeight="1" outlineLevel="1">
      <c r="A225" s="713">
        <v>44271</v>
      </c>
      <c r="B225" s="714">
        <v>44265</v>
      </c>
      <c r="C225" s="355" t="s">
        <v>3875</v>
      </c>
      <c r="D225" s="355" t="s">
        <v>3875</v>
      </c>
      <c r="E225" s="355" t="s">
        <v>3334</v>
      </c>
      <c r="F225" s="348" t="s">
        <v>3876</v>
      </c>
      <c r="G225" s="348" t="s">
        <v>3877</v>
      </c>
      <c r="H225" s="353" t="s">
        <v>3878</v>
      </c>
      <c r="I225" s="348"/>
      <c r="J225" s="348" t="s">
        <v>3879</v>
      </c>
      <c r="K225" s="348"/>
      <c r="L225" s="926">
        <f t="shared" si="16"/>
        <v>6</v>
      </c>
      <c r="M225" s="926">
        <f t="shared" si="17"/>
        <v>3</v>
      </c>
      <c r="N225" s="926"/>
      <c r="O225" s="927">
        <v>21</v>
      </c>
      <c r="P225" s="352"/>
      <c r="Q225" s="352"/>
      <c r="R225" s="352"/>
      <c r="S225" s="352"/>
      <c r="T225" s="352"/>
      <c r="U225" s="352"/>
    </row>
    <row r="226" spans="1:21" ht="12.6" customHeight="1" outlineLevel="1">
      <c r="A226" s="376">
        <v>44272</v>
      </c>
      <c r="B226" s="377">
        <v>44264</v>
      </c>
      <c r="C226" s="364">
        <v>44270</v>
      </c>
      <c r="D226" s="364">
        <v>44295</v>
      </c>
      <c r="E226" s="355" t="s">
        <v>3334</v>
      </c>
      <c r="F226" s="353" t="s">
        <v>3880</v>
      </c>
      <c r="G226" s="353" t="s">
        <v>3881</v>
      </c>
      <c r="H226" s="353" t="s">
        <v>3882</v>
      </c>
      <c r="I226" s="353"/>
      <c r="J226" s="353" t="s">
        <v>2035</v>
      </c>
      <c r="K226" s="348"/>
      <c r="L226" s="926">
        <f t="shared" si="16"/>
        <v>8</v>
      </c>
      <c r="M226" s="926">
        <f t="shared" si="17"/>
        <v>5</v>
      </c>
      <c r="N226" s="926"/>
      <c r="O226" s="358">
        <v>22</v>
      </c>
      <c r="P226" s="352"/>
      <c r="Q226" s="352"/>
      <c r="R226" s="352"/>
      <c r="S226" s="352"/>
      <c r="T226" s="352"/>
      <c r="U226" s="352"/>
    </row>
    <row r="227" spans="1:21" ht="12.6" customHeight="1" outlineLevel="1">
      <c r="A227" s="376">
        <v>44272</v>
      </c>
      <c r="B227" s="377">
        <v>44264</v>
      </c>
      <c r="C227" s="364">
        <v>44274</v>
      </c>
      <c r="D227" s="364">
        <v>44296</v>
      </c>
      <c r="E227" s="355" t="s">
        <v>3334</v>
      </c>
      <c r="F227" s="353" t="s">
        <v>3883</v>
      </c>
      <c r="G227" s="353" t="s">
        <v>3884</v>
      </c>
      <c r="H227" s="353" t="s">
        <v>3349</v>
      </c>
      <c r="I227" s="353"/>
      <c r="J227" s="353" t="s">
        <v>2045</v>
      </c>
      <c r="K227" s="424" t="s">
        <v>3351</v>
      </c>
      <c r="L227" s="926">
        <f t="shared" si="16"/>
        <v>8</v>
      </c>
      <c r="M227" s="926">
        <f t="shared" si="17"/>
        <v>5</v>
      </c>
      <c r="N227" s="926"/>
      <c r="O227" s="358">
        <v>23</v>
      </c>
      <c r="P227" s="352"/>
      <c r="Q227" s="352"/>
      <c r="R227" s="352"/>
      <c r="S227" s="352"/>
      <c r="T227" s="352"/>
      <c r="U227" s="352"/>
    </row>
    <row r="228" spans="1:21" ht="12.6" customHeight="1" outlineLevel="1">
      <c r="A228" s="376">
        <v>44272</v>
      </c>
      <c r="B228" s="377">
        <v>44270</v>
      </c>
      <c r="C228" s="713">
        <v>44273</v>
      </c>
      <c r="D228" s="713">
        <v>44273</v>
      </c>
      <c r="E228" s="355" t="s">
        <v>3334</v>
      </c>
      <c r="F228" s="348" t="s">
        <v>3885</v>
      </c>
      <c r="G228" s="348" t="s">
        <v>3886</v>
      </c>
      <c r="H228" s="353"/>
      <c r="I228" s="348"/>
      <c r="J228" s="348" t="s">
        <v>2042</v>
      </c>
      <c r="K228" s="348"/>
      <c r="L228" s="926">
        <f t="shared" si="16"/>
        <v>2</v>
      </c>
      <c r="M228" s="926">
        <f t="shared" si="17"/>
        <v>1</v>
      </c>
      <c r="N228" s="926"/>
      <c r="O228" s="927">
        <v>24</v>
      </c>
      <c r="P228" s="352"/>
      <c r="Q228" s="352"/>
      <c r="R228" s="352"/>
      <c r="S228" s="352"/>
      <c r="T228" s="352"/>
      <c r="U228" s="352"/>
    </row>
    <row r="229" spans="1:21" ht="12.6" customHeight="1" outlineLevel="1">
      <c r="A229" s="376">
        <v>44272</v>
      </c>
      <c r="B229" s="377">
        <v>44257</v>
      </c>
      <c r="C229" s="713">
        <v>44271</v>
      </c>
      <c r="D229" s="364">
        <v>44292</v>
      </c>
      <c r="E229" s="355" t="s">
        <v>3334</v>
      </c>
      <c r="F229" s="348" t="s">
        <v>3887</v>
      </c>
      <c r="G229" s="348" t="s">
        <v>3888</v>
      </c>
      <c r="H229" s="353" t="s">
        <v>3889</v>
      </c>
      <c r="I229" s="348"/>
      <c r="J229" s="348" t="s">
        <v>2042</v>
      </c>
      <c r="K229" s="348"/>
      <c r="L229" s="926">
        <f t="shared" si="16"/>
        <v>15</v>
      </c>
      <c r="M229" s="926">
        <f t="shared" si="17"/>
        <v>10</v>
      </c>
      <c r="N229" s="926"/>
      <c r="O229" s="358">
        <v>25</v>
      </c>
      <c r="P229" s="352"/>
      <c r="Q229" s="352"/>
      <c r="R229" s="352"/>
      <c r="S229" s="352"/>
      <c r="T229" s="352"/>
      <c r="U229" s="352"/>
    </row>
    <row r="230" spans="1:21" ht="12.6" customHeight="1" outlineLevel="1">
      <c r="A230" s="376">
        <v>44272</v>
      </c>
      <c r="B230" s="377">
        <v>44263</v>
      </c>
      <c r="C230" s="364">
        <v>44273</v>
      </c>
      <c r="D230" s="364">
        <v>44295</v>
      </c>
      <c r="E230" s="355" t="s">
        <v>3334</v>
      </c>
      <c r="F230" s="353" t="s">
        <v>3890</v>
      </c>
      <c r="G230" s="353" t="s">
        <v>3891</v>
      </c>
      <c r="H230" s="353" t="s">
        <v>3349</v>
      </c>
      <c r="I230" s="353"/>
      <c r="J230" s="353" t="s">
        <v>2045</v>
      </c>
      <c r="K230" s="424" t="s">
        <v>3351</v>
      </c>
      <c r="L230" s="926">
        <f t="shared" si="16"/>
        <v>9</v>
      </c>
      <c r="M230" s="926">
        <f t="shared" si="17"/>
        <v>6</v>
      </c>
      <c r="N230" s="926"/>
      <c r="O230" s="358">
        <v>26</v>
      </c>
      <c r="P230" s="352"/>
      <c r="Q230" s="352"/>
      <c r="R230" s="352"/>
      <c r="S230" s="352"/>
      <c r="T230" s="352"/>
      <c r="U230" s="352"/>
    </row>
    <row r="231" spans="1:21" ht="12.6" customHeight="1" outlineLevel="1">
      <c r="A231" s="376">
        <v>44272</v>
      </c>
      <c r="B231" s="377">
        <v>44264</v>
      </c>
      <c r="C231" s="713">
        <v>44274</v>
      </c>
      <c r="D231" s="713">
        <v>44274</v>
      </c>
      <c r="E231" s="355" t="s">
        <v>3334</v>
      </c>
      <c r="F231" s="348" t="s">
        <v>3885</v>
      </c>
      <c r="G231" s="348" t="s">
        <v>3892</v>
      </c>
      <c r="H231" s="939" t="s">
        <v>3893</v>
      </c>
      <c r="I231" s="348"/>
      <c r="J231" s="348" t="s">
        <v>2042</v>
      </c>
      <c r="K231" s="348"/>
      <c r="L231" s="926">
        <f t="shared" si="16"/>
        <v>8</v>
      </c>
      <c r="M231" s="926">
        <f t="shared" si="17"/>
        <v>5</v>
      </c>
      <c r="N231" s="926"/>
      <c r="O231" s="927">
        <v>27</v>
      </c>
      <c r="P231" s="352"/>
      <c r="Q231" s="352"/>
      <c r="R231" s="352"/>
      <c r="S231" s="352"/>
      <c r="T231" s="352"/>
      <c r="U231" s="352"/>
    </row>
    <row r="232" spans="1:21" ht="12.6" customHeight="1" outlineLevel="1">
      <c r="A232" s="376">
        <v>44273</v>
      </c>
      <c r="B232" s="377">
        <v>44271</v>
      </c>
      <c r="C232" s="364">
        <v>44279</v>
      </c>
      <c r="D232" s="364">
        <v>44303</v>
      </c>
      <c r="E232" s="355" t="s">
        <v>3334</v>
      </c>
      <c r="F232" s="353" t="s">
        <v>3894</v>
      </c>
      <c r="G232" s="424" t="s">
        <v>3895</v>
      </c>
      <c r="H232" s="353" t="s">
        <v>3349</v>
      </c>
      <c r="I232" s="424"/>
      <c r="J232" s="424" t="s">
        <v>2034</v>
      </c>
      <c r="K232" s="424" t="s">
        <v>3488</v>
      </c>
      <c r="L232" s="926">
        <f t="shared" si="16"/>
        <v>2</v>
      </c>
      <c r="M232" s="926">
        <f t="shared" si="17"/>
        <v>1</v>
      </c>
      <c r="N232" s="926"/>
      <c r="O232" s="358">
        <v>28</v>
      </c>
      <c r="P232" s="662"/>
      <c r="Q232" s="424"/>
      <c r="R232" s="662"/>
      <c r="S232" s="424"/>
      <c r="T232" s="424"/>
      <c r="U232" s="424"/>
    </row>
    <row r="233" spans="1:21" ht="12.6" customHeight="1" outlineLevel="1">
      <c r="A233" s="376">
        <v>44273</v>
      </c>
      <c r="B233" s="714">
        <v>44257</v>
      </c>
      <c r="C233" s="364">
        <v>44269</v>
      </c>
      <c r="D233" s="364">
        <v>44288</v>
      </c>
      <c r="E233" s="355" t="s">
        <v>3334</v>
      </c>
      <c r="F233" s="348" t="s">
        <v>3896</v>
      </c>
      <c r="G233" s="348" t="s">
        <v>3897</v>
      </c>
      <c r="H233" s="353"/>
      <c r="I233" s="348" t="s">
        <v>2035</v>
      </c>
      <c r="J233" s="348" t="s">
        <v>2041</v>
      </c>
      <c r="K233" s="348"/>
      <c r="L233" s="926">
        <f t="shared" si="16"/>
        <v>16</v>
      </c>
      <c r="M233" s="926">
        <f t="shared" si="17"/>
        <v>11</v>
      </c>
      <c r="N233" s="926"/>
      <c r="O233" s="358">
        <v>29</v>
      </c>
      <c r="P233" s="352"/>
      <c r="Q233" s="352"/>
      <c r="R233" s="352"/>
      <c r="S233" s="352"/>
      <c r="T233" s="352"/>
      <c r="U233" s="352"/>
    </row>
    <row r="234" spans="1:21" ht="12.6" customHeight="1" outlineLevel="1">
      <c r="A234" s="376">
        <v>44273</v>
      </c>
      <c r="B234" s="377">
        <v>44271</v>
      </c>
      <c r="C234" s="364">
        <v>44278</v>
      </c>
      <c r="D234" s="364">
        <v>44303</v>
      </c>
      <c r="E234" s="355" t="s">
        <v>3334</v>
      </c>
      <c r="F234" s="353" t="s">
        <v>3898</v>
      </c>
      <c r="G234" s="424" t="s">
        <v>3899</v>
      </c>
      <c r="H234" s="353" t="s">
        <v>3349</v>
      </c>
      <c r="I234" s="424"/>
      <c r="J234" s="424" t="s">
        <v>2034</v>
      </c>
      <c r="K234" s="424" t="s">
        <v>3381</v>
      </c>
      <c r="L234" s="926">
        <f t="shared" si="16"/>
        <v>2</v>
      </c>
      <c r="M234" s="926">
        <f t="shared" si="17"/>
        <v>1</v>
      </c>
      <c r="N234" s="926"/>
      <c r="O234" s="927">
        <v>30</v>
      </c>
      <c r="P234" s="662"/>
      <c r="Q234" s="424"/>
      <c r="R234" s="662"/>
      <c r="S234" s="424"/>
      <c r="T234" s="424"/>
      <c r="U234" s="424"/>
    </row>
    <row r="235" spans="1:21" ht="12.6" customHeight="1" outlineLevel="1">
      <c r="A235" s="376">
        <v>44273</v>
      </c>
      <c r="B235" s="377">
        <v>44258</v>
      </c>
      <c r="C235" s="364">
        <v>44273</v>
      </c>
      <c r="D235" s="364">
        <v>44289</v>
      </c>
      <c r="E235" s="355" t="s">
        <v>3335</v>
      </c>
      <c r="F235" s="353" t="s">
        <v>3900</v>
      </c>
      <c r="G235" s="424" t="s">
        <v>3901</v>
      </c>
      <c r="H235" s="353" t="s">
        <v>3902</v>
      </c>
      <c r="I235" s="424"/>
      <c r="J235" s="424" t="s">
        <v>2041</v>
      </c>
      <c r="K235" s="424" t="s">
        <v>3351</v>
      </c>
      <c r="L235" s="926">
        <f t="shared" si="16"/>
        <v>15</v>
      </c>
      <c r="M235" s="926">
        <f t="shared" si="17"/>
        <v>10</v>
      </c>
      <c r="N235" s="926"/>
      <c r="O235" s="358">
        <v>31</v>
      </c>
      <c r="P235" s="662"/>
      <c r="Q235" s="424"/>
      <c r="R235" s="662"/>
      <c r="S235" s="424"/>
      <c r="T235" s="424"/>
      <c r="U235" s="424"/>
    </row>
    <row r="236" spans="1:21" ht="17.25" customHeight="1" outlineLevel="1">
      <c r="A236" s="364">
        <v>44273</v>
      </c>
      <c r="B236" s="377">
        <v>44263</v>
      </c>
      <c r="C236" s="364">
        <v>44273</v>
      </c>
      <c r="D236" s="364">
        <v>44294</v>
      </c>
      <c r="E236" s="355" t="s">
        <v>3334</v>
      </c>
      <c r="F236" s="353" t="s">
        <v>3903</v>
      </c>
      <c r="G236" s="424" t="s">
        <v>3904</v>
      </c>
      <c r="H236" s="353" t="s">
        <v>3349</v>
      </c>
      <c r="I236" s="424"/>
      <c r="J236" s="424" t="s">
        <v>2041</v>
      </c>
      <c r="K236" s="424" t="s">
        <v>3488</v>
      </c>
      <c r="L236" s="926">
        <f t="shared" si="16"/>
        <v>10</v>
      </c>
      <c r="M236" s="926">
        <f t="shared" si="17"/>
        <v>7</v>
      </c>
      <c r="N236" s="926"/>
      <c r="O236" s="358">
        <v>32</v>
      </c>
      <c r="P236" s="662"/>
      <c r="Q236" s="424"/>
      <c r="R236" s="662"/>
      <c r="S236" s="424"/>
      <c r="T236" s="424"/>
      <c r="U236" s="424"/>
    </row>
    <row r="237" spans="1:21" ht="17.25" customHeight="1" outlineLevel="1">
      <c r="A237" s="364">
        <v>44273</v>
      </c>
      <c r="B237" s="377">
        <v>44264</v>
      </c>
      <c r="C237" s="364">
        <v>44273</v>
      </c>
      <c r="D237" s="364">
        <v>44296</v>
      </c>
      <c r="E237" s="355" t="s">
        <v>3334</v>
      </c>
      <c r="F237" s="353" t="s">
        <v>3905</v>
      </c>
      <c r="G237" s="424" t="s">
        <v>3906</v>
      </c>
      <c r="H237" s="353" t="s">
        <v>3349</v>
      </c>
      <c r="I237" s="424"/>
      <c r="J237" s="424" t="s">
        <v>2041</v>
      </c>
      <c r="K237" s="424" t="s">
        <v>3907</v>
      </c>
      <c r="L237" s="926">
        <f t="shared" ref="L237:L268" si="19">(A237-B237)</f>
        <v>9</v>
      </c>
      <c r="M237" s="926">
        <f t="shared" ref="M237:M268" si="20">NETWORKDAYS(B237,A237,A237:B237)</f>
        <v>6</v>
      </c>
      <c r="N237" s="926"/>
      <c r="O237" s="927">
        <v>33</v>
      </c>
      <c r="P237" s="662"/>
      <c r="Q237" s="424"/>
      <c r="R237" s="662"/>
      <c r="S237" s="424"/>
      <c r="T237" s="424"/>
      <c r="U237" s="424"/>
    </row>
    <row r="238" spans="1:21" ht="12.6" customHeight="1" outlineLevel="1">
      <c r="A238" s="376">
        <v>44273</v>
      </c>
      <c r="B238" s="377">
        <v>44263</v>
      </c>
      <c r="C238" s="364">
        <v>44272</v>
      </c>
      <c r="D238" s="364">
        <v>44295</v>
      </c>
      <c r="E238" s="355" t="s">
        <v>3334</v>
      </c>
      <c r="F238" s="353" t="s">
        <v>3908</v>
      </c>
      <c r="G238" s="424" t="s">
        <v>3909</v>
      </c>
      <c r="H238" s="353" t="s">
        <v>3910</v>
      </c>
      <c r="I238" s="424"/>
      <c r="J238" s="424" t="s">
        <v>2041</v>
      </c>
      <c r="K238" s="424" t="s">
        <v>3911</v>
      </c>
      <c r="L238" s="926">
        <f t="shared" si="19"/>
        <v>10</v>
      </c>
      <c r="M238" s="926">
        <f t="shared" si="20"/>
        <v>7</v>
      </c>
      <c r="N238" s="926"/>
      <c r="O238" s="358">
        <v>34</v>
      </c>
      <c r="P238" s="662"/>
      <c r="Q238" s="424"/>
      <c r="R238" s="662"/>
      <c r="S238" s="424"/>
      <c r="T238" s="424"/>
      <c r="U238" s="424"/>
    </row>
    <row r="239" spans="1:21" ht="12.6" customHeight="1" outlineLevel="1">
      <c r="A239" s="376">
        <v>44273</v>
      </c>
      <c r="B239" s="377">
        <v>44267</v>
      </c>
      <c r="C239" s="364">
        <v>44274</v>
      </c>
      <c r="D239" s="364">
        <v>44299</v>
      </c>
      <c r="E239" s="355" t="s">
        <v>3334</v>
      </c>
      <c r="F239" s="353" t="s">
        <v>3912</v>
      </c>
      <c r="G239" s="424" t="s">
        <v>3913</v>
      </c>
      <c r="H239" s="353" t="s">
        <v>3914</v>
      </c>
      <c r="I239" s="424"/>
      <c r="J239" s="424" t="s">
        <v>2034</v>
      </c>
      <c r="K239" s="424" t="s">
        <v>2046</v>
      </c>
      <c r="L239" s="926">
        <f t="shared" si="19"/>
        <v>6</v>
      </c>
      <c r="M239" s="926">
        <f t="shared" si="20"/>
        <v>3</v>
      </c>
      <c r="N239" s="926"/>
      <c r="O239" s="358">
        <v>35</v>
      </c>
      <c r="P239" s="662"/>
      <c r="Q239" s="424"/>
      <c r="R239" s="662"/>
      <c r="S239" s="424"/>
      <c r="T239" s="424"/>
      <c r="U239" s="424"/>
    </row>
    <row r="240" spans="1:21" ht="12.6" customHeight="1" outlineLevel="1">
      <c r="A240" s="376">
        <v>44273</v>
      </c>
      <c r="B240" s="377">
        <v>44263</v>
      </c>
      <c r="C240" s="364">
        <v>44277</v>
      </c>
      <c r="D240" s="364">
        <v>44294</v>
      </c>
      <c r="E240" s="355" t="s">
        <v>3335</v>
      </c>
      <c r="F240" s="353" t="s">
        <v>3915</v>
      </c>
      <c r="G240" s="353" t="s">
        <v>3916</v>
      </c>
      <c r="H240" s="353"/>
      <c r="I240" s="353" t="s">
        <v>2035</v>
      </c>
      <c r="J240" s="353" t="s">
        <v>2045</v>
      </c>
      <c r="K240" s="424" t="s">
        <v>3351</v>
      </c>
      <c r="L240" s="926">
        <f t="shared" si="19"/>
        <v>10</v>
      </c>
      <c r="M240" s="926">
        <f t="shared" si="20"/>
        <v>7</v>
      </c>
      <c r="N240" s="926"/>
      <c r="O240" s="927">
        <v>36</v>
      </c>
      <c r="P240" s="352"/>
      <c r="Q240" s="352"/>
      <c r="R240" s="352"/>
      <c r="S240" s="352"/>
      <c r="T240" s="352"/>
      <c r="U240" s="352"/>
    </row>
    <row r="241" spans="1:21" ht="12.6" customHeight="1" outlineLevel="1">
      <c r="A241" s="376">
        <v>44263</v>
      </c>
      <c r="B241" s="377">
        <v>44263</v>
      </c>
      <c r="C241" s="355"/>
      <c r="D241" s="355"/>
      <c r="E241" s="355" t="s">
        <v>3334</v>
      </c>
      <c r="F241" s="348" t="s">
        <v>3354</v>
      </c>
      <c r="G241" s="348" t="s">
        <v>3917</v>
      </c>
      <c r="H241" s="348"/>
      <c r="I241" s="348"/>
      <c r="J241" s="348" t="s">
        <v>2033</v>
      </c>
      <c r="K241" s="348"/>
      <c r="L241" s="926">
        <f t="shared" si="19"/>
        <v>0</v>
      </c>
      <c r="M241" s="926">
        <f t="shared" si="20"/>
        <v>0</v>
      </c>
      <c r="N241" s="926"/>
      <c r="O241" s="358">
        <v>37</v>
      </c>
      <c r="P241" s="352"/>
      <c r="Q241" s="352"/>
      <c r="R241" s="352"/>
      <c r="S241" s="352"/>
      <c r="T241" s="352"/>
      <c r="U241" s="352"/>
    </row>
    <row r="242" spans="1:21" ht="12.6" customHeight="1" outlineLevel="1">
      <c r="A242" s="376">
        <v>44277</v>
      </c>
      <c r="B242" s="739">
        <v>44256</v>
      </c>
      <c r="C242" s="713">
        <v>44271</v>
      </c>
      <c r="D242" s="364">
        <v>44287</v>
      </c>
      <c r="E242" s="355" t="s">
        <v>3334</v>
      </c>
      <c r="F242" s="353" t="s">
        <v>3918</v>
      </c>
      <c r="G242" s="353" t="s">
        <v>3919</v>
      </c>
      <c r="H242" s="353" t="s">
        <v>3920</v>
      </c>
      <c r="I242" s="353"/>
      <c r="J242" s="353" t="s">
        <v>2035</v>
      </c>
      <c r="K242" s="348"/>
      <c r="L242" s="926">
        <f t="shared" si="19"/>
        <v>21</v>
      </c>
      <c r="M242" s="926">
        <f t="shared" si="20"/>
        <v>14</v>
      </c>
      <c r="N242" s="926"/>
      <c r="O242" s="358">
        <v>38</v>
      </c>
      <c r="P242" s="352"/>
      <c r="Q242" s="352"/>
      <c r="R242" s="352"/>
      <c r="S242" s="352"/>
      <c r="T242" s="352"/>
      <c r="U242" s="352"/>
    </row>
    <row r="243" spans="1:21" ht="12.6" customHeight="1" outlineLevel="1">
      <c r="A243" s="376">
        <v>44277</v>
      </c>
      <c r="B243" s="377">
        <v>44263</v>
      </c>
      <c r="C243" s="364">
        <v>44272</v>
      </c>
      <c r="D243" s="364">
        <v>44295</v>
      </c>
      <c r="E243" s="355" t="s">
        <v>3334</v>
      </c>
      <c r="F243" s="348" t="s">
        <v>3921</v>
      </c>
      <c r="G243" s="424" t="s">
        <v>3922</v>
      </c>
      <c r="H243" s="424" t="s">
        <v>3349</v>
      </c>
      <c r="I243" s="424"/>
      <c r="J243" s="424" t="s">
        <v>2034</v>
      </c>
      <c r="K243" s="424" t="s">
        <v>3381</v>
      </c>
      <c r="L243" s="926">
        <f t="shared" si="19"/>
        <v>14</v>
      </c>
      <c r="M243" s="926">
        <f t="shared" si="20"/>
        <v>9</v>
      </c>
      <c r="N243" s="926"/>
      <c r="O243" s="927">
        <v>39</v>
      </c>
      <c r="P243" s="662"/>
      <c r="Q243" s="424"/>
      <c r="R243" s="662"/>
      <c r="S243" s="424"/>
      <c r="T243" s="424"/>
      <c r="U243" s="424"/>
    </row>
    <row r="244" spans="1:21" ht="12.6" customHeight="1" outlineLevel="1">
      <c r="A244" s="376">
        <v>44277</v>
      </c>
      <c r="B244" s="377">
        <v>44263</v>
      </c>
      <c r="C244" s="364">
        <v>44278</v>
      </c>
      <c r="D244" s="364">
        <v>44295</v>
      </c>
      <c r="E244" s="355" t="s">
        <v>3335</v>
      </c>
      <c r="F244" s="353" t="s">
        <v>3923</v>
      </c>
      <c r="G244" s="353" t="s">
        <v>3924</v>
      </c>
      <c r="H244" s="353" t="s">
        <v>3349</v>
      </c>
      <c r="I244" s="353"/>
      <c r="J244" s="353" t="s">
        <v>2045</v>
      </c>
      <c r="K244" s="424" t="s">
        <v>3351</v>
      </c>
      <c r="L244" s="926">
        <f t="shared" si="19"/>
        <v>14</v>
      </c>
      <c r="M244" s="926">
        <f t="shared" si="20"/>
        <v>9</v>
      </c>
      <c r="N244" s="926"/>
      <c r="O244" s="358">
        <v>40</v>
      </c>
      <c r="P244" s="352"/>
      <c r="Q244" s="353"/>
      <c r="R244" s="352"/>
      <c r="S244" s="353"/>
      <c r="T244" s="353"/>
      <c r="U244" s="353"/>
    </row>
    <row r="245" spans="1:21" ht="12.6" customHeight="1" outlineLevel="1">
      <c r="A245" s="376">
        <v>44277</v>
      </c>
      <c r="B245" s="377">
        <v>44256</v>
      </c>
      <c r="C245" s="364">
        <v>44270</v>
      </c>
      <c r="D245" s="364">
        <v>44288</v>
      </c>
      <c r="E245" s="355" t="s">
        <v>3335</v>
      </c>
      <c r="F245" s="353" t="s">
        <v>3474</v>
      </c>
      <c r="G245" s="353" t="s">
        <v>3925</v>
      </c>
      <c r="H245" s="353" t="s">
        <v>3349</v>
      </c>
      <c r="I245" s="353"/>
      <c r="J245" s="353" t="s">
        <v>2045</v>
      </c>
      <c r="K245" s="424" t="s">
        <v>3351</v>
      </c>
      <c r="L245" s="926">
        <f t="shared" si="19"/>
        <v>21</v>
      </c>
      <c r="M245" s="926">
        <f t="shared" si="20"/>
        <v>14</v>
      </c>
      <c r="N245" s="926"/>
      <c r="O245" s="358">
        <v>41</v>
      </c>
      <c r="P245" s="352"/>
      <c r="Q245" s="353"/>
      <c r="R245" s="352"/>
      <c r="S245" s="353"/>
      <c r="T245" s="353"/>
      <c r="U245" s="353"/>
    </row>
    <row r="246" spans="1:21" ht="12.6" customHeight="1" outlineLevel="1">
      <c r="A246" s="376">
        <v>44278</v>
      </c>
      <c r="B246" s="377">
        <v>44259</v>
      </c>
      <c r="C246" s="364">
        <v>44274</v>
      </c>
      <c r="D246" s="364">
        <v>44290</v>
      </c>
      <c r="E246" s="355" t="s">
        <v>3335</v>
      </c>
      <c r="F246" s="353" t="s">
        <v>3926</v>
      </c>
      <c r="G246" s="424" t="s">
        <v>3927</v>
      </c>
      <c r="H246" s="424"/>
      <c r="I246" s="424"/>
      <c r="J246" s="424" t="s">
        <v>2041</v>
      </c>
      <c r="K246" s="424" t="s">
        <v>3351</v>
      </c>
      <c r="L246" s="926">
        <f t="shared" si="19"/>
        <v>19</v>
      </c>
      <c r="M246" s="926">
        <f t="shared" si="20"/>
        <v>12</v>
      </c>
      <c r="N246" s="926"/>
      <c r="O246" s="927">
        <v>42</v>
      </c>
      <c r="P246" s="662"/>
      <c r="Q246" s="424"/>
      <c r="R246" s="662"/>
      <c r="S246" s="424"/>
      <c r="T246" s="424"/>
      <c r="U246" s="424"/>
    </row>
    <row r="247" spans="1:21" ht="12.6" customHeight="1" outlineLevel="1">
      <c r="A247" s="376">
        <v>44278</v>
      </c>
      <c r="B247" s="377">
        <v>44266</v>
      </c>
      <c r="C247" s="364">
        <v>44281</v>
      </c>
      <c r="D247" s="364">
        <v>44298</v>
      </c>
      <c r="E247" s="355" t="s">
        <v>3334</v>
      </c>
      <c r="F247" s="353" t="s">
        <v>3928</v>
      </c>
      <c r="G247" s="353" t="s">
        <v>3929</v>
      </c>
      <c r="H247" s="353"/>
      <c r="I247" s="353"/>
      <c r="J247" s="353" t="s">
        <v>2045</v>
      </c>
      <c r="K247" s="424" t="s">
        <v>3351</v>
      </c>
      <c r="L247" s="926">
        <f t="shared" si="19"/>
        <v>12</v>
      </c>
      <c r="M247" s="926">
        <f t="shared" si="20"/>
        <v>7</v>
      </c>
      <c r="N247" s="926"/>
      <c r="O247" s="358">
        <v>43</v>
      </c>
      <c r="P247" s="352"/>
      <c r="Q247" s="353"/>
      <c r="R247" s="352"/>
      <c r="S247" s="353"/>
      <c r="T247" s="353"/>
      <c r="U247" s="353"/>
    </row>
    <row r="248" spans="1:21" ht="12.6" customHeight="1" outlineLevel="1">
      <c r="A248" s="376">
        <v>44278</v>
      </c>
      <c r="B248" s="377">
        <v>44278</v>
      </c>
      <c r="C248" s="364">
        <v>44310</v>
      </c>
      <c r="D248" s="364">
        <v>44310</v>
      </c>
      <c r="E248" s="355" t="s">
        <v>3334</v>
      </c>
      <c r="F248" s="353" t="s">
        <v>3474</v>
      </c>
      <c r="G248" s="353" t="s">
        <v>3930</v>
      </c>
      <c r="H248" s="353"/>
      <c r="I248" s="353" t="s">
        <v>2046</v>
      </c>
      <c r="J248" s="353" t="s">
        <v>2045</v>
      </c>
      <c r="K248" s="424" t="s">
        <v>3351</v>
      </c>
      <c r="L248" s="926">
        <f t="shared" si="19"/>
        <v>0</v>
      </c>
      <c r="M248" s="926">
        <f t="shared" si="20"/>
        <v>0</v>
      </c>
      <c r="N248" s="926"/>
      <c r="O248" s="358">
        <v>44</v>
      </c>
      <c r="P248" s="352"/>
      <c r="Q248" s="352"/>
      <c r="R248" s="352"/>
      <c r="S248" s="352"/>
      <c r="T248" s="352"/>
      <c r="U248" s="352"/>
    </row>
    <row r="249" spans="1:21" ht="12.6" customHeight="1" outlineLevel="1">
      <c r="A249" s="376">
        <v>44279</v>
      </c>
      <c r="B249" s="377">
        <v>44257</v>
      </c>
      <c r="C249" s="364">
        <v>44277</v>
      </c>
      <c r="D249" s="364">
        <v>44288</v>
      </c>
      <c r="E249" s="355" t="s">
        <v>3334</v>
      </c>
      <c r="F249" s="353" t="s">
        <v>3931</v>
      </c>
      <c r="G249" s="353" t="s">
        <v>3932</v>
      </c>
      <c r="H249" s="353" t="s">
        <v>3349</v>
      </c>
      <c r="I249" s="353"/>
      <c r="J249" s="353" t="s">
        <v>2035</v>
      </c>
      <c r="K249" s="424"/>
      <c r="L249" s="926">
        <f t="shared" si="19"/>
        <v>22</v>
      </c>
      <c r="M249" s="926">
        <f t="shared" si="20"/>
        <v>15</v>
      </c>
      <c r="N249" s="926"/>
      <c r="O249" s="927">
        <v>45</v>
      </c>
      <c r="P249" s="352"/>
      <c r="Q249" s="352"/>
      <c r="R249" s="352"/>
      <c r="S249" s="352"/>
      <c r="T249" s="352"/>
      <c r="U249" s="352"/>
    </row>
    <row r="250" spans="1:21" ht="12.6" customHeight="1" outlineLevel="1">
      <c r="A250" s="376">
        <v>44279</v>
      </c>
      <c r="B250" s="377">
        <v>44263</v>
      </c>
      <c r="C250" s="713">
        <v>44277</v>
      </c>
      <c r="D250" s="364">
        <v>44295</v>
      </c>
      <c r="E250" s="355" t="s">
        <v>3334</v>
      </c>
      <c r="F250" s="348" t="s">
        <v>3933</v>
      </c>
      <c r="G250" s="348" t="s">
        <v>3934</v>
      </c>
      <c r="H250" s="348"/>
      <c r="I250" s="348"/>
      <c r="J250" s="348" t="s">
        <v>2042</v>
      </c>
      <c r="K250" s="348"/>
      <c r="L250" s="926">
        <f t="shared" si="19"/>
        <v>16</v>
      </c>
      <c r="M250" s="926">
        <f t="shared" si="20"/>
        <v>11</v>
      </c>
      <c r="N250" s="926"/>
      <c r="O250" s="358">
        <v>46</v>
      </c>
      <c r="P250" s="352"/>
      <c r="Q250" s="352"/>
      <c r="R250" s="352"/>
      <c r="S250" s="352"/>
      <c r="T250" s="352"/>
      <c r="U250" s="352"/>
    </row>
    <row r="251" spans="1:21" ht="12.6" customHeight="1" outlineLevel="1">
      <c r="A251" s="376">
        <v>44279</v>
      </c>
      <c r="B251" s="377">
        <v>44266</v>
      </c>
      <c r="C251" s="364">
        <v>44278</v>
      </c>
      <c r="D251" s="364">
        <v>44298</v>
      </c>
      <c r="E251" s="355" t="s">
        <v>3334</v>
      </c>
      <c r="F251" s="353" t="s">
        <v>3935</v>
      </c>
      <c r="G251" s="424" t="s">
        <v>3936</v>
      </c>
      <c r="H251" s="424" t="s">
        <v>3349</v>
      </c>
      <c r="I251" s="424"/>
      <c r="J251" s="424" t="s">
        <v>2041</v>
      </c>
      <c r="K251" s="424" t="s">
        <v>3937</v>
      </c>
      <c r="L251" s="926">
        <f t="shared" si="19"/>
        <v>13</v>
      </c>
      <c r="M251" s="926">
        <f t="shared" si="20"/>
        <v>8</v>
      </c>
      <c r="N251" s="926"/>
      <c r="O251" s="358">
        <v>47</v>
      </c>
      <c r="P251" s="662"/>
      <c r="Q251" s="424"/>
      <c r="R251" s="662"/>
      <c r="S251" s="424"/>
      <c r="T251" s="424"/>
      <c r="U251" s="424"/>
    </row>
    <row r="252" spans="1:21" ht="12.6" customHeight="1" outlineLevel="1">
      <c r="A252" s="376">
        <v>44279</v>
      </c>
      <c r="B252" s="377">
        <v>44277</v>
      </c>
      <c r="C252" s="364">
        <v>44293</v>
      </c>
      <c r="D252" s="364">
        <v>44310</v>
      </c>
      <c r="E252" s="355" t="s">
        <v>3335</v>
      </c>
      <c r="F252" s="353" t="s">
        <v>3938</v>
      </c>
      <c r="G252" s="424" t="s">
        <v>3939</v>
      </c>
      <c r="H252" s="424"/>
      <c r="I252" s="424"/>
      <c r="J252" s="424" t="s">
        <v>2034</v>
      </c>
      <c r="K252" s="424"/>
      <c r="L252" s="926">
        <f t="shared" si="19"/>
        <v>2</v>
      </c>
      <c r="M252" s="926">
        <f t="shared" si="20"/>
        <v>1</v>
      </c>
      <c r="N252" s="926"/>
      <c r="O252" s="927">
        <v>48</v>
      </c>
      <c r="P252" s="662"/>
      <c r="Q252" s="424"/>
      <c r="R252" s="662"/>
      <c r="S252" s="424"/>
      <c r="T252" s="424"/>
      <c r="U252" s="424"/>
    </row>
    <row r="253" spans="1:21" ht="12.6" customHeight="1" outlineLevel="1">
      <c r="A253" s="376">
        <v>44280</v>
      </c>
      <c r="B253" s="377">
        <v>44266</v>
      </c>
      <c r="C253" s="364">
        <v>44281</v>
      </c>
      <c r="D253" s="364">
        <v>44298</v>
      </c>
      <c r="E253" s="355" t="s">
        <v>3334</v>
      </c>
      <c r="F253" s="353" t="s">
        <v>3940</v>
      </c>
      <c r="G253" s="424" t="s">
        <v>3941</v>
      </c>
      <c r="H253" s="424"/>
      <c r="I253" s="424"/>
      <c r="J253" s="424" t="s">
        <v>2045</v>
      </c>
      <c r="K253" s="424" t="s">
        <v>3351</v>
      </c>
      <c r="L253" s="926">
        <f t="shared" si="19"/>
        <v>14</v>
      </c>
      <c r="M253" s="926">
        <f t="shared" si="20"/>
        <v>9</v>
      </c>
      <c r="N253" s="926"/>
      <c r="O253" s="358">
        <v>49</v>
      </c>
      <c r="P253" s="662"/>
      <c r="Q253" s="424"/>
      <c r="R253" s="662"/>
      <c r="S253" s="424"/>
      <c r="T253" s="424"/>
      <c r="U253" s="424"/>
    </row>
    <row r="254" spans="1:21" ht="12.6" customHeight="1" outlineLevel="1">
      <c r="A254" s="376">
        <v>44280</v>
      </c>
      <c r="B254" s="377">
        <v>44267</v>
      </c>
      <c r="C254" s="364">
        <v>44281</v>
      </c>
      <c r="D254" s="360">
        <v>44300</v>
      </c>
      <c r="E254" s="355" t="s">
        <v>3334</v>
      </c>
      <c r="F254" s="353" t="s">
        <v>3942</v>
      </c>
      <c r="G254" s="424" t="s">
        <v>3943</v>
      </c>
      <c r="H254" s="424"/>
      <c r="I254" s="424"/>
      <c r="J254" s="424" t="s">
        <v>2045</v>
      </c>
      <c r="K254" s="424" t="s">
        <v>3351</v>
      </c>
      <c r="L254" s="926">
        <f t="shared" si="19"/>
        <v>13</v>
      </c>
      <c r="M254" s="926">
        <f t="shared" si="20"/>
        <v>8</v>
      </c>
      <c r="N254" s="926"/>
      <c r="O254" s="358">
        <v>50</v>
      </c>
      <c r="P254" s="662"/>
      <c r="Q254" s="662"/>
      <c r="R254" s="662"/>
      <c r="S254" s="662"/>
      <c r="T254" s="662"/>
      <c r="U254" s="662"/>
    </row>
    <row r="255" spans="1:21" ht="12.6" customHeight="1" outlineLevel="1">
      <c r="A255" s="376">
        <v>44280</v>
      </c>
      <c r="B255" s="377">
        <v>44271</v>
      </c>
      <c r="C255" s="364">
        <v>44284</v>
      </c>
      <c r="D255" s="364">
        <v>44303</v>
      </c>
      <c r="E255" s="355" t="s">
        <v>3334</v>
      </c>
      <c r="F255" s="353" t="s">
        <v>3944</v>
      </c>
      <c r="G255" s="424" t="s">
        <v>3945</v>
      </c>
      <c r="H255" s="424" t="s">
        <v>3349</v>
      </c>
      <c r="I255" s="424"/>
      <c r="J255" s="424" t="s">
        <v>2041</v>
      </c>
      <c r="K255" s="424" t="s">
        <v>3385</v>
      </c>
      <c r="L255" s="926">
        <f t="shared" si="19"/>
        <v>9</v>
      </c>
      <c r="M255" s="926">
        <f t="shared" si="20"/>
        <v>6</v>
      </c>
      <c r="N255" s="926"/>
      <c r="O255" s="927">
        <v>51</v>
      </c>
      <c r="P255" s="662"/>
      <c r="Q255" s="424"/>
      <c r="R255" s="662"/>
      <c r="S255" s="424"/>
      <c r="T255" s="424"/>
      <c r="U255" s="424"/>
    </row>
    <row r="256" spans="1:21" ht="12.6" customHeight="1" outlineLevel="1">
      <c r="A256" s="376">
        <v>44280</v>
      </c>
      <c r="B256" s="377">
        <v>44263</v>
      </c>
      <c r="C256" s="364">
        <v>44277</v>
      </c>
      <c r="D256" s="364">
        <v>44295</v>
      </c>
      <c r="E256" s="355" t="s">
        <v>3335</v>
      </c>
      <c r="F256" s="353" t="s">
        <v>3946</v>
      </c>
      <c r="G256" s="424" t="s">
        <v>3947</v>
      </c>
      <c r="H256" s="424" t="s">
        <v>3948</v>
      </c>
      <c r="I256" s="424"/>
      <c r="J256" s="424" t="s">
        <v>2034</v>
      </c>
      <c r="K256" s="424" t="s">
        <v>3776</v>
      </c>
      <c r="L256" s="926">
        <f t="shared" si="19"/>
        <v>17</v>
      </c>
      <c r="M256" s="926">
        <f t="shared" si="20"/>
        <v>12</v>
      </c>
      <c r="N256" s="926"/>
      <c r="O256" s="358">
        <v>52</v>
      </c>
      <c r="P256" s="662"/>
      <c r="Q256" s="424"/>
      <c r="R256" s="662"/>
      <c r="S256" s="424"/>
      <c r="T256" s="424"/>
      <c r="U256" s="424"/>
    </row>
    <row r="257" spans="1:21" ht="12.6" customHeight="1" outlineLevel="1">
      <c r="A257" s="376">
        <v>44280</v>
      </c>
      <c r="B257" s="377">
        <v>44259</v>
      </c>
      <c r="C257" s="364">
        <v>44284</v>
      </c>
      <c r="D257" s="364">
        <v>44291</v>
      </c>
      <c r="E257" s="355" t="s">
        <v>3335</v>
      </c>
      <c r="F257" s="353" t="s">
        <v>3949</v>
      </c>
      <c r="G257" s="424" t="s">
        <v>3950</v>
      </c>
      <c r="H257" s="424" t="s">
        <v>3349</v>
      </c>
      <c r="I257" s="424"/>
      <c r="J257" s="424" t="s">
        <v>2045</v>
      </c>
      <c r="K257" s="424" t="s">
        <v>3351</v>
      </c>
      <c r="L257" s="926">
        <f t="shared" si="19"/>
        <v>21</v>
      </c>
      <c r="M257" s="926">
        <f t="shared" si="20"/>
        <v>14</v>
      </c>
      <c r="N257" s="926"/>
      <c r="O257" s="358">
        <v>53</v>
      </c>
      <c r="P257" s="662"/>
      <c r="Q257" s="424"/>
      <c r="R257" s="662"/>
      <c r="S257" s="424"/>
      <c r="T257" s="424"/>
      <c r="U257" s="424"/>
    </row>
    <row r="258" spans="1:21" ht="12.6" customHeight="1" outlineLevel="1">
      <c r="A258" s="376">
        <v>44280</v>
      </c>
      <c r="B258" s="377">
        <v>44272</v>
      </c>
      <c r="C258" s="364">
        <v>44292</v>
      </c>
      <c r="D258" s="364">
        <v>44303</v>
      </c>
      <c r="E258" s="355" t="s">
        <v>3335</v>
      </c>
      <c r="F258" s="353" t="s">
        <v>3951</v>
      </c>
      <c r="G258" s="424" t="s">
        <v>3952</v>
      </c>
      <c r="H258" s="424" t="s">
        <v>3953</v>
      </c>
      <c r="I258" s="424" t="s">
        <v>2035</v>
      </c>
      <c r="J258" s="424" t="s">
        <v>2041</v>
      </c>
      <c r="K258" s="424" t="s">
        <v>3954</v>
      </c>
      <c r="L258" s="926">
        <f t="shared" si="19"/>
        <v>8</v>
      </c>
      <c r="M258" s="926">
        <f t="shared" si="20"/>
        <v>5</v>
      </c>
      <c r="N258" s="926"/>
      <c r="O258" s="927">
        <v>54</v>
      </c>
      <c r="P258" s="662"/>
      <c r="Q258" s="424"/>
      <c r="R258" s="662"/>
      <c r="S258" s="424"/>
      <c r="T258" s="424"/>
      <c r="U258" s="424"/>
    </row>
    <row r="259" spans="1:21" ht="12.6" customHeight="1" outlineLevel="1">
      <c r="A259" s="376">
        <v>44280</v>
      </c>
      <c r="B259" s="377">
        <v>44279</v>
      </c>
      <c r="C259" s="364">
        <v>44280</v>
      </c>
      <c r="D259" s="364">
        <v>44280</v>
      </c>
      <c r="E259" s="355" t="s">
        <v>3334</v>
      </c>
      <c r="F259" s="353" t="s">
        <v>3337</v>
      </c>
      <c r="G259" s="353" t="s">
        <v>3955</v>
      </c>
      <c r="H259" s="353"/>
      <c r="I259" s="353"/>
      <c r="J259" s="353" t="s">
        <v>2033</v>
      </c>
      <c r="K259" s="353" t="s">
        <v>3956</v>
      </c>
      <c r="L259" s="926">
        <f t="shared" si="19"/>
        <v>1</v>
      </c>
      <c r="M259" s="926">
        <f t="shared" si="20"/>
        <v>0</v>
      </c>
      <c r="N259" s="926"/>
      <c r="O259" s="358">
        <v>55</v>
      </c>
      <c r="P259" s="352"/>
      <c r="Q259" s="353"/>
      <c r="R259" s="352"/>
      <c r="S259" s="353"/>
      <c r="T259" s="353"/>
      <c r="U259" s="353"/>
    </row>
    <row r="260" spans="1:21" ht="12.6" customHeight="1" outlineLevel="1">
      <c r="A260" s="376">
        <v>44280</v>
      </c>
      <c r="B260" s="377">
        <v>44274</v>
      </c>
      <c r="C260" s="364">
        <v>44280</v>
      </c>
      <c r="D260" s="364">
        <v>44281</v>
      </c>
      <c r="E260" s="355" t="s">
        <v>3334</v>
      </c>
      <c r="F260" s="353" t="s">
        <v>3957</v>
      </c>
      <c r="G260" s="424" t="s">
        <v>3958</v>
      </c>
      <c r="H260" s="424" t="s">
        <v>3959</v>
      </c>
      <c r="I260" s="424"/>
      <c r="J260" s="424" t="s">
        <v>2034</v>
      </c>
      <c r="K260" s="424" t="s">
        <v>3960</v>
      </c>
      <c r="L260" s="926">
        <f t="shared" si="19"/>
        <v>6</v>
      </c>
      <c r="M260" s="926">
        <f t="shared" si="20"/>
        <v>3</v>
      </c>
      <c r="N260" s="926"/>
      <c r="O260" s="358">
        <v>56</v>
      </c>
      <c r="P260" s="662"/>
      <c r="Q260" s="424"/>
      <c r="R260" s="662"/>
      <c r="S260" s="424"/>
      <c r="T260" s="424"/>
      <c r="U260" s="424"/>
    </row>
    <row r="261" spans="1:21" ht="12.6" customHeight="1" outlineLevel="1">
      <c r="A261" s="376">
        <v>44280</v>
      </c>
      <c r="B261" s="377">
        <v>44271</v>
      </c>
      <c r="C261" s="364">
        <v>44285</v>
      </c>
      <c r="D261" s="360">
        <v>44303</v>
      </c>
      <c r="E261" s="355" t="s">
        <v>3334</v>
      </c>
      <c r="F261" s="353" t="s">
        <v>3961</v>
      </c>
      <c r="G261" s="353" t="s">
        <v>3962</v>
      </c>
      <c r="H261" s="353"/>
      <c r="I261" s="353"/>
      <c r="J261" s="353" t="s">
        <v>2045</v>
      </c>
      <c r="K261" s="424" t="s">
        <v>3351</v>
      </c>
      <c r="L261" s="926">
        <f t="shared" si="19"/>
        <v>9</v>
      </c>
      <c r="M261" s="926">
        <f t="shared" si="20"/>
        <v>6</v>
      </c>
      <c r="N261" s="926"/>
      <c r="O261" s="927">
        <v>57</v>
      </c>
      <c r="P261" s="352"/>
      <c r="Q261" s="353"/>
      <c r="R261" s="352"/>
      <c r="S261" s="353"/>
      <c r="T261" s="353"/>
      <c r="U261" s="353"/>
    </row>
    <row r="262" spans="1:21" ht="12.6" customHeight="1" outlineLevel="1">
      <c r="A262" s="376">
        <v>44281</v>
      </c>
      <c r="B262" s="714">
        <v>44278</v>
      </c>
      <c r="C262" s="360">
        <v>44286</v>
      </c>
      <c r="D262" s="360">
        <v>44310</v>
      </c>
      <c r="E262" s="355" t="s">
        <v>3334</v>
      </c>
      <c r="F262" s="348" t="s">
        <v>3963</v>
      </c>
      <c r="G262" s="348" t="s">
        <v>3964</v>
      </c>
      <c r="H262" s="348"/>
      <c r="I262" s="348"/>
      <c r="J262" s="348" t="s">
        <v>2041</v>
      </c>
      <c r="K262" s="348" t="s">
        <v>3351</v>
      </c>
      <c r="L262" s="926">
        <f t="shared" si="19"/>
        <v>3</v>
      </c>
      <c r="M262" s="926">
        <f t="shared" si="20"/>
        <v>2</v>
      </c>
      <c r="N262" s="926"/>
      <c r="O262" s="358">
        <v>58</v>
      </c>
      <c r="P262" s="352"/>
      <c r="Q262" s="352"/>
      <c r="R262" s="352"/>
      <c r="S262" s="352"/>
      <c r="T262" s="352"/>
      <c r="U262" s="352"/>
    </row>
    <row r="263" spans="1:21" ht="12.6" customHeight="1" outlineLevel="1">
      <c r="A263" s="376">
        <v>44281</v>
      </c>
      <c r="B263" s="377">
        <v>44278</v>
      </c>
      <c r="C263" s="364">
        <v>44310</v>
      </c>
      <c r="D263" s="364">
        <v>44310</v>
      </c>
      <c r="E263" s="355" t="s">
        <v>3335</v>
      </c>
      <c r="F263" s="353" t="s">
        <v>3965</v>
      </c>
      <c r="G263" s="353" t="s">
        <v>3966</v>
      </c>
      <c r="H263" s="353" t="s">
        <v>3967</v>
      </c>
      <c r="I263" s="353"/>
      <c r="J263" s="353" t="s">
        <v>2035</v>
      </c>
      <c r="K263" s="348"/>
      <c r="L263" s="926">
        <f t="shared" si="19"/>
        <v>3</v>
      </c>
      <c r="M263" s="926">
        <f t="shared" si="20"/>
        <v>2</v>
      </c>
      <c r="N263" s="926"/>
      <c r="O263" s="358">
        <v>59</v>
      </c>
      <c r="P263" s="352"/>
      <c r="Q263" s="352"/>
      <c r="R263" s="352"/>
      <c r="S263" s="352"/>
      <c r="T263" s="352"/>
      <c r="U263" s="352"/>
    </row>
    <row r="264" spans="1:21" ht="12.6" customHeight="1" outlineLevel="1">
      <c r="A264" s="376">
        <v>44281</v>
      </c>
      <c r="B264" s="377">
        <v>44278</v>
      </c>
      <c r="C264" s="713">
        <v>44285</v>
      </c>
      <c r="D264" s="713">
        <v>44285</v>
      </c>
      <c r="E264" s="355" t="s">
        <v>3334</v>
      </c>
      <c r="F264" s="348" t="s">
        <v>3870</v>
      </c>
      <c r="G264" s="348" t="s">
        <v>3968</v>
      </c>
      <c r="H264" s="348"/>
      <c r="I264" s="348"/>
      <c r="J264" s="348" t="s">
        <v>2041</v>
      </c>
      <c r="K264" s="348" t="s">
        <v>3351</v>
      </c>
      <c r="L264" s="926">
        <f t="shared" si="19"/>
        <v>3</v>
      </c>
      <c r="M264" s="926">
        <f t="shared" si="20"/>
        <v>2</v>
      </c>
      <c r="N264" s="926"/>
      <c r="O264" s="927">
        <v>60</v>
      </c>
      <c r="P264" s="352"/>
      <c r="Q264" s="352"/>
      <c r="R264" s="352"/>
      <c r="S264" s="352"/>
      <c r="T264" s="352"/>
      <c r="U264" s="352"/>
    </row>
    <row r="265" spans="1:21" ht="12.6" customHeight="1" outlineLevel="1">
      <c r="A265" s="376">
        <v>44281</v>
      </c>
      <c r="B265" s="377">
        <v>44272</v>
      </c>
      <c r="C265" s="364">
        <v>44279</v>
      </c>
      <c r="D265" s="364">
        <v>44304</v>
      </c>
      <c r="E265" s="355" t="s">
        <v>3334</v>
      </c>
      <c r="F265" s="353" t="s">
        <v>3969</v>
      </c>
      <c r="G265" s="353" t="s">
        <v>3970</v>
      </c>
      <c r="H265" s="353" t="s">
        <v>2046</v>
      </c>
      <c r="I265" s="353"/>
      <c r="J265" s="353" t="s">
        <v>2033</v>
      </c>
      <c r="K265" s="353" t="s">
        <v>3378</v>
      </c>
      <c r="L265" s="926">
        <f t="shared" si="19"/>
        <v>9</v>
      </c>
      <c r="M265" s="926">
        <f t="shared" si="20"/>
        <v>6</v>
      </c>
      <c r="N265" s="926"/>
      <c r="O265" s="358">
        <v>61</v>
      </c>
      <c r="P265" s="352"/>
      <c r="Q265" s="353"/>
      <c r="R265" s="352"/>
      <c r="S265" s="353"/>
      <c r="T265" s="353"/>
      <c r="U265" s="353"/>
    </row>
    <row r="266" spans="1:21" ht="12.6" customHeight="1" outlineLevel="1">
      <c r="A266" s="376">
        <v>44281</v>
      </c>
      <c r="B266" s="377">
        <v>44264</v>
      </c>
      <c r="C266" s="364">
        <v>44286</v>
      </c>
      <c r="D266" s="364">
        <v>44286</v>
      </c>
      <c r="E266" s="355" t="s">
        <v>3335</v>
      </c>
      <c r="F266" s="353" t="s">
        <v>2548</v>
      </c>
      <c r="G266" s="353" t="s">
        <v>3971</v>
      </c>
      <c r="H266" s="353" t="s">
        <v>3972</v>
      </c>
      <c r="I266" s="353"/>
      <c r="J266" s="353" t="s">
        <v>2033</v>
      </c>
      <c r="K266" s="353"/>
      <c r="L266" s="926">
        <f t="shared" si="19"/>
        <v>17</v>
      </c>
      <c r="M266" s="926">
        <f t="shared" si="20"/>
        <v>12</v>
      </c>
      <c r="N266" s="926"/>
      <c r="O266" s="358">
        <v>62</v>
      </c>
      <c r="P266" s="352"/>
      <c r="Q266" s="353"/>
      <c r="R266" s="352"/>
      <c r="S266" s="353"/>
      <c r="T266" s="353"/>
      <c r="U266" s="353"/>
    </row>
    <row r="267" spans="1:21" ht="12.6" customHeight="1" outlineLevel="1">
      <c r="A267" s="376">
        <v>44281</v>
      </c>
      <c r="B267" s="377">
        <v>44273</v>
      </c>
      <c r="C267" s="364">
        <v>44281</v>
      </c>
      <c r="D267" s="364">
        <v>44305</v>
      </c>
      <c r="E267" s="355" t="s">
        <v>3334</v>
      </c>
      <c r="F267" s="353" t="s">
        <v>3973</v>
      </c>
      <c r="G267" s="424" t="s">
        <v>3974</v>
      </c>
      <c r="H267" s="424" t="s">
        <v>3349</v>
      </c>
      <c r="I267" s="424"/>
      <c r="J267" s="424" t="s">
        <v>2034</v>
      </c>
      <c r="K267" s="424" t="s">
        <v>3975</v>
      </c>
      <c r="L267" s="926">
        <f t="shared" si="19"/>
        <v>8</v>
      </c>
      <c r="M267" s="926">
        <f t="shared" si="20"/>
        <v>5</v>
      </c>
      <c r="N267" s="926"/>
      <c r="O267" s="927">
        <v>63</v>
      </c>
      <c r="P267" s="662"/>
      <c r="Q267" s="424"/>
      <c r="R267" s="662"/>
      <c r="S267" s="424"/>
      <c r="T267" s="424"/>
      <c r="U267" s="424"/>
    </row>
    <row r="268" spans="1:21" ht="12.6" customHeight="1" outlineLevel="1">
      <c r="A268" s="376">
        <v>44281</v>
      </c>
      <c r="B268" s="377">
        <v>44274</v>
      </c>
      <c r="C268" s="364">
        <v>44287</v>
      </c>
      <c r="D268" s="364">
        <v>44306</v>
      </c>
      <c r="E268" s="355" t="s">
        <v>3334</v>
      </c>
      <c r="F268" s="353" t="s">
        <v>3976</v>
      </c>
      <c r="G268" s="353" t="s">
        <v>3977</v>
      </c>
      <c r="H268" s="353" t="s">
        <v>3349</v>
      </c>
      <c r="I268" s="353"/>
      <c r="J268" s="353" t="s">
        <v>2045</v>
      </c>
      <c r="K268" s="348" t="s">
        <v>3351</v>
      </c>
      <c r="L268" s="926">
        <f t="shared" si="19"/>
        <v>7</v>
      </c>
      <c r="M268" s="926">
        <f t="shared" si="20"/>
        <v>4</v>
      </c>
      <c r="N268" s="926"/>
      <c r="O268" s="358">
        <v>64</v>
      </c>
      <c r="P268" s="352"/>
      <c r="Q268" s="353"/>
      <c r="R268" s="352"/>
      <c r="S268" s="353"/>
      <c r="T268" s="353"/>
      <c r="U268" s="353"/>
    </row>
    <row r="269" spans="1:21" ht="12.6" customHeight="1" outlineLevel="1">
      <c r="A269" s="376">
        <v>44284</v>
      </c>
      <c r="B269" s="377">
        <v>44267</v>
      </c>
      <c r="C269" s="364">
        <v>44282</v>
      </c>
      <c r="D269" s="364">
        <v>44299</v>
      </c>
      <c r="E269" s="355" t="s">
        <v>3334</v>
      </c>
      <c r="F269" s="353" t="s">
        <v>3978</v>
      </c>
      <c r="G269" s="424" t="s">
        <v>3979</v>
      </c>
      <c r="H269" s="424"/>
      <c r="I269" s="424"/>
      <c r="J269" s="424" t="s">
        <v>2034</v>
      </c>
      <c r="K269" s="424" t="s">
        <v>3381</v>
      </c>
      <c r="L269" s="926">
        <f t="shared" ref="L269:L300" si="21">(A269-B269)</f>
        <v>17</v>
      </c>
      <c r="M269" s="926">
        <f t="shared" ref="M269:M300" si="22">NETWORKDAYS(B269,A269,A269:B269)</f>
        <v>10</v>
      </c>
      <c r="N269" s="926"/>
      <c r="O269" s="358">
        <v>65</v>
      </c>
      <c r="P269" s="662"/>
      <c r="Q269" s="424"/>
      <c r="R269" s="662"/>
      <c r="S269" s="424"/>
      <c r="T269" s="424"/>
      <c r="U269" s="424"/>
    </row>
    <row r="270" spans="1:21" ht="12.6" customHeight="1" outlineLevel="1">
      <c r="A270" s="376">
        <v>44284</v>
      </c>
      <c r="B270" s="377">
        <v>44274</v>
      </c>
      <c r="C270" s="713">
        <v>44285</v>
      </c>
      <c r="D270" s="360">
        <v>44305</v>
      </c>
      <c r="E270" s="355" t="s">
        <v>3335</v>
      </c>
      <c r="F270" s="348" t="s">
        <v>3980</v>
      </c>
      <c r="G270" s="348" t="s">
        <v>3981</v>
      </c>
      <c r="H270" s="348"/>
      <c r="I270" s="348"/>
      <c r="J270" s="348" t="s">
        <v>2042</v>
      </c>
      <c r="K270" s="348"/>
      <c r="L270" s="926">
        <f t="shared" si="21"/>
        <v>10</v>
      </c>
      <c r="M270" s="926">
        <f t="shared" si="22"/>
        <v>5</v>
      </c>
      <c r="N270" s="926"/>
      <c r="O270" s="927">
        <v>66</v>
      </c>
      <c r="P270" s="352"/>
      <c r="Q270" s="352"/>
      <c r="R270" s="352"/>
      <c r="S270" s="352"/>
      <c r="T270" s="352"/>
      <c r="U270" s="352"/>
    </row>
    <row r="271" spans="1:21" ht="12.6" customHeight="1" outlineLevel="1">
      <c r="A271" s="376">
        <v>44284</v>
      </c>
      <c r="B271" s="377">
        <v>44277</v>
      </c>
      <c r="C271" s="364">
        <v>44287</v>
      </c>
      <c r="D271" s="364">
        <v>44306</v>
      </c>
      <c r="E271" s="355" t="s">
        <v>3334</v>
      </c>
      <c r="F271" s="353" t="s">
        <v>3982</v>
      </c>
      <c r="G271" s="424" t="s">
        <v>3983</v>
      </c>
      <c r="H271" s="424"/>
      <c r="I271" s="424"/>
      <c r="J271" s="424" t="s">
        <v>2041</v>
      </c>
      <c r="K271" s="424" t="s">
        <v>3381</v>
      </c>
      <c r="L271" s="926">
        <f t="shared" si="21"/>
        <v>7</v>
      </c>
      <c r="M271" s="926">
        <f t="shared" si="22"/>
        <v>4</v>
      </c>
      <c r="N271" s="926"/>
      <c r="O271" s="358">
        <v>67</v>
      </c>
      <c r="P271" s="662"/>
      <c r="Q271" s="424"/>
      <c r="R271" s="662"/>
      <c r="S271" s="424"/>
      <c r="T271" s="424"/>
      <c r="U271" s="424"/>
    </row>
    <row r="272" spans="1:21" ht="12.6" customHeight="1" outlineLevel="1">
      <c r="A272" s="376">
        <v>44284</v>
      </c>
      <c r="B272" s="377">
        <v>44267</v>
      </c>
      <c r="C272" s="364">
        <v>44281</v>
      </c>
      <c r="D272" s="364">
        <v>44299</v>
      </c>
      <c r="E272" s="355" t="s">
        <v>3335</v>
      </c>
      <c r="F272" s="353" t="s">
        <v>3984</v>
      </c>
      <c r="G272" s="424" t="s">
        <v>3985</v>
      </c>
      <c r="H272" s="424"/>
      <c r="I272" s="424"/>
      <c r="J272" s="424" t="s">
        <v>2034</v>
      </c>
      <c r="K272" s="424" t="s">
        <v>3385</v>
      </c>
      <c r="L272" s="926">
        <f t="shared" si="21"/>
        <v>17</v>
      </c>
      <c r="M272" s="926">
        <f t="shared" si="22"/>
        <v>10</v>
      </c>
      <c r="N272" s="926"/>
      <c r="O272" s="358">
        <v>68</v>
      </c>
      <c r="P272" s="662"/>
      <c r="Q272" s="424"/>
      <c r="R272" s="662"/>
      <c r="S272" s="424"/>
      <c r="T272" s="424"/>
      <c r="U272" s="424"/>
    </row>
    <row r="273" spans="1:21" ht="12.6" customHeight="1" outlineLevel="1">
      <c r="A273" s="376">
        <v>44285</v>
      </c>
      <c r="B273" s="377">
        <v>44274</v>
      </c>
      <c r="C273" s="364">
        <v>44287</v>
      </c>
      <c r="D273" s="364">
        <v>44306</v>
      </c>
      <c r="E273" s="355" t="s">
        <v>3334</v>
      </c>
      <c r="F273" s="353" t="s">
        <v>3986</v>
      </c>
      <c r="G273" s="424" t="s">
        <v>3987</v>
      </c>
      <c r="H273" s="424" t="s">
        <v>3349</v>
      </c>
      <c r="I273" s="424"/>
      <c r="J273" s="424" t="s">
        <v>2041</v>
      </c>
      <c r="K273" s="424" t="s">
        <v>3937</v>
      </c>
      <c r="L273" s="926">
        <f t="shared" si="21"/>
        <v>11</v>
      </c>
      <c r="M273" s="926">
        <f t="shared" si="22"/>
        <v>6</v>
      </c>
      <c r="N273" s="926"/>
      <c r="O273" s="927">
        <v>69</v>
      </c>
      <c r="P273" s="730"/>
      <c r="Q273" s="421"/>
      <c r="R273" s="730"/>
      <c r="S273" s="421"/>
      <c r="T273" s="421"/>
      <c r="U273" s="421"/>
    </row>
    <row r="274" spans="1:21" ht="12.6" customHeight="1" outlineLevel="1">
      <c r="A274" s="376">
        <v>44285</v>
      </c>
      <c r="B274" s="377">
        <v>44279</v>
      </c>
      <c r="C274" s="364">
        <v>44287</v>
      </c>
      <c r="D274" s="364">
        <v>44311</v>
      </c>
      <c r="E274" s="355" t="s">
        <v>3334</v>
      </c>
      <c r="F274" s="353" t="s">
        <v>3988</v>
      </c>
      <c r="G274" s="424" t="s">
        <v>3989</v>
      </c>
      <c r="H274" s="424"/>
      <c r="I274" s="424"/>
      <c r="J274" s="424" t="s">
        <v>2041</v>
      </c>
      <c r="K274" s="424" t="s">
        <v>3381</v>
      </c>
      <c r="L274" s="926">
        <f t="shared" si="21"/>
        <v>6</v>
      </c>
      <c r="M274" s="926">
        <f t="shared" si="22"/>
        <v>3</v>
      </c>
      <c r="N274" s="926"/>
      <c r="O274" s="358">
        <v>70</v>
      </c>
      <c r="P274" s="662"/>
      <c r="Q274" s="424"/>
      <c r="R274" s="662"/>
      <c r="S274" s="424"/>
      <c r="T274" s="424"/>
      <c r="U274" s="424"/>
    </row>
    <row r="275" spans="1:21" ht="12.6" customHeight="1" outlineLevel="1">
      <c r="A275" s="376">
        <v>44285</v>
      </c>
      <c r="B275" s="377">
        <v>44280</v>
      </c>
      <c r="C275" s="364">
        <v>44287</v>
      </c>
      <c r="D275" s="364">
        <v>44312</v>
      </c>
      <c r="E275" s="355" t="s">
        <v>3334</v>
      </c>
      <c r="F275" s="353" t="s">
        <v>3990</v>
      </c>
      <c r="G275" s="353" t="s">
        <v>3991</v>
      </c>
      <c r="H275" s="353"/>
      <c r="I275" s="353"/>
      <c r="J275" s="353" t="s">
        <v>2045</v>
      </c>
      <c r="K275" s="424" t="s">
        <v>3381</v>
      </c>
      <c r="L275" s="926">
        <f t="shared" si="21"/>
        <v>5</v>
      </c>
      <c r="M275" s="926">
        <f t="shared" si="22"/>
        <v>2</v>
      </c>
      <c r="N275" s="926"/>
      <c r="O275" s="358">
        <v>71</v>
      </c>
      <c r="P275" s="352"/>
      <c r="Q275" s="353"/>
      <c r="R275" s="352"/>
      <c r="S275" s="353"/>
      <c r="T275" s="353"/>
      <c r="U275" s="353"/>
    </row>
    <row r="276" spans="1:21" ht="12.6" customHeight="1" outlineLevel="1">
      <c r="A276" s="376">
        <v>44285</v>
      </c>
      <c r="B276" s="377">
        <v>44273</v>
      </c>
      <c r="C276" s="364">
        <v>44287</v>
      </c>
      <c r="D276" s="364">
        <v>44304</v>
      </c>
      <c r="E276" s="355" t="s">
        <v>3334</v>
      </c>
      <c r="F276" s="353" t="s">
        <v>3992</v>
      </c>
      <c r="G276" s="353" t="s">
        <v>3993</v>
      </c>
      <c r="H276" s="353"/>
      <c r="I276" s="353"/>
      <c r="J276" s="353" t="s">
        <v>2033</v>
      </c>
      <c r="K276" s="353" t="s">
        <v>3381</v>
      </c>
      <c r="L276" s="926">
        <f t="shared" si="21"/>
        <v>12</v>
      </c>
      <c r="M276" s="926">
        <f t="shared" si="22"/>
        <v>7</v>
      </c>
      <c r="N276" s="926"/>
      <c r="O276" s="927">
        <v>72</v>
      </c>
      <c r="P276" s="352"/>
      <c r="Q276" s="353"/>
      <c r="R276" s="352"/>
      <c r="S276" s="353"/>
      <c r="T276" s="353"/>
      <c r="U276" s="353"/>
    </row>
    <row r="277" spans="1:21" ht="12.6" customHeight="1" outlineLevel="1">
      <c r="A277" s="376">
        <v>44285</v>
      </c>
      <c r="B277" s="377">
        <v>44279</v>
      </c>
      <c r="C277" s="364">
        <v>44287</v>
      </c>
      <c r="D277" s="364">
        <v>44310</v>
      </c>
      <c r="E277" s="355" t="s">
        <v>3334</v>
      </c>
      <c r="F277" s="353" t="s">
        <v>3994</v>
      </c>
      <c r="G277" s="353" t="s">
        <v>3995</v>
      </c>
      <c r="H277" s="353"/>
      <c r="I277" s="353"/>
      <c r="J277" s="353" t="s">
        <v>2033</v>
      </c>
      <c r="K277" s="353" t="s">
        <v>3381</v>
      </c>
      <c r="L277" s="926">
        <f t="shared" si="21"/>
        <v>6</v>
      </c>
      <c r="M277" s="926">
        <f t="shared" si="22"/>
        <v>3</v>
      </c>
      <c r="N277" s="926"/>
      <c r="O277" s="358">
        <v>73</v>
      </c>
      <c r="P277" s="352"/>
      <c r="Q277" s="353"/>
      <c r="R277" s="352"/>
      <c r="S277" s="353"/>
      <c r="T277" s="353"/>
      <c r="U277" s="353"/>
    </row>
    <row r="278" spans="1:21" ht="12.6" customHeight="1" outlineLevel="1">
      <c r="A278" s="376">
        <v>44285</v>
      </c>
      <c r="B278" s="377">
        <v>44272</v>
      </c>
      <c r="C278" s="364">
        <v>44286</v>
      </c>
      <c r="D278" s="364">
        <v>44303</v>
      </c>
      <c r="E278" s="355" t="s">
        <v>3335</v>
      </c>
      <c r="F278" s="353" t="s">
        <v>3996</v>
      </c>
      <c r="G278" s="353" t="s">
        <v>3997</v>
      </c>
      <c r="H278" s="353" t="s">
        <v>3998</v>
      </c>
      <c r="I278" s="353"/>
      <c r="J278" s="353" t="s">
        <v>2035</v>
      </c>
      <c r="K278" s="352" t="s">
        <v>3351</v>
      </c>
      <c r="L278" s="926">
        <f t="shared" si="21"/>
        <v>13</v>
      </c>
      <c r="M278" s="926">
        <f t="shared" si="22"/>
        <v>8</v>
      </c>
      <c r="N278" s="926"/>
      <c r="O278" s="358">
        <v>74</v>
      </c>
      <c r="P278" s="352"/>
      <c r="Q278" s="353"/>
      <c r="R278" s="352"/>
      <c r="S278" s="353"/>
      <c r="T278" s="353"/>
      <c r="U278" s="353"/>
    </row>
    <row r="279" spans="1:21" ht="12.6" customHeight="1" outlineLevel="1">
      <c r="A279" s="376">
        <v>44286</v>
      </c>
      <c r="B279" s="377">
        <v>44284</v>
      </c>
      <c r="C279" s="364">
        <v>44287</v>
      </c>
      <c r="D279" s="364">
        <v>44315</v>
      </c>
      <c r="E279" s="355" t="s">
        <v>3334</v>
      </c>
      <c r="F279" s="353" t="s">
        <v>3999</v>
      </c>
      <c r="G279" s="353" t="s">
        <v>4000</v>
      </c>
      <c r="H279" s="353"/>
      <c r="I279" s="353"/>
      <c r="J279" s="353" t="s">
        <v>2045</v>
      </c>
      <c r="K279" s="348" t="s">
        <v>3351</v>
      </c>
      <c r="L279" s="926">
        <f t="shared" si="21"/>
        <v>2</v>
      </c>
      <c r="M279" s="926">
        <f t="shared" si="22"/>
        <v>1</v>
      </c>
      <c r="N279" s="926"/>
      <c r="O279" s="927">
        <v>75</v>
      </c>
      <c r="P279" s="352"/>
      <c r="Q279" s="353"/>
      <c r="R279" s="352"/>
      <c r="S279" s="353"/>
      <c r="T279" s="353"/>
      <c r="U279" s="353"/>
    </row>
    <row r="280" spans="1:21" ht="12.6" customHeight="1" outlineLevel="1">
      <c r="A280" s="376">
        <v>44286</v>
      </c>
      <c r="B280" s="377">
        <v>44274</v>
      </c>
      <c r="C280" s="364">
        <v>44292</v>
      </c>
      <c r="D280" s="364">
        <v>44305</v>
      </c>
      <c r="E280" s="355" t="s">
        <v>3335</v>
      </c>
      <c r="F280" s="353" t="s">
        <v>4001</v>
      </c>
      <c r="G280" s="424" t="s">
        <v>4002</v>
      </c>
      <c r="H280" s="424"/>
      <c r="I280" s="424"/>
      <c r="J280" s="424" t="s">
        <v>2034</v>
      </c>
      <c r="K280" s="424" t="s">
        <v>4003</v>
      </c>
      <c r="L280" s="926">
        <f t="shared" si="21"/>
        <v>12</v>
      </c>
      <c r="M280" s="926">
        <f t="shared" si="22"/>
        <v>7</v>
      </c>
      <c r="N280" s="926"/>
      <c r="O280" s="358">
        <v>76</v>
      </c>
      <c r="P280" s="438"/>
      <c r="Q280" s="707"/>
      <c r="R280" s="438"/>
      <c r="S280" s="707"/>
      <c r="T280" s="707"/>
      <c r="U280" s="707"/>
    </row>
    <row r="281" spans="1:21" ht="12.6" customHeight="1" outlineLevel="1">
      <c r="A281" s="376">
        <v>44286</v>
      </c>
      <c r="B281" s="377">
        <v>44281</v>
      </c>
      <c r="C281" s="364">
        <v>44287</v>
      </c>
      <c r="D281" s="364">
        <v>44292</v>
      </c>
      <c r="E281" s="355" t="s">
        <v>3334</v>
      </c>
      <c r="F281" s="353" t="s">
        <v>3727</v>
      </c>
      <c r="G281" s="424" t="s">
        <v>4004</v>
      </c>
      <c r="H281" s="424"/>
      <c r="I281" s="424" t="s">
        <v>2042</v>
      </c>
      <c r="J281" s="424" t="s">
        <v>2041</v>
      </c>
      <c r="K281" s="424" t="s">
        <v>2046</v>
      </c>
      <c r="L281" s="926">
        <f t="shared" si="21"/>
        <v>5</v>
      </c>
      <c r="M281" s="926">
        <f t="shared" si="22"/>
        <v>2</v>
      </c>
      <c r="N281" s="926"/>
      <c r="O281" s="358">
        <v>77</v>
      </c>
      <c r="P281" s="662"/>
      <c r="Q281" s="424"/>
      <c r="R281" s="662"/>
      <c r="S281" s="424"/>
      <c r="T281" s="424"/>
      <c r="U281" s="424"/>
    </row>
    <row r="282" spans="1:21" ht="12.6" customHeight="1" outlineLevel="1">
      <c r="A282" s="376">
        <v>44286</v>
      </c>
      <c r="B282" s="377">
        <v>44266</v>
      </c>
      <c r="C282" s="364">
        <v>44281</v>
      </c>
      <c r="D282" s="364">
        <v>44297</v>
      </c>
      <c r="E282" s="355" t="s">
        <v>3335</v>
      </c>
      <c r="F282" s="353" t="s">
        <v>4005</v>
      </c>
      <c r="G282" s="424" t="s">
        <v>4006</v>
      </c>
      <c r="H282" s="424"/>
      <c r="I282" s="424"/>
      <c r="J282" s="424" t="s">
        <v>2034</v>
      </c>
      <c r="K282" s="424" t="s">
        <v>3351</v>
      </c>
      <c r="L282" s="926">
        <f t="shared" si="21"/>
        <v>20</v>
      </c>
      <c r="M282" s="926">
        <f t="shared" si="22"/>
        <v>13</v>
      </c>
      <c r="N282" s="926"/>
      <c r="O282" s="927">
        <v>78</v>
      </c>
      <c r="P282" s="662"/>
      <c r="Q282" s="424"/>
      <c r="R282" s="662"/>
      <c r="S282" s="424"/>
      <c r="T282" s="424"/>
      <c r="U282" s="424"/>
    </row>
    <row r="283" spans="1:21" ht="12.6" customHeight="1" outlineLevel="1">
      <c r="A283" s="376">
        <v>44287</v>
      </c>
      <c r="B283" s="377">
        <v>44279</v>
      </c>
      <c r="C283" s="364">
        <v>44293</v>
      </c>
      <c r="D283" s="360">
        <v>44311</v>
      </c>
      <c r="E283" s="355" t="s">
        <v>3334</v>
      </c>
      <c r="F283" s="348" t="s">
        <v>4007</v>
      </c>
      <c r="G283" s="348" t="s">
        <v>4008</v>
      </c>
      <c r="H283" s="348"/>
      <c r="I283" s="348"/>
      <c r="J283" s="348" t="s">
        <v>2042</v>
      </c>
      <c r="K283" s="348"/>
      <c r="L283" s="926">
        <f t="shared" si="21"/>
        <v>8</v>
      </c>
      <c r="M283" s="926">
        <f t="shared" si="22"/>
        <v>5</v>
      </c>
      <c r="N283" s="926"/>
      <c r="O283" s="358">
        <v>79</v>
      </c>
      <c r="P283" s="352"/>
      <c r="Q283" s="352"/>
      <c r="R283" s="352"/>
      <c r="S283" s="352"/>
      <c r="T283" s="352"/>
      <c r="U283" s="352"/>
    </row>
    <row r="284" spans="1:21" ht="12.6" customHeight="1" outlineLevel="1">
      <c r="A284" s="376">
        <v>44287</v>
      </c>
      <c r="B284" s="377">
        <v>44285</v>
      </c>
      <c r="C284" s="364">
        <v>44287</v>
      </c>
      <c r="D284" s="364">
        <v>44316</v>
      </c>
      <c r="E284" s="355" t="s">
        <v>3334</v>
      </c>
      <c r="F284" s="353" t="s">
        <v>4009</v>
      </c>
      <c r="G284" s="353" t="s">
        <v>4010</v>
      </c>
      <c r="H284" s="353"/>
      <c r="I284" s="353" t="s">
        <v>2046</v>
      </c>
      <c r="J284" s="353" t="s">
        <v>2045</v>
      </c>
      <c r="K284" s="424" t="s">
        <v>3351</v>
      </c>
      <c r="L284" s="926">
        <f t="shared" si="21"/>
        <v>2</v>
      </c>
      <c r="M284" s="926">
        <f t="shared" si="22"/>
        <v>1</v>
      </c>
      <c r="N284" s="926"/>
      <c r="O284" s="358">
        <v>80</v>
      </c>
      <c r="P284" s="352"/>
      <c r="Q284" s="353"/>
      <c r="R284" s="352"/>
      <c r="S284" s="353"/>
      <c r="T284" s="353"/>
      <c r="U284" s="353"/>
    </row>
    <row r="285" spans="1:21" ht="12.6" customHeight="1" outlineLevel="1">
      <c r="A285" s="376">
        <v>44287</v>
      </c>
      <c r="B285" s="377">
        <v>44274</v>
      </c>
      <c r="C285" s="364">
        <v>44287</v>
      </c>
      <c r="D285" s="364">
        <v>44305</v>
      </c>
      <c r="E285" s="355" t="s">
        <v>3334</v>
      </c>
      <c r="F285" s="353" t="s">
        <v>3839</v>
      </c>
      <c r="G285" s="353" t="s">
        <v>4011</v>
      </c>
      <c r="H285" s="353" t="s">
        <v>2046</v>
      </c>
      <c r="I285" s="353"/>
      <c r="J285" s="353" t="s">
        <v>2033</v>
      </c>
      <c r="K285" s="353" t="s">
        <v>3381</v>
      </c>
      <c r="L285" s="926">
        <f t="shared" si="21"/>
        <v>13</v>
      </c>
      <c r="M285" s="926">
        <f t="shared" si="22"/>
        <v>8</v>
      </c>
      <c r="N285" s="926"/>
      <c r="O285" s="927">
        <v>81</v>
      </c>
      <c r="P285" s="352"/>
      <c r="Q285" s="353"/>
      <c r="R285" s="352"/>
      <c r="S285" s="353"/>
      <c r="T285" s="353"/>
      <c r="U285" s="353"/>
    </row>
    <row r="286" spans="1:21" ht="12.6" customHeight="1" outlineLevel="1">
      <c r="A286" s="376">
        <v>44287</v>
      </c>
      <c r="B286" s="377">
        <v>44277</v>
      </c>
      <c r="C286" s="364">
        <v>44292</v>
      </c>
      <c r="D286" s="364">
        <v>44308</v>
      </c>
      <c r="E286" s="355" t="s">
        <v>3334</v>
      </c>
      <c r="F286" s="353" t="s">
        <v>4012</v>
      </c>
      <c r="G286" s="353" t="s">
        <v>4013</v>
      </c>
      <c r="H286" s="353" t="s">
        <v>2046</v>
      </c>
      <c r="I286" s="353"/>
      <c r="J286" s="353" t="s">
        <v>2033</v>
      </c>
      <c r="K286" s="353" t="s">
        <v>3366</v>
      </c>
      <c r="L286" s="926">
        <f t="shared" si="21"/>
        <v>10</v>
      </c>
      <c r="M286" s="926">
        <f t="shared" si="22"/>
        <v>7</v>
      </c>
      <c r="N286" s="926"/>
      <c r="O286" s="358">
        <v>82</v>
      </c>
      <c r="P286" s="352"/>
      <c r="Q286" s="353"/>
      <c r="R286" s="352"/>
      <c r="S286" s="353"/>
      <c r="T286" s="353"/>
      <c r="U286" s="353"/>
    </row>
    <row r="287" spans="1:21" ht="12.6" customHeight="1" outlineLevel="1">
      <c r="A287" s="376">
        <v>44287</v>
      </c>
      <c r="B287" s="377">
        <v>44279</v>
      </c>
      <c r="C287" s="364">
        <v>44294</v>
      </c>
      <c r="D287" s="360">
        <v>44312</v>
      </c>
      <c r="E287" s="355" t="s">
        <v>3334</v>
      </c>
      <c r="F287" s="348" t="s">
        <v>4014</v>
      </c>
      <c r="G287" s="348" t="s">
        <v>4015</v>
      </c>
      <c r="H287" s="348" t="s">
        <v>4016</v>
      </c>
      <c r="I287" s="348"/>
      <c r="J287" s="348" t="s">
        <v>2042</v>
      </c>
      <c r="K287" s="348"/>
      <c r="L287" s="926">
        <f t="shared" si="21"/>
        <v>8</v>
      </c>
      <c r="M287" s="926">
        <f t="shared" si="22"/>
        <v>5</v>
      </c>
      <c r="N287" s="926"/>
      <c r="O287" s="358">
        <v>83</v>
      </c>
      <c r="P287" s="352"/>
      <c r="Q287" s="352"/>
      <c r="R287" s="352"/>
      <c r="S287" s="352"/>
      <c r="T287" s="352"/>
      <c r="U287" s="352"/>
    </row>
    <row r="288" spans="1:21" ht="12.6" customHeight="1" outlineLevel="1">
      <c r="A288" s="376">
        <v>44293</v>
      </c>
      <c r="B288" s="377">
        <v>44281</v>
      </c>
      <c r="C288" s="364">
        <v>44293</v>
      </c>
      <c r="D288" s="364">
        <v>44312</v>
      </c>
      <c r="E288" s="355" t="s">
        <v>3334</v>
      </c>
      <c r="F288" s="353" t="s">
        <v>4017</v>
      </c>
      <c r="G288" s="353" t="s">
        <v>4018</v>
      </c>
      <c r="H288" s="353" t="s">
        <v>4019</v>
      </c>
      <c r="I288" s="353"/>
      <c r="J288" s="353" t="s">
        <v>2033</v>
      </c>
      <c r="K288" s="353" t="s">
        <v>3975</v>
      </c>
      <c r="L288" s="926">
        <f t="shared" si="21"/>
        <v>12</v>
      </c>
      <c r="M288" s="926">
        <f t="shared" si="22"/>
        <v>7</v>
      </c>
      <c r="N288" s="926"/>
      <c r="O288" s="927">
        <v>84</v>
      </c>
      <c r="P288" s="352"/>
      <c r="Q288" s="353"/>
      <c r="R288" s="352"/>
      <c r="S288" s="353"/>
      <c r="T288" s="353"/>
      <c r="U288" s="353"/>
    </row>
    <row r="289" spans="1:21" ht="12.6" customHeight="1" outlineLevel="1">
      <c r="A289" s="376">
        <v>44293</v>
      </c>
      <c r="B289" s="377">
        <v>44280</v>
      </c>
      <c r="C289" s="364">
        <v>44294</v>
      </c>
      <c r="D289" s="364">
        <v>44311</v>
      </c>
      <c r="E289" s="355" t="s">
        <v>3334</v>
      </c>
      <c r="F289" s="353" t="s">
        <v>3404</v>
      </c>
      <c r="G289" s="353" t="s">
        <v>4020</v>
      </c>
      <c r="H289" s="353" t="s">
        <v>2046</v>
      </c>
      <c r="I289" s="353"/>
      <c r="J289" s="353" t="s">
        <v>2033</v>
      </c>
      <c r="K289" s="353" t="s">
        <v>3975</v>
      </c>
      <c r="L289" s="926">
        <f t="shared" si="21"/>
        <v>13</v>
      </c>
      <c r="M289" s="926">
        <f t="shared" si="22"/>
        <v>8</v>
      </c>
      <c r="N289" s="926"/>
      <c r="O289" s="358">
        <v>85</v>
      </c>
      <c r="P289" s="352"/>
      <c r="Q289" s="353"/>
      <c r="R289" s="352"/>
      <c r="S289" s="353"/>
      <c r="T289" s="353"/>
      <c r="U289" s="353"/>
    </row>
    <row r="290" spans="1:21" ht="12.6" customHeight="1" outlineLevel="1">
      <c r="A290" s="364">
        <v>44287</v>
      </c>
      <c r="B290" s="377">
        <v>44281</v>
      </c>
      <c r="C290" s="364">
        <v>44287</v>
      </c>
      <c r="D290" s="364">
        <v>44313</v>
      </c>
      <c r="E290" s="355" t="s">
        <v>3334</v>
      </c>
      <c r="F290" s="348" t="s">
        <v>4021</v>
      </c>
      <c r="G290" s="348" t="s">
        <v>4022</v>
      </c>
      <c r="H290" s="348"/>
      <c r="I290" s="348"/>
      <c r="J290" s="348" t="s">
        <v>2041</v>
      </c>
      <c r="K290" s="348" t="s">
        <v>3381</v>
      </c>
      <c r="L290" s="926">
        <f t="shared" si="21"/>
        <v>6</v>
      </c>
      <c r="M290" s="926">
        <f t="shared" si="22"/>
        <v>3</v>
      </c>
      <c r="N290" s="926"/>
      <c r="O290" s="358">
        <v>86</v>
      </c>
      <c r="P290" s="726"/>
      <c r="Q290" s="665"/>
      <c r="R290" s="726"/>
      <c r="S290" s="665"/>
      <c r="T290" s="665"/>
      <c r="U290" s="665"/>
    </row>
    <row r="291" spans="1:21" ht="12.6" customHeight="1" outlineLevel="1">
      <c r="A291" s="364">
        <v>44292</v>
      </c>
      <c r="B291" s="377">
        <v>44284</v>
      </c>
      <c r="C291" s="364">
        <v>44298</v>
      </c>
      <c r="D291" s="364">
        <v>44315</v>
      </c>
      <c r="E291" s="355" t="s">
        <v>3334</v>
      </c>
      <c r="F291" s="353" t="s">
        <v>4023</v>
      </c>
      <c r="G291" s="353" t="s">
        <v>4024</v>
      </c>
      <c r="H291" s="353" t="s">
        <v>3349</v>
      </c>
      <c r="I291" s="353"/>
      <c r="J291" s="353" t="s">
        <v>2045</v>
      </c>
      <c r="K291" s="353" t="s">
        <v>3366</v>
      </c>
      <c r="L291" s="926">
        <f t="shared" si="21"/>
        <v>8</v>
      </c>
      <c r="M291" s="926">
        <f t="shared" si="22"/>
        <v>5</v>
      </c>
      <c r="N291" s="926"/>
      <c r="O291" s="927">
        <v>87</v>
      </c>
      <c r="P291" s="352"/>
      <c r="Q291" s="353"/>
      <c r="R291" s="352"/>
      <c r="S291" s="353"/>
      <c r="T291" s="353"/>
      <c r="U291" s="353"/>
    </row>
    <row r="292" spans="1:21" ht="12.6" customHeight="1" outlineLevel="1">
      <c r="A292" s="364">
        <v>44292</v>
      </c>
      <c r="B292" s="377">
        <v>44280</v>
      </c>
      <c r="C292" s="364">
        <v>44294</v>
      </c>
      <c r="D292" s="364">
        <v>44310</v>
      </c>
      <c r="E292" s="355" t="s">
        <v>3334</v>
      </c>
      <c r="F292" s="353" t="s">
        <v>4025</v>
      </c>
      <c r="G292" s="353" t="s">
        <v>4026</v>
      </c>
      <c r="H292" s="353" t="s">
        <v>4027</v>
      </c>
      <c r="I292" s="353"/>
      <c r="J292" s="353" t="s">
        <v>2045</v>
      </c>
      <c r="K292" s="353" t="s">
        <v>3366</v>
      </c>
      <c r="L292" s="926">
        <f t="shared" si="21"/>
        <v>12</v>
      </c>
      <c r="M292" s="926">
        <f t="shared" si="22"/>
        <v>7</v>
      </c>
      <c r="N292" s="926"/>
      <c r="O292" s="358">
        <v>88</v>
      </c>
      <c r="P292" s="352"/>
      <c r="Q292" s="353"/>
      <c r="R292" s="352"/>
      <c r="S292" s="353"/>
      <c r="T292" s="353"/>
      <c r="U292" s="353"/>
    </row>
    <row r="293" spans="1:21" ht="12.6" customHeight="1" outlineLevel="1">
      <c r="A293" s="364">
        <v>44292</v>
      </c>
      <c r="B293" s="377">
        <v>44280</v>
      </c>
      <c r="C293" s="364">
        <v>44294</v>
      </c>
      <c r="D293" s="364">
        <v>44310</v>
      </c>
      <c r="E293" s="355" t="s">
        <v>3334</v>
      </c>
      <c r="F293" s="353" t="s">
        <v>4028</v>
      </c>
      <c r="G293" s="353" t="s">
        <v>4029</v>
      </c>
      <c r="H293" s="353"/>
      <c r="I293" s="353"/>
      <c r="J293" s="353" t="s">
        <v>2045</v>
      </c>
      <c r="K293" s="353" t="s">
        <v>3366</v>
      </c>
      <c r="L293" s="926">
        <f t="shared" si="21"/>
        <v>12</v>
      </c>
      <c r="M293" s="926">
        <f t="shared" si="22"/>
        <v>7</v>
      </c>
      <c r="N293" s="926"/>
      <c r="O293" s="358">
        <v>89</v>
      </c>
      <c r="P293" s="352"/>
      <c r="Q293" s="353"/>
      <c r="R293" s="352"/>
      <c r="S293" s="353"/>
      <c r="T293" s="353"/>
      <c r="U293" s="353"/>
    </row>
    <row r="294" spans="1:21" ht="12.6" customHeight="1" outlineLevel="1">
      <c r="A294" s="376">
        <v>44292</v>
      </c>
      <c r="B294" s="377">
        <v>44274</v>
      </c>
      <c r="C294" s="364">
        <v>44285</v>
      </c>
      <c r="D294" s="364">
        <v>44309</v>
      </c>
      <c r="E294" s="355" t="s">
        <v>3335</v>
      </c>
      <c r="F294" s="353" t="s">
        <v>3774</v>
      </c>
      <c r="G294" s="424" t="s">
        <v>4030</v>
      </c>
      <c r="H294" s="424" t="s">
        <v>4031</v>
      </c>
      <c r="I294" s="424"/>
      <c r="J294" s="424" t="s">
        <v>2034</v>
      </c>
      <c r="K294" s="424" t="s">
        <v>4003</v>
      </c>
      <c r="L294" s="926">
        <f t="shared" si="21"/>
        <v>18</v>
      </c>
      <c r="M294" s="926">
        <f t="shared" si="22"/>
        <v>11</v>
      </c>
      <c r="N294" s="926"/>
      <c r="O294" s="927">
        <v>90</v>
      </c>
      <c r="P294" s="662"/>
      <c r="Q294" s="424"/>
      <c r="R294" s="662"/>
      <c r="S294" s="424"/>
      <c r="T294" s="424"/>
      <c r="U294" s="424"/>
    </row>
    <row r="295" spans="1:21" ht="12.6" customHeight="1" outlineLevel="1">
      <c r="A295" s="376">
        <v>44292</v>
      </c>
      <c r="B295" s="377">
        <v>44277</v>
      </c>
      <c r="C295" s="360">
        <v>44299</v>
      </c>
      <c r="D295" s="364">
        <v>44308</v>
      </c>
      <c r="E295" s="355" t="s">
        <v>3335</v>
      </c>
      <c r="F295" s="353" t="s">
        <v>4032</v>
      </c>
      <c r="G295" s="353" t="s">
        <v>4033</v>
      </c>
      <c r="H295" s="353" t="s">
        <v>4034</v>
      </c>
      <c r="I295" s="353"/>
      <c r="J295" s="353" t="s">
        <v>2035</v>
      </c>
      <c r="K295" s="348"/>
      <c r="L295" s="926">
        <f t="shared" si="21"/>
        <v>15</v>
      </c>
      <c r="M295" s="926">
        <f t="shared" si="22"/>
        <v>10</v>
      </c>
      <c r="N295" s="926"/>
      <c r="O295" s="358">
        <v>91</v>
      </c>
      <c r="P295" s="352"/>
      <c r="Q295" s="352"/>
      <c r="R295" s="352"/>
      <c r="S295" s="352"/>
      <c r="T295" s="352"/>
      <c r="U295" s="352"/>
    </row>
    <row r="296" spans="1:21" ht="12.6" customHeight="1" outlineLevel="1">
      <c r="A296" s="376">
        <v>44295</v>
      </c>
      <c r="B296" s="377">
        <v>44285</v>
      </c>
      <c r="C296" s="364">
        <v>44298</v>
      </c>
      <c r="D296" s="364">
        <v>44316</v>
      </c>
      <c r="E296" s="355" t="s">
        <v>3334</v>
      </c>
      <c r="F296" s="353" t="s">
        <v>4035</v>
      </c>
      <c r="G296" s="424" t="s">
        <v>4036</v>
      </c>
      <c r="H296" s="424" t="s">
        <v>3349</v>
      </c>
      <c r="I296" s="424"/>
      <c r="J296" s="424" t="s">
        <v>2041</v>
      </c>
      <c r="K296" s="424" t="s">
        <v>3351</v>
      </c>
      <c r="L296" s="926">
        <f t="shared" si="21"/>
        <v>10</v>
      </c>
      <c r="M296" s="926">
        <f t="shared" si="22"/>
        <v>7</v>
      </c>
      <c r="N296" s="926"/>
      <c r="O296" s="358">
        <v>92</v>
      </c>
      <c r="P296" s="662"/>
      <c r="Q296" s="424"/>
      <c r="R296" s="662"/>
      <c r="S296" s="424"/>
      <c r="T296" s="424"/>
      <c r="U296" s="424"/>
    </row>
    <row r="297" spans="1:21" ht="12.6" customHeight="1" outlineLevel="1">
      <c r="A297" s="376">
        <v>44298</v>
      </c>
      <c r="B297" s="714">
        <v>44271</v>
      </c>
      <c r="C297" s="364">
        <v>44285</v>
      </c>
      <c r="D297" s="364">
        <v>44302</v>
      </c>
      <c r="E297" s="355" t="s">
        <v>3335</v>
      </c>
      <c r="F297" s="353" t="s">
        <v>4037</v>
      </c>
      <c r="G297" s="353" t="s">
        <v>4038</v>
      </c>
      <c r="H297" s="353"/>
      <c r="I297" s="353"/>
      <c r="J297" s="353" t="s">
        <v>2035</v>
      </c>
      <c r="K297" s="348"/>
      <c r="L297" s="926">
        <f t="shared" si="21"/>
        <v>27</v>
      </c>
      <c r="M297" s="926">
        <f t="shared" si="22"/>
        <v>18</v>
      </c>
      <c r="N297" s="926"/>
      <c r="O297" s="927">
        <v>93</v>
      </c>
      <c r="P297" s="352"/>
      <c r="Q297" s="352"/>
      <c r="R297" s="352"/>
      <c r="S297" s="352"/>
      <c r="T297" s="352"/>
      <c r="U297" s="352"/>
    </row>
    <row r="298" spans="1:21" ht="12.6" customHeight="1" outlineLevel="1">
      <c r="A298" s="376">
        <v>44300</v>
      </c>
      <c r="B298" s="377">
        <v>44285</v>
      </c>
      <c r="C298" s="360">
        <v>44299</v>
      </c>
      <c r="D298" s="360">
        <v>44316</v>
      </c>
      <c r="E298" s="355" t="s">
        <v>3334</v>
      </c>
      <c r="F298" s="348" t="s">
        <v>4039</v>
      </c>
      <c r="G298" s="348" t="s">
        <v>4040</v>
      </c>
      <c r="H298" s="348" t="s">
        <v>3411</v>
      </c>
      <c r="I298" s="348"/>
      <c r="J298" s="348" t="s">
        <v>2042</v>
      </c>
      <c r="K298" s="348"/>
      <c r="L298" s="926">
        <f t="shared" si="21"/>
        <v>15</v>
      </c>
      <c r="M298" s="926">
        <f t="shared" si="22"/>
        <v>10</v>
      </c>
      <c r="N298" s="926"/>
      <c r="O298" s="358">
        <v>94</v>
      </c>
      <c r="P298" s="352"/>
      <c r="Q298" s="352"/>
      <c r="R298" s="352"/>
      <c r="S298" s="352"/>
      <c r="T298" s="352"/>
      <c r="U298" s="352"/>
    </row>
    <row r="299" spans="1:21" ht="12.6" customHeight="1" outlineLevel="1">
      <c r="A299" s="376">
        <v>44300</v>
      </c>
      <c r="B299" s="377">
        <v>44281</v>
      </c>
      <c r="C299" s="364">
        <v>44298</v>
      </c>
      <c r="D299" s="364">
        <v>44312</v>
      </c>
      <c r="E299" s="355" t="s">
        <v>3335</v>
      </c>
      <c r="F299" s="353" t="s">
        <v>4041</v>
      </c>
      <c r="G299" s="424" t="s">
        <v>4042</v>
      </c>
      <c r="H299" s="424" t="s">
        <v>4043</v>
      </c>
      <c r="I299" s="424"/>
      <c r="J299" s="424" t="s">
        <v>2034</v>
      </c>
      <c r="K299" s="424" t="s">
        <v>2046</v>
      </c>
      <c r="L299" s="926">
        <f t="shared" si="21"/>
        <v>19</v>
      </c>
      <c r="M299" s="926">
        <f t="shared" si="22"/>
        <v>12</v>
      </c>
      <c r="N299" s="926"/>
      <c r="O299" s="358">
        <v>95</v>
      </c>
      <c r="P299" s="662"/>
      <c r="Q299" s="424"/>
      <c r="R299" s="662"/>
      <c r="S299" s="424"/>
      <c r="T299" s="424"/>
      <c r="U299" s="424"/>
    </row>
    <row r="300" spans="1:21" ht="12.6" customHeight="1" outlineLevel="1">
      <c r="A300" s="376">
        <v>44301</v>
      </c>
      <c r="B300" s="377">
        <v>44274</v>
      </c>
      <c r="C300" s="364">
        <v>44305</v>
      </c>
      <c r="D300" s="364">
        <v>44306</v>
      </c>
      <c r="E300" s="355" t="s">
        <v>3335</v>
      </c>
      <c r="F300" s="353" t="s">
        <v>4044</v>
      </c>
      <c r="G300" s="424" t="s">
        <v>4045</v>
      </c>
      <c r="H300" s="424" t="s">
        <v>4031</v>
      </c>
      <c r="I300" s="424"/>
      <c r="J300" s="424" t="s">
        <v>2034</v>
      </c>
      <c r="K300" s="424" t="s">
        <v>2046</v>
      </c>
      <c r="L300" s="926">
        <f t="shared" si="21"/>
        <v>27</v>
      </c>
      <c r="M300" s="926">
        <f t="shared" si="22"/>
        <v>18</v>
      </c>
      <c r="N300" s="926"/>
      <c r="O300" s="927">
        <v>96</v>
      </c>
      <c r="P300" s="662"/>
      <c r="Q300" s="424"/>
      <c r="R300" s="662"/>
      <c r="S300" s="424"/>
      <c r="T300" s="424"/>
      <c r="U300" s="424"/>
    </row>
    <row r="301" spans="1:21" ht="12.6" customHeight="1" outlineLevel="1">
      <c r="A301" s="376">
        <v>44302</v>
      </c>
      <c r="B301" s="377">
        <v>44277</v>
      </c>
      <c r="C301" s="364">
        <v>44286</v>
      </c>
      <c r="D301" s="364">
        <v>44310</v>
      </c>
      <c r="E301" s="355" t="s">
        <v>3334</v>
      </c>
      <c r="F301" s="353" t="s">
        <v>4046</v>
      </c>
      <c r="G301" s="424" t="s">
        <v>4047</v>
      </c>
      <c r="H301" s="424"/>
      <c r="I301" s="424"/>
      <c r="J301" s="424" t="s">
        <v>2034</v>
      </c>
      <c r="K301" s="424" t="s">
        <v>4048</v>
      </c>
      <c r="L301" s="926">
        <f t="shared" ref="L301:L313" si="23">(A301-B301)</f>
        <v>25</v>
      </c>
      <c r="M301" s="926">
        <f t="shared" ref="M301:M313" si="24">NETWORKDAYS(B301,A301,A301:B301)</f>
        <v>18</v>
      </c>
      <c r="N301" s="926"/>
      <c r="O301" s="358">
        <v>97</v>
      </c>
      <c r="P301" s="662"/>
      <c r="Q301" s="424"/>
      <c r="R301" s="662"/>
      <c r="S301" s="424"/>
      <c r="T301" s="424"/>
      <c r="U301" s="424"/>
    </row>
    <row r="302" spans="1:21" ht="12.6" customHeight="1" outlineLevel="1">
      <c r="A302" s="376">
        <v>44302</v>
      </c>
      <c r="B302" s="377">
        <v>44284</v>
      </c>
      <c r="C302" s="364">
        <v>44300</v>
      </c>
      <c r="D302" s="364">
        <v>44315</v>
      </c>
      <c r="E302" s="355" t="s">
        <v>3335</v>
      </c>
      <c r="F302" s="353" t="s">
        <v>4049</v>
      </c>
      <c r="G302" s="424" t="s">
        <v>4050</v>
      </c>
      <c r="H302" s="424"/>
      <c r="I302" s="424"/>
      <c r="J302" s="424" t="s">
        <v>2041</v>
      </c>
      <c r="K302" s="424" t="s">
        <v>3351</v>
      </c>
      <c r="L302" s="926">
        <f t="shared" si="23"/>
        <v>18</v>
      </c>
      <c r="M302" s="926">
        <f t="shared" si="24"/>
        <v>13</v>
      </c>
      <c r="N302" s="926"/>
      <c r="O302" s="358">
        <v>98</v>
      </c>
      <c r="P302" s="662"/>
      <c r="Q302" s="424"/>
      <c r="R302" s="662"/>
      <c r="S302" s="424"/>
      <c r="T302" s="424"/>
      <c r="U302" s="424"/>
    </row>
    <row r="303" spans="1:21" ht="12.6" customHeight="1" outlineLevel="1">
      <c r="A303" s="376">
        <v>44302</v>
      </c>
      <c r="B303" s="377">
        <v>44286</v>
      </c>
      <c r="C303" s="364">
        <v>44302</v>
      </c>
      <c r="D303" s="364">
        <v>44317</v>
      </c>
      <c r="E303" s="355" t="s">
        <v>3335</v>
      </c>
      <c r="F303" s="353" t="s">
        <v>4051</v>
      </c>
      <c r="G303" s="424" t="s">
        <v>4052</v>
      </c>
      <c r="H303" s="424"/>
      <c r="I303" s="424"/>
      <c r="J303" s="424" t="s">
        <v>2041</v>
      </c>
      <c r="K303" s="424" t="s">
        <v>3351</v>
      </c>
      <c r="L303" s="926">
        <f t="shared" si="23"/>
        <v>16</v>
      </c>
      <c r="M303" s="926">
        <f t="shared" si="24"/>
        <v>11</v>
      </c>
      <c r="N303" s="926"/>
      <c r="O303" s="927">
        <v>99</v>
      </c>
      <c r="P303" s="662"/>
      <c r="Q303" s="424"/>
      <c r="R303" s="662"/>
      <c r="S303" s="424"/>
      <c r="T303" s="424"/>
      <c r="U303" s="424"/>
    </row>
    <row r="304" spans="1:21" ht="12.6" customHeight="1" outlineLevel="1">
      <c r="A304" s="376">
        <v>44302</v>
      </c>
      <c r="B304" s="1047">
        <v>44285</v>
      </c>
      <c r="C304" s="360">
        <v>44300</v>
      </c>
      <c r="D304" s="360">
        <v>44304</v>
      </c>
      <c r="E304" s="355" t="s">
        <v>3334</v>
      </c>
      <c r="F304" s="348" t="s">
        <v>3876</v>
      </c>
      <c r="G304" s="348" t="s">
        <v>4053</v>
      </c>
      <c r="H304" s="348" t="s">
        <v>4054</v>
      </c>
      <c r="I304" s="348"/>
      <c r="J304" s="348" t="s">
        <v>2042</v>
      </c>
      <c r="K304" s="348"/>
      <c r="L304" s="926">
        <f t="shared" si="23"/>
        <v>17</v>
      </c>
      <c r="M304" s="926">
        <f t="shared" si="24"/>
        <v>12</v>
      </c>
      <c r="N304" s="926"/>
      <c r="O304" s="358">
        <v>100</v>
      </c>
      <c r="P304" s="352"/>
      <c r="Q304" s="352"/>
      <c r="R304" s="352"/>
      <c r="S304" s="352"/>
      <c r="T304" s="352"/>
      <c r="U304" s="352"/>
    </row>
    <row r="305" spans="1:33" ht="12.6" customHeight="1" outlineLevel="1">
      <c r="A305" s="376">
        <v>44302</v>
      </c>
      <c r="B305" s="377">
        <v>44279</v>
      </c>
      <c r="C305" s="364">
        <v>44302</v>
      </c>
      <c r="D305" s="364">
        <v>44315</v>
      </c>
      <c r="E305" s="355" t="s">
        <v>3335</v>
      </c>
      <c r="F305" s="353" t="s">
        <v>3789</v>
      </c>
      <c r="G305" s="353" t="s">
        <v>4055</v>
      </c>
      <c r="H305" s="353"/>
      <c r="I305" s="353"/>
      <c r="J305" s="424" t="s">
        <v>2045</v>
      </c>
      <c r="K305" s="424" t="s">
        <v>3351</v>
      </c>
      <c r="L305" s="926">
        <f t="shared" si="23"/>
        <v>23</v>
      </c>
      <c r="M305" s="926">
        <f t="shared" si="24"/>
        <v>16</v>
      </c>
      <c r="N305" s="926"/>
      <c r="O305" s="927">
        <v>101</v>
      </c>
      <c r="P305" s="352"/>
      <c r="Q305" s="353"/>
      <c r="R305" s="352"/>
      <c r="S305" s="353"/>
      <c r="T305" s="353"/>
      <c r="U305" s="353"/>
      <c r="V305" s="353"/>
      <c r="W305" s="353"/>
      <c r="X305" s="353"/>
      <c r="Y305" s="353"/>
      <c r="Z305" s="353"/>
      <c r="AA305" s="353"/>
      <c r="AB305" s="353"/>
      <c r="AC305" s="353"/>
      <c r="AD305" s="353"/>
      <c r="AE305" s="353"/>
      <c r="AF305" s="353"/>
      <c r="AG305" s="353"/>
    </row>
    <row r="306" spans="1:33" ht="12.6" customHeight="1" outlineLevel="1">
      <c r="A306" s="364">
        <v>44302</v>
      </c>
      <c r="B306" s="377">
        <v>44284</v>
      </c>
      <c r="C306" s="364">
        <v>44301</v>
      </c>
      <c r="D306" s="364">
        <v>44305</v>
      </c>
      <c r="E306" s="355" t="s">
        <v>3334</v>
      </c>
      <c r="F306" s="353" t="s">
        <v>4056</v>
      </c>
      <c r="G306" s="424" t="s">
        <v>4057</v>
      </c>
      <c r="H306" s="424"/>
      <c r="I306" s="424"/>
      <c r="J306" s="424" t="s">
        <v>2041</v>
      </c>
      <c r="K306" s="424" t="s">
        <v>3351</v>
      </c>
      <c r="L306" s="926">
        <f t="shared" si="23"/>
        <v>18</v>
      </c>
      <c r="M306" s="926">
        <f t="shared" si="24"/>
        <v>13</v>
      </c>
      <c r="N306" s="926"/>
      <c r="O306" s="358">
        <v>102</v>
      </c>
      <c r="P306" s="662"/>
      <c r="Q306" s="424"/>
      <c r="R306" s="662"/>
      <c r="S306" s="424"/>
      <c r="T306" s="424"/>
      <c r="U306" s="424"/>
      <c r="V306" s="424"/>
      <c r="W306" s="424"/>
      <c r="X306" s="424"/>
      <c r="Y306" s="424"/>
      <c r="Z306" s="424"/>
      <c r="AA306" s="424"/>
      <c r="AB306" s="424"/>
      <c r="AC306" s="424"/>
      <c r="AD306" s="424"/>
      <c r="AE306" s="424"/>
      <c r="AF306" s="424"/>
      <c r="AG306" s="424"/>
    </row>
    <row r="307" spans="1:33" ht="12.6" customHeight="1" outlineLevel="1">
      <c r="A307" s="376">
        <v>44302</v>
      </c>
      <c r="B307" s="1048">
        <v>44279</v>
      </c>
      <c r="C307" s="1049">
        <v>44264</v>
      </c>
      <c r="D307" s="755">
        <v>44312</v>
      </c>
      <c r="E307" s="735" t="s">
        <v>3335</v>
      </c>
      <c r="F307" s="604" t="s">
        <v>3791</v>
      </c>
      <c r="G307" s="604" t="s">
        <v>4058</v>
      </c>
      <c r="H307" s="604"/>
      <c r="I307" s="604"/>
      <c r="J307" s="604" t="s">
        <v>2042</v>
      </c>
      <c r="K307" s="604"/>
      <c r="L307" s="926">
        <f t="shared" si="23"/>
        <v>23</v>
      </c>
      <c r="M307" s="926">
        <f t="shared" si="24"/>
        <v>16</v>
      </c>
      <c r="N307" s="926"/>
      <c r="O307" s="927">
        <v>103</v>
      </c>
      <c r="P307" s="609"/>
      <c r="Q307" s="34"/>
      <c r="R307" s="609"/>
      <c r="S307" s="34"/>
      <c r="T307" s="34"/>
      <c r="U307" s="34"/>
      <c r="V307" s="34"/>
      <c r="W307" s="34"/>
      <c r="X307" s="34"/>
      <c r="Y307" s="34"/>
      <c r="Z307" s="34"/>
      <c r="AA307" s="34"/>
      <c r="AB307" s="34"/>
      <c r="AC307" s="34"/>
      <c r="AD307" s="34"/>
      <c r="AE307" s="34"/>
      <c r="AF307" s="34"/>
      <c r="AG307" s="34"/>
    </row>
    <row r="308" spans="1:33" ht="12.6" customHeight="1" outlineLevel="1">
      <c r="A308" s="376">
        <v>44305</v>
      </c>
      <c r="B308" s="377">
        <v>44277</v>
      </c>
      <c r="C308" s="360">
        <v>44299</v>
      </c>
      <c r="D308" s="360">
        <v>44308</v>
      </c>
      <c r="E308" s="355" t="s">
        <v>3335</v>
      </c>
      <c r="F308" s="348" t="s">
        <v>4059</v>
      </c>
      <c r="G308" s="348" t="s">
        <v>4060</v>
      </c>
      <c r="H308" s="348"/>
      <c r="I308" s="348"/>
      <c r="J308" s="348" t="s">
        <v>2042</v>
      </c>
      <c r="K308" s="348"/>
      <c r="L308" s="926">
        <f t="shared" si="23"/>
        <v>28</v>
      </c>
      <c r="M308" s="926">
        <f t="shared" si="24"/>
        <v>19</v>
      </c>
      <c r="N308" s="926"/>
      <c r="O308" s="358">
        <v>104</v>
      </c>
      <c r="P308" s="352"/>
      <c r="Q308" s="352"/>
      <c r="R308" s="352"/>
      <c r="S308" s="352"/>
      <c r="T308" s="352"/>
      <c r="U308" s="352"/>
      <c r="V308" s="352"/>
      <c r="W308" s="352"/>
      <c r="X308" s="352"/>
      <c r="Y308" s="352"/>
      <c r="Z308" s="352"/>
      <c r="AA308" s="352"/>
      <c r="AB308" s="352"/>
      <c r="AC308" s="352"/>
      <c r="AD308" s="352"/>
      <c r="AE308" s="352"/>
      <c r="AF308" s="352"/>
      <c r="AG308" s="352"/>
    </row>
    <row r="309" spans="1:33" ht="12.6" customHeight="1" outlineLevel="1">
      <c r="A309" s="364">
        <v>44313</v>
      </c>
      <c r="B309" s="377">
        <v>44286</v>
      </c>
      <c r="C309" s="742">
        <v>44315</v>
      </c>
      <c r="D309" s="742">
        <v>44317</v>
      </c>
      <c r="E309" s="735" t="s">
        <v>3335</v>
      </c>
      <c r="F309" s="604" t="s">
        <v>4061</v>
      </c>
      <c r="G309" s="604" t="s">
        <v>4062</v>
      </c>
      <c r="H309" s="604" t="s">
        <v>3349</v>
      </c>
      <c r="I309" s="604" t="s">
        <v>2035</v>
      </c>
      <c r="J309" s="604" t="s">
        <v>2045</v>
      </c>
      <c r="K309" s="424" t="s">
        <v>3366</v>
      </c>
      <c r="L309" s="926">
        <f t="shared" si="23"/>
        <v>27</v>
      </c>
      <c r="M309" s="926">
        <f t="shared" si="24"/>
        <v>18</v>
      </c>
      <c r="N309" s="926"/>
      <c r="O309" s="927">
        <v>105</v>
      </c>
      <c r="P309" s="352"/>
      <c r="Q309" s="352"/>
      <c r="R309" s="352"/>
      <c r="S309" s="352"/>
      <c r="T309" s="352"/>
      <c r="U309" s="352"/>
      <c r="V309" s="352"/>
      <c r="W309" s="352"/>
      <c r="X309" s="352"/>
      <c r="Y309" s="352"/>
      <c r="Z309" s="352"/>
      <c r="AA309" s="352"/>
      <c r="AB309" s="352"/>
      <c r="AC309" s="352"/>
      <c r="AD309" s="352"/>
      <c r="AE309" s="352"/>
      <c r="AF309" s="352"/>
      <c r="AG309" s="352"/>
    </row>
    <row r="310" spans="1:33" ht="12.6" customHeight="1" outlineLevel="1">
      <c r="A310" s="376">
        <v>44307</v>
      </c>
      <c r="B310" s="377">
        <v>44284</v>
      </c>
      <c r="C310" s="364">
        <v>44315</v>
      </c>
      <c r="D310" s="364">
        <v>44315</v>
      </c>
      <c r="E310" s="355" t="s">
        <v>3334</v>
      </c>
      <c r="F310" s="353" t="s">
        <v>4063</v>
      </c>
      <c r="G310" s="353" t="s">
        <v>4064</v>
      </c>
      <c r="H310" s="353" t="s">
        <v>4065</v>
      </c>
      <c r="I310" s="353"/>
      <c r="J310" s="353" t="s">
        <v>2033</v>
      </c>
      <c r="K310" s="353" t="s">
        <v>4066</v>
      </c>
      <c r="L310" s="926">
        <f t="shared" si="23"/>
        <v>23</v>
      </c>
      <c r="M310" s="926">
        <f t="shared" si="24"/>
        <v>16</v>
      </c>
      <c r="N310" s="926"/>
      <c r="O310" s="358">
        <v>106</v>
      </c>
      <c r="P310" s="366"/>
      <c r="Q310" s="375"/>
      <c r="R310" s="366"/>
      <c r="S310" s="375"/>
      <c r="T310" s="375"/>
      <c r="U310" s="375"/>
      <c r="V310" s="375"/>
      <c r="W310" s="375"/>
      <c r="X310" s="375"/>
      <c r="Y310" s="375"/>
      <c r="Z310" s="375"/>
      <c r="AA310" s="375"/>
      <c r="AB310" s="375"/>
      <c r="AC310" s="375"/>
      <c r="AD310" s="375"/>
      <c r="AE310" s="375"/>
      <c r="AF310" s="375"/>
      <c r="AG310" s="375"/>
    </row>
    <row r="311" spans="1:33" ht="12.6" customHeight="1" outlineLevel="1">
      <c r="A311" s="364">
        <v>44315</v>
      </c>
      <c r="B311" s="377">
        <v>44284</v>
      </c>
      <c r="C311" s="364">
        <v>44315</v>
      </c>
      <c r="D311" s="364">
        <v>44315</v>
      </c>
      <c r="E311" s="355" t="s">
        <v>3334</v>
      </c>
      <c r="F311" s="353" t="s">
        <v>3597</v>
      </c>
      <c r="G311" s="353" t="s">
        <v>4067</v>
      </c>
      <c r="H311" s="353" t="s">
        <v>3349</v>
      </c>
      <c r="I311" s="353"/>
      <c r="J311" s="353" t="s">
        <v>2045</v>
      </c>
      <c r="K311" s="424" t="s">
        <v>3351</v>
      </c>
      <c r="L311" s="926">
        <f t="shared" si="23"/>
        <v>31</v>
      </c>
      <c r="M311" s="926">
        <f t="shared" si="24"/>
        <v>22</v>
      </c>
      <c r="N311" s="926"/>
      <c r="O311" s="927">
        <v>107</v>
      </c>
      <c r="P311" s="662"/>
      <c r="Q311" s="424"/>
      <c r="R311" s="662"/>
      <c r="S311" s="424"/>
      <c r="T311" s="424"/>
      <c r="U311" s="424"/>
      <c r="V311" s="424"/>
      <c r="W311" s="424"/>
      <c r="X311" s="424"/>
      <c r="Y311" s="424"/>
      <c r="Z311" s="424"/>
      <c r="AA311" s="424"/>
      <c r="AB311" s="424"/>
      <c r="AC311" s="424"/>
      <c r="AD311" s="424"/>
      <c r="AE311" s="424"/>
      <c r="AF311" s="424"/>
      <c r="AG311" s="424"/>
    </row>
    <row r="312" spans="1:33" ht="12.6" customHeight="1" outlineLevel="1">
      <c r="A312" s="364">
        <v>44315</v>
      </c>
      <c r="B312" s="377">
        <v>44286</v>
      </c>
      <c r="C312" s="364">
        <v>44315</v>
      </c>
      <c r="D312" s="364">
        <v>44315</v>
      </c>
      <c r="E312" s="355" t="s">
        <v>3334</v>
      </c>
      <c r="F312" s="353" t="s">
        <v>4068</v>
      </c>
      <c r="G312" s="424" t="s">
        <v>4069</v>
      </c>
      <c r="H312" s="424" t="s">
        <v>4070</v>
      </c>
      <c r="I312" s="424"/>
      <c r="J312" s="424" t="s">
        <v>2041</v>
      </c>
      <c r="K312" s="424"/>
      <c r="L312" s="926">
        <f t="shared" si="23"/>
        <v>29</v>
      </c>
      <c r="M312" s="926">
        <f t="shared" si="24"/>
        <v>20</v>
      </c>
      <c r="N312" s="926"/>
      <c r="O312" s="358">
        <v>108</v>
      </c>
      <c r="P312" s="662"/>
      <c r="Q312" s="424"/>
      <c r="R312" s="662"/>
      <c r="S312" s="424"/>
      <c r="T312" s="424"/>
      <c r="U312" s="424"/>
      <c r="V312" s="424"/>
      <c r="W312" s="424"/>
      <c r="X312" s="424"/>
      <c r="Y312" s="424"/>
      <c r="Z312" s="424"/>
      <c r="AA312" s="424"/>
      <c r="AB312" s="424"/>
      <c r="AC312" s="424"/>
      <c r="AD312" s="424"/>
      <c r="AE312" s="424"/>
      <c r="AF312" s="424"/>
      <c r="AG312" s="424"/>
    </row>
    <row r="313" spans="1:33" ht="12.6" customHeight="1" outlineLevel="1">
      <c r="A313" s="364">
        <v>44307</v>
      </c>
      <c r="B313" s="377">
        <v>44284</v>
      </c>
      <c r="C313" s="364">
        <v>44305</v>
      </c>
      <c r="D313" s="364">
        <v>44315</v>
      </c>
      <c r="E313" s="355" t="s">
        <v>3335</v>
      </c>
      <c r="F313" s="353" t="s">
        <v>3791</v>
      </c>
      <c r="G313" s="353" t="s">
        <v>4071</v>
      </c>
      <c r="H313" s="353" t="s">
        <v>4072</v>
      </c>
      <c r="I313" s="353"/>
      <c r="J313" s="353" t="s">
        <v>2042</v>
      </c>
      <c r="K313" s="353" t="s">
        <v>4073</v>
      </c>
      <c r="L313" s="926">
        <f t="shared" si="23"/>
        <v>23</v>
      </c>
      <c r="M313" s="926">
        <f t="shared" si="24"/>
        <v>16</v>
      </c>
      <c r="N313" s="926"/>
      <c r="O313" s="927">
        <v>109</v>
      </c>
      <c r="P313" s="352"/>
      <c r="Q313" s="353"/>
      <c r="R313" s="352"/>
      <c r="S313" s="353"/>
      <c r="T313" s="353"/>
      <c r="U313" s="353"/>
      <c r="V313" s="353"/>
      <c r="W313" s="353"/>
      <c r="X313" s="353"/>
      <c r="Y313" s="353"/>
      <c r="Z313" s="353"/>
      <c r="AA313" s="353"/>
      <c r="AB313" s="353"/>
      <c r="AC313" s="353"/>
      <c r="AD313" s="353"/>
      <c r="AE313" s="353"/>
      <c r="AF313" s="353"/>
      <c r="AG313" s="353"/>
    </row>
    <row r="314" spans="1:33" ht="12.6" customHeight="1">
      <c r="A314" s="364"/>
      <c r="B314" s="364"/>
      <c r="C314" s="364"/>
      <c r="D314" s="364"/>
      <c r="E314" s="355"/>
      <c r="F314" s="353"/>
      <c r="G314" s="353"/>
      <c r="H314" s="353"/>
      <c r="I314" s="353"/>
      <c r="J314" s="353"/>
      <c r="K314" s="353"/>
      <c r="L314" s="358"/>
      <c r="M314" s="358"/>
      <c r="N314" s="926"/>
      <c r="O314" s="927"/>
      <c r="P314" s="352"/>
      <c r="Q314" s="353"/>
      <c r="R314" s="352"/>
      <c r="S314" s="353"/>
      <c r="T314" s="353"/>
      <c r="U314" s="353"/>
      <c r="V314" s="353"/>
      <c r="W314" s="353"/>
      <c r="X314" s="353"/>
      <c r="Y314" s="353"/>
      <c r="Z314" s="353"/>
      <c r="AA314" s="353"/>
      <c r="AB314" s="353"/>
      <c r="AC314" s="353"/>
      <c r="AD314" s="353"/>
      <c r="AE314" s="353"/>
      <c r="AF314" s="353"/>
      <c r="AG314" s="353"/>
    </row>
    <row r="315" spans="1:33" ht="12.6" customHeight="1">
      <c r="A315" s="376">
        <v>44293</v>
      </c>
      <c r="B315" s="1050">
        <v>44287</v>
      </c>
      <c r="C315" s="364">
        <v>44298</v>
      </c>
      <c r="D315" s="376">
        <v>44317</v>
      </c>
      <c r="E315" s="355" t="s">
        <v>3334</v>
      </c>
      <c r="F315" s="353" t="s">
        <v>4074</v>
      </c>
      <c r="G315" s="353" t="s">
        <v>4075</v>
      </c>
      <c r="H315" s="353"/>
      <c r="I315" s="353"/>
      <c r="J315" s="353" t="s">
        <v>2033</v>
      </c>
      <c r="K315" s="353" t="s">
        <v>3381</v>
      </c>
      <c r="L315" s="358">
        <f t="shared" ref="L315:L346" si="25">(A315-B315)</f>
        <v>6</v>
      </c>
      <c r="M315" s="358">
        <f t="shared" ref="M315:M346" si="26">NETWORKDAYS(B315,A315,A315:B315)</f>
        <v>3</v>
      </c>
      <c r="N315" s="926"/>
      <c r="O315" s="927">
        <v>1</v>
      </c>
      <c r="P315" s="362" t="s">
        <v>3314</v>
      </c>
      <c r="Q315" s="357">
        <f>AVERAGE($L$315:$L$398)</f>
        <v>11.607142857142858</v>
      </c>
      <c r="R315" s="363">
        <f>COUNT($B$315:$B$398)</f>
        <v>84</v>
      </c>
      <c r="S315" s="350">
        <f>COUNTIF($E$315:$E$398,$S$1)</f>
        <v>58</v>
      </c>
      <c r="T315" s="350">
        <f>COUNTIF($E$315:$E$398,$T$1)</f>
        <v>23</v>
      </c>
      <c r="U315" s="350">
        <f>R315-S315-T315</f>
        <v>3</v>
      </c>
      <c r="V315" s="350"/>
      <c r="W315" s="350">
        <f t="shared" ref="W315:AE315" si="27">COUNTIF($J$315:$J$398, W$1)</f>
        <v>25</v>
      </c>
      <c r="X315" s="350">
        <f t="shared" si="27"/>
        <v>8</v>
      </c>
      <c r="Y315" s="350">
        <f t="shared" si="27"/>
        <v>6</v>
      </c>
      <c r="Z315" s="350">
        <f t="shared" si="27"/>
        <v>14</v>
      </c>
      <c r="AA315" s="350">
        <f t="shared" si="27"/>
        <v>13</v>
      </c>
      <c r="AB315" s="350">
        <f t="shared" si="27"/>
        <v>16</v>
      </c>
      <c r="AC315" s="350">
        <f t="shared" si="27"/>
        <v>2</v>
      </c>
      <c r="AD315" s="350">
        <f t="shared" si="27"/>
        <v>0</v>
      </c>
      <c r="AE315" s="350">
        <f t="shared" si="27"/>
        <v>0</v>
      </c>
      <c r="AF315" s="350"/>
      <c r="AG315" s="363">
        <f>SUM(W315:AF315)</f>
        <v>84</v>
      </c>
    </row>
    <row r="316" spans="1:33" ht="12.6" customHeight="1" outlineLevel="1">
      <c r="A316" s="376">
        <v>44294</v>
      </c>
      <c r="B316" s="1050">
        <v>44287</v>
      </c>
      <c r="C316" s="364">
        <v>44295</v>
      </c>
      <c r="D316" s="364">
        <v>44317</v>
      </c>
      <c r="E316" s="355" t="s">
        <v>3334</v>
      </c>
      <c r="F316" s="353" t="s">
        <v>4076</v>
      </c>
      <c r="G316" s="353" t="s">
        <v>4077</v>
      </c>
      <c r="H316" s="353" t="s">
        <v>3349</v>
      </c>
      <c r="I316" s="353"/>
      <c r="J316" s="353" t="s">
        <v>2035</v>
      </c>
      <c r="K316" s="348"/>
      <c r="L316" s="358">
        <f t="shared" si="25"/>
        <v>7</v>
      </c>
      <c r="M316" s="358">
        <f t="shared" si="26"/>
        <v>4</v>
      </c>
      <c r="N316" s="926"/>
      <c r="O316" s="927">
        <v>2</v>
      </c>
      <c r="P316" s="352"/>
      <c r="Q316" s="352"/>
      <c r="R316" s="352"/>
      <c r="S316" s="352"/>
      <c r="T316" s="352"/>
      <c r="U316" s="352"/>
      <c r="V316" s="352"/>
      <c r="W316" s="352"/>
      <c r="X316" s="352"/>
      <c r="Y316" s="352"/>
      <c r="Z316" s="352"/>
      <c r="AA316" s="352"/>
      <c r="AB316" s="352"/>
      <c r="AC316" s="352"/>
      <c r="AD316" s="352"/>
      <c r="AE316" s="352"/>
      <c r="AF316" s="352"/>
      <c r="AG316" s="352"/>
    </row>
    <row r="317" spans="1:33" ht="12.6" customHeight="1" outlineLevel="1">
      <c r="A317" s="364">
        <v>44294</v>
      </c>
      <c r="B317" s="1050">
        <v>44287</v>
      </c>
      <c r="C317" s="364">
        <v>44301</v>
      </c>
      <c r="D317" s="364">
        <v>44317</v>
      </c>
      <c r="E317" s="355" t="s">
        <v>3334</v>
      </c>
      <c r="F317" s="353" t="s">
        <v>4078</v>
      </c>
      <c r="G317" s="353" t="s">
        <v>4079</v>
      </c>
      <c r="H317" s="353" t="s">
        <v>2046</v>
      </c>
      <c r="I317" s="353"/>
      <c r="J317" s="353" t="s">
        <v>2033</v>
      </c>
      <c r="K317" s="353" t="s">
        <v>3381</v>
      </c>
      <c r="L317" s="358">
        <f t="shared" si="25"/>
        <v>7</v>
      </c>
      <c r="M317" s="358">
        <f t="shared" si="26"/>
        <v>4</v>
      </c>
      <c r="N317" s="926"/>
      <c r="O317" s="927">
        <v>3</v>
      </c>
      <c r="P317" s="352"/>
      <c r="Q317" s="353"/>
      <c r="R317" s="352"/>
      <c r="S317" s="353"/>
      <c r="T317" s="353"/>
      <c r="U317" s="353"/>
      <c r="V317" s="353"/>
      <c r="W317" s="353"/>
      <c r="X317" s="353"/>
      <c r="Y317" s="353"/>
      <c r="Z317" s="353"/>
      <c r="AA317" s="353"/>
      <c r="AB317" s="353"/>
      <c r="AC317" s="353"/>
      <c r="AD317" s="353"/>
      <c r="AE317" s="353"/>
      <c r="AF317" s="353"/>
      <c r="AG317" s="353"/>
    </row>
    <row r="318" spans="1:33" ht="12.6" customHeight="1" outlineLevel="1">
      <c r="A318" s="376">
        <v>44294</v>
      </c>
      <c r="B318" s="1050">
        <v>44287</v>
      </c>
      <c r="C318" s="364">
        <v>44295</v>
      </c>
      <c r="D318" s="364">
        <v>44317</v>
      </c>
      <c r="E318" s="355" t="s">
        <v>3334</v>
      </c>
      <c r="F318" s="353" t="s">
        <v>4080</v>
      </c>
      <c r="G318" s="424" t="s">
        <v>4081</v>
      </c>
      <c r="H318" s="424" t="s">
        <v>3349</v>
      </c>
      <c r="I318" s="424"/>
      <c r="J318" s="424" t="s">
        <v>2041</v>
      </c>
      <c r="K318" s="424" t="s">
        <v>3381</v>
      </c>
      <c r="L318" s="358">
        <f t="shared" si="25"/>
        <v>7</v>
      </c>
      <c r="M318" s="358">
        <f t="shared" si="26"/>
        <v>4</v>
      </c>
      <c r="N318" s="926"/>
      <c r="O318" s="927">
        <v>4</v>
      </c>
      <c r="P318" s="662"/>
      <c r="Q318" s="424"/>
      <c r="R318" s="662"/>
      <c r="S318" s="424"/>
      <c r="T318" s="424"/>
      <c r="U318" s="424"/>
      <c r="V318" s="424"/>
      <c r="W318" s="424"/>
      <c r="X318" s="424"/>
      <c r="Y318" s="424"/>
      <c r="Z318" s="424"/>
      <c r="AA318" s="424"/>
      <c r="AB318" s="424"/>
      <c r="AC318" s="424"/>
      <c r="AD318" s="424"/>
      <c r="AE318" s="424"/>
      <c r="AF318" s="424"/>
      <c r="AG318" s="424"/>
    </row>
    <row r="319" spans="1:33" ht="12.6" customHeight="1" outlineLevel="1">
      <c r="A319" s="364">
        <v>44298</v>
      </c>
      <c r="B319" s="1050">
        <v>44298</v>
      </c>
      <c r="C319" s="364"/>
      <c r="D319" s="364"/>
      <c r="E319" s="355" t="s">
        <v>3334</v>
      </c>
      <c r="F319" s="348" t="s">
        <v>3354</v>
      </c>
      <c r="G319" s="348" t="s">
        <v>4082</v>
      </c>
      <c r="H319" s="348"/>
      <c r="I319" s="348"/>
      <c r="J319" s="348" t="s">
        <v>2033</v>
      </c>
      <c r="K319" s="348"/>
      <c r="L319" s="358">
        <f t="shared" si="25"/>
        <v>0</v>
      </c>
      <c r="M319" s="358">
        <f t="shared" si="26"/>
        <v>0</v>
      </c>
      <c r="N319" s="926"/>
      <c r="O319" s="927">
        <v>5</v>
      </c>
      <c r="P319" s="352"/>
      <c r="Q319" s="352"/>
      <c r="R319" s="352"/>
      <c r="S319" s="352"/>
      <c r="T319" s="352"/>
      <c r="U319" s="352"/>
      <c r="V319" s="352"/>
      <c r="W319" s="352"/>
      <c r="X319" s="352"/>
      <c r="Y319" s="352"/>
      <c r="Z319" s="352"/>
      <c r="AA319" s="352"/>
      <c r="AB319" s="352"/>
      <c r="AC319" s="352"/>
      <c r="AD319" s="352"/>
      <c r="AE319" s="352"/>
      <c r="AF319" s="352"/>
      <c r="AG319" s="352"/>
    </row>
    <row r="320" spans="1:33" ht="12.6" customHeight="1" outlineLevel="1">
      <c r="A320" s="364">
        <v>44298</v>
      </c>
      <c r="B320" s="1050">
        <v>44292</v>
      </c>
      <c r="C320" s="364">
        <v>44298</v>
      </c>
      <c r="D320" s="364">
        <v>44299</v>
      </c>
      <c r="E320" s="355" t="s">
        <v>3334</v>
      </c>
      <c r="F320" s="353" t="s">
        <v>3418</v>
      </c>
      <c r="G320" s="353" t="s">
        <v>4083</v>
      </c>
      <c r="H320" s="353" t="s">
        <v>3507</v>
      </c>
      <c r="I320" s="353"/>
      <c r="J320" s="353" t="s">
        <v>2033</v>
      </c>
      <c r="K320" s="353"/>
      <c r="L320" s="358">
        <f t="shared" si="25"/>
        <v>6</v>
      </c>
      <c r="M320" s="358">
        <f t="shared" si="26"/>
        <v>3</v>
      </c>
      <c r="N320" s="926"/>
      <c r="O320" s="927">
        <v>6</v>
      </c>
      <c r="P320" s="352"/>
      <c r="Q320" s="353"/>
      <c r="R320" s="352"/>
      <c r="S320" s="353"/>
      <c r="T320" s="353"/>
      <c r="U320" s="353"/>
      <c r="V320" s="353"/>
      <c r="W320" s="353"/>
      <c r="X320" s="353"/>
      <c r="Y320" s="353"/>
      <c r="Z320" s="353"/>
      <c r="AA320" s="353"/>
      <c r="AB320" s="353"/>
      <c r="AC320" s="353"/>
      <c r="AD320" s="353"/>
      <c r="AE320" s="353"/>
      <c r="AF320" s="353"/>
      <c r="AG320" s="353"/>
    </row>
    <row r="321" spans="1:21" ht="12.6" customHeight="1" outlineLevel="1">
      <c r="A321" s="376">
        <v>44298</v>
      </c>
      <c r="B321" s="1050">
        <v>44293</v>
      </c>
      <c r="C321" s="364">
        <v>44307</v>
      </c>
      <c r="D321" s="364">
        <v>44323</v>
      </c>
      <c r="E321" s="355" t="s">
        <v>3335</v>
      </c>
      <c r="F321" s="353" t="s">
        <v>4084</v>
      </c>
      <c r="G321" s="353" t="s">
        <v>4085</v>
      </c>
      <c r="H321" s="353"/>
      <c r="I321" s="353"/>
      <c r="J321" s="353" t="s">
        <v>2045</v>
      </c>
      <c r="K321" s="424" t="s">
        <v>3351</v>
      </c>
      <c r="L321" s="358">
        <f t="shared" si="25"/>
        <v>5</v>
      </c>
      <c r="M321" s="358">
        <f t="shared" si="26"/>
        <v>2</v>
      </c>
      <c r="N321" s="926"/>
      <c r="O321" s="927">
        <v>7</v>
      </c>
      <c r="P321" s="352"/>
      <c r="Q321" s="353"/>
      <c r="R321" s="352"/>
      <c r="S321" s="353"/>
      <c r="T321" s="353"/>
      <c r="U321" s="353"/>
    </row>
    <row r="322" spans="1:21" ht="12.6" customHeight="1" outlineLevel="1">
      <c r="A322" s="364">
        <v>44300</v>
      </c>
      <c r="B322" s="1050">
        <v>44298</v>
      </c>
      <c r="C322" s="364">
        <v>44310</v>
      </c>
      <c r="D322" s="364">
        <v>44328</v>
      </c>
      <c r="E322" s="355" t="s">
        <v>3334</v>
      </c>
      <c r="F322" s="353" t="s">
        <v>3606</v>
      </c>
      <c r="G322" s="353" t="s">
        <v>4086</v>
      </c>
      <c r="H322" s="353"/>
      <c r="I322" s="353"/>
      <c r="J322" s="353" t="s">
        <v>2033</v>
      </c>
      <c r="K322" s="353" t="s">
        <v>3381</v>
      </c>
      <c r="L322" s="358">
        <f t="shared" si="25"/>
        <v>2</v>
      </c>
      <c r="M322" s="358">
        <f t="shared" si="26"/>
        <v>1</v>
      </c>
      <c r="N322" s="926"/>
      <c r="O322" s="927">
        <v>8</v>
      </c>
      <c r="P322" s="366"/>
      <c r="Q322" s="375"/>
      <c r="R322" s="366"/>
      <c r="S322" s="375"/>
      <c r="T322" s="375"/>
      <c r="U322" s="375"/>
    </row>
    <row r="323" spans="1:21" ht="12.6" customHeight="1" outlineLevel="1">
      <c r="A323" s="364">
        <v>44300</v>
      </c>
      <c r="B323" s="1050">
        <v>44298</v>
      </c>
      <c r="C323" s="364">
        <v>44310</v>
      </c>
      <c r="D323" s="364">
        <v>44328</v>
      </c>
      <c r="E323" s="355" t="s">
        <v>3334</v>
      </c>
      <c r="F323" s="353" t="s">
        <v>4087</v>
      </c>
      <c r="G323" s="353" t="s">
        <v>4088</v>
      </c>
      <c r="H323" s="353"/>
      <c r="I323" s="353"/>
      <c r="J323" s="353" t="s">
        <v>2033</v>
      </c>
      <c r="K323" s="353" t="s">
        <v>4089</v>
      </c>
      <c r="L323" s="358">
        <f t="shared" si="25"/>
        <v>2</v>
      </c>
      <c r="M323" s="358">
        <f t="shared" si="26"/>
        <v>1</v>
      </c>
      <c r="N323" s="926"/>
      <c r="O323" s="927">
        <v>9</v>
      </c>
      <c r="P323" s="366"/>
      <c r="Q323" s="375"/>
      <c r="R323" s="366"/>
      <c r="S323" s="375"/>
      <c r="T323" s="375"/>
      <c r="U323" s="375"/>
    </row>
    <row r="324" spans="1:21" ht="12.6" customHeight="1" outlineLevel="1">
      <c r="A324" s="376">
        <v>44300</v>
      </c>
      <c r="B324" s="1050">
        <v>44294</v>
      </c>
      <c r="C324" s="364">
        <v>44302</v>
      </c>
      <c r="D324" s="364">
        <v>44324</v>
      </c>
      <c r="E324" s="355" t="s">
        <v>3334</v>
      </c>
      <c r="F324" s="353" t="s">
        <v>4090</v>
      </c>
      <c r="G324" s="353" t="s">
        <v>4091</v>
      </c>
      <c r="H324" s="353" t="s">
        <v>3349</v>
      </c>
      <c r="I324" s="353"/>
      <c r="J324" s="353" t="s">
        <v>2045</v>
      </c>
      <c r="K324" s="353" t="s">
        <v>3366</v>
      </c>
      <c r="L324" s="358">
        <f t="shared" si="25"/>
        <v>6</v>
      </c>
      <c r="M324" s="358">
        <f t="shared" si="26"/>
        <v>3</v>
      </c>
      <c r="N324" s="926"/>
      <c r="O324" s="927">
        <v>10</v>
      </c>
      <c r="P324" s="352"/>
      <c r="Q324" s="353"/>
      <c r="R324" s="352"/>
      <c r="S324" s="353"/>
      <c r="T324" s="353"/>
      <c r="U324" s="353"/>
    </row>
    <row r="325" spans="1:21" ht="12.6" customHeight="1" outlineLevel="1">
      <c r="A325" s="376">
        <v>44300</v>
      </c>
      <c r="B325" s="1050">
        <v>44298</v>
      </c>
      <c r="C325" s="364">
        <v>44313</v>
      </c>
      <c r="D325" s="364">
        <v>44328</v>
      </c>
      <c r="E325" s="355" t="s">
        <v>3334</v>
      </c>
      <c r="F325" s="353" t="s">
        <v>4092</v>
      </c>
      <c r="G325" s="353" t="s">
        <v>4093</v>
      </c>
      <c r="H325" s="353"/>
      <c r="I325" s="353"/>
      <c r="J325" s="353" t="s">
        <v>2033</v>
      </c>
      <c r="K325" s="353" t="s">
        <v>3975</v>
      </c>
      <c r="L325" s="358">
        <f t="shared" si="25"/>
        <v>2</v>
      </c>
      <c r="M325" s="358">
        <f t="shared" si="26"/>
        <v>1</v>
      </c>
      <c r="N325" s="926"/>
      <c r="O325" s="927">
        <v>11</v>
      </c>
      <c r="P325" s="352"/>
      <c r="Q325" s="353"/>
      <c r="R325" s="352"/>
      <c r="S325" s="353"/>
      <c r="T325" s="353"/>
      <c r="U325" s="353"/>
    </row>
    <row r="326" spans="1:21" ht="12.6" customHeight="1" outlineLevel="1">
      <c r="A326" s="364">
        <v>44300</v>
      </c>
      <c r="B326" s="1050">
        <v>44293</v>
      </c>
      <c r="C326" s="364">
        <v>44300</v>
      </c>
      <c r="D326" s="364">
        <v>44323</v>
      </c>
      <c r="E326" s="355" t="s">
        <v>3334</v>
      </c>
      <c r="F326" s="353" t="s">
        <v>4094</v>
      </c>
      <c r="G326" s="353" t="s">
        <v>4095</v>
      </c>
      <c r="H326" s="353" t="s">
        <v>3411</v>
      </c>
      <c r="I326" s="353"/>
      <c r="J326" s="353" t="s">
        <v>2035</v>
      </c>
      <c r="K326" s="348"/>
      <c r="L326" s="358">
        <f t="shared" si="25"/>
        <v>7</v>
      </c>
      <c r="M326" s="358">
        <f t="shared" si="26"/>
        <v>4</v>
      </c>
      <c r="N326" s="926"/>
      <c r="O326" s="927">
        <v>12</v>
      </c>
      <c r="P326" s="352"/>
      <c r="Q326" s="352"/>
      <c r="R326" s="352"/>
      <c r="S326" s="352"/>
      <c r="T326" s="352"/>
      <c r="U326" s="352"/>
    </row>
    <row r="327" spans="1:21" ht="12.6" customHeight="1" outlineLevel="1">
      <c r="A327" s="364">
        <v>44300</v>
      </c>
      <c r="B327" s="1050">
        <v>44294</v>
      </c>
      <c r="C327" s="364">
        <v>44300</v>
      </c>
      <c r="D327" s="364">
        <v>44322</v>
      </c>
      <c r="E327" s="355" t="s">
        <v>3334</v>
      </c>
      <c r="F327" s="353" t="s">
        <v>4096</v>
      </c>
      <c r="G327" s="353" t="s">
        <v>4097</v>
      </c>
      <c r="H327" s="353" t="s">
        <v>3411</v>
      </c>
      <c r="I327" s="353"/>
      <c r="J327" s="353" t="s">
        <v>2035</v>
      </c>
      <c r="K327" s="348"/>
      <c r="L327" s="358">
        <f t="shared" si="25"/>
        <v>6</v>
      </c>
      <c r="M327" s="358">
        <f t="shared" si="26"/>
        <v>3</v>
      </c>
      <c r="N327" s="926"/>
      <c r="O327" s="927">
        <v>13</v>
      </c>
      <c r="P327" s="352"/>
      <c r="Q327" s="352"/>
      <c r="R327" s="352"/>
      <c r="S327" s="352"/>
      <c r="T327" s="352"/>
      <c r="U327" s="352"/>
    </row>
    <row r="328" spans="1:21" ht="12.6" customHeight="1" outlineLevel="1">
      <c r="A328" s="364">
        <v>44300</v>
      </c>
      <c r="B328" s="1050">
        <v>44299</v>
      </c>
      <c r="C328" s="364">
        <v>44313</v>
      </c>
      <c r="D328" s="364">
        <v>44329</v>
      </c>
      <c r="E328" s="355" t="s">
        <v>3334</v>
      </c>
      <c r="F328" s="353" t="s">
        <v>4098</v>
      </c>
      <c r="G328" s="353" t="s">
        <v>4099</v>
      </c>
      <c r="H328" s="353"/>
      <c r="I328" s="353"/>
      <c r="J328" s="353" t="s">
        <v>2035</v>
      </c>
      <c r="K328" s="348"/>
      <c r="L328" s="358">
        <f t="shared" si="25"/>
        <v>1</v>
      </c>
      <c r="M328" s="358">
        <f t="shared" si="26"/>
        <v>0</v>
      </c>
      <c r="N328" s="926"/>
      <c r="O328" s="927">
        <v>14</v>
      </c>
      <c r="P328" s="352"/>
      <c r="Q328" s="352"/>
      <c r="R328" s="352"/>
      <c r="S328" s="352"/>
      <c r="T328" s="352"/>
      <c r="U328" s="352"/>
    </row>
    <row r="329" spans="1:21" ht="12.6" customHeight="1" outlineLevel="1">
      <c r="A329" s="376">
        <v>44301</v>
      </c>
      <c r="B329" s="1050">
        <v>44299</v>
      </c>
      <c r="C329" s="364">
        <v>44307</v>
      </c>
      <c r="D329" s="364">
        <v>44329</v>
      </c>
      <c r="E329" s="355" t="s">
        <v>3334</v>
      </c>
      <c r="F329" s="353" t="s">
        <v>4100</v>
      </c>
      <c r="G329" s="353" t="s">
        <v>4101</v>
      </c>
      <c r="H329" s="353"/>
      <c r="I329" s="353"/>
      <c r="J329" s="353" t="s">
        <v>2045</v>
      </c>
      <c r="K329" s="353" t="s">
        <v>3366</v>
      </c>
      <c r="L329" s="358">
        <f t="shared" si="25"/>
        <v>2</v>
      </c>
      <c r="M329" s="358">
        <f t="shared" si="26"/>
        <v>1</v>
      </c>
      <c r="N329" s="926"/>
      <c r="O329" s="927">
        <v>15</v>
      </c>
      <c r="P329" s="352"/>
      <c r="Q329" s="353"/>
      <c r="R329" s="352"/>
      <c r="S329" s="353"/>
      <c r="T329" s="353"/>
      <c r="U329" s="353"/>
    </row>
    <row r="330" spans="1:21" ht="12.6" customHeight="1" outlineLevel="1">
      <c r="A330" s="376">
        <v>44301</v>
      </c>
      <c r="B330" s="1050">
        <v>44299</v>
      </c>
      <c r="C330" s="360">
        <v>44301</v>
      </c>
      <c r="D330" s="360">
        <v>44301</v>
      </c>
      <c r="E330" s="355" t="s">
        <v>3334</v>
      </c>
      <c r="F330" s="348" t="s">
        <v>3876</v>
      </c>
      <c r="G330" s="348" t="s">
        <v>4102</v>
      </c>
      <c r="H330" s="348" t="s">
        <v>4103</v>
      </c>
      <c r="I330" s="348"/>
      <c r="J330" s="348" t="s">
        <v>2042</v>
      </c>
      <c r="K330" s="348"/>
      <c r="L330" s="358">
        <f t="shared" si="25"/>
        <v>2</v>
      </c>
      <c r="M330" s="358">
        <f t="shared" si="26"/>
        <v>1</v>
      </c>
      <c r="N330" s="926"/>
      <c r="O330" s="927">
        <v>16</v>
      </c>
      <c r="P330" s="352"/>
      <c r="Q330" s="352"/>
      <c r="R330" s="352"/>
      <c r="S330" s="352"/>
      <c r="T330" s="352"/>
      <c r="U330" s="352"/>
    </row>
    <row r="331" spans="1:21" ht="12.6" customHeight="1" outlineLevel="1">
      <c r="A331" s="734">
        <v>44302</v>
      </c>
      <c r="B331" s="1051">
        <v>44295</v>
      </c>
      <c r="C331" s="742">
        <v>44301</v>
      </c>
      <c r="D331" s="742">
        <v>44325</v>
      </c>
      <c r="E331" s="735" t="s">
        <v>3334</v>
      </c>
      <c r="F331" s="604" t="s">
        <v>4104</v>
      </c>
      <c r="G331" s="938" t="s">
        <v>4105</v>
      </c>
      <c r="H331" s="938"/>
      <c r="I331" s="938"/>
      <c r="J331" s="938" t="s">
        <v>2041</v>
      </c>
      <c r="K331" s="938" t="s">
        <v>3351</v>
      </c>
      <c r="L331" s="358">
        <f t="shared" si="25"/>
        <v>7</v>
      </c>
      <c r="M331" s="358">
        <f t="shared" si="26"/>
        <v>4</v>
      </c>
      <c r="N331" s="926"/>
      <c r="O331" s="927">
        <v>17</v>
      </c>
      <c r="P331" s="444"/>
      <c r="Q331" s="439"/>
      <c r="R331" s="444"/>
      <c r="S331" s="439"/>
      <c r="T331" s="439"/>
      <c r="U331" s="439"/>
    </row>
    <row r="332" spans="1:21" ht="12.6" customHeight="1" outlineLevel="1">
      <c r="A332" s="364">
        <v>44302</v>
      </c>
      <c r="B332" s="1050">
        <v>44300</v>
      </c>
      <c r="C332" s="364">
        <v>44330</v>
      </c>
      <c r="D332" s="364">
        <v>44330</v>
      </c>
      <c r="E332" s="355" t="s">
        <v>3334</v>
      </c>
      <c r="F332" s="353" t="s">
        <v>4106</v>
      </c>
      <c r="G332" s="424" t="s">
        <v>4107</v>
      </c>
      <c r="H332" s="424"/>
      <c r="I332" s="424"/>
      <c r="J332" s="424" t="s">
        <v>2034</v>
      </c>
      <c r="K332" s="424"/>
      <c r="L332" s="358">
        <f t="shared" si="25"/>
        <v>2</v>
      </c>
      <c r="M332" s="358">
        <f t="shared" si="26"/>
        <v>1</v>
      </c>
      <c r="N332" s="926"/>
      <c r="O332" s="927">
        <v>18</v>
      </c>
      <c r="P332" s="662"/>
      <c r="Q332" s="424"/>
      <c r="R332" s="662"/>
      <c r="S332" s="424"/>
      <c r="T332" s="424"/>
      <c r="U332" s="424"/>
    </row>
    <row r="333" spans="1:21" ht="12.6" customHeight="1" outlineLevel="1">
      <c r="A333" s="364">
        <v>44302</v>
      </c>
      <c r="B333" s="1050">
        <v>44298</v>
      </c>
      <c r="C333" s="364">
        <v>44302</v>
      </c>
      <c r="D333" s="364">
        <v>44302</v>
      </c>
      <c r="E333" s="355" t="s">
        <v>3334</v>
      </c>
      <c r="F333" s="353" t="s">
        <v>4108</v>
      </c>
      <c r="G333" s="353" t="s">
        <v>4109</v>
      </c>
      <c r="H333" s="353"/>
      <c r="I333" s="353"/>
      <c r="J333" s="353" t="s">
        <v>2033</v>
      </c>
      <c r="K333" s="353" t="s">
        <v>4110</v>
      </c>
      <c r="L333" s="358">
        <f t="shared" si="25"/>
        <v>4</v>
      </c>
      <c r="M333" s="358">
        <f t="shared" si="26"/>
        <v>3</v>
      </c>
      <c r="N333" s="926"/>
      <c r="O333" s="927">
        <v>19</v>
      </c>
      <c r="P333" s="352"/>
      <c r="Q333" s="353"/>
      <c r="R333" s="352"/>
      <c r="S333" s="353"/>
      <c r="T333" s="353"/>
      <c r="U333" s="353"/>
    </row>
    <row r="334" spans="1:21" ht="12.6" customHeight="1" outlineLevel="1">
      <c r="A334" s="364">
        <v>44302</v>
      </c>
      <c r="B334" s="1050">
        <v>44299</v>
      </c>
      <c r="C334" s="364">
        <v>44313</v>
      </c>
      <c r="D334" s="364">
        <v>44329</v>
      </c>
      <c r="E334" s="355" t="s">
        <v>3335</v>
      </c>
      <c r="F334" s="353" t="s">
        <v>4111</v>
      </c>
      <c r="G334" s="424" t="s">
        <v>4112</v>
      </c>
      <c r="H334" s="424" t="s">
        <v>4113</v>
      </c>
      <c r="I334" s="424"/>
      <c r="J334" s="424" t="s">
        <v>2041</v>
      </c>
      <c r="K334" s="424" t="s">
        <v>3351</v>
      </c>
      <c r="L334" s="358">
        <f t="shared" si="25"/>
        <v>3</v>
      </c>
      <c r="M334" s="358">
        <f t="shared" si="26"/>
        <v>2</v>
      </c>
      <c r="N334" s="926"/>
      <c r="O334" s="927">
        <v>20</v>
      </c>
      <c r="P334" s="730"/>
      <c r="Q334" s="421"/>
      <c r="R334" s="730"/>
      <c r="S334" s="421"/>
      <c r="T334" s="421"/>
      <c r="U334" s="421"/>
    </row>
    <row r="335" spans="1:21" ht="12.6" customHeight="1" outlineLevel="1">
      <c r="A335" s="364">
        <v>44305</v>
      </c>
      <c r="B335" s="1050">
        <v>44300</v>
      </c>
      <c r="C335" s="364">
        <v>44307</v>
      </c>
      <c r="D335" s="364">
        <v>44330</v>
      </c>
      <c r="E335" s="355" t="s">
        <v>3334</v>
      </c>
      <c r="F335" s="353" t="s">
        <v>4114</v>
      </c>
      <c r="G335" s="353" t="s">
        <v>4115</v>
      </c>
      <c r="H335" s="353"/>
      <c r="I335" s="353"/>
      <c r="J335" s="353" t="s">
        <v>2033</v>
      </c>
      <c r="K335" s="353" t="s">
        <v>4116</v>
      </c>
      <c r="L335" s="358">
        <f t="shared" si="25"/>
        <v>5</v>
      </c>
      <c r="M335" s="358">
        <f t="shared" si="26"/>
        <v>2</v>
      </c>
      <c r="N335" s="926"/>
      <c r="O335" s="927">
        <v>21</v>
      </c>
      <c r="P335" s="352"/>
      <c r="Q335" s="353"/>
      <c r="R335" s="352"/>
      <c r="S335" s="353"/>
      <c r="T335" s="353"/>
      <c r="U335" s="353"/>
    </row>
    <row r="336" spans="1:21" ht="12.6" customHeight="1" outlineLevel="1">
      <c r="A336" s="364">
        <v>44306</v>
      </c>
      <c r="B336" s="1050">
        <v>44295</v>
      </c>
      <c r="C336" s="364">
        <v>44313</v>
      </c>
      <c r="D336" s="364">
        <v>44295</v>
      </c>
      <c r="E336" s="355" t="s">
        <v>3334</v>
      </c>
      <c r="F336" s="353" t="s">
        <v>4117</v>
      </c>
      <c r="G336" s="353" t="s">
        <v>4118</v>
      </c>
      <c r="H336" s="353" t="s">
        <v>4119</v>
      </c>
      <c r="I336" s="353" t="s">
        <v>2035</v>
      </c>
      <c r="J336" s="353" t="s">
        <v>2033</v>
      </c>
      <c r="K336" s="353" t="s">
        <v>3759</v>
      </c>
      <c r="L336" s="358">
        <f t="shared" si="25"/>
        <v>11</v>
      </c>
      <c r="M336" s="358">
        <f t="shared" si="26"/>
        <v>6</v>
      </c>
      <c r="N336" s="926"/>
      <c r="O336" s="927">
        <v>22</v>
      </c>
      <c r="P336" s="352"/>
      <c r="Q336" s="353"/>
      <c r="R336" s="352"/>
      <c r="S336" s="353"/>
      <c r="T336" s="353"/>
      <c r="U336" s="353"/>
    </row>
    <row r="337" spans="1:21" ht="12.6" customHeight="1" outlineLevel="1">
      <c r="A337" s="364">
        <v>44306</v>
      </c>
      <c r="B337" s="1050">
        <v>44299</v>
      </c>
      <c r="C337" s="364">
        <v>44306</v>
      </c>
      <c r="D337" s="360">
        <v>44306</v>
      </c>
      <c r="E337" s="355" t="s">
        <v>3334</v>
      </c>
      <c r="F337" s="353" t="s">
        <v>3437</v>
      </c>
      <c r="G337" s="424" t="s">
        <v>4120</v>
      </c>
      <c r="H337" s="424"/>
      <c r="I337" s="424"/>
      <c r="J337" s="424" t="s">
        <v>2041</v>
      </c>
      <c r="K337" s="424" t="s">
        <v>3366</v>
      </c>
      <c r="L337" s="358">
        <f t="shared" si="25"/>
        <v>7</v>
      </c>
      <c r="M337" s="358">
        <f t="shared" si="26"/>
        <v>4</v>
      </c>
      <c r="N337" s="926"/>
      <c r="O337" s="927">
        <v>23</v>
      </c>
      <c r="P337" s="730"/>
      <c r="Q337" s="421"/>
      <c r="R337" s="730"/>
      <c r="S337" s="421"/>
      <c r="T337" s="421"/>
      <c r="U337" s="421"/>
    </row>
    <row r="338" spans="1:21" ht="12.6" customHeight="1" outlineLevel="1">
      <c r="A338" s="364">
        <v>44306</v>
      </c>
      <c r="B338" s="1050">
        <v>44305</v>
      </c>
      <c r="C338" s="376">
        <v>44309</v>
      </c>
      <c r="D338" s="364">
        <v>44335</v>
      </c>
      <c r="E338" s="355" t="s">
        <v>3334</v>
      </c>
      <c r="F338" s="353" t="s">
        <v>4121</v>
      </c>
      <c r="G338" s="353" t="s">
        <v>4122</v>
      </c>
      <c r="H338" s="353"/>
      <c r="I338" s="353"/>
      <c r="J338" s="353" t="s">
        <v>2045</v>
      </c>
      <c r="K338" s="424" t="s">
        <v>3366</v>
      </c>
      <c r="L338" s="358">
        <f t="shared" si="25"/>
        <v>1</v>
      </c>
      <c r="M338" s="358">
        <f t="shared" si="26"/>
        <v>0</v>
      </c>
      <c r="N338" s="926"/>
      <c r="O338" s="927">
        <v>24</v>
      </c>
      <c r="P338" s="352"/>
      <c r="Q338" s="353"/>
      <c r="R338" s="352"/>
      <c r="S338" s="353"/>
      <c r="T338" s="353"/>
      <c r="U338" s="353"/>
    </row>
    <row r="339" spans="1:21" ht="12.6" customHeight="1" outlineLevel="1">
      <c r="A339" s="364">
        <v>44307</v>
      </c>
      <c r="B339" s="1050">
        <v>44301</v>
      </c>
      <c r="C339" s="364">
        <v>44306</v>
      </c>
      <c r="D339" s="364">
        <v>44306</v>
      </c>
      <c r="E339" s="355" t="s">
        <v>3334</v>
      </c>
      <c r="F339" s="353" t="s">
        <v>2764</v>
      </c>
      <c r="G339" s="353" t="s">
        <v>4123</v>
      </c>
      <c r="H339" s="353" t="s">
        <v>4124</v>
      </c>
      <c r="I339" s="353"/>
      <c r="J339" s="353" t="s">
        <v>2033</v>
      </c>
      <c r="K339" s="353" t="s">
        <v>4125</v>
      </c>
      <c r="L339" s="358">
        <f t="shared" si="25"/>
        <v>6</v>
      </c>
      <c r="M339" s="358">
        <f t="shared" si="26"/>
        <v>3</v>
      </c>
      <c r="N339" s="926"/>
      <c r="O339" s="927">
        <v>25</v>
      </c>
      <c r="P339" s="352"/>
      <c r="Q339" s="353"/>
      <c r="R339" s="352"/>
      <c r="S339" s="353"/>
      <c r="T339" s="353"/>
      <c r="U339" s="353"/>
    </row>
    <row r="340" spans="1:21" ht="12.6" customHeight="1" outlineLevel="1">
      <c r="A340" s="364">
        <v>44307</v>
      </c>
      <c r="B340" s="1050">
        <v>44300</v>
      </c>
      <c r="C340" s="364">
        <v>44308</v>
      </c>
      <c r="D340" s="364">
        <v>44330</v>
      </c>
      <c r="E340" s="355" t="s">
        <v>4126</v>
      </c>
      <c r="F340" s="353" t="s">
        <v>4127</v>
      </c>
      <c r="G340" s="353" t="s">
        <v>4128</v>
      </c>
      <c r="H340" s="353" t="s">
        <v>3349</v>
      </c>
      <c r="I340" s="353"/>
      <c r="J340" s="353" t="s">
        <v>2045</v>
      </c>
      <c r="K340" s="424" t="s">
        <v>3366</v>
      </c>
      <c r="L340" s="358">
        <f t="shared" si="25"/>
        <v>7</v>
      </c>
      <c r="M340" s="358">
        <f t="shared" si="26"/>
        <v>4</v>
      </c>
      <c r="N340" s="926"/>
      <c r="O340" s="927">
        <v>26</v>
      </c>
      <c r="P340" s="352"/>
      <c r="Q340" s="353"/>
      <c r="R340" s="352"/>
      <c r="S340" s="353"/>
      <c r="T340" s="353"/>
      <c r="U340" s="353"/>
    </row>
    <row r="341" spans="1:21" ht="12.6" customHeight="1" outlineLevel="1">
      <c r="A341" s="364">
        <v>44307</v>
      </c>
      <c r="B341" s="1050">
        <v>44299</v>
      </c>
      <c r="C341" s="364">
        <v>44306</v>
      </c>
      <c r="D341" s="364">
        <v>44329</v>
      </c>
      <c r="E341" s="355" t="s">
        <v>3334</v>
      </c>
      <c r="F341" s="353" t="s">
        <v>4129</v>
      </c>
      <c r="G341" s="424" t="s">
        <v>4130</v>
      </c>
      <c r="H341" s="424" t="s">
        <v>4131</v>
      </c>
      <c r="I341" s="424"/>
      <c r="J341" s="424" t="s">
        <v>2034</v>
      </c>
      <c r="K341" s="424" t="s">
        <v>3381</v>
      </c>
      <c r="L341" s="358">
        <f t="shared" si="25"/>
        <v>8</v>
      </c>
      <c r="M341" s="358">
        <f t="shared" si="26"/>
        <v>5</v>
      </c>
      <c r="N341" s="926"/>
      <c r="O341" s="927">
        <v>27</v>
      </c>
      <c r="P341" s="662"/>
      <c r="Q341" s="424"/>
      <c r="R341" s="662"/>
      <c r="S341" s="424"/>
      <c r="T341" s="424"/>
      <c r="U341" s="424"/>
    </row>
    <row r="342" spans="1:21" ht="12.6" customHeight="1" outlineLevel="1">
      <c r="A342" s="364">
        <v>44307</v>
      </c>
      <c r="B342" s="1050">
        <v>44293</v>
      </c>
      <c r="C342" s="364">
        <v>44316</v>
      </c>
      <c r="D342" s="364">
        <v>44323</v>
      </c>
      <c r="E342" s="355" t="s">
        <v>3335</v>
      </c>
      <c r="F342" s="353" t="s">
        <v>4132</v>
      </c>
      <c r="G342" s="424" t="s">
        <v>4133</v>
      </c>
      <c r="H342" s="424" t="s">
        <v>4134</v>
      </c>
      <c r="I342" s="424"/>
      <c r="J342" s="424" t="s">
        <v>2034</v>
      </c>
      <c r="K342" s="424" t="s">
        <v>3776</v>
      </c>
      <c r="L342" s="358">
        <f t="shared" si="25"/>
        <v>14</v>
      </c>
      <c r="M342" s="358">
        <f t="shared" si="26"/>
        <v>9</v>
      </c>
      <c r="N342" s="926"/>
      <c r="O342" s="927">
        <v>28</v>
      </c>
      <c r="P342" s="662"/>
      <c r="Q342" s="424"/>
      <c r="R342" s="662"/>
      <c r="S342" s="424"/>
      <c r="T342" s="424"/>
      <c r="U342" s="424"/>
    </row>
    <row r="343" spans="1:21" ht="12.6" customHeight="1" outlineLevel="1">
      <c r="A343" s="364">
        <v>44307</v>
      </c>
      <c r="B343" s="1050">
        <v>44287</v>
      </c>
      <c r="C343" s="364">
        <v>44305</v>
      </c>
      <c r="D343" s="364">
        <v>44318</v>
      </c>
      <c r="E343" s="355" t="s">
        <v>3335</v>
      </c>
      <c r="F343" s="353" t="s">
        <v>4135</v>
      </c>
      <c r="G343" s="353" t="s">
        <v>4136</v>
      </c>
      <c r="H343" s="353"/>
      <c r="I343" s="353"/>
      <c r="J343" s="353" t="s">
        <v>2041</v>
      </c>
      <c r="K343" s="353" t="s">
        <v>4073</v>
      </c>
      <c r="L343" s="358">
        <f t="shared" si="25"/>
        <v>20</v>
      </c>
      <c r="M343" s="358">
        <f t="shared" si="26"/>
        <v>13</v>
      </c>
      <c r="N343" s="926"/>
      <c r="O343" s="927">
        <v>29</v>
      </c>
      <c r="P343" s="352"/>
      <c r="Q343" s="353"/>
      <c r="R343" s="352"/>
      <c r="S343" s="353"/>
      <c r="T343" s="353"/>
      <c r="U343" s="353"/>
    </row>
    <row r="344" spans="1:21" ht="12.6" customHeight="1" outlineLevel="1">
      <c r="A344" s="364">
        <v>44307</v>
      </c>
      <c r="B344" s="1050">
        <v>44295</v>
      </c>
      <c r="C344" s="364">
        <v>44308</v>
      </c>
      <c r="D344" s="364">
        <v>44325</v>
      </c>
      <c r="E344" s="355" t="s">
        <v>3335</v>
      </c>
      <c r="F344" s="353" t="s">
        <v>3791</v>
      </c>
      <c r="G344" s="353" t="s">
        <v>4137</v>
      </c>
      <c r="H344" s="353"/>
      <c r="I344" s="353"/>
      <c r="J344" s="353" t="s">
        <v>2033</v>
      </c>
      <c r="K344" s="353" t="s">
        <v>4073</v>
      </c>
      <c r="L344" s="358">
        <f t="shared" si="25"/>
        <v>12</v>
      </c>
      <c r="M344" s="358">
        <f t="shared" si="26"/>
        <v>7</v>
      </c>
      <c r="N344" s="926"/>
      <c r="O344" s="927">
        <v>30</v>
      </c>
      <c r="P344" s="352"/>
      <c r="Q344" s="353"/>
      <c r="R344" s="352"/>
      <c r="S344" s="353"/>
      <c r="T344" s="353"/>
      <c r="U344" s="353"/>
    </row>
    <row r="345" spans="1:21" ht="12.6" customHeight="1" outlineLevel="1">
      <c r="A345" s="364">
        <v>44307</v>
      </c>
      <c r="B345" s="1050">
        <v>44307</v>
      </c>
      <c r="C345" s="364"/>
      <c r="D345" s="364"/>
      <c r="E345" s="355" t="s">
        <v>3334</v>
      </c>
      <c r="F345" s="348" t="s">
        <v>4138</v>
      </c>
      <c r="G345" s="348" t="s">
        <v>4139</v>
      </c>
      <c r="H345" s="348" t="s">
        <v>4140</v>
      </c>
      <c r="I345" s="348"/>
      <c r="J345" s="348" t="s">
        <v>2033</v>
      </c>
      <c r="K345" s="348"/>
      <c r="L345" s="358">
        <f t="shared" si="25"/>
        <v>0</v>
      </c>
      <c r="M345" s="358">
        <f t="shared" si="26"/>
        <v>0</v>
      </c>
      <c r="N345" s="926"/>
      <c r="O345" s="927">
        <v>31</v>
      </c>
      <c r="P345" s="352"/>
      <c r="Q345" s="352"/>
      <c r="R345" s="352"/>
      <c r="S345" s="352"/>
      <c r="T345" s="352"/>
      <c r="U345" s="352"/>
    </row>
    <row r="346" spans="1:21" ht="12.6" customHeight="1" outlineLevel="1">
      <c r="A346" s="364">
        <v>44307</v>
      </c>
      <c r="B346" s="1050">
        <v>44292</v>
      </c>
      <c r="C346" s="364">
        <v>44315</v>
      </c>
      <c r="D346" s="364">
        <v>44322</v>
      </c>
      <c r="E346" s="355" t="s">
        <v>3335</v>
      </c>
      <c r="F346" s="353" t="s">
        <v>4141</v>
      </c>
      <c r="G346" s="424" t="s">
        <v>4142</v>
      </c>
      <c r="H346" s="424"/>
      <c r="I346" s="424"/>
      <c r="J346" s="424" t="s">
        <v>2034</v>
      </c>
      <c r="K346" s="424" t="s">
        <v>3776</v>
      </c>
      <c r="L346" s="358">
        <f t="shared" si="25"/>
        <v>15</v>
      </c>
      <c r="M346" s="358">
        <f t="shared" si="26"/>
        <v>10</v>
      </c>
      <c r="N346" s="926"/>
      <c r="O346" s="927">
        <v>32</v>
      </c>
      <c r="P346" s="662"/>
      <c r="Q346" s="424"/>
      <c r="R346" s="662"/>
      <c r="S346" s="424"/>
      <c r="T346" s="424"/>
      <c r="U346" s="424"/>
    </row>
    <row r="347" spans="1:21" ht="12.6" customHeight="1" outlineLevel="1">
      <c r="A347" s="364">
        <v>44308</v>
      </c>
      <c r="B347" s="1050">
        <v>44301</v>
      </c>
      <c r="C347" s="364">
        <v>44315</v>
      </c>
      <c r="D347" s="364">
        <v>44331</v>
      </c>
      <c r="E347" s="355" t="s">
        <v>3334</v>
      </c>
      <c r="F347" s="353" t="s">
        <v>4143</v>
      </c>
      <c r="G347" s="424" t="s">
        <v>4144</v>
      </c>
      <c r="H347" s="424"/>
      <c r="I347" s="424"/>
      <c r="J347" s="424" t="s">
        <v>2034</v>
      </c>
      <c r="K347" s="424" t="s">
        <v>3406</v>
      </c>
      <c r="L347" s="358">
        <f t="shared" ref="L347:L369" si="28">(A347-B347)</f>
        <v>7</v>
      </c>
      <c r="M347" s="358">
        <f t="shared" ref="M347:M369" si="29">NETWORKDAYS(B347,A347,A347:B347)</f>
        <v>4</v>
      </c>
      <c r="N347" s="926"/>
      <c r="O347" s="927">
        <v>33</v>
      </c>
      <c r="P347" s="662"/>
      <c r="Q347" s="424"/>
      <c r="R347" s="662"/>
      <c r="S347" s="424"/>
      <c r="T347" s="424"/>
      <c r="U347" s="424"/>
    </row>
    <row r="348" spans="1:21" ht="12.6" customHeight="1" outlineLevel="1">
      <c r="A348" s="364">
        <v>44308</v>
      </c>
      <c r="B348" s="1050">
        <v>44299</v>
      </c>
      <c r="C348" s="364">
        <v>44323</v>
      </c>
      <c r="D348" s="364">
        <v>44329</v>
      </c>
      <c r="E348" s="355" t="s">
        <v>3335</v>
      </c>
      <c r="F348" s="353" t="s">
        <v>4145</v>
      </c>
      <c r="G348" s="424" t="s">
        <v>4146</v>
      </c>
      <c r="H348" s="424"/>
      <c r="I348" s="424"/>
      <c r="J348" s="424" t="s">
        <v>2034</v>
      </c>
      <c r="K348" s="424"/>
      <c r="L348" s="358">
        <f t="shared" si="28"/>
        <v>9</v>
      </c>
      <c r="M348" s="358">
        <f t="shared" si="29"/>
        <v>6</v>
      </c>
      <c r="N348" s="926"/>
      <c r="O348" s="927">
        <v>34</v>
      </c>
      <c r="P348" s="662"/>
      <c r="Q348" s="424"/>
      <c r="R348" s="662"/>
      <c r="S348" s="424"/>
      <c r="T348" s="424"/>
      <c r="U348" s="424"/>
    </row>
    <row r="349" spans="1:21" ht="12.6" customHeight="1" outlineLevel="1">
      <c r="A349" s="364">
        <v>44308</v>
      </c>
      <c r="B349" s="1050">
        <v>44295</v>
      </c>
      <c r="C349" s="364">
        <v>44309</v>
      </c>
      <c r="D349" s="364">
        <v>44325</v>
      </c>
      <c r="E349" s="355" t="s">
        <v>3334</v>
      </c>
      <c r="F349" s="353" t="s">
        <v>4147</v>
      </c>
      <c r="G349" s="424" t="s">
        <v>4148</v>
      </c>
      <c r="H349" s="424" t="s">
        <v>3343</v>
      </c>
      <c r="I349" s="424"/>
      <c r="J349" s="424" t="s">
        <v>2034</v>
      </c>
      <c r="K349" s="424" t="s">
        <v>3381</v>
      </c>
      <c r="L349" s="358">
        <f t="shared" si="28"/>
        <v>13</v>
      </c>
      <c r="M349" s="358">
        <f t="shared" si="29"/>
        <v>8</v>
      </c>
      <c r="N349" s="926"/>
      <c r="O349" s="927">
        <v>35</v>
      </c>
      <c r="P349" s="662"/>
      <c r="Q349" s="424"/>
      <c r="R349" s="662"/>
      <c r="S349" s="424"/>
      <c r="T349" s="424"/>
      <c r="U349" s="424"/>
    </row>
    <row r="350" spans="1:21" ht="12.6" customHeight="1" outlineLevel="1">
      <c r="A350" s="364">
        <v>44309</v>
      </c>
      <c r="B350" s="1050">
        <v>44295</v>
      </c>
      <c r="C350" s="364">
        <v>44308</v>
      </c>
      <c r="D350" s="364">
        <v>44325</v>
      </c>
      <c r="E350" s="355" t="s">
        <v>3335</v>
      </c>
      <c r="F350" s="353" t="s">
        <v>3984</v>
      </c>
      <c r="G350" s="353" t="s">
        <v>4149</v>
      </c>
      <c r="H350" s="353"/>
      <c r="I350" s="353"/>
      <c r="J350" s="353" t="s">
        <v>2033</v>
      </c>
      <c r="K350" s="353" t="s">
        <v>2046</v>
      </c>
      <c r="L350" s="358">
        <f t="shared" si="28"/>
        <v>14</v>
      </c>
      <c r="M350" s="358">
        <f t="shared" si="29"/>
        <v>9</v>
      </c>
      <c r="N350" s="926"/>
      <c r="O350" s="927">
        <v>36</v>
      </c>
      <c r="P350" s="352"/>
      <c r="Q350" s="353"/>
      <c r="R350" s="352"/>
      <c r="S350" s="353"/>
      <c r="T350" s="353"/>
      <c r="U350" s="353"/>
    </row>
    <row r="351" spans="1:21" ht="12.6" customHeight="1" outlineLevel="1">
      <c r="A351" s="364">
        <v>44309</v>
      </c>
      <c r="B351" s="1050">
        <v>44299</v>
      </c>
      <c r="C351" s="364">
        <v>44309</v>
      </c>
      <c r="D351" s="364">
        <v>44309</v>
      </c>
      <c r="E351" s="355" t="s">
        <v>3334</v>
      </c>
      <c r="F351" s="353" t="s">
        <v>4150</v>
      </c>
      <c r="G351" s="353" t="s">
        <v>4151</v>
      </c>
      <c r="H351" s="353" t="s">
        <v>4152</v>
      </c>
      <c r="I351" s="353"/>
      <c r="J351" s="353" t="s">
        <v>2033</v>
      </c>
      <c r="K351" s="353"/>
      <c r="L351" s="358">
        <f t="shared" si="28"/>
        <v>10</v>
      </c>
      <c r="M351" s="358">
        <f t="shared" si="29"/>
        <v>7</v>
      </c>
      <c r="N351" s="926"/>
      <c r="O351" s="927">
        <v>37</v>
      </c>
      <c r="P351" s="352"/>
      <c r="Q351" s="353"/>
      <c r="R351" s="352"/>
      <c r="S351" s="353"/>
      <c r="T351" s="353"/>
      <c r="U351" s="353"/>
    </row>
    <row r="352" spans="1:21" ht="12.6" customHeight="1" outlineLevel="1">
      <c r="A352" s="364">
        <v>44309</v>
      </c>
      <c r="B352" s="1050">
        <v>44305</v>
      </c>
      <c r="C352" s="364">
        <v>44309</v>
      </c>
      <c r="D352" s="364">
        <v>44309</v>
      </c>
      <c r="E352" s="355" t="s">
        <v>3334</v>
      </c>
      <c r="F352" s="353" t="s">
        <v>4153</v>
      </c>
      <c r="G352" s="424" t="s">
        <v>4154</v>
      </c>
      <c r="H352" s="424" t="s">
        <v>4155</v>
      </c>
      <c r="I352" s="424"/>
      <c r="J352" s="424" t="s">
        <v>2034</v>
      </c>
      <c r="K352" s="424" t="s">
        <v>4156</v>
      </c>
      <c r="L352" s="358">
        <f t="shared" si="28"/>
        <v>4</v>
      </c>
      <c r="M352" s="358">
        <f t="shared" si="29"/>
        <v>3</v>
      </c>
      <c r="N352" s="926"/>
      <c r="O352" s="927">
        <v>38</v>
      </c>
      <c r="P352" s="662"/>
      <c r="Q352" s="424"/>
      <c r="R352" s="662"/>
      <c r="S352" s="424"/>
      <c r="T352" s="424"/>
      <c r="U352" s="424"/>
    </row>
    <row r="353" spans="1:21" ht="12.6" customHeight="1" outlineLevel="1">
      <c r="A353" s="364">
        <v>44313</v>
      </c>
      <c r="B353" s="1050">
        <v>44312</v>
      </c>
      <c r="C353" s="364">
        <v>44315</v>
      </c>
      <c r="D353" s="364">
        <v>44315</v>
      </c>
      <c r="E353" s="355" t="s">
        <v>3334</v>
      </c>
      <c r="F353" s="353" t="s">
        <v>2548</v>
      </c>
      <c r="G353" s="424" t="s">
        <v>4157</v>
      </c>
      <c r="H353" s="424"/>
      <c r="I353" s="424"/>
      <c r="J353" s="424" t="s">
        <v>2041</v>
      </c>
      <c r="K353" s="424" t="s">
        <v>2046</v>
      </c>
      <c r="L353" s="358">
        <f t="shared" si="28"/>
        <v>1</v>
      </c>
      <c r="M353" s="358">
        <f t="shared" si="29"/>
        <v>0</v>
      </c>
      <c r="N353" s="926"/>
      <c r="O353" s="927">
        <v>39</v>
      </c>
      <c r="P353" s="662"/>
      <c r="Q353" s="424"/>
      <c r="R353" s="662"/>
      <c r="S353" s="424"/>
      <c r="T353" s="424"/>
      <c r="U353" s="424"/>
    </row>
    <row r="354" spans="1:21" ht="12.6" customHeight="1" outlineLevel="1">
      <c r="A354" s="364">
        <v>44313</v>
      </c>
      <c r="B354" s="1050">
        <v>44292</v>
      </c>
      <c r="C354" s="364">
        <v>44322</v>
      </c>
      <c r="D354" s="364">
        <v>44322</v>
      </c>
      <c r="E354" s="355" t="s">
        <v>3334</v>
      </c>
      <c r="F354" s="353" t="s">
        <v>4158</v>
      </c>
      <c r="G354" s="424" t="s">
        <v>4159</v>
      </c>
      <c r="H354" s="424"/>
      <c r="I354" s="424"/>
      <c r="J354" s="424" t="s">
        <v>2041</v>
      </c>
      <c r="K354" s="424"/>
      <c r="L354" s="358">
        <f t="shared" si="28"/>
        <v>21</v>
      </c>
      <c r="M354" s="358">
        <f t="shared" si="29"/>
        <v>14</v>
      </c>
      <c r="N354" s="926"/>
      <c r="O354" s="927">
        <v>40</v>
      </c>
      <c r="P354" s="662"/>
      <c r="Q354" s="424"/>
      <c r="R354" s="662"/>
      <c r="S354" s="424"/>
      <c r="T354" s="424"/>
      <c r="U354" s="424"/>
    </row>
    <row r="355" spans="1:21" ht="12.6" customHeight="1" outlineLevel="1">
      <c r="A355" s="364">
        <v>44314</v>
      </c>
      <c r="B355" s="1050">
        <v>44312</v>
      </c>
      <c r="C355" s="364">
        <v>44323</v>
      </c>
      <c r="D355" s="364">
        <v>44323</v>
      </c>
      <c r="E355" s="355" t="s">
        <v>3334</v>
      </c>
      <c r="F355" s="353" t="s">
        <v>4160</v>
      </c>
      <c r="G355" s="353" t="s">
        <v>4161</v>
      </c>
      <c r="H355" s="348" t="s">
        <v>3442</v>
      </c>
      <c r="I355" s="353"/>
      <c r="J355" s="353" t="s">
        <v>2035</v>
      </c>
      <c r="K355" s="348"/>
      <c r="L355" s="358">
        <f t="shared" si="28"/>
        <v>2</v>
      </c>
      <c r="M355" s="358">
        <f t="shared" si="29"/>
        <v>1</v>
      </c>
      <c r="N355" s="926"/>
      <c r="O355" s="927">
        <v>41</v>
      </c>
      <c r="P355" s="352"/>
      <c r="Q355" s="1052" t="s">
        <v>4162</v>
      </c>
      <c r="R355" s="1053"/>
      <c r="S355" s="1053"/>
      <c r="T355" s="1053"/>
      <c r="U355" s="1053"/>
    </row>
    <row r="356" spans="1:21" ht="12.6" customHeight="1" outlineLevel="1">
      <c r="A356" s="364">
        <v>44314</v>
      </c>
      <c r="B356" s="1050">
        <v>44313</v>
      </c>
      <c r="C356" s="364">
        <v>44316</v>
      </c>
      <c r="D356" s="364">
        <v>44316</v>
      </c>
      <c r="E356" s="355" t="s">
        <v>3334</v>
      </c>
      <c r="F356" s="353" t="s">
        <v>2698</v>
      </c>
      <c r="G356" s="424" t="s">
        <v>4163</v>
      </c>
      <c r="H356" s="424"/>
      <c r="I356" s="424"/>
      <c r="J356" s="424" t="s">
        <v>2041</v>
      </c>
      <c r="K356" s="424" t="s">
        <v>3351</v>
      </c>
      <c r="L356" s="358">
        <f t="shared" si="28"/>
        <v>1</v>
      </c>
      <c r="M356" s="358">
        <f t="shared" si="29"/>
        <v>0</v>
      </c>
      <c r="N356" s="926"/>
      <c r="O356" s="927">
        <v>42</v>
      </c>
      <c r="P356" s="662"/>
      <c r="Q356" s="424"/>
      <c r="R356" s="662"/>
      <c r="S356" s="424"/>
      <c r="T356" s="424"/>
      <c r="U356" s="424"/>
    </row>
    <row r="357" spans="1:21" ht="12.6" customHeight="1" outlineLevel="1">
      <c r="A357" s="364">
        <v>44314</v>
      </c>
      <c r="B357" s="1050">
        <v>44293</v>
      </c>
      <c r="C357" s="364">
        <v>44312</v>
      </c>
      <c r="D357" s="364">
        <v>44323</v>
      </c>
      <c r="E357" s="355" t="s">
        <v>3335</v>
      </c>
      <c r="F357" s="353" t="s">
        <v>4164</v>
      </c>
      <c r="G357" s="424" t="s">
        <v>4165</v>
      </c>
      <c r="H357" s="424"/>
      <c r="I357" s="424"/>
      <c r="J357" s="424" t="s">
        <v>2041</v>
      </c>
      <c r="K357" s="424" t="s">
        <v>3351</v>
      </c>
      <c r="L357" s="358">
        <f t="shared" si="28"/>
        <v>21</v>
      </c>
      <c r="M357" s="358">
        <f t="shared" si="29"/>
        <v>14</v>
      </c>
      <c r="N357" s="926"/>
      <c r="O357" s="927">
        <v>43</v>
      </c>
      <c r="P357" s="662"/>
      <c r="Q357" s="424"/>
      <c r="R357" s="662"/>
      <c r="S357" s="424"/>
      <c r="T357" s="424"/>
      <c r="U357" s="424"/>
    </row>
    <row r="358" spans="1:21" ht="12.6" customHeight="1" outlineLevel="1">
      <c r="A358" s="364">
        <v>44314</v>
      </c>
      <c r="B358" s="1050">
        <v>44293</v>
      </c>
      <c r="C358" s="364">
        <v>44316</v>
      </c>
      <c r="D358" s="364">
        <v>44316</v>
      </c>
      <c r="E358" s="355" t="s">
        <v>3335</v>
      </c>
      <c r="F358" s="353" t="s">
        <v>4166</v>
      </c>
      <c r="G358" s="353" t="s">
        <v>4167</v>
      </c>
      <c r="H358" s="353"/>
      <c r="I358" s="353"/>
      <c r="J358" s="353" t="s">
        <v>2045</v>
      </c>
      <c r="K358" s="353" t="s">
        <v>3351</v>
      </c>
      <c r="L358" s="358">
        <f t="shared" si="28"/>
        <v>21</v>
      </c>
      <c r="M358" s="358">
        <f t="shared" si="29"/>
        <v>14</v>
      </c>
      <c r="N358" s="926"/>
      <c r="O358" s="927">
        <v>44</v>
      </c>
      <c r="P358" s="352"/>
      <c r="Q358" s="353"/>
      <c r="R358" s="352"/>
      <c r="S358" s="353"/>
      <c r="T358" s="353"/>
      <c r="U358" s="353"/>
    </row>
    <row r="359" spans="1:21" ht="12.6" customHeight="1" outlineLevel="1">
      <c r="A359" s="364">
        <v>44314</v>
      </c>
      <c r="B359" s="1050">
        <v>44306</v>
      </c>
      <c r="C359" s="364">
        <v>44327</v>
      </c>
      <c r="D359" s="364">
        <v>44336</v>
      </c>
      <c r="E359" s="355" t="s">
        <v>4168</v>
      </c>
      <c r="F359" s="353" t="s">
        <v>4169</v>
      </c>
      <c r="G359" s="353" t="s">
        <v>4170</v>
      </c>
      <c r="H359" s="353"/>
      <c r="I359" s="353"/>
      <c r="J359" s="353" t="s">
        <v>2045</v>
      </c>
      <c r="K359" s="424" t="s">
        <v>3351</v>
      </c>
      <c r="L359" s="358">
        <f t="shared" si="28"/>
        <v>8</v>
      </c>
      <c r="M359" s="358">
        <f t="shared" si="29"/>
        <v>5</v>
      </c>
      <c r="N359" s="926"/>
      <c r="O359" s="927">
        <v>45</v>
      </c>
      <c r="P359" s="352"/>
      <c r="Q359" s="352"/>
      <c r="R359" s="352"/>
      <c r="S359" s="352"/>
      <c r="T359" s="352"/>
      <c r="U359" s="352"/>
    </row>
    <row r="360" spans="1:21" ht="12.6" customHeight="1" outlineLevel="1">
      <c r="A360" s="364">
        <v>44314</v>
      </c>
      <c r="B360" s="1050">
        <v>44292</v>
      </c>
      <c r="C360" s="364">
        <v>44314</v>
      </c>
      <c r="D360" s="364">
        <v>44322</v>
      </c>
      <c r="E360" s="355" t="s">
        <v>3335</v>
      </c>
      <c r="F360" s="353" t="s">
        <v>4171</v>
      </c>
      <c r="G360" s="353" t="s">
        <v>4172</v>
      </c>
      <c r="H360" s="353" t="s">
        <v>4173</v>
      </c>
      <c r="I360" s="353"/>
      <c r="J360" s="353" t="s">
        <v>2035</v>
      </c>
      <c r="K360" s="348"/>
      <c r="L360" s="358">
        <f t="shared" si="28"/>
        <v>22</v>
      </c>
      <c r="M360" s="358">
        <f t="shared" si="29"/>
        <v>15</v>
      </c>
      <c r="N360" s="926"/>
      <c r="O360" s="927">
        <v>46</v>
      </c>
      <c r="P360" s="352"/>
      <c r="Q360" s="352"/>
      <c r="R360" s="352"/>
      <c r="S360" s="352"/>
      <c r="T360" s="352"/>
      <c r="U360" s="352"/>
    </row>
    <row r="361" spans="1:21" ht="12.6" customHeight="1" outlineLevel="1">
      <c r="A361" s="364">
        <v>44315</v>
      </c>
      <c r="B361" s="1050">
        <v>44301</v>
      </c>
      <c r="C361" s="364">
        <v>44315</v>
      </c>
      <c r="D361" s="364">
        <v>44331</v>
      </c>
      <c r="E361" s="355" t="s">
        <v>3334</v>
      </c>
      <c r="F361" s="353" t="s">
        <v>4174</v>
      </c>
      <c r="G361" s="353" t="s">
        <v>4175</v>
      </c>
      <c r="H361" s="353" t="s">
        <v>4176</v>
      </c>
      <c r="I361" s="353"/>
      <c r="J361" s="353" t="s">
        <v>2035</v>
      </c>
      <c r="K361" s="348"/>
      <c r="L361" s="358">
        <f t="shared" si="28"/>
        <v>14</v>
      </c>
      <c r="M361" s="358">
        <f t="shared" si="29"/>
        <v>9</v>
      </c>
      <c r="N361" s="926"/>
      <c r="O361" s="927">
        <v>47</v>
      </c>
      <c r="P361" s="352"/>
      <c r="Q361" s="352"/>
      <c r="R361" s="352"/>
      <c r="S361" s="352"/>
      <c r="T361" s="352"/>
      <c r="U361" s="352"/>
    </row>
    <row r="362" spans="1:21" ht="12.6" customHeight="1" outlineLevel="1">
      <c r="A362" s="364">
        <v>44315</v>
      </c>
      <c r="B362" s="1050">
        <v>44306</v>
      </c>
      <c r="C362" s="364">
        <v>44321</v>
      </c>
      <c r="D362" s="364">
        <v>44336</v>
      </c>
      <c r="E362" s="355" t="s">
        <v>3335</v>
      </c>
      <c r="F362" s="353" t="s">
        <v>2628</v>
      </c>
      <c r="G362" s="353" t="s">
        <v>4177</v>
      </c>
      <c r="H362" s="353"/>
      <c r="I362" s="353" t="s">
        <v>2035</v>
      </c>
      <c r="J362" s="353" t="s">
        <v>2033</v>
      </c>
      <c r="K362" s="353" t="s">
        <v>3378</v>
      </c>
      <c r="L362" s="358">
        <f t="shared" si="28"/>
        <v>9</v>
      </c>
      <c r="M362" s="358">
        <f t="shared" si="29"/>
        <v>6</v>
      </c>
      <c r="N362" s="926"/>
      <c r="O362" s="927">
        <v>48</v>
      </c>
      <c r="P362" s="352"/>
      <c r="Q362" s="353"/>
      <c r="R362" s="352"/>
      <c r="S362" s="353"/>
      <c r="T362" s="353"/>
      <c r="U362" s="353"/>
    </row>
    <row r="363" spans="1:21" ht="12.6" customHeight="1" outlineLevel="1">
      <c r="A363" s="364">
        <v>44315</v>
      </c>
      <c r="B363" s="1050">
        <v>44302</v>
      </c>
      <c r="C363" s="364">
        <v>44316</v>
      </c>
      <c r="D363" s="364">
        <v>44332</v>
      </c>
      <c r="E363" s="355" t="s">
        <v>3334</v>
      </c>
      <c r="F363" s="353" t="s">
        <v>4178</v>
      </c>
      <c r="G363" s="424" t="s">
        <v>4179</v>
      </c>
      <c r="H363" s="424" t="s">
        <v>3349</v>
      </c>
      <c r="I363" s="424"/>
      <c r="J363" s="424" t="s">
        <v>2041</v>
      </c>
      <c r="K363" s="424" t="s">
        <v>3351</v>
      </c>
      <c r="L363" s="358">
        <f t="shared" si="28"/>
        <v>13</v>
      </c>
      <c r="M363" s="358">
        <f t="shared" si="29"/>
        <v>8</v>
      </c>
      <c r="N363" s="926"/>
      <c r="O363" s="927">
        <v>49</v>
      </c>
      <c r="P363" s="662"/>
      <c r="Q363" s="424"/>
      <c r="R363" s="662"/>
      <c r="S363" s="424"/>
      <c r="T363" s="424"/>
      <c r="U363" s="424"/>
    </row>
    <row r="364" spans="1:21" ht="12.6" customHeight="1" outlineLevel="1">
      <c r="A364" s="364">
        <v>44316</v>
      </c>
      <c r="B364" s="1050">
        <v>44307</v>
      </c>
      <c r="C364" s="364">
        <v>44322</v>
      </c>
      <c r="D364" s="364">
        <v>44322</v>
      </c>
      <c r="E364" s="355" t="s">
        <v>3334</v>
      </c>
      <c r="F364" s="353" t="s">
        <v>4180</v>
      </c>
      <c r="G364" s="353" t="s">
        <v>4181</v>
      </c>
      <c r="H364" s="353" t="s">
        <v>4182</v>
      </c>
      <c r="I364" s="353" t="s">
        <v>2033</v>
      </c>
      <c r="J364" s="353" t="s">
        <v>2035</v>
      </c>
      <c r="K364" s="348"/>
      <c r="L364" s="358">
        <f t="shared" si="28"/>
        <v>9</v>
      </c>
      <c r="M364" s="358">
        <f t="shared" si="29"/>
        <v>6</v>
      </c>
      <c r="N364" s="926"/>
      <c r="O364" s="927">
        <v>50</v>
      </c>
      <c r="P364" s="352"/>
      <c r="Q364" s="352"/>
      <c r="R364" s="352"/>
      <c r="S364" s="352"/>
      <c r="T364" s="352"/>
      <c r="U364" s="352"/>
    </row>
    <row r="365" spans="1:21" ht="12.6" customHeight="1" outlineLevel="1">
      <c r="A365" s="364">
        <v>44316</v>
      </c>
      <c r="B365" s="1050">
        <v>44312</v>
      </c>
      <c r="C365" s="364">
        <v>44316</v>
      </c>
      <c r="D365" s="364">
        <v>44316</v>
      </c>
      <c r="E365" s="355" t="s">
        <v>3334</v>
      </c>
      <c r="F365" s="353" t="s">
        <v>3437</v>
      </c>
      <c r="G365" s="424" t="s">
        <v>4183</v>
      </c>
      <c r="H365" s="424"/>
      <c r="I365" s="424"/>
      <c r="J365" s="424" t="s">
        <v>2041</v>
      </c>
      <c r="K365" s="424" t="s">
        <v>3366</v>
      </c>
      <c r="L365" s="358">
        <f t="shared" si="28"/>
        <v>4</v>
      </c>
      <c r="M365" s="358">
        <f t="shared" si="29"/>
        <v>3</v>
      </c>
      <c r="N365" s="926"/>
      <c r="O365" s="927">
        <v>51</v>
      </c>
      <c r="P365" s="662"/>
      <c r="Q365" s="424"/>
      <c r="R365" s="662"/>
      <c r="S365" s="424"/>
      <c r="T365" s="424"/>
      <c r="U365" s="424"/>
    </row>
    <row r="366" spans="1:21" ht="12.6" customHeight="1" outlineLevel="1">
      <c r="A366" s="364">
        <v>44316</v>
      </c>
      <c r="B366" s="1050">
        <v>44306</v>
      </c>
      <c r="C366" s="364">
        <v>44323</v>
      </c>
      <c r="D366" s="364">
        <v>44336</v>
      </c>
      <c r="E366" s="355" t="s">
        <v>3334</v>
      </c>
      <c r="F366" s="353" t="s">
        <v>4184</v>
      </c>
      <c r="G366" s="353" t="s">
        <v>4185</v>
      </c>
      <c r="H366" s="353"/>
      <c r="I366" s="353" t="s">
        <v>2035</v>
      </c>
      <c r="J366" s="353" t="s">
        <v>2033</v>
      </c>
      <c r="K366" s="353" t="s">
        <v>4186</v>
      </c>
      <c r="L366" s="358">
        <f t="shared" si="28"/>
        <v>10</v>
      </c>
      <c r="M366" s="358">
        <f t="shared" si="29"/>
        <v>7</v>
      </c>
      <c r="N366" s="926"/>
      <c r="O366" s="927">
        <v>52</v>
      </c>
      <c r="P366" s="352"/>
      <c r="Q366" s="353"/>
      <c r="R366" s="352"/>
      <c r="S366" s="353"/>
      <c r="T366" s="353"/>
      <c r="U366" s="353"/>
    </row>
    <row r="367" spans="1:21" ht="12.6" customHeight="1" outlineLevel="1">
      <c r="A367" s="364">
        <v>44316</v>
      </c>
      <c r="B367" s="1050">
        <v>44309</v>
      </c>
      <c r="C367" s="364">
        <v>44330</v>
      </c>
      <c r="D367" s="364">
        <v>44339</v>
      </c>
      <c r="E367" s="355" t="s">
        <v>3335</v>
      </c>
      <c r="F367" s="353" t="s">
        <v>3830</v>
      </c>
      <c r="G367" s="424" t="s">
        <v>4187</v>
      </c>
      <c r="H367" s="424" t="s">
        <v>4188</v>
      </c>
      <c r="I367" s="424"/>
      <c r="J367" s="424" t="s">
        <v>2041</v>
      </c>
      <c r="K367" s="424" t="s">
        <v>3351</v>
      </c>
      <c r="L367" s="358">
        <f t="shared" si="28"/>
        <v>7</v>
      </c>
      <c r="M367" s="358">
        <f t="shared" si="29"/>
        <v>4</v>
      </c>
      <c r="N367" s="926"/>
      <c r="O367" s="927">
        <v>53</v>
      </c>
      <c r="P367" s="662"/>
      <c r="Q367" s="424"/>
      <c r="R367" s="662"/>
      <c r="S367" s="424"/>
      <c r="T367" s="424"/>
      <c r="U367" s="424"/>
    </row>
    <row r="368" spans="1:21" ht="12.6" customHeight="1" outlineLevel="1">
      <c r="A368" s="712">
        <v>44321</v>
      </c>
      <c r="B368" s="1050">
        <v>44308</v>
      </c>
      <c r="C368" s="364">
        <v>44338</v>
      </c>
      <c r="D368" s="364">
        <v>44338</v>
      </c>
      <c r="E368" s="355" t="s">
        <v>3335</v>
      </c>
      <c r="F368" s="353" t="s">
        <v>4189</v>
      </c>
      <c r="G368" s="353" t="s">
        <v>4190</v>
      </c>
      <c r="H368" s="353" t="s">
        <v>4191</v>
      </c>
      <c r="I368" s="353"/>
      <c r="J368" s="353" t="s">
        <v>2035</v>
      </c>
      <c r="K368" s="353" t="s">
        <v>4192</v>
      </c>
      <c r="L368" s="358">
        <f t="shared" si="28"/>
        <v>13</v>
      </c>
      <c r="M368" s="358">
        <f t="shared" si="29"/>
        <v>8</v>
      </c>
      <c r="N368" s="926"/>
      <c r="O368" s="927">
        <v>54</v>
      </c>
      <c r="P368" s="352"/>
      <c r="Q368" s="352"/>
      <c r="R368" s="352"/>
      <c r="S368" s="352"/>
      <c r="T368" s="352"/>
      <c r="U368" s="352"/>
    </row>
    <row r="369" spans="1:21" ht="16.5" customHeight="1" outlineLevel="1">
      <c r="A369" s="712">
        <v>44321</v>
      </c>
      <c r="B369" s="1050">
        <v>44312</v>
      </c>
      <c r="C369" s="364">
        <v>44321</v>
      </c>
      <c r="D369" s="364">
        <v>44321</v>
      </c>
      <c r="E369" s="355" t="s">
        <v>3334</v>
      </c>
      <c r="F369" s="353" t="s">
        <v>2548</v>
      </c>
      <c r="G369" s="353" t="s">
        <v>4193</v>
      </c>
      <c r="H369" s="353" t="s">
        <v>4194</v>
      </c>
      <c r="I369" s="353"/>
      <c r="J369" s="353" t="s">
        <v>2033</v>
      </c>
      <c r="K369" s="353"/>
      <c r="L369" s="358">
        <f t="shared" si="28"/>
        <v>9</v>
      </c>
      <c r="M369" s="358">
        <f t="shared" si="29"/>
        <v>6</v>
      </c>
      <c r="N369" s="926"/>
      <c r="O369" s="927">
        <v>55</v>
      </c>
      <c r="P369" s="352"/>
      <c r="Q369" s="353"/>
      <c r="R369" s="352"/>
      <c r="S369" s="353"/>
      <c r="T369" s="353"/>
      <c r="U369" s="353"/>
    </row>
    <row r="370" spans="1:21" ht="12.6" customHeight="1" outlineLevel="1">
      <c r="A370" s="712">
        <v>44322</v>
      </c>
      <c r="B370" s="1050">
        <v>44299</v>
      </c>
      <c r="C370" s="364">
        <v>44313</v>
      </c>
      <c r="D370" s="364">
        <v>44329</v>
      </c>
      <c r="E370" s="355" t="s">
        <v>3334</v>
      </c>
      <c r="F370" s="353" t="s">
        <v>4195</v>
      </c>
      <c r="G370" s="353" t="s">
        <v>4196</v>
      </c>
      <c r="H370" s="353"/>
      <c r="I370" s="353"/>
      <c r="J370" s="353" t="s">
        <v>2045</v>
      </c>
      <c r="K370" s="424" t="s">
        <v>3366</v>
      </c>
      <c r="L370" s="926">
        <f>(A400-B400)</f>
        <v>1</v>
      </c>
      <c r="M370" s="926">
        <f>NETWORKDAYS(B400,A400,A400:B400)</f>
        <v>0</v>
      </c>
      <c r="N370" s="926"/>
      <c r="O370" s="927">
        <v>56</v>
      </c>
      <c r="P370" s="352"/>
      <c r="Q370" s="353"/>
      <c r="R370" s="352"/>
      <c r="S370" s="353"/>
      <c r="T370" s="353"/>
      <c r="U370" s="353"/>
    </row>
    <row r="371" spans="1:21" ht="12.6" customHeight="1" outlineLevel="1">
      <c r="A371" s="364">
        <v>44322</v>
      </c>
      <c r="B371" s="1050">
        <v>44309</v>
      </c>
      <c r="C371" s="364">
        <v>44316</v>
      </c>
      <c r="D371" s="364">
        <v>44339</v>
      </c>
      <c r="E371" s="355" t="s">
        <v>3334</v>
      </c>
      <c r="F371" s="353" t="s">
        <v>4197</v>
      </c>
      <c r="G371" s="353" t="s">
        <v>4198</v>
      </c>
      <c r="H371" s="353" t="s">
        <v>4199</v>
      </c>
      <c r="I371" s="353"/>
      <c r="J371" s="353" t="s">
        <v>2035</v>
      </c>
      <c r="K371" s="348"/>
      <c r="L371" s="358">
        <f t="shared" ref="L371:L398" si="30">(A371-B371)</f>
        <v>13</v>
      </c>
      <c r="M371" s="358">
        <f t="shared" ref="M371:M398" si="31">NETWORKDAYS(B371,A371,A371:B371)</f>
        <v>8</v>
      </c>
      <c r="N371" s="926"/>
      <c r="O371" s="927">
        <v>57</v>
      </c>
      <c r="P371" s="352"/>
      <c r="Q371" s="352"/>
      <c r="R371" s="352"/>
      <c r="S371" s="352"/>
      <c r="T371" s="352"/>
      <c r="U371" s="352"/>
    </row>
    <row r="372" spans="1:21" ht="12.6" customHeight="1" outlineLevel="1">
      <c r="A372" s="1049">
        <v>44322</v>
      </c>
      <c r="B372" s="1050">
        <v>44315</v>
      </c>
      <c r="C372" s="364">
        <v>44321</v>
      </c>
      <c r="D372" s="364">
        <v>44345</v>
      </c>
      <c r="E372" s="355" t="s">
        <v>3335</v>
      </c>
      <c r="F372" s="353" t="s">
        <v>4135</v>
      </c>
      <c r="G372" s="353" t="s">
        <v>4200</v>
      </c>
      <c r="H372" s="353" t="s">
        <v>4201</v>
      </c>
      <c r="I372" s="353"/>
      <c r="J372" s="353" t="s">
        <v>2035</v>
      </c>
      <c r="K372" s="604"/>
      <c r="L372" s="358">
        <f t="shared" si="30"/>
        <v>7</v>
      </c>
      <c r="M372" s="358">
        <f t="shared" si="31"/>
        <v>4</v>
      </c>
      <c r="N372" s="926"/>
      <c r="O372" s="927">
        <v>58</v>
      </c>
      <c r="P372" s="352"/>
      <c r="Q372" s="352"/>
      <c r="R372" s="352"/>
      <c r="S372" s="352"/>
      <c r="T372" s="352"/>
      <c r="U372" s="352"/>
    </row>
    <row r="373" spans="1:21" ht="12.6" customHeight="1" outlineLevel="1">
      <c r="A373" s="364">
        <v>44323</v>
      </c>
      <c r="B373" s="1050">
        <v>44309</v>
      </c>
      <c r="C373" s="364">
        <v>44323</v>
      </c>
      <c r="D373" s="364">
        <v>44339</v>
      </c>
      <c r="E373" s="355" t="s">
        <v>3334</v>
      </c>
      <c r="F373" s="353" t="s">
        <v>4202</v>
      </c>
      <c r="G373" s="353" t="s">
        <v>4203</v>
      </c>
      <c r="H373" s="353"/>
      <c r="I373" s="353"/>
      <c r="J373" s="353" t="s">
        <v>2033</v>
      </c>
      <c r="K373" s="353" t="s">
        <v>3381</v>
      </c>
      <c r="L373" s="358">
        <f t="shared" si="30"/>
        <v>14</v>
      </c>
      <c r="M373" s="358">
        <f t="shared" si="31"/>
        <v>9</v>
      </c>
      <c r="N373" s="926"/>
      <c r="O373" s="927">
        <v>59</v>
      </c>
      <c r="P373" s="352"/>
      <c r="Q373" s="353"/>
      <c r="R373" s="352"/>
      <c r="S373" s="353"/>
      <c r="T373" s="353"/>
      <c r="U373" s="353"/>
    </row>
    <row r="374" spans="1:21" ht="12.6" customHeight="1" outlineLevel="1">
      <c r="A374" s="364">
        <v>44322</v>
      </c>
      <c r="B374" s="1050">
        <v>44308</v>
      </c>
      <c r="C374" s="364">
        <v>44339</v>
      </c>
      <c r="D374" s="364">
        <v>44339</v>
      </c>
      <c r="E374" s="355" t="s">
        <v>3335</v>
      </c>
      <c r="F374" s="353" t="s">
        <v>4204</v>
      </c>
      <c r="G374" s="353" t="s">
        <v>4205</v>
      </c>
      <c r="H374" s="353" t="s">
        <v>4206</v>
      </c>
      <c r="I374" s="353" t="s">
        <v>4207</v>
      </c>
      <c r="J374" s="353" t="s">
        <v>2033</v>
      </c>
      <c r="K374" s="348"/>
      <c r="L374" s="358">
        <f t="shared" si="30"/>
        <v>14</v>
      </c>
      <c r="M374" s="358">
        <f t="shared" si="31"/>
        <v>9</v>
      </c>
      <c r="N374" s="926"/>
      <c r="O374" s="927">
        <v>60</v>
      </c>
      <c r="P374" s="352"/>
      <c r="Q374" s="352"/>
      <c r="R374" s="352"/>
      <c r="S374" s="352"/>
      <c r="T374" s="352"/>
      <c r="U374" s="352"/>
    </row>
    <row r="375" spans="1:21" ht="12.6" customHeight="1" outlineLevel="1">
      <c r="A375" s="364">
        <v>44323</v>
      </c>
      <c r="B375" s="1050">
        <v>44316</v>
      </c>
      <c r="C375" s="364">
        <v>44323</v>
      </c>
      <c r="D375" s="364">
        <v>44346</v>
      </c>
      <c r="E375" s="355" t="s">
        <v>3334</v>
      </c>
      <c r="F375" s="353" t="s">
        <v>4208</v>
      </c>
      <c r="G375" s="353" t="s">
        <v>4209</v>
      </c>
      <c r="H375" s="353"/>
      <c r="I375" s="353"/>
      <c r="J375" s="353" t="s">
        <v>2045</v>
      </c>
      <c r="K375" s="938" t="s">
        <v>3366</v>
      </c>
      <c r="L375" s="358">
        <f t="shared" si="30"/>
        <v>7</v>
      </c>
      <c r="M375" s="358">
        <f t="shared" si="31"/>
        <v>4</v>
      </c>
      <c r="N375" s="926"/>
      <c r="O375" s="927">
        <v>61</v>
      </c>
      <c r="P375" s="352"/>
      <c r="Q375" s="353"/>
      <c r="R375" s="352"/>
      <c r="S375" s="353"/>
      <c r="T375" s="353"/>
      <c r="U375" s="353"/>
    </row>
    <row r="376" spans="1:21" ht="12.6" customHeight="1" outlineLevel="1">
      <c r="A376" s="364">
        <v>44323</v>
      </c>
      <c r="B376" s="1050">
        <v>44300</v>
      </c>
      <c r="C376" s="364">
        <v>44323</v>
      </c>
      <c r="D376" s="364">
        <v>44330</v>
      </c>
      <c r="E376" s="355" t="s">
        <v>3334</v>
      </c>
      <c r="F376" s="353" t="s">
        <v>4210</v>
      </c>
      <c r="G376" s="353" t="s">
        <v>4211</v>
      </c>
      <c r="H376" s="353" t="s">
        <v>4027</v>
      </c>
      <c r="I376" s="353"/>
      <c r="J376" s="353" t="s">
        <v>2039</v>
      </c>
      <c r="K376" s="353" t="s">
        <v>3381</v>
      </c>
      <c r="L376" s="358">
        <f t="shared" si="30"/>
        <v>23</v>
      </c>
      <c r="M376" s="358">
        <f t="shared" si="31"/>
        <v>16</v>
      </c>
      <c r="N376" s="926"/>
      <c r="O376" s="927">
        <v>62</v>
      </c>
      <c r="P376" s="609"/>
      <c r="Q376" s="34"/>
      <c r="R376" s="609"/>
      <c r="S376" s="34"/>
      <c r="T376" s="34"/>
      <c r="U376" s="34"/>
    </row>
    <row r="377" spans="1:21" ht="12.6" customHeight="1" outlineLevel="1">
      <c r="A377" s="364">
        <v>44323</v>
      </c>
      <c r="B377" s="1050">
        <v>44312</v>
      </c>
      <c r="C377" s="364">
        <v>44323</v>
      </c>
      <c r="D377" s="364">
        <v>44342</v>
      </c>
      <c r="E377" s="355" t="s">
        <v>3334</v>
      </c>
      <c r="F377" s="348" t="s">
        <v>4212</v>
      </c>
      <c r="G377" s="348" t="s">
        <v>4213</v>
      </c>
      <c r="H377" s="348" t="s">
        <v>4027</v>
      </c>
      <c r="I377" s="348"/>
      <c r="J377" s="348" t="s">
        <v>2042</v>
      </c>
      <c r="K377" s="604"/>
      <c r="L377" s="358">
        <f t="shared" si="30"/>
        <v>11</v>
      </c>
      <c r="M377" s="358">
        <f t="shared" si="31"/>
        <v>8</v>
      </c>
      <c r="N377" s="926"/>
      <c r="O377" s="927">
        <v>63</v>
      </c>
      <c r="P377" s="352"/>
      <c r="Q377" s="352"/>
      <c r="R377" s="352"/>
      <c r="S377" s="352"/>
      <c r="T377" s="352"/>
      <c r="U377" s="352"/>
    </row>
    <row r="378" spans="1:21" ht="12.6" customHeight="1" outlineLevel="1">
      <c r="A378" s="376">
        <v>44323</v>
      </c>
      <c r="B378" s="1050">
        <v>44302</v>
      </c>
      <c r="C378" s="364">
        <v>44323</v>
      </c>
      <c r="D378" s="364">
        <v>44323</v>
      </c>
      <c r="E378" s="355" t="s">
        <v>3334</v>
      </c>
      <c r="F378" s="353" t="s">
        <v>4214</v>
      </c>
      <c r="G378" s="353" t="s">
        <v>4215</v>
      </c>
      <c r="H378" s="353" t="s">
        <v>4216</v>
      </c>
      <c r="I378" s="353"/>
      <c r="J378" s="353" t="s">
        <v>2033</v>
      </c>
      <c r="K378" s="353" t="s">
        <v>3378</v>
      </c>
      <c r="L378" s="358">
        <f t="shared" si="30"/>
        <v>21</v>
      </c>
      <c r="M378" s="358">
        <f t="shared" si="31"/>
        <v>14</v>
      </c>
      <c r="N378" s="926"/>
      <c r="O378" s="927">
        <v>64</v>
      </c>
      <c r="P378" s="352"/>
      <c r="Q378" s="353"/>
      <c r="R378" s="352"/>
      <c r="S378" s="353"/>
      <c r="T378" s="353"/>
      <c r="U378" s="353"/>
    </row>
    <row r="379" spans="1:21" ht="12.6" customHeight="1" outlineLevel="1">
      <c r="A379" s="364">
        <v>44326</v>
      </c>
      <c r="B379" s="1050">
        <v>44309</v>
      </c>
      <c r="C379" s="364">
        <v>44327</v>
      </c>
      <c r="D379" s="364">
        <v>44339</v>
      </c>
      <c r="E379" s="355" t="s">
        <v>3335</v>
      </c>
      <c r="F379" s="353" t="s">
        <v>3549</v>
      </c>
      <c r="G379" s="353" t="s">
        <v>4217</v>
      </c>
      <c r="H379" s="353"/>
      <c r="I379" s="353"/>
      <c r="J379" s="353" t="s">
        <v>2033</v>
      </c>
      <c r="K379" s="353" t="s">
        <v>3378</v>
      </c>
      <c r="L379" s="358">
        <f t="shared" si="30"/>
        <v>17</v>
      </c>
      <c r="M379" s="358">
        <f t="shared" si="31"/>
        <v>10</v>
      </c>
      <c r="N379" s="926"/>
      <c r="O379" s="927">
        <v>65</v>
      </c>
      <c r="P379" s="352"/>
      <c r="Q379" s="353"/>
      <c r="R379" s="352"/>
      <c r="S379" s="353"/>
      <c r="T379" s="353"/>
      <c r="U379" s="353"/>
    </row>
    <row r="380" spans="1:21" ht="12.6" customHeight="1" outlineLevel="1">
      <c r="A380" s="364">
        <v>44326</v>
      </c>
      <c r="B380" s="1050">
        <v>44309</v>
      </c>
      <c r="C380" s="364">
        <v>44330</v>
      </c>
      <c r="D380" s="364">
        <v>44339</v>
      </c>
      <c r="E380" s="355" t="s">
        <v>3335</v>
      </c>
      <c r="F380" s="353" t="s">
        <v>4218</v>
      </c>
      <c r="G380" s="424" t="s">
        <v>4219</v>
      </c>
      <c r="H380" s="424"/>
      <c r="I380" s="424"/>
      <c r="J380" s="424" t="s">
        <v>2041</v>
      </c>
      <c r="K380" s="424" t="s">
        <v>3351</v>
      </c>
      <c r="L380" s="358">
        <f t="shared" si="30"/>
        <v>17</v>
      </c>
      <c r="M380" s="358">
        <f t="shared" si="31"/>
        <v>10</v>
      </c>
      <c r="N380" s="926"/>
      <c r="O380" s="927">
        <v>66</v>
      </c>
      <c r="P380" s="662"/>
      <c r="Q380" s="424"/>
      <c r="R380" s="662"/>
      <c r="S380" s="424"/>
      <c r="T380" s="424"/>
      <c r="U380" s="424"/>
    </row>
    <row r="381" spans="1:21" ht="12.6" customHeight="1" outlineLevel="1">
      <c r="A381" s="364">
        <v>44326</v>
      </c>
      <c r="B381" s="1050">
        <v>44295</v>
      </c>
      <c r="C381" s="364">
        <v>44314</v>
      </c>
      <c r="D381" s="364">
        <v>44325</v>
      </c>
      <c r="E381" s="355" t="s">
        <v>3334</v>
      </c>
      <c r="F381" s="353" t="s">
        <v>4220</v>
      </c>
      <c r="G381" s="353" t="s">
        <v>4221</v>
      </c>
      <c r="H381" s="353" t="s">
        <v>4222</v>
      </c>
      <c r="I381" s="353"/>
      <c r="J381" s="353" t="s">
        <v>2035</v>
      </c>
      <c r="K381" s="348"/>
      <c r="L381" s="358">
        <f t="shared" si="30"/>
        <v>31</v>
      </c>
      <c r="M381" s="358">
        <f t="shared" si="31"/>
        <v>20</v>
      </c>
      <c r="N381" s="926"/>
      <c r="O381" s="927">
        <v>67</v>
      </c>
      <c r="P381" s="352"/>
      <c r="Q381" s="352"/>
      <c r="R381" s="352"/>
      <c r="S381" s="352"/>
      <c r="T381" s="352"/>
      <c r="U381" s="352"/>
    </row>
    <row r="382" spans="1:21" ht="12.6" customHeight="1" outlineLevel="1">
      <c r="A382" s="364">
        <v>44327</v>
      </c>
      <c r="B382" s="1050">
        <v>44307</v>
      </c>
      <c r="C382" s="364">
        <v>44328</v>
      </c>
      <c r="D382" s="364">
        <v>44337</v>
      </c>
      <c r="E382" s="355" t="s">
        <v>3334</v>
      </c>
      <c r="F382" s="353" t="s">
        <v>4121</v>
      </c>
      <c r="G382" s="353" t="s">
        <v>4223</v>
      </c>
      <c r="H382" s="353"/>
      <c r="I382" s="353"/>
      <c r="J382" s="353" t="s">
        <v>2045</v>
      </c>
      <c r="K382" s="938" t="s">
        <v>3366</v>
      </c>
      <c r="L382" s="358">
        <f t="shared" si="30"/>
        <v>20</v>
      </c>
      <c r="M382" s="358">
        <f t="shared" si="31"/>
        <v>13</v>
      </c>
      <c r="N382" s="926"/>
      <c r="O382" s="927">
        <v>68</v>
      </c>
      <c r="P382" s="352"/>
      <c r="Q382" s="353"/>
      <c r="R382" s="352"/>
      <c r="S382" s="353"/>
      <c r="T382" s="353"/>
      <c r="U382" s="353"/>
    </row>
    <row r="383" spans="1:21" ht="12.6" customHeight="1" outlineLevel="1">
      <c r="A383" s="364">
        <v>44327</v>
      </c>
      <c r="B383" s="1054">
        <v>44308</v>
      </c>
      <c r="C383" s="712">
        <v>44323</v>
      </c>
      <c r="D383" s="713">
        <v>44338</v>
      </c>
      <c r="E383" s="355" t="s">
        <v>3334</v>
      </c>
      <c r="F383" s="348" t="s">
        <v>4224</v>
      </c>
      <c r="G383" s="589" t="s">
        <v>4225</v>
      </c>
      <c r="H383" s="589" t="s">
        <v>3349</v>
      </c>
      <c r="I383" s="589"/>
      <c r="J383" s="589" t="s">
        <v>2041</v>
      </c>
      <c r="K383" s="589" t="s">
        <v>3366</v>
      </c>
      <c r="L383" s="358">
        <f t="shared" si="30"/>
        <v>19</v>
      </c>
      <c r="M383" s="358">
        <f t="shared" si="31"/>
        <v>12</v>
      </c>
      <c r="N383" s="926"/>
      <c r="O383" s="927">
        <v>69</v>
      </c>
      <c r="P383" s="354"/>
      <c r="Q383" s="589"/>
      <c r="R383" s="354"/>
      <c r="S383" s="589"/>
      <c r="T383" s="589"/>
      <c r="U383" s="589"/>
    </row>
    <row r="384" spans="1:21" ht="12.6" customHeight="1" outlineLevel="1">
      <c r="A384" s="364">
        <v>44328</v>
      </c>
      <c r="B384" s="1050">
        <v>44314</v>
      </c>
      <c r="C384" s="364">
        <v>44327</v>
      </c>
      <c r="D384" s="364">
        <v>44344</v>
      </c>
      <c r="E384" s="355" t="s">
        <v>3334</v>
      </c>
      <c r="F384" s="353" t="s">
        <v>4226</v>
      </c>
      <c r="G384" s="353" t="s">
        <v>4227</v>
      </c>
      <c r="H384" s="353" t="s">
        <v>4228</v>
      </c>
      <c r="I384" s="353"/>
      <c r="J384" s="353" t="s">
        <v>2039</v>
      </c>
      <c r="K384" s="353" t="s">
        <v>3366</v>
      </c>
      <c r="L384" s="358">
        <f t="shared" si="30"/>
        <v>14</v>
      </c>
      <c r="M384" s="358">
        <f t="shared" si="31"/>
        <v>9</v>
      </c>
      <c r="N384" s="926"/>
      <c r="O384" s="927">
        <v>70</v>
      </c>
      <c r="P384" s="352"/>
      <c r="Q384" s="353"/>
      <c r="R384" s="352"/>
      <c r="S384" s="353"/>
      <c r="T384" s="353"/>
      <c r="U384" s="353"/>
    </row>
    <row r="385" spans="1:33" ht="12.6" customHeight="1" outlineLevel="1">
      <c r="A385" s="364">
        <v>44328</v>
      </c>
      <c r="B385" s="1050">
        <v>44309</v>
      </c>
      <c r="C385" s="364">
        <v>44326</v>
      </c>
      <c r="D385" s="364">
        <v>44339</v>
      </c>
      <c r="E385" s="355" t="s">
        <v>3334</v>
      </c>
      <c r="F385" s="353" t="s">
        <v>4229</v>
      </c>
      <c r="G385" s="353" t="s">
        <v>4230</v>
      </c>
      <c r="H385" s="353"/>
      <c r="I385" s="353"/>
      <c r="J385" s="353" t="s">
        <v>2045</v>
      </c>
      <c r="K385" s="938" t="s">
        <v>3366</v>
      </c>
      <c r="L385" s="358">
        <f t="shared" si="30"/>
        <v>19</v>
      </c>
      <c r="M385" s="358">
        <f t="shared" si="31"/>
        <v>12</v>
      </c>
      <c r="N385" s="926"/>
      <c r="O385" s="927">
        <v>71</v>
      </c>
      <c r="P385" s="352"/>
      <c r="Q385" s="353"/>
      <c r="R385" s="352"/>
      <c r="S385" s="353"/>
      <c r="T385" s="353"/>
      <c r="U385" s="353"/>
      <c r="V385" s="353"/>
      <c r="W385" s="353"/>
      <c r="X385" s="353"/>
      <c r="Y385" s="353"/>
      <c r="Z385" s="353"/>
      <c r="AA385" s="353"/>
      <c r="AB385" s="353"/>
      <c r="AC385" s="353"/>
      <c r="AD385" s="353"/>
      <c r="AE385" s="353"/>
      <c r="AF385" s="353"/>
      <c r="AG385" s="353"/>
    </row>
    <row r="386" spans="1:33" ht="12.6" customHeight="1" outlineLevel="1">
      <c r="A386" s="364">
        <v>44328</v>
      </c>
      <c r="B386" s="1050">
        <v>44313</v>
      </c>
      <c r="C386" s="364">
        <v>44327</v>
      </c>
      <c r="D386" s="364">
        <v>44343</v>
      </c>
      <c r="E386" s="355" t="s">
        <v>3334</v>
      </c>
      <c r="F386" s="348" t="s">
        <v>4231</v>
      </c>
      <c r="G386" s="348" t="s">
        <v>4232</v>
      </c>
      <c r="H386" s="348" t="s">
        <v>3411</v>
      </c>
      <c r="I386" s="348"/>
      <c r="J386" s="348" t="s">
        <v>2042</v>
      </c>
      <c r="K386" s="938"/>
      <c r="L386" s="358">
        <f t="shared" si="30"/>
        <v>15</v>
      </c>
      <c r="M386" s="358">
        <f t="shared" si="31"/>
        <v>10</v>
      </c>
      <c r="N386" s="926"/>
      <c r="O386" s="927">
        <v>72</v>
      </c>
      <c r="P386" s="352"/>
      <c r="Q386" s="352"/>
      <c r="R386" s="352"/>
      <c r="S386" s="352"/>
      <c r="T386" s="352"/>
      <c r="U386" s="352"/>
      <c r="V386" s="352"/>
      <c r="W386" s="352"/>
      <c r="X386" s="352"/>
      <c r="Y386" s="352"/>
      <c r="Z386" s="352"/>
      <c r="AA386" s="352"/>
      <c r="AB386" s="352"/>
      <c r="AC386" s="352"/>
      <c r="AD386" s="352"/>
      <c r="AE386" s="352"/>
      <c r="AF386" s="352"/>
      <c r="AG386" s="352"/>
    </row>
    <row r="387" spans="1:33" ht="12.6" customHeight="1" outlineLevel="1">
      <c r="A387" s="364">
        <v>44328</v>
      </c>
      <c r="B387" s="1050">
        <v>44307</v>
      </c>
      <c r="C387" s="364">
        <v>44323</v>
      </c>
      <c r="D387" s="364">
        <v>44323</v>
      </c>
      <c r="E387" s="355" t="s">
        <v>3335</v>
      </c>
      <c r="F387" s="353" t="s">
        <v>4233</v>
      </c>
      <c r="G387" s="353" t="s">
        <v>4234</v>
      </c>
      <c r="H387" s="353" t="s">
        <v>4235</v>
      </c>
      <c r="I387" s="353"/>
      <c r="J387" s="353" t="s">
        <v>2033</v>
      </c>
      <c r="K387" s="353" t="s">
        <v>4236</v>
      </c>
      <c r="L387" s="358">
        <f t="shared" si="30"/>
        <v>21</v>
      </c>
      <c r="M387" s="358">
        <f t="shared" si="31"/>
        <v>14</v>
      </c>
      <c r="N387" s="926"/>
      <c r="O387" s="927">
        <v>73</v>
      </c>
      <c r="P387" s="351"/>
      <c r="Q387" s="348"/>
      <c r="R387" s="351"/>
      <c r="S387" s="348"/>
      <c r="T387" s="348"/>
      <c r="U387" s="348"/>
      <c r="V387" s="348"/>
      <c r="W387" s="348"/>
      <c r="X387" s="348"/>
      <c r="Y387" s="348"/>
      <c r="Z387" s="348"/>
      <c r="AA387" s="348"/>
      <c r="AB387" s="348"/>
      <c r="AC387" s="348"/>
      <c r="AD387" s="348"/>
      <c r="AE387" s="348"/>
      <c r="AF387" s="348"/>
      <c r="AG387" s="348"/>
    </row>
    <row r="388" spans="1:33" ht="12.6" customHeight="1" outlineLevel="1">
      <c r="A388" s="364">
        <v>44329</v>
      </c>
      <c r="B388" s="1050">
        <v>44313</v>
      </c>
      <c r="C388" s="364">
        <v>44327</v>
      </c>
      <c r="D388" s="364">
        <v>44343</v>
      </c>
      <c r="E388" s="355" t="s">
        <v>3334</v>
      </c>
      <c r="F388" s="348" t="s">
        <v>4237</v>
      </c>
      <c r="G388" s="348" t="s">
        <v>4238</v>
      </c>
      <c r="H388" s="348" t="s">
        <v>3411</v>
      </c>
      <c r="I388" s="348"/>
      <c r="J388" s="348" t="s">
        <v>2042</v>
      </c>
      <c r="K388" s="348"/>
      <c r="L388" s="358">
        <f t="shared" si="30"/>
        <v>16</v>
      </c>
      <c r="M388" s="358">
        <f t="shared" si="31"/>
        <v>11</v>
      </c>
      <c r="N388" s="926"/>
      <c r="O388" s="927">
        <v>74</v>
      </c>
      <c r="P388" s="352"/>
      <c r="Q388" s="352"/>
      <c r="R388" s="352"/>
      <c r="S388" s="352"/>
      <c r="T388" s="352"/>
      <c r="U388" s="352"/>
      <c r="V388" s="352"/>
      <c r="W388" s="352"/>
      <c r="X388" s="352"/>
      <c r="Y388" s="352"/>
      <c r="Z388" s="352"/>
      <c r="AA388" s="352"/>
      <c r="AB388" s="352"/>
      <c r="AC388" s="352"/>
      <c r="AD388" s="352"/>
      <c r="AE388" s="352"/>
      <c r="AF388" s="352"/>
      <c r="AG388" s="352"/>
    </row>
    <row r="389" spans="1:33" ht="12.6" customHeight="1" outlineLevel="1">
      <c r="A389" s="364">
        <v>44330</v>
      </c>
      <c r="B389" s="1050">
        <v>44305</v>
      </c>
      <c r="C389" s="364">
        <v>44333</v>
      </c>
      <c r="D389" s="364">
        <v>44326</v>
      </c>
      <c r="E389" s="355" t="s">
        <v>3334</v>
      </c>
      <c r="F389" s="353" t="s">
        <v>4239</v>
      </c>
      <c r="G389" s="353" t="s">
        <v>4240</v>
      </c>
      <c r="H389" s="353"/>
      <c r="I389" s="353"/>
      <c r="J389" s="353" t="s">
        <v>2033</v>
      </c>
      <c r="K389" s="353" t="s">
        <v>3381</v>
      </c>
      <c r="L389" s="358">
        <f t="shared" si="30"/>
        <v>25</v>
      </c>
      <c r="M389" s="358">
        <f t="shared" si="31"/>
        <v>18</v>
      </c>
      <c r="N389" s="926"/>
      <c r="O389" s="927">
        <v>75</v>
      </c>
      <c r="P389" s="613"/>
      <c r="Q389" s="404"/>
      <c r="R389" s="613"/>
      <c r="S389" s="404"/>
      <c r="T389" s="404"/>
      <c r="U389" s="404"/>
      <c r="V389" s="404"/>
      <c r="W389" s="404"/>
      <c r="X389" s="404"/>
      <c r="Y389" s="404"/>
      <c r="Z389" s="404"/>
      <c r="AA389" s="404"/>
      <c r="AB389" s="404"/>
      <c r="AC389" s="404"/>
      <c r="AD389" s="404"/>
      <c r="AE389" s="404"/>
      <c r="AF389" s="404"/>
      <c r="AG389" s="404"/>
    </row>
    <row r="390" spans="1:33" ht="12.6" customHeight="1" outlineLevel="1">
      <c r="A390" s="364">
        <v>44329</v>
      </c>
      <c r="B390" s="1050">
        <v>44306</v>
      </c>
      <c r="C390" s="364">
        <v>44327</v>
      </c>
      <c r="D390" s="364">
        <v>44336</v>
      </c>
      <c r="E390" s="355" t="s">
        <v>4168</v>
      </c>
      <c r="F390" s="353" t="s">
        <v>4241</v>
      </c>
      <c r="G390" s="424" t="s">
        <v>4242</v>
      </c>
      <c r="H390" s="424" t="s">
        <v>4243</v>
      </c>
      <c r="I390" s="424"/>
      <c r="J390" s="424" t="s">
        <v>2045</v>
      </c>
      <c r="K390" s="424" t="s">
        <v>3366</v>
      </c>
      <c r="L390" s="926">
        <f t="shared" si="30"/>
        <v>23</v>
      </c>
      <c r="M390" s="926">
        <f t="shared" si="31"/>
        <v>16</v>
      </c>
      <c r="N390" s="926"/>
      <c r="O390" s="927">
        <v>76</v>
      </c>
      <c r="P390" s="662"/>
      <c r="Q390" s="424"/>
      <c r="R390" s="662"/>
      <c r="S390" s="424"/>
      <c r="T390" s="424"/>
      <c r="U390" s="424"/>
      <c r="V390" s="424"/>
      <c r="W390" s="424"/>
      <c r="X390" s="424"/>
      <c r="Y390" s="424"/>
      <c r="Z390" s="424"/>
      <c r="AA390" s="424"/>
      <c r="AB390" s="424"/>
      <c r="AC390" s="424"/>
      <c r="AD390" s="424"/>
      <c r="AE390" s="424"/>
      <c r="AF390" s="424"/>
      <c r="AG390" s="424"/>
    </row>
    <row r="391" spans="1:33" ht="12.6" customHeight="1" outlineLevel="1">
      <c r="A391" s="364">
        <v>44330</v>
      </c>
      <c r="B391" s="1050">
        <v>44312</v>
      </c>
      <c r="C391" s="364">
        <v>44334</v>
      </c>
      <c r="D391" s="364">
        <v>44341</v>
      </c>
      <c r="E391" s="355" t="s">
        <v>3335</v>
      </c>
      <c r="F391" s="353" t="s">
        <v>4244</v>
      </c>
      <c r="G391" s="353" t="s">
        <v>4245</v>
      </c>
      <c r="H391" s="353"/>
      <c r="I391" s="353"/>
      <c r="J391" s="353" t="s">
        <v>2045</v>
      </c>
      <c r="K391" s="424" t="s">
        <v>3366</v>
      </c>
      <c r="L391" s="926">
        <f t="shared" si="30"/>
        <v>18</v>
      </c>
      <c r="M391" s="926">
        <f t="shared" si="31"/>
        <v>13</v>
      </c>
      <c r="N391" s="926"/>
      <c r="O391" s="927">
        <v>77</v>
      </c>
      <c r="P391" s="352"/>
      <c r="Q391" s="353"/>
      <c r="R391" s="352"/>
      <c r="S391" s="353"/>
      <c r="T391" s="353"/>
      <c r="U391" s="353"/>
      <c r="V391" s="353"/>
      <c r="W391" s="353"/>
      <c r="X391" s="353"/>
      <c r="Y391" s="353"/>
      <c r="Z391" s="353"/>
      <c r="AA391" s="353"/>
      <c r="AB391" s="353"/>
      <c r="AC391" s="353"/>
      <c r="AD391" s="353"/>
      <c r="AE391" s="353"/>
      <c r="AF391" s="353"/>
      <c r="AG391" s="353"/>
    </row>
    <row r="392" spans="1:33" ht="12.6" customHeight="1" outlineLevel="1">
      <c r="A392" s="364">
        <v>44330</v>
      </c>
      <c r="B392" s="1050">
        <v>44307</v>
      </c>
      <c r="C392" s="364">
        <v>44330</v>
      </c>
      <c r="D392" s="364">
        <v>44337</v>
      </c>
      <c r="E392" s="355" t="s">
        <v>3335</v>
      </c>
      <c r="F392" s="353" t="s">
        <v>4246</v>
      </c>
      <c r="G392" s="353" t="s">
        <v>4247</v>
      </c>
      <c r="H392" s="353"/>
      <c r="I392" s="353"/>
      <c r="J392" s="353" t="s">
        <v>2033</v>
      </c>
      <c r="K392" s="353" t="s">
        <v>2046</v>
      </c>
      <c r="L392" s="358">
        <f t="shared" si="30"/>
        <v>23</v>
      </c>
      <c r="M392" s="358">
        <f t="shared" si="31"/>
        <v>16</v>
      </c>
      <c r="N392" s="926"/>
      <c r="O392" s="927">
        <v>78</v>
      </c>
      <c r="P392" s="352"/>
      <c r="Q392" s="353"/>
      <c r="R392" s="352"/>
      <c r="S392" s="353"/>
      <c r="T392" s="353"/>
      <c r="U392" s="353"/>
      <c r="V392" s="353"/>
      <c r="W392" s="353"/>
      <c r="X392" s="353"/>
      <c r="Y392" s="353"/>
      <c r="Z392" s="353"/>
      <c r="AA392" s="353"/>
      <c r="AB392" s="353"/>
      <c r="AC392" s="353"/>
      <c r="AD392" s="353"/>
      <c r="AE392" s="353"/>
      <c r="AF392" s="353"/>
      <c r="AG392" s="353"/>
    </row>
    <row r="393" spans="1:33" ht="12.6" customHeight="1" outlineLevel="1">
      <c r="A393" s="364">
        <v>44330</v>
      </c>
      <c r="B393" s="1050">
        <v>44312</v>
      </c>
      <c r="C393" s="364">
        <v>44333</v>
      </c>
      <c r="D393" s="364">
        <v>44342</v>
      </c>
      <c r="E393" s="355" t="s">
        <v>3335</v>
      </c>
      <c r="F393" s="424" t="s">
        <v>4248</v>
      </c>
      <c r="G393" s="424" t="s">
        <v>4249</v>
      </c>
      <c r="H393" s="424"/>
      <c r="I393" s="424"/>
      <c r="J393" s="424" t="s">
        <v>2041</v>
      </c>
      <c r="K393" s="424" t="s">
        <v>3351</v>
      </c>
      <c r="L393" s="926">
        <f t="shared" si="30"/>
        <v>18</v>
      </c>
      <c r="M393" s="926">
        <f t="shared" si="31"/>
        <v>13</v>
      </c>
      <c r="N393" s="926"/>
      <c r="O393" s="927">
        <v>79</v>
      </c>
      <c r="P393" s="662"/>
      <c r="Q393" s="662"/>
      <c r="R393" s="662"/>
      <c r="S393" s="662"/>
      <c r="T393" s="662"/>
      <c r="U393" s="662"/>
      <c r="V393" s="662"/>
      <c r="W393" s="662"/>
      <c r="X393" s="662"/>
      <c r="Y393" s="662"/>
      <c r="Z393" s="662"/>
      <c r="AA393" s="662"/>
      <c r="AB393" s="662"/>
      <c r="AC393" s="662"/>
      <c r="AD393" s="662"/>
      <c r="AE393" s="662"/>
      <c r="AF393" s="662"/>
      <c r="AG393" s="662"/>
    </row>
    <row r="394" spans="1:33" ht="12.6" customHeight="1" outlineLevel="1">
      <c r="A394" s="364">
        <v>44330</v>
      </c>
      <c r="B394" s="1050">
        <v>44316</v>
      </c>
      <c r="C394" s="364">
        <v>44333</v>
      </c>
      <c r="D394" s="364">
        <v>44346</v>
      </c>
      <c r="E394" s="355" t="s">
        <v>3335</v>
      </c>
      <c r="F394" s="424" t="s">
        <v>4250</v>
      </c>
      <c r="G394" s="424" t="s">
        <v>4251</v>
      </c>
      <c r="H394" s="424"/>
      <c r="I394" s="424"/>
      <c r="J394" s="424" t="s">
        <v>2041</v>
      </c>
      <c r="K394" s="424" t="s">
        <v>3351</v>
      </c>
      <c r="L394" s="926">
        <f t="shared" si="30"/>
        <v>14</v>
      </c>
      <c r="M394" s="926">
        <f t="shared" si="31"/>
        <v>9</v>
      </c>
      <c r="N394" s="926"/>
      <c r="O394" s="927">
        <v>80</v>
      </c>
      <c r="P394" s="662"/>
      <c r="Q394" s="424"/>
      <c r="R394" s="662"/>
      <c r="S394" s="424"/>
      <c r="T394" s="424"/>
      <c r="U394" s="424"/>
      <c r="V394" s="424"/>
      <c r="W394" s="424"/>
      <c r="X394" s="424"/>
      <c r="Y394" s="424"/>
      <c r="Z394" s="424"/>
      <c r="AA394" s="424"/>
      <c r="AB394" s="424"/>
      <c r="AC394" s="424"/>
      <c r="AD394" s="424"/>
      <c r="AE394" s="424"/>
      <c r="AF394" s="424"/>
      <c r="AG394" s="424"/>
    </row>
    <row r="395" spans="1:33" ht="12.6" customHeight="1" outlineLevel="1">
      <c r="A395" s="364">
        <v>44334</v>
      </c>
      <c r="B395" s="1050">
        <v>44315</v>
      </c>
      <c r="C395" s="364">
        <v>44325</v>
      </c>
      <c r="D395" s="364">
        <v>44345</v>
      </c>
      <c r="E395" s="355" t="s">
        <v>3334</v>
      </c>
      <c r="F395" s="348" t="s">
        <v>4252</v>
      </c>
      <c r="G395" s="348" t="s">
        <v>4253</v>
      </c>
      <c r="H395" s="348"/>
      <c r="I395" s="348"/>
      <c r="J395" s="348" t="s">
        <v>2042</v>
      </c>
      <c r="K395" s="348"/>
      <c r="L395" s="926">
        <f t="shared" si="30"/>
        <v>19</v>
      </c>
      <c r="M395" s="926">
        <f t="shared" si="31"/>
        <v>12</v>
      </c>
      <c r="N395" s="926"/>
      <c r="O395" s="927">
        <v>81</v>
      </c>
      <c r="P395" s="352"/>
      <c r="Q395" s="352"/>
      <c r="R395" s="352"/>
      <c r="S395" s="352"/>
      <c r="T395" s="352"/>
      <c r="U395" s="352"/>
      <c r="V395" s="352"/>
      <c r="W395" s="352"/>
      <c r="X395" s="352"/>
      <c r="Y395" s="352"/>
      <c r="Z395" s="352"/>
      <c r="AA395" s="352"/>
      <c r="AB395" s="352"/>
      <c r="AC395" s="352"/>
      <c r="AD395" s="352"/>
      <c r="AE395" s="352"/>
      <c r="AF395" s="352"/>
      <c r="AG395" s="352"/>
    </row>
    <row r="396" spans="1:33" ht="12.6" customHeight="1" outlineLevel="1">
      <c r="A396" s="376">
        <v>44335</v>
      </c>
      <c r="B396" s="1050">
        <v>44316</v>
      </c>
      <c r="C396" s="364">
        <v>44330</v>
      </c>
      <c r="D396" s="364">
        <v>44346</v>
      </c>
      <c r="E396" s="355" t="s">
        <v>3334</v>
      </c>
      <c r="F396" s="348" t="s">
        <v>4254</v>
      </c>
      <c r="G396" s="348" t="s">
        <v>4255</v>
      </c>
      <c r="H396" s="348" t="s">
        <v>3411</v>
      </c>
      <c r="I396" s="348"/>
      <c r="J396" s="348" t="s">
        <v>2042</v>
      </c>
      <c r="K396" s="348"/>
      <c r="L396" s="926">
        <f t="shared" si="30"/>
        <v>19</v>
      </c>
      <c r="M396" s="926">
        <f t="shared" si="31"/>
        <v>12</v>
      </c>
      <c r="N396" s="926"/>
      <c r="O396" s="927">
        <v>82</v>
      </c>
      <c r="P396" s="352"/>
      <c r="Q396" s="352"/>
      <c r="R396" s="352"/>
      <c r="S396" s="352"/>
      <c r="T396" s="352"/>
      <c r="U396" s="352"/>
      <c r="V396" s="352"/>
      <c r="W396" s="352"/>
      <c r="X396" s="352"/>
      <c r="Y396" s="352"/>
      <c r="Z396" s="352"/>
      <c r="AA396" s="352"/>
      <c r="AB396" s="352"/>
      <c r="AC396" s="352"/>
      <c r="AD396" s="352"/>
      <c r="AE396" s="352"/>
      <c r="AF396" s="352"/>
      <c r="AG396" s="352"/>
    </row>
    <row r="397" spans="1:33" ht="12.6" customHeight="1" outlineLevel="1">
      <c r="A397" s="376">
        <v>44335</v>
      </c>
      <c r="B397" s="1050">
        <v>44310</v>
      </c>
      <c r="C397" s="364">
        <v>44336</v>
      </c>
      <c r="D397" s="364">
        <v>44340</v>
      </c>
      <c r="E397" s="355" t="s">
        <v>3334</v>
      </c>
      <c r="F397" s="353" t="s">
        <v>4256</v>
      </c>
      <c r="G397" s="353" t="s">
        <v>4257</v>
      </c>
      <c r="H397" s="353" t="s">
        <v>3349</v>
      </c>
      <c r="I397" s="353"/>
      <c r="J397" s="353" t="s">
        <v>2035</v>
      </c>
      <c r="K397" s="348"/>
      <c r="L397" s="926">
        <f t="shared" si="30"/>
        <v>25</v>
      </c>
      <c r="M397" s="926">
        <f t="shared" si="31"/>
        <v>17</v>
      </c>
      <c r="N397" s="926"/>
      <c r="O397" s="927">
        <v>83</v>
      </c>
      <c r="P397" s="352"/>
      <c r="Q397" s="352"/>
      <c r="R397" s="352"/>
      <c r="S397" s="352"/>
      <c r="T397" s="352"/>
      <c r="U397" s="352"/>
      <c r="V397" s="352"/>
      <c r="W397" s="352"/>
      <c r="X397" s="352"/>
      <c r="Y397" s="352"/>
      <c r="Z397" s="352"/>
      <c r="AA397" s="352"/>
      <c r="AB397" s="352"/>
      <c r="AC397" s="352"/>
      <c r="AD397" s="352"/>
      <c r="AE397" s="352"/>
      <c r="AF397" s="352"/>
      <c r="AG397" s="352"/>
    </row>
    <row r="398" spans="1:33" ht="12.6" customHeight="1" outlineLevel="1">
      <c r="A398" s="376">
        <v>44351</v>
      </c>
      <c r="B398" s="1050">
        <v>44292</v>
      </c>
      <c r="C398" s="364">
        <v>44331</v>
      </c>
      <c r="D398" s="364">
        <v>44331</v>
      </c>
      <c r="E398" s="355" t="s">
        <v>3334</v>
      </c>
      <c r="F398" s="353" t="s">
        <v>4258</v>
      </c>
      <c r="G398" s="353" t="s">
        <v>4259</v>
      </c>
      <c r="H398" s="353"/>
      <c r="I398" s="353"/>
      <c r="J398" s="353" t="s">
        <v>2035</v>
      </c>
      <c r="K398" s="353" t="s">
        <v>2046</v>
      </c>
      <c r="L398" s="926">
        <f t="shared" si="30"/>
        <v>59</v>
      </c>
      <c r="M398" s="926">
        <f t="shared" si="31"/>
        <v>42</v>
      </c>
      <c r="N398" s="926"/>
      <c r="O398" s="927">
        <v>84</v>
      </c>
      <c r="P398" s="609"/>
      <c r="Q398" s="34"/>
      <c r="R398" s="609"/>
      <c r="S398" s="34"/>
      <c r="T398" s="34"/>
      <c r="U398" s="34"/>
      <c r="V398" s="34"/>
      <c r="W398" s="34"/>
      <c r="X398" s="34"/>
      <c r="Y398" s="34"/>
      <c r="Z398" s="34"/>
      <c r="AA398" s="34"/>
      <c r="AB398" s="34"/>
      <c r="AC398" s="34"/>
      <c r="AD398" s="34"/>
      <c r="AE398" s="34"/>
      <c r="AF398" s="34"/>
      <c r="AG398" s="34"/>
    </row>
    <row r="399" spans="1:33" ht="12.6" customHeight="1">
      <c r="A399" s="415"/>
      <c r="B399" s="415"/>
      <c r="C399" s="415"/>
      <c r="D399" s="415"/>
      <c r="E399" s="415"/>
      <c r="F399" s="34"/>
      <c r="G399" s="34"/>
      <c r="H399" s="34"/>
      <c r="I399" s="34"/>
      <c r="J399" s="34"/>
      <c r="K399" s="34"/>
      <c r="L399" s="741"/>
      <c r="M399" s="375"/>
      <c r="N399" s="375"/>
      <c r="O399" s="375"/>
      <c r="P399" s="375"/>
      <c r="Q399" s="375"/>
      <c r="R399" s="375"/>
      <c r="S399" s="375"/>
      <c r="T399" s="375"/>
      <c r="U399" s="375"/>
      <c r="V399" s="375"/>
      <c r="W399" s="375"/>
      <c r="X399" s="375"/>
      <c r="Y399" s="375"/>
      <c r="Z399" s="375"/>
      <c r="AA399" s="375"/>
      <c r="AB399" s="375"/>
      <c r="AC399" s="375"/>
      <c r="AD399" s="375"/>
      <c r="AE399" s="375"/>
      <c r="AF399" s="375"/>
      <c r="AG399" s="375"/>
    </row>
    <row r="400" spans="1:33" ht="12.6" customHeight="1">
      <c r="A400" s="364">
        <v>44322</v>
      </c>
      <c r="B400" s="717">
        <v>44321</v>
      </c>
      <c r="C400" s="364"/>
      <c r="D400" s="364">
        <v>44336</v>
      </c>
      <c r="E400" s="355" t="s">
        <v>3334</v>
      </c>
      <c r="F400" s="348" t="s">
        <v>4260</v>
      </c>
      <c r="G400" s="348" t="s">
        <v>4261</v>
      </c>
      <c r="H400" s="348"/>
      <c r="I400" s="348"/>
      <c r="J400" s="348" t="s">
        <v>2033</v>
      </c>
      <c r="K400" s="348"/>
      <c r="L400" s="358">
        <f t="shared" ref="L400:L431" si="32">(A400-B400)</f>
        <v>1</v>
      </c>
      <c r="M400" s="358">
        <f t="shared" ref="M400:M431" si="33">NETWORKDAYS(B400,A400,A400:B400)</f>
        <v>0</v>
      </c>
      <c r="N400" s="926"/>
      <c r="O400" s="927">
        <v>1</v>
      </c>
      <c r="P400" s="362" t="s">
        <v>2398</v>
      </c>
      <c r="Q400" s="357">
        <f>AVERAGE($L$400:$L$477)</f>
        <v>11.282051282051283</v>
      </c>
      <c r="R400" s="363">
        <f>COUNT($B$400:$B$477)</f>
        <v>78</v>
      </c>
      <c r="S400" s="350">
        <f>COUNTIF($E$400:$E$477,$S$1)</f>
        <v>54</v>
      </c>
      <c r="T400" s="350">
        <f>COUNTIF($E$400:$E$477,$T$1)</f>
        <v>24</v>
      </c>
      <c r="U400" s="350">
        <f>R400-S400-T400</f>
        <v>0</v>
      </c>
      <c r="V400" s="350"/>
      <c r="W400" s="350">
        <f t="shared" ref="W400:AE400" si="34">COUNTIF($J$400:$J$477, W$1)</f>
        <v>17</v>
      </c>
      <c r="X400" s="350">
        <f t="shared" si="34"/>
        <v>13</v>
      </c>
      <c r="Y400" s="350">
        <f t="shared" si="34"/>
        <v>14</v>
      </c>
      <c r="Z400" s="350">
        <f t="shared" si="34"/>
        <v>10</v>
      </c>
      <c r="AA400" s="350">
        <f t="shared" si="34"/>
        <v>13</v>
      </c>
      <c r="AB400" s="350">
        <f t="shared" si="34"/>
        <v>11</v>
      </c>
      <c r="AC400" s="350">
        <f t="shared" si="34"/>
        <v>0</v>
      </c>
      <c r="AD400" s="350">
        <f t="shared" si="34"/>
        <v>0</v>
      </c>
      <c r="AE400" s="350">
        <f t="shared" si="34"/>
        <v>0</v>
      </c>
      <c r="AF400" s="350"/>
      <c r="AG400" s="363">
        <f>SUM(W400:AF400)</f>
        <v>78</v>
      </c>
    </row>
    <row r="401" spans="1:21" ht="12.6" customHeight="1" outlineLevel="1">
      <c r="A401" s="376">
        <v>44322</v>
      </c>
      <c r="B401" s="717">
        <v>44321</v>
      </c>
      <c r="C401" s="364">
        <v>44323</v>
      </c>
      <c r="D401" s="364">
        <v>44352</v>
      </c>
      <c r="E401" s="355" t="s">
        <v>3334</v>
      </c>
      <c r="F401" s="348" t="s">
        <v>4262</v>
      </c>
      <c r="G401" s="348" t="s">
        <v>4263</v>
      </c>
      <c r="H401" s="348"/>
      <c r="I401" s="348"/>
      <c r="J401" s="348" t="s">
        <v>2042</v>
      </c>
      <c r="K401" s="348"/>
      <c r="L401" s="358">
        <f t="shared" si="32"/>
        <v>1</v>
      </c>
      <c r="M401" s="358">
        <f t="shared" si="33"/>
        <v>0</v>
      </c>
      <c r="N401" s="926"/>
      <c r="O401" s="927">
        <v>2</v>
      </c>
      <c r="P401" s="352"/>
      <c r="Q401" s="352"/>
      <c r="R401" s="352"/>
      <c r="S401" s="352"/>
      <c r="T401" s="352"/>
      <c r="U401" s="352"/>
    </row>
    <row r="402" spans="1:21" ht="12.6" customHeight="1" outlineLevel="1">
      <c r="A402" s="376">
        <v>44323</v>
      </c>
      <c r="B402" s="717">
        <v>44322</v>
      </c>
      <c r="C402" s="364">
        <v>44323</v>
      </c>
      <c r="D402" s="364">
        <v>44353</v>
      </c>
      <c r="E402" s="355" t="s">
        <v>3335</v>
      </c>
      <c r="F402" s="353" t="s">
        <v>4264</v>
      </c>
      <c r="G402" s="353" t="s">
        <v>4265</v>
      </c>
      <c r="H402" s="353" t="s">
        <v>4266</v>
      </c>
      <c r="I402" s="353"/>
      <c r="J402" s="353" t="s">
        <v>2033</v>
      </c>
      <c r="K402" s="353" t="s">
        <v>3378</v>
      </c>
      <c r="L402" s="358">
        <f t="shared" si="32"/>
        <v>1</v>
      </c>
      <c r="M402" s="358">
        <f t="shared" si="33"/>
        <v>0</v>
      </c>
      <c r="N402" s="926"/>
      <c r="O402" s="927">
        <v>3</v>
      </c>
      <c r="P402" s="352"/>
      <c r="Q402" s="353"/>
      <c r="R402" s="352"/>
      <c r="S402" s="353"/>
      <c r="T402" s="353"/>
      <c r="U402" s="353"/>
    </row>
    <row r="403" spans="1:21" ht="12.6" customHeight="1" outlineLevel="1">
      <c r="A403" s="376">
        <v>44326</v>
      </c>
      <c r="B403" s="717">
        <v>44323</v>
      </c>
      <c r="C403" s="364">
        <v>44328</v>
      </c>
      <c r="D403" s="713">
        <v>44328</v>
      </c>
      <c r="E403" s="355" t="s">
        <v>3334</v>
      </c>
      <c r="F403" s="348" t="s">
        <v>4258</v>
      </c>
      <c r="G403" s="348" t="s">
        <v>4267</v>
      </c>
      <c r="H403" s="348" t="s">
        <v>4268</v>
      </c>
      <c r="I403" s="348"/>
      <c r="J403" s="348" t="s">
        <v>2042</v>
      </c>
      <c r="K403" s="348"/>
      <c r="L403" s="358">
        <f t="shared" si="32"/>
        <v>3</v>
      </c>
      <c r="M403" s="358">
        <f t="shared" si="33"/>
        <v>0</v>
      </c>
      <c r="N403" s="926"/>
      <c r="O403" s="927">
        <v>4</v>
      </c>
      <c r="P403" s="352"/>
      <c r="Q403" s="352"/>
      <c r="R403" s="352"/>
      <c r="S403" s="352"/>
      <c r="T403" s="352"/>
      <c r="U403" s="352"/>
    </row>
    <row r="404" spans="1:21" ht="12.6" customHeight="1" outlineLevel="1">
      <c r="A404" s="376">
        <v>44327</v>
      </c>
      <c r="B404" s="717">
        <v>44326</v>
      </c>
      <c r="C404" s="364"/>
      <c r="D404" s="355"/>
      <c r="E404" s="355" t="s">
        <v>3334</v>
      </c>
      <c r="F404" s="348" t="s">
        <v>4269</v>
      </c>
      <c r="G404" s="348" t="s">
        <v>4270</v>
      </c>
      <c r="H404" s="348"/>
      <c r="I404" s="348"/>
      <c r="J404" s="348" t="s">
        <v>2033</v>
      </c>
      <c r="K404" s="348"/>
      <c r="L404" s="358">
        <f t="shared" si="32"/>
        <v>1</v>
      </c>
      <c r="M404" s="358">
        <f t="shared" si="33"/>
        <v>0</v>
      </c>
      <c r="N404" s="926"/>
      <c r="O404" s="927">
        <v>5</v>
      </c>
      <c r="P404" s="352"/>
      <c r="Q404" s="352"/>
      <c r="R404" s="352"/>
      <c r="S404" s="352"/>
      <c r="T404" s="352"/>
      <c r="U404" s="352"/>
    </row>
    <row r="405" spans="1:21" ht="12.6" customHeight="1" outlineLevel="1">
      <c r="A405" s="376">
        <v>44327</v>
      </c>
      <c r="B405" s="717">
        <v>44326</v>
      </c>
      <c r="C405" s="364">
        <v>44330</v>
      </c>
      <c r="D405" s="713">
        <v>44330</v>
      </c>
      <c r="E405" s="355" t="s">
        <v>3334</v>
      </c>
      <c r="F405" s="348" t="s">
        <v>4271</v>
      </c>
      <c r="G405" s="348" t="s">
        <v>4272</v>
      </c>
      <c r="H405" s="348"/>
      <c r="I405" s="348"/>
      <c r="J405" s="348" t="s">
        <v>2042</v>
      </c>
      <c r="K405" s="348" t="s">
        <v>4273</v>
      </c>
      <c r="L405" s="358">
        <f t="shared" si="32"/>
        <v>1</v>
      </c>
      <c r="M405" s="358">
        <f t="shared" si="33"/>
        <v>0</v>
      </c>
      <c r="N405" s="926"/>
      <c r="O405" s="927">
        <v>6</v>
      </c>
      <c r="P405" s="352"/>
      <c r="Q405" s="352"/>
      <c r="R405" s="352"/>
      <c r="S405" s="352"/>
      <c r="T405" s="352"/>
      <c r="U405" s="352"/>
    </row>
    <row r="406" spans="1:21" ht="12.6" customHeight="1" outlineLevel="1">
      <c r="A406" s="376">
        <v>44327</v>
      </c>
      <c r="B406" s="717">
        <v>44326</v>
      </c>
      <c r="C406" s="364">
        <v>44335</v>
      </c>
      <c r="D406" s="360">
        <v>44357</v>
      </c>
      <c r="E406" s="355" t="s">
        <v>3334</v>
      </c>
      <c r="F406" s="348" t="s">
        <v>4274</v>
      </c>
      <c r="G406" s="348" t="s">
        <v>4275</v>
      </c>
      <c r="H406" s="348" t="s">
        <v>3411</v>
      </c>
      <c r="I406" s="348"/>
      <c r="J406" s="348" t="s">
        <v>2042</v>
      </c>
      <c r="K406" s="348"/>
      <c r="L406" s="358">
        <f t="shared" si="32"/>
        <v>1</v>
      </c>
      <c r="M406" s="358">
        <f t="shared" si="33"/>
        <v>0</v>
      </c>
      <c r="N406" s="926"/>
      <c r="O406" s="927">
        <v>7</v>
      </c>
      <c r="P406" s="352"/>
      <c r="Q406" s="352"/>
      <c r="R406" s="352"/>
      <c r="S406" s="352"/>
      <c r="T406" s="352"/>
      <c r="U406" s="352"/>
    </row>
    <row r="407" spans="1:21" ht="12.6" customHeight="1" outlineLevel="1">
      <c r="A407" s="376">
        <v>44328</v>
      </c>
      <c r="B407" s="717">
        <v>44321</v>
      </c>
      <c r="C407" s="355" t="s">
        <v>4276</v>
      </c>
      <c r="D407" s="713">
        <v>44328</v>
      </c>
      <c r="E407" s="355" t="s">
        <v>3334</v>
      </c>
      <c r="F407" s="348" t="s">
        <v>3458</v>
      </c>
      <c r="G407" s="348" t="s">
        <v>4277</v>
      </c>
      <c r="H407" s="348" t="s">
        <v>4278</v>
      </c>
      <c r="I407" s="348" t="s">
        <v>2034</v>
      </c>
      <c r="J407" s="348" t="s">
        <v>2042</v>
      </c>
      <c r="K407" s="348"/>
      <c r="L407" s="358">
        <f t="shared" si="32"/>
        <v>7</v>
      </c>
      <c r="M407" s="358">
        <f t="shared" si="33"/>
        <v>4</v>
      </c>
      <c r="N407" s="926"/>
      <c r="O407" s="927">
        <v>8</v>
      </c>
      <c r="P407" s="352"/>
      <c r="Q407" s="352"/>
      <c r="R407" s="352"/>
      <c r="S407" s="352"/>
      <c r="T407" s="352"/>
      <c r="U407" s="352"/>
    </row>
    <row r="408" spans="1:21" ht="12.6" customHeight="1" outlineLevel="1">
      <c r="A408" s="364">
        <v>44329</v>
      </c>
      <c r="B408" s="717">
        <v>44321</v>
      </c>
      <c r="C408" s="364">
        <v>44330</v>
      </c>
      <c r="D408" s="364">
        <v>44353</v>
      </c>
      <c r="E408" s="355" t="s">
        <v>3334</v>
      </c>
      <c r="F408" s="353" t="s">
        <v>4279</v>
      </c>
      <c r="G408" s="353" t="s">
        <v>4280</v>
      </c>
      <c r="H408" s="353" t="s">
        <v>3349</v>
      </c>
      <c r="I408" s="353"/>
      <c r="J408" s="353" t="s">
        <v>2045</v>
      </c>
      <c r="K408" s="589" t="s">
        <v>3366</v>
      </c>
      <c r="L408" s="358">
        <f t="shared" si="32"/>
        <v>8</v>
      </c>
      <c r="M408" s="358">
        <f t="shared" si="33"/>
        <v>5</v>
      </c>
      <c r="N408" s="926"/>
      <c r="O408" s="927">
        <v>9</v>
      </c>
      <c r="P408" s="352"/>
      <c r="Q408" s="353"/>
      <c r="R408" s="352"/>
      <c r="S408" s="353"/>
      <c r="T408" s="353"/>
      <c r="U408" s="353"/>
    </row>
    <row r="409" spans="1:21" ht="12.6" customHeight="1" outlineLevel="1">
      <c r="A409" s="376">
        <v>44330</v>
      </c>
      <c r="B409" s="717">
        <v>44326</v>
      </c>
      <c r="C409" s="364">
        <v>44340</v>
      </c>
      <c r="D409" s="364">
        <v>44357</v>
      </c>
      <c r="E409" s="355" t="s">
        <v>3334</v>
      </c>
      <c r="F409" s="353" t="s">
        <v>4281</v>
      </c>
      <c r="G409" s="353" t="s">
        <v>4282</v>
      </c>
      <c r="H409" s="353"/>
      <c r="I409" s="353"/>
      <c r="J409" s="353" t="s">
        <v>2033</v>
      </c>
      <c r="K409" s="353" t="s">
        <v>3406</v>
      </c>
      <c r="L409" s="358">
        <f t="shared" si="32"/>
        <v>4</v>
      </c>
      <c r="M409" s="358">
        <f t="shared" si="33"/>
        <v>3</v>
      </c>
      <c r="N409" s="926"/>
      <c r="O409" s="927">
        <v>10</v>
      </c>
      <c r="P409" s="366"/>
      <c r="Q409" s="375"/>
      <c r="R409" s="366"/>
      <c r="S409" s="375"/>
      <c r="T409" s="375"/>
      <c r="U409" s="375"/>
    </row>
    <row r="410" spans="1:21" ht="12.6" customHeight="1" outlineLevel="1">
      <c r="A410" s="364">
        <v>44330</v>
      </c>
      <c r="B410" s="717">
        <v>44321</v>
      </c>
      <c r="C410" s="364">
        <v>44329</v>
      </c>
      <c r="D410" s="364">
        <v>44352</v>
      </c>
      <c r="E410" s="355" t="s">
        <v>3334</v>
      </c>
      <c r="F410" s="353" t="s">
        <v>4283</v>
      </c>
      <c r="G410" s="424" t="s">
        <v>4284</v>
      </c>
      <c r="H410" s="424" t="s">
        <v>3349</v>
      </c>
      <c r="I410" s="424"/>
      <c r="J410" s="424" t="s">
        <v>2041</v>
      </c>
      <c r="K410" s="424" t="s">
        <v>3366</v>
      </c>
      <c r="L410" s="358">
        <f t="shared" si="32"/>
        <v>9</v>
      </c>
      <c r="M410" s="358">
        <f t="shared" si="33"/>
        <v>6</v>
      </c>
      <c r="N410" s="926"/>
      <c r="O410" s="927">
        <v>11</v>
      </c>
      <c r="P410" s="662"/>
      <c r="Q410" s="424"/>
      <c r="R410" s="662"/>
      <c r="S410" s="424"/>
      <c r="T410" s="424"/>
      <c r="U410" s="424"/>
    </row>
    <row r="411" spans="1:21" ht="12.6" customHeight="1" outlineLevel="1">
      <c r="A411" s="376">
        <v>44330</v>
      </c>
      <c r="B411" s="717">
        <v>44322</v>
      </c>
      <c r="C411" s="364">
        <v>44328</v>
      </c>
      <c r="D411" s="364">
        <v>44353</v>
      </c>
      <c r="E411" s="355" t="s">
        <v>3334</v>
      </c>
      <c r="F411" s="424" t="s">
        <v>4285</v>
      </c>
      <c r="G411" s="424" t="s">
        <v>4286</v>
      </c>
      <c r="H411" s="424" t="s">
        <v>3349</v>
      </c>
      <c r="I411" s="424"/>
      <c r="J411" s="424" t="s">
        <v>2041</v>
      </c>
      <c r="K411" s="424" t="s">
        <v>3366</v>
      </c>
      <c r="L411" s="358">
        <f t="shared" si="32"/>
        <v>8</v>
      </c>
      <c r="M411" s="358">
        <f t="shared" si="33"/>
        <v>5</v>
      </c>
      <c r="N411" s="926"/>
      <c r="O411" s="927">
        <v>12</v>
      </c>
      <c r="P411" s="662"/>
      <c r="Q411" s="424"/>
      <c r="R411" s="662"/>
      <c r="S411" s="424"/>
      <c r="T411" s="424"/>
      <c r="U411" s="424"/>
    </row>
    <row r="412" spans="1:21" ht="12.6" customHeight="1" outlineLevel="1">
      <c r="A412" s="376">
        <v>44330</v>
      </c>
      <c r="B412" s="717">
        <v>44327</v>
      </c>
      <c r="C412" s="364">
        <v>44333</v>
      </c>
      <c r="D412" s="364">
        <v>44353</v>
      </c>
      <c r="E412" s="355" t="s">
        <v>3334</v>
      </c>
      <c r="F412" s="353" t="s">
        <v>4287</v>
      </c>
      <c r="G412" s="353" t="s">
        <v>4288</v>
      </c>
      <c r="H412" s="353"/>
      <c r="I412" s="353"/>
      <c r="J412" s="353" t="s">
        <v>2045</v>
      </c>
      <c r="K412" s="424" t="s">
        <v>3366</v>
      </c>
      <c r="L412" s="358">
        <f t="shared" si="32"/>
        <v>3</v>
      </c>
      <c r="M412" s="358">
        <f t="shared" si="33"/>
        <v>2</v>
      </c>
      <c r="N412" s="926"/>
      <c r="O412" s="927">
        <v>13</v>
      </c>
      <c r="P412" s="352"/>
      <c r="Q412" s="353"/>
      <c r="R412" s="352"/>
      <c r="S412" s="353"/>
      <c r="T412" s="353"/>
      <c r="U412" s="353"/>
    </row>
    <row r="413" spans="1:21" ht="12.6" customHeight="1" outlineLevel="1">
      <c r="A413" s="376">
        <v>44330</v>
      </c>
      <c r="B413" s="717">
        <v>44321</v>
      </c>
      <c r="C413" s="364">
        <v>44331</v>
      </c>
      <c r="D413" s="364">
        <v>44331</v>
      </c>
      <c r="E413" s="355" t="s">
        <v>3334</v>
      </c>
      <c r="F413" s="424" t="s">
        <v>4289</v>
      </c>
      <c r="G413" s="424" t="s">
        <v>4290</v>
      </c>
      <c r="H413" s="424"/>
      <c r="I413" s="424" t="s">
        <v>2034</v>
      </c>
      <c r="J413" s="424" t="s">
        <v>2042</v>
      </c>
      <c r="K413" s="424" t="s">
        <v>4291</v>
      </c>
      <c r="L413" s="358">
        <f t="shared" si="32"/>
        <v>9</v>
      </c>
      <c r="M413" s="358">
        <f t="shared" si="33"/>
        <v>6</v>
      </c>
      <c r="N413" s="926"/>
      <c r="O413" s="927">
        <v>14</v>
      </c>
      <c r="P413" s="662"/>
      <c r="Q413" s="424"/>
      <c r="R413" s="662"/>
      <c r="S413" s="424"/>
      <c r="T413" s="424"/>
      <c r="U413" s="424"/>
    </row>
    <row r="414" spans="1:21" ht="12.6" customHeight="1" outlineLevel="1">
      <c r="A414" s="376">
        <v>44333</v>
      </c>
      <c r="B414" s="717">
        <v>44329</v>
      </c>
      <c r="C414" s="364">
        <v>44342</v>
      </c>
      <c r="D414" s="364">
        <v>44360</v>
      </c>
      <c r="E414" s="355" t="s">
        <v>3334</v>
      </c>
      <c r="F414" s="353" t="s">
        <v>4292</v>
      </c>
      <c r="G414" s="353" t="s">
        <v>4293</v>
      </c>
      <c r="H414" s="353"/>
      <c r="I414" s="353"/>
      <c r="J414" s="353" t="s">
        <v>2035</v>
      </c>
      <c r="K414" s="348"/>
      <c r="L414" s="358">
        <f t="shared" si="32"/>
        <v>4</v>
      </c>
      <c r="M414" s="358">
        <f t="shared" si="33"/>
        <v>1</v>
      </c>
      <c r="N414" s="926"/>
      <c r="O414" s="927">
        <v>15</v>
      </c>
      <c r="P414" s="352"/>
      <c r="Q414" s="353"/>
      <c r="R414" s="352"/>
      <c r="S414" s="353"/>
      <c r="T414" s="353"/>
      <c r="U414" s="353"/>
    </row>
    <row r="415" spans="1:21" ht="12.6" customHeight="1" outlineLevel="1">
      <c r="A415" s="376">
        <v>44334</v>
      </c>
      <c r="B415" s="717">
        <v>44330</v>
      </c>
      <c r="C415" s="364">
        <v>44337</v>
      </c>
      <c r="D415" s="932">
        <v>44337</v>
      </c>
      <c r="E415" s="349" t="s">
        <v>3335</v>
      </c>
      <c r="F415" s="424" t="s">
        <v>4294</v>
      </c>
      <c r="G415" s="424" t="s">
        <v>4295</v>
      </c>
      <c r="H415" s="424"/>
      <c r="I415" s="424"/>
      <c r="J415" s="424" t="s">
        <v>2034</v>
      </c>
      <c r="K415" s="424"/>
      <c r="L415" s="358">
        <f t="shared" si="32"/>
        <v>4</v>
      </c>
      <c r="M415" s="358">
        <f t="shared" si="33"/>
        <v>1</v>
      </c>
      <c r="N415" s="926"/>
      <c r="O415" s="927">
        <v>16</v>
      </c>
      <c r="P415" s="662"/>
      <c r="Q415" s="424"/>
      <c r="R415" s="662"/>
      <c r="S415" s="424"/>
      <c r="T415" s="424"/>
      <c r="U415" s="424"/>
    </row>
    <row r="416" spans="1:21" ht="12.6" customHeight="1" outlineLevel="1">
      <c r="A416" s="376">
        <v>44334</v>
      </c>
      <c r="B416" s="717">
        <v>44323</v>
      </c>
      <c r="C416" s="364">
        <v>44330</v>
      </c>
      <c r="D416" s="364">
        <v>44353</v>
      </c>
      <c r="E416" s="355" t="s">
        <v>3334</v>
      </c>
      <c r="F416" s="353" t="s">
        <v>4296</v>
      </c>
      <c r="G416" s="353" t="s">
        <v>4297</v>
      </c>
      <c r="H416" s="353" t="s">
        <v>4298</v>
      </c>
      <c r="I416" s="353"/>
      <c r="J416" s="353" t="s">
        <v>2042</v>
      </c>
      <c r="K416" s="353" t="s">
        <v>3366</v>
      </c>
      <c r="L416" s="358">
        <f t="shared" si="32"/>
        <v>11</v>
      </c>
      <c r="M416" s="358">
        <f t="shared" si="33"/>
        <v>6</v>
      </c>
      <c r="N416" s="926"/>
      <c r="O416" s="927">
        <v>17</v>
      </c>
      <c r="P416" s="352"/>
      <c r="Q416" s="353"/>
      <c r="R416" s="352"/>
      <c r="S416" s="353"/>
      <c r="T416" s="353"/>
      <c r="U416" s="353"/>
    </row>
    <row r="417" spans="1:21" ht="12.6" customHeight="1" outlineLevel="1">
      <c r="A417" s="376">
        <v>44335</v>
      </c>
      <c r="B417" s="717">
        <v>44327</v>
      </c>
      <c r="C417" s="364">
        <v>44335</v>
      </c>
      <c r="D417" s="932">
        <v>44335</v>
      </c>
      <c r="E417" s="349" t="s">
        <v>3334</v>
      </c>
      <c r="F417" s="424" t="s">
        <v>3437</v>
      </c>
      <c r="G417" s="424" t="s">
        <v>4299</v>
      </c>
      <c r="H417" s="424"/>
      <c r="I417" s="424"/>
      <c r="J417" s="424" t="s">
        <v>2041</v>
      </c>
      <c r="K417" s="424" t="s">
        <v>3351</v>
      </c>
      <c r="L417" s="358">
        <f t="shared" si="32"/>
        <v>8</v>
      </c>
      <c r="M417" s="358">
        <f t="shared" si="33"/>
        <v>5</v>
      </c>
      <c r="N417" s="926"/>
      <c r="O417" s="927">
        <v>18</v>
      </c>
      <c r="P417" s="662"/>
      <c r="Q417" s="424"/>
      <c r="R417" s="662"/>
      <c r="S417" s="424"/>
      <c r="T417" s="424"/>
      <c r="U417" s="424"/>
    </row>
    <row r="418" spans="1:21" ht="12.6" customHeight="1" outlineLevel="1">
      <c r="A418" s="376">
        <v>44335</v>
      </c>
      <c r="B418" s="717">
        <v>44326</v>
      </c>
      <c r="C418" s="364">
        <v>44330</v>
      </c>
      <c r="D418" s="932">
        <v>44357</v>
      </c>
      <c r="E418" s="349" t="s">
        <v>3334</v>
      </c>
      <c r="F418" s="424" t="s">
        <v>4300</v>
      </c>
      <c r="G418" s="424" t="s">
        <v>4301</v>
      </c>
      <c r="H418" s="424" t="s">
        <v>3349</v>
      </c>
      <c r="I418" s="424"/>
      <c r="J418" s="424" t="s">
        <v>2034</v>
      </c>
      <c r="K418" s="424" t="s">
        <v>3381</v>
      </c>
      <c r="L418" s="358">
        <f t="shared" si="32"/>
        <v>9</v>
      </c>
      <c r="M418" s="358">
        <f t="shared" si="33"/>
        <v>6</v>
      </c>
      <c r="N418" s="926"/>
      <c r="O418" s="927">
        <v>19</v>
      </c>
      <c r="P418" s="662"/>
      <c r="Q418" s="424"/>
      <c r="R418" s="662"/>
      <c r="S418" s="424"/>
      <c r="T418" s="424"/>
      <c r="U418" s="424"/>
    </row>
    <row r="419" spans="1:21" ht="12.6" customHeight="1" outlineLevel="1">
      <c r="A419" s="376">
        <v>44335</v>
      </c>
      <c r="B419" s="717">
        <v>44330</v>
      </c>
      <c r="C419" s="364">
        <v>44335</v>
      </c>
      <c r="D419" s="713">
        <v>44336</v>
      </c>
      <c r="E419" s="355" t="s">
        <v>3334</v>
      </c>
      <c r="F419" s="348" t="s">
        <v>4302</v>
      </c>
      <c r="G419" s="348" t="s">
        <v>4303</v>
      </c>
      <c r="H419" s="348" t="s">
        <v>3411</v>
      </c>
      <c r="I419" s="348"/>
      <c r="J419" s="348" t="s">
        <v>2042</v>
      </c>
      <c r="K419" s="348"/>
      <c r="L419" s="358">
        <f t="shared" si="32"/>
        <v>5</v>
      </c>
      <c r="M419" s="358">
        <f t="shared" si="33"/>
        <v>2</v>
      </c>
      <c r="N419" s="926"/>
      <c r="O419" s="927">
        <v>20</v>
      </c>
      <c r="P419" s="352"/>
      <c r="Q419" s="352"/>
      <c r="R419" s="352"/>
      <c r="S419" s="352"/>
      <c r="T419" s="352"/>
      <c r="U419" s="352"/>
    </row>
    <row r="420" spans="1:21" ht="12.6" customHeight="1" outlineLevel="1">
      <c r="A420" s="376">
        <v>44336</v>
      </c>
      <c r="B420" s="717">
        <v>44330</v>
      </c>
      <c r="C420" s="364">
        <v>44337</v>
      </c>
      <c r="D420" s="713">
        <v>44337</v>
      </c>
      <c r="E420" s="355" t="s">
        <v>3334</v>
      </c>
      <c r="F420" s="348" t="s">
        <v>4304</v>
      </c>
      <c r="G420" s="348" t="s">
        <v>4305</v>
      </c>
      <c r="H420" s="348" t="s">
        <v>4306</v>
      </c>
      <c r="I420" s="348"/>
      <c r="J420" s="348" t="s">
        <v>2042</v>
      </c>
      <c r="K420" s="348"/>
      <c r="L420" s="358">
        <f t="shared" si="32"/>
        <v>6</v>
      </c>
      <c r="M420" s="358">
        <f t="shared" si="33"/>
        <v>3</v>
      </c>
      <c r="N420" s="926"/>
      <c r="O420" s="927">
        <v>21</v>
      </c>
      <c r="P420" s="352"/>
      <c r="Q420" s="352"/>
      <c r="R420" s="352"/>
      <c r="S420" s="352"/>
      <c r="T420" s="352"/>
      <c r="U420" s="352"/>
    </row>
    <row r="421" spans="1:21" ht="12.6" customHeight="1" outlineLevel="1">
      <c r="A421" s="376">
        <v>44337</v>
      </c>
      <c r="B421" s="717">
        <v>44329</v>
      </c>
      <c r="C421" s="364">
        <v>44341</v>
      </c>
      <c r="D421" s="364">
        <v>44360</v>
      </c>
      <c r="E421" s="355" t="s">
        <v>3334</v>
      </c>
      <c r="F421" s="353" t="s">
        <v>4307</v>
      </c>
      <c r="G421" s="353" t="s">
        <v>4308</v>
      </c>
      <c r="H421" s="353" t="s">
        <v>4309</v>
      </c>
      <c r="I421" s="353"/>
      <c r="J421" s="353" t="s">
        <v>2035</v>
      </c>
      <c r="K421" s="348"/>
      <c r="L421" s="358">
        <f t="shared" si="32"/>
        <v>8</v>
      </c>
      <c r="M421" s="358">
        <f t="shared" si="33"/>
        <v>5</v>
      </c>
      <c r="N421" s="926"/>
      <c r="O421" s="927">
        <v>22</v>
      </c>
      <c r="P421" s="352"/>
      <c r="Q421" s="352"/>
      <c r="R421" s="352"/>
      <c r="S421" s="352"/>
      <c r="T421" s="352"/>
      <c r="U421" s="352"/>
    </row>
    <row r="422" spans="1:21" ht="12.6" customHeight="1" outlineLevel="1">
      <c r="A422" s="376">
        <v>44337</v>
      </c>
      <c r="B422" s="717">
        <v>44321</v>
      </c>
      <c r="C422" s="364">
        <v>44335</v>
      </c>
      <c r="D422" s="932">
        <v>44352</v>
      </c>
      <c r="E422" s="349" t="s">
        <v>3335</v>
      </c>
      <c r="F422" s="424" t="s">
        <v>4310</v>
      </c>
      <c r="G422" s="424" t="s">
        <v>4311</v>
      </c>
      <c r="H422" s="424"/>
      <c r="I422" s="424"/>
      <c r="J422" s="424" t="s">
        <v>2041</v>
      </c>
      <c r="K422" s="424" t="s">
        <v>3366</v>
      </c>
      <c r="L422" s="358">
        <f t="shared" si="32"/>
        <v>16</v>
      </c>
      <c r="M422" s="358">
        <f t="shared" si="33"/>
        <v>11</v>
      </c>
      <c r="N422" s="926"/>
      <c r="O422" s="927">
        <v>23</v>
      </c>
      <c r="P422" s="662"/>
      <c r="Q422" s="424"/>
      <c r="R422" s="662"/>
      <c r="S422" s="424"/>
      <c r="T422" s="424"/>
      <c r="U422" s="424"/>
    </row>
    <row r="423" spans="1:21" ht="12.6" customHeight="1" outlineLevel="1">
      <c r="A423" s="376">
        <v>44340</v>
      </c>
      <c r="B423" s="717">
        <v>44321</v>
      </c>
      <c r="C423" s="364">
        <v>44337</v>
      </c>
      <c r="D423" s="932">
        <v>44352</v>
      </c>
      <c r="E423" s="349" t="s">
        <v>3729</v>
      </c>
      <c r="F423" s="424" t="s">
        <v>4312</v>
      </c>
      <c r="G423" s="424" t="s">
        <v>4313</v>
      </c>
      <c r="H423" s="424" t="s">
        <v>3349</v>
      </c>
      <c r="I423" s="424"/>
      <c r="J423" s="424" t="s">
        <v>2045</v>
      </c>
      <c r="K423" s="424" t="s">
        <v>3351</v>
      </c>
      <c r="L423" s="358">
        <f t="shared" si="32"/>
        <v>19</v>
      </c>
      <c r="M423" s="358">
        <f t="shared" si="33"/>
        <v>12</v>
      </c>
      <c r="N423" s="926"/>
      <c r="O423" s="927">
        <v>24</v>
      </c>
      <c r="P423" s="662"/>
      <c r="Q423" s="424"/>
      <c r="R423" s="662"/>
      <c r="S423" s="424"/>
      <c r="T423" s="424"/>
      <c r="U423" s="424"/>
    </row>
    <row r="424" spans="1:21" ht="12.6" customHeight="1" outlineLevel="1">
      <c r="A424" s="376">
        <v>44340</v>
      </c>
      <c r="B424" s="717">
        <v>44327</v>
      </c>
      <c r="C424" s="364">
        <v>44342</v>
      </c>
      <c r="D424" s="932">
        <v>44359</v>
      </c>
      <c r="E424" s="349" t="s">
        <v>3334</v>
      </c>
      <c r="F424" s="424" t="s">
        <v>4314</v>
      </c>
      <c r="G424" s="424" t="s">
        <v>4315</v>
      </c>
      <c r="H424" s="424"/>
      <c r="I424" s="424"/>
      <c r="J424" s="424" t="s">
        <v>2045</v>
      </c>
      <c r="K424" s="424" t="s">
        <v>3351</v>
      </c>
      <c r="L424" s="358">
        <f t="shared" si="32"/>
        <v>13</v>
      </c>
      <c r="M424" s="358">
        <f t="shared" si="33"/>
        <v>8</v>
      </c>
      <c r="N424" s="926"/>
      <c r="O424" s="927">
        <v>25</v>
      </c>
      <c r="P424" s="662"/>
      <c r="Q424" s="424"/>
      <c r="R424" s="662"/>
      <c r="S424" s="424"/>
      <c r="T424" s="424"/>
      <c r="U424" s="424"/>
    </row>
    <row r="425" spans="1:21" ht="12.6" customHeight="1" outlineLevel="1">
      <c r="A425" s="376">
        <v>44340</v>
      </c>
      <c r="B425" s="717">
        <v>44333</v>
      </c>
      <c r="C425" s="364">
        <v>44347</v>
      </c>
      <c r="D425" s="932">
        <v>44364</v>
      </c>
      <c r="E425" s="355" t="s">
        <v>3334</v>
      </c>
      <c r="F425" s="353" t="s">
        <v>4316</v>
      </c>
      <c r="G425" s="353" t="s">
        <v>4317</v>
      </c>
      <c r="H425" s="353"/>
      <c r="I425" s="353"/>
      <c r="J425" s="353" t="s">
        <v>2045</v>
      </c>
      <c r="K425" s="424" t="s">
        <v>3351</v>
      </c>
      <c r="L425" s="358">
        <f t="shared" si="32"/>
        <v>7</v>
      </c>
      <c r="M425" s="358">
        <f t="shared" si="33"/>
        <v>4</v>
      </c>
      <c r="N425" s="926"/>
      <c r="O425" s="927">
        <v>26</v>
      </c>
      <c r="P425" s="352"/>
      <c r="Q425" s="353"/>
      <c r="R425" s="352"/>
      <c r="S425" s="353"/>
      <c r="T425" s="353"/>
      <c r="U425" s="353"/>
    </row>
    <row r="426" spans="1:21" ht="12.6" customHeight="1" outlineLevel="1">
      <c r="A426" s="376">
        <v>44340</v>
      </c>
      <c r="B426" s="717">
        <v>44326</v>
      </c>
      <c r="C426" s="364">
        <v>44340</v>
      </c>
      <c r="D426" s="364">
        <v>44357</v>
      </c>
      <c r="E426" s="355" t="s">
        <v>3334</v>
      </c>
      <c r="F426" s="353" t="s">
        <v>4318</v>
      </c>
      <c r="G426" s="353" t="s">
        <v>4319</v>
      </c>
      <c r="H426" s="353"/>
      <c r="I426" s="353"/>
      <c r="J426" s="353" t="s">
        <v>2033</v>
      </c>
      <c r="K426" s="353" t="s">
        <v>3381</v>
      </c>
      <c r="L426" s="358">
        <f t="shared" si="32"/>
        <v>14</v>
      </c>
      <c r="M426" s="358">
        <f t="shared" si="33"/>
        <v>9</v>
      </c>
      <c r="N426" s="926"/>
      <c r="O426" s="927">
        <v>27</v>
      </c>
      <c r="P426" s="352"/>
      <c r="Q426" s="353"/>
      <c r="R426" s="352"/>
      <c r="S426" s="353"/>
      <c r="T426" s="353"/>
      <c r="U426" s="353"/>
    </row>
    <row r="427" spans="1:21" ht="12.6" customHeight="1" outlineLevel="1">
      <c r="A427" s="376">
        <v>44340</v>
      </c>
      <c r="B427" s="717">
        <v>44331</v>
      </c>
      <c r="C427" s="364">
        <v>44343</v>
      </c>
      <c r="D427" s="364">
        <v>44331</v>
      </c>
      <c r="E427" s="355" t="s">
        <v>3334</v>
      </c>
      <c r="F427" s="353" t="s">
        <v>4320</v>
      </c>
      <c r="G427" s="353" t="s">
        <v>4321</v>
      </c>
      <c r="H427" s="353"/>
      <c r="I427" s="353"/>
      <c r="J427" s="353" t="s">
        <v>2033</v>
      </c>
      <c r="K427" s="353" t="s">
        <v>3381</v>
      </c>
      <c r="L427" s="358">
        <f t="shared" si="32"/>
        <v>9</v>
      </c>
      <c r="M427" s="358">
        <f t="shared" si="33"/>
        <v>5</v>
      </c>
      <c r="N427" s="926"/>
      <c r="O427" s="927">
        <v>28</v>
      </c>
      <c r="P427" s="352"/>
      <c r="Q427" s="353"/>
      <c r="R427" s="352"/>
      <c r="S427" s="353"/>
      <c r="T427" s="353"/>
      <c r="U427" s="353"/>
    </row>
    <row r="428" spans="1:21" ht="12.6" customHeight="1" outlineLevel="1">
      <c r="A428" s="376">
        <v>44340</v>
      </c>
      <c r="B428" s="717">
        <v>44334</v>
      </c>
      <c r="C428" s="364">
        <v>44348</v>
      </c>
      <c r="D428" s="364">
        <v>44365</v>
      </c>
      <c r="E428" s="355" t="s">
        <v>3334</v>
      </c>
      <c r="F428" s="353" t="s">
        <v>4322</v>
      </c>
      <c r="G428" s="353" t="s">
        <v>4323</v>
      </c>
      <c r="H428" s="353" t="s">
        <v>4324</v>
      </c>
      <c r="I428" s="353"/>
      <c r="J428" s="353" t="s">
        <v>2033</v>
      </c>
      <c r="K428" s="353" t="s">
        <v>3381</v>
      </c>
      <c r="L428" s="358">
        <f t="shared" si="32"/>
        <v>6</v>
      </c>
      <c r="M428" s="358">
        <f t="shared" si="33"/>
        <v>3</v>
      </c>
      <c r="N428" s="926"/>
      <c r="O428" s="927">
        <v>29</v>
      </c>
      <c r="P428" s="352"/>
      <c r="Q428" s="353"/>
      <c r="R428" s="352"/>
      <c r="S428" s="353"/>
      <c r="T428" s="353"/>
      <c r="U428" s="353"/>
    </row>
    <row r="429" spans="1:21" ht="12.6" customHeight="1" outlineLevel="1">
      <c r="A429" s="376">
        <v>44340</v>
      </c>
      <c r="B429" s="717">
        <v>44328</v>
      </c>
      <c r="C429" s="364">
        <v>44342</v>
      </c>
      <c r="D429" s="932">
        <v>44353</v>
      </c>
      <c r="E429" s="355" t="s">
        <v>3334</v>
      </c>
      <c r="F429" s="353" t="s">
        <v>4325</v>
      </c>
      <c r="G429" s="353" t="s">
        <v>4326</v>
      </c>
      <c r="H429" s="353"/>
      <c r="I429" s="353"/>
      <c r="J429" s="353" t="s">
        <v>2045</v>
      </c>
      <c r="K429" s="424" t="s">
        <v>3351</v>
      </c>
      <c r="L429" s="358">
        <f t="shared" si="32"/>
        <v>12</v>
      </c>
      <c r="M429" s="358">
        <f t="shared" si="33"/>
        <v>7</v>
      </c>
      <c r="N429" s="926"/>
      <c r="O429" s="927">
        <v>30</v>
      </c>
      <c r="P429" s="352"/>
      <c r="Q429" s="353"/>
      <c r="R429" s="352"/>
      <c r="S429" s="353"/>
      <c r="T429" s="353"/>
      <c r="U429" s="353"/>
    </row>
    <row r="430" spans="1:21" ht="12.6" customHeight="1" outlineLevel="1">
      <c r="A430" s="376">
        <v>44341</v>
      </c>
      <c r="B430" s="717">
        <v>44329</v>
      </c>
      <c r="C430" s="364">
        <v>44343</v>
      </c>
      <c r="D430" s="364">
        <v>44360</v>
      </c>
      <c r="E430" s="355" t="s">
        <v>3334</v>
      </c>
      <c r="F430" s="353" t="s">
        <v>4327</v>
      </c>
      <c r="G430" s="353" t="s">
        <v>4328</v>
      </c>
      <c r="H430" s="353" t="s">
        <v>4329</v>
      </c>
      <c r="I430" s="353"/>
      <c r="J430" s="353" t="s">
        <v>2035</v>
      </c>
      <c r="K430" s="348"/>
      <c r="L430" s="358">
        <f t="shared" si="32"/>
        <v>12</v>
      </c>
      <c r="M430" s="358">
        <f t="shared" si="33"/>
        <v>7</v>
      </c>
      <c r="N430" s="926"/>
      <c r="O430" s="927">
        <v>31</v>
      </c>
      <c r="P430" s="352"/>
      <c r="Q430" s="352"/>
      <c r="R430" s="352"/>
      <c r="S430" s="352"/>
      <c r="T430" s="352"/>
      <c r="U430" s="352"/>
    </row>
    <row r="431" spans="1:21" ht="12.6" customHeight="1" outlineLevel="1">
      <c r="A431" s="376">
        <v>44342</v>
      </c>
      <c r="B431" s="717">
        <v>44326</v>
      </c>
      <c r="C431" s="364">
        <v>44341</v>
      </c>
      <c r="D431" s="364">
        <v>44357</v>
      </c>
      <c r="E431" s="355" t="s">
        <v>3335</v>
      </c>
      <c r="F431" s="353" t="s">
        <v>4330</v>
      </c>
      <c r="G431" s="353" t="s">
        <v>4331</v>
      </c>
      <c r="H431" s="353"/>
      <c r="I431" s="353"/>
      <c r="J431" s="353" t="s">
        <v>2033</v>
      </c>
      <c r="K431" s="353" t="s">
        <v>3385</v>
      </c>
      <c r="L431" s="358">
        <f t="shared" si="32"/>
        <v>16</v>
      </c>
      <c r="M431" s="358">
        <f t="shared" si="33"/>
        <v>11</v>
      </c>
      <c r="N431" s="926"/>
      <c r="O431" s="927">
        <v>32</v>
      </c>
      <c r="P431" s="353"/>
      <c r="Q431" s="353"/>
      <c r="R431" s="353"/>
      <c r="S431" s="353"/>
      <c r="T431" s="353"/>
      <c r="U431" s="353"/>
    </row>
    <row r="432" spans="1:21" ht="12.6" customHeight="1" outlineLevel="1">
      <c r="A432" s="376">
        <v>44342</v>
      </c>
      <c r="B432" s="717">
        <v>44324</v>
      </c>
      <c r="C432" s="364">
        <v>44342</v>
      </c>
      <c r="D432" s="713">
        <v>44342</v>
      </c>
      <c r="E432" s="355" t="s">
        <v>3334</v>
      </c>
      <c r="F432" s="348" t="s">
        <v>4332</v>
      </c>
      <c r="G432" s="348" t="s">
        <v>4333</v>
      </c>
      <c r="H432" s="348" t="s">
        <v>4334</v>
      </c>
      <c r="I432" s="348"/>
      <c r="J432" s="348" t="s">
        <v>2042</v>
      </c>
      <c r="K432" s="348"/>
      <c r="L432" s="358">
        <f t="shared" ref="L432:L463" si="35">(A432-B432)</f>
        <v>18</v>
      </c>
      <c r="M432" s="358">
        <f t="shared" ref="M432:M463" si="36">NETWORKDAYS(B432,A432,A432:B432)</f>
        <v>12</v>
      </c>
      <c r="N432" s="926"/>
      <c r="O432" s="927">
        <v>33</v>
      </c>
      <c r="P432" s="352"/>
      <c r="Q432" s="352"/>
      <c r="R432" s="352"/>
      <c r="S432" s="352"/>
      <c r="T432" s="352"/>
      <c r="U432" s="352"/>
    </row>
    <row r="433" spans="1:21" ht="12.6" customHeight="1" outlineLevel="1">
      <c r="A433" s="376">
        <v>44342</v>
      </c>
      <c r="B433" s="717">
        <v>44324</v>
      </c>
      <c r="C433" s="364">
        <v>44336</v>
      </c>
      <c r="D433" s="932">
        <v>44355</v>
      </c>
      <c r="E433" s="349" t="s">
        <v>3334</v>
      </c>
      <c r="F433" s="424" t="s">
        <v>4335</v>
      </c>
      <c r="G433" s="424" t="s">
        <v>4336</v>
      </c>
      <c r="H433" s="424" t="s">
        <v>3343</v>
      </c>
      <c r="I433" s="424"/>
      <c r="J433" s="424" t="s">
        <v>2034</v>
      </c>
      <c r="K433" s="424" t="s">
        <v>3381</v>
      </c>
      <c r="L433" s="358">
        <f t="shared" si="35"/>
        <v>18</v>
      </c>
      <c r="M433" s="358">
        <f t="shared" si="36"/>
        <v>12</v>
      </c>
      <c r="N433" s="926"/>
      <c r="O433" s="927">
        <v>34</v>
      </c>
      <c r="P433" s="424"/>
      <c r="Q433" s="424"/>
      <c r="R433" s="424"/>
      <c r="S433" s="424"/>
      <c r="T433" s="424"/>
      <c r="U433" s="424"/>
    </row>
    <row r="434" spans="1:21" ht="12.6" customHeight="1" outlineLevel="1">
      <c r="A434" s="376">
        <v>44342</v>
      </c>
      <c r="B434" s="717">
        <v>44340</v>
      </c>
      <c r="C434" s="364">
        <v>44342</v>
      </c>
      <c r="D434" s="932">
        <v>44342</v>
      </c>
      <c r="E434" s="349" t="s">
        <v>3335</v>
      </c>
      <c r="F434" s="424" t="s">
        <v>2764</v>
      </c>
      <c r="G434" s="424" t="s">
        <v>4337</v>
      </c>
      <c r="H434" s="424" t="s">
        <v>4338</v>
      </c>
      <c r="I434" s="424" t="s">
        <v>2034</v>
      </c>
      <c r="J434" s="424" t="s">
        <v>2033</v>
      </c>
      <c r="K434" s="424" t="s">
        <v>4339</v>
      </c>
      <c r="L434" s="358">
        <f t="shared" si="35"/>
        <v>2</v>
      </c>
      <c r="M434" s="358">
        <f t="shared" si="36"/>
        <v>1</v>
      </c>
      <c r="N434" s="926"/>
      <c r="O434" s="927">
        <v>35</v>
      </c>
      <c r="P434" s="424"/>
      <c r="Q434" s="424"/>
      <c r="R434" s="424"/>
      <c r="S434" s="424"/>
      <c r="T434" s="424"/>
      <c r="U434" s="424"/>
    </row>
    <row r="435" spans="1:21" ht="12.6" customHeight="1" outlineLevel="1">
      <c r="A435" s="376">
        <v>44342</v>
      </c>
      <c r="B435" s="717">
        <v>44334</v>
      </c>
      <c r="C435" s="364">
        <v>44351</v>
      </c>
      <c r="D435" s="932">
        <v>44365</v>
      </c>
      <c r="E435" s="349" t="s">
        <v>3335</v>
      </c>
      <c r="F435" s="424" t="s">
        <v>4340</v>
      </c>
      <c r="G435" s="424" t="s">
        <v>4341</v>
      </c>
      <c r="H435" s="424" t="s">
        <v>4342</v>
      </c>
      <c r="I435" s="424"/>
      <c r="J435" s="424" t="s">
        <v>2041</v>
      </c>
      <c r="K435" s="424" t="s">
        <v>4343</v>
      </c>
      <c r="L435" s="358">
        <f t="shared" si="35"/>
        <v>8</v>
      </c>
      <c r="M435" s="358">
        <f t="shared" si="36"/>
        <v>5</v>
      </c>
      <c r="N435" s="926"/>
      <c r="O435" s="927">
        <v>36</v>
      </c>
      <c r="P435" s="424"/>
      <c r="Q435" s="424"/>
      <c r="R435" s="424"/>
      <c r="S435" s="424"/>
      <c r="T435" s="424"/>
      <c r="U435" s="424"/>
    </row>
    <row r="436" spans="1:21" ht="12.6" customHeight="1" outlineLevel="1">
      <c r="A436" s="376">
        <v>44343</v>
      </c>
      <c r="B436" s="717">
        <v>44329</v>
      </c>
      <c r="C436" s="364">
        <v>44350</v>
      </c>
      <c r="D436" s="364">
        <v>44360</v>
      </c>
      <c r="E436" s="355" t="s">
        <v>3335</v>
      </c>
      <c r="F436" s="353" t="s">
        <v>4344</v>
      </c>
      <c r="G436" s="353" t="s">
        <v>4345</v>
      </c>
      <c r="H436" s="353"/>
      <c r="I436" s="353"/>
      <c r="J436" s="353" t="s">
        <v>2035</v>
      </c>
      <c r="K436" s="348"/>
      <c r="L436" s="358">
        <f t="shared" si="35"/>
        <v>14</v>
      </c>
      <c r="M436" s="358">
        <f t="shared" si="36"/>
        <v>9</v>
      </c>
      <c r="N436" s="926"/>
      <c r="O436" s="927">
        <v>37</v>
      </c>
      <c r="P436" s="352"/>
      <c r="Q436" s="352"/>
      <c r="R436" s="352"/>
      <c r="S436" s="352"/>
      <c r="T436" s="352"/>
      <c r="U436" s="352"/>
    </row>
    <row r="437" spans="1:21" ht="12.6" customHeight="1" outlineLevel="1">
      <c r="A437" s="376">
        <v>44343</v>
      </c>
      <c r="B437" s="1055">
        <v>44340</v>
      </c>
      <c r="C437" s="364">
        <v>44348</v>
      </c>
      <c r="D437" s="932">
        <v>44371</v>
      </c>
      <c r="E437" s="349" t="s">
        <v>3334</v>
      </c>
      <c r="F437" s="424" t="s">
        <v>4346</v>
      </c>
      <c r="G437" s="424" t="s">
        <v>4347</v>
      </c>
      <c r="H437" s="424"/>
      <c r="I437" s="424"/>
      <c r="J437" s="424" t="s">
        <v>2045</v>
      </c>
      <c r="K437" s="589" t="s">
        <v>3366</v>
      </c>
      <c r="L437" s="358">
        <f t="shared" si="35"/>
        <v>3</v>
      </c>
      <c r="M437" s="358">
        <f t="shared" si="36"/>
        <v>2</v>
      </c>
      <c r="N437" s="926"/>
      <c r="O437" s="927">
        <v>38</v>
      </c>
      <c r="P437" s="424"/>
      <c r="Q437" s="424"/>
      <c r="R437" s="424"/>
      <c r="S437" s="424"/>
      <c r="T437" s="424"/>
      <c r="U437" s="424"/>
    </row>
    <row r="438" spans="1:21" ht="12.6" customHeight="1" outlineLevel="1">
      <c r="A438" s="376">
        <v>44343</v>
      </c>
      <c r="B438" s="717">
        <v>44341</v>
      </c>
      <c r="C438" s="364">
        <v>44344</v>
      </c>
      <c r="D438" s="932">
        <v>44373</v>
      </c>
      <c r="E438" s="355" t="s">
        <v>3334</v>
      </c>
      <c r="F438" s="353" t="s">
        <v>4348</v>
      </c>
      <c r="G438" s="353" t="s">
        <v>4349</v>
      </c>
      <c r="H438" s="353" t="s">
        <v>3349</v>
      </c>
      <c r="I438" s="353"/>
      <c r="J438" s="353" t="s">
        <v>2045</v>
      </c>
      <c r="K438" s="589" t="s">
        <v>3366</v>
      </c>
      <c r="L438" s="926">
        <f t="shared" si="35"/>
        <v>2</v>
      </c>
      <c r="M438" s="926">
        <f t="shared" si="36"/>
        <v>1</v>
      </c>
      <c r="N438" s="926"/>
      <c r="O438" s="1056">
        <v>39</v>
      </c>
      <c r="P438" s="353"/>
      <c r="Q438" s="353"/>
      <c r="R438" s="353"/>
      <c r="S438" s="353"/>
      <c r="T438" s="353"/>
      <c r="U438" s="353"/>
    </row>
    <row r="439" spans="1:21" ht="12.6" customHeight="1" outlineLevel="1">
      <c r="A439" s="376">
        <v>44343</v>
      </c>
      <c r="B439" s="717">
        <v>44340</v>
      </c>
      <c r="C439" s="364">
        <v>44353</v>
      </c>
      <c r="D439" s="932">
        <v>44368</v>
      </c>
      <c r="E439" s="355" t="s">
        <v>3334</v>
      </c>
      <c r="F439" s="353" t="s">
        <v>4350</v>
      </c>
      <c r="G439" s="353" t="s">
        <v>4351</v>
      </c>
      <c r="H439" s="353" t="s">
        <v>3349</v>
      </c>
      <c r="I439" s="353"/>
      <c r="J439" s="353" t="s">
        <v>2045</v>
      </c>
      <c r="K439" s="589" t="s">
        <v>3366</v>
      </c>
      <c r="L439" s="358">
        <f t="shared" si="35"/>
        <v>3</v>
      </c>
      <c r="M439" s="358">
        <f t="shared" si="36"/>
        <v>2</v>
      </c>
      <c r="N439" s="926"/>
      <c r="O439" s="927">
        <v>40</v>
      </c>
      <c r="P439" s="353"/>
      <c r="Q439" s="353"/>
      <c r="R439" s="353"/>
      <c r="S439" s="353"/>
      <c r="T439" s="353"/>
      <c r="U439" s="353"/>
    </row>
    <row r="440" spans="1:21" ht="12.6" customHeight="1" outlineLevel="1">
      <c r="A440" s="376">
        <v>44344</v>
      </c>
      <c r="B440" s="717">
        <v>44322</v>
      </c>
      <c r="C440" s="364">
        <v>44347</v>
      </c>
      <c r="D440" s="364">
        <v>44353</v>
      </c>
      <c r="E440" s="355" t="s">
        <v>3335</v>
      </c>
      <c r="F440" s="353" t="s">
        <v>4352</v>
      </c>
      <c r="G440" s="353" t="s">
        <v>4353</v>
      </c>
      <c r="H440" s="353" t="s">
        <v>4354</v>
      </c>
      <c r="I440" s="353"/>
      <c r="J440" s="353" t="s">
        <v>2035</v>
      </c>
      <c r="K440" s="353" t="s">
        <v>4355</v>
      </c>
      <c r="L440" s="358">
        <f t="shared" si="35"/>
        <v>22</v>
      </c>
      <c r="M440" s="358">
        <f t="shared" si="36"/>
        <v>15</v>
      </c>
      <c r="N440" s="926"/>
      <c r="O440" s="927">
        <v>41</v>
      </c>
      <c r="P440" s="352"/>
      <c r="Q440" s="352"/>
      <c r="R440" s="352"/>
      <c r="S440" s="352"/>
      <c r="T440" s="352"/>
      <c r="U440" s="352"/>
    </row>
    <row r="441" spans="1:21" ht="12.6" customHeight="1" outlineLevel="1">
      <c r="A441" s="376">
        <v>44344</v>
      </c>
      <c r="B441" s="717">
        <v>44337</v>
      </c>
      <c r="C441" s="364">
        <v>44349</v>
      </c>
      <c r="D441" s="932">
        <v>44349</v>
      </c>
      <c r="E441" s="349" t="s">
        <v>3335</v>
      </c>
      <c r="F441" s="424" t="s">
        <v>4356</v>
      </c>
      <c r="G441" s="424" t="s">
        <v>4357</v>
      </c>
      <c r="H441" s="424" t="s">
        <v>4358</v>
      </c>
      <c r="I441" s="424"/>
      <c r="J441" s="424" t="s">
        <v>2034</v>
      </c>
      <c r="K441" s="424" t="s">
        <v>2046</v>
      </c>
      <c r="L441" s="926">
        <f t="shared" si="35"/>
        <v>7</v>
      </c>
      <c r="M441" s="926">
        <f t="shared" si="36"/>
        <v>4</v>
      </c>
      <c r="N441" s="926"/>
      <c r="O441" s="1056">
        <v>42</v>
      </c>
      <c r="P441" s="424"/>
      <c r="Q441" s="424"/>
      <c r="R441" s="424"/>
      <c r="S441" s="424"/>
      <c r="T441" s="424"/>
      <c r="U441" s="424"/>
    </row>
    <row r="442" spans="1:21" ht="12.6" customHeight="1" outlineLevel="1">
      <c r="A442" s="376">
        <v>44347</v>
      </c>
      <c r="B442" s="717">
        <v>44337</v>
      </c>
      <c r="C442" s="364">
        <v>44349</v>
      </c>
      <c r="D442" s="932">
        <v>44368</v>
      </c>
      <c r="E442" s="349" t="s">
        <v>3334</v>
      </c>
      <c r="F442" s="424" t="s">
        <v>4359</v>
      </c>
      <c r="G442" s="424" t="s">
        <v>4360</v>
      </c>
      <c r="H442" s="424"/>
      <c r="I442" s="424"/>
      <c r="J442" s="424" t="s">
        <v>2045</v>
      </c>
      <c r="K442" s="589" t="s">
        <v>3366</v>
      </c>
      <c r="L442" s="358">
        <f t="shared" si="35"/>
        <v>10</v>
      </c>
      <c r="M442" s="358">
        <f t="shared" si="36"/>
        <v>5</v>
      </c>
      <c r="N442" s="926"/>
      <c r="O442" s="927">
        <v>43</v>
      </c>
      <c r="P442" s="424"/>
      <c r="Q442" s="424"/>
      <c r="R442" s="424"/>
      <c r="S442" s="424"/>
      <c r="T442" s="424"/>
      <c r="U442" s="424"/>
    </row>
    <row r="443" spans="1:21" ht="12.6" customHeight="1" outlineLevel="1">
      <c r="A443" s="376">
        <v>44347</v>
      </c>
      <c r="B443" s="717">
        <v>44330</v>
      </c>
      <c r="C443" s="364">
        <v>44344</v>
      </c>
      <c r="D443" s="360">
        <v>44361</v>
      </c>
      <c r="E443" s="355" t="s">
        <v>3334</v>
      </c>
      <c r="F443" s="348" t="s">
        <v>4361</v>
      </c>
      <c r="G443" s="348" t="s">
        <v>4362</v>
      </c>
      <c r="H443" s="348"/>
      <c r="I443" s="348"/>
      <c r="J443" s="348" t="s">
        <v>2042</v>
      </c>
      <c r="K443" s="348"/>
      <c r="L443" s="358">
        <f t="shared" si="35"/>
        <v>17</v>
      </c>
      <c r="M443" s="358">
        <f t="shared" si="36"/>
        <v>10</v>
      </c>
      <c r="N443" s="926"/>
      <c r="O443" s="927">
        <v>44</v>
      </c>
      <c r="P443" s="352"/>
      <c r="Q443" s="352"/>
      <c r="R443" s="352"/>
      <c r="S443" s="352"/>
      <c r="T443" s="352"/>
      <c r="U443" s="352"/>
    </row>
    <row r="444" spans="1:21" ht="12.6" customHeight="1" outlineLevel="1">
      <c r="A444" s="376">
        <v>44348</v>
      </c>
      <c r="B444" s="717">
        <v>44333</v>
      </c>
      <c r="C444" s="364">
        <v>44347</v>
      </c>
      <c r="D444" s="932">
        <v>44364</v>
      </c>
      <c r="E444" s="349" t="s">
        <v>3334</v>
      </c>
      <c r="F444" s="424" t="s">
        <v>4363</v>
      </c>
      <c r="G444" s="424" t="s">
        <v>4364</v>
      </c>
      <c r="H444" s="424" t="s">
        <v>3349</v>
      </c>
      <c r="I444" s="424"/>
      <c r="J444" s="424" t="s">
        <v>2041</v>
      </c>
      <c r="K444" s="424" t="s">
        <v>3596</v>
      </c>
      <c r="L444" s="926">
        <f t="shared" si="35"/>
        <v>15</v>
      </c>
      <c r="M444" s="926">
        <f t="shared" si="36"/>
        <v>10</v>
      </c>
      <c r="N444" s="926"/>
      <c r="O444" s="1056">
        <v>45</v>
      </c>
      <c r="P444" s="424"/>
      <c r="Q444" s="424"/>
      <c r="R444" s="424"/>
      <c r="S444" s="424"/>
      <c r="T444" s="424"/>
      <c r="U444" s="424"/>
    </row>
    <row r="445" spans="1:21" ht="12.6" customHeight="1" outlineLevel="1">
      <c r="A445" s="376">
        <v>44349</v>
      </c>
      <c r="B445" s="717">
        <v>44344</v>
      </c>
      <c r="C445" s="364">
        <v>44359</v>
      </c>
      <c r="D445" s="364">
        <v>44375</v>
      </c>
      <c r="E445" s="355" t="s">
        <v>3334</v>
      </c>
      <c r="F445" s="353" t="s">
        <v>4365</v>
      </c>
      <c r="G445" s="353" t="s">
        <v>4366</v>
      </c>
      <c r="H445" s="353"/>
      <c r="I445" s="353"/>
      <c r="J445" s="353" t="s">
        <v>2033</v>
      </c>
      <c r="K445" s="353" t="s">
        <v>4367</v>
      </c>
      <c r="L445" s="358">
        <f t="shared" si="35"/>
        <v>5</v>
      </c>
      <c r="M445" s="358">
        <f t="shared" si="36"/>
        <v>2</v>
      </c>
      <c r="N445" s="926"/>
      <c r="O445" s="927">
        <v>46</v>
      </c>
      <c r="P445" s="353"/>
      <c r="Q445" s="353"/>
      <c r="R445" s="353"/>
      <c r="S445" s="353"/>
      <c r="T445" s="353"/>
      <c r="U445" s="353"/>
    </row>
    <row r="446" spans="1:21" ht="12.6" customHeight="1" outlineLevel="1">
      <c r="A446" s="376">
        <v>44349</v>
      </c>
      <c r="B446" s="717">
        <v>44336</v>
      </c>
      <c r="C446" s="364">
        <v>44347</v>
      </c>
      <c r="D446" s="360">
        <v>44367</v>
      </c>
      <c r="E446" s="355" t="s">
        <v>3334</v>
      </c>
      <c r="F446" s="348" t="s">
        <v>4368</v>
      </c>
      <c r="G446" s="348" t="s">
        <v>4369</v>
      </c>
      <c r="H446" s="348" t="s">
        <v>4370</v>
      </c>
      <c r="I446" s="348"/>
      <c r="J446" s="348" t="s">
        <v>2042</v>
      </c>
      <c r="K446" s="348"/>
      <c r="L446" s="358">
        <f t="shared" si="35"/>
        <v>13</v>
      </c>
      <c r="M446" s="358">
        <f t="shared" si="36"/>
        <v>8</v>
      </c>
      <c r="N446" s="926"/>
      <c r="O446" s="927">
        <v>47</v>
      </c>
      <c r="P446" s="352"/>
      <c r="Q446" s="352"/>
      <c r="R446" s="352"/>
      <c r="S446" s="352"/>
      <c r="T446" s="352"/>
      <c r="U446" s="352"/>
    </row>
    <row r="447" spans="1:21" ht="12.6" customHeight="1" outlineLevel="1">
      <c r="A447" s="376">
        <v>44348</v>
      </c>
      <c r="B447" s="717">
        <v>44341</v>
      </c>
      <c r="C447" s="364">
        <v>44372</v>
      </c>
      <c r="D447" s="364">
        <v>44372</v>
      </c>
      <c r="E447" s="355" t="s">
        <v>3334</v>
      </c>
      <c r="F447" s="353" t="s">
        <v>3470</v>
      </c>
      <c r="G447" s="353" t="s">
        <v>4371</v>
      </c>
      <c r="H447" s="353" t="s">
        <v>4372</v>
      </c>
      <c r="I447" s="353"/>
      <c r="J447" s="353" t="s">
        <v>2033</v>
      </c>
      <c r="K447" s="353" t="s">
        <v>4373</v>
      </c>
      <c r="L447" s="926">
        <f t="shared" si="35"/>
        <v>7</v>
      </c>
      <c r="M447" s="926">
        <f t="shared" si="36"/>
        <v>4</v>
      </c>
      <c r="N447" s="926"/>
      <c r="O447" s="1056">
        <v>48</v>
      </c>
      <c r="P447" s="353"/>
      <c r="Q447" s="353"/>
      <c r="R447" s="353"/>
      <c r="S447" s="353"/>
      <c r="T447" s="353"/>
      <c r="U447" s="353"/>
    </row>
    <row r="448" spans="1:21" ht="12.6" customHeight="1" outlineLevel="1">
      <c r="A448" s="376">
        <v>44349</v>
      </c>
      <c r="B448" s="717">
        <v>44343</v>
      </c>
      <c r="C448" s="364">
        <v>44357</v>
      </c>
      <c r="D448" s="364">
        <v>44375</v>
      </c>
      <c r="E448" s="355" t="s">
        <v>3334</v>
      </c>
      <c r="F448" s="353" t="s">
        <v>4374</v>
      </c>
      <c r="G448" s="353" t="s">
        <v>4375</v>
      </c>
      <c r="H448" s="353"/>
      <c r="I448" s="353"/>
      <c r="J448" s="353" t="s">
        <v>2033</v>
      </c>
      <c r="K448" s="353" t="s">
        <v>3381</v>
      </c>
      <c r="L448" s="358">
        <f t="shared" si="35"/>
        <v>6</v>
      </c>
      <c r="M448" s="358">
        <f t="shared" si="36"/>
        <v>3</v>
      </c>
      <c r="N448" s="926"/>
      <c r="O448" s="927">
        <v>49</v>
      </c>
      <c r="P448" s="353"/>
      <c r="Q448" s="353"/>
      <c r="R448" s="353"/>
      <c r="S448" s="353"/>
      <c r="T448" s="353"/>
      <c r="U448" s="353"/>
    </row>
    <row r="449" spans="1:21" ht="12.6" customHeight="1" outlineLevel="1">
      <c r="A449" s="376">
        <v>44349</v>
      </c>
      <c r="B449" s="717">
        <v>44342</v>
      </c>
      <c r="C449" s="364">
        <v>44365</v>
      </c>
      <c r="D449" s="932">
        <v>44373</v>
      </c>
      <c r="E449" s="349" t="s">
        <v>3335</v>
      </c>
      <c r="F449" s="424" t="s">
        <v>4376</v>
      </c>
      <c r="G449" s="424" t="s">
        <v>4377</v>
      </c>
      <c r="H449" s="424"/>
      <c r="I449" s="424"/>
      <c r="J449" s="424" t="s">
        <v>2041</v>
      </c>
      <c r="K449" s="424" t="s">
        <v>3366</v>
      </c>
      <c r="L449" s="926">
        <f t="shared" si="35"/>
        <v>7</v>
      </c>
      <c r="M449" s="926">
        <f t="shared" si="36"/>
        <v>4</v>
      </c>
      <c r="N449" s="926"/>
      <c r="O449" s="1056">
        <v>50</v>
      </c>
      <c r="P449" s="424"/>
      <c r="Q449" s="424"/>
      <c r="R449" s="424"/>
      <c r="S449" s="424"/>
      <c r="T449" s="424"/>
      <c r="U449" s="424"/>
    </row>
    <row r="450" spans="1:21" ht="12.6" customHeight="1" outlineLevel="1">
      <c r="A450" s="376">
        <v>44349</v>
      </c>
      <c r="B450" s="717">
        <v>44335</v>
      </c>
      <c r="C450" s="364">
        <v>44366</v>
      </c>
      <c r="D450" s="364">
        <v>44382</v>
      </c>
      <c r="E450" s="355" t="s">
        <v>3334</v>
      </c>
      <c r="F450" s="348" t="s">
        <v>4378</v>
      </c>
      <c r="G450" s="348" t="s">
        <v>4379</v>
      </c>
      <c r="H450" s="348" t="s">
        <v>4380</v>
      </c>
      <c r="I450" s="348"/>
      <c r="J450" s="348" t="s">
        <v>2042</v>
      </c>
      <c r="K450" s="348"/>
      <c r="L450" s="358">
        <f t="shared" si="35"/>
        <v>14</v>
      </c>
      <c r="M450" s="358">
        <f t="shared" si="36"/>
        <v>9</v>
      </c>
      <c r="N450" s="926"/>
      <c r="O450" s="927">
        <v>51</v>
      </c>
      <c r="P450" s="352"/>
      <c r="Q450" s="352"/>
      <c r="R450" s="352"/>
      <c r="S450" s="352"/>
      <c r="T450" s="352"/>
      <c r="U450" s="352"/>
    </row>
    <row r="451" spans="1:21" ht="12.6" customHeight="1" outlineLevel="1">
      <c r="A451" s="376">
        <v>44350</v>
      </c>
      <c r="B451" s="717">
        <v>44343</v>
      </c>
      <c r="C451" s="364">
        <v>44353</v>
      </c>
      <c r="D451" s="364">
        <v>44375</v>
      </c>
      <c r="E451" s="355" t="s">
        <v>3334</v>
      </c>
      <c r="F451" s="353" t="s">
        <v>4381</v>
      </c>
      <c r="G451" s="353" t="s">
        <v>4382</v>
      </c>
      <c r="H451" s="353" t="s">
        <v>2046</v>
      </c>
      <c r="I451" s="353"/>
      <c r="J451" s="353" t="s">
        <v>2033</v>
      </c>
      <c r="K451" s="353" t="s">
        <v>3381</v>
      </c>
      <c r="L451" s="926">
        <f t="shared" si="35"/>
        <v>7</v>
      </c>
      <c r="M451" s="926">
        <f t="shared" si="36"/>
        <v>4</v>
      </c>
      <c r="N451" s="926"/>
      <c r="O451" s="1056">
        <v>52</v>
      </c>
      <c r="P451" s="353"/>
      <c r="Q451" s="353"/>
      <c r="R451" s="353"/>
      <c r="S451" s="353"/>
      <c r="T451" s="353"/>
      <c r="U451" s="353"/>
    </row>
    <row r="452" spans="1:21" ht="12.6" customHeight="1" outlineLevel="1">
      <c r="A452" s="376">
        <v>44350</v>
      </c>
      <c r="B452" s="717">
        <v>44344</v>
      </c>
      <c r="C452" s="364">
        <v>44351</v>
      </c>
      <c r="D452" s="932">
        <v>44351</v>
      </c>
      <c r="E452" s="349" t="s">
        <v>3334</v>
      </c>
      <c r="F452" s="424" t="s">
        <v>2753</v>
      </c>
      <c r="G452" s="424" t="s">
        <v>4383</v>
      </c>
      <c r="H452" s="424"/>
      <c r="I452" s="424"/>
      <c r="J452" s="424" t="s">
        <v>2041</v>
      </c>
      <c r="K452" s="424" t="s">
        <v>3366</v>
      </c>
      <c r="L452" s="358">
        <f t="shared" si="35"/>
        <v>6</v>
      </c>
      <c r="M452" s="358">
        <f t="shared" si="36"/>
        <v>3</v>
      </c>
      <c r="N452" s="926"/>
      <c r="O452" s="927">
        <v>53</v>
      </c>
      <c r="P452" s="424"/>
      <c r="Q452" s="424"/>
      <c r="R452" s="424"/>
      <c r="S452" s="424"/>
      <c r="T452" s="424"/>
      <c r="U452" s="424"/>
    </row>
    <row r="453" spans="1:21" ht="12.6" customHeight="1" outlineLevel="1">
      <c r="A453" s="376">
        <v>44350</v>
      </c>
      <c r="B453" s="717">
        <v>44343</v>
      </c>
      <c r="C453" s="364">
        <v>44357</v>
      </c>
      <c r="D453" s="1057">
        <v>44374</v>
      </c>
      <c r="E453" s="349" t="s">
        <v>3334</v>
      </c>
      <c r="F453" s="424" t="s">
        <v>4384</v>
      </c>
      <c r="G453" s="424" t="s">
        <v>4385</v>
      </c>
      <c r="H453" s="424" t="s">
        <v>2046</v>
      </c>
      <c r="I453" s="424"/>
      <c r="J453" s="424" t="s">
        <v>2045</v>
      </c>
      <c r="K453" s="424" t="s">
        <v>3366</v>
      </c>
      <c r="L453" s="926">
        <f t="shared" si="35"/>
        <v>7</v>
      </c>
      <c r="M453" s="926">
        <f t="shared" si="36"/>
        <v>4</v>
      </c>
      <c r="N453" s="926"/>
      <c r="O453" s="1056">
        <v>54</v>
      </c>
      <c r="P453" s="424"/>
      <c r="Q453" s="424"/>
      <c r="R453" s="424"/>
      <c r="S453" s="424"/>
      <c r="T453" s="424"/>
      <c r="U453" s="424"/>
    </row>
    <row r="454" spans="1:21" ht="12.6" customHeight="1" outlineLevel="1">
      <c r="A454" s="376">
        <v>44350</v>
      </c>
      <c r="B454" s="717">
        <v>44336</v>
      </c>
      <c r="C454" s="364">
        <v>44350</v>
      </c>
      <c r="D454" s="364">
        <v>44367</v>
      </c>
      <c r="E454" s="355" t="s">
        <v>3335</v>
      </c>
      <c r="F454" s="353" t="s">
        <v>4386</v>
      </c>
      <c r="G454" s="353" t="s">
        <v>4387</v>
      </c>
      <c r="H454" s="353"/>
      <c r="I454" s="353"/>
      <c r="J454" s="353" t="s">
        <v>2035</v>
      </c>
      <c r="K454" s="348"/>
      <c r="L454" s="358">
        <f t="shared" si="35"/>
        <v>14</v>
      </c>
      <c r="M454" s="358">
        <f t="shared" si="36"/>
        <v>9</v>
      </c>
      <c r="N454" s="926"/>
      <c r="O454" s="927">
        <v>55</v>
      </c>
      <c r="P454" s="352"/>
      <c r="Q454" s="352"/>
      <c r="R454" s="352"/>
      <c r="S454" s="352"/>
      <c r="T454" s="352"/>
      <c r="U454" s="352"/>
    </row>
    <row r="455" spans="1:21" ht="12.6" customHeight="1" outlineLevel="1">
      <c r="A455" s="376">
        <v>44350</v>
      </c>
      <c r="B455" s="717">
        <v>44323</v>
      </c>
      <c r="C455" s="364">
        <v>44348</v>
      </c>
      <c r="D455" s="950">
        <v>44354</v>
      </c>
      <c r="E455" s="349" t="s">
        <v>3335</v>
      </c>
      <c r="F455" s="424" t="s">
        <v>4388</v>
      </c>
      <c r="G455" s="424" t="s">
        <v>4389</v>
      </c>
      <c r="H455" s="424"/>
      <c r="I455" s="424"/>
      <c r="J455" s="424" t="s">
        <v>2034</v>
      </c>
      <c r="K455" s="424" t="s">
        <v>3385</v>
      </c>
      <c r="L455" s="926">
        <f t="shared" si="35"/>
        <v>27</v>
      </c>
      <c r="M455" s="926">
        <f t="shared" si="36"/>
        <v>18</v>
      </c>
      <c r="N455" s="926"/>
      <c r="O455" s="1056">
        <v>56</v>
      </c>
      <c r="P455" s="424"/>
      <c r="Q455" s="424"/>
      <c r="R455" s="424"/>
      <c r="S455" s="424"/>
      <c r="T455" s="424"/>
      <c r="U455" s="424"/>
    </row>
    <row r="456" spans="1:21" ht="12.6" customHeight="1" outlineLevel="1">
      <c r="A456" s="376">
        <v>44350</v>
      </c>
      <c r="B456" s="717">
        <v>44326</v>
      </c>
      <c r="C456" s="364">
        <v>44349</v>
      </c>
      <c r="D456" s="932">
        <v>44357</v>
      </c>
      <c r="E456" s="349" t="s">
        <v>3335</v>
      </c>
      <c r="F456" s="424" t="s">
        <v>4390</v>
      </c>
      <c r="G456" s="424" t="s">
        <v>4391</v>
      </c>
      <c r="H456" s="424"/>
      <c r="I456" s="424"/>
      <c r="J456" s="424" t="s">
        <v>2034</v>
      </c>
      <c r="K456" s="424" t="s">
        <v>3752</v>
      </c>
      <c r="L456" s="358">
        <f t="shared" si="35"/>
        <v>24</v>
      </c>
      <c r="M456" s="358">
        <f t="shared" si="36"/>
        <v>17</v>
      </c>
      <c r="N456" s="926"/>
      <c r="O456" s="927">
        <v>57</v>
      </c>
      <c r="P456" s="424"/>
      <c r="Q456" s="424"/>
      <c r="R456" s="424"/>
      <c r="S456" s="424"/>
      <c r="T456" s="424"/>
      <c r="U456" s="424"/>
    </row>
    <row r="457" spans="1:21" ht="12.6" customHeight="1" outlineLevel="1">
      <c r="A457" s="376">
        <v>44351</v>
      </c>
      <c r="B457" s="717">
        <v>44337</v>
      </c>
      <c r="C457" s="364">
        <v>44349</v>
      </c>
      <c r="D457" s="364">
        <v>44368</v>
      </c>
      <c r="E457" s="355" t="s">
        <v>3334</v>
      </c>
      <c r="F457" s="353" t="s">
        <v>4392</v>
      </c>
      <c r="G457" s="353" t="s">
        <v>4393</v>
      </c>
      <c r="H457" s="353" t="s">
        <v>3411</v>
      </c>
      <c r="I457" s="353"/>
      <c r="J457" s="353" t="s">
        <v>2042</v>
      </c>
      <c r="K457" s="353" t="s">
        <v>3351</v>
      </c>
      <c r="L457" s="926">
        <f t="shared" si="35"/>
        <v>14</v>
      </c>
      <c r="M457" s="926">
        <f t="shared" si="36"/>
        <v>9</v>
      </c>
      <c r="N457" s="926"/>
      <c r="O457" s="1056">
        <v>58</v>
      </c>
      <c r="P457" s="353"/>
      <c r="Q457" s="353"/>
      <c r="R457" s="353"/>
      <c r="S457" s="353"/>
      <c r="T457" s="353"/>
      <c r="U457" s="353"/>
    </row>
    <row r="458" spans="1:21" ht="12.6" customHeight="1" outlineLevel="1">
      <c r="A458" s="376">
        <v>44351</v>
      </c>
      <c r="B458" s="917">
        <v>44337</v>
      </c>
      <c r="C458" s="904">
        <v>44351</v>
      </c>
      <c r="D458" s="904">
        <v>44367</v>
      </c>
      <c r="E458" s="367" t="s">
        <v>3335</v>
      </c>
      <c r="F458" s="404" t="s">
        <v>3549</v>
      </c>
      <c r="G458" s="404" t="s">
        <v>4394</v>
      </c>
      <c r="H458" s="404" t="s">
        <v>4395</v>
      </c>
      <c r="I458" s="404"/>
      <c r="J458" s="404" t="s">
        <v>2033</v>
      </c>
      <c r="K458" s="404" t="s">
        <v>3351</v>
      </c>
      <c r="L458" s="358">
        <f t="shared" si="35"/>
        <v>14</v>
      </c>
      <c r="M458" s="358">
        <f t="shared" si="36"/>
        <v>9</v>
      </c>
      <c r="N458" s="926"/>
      <c r="O458" s="927">
        <v>59</v>
      </c>
      <c r="P458" s="404"/>
      <c r="Q458" s="404"/>
      <c r="R458" s="404"/>
      <c r="S458" s="404"/>
      <c r="T458" s="404"/>
      <c r="U458" s="404"/>
    </row>
    <row r="459" spans="1:21" ht="12.6" customHeight="1" outlineLevel="1">
      <c r="A459" s="376">
        <v>44351</v>
      </c>
      <c r="B459" s="717">
        <v>44330</v>
      </c>
      <c r="C459" s="364">
        <v>44357</v>
      </c>
      <c r="D459" s="932">
        <v>44361</v>
      </c>
      <c r="E459" s="349" t="s">
        <v>3335</v>
      </c>
      <c r="F459" s="424" t="s">
        <v>4396</v>
      </c>
      <c r="G459" s="424" t="s">
        <v>4397</v>
      </c>
      <c r="H459" s="424" t="s">
        <v>4398</v>
      </c>
      <c r="I459" s="424"/>
      <c r="J459" s="424" t="s">
        <v>2034</v>
      </c>
      <c r="K459" s="424" t="s">
        <v>3385</v>
      </c>
      <c r="L459" s="926">
        <f t="shared" si="35"/>
        <v>21</v>
      </c>
      <c r="M459" s="926">
        <f t="shared" si="36"/>
        <v>14</v>
      </c>
      <c r="N459" s="926"/>
      <c r="O459" s="1056">
        <v>60</v>
      </c>
      <c r="P459" s="424"/>
      <c r="Q459" s="424"/>
      <c r="R459" s="424"/>
      <c r="S459" s="424"/>
      <c r="T459" s="424"/>
      <c r="U459" s="424"/>
    </row>
    <row r="460" spans="1:21" ht="12.6" customHeight="1" outlineLevel="1">
      <c r="A460" s="376">
        <v>44351</v>
      </c>
      <c r="B460" s="717">
        <v>44335</v>
      </c>
      <c r="C460" s="364">
        <v>44357</v>
      </c>
      <c r="D460" s="932">
        <v>44366</v>
      </c>
      <c r="E460" s="349" t="s">
        <v>3335</v>
      </c>
      <c r="F460" s="424" t="s">
        <v>4399</v>
      </c>
      <c r="G460" s="424" t="s">
        <v>4400</v>
      </c>
      <c r="H460" s="424"/>
      <c r="I460" s="424"/>
      <c r="J460" s="424" t="s">
        <v>2041</v>
      </c>
      <c r="K460" s="424" t="s">
        <v>3351</v>
      </c>
      <c r="L460" s="926">
        <f t="shared" si="35"/>
        <v>16</v>
      </c>
      <c r="M460" s="926">
        <f t="shared" si="36"/>
        <v>11</v>
      </c>
      <c r="N460" s="926"/>
      <c r="O460" s="1056">
        <v>61</v>
      </c>
      <c r="P460" s="424"/>
      <c r="Q460" s="424"/>
      <c r="R460" s="424"/>
      <c r="S460" s="424"/>
      <c r="T460" s="424"/>
      <c r="U460" s="424"/>
    </row>
    <row r="461" spans="1:21" ht="12.6" customHeight="1" outlineLevel="1">
      <c r="A461" s="376">
        <v>44354</v>
      </c>
      <c r="B461" s="717">
        <v>44322</v>
      </c>
      <c r="C461" s="364">
        <v>44344</v>
      </c>
      <c r="D461" s="932">
        <v>44353</v>
      </c>
      <c r="E461" s="349" t="s">
        <v>3335</v>
      </c>
      <c r="F461" s="424" t="s">
        <v>3549</v>
      </c>
      <c r="G461" s="424" t="s">
        <v>4401</v>
      </c>
      <c r="H461" s="424" t="s">
        <v>4402</v>
      </c>
      <c r="I461" s="424"/>
      <c r="J461" s="424" t="s">
        <v>2034</v>
      </c>
      <c r="K461" s="424"/>
      <c r="L461" s="358">
        <f t="shared" si="35"/>
        <v>32</v>
      </c>
      <c r="M461" s="358">
        <f t="shared" si="36"/>
        <v>21</v>
      </c>
      <c r="N461" s="926"/>
      <c r="O461" s="927">
        <v>62</v>
      </c>
      <c r="P461" s="424"/>
      <c r="Q461" s="424"/>
      <c r="R461" s="424"/>
      <c r="S461" s="424"/>
      <c r="T461" s="424"/>
      <c r="U461" s="424"/>
    </row>
    <row r="462" spans="1:21" ht="12.6" customHeight="1" outlineLevel="1">
      <c r="A462" s="376">
        <v>44354</v>
      </c>
      <c r="B462" s="717">
        <v>44341</v>
      </c>
      <c r="C462" s="364">
        <v>44368</v>
      </c>
      <c r="D462" s="932">
        <v>44368</v>
      </c>
      <c r="E462" s="355" t="s">
        <v>3335</v>
      </c>
      <c r="F462" s="353" t="s">
        <v>4403</v>
      </c>
      <c r="G462" s="353" t="s">
        <v>4404</v>
      </c>
      <c r="H462" s="353"/>
      <c r="I462" s="353"/>
      <c r="J462" s="353" t="s">
        <v>2045</v>
      </c>
      <c r="K462" s="424" t="s">
        <v>3366</v>
      </c>
      <c r="L462" s="926">
        <f t="shared" si="35"/>
        <v>13</v>
      </c>
      <c r="M462" s="926">
        <f t="shared" si="36"/>
        <v>8</v>
      </c>
      <c r="N462" s="926"/>
      <c r="O462" s="1056">
        <v>63</v>
      </c>
      <c r="P462" s="353"/>
      <c r="Q462" s="353"/>
      <c r="R462" s="353"/>
      <c r="S462" s="353"/>
      <c r="T462" s="353"/>
      <c r="U462" s="353"/>
    </row>
    <row r="463" spans="1:21" ht="12.6" customHeight="1" outlineLevel="1">
      <c r="A463" s="376">
        <v>44355</v>
      </c>
      <c r="B463" s="717">
        <v>44347</v>
      </c>
      <c r="C463" s="364">
        <v>44357</v>
      </c>
      <c r="D463" s="932">
        <v>44378</v>
      </c>
      <c r="E463" s="349" t="s">
        <v>3334</v>
      </c>
      <c r="F463" s="424" t="s">
        <v>4405</v>
      </c>
      <c r="G463" s="424" t="s">
        <v>4406</v>
      </c>
      <c r="H463" s="424"/>
      <c r="I463" s="424"/>
      <c r="J463" s="424" t="s">
        <v>2045</v>
      </c>
      <c r="K463" s="424" t="s">
        <v>3351</v>
      </c>
      <c r="L463" s="926">
        <f t="shared" si="35"/>
        <v>8</v>
      </c>
      <c r="M463" s="926">
        <f t="shared" si="36"/>
        <v>5</v>
      </c>
      <c r="N463" s="926"/>
      <c r="O463" s="1056">
        <v>64</v>
      </c>
      <c r="P463" s="943"/>
      <c r="Q463" s="1058"/>
      <c r="R463" s="491"/>
      <c r="S463" s="349"/>
      <c r="T463" s="349"/>
      <c r="U463" s="349"/>
    </row>
    <row r="464" spans="1:21" ht="12.6" customHeight="1" outlineLevel="1">
      <c r="A464" s="376">
        <v>44355</v>
      </c>
      <c r="B464" s="717">
        <v>44341</v>
      </c>
      <c r="C464" s="364">
        <v>44355</v>
      </c>
      <c r="D464" s="364">
        <v>44372</v>
      </c>
      <c r="E464" s="355" t="s">
        <v>3334</v>
      </c>
      <c r="F464" s="353" t="s">
        <v>4407</v>
      </c>
      <c r="G464" s="353" t="s">
        <v>4408</v>
      </c>
      <c r="H464" s="353" t="s">
        <v>3349</v>
      </c>
      <c r="I464" s="353"/>
      <c r="J464" s="353" t="s">
        <v>2035</v>
      </c>
      <c r="K464" s="424"/>
      <c r="L464" s="358">
        <f t="shared" ref="L464:L477" si="37">(A464-B464)</f>
        <v>14</v>
      </c>
      <c r="M464" s="358">
        <f t="shared" ref="M464:M477" si="38">NETWORKDAYS(B464,A464,A464:B464)</f>
        <v>9</v>
      </c>
      <c r="N464" s="926"/>
      <c r="O464" s="927">
        <v>65</v>
      </c>
      <c r="P464" s="943"/>
      <c r="Q464" s="1058"/>
      <c r="R464" s="491"/>
      <c r="S464" s="349"/>
      <c r="T464" s="349"/>
      <c r="U464" s="349"/>
    </row>
    <row r="465" spans="1:33" ht="12.6" customHeight="1" outlineLevel="1">
      <c r="A465" s="376">
        <v>44354</v>
      </c>
      <c r="B465" s="717">
        <v>44322</v>
      </c>
      <c r="C465" s="364">
        <v>44351</v>
      </c>
      <c r="D465" s="364">
        <v>44353</v>
      </c>
      <c r="E465" s="355" t="s">
        <v>3335</v>
      </c>
      <c r="F465" s="353" t="s">
        <v>2711</v>
      </c>
      <c r="G465" s="353" t="s">
        <v>4409</v>
      </c>
      <c r="H465" s="353" t="s">
        <v>4410</v>
      </c>
      <c r="I465" s="353"/>
      <c r="J465" s="353" t="s">
        <v>2035</v>
      </c>
      <c r="K465" s="352"/>
      <c r="L465" s="926">
        <f t="shared" si="37"/>
        <v>32</v>
      </c>
      <c r="M465" s="926">
        <f t="shared" si="38"/>
        <v>21</v>
      </c>
      <c r="N465" s="926"/>
      <c r="O465" s="1056">
        <v>66</v>
      </c>
      <c r="P465" s="352"/>
      <c r="Q465" s="352"/>
      <c r="R465" s="352"/>
      <c r="S465" s="352"/>
      <c r="T465" s="352"/>
      <c r="U465" s="352"/>
      <c r="V465" s="352"/>
      <c r="W465" s="352"/>
      <c r="X465" s="352"/>
      <c r="Y465" s="352"/>
      <c r="Z465" s="352"/>
      <c r="AA465" s="352"/>
      <c r="AB465" s="352"/>
      <c r="AC465" s="352"/>
      <c r="AD465" s="352"/>
      <c r="AE465" s="352"/>
      <c r="AF465" s="352"/>
      <c r="AG465" s="352"/>
    </row>
    <row r="466" spans="1:33" ht="12.6" customHeight="1" outlineLevel="1">
      <c r="A466" s="376">
        <v>44354</v>
      </c>
      <c r="B466" s="717">
        <v>44337</v>
      </c>
      <c r="C466" s="364">
        <v>44344</v>
      </c>
      <c r="D466" s="364">
        <v>44368</v>
      </c>
      <c r="E466" s="355" t="s">
        <v>3334</v>
      </c>
      <c r="F466" s="353" t="s">
        <v>4046</v>
      </c>
      <c r="G466" s="353" t="s">
        <v>4411</v>
      </c>
      <c r="H466" s="353"/>
      <c r="I466" s="353"/>
      <c r="J466" s="353" t="s">
        <v>2034</v>
      </c>
      <c r="K466" s="353" t="s">
        <v>3455</v>
      </c>
      <c r="L466" s="926">
        <f t="shared" si="37"/>
        <v>17</v>
      </c>
      <c r="M466" s="926">
        <f t="shared" si="38"/>
        <v>10</v>
      </c>
      <c r="N466" s="926"/>
      <c r="O466" s="1056">
        <v>67</v>
      </c>
      <c r="P466" s="353"/>
      <c r="Q466" s="353"/>
      <c r="R466" s="353"/>
      <c r="S466" s="353"/>
      <c r="T466" s="353"/>
      <c r="U466" s="353"/>
      <c r="V466" s="353"/>
      <c r="W466" s="353"/>
      <c r="X466" s="353"/>
      <c r="Y466" s="353"/>
      <c r="Z466" s="353"/>
      <c r="AA466" s="353"/>
      <c r="AB466" s="353"/>
      <c r="AC466" s="353"/>
      <c r="AD466" s="353"/>
      <c r="AE466" s="353"/>
      <c r="AF466" s="353"/>
      <c r="AG466" s="353"/>
    </row>
    <row r="467" spans="1:33" ht="12.6" customHeight="1" outlineLevel="1">
      <c r="A467" s="376">
        <v>44356</v>
      </c>
      <c r="B467" s="717">
        <v>44346</v>
      </c>
      <c r="C467" s="364">
        <v>44357</v>
      </c>
      <c r="D467" s="932">
        <v>44377</v>
      </c>
      <c r="E467" s="349" t="s">
        <v>3334</v>
      </c>
      <c r="F467" s="424" t="s">
        <v>4412</v>
      </c>
      <c r="G467" s="424" t="s">
        <v>4413</v>
      </c>
      <c r="H467" s="424"/>
      <c r="I467" s="424" t="s">
        <v>4414</v>
      </c>
      <c r="J467" s="424" t="s">
        <v>2033</v>
      </c>
      <c r="K467" s="424" t="s">
        <v>3366</v>
      </c>
      <c r="L467" s="926">
        <f t="shared" si="37"/>
        <v>10</v>
      </c>
      <c r="M467" s="926">
        <f t="shared" si="38"/>
        <v>7</v>
      </c>
      <c r="N467" s="926"/>
      <c r="O467" s="1056">
        <v>68</v>
      </c>
      <c r="P467" s="424"/>
      <c r="Q467" s="424"/>
      <c r="R467" s="424"/>
      <c r="S467" s="424"/>
      <c r="T467" s="424"/>
      <c r="U467" s="424"/>
      <c r="V467" s="424"/>
      <c r="W467" s="424"/>
      <c r="X467" s="424"/>
      <c r="Y467" s="424"/>
      <c r="Z467" s="424"/>
      <c r="AA467" s="424"/>
      <c r="AB467" s="424"/>
      <c r="AC467" s="424"/>
      <c r="AD467" s="424"/>
      <c r="AE467" s="424"/>
      <c r="AF467" s="424"/>
      <c r="AG467" s="424"/>
    </row>
    <row r="468" spans="1:33" ht="12.6" customHeight="1" outlineLevel="1">
      <c r="A468" s="376">
        <v>44356</v>
      </c>
      <c r="B468" s="717">
        <v>44347</v>
      </c>
      <c r="C468" s="364">
        <v>44361</v>
      </c>
      <c r="D468" s="364">
        <v>44377</v>
      </c>
      <c r="E468" s="355" t="s">
        <v>3334</v>
      </c>
      <c r="F468" s="353" t="s">
        <v>4415</v>
      </c>
      <c r="G468" s="353" t="s">
        <v>4416</v>
      </c>
      <c r="H468" s="353" t="s">
        <v>3349</v>
      </c>
      <c r="I468" s="353"/>
      <c r="J468" s="353" t="s">
        <v>2035</v>
      </c>
      <c r="K468" s="352"/>
      <c r="L468" s="926">
        <f t="shared" si="37"/>
        <v>9</v>
      </c>
      <c r="M468" s="926">
        <f t="shared" si="38"/>
        <v>6</v>
      </c>
      <c r="N468" s="926"/>
      <c r="O468" s="1056">
        <v>69</v>
      </c>
      <c r="P468" s="352"/>
      <c r="Q468" s="352"/>
      <c r="R468" s="352"/>
      <c r="S468" s="352"/>
      <c r="T468" s="352"/>
      <c r="U468" s="352"/>
      <c r="V468" s="352"/>
      <c r="W468" s="352"/>
      <c r="X468" s="352"/>
      <c r="Y468" s="352"/>
      <c r="Z468" s="352"/>
      <c r="AA468" s="352"/>
      <c r="AB468" s="352"/>
      <c r="AC468" s="352"/>
      <c r="AD468" s="352"/>
      <c r="AE468" s="352"/>
      <c r="AF468" s="352"/>
      <c r="AG468" s="352"/>
    </row>
    <row r="469" spans="1:33" ht="12.6" customHeight="1" outlineLevel="1">
      <c r="A469" s="376">
        <v>44357</v>
      </c>
      <c r="B469" s="717">
        <v>44344</v>
      </c>
      <c r="C469" s="364">
        <v>44351</v>
      </c>
      <c r="D469" s="932">
        <v>44375</v>
      </c>
      <c r="E469" s="349" t="s">
        <v>3335</v>
      </c>
      <c r="F469" s="424" t="s">
        <v>3774</v>
      </c>
      <c r="G469" s="424" t="s">
        <v>4417</v>
      </c>
      <c r="H469" s="424" t="s">
        <v>4418</v>
      </c>
      <c r="I469" s="424"/>
      <c r="J469" s="424" t="s">
        <v>2034</v>
      </c>
      <c r="K469" s="424" t="s">
        <v>4419</v>
      </c>
      <c r="L469" s="926">
        <f t="shared" si="37"/>
        <v>13</v>
      </c>
      <c r="M469" s="926">
        <f t="shared" si="38"/>
        <v>8</v>
      </c>
      <c r="N469" s="926"/>
      <c r="O469" s="1056">
        <v>70</v>
      </c>
      <c r="P469" s="424"/>
      <c r="Q469" s="424"/>
      <c r="R469" s="424"/>
      <c r="S469" s="424"/>
      <c r="T469" s="424"/>
      <c r="U469" s="424"/>
      <c r="V469" s="424"/>
      <c r="W469" s="424"/>
      <c r="X469" s="424"/>
      <c r="Y469" s="424"/>
      <c r="Z469" s="424"/>
      <c r="AA469" s="424"/>
      <c r="AB469" s="424"/>
      <c r="AC469" s="424"/>
      <c r="AD469" s="424"/>
      <c r="AE469" s="424"/>
      <c r="AF469" s="424"/>
      <c r="AG469" s="424"/>
    </row>
    <row r="470" spans="1:33" ht="12.6" customHeight="1" outlineLevel="1">
      <c r="A470" s="376">
        <v>44361</v>
      </c>
      <c r="B470" s="717">
        <v>44342</v>
      </c>
      <c r="C470" s="364">
        <v>44359</v>
      </c>
      <c r="D470" s="932">
        <v>44373</v>
      </c>
      <c r="E470" s="349" t="s">
        <v>3334</v>
      </c>
      <c r="F470" s="424" t="s">
        <v>4420</v>
      </c>
      <c r="G470" s="424" t="s">
        <v>4421</v>
      </c>
      <c r="H470" s="424" t="s">
        <v>3349</v>
      </c>
      <c r="I470" s="424"/>
      <c r="J470" s="424" t="s">
        <v>2041</v>
      </c>
      <c r="K470" s="424" t="s">
        <v>3366</v>
      </c>
      <c r="L470" s="926">
        <f t="shared" si="37"/>
        <v>19</v>
      </c>
      <c r="M470" s="926">
        <f t="shared" si="38"/>
        <v>12</v>
      </c>
      <c r="N470" s="926"/>
      <c r="O470" s="1056">
        <v>71</v>
      </c>
      <c r="P470" s="424"/>
      <c r="Q470" s="424"/>
      <c r="R470" s="424"/>
      <c r="S470" s="424"/>
      <c r="T470" s="424"/>
      <c r="U470" s="424"/>
      <c r="V470" s="424"/>
      <c r="W470" s="424"/>
      <c r="X470" s="424"/>
      <c r="Y470" s="424"/>
      <c r="Z470" s="424"/>
      <c r="AA470" s="424"/>
      <c r="AB470" s="424"/>
      <c r="AC470" s="424"/>
      <c r="AD470" s="424"/>
      <c r="AE470" s="424"/>
      <c r="AF470" s="424"/>
      <c r="AG470" s="424"/>
    </row>
    <row r="471" spans="1:33" ht="12.6" customHeight="1" outlineLevel="1">
      <c r="A471" s="376">
        <v>44362</v>
      </c>
      <c r="B471" s="717">
        <v>44344</v>
      </c>
      <c r="C471" s="364">
        <v>44358</v>
      </c>
      <c r="D471" s="932">
        <v>44375</v>
      </c>
      <c r="E471" s="349" t="s">
        <v>3334</v>
      </c>
      <c r="F471" s="424" t="s">
        <v>4422</v>
      </c>
      <c r="G471" s="424" t="s">
        <v>4423</v>
      </c>
      <c r="H471" s="424" t="s">
        <v>3349</v>
      </c>
      <c r="I471" s="424"/>
      <c r="J471" s="424" t="s">
        <v>2034</v>
      </c>
      <c r="K471" s="424" t="s">
        <v>3381</v>
      </c>
      <c r="L471" s="926">
        <f t="shared" si="37"/>
        <v>18</v>
      </c>
      <c r="M471" s="926">
        <f t="shared" si="38"/>
        <v>11</v>
      </c>
      <c r="N471" s="926"/>
      <c r="O471" s="1056">
        <v>72</v>
      </c>
      <c r="P471" s="424"/>
      <c r="Q471" s="424"/>
      <c r="R471" s="424"/>
      <c r="S471" s="424"/>
      <c r="T471" s="424"/>
      <c r="U471" s="424"/>
      <c r="V471" s="424"/>
      <c r="W471" s="424"/>
      <c r="X471" s="424"/>
      <c r="Y471" s="424"/>
      <c r="Z471" s="424"/>
      <c r="AA471" s="424"/>
      <c r="AB471" s="424"/>
      <c r="AC471" s="424"/>
      <c r="AD471" s="424"/>
      <c r="AE471" s="424"/>
      <c r="AF471" s="424"/>
      <c r="AG471" s="424"/>
    </row>
    <row r="472" spans="1:33" ht="12.6" customHeight="1" outlineLevel="1">
      <c r="A472" s="376">
        <v>44362</v>
      </c>
      <c r="B472" s="717">
        <v>44337</v>
      </c>
      <c r="C472" s="364">
        <v>44354</v>
      </c>
      <c r="D472" s="932">
        <v>44363</v>
      </c>
      <c r="E472" s="349" t="s">
        <v>3334</v>
      </c>
      <c r="F472" s="424" t="s">
        <v>4424</v>
      </c>
      <c r="G472" s="424" t="s">
        <v>4425</v>
      </c>
      <c r="H472" s="424" t="s">
        <v>4426</v>
      </c>
      <c r="I472" s="424" t="s">
        <v>2035</v>
      </c>
      <c r="J472" s="424" t="s">
        <v>2034</v>
      </c>
      <c r="K472" s="424" t="s">
        <v>4427</v>
      </c>
      <c r="L472" s="926">
        <f t="shared" si="37"/>
        <v>25</v>
      </c>
      <c r="M472" s="926">
        <f t="shared" si="38"/>
        <v>16</v>
      </c>
      <c r="N472" s="926"/>
      <c r="O472" s="1056">
        <v>73</v>
      </c>
      <c r="P472" s="424"/>
      <c r="Q472" s="424"/>
      <c r="R472" s="424"/>
      <c r="S472" s="424"/>
      <c r="T472" s="424"/>
      <c r="U472" s="424"/>
      <c r="V472" s="424"/>
      <c r="W472" s="424"/>
      <c r="X472" s="424"/>
      <c r="Y472" s="424"/>
      <c r="Z472" s="424"/>
      <c r="AA472" s="424"/>
      <c r="AB472" s="424"/>
      <c r="AC472" s="424"/>
      <c r="AD472" s="424"/>
      <c r="AE472" s="424"/>
      <c r="AF472" s="424"/>
      <c r="AG472" s="424"/>
    </row>
    <row r="473" spans="1:33" ht="12.6" customHeight="1" outlineLevel="1">
      <c r="A473" s="376">
        <v>44349</v>
      </c>
      <c r="B473" s="717">
        <v>44343</v>
      </c>
      <c r="C473" s="364">
        <v>44357</v>
      </c>
      <c r="D473" s="364">
        <v>44375</v>
      </c>
      <c r="E473" s="355" t="s">
        <v>3334</v>
      </c>
      <c r="F473" s="353" t="s">
        <v>4428</v>
      </c>
      <c r="G473" s="353" t="s">
        <v>4429</v>
      </c>
      <c r="H473" s="353" t="s">
        <v>2046</v>
      </c>
      <c r="I473" s="353"/>
      <c r="J473" s="353" t="s">
        <v>2033</v>
      </c>
      <c r="K473" s="353"/>
      <c r="L473" s="926">
        <f t="shared" si="37"/>
        <v>6</v>
      </c>
      <c r="M473" s="926">
        <f t="shared" si="38"/>
        <v>3</v>
      </c>
      <c r="N473" s="926"/>
      <c r="O473" s="1056">
        <v>74</v>
      </c>
      <c r="P473" s="375"/>
      <c r="Q473" s="375"/>
      <c r="R473" s="375"/>
      <c r="S473" s="375"/>
      <c r="T473" s="375"/>
      <c r="U473" s="375"/>
      <c r="V473" s="375"/>
      <c r="W473" s="375"/>
      <c r="X473" s="375"/>
      <c r="Y473" s="375"/>
      <c r="Z473" s="375"/>
      <c r="AA473" s="375"/>
      <c r="AB473" s="375"/>
      <c r="AC473" s="375"/>
      <c r="AD473" s="375"/>
      <c r="AE473" s="375"/>
      <c r="AF473" s="375"/>
      <c r="AG473" s="375"/>
    </row>
    <row r="474" spans="1:33" ht="12.6" customHeight="1" outlineLevel="1">
      <c r="A474" s="376">
        <v>44364</v>
      </c>
      <c r="B474" s="717">
        <v>44347</v>
      </c>
      <c r="C474" s="364">
        <v>44362</v>
      </c>
      <c r="D474" s="360">
        <v>44377</v>
      </c>
      <c r="E474" s="355" t="s">
        <v>3334</v>
      </c>
      <c r="F474" s="353" t="s">
        <v>4430</v>
      </c>
      <c r="G474" s="353" t="s">
        <v>4431</v>
      </c>
      <c r="H474" s="353" t="s">
        <v>3349</v>
      </c>
      <c r="I474" s="353"/>
      <c r="J474" s="353" t="s">
        <v>2035</v>
      </c>
      <c r="K474" s="352"/>
      <c r="L474" s="926">
        <f t="shared" si="37"/>
        <v>17</v>
      </c>
      <c r="M474" s="926">
        <f t="shared" si="38"/>
        <v>12</v>
      </c>
      <c r="N474" s="926"/>
      <c r="O474" s="1056">
        <v>75</v>
      </c>
      <c r="P474" s="352"/>
      <c r="Q474" s="352"/>
      <c r="R474" s="352"/>
      <c r="S474" s="352"/>
      <c r="T474" s="352"/>
      <c r="U474" s="352"/>
      <c r="V474" s="352"/>
      <c r="W474" s="352"/>
      <c r="X474" s="352"/>
      <c r="Y474" s="352"/>
      <c r="Z474" s="352"/>
      <c r="AA474" s="352"/>
      <c r="AB474" s="352"/>
      <c r="AC474" s="352"/>
      <c r="AD474" s="352"/>
      <c r="AE474" s="352"/>
      <c r="AF474" s="352"/>
      <c r="AG474" s="352"/>
    </row>
    <row r="475" spans="1:33" ht="12.6" customHeight="1" outlineLevel="1">
      <c r="A475" s="376">
        <v>44368</v>
      </c>
      <c r="B475" s="717">
        <v>44344</v>
      </c>
      <c r="C475" s="364">
        <v>44375</v>
      </c>
      <c r="D475" s="364">
        <v>44375</v>
      </c>
      <c r="E475" s="355" t="s">
        <v>3335</v>
      </c>
      <c r="F475" s="353" t="s">
        <v>4432</v>
      </c>
      <c r="G475" s="353" t="s">
        <v>4433</v>
      </c>
      <c r="H475" s="353" t="s">
        <v>4434</v>
      </c>
      <c r="I475" s="353" t="s">
        <v>2042</v>
      </c>
      <c r="J475" s="353" t="s">
        <v>2033</v>
      </c>
      <c r="K475" s="348" t="s">
        <v>4435</v>
      </c>
      <c r="L475" s="926">
        <f t="shared" si="37"/>
        <v>24</v>
      </c>
      <c r="M475" s="926">
        <f t="shared" si="38"/>
        <v>15</v>
      </c>
      <c r="N475" s="926"/>
      <c r="O475" s="1056">
        <v>76</v>
      </c>
      <c r="P475" s="375"/>
      <c r="Q475" s="375"/>
      <c r="R475" s="375"/>
      <c r="S475" s="375"/>
      <c r="T475" s="375"/>
      <c r="U475" s="375"/>
      <c r="V475" s="375"/>
      <c r="W475" s="375"/>
      <c r="X475" s="375"/>
      <c r="Y475" s="375"/>
      <c r="Z475" s="375"/>
      <c r="AA475" s="375"/>
      <c r="AB475" s="375"/>
      <c r="AC475" s="375"/>
      <c r="AD475" s="375"/>
      <c r="AE475" s="375"/>
      <c r="AF475" s="375"/>
      <c r="AG475" s="375"/>
    </row>
    <row r="476" spans="1:33" ht="12.6" customHeight="1" outlineLevel="1">
      <c r="A476" s="376">
        <v>44368</v>
      </c>
      <c r="B476" s="717">
        <v>44347</v>
      </c>
      <c r="C476" s="364">
        <v>44375</v>
      </c>
      <c r="D476" s="932">
        <v>44378</v>
      </c>
      <c r="E476" s="349" t="s">
        <v>3335</v>
      </c>
      <c r="F476" s="424" t="s">
        <v>4436</v>
      </c>
      <c r="G476" s="424" t="s">
        <v>4437</v>
      </c>
      <c r="H476" s="424"/>
      <c r="I476" s="424"/>
      <c r="J476" s="424" t="s">
        <v>2034</v>
      </c>
      <c r="K476" s="424" t="s">
        <v>3776</v>
      </c>
      <c r="L476" s="926">
        <f t="shared" si="37"/>
        <v>21</v>
      </c>
      <c r="M476" s="926">
        <f t="shared" si="38"/>
        <v>14</v>
      </c>
      <c r="N476" s="926"/>
      <c r="O476" s="1056">
        <v>77</v>
      </c>
      <c r="P476" s="424"/>
      <c r="Q476" s="424"/>
      <c r="R476" s="424"/>
      <c r="S476" s="424"/>
      <c r="T476" s="424"/>
      <c r="U476" s="424"/>
      <c r="V476" s="424"/>
      <c r="W476" s="424"/>
      <c r="X476" s="424"/>
      <c r="Y476" s="424"/>
      <c r="Z476" s="424"/>
      <c r="AA476" s="424"/>
      <c r="AB476" s="424"/>
      <c r="AC476" s="424"/>
      <c r="AD476" s="424"/>
      <c r="AE476" s="424"/>
      <c r="AF476" s="424"/>
      <c r="AG476" s="424"/>
    </row>
    <row r="477" spans="1:33" ht="12.6" customHeight="1" outlineLevel="1">
      <c r="A477" s="364">
        <v>44368</v>
      </c>
      <c r="B477" s="717">
        <v>44343</v>
      </c>
      <c r="C477" s="364">
        <v>44368</v>
      </c>
      <c r="D477" s="364">
        <v>44374</v>
      </c>
      <c r="E477" s="355" t="s">
        <v>3335</v>
      </c>
      <c r="F477" s="353" t="s">
        <v>4438</v>
      </c>
      <c r="G477" s="353" t="s">
        <v>4439</v>
      </c>
      <c r="H477" s="353"/>
      <c r="I477" s="353"/>
      <c r="J477" s="353" t="s">
        <v>2041</v>
      </c>
      <c r="K477" s="353" t="s">
        <v>3351</v>
      </c>
      <c r="L477" s="926">
        <f t="shared" si="37"/>
        <v>25</v>
      </c>
      <c r="M477" s="926">
        <f t="shared" si="38"/>
        <v>16</v>
      </c>
      <c r="N477" s="926"/>
      <c r="O477" s="1056">
        <v>78</v>
      </c>
      <c r="P477" s="353"/>
      <c r="Q477" s="353"/>
      <c r="R477" s="353"/>
      <c r="S477" s="353"/>
      <c r="T477" s="353"/>
      <c r="U477" s="353"/>
      <c r="V477" s="353"/>
      <c r="W477" s="353"/>
      <c r="X477" s="353"/>
      <c r="Y477" s="353"/>
      <c r="Z477" s="353"/>
      <c r="AA477" s="353"/>
      <c r="AB477" s="353"/>
      <c r="AC477" s="353"/>
      <c r="AD477" s="353"/>
      <c r="AE477" s="353"/>
      <c r="AF477" s="353"/>
      <c r="AG477" s="353"/>
    </row>
    <row r="478" spans="1:33" ht="12.6" customHeight="1">
      <c r="A478" s="376"/>
      <c r="B478" s="932"/>
      <c r="C478" s="364"/>
      <c r="D478" s="932"/>
      <c r="E478" s="349"/>
      <c r="F478" s="424"/>
      <c r="G478" s="424"/>
      <c r="H478" s="424"/>
      <c r="I478" s="424"/>
      <c r="J478" s="424"/>
      <c r="K478" s="424"/>
      <c r="L478" s="403"/>
      <c r="M478" s="403"/>
      <c r="N478" s="403"/>
      <c r="O478" s="942"/>
      <c r="P478" s="943"/>
      <c r="Q478" s="1058"/>
      <c r="R478" s="491"/>
      <c r="S478" s="349"/>
      <c r="T478" s="349"/>
      <c r="U478" s="349"/>
      <c r="V478" s="349"/>
      <c r="W478" s="349"/>
      <c r="X478" s="349"/>
      <c r="Y478" s="349"/>
      <c r="Z478" s="349"/>
      <c r="AA478" s="349"/>
      <c r="AB478" s="349"/>
      <c r="AC478" s="349"/>
      <c r="AD478" s="491"/>
      <c r="AE478" s="349"/>
      <c r="AF478" s="424"/>
      <c r="AG478" s="424"/>
    </row>
    <row r="479" spans="1:33" ht="12.6" customHeight="1">
      <c r="A479" s="364">
        <v>44350</v>
      </c>
      <c r="B479" s="381">
        <v>44349</v>
      </c>
      <c r="C479" s="364">
        <v>44350</v>
      </c>
      <c r="D479" s="364">
        <v>44350</v>
      </c>
      <c r="E479" s="355" t="s">
        <v>3334</v>
      </c>
      <c r="F479" s="353" t="s">
        <v>4440</v>
      </c>
      <c r="G479" s="353" t="s">
        <v>4441</v>
      </c>
      <c r="H479" s="353" t="s">
        <v>4442</v>
      </c>
      <c r="I479" s="353"/>
      <c r="J479" s="353" t="s">
        <v>2035</v>
      </c>
      <c r="K479" s="353" t="s">
        <v>2046</v>
      </c>
      <c r="L479" s="926">
        <f t="shared" ref="L479:L510" si="39">(A479-B479)</f>
        <v>1</v>
      </c>
      <c r="M479" s="926">
        <f t="shared" ref="M479:M510" si="40">NETWORKDAYS(B479,A479,A479:B479)</f>
        <v>0</v>
      </c>
      <c r="N479" s="926"/>
      <c r="O479" s="927">
        <v>1</v>
      </c>
      <c r="P479" s="362" t="s">
        <v>2399</v>
      </c>
      <c r="Q479" s="357">
        <f>AVERAGE($L$479:$L$560)</f>
        <v>12.073170731707316</v>
      </c>
      <c r="R479" s="363">
        <f>COUNT($B$479:$B$560)</f>
        <v>82</v>
      </c>
      <c r="S479" s="350">
        <f>COUNTIF($E$479:$E$560,$S$1)</f>
        <v>66</v>
      </c>
      <c r="T479" s="350">
        <f>COUNTIF($E$479:$E$560,$T$1)</f>
        <v>16</v>
      </c>
      <c r="U479" s="350">
        <f>R479-S479-T479</f>
        <v>0</v>
      </c>
      <c r="V479" s="350"/>
      <c r="W479" s="350">
        <f t="shared" ref="W479:AE479" si="41">COUNTIF($J$479:$J$560, W$1)</f>
        <v>17</v>
      </c>
      <c r="X479" s="350">
        <f t="shared" si="41"/>
        <v>14</v>
      </c>
      <c r="Y479" s="350">
        <f t="shared" si="41"/>
        <v>8</v>
      </c>
      <c r="Z479" s="350">
        <f t="shared" si="41"/>
        <v>10</v>
      </c>
      <c r="AA479" s="350">
        <f t="shared" si="41"/>
        <v>10</v>
      </c>
      <c r="AB479" s="350">
        <f t="shared" si="41"/>
        <v>22</v>
      </c>
      <c r="AC479" s="350">
        <f t="shared" si="41"/>
        <v>1</v>
      </c>
      <c r="AD479" s="350">
        <f t="shared" si="41"/>
        <v>0</v>
      </c>
      <c r="AE479" s="350">
        <f t="shared" si="41"/>
        <v>0</v>
      </c>
      <c r="AF479" s="350"/>
      <c r="AG479" s="363">
        <f>SUM(W479:AF479)</f>
        <v>82</v>
      </c>
    </row>
    <row r="480" spans="1:33" ht="12.6" customHeight="1" outlineLevel="1">
      <c r="A480" s="376">
        <v>44354</v>
      </c>
      <c r="B480" s="381">
        <v>44349</v>
      </c>
      <c r="C480" s="364">
        <v>44358</v>
      </c>
      <c r="D480" s="364">
        <v>44379</v>
      </c>
      <c r="E480" s="355" t="s">
        <v>3334</v>
      </c>
      <c r="F480" s="604" t="s">
        <v>4443</v>
      </c>
      <c r="G480" s="353" t="s">
        <v>4444</v>
      </c>
      <c r="H480" s="353" t="s">
        <v>3349</v>
      </c>
      <c r="I480" s="353" t="s">
        <v>4445</v>
      </c>
      <c r="J480" s="353" t="s">
        <v>2035</v>
      </c>
      <c r="K480" s="348"/>
      <c r="L480" s="926">
        <f t="shared" si="39"/>
        <v>5</v>
      </c>
      <c r="M480" s="358">
        <f t="shared" si="40"/>
        <v>2</v>
      </c>
      <c r="N480" s="926"/>
      <c r="O480" s="927">
        <v>2</v>
      </c>
      <c r="P480" s="352"/>
      <c r="Q480" s="352"/>
      <c r="R480" s="352"/>
      <c r="S480" s="352"/>
      <c r="T480" s="352"/>
      <c r="U480" s="352"/>
      <c r="V480" s="352"/>
      <c r="W480" s="352"/>
      <c r="X480" s="352"/>
      <c r="Y480" s="352"/>
      <c r="Z480" s="352"/>
      <c r="AA480" s="352"/>
      <c r="AB480" s="352"/>
      <c r="AC480" s="352"/>
      <c r="AD480" s="352"/>
      <c r="AE480" s="352"/>
      <c r="AF480" s="352"/>
      <c r="AG480" s="352"/>
    </row>
    <row r="481" spans="1:21" ht="12.6" customHeight="1" outlineLevel="1">
      <c r="A481" s="376">
        <v>44355</v>
      </c>
      <c r="B481" s="381">
        <v>44349</v>
      </c>
      <c r="C481" s="364">
        <v>44356</v>
      </c>
      <c r="D481" s="932">
        <v>44356</v>
      </c>
      <c r="E481" s="349" t="s">
        <v>3334</v>
      </c>
      <c r="F481" s="424" t="s">
        <v>3437</v>
      </c>
      <c r="G481" s="424" t="s">
        <v>4446</v>
      </c>
      <c r="H481" s="424"/>
      <c r="I481" s="424"/>
      <c r="J481" s="424" t="s">
        <v>2041</v>
      </c>
      <c r="K481" s="424" t="s">
        <v>3351</v>
      </c>
      <c r="L481" s="926">
        <f t="shared" si="39"/>
        <v>6</v>
      </c>
      <c r="M481" s="926">
        <f t="shared" si="40"/>
        <v>3</v>
      </c>
      <c r="N481" s="926"/>
      <c r="O481" s="927">
        <v>3</v>
      </c>
      <c r="P481" s="662"/>
      <c r="Q481" s="662"/>
      <c r="R481" s="662"/>
      <c r="S481" s="662"/>
      <c r="T481" s="662"/>
      <c r="U481" s="662"/>
    </row>
    <row r="482" spans="1:21" ht="12.6" customHeight="1" outlineLevel="1">
      <c r="A482" s="376">
        <v>44354</v>
      </c>
      <c r="B482" s="381">
        <v>44354</v>
      </c>
      <c r="C482" s="364">
        <v>44361</v>
      </c>
      <c r="D482" s="932">
        <v>44384</v>
      </c>
      <c r="E482" s="355" t="s">
        <v>3334</v>
      </c>
      <c r="F482" s="353" t="s">
        <v>4447</v>
      </c>
      <c r="G482" s="353" t="s">
        <v>4448</v>
      </c>
      <c r="H482" s="353"/>
      <c r="I482" s="353"/>
      <c r="J482" s="353" t="s">
        <v>2045</v>
      </c>
      <c r="K482" s="424" t="s">
        <v>4449</v>
      </c>
      <c r="L482" s="926">
        <f t="shared" si="39"/>
        <v>0</v>
      </c>
      <c r="M482" s="926">
        <f t="shared" si="40"/>
        <v>0</v>
      </c>
      <c r="N482" s="926"/>
      <c r="O482" s="927">
        <v>4</v>
      </c>
      <c r="P482" s="353"/>
      <c r="Q482" s="353"/>
      <c r="R482" s="353"/>
      <c r="S482" s="353"/>
      <c r="T482" s="353"/>
      <c r="U482" s="353"/>
    </row>
    <row r="483" spans="1:21" ht="12.6" customHeight="1" outlineLevel="1">
      <c r="A483" s="376">
        <v>44354</v>
      </c>
      <c r="B483" s="381">
        <v>44354</v>
      </c>
      <c r="C483" s="364">
        <v>44361</v>
      </c>
      <c r="D483" s="932">
        <v>44384</v>
      </c>
      <c r="E483" s="355" t="s">
        <v>3334</v>
      </c>
      <c r="F483" s="353" t="s">
        <v>4447</v>
      </c>
      <c r="G483" s="353" t="s">
        <v>4450</v>
      </c>
      <c r="H483" s="353"/>
      <c r="I483" s="353"/>
      <c r="J483" s="353" t="s">
        <v>2045</v>
      </c>
      <c r="K483" s="424" t="s">
        <v>4449</v>
      </c>
      <c r="L483" s="926">
        <f t="shared" si="39"/>
        <v>0</v>
      </c>
      <c r="M483" s="358">
        <f t="shared" si="40"/>
        <v>0</v>
      </c>
      <c r="N483" s="926"/>
      <c r="O483" s="927">
        <v>5</v>
      </c>
      <c r="P483" s="353"/>
      <c r="Q483" s="353"/>
      <c r="R483" s="353"/>
      <c r="S483" s="353"/>
      <c r="T483" s="353"/>
      <c r="U483" s="353"/>
    </row>
    <row r="484" spans="1:21" ht="12.6" customHeight="1" outlineLevel="1">
      <c r="A484" s="376">
        <v>44354</v>
      </c>
      <c r="B484" s="381">
        <v>44351</v>
      </c>
      <c r="C484" s="364">
        <v>44355</v>
      </c>
      <c r="D484" s="932">
        <v>44381</v>
      </c>
      <c r="E484" s="355" t="s">
        <v>3334</v>
      </c>
      <c r="F484" s="353" t="s">
        <v>4451</v>
      </c>
      <c r="G484" s="353" t="s">
        <v>4452</v>
      </c>
      <c r="H484" s="353"/>
      <c r="I484" s="353"/>
      <c r="J484" s="353" t="s">
        <v>2045</v>
      </c>
      <c r="K484" s="424" t="s">
        <v>4449</v>
      </c>
      <c r="L484" s="926">
        <f t="shared" si="39"/>
        <v>3</v>
      </c>
      <c r="M484" s="926">
        <f t="shared" si="40"/>
        <v>0</v>
      </c>
      <c r="N484" s="926"/>
      <c r="O484" s="927">
        <v>6</v>
      </c>
      <c r="P484" s="353"/>
      <c r="Q484" s="353"/>
      <c r="R484" s="353"/>
      <c r="S484" s="353"/>
      <c r="T484" s="353"/>
      <c r="U484" s="353"/>
    </row>
    <row r="485" spans="1:21" ht="12.6" customHeight="1" outlineLevel="1">
      <c r="A485" s="376">
        <v>44354</v>
      </c>
      <c r="B485" s="381">
        <v>44348</v>
      </c>
      <c r="C485" s="364">
        <v>44354</v>
      </c>
      <c r="D485" s="932">
        <v>44354</v>
      </c>
      <c r="E485" s="349" t="s">
        <v>3334</v>
      </c>
      <c r="F485" s="424" t="s">
        <v>3437</v>
      </c>
      <c r="G485" s="424" t="s">
        <v>4453</v>
      </c>
      <c r="H485" s="421"/>
      <c r="I485" s="421"/>
      <c r="J485" s="424" t="s">
        <v>2041</v>
      </c>
      <c r="K485" s="424" t="s">
        <v>3351</v>
      </c>
      <c r="L485" s="926">
        <f t="shared" si="39"/>
        <v>6</v>
      </c>
      <c r="M485" s="926">
        <f t="shared" si="40"/>
        <v>3</v>
      </c>
      <c r="N485" s="926"/>
      <c r="O485" s="927">
        <v>7</v>
      </c>
      <c r="P485" s="421"/>
      <c r="Q485" s="421"/>
      <c r="R485" s="421"/>
      <c r="S485" s="421"/>
      <c r="T485" s="421"/>
      <c r="U485" s="421"/>
    </row>
    <row r="486" spans="1:21" ht="12.6" customHeight="1" outlineLevel="1">
      <c r="A486" s="376">
        <v>44354</v>
      </c>
      <c r="B486" s="381">
        <v>44348</v>
      </c>
      <c r="C486" s="364">
        <v>44354</v>
      </c>
      <c r="D486" s="932">
        <v>44354</v>
      </c>
      <c r="E486" s="349" t="s">
        <v>3334</v>
      </c>
      <c r="F486" s="424" t="s">
        <v>3437</v>
      </c>
      <c r="G486" s="424" t="s">
        <v>4454</v>
      </c>
      <c r="H486" s="424"/>
      <c r="I486" s="424"/>
      <c r="J486" s="424" t="s">
        <v>2041</v>
      </c>
      <c r="K486" s="424"/>
      <c r="L486" s="926">
        <f t="shared" si="39"/>
        <v>6</v>
      </c>
      <c r="M486" s="926">
        <f t="shared" si="40"/>
        <v>3</v>
      </c>
      <c r="N486" s="926"/>
      <c r="O486" s="927">
        <v>8</v>
      </c>
      <c r="P486" s="424"/>
      <c r="Q486" s="424"/>
      <c r="R486" s="424"/>
      <c r="S486" s="424"/>
      <c r="T486" s="424"/>
      <c r="U486" s="424"/>
    </row>
    <row r="487" spans="1:21" ht="12.6" customHeight="1" outlineLevel="1">
      <c r="A487" s="376">
        <v>44355</v>
      </c>
      <c r="B487" s="381">
        <v>44355</v>
      </c>
      <c r="C487" s="364">
        <v>44358</v>
      </c>
      <c r="D487" s="364"/>
      <c r="E487" s="355" t="s">
        <v>3334</v>
      </c>
      <c r="F487" s="348" t="s">
        <v>4455</v>
      </c>
      <c r="G487" s="348" t="s">
        <v>4456</v>
      </c>
      <c r="H487" s="348"/>
      <c r="I487" s="348"/>
      <c r="J487" s="348" t="s">
        <v>2033</v>
      </c>
      <c r="K487" s="348"/>
      <c r="L487" s="926">
        <f t="shared" si="39"/>
        <v>0</v>
      </c>
      <c r="M487" s="926">
        <f t="shared" si="40"/>
        <v>0</v>
      </c>
      <c r="N487" s="926"/>
      <c r="O487" s="927">
        <v>9</v>
      </c>
      <c r="P487" s="352"/>
      <c r="Q487" s="352"/>
      <c r="R487" s="352"/>
      <c r="S487" s="352"/>
      <c r="T487" s="352"/>
      <c r="U487" s="352"/>
    </row>
    <row r="488" spans="1:21" ht="12.6" customHeight="1" outlineLevel="1">
      <c r="A488" s="376">
        <v>44357</v>
      </c>
      <c r="B488" s="381">
        <v>44356</v>
      </c>
      <c r="C488" s="364"/>
      <c r="D488" s="364"/>
      <c r="E488" s="355" t="s">
        <v>3334</v>
      </c>
      <c r="F488" s="348" t="s">
        <v>4457</v>
      </c>
      <c r="G488" s="348" t="s">
        <v>4458</v>
      </c>
      <c r="H488" s="348"/>
      <c r="I488" s="348"/>
      <c r="J488" s="348" t="s">
        <v>2033</v>
      </c>
      <c r="K488" s="348"/>
      <c r="L488" s="926">
        <f t="shared" si="39"/>
        <v>1</v>
      </c>
      <c r="M488" s="926">
        <f t="shared" si="40"/>
        <v>0</v>
      </c>
      <c r="N488" s="926"/>
      <c r="O488" s="927">
        <v>10</v>
      </c>
      <c r="P488" s="352"/>
      <c r="Q488" s="352"/>
      <c r="R488" s="352"/>
      <c r="S488" s="352"/>
      <c r="T488" s="352"/>
      <c r="U488" s="352"/>
    </row>
    <row r="489" spans="1:21" ht="12.6" customHeight="1" outlineLevel="1">
      <c r="A489" s="376">
        <v>44358</v>
      </c>
      <c r="B489" s="381">
        <v>44348</v>
      </c>
      <c r="C489" s="364">
        <v>44362</v>
      </c>
      <c r="D489" s="364">
        <v>44378</v>
      </c>
      <c r="E489" s="355" t="s">
        <v>3334</v>
      </c>
      <c r="F489" s="353" t="s">
        <v>4459</v>
      </c>
      <c r="G489" s="353" t="s">
        <v>4460</v>
      </c>
      <c r="H489" s="353" t="s">
        <v>3349</v>
      </c>
      <c r="I489" s="353"/>
      <c r="J489" s="353" t="s">
        <v>2035</v>
      </c>
      <c r="K489" s="348"/>
      <c r="L489" s="926">
        <f t="shared" si="39"/>
        <v>10</v>
      </c>
      <c r="M489" s="926">
        <f t="shared" si="40"/>
        <v>7</v>
      </c>
      <c r="N489" s="926"/>
      <c r="O489" s="927">
        <v>11</v>
      </c>
      <c r="P489" s="352"/>
      <c r="Q489" s="352"/>
      <c r="R489" s="352"/>
      <c r="S489" s="352"/>
      <c r="T489" s="352"/>
      <c r="U489" s="352"/>
    </row>
    <row r="490" spans="1:21" ht="12.6" customHeight="1" outlineLevel="1">
      <c r="A490" s="376">
        <v>44358</v>
      </c>
      <c r="B490" s="381">
        <v>44356</v>
      </c>
      <c r="C490" s="364">
        <v>44358</v>
      </c>
      <c r="D490" s="364">
        <v>44358</v>
      </c>
      <c r="E490" s="355" t="s">
        <v>3334</v>
      </c>
      <c r="F490" s="353" t="s">
        <v>4461</v>
      </c>
      <c r="G490" s="353" t="s">
        <v>4462</v>
      </c>
      <c r="H490" s="353" t="s">
        <v>3660</v>
      </c>
      <c r="I490" s="353"/>
      <c r="J490" s="353" t="s">
        <v>2035</v>
      </c>
      <c r="K490" s="348"/>
      <c r="L490" s="926">
        <f t="shared" si="39"/>
        <v>2</v>
      </c>
      <c r="M490" s="926">
        <f t="shared" si="40"/>
        <v>1</v>
      </c>
      <c r="N490" s="926"/>
      <c r="O490" s="927">
        <v>12</v>
      </c>
      <c r="P490" s="352"/>
      <c r="Q490" s="352"/>
      <c r="R490" s="352"/>
      <c r="S490" s="352"/>
      <c r="T490" s="352"/>
      <c r="U490" s="352"/>
    </row>
    <row r="491" spans="1:21" ht="12.6" customHeight="1" outlineLevel="1">
      <c r="A491" s="376">
        <v>44358</v>
      </c>
      <c r="B491" s="381">
        <v>44358</v>
      </c>
      <c r="C491" s="364">
        <v>44378</v>
      </c>
      <c r="D491" s="364">
        <v>44378</v>
      </c>
      <c r="E491" s="355" t="s">
        <v>3335</v>
      </c>
      <c r="F491" s="440" t="s">
        <v>4463</v>
      </c>
      <c r="G491" s="353" t="s">
        <v>4464</v>
      </c>
      <c r="H491" s="353" t="s">
        <v>3660</v>
      </c>
      <c r="I491" s="353"/>
      <c r="J491" s="353" t="s">
        <v>2035</v>
      </c>
      <c r="K491" s="348"/>
      <c r="L491" s="926">
        <f t="shared" si="39"/>
        <v>0</v>
      </c>
      <c r="M491" s="926">
        <f t="shared" si="40"/>
        <v>0</v>
      </c>
      <c r="N491" s="926"/>
      <c r="O491" s="927">
        <v>13</v>
      </c>
      <c r="P491" s="352"/>
      <c r="Q491" s="352"/>
      <c r="R491" s="352"/>
      <c r="S491" s="352"/>
      <c r="T491" s="352"/>
      <c r="U491" s="352"/>
    </row>
    <row r="492" spans="1:21" ht="12.6" customHeight="1" outlineLevel="1">
      <c r="A492" s="376">
        <v>44361</v>
      </c>
      <c r="B492" s="381">
        <v>44351</v>
      </c>
      <c r="C492" s="364">
        <v>44357</v>
      </c>
      <c r="D492" s="932">
        <v>44381</v>
      </c>
      <c r="E492" s="349" t="s">
        <v>3334</v>
      </c>
      <c r="F492" s="424" t="s">
        <v>4465</v>
      </c>
      <c r="G492" s="424" t="s">
        <v>4466</v>
      </c>
      <c r="H492" s="424"/>
      <c r="I492" s="424"/>
      <c r="J492" s="424" t="s">
        <v>2034</v>
      </c>
      <c r="K492" s="424" t="s">
        <v>3381</v>
      </c>
      <c r="L492" s="926">
        <f t="shared" si="39"/>
        <v>10</v>
      </c>
      <c r="M492" s="926">
        <f t="shared" si="40"/>
        <v>5</v>
      </c>
      <c r="N492" s="926"/>
      <c r="O492" s="927">
        <v>14</v>
      </c>
      <c r="P492" s="424"/>
      <c r="Q492" s="424"/>
      <c r="R492" s="424"/>
      <c r="S492" s="424"/>
      <c r="T492" s="424"/>
      <c r="U492" s="424"/>
    </row>
    <row r="493" spans="1:21" ht="12.6" customHeight="1" outlineLevel="1">
      <c r="A493" s="376">
        <v>44361</v>
      </c>
      <c r="B493" s="381">
        <v>44351</v>
      </c>
      <c r="C493" s="364">
        <v>44358</v>
      </c>
      <c r="D493" s="364">
        <v>44381</v>
      </c>
      <c r="E493" s="355" t="s">
        <v>3334</v>
      </c>
      <c r="F493" s="353" t="s">
        <v>4467</v>
      </c>
      <c r="G493" s="353" t="s">
        <v>4468</v>
      </c>
      <c r="H493" s="353" t="s">
        <v>2046</v>
      </c>
      <c r="I493" s="353"/>
      <c r="J493" s="353" t="s">
        <v>2033</v>
      </c>
      <c r="K493" s="353"/>
      <c r="L493" s="926">
        <f t="shared" si="39"/>
        <v>10</v>
      </c>
      <c r="M493" s="926">
        <f t="shared" si="40"/>
        <v>5</v>
      </c>
      <c r="N493" s="926"/>
      <c r="O493" s="927">
        <v>15</v>
      </c>
      <c r="P493" s="353"/>
      <c r="Q493" s="353"/>
      <c r="R493" s="353"/>
      <c r="S493" s="353"/>
      <c r="T493" s="353"/>
      <c r="U493" s="353"/>
    </row>
    <row r="494" spans="1:21" ht="12.6" customHeight="1" outlineLevel="1">
      <c r="A494" s="376">
        <v>44361</v>
      </c>
      <c r="B494" s="381">
        <v>44348</v>
      </c>
      <c r="C494" s="364">
        <v>44362</v>
      </c>
      <c r="D494" s="932">
        <v>44378</v>
      </c>
      <c r="E494" s="349" t="s">
        <v>3334</v>
      </c>
      <c r="F494" s="424" t="s">
        <v>4469</v>
      </c>
      <c r="G494" s="424" t="s">
        <v>4470</v>
      </c>
      <c r="H494" s="424"/>
      <c r="I494" s="424"/>
      <c r="J494" s="424" t="s">
        <v>2045</v>
      </c>
      <c r="K494" s="424" t="s">
        <v>3351</v>
      </c>
      <c r="L494" s="926">
        <f t="shared" si="39"/>
        <v>13</v>
      </c>
      <c r="M494" s="926">
        <f t="shared" si="40"/>
        <v>8</v>
      </c>
      <c r="N494" s="926"/>
      <c r="O494" s="927">
        <v>16</v>
      </c>
      <c r="P494" s="424"/>
      <c r="Q494" s="424"/>
      <c r="R494" s="424"/>
      <c r="S494" s="424"/>
      <c r="T494" s="424"/>
      <c r="U494" s="424"/>
    </row>
    <row r="495" spans="1:21" ht="12.6" customHeight="1" outlineLevel="1">
      <c r="A495" s="364">
        <v>44361</v>
      </c>
      <c r="B495" s="381">
        <v>44348</v>
      </c>
      <c r="C495" s="364">
        <v>44364</v>
      </c>
      <c r="D495" s="932">
        <v>44364</v>
      </c>
      <c r="E495" s="349" t="s">
        <v>3334</v>
      </c>
      <c r="F495" s="424" t="s">
        <v>2753</v>
      </c>
      <c r="G495" s="424" t="s">
        <v>4471</v>
      </c>
      <c r="H495" s="424"/>
      <c r="I495" s="424"/>
      <c r="J495" s="424" t="s">
        <v>2041</v>
      </c>
      <c r="K495" s="424" t="s">
        <v>4472</v>
      </c>
      <c r="L495" s="926">
        <f t="shared" si="39"/>
        <v>13</v>
      </c>
      <c r="M495" s="926">
        <f t="shared" si="40"/>
        <v>8</v>
      </c>
      <c r="N495" s="926"/>
      <c r="O495" s="927">
        <v>17</v>
      </c>
      <c r="P495" s="424"/>
      <c r="Q495" s="424"/>
      <c r="R495" s="424"/>
      <c r="S495" s="424"/>
      <c r="T495" s="424"/>
      <c r="U495" s="424"/>
    </row>
    <row r="496" spans="1:21" ht="12.6" customHeight="1" outlineLevel="1">
      <c r="A496" s="364">
        <v>44361</v>
      </c>
      <c r="B496" s="381">
        <v>44348</v>
      </c>
      <c r="C496" s="364">
        <v>44364</v>
      </c>
      <c r="D496" s="932">
        <v>44364</v>
      </c>
      <c r="E496" s="349" t="s">
        <v>3335</v>
      </c>
      <c r="F496" s="424" t="s">
        <v>4473</v>
      </c>
      <c r="G496" s="424" t="s">
        <v>4474</v>
      </c>
      <c r="H496" s="424"/>
      <c r="I496" s="424" t="s">
        <v>2042</v>
      </c>
      <c r="J496" s="424" t="s">
        <v>2041</v>
      </c>
      <c r="K496" s="424" t="s">
        <v>3351</v>
      </c>
      <c r="L496" s="926">
        <f t="shared" si="39"/>
        <v>13</v>
      </c>
      <c r="M496" s="926">
        <f t="shared" si="40"/>
        <v>8</v>
      </c>
      <c r="N496" s="926"/>
      <c r="O496" s="927">
        <v>18</v>
      </c>
      <c r="P496" s="424"/>
      <c r="Q496" s="424"/>
      <c r="R496" s="424"/>
      <c r="S496" s="424"/>
      <c r="T496" s="424"/>
      <c r="U496" s="424"/>
    </row>
    <row r="497" spans="1:21" ht="12.6" customHeight="1" outlineLevel="1">
      <c r="A497" s="364">
        <v>44361</v>
      </c>
      <c r="B497" s="381">
        <v>44354</v>
      </c>
      <c r="C497" s="364">
        <v>44361</v>
      </c>
      <c r="D497" s="932">
        <v>44384</v>
      </c>
      <c r="E497" s="349" t="s">
        <v>3334</v>
      </c>
      <c r="F497" s="424" t="s">
        <v>4475</v>
      </c>
      <c r="G497" s="424" t="s">
        <v>4476</v>
      </c>
      <c r="H497" s="424" t="s">
        <v>3349</v>
      </c>
      <c r="I497" s="424"/>
      <c r="J497" s="424" t="s">
        <v>2041</v>
      </c>
      <c r="K497" s="424" t="s">
        <v>3596</v>
      </c>
      <c r="L497" s="926">
        <f t="shared" si="39"/>
        <v>7</v>
      </c>
      <c r="M497" s="926">
        <f t="shared" si="40"/>
        <v>4</v>
      </c>
      <c r="N497" s="926"/>
      <c r="O497" s="927">
        <v>19</v>
      </c>
      <c r="P497" s="424"/>
      <c r="Q497" s="424"/>
      <c r="R497" s="424"/>
      <c r="S497" s="424"/>
      <c r="T497" s="424"/>
      <c r="U497" s="424"/>
    </row>
    <row r="498" spans="1:21" ht="12.6" customHeight="1" outlineLevel="1">
      <c r="A498" s="364">
        <v>44362</v>
      </c>
      <c r="B498" s="381">
        <v>44349</v>
      </c>
      <c r="C498" s="364">
        <v>44363</v>
      </c>
      <c r="D498" s="932">
        <v>44379</v>
      </c>
      <c r="E498" s="349" t="s">
        <v>3334</v>
      </c>
      <c r="F498" s="424" t="s">
        <v>4477</v>
      </c>
      <c r="G498" s="424" t="s">
        <v>4478</v>
      </c>
      <c r="H498" s="424"/>
      <c r="I498" s="424"/>
      <c r="J498" s="424" t="s">
        <v>2045</v>
      </c>
      <c r="K498" s="424" t="s">
        <v>3351</v>
      </c>
      <c r="L498" s="926">
        <f t="shared" si="39"/>
        <v>13</v>
      </c>
      <c r="M498" s="926">
        <f t="shared" si="40"/>
        <v>8</v>
      </c>
      <c r="N498" s="926"/>
      <c r="O498" s="927">
        <v>20</v>
      </c>
      <c r="P498" s="424"/>
      <c r="Q498" s="424"/>
      <c r="R498" s="424"/>
      <c r="S498" s="424"/>
      <c r="T498" s="424"/>
      <c r="U498" s="424"/>
    </row>
    <row r="499" spans="1:21" ht="12.6" customHeight="1" outlineLevel="1">
      <c r="A499" s="364">
        <v>44362</v>
      </c>
      <c r="B499" s="381">
        <v>44355</v>
      </c>
      <c r="C499" s="364">
        <v>44364</v>
      </c>
      <c r="D499" s="364">
        <v>44380</v>
      </c>
      <c r="E499" s="355" t="s">
        <v>3334</v>
      </c>
      <c r="F499" s="353" t="s">
        <v>4479</v>
      </c>
      <c r="G499" s="353" t="s">
        <v>4480</v>
      </c>
      <c r="H499" s="353"/>
      <c r="I499" s="353"/>
      <c r="J499" s="353" t="s">
        <v>2035</v>
      </c>
      <c r="K499" s="424"/>
      <c r="L499" s="926">
        <f t="shared" si="39"/>
        <v>7</v>
      </c>
      <c r="M499" s="926">
        <f t="shared" si="40"/>
        <v>4</v>
      </c>
      <c r="N499" s="926"/>
      <c r="O499" s="927">
        <v>21</v>
      </c>
      <c r="P499" s="424"/>
      <c r="Q499" s="424"/>
      <c r="R499" s="424"/>
      <c r="S499" s="424"/>
      <c r="T499" s="424"/>
      <c r="U499" s="424"/>
    </row>
    <row r="500" spans="1:21" ht="12.6" customHeight="1" outlineLevel="1">
      <c r="A500" s="364">
        <v>44363</v>
      </c>
      <c r="B500" s="381">
        <v>44357</v>
      </c>
      <c r="C500" s="364">
        <v>44365</v>
      </c>
      <c r="D500" s="932">
        <v>44384</v>
      </c>
      <c r="E500" s="355" t="s">
        <v>3335</v>
      </c>
      <c r="F500" s="353" t="s">
        <v>4481</v>
      </c>
      <c r="G500" s="353" t="s">
        <v>4482</v>
      </c>
      <c r="H500" s="353"/>
      <c r="I500" s="353"/>
      <c r="J500" s="353" t="s">
        <v>2045</v>
      </c>
      <c r="K500" s="424" t="s">
        <v>3351</v>
      </c>
      <c r="L500" s="926">
        <f t="shared" si="39"/>
        <v>6</v>
      </c>
      <c r="M500" s="926">
        <f t="shared" si="40"/>
        <v>3</v>
      </c>
      <c r="N500" s="926"/>
      <c r="O500" s="927">
        <v>22</v>
      </c>
      <c r="P500" s="424"/>
      <c r="Q500" s="424"/>
      <c r="R500" s="424"/>
      <c r="S500" s="424"/>
      <c r="T500" s="424"/>
      <c r="U500" s="424"/>
    </row>
    <row r="501" spans="1:21" ht="12.6" customHeight="1" outlineLevel="1">
      <c r="A501" s="364">
        <v>44363</v>
      </c>
      <c r="B501" s="381">
        <v>44348</v>
      </c>
      <c r="C501" s="364">
        <v>44362</v>
      </c>
      <c r="D501" s="932">
        <v>44378</v>
      </c>
      <c r="E501" s="349" t="s">
        <v>3334</v>
      </c>
      <c r="F501" s="424" t="s">
        <v>4483</v>
      </c>
      <c r="G501" s="424" t="s">
        <v>4484</v>
      </c>
      <c r="H501" s="424"/>
      <c r="I501" s="424"/>
      <c r="J501" s="424" t="s">
        <v>2041</v>
      </c>
      <c r="K501" s="424" t="s">
        <v>3366</v>
      </c>
      <c r="L501" s="926">
        <f t="shared" si="39"/>
        <v>15</v>
      </c>
      <c r="M501" s="926">
        <f t="shared" si="40"/>
        <v>10</v>
      </c>
      <c r="N501" s="926"/>
      <c r="O501" s="927">
        <v>23</v>
      </c>
      <c r="P501" s="424"/>
      <c r="Q501" s="424"/>
      <c r="R501" s="424"/>
      <c r="S501" s="424"/>
      <c r="T501" s="424"/>
      <c r="U501" s="424"/>
    </row>
    <row r="502" spans="1:21" ht="12.6" customHeight="1" outlineLevel="1">
      <c r="A502" s="364">
        <v>44363</v>
      </c>
      <c r="B502" s="381">
        <v>44350</v>
      </c>
      <c r="C502" s="364">
        <v>44363</v>
      </c>
      <c r="D502" s="932">
        <v>44380</v>
      </c>
      <c r="E502" s="349" t="s">
        <v>3334</v>
      </c>
      <c r="F502" s="424" t="s">
        <v>4485</v>
      </c>
      <c r="G502" s="424" t="s">
        <v>4486</v>
      </c>
      <c r="H502" s="424"/>
      <c r="I502" s="424"/>
      <c r="J502" s="424" t="s">
        <v>2041</v>
      </c>
      <c r="K502" s="424" t="s">
        <v>3366</v>
      </c>
      <c r="L502" s="926">
        <f t="shared" si="39"/>
        <v>13</v>
      </c>
      <c r="M502" s="926">
        <f t="shared" si="40"/>
        <v>8</v>
      </c>
      <c r="N502" s="926"/>
      <c r="O502" s="927">
        <v>24</v>
      </c>
      <c r="P502" s="424"/>
      <c r="Q502" s="424"/>
      <c r="R502" s="424"/>
      <c r="S502" s="424"/>
      <c r="T502" s="424"/>
      <c r="U502" s="424"/>
    </row>
    <row r="503" spans="1:21" ht="12.6" customHeight="1" outlineLevel="1">
      <c r="A503" s="364">
        <v>44363</v>
      </c>
      <c r="B503" s="381">
        <v>44357</v>
      </c>
      <c r="C503" s="364">
        <v>44363</v>
      </c>
      <c r="D503" s="932">
        <v>44363</v>
      </c>
      <c r="E503" s="349" t="s">
        <v>3334</v>
      </c>
      <c r="F503" s="424" t="s">
        <v>3437</v>
      </c>
      <c r="G503" s="424" t="s">
        <v>4487</v>
      </c>
      <c r="H503" s="424"/>
      <c r="I503" s="424"/>
      <c r="J503" s="424" t="s">
        <v>2041</v>
      </c>
      <c r="K503" s="424" t="s">
        <v>4488</v>
      </c>
      <c r="L503" s="926">
        <f t="shared" si="39"/>
        <v>6</v>
      </c>
      <c r="M503" s="926">
        <f t="shared" si="40"/>
        <v>3</v>
      </c>
      <c r="N503" s="926"/>
      <c r="O503" s="927">
        <v>25</v>
      </c>
      <c r="P503" s="424"/>
      <c r="Q503" s="424"/>
      <c r="R503" s="424"/>
      <c r="S503" s="424"/>
      <c r="T503" s="424"/>
      <c r="U503" s="424"/>
    </row>
    <row r="504" spans="1:21" ht="12.6" customHeight="1" outlineLevel="1">
      <c r="A504" s="364">
        <v>44363</v>
      </c>
      <c r="B504" s="381">
        <v>44356</v>
      </c>
      <c r="C504" s="364">
        <v>44365</v>
      </c>
      <c r="D504" s="364">
        <v>44386</v>
      </c>
      <c r="E504" s="355" t="s">
        <v>3334</v>
      </c>
      <c r="F504" s="353" t="s">
        <v>4489</v>
      </c>
      <c r="G504" s="353" t="s">
        <v>4490</v>
      </c>
      <c r="H504" s="353" t="s">
        <v>4491</v>
      </c>
      <c r="I504" s="353"/>
      <c r="J504" s="353" t="s">
        <v>2033</v>
      </c>
      <c r="K504" s="353" t="s">
        <v>3381</v>
      </c>
      <c r="L504" s="926">
        <f t="shared" si="39"/>
        <v>7</v>
      </c>
      <c r="M504" s="926">
        <f t="shared" si="40"/>
        <v>4</v>
      </c>
      <c r="N504" s="926"/>
      <c r="O504" s="927">
        <v>26</v>
      </c>
      <c r="P504" s="424"/>
      <c r="Q504" s="353"/>
      <c r="R504" s="353"/>
      <c r="S504" s="353"/>
      <c r="T504" s="353"/>
      <c r="U504" s="353"/>
    </row>
    <row r="505" spans="1:21" ht="12.6" customHeight="1" outlineLevel="1">
      <c r="A505" s="364">
        <v>44363</v>
      </c>
      <c r="B505" s="381">
        <v>44348</v>
      </c>
      <c r="C505" s="364">
        <v>44364</v>
      </c>
      <c r="D505" s="932">
        <v>44378</v>
      </c>
      <c r="E505" s="349" t="s">
        <v>3334</v>
      </c>
      <c r="F505" s="424" t="s">
        <v>4492</v>
      </c>
      <c r="G505" s="424" t="s">
        <v>4493</v>
      </c>
      <c r="H505" s="424" t="s">
        <v>3349</v>
      </c>
      <c r="I505" s="424"/>
      <c r="J505" s="424" t="s">
        <v>2041</v>
      </c>
      <c r="K505" s="424" t="s">
        <v>3351</v>
      </c>
      <c r="L505" s="926">
        <f t="shared" si="39"/>
        <v>15</v>
      </c>
      <c r="M505" s="926">
        <f t="shared" si="40"/>
        <v>10</v>
      </c>
      <c r="N505" s="926"/>
      <c r="O505" s="927">
        <v>27</v>
      </c>
      <c r="P505" s="424"/>
      <c r="Q505" s="424"/>
      <c r="R505" s="424"/>
      <c r="S505" s="424"/>
      <c r="T505" s="424"/>
      <c r="U505" s="424"/>
    </row>
    <row r="506" spans="1:21" ht="12.6" customHeight="1" outlineLevel="1">
      <c r="A506" s="364">
        <v>44364</v>
      </c>
      <c r="B506" s="381">
        <v>44350</v>
      </c>
      <c r="C506" s="364">
        <v>44365</v>
      </c>
      <c r="D506" s="932">
        <v>44380</v>
      </c>
      <c r="E506" s="355" t="s">
        <v>3334</v>
      </c>
      <c r="F506" s="353" t="s">
        <v>4494</v>
      </c>
      <c r="G506" s="353" t="s">
        <v>4495</v>
      </c>
      <c r="H506" s="353"/>
      <c r="I506" s="353"/>
      <c r="J506" s="353" t="s">
        <v>2045</v>
      </c>
      <c r="K506" s="424" t="s">
        <v>3366</v>
      </c>
      <c r="L506" s="926">
        <f t="shared" si="39"/>
        <v>14</v>
      </c>
      <c r="M506" s="926">
        <f t="shared" si="40"/>
        <v>9</v>
      </c>
      <c r="N506" s="926"/>
      <c r="O506" s="927">
        <v>28</v>
      </c>
      <c r="P506" s="424"/>
      <c r="Q506" s="424"/>
      <c r="R506" s="424"/>
      <c r="S506" s="424"/>
      <c r="T506" s="424"/>
      <c r="U506" s="424"/>
    </row>
    <row r="507" spans="1:21" ht="12.6" customHeight="1" outlineLevel="1">
      <c r="A507" s="364">
        <v>44364</v>
      </c>
      <c r="B507" s="381">
        <v>44348</v>
      </c>
      <c r="C507" s="364">
        <v>44354</v>
      </c>
      <c r="D507" s="364">
        <v>44354</v>
      </c>
      <c r="E507" s="355" t="s">
        <v>3334</v>
      </c>
      <c r="F507" s="353" t="s">
        <v>4496</v>
      </c>
      <c r="G507" s="353" t="s">
        <v>4497</v>
      </c>
      <c r="H507" s="353" t="s">
        <v>4498</v>
      </c>
      <c r="I507" s="353"/>
      <c r="J507" s="353" t="s">
        <v>2035</v>
      </c>
      <c r="K507" s="353" t="s">
        <v>4499</v>
      </c>
      <c r="L507" s="926">
        <f t="shared" si="39"/>
        <v>16</v>
      </c>
      <c r="M507" s="926">
        <f t="shared" si="40"/>
        <v>11</v>
      </c>
      <c r="N507" s="926"/>
      <c r="O507" s="927">
        <v>29</v>
      </c>
      <c r="P507" s="424"/>
      <c r="Q507" s="424"/>
      <c r="R507" s="424"/>
      <c r="S507" s="424"/>
      <c r="T507" s="424"/>
      <c r="U507" s="424"/>
    </row>
    <row r="508" spans="1:21" ht="12.6" customHeight="1" outlineLevel="1">
      <c r="A508" s="364">
        <v>44364</v>
      </c>
      <c r="B508" s="381">
        <v>44361</v>
      </c>
      <c r="C508" s="364">
        <v>44364</v>
      </c>
      <c r="D508" s="364">
        <v>44391</v>
      </c>
      <c r="E508" s="355" t="s">
        <v>3334</v>
      </c>
      <c r="F508" s="353" t="s">
        <v>4500</v>
      </c>
      <c r="G508" s="353" t="s">
        <v>4501</v>
      </c>
      <c r="H508" s="353" t="s">
        <v>4502</v>
      </c>
      <c r="I508" s="353"/>
      <c r="J508" s="353" t="s">
        <v>2035</v>
      </c>
      <c r="K508" s="348"/>
      <c r="L508" s="926">
        <f t="shared" si="39"/>
        <v>3</v>
      </c>
      <c r="M508" s="926">
        <f t="shared" si="40"/>
        <v>2</v>
      </c>
      <c r="N508" s="926"/>
      <c r="O508" s="927">
        <v>30</v>
      </c>
      <c r="P508" s="352"/>
      <c r="Q508" s="352"/>
      <c r="R508" s="352"/>
      <c r="S508" s="352"/>
      <c r="T508" s="352"/>
      <c r="U508" s="352"/>
    </row>
    <row r="509" spans="1:21" ht="12.6" customHeight="1" outlineLevel="1">
      <c r="A509" s="364">
        <v>44364</v>
      </c>
      <c r="B509" s="381">
        <v>44348</v>
      </c>
      <c r="C509" s="364">
        <v>44362</v>
      </c>
      <c r="D509" s="364">
        <v>44378</v>
      </c>
      <c r="E509" s="355" t="s">
        <v>3334</v>
      </c>
      <c r="F509" s="353" t="s">
        <v>4503</v>
      </c>
      <c r="G509" s="353" t="s">
        <v>4504</v>
      </c>
      <c r="H509" s="353" t="s">
        <v>2046</v>
      </c>
      <c r="I509" s="353"/>
      <c r="J509" s="353" t="s">
        <v>2033</v>
      </c>
      <c r="K509" s="353" t="s">
        <v>3381</v>
      </c>
      <c r="L509" s="926">
        <f t="shared" si="39"/>
        <v>16</v>
      </c>
      <c r="M509" s="926">
        <f t="shared" si="40"/>
        <v>11</v>
      </c>
      <c r="N509" s="926"/>
      <c r="O509" s="927">
        <v>31</v>
      </c>
      <c r="P509" s="353"/>
      <c r="Q509" s="353"/>
      <c r="R509" s="353"/>
      <c r="S509" s="353"/>
      <c r="T509" s="353"/>
      <c r="U509" s="353"/>
    </row>
    <row r="510" spans="1:21" ht="12.6" customHeight="1" outlineLevel="1">
      <c r="A510" s="364">
        <v>44364</v>
      </c>
      <c r="B510" s="381">
        <v>44361</v>
      </c>
      <c r="C510" s="364">
        <v>44364</v>
      </c>
      <c r="D510" s="932">
        <v>44394</v>
      </c>
      <c r="E510" s="355" t="s">
        <v>3334</v>
      </c>
      <c r="F510" s="353" t="s">
        <v>4505</v>
      </c>
      <c r="G510" s="353" t="s">
        <v>4506</v>
      </c>
      <c r="H510" s="353" t="s">
        <v>3595</v>
      </c>
      <c r="I510" s="353"/>
      <c r="J510" s="353" t="s">
        <v>2045</v>
      </c>
      <c r="K510" s="424" t="s">
        <v>3351</v>
      </c>
      <c r="L510" s="926">
        <f t="shared" si="39"/>
        <v>3</v>
      </c>
      <c r="M510" s="926">
        <f t="shared" si="40"/>
        <v>2</v>
      </c>
      <c r="N510" s="926"/>
      <c r="O510" s="927">
        <v>32</v>
      </c>
      <c r="P510" s="353"/>
      <c r="Q510" s="353"/>
      <c r="R510" s="353"/>
      <c r="S510" s="353"/>
      <c r="T510" s="353"/>
      <c r="U510" s="353"/>
    </row>
    <row r="511" spans="1:21" ht="12.6" customHeight="1" outlineLevel="1">
      <c r="A511" s="364">
        <v>44364</v>
      </c>
      <c r="B511" s="381">
        <v>44361</v>
      </c>
      <c r="C511" s="364">
        <v>44366</v>
      </c>
      <c r="D511" s="932">
        <v>44366</v>
      </c>
      <c r="E511" s="349" t="s">
        <v>3334</v>
      </c>
      <c r="F511" s="424" t="s">
        <v>4507</v>
      </c>
      <c r="G511" s="424" t="s">
        <v>4508</v>
      </c>
      <c r="H511" s="424" t="s">
        <v>4509</v>
      </c>
      <c r="I511" s="424"/>
      <c r="J511" s="424" t="s">
        <v>2034</v>
      </c>
      <c r="K511" s="424" t="s">
        <v>2046</v>
      </c>
      <c r="L511" s="926">
        <f t="shared" ref="L511:L542" si="42">(A511-B511)</f>
        <v>3</v>
      </c>
      <c r="M511" s="926">
        <f t="shared" ref="M511:M542" si="43">NETWORKDAYS(B511,A511,A511:B511)</f>
        <v>2</v>
      </c>
      <c r="N511" s="926"/>
      <c r="O511" s="927">
        <v>33</v>
      </c>
      <c r="P511" s="424"/>
      <c r="Q511" s="424"/>
      <c r="R511" s="424"/>
      <c r="S511" s="424"/>
      <c r="T511" s="424"/>
      <c r="U511" s="424"/>
    </row>
    <row r="512" spans="1:21" ht="12.6" customHeight="1" outlineLevel="1">
      <c r="A512" s="364">
        <v>44364</v>
      </c>
      <c r="B512" s="381">
        <v>44356</v>
      </c>
      <c r="C512" s="364">
        <v>44368</v>
      </c>
      <c r="D512" s="932">
        <v>44384</v>
      </c>
      <c r="E512" s="349" t="s">
        <v>3334</v>
      </c>
      <c r="F512" s="424" t="s">
        <v>4510</v>
      </c>
      <c r="G512" s="424" t="s">
        <v>4511</v>
      </c>
      <c r="H512" s="424"/>
      <c r="I512" s="424"/>
      <c r="J512" s="424" t="s">
        <v>2045</v>
      </c>
      <c r="K512" s="424" t="s">
        <v>3351</v>
      </c>
      <c r="L512" s="926">
        <f t="shared" si="42"/>
        <v>8</v>
      </c>
      <c r="M512" s="926">
        <f t="shared" si="43"/>
        <v>5</v>
      </c>
      <c r="N512" s="926"/>
      <c r="O512" s="927">
        <v>34</v>
      </c>
      <c r="P512" s="424"/>
      <c r="Q512" s="424"/>
      <c r="R512" s="424"/>
      <c r="S512" s="424"/>
      <c r="T512" s="424"/>
      <c r="U512" s="424"/>
    </row>
    <row r="513" spans="1:21" ht="12.6" customHeight="1" outlineLevel="1">
      <c r="A513" s="364">
        <v>44365</v>
      </c>
      <c r="B513" s="381">
        <v>44358</v>
      </c>
      <c r="C513" s="364">
        <v>44365</v>
      </c>
      <c r="D513" s="932">
        <v>44388</v>
      </c>
      <c r="E513" s="349" t="s">
        <v>3334</v>
      </c>
      <c r="F513" s="424" t="s">
        <v>4512</v>
      </c>
      <c r="G513" s="424" t="s">
        <v>4513</v>
      </c>
      <c r="H513" s="424"/>
      <c r="I513" s="424" t="s">
        <v>2035</v>
      </c>
      <c r="J513" s="424" t="s">
        <v>2041</v>
      </c>
      <c r="K513" s="424" t="s">
        <v>3975</v>
      </c>
      <c r="L513" s="926">
        <f t="shared" si="42"/>
        <v>7</v>
      </c>
      <c r="M513" s="926">
        <f t="shared" si="43"/>
        <v>4</v>
      </c>
      <c r="N513" s="926"/>
      <c r="O513" s="927">
        <v>35</v>
      </c>
      <c r="P513" s="424"/>
      <c r="Q513" s="424"/>
      <c r="R513" s="424"/>
      <c r="S513" s="424"/>
      <c r="T513" s="424"/>
      <c r="U513" s="424"/>
    </row>
    <row r="514" spans="1:21" ht="12.6" customHeight="1" outlineLevel="1">
      <c r="A514" s="364">
        <v>44365</v>
      </c>
      <c r="B514" s="381">
        <v>44349</v>
      </c>
      <c r="C514" s="364">
        <v>44366</v>
      </c>
      <c r="D514" s="364">
        <v>44379</v>
      </c>
      <c r="E514" s="355" t="s">
        <v>3334</v>
      </c>
      <c r="F514" s="353" t="s">
        <v>4514</v>
      </c>
      <c r="G514" s="353" t="s">
        <v>4515</v>
      </c>
      <c r="H514" s="353" t="s">
        <v>2046</v>
      </c>
      <c r="I514" s="353"/>
      <c r="J514" s="353" t="s">
        <v>2033</v>
      </c>
      <c r="K514" s="353" t="s">
        <v>3381</v>
      </c>
      <c r="L514" s="926">
        <f t="shared" si="42"/>
        <v>16</v>
      </c>
      <c r="M514" s="926">
        <f t="shared" si="43"/>
        <v>11</v>
      </c>
      <c r="N514" s="926"/>
      <c r="O514" s="927">
        <v>36</v>
      </c>
      <c r="P514" s="353"/>
      <c r="Q514" s="353"/>
      <c r="R514" s="353"/>
      <c r="S514" s="353"/>
      <c r="T514" s="353"/>
      <c r="U514" s="353"/>
    </row>
    <row r="515" spans="1:21" ht="12.6" customHeight="1" outlineLevel="1">
      <c r="A515" s="364">
        <v>44365</v>
      </c>
      <c r="B515" s="381">
        <v>44357</v>
      </c>
      <c r="C515" s="364">
        <v>44368</v>
      </c>
      <c r="D515" s="364">
        <v>44387</v>
      </c>
      <c r="E515" s="355" t="s">
        <v>3335</v>
      </c>
      <c r="F515" s="353" t="s">
        <v>4516</v>
      </c>
      <c r="G515" s="353" t="s">
        <v>4517</v>
      </c>
      <c r="H515" s="353"/>
      <c r="I515" s="353"/>
      <c r="J515" s="353" t="s">
        <v>2035</v>
      </c>
      <c r="K515" s="353"/>
      <c r="L515" s="926">
        <f t="shared" si="42"/>
        <v>8</v>
      </c>
      <c r="M515" s="926">
        <f t="shared" si="43"/>
        <v>5</v>
      </c>
      <c r="N515" s="926"/>
      <c r="O515" s="927">
        <v>37</v>
      </c>
      <c r="P515" s="352"/>
      <c r="Q515" s="352"/>
      <c r="R515" s="352"/>
      <c r="S515" s="352"/>
      <c r="T515" s="352"/>
      <c r="U515" s="352"/>
    </row>
    <row r="516" spans="1:21" ht="12.6" customHeight="1" outlineLevel="1">
      <c r="A516" s="364">
        <v>44366</v>
      </c>
      <c r="B516" s="381">
        <v>44356</v>
      </c>
      <c r="C516" s="364">
        <v>44366</v>
      </c>
      <c r="D516" s="364">
        <v>44386</v>
      </c>
      <c r="E516" s="355" t="s">
        <v>3334</v>
      </c>
      <c r="F516" s="353" t="s">
        <v>4518</v>
      </c>
      <c r="G516" s="353" t="s">
        <v>4519</v>
      </c>
      <c r="H516" s="353" t="s">
        <v>4520</v>
      </c>
      <c r="I516" s="353"/>
      <c r="J516" s="353" t="s">
        <v>2033</v>
      </c>
      <c r="K516" s="353"/>
      <c r="L516" s="926">
        <f t="shared" si="42"/>
        <v>10</v>
      </c>
      <c r="M516" s="926">
        <f t="shared" si="43"/>
        <v>7</v>
      </c>
      <c r="N516" s="926"/>
      <c r="O516" s="927">
        <v>38</v>
      </c>
      <c r="P516" s="353"/>
      <c r="Q516" s="353"/>
      <c r="R516" s="353"/>
      <c r="S516" s="353"/>
      <c r="T516" s="353"/>
      <c r="U516" s="353"/>
    </row>
    <row r="517" spans="1:21" ht="12.6" customHeight="1" outlineLevel="1">
      <c r="A517" s="364">
        <v>44366</v>
      </c>
      <c r="B517" s="381">
        <v>44361</v>
      </c>
      <c r="C517" s="364">
        <v>44368</v>
      </c>
      <c r="D517" s="932">
        <v>44391</v>
      </c>
      <c r="E517" s="349" t="s">
        <v>3334</v>
      </c>
      <c r="F517" s="424" t="s">
        <v>4521</v>
      </c>
      <c r="G517" s="424" t="s">
        <v>4522</v>
      </c>
      <c r="H517" s="424" t="s">
        <v>4523</v>
      </c>
      <c r="I517" s="424"/>
      <c r="J517" s="424" t="s">
        <v>2034</v>
      </c>
      <c r="K517" s="424" t="s">
        <v>3381</v>
      </c>
      <c r="L517" s="926">
        <f t="shared" si="42"/>
        <v>5</v>
      </c>
      <c r="M517" s="926">
        <f t="shared" si="43"/>
        <v>4</v>
      </c>
      <c r="N517" s="926"/>
      <c r="O517" s="927">
        <v>39</v>
      </c>
      <c r="P517" s="424"/>
      <c r="Q517" s="424"/>
      <c r="R517" s="424"/>
      <c r="S517" s="424"/>
      <c r="T517" s="424"/>
      <c r="U517" s="424"/>
    </row>
    <row r="518" spans="1:21" ht="12.6" customHeight="1" outlineLevel="1">
      <c r="A518" s="364">
        <v>44366</v>
      </c>
      <c r="B518" s="381">
        <v>44356</v>
      </c>
      <c r="C518" s="364">
        <v>44365</v>
      </c>
      <c r="D518" s="932">
        <v>44386</v>
      </c>
      <c r="E518" s="349" t="s">
        <v>3334</v>
      </c>
      <c r="F518" s="424" t="s">
        <v>4524</v>
      </c>
      <c r="G518" s="424" t="s">
        <v>4525</v>
      </c>
      <c r="H518" s="424"/>
      <c r="I518" s="424"/>
      <c r="J518" s="424" t="s">
        <v>2034</v>
      </c>
      <c r="K518" s="424" t="s">
        <v>3381</v>
      </c>
      <c r="L518" s="926">
        <f t="shared" si="42"/>
        <v>10</v>
      </c>
      <c r="M518" s="926">
        <f t="shared" si="43"/>
        <v>7</v>
      </c>
      <c r="N518" s="926"/>
      <c r="O518" s="927">
        <v>40</v>
      </c>
      <c r="P518" s="424"/>
      <c r="Q518" s="424"/>
      <c r="R518" s="424"/>
      <c r="S518" s="424"/>
      <c r="T518" s="424"/>
      <c r="U518" s="424"/>
    </row>
    <row r="519" spans="1:21" ht="12.6" customHeight="1" outlineLevel="1">
      <c r="A519" s="364">
        <v>44368</v>
      </c>
      <c r="B519" s="381">
        <v>44351</v>
      </c>
      <c r="C519" s="364">
        <v>44368</v>
      </c>
      <c r="D519" s="364">
        <v>44369</v>
      </c>
      <c r="E519" s="355" t="s">
        <v>3334</v>
      </c>
      <c r="F519" s="353" t="s">
        <v>4526</v>
      </c>
      <c r="G519" s="353" t="s">
        <v>4527</v>
      </c>
      <c r="H519" s="353"/>
      <c r="I519" s="353"/>
      <c r="J519" s="353" t="s">
        <v>2033</v>
      </c>
      <c r="K519" s="353" t="s">
        <v>4528</v>
      </c>
      <c r="L519" s="926">
        <f t="shared" si="42"/>
        <v>17</v>
      </c>
      <c r="M519" s="926">
        <f t="shared" si="43"/>
        <v>10</v>
      </c>
      <c r="N519" s="926"/>
      <c r="O519" s="927">
        <v>41</v>
      </c>
      <c r="P519" s="353"/>
      <c r="Q519" s="353"/>
      <c r="R519" s="353"/>
      <c r="S519" s="353"/>
      <c r="T519" s="353"/>
      <c r="U519" s="353"/>
    </row>
    <row r="520" spans="1:21" ht="12.6" customHeight="1" outlineLevel="1">
      <c r="A520" s="376">
        <v>44365</v>
      </c>
      <c r="B520" s="381">
        <v>44362</v>
      </c>
      <c r="C520" s="364">
        <v>44368</v>
      </c>
      <c r="D520" s="364">
        <v>44368</v>
      </c>
      <c r="E520" s="355" t="s">
        <v>3334</v>
      </c>
      <c r="F520" s="353" t="s">
        <v>2753</v>
      </c>
      <c r="G520" s="353" t="s">
        <v>4529</v>
      </c>
      <c r="H520" s="353"/>
      <c r="I520" s="353"/>
      <c r="J520" s="353" t="s">
        <v>2041</v>
      </c>
      <c r="K520" s="353" t="s">
        <v>3351</v>
      </c>
      <c r="L520" s="926">
        <f t="shared" si="42"/>
        <v>3</v>
      </c>
      <c r="M520" s="926">
        <f t="shared" si="43"/>
        <v>2</v>
      </c>
      <c r="N520" s="926"/>
      <c r="O520" s="927">
        <v>42</v>
      </c>
      <c r="P520" s="353"/>
      <c r="Q520" s="353"/>
      <c r="R520" s="353"/>
      <c r="S520" s="353"/>
      <c r="T520" s="353"/>
      <c r="U520" s="353"/>
    </row>
    <row r="521" spans="1:21" ht="12.6" customHeight="1" outlineLevel="1">
      <c r="A521" s="364">
        <v>44369</v>
      </c>
      <c r="B521" s="381">
        <v>44361</v>
      </c>
      <c r="C521" s="364">
        <v>44369</v>
      </c>
      <c r="D521" s="364">
        <v>44369</v>
      </c>
      <c r="E521" s="355" t="s">
        <v>3334</v>
      </c>
      <c r="F521" s="353" t="s">
        <v>4530</v>
      </c>
      <c r="G521" s="353" t="s">
        <v>4531</v>
      </c>
      <c r="H521" s="353" t="s">
        <v>3595</v>
      </c>
      <c r="I521" s="353"/>
      <c r="J521" s="353" t="s">
        <v>2035</v>
      </c>
      <c r="K521" s="34"/>
      <c r="L521" s="926">
        <f t="shared" si="42"/>
        <v>8</v>
      </c>
      <c r="M521" s="926">
        <f t="shared" si="43"/>
        <v>5</v>
      </c>
      <c r="N521" s="926"/>
      <c r="O521" s="927">
        <v>43</v>
      </c>
      <c r="P521" s="34"/>
      <c r="Q521" s="34"/>
      <c r="R521" s="34"/>
      <c r="S521" s="34"/>
      <c r="T521" s="34"/>
      <c r="U521" s="34"/>
    </row>
    <row r="522" spans="1:21" ht="12.6" customHeight="1" outlineLevel="1">
      <c r="A522" s="364">
        <v>44375</v>
      </c>
      <c r="B522" s="381">
        <v>44364</v>
      </c>
      <c r="C522" s="364">
        <v>44375</v>
      </c>
      <c r="D522" s="932">
        <v>44394</v>
      </c>
      <c r="E522" s="349" t="s">
        <v>3334</v>
      </c>
      <c r="F522" s="424" t="s">
        <v>4532</v>
      </c>
      <c r="G522" s="424" t="s">
        <v>4533</v>
      </c>
      <c r="H522" s="424" t="s">
        <v>2046</v>
      </c>
      <c r="I522" s="424"/>
      <c r="J522" s="424" t="s">
        <v>2034</v>
      </c>
      <c r="K522" s="424" t="s">
        <v>3381</v>
      </c>
      <c r="L522" s="926">
        <f t="shared" si="42"/>
        <v>11</v>
      </c>
      <c r="M522" s="926">
        <f t="shared" si="43"/>
        <v>6</v>
      </c>
      <c r="N522" s="926"/>
      <c r="O522" s="927">
        <v>44</v>
      </c>
      <c r="P522" s="424"/>
      <c r="Q522" s="424"/>
      <c r="R522" s="424"/>
      <c r="S522" s="424"/>
      <c r="T522" s="424"/>
      <c r="U522" s="424"/>
    </row>
    <row r="523" spans="1:21" ht="12.6" customHeight="1" outlineLevel="1">
      <c r="A523" s="364">
        <v>44375</v>
      </c>
      <c r="B523" s="381">
        <v>44355</v>
      </c>
      <c r="C523" s="364">
        <v>44365</v>
      </c>
      <c r="D523" s="364">
        <v>44385</v>
      </c>
      <c r="E523" s="355" t="s">
        <v>3334</v>
      </c>
      <c r="F523" s="353" t="s">
        <v>4534</v>
      </c>
      <c r="G523" s="353" t="s">
        <v>4535</v>
      </c>
      <c r="H523" s="353" t="s">
        <v>3349</v>
      </c>
      <c r="I523" s="353"/>
      <c r="J523" s="353" t="s">
        <v>2045</v>
      </c>
      <c r="K523" s="1059" t="s">
        <v>4536</v>
      </c>
      <c r="L523" s="926">
        <f t="shared" si="42"/>
        <v>20</v>
      </c>
      <c r="M523" s="926">
        <f t="shared" si="43"/>
        <v>13</v>
      </c>
      <c r="N523" s="926"/>
      <c r="O523" s="927">
        <v>45</v>
      </c>
      <c r="P523" s="353"/>
      <c r="Q523" s="353"/>
      <c r="R523" s="353"/>
      <c r="S523" s="353"/>
      <c r="T523" s="353"/>
      <c r="U523" s="353"/>
    </row>
    <row r="524" spans="1:21" ht="12.6" customHeight="1" outlineLevel="1">
      <c r="A524" s="364">
        <v>44375</v>
      </c>
      <c r="B524" s="381">
        <v>44369</v>
      </c>
      <c r="C524" s="364">
        <v>44379</v>
      </c>
      <c r="D524" s="364">
        <v>44399</v>
      </c>
      <c r="E524" s="355" t="s">
        <v>3334</v>
      </c>
      <c r="F524" s="353" t="s">
        <v>3426</v>
      </c>
      <c r="G524" s="353" t="s">
        <v>4537</v>
      </c>
      <c r="H524" s="353" t="s">
        <v>4538</v>
      </c>
      <c r="I524" s="353"/>
      <c r="J524" s="353" t="s">
        <v>2033</v>
      </c>
      <c r="K524" s="348">
        <v>67337026</v>
      </c>
      <c r="L524" s="926">
        <f t="shared" si="42"/>
        <v>6</v>
      </c>
      <c r="M524" s="926">
        <f t="shared" si="43"/>
        <v>3</v>
      </c>
      <c r="N524" s="926"/>
      <c r="O524" s="927">
        <v>46</v>
      </c>
      <c r="P524" s="353"/>
      <c r="Q524" s="353"/>
      <c r="R524" s="353"/>
      <c r="S524" s="353"/>
      <c r="T524" s="353"/>
      <c r="U524" s="353"/>
    </row>
    <row r="525" spans="1:21" ht="12.6" customHeight="1" outlineLevel="1">
      <c r="A525" s="364">
        <v>44368</v>
      </c>
      <c r="B525" s="381">
        <v>44362</v>
      </c>
      <c r="C525" s="364">
        <v>44376</v>
      </c>
      <c r="D525" s="364">
        <v>44376</v>
      </c>
      <c r="E525" s="355" t="s">
        <v>3334</v>
      </c>
      <c r="F525" s="353" t="s">
        <v>2547</v>
      </c>
      <c r="G525" s="353" t="s">
        <v>4539</v>
      </c>
      <c r="H525" s="353"/>
      <c r="I525" s="353"/>
      <c r="J525" s="353" t="s">
        <v>2033</v>
      </c>
      <c r="K525" s="353" t="s">
        <v>4540</v>
      </c>
      <c r="L525" s="926">
        <f t="shared" si="42"/>
        <v>6</v>
      </c>
      <c r="M525" s="926">
        <f t="shared" si="43"/>
        <v>3</v>
      </c>
      <c r="N525" s="926"/>
      <c r="O525" s="927">
        <v>47</v>
      </c>
      <c r="P525" s="353"/>
      <c r="Q525" s="353"/>
      <c r="R525" s="353"/>
      <c r="S525" s="353"/>
      <c r="T525" s="353"/>
      <c r="U525" s="353"/>
    </row>
    <row r="526" spans="1:21" ht="12.6" customHeight="1" outlineLevel="1">
      <c r="A526" s="364">
        <v>44376</v>
      </c>
      <c r="B526" s="381">
        <v>44362</v>
      </c>
      <c r="C526" s="364">
        <v>44376</v>
      </c>
      <c r="D526" s="364">
        <v>44376</v>
      </c>
      <c r="E526" s="355" t="s">
        <v>3334</v>
      </c>
      <c r="F526" s="353" t="s">
        <v>4541</v>
      </c>
      <c r="G526" s="353" t="s">
        <v>4542</v>
      </c>
      <c r="H526" s="353" t="s">
        <v>3116</v>
      </c>
      <c r="I526" s="353"/>
      <c r="J526" s="353" t="s">
        <v>2033</v>
      </c>
      <c r="K526" s="353" t="s">
        <v>4543</v>
      </c>
      <c r="L526" s="926">
        <f t="shared" si="42"/>
        <v>14</v>
      </c>
      <c r="M526" s="926">
        <f t="shared" si="43"/>
        <v>9</v>
      </c>
      <c r="N526" s="926"/>
      <c r="O526" s="927">
        <v>48</v>
      </c>
      <c r="P526" s="353"/>
      <c r="Q526" s="353"/>
      <c r="R526" s="353"/>
      <c r="S526" s="353"/>
      <c r="T526" s="353"/>
      <c r="U526" s="353"/>
    </row>
    <row r="527" spans="1:21" ht="12.6" customHeight="1" outlineLevel="1">
      <c r="A527" s="364">
        <v>44377</v>
      </c>
      <c r="B527" s="381">
        <v>44364</v>
      </c>
      <c r="C527" s="364">
        <v>44376</v>
      </c>
      <c r="D527" s="708">
        <v>44394</v>
      </c>
      <c r="E527" s="355" t="s">
        <v>3334</v>
      </c>
      <c r="F527" s="348" t="s">
        <v>4544</v>
      </c>
      <c r="G527" s="348" t="s">
        <v>4545</v>
      </c>
      <c r="H527" s="348" t="s">
        <v>4546</v>
      </c>
      <c r="I527" s="348"/>
      <c r="J527" s="348" t="s">
        <v>2042</v>
      </c>
      <c r="K527" s="348"/>
      <c r="L527" s="926">
        <f t="shared" si="42"/>
        <v>13</v>
      </c>
      <c r="M527" s="926">
        <f t="shared" si="43"/>
        <v>8</v>
      </c>
      <c r="N527" s="926"/>
      <c r="O527" s="927">
        <v>49</v>
      </c>
      <c r="P527" s="352"/>
      <c r="Q527" s="352"/>
      <c r="R527" s="352"/>
      <c r="S527" s="352"/>
      <c r="T527" s="352"/>
      <c r="U527" s="352"/>
    </row>
    <row r="528" spans="1:21" ht="12.6" customHeight="1" outlineLevel="1">
      <c r="A528" s="364">
        <v>44377</v>
      </c>
      <c r="B528" s="381">
        <v>44366</v>
      </c>
      <c r="C528" s="364">
        <v>44375</v>
      </c>
      <c r="D528" s="932">
        <v>44377</v>
      </c>
      <c r="E528" s="349" t="s">
        <v>3334</v>
      </c>
      <c r="F528" s="424" t="s">
        <v>2753</v>
      </c>
      <c r="G528" s="424" t="s">
        <v>4547</v>
      </c>
      <c r="H528" s="424" t="s">
        <v>4548</v>
      </c>
      <c r="I528" s="424"/>
      <c r="J528" s="424" t="s">
        <v>2034</v>
      </c>
      <c r="K528" s="424" t="s">
        <v>3381</v>
      </c>
      <c r="L528" s="926">
        <f t="shared" si="42"/>
        <v>11</v>
      </c>
      <c r="M528" s="926">
        <f t="shared" si="43"/>
        <v>7</v>
      </c>
      <c r="N528" s="926"/>
      <c r="O528" s="927">
        <v>50</v>
      </c>
      <c r="P528" s="424"/>
      <c r="Q528" s="424"/>
      <c r="R528" s="424"/>
      <c r="S528" s="424"/>
      <c r="T528" s="424"/>
      <c r="U528" s="424"/>
    </row>
    <row r="529" spans="1:21" ht="12.6" customHeight="1" outlineLevel="1">
      <c r="A529" s="364">
        <v>44378</v>
      </c>
      <c r="B529" s="381">
        <v>44361</v>
      </c>
      <c r="C529" s="364">
        <v>44375</v>
      </c>
      <c r="D529" s="364">
        <v>44391</v>
      </c>
      <c r="E529" s="355" t="s">
        <v>3334</v>
      </c>
      <c r="F529" s="353" t="s">
        <v>3404</v>
      </c>
      <c r="G529" s="353" t="s">
        <v>4549</v>
      </c>
      <c r="H529" s="353"/>
      <c r="I529" s="353"/>
      <c r="J529" s="353" t="s">
        <v>2033</v>
      </c>
      <c r="K529" s="353" t="s">
        <v>3975</v>
      </c>
      <c r="L529" s="926">
        <f t="shared" si="42"/>
        <v>17</v>
      </c>
      <c r="M529" s="926">
        <f t="shared" si="43"/>
        <v>12</v>
      </c>
      <c r="N529" s="926"/>
      <c r="O529" s="927">
        <v>51</v>
      </c>
      <c r="P529" s="353"/>
      <c r="Q529" s="353"/>
      <c r="R529" s="353"/>
      <c r="S529" s="353"/>
      <c r="T529" s="353"/>
      <c r="U529" s="353"/>
    </row>
    <row r="530" spans="1:21" ht="12.6" customHeight="1" outlineLevel="1">
      <c r="A530" s="742">
        <v>44378</v>
      </c>
      <c r="B530" s="381">
        <v>44362</v>
      </c>
      <c r="C530" s="364">
        <v>44376</v>
      </c>
      <c r="D530" s="364">
        <v>44392</v>
      </c>
      <c r="E530" s="355" t="s">
        <v>3334</v>
      </c>
      <c r="F530" s="353" t="s">
        <v>4550</v>
      </c>
      <c r="G530" s="353" t="s">
        <v>4551</v>
      </c>
      <c r="H530" s="353" t="s">
        <v>3343</v>
      </c>
      <c r="I530" s="353"/>
      <c r="J530" s="353" t="s">
        <v>2033</v>
      </c>
      <c r="K530" s="353" t="s">
        <v>3381</v>
      </c>
      <c r="L530" s="926">
        <f t="shared" si="42"/>
        <v>16</v>
      </c>
      <c r="M530" s="926">
        <f t="shared" si="43"/>
        <v>11</v>
      </c>
      <c r="N530" s="926"/>
      <c r="O530" s="927">
        <v>52</v>
      </c>
      <c r="P530" s="353"/>
      <c r="Q530" s="353"/>
      <c r="R530" s="353"/>
      <c r="S530" s="353"/>
      <c r="T530" s="353"/>
      <c r="U530" s="353"/>
    </row>
    <row r="531" spans="1:21" ht="12.6" customHeight="1" outlineLevel="1">
      <c r="A531" s="742">
        <v>44378</v>
      </c>
      <c r="B531" s="381">
        <v>44363</v>
      </c>
      <c r="C531" s="364">
        <v>44377</v>
      </c>
      <c r="D531" s="708">
        <v>44393</v>
      </c>
      <c r="E531" s="355" t="s">
        <v>3335</v>
      </c>
      <c r="F531" s="348" t="s">
        <v>2547</v>
      </c>
      <c r="G531" s="348" t="s">
        <v>4552</v>
      </c>
      <c r="H531" s="348"/>
      <c r="I531" s="348"/>
      <c r="J531" s="348" t="s">
        <v>2042</v>
      </c>
      <c r="K531" s="348"/>
      <c r="L531" s="926">
        <f t="shared" si="42"/>
        <v>15</v>
      </c>
      <c r="M531" s="926">
        <f t="shared" si="43"/>
        <v>10</v>
      </c>
      <c r="N531" s="926"/>
      <c r="O531" s="927">
        <v>53</v>
      </c>
      <c r="P531" s="352"/>
      <c r="Q531" s="352"/>
      <c r="R531" s="352"/>
      <c r="S531" s="352"/>
      <c r="T531" s="352"/>
      <c r="U531" s="352"/>
    </row>
    <row r="532" spans="1:21" ht="12.6" customHeight="1" outlineLevel="1">
      <c r="A532" s="742">
        <v>44378</v>
      </c>
      <c r="B532" s="381">
        <v>44368</v>
      </c>
      <c r="C532" s="364">
        <v>44392</v>
      </c>
      <c r="D532" s="364">
        <v>44398</v>
      </c>
      <c r="E532" s="355" t="s">
        <v>3335</v>
      </c>
      <c r="F532" s="353" t="s">
        <v>4553</v>
      </c>
      <c r="G532" s="353" t="s">
        <v>4554</v>
      </c>
      <c r="H532" s="353"/>
      <c r="I532" s="353"/>
      <c r="J532" s="353" t="s">
        <v>2033</v>
      </c>
      <c r="K532" s="353" t="s">
        <v>3351</v>
      </c>
      <c r="L532" s="926">
        <f t="shared" si="42"/>
        <v>10</v>
      </c>
      <c r="M532" s="926">
        <f t="shared" si="43"/>
        <v>7</v>
      </c>
      <c r="N532" s="926"/>
      <c r="O532" s="927">
        <v>54</v>
      </c>
      <c r="P532" s="375"/>
      <c r="Q532" s="375"/>
      <c r="R532" s="375"/>
      <c r="S532" s="375"/>
      <c r="T532" s="375"/>
      <c r="U532" s="375"/>
    </row>
    <row r="533" spans="1:21" ht="12.6" customHeight="1" outlineLevel="1">
      <c r="A533" s="364">
        <v>44379</v>
      </c>
      <c r="B533" s="381">
        <v>44362</v>
      </c>
      <c r="C533" s="364">
        <v>44376</v>
      </c>
      <c r="D533" s="932">
        <v>44392</v>
      </c>
      <c r="E533" s="349" t="s">
        <v>3334</v>
      </c>
      <c r="F533" s="424" t="s">
        <v>4555</v>
      </c>
      <c r="G533" s="424" t="s">
        <v>4556</v>
      </c>
      <c r="H533" s="424" t="s">
        <v>4557</v>
      </c>
      <c r="I533" s="424"/>
      <c r="J533" s="424" t="s">
        <v>2034</v>
      </c>
      <c r="K533" s="424" t="s">
        <v>3381</v>
      </c>
      <c r="L533" s="926">
        <f t="shared" si="42"/>
        <v>17</v>
      </c>
      <c r="M533" s="926">
        <f t="shared" si="43"/>
        <v>12</v>
      </c>
      <c r="N533" s="926"/>
      <c r="O533" s="927">
        <v>55</v>
      </c>
      <c r="P533" s="424"/>
      <c r="Q533" s="424"/>
      <c r="R533" s="424"/>
      <c r="S533" s="424"/>
      <c r="T533" s="424"/>
      <c r="U533" s="424"/>
    </row>
    <row r="534" spans="1:21" ht="12.6" customHeight="1" outlineLevel="1">
      <c r="A534" s="364">
        <v>44379</v>
      </c>
      <c r="B534" s="381">
        <v>44364</v>
      </c>
      <c r="C534" s="364">
        <v>44378</v>
      </c>
      <c r="D534" s="364">
        <v>44394</v>
      </c>
      <c r="E534" s="355" t="s">
        <v>3334</v>
      </c>
      <c r="F534" s="353" t="s">
        <v>4558</v>
      </c>
      <c r="G534" s="353" t="s">
        <v>4559</v>
      </c>
      <c r="H534" s="353" t="s">
        <v>2046</v>
      </c>
      <c r="I534" s="353"/>
      <c r="J534" s="353" t="s">
        <v>2033</v>
      </c>
      <c r="K534" s="353" t="s">
        <v>3378</v>
      </c>
      <c r="L534" s="926">
        <f t="shared" si="42"/>
        <v>15</v>
      </c>
      <c r="M534" s="926">
        <f t="shared" si="43"/>
        <v>10</v>
      </c>
      <c r="N534" s="926"/>
      <c r="O534" s="927">
        <v>56</v>
      </c>
      <c r="P534" s="353"/>
      <c r="Q534" s="353"/>
      <c r="R534" s="353"/>
      <c r="S534" s="353"/>
      <c r="T534" s="353"/>
      <c r="U534" s="353"/>
    </row>
    <row r="535" spans="1:21" ht="12.6" customHeight="1" outlineLevel="1">
      <c r="A535" s="364">
        <v>44379</v>
      </c>
      <c r="B535" s="381">
        <v>44365</v>
      </c>
      <c r="C535" s="364">
        <v>44379</v>
      </c>
      <c r="D535" s="708">
        <v>44395</v>
      </c>
      <c r="E535" s="355" t="s">
        <v>3334</v>
      </c>
      <c r="F535" s="348" t="s">
        <v>4560</v>
      </c>
      <c r="G535" s="348" t="s">
        <v>4561</v>
      </c>
      <c r="H535" s="348"/>
      <c r="I535" s="348"/>
      <c r="J535" s="348" t="s">
        <v>2042</v>
      </c>
      <c r="K535" s="348"/>
      <c r="L535" s="926">
        <f t="shared" si="42"/>
        <v>14</v>
      </c>
      <c r="M535" s="926">
        <f t="shared" si="43"/>
        <v>9</v>
      </c>
      <c r="N535" s="926"/>
      <c r="O535" s="927">
        <v>57</v>
      </c>
      <c r="P535" s="352"/>
      <c r="Q535" s="352"/>
      <c r="R535" s="352"/>
      <c r="S535" s="352"/>
      <c r="T535" s="352"/>
      <c r="U535" s="352"/>
    </row>
    <row r="536" spans="1:21" ht="12.6" customHeight="1" outlineLevel="1">
      <c r="A536" s="364">
        <v>44379</v>
      </c>
      <c r="B536" s="381">
        <v>44363</v>
      </c>
      <c r="C536" s="364">
        <v>44377</v>
      </c>
      <c r="D536" s="708">
        <v>44393</v>
      </c>
      <c r="E536" s="355" t="s">
        <v>3334</v>
      </c>
      <c r="F536" s="348" t="s">
        <v>4562</v>
      </c>
      <c r="G536" s="348" t="s">
        <v>4563</v>
      </c>
      <c r="H536" s="348" t="s">
        <v>4370</v>
      </c>
      <c r="I536" s="348"/>
      <c r="J536" s="348" t="s">
        <v>2042</v>
      </c>
      <c r="K536" s="348"/>
      <c r="L536" s="926">
        <f t="shared" si="42"/>
        <v>16</v>
      </c>
      <c r="M536" s="926">
        <f t="shared" si="43"/>
        <v>11</v>
      </c>
      <c r="N536" s="926"/>
      <c r="O536" s="927">
        <v>58</v>
      </c>
      <c r="P536" s="352"/>
      <c r="Q536" s="352"/>
      <c r="R536" s="352"/>
      <c r="S536" s="352"/>
      <c r="T536" s="352"/>
      <c r="U536" s="352"/>
    </row>
    <row r="537" spans="1:21" ht="12.6" customHeight="1" outlineLevel="1">
      <c r="A537" s="364">
        <v>44379</v>
      </c>
      <c r="B537" s="381">
        <v>44356</v>
      </c>
      <c r="C537" s="364">
        <v>44379</v>
      </c>
      <c r="D537" s="932">
        <v>44386</v>
      </c>
      <c r="E537" s="349" t="s">
        <v>3335</v>
      </c>
      <c r="F537" s="424" t="s">
        <v>4564</v>
      </c>
      <c r="G537" s="424" t="s">
        <v>4565</v>
      </c>
      <c r="H537" s="424"/>
      <c r="I537" s="424"/>
      <c r="J537" s="424" t="s">
        <v>2034</v>
      </c>
      <c r="K537" s="424" t="s">
        <v>3351</v>
      </c>
      <c r="L537" s="926">
        <f t="shared" si="42"/>
        <v>23</v>
      </c>
      <c r="M537" s="926">
        <f t="shared" si="43"/>
        <v>16</v>
      </c>
      <c r="N537" s="926"/>
      <c r="O537" s="927">
        <v>59</v>
      </c>
      <c r="P537" s="424"/>
      <c r="Q537" s="424"/>
      <c r="R537" s="424"/>
      <c r="S537" s="424"/>
      <c r="T537" s="424"/>
      <c r="U537" s="424"/>
    </row>
    <row r="538" spans="1:21" ht="12.6" customHeight="1" outlineLevel="1">
      <c r="A538" s="364">
        <v>44382</v>
      </c>
      <c r="B538" s="381">
        <v>44368</v>
      </c>
      <c r="C538" s="364">
        <v>44382</v>
      </c>
      <c r="D538" s="364">
        <v>44398</v>
      </c>
      <c r="E538" s="355" t="s">
        <v>3334</v>
      </c>
      <c r="F538" s="353" t="s">
        <v>4566</v>
      </c>
      <c r="G538" s="353" t="s">
        <v>4567</v>
      </c>
      <c r="H538" s="353" t="s">
        <v>2046</v>
      </c>
      <c r="I538" s="353"/>
      <c r="J538" s="353" t="s">
        <v>2033</v>
      </c>
      <c r="K538" s="1059" t="s">
        <v>4536</v>
      </c>
      <c r="L538" s="926">
        <f t="shared" si="42"/>
        <v>14</v>
      </c>
      <c r="M538" s="926">
        <f t="shared" si="43"/>
        <v>9</v>
      </c>
      <c r="N538" s="926"/>
      <c r="O538" s="927">
        <v>60</v>
      </c>
      <c r="P538" s="353"/>
      <c r="Q538" s="353"/>
      <c r="R538" s="353"/>
      <c r="S538" s="353"/>
      <c r="T538" s="353"/>
      <c r="U538" s="353"/>
    </row>
    <row r="539" spans="1:21" ht="12.6" customHeight="1" outlineLevel="1">
      <c r="A539" s="364">
        <v>44382</v>
      </c>
      <c r="B539" s="381">
        <v>44355</v>
      </c>
      <c r="C539" s="364">
        <v>44377</v>
      </c>
      <c r="D539" s="932">
        <v>44385</v>
      </c>
      <c r="E539" s="349" t="s">
        <v>3335</v>
      </c>
      <c r="F539" s="424" t="s">
        <v>4568</v>
      </c>
      <c r="G539" s="424" t="s">
        <v>4569</v>
      </c>
      <c r="H539" s="424"/>
      <c r="I539" s="424"/>
      <c r="J539" s="424" t="s">
        <v>2034</v>
      </c>
      <c r="K539" s="424" t="s">
        <v>4570</v>
      </c>
      <c r="L539" s="926">
        <f t="shared" si="42"/>
        <v>27</v>
      </c>
      <c r="M539" s="926">
        <f t="shared" si="43"/>
        <v>18</v>
      </c>
      <c r="N539" s="926"/>
      <c r="O539" s="927">
        <v>61</v>
      </c>
      <c r="P539" s="424"/>
      <c r="Q539" s="424"/>
      <c r="R539" s="424"/>
      <c r="S539" s="424"/>
      <c r="T539" s="424"/>
      <c r="U539" s="424"/>
    </row>
    <row r="540" spans="1:21" ht="12.6" customHeight="1" outlineLevel="1">
      <c r="A540" s="364">
        <v>44382</v>
      </c>
      <c r="B540" s="381">
        <v>44377</v>
      </c>
      <c r="C540" s="364">
        <v>44382</v>
      </c>
      <c r="D540" s="932">
        <v>44382</v>
      </c>
      <c r="E540" s="349" t="s">
        <v>3334</v>
      </c>
      <c r="F540" s="424" t="s">
        <v>3437</v>
      </c>
      <c r="G540" s="424" t="s">
        <v>4571</v>
      </c>
      <c r="H540" s="424"/>
      <c r="I540" s="424"/>
      <c r="J540" s="424" t="s">
        <v>2041</v>
      </c>
      <c r="K540" s="424" t="s">
        <v>3366</v>
      </c>
      <c r="L540" s="926">
        <f t="shared" si="42"/>
        <v>5</v>
      </c>
      <c r="M540" s="926">
        <f t="shared" si="43"/>
        <v>2</v>
      </c>
      <c r="N540" s="926"/>
      <c r="O540" s="927">
        <v>62</v>
      </c>
      <c r="P540" s="424"/>
      <c r="Q540" s="424"/>
      <c r="R540" s="424"/>
      <c r="S540" s="424"/>
      <c r="T540" s="424"/>
      <c r="U540" s="424"/>
    </row>
    <row r="541" spans="1:21" ht="12.6" customHeight="1" outlineLevel="1">
      <c r="A541" s="364">
        <v>44382</v>
      </c>
      <c r="B541" s="381">
        <v>44376</v>
      </c>
      <c r="C541" s="364">
        <v>44382</v>
      </c>
      <c r="D541" s="932">
        <v>44382</v>
      </c>
      <c r="E541" s="349" t="s">
        <v>3334</v>
      </c>
      <c r="F541" s="440" t="s">
        <v>4572</v>
      </c>
      <c r="G541" s="424" t="s">
        <v>4573</v>
      </c>
      <c r="H541" s="424"/>
      <c r="I541" s="424"/>
      <c r="J541" s="424" t="s">
        <v>2034</v>
      </c>
      <c r="K541" s="424" t="s">
        <v>2046</v>
      </c>
      <c r="L541" s="926">
        <f t="shared" si="42"/>
        <v>6</v>
      </c>
      <c r="M541" s="926">
        <f t="shared" si="43"/>
        <v>3</v>
      </c>
      <c r="N541" s="926"/>
      <c r="O541" s="927">
        <v>63</v>
      </c>
      <c r="P541" s="424"/>
      <c r="Q541" s="424"/>
      <c r="R541" s="424"/>
      <c r="S541" s="424"/>
      <c r="T541" s="424"/>
      <c r="U541" s="424"/>
    </row>
    <row r="542" spans="1:21" ht="12.6" customHeight="1" outlineLevel="1">
      <c r="A542" s="364">
        <v>44383</v>
      </c>
      <c r="B542" s="381">
        <v>44375</v>
      </c>
      <c r="C542" s="364">
        <v>44383</v>
      </c>
      <c r="D542" s="708">
        <v>44383</v>
      </c>
      <c r="E542" s="355" t="s">
        <v>3334</v>
      </c>
      <c r="F542" s="348" t="s">
        <v>4068</v>
      </c>
      <c r="G542" s="348" t="s">
        <v>4574</v>
      </c>
      <c r="H542" s="348"/>
      <c r="I542" s="348"/>
      <c r="J542" s="348" t="s">
        <v>2042</v>
      </c>
      <c r="K542" s="348"/>
      <c r="L542" s="926">
        <f t="shared" si="42"/>
        <v>8</v>
      </c>
      <c r="M542" s="926">
        <f t="shared" si="43"/>
        <v>5</v>
      </c>
      <c r="N542" s="926"/>
      <c r="O542" s="927">
        <v>64</v>
      </c>
      <c r="P542" s="352"/>
      <c r="Q542" s="352"/>
      <c r="R542" s="352"/>
      <c r="S542" s="352"/>
      <c r="T542" s="352"/>
      <c r="U542" s="352"/>
    </row>
    <row r="543" spans="1:21" ht="12.6" customHeight="1" outlineLevel="1">
      <c r="A543" s="364">
        <v>44383</v>
      </c>
      <c r="B543" s="381">
        <v>44369</v>
      </c>
      <c r="C543" s="364">
        <v>44382</v>
      </c>
      <c r="D543" s="932">
        <v>44399</v>
      </c>
      <c r="E543" s="349" t="s">
        <v>3334</v>
      </c>
      <c r="F543" s="424" t="s">
        <v>4575</v>
      </c>
      <c r="G543" s="424" t="s">
        <v>4576</v>
      </c>
      <c r="H543" s="424" t="s">
        <v>3349</v>
      </c>
      <c r="I543" s="424"/>
      <c r="J543" s="424" t="s">
        <v>2041</v>
      </c>
      <c r="K543" s="424" t="s">
        <v>3366</v>
      </c>
      <c r="L543" s="926">
        <f t="shared" ref="L543:L560" si="44">(A543-B543)</f>
        <v>14</v>
      </c>
      <c r="M543" s="926">
        <f t="shared" ref="M543:M560" si="45">NETWORKDAYS(B543,A543,A543:B543)</f>
        <v>9</v>
      </c>
      <c r="N543" s="926"/>
      <c r="O543" s="927">
        <v>65</v>
      </c>
      <c r="P543" s="424"/>
      <c r="Q543" s="424"/>
      <c r="R543" s="424"/>
      <c r="S543" s="424"/>
      <c r="T543" s="424"/>
      <c r="U543" s="424"/>
    </row>
    <row r="544" spans="1:21" ht="12.6" customHeight="1" outlineLevel="1">
      <c r="A544" s="364">
        <v>44383</v>
      </c>
      <c r="B544" s="381">
        <v>44377</v>
      </c>
      <c r="C544" s="364">
        <v>44383</v>
      </c>
      <c r="D544" s="364">
        <v>44383</v>
      </c>
      <c r="E544" s="355" t="s">
        <v>3334</v>
      </c>
      <c r="F544" s="353" t="s">
        <v>3337</v>
      </c>
      <c r="G544" s="353" t="s">
        <v>4577</v>
      </c>
      <c r="H544" s="353" t="s">
        <v>4578</v>
      </c>
      <c r="I544" s="353"/>
      <c r="J544" s="353" t="s">
        <v>2033</v>
      </c>
      <c r="K544" s="353"/>
      <c r="L544" s="926">
        <f t="shared" si="44"/>
        <v>6</v>
      </c>
      <c r="M544" s="926">
        <f t="shared" si="45"/>
        <v>3</v>
      </c>
      <c r="N544" s="926"/>
      <c r="O544" s="927">
        <v>66</v>
      </c>
      <c r="P544" s="353"/>
      <c r="Q544" s="353"/>
      <c r="R544" s="353"/>
      <c r="S544" s="353"/>
      <c r="T544" s="353"/>
      <c r="U544" s="353"/>
    </row>
    <row r="545" spans="1:21" ht="12.6" customHeight="1" outlineLevel="1">
      <c r="A545" s="364">
        <v>44383</v>
      </c>
      <c r="B545" s="381">
        <v>44366</v>
      </c>
      <c r="C545" s="364">
        <v>44379</v>
      </c>
      <c r="D545" s="932">
        <v>44392</v>
      </c>
      <c r="E545" s="349" t="s">
        <v>3334</v>
      </c>
      <c r="F545" s="424" t="s">
        <v>4579</v>
      </c>
      <c r="G545" s="424" t="s">
        <v>4580</v>
      </c>
      <c r="H545" s="424" t="s">
        <v>2046</v>
      </c>
      <c r="I545" s="424"/>
      <c r="J545" s="424" t="s">
        <v>2039</v>
      </c>
      <c r="K545" s="424" t="s">
        <v>3351</v>
      </c>
      <c r="L545" s="926">
        <f t="shared" si="44"/>
        <v>17</v>
      </c>
      <c r="M545" s="926">
        <f t="shared" si="45"/>
        <v>11</v>
      </c>
      <c r="N545" s="926"/>
      <c r="O545" s="927">
        <v>67</v>
      </c>
      <c r="P545" s="424"/>
      <c r="Q545" s="424"/>
      <c r="R545" s="424"/>
      <c r="S545" s="424"/>
      <c r="T545" s="424"/>
      <c r="U545" s="424"/>
    </row>
    <row r="546" spans="1:21" ht="12.6" customHeight="1" outlineLevel="1">
      <c r="A546" s="364">
        <v>44384</v>
      </c>
      <c r="B546" s="380">
        <v>44366</v>
      </c>
      <c r="C546" s="21">
        <v>44382</v>
      </c>
      <c r="D546" s="949">
        <v>44396</v>
      </c>
      <c r="E546" s="567" t="s">
        <v>3334</v>
      </c>
      <c r="F546" s="424" t="s">
        <v>4581</v>
      </c>
      <c r="G546" s="424" t="s">
        <v>4582</v>
      </c>
      <c r="H546" s="424"/>
      <c r="I546" s="424"/>
      <c r="J546" s="424" t="s">
        <v>2034</v>
      </c>
      <c r="K546" s="424" t="s">
        <v>4583</v>
      </c>
      <c r="L546" s="926">
        <f t="shared" si="44"/>
        <v>18</v>
      </c>
      <c r="M546" s="926">
        <f t="shared" si="45"/>
        <v>12</v>
      </c>
      <c r="N546" s="926"/>
      <c r="O546" s="927">
        <v>68</v>
      </c>
      <c r="P546" s="426"/>
      <c r="Q546" s="426"/>
      <c r="R546" s="426"/>
      <c r="S546" s="426"/>
      <c r="T546" s="426"/>
      <c r="U546" s="426"/>
    </row>
    <row r="547" spans="1:21" ht="12.6" customHeight="1" outlineLevel="1">
      <c r="A547" s="364">
        <v>44384</v>
      </c>
      <c r="B547" s="380">
        <v>44357</v>
      </c>
      <c r="C547" s="21">
        <v>44382</v>
      </c>
      <c r="D547" s="949">
        <v>44387</v>
      </c>
      <c r="E547" s="567" t="s">
        <v>3335</v>
      </c>
      <c r="F547" s="424" t="s">
        <v>4584</v>
      </c>
      <c r="G547" s="424" t="s">
        <v>4585</v>
      </c>
      <c r="H547" s="424"/>
      <c r="I547" s="424"/>
      <c r="J547" s="424" t="s">
        <v>2034</v>
      </c>
      <c r="K547" s="424" t="s">
        <v>3385</v>
      </c>
      <c r="L547" s="926">
        <f t="shared" si="44"/>
        <v>27</v>
      </c>
      <c r="M547" s="926">
        <f t="shared" si="45"/>
        <v>18</v>
      </c>
      <c r="N547" s="926"/>
      <c r="O547" s="927">
        <v>69</v>
      </c>
      <c r="P547" s="426"/>
      <c r="Q547" s="426"/>
      <c r="R547" s="426"/>
      <c r="S547" s="426"/>
      <c r="T547" s="426"/>
      <c r="U547" s="426"/>
    </row>
    <row r="548" spans="1:21" ht="12.6" customHeight="1" outlineLevel="1">
      <c r="A548" s="364">
        <v>44386</v>
      </c>
      <c r="B548" s="380">
        <v>44362</v>
      </c>
      <c r="C548" s="21">
        <v>44376</v>
      </c>
      <c r="D548" s="949">
        <v>44392</v>
      </c>
      <c r="E548" s="567" t="s">
        <v>3334</v>
      </c>
      <c r="F548" s="424" t="s">
        <v>4586</v>
      </c>
      <c r="G548" s="424" t="s">
        <v>4587</v>
      </c>
      <c r="H548" s="424" t="s">
        <v>3343</v>
      </c>
      <c r="I548" s="424"/>
      <c r="J548" s="424" t="s">
        <v>2034</v>
      </c>
      <c r="K548" s="424" t="s">
        <v>3661</v>
      </c>
      <c r="L548" s="926">
        <f t="shared" si="44"/>
        <v>24</v>
      </c>
      <c r="M548" s="926">
        <f t="shared" si="45"/>
        <v>17</v>
      </c>
      <c r="N548" s="926"/>
      <c r="O548" s="927">
        <v>70</v>
      </c>
      <c r="P548" s="426"/>
      <c r="Q548" s="426"/>
      <c r="R548" s="426"/>
      <c r="S548" s="426"/>
      <c r="T548" s="426"/>
      <c r="U548" s="426"/>
    </row>
    <row r="549" spans="1:21" ht="12.6" customHeight="1" outlineLevel="1">
      <c r="A549" s="364">
        <v>44386</v>
      </c>
      <c r="B549" s="381">
        <v>44365</v>
      </c>
      <c r="C549" s="364">
        <v>44382</v>
      </c>
      <c r="D549" s="708">
        <v>44395</v>
      </c>
      <c r="E549" s="355" t="s">
        <v>3335</v>
      </c>
      <c r="F549" s="348" t="s">
        <v>4588</v>
      </c>
      <c r="G549" s="348" t="s">
        <v>4589</v>
      </c>
      <c r="H549" s="348" t="s">
        <v>4072</v>
      </c>
      <c r="I549" s="348"/>
      <c r="J549" s="348" t="s">
        <v>2042</v>
      </c>
      <c r="K549" s="348"/>
      <c r="L549" s="926">
        <f t="shared" si="44"/>
        <v>21</v>
      </c>
      <c r="M549" s="926">
        <f t="shared" si="45"/>
        <v>14</v>
      </c>
      <c r="N549" s="926"/>
      <c r="O549" s="927">
        <v>71</v>
      </c>
      <c r="P549" s="352"/>
      <c r="Q549" s="352"/>
      <c r="R549" s="352"/>
      <c r="S549" s="352"/>
      <c r="T549" s="352"/>
      <c r="U549" s="352"/>
    </row>
    <row r="550" spans="1:21" ht="12.6" customHeight="1" outlineLevel="1">
      <c r="A550" s="364">
        <v>44389</v>
      </c>
      <c r="B550" s="380">
        <v>44369</v>
      </c>
      <c r="C550" s="21">
        <v>44389</v>
      </c>
      <c r="D550" s="949">
        <v>44399</v>
      </c>
      <c r="E550" s="567" t="s">
        <v>3334</v>
      </c>
      <c r="F550" s="424" t="s">
        <v>4590</v>
      </c>
      <c r="G550" s="424" t="s">
        <v>4591</v>
      </c>
      <c r="H550" s="424"/>
      <c r="I550" s="424"/>
      <c r="J550" s="424" t="s">
        <v>2041</v>
      </c>
      <c r="K550" s="662" t="s">
        <v>3351</v>
      </c>
      <c r="L550" s="926">
        <f t="shared" si="44"/>
        <v>20</v>
      </c>
      <c r="M550" s="926">
        <f t="shared" si="45"/>
        <v>13</v>
      </c>
      <c r="N550" s="926"/>
      <c r="O550" s="927">
        <v>72</v>
      </c>
      <c r="P550" s="426"/>
      <c r="Q550" s="426"/>
      <c r="R550" s="426"/>
      <c r="S550" s="426"/>
      <c r="T550" s="426"/>
      <c r="U550" s="426"/>
    </row>
    <row r="551" spans="1:21" ht="12.6" customHeight="1" outlineLevel="1">
      <c r="A551" s="364">
        <v>44390</v>
      </c>
      <c r="B551" s="380">
        <v>44364</v>
      </c>
      <c r="C551" s="21">
        <v>44394</v>
      </c>
      <c r="D551" s="949">
        <v>44394</v>
      </c>
      <c r="E551" s="567" t="s">
        <v>3335</v>
      </c>
      <c r="F551" s="424" t="s">
        <v>4592</v>
      </c>
      <c r="G551" s="424" t="s">
        <v>4593</v>
      </c>
      <c r="H551" s="424"/>
      <c r="I551" s="424" t="s">
        <v>2035</v>
      </c>
      <c r="J551" s="424" t="s">
        <v>2034</v>
      </c>
      <c r="K551" s="424" t="s">
        <v>4594</v>
      </c>
      <c r="L551" s="926">
        <f t="shared" si="44"/>
        <v>26</v>
      </c>
      <c r="M551" s="926">
        <f t="shared" si="45"/>
        <v>17</v>
      </c>
      <c r="N551" s="926"/>
      <c r="O551" s="927">
        <v>73</v>
      </c>
      <c r="P551" s="426"/>
      <c r="Q551" s="426"/>
      <c r="R551" s="426"/>
      <c r="S551" s="426"/>
      <c r="T551" s="426"/>
      <c r="U551" s="426"/>
    </row>
    <row r="552" spans="1:21" ht="12.6" customHeight="1" outlineLevel="1">
      <c r="A552" s="364">
        <v>44391</v>
      </c>
      <c r="B552" s="380">
        <v>44375</v>
      </c>
      <c r="C552" s="21">
        <v>44390</v>
      </c>
      <c r="D552" s="949">
        <v>44405</v>
      </c>
      <c r="E552" s="567" t="s">
        <v>3334</v>
      </c>
      <c r="F552" s="424" t="s">
        <v>4595</v>
      </c>
      <c r="G552" s="424" t="s">
        <v>4596</v>
      </c>
      <c r="H552" s="424"/>
      <c r="I552" s="424"/>
      <c r="J552" s="424" t="s">
        <v>2041</v>
      </c>
      <c r="K552" s="424" t="s">
        <v>3351</v>
      </c>
      <c r="L552" s="926">
        <f t="shared" si="44"/>
        <v>16</v>
      </c>
      <c r="M552" s="926">
        <f t="shared" si="45"/>
        <v>11</v>
      </c>
      <c r="N552" s="926"/>
      <c r="O552" s="927">
        <v>74</v>
      </c>
      <c r="P552" s="426"/>
      <c r="Q552" s="426"/>
      <c r="R552" s="426"/>
      <c r="S552" s="426"/>
      <c r="T552" s="426"/>
      <c r="U552" s="426"/>
    </row>
    <row r="553" spans="1:21" ht="12.6" customHeight="1" outlineLevel="1">
      <c r="A553" s="364">
        <v>44392</v>
      </c>
      <c r="B553" s="380">
        <v>44377</v>
      </c>
      <c r="C553" s="21">
        <v>44390</v>
      </c>
      <c r="D553" s="949">
        <v>44407</v>
      </c>
      <c r="E553" s="567" t="s">
        <v>3334</v>
      </c>
      <c r="F553" s="426" t="s">
        <v>4597</v>
      </c>
      <c r="G553" s="426" t="s">
        <v>4598</v>
      </c>
      <c r="H553" s="426" t="s">
        <v>3349</v>
      </c>
      <c r="I553" s="426"/>
      <c r="J553" s="426" t="s">
        <v>2041</v>
      </c>
      <c r="K553" s="424" t="s">
        <v>3366</v>
      </c>
      <c r="L553" s="926">
        <f t="shared" si="44"/>
        <v>15</v>
      </c>
      <c r="M553" s="926">
        <f t="shared" si="45"/>
        <v>10</v>
      </c>
      <c r="N553" s="926"/>
      <c r="O553" s="927">
        <v>75</v>
      </c>
      <c r="P553" s="426"/>
      <c r="Q553" s="426"/>
      <c r="R553" s="426"/>
      <c r="S553" s="426"/>
      <c r="T553" s="426"/>
      <c r="U553" s="426"/>
    </row>
    <row r="554" spans="1:21" ht="12.6" customHeight="1" outlineLevel="1">
      <c r="A554" s="364">
        <v>44392</v>
      </c>
      <c r="B554" s="381">
        <v>44363</v>
      </c>
      <c r="C554" s="364">
        <v>44386</v>
      </c>
      <c r="D554" s="708">
        <v>44393</v>
      </c>
      <c r="E554" s="355" t="s">
        <v>3335</v>
      </c>
      <c r="F554" s="348" t="s">
        <v>4599</v>
      </c>
      <c r="G554" s="348" t="s">
        <v>4600</v>
      </c>
      <c r="H554" s="348"/>
      <c r="I554" s="348"/>
      <c r="J554" s="348" t="s">
        <v>2042</v>
      </c>
      <c r="K554" s="348" t="s">
        <v>4072</v>
      </c>
      <c r="L554" s="926">
        <f t="shared" si="44"/>
        <v>29</v>
      </c>
      <c r="M554" s="926">
        <f t="shared" si="45"/>
        <v>20</v>
      </c>
      <c r="N554" s="926"/>
      <c r="O554" s="927">
        <v>76</v>
      </c>
      <c r="P554" s="352"/>
      <c r="Q554" s="352"/>
      <c r="R554" s="352"/>
      <c r="S554" s="352"/>
      <c r="T554" s="352"/>
      <c r="U554" s="352"/>
    </row>
    <row r="555" spans="1:21" ht="12.6" customHeight="1" outlineLevel="1">
      <c r="A555" s="364">
        <v>44392</v>
      </c>
      <c r="B555" s="380">
        <v>44369</v>
      </c>
      <c r="C555" s="21">
        <v>44391</v>
      </c>
      <c r="D555" s="949">
        <v>44399</v>
      </c>
      <c r="E555" s="567" t="s">
        <v>3335</v>
      </c>
      <c r="F555" s="426" t="s">
        <v>4601</v>
      </c>
      <c r="G555" s="426" t="s">
        <v>4602</v>
      </c>
      <c r="H555" s="426"/>
      <c r="I555" s="426"/>
      <c r="J555" s="426" t="s">
        <v>2041</v>
      </c>
      <c r="K555" s="424" t="s">
        <v>3351</v>
      </c>
      <c r="L555" s="926">
        <f t="shared" si="44"/>
        <v>23</v>
      </c>
      <c r="M555" s="926">
        <f t="shared" si="45"/>
        <v>16</v>
      </c>
      <c r="N555" s="926"/>
      <c r="O555" s="927">
        <v>77</v>
      </c>
      <c r="P555" s="426"/>
      <c r="Q555" s="426"/>
      <c r="R555" s="426"/>
      <c r="S555" s="426"/>
      <c r="T555" s="426"/>
      <c r="U555" s="426"/>
    </row>
    <row r="556" spans="1:21" ht="12.6" customHeight="1" outlineLevel="1">
      <c r="A556" s="376">
        <v>44393</v>
      </c>
      <c r="B556" s="381">
        <v>44375</v>
      </c>
      <c r="C556" s="364">
        <v>44391</v>
      </c>
      <c r="D556" s="708">
        <v>44405</v>
      </c>
      <c r="E556" s="355" t="s">
        <v>3335</v>
      </c>
      <c r="F556" s="348" t="s">
        <v>4603</v>
      </c>
      <c r="G556" s="348" t="s">
        <v>4604</v>
      </c>
      <c r="H556" s="348" t="s">
        <v>4072</v>
      </c>
      <c r="I556" s="348"/>
      <c r="J556" s="348" t="s">
        <v>2042</v>
      </c>
      <c r="K556" s="348"/>
      <c r="L556" s="926">
        <f t="shared" si="44"/>
        <v>18</v>
      </c>
      <c r="M556" s="926">
        <f t="shared" si="45"/>
        <v>13</v>
      </c>
      <c r="N556" s="926"/>
      <c r="O556" s="927">
        <v>78</v>
      </c>
      <c r="P556" s="352"/>
      <c r="Q556" s="352"/>
      <c r="R556" s="352"/>
      <c r="S556" s="352"/>
      <c r="T556" s="352"/>
      <c r="U556" s="352"/>
    </row>
    <row r="557" spans="1:21" ht="12.6" customHeight="1" outlineLevel="1">
      <c r="A557" s="364">
        <v>44396</v>
      </c>
      <c r="B557" s="381">
        <v>44369</v>
      </c>
      <c r="C557" s="364">
        <v>44389</v>
      </c>
      <c r="D557" s="932">
        <v>44399</v>
      </c>
      <c r="E557" s="349" t="s">
        <v>3334</v>
      </c>
      <c r="F557" s="424" t="s">
        <v>4605</v>
      </c>
      <c r="G557" s="424" t="s">
        <v>4606</v>
      </c>
      <c r="H557" s="424" t="s">
        <v>3803</v>
      </c>
      <c r="I557" s="424"/>
      <c r="J557" s="424" t="s">
        <v>2041</v>
      </c>
      <c r="K557" s="424" t="s">
        <v>3351</v>
      </c>
      <c r="L557" s="926">
        <f t="shared" si="44"/>
        <v>27</v>
      </c>
      <c r="M557" s="926">
        <f t="shared" si="45"/>
        <v>18</v>
      </c>
      <c r="N557" s="926"/>
      <c r="O557" s="927">
        <v>79</v>
      </c>
      <c r="P557" s="424"/>
      <c r="Q557" s="424"/>
      <c r="R557" s="424"/>
      <c r="S557" s="424"/>
      <c r="T557" s="424"/>
      <c r="U557" s="424"/>
    </row>
    <row r="558" spans="1:21" ht="12.6" customHeight="1" outlineLevel="1">
      <c r="A558" s="364">
        <v>44396</v>
      </c>
      <c r="B558" s="381">
        <v>44376</v>
      </c>
      <c r="C558" s="364">
        <v>44389</v>
      </c>
      <c r="D558" s="932">
        <v>44406</v>
      </c>
      <c r="E558" s="349" t="s">
        <v>3334</v>
      </c>
      <c r="F558" s="424" t="s">
        <v>4605</v>
      </c>
      <c r="G558" s="424" t="s">
        <v>4607</v>
      </c>
      <c r="H558" s="424" t="s">
        <v>3803</v>
      </c>
      <c r="I558" s="424"/>
      <c r="J558" s="424" t="s">
        <v>2041</v>
      </c>
      <c r="K558" s="424" t="s">
        <v>3351</v>
      </c>
      <c r="L558" s="926">
        <f t="shared" si="44"/>
        <v>20</v>
      </c>
      <c r="M558" s="926">
        <f t="shared" si="45"/>
        <v>13</v>
      </c>
      <c r="N558" s="926"/>
      <c r="O558" s="927">
        <v>80</v>
      </c>
      <c r="P558" s="424"/>
      <c r="Q558" s="424"/>
      <c r="R558" s="424"/>
      <c r="S558" s="424"/>
      <c r="T558" s="424"/>
      <c r="U558" s="424"/>
    </row>
    <row r="559" spans="1:21" ht="12.6" customHeight="1" outlineLevel="1">
      <c r="A559" s="364">
        <v>44396</v>
      </c>
      <c r="B559" s="380">
        <v>44369</v>
      </c>
      <c r="C559" s="21">
        <v>44390</v>
      </c>
      <c r="D559" s="949">
        <v>44399</v>
      </c>
      <c r="E559" s="567" t="s">
        <v>3335</v>
      </c>
      <c r="F559" s="426" t="s">
        <v>4608</v>
      </c>
      <c r="G559" s="426" t="s">
        <v>4609</v>
      </c>
      <c r="H559" s="426"/>
      <c r="I559" s="426"/>
      <c r="J559" s="426" t="s">
        <v>2041</v>
      </c>
      <c r="K559" s="424" t="s">
        <v>3351</v>
      </c>
      <c r="L559" s="926">
        <f t="shared" si="44"/>
        <v>27</v>
      </c>
      <c r="M559" s="926">
        <f t="shared" si="45"/>
        <v>18</v>
      </c>
      <c r="N559" s="926"/>
      <c r="O559" s="927">
        <v>81</v>
      </c>
      <c r="P559" s="426"/>
      <c r="Q559" s="426"/>
      <c r="R559" s="426"/>
      <c r="S559" s="426"/>
      <c r="T559" s="426"/>
      <c r="U559" s="426"/>
    </row>
    <row r="560" spans="1:21" ht="12.6" customHeight="1" outlineLevel="1">
      <c r="A560" s="364">
        <v>44399</v>
      </c>
      <c r="B560" s="380">
        <v>44376</v>
      </c>
      <c r="C560" s="21">
        <v>44398</v>
      </c>
      <c r="D560" s="949">
        <v>44406</v>
      </c>
      <c r="E560" s="567" t="s">
        <v>3335</v>
      </c>
      <c r="F560" s="426" t="s">
        <v>4610</v>
      </c>
      <c r="G560" s="426" t="s">
        <v>4611</v>
      </c>
      <c r="H560" s="426"/>
      <c r="I560" s="426"/>
      <c r="J560" s="426" t="s">
        <v>2041</v>
      </c>
      <c r="K560" s="424" t="s">
        <v>3351</v>
      </c>
      <c r="L560" s="926">
        <f t="shared" si="44"/>
        <v>23</v>
      </c>
      <c r="M560" s="926">
        <f t="shared" si="45"/>
        <v>16</v>
      </c>
      <c r="N560" s="926"/>
      <c r="O560" s="927">
        <v>82</v>
      </c>
      <c r="P560" s="426"/>
      <c r="Q560" s="426"/>
      <c r="R560" s="426"/>
      <c r="S560" s="426"/>
      <c r="T560" s="426"/>
      <c r="U560" s="426"/>
    </row>
    <row r="562" spans="1:33" ht="12.6" customHeight="1">
      <c r="A562" s="376">
        <v>44383</v>
      </c>
      <c r="B562" s="383">
        <v>44382</v>
      </c>
      <c r="C562" s="364"/>
      <c r="D562" s="364"/>
      <c r="E562" s="355" t="s">
        <v>3334</v>
      </c>
      <c r="F562" s="348" t="s">
        <v>3337</v>
      </c>
      <c r="G562" s="348" t="s">
        <v>4612</v>
      </c>
      <c r="H562" s="348"/>
      <c r="I562" s="348"/>
      <c r="J562" s="348" t="s">
        <v>2033</v>
      </c>
      <c r="K562" s="348"/>
      <c r="L562" s="358">
        <f t="shared" ref="L562:L593" si="46">(A562-B562)</f>
        <v>1</v>
      </c>
      <c r="M562" s="358">
        <f t="shared" ref="M562:M593" si="47">NETWORKDAYS(B562,A562,A562:B562)</f>
        <v>0</v>
      </c>
      <c r="N562" s="926"/>
      <c r="O562" s="927">
        <v>1</v>
      </c>
      <c r="P562" s="362" t="s">
        <v>4613</v>
      </c>
      <c r="Q562" s="357">
        <f>AVERAGE($L$562:$L$654)</f>
        <v>13.591397849462366</v>
      </c>
      <c r="R562" s="363">
        <f>COUNT($B$562:$B$654)</f>
        <v>93</v>
      </c>
      <c r="S562" s="350">
        <f>COUNTIF($E$562:$E$654,$S$1)</f>
        <v>67</v>
      </c>
      <c r="T562" s="350">
        <f>COUNTIF($E$562:$E$654,$T$1)</f>
        <v>26</v>
      </c>
      <c r="U562" s="350">
        <f>R562-S562-T562</f>
        <v>0</v>
      </c>
      <c r="V562" s="350"/>
      <c r="W562" s="350">
        <f t="shared" ref="W562:AE562" si="48">COUNTIF($J$562:$J$654, W$1)</f>
        <v>25</v>
      </c>
      <c r="X562" s="350">
        <f t="shared" si="48"/>
        <v>11</v>
      </c>
      <c r="Y562" s="350">
        <f t="shared" si="48"/>
        <v>7</v>
      </c>
      <c r="Z562" s="350">
        <f t="shared" si="48"/>
        <v>23</v>
      </c>
      <c r="AA562" s="350">
        <f t="shared" si="48"/>
        <v>18</v>
      </c>
      <c r="AB562" s="350">
        <f t="shared" si="48"/>
        <v>9</v>
      </c>
      <c r="AC562" s="350">
        <f t="shared" si="48"/>
        <v>0</v>
      </c>
      <c r="AD562" s="350">
        <f t="shared" si="48"/>
        <v>0</v>
      </c>
      <c r="AE562" s="350">
        <f t="shared" si="48"/>
        <v>0</v>
      </c>
      <c r="AF562" s="350"/>
      <c r="AG562" s="363">
        <f>SUM(W562:AF562)</f>
        <v>93</v>
      </c>
    </row>
    <row r="563" spans="1:33" ht="12.6" customHeight="1" outlineLevel="1">
      <c r="A563" s="364">
        <v>44379</v>
      </c>
      <c r="B563" s="383">
        <v>44378</v>
      </c>
      <c r="C563" s="364">
        <v>44382</v>
      </c>
      <c r="D563" s="364">
        <v>44382</v>
      </c>
      <c r="E563" s="355" t="s">
        <v>3334</v>
      </c>
      <c r="F563" s="353" t="s">
        <v>4614</v>
      </c>
      <c r="G563" s="353" t="s">
        <v>4615</v>
      </c>
      <c r="H563" s="353" t="s">
        <v>4616</v>
      </c>
      <c r="I563" s="353"/>
      <c r="J563" s="353" t="s">
        <v>2033</v>
      </c>
      <c r="K563" s="353" t="s">
        <v>4617</v>
      </c>
      <c r="L563" s="358">
        <f t="shared" si="46"/>
        <v>1</v>
      </c>
      <c r="M563" s="358">
        <f t="shared" si="47"/>
        <v>0</v>
      </c>
      <c r="N563" s="926"/>
      <c r="O563" s="927">
        <v>2</v>
      </c>
      <c r="P563" s="353"/>
      <c r="Q563" s="353"/>
      <c r="R563" s="353"/>
      <c r="S563" s="353"/>
      <c r="T563" s="353"/>
      <c r="U563" s="353"/>
      <c r="V563" s="353"/>
      <c r="W563" s="353"/>
      <c r="X563" s="353"/>
      <c r="Y563" s="353"/>
      <c r="Z563" s="353"/>
      <c r="AA563" s="353"/>
      <c r="AB563" s="353"/>
      <c r="AC563" s="353"/>
      <c r="AD563" s="353"/>
      <c r="AE563" s="353"/>
      <c r="AF563" s="353"/>
      <c r="AG563" s="353"/>
    </row>
    <row r="564" spans="1:33" ht="12.6" customHeight="1" outlineLevel="1">
      <c r="A564" s="364">
        <v>44384</v>
      </c>
      <c r="B564" s="383">
        <v>44378</v>
      </c>
      <c r="C564" s="364">
        <v>44387</v>
      </c>
      <c r="D564" s="364">
        <v>44409</v>
      </c>
      <c r="E564" s="355" t="s">
        <v>3334</v>
      </c>
      <c r="F564" s="353" t="s">
        <v>4618</v>
      </c>
      <c r="G564" s="353" t="s">
        <v>4619</v>
      </c>
      <c r="H564" s="353"/>
      <c r="I564" s="353"/>
      <c r="J564" s="353" t="s">
        <v>2033</v>
      </c>
      <c r="K564" s="353" t="s">
        <v>3661</v>
      </c>
      <c r="L564" s="358">
        <f t="shared" si="46"/>
        <v>6</v>
      </c>
      <c r="M564" s="358">
        <f t="shared" si="47"/>
        <v>3</v>
      </c>
      <c r="N564" s="926"/>
      <c r="O564" s="927">
        <v>3</v>
      </c>
      <c r="P564" s="353"/>
      <c r="Q564" s="353"/>
      <c r="R564" s="353"/>
      <c r="S564" s="353"/>
      <c r="T564" s="353"/>
      <c r="U564" s="353"/>
      <c r="V564" s="353"/>
      <c r="W564" s="353"/>
      <c r="X564" s="353"/>
      <c r="Y564" s="353"/>
      <c r="Z564" s="353"/>
      <c r="AA564" s="353"/>
      <c r="AB564" s="353"/>
      <c r="AC564" s="353"/>
      <c r="AD564" s="353"/>
      <c r="AE564" s="353"/>
      <c r="AF564" s="353"/>
      <c r="AG564" s="353"/>
    </row>
    <row r="565" spans="1:33" ht="12.6" customHeight="1" outlineLevel="1">
      <c r="A565" s="364">
        <v>44384</v>
      </c>
      <c r="B565" s="383">
        <v>44378</v>
      </c>
      <c r="C565" s="364">
        <v>44383</v>
      </c>
      <c r="D565" s="364">
        <v>44383</v>
      </c>
      <c r="E565" s="355" t="s">
        <v>3334</v>
      </c>
      <c r="F565" s="348" t="s">
        <v>3361</v>
      </c>
      <c r="G565" s="348" t="s">
        <v>4620</v>
      </c>
      <c r="H565" s="348"/>
      <c r="I565" s="348"/>
      <c r="J565" s="348" t="s">
        <v>2042</v>
      </c>
      <c r="K565" s="348"/>
      <c r="L565" s="358">
        <f t="shared" si="46"/>
        <v>6</v>
      </c>
      <c r="M565" s="358">
        <f t="shared" si="47"/>
        <v>3</v>
      </c>
      <c r="N565" s="926"/>
      <c r="O565" s="927">
        <v>4</v>
      </c>
      <c r="P565" s="362"/>
      <c r="Q565" s="357"/>
      <c r="R565" s="363"/>
      <c r="S565" s="350"/>
      <c r="T565" s="350"/>
      <c r="U565" s="350"/>
      <c r="V565" s="350"/>
      <c r="W565" s="350"/>
      <c r="X565" s="350"/>
      <c r="Y565" s="350"/>
      <c r="Z565" s="350"/>
      <c r="AA565" s="350"/>
      <c r="AB565" s="350"/>
      <c r="AC565" s="350"/>
      <c r="AD565" s="363"/>
      <c r="AE565" s="350"/>
      <c r="AF565" s="352"/>
      <c r="AG565" s="352"/>
    </row>
    <row r="566" spans="1:33" ht="12.6" customHeight="1" outlineLevel="1">
      <c r="A566" s="364">
        <v>44385</v>
      </c>
      <c r="B566" s="383">
        <v>44378</v>
      </c>
      <c r="C566" s="364">
        <v>44383</v>
      </c>
      <c r="D566" s="364">
        <v>44390</v>
      </c>
      <c r="E566" s="355" t="s">
        <v>3334</v>
      </c>
      <c r="F566" s="353" t="s">
        <v>4621</v>
      </c>
      <c r="G566" s="353" t="s">
        <v>4622</v>
      </c>
      <c r="H566" s="353" t="s">
        <v>4623</v>
      </c>
      <c r="I566" s="353"/>
      <c r="J566" s="353" t="s">
        <v>2033</v>
      </c>
      <c r="K566" s="353" t="s">
        <v>4624</v>
      </c>
      <c r="L566" s="358">
        <f t="shared" si="46"/>
        <v>7</v>
      </c>
      <c r="M566" s="358">
        <f t="shared" si="47"/>
        <v>4</v>
      </c>
      <c r="N566" s="926"/>
      <c r="O566" s="927">
        <v>5</v>
      </c>
      <c r="P566" s="353"/>
      <c r="Q566" s="353"/>
      <c r="R566" s="353"/>
      <c r="S566" s="353"/>
      <c r="T566" s="353"/>
      <c r="U566" s="353"/>
      <c r="V566" s="353"/>
      <c r="W566" s="353"/>
      <c r="X566" s="353"/>
      <c r="Y566" s="353"/>
      <c r="Z566" s="353"/>
      <c r="AA566" s="353"/>
      <c r="AB566" s="353"/>
      <c r="AC566" s="353"/>
      <c r="AD566" s="353"/>
      <c r="AE566" s="353"/>
      <c r="AF566" s="353"/>
      <c r="AG566" s="353"/>
    </row>
    <row r="567" spans="1:33" ht="12.6" customHeight="1" outlineLevel="1">
      <c r="A567" s="364">
        <v>44386</v>
      </c>
      <c r="B567" s="383">
        <v>44384</v>
      </c>
      <c r="C567" s="364">
        <v>44391</v>
      </c>
      <c r="D567" s="932">
        <v>44415</v>
      </c>
      <c r="E567" s="355" t="s">
        <v>3334</v>
      </c>
      <c r="F567" s="353" t="s">
        <v>4625</v>
      </c>
      <c r="G567" s="353" t="s">
        <v>4626</v>
      </c>
      <c r="H567" s="353"/>
      <c r="I567" s="353"/>
      <c r="J567" s="353" t="s">
        <v>2045</v>
      </c>
      <c r="K567" s="424" t="s">
        <v>3351</v>
      </c>
      <c r="L567" s="358">
        <f t="shared" si="46"/>
        <v>2</v>
      </c>
      <c r="M567" s="358">
        <f t="shared" si="47"/>
        <v>1</v>
      </c>
      <c r="N567" s="926"/>
      <c r="O567" s="927">
        <v>6</v>
      </c>
      <c r="P567" s="352"/>
      <c r="Q567" s="352"/>
      <c r="R567" s="352"/>
      <c r="S567" s="352"/>
      <c r="T567" s="352"/>
      <c r="U567" s="352"/>
      <c r="V567" s="352"/>
      <c r="W567" s="352"/>
      <c r="X567" s="352"/>
      <c r="Y567" s="352"/>
      <c r="Z567" s="352"/>
      <c r="AA567" s="352"/>
      <c r="AB567" s="352"/>
      <c r="AC567" s="352"/>
      <c r="AD567" s="352"/>
      <c r="AE567" s="352"/>
      <c r="AF567" s="352"/>
      <c r="AG567" s="352"/>
    </row>
    <row r="568" spans="1:33" ht="12.6" customHeight="1" outlineLevel="1">
      <c r="A568" s="364">
        <v>44389</v>
      </c>
      <c r="B568" s="383">
        <v>44385</v>
      </c>
      <c r="C568" s="364">
        <v>44389</v>
      </c>
      <c r="D568" s="932">
        <v>44416</v>
      </c>
      <c r="E568" s="349" t="s">
        <v>3334</v>
      </c>
      <c r="F568" s="424" t="s">
        <v>3620</v>
      </c>
      <c r="G568" s="424" t="s">
        <v>4627</v>
      </c>
      <c r="H568" s="424"/>
      <c r="I568" s="424"/>
      <c r="J568" s="424" t="s">
        <v>2041</v>
      </c>
      <c r="K568" s="424" t="s">
        <v>3351</v>
      </c>
      <c r="L568" s="358">
        <f t="shared" si="46"/>
        <v>4</v>
      </c>
      <c r="M568" s="358">
        <f t="shared" si="47"/>
        <v>1</v>
      </c>
      <c r="N568" s="926"/>
      <c r="O568" s="927">
        <v>7</v>
      </c>
      <c r="P568" s="424"/>
      <c r="Q568" s="424"/>
      <c r="R568" s="424"/>
      <c r="S568" s="424"/>
      <c r="T568" s="424"/>
      <c r="U568" s="424"/>
      <c r="V568" s="424"/>
      <c r="W568" s="424"/>
      <c r="X568" s="424"/>
      <c r="Y568" s="424"/>
      <c r="Z568" s="424"/>
      <c r="AA568" s="424"/>
      <c r="AB568" s="424"/>
      <c r="AC568" s="424"/>
      <c r="AD568" s="424"/>
      <c r="AE568" s="424"/>
      <c r="AF568" s="424"/>
      <c r="AG568" s="424"/>
    </row>
    <row r="569" spans="1:33" ht="12.6" customHeight="1" outlineLevel="1">
      <c r="A569" s="364">
        <v>44390</v>
      </c>
      <c r="B569" s="383">
        <v>44385</v>
      </c>
      <c r="C569" s="364">
        <v>44396</v>
      </c>
      <c r="D569" s="364">
        <v>44416</v>
      </c>
      <c r="E569" s="355" t="s">
        <v>3335</v>
      </c>
      <c r="F569" s="353" t="s">
        <v>4628</v>
      </c>
      <c r="G569" s="353" t="s">
        <v>4629</v>
      </c>
      <c r="H569" s="353"/>
      <c r="I569" s="353"/>
      <c r="J569" s="353" t="s">
        <v>2035</v>
      </c>
      <c r="K569" s="348"/>
      <c r="L569" s="358">
        <f t="shared" si="46"/>
        <v>5</v>
      </c>
      <c r="M569" s="358">
        <f t="shared" si="47"/>
        <v>2</v>
      </c>
      <c r="N569" s="926"/>
      <c r="O569" s="927">
        <v>8</v>
      </c>
      <c r="P569" s="352"/>
      <c r="Q569" s="352"/>
      <c r="R569" s="352"/>
      <c r="S569" s="352"/>
      <c r="T569" s="352"/>
      <c r="U569" s="352"/>
      <c r="V569" s="352"/>
      <c r="W569" s="352"/>
      <c r="X569" s="352"/>
      <c r="Y569" s="352"/>
      <c r="Z569" s="352"/>
      <c r="AA569" s="352"/>
      <c r="AB569" s="352"/>
      <c r="AC569" s="352"/>
      <c r="AD569" s="352"/>
      <c r="AE569" s="352"/>
      <c r="AF569" s="352"/>
      <c r="AG569" s="352"/>
    </row>
    <row r="570" spans="1:33" ht="12.6" customHeight="1" outlineLevel="1">
      <c r="A570" s="364">
        <v>44390</v>
      </c>
      <c r="B570" s="383">
        <v>44382</v>
      </c>
      <c r="C570" s="364">
        <v>44393</v>
      </c>
      <c r="D570" s="364">
        <v>44413</v>
      </c>
      <c r="E570" s="355" t="s">
        <v>3334</v>
      </c>
      <c r="F570" s="353" t="s">
        <v>4630</v>
      </c>
      <c r="G570" s="353" t="s">
        <v>4631</v>
      </c>
      <c r="H570" s="353"/>
      <c r="I570" s="353" t="s">
        <v>2035</v>
      </c>
      <c r="J570" s="353" t="s">
        <v>2033</v>
      </c>
      <c r="K570" s="353"/>
      <c r="L570" s="358">
        <f t="shared" si="46"/>
        <v>8</v>
      </c>
      <c r="M570" s="358">
        <f t="shared" si="47"/>
        <v>5</v>
      </c>
      <c r="N570" s="926"/>
      <c r="O570" s="927">
        <v>9</v>
      </c>
      <c r="P570" s="353"/>
      <c r="Q570" s="353"/>
      <c r="R570" s="353"/>
      <c r="S570" s="353"/>
      <c r="T570" s="353"/>
      <c r="U570" s="353"/>
      <c r="V570" s="353"/>
      <c r="W570" s="353"/>
      <c r="X570" s="353"/>
      <c r="Y570" s="353"/>
      <c r="Z570" s="353"/>
      <c r="AA570" s="353"/>
      <c r="AB570" s="353"/>
      <c r="AC570" s="353"/>
      <c r="AD570" s="353"/>
      <c r="AE570" s="353"/>
      <c r="AF570" s="353"/>
      <c r="AG570" s="353"/>
    </row>
    <row r="571" spans="1:33" ht="12.6" customHeight="1" outlineLevel="1">
      <c r="A571" s="364">
        <v>44390</v>
      </c>
      <c r="B571" s="383">
        <v>44382</v>
      </c>
      <c r="C571" s="364">
        <v>44391</v>
      </c>
      <c r="D571" s="932">
        <v>44414</v>
      </c>
      <c r="E571" s="349" t="s">
        <v>3334</v>
      </c>
      <c r="F571" s="589" t="s">
        <v>4632</v>
      </c>
      <c r="G571" s="424" t="s">
        <v>4633</v>
      </c>
      <c r="H571" s="424"/>
      <c r="I571" s="424"/>
      <c r="J571" s="424" t="s">
        <v>2034</v>
      </c>
      <c r="K571" s="424" t="s">
        <v>3661</v>
      </c>
      <c r="L571" s="358">
        <f t="shared" si="46"/>
        <v>8</v>
      </c>
      <c r="M571" s="358">
        <f t="shared" si="47"/>
        <v>5</v>
      </c>
      <c r="N571" s="926"/>
      <c r="O571" s="927">
        <v>10</v>
      </c>
      <c r="P571" s="424"/>
      <c r="Q571" s="424"/>
      <c r="R571" s="424"/>
      <c r="S571" s="424"/>
      <c r="T571" s="424"/>
      <c r="U571" s="424"/>
      <c r="V571" s="424"/>
      <c r="W571" s="424"/>
      <c r="X571" s="424"/>
      <c r="Y571" s="424"/>
      <c r="Z571" s="424"/>
      <c r="AA571" s="424"/>
      <c r="AB571" s="424"/>
      <c r="AC571" s="424"/>
      <c r="AD571" s="424"/>
      <c r="AE571" s="424"/>
      <c r="AF571" s="424"/>
      <c r="AG571" s="424"/>
    </row>
    <row r="572" spans="1:33" ht="12.6" customHeight="1" outlineLevel="1">
      <c r="A572" s="364">
        <v>44390</v>
      </c>
      <c r="B572" s="383">
        <v>44383</v>
      </c>
      <c r="C572" s="364">
        <v>44390</v>
      </c>
      <c r="D572" s="364">
        <v>44414</v>
      </c>
      <c r="E572" s="355" t="s">
        <v>3334</v>
      </c>
      <c r="F572" s="348" t="s">
        <v>4634</v>
      </c>
      <c r="G572" s="348" t="s">
        <v>4635</v>
      </c>
      <c r="H572" s="348"/>
      <c r="I572" s="348"/>
      <c r="J572" s="348" t="s">
        <v>2042</v>
      </c>
      <c r="K572" s="348"/>
      <c r="L572" s="358">
        <f t="shared" si="46"/>
        <v>7</v>
      </c>
      <c r="M572" s="358">
        <f t="shared" si="47"/>
        <v>4</v>
      </c>
      <c r="N572" s="926"/>
      <c r="O572" s="927">
        <v>11</v>
      </c>
      <c r="P572" s="352"/>
      <c r="Q572" s="352"/>
      <c r="R572" s="352"/>
      <c r="S572" s="352"/>
      <c r="T572" s="352"/>
      <c r="U572" s="352"/>
      <c r="V572" s="352"/>
      <c r="W572" s="352"/>
      <c r="X572" s="352"/>
      <c r="Y572" s="352"/>
      <c r="Z572" s="352"/>
      <c r="AA572" s="352"/>
      <c r="AB572" s="352"/>
      <c r="AC572" s="352"/>
      <c r="AD572" s="352"/>
      <c r="AE572" s="352"/>
      <c r="AF572" s="352"/>
      <c r="AG572" s="352"/>
    </row>
    <row r="573" spans="1:33" ht="12.6" customHeight="1" outlineLevel="1">
      <c r="A573" s="364">
        <v>44390</v>
      </c>
      <c r="B573" s="383">
        <v>44379</v>
      </c>
      <c r="C573" s="364">
        <v>44393</v>
      </c>
      <c r="D573" s="364">
        <v>44410</v>
      </c>
      <c r="E573" s="355" t="s">
        <v>3334</v>
      </c>
      <c r="F573" s="353" t="s">
        <v>4636</v>
      </c>
      <c r="G573" s="353" t="s">
        <v>4637</v>
      </c>
      <c r="H573" s="353"/>
      <c r="I573" s="353"/>
      <c r="J573" s="353" t="s">
        <v>2033</v>
      </c>
      <c r="K573" s="353" t="s">
        <v>3378</v>
      </c>
      <c r="L573" s="358">
        <f t="shared" si="46"/>
        <v>11</v>
      </c>
      <c r="M573" s="358">
        <f t="shared" si="47"/>
        <v>6</v>
      </c>
      <c r="N573" s="926"/>
      <c r="O573" s="927">
        <v>12</v>
      </c>
      <c r="P573" s="375"/>
      <c r="Q573" s="375"/>
      <c r="R573" s="375"/>
      <c r="S573" s="375"/>
      <c r="T573" s="375"/>
      <c r="U573" s="375"/>
      <c r="V573" s="375"/>
      <c r="W573" s="375"/>
      <c r="X573" s="375"/>
      <c r="Y573" s="375"/>
      <c r="Z573" s="375"/>
      <c r="AA573" s="375"/>
      <c r="AB573" s="375"/>
      <c r="AC573" s="375"/>
      <c r="AD573" s="375"/>
      <c r="AE573" s="375"/>
      <c r="AF573" s="375"/>
      <c r="AG573" s="375"/>
    </row>
    <row r="574" spans="1:33" ht="12.6" customHeight="1" outlineLevel="1">
      <c r="A574" s="364">
        <v>44391</v>
      </c>
      <c r="B574" s="383">
        <v>44378</v>
      </c>
      <c r="C574" s="364">
        <v>44391</v>
      </c>
      <c r="D574" s="364">
        <v>44409</v>
      </c>
      <c r="E574" s="355" t="s">
        <v>3334</v>
      </c>
      <c r="F574" s="353" t="s">
        <v>4638</v>
      </c>
      <c r="G574" s="353" t="s">
        <v>4639</v>
      </c>
      <c r="H574" s="353"/>
      <c r="I574" s="353"/>
      <c r="J574" s="353" t="s">
        <v>2033</v>
      </c>
      <c r="K574" s="353" t="s">
        <v>3488</v>
      </c>
      <c r="L574" s="358">
        <f t="shared" si="46"/>
        <v>13</v>
      </c>
      <c r="M574" s="358">
        <f t="shared" si="47"/>
        <v>8</v>
      </c>
      <c r="N574" s="926"/>
      <c r="O574" s="927">
        <v>13</v>
      </c>
      <c r="P574" s="353"/>
      <c r="Q574" s="353"/>
      <c r="R574" s="353"/>
      <c r="S574" s="353"/>
      <c r="T574" s="353"/>
      <c r="U574" s="353"/>
      <c r="V574" s="353"/>
      <c r="W574" s="353"/>
      <c r="X574" s="353"/>
      <c r="Y574" s="353"/>
      <c r="Z574" s="353"/>
      <c r="AA574" s="353"/>
      <c r="AB574" s="353"/>
      <c r="AC574" s="353"/>
      <c r="AD574" s="353"/>
      <c r="AE574" s="353"/>
      <c r="AF574" s="353"/>
      <c r="AG574" s="353"/>
    </row>
    <row r="575" spans="1:33" ht="12.6" customHeight="1" outlineLevel="1">
      <c r="A575" s="364">
        <v>44391</v>
      </c>
      <c r="B575" s="383">
        <v>44391</v>
      </c>
      <c r="C575" s="364"/>
      <c r="D575" s="364"/>
      <c r="E575" s="355" t="s">
        <v>3334</v>
      </c>
      <c r="F575" s="348" t="s">
        <v>3354</v>
      </c>
      <c r="G575" s="348" t="s">
        <v>4640</v>
      </c>
      <c r="H575" s="348"/>
      <c r="I575" s="348"/>
      <c r="J575" s="348" t="s">
        <v>2033</v>
      </c>
      <c r="K575" s="348"/>
      <c r="L575" s="358">
        <f t="shared" si="46"/>
        <v>0</v>
      </c>
      <c r="M575" s="358">
        <f t="shared" si="47"/>
        <v>0</v>
      </c>
      <c r="N575" s="926"/>
      <c r="O575" s="927">
        <v>14</v>
      </c>
      <c r="P575" s="352"/>
      <c r="Q575" s="352"/>
      <c r="R575" s="352"/>
      <c r="S575" s="352"/>
      <c r="T575" s="352"/>
      <c r="U575" s="352"/>
      <c r="V575" s="352"/>
      <c r="W575" s="352"/>
      <c r="X575" s="352"/>
      <c r="Y575" s="352"/>
      <c r="Z575" s="352"/>
      <c r="AA575" s="352"/>
      <c r="AB575" s="352"/>
      <c r="AC575" s="352"/>
      <c r="AD575" s="352"/>
      <c r="AE575" s="352"/>
      <c r="AF575" s="352"/>
      <c r="AG575" s="352"/>
    </row>
    <row r="576" spans="1:33" ht="12.6" customHeight="1" outlineLevel="1">
      <c r="A576" s="364">
        <v>44391</v>
      </c>
      <c r="B576" s="383">
        <v>44385</v>
      </c>
      <c r="C576" s="364">
        <v>44393</v>
      </c>
      <c r="D576" s="364">
        <v>44393</v>
      </c>
      <c r="E576" s="355" t="s">
        <v>3334</v>
      </c>
      <c r="F576" s="353" t="s">
        <v>4641</v>
      </c>
      <c r="G576" s="353" t="s">
        <v>4642</v>
      </c>
      <c r="H576" s="353" t="s">
        <v>4643</v>
      </c>
      <c r="I576" s="353"/>
      <c r="J576" s="353" t="s">
        <v>2035</v>
      </c>
      <c r="K576" s="348"/>
      <c r="L576" s="358">
        <f t="shared" si="46"/>
        <v>6</v>
      </c>
      <c r="M576" s="358">
        <f t="shared" si="47"/>
        <v>3</v>
      </c>
      <c r="N576" s="926"/>
      <c r="O576" s="927">
        <v>15</v>
      </c>
      <c r="P576" s="352"/>
      <c r="Q576" s="352"/>
      <c r="R576" s="352"/>
      <c r="S576" s="352"/>
      <c r="T576" s="352"/>
      <c r="U576" s="352"/>
      <c r="V576" s="352"/>
      <c r="W576" s="352"/>
      <c r="X576" s="352"/>
      <c r="Y576" s="352"/>
      <c r="Z576" s="352"/>
      <c r="AA576" s="352"/>
      <c r="AB576" s="352"/>
      <c r="AC576" s="352"/>
      <c r="AD576" s="352"/>
      <c r="AE576" s="352"/>
      <c r="AF576" s="352"/>
      <c r="AG576" s="352"/>
    </row>
    <row r="577" spans="1:21" ht="12.6" customHeight="1" outlineLevel="1">
      <c r="A577" s="364">
        <v>44392</v>
      </c>
      <c r="B577" s="383">
        <v>44385</v>
      </c>
      <c r="C577" s="364">
        <v>44392</v>
      </c>
      <c r="D577" s="364">
        <v>44416</v>
      </c>
      <c r="E577" s="355" t="s">
        <v>3334</v>
      </c>
      <c r="F577" s="589" t="s">
        <v>4644</v>
      </c>
      <c r="G577" s="353" t="s">
        <v>4645</v>
      </c>
      <c r="H577" s="353" t="s">
        <v>4646</v>
      </c>
      <c r="I577" s="353"/>
      <c r="J577" s="353" t="s">
        <v>2035</v>
      </c>
      <c r="K577" s="348"/>
      <c r="L577" s="358">
        <f t="shared" si="46"/>
        <v>7</v>
      </c>
      <c r="M577" s="358">
        <f t="shared" si="47"/>
        <v>4</v>
      </c>
      <c r="N577" s="926"/>
      <c r="O577" s="927">
        <v>16</v>
      </c>
      <c r="P577" s="352"/>
      <c r="Q577" s="352"/>
      <c r="R577" s="352"/>
      <c r="S577" s="352"/>
      <c r="T577" s="352"/>
      <c r="U577" s="352"/>
    </row>
    <row r="578" spans="1:21" ht="12.6" customHeight="1" outlineLevel="1">
      <c r="A578" s="364">
        <v>44392</v>
      </c>
      <c r="B578" s="383">
        <v>44385</v>
      </c>
      <c r="C578" s="364">
        <v>44392</v>
      </c>
      <c r="D578" s="932">
        <v>44416</v>
      </c>
      <c r="E578" s="349" t="s">
        <v>3334</v>
      </c>
      <c r="F578" s="589" t="s">
        <v>4647</v>
      </c>
      <c r="G578" s="424" t="s">
        <v>4648</v>
      </c>
      <c r="H578" s="424"/>
      <c r="I578" s="424"/>
      <c r="J578" s="424" t="s">
        <v>2034</v>
      </c>
      <c r="K578" s="424" t="s">
        <v>3385</v>
      </c>
      <c r="L578" s="358">
        <f t="shared" si="46"/>
        <v>7</v>
      </c>
      <c r="M578" s="358">
        <f t="shared" si="47"/>
        <v>4</v>
      </c>
      <c r="N578" s="926"/>
      <c r="O578" s="927">
        <v>17</v>
      </c>
      <c r="P578" s="424"/>
      <c r="Q578" s="424"/>
      <c r="R578" s="424"/>
      <c r="S578" s="424"/>
      <c r="T578" s="424"/>
      <c r="U578" s="424"/>
    </row>
    <row r="579" spans="1:21" ht="12.6" customHeight="1" outlineLevel="1">
      <c r="A579" s="364">
        <v>44392</v>
      </c>
      <c r="B579" s="383">
        <v>44389</v>
      </c>
      <c r="C579" s="364">
        <v>44392</v>
      </c>
      <c r="D579" s="932">
        <v>44393</v>
      </c>
      <c r="E579" s="349" t="s">
        <v>3334</v>
      </c>
      <c r="F579" s="424" t="s">
        <v>2753</v>
      </c>
      <c r="G579" s="424" t="s">
        <v>4649</v>
      </c>
      <c r="H579" s="424"/>
      <c r="I579" s="424"/>
      <c r="J579" s="424" t="s">
        <v>2041</v>
      </c>
      <c r="K579" s="424" t="s">
        <v>3366</v>
      </c>
      <c r="L579" s="358">
        <f t="shared" si="46"/>
        <v>3</v>
      </c>
      <c r="M579" s="358">
        <f t="shared" si="47"/>
        <v>2</v>
      </c>
      <c r="N579" s="926"/>
      <c r="O579" s="927">
        <v>18</v>
      </c>
      <c r="P579" s="424"/>
      <c r="Q579" s="424"/>
      <c r="R579" s="424"/>
      <c r="S579" s="424"/>
      <c r="T579" s="424"/>
      <c r="U579" s="424"/>
    </row>
    <row r="580" spans="1:21" ht="12.6" customHeight="1" outlineLevel="1">
      <c r="A580" s="364">
        <v>44390</v>
      </c>
      <c r="B580" s="383">
        <v>44390</v>
      </c>
      <c r="C580" s="364">
        <v>44390</v>
      </c>
      <c r="D580" s="364">
        <v>44390</v>
      </c>
      <c r="E580" s="355" t="s">
        <v>3334</v>
      </c>
      <c r="F580" s="348" t="s">
        <v>4650</v>
      </c>
      <c r="G580" s="348" t="s">
        <v>4651</v>
      </c>
      <c r="H580" s="348" t="s">
        <v>4652</v>
      </c>
      <c r="I580" s="348"/>
      <c r="J580" s="348" t="s">
        <v>2042</v>
      </c>
      <c r="K580" s="348"/>
      <c r="L580" s="358">
        <f t="shared" si="46"/>
        <v>0</v>
      </c>
      <c r="M580" s="358">
        <f t="shared" si="47"/>
        <v>0</v>
      </c>
      <c r="N580" s="926"/>
      <c r="O580" s="927">
        <v>19</v>
      </c>
      <c r="P580" s="352"/>
      <c r="Q580" s="352"/>
      <c r="R580" s="352"/>
      <c r="S580" s="352"/>
      <c r="T580" s="352"/>
      <c r="U580" s="352"/>
    </row>
    <row r="581" spans="1:21" ht="12.6" customHeight="1" outlineLevel="1">
      <c r="A581" s="364">
        <v>44393</v>
      </c>
      <c r="B581" s="383">
        <v>44379</v>
      </c>
      <c r="C581" s="364">
        <v>44400</v>
      </c>
      <c r="D581" s="932">
        <v>44400</v>
      </c>
      <c r="E581" s="355" t="s">
        <v>3334</v>
      </c>
      <c r="F581" s="353" t="s">
        <v>4653</v>
      </c>
      <c r="G581" s="353" t="s">
        <v>4654</v>
      </c>
      <c r="H581" s="353" t="s">
        <v>4655</v>
      </c>
      <c r="I581" s="353" t="s">
        <v>2034</v>
      </c>
      <c r="J581" s="353" t="s">
        <v>2033</v>
      </c>
      <c r="K581" s="353" t="s">
        <v>3661</v>
      </c>
      <c r="L581" s="358">
        <f t="shared" si="46"/>
        <v>14</v>
      </c>
      <c r="M581" s="358">
        <f t="shared" si="47"/>
        <v>9</v>
      </c>
      <c r="N581" s="926"/>
      <c r="O581" s="927">
        <v>20</v>
      </c>
      <c r="P581" s="353"/>
      <c r="Q581" s="353"/>
      <c r="R581" s="353"/>
      <c r="S581" s="353"/>
      <c r="T581" s="353"/>
      <c r="U581" s="353"/>
    </row>
    <row r="582" spans="1:21" ht="12.6" customHeight="1" outlineLevel="1">
      <c r="A582" s="364">
        <v>44393</v>
      </c>
      <c r="B582" s="383">
        <v>44389</v>
      </c>
      <c r="C582" s="364">
        <v>44392</v>
      </c>
      <c r="D582" s="932">
        <v>44420</v>
      </c>
      <c r="E582" s="355" t="s">
        <v>3334</v>
      </c>
      <c r="F582" s="353" t="s">
        <v>4656</v>
      </c>
      <c r="G582" s="353" t="s">
        <v>4657</v>
      </c>
      <c r="H582" s="353"/>
      <c r="I582" s="353"/>
      <c r="J582" s="353" t="s">
        <v>2045</v>
      </c>
      <c r="K582" s="424" t="s">
        <v>3351</v>
      </c>
      <c r="L582" s="358">
        <f t="shared" si="46"/>
        <v>4</v>
      </c>
      <c r="M582" s="358">
        <f t="shared" si="47"/>
        <v>3</v>
      </c>
      <c r="N582" s="926"/>
      <c r="O582" s="927">
        <v>21</v>
      </c>
      <c r="P582" s="352"/>
      <c r="Q582" s="352"/>
      <c r="R582" s="352"/>
      <c r="S582" s="352"/>
      <c r="T582" s="352"/>
      <c r="U582" s="352"/>
    </row>
    <row r="583" spans="1:21" ht="12.6" customHeight="1" outlineLevel="1">
      <c r="A583" s="364">
        <v>44393</v>
      </c>
      <c r="B583" s="383">
        <v>44389</v>
      </c>
      <c r="C583" s="364">
        <v>44396</v>
      </c>
      <c r="D583" s="932">
        <v>44420</v>
      </c>
      <c r="E583" s="355" t="s">
        <v>3334</v>
      </c>
      <c r="F583" s="353" t="s">
        <v>4658</v>
      </c>
      <c r="G583" s="353" t="s">
        <v>4659</v>
      </c>
      <c r="H583" s="353"/>
      <c r="I583" s="353"/>
      <c r="J583" s="353" t="s">
        <v>2045</v>
      </c>
      <c r="K583" s="424" t="s">
        <v>3351</v>
      </c>
      <c r="L583" s="358">
        <f t="shared" si="46"/>
        <v>4</v>
      </c>
      <c r="M583" s="358">
        <f t="shared" si="47"/>
        <v>3</v>
      </c>
      <c r="N583" s="926"/>
      <c r="O583" s="927">
        <v>22</v>
      </c>
      <c r="P583" s="352"/>
      <c r="Q583" s="352"/>
      <c r="R583" s="352"/>
      <c r="S583" s="352"/>
      <c r="T583" s="352"/>
      <c r="U583" s="352"/>
    </row>
    <row r="584" spans="1:21" ht="12.6" customHeight="1" outlineLevel="1">
      <c r="A584" s="364">
        <v>44396</v>
      </c>
      <c r="B584" s="383">
        <v>44390</v>
      </c>
      <c r="C584" s="360">
        <v>44397</v>
      </c>
      <c r="D584" s="932">
        <v>44421</v>
      </c>
      <c r="E584" s="355" t="s">
        <v>3334</v>
      </c>
      <c r="F584" s="353" t="s">
        <v>4660</v>
      </c>
      <c r="G584" s="353" t="s">
        <v>4661</v>
      </c>
      <c r="H584" s="353"/>
      <c r="I584" s="353"/>
      <c r="J584" s="353" t="s">
        <v>2045</v>
      </c>
      <c r="K584" s="424" t="s">
        <v>3351</v>
      </c>
      <c r="L584" s="358">
        <f t="shared" si="46"/>
        <v>6</v>
      </c>
      <c r="M584" s="358">
        <f t="shared" si="47"/>
        <v>3</v>
      </c>
      <c r="N584" s="926"/>
      <c r="O584" s="927">
        <v>23</v>
      </c>
      <c r="P584" s="352"/>
      <c r="Q584" s="352"/>
      <c r="R584" s="352"/>
      <c r="S584" s="352"/>
      <c r="T584" s="352"/>
      <c r="U584" s="352"/>
    </row>
    <row r="585" spans="1:21" ht="12.6" customHeight="1" outlineLevel="1">
      <c r="A585" s="364">
        <v>44396</v>
      </c>
      <c r="B585" s="383">
        <v>44391</v>
      </c>
      <c r="C585" s="364">
        <v>44399</v>
      </c>
      <c r="D585" s="364">
        <v>44422</v>
      </c>
      <c r="E585" s="355" t="s">
        <v>3334</v>
      </c>
      <c r="F585" s="353" t="s">
        <v>4662</v>
      </c>
      <c r="G585" s="353" t="s">
        <v>4663</v>
      </c>
      <c r="H585" s="353"/>
      <c r="I585" s="353"/>
      <c r="J585" s="353" t="s">
        <v>2035</v>
      </c>
      <c r="K585" s="348"/>
      <c r="L585" s="358">
        <f t="shared" si="46"/>
        <v>5</v>
      </c>
      <c r="M585" s="358">
        <f t="shared" si="47"/>
        <v>2</v>
      </c>
      <c r="N585" s="926"/>
      <c r="O585" s="927">
        <v>24</v>
      </c>
      <c r="P585" s="352"/>
      <c r="Q585" s="352"/>
      <c r="R585" s="352"/>
      <c r="S585" s="352"/>
      <c r="T585" s="352"/>
      <c r="U585" s="352"/>
    </row>
    <row r="586" spans="1:21" ht="12.6" customHeight="1" outlineLevel="1">
      <c r="A586" s="364">
        <v>44396</v>
      </c>
      <c r="B586" s="383">
        <v>44390</v>
      </c>
      <c r="C586" s="364">
        <v>44398</v>
      </c>
      <c r="D586" s="932">
        <v>44421</v>
      </c>
      <c r="E586" s="355" t="s">
        <v>3334</v>
      </c>
      <c r="F586" s="353" t="s">
        <v>4664</v>
      </c>
      <c r="G586" s="353" t="s">
        <v>4665</v>
      </c>
      <c r="H586" s="353"/>
      <c r="I586" s="353"/>
      <c r="J586" s="353" t="s">
        <v>2045</v>
      </c>
      <c r="K586" s="424" t="s">
        <v>3351</v>
      </c>
      <c r="L586" s="358">
        <f t="shared" si="46"/>
        <v>6</v>
      </c>
      <c r="M586" s="358">
        <f t="shared" si="47"/>
        <v>3</v>
      </c>
      <c r="N586" s="926"/>
      <c r="O586" s="927">
        <v>25</v>
      </c>
      <c r="P586" s="352"/>
      <c r="Q586" s="352"/>
      <c r="R586" s="352"/>
      <c r="S586" s="352"/>
      <c r="T586" s="352"/>
      <c r="U586" s="352"/>
    </row>
    <row r="587" spans="1:21" ht="12.6" customHeight="1" outlineLevel="1">
      <c r="A587" s="364">
        <v>44397</v>
      </c>
      <c r="B587" s="383">
        <v>44391</v>
      </c>
      <c r="C587" s="364">
        <v>44400</v>
      </c>
      <c r="D587" s="364">
        <v>44400</v>
      </c>
      <c r="E587" s="355" t="s">
        <v>3334</v>
      </c>
      <c r="F587" s="353" t="s">
        <v>4666</v>
      </c>
      <c r="G587" s="353" t="s">
        <v>4667</v>
      </c>
      <c r="H587" s="353" t="s">
        <v>4668</v>
      </c>
      <c r="I587" s="353"/>
      <c r="J587" s="353" t="s">
        <v>2035</v>
      </c>
      <c r="K587" s="348"/>
      <c r="L587" s="358">
        <f t="shared" si="46"/>
        <v>6</v>
      </c>
      <c r="M587" s="358">
        <f t="shared" si="47"/>
        <v>3</v>
      </c>
      <c r="N587" s="926"/>
      <c r="O587" s="927">
        <v>26</v>
      </c>
      <c r="P587" s="352"/>
      <c r="Q587" s="352"/>
      <c r="R587" s="352"/>
      <c r="S587" s="352"/>
      <c r="T587" s="352"/>
      <c r="U587" s="352"/>
    </row>
    <row r="588" spans="1:21" ht="12.6" customHeight="1" outlineLevel="1">
      <c r="A588" s="364">
        <v>44396</v>
      </c>
      <c r="B588" s="383">
        <v>44382</v>
      </c>
      <c r="C588" s="364">
        <v>44393</v>
      </c>
      <c r="D588" s="364">
        <v>44413</v>
      </c>
      <c r="E588" s="355" t="s">
        <v>3335</v>
      </c>
      <c r="F588" s="348" t="s">
        <v>2686</v>
      </c>
      <c r="G588" s="353" t="s">
        <v>4669</v>
      </c>
      <c r="H588" s="353"/>
      <c r="I588" s="404"/>
      <c r="J588" s="353" t="s">
        <v>2034</v>
      </c>
      <c r="K588" s="353" t="s">
        <v>4670</v>
      </c>
      <c r="L588" s="358">
        <f t="shared" si="46"/>
        <v>14</v>
      </c>
      <c r="M588" s="358">
        <f t="shared" si="47"/>
        <v>9</v>
      </c>
      <c r="N588" s="926"/>
      <c r="O588" s="927">
        <v>27</v>
      </c>
      <c r="P588" s="353"/>
      <c r="Q588" s="353"/>
      <c r="R588" s="353"/>
      <c r="S588" s="353"/>
      <c r="T588" s="353"/>
      <c r="U588" s="353"/>
    </row>
    <row r="589" spans="1:21" ht="12.6" customHeight="1" outlineLevel="1">
      <c r="A589" s="364">
        <v>44397</v>
      </c>
      <c r="B589" s="383">
        <v>44396</v>
      </c>
      <c r="C589" s="364">
        <v>44399</v>
      </c>
      <c r="D589" s="364">
        <v>44399</v>
      </c>
      <c r="E589" s="355" t="s">
        <v>3334</v>
      </c>
      <c r="F589" s="353" t="s">
        <v>4671</v>
      </c>
      <c r="G589" s="353" t="s">
        <v>4672</v>
      </c>
      <c r="H589" s="353"/>
      <c r="I589" s="353"/>
      <c r="J589" s="353" t="s">
        <v>2033</v>
      </c>
      <c r="K589" s="353" t="s">
        <v>3378</v>
      </c>
      <c r="L589" s="358">
        <f t="shared" si="46"/>
        <v>1</v>
      </c>
      <c r="M589" s="358">
        <f t="shared" si="47"/>
        <v>0</v>
      </c>
      <c r="N589" s="926"/>
      <c r="O589" s="927">
        <v>28</v>
      </c>
      <c r="P589" s="353"/>
      <c r="Q589" s="353"/>
      <c r="R589" s="353"/>
      <c r="S589" s="353"/>
      <c r="T589" s="353"/>
      <c r="U589" s="353"/>
    </row>
    <row r="590" spans="1:21" ht="12.6" customHeight="1" outlineLevel="1">
      <c r="A590" s="364">
        <v>44397</v>
      </c>
      <c r="B590" s="383">
        <v>44391</v>
      </c>
      <c r="C590" s="364">
        <v>44397</v>
      </c>
      <c r="D590" s="932">
        <v>44397</v>
      </c>
      <c r="E590" s="349" t="s">
        <v>3334</v>
      </c>
      <c r="F590" s="424" t="s">
        <v>3437</v>
      </c>
      <c r="G590" s="424" t="s">
        <v>4673</v>
      </c>
      <c r="H590" s="424"/>
      <c r="I590" s="424"/>
      <c r="J590" s="424" t="s">
        <v>2041</v>
      </c>
      <c r="K590" s="424" t="s">
        <v>3351</v>
      </c>
      <c r="L590" s="358">
        <f t="shared" si="46"/>
        <v>6</v>
      </c>
      <c r="M590" s="358">
        <f t="shared" si="47"/>
        <v>3</v>
      </c>
      <c r="N590" s="926"/>
      <c r="O590" s="927">
        <v>29</v>
      </c>
      <c r="P590" s="424"/>
      <c r="Q590" s="424"/>
      <c r="R590" s="424"/>
      <c r="S590" s="424"/>
      <c r="T590" s="424"/>
      <c r="U590" s="424"/>
    </row>
    <row r="591" spans="1:21" ht="12.6" customHeight="1" outlineLevel="1">
      <c r="A591" s="364">
        <v>44397</v>
      </c>
      <c r="B591" s="383">
        <v>44391</v>
      </c>
      <c r="C591" s="364">
        <v>44397</v>
      </c>
      <c r="D591" s="932">
        <v>44397</v>
      </c>
      <c r="E591" s="349" t="s">
        <v>3334</v>
      </c>
      <c r="F591" s="424" t="s">
        <v>3437</v>
      </c>
      <c r="G591" s="424" t="s">
        <v>4674</v>
      </c>
      <c r="H591" s="424"/>
      <c r="I591" s="424"/>
      <c r="J591" s="424" t="s">
        <v>2041</v>
      </c>
      <c r="K591" s="424" t="s">
        <v>3351</v>
      </c>
      <c r="L591" s="358">
        <f t="shared" si="46"/>
        <v>6</v>
      </c>
      <c r="M591" s="358">
        <f t="shared" si="47"/>
        <v>3</v>
      </c>
      <c r="N591" s="926"/>
      <c r="O591" s="927">
        <v>30</v>
      </c>
      <c r="P591" s="424"/>
      <c r="Q591" s="424"/>
      <c r="R591" s="424"/>
      <c r="S591" s="424"/>
      <c r="T591" s="424"/>
      <c r="U591" s="424"/>
    </row>
    <row r="592" spans="1:21" ht="12.6" customHeight="1" outlineLevel="1">
      <c r="A592" s="364">
        <v>44398</v>
      </c>
      <c r="B592" s="383">
        <v>44386</v>
      </c>
      <c r="C592" s="364">
        <v>44397</v>
      </c>
      <c r="D592" s="932">
        <v>44417</v>
      </c>
      <c r="E592" s="349" t="s">
        <v>3334</v>
      </c>
      <c r="F592" s="424" t="s">
        <v>4675</v>
      </c>
      <c r="G592" s="424" t="s">
        <v>4676</v>
      </c>
      <c r="H592" s="424"/>
      <c r="I592" s="424" t="s">
        <v>2035</v>
      </c>
      <c r="J592" s="424" t="s">
        <v>2041</v>
      </c>
      <c r="K592" s="424" t="s">
        <v>3351</v>
      </c>
      <c r="L592" s="358">
        <f t="shared" si="46"/>
        <v>12</v>
      </c>
      <c r="M592" s="358">
        <f t="shared" si="47"/>
        <v>7</v>
      </c>
      <c r="N592" s="926"/>
      <c r="O592" s="927">
        <v>31</v>
      </c>
      <c r="P592" s="424"/>
      <c r="Q592" s="424"/>
      <c r="R592" s="424"/>
      <c r="S592" s="424"/>
      <c r="T592" s="424"/>
      <c r="U592" s="424"/>
    </row>
    <row r="593" spans="1:21" ht="12.6" customHeight="1" outlineLevel="1">
      <c r="A593" s="364">
        <v>44398</v>
      </c>
      <c r="B593" s="383">
        <v>44391</v>
      </c>
      <c r="C593" s="364">
        <v>44398</v>
      </c>
      <c r="D593" s="932">
        <v>44422</v>
      </c>
      <c r="E593" s="349" t="s">
        <v>3334</v>
      </c>
      <c r="F593" s="424" t="s">
        <v>3437</v>
      </c>
      <c r="G593" s="424" t="s">
        <v>4677</v>
      </c>
      <c r="H593" s="424"/>
      <c r="I593" s="424"/>
      <c r="J593" s="424" t="s">
        <v>2041</v>
      </c>
      <c r="K593" s="424" t="s">
        <v>3351</v>
      </c>
      <c r="L593" s="358">
        <f t="shared" si="46"/>
        <v>7</v>
      </c>
      <c r="M593" s="358">
        <f t="shared" si="47"/>
        <v>4</v>
      </c>
      <c r="N593" s="926"/>
      <c r="O593" s="927">
        <v>32</v>
      </c>
      <c r="P593" s="424"/>
      <c r="Q593" s="424"/>
      <c r="R593" s="424"/>
      <c r="S593" s="424"/>
      <c r="T593" s="424"/>
      <c r="U593" s="424"/>
    </row>
    <row r="594" spans="1:21" ht="12.6" customHeight="1" outlineLevel="1">
      <c r="A594" s="364">
        <v>44399</v>
      </c>
      <c r="B594" s="383">
        <v>44397</v>
      </c>
      <c r="C594" s="364">
        <v>44407</v>
      </c>
      <c r="D594" s="364">
        <v>44410</v>
      </c>
      <c r="E594" s="355" t="s">
        <v>3334</v>
      </c>
      <c r="F594" s="353" t="s">
        <v>4678</v>
      </c>
      <c r="G594" s="353" t="s">
        <v>4679</v>
      </c>
      <c r="H594" s="353" t="s">
        <v>4680</v>
      </c>
      <c r="I594" s="353"/>
      <c r="J594" s="353" t="s">
        <v>2035</v>
      </c>
      <c r="K594" s="348"/>
      <c r="L594" s="358">
        <f t="shared" ref="L594:L625" si="49">(A594-B594)</f>
        <v>2</v>
      </c>
      <c r="M594" s="358">
        <f t="shared" ref="M594:M625" si="50">NETWORKDAYS(B594,A594,A594:B594)</f>
        <v>1</v>
      </c>
      <c r="N594" s="926"/>
      <c r="O594" s="927">
        <v>33</v>
      </c>
      <c r="P594" s="352"/>
      <c r="Q594" s="352"/>
      <c r="R594" s="352"/>
      <c r="S594" s="352"/>
      <c r="T594" s="352"/>
      <c r="U594" s="352"/>
    </row>
    <row r="595" spans="1:21" ht="12.6" customHeight="1" outlineLevel="1">
      <c r="A595" s="364">
        <v>44398</v>
      </c>
      <c r="B595" s="383">
        <v>44386</v>
      </c>
      <c r="C595" s="364">
        <v>44396</v>
      </c>
      <c r="D595" s="364">
        <v>44417</v>
      </c>
      <c r="E595" s="355" t="s">
        <v>3334</v>
      </c>
      <c r="F595" s="353" t="s">
        <v>4681</v>
      </c>
      <c r="G595" s="353" t="s">
        <v>4682</v>
      </c>
      <c r="H595" s="353"/>
      <c r="I595" s="353"/>
      <c r="J595" s="353" t="s">
        <v>2041</v>
      </c>
      <c r="K595" s="353" t="s">
        <v>4683</v>
      </c>
      <c r="L595" s="358">
        <f t="shared" si="49"/>
        <v>12</v>
      </c>
      <c r="M595" s="358">
        <f t="shared" si="50"/>
        <v>7</v>
      </c>
      <c r="N595" s="926"/>
      <c r="O595" s="927">
        <v>34</v>
      </c>
      <c r="P595" s="353"/>
      <c r="Q595" s="353"/>
      <c r="R595" s="353"/>
      <c r="S595" s="353"/>
      <c r="T595" s="353"/>
      <c r="U595" s="353"/>
    </row>
    <row r="596" spans="1:21" ht="12.6" customHeight="1" outlineLevel="1">
      <c r="A596" s="364">
        <v>44399</v>
      </c>
      <c r="B596" s="383">
        <v>44389</v>
      </c>
      <c r="C596" s="364">
        <v>44396</v>
      </c>
      <c r="D596" s="364">
        <v>44420</v>
      </c>
      <c r="E596" s="355" t="s">
        <v>3335</v>
      </c>
      <c r="F596" s="353" t="s">
        <v>4684</v>
      </c>
      <c r="G596" s="353" t="s">
        <v>4685</v>
      </c>
      <c r="H596" s="353" t="s">
        <v>4686</v>
      </c>
      <c r="I596" s="353"/>
      <c r="J596" s="353" t="s">
        <v>2035</v>
      </c>
      <c r="K596" s="348"/>
      <c r="L596" s="358">
        <f t="shared" si="49"/>
        <v>10</v>
      </c>
      <c r="M596" s="358">
        <f t="shared" si="50"/>
        <v>7</v>
      </c>
      <c r="N596" s="926"/>
      <c r="O596" s="927">
        <v>35</v>
      </c>
      <c r="P596" s="352"/>
      <c r="Q596" s="352"/>
      <c r="R596" s="352"/>
      <c r="S596" s="352"/>
      <c r="T596" s="352"/>
      <c r="U596" s="352"/>
    </row>
    <row r="597" spans="1:21" ht="12.6" customHeight="1" outlineLevel="1">
      <c r="A597" s="364">
        <v>44399</v>
      </c>
      <c r="B597" s="383">
        <v>44390</v>
      </c>
      <c r="C597" s="364">
        <v>44411</v>
      </c>
      <c r="D597" s="364">
        <v>44421</v>
      </c>
      <c r="E597" s="355" t="s">
        <v>3729</v>
      </c>
      <c r="F597" s="353" t="s">
        <v>2202</v>
      </c>
      <c r="G597" s="353" t="s">
        <v>4687</v>
      </c>
      <c r="H597" s="353"/>
      <c r="I597" s="353"/>
      <c r="J597" s="353" t="s">
        <v>2045</v>
      </c>
      <c r="K597" s="353" t="s">
        <v>3351</v>
      </c>
      <c r="L597" s="358">
        <f t="shared" si="49"/>
        <v>9</v>
      </c>
      <c r="M597" s="358">
        <f t="shared" si="50"/>
        <v>6</v>
      </c>
      <c r="N597" s="926"/>
      <c r="O597" s="927">
        <v>36</v>
      </c>
      <c r="P597" s="352"/>
      <c r="Q597" s="352"/>
      <c r="R597" s="352"/>
      <c r="S597" s="352"/>
      <c r="T597" s="352"/>
      <c r="U597" s="352"/>
    </row>
    <row r="598" spans="1:21" ht="12.6" customHeight="1" outlineLevel="1">
      <c r="A598" s="364">
        <v>44399</v>
      </c>
      <c r="B598" s="383">
        <v>44390</v>
      </c>
      <c r="C598" s="364">
        <v>44421</v>
      </c>
      <c r="D598" s="364">
        <v>44421</v>
      </c>
      <c r="E598" s="355" t="s">
        <v>3334</v>
      </c>
      <c r="F598" s="353" t="s">
        <v>4688</v>
      </c>
      <c r="G598" s="353" t="s">
        <v>4689</v>
      </c>
      <c r="H598" s="353" t="s">
        <v>4690</v>
      </c>
      <c r="I598" s="353"/>
      <c r="J598" s="353" t="s">
        <v>2034</v>
      </c>
      <c r="K598" s="353" t="s">
        <v>4691</v>
      </c>
      <c r="L598" s="358">
        <f t="shared" si="49"/>
        <v>9</v>
      </c>
      <c r="M598" s="358">
        <f t="shared" si="50"/>
        <v>6</v>
      </c>
      <c r="N598" s="926"/>
      <c r="O598" s="927">
        <v>37</v>
      </c>
      <c r="P598" s="353"/>
      <c r="Q598" s="353"/>
      <c r="R598" s="353"/>
      <c r="S598" s="353"/>
      <c r="T598" s="353"/>
      <c r="U598" s="353"/>
    </row>
    <row r="599" spans="1:21" ht="12.6" customHeight="1" outlineLevel="1">
      <c r="A599" s="364">
        <v>44399</v>
      </c>
      <c r="B599" s="383">
        <v>44392</v>
      </c>
      <c r="C599" s="364">
        <v>44399</v>
      </c>
      <c r="D599" s="932">
        <v>44423</v>
      </c>
      <c r="E599" s="349" t="s">
        <v>3334</v>
      </c>
      <c r="F599" s="424" t="s">
        <v>4692</v>
      </c>
      <c r="G599" s="424" t="s">
        <v>4693</v>
      </c>
      <c r="H599" s="424"/>
      <c r="I599" s="424"/>
      <c r="J599" s="424" t="s">
        <v>2045</v>
      </c>
      <c r="K599" s="424" t="s">
        <v>3351</v>
      </c>
      <c r="L599" s="358">
        <f t="shared" si="49"/>
        <v>7</v>
      </c>
      <c r="M599" s="358">
        <f t="shared" si="50"/>
        <v>4</v>
      </c>
      <c r="N599" s="926"/>
      <c r="O599" s="927">
        <v>38</v>
      </c>
      <c r="P599" s="662"/>
      <c r="Q599" s="662"/>
      <c r="R599" s="662"/>
      <c r="S599" s="662"/>
      <c r="T599" s="662"/>
      <c r="U599" s="662"/>
    </row>
    <row r="600" spans="1:21" ht="12.6" customHeight="1" outlineLevel="1">
      <c r="A600" s="364">
        <v>44403</v>
      </c>
      <c r="B600" s="383">
        <v>44393</v>
      </c>
      <c r="C600" s="364">
        <v>44404</v>
      </c>
      <c r="D600" s="932">
        <v>44424</v>
      </c>
      <c r="E600" s="355" t="s">
        <v>3334</v>
      </c>
      <c r="F600" s="353" t="s">
        <v>4694</v>
      </c>
      <c r="G600" s="353" t="s">
        <v>4695</v>
      </c>
      <c r="H600" s="353"/>
      <c r="I600" s="353"/>
      <c r="J600" s="353" t="s">
        <v>2045</v>
      </c>
      <c r="K600" s="424" t="s">
        <v>3351</v>
      </c>
      <c r="L600" s="358">
        <f t="shared" si="49"/>
        <v>10</v>
      </c>
      <c r="M600" s="358">
        <f t="shared" si="50"/>
        <v>5</v>
      </c>
      <c r="N600" s="926"/>
      <c r="O600" s="927">
        <v>39</v>
      </c>
      <c r="P600" s="353"/>
      <c r="Q600" s="353"/>
      <c r="R600" s="353"/>
      <c r="S600" s="353"/>
      <c r="T600" s="353"/>
      <c r="U600" s="353"/>
    </row>
    <row r="601" spans="1:21" ht="12.6" customHeight="1" outlineLevel="1">
      <c r="A601" s="364">
        <v>44403</v>
      </c>
      <c r="B601" s="383">
        <v>44393</v>
      </c>
      <c r="C601" s="364">
        <v>44404</v>
      </c>
      <c r="D601" s="364">
        <v>44424</v>
      </c>
      <c r="E601" s="355" t="s">
        <v>3334</v>
      </c>
      <c r="F601" s="353" t="s">
        <v>4675</v>
      </c>
      <c r="G601" s="353" t="s">
        <v>4696</v>
      </c>
      <c r="H601" s="353"/>
      <c r="I601" s="353"/>
      <c r="J601" s="353" t="s">
        <v>2033</v>
      </c>
      <c r="K601" s="353" t="s">
        <v>3381</v>
      </c>
      <c r="L601" s="358">
        <f t="shared" si="49"/>
        <v>10</v>
      </c>
      <c r="M601" s="358">
        <f t="shared" si="50"/>
        <v>5</v>
      </c>
      <c r="N601" s="926"/>
      <c r="O601" s="927">
        <v>40</v>
      </c>
      <c r="P601" s="353"/>
      <c r="Q601" s="353"/>
      <c r="R601" s="353"/>
      <c r="S601" s="353"/>
      <c r="T601" s="353"/>
      <c r="U601" s="353"/>
    </row>
    <row r="602" spans="1:21" ht="12.6" customHeight="1" outlineLevel="1">
      <c r="A602" s="364">
        <v>44404</v>
      </c>
      <c r="B602" s="383">
        <v>44399</v>
      </c>
      <c r="C602" s="364">
        <v>44410</v>
      </c>
      <c r="D602" s="364">
        <v>44410</v>
      </c>
      <c r="E602" s="355" t="s">
        <v>3334</v>
      </c>
      <c r="F602" s="353" t="s">
        <v>4697</v>
      </c>
      <c r="G602" s="353" t="s">
        <v>4698</v>
      </c>
      <c r="H602" s="353"/>
      <c r="I602" s="353"/>
      <c r="J602" s="353" t="s">
        <v>2035</v>
      </c>
      <c r="K602" s="348"/>
      <c r="L602" s="358">
        <f t="shared" si="49"/>
        <v>5</v>
      </c>
      <c r="M602" s="358">
        <f t="shared" si="50"/>
        <v>2</v>
      </c>
      <c r="N602" s="926"/>
      <c r="O602" s="927">
        <v>41</v>
      </c>
      <c r="P602" s="352"/>
      <c r="Q602" s="352"/>
      <c r="R602" s="352"/>
      <c r="S602" s="352"/>
      <c r="T602" s="352"/>
      <c r="U602" s="352"/>
    </row>
    <row r="603" spans="1:21" ht="12.6" customHeight="1" outlineLevel="1">
      <c r="A603" s="364">
        <v>44404</v>
      </c>
      <c r="B603" s="383">
        <v>44403</v>
      </c>
      <c r="C603" s="364">
        <v>44406</v>
      </c>
      <c r="D603" s="364">
        <v>44406</v>
      </c>
      <c r="E603" s="355" t="s">
        <v>3334</v>
      </c>
      <c r="F603" s="353" t="s">
        <v>4699</v>
      </c>
      <c r="G603" s="353" t="s">
        <v>4700</v>
      </c>
      <c r="H603" s="353"/>
      <c r="I603" s="353"/>
      <c r="J603" s="353" t="s">
        <v>2033</v>
      </c>
      <c r="K603" s="353" t="s">
        <v>4701</v>
      </c>
      <c r="L603" s="358">
        <f t="shared" si="49"/>
        <v>1</v>
      </c>
      <c r="M603" s="358">
        <f t="shared" si="50"/>
        <v>0</v>
      </c>
      <c r="N603" s="926"/>
      <c r="O603" s="927">
        <v>42</v>
      </c>
      <c r="P603" s="353"/>
      <c r="Q603" s="353"/>
      <c r="R603" s="353"/>
      <c r="S603" s="353"/>
      <c r="T603" s="353"/>
      <c r="U603" s="353"/>
    </row>
    <row r="604" spans="1:21" ht="12.6" customHeight="1" outlineLevel="1">
      <c r="A604" s="364">
        <v>44403</v>
      </c>
      <c r="B604" s="383">
        <v>44400</v>
      </c>
      <c r="C604" s="364">
        <v>44404</v>
      </c>
      <c r="D604" s="364">
        <v>44404</v>
      </c>
      <c r="E604" s="355" t="s">
        <v>3334</v>
      </c>
      <c r="F604" s="353" t="s">
        <v>4702</v>
      </c>
      <c r="G604" s="353" t="s">
        <v>4703</v>
      </c>
      <c r="H604" s="353" t="s">
        <v>4704</v>
      </c>
      <c r="I604" s="353"/>
      <c r="J604" s="353" t="s">
        <v>2033</v>
      </c>
      <c r="K604" s="353" t="s">
        <v>4705</v>
      </c>
      <c r="L604" s="358">
        <f t="shared" si="49"/>
        <v>3</v>
      </c>
      <c r="M604" s="358">
        <f t="shared" si="50"/>
        <v>0</v>
      </c>
      <c r="N604" s="926"/>
      <c r="O604" s="927">
        <v>43</v>
      </c>
      <c r="P604" s="353"/>
      <c r="Q604" s="353"/>
      <c r="R604" s="353"/>
      <c r="S604" s="353"/>
      <c r="T604" s="353"/>
      <c r="U604" s="353"/>
    </row>
    <row r="605" spans="1:21" ht="12.6" customHeight="1" outlineLevel="1">
      <c r="A605" s="364">
        <v>44404</v>
      </c>
      <c r="B605" s="383">
        <v>44376</v>
      </c>
      <c r="C605" s="364">
        <v>44403</v>
      </c>
      <c r="D605" s="364">
        <v>44406</v>
      </c>
      <c r="E605" s="355" t="s">
        <v>3729</v>
      </c>
      <c r="F605" s="353" t="s">
        <v>4706</v>
      </c>
      <c r="G605" s="353" t="s">
        <v>4707</v>
      </c>
      <c r="H605" s="353" t="s">
        <v>2034</v>
      </c>
      <c r="I605" s="353"/>
      <c r="J605" s="353" t="s">
        <v>2035</v>
      </c>
      <c r="K605" s="348"/>
      <c r="L605" s="358">
        <f t="shared" si="49"/>
        <v>28</v>
      </c>
      <c r="M605" s="358">
        <f t="shared" si="50"/>
        <v>19</v>
      </c>
      <c r="N605" s="926"/>
      <c r="O605" s="927">
        <v>44</v>
      </c>
      <c r="P605" s="352"/>
      <c r="Q605" s="352"/>
      <c r="R605" s="352"/>
      <c r="S605" s="352"/>
      <c r="T605" s="352"/>
      <c r="U605" s="352"/>
    </row>
    <row r="606" spans="1:21" ht="12.6" customHeight="1" outlineLevel="1">
      <c r="A606" s="364">
        <v>44406</v>
      </c>
      <c r="B606" s="383">
        <v>44396</v>
      </c>
      <c r="C606" s="364">
        <v>44404</v>
      </c>
      <c r="D606" s="364">
        <v>44427</v>
      </c>
      <c r="E606" s="355" t="s">
        <v>3334</v>
      </c>
      <c r="F606" s="353" t="s">
        <v>4708</v>
      </c>
      <c r="G606" s="353" t="s">
        <v>4709</v>
      </c>
      <c r="H606" s="353" t="s">
        <v>4710</v>
      </c>
      <c r="I606" s="353"/>
      <c r="J606" s="353" t="s">
        <v>2033</v>
      </c>
      <c r="K606" s="353" t="s">
        <v>3381</v>
      </c>
      <c r="L606" s="358">
        <f t="shared" si="49"/>
        <v>10</v>
      </c>
      <c r="M606" s="358">
        <f t="shared" si="50"/>
        <v>7</v>
      </c>
      <c r="N606" s="926"/>
      <c r="O606" s="927">
        <v>45</v>
      </c>
      <c r="P606" s="353"/>
      <c r="Q606" s="353"/>
      <c r="R606" s="353"/>
      <c r="S606" s="353"/>
      <c r="T606" s="353"/>
      <c r="U606" s="353"/>
    </row>
    <row r="607" spans="1:21" ht="12.6" customHeight="1" outlineLevel="1">
      <c r="A607" s="364">
        <v>44406</v>
      </c>
      <c r="B607" s="383">
        <v>44397</v>
      </c>
      <c r="C607" s="364">
        <v>44404</v>
      </c>
      <c r="D607" s="364">
        <v>44428</v>
      </c>
      <c r="E607" s="355" t="s">
        <v>3334</v>
      </c>
      <c r="F607" s="353" t="s">
        <v>4711</v>
      </c>
      <c r="G607" s="353" t="s">
        <v>4712</v>
      </c>
      <c r="H607" s="353" t="s">
        <v>4713</v>
      </c>
      <c r="I607" s="353" t="s">
        <v>2035</v>
      </c>
      <c r="J607" s="353" t="s">
        <v>2033</v>
      </c>
      <c r="K607" s="353" t="s">
        <v>4714</v>
      </c>
      <c r="L607" s="358">
        <f t="shared" si="49"/>
        <v>9</v>
      </c>
      <c r="M607" s="358">
        <f t="shared" si="50"/>
        <v>6</v>
      </c>
      <c r="N607" s="926"/>
      <c r="O607" s="927">
        <v>46</v>
      </c>
      <c r="P607" s="353"/>
      <c r="Q607" s="353"/>
      <c r="R607" s="353"/>
      <c r="S607" s="353"/>
      <c r="T607" s="353"/>
      <c r="U607" s="353"/>
    </row>
    <row r="608" spans="1:21" ht="12.6" customHeight="1" outlineLevel="1">
      <c r="A608" s="364">
        <v>44406</v>
      </c>
      <c r="B608" s="383">
        <v>44398</v>
      </c>
      <c r="C608" s="364">
        <v>44411</v>
      </c>
      <c r="D608" s="364">
        <v>44437</v>
      </c>
      <c r="E608" s="355" t="s">
        <v>3334</v>
      </c>
      <c r="F608" s="348" t="s">
        <v>4715</v>
      </c>
      <c r="G608" s="348" t="s">
        <v>4716</v>
      </c>
      <c r="H608" s="348"/>
      <c r="I608" s="348"/>
      <c r="J608" s="348" t="s">
        <v>2042</v>
      </c>
      <c r="K608" s="348"/>
      <c r="L608" s="358">
        <f t="shared" si="49"/>
        <v>8</v>
      </c>
      <c r="M608" s="358">
        <f t="shared" si="50"/>
        <v>5</v>
      </c>
      <c r="N608" s="926"/>
      <c r="O608" s="927">
        <v>47</v>
      </c>
      <c r="P608" s="352"/>
      <c r="Q608" s="352"/>
      <c r="R608" s="352"/>
      <c r="S608" s="352"/>
      <c r="T608" s="352"/>
      <c r="U608" s="352"/>
    </row>
    <row r="609" spans="1:21" ht="12.6" customHeight="1" outlineLevel="1">
      <c r="A609" s="364">
        <v>44406</v>
      </c>
      <c r="B609" s="383">
        <v>44385</v>
      </c>
      <c r="C609" s="364">
        <v>44406</v>
      </c>
      <c r="D609" s="364">
        <v>44416</v>
      </c>
      <c r="E609" s="355" t="s">
        <v>3335</v>
      </c>
      <c r="F609" s="353" t="s">
        <v>4717</v>
      </c>
      <c r="G609" s="353" t="s">
        <v>4718</v>
      </c>
      <c r="H609" s="353"/>
      <c r="I609" s="353"/>
      <c r="J609" s="353" t="s">
        <v>2033</v>
      </c>
      <c r="K609" s="353" t="s">
        <v>3655</v>
      </c>
      <c r="L609" s="358">
        <f t="shared" si="49"/>
        <v>21</v>
      </c>
      <c r="M609" s="358">
        <f t="shared" si="50"/>
        <v>14</v>
      </c>
      <c r="N609" s="926"/>
      <c r="O609" s="927">
        <v>48</v>
      </c>
      <c r="P609" s="353"/>
      <c r="Q609" s="353"/>
      <c r="R609" s="353"/>
      <c r="S609" s="353"/>
      <c r="T609" s="353"/>
      <c r="U609" s="353"/>
    </row>
    <row r="610" spans="1:21" ht="12.6" customHeight="1" outlineLevel="1">
      <c r="A610" s="364">
        <v>44407</v>
      </c>
      <c r="B610" s="383">
        <v>44396</v>
      </c>
      <c r="C610" s="364">
        <v>44405</v>
      </c>
      <c r="D610" s="932">
        <v>44427</v>
      </c>
      <c r="E610" s="349" t="s">
        <v>3334</v>
      </c>
      <c r="F610" s="424" t="s">
        <v>4719</v>
      </c>
      <c r="G610" s="424" t="s">
        <v>4720</v>
      </c>
      <c r="H610" s="424"/>
      <c r="I610" s="424"/>
      <c r="J610" s="424" t="s">
        <v>2045</v>
      </c>
      <c r="K610" s="424" t="s">
        <v>3351</v>
      </c>
      <c r="L610" s="358">
        <f t="shared" si="49"/>
        <v>11</v>
      </c>
      <c r="M610" s="358">
        <f t="shared" si="50"/>
        <v>8</v>
      </c>
      <c r="N610" s="926"/>
      <c r="O610" s="927">
        <v>49</v>
      </c>
      <c r="P610" s="424"/>
      <c r="Q610" s="424"/>
      <c r="R610" s="424"/>
      <c r="S610" s="424"/>
      <c r="T610" s="424"/>
      <c r="U610" s="424"/>
    </row>
    <row r="611" spans="1:21" ht="12.6" customHeight="1" outlineLevel="1">
      <c r="A611" s="364">
        <v>44399</v>
      </c>
      <c r="B611" s="383">
        <v>44385</v>
      </c>
      <c r="C611" s="364">
        <v>44393</v>
      </c>
      <c r="D611" s="364">
        <v>44416</v>
      </c>
      <c r="E611" s="355" t="s">
        <v>3334</v>
      </c>
      <c r="F611" s="348" t="s">
        <v>4721</v>
      </c>
      <c r="G611" s="353" t="s">
        <v>4722</v>
      </c>
      <c r="H611" s="604" t="s">
        <v>4723</v>
      </c>
      <c r="I611" s="404"/>
      <c r="J611" s="353" t="s">
        <v>2035</v>
      </c>
      <c r="K611" s="353" t="s">
        <v>4724</v>
      </c>
      <c r="L611" s="358">
        <f t="shared" si="49"/>
        <v>14</v>
      </c>
      <c r="M611" s="358">
        <f t="shared" si="50"/>
        <v>9</v>
      </c>
      <c r="N611" s="926"/>
      <c r="O611" s="927">
        <v>50</v>
      </c>
      <c r="P611" s="353"/>
      <c r="Q611" s="353"/>
      <c r="R611" s="353"/>
      <c r="S611" s="353"/>
      <c r="T611" s="353"/>
      <c r="U611" s="353"/>
    </row>
    <row r="612" spans="1:21" ht="12.6" customHeight="1" outlineLevel="1">
      <c r="A612" s="364">
        <v>44399</v>
      </c>
      <c r="B612" s="383">
        <v>44389</v>
      </c>
      <c r="C612" s="364">
        <v>44396</v>
      </c>
      <c r="D612" s="364">
        <v>44420</v>
      </c>
      <c r="E612" s="355" t="s">
        <v>3335</v>
      </c>
      <c r="F612" s="353" t="s">
        <v>4684</v>
      </c>
      <c r="G612" s="353" t="s">
        <v>4685</v>
      </c>
      <c r="H612" s="353" t="s">
        <v>4686</v>
      </c>
      <c r="I612" s="353"/>
      <c r="J612" s="353" t="s">
        <v>2035</v>
      </c>
      <c r="K612" s="34"/>
      <c r="L612" s="358">
        <f t="shared" si="49"/>
        <v>10</v>
      </c>
      <c r="M612" s="358">
        <f t="shared" si="50"/>
        <v>7</v>
      </c>
      <c r="N612" s="926"/>
      <c r="O612" s="927">
        <v>51</v>
      </c>
      <c r="P612" s="353"/>
      <c r="Q612" s="353"/>
      <c r="R612" s="353"/>
      <c r="S612" s="353"/>
      <c r="T612" s="353"/>
      <c r="U612" s="353"/>
    </row>
    <row r="613" spans="1:21" ht="12.6" customHeight="1" outlineLevel="1">
      <c r="A613" s="364">
        <v>44399</v>
      </c>
      <c r="B613" s="383">
        <v>44390</v>
      </c>
      <c r="C613" s="364">
        <v>44397</v>
      </c>
      <c r="D613" s="364">
        <v>44421</v>
      </c>
      <c r="E613" s="355" t="s">
        <v>3335</v>
      </c>
      <c r="F613" s="353" t="s">
        <v>4725</v>
      </c>
      <c r="G613" s="353" t="s">
        <v>4726</v>
      </c>
      <c r="H613" s="353" t="s">
        <v>4727</v>
      </c>
      <c r="I613" s="353"/>
      <c r="J613" s="353" t="s">
        <v>2035</v>
      </c>
      <c r="K613" s="34"/>
      <c r="L613" s="358">
        <f t="shared" si="49"/>
        <v>9</v>
      </c>
      <c r="M613" s="358">
        <f t="shared" si="50"/>
        <v>6</v>
      </c>
      <c r="N613" s="926"/>
      <c r="O613" s="927">
        <v>52</v>
      </c>
      <c r="P613" s="353"/>
      <c r="Q613" s="353"/>
      <c r="R613" s="353"/>
      <c r="S613" s="353"/>
      <c r="T613" s="353"/>
      <c r="U613" s="353"/>
    </row>
    <row r="614" spans="1:21" ht="12.6" customHeight="1" outlineLevel="1">
      <c r="A614" s="364">
        <v>44407</v>
      </c>
      <c r="B614" s="383">
        <v>44399</v>
      </c>
      <c r="C614" s="364">
        <v>44407</v>
      </c>
      <c r="D614" s="364">
        <v>44407</v>
      </c>
      <c r="E614" s="355" t="s">
        <v>3334</v>
      </c>
      <c r="F614" s="353" t="s">
        <v>4728</v>
      </c>
      <c r="G614" s="353" t="s">
        <v>4729</v>
      </c>
      <c r="H614" s="353" t="s">
        <v>4730</v>
      </c>
      <c r="I614" s="353"/>
      <c r="J614" s="353" t="s">
        <v>2033</v>
      </c>
      <c r="K614" s="348" t="s">
        <v>4731</v>
      </c>
      <c r="L614" s="358">
        <f t="shared" si="49"/>
        <v>8</v>
      </c>
      <c r="M614" s="358">
        <f t="shared" si="50"/>
        <v>5</v>
      </c>
      <c r="N614" s="926"/>
      <c r="O614" s="927">
        <v>53</v>
      </c>
      <c r="P614" s="353"/>
      <c r="Q614" s="353"/>
      <c r="R614" s="353"/>
      <c r="S614" s="353"/>
      <c r="T614" s="353"/>
      <c r="U614" s="353"/>
    </row>
    <row r="615" spans="1:21" ht="12.6" customHeight="1" outlineLevel="1">
      <c r="A615" s="364">
        <v>44407</v>
      </c>
      <c r="B615" s="383">
        <v>44392</v>
      </c>
      <c r="C615" s="364">
        <v>44400</v>
      </c>
      <c r="D615" s="364">
        <v>44410</v>
      </c>
      <c r="E615" s="355" t="s">
        <v>3335</v>
      </c>
      <c r="F615" s="353" t="s">
        <v>4732</v>
      </c>
      <c r="G615" s="353" t="s">
        <v>4733</v>
      </c>
      <c r="H615" s="353" t="s">
        <v>4734</v>
      </c>
      <c r="I615" s="353"/>
      <c r="J615" s="353" t="s">
        <v>2035</v>
      </c>
      <c r="K615" s="348"/>
      <c r="L615" s="358">
        <f t="shared" si="49"/>
        <v>15</v>
      </c>
      <c r="M615" s="358">
        <f t="shared" si="50"/>
        <v>10</v>
      </c>
      <c r="N615" s="926"/>
      <c r="O615" s="927">
        <v>54</v>
      </c>
      <c r="P615" s="353"/>
      <c r="Q615" s="353"/>
      <c r="R615" s="353"/>
      <c r="S615" s="353"/>
      <c r="T615" s="353"/>
      <c r="U615" s="353"/>
    </row>
    <row r="616" spans="1:21" ht="12.6" customHeight="1" outlineLevel="1">
      <c r="A616" s="364">
        <v>44407</v>
      </c>
      <c r="B616" s="383">
        <v>44397</v>
      </c>
      <c r="C616" s="364">
        <v>44407</v>
      </c>
      <c r="D616" s="364">
        <v>44407</v>
      </c>
      <c r="E616" s="355" t="s">
        <v>3729</v>
      </c>
      <c r="F616" s="353" t="s">
        <v>3470</v>
      </c>
      <c r="G616" s="353" t="s">
        <v>4735</v>
      </c>
      <c r="H616" s="353" t="s">
        <v>4736</v>
      </c>
      <c r="I616" s="353"/>
      <c r="J616" s="353" t="s">
        <v>2035</v>
      </c>
      <c r="K616" s="348"/>
      <c r="L616" s="358">
        <f t="shared" si="49"/>
        <v>10</v>
      </c>
      <c r="M616" s="358">
        <f t="shared" si="50"/>
        <v>7</v>
      </c>
      <c r="N616" s="926"/>
      <c r="O616" s="927">
        <v>55</v>
      </c>
      <c r="P616" s="353"/>
      <c r="Q616" s="353"/>
      <c r="R616" s="353"/>
      <c r="S616" s="353"/>
      <c r="T616" s="353"/>
      <c r="U616" s="353"/>
    </row>
    <row r="617" spans="1:21" ht="12.6" customHeight="1" outlineLevel="1">
      <c r="A617" s="364">
        <v>44410</v>
      </c>
      <c r="B617" s="383">
        <v>44405</v>
      </c>
      <c r="C617" s="364">
        <v>44411</v>
      </c>
      <c r="D617" s="364">
        <v>44436</v>
      </c>
      <c r="E617" s="355" t="s">
        <v>3335</v>
      </c>
      <c r="F617" s="353" t="s">
        <v>4737</v>
      </c>
      <c r="G617" s="353" t="s">
        <v>4738</v>
      </c>
      <c r="H617" s="353" t="s">
        <v>4739</v>
      </c>
      <c r="I617" s="353"/>
      <c r="J617" s="353" t="s">
        <v>2033</v>
      </c>
      <c r="K617" s="353" t="s">
        <v>4367</v>
      </c>
      <c r="L617" s="358">
        <f t="shared" si="49"/>
        <v>5</v>
      </c>
      <c r="M617" s="358">
        <f t="shared" si="50"/>
        <v>2</v>
      </c>
      <c r="N617" s="926"/>
      <c r="O617" s="927">
        <v>56</v>
      </c>
      <c r="P617" s="375"/>
      <c r="Q617" s="375"/>
      <c r="R617" s="375"/>
      <c r="S617" s="375"/>
      <c r="T617" s="375"/>
      <c r="U617" s="375"/>
    </row>
    <row r="618" spans="1:21" ht="12.6" customHeight="1" outlineLevel="1">
      <c r="A618" s="364">
        <v>44411</v>
      </c>
      <c r="B618" s="383">
        <v>44397</v>
      </c>
      <c r="C618" s="364">
        <v>44405</v>
      </c>
      <c r="D618" s="364">
        <v>44428</v>
      </c>
      <c r="E618" s="355" t="s">
        <v>3334</v>
      </c>
      <c r="F618" s="353" t="s">
        <v>4740</v>
      </c>
      <c r="G618" s="353" t="s">
        <v>4741</v>
      </c>
      <c r="H618" s="353"/>
      <c r="I618" s="353" t="s">
        <v>2035</v>
      </c>
      <c r="J618" s="353" t="s">
        <v>2045</v>
      </c>
      <c r="K618" s="348"/>
      <c r="L618" s="358">
        <f t="shared" si="49"/>
        <v>14</v>
      </c>
      <c r="M618" s="358">
        <f t="shared" si="50"/>
        <v>9</v>
      </c>
      <c r="N618" s="926"/>
      <c r="O618" s="927">
        <v>57</v>
      </c>
      <c r="P618" s="352"/>
      <c r="Q618" s="352"/>
      <c r="R618" s="352"/>
      <c r="S618" s="352"/>
      <c r="T618" s="352"/>
      <c r="U618" s="352"/>
    </row>
    <row r="619" spans="1:21" ht="12.6" customHeight="1" outlineLevel="1">
      <c r="A619" s="364">
        <v>44411</v>
      </c>
      <c r="B619" s="383">
        <v>44397</v>
      </c>
      <c r="C619" s="364">
        <v>44405</v>
      </c>
      <c r="D619" s="364">
        <v>44428</v>
      </c>
      <c r="E619" s="355" t="s">
        <v>3334</v>
      </c>
      <c r="F619" s="353" t="s">
        <v>4742</v>
      </c>
      <c r="G619" s="353" t="s">
        <v>4743</v>
      </c>
      <c r="H619" s="424"/>
      <c r="I619" s="353" t="s">
        <v>2035</v>
      </c>
      <c r="J619" s="424" t="s">
        <v>2045</v>
      </c>
      <c r="K619" s="348"/>
      <c r="L619" s="358">
        <f t="shared" si="49"/>
        <v>14</v>
      </c>
      <c r="M619" s="358">
        <f t="shared" si="50"/>
        <v>9</v>
      </c>
      <c r="N619" s="926"/>
      <c r="O619" s="927">
        <v>58</v>
      </c>
      <c r="P619" s="352"/>
      <c r="Q619" s="352"/>
      <c r="R619" s="352"/>
      <c r="S619" s="352"/>
      <c r="T619" s="352"/>
      <c r="U619" s="352"/>
    </row>
    <row r="620" spans="1:21" ht="12.6" customHeight="1" outlineLevel="1">
      <c r="A620" s="364">
        <v>44411</v>
      </c>
      <c r="B620" s="383">
        <v>44392</v>
      </c>
      <c r="C620" s="364">
        <v>44405</v>
      </c>
      <c r="D620" s="364">
        <v>44423</v>
      </c>
      <c r="E620" s="355" t="s">
        <v>3334</v>
      </c>
      <c r="F620" s="353" t="s">
        <v>4744</v>
      </c>
      <c r="G620" s="353" t="s">
        <v>4745</v>
      </c>
      <c r="H620" s="353"/>
      <c r="I620" s="353"/>
      <c r="J620" s="353" t="s">
        <v>2033</v>
      </c>
      <c r="K620" s="353" t="s">
        <v>3381</v>
      </c>
      <c r="L620" s="358">
        <f t="shared" si="49"/>
        <v>19</v>
      </c>
      <c r="M620" s="358">
        <f t="shared" si="50"/>
        <v>12</v>
      </c>
      <c r="N620" s="926"/>
      <c r="O620" s="927">
        <v>59</v>
      </c>
      <c r="P620" s="353"/>
      <c r="Q620" s="353"/>
      <c r="R620" s="353"/>
      <c r="S620" s="353"/>
      <c r="T620" s="353"/>
      <c r="U620" s="353"/>
    </row>
    <row r="621" spans="1:21" ht="12.6" customHeight="1" outlineLevel="1">
      <c r="A621" s="364">
        <v>44411</v>
      </c>
      <c r="B621" s="383">
        <v>44386</v>
      </c>
      <c r="C621" s="364">
        <v>44406</v>
      </c>
      <c r="D621" s="364">
        <v>44417</v>
      </c>
      <c r="E621" s="355" t="s">
        <v>3729</v>
      </c>
      <c r="F621" s="353" t="s">
        <v>4746</v>
      </c>
      <c r="G621" s="353" t="s">
        <v>4747</v>
      </c>
      <c r="H621" s="353"/>
      <c r="I621" s="353" t="s">
        <v>2035</v>
      </c>
      <c r="J621" s="424" t="s">
        <v>2045</v>
      </c>
      <c r="K621" s="348"/>
      <c r="L621" s="358">
        <f t="shared" si="49"/>
        <v>25</v>
      </c>
      <c r="M621" s="358">
        <f t="shared" si="50"/>
        <v>16</v>
      </c>
      <c r="N621" s="926"/>
      <c r="O621" s="927">
        <v>60</v>
      </c>
      <c r="P621" s="352"/>
      <c r="Q621" s="352"/>
      <c r="R621" s="352"/>
      <c r="S621" s="352"/>
      <c r="T621" s="352"/>
      <c r="U621" s="352"/>
    </row>
    <row r="622" spans="1:21" ht="12.6" customHeight="1" outlineLevel="1">
      <c r="A622" s="364">
        <v>44405</v>
      </c>
      <c r="B622" s="383">
        <v>44397</v>
      </c>
      <c r="C622" s="364">
        <v>44428</v>
      </c>
      <c r="D622" s="364">
        <v>44428</v>
      </c>
      <c r="E622" s="355" t="s">
        <v>3335</v>
      </c>
      <c r="F622" s="353" t="s">
        <v>4748</v>
      </c>
      <c r="G622" s="353" t="s">
        <v>4749</v>
      </c>
      <c r="H622" s="353" t="s">
        <v>4750</v>
      </c>
      <c r="I622" s="353"/>
      <c r="J622" s="353" t="s">
        <v>2033</v>
      </c>
      <c r="K622" s="351" t="s">
        <v>4751</v>
      </c>
      <c r="L622" s="358">
        <f t="shared" si="49"/>
        <v>8</v>
      </c>
      <c r="M622" s="358">
        <f t="shared" si="50"/>
        <v>5</v>
      </c>
      <c r="N622" s="926"/>
      <c r="O622" s="927">
        <v>61</v>
      </c>
      <c r="P622" s="353"/>
      <c r="Q622" s="353"/>
      <c r="R622" s="353"/>
      <c r="S622" s="353"/>
      <c r="T622" s="353"/>
      <c r="U622" s="353"/>
    </row>
    <row r="623" spans="1:21" ht="12.6" customHeight="1" outlineLevel="1">
      <c r="A623" s="364">
        <v>44413</v>
      </c>
      <c r="B623" s="383">
        <v>44397</v>
      </c>
      <c r="C623" s="364">
        <v>44407</v>
      </c>
      <c r="D623" s="364">
        <v>44428</v>
      </c>
      <c r="E623" s="355" t="s">
        <v>3334</v>
      </c>
      <c r="F623" s="353" t="s">
        <v>4752</v>
      </c>
      <c r="G623" s="353" t="s">
        <v>4753</v>
      </c>
      <c r="H623" s="353"/>
      <c r="I623" s="353"/>
      <c r="J623" s="424" t="s">
        <v>2045</v>
      </c>
      <c r="K623" s="348"/>
      <c r="L623" s="358">
        <f t="shared" si="49"/>
        <v>16</v>
      </c>
      <c r="M623" s="358">
        <f t="shared" si="50"/>
        <v>11</v>
      </c>
      <c r="N623" s="926"/>
      <c r="O623" s="927">
        <v>62</v>
      </c>
      <c r="P623" s="352"/>
      <c r="Q623" s="352"/>
      <c r="R623" s="352"/>
      <c r="S623" s="352"/>
      <c r="T623" s="352"/>
      <c r="U623" s="352"/>
    </row>
    <row r="624" spans="1:21" ht="12.6" customHeight="1" outlineLevel="1">
      <c r="A624" s="364">
        <v>44413</v>
      </c>
      <c r="B624" s="383">
        <v>44390</v>
      </c>
      <c r="C624" s="364">
        <v>44406</v>
      </c>
      <c r="D624" s="364">
        <v>44421</v>
      </c>
      <c r="E624" s="355" t="s">
        <v>3334</v>
      </c>
      <c r="F624" s="353" t="s">
        <v>4754</v>
      </c>
      <c r="G624" s="353" t="s">
        <v>4755</v>
      </c>
      <c r="H624" s="353"/>
      <c r="I624" s="353" t="s">
        <v>2035</v>
      </c>
      <c r="J624" s="424" t="s">
        <v>2045</v>
      </c>
      <c r="K624" s="348"/>
      <c r="L624" s="358">
        <f t="shared" si="49"/>
        <v>23</v>
      </c>
      <c r="M624" s="358">
        <f t="shared" si="50"/>
        <v>16</v>
      </c>
      <c r="N624" s="926"/>
      <c r="O624" s="927">
        <v>63</v>
      </c>
      <c r="P624" s="352"/>
      <c r="Q624" s="352"/>
      <c r="R624" s="352"/>
      <c r="S624" s="352"/>
      <c r="T624" s="352"/>
      <c r="U624" s="352"/>
    </row>
    <row r="625" spans="1:21" ht="12.6" customHeight="1" outlineLevel="1">
      <c r="A625" s="364">
        <v>44413</v>
      </c>
      <c r="B625" s="383">
        <v>44400</v>
      </c>
      <c r="C625" s="364">
        <v>44412</v>
      </c>
      <c r="D625" s="364">
        <v>44431</v>
      </c>
      <c r="E625" s="355" t="s">
        <v>3334</v>
      </c>
      <c r="F625" s="353" t="s">
        <v>3677</v>
      </c>
      <c r="G625" s="348" t="s">
        <v>4756</v>
      </c>
      <c r="H625" s="348"/>
      <c r="I625" s="348"/>
      <c r="J625" s="348" t="s">
        <v>2042</v>
      </c>
      <c r="K625" s="348"/>
      <c r="L625" s="358">
        <f t="shared" si="49"/>
        <v>13</v>
      </c>
      <c r="M625" s="358">
        <f t="shared" si="50"/>
        <v>8</v>
      </c>
      <c r="N625" s="926"/>
      <c r="O625" s="927">
        <v>64</v>
      </c>
      <c r="P625" s="352"/>
      <c r="Q625" s="352"/>
      <c r="R625" s="352"/>
      <c r="S625" s="352"/>
      <c r="T625" s="352"/>
      <c r="U625" s="352"/>
    </row>
    <row r="626" spans="1:21" ht="12.6" customHeight="1" outlineLevel="1">
      <c r="A626" s="364">
        <v>44413</v>
      </c>
      <c r="B626" s="383">
        <v>44399</v>
      </c>
      <c r="C626" s="364">
        <v>44413</v>
      </c>
      <c r="D626" s="932">
        <v>44430</v>
      </c>
      <c r="E626" s="349" t="s">
        <v>3335</v>
      </c>
      <c r="F626" s="424" t="s">
        <v>4608</v>
      </c>
      <c r="G626" s="424" t="s">
        <v>4757</v>
      </c>
      <c r="H626" s="424"/>
      <c r="I626" s="424"/>
      <c r="J626" s="424" t="s">
        <v>2041</v>
      </c>
      <c r="K626" s="424" t="s">
        <v>3351</v>
      </c>
      <c r="L626" s="358">
        <f t="shared" ref="L626:L654" si="51">(A626-B626)</f>
        <v>14</v>
      </c>
      <c r="M626" s="358">
        <f t="shared" ref="M626:M654" si="52">NETWORKDAYS(B626,A626,A626:B626)</f>
        <v>9</v>
      </c>
      <c r="N626" s="926"/>
      <c r="O626" s="927">
        <v>65</v>
      </c>
      <c r="P626" s="424"/>
      <c r="Q626" s="424"/>
      <c r="R626" s="424"/>
      <c r="S626" s="424"/>
      <c r="T626" s="424"/>
      <c r="U626" s="424"/>
    </row>
    <row r="627" spans="1:21" ht="12.6" customHeight="1" outlineLevel="1">
      <c r="A627" s="364">
        <v>44413</v>
      </c>
      <c r="B627" s="383">
        <v>44391</v>
      </c>
      <c r="C627" s="364">
        <v>44410</v>
      </c>
      <c r="D627" s="364">
        <v>44422</v>
      </c>
      <c r="E627" s="355" t="s">
        <v>3335</v>
      </c>
      <c r="F627" s="353" t="s">
        <v>4758</v>
      </c>
      <c r="G627" s="353" t="s">
        <v>4759</v>
      </c>
      <c r="H627" s="353"/>
      <c r="I627" s="353"/>
      <c r="J627" s="424" t="s">
        <v>2045</v>
      </c>
      <c r="K627" s="348"/>
      <c r="L627" s="358">
        <f t="shared" si="51"/>
        <v>22</v>
      </c>
      <c r="M627" s="358">
        <f t="shared" si="52"/>
        <v>15</v>
      </c>
      <c r="N627" s="926"/>
      <c r="O627" s="927">
        <v>66</v>
      </c>
      <c r="P627" s="352"/>
      <c r="Q627" s="352"/>
      <c r="R627" s="352"/>
      <c r="S627" s="352"/>
      <c r="T627" s="352"/>
      <c r="U627" s="352"/>
    </row>
    <row r="628" spans="1:21" ht="12.6" customHeight="1" outlineLevel="1">
      <c r="A628" s="364">
        <v>44413</v>
      </c>
      <c r="B628" s="383">
        <v>44399</v>
      </c>
      <c r="C628" s="364">
        <v>44412</v>
      </c>
      <c r="D628" s="364">
        <v>44430</v>
      </c>
      <c r="E628" s="355" t="s">
        <v>3334</v>
      </c>
      <c r="F628" s="353" t="s">
        <v>4719</v>
      </c>
      <c r="G628" s="353" t="s">
        <v>4760</v>
      </c>
      <c r="H628" s="353" t="s">
        <v>4761</v>
      </c>
      <c r="I628" s="353"/>
      <c r="J628" s="353" t="s">
        <v>2035</v>
      </c>
      <c r="K628" s="348"/>
      <c r="L628" s="358">
        <f t="shared" si="51"/>
        <v>14</v>
      </c>
      <c r="M628" s="358">
        <f t="shared" si="52"/>
        <v>9</v>
      </c>
      <c r="N628" s="926"/>
      <c r="O628" s="927">
        <v>67</v>
      </c>
      <c r="P628" s="352"/>
      <c r="Q628" s="352"/>
      <c r="R628" s="352"/>
      <c r="S628" s="352"/>
      <c r="T628" s="352"/>
      <c r="U628" s="352"/>
    </row>
    <row r="629" spans="1:21" ht="12.6" customHeight="1" outlineLevel="1">
      <c r="A629" s="364">
        <v>44414</v>
      </c>
      <c r="B629" s="383">
        <v>44400</v>
      </c>
      <c r="C629" s="364">
        <v>44414</v>
      </c>
      <c r="D629" s="364">
        <v>44431</v>
      </c>
      <c r="E629" s="355" t="s">
        <v>3334</v>
      </c>
      <c r="F629" s="353" t="s">
        <v>4762</v>
      </c>
      <c r="G629" s="353" t="s">
        <v>4763</v>
      </c>
      <c r="H629" s="353" t="s">
        <v>4764</v>
      </c>
      <c r="I629" s="353"/>
      <c r="J629" s="424" t="s">
        <v>2045</v>
      </c>
      <c r="K629" s="348"/>
      <c r="L629" s="358">
        <f t="shared" si="51"/>
        <v>14</v>
      </c>
      <c r="M629" s="358">
        <f t="shared" si="52"/>
        <v>9</v>
      </c>
      <c r="N629" s="926"/>
      <c r="O629" s="927">
        <v>68</v>
      </c>
      <c r="P629" s="352"/>
      <c r="Q629" s="352"/>
      <c r="R629" s="352"/>
      <c r="S629" s="352"/>
      <c r="T629" s="352"/>
      <c r="U629" s="352"/>
    </row>
    <row r="630" spans="1:21" ht="12.6" customHeight="1" outlineLevel="1">
      <c r="A630" s="364">
        <v>44414</v>
      </c>
      <c r="B630" s="383">
        <v>44406</v>
      </c>
      <c r="C630" s="364">
        <v>44415</v>
      </c>
      <c r="D630" s="364">
        <v>44437</v>
      </c>
      <c r="E630" s="355" t="s">
        <v>3334</v>
      </c>
      <c r="F630" s="353" t="s">
        <v>4765</v>
      </c>
      <c r="G630" s="353" t="s">
        <v>4766</v>
      </c>
      <c r="H630" s="353"/>
      <c r="I630" s="353"/>
      <c r="J630" s="353" t="s">
        <v>2033</v>
      </c>
      <c r="K630" s="353" t="s">
        <v>3381</v>
      </c>
      <c r="L630" s="358">
        <f t="shared" si="51"/>
        <v>8</v>
      </c>
      <c r="M630" s="358">
        <f t="shared" si="52"/>
        <v>5</v>
      </c>
      <c r="N630" s="926"/>
      <c r="O630" s="927">
        <v>69</v>
      </c>
      <c r="P630" s="353"/>
      <c r="Q630" s="353"/>
      <c r="R630" s="353"/>
      <c r="S630" s="353"/>
      <c r="T630" s="353"/>
      <c r="U630" s="353"/>
    </row>
    <row r="631" spans="1:21" ht="12.6" customHeight="1" outlineLevel="1">
      <c r="A631" s="364">
        <v>44414</v>
      </c>
      <c r="B631" s="382">
        <v>44407</v>
      </c>
      <c r="C631" s="21">
        <v>44414</v>
      </c>
      <c r="D631" s="949">
        <v>44438</v>
      </c>
      <c r="E631" s="567" t="s">
        <v>3334</v>
      </c>
      <c r="F631" s="426" t="s">
        <v>4767</v>
      </c>
      <c r="G631" s="426" t="s">
        <v>4768</v>
      </c>
      <c r="H631" s="426"/>
      <c r="I631" s="426"/>
      <c r="J631" s="426" t="s">
        <v>2041</v>
      </c>
      <c r="K631" s="424" t="s">
        <v>3351</v>
      </c>
      <c r="L631" s="358">
        <f t="shared" si="51"/>
        <v>7</v>
      </c>
      <c r="M631" s="358">
        <f t="shared" si="52"/>
        <v>4</v>
      </c>
      <c r="N631" s="926"/>
      <c r="O631" s="927">
        <v>70</v>
      </c>
      <c r="P631" s="352"/>
      <c r="Q631" s="426"/>
      <c r="R631" s="426"/>
      <c r="S631" s="426"/>
      <c r="T631" s="426"/>
      <c r="U631" s="426"/>
    </row>
    <row r="632" spans="1:21" ht="12.6" customHeight="1" outlineLevel="1">
      <c r="A632" s="364">
        <v>44414</v>
      </c>
      <c r="B632" s="382">
        <v>44403</v>
      </c>
      <c r="C632" s="21">
        <v>44426</v>
      </c>
      <c r="D632" s="21">
        <v>44434</v>
      </c>
      <c r="E632" s="16" t="s">
        <v>3334</v>
      </c>
      <c r="F632" s="22" t="s">
        <v>4769</v>
      </c>
      <c r="G632" s="22" t="s">
        <v>4770</v>
      </c>
      <c r="H632" s="22"/>
      <c r="I632" s="22" t="s">
        <v>2035</v>
      </c>
      <c r="J632" s="426" t="s">
        <v>2045</v>
      </c>
      <c r="K632" s="348"/>
      <c r="L632" s="358">
        <f t="shared" si="51"/>
        <v>11</v>
      </c>
      <c r="M632" s="358">
        <f t="shared" si="52"/>
        <v>8</v>
      </c>
      <c r="N632" s="926"/>
      <c r="O632" s="927">
        <v>71</v>
      </c>
      <c r="P632" s="352"/>
      <c r="Q632" s="352"/>
      <c r="R632" s="352"/>
      <c r="S632" s="352"/>
      <c r="T632" s="352"/>
      <c r="U632" s="352"/>
    </row>
    <row r="633" spans="1:21" ht="12.6" customHeight="1" outlineLevel="1">
      <c r="A633" s="364">
        <v>44414</v>
      </c>
      <c r="B633" s="382">
        <v>44400</v>
      </c>
      <c r="C633" s="21">
        <v>44431</v>
      </c>
      <c r="D633" s="21">
        <v>44437</v>
      </c>
      <c r="E633" s="16" t="s">
        <v>3335</v>
      </c>
      <c r="F633" s="22" t="s">
        <v>4771</v>
      </c>
      <c r="G633" s="22" t="s">
        <v>4772</v>
      </c>
      <c r="H633" s="22" t="s">
        <v>4445</v>
      </c>
      <c r="I633" s="22"/>
      <c r="J633" s="426" t="s">
        <v>2045</v>
      </c>
      <c r="K633" s="348"/>
      <c r="L633" s="358">
        <f t="shared" si="51"/>
        <v>14</v>
      </c>
      <c r="M633" s="358">
        <f t="shared" si="52"/>
        <v>9</v>
      </c>
      <c r="N633" s="926"/>
      <c r="O633" s="927">
        <v>72</v>
      </c>
      <c r="P633" s="353"/>
      <c r="Q633" s="352"/>
      <c r="R633" s="352"/>
      <c r="S633" s="352"/>
      <c r="T633" s="352"/>
      <c r="U633" s="352"/>
    </row>
    <row r="634" spans="1:21" ht="12.6" customHeight="1" outlineLevel="1">
      <c r="A634" s="364">
        <v>44414</v>
      </c>
      <c r="B634" s="383">
        <v>44404</v>
      </c>
      <c r="C634" s="364">
        <v>44414</v>
      </c>
      <c r="D634" s="364">
        <v>44435</v>
      </c>
      <c r="E634" s="355" t="s">
        <v>3335</v>
      </c>
      <c r="F634" s="353" t="s">
        <v>4773</v>
      </c>
      <c r="G634" s="353" t="s">
        <v>4774</v>
      </c>
      <c r="H634" s="353" t="s">
        <v>4775</v>
      </c>
      <c r="I634" s="353"/>
      <c r="J634" s="353" t="s">
        <v>2035</v>
      </c>
      <c r="K634" s="348"/>
      <c r="L634" s="358">
        <f t="shared" si="51"/>
        <v>10</v>
      </c>
      <c r="M634" s="358">
        <f t="shared" si="52"/>
        <v>7</v>
      </c>
      <c r="N634" s="926"/>
      <c r="O634" s="927">
        <v>73</v>
      </c>
      <c r="P634" s="353"/>
      <c r="Q634" s="353"/>
      <c r="R634" s="353"/>
      <c r="S634" s="353"/>
      <c r="T634" s="353"/>
      <c r="U634" s="353"/>
    </row>
    <row r="635" spans="1:21" ht="12.6" customHeight="1" outlineLevel="1">
      <c r="A635" s="364">
        <v>44414</v>
      </c>
      <c r="B635" s="383">
        <v>44407</v>
      </c>
      <c r="C635" s="364">
        <v>44423</v>
      </c>
      <c r="D635" s="364">
        <v>44438</v>
      </c>
      <c r="E635" s="355" t="s">
        <v>3334</v>
      </c>
      <c r="F635" s="353" t="s">
        <v>4776</v>
      </c>
      <c r="G635" s="353" t="s">
        <v>4777</v>
      </c>
      <c r="H635" s="353" t="s">
        <v>4778</v>
      </c>
      <c r="I635" s="353"/>
      <c r="J635" s="353" t="s">
        <v>2035</v>
      </c>
      <c r="K635" s="348"/>
      <c r="L635" s="358">
        <f t="shared" si="51"/>
        <v>7</v>
      </c>
      <c r="M635" s="358">
        <f t="shared" si="52"/>
        <v>4</v>
      </c>
      <c r="N635" s="926"/>
      <c r="O635" s="927">
        <v>74</v>
      </c>
      <c r="P635" s="352"/>
      <c r="Q635" s="352"/>
      <c r="R635" s="352"/>
      <c r="S635" s="352"/>
      <c r="T635" s="352"/>
      <c r="U635" s="352"/>
    </row>
    <row r="636" spans="1:21" ht="12.6" customHeight="1" outlineLevel="1">
      <c r="A636" s="364">
        <v>44414</v>
      </c>
      <c r="B636" s="383">
        <v>44393</v>
      </c>
      <c r="C636" s="364">
        <v>44416</v>
      </c>
      <c r="D636" s="364">
        <v>44416</v>
      </c>
      <c r="E636" s="355" t="s">
        <v>3334</v>
      </c>
      <c r="F636" s="353" t="s">
        <v>3826</v>
      </c>
      <c r="G636" s="353" t="s">
        <v>4779</v>
      </c>
      <c r="H636" s="353" t="s">
        <v>4780</v>
      </c>
      <c r="I636" s="353"/>
      <c r="J636" s="353" t="s">
        <v>2035</v>
      </c>
      <c r="K636" s="348"/>
      <c r="L636" s="358">
        <f t="shared" si="51"/>
        <v>21</v>
      </c>
      <c r="M636" s="358">
        <f t="shared" si="52"/>
        <v>14</v>
      </c>
      <c r="N636" s="926"/>
      <c r="O636" s="927">
        <v>75</v>
      </c>
      <c r="P636" s="352"/>
      <c r="Q636" s="352"/>
      <c r="R636" s="352"/>
      <c r="S636" s="352"/>
      <c r="T636" s="352"/>
      <c r="U636" s="352"/>
    </row>
    <row r="637" spans="1:21" ht="12.6" customHeight="1" outlineLevel="1">
      <c r="A637" s="364">
        <v>44407</v>
      </c>
      <c r="B637" s="383">
        <v>44392</v>
      </c>
      <c r="C637" s="364">
        <v>44400</v>
      </c>
      <c r="D637" s="364">
        <v>44410</v>
      </c>
      <c r="E637" s="355" t="s">
        <v>3335</v>
      </c>
      <c r="F637" s="353" t="s">
        <v>4732</v>
      </c>
      <c r="G637" s="353" t="s">
        <v>4781</v>
      </c>
      <c r="H637" s="353"/>
      <c r="I637" s="353"/>
      <c r="J637" s="353" t="s">
        <v>2035</v>
      </c>
      <c r="K637" s="353" t="s">
        <v>4782</v>
      </c>
      <c r="L637" s="358">
        <f t="shared" si="51"/>
        <v>15</v>
      </c>
      <c r="M637" s="358">
        <f t="shared" si="52"/>
        <v>10</v>
      </c>
      <c r="N637" s="926"/>
      <c r="O637" s="927">
        <v>76</v>
      </c>
      <c r="P637" s="353"/>
      <c r="Q637" s="353"/>
      <c r="R637" s="353"/>
      <c r="S637" s="353"/>
      <c r="T637" s="353"/>
      <c r="U637" s="353"/>
    </row>
    <row r="638" spans="1:21" ht="12.6" customHeight="1" outlineLevel="1">
      <c r="A638" s="364">
        <v>44414</v>
      </c>
      <c r="B638" s="382">
        <v>44396</v>
      </c>
      <c r="C638" s="21">
        <v>44411</v>
      </c>
      <c r="D638" s="21">
        <v>44427</v>
      </c>
      <c r="E638" s="16" t="s">
        <v>3335</v>
      </c>
      <c r="F638" s="22" t="s">
        <v>4783</v>
      </c>
      <c r="G638" s="22" t="s">
        <v>4784</v>
      </c>
      <c r="H638" s="22"/>
      <c r="I638" s="22"/>
      <c r="J638" s="22" t="s">
        <v>2033</v>
      </c>
      <c r="K638" s="353" t="s">
        <v>3366</v>
      </c>
      <c r="L638" s="358">
        <f t="shared" si="51"/>
        <v>18</v>
      </c>
      <c r="M638" s="358">
        <f t="shared" si="52"/>
        <v>13</v>
      </c>
      <c r="N638" s="926"/>
      <c r="O638" s="927">
        <v>77</v>
      </c>
      <c r="P638" s="22"/>
      <c r="Q638" s="22"/>
      <c r="R638" s="22"/>
      <c r="S638" s="22"/>
      <c r="T638" s="22"/>
      <c r="U638" s="22"/>
    </row>
    <row r="639" spans="1:21" ht="12.6" customHeight="1" outlineLevel="1">
      <c r="A639" s="364">
        <v>44417</v>
      </c>
      <c r="B639" s="383">
        <v>44405</v>
      </c>
      <c r="C639" s="364">
        <v>44421</v>
      </c>
      <c r="D639" s="364">
        <v>44436</v>
      </c>
      <c r="E639" s="355" t="s">
        <v>3334</v>
      </c>
      <c r="F639" s="353" t="s">
        <v>4785</v>
      </c>
      <c r="G639" s="353" t="s">
        <v>4786</v>
      </c>
      <c r="H639" s="353"/>
      <c r="I639" s="353"/>
      <c r="J639" s="353" t="s">
        <v>2034</v>
      </c>
      <c r="K639" s="353" t="s">
        <v>3381</v>
      </c>
      <c r="L639" s="358">
        <f t="shared" si="51"/>
        <v>12</v>
      </c>
      <c r="M639" s="358">
        <f t="shared" si="52"/>
        <v>7</v>
      </c>
      <c r="N639" s="926"/>
      <c r="O639" s="927">
        <v>78</v>
      </c>
      <c r="P639" s="353"/>
      <c r="Q639" s="353"/>
      <c r="R639" s="353"/>
      <c r="S639" s="353"/>
      <c r="T639" s="353"/>
      <c r="U639" s="353"/>
    </row>
    <row r="640" spans="1:21" ht="12.6" customHeight="1" outlineLevel="1">
      <c r="A640" s="364">
        <v>44417</v>
      </c>
      <c r="B640" s="719">
        <v>44404</v>
      </c>
      <c r="C640" s="364">
        <v>44428</v>
      </c>
      <c r="D640" s="364">
        <v>44435</v>
      </c>
      <c r="E640" s="355" t="s">
        <v>3334</v>
      </c>
      <c r="F640" s="353" t="s">
        <v>4787</v>
      </c>
      <c r="G640" s="353" t="s">
        <v>4788</v>
      </c>
      <c r="H640" s="353" t="s">
        <v>4789</v>
      </c>
      <c r="I640" s="353"/>
      <c r="J640" s="353" t="s">
        <v>2035</v>
      </c>
      <c r="K640" s="348"/>
      <c r="L640" s="358">
        <f t="shared" si="51"/>
        <v>13</v>
      </c>
      <c r="M640" s="358">
        <f t="shared" si="52"/>
        <v>8</v>
      </c>
      <c r="N640" s="926"/>
      <c r="O640" s="927">
        <v>79</v>
      </c>
      <c r="P640" s="353"/>
      <c r="Q640" s="353"/>
      <c r="R640" s="353"/>
      <c r="S640" s="353"/>
      <c r="T640" s="353"/>
      <c r="U640" s="353"/>
    </row>
    <row r="641" spans="1:33" ht="12.6" customHeight="1" outlineLevel="1">
      <c r="A641" s="364">
        <v>44418</v>
      </c>
      <c r="B641" s="383">
        <v>44406</v>
      </c>
      <c r="C641" s="364">
        <v>44416</v>
      </c>
      <c r="D641" s="364">
        <v>44437</v>
      </c>
      <c r="E641" s="355" t="s">
        <v>3335</v>
      </c>
      <c r="F641" s="353" t="s">
        <v>4790</v>
      </c>
      <c r="G641" s="353" t="s">
        <v>4791</v>
      </c>
      <c r="H641" s="353"/>
      <c r="I641" s="353"/>
      <c r="J641" s="353" t="s">
        <v>2034</v>
      </c>
      <c r="K641" s="353" t="s">
        <v>4792</v>
      </c>
      <c r="L641" s="358">
        <f t="shared" si="51"/>
        <v>12</v>
      </c>
      <c r="M641" s="358">
        <f t="shared" si="52"/>
        <v>7</v>
      </c>
      <c r="N641" s="926"/>
      <c r="O641" s="927">
        <v>80</v>
      </c>
      <c r="P641" s="353"/>
      <c r="Q641" s="353"/>
      <c r="R641" s="353"/>
      <c r="S641" s="353"/>
      <c r="T641" s="353"/>
      <c r="U641" s="353"/>
      <c r="V641" s="353"/>
      <c r="W641" s="353"/>
      <c r="X641" s="353"/>
      <c r="Y641" s="353"/>
      <c r="Z641" s="353"/>
      <c r="AA641" s="353"/>
      <c r="AB641" s="353"/>
      <c r="AC641" s="353"/>
      <c r="AD641" s="353"/>
      <c r="AE641" s="353"/>
      <c r="AF641" s="353"/>
      <c r="AG641" s="353"/>
    </row>
    <row r="642" spans="1:33" ht="12.6" customHeight="1" outlineLevel="1">
      <c r="A642" s="364">
        <v>44421</v>
      </c>
      <c r="B642" s="382">
        <v>44405</v>
      </c>
      <c r="C642" s="21">
        <v>44421</v>
      </c>
      <c r="D642" s="949">
        <v>44436</v>
      </c>
      <c r="E642" s="567" t="s">
        <v>3334</v>
      </c>
      <c r="F642" s="426" t="s">
        <v>4793</v>
      </c>
      <c r="G642" s="426" t="s">
        <v>4794</v>
      </c>
      <c r="H642" s="426" t="s">
        <v>4795</v>
      </c>
      <c r="I642" s="426"/>
      <c r="J642" s="426" t="s">
        <v>2034</v>
      </c>
      <c r="K642" s="424" t="s">
        <v>3381</v>
      </c>
      <c r="L642" s="358">
        <f t="shared" si="51"/>
        <v>16</v>
      </c>
      <c r="M642" s="358">
        <f t="shared" si="52"/>
        <v>11</v>
      </c>
      <c r="N642" s="926"/>
      <c r="O642" s="927">
        <v>81</v>
      </c>
      <c r="P642" s="426"/>
      <c r="Q642" s="426"/>
      <c r="R642" s="426"/>
      <c r="S642" s="426"/>
      <c r="T642" s="426"/>
      <c r="U642" s="426"/>
      <c r="V642" s="426"/>
      <c r="W642" s="426"/>
      <c r="X642" s="426"/>
      <c r="Y642" s="426"/>
      <c r="Z642" s="426"/>
      <c r="AA642" s="426"/>
      <c r="AB642" s="426"/>
      <c r="AC642" s="426"/>
      <c r="AD642" s="426"/>
      <c r="AE642" s="426"/>
      <c r="AF642" s="426"/>
      <c r="AG642" s="426"/>
    </row>
    <row r="643" spans="1:33" ht="12.6" customHeight="1" outlineLevel="1">
      <c r="A643" s="364">
        <v>44421</v>
      </c>
      <c r="B643" s="383">
        <v>44396</v>
      </c>
      <c r="C643" s="364">
        <v>44418</v>
      </c>
      <c r="D643" s="364">
        <v>44427</v>
      </c>
      <c r="E643" s="355" t="s">
        <v>3335</v>
      </c>
      <c r="F643" s="348" t="s">
        <v>4796</v>
      </c>
      <c r="G643" s="348" t="s">
        <v>4797</v>
      </c>
      <c r="H643" s="348"/>
      <c r="I643" s="348"/>
      <c r="J643" s="348" t="s">
        <v>2042</v>
      </c>
      <c r="K643" s="348"/>
      <c r="L643" s="358">
        <f t="shared" si="51"/>
        <v>25</v>
      </c>
      <c r="M643" s="358">
        <f t="shared" si="52"/>
        <v>18</v>
      </c>
      <c r="N643" s="926"/>
      <c r="O643" s="927">
        <v>82</v>
      </c>
      <c r="P643" s="352"/>
      <c r="Q643" s="352"/>
      <c r="R643" s="352"/>
      <c r="S643" s="352"/>
      <c r="T643" s="352"/>
      <c r="U643" s="352"/>
      <c r="V643" s="352"/>
      <c r="W643" s="352"/>
      <c r="X643" s="352"/>
      <c r="Y643" s="352"/>
      <c r="Z643" s="352"/>
      <c r="AA643" s="352"/>
      <c r="AB643" s="352"/>
      <c r="AC643" s="352"/>
      <c r="AD643" s="352"/>
      <c r="AE643" s="352"/>
      <c r="AF643" s="352"/>
      <c r="AG643" s="352"/>
    </row>
    <row r="644" spans="1:33" ht="12.6" customHeight="1" outlineLevel="1">
      <c r="A644" s="364">
        <v>44424</v>
      </c>
      <c r="B644" s="383">
        <v>44400</v>
      </c>
      <c r="C644" s="364">
        <v>44431</v>
      </c>
      <c r="D644" s="364">
        <v>44431</v>
      </c>
      <c r="E644" s="355" t="s">
        <v>3334</v>
      </c>
      <c r="F644" s="353" t="s">
        <v>4094</v>
      </c>
      <c r="G644" s="353" t="s">
        <v>4798</v>
      </c>
      <c r="H644" s="353" t="s">
        <v>4799</v>
      </c>
      <c r="I644" s="353"/>
      <c r="J644" s="353" t="s">
        <v>2035</v>
      </c>
      <c r="K644" s="353" t="s">
        <v>2039</v>
      </c>
      <c r="L644" s="358">
        <f t="shared" si="51"/>
        <v>24</v>
      </c>
      <c r="M644" s="358">
        <f t="shared" si="52"/>
        <v>15</v>
      </c>
      <c r="N644" s="926"/>
      <c r="O644" s="927">
        <v>83</v>
      </c>
      <c r="P644" s="353"/>
      <c r="Q644" s="353"/>
      <c r="R644" s="353"/>
      <c r="S644" s="353"/>
      <c r="T644" s="353"/>
      <c r="U644" s="353"/>
      <c r="V644" s="353"/>
      <c r="W644" s="353"/>
      <c r="X644" s="353"/>
      <c r="Y644" s="353"/>
      <c r="Z644" s="353"/>
      <c r="AA644" s="353"/>
      <c r="AB644" s="353"/>
      <c r="AC644" s="353"/>
      <c r="AD644" s="353"/>
      <c r="AE644" s="353"/>
      <c r="AF644" s="353"/>
      <c r="AG644" s="353"/>
    </row>
    <row r="645" spans="1:33" ht="12.6" customHeight="1" outlineLevel="1">
      <c r="A645" s="364">
        <v>44424</v>
      </c>
      <c r="B645" s="383">
        <v>44385</v>
      </c>
      <c r="C645" s="364">
        <v>44424</v>
      </c>
      <c r="D645" s="364">
        <v>44428</v>
      </c>
      <c r="E645" s="355" t="s">
        <v>3334</v>
      </c>
      <c r="F645" s="353" t="s">
        <v>3337</v>
      </c>
      <c r="G645" s="353" t="s">
        <v>4800</v>
      </c>
      <c r="H645" s="353" t="s">
        <v>4801</v>
      </c>
      <c r="I645" s="353"/>
      <c r="J645" s="353" t="s">
        <v>2033</v>
      </c>
      <c r="K645" s="353" t="s">
        <v>3381</v>
      </c>
      <c r="L645" s="358">
        <f t="shared" si="51"/>
        <v>39</v>
      </c>
      <c r="M645" s="358">
        <f t="shared" si="52"/>
        <v>26</v>
      </c>
      <c r="N645" s="926"/>
      <c r="O645" s="927">
        <v>84</v>
      </c>
      <c r="P645" s="353"/>
      <c r="Q645" s="353"/>
      <c r="R645" s="353"/>
      <c r="S645" s="353"/>
      <c r="T645" s="353"/>
      <c r="U645" s="353"/>
      <c r="V645" s="353"/>
      <c r="W645" s="353"/>
      <c r="X645" s="353"/>
      <c r="Y645" s="353"/>
      <c r="Z645" s="353"/>
      <c r="AA645" s="353"/>
      <c r="AB645" s="353"/>
      <c r="AC645" s="353"/>
      <c r="AD645" s="353"/>
      <c r="AE645" s="353"/>
      <c r="AF645" s="353"/>
      <c r="AG645" s="353"/>
    </row>
    <row r="646" spans="1:33" ht="12.6" customHeight="1" outlineLevel="1">
      <c r="A646" s="364">
        <v>44425</v>
      </c>
      <c r="B646" s="383">
        <v>44396</v>
      </c>
      <c r="C646" s="364">
        <v>44427</v>
      </c>
      <c r="D646" s="364">
        <v>44427</v>
      </c>
      <c r="E646" s="355" t="s">
        <v>3334</v>
      </c>
      <c r="F646" s="353" t="s">
        <v>4802</v>
      </c>
      <c r="G646" s="711" t="s">
        <v>4803</v>
      </c>
      <c r="H646" s="353" t="s">
        <v>4616</v>
      </c>
      <c r="I646" s="353"/>
      <c r="J646" s="353" t="s">
        <v>2033</v>
      </c>
      <c r="K646" s="353"/>
      <c r="L646" s="358">
        <f t="shared" si="51"/>
        <v>29</v>
      </c>
      <c r="M646" s="358">
        <f t="shared" si="52"/>
        <v>20</v>
      </c>
      <c r="N646" s="926"/>
      <c r="O646" s="927">
        <v>85</v>
      </c>
      <c r="P646" s="353"/>
      <c r="Q646" s="353"/>
      <c r="R646" s="353"/>
      <c r="S646" s="353"/>
      <c r="T646" s="353"/>
      <c r="U646" s="353"/>
      <c r="V646" s="353"/>
      <c r="W646" s="353"/>
      <c r="X646" s="353"/>
      <c r="Y646" s="353"/>
      <c r="Z646" s="353"/>
      <c r="AA646" s="353"/>
      <c r="AB646" s="353"/>
      <c r="AC646" s="353"/>
      <c r="AD646" s="353"/>
      <c r="AE646" s="353"/>
      <c r="AF646" s="353"/>
      <c r="AG646" s="353"/>
    </row>
    <row r="647" spans="1:33" ht="12.6" customHeight="1" outlineLevel="1">
      <c r="A647" s="364">
        <v>44426</v>
      </c>
      <c r="B647" s="383">
        <v>44397</v>
      </c>
      <c r="C647" s="364">
        <v>44418</v>
      </c>
      <c r="D647" s="364">
        <v>44428</v>
      </c>
      <c r="E647" s="355" t="s">
        <v>3335</v>
      </c>
      <c r="F647" s="348" t="s">
        <v>4804</v>
      </c>
      <c r="G647" s="348" t="s">
        <v>4805</v>
      </c>
      <c r="H647" s="348" t="s">
        <v>4806</v>
      </c>
      <c r="I647" s="348"/>
      <c r="J647" s="348" t="s">
        <v>2042</v>
      </c>
      <c r="K647" s="348"/>
      <c r="L647" s="358">
        <f t="shared" si="51"/>
        <v>29</v>
      </c>
      <c r="M647" s="358">
        <f t="shared" si="52"/>
        <v>20</v>
      </c>
      <c r="N647" s="926"/>
      <c r="O647" s="927">
        <v>86</v>
      </c>
      <c r="P647" s="352"/>
      <c r="Q647" s="352"/>
      <c r="R647" s="352"/>
      <c r="S647" s="352"/>
      <c r="T647" s="352"/>
      <c r="U647" s="352"/>
      <c r="V647" s="352"/>
      <c r="W647" s="352"/>
      <c r="X647" s="352"/>
      <c r="Y647" s="352"/>
      <c r="Z647" s="352"/>
      <c r="AA647" s="352"/>
      <c r="AB647" s="352"/>
      <c r="AC647" s="352"/>
      <c r="AD647" s="352"/>
      <c r="AE647" s="352"/>
      <c r="AF647" s="352"/>
      <c r="AG647" s="352"/>
    </row>
    <row r="648" spans="1:33" ht="12.6" customHeight="1" outlineLevel="1">
      <c r="A648" s="364">
        <v>44426</v>
      </c>
      <c r="B648" s="719">
        <v>44403</v>
      </c>
      <c r="C648" s="364">
        <v>44424</v>
      </c>
      <c r="D648" s="364">
        <v>44434</v>
      </c>
      <c r="E648" s="355" t="s">
        <v>3335</v>
      </c>
      <c r="F648" s="353" t="s">
        <v>4807</v>
      </c>
      <c r="G648" s="353" t="s">
        <v>4808</v>
      </c>
      <c r="H648" s="353" t="s">
        <v>4809</v>
      </c>
      <c r="I648" s="353"/>
      <c r="J648" s="353" t="s">
        <v>2035</v>
      </c>
      <c r="K648" s="353" t="s">
        <v>4792</v>
      </c>
      <c r="L648" s="358">
        <f t="shared" si="51"/>
        <v>23</v>
      </c>
      <c r="M648" s="358">
        <f t="shared" si="52"/>
        <v>16</v>
      </c>
      <c r="N648" s="926"/>
      <c r="O648" s="927">
        <v>87</v>
      </c>
      <c r="P648" s="353"/>
      <c r="Q648" s="353"/>
      <c r="R648" s="353"/>
      <c r="S648" s="353"/>
      <c r="T648" s="353"/>
      <c r="U648" s="353"/>
      <c r="V648" s="353"/>
      <c r="W648" s="353"/>
      <c r="X648" s="353"/>
      <c r="Y648" s="353"/>
      <c r="Z648" s="353"/>
      <c r="AA648" s="353"/>
      <c r="AB648" s="353"/>
      <c r="AC648" s="353"/>
      <c r="AD648" s="353"/>
      <c r="AE648" s="353"/>
      <c r="AF648" s="353"/>
      <c r="AG648" s="353"/>
    </row>
    <row r="649" spans="1:33" ht="12.6" customHeight="1" outlineLevel="1">
      <c r="A649" s="376">
        <v>44427</v>
      </c>
      <c r="B649" s="382">
        <v>44406</v>
      </c>
      <c r="C649" s="21">
        <v>44428</v>
      </c>
      <c r="D649" s="949">
        <v>44437</v>
      </c>
      <c r="E649" s="567" t="s">
        <v>3334</v>
      </c>
      <c r="F649" s="426" t="s">
        <v>4810</v>
      </c>
      <c r="G649" s="426" t="s">
        <v>4811</v>
      </c>
      <c r="H649" s="426"/>
      <c r="I649" s="426"/>
      <c r="J649" s="426" t="s">
        <v>2034</v>
      </c>
      <c r="K649" s="589" t="s">
        <v>3366</v>
      </c>
      <c r="L649" s="358">
        <f t="shared" si="51"/>
        <v>21</v>
      </c>
      <c r="M649" s="358">
        <f t="shared" si="52"/>
        <v>14</v>
      </c>
      <c r="N649" s="926"/>
      <c r="O649" s="927">
        <v>88</v>
      </c>
      <c r="P649" s="424"/>
      <c r="Q649" s="424"/>
      <c r="R649" s="424"/>
      <c r="S649" s="424"/>
      <c r="T649" s="424"/>
      <c r="U649" s="424"/>
      <c r="V649" s="424"/>
      <c r="W649" s="424"/>
      <c r="X649" s="424"/>
      <c r="Y649" s="424"/>
      <c r="Z649" s="424"/>
      <c r="AA649" s="424"/>
      <c r="AB649" s="424"/>
      <c r="AC649" s="424"/>
      <c r="AD649" s="424"/>
      <c r="AE649" s="424"/>
      <c r="AF649" s="424"/>
      <c r="AG649" s="424"/>
    </row>
    <row r="650" spans="1:33" ht="12.6" customHeight="1" outlineLevel="1">
      <c r="A650" s="376">
        <v>44428</v>
      </c>
      <c r="B650" s="383">
        <v>44407</v>
      </c>
      <c r="C650" s="364">
        <v>44438</v>
      </c>
      <c r="D650" s="364">
        <v>44438</v>
      </c>
      <c r="E650" s="355" t="s">
        <v>3335</v>
      </c>
      <c r="F650" s="353" t="s">
        <v>4812</v>
      </c>
      <c r="G650" s="353" t="s">
        <v>4813</v>
      </c>
      <c r="H650" s="353" t="s">
        <v>4814</v>
      </c>
      <c r="I650" s="353"/>
      <c r="J650" s="353" t="s">
        <v>2033</v>
      </c>
      <c r="K650" s="353" t="s">
        <v>4815</v>
      </c>
      <c r="L650" s="358">
        <f t="shared" si="51"/>
        <v>21</v>
      </c>
      <c r="M650" s="358">
        <f t="shared" si="52"/>
        <v>14</v>
      </c>
      <c r="N650" s="926"/>
      <c r="O650" s="927">
        <v>89</v>
      </c>
      <c r="P650" s="353"/>
      <c r="Q650" s="353"/>
      <c r="R650" s="353"/>
      <c r="S650" s="353"/>
      <c r="T650" s="353"/>
      <c r="U650" s="353"/>
      <c r="V650" s="353"/>
      <c r="W650" s="353"/>
      <c r="X650" s="353"/>
      <c r="Y650" s="353"/>
      <c r="Z650" s="353"/>
      <c r="AA650" s="353"/>
      <c r="AB650" s="353"/>
      <c r="AC650" s="353"/>
      <c r="AD650" s="353"/>
      <c r="AE650" s="353"/>
      <c r="AF650" s="353"/>
      <c r="AG650" s="353"/>
    </row>
    <row r="651" spans="1:33" ht="12.6" customHeight="1" outlineLevel="1">
      <c r="A651" s="376">
        <v>44428</v>
      </c>
      <c r="B651" s="382">
        <v>44403</v>
      </c>
      <c r="C651" s="21">
        <v>44425</v>
      </c>
      <c r="D651" s="949">
        <v>44434</v>
      </c>
      <c r="E651" s="16" t="s">
        <v>3334</v>
      </c>
      <c r="F651" s="22" t="s">
        <v>4816</v>
      </c>
      <c r="G651" s="22" t="s">
        <v>4817</v>
      </c>
      <c r="H651" s="22"/>
      <c r="I651" s="22"/>
      <c r="J651" s="426" t="s">
        <v>2034</v>
      </c>
      <c r="K651" s="589" t="s">
        <v>3366</v>
      </c>
      <c r="L651" s="358">
        <f t="shared" si="51"/>
        <v>25</v>
      </c>
      <c r="M651" s="358">
        <f t="shared" si="52"/>
        <v>18</v>
      </c>
      <c r="N651" s="926"/>
      <c r="O651" s="927">
        <v>90</v>
      </c>
      <c r="P651" s="353"/>
      <c r="Q651" s="353"/>
      <c r="R651" s="353"/>
      <c r="S651" s="353"/>
      <c r="T651" s="353"/>
      <c r="U651" s="353"/>
      <c r="V651" s="353"/>
      <c r="W651" s="353"/>
      <c r="X651" s="353"/>
      <c r="Y651" s="353"/>
      <c r="Z651" s="353"/>
      <c r="AA651" s="353"/>
      <c r="AB651" s="353"/>
      <c r="AC651" s="353"/>
      <c r="AD651" s="353"/>
      <c r="AE651" s="353"/>
      <c r="AF651" s="353"/>
      <c r="AG651" s="353"/>
    </row>
    <row r="652" spans="1:33" ht="12.6" customHeight="1" outlineLevel="1">
      <c r="A652" s="364">
        <v>44431</v>
      </c>
      <c r="B652" s="382">
        <v>44404</v>
      </c>
      <c r="C652" s="21">
        <v>44428</v>
      </c>
      <c r="D652" s="949">
        <v>44435</v>
      </c>
      <c r="E652" s="567" t="s">
        <v>3335</v>
      </c>
      <c r="F652" s="426" t="s">
        <v>4818</v>
      </c>
      <c r="G652" s="426" t="s">
        <v>4819</v>
      </c>
      <c r="H652" s="426"/>
      <c r="I652" s="426" t="s">
        <v>2035</v>
      </c>
      <c r="J652" s="426" t="s">
        <v>2034</v>
      </c>
      <c r="K652" s="426" t="s">
        <v>3385</v>
      </c>
      <c r="L652" s="358">
        <f t="shared" si="51"/>
        <v>27</v>
      </c>
      <c r="M652" s="358">
        <f t="shared" si="52"/>
        <v>18</v>
      </c>
      <c r="N652" s="926"/>
      <c r="O652" s="927">
        <v>91</v>
      </c>
      <c r="P652" s="426"/>
      <c r="Q652" s="426"/>
      <c r="R652" s="426"/>
      <c r="S652" s="426"/>
      <c r="T652" s="426"/>
      <c r="U652" s="426"/>
      <c r="V652" s="426"/>
      <c r="W652" s="426"/>
      <c r="X652" s="426"/>
      <c r="Y652" s="426"/>
      <c r="Z652" s="426"/>
      <c r="AA652" s="426"/>
      <c r="AB652" s="426"/>
      <c r="AC652" s="426"/>
      <c r="AD652" s="426"/>
      <c r="AE652" s="426"/>
      <c r="AF652" s="426"/>
      <c r="AG652" s="426"/>
    </row>
    <row r="653" spans="1:33" ht="12.6" customHeight="1" outlineLevel="1">
      <c r="A653" s="364">
        <v>44433</v>
      </c>
      <c r="B653" s="382">
        <v>44404</v>
      </c>
      <c r="C653" s="21">
        <v>44426</v>
      </c>
      <c r="D653" s="949">
        <v>44435</v>
      </c>
      <c r="E653" s="567" t="s">
        <v>3335</v>
      </c>
      <c r="F653" s="426" t="s">
        <v>4820</v>
      </c>
      <c r="G653" s="426" t="s">
        <v>4821</v>
      </c>
      <c r="H653" s="426"/>
      <c r="I653" s="426"/>
      <c r="J653" s="426" t="s">
        <v>2034</v>
      </c>
      <c r="K653" s="426" t="s">
        <v>3351</v>
      </c>
      <c r="L653" s="358">
        <f t="shared" si="51"/>
        <v>29</v>
      </c>
      <c r="M653" s="358">
        <f t="shared" si="52"/>
        <v>20</v>
      </c>
      <c r="N653" s="926"/>
      <c r="O653" s="927">
        <v>92</v>
      </c>
      <c r="P653" s="426"/>
      <c r="Q653" s="426"/>
      <c r="R653" s="426"/>
      <c r="S653" s="426"/>
      <c r="T653" s="426"/>
      <c r="U653" s="426"/>
      <c r="V653" s="426"/>
      <c r="W653" s="426"/>
      <c r="X653" s="426"/>
      <c r="Y653" s="426"/>
      <c r="Z653" s="426"/>
      <c r="AA653" s="426"/>
      <c r="AB653" s="426"/>
      <c r="AC653" s="426"/>
      <c r="AD653" s="426"/>
      <c r="AE653" s="426"/>
      <c r="AF653" s="426"/>
      <c r="AG653" s="426"/>
    </row>
    <row r="654" spans="1:33" ht="12.6" customHeight="1" outlineLevel="1">
      <c r="A654" s="911">
        <v>44580</v>
      </c>
      <c r="B654" s="383">
        <v>44397</v>
      </c>
      <c r="C654" s="364">
        <v>44407</v>
      </c>
      <c r="D654" s="364">
        <v>44410</v>
      </c>
      <c r="E654" s="355" t="s">
        <v>3334</v>
      </c>
      <c r="F654" s="353" t="s">
        <v>4678</v>
      </c>
      <c r="G654" s="353" t="s">
        <v>4822</v>
      </c>
      <c r="H654" s="353" t="s">
        <v>4823</v>
      </c>
      <c r="I654" s="353"/>
      <c r="J654" s="353" t="s">
        <v>2035</v>
      </c>
      <c r="K654" s="353" t="s">
        <v>4824</v>
      </c>
      <c r="L654" s="358">
        <f t="shared" si="51"/>
        <v>183</v>
      </c>
      <c r="M654" s="358">
        <f t="shared" si="52"/>
        <v>130</v>
      </c>
      <c r="N654" s="926"/>
      <c r="O654" s="927">
        <v>93</v>
      </c>
      <c r="P654" s="352"/>
      <c r="Q654" s="352"/>
      <c r="R654" s="352"/>
      <c r="S654" s="352"/>
      <c r="T654" s="352"/>
      <c r="U654" s="352"/>
      <c r="V654" s="352"/>
      <c r="W654" s="352"/>
      <c r="X654" s="352"/>
      <c r="Y654" s="352"/>
      <c r="Z654" s="352"/>
      <c r="AA654" s="352"/>
      <c r="AB654" s="352"/>
      <c r="AC654" s="352"/>
      <c r="AD654" s="352"/>
      <c r="AE654" s="352"/>
      <c r="AF654" s="352"/>
      <c r="AG654" s="352"/>
    </row>
    <row r="655" spans="1:33" ht="12.6" customHeight="1">
      <c r="A655" s="364"/>
      <c r="B655" s="364"/>
      <c r="C655" s="364"/>
      <c r="D655" s="364"/>
      <c r="E655" s="355"/>
      <c r="F655" s="348"/>
      <c r="G655" s="348"/>
      <c r="H655" s="348"/>
      <c r="I655" s="348"/>
      <c r="J655" s="348"/>
      <c r="K655" s="348"/>
      <c r="L655" s="358"/>
      <c r="M655" s="358"/>
      <c r="N655" s="926"/>
      <c r="O655" s="927"/>
      <c r="P655" s="362"/>
      <c r="Q655" s="357"/>
      <c r="R655" s="363"/>
      <c r="S655" s="350"/>
      <c r="T655" s="350"/>
      <c r="U655" s="350"/>
      <c r="V655" s="350"/>
      <c r="W655" s="350"/>
      <c r="X655" s="350"/>
      <c r="Y655" s="350"/>
      <c r="Z655" s="350"/>
      <c r="AA655" s="350"/>
      <c r="AB655" s="350"/>
      <c r="AC655" s="350"/>
      <c r="AD655" s="363"/>
      <c r="AE655" s="350"/>
      <c r="AF655" s="352"/>
      <c r="AG655" s="352"/>
    </row>
    <row r="656" spans="1:33" ht="12.6" customHeight="1">
      <c r="A656" s="364">
        <v>44416</v>
      </c>
      <c r="B656" s="384">
        <v>44414</v>
      </c>
      <c r="C656" s="364">
        <v>44417</v>
      </c>
      <c r="D656" s="932">
        <v>44445</v>
      </c>
      <c r="E656" s="349" t="s">
        <v>3334</v>
      </c>
      <c r="F656" s="589" t="s">
        <v>4767</v>
      </c>
      <c r="G656" s="589" t="s">
        <v>4825</v>
      </c>
      <c r="H656" s="589"/>
      <c r="I656" s="589"/>
      <c r="J656" s="589" t="s">
        <v>2041</v>
      </c>
      <c r="K656" s="589" t="s">
        <v>3366</v>
      </c>
      <c r="L656" s="358">
        <f t="shared" ref="L656:L687" si="53">(A656-B656)</f>
        <v>2</v>
      </c>
      <c r="M656" s="358">
        <f t="shared" ref="M656:M687" si="54">NETWORKDAYS(B656,A656,A656:B656)</f>
        <v>0</v>
      </c>
      <c r="N656" s="926"/>
      <c r="O656" s="927">
        <v>1</v>
      </c>
      <c r="P656" s="362" t="s">
        <v>2401</v>
      </c>
      <c r="Q656" s="357">
        <f>AVERAGE($L$656:$L$737)</f>
        <v>13.109756097560975</v>
      </c>
      <c r="R656" s="363">
        <f>COUNT($B$656:$B$737)</f>
        <v>82</v>
      </c>
      <c r="S656" s="350">
        <f>COUNTIF($E$656:$E$737,$S$1)</f>
        <v>63</v>
      </c>
      <c r="T656" s="350">
        <f>COUNTIF($E$656:$E$737,$T$1)</f>
        <v>19</v>
      </c>
      <c r="U656" s="350">
        <f>R656-S656-T656</f>
        <v>0</v>
      </c>
      <c r="V656" s="350"/>
      <c r="W656" s="350">
        <f t="shared" ref="W656:AE656" si="55">COUNTIF($J$656:$J$737, W$1)</f>
        <v>19</v>
      </c>
      <c r="X656" s="350">
        <f t="shared" si="55"/>
        <v>13</v>
      </c>
      <c r="Y656" s="350">
        <f t="shared" si="55"/>
        <v>12</v>
      </c>
      <c r="Z656" s="350">
        <f t="shared" si="55"/>
        <v>15</v>
      </c>
      <c r="AA656" s="350">
        <f t="shared" si="55"/>
        <v>20</v>
      </c>
      <c r="AB656" s="350">
        <f t="shared" si="55"/>
        <v>2</v>
      </c>
      <c r="AC656" s="350">
        <f t="shared" si="55"/>
        <v>0</v>
      </c>
      <c r="AD656" s="350">
        <f t="shared" si="55"/>
        <v>1</v>
      </c>
      <c r="AE656" s="350">
        <f t="shared" si="55"/>
        <v>0</v>
      </c>
      <c r="AF656" s="350"/>
      <c r="AG656" s="363">
        <f>SUM(W656:AF656)</f>
        <v>82</v>
      </c>
    </row>
    <row r="657" spans="1:21" ht="12.6" customHeight="1" outlineLevel="1">
      <c r="A657" s="364">
        <v>44416</v>
      </c>
      <c r="B657" s="384">
        <v>44410</v>
      </c>
      <c r="C657" s="364">
        <v>44415</v>
      </c>
      <c r="D657" s="932">
        <v>44441</v>
      </c>
      <c r="E657" s="349" t="s">
        <v>3335</v>
      </c>
      <c r="F657" s="424" t="s">
        <v>4826</v>
      </c>
      <c r="G657" s="424" t="s">
        <v>4827</v>
      </c>
      <c r="H657" s="424"/>
      <c r="I657" s="424"/>
      <c r="J657" s="424" t="s">
        <v>2041</v>
      </c>
      <c r="K657" s="424" t="s">
        <v>3351</v>
      </c>
      <c r="L657" s="358">
        <f t="shared" si="53"/>
        <v>6</v>
      </c>
      <c r="M657" s="358">
        <f t="shared" si="54"/>
        <v>4</v>
      </c>
      <c r="N657" s="926"/>
      <c r="O657" s="927">
        <v>2</v>
      </c>
      <c r="P657" s="426"/>
      <c r="Q657" s="426"/>
      <c r="R657" s="426"/>
      <c r="S657" s="426"/>
      <c r="T657" s="426"/>
      <c r="U657" s="426"/>
    </row>
    <row r="658" spans="1:21" ht="12.6" customHeight="1" outlineLevel="1">
      <c r="A658" s="755">
        <v>44420</v>
      </c>
      <c r="B658" s="384">
        <v>44413</v>
      </c>
      <c r="C658" s="364">
        <v>44420</v>
      </c>
      <c r="D658" s="364">
        <v>44420</v>
      </c>
      <c r="E658" s="355" t="s">
        <v>3334</v>
      </c>
      <c r="F658" s="353" t="s">
        <v>4828</v>
      </c>
      <c r="G658" s="353" t="s">
        <v>4829</v>
      </c>
      <c r="H658" s="353" t="s">
        <v>4830</v>
      </c>
      <c r="I658" s="353"/>
      <c r="J658" s="353" t="s">
        <v>2035</v>
      </c>
      <c r="K658" s="604"/>
      <c r="L658" s="358">
        <f t="shared" si="53"/>
        <v>7</v>
      </c>
      <c r="M658" s="358">
        <f t="shared" si="54"/>
        <v>4</v>
      </c>
      <c r="N658" s="926"/>
      <c r="O658" s="927">
        <v>3</v>
      </c>
      <c r="P658" s="348"/>
      <c r="Q658" s="348"/>
      <c r="R658" s="348"/>
      <c r="S658" s="348"/>
      <c r="T658" s="348"/>
      <c r="U658" s="348"/>
    </row>
    <row r="659" spans="1:21" ht="12.6" customHeight="1" outlineLevel="1">
      <c r="A659" s="376">
        <v>44419</v>
      </c>
      <c r="B659" s="384">
        <v>44419</v>
      </c>
      <c r="C659" s="364"/>
      <c r="D659" s="364"/>
      <c r="E659" s="355" t="s">
        <v>3334</v>
      </c>
      <c r="F659" s="348" t="s">
        <v>3354</v>
      </c>
      <c r="G659" s="348" t="s">
        <v>4831</v>
      </c>
      <c r="H659" s="348"/>
      <c r="I659" s="348"/>
      <c r="J659" s="348" t="s">
        <v>2033</v>
      </c>
      <c r="K659" s="348"/>
      <c r="L659" s="358">
        <f t="shared" si="53"/>
        <v>0</v>
      </c>
      <c r="M659" s="358">
        <f t="shared" si="54"/>
        <v>0</v>
      </c>
      <c r="N659" s="926"/>
      <c r="O659" s="927">
        <v>4</v>
      </c>
      <c r="P659" s="352"/>
      <c r="Q659" s="352"/>
      <c r="R659" s="352"/>
      <c r="S659" s="352"/>
      <c r="T659" s="352"/>
      <c r="U659" s="352"/>
    </row>
    <row r="660" spans="1:21" ht="12.6" customHeight="1" outlineLevel="1">
      <c r="A660" s="376">
        <v>44420</v>
      </c>
      <c r="B660" s="384">
        <v>44417</v>
      </c>
      <c r="C660" s="364">
        <v>44421</v>
      </c>
      <c r="D660" s="364">
        <v>44421</v>
      </c>
      <c r="E660" s="355" t="s">
        <v>3334</v>
      </c>
      <c r="F660" s="353" t="s">
        <v>4832</v>
      </c>
      <c r="G660" s="353" t="s">
        <v>4833</v>
      </c>
      <c r="H660" s="353" t="s">
        <v>4795</v>
      </c>
      <c r="I660" s="353"/>
      <c r="J660" s="424" t="s">
        <v>2035</v>
      </c>
      <c r="K660" s="348"/>
      <c r="L660" s="358">
        <f t="shared" si="53"/>
        <v>3</v>
      </c>
      <c r="M660" s="358">
        <f t="shared" si="54"/>
        <v>2</v>
      </c>
      <c r="N660" s="926"/>
      <c r="O660" s="927">
        <v>5</v>
      </c>
      <c r="P660" s="352"/>
      <c r="Q660" s="352"/>
      <c r="R660" s="352"/>
      <c r="S660" s="352"/>
      <c r="T660" s="352"/>
      <c r="U660" s="352"/>
    </row>
    <row r="661" spans="1:21" ht="12.6" customHeight="1" outlineLevel="1">
      <c r="A661" s="376">
        <v>44421</v>
      </c>
      <c r="B661" s="384">
        <v>44419</v>
      </c>
      <c r="C661" s="364">
        <v>44426</v>
      </c>
      <c r="D661" s="364">
        <v>44450</v>
      </c>
      <c r="E661" s="355" t="s">
        <v>3334</v>
      </c>
      <c r="F661" s="353" t="s">
        <v>4834</v>
      </c>
      <c r="G661" s="353" t="s">
        <v>4835</v>
      </c>
      <c r="H661" s="353"/>
      <c r="I661" s="353"/>
      <c r="J661" s="353" t="s">
        <v>2033</v>
      </c>
      <c r="K661" s="353" t="s">
        <v>3381</v>
      </c>
      <c r="L661" s="358">
        <f t="shared" si="53"/>
        <v>2</v>
      </c>
      <c r="M661" s="358">
        <f t="shared" si="54"/>
        <v>1</v>
      </c>
      <c r="N661" s="926"/>
      <c r="O661" s="927">
        <v>6</v>
      </c>
      <c r="P661" s="22"/>
      <c r="Q661" s="22"/>
      <c r="R661" s="22"/>
      <c r="S661" s="22"/>
      <c r="T661" s="22"/>
      <c r="U661" s="22"/>
    </row>
    <row r="662" spans="1:21" ht="12.6" customHeight="1" outlineLevel="1">
      <c r="A662" s="376">
        <v>44425</v>
      </c>
      <c r="B662" s="384">
        <v>44419</v>
      </c>
      <c r="C662" s="364">
        <v>44426</v>
      </c>
      <c r="D662" s="364">
        <v>44426</v>
      </c>
      <c r="E662" s="355" t="s">
        <v>3334</v>
      </c>
      <c r="F662" s="348" t="s">
        <v>4836</v>
      </c>
      <c r="G662" s="348" t="s">
        <v>4837</v>
      </c>
      <c r="H662" s="348"/>
      <c r="I662" s="348"/>
      <c r="J662" s="348" t="s">
        <v>2042</v>
      </c>
      <c r="K662" s="348"/>
      <c r="L662" s="358">
        <f t="shared" si="53"/>
        <v>6</v>
      </c>
      <c r="M662" s="358">
        <f t="shared" si="54"/>
        <v>3</v>
      </c>
      <c r="N662" s="926"/>
      <c r="O662" s="927">
        <v>7</v>
      </c>
      <c r="P662" s="352"/>
      <c r="Q662" s="352"/>
      <c r="R662" s="352"/>
      <c r="S662" s="352"/>
      <c r="T662" s="352"/>
      <c r="U662" s="352"/>
    </row>
    <row r="663" spans="1:21" ht="12.6" customHeight="1" outlineLevel="1">
      <c r="A663" s="376">
        <v>44425</v>
      </c>
      <c r="B663" s="384">
        <v>44413</v>
      </c>
      <c r="C663" s="364">
        <v>44425</v>
      </c>
      <c r="D663" s="364">
        <v>44425</v>
      </c>
      <c r="E663" s="355" t="s">
        <v>3334</v>
      </c>
      <c r="F663" s="348" t="s">
        <v>3885</v>
      </c>
      <c r="G663" s="348" t="s">
        <v>4838</v>
      </c>
      <c r="H663" s="348"/>
      <c r="I663" s="348"/>
      <c r="J663" s="348" t="s">
        <v>2042</v>
      </c>
      <c r="K663" s="348"/>
      <c r="L663" s="358">
        <f t="shared" si="53"/>
        <v>12</v>
      </c>
      <c r="M663" s="358">
        <f t="shared" si="54"/>
        <v>7</v>
      </c>
      <c r="N663" s="926"/>
      <c r="O663" s="927">
        <v>8</v>
      </c>
      <c r="P663" s="352"/>
      <c r="Q663" s="352"/>
      <c r="R663" s="352"/>
      <c r="S663" s="352"/>
      <c r="T663" s="352"/>
      <c r="U663" s="352"/>
    </row>
    <row r="664" spans="1:21" ht="12.6" customHeight="1" outlineLevel="1">
      <c r="A664" s="376">
        <v>44425</v>
      </c>
      <c r="B664" s="384">
        <v>44410</v>
      </c>
      <c r="C664" s="364">
        <v>44426</v>
      </c>
      <c r="D664" s="932">
        <v>44441</v>
      </c>
      <c r="E664" s="355" t="s">
        <v>3334</v>
      </c>
      <c r="F664" s="353" t="s">
        <v>4839</v>
      </c>
      <c r="G664" s="353" t="s">
        <v>4840</v>
      </c>
      <c r="H664" s="353"/>
      <c r="I664" s="353"/>
      <c r="J664" s="424" t="s">
        <v>2034</v>
      </c>
      <c r="K664" s="589" t="s">
        <v>3366</v>
      </c>
      <c r="L664" s="358">
        <f t="shared" si="53"/>
        <v>15</v>
      </c>
      <c r="M664" s="358">
        <f t="shared" si="54"/>
        <v>10</v>
      </c>
      <c r="N664" s="926"/>
      <c r="O664" s="927">
        <v>9</v>
      </c>
      <c r="P664" s="353"/>
      <c r="Q664" s="353"/>
      <c r="R664" s="353"/>
      <c r="S664" s="353"/>
      <c r="T664" s="353"/>
      <c r="U664" s="353"/>
    </row>
    <row r="665" spans="1:21" ht="12.6" customHeight="1" outlineLevel="1">
      <c r="A665" s="376">
        <v>44425</v>
      </c>
      <c r="B665" s="384">
        <v>44424</v>
      </c>
      <c r="C665" s="364">
        <v>44426</v>
      </c>
      <c r="D665" s="364">
        <v>44455</v>
      </c>
      <c r="E665" s="355" t="s">
        <v>3334</v>
      </c>
      <c r="F665" s="353" t="s">
        <v>3376</v>
      </c>
      <c r="G665" s="353" t="s">
        <v>4841</v>
      </c>
      <c r="H665" s="353"/>
      <c r="I665" s="353"/>
      <c r="J665" s="353" t="s">
        <v>2033</v>
      </c>
      <c r="K665" s="353" t="s">
        <v>3381</v>
      </c>
      <c r="L665" s="358">
        <f t="shared" si="53"/>
        <v>1</v>
      </c>
      <c r="M665" s="358">
        <f t="shared" si="54"/>
        <v>0</v>
      </c>
      <c r="N665" s="926"/>
      <c r="O665" s="927">
        <v>10</v>
      </c>
      <c r="P665" s="353"/>
      <c r="Q665" s="353"/>
      <c r="R665" s="353"/>
      <c r="S665" s="353"/>
      <c r="T665" s="353"/>
      <c r="U665" s="353"/>
    </row>
    <row r="666" spans="1:21" ht="12.6" customHeight="1" outlineLevel="1">
      <c r="A666" s="376">
        <v>44425</v>
      </c>
      <c r="B666" s="384">
        <v>44413</v>
      </c>
      <c r="C666" s="364">
        <v>44433</v>
      </c>
      <c r="D666" s="364">
        <v>44444</v>
      </c>
      <c r="E666" s="355" t="s">
        <v>3334</v>
      </c>
      <c r="F666" s="353" t="s">
        <v>4842</v>
      </c>
      <c r="G666" s="353" t="s">
        <v>4843</v>
      </c>
      <c r="H666" s="353"/>
      <c r="I666" s="353"/>
      <c r="J666" s="353" t="s">
        <v>2033</v>
      </c>
      <c r="K666" s="353" t="s">
        <v>3381</v>
      </c>
      <c r="L666" s="358">
        <f t="shared" si="53"/>
        <v>12</v>
      </c>
      <c r="M666" s="358">
        <f t="shared" si="54"/>
        <v>7</v>
      </c>
      <c r="N666" s="926"/>
      <c r="O666" s="927">
        <v>11</v>
      </c>
      <c r="P666" s="22"/>
      <c r="Q666" s="22"/>
      <c r="R666" s="22"/>
      <c r="S666" s="22"/>
      <c r="T666" s="22"/>
      <c r="U666" s="22"/>
    </row>
    <row r="667" spans="1:21" ht="12.6" customHeight="1" outlineLevel="1">
      <c r="A667" s="376">
        <v>44427</v>
      </c>
      <c r="B667" s="384">
        <v>44413</v>
      </c>
      <c r="C667" s="364">
        <v>44428</v>
      </c>
      <c r="D667" s="364">
        <v>44444</v>
      </c>
      <c r="E667" s="355" t="s">
        <v>3334</v>
      </c>
      <c r="F667" s="353" t="s">
        <v>4844</v>
      </c>
      <c r="G667" s="353" t="s">
        <v>4845</v>
      </c>
      <c r="H667" s="353"/>
      <c r="I667" s="353"/>
      <c r="J667" s="353" t="s">
        <v>2033</v>
      </c>
      <c r="K667" s="353" t="s">
        <v>3381</v>
      </c>
      <c r="L667" s="358">
        <f t="shared" si="53"/>
        <v>14</v>
      </c>
      <c r="M667" s="358">
        <f t="shared" si="54"/>
        <v>9</v>
      </c>
      <c r="N667" s="926"/>
      <c r="O667" s="927">
        <v>12</v>
      </c>
      <c r="P667" s="353"/>
      <c r="Q667" s="353"/>
      <c r="R667" s="353"/>
      <c r="S667" s="353"/>
      <c r="T667" s="353"/>
      <c r="U667" s="353"/>
    </row>
    <row r="668" spans="1:21" ht="12.6" customHeight="1" outlineLevel="1">
      <c r="A668" s="376">
        <v>44427</v>
      </c>
      <c r="B668" s="384">
        <v>44421</v>
      </c>
      <c r="C668" s="376">
        <v>44428</v>
      </c>
      <c r="D668" s="364">
        <v>44452</v>
      </c>
      <c r="E668" s="355" t="s">
        <v>3334</v>
      </c>
      <c r="F668" s="353" t="s">
        <v>4846</v>
      </c>
      <c r="G668" s="353" t="s">
        <v>4847</v>
      </c>
      <c r="H668" s="353" t="s">
        <v>4848</v>
      </c>
      <c r="I668" s="353" t="s">
        <v>2034</v>
      </c>
      <c r="J668" s="353" t="s">
        <v>2033</v>
      </c>
      <c r="K668" s="353" t="s">
        <v>4849</v>
      </c>
      <c r="L668" s="358">
        <f t="shared" si="53"/>
        <v>6</v>
      </c>
      <c r="M668" s="358">
        <f t="shared" si="54"/>
        <v>3</v>
      </c>
      <c r="N668" s="926"/>
      <c r="O668" s="927">
        <v>13</v>
      </c>
      <c r="P668" s="353"/>
      <c r="Q668" s="353"/>
      <c r="R668" s="353"/>
      <c r="S668" s="353"/>
      <c r="T668" s="353"/>
      <c r="U668" s="353"/>
    </row>
    <row r="669" spans="1:21" ht="12.6" customHeight="1" outlineLevel="1">
      <c r="A669" s="376">
        <v>44427</v>
      </c>
      <c r="B669" s="384">
        <v>44417</v>
      </c>
      <c r="C669" s="364">
        <v>44427</v>
      </c>
      <c r="D669" s="364">
        <v>44448</v>
      </c>
      <c r="E669" s="355" t="s">
        <v>3335</v>
      </c>
      <c r="F669" s="353" t="s">
        <v>4850</v>
      </c>
      <c r="G669" s="353" t="s">
        <v>4851</v>
      </c>
      <c r="H669" s="353"/>
      <c r="I669" s="353"/>
      <c r="J669" s="353" t="s">
        <v>2033</v>
      </c>
      <c r="K669" s="353" t="s">
        <v>4852</v>
      </c>
      <c r="L669" s="358">
        <f t="shared" si="53"/>
        <v>10</v>
      </c>
      <c r="M669" s="358">
        <f t="shared" si="54"/>
        <v>7</v>
      </c>
      <c r="N669" s="926"/>
      <c r="O669" s="927">
        <v>14</v>
      </c>
      <c r="P669" s="353"/>
      <c r="Q669" s="353"/>
      <c r="R669" s="353"/>
      <c r="S669" s="353"/>
      <c r="T669" s="353"/>
      <c r="U669" s="353"/>
    </row>
    <row r="670" spans="1:21" ht="12.6" customHeight="1" outlineLevel="1">
      <c r="A670" s="376">
        <v>44427</v>
      </c>
      <c r="B670" s="384">
        <v>44421</v>
      </c>
      <c r="C670" s="364">
        <v>44428</v>
      </c>
      <c r="D670" s="932">
        <v>44452</v>
      </c>
      <c r="E670" s="349" t="s">
        <v>3334</v>
      </c>
      <c r="F670" s="424" t="s">
        <v>4853</v>
      </c>
      <c r="G670" s="424" t="s">
        <v>4854</v>
      </c>
      <c r="H670" s="424"/>
      <c r="I670" s="424"/>
      <c r="J670" s="424" t="s">
        <v>2045</v>
      </c>
      <c r="K670" s="589" t="s">
        <v>3366</v>
      </c>
      <c r="L670" s="358">
        <f t="shared" si="53"/>
        <v>6</v>
      </c>
      <c r="M670" s="358">
        <f t="shared" si="54"/>
        <v>3</v>
      </c>
      <c r="N670" s="926"/>
      <c r="O670" s="927">
        <v>15</v>
      </c>
      <c r="P670" s="424"/>
      <c r="Q670" s="424"/>
      <c r="R670" s="424"/>
      <c r="S670" s="424"/>
      <c r="T670" s="424"/>
      <c r="U670" s="424"/>
    </row>
    <row r="671" spans="1:21" ht="12.6" customHeight="1" outlineLevel="1">
      <c r="A671" s="376">
        <v>44427</v>
      </c>
      <c r="B671" s="384">
        <v>44414</v>
      </c>
      <c r="C671" s="364">
        <v>44433</v>
      </c>
      <c r="D671" s="932">
        <v>44445</v>
      </c>
      <c r="E671" s="349" t="s">
        <v>3334</v>
      </c>
      <c r="F671" s="424" t="s">
        <v>4855</v>
      </c>
      <c r="G671" s="424" t="s">
        <v>4856</v>
      </c>
      <c r="H671" s="424"/>
      <c r="I671" s="424"/>
      <c r="J671" s="424" t="s">
        <v>2045</v>
      </c>
      <c r="K671" s="589" t="s">
        <v>3366</v>
      </c>
      <c r="L671" s="358">
        <f t="shared" si="53"/>
        <v>13</v>
      </c>
      <c r="M671" s="358">
        <f t="shared" si="54"/>
        <v>8</v>
      </c>
      <c r="N671" s="926"/>
      <c r="O671" s="927">
        <v>16</v>
      </c>
      <c r="P671" s="424"/>
      <c r="Q671" s="424"/>
      <c r="R671" s="424"/>
      <c r="S671" s="424"/>
      <c r="T671" s="424"/>
      <c r="U671" s="424"/>
    </row>
    <row r="672" spans="1:21" ht="12.6" customHeight="1" outlineLevel="1">
      <c r="A672" s="376">
        <v>44427</v>
      </c>
      <c r="B672" s="384">
        <v>44412</v>
      </c>
      <c r="C672" s="364">
        <v>44428</v>
      </c>
      <c r="D672" s="932">
        <v>44443</v>
      </c>
      <c r="E672" s="349" t="s">
        <v>3334</v>
      </c>
      <c r="F672" s="424" t="s">
        <v>4857</v>
      </c>
      <c r="G672" s="424" t="s">
        <v>4858</v>
      </c>
      <c r="H672" s="424"/>
      <c r="I672" s="424"/>
      <c r="J672" s="424" t="s">
        <v>2045</v>
      </c>
      <c r="K672" s="589" t="s">
        <v>3366</v>
      </c>
      <c r="L672" s="358">
        <f t="shared" si="53"/>
        <v>15</v>
      </c>
      <c r="M672" s="358">
        <f t="shared" si="54"/>
        <v>10</v>
      </c>
      <c r="N672" s="926"/>
      <c r="O672" s="927">
        <v>17</v>
      </c>
      <c r="P672" s="424"/>
      <c r="Q672" s="424"/>
      <c r="R672" s="424"/>
      <c r="S672" s="424"/>
      <c r="T672" s="424"/>
      <c r="U672" s="424"/>
    </row>
    <row r="673" spans="1:21" ht="12.6" customHeight="1" outlineLevel="1">
      <c r="A673" s="376">
        <v>44427</v>
      </c>
      <c r="B673" s="384">
        <v>44421</v>
      </c>
      <c r="C673" s="364">
        <v>44426</v>
      </c>
      <c r="D673" s="364">
        <v>44452</v>
      </c>
      <c r="E673" s="355" t="s">
        <v>3334</v>
      </c>
      <c r="F673" s="353" t="s">
        <v>4859</v>
      </c>
      <c r="G673" s="353" t="s">
        <v>4860</v>
      </c>
      <c r="H673" s="353"/>
      <c r="I673" s="353"/>
      <c r="J673" s="353" t="s">
        <v>2033</v>
      </c>
      <c r="K673" s="353" t="s">
        <v>3381</v>
      </c>
      <c r="L673" s="358">
        <f t="shared" si="53"/>
        <v>6</v>
      </c>
      <c r="M673" s="358">
        <f t="shared" si="54"/>
        <v>3</v>
      </c>
      <c r="N673" s="926"/>
      <c r="O673" s="927">
        <v>18</v>
      </c>
      <c r="P673" s="22"/>
      <c r="Q673" s="22"/>
      <c r="R673" s="22"/>
      <c r="S673" s="22"/>
      <c r="T673" s="22"/>
      <c r="U673" s="22"/>
    </row>
    <row r="674" spans="1:21" ht="12.6" customHeight="1" outlineLevel="1">
      <c r="A674" s="376">
        <v>44428</v>
      </c>
      <c r="B674" s="384">
        <v>44412</v>
      </c>
      <c r="C674" s="360">
        <v>44432</v>
      </c>
      <c r="D674" s="932">
        <v>44443</v>
      </c>
      <c r="E674" s="355" t="s">
        <v>3334</v>
      </c>
      <c r="F674" s="353" t="s">
        <v>4861</v>
      </c>
      <c r="G674" s="353" t="s">
        <v>4862</v>
      </c>
      <c r="H674" s="353"/>
      <c r="I674" s="353"/>
      <c r="J674" s="353" t="s">
        <v>2045</v>
      </c>
      <c r="K674" s="589" t="s">
        <v>3366</v>
      </c>
      <c r="L674" s="358">
        <f t="shared" si="53"/>
        <v>16</v>
      </c>
      <c r="M674" s="358">
        <f t="shared" si="54"/>
        <v>11</v>
      </c>
      <c r="N674" s="926"/>
      <c r="O674" s="927">
        <v>19</v>
      </c>
      <c r="P674" s="353"/>
      <c r="Q674" s="353"/>
      <c r="R674" s="353"/>
      <c r="S674" s="353"/>
      <c r="T674" s="353"/>
      <c r="U674" s="353"/>
    </row>
    <row r="675" spans="1:21" ht="12.6" customHeight="1" outlineLevel="1">
      <c r="A675" s="376">
        <v>44431</v>
      </c>
      <c r="B675" s="384">
        <v>44411</v>
      </c>
      <c r="C675" s="364">
        <v>44430</v>
      </c>
      <c r="D675" s="364">
        <v>44442</v>
      </c>
      <c r="E675" s="355" t="s">
        <v>3334</v>
      </c>
      <c r="F675" s="353" t="s">
        <v>4863</v>
      </c>
      <c r="G675" s="353" t="s">
        <v>4864</v>
      </c>
      <c r="H675" s="353"/>
      <c r="I675" s="353"/>
      <c r="J675" s="353" t="s">
        <v>2033</v>
      </c>
      <c r="K675" s="353" t="s">
        <v>3381</v>
      </c>
      <c r="L675" s="358">
        <f t="shared" si="53"/>
        <v>20</v>
      </c>
      <c r="M675" s="358">
        <f t="shared" si="54"/>
        <v>13</v>
      </c>
      <c r="N675" s="926"/>
      <c r="O675" s="927">
        <v>20</v>
      </c>
      <c r="P675" s="22"/>
      <c r="Q675" s="22"/>
      <c r="R675" s="22"/>
      <c r="S675" s="22"/>
      <c r="T675" s="22"/>
      <c r="U675" s="22"/>
    </row>
    <row r="676" spans="1:21" ht="12.6" customHeight="1" outlineLevel="1">
      <c r="A676" s="376">
        <v>44431</v>
      </c>
      <c r="B676" s="384">
        <v>44426</v>
      </c>
      <c r="C676" s="364">
        <v>44439</v>
      </c>
      <c r="D676" s="364">
        <v>44457</v>
      </c>
      <c r="E676" s="355" t="s">
        <v>3334</v>
      </c>
      <c r="F676" s="353" t="s">
        <v>4865</v>
      </c>
      <c r="G676" s="353" t="s">
        <v>4866</v>
      </c>
      <c r="H676" s="353"/>
      <c r="I676" s="353"/>
      <c r="J676" s="353" t="s">
        <v>2033</v>
      </c>
      <c r="K676" s="353" t="s">
        <v>3381</v>
      </c>
      <c r="L676" s="358">
        <f t="shared" si="53"/>
        <v>5</v>
      </c>
      <c r="M676" s="358">
        <f t="shared" si="54"/>
        <v>2</v>
      </c>
      <c r="N676" s="926"/>
      <c r="O676" s="927">
        <v>21</v>
      </c>
      <c r="P676" s="22"/>
      <c r="Q676" s="22"/>
      <c r="R676" s="22"/>
      <c r="S676" s="22"/>
      <c r="T676" s="22"/>
      <c r="U676" s="22"/>
    </row>
    <row r="677" spans="1:21" ht="12.6" customHeight="1" outlineLevel="1">
      <c r="A677" s="376">
        <v>44431</v>
      </c>
      <c r="B677" s="384">
        <v>44419</v>
      </c>
      <c r="C677" s="364">
        <v>44441</v>
      </c>
      <c r="D677" s="364">
        <v>44450</v>
      </c>
      <c r="E677" s="355" t="s">
        <v>3334</v>
      </c>
      <c r="F677" s="353" t="s">
        <v>4865</v>
      </c>
      <c r="G677" s="353" t="s">
        <v>4867</v>
      </c>
      <c r="H677" s="353"/>
      <c r="I677" s="353"/>
      <c r="J677" s="353" t="s">
        <v>2033</v>
      </c>
      <c r="K677" s="353" t="s">
        <v>3381</v>
      </c>
      <c r="L677" s="358">
        <f t="shared" si="53"/>
        <v>12</v>
      </c>
      <c r="M677" s="358">
        <f t="shared" si="54"/>
        <v>7</v>
      </c>
      <c r="N677" s="926"/>
      <c r="O677" s="927">
        <v>22</v>
      </c>
      <c r="P677" s="22"/>
      <c r="Q677" s="22"/>
      <c r="R677" s="22"/>
      <c r="S677" s="22"/>
      <c r="T677" s="22"/>
      <c r="U677" s="22"/>
    </row>
    <row r="678" spans="1:21" ht="12.6" customHeight="1" outlineLevel="1">
      <c r="A678" s="376">
        <v>44431</v>
      </c>
      <c r="B678" s="384">
        <v>44426</v>
      </c>
      <c r="C678" s="364">
        <v>44433</v>
      </c>
      <c r="D678" s="932">
        <v>44433</v>
      </c>
      <c r="E678" s="355" t="s">
        <v>3334</v>
      </c>
      <c r="F678" s="348" t="s">
        <v>4836</v>
      </c>
      <c r="G678" s="348" t="s">
        <v>4868</v>
      </c>
      <c r="H678" s="348"/>
      <c r="I678" s="348"/>
      <c r="J678" s="348" t="s">
        <v>2042</v>
      </c>
      <c r="K678" s="348"/>
      <c r="L678" s="358">
        <f t="shared" si="53"/>
        <v>5</v>
      </c>
      <c r="M678" s="358">
        <f t="shared" si="54"/>
        <v>2</v>
      </c>
      <c r="N678" s="926"/>
      <c r="O678" s="927">
        <v>23</v>
      </c>
      <c r="P678" s="352"/>
      <c r="Q678" s="352"/>
      <c r="R678" s="352"/>
      <c r="S678" s="352"/>
      <c r="T678" s="352"/>
      <c r="U678" s="352"/>
    </row>
    <row r="679" spans="1:21" ht="12.6" customHeight="1" outlineLevel="1">
      <c r="A679" s="376">
        <v>44431</v>
      </c>
      <c r="B679" s="384">
        <v>44426</v>
      </c>
      <c r="C679" s="364">
        <v>44438</v>
      </c>
      <c r="D679" s="932">
        <v>44457</v>
      </c>
      <c r="E679" s="355" t="s">
        <v>3334</v>
      </c>
      <c r="F679" s="353" t="s">
        <v>4224</v>
      </c>
      <c r="G679" s="353" t="s">
        <v>4869</v>
      </c>
      <c r="H679" s="353"/>
      <c r="I679" s="353"/>
      <c r="J679" s="353" t="s">
        <v>2045</v>
      </c>
      <c r="K679" s="589" t="s">
        <v>3366</v>
      </c>
      <c r="L679" s="358">
        <f t="shared" si="53"/>
        <v>5</v>
      </c>
      <c r="M679" s="358">
        <f t="shared" si="54"/>
        <v>2</v>
      </c>
      <c r="N679" s="926"/>
      <c r="O679" s="927">
        <v>24</v>
      </c>
      <c r="P679" s="353"/>
      <c r="Q679" s="353"/>
      <c r="R679" s="353"/>
      <c r="S679" s="353"/>
      <c r="T679" s="353"/>
      <c r="U679" s="353"/>
    </row>
    <row r="680" spans="1:21" ht="12.6" customHeight="1" outlineLevel="1">
      <c r="A680" s="376">
        <v>44431</v>
      </c>
      <c r="B680" s="384">
        <v>44428</v>
      </c>
      <c r="C680" s="364">
        <v>44435</v>
      </c>
      <c r="D680" s="364">
        <v>44435</v>
      </c>
      <c r="E680" s="355" t="s">
        <v>3334</v>
      </c>
      <c r="F680" s="353" t="s">
        <v>4094</v>
      </c>
      <c r="G680" s="353" t="s">
        <v>4870</v>
      </c>
      <c r="H680" s="353"/>
      <c r="I680" s="353" t="s">
        <v>2034</v>
      </c>
      <c r="J680" s="353" t="s">
        <v>2033</v>
      </c>
      <c r="K680" s="353" t="s">
        <v>4871</v>
      </c>
      <c r="L680" s="358">
        <f t="shared" si="53"/>
        <v>3</v>
      </c>
      <c r="M680" s="358">
        <f t="shared" si="54"/>
        <v>0</v>
      </c>
      <c r="N680" s="926"/>
      <c r="O680" s="927">
        <v>25</v>
      </c>
      <c r="P680" s="442"/>
      <c r="Q680" s="442"/>
      <c r="R680" s="442"/>
      <c r="S680" s="442"/>
      <c r="T680" s="442"/>
      <c r="U680" s="442"/>
    </row>
    <row r="681" spans="1:21" ht="12.6" customHeight="1" outlineLevel="1">
      <c r="A681" s="376">
        <v>44432</v>
      </c>
      <c r="B681" s="384">
        <v>44420</v>
      </c>
      <c r="C681" s="364">
        <v>44433</v>
      </c>
      <c r="D681" s="364">
        <v>44433</v>
      </c>
      <c r="E681" s="355" t="s">
        <v>3334</v>
      </c>
      <c r="F681" s="353" t="s">
        <v>4872</v>
      </c>
      <c r="G681" s="353" t="s">
        <v>4873</v>
      </c>
      <c r="H681" s="353"/>
      <c r="I681" s="353"/>
      <c r="J681" s="353" t="s">
        <v>2033</v>
      </c>
      <c r="K681" s="353" t="s">
        <v>2046</v>
      </c>
      <c r="L681" s="358">
        <f t="shared" si="53"/>
        <v>12</v>
      </c>
      <c r="M681" s="358">
        <f t="shared" si="54"/>
        <v>7</v>
      </c>
      <c r="N681" s="926"/>
      <c r="O681" s="927">
        <v>26</v>
      </c>
      <c r="P681" s="22"/>
      <c r="Q681" s="22"/>
      <c r="R681" s="22"/>
      <c r="S681" s="22"/>
      <c r="T681" s="22"/>
      <c r="U681" s="22"/>
    </row>
    <row r="682" spans="1:21" ht="12.6" customHeight="1" outlineLevel="1">
      <c r="A682" s="376">
        <v>44432</v>
      </c>
      <c r="B682" s="384">
        <v>44426</v>
      </c>
      <c r="C682" s="364">
        <v>44443</v>
      </c>
      <c r="D682" s="932">
        <v>44458</v>
      </c>
      <c r="E682" s="355" t="s">
        <v>3334</v>
      </c>
      <c r="F682" s="353" t="s">
        <v>4874</v>
      </c>
      <c r="G682" s="353" t="s">
        <v>4875</v>
      </c>
      <c r="H682" s="353"/>
      <c r="I682" s="353"/>
      <c r="J682" s="353" t="s">
        <v>2045</v>
      </c>
      <c r="K682" s="589" t="s">
        <v>3366</v>
      </c>
      <c r="L682" s="358">
        <f t="shared" si="53"/>
        <v>6</v>
      </c>
      <c r="M682" s="358">
        <f t="shared" si="54"/>
        <v>3</v>
      </c>
      <c r="N682" s="926"/>
      <c r="O682" s="927">
        <v>27</v>
      </c>
      <c r="P682" s="353"/>
      <c r="Q682" s="353"/>
      <c r="R682" s="353"/>
      <c r="S682" s="353"/>
      <c r="T682" s="353"/>
      <c r="U682" s="353"/>
    </row>
    <row r="683" spans="1:21" ht="12.6" customHeight="1" outlineLevel="1">
      <c r="A683" s="376">
        <v>44433</v>
      </c>
      <c r="B683" s="384">
        <v>44424</v>
      </c>
      <c r="C683" s="364">
        <v>44433</v>
      </c>
      <c r="D683" s="932">
        <v>44433</v>
      </c>
      <c r="E683" s="349" t="s">
        <v>3334</v>
      </c>
      <c r="F683" s="424" t="s">
        <v>4572</v>
      </c>
      <c r="G683" s="424" t="s">
        <v>4876</v>
      </c>
      <c r="H683" s="424"/>
      <c r="I683" s="424"/>
      <c r="J683" s="424" t="s">
        <v>2034</v>
      </c>
      <c r="K683" s="424" t="s">
        <v>2046</v>
      </c>
      <c r="L683" s="358">
        <f t="shared" si="53"/>
        <v>9</v>
      </c>
      <c r="M683" s="358">
        <f t="shared" si="54"/>
        <v>6</v>
      </c>
      <c r="N683" s="926"/>
      <c r="O683" s="927">
        <v>28</v>
      </c>
      <c r="P683" s="595"/>
      <c r="Q683" s="595"/>
      <c r="R683" s="595"/>
      <c r="S683" s="595"/>
      <c r="T683" s="595"/>
      <c r="U683" s="595"/>
    </row>
    <row r="684" spans="1:21" ht="12.6" customHeight="1" outlineLevel="1">
      <c r="A684" s="376">
        <v>44433</v>
      </c>
      <c r="B684" s="384">
        <v>44431</v>
      </c>
      <c r="C684" s="364">
        <v>44435</v>
      </c>
      <c r="D684" s="364">
        <v>44435</v>
      </c>
      <c r="E684" s="355" t="s">
        <v>3334</v>
      </c>
      <c r="F684" s="353" t="s">
        <v>4877</v>
      </c>
      <c r="G684" s="353" t="s">
        <v>4878</v>
      </c>
      <c r="H684" s="353" t="s">
        <v>4879</v>
      </c>
      <c r="I684" s="353"/>
      <c r="J684" s="353" t="s">
        <v>2035</v>
      </c>
      <c r="K684" s="348"/>
      <c r="L684" s="358">
        <f t="shared" si="53"/>
        <v>2</v>
      </c>
      <c r="M684" s="358">
        <f t="shared" si="54"/>
        <v>1</v>
      </c>
      <c r="N684" s="926"/>
      <c r="O684" s="927">
        <v>29</v>
      </c>
      <c r="P684" s="352"/>
      <c r="Q684" s="352"/>
      <c r="R684" s="352"/>
      <c r="S684" s="352"/>
      <c r="T684" s="352"/>
      <c r="U684" s="352"/>
    </row>
    <row r="685" spans="1:21" ht="12.6" customHeight="1" outlineLevel="1">
      <c r="A685" s="376">
        <v>44432</v>
      </c>
      <c r="B685" s="384">
        <v>44421</v>
      </c>
      <c r="C685" s="364">
        <v>44428</v>
      </c>
      <c r="D685" s="364">
        <v>44452</v>
      </c>
      <c r="E685" s="355" t="s">
        <v>3334</v>
      </c>
      <c r="F685" s="348" t="s">
        <v>4880</v>
      </c>
      <c r="G685" s="348" t="s">
        <v>4881</v>
      </c>
      <c r="H685" s="348" t="s">
        <v>4882</v>
      </c>
      <c r="I685" s="348"/>
      <c r="J685" s="348" t="s">
        <v>2046</v>
      </c>
      <c r="K685" s="348"/>
      <c r="L685" s="358">
        <f t="shared" si="53"/>
        <v>11</v>
      </c>
      <c r="M685" s="358">
        <f t="shared" si="54"/>
        <v>6</v>
      </c>
      <c r="N685" s="926"/>
      <c r="O685" s="927">
        <v>30</v>
      </c>
      <c r="P685" s="352"/>
      <c r="Q685" s="352"/>
      <c r="R685" s="352"/>
      <c r="S685" s="352"/>
      <c r="T685" s="352"/>
      <c r="U685" s="352"/>
    </row>
    <row r="686" spans="1:21" ht="12.6" customHeight="1" outlineLevel="1">
      <c r="A686" s="376">
        <v>44433</v>
      </c>
      <c r="B686" s="384">
        <v>44421</v>
      </c>
      <c r="C686" s="364">
        <v>44432</v>
      </c>
      <c r="D686" s="932">
        <v>44452</v>
      </c>
      <c r="E686" s="355" t="s">
        <v>3335</v>
      </c>
      <c r="F686" s="353" t="s">
        <v>4883</v>
      </c>
      <c r="G686" s="353" t="s">
        <v>4884</v>
      </c>
      <c r="H686" s="353"/>
      <c r="I686" s="353"/>
      <c r="J686" s="353" t="s">
        <v>2045</v>
      </c>
      <c r="K686" s="589" t="s">
        <v>3366</v>
      </c>
      <c r="L686" s="358">
        <f t="shared" si="53"/>
        <v>12</v>
      </c>
      <c r="M686" s="358">
        <f t="shared" si="54"/>
        <v>7</v>
      </c>
      <c r="N686" s="926"/>
      <c r="O686" s="927">
        <v>31</v>
      </c>
      <c r="P686" s="352"/>
      <c r="Q686" s="352"/>
      <c r="R686" s="352"/>
      <c r="S686" s="352"/>
      <c r="T686" s="352"/>
      <c r="U686" s="352"/>
    </row>
    <row r="687" spans="1:21" ht="12.6" customHeight="1" outlineLevel="1">
      <c r="A687" s="376">
        <v>44434</v>
      </c>
      <c r="B687" s="384">
        <v>44412</v>
      </c>
      <c r="C687" s="364">
        <v>44428</v>
      </c>
      <c r="D687" s="364">
        <v>44443</v>
      </c>
      <c r="E687" s="355" t="s">
        <v>3335</v>
      </c>
      <c r="F687" s="353" t="s">
        <v>4885</v>
      </c>
      <c r="G687" s="353" t="s">
        <v>4886</v>
      </c>
      <c r="H687" s="353"/>
      <c r="I687" s="353"/>
      <c r="J687" s="424" t="s">
        <v>2035</v>
      </c>
      <c r="K687" s="352"/>
      <c r="L687" s="358">
        <f t="shared" si="53"/>
        <v>22</v>
      </c>
      <c r="M687" s="358">
        <f t="shared" si="54"/>
        <v>15</v>
      </c>
      <c r="N687" s="926"/>
      <c r="O687" s="927">
        <v>32</v>
      </c>
      <c r="P687" s="375"/>
      <c r="Q687" s="375"/>
      <c r="R687" s="375"/>
      <c r="S687" s="375"/>
      <c r="T687" s="375"/>
      <c r="U687" s="375"/>
    </row>
    <row r="688" spans="1:21" ht="12.6" customHeight="1" outlineLevel="1">
      <c r="A688" s="364">
        <v>44433</v>
      </c>
      <c r="B688" s="384">
        <v>44421</v>
      </c>
      <c r="C688" s="364">
        <v>44433</v>
      </c>
      <c r="D688" s="932">
        <v>44452</v>
      </c>
      <c r="E688" s="355" t="s">
        <v>3334</v>
      </c>
      <c r="F688" s="353" t="s">
        <v>4887</v>
      </c>
      <c r="G688" s="353" t="s">
        <v>4888</v>
      </c>
      <c r="H688" s="353"/>
      <c r="I688" s="353"/>
      <c r="J688" s="353" t="s">
        <v>2045</v>
      </c>
      <c r="K688" s="424" t="s">
        <v>3351</v>
      </c>
      <c r="L688" s="358">
        <f t="shared" ref="L688:L719" si="56">(A688-B688)</f>
        <v>12</v>
      </c>
      <c r="M688" s="358">
        <f t="shared" ref="M688:M719" si="57">NETWORKDAYS(B688,A688,A688:B688)</f>
        <v>7</v>
      </c>
      <c r="N688" s="926"/>
      <c r="O688" s="927">
        <v>33</v>
      </c>
      <c r="P688" s="352"/>
      <c r="Q688" s="352"/>
      <c r="R688" s="352"/>
      <c r="S688" s="352"/>
      <c r="T688" s="352"/>
      <c r="U688" s="352"/>
    </row>
    <row r="689" spans="1:21" ht="12.6" customHeight="1" outlineLevel="1">
      <c r="A689" s="376">
        <v>44434</v>
      </c>
      <c r="B689" s="384">
        <v>44433</v>
      </c>
      <c r="C689" s="364">
        <v>44435</v>
      </c>
      <c r="D689" s="364">
        <v>44435</v>
      </c>
      <c r="E689" s="355" t="s">
        <v>3334</v>
      </c>
      <c r="F689" s="348" t="s">
        <v>4889</v>
      </c>
      <c r="G689" s="348" t="s">
        <v>4890</v>
      </c>
      <c r="H689" s="348"/>
      <c r="I689" s="348"/>
      <c r="J689" s="348" t="s">
        <v>2042</v>
      </c>
      <c r="K689" s="348"/>
      <c r="L689" s="358">
        <f t="shared" si="56"/>
        <v>1</v>
      </c>
      <c r="M689" s="358">
        <f t="shared" si="57"/>
        <v>0</v>
      </c>
      <c r="N689" s="926"/>
      <c r="O689" s="927">
        <v>34</v>
      </c>
      <c r="P689" s="352"/>
      <c r="Q689" s="352"/>
      <c r="R689" s="352"/>
      <c r="S689" s="352"/>
      <c r="T689" s="352"/>
      <c r="U689" s="352"/>
    </row>
    <row r="690" spans="1:21" ht="12.6" customHeight="1" outlineLevel="1">
      <c r="A690" s="376">
        <v>44435</v>
      </c>
      <c r="B690" s="384">
        <v>44426</v>
      </c>
      <c r="C690" s="364">
        <v>44439</v>
      </c>
      <c r="D690" s="364">
        <v>44457</v>
      </c>
      <c r="E690" s="355" t="s">
        <v>3334</v>
      </c>
      <c r="F690" s="353" t="s">
        <v>4891</v>
      </c>
      <c r="G690" s="353" t="s">
        <v>4892</v>
      </c>
      <c r="H690" s="353" t="s">
        <v>4027</v>
      </c>
      <c r="I690" s="353"/>
      <c r="J690" s="353" t="s">
        <v>2033</v>
      </c>
      <c r="K690" s="353" t="s">
        <v>3488</v>
      </c>
      <c r="L690" s="358">
        <f t="shared" si="56"/>
        <v>9</v>
      </c>
      <c r="M690" s="358">
        <f t="shared" si="57"/>
        <v>6</v>
      </c>
      <c r="N690" s="926"/>
      <c r="O690" s="927">
        <v>35</v>
      </c>
      <c r="P690" s="22"/>
      <c r="Q690" s="22"/>
      <c r="R690" s="22"/>
      <c r="S690" s="22"/>
      <c r="T690" s="22"/>
      <c r="U690" s="22"/>
    </row>
    <row r="691" spans="1:21" ht="12.6" customHeight="1" outlineLevel="1">
      <c r="A691" s="376">
        <v>44435</v>
      </c>
      <c r="B691" s="384">
        <v>44432</v>
      </c>
      <c r="C691" s="364">
        <v>44442</v>
      </c>
      <c r="D691" s="364">
        <v>44463</v>
      </c>
      <c r="E691" s="355" t="s">
        <v>3334</v>
      </c>
      <c r="F691" s="353" t="s">
        <v>4893</v>
      </c>
      <c r="G691" s="353" t="s">
        <v>4894</v>
      </c>
      <c r="H691" s="353"/>
      <c r="I691" s="353"/>
      <c r="J691" s="353" t="s">
        <v>2033</v>
      </c>
      <c r="K691" s="353" t="s">
        <v>3488</v>
      </c>
      <c r="L691" s="358">
        <f t="shared" si="56"/>
        <v>3</v>
      </c>
      <c r="M691" s="358">
        <f t="shared" si="57"/>
        <v>2</v>
      </c>
      <c r="N691" s="926"/>
      <c r="O691" s="927">
        <v>36</v>
      </c>
      <c r="P691" s="353"/>
      <c r="Q691" s="353"/>
      <c r="R691" s="353"/>
      <c r="S691" s="353"/>
      <c r="T691" s="353"/>
      <c r="U691" s="353"/>
    </row>
    <row r="692" spans="1:21" ht="12.6" customHeight="1" outlineLevel="1">
      <c r="A692" s="376">
        <v>44435</v>
      </c>
      <c r="B692" s="384">
        <v>44432</v>
      </c>
      <c r="C692" s="364">
        <v>44442</v>
      </c>
      <c r="D692" s="364">
        <v>44463</v>
      </c>
      <c r="E692" s="355" t="s">
        <v>3334</v>
      </c>
      <c r="F692" s="353" t="s">
        <v>4895</v>
      </c>
      <c r="G692" s="353" t="s">
        <v>4896</v>
      </c>
      <c r="H692" s="353" t="s">
        <v>4897</v>
      </c>
      <c r="I692" s="353"/>
      <c r="J692" s="353" t="s">
        <v>2033</v>
      </c>
      <c r="K692" s="353" t="s">
        <v>3488</v>
      </c>
      <c r="L692" s="358">
        <f t="shared" si="56"/>
        <v>3</v>
      </c>
      <c r="M692" s="358">
        <f t="shared" si="57"/>
        <v>2</v>
      </c>
      <c r="N692" s="926"/>
      <c r="O692" s="927">
        <v>37</v>
      </c>
      <c r="P692" s="353"/>
      <c r="Q692" s="353"/>
      <c r="R692" s="353"/>
      <c r="S692" s="353"/>
      <c r="T692" s="353"/>
      <c r="U692" s="353"/>
    </row>
    <row r="693" spans="1:21" ht="12.6" customHeight="1" outlineLevel="1">
      <c r="A693" s="734">
        <v>44438</v>
      </c>
      <c r="B693" s="384">
        <v>44426</v>
      </c>
      <c r="C693" s="364">
        <v>44435</v>
      </c>
      <c r="D693" s="932">
        <v>44457</v>
      </c>
      <c r="E693" s="349" t="s">
        <v>3334</v>
      </c>
      <c r="F693" s="424" t="s">
        <v>4898</v>
      </c>
      <c r="G693" s="424" t="s">
        <v>4899</v>
      </c>
      <c r="H693" s="424" t="s">
        <v>4131</v>
      </c>
      <c r="I693" s="424"/>
      <c r="J693" s="424" t="s">
        <v>2034</v>
      </c>
      <c r="K693" s="424" t="s">
        <v>3752</v>
      </c>
      <c r="L693" s="358">
        <f t="shared" si="56"/>
        <v>12</v>
      </c>
      <c r="M693" s="358">
        <f t="shared" si="57"/>
        <v>7</v>
      </c>
      <c r="N693" s="926"/>
      <c r="O693" s="927">
        <v>38</v>
      </c>
      <c r="P693" s="426"/>
      <c r="Q693" s="426"/>
      <c r="R693" s="426"/>
      <c r="S693" s="426"/>
      <c r="T693" s="426"/>
      <c r="U693" s="426"/>
    </row>
    <row r="694" spans="1:21" ht="12.6" customHeight="1" outlineLevel="1">
      <c r="A694" s="734">
        <v>44438</v>
      </c>
      <c r="B694" s="1060">
        <v>44424</v>
      </c>
      <c r="C694" s="759">
        <v>44443</v>
      </c>
      <c r="D694" s="1061">
        <v>44455</v>
      </c>
      <c r="E694" s="365" t="s">
        <v>3334</v>
      </c>
      <c r="F694" s="662" t="s">
        <v>4900</v>
      </c>
      <c r="G694" s="662" t="s">
        <v>4901</v>
      </c>
      <c r="H694" s="662"/>
      <c r="I694" s="662"/>
      <c r="J694" s="662" t="s">
        <v>2034</v>
      </c>
      <c r="K694" s="662" t="s">
        <v>3752</v>
      </c>
      <c r="L694" s="358">
        <f t="shared" si="56"/>
        <v>14</v>
      </c>
      <c r="M694" s="358">
        <f t="shared" si="57"/>
        <v>9</v>
      </c>
      <c r="N694" s="926"/>
      <c r="O694" s="927">
        <v>39</v>
      </c>
      <c r="P694" s="595"/>
      <c r="Q694" s="595"/>
      <c r="R694" s="595"/>
      <c r="S694" s="595"/>
      <c r="T694" s="595"/>
      <c r="U694" s="595"/>
    </row>
    <row r="695" spans="1:21" ht="12.6" customHeight="1" outlineLevel="1">
      <c r="A695" s="734">
        <v>44438</v>
      </c>
      <c r="B695" s="384">
        <v>44433</v>
      </c>
      <c r="C695" s="364">
        <v>44442</v>
      </c>
      <c r="D695" s="932">
        <v>44464</v>
      </c>
      <c r="E695" s="355" t="s">
        <v>3334</v>
      </c>
      <c r="F695" s="353" t="s">
        <v>4902</v>
      </c>
      <c r="G695" s="353" t="s">
        <v>4903</v>
      </c>
      <c r="H695" s="353"/>
      <c r="I695" s="353"/>
      <c r="J695" s="353" t="s">
        <v>2045</v>
      </c>
      <c r="K695" s="424" t="s">
        <v>3351</v>
      </c>
      <c r="L695" s="358">
        <f t="shared" si="56"/>
        <v>5</v>
      </c>
      <c r="M695" s="358">
        <f t="shared" si="57"/>
        <v>2</v>
      </c>
      <c r="N695" s="926"/>
      <c r="O695" s="927">
        <v>40</v>
      </c>
      <c r="P695" s="353"/>
      <c r="Q695" s="353"/>
      <c r="R695" s="353"/>
      <c r="S695" s="353"/>
      <c r="T695" s="353"/>
      <c r="U695" s="353"/>
    </row>
    <row r="696" spans="1:21" ht="12.6" customHeight="1" outlineLevel="1">
      <c r="A696" s="734">
        <v>44438</v>
      </c>
      <c r="B696" s="384">
        <v>44434</v>
      </c>
      <c r="C696" s="364">
        <v>44446</v>
      </c>
      <c r="D696" s="932">
        <v>44465</v>
      </c>
      <c r="E696" s="355" t="s">
        <v>3334</v>
      </c>
      <c r="F696" s="353" t="s">
        <v>4904</v>
      </c>
      <c r="G696" s="353" t="s">
        <v>4905</v>
      </c>
      <c r="H696" s="353"/>
      <c r="I696" s="353"/>
      <c r="J696" s="353" t="s">
        <v>2045</v>
      </c>
      <c r="K696" s="424" t="s">
        <v>3351</v>
      </c>
      <c r="L696" s="358">
        <f t="shared" si="56"/>
        <v>4</v>
      </c>
      <c r="M696" s="358">
        <f t="shared" si="57"/>
        <v>1</v>
      </c>
      <c r="N696" s="926"/>
      <c r="O696" s="927">
        <v>41</v>
      </c>
      <c r="P696" s="353"/>
      <c r="Q696" s="353"/>
      <c r="R696" s="353"/>
      <c r="S696" s="353"/>
      <c r="T696" s="353"/>
      <c r="U696" s="353"/>
    </row>
    <row r="697" spans="1:21" ht="12.6" customHeight="1" outlineLevel="1">
      <c r="A697" s="734">
        <v>44438</v>
      </c>
      <c r="B697" s="384">
        <v>44433</v>
      </c>
      <c r="C697" s="364">
        <v>44442</v>
      </c>
      <c r="D697" s="932">
        <v>44465</v>
      </c>
      <c r="E697" s="355" t="s">
        <v>3334</v>
      </c>
      <c r="F697" s="353" t="s">
        <v>3606</v>
      </c>
      <c r="G697" s="353" t="s">
        <v>4906</v>
      </c>
      <c r="H697" s="353"/>
      <c r="I697" s="353"/>
      <c r="J697" s="353" t="s">
        <v>2045</v>
      </c>
      <c r="K697" s="424" t="s">
        <v>3351</v>
      </c>
      <c r="L697" s="358">
        <f t="shared" si="56"/>
        <v>5</v>
      </c>
      <c r="M697" s="358">
        <f t="shared" si="57"/>
        <v>2</v>
      </c>
      <c r="N697" s="926"/>
      <c r="O697" s="927">
        <v>42</v>
      </c>
      <c r="P697" s="352"/>
      <c r="Q697" s="352"/>
      <c r="R697" s="352"/>
      <c r="S697" s="352"/>
      <c r="T697" s="352"/>
      <c r="U697" s="352"/>
    </row>
    <row r="698" spans="1:21" ht="12.6" customHeight="1" outlineLevel="1">
      <c r="A698" s="734">
        <v>44438</v>
      </c>
      <c r="B698" s="384">
        <v>44434</v>
      </c>
      <c r="C698" s="364">
        <v>44449</v>
      </c>
      <c r="D698" s="932">
        <v>44449</v>
      </c>
      <c r="E698" s="355" t="s">
        <v>3334</v>
      </c>
      <c r="F698" s="353" t="s">
        <v>4907</v>
      </c>
      <c r="G698" s="353" t="s">
        <v>4908</v>
      </c>
      <c r="H698" s="353"/>
      <c r="I698" s="353"/>
      <c r="J698" s="353" t="s">
        <v>2045</v>
      </c>
      <c r="K698" s="424" t="s">
        <v>3351</v>
      </c>
      <c r="L698" s="358">
        <f t="shared" si="56"/>
        <v>4</v>
      </c>
      <c r="M698" s="358">
        <f t="shared" si="57"/>
        <v>1</v>
      </c>
      <c r="N698" s="926"/>
      <c r="O698" s="927">
        <v>43</v>
      </c>
      <c r="P698" s="352"/>
      <c r="Q698" s="352"/>
      <c r="R698" s="352"/>
      <c r="S698" s="352"/>
      <c r="T698" s="352"/>
      <c r="U698" s="352"/>
    </row>
    <row r="699" spans="1:21" ht="12.6" customHeight="1" outlineLevel="1">
      <c r="A699" s="376">
        <v>44439</v>
      </c>
      <c r="B699" s="384">
        <v>44420</v>
      </c>
      <c r="C699" s="364">
        <v>44445</v>
      </c>
      <c r="D699" s="364">
        <v>44445</v>
      </c>
      <c r="E699" s="355" t="s">
        <v>3334</v>
      </c>
      <c r="F699" s="348" t="s">
        <v>4909</v>
      </c>
      <c r="G699" s="348" t="s">
        <v>4910</v>
      </c>
      <c r="H699" s="348"/>
      <c r="I699" s="348"/>
      <c r="J699" s="348" t="s">
        <v>2042</v>
      </c>
      <c r="K699" s="348"/>
      <c r="L699" s="358">
        <f t="shared" si="56"/>
        <v>19</v>
      </c>
      <c r="M699" s="358">
        <f t="shared" si="57"/>
        <v>12</v>
      </c>
      <c r="N699" s="926"/>
      <c r="O699" s="927">
        <v>44</v>
      </c>
      <c r="P699" s="352"/>
      <c r="Q699" s="352"/>
      <c r="R699" s="352"/>
      <c r="S699" s="352"/>
      <c r="T699" s="352"/>
      <c r="U699" s="352"/>
    </row>
    <row r="700" spans="1:21" ht="12.6" customHeight="1" outlineLevel="1">
      <c r="A700" s="376">
        <v>44439</v>
      </c>
      <c r="B700" s="384">
        <v>44421</v>
      </c>
      <c r="C700" s="364">
        <v>44438</v>
      </c>
      <c r="D700" s="932">
        <v>44446</v>
      </c>
      <c r="E700" s="349" t="s">
        <v>3334</v>
      </c>
      <c r="F700" s="424" t="s">
        <v>4911</v>
      </c>
      <c r="G700" s="589" t="s">
        <v>4912</v>
      </c>
      <c r="H700" s="424" t="s">
        <v>4913</v>
      </c>
      <c r="I700" s="424"/>
      <c r="J700" s="424" t="s">
        <v>2034</v>
      </c>
      <c r="K700" s="424" t="s">
        <v>4914</v>
      </c>
      <c r="L700" s="358">
        <f t="shared" si="56"/>
        <v>18</v>
      </c>
      <c r="M700" s="358">
        <f t="shared" si="57"/>
        <v>11</v>
      </c>
      <c r="N700" s="926"/>
      <c r="O700" s="927">
        <v>45</v>
      </c>
      <c r="P700" s="426"/>
      <c r="Q700" s="426"/>
      <c r="R700" s="426"/>
      <c r="S700" s="426"/>
      <c r="T700" s="426"/>
      <c r="U700" s="426"/>
    </row>
    <row r="701" spans="1:21" ht="12.6" customHeight="1" outlineLevel="1">
      <c r="A701" s="376">
        <v>44439</v>
      </c>
      <c r="B701" s="384">
        <v>44431</v>
      </c>
      <c r="C701" s="364">
        <v>44443</v>
      </c>
      <c r="D701" s="364">
        <v>44457</v>
      </c>
      <c r="E701" s="355" t="s">
        <v>3334</v>
      </c>
      <c r="F701" s="711" t="s">
        <v>4915</v>
      </c>
      <c r="G701" s="353" t="s">
        <v>4916</v>
      </c>
      <c r="H701" s="353" t="s">
        <v>3349</v>
      </c>
      <c r="I701" s="353"/>
      <c r="J701" s="353" t="s">
        <v>2035</v>
      </c>
      <c r="K701" s="348"/>
      <c r="L701" s="358">
        <f t="shared" si="56"/>
        <v>8</v>
      </c>
      <c r="M701" s="358">
        <f t="shared" si="57"/>
        <v>5</v>
      </c>
      <c r="N701" s="926"/>
      <c r="O701" s="927">
        <v>46</v>
      </c>
      <c r="P701" s="352"/>
      <c r="Q701" s="352"/>
      <c r="R701" s="352"/>
      <c r="S701" s="352"/>
      <c r="T701" s="352"/>
      <c r="U701" s="352"/>
    </row>
    <row r="702" spans="1:21" ht="12.6" customHeight="1" outlineLevel="1">
      <c r="A702" s="376">
        <v>44439</v>
      </c>
      <c r="B702" s="384">
        <v>44428</v>
      </c>
      <c r="C702" s="364">
        <v>44443</v>
      </c>
      <c r="D702" s="932">
        <v>44459</v>
      </c>
      <c r="E702" s="349" t="s">
        <v>3334</v>
      </c>
      <c r="F702" s="424" t="s">
        <v>4917</v>
      </c>
      <c r="G702" s="424" t="s">
        <v>4918</v>
      </c>
      <c r="H702" s="424" t="s">
        <v>4131</v>
      </c>
      <c r="I702" s="424"/>
      <c r="J702" s="424" t="s">
        <v>2034</v>
      </c>
      <c r="K702" s="424" t="s">
        <v>2046</v>
      </c>
      <c r="L702" s="358">
        <f t="shared" si="56"/>
        <v>11</v>
      </c>
      <c r="M702" s="358">
        <f t="shared" si="57"/>
        <v>6</v>
      </c>
      <c r="N702" s="926"/>
      <c r="O702" s="927">
        <v>47</v>
      </c>
      <c r="P702" s="426"/>
      <c r="Q702" s="426"/>
      <c r="R702" s="426"/>
      <c r="S702" s="426"/>
      <c r="T702" s="426"/>
      <c r="U702" s="426"/>
    </row>
    <row r="703" spans="1:21" ht="12.6" customHeight="1" outlineLevel="1">
      <c r="A703" s="376">
        <v>44439</v>
      </c>
      <c r="B703" s="384">
        <v>44413</v>
      </c>
      <c r="C703" s="364">
        <v>44444</v>
      </c>
      <c r="D703" s="364">
        <v>44444</v>
      </c>
      <c r="E703" s="355" t="s">
        <v>3335</v>
      </c>
      <c r="F703" s="348" t="s">
        <v>4919</v>
      </c>
      <c r="G703" s="348" t="s">
        <v>4920</v>
      </c>
      <c r="H703" s="348" t="s">
        <v>4921</v>
      </c>
      <c r="I703" s="348"/>
      <c r="J703" s="348" t="s">
        <v>2042</v>
      </c>
      <c r="K703" s="348"/>
      <c r="L703" s="358">
        <f t="shared" si="56"/>
        <v>26</v>
      </c>
      <c r="M703" s="358">
        <f t="shared" si="57"/>
        <v>17</v>
      </c>
      <c r="N703" s="926"/>
      <c r="O703" s="927">
        <v>48</v>
      </c>
      <c r="P703" s="353"/>
      <c r="Q703" s="353"/>
      <c r="R703" s="353"/>
      <c r="S703" s="353"/>
      <c r="T703" s="353"/>
      <c r="U703" s="353"/>
    </row>
    <row r="704" spans="1:21" ht="12.6" customHeight="1" outlineLevel="1">
      <c r="A704" s="376">
        <v>44439</v>
      </c>
      <c r="B704" s="384">
        <v>44428</v>
      </c>
      <c r="C704" s="364">
        <v>44439</v>
      </c>
      <c r="D704" s="364">
        <v>44459</v>
      </c>
      <c r="E704" s="355" t="s">
        <v>3334</v>
      </c>
      <c r="F704" s="348" t="s">
        <v>4922</v>
      </c>
      <c r="G704" s="348" t="s">
        <v>4923</v>
      </c>
      <c r="H704" s="348"/>
      <c r="I704" s="348"/>
      <c r="J704" s="348" t="s">
        <v>2042</v>
      </c>
      <c r="K704" s="348"/>
      <c r="L704" s="358">
        <f t="shared" si="56"/>
        <v>11</v>
      </c>
      <c r="M704" s="358">
        <f t="shared" si="57"/>
        <v>6</v>
      </c>
      <c r="N704" s="926"/>
      <c r="O704" s="927">
        <v>49</v>
      </c>
      <c r="P704" s="353"/>
      <c r="Q704" s="353"/>
      <c r="R704" s="353"/>
      <c r="S704" s="353"/>
      <c r="T704" s="353"/>
      <c r="U704" s="353"/>
    </row>
    <row r="705" spans="1:21" ht="12.6" customHeight="1" outlineLevel="1">
      <c r="A705" s="376">
        <v>44440</v>
      </c>
      <c r="B705" s="384">
        <v>44421</v>
      </c>
      <c r="C705" s="364">
        <v>44442</v>
      </c>
      <c r="D705" s="364">
        <v>44452</v>
      </c>
      <c r="E705" s="355" t="s">
        <v>3335</v>
      </c>
      <c r="F705" s="348" t="s">
        <v>4924</v>
      </c>
      <c r="G705" s="348" t="s">
        <v>4925</v>
      </c>
      <c r="H705" s="348" t="s">
        <v>4926</v>
      </c>
      <c r="I705" s="348"/>
      <c r="J705" s="348" t="s">
        <v>2042</v>
      </c>
      <c r="K705" s="348"/>
      <c r="L705" s="358">
        <f t="shared" si="56"/>
        <v>19</v>
      </c>
      <c r="M705" s="358">
        <f t="shared" si="57"/>
        <v>12</v>
      </c>
      <c r="N705" s="926"/>
      <c r="O705" s="927">
        <v>50</v>
      </c>
      <c r="P705" s="353"/>
      <c r="Q705" s="353"/>
      <c r="R705" s="353"/>
      <c r="S705" s="353"/>
      <c r="T705" s="353"/>
      <c r="U705" s="353"/>
    </row>
    <row r="706" spans="1:21" ht="12.6" customHeight="1" outlineLevel="1">
      <c r="A706" s="376">
        <v>44440</v>
      </c>
      <c r="B706" s="384">
        <v>44434</v>
      </c>
      <c r="C706" s="364">
        <v>44441</v>
      </c>
      <c r="D706" s="364">
        <v>44441</v>
      </c>
      <c r="E706" s="355" t="s">
        <v>3334</v>
      </c>
      <c r="F706" s="348" t="s">
        <v>2588</v>
      </c>
      <c r="G706" s="348" t="s">
        <v>4927</v>
      </c>
      <c r="H706" s="348" t="s">
        <v>4928</v>
      </c>
      <c r="I706" s="348"/>
      <c r="J706" s="348" t="s">
        <v>2042</v>
      </c>
      <c r="K706" s="348"/>
      <c r="L706" s="358">
        <f t="shared" si="56"/>
        <v>6</v>
      </c>
      <c r="M706" s="358">
        <f t="shared" si="57"/>
        <v>3</v>
      </c>
      <c r="N706" s="926"/>
      <c r="O706" s="927">
        <v>51</v>
      </c>
      <c r="P706" s="353"/>
      <c r="Q706" s="353"/>
      <c r="R706" s="353"/>
      <c r="S706" s="353"/>
      <c r="T706" s="353"/>
      <c r="U706" s="353"/>
    </row>
    <row r="707" spans="1:21" ht="12.6" customHeight="1" outlineLevel="1">
      <c r="A707" s="376">
        <v>44440</v>
      </c>
      <c r="B707" s="384">
        <v>44417</v>
      </c>
      <c r="C707" s="364">
        <v>44438</v>
      </c>
      <c r="D707" s="364">
        <v>44448</v>
      </c>
      <c r="E707" s="355" t="s">
        <v>3334</v>
      </c>
      <c r="F707" s="348" t="s">
        <v>4929</v>
      </c>
      <c r="G707" s="348" t="s">
        <v>4930</v>
      </c>
      <c r="H707" s="348" t="s">
        <v>4931</v>
      </c>
      <c r="I707" s="348"/>
      <c r="J707" s="348" t="s">
        <v>2042</v>
      </c>
      <c r="K707" s="348"/>
      <c r="L707" s="358">
        <f t="shared" si="56"/>
        <v>23</v>
      </c>
      <c r="M707" s="358">
        <f t="shared" si="57"/>
        <v>16</v>
      </c>
      <c r="N707" s="926"/>
      <c r="O707" s="927">
        <v>52</v>
      </c>
      <c r="P707" s="353"/>
      <c r="Q707" s="353"/>
      <c r="R707" s="353"/>
      <c r="S707" s="353"/>
      <c r="T707" s="353"/>
      <c r="U707" s="353"/>
    </row>
    <row r="708" spans="1:21" ht="12.6" customHeight="1" outlineLevel="1">
      <c r="A708" s="376">
        <v>44441</v>
      </c>
      <c r="B708" s="384">
        <v>44420</v>
      </c>
      <c r="C708" s="364">
        <v>44444</v>
      </c>
      <c r="D708" s="364">
        <v>44451</v>
      </c>
      <c r="E708" s="355" t="s">
        <v>3335</v>
      </c>
      <c r="F708" s="353" t="s">
        <v>4932</v>
      </c>
      <c r="G708" s="353" t="s">
        <v>4933</v>
      </c>
      <c r="H708" s="353"/>
      <c r="I708" s="353"/>
      <c r="J708" s="353" t="s">
        <v>2035</v>
      </c>
      <c r="K708" s="348"/>
      <c r="L708" s="358">
        <f t="shared" si="56"/>
        <v>21</v>
      </c>
      <c r="M708" s="358">
        <f t="shared" si="57"/>
        <v>14</v>
      </c>
      <c r="N708" s="926"/>
      <c r="O708" s="927">
        <v>53</v>
      </c>
      <c r="P708" s="353"/>
      <c r="Q708" s="353"/>
      <c r="R708" s="353"/>
      <c r="S708" s="353"/>
      <c r="T708" s="353"/>
      <c r="U708" s="353"/>
    </row>
    <row r="709" spans="1:21" ht="12.6" customHeight="1" outlineLevel="1">
      <c r="A709" s="376">
        <v>44441</v>
      </c>
      <c r="B709" s="384">
        <v>44420</v>
      </c>
      <c r="C709" s="364">
        <v>44441</v>
      </c>
      <c r="D709" s="364">
        <v>44445</v>
      </c>
      <c r="E709" s="355" t="s">
        <v>3334</v>
      </c>
      <c r="F709" s="348" t="s">
        <v>4934</v>
      </c>
      <c r="G709" s="348" t="s">
        <v>4935</v>
      </c>
      <c r="H709" s="348" t="s">
        <v>3577</v>
      </c>
      <c r="I709" s="348"/>
      <c r="J709" s="348" t="s">
        <v>2042</v>
      </c>
      <c r="K709" s="348"/>
      <c r="L709" s="358">
        <f t="shared" si="56"/>
        <v>21</v>
      </c>
      <c r="M709" s="358">
        <f t="shared" si="57"/>
        <v>14</v>
      </c>
      <c r="N709" s="926"/>
      <c r="O709" s="927">
        <v>54</v>
      </c>
      <c r="P709" s="353"/>
      <c r="Q709" s="353"/>
      <c r="R709" s="353"/>
      <c r="S709" s="353"/>
      <c r="T709" s="353"/>
      <c r="U709" s="353"/>
    </row>
    <row r="710" spans="1:21" ht="12.6" customHeight="1" outlineLevel="1">
      <c r="A710" s="950">
        <v>44440</v>
      </c>
      <c r="B710" s="384">
        <v>44433</v>
      </c>
      <c r="C710" s="364">
        <v>44443</v>
      </c>
      <c r="D710" s="932">
        <v>44464</v>
      </c>
      <c r="E710" s="349" t="s">
        <v>3334</v>
      </c>
      <c r="F710" s="424" t="s">
        <v>4936</v>
      </c>
      <c r="G710" s="424" t="s">
        <v>4937</v>
      </c>
      <c r="H710" s="424"/>
      <c r="I710" s="424"/>
      <c r="J710" s="424" t="s">
        <v>2034</v>
      </c>
      <c r="K710" s="589" t="s">
        <v>4938</v>
      </c>
      <c r="L710" s="358">
        <f t="shared" si="56"/>
        <v>7</v>
      </c>
      <c r="M710" s="358">
        <f t="shared" si="57"/>
        <v>4</v>
      </c>
      <c r="N710" s="926"/>
      <c r="O710" s="927">
        <v>55</v>
      </c>
      <c r="P710" s="426"/>
      <c r="Q710" s="426"/>
      <c r="R710" s="426"/>
      <c r="S710" s="426"/>
      <c r="T710" s="426"/>
      <c r="U710" s="426"/>
    </row>
    <row r="711" spans="1:21" ht="12.6" customHeight="1" outlineLevel="1">
      <c r="A711" s="950">
        <v>44442</v>
      </c>
      <c r="B711" s="384">
        <v>44419</v>
      </c>
      <c r="C711" s="364">
        <v>44441</v>
      </c>
      <c r="D711" s="932">
        <v>44450</v>
      </c>
      <c r="E711" s="349" t="s">
        <v>3334</v>
      </c>
      <c r="F711" s="424" t="s">
        <v>3470</v>
      </c>
      <c r="G711" s="424" t="s">
        <v>4939</v>
      </c>
      <c r="H711" s="424" t="s">
        <v>4940</v>
      </c>
      <c r="I711" s="424" t="s">
        <v>2035</v>
      </c>
      <c r="J711" s="424" t="s">
        <v>2034</v>
      </c>
      <c r="K711" s="424" t="s">
        <v>3378</v>
      </c>
      <c r="L711" s="358">
        <f t="shared" si="56"/>
        <v>23</v>
      </c>
      <c r="M711" s="358">
        <f t="shared" si="57"/>
        <v>16</v>
      </c>
      <c r="N711" s="926"/>
      <c r="O711" s="927">
        <v>56</v>
      </c>
      <c r="P711" s="426"/>
      <c r="Q711" s="426"/>
      <c r="R711" s="426"/>
      <c r="S711" s="426"/>
      <c r="T711" s="426"/>
      <c r="U711" s="426"/>
    </row>
    <row r="712" spans="1:21" ht="12.6" customHeight="1" outlineLevel="1">
      <c r="A712" s="950">
        <v>44442</v>
      </c>
      <c r="B712" s="384">
        <v>44425</v>
      </c>
      <c r="C712" s="364">
        <v>44449</v>
      </c>
      <c r="D712" s="932">
        <v>44456</v>
      </c>
      <c r="E712" s="349" t="s">
        <v>3335</v>
      </c>
      <c r="F712" s="424" t="s">
        <v>4941</v>
      </c>
      <c r="G712" s="424" t="s">
        <v>4942</v>
      </c>
      <c r="H712" s="424"/>
      <c r="I712" s="424"/>
      <c r="J712" s="424" t="s">
        <v>2045</v>
      </c>
      <c r="K712" s="938" t="s">
        <v>4472</v>
      </c>
      <c r="L712" s="358">
        <f t="shared" si="56"/>
        <v>17</v>
      </c>
      <c r="M712" s="358">
        <f t="shared" si="57"/>
        <v>12</v>
      </c>
      <c r="N712" s="926"/>
      <c r="O712" s="927">
        <v>57</v>
      </c>
      <c r="P712" s="424"/>
      <c r="Q712" s="424"/>
      <c r="R712" s="424"/>
      <c r="S712" s="424"/>
      <c r="T712" s="424"/>
      <c r="U712" s="424"/>
    </row>
    <row r="713" spans="1:21" ht="12.6" customHeight="1" outlineLevel="1">
      <c r="A713" s="950">
        <v>44442</v>
      </c>
      <c r="B713" s="384">
        <v>44424</v>
      </c>
      <c r="C713" s="364">
        <v>44449</v>
      </c>
      <c r="D713" s="932">
        <v>44455</v>
      </c>
      <c r="E713" s="349" t="s">
        <v>3335</v>
      </c>
      <c r="F713" s="424" t="s">
        <v>4943</v>
      </c>
      <c r="G713" s="424" t="s">
        <v>4944</v>
      </c>
      <c r="H713" s="424"/>
      <c r="I713" s="424"/>
      <c r="J713" s="424" t="s">
        <v>2045</v>
      </c>
      <c r="K713" s="938" t="s">
        <v>4472</v>
      </c>
      <c r="L713" s="358">
        <f t="shared" si="56"/>
        <v>18</v>
      </c>
      <c r="M713" s="358">
        <f t="shared" si="57"/>
        <v>13</v>
      </c>
      <c r="N713" s="926"/>
      <c r="O713" s="927">
        <v>58</v>
      </c>
      <c r="P713" s="424"/>
      <c r="Q713" s="424"/>
      <c r="R713" s="424"/>
      <c r="S713" s="424"/>
      <c r="T713" s="424"/>
      <c r="U713" s="424"/>
    </row>
    <row r="714" spans="1:21" ht="18.75" customHeight="1" outlineLevel="1">
      <c r="A714" s="376">
        <v>44442</v>
      </c>
      <c r="B714" s="384">
        <v>44412</v>
      </c>
      <c r="C714" s="364">
        <v>44443</v>
      </c>
      <c r="D714" s="950">
        <v>44443</v>
      </c>
      <c r="E714" s="349" t="s">
        <v>3334</v>
      </c>
      <c r="F714" s="424" t="s">
        <v>4945</v>
      </c>
      <c r="G714" s="424" t="s">
        <v>4946</v>
      </c>
      <c r="H714" s="424"/>
      <c r="I714" s="424"/>
      <c r="J714" s="424" t="s">
        <v>2034</v>
      </c>
      <c r="K714" s="424" t="s">
        <v>3776</v>
      </c>
      <c r="L714" s="358">
        <f t="shared" si="56"/>
        <v>30</v>
      </c>
      <c r="M714" s="358">
        <f t="shared" si="57"/>
        <v>21</v>
      </c>
      <c r="N714" s="926"/>
      <c r="O714" s="927">
        <v>59</v>
      </c>
      <c r="P714" s="426"/>
      <c r="Q714" s="426"/>
      <c r="R714" s="426"/>
      <c r="S714" s="426"/>
      <c r="T714" s="426"/>
      <c r="U714" s="426"/>
    </row>
    <row r="715" spans="1:21" ht="12.6" customHeight="1" outlineLevel="1">
      <c r="A715" s="1062">
        <v>44445</v>
      </c>
      <c r="B715" s="384">
        <v>44433</v>
      </c>
      <c r="C715" s="364">
        <v>44447</v>
      </c>
      <c r="D715" s="932">
        <v>44464</v>
      </c>
      <c r="E715" s="349" t="s">
        <v>3334</v>
      </c>
      <c r="F715" s="424" t="s">
        <v>4947</v>
      </c>
      <c r="G715" s="424" t="s">
        <v>4948</v>
      </c>
      <c r="H715" s="424"/>
      <c r="I715" s="424"/>
      <c r="J715" s="424" t="s">
        <v>2045</v>
      </c>
      <c r="K715" s="424" t="s">
        <v>3366</v>
      </c>
      <c r="L715" s="358">
        <f t="shared" si="56"/>
        <v>12</v>
      </c>
      <c r="M715" s="358">
        <f t="shared" si="57"/>
        <v>7</v>
      </c>
      <c r="N715" s="926"/>
      <c r="O715" s="927">
        <v>60</v>
      </c>
      <c r="P715" s="943"/>
      <c r="Q715" s="1058"/>
      <c r="R715" s="491"/>
      <c r="S715" s="349"/>
      <c r="T715" s="349"/>
      <c r="U715" s="349"/>
    </row>
    <row r="716" spans="1:21" ht="12.6" customHeight="1" outlineLevel="1">
      <c r="A716" s="1062">
        <v>44445</v>
      </c>
      <c r="B716" s="384">
        <v>44435</v>
      </c>
      <c r="C716" s="364">
        <v>44449</v>
      </c>
      <c r="D716" s="364">
        <v>44466</v>
      </c>
      <c r="E716" s="355" t="s">
        <v>3334</v>
      </c>
      <c r="F716" s="353" t="s">
        <v>4949</v>
      </c>
      <c r="G716" s="353" t="s">
        <v>4950</v>
      </c>
      <c r="H716" s="353"/>
      <c r="I716" s="353"/>
      <c r="J716" s="353" t="s">
        <v>2035</v>
      </c>
      <c r="K716" s="424"/>
      <c r="L716" s="358">
        <f t="shared" si="56"/>
        <v>10</v>
      </c>
      <c r="M716" s="358">
        <f t="shared" si="57"/>
        <v>5</v>
      </c>
      <c r="N716" s="926"/>
      <c r="O716" s="927">
        <v>61</v>
      </c>
      <c r="P716" s="943"/>
      <c r="Q716" s="1058"/>
      <c r="R716" s="491"/>
      <c r="S716" s="349"/>
      <c r="T716" s="349"/>
      <c r="U716" s="349"/>
    </row>
    <row r="717" spans="1:21" ht="12.6" customHeight="1" outlineLevel="1">
      <c r="A717" s="950">
        <v>44445</v>
      </c>
      <c r="B717" s="384">
        <v>44435</v>
      </c>
      <c r="C717" s="364">
        <v>44447</v>
      </c>
      <c r="D717" s="932">
        <v>44466</v>
      </c>
      <c r="E717" s="355" t="s">
        <v>3334</v>
      </c>
      <c r="F717" s="353" t="s">
        <v>4951</v>
      </c>
      <c r="G717" s="353" t="s">
        <v>4952</v>
      </c>
      <c r="H717" s="353"/>
      <c r="I717" s="353"/>
      <c r="J717" s="353" t="s">
        <v>2045</v>
      </c>
      <c r="K717" s="424" t="s">
        <v>3366</v>
      </c>
      <c r="L717" s="358">
        <f t="shared" si="56"/>
        <v>10</v>
      </c>
      <c r="M717" s="358">
        <f t="shared" si="57"/>
        <v>5</v>
      </c>
      <c r="N717" s="926"/>
      <c r="O717" s="927">
        <v>62</v>
      </c>
      <c r="P717" s="424"/>
      <c r="Q717" s="424"/>
      <c r="R717" s="424"/>
      <c r="S717" s="424"/>
      <c r="T717" s="424"/>
      <c r="U717" s="424"/>
    </row>
    <row r="718" spans="1:21" ht="12.6" customHeight="1" outlineLevel="1">
      <c r="A718" s="1062">
        <v>44446</v>
      </c>
      <c r="B718" s="384">
        <v>44417</v>
      </c>
      <c r="C718" s="364">
        <v>44448</v>
      </c>
      <c r="D718" s="364">
        <v>44448</v>
      </c>
      <c r="E718" s="355" t="s">
        <v>3334</v>
      </c>
      <c r="F718" s="353" t="s">
        <v>4953</v>
      </c>
      <c r="G718" s="353" t="s">
        <v>4954</v>
      </c>
      <c r="H718" s="353" t="s">
        <v>4955</v>
      </c>
      <c r="I718" s="353"/>
      <c r="J718" s="353" t="s">
        <v>2042</v>
      </c>
      <c r="K718" s="662"/>
      <c r="L718" s="358">
        <f t="shared" si="56"/>
        <v>29</v>
      </c>
      <c r="M718" s="358">
        <f t="shared" si="57"/>
        <v>20</v>
      </c>
      <c r="N718" s="926"/>
      <c r="O718" s="927">
        <v>63</v>
      </c>
      <c r="P718" s="1063"/>
      <c r="Q718" s="944"/>
      <c r="R718" s="356"/>
      <c r="S718" s="365"/>
      <c r="T718" s="365"/>
      <c r="U718" s="365"/>
    </row>
    <row r="719" spans="1:21" ht="12.6" customHeight="1" outlineLevel="1">
      <c r="A719" s="1064">
        <v>44446</v>
      </c>
      <c r="B719" s="384">
        <v>44431</v>
      </c>
      <c r="C719" s="364">
        <v>44445</v>
      </c>
      <c r="D719" s="364">
        <v>44462</v>
      </c>
      <c r="E719" s="355" t="s">
        <v>3334</v>
      </c>
      <c r="F719" s="353" t="s">
        <v>4956</v>
      </c>
      <c r="G719" s="353" t="s">
        <v>4957</v>
      </c>
      <c r="H719" s="353" t="s">
        <v>3349</v>
      </c>
      <c r="I719" s="353"/>
      <c r="J719" s="353" t="s">
        <v>2035</v>
      </c>
      <c r="K719" s="662"/>
      <c r="L719" s="358">
        <f t="shared" si="56"/>
        <v>15</v>
      </c>
      <c r="M719" s="358">
        <f t="shared" si="57"/>
        <v>10</v>
      </c>
      <c r="N719" s="926"/>
      <c r="O719" s="927">
        <v>64</v>
      </c>
      <c r="P719" s="1063"/>
      <c r="Q719" s="944"/>
      <c r="R719" s="356"/>
      <c r="S719" s="365"/>
      <c r="T719" s="365"/>
      <c r="U719" s="365"/>
    </row>
    <row r="720" spans="1:21" ht="12.6" customHeight="1" outlineLevel="1">
      <c r="A720" s="1064">
        <v>44447</v>
      </c>
      <c r="B720" s="748">
        <v>44434</v>
      </c>
      <c r="C720" s="21">
        <v>44448</v>
      </c>
      <c r="D720" s="949">
        <v>44465</v>
      </c>
      <c r="E720" s="567" t="s">
        <v>3334</v>
      </c>
      <c r="F720" s="426" t="s">
        <v>4958</v>
      </c>
      <c r="G720" s="426" t="s">
        <v>4959</v>
      </c>
      <c r="H720" s="426"/>
      <c r="I720" s="426"/>
      <c r="J720" s="426" t="s">
        <v>2034</v>
      </c>
      <c r="K720" s="424" t="s">
        <v>3381</v>
      </c>
      <c r="L720" s="358">
        <f t="shared" ref="L720:L737" si="58">(A720-B720)</f>
        <v>13</v>
      </c>
      <c r="M720" s="358">
        <f t="shared" ref="M720:M737" si="59">NETWORKDAYS(B720,A720,A720:B720)</f>
        <v>8</v>
      </c>
      <c r="N720" s="926"/>
      <c r="O720" s="927">
        <v>65</v>
      </c>
      <c r="P720" s="426"/>
      <c r="Q720" s="426"/>
      <c r="R720" s="426"/>
      <c r="S720" s="426"/>
      <c r="T720" s="426"/>
      <c r="U720" s="426"/>
    </row>
    <row r="721" spans="1:21" ht="12.6" customHeight="1" outlineLevel="1">
      <c r="A721" s="1062">
        <v>44447</v>
      </c>
      <c r="B721" s="748">
        <v>44439</v>
      </c>
      <c r="C721" s="21">
        <v>44449</v>
      </c>
      <c r="D721" s="949">
        <v>44470</v>
      </c>
      <c r="E721" s="16" t="s">
        <v>3334</v>
      </c>
      <c r="F721" s="22" t="s">
        <v>4960</v>
      </c>
      <c r="G721" s="22" t="s">
        <v>4961</v>
      </c>
      <c r="H721" s="22"/>
      <c r="I721" s="22"/>
      <c r="J721" s="22" t="s">
        <v>2045</v>
      </c>
      <c r="K721" s="424" t="s">
        <v>3366</v>
      </c>
      <c r="L721" s="358">
        <f t="shared" si="58"/>
        <v>8</v>
      </c>
      <c r="M721" s="358">
        <f t="shared" si="59"/>
        <v>5</v>
      </c>
      <c r="N721" s="926"/>
      <c r="O721" s="927">
        <v>66</v>
      </c>
      <c r="P721" s="943"/>
      <c r="Q721" s="1058"/>
      <c r="R721" s="491"/>
      <c r="S721" s="349"/>
      <c r="T721" s="349"/>
      <c r="U721" s="349"/>
    </row>
    <row r="722" spans="1:21" ht="12.6" customHeight="1" outlineLevel="1">
      <c r="A722" s="1062">
        <v>44447</v>
      </c>
      <c r="B722" s="748">
        <v>44435</v>
      </c>
      <c r="C722" s="21">
        <v>44449</v>
      </c>
      <c r="D722" s="949">
        <v>44466</v>
      </c>
      <c r="E722" s="16" t="s">
        <v>3334</v>
      </c>
      <c r="F722" s="22" t="s">
        <v>3890</v>
      </c>
      <c r="G722" s="22" t="s">
        <v>4962</v>
      </c>
      <c r="H722" s="22"/>
      <c r="I722" s="22"/>
      <c r="J722" s="22" t="s">
        <v>2045</v>
      </c>
      <c r="K722" s="424" t="s">
        <v>3366</v>
      </c>
      <c r="L722" s="358">
        <f t="shared" si="58"/>
        <v>12</v>
      </c>
      <c r="M722" s="358">
        <f t="shared" si="59"/>
        <v>7</v>
      </c>
      <c r="N722" s="926"/>
      <c r="O722" s="927">
        <v>67</v>
      </c>
      <c r="P722" s="943"/>
      <c r="Q722" s="1058"/>
      <c r="R722" s="491"/>
      <c r="S722" s="349"/>
      <c r="T722" s="349"/>
      <c r="U722" s="349"/>
    </row>
    <row r="723" spans="1:21" ht="12.6" customHeight="1" outlineLevel="1">
      <c r="A723" s="1062">
        <v>44449</v>
      </c>
      <c r="B723" s="748">
        <v>44439</v>
      </c>
      <c r="C723" s="21">
        <v>44449</v>
      </c>
      <c r="D723" s="1065">
        <v>44470</v>
      </c>
      <c r="E723" s="16" t="s">
        <v>3334</v>
      </c>
      <c r="F723" s="22" t="s">
        <v>4963</v>
      </c>
      <c r="G723" s="22" t="s">
        <v>4964</v>
      </c>
      <c r="H723" s="22"/>
      <c r="I723" s="22"/>
      <c r="J723" s="22" t="s">
        <v>2045</v>
      </c>
      <c r="K723" s="424" t="s">
        <v>3366</v>
      </c>
      <c r="L723" s="358">
        <f t="shared" si="58"/>
        <v>10</v>
      </c>
      <c r="M723" s="358">
        <f t="shared" si="59"/>
        <v>7</v>
      </c>
      <c r="N723" s="926"/>
      <c r="O723" s="927">
        <v>68</v>
      </c>
      <c r="P723" s="943"/>
      <c r="Q723" s="1058"/>
      <c r="R723" s="491"/>
      <c r="S723" s="349"/>
      <c r="T723" s="349"/>
      <c r="U723" s="349"/>
    </row>
    <row r="724" spans="1:21" ht="12.6" customHeight="1" outlineLevel="1">
      <c r="A724" s="1062">
        <v>44449</v>
      </c>
      <c r="B724" s="384">
        <v>44435</v>
      </c>
      <c r="C724" s="364">
        <v>44449</v>
      </c>
      <c r="D724" s="932">
        <v>44466</v>
      </c>
      <c r="E724" s="349" t="s">
        <v>3334</v>
      </c>
      <c r="F724" s="371" t="s">
        <v>4965</v>
      </c>
      <c r="G724" s="424" t="s">
        <v>4966</v>
      </c>
      <c r="H724" s="424"/>
      <c r="I724" s="424"/>
      <c r="J724" s="424" t="s">
        <v>2034</v>
      </c>
      <c r="K724" s="424" t="s">
        <v>3381</v>
      </c>
      <c r="L724" s="358">
        <f t="shared" si="58"/>
        <v>14</v>
      </c>
      <c r="M724" s="358">
        <f t="shared" si="59"/>
        <v>9</v>
      </c>
      <c r="N724" s="926"/>
      <c r="O724" s="927">
        <v>69</v>
      </c>
      <c r="P724" s="424"/>
      <c r="Q724" s="424"/>
      <c r="R724" s="424"/>
      <c r="S724" s="424"/>
      <c r="T724" s="424"/>
      <c r="U724" s="424"/>
    </row>
    <row r="725" spans="1:21" ht="12.6" customHeight="1" outlineLevel="1">
      <c r="A725" s="1062">
        <v>44449</v>
      </c>
      <c r="B725" s="384">
        <v>44431</v>
      </c>
      <c r="C725" s="364">
        <v>44449</v>
      </c>
      <c r="D725" s="932">
        <v>44462</v>
      </c>
      <c r="E725" s="349" t="s">
        <v>3334</v>
      </c>
      <c r="F725" s="424" t="s">
        <v>4967</v>
      </c>
      <c r="G725" s="424" t="s">
        <v>4968</v>
      </c>
      <c r="H725" s="424"/>
      <c r="I725" s="424"/>
      <c r="J725" s="424" t="s">
        <v>2034</v>
      </c>
      <c r="K725" s="424" t="s">
        <v>4969</v>
      </c>
      <c r="L725" s="358">
        <f t="shared" si="58"/>
        <v>18</v>
      </c>
      <c r="M725" s="358">
        <f t="shared" si="59"/>
        <v>13</v>
      </c>
      <c r="N725" s="926"/>
      <c r="O725" s="927">
        <v>70</v>
      </c>
      <c r="P725" s="424"/>
      <c r="Q725" s="424"/>
      <c r="R725" s="424"/>
      <c r="S725" s="424"/>
      <c r="T725" s="424"/>
      <c r="U725" s="424"/>
    </row>
    <row r="726" spans="1:21" ht="12.6" customHeight="1" outlineLevel="1">
      <c r="A726" s="1062">
        <v>44449</v>
      </c>
      <c r="B726" s="384">
        <v>44439</v>
      </c>
      <c r="C726" s="364">
        <v>44470</v>
      </c>
      <c r="D726" s="364">
        <v>44470</v>
      </c>
      <c r="E726" s="355" t="s">
        <v>3335</v>
      </c>
      <c r="F726" s="353" t="s">
        <v>4970</v>
      </c>
      <c r="G726" s="353" t="s">
        <v>4971</v>
      </c>
      <c r="H726" s="353" t="s">
        <v>4972</v>
      </c>
      <c r="I726" s="353" t="s">
        <v>4973</v>
      </c>
      <c r="J726" s="353" t="s">
        <v>2035</v>
      </c>
      <c r="K726" s="424"/>
      <c r="L726" s="358">
        <f t="shared" si="58"/>
        <v>10</v>
      </c>
      <c r="M726" s="358">
        <f t="shared" si="59"/>
        <v>7</v>
      </c>
      <c r="N726" s="926"/>
      <c r="O726" s="927">
        <v>71</v>
      </c>
      <c r="P726" s="943"/>
      <c r="Q726" s="1058"/>
      <c r="R726" s="491"/>
      <c r="S726" s="349"/>
      <c r="T726" s="349"/>
      <c r="U726" s="349"/>
    </row>
    <row r="727" spans="1:21" ht="12.6" customHeight="1" outlineLevel="1">
      <c r="A727" s="1062">
        <v>44452</v>
      </c>
      <c r="B727" s="384">
        <v>44431</v>
      </c>
      <c r="C727" s="364">
        <v>44442</v>
      </c>
      <c r="D727" s="364">
        <v>44445</v>
      </c>
      <c r="E727" s="355" t="s">
        <v>3335</v>
      </c>
      <c r="F727" s="353" t="s">
        <v>4974</v>
      </c>
      <c r="G727" s="353" t="s">
        <v>4975</v>
      </c>
      <c r="H727" s="353"/>
      <c r="I727" s="353"/>
      <c r="J727" s="353" t="s">
        <v>2035</v>
      </c>
      <c r="K727" s="353" t="s">
        <v>4976</v>
      </c>
      <c r="L727" s="358">
        <f t="shared" si="58"/>
        <v>21</v>
      </c>
      <c r="M727" s="358">
        <f t="shared" si="59"/>
        <v>14</v>
      </c>
      <c r="N727" s="926"/>
      <c r="O727" s="927">
        <v>72</v>
      </c>
      <c r="P727" s="943"/>
      <c r="Q727" s="1058"/>
      <c r="R727" s="491"/>
      <c r="S727" s="349"/>
      <c r="T727" s="349"/>
      <c r="U727" s="349"/>
    </row>
    <row r="728" spans="1:21" ht="22.8" customHeight="1" outlineLevel="1">
      <c r="A728" s="1062">
        <v>44452</v>
      </c>
      <c r="B728" s="748">
        <v>44431</v>
      </c>
      <c r="C728" s="21">
        <v>44454</v>
      </c>
      <c r="D728" s="21">
        <v>44462</v>
      </c>
      <c r="E728" s="16" t="s">
        <v>3335</v>
      </c>
      <c r="F728" s="22" t="s">
        <v>4977</v>
      </c>
      <c r="G728" s="22" t="s">
        <v>4978</v>
      </c>
      <c r="H728" s="22"/>
      <c r="I728" s="22"/>
      <c r="J728" s="22" t="s">
        <v>2033</v>
      </c>
      <c r="K728" s="353" t="s">
        <v>2046</v>
      </c>
      <c r="L728" s="358">
        <f t="shared" si="58"/>
        <v>21</v>
      </c>
      <c r="M728" s="358">
        <f t="shared" si="59"/>
        <v>14</v>
      </c>
      <c r="N728" s="926"/>
      <c r="O728" s="927">
        <v>73</v>
      </c>
      <c r="P728" s="22"/>
      <c r="Q728" s="22"/>
      <c r="R728" s="22"/>
      <c r="S728" s="22"/>
      <c r="T728" s="22"/>
      <c r="U728" s="22"/>
    </row>
    <row r="729" spans="1:21" ht="12.6" customHeight="1" outlineLevel="1">
      <c r="A729" s="1062">
        <v>44452</v>
      </c>
      <c r="B729" s="748">
        <v>44431</v>
      </c>
      <c r="C729" s="21">
        <v>44451</v>
      </c>
      <c r="D729" s="21">
        <v>44462</v>
      </c>
      <c r="E729" s="16" t="s">
        <v>3335</v>
      </c>
      <c r="F729" s="22" t="s">
        <v>4979</v>
      </c>
      <c r="G729" s="22" t="s">
        <v>4980</v>
      </c>
      <c r="H729" s="22"/>
      <c r="I729" s="22"/>
      <c r="J729" s="22" t="s">
        <v>2033</v>
      </c>
      <c r="K729" s="353" t="s">
        <v>2046</v>
      </c>
      <c r="L729" s="358">
        <f t="shared" si="58"/>
        <v>21</v>
      </c>
      <c r="M729" s="358">
        <f t="shared" si="59"/>
        <v>14</v>
      </c>
      <c r="N729" s="926"/>
      <c r="O729" s="927">
        <v>74</v>
      </c>
      <c r="P729" s="22"/>
      <c r="Q729" s="22"/>
      <c r="R729" s="22"/>
      <c r="S729" s="22"/>
      <c r="T729" s="22"/>
      <c r="U729" s="22"/>
    </row>
    <row r="730" spans="1:21" ht="12.6" customHeight="1" outlineLevel="1">
      <c r="A730" s="1062">
        <v>44454</v>
      </c>
      <c r="B730" s="748">
        <v>44421</v>
      </c>
      <c r="C730" s="21">
        <v>44442</v>
      </c>
      <c r="D730" s="21">
        <v>44452</v>
      </c>
      <c r="E730" s="16" t="s">
        <v>3335</v>
      </c>
      <c r="F730" s="22" t="s">
        <v>4981</v>
      </c>
      <c r="G730" s="22" t="s">
        <v>4982</v>
      </c>
      <c r="H730" s="22" t="s">
        <v>3660</v>
      </c>
      <c r="I730" s="22"/>
      <c r="J730" s="22" t="s">
        <v>2035</v>
      </c>
      <c r="K730" s="353"/>
      <c r="L730" s="358">
        <f t="shared" si="58"/>
        <v>33</v>
      </c>
      <c r="M730" s="358">
        <f t="shared" si="59"/>
        <v>22</v>
      </c>
      <c r="N730" s="926"/>
      <c r="O730" s="927">
        <v>75</v>
      </c>
      <c r="P730" s="22"/>
      <c r="Q730" s="22"/>
      <c r="R730" s="22"/>
      <c r="S730" s="22"/>
      <c r="T730" s="22"/>
      <c r="U730" s="22"/>
    </row>
    <row r="731" spans="1:21" ht="12.6" customHeight="1" outlineLevel="1">
      <c r="A731" s="1062">
        <v>44460</v>
      </c>
      <c r="B731" s="384">
        <v>44431</v>
      </c>
      <c r="C731" s="364">
        <v>44459</v>
      </c>
      <c r="D731" s="364">
        <v>44462</v>
      </c>
      <c r="E731" s="355" t="s">
        <v>3335</v>
      </c>
      <c r="F731" s="353" t="s">
        <v>4983</v>
      </c>
      <c r="G731" s="353" t="s">
        <v>4984</v>
      </c>
      <c r="H731" s="353" t="s">
        <v>4985</v>
      </c>
      <c r="I731" s="353"/>
      <c r="J731" s="353" t="s">
        <v>2035</v>
      </c>
      <c r="K731" s="353"/>
      <c r="L731" s="358">
        <f t="shared" si="58"/>
        <v>29</v>
      </c>
      <c r="M731" s="358">
        <f t="shared" si="59"/>
        <v>20</v>
      </c>
      <c r="N731" s="926"/>
      <c r="O731" s="927">
        <v>76</v>
      </c>
      <c r="P731" s="353"/>
      <c r="Q731" s="353"/>
      <c r="R731" s="353"/>
      <c r="S731" s="353"/>
      <c r="T731" s="353"/>
      <c r="U731" s="353"/>
    </row>
    <row r="732" spans="1:21" ht="12.6" customHeight="1" outlineLevel="1">
      <c r="A732" s="1062">
        <v>44454</v>
      </c>
      <c r="B732" s="384">
        <v>44431</v>
      </c>
      <c r="C732" s="364">
        <v>44452</v>
      </c>
      <c r="D732" s="364">
        <v>44462</v>
      </c>
      <c r="E732" s="355" t="s">
        <v>3335</v>
      </c>
      <c r="F732" s="353" t="s">
        <v>4986</v>
      </c>
      <c r="G732" s="348" t="s">
        <v>4987</v>
      </c>
      <c r="H732" s="353"/>
      <c r="I732" s="353"/>
      <c r="J732" s="353" t="s">
        <v>2035</v>
      </c>
      <c r="K732" s="353"/>
      <c r="L732" s="358">
        <f t="shared" si="58"/>
        <v>23</v>
      </c>
      <c r="M732" s="358">
        <f t="shared" si="59"/>
        <v>16</v>
      </c>
      <c r="N732" s="926"/>
      <c r="O732" s="927">
        <v>77</v>
      </c>
      <c r="P732" s="353"/>
      <c r="Q732" s="353"/>
      <c r="R732" s="353"/>
      <c r="S732" s="353"/>
      <c r="T732" s="353"/>
      <c r="U732" s="353"/>
    </row>
    <row r="733" spans="1:21" ht="12.6" customHeight="1" outlineLevel="1">
      <c r="A733" s="360">
        <v>44454</v>
      </c>
      <c r="B733" s="384">
        <v>44435</v>
      </c>
      <c r="C733" s="364">
        <v>44456</v>
      </c>
      <c r="D733" s="364">
        <v>44466</v>
      </c>
      <c r="E733" s="355" t="s">
        <v>3335</v>
      </c>
      <c r="F733" s="353" t="s">
        <v>3470</v>
      </c>
      <c r="G733" s="353" t="s">
        <v>4988</v>
      </c>
      <c r="H733" s="353"/>
      <c r="I733" s="353"/>
      <c r="J733" s="353" t="s">
        <v>2045</v>
      </c>
      <c r="K733" s="353" t="s">
        <v>3741</v>
      </c>
      <c r="L733" s="358">
        <f t="shared" si="58"/>
        <v>19</v>
      </c>
      <c r="M733" s="358">
        <f t="shared" si="59"/>
        <v>12</v>
      </c>
      <c r="N733" s="926"/>
      <c r="O733" s="927">
        <v>78</v>
      </c>
      <c r="P733" s="353"/>
      <c r="Q733" s="355"/>
      <c r="R733" s="359"/>
      <c r="S733" s="355"/>
      <c r="T733" s="355"/>
      <c r="U733" s="355"/>
    </row>
    <row r="734" spans="1:21" ht="12.6" customHeight="1" outlineLevel="1">
      <c r="A734" s="1062">
        <v>44460</v>
      </c>
      <c r="B734" s="748">
        <v>44433</v>
      </c>
      <c r="C734" s="21">
        <v>44464</v>
      </c>
      <c r="D734" s="21">
        <v>44464</v>
      </c>
      <c r="E734" s="16" t="s">
        <v>3334</v>
      </c>
      <c r="F734" s="22" t="s">
        <v>4989</v>
      </c>
      <c r="G734" s="22" t="s">
        <v>4990</v>
      </c>
      <c r="H734" s="22"/>
      <c r="I734" s="22"/>
      <c r="J734" s="22" t="s">
        <v>2033</v>
      </c>
      <c r="K734" s="353"/>
      <c r="L734" s="358">
        <f t="shared" si="58"/>
        <v>27</v>
      </c>
      <c r="M734" s="358">
        <f t="shared" si="59"/>
        <v>18</v>
      </c>
      <c r="N734" s="926"/>
      <c r="O734" s="927">
        <v>79</v>
      </c>
      <c r="P734" s="22"/>
      <c r="Q734" s="22"/>
      <c r="R734" s="22"/>
      <c r="S734" s="22"/>
      <c r="T734" s="22"/>
      <c r="U734" s="22"/>
    </row>
    <row r="735" spans="1:21" ht="12.6" customHeight="1" outlineLevel="1">
      <c r="A735" s="1062">
        <v>44460</v>
      </c>
      <c r="B735" s="748">
        <v>44434</v>
      </c>
      <c r="C735" s="21">
        <v>44456</v>
      </c>
      <c r="D735" s="1066">
        <v>44465</v>
      </c>
      <c r="E735" s="567" t="s">
        <v>3335</v>
      </c>
      <c r="F735" s="426" t="s">
        <v>4991</v>
      </c>
      <c r="G735" s="426" t="s">
        <v>4992</v>
      </c>
      <c r="H735" s="426"/>
      <c r="I735" s="426"/>
      <c r="J735" s="426" t="s">
        <v>2034</v>
      </c>
      <c r="K735" s="424" t="s">
        <v>3351</v>
      </c>
      <c r="L735" s="358">
        <f t="shared" si="58"/>
        <v>26</v>
      </c>
      <c r="M735" s="358">
        <f t="shared" si="59"/>
        <v>17</v>
      </c>
      <c r="N735" s="926"/>
      <c r="O735" s="927">
        <v>80</v>
      </c>
      <c r="P735" s="22"/>
      <c r="Q735" s="22"/>
      <c r="R735" s="22"/>
      <c r="S735" s="22"/>
      <c r="T735" s="22"/>
      <c r="U735" s="22"/>
    </row>
    <row r="736" spans="1:21" ht="12.6" customHeight="1" outlineLevel="1">
      <c r="A736" s="1062">
        <v>44468</v>
      </c>
      <c r="B736" s="384">
        <v>44439</v>
      </c>
      <c r="C736" s="364">
        <v>44470</v>
      </c>
      <c r="D736" s="364">
        <v>44470</v>
      </c>
      <c r="E736" s="355" t="s">
        <v>3335</v>
      </c>
      <c r="F736" s="353" t="s">
        <v>4970</v>
      </c>
      <c r="G736" s="353" t="s">
        <v>4971</v>
      </c>
      <c r="H736" s="353" t="s">
        <v>4993</v>
      </c>
      <c r="I736" s="353" t="s">
        <v>4973</v>
      </c>
      <c r="J736" s="353" t="s">
        <v>2035</v>
      </c>
      <c r="K736" s="353"/>
      <c r="L736" s="358">
        <f t="shared" si="58"/>
        <v>29</v>
      </c>
      <c r="M736" s="358">
        <f t="shared" si="59"/>
        <v>20</v>
      </c>
      <c r="N736" s="926"/>
      <c r="O736" s="927">
        <v>81</v>
      </c>
      <c r="P736" s="353"/>
      <c r="Q736" s="353"/>
      <c r="R736" s="353"/>
      <c r="S736" s="353"/>
      <c r="T736" s="353"/>
      <c r="U736" s="353"/>
    </row>
    <row r="737" spans="1:33" ht="12.6" customHeight="1" outlineLevel="1">
      <c r="A737" s="1062">
        <v>44474</v>
      </c>
      <c r="B737" s="384">
        <v>44435</v>
      </c>
      <c r="C737" s="364">
        <v>44449</v>
      </c>
      <c r="D737" s="364">
        <v>44466</v>
      </c>
      <c r="E737" s="355" t="s">
        <v>3334</v>
      </c>
      <c r="F737" s="353" t="s">
        <v>4994</v>
      </c>
      <c r="G737" s="353" t="s">
        <v>4995</v>
      </c>
      <c r="H737" s="352" t="s">
        <v>4996</v>
      </c>
      <c r="I737" s="352"/>
      <c r="J737" s="353" t="s">
        <v>2035</v>
      </c>
      <c r="K737" s="353"/>
      <c r="L737" s="358">
        <f t="shared" si="58"/>
        <v>39</v>
      </c>
      <c r="M737" s="358">
        <f t="shared" si="59"/>
        <v>26</v>
      </c>
      <c r="N737" s="926"/>
      <c r="O737" s="927">
        <v>82</v>
      </c>
      <c r="P737" s="353"/>
      <c r="Q737" s="353"/>
      <c r="R737" s="353"/>
      <c r="S737" s="353"/>
      <c r="T737" s="353"/>
      <c r="U737" s="353"/>
      <c r="V737" s="353"/>
      <c r="W737" s="353"/>
      <c r="X737" s="353"/>
      <c r="Y737" s="353"/>
      <c r="Z737" s="353"/>
      <c r="AA737" s="353"/>
      <c r="AB737" s="353"/>
      <c r="AC737" s="353"/>
      <c r="AD737" s="353"/>
      <c r="AE737" s="353"/>
      <c r="AF737" s="353"/>
      <c r="AG737" s="353"/>
    </row>
    <row r="738" spans="1:33" ht="12.6" customHeight="1">
      <c r="A738" s="1062"/>
      <c r="B738" s="21"/>
      <c r="C738" s="21"/>
      <c r="D738" s="21"/>
      <c r="E738" s="16"/>
      <c r="F738" s="22"/>
      <c r="G738" s="22"/>
      <c r="H738" s="22"/>
      <c r="I738" s="22"/>
      <c r="J738" s="22"/>
      <c r="K738" s="353"/>
      <c r="L738" s="348"/>
      <c r="M738" s="22"/>
      <c r="N738" s="22"/>
      <c r="O738" s="22"/>
      <c r="P738" s="22"/>
      <c r="Q738" s="22"/>
      <c r="R738" s="22"/>
      <c r="S738" s="22"/>
      <c r="T738" s="22"/>
      <c r="U738" s="22"/>
      <c r="V738" s="22"/>
      <c r="W738" s="22"/>
      <c r="X738" s="22"/>
      <c r="Y738" s="22"/>
      <c r="Z738" s="22"/>
      <c r="AA738" s="22"/>
      <c r="AB738" s="22"/>
      <c r="AC738" s="22"/>
      <c r="AD738" s="22"/>
      <c r="AE738" s="22"/>
      <c r="AF738" s="22"/>
      <c r="AG738" s="22"/>
    </row>
    <row r="739" spans="1:33" ht="12.6" customHeight="1">
      <c r="A739" s="950">
        <v>44445</v>
      </c>
      <c r="B739" s="749">
        <v>44440</v>
      </c>
      <c r="C739" s="21">
        <v>44448</v>
      </c>
      <c r="D739" s="949">
        <v>44470</v>
      </c>
      <c r="E739" s="567" t="s">
        <v>3334</v>
      </c>
      <c r="F739" s="426" t="s">
        <v>4997</v>
      </c>
      <c r="G739" s="426" t="s">
        <v>4998</v>
      </c>
      <c r="H739" s="426"/>
      <c r="I739" s="426"/>
      <c r="J739" s="426" t="s">
        <v>2045</v>
      </c>
      <c r="K739" s="424" t="s">
        <v>3366</v>
      </c>
      <c r="L739" s="358">
        <f t="shared" ref="L739:L770" si="60">(A739-B739)</f>
        <v>5</v>
      </c>
      <c r="M739" s="358">
        <f t="shared" ref="M739:M770" si="61">NETWORKDAYS(B739,A739,A739:B739)</f>
        <v>2</v>
      </c>
      <c r="N739" s="926"/>
      <c r="O739" s="927">
        <v>1</v>
      </c>
      <c r="P739" s="362" t="s">
        <v>2402</v>
      </c>
      <c r="Q739" s="357">
        <f>AVERAGE($L$739:$L$830)</f>
        <v>13.489130434782609</v>
      </c>
      <c r="R739" s="363">
        <f>COUNT($B$739:$B$830)</f>
        <v>92</v>
      </c>
      <c r="S739" s="350">
        <f>COUNTIF($E$739:$E$830,$S$1)</f>
        <v>63</v>
      </c>
      <c r="T739" s="350">
        <f>COUNTIF($E$739:$E$830,$T$1)</f>
        <v>29</v>
      </c>
      <c r="U739" s="350">
        <f>R739-S739-T739</f>
        <v>0</v>
      </c>
      <c r="V739" s="350"/>
      <c r="W739" s="350">
        <f t="shared" ref="W739:AE739" si="62">COUNTIF($J$739:$J$830, W$1)</f>
        <v>19</v>
      </c>
      <c r="X739" s="350">
        <f t="shared" si="62"/>
        <v>17</v>
      </c>
      <c r="Y739" s="350">
        <f t="shared" si="62"/>
        <v>25</v>
      </c>
      <c r="Z739" s="350">
        <f t="shared" si="62"/>
        <v>14</v>
      </c>
      <c r="AA739" s="350">
        <f t="shared" si="62"/>
        <v>16</v>
      </c>
      <c r="AB739" s="350">
        <f t="shared" si="62"/>
        <v>0</v>
      </c>
      <c r="AC739" s="350">
        <f t="shared" si="62"/>
        <v>1</v>
      </c>
      <c r="AD739" s="350">
        <f t="shared" si="62"/>
        <v>0</v>
      </c>
      <c r="AE739" s="350">
        <f t="shared" si="62"/>
        <v>0</v>
      </c>
      <c r="AF739" s="350"/>
      <c r="AG739" s="363">
        <f>SUM(W739:AF739)</f>
        <v>92</v>
      </c>
    </row>
    <row r="740" spans="1:33" ht="12.6" customHeight="1" outlineLevel="1">
      <c r="A740" s="742">
        <v>44447</v>
      </c>
      <c r="B740" s="752">
        <v>44447</v>
      </c>
      <c r="C740" s="742">
        <v>44448</v>
      </c>
      <c r="D740" s="742">
        <v>44448</v>
      </c>
      <c r="E740" s="735" t="s">
        <v>3335</v>
      </c>
      <c r="F740" s="604" t="s">
        <v>2548</v>
      </c>
      <c r="G740" s="604" t="s">
        <v>4999</v>
      </c>
      <c r="H740" s="604" t="s">
        <v>5000</v>
      </c>
      <c r="I740" s="604"/>
      <c r="J740" s="604" t="s">
        <v>2042</v>
      </c>
      <c r="K740" s="604"/>
      <c r="L740" s="358">
        <f t="shared" si="60"/>
        <v>0</v>
      </c>
      <c r="M740" s="358">
        <f t="shared" si="61"/>
        <v>0</v>
      </c>
      <c r="N740" s="403"/>
      <c r="O740" s="942">
        <v>2</v>
      </c>
      <c r="P740" s="424"/>
      <c r="Q740" s="424"/>
      <c r="R740" s="424"/>
      <c r="S740" s="424"/>
      <c r="T740" s="424"/>
      <c r="U740" s="424"/>
      <c r="V740" s="424"/>
      <c r="W740" s="424"/>
      <c r="X740" s="424"/>
      <c r="Y740" s="424"/>
      <c r="Z740" s="424"/>
      <c r="AA740" s="424"/>
      <c r="AB740" s="424"/>
      <c r="AC740" s="424"/>
      <c r="AD740" s="424"/>
      <c r="AE740" s="424"/>
      <c r="AF740" s="424"/>
      <c r="AG740" s="424"/>
    </row>
    <row r="741" spans="1:33" ht="12.6" customHeight="1" outlineLevel="1">
      <c r="A741" s="360">
        <v>44448</v>
      </c>
      <c r="B741" s="750">
        <v>44447</v>
      </c>
      <c r="C741" s="364">
        <v>44448</v>
      </c>
      <c r="D741" s="360">
        <v>44448</v>
      </c>
      <c r="E741" s="355" t="s">
        <v>3335</v>
      </c>
      <c r="F741" s="348" t="s">
        <v>2547</v>
      </c>
      <c r="G741" s="348" t="s">
        <v>5001</v>
      </c>
      <c r="H741" s="348" t="s">
        <v>5002</v>
      </c>
      <c r="I741" s="348"/>
      <c r="J741" s="348" t="s">
        <v>2042</v>
      </c>
      <c r="K741" s="348"/>
      <c r="L741" s="358">
        <f t="shared" si="60"/>
        <v>1</v>
      </c>
      <c r="M741" s="358">
        <f t="shared" si="61"/>
        <v>0</v>
      </c>
      <c r="N741" s="926"/>
      <c r="O741" s="927">
        <v>3</v>
      </c>
      <c r="P741" s="352"/>
      <c r="Q741" s="350"/>
      <c r="R741" s="363"/>
      <c r="S741" s="350"/>
      <c r="T741" s="350"/>
      <c r="U741" s="350"/>
      <c r="V741" s="350"/>
      <c r="W741" s="365"/>
      <c r="X741" s="350"/>
      <c r="Y741" s="350"/>
      <c r="Z741" s="350"/>
      <c r="AA741" s="350"/>
      <c r="AB741" s="350"/>
      <c r="AC741" s="350"/>
      <c r="AD741" s="363"/>
      <c r="AE741" s="350"/>
      <c r="AF741" s="352"/>
      <c r="AG741" s="352"/>
    </row>
    <row r="742" spans="1:33" ht="12.6" customHeight="1" outlineLevel="1">
      <c r="A742" s="360">
        <v>44448</v>
      </c>
      <c r="B742" s="750">
        <v>44448</v>
      </c>
      <c r="C742" s="364">
        <v>44478</v>
      </c>
      <c r="D742" s="364">
        <v>44478</v>
      </c>
      <c r="E742" s="355" t="s">
        <v>3335</v>
      </c>
      <c r="F742" s="348" t="s">
        <v>2547</v>
      </c>
      <c r="G742" s="348" t="s">
        <v>5003</v>
      </c>
      <c r="H742" s="348" t="s">
        <v>5002</v>
      </c>
      <c r="I742" s="348"/>
      <c r="J742" s="348" t="s">
        <v>2042</v>
      </c>
      <c r="K742" s="348"/>
      <c r="L742" s="358">
        <f t="shared" si="60"/>
        <v>0</v>
      </c>
      <c r="M742" s="358">
        <f t="shared" si="61"/>
        <v>0</v>
      </c>
      <c r="N742" s="403"/>
      <c r="O742" s="942">
        <v>4</v>
      </c>
      <c r="P742" s="352"/>
      <c r="Q742" s="350"/>
      <c r="R742" s="363"/>
      <c r="S742" s="350"/>
      <c r="T742" s="350"/>
      <c r="U742" s="350"/>
      <c r="V742" s="350"/>
      <c r="W742" s="365"/>
      <c r="X742" s="350"/>
      <c r="Y742" s="350"/>
      <c r="Z742" s="350"/>
      <c r="AA742" s="350"/>
      <c r="AB742" s="350"/>
      <c r="AC742" s="350"/>
      <c r="AD742" s="363"/>
      <c r="AE742" s="350"/>
      <c r="AF742" s="352"/>
      <c r="AG742" s="352"/>
    </row>
    <row r="743" spans="1:33" ht="12.6" customHeight="1" outlineLevel="1">
      <c r="A743" s="360">
        <v>44448</v>
      </c>
      <c r="B743" s="750">
        <v>44448</v>
      </c>
      <c r="C743" s="364">
        <v>44478</v>
      </c>
      <c r="D743" s="364">
        <v>44478</v>
      </c>
      <c r="E743" s="355" t="s">
        <v>3335</v>
      </c>
      <c r="F743" s="348" t="s">
        <v>5004</v>
      </c>
      <c r="G743" s="348" t="s">
        <v>5005</v>
      </c>
      <c r="H743" s="348" t="s">
        <v>5002</v>
      </c>
      <c r="I743" s="348"/>
      <c r="J743" s="348" t="s">
        <v>2042</v>
      </c>
      <c r="K743" s="348"/>
      <c r="L743" s="358">
        <f t="shared" si="60"/>
        <v>0</v>
      </c>
      <c r="M743" s="358">
        <f t="shared" si="61"/>
        <v>0</v>
      </c>
      <c r="N743" s="926"/>
      <c r="O743" s="927">
        <v>5</v>
      </c>
      <c r="P743" s="352"/>
      <c r="Q743" s="350"/>
      <c r="R743" s="363"/>
      <c r="S743" s="350"/>
      <c r="T743" s="350"/>
      <c r="U743" s="350"/>
      <c r="V743" s="350"/>
      <c r="W743" s="365"/>
      <c r="X743" s="350"/>
      <c r="Y743" s="350"/>
      <c r="Z743" s="350"/>
      <c r="AA743" s="350"/>
      <c r="AB743" s="350"/>
      <c r="AC743" s="350"/>
      <c r="AD743" s="363"/>
      <c r="AE743" s="350"/>
      <c r="AF743" s="352"/>
      <c r="AG743" s="352"/>
    </row>
    <row r="744" spans="1:33" ht="12.6" customHeight="1" outlineLevel="1">
      <c r="A744" s="360">
        <v>44448</v>
      </c>
      <c r="B744" s="750">
        <v>44440</v>
      </c>
      <c r="C744" s="364">
        <v>44470</v>
      </c>
      <c r="D744" s="364">
        <v>44448</v>
      </c>
      <c r="E744" s="355" t="s">
        <v>3334</v>
      </c>
      <c r="F744" s="348" t="s">
        <v>5006</v>
      </c>
      <c r="G744" s="348" t="s">
        <v>5007</v>
      </c>
      <c r="H744" s="348"/>
      <c r="I744" s="348"/>
      <c r="J744" s="348" t="s">
        <v>2042</v>
      </c>
      <c r="K744" s="348"/>
      <c r="L744" s="358">
        <f t="shared" si="60"/>
        <v>8</v>
      </c>
      <c r="M744" s="358">
        <f t="shared" si="61"/>
        <v>5</v>
      </c>
      <c r="N744" s="403"/>
      <c r="O744" s="942">
        <v>6</v>
      </c>
      <c r="P744" s="352"/>
      <c r="Q744" s="350"/>
      <c r="R744" s="363"/>
      <c r="S744" s="350"/>
      <c r="T744" s="350"/>
      <c r="U744" s="350"/>
      <c r="V744" s="350"/>
      <c r="W744" s="365"/>
      <c r="X744" s="350"/>
      <c r="Y744" s="350"/>
      <c r="Z744" s="350"/>
      <c r="AA744" s="350"/>
      <c r="AB744" s="350"/>
      <c r="AC744" s="350"/>
      <c r="AD744" s="363"/>
      <c r="AE744" s="350"/>
      <c r="AF744" s="352"/>
      <c r="AG744" s="352"/>
    </row>
    <row r="745" spans="1:33" ht="12.6" customHeight="1" outlineLevel="1">
      <c r="A745" s="360">
        <v>44447</v>
      </c>
      <c r="B745" s="750">
        <v>44442</v>
      </c>
      <c r="C745" s="364">
        <v>44466</v>
      </c>
      <c r="D745" s="364">
        <v>44472</v>
      </c>
      <c r="E745" s="355" t="s">
        <v>3335</v>
      </c>
      <c r="F745" s="348" t="s">
        <v>5008</v>
      </c>
      <c r="G745" s="348" t="s">
        <v>5009</v>
      </c>
      <c r="H745" s="348"/>
      <c r="I745" s="348"/>
      <c r="J745" s="348" t="s">
        <v>2042</v>
      </c>
      <c r="K745" s="348"/>
      <c r="L745" s="358">
        <f t="shared" si="60"/>
        <v>5</v>
      </c>
      <c r="M745" s="358">
        <f t="shared" si="61"/>
        <v>2</v>
      </c>
      <c r="N745" s="926"/>
      <c r="O745" s="927">
        <v>7</v>
      </c>
      <c r="P745" s="352"/>
      <c r="Q745" s="350"/>
      <c r="R745" s="363"/>
      <c r="S745" s="350"/>
      <c r="T745" s="350"/>
      <c r="U745" s="350"/>
      <c r="V745" s="350"/>
      <c r="W745" s="365"/>
      <c r="X745" s="350"/>
      <c r="Y745" s="350"/>
      <c r="Z745" s="350"/>
      <c r="AA745" s="350"/>
      <c r="AB745" s="350"/>
      <c r="AC745" s="350"/>
      <c r="AD745" s="363"/>
      <c r="AE745" s="350"/>
      <c r="AF745" s="352"/>
      <c r="AG745" s="352"/>
    </row>
    <row r="746" spans="1:33" ht="12.6" customHeight="1" outlineLevel="1">
      <c r="A746" s="360">
        <v>44449</v>
      </c>
      <c r="B746" s="750">
        <v>44440</v>
      </c>
      <c r="C746" s="21">
        <v>44452</v>
      </c>
      <c r="D746" s="949">
        <v>44470</v>
      </c>
      <c r="E746" s="16" t="s">
        <v>3334</v>
      </c>
      <c r="F746" s="22" t="s">
        <v>5010</v>
      </c>
      <c r="G746" s="22" t="s">
        <v>5011</v>
      </c>
      <c r="H746" s="22"/>
      <c r="I746" s="22"/>
      <c r="J746" s="22" t="s">
        <v>2045</v>
      </c>
      <c r="K746" s="424" t="s">
        <v>3366</v>
      </c>
      <c r="L746" s="358">
        <f t="shared" si="60"/>
        <v>9</v>
      </c>
      <c r="M746" s="358">
        <f t="shared" si="61"/>
        <v>6</v>
      </c>
      <c r="N746" s="403"/>
      <c r="O746" s="942">
        <v>8</v>
      </c>
      <c r="P746" s="353"/>
      <c r="Q746" s="355"/>
      <c r="R746" s="359"/>
      <c r="S746" s="355"/>
      <c r="T746" s="355"/>
      <c r="U746" s="355"/>
      <c r="V746" s="355"/>
      <c r="W746" s="349"/>
      <c r="X746" s="355"/>
      <c r="Y746" s="355"/>
      <c r="Z746" s="355"/>
      <c r="AA746" s="355"/>
      <c r="AB746" s="355"/>
      <c r="AC746" s="355"/>
      <c r="AD746" s="359"/>
      <c r="AE746" s="355"/>
      <c r="AF746" s="353"/>
      <c r="AG746" s="353"/>
    </row>
    <row r="747" spans="1:33" ht="12.6" customHeight="1" outlineLevel="1">
      <c r="A747" s="360">
        <v>44449</v>
      </c>
      <c r="B747" s="750">
        <v>44446</v>
      </c>
      <c r="C747" s="364">
        <v>44452</v>
      </c>
      <c r="D747" s="364">
        <v>44452</v>
      </c>
      <c r="E747" s="355" t="s">
        <v>3334</v>
      </c>
      <c r="F747" s="353" t="s">
        <v>5012</v>
      </c>
      <c r="G747" s="353" t="s">
        <v>5013</v>
      </c>
      <c r="H747" s="353" t="s">
        <v>5014</v>
      </c>
      <c r="I747" s="353"/>
      <c r="J747" s="353" t="s">
        <v>2035</v>
      </c>
      <c r="K747" s="348"/>
      <c r="L747" s="358">
        <f t="shared" si="60"/>
        <v>3</v>
      </c>
      <c r="M747" s="358">
        <f t="shared" si="61"/>
        <v>2</v>
      </c>
      <c r="N747" s="926"/>
      <c r="O747" s="927">
        <v>9</v>
      </c>
      <c r="P747" s="352"/>
      <c r="Q747" s="350"/>
      <c r="R747" s="363"/>
      <c r="S747" s="350"/>
      <c r="T747" s="350"/>
      <c r="U747" s="350"/>
      <c r="V747" s="350"/>
      <c r="W747" s="365"/>
      <c r="X747" s="350"/>
      <c r="Y747" s="350"/>
      <c r="Z747" s="350"/>
      <c r="AA747" s="350"/>
      <c r="AB747" s="350"/>
      <c r="AC747" s="350"/>
      <c r="AD747" s="363"/>
      <c r="AE747" s="350"/>
      <c r="AF747" s="352"/>
      <c r="AG747" s="352"/>
    </row>
    <row r="748" spans="1:33" ht="12.6" customHeight="1" outlineLevel="1">
      <c r="A748" s="360">
        <v>44452</v>
      </c>
      <c r="B748" s="750">
        <v>44449</v>
      </c>
      <c r="C748" s="364"/>
      <c r="D748" s="364"/>
      <c r="E748" s="355" t="s">
        <v>3334</v>
      </c>
      <c r="F748" s="348" t="s">
        <v>3354</v>
      </c>
      <c r="G748" s="348" t="s">
        <v>5015</v>
      </c>
      <c r="H748" s="348"/>
      <c r="I748" s="348"/>
      <c r="J748" s="348" t="s">
        <v>2033</v>
      </c>
      <c r="K748" s="348"/>
      <c r="L748" s="358">
        <f t="shared" si="60"/>
        <v>3</v>
      </c>
      <c r="M748" s="358">
        <f t="shared" si="61"/>
        <v>0</v>
      </c>
      <c r="N748" s="403"/>
      <c r="O748" s="942">
        <v>10</v>
      </c>
      <c r="P748" s="352"/>
      <c r="Q748" s="350"/>
      <c r="R748" s="363"/>
      <c r="S748" s="350"/>
      <c r="T748" s="350"/>
      <c r="U748" s="350"/>
      <c r="V748" s="350"/>
      <c r="W748" s="365"/>
      <c r="X748" s="350"/>
      <c r="Y748" s="350"/>
      <c r="Z748" s="350"/>
      <c r="AA748" s="350"/>
      <c r="AB748" s="350"/>
      <c r="AC748" s="350"/>
      <c r="AD748" s="363"/>
      <c r="AE748" s="350"/>
      <c r="AF748" s="352"/>
      <c r="AG748" s="352"/>
    </row>
    <row r="749" spans="1:33" ht="12.6" customHeight="1" outlineLevel="1">
      <c r="A749" s="360">
        <v>44452</v>
      </c>
      <c r="B749" s="750">
        <v>44448</v>
      </c>
      <c r="C749" s="364">
        <v>44461</v>
      </c>
      <c r="D749" s="364">
        <v>44461</v>
      </c>
      <c r="E749" s="355" t="s">
        <v>3335</v>
      </c>
      <c r="F749" s="348" t="s">
        <v>5016</v>
      </c>
      <c r="G749" s="348" t="s">
        <v>5017</v>
      </c>
      <c r="H749" s="348"/>
      <c r="I749" s="348"/>
      <c r="J749" s="348" t="s">
        <v>2042</v>
      </c>
      <c r="K749" s="348"/>
      <c r="L749" s="358">
        <f t="shared" si="60"/>
        <v>4</v>
      </c>
      <c r="M749" s="358">
        <f t="shared" si="61"/>
        <v>1</v>
      </c>
      <c r="N749" s="926"/>
      <c r="O749" s="927">
        <v>11</v>
      </c>
      <c r="P749" s="352"/>
      <c r="Q749" s="350"/>
      <c r="R749" s="363"/>
      <c r="S749" s="350"/>
      <c r="T749" s="350"/>
      <c r="U749" s="350"/>
      <c r="V749" s="350"/>
      <c r="W749" s="365"/>
      <c r="X749" s="350"/>
      <c r="Y749" s="350"/>
      <c r="Z749" s="350"/>
      <c r="AA749" s="350"/>
      <c r="AB749" s="350"/>
      <c r="AC749" s="350"/>
      <c r="AD749" s="363"/>
      <c r="AE749" s="350"/>
      <c r="AF749" s="352"/>
      <c r="AG749" s="352"/>
    </row>
    <row r="750" spans="1:33" ht="12.6" customHeight="1" outlineLevel="1">
      <c r="A750" s="360">
        <v>44452</v>
      </c>
      <c r="B750" s="750">
        <v>44452</v>
      </c>
      <c r="C750" s="364">
        <v>44482</v>
      </c>
      <c r="D750" s="364">
        <v>44482</v>
      </c>
      <c r="E750" s="355" t="s">
        <v>3334</v>
      </c>
      <c r="F750" s="348" t="s">
        <v>3613</v>
      </c>
      <c r="G750" s="348" t="s">
        <v>5018</v>
      </c>
      <c r="H750" s="348" t="s">
        <v>5019</v>
      </c>
      <c r="I750" s="348"/>
      <c r="J750" s="348" t="s">
        <v>2042</v>
      </c>
      <c r="K750" s="348"/>
      <c r="L750" s="358">
        <f t="shared" si="60"/>
        <v>0</v>
      </c>
      <c r="M750" s="358">
        <f t="shared" si="61"/>
        <v>0</v>
      </c>
      <c r="N750" s="403"/>
      <c r="O750" s="942">
        <v>12</v>
      </c>
      <c r="P750" s="352"/>
      <c r="Q750" s="350"/>
      <c r="R750" s="363"/>
      <c r="S750" s="350"/>
      <c r="T750" s="350"/>
      <c r="U750" s="350"/>
      <c r="V750" s="350"/>
      <c r="W750" s="365"/>
      <c r="X750" s="350"/>
      <c r="Y750" s="350"/>
      <c r="Z750" s="350"/>
      <c r="AA750" s="350"/>
      <c r="AB750" s="350"/>
      <c r="AC750" s="350"/>
      <c r="AD750" s="363"/>
      <c r="AE750" s="350"/>
      <c r="AF750" s="352"/>
      <c r="AG750" s="352"/>
    </row>
    <row r="751" spans="1:33" ht="12.6" customHeight="1" outlineLevel="1">
      <c r="A751" s="360">
        <v>44453</v>
      </c>
      <c r="B751" s="750">
        <v>44448</v>
      </c>
      <c r="C751" s="364">
        <v>44453</v>
      </c>
      <c r="D751" s="364">
        <v>44453</v>
      </c>
      <c r="E751" s="355" t="s">
        <v>3334</v>
      </c>
      <c r="F751" s="353" t="s">
        <v>5020</v>
      </c>
      <c r="G751" s="353" t="s">
        <v>5021</v>
      </c>
      <c r="H751" s="353" t="s">
        <v>5022</v>
      </c>
      <c r="I751" s="353"/>
      <c r="J751" s="353" t="s">
        <v>2039</v>
      </c>
      <c r="K751" s="353" t="s">
        <v>5023</v>
      </c>
      <c r="L751" s="358">
        <f t="shared" si="60"/>
        <v>5</v>
      </c>
      <c r="M751" s="358">
        <f t="shared" si="61"/>
        <v>2</v>
      </c>
      <c r="N751" s="926"/>
      <c r="O751" s="927">
        <v>13</v>
      </c>
      <c r="P751" s="353"/>
      <c r="Q751" s="353"/>
      <c r="R751" s="353"/>
      <c r="S751" s="353"/>
      <c r="T751" s="353"/>
      <c r="U751" s="353"/>
      <c r="V751" s="353"/>
      <c r="W751" s="353"/>
      <c r="X751" s="353"/>
      <c r="Y751" s="353"/>
      <c r="Z751" s="353"/>
      <c r="AA751" s="353"/>
      <c r="AB751" s="353"/>
      <c r="AC751" s="353"/>
      <c r="AD751" s="353"/>
      <c r="AE751" s="353"/>
      <c r="AF751" s="353"/>
      <c r="AG751" s="353"/>
    </row>
    <row r="752" spans="1:33" ht="12.6" customHeight="1" outlineLevel="1">
      <c r="A752" s="360">
        <v>44453</v>
      </c>
      <c r="B752" s="750">
        <v>44440</v>
      </c>
      <c r="C752" s="364">
        <v>44454</v>
      </c>
      <c r="D752" s="364">
        <v>44457</v>
      </c>
      <c r="E752" s="355" t="s">
        <v>3335</v>
      </c>
      <c r="F752" s="353" t="s">
        <v>5024</v>
      </c>
      <c r="G752" s="353" t="s">
        <v>5025</v>
      </c>
      <c r="H752" s="353" t="s">
        <v>5026</v>
      </c>
      <c r="I752" s="353"/>
      <c r="J752" s="353" t="s">
        <v>2034</v>
      </c>
      <c r="K752" s="353" t="s">
        <v>3385</v>
      </c>
      <c r="L752" s="358">
        <f t="shared" si="60"/>
        <v>13</v>
      </c>
      <c r="M752" s="358">
        <f t="shared" si="61"/>
        <v>8</v>
      </c>
      <c r="N752" s="403"/>
      <c r="O752" s="942">
        <v>14</v>
      </c>
      <c r="P752" s="353"/>
      <c r="Q752" s="353"/>
      <c r="R752" s="353"/>
      <c r="S752" s="353"/>
      <c r="T752" s="353"/>
      <c r="U752" s="353"/>
      <c r="V752" s="353"/>
      <c r="W752" s="353"/>
      <c r="X752" s="353"/>
      <c r="Y752" s="353"/>
      <c r="Z752" s="353"/>
      <c r="AA752" s="353"/>
      <c r="AB752" s="353"/>
      <c r="AC752" s="353"/>
      <c r="AD752" s="353"/>
      <c r="AE752" s="353"/>
      <c r="AF752" s="353"/>
      <c r="AG752" s="353"/>
    </row>
    <row r="753" spans="1:21" ht="12.6" customHeight="1" outlineLevel="1">
      <c r="A753" s="360">
        <v>44454</v>
      </c>
      <c r="B753" s="750">
        <v>44449</v>
      </c>
      <c r="C753" s="364">
        <v>44456</v>
      </c>
      <c r="D753" s="364">
        <v>44456</v>
      </c>
      <c r="E753" s="355" t="s">
        <v>3334</v>
      </c>
      <c r="F753" s="348" t="s">
        <v>4836</v>
      </c>
      <c r="G753" s="353" t="s">
        <v>5027</v>
      </c>
      <c r="H753" s="348"/>
      <c r="I753" s="348"/>
      <c r="J753" s="348" t="s">
        <v>2042</v>
      </c>
      <c r="K753" s="348"/>
      <c r="L753" s="358">
        <f t="shared" si="60"/>
        <v>5</v>
      </c>
      <c r="M753" s="358">
        <f t="shared" si="61"/>
        <v>2</v>
      </c>
      <c r="N753" s="926"/>
      <c r="O753" s="927">
        <v>15</v>
      </c>
      <c r="P753" s="352"/>
      <c r="Q753" s="350"/>
      <c r="R753" s="363"/>
      <c r="S753" s="350"/>
      <c r="T753" s="350"/>
      <c r="U753" s="350"/>
    </row>
    <row r="754" spans="1:21" ht="12.6" customHeight="1" outlineLevel="1">
      <c r="A754" s="360">
        <v>44454</v>
      </c>
      <c r="B754" s="750">
        <v>44449</v>
      </c>
      <c r="C754" s="364">
        <v>44456</v>
      </c>
      <c r="D754" s="364">
        <v>44456</v>
      </c>
      <c r="E754" s="355" t="s">
        <v>3334</v>
      </c>
      <c r="F754" s="348" t="s">
        <v>4836</v>
      </c>
      <c r="G754" s="353" t="s">
        <v>5028</v>
      </c>
      <c r="H754" s="348"/>
      <c r="I754" s="348"/>
      <c r="J754" s="348" t="s">
        <v>2042</v>
      </c>
      <c r="K754" s="348"/>
      <c r="L754" s="358">
        <f t="shared" si="60"/>
        <v>5</v>
      </c>
      <c r="M754" s="358">
        <f t="shared" si="61"/>
        <v>2</v>
      </c>
      <c r="N754" s="403"/>
      <c r="O754" s="942">
        <v>16</v>
      </c>
      <c r="P754" s="352"/>
      <c r="Q754" s="350"/>
      <c r="R754" s="363"/>
      <c r="S754" s="350"/>
      <c r="T754" s="350"/>
      <c r="U754" s="350"/>
    </row>
    <row r="755" spans="1:21" ht="12.6" customHeight="1" outlineLevel="1">
      <c r="A755" s="360">
        <v>44454</v>
      </c>
      <c r="B755" s="750">
        <v>44449</v>
      </c>
      <c r="C755" s="1067">
        <v>44456</v>
      </c>
      <c r="D755" s="364">
        <v>44456</v>
      </c>
      <c r="E755" s="355" t="s">
        <v>3334</v>
      </c>
      <c r="F755" s="348" t="s">
        <v>4836</v>
      </c>
      <c r="G755" s="604" t="s">
        <v>5029</v>
      </c>
      <c r="H755" s="348"/>
      <c r="I755" s="348"/>
      <c r="J755" s="348" t="s">
        <v>2042</v>
      </c>
      <c r="K755" s="348"/>
      <c r="L755" s="358">
        <f t="shared" si="60"/>
        <v>5</v>
      </c>
      <c r="M755" s="358">
        <f t="shared" si="61"/>
        <v>2</v>
      </c>
      <c r="N755" s="926"/>
      <c r="O755" s="927">
        <v>17</v>
      </c>
      <c r="P755" s="352"/>
      <c r="Q755" s="350"/>
      <c r="R755" s="363"/>
      <c r="S755" s="350"/>
      <c r="T755" s="350"/>
      <c r="U755" s="350"/>
    </row>
    <row r="756" spans="1:21" ht="12.6" customHeight="1" outlineLevel="1">
      <c r="A756" s="360">
        <v>44454</v>
      </c>
      <c r="B756" s="750">
        <v>44449</v>
      </c>
      <c r="C756" s="364">
        <v>44456</v>
      </c>
      <c r="D756" s="364">
        <v>44456</v>
      </c>
      <c r="E756" s="355" t="s">
        <v>3334</v>
      </c>
      <c r="F756" s="348" t="s">
        <v>4836</v>
      </c>
      <c r="G756" s="604" t="s">
        <v>5030</v>
      </c>
      <c r="H756" s="348"/>
      <c r="I756" s="348"/>
      <c r="J756" s="348" t="s">
        <v>2042</v>
      </c>
      <c r="K756" s="348"/>
      <c r="L756" s="358">
        <f t="shared" si="60"/>
        <v>5</v>
      </c>
      <c r="M756" s="358">
        <f t="shared" si="61"/>
        <v>2</v>
      </c>
      <c r="N756" s="403"/>
      <c r="O756" s="942">
        <v>18</v>
      </c>
      <c r="P756" s="352"/>
      <c r="Q756" s="350"/>
      <c r="R756" s="363"/>
      <c r="S756" s="350"/>
      <c r="T756" s="350"/>
      <c r="U756" s="350"/>
    </row>
    <row r="757" spans="1:21" ht="12.6" customHeight="1" outlineLevel="1">
      <c r="A757" s="360">
        <v>44455</v>
      </c>
      <c r="B757" s="750">
        <v>44441</v>
      </c>
      <c r="C757" s="364">
        <v>44453</v>
      </c>
      <c r="D757" s="364">
        <v>44471</v>
      </c>
      <c r="E757" s="355" t="s">
        <v>3334</v>
      </c>
      <c r="F757" s="353" t="s">
        <v>5031</v>
      </c>
      <c r="G757" s="353" t="s">
        <v>5032</v>
      </c>
      <c r="H757" s="353"/>
      <c r="I757" s="353" t="s">
        <v>2035</v>
      </c>
      <c r="J757" s="353" t="s">
        <v>2034</v>
      </c>
      <c r="K757" s="353" t="s">
        <v>3381</v>
      </c>
      <c r="L757" s="358">
        <f t="shared" si="60"/>
        <v>14</v>
      </c>
      <c r="M757" s="358">
        <f t="shared" si="61"/>
        <v>9</v>
      </c>
      <c r="N757" s="926"/>
      <c r="O757" s="927">
        <v>19</v>
      </c>
      <c r="P757" s="353"/>
      <c r="Q757" s="353"/>
      <c r="R757" s="353"/>
      <c r="S757" s="353"/>
      <c r="T757" s="353"/>
      <c r="U757" s="353"/>
    </row>
    <row r="758" spans="1:21" ht="12.6" customHeight="1" outlineLevel="1">
      <c r="A758" s="360">
        <v>44455</v>
      </c>
      <c r="B758" s="750">
        <v>44446</v>
      </c>
      <c r="C758" s="364">
        <v>44460</v>
      </c>
      <c r="D758" s="364">
        <v>44476</v>
      </c>
      <c r="E758" s="355" t="s">
        <v>3334</v>
      </c>
      <c r="F758" s="353" t="s">
        <v>5033</v>
      </c>
      <c r="G758" s="353" t="s">
        <v>5034</v>
      </c>
      <c r="H758" s="353"/>
      <c r="I758" s="353"/>
      <c r="J758" s="353" t="s">
        <v>2045</v>
      </c>
      <c r="K758" s="353" t="s">
        <v>5035</v>
      </c>
      <c r="L758" s="358">
        <f t="shared" si="60"/>
        <v>9</v>
      </c>
      <c r="M758" s="358">
        <f t="shared" si="61"/>
        <v>6</v>
      </c>
      <c r="N758" s="403"/>
      <c r="O758" s="942">
        <v>20</v>
      </c>
      <c r="P758" s="352"/>
      <c r="Q758" s="350"/>
      <c r="R758" s="350"/>
      <c r="S758" s="350"/>
      <c r="T758" s="350"/>
      <c r="U758" s="350"/>
    </row>
    <row r="759" spans="1:21" ht="12.6" customHeight="1" outlineLevel="1">
      <c r="A759" s="360">
        <v>44456</v>
      </c>
      <c r="B759" s="750">
        <v>44441</v>
      </c>
      <c r="C759" s="364">
        <v>44455</v>
      </c>
      <c r="D759" s="364">
        <v>44471</v>
      </c>
      <c r="E759" s="355" t="s">
        <v>3334</v>
      </c>
      <c r="F759" s="353" t="s">
        <v>5036</v>
      </c>
      <c r="G759" s="353" t="s">
        <v>5037</v>
      </c>
      <c r="H759" s="353"/>
      <c r="I759" s="353" t="s">
        <v>2035</v>
      </c>
      <c r="J759" s="353" t="s">
        <v>2045</v>
      </c>
      <c r="K759" s="353" t="s">
        <v>3366</v>
      </c>
      <c r="L759" s="358">
        <f t="shared" si="60"/>
        <v>15</v>
      </c>
      <c r="M759" s="358">
        <f t="shared" si="61"/>
        <v>10</v>
      </c>
      <c r="N759" s="926"/>
      <c r="O759" s="927">
        <v>21</v>
      </c>
      <c r="P759" s="353"/>
      <c r="Q759" s="355"/>
      <c r="R759" s="359"/>
      <c r="S759" s="355"/>
      <c r="T759" s="355"/>
      <c r="U759" s="355"/>
    </row>
    <row r="760" spans="1:21" ht="12.6" customHeight="1" outlineLevel="1">
      <c r="A760" s="360">
        <v>44456</v>
      </c>
      <c r="B760" s="750">
        <v>44442</v>
      </c>
      <c r="C760" s="364">
        <v>44453</v>
      </c>
      <c r="D760" s="355" t="s">
        <v>5038</v>
      </c>
      <c r="E760" s="355" t="s">
        <v>3334</v>
      </c>
      <c r="F760" s="353" t="s">
        <v>5039</v>
      </c>
      <c r="G760" s="353" t="s">
        <v>5040</v>
      </c>
      <c r="H760" s="353" t="s">
        <v>3349</v>
      </c>
      <c r="I760" s="348"/>
      <c r="J760" s="348" t="s">
        <v>2035</v>
      </c>
      <c r="K760" s="348"/>
      <c r="L760" s="358">
        <f t="shared" si="60"/>
        <v>14</v>
      </c>
      <c r="M760" s="358">
        <f t="shared" si="61"/>
        <v>9</v>
      </c>
      <c r="N760" s="403"/>
      <c r="O760" s="942">
        <v>22</v>
      </c>
      <c r="P760" s="352"/>
      <c r="Q760" s="350"/>
      <c r="R760" s="363"/>
      <c r="S760" s="350"/>
      <c r="T760" s="350"/>
      <c r="U760" s="350"/>
    </row>
    <row r="761" spans="1:21" ht="12.6" customHeight="1" outlineLevel="1">
      <c r="A761" s="360">
        <v>44455</v>
      </c>
      <c r="B761" s="750">
        <v>44440</v>
      </c>
      <c r="C761" s="364">
        <v>44470</v>
      </c>
      <c r="D761" s="364">
        <v>44470</v>
      </c>
      <c r="E761" s="355" t="s">
        <v>3334</v>
      </c>
      <c r="F761" s="353" t="s">
        <v>2764</v>
      </c>
      <c r="G761" s="353" t="s">
        <v>5041</v>
      </c>
      <c r="H761" s="353"/>
      <c r="I761" s="353"/>
      <c r="J761" s="353" t="s">
        <v>2034</v>
      </c>
      <c r="K761" s="353" t="s">
        <v>5042</v>
      </c>
      <c r="L761" s="358">
        <f t="shared" si="60"/>
        <v>15</v>
      </c>
      <c r="M761" s="358">
        <f t="shared" si="61"/>
        <v>10</v>
      </c>
      <c r="N761" s="926"/>
      <c r="O761" s="927">
        <v>23</v>
      </c>
      <c r="P761" s="353"/>
      <c r="Q761" s="353"/>
      <c r="R761" s="353"/>
      <c r="S761" s="353"/>
      <c r="T761" s="353"/>
      <c r="U761" s="353"/>
    </row>
    <row r="762" spans="1:21" ht="12.6" customHeight="1" outlineLevel="1">
      <c r="A762" s="360">
        <v>44455</v>
      </c>
      <c r="B762" s="750">
        <v>44440</v>
      </c>
      <c r="C762" s="364">
        <v>44455</v>
      </c>
      <c r="D762" s="364">
        <v>44470</v>
      </c>
      <c r="E762" s="355" t="s">
        <v>3335</v>
      </c>
      <c r="F762" s="348" t="s">
        <v>5043</v>
      </c>
      <c r="G762" s="348" t="s">
        <v>5044</v>
      </c>
      <c r="H762" s="348"/>
      <c r="I762" s="348"/>
      <c r="J762" s="348" t="s">
        <v>2042</v>
      </c>
      <c r="K762" s="348"/>
      <c r="L762" s="358">
        <f t="shared" si="60"/>
        <v>15</v>
      </c>
      <c r="M762" s="358">
        <f t="shared" si="61"/>
        <v>10</v>
      </c>
      <c r="N762" s="403"/>
      <c r="O762" s="942">
        <v>24</v>
      </c>
      <c r="P762" s="352"/>
      <c r="Q762" s="350"/>
      <c r="R762" s="363"/>
      <c r="S762" s="350"/>
      <c r="T762" s="350"/>
      <c r="U762" s="350"/>
    </row>
    <row r="763" spans="1:21" ht="12.6" customHeight="1" outlineLevel="1">
      <c r="A763" s="360">
        <v>44459</v>
      </c>
      <c r="B763" s="750">
        <v>44442</v>
      </c>
      <c r="C763" s="364">
        <v>44456</v>
      </c>
      <c r="D763" s="932">
        <v>44472</v>
      </c>
      <c r="E763" s="349" t="s">
        <v>3334</v>
      </c>
      <c r="F763" s="424" t="s">
        <v>5045</v>
      </c>
      <c r="G763" s="424" t="s">
        <v>5046</v>
      </c>
      <c r="H763" s="424"/>
      <c r="I763" s="424"/>
      <c r="J763" s="424" t="s">
        <v>2034</v>
      </c>
      <c r="K763" s="424" t="s">
        <v>3381</v>
      </c>
      <c r="L763" s="358">
        <f t="shared" si="60"/>
        <v>17</v>
      </c>
      <c r="M763" s="358">
        <f t="shared" si="61"/>
        <v>10</v>
      </c>
      <c r="N763" s="926"/>
      <c r="O763" s="927">
        <v>25</v>
      </c>
      <c r="P763" s="424"/>
      <c r="Q763" s="424"/>
      <c r="R763" s="424"/>
      <c r="S763" s="424"/>
      <c r="T763" s="424"/>
      <c r="U763" s="424"/>
    </row>
    <row r="764" spans="1:21" ht="12.6" customHeight="1" outlineLevel="1">
      <c r="A764" s="360">
        <v>44460</v>
      </c>
      <c r="B764" s="750">
        <v>44440</v>
      </c>
      <c r="C764" s="364">
        <v>44454</v>
      </c>
      <c r="D764" s="364">
        <v>44470</v>
      </c>
      <c r="E764" s="355" t="s">
        <v>3334</v>
      </c>
      <c r="F764" s="348" t="s">
        <v>5047</v>
      </c>
      <c r="G764" s="348" t="s">
        <v>5048</v>
      </c>
      <c r="H764" s="348"/>
      <c r="I764" s="348"/>
      <c r="J764" s="348" t="s">
        <v>2042</v>
      </c>
      <c r="K764" s="348"/>
      <c r="L764" s="358">
        <f t="shared" si="60"/>
        <v>20</v>
      </c>
      <c r="M764" s="358">
        <f t="shared" si="61"/>
        <v>13</v>
      </c>
      <c r="N764" s="403"/>
      <c r="O764" s="942">
        <v>26</v>
      </c>
      <c r="P764" s="352"/>
      <c r="Q764" s="350"/>
      <c r="R764" s="363"/>
      <c r="S764" s="350"/>
      <c r="T764" s="350"/>
      <c r="U764" s="350"/>
    </row>
    <row r="765" spans="1:21" ht="12.6" customHeight="1" outlineLevel="1">
      <c r="A765" s="360">
        <v>44460</v>
      </c>
      <c r="B765" s="750">
        <v>44442</v>
      </c>
      <c r="C765" s="364">
        <v>44456</v>
      </c>
      <c r="D765" s="932">
        <v>44472</v>
      </c>
      <c r="E765" s="349" t="s">
        <v>3335</v>
      </c>
      <c r="F765" s="424" t="s">
        <v>5049</v>
      </c>
      <c r="G765" s="424" t="s">
        <v>5050</v>
      </c>
      <c r="H765" s="424" t="s">
        <v>5051</v>
      </c>
      <c r="I765" s="424"/>
      <c r="J765" s="424" t="s">
        <v>2034</v>
      </c>
      <c r="K765" s="424" t="s">
        <v>3351</v>
      </c>
      <c r="L765" s="358">
        <f t="shared" si="60"/>
        <v>18</v>
      </c>
      <c r="M765" s="358">
        <f t="shared" si="61"/>
        <v>11</v>
      </c>
      <c r="N765" s="926"/>
      <c r="O765" s="927">
        <v>27</v>
      </c>
      <c r="P765" s="424"/>
      <c r="Q765" s="424"/>
      <c r="R765" s="424"/>
      <c r="S765" s="424"/>
      <c r="T765" s="424"/>
      <c r="U765" s="424"/>
    </row>
    <row r="766" spans="1:21" ht="12.6" customHeight="1" outlineLevel="1">
      <c r="A766" s="360">
        <v>44460</v>
      </c>
      <c r="B766" s="750">
        <v>44460</v>
      </c>
      <c r="C766" s="364">
        <v>44463</v>
      </c>
      <c r="D766" s="364"/>
      <c r="E766" s="355" t="s">
        <v>3335</v>
      </c>
      <c r="F766" s="348" t="s">
        <v>2548</v>
      </c>
      <c r="G766" s="348" t="s">
        <v>5052</v>
      </c>
      <c r="H766" s="348"/>
      <c r="I766" s="348"/>
      <c r="J766" s="348" t="s">
        <v>2033</v>
      </c>
      <c r="K766" s="348"/>
      <c r="L766" s="358">
        <f t="shared" si="60"/>
        <v>0</v>
      </c>
      <c r="M766" s="358">
        <f t="shared" si="61"/>
        <v>0</v>
      </c>
      <c r="N766" s="403"/>
      <c r="O766" s="942">
        <v>28</v>
      </c>
      <c r="P766" s="352"/>
      <c r="Q766" s="350"/>
      <c r="R766" s="363"/>
      <c r="S766" s="350"/>
      <c r="T766" s="350"/>
      <c r="U766" s="350"/>
    </row>
    <row r="767" spans="1:21" ht="12.6" customHeight="1" outlineLevel="1">
      <c r="A767" s="360">
        <v>44460</v>
      </c>
      <c r="B767" s="750">
        <v>44456</v>
      </c>
      <c r="C767" s="364">
        <v>44460</v>
      </c>
      <c r="D767" s="364">
        <v>44460</v>
      </c>
      <c r="E767" s="355" t="s">
        <v>3334</v>
      </c>
      <c r="F767" s="353" t="s">
        <v>4541</v>
      </c>
      <c r="G767" s="353" t="s">
        <v>5053</v>
      </c>
      <c r="H767" s="353" t="s">
        <v>5054</v>
      </c>
      <c r="I767" s="353"/>
      <c r="J767" s="353" t="s">
        <v>2033</v>
      </c>
      <c r="K767" s="348" t="s">
        <v>5055</v>
      </c>
      <c r="L767" s="358">
        <f t="shared" si="60"/>
        <v>4</v>
      </c>
      <c r="M767" s="358">
        <f t="shared" si="61"/>
        <v>1</v>
      </c>
      <c r="N767" s="926"/>
      <c r="O767" s="927">
        <v>29</v>
      </c>
      <c r="P767" s="353"/>
      <c r="Q767" s="353"/>
      <c r="R767" s="353"/>
      <c r="S767" s="353"/>
      <c r="T767" s="353"/>
      <c r="U767" s="353"/>
    </row>
    <row r="768" spans="1:21" ht="12.6" customHeight="1" outlineLevel="1">
      <c r="A768" s="360">
        <v>44460</v>
      </c>
      <c r="B768" s="750">
        <v>44453</v>
      </c>
      <c r="C768" s="364">
        <v>44474</v>
      </c>
      <c r="D768" s="364">
        <v>44483</v>
      </c>
      <c r="E768" s="355" t="s">
        <v>3334</v>
      </c>
      <c r="F768" s="353" t="s">
        <v>5056</v>
      </c>
      <c r="G768" s="353" t="s">
        <v>5057</v>
      </c>
      <c r="H768" s="353"/>
      <c r="I768" s="353"/>
      <c r="J768" s="353" t="s">
        <v>2035</v>
      </c>
      <c r="K768" s="348"/>
      <c r="L768" s="358">
        <f t="shared" si="60"/>
        <v>7</v>
      </c>
      <c r="M768" s="358">
        <f t="shared" si="61"/>
        <v>4</v>
      </c>
      <c r="N768" s="403"/>
      <c r="O768" s="942">
        <v>30</v>
      </c>
      <c r="P768" s="353"/>
      <c r="Q768" s="355"/>
      <c r="R768" s="359"/>
      <c r="S768" s="355"/>
      <c r="T768" s="355"/>
      <c r="U768" s="355"/>
    </row>
    <row r="769" spans="1:21" ht="12.6" customHeight="1" outlineLevel="1">
      <c r="A769" s="360">
        <v>44461</v>
      </c>
      <c r="B769" s="750">
        <v>44453</v>
      </c>
      <c r="C769" s="364">
        <v>44483</v>
      </c>
      <c r="D769" s="932">
        <v>44483</v>
      </c>
      <c r="E769" s="349" t="s">
        <v>3334</v>
      </c>
      <c r="F769" s="424" t="s">
        <v>5058</v>
      </c>
      <c r="G769" s="424" t="s">
        <v>5059</v>
      </c>
      <c r="H769" s="424"/>
      <c r="I769" s="439"/>
      <c r="J769" s="424" t="s">
        <v>2034</v>
      </c>
      <c r="K769" s="424" t="s">
        <v>3975</v>
      </c>
      <c r="L769" s="358">
        <f t="shared" si="60"/>
        <v>8</v>
      </c>
      <c r="M769" s="358">
        <f t="shared" si="61"/>
        <v>5</v>
      </c>
      <c r="N769" s="926"/>
      <c r="O769" s="927">
        <v>31</v>
      </c>
      <c r="P769" s="707"/>
      <c r="Q769" s="707"/>
      <c r="R769" s="707"/>
      <c r="S769" s="707"/>
      <c r="T769" s="707"/>
      <c r="U769" s="707"/>
    </row>
    <row r="770" spans="1:21" ht="12.6" customHeight="1" outlineLevel="1">
      <c r="A770" s="360">
        <v>44461</v>
      </c>
      <c r="B770" s="750">
        <v>44456</v>
      </c>
      <c r="C770" s="364">
        <v>44470</v>
      </c>
      <c r="D770" s="364">
        <v>44466</v>
      </c>
      <c r="E770" s="355" t="s">
        <v>3334</v>
      </c>
      <c r="F770" s="353" t="s">
        <v>5060</v>
      </c>
      <c r="G770" s="353" t="s">
        <v>5061</v>
      </c>
      <c r="H770" s="353"/>
      <c r="I770" s="353"/>
      <c r="J770" s="353" t="s">
        <v>2035</v>
      </c>
      <c r="K770" s="348"/>
      <c r="L770" s="358">
        <f t="shared" si="60"/>
        <v>5</v>
      </c>
      <c r="M770" s="358">
        <f t="shared" si="61"/>
        <v>2</v>
      </c>
      <c r="N770" s="403"/>
      <c r="O770" s="942">
        <v>32</v>
      </c>
      <c r="P770" s="353"/>
      <c r="Q770" s="355"/>
      <c r="R770" s="359"/>
      <c r="S770" s="355"/>
      <c r="T770" s="355"/>
      <c r="U770" s="355"/>
    </row>
    <row r="771" spans="1:21" ht="12.6" customHeight="1" outlineLevel="1">
      <c r="A771" s="376">
        <v>44460</v>
      </c>
      <c r="B771" s="750">
        <v>44446</v>
      </c>
      <c r="C771" s="364">
        <v>44456</v>
      </c>
      <c r="D771" s="364">
        <v>44476</v>
      </c>
      <c r="E771" s="355" t="s">
        <v>3335</v>
      </c>
      <c r="F771" s="348" t="s">
        <v>4943</v>
      </c>
      <c r="G771" s="348" t="s">
        <v>5062</v>
      </c>
      <c r="H771" s="348"/>
      <c r="I771" s="348"/>
      <c r="J771" s="348" t="s">
        <v>2042</v>
      </c>
      <c r="K771" s="348"/>
      <c r="L771" s="358">
        <f t="shared" ref="L771:L802" si="63">(A771-B771)</f>
        <v>14</v>
      </c>
      <c r="M771" s="358">
        <f t="shared" ref="M771:M802" si="64">NETWORKDAYS(B771,A771,A771:B771)</f>
        <v>9</v>
      </c>
      <c r="N771" s="926"/>
      <c r="O771" s="927">
        <v>33</v>
      </c>
      <c r="P771" s="352"/>
      <c r="Q771" s="350"/>
      <c r="R771" s="363"/>
      <c r="S771" s="350"/>
      <c r="T771" s="350"/>
      <c r="U771" s="350"/>
    </row>
    <row r="772" spans="1:21" ht="12.6" customHeight="1" outlineLevel="1">
      <c r="A772" s="360">
        <v>44463</v>
      </c>
      <c r="B772" s="750">
        <v>44460</v>
      </c>
      <c r="C772" s="364"/>
      <c r="D772" s="364"/>
      <c r="E772" s="355" t="s">
        <v>3334</v>
      </c>
      <c r="F772" s="348" t="s">
        <v>5063</v>
      </c>
      <c r="G772" s="348" t="s">
        <v>5064</v>
      </c>
      <c r="H772" s="348"/>
      <c r="I772" s="348"/>
      <c r="J772" s="348" t="s">
        <v>2033</v>
      </c>
      <c r="K772" s="348"/>
      <c r="L772" s="358">
        <f t="shared" si="63"/>
        <v>3</v>
      </c>
      <c r="M772" s="358">
        <f t="shared" si="64"/>
        <v>2</v>
      </c>
      <c r="N772" s="403"/>
      <c r="O772" s="942">
        <v>34</v>
      </c>
      <c r="P772" s="352"/>
      <c r="Q772" s="350"/>
      <c r="R772" s="363"/>
      <c r="S772" s="350"/>
      <c r="T772" s="350"/>
      <c r="U772" s="350"/>
    </row>
    <row r="773" spans="1:21" ht="12.6" customHeight="1" outlineLevel="1">
      <c r="A773" s="360">
        <v>44463</v>
      </c>
      <c r="B773" s="749">
        <v>44446</v>
      </c>
      <c r="C773" s="21">
        <v>44460</v>
      </c>
      <c r="D773" s="949">
        <v>44476</v>
      </c>
      <c r="E773" s="16" t="s">
        <v>3334</v>
      </c>
      <c r="F773" s="22" t="s">
        <v>5065</v>
      </c>
      <c r="G773" s="22" t="s">
        <v>5066</v>
      </c>
      <c r="H773" s="22" t="s">
        <v>4131</v>
      </c>
      <c r="I773" s="22"/>
      <c r="J773" s="22" t="s">
        <v>2045</v>
      </c>
      <c r="K773" s="424" t="s">
        <v>3351</v>
      </c>
      <c r="L773" s="358">
        <f t="shared" si="63"/>
        <v>17</v>
      </c>
      <c r="M773" s="358">
        <f t="shared" si="64"/>
        <v>12</v>
      </c>
      <c r="N773" s="926"/>
      <c r="O773" s="927">
        <v>35</v>
      </c>
      <c r="P773" s="353"/>
      <c r="Q773" s="355"/>
      <c r="R773" s="359"/>
      <c r="S773" s="355"/>
      <c r="T773" s="355"/>
      <c r="U773" s="355"/>
    </row>
    <row r="774" spans="1:21" ht="12.6" customHeight="1" outlineLevel="1">
      <c r="A774" s="360">
        <v>44467</v>
      </c>
      <c r="B774" s="749">
        <v>44448</v>
      </c>
      <c r="C774" s="21">
        <v>44462</v>
      </c>
      <c r="D774" s="21">
        <v>44478</v>
      </c>
      <c r="E774" s="16" t="s">
        <v>3334</v>
      </c>
      <c r="F774" s="22" t="s">
        <v>5067</v>
      </c>
      <c r="G774" s="22" t="s">
        <v>5068</v>
      </c>
      <c r="H774" s="22"/>
      <c r="I774" s="22"/>
      <c r="J774" s="22" t="s">
        <v>2033</v>
      </c>
      <c r="K774" s="353" t="s">
        <v>3381</v>
      </c>
      <c r="L774" s="358">
        <f t="shared" si="63"/>
        <v>19</v>
      </c>
      <c r="M774" s="358">
        <f t="shared" si="64"/>
        <v>12</v>
      </c>
      <c r="N774" s="403"/>
      <c r="O774" s="942">
        <v>36</v>
      </c>
      <c r="P774" s="22"/>
      <c r="Q774" s="22"/>
      <c r="R774" s="22"/>
      <c r="S774" s="22"/>
      <c r="T774" s="22"/>
      <c r="U774" s="22"/>
    </row>
    <row r="775" spans="1:21" ht="12.6" customHeight="1" outlineLevel="1">
      <c r="A775" s="360">
        <v>44468</v>
      </c>
      <c r="B775" s="750">
        <v>44466</v>
      </c>
      <c r="C775" s="364">
        <v>44469</v>
      </c>
      <c r="D775" s="364">
        <v>44469</v>
      </c>
      <c r="E775" s="355" t="s">
        <v>3334</v>
      </c>
      <c r="F775" s="348" t="s">
        <v>3361</v>
      </c>
      <c r="G775" s="348" t="s">
        <v>5069</v>
      </c>
      <c r="H775" s="348" t="s">
        <v>5070</v>
      </c>
      <c r="I775" s="348"/>
      <c r="J775" s="348" t="s">
        <v>2042</v>
      </c>
      <c r="K775" s="348"/>
      <c r="L775" s="358">
        <f t="shared" si="63"/>
        <v>2</v>
      </c>
      <c r="M775" s="358">
        <f t="shared" si="64"/>
        <v>1</v>
      </c>
      <c r="N775" s="926"/>
      <c r="O775" s="927">
        <v>37</v>
      </c>
      <c r="P775" s="352"/>
      <c r="Q775" s="350"/>
      <c r="R775" s="363"/>
      <c r="S775" s="350"/>
      <c r="T775" s="350"/>
      <c r="U775" s="350"/>
    </row>
    <row r="776" spans="1:21" ht="12.6" customHeight="1" outlineLevel="1">
      <c r="A776" s="360">
        <v>44468</v>
      </c>
      <c r="B776" s="750">
        <v>44466</v>
      </c>
      <c r="C776" s="364">
        <v>44469</v>
      </c>
      <c r="D776" s="364">
        <v>44469</v>
      </c>
      <c r="E776" s="355" t="s">
        <v>3334</v>
      </c>
      <c r="F776" s="348" t="s">
        <v>3361</v>
      </c>
      <c r="G776" s="348" t="s">
        <v>5071</v>
      </c>
      <c r="H776" s="348" t="s">
        <v>5070</v>
      </c>
      <c r="I776" s="348"/>
      <c r="J776" s="348" t="s">
        <v>2042</v>
      </c>
      <c r="K776" s="348"/>
      <c r="L776" s="358">
        <f t="shared" si="63"/>
        <v>2</v>
      </c>
      <c r="M776" s="358">
        <f t="shared" si="64"/>
        <v>1</v>
      </c>
      <c r="N776" s="403"/>
      <c r="O776" s="942">
        <v>38</v>
      </c>
      <c r="P776" s="352"/>
      <c r="Q776" s="350"/>
      <c r="R776" s="363"/>
      <c r="S776" s="350"/>
      <c r="T776" s="350"/>
      <c r="U776" s="350"/>
    </row>
    <row r="777" spans="1:21" ht="12.6" customHeight="1" outlineLevel="1">
      <c r="A777" s="360">
        <v>44468</v>
      </c>
      <c r="B777" s="749">
        <v>44446</v>
      </c>
      <c r="C777" s="21">
        <v>44460</v>
      </c>
      <c r="D777" s="949">
        <v>44476</v>
      </c>
      <c r="E777" s="16" t="s">
        <v>3334</v>
      </c>
      <c r="F777" s="22" t="s">
        <v>4963</v>
      </c>
      <c r="G777" s="22" t="s">
        <v>5072</v>
      </c>
      <c r="H777" s="22" t="s">
        <v>4131</v>
      </c>
      <c r="I777" s="22"/>
      <c r="J777" s="22" t="s">
        <v>2045</v>
      </c>
      <c r="K777" s="424" t="s">
        <v>3351</v>
      </c>
      <c r="L777" s="358">
        <f t="shared" si="63"/>
        <v>22</v>
      </c>
      <c r="M777" s="358">
        <f t="shared" si="64"/>
        <v>15</v>
      </c>
      <c r="N777" s="926"/>
      <c r="O777" s="927">
        <v>39</v>
      </c>
      <c r="P777" s="353"/>
      <c r="Q777" s="355"/>
      <c r="R777" s="359"/>
      <c r="S777" s="355"/>
      <c r="T777" s="355"/>
      <c r="U777" s="355"/>
    </row>
    <row r="778" spans="1:21" ht="12.6" customHeight="1" outlineLevel="1">
      <c r="A778" s="360">
        <v>44468</v>
      </c>
      <c r="B778" s="750">
        <v>44452</v>
      </c>
      <c r="C778" s="364">
        <v>44466</v>
      </c>
      <c r="D778" s="364">
        <v>44482</v>
      </c>
      <c r="E778" s="355" t="s">
        <v>3334</v>
      </c>
      <c r="F778" s="353" t="s">
        <v>5073</v>
      </c>
      <c r="G778" s="353" t="s">
        <v>5074</v>
      </c>
      <c r="H778" s="353"/>
      <c r="I778" s="353"/>
      <c r="J778" s="353" t="s">
        <v>2035</v>
      </c>
      <c r="K778" s="348"/>
      <c r="L778" s="358">
        <f t="shared" si="63"/>
        <v>16</v>
      </c>
      <c r="M778" s="358">
        <f t="shared" si="64"/>
        <v>11</v>
      </c>
      <c r="N778" s="403"/>
      <c r="O778" s="942">
        <v>40</v>
      </c>
      <c r="P778" s="352"/>
      <c r="Q778" s="350"/>
      <c r="R778" s="363"/>
      <c r="S778" s="350"/>
      <c r="T778" s="350"/>
      <c r="U778" s="350"/>
    </row>
    <row r="779" spans="1:21" ht="12.6" customHeight="1" outlineLevel="1">
      <c r="A779" s="360">
        <v>44468</v>
      </c>
      <c r="B779" s="749">
        <v>44445</v>
      </c>
      <c r="C779" s="21">
        <v>44459</v>
      </c>
      <c r="D779" s="949">
        <v>44475</v>
      </c>
      <c r="E779" s="567" t="s">
        <v>3334</v>
      </c>
      <c r="F779" s="426" t="s">
        <v>5075</v>
      </c>
      <c r="G779" s="426" t="s">
        <v>5076</v>
      </c>
      <c r="H779" s="426" t="s">
        <v>4131</v>
      </c>
      <c r="I779" s="426"/>
      <c r="J779" s="426" t="s">
        <v>2034</v>
      </c>
      <c r="K779" s="424" t="s">
        <v>3975</v>
      </c>
      <c r="L779" s="358">
        <f t="shared" si="63"/>
        <v>23</v>
      </c>
      <c r="M779" s="358">
        <f t="shared" si="64"/>
        <v>16</v>
      </c>
      <c r="N779" s="926"/>
      <c r="O779" s="927">
        <v>41</v>
      </c>
      <c r="P779" s="426"/>
      <c r="Q779" s="426"/>
      <c r="R779" s="426"/>
      <c r="S779" s="426"/>
      <c r="T779" s="426"/>
      <c r="U779" s="426"/>
    </row>
    <row r="780" spans="1:21" ht="12.6" customHeight="1" outlineLevel="1">
      <c r="A780" s="360">
        <v>44468</v>
      </c>
      <c r="B780" s="749">
        <v>44456</v>
      </c>
      <c r="C780" s="21">
        <v>44470</v>
      </c>
      <c r="D780" s="949">
        <v>44486</v>
      </c>
      <c r="E780" s="567" t="s">
        <v>3334</v>
      </c>
      <c r="F780" s="426" t="s">
        <v>3811</v>
      </c>
      <c r="G780" s="426" t="s">
        <v>5077</v>
      </c>
      <c r="H780" s="426"/>
      <c r="I780" s="426"/>
      <c r="J780" s="426" t="s">
        <v>2034</v>
      </c>
      <c r="K780" s="424" t="s">
        <v>3381</v>
      </c>
      <c r="L780" s="358">
        <f t="shared" si="63"/>
        <v>12</v>
      </c>
      <c r="M780" s="358">
        <f t="shared" si="64"/>
        <v>7</v>
      </c>
      <c r="N780" s="403"/>
      <c r="O780" s="942">
        <v>42</v>
      </c>
      <c r="P780" s="426"/>
      <c r="Q780" s="426"/>
      <c r="R780" s="426"/>
      <c r="S780" s="426"/>
      <c r="T780" s="426"/>
      <c r="U780" s="426"/>
    </row>
    <row r="781" spans="1:21" ht="12.6" customHeight="1" outlineLevel="1">
      <c r="A781" s="360">
        <v>44468</v>
      </c>
      <c r="B781" s="749">
        <v>44448</v>
      </c>
      <c r="C781" s="21">
        <v>44462</v>
      </c>
      <c r="D781" s="21">
        <v>44478</v>
      </c>
      <c r="E781" s="16" t="s">
        <v>3334</v>
      </c>
      <c r="F781" s="22" t="s">
        <v>5078</v>
      </c>
      <c r="G781" s="22" t="s">
        <v>5079</v>
      </c>
      <c r="H781" s="22" t="s">
        <v>4131</v>
      </c>
      <c r="I781" s="22"/>
      <c r="J781" s="22" t="s">
        <v>2035</v>
      </c>
      <c r="K781" s="348"/>
      <c r="L781" s="358">
        <f t="shared" si="63"/>
        <v>20</v>
      </c>
      <c r="M781" s="358">
        <f t="shared" si="64"/>
        <v>13</v>
      </c>
      <c r="N781" s="926"/>
      <c r="O781" s="927">
        <v>43</v>
      </c>
      <c r="P781" s="352"/>
      <c r="Q781" s="350"/>
      <c r="R781" s="363"/>
      <c r="S781" s="350"/>
      <c r="T781" s="350"/>
      <c r="U781" s="350"/>
    </row>
    <row r="782" spans="1:21" ht="12.6" customHeight="1" outlineLevel="1">
      <c r="A782" s="360">
        <v>44468</v>
      </c>
      <c r="B782" s="749">
        <v>44452</v>
      </c>
      <c r="C782" s="21">
        <v>44466</v>
      </c>
      <c r="D782" s="949">
        <v>44482</v>
      </c>
      <c r="E782" s="16" t="s">
        <v>3334</v>
      </c>
      <c r="F782" s="22" t="s">
        <v>5080</v>
      </c>
      <c r="G782" s="22" t="s">
        <v>5081</v>
      </c>
      <c r="H782" s="22" t="s">
        <v>4131</v>
      </c>
      <c r="I782" s="22"/>
      <c r="J782" s="22" t="s">
        <v>2045</v>
      </c>
      <c r="K782" s="424" t="s">
        <v>3351</v>
      </c>
      <c r="L782" s="358">
        <f t="shared" si="63"/>
        <v>16</v>
      </c>
      <c r="M782" s="358">
        <f t="shared" si="64"/>
        <v>11</v>
      </c>
      <c r="N782" s="403"/>
      <c r="O782" s="942">
        <v>44</v>
      </c>
      <c r="P782" s="352"/>
      <c r="Q782" s="350"/>
      <c r="R782" s="350"/>
      <c r="S782" s="350"/>
      <c r="T782" s="350"/>
      <c r="U782" s="350"/>
    </row>
    <row r="783" spans="1:21" ht="12.6" customHeight="1" outlineLevel="1">
      <c r="A783" s="360">
        <v>44468</v>
      </c>
      <c r="B783" s="750">
        <v>44449</v>
      </c>
      <c r="C783" s="364">
        <v>44463</v>
      </c>
      <c r="D783" s="364">
        <v>44463</v>
      </c>
      <c r="E783" s="355" t="s">
        <v>3334</v>
      </c>
      <c r="F783" s="353" t="s">
        <v>5082</v>
      </c>
      <c r="G783" s="353" t="s">
        <v>5083</v>
      </c>
      <c r="H783" s="353" t="s">
        <v>5084</v>
      </c>
      <c r="I783" s="353"/>
      <c r="J783" s="353" t="s">
        <v>2035</v>
      </c>
      <c r="K783" s="348"/>
      <c r="L783" s="358">
        <f t="shared" si="63"/>
        <v>19</v>
      </c>
      <c r="M783" s="358">
        <f t="shared" si="64"/>
        <v>12</v>
      </c>
      <c r="N783" s="926"/>
      <c r="O783" s="927">
        <v>45</v>
      </c>
      <c r="P783" s="352"/>
      <c r="Q783" s="350"/>
      <c r="R783" s="363"/>
      <c r="S783" s="350"/>
      <c r="T783" s="350"/>
      <c r="U783" s="350"/>
    </row>
    <row r="784" spans="1:21" ht="12.6" customHeight="1" outlineLevel="1">
      <c r="A784" s="360">
        <v>44468</v>
      </c>
      <c r="B784" s="750">
        <v>44455</v>
      </c>
      <c r="C784" s="364">
        <v>44469</v>
      </c>
      <c r="D784" s="364">
        <v>44485</v>
      </c>
      <c r="E784" s="355" t="s">
        <v>3334</v>
      </c>
      <c r="F784" s="353" t="s">
        <v>5085</v>
      </c>
      <c r="G784" s="353" t="s">
        <v>5086</v>
      </c>
      <c r="H784" s="353" t="s">
        <v>5087</v>
      </c>
      <c r="I784" s="353"/>
      <c r="J784" s="353" t="s">
        <v>2033</v>
      </c>
      <c r="K784" s="353" t="s">
        <v>3381</v>
      </c>
      <c r="L784" s="358">
        <f t="shared" si="63"/>
        <v>13</v>
      </c>
      <c r="M784" s="358">
        <f t="shared" si="64"/>
        <v>8</v>
      </c>
      <c r="N784" s="403"/>
      <c r="O784" s="942">
        <v>46</v>
      </c>
      <c r="P784" s="353"/>
      <c r="Q784" s="353"/>
      <c r="R784" s="353"/>
      <c r="S784" s="353"/>
      <c r="T784" s="353"/>
      <c r="U784" s="353"/>
    </row>
    <row r="785" spans="1:21" ht="12.6" customHeight="1" outlineLevel="1">
      <c r="A785" s="360">
        <v>44468</v>
      </c>
      <c r="B785" s="750">
        <v>44453</v>
      </c>
      <c r="C785" s="364">
        <v>44467</v>
      </c>
      <c r="D785" s="364">
        <v>44483</v>
      </c>
      <c r="E785" s="355" t="s">
        <v>3334</v>
      </c>
      <c r="F785" s="353" t="s">
        <v>5088</v>
      </c>
      <c r="G785" s="353" t="s">
        <v>5089</v>
      </c>
      <c r="H785" s="353" t="s">
        <v>5090</v>
      </c>
      <c r="I785" s="353"/>
      <c r="J785" s="353" t="s">
        <v>2035</v>
      </c>
      <c r="K785" s="348"/>
      <c r="L785" s="358">
        <f t="shared" si="63"/>
        <v>15</v>
      </c>
      <c r="M785" s="358">
        <f t="shared" si="64"/>
        <v>10</v>
      </c>
      <c r="N785" s="926"/>
      <c r="O785" s="927">
        <v>47</v>
      </c>
      <c r="P785" s="352"/>
      <c r="Q785" s="350"/>
      <c r="R785" s="363"/>
      <c r="S785" s="350"/>
      <c r="T785" s="350"/>
      <c r="U785" s="350"/>
    </row>
    <row r="786" spans="1:21" ht="12.6" customHeight="1" outlineLevel="1">
      <c r="A786" s="360">
        <v>44468</v>
      </c>
      <c r="B786" s="750">
        <v>44455</v>
      </c>
      <c r="C786" s="364">
        <v>44469</v>
      </c>
      <c r="D786" s="364">
        <v>44485</v>
      </c>
      <c r="E786" s="355" t="s">
        <v>3335</v>
      </c>
      <c r="F786" s="348" t="s">
        <v>5091</v>
      </c>
      <c r="G786" s="348" t="s">
        <v>5092</v>
      </c>
      <c r="H786" s="348"/>
      <c r="I786" s="348"/>
      <c r="J786" s="348" t="s">
        <v>2042</v>
      </c>
      <c r="K786" s="348"/>
      <c r="L786" s="358">
        <f t="shared" si="63"/>
        <v>13</v>
      </c>
      <c r="M786" s="358">
        <f t="shared" si="64"/>
        <v>8</v>
      </c>
      <c r="N786" s="403"/>
      <c r="O786" s="942">
        <v>48</v>
      </c>
      <c r="P786" s="352"/>
      <c r="Q786" s="350"/>
      <c r="R786" s="363"/>
      <c r="S786" s="350"/>
      <c r="T786" s="350"/>
      <c r="U786" s="350"/>
    </row>
    <row r="787" spans="1:21" ht="12.6" customHeight="1" outlineLevel="1">
      <c r="A787" s="360">
        <v>44467</v>
      </c>
      <c r="B787" s="750">
        <v>44441</v>
      </c>
      <c r="C787" s="364">
        <v>44463</v>
      </c>
      <c r="D787" s="364">
        <v>44471</v>
      </c>
      <c r="E787" s="355" t="s">
        <v>3335</v>
      </c>
      <c r="F787" s="348" t="s">
        <v>5093</v>
      </c>
      <c r="G787" s="348" t="s">
        <v>5094</v>
      </c>
      <c r="H787" s="348"/>
      <c r="I787" s="348" t="s">
        <v>2035</v>
      </c>
      <c r="J787" s="348" t="s">
        <v>2042</v>
      </c>
      <c r="K787" s="348"/>
      <c r="L787" s="358">
        <f t="shared" si="63"/>
        <v>26</v>
      </c>
      <c r="M787" s="358">
        <f t="shared" si="64"/>
        <v>17</v>
      </c>
      <c r="N787" s="926"/>
      <c r="O787" s="927">
        <v>49</v>
      </c>
      <c r="P787" s="352"/>
      <c r="Q787" s="350"/>
      <c r="R787" s="363"/>
      <c r="S787" s="350"/>
      <c r="T787" s="350"/>
      <c r="U787" s="350"/>
    </row>
    <row r="788" spans="1:21" ht="12.6" customHeight="1" outlineLevel="1">
      <c r="A788" s="360">
        <v>44468</v>
      </c>
      <c r="B788" s="750">
        <v>44447</v>
      </c>
      <c r="C788" s="364">
        <v>44468</v>
      </c>
      <c r="D788" s="364">
        <v>44477</v>
      </c>
      <c r="E788" s="355" t="s">
        <v>3335</v>
      </c>
      <c r="F788" s="348" t="s">
        <v>4790</v>
      </c>
      <c r="G788" s="348" t="s">
        <v>5095</v>
      </c>
      <c r="H788" s="348"/>
      <c r="I788" s="348"/>
      <c r="J788" s="348" t="s">
        <v>2042</v>
      </c>
      <c r="K788" s="348"/>
      <c r="L788" s="358">
        <f t="shared" si="63"/>
        <v>21</v>
      </c>
      <c r="M788" s="358">
        <f t="shared" si="64"/>
        <v>14</v>
      </c>
      <c r="N788" s="403"/>
      <c r="O788" s="942">
        <v>50</v>
      </c>
      <c r="P788" s="352"/>
      <c r="Q788" s="350"/>
      <c r="R788" s="363"/>
      <c r="S788" s="350"/>
      <c r="T788" s="350"/>
      <c r="U788" s="350"/>
    </row>
    <row r="789" spans="1:21" ht="12.6" customHeight="1" outlineLevel="1">
      <c r="A789" s="360">
        <v>44469</v>
      </c>
      <c r="B789" s="749">
        <v>44454</v>
      </c>
      <c r="C789" s="21">
        <v>44468</v>
      </c>
      <c r="D789" s="21">
        <v>44484</v>
      </c>
      <c r="E789" s="16" t="s">
        <v>3334</v>
      </c>
      <c r="F789" s="22" t="s">
        <v>5096</v>
      </c>
      <c r="G789" s="22" t="s">
        <v>5097</v>
      </c>
      <c r="H789" s="22"/>
      <c r="I789" s="22"/>
      <c r="J789" s="22" t="s">
        <v>2033</v>
      </c>
      <c r="K789" s="353" t="s">
        <v>3381</v>
      </c>
      <c r="L789" s="358">
        <f t="shared" si="63"/>
        <v>15</v>
      </c>
      <c r="M789" s="358">
        <f t="shared" si="64"/>
        <v>10</v>
      </c>
      <c r="N789" s="926"/>
      <c r="O789" s="927">
        <v>51</v>
      </c>
      <c r="P789" s="22"/>
      <c r="Q789" s="22"/>
      <c r="R789" s="22"/>
      <c r="S789" s="22"/>
      <c r="T789" s="22"/>
      <c r="U789" s="22"/>
    </row>
    <row r="790" spans="1:21" ht="12.6" customHeight="1" outlineLevel="1">
      <c r="A790" s="360">
        <v>44469</v>
      </c>
      <c r="B790" s="749">
        <v>44454</v>
      </c>
      <c r="C790" s="21">
        <v>44468</v>
      </c>
      <c r="D790" s="949">
        <v>44484</v>
      </c>
      <c r="E790" s="16" t="s">
        <v>3334</v>
      </c>
      <c r="F790" s="22" t="s">
        <v>5098</v>
      </c>
      <c r="G790" s="22" t="s">
        <v>5099</v>
      </c>
      <c r="H790" s="22"/>
      <c r="I790" s="22"/>
      <c r="J790" s="22" t="s">
        <v>2045</v>
      </c>
      <c r="K790" s="424" t="s">
        <v>3351</v>
      </c>
      <c r="L790" s="358">
        <f t="shared" si="63"/>
        <v>15</v>
      </c>
      <c r="M790" s="358">
        <f t="shared" si="64"/>
        <v>10</v>
      </c>
      <c r="N790" s="926"/>
      <c r="O790" s="927">
        <v>52</v>
      </c>
      <c r="P790" s="353"/>
      <c r="Q790" s="355"/>
      <c r="R790" s="359"/>
      <c r="S790" s="355"/>
      <c r="T790" s="355"/>
      <c r="U790" s="355"/>
    </row>
    <row r="791" spans="1:21" ht="12.6" customHeight="1" outlineLevel="1">
      <c r="A791" s="360">
        <v>44469</v>
      </c>
      <c r="B791" s="749">
        <v>44456</v>
      </c>
      <c r="C791" s="21">
        <v>44470</v>
      </c>
      <c r="D791" s="949">
        <v>44486</v>
      </c>
      <c r="E791" s="16" t="s">
        <v>3334</v>
      </c>
      <c r="F791" s="22" t="s">
        <v>5100</v>
      </c>
      <c r="G791" s="22" t="s">
        <v>5101</v>
      </c>
      <c r="H791" s="22"/>
      <c r="I791" s="22"/>
      <c r="J791" s="22" t="s">
        <v>2045</v>
      </c>
      <c r="K791" s="424" t="s">
        <v>3351</v>
      </c>
      <c r="L791" s="358">
        <f t="shared" si="63"/>
        <v>13</v>
      </c>
      <c r="M791" s="358">
        <f t="shared" si="64"/>
        <v>8</v>
      </c>
      <c r="N791" s="403"/>
      <c r="O791" s="942">
        <v>53</v>
      </c>
      <c r="P791" s="353"/>
      <c r="Q791" s="355"/>
      <c r="R791" s="359"/>
      <c r="S791" s="355"/>
      <c r="T791" s="355"/>
      <c r="U791" s="355"/>
    </row>
    <row r="792" spans="1:21" ht="12.6" customHeight="1" outlineLevel="1">
      <c r="A792" s="360">
        <v>44469</v>
      </c>
      <c r="B792" s="749">
        <v>44455</v>
      </c>
      <c r="C792" s="21">
        <v>44469</v>
      </c>
      <c r="D792" s="21">
        <v>44485</v>
      </c>
      <c r="E792" s="16" t="s">
        <v>3334</v>
      </c>
      <c r="F792" s="22" t="s">
        <v>5102</v>
      </c>
      <c r="G792" s="22" t="s">
        <v>5103</v>
      </c>
      <c r="H792" s="22"/>
      <c r="I792" s="22"/>
      <c r="J792" s="22" t="s">
        <v>2033</v>
      </c>
      <c r="K792" s="353" t="s">
        <v>3381</v>
      </c>
      <c r="L792" s="358">
        <f t="shared" si="63"/>
        <v>14</v>
      </c>
      <c r="M792" s="358">
        <f t="shared" si="64"/>
        <v>9</v>
      </c>
      <c r="N792" s="926"/>
      <c r="O792" s="927">
        <v>54</v>
      </c>
      <c r="P792" s="22"/>
      <c r="Q792" s="22"/>
      <c r="R792" s="22"/>
      <c r="S792" s="22"/>
      <c r="T792" s="22"/>
      <c r="U792" s="22"/>
    </row>
    <row r="793" spans="1:21" ht="12.6" customHeight="1" outlineLevel="1">
      <c r="A793" s="360">
        <v>44470</v>
      </c>
      <c r="B793" s="749">
        <v>44454</v>
      </c>
      <c r="C793" s="21">
        <v>44468</v>
      </c>
      <c r="D793" s="21">
        <v>44484</v>
      </c>
      <c r="E793" s="16" t="s">
        <v>3334</v>
      </c>
      <c r="F793" s="22" t="s">
        <v>4080</v>
      </c>
      <c r="G793" s="22" t="s">
        <v>5104</v>
      </c>
      <c r="H793" s="22"/>
      <c r="I793" s="22"/>
      <c r="J793" s="22" t="s">
        <v>2033</v>
      </c>
      <c r="K793" s="353" t="s">
        <v>3381</v>
      </c>
      <c r="L793" s="358">
        <f t="shared" si="63"/>
        <v>16</v>
      </c>
      <c r="M793" s="358">
        <f t="shared" si="64"/>
        <v>11</v>
      </c>
      <c r="N793" s="403"/>
      <c r="O793" s="942">
        <v>55</v>
      </c>
      <c r="P793" s="22"/>
      <c r="Q793" s="22"/>
      <c r="R793" s="22"/>
      <c r="S793" s="22"/>
      <c r="T793" s="22"/>
      <c r="U793" s="22"/>
    </row>
    <row r="794" spans="1:21" ht="12.6" customHeight="1" outlineLevel="1">
      <c r="A794" s="360">
        <v>44470</v>
      </c>
      <c r="B794" s="750">
        <v>44461</v>
      </c>
      <c r="C794" s="364">
        <v>44470</v>
      </c>
      <c r="D794" s="360">
        <v>44491</v>
      </c>
      <c r="E794" s="355" t="s">
        <v>3334</v>
      </c>
      <c r="F794" s="348" t="s">
        <v>4877</v>
      </c>
      <c r="G794" s="348" t="s">
        <v>5105</v>
      </c>
      <c r="H794" s="348"/>
      <c r="I794" s="348"/>
      <c r="J794" s="348" t="s">
        <v>2042</v>
      </c>
      <c r="K794" s="348"/>
      <c r="L794" s="358">
        <f t="shared" si="63"/>
        <v>9</v>
      </c>
      <c r="M794" s="358">
        <f t="shared" si="64"/>
        <v>6</v>
      </c>
      <c r="N794" s="926"/>
      <c r="O794" s="927">
        <v>56</v>
      </c>
      <c r="P794" s="352"/>
      <c r="Q794" s="350"/>
      <c r="R794" s="363"/>
      <c r="S794" s="350"/>
      <c r="T794" s="350"/>
      <c r="U794" s="350"/>
    </row>
    <row r="795" spans="1:21" ht="12.6" customHeight="1" outlineLevel="1">
      <c r="A795" s="360">
        <v>44470</v>
      </c>
      <c r="B795" s="749">
        <v>44457</v>
      </c>
      <c r="C795" s="948">
        <v>44471</v>
      </c>
      <c r="D795" s="949">
        <v>44486</v>
      </c>
      <c r="E795" s="16" t="s">
        <v>3335</v>
      </c>
      <c r="F795" s="22" t="s">
        <v>5106</v>
      </c>
      <c r="G795" s="22" t="s">
        <v>5107</v>
      </c>
      <c r="H795" s="22"/>
      <c r="I795" s="22"/>
      <c r="J795" s="22" t="s">
        <v>2045</v>
      </c>
      <c r="K795" s="424" t="s">
        <v>3351</v>
      </c>
      <c r="L795" s="358">
        <f t="shared" si="63"/>
        <v>13</v>
      </c>
      <c r="M795" s="358">
        <f t="shared" si="64"/>
        <v>9</v>
      </c>
      <c r="N795" s="403"/>
      <c r="O795" s="942">
        <v>57</v>
      </c>
      <c r="P795" s="353"/>
      <c r="Q795" s="355"/>
      <c r="R795" s="359"/>
      <c r="S795" s="355"/>
      <c r="T795" s="355"/>
      <c r="U795" s="355"/>
    </row>
    <row r="796" spans="1:21" ht="12.6" customHeight="1" outlineLevel="1">
      <c r="A796" s="360">
        <v>44473</v>
      </c>
      <c r="B796" s="749">
        <v>44446</v>
      </c>
      <c r="C796" s="21">
        <v>44460</v>
      </c>
      <c r="D796" s="949">
        <v>44476</v>
      </c>
      <c r="E796" s="567" t="s">
        <v>3334</v>
      </c>
      <c r="F796" s="426" t="s">
        <v>5108</v>
      </c>
      <c r="G796" s="426" t="s">
        <v>5109</v>
      </c>
      <c r="H796" s="426" t="s">
        <v>4131</v>
      </c>
      <c r="I796" s="426"/>
      <c r="J796" s="426" t="s">
        <v>2034</v>
      </c>
      <c r="K796" s="424" t="s">
        <v>3378</v>
      </c>
      <c r="L796" s="358">
        <f t="shared" si="63"/>
        <v>27</v>
      </c>
      <c r="M796" s="358">
        <f t="shared" si="64"/>
        <v>18</v>
      </c>
      <c r="N796" s="926"/>
      <c r="O796" s="927">
        <v>58</v>
      </c>
      <c r="P796" s="426"/>
      <c r="Q796" s="426"/>
      <c r="R796" s="426"/>
      <c r="S796" s="426"/>
      <c r="T796" s="426"/>
      <c r="U796" s="426"/>
    </row>
    <row r="797" spans="1:21" ht="12.6" customHeight="1" outlineLevel="1">
      <c r="A797" s="360">
        <v>44474</v>
      </c>
      <c r="B797" s="749">
        <v>44461</v>
      </c>
      <c r="C797" s="21">
        <v>44474</v>
      </c>
      <c r="D797" s="949">
        <v>44491</v>
      </c>
      <c r="E797" s="16" t="s">
        <v>3334</v>
      </c>
      <c r="F797" s="22" t="s">
        <v>5110</v>
      </c>
      <c r="G797" s="22" t="s">
        <v>5111</v>
      </c>
      <c r="H797" s="22"/>
      <c r="I797" s="22"/>
      <c r="J797" s="22" t="s">
        <v>2045</v>
      </c>
      <c r="K797" s="424" t="s">
        <v>3351</v>
      </c>
      <c r="L797" s="358">
        <f t="shared" si="63"/>
        <v>13</v>
      </c>
      <c r="M797" s="358">
        <f t="shared" si="64"/>
        <v>8</v>
      </c>
      <c r="N797" s="403"/>
      <c r="O797" s="942">
        <v>59</v>
      </c>
      <c r="P797" s="353"/>
      <c r="Q797" s="355"/>
      <c r="R797" s="359"/>
      <c r="S797" s="355"/>
      <c r="T797" s="355"/>
      <c r="U797" s="355"/>
    </row>
    <row r="798" spans="1:21" ht="12.6" customHeight="1" outlineLevel="1">
      <c r="A798" s="360">
        <v>44474</v>
      </c>
      <c r="B798" s="749">
        <v>44445</v>
      </c>
      <c r="C798" s="21">
        <v>44466</v>
      </c>
      <c r="D798" s="949">
        <v>44475</v>
      </c>
      <c r="E798" s="567" t="s">
        <v>3335</v>
      </c>
      <c r="F798" s="426" t="s">
        <v>5112</v>
      </c>
      <c r="G798" s="426" t="s">
        <v>5113</v>
      </c>
      <c r="H798" s="426" t="s">
        <v>5114</v>
      </c>
      <c r="I798" s="426"/>
      <c r="J798" s="426" t="s">
        <v>2034</v>
      </c>
      <c r="K798" s="589" t="s">
        <v>5115</v>
      </c>
      <c r="L798" s="358">
        <f t="shared" si="63"/>
        <v>29</v>
      </c>
      <c r="M798" s="358">
        <f t="shared" si="64"/>
        <v>20</v>
      </c>
      <c r="N798" s="926"/>
      <c r="O798" s="927">
        <v>60</v>
      </c>
      <c r="P798" s="426"/>
      <c r="Q798" s="426"/>
      <c r="R798" s="426"/>
      <c r="S798" s="426"/>
      <c r="T798" s="426"/>
      <c r="U798" s="426"/>
    </row>
    <row r="799" spans="1:21" ht="12.6" customHeight="1" outlineLevel="1">
      <c r="A799" s="360">
        <v>44474</v>
      </c>
      <c r="B799" s="749">
        <v>44460</v>
      </c>
      <c r="C799" s="21">
        <v>44473</v>
      </c>
      <c r="D799" s="949">
        <v>44490</v>
      </c>
      <c r="E799" s="567" t="s">
        <v>3334</v>
      </c>
      <c r="F799" s="426" t="s">
        <v>5116</v>
      </c>
      <c r="G799" s="426" t="s">
        <v>5117</v>
      </c>
      <c r="H799" s="426"/>
      <c r="I799" s="426"/>
      <c r="J799" s="426" t="s">
        <v>2034</v>
      </c>
      <c r="K799" s="424" t="s">
        <v>3381</v>
      </c>
      <c r="L799" s="358">
        <f t="shared" si="63"/>
        <v>14</v>
      </c>
      <c r="M799" s="358">
        <f t="shared" si="64"/>
        <v>9</v>
      </c>
      <c r="N799" s="403"/>
      <c r="O799" s="942">
        <v>61</v>
      </c>
      <c r="P799" s="426"/>
      <c r="Q799" s="426"/>
      <c r="R799" s="426"/>
      <c r="S799" s="426"/>
      <c r="T799" s="426"/>
      <c r="U799" s="426"/>
    </row>
    <row r="800" spans="1:21" ht="12.6" customHeight="1" outlineLevel="1">
      <c r="A800" s="360">
        <v>44474</v>
      </c>
      <c r="B800" s="749">
        <v>44448</v>
      </c>
      <c r="C800" s="21">
        <v>44469</v>
      </c>
      <c r="D800" s="21">
        <v>44478</v>
      </c>
      <c r="E800" s="16" t="s">
        <v>3335</v>
      </c>
      <c r="F800" s="22" t="s">
        <v>5118</v>
      </c>
      <c r="G800" s="22" t="s">
        <v>5119</v>
      </c>
      <c r="H800" s="22"/>
      <c r="I800" s="22"/>
      <c r="J800" s="22" t="s">
        <v>2033</v>
      </c>
      <c r="K800" s="353" t="s">
        <v>3488</v>
      </c>
      <c r="L800" s="358">
        <f t="shared" si="63"/>
        <v>26</v>
      </c>
      <c r="M800" s="358">
        <f t="shared" si="64"/>
        <v>17</v>
      </c>
      <c r="N800" s="403"/>
      <c r="O800" s="942">
        <v>62</v>
      </c>
      <c r="P800" s="22"/>
      <c r="Q800" s="22"/>
      <c r="R800" s="22"/>
      <c r="S800" s="22"/>
      <c r="T800" s="22"/>
      <c r="U800" s="22"/>
    </row>
    <row r="801" spans="1:21" ht="12.6" customHeight="1" outlineLevel="1">
      <c r="A801" s="360">
        <v>44474</v>
      </c>
      <c r="B801" s="1068">
        <v>44467</v>
      </c>
      <c r="C801" s="755">
        <v>44479</v>
      </c>
      <c r="D801" s="1069">
        <v>44497</v>
      </c>
      <c r="E801" s="735" t="s">
        <v>3335</v>
      </c>
      <c r="F801" s="604" t="s">
        <v>5120</v>
      </c>
      <c r="G801" s="604" t="s">
        <v>5121</v>
      </c>
      <c r="H801" s="604"/>
      <c r="I801" s="604"/>
      <c r="J801" s="604" t="s">
        <v>2045</v>
      </c>
      <c r="K801" s="424" t="s">
        <v>3366</v>
      </c>
      <c r="L801" s="358">
        <f t="shared" si="63"/>
        <v>7</v>
      </c>
      <c r="M801" s="358">
        <f t="shared" si="64"/>
        <v>4</v>
      </c>
      <c r="N801" s="926"/>
      <c r="O801" s="927">
        <v>63</v>
      </c>
      <c r="P801" s="353"/>
      <c r="Q801" s="355"/>
      <c r="R801" s="359"/>
      <c r="S801" s="355"/>
      <c r="T801" s="355"/>
      <c r="U801" s="355"/>
    </row>
    <row r="802" spans="1:21" ht="12.6" customHeight="1" outlineLevel="1">
      <c r="A802" s="360">
        <v>44474</v>
      </c>
      <c r="B802" s="1068">
        <v>44467</v>
      </c>
      <c r="C802" s="755">
        <v>44476</v>
      </c>
      <c r="D802" s="1069">
        <v>44498</v>
      </c>
      <c r="E802" s="16" t="s">
        <v>3334</v>
      </c>
      <c r="F802" s="22" t="s">
        <v>5122</v>
      </c>
      <c r="G802" s="22" t="s">
        <v>5123</v>
      </c>
      <c r="H802" s="22"/>
      <c r="I802" s="22"/>
      <c r="J802" s="22" t="s">
        <v>2045</v>
      </c>
      <c r="K802" s="424" t="s">
        <v>3366</v>
      </c>
      <c r="L802" s="358">
        <f t="shared" si="63"/>
        <v>7</v>
      </c>
      <c r="M802" s="358">
        <f t="shared" si="64"/>
        <v>4</v>
      </c>
      <c r="N802" s="403"/>
      <c r="O802" s="942">
        <v>64</v>
      </c>
      <c r="P802" s="353"/>
      <c r="Q802" s="355"/>
      <c r="R802" s="359"/>
      <c r="S802" s="355"/>
      <c r="T802" s="355"/>
      <c r="U802" s="355"/>
    </row>
    <row r="803" spans="1:21" ht="12.6" customHeight="1" outlineLevel="1">
      <c r="A803" s="360">
        <v>44475</v>
      </c>
      <c r="B803" s="749">
        <v>44469</v>
      </c>
      <c r="C803" s="21">
        <v>44474</v>
      </c>
      <c r="D803" s="21">
        <v>44474</v>
      </c>
      <c r="E803" s="16" t="s">
        <v>3334</v>
      </c>
      <c r="F803" s="1070" t="s">
        <v>5124</v>
      </c>
      <c r="G803" s="22" t="s">
        <v>5125</v>
      </c>
      <c r="H803" s="22" t="s">
        <v>5126</v>
      </c>
      <c r="I803" s="22"/>
      <c r="J803" s="22" t="s">
        <v>2033</v>
      </c>
      <c r="K803" s="353" t="s">
        <v>3759</v>
      </c>
      <c r="L803" s="358">
        <f t="shared" ref="L803:L830" si="65">(A803-B803)</f>
        <v>6</v>
      </c>
      <c r="M803" s="358">
        <f t="shared" ref="M803:M830" si="66">NETWORKDAYS(B803,A803,A803:B803)</f>
        <v>3</v>
      </c>
      <c r="N803" s="926"/>
      <c r="O803" s="927">
        <v>65</v>
      </c>
      <c r="P803" s="22"/>
      <c r="Q803" s="22"/>
      <c r="R803" s="22"/>
      <c r="S803" s="22"/>
      <c r="T803" s="22"/>
      <c r="U803" s="22"/>
    </row>
    <row r="804" spans="1:21" ht="22.8" customHeight="1" outlineLevel="1">
      <c r="A804" s="360">
        <v>44475</v>
      </c>
      <c r="B804" s="749">
        <v>44449</v>
      </c>
      <c r="C804" s="21">
        <v>44470</v>
      </c>
      <c r="D804" s="21">
        <v>44479</v>
      </c>
      <c r="E804" s="16" t="s">
        <v>3335</v>
      </c>
      <c r="F804" s="22" t="s">
        <v>5127</v>
      </c>
      <c r="G804" s="22" t="s">
        <v>5128</v>
      </c>
      <c r="H804" s="22"/>
      <c r="I804" s="22" t="s">
        <v>2035</v>
      </c>
      <c r="J804" s="22" t="s">
        <v>2033</v>
      </c>
      <c r="K804" s="353" t="s">
        <v>5129</v>
      </c>
      <c r="L804" s="358">
        <f t="shared" si="65"/>
        <v>26</v>
      </c>
      <c r="M804" s="358">
        <f t="shared" si="66"/>
        <v>17</v>
      </c>
      <c r="N804" s="403"/>
      <c r="O804" s="942">
        <v>66</v>
      </c>
      <c r="P804" s="22"/>
      <c r="Q804" s="22"/>
      <c r="R804" s="22"/>
      <c r="S804" s="22"/>
      <c r="T804" s="22"/>
      <c r="U804" s="22"/>
    </row>
    <row r="805" spans="1:21" ht="12.6" customHeight="1" outlineLevel="1">
      <c r="A805" s="360">
        <v>44475</v>
      </c>
      <c r="B805" s="750">
        <v>44462</v>
      </c>
      <c r="C805" s="364">
        <v>44479</v>
      </c>
      <c r="D805" s="364">
        <v>44492</v>
      </c>
      <c r="E805" s="355" t="s">
        <v>3335</v>
      </c>
      <c r="F805" s="353" t="s">
        <v>2651</v>
      </c>
      <c r="G805" s="353" t="s">
        <v>5130</v>
      </c>
      <c r="H805" s="352" t="s">
        <v>5131</v>
      </c>
      <c r="I805" s="352"/>
      <c r="J805" s="352" t="s">
        <v>2035</v>
      </c>
      <c r="K805" s="348"/>
      <c r="L805" s="358">
        <f t="shared" si="65"/>
        <v>13</v>
      </c>
      <c r="M805" s="358">
        <f t="shared" si="66"/>
        <v>8</v>
      </c>
      <c r="N805" s="403"/>
      <c r="O805" s="942">
        <v>67</v>
      </c>
      <c r="P805" s="352"/>
      <c r="Q805" s="350"/>
      <c r="R805" s="363"/>
      <c r="S805" s="350"/>
      <c r="T805" s="350"/>
      <c r="U805" s="350"/>
    </row>
    <row r="806" spans="1:21" ht="12.6" customHeight="1" outlineLevel="1">
      <c r="A806" s="360">
        <v>44475</v>
      </c>
      <c r="B806" s="749">
        <v>44459</v>
      </c>
      <c r="C806" s="21">
        <v>44471</v>
      </c>
      <c r="D806" s="21">
        <v>44489</v>
      </c>
      <c r="E806" s="16" t="s">
        <v>3335</v>
      </c>
      <c r="F806" s="22" t="s">
        <v>5132</v>
      </c>
      <c r="G806" s="22" t="s">
        <v>5133</v>
      </c>
      <c r="H806" s="22"/>
      <c r="I806" s="22"/>
      <c r="J806" s="22" t="s">
        <v>2035</v>
      </c>
      <c r="K806" s="348"/>
      <c r="L806" s="358">
        <f t="shared" si="65"/>
        <v>16</v>
      </c>
      <c r="M806" s="358">
        <f t="shared" si="66"/>
        <v>11</v>
      </c>
      <c r="N806" s="926"/>
      <c r="O806" s="927">
        <v>68</v>
      </c>
      <c r="P806" s="352"/>
      <c r="Q806" s="350"/>
      <c r="R806" s="363"/>
      <c r="S806" s="350"/>
      <c r="T806" s="350"/>
      <c r="U806" s="350"/>
    </row>
    <row r="807" spans="1:21" ht="12.6" customHeight="1" outlineLevel="1">
      <c r="A807" s="360">
        <v>44475</v>
      </c>
      <c r="B807" s="749">
        <v>44463</v>
      </c>
      <c r="C807" s="21">
        <v>44476</v>
      </c>
      <c r="D807" s="949">
        <v>44492</v>
      </c>
      <c r="E807" s="567" t="s">
        <v>3335</v>
      </c>
      <c r="F807" s="426" t="s">
        <v>5134</v>
      </c>
      <c r="G807" s="426" t="s">
        <v>5135</v>
      </c>
      <c r="H807" s="426" t="s">
        <v>5136</v>
      </c>
      <c r="I807" s="426"/>
      <c r="J807" s="426" t="s">
        <v>2045</v>
      </c>
      <c r="K807" s="424" t="s">
        <v>3366</v>
      </c>
      <c r="L807" s="358">
        <f t="shared" si="65"/>
        <v>12</v>
      </c>
      <c r="M807" s="358">
        <f t="shared" si="66"/>
        <v>7</v>
      </c>
      <c r="N807" s="403"/>
      <c r="O807" s="942">
        <v>69</v>
      </c>
      <c r="P807" s="353"/>
      <c r="Q807" s="355"/>
      <c r="R807" s="359"/>
      <c r="S807" s="355"/>
      <c r="T807" s="355"/>
      <c r="U807" s="355"/>
    </row>
    <row r="808" spans="1:21" ht="12.6" customHeight="1" outlineLevel="1">
      <c r="A808" s="1057">
        <v>44476</v>
      </c>
      <c r="B808" s="749">
        <v>44454</v>
      </c>
      <c r="C808" s="21">
        <v>44468</v>
      </c>
      <c r="D808" s="949">
        <v>44484</v>
      </c>
      <c r="E808" s="567" t="s">
        <v>3334</v>
      </c>
      <c r="F808" s="426" t="s">
        <v>5137</v>
      </c>
      <c r="G808" s="426" t="s">
        <v>5138</v>
      </c>
      <c r="H808" s="426" t="s">
        <v>5139</v>
      </c>
      <c r="I808" s="426"/>
      <c r="J808" s="426" t="s">
        <v>2045</v>
      </c>
      <c r="K808" s="424" t="s">
        <v>3366</v>
      </c>
      <c r="L808" s="358">
        <f t="shared" si="65"/>
        <v>22</v>
      </c>
      <c r="M808" s="358">
        <f t="shared" si="66"/>
        <v>15</v>
      </c>
      <c r="N808" s="403"/>
      <c r="O808" s="942">
        <v>70</v>
      </c>
      <c r="P808" s="424"/>
      <c r="Q808" s="349"/>
      <c r="R808" s="491"/>
      <c r="S808" s="349"/>
      <c r="T808" s="349"/>
      <c r="U808" s="349"/>
    </row>
    <row r="809" spans="1:21" ht="12.6" customHeight="1" outlineLevel="1">
      <c r="A809" s="1057">
        <v>44476</v>
      </c>
      <c r="B809" s="749">
        <v>44466</v>
      </c>
      <c r="C809" s="21">
        <v>44477</v>
      </c>
      <c r="D809" s="21">
        <v>44496</v>
      </c>
      <c r="E809" s="16" t="s">
        <v>3334</v>
      </c>
      <c r="F809" s="22" t="s">
        <v>5140</v>
      </c>
      <c r="G809" s="22" t="s">
        <v>5141</v>
      </c>
      <c r="H809" s="22"/>
      <c r="I809" s="22"/>
      <c r="J809" s="22" t="s">
        <v>2033</v>
      </c>
      <c r="K809" s="353" t="s">
        <v>3381</v>
      </c>
      <c r="L809" s="358">
        <f t="shared" si="65"/>
        <v>10</v>
      </c>
      <c r="M809" s="358">
        <f t="shared" si="66"/>
        <v>7</v>
      </c>
      <c r="N809" s="926"/>
      <c r="O809" s="927">
        <v>71</v>
      </c>
      <c r="P809" s="22"/>
      <c r="Q809" s="22"/>
      <c r="R809" s="22"/>
      <c r="S809" s="22"/>
      <c r="T809" s="22"/>
      <c r="U809" s="22"/>
    </row>
    <row r="810" spans="1:21" ht="12.6" customHeight="1" outlineLevel="1">
      <c r="A810" s="360">
        <v>44476</v>
      </c>
      <c r="B810" s="750">
        <v>44460</v>
      </c>
      <c r="C810" s="364">
        <v>44474</v>
      </c>
      <c r="D810" s="932">
        <v>44490</v>
      </c>
      <c r="E810" s="349" t="s">
        <v>3334</v>
      </c>
      <c r="F810" s="424" t="s">
        <v>5142</v>
      </c>
      <c r="G810" s="424" t="s">
        <v>5143</v>
      </c>
      <c r="H810" s="424"/>
      <c r="I810" s="424"/>
      <c r="J810" s="424" t="s">
        <v>2034</v>
      </c>
      <c r="K810" s="424" t="s">
        <v>3381</v>
      </c>
      <c r="L810" s="926">
        <f t="shared" si="65"/>
        <v>16</v>
      </c>
      <c r="M810" s="926">
        <f t="shared" si="66"/>
        <v>11</v>
      </c>
      <c r="N810" s="403"/>
      <c r="O810" s="403">
        <v>72</v>
      </c>
      <c r="P810" s="424"/>
      <c r="Q810" s="424"/>
      <c r="R810" s="424"/>
      <c r="S810" s="424"/>
      <c r="T810" s="424"/>
      <c r="U810" s="424"/>
    </row>
    <row r="811" spans="1:21" ht="12.6" customHeight="1" outlineLevel="1">
      <c r="A811" s="360">
        <v>44477</v>
      </c>
      <c r="B811" s="750">
        <v>44468</v>
      </c>
      <c r="C811" s="364">
        <v>44476</v>
      </c>
      <c r="D811" s="364">
        <v>44498</v>
      </c>
      <c r="E811" s="355" t="s">
        <v>3334</v>
      </c>
      <c r="F811" s="348" t="s">
        <v>5144</v>
      </c>
      <c r="G811" s="348" t="s">
        <v>5145</v>
      </c>
      <c r="H811" s="348"/>
      <c r="I811" s="348"/>
      <c r="J811" s="348" t="s">
        <v>2042</v>
      </c>
      <c r="K811" s="348"/>
      <c r="L811" s="358">
        <f t="shared" si="65"/>
        <v>9</v>
      </c>
      <c r="M811" s="358">
        <f t="shared" si="66"/>
        <v>6</v>
      </c>
      <c r="N811" s="926"/>
      <c r="O811" s="927">
        <v>73</v>
      </c>
      <c r="P811" s="352"/>
      <c r="Q811" s="350"/>
      <c r="R811" s="363"/>
      <c r="S811" s="350"/>
      <c r="T811" s="350"/>
      <c r="U811" s="350"/>
    </row>
    <row r="812" spans="1:21" ht="12.6" customHeight="1" outlineLevel="1">
      <c r="A812" s="360">
        <v>44477</v>
      </c>
      <c r="B812" s="750">
        <v>44456</v>
      </c>
      <c r="C812" s="364">
        <v>44471</v>
      </c>
      <c r="D812" s="932">
        <v>44486</v>
      </c>
      <c r="E812" s="349" t="s">
        <v>3335</v>
      </c>
      <c r="F812" s="424" t="s">
        <v>4424</v>
      </c>
      <c r="G812" s="424" t="s">
        <v>5146</v>
      </c>
      <c r="H812" s="1071" t="s">
        <v>5147</v>
      </c>
      <c r="I812" s="424" t="s">
        <v>2035</v>
      </c>
      <c r="J812" s="424" t="s">
        <v>2034</v>
      </c>
      <c r="K812" s="424" t="s">
        <v>2046</v>
      </c>
      <c r="L812" s="358">
        <f t="shared" si="65"/>
        <v>21</v>
      </c>
      <c r="M812" s="358">
        <f t="shared" si="66"/>
        <v>14</v>
      </c>
      <c r="N812" s="403"/>
      <c r="O812" s="942">
        <v>74</v>
      </c>
      <c r="P812" s="424"/>
      <c r="Q812" s="424"/>
      <c r="R812" s="424"/>
      <c r="S812" s="424"/>
      <c r="T812" s="424"/>
      <c r="U812" s="424"/>
    </row>
    <row r="813" spans="1:21" ht="12.6" customHeight="1" outlineLevel="1">
      <c r="A813" s="360">
        <v>44475</v>
      </c>
      <c r="B813" s="750">
        <v>44468</v>
      </c>
      <c r="C813" s="364">
        <v>44484</v>
      </c>
      <c r="D813" s="364">
        <v>44498</v>
      </c>
      <c r="E813" s="355" t="s">
        <v>3335</v>
      </c>
      <c r="F813" s="353" t="s">
        <v>5148</v>
      </c>
      <c r="G813" s="353" t="s">
        <v>5149</v>
      </c>
      <c r="H813" s="353"/>
      <c r="I813" s="353"/>
      <c r="J813" s="353" t="s">
        <v>2042</v>
      </c>
      <c r="K813" s="353" t="s">
        <v>3351</v>
      </c>
      <c r="L813" s="358">
        <f t="shared" si="65"/>
        <v>7</v>
      </c>
      <c r="M813" s="358">
        <f t="shared" si="66"/>
        <v>4</v>
      </c>
      <c r="N813" s="926"/>
      <c r="O813" s="927">
        <v>75</v>
      </c>
      <c r="P813" s="375"/>
      <c r="Q813" s="375"/>
      <c r="R813" s="375"/>
      <c r="S813" s="375"/>
      <c r="T813" s="375"/>
      <c r="U813" s="375"/>
    </row>
    <row r="814" spans="1:21" ht="12.6" customHeight="1" outlineLevel="1">
      <c r="A814" s="360">
        <v>44482</v>
      </c>
      <c r="B814" s="750">
        <v>44466</v>
      </c>
      <c r="C814" s="364">
        <v>44496</v>
      </c>
      <c r="D814" s="364">
        <v>44496</v>
      </c>
      <c r="E814" s="355" t="s">
        <v>3334</v>
      </c>
      <c r="F814" s="348" t="s">
        <v>3361</v>
      </c>
      <c r="G814" s="348" t="s">
        <v>5150</v>
      </c>
      <c r="H814" s="348" t="s">
        <v>5151</v>
      </c>
      <c r="I814" s="348"/>
      <c r="J814" s="348" t="s">
        <v>2042</v>
      </c>
      <c r="K814" s="348"/>
      <c r="L814" s="358">
        <f t="shared" si="65"/>
        <v>16</v>
      </c>
      <c r="M814" s="358">
        <f t="shared" si="66"/>
        <v>11</v>
      </c>
      <c r="N814" s="403"/>
      <c r="O814" s="942">
        <v>76</v>
      </c>
      <c r="P814" s="352"/>
      <c r="Q814" s="350"/>
      <c r="R814" s="363"/>
      <c r="S814" s="350"/>
      <c r="T814" s="350"/>
      <c r="U814" s="350"/>
    </row>
    <row r="815" spans="1:21" ht="12.6" customHeight="1" outlineLevel="1">
      <c r="A815" s="360">
        <v>44482</v>
      </c>
      <c r="B815" s="750">
        <v>44469</v>
      </c>
      <c r="C815" s="364">
        <v>44499</v>
      </c>
      <c r="D815" s="364">
        <v>44499</v>
      </c>
      <c r="E815" s="355" t="s">
        <v>3334</v>
      </c>
      <c r="F815" s="348" t="s">
        <v>5152</v>
      </c>
      <c r="G815" s="348" t="s">
        <v>5153</v>
      </c>
      <c r="H815" s="348" t="s">
        <v>5151</v>
      </c>
      <c r="I815" s="348"/>
      <c r="J815" s="348" t="s">
        <v>2042</v>
      </c>
      <c r="K815" s="348"/>
      <c r="L815" s="358">
        <f t="shared" si="65"/>
        <v>13</v>
      </c>
      <c r="M815" s="358">
        <f t="shared" si="66"/>
        <v>8</v>
      </c>
      <c r="N815" s="926"/>
      <c r="O815" s="927">
        <v>77</v>
      </c>
      <c r="P815" s="352"/>
      <c r="Q815" s="350"/>
      <c r="R815" s="363"/>
      <c r="S815" s="350"/>
      <c r="T815" s="350"/>
      <c r="U815" s="350"/>
    </row>
    <row r="816" spans="1:21" ht="12.6" customHeight="1" outlineLevel="1">
      <c r="A816" s="360">
        <v>44482</v>
      </c>
      <c r="B816" s="749">
        <v>44467</v>
      </c>
      <c r="C816" s="21">
        <v>44477</v>
      </c>
      <c r="D816" s="21">
        <v>44497</v>
      </c>
      <c r="E816" s="16" t="s">
        <v>3334</v>
      </c>
      <c r="F816" s="22" t="s">
        <v>5154</v>
      </c>
      <c r="G816" s="22" t="s">
        <v>5155</v>
      </c>
      <c r="H816" s="22"/>
      <c r="I816" s="22"/>
      <c r="J816" s="22" t="s">
        <v>2033</v>
      </c>
      <c r="K816" s="353" t="s">
        <v>3381</v>
      </c>
      <c r="L816" s="358">
        <f t="shared" si="65"/>
        <v>15</v>
      </c>
      <c r="M816" s="358">
        <f t="shared" si="66"/>
        <v>10</v>
      </c>
      <c r="N816" s="403"/>
      <c r="O816" s="942">
        <v>78</v>
      </c>
      <c r="P816" s="22"/>
      <c r="Q816" s="22"/>
      <c r="R816" s="22"/>
      <c r="S816" s="22"/>
      <c r="T816" s="22"/>
      <c r="U816" s="22"/>
    </row>
    <row r="817" spans="1:33" ht="22.8" customHeight="1" outlineLevel="1">
      <c r="A817" s="360">
        <v>44482</v>
      </c>
      <c r="B817" s="749">
        <v>44469</v>
      </c>
      <c r="C817" s="21">
        <v>44482</v>
      </c>
      <c r="D817" s="21">
        <v>44499</v>
      </c>
      <c r="E817" s="16" t="s">
        <v>3334</v>
      </c>
      <c r="F817" s="22" t="s">
        <v>5156</v>
      </c>
      <c r="G817" s="22" t="s">
        <v>5157</v>
      </c>
      <c r="H817" s="22"/>
      <c r="I817" s="22"/>
      <c r="J817" s="22" t="s">
        <v>2033</v>
      </c>
      <c r="K817" s="353" t="s">
        <v>3381</v>
      </c>
      <c r="L817" s="358">
        <f t="shared" si="65"/>
        <v>13</v>
      </c>
      <c r="M817" s="358">
        <f t="shared" si="66"/>
        <v>8</v>
      </c>
      <c r="N817" s="926"/>
      <c r="O817" s="927">
        <v>79</v>
      </c>
      <c r="P817" s="22"/>
      <c r="Q817" s="22"/>
      <c r="R817" s="22"/>
      <c r="S817" s="22"/>
      <c r="T817" s="22"/>
      <c r="U817" s="22"/>
      <c r="V817" s="22"/>
      <c r="W817" s="22"/>
      <c r="X817" s="22"/>
      <c r="Y817" s="22"/>
      <c r="Z817" s="22"/>
      <c r="AA817" s="22"/>
      <c r="AB817" s="22"/>
      <c r="AC817" s="22"/>
      <c r="AD817" s="22"/>
      <c r="AE817" s="22"/>
      <c r="AF817" s="22"/>
      <c r="AG817" s="22"/>
    </row>
    <row r="818" spans="1:33" ht="12.6" customHeight="1" outlineLevel="1">
      <c r="A818" s="360">
        <v>44482</v>
      </c>
      <c r="B818" s="750">
        <v>44467</v>
      </c>
      <c r="C818" s="364">
        <v>44476</v>
      </c>
      <c r="D818" s="364">
        <v>44497</v>
      </c>
      <c r="E818" s="355" t="s">
        <v>3334</v>
      </c>
      <c r="F818" s="353" t="s">
        <v>5158</v>
      </c>
      <c r="G818" s="353" t="s">
        <v>5159</v>
      </c>
      <c r="H818" s="353" t="s">
        <v>5160</v>
      </c>
      <c r="I818" s="353"/>
      <c r="J818" s="353" t="s">
        <v>2035</v>
      </c>
      <c r="K818" s="348"/>
      <c r="L818" s="358">
        <f t="shared" si="65"/>
        <v>15</v>
      </c>
      <c r="M818" s="358">
        <f t="shared" si="66"/>
        <v>10</v>
      </c>
      <c r="N818" s="926"/>
      <c r="O818" s="927">
        <v>80</v>
      </c>
      <c r="P818" s="352"/>
      <c r="Q818" s="350"/>
      <c r="R818" s="350"/>
      <c r="S818" s="350"/>
      <c r="T818" s="350"/>
      <c r="U818" s="350"/>
      <c r="V818" s="350"/>
      <c r="W818" s="350"/>
      <c r="X818" s="350"/>
      <c r="Y818" s="350"/>
      <c r="Z818" s="350"/>
      <c r="AA818" s="350"/>
      <c r="AB818" s="350"/>
      <c r="AC818" s="350"/>
      <c r="AD818" s="350"/>
      <c r="AE818" s="350"/>
      <c r="AF818" s="352"/>
      <c r="AG818" s="352"/>
    </row>
    <row r="819" spans="1:33" ht="12.6" customHeight="1" outlineLevel="1">
      <c r="A819" s="360">
        <v>44483</v>
      </c>
      <c r="B819" s="750">
        <v>44467</v>
      </c>
      <c r="C819" s="364">
        <v>44477</v>
      </c>
      <c r="D819" s="364">
        <v>44497</v>
      </c>
      <c r="E819" s="355" t="s">
        <v>3335</v>
      </c>
      <c r="F819" s="353" t="s">
        <v>5161</v>
      </c>
      <c r="G819" s="353" t="s">
        <v>5162</v>
      </c>
      <c r="H819" s="353" t="s">
        <v>5163</v>
      </c>
      <c r="I819" s="353"/>
      <c r="J819" s="353" t="s">
        <v>2035</v>
      </c>
      <c r="K819" s="348"/>
      <c r="L819" s="358">
        <f t="shared" si="65"/>
        <v>16</v>
      </c>
      <c r="M819" s="358">
        <f t="shared" si="66"/>
        <v>11</v>
      </c>
      <c r="N819" s="403"/>
      <c r="O819" s="942">
        <v>81</v>
      </c>
      <c r="P819" s="352"/>
      <c r="Q819" s="350"/>
      <c r="R819" s="350"/>
      <c r="S819" s="350"/>
      <c r="T819" s="350"/>
      <c r="U819" s="350"/>
      <c r="V819" s="350"/>
      <c r="W819" s="350"/>
      <c r="X819" s="350"/>
      <c r="Y819" s="350"/>
      <c r="Z819" s="350"/>
      <c r="AA819" s="350"/>
      <c r="AB819" s="350"/>
      <c r="AC819" s="350"/>
      <c r="AD819" s="350"/>
      <c r="AE819" s="350"/>
      <c r="AF819" s="352"/>
      <c r="AG819" s="352"/>
    </row>
    <row r="820" spans="1:33" ht="12.6" customHeight="1" outlineLevel="1">
      <c r="A820" s="360">
        <v>44483</v>
      </c>
      <c r="B820" s="750">
        <v>44469</v>
      </c>
      <c r="C820" s="364">
        <v>44477</v>
      </c>
      <c r="D820" s="364">
        <v>44499</v>
      </c>
      <c r="E820" s="355" t="s">
        <v>3334</v>
      </c>
      <c r="F820" s="353" t="s">
        <v>4572</v>
      </c>
      <c r="G820" s="353" t="s">
        <v>5164</v>
      </c>
      <c r="H820" s="353"/>
      <c r="I820" s="353"/>
      <c r="J820" s="353" t="s">
        <v>2034</v>
      </c>
      <c r="K820" s="353" t="s">
        <v>5165</v>
      </c>
      <c r="L820" s="358">
        <f t="shared" si="65"/>
        <v>14</v>
      </c>
      <c r="M820" s="358">
        <f t="shared" si="66"/>
        <v>9</v>
      </c>
      <c r="N820" s="926"/>
      <c r="O820" s="927">
        <v>82</v>
      </c>
      <c r="P820" s="353"/>
      <c r="Q820" s="353"/>
      <c r="R820" s="353"/>
      <c r="S820" s="353"/>
      <c r="T820" s="353"/>
      <c r="U820" s="353"/>
      <c r="V820" s="353"/>
      <c r="W820" s="353"/>
      <c r="X820" s="353"/>
      <c r="Y820" s="353"/>
      <c r="Z820" s="353"/>
      <c r="AA820" s="353"/>
      <c r="AB820" s="353"/>
      <c r="AC820" s="353"/>
      <c r="AD820" s="353"/>
      <c r="AE820" s="353"/>
      <c r="AF820" s="353"/>
      <c r="AG820" s="353"/>
    </row>
    <row r="821" spans="1:33" ht="12.6" customHeight="1" outlineLevel="1">
      <c r="A821" s="360">
        <v>44488</v>
      </c>
      <c r="B821" s="750">
        <v>44459</v>
      </c>
      <c r="C821" s="364">
        <v>44490</v>
      </c>
      <c r="D821" s="364">
        <v>44490</v>
      </c>
      <c r="E821" s="355" t="s">
        <v>3334</v>
      </c>
      <c r="F821" s="353" t="s">
        <v>3826</v>
      </c>
      <c r="G821" s="353" t="s">
        <v>5166</v>
      </c>
      <c r="H821" s="353"/>
      <c r="I821" s="353" t="s">
        <v>2035</v>
      </c>
      <c r="J821" s="353" t="s">
        <v>2034</v>
      </c>
      <c r="K821" s="353" t="s">
        <v>3351</v>
      </c>
      <c r="L821" s="358">
        <f t="shared" si="65"/>
        <v>29</v>
      </c>
      <c r="M821" s="358">
        <f t="shared" si="66"/>
        <v>20</v>
      </c>
      <c r="N821" s="403"/>
      <c r="O821" s="942">
        <v>83</v>
      </c>
      <c r="P821" s="353"/>
      <c r="Q821" s="353"/>
      <c r="R821" s="353"/>
      <c r="S821" s="353"/>
      <c r="T821" s="353"/>
      <c r="U821" s="353"/>
      <c r="V821" s="353"/>
      <c r="W821" s="353"/>
      <c r="X821" s="353"/>
      <c r="Y821" s="353"/>
      <c r="Z821" s="353"/>
      <c r="AA821" s="353"/>
      <c r="AB821" s="353"/>
      <c r="AC821" s="353"/>
      <c r="AD821" s="353"/>
      <c r="AE821" s="353"/>
      <c r="AF821" s="353"/>
      <c r="AG821" s="353"/>
    </row>
    <row r="822" spans="1:33" ht="12.6" customHeight="1" outlineLevel="1">
      <c r="A822" s="360">
        <v>44490</v>
      </c>
      <c r="B822" s="750">
        <v>44469</v>
      </c>
      <c r="C822" s="364">
        <v>44499</v>
      </c>
      <c r="D822" s="364">
        <v>44499</v>
      </c>
      <c r="E822" s="355" t="s">
        <v>3335</v>
      </c>
      <c r="F822" s="353" t="s">
        <v>5167</v>
      </c>
      <c r="G822" s="353" t="s">
        <v>5168</v>
      </c>
      <c r="H822" s="353" t="s">
        <v>3485</v>
      </c>
      <c r="I822" s="353"/>
      <c r="J822" s="353" t="s">
        <v>2033</v>
      </c>
      <c r="K822" s="353" t="s">
        <v>5169</v>
      </c>
      <c r="L822" s="358">
        <f t="shared" si="65"/>
        <v>21</v>
      </c>
      <c r="M822" s="358">
        <f t="shared" si="66"/>
        <v>14</v>
      </c>
      <c r="N822" s="926"/>
      <c r="O822" s="927">
        <v>84</v>
      </c>
      <c r="P822" s="353"/>
      <c r="Q822" s="353"/>
      <c r="R822" s="353"/>
      <c r="S822" s="353"/>
      <c r="T822" s="353"/>
      <c r="U822" s="353"/>
      <c r="V822" s="353"/>
      <c r="W822" s="353"/>
      <c r="X822" s="353"/>
      <c r="Y822" s="353"/>
      <c r="Z822" s="353"/>
      <c r="AA822" s="353"/>
      <c r="AB822" s="353"/>
      <c r="AC822" s="353"/>
      <c r="AD822" s="353"/>
      <c r="AE822" s="353"/>
      <c r="AF822" s="353"/>
      <c r="AG822" s="353"/>
    </row>
    <row r="823" spans="1:33" ht="12.6" customHeight="1" outlineLevel="1">
      <c r="A823" s="950">
        <v>44484</v>
      </c>
      <c r="B823" s="749">
        <v>44466</v>
      </c>
      <c r="C823" s="21">
        <v>44489</v>
      </c>
      <c r="D823" s="949">
        <v>44496</v>
      </c>
      <c r="E823" s="567" t="s">
        <v>3335</v>
      </c>
      <c r="F823" s="426" t="s">
        <v>5170</v>
      </c>
      <c r="G823" s="426" t="s">
        <v>5171</v>
      </c>
      <c r="H823" s="426"/>
      <c r="I823" s="426"/>
      <c r="J823" s="426" t="s">
        <v>2045</v>
      </c>
      <c r="K823" s="424" t="s">
        <v>3366</v>
      </c>
      <c r="L823" s="358">
        <f t="shared" si="65"/>
        <v>18</v>
      </c>
      <c r="M823" s="358">
        <f t="shared" si="66"/>
        <v>13</v>
      </c>
      <c r="N823" s="403"/>
      <c r="O823" s="942">
        <v>85</v>
      </c>
      <c r="P823" s="424"/>
      <c r="Q823" s="349"/>
      <c r="R823" s="491"/>
      <c r="S823" s="349"/>
      <c r="T823" s="349"/>
      <c r="U823" s="349"/>
      <c r="V823" s="349"/>
      <c r="W823" s="349"/>
      <c r="X823" s="349"/>
      <c r="Y823" s="349"/>
      <c r="Z823" s="349"/>
      <c r="AA823" s="349"/>
      <c r="AB823" s="349"/>
      <c r="AC823" s="349"/>
      <c r="AD823" s="491"/>
      <c r="AE823" s="349"/>
      <c r="AF823" s="424"/>
      <c r="AG823" s="424"/>
    </row>
    <row r="824" spans="1:33" ht="12.6" customHeight="1" outlineLevel="1">
      <c r="A824" s="360">
        <v>44490</v>
      </c>
      <c r="B824" s="750">
        <v>44467</v>
      </c>
      <c r="C824" s="364">
        <v>44477</v>
      </c>
      <c r="D824" s="364">
        <v>44477</v>
      </c>
      <c r="E824" s="355" t="s">
        <v>3334</v>
      </c>
      <c r="F824" s="353" t="s">
        <v>5172</v>
      </c>
      <c r="G824" s="353" t="s">
        <v>5173</v>
      </c>
      <c r="H824" s="353" t="s">
        <v>5174</v>
      </c>
      <c r="I824" s="353"/>
      <c r="J824" s="353" t="s">
        <v>2035</v>
      </c>
      <c r="K824" s="348"/>
      <c r="L824" s="358">
        <f t="shared" si="65"/>
        <v>23</v>
      </c>
      <c r="M824" s="358">
        <f t="shared" si="66"/>
        <v>16</v>
      </c>
      <c r="N824" s="926"/>
      <c r="O824" s="927">
        <v>86</v>
      </c>
      <c r="P824" s="352"/>
      <c r="Q824" s="350"/>
      <c r="R824" s="363"/>
      <c r="S824" s="350"/>
      <c r="T824" s="350"/>
      <c r="U824" s="350"/>
      <c r="V824" s="350"/>
      <c r="W824" s="365"/>
      <c r="X824" s="350"/>
      <c r="Y824" s="350"/>
      <c r="Z824" s="350"/>
      <c r="AA824" s="350"/>
      <c r="AB824" s="350"/>
      <c r="AC824" s="350"/>
      <c r="AD824" s="363"/>
      <c r="AE824" s="350"/>
      <c r="AF824" s="352"/>
      <c r="AG824" s="352"/>
    </row>
    <row r="825" spans="1:33" ht="12.6" customHeight="1" outlineLevel="1">
      <c r="A825" s="360">
        <v>44491</v>
      </c>
      <c r="B825" s="750">
        <v>44460</v>
      </c>
      <c r="C825" s="364">
        <v>44473</v>
      </c>
      <c r="D825" s="364">
        <v>44490</v>
      </c>
      <c r="E825" s="355" t="s">
        <v>3334</v>
      </c>
      <c r="F825" s="353" t="s">
        <v>5175</v>
      </c>
      <c r="G825" s="353" t="s">
        <v>5176</v>
      </c>
      <c r="H825" s="353" t="s">
        <v>5177</v>
      </c>
      <c r="I825" s="424"/>
      <c r="J825" s="353" t="s">
        <v>2035</v>
      </c>
      <c r="K825" s="348" t="s">
        <v>5178</v>
      </c>
      <c r="L825" s="926">
        <f t="shared" si="65"/>
        <v>31</v>
      </c>
      <c r="M825" s="926">
        <f t="shared" si="66"/>
        <v>22</v>
      </c>
      <c r="N825" s="403"/>
      <c r="O825" s="942">
        <v>87</v>
      </c>
      <c r="P825" s="353"/>
      <c r="Q825" s="355"/>
      <c r="R825" s="359"/>
      <c r="S825" s="355"/>
      <c r="T825" s="355"/>
      <c r="U825" s="355"/>
      <c r="V825" s="355"/>
      <c r="W825" s="349"/>
      <c r="X825" s="355"/>
      <c r="Y825" s="355"/>
      <c r="Z825" s="355"/>
      <c r="AA825" s="355"/>
      <c r="AB825" s="355"/>
      <c r="AC825" s="355"/>
      <c r="AD825" s="359"/>
      <c r="AE825" s="355"/>
      <c r="AF825" s="353"/>
      <c r="AG825" s="353"/>
    </row>
    <row r="826" spans="1:33" ht="12.6" customHeight="1" outlineLevel="1">
      <c r="A826" s="360">
        <v>44490</v>
      </c>
      <c r="B826" s="750">
        <v>44469</v>
      </c>
      <c r="C826" s="364">
        <v>44499</v>
      </c>
      <c r="D826" s="364">
        <v>44499</v>
      </c>
      <c r="E826" s="355" t="s">
        <v>3335</v>
      </c>
      <c r="F826" s="353" t="s">
        <v>5167</v>
      </c>
      <c r="G826" s="353" t="s">
        <v>5168</v>
      </c>
      <c r="H826" s="353" t="s">
        <v>3485</v>
      </c>
      <c r="I826" s="353"/>
      <c r="J826" s="353" t="s">
        <v>2033</v>
      </c>
      <c r="K826" s="353" t="s">
        <v>5169</v>
      </c>
      <c r="L826" s="358">
        <f t="shared" si="65"/>
        <v>21</v>
      </c>
      <c r="M826" s="358">
        <f t="shared" si="66"/>
        <v>14</v>
      </c>
      <c r="N826" s="926"/>
      <c r="O826" s="927">
        <v>88</v>
      </c>
      <c r="P826" s="353"/>
      <c r="Q826" s="353"/>
      <c r="R826" s="353"/>
      <c r="S826" s="353"/>
      <c r="T826" s="353"/>
      <c r="U826" s="353"/>
      <c r="V826" s="353"/>
      <c r="W826" s="353"/>
      <c r="X826" s="353"/>
      <c r="Y826" s="353"/>
      <c r="Z826" s="353"/>
      <c r="AA826" s="353"/>
      <c r="AB826" s="353"/>
      <c r="AC826" s="353"/>
      <c r="AD826" s="353"/>
      <c r="AE826" s="353"/>
      <c r="AF826" s="353"/>
      <c r="AG826" s="353"/>
    </row>
    <row r="827" spans="1:33" ht="12.6" customHeight="1" outlineLevel="1">
      <c r="A827" s="360">
        <v>44494</v>
      </c>
      <c r="B827" s="750">
        <v>44466</v>
      </c>
      <c r="C827" s="364">
        <v>44479</v>
      </c>
      <c r="D827" s="932">
        <v>44496</v>
      </c>
      <c r="E827" s="349" t="s">
        <v>3334</v>
      </c>
      <c r="F827" s="589" t="s">
        <v>5179</v>
      </c>
      <c r="G827" s="424" t="s">
        <v>5180</v>
      </c>
      <c r="H827" s="424"/>
      <c r="I827" s="424"/>
      <c r="J827" s="424" t="s">
        <v>2034</v>
      </c>
      <c r="K827" s="589" t="s">
        <v>3385</v>
      </c>
      <c r="L827" s="358">
        <f t="shared" si="65"/>
        <v>28</v>
      </c>
      <c r="M827" s="358">
        <f t="shared" si="66"/>
        <v>19</v>
      </c>
      <c r="N827" s="926"/>
      <c r="O827" s="927">
        <v>89</v>
      </c>
      <c r="P827" s="424"/>
      <c r="Q827" s="424"/>
      <c r="R827" s="424"/>
      <c r="S827" s="424"/>
      <c r="T827" s="424"/>
      <c r="U827" s="424"/>
      <c r="V827" s="424"/>
      <c r="W827" s="424"/>
      <c r="X827" s="424"/>
      <c r="Y827" s="424"/>
      <c r="Z827" s="424"/>
      <c r="AA827" s="424"/>
      <c r="AB827" s="424"/>
      <c r="AC827" s="424"/>
      <c r="AD827" s="424"/>
      <c r="AE827" s="424"/>
      <c r="AF827" s="424"/>
      <c r="AG827" s="424"/>
    </row>
    <row r="828" spans="1:33" ht="12.6" customHeight="1" outlineLevel="1">
      <c r="A828" s="360">
        <v>44494</v>
      </c>
      <c r="B828" s="750">
        <v>44467</v>
      </c>
      <c r="C828" s="364">
        <v>44494</v>
      </c>
      <c r="D828" s="932">
        <v>44497</v>
      </c>
      <c r="E828" s="349" t="s">
        <v>3335</v>
      </c>
      <c r="F828" s="424" t="s">
        <v>5181</v>
      </c>
      <c r="G828" s="424" t="s">
        <v>5182</v>
      </c>
      <c r="H828" s="424" t="s">
        <v>5183</v>
      </c>
      <c r="I828" s="424"/>
      <c r="J828" s="424" t="s">
        <v>2034</v>
      </c>
      <c r="K828" s="424" t="s">
        <v>3385</v>
      </c>
      <c r="L828" s="926">
        <f t="shared" si="65"/>
        <v>27</v>
      </c>
      <c r="M828" s="926">
        <f t="shared" si="66"/>
        <v>18</v>
      </c>
      <c r="N828" s="403"/>
      <c r="O828" s="942">
        <v>90</v>
      </c>
      <c r="P828" s="424"/>
      <c r="Q828" s="424"/>
      <c r="R828" s="424"/>
      <c r="S828" s="424"/>
      <c r="T828" s="424"/>
      <c r="U828" s="424"/>
      <c r="V828" s="424"/>
      <c r="W828" s="424"/>
      <c r="X828" s="424"/>
      <c r="Y828" s="424"/>
      <c r="Z828" s="424"/>
      <c r="AA828" s="424"/>
      <c r="AB828" s="424"/>
      <c r="AC828" s="424"/>
      <c r="AD828" s="424"/>
      <c r="AE828" s="424"/>
      <c r="AF828" s="424"/>
      <c r="AG828" s="424"/>
    </row>
    <row r="829" spans="1:33" ht="12.6" customHeight="1" outlineLevel="1">
      <c r="A829" s="360">
        <v>44495</v>
      </c>
      <c r="B829" s="750">
        <v>44469</v>
      </c>
      <c r="C829" s="364">
        <v>44499</v>
      </c>
      <c r="D829" s="364">
        <v>44499</v>
      </c>
      <c r="E829" s="355" t="s">
        <v>3334</v>
      </c>
      <c r="F829" s="353" t="s">
        <v>5184</v>
      </c>
      <c r="G829" s="353" t="s">
        <v>5185</v>
      </c>
      <c r="H829" s="353" t="s">
        <v>5186</v>
      </c>
      <c r="I829" s="353"/>
      <c r="J829" s="353" t="s">
        <v>2033</v>
      </c>
      <c r="K829" s="353" t="s">
        <v>5187</v>
      </c>
      <c r="L829" s="358">
        <f t="shared" si="65"/>
        <v>26</v>
      </c>
      <c r="M829" s="358">
        <f t="shared" si="66"/>
        <v>17</v>
      </c>
      <c r="N829" s="926"/>
      <c r="O829" s="927">
        <v>91</v>
      </c>
      <c r="P829" s="353"/>
      <c r="Q829" s="353"/>
      <c r="R829" s="353"/>
      <c r="S829" s="353"/>
      <c r="T829" s="353"/>
      <c r="U829" s="353"/>
      <c r="V829" s="353"/>
      <c r="W829" s="353"/>
      <c r="X829" s="353"/>
      <c r="Y829" s="353"/>
      <c r="Z829" s="353"/>
      <c r="AA829" s="353"/>
      <c r="AB829" s="353"/>
      <c r="AC829" s="353"/>
      <c r="AD829" s="353"/>
      <c r="AE829" s="353"/>
      <c r="AF829" s="353"/>
      <c r="AG829" s="353"/>
    </row>
    <row r="830" spans="1:33" ht="12.6" customHeight="1" outlineLevel="1">
      <c r="A830" s="376">
        <v>44497</v>
      </c>
      <c r="B830" s="749">
        <v>44468</v>
      </c>
      <c r="C830" s="21">
        <v>44482</v>
      </c>
      <c r="D830" s="21">
        <v>44498</v>
      </c>
      <c r="E830" s="16" t="s">
        <v>3334</v>
      </c>
      <c r="F830" s="22" t="s">
        <v>5188</v>
      </c>
      <c r="G830" s="22" t="s">
        <v>5189</v>
      </c>
      <c r="H830" s="22" t="s">
        <v>3343</v>
      </c>
      <c r="I830" s="22"/>
      <c r="J830" s="22" t="s">
        <v>2033</v>
      </c>
      <c r="K830" s="353" t="s">
        <v>5190</v>
      </c>
      <c r="L830" s="358">
        <f t="shared" si="65"/>
        <v>29</v>
      </c>
      <c r="M830" s="358">
        <f t="shared" si="66"/>
        <v>20</v>
      </c>
      <c r="N830" s="926"/>
      <c r="O830" s="927">
        <v>92</v>
      </c>
      <c r="P830" s="22"/>
      <c r="Q830" s="22"/>
      <c r="R830" s="22"/>
      <c r="S830" s="22"/>
      <c r="T830" s="22"/>
      <c r="U830" s="22"/>
      <c r="V830" s="22"/>
      <c r="W830" s="22"/>
      <c r="X830" s="22"/>
      <c r="Y830" s="22"/>
      <c r="Z830" s="22"/>
      <c r="AA830" s="22"/>
      <c r="AB830" s="22"/>
      <c r="AC830" s="22"/>
      <c r="AD830" s="22"/>
      <c r="AE830" s="22"/>
      <c r="AF830" s="22"/>
      <c r="AG830" s="22"/>
    </row>
    <row r="831" spans="1:33" ht="12.6" customHeight="1">
      <c r="A831" s="355"/>
      <c r="B831" s="355"/>
      <c r="C831" s="364"/>
      <c r="D831" s="355"/>
      <c r="E831" s="355"/>
      <c r="F831" s="348"/>
      <c r="G831" s="348"/>
      <c r="H831" s="348"/>
      <c r="I831" s="348"/>
      <c r="J831" s="348"/>
      <c r="K831" s="348"/>
      <c r="L831" s="926"/>
      <c r="M831" s="926"/>
      <c r="N831" s="926"/>
      <c r="O831" s="927"/>
      <c r="P831" s="352"/>
      <c r="Q831" s="350"/>
      <c r="R831" s="363"/>
      <c r="S831" s="350"/>
      <c r="T831" s="350"/>
      <c r="U831" s="350"/>
      <c r="V831" s="350"/>
      <c r="W831" s="365"/>
      <c r="X831" s="350"/>
      <c r="Y831" s="350"/>
      <c r="Z831" s="350"/>
      <c r="AA831" s="350"/>
      <c r="AB831" s="350"/>
      <c r="AC831" s="350"/>
      <c r="AD831" s="363"/>
      <c r="AE831" s="350"/>
      <c r="AF831" s="352"/>
      <c r="AG831" s="352"/>
    </row>
    <row r="832" spans="1:33" ht="12.6" customHeight="1">
      <c r="A832" s="364">
        <v>44475</v>
      </c>
      <c r="B832" s="1072">
        <v>44473</v>
      </c>
      <c r="C832" s="364">
        <v>44475</v>
      </c>
      <c r="D832" s="364">
        <v>44475</v>
      </c>
      <c r="E832" s="355" t="s">
        <v>3334</v>
      </c>
      <c r="F832" s="348" t="s">
        <v>5191</v>
      </c>
      <c r="G832" s="348" t="s">
        <v>5192</v>
      </c>
      <c r="H832" s="348"/>
      <c r="I832" s="348"/>
      <c r="J832" s="348" t="s">
        <v>2042</v>
      </c>
      <c r="K832" s="348"/>
      <c r="L832" s="926">
        <f t="shared" ref="L832:L863" si="67">(A832-B832)</f>
        <v>2</v>
      </c>
      <c r="M832" s="926">
        <f t="shared" ref="M832:M863" si="68">NETWORKDAYS(B832,A832,A832:B832)</f>
        <v>1</v>
      </c>
      <c r="N832" s="926"/>
      <c r="O832" s="927">
        <v>1</v>
      </c>
      <c r="P832" s="362" t="s">
        <v>2403</v>
      </c>
      <c r="Q832" s="357">
        <f>AVERAGE($L$832:$L$914)</f>
        <v>15.831325301204819</v>
      </c>
      <c r="R832" s="363">
        <f>COUNT($B$832:$B$914)</f>
        <v>83</v>
      </c>
      <c r="S832" s="350">
        <f>COUNTIF($E$831:$E$914,$S$1)</f>
        <v>53</v>
      </c>
      <c r="T832" s="350">
        <f>COUNTIF($E$831:$E$914,$T$1)</f>
        <v>30</v>
      </c>
      <c r="U832" s="350">
        <f>R832-S832-T832</f>
        <v>0</v>
      </c>
      <c r="V832" s="350"/>
      <c r="W832" s="350">
        <f t="shared" ref="W832:AE832" si="69">COUNTIF($J$831:$J$914, W$1)</f>
        <v>18</v>
      </c>
      <c r="X832" s="350">
        <f t="shared" si="69"/>
        <v>13</v>
      </c>
      <c r="Y832" s="350">
        <f t="shared" si="69"/>
        <v>18</v>
      </c>
      <c r="Z832" s="350">
        <f t="shared" si="69"/>
        <v>16</v>
      </c>
      <c r="AA832" s="350">
        <f t="shared" si="69"/>
        <v>18</v>
      </c>
      <c r="AB832" s="350">
        <f t="shared" si="69"/>
        <v>0</v>
      </c>
      <c r="AC832" s="350">
        <f t="shared" si="69"/>
        <v>0</v>
      </c>
      <c r="AD832" s="350">
        <f t="shared" si="69"/>
        <v>0</v>
      </c>
      <c r="AE832" s="350">
        <f t="shared" si="69"/>
        <v>0</v>
      </c>
      <c r="AF832" s="350"/>
      <c r="AG832" s="363">
        <f>SUM(W832:AF832)</f>
        <v>83</v>
      </c>
    </row>
    <row r="833" spans="1:21" ht="12.6" customHeight="1" outlineLevel="1">
      <c r="A833" s="360">
        <v>44476</v>
      </c>
      <c r="B833" s="1072">
        <v>44473</v>
      </c>
      <c r="C833" s="364">
        <v>44477</v>
      </c>
      <c r="D833" s="364">
        <v>44505</v>
      </c>
      <c r="E833" s="355" t="s">
        <v>3335</v>
      </c>
      <c r="F833" s="353" t="s">
        <v>5193</v>
      </c>
      <c r="G833" s="353" t="s">
        <v>5194</v>
      </c>
      <c r="H833" s="353"/>
      <c r="I833" s="353"/>
      <c r="J833" s="353" t="s">
        <v>2045</v>
      </c>
      <c r="K833" s="353" t="s">
        <v>3366</v>
      </c>
      <c r="L833" s="926">
        <f t="shared" si="67"/>
        <v>3</v>
      </c>
      <c r="M833" s="926">
        <f t="shared" si="68"/>
        <v>2</v>
      </c>
      <c r="N833" s="926"/>
      <c r="O833" s="927">
        <v>2</v>
      </c>
      <c r="P833" s="353"/>
      <c r="Q833" s="355"/>
      <c r="R833" s="359"/>
      <c r="S833" s="355"/>
      <c r="T833" s="355"/>
      <c r="U833" s="355"/>
    </row>
    <row r="834" spans="1:21" ht="12.6" customHeight="1" outlineLevel="1">
      <c r="A834" s="376">
        <v>44481</v>
      </c>
      <c r="B834" s="1072">
        <v>44474</v>
      </c>
      <c r="C834" s="364">
        <v>44481</v>
      </c>
      <c r="D834" s="364">
        <v>44481</v>
      </c>
      <c r="E834" s="355" t="s">
        <v>3334</v>
      </c>
      <c r="F834" s="353" t="s">
        <v>5195</v>
      </c>
      <c r="G834" s="353" t="s">
        <v>5196</v>
      </c>
      <c r="H834" s="353" t="s">
        <v>5197</v>
      </c>
      <c r="I834" s="353" t="s">
        <v>2046</v>
      </c>
      <c r="J834" s="353" t="s">
        <v>2033</v>
      </c>
      <c r="K834" s="348" t="s">
        <v>5198</v>
      </c>
      <c r="L834" s="926">
        <f t="shared" si="67"/>
        <v>7</v>
      </c>
      <c r="M834" s="926">
        <f t="shared" si="68"/>
        <v>4</v>
      </c>
      <c r="N834" s="926"/>
      <c r="O834" s="927">
        <v>3</v>
      </c>
      <c r="P834" s="353"/>
      <c r="Q834" s="353"/>
      <c r="R834" s="353"/>
      <c r="S834" s="353"/>
      <c r="T834" s="353"/>
      <c r="U834" s="353"/>
    </row>
    <row r="835" spans="1:21" ht="12.6" customHeight="1" outlineLevel="1">
      <c r="A835" s="376">
        <v>44481</v>
      </c>
      <c r="B835" s="1072">
        <v>44477</v>
      </c>
      <c r="C835" s="364">
        <v>44489</v>
      </c>
      <c r="D835" s="364">
        <v>44489</v>
      </c>
      <c r="E835" s="355" t="s">
        <v>3335</v>
      </c>
      <c r="F835" s="353" t="s">
        <v>5199</v>
      </c>
      <c r="G835" s="353" t="s">
        <v>5200</v>
      </c>
      <c r="H835" s="353"/>
      <c r="I835" s="353"/>
      <c r="J835" s="353" t="s">
        <v>2033</v>
      </c>
      <c r="K835" s="348" t="s">
        <v>2659</v>
      </c>
      <c r="L835" s="926">
        <f t="shared" si="67"/>
        <v>4</v>
      </c>
      <c r="M835" s="926">
        <f t="shared" si="68"/>
        <v>1</v>
      </c>
      <c r="N835" s="926"/>
      <c r="O835" s="927">
        <v>4</v>
      </c>
      <c r="P835" s="353"/>
      <c r="Q835" s="353"/>
      <c r="R835" s="353"/>
      <c r="S835" s="353"/>
      <c r="T835" s="353"/>
      <c r="U835" s="353"/>
    </row>
    <row r="836" spans="1:21" ht="12.6" customHeight="1" outlineLevel="1">
      <c r="A836" s="376">
        <v>44482</v>
      </c>
      <c r="B836" s="1072">
        <v>44470</v>
      </c>
      <c r="C836" s="364">
        <v>44481</v>
      </c>
      <c r="D836" s="364">
        <v>44501</v>
      </c>
      <c r="E836" s="355" t="s">
        <v>3334</v>
      </c>
      <c r="F836" s="353" t="s">
        <v>5201</v>
      </c>
      <c r="G836" s="353" t="s">
        <v>5202</v>
      </c>
      <c r="H836" s="353" t="s">
        <v>5203</v>
      </c>
      <c r="I836" s="353"/>
      <c r="J836" s="353" t="s">
        <v>2035</v>
      </c>
      <c r="K836" s="348"/>
      <c r="L836" s="926">
        <f t="shared" si="67"/>
        <v>12</v>
      </c>
      <c r="M836" s="926">
        <f t="shared" si="68"/>
        <v>7</v>
      </c>
      <c r="N836" s="926"/>
      <c r="O836" s="927">
        <v>5</v>
      </c>
      <c r="P836" s="352"/>
      <c r="Q836" s="350"/>
      <c r="R836" s="363"/>
      <c r="S836" s="350"/>
      <c r="T836" s="350"/>
      <c r="U836" s="350"/>
    </row>
    <row r="837" spans="1:21" ht="12.6" customHeight="1" outlineLevel="1">
      <c r="A837" s="374">
        <v>44484</v>
      </c>
      <c r="B837" s="1072">
        <v>44473</v>
      </c>
      <c r="C837" s="360">
        <v>44487</v>
      </c>
      <c r="D837" s="364">
        <v>44511</v>
      </c>
      <c r="E837" s="355" t="s">
        <v>3334</v>
      </c>
      <c r="F837" s="353" t="s">
        <v>5204</v>
      </c>
      <c r="G837" s="353" t="s">
        <v>5205</v>
      </c>
      <c r="H837" s="353"/>
      <c r="I837" s="353"/>
      <c r="J837" s="353" t="s">
        <v>2045</v>
      </c>
      <c r="K837" s="353" t="s">
        <v>3366</v>
      </c>
      <c r="L837" s="926">
        <f t="shared" si="67"/>
        <v>11</v>
      </c>
      <c r="M837" s="926">
        <f t="shared" si="68"/>
        <v>8</v>
      </c>
      <c r="N837" s="926"/>
      <c r="O837" s="1056">
        <v>6</v>
      </c>
      <c r="P837" s="353"/>
      <c r="Q837" s="355"/>
      <c r="R837" s="359"/>
      <c r="S837" s="355"/>
      <c r="T837" s="355"/>
      <c r="U837" s="355"/>
    </row>
    <row r="838" spans="1:21" ht="12.6" customHeight="1" outlineLevel="1">
      <c r="A838" s="374">
        <v>44484</v>
      </c>
      <c r="B838" s="1072">
        <v>44476</v>
      </c>
      <c r="C838" s="364">
        <v>44484</v>
      </c>
      <c r="D838" s="364">
        <v>44511</v>
      </c>
      <c r="E838" s="355" t="s">
        <v>3335</v>
      </c>
      <c r="F838" s="353" t="s">
        <v>5206</v>
      </c>
      <c r="G838" s="353" t="s">
        <v>5207</v>
      </c>
      <c r="H838" s="353"/>
      <c r="I838" s="353"/>
      <c r="J838" s="353" t="s">
        <v>2045</v>
      </c>
      <c r="K838" s="353" t="s">
        <v>3366</v>
      </c>
      <c r="L838" s="926">
        <f t="shared" si="67"/>
        <v>8</v>
      </c>
      <c r="M838" s="926">
        <f t="shared" si="68"/>
        <v>5</v>
      </c>
      <c r="N838" s="926"/>
      <c r="O838" s="358">
        <v>7</v>
      </c>
      <c r="P838" s="352"/>
      <c r="Q838" s="350"/>
      <c r="R838" s="350"/>
      <c r="S838" s="350"/>
      <c r="T838" s="350"/>
      <c r="U838" s="350"/>
    </row>
    <row r="839" spans="1:21" ht="12.6" customHeight="1" outlineLevel="1">
      <c r="A839" s="376">
        <v>44487</v>
      </c>
      <c r="B839" s="1072">
        <v>44473</v>
      </c>
      <c r="C839" s="364">
        <v>44483</v>
      </c>
      <c r="D839" s="364">
        <v>44504</v>
      </c>
      <c r="E839" s="355" t="s">
        <v>3334</v>
      </c>
      <c r="F839" s="353" t="s">
        <v>4327</v>
      </c>
      <c r="G839" s="353" t="s">
        <v>5208</v>
      </c>
      <c r="H839" s="353" t="s">
        <v>5209</v>
      </c>
      <c r="I839" s="353" t="s">
        <v>3116</v>
      </c>
      <c r="J839" s="353" t="s">
        <v>2035</v>
      </c>
      <c r="K839" s="348"/>
      <c r="L839" s="926">
        <f t="shared" si="67"/>
        <v>14</v>
      </c>
      <c r="M839" s="926">
        <f t="shared" si="68"/>
        <v>9</v>
      </c>
      <c r="N839" s="926"/>
      <c r="O839" s="927">
        <v>8</v>
      </c>
      <c r="P839" s="352"/>
      <c r="Q839" s="350"/>
      <c r="R839" s="363"/>
      <c r="S839" s="350"/>
      <c r="T839" s="350"/>
      <c r="U839" s="350"/>
    </row>
    <row r="840" spans="1:21" ht="12.6" customHeight="1" outlineLevel="1">
      <c r="A840" s="376">
        <v>44483</v>
      </c>
      <c r="B840" s="1072">
        <v>44477</v>
      </c>
      <c r="C840" s="360">
        <v>44488</v>
      </c>
      <c r="D840" s="364">
        <v>44488</v>
      </c>
      <c r="E840" s="355" t="s">
        <v>3334</v>
      </c>
      <c r="F840" s="353" t="s">
        <v>5210</v>
      </c>
      <c r="G840" s="353" t="s">
        <v>5211</v>
      </c>
      <c r="H840" s="353" t="s">
        <v>5212</v>
      </c>
      <c r="I840" s="353"/>
      <c r="J840" s="353" t="s">
        <v>2035</v>
      </c>
      <c r="K840" s="348"/>
      <c r="L840" s="926">
        <f t="shared" si="67"/>
        <v>6</v>
      </c>
      <c r="M840" s="926">
        <f t="shared" si="68"/>
        <v>3</v>
      </c>
      <c r="N840" s="926"/>
      <c r="O840" s="927">
        <v>9</v>
      </c>
      <c r="P840" s="352"/>
      <c r="Q840" s="350"/>
      <c r="R840" s="363"/>
      <c r="S840" s="350"/>
      <c r="T840" s="350"/>
      <c r="U840" s="350"/>
    </row>
    <row r="841" spans="1:21" ht="12.6" customHeight="1" outlineLevel="1">
      <c r="A841" s="376">
        <v>44489</v>
      </c>
      <c r="B841" s="1072">
        <v>44482</v>
      </c>
      <c r="C841" s="364">
        <v>44491</v>
      </c>
      <c r="D841" s="364">
        <v>44491</v>
      </c>
      <c r="E841" s="355" t="s">
        <v>3334</v>
      </c>
      <c r="F841" s="348" t="s">
        <v>5213</v>
      </c>
      <c r="G841" s="348" t="s">
        <v>5214</v>
      </c>
      <c r="H841" s="348" t="s">
        <v>5215</v>
      </c>
      <c r="I841" s="348"/>
      <c r="J841" s="348" t="s">
        <v>2042</v>
      </c>
      <c r="K841" s="348"/>
      <c r="L841" s="926">
        <f t="shared" si="67"/>
        <v>7</v>
      </c>
      <c r="M841" s="926">
        <f t="shared" si="68"/>
        <v>4</v>
      </c>
      <c r="N841" s="926"/>
      <c r="O841" s="1056">
        <v>10</v>
      </c>
      <c r="P841" s="352"/>
      <c r="Q841" s="350"/>
      <c r="R841" s="363"/>
      <c r="S841" s="350"/>
      <c r="T841" s="350"/>
      <c r="U841" s="350"/>
    </row>
    <row r="842" spans="1:21" ht="12.6" customHeight="1" outlineLevel="1">
      <c r="A842" s="376">
        <v>44489</v>
      </c>
      <c r="B842" s="1072">
        <v>44489</v>
      </c>
      <c r="C842" s="364">
        <v>44489</v>
      </c>
      <c r="D842" s="364">
        <v>44489</v>
      </c>
      <c r="E842" s="355" t="s">
        <v>3334</v>
      </c>
      <c r="F842" s="348" t="s">
        <v>3876</v>
      </c>
      <c r="G842" s="348" t="s">
        <v>5216</v>
      </c>
      <c r="H842" s="348"/>
      <c r="I842" s="348"/>
      <c r="J842" s="348" t="s">
        <v>2042</v>
      </c>
      <c r="K842" s="348"/>
      <c r="L842" s="926">
        <f t="shared" si="67"/>
        <v>0</v>
      </c>
      <c r="M842" s="926">
        <f t="shared" si="68"/>
        <v>0</v>
      </c>
      <c r="N842" s="926"/>
      <c r="O842" s="358">
        <v>11</v>
      </c>
      <c r="P842" s="352"/>
      <c r="Q842" s="350"/>
      <c r="R842" s="363"/>
      <c r="S842" s="350"/>
      <c r="T842" s="350"/>
      <c r="U842" s="350"/>
    </row>
    <row r="843" spans="1:21" ht="12.6" customHeight="1" outlineLevel="1">
      <c r="A843" s="376">
        <v>44489</v>
      </c>
      <c r="B843" s="1072">
        <v>44473</v>
      </c>
      <c r="C843" s="364">
        <v>44485</v>
      </c>
      <c r="D843" s="364">
        <v>44504</v>
      </c>
      <c r="E843" s="355" t="s">
        <v>3334</v>
      </c>
      <c r="F843" s="353" t="s">
        <v>5217</v>
      </c>
      <c r="G843" s="353" t="s">
        <v>5218</v>
      </c>
      <c r="H843" s="353" t="s">
        <v>3343</v>
      </c>
      <c r="I843" s="353"/>
      <c r="J843" s="353" t="s">
        <v>2035</v>
      </c>
      <c r="K843" s="348"/>
      <c r="L843" s="926">
        <f t="shared" si="67"/>
        <v>16</v>
      </c>
      <c r="M843" s="926">
        <f t="shared" si="68"/>
        <v>11</v>
      </c>
      <c r="N843" s="926"/>
      <c r="O843" s="927">
        <v>12</v>
      </c>
      <c r="P843" s="352"/>
      <c r="Q843" s="350"/>
      <c r="R843" s="363"/>
      <c r="S843" s="350"/>
      <c r="T843" s="350"/>
      <c r="U843" s="350"/>
    </row>
    <row r="844" spans="1:21" ht="12.6" customHeight="1" outlineLevel="1">
      <c r="A844" s="376">
        <v>44489</v>
      </c>
      <c r="B844" s="1072">
        <v>44481</v>
      </c>
      <c r="C844" s="364">
        <v>44491</v>
      </c>
      <c r="D844" s="364">
        <v>44491</v>
      </c>
      <c r="E844" s="355" t="s">
        <v>3335</v>
      </c>
      <c r="F844" s="1070" t="s">
        <v>2609</v>
      </c>
      <c r="G844" s="353" t="s">
        <v>5219</v>
      </c>
      <c r="H844" s="353" t="s">
        <v>5220</v>
      </c>
      <c r="I844" s="353"/>
      <c r="J844" s="353" t="s">
        <v>2034</v>
      </c>
      <c r="K844" s="353" t="s">
        <v>3385</v>
      </c>
      <c r="L844" s="926">
        <f t="shared" si="67"/>
        <v>8</v>
      </c>
      <c r="M844" s="926">
        <f t="shared" si="68"/>
        <v>5</v>
      </c>
      <c r="N844" s="926"/>
      <c r="O844" s="927">
        <v>13</v>
      </c>
      <c r="P844" s="352"/>
      <c r="Q844" s="350"/>
      <c r="R844" s="363"/>
      <c r="S844" s="350"/>
      <c r="T844" s="350"/>
      <c r="U844" s="350"/>
    </row>
    <row r="845" spans="1:21" ht="12.6" customHeight="1" outlineLevel="1">
      <c r="A845" s="376">
        <v>44490</v>
      </c>
      <c r="B845" s="1073">
        <v>44482</v>
      </c>
      <c r="C845" s="21">
        <v>44487</v>
      </c>
      <c r="D845" s="21">
        <v>44513</v>
      </c>
      <c r="E845" s="16" t="s">
        <v>5221</v>
      </c>
      <c r="F845" s="22" t="s">
        <v>5222</v>
      </c>
      <c r="G845" s="22" t="s">
        <v>5223</v>
      </c>
      <c r="H845" s="22"/>
      <c r="I845" s="22"/>
      <c r="J845" s="22" t="s">
        <v>2033</v>
      </c>
      <c r="K845" s="353" t="s">
        <v>3381</v>
      </c>
      <c r="L845" s="926">
        <f t="shared" si="67"/>
        <v>8</v>
      </c>
      <c r="M845" s="926">
        <f t="shared" si="68"/>
        <v>5</v>
      </c>
      <c r="N845" s="926"/>
      <c r="O845" s="1056">
        <v>14</v>
      </c>
      <c r="P845" s="22"/>
      <c r="Q845" s="22"/>
      <c r="R845" s="22"/>
      <c r="S845" s="22"/>
      <c r="T845" s="22"/>
      <c r="U845" s="22"/>
    </row>
    <row r="846" spans="1:21" ht="12.6" customHeight="1" outlineLevel="1">
      <c r="A846" s="376">
        <v>44490</v>
      </c>
      <c r="B846" s="1073">
        <v>44484</v>
      </c>
      <c r="C846" s="21">
        <v>44490</v>
      </c>
      <c r="D846" s="21">
        <v>44490</v>
      </c>
      <c r="E846" s="16" t="s">
        <v>3334</v>
      </c>
      <c r="F846" s="22" t="s">
        <v>5224</v>
      </c>
      <c r="G846" s="22" t="s">
        <v>5225</v>
      </c>
      <c r="H846" s="22"/>
      <c r="I846" s="22"/>
      <c r="J846" s="22" t="s">
        <v>2035</v>
      </c>
      <c r="K846" s="348"/>
      <c r="L846" s="926">
        <f t="shared" si="67"/>
        <v>6</v>
      </c>
      <c r="M846" s="926">
        <f t="shared" si="68"/>
        <v>3</v>
      </c>
      <c r="N846" s="926"/>
      <c r="O846" s="358">
        <v>15</v>
      </c>
      <c r="P846" s="352"/>
      <c r="Q846" s="350"/>
      <c r="R846" s="363"/>
      <c r="S846" s="350"/>
      <c r="T846" s="350"/>
      <c r="U846" s="350"/>
    </row>
    <row r="847" spans="1:21" ht="12.6" customHeight="1" outlineLevel="1">
      <c r="A847" s="374">
        <v>44490</v>
      </c>
      <c r="B847" s="1073">
        <v>44482</v>
      </c>
      <c r="C847" s="21">
        <v>44512</v>
      </c>
      <c r="D847" s="21">
        <v>44512</v>
      </c>
      <c r="E847" s="16" t="s">
        <v>3334</v>
      </c>
      <c r="F847" s="22" t="s">
        <v>5226</v>
      </c>
      <c r="G847" s="22" t="s">
        <v>5227</v>
      </c>
      <c r="H847" s="22" t="s">
        <v>5228</v>
      </c>
      <c r="I847" s="22"/>
      <c r="J847" s="22" t="s">
        <v>2035</v>
      </c>
      <c r="K847" s="348"/>
      <c r="L847" s="926">
        <f t="shared" si="67"/>
        <v>8</v>
      </c>
      <c r="M847" s="926">
        <f t="shared" si="68"/>
        <v>5</v>
      </c>
      <c r="N847" s="926"/>
      <c r="O847" s="927">
        <v>16</v>
      </c>
      <c r="P847" s="352"/>
      <c r="Q847" s="350"/>
      <c r="R847" s="363"/>
      <c r="S847" s="350"/>
      <c r="T847" s="350"/>
      <c r="U847" s="350"/>
    </row>
    <row r="848" spans="1:21" ht="12.6" customHeight="1" outlineLevel="1">
      <c r="A848" s="376">
        <v>44491</v>
      </c>
      <c r="B848" s="1073">
        <v>44482</v>
      </c>
      <c r="C848" s="21">
        <v>44491</v>
      </c>
      <c r="D848" s="21">
        <v>44513</v>
      </c>
      <c r="E848" s="16" t="s">
        <v>5221</v>
      </c>
      <c r="F848" s="22" t="s">
        <v>5229</v>
      </c>
      <c r="G848" s="22" t="s">
        <v>5230</v>
      </c>
      <c r="H848" s="22"/>
      <c r="I848" s="22"/>
      <c r="J848" s="22" t="s">
        <v>2033</v>
      </c>
      <c r="K848" s="353" t="s">
        <v>3381</v>
      </c>
      <c r="L848" s="926">
        <f t="shared" si="67"/>
        <v>9</v>
      </c>
      <c r="M848" s="926">
        <f t="shared" si="68"/>
        <v>6</v>
      </c>
      <c r="N848" s="926"/>
      <c r="O848" s="927">
        <v>17</v>
      </c>
      <c r="P848" s="22"/>
      <c r="Q848" s="22"/>
      <c r="R848" s="22"/>
      <c r="S848" s="22"/>
      <c r="T848" s="22"/>
      <c r="U848" s="22"/>
    </row>
    <row r="849" spans="1:21" ht="12.6" customHeight="1" outlineLevel="1">
      <c r="A849" s="376">
        <v>44491</v>
      </c>
      <c r="B849" s="1072">
        <v>44487</v>
      </c>
      <c r="C849" s="364">
        <v>44490</v>
      </c>
      <c r="D849" s="364">
        <v>44518</v>
      </c>
      <c r="E849" s="355" t="s">
        <v>5221</v>
      </c>
      <c r="F849" s="353" t="s">
        <v>5231</v>
      </c>
      <c r="G849" s="353" t="s">
        <v>5232</v>
      </c>
      <c r="H849" s="353" t="s">
        <v>5233</v>
      </c>
      <c r="I849" s="353"/>
      <c r="J849" s="353" t="s">
        <v>2033</v>
      </c>
      <c r="K849" s="353" t="s">
        <v>3378</v>
      </c>
      <c r="L849" s="926">
        <f t="shared" si="67"/>
        <v>4</v>
      </c>
      <c r="M849" s="926">
        <f t="shared" si="68"/>
        <v>3</v>
      </c>
      <c r="N849" s="926"/>
      <c r="O849" s="1056">
        <v>18</v>
      </c>
      <c r="P849" s="353"/>
      <c r="Q849" s="353"/>
      <c r="R849" s="353"/>
      <c r="S849" s="353"/>
      <c r="T849" s="353"/>
      <c r="U849" s="353"/>
    </row>
    <row r="850" spans="1:21" ht="12.6" customHeight="1" outlineLevel="1">
      <c r="A850" s="376">
        <v>44491</v>
      </c>
      <c r="B850" s="1073">
        <v>44482</v>
      </c>
      <c r="C850" s="21">
        <v>44493</v>
      </c>
      <c r="D850" s="21">
        <v>44513</v>
      </c>
      <c r="E850" s="16" t="s">
        <v>5221</v>
      </c>
      <c r="F850" s="22" t="s">
        <v>5234</v>
      </c>
      <c r="G850" s="22" t="s">
        <v>5235</v>
      </c>
      <c r="H850" s="22"/>
      <c r="I850" s="22"/>
      <c r="J850" s="22" t="s">
        <v>2033</v>
      </c>
      <c r="K850" s="353" t="s">
        <v>3381</v>
      </c>
      <c r="L850" s="926">
        <f t="shared" si="67"/>
        <v>9</v>
      </c>
      <c r="M850" s="926">
        <f t="shared" si="68"/>
        <v>6</v>
      </c>
      <c r="N850" s="926"/>
      <c r="O850" s="358">
        <v>19</v>
      </c>
      <c r="P850" s="22"/>
      <c r="Q850" s="22"/>
      <c r="R850" s="22"/>
      <c r="S850" s="22"/>
      <c r="T850" s="22"/>
      <c r="U850" s="22"/>
    </row>
    <row r="851" spans="1:21" ht="12.6" customHeight="1" outlineLevel="1">
      <c r="A851" s="376">
        <v>44491</v>
      </c>
      <c r="B851" s="1073">
        <v>44477</v>
      </c>
      <c r="C851" s="21">
        <v>44491</v>
      </c>
      <c r="D851" s="949">
        <v>44511</v>
      </c>
      <c r="E851" s="16" t="s">
        <v>3334</v>
      </c>
      <c r="F851" s="22" t="s">
        <v>5236</v>
      </c>
      <c r="G851" s="22" t="s">
        <v>5237</v>
      </c>
      <c r="H851" s="22"/>
      <c r="I851" s="22"/>
      <c r="J851" s="22" t="s">
        <v>2045</v>
      </c>
      <c r="K851" s="353" t="s">
        <v>3366</v>
      </c>
      <c r="L851" s="926">
        <f t="shared" si="67"/>
        <v>14</v>
      </c>
      <c r="M851" s="926">
        <f t="shared" si="68"/>
        <v>9</v>
      </c>
      <c r="N851" s="926"/>
      <c r="O851" s="927">
        <v>20</v>
      </c>
      <c r="P851" s="353"/>
      <c r="Q851" s="355"/>
      <c r="R851" s="359"/>
      <c r="S851" s="355"/>
      <c r="T851" s="355"/>
      <c r="U851" s="355"/>
    </row>
    <row r="852" spans="1:21" ht="12.6" customHeight="1" outlineLevel="1">
      <c r="A852" s="376">
        <v>44491</v>
      </c>
      <c r="B852" s="1072">
        <v>44484</v>
      </c>
      <c r="C852" s="364">
        <v>44491</v>
      </c>
      <c r="D852" s="1074">
        <v>44491</v>
      </c>
      <c r="E852" s="349" t="s">
        <v>3335</v>
      </c>
      <c r="F852" s="938" t="s">
        <v>5238</v>
      </c>
      <c r="G852" s="424" t="s">
        <v>5239</v>
      </c>
      <c r="H852" s="424" t="s">
        <v>5240</v>
      </c>
      <c r="I852" s="424"/>
      <c r="J852" s="424" t="s">
        <v>2034</v>
      </c>
      <c r="K852" s="589" t="s">
        <v>5241</v>
      </c>
      <c r="L852" s="926">
        <f t="shared" si="67"/>
        <v>7</v>
      </c>
      <c r="M852" s="926">
        <f t="shared" si="68"/>
        <v>4</v>
      </c>
      <c r="N852" s="926"/>
      <c r="O852" s="927">
        <v>21</v>
      </c>
      <c r="P852" s="424"/>
      <c r="Q852" s="424"/>
      <c r="R852" s="424"/>
      <c r="S852" s="424"/>
      <c r="T852" s="424"/>
      <c r="U852" s="424"/>
    </row>
    <row r="853" spans="1:21" ht="12.6" customHeight="1" outlineLevel="1">
      <c r="A853" s="376">
        <v>44491</v>
      </c>
      <c r="B853" s="1072">
        <v>44491</v>
      </c>
      <c r="C853" s="364"/>
      <c r="D853" s="932"/>
      <c r="E853" s="349" t="s">
        <v>3334</v>
      </c>
      <c r="F853" s="589" t="s">
        <v>3354</v>
      </c>
      <c r="G853" s="589" t="s">
        <v>5242</v>
      </c>
      <c r="H853" s="589"/>
      <c r="I853" s="348"/>
      <c r="J853" s="348" t="s">
        <v>2033</v>
      </c>
      <c r="K853" s="348"/>
      <c r="L853" s="926">
        <f t="shared" si="67"/>
        <v>0</v>
      </c>
      <c r="M853" s="926">
        <f t="shared" si="68"/>
        <v>0</v>
      </c>
      <c r="N853" s="926"/>
      <c r="O853" s="1056">
        <v>22</v>
      </c>
      <c r="P853" s="352"/>
      <c r="Q853" s="350"/>
      <c r="R853" s="363"/>
      <c r="S853" s="350"/>
      <c r="T853" s="350"/>
      <c r="U853" s="350"/>
    </row>
    <row r="854" spans="1:21" ht="12.6" customHeight="1" outlineLevel="1">
      <c r="A854" s="376">
        <v>44491</v>
      </c>
      <c r="B854" s="1073">
        <v>44477</v>
      </c>
      <c r="C854" s="21">
        <v>44491</v>
      </c>
      <c r="D854" s="949">
        <v>44511</v>
      </c>
      <c r="E854" s="567" t="s">
        <v>3334</v>
      </c>
      <c r="F854" s="426" t="s">
        <v>5236</v>
      </c>
      <c r="G854" s="426" t="s">
        <v>5237</v>
      </c>
      <c r="H854" s="426"/>
      <c r="I854" s="22"/>
      <c r="J854" s="22" t="s">
        <v>2045</v>
      </c>
      <c r="K854" s="353" t="s">
        <v>3366</v>
      </c>
      <c r="L854" s="926">
        <f t="shared" si="67"/>
        <v>14</v>
      </c>
      <c r="M854" s="926">
        <f t="shared" si="68"/>
        <v>9</v>
      </c>
      <c r="N854" s="926"/>
      <c r="O854" s="358">
        <v>23</v>
      </c>
      <c r="P854" s="22"/>
      <c r="Q854" s="22"/>
      <c r="R854" s="22"/>
      <c r="S854" s="22"/>
      <c r="T854" s="22"/>
      <c r="U854" s="22"/>
    </row>
    <row r="855" spans="1:21" ht="12.6" customHeight="1" outlineLevel="1">
      <c r="A855" s="376">
        <v>44494</v>
      </c>
      <c r="B855" s="1072">
        <v>44477</v>
      </c>
      <c r="C855" s="364">
        <v>44501</v>
      </c>
      <c r="D855" s="932">
        <v>44508</v>
      </c>
      <c r="E855" s="349" t="s">
        <v>3335</v>
      </c>
      <c r="F855" s="424" t="s">
        <v>5243</v>
      </c>
      <c r="G855" s="424" t="s">
        <v>5244</v>
      </c>
      <c r="H855" s="424" t="s">
        <v>5245</v>
      </c>
      <c r="I855" s="353" t="s">
        <v>2035</v>
      </c>
      <c r="J855" s="353" t="s">
        <v>2045</v>
      </c>
      <c r="K855" s="353" t="s">
        <v>3366</v>
      </c>
      <c r="L855" s="926">
        <f t="shared" si="67"/>
        <v>17</v>
      </c>
      <c r="M855" s="926">
        <f t="shared" si="68"/>
        <v>10</v>
      </c>
      <c r="N855" s="926"/>
      <c r="O855" s="927">
        <v>24</v>
      </c>
      <c r="P855" s="353"/>
      <c r="Q855" s="355"/>
      <c r="R855" s="359"/>
      <c r="S855" s="355"/>
      <c r="T855" s="355"/>
      <c r="U855" s="355"/>
    </row>
    <row r="856" spans="1:21" ht="12.6" customHeight="1" outlineLevel="1">
      <c r="A856" s="376">
        <v>44494</v>
      </c>
      <c r="B856" s="1072">
        <v>44491</v>
      </c>
      <c r="C856" s="364">
        <v>44498</v>
      </c>
      <c r="D856" s="364">
        <v>44522</v>
      </c>
      <c r="E856" s="355" t="s">
        <v>5221</v>
      </c>
      <c r="F856" s="353" t="s">
        <v>5246</v>
      </c>
      <c r="G856" s="353" t="s">
        <v>5247</v>
      </c>
      <c r="H856" s="353"/>
      <c r="I856" s="353"/>
      <c r="J856" s="353" t="s">
        <v>2033</v>
      </c>
      <c r="K856" s="353" t="s">
        <v>3381</v>
      </c>
      <c r="L856" s="926">
        <f t="shared" si="67"/>
        <v>3</v>
      </c>
      <c r="M856" s="926">
        <f t="shared" si="68"/>
        <v>0</v>
      </c>
      <c r="N856" s="926"/>
      <c r="O856" s="927">
        <v>25</v>
      </c>
      <c r="P856" s="353"/>
      <c r="Q856" s="353"/>
      <c r="R856" s="353"/>
      <c r="S856" s="353"/>
      <c r="T856" s="353"/>
      <c r="U856" s="353"/>
    </row>
    <row r="857" spans="1:21" ht="12.6" customHeight="1" outlineLevel="1">
      <c r="A857" s="376">
        <v>44494</v>
      </c>
      <c r="B857" s="1072">
        <v>44477</v>
      </c>
      <c r="C857" s="364">
        <v>44491</v>
      </c>
      <c r="D857" s="932">
        <v>44508</v>
      </c>
      <c r="E857" s="349" t="s">
        <v>3334</v>
      </c>
      <c r="F857" s="424" t="s">
        <v>5248</v>
      </c>
      <c r="G857" s="424" t="s">
        <v>5249</v>
      </c>
      <c r="H857" s="424"/>
      <c r="I857" s="424"/>
      <c r="J857" s="424" t="s">
        <v>2034</v>
      </c>
      <c r="K857" s="424" t="s">
        <v>3381</v>
      </c>
      <c r="L857" s="926">
        <f t="shared" si="67"/>
        <v>17</v>
      </c>
      <c r="M857" s="926">
        <f t="shared" si="68"/>
        <v>10</v>
      </c>
      <c r="N857" s="926"/>
      <c r="O857" s="1056">
        <v>26</v>
      </c>
      <c r="P857" s="424"/>
      <c r="Q857" s="424"/>
      <c r="R857" s="424"/>
      <c r="S857" s="424"/>
      <c r="T857" s="424"/>
      <c r="U857" s="424"/>
    </row>
    <row r="858" spans="1:21" ht="12.6" customHeight="1" outlineLevel="1">
      <c r="A858" s="376">
        <v>44494</v>
      </c>
      <c r="B858" s="1072">
        <v>44474</v>
      </c>
      <c r="C858" s="364">
        <v>44494</v>
      </c>
      <c r="D858" s="364">
        <v>44505</v>
      </c>
      <c r="E858" s="355" t="s">
        <v>3334</v>
      </c>
      <c r="F858" s="348"/>
      <c r="G858" s="348" t="s">
        <v>5250</v>
      </c>
      <c r="H858" s="348" t="s">
        <v>5251</v>
      </c>
      <c r="I858" s="348"/>
      <c r="J858" s="348" t="s">
        <v>2042</v>
      </c>
      <c r="K858" s="348"/>
      <c r="L858" s="926">
        <f t="shared" si="67"/>
        <v>20</v>
      </c>
      <c r="M858" s="926">
        <f t="shared" si="68"/>
        <v>13</v>
      </c>
      <c r="N858" s="926"/>
      <c r="O858" s="358">
        <v>27</v>
      </c>
      <c r="P858" s="352"/>
      <c r="Q858" s="350"/>
      <c r="R858" s="363"/>
      <c r="S858" s="350"/>
      <c r="T858" s="350"/>
      <c r="U858" s="350"/>
    </row>
    <row r="859" spans="1:21" ht="12.6" customHeight="1" outlineLevel="1">
      <c r="A859" s="376">
        <v>44494</v>
      </c>
      <c r="B859" s="1072">
        <v>44488</v>
      </c>
      <c r="C859" s="364">
        <v>44494</v>
      </c>
      <c r="D859" s="932">
        <v>44494</v>
      </c>
      <c r="E859" s="349" t="s">
        <v>3334</v>
      </c>
      <c r="F859" s="424" t="s">
        <v>5252</v>
      </c>
      <c r="G859" s="424" t="s">
        <v>5253</v>
      </c>
      <c r="H859" s="424" t="s">
        <v>5254</v>
      </c>
      <c r="I859" s="424"/>
      <c r="J859" s="424" t="s">
        <v>2035</v>
      </c>
      <c r="K859" s="589"/>
      <c r="L859" s="926">
        <f t="shared" si="67"/>
        <v>6</v>
      </c>
      <c r="M859" s="926">
        <f t="shared" si="68"/>
        <v>3</v>
      </c>
      <c r="N859" s="926"/>
      <c r="O859" s="927">
        <v>28</v>
      </c>
      <c r="P859" s="352"/>
      <c r="Q859" s="350"/>
      <c r="R859" s="363"/>
      <c r="S859" s="350"/>
      <c r="T859" s="350"/>
      <c r="U859" s="350"/>
    </row>
    <row r="860" spans="1:21" ht="12.6" customHeight="1" outlineLevel="1">
      <c r="A860" s="376">
        <v>44495</v>
      </c>
      <c r="B860" s="1072">
        <v>44487</v>
      </c>
      <c r="C860" s="364">
        <v>44497</v>
      </c>
      <c r="D860" s="932">
        <v>44518</v>
      </c>
      <c r="E860" s="349" t="s">
        <v>3334</v>
      </c>
      <c r="F860" s="424" t="s">
        <v>5255</v>
      </c>
      <c r="G860" s="424" t="s">
        <v>5256</v>
      </c>
      <c r="H860" s="424"/>
      <c r="I860" s="424"/>
      <c r="J860" s="424" t="s">
        <v>2045</v>
      </c>
      <c r="K860" s="353" t="s">
        <v>3366</v>
      </c>
      <c r="L860" s="926">
        <f t="shared" si="67"/>
        <v>8</v>
      </c>
      <c r="M860" s="926">
        <f t="shared" si="68"/>
        <v>5</v>
      </c>
      <c r="N860" s="926"/>
      <c r="O860" s="927">
        <v>29</v>
      </c>
      <c r="P860" s="353"/>
      <c r="Q860" s="355"/>
      <c r="R860" s="359"/>
      <c r="S860" s="355"/>
      <c r="T860" s="355"/>
      <c r="U860" s="355"/>
    </row>
    <row r="861" spans="1:21" ht="12.6" customHeight="1" outlineLevel="1">
      <c r="A861" s="376">
        <v>44495</v>
      </c>
      <c r="B861" s="1072">
        <v>44480</v>
      </c>
      <c r="C861" s="364">
        <v>44494</v>
      </c>
      <c r="D861" s="932">
        <v>44511</v>
      </c>
      <c r="E861" s="349" t="s">
        <v>3334</v>
      </c>
      <c r="F861" s="589" t="s">
        <v>4660</v>
      </c>
      <c r="G861" s="589" t="s">
        <v>5257</v>
      </c>
      <c r="H861" s="589" t="s">
        <v>3411</v>
      </c>
      <c r="I861" s="589"/>
      <c r="J861" s="589" t="s">
        <v>2042</v>
      </c>
      <c r="K861" s="589"/>
      <c r="L861" s="926">
        <f t="shared" si="67"/>
        <v>15</v>
      </c>
      <c r="M861" s="926">
        <f t="shared" si="68"/>
        <v>10</v>
      </c>
      <c r="N861" s="926"/>
      <c r="O861" s="1056">
        <v>30</v>
      </c>
      <c r="P861" s="352"/>
      <c r="Q861" s="350"/>
      <c r="R861" s="363"/>
      <c r="S861" s="350"/>
      <c r="T861" s="350"/>
      <c r="U861" s="350"/>
    </row>
    <row r="862" spans="1:21" ht="12.6" customHeight="1" outlineLevel="1">
      <c r="A862" s="376">
        <v>44495</v>
      </c>
      <c r="B862" s="1072">
        <v>44490</v>
      </c>
      <c r="C862" s="364">
        <v>44495</v>
      </c>
      <c r="D862" s="364">
        <v>44526</v>
      </c>
      <c r="E862" s="355" t="s">
        <v>3334</v>
      </c>
      <c r="F862" s="348" t="s">
        <v>5258</v>
      </c>
      <c r="G862" s="348" t="s">
        <v>5259</v>
      </c>
      <c r="H862" s="348" t="s">
        <v>3411</v>
      </c>
      <c r="I862" s="348"/>
      <c r="J862" s="348" t="s">
        <v>2042</v>
      </c>
      <c r="K862" s="348"/>
      <c r="L862" s="926">
        <f t="shared" si="67"/>
        <v>5</v>
      </c>
      <c r="M862" s="926">
        <f t="shared" si="68"/>
        <v>2</v>
      </c>
      <c r="N862" s="926"/>
      <c r="O862" s="358">
        <v>31</v>
      </c>
      <c r="P862" s="352"/>
      <c r="Q862" s="350"/>
      <c r="R862" s="363"/>
      <c r="S862" s="350"/>
      <c r="T862" s="350"/>
      <c r="U862" s="350"/>
    </row>
    <row r="863" spans="1:21" ht="12.6" customHeight="1" outlineLevel="1">
      <c r="A863" s="376">
        <v>44495</v>
      </c>
      <c r="B863" s="1072">
        <v>44482</v>
      </c>
      <c r="C863" s="364">
        <v>44497</v>
      </c>
      <c r="D863" s="364">
        <v>44513</v>
      </c>
      <c r="E863" s="355" t="s">
        <v>3334</v>
      </c>
      <c r="F863" s="353" t="s">
        <v>3540</v>
      </c>
      <c r="G863" s="353" t="s">
        <v>5260</v>
      </c>
      <c r="H863" s="353" t="s">
        <v>3343</v>
      </c>
      <c r="I863" s="353"/>
      <c r="J863" s="353" t="s">
        <v>2035</v>
      </c>
      <c r="K863" s="348"/>
      <c r="L863" s="926">
        <f t="shared" si="67"/>
        <v>13</v>
      </c>
      <c r="M863" s="926">
        <f t="shared" si="68"/>
        <v>8</v>
      </c>
      <c r="N863" s="926"/>
      <c r="O863" s="927">
        <v>32</v>
      </c>
      <c r="P863" s="352"/>
      <c r="Q863" s="350"/>
      <c r="R863" s="363"/>
      <c r="S863" s="350"/>
      <c r="T863" s="350"/>
      <c r="U863" s="350"/>
    </row>
    <row r="864" spans="1:21" ht="12.6" customHeight="1" outlineLevel="1">
      <c r="A864" s="376">
        <v>44495</v>
      </c>
      <c r="B864" s="1072">
        <v>44480</v>
      </c>
      <c r="C864" s="360">
        <v>44494</v>
      </c>
      <c r="D864" s="932">
        <v>44511</v>
      </c>
      <c r="E864" s="355" t="s">
        <v>3334</v>
      </c>
      <c r="F864" s="353" t="s">
        <v>4287</v>
      </c>
      <c r="G864" s="353" t="s">
        <v>5261</v>
      </c>
      <c r="H864" s="353" t="s">
        <v>3485</v>
      </c>
      <c r="I864" s="353"/>
      <c r="J864" s="353" t="s">
        <v>2045</v>
      </c>
      <c r="K864" s="353" t="s">
        <v>3366</v>
      </c>
      <c r="L864" s="926">
        <f t="shared" ref="L864:L895" si="70">(A864-B864)</f>
        <v>15</v>
      </c>
      <c r="M864" s="926">
        <f t="shared" ref="M864:M895" si="71">NETWORKDAYS(B864,A864,A864:B864)</f>
        <v>10</v>
      </c>
      <c r="N864" s="926"/>
      <c r="O864" s="927">
        <v>33</v>
      </c>
      <c r="P864" s="353"/>
      <c r="Q864" s="355"/>
      <c r="R864" s="359"/>
      <c r="S864" s="355"/>
      <c r="T864" s="355"/>
      <c r="U864" s="355"/>
    </row>
    <row r="865" spans="1:21" ht="12.6" customHeight="1" outlineLevel="1">
      <c r="A865" s="376">
        <v>44495</v>
      </c>
      <c r="B865" s="1073">
        <v>44484</v>
      </c>
      <c r="C865" s="21">
        <v>44498</v>
      </c>
      <c r="D865" s="21">
        <v>44515</v>
      </c>
      <c r="E865" s="16" t="s">
        <v>3335</v>
      </c>
      <c r="F865" s="22" t="s">
        <v>5262</v>
      </c>
      <c r="G865" s="22" t="s">
        <v>5263</v>
      </c>
      <c r="H865" s="22"/>
      <c r="I865" s="22"/>
      <c r="J865" s="22" t="s">
        <v>2035</v>
      </c>
      <c r="K865" s="348"/>
      <c r="L865" s="926">
        <f t="shared" si="70"/>
        <v>11</v>
      </c>
      <c r="M865" s="926">
        <f t="shared" si="71"/>
        <v>6</v>
      </c>
      <c r="N865" s="926"/>
      <c r="O865" s="1056">
        <v>34</v>
      </c>
      <c r="P865" s="352"/>
      <c r="Q865" s="350"/>
      <c r="R865" s="363"/>
      <c r="S865" s="350"/>
      <c r="T865" s="350"/>
      <c r="U865" s="350"/>
    </row>
    <row r="866" spans="1:21" ht="12.6" customHeight="1" outlineLevel="1">
      <c r="A866" s="929">
        <v>44495</v>
      </c>
      <c r="B866" s="1073">
        <v>44487</v>
      </c>
      <c r="C866" s="21">
        <v>44501</v>
      </c>
      <c r="D866" s="946">
        <v>44518</v>
      </c>
      <c r="E866" s="947" t="s">
        <v>3334</v>
      </c>
      <c r="F866" s="935" t="s">
        <v>5264</v>
      </c>
      <c r="G866" s="935" t="s">
        <v>5265</v>
      </c>
      <c r="H866" s="935" t="s">
        <v>5266</v>
      </c>
      <c r="I866" s="935"/>
      <c r="J866" s="935" t="s">
        <v>2045</v>
      </c>
      <c r="K866" s="931"/>
      <c r="L866" s="926">
        <f t="shared" si="70"/>
        <v>8</v>
      </c>
      <c r="M866" s="926">
        <f t="shared" si="71"/>
        <v>5</v>
      </c>
      <c r="N866" s="926"/>
      <c r="O866" s="358">
        <v>35</v>
      </c>
      <c r="P866" s="931"/>
      <c r="Q866" s="930"/>
      <c r="R866" s="1075"/>
      <c r="S866" s="930"/>
      <c r="T866" s="930"/>
      <c r="U866" s="930"/>
    </row>
    <row r="867" spans="1:21" ht="12.6" customHeight="1" outlineLevel="1">
      <c r="A867" s="376">
        <v>44495</v>
      </c>
      <c r="B867" s="1072">
        <v>44470</v>
      </c>
      <c r="C867" s="364">
        <v>44491</v>
      </c>
      <c r="D867" s="364">
        <v>44501</v>
      </c>
      <c r="E867" s="355" t="s">
        <v>3335</v>
      </c>
      <c r="F867" s="348" t="s">
        <v>5267</v>
      </c>
      <c r="G867" s="348" t="s">
        <v>5268</v>
      </c>
      <c r="H867" s="348" t="s">
        <v>5269</v>
      </c>
      <c r="I867" s="348"/>
      <c r="J867" s="348" t="s">
        <v>2042</v>
      </c>
      <c r="K867" s="348"/>
      <c r="L867" s="926">
        <f t="shared" si="70"/>
        <v>25</v>
      </c>
      <c r="M867" s="926">
        <f t="shared" si="71"/>
        <v>16</v>
      </c>
      <c r="N867" s="926"/>
      <c r="O867" s="927">
        <v>36</v>
      </c>
      <c r="P867" s="352"/>
      <c r="Q867" s="350"/>
      <c r="R867" s="363"/>
      <c r="S867" s="350"/>
      <c r="T867" s="350"/>
      <c r="U867" s="350"/>
    </row>
    <row r="868" spans="1:21" ht="12.6" customHeight="1" outlineLevel="1">
      <c r="A868" s="376">
        <v>44495</v>
      </c>
      <c r="B868" s="1073">
        <v>44476</v>
      </c>
      <c r="C868" s="21">
        <v>44498</v>
      </c>
      <c r="D868" s="946">
        <v>44508</v>
      </c>
      <c r="E868" s="16" t="s">
        <v>3335</v>
      </c>
      <c r="F868" s="22" t="s">
        <v>5270</v>
      </c>
      <c r="G868" s="22" t="s">
        <v>5271</v>
      </c>
      <c r="H868" s="22"/>
      <c r="I868" s="22" t="s">
        <v>2035</v>
      </c>
      <c r="J868" s="22" t="s">
        <v>2045</v>
      </c>
      <c r="K868" s="353" t="s">
        <v>3366</v>
      </c>
      <c r="L868" s="926">
        <f t="shared" si="70"/>
        <v>19</v>
      </c>
      <c r="M868" s="926">
        <f t="shared" si="71"/>
        <v>12</v>
      </c>
      <c r="N868" s="926"/>
      <c r="O868" s="927">
        <v>37</v>
      </c>
      <c r="P868" s="353"/>
      <c r="Q868" s="355"/>
      <c r="R868" s="359"/>
      <c r="S868" s="355"/>
      <c r="T868" s="355"/>
      <c r="U868" s="355"/>
    </row>
    <row r="869" spans="1:21" ht="12.6" customHeight="1" outlineLevel="1">
      <c r="A869" s="376">
        <v>44496</v>
      </c>
      <c r="B869" s="1072">
        <v>44489</v>
      </c>
      <c r="C869" s="364">
        <v>44496</v>
      </c>
      <c r="D869" s="364">
        <v>44496</v>
      </c>
      <c r="E869" s="355" t="s">
        <v>3334</v>
      </c>
      <c r="F869" s="348" t="s">
        <v>4836</v>
      </c>
      <c r="G869" s="348" t="s">
        <v>5272</v>
      </c>
      <c r="H869" s="348"/>
      <c r="I869" s="348"/>
      <c r="J869" s="348" t="s">
        <v>2042</v>
      </c>
      <c r="K869" s="348"/>
      <c r="L869" s="926">
        <f t="shared" si="70"/>
        <v>7</v>
      </c>
      <c r="M869" s="926">
        <f t="shared" si="71"/>
        <v>4</v>
      </c>
      <c r="N869" s="926"/>
      <c r="O869" s="1056">
        <v>38</v>
      </c>
      <c r="P869" s="352"/>
      <c r="Q869" s="350"/>
      <c r="R869" s="363"/>
      <c r="S869" s="350"/>
      <c r="T869" s="350"/>
      <c r="U869" s="350"/>
    </row>
    <row r="870" spans="1:21" ht="12.6" customHeight="1" outlineLevel="1">
      <c r="A870" s="376">
        <v>44497</v>
      </c>
      <c r="B870" s="1073">
        <v>44488</v>
      </c>
      <c r="C870" s="21">
        <v>44503</v>
      </c>
      <c r="D870" s="21">
        <v>44519</v>
      </c>
      <c r="E870" s="16" t="s">
        <v>5221</v>
      </c>
      <c r="F870" s="22" t="s">
        <v>5188</v>
      </c>
      <c r="G870" s="22" t="s">
        <v>5273</v>
      </c>
      <c r="H870" s="22" t="s">
        <v>3343</v>
      </c>
      <c r="I870" s="22"/>
      <c r="J870" s="22" t="s">
        <v>2033</v>
      </c>
      <c r="K870" s="353" t="s">
        <v>5274</v>
      </c>
      <c r="L870" s="926">
        <f t="shared" si="70"/>
        <v>9</v>
      </c>
      <c r="M870" s="926">
        <f t="shared" si="71"/>
        <v>6</v>
      </c>
      <c r="N870" s="926"/>
      <c r="O870" s="358">
        <v>39</v>
      </c>
      <c r="P870" s="22"/>
      <c r="Q870" s="22"/>
      <c r="R870" s="22"/>
      <c r="S870" s="22"/>
      <c r="T870" s="22"/>
      <c r="U870" s="22"/>
    </row>
    <row r="871" spans="1:21" ht="12.6" customHeight="1" outlineLevel="1">
      <c r="A871" s="376">
        <v>44497</v>
      </c>
      <c r="B871" s="1072">
        <v>44477</v>
      </c>
      <c r="C871" s="364">
        <v>44494</v>
      </c>
      <c r="D871" s="364">
        <v>44508</v>
      </c>
      <c r="E871" s="355" t="s">
        <v>3335</v>
      </c>
      <c r="F871" s="348" t="s">
        <v>5275</v>
      </c>
      <c r="G871" s="348" t="s">
        <v>5276</v>
      </c>
      <c r="H871" s="348"/>
      <c r="I871" s="348"/>
      <c r="J871" s="348" t="s">
        <v>2042</v>
      </c>
      <c r="K871" s="348"/>
      <c r="L871" s="926">
        <f t="shared" si="70"/>
        <v>20</v>
      </c>
      <c r="M871" s="926">
        <f t="shared" si="71"/>
        <v>13</v>
      </c>
      <c r="N871" s="926"/>
      <c r="O871" s="358">
        <v>40</v>
      </c>
      <c r="P871" s="352"/>
      <c r="Q871" s="350"/>
      <c r="R871" s="363"/>
      <c r="S871" s="350"/>
      <c r="T871" s="350"/>
      <c r="U871" s="350"/>
    </row>
    <row r="872" spans="1:21" ht="12.6" customHeight="1" outlineLevel="1">
      <c r="A872" s="376">
        <v>44497</v>
      </c>
      <c r="B872" s="1073">
        <v>44473</v>
      </c>
      <c r="C872" s="21">
        <v>44481</v>
      </c>
      <c r="D872" s="946">
        <v>44504</v>
      </c>
      <c r="E872" s="16" t="s">
        <v>3334</v>
      </c>
      <c r="F872" s="22" t="s">
        <v>5277</v>
      </c>
      <c r="G872" s="22" t="s">
        <v>5278</v>
      </c>
      <c r="H872" s="22" t="s">
        <v>3343</v>
      </c>
      <c r="I872" s="22"/>
      <c r="J872" s="22" t="s">
        <v>2045</v>
      </c>
      <c r="K872" s="424" t="s">
        <v>2046</v>
      </c>
      <c r="L872" s="926">
        <f t="shared" si="70"/>
        <v>24</v>
      </c>
      <c r="M872" s="926">
        <f t="shared" si="71"/>
        <v>17</v>
      </c>
      <c r="N872" s="926"/>
      <c r="O872" s="927">
        <v>41</v>
      </c>
      <c r="P872" s="352"/>
      <c r="Q872" s="350"/>
      <c r="R872" s="350"/>
      <c r="S872" s="350"/>
      <c r="T872" s="350"/>
      <c r="U872" s="350"/>
    </row>
    <row r="873" spans="1:21" ht="12.6" customHeight="1" outlineLevel="1">
      <c r="A873" s="376">
        <v>44498</v>
      </c>
      <c r="B873" s="1072">
        <v>44473</v>
      </c>
      <c r="C873" s="364">
        <v>44494</v>
      </c>
      <c r="D873" s="364">
        <v>44504</v>
      </c>
      <c r="E873" s="355" t="s">
        <v>3335</v>
      </c>
      <c r="F873" s="348" t="s">
        <v>5279</v>
      </c>
      <c r="G873" s="348" t="s">
        <v>5280</v>
      </c>
      <c r="H873" s="348"/>
      <c r="I873" s="348"/>
      <c r="J873" s="348" t="s">
        <v>2042</v>
      </c>
      <c r="K873" s="348"/>
      <c r="L873" s="926">
        <f t="shared" si="70"/>
        <v>25</v>
      </c>
      <c r="M873" s="926">
        <f t="shared" si="71"/>
        <v>18</v>
      </c>
      <c r="N873" s="926"/>
      <c r="O873" s="927">
        <v>42</v>
      </c>
      <c r="P873" s="352"/>
      <c r="Q873" s="350"/>
      <c r="R873" s="363"/>
      <c r="S873" s="350"/>
      <c r="T873" s="350"/>
      <c r="U873" s="350"/>
    </row>
    <row r="874" spans="1:21" ht="12.6" customHeight="1" outlineLevel="1">
      <c r="A874" s="376">
        <v>44483</v>
      </c>
      <c r="B874" s="1072">
        <v>44482</v>
      </c>
      <c r="C874" s="364">
        <v>44504</v>
      </c>
      <c r="D874" s="364">
        <v>44510</v>
      </c>
      <c r="E874" s="355" t="s">
        <v>5221</v>
      </c>
      <c r="F874" s="353" t="s">
        <v>5281</v>
      </c>
      <c r="G874" s="353" t="s">
        <v>5282</v>
      </c>
      <c r="H874" s="353"/>
      <c r="I874" s="353"/>
      <c r="J874" s="353" t="s">
        <v>2033</v>
      </c>
      <c r="K874" s="348" t="s">
        <v>5283</v>
      </c>
      <c r="L874" s="926">
        <f t="shared" si="70"/>
        <v>1</v>
      </c>
      <c r="M874" s="926">
        <f t="shared" si="71"/>
        <v>0</v>
      </c>
      <c r="N874" s="926"/>
      <c r="O874" s="927">
        <v>43</v>
      </c>
      <c r="P874" s="353"/>
      <c r="Q874" s="353"/>
      <c r="R874" s="353"/>
      <c r="S874" s="353"/>
      <c r="T874" s="353"/>
      <c r="U874" s="353"/>
    </row>
    <row r="875" spans="1:21" ht="12.6" customHeight="1" outlineLevel="1">
      <c r="A875" s="376">
        <v>44498</v>
      </c>
      <c r="B875" s="1072">
        <v>44477</v>
      </c>
      <c r="C875" s="364">
        <v>44498</v>
      </c>
      <c r="D875" s="364">
        <v>44508</v>
      </c>
      <c r="E875" s="355" t="s">
        <v>3335</v>
      </c>
      <c r="F875" s="348" t="s">
        <v>5284</v>
      </c>
      <c r="G875" s="348" t="s">
        <v>5285</v>
      </c>
      <c r="H875" s="348"/>
      <c r="I875" s="348"/>
      <c r="J875" s="348" t="s">
        <v>2042</v>
      </c>
      <c r="K875" s="348"/>
      <c r="L875" s="926">
        <f t="shared" si="70"/>
        <v>21</v>
      </c>
      <c r="M875" s="926">
        <f t="shared" si="71"/>
        <v>14</v>
      </c>
      <c r="N875" s="926"/>
      <c r="O875" s="927">
        <v>44</v>
      </c>
      <c r="P875" s="352"/>
      <c r="Q875" s="350"/>
      <c r="R875" s="363"/>
      <c r="S875" s="350"/>
      <c r="T875" s="350"/>
      <c r="U875" s="350"/>
    </row>
    <row r="876" spans="1:21" ht="12.6" customHeight="1" outlineLevel="1">
      <c r="A876" s="376">
        <v>44502</v>
      </c>
      <c r="B876" s="1072">
        <v>44495</v>
      </c>
      <c r="C876" s="364">
        <v>44502</v>
      </c>
      <c r="D876" s="364">
        <v>44502</v>
      </c>
      <c r="E876" s="355" t="s">
        <v>5221</v>
      </c>
      <c r="F876" s="348" t="s">
        <v>4836</v>
      </c>
      <c r="G876" s="348" t="s">
        <v>5286</v>
      </c>
      <c r="H876" s="348"/>
      <c r="I876" s="348"/>
      <c r="J876" s="348" t="s">
        <v>2042</v>
      </c>
      <c r="K876" s="348"/>
      <c r="L876" s="926">
        <f t="shared" si="70"/>
        <v>7</v>
      </c>
      <c r="M876" s="926">
        <f t="shared" si="71"/>
        <v>4</v>
      </c>
      <c r="N876" s="926"/>
      <c r="O876" s="927">
        <v>45</v>
      </c>
      <c r="P876" s="352"/>
      <c r="Q876" s="350"/>
      <c r="R876" s="363"/>
      <c r="S876" s="350"/>
      <c r="T876" s="350"/>
      <c r="U876" s="350"/>
    </row>
    <row r="877" spans="1:21" ht="12.6" customHeight="1" outlineLevel="1">
      <c r="A877" s="376">
        <v>44502</v>
      </c>
      <c r="B877" s="1073">
        <v>44481</v>
      </c>
      <c r="C877" s="21">
        <v>44495</v>
      </c>
      <c r="D877" s="949">
        <v>44512</v>
      </c>
      <c r="E877" s="567" t="s">
        <v>3335</v>
      </c>
      <c r="F877" s="426" t="s">
        <v>5287</v>
      </c>
      <c r="G877" s="426" t="s">
        <v>5288</v>
      </c>
      <c r="H877" s="426"/>
      <c r="I877" s="426"/>
      <c r="J877" s="426" t="s">
        <v>2034</v>
      </c>
      <c r="K877" s="424" t="s">
        <v>3406</v>
      </c>
      <c r="L877" s="926">
        <f t="shared" si="70"/>
        <v>21</v>
      </c>
      <c r="M877" s="926">
        <f t="shared" si="71"/>
        <v>14</v>
      </c>
      <c r="N877" s="926"/>
      <c r="O877" s="927">
        <v>46</v>
      </c>
      <c r="P877" s="426"/>
      <c r="Q877" s="426"/>
      <c r="R877" s="426"/>
      <c r="S877" s="426"/>
      <c r="T877" s="426"/>
      <c r="U877" s="426"/>
    </row>
    <row r="878" spans="1:21" ht="12.6" customHeight="1" outlineLevel="1">
      <c r="A878" s="376">
        <v>44502</v>
      </c>
      <c r="B878" s="1073">
        <v>44474</v>
      </c>
      <c r="C878" s="21">
        <v>44498</v>
      </c>
      <c r="D878" s="949">
        <v>44505</v>
      </c>
      <c r="E878" s="567" t="s">
        <v>3335</v>
      </c>
      <c r="F878" s="426" t="s">
        <v>5118</v>
      </c>
      <c r="G878" s="426" t="s">
        <v>5289</v>
      </c>
      <c r="H878" s="426"/>
      <c r="I878" s="426"/>
      <c r="J878" s="426" t="s">
        <v>2034</v>
      </c>
      <c r="K878" s="424" t="s">
        <v>5290</v>
      </c>
      <c r="L878" s="926">
        <f t="shared" si="70"/>
        <v>28</v>
      </c>
      <c r="M878" s="926">
        <f t="shared" si="71"/>
        <v>19</v>
      </c>
      <c r="N878" s="926"/>
      <c r="O878" s="927">
        <v>47</v>
      </c>
      <c r="P878" s="426"/>
      <c r="Q878" s="426"/>
      <c r="R878" s="426"/>
      <c r="S878" s="426"/>
      <c r="T878" s="426"/>
      <c r="U878" s="426"/>
    </row>
    <row r="879" spans="1:21" ht="12.6" customHeight="1" outlineLevel="1">
      <c r="A879" s="376">
        <v>44503</v>
      </c>
      <c r="B879" s="1073">
        <v>44474</v>
      </c>
      <c r="C879" s="21">
        <v>44505</v>
      </c>
      <c r="D879" s="946">
        <v>44505</v>
      </c>
      <c r="E879" s="947" t="s">
        <v>3335</v>
      </c>
      <c r="F879" s="935" t="s">
        <v>5291</v>
      </c>
      <c r="G879" s="935" t="s">
        <v>5292</v>
      </c>
      <c r="H879" s="935"/>
      <c r="I879" s="935" t="s">
        <v>2039</v>
      </c>
      <c r="J879" s="935" t="s">
        <v>2034</v>
      </c>
      <c r="K879" s="931" t="s">
        <v>3351</v>
      </c>
      <c r="L879" s="926">
        <f t="shared" si="70"/>
        <v>29</v>
      </c>
      <c r="M879" s="926">
        <f t="shared" si="71"/>
        <v>20</v>
      </c>
      <c r="N879" s="926"/>
      <c r="O879" s="927">
        <v>48</v>
      </c>
      <c r="P879" s="935"/>
      <c r="Q879" s="935"/>
      <c r="R879" s="935"/>
      <c r="S879" s="935"/>
      <c r="T879" s="935"/>
      <c r="U879" s="935"/>
    </row>
    <row r="880" spans="1:21" ht="12.6" customHeight="1" outlineLevel="1">
      <c r="A880" s="376">
        <v>44503</v>
      </c>
      <c r="B880" s="1073">
        <v>44488</v>
      </c>
      <c r="C880" s="374">
        <v>44502</v>
      </c>
      <c r="D880" s="364">
        <v>44519</v>
      </c>
      <c r="E880" s="355" t="s">
        <v>3335</v>
      </c>
      <c r="F880" s="353" t="s">
        <v>5293</v>
      </c>
      <c r="G880" s="353" t="s">
        <v>5294</v>
      </c>
      <c r="H880" s="353"/>
      <c r="I880" s="353"/>
      <c r="J880" s="353" t="s">
        <v>2033</v>
      </c>
      <c r="K880" s="353" t="s">
        <v>2046</v>
      </c>
      <c r="L880" s="926">
        <f t="shared" si="70"/>
        <v>15</v>
      </c>
      <c r="M880" s="926">
        <f t="shared" si="71"/>
        <v>10</v>
      </c>
      <c r="N880" s="926"/>
      <c r="O880" s="927">
        <v>49</v>
      </c>
      <c r="P880" s="353"/>
      <c r="Q880" s="353"/>
      <c r="R880" s="353"/>
      <c r="S880" s="353"/>
      <c r="T880" s="353"/>
      <c r="U880" s="353"/>
    </row>
    <row r="881" spans="1:21" ht="12.6" customHeight="1" outlineLevel="1">
      <c r="A881" s="360">
        <v>44504</v>
      </c>
      <c r="B881" s="1072">
        <v>44483</v>
      </c>
      <c r="C881" s="364">
        <v>44498</v>
      </c>
      <c r="D881" s="364">
        <v>44514</v>
      </c>
      <c r="E881" s="355" t="s">
        <v>5221</v>
      </c>
      <c r="F881" s="353" t="s">
        <v>5295</v>
      </c>
      <c r="G881" s="353" t="s">
        <v>5296</v>
      </c>
      <c r="H881" s="353"/>
      <c r="I881" s="353"/>
      <c r="J881" s="353" t="s">
        <v>2033</v>
      </c>
      <c r="K881" s="353" t="s">
        <v>3381</v>
      </c>
      <c r="L881" s="926">
        <f t="shared" si="70"/>
        <v>21</v>
      </c>
      <c r="M881" s="926">
        <f t="shared" si="71"/>
        <v>14</v>
      </c>
      <c r="N881" s="926"/>
      <c r="O881" s="927">
        <v>50</v>
      </c>
      <c r="P881" s="353"/>
      <c r="Q881" s="353"/>
      <c r="R881" s="353"/>
      <c r="S881" s="353"/>
      <c r="T881" s="353"/>
      <c r="U881" s="353"/>
    </row>
    <row r="882" spans="1:21" ht="12.6" customHeight="1" outlineLevel="1">
      <c r="A882" s="376">
        <v>44504</v>
      </c>
      <c r="B882" s="1073">
        <v>44483</v>
      </c>
      <c r="C882" s="21">
        <v>44498</v>
      </c>
      <c r="D882" s="21">
        <v>44514</v>
      </c>
      <c r="E882" s="16" t="s">
        <v>5221</v>
      </c>
      <c r="F882" s="22" t="s">
        <v>5297</v>
      </c>
      <c r="G882" s="22" t="s">
        <v>5298</v>
      </c>
      <c r="H882" s="22" t="s">
        <v>3343</v>
      </c>
      <c r="I882" s="22"/>
      <c r="J882" s="22" t="s">
        <v>2035</v>
      </c>
      <c r="K882" s="348"/>
      <c r="L882" s="926">
        <f t="shared" si="70"/>
        <v>21</v>
      </c>
      <c r="M882" s="926">
        <f t="shared" si="71"/>
        <v>14</v>
      </c>
      <c r="N882" s="926"/>
      <c r="O882" s="927">
        <v>51</v>
      </c>
      <c r="P882" s="352"/>
      <c r="Q882" s="350"/>
      <c r="R882" s="363"/>
      <c r="S882" s="350"/>
      <c r="T882" s="350"/>
      <c r="U882" s="350"/>
    </row>
    <row r="883" spans="1:21" ht="12.6" customHeight="1" outlineLevel="1">
      <c r="A883" s="376">
        <v>44504</v>
      </c>
      <c r="B883" s="1073">
        <v>44487</v>
      </c>
      <c r="C883" s="21">
        <v>44501</v>
      </c>
      <c r="D883" s="21">
        <v>44517</v>
      </c>
      <c r="E883" s="16" t="s">
        <v>3334</v>
      </c>
      <c r="F883" s="22" t="s">
        <v>5299</v>
      </c>
      <c r="G883" s="22" t="s">
        <v>5300</v>
      </c>
      <c r="H883" s="22"/>
      <c r="I883" s="22"/>
      <c r="J883" s="22" t="s">
        <v>2035</v>
      </c>
      <c r="K883" s="348"/>
      <c r="L883" s="926">
        <f t="shared" si="70"/>
        <v>17</v>
      </c>
      <c r="M883" s="926">
        <f t="shared" si="71"/>
        <v>12</v>
      </c>
      <c r="N883" s="926"/>
      <c r="O883" s="927">
        <v>52</v>
      </c>
      <c r="P883" s="352"/>
      <c r="Q883" s="350"/>
      <c r="R883" s="363"/>
      <c r="S883" s="350"/>
      <c r="T883" s="350"/>
      <c r="U883" s="350"/>
    </row>
    <row r="884" spans="1:21" ht="12.6" customHeight="1" outlineLevel="1">
      <c r="A884" s="376">
        <v>44505</v>
      </c>
      <c r="B884" s="1076">
        <v>44490</v>
      </c>
      <c r="C884" s="21">
        <v>44504</v>
      </c>
      <c r="D884" s="946">
        <v>44521</v>
      </c>
      <c r="E884" s="16" t="s">
        <v>3334</v>
      </c>
      <c r="F884" s="22" t="s">
        <v>5301</v>
      </c>
      <c r="G884" s="22" t="s">
        <v>5302</v>
      </c>
      <c r="H884" s="22"/>
      <c r="I884" s="22"/>
      <c r="J884" s="22" t="s">
        <v>2045</v>
      </c>
      <c r="K884" s="353" t="s">
        <v>3366</v>
      </c>
      <c r="L884" s="926">
        <f t="shared" si="70"/>
        <v>15</v>
      </c>
      <c r="M884" s="926">
        <f t="shared" si="71"/>
        <v>10</v>
      </c>
      <c r="N884" s="926"/>
      <c r="O884" s="927">
        <v>53</v>
      </c>
      <c r="P884" s="353"/>
      <c r="Q884" s="355"/>
      <c r="R884" s="359"/>
      <c r="S884" s="355"/>
      <c r="T884" s="355"/>
      <c r="U884" s="355"/>
    </row>
    <row r="885" spans="1:21" ht="12.6" customHeight="1" outlineLevel="1">
      <c r="A885" s="376">
        <v>44505</v>
      </c>
      <c r="B885" s="1072">
        <v>44472</v>
      </c>
      <c r="C885" s="364">
        <v>44505</v>
      </c>
      <c r="D885" s="364">
        <v>44505</v>
      </c>
      <c r="E885" s="355" t="s">
        <v>3334</v>
      </c>
      <c r="F885" s="348" t="s">
        <v>5303</v>
      </c>
      <c r="G885" s="348" t="s">
        <v>5304</v>
      </c>
      <c r="H885" s="348"/>
      <c r="I885" s="348"/>
      <c r="J885" s="348" t="s">
        <v>2042</v>
      </c>
      <c r="K885" s="348" t="s">
        <v>5305</v>
      </c>
      <c r="L885" s="926">
        <f t="shared" si="70"/>
        <v>33</v>
      </c>
      <c r="M885" s="926">
        <f t="shared" si="71"/>
        <v>24</v>
      </c>
      <c r="N885" s="926"/>
      <c r="O885" s="927">
        <v>54</v>
      </c>
      <c r="P885" s="352"/>
      <c r="Q885" s="350"/>
      <c r="R885" s="363"/>
      <c r="S885" s="350"/>
      <c r="T885" s="350"/>
      <c r="U885" s="350"/>
    </row>
    <row r="886" spans="1:21" ht="12.6" customHeight="1" outlineLevel="1">
      <c r="A886" s="376">
        <v>44505</v>
      </c>
      <c r="B886" s="1073">
        <v>44482</v>
      </c>
      <c r="C886" s="21">
        <v>44508</v>
      </c>
      <c r="D886" s="949">
        <v>44508</v>
      </c>
      <c r="E886" s="567" t="s">
        <v>3335</v>
      </c>
      <c r="F886" s="426" t="s">
        <v>5306</v>
      </c>
      <c r="G886" s="426" t="s">
        <v>5307</v>
      </c>
      <c r="H886" s="426" t="s">
        <v>5308</v>
      </c>
      <c r="I886" s="426"/>
      <c r="J886" s="426" t="s">
        <v>2034</v>
      </c>
      <c r="K886" s="424" t="s">
        <v>3385</v>
      </c>
      <c r="L886" s="926">
        <f t="shared" si="70"/>
        <v>23</v>
      </c>
      <c r="M886" s="926">
        <f t="shared" si="71"/>
        <v>16</v>
      </c>
      <c r="N886" s="926"/>
      <c r="O886" s="927">
        <v>55</v>
      </c>
      <c r="P886" s="426"/>
      <c r="Q886" s="426"/>
      <c r="R886" s="426"/>
      <c r="S886" s="426"/>
      <c r="T886" s="426"/>
      <c r="U886" s="426"/>
    </row>
    <row r="887" spans="1:21" ht="12.6" customHeight="1" outlineLevel="1">
      <c r="A887" s="376">
        <v>44505</v>
      </c>
      <c r="B887" s="1072">
        <v>44480</v>
      </c>
      <c r="C887" s="364">
        <v>44501</v>
      </c>
      <c r="D887" s="364">
        <v>44511</v>
      </c>
      <c r="E887" s="355" t="s">
        <v>3335</v>
      </c>
      <c r="F887" s="348" t="s">
        <v>5309</v>
      </c>
      <c r="G887" s="348" t="s">
        <v>5310</v>
      </c>
      <c r="H887" s="348" t="s">
        <v>4806</v>
      </c>
      <c r="I887" s="348"/>
      <c r="J887" s="348" t="s">
        <v>2042</v>
      </c>
      <c r="K887" s="348"/>
      <c r="L887" s="926">
        <f t="shared" si="70"/>
        <v>25</v>
      </c>
      <c r="M887" s="926">
        <f t="shared" si="71"/>
        <v>18</v>
      </c>
      <c r="N887" s="926"/>
      <c r="O887" s="927">
        <v>56</v>
      </c>
      <c r="P887" s="352"/>
      <c r="Q887" s="350"/>
      <c r="R887" s="363"/>
      <c r="S887" s="350"/>
      <c r="T887" s="350"/>
      <c r="U887" s="350"/>
    </row>
    <row r="888" spans="1:21" ht="12.6" customHeight="1" outlineLevel="1">
      <c r="A888" s="376">
        <v>44505</v>
      </c>
      <c r="B888" s="1072">
        <v>44481</v>
      </c>
      <c r="C888" s="364">
        <v>44503</v>
      </c>
      <c r="D888" s="364">
        <v>44512</v>
      </c>
      <c r="E888" s="355" t="s">
        <v>3335</v>
      </c>
      <c r="F888" s="348" t="s">
        <v>5311</v>
      </c>
      <c r="G888" s="348" t="s">
        <v>5312</v>
      </c>
      <c r="H888" s="348"/>
      <c r="I888" s="348"/>
      <c r="J888" s="348" t="s">
        <v>2042</v>
      </c>
      <c r="K888" s="348"/>
      <c r="L888" s="926">
        <f t="shared" si="70"/>
        <v>24</v>
      </c>
      <c r="M888" s="926">
        <f t="shared" si="71"/>
        <v>17</v>
      </c>
      <c r="N888" s="926"/>
      <c r="O888" s="927">
        <v>57</v>
      </c>
      <c r="P888" s="352"/>
      <c r="Q888" s="350"/>
      <c r="R888" s="363"/>
      <c r="S888" s="350"/>
      <c r="T888" s="350"/>
      <c r="U888" s="350"/>
    </row>
    <row r="889" spans="1:21" ht="12.6" customHeight="1" outlineLevel="1">
      <c r="A889" s="376">
        <v>44505</v>
      </c>
      <c r="B889" s="1073">
        <v>44494</v>
      </c>
      <c r="C889" s="21">
        <v>44505</v>
      </c>
      <c r="D889" s="946">
        <v>44525</v>
      </c>
      <c r="E889" s="16" t="s">
        <v>3334</v>
      </c>
      <c r="F889" s="22" t="s">
        <v>5313</v>
      </c>
      <c r="G889" s="22" t="s">
        <v>5314</v>
      </c>
      <c r="H889" s="22"/>
      <c r="I889" s="22"/>
      <c r="J889" s="22" t="s">
        <v>2045</v>
      </c>
      <c r="K889" s="353" t="s">
        <v>3366</v>
      </c>
      <c r="L889" s="926">
        <f t="shared" si="70"/>
        <v>11</v>
      </c>
      <c r="M889" s="926">
        <f t="shared" si="71"/>
        <v>8</v>
      </c>
      <c r="N889" s="926"/>
      <c r="O889" s="927">
        <v>58</v>
      </c>
      <c r="P889" s="353"/>
      <c r="Q889" s="355"/>
      <c r="R889" s="359"/>
      <c r="S889" s="355"/>
      <c r="T889" s="355"/>
      <c r="U889" s="355"/>
    </row>
    <row r="890" spans="1:21" ht="12.6" customHeight="1" outlineLevel="1">
      <c r="A890" s="376">
        <v>44508</v>
      </c>
      <c r="B890" s="1073">
        <v>44487</v>
      </c>
      <c r="C890" s="21">
        <v>44501</v>
      </c>
      <c r="D890" s="21">
        <v>44517</v>
      </c>
      <c r="E890" s="16" t="s">
        <v>3334</v>
      </c>
      <c r="F890" s="22" t="s">
        <v>5315</v>
      </c>
      <c r="G890" s="22" t="s">
        <v>5316</v>
      </c>
      <c r="H890" s="22" t="s">
        <v>5317</v>
      </c>
      <c r="I890" s="22"/>
      <c r="J890" s="22" t="s">
        <v>2035</v>
      </c>
      <c r="K890" s="348"/>
      <c r="L890" s="926">
        <f t="shared" si="70"/>
        <v>21</v>
      </c>
      <c r="M890" s="926">
        <f t="shared" si="71"/>
        <v>14</v>
      </c>
      <c r="N890" s="926"/>
      <c r="O890" s="927">
        <v>59</v>
      </c>
      <c r="P890" s="352"/>
      <c r="Q890" s="350"/>
      <c r="R890" s="363"/>
      <c r="S890" s="350"/>
      <c r="T890" s="350"/>
      <c r="U890" s="350"/>
    </row>
    <row r="891" spans="1:21" ht="12.6" customHeight="1" outlineLevel="1">
      <c r="A891" s="376">
        <v>44508</v>
      </c>
      <c r="B891" s="1073">
        <v>44488</v>
      </c>
      <c r="C891" s="21">
        <v>44503</v>
      </c>
      <c r="D891" s="21">
        <v>44519</v>
      </c>
      <c r="E891" s="16" t="s">
        <v>3334</v>
      </c>
      <c r="F891" s="22" t="s">
        <v>5318</v>
      </c>
      <c r="G891" s="22" t="s">
        <v>5319</v>
      </c>
      <c r="H891" s="22" t="s">
        <v>5320</v>
      </c>
      <c r="I891" s="22"/>
      <c r="J891" s="22" t="s">
        <v>2035</v>
      </c>
      <c r="K891" s="348"/>
      <c r="L891" s="926">
        <f t="shared" si="70"/>
        <v>20</v>
      </c>
      <c r="M891" s="926">
        <f t="shared" si="71"/>
        <v>13</v>
      </c>
      <c r="N891" s="926"/>
      <c r="O891" s="927">
        <v>60</v>
      </c>
      <c r="P891" s="352"/>
      <c r="Q891" s="350"/>
      <c r="R891" s="363"/>
      <c r="S891" s="350"/>
      <c r="T891" s="350"/>
      <c r="U891" s="350"/>
    </row>
    <row r="892" spans="1:21" ht="12.6" customHeight="1" outlineLevel="1">
      <c r="A892" s="950">
        <v>44508</v>
      </c>
      <c r="B892" s="1073">
        <v>44496</v>
      </c>
      <c r="C892" s="21">
        <v>44505</v>
      </c>
      <c r="D892" s="949">
        <v>44527</v>
      </c>
      <c r="E892" s="567" t="s">
        <v>5221</v>
      </c>
      <c r="F892" s="426" t="s">
        <v>5321</v>
      </c>
      <c r="G892" s="426" t="s">
        <v>5322</v>
      </c>
      <c r="H892" s="426"/>
      <c r="I892" s="426"/>
      <c r="J892" s="426" t="s">
        <v>2034</v>
      </c>
      <c r="K892" s="589" t="s">
        <v>5323</v>
      </c>
      <c r="L892" s="926">
        <f t="shared" si="70"/>
        <v>12</v>
      </c>
      <c r="M892" s="926">
        <f t="shared" si="71"/>
        <v>7</v>
      </c>
      <c r="N892" s="926"/>
      <c r="O892" s="927">
        <v>61</v>
      </c>
      <c r="P892" s="426"/>
      <c r="Q892" s="426"/>
      <c r="R892" s="426"/>
      <c r="S892" s="426"/>
      <c r="T892" s="426"/>
      <c r="U892" s="426"/>
    </row>
    <row r="893" spans="1:21" ht="12.6" customHeight="1" outlineLevel="1">
      <c r="A893" s="376">
        <v>44509</v>
      </c>
      <c r="B893" s="1072">
        <v>44494</v>
      </c>
      <c r="C893" s="364">
        <v>44508</v>
      </c>
      <c r="D893" s="364">
        <v>44525</v>
      </c>
      <c r="E893" s="355" t="s">
        <v>5221</v>
      </c>
      <c r="F893" s="353" t="s">
        <v>5324</v>
      </c>
      <c r="G893" s="353" t="s">
        <v>5325</v>
      </c>
      <c r="H893" s="353" t="s">
        <v>3343</v>
      </c>
      <c r="I893" s="353"/>
      <c r="J893" s="353" t="s">
        <v>2033</v>
      </c>
      <c r="K893" s="353" t="s">
        <v>3381</v>
      </c>
      <c r="L893" s="926">
        <f t="shared" si="70"/>
        <v>15</v>
      </c>
      <c r="M893" s="926">
        <f t="shared" si="71"/>
        <v>10</v>
      </c>
      <c r="N893" s="926"/>
      <c r="O893" s="927">
        <v>62</v>
      </c>
      <c r="P893" s="353"/>
      <c r="Q893" s="353"/>
      <c r="R893" s="353"/>
      <c r="S893" s="353"/>
      <c r="T893" s="353"/>
      <c r="U893" s="353"/>
    </row>
    <row r="894" spans="1:21" ht="12.6" customHeight="1" outlineLevel="1">
      <c r="A894" s="376">
        <v>44509</v>
      </c>
      <c r="B894" s="1072">
        <v>44492</v>
      </c>
      <c r="C894" s="364">
        <v>44508</v>
      </c>
      <c r="D894" s="932">
        <v>44523</v>
      </c>
      <c r="E894" s="349" t="s">
        <v>5221</v>
      </c>
      <c r="F894" s="424" t="s">
        <v>4094</v>
      </c>
      <c r="G894" s="424" t="s">
        <v>5326</v>
      </c>
      <c r="H894" s="424" t="s">
        <v>5327</v>
      </c>
      <c r="I894" s="424"/>
      <c r="J894" s="424" t="s">
        <v>2035</v>
      </c>
      <c r="K894" s="589"/>
      <c r="L894" s="926">
        <f t="shared" si="70"/>
        <v>17</v>
      </c>
      <c r="M894" s="926">
        <f t="shared" si="71"/>
        <v>11</v>
      </c>
      <c r="N894" s="926"/>
      <c r="O894" s="927">
        <v>63</v>
      </c>
      <c r="P894" s="353"/>
      <c r="Q894" s="355"/>
      <c r="R894" s="359"/>
      <c r="S894" s="355"/>
      <c r="T894" s="355"/>
      <c r="U894" s="355"/>
    </row>
    <row r="895" spans="1:21" ht="12.6" customHeight="1" outlineLevel="1">
      <c r="A895" s="376">
        <v>44509</v>
      </c>
      <c r="B895" s="1076">
        <v>44488</v>
      </c>
      <c r="C895" s="21">
        <v>44510</v>
      </c>
      <c r="D895" s="949">
        <v>44519</v>
      </c>
      <c r="E895" s="567" t="s">
        <v>3335</v>
      </c>
      <c r="F895" s="426" t="s">
        <v>5328</v>
      </c>
      <c r="G895" s="426" t="s">
        <v>5329</v>
      </c>
      <c r="H895" s="426"/>
      <c r="I895" s="426" t="s">
        <v>2035</v>
      </c>
      <c r="J895" s="426" t="s">
        <v>2045</v>
      </c>
      <c r="K895" s="424" t="s">
        <v>3351</v>
      </c>
      <c r="L895" s="926">
        <f t="shared" si="70"/>
        <v>21</v>
      </c>
      <c r="M895" s="926">
        <f t="shared" si="71"/>
        <v>14</v>
      </c>
      <c r="N895" s="926"/>
      <c r="O895" s="927">
        <v>64</v>
      </c>
      <c r="P895" s="375"/>
      <c r="Q895" s="375"/>
      <c r="R895" s="375"/>
      <c r="S895" s="375"/>
      <c r="T895" s="375"/>
      <c r="U895" s="375"/>
    </row>
    <row r="896" spans="1:21" ht="12.6" customHeight="1" outlineLevel="1">
      <c r="A896" s="376">
        <v>44509</v>
      </c>
      <c r="B896" s="1073">
        <v>44494</v>
      </c>
      <c r="C896" s="21">
        <v>44509</v>
      </c>
      <c r="D896" s="949">
        <v>44525</v>
      </c>
      <c r="E896" s="567" t="s">
        <v>3334</v>
      </c>
      <c r="F896" s="426" t="s">
        <v>5120</v>
      </c>
      <c r="G896" s="426" t="s">
        <v>5330</v>
      </c>
      <c r="H896" s="426"/>
      <c r="I896" s="426"/>
      <c r="J896" s="426" t="s">
        <v>2045</v>
      </c>
      <c r="K896" s="424" t="s">
        <v>3351</v>
      </c>
      <c r="L896" s="926">
        <f t="shared" ref="L896:L914" si="72">(A896-B896)</f>
        <v>15</v>
      </c>
      <c r="M896" s="926">
        <f t="shared" ref="M896:M914" si="73">NETWORKDAYS(B896,A896,A896:B896)</f>
        <v>10</v>
      </c>
      <c r="N896" s="926"/>
      <c r="O896" s="927">
        <v>65</v>
      </c>
      <c r="P896" s="353"/>
      <c r="Q896" s="355"/>
      <c r="R896" s="359"/>
      <c r="S896" s="355"/>
      <c r="T896" s="355"/>
      <c r="U896" s="355"/>
    </row>
    <row r="897" spans="1:21" ht="12.6" customHeight="1" outlineLevel="1">
      <c r="A897" s="376">
        <v>44509</v>
      </c>
      <c r="B897" s="1072">
        <v>44495</v>
      </c>
      <c r="C897" s="364">
        <v>44504</v>
      </c>
      <c r="D897" s="364">
        <v>44526</v>
      </c>
      <c r="E897" s="355" t="s">
        <v>3335</v>
      </c>
      <c r="F897" s="348" t="s">
        <v>5331</v>
      </c>
      <c r="G897" s="348" t="s">
        <v>5332</v>
      </c>
      <c r="H897" s="348"/>
      <c r="I897" s="348"/>
      <c r="J897" s="348" t="s">
        <v>2042</v>
      </c>
      <c r="K897" s="348"/>
      <c r="L897" s="926">
        <f t="shared" si="72"/>
        <v>14</v>
      </c>
      <c r="M897" s="926">
        <f t="shared" si="73"/>
        <v>9</v>
      </c>
      <c r="N897" s="926"/>
      <c r="O897" s="927">
        <v>66</v>
      </c>
      <c r="P897" s="352"/>
      <c r="Q897" s="350"/>
      <c r="R897" s="363"/>
      <c r="S897" s="350"/>
      <c r="T897" s="350"/>
      <c r="U897" s="350"/>
    </row>
    <row r="898" spans="1:21" ht="12.6" customHeight="1" outlineLevel="1">
      <c r="A898" s="376">
        <v>44510</v>
      </c>
      <c r="B898" s="1076">
        <v>44488</v>
      </c>
      <c r="C898" s="21">
        <v>44510</v>
      </c>
      <c r="D898" s="21">
        <v>44519</v>
      </c>
      <c r="E898" s="16" t="s">
        <v>3334</v>
      </c>
      <c r="F898" s="22" t="s">
        <v>5333</v>
      </c>
      <c r="G898" s="22" t="s">
        <v>5334</v>
      </c>
      <c r="H898" s="22"/>
      <c r="I898" s="22"/>
      <c r="J898" s="22" t="s">
        <v>2045</v>
      </c>
      <c r="K898" s="353" t="s">
        <v>3351</v>
      </c>
      <c r="L898" s="926">
        <f t="shared" si="72"/>
        <v>22</v>
      </c>
      <c r="M898" s="926">
        <f t="shared" si="73"/>
        <v>15</v>
      </c>
      <c r="N898" s="926"/>
      <c r="O898" s="927">
        <v>67</v>
      </c>
      <c r="P898" s="353"/>
      <c r="Q898" s="355"/>
      <c r="R898" s="359"/>
      <c r="S898" s="355"/>
      <c r="T898" s="355"/>
      <c r="U898" s="355"/>
    </row>
    <row r="899" spans="1:21" ht="12.6" customHeight="1" outlineLevel="1">
      <c r="A899" s="376">
        <v>44510</v>
      </c>
      <c r="B899" s="1073">
        <v>44498</v>
      </c>
      <c r="C899" s="21">
        <v>44513</v>
      </c>
      <c r="D899" s="372">
        <v>44529</v>
      </c>
      <c r="E899" s="16" t="s">
        <v>5221</v>
      </c>
      <c r="F899" s="22" t="s">
        <v>5335</v>
      </c>
      <c r="G899" s="22" t="s">
        <v>5336</v>
      </c>
      <c r="H899" s="22" t="s">
        <v>3595</v>
      </c>
      <c r="I899" s="22"/>
      <c r="J899" s="22" t="s">
        <v>2033</v>
      </c>
      <c r="K899" s="353" t="s">
        <v>3381</v>
      </c>
      <c r="L899" s="926">
        <f t="shared" si="72"/>
        <v>12</v>
      </c>
      <c r="M899" s="926">
        <f t="shared" si="73"/>
        <v>7</v>
      </c>
      <c r="N899" s="926"/>
      <c r="O899" s="927">
        <v>68</v>
      </c>
      <c r="P899" s="22"/>
      <c r="Q899" s="22"/>
      <c r="R899" s="22"/>
      <c r="S899" s="22"/>
      <c r="T899" s="22"/>
      <c r="U899" s="22"/>
    </row>
    <row r="900" spans="1:21" ht="12.6" customHeight="1" outlineLevel="1">
      <c r="A900" s="950">
        <v>44510</v>
      </c>
      <c r="B900" s="1073">
        <v>44494</v>
      </c>
      <c r="C900" s="21">
        <v>44515</v>
      </c>
      <c r="D900" s="949">
        <v>44525</v>
      </c>
      <c r="E900" s="567" t="s">
        <v>3335</v>
      </c>
      <c r="F900" s="426" t="s">
        <v>5337</v>
      </c>
      <c r="G900" s="426" t="s">
        <v>5338</v>
      </c>
      <c r="H900" s="426"/>
      <c r="I900" s="426"/>
      <c r="J900" s="426" t="s">
        <v>2045</v>
      </c>
      <c r="K900" s="424" t="s">
        <v>3351</v>
      </c>
      <c r="L900" s="926">
        <f t="shared" si="72"/>
        <v>16</v>
      </c>
      <c r="M900" s="926">
        <f t="shared" si="73"/>
        <v>11</v>
      </c>
      <c r="N900" s="926"/>
      <c r="O900" s="927">
        <v>69</v>
      </c>
      <c r="P900" s="426"/>
      <c r="Q900" s="426"/>
      <c r="R900" s="426"/>
      <c r="S900" s="426"/>
      <c r="T900" s="426"/>
      <c r="U900" s="426"/>
    </row>
    <row r="901" spans="1:21" ht="12.6" customHeight="1" outlineLevel="1">
      <c r="A901" s="376">
        <v>44513</v>
      </c>
      <c r="B901" s="1072">
        <v>44482</v>
      </c>
      <c r="C901" s="355" t="s">
        <v>5339</v>
      </c>
      <c r="D901" s="364">
        <v>44513</v>
      </c>
      <c r="E901" s="355" t="s">
        <v>5221</v>
      </c>
      <c r="F901" s="348" t="s">
        <v>5340</v>
      </c>
      <c r="G901" s="348" t="s">
        <v>5341</v>
      </c>
      <c r="H901" s="348" t="s">
        <v>5342</v>
      </c>
      <c r="I901" s="348"/>
      <c r="J901" s="348" t="s">
        <v>2042</v>
      </c>
      <c r="K901" s="348"/>
      <c r="L901" s="926">
        <f t="shared" si="72"/>
        <v>31</v>
      </c>
      <c r="M901" s="926">
        <f t="shared" si="73"/>
        <v>22</v>
      </c>
      <c r="N901" s="926"/>
      <c r="O901" s="927">
        <v>70</v>
      </c>
      <c r="P901" s="352"/>
      <c r="Q901" s="350"/>
      <c r="R901" s="363"/>
      <c r="S901" s="350"/>
      <c r="T901" s="350"/>
      <c r="U901" s="350"/>
    </row>
    <row r="902" spans="1:21" ht="12.6" customHeight="1" outlineLevel="1">
      <c r="A902" s="376">
        <v>44513</v>
      </c>
      <c r="B902" s="1073">
        <v>44489</v>
      </c>
      <c r="C902" s="21">
        <v>44501</v>
      </c>
      <c r="D902" s="949">
        <v>44520</v>
      </c>
      <c r="E902" s="567" t="s">
        <v>5221</v>
      </c>
      <c r="F902" s="426" t="s">
        <v>5343</v>
      </c>
      <c r="G902" s="426" t="s">
        <v>5344</v>
      </c>
      <c r="H902" s="426"/>
      <c r="I902" s="426"/>
      <c r="J902" s="1077" t="s">
        <v>2034</v>
      </c>
      <c r="K902" s="424" t="s">
        <v>3385</v>
      </c>
      <c r="L902" s="926">
        <f t="shared" si="72"/>
        <v>24</v>
      </c>
      <c r="M902" s="926">
        <f t="shared" si="73"/>
        <v>17</v>
      </c>
      <c r="N902" s="926"/>
      <c r="O902" s="927">
        <v>71</v>
      </c>
      <c r="P902" s="426"/>
      <c r="Q902" s="426"/>
      <c r="R902" s="426"/>
      <c r="S902" s="426"/>
      <c r="T902" s="426"/>
      <c r="U902" s="426"/>
    </row>
    <row r="903" spans="1:21" ht="12.6" customHeight="1" outlineLevel="1">
      <c r="A903" s="376">
        <v>44515</v>
      </c>
      <c r="B903" s="1073">
        <v>44488</v>
      </c>
      <c r="C903" s="21">
        <v>44509</v>
      </c>
      <c r="D903" s="21">
        <v>44518</v>
      </c>
      <c r="E903" s="16" t="s">
        <v>3335</v>
      </c>
      <c r="F903" s="22" t="s">
        <v>5345</v>
      </c>
      <c r="G903" s="22" t="s">
        <v>5346</v>
      </c>
      <c r="H903" s="22" t="s">
        <v>5347</v>
      </c>
      <c r="I903" s="22"/>
      <c r="J903" s="22" t="s">
        <v>2035</v>
      </c>
      <c r="K903" s="348" t="s">
        <v>5348</v>
      </c>
      <c r="L903" s="926">
        <f t="shared" si="72"/>
        <v>27</v>
      </c>
      <c r="M903" s="926">
        <f t="shared" si="73"/>
        <v>18</v>
      </c>
      <c r="N903" s="926"/>
      <c r="O903" s="927">
        <v>72</v>
      </c>
      <c r="P903" s="352"/>
      <c r="Q903" s="350"/>
      <c r="R903" s="363"/>
      <c r="S903" s="350"/>
      <c r="T903" s="350"/>
      <c r="U903" s="350"/>
    </row>
    <row r="904" spans="1:21" ht="12.6" customHeight="1" outlineLevel="1">
      <c r="A904" s="376">
        <v>44513</v>
      </c>
      <c r="B904" s="1072">
        <v>44491</v>
      </c>
      <c r="C904" s="364">
        <v>44515</v>
      </c>
      <c r="D904" s="364">
        <v>44515</v>
      </c>
      <c r="E904" s="355" t="s">
        <v>5221</v>
      </c>
      <c r="F904" s="353" t="s">
        <v>5281</v>
      </c>
      <c r="G904" s="353" t="s">
        <v>5349</v>
      </c>
      <c r="H904" s="353" t="s">
        <v>5350</v>
      </c>
      <c r="I904" s="353"/>
      <c r="J904" s="353" t="s">
        <v>2033</v>
      </c>
      <c r="K904" s="353" t="s">
        <v>5351</v>
      </c>
      <c r="L904" s="926">
        <f t="shared" si="72"/>
        <v>22</v>
      </c>
      <c r="M904" s="926">
        <f t="shared" si="73"/>
        <v>15</v>
      </c>
      <c r="N904" s="926"/>
      <c r="O904" s="927">
        <v>73</v>
      </c>
      <c r="P904" s="353"/>
      <c r="Q904" s="353"/>
      <c r="R904" s="353"/>
      <c r="S904" s="353"/>
      <c r="T904" s="353"/>
      <c r="U904" s="353"/>
    </row>
    <row r="905" spans="1:21" ht="12.6" customHeight="1" outlineLevel="1">
      <c r="A905" s="376">
        <v>44516</v>
      </c>
      <c r="B905" s="1072">
        <v>44495</v>
      </c>
      <c r="C905" s="364">
        <v>44515</v>
      </c>
      <c r="D905" s="364">
        <v>44526</v>
      </c>
      <c r="E905" s="355" t="s">
        <v>3335</v>
      </c>
      <c r="F905" s="353" t="s">
        <v>5352</v>
      </c>
      <c r="G905" s="353" t="s">
        <v>5353</v>
      </c>
      <c r="H905" s="353" t="s">
        <v>5354</v>
      </c>
      <c r="I905" s="353" t="s">
        <v>2035</v>
      </c>
      <c r="J905" s="353" t="s">
        <v>2034</v>
      </c>
      <c r="K905" s="353" t="s">
        <v>2046</v>
      </c>
      <c r="L905" s="926">
        <f t="shared" si="72"/>
        <v>21</v>
      </c>
      <c r="M905" s="926">
        <f t="shared" si="73"/>
        <v>14</v>
      </c>
      <c r="N905" s="926"/>
      <c r="O905" s="927">
        <v>74</v>
      </c>
      <c r="P905" s="353"/>
      <c r="Q905" s="353"/>
      <c r="R905" s="353"/>
      <c r="S905" s="353"/>
      <c r="T905" s="353"/>
      <c r="U905" s="353"/>
    </row>
    <row r="906" spans="1:21" ht="12.6" customHeight="1" outlineLevel="1">
      <c r="A906" s="376">
        <v>44517</v>
      </c>
      <c r="B906" s="1078">
        <v>44496</v>
      </c>
      <c r="C906" s="364">
        <v>44510</v>
      </c>
      <c r="D906" s="364">
        <v>44527</v>
      </c>
      <c r="E906" s="355" t="s">
        <v>3335</v>
      </c>
      <c r="F906" s="353" t="s">
        <v>5355</v>
      </c>
      <c r="G906" s="353" t="s">
        <v>5356</v>
      </c>
      <c r="H906" s="353"/>
      <c r="I906" s="353"/>
      <c r="J906" s="353" t="s">
        <v>2035</v>
      </c>
      <c r="K906" s="348"/>
      <c r="L906" s="926">
        <f t="shared" si="72"/>
        <v>21</v>
      </c>
      <c r="M906" s="926">
        <f t="shared" si="73"/>
        <v>14</v>
      </c>
      <c r="N906" s="926"/>
      <c r="O906" s="927">
        <v>75</v>
      </c>
      <c r="P906" s="352"/>
      <c r="Q906" s="350"/>
      <c r="R906" s="363"/>
      <c r="S906" s="350"/>
      <c r="T906" s="350"/>
      <c r="U906" s="350"/>
    </row>
    <row r="907" spans="1:21" ht="12.6" customHeight="1" outlineLevel="1">
      <c r="A907" s="376">
        <v>44517</v>
      </c>
      <c r="B907" s="1072">
        <v>44490</v>
      </c>
      <c r="C907" s="364">
        <v>44504</v>
      </c>
      <c r="D907" s="364">
        <v>44521</v>
      </c>
      <c r="E907" s="364" t="s">
        <v>5221</v>
      </c>
      <c r="F907" s="709" t="s">
        <v>3826</v>
      </c>
      <c r="G907" s="709" t="s">
        <v>5357</v>
      </c>
      <c r="H907" s="709"/>
      <c r="I907" s="709" t="s">
        <v>2035</v>
      </c>
      <c r="J907" s="709" t="s">
        <v>2034</v>
      </c>
      <c r="K907" s="348" t="s">
        <v>3351</v>
      </c>
      <c r="L907" s="926">
        <f t="shared" si="72"/>
        <v>27</v>
      </c>
      <c r="M907" s="926">
        <f t="shared" si="73"/>
        <v>18</v>
      </c>
      <c r="N907" s="926"/>
      <c r="O907" s="927">
        <v>76</v>
      </c>
      <c r="P907" s="352"/>
      <c r="Q907" s="350"/>
      <c r="R907" s="363"/>
      <c r="S907" s="350"/>
      <c r="T907" s="350"/>
      <c r="U907" s="350"/>
    </row>
    <row r="908" spans="1:21" ht="12.6" customHeight="1" outlineLevel="1">
      <c r="A908" s="376">
        <v>44517</v>
      </c>
      <c r="B908" s="1072">
        <v>44496</v>
      </c>
      <c r="C908" s="364">
        <v>44516</v>
      </c>
      <c r="D908" s="364">
        <v>44527</v>
      </c>
      <c r="E908" s="355" t="s">
        <v>5221</v>
      </c>
      <c r="F908" s="353" t="s">
        <v>4592</v>
      </c>
      <c r="G908" s="353" t="s">
        <v>5358</v>
      </c>
      <c r="H908" s="353" t="s">
        <v>5359</v>
      </c>
      <c r="I908" s="353" t="s">
        <v>2035</v>
      </c>
      <c r="J908" s="353" t="s">
        <v>2034</v>
      </c>
      <c r="K908" s="353" t="s">
        <v>3351</v>
      </c>
      <c r="L908" s="926">
        <f t="shared" si="72"/>
        <v>21</v>
      </c>
      <c r="M908" s="926">
        <f t="shared" si="73"/>
        <v>14</v>
      </c>
      <c r="N908" s="926"/>
      <c r="O908" s="927">
        <v>77</v>
      </c>
      <c r="P908" s="353"/>
      <c r="Q908" s="353"/>
      <c r="R908" s="353"/>
      <c r="S908" s="353"/>
      <c r="T908" s="353"/>
      <c r="U908" s="353"/>
    </row>
    <row r="909" spans="1:21" ht="12.6" customHeight="1" outlineLevel="1">
      <c r="A909" s="376">
        <v>44523</v>
      </c>
      <c r="B909" s="1072">
        <v>44498</v>
      </c>
      <c r="C909" s="364">
        <v>44523</v>
      </c>
      <c r="D909" s="364">
        <v>44529</v>
      </c>
      <c r="E909" s="355" t="s">
        <v>3335</v>
      </c>
      <c r="F909" s="353" t="s">
        <v>5360</v>
      </c>
      <c r="G909" s="353" t="s">
        <v>5361</v>
      </c>
      <c r="H909" s="353"/>
      <c r="I909" s="353" t="s">
        <v>2035</v>
      </c>
      <c r="J909" s="353" t="s">
        <v>2033</v>
      </c>
      <c r="K909" s="352" t="s">
        <v>2046</v>
      </c>
      <c r="L909" s="926">
        <f t="shared" si="72"/>
        <v>25</v>
      </c>
      <c r="M909" s="926">
        <f t="shared" si="73"/>
        <v>16</v>
      </c>
      <c r="N909" s="926"/>
      <c r="O909" s="927">
        <v>78</v>
      </c>
      <c r="P909" s="353"/>
      <c r="Q909" s="353"/>
      <c r="R909" s="353"/>
      <c r="S909" s="353"/>
      <c r="T909" s="353"/>
      <c r="U909" s="353"/>
    </row>
    <row r="910" spans="1:21" ht="22.8" customHeight="1" outlineLevel="1">
      <c r="A910" s="376">
        <v>44523</v>
      </c>
      <c r="B910" s="1073">
        <v>44498</v>
      </c>
      <c r="C910" s="21">
        <v>44522</v>
      </c>
      <c r="D910" s="21">
        <v>44529</v>
      </c>
      <c r="E910" s="16" t="s">
        <v>3335</v>
      </c>
      <c r="F910" s="22" t="s">
        <v>5362</v>
      </c>
      <c r="G910" s="22" t="s">
        <v>5363</v>
      </c>
      <c r="H910" s="22"/>
      <c r="I910" s="22"/>
      <c r="J910" s="22" t="s">
        <v>2033</v>
      </c>
      <c r="K910" s="353" t="s">
        <v>3385</v>
      </c>
      <c r="L910" s="926">
        <f t="shared" si="72"/>
        <v>25</v>
      </c>
      <c r="M910" s="926">
        <f t="shared" si="73"/>
        <v>16</v>
      </c>
      <c r="N910" s="926"/>
      <c r="O910" s="927">
        <v>79</v>
      </c>
      <c r="P910" s="22"/>
      <c r="Q910" s="22"/>
      <c r="R910" s="22"/>
      <c r="S910" s="22"/>
      <c r="T910" s="22"/>
      <c r="U910" s="22"/>
    </row>
    <row r="911" spans="1:21" ht="12.6" customHeight="1" outlineLevel="1">
      <c r="A911" s="376">
        <v>44524</v>
      </c>
      <c r="B911" s="1072">
        <v>44494</v>
      </c>
      <c r="C911" s="364">
        <v>44512</v>
      </c>
      <c r="D911" s="364">
        <v>44525</v>
      </c>
      <c r="E911" s="355" t="s">
        <v>3335</v>
      </c>
      <c r="F911" s="348" t="s">
        <v>5328</v>
      </c>
      <c r="G911" s="348" t="s">
        <v>5364</v>
      </c>
      <c r="H911" s="348"/>
      <c r="I911" s="348" t="s">
        <v>2035</v>
      </c>
      <c r="J911" s="348" t="s">
        <v>3879</v>
      </c>
      <c r="K911" s="348"/>
      <c r="L911" s="926">
        <f t="shared" si="72"/>
        <v>30</v>
      </c>
      <c r="M911" s="926">
        <f t="shared" si="73"/>
        <v>21</v>
      </c>
      <c r="N911" s="926"/>
      <c r="O911" s="927">
        <v>80</v>
      </c>
      <c r="P911" s="352"/>
      <c r="Q911" s="350"/>
      <c r="R911" s="363"/>
      <c r="S911" s="350"/>
      <c r="T911" s="350"/>
      <c r="U911" s="350"/>
    </row>
    <row r="912" spans="1:21" ht="12.6" customHeight="1" outlineLevel="1">
      <c r="A912" s="376">
        <v>44524</v>
      </c>
      <c r="B912" s="1073">
        <v>44495</v>
      </c>
      <c r="C912" s="21">
        <v>44522</v>
      </c>
      <c r="D912" s="949">
        <v>44526</v>
      </c>
      <c r="E912" s="567" t="s">
        <v>3335</v>
      </c>
      <c r="F912" s="426" t="s">
        <v>5179</v>
      </c>
      <c r="G912" s="426" t="s">
        <v>5365</v>
      </c>
      <c r="H912" s="426"/>
      <c r="I912" s="426"/>
      <c r="J912" s="426" t="s">
        <v>2034</v>
      </c>
      <c r="K912" s="424" t="s">
        <v>4427</v>
      </c>
      <c r="L912" s="926">
        <f t="shared" si="72"/>
        <v>29</v>
      </c>
      <c r="M912" s="926">
        <f t="shared" si="73"/>
        <v>20</v>
      </c>
      <c r="N912" s="926"/>
      <c r="O912" s="927">
        <v>81</v>
      </c>
      <c r="P912" s="426"/>
      <c r="Q912" s="426"/>
      <c r="R912" s="426"/>
      <c r="S912" s="426"/>
      <c r="T912" s="426"/>
      <c r="U912" s="426"/>
    </row>
    <row r="913" spans="1:33" ht="12.6" customHeight="1" outlineLevel="1">
      <c r="A913" s="929">
        <v>44524</v>
      </c>
      <c r="B913" s="1072">
        <v>44497</v>
      </c>
      <c r="C913" s="364">
        <v>44522</v>
      </c>
      <c r="D913" s="934">
        <v>44529</v>
      </c>
      <c r="E913" s="930" t="s">
        <v>3335</v>
      </c>
      <c r="F913" s="931" t="s">
        <v>3791</v>
      </c>
      <c r="G913" s="931" t="s">
        <v>5366</v>
      </c>
      <c r="H913" s="931"/>
      <c r="I913" s="931" t="s">
        <v>2035</v>
      </c>
      <c r="J913" s="931" t="s">
        <v>2045</v>
      </c>
      <c r="K913" s="931" t="s">
        <v>3351</v>
      </c>
      <c r="L913" s="926">
        <f t="shared" si="72"/>
        <v>27</v>
      </c>
      <c r="M913" s="926">
        <f t="shared" si="73"/>
        <v>18</v>
      </c>
      <c r="N913" s="926"/>
      <c r="O913" s="927">
        <v>82</v>
      </c>
      <c r="P913" s="1079"/>
      <c r="Q913" s="1080"/>
      <c r="R913" s="937"/>
      <c r="S913" s="937"/>
      <c r="T913" s="937"/>
      <c r="U913" s="937"/>
      <c r="V913" s="937"/>
      <c r="W913" s="937"/>
      <c r="X913" s="937"/>
      <c r="Y913" s="937"/>
      <c r="Z913" s="937"/>
      <c r="AA913" s="937"/>
      <c r="AB913" s="937"/>
      <c r="AC913" s="937"/>
      <c r="AD913" s="937"/>
      <c r="AE913" s="937"/>
      <c r="AF913" s="936"/>
      <c r="AG913" s="936"/>
    </row>
    <row r="914" spans="1:33" ht="12.6" customHeight="1" outlineLevel="1">
      <c r="A914" s="376">
        <v>44530</v>
      </c>
      <c r="B914" s="1073">
        <v>44487</v>
      </c>
      <c r="C914" s="21">
        <v>44491</v>
      </c>
      <c r="D914" s="21">
        <v>44491</v>
      </c>
      <c r="E914" s="16" t="s">
        <v>5221</v>
      </c>
      <c r="F914" s="22" t="s">
        <v>5367</v>
      </c>
      <c r="G914" s="22" t="s">
        <v>5368</v>
      </c>
      <c r="H914" s="22" t="s">
        <v>5369</v>
      </c>
      <c r="I914" s="22"/>
      <c r="J914" s="22" t="s">
        <v>2033</v>
      </c>
      <c r="K914" s="353" t="s">
        <v>4792</v>
      </c>
      <c r="L914" s="926">
        <f t="shared" si="72"/>
        <v>43</v>
      </c>
      <c r="M914" s="926">
        <f t="shared" si="73"/>
        <v>30</v>
      </c>
      <c r="N914" s="926"/>
      <c r="O914" s="927">
        <v>83</v>
      </c>
      <c r="P914" s="22"/>
      <c r="Q914" s="22"/>
      <c r="R914" s="22"/>
      <c r="S914" s="22"/>
      <c r="T914" s="22"/>
      <c r="U914" s="22"/>
      <c r="V914" s="22"/>
      <c r="W914" s="22"/>
      <c r="X914" s="22"/>
      <c r="Y914" s="22"/>
      <c r="Z914" s="22"/>
      <c r="AA914" s="22"/>
      <c r="AB914" s="22"/>
      <c r="AC914" s="22"/>
      <c r="AD914" s="22"/>
      <c r="AE914" s="22"/>
      <c r="AF914" s="22"/>
      <c r="AG914" s="22"/>
    </row>
    <row r="915" spans="1:33" ht="12.6" customHeight="1">
      <c r="A915" s="355"/>
      <c r="B915" s="355"/>
      <c r="C915" s="364"/>
      <c r="D915" s="355"/>
      <c r="E915" s="355"/>
      <c r="F915" s="348"/>
      <c r="G915" s="348"/>
      <c r="H915" s="348"/>
      <c r="I915" s="348"/>
      <c r="J915" s="348"/>
      <c r="K915" s="348"/>
      <c r="L915" s="926"/>
      <c r="M915" s="926"/>
      <c r="N915" s="926"/>
      <c r="O915" s="927"/>
      <c r="P915" s="352"/>
      <c r="Q915" s="350"/>
      <c r="R915" s="363"/>
      <c r="S915" s="350"/>
      <c r="T915" s="350"/>
      <c r="U915" s="350"/>
      <c r="V915" s="350"/>
      <c r="W915" s="365"/>
      <c r="X915" s="350"/>
      <c r="Y915" s="350"/>
      <c r="Z915" s="350"/>
      <c r="AA915" s="350"/>
      <c r="AB915" s="350"/>
      <c r="AC915" s="350"/>
      <c r="AD915" s="363"/>
      <c r="AE915" s="350"/>
      <c r="AF915" s="352"/>
      <c r="AG915" s="352"/>
    </row>
    <row r="916" spans="1:33" ht="12.6" customHeight="1">
      <c r="A916" s="376">
        <v>44509</v>
      </c>
      <c r="B916" s="1081">
        <v>44502</v>
      </c>
      <c r="C916" s="364">
        <v>44517</v>
      </c>
      <c r="D916" s="364">
        <v>44532</v>
      </c>
      <c r="E916" s="355" t="s">
        <v>3334</v>
      </c>
      <c r="F916" s="353" t="s">
        <v>5370</v>
      </c>
      <c r="G916" s="353" t="s">
        <v>5371</v>
      </c>
      <c r="H916" s="353" t="s">
        <v>3349</v>
      </c>
      <c r="I916" s="353"/>
      <c r="J916" s="353" t="s">
        <v>2033</v>
      </c>
      <c r="K916" s="353" t="s">
        <v>3381</v>
      </c>
      <c r="L916" s="926">
        <v>1</v>
      </c>
      <c r="M916" s="926">
        <f t="shared" ref="M916:M947" si="74">NETWORKDAYS(B916,A916,A916:B916)</f>
        <v>4</v>
      </c>
      <c r="N916" s="926"/>
      <c r="O916" s="927">
        <v>1</v>
      </c>
      <c r="P916" s="362" t="s">
        <v>2404</v>
      </c>
      <c r="Q916" s="357">
        <f>AVERAGE($L$916:$L$988)</f>
        <v>11.684931506849315</v>
      </c>
      <c r="R916" s="363">
        <f>COUNT($B$916:$B$988)</f>
        <v>73</v>
      </c>
      <c r="S916" s="350">
        <f>COUNTIF($E$916:$E$988,$S$1)</f>
        <v>53</v>
      </c>
      <c r="T916" s="350">
        <f>COUNTIF($E$916:$E$988,$T$1)</f>
        <v>20</v>
      </c>
      <c r="U916" s="350">
        <f>R916-S916-T916</f>
        <v>0</v>
      </c>
      <c r="V916" s="350"/>
      <c r="W916" s="350">
        <f>COUNTIF($J$916:$J$988, W$1)</f>
        <v>14</v>
      </c>
      <c r="X916" s="350">
        <f>COUNTIF($J$916:$J$988, X$1)</f>
        <v>11</v>
      </c>
      <c r="Y916" s="350">
        <f>COUNTIF($J$916:$J$988, Y$1)+1</f>
        <v>19</v>
      </c>
      <c r="Z916" s="350">
        <f t="shared" ref="Z916:AE916" si="75">COUNTIF($J$916:$J$988, Z$1)</f>
        <v>14</v>
      </c>
      <c r="AA916" s="350">
        <f t="shared" si="75"/>
        <v>14</v>
      </c>
      <c r="AB916" s="350">
        <f t="shared" si="75"/>
        <v>0</v>
      </c>
      <c r="AC916" s="350">
        <f t="shared" si="75"/>
        <v>1</v>
      </c>
      <c r="AD916" s="350">
        <f t="shared" si="75"/>
        <v>0</v>
      </c>
      <c r="AE916" s="350">
        <f t="shared" si="75"/>
        <v>0</v>
      </c>
      <c r="AF916" s="350"/>
      <c r="AG916" s="363">
        <f>SUM(W916:AF916)</f>
        <v>73</v>
      </c>
    </row>
    <row r="917" spans="1:33" ht="13.5" customHeight="1" outlineLevel="1">
      <c r="A917" s="376">
        <v>44508</v>
      </c>
      <c r="B917" s="1081">
        <v>44501</v>
      </c>
      <c r="C917" s="364">
        <v>44505</v>
      </c>
      <c r="D917" s="364">
        <v>44531</v>
      </c>
      <c r="E917" s="355" t="s">
        <v>3334</v>
      </c>
      <c r="F917" s="348" t="s">
        <v>5372</v>
      </c>
      <c r="G917" s="348" t="s">
        <v>5373</v>
      </c>
      <c r="H917" s="348" t="s">
        <v>3411</v>
      </c>
      <c r="I917" s="348"/>
      <c r="J917" s="348" t="s">
        <v>2042</v>
      </c>
      <c r="K917" s="348"/>
      <c r="L917" s="926">
        <f>(A917-B917)</f>
        <v>7</v>
      </c>
      <c r="M917" s="926">
        <f t="shared" si="74"/>
        <v>4</v>
      </c>
      <c r="N917" s="926"/>
      <c r="O917" s="927">
        <v>2</v>
      </c>
      <c r="P917" s="362"/>
      <c r="Q917" s="357"/>
      <c r="R917" s="363"/>
      <c r="S917" s="350"/>
      <c r="T917" s="350"/>
      <c r="U917" s="350"/>
      <c r="V917" s="350"/>
      <c r="W917" s="350"/>
      <c r="X917" s="350"/>
      <c r="Y917" s="350"/>
      <c r="Z917" s="350"/>
      <c r="AA917" s="350"/>
      <c r="AB917" s="350"/>
      <c r="AC917" s="350"/>
      <c r="AD917" s="363"/>
      <c r="AE917" s="350"/>
      <c r="AF917" s="352"/>
      <c r="AG917" s="352"/>
    </row>
    <row r="918" spans="1:33" ht="12.6" customHeight="1" outlineLevel="1">
      <c r="A918" s="376">
        <v>44508</v>
      </c>
      <c r="B918" s="1081">
        <v>44505</v>
      </c>
      <c r="C918" s="364">
        <v>44508</v>
      </c>
      <c r="D918" s="364">
        <v>44535</v>
      </c>
      <c r="E918" s="355" t="s">
        <v>3334</v>
      </c>
      <c r="F918" s="353" t="s">
        <v>5374</v>
      </c>
      <c r="G918" s="353" t="s">
        <v>5375</v>
      </c>
      <c r="H918" s="353"/>
      <c r="I918" s="353" t="s">
        <v>5376</v>
      </c>
      <c r="J918" s="353" t="s">
        <v>2039</v>
      </c>
      <c r="K918" s="353"/>
      <c r="L918" s="926">
        <v>2</v>
      </c>
      <c r="M918" s="926">
        <f t="shared" si="74"/>
        <v>0</v>
      </c>
      <c r="N918" s="926"/>
      <c r="O918" s="927">
        <v>3</v>
      </c>
      <c r="P918" s="353"/>
      <c r="Q918" s="353"/>
      <c r="R918" s="353"/>
      <c r="S918" s="353"/>
      <c r="T918" s="353"/>
      <c r="U918" s="353"/>
      <c r="V918" s="353"/>
      <c r="W918" s="353"/>
      <c r="X918" s="353"/>
      <c r="Y918" s="353"/>
      <c r="Z918" s="353"/>
      <c r="AA918" s="353"/>
      <c r="AB918" s="353"/>
      <c r="AC918" s="353"/>
      <c r="AD918" s="353"/>
      <c r="AE918" s="353"/>
      <c r="AF918" s="353"/>
      <c r="AG918" s="353"/>
    </row>
    <row r="919" spans="1:33" ht="12.6" customHeight="1" outlineLevel="1">
      <c r="A919" s="376">
        <v>44510</v>
      </c>
      <c r="B919" s="1082">
        <v>44502</v>
      </c>
      <c r="C919" s="21">
        <v>44516</v>
      </c>
      <c r="D919" s="21">
        <v>44532</v>
      </c>
      <c r="E919" s="16" t="s">
        <v>3334</v>
      </c>
      <c r="F919" s="22" t="s">
        <v>5377</v>
      </c>
      <c r="G919" s="22" t="s">
        <v>5378</v>
      </c>
      <c r="H919" s="22" t="s">
        <v>5379</v>
      </c>
      <c r="I919" s="22"/>
      <c r="J919" s="22" t="s">
        <v>2033</v>
      </c>
      <c r="K919" s="353" t="s">
        <v>3381</v>
      </c>
      <c r="L919" s="926">
        <f>(A919-B919)</f>
        <v>8</v>
      </c>
      <c r="M919" s="926">
        <f t="shared" si="74"/>
        <v>5</v>
      </c>
      <c r="N919" s="926"/>
      <c r="O919" s="927">
        <v>4</v>
      </c>
      <c r="P919" s="22"/>
      <c r="Q919" s="22"/>
      <c r="R919" s="22"/>
      <c r="S919" s="22"/>
      <c r="T919" s="22"/>
      <c r="U919" s="22"/>
      <c r="V919" s="22"/>
      <c r="W919" s="22"/>
      <c r="X919" s="22"/>
      <c r="Y919" s="22"/>
      <c r="Z919" s="22"/>
      <c r="AA919" s="22"/>
      <c r="AB919" s="22"/>
      <c r="AC919" s="22"/>
      <c r="AD919" s="22"/>
      <c r="AE919" s="22"/>
      <c r="AF919" s="22"/>
      <c r="AG919" s="22"/>
    </row>
    <row r="920" spans="1:33" ht="22.8" customHeight="1" outlineLevel="1">
      <c r="A920" s="376">
        <v>44511</v>
      </c>
      <c r="B920" s="1082">
        <v>44502</v>
      </c>
      <c r="C920" s="21">
        <v>44518</v>
      </c>
      <c r="D920" s="21">
        <v>44532</v>
      </c>
      <c r="E920" s="16" t="s">
        <v>3334</v>
      </c>
      <c r="F920" s="22" t="s">
        <v>5380</v>
      </c>
      <c r="G920" s="22" t="s">
        <v>5381</v>
      </c>
      <c r="H920" s="22" t="s">
        <v>3349</v>
      </c>
      <c r="I920" s="22"/>
      <c r="J920" s="22" t="s">
        <v>2033</v>
      </c>
      <c r="K920" s="353" t="s">
        <v>3488</v>
      </c>
      <c r="L920" s="926">
        <v>2</v>
      </c>
      <c r="M920" s="926">
        <f t="shared" si="74"/>
        <v>6</v>
      </c>
      <c r="N920" s="926"/>
      <c r="O920" s="927">
        <v>5</v>
      </c>
      <c r="P920" s="442"/>
      <c r="Q920" s="442"/>
      <c r="R920" s="442"/>
      <c r="S920" s="442"/>
      <c r="T920" s="442"/>
      <c r="U920" s="442"/>
      <c r="V920" s="442"/>
      <c r="W920" s="442"/>
      <c r="X920" s="442"/>
      <c r="Y920" s="442"/>
      <c r="Z920" s="442"/>
      <c r="AA920" s="442"/>
      <c r="AB920" s="442"/>
      <c r="AC920" s="442"/>
      <c r="AD920" s="442"/>
      <c r="AE920" s="442"/>
      <c r="AF920" s="442"/>
      <c r="AG920" s="442"/>
    </row>
    <row r="921" spans="1:33" ht="12.6" customHeight="1" outlineLevel="1">
      <c r="A921" s="950">
        <v>44510</v>
      </c>
      <c r="B921" s="1082">
        <v>44502</v>
      </c>
      <c r="C921" s="21">
        <v>44512</v>
      </c>
      <c r="D921" s="949">
        <v>44542</v>
      </c>
      <c r="E921" s="567" t="s">
        <v>3334</v>
      </c>
      <c r="F921" s="426" t="s">
        <v>2548</v>
      </c>
      <c r="G921" s="426" t="s">
        <v>5382</v>
      </c>
      <c r="H921" s="426" t="s">
        <v>3343</v>
      </c>
      <c r="I921" s="426"/>
      <c r="J921" s="426" t="s">
        <v>2045</v>
      </c>
      <c r="K921" s="353" t="s">
        <v>3351</v>
      </c>
      <c r="L921" s="926">
        <f>(A921-B921)</f>
        <v>8</v>
      </c>
      <c r="M921" s="926">
        <f t="shared" si="74"/>
        <v>5</v>
      </c>
      <c r="N921" s="926"/>
      <c r="O921" s="927">
        <v>6</v>
      </c>
      <c r="P921" s="424"/>
      <c r="Q921" s="349"/>
      <c r="R921" s="491"/>
      <c r="S921" s="349"/>
      <c r="T921" s="349"/>
      <c r="U921" s="349"/>
      <c r="V921" s="349"/>
      <c r="W921" s="349"/>
      <c r="X921" s="349"/>
      <c r="Y921" s="349"/>
      <c r="Z921" s="349"/>
      <c r="AA921" s="349"/>
      <c r="AB921" s="349"/>
      <c r="AC921" s="349"/>
      <c r="AD921" s="491"/>
      <c r="AE921" s="349"/>
      <c r="AF921" s="424"/>
      <c r="AG921" s="424"/>
    </row>
    <row r="922" spans="1:33" ht="12.6" customHeight="1" outlineLevel="1">
      <c r="A922" s="376">
        <v>44512</v>
      </c>
      <c r="B922" s="1081">
        <v>44512</v>
      </c>
      <c r="C922" s="364"/>
      <c r="D922" s="376"/>
      <c r="E922" s="355" t="s">
        <v>3334</v>
      </c>
      <c r="F922" s="348" t="s">
        <v>3354</v>
      </c>
      <c r="G922" s="348" t="s">
        <v>5383</v>
      </c>
      <c r="H922" s="348"/>
      <c r="I922" s="348"/>
      <c r="J922" s="348" t="s">
        <v>2033</v>
      </c>
      <c r="K922" s="348"/>
      <c r="L922" s="926">
        <v>3</v>
      </c>
      <c r="M922" s="926">
        <f t="shared" si="74"/>
        <v>0</v>
      </c>
      <c r="N922" s="926"/>
      <c r="O922" s="927">
        <v>7</v>
      </c>
      <c r="P922" s="362"/>
      <c r="Q922" s="357"/>
      <c r="R922" s="363"/>
      <c r="S922" s="350"/>
      <c r="T922" s="350"/>
      <c r="U922" s="350"/>
      <c r="V922" s="350"/>
      <c r="W922" s="350"/>
      <c r="X922" s="350"/>
      <c r="Y922" s="350"/>
      <c r="Z922" s="350"/>
      <c r="AA922" s="350"/>
      <c r="AB922" s="350"/>
      <c r="AC922" s="350"/>
      <c r="AD922" s="363"/>
      <c r="AE922" s="350"/>
      <c r="AF922" s="352"/>
      <c r="AG922" s="352"/>
    </row>
    <row r="923" spans="1:33" ht="12.6" customHeight="1" outlineLevel="1">
      <c r="A923" s="950">
        <v>44510</v>
      </c>
      <c r="B923" s="1082">
        <v>44501</v>
      </c>
      <c r="C923" s="21">
        <v>44526</v>
      </c>
      <c r="D923" s="949">
        <v>44531</v>
      </c>
      <c r="E923" s="567" t="s">
        <v>3335</v>
      </c>
      <c r="F923" s="426" t="s">
        <v>3470</v>
      </c>
      <c r="G923" s="426" t="s">
        <v>5384</v>
      </c>
      <c r="H923" s="426"/>
      <c r="I923" s="426" t="s">
        <v>2035</v>
      </c>
      <c r="J923" s="426" t="s">
        <v>2045</v>
      </c>
      <c r="K923" s="424" t="s">
        <v>3351</v>
      </c>
      <c r="L923" s="926">
        <f>(A923-B923)</f>
        <v>9</v>
      </c>
      <c r="M923" s="926">
        <f t="shared" si="74"/>
        <v>6</v>
      </c>
      <c r="N923" s="926"/>
      <c r="O923" s="927">
        <v>8</v>
      </c>
      <c r="P923" s="352"/>
      <c r="Q923" s="350"/>
      <c r="R923" s="363"/>
      <c r="S923" s="350"/>
      <c r="T923" s="350"/>
      <c r="U923" s="350"/>
      <c r="V923" s="350"/>
      <c r="W923" s="365"/>
      <c r="X923" s="350"/>
      <c r="Y923" s="350"/>
      <c r="Z923" s="350"/>
      <c r="AA923" s="350"/>
      <c r="AB923" s="350"/>
      <c r="AC923" s="350"/>
      <c r="AD923" s="363"/>
      <c r="AE923" s="350"/>
      <c r="AF923" s="352"/>
      <c r="AG923" s="352"/>
    </row>
    <row r="924" spans="1:33" ht="12.6" customHeight="1" outlineLevel="1">
      <c r="A924" s="376">
        <v>44513</v>
      </c>
      <c r="B924" s="1081">
        <v>44510</v>
      </c>
      <c r="C924" s="364">
        <v>44517</v>
      </c>
      <c r="D924" s="376">
        <v>44517</v>
      </c>
      <c r="E924" s="355" t="s">
        <v>3334</v>
      </c>
      <c r="F924" s="348" t="s">
        <v>5385</v>
      </c>
      <c r="G924" s="348" t="s">
        <v>5386</v>
      </c>
      <c r="H924" s="348" t="s">
        <v>5387</v>
      </c>
      <c r="I924" s="348"/>
      <c r="J924" s="348" t="s">
        <v>2042</v>
      </c>
      <c r="K924" s="348"/>
      <c r="L924" s="926">
        <v>3</v>
      </c>
      <c r="M924" s="926">
        <f t="shared" si="74"/>
        <v>2</v>
      </c>
      <c r="N924" s="926"/>
      <c r="O924" s="927">
        <v>9</v>
      </c>
      <c r="P924" s="362"/>
      <c r="Q924" s="357"/>
      <c r="R924" s="363"/>
      <c r="S924" s="350"/>
      <c r="T924" s="350"/>
      <c r="U924" s="350"/>
      <c r="V924" s="350"/>
      <c r="W924" s="350"/>
      <c r="X924" s="350"/>
      <c r="Y924" s="350"/>
      <c r="Z924" s="350"/>
      <c r="AA924" s="350"/>
      <c r="AB924" s="350"/>
      <c r="AC924" s="350"/>
      <c r="AD924" s="363"/>
      <c r="AE924" s="350"/>
      <c r="AF924" s="352"/>
      <c r="AG924" s="352"/>
    </row>
    <row r="925" spans="1:33" ht="12.6" customHeight="1" outlineLevel="1">
      <c r="A925" s="376">
        <v>44515</v>
      </c>
      <c r="B925" s="1081">
        <v>44510</v>
      </c>
      <c r="C925" s="364">
        <v>44517</v>
      </c>
      <c r="D925" s="376">
        <v>44517</v>
      </c>
      <c r="E925" s="355" t="s">
        <v>3334</v>
      </c>
      <c r="F925" s="348" t="s">
        <v>5385</v>
      </c>
      <c r="G925" s="348" t="s">
        <v>5388</v>
      </c>
      <c r="H925" s="348"/>
      <c r="I925" s="348"/>
      <c r="J925" s="348" t="s">
        <v>2042</v>
      </c>
      <c r="K925" s="348"/>
      <c r="L925" s="926">
        <f>(A925-B925)</f>
        <v>5</v>
      </c>
      <c r="M925" s="926">
        <f t="shared" si="74"/>
        <v>2</v>
      </c>
      <c r="N925" s="926"/>
      <c r="O925" s="927">
        <v>10</v>
      </c>
      <c r="P925" s="362"/>
      <c r="Q925" s="357"/>
      <c r="R925" s="363"/>
      <c r="S925" s="350"/>
      <c r="T925" s="350"/>
      <c r="U925" s="350"/>
      <c r="V925" s="350"/>
      <c r="W925" s="350"/>
      <c r="X925" s="350"/>
      <c r="Y925" s="350"/>
      <c r="Z925" s="350"/>
      <c r="AA925" s="350"/>
      <c r="AB925" s="350"/>
      <c r="AC925" s="350"/>
      <c r="AD925" s="363"/>
      <c r="AE925" s="350"/>
      <c r="AF925" s="352"/>
      <c r="AG925" s="352"/>
    </row>
    <row r="926" spans="1:33" ht="12.6" customHeight="1" outlineLevel="1">
      <c r="A926" s="376">
        <v>44515</v>
      </c>
      <c r="B926" s="1082">
        <v>44501</v>
      </c>
      <c r="C926" s="21">
        <v>44515</v>
      </c>
      <c r="D926" s="21">
        <v>44515</v>
      </c>
      <c r="E926" s="16" t="s">
        <v>3334</v>
      </c>
      <c r="F926" s="22" t="s">
        <v>5389</v>
      </c>
      <c r="G926" s="22" t="s">
        <v>5390</v>
      </c>
      <c r="H926" s="22"/>
      <c r="I926" s="22"/>
      <c r="J926" s="22" t="s">
        <v>2033</v>
      </c>
      <c r="K926" s="353" t="s">
        <v>5391</v>
      </c>
      <c r="L926" s="926">
        <v>4</v>
      </c>
      <c r="M926" s="926">
        <f t="shared" si="74"/>
        <v>9</v>
      </c>
      <c r="N926" s="926"/>
      <c r="O926" s="927">
        <v>11</v>
      </c>
      <c r="P926" s="22"/>
      <c r="Q926" s="22"/>
      <c r="R926" s="22"/>
      <c r="S926" s="22"/>
      <c r="T926" s="22"/>
      <c r="U926" s="22"/>
      <c r="V926" s="22"/>
      <c r="W926" s="22"/>
      <c r="X926" s="22"/>
      <c r="Y926" s="22"/>
      <c r="Z926" s="22"/>
      <c r="AA926" s="22"/>
      <c r="AB926" s="22"/>
      <c r="AC926" s="22"/>
      <c r="AD926" s="22"/>
      <c r="AE926" s="22"/>
      <c r="AF926" s="22"/>
      <c r="AG926" s="22"/>
    </row>
    <row r="927" spans="1:33" ht="12.6" customHeight="1" outlineLevel="1">
      <c r="A927" s="376">
        <v>44515</v>
      </c>
      <c r="B927" s="1081">
        <v>44505</v>
      </c>
      <c r="C927" s="364">
        <v>44512</v>
      </c>
      <c r="D927" s="376">
        <v>44535</v>
      </c>
      <c r="E927" s="355" t="s">
        <v>3334</v>
      </c>
      <c r="F927" s="348" t="s">
        <v>5392</v>
      </c>
      <c r="G927" s="348" t="s">
        <v>5393</v>
      </c>
      <c r="H927" s="348"/>
      <c r="I927" s="348"/>
      <c r="J927" s="348" t="s">
        <v>2042</v>
      </c>
      <c r="K927" s="348"/>
      <c r="L927" s="926">
        <f>(A927-B927)</f>
        <v>10</v>
      </c>
      <c r="M927" s="926">
        <f t="shared" si="74"/>
        <v>5</v>
      </c>
      <c r="N927" s="926"/>
      <c r="O927" s="927">
        <v>12</v>
      </c>
      <c r="P927" s="362"/>
      <c r="Q927" s="357"/>
      <c r="R927" s="363"/>
      <c r="S927" s="350"/>
      <c r="T927" s="350"/>
      <c r="U927" s="350"/>
      <c r="V927" s="350"/>
      <c r="W927" s="350"/>
      <c r="X927" s="350"/>
      <c r="Y927" s="350"/>
      <c r="Z927" s="350"/>
      <c r="AA927" s="350"/>
      <c r="AB927" s="350"/>
      <c r="AC927" s="350"/>
      <c r="AD927" s="363"/>
      <c r="AE927" s="350"/>
      <c r="AF927" s="352"/>
      <c r="AG927" s="352"/>
    </row>
    <row r="928" spans="1:33" ht="12.6" customHeight="1" outlineLevel="1">
      <c r="A928" s="929">
        <v>44516</v>
      </c>
      <c r="B928" s="1082">
        <v>44502</v>
      </c>
      <c r="C928" s="21">
        <v>44516</v>
      </c>
      <c r="D928" s="946">
        <v>44532</v>
      </c>
      <c r="E928" s="947" t="s">
        <v>3334</v>
      </c>
      <c r="F928" s="935" t="s">
        <v>3627</v>
      </c>
      <c r="G928" s="935" t="s">
        <v>5394</v>
      </c>
      <c r="H928" s="935"/>
      <c r="I928" s="935"/>
      <c r="J928" s="935" t="s">
        <v>2045</v>
      </c>
      <c r="K928" s="931" t="s">
        <v>3351</v>
      </c>
      <c r="L928" s="926">
        <v>4</v>
      </c>
      <c r="M928" s="926">
        <f t="shared" si="74"/>
        <v>9</v>
      </c>
      <c r="N928" s="926"/>
      <c r="O928" s="927">
        <v>13</v>
      </c>
      <c r="P928" s="931"/>
      <c r="Q928" s="930"/>
      <c r="R928" s="1075"/>
      <c r="S928" s="930"/>
      <c r="T928" s="930"/>
      <c r="U928" s="930"/>
      <c r="V928" s="930"/>
      <c r="W928" s="930"/>
      <c r="X928" s="930"/>
      <c r="Y928" s="930"/>
      <c r="Z928" s="930"/>
      <c r="AA928" s="930"/>
      <c r="AB928" s="930"/>
      <c r="AC928" s="930"/>
      <c r="AD928" s="1075"/>
      <c r="AE928" s="930"/>
      <c r="AF928" s="931"/>
      <c r="AG928" s="931"/>
    </row>
    <row r="929" spans="1:21" ht="12.6" customHeight="1" outlineLevel="1">
      <c r="A929" s="376">
        <v>44517</v>
      </c>
      <c r="B929" s="1081">
        <v>44512</v>
      </c>
      <c r="C929" s="364">
        <v>44517</v>
      </c>
      <c r="D929" s="364">
        <v>44517</v>
      </c>
      <c r="E929" s="355" t="s">
        <v>3334</v>
      </c>
      <c r="F929" s="353" t="s">
        <v>5395</v>
      </c>
      <c r="G929" s="353" t="s">
        <v>5396</v>
      </c>
      <c r="H929" s="353" t="s">
        <v>5397</v>
      </c>
      <c r="I929" s="353"/>
      <c r="J929" s="353" t="s">
        <v>2035</v>
      </c>
      <c r="K929" s="348"/>
      <c r="L929" s="926">
        <f>(A929-B929)</f>
        <v>5</v>
      </c>
      <c r="M929" s="926">
        <f t="shared" si="74"/>
        <v>2</v>
      </c>
      <c r="N929" s="926"/>
      <c r="O929" s="927">
        <v>14</v>
      </c>
      <c r="P929" s="362"/>
      <c r="Q929" s="357"/>
      <c r="R929" s="363"/>
      <c r="S929" s="350"/>
      <c r="T929" s="350"/>
      <c r="U929" s="350"/>
    </row>
    <row r="930" spans="1:21" ht="12.6" customHeight="1" outlineLevel="1">
      <c r="A930" s="376">
        <v>44517</v>
      </c>
      <c r="B930" s="1081">
        <v>44515</v>
      </c>
      <c r="C930" s="364">
        <v>44517</v>
      </c>
      <c r="D930" s="376">
        <v>44517</v>
      </c>
      <c r="E930" s="355" t="s">
        <v>3334</v>
      </c>
      <c r="F930" s="348" t="s">
        <v>5398</v>
      </c>
      <c r="G930" s="348" t="s">
        <v>5399</v>
      </c>
      <c r="H930" s="348" t="s">
        <v>5400</v>
      </c>
      <c r="I930" s="348"/>
      <c r="J930" s="348" t="s">
        <v>2042</v>
      </c>
      <c r="K930" s="348"/>
      <c r="L930" s="926">
        <v>5</v>
      </c>
      <c r="M930" s="926">
        <f t="shared" si="74"/>
        <v>1</v>
      </c>
      <c r="N930" s="926"/>
      <c r="O930" s="927">
        <v>15</v>
      </c>
      <c r="P930" s="362"/>
      <c r="Q930" s="357"/>
      <c r="R930" s="363"/>
      <c r="S930" s="350"/>
      <c r="T930" s="350"/>
      <c r="U930" s="350"/>
    </row>
    <row r="931" spans="1:21" ht="12.6" customHeight="1" outlineLevel="1">
      <c r="A931" s="376">
        <v>44517</v>
      </c>
      <c r="B931" s="1081">
        <v>44513</v>
      </c>
      <c r="C931" s="364">
        <v>44517</v>
      </c>
      <c r="D931" s="932">
        <v>44517</v>
      </c>
      <c r="E931" s="349" t="s">
        <v>3334</v>
      </c>
      <c r="F931" s="440" t="s">
        <v>4793</v>
      </c>
      <c r="G931" s="424" t="s">
        <v>5401</v>
      </c>
      <c r="H931" s="424" t="s">
        <v>3349</v>
      </c>
      <c r="I931" s="424" t="s">
        <v>2035</v>
      </c>
      <c r="J931" s="424" t="s">
        <v>2034</v>
      </c>
      <c r="K931" s="424" t="s">
        <v>3378</v>
      </c>
      <c r="L931" s="926">
        <f>(A931-B931)</f>
        <v>4</v>
      </c>
      <c r="M931" s="926">
        <f t="shared" si="74"/>
        <v>2</v>
      </c>
      <c r="N931" s="926"/>
      <c r="O931" s="927">
        <v>16</v>
      </c>
      <c r="P931" s="424"/>
      <c r="Q931" s="424"/>
      <c r="R931" s="424"/>
      <c r="S931" s="424"/>
      <c r="T931" s="424"/>
      <c r="U931" s="424"/>
    </row>
    <row r="932" spans="1:21" ht="12.6" customHeight="1" outlineLevel="1">
      <c r="A932" s="376">
        <v>44517</v>
      </c>
      <c r="B932" s="1081">
        <v>44509</v>
      </c>
      <c r="C932" s="364">
        <v>44515</v>
      </c>
      <c r="D932" s="934">
        <v>44538</v>
      </c>
      <c r="E932" s="355" t="s">
        <v>3335</v>
      </c>
      <c r="F932" s="353" t="s">
        <v>5402</v>
      </c>
      <c r="G932" s="353" t="s">
        <v>5403</v>
      </c>
      <c r="H932" s="353"/>
      <c r="I932" s="353"/>
      <c r="J932" s="353" t="s">
        <v>2045</v>
      </c>
      <c r="K932" s="931" t="s">
        <v>3351</v>
      </c>
      <c r="L932" s="926">
        <v>5</v>
      </c>
      <c r="M932" s="926">
        <f t="shared" si="74"/>
        <v>5</v>
      </c>
      <c r="N932" s="926"/>
      <c r="O932" s="927">
        <v>17</v>
      </c>
      <c r="P932" s="378"/>
      <c r="Q932" s="379"/>
      <c r="R932" s="359"/>
      <c r="S932" s="355"/>
      <c r="T932" s="355"/>
      <c r="U932" s="355"/>
    </row>
    <row r="933" spans="1:21" ht="12.6" customHeight="1" outlineLevel="1">
      <c r="A933" s="376">
        <v>44522</v>
      </c>
      <c r="B933" s="1081">
        <v>44502</v>
      </c>
      <c r="C933" s="364">
        <v>44516</v>
      </c>
      <c r="D933" s="364">
        <v>44532</v>
      </c>
      <c r="E933" s="355" t="s">
        <v>5221</v>
      </c>
      <c r="F933" s="353" t="s">
        <v>5404</v>
      </c>
      <c r="G933" s="353" t="s">
        <v>5405</v>
      </c>
      <c r="H933" s="353"/>
      <c r="I933" s="353"/>
      <c r="J933" s="353" t="s">
        <v>2035</v>
      </c>
      <c r="K933" s="348"/>
      <c r="L933" s="926">
        <f>(A933-B933)</f>
        <v>20</v>
      </c>
      <c r="M933" s="926">
        <f t="shared" si="74"/>
        <v>13</v>
      </c>
      <c r="N933" s="926"/>
      <c r="O933" s="927">
        <v>18</v>
      </c>
      <c r="P933" s="362"/>
      <c r="Q933" s="357"/>
      <c r="R933" s="363"/>
      <c r="S933" s="350"/>
      <c r="T933" s="350"/>
      <c r="U933" s="350"/>
    </row>
    <row r="934" spans="1:21" ht="12.6" customHeight="1" outlineLevel="1">
      <c r="A934" s="376">
        <v>44522</v>
      </c>
      <c r="B934" s="1081">
        <v>44509</v>
      </c>
      <c r="C934" s="364">
        <v>44515</v>
      </c>
      <c r="D934" s="364">
        <v>44515</v>
      </c>
      <c r="E934" s="355" t="s">
        <v>3335</v>
      </c>
      <c r="F934" s="353" t="s">
        <v>5406</v>
      </c>
      <c r="G934" s="353" t="s">
        <v>5407</v>
      </c>
      <c r="H934" s="353" t="s">
        <v>5408</v>
      </c>
      <c r="I934" s="353"/>
      <c r="J934" s="353" t="s">
        <v>2035</v>
      </c>
      <c r="K934" s="348"/>
      <c r="L934" s="926">
        <v>6</v>
      </c>
      <c r="M934" s="926">
        <f t="shared" si="74"/>
        <v>8</v>
      </c>
      <c r="N934" s="926"/>
      <c r="O934" s="927">
        <v>19</v>
      </c>
      <c r="P934" s="362"/>
      <c r="Q934" s="357"/>
      <c r="R934" s="363"/>
      <c r="S934" s="350"/>
      <c r="T934" s="350"/>
      <c r="U934" s="350"/>
    </row>
    <row r="935" spans="1:21" ht="12.6" customHeight="1" outlineLevel="1">
      <c r="A935" s="376">
        <v>44522</v>
      </c>
      <c r="B935" s="1081">
        <v>44511</v>
      </c>
      <c r="C935" s="364">
        <v>44522</v>
      </c>
      <c r="D935" s="934">
        <v>44541</v>
      </c>
      <c r="E935" s="355" t="s">
        <v>3334</v>
      </c>
      <c r="F935" s="353" t="s">
        <v>5409</v>
      </c>
      <c r="G935" s="353" t="s">
        <v>5410</v>
      </c>
      <c r="H935" s="353"/>
      <c r="I935" s="353" t="s">
        <v>2035</v>
      </c>
      <c r="J935" s="353" t="s">
        <v>2045</v>
      </c>
      <c r="K935" s="353" t="s">
        <v>5411</v>
      </c>
      <c r="L935" s="926">
        <f>(A935-B935)</f>
        <v>11</v>
      </c>
      <c r="M935" s="926">
        <f t="shared" si="74"/>
        <v>6</v>
      </c>
      <c r="N935" s="926"/>
      <c r="O935" s="927">
        <v>20</v>
      </c>
      <c r="P935" s="353"/>
      <c r="Q935" s="353"/>
      <c r="R935" s="353"/>
      <c r="S935" s="353"/>
      <c r="T935" s="353"/>
      <c r="U935" s="353"/>
    </row>
    <row r="936" spans="1:21" ht="12.6" customHeight="1" outlineLevel="1">
      <c r="A936" s="376">
        <v>44522</v>
      </c>
      <c r="B936" s="1081">
        <v>44516</v>
      </c>
      <c r="C936" s="364">
        <v>44522</v>
      </c>
      <c r="D936" s="376">
        <v>44522</v>
      </c>
      <c r="E936" s="355" t="s">
        <v>3334</v>
      </c>
      <c r="F936" s="348" t="s">
        <v>5412</v>
      </c>
      <c r="G936" s="348" t="s">
        <v>5413</v>
      </c>
      <c r="H936" s="348"/>
      <c r="I936" s="348"/>
      <c r="J936" s="348" t="s">
        <v>2042</v>
      </c>
      <c r="K936" s="348" t="s">
        <v>5414</v>
      </c>
      <c r="L936" s="926">
        <v>6</v>
      </c>
      <c r="M936" s="926">
        <f t="shared" si="74"/>
        <v>3</v>
      </c>
      <c r="N936" s="926"/>
      <c r="O936" s="927">
        <v>21</v>
      </c>
      <c r="P936" s="362"/>
      <c r="Q936" s="357"/>
      <c r="R936" s="363"/>
      <c r="S936" s="350"/>
      <c r="T936" s="350"/>
      <c r="U936" s="350"/>
    </row>
    <row r="937" spans="1:21" ht="12.6" customHeight="1" outlineLevel="1">
      <c r="A937" s="376">
        <v>44523</v>
      </c>
      <c r="B937" s="1081">
        <v>44503</v>
      </c>
      <c r="C937" s="364">
        <v>44517</v>
      </c>
      <c r="D937" s="364">
        <v>44533</v>
      </c>
      <c r="E937" s="355" t="s">
        <v>5221</v>
      </c>
      <c r="F937" s="353" t="s">
        <v>3534</v>
      </c>
      <c r="G937" s="353" t="s">
        <v>5415</v>
      </c>
      <c r="H937" s="353" t="s">
        <v>3343</v>
      </c>
      <c r="I937" s="353"/>
      <c r="J937" s="353" t="s">
        <v>2035</v>
      </c>
      <c r="K937" s="34"/>
      <c r="L937" s="926">
        <f>(A937-B937)</f>
        <v>20</v>
      </c>
      <c r="M937" s="926">
        <f t="shared" si="74"/>
        <v>13</v>
      </c>
      <c r="N937" s="926"/>
      <c r="O937" s="927">
        <v>22</v>
      </c>
      <c r="P937" s="352"/>
      <c r="Q937" s="352"/>
      <c r="R937" s="352"/>
      <c r="S937" s="352"/>
      <c r="T937" s="352"/>
      <c r="U937" s="352"/>
    </row>
    <row r="938" spans="1:21" ht="12.6" customHeight="1" outlineLevel="1">
      <c r="A938" s="376">
        <v>44523</v>
      </c>
      <c r="B938" s="1082">
        <v>44512</v>
      </c>
      <c r="C938" s="21">
        <v>44526</v>
      </c>
      <c r="D938" s="949">
        <v>44526</v>
      </c>
      <c r="E938" s="567" t="s">
        <v>3335</v>
      </c>
      <c r="F938" s="426" t="s">
        <v>5416</v>
      </c>
      <c r="G938" s="426" t="s">
        <v>5417</v>
      </c>
      <c r="H938" s="426" t="s">
        <v>5418</v>
      </c>
      <c r="I938" s="426"/>
      <c r="J938" s="426" t="s">
        <v>2034</v>
      </c>
      <c r="K938" s="662" t="s">
        <v>2046</v>
      </c>
      <c r="L938" s="926">
        <v>7</v>
      </c>
      <c r="M938" s="926">
        <f t="shared" si="74"/>
        <v>6</v>
      </c>
      <c r="N938" s="926"/>
      <c r="O938" s="927">
        <v>23</v>
      </c>
      <c r="P938" s="426"/>
      <c r="Q938" s="426"/>
      <c r="R938" s="426"/>
      <c r="S938" s="426"/>
      <c r="T938" s="426"/>
      <c r="U938" s="426"/>
    </row>
    <row r="939" spans="1:21" ht="12.6" customHeight="1" outlineLevel="1">
      <c r="A939" s="376">
        <v>44523</v>
      </c>
      <c r="B939" s="1082">
        <v>44502</v>
      </c>
      <c r="C939" s="21">
        <v>44516</v>
      </c>
      <c r="D939" s="21">
        <v>44532</v>
      </c>
      <c r="E939" s="16" t="s">
        <v>3334</v>
      </c>
      <c r="F939" s="22" t="s">
        <v>5419</v>
      </c>
      <c r="G939" s="22" t="s">
        <v>5420</v>
      </c>
      <c r="H939" s="22" t="s">
        <v>3343</v>
      </c>
      <c r="I939" s="22"/>
      <c r="J939" s="22" t="s">
        <v>2035</v>
      </c>
      <c r="K939" s="348"/>
      <c r="L939" s="926">
        <f>(A939-B939)</f>
        <v>21</v>
      </c>
      <c r="M939" s="926">
        <f t="shared" si="74"/>
        <v>14</v>
      </c>
      <c r="N939" s="926"/>
      <c r="O939" s="927">
        <v>24</v>
      </c>
      <c r="P939" s="362"/>
      <c r="Q939" s="357"/>
      <c r="R939" s="363"/>
      <c r="S939" s="350"/>
      <c r="T939" s="350"/>
      <c r="U939" s="350"/>
    </row>
    <row r="940" spans="1:21" ht="12.6" customHeight="1" outlineLevel="1">
      <c r="A940" s="376">
        <v>44523</v>
      </c>
      <c r="B940" s="1083">
        <v>44522</v>
      </c>
      <c r="C940" s="364">
        <v>44525</v>
      </c>
      <c r="D940" s="376">
        <v>44525</v>
      </c>
      <c r="E940" s="355" t="s">
        <v>3334</v>
      </c>
      <c r="F940" s="348" t="s">
        <v>5421</v>
      </c>
      <c r="G940" s="348" t="s">
        <v>5422</v>
      </c>
      <c r="H940" s="348" t="s">
        <v>5423</v>
      </c>
      <c r="I940" s="348"/>
      <c r="J940" s="348" t="s">
        <v>2042</v>
      </c>
      <c r="K940" s="348"/>
      <c r="L940" s="926">
        <v>7</v>
      </c>
      <c r="M940" s="926">
        <f t="shared" si="74"/>
        <v>0</v>
      </c>
      <c r="N940" s="926"/>
      <c r="O940" s="927">
        <v>25</v>
      </c>
      <c r="P940" s="362"/>
      <c r="Q940" s="357"/>
      <c r="R940" s="363"/>
      <c r="S940" s="350"/>
      <c r="T940" s="350"/>
      <c r="U940" s="350"/>
    </row>
    <row r="941" spans="1:21" ht="12.6" customHeight="1" outlineLevel="1">
      <c r="A941" s="376">
        <v>44524</v>
      </c>
      <c r="B941" s="1081">
        <v>44522</v>
      </c>
      <c r="C941" s="364">
        <v>44552</v>
      </c>
      <c r="D941" s="364">
        <v>44552</v>
      </c>
      <c r="E941" s="355" t="s">
        <v>3334</v>
      </c>
      <c r="F941" s="353" t="s">
        <v>5424</v>
      </c>
      <c r="G941" s="353" t="s">
        <v>5425</v>
      </c>
      <c r="H941" s="353" t="s">
        <v>5426</v>
      </c>
      <c r="I941" s="353"/>
      <c r="J941" s="353" t="s">
        <v>2035</v>
      </c>
      <c r="K941" s="348"/>
      <c r="L941" s="926">
        <f>(A941-B941)</f>
        <v>2</v>
      </c>
      <c r="M941" s="926">
        <f t="shared" si="74"/>
        <v>1</v>
      </c>
      <c r="N941" s="926"/>
      <c r="O941" s="927">
        <v>26</v>
      </c>
      <c r="P941" s="368"/>
      <c r="Q941" s="357"/>
      <c r="R941" s="350"/>
      <c r="S941" s="350"/>
      <c r="T941" s="350"/>
      <c r="U941" s="350"/>
    </row>
    <row r="942" spans="1:21" ht="12.6" customHeight="1" outlineLevel="1">
      <c r="A942" s="376">
        <v>44525</v>
      </c>
      <c r="B942" s="1081">
        <v>44512</v>
      </c>
      <c r="C942" s="364">
        <v>44524</v>
      </c>
      <c r="D942" s="376">
        <v>44525</v>
      </c>
      <c r="E942" s="355" t="s">
        <v>3334</v>
      </c>
      <c r="F942" s="348" t="s">
        <v>3876</v>
      </c>
      <c r="G942" s="348" t="s">
        <v>5427</v>
      </c>
      <c r="H942" s="348"/>
      <c r="I942" s="348"/>
      <c r="J942" s="348" t="s">
        <v>2042</v>
      </c>
      <c r="K942" s="348"/>
      <c r="L942" s="926">
        <v>8</v>
      </c>
      <c r="M942" s="926">
        <f t="shared" si="74"/>
        <v>8</v>
      </c>
      <c r="N942" s="926"/>
      <c r="O942" s="927">
        <v>27</v>
      </c>
      <c r="P942" s="368"/>
      <c r="Q942" s="357"/>
      <c r="R942" s="350"/>
      <c r="S942" s="350"/>
      <c r="T942" s="350"/>
      <c r="U942" s="350"/>
    </row>
    <row r="943" spans="1:21" ht="12.6" customHeight="1" outlineLevel="1">
      <c r="A943" s="376">
        <v>44525</v>
      </c>
      <c r="B943" s="1082">
        <v>44523</v>
      </c>
      <c r="C943" s="21">
        <v>44529</v>
      </c>
      <c r="D943" s="21">
        <v>44553</v>
      </c>
      <c r="E943" s="16" t="s">
        <v>3334</v>
      </c>
      <c r="F943" s="22" t="s">
        <v>5428</v>
      </c>
      <c r="G943" s="22" t="s">
        <v>5429</v>
      </c>
      <c r="H943" s="353"/>
      <c r="I943" s="22"/>
      <c r="J943" s="22" t="s">
        <v>2033</v>
      </c>
      <c r="K943" s="22" t="s">
        <v>3488</v>
      </c>
      <c r="L943" s="926">
        <f>(A943-B943)</f>
        <v>2</v>
      </c>
      <c r="M943" s="926">
        <f t="shared" si="74"/>
        <v>1</v>
      </c>
      <c r="N943" s="926"/>
      <c r="O943" s="927">
        <v>28</v>
      </c>
      <c r="P943" s="22"/>
      <c r="Q943" s="22"/>
      <c r="R943" s="22"/>
      <c r="S943" s="22"/>
      <c r="T943" s="22"/>
      <c r="U943" s="22"/>
    </row>
    <row r="944" spans="1:21" ht="12.6" customHeight="1" outlineLevel="1">
      <c r="A944" s="376">
        <v>44525</v>
      </c>
      <c r="B944" s="1081">
        <v>44508</v>
      </c>
      <c r="C944" s="364">
        <v>44522</v>
      </c>
      <c r="D944" s="364">
        <v>44538</v>
      </c>
      <c r="E944" s="355" t="s">
        <v>3334</v>
      </c>
      <c r="F944" s="353" t="s">
        <v>5430</v>
      </c>
      <c r="G944" s="353" t="s">
        <v>5431</v>
      </c>
      <c r="H944" s="353"/>
      <c r="I944" s="353"/>
      <c r="J944" s="353" t="s">
        <v>2033</v>
      </c>
      <c r="K944" s="353" t="s">
        <v>3381</v>
      </c>
      <c r="L944" s="926">
        <v>8</v>
      </c>
      <c r="M944" s="926">
        <f t="shared" si="74"/>
        <v>12</v>
      </c>
      <c r="N944" s="926"/>
      <c r="O944" s="927">
        <v>29</v>
      </c>
      <c r="P944" s="353"/>
      <c r="Q944" s="353"/>
      <c r="R944" s="353"/>
      <c r="S944" s="353"/>
      <c r="T944" s="353"/>
      <c r="U944" s="353"/>
    </row>
    <row r="945" spans="1:21" ht="12.6" customHeight="1" outlineLevel="1">
      <c r="A945" s="376">
        <v>44525</v>
      </c>
      <c r="B945" s="1081">
        <v>44505</v>
      </c>
      <c r="C945" s="364">
        <v>44519</v>
      </c>
      <c r="D945" s="376">
        <v>44535</v>
      </c>
      <c r="E945" s="355" t="s">
        <v>3334</v>
      </c>
      <c r="F945" s="348" t="s">
        <v>5432</v>
      </c>
      <c r="G945" s="348" t="s">
        <v>5433</v>
      </c>
      <c r="H945" s="348" t="s">
        <v>3411</v>
      </c>
      <c r="I945" s="348"/>
      <c r="J945" s="348" t="s">
        <v>2042</v>
      </c>
      <c r="K945" s="348"/>
      <c r="L945" s="926">
        <f>(A945-B945)</f>
        <v>20</v>
      </c>
      <c r="M945" s="926">
        <f t="shared" si="74"/>
        <v>13</v>
      </c>
      <c r="N945" s="926"/>
      <c r="O945" s="927">
        <v>30</v>
      </c>
      <c r="P945" s="362"/>
      <c r="Q945" s="357"/>
      <c r="R945" s="363"/>
      <c r="S945" s="350"/>
      <c r="T945" s="350"/>
      <c r="U945" s="350"/>
    </row>
    <row r="946" spans="1:21" ht="12.6" customHeight="1" outlineLevel="1">
      <c r="A946" s="376">
        <v>44525</v>
      </c>
      <c r="B946" s="1082">
        <v>44517</v>
      </c>
      <c r="C946" s="21">
        <v>44526</v>
      </c>
      <c r="D946" s="949">
        <v>44547</v>
      </c>
      <c r="E946" s="567" t="s">
        <v>3334</v>
      </c>
      <c r="F946" s="426" t="s">
        <v>5434</v>
      </c>
      <c r="G946" s="426" t="s">
        <v>5435</v>
      </c>
      <c r="H946" s="426" t="s">
        <v>5436</v>
      </c>
      <c r="I946" s="426"/>
      <c r="J946" s="426" t="s">
        <v>2034</v>
      </c>
      <c r="K946" s="424" t="s">
        <v>3381</v>
      </c>
      <c r="L946" s="926">
        <v>9</v>
      </c>
      <c r="M946" s="926">
        <f t="shared" si="74"/>
        <v>5</v>
      </c>
      <c r="N946" s="926"/>
      <c r="O946" s="927">
        <v>31</v>
      </c>
      <c r="P946" s="426"/>
      <c r="Q946" s="426"/>
      <c r="R946" s="426"/>
      <c r="S946" s="426"/>
      <c r="T946" s="426"/>
      <c r="U946" s="426"/>
    </row>
    <row r="947" spans="1:21" ht="12.6" customHeight="1" outlineLevel="1">
      <c r="A947" s="929">
        <v>44525</v>
      </c>
      <c r="B947" s="1082">
        <v>44509</v>
      </c>
      <c r="C947" s="21">
        <v>44522</v>
      </c>
      <c r="D947" s="946">
        <v>44532</v>
      </c>
      <c r="E947" s="947" t="s">
        <v>3334</v>
      </c>
      <c r="F947" s="1084" t="s">
        <v>4346</v>
      </c>
      <c r="G947" s="935" t="s">
        <v>5437</v>
      </c>
      <c r="H947" s="935"/>
      <c r="I947" s="935"/>
      <c r="J947" s="935" t="s">
        <v>2045</v>
      </c>
      <c r="K947" s="931" t="s">
        <v>3366</v>
      </c>
      <c r="L947" s="926">
        <f>(A947-B947)</f>
        <v>16</v>
      </c>
      <c r="M947" s="926">
        <f t="shared" si="74"/>
        <v>11</v>
      </c>
      <c r="N947" s="926"/>
      <c r="O947" s="927">
        <v>32</v>
      </c>
      <c r="P947" s="1085"/>
      <c r="Q947" s="1086"/>
      <c r="R947" s="1075"/>
      <c r="S947" s="930"/>
      <c r="T947" s="930"/>
      <c r="U947" s="930"/>
    </row>
    <row r="948" spans="1:21" ht="12.6" customHeight="1" outlineLevel="1">
      <c r="A948" s="376">
        <v>44526</v>
      </c>
      <c r="B948" s="1081">
        <v>44505</v>
      </c>
      <c r="C948" s="364">
        <v>44529</v>
      </c>
      <c r="D948" s="364">
        <v>44535</v>
      </c>
      <c r="E948" s="355" t="s">
        <v>3335</v>
      </c>
      <c r="F948" s="353" t="s">
        <v>3470</v>
      </c>
      <c r="G948" s="353" t="s">
        <v>5438</v>
      </c>
      <c r="H948" s="353" t="s">
        <v>5439</v>
      </c>
      <c r="I948" s="353"/>
      <c r="J948" s="353" t="s">
        <v>2035</v>
      </c>
      <c r="K948" s="348"/>
      <c r="L948" s="926">
        <v>9</v>
      </c>
      <c r="M948" s="926">
        <f t="shared" ref="M948:M979" si="76">NETWORKDAYS(B948,A948,A948:B948)</f>
        <v>14</v>
      </c>
      <c r="N948" s="926"/>
      <c r="O948" s="927">
        <v>33</v>
      </c>
      <c r="P948" s="362"/>
      <c r="Q948" s="357"/>
      <c r="R948" s="363"/>
      <c r="S948" s="350"/>
      <c r="T948" s="350"/>
      <c r="U948" s="350"/>
    </row>
    <row r="949" spans="1:21" ht="12.6" customHeight="1" outlineLevel="1">
      <c r="A949" s="929">
        <v>44526</v>
      </c>
      <c r="B949" s="1081">
        <v>44501</v>
      </c>
      <c r="C949" s="364">
        <v>44522</v>
      </c>
      <c r="D949" s="934">
        <v>44531</v>
      </c>
      <c r="E949" s="930" t="s">
        <v>3334</v>
      </c>
      <c r="F949" s="931" t="s">
        <v>3826</v>
      </c>
      <c r="G949" s="931" t="s">
        <v>5440</v>
      </c>
      <c r="H949" s="931" t="s">
        <v>5441</v>
      </c>
      <c r="I949" s="931" t="s">
        <v>2035</v>
      </c>
      <c r="J949" s="931" t="s">
        <v>2045</v>
      </c>
      <c r="K949" s="931" t="s">
        <v>3351</v>
      </c>
      <c r="L949" s="926">
        <f>(A949-B949)</f>
        <v>25</v>
      </c>
      <c r="M949" s="926">
        <f t="shared" si="76"/>
        <v>18</v>
      </c>
      <c r="N949" s="926"/>
      <c r="O949" s="927">
        <v>34</v>
      </c>
      <c r="P949" s="1079"/>
      <c r="Q949" s="1080"/>
      <c r="R949" s="937"/>
      <c r="S949" s="937"/>
      <c r="T949" s="937"/>
      <c r="U949" s="937"/>
    </row>
    <row r="950" spans="1:21" ht="12.6" customHeight="1" outlineLevel="1">
      <c r="A950" s="376">
        <v>44529</v>
      </c>
      <c r="B950" s="1081">
        <v>44505</v>
      </c>
      <c r="C950" s="364">
        <v>44522</v>
      </c>
      <c r="D950" s="934">
        <v>44539</v>
      </c>
      <c r="E950" s="355" t="s">
        <v>3334</v>
      </c>
      <c r="F950" s="353" t="s">
        <v>5442</v>
      </c>
      <c r="G950" s="353" t="s">
        <v>5443</v>
      </c>
      <c r="H950" s="353"/>
      <c r="I950" s="353"/>
      <c r="J950" s="353" t="s">
        <v>2045</v>
      </c>
      <c r="K950" s="931" t="s">
        <v>3351</v>
      </c>
      <c r="L950" s="926">
        <v>10</v>
      </c>
      <c r="M950" s="926">
        <f t="shared" si="76"/>
        <v>15</v>
      </c>
      <c r="N950" s="926"/>
      <c r="O950" s="927">
        <v>35</v>
      </c>
      <c r="P950" s="362"/>
      <c r="Q950" s="357"/>
      <c r="R950" s="363"/>
      <c r="S950" s="350"/>
      <c r="T950" s="350"/>
      <c r="U950" s="350"/>
    </row>
    <row r="951" spans="1:21" ht="12.6" customHeight="1" outlineLevel="1">
      <c r="A951" s="376">
        <v>44529</v>
      </c>
      <c r="B951" s="1081">
        <v>44510</v>
      </c>
      <c r="C951" s="364">
        <v>44524</v>
      </c>
      <c r="D951" s="934">
        <v>44540</v>
      </c>
      <c r="E951" s="355" t="s">
        <v>3334</v>
      </c>
      <c r="F951" s="353" t="s">
        <v>5444</v>
      </c>
      <c r="G951" s="353" t="s">
        <v>5445</v>
      </c>
      <c r="H951" s="353"/>
      <c r="I951" s="353" t="s">
        <v>2046</v>
      </c>
      <c r="J951" s="353" t="s">
        <v>2045</v>
      </c>
      <c r="K951" s="931" t="s">
        <v>3351</v>
      </c>
      <c r="L951" s="926">
        <f>(A951-B951)</f>
        <v>19</v>
      </c>
      <c r="M951" s="926">
        <f t="shared" si="76"/>
        <v>12</v>
      </c>
      <c r="N951" s="926"/>
      <c r="O951" s="927">
        <v>36</v>
      </c>
      <c r="P951" s="378"/>
      <c r="Q951" s="379"/>
      <c r="R951" s="359"/>
      <c r="S951" s="355"/>
      <c r="T951" s="355"/>
      <c r="U951" s="355"/>
    </row>
    <row r="952" spans="1:21" ht="12.6" customHeight="1" outlineLevel="1">
      <c r="A952" s="376">
        <v>44529</v>
      </c>
      <c r="B952" s="1081">
        <v>44517</v>
      </c>
      <c r="C952" s="364">
        <v>44530</v>
      </c>
      <c r="D952" s="376">
        <v>44530</v>
      </c>
      <c r="E952" s="355" t="s">
        <v>3334</v>
      </c>
      <c r="F952" s="348" t="s">
        <v>5385</v>
      </c>
      <c r="G952" s="348" t="s">
        <v>5446</v>
      </c>
      <c r="H952" s="348"/>
      <c r="I952" s="348"/>
      <c r="J952" s="348" t="s">
        <v>2042</v>
      </c>
      <c r="K952" s="348"/>
      <c r="L952" s="926">
        <v>10</v>
      </c>
      <c r="M952" s="926">
        <f t="shared" si="76"/>
        <v>7</v>
      </c>
      <c r="N952" s="926"/>
      <c r="O952" s="927">
        <v>37</v>
      </c>
      <c r="P952" s="362"/>
      <c r="Q952" s="357"/>
      <c r="R952" s="363"/>
      <c r="S952" s="350"/>
      <c r="T952" s="350"/>
      <c r="U952" s="350"/>
    </row>
    <row r="953" spans="1:21" ht="12.6" customHeight="1" outlineLevel="1">
      <c r="A953" s="376">
        <v>44529</v>
      </c>
      <c r="B953" s="1081">
        <v>44523</v>
      </c>
      <c r="C953" s="364">
        <v>44530</v>
      </c>
      <c r="D953" s="376">
        <v>44530</v>
      </c>
      <c r="E953" s="355" t="s">
        <v>3334</v>
      </c>
      <c r="F953" s="348" t="s">
        <v>5303</v>
      </c>
      <c r="G953" s="348" t="s">
        <v>5447</v>
      </c>
      <c r="H953" s="348"/>
      <c r="I953" s="348"/>
      <c r="J953" s="348" t="s">
        <v>2042</v>
      </c>
      <c r="K953" s="348" t="s">
        <v>5448</v>
      </c>
      <c r="L953" s="926">
        <f>(A953-B953)</f>
        <v>6</v>
      </c>
      <c r="M953" s="926">
        <f t="shared" si="76"/>
        <v>3</v>
      </c>
      <c r="N953" s="926"/>
      <c r="O953" s="927">
        <v>38</v>
      </c>
      <c r="P953" s="362"/>
      <c r="Q953" s="357"/>
      <c r="R953" s="363"/>
      <c r="S953" s="350"/>
      <c r="T953" s="350"/>
      <c r="U953" s="350"/>
    </row>
    <row r="954" spans="1:21" ht="12.6" customHeight="1" outlineLevel="1">
      <c r="A954" s="376">
        <v>44529</v>
      </c>
      <c r="B954" s="1081">
        <v>44504</v>
      </c>
      <c r="C954" s="364">
        <v>44525</v>
      </c>
      <c r="D954" s="364">
        <v>44534</v>
      </c>
      <c r="E954" s="355" t="s">
        <v>3335</v>
      </c>
      <c r="F954" s="353" t="s">
        <v>5362</v>
      </c>
      <c r="G954" s="353" t="s">
        <v>5449</v>
      </c>
      <c r="H954" s="353"/>
      <c r="I954" s="353"/>
      <c r="J954" s="440" t="s">
        <v>2035</v>
      </c>
      <c r="K954" s="348"/>
      <c r="L954" s="926">
        <v>11</v>
      </c>
      <c r="M954" s="926">
        <f t="shared" si="76"/>
        <v>16</v>
      </c>
      <c r="N954" s="926"/>
      <c r="O954" s="927">
        <v>39</v>
      </c>
      <c r="P954" s="362"/>
      <c r="Q954" s="357"/>
      <c r="R954" s="363"/>
      <c r="S954" s="350"/>
      <c r="T954" s="350"/>
      <c r="U954" s="350"/>
    </row>
    <row r="955" spans="1:21" ht="12.6" customHeight="1" outlineLevel="1">
      <c r="A955" s="376">
        <v>44529</v>
      </c>
      <c r="B955" s="1081">
        <v>44505</v>
      </c>
      <c r="C955" s="364">
        <v>44526</v>
      </c>
      <c r="D955" s="932">
        <v>44535</v>
      </c>
      <c r="E955" s="349" t="s">
        <v>3334</v>
      </c>
      <c r="F955" s="424" t="s">
        <v>5450</v>
      </c>
      <c r="G955" s="424" t="s">
        <v>5451</v>
      </c>
      <c r="H955" s="424" t="s">
        <v>5452</v>
      </c>
      <c r="I955" s="424"/>
      <c r="J955" s="424" t="s">
        <v>2034</v>
      </c>
      <c r="K955" s="424" t="s">
        <v>5453</v>
      </c>
      <c r="L955" s="926">
        <f>(A955-B955)</f>
        <v>24</v>
      </c>
      <c r="M955" s="926">
        <f t="shared" si="76"/>
        <v>15</v>
      </c>
      <c r="N955" s="926"/>
      <c r="O955" s="927">
        <v>40</v>
      </c>
      <c r="P955" s="424"/>
      <c r="Q955" s="424"/>
      <c r="R955" s="424"/>
      <c r="S955" s="424"/>
      <c r="T955" s="424"/>
      <c r="U955" s="424"/>
    </row>
    <row r="956" spans="1:21" ht="12.6" customHeight="1" outlineLevel="1">
      <c r="A956" s="376">
        <v>44530</v>
      </c>
      <c r="B956" s="1082">
        <v>44515</v>
      </c>
      <c r="C956" s="21">
        <v>44529</v>
      </c>
      <c r="D956" s="21">
        <v>44545</v>
      </c>
      <c r="E956" s="16" t="s">
        <v>3334</v>
      </c>
      <c r="F956" s="22" t="s">
        <v>5454</v>
      </c>
      <c r="G956" s="22" t="s">
        <v>5455</v>
      </c>
      <c r="H956" s="22"/>
      <c r="I956" s="22"/>
      <c r="J956" s="22" t="s">
        <v>2035</v>
      </c>
      <c r="K956" s="353"/>
      <c r="L956" s="926">
        <v>11</v>
      </c>
      <c r="M956" s="926">
        <f t="shared" si="76"/>
        <v>10</v>
      </c>
      <c r="N956" s="926"/>
      <c r="O956" s="927">
        <v>41</v>
      </c>
      <c r="P956" s="353"/>
      <c r="Q956" s="353"/>
      <c r="R956" s="353"/>
      <c r="S956" s="353"/>
      <c r="T956" s="353"/>
      <c r="U956" s="353"/>
    </row>
    <row r="957" spans="1:21" ht="12.6" customHeight="1" outlineLevel="1">
      <c r="A957" s="376">
        <v>44530</v>
      </c>
      <c r="B957" s="1082">
        <v>44512</v>
      </c>
      <c r="C957" s="21">
        <v>44525</v>
      </c>
      <c r="D957" s="21">
        <v>44542</v>
      </c>
      <c r="E957" s="16" t="s">
        <v>3334</v>
      </c>
      <c r="F957" s="22" t="s">
        <v>4475</v>
      </c>
      <c r="G957" s="22" t="s">
        <v>5456</v>
      </c>
      <c r="H957" s="22" t="s">
        <v>3343</v>
      </c>
      <c r="I957" s="22"/>
      <c r="J957" s="22" t="s">
        <v>2033</v>
      </c>
      <c r="K957" s="353" t="s">
        <v>3381</v>
      </c>
      <c r="L957" s="926">
        <f>(A957-B957)</f>
        <v>18</v>
      </c>
      <c r="M957" s="926">
        <f t="shared" si="76"/>
        <v>11</v>
      </c>
      <c r="N957" s="926"/>
      <c r="O957" s="927">
        <v>42</v>
      </c>
      <c r="P957" s="22"/>
      <c r="Q957" s="22"/>
      <c r="R957" s="22"/>
      <c r="S957" s="22"/>
      <c r="T957" s="22"/>
      <c r="U957" s="22"/>
    </row>
    <row r="958" spans="1:21" ht="12.6" customHeight="1" outlineLevel="1">
      <c r="A958" s="376">
        <v>44530</v>
      </c>
      <c r="B958" s="1082">
        <v>44513</v>
      </c>
      <c r="C958" s="21">
        <v>44526</v>
      </c>
      <c r="D958" s="949">
        <v>44513</v>
      </c>
      <c r="E958" s="567" t="s">
        <v>3334</v>
      </c>
      <c r="F958" s="426" t="s">
        <v>5457</v>
      </c>
      <c r="G958" s="426" t="s">
        <v>5458</v>
      </c>
      <c r="H958" s="426"/>
      <c r="I958" s="426"/>
      <c r="J958" s="426" t="s">
        <v>2034</v>
      </c>
      <c r="K958" s="424" t="s">
        <v>5459</v>
      </c>
      <c r="L958" s="926">
        <v>12</v>
      </c>
      <c r="M958" s="926">
        <f t="shared" si="76"/>
        <v>11</v>
      </c>
      <c r="N958" s="926"/>
      <c r="O958" s="927">
        <v>43</v>
      </c>
      <c r="P958" s="426"/>
      <c r="Q958" s="426"/>
      <c r="R958" s="426"/>
      <c r="S958" s="426"/>
      <c r="T958" s="426"/>
      <c r="U958" s="426"/>
    </row>
    <row r="959" spans="1:21" ht="12.6" customHeight="1" outlineLevel="1">
      <c r="A959" s="376">
        <v>44530</v>
      </c>
      <c r="B959" s="1082">
        <v>44504</v>
      </c>
      <c r="C959" s="21">
        <v>44525</v>
      </c>
      <c r="D959" s="21">
        <v>44534</v>
      </c>
      <c r="E959" s="16" t="s">
        <v>3334</v>
      </c>
      <c r="F959" s="22" t="s">
        <v>5460</v>
      </c>
      <c r="G959" s="22" t="s">
        <v>5461</v>
      </c>
      <c r="H959" s="22"/>
      <c r="I959" s="22"/>
      <c r="J959" s="22" t="s">
        <v>2033</v>
      </c>
      <c r="K959" s="353" t="s">
        <v>3381</v>
      </c>
      <c r="L959" s="926">
        <f>(A959-B959)</f>
        <v>26</v>
      </c>
      <c r="M959" s="926">
        <f t="shared" si="76"/>
        <v>17</v>
      </c>
      <c r="N959" s="926"/>
      <c r="O959" s="927">
        <v>44</v>
      </c>
      <c r="P959" s="22"/>
      <c r="Q959" s="22"/>
      <c r="R959" s="22"/>
      <c r="S959" s="22"/>
      <c r="T959" s="22"/>
      <c r="U959" s="22"/>
    </row>
    <row r="960" spans="1:21" ht="12.6" customHeight="1" outlineLevel="1">
      <c r="A960" s="950">
        <v>44531</v>
      </c>
      <c r="B960" s="1082">
        <v>44511</v>
      </c>
      <c r="C960" s="21">
        <v>44522</v>
      </c>
      <c r="D960" s="946">
        <v>44541</v>
      </c>
      <c r="E960" s="16" t="s">
        <v>3334</v>
      </c>
      <c r="F960" s="22" t="s">
        <v>5462</v>
      </c>
      <c r="G960" s="22" t="s">
        <v>5463</v>
      </c>
      <c r="H960" s="22" t="s">
        <v>5464</v>
      </c>
      <c r="I960" s="22"/>
      <c r="J960" s="22" t="s">
        <v>2045</v>
      </c>
      <c r="K960" s="931" t="s">
        <v>3351</v>
      </c>
      <c r="L960" s="926">
        <v>12</v>
      </c>
      <c r="M960" s="403">
        <f t="shared" si="76"/>
        <v>13</v>
      </c>
      <c r="N960" s="403"/>
      <c r="O960" s="942">
        <v>45</v>
      </c>
      <c r="P960" s="943"/>
      <c r="Q960" s="1058"/>
      <c r="R960" s="491"/>
      <c r="S960" s="349"/>
      <c r="T960" s="349"/>
      <c r="U960" s="349"/>
    </row>
    <row r="961" spans="1:21" ht="12.6" customHeight="1" outlineLevel="1">
      <c r="A961" s="376">
        <v>44531</v>
      </c>
      <c r="B961" s="1082">
        <v>44515</v>
      </c>
      <c r="C961" s="21">
        <v>44529</v>
      </c>
      <c r="D961" s="946">
        <v>44545</v>
      </c>
      <c r="E961" s="16" t="s">
        <v>3334</v>
      </c>
      <c r="F961" s="22" t="s">
        <v>5465</v>
      </c>
      <c r="G961" s="22" t="s">
        <v>5466</v>
      </c>
      <c r="H961" s="22"/>
      <c r="I961" s="22"/>
      <c r="J961" s="22" t="s">
        <v>2045</v>
      </c>
      <c r="K961" s="931" t="s">
        <v>3351</v>
      </c>
      <c r="L961" s="926">
        <f>(A961-B961)</f>
        <v>16</v>
      </c>
      <c r="M961" s="926">
        <f t="shared" si="76"/>
        <v>11</v>
      </c>
      <c r="N961" s="926"/>
      <c r="O961" s="927">
        <v>46</v>
      </c>
      <c r="P961" s="378"/>
      <c r="Q961" s="379"/>
      <c r="R961" s="359"/>
      <c r="S961" s="355"/>
      <c r="T961" s="355"/>
      <c r="U961" s="355"/>
    </row>
    <row r="962" spans="1:21" ht="12.6" customHeight="1" outlineLevel="1">
      <c r="A962" s="376">
        <v>44531</v>
      </c>
      <c r="B962" s="1082">
        <v>44515</v>
      </c>
      <c r="C962" s="21">
        <v>44529</v>
      </c>
      <c r="D962" s="21">
        <v>44545</v>
      </c>
      <c r="E962" s="16" t="s">
        <v>3334</v>
      </c>
      <c r="F962" s="22" t="s">
        <v>5467</v>
      </c>
      <c r="G962" s="22" t="s">
        <v>5468</v>
      </c>
      <c r="H962" s="22" t="s">
        <v>5469</v>
      </c>
      <c r="I962" s="22"/>
      <c r="J962" s="22" t="s">
        <v>2034</v>
      </c>
      <c r="K962" s="353" t="s">
        <v>3488</v>
      </c>
      <c r="L962" s="926">
        <v>13</v>
      </c>
      <c r="M962" s="926">
        <f t="shared" si="76"/>
        <v>11</v>
      </c>
      <c r="N962" s="926"/>
      <c r="O962" s="927">
        <v>47</v>
      </c>
      <c r="P962" s="22"/>
      <c r="Q962" s="22"/>
      <c r="R962" s="22"/>
      <c r="S962" s="22"/>
      <c r="T962" s="22"/>
      <c r="U962" s="22"/>
    </row>
    <row r="963" spans="1:21" ht="12.6" customHeight="1" outlineLevel="1">
      <c r="A963" s="376">
        <v>44531</v>
      </c>
      <c r="B963" s="1082">
        <v>44524</v>
      </c>
      <c r="C963" s="21">
        <v>44530</v>
      </c>
      <c r="D963" s="21">
        <v>44554</v>
      </c>
      <c r="E963" s="16" t="s">
        <v>3334</v>
      </c>
      <c r="F963" s="22" t="s">
        <v>5470</v>
      </c>
      <c r="G963" s="22" t="s">
        <v>5471</v>
      </c>
      <c r="H963" s="22" t="s">
        <v>5472</v>
      </c>
      <c r="I963" s="22"/>
      <c r="J963" s="22" t="s">
        <v>2034</v>
      </c>
      <c r="K963" s="353" t="s">
        <v>3381</v>
      </c>
      <c r="L963" s="926">
        <f>(A963-B963)</f>
        <v>7</v>
      </c>
      <c r="M963" s="403">
        <f t="shared" si="76"/>
        <v>4</v>
      </c>
      <c r="N963" s="403"/>
      <c r="O963" s="942">
        <v>48</v>
      </c>
      <c r="P963" s="22"/>
      <c r="Q963" s="22"/>
      <c r="R963" s="22"/>
      <c r="S963" s="22"/>
      <c r="T963" s="22"/>
      <c r="U963" s="22"/>
    </row>
    <row r="964" spans="1:21" ht="12.6" customHeight="1" outlineLevel="1">
      <c r="A964" s="376">
        <v>44532</v>
      </c>
      <c r="B964" s="1082">
        <v>44526</v>
      </c>
      <c r="C964" s="21">
        <v>44540</v>
      </c>
      <c r="D964" s="21">
        <v>44557</v>
      </c>
      <c r="E964" s="16" t="s">
        <v>3334</v>
      </c>
      <c r="F964" s="22" t="s">
        <v>5473</v>
      </c>
      <c r="G964" s="22" t="s">
        <v>5474</v>
      </c>
      <c r="H964" s="22"/>
      <c r="I964" s="22"/>
      <c r="J964" s="22" t="s">
        <v>2033</v>
      </c>
      <c r="K964" s="353" t="s">
        <v>3381</v>
      </c>
      <c r="L964" s="926">
        <v>13</v>
      </c>
      <c r="M964" s="926">
        <f t="shared" si="76"/>
        <v>3</v>
      </c>
      <c r="N964" s="926"/>
      <c r="O964" s="927">
        <v>49</v>
      </c>
      <c r="P964" s="22"/>
      <c r="Q964" s="22"/>
      <c r="R964" s="22"/>
      <c r="S964" s="22"/>
      <c r="T964" s="22"/>
      <c r="U964" s="22"/>
    </row>
    <row r="965" spans="1:21" ht="12.6" customHeight="1" outlineLevel="1">
      <c r="A965" s="376">
        <v>44532</v>
      </c>
      <c r="B965" s="1081">
        <v>44511</v>
      </c>
      <c r="C965" s="364">
        <v>44533</v>
      </c>
      <c r="D965" s="364">
        <v>44541</v>
      </c>
      <c r="E965" s="355" t="s">
        <v>3335</v>
      </c>
      <c r="F965" s="353" t="s">
        <v>5475</v>
      </c>
      <c r="G965" s="353" t="s">
        <v>5476</v>
      </c>
      <c r="H965" s="353"/>
      <c r="I965" s="353"/>
      <c r="J965" s="353" t="s">
        <v>2035</v>
      </c>
      <c r="K965" s="348"/>
      <c r="L965" s="926">
        <f>(A965-B965)</f>
        <v>21</v>
      </c>
      <c r="M965" s="403">
        <f t="shared" si="76"/>
        <v>14</v>
      </c>
      <c r="N965" s="403"/>
      <c r="O965" s="942">
        <v>50</v>
      </c>
      <c r="P965" s="378"/>
      <c r="Q965" s="379"/>
      <c r="R965" s="359"/>
      <c r="S965" s="355"/>
      <c r="T965" s="355"/>
      <c r="U965" s="355"/>
    </row>
    <row r="966" spans="1:21" ht="12.6" customHeight="1" outlineLevel="1">
      <c r="A966" s="376">
        <v>44533</v>
      </c>
      <c r="B966" s="1081">
        <v>44503</v>
      </c>
      <c r="C966" s="364">
        <v>44524</v>
      </c>
      <c r="D966" s="364">
        <v>44533</v>
      </c>
      <c r="E966" s="355" t="s">
        <v>3335</v>
      </c>
      <c r="F966" s="353" t="s">
        <v>5477</v>
      </c>
      <c r="G966" s="353" t="s">
        <v>5478</v>
      </c>
      <c r="H966" s="353" t="s">
        <v>5479</v>
      </c>
      <c r="I966" s="353"/>
      <c r="J966" s="353" t="s">
        <v>2035</v>
      </c>
      <c r="K966" s="348"/>
      <c r="L966" s="926">
        <v>14</v>
      </c>
      <c r="M966" s="926">
        <f t="shared" si="76"/>
        <v>21</v>
      </c>
      <c r="N966" s="926"/>
      <c r="O966" s="927">
        <v>51</v>
      </c>
      <c r="P966" s="378"/>
      <c r="Q966" s="379"/>
      <c r="R966" s="359"/>
      <c r="S966" s="355"/>
      <c r="T966" s="355"/>
      <c r="U966" s="355"/>
    </row>
    <row r="967" spans="1:21" ht="12.6" customHeight="1" outlineLevel="1">
      <c r="A967" s="376">
        <v>44533</v>
      </c>
      <c r="B967" s="1081">
        <v>44523</v>
      </c>
      <c r="C967" s="364">
        <v>44537</v>
      </c>
      <c r="D967" s="364">
        <v>44553</v>
      </c>
      <c r="E967" s="355" t="s">
        <v>3334</v>
      </c>
      <c r="F967" s="353" t="s">
        <v>5295</v>
      </c>
      <c r="G967" s="353" t="s">
        <v>5480</v>
      </c>
      <c r="H967" s="353" t="s">
        <v>5481</v>
      </c>
      <c r="I967" s="353"/>
      <c r="J967" s="353" t="s">
        <v>2033</v>
      </c>
      <c r="K967" s="353" t="s">
        <v>3381</v>
      </c>
      <c r="L967" s="926">
        <f>(A967-B967)</f>
        <v>10</v>
      </c>
      <c r="M967" s="403">
        <f t="shared" si="76"/>
        <v>7</v>
      </c>
      <c r="N967" s="403"/>
      <c r="O967" s="942">
        <v>52</v>
      </c>
      <c r="P967" s="353"/>
      <c r="Q967" s="353"/>
      <c r="R967" s="353"/>
      <c r="S967" s="353"/>
      <c r="T967" s="353"/>
      <c r="U967" s="353"/>
    </row>
    <row r="968" spans="1:21" ht="12.6" customHeight="1" outlineLevel="1">
      <c r="A968" s="376">
        <v>44533</v>
      </c>
      <c r="B968" s="1082">
        <v>44517</v>
      </c>
      <c r="C968" s="21">
        <v>44531</v>
      </c>
      <c r="D968" s="21">
        <v>44547</v>
      </c>
      <c r="E968" s="16" t="s">
        <v>3334</v>
      </c>
      <c r="F968" s="22" t="s">
        <v>5482</v>
      </c>
      <c r="G968" s="22" t="s">
        <v>5483</v>
      </c>
      <c r="H968" s="22" t="s">
        <v>3343</v>
      </c>
      <c r="I968" s="22"/>
      <c r="J968" s="22" t="s">
        <v>2033</v>
      </c>
      <c r="K968" s="353" t="s">
        <v>3488</v>
      </c>
      <c r="L968" s="926">
        <v>14</v>
      </c>
      <c r="M968" s="926">
        <f t="shared" si="76"/>
        <v>11</v>
      </c>
      <c r="N968" s="926"/>
      <c r="O968" s="927">
        <v>53</v>
      </c>
      <c r="P968" s="22"/>
      <c r="Q968" s="22"/>
      <c r="R968" s="22"/>
      <c r="S968" s="22"/>
      <c r="T968" s="22"/>
      <c r="U968" s="22"/>
    </row>
    <row r="969" spans="1:21" ht="12.6" customHeight="1" outlineLevel="1">
      <c r="A969" s="929">
        <v>44533</v>
      </c>
      <c r="B969" s="1082">
        <v>44530</v>
      </c>
      <c r="C969" s="21">
        <v>44542</v>
      </c>
      <c r="D969" s="946">
        <v>44560</v>
      </c>
      <c r="E969" s="947" t="s">
        <v>3334</v>
      </c>
      <c r="F969" s="935" t="s">
        <v>5484</v>
      </c>
      <c r="G969" s="935" t="s">
        <v>5485</v>
      </c>
      <c r="H969" s="935"/>
      <c r="I969" s="935"/>
      <c r="J969" s="935" t="s">
        <v>2045</v>
      </c>
      <c r="K969" s="931" t="s">
        <v>3351</v>
      </c>
      <c r="L969" s="926">
        <f>(A969-B969)</f>
        <v>3</v>
      </c>
      <c r="M969" s="403">
        <f t="shared" si="76"/>
        <v>2</v>
      </c>
      <c r="N969" s="403"/>
      <c r="O969" s="942">
        <v>54</v>
      </c>
      <c r="P969" s="1085"/>
      <c r="Q969" s="1086"/>
      <c r="R969" s="1075"/>
      <c r="S969" s="930"/>
      <c r="T969" s="930"/>
      <c r="U969" s="930"/>
    </row>
    <row r="970" spans="1:21" ht="12.6" customHeight="1" outlineLevel="1">
      <c r="A970" s="929">
        <v>44533</v>
      </c>
      <c r="B970" s="1081">
        <v>44511</v>
      </c>
      <c r="C970" s="364">
        <v>44533</v>
      </c>
      <c r="D970" s="364">
        <v>44541</v>
      </c>
      <c r="E970" s="355" t="s">
        <v>3335</v>
      </c>
      <c r="F970" s="353" t="s">
        <v>2686</v>
      </c>
      <c r="G970" s="353" t="s">
        <v>5486</v>
      </c>
      <c r="H970" s="353" t="s">
        <v>5487</v>
      </c>
      <c r="I970" s="353" t="s">
        <v>2035</v>
      </c>
      <c r="J970" s="353" t="s">
        <v>2033</v>
      </c>
      <c r="K970" s="353" t="s">
        <v>3351</v>
      </c>
      <c r="L970" s="926">
        <v>15</v>
      </c>
      <c r="M970" s="926">
        <f t="shared" si="76"/>
        <v>15</v>
      </c>
      <c r="N970" s="926"/>
      <c r="O970" s="927">
        <v>55</v>
      </c>
      <c r="P970" s="353"/>
      <c r="Q970" s="353"/>
      <c r="R970" s="353"/>
      <c r="S970" s="353"/>
      <c r="T970" s="353"/>
      <c r="U970" s="353"/>
    </row>
    <row r="971" spans="1:21" ht="12.6" customHeight="1" outlineLevel="1">
      <c r="A971" s="376">
        <v>44533</v>
      </c>
      <c r="B971" s="1082">
        <v>44526</v>
      </c>
      <c r="C971" s="21">
        <v>44533</v>
      </c>
      <c r="D971" s="21">
        <v>44533</v>
      </c>
      <c r="E971" s="16" t="s">
        <v>3334</v>
      </c>
      <c r="F971" s="22" t="s">
        <v>4877</v>
      </c>
      <c r="G971" s="22" t="s">
        <v>5488</v>
      </c>
      <c r="H971" s="22" t="s">
        <v>3343</v>
      </c>
      <c r="I971" s="22"/>
      <c r="J971" s="22" t="s">
        <v>2035</v>
      </c>
      <c r="K971" s="348"/>
      <c r="L971" s="926">
        <f>(A971-B971)</f>
        <v>7</v>
      </c>
      <c r="M971" s="403">
        <f t="shared" si="76"/>
        <v>4</v>
      </c>
      <c r="N971" s="403"/>
      <c r="O971" s="942">
        <v>56</v>
      </c>
      <c r="P971" s="362"/>
      <c r="Q971" s="357"/>
      <c r="R971" s="363"/>
      <c r="S971" s="350"/>
      <c r="T971" s="350"/>
      <c r="U971" s="350"/>
    </row>
    <row r="972" spans="1:21" ht="12.6" customHeight="1" outlineLevel="1">
      <c r="A972" s="376">
        <v>44533</v>
      </c>
      <c r="B972" s="1081">
        <v>44526</v>
      </c>
      <c r="C972" s="364">
        <v>44533</v>
      </c>
      <c r="D972" s="376">
        <v>44533</v>
      </c>
      <c r="E972" s="355" t="s">
        <v>3334</v>
      </c>
      <c r="F972" s="348" t="s">
        <v>5385</v>
      </c>
      <c r="G972" s="348" t="s">
        <v>5489</v>
      </c>
      <c r="H972" s="348"/>
      <c r="I972" s="348"/>
      <c r="J972" s="348" t="s">
        <v>2042</v>
      </c>
      <c r="K972" s="348"/>
      <c r="L972" s="926">
        <v>16</v>
      </c>
      <c r="M972" s="926">
        <f t="shared" si="76"/>
        <v>4</v>
      </c>
      <c r="N972" s="926"/>
      <c r="O972" s="927">
        <v>57</v>
      </c>
      <c r="P972" s="362"/>
      <c r="Q972" s="357"/>
      <c r="R972" s="363"/>
      <c r="S972" s="350"/>
      <c r="T972" s="350"/>
      <c r="U972" s="350"/>
    </row>
    <row r="973" spans="1:21" ht="12.6" customHeight="1" outlineLevel="1">
      <c r="A973" s="376">
        <v>44537</v>
      </c>
      <c r="B973" s="1082">
        <v>44525</v>
      </c>
      <c r="C973" s="21">
        <v>44546</v>
      </c>
      <c r="D973" s="21">
        <v>44557</v>
      </c>
      <c r="E973" s="16" t="s">
        <v>3334</v>
      </c>
      <c r="F973" s="22" t="s">
        <v>3597</v>
      </c>
      <c r="G973" s="22" t="s">
        <v>5490</v>
      </c>
      <c r="H973" s="22"/>
      <c r="I973" s="22"/>
      <c r="J973" s="22" t="s">
        <v>2033</v>
      </c>
      <c r="K973" s="353" t="s">
        <v>3381</v>
      </c>
      <c r="L973" s="926">
        <f>(A973-B973)</f>
        <v>12</v>
      </c>
      <c r="M973" s="926">
        <f t="shared" si="76"/>
        <v>7</v>
      </c>
      <c r="N973" s="926"/>
      <c r="O973" s="927">
        <v>58</v>
      </c>
      <c r="P973" s="442"/>
      <c r="Q973" s="442"/>
      <c r="R973" s="442"/>
      <c r="S973" s="442"/>
      <c r="T973" s="442"/>
      <c r="U973" s="442"/>
    </row>
    <row r="974" spans="1:21" ht="12.6" customHeight="1" outlineLevel="1">
      <c r="A974" s="376">
        <v>44538</v>
      </c>
      <c r="B974" s="1082">
        <v>44512</v>
      </c>
      <c r="C974" s="21">
        <v>44542</v>
      </c>
      <c r="D974" s="946">
        <v>44542</v>
      </c>
      <c r="E974" s="16" t="s">
        <v>3335</v>
      </c>
      <c r="F974" s="22" t="s">
        <v>3470</v>
      </c>
      <c r="G974" s="22" t="s">
        <v>5491</v>
      </c>
      <c r="H974" s="22"/>
      <c r="I974" s="22"/>
      <c r="J974" s="22" t="s">
        <v>2045</v>
      </c>
      <c r="K974" s="353"/>
      <c r="L974" s="926">
        <f>(A974-B974)</f>
        <v>26</v>
      </c>
      <c r="M974" s="926">
        <f t="shared" si="76"/>
        <v>17</v>
      </c>
      <c r="N974" s="926"/>
      <c r="O974" s="927">
        <v>59</v>
      </c>
      <c r="P974" s="368"/>
      <c r="Q974" s="357"/>
      <c r="R974" s="350"/>
      <c r="S974" s="350"/>
      <c r="T974" s="350"/>
      <c r="U974" s="350"/>
    </row>
    <row r="975" spans="1:21" ht="12.6" customHeight="1" outlineLevel="1">
      <c r="A975" s="376">
        <v>44538</v>
      </c>
      <c r="B975" s="1081">
        <v>44509</v>
      </c>
      <c r="C975" s="364">
        <v>44533</v>
      </c>
      <c r="D975" s="376">
        <v>44539</v>
      </c>
      <c r="E975" s="355" t="s">
        <v>3335</v>
      </c>
      <c r="F975" s="348" t="s">
        <v>5492</v>
      </c>
      <c r="G975" s="348" t="s">
        <v>5493</v>
      </c>
      <c r="H975" s="348" t="s">
        <v>5494</v>
      </c>
      <c r="I975" s="348"/>
      <c r="J975" s="348" t="s">
        <v>2042</v>
      </c>
      <c r="K975" s="348"/>
      <c r="L975" s="926">
        <v>3</v>
      </c>
      <c r="M975" s="926">
        <f t="shared" si="76"/>
        <v>20</v>
      </c>
      <c r="N975" s="926"/>
      <c r="O975" s="927">
        <v>60</v>
      </c>
      <c r="P975" s="362"/>
      <c r="Q975" s="357"/>
      <c r="R975" s="363"/>
      <c r="S975" s="350"/>
      <c r="T975" s="350"/>
      <c r="U975" s="350"/>
    </row>
    <row r="976" spans="1:21" ht="12.6" customHeight="1" outlineLevel="1">
      <c r="A976" s="376">
        <v>44538</v>
      </c>
      <c r="B976" s="1081">
        <v>44525</v>
      </c>
      <c r="C976" s="21">
        <v>44539</v>
      </c>
      <c r="D976" s="21">
        <v>44555</v>
      </c>
      <c r="E976" s="16" t="s">
        <v>3335</v>
      </c>
      <c r="F976" s="22" t="s">
        <v>5118</v>
      </c>
      <c r="G976" s="22" t="s">
        <v>5495</v>
      </c>
      <c r="H976" s="22"/>
      <c r="I976" s="22"/>
      <c r="J976" s="22" t="s">
        <v>2035</v>
      </c>
      <c r="K976" s="348"/>
      <c r="L976" s="926">
        <f>(A976-B976)</f>
        <v>13</v>
      </c>
      <c r="M976" s="926">
        <f t="shared" si="76"/>
        <v>8</v>
      </c>
      <c r="N976" s="926"/>
      <c r="O976" s="927">
        <v>61</v>
      </c>
      <c r="P976" s="362"/>
      <c r="Q976" s="357"/>
      <c r="R976" s="363"/>
      <c r="S976" s="350"/>
      <c r="T976" s="350"/>
      <c r="U976" s="350"/>
    </row>
    <row r="977" spans="1:33" ht="12.6" customHeight="1" outlineLevel="1">
      <c r="A977" s="376">
        <v>44538</v>
      </c>
      <c r="B977" s="1081">
        <v>44513</v>
      </c>
      <c r="C977" s="364">
        <v>44536</v>
      </c>
      <c r="D977" s="932">
        <v>44543</v>
      </c>
      <c r="E977" s="349" t="s">
        <v>3335</v>
      </c>
      <c r="F977" s="424" t="s">
        <v>5496</v>
      </c>
      <c r="G977" s="424" t="s">
        <v>5497</v>
      </c>
      <c r="H977" s="424"/>
      <c r="I977" s="424"/>
      <c r="J977" s="424" t="s">
        <v>2034</v>
      </c>
      <c r="K977" s="424" t="s">
        <v>4583</v>
      </c>
      <c r="L977" s="926">
        <v>4</v>
      </c>
      <c r="M977" s="926">
        <f t="shared" si="76"/>
        <v>17</v>
      </c>
      <c r="N977" s="926"/>
      <c r="O977" s="927">
        <v>62</v>
      </c>
      <c r="P977" s="424"/>
      <c r="Q977" s="424"/>
      <c r="R977" s="424"/>
      <c r="S977" s="424"/>
      <c r="T977" s="424"/>
      <c r="U977" s="424"/>
      <c r="V977" s="424"/>
      <c r="W977" s="424"/>
      <c r="X977" s="424"/>
      <c r="Y977" s="424"/>
      <c r="Z977" s="424"/>
      <c r="AA977" s="424"/>
      <c r="AB977" s="424"/>
      <c r="AC977" s="424"/>
      <c r="AD977" s="424"/>
      <c r="AE977" s="424"/>
      <c r="AF977" s="424"/>
      <c r="AG977" s="424"/>
    </row>
    <row r="978" spans="1:33" ht="12.6" customHeight="1" outlineLevel="1">
      <c r="A978" s="376">
        <v>44539</v>
      </c>
      <c r="B978" s="1081">
        <v>44509</v>
      </c>
      <c r="C978" s="364">
        <v>44503</v>
      </c>
      <c r="D978" s="376">
        <v>44539</v>
      </c>
      <c r="E978" s="355" t="s">
        <v>3335</v>
      </c>
      <c r="F978" s="348" t="s">
        <v>5498</v>
      </c>
      <c r="G978" s="353" t="s">
        <v>5499</v>
      </c>
      <c r="H978" s="348" t="s">
        <v>5500</v>
      </c>
      <c r="I978" s="348"/>
      <c r="J978" s="348" t="s">
        <v>2042</v>
      </c>
      <c r="K978" s="348"/>
      <c r="L978" s="926">
        <f>(A978-B978)</f>
        <v>30</v>
      </c>
      <c r="M978" s="926">
        <f t="shared" si="76"/>
        <v>21</v>
      </c>
      <c r="N978" s="926"/>
      <c r="O978" s="927">
        <v>63</v>
      </c>
      <c r="P978" s="362"/>
      <c r="Q978" s="357"/>
      <c r="R978" s="363"/>
      <c r="S978" s="350"/>
      <c r="T978" s="350"/>
      <c r="U978" s="350"/>
      <c r="V978" s="350"/>
      <c r="W978" s="350"/>
      <c r="X978" s="350"/>
      <c r="Y978" s="350"/>
      <c r="Z978" s="350"/>
      <c r="AA978" s="350"/>
      <c r="AB978" s="350"/>
      <c r="AC978" s="350"/>
      <c r="AD978" s="363"/>
      <c r="AE978" s="350"/>
      <c r="AF978" s="352"/>
      <c r="AG978" s="352"/>
    </row>
    <row r="979" spans="1:33" ht="12.6" customHeight="1" outlineLevel="1">
      <c r="A979" s="376">
        <v>44539</v>
      </c>
      <c r="B979" s="1081">
        <v>44523</v>
      </c>
      <c r="C979" s="364">
        <v>44540</v>
      </c>
      <c r="D979" s="376">
        <v>44540</v>
      </c>
      <c r="E979" s="355" t="s">
        <v>3334</v>
      </c>
      <c r="F979" s="348" t="s">
        <v>5501</v>
      </c>
      <c r="G979" s="348" t="s">
        <v>5502</v>
      </c>
      <c r="H979" s="348"/>
      <c r="I979" s="348"/>
      <c r="J979" s="348" t="s">
        <v>2042</v>
      </c>
      <c r="K979" s="348"/>
      <c r="L979" s="926">
        <v>4</v>
      </c>
      <c r="M979" s="926">
        <f t="shared" si="76"/>
        <v>11</v>
      </c>
      <c r="N979" s="926"/>
      <c r="O979" s="927">
        <v>64</v>
      </c>
      <c r="P979" s="362"/>
      <c r="Q979" s="357"/>
      <c r="R979" s="363"/>
      <c r="S979" s="350"/>
      <c r="T979" s="350"/>
      <c r="U979" s="350"/>
      <c r="V979" s="350"/>
      <c r="W979" s="350"/>
      <c r="X979" s="350"/>
      <c r="Y979" s="350"/>
      <c r="Z979" s="350"/>
      <c r="AA979" s="350"/>
      <c r="AB979" s="350"/>
      <c r="AC979" s="350"/>
      <c r="AD979" s="363"/>
      <c r="AE979" s="350"/>
      <c r="AF979" s="352"/>
      <c r="AG979" s="352"/>
    </row>
    <row r="980" spans="1:33" ht="12.6" customHeight="1" outlineLevel="1">
      <c r="A980" s="376">
        <v>44539</v>
      </c>
      <c r="B980" s="1081">
        <v>44510</v>
      </c>
      <c r="C980" s="364">
        <v>44522</v>
      </c>
      <c r="D980" s="376">
        <v>44540</v>
      </c>
      <c r="E980" s="355" t="s">
        <v>3335</v>
      </c>
      <c r="F980" s="348" t="s">
        <v>2698</v>
      </c>
      <c r="G980" s="348" t="s">
        <v>5503</v>
      </c>
      <c r="H980" s="348" t="s">
        <v>5500</v>
      </c>
      <c r="I980" s="348"/>
      <c r="J980" s="348" t="s">
        <v>2042</v>
      </c>
      <c r="K980" s="348"/>
      <c r="L980" s="926">
        <f>(A980-B980)</f>
        <v>29</v>
      </c>
      <c r="M980" s="926">
        <f t="shared" ref="M980:M988" si="77">NETWORKDAYS(B980,A980,A980:B980)</f>
        <v>20</v>
      </c>
      <c r="N980" s="926"/>
      <c r="O980" s="927">
        <v>65</v>
      </c>
      <c r="P980" s="362"/>
      <c r="Q980" s="357"/>
      <c r="R980" s="363"/>
      <c r="S980" s="350"/>
      <c r="T980" s="350"/>
      <c r="U980" s="350"/>
      <c r="V980" s="350"/>
      <c r="W980" s="350"/>
      <c r="X980" s="350"/>
      <c r="Y980" s="350"/>
      <c r="Z980" s="350"/>
      <c r="AA980" s="350"/>
      <c r="AB980" s="350"/>
      <c r="AC980" s="350"/>
      <c r="AD980" s="363"/>
      <c r="AE980" s="350"/>
      <c r="AF980" s="352"/>
      <c r="AG980" s="352"/>
    </row>
    <row r="981" spans="1:33" ht="12.6" customHeight="1" outlineLevel="1">
      <c r="A981" s="376">
        <v>44540</v>
      </c>
      <c r="B981" s="1081">
        <v>44517</v>
      </c>
      <c r="C981" s="364">
        <v>44540</v>
      </c>
      <c r="D981" s="376">
        <v>44547</v>
      </c>
      <c r="E981" s="355" t="s">
        <v>3335</v>
      </c>
      <c r="F981" s="348" t="s">
        <v>5504</v>
      </c>
      <c r="G981" s="348" t="s">
        <v>5505</v>
      </c>
      <c r="H981" s="348"/>
      <c r="I981" s="348"/>
      <c r="J981" s="348" t="s">
        <v>2042</v>
      </c>
      <c r="K981" s="348"/>
      <c r="L981" s="926">
        <v>5</v>
      </c>
      <c r="M981" s="926">
        <f t="shared" si="77"/>
        <v>16</v>
      </c>
      <c r="N981" s="926"/>
      <c r="O981" s="927">
        <v>66</v>
      </c>
      <c r="P981" s="362"/>
      <c r="Q981" s="357"/>
      <c r="R981" s="363"/>
      <c r="S981" s="350"/>
      <c r="T981" s="350"/>
      <c r="U981" s="350"/>
      <c r="V981" s="350"/>
      <c r="W981" s="350"/>
      <c r="X981" s="350"/>
      <c r="Y981" s="350"/>
      <c r="Z981" s="350"/>
      <c r="AA981" s="350"/>
      <c r="AB981" s="350"/>
      <c r="AC981" s="350"/>
      <c r="AD981" s="363"/>
      <c r="AE981" s="350"/>
      <c r="AF981" s="352"/>
      <c r="AG981" s="352"/>
    </row>
    <row r="982" spans="1:33" ht="12.6" customHeight="1" outlineLevel="1">
      <c r="A982" s="376">
        <v>44540</v>
      </c>
      <c r="B982" s="1081">
        <v>44510</v>
      </c>
      <c r="C982" s="364">
        <v>44540</v>
      </c>
      <c r="D982" s="376">
        <v>44540</v>
      </c>
      <c r="E982" s="355" t="s">
        <v>3334</v>
      </c>
      <c r="F982" s="348" t="s">
        <v>5506</v>
      </c>
      <c r="G982" s="348" t="s">
        <v>5507</v>
      </c>
      <c r="H982" s="348" t="s">
        <v>5508</v>
      </c>
      <c r="I982" s="348"/>
      <c r="J982" s="348" t="s">
        <v>2888</v>
      </c>
      <c r="K982" s="348"/>
      <c r="L982" s="926">
        <f>(A982-B982)</f>
        <v>30</v>
      </c>
      <c r="M982" s="926">
        <f t="shared" si="77"/>
        <v>21</v>
      </c>
      <c r="N982" s="926"/>
      <c r="O982" s="927">
        <v>67</v>
      </c>
      <c r="P982" s="362"/>
      <c r="Q982" s="357"/>
      <c r="R982" s="363"/>
      <c r="S982" s="350"/>
      <c r="T982" s="350"/>
      <c r="U982" s="350"/>
      <c r="V982" s="350"/>
      <c r="W982" s="350"/>
      <c r="X982" s="350"/>
      <c r="Y982" s="350"/>
      <c r="Z982" s="350"/>
      <c r="AA982" s="350"/>
      <c r="AB982" s="350"/>
      <c r="AC982" s="350"/>
      <c r="AD982" s="363"/>
      <c r="AE982" s="350"/>
      <c r="AF982" s="352"/>
      <c r="AG982" s="352"/>
    </row>
    <row r="983" spans="1:33" ht="12.6" customHeight="1" outlineLevel="1">
      <c r="A983" s="376">
        <v>44544</v>
      </c>
      <c r="B983" s="1087">
        <v>44526</v>
      </c>
      <c r="C983" s="1088">
        <v>44540</v>
      </c>
      <c r="D983" s="1088">
        <v>44556</v>
      </c>
      <c r="E983" s="34" t="s">
        <v>3334</v>
      </c>
      <c r="F983" s="34" t="s">
        <v>5509</v>
      </c>
      <c r="G983" s="34" t="s">
        <v>5510</v>
      </c>
      <c r="H983" s="34" t="s">
        <v>4370</v>
      </c>
      <c r="I983" s="34"/>
      <c r="J983" s="34" t="s">
        <v>2042</v>
      </c>
      <c r="K983" s="34"/>
      <c r="L983" s="926">
        <f>(A983-B983)</f>
        <v>18</v>
      </c>
      <c r="M983" s="926">
        <f t="shared" si="77"/>
        <v>11</v>
      </c>
      <c r="N983" s="926"/>
      <c r="O983" s="927">
        <v>68</v>
      </c>
      <c r="P983" s="34"/>
      <c r="Q983" s="34"/>
      <c r="R983" s="34"/>
      <c r="S983" s="34"/>
      <c r="T983" s="34"/>
      <c r="U983" s="34"/>
      <c r="V983" s="34"/>
      <c r="W983" s="34"/>
      <c r="X983" s="34"/>
      <c r="Y983" s="34"/>
      <c r="Z983" s="34"/>
      <c r="AA983" s="34"/>
      <c r="AB983" s="34"/>
      <c r="AC983" s="34"/>
      <c r="AD983" s="34"/>
      <c r="AE983" s="34"/>
      <c r="AF983" s="34"/>
      <c r="AG983" s="34"/>
    </row>
    <row r="984" spans="1:33" ht="12.6" customHeight="1" outlineLevel="1">
      <c r="A984" s="376">
        <v>44545</v>
      </c>
      <c r="B984" s="1081">
        <v>44517</v>
      </c>
      <c r="C984" s="364">
        <v>44533</v>
      </c>
      <c r="D984" s="932">
        <v>44547</v>
      </c>
      <c r="E984" s="349" t="s">
        <v>3335</v>
      </c>
      <c r="F984" s="424" t="s">
        <v>5511</v>
      </c>
      <c r="G984" s="424" t="s">
        <v>5512</v>
      </c>
      <c r="H984" s="424"/>
      <c r="I984" s="424"/>
      <c r="J984" s="424" t="s">
        <v>2034</v>
      </c>
      <c r="K984" s="424" t="s">
        <v>4427</v>
      </c>
      <c r="L984" s="926">
        <v>6</v>
      </c>
      <c r="M984" s="926">
        <f t="shared" si="77"/>
        <v>19</v>
      </c>
      <c r="N984" s="926"/>
      <c r="O984" s="927">
        <v>69</v>
      </c>
      <c r="P984" s="424"/>
      <c r="Q984" s="424"/>
      <c r="R984" s="424"/>
      <c r="S984" s="424"/>
      <c r="T984" s="424"/>
      <c r="U984" s="424"/>
      <c r="V984" s="424"/>
      <c r="W984" s="424"/>
      <c r="X984" s="424"/>
      <c r="Y984" s="424"/>
      <c r="Z984" s="424"/>
      <c r="AA984" s="424"/>
      <c r="AB984" s="424"/>
      <c r="AC984" s="424"/>
      <c r="AD984" s="424"/>
      <c r="AE984" s="424"/>
      <c r="AF984" s="424"/>
      <c r="AG984" s="424"/>
    </row>
    <row r="985" spans="1:33" ht="12.6" customHeight="1" outlineLevel="1">
      <c r="A985" s="376">
        <v>44545</v>
      </c>
      <c r="B985" s="1081">
        <v>44516</v>
      </c>
      <c r="C985" s="364">
        <v>44540</v>
      </c>
      <c r="D985" s="364">
        <v>44546</v>
      </c>
      <c r="E985" s="355" t="s">
        <v>3335</v>
      </c>
      <c r="F985" s="353" t="s">
        <v>5513</v>
      </c>
      <c r="G985" s="353" t="s">
        <v>5514</v>
      </c>
      <c r="H985" s="353" t="s">
        <v>5515</v>
      </c>
      <c r="I985" s="353"/>
      <c r="J985" s="353" t="s">
        <v>2035</v>
      </c>
      <c r="K985" s="348"/>
      <c r="L985" s="926">
        <f>(A985-B985)</f>
        <v>29</v>
      </c>
      <c r="M985" s="926">
        <f t="shared" si="77"/>
        <v>20</v>
      </c>
      <c r="N985" s="926"/>
      <c r="O985" s="927">
        <v>70</v>
      </c>
      <c r="P985" s="362"/>
      <c r="Q985" s="357"/>
      <c r="R985" s="363"/>
      <c r="S985" s="350"/>
      <c r="T985" s="350"/>
      <c r="U985" s="350"/>
      <c r="V985" s="350"/>
      <c r="W985" s="350"/>
      <c r="X985" s="350"/>
      <c r="Y985" s="350"/>
      <c r="Z985" s="350"/>
      <c r="AA985" s="350"/>
      <c r="AB985" s="350"/>
      <c r="AC985" s="350"/>
      <c r="AD985" s="363"/>
      <c r="AE985" s="350"/>
      <c r="AF985" s="352"/>
      <c r="AG985" s="352"/>
    </row>
    <row r="986" spans="1:33" ht="12.6" customHeight="1" outlineLevel="1">
      <c r="A986" s="376">
        <v>44546</v>
      </c>
      <c r="B986" s="1081">
        <v>44526</v>
      </c>
      <c r="C986" s="364">
        <v>44545</v>
      </c>
      <c r="D986" s="932">
        <v>44556</v>
      </c>
      <c r="E986" s="349" t="s">
        <v>3334</v>
      </c>
      <c r="F986" s="424" t="s">
        <v>5516</v>
      </c>
      <c r="G986" s="424" t="s">
        <v>5517</v>
      </c>
      <c r="H986" s="424" t="s">
        <v>5518</v>
      </c>
      <c r="I986" s="424" t="s">
        <v>2035</v>
      </c>
      <c r="J986" s="424" t="s">
        <v>2034</v>
      </c>
      <c r="K986" s="424" t="s">
        <v>3351</v>
      </c>
      <c r="L986" s="926">
        <f>(A986-B986)</f>
        <v>20</v>
      </c>
      <c r="M986" s="926">
        <f t="shared" si="77"/>
        <v>13</v>
      </c>
      <c r="N986" s="926"/>
      <c r="O986" s="927">
        <v>71</v>
      </c>
      <c r="P986" s="424"/>
      <c r="Q986" s="424"/>
      <c r="R986" s="424"/>
      <c r="S986" s="424"/>
      <c r="T986" s="424"/>
      <c r="U986" s="424"/>
      <c r="V986" s="424"/>
      <c r="W986" s="424"/>
      <c r="X986" s="424"/>
      <c r="Y986" s="424"/>
      <c r="Z986" s="424"/>
      <c r="AA986" s="424"/>
      <c r="AB986" s="424"/>
      <c r="AC986" s="424"/>
      <c r="AD986" s="424"/>
      <c r="AE986" s="424"/>
      <c r="AF986" s="424"/>
      <c r="AG986" s="424"/>
    </row>
    <row r="987" spans="1:33" ht="12.6" customHeight="1" outlineLevel="1">
      <c r="A987" s="376">
        <v>44546</v>
      </c>
      <c r="B987" s="1081">
        <v>44524</v>
      </c>
      <c r="C987" s="364">
        <v>44545</v>
      </c>
      <c r="D987" s="932">
        <v>44554</v>
      </c>
      <c r="E987" s="349" t="s">
        <v>3335</v>
      </c>
      <c r="F987" s="424" t="s">
        <v>3785</v>
      </c>
      <c r="G987" s="424" t="s">
        <v>5519</v>
      </c>
      <c r="H987" s="424" t="s">
        <v>5520</v>
      </c>
      <c r="I987" s="424"/>
      <c r="J987" s="424" t="s">
        <v>2034</v>
      </c>
      <c r="K987" s="424" t="s">
        <v>3385</v>
      </c>
      <c r="L987" s="926">
        <v>7</v>
      </c>
      <c r="M987" s="926">
        <f t="shared" si="77"/>
        <v>15</v>
      </c>
      <c r="N987" s="926"/>
      <c r="O987" s="927">
        <v>72</v>
      </c>
      <c r="P987" s="424"/>
      <c r="Q987" s="424"/>
      <c r="R987" s="424"/>
      <c r="S987" s="424"/>
      <c r="T987" s="424"/>
      <c r="U987" s="424"/>
      <c r="V987" s="424"/>
      <c r="W987" s="424"/>
      <c r="X987" s="424"/>
      <c r="Y987" s="424"/>
      <c r="Z987" s="424"/>
      <c r="AA987" s="424"/>
      <c r="AB987" s="424"/>
      <c r="AC987" s="424"/>
      <c r="AD987" s="424"/>
      <c r="AE987" s="424"/>
      <c r="AF987" s="424"/>
      <c r="AG987" s="424"/>
    </row>
    <row r="988" spans="1:33" ht="12.6" customHeight="1" outlineLevel="1">
      <c r="A988" s="376">
        <v>44544</v>
      </c>
      <c r="B988" s="1081">
        <v>44517</v>
      </c>
      <c r="C988" s="364">
        <v>44540</v>
      </c>
      <c r="D988" s="934">
        <v>44547</v>
      </c>
      <c r="E988" s="930" t="s">
        <v>3335</v>
      </c>
      <c r="F988" s="931" t="s">
        <v>3826</v>
      </c>
      <c r="G988" s="931" t="s">
        <v>5521</v>
      </c>
      <c r="H988" s="931" t="s">
        <v>5518</v>
      </c>
      <c r="I988" s="353" t="s">
        <v>5522</v>
      </c>
      <c r="J988" s="353" t="s">
        <v>2045</v>
      </c>
      <c r="K988" s="352" t="s">
        <v>3366</v>
      </c>
      <c r="L988" s="926">
        <f>(A988-B988)</f>
        <v>27</v>
      </c>
      <c r="M988" s="926">
        <f t="shared" si="77"/>
        <v>18</v>
      </c>
      <c r="N988" s="926"/>
      <c r="O988" s="927">
        <v>73</v>
      </c>
      <c r="P988" s="352"/>
      <c r="Q988" s="352"/>
      <c r="R988" s="352"/>
      <c r="S988" s="352"/>
      <c r="T988" s="352"/>
      <c r="U988" s="352"/>
      <c r="V988" s="352"/>
      <c r="W988" s="352"/>
      <c r="X988" s="352"/>
      <c r="Y988" s="352"/>
      <c r="Z988" s="352"/>
      <c r="AA988" s="352"/>
      <c r="AB988" s="352"/>
      <c r="AC988" s="352"/>
      <c r="AD988" s="352"/>
      <c r="AE988" s="352"/>
      <c r="AF988" s="352"/>
      <c r="AG988" s="352"/>
    </row>
    <row r="989" spans="1:33" ht="12.6" customHeight="1">
      <c r="A989" s="376"/>
      <c r="B989" s="364"/>
      <c r="C989" s="364"/>
      <c r="D989" s="376"/>
      <c r="E989" s="355"/>
      <c r="F989" s="348"/>
      <c r="G989" s="348"/>
      <c r="H989" s="348"/>
      <c r="I989" s="348"/>
      <c r="J989" s="348"/>
      <c r="K989" s="348"/>
      <c r="L989" s="926"/>
      <c r="M989" s="926"/>
      <c r="N989" s="926"/>
      <c r="O989" s="927"/>
      <c r="P989" s="362"/>
      <c r="Q989" s="357"/>
      <c r="R989" s="363"/>
      <c r="S989" s="350"/>
      <c r="T989" s="350"/>
      <c r="U989" s="350"/>
      <c r="V989" s="350"/>
      <c r="W989" s="350"/>
      <c r="X989" s="350"/>
      <c r="Y989" s="350"/>
      <c r="Z989" s="350"/>
      <c r="AA989" s="350"/>
      <c r="AB989" s="350"/>
      <c r="AC989" s="350"/>
      <c r="AD989" s="363"/>
      <c r="AE989" s="350"/>
      <c r="AF989" s="352"/>
      <c r="AG989" s="352"/>
    </row>
    <row r="990" spans="1:33" ht="12.6" customHeight="1">
      <c r="A990" s="376">
        <v>44532</v>
      </c>
      <c r="B990" s="757">
        <v>44531</v>
      </c>
      <c r="C990" s="364">
        <v>44544</v>
      </c>
      <c r="D990" s="364">
        <v>44559</v>
      </c>
      <c r="E990" s="355" t="s">
        <v>3334</v>
      </c>
      <c r="F990" s="353" t="s">
        <v>5523</v>
      </c>
      <c r="G990" s="353" t="s">
        <v>5524</v>
      </c>
      <c r="H990" s="353" t="s">
        <v>5525</v>
      </c>
      <c r="I990" s="353"/>
      <c r="J990" s="353" t="s">
        <v>2035</v>
      </c>
      <c r="K990" s="348"/>
      <c r="L990" s="926">
        <f t="shared" ref="L990:L1021" si="78">(A990-B990)</f>
        <v>1</v>
      </c>
      <c r="M990" s="926">
        <f t="shared" ref="M990:M1021" si="79">NETWORKDAYS(B990,A990,A990:B990)</f>
        <v>0</v>
      </c>
      <c r="N990" s="926"/>
      <c r="O990" s="927">
        <v>1</v>
      </c>
      <c r="P990" s="362" t="s">
        <v>2405</v>
      </c>
      <c r="Q990" s="357">
        <f>AVERAGE($L$990:$L$1052)</f>
        <v>14.920634920634921</v>
      </c>
      <c r="R990" s="363">
        <f>COUNT($B$990:$B$1052)</f>
        <v>63</v>
      </c>
      <c r="S990" s="350">
        <f>COUNTIF($E$990:$E$1052,$S$1)</f>
        <v>40</v>
      </c>
      <c r="T990" s="350">
        <f>COUNTIF($E$990:$E$1052,$T$1)</f>
        <v>23</v>
      </c>
      <c r="U990" s="350">
        <f>R990-S990-T990</f>
        <v>0</v>
      </c>
      <c r="V990" s="350"/>
      <c r="W990" s="350">
        <f>COUNTIF($J$990:$J$1052, W$1)</f>
        <v>15</v>
      </c>
      <c r="X990" s="350">
        <f>COUNTIF($J$990:$J$1052, X$1)</f>
        <v>12</v>
      </c>
      <c r="Y990" s="350">
        <f>COUNTIF($J$990:$J$1052, Y$1)+1</f>
        <v>13</v>
      </c>
      <c r="Z990" s="350">
        <f t="shared" ref="Z990:AE990" si="80">COUNTIF($J$990:$J$1052, Z$1)</f>
        <v>12</v>
      </c>
      <c r="AA990" s="350">
        <f t="shared" si="80"/>
        <v>11</v>
      </c>
      <c r="AB990" s="350">
        <f t="shared" si="80"/>
        <v>0</v>
      </c>
      <c r="AC990" s="350">
        <f t="shared" si="80"/>
        <v>0</v>
      </c>
      <c r="AD990" s="350">
        <f t="shared" si="80"/>
        <v>0</v>
      </c>
      <c r="AE990" s="350">
        <f t="shared" si="80"/>
        <v>0</v>
      </c>
      <c r="AF990" s="350"/>
      <c r="AG990" s="363">
        <f>SUM(W990:AF990)</f>
        <v>63</v>
      </c>
    </row>
    <row r="991" spans="1:33" ht="12.6" customHeight="1" outlineLevel="1">
      <c r="A991" s="376">
        <v>44540</v>
      </c>
      <c r="B991" s="757">
        <v>44540</v>
      </c>
      <c r="C991" s="34"/>
      <c r="D991" s="34"/>
      <c r="E991" s="355" t="s">
        <v>3334</v>
      </c>
      <c r="F991" s="34" t="s">
        <v>5526</v>
      </c>
      <c r="G991" s="34" t="s">
        <v>5527</v>
      </c>
      <c r="H991" s="34"/>
      <c r="I991" s="34"/>
      <c r="J991" s="34" t="s">
        <v>2033</v>
      </c>
      <c r="K991" s="348"/>
      <c r="L991" s="926">
        <f t="shared" si="78"/>
        <v>0</v>
      </c>
      <c r="M991" s="926">
        <f t="shared" si="79"/>
        <v>0</v>
      </c>
      <c r="N991" s="926"/>
      <c r="O991" s="927">
        <v>2</v>
      </c>
      <c r="P991" s="362"/>
      <c r="Q991" s="357"/>
      <c r="R991" s="363"/>
      <c r="S991" s="350"/>
      <c r="T991" s="350"/>
      <c r="U991" s="350"/>
      <c r="V991" s="350"/>
      <c r="W991" s="350"/>
      <c r="X991" s="350"/>
      <c r="Y991" s="350"/>
      <c r="Z991" s="350"/>
      <c r="AA991" s="350"/>
      <c r="AB991" s="350"/>
      <c r="AC991" s="350"/>
      <c r="AD991" s="363"/>
      <c r="AE991" s="350"/>
      <c r="AF991" s="352"/>
      <c r="AG991" s="352"/>
    </row>
    <row r="992" spans="1:33" ht="12.6" customHeight="1" outlineLevel="1">
      <c r="A992" s="376">
        <v>44540</v>
      </c>
      <c r="B992" s="758">
        <v>44538</v>
      </c>
      <c r="C992" s="364">
        <v>44540</v>
      </c>
      <c r="D992" s="364">
        <v>44905</v>
      </c>
      <c r="E992" s="355" t="s">
        <v>3334</v>
      </c>
      <c r="F992" s="353" t="s">
        <v>5528</v>
      </c>
      <c r="G992" s="353" t="s">
        <v>5529</v>
      </c>
      <c r="H992" s="353" t="s">
        <v>5530</v>
      </c>
      <c r="I992" s="353"/>
      <c r="J992" s="353" t="s">
        <v>2661</v>
      </c>
      <c r="K992" s="353" t="s">
        <v>5531</v>
      </c>
      <c r="L992" s="926">
        <f t="shared" si="78"/>
        <v>2</v>
      </c>
      <c r="M992" s="926">
        <f t="shared" si="79"/>
        <v>1</v>
      </c>
      <c r="N992" s="926"/>
      <c r="O992" s="927">
        <v>3</v>
      </c>
      <c r="P992" s="353"/>
      <c r="Q992" s="353"/>
      <c r="R992" s="353"/>
      <c r="S992" s="353"/>
      <c r="T992" s="353"/>
      <c r="U992" s="353"/>
      <c r="V992" s="353"/>
      <c r="W992" s="353"/>
      <c r="X992" s="353"/>
      <c r="Y992" s="353"/>
      <c r="Z992" s="353"/>
      <c r="AA992" s="353"/>
      <c r="AB992" s="353"/>
      <c r="AC992" s="353"/>
      <c r="AD992" s="353"/>
      <c r="AE992" s="353"/>
      <c r="AF992" s="353"/>
      <c r="AG992" s="353"/>
    </row>
    <row r="993" spans="1:21" ht="12.6" customHeight="1" outlineLevel="1">
      <c r="A993" s="376">
        <v>44540</v>
      </c>
      <c r="B993" s="758">
        <v>44537</v>
      </c>
      <c r="C993" s="21">
        <v>44558</v>
      </c>
      <c r="D993" s="949">
        <v>44203</v>
      </c>
      <c r="E993" s="567" t="s">
        <v>3335</v>
      </c>
      <c r="F993" s="426" t="s">
        <v>5532</v>
      </c>
      <c r="G993" s="426" t="s">
        <v>5533</v>
      </c>
      <c r="H993" s="426"/>
      <c r="I993" s="426"/>
      <c r="J993" s="426" t="s">
        <v>2034</v>
      </c>
      <c r="K993" s="424" t="s">
        <v>2046</v>
      </c>
      <c r="L993" s="926">
        <f t="shared" si="78"/>
        <v>3</v>
      </c>
      <c r="M993" s="926">
        <f t="shared" si="79"/>
        <v>2</v>
      </c>
      <c r="N993" s="926"/>
      <c r="O993" s="927">
        <v>4</v>
      </c>
      <c r="P993" s="426"/>
      <c r="Q993" s="426"/>
      <c r="R993" s="426"/>
      <c r="S993" s="426"/>
      <c r="T993" s="426"/>
      <c r="U993" s="426"/>
    </row>
    <row r="994" spans="1:21" ht="12.6" customHeight="1" outlineLevel="1">
      <c r="A994" s="376">
        <v>44543</v>
      </c>
      <c r="B994" s="758">
        <v>44539</v>
      </c>
      <c r="C994" s="21">
        <v>44553</v>
      </c>
      <c r="D994" s="21">
        <v>44205</v>
      </c>
      <c r="E994" s="16" t="s">
        <v>3334</v>
      </c>
      <c r="F994" s="22" t="s">
        <v>5534</v>
      </c>
      <c r="G994" s="22" t="s">
        <v>5535</v>
      </c>
      <c r="H994" s="22"/>
      <c r="I994" s="22"/>
      <c r="J994" s="22" t="s">
        <v>2033</v>
      </c>
      <c r="K994" s="353" t="s">
        <v>3381</v>
      </c>
      <c r="L994" s="926">
        <f t="shared" si="78"/>
        <v>4</v>
      </c>
      <c r="M994" s="926">
        <f t="shared" si="79"/>
        <v>1</v>
      </c>
      <c r="N994" s="926"/>
      <c r="O994" s="927">
        <v>5</v>
      </c>
      <c r="P994" s="442"/>
      <c r="Q994" s="442"/>
      <c r="R994" s="442"/>
      <c r="S994" s="442"/>
      <c r="T994" s="442"/>
      <c r="U994" s="442"/>
    </row>
    <row r="995" spans="1:21" ht="12.6" customHeight="1" outlineLevel="1">
      <c r="A995" s="376">
        <v>44543</v>
      </c>
      <c r="B995" s="757">
        <v>44531</v>
      </c>
      <c r="C995" s="364">
        <v>44539</v>
      </c>
      <c r="D995" s="364">
        <v>44539</v>
      </c>
      <c r="E995" s="355" t="s">
        <v>3334</v>
      </c>
      <c r="F995" s="353" t="s">
        <v>5536</v>
      </c>
      <c r="G995" s="353" t="s">
        <v>5537</v>
      </c>
      <c r="H995" s="353" t="s">
        <v>5538</v>
      </c>
      <c r="I995" s="353"/>
      <c r="J995" s="353" t="s">
        <v>2035</v>
      </c>
      <c r="K995" s="348"/>
      <c r="L995" s="926">
        <f t="shared" si="78"/>
        <v>12</v>
      </c>
      <c r="M995" s="926">
        <f t="shared" si="79"/>
        <v>7</v>
      </c>
      <c r="N995" s="926"/>
      <c r="O995" s="927">
        <v>6</v>
      </c>
      <c r="P995" s="366"/>
      <c r="Q995" s="366"/>
      <c r="R995" s="366"/>
      <c r="S995" s="366"/>
      <c r="T995" s="366"/>
      <c r="U995" s="366"/>
    </row>
    <row r="996" spans="1:21" ht="12.6" customHeight="1" outlineLevel="1">
      <c r="A996" s="376">
        <v>44544</v>
      </c>
      <c r="B996" s="757">
        <v>44539</v>
      </c>
      <c r="C996" s="364">
        <v>44546</v>
      </c>
      <c r="D996" s="364">
        <v>44205</v>
      </c>
      <c r="E996" s="355" t="s">
        <v>3334</v>
      </c>
      <c r="F996" s="353" t="s">
        <v>5539</v>
      </c>
      <c r="G996" s="353" t="s">
        <v>5540</v>
      </c>
      <c r="H996" s="353" t="s">
        <v>5541</v>
      </c>
      <c r="I996" s="353"/>
      <c r="J996" s="353" t="s">
        <v>2033</v>
      </c>
      <c r="K996" s="353" t="s">
        <v>3381</v>
      </c>
      <c r="L996" s="926">
        <f t="shared" si="78"/>
        <v>5</v>
      </c>
      <c r="M996" s="926">
        <f t="shared" si="79"/>
        <v>2</v>
      </c>
      <c r="N996" s="926"/>
      <c r="O996" s="927">
        <v>7</v>
      </c>
      <c r="P996" s="375"/>
      <c r="Q996" s="375"/>
      <c r="R996" s="375"/>
      <c r="S996" s="375"/>
      <c r="T996" s="375"/>
      <c r="U996" s="375"/>
    </row>
    <row r="997" spans="1:21" ht="22.8" customHeight="1" outlineLevel="1">
      <c r="A997" s="376">
        <v>44544</v>
      </c>
      <c r="B997" s="758">
        <v>44539</v>
      </c>
      <c r="C997" s="21">
        <v>44547</v>
      </c>
      <c r="D997" s="21">
        <v>44570</v>
      </c>
      <c r="E997" s="16" t="s">
        <v>3335</v>
      </c>
      <c r="F997" s="22" t="s">
        <v>5542</v>
      </c>
      <c r="G997" s="22" t="s">
        <v>5543</v>
      </c>
      <c r="H997" s="22" t="s">
        <v>5544</v>
      </c>
      <c r="I997" s="22"/>
      <c r="J997" s="22" t="s">
        <v>2033</v>
      </c>
      <c r="K997" s="353" t="s">
        <v>3488</v>
      </c>
      <c r="L997" s="926">
        <f t="shared" si="78"/>
        <v>5</v>
      </c>
      <c r="M997" s="926">
        <f t="shared" si="79"/>
        <v>2</v>
      </c>
      <c r="N997" s="926"/>
      <c r="O997" s="927">
        <v>8</v>
      </c>
      <c r="P997" s="22"/>
      <c r="Q997" s="22"/>
      <c r="R997" s="22"/>
      <c r="S997" s="22"/>
      <c r="T997" s="22"/>
      <c r="U997" s="22"/>
    </row>
    <row r="998" spans="1:21" ht="12.6" customHeight="1" outlineLevel="1">
      <c r="A998" s="376">
        <v>44544</v>
      </c>
      <c r="B998" s="758">
        <v>44538</v>
      </c>
      <c r="C998" s="21">
        <v>44552</v>
      </c>
      <c r="D998" s="1089">
        <v>44569</v>
      </c>
      <c r="E998" s="947" t="s">
        <v>3334</v>
      </c>
      <c r="F998" s="935" t="s">
        <v>4189</v>
      </c>
      <c r="G998" s="935" t="s">
        <v>5545</v>
      </c>
      <c r="H998" s="935"/>
      <c r="I998" s="22"/>
      <c r="J998" s="22" t="s">
        <v>2033</v>
      </c>
      <c r="K998" s="353" t="s">
        <v>3381</v>
      </c>
      <c r="L998" s="926">
        <f t="shared" si="78"/>
        <v>6</v>
      </c>
      <c r="M998" s="926">
        <f t="shared" si="79"/>
        <v>3</v>
      </c>
      <c r="N998" s="926"/>
      <c r="O998" s="927">
        <v>9</v>
      </c>
      <c r="P998" s="442"/>
      <c r="Q998" s="442"/>
      <c r="R998" s="442"/>
      <c r="S998" s="442"/>
      <c r="T998" s="442"/>
      <c r="U998" s="442"/>
    </row>
    <row r="999" spans="1:21" ht="12.6" customHeight="1" outlineLevel="1">
      <c r="A999" s="376">
        <v>44544</v>
      </c>
      <c r="B999" s="757">
        <v>44540</v>
      </c>
      <c r="C999" s="21">
        <v>44552</v>
      </c>
      <c r="D999" s="21">
        <v>44206</v>
      </c>
      <c r="E999" s="16" t="s">
        <v>3334</v>
      </c>
      <c r="F999" s="22" t="s">
        <v>5546</v>
      </c>
      <c r="G999" s="22" t="s">
        <v>5547</v>
      </c>
      <c r="H999" s="22" t="s">
        <v>3343</v>
      </c>
      <c r="I999" s="22"/>
      <c r="J999" s="22" t="s">
        <v>2035</v>
      </c>
      <c r="K999" s="348"/>
      <c r="L999" s="926">
        <f t="shared" si="78"/>
        <v>4</v>
      </c>
      <c r="M999" s="926">
        <f t="shared" si="79"/>
        <v>1</v>
      </c>
      <c r="N999" s="926"/>
      <c r="O999" s="927">
        <v>10</v>
      </c>
      <c r="P999" s="366"/>
      <c r="Q999" s="366"/>
      <c r="R999" s="366"/>
      <c r="S999" s="366"/>
      <c r="T999" s="366"/>
      <c r="U999" s="366"/>
    </row>
    <row r="1000" spans="1:21" ht="12.6" customHeight="1" outlineLevel="1">
      <c r="A1000" s="376">
        <v>44545</v>
      </c>
      <c r="B1000" s="757">
        <v>44543</v>
      </c>
      <c r="C1000" s="364">
        <v>44550</v>
      </c>
      <c r="D1000" s="364">
        <v>44550</v>
      </c>
      <c r="E1000" s="355" t="s">
        <v>3334</v>
      </c>
      <c r="F1000" s="348" t="s">
        <v>5548</v>
      </c>
      <c r="G1000" s="348" t="s">
        <v>5549</v>
      </c>
      <c r="H1000" s="348" t="s">
        <v>5550</v>
      </c>
      <c r="I1000" s="348"/>
      <c r="J1000" s="348" t="s">
        <v>2042</v>
      </c>
      <c r="K1000" s="348"/>
      <c r="L1000" s="926">
        <f t="shared" si="78"/>
        <v>2</v>
      </c>
      <c r="M1000" s="926">
        <f t="shared" si="79"/>
        <v>1</v>
      </c>
      <c r="N1000" s="926"/>
      <c r="O1000" s="927">
        <v>11</v>
      </c>
      <c r="P1000" s="366"/>
      <c r="Q1000" s="366"/>
      <c r="R1000" s="366"/>
      <c r="S1000" s="366"/>
      <c r="T1000" s="366"/>
      <c r="U1000" s="366"/>
    </row>
    <row r="1001" spans="1:21" ht="12.6" customHeight="1" outlineLevel="1">
      <c r="A1001" s="376">
        <v>44545</v>
      </c>
      <c r="B1001" s="757">
        <v>44532</v>
      </c>
      <c r="C1001" s="364">
        <v>44545</v>
      </c>
      <c r="D1001" s="364">
        <v>44545</v>
      </c>
      <c r="E1001" s="355" t="s">
        <v>3334</v>
      </c>
      <c r="F1001" s="348" t="s">
        <v>5551</v>
      </c>
      <c r="G1001" s="348" t="s">
        <v>5552</v>
      </c>
      <c r="H1001" s="348"/>
      <c r="I1001" s="348"/>
      <c r="J1001" s="348" t="s">
        <v>2042</v>
      </c>
      <c r="K1001" s="348"/>
      <c r="L1001" s="926">
        <f t="shared" si="78"/>
        <v>13</v>
      </c>
      <c r="M1001" s="926">
        <f t="shared" si="79"/>
        <v>8</v>
      </c>
      <c r="N1001" s="926"/>
      <c r="O1001" s="927">
        <v>12</v>
      </c>
      <c r="P1001" s="366"/>
      <c r="Q1001" s="366"/>
      <c r="R1001" s="366"/>
      <c r="S1001" s="366"/>
      <c r="T1001" s="366"/>
      <c r="U1001" s="366"/>
    </row>
    <row r="1002" spans="1:21" ht="12.6" customHeight="1" outlineLevel="1">
      <c r="A1002" s="376">
        <v>44546</v>
      </c>
      <c r="B1002" s="758">
        <v>44540</v>
      </c>
      <c r="C1002" s="21">
        <v>44552</v>
      </c>
      <c r="D1002" s="946">
        <v>44206</v>
      </c>
      <c r="E1002" s="16" t="s">
        <v>3334</v>
      </c>
      <c r="F1002" s="22" t="s">
        <v>5553</v>
      </c>
      <c r="G1002" s="22" t="s">
        <v>5554</v>
      </c>
      <c r="H1002" s="22"/>
      <c r="I1002" s="22"/>
      <c r="J1002" s="22" t="s">
        <v>2045</v>
      </c>
      <c r="K1002" s="353" t="s">
        <v>3366</v>
      </c>
      <c r="L1002" s="926">
        <f t="shared" si="78"/>
        <v>6</v>
      </c>
      <c r="M1002" s="926">
        <f t="shared" si="79"/>
        <v>3</v>
      </c>
      <c r="N1002" s="926"/>
      <c r="O1002" s="927">
        <v>13</v>
      </c>
      <c r="P1002" s="375"/>
      <c r="Q1002" s="375"/>
      <c r="R1002" s="375"/>
      <c r="S1002" s="375"/>
      <c r="T1002" s="375"/>
      <c r="U1002" s="375"/>
    </row>
    <row r="1003" spans="1:21" ht="12.6" customHeight="1" outlineLevel="1">
      <c r="A1003" s="376">
        <v>44547</v>
      </c>
      <c r="B1003" s="758">
        <v>44532</v>
      </c>
      <c r="C1003" s="21">
        <v>44546</v>
      </c>
      <c r="D1003" s="21">
        <v>44558</v>
      </c>
      <c r="E1003" s="16" t="s">
        <v>3335</v>
      </c>
      <c r="F1003" s="22" t="s">
        <v>5555</v>
      </c>
      <c r="G1003" s="22" t="s">
        <v>5556</v>
      </c>
      <c r="H1003" s="22"/>
      <c r="I1003" s="22"/>
      <c r="J1003" s="22" t="s">
        <v>2035</v>
      </c>
      <c r="K1003" s="348"/>
      <c r="L1003" s="926">
        <f t="shared" si="78"/>
        <v>15</v>
      </c>
      <c r="M1003" s="926">
        <f t="shared" si="79"/>
        <v>10</v>
      </c>
      <c r="N1003" s="926"/>
      <c r="O1003" s="927">
        <v>14</v>
      </c>
      <c r="P1003" s="366"/>
      <c r="Q1003" s="366"/>
      <c r="R1003" s="366"/>
      <c r="S1003" s="366"/>
      <c r="T1003" s="366"/>
      <c r="U1003" s="366"/>
    </row>
    <row r="1004" spans="1:21" ht="12.6" customHeight="1" outlineLevel="1">
      <c r="A1004" s="376">
        <v>44550</v>
      </c>
      <c r="B1004" s="757">
        <v>44546</v>
      </c>
      <c r="C1004" s="364">
        <v>44212</v>
      </c>
      <c r="D1004" s="364">
        <v>44212</v>
      </c>
      <c r="E1004" s="355" t="s">
        <v>3334</v>
      </c>
      <c r="F1004" s="348" t="s">
        <v>5557</v>
      </c>
      <c r="G1004" s="348" t="s">
        <v>5558</v>
      </c>
      <c r="H1004" s="348"/>
      <c r="I1004" s="348"/>
      <c r="J1004" s="348" t="s">
        <v>2042</v>
      </c>
      <c r="K1004" s="348" t="s">
        <v>5559</v>
      </c>
      <c r="L1004" s="926">
        <f t="shared" si="78"/>
        <v>4</v>
      </c>
      <c r="M1004" s="926">
        <f t="shared" si="79"/>
        <v>1</v>
      </c>
      <c r="N1004" s="926"/>
      <c r="O1004" s="927">
        <v>15</v>
      </c>
      <c r="P1004" s="366"/>
      <c r="Q1004" s="366"/>
      <c r="R1004" s="366"/>
      <c r="S1004" s="366"/>
      <c r="T1004" s="366"/>
      <c r="U1004" s="366"/>
    </row>
    <row r="1005" spans="1:21" ht="12.6" customHeight="1" outlineLevel="1">
      <c r="A1005" s="929">
        <v>44550</v>
      </c>
      <c r="B1005" s="758">
        <v>44540</v>
      </c>
      <c r="C1005" s="21">
        <v>44552</v>
      </c>
      <c r="D1005" s="946">
        <v>44206</v>
      </c>
      <c r="E1005" s="947" t="s">
        <v>3334</v>
      </c>
      <c r="F1005" s="935" t="s">
        <v>5560</v>
      </c>
      <c r="G1005" s="935" t="s">
        <v>5561</v>
      </c>
      <c r="H1005" s="935"/>
      <c r="I1005" s="935"/>
      <c r="J1005" s="935" t="s">
        <v>2045</v>
      </c>
      <c r="K1005" s="1090" t="s">
        <v>3406</v>
      </c>
      <c r="L1005" s="926">
        <f t="shared" si="78"/>
        <v>10</v>
      </c>
      <c r="M1005" s="926">
        <f t="shared" si="79"/>
        <v>5</v>
      </c>
      <c r="N1005" s="926"/>
      <c r="O1005" s="927">
        <v>16</v>
      </c>
      <c r="P1005" s="1091"/>
      <c r="Q1005" s="1091"/>
      <c r="R1005" s="1091"/>
      <c r="S1005" s="1091"/>
      <c r="T1005" s="1091"/>
      <c r="U1005" s="1091"/>
    </row>
    <row r="1006" spans="1:21" ht="12.6" customHeight="1" outlineLevel="1">
      <c r="A1006" s="929">
        <v>44550</v>
      </c>
      <c r="B1006" s="758">
        <v>44540</v>
      </c>
      <c r="C1006" s="21">
        <v>44560</v>
      </c>
      <c r="D1006" s="946">
        <v>44206</v>
      </c>
      <c r="E1006" s="16" t="s">
        <v>3335</v>
      </c>
      <c r="F1006" s="22" t="s">
        <v>3946</v>
      </c>
      <c r="G1006" s="22" t="s">
        <v>5562</v>
      </c>
      <c r="H1006" s="22"/>
      <c r="I1006" s="22" t="s">
        <v>2046</v>
      </c>
      <c r="J1006" s="22" t="s">
        <v>2045</v>
      </c>
      <c r="K1006" s="931" t="s">
        <v>3351</v>
      </c>
      <c r="L1006" s="926">
        <f t="shared" si="78"/>
        <v>10</v>
      </c>
      <c r="M1006" s="926">
        <f t="shared" si="79"/>
        <v>5</v>
      </c>
      <c r="N1006" s="926"/>
      <c r="O1006" s="927">
        <v>17</v>
      </c>
      <c r="P1006" s="375"/>
      <c r="Q1006" s="375"/>
      <c r="R1006" s="375"/>
      <c r="S1006" s="375"/>
      <c r="T1006" s="375"/>
      <c r="U1006" s="375"/>
    </row>
    <row r="1007" spans="1:21" ht="12.6" customHeight="1" outlineLevel="1">
      <c r="A1007" s="376">
        <v>44550</v>
      </c>
      <c r="B1007" s="757">
        <v>44543</v>
      </c>
      <c r="C1007" s="364">
        <v>44550</v>
      </c>
      <c r="D1007" s="364">
        <v>44550</v>
      </c>
      <c r="E1007" s="355" t="s">
        <v>3334</v>
      </c>
      <c r="F1007" s="348" t="s">
        <v>5548</v>
      </c>
      <c r="G1007" s="22" t="s">
        <v>5563</v>
      </c>
      <c r="H1007" s="348"/>
      <c r="I1007" s="348"/>
      <c r="J1007" s="348" t="s">
        <v>2042</v>
      </c>
      <c r="K1007" s="348"/>
      <c r="L1007" s="926">
        <f t="shared" si="78"/>
        <v>7</v>
      </c>
      <c r="M1007" s="926">
        <f t="shared" si="79"/>
        <v>4</v>
      </c>
      <c r="N1007" s="926"/>
      <c r="O1007" s="927">
        <v>18</v>
      </c>
      <c r="P1007" s="366"/>
      <c r="Q1007" s="366"/>
      <c r="R1007" s="366"/>
      <c r="S1007" s="366"/>
      <c r="T1007" s="366"/>
      <c r="U1007" s="366"/>
    </row>
    <row r="1008" spans="1:21" ht="12.6" customHeight="1" outlineLevel="1">
      <c r="A1008" s="376">
        <v>44551</v>
      </c>
      <c r="B1008" s="758">
        <v>44544</v>
      </c>
      <c r="C1008" s="21">
        <v>44551</v>
      </c>
      <c r="D1008" s="21">
        <v>44551</v>
      </c>
      <c r="E1008" s="16" t="s">
        <v>3334</v>
      </c>
      <c r="F1008" s="22" t="s">
        <v>5564</v>
      </c>
      <c r="G1008" s="22" t="s">
        <v>5565</v>
      </c>
      <c r="H1008" s="22" t="s">
        <v>5566</v>
      </c>
      <c r="I1008" s="22"/>
      <c r="J1008" s="22" t="s">
        <v>2035</v>
      </c>
      <c r="K1008" s="348"/>
      <c r="L1008" s="926">
        <f t="shared" si="78"/>
        <v>7</v>
      </c>
      <c r="M1008" s="926">
        <f t="shared" si="79"/>
        <v>4</v>
      </c>
      <c r="N1008" s="926"/>
      <c r="O1008" s="927">
        <v>19</v>
      </c>
      <c r="P1008" s="366"/>
      <c r="Q1008" s="366"/>
      <c r="R1008" s="366"/>
      <c r="S1008" s="366"/>
      <c r="T1008" s="366"/>
      <c r="U1008" s="366"/>
    </row>
    <row r="1009" spans="1:21" ht="12.6" customHeight="1" outlineLevel="1">
      <c r="A1009" s="376">
        <v>44551</v>
      </c>
      <c r="B1009" s="757">
        <v>44533</v>
      </c>
      <c r="C1009" s="364">
        <v>44547</v>
      </c>
      <c r="D1009" s="932">
        <v>44199</v>
      </c>
      <c r="E1009" s="349" t="s">
        <v>3334</v>
      </c>
      <c r="F1009" s="424" t="s">
        <v>5567</v>
      </c>
      <c r="G1009" s="424" t="s">
        <v>5568</v>
      </c>
      <c r="H1009" s="424" t="s">
        <v>5569</v>
      </c>
      <c r="I1009" s="424"/>
      <c r="J1009" s="424" t="s">
        <v>2034</v>
      </c>
      <c r="K1009" s="424" t="s">
        <v>3385</v>
      </c>
      <c r="L1009" s="926">
        <f t="shared" si="78"/>
        <v>18</v>
      </c>
      <c r="M1009" s="926">
        <f t="shared" si="79"/>
        <v>11</v>
      </c>
      <c r="N1009" s="926"/>
      <c r="O1009" s="927">
        <v>20</v>
      </c>
      <c r="P1009" s="424"/>
      <c r="Q1009" s="424"/>
      <c r="R1009" s="424"/>
      <c r="S1009" s="424"/>
      <c r="T1009" s="424"/>
      <c r="U1009" s="424"/>
    </row>
    <row r="1010" spans="1:21" ht="12.6" customHeight="1" outlineLevel="1">
      <c r="A1010" s="376">
        <v>44551</v>
      </c>
      <c r="B1010" s="758">
        <v>44533</v>
      </c>
      <c r="C1010" s="21">
        <v>44550</v>
      </c>
      <c r="D1010" s="949">
        <v>44202</v>
      </c>
      <c r="E1010" s="567" t="s">
        <v>3334</v>
      </c>
      <c r="F1010" s="426" t="s">
        <v>5570</v>
      </c>
      <c r="G1010" s="426" t="s">
        <v>5571</v>
      </c>
      <c r="H1010" s="426" t="s">
        <v>4131</v>
      </c>
      <c r="I1010" s="426"/>
      <c r="J1010" s="426" t="s">
        <v>2034</v>
      </c>
      <c r="K1010" s="424" t="s">
        <v>3385</v>
      </c>
      <c r="L1010" s="926">
        <f t="shared" si="78"/>
        <v>18</v>
      </c>
      <c r="M1010" s="926">
        <f t="shared" si="79"/>
        <v>11</v>
      </c>
      <c r="N1010" s="926"/>
      <c r="O1010" s="358">
        <v>21</v>
      </c>
      <c r="P1010" s="426"/>
      <c r="Q1010" s="426"/>
      <c r="R1010" s="426"/>
      <c r="S1010" s="426"/>
      <c r="T1010" s="426"/>
      <c r="U1010" s="426"/>
    </row>
    <row r="1011" spans="1:21" ht="12.6" customHeight="1" outlineLevel="1">
      <c r="A1011" s="376">
        <v>44553</v>
      </c>
      <c r="B1011" s="758">
        <v>44544</v>
      </c>
      <c r="C1011" s="21">
        <v>44558</v>
      </c>
      <c r="D1011" s="21">
        <v>44210</v>
      </c>
      <c r="E1011" s="16" t="s">
        <v>3334</v>
      </c>
      <c r="F1011" s="22" t="s">
        <v>5572</v>
      </c>
      <c r="G1011" s="22" t="s">
        <v>5573</v>
      </c>
      <c r="H1011" s="22"/>
      <c r="I1011" s="22"/>
      <c r="J1011" s="22" t="s">
        <v>2035</v>
      </c>
      <c r="K1011" s="348"/>
      <c r="L1011" s="926">
        <f t="shared" si="78"/>
        <v>9</v>
      </c>
      <c r="M1011" s="926">
        <f t="shared" si="79"/>
        <v>6</v>
      </c>
      <c r="N1011" s="926"/>
      <c r="O1011" s="927">
        <v>22</v>
      </c>
      <c r="P1011" s="366"/>
      <c r="Q1011" s="366"/>
      <c r="R1011" s="366"/>
      <c r="S1011" s="366"/>
      <c r="T1011" s="366"/>
      <c r="U1011" s="366"/>
    </row>
    <row r="1012" spans="1:21" ht="12.6" customHeight="1" outlineLevel="1">
      <c r="A1012" s="376">
        <v>44553</v>
      </c>
      <c r="B1012" s="757">
        <v>44531</v>
      </c>
      <c r="C1012" s="364"/>
      <c r="D1012" s="364"/>
      <c r="E1012" s="355" t="s">
        <v>3335</v>
      </c>
      <c r="F1012" s="348" t="s">
        <v>5574</v>
      </c>
      <c r="G1012" s="348" t="s">
        <v>5575</v>
      </c>
      <c r="H1012" s="348"/>
      <c r="I1012" s="348"/>
      <c r="J1012" s="348" t="s">
        <v>2033</v>
      </c>
      <c r="K1012" s="348"/>
      <c r="L1012" s="926">
        <f t="shared" si="78"/>
        <v>22</v>
      </c>
      <c r="M1012" s="926">
        <f t="shared" si="79"/>
        <v>15</v>
      </c>
      <c r="N1012" s="926"/>
      <c r="O1012" s="927">
        <v>23</v>
      </c>
      <c r="P1012" s="366"/>
      <c r="Q1012" s="366"/>
      <c r="R1012" s="366"/>
      <c r="S1012" s="366"/>
      <c r="T1012" s="366"/>
      <c r="U1012" s="366"/>
    </row>
    <row r="1013" spans="1:21" ht="12.6" customHeight="1" outlineLevel="1">
      <c r="A1013" s="376">
        <v>44553</v>
      </c>
      <c r="B1013" s="758">
        <v>44545</v>
      </c>
      <c r="C1013" s="21">
        <v>44552</v>
      </c>
      <c r="D1013" s="949">
        <v>44211</v>
      </c>
      <c r="E1013" s="567" t="s">
        <v>3334</v>
      </c>
      <c r="F1013" s="440" t="s">
        <v>5576</v>
      </c>
      <c r="G1013" s="426" t="s">
        <v>5577</v>
      </c>
      <c r="H1013" s="426"/>
      <c r="I1013" s="426"/>
      <c r="J1013" s="426" t="s">
        <v>2034</v>
      </c>
      <c r="K1013" s="424" t="s">
        <v>5578</v>
      </c>
      <c r="L1013" s="926">
        <f t="shared" si="78"/>
        <v>8</v>
      </c>
      <c r="M1013" s="926">
        <f t="shared" si="79"/>
        <v>5</v>
      </c>
      <c r="N1013" s="926"/>
      <c r="O1013" s="358">
        <v>24</v>
      </c>
      <c r="P1013" s="426"/>
      <c r="Q1013" s="426"/>
      <c r="R1013" s="426"/>
      <c r="S1013" s="426"/>
      <c r="T1013" s="426"/>
      <c r="U1013" s="426"/>
    </row>
    <row r="1014" spans="1:21" ht="12.6" customHeight="1" outlineLevel="1">
      <c r="A1014" s="376">
        <v>44553</v>
      </c>
      <c r="B1014" s="758">
        <v>44546</v>
      </c>
      <c r="C1014" s="21">
        <v>44552</v>
      </c>
      <c r="D1014" s="949">
        <v>44557</v>
      </c>
      <c r="E1014" s="567" t="s">
        <v>3335</v>
      </c>
      <c r="F1014" s="938" t="s">
        <v>5579</v>
      </c>
      <c r="G1014" s="426" t="s">
        <v>5580</v>
      </c>
      <c r="H1014" s="426" t="s">
        <v>5581</v>
      </c>
      <c r="I1014" s="426"/>
      <c r="J1014" s="426" t="s">
        <v>2034</v>
      </c>
      <c r="K1014" s="424" t="s">
        <v>3385</v>
      </c>
      <c r="L1014" s="926">
        <f t="shared" si="78"/>
        <v>7</v>
      </c>
      <c r="M1014" s="926">
        <f t="shared" si="79"/>
        <v>4</v>
      </c>
      <c r="N1014" s="926"/>
      <c r="O1014" s="927">
        <v>25</v>
      </c>
      <c r="P1014" s="426"/>
      <c r="Q1014" s="426"/>
      <c r="R1014" s="426"/>
      <c r="S1014" s="426"/>
      <c r="T1014" s="426"/>
      <c r="U1014" s="426"/>
    </row>
    <row r="1015" spans="1:21" ht="22.8" customHeight="1" outlineLevel="1">
      <c r="A1015" s="376">
        <v>44553</v>
      </c>
      <c r="B1015" s="758">
        <v>44539</v>
      </c>
      <c r="C1015" s="21">
        <v>44552</v>
      </c>
      <c r="D1015" s="21">
        <v>44570</v>
      </c>
      <c r="E1015" s="16" t="s">
        <v>3335</v>
      </c>
      <c r="F1015" s="22" t="s">
        <v>5582</v>
      </c>
      <c r="G1015" s="22" t="s">
        <v>5583</v>
      </c>
      <c r="H1015" s="22"/>
      <c r="I1015" s="22"/>
      <c r="J1015" s="22" t="s">
        <v>2033</v>
      </c>
      <c r="K1015" s="353" t="s">
        <v>3351</v>
      </c>
      <c r="L1015" s="926">
        <f t="shared" si="78"/>
        <v>14</v>
      </c>
      <c r="M1015" s="926">
        <f t="shared" si="79"/>
        <v>9</v>
      </c>
      <c r="N1015" s="926"/>
      <c r="O1015" s="927">
        <v>26</v>
      </c>
      <c r="P1015" s="22"/>
      <c r="Q1015" s="22"/>
      <c r="R1015" s="22"/>
      <c r="S1015" s="22"/>
      <c r="T1015" s="22"/>
      <c r="U1015" s="22"/>
    </row>
    <row r="1016" spans="1:21" ht="12.6" customHeight="1" outlineLevel="1">
      <c r="A1016" s="929">
        <v>44553</v>
      </c>
      <c r="B1016" s="758">
        <v>44539</v>
      </c>
      <c r="C1016" s="21">
        <v>44552</v>
      </c>
      <c r="D1016" s="946">
        <v>44205</v>
      </c>
      <c r="E1016" s="947" t="s">
        <v>3335</v>
      </c>
      <c r="F1016" s="935" t="s">
        <v>5584</v>
      </c>
      <c r="G1016" s="935" t="s">
        <v>5585</v>
      </c>
      <c r="H1016" s="935"/>
      <c r="I1016" s="935" t="s">
        <v>2035</v>
      </c>
      <c r="J1016" s="935" t="s">
        <v>2045</v>
      </c>
      <c r="K1016" s="931" t="s">
        <v>3351</v>
      </c>
      <c r="L1016" s="945">
        <f t="shared" si="78"/>
        <v>14</v>
      </c>
      <c r="M1016" s="945">
        <f t="shared" si="79"/>
        <v>9</v>
      </c>
      <c r="N1016" s="945"/>
      <c r="O1016" s="945">
        <v>27</v>
      </c>
      <c r="P1016" s="1091"/>
      <c r="Q1016" s="1091"/>
      <c r="R1016" s="1091"/>
      <c r="S1016" s="1091"/>
      <c r="T1016" s="1091"/>
      <c r="U1016" s="1091"/>
    </row>
    <row r="1017" spans="1:21" ht="12.6" customHeight="1" outlineLevel="1">
      <c r="A1017" s="929">
        <v>44553</v>
      </c>
      <c r="B1017" s="758">
        <v>44526</v>
      </c>
      <c r="C1017" s="21">
        <v>44557</v>
      </c>
      <c r="D1017" s="946">
        <v>44197</v>
      </c>
      <c r="E1017" s="947" t="s">
        <v>3335</v>
      </c>
      <c r="F1017" s="935" t="s">
        <v>5148</v>
      </c>
      <c r="G1017" s="935" t="s">
        <v>5586</v>
      </c>
      <c r="H1017" s="935"/>
      <c r="I1017" s="935"/>
      <c r="J1017" s="935" t="s">
        <v>2045</v>
      </c>
      <c r="K1017" s="931" t="s">
        <v>3351</v>
      </c>
      <c r="L1017" s="926">
        <f t="shared" si="78"/>
        <v>27</v>
      </c>
      <c r="M1017" s="926">
        <f t="shared" si="79"/>
        <v>18</v>
      </c>
      <c r="N1017" s="926"/>
      <c r="O1017" s="927">
        <v>28</v>
      </c>
      <c r="P1017" s="1091"/>
      <c r="Q1017" s="1091"/>
      <c r="R1017" s="1091"/>
      <c r="S1017" s="1091"/>
      <c r="T1017" s="1091"/>
      <c r="U1017" s="1091"/>
    </row>
    <row r="1018" spans="1:21" ht="12.6" customHeight="1" outlineLevel="1">
      <c r="A1018" s="21">
        <v>44557</v>
      </c>
      <c r="B1018" s="758">
        <v>44545</v>
      </c>
      <c r="C1018" s="21">
        <v>44560</v>
      </c>
      <c r="D1018" s="946">
        <v>44212</v>
      </c>
      <c r="E1018" s="16" t="s">
        <v>3334</v>
      </c>
      <c r="F1018" s="22" t="s">
        <v>5587</v>
      </c>
      <c r="G1018" s="22" t="s">
        <v>5588</v>
      </c>
      <c r="H1018" s="22"/>
      <c r="I1018" s="22"/>
      <c r="J1018" s="22" t="s">
        <v>2045</v>
      </c>
      <c r="K1018" s="931" t="s">
        <v>3351</v>
      </c>
      <c r="L1018" s="945">
        <f t="shared" si="78"/>
        <v>12</v>
      </c>
      <c r="M1018" s="945">
        <f t="shared" si="79"/>
        <v>7</v>
      </c>
      <c r="N1018" s="945"/>
      <c r="O1018" s="945">
        <v>29</v>
      </c>
      <c r="P1018" s="352"/>
      <c r="Q1018" s="352"/>
      <c r="R1018" s="352"/>
      <c r="S1018" s="352"/>
      <c r="T1018" s="352"/>
      <c r="U1018" s="352"/>
    </row>
    <row r="1019" spans="1:21" ht="12.6" customHeight="1" outlineLevel="1">
      <c r="A1019" s="21">
        <v>44557</v>
      </c>
      <c r="B1019" s="758">
        <v>44547</v>
      </c>
      <c r="C1019" s="21">
        <v>44560</v>
      </c>
      <c r="D1019" s="946">
        <v>44213</v>
      </c>
      <c r="E1019" s="16" t="s">
        <v>3334</v>
      </c>
      <c r="F1019" s="22" t="s">
        <v>5589</v>
      </c>
      <c r="G1019" s="22" t="s">
        <v>5590</v>
      </c>
      <c r="H1019" s="22"/>
      <c r="I1019" s="22"/>
      <c r="J1019" s="22" t="s">
        <v>2045</v>
      </c>
      <c r="K1019" s="931" t="s">
        <v>3351</v>
      </c>
      <c r="L1019" s="926">
        <f t="shared" si="78"/>
        <v>10</v>
      </c>
      <c r="M1019" s="926">
        <f t="shared" si="79"/>
        <v>5</v>
      </c>
      <c r="N1019" s="926"/>
      <c r="O1019" s="927">
        <v>30</v>
      </c>
      <c r="P1019" s="352"/>
      <c r="Q1019" s="352"/>
      <c r="R1019" s="352"/>
      <c r="S1019" s="352"/>
      <c r="T1019" s="352"/>
      <c r="U1019" s="352"/>
    </row>
    <row r="1020" spans="1:21" ht="12.6" customHeight="1" outlineLevel="1">
      <c r="A1020" s="376">
        <v>44557</v>
      </c>
      <c r="B1020" s="757">
        <v>44543</v>
      </c>
      <c r="C1020" s="364">
        <v>44557</v>
      </c>
      <c r="D1020" s="364">
        <v>44209</v>
      </c>
      <c r="E1020" s="355" t="s">
        <v>3334</v>
      </c>
      <c r="F1020" s="353" t="s">
        <v>5591</v>
      </c>
      <c r="G1020" s="353" t="s">
        <v>5592</v>
      </c>
      <c r="H1020" s="353" t="s">
        <v>5593</v>
      </c>
      <c r="I1020" s="353"/>
      <c r="J1020" s="353" t="s">
        <v>2033</v>
      </c>
      <c r="K1020" s="353" t="s">
        <v>5594</v>
      </c>
      <c r="L1020" s="945">
        <f t="shared" si="78"/>
        <v>14</v>
      </c>
      <c r="M1020" s="945">
        <f t="shared" si="79"/>
        <v>9</v>
      </c>
      <c r="N1020" s="945"/>
      <c r="O1020" s="945">
        <v>31</v>
      </c>
      <c r="P1020" s="353"/>
      <c r="Q1020" s="353"/>
      <c r="R1020" s="353"/>
      <c r="S1020" s="353"/>
      <c r="T1020" s="353"/>
      <c r="U1020" s="353"/>
    </row>
    <row r="1021" spans="1:21" ht="12.6" customHeight="1" outlineLevel="1">
      <c r="A1021" s="376">
        <v>44557</v>
      </c>
      <c r="B1021" s="758">
        <v>44553</v>
      </c>
      <c r="C1021" s="21">
        <v>44560</v>
      </c>
      <c r="D1021" s="21">
        <v>44219</v>
      </c>
      <c r="E1021" s="16" t="s">
        <v>3334</v>
      </c>
      <c r="F1021" s="22" t="s">
        <v>4359</v>
      </c>
      <c r="G1021" s="22" t="s">
        <v>5595</v>
      </c>
      <c r="H1021" s="22"/>
      <c r="I1021" s="22"/>
      <c r="J1021" s="22" t="s">
        <v>2035</v>
      </c>
      <c r="K1021" s="348"/>
      <c r="L1021" s="926">
        <f t="shared" si="78"/>
        <v>4</v>
      </c>
      <c r="M1021" s="926">
        <f t="shared" si="79"/>
        <v>1</v>
      </c>
      <c r="N1021" s="926"/>
      <c r="O1021" s="927">
        <v>32</v>
      </c>
      <c r="P1021" s="366"/>
      <c r="Q1021" s="366"/>
      <c r="R1021" s="366"/>
      <c r="S1021" s="366"/>
      <c r="T1021" s="366"/>
      <c r="U1021" s="366"/>
    </row>
    <row r="1022" spans="1:21" ht="12.6" customHeight="1" outlineLevel="1">
      <c r="A1022" s="376">
        <v>44558</v>
      </c>
      <c r="B1022" s="758">
        <v>44543</v>
      </c>
      <c r="C1022" s="21">
        <v>44564</v>
      </c>
      <c r="D1022" s="21">
        <v>44209</v>
      </c>
      <c r="E1022" s="16" t="s">
        <v>3334</v>
      </c>
      <c r="F1022" s="22" t="s">
        <v>5596</v>
      </c>
      <c r="G1022" s="22" t="s">
        <v>5597</v>
      </c>
      <c r="H1022" s="22" t="s">
        <v>5598</v>
      </c>
      <c r="I1022" s="22"/>
      <c r="J1022" s="22" t="s">
        <v>2035</v>
      </c>
      <c r="K1022" s="348"/>
      <c r="L1022" s="945">
        <f t="shared" ref="L1022:L1052" si="81">(A1022-B1022)</f>
        <v>15</v>
      </c>
      <c r="M1022" s="945">
        <f t="shared" ref="M1022:M1052" si="82">NETWORKDAYS(B1022,A1022,A1022:B1022)</f>
        <v>10</v>
      </c>
      <c r="N1022" s="945"/>
      <c r="O1022" s="945">
        <v>33</v>
      </c>
      <c r="P1022" s="366"/>
      <c r="Q1022" s="366"/>
      <c r="R1022" s="366"/>
      <c r="S1022" s="366"/>
      <c r="T1022" s="366"/>
      <c r="U1022" s="366"/>
    </row>
    <row r="1023" spans="1:21" ht="12.6" customHeight="1" outlineLevel="1">
      <c r="A1023" s="376">
        <v>44558</v>
      </c>
      <c r="B1023" s="757">
        <v>44544</v>
      </c>
      <c r="C1023" s="364">
        <v>44558</v>
      </c>
      <c r="D1023" s="364">
        <v>44210</v>
      </c>
      <c r="E1023" s="355" t="s">
        <v>3334</v>
      </c>
      <c r="F1023" s="353" t="s">
        <v>5599</v>
      </c>
      <c r="G1023" s="353" t="s">
        <v>5600</v>
      </c>
      <c r="H1023" s="353"/>
      <c r="I1023" s="353"/>
      <c r="J1023" s="353" t="s">
        <v>2033</v>
      </c>
      <c r="K1023" s="353" t="s">
        <v>5594</v>
      </c>
      <c r="L1023" s="945">
        <f t="shared" si="81"/>
        <v>14</v>
      </c>
      <c r="M1023" s="945">
        <f t="shared" si="82"/>
        <v>9</v>
      </c>
      <c r="N1023" s="945"/>
      <c r="O1023" s="945">
        <v>34</v>
      </c>
      <c r="P1023" s="353"/>
      <c r="Q1023" s="353"/>
      <c r="R1023" s="353"/>
      <c r="S1023" s="353"/>
      <c r="T1023" s="353"/>
      <c r="U1023" s="353"/>
    </row>
    <row r="1024" spans="1:21" ht="12.6" customHeight="1" outlineLevel="1">
      <c r="A1024" s="374">
        <v>44540</v>
      </c>
      <c r="B1024" s="758">
        <v>44540</v>
      </c>
      <c r="C1024" s="21">
        <v>44564</v>
      </c>
      <c r="D1024" s="949">
        <v>44206</v>
      </c>
      <c r="E1024" s="567" t="s">
        <v>3335</v>
      </c>
      <c r="F1024" s="426" t="s">
        <v>5601</v>
      </c>
      <c r="G1024" s="426" t="s">
        <v>5602</v>
      </c>
      <c r="H1024" s="426"/>
      <c r="I1024" s="426"/>
      <c r="J1024" s="426" t="s">
        <v>2034</v>
      </c>
      <c r="K1024" s="424" t="s">
        <v>5603</v>
      </c>
      <c r="L1024" s="945">
        <f t="shared" si="81"/>
        <v>0</v>
      </c>
      <c r="M1024" s="945">
        <f t="shared" si="82"/>
        <v>0</v>
      </c>
      <c r="N1024" s="945"/>
      <c r="O1024" s="945">
        <v>35</v>
      </c>
      <c r="P1024" s="426"/>
      <c r="Q1024" s="426"/>
      <c r="R1024" s="426"/>
      <c r="S1024" s="426"/>
      <c r="T1024" s="426"/>
      <c r="U1024" s="426"/>
    </row>
    <row r="1025" spans="1:21" ht="12.6" customHeight="1" outlineLevel="1">
      <c r="A1025" s="376">
        <v>44559</v>
      </c>
      <c r="B1025" s="757">
        <v>44540</v>
      </c>
      <c r="C1025" s="364">
        <v>44560</v>
      </c>
      <c r="D1025" s="364">
        <v>44206</v>
      </c>
      <c r="E1025" s="355" t="s">
        <v>3335</v>
      </c>
      <c r="F1025" s="348" t="s">
        <v>5604</v>
      </c>
      <c r="G1025" s="348" t="s">
        <v>5605</v>
      </c>
      <c r="H1025" s="348"/>
      <c r="I1025" s="348" t="s">
        <v>5606</v>
      </c>
      <c r="J1025" s="348" t="s">
        <v>2042</v>
      </c>
      <c r="K1025" s="348"/>
      <c r="L1025" s="945">
        <f t="shared" si="81"/>
        <v>19</v>
      </c>
      <c r="M1025" s="945">
        <f t="shared" si="82"/>
        <v>12</v>
      </c>
      <c r="N1025" s="945"/>
      <c r="O1025" s="945">
        <v>36</v>
      </c>
      <c r="P1025" s="366"/>
      <c r="Q1025" s="366"/>
      <c r="R1025" s="366"/>
      <c r="S1025" s="366"/>
      <c r="T1025" s="366"/>
      <c r="U1025" s="366"/>
    </row>
    <row r="1026" spans="1:21" ht="12.6" customHeight="1" outlineLevel="1">
      <c r="A1026" s="376">
        <v>44564</v>
      </c>
      <c r="B1026" s="757">
        <v>44545</v>
      </c>
      <c r="C1026" s="364">
        <v>44564</v>
      </c>
      <c r="D1026" s="364">
        <v>44564</v>
      </c>
      <c r="E1026" s="355" t="s">
        <v>3334</v>
      </c>
      <c r="F1026" s="348" t="s">
        <v>3460</v>
      </c>
      <c r="G1026" s="348" t="s">
        <v>5607</v>
      </c>
      <c r="H1026" s="348"/>
      <c r="I1026" s="348"/>
      <c r="J1026" s="348" t="s">
        <v>2042</v>
      </c>
      <c r="K1026" s="348"/>
      <c r="L1026" s="945">
        <f t="shared" si="81"/>
        <v>19</v>
      </c>
      <c r="M1026" s="945">
        <f t="shared" si="82"/>
        <v>12</v>
      </c>
      <c r="N1026" s="945"/>
      <c r="O1026" s="945">
        <v>37</v>
      </c>
      <c r="P1026" s="366"/>
      <c r="Q1026" s="366"/>
      <c r="R1026" s="366"/>
      <c r="S1026" s="366"/>
      <c r="T1026" s="366"/>
      <c r="U1026" s="366"/>
    </row>
    <row r="1027" spans="1:21" ht="12.6" customHeight="1" outlineLevel="1">
      <c r="A1027" s="376">
        <v>44564</v>
      </c>
      <c r="B1027" s="757">
        <v>44537</v>
      </c>
      <c r="C1027" s="364">
        <v>44558</v>
      </c>
      <c r="D1027" s="364">
        <v>44203</v>
      </c>
      <c r="E1027" s="355" t="s">
        <v>3335</v>
      </c>
      <c r="F1027" s="353" t="s">
        <v>5608</v>
      </c>
      <c r="G1027" s="353" t="s">
        <v>5609</v>
      </c>
      <c r="H1027" s="348" t="s">
        <v>5610</v>
      </c>
      <c r="I1027" s="353" t="s">
        <v>2035</v>
      </c>
      <c r="J1027" s="353" t="s">
        <v>2033</v>
      </c>
      <c r="K1027" s="353" t="s">
        <v>3351</v>
      </c>
      <c r="L1027" s="945">
        <f t="shared" si="81"/>
        <v>27</v>
      </c>
      <c r="M1027" s="945">
        <f t="shared" si="82"/>
        <v>18</v>
      </c>
      <c r="N1027" s="945"/>
      <c r="O1027" s="945">
        <v>38</v>
      </c>
      <c r="P1027" s="353"/>
      <c r="Q1027" s="353"/>
      <c r="R1027" s="353"/>
      <c r="S1027" s="353"/>
      <c r="T1027" s="353"/>
      <c r="U1027" s="353"/>
    </row>
    <row r="1028" spans="1:21" ht="12.6" customHeight="1" outlineLevel="1">
      <c r="A1028" s="376">
        <v>44564</v>
      </c>
      <c r="B1028" s="757">
        <v>44547</v>
      </c>
      <c r="C1028" s="364">
        <v>44564</v>
      </c>
      <c r="D1028" s="364">
        <v>44213</v>
      </c>
      <c r="E1028" s="355" t="s">
        <v>3335</v>
      </c>
      <c r="F1028" s="353" t="s">
        <v>5611</v>
      </c>
      <c r="G1028" s="353" t="s">
        <v>5612</v>
      </c>
      <c r="H1028" s="353"/>
      <c r="I1028" s="353"/>
      <c r="J1028" s="353" t="s">
        <v>2033</v>
      </c>
      <c r="K1028" s="353" t="s">
        <v>3351</v>
      </c>
      <c r="L1028" s="945">
        <f t="shared" si="81"/>
        <v>17</v>
      </c>
      <c r="M1028" s="945">
        <f t="shared" si="82"/>
        <v>10</v>
      </c>
      <c r="N1028" s="945"/>
      <c r="O1028" s="945">
        <v>39</v>
      </c>
      <c r="P1028" s="353"/>
      <c r="Q1028" s="353"/>
      <c r="R1028" s="353"/>
      <c r="S1028" s="353"/>
      <c r="T1028" s="353"/>
      <c r="U1028" s="353"/>
    </row>
    <row r="1029" spans="1:21" ht="12.6" customHeight="1" outlineLevel="1">
      <c r="A1029" s="376">
        <v>44565</v>
      </c>
      <c r="B1029" s="758">
        <v>44544</v>
      </c>
      <c r="C1029" s="21">
        <v>44558</v>
      </c>
      <c r="D1029" s="21">
        <v>44210</v>
      </c>
      <c r="E1029" s="16" t="s">
        <v>3334</v>
      </c>
      <c r="F1029" s="22" t="s">
        <v>5060</v>
      </c>
      <c r="G1029" s="22" t="s">
        <v>5613</v>
      </c>
      <c r="H1029" s="22"/>
      <c r="I1029" s="22"/>
      <c r="J1029" s="22" t="s">
        <v>2033</v>
      </c>
      <c r="K1029" s="404" t="s">
        <v>3488</v>
      </c>
      <c r="L1029" s="926">
        <f t="shared" si="81"/>
        <v>21</v>
      </c>
      <c r="M1029" s="926">
        <f t="shared" si="82"/>
        <v>14</v>
      </c>
      <c r="N1029" s="926"/>
      <c r="O1029" s="926">
        <v>40</v>
      </c>
      <c r="P1029" s="22"/>
      <c r="Q1029" s="22"/>
      <c r="R1029" s="22"/>
      <c r="S1029" s="22"/>
      <c r="T1029" s="22"/>
      <c r="U1029" s="22"/>
    </row>
    <row r="1030" spans="1:21" ht="12.6" customHeight="1" outlineLevel="1">
      <c r="A1030" s="376">
        <v>44565</v>
      </c>
      <c r="B1030" s="758">
        <v>44547</v>
      </c>
      <c r="C1030" s="21">
        <v>44560</v>
      </c>
      <c r="D1030" s="21">
        <v>44213</v>
      </c>
      <c r="E1030" s="16" t="s">
        <v>3334</v>
      </c>
      <c r="F1030" s="604" t="s">
        <v>5614</v>
      </c>
      <c r="G1030" s="22" t="s">
        <v>5615</v>
      </c>
      <c r="H1030" s="22"/>
      <c r="I1030" s="22"/>
      <c r="J1030" s="22" t="s">
        <v>2034</v>
      </c>
      <c r="K1030" s="353"/>
      <c r="L1030" s="926">
        <f t="shared" si="81"/>
        <v>18</v>
      </c>
      <c r="M1030" s="926">
        <f t="shared" si="82"/>
        <v>11</v>
      </c>
      <c r="N1030" s="926"/>
      <c r="O1030" s="926">
        <v>41</v>
      </c>
      <c r="P1030" s="22"/>
      <c r="Q1030" s="22"/>
      <c r="R1030" s="22"/>
      <c r="S1030" s="22"/>
      <c r="T1030" s="22"/>
      <c r="U1030" s="22"/>
    </row>
    <row r="1031" spans="1:21" ht="12.6" customHeight="1" outlineLevel="1">
      <c r="A1031" s="376">
        <v>44565</v>
      </c>
      <c r="B1031" s="758">
        <v>44552</v>
      </c>
      <c r="C1031" s="21">
        <v>44560</v>
      </c>
      <c r="D1031" s="21">
        <v>44218</v>
      </c>
      <c r="E1031" s="16" t="s">
        <v>3334</v>
      </c>
      <c r="F1031" s="22" t="s">
        <v>5616</v>
      </c>
      <c r="G1031" s="22" t="s">
        <v>5617</v>
      </c>
      <c r="H1031" s="22"/>
      <c r="I1031" s="22"/>
      <c r="J1031" s="22" t="s">
        <v>2045</v>
      </c>
      <c r="K1031" s="353" t="s">
        <v>3351</v>
      </c>
      <c r="L1031" s="926">
        <f t="shared" si="81"/>
        <v>13</v>
      </c>
      <c r="M1031" s="926">
        <f t="shared" si="82"/>
        <v>8</v>
      </c>
      <c r="N1031" s="926"/>
      <c r="O1031" s="926">
        <v>42</v>
      </c>
      <c r="P1031" s="352"/>
      <c r="Q1031" s="352"/>
      <c r="R1031" s="352"/>
      <c r="S1031" s="352"/>
      <c r="T1031" s="352"/>
      <c r="U1031" s="352"/>
    </row>
    <row r="1032" spans="1:21" ht="12.6" customHeight="1" outlineLevel="1">
      <c r="A1032" s="376">
        <v>44565</v>
      </c>
      <c r="B1032" s="757">
        <v>44533</v>
      </c>
      <c r="C1032" s="364">
        <v>44567</v>
      </c>
      <c r="D1032" s="364">
        <v>44567</v>
      </c>
      <c r="E1032" s="355" t="s">
        <v>3334</v>
      </c>
      <c r="F1032" s="348" t="s">
        <v>4392</v>
      </c>
      <c r="G1032" s="348" t="s">
        <v>5618</v>
      </c>
      <c r="H1032" s="348" t="s">
        <v>5619</v>
      </c>
      <c r="I1032" s="348"/>
      <c r="J1032" s="348" t="s">
        <v>2042</v>
      </c>
      <c r="K1032" s="348"/>
      <c r="L1032" s="926">
        <f t="shared" si="81"/>
        <v>32</v>
      </c>
      <c r="M1032" s="926">
        <f t="shared" si="82"/>
        <v>21</v>
      </c>
      <c r="N1032" s="926"/>
      <c r="O1032" s="926">
        <v>43</v>
      </c>
      <c r="P1032" s="366"/>
      <c r="Q1032" s="366"/>
      <c r="R1032" s="366"/>
      <c r="S1032" s="366"/>
      <c r="T1032" s="366"/>
      <c r="U1032" s="366"/>
    </row>
    <row r="1033" spans="1:21" ht="12.6" customHeight="1" outlineLevel="1">
      <c r="A1033" s="376">
        <v>44565</v>
      </c>
      <c r="B1033" s="758">
        <v>44557</v>
      </c>
      <c r="C1033" s="21">
        <v>44572</v>
      </c>
      <c r="D1033" s="21">
        <v>44223</v>
      </c>
      <c r="E1033" s="16" t="s">
        <v>3334</v>
      </c>
      <c r="F1033" s="22" t="s">
        <v>3400</v>
      </c>
      <c r="G1033" s="22" t="s">
        <v>5620</v>
      </c>
      <c r="H1033" s="22"/>
      <c r="I1033" s="22"/>
      <c r="J1033" s="22" t="s">
        <v>2045</v>
      </c>
      <c r="K1033" s="353" t="s">
        <v>3351</v>
      </c>
      <c r="L1033" s="926">
        <f t="shared" si="81"/>
        <v>8</v>
      </c>
      <c r="M1033" s="926">
        <f t="shared" si="82"/>
        <v>5</v>
      </c>
      <c r="N1033" s="926"/>
      <c r="O1033" s="926">
        <v>44</v>
      </c>
      <c r="P1033" s="352"/>
      <c r="Q1033" s="352"/>
      <c r="R1033" s="352"/>
      <c r="S1033" s="352"/>
      <c r="T1033" s="352"/>
      <c r="U1033" s="352"/>
    </row>
    <row r="1034" spans="1:21" ht="12.6" customHeight="1" outlineLevel="1">
      <c r="A1034" s="376">
        <v>44565</v>
      </c>
      <c r="B1034" s="757">
        <v>44551</v>
      </c>
      <c r="C1034" s="21">
        <v>44567</v>
      </c>
      <c r="D1034" s="21">
        <v>44202</v>
      </c>
      <c r="E1034" s="16" t="s">
        <v>3334</v>
      </c>
      <c r="F1034" s="22" t="s">
        <v>5621</v>
      </c>
      <c r="G1034" s="22" t="s">
        <v>5622</v>
      </c>
      <c r="H1034" s="22" t="s">
        <v>5623</v>
      </c>
      <c r="I1034" s="22"/>
      <c r="J1034" s="22" t="s">
        <v>2035</v>
      </c>
      <c r="K1034" s="348"/>
      <c r="L1034" s="926">
        <f t="shared" si="81"/>
        <v>14</v>
      </c>
      <c r="M1034" s="926">
        <f t="shared" si="82"/>
        <v>9</v>
      </c>
      <c r="N1034" s="926"/>
      <c r="O1034" s="926">
        <v>45</v>
      </c>
      <c r="P1034" s="366"/>
      <c r="Q1034" s="366"/>
      <c r="R1034" s="366"/>
      <c r="S1034" s="366"/>
      <c r="T1034" s="366"/>
      <c r="U1034" s="366"/>
    </row>
    <row r="1035" spans="1:21" ht="12.6" customHeight="1" outlineLevel="1">
      <c r="A1035" s="376">
        <v>44566</v>
      </c>
      <c r="B1035" s="757">
        <v>44537</v>
      </c>
      <c r="C1035" s="364">
        <v>44568</v>
      </c>
      <c r="D1035" s="364">
        <v>44568</v>
      </c>
      <c r="E1035" s="355" t="s">
        <v>3334</v>
      </c>
      <c r="F1035" s="348" t="s">
        <v>5624</v>
      </c>
      <c r="G1035" s="348" t="s">
        <v>5625</v>
      </c>
      <c r="H1035" s="348" t="s">
        <v>5626</v>
      </c>
      <c r="I1035" s="348"/>
      <c r="J1035" s="348" t="s">
        <v>2042</v>
      </c>
      <c r="K1035" s="348"/>
      <c r="L1035" s="945">
        <f t="shared" si="81"/>
        <v>29</v>
      </c>
      <c r="M1035" s="945">
        <f t="shared" si="82"/>
        <v>20</v>
      </c>
      <c r="N1035" s="945"/>
      <c r="O1035" s="945">
        <v>46</v>
      </c>
      <c r="P1035" s="366"/>
      <c r="Q1035" s="366"/>
      <c r="R1035" s="366"/>
      <c r="S1035" s="366"/>
      <c r="T1035" s="366"/>
      <c r="U1035" s="366"/>
    </row>
    <row r="1036" spans="1:21" ht="12.6" customHeight="1" outlineLevel="1">
      <c r="A1036" s="929">
        <v>44566</v>
      </c>
      <c r="B1036" s="758">
        <v>44546</v>
      </c>
      <c r="C1036" s="21">
        <v>44571</v>
      </c>
      <c r="D1036" s="946">
        <v>44212</v>
      </c>
      <c r="E1036" s="947" t="s">
        <v>3334</v>
      </c>
      <c r="F1036" s="935" t="s">
        <v>3826</v>
      </c>
      <c r="G1036" s="935" t="s">
        <v>5627</v>
      </c>
      <c r="H1036" s="935"/>
      <c r="I1036" s="935" t="s">
        <v>2035</v>
      </c>
      <c r="J1036" s="935" t="s">
        <v>2045</v>
      </c>
      <c r="K1036" s="936" t="s">
        <v>3351</v>
      </c>
      <c r="L1036" s="945">
        <f t="shared" si="81"/>
        <v>20</v>
      </c>
      <c r="M1036" s="945">
        <f t="shared" si="82"/>
        <v>13</v>
      </c>
      <c r="N1036" s="945"/>
      <c r="O1036" s="945">
        <v>47</v>
      </c>
      <c r="P1036" s="936"/>
      <c r="Q1036" s="936"/>
      <c r="R1036" s="936"/>
      <c r="S1036" s="936"/>
      <c r="T1036" s="936"/>
      <c r="U1036" s="936"/>
    </row>
    <row r="1037" spans="1:21" ht="12.6" customHeight="1" outlineLevel="1">
      <c r="A1037" s="376">
        <v>44568</v>
      </c>
      <c r="B1037" s="757">
        <v>44557</v>
      </c>
      <c r="C1037" s="364">
        <v>44573</v>
      </c>
      <c r="D1037" s="364">
        <v>44208</v>
      </c>
      <c r="E1037" s="355" t="s">
        <v>3334</v>
      </c>
      <c r="F1037" s="353" t="s">
        <v>5628</v>
      </c>
      <c r="G1037" s="353" t="s">
        <v>5629</v>
      </c>
      <c r="H1037" s="353" t="s">
        <v>5630</v>
      </c>
      <c r="I1037" s="353"/>
      <c r="J1037" s="353" t="s">
        <v>2035</v>
      </c>
      <c r="K1037" s="348"/>
      <c r="L1037" s="945">
        <f t="shared" si="81"/>
        <v>11</v>
      </c>
      <c r="M1037" s="945">
        <f t="shared" si="82"/>
        <v>8</v>
      </c>
      <c r="N1037" s="945"/>
      <c r="O1037" s="945">
        <v>48</v>
      </c>
      <c r="P1037" s="366"/>
      <c r="Q1037" s="366"/>
      <c r="R1037" s="366"/>
      <c r="S1037" s="366"/>
      <c r="T1037" s="366"/>
      <c r="U1037" s="366"/>
    </row>
    <row r="1038" spans="1:21" ht="12.6" customHeight="1" outlineLevel="1">
      <c r="A1038" s="376">
        <v>44567</v>
      </c>
      <c r="B1038" s="757">
        <v>44544</v>
      </c>
      <c r="C1038" s="364">
        <v>44566</v>
      </c>
      <c r="D1038" s="364">
        <v>44575</v>
      </c>
      <c r="E1038" s="355" t="s">
        <v>3335</v>
      </c>
      <c r="F1038" s="348" t="s">
        <v>5477</v>
      </c>
      <c r="G1038" s="348" t="s">
        <v>5631</v>
      </c>
      <c r="H1038" s="348"/>
      <c r="I1038" s="348"/>
      <c r="J1038" s="348" t="s">
        <v>2042</v>
      </c>
      <c r="K1038" s="348"/>
      <c r="L1038" s="945">
        <f t="shared" si="81"/>
        <v>23</v>
      </c>
      <c r="M1038" s="945">
        <f t="shared" si="82"/>
        <v>16</v>
      </c>
      <c r="N1038" s="945"/>
      <c r="O1038" s="945">
        <v>49</v>
      </c>
      <c r="P1038" s="366"/>
      <c r="Q1038" s="366"/>
      <c r="R1038" s="366"/>
      <c r="S1038" s="366"/>
      <c r="T1038" s="366"/>
      <c r="U1038" s="366"/>
    </row>
    <row r="1039" spans="1:21" ht="12.6" customHeight="1" outlineLevel="1">
      <c r="A1039" s="376">
        <v>44571</v>
      </c>
      <c r="B1039" s="757">
        <v>44560</v>
      </c>
      <c r="C1039" s="364">
        <v>44575</v>
      </c>
      <c r="D1039" s="364">
        <v>44591</v>
      </c>
      <c r="E1039" s="355" t="s">
        <v>3334</v>
      </c>
      <c r="F1039" s="353" t="s">
        <v>4475</v>
      </c>
      <c r="G1039" s="353" t="s">
        <v>5632</v>
      </c>
      <c r="H1039" s="353" t="s">
        <v>5633</v>
      </c>
      <c r="I1039" s="353"/>
      <c r="J1039" s="353" t="s">
        <v>2033</v>
      </c>
      <c r="K1039" s="353" t="s">
        <v>3488</v>
      </c>
      <c r="L1039" s="945">
        <f t="shared" si="81"/>
        <v>11</v>
      </c>
      <c r="M1039" s="945">
        <f t="shared" si="82"/>
        <v>6</v>
      </c>
      <c r="N1039" s="945"/>
      <c r="O1039" s="945">
        <v>50</v>
      </c>
      <c r="P1039" s="353"/>
      <c r="Q1039" s="353"/>
      <c r="R1039" s="353"/>
      <c r="S1039" s="353"/>
      <c r="T1039" s="353"/>
      <c r="U1039" s="353"/>
    </row>
    <row r="1040" spans="1:21" ht="12.6" customHeight="1" outlineLevel="1">
      <c r="A1040" s="376">
        <v>44571</v>
      </c>
      <c r="B1040" s="757">
        <v>44536</v>
      </c>
      <c r="C1040" s="364">
        <v>44567</v>
      </c>
      <c r="D1040" s="932">
        <v>44202</v>
      </c>
      <c r="E1040" s="349" t="s">
        <v>3334</v>
      </c>
      <c r="F1040" s="424" t="s">
        <v>5634</v>
      </c>
      <c r="G1040" s="424" t="s">
        <v>5635</v>
      </c>
      <c r="H1040" s="424"/>
      <c r="I1040" s="424"/>
      <c r="J1040" s="424" t="s">
        <v>2034</v>
      </c>
      <c r="K1040" s="424" t="s">
        <v>5636</v>
      </c>
      <c r="L1040" s="945">
        <f t="shared" si="81"/>
        <v>35</v>
      </c>
      <c r="M1040" s="945">
        <f t="shared" si="82"/>
        <v>24</v>
      </c>
      <c r="N1040" s="945"/>
      <c r="O1040" s="945">
        <v>51</v>
      </c>
      <c r="P1040" s="424"/>
      <c r="Q1040" s="424"/>
      <c r="R1040" s="424"/>
      <c r="S1040" s="424"/>
      <c r="T1040" s="424"/>
      <c r="U1040" s="424"/>
    </row>
    <row r="1041" spans="1:21" ht="12.6" customHeight="1" outlineLevel="1">
      <c r="A1041" s="376">
        <v>44571</v>
      </c>
      <c r="B1041" s="757">
        <v>44551</v>
      </c>
      <c r="C1041" s="364">
        <v>44566</v>
      </c>
      <c r="D1041" s="932">
        <v>44217</v>
      </c>
      <c r="E1041" s="349" t="s">
        <v>3335</v>
      </c>
      <c r="F1041" s="424" t="s">
        <v>2613</v>
      </c>
      <c r="G1041" s="424" t="s">
        <v>5637</v>
      </c>
      <c r="H1041" s="424" t="s">
        <v>5638</v>
      </c>
      <c r="I1041" s="424" t="s">
        <v>2665</v>
      </c>
      <c r="J1041" s="424" t="s">
        <v>2034</v>
      </c>
      <c r="K1041" s="424" t="s">
        <v>5639</v>
      </c>
      <c r="L1041" s="945">
        <f t="shared" si="81"/>
        <v>20</v>
      </c>
      <c r="M1041" s="945">
        <f t="shared" si="82"/>
        <v>13</v>
      </c>
      <c r="N1041" s="945"/>
      <c r="O1041" s="945">
        <v>52</v>
      </c>
      <c r="P1041" s="424"/>
      <c r="Q1041" s="424"/>
      <c r="R1041" s="424"/>
      <c r="S1041" s="424"/>
      <c r="T1041" s="424"/>
      <c r="U1041" s="424"/>
    </row>
    <row r="1042" spans="1:21" ht="12.6" customHeight="1" outlineLevel="1">
      <c r="A1042" s="376">
        <v>44571</v>
      </c>
      <c r="B1042" s="757">
        <v>44539</v>
      </c>
      <c r="C1042" s="364">
        <v>44571</v>
      </c>
      <c r="D1042" s="364">
        <v>44206</v>
      </c>
      <c r="E1042" s="355" t="s">
        <v>3334</v>
      </c>
      <c r="F1042" s="353" t="s">
        <v>5640</v>
      </c>
      <c r="G1042" s="353" t="s">
        <v>5641</v>
      </c>
      <c r="H1042" s="353" t="s">
        <v>5642</v>
      </c>
      <c r="I1042" s="353"/>
      <c r="J1042" s="353" t="s">
        <v>2035</v>
      </c>
      <c r="K1042" s="348" t="s">
        <v>5643</v>
      </c>
      <c r="L1042" s="945">
        <f t="shared" si="81"/>
        <v>32</v>
      </c>
      <c r="M1042" s="945">
        <f t="shared" si="82"/>
        <v>21</v>
      </c>
      <c r="N1042" s="945"/>
      <c r="O1042" s="945">
        <v>53</v>
      </c>
      <c r="P1042" s="366"/>
      <c r="Q1042" s="366"/>
      <c r="R1042" s="366"/>
      <c r="S1042" s="366"/>
      <c r="T1042" s="366"/>
      <c r="U1042" s="366"/>
    </row>
    <row r="1043" spans="1:21" ht="12.6" customHeight="1" outlineLevel="1">
      <c r="A1043" s="376">
        <v>44572</v>
      </c>
      <c r="B1043" s="757">
        <v>44543</v>
      </c>
      <c r="C1043" s="364">
        <v>44564</v>
      </c>
      <c r="D1043" s="932">
        <v>44209</v>
      </c>
      <c r="E1043" s="349" t="s">
        <v>3335</v>
      </c>
      <c r="F1043" s="424" t="s">
        <v>5644</v>
      </c>
      <c r="G1043" s="424" t="s">
        <v>5645</v>
      </c>
      <c r="H1043" s="424" t="s">
        <v>5646</v>
      </c>
      <c r="I1043" s="424"/>
      <c r="J1043" s="424" t="s">
        <v>2034</v>
      </c>
      <c r="K1043" s="662" t="s">
        <v>3351</v>
      </c>
      <c r="L1043" s="945">
        <f t="shared" si="81"/>
        <v>29</v>
      </c>
      <c r="M1043" s="945">
        <f t="shared" si="82"/>
        <v>20</v>
      </c>
      <c r="N1043" s="945"/>
      <c r="O1043" s="945">
        <v>54</v>
      </c>
      <c r="P1043" s="424"/>
      <c r="Q1043" s="424"/>
      <c r="R1043" s="424"/>
      <c r="S1043" s="424"/>
      <c r="T1043" s="424"/>
      <c r="U1043" s="424"/>
    </row>
    <row r="1044" spans="1:21" ht="12.6" customHeight="1" outlineLevel="1">
      <c r="A1044" s="376">
        <v>44572</v>
      </c>
      <c r="B1044" s="758">
        <v>44544</v>
      </c>
      <c r="C1044" s="21">
        <v>44559</v>
      </c>
      <c r="D1044" s="21">
        <v>44210</v>
      </c>
      <c r="E1044" s="16" t="s">
        <v>3334</v>
      </c>
      <c r="F1044" s="22" t="s">
        <v>5647</v>
      </c>
      <c r="G1044" s="22" t="s">
        <v>5648</v>
      </c>
      <c r="H1044" s="22" t="s">
        <v>5649</v>
      </c>
      <c r="I1044" s="22"/>
      <c r="J1044" s="22" t="s">
        <v>2035</v>
      </c>
      <c r="K1044" s="348"/>
      <c r="L1044" s="945">
        <f t="shared" si="81"/>
        <v>28</v>
      </c>
      <c r="M1044" s="945">
        <f t="shared" si="82"/>
        <v>19</v>
      </c>
      <c r="N1044" s="945"/>
      <c r="O1044" s="945">
        <v>55</v>
      </c>
      <c r="P1044" s="366"/>
      <c r="Q1044" s="366"/>
      <c r="R1044" s="366"/>
      <c r="S1044" s="366"/>
      <c r="T1044" s="366"/>
      <c r="U1044" s="366"/>
    </row>
    <row r="1045" spans="1:21" ht="12.6" customHeight="1" outlineLevel="1">
      <c r="A1045" s="376">
        <v>44572</v>
      </c>
      <c r="B1045" s="758">
        <v>44544</v>
      </c>
      <c r="C1045" s="21">
        <v>44568</v>
      </c>
      <c r="D1045" s="21">
        <v>44210</v>
      </c>
      <c r="E1045" s="16" t="s">
        <v>3335</v>
      </c>
      <c r="F1045" s="22" t="s">
        <v>5650</v>
      </c>
      <c r="G1045" s="22" t="s">
        <v>5651</v>
      </c>
      <c r="H1045" s="22"/>
      <c r="I1045" s="22"/>
      <c r="J1045" s="22" t="s">
        <v>2033</v>
      </c>
      <c r="K1045" s="353" t="s">
        <v>3488</v>
      </c>
      <c r="L1045" s="945">
        <f t="shared" si="81"/>
        <v>28</v>
      </c>
      <c r="M1045" s="945">
        <f t="shared" si="82"/>
        <v>19</v>
      </c>
      <c r="N1045" s="945"/>
      <c r="O1045" s="945">
        <v>56</v>
      </c>
      <c r="P1045" s="22"/>
      <c r="Q1045" s="22"/>
      <c r="R1045" s="22"/>
      <c r="S1045" s="22"/>
      <c r="T1045" s="22"/>
      <c r="U1045" s="22"/>
    </row>
    <row r="1046" spans="1:21" ht="12.6" customHeight="1" outlineLevel="1">
      <c r="A1046" s="376">
        <v>44572</v>
      </c>
      <c r="B1046" s="758">
        <v>44557</v>
      </c>
      <c r="C1046" s="21">
        <v>44571</v>
      </c>
      <c r="D1046" s="949">
        <v>44220</v>
      </c>
      <c r="E1046" s="567" t="s">
        <v>3335</v>
      </c>
      <c r="F1046" s="426" t="s">
        <v>5652</v>
      </c>
      <c r="G1046" s="426" t="s">
        <v>5653</v>
      </c>
      <c r="H1046" s="426" t="s">
        <v>5654</v>
      </c>
      <c r="I1046" s="426" t="s">
        <v>2035</v>
      </c>
      <c r="J1046" s="426" t="s">
        <v>2034</v>
      </c>
      <c r="K1046" s="424" t="s">
        <v>2046</v>
      </c>
      <c r="L1046" s="945">
        <f t="shared" si="81"/>
        <v>15</v>
      </c>
      <c r="M1046" s="945">
        <f t="shared" si="82"/>
        <v>10</v>
      </c>
      <c r="N1046" s="945"/>
      <c r="O1046" s="945">
        <v>57</v>
      </c>
      <c r="P1046" s="426"/>
      <c r="Q1046" s="426"/>
      <c r="R1046" s="426"/>
      <c r="S1046" s="426"/>
      <c r="T1046" s="426"/>
      <c r="U1046" s="426"/>
    </row>
    <row r="1047" spans="1:21" ht="12.6" customHeight="1" outlineLevel="1">
      <c r="A1047" s="376">
        <v>44572</v>
      </c>
      <c r="B1047" s="757">
        <v>44545</v>
      </c>
      <c r="C1047" s="364">
        <v>44571</v>
      </c>
      <c r="D1047" s="364">
        <v>44576</v>
      </c>
      <c r="E1047" s="355" t="s">
        <v>3335</v>
      </c>
      <c r="F1047" s="348" t="s">
        <v>5655</v>
      </c>
      <c r="G1047" s="348" t="s">
        <v>5656</v>
      </c>
      <c r="H1047" s="348"/>
      <c r="I1047" s="348"/>
      <c r="J1047" s="348" t="s">
        <v>2042</v>
      </c>
      <c r="K1047" s="348"/>
      <c r="L1047" s="945">
        <f t="shared" si="81"/>
        <v>27</v>
      </c>
      <c r="M1047" s="945">
        <f t="shared" si="82"/>
        <v>18</v>
      </c>
      <c r="N1047" s="945"/>
      <c r="O1047" s="945">
        <v>58</v>
      </c>
      <c r="P1047" s="366"/>
      <c r="Q1047" s="366"/>
      <c r="R1047" s="366"/>
      <c r="S1047" s="366"/>
      <c r="T1047" s="366"/>
      <c r="U1047" s="366"/>
    </row>
    <row r="1048" spans="1:21" ht="12.6" customHeight="1" outlineLevel="1">
      <c r="A1048" s="1092">
        <v>44573</v>
      </c>
      <c r="B1048" s="757">
        <v>44551</v>
      </c>
      <c r="C1048" s="364">
        <v>44575</v>
      </c>
      <c r="D1048" s="934">
        <v>44218</v>
      </c>
      <c r="E1048" s="930" t="s">
        <v>3335</v>
      </c>
      <c r="F1048" s="931" t="s">
        <v>5657</v>
      </c>
      <c r="G1048" s="931" t="s">
        <v>5658</v>
      </c>
      <c r="H1048" s="931" t="s">
        <v>5659</v>
      </c>
      <c r="I1048" s="931"/>
      <c r="J1048" s="931" t="s">
        <v>2045</v>
      </c>
      <c r="K1048" s="936" t="s">
        <v>3351</v>
      </c>
      <c r="L1048" s="945">
        <f t="shared" si="81"/>
        <v>22</v>
      </c>
      <c r="M1048" s="945">
        <f t="shared" si="82"/>
        <v>15</v>
      </c>
      <c r="N1048" s="945"/>
      <c r="O1048" s="945">
        <v>59</v>
      </c>
      <c r="P1048" s="936"/>
      <c r="Q1048" s="937"/>
      <c r="R1048" s="937"/>
      <c r="S1048" s="937"/>
      <c r="T1048" s="937"/>
      <c r="U1048" s="937"/>
    </row>
    <row r="1049" spans="1:21" ht="12.6" customHeight="1" outlineLevel="1">
      <c r="A1049" s="376">
        <v>44574</v>
      </c>
      <c r="B1049" s="758">
        <v>44557</v>
      </c>
      <c r="C1049" s="21">
        <v>44571</v>
      </c>
      <c r="D1049" s="21">
        <v>44223</v>
      </c>
      <c r="E1049" s="16" t="s">
        <v>3334</v>
      </c>
      <c r="F1049" s="22" t="s">
        <v>5660</v>
      </c>
      <c r="G1049" s="22" t="s">
        <v>5661</v>
      </c>
      <c r="H1049" s="22" t="s">
        <v>5633</v>
      </c>
      <c r="I1049" s="22" t="s">
        <v>2035</v>
      </c>
      <c r="J1049" s="22" t="s">
        <v>2033</v>
      </c>
      <c r="K1049" s="353" t="s">
        <v>3385</v>
      </c>
      <c r="L1049" s="945">
        <f t="shared" si="81"/>
        <v>17</v>
      </c>
      <c r="M1049" s="945">
        <f t="shared" si="82"/>
        <v>12</v>
      </c>
      <c r="N1049" s="945"/>
      <c r="O1049" s="945">
        <v>60</v>
      </c>
      <c r="P1049" s="22"/>
      <c r="Q1049" s="22"/>
      <c r="R1049" s="22"/>
      <c r="S1049" s="22"/>
      <c r="T1049" s="22"/>
      <c r="U1049" s="22"/>
    </row>
    <row r="1050" spans="1:21" ht="12.6" customHeight="1" outlineLevel="1">
      <c r="A1050" s="376">
        <v>44578</v>
      </c>
      <c r="B1050" s="757">
        <v>44553</v>
      </c>
      <c r="C1050" s="364">
        <v>44578</v>
      </c>
      <c r="D1050" s="364">
        <v>44584</v>
      </c>
      <c r="E1050" s="355" t="s">
        <v>3335</v>
      </c>
      <c r="F1050" s="348" t="s">
        <v>5621</v>
      </c>
      <c r="G1050" s="348" t="s">
        <v>5662</v>
      </c>
      <c r="H1050" s="348" t="s">
        <v>5663</v>
      </c>
      <c r="I1050" s="348"/>
      <c r="J1050" s="348" t="s">
        <v>2042</v>
      </c>
      <c r="K1050" s="348"/>
      <c r="L1050" s="945">
        <f t="shared" si="81"/>
        <v>25</v>
      </c>
      <c r="M1050" s="945">
        <f t="shared" si="82"/>
        <v>16</v>
      </c>
      <c r="N1050" s="945"/>
      <c r="O1050" s="945">
        <v>61</v>
      </c>
      <c r="P1050" s="366"/>
      <c r="Q1050" s="366"/>
      <c r="R1050" s="366"/>
      <c r="S1050" s="366"/>
      <c r="T1050" s="366"/>
      <c r="U1050" s="366"/>
    </row>
    <row r="1051" spans="1:21" ht="12.6" customHeight="1" outlineLevel="1">
      <c r="A1051" s="376">
        <v>44578</v>
      </c>
      <c r="B1051" s="758">
        <v>44552</v>
      </c>
      <c r="C1051" s="21">
        <v>44575</v>
      </c>
      <c r="D1051" s="21">
        <v>44218</v>
      </c>
      <c r="E1051" s="16" t="s">
        <v>3335</v>
      </c>
      <c r="F1051" s="22" t="s">
        <v>4737</v>
      </c>
      <c r="G1051" s="22" t="s">
        <v>5664</v>
      </c>
      <c r="H1051" s="22"/>
      <c r="I1051" s="22"/>
      <c r="J1051" s="22" t="s">
        <v>2042</v>
      </c>
      <c r="K1051" s="353" t="s">
        <v>5665</v>
      </c>
      <c r="L1051" s="945">
        <f t="shared" si="81"/>
        <v>26</v>
      </c>
      <c r="M1051" s="945">
        <f t="shared" si="82"/>
        <v>17</v>
      </c>
      <c r="N1051" s="945"/>
      <c r="O1051" s="945">
        <v>62</v>
      </c>
      <c r="P1051" s="366"/>
      <c r="Q1051" s="366"/>
      <c r="R1051" s="366"/>
      <c r="S1051" s="366"/>
      <c r="T1051" s="366"/>
      <c r="U1051" s="366"/>
    </row>
    <row r="1052" spans="1:21" ht="12.6" customHeight="1" outlineLevel="1">
      <c r="A1052" s="376">
        <v>44589</v>
      </c>
      <c r="B1052" s="758">
        <v>44557</v>
      </c>
      <c r="C1052" s="21">
        <v>44578</v>
      </c>
      <c r="D1052" s="21">
        <v>44223</v>
      </c>
      <c r="E1052" s="16" t="s">
        <v>3335</v>
      </c>
      <c r="F1052" s="22" t="s">
        <v>2613</v>
      </c>
      <c r="G1052" s="22" t="s">
        <v>5666</v>
      </c>
      <c r="H1052" s="22" t="s">
        <v>5667</v>
      </c>
      <c r="I1052" s="22" t="s">
        <v>2035</v>
      </c>
      <c r="J1052" s="22" t="s">
        <v>2034</v>
      </c>
      <c r="K1052" s="348"/>
      <c r="L1052" s="945">
        <f t="shared" si="81"/>
        <v>32</v>
      </c>
      <c r="M1052" s="945">
        <f t="shared" si="82"/>
        <v>23</v>
      </c>
      <c r="N1052" s="945"/>
      <c r="O1052" s="945">
        <v>63</v>
      </c>
      <c r="P1052" s="366"/>
      <c r="Q1052" s="366"/>
      <c r="R1052" s="366"/>
      <c r="S1052" s="366"/>
      <c r="T1052" s="366"/>
      <c r="U1052" s="366"/>
    </row>
    <row r="1053" spans="1:21" ht="12.6" customHeight="1">
      <c r="A1053" s="355" t="s">
        <v>5668</v>
      </c>
      <c r="B1053" s="355"/>
      <c r="C1053" s="364"/>
      <c r="D1053" s="355"/>
      <c r="E1053" s="355"/>
      <c r="F1053" s="348"/>
      <c r="G1053" s="348"/>
      <c r="H1053" s="348"/>
      <c r="I1053" s="348"/>
      <c r="J1053" s="348"/>
      <c r="K1053" s="348"/>
      <c r="L1053" s="926"/>
      <c r="M1053" s="926"/>
      <c r="N1053" s="926"/>
      <c r="O1053" s="927"/>
      <c r="P1053" s="352"/>
      <c r="Q1053" s="350"/>
      <c r="R1053" s="363"/>
      <c r="S1053" s="350"/>
      <c r="T1053" s="350"/>
      <c r="U1053" s="350"/>
    </row>
  </sheetData>
  <autoFilter ref="A1:M478" xr:uid="{00000000-0009-0000-0000-000005000000}"/>
  <conditionalFormatting sqref="R1:R397 R400:R416 R419:R421 R423:R425 R429:R430 R432 R436:R440 R442:R443 R446 R450 R453:R454 R462:R465 R468 R474 R478:R480 R482:R485 R487:R491 R494 R508 R510 R512 R515 R527 R531 R535:R536 R542 R549 R554 R556 R561:R562 R565 R567 R569 R572 R575:R577 R580 R582:R587 R594 R596:R597 R599:R600 R602 R605 R608 R610 R615:R616 R618:R619 R621 R623:R625 R627:R629 R632:R636 R640 R643 R647 R649 R651 R654:R656 R659:R660 R662:R664 R670:R672 R674 R678:R679 R682 R684:R686 R688:R689 R695:R699 R701 R703:R709 R712:R713 R715:R719 R721:R723 R726:R727 R733 R739:R750 R753:R756 R758:R760 R762 R764 R766 R768 R770:R773 R775:R778 R781:R783 R785:R788 R790:R791 R794:R795 R797 R801:R802 R805:R808 R811 R814:R815 R818:R819 R823:R825 R831:R833 R836:R844 R846:R847 R851 R853 R855 R858:R869 R871:R873 R875:R876 R882:R885 R887:R891 R894 R896:R898 R901 R903 R906:R907 R911 R913 R915:R917 R921:R925 R927:R930 R932:R934 R936 R939:R942 R945 R947:R954 R960:R961 R965:R966 R969 R971:R972 R974:R976 R978:R982 R985 R988:R991 R995 R999:R1008 R1011:R1012 R1016:R1019 R1021:R1022 R1025:R1026 R1031:R1038 R1042 R1044 R1047:R1048 R1050:R1403">
    <cfRule type="cellIs" dxfId="33" priority="14" operator="greaterThan">
      <formula>100</formula>
    </cfRule>
  </conditionalFormatting>
  <conditionalFormatting sqref="AG2">
    <cfRule type="cellIs" dxfId="32" priority="13" operator="notEqual">
      <formula>R2</formula>
    </cfRule>
  </conditionalFormatting>
  <conditionalFormatting sqref="AG106">
    <cfRule type="cellIs" dxfId="31" priority="12" operator="notEqual">
      <formula>R106</formula>
    </cfRule>
  </conditionalFormatting>
  <conditionalFormatting sqref="AG205">
    <cfRule type="cellIs" dxfId="30" priority="11" operator="notEqual">
      <formula>R205</formula>
    </cfRule>
  </conditionalFormatting>
  <conditionalFormatting sqref="AG315">
    <cfRule type="cellIs" dxfId="29" priority="10" operator="notEqual">
      <formula>R315</formula>
    </cfRule>
  </conditionalFormatting>
  <conditionalFormatting sqref="AG400">
    <cfRule type="cellIs" dxfId="28" priority="9" operator="notEqual">
      <formula>R400</formula>
    </cfRule>
  </conditionalFormatting>
  <conditionalFormatting sqref="AG479">
    <cfRule type="cellIs" dxfId="27" priority="8" operator="notEqual">
      <formula>R479</formula>
    </cfRule>
  </conditionalFormatting>
  <conditionalFormatting sqref="AG562">
    <cfRule type="cellIs" dxfId="26" priority="7" operator="notEqual">
      <formula>R562</formula>
    </cfRule>
  </conditionalFormatting>
  <conditionalFormatting sqref="AG656">
    <cfRule type="cellIs" dxfId="25" priority="1" operator="notEqual">
      <formula>R656</formula>
    </cfRule>
  </conditionalFormatting>
  <conditionalFormatting sqref="AG739">
    <cfRule type="cellIs" dxfId="24" priority="2" operator="notEqual">
      <formula>R739</formula>
    </cfRule>
  </conditionalFormatting>
  <conditionalFormatting sqref="AG832">
    <cfRule type="cellIs" dxfId="23" priority="4" operator="notEqual">
      <formula>R832</formula>
    </cfRule>
  </conditionalFormatting>
  <conditionalFormatting sqref="AG916">
    <cfRule type="cellIs" dxfId="22" priority="5" operator="notEqual">
      <formula>R916</formula>
    </cfRule>
  </conditionalFormatting>
  <conditionalFormatting sqref="AG990">
    <cfRule type="cellIs" dxfId="21" priority="6" operator="notEqual">
      <formula>R990</formula>
    </cfRule>
  </conditionalFormatting>
  <hyperlinks>
    <hyperlink ref="G75" r:id="rId1" xr:uid="{00000000-0004-0000-0500-000000000000}"/>
    <hyperlink ref="H231" r:id="rId2" xr:uid="{00000000-0004-0000-0500-000001000000}"/>
    <hyperlink ref="Q355" r:id="rId3" xr:uid="{00000000-0004-0000-0500-000002000000}"/>
    <hyperlink ref="G646" r:id="rId4" xr:uid="{00000000-0004-0000-0500-000003000000}"/>
    <hyperlink ref="F701" r:id="rId5" xr:uid="{00000000-0004-0000-0500-000004000000}"/>
    <hyperlink ref="H812" r:id="rId6" xr:uid="{00000000-0004-0000-0500-000005000000}"/>
  </hyperlinks>
  <printOptions horizontalCentered="1" gridLines="1"/>
  <pageMargins left="0.7" right="0.7" top="0.75" bottom="0.75" header="0" footer="0"/>
  <pageSetup paperSize="9"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outlinePr summaryBelow="0" summaryRight="0"/>
  </sheetPr>
  <dimension ref="A1:AD4583"/>
  <sheetViews>
    <sheetView workbookViewId="0">
      <pane ySplit="4" topLeftCell="A5" activePane="bottomLeft" state="frozen"/>
      <selection pane="bottomLeft" activeCell="B6" sqref="B6"/>
    </sheetView>
  </sheetViews>
  <sheetFormatPr defaultColWidth="11.1796875" defaultRowHeight="15.75" customHeight="1" outlineLevelRow="2"/>
  <cols>
    <col min="1" max="1" width="13.1796875" customWidth="1"/>
    <col min="2" max="2" width="9.453125" customWidth="1"/>
    <col min="3" max="3" width="96.08984375" customWidth="1"/>
    <col min="4" max="24" width="3.6328125" customWidth="1"/>
    <col min="25" max="25" width="2.6328125" customWidth="1"/>
    <col min="26" max="26" width="6.1796875" customWidth="1"/>
    <col min="27" max="27" width="7.6328125" customWidth="1"/>
    <col min="28" max="29" width="6.1796875" customWidth="1"/>
    <col min="30" max="30" width="15.08984375" customWidth="1"/>
    <col min="31" max="31" width="4.54296875" customWidth="1"/>
    <col min="32" max="32" width="3.81640625" customWidth="1"/>
    <col min="33" max="38" width="4" customWidth="1"/>
  </cols>
  <sheetData>
    <row r="1" spans="1:28" ht="22.5" customHeight="1">
      <c r="A1" s="974"/>
      <c r="B1" s="1032"/>
      <c r="C1" s="955"/>
      <c r="D1" s="2398" t="s">
        <v>5669</v>
      </c>
      <c r="E1" s="2396" t="s">
        <v>5670</v>
      </c>
      <c r="F1" s="2397" t="s">
        <v>5671</v>
      </c>
      <c r="G1" s="2396" t="s">
        <v>5672</v>
      </c>
      <c r="H1" s="2397" t="s">
        <v>5673</v>
      </c>
      <c r="I1" s="2396" t="s">
        <v>5674</v>
      </c>
      <c r="J1" s="2397" t="s">
        <v>5675</v>
      </c>
      <c r="K1" s="2396" t="s">
        <v>5676</v>
      </c>
      <c r="L1" s="2397" t="s">
        <v>5677</v>
      </c>
      <c r="M1" s="2396" t="s">
        <v>5678</v>
      </c>
      <c r="N1" s="2397" t="s">
        <v>5679</v>
      </c>
      <c r="O1" s="2396" t="s">
        <v>5680</v>
      </c>
      <c r="P1" s="2397" t="s">
        <v>2139</v>
      </c>
      <c r="Q1" s="2396" t="s">
        <v>5681</v>
      </c>
      <c r="R1" s="2397" t="s">
        <v>5682</v>
      </c>
      <c r="S1" s="2396" t="s">
        <v>5683</v>
      </c>
      <c r="T1" s="2397" t="s">
        <v>5684</v>
      </c>
      <c r="U1" s="2396" t="s">
        <v>5685</v>
      </c>
      <c r="V1" s="2397" t="s">
        <v>5686</v>
      </c>
      <c r="W1" s="2396" t="s">
        <v>5687</v>
      </c>
      <c r="X1" s="2396" t="s">
        <v>5688</v>
      </c>
      <c r="Y1" s="956"/>
      <c r="Z1" s="1093" t="s">
        <v>5689</v>
      </c>
      <c r="AA1" s="1094" t="s">
        <v>5690</v>
      </c>
      <c r="AB1" s="1095">
        <f>AVERAGE(B5,B380,B773,B1281,B1692,B2030,B2395,B2809,B3188)</f>
        <v>387.88888888888891</v>
      </c>
    </row>
    <row r="2" spans="1:28" ht="12.6" customHeight="1">
      <c r="A2" s="2393" t="s">
        <v>0</v>
      </c>
      <c r="B2" s="2395" t="s">
        <v>5691</v>
      </c>
      <c r="C2" s="2394" t="s">
        <v>5692</v>
      </c>
      <c r="D2" s="2338"/>
      <c r="E2" s="2338"/>
      <c r="F2" s="2338"/>
      <c r="G2" s="2338"/>
      <c r="H2" s="2338"/>
      <c r="I2" s="2338"/>
      <c r="J2" s="2338"/>
      <c r="K2" s="2338"/>
      <c r="L2" s="2338"/>
      <c r="M2" s="2338"/>
      <c r="N2" s="2338"/>
      <c r="O2" s="2338"/>
      <c r="P2" s="2338"/>
      <c r="Q2" s="2338"/>
      <c r="R2" s="2338"/>
      <c r="S2" s="2338"/>
      <c r="T2" s="2338"/>
      <c r="U2" s="2338"/>
      <c r="V2" s="2338"/>
      <c r="W2" s="2338"/>
      <c r="X2" s="2338"/>
      <c r="Y2" s="956"/>
      <c r="Z2" s="1093"/>
      <c r="AA2" s="1094" t="s">
        <v>5693</v>
      </c>
      <c r="AB2" s="1096">
        <f>AVERAGE(AA5,AA380,AA773,AA1281,AA1692,AA2030,AA2395,AA2809,AA3188,AA3617)</f>
        <v>80.599999999999994</v>
      </c>
    </row>
    <row r="3" spans="1:28" ht="12.6" customHeight="1">
      <c r="A3" s="2338"/>
      <c r="B3" s="2338"/>
      <c r="C3" s="2338"/>
      <c r="D3" s="2338"/>
      <c r="E3" s="2338"/>
      <c r="F3" s="2338"/>
      <c r="G3" s="2338"/>
      <c r="H3" s="2338"/>
      <c r="I3" s="2338"/>
      <c r="J3" s="2338"/>
      <c r="K3" s="2338"/>
      <c r="L3" s="2338"/>
      <c r="M3" s="2338"/>
      <c r="N3" s="2338"/>
      <c r="O3" s="2338"/>
      <c r="P3" s="2338"/>
      <c r="Q3" s="2338"/>
      <c r="R3" s="2338"/>
      <c r="S3" s="2338"/>
      <c r="T3" s="2338"/>
      <c r="U3" s="2338"/>
      <c r="V3" s="2338"/>
      <c r="W3" s="2338"/>
      <c r="X3" s="2338"/>
      <c r="Y3" s="956"/>
      <c r="Z3" s="1097"/>
      <c r="AA3" s="1094" t="s">
        <v>5694</v>
      </c>
      <c r="AB3" s="1098">
        <f>AVERAGE(Z5,Z380,Z773,Z1281,Z1692,Z2030,Z2395,Z2809,Z3188,Z3617)</f>
        <v>18.229581067292738</v>
      </c>
    </row>
    <row r="4" spans="1:28" ht="12.6" customHeight="1">
      <c r="A4" s="2338"/>
      <c r="B4" s="2338"/>
      <c r="C4" s="2338"/>
      <c r="D4" s="959">
        <f>COUNTIF(D5:D4584, "x")+COUNTIF(D5:D4584, "xx")+COUNTIF(D5:D4584, "xxx")</f>
        <v>287</v>
      </c>
      <c r="E4" s="959">
        <f t="shared" ref="E4:X4" si="0">COUNTIF(E5:E4584, "x")</f>
        <v>824</v>
      </c>
      <c r="F4" s="959">
        <f t="shared" si="0"/>
        <v>924</v>
      </c>
      <c r="G4" s="959">
        <f t="shared" si="0"/>
        <v>176</v>
      </c>
      <c r="H4" s="959">
        <f t="shared" si="0"/>
        <v>207</v>
      </c>
      <c r="I4" s="959">
        <f t="shared" si="0"/>
        <v>141</v>
      </c>
      <c r="J4" s="959">
        <f t="shared" si="0"/>
        <v>237</v>
      </c>
      <c r="K4" s="959">
        <f t="shared" si="0"/>
        <v>83</v>
      </c>
      <c r="L4" s="959">
        <f t="shared" si="0"/>
        <v>24</v>
      </c>
      <c r="M4" s="959">
        <f t="shared" si="0"/>
        <v>152</v>
      </c>
      <c r="N4" s="959">
        <f t="shared" si="0"/>
        <v>75</v>
      </c>
      <c r="O4" s="959">
        <f t="shared" si="0"/>
        <v>370</v>
      </c>
      <c r="P4" s="959">
        <f t="shared" si="0"/>
        <v>133</v>
      </c>
      <c r="Q4" s="959">
        <f t="shared" si="0"/>
        <v>98</v>
      </c>
      <c r="R4" s="959">
        <f t="shared" si="0"/>
        <v>257</v>
      </c>
      <c r="S4" s="959">
        <f t="shared" si="0"/>
        <v>40</v>
      </c>
      <c r="T4" s="959">
        <f t="shared" si="0"/>
        <v>729</v>
      </c>
      <c r="U4" s="959">
        <f t="shared" si="0"/>
        <v>45</v>
      </c>
      <c r="V4" s="959">
        <f t="shared" si="0"/>
        <v>65</v>
      </c>
      <c r="W4" s="959">
        <f t="shared" si="0"/>
        <v>33</v>
      </c>
      <c r="X4" s="959">
        <f t="shared" si="0"/>
        <v>17</v>
      </c>
      <c r="Y4" s="1099"/>
      <c r="Z4" s="1100" t="s">
        <v>5695</v>
      </c>
      <c r="AA4" s="1100" t="s">
        <v>5696</v>
      </c>
    </row>
    <row r="5" spans="1:28" ht="12.6" customHeight="1" collapsed="1">
      <c r="A5" s="1101" t="s">
        <v>5697</v>
      </c>
      <c r="B5" s="1102">
        <f>COUNT(A6:A368)</f>
        <v>363</v>
      </c>
      <c r="C5" s="1103"/>
      <c r="D5" s="1023"/>
      <c r="E5" s="1023">
        <f t="shared" ref="E5:W5" si="1">COUNTIF(E6:E368, "x")</f>
        <v>61</v>
      </c>
      <c r="F5" s="1023">
        <f t="shared" si="1"/>
        <v>97</v>
      </c>
      <c r="G5" s="1023">
        <f t="shared" si="1"/>
        <v>35</v>
      </c>
      <c r="H5" s="1023">
        <f t="shared" si="1"/>
        <v>27</v>
      </c>
      <c r="I5" s="1023">
        <f t="shared" si="1"/>
        <v>25</v>
      </c>
      <c r="J5" s="1023">
        <f t="shared" si="1"/>
        <v>23</v>
      </c>
      <c r="K5" s="1023">
        <f t="shared" si="1"/>
        <v>16</v>
      </c>
      <c r="L5" s="1023">
        <f t="shared" si="1"/>
        <v>4</v>
      </c>
      <c r="M5" s="1023">
        <f t="shared" si="1"/>
        <v>6</v>
      </c>
      <c r="N5" s="1023">
        <f t="shared" si="1"/>
        <v>11</v>
      </c>
      <c r="O5" s="1023">
        <f t="shared" si="1"/>
        <v>26</v>
      </c>
      <c r="P5" s="1023">
        <f t="shared" si="1"/>
        <v>21</v>
      </c>
      <c r="Q5" s="1023">
        <f t="shared" si="1"/>
        <v>12</v>
      </c>
      <c r="R5" s="1023">
        <f t="shared" si="1"/>
        <v>30</v>
      </c>
      <c r="S5" s="1023">
        <f t="shared" si="1"/>
        <v>9</v>
      </c>
      <c r="T5" s="1023">
        <f t="shared" si="1"/>
        <v>48</v>
      </c>
      <c r="U5" s="1023">
        <f t="shared" si="1"/>
        <v>4</v>
      </c>
      <c r="V5" s="1023">
        <f t="shared" si="1"/>
        <v>6</v>
      </c>
      <c r="W5" s="1023">
        <f t="shared" si="1"/>
        <v>1</v>
      </c>
      <c r="X5" s="1104"/>
      <c r="Y5" s="1104"/>
      <c r="Z5" s="1105">
        <f>'tel.cent.I cet21'!Y2</f>
        <v>17.736842105263158</v>
      </c>
      <c r="AA5" s="1105">
        <f>'tel.cent.I cet21'!AA2</f>
        <v>90.75</v>
      </c>
      <c r="AB5" s="1106"/>
    </row>
    <row r="6" spans="1:28" ht="25.2" hidden="1" customHeight="1" outlineLevel="1" collapsed="1">
      <c r="A6" s="1107">
        <v>44200</v>
      </c>
      <c r="B6" s="1032" t="s">
        <v>5698</v>
      </c>
      <c r="C6" s="1108" t="s">
        <v>5699</v>
      </c>
      <c r="D6" s="977"/>
      <c r="E6" s="977"/>
      <c r="F6" s="969" t="s">
        <v>5700</v>
      </c>
      <c r="G6" s="973"/>
      <c r="H6" s="974"/>
      <c r="I6" s="973"/>
      <c r="J6" s="974"/>
      <c r="K6" s="973"/>
      <c r="L6" s="974" t="s">
        <v>5700</v>
      </c>
      <c r="M6" s="973"/>
      <c r="N6" s="974"/>
      <c r="O6" s="973"/>
      <c r="P6" s="974"/>
      <c r="Q6" s="973"/>
      <c r="R6" s="974"/>
      <c r="S6" s="973"/>
      <c r="T6" s="974"/>
      <c r="U6" s="973"/>
      <c r="V6" s="974"/>
      <c r="W6" s="973"/>
      <c r="X6" s="974"/>
      <c r="Y6" s="974"/>
      <c r="Z6" s="955"/>
      <c r="AA6" s="955"/>
      <c r="AB6" s="955"/>
    </row>
    <row r="7" spans="1:28" ht="12.6" hidden="1" customHeight="1" outlineLevel="2">
      <c r="A7" s="1107">
        <v>44200</v>
      </c>
      <c r="B7" s="1032" t="s">
        <v>5698</v>
      </c>
      <c r="C7" s="955" t="s">
        <v>5701</v>
      </c>
      <c r="D7" s="977"/>
      <c r="E7" s="977" t="s">
        <v>5700</v>
      </c>
      <c r="F7" s="969"/>
      <c r="G7" s="973"/>
      <c r="H7" s="974"/>
      <c r="I7" s="973"/>
      <c r="J7" s="974"/>
      <c r="K7" s="973"/>
      <c r="L7" s="974"/>
      <c r="M7" s="973"/>
      <c r="N7" s="974"/>
      <c r="O7" s="973"/>
      <c r="P7" s="974"/>
      <c r="Q7" s="973"/>
      <c r="R7" s="974"/>
      <c r="S7" s="973"/>
      <c r="T7" s="974"/>
      <c r="U7" s="973"/>
      <c r="V7" s="974"/>
      <c r="W7" s="973"/>
      <c r="X7" s="1109"/>
      <c r="Y7" s="1109"/>
      <c r="Z7" s="955"/>
      <c r="AA7" s="955"/>
      <c r="AB7" s="955"/>
    </row>
    <row r="8" spans="1:28" ht="12.6" hidden="1" customHeight="1" outlineLevel="2">
      <c r="A8" s="1107">
        <v>44200</v>
      </c>
      <c r="B8" s="1032" t="s">
        <v>5698</v>
      </c>
      <c r="C8" s="955" t="s">
        <v>5702</v>
      </c>
      <c r="D8" s="977"/>
      <c r="E8" s="977"/>
      <c r="F8" s="969"/>
      <c r="G8" s="973"/>
      <c r="H8" s="974" t="s">
        <v>5700</v>
      </c>
      <c r="I8" s="973"/>
      <c r="J8" s="974"/>
      <c r="K8" s="973"/>
      <c r="L8" s="974"/>
      <c r="M8" s="973"/>
      <c r="N8" s="974"/>
      <c r="O8" s="973"/>
      <c r="P8" s="974"/>
      <c r="Q8" s="973"/>
      <c r="R8" s="974"/>
      <c r="S8" s="973"/>
      <c r="T8" s="974"/>
      <c r="U8" s="973"/>
      <c r="V8" s="974"/>
      <c r="W8" s="973"/>
      <c r="X8" s="974"/>
      <c r="Y8" s="974"/>
      <c r="Z8" s="955"/>
      <c r="AA8" s="955"/>
      <c r="AB8" s="955"/>
    </row>
    <row r="9" spans="1:28" ht="12.6" hidden="1" customHeight="1" outlineLevel="2">
      <c r="A9" s="1107">
        <v>44200</v>
      </c>
      <c r="B9" s="1032" t="s">
        <v>5698</v>
      </c>
      <c r="C9" s="955" t="s">
        <v>5703</v>
      </c>
      <c r="D9" s="977"/>
      <c r="E9" s="977"/>
      <c r="F9" s="969"/>
      <c r="G9" s="973"/>
      <c r="H9" s="974" t="s">
        <v>5700</v>
      </c>
      <c r="I9" s="973"/>
      <c r="J9" s="974"/>
      <c r="K9" s="973" t="s">
        <v>5700</v>
      </c>
      <c r="L9" s="974"/>
      <c r="M9" s="973"/>
      <c r="N9" s="974"/>
      <c r="O9" s="973"/>
      <c r="P9" s="974"/>
      <c r="Q9" s="973"/>
      <c r="R9" s="974"/>
      <c r="S9" s="973"/>
      <c r="T9" s="974"/>
      <c r="U9" s="973"/>
      <c r="V9" s="974"/>
      <c r="W9" s="973"/>
      <c r="X9" s="974"/>
      <c r="Y9" s="974"/>
      <c r="Z9" s="955"/>
      <c r="AA9" s="955"/>
      <c r="AB9" s="955"/>
    </row>
    <row r="10" spans="1:28" ht="12.6" hidden="1" customHeight="1" outlineLevel="2">
      <c r="A10" s="1107">
        <v>44200</v>
      </c>
      <c r="B10" s="1032" t="s">
        <v>5698</v>
      </c>
      <c r="C10" s="955" t="s">
        <v>5704</v>
      </c>
      <c r="D10" s="977"/>
      <c r="E10" s="977"/>
      <c r="F10" s="969"/>
      <c r="G10" s="973"/>
      <c r="H10" s="974" t="s">
        <v>5705</v>
      </c>
      <c r="I10" s="973"/>
      <c r="J10" s="974"/>
      <c r="K10" s="973"/>
      <c r="L10" s="974"/>
      <c r="M10" s="973"/>
      <c r="N10" s="974"/>
      <c r="O10" s="973"/>
      <c r="P10" s="974"/>
      <c r="Q10" s="973"/>
      <c r="R10" s="974"/>
      <c r="S10" s="973"/>
      <c r="T10" s="974"/>
      <c r="U10" s="973"/>
      <c r="V10" s="974"/>
      <c r="W10" s="973"/>
      <c r="X10" s="974"/>
      <c r="Y10" s="974"/>
      <c r="Z10" s="955"/>
      <c r="AA10" s="955"/>
      <c r="AB10" s="955"/>
    </row>
    <row r="11" spans="1:28" ht="25.2" hidden="1" customHeight="1" outlineLevel="2">
      <c r="A11" s="1107">
        <v>44200</v>
      </c>
      <c r="B11" s="1032" t="s">
        <v>5706</v>
      </c>
      <c r="C11" s="955" t="s">
        <v>5707</v>
      </c>
      <c r="D11" s="977"/>
      <c r="E11" s="977"/>
      <c r="F11" s="969" t="s">
        <v>5705</v>
      </c>
      <c r="G11" s="973"/>
      <c r="H11" s="974"/>
      <c r="I11" s="973"/>
      <c r="J11" s="974"/>
      <c r="K11" s="973"/>
      <c r="L11" s="974"/>
      <c r="M11" s="973"/>
      <c r="N11" s="974"/>
      <c r="O11" s="973"/>
      <c r="P11" s="974" t="s">
        <v>5705</v>
      </c>
      <c r="Q11" s="973"/>
      <c r="R11" s="974"/>
      <c r="S11" s="973"/>
      <c r="T11" s="974"/>
      <c r="U11" s="973"/>
      <c r="V11" s="974"/>
      <c r="W11" s="973"/>
      <c r="X11" s="974"/>
      <c r="Y11" s="974"/>
      <c r="Z11" s="955"/>
      <c r="AA11" s="955"/>
      <c r="AB11" s="955"/>
    </row>
    <row r="12" spans="1:28" ht="25.2" hidden="1" customHeight="1" outlineLevel="2">
      <c r="A12" s="1107">
        <v>44200</v>
      </c>
      <c r="B12" s="1032" t="s">
        <v>5698</v>
      </c>
      <c r="C12" s="955" t="s">
        <v>5708</v>
      </c>
      <c r="D12" s="977"/>
      <c r="E12" s="977" t="s">
        <v>5705</v>
      </c>
      <c r="F12" s="969"/>
      <c r="G12" s="973"/>
      <c r="H12" s="974"/>
      <c r="I12" s="973"/>
      <c r="J12" s="974"/>
      <c r="K12" s="973"/>
      <c r="L12" s="974"/>
      <c r="M12" s="973"/>
      <c r="N12" s="974"/>
      <c r="O12" s="973"/>
      <c r="P12" s="974"/>
      <c r="Q12" s="973"/>
      <c r="R12" s="974"/>
      <c r="S12" s="973"/>
      <c r="T12" s="974"/>
      <c r="U12" s="973"/>
      <c r="V12" s="974"/>
      <c r="W12" s="973"/>
      <c r="X12" s="974"/>
      <c r="Y12" s="974"/>
      <c r="Z12" s="955"/>
      <c r="AA12" s="955"/>
      <c r="AB12" s="955"/>
    </row>
    <row r="13" spans="1:28" ht="12.6" hidden="1" customHeight="1" outlineLevel="2">
      <c r="A13" s="1107">
        <v>44200</v>
      </c>
      <c r="B13" s="1032" t="s">
        <v>5698</v>
      </c>
      <c r="C13" s="955" t="s">
        <v>5709</v>
      </c>
      <c r="D13" s="977"/>
      <c r="E13" s="977"/>
      <c r="F13" s="969"/>
      <c r="G13" s="973"/>
      <c r="H13" s="974"/>
      <c r="I13" s="973"/>
      <c r="J13" s="974"/>
      <c r="K13" s="973"/>
      <c r="L13" s="974"/>
      <c r="M13" s="973"/>
      <c r="N13" s="974"/>
      <c r="O13" s="973"/>
      <c r="P13" s="974"/>
      <c r="Q13" s="973"/>
      <c r="R13" s="974"/>
      <c r="S13" s="973" t="s">
        <v>5705</v>
      </c>
      <c r="T13" s="974"/>
      <c r="U13" s="973"/>
      <c r="V13" s="974"/>
      <c r="W13" s="973"/>
      <c r="X13" s="974"/>
      <c r="Y13" s="974"/>
      <c r="Z13" s="955"/>
      <c r="AA13" s="955"/>
      <c r="AB13" s="955"/>
    </row>
    <row r="14" spans="1:28" ht="25.2" hidden="1" customHeight="1" outlineLevel="2">
      <c r="A14" s="1107">
        <v>44200</v>
      </c>
      <c r="B14" s="1032" t="s">
        <v>5698</v>
      </c>
      <c r="C14" s="955" t="s">
        <v>5710</v>
      </c>
      <c r="D14" s="977"/>
      <c r="E14" s="977" t="s">
        <v>5705</v>
      </c>
      <c r="F14" s="969"/>
      <c r="G14" s="973"/>
      <c r="H14" s="974"/>
      <c r="I14" s="973"/>
      <c r="J14" s="974"/>
      <c r="K14" s="973" t="s">
        <v>5705</v>
      </c>
      <c r="L14" s="974"/>
      <c r="M14" s="973"/>
      <c r="N14" s="974"/>
      <c r="O14" s="973"/>
      <c r="P14" s="974"/>
      <c r="Q14" s="973"/>
      <c r="R14" s="974"/>
      <c r="S14" s="973"/>
      <c r="T14" s="974"/>
      <c r="U14" s="973"/>
      <c r="V14" s="974"/>
      <c r="W14" s="973"/>
      <c r="X14" s="974"/>
      <c r="Y14" s="974"/>
      <c r="Z14" s="955"/>
      <c r="AA14" s="955"/>
      <c r="AB14" s="955"/>
    </row>
    <row r="15" spans="1:28" ht="12.6" hidden="1" customHeight="1" outlineLevel="2">
      <c r="A15" s="1107">
        <v>44200</v>
      </c>
      <c r="B15" s="1032" t="s">
        <v>5698</v>
      </c>
      <c r="C15" s="955" t="s">
        <v>5711</v>
      </c>
      <c r="D15" s="977"/>
      <c r="E15" s="977"/>
      <c r="F15" s="969"/>
      <c r="G15" s="973"/>
      <c r="H15" s="974" t="s">
        <v>5705</v>
      </c>
      <c r="I15" s="973"/>
      <c r="J15" s="974"/>
      <c r="K15" s="973"/>
      <c r="L15" s="974"/>
      <c r="M15" s="973"/>
      <c r="N15" s="974"/>
      <c r="O15" s="973"/>
      <c r="P15" s="974"/>
      <c r="Q15" s="973"/>
      <c r="R15" s="974"/>
      <c r="S15" s="973"/>
      <c r="T15" s="974"/>
      <c r="U15" s="973"/>
      <c r="V15" s="974"/>
      <c r="W15" s="973"/>
      <c r="X15" s="974"/>
      <c r="Y15" s="974"/>
      <c r="Z15" s="955"/>
      <c r="AA15" s="955"/>
      <c r="AB15" s="955"/>
    </row>
    <row r="16" spans="1:28" ht="12.6" hidden="1" customHeight="1" outlineLevel="2">
      <c r="A16" s="1107">
        <v>44200</v>
      </c>
      <c r="B16" s="1032" t="s">
        <v>5698</v>
      </c>
      <c r="C16" s="955" t="s">
        <v>5712</v>
      </c>
      <c r="D16" s="977"/>
      <c r="E16" s="977"/>
      <c r="F16" s="969"/>
      <c r="G16" s="973" t="s">
        <v>5705</v>
      </c>
      <c r="H16" s="974"/>
      <c r="I16" s="973"/>
      <c r="J16" s="974"/>
      <c r="K16" s="973"/>
      <c r="L16" s="974"/>
      <c r="M16" s="973"/>
      <c r="N16" s="974"/>
      <c r="O16" s="973"/>
      <c r="P16" s="974"/>
      <c r="Q16" s="973"/>
      <c r="R16" s="974"/>
      <c r="S16" s="973"/>
      <c r="T16" s="974"/>
      <c r="U16" s="973"/>
      <c r="V16" s="974"/>
      <c r="W16" s="973"/>
      <c r="X16" s="974"/>
      <c r="Y16" s="974"/>
      <c r="Z16" s="955"/>
      <c r="AA16" s="955"/>
      <c r="AB16" s="955"/>
    </row>
    <row r="17" spans="1:26" ht="12.6" hidden="1" customHeight="1" outlineLevel="2">
      <c r="A17" s="1107">
        <v>44200</v>
      </c>
      <c r="B17" s="1032" t="s">
        <v>5698</v>
      </c>
      <c r="C17" s="955" t="s">
        <v>5713</v>
      </c>
      <c r="D17" s="977"/>
      <c r="E17" s="977"/>
      <c r="F17" s="969"/>
      <c r="G17" s="973"/>
      <c r="H17" s="974"/>
      <c r="I17" s="973"/>
      <c r="J17" s="974"/>
      <c r="K17" s="973"/>
      <c r="L17" s="974"/>
      <c r="M17" s="973"/>
      <c r="N17" s="974"/>
      <c r="O17" s="973"/>
      <c r="P17" s="974"/>
      <c r="Q17" s="973"/>
      <c r="R17" s="974"/>
      <c r="S17" s="973"/>
      <c r="T17" s="974" t="s">
        <v>5705</v>
      </c>
      <c r="U17" s="973"/>
      <c r="V17" s="974"/>
      <c r="W17" s="973"/>
      <c r="X17" s="974"/>
      <c r="Y17" s="974"/>
      <c r="Z17" s="955"/>
    </row>
    <row r="18" spans="1:26" ht="25.2" hidden="1" customHeight="1" outlineLevel="2">
      <c r="A18" s="1107">
        <v>44200</v>
      </c>
      <c r="B18" s="1032" t="s">
        <v>5698</v>
      </c>
      <c r="C18" s="1108" t="s">
        <v>5714</v>
      </c>
      <c r="D18" s="977"/>
      <c r="E18" s="977"/>
      <c r="F18" s="969"/>
      <c r="G18" s="973"/>
      <c r="H18" s="974"/>
      <c r="I18" s="973"/>
      <c r="J18" s="974" t="s">
        <v>5705</v>
      </c>
      <c r="K18" s="973"/>
      <c r="L18" s="974"/>
      <c r="M18" s="973"/>
      <c r="N18" s="974" t="s">
        <v>5705</v>
      </c>
      <c r="O18" s="973"/>
      <c r="P18" s="974"/>
      <c r="Q18" s="973"/>
      <c r="R18" s="974"/>
      <c r="S18" s="973"/>
      <c r="T18" s="974"/>
      <c r="U18" s="973"/>
      <c r="V18" s="974"/>
      <c r="W18" s="973"/>
      <c r="X18" s="974"/>
      <c r="Y18" s="974"/>
      <c r="Z18" s="955"/>
    </row>
    <row r="19" spans="1:26" ht="25.2" hidden="1" customHeight="1" outlineLevel="1" collapsed="1">
      <c r="A19" s="1110">
        <v>44201</v>
      </c>
      <c r="B19" s="1032" t="s">
        <v>5698</v>
      </c>
      <c r="C19" s="955" t="s">
        <v>5715</v>
      </c>
      <c r="D19" s="977"/>
      <c r="E19" s="977"/>
      <c r="F19" s="969" t="s">
        <v>5705</v>
      </c>
      <c r="G19" s="973"/>
      <c r="H19" s="974"/>
      <c r="I19" s="973"/>
      <c r="J19" s="974"/>
      <c r="K19" s="973"/>
      <c r="L19" s="974"/>
      <c r="M19" s="973"/>
      <c r="N19" s="974"/>
      <c r="O19" s="973" t="s">
        <v>5705</v>
      </c>
      <c r="P19" s="974"/>
      <c r="Q19" s="973"/>
      <c r="R19" s="974"/>
      <c r="S19" s="973"/>
      <c r="T19" s="974"/>
      <c r="U19" s="973"/>
      <c r="V19" s="974"/>
      <c r="W19" s="973"/>
      <c r="X19" s="974"/>
      <c r="Y19" s="974"/>
      <c r="Z19" s="955"/>
    </row>
    <row r="20" spans="1:26" ht="12.6" hidden="1" customHeight="1" outlineLevel="2">
      <c r="A20" s="1110">
        <v>44201</v>
      </c>
      <c r="B20" s="1032" t="s">
        <v>5698</v>
      </c>
      <c r="C20" s="955" t="s">
        <v>5716</v>
      </c>
      <c r="D20" s="977"/>
      <c r="E20" s="977" t="s">
        <v>5705</v>
      </c>
      <c r="F20" s="969"/>
      <c r="G20" s="973"/>
      <c r="H20" s="974"/>
      <c r="I20" s="973" t="s">
        <v>5705</v>
      </c>
      <c r="J20" s="974"/>
      <c r="K20" s="973"/>
      <c r="L20" s="974"/>
      <c r="M20" s="973"/>
      <c r="N20" s="974"/>
      <c r="O20" s="973"/>
      <c r="P20" s="974"/>
      <c r="Q20" s="973"/>
      <c r="R20" s="974"/>
      <c r="S20" s="973"/>
      <c r="T20" s="974"/>
      <c r="U20" s="973"/>
      <c r="V20" s="974"/>
      <c r="W20" s="973"/>
      <c r="X20" s="974"/>
      <c r="Y20" s="974"/>
      <c r="Z20" s="955" t="s">
        <v>5717</v>
      </c>
    </row>
    <row r="21" spans="1:26" ht="12.6" hidden="1" customHeight="1" outlineLevel="2">
      <c r="A21" s="1110">
        <v>44201</v>
      </c>
      <c r="B21" s="1032" t="s">
        <v>5698</v>
      </c>
      <c r="C21" s="1108" t="s">
        <v>5718</v>
      </c>
      <c r="D21" s="977"/>
      <c r="E21" s="977"/>
      <c r="F21" s="969" t="s">
        <v>5705</v>
      </c>
      <c r="G21" s="973"/>
      <c r="H21" s="974"/>
      <c r="I21" s="973"/>
      <c r="J21" s="974"/>
      <c r="K21" s="973"/>
      <c r="L21" s="974"/>
      <c r="M21" s="973"/>
      <c r="N21" s="974" t="s">
        <v>5705</v>
      </c>
      <c r="O21" s="973" t="s">
        <v>5705</v>
      </c>
      <c r="P21" s="974"/>
      <c r="Q21" s="973"/>
      <c r="R21" s="974"/>
      <c r="S21" s="973"/>
      <c r="T21" s="974"/>
      <c r="U21" s="973"/>
      <c r="V21" s="974"/>
      <c r="W21" s="973"/>
      <c r="X21" s="974"/>
      <c r="Y21" s="974"/>
      <c r="Z21" s="1111" t="s">
        <v>5719</v>
      </c>
    </row>
    <row r="22" spans="1:26" ht="12.6" hidden="1" customHeight="1" outlineLevel="2">
      <c r="A22" s="1110">
        <v>44201</v>
      </c>
      <c r="B22" s="1032" t="s">
        <v>5706</v>
      </c>
      <c r="C22" s="955" t="s">
        <v>5720</v>
      </c>
      <c r="D22" s="977"/>
      <c r="E22" s="977"/>
      <c r="F22" s="969"/>
      <c r="G22" s="973"/>
      <c r="H22" s="974"/>
      <c r="I22" s="973"/>
      <c r="J22" s="974"/>
      <c r="K22" s="973"/>
      <c r="L22" s="974"/>
      <c r="M22" s="973"/>
      <c r="N22" s="974"/>
      <c r="O22" s="973"/>
      <c r="P22" s="974" t="s">
        <v>5700</v>
      </c>
      <c r="Q22" s="973"/>
      <c r="R22" s="974"/>
      <c r="S22" s="973"/>
      <c r="T22" s="974"/>
      <c r="U22" s="973"/>
      <c r="V22" s="974"/>
      <c r="W22" s="973"/>
      <c r="X22" s="974"/>
      <c r="Y22" s="974"/>
      <c r="Z22" s="955"/>
    </row>
    <row r="23" spans="1:26" ht="25.2" hidden="1" customHeight="1" outlineLevel="2">
      <c r="A23" s="1110">
        <v>44201</v>
      </c>
      <c r="B23" s="1032" t="s">
        <v>5698</v>
      </c>
      <c r="C23" s="955" t="s">
        <v>5721</v>
      </c>
      <c r="D23" s="977"/>
      <c r="E23" s="977"/>
      <c r="F23" s="969"/>
      <c r="G23" s="973"/>
      <c r="H23" s="974"/>
      <c r="I23" s="973"/>
      <c r="J23" s="974"/>
      <c r="K23" s="973"/>
      <c r="L23" s="974"/>
      <c r="M23" s="973"/>
      <c r="N23" s="974"/>
      <c r="O23" s="973"/>
      <c r="P23" s="974"/>
      <c r="Q23" s="973"/>
      <c r="R23" s="974" t="s">
        <v>5700</v>
      </c>
      <c r="S23" s="973"/>
      <c r="T23" s="974"/>
      <c r="U23" s="973"/>
      <c r="V23" s="974"/>
      <c r="W23" s="973"/>
      <c r="X23" s="974"/>
      <c r="Y23" s="974"/>
      <c r="Z23" s="955"/>
    </row>
    <row r="24" spans="1:26" ht="12.6" hidden="1" customHeight="1" outlineLevel="2">
      <c r="A24" s="1110">
        <v>44201</v>
      </c>
      <c r="B24" s="1032" t="s">
        <v>5698</v>
      </c>
      <c r="C24" s="955" t="s">
        <v>5722</v>
      </c>
      <c r="D24" s="977"/>
      <c r="E24" s="977"/>
      <c r="F24" s="969"/>
      <c r="G24" s="973"/>
      <c r="H24" s="974"/>
      <c r="I24" s="973"/>
      <c r="J24" s="974"/>
      <c r="K24" s="973"/>
      <c r="L24" s="974"/>
      <c r="M24" s="973"/>
      <c r="N24" s="974"/>
      <c r="O24" s="973"/>
      <c r="P24" s="974"/>
      <c r="Q24" s="973"/>
      <c r="R24" s="974" t="s">
        <v>5700</v>
      </c>
      <c r="S24" s="973"/>
      <c r="T24" s="974"/>
      <c r="U24" s="973"/>
      <c r="V24" s="974"/>
      <c r="W24" s="973"/>
      <c r="X24" s="974"/>
      <c r="Y24" s="974"/>
      <c r="Z24" s="955"/>
    </row>
    <row r="25" spans="1:26" ht="37.799999999999997" hidden="1" customHeight="1" outlineLevel="2">
      <c r="A25" s="1110">
        <v>44201</v>
      </c>
      <c r="B25" s="1032" t="s">
        <v>5723</v>
      </c>
      <c r="C25" s="955" t="s">
        <v>5724</v>
      </c>
      <c r="D25" s="977"/>
      <c r="E25" s="977"/>
      <c r="F25" s="969"/>
      <c r="G25" s="973"/>
      <c r="H25" s="974"/>
      <c r="I25" s="973"/>
      <c r="J25" s="974"/>
      <c r="K25" s="973"/>
      <c r="L25" s="974"/>
      <c r="M25" s="973"/>
      <c r="N25" s="974"/>
      <c r="O25" s="973"/>
      <c r="P25" s="974"/>
      <c r="Q25" s="973"/>
      <c r="R25" s="974"/>
      <c r="S25" s="973"/>
      <c r="T25" s="974"/>
      <c r="U25" s="973"/>
      <c r="V25" s="974" t="s">
        <v>5700</v>
      </c>
      <c r="W25" s="973"/>
      <c r="X25" s="974"/>
      <c r="Y25" s="974"/>
      <c r="Z25" s="955"/>
    </row>
    <row r="26" spans="1:26" ht="12.6" hidden="1" customHeight="1" outlineLevel="2">
      <c r="A26" s="1110">
        <v>44201</v>
      </c>
      <c r="B26" s="1032" t="s">
        <v>5698</v>
      </c>
      <c r="C26" s="955" t="s">
        <v>5725</v>
      </c>
      <c r="D26" s="977"/>
      <c r="E26" s="977"/>
      <c r="F26" s="969"/>
      <c r="G26" s="973"/>
      <c r="H26" s="974"/>
      <c r="I26" s="973"/>
      <c r="J26" s="974"/>
      <c r="K26" s="973"/>
      <c r="L26" s="974"/>
      <c r="M26" s="973"/>
      <c r="N26" s="974"/>
      <c r="O26" s="973"/>
      <c r="P26" s="974" t="s">
        <v>5700</v>
      </c>
      <c r="Q26" s="973"/>
      <c r="R26" s="974"/>
      <c r="S26" s="973"/>
      <c r="T26" s="974"/>
      <c r="U26" s="973"/>
      <c r="V26" s="974"/>
      <c r="W26" s="973"/>
      <c r="X26" s="974"/>
      <c r="Y26" s="974"/>
      <c r="Z26" s="955"/>
    </row>
    <row r="27" spans="1:26" ht="25.2" hidden="1" customHeight="1" outlineLevel="2">
      <c r="A27" s="1110">
        <v>44201</v>
      </c>
      <c r="B27" s="1032" t="s">
        <v>5698</v>
      </c>
      <c r="C27" s="955" t="s">
        <v>5726</v>
      </c>
      <c r="D27" s="977"/>
      <c r="E27" s="977" t="s">
        <v>5700</v>
      </c>
      <c r="F27" s="969"/>
      <c r="G27" s="973" t="s">
        <v>5700</v>
      </c>
      <c r="H27" s="974"/>
      <c r="I27" s="973"/>
      <c r="J27" s="974"/>
      <c r="K27" s="973"/>
      <c r="L27" s="974"/>
      <c r="M27" s="973"/>
      <c r="N27" s="974"/>
      <c r="O27" s="973"/>
      <c r="P27" s="974"/>
      <c r="Q27" s="973"/>
      <c r="R27" s="974"/>
      <c r="S27" s="973"/>
      <c r="T27" s="974"/>
      <c r="U27" s="973"/>
      <c r="V27" s="974"/>
      <c r="W27" s="973"/>
      <c r="X27" s="974"/>
      <c r="Y27" s="974"/>
      <c r="Z27" s="955"/>
    </row>
    <row r="28" spans="1:26" ht="12.6" hidden="1" customHeight="1" outlineLevel="2">
      <c r="A28" s="1110">
        <v>44201</v>
      </c>
      <c r="B28" s="1032" t="s">
        <v>5698</v>
      </c>
      <c r="C28" s="955" t="s">
        <v>5727</v>
      </c>
      <c r="D28" s="977"/>
      <c r="E28" s="977"/>
      <c r="F28" s="969" t="s">
        <v>5700</v>
      </c>
      <c r="G28" s="973"/>
      <c r="H28" s="974"/>
      <c r="I28" s="973"/>
      <c r="J28" s="974"/>
      <c r="K28" s="973"/>
      <c r="L28" s="974"/>
      <c r="M28" s="973"/>
      <c r="N28" s="974"/>
      <c r="O28" s="973"/>
      <c r="P28" s="974"/>
      <c r="Q28" s="973"/>
      <c r="R28" s="974"/>
      <c r="S28" s="973"/>
      <c r="T28" s="974"/>
      <c r="U28" s="973"/>
      <c r="V28" s="974"/>
      <c r="W28" s="973"/>
      <c r="X28" s="974"/>
      <c r="Y28" s="974"/>
      <c r="Z28" s="955"/>
    </row>
    <row r="29" spans="1:26" ht="12.6" hidden="1" customHeight="1" outlineLevel="2">
      <c r="A29" s="1110">
        <v>44201</v>
      </c>
      <c r="B29" s="1032" t="s">
        <v>5698</v>
      </c>
      <c r="C29" s="1108" t="s">
        <v>5728</v>
      </c>
      <c r="D29" s="977"/>
      <c r="E29" s="977"/>
      <c r="F29" s="969" t="s">
        <v>5700</v>
      </c>
      <c r="G29" s="973"/>
      <c r="H29" s="974"/>
      <c r="I29" s="973"/>
      <c r="J29" s="974"/>
      <c r="K29" s="973"/>
      <c r="L29" s="974"/>
      <c r="M29" s="973"/>
      <c r="N29" s="974" t="s">
        <v>5700</v>
      </c>
      <c r="O29" s="973"/>
      <c r="P29" s="974"/>
      <c r="Q29" s="973"/>
      <c r="R29" s="974"/>
      <c r="S29" s="973"/>
      <c r="T29" s="974"/>
      <c r="U29" s="973"/>
      <c r="V29" s="974"/>
      <c r="W29" s="973"/>
      <c r="X29" s="974"/>
      <c r="Y29" s="974"/>
      <c r="Z29" s="955"/>
    </row>
    <row r="30" spans="1:26" ht="25.2" hidden="1" customHeight="1" outlineLevel="2">
      <c r="A30" s="1110">
        <v>44201</v>
      </c>
      <c r="B30" s="1032" t="s">
        <v>5698</v>
      </c>
      <c r="C30" s="955" t="s">
        <v>5729</v>
      </c>
      <c r="D30" s="977"/>
      <c r="E30" s="977" t="s">
        <v>5700</v>
      </c>
      <c r="F30" s="969"/>
      <c r="G30" s="973" t="s">
        <v>5700</v>
      </c>
      <c r="H30" s="974"/>
      <c r="I30" s="973"/>
      <c r="J30" s="974"/>
      <c r="K30" s="973" t="s">
        <v>5700</v>
      </c>
      <c r="L30" s="974"/>
      <c r="M30" s="973"/>
      <c r="N30" s="974"/>
      <c r="O30" s="973"/>
      <c r="P30" s="974"/>
      <c r="Q30" s="973"/>
      <c r="R30" s="974"/>
      <c r="S30" s="973"/>
      <c r="T30" s="974"/>
      <c r="U30" s="973"/>
      <c r="V30" s="974"/>
      <c r="W30" s="973"/>
      <c r="X30" s="974"/>
      <c r="Y30" s="974"/>
      <c r="Z30" s="955"/>
    </row>
    <row r="31" spans="1:26" ht="12.6" hidden="1" customHeight="1" outlineLevel="2">
      <c r="A31" s="1110">
        <v>44201</v>
      </c>
      <c r="B31" s="1032" t="s">
        <v>5723</v>
      </c>
      <c r="C31" s="955" t="s">
        <v>5730</v>
      </c>
      <c r="D31" s="977"/>
      <c r="E31" s="977" t="s">
        <v>5700</v>
      </c>
      <c r="F31" s="969"/>
      <c r="G31" s="973"/>
      <c r="H31" s="974"/>
      <c r="I31" s="973"/>
      <c r="J31" s="974"/>
      <c r="K31" s="973"/>
      <c r="L31" s="974"/>
      <c r="M31" s="973"/>
      <c r="N31" s="974"/>
      <c r="O31" s="973"/>
      <c r="P31" s="974"/>
      <c r="Q31" s="973"/>
      <c r="R31" s="974"/>
      <c r="S31" s="973"/>
      <c r="T31" s="974"/>
      <c r="U31" s="973"/>
      <c r="V31" s="974" t="s">
        <v>5700</v>
      </c>
      <c r="W31" s="973"/>
      <c r="X31" s="974"/>
      <c r="Y31" s="974"/>
      <c r="Z31" s="955"/>
    </row>
    <row r="32" spans="1:26" ht="25.2" hidden="1" customHeight="1" outlineLevel="2">
      <c r="A32" s="1110">
        <v>44201</v>
      </c>
      <c r="B32" s="1032" t="s">
        <v>5698</v>
      </c>
      <c r="C32" s="955" t="s">
        <v>5731</v>
      </c>
      <c r="D32" s="977"/>
      <c r="E32" s="977"/>
      <c r="F32" s="969" t="s">
        <v>5700</v>
      </c>
      <c r="G32" s="973"/>
      <c r="H32" s="974"/>
      <c r="I32" s="973"/>
      <c r="J32" s="974"/>
      <c r="K32" s="973"/>
      <c r="L32" s="974"/>
      <c r="M32" s="973"/>
      <c r="N32" s="974"/>
      <c r="O32" s="973"/>
      <c r="P32" s="974"/>
      <c r="Q32" s="973" t="s">
        <v>5700</v>
      </c>
      <c r="R32" s="974"/>
      <c r="S32" s="973"/>
      <c r="T32" s="974"/>
      <c r="U32" s="973"/>
      <c r="V32" s="974"/>
      <c r="W32" s="973"/>
      <c r="X32" s="974"/>
      <c r="Y32" s="974"/>
      <c r="Z32" s="955"/>
    </row>
    <row r="33" spans="1:26" ht="12.6" hidden="1" customHeight="1" outlineLevel="2">
      <c r="A33" s="1110">
        <v>44201</v>
      </c>
      <c r="B33" s="1032" t="s">
        <v>5698</v>
      </c>
      <c r="C33" s="955" t="s">
        <v>5732</v>
      </c>
      <c r="D33" s="977"/>
      <c r="E33" s="977"/>
      <c r="F33" s="969" t="s">
        <v>5700</v>
      </c>
      <c r="G33" s="973"/>
      <c r="H33" s="974"/>
      <c r="I33" s="973"/>
      <c r="J33" s="974"/>
      <c r="K33" s="973"/>
      <c r="L33" s="974"/>
      <c r="M33" s="973"/>
      <c r="N33" s="974"/>
      <c r="O33" s="973"/>
      <c r="P33" s="974"/>
      <c r="Q33" s="973"/>
      <c r="R33" s="974"/>
      <c r="S33" s="973"/>
      <c r="T33" s="974"/>
      <c r="U33" s="973"/>
      <c r="V33" s="974"/>
      <c r="W33" s="973"/>
      <c r="X33" s="974"/>
      <c r="Y33" s="974"/>
      <c r="Z33" s="955"/>
    </row>
    <row r="34" spans="1:26" ht="12.6" hidden="1" customHeight="1" outlineLevel="1" collapsed="1">
      <c r="A34" s="1112">
        <v>44202</v>
      </c>
      <c r="B34" s="1032" t="s">
        <v>5698</v>
      </c>
      <c r="C34" s="955" t="s">
        <v>5733</v>
      </c>
      <c r="D34" s="977"/>
      <c r="E34" s="977"/>
      <c r="F34" s="969"/>
      <c r="G34" s="973"/>
      <c r="H34" s="974" t="s">
        <v>5700</v>
      </c>
      <c r="I34" s="973"/>
      <c r="J34" s="974"/>
      <c r="K34" s="973"/>
      <c r="L34" s="974"/>
      <c r="M34" s="973"/>
      <c r="N34" s="974"/>
      <c r="O34" s="973"/>
      <c r="P34" s="974"/>
      <c r="Q34" s="973"/>
      <c r="R34" s="974"/>
      <c r="S34" s="973"/>
      <c r="T34" s="974"/>
      <c r="U34" s="973"/>
      <c r="V34" s="974"/>
      <c r="W34" s="973"/>
      <c r="X34" s="974"/>
      <c r="Y34" s="974"/>
      <c r="Z34" s="955"/>
    </row>
    <row r="35" spans="1:26" ht="12.6" hidden="1" customHeight="1" outlineLevel="2">
      <c r="A35" s="1112">
        <v>44202</v>
      </c>
      <c r="B35" s="1032" t="s">
        <v>5698</v>
      </c>
      <c r="C35" s="955" t="s">
        <v>5734</v>
      </c>
      <c r="D35" s="977"/>
      <c r="E35" s="977"/>
      <c r="F35" s="969"/>
      <c r="G35" s="973" t="s">
        <v>5700</v>
      </c>
      <c r="H35" s="974"/>
      <c r="I35" s="973"/>
      <c r="J35" s="974"/>
      <c r="K35" s="973"/>
      <c r="L35" s="974"/>
      <c r="M35" s="973"/>
      <c r="N35" s="974"/>
      <c r="O35" s="973"/>
      <c r="P35" s="974"/>
      <c r="Q35" s="973"/>
      <c r="R35" s="974"/>
      <c r="S35" s="973"/>
      <c r="T35" s="974"/>
      <c r="U35" s="973"/>
      <c r="V35" s="974"/>
      <c r="W35" s="973"/>
      <c r="X35" s="974"/>
      <c r="Y35" s="974"/>
      <c r="Z35" s="955"/>
    </row>
    <row r="36" spans="1:26" ht="12.6" hidden="1" customHeight="1" outlineLevel="2">
      <c r="A36" s="1112">
        <v>44202</v>
      </c>
      <c r="B36" s="1032" t="s">
        <v>5698</v>
      </c>
      <c r="C36" s="955" t="s">
        <v>5735</v>
      </c>
      <c r="D36" s="977"/>
      <c r="E36" s="977"/>
      <c r="F36" s="969"/>
      <c r="G36" s="973" t="s">
        <v>5700</v>
      </c>
      <c r="H36" s="974"/>
      <c r="I36" s="973" t="s">
        <v>5700</v>
      </c>
      <c r="J36" s="974"/>
      <c r="K36" s="973"/>
      <c r="L36" s="974"/>
      <c r="M36" s="973"/>
      <c r="N36" s="974"/>
      <c r="O36" s="973"/>
      <c r="P36" s="974"/>
      <c r="Q36" s="973"/>
      <c r="R36" s="974"/>
      <c r="S36" s="973"/>
      <c r="T36" s="974"/>
      <c r="U36" s="973"/>
      <c r="V36" s="974"/>
      <c r="W36" s="973"/>
      <c r="X36" s="974"/>
      <c r="Y36" s="974"/>
      <c r="Z36" s="1021" t="s">
        <v>5717</v>
      </c>
    </row>
    <row r="37" spans="1:26" ht="12.6" hidden="1" customHeight="1" outlineLevel="2">
      <c r="A37" s="1112">
        <v>44202</v>
      </c>
      <c r="B37" s="1032" t="s">
        <v>5698</v>
      </c>
      <c r="C37" s="955" t="s">
        <v>5736</v>
      </c>
      <c r="D37" s="977"/>
      <c r="E37" s="977"/>
      <c r="F37" s="969"/>
      <c r="G37" s="973" t="s">
        <v>5700</v>
      </c>
      <c r="H37" s="974"/>
      <c r="I37" s="973"/>
      <c r="J37" s="974"/>
      <c r="K37" s="973"/>
      <c r="L37" s="974"/>
      <c r="M37" s="973"/>
      <c r="N37" s="974"/>
      <c r="O37" s="973"/>
      <c r="P37" s="974"/>
      <c r="Q37" s="973"/>
      <c r="R37" s="974"/>
      <c r="S37" s="973"/>
      <c r="T37" s="974"/>
      <c r="U37" s="973"/>
      <c r="V37" s="974"/>
      <c r="W37" s="973"/>
      <c r="X37" s="974"/>
      <c r="Y37" s="974"/>
      <c r="Z37" s="955"/>
    </row>
    <row r="38" spans="1:26" ht="12.6" hidden="1" customHeight="1" outlineLevel="2">
      <c r="A38" s="1112">
        <v>44202</v>
      </c>
      <c r="B38" s="1032" t="s">
        <v>5698</v>
      </c>
      <c r="C38" s="955" t="s">
        <v>5737</v>
      </c>
      <c r="D38" s="977"/>
      <c r="E38" s="977"/>
      <c r="F38" s="969"/>
      <c r="G38" s="973" t="s">
        <v>5700</v>
      </c>
      <c r="H38" s="974"/>
      <c r="I38" s="973"/>
      <c r="J38" s="974"/>
      <c r="K38" s="973"/>
      <c r="L38" s="974"/>
      <c r="M38" s="973"/>
      <c r="N38" s="974"/>
      <c r="O38" s="973"/>
      <c r="P38" s="974"/>
      <c r="Q38" s="973"/>
      <c r="R38" s="974"/>
      <c r="S38" s="973"/>
      <c r="T38" s="974"/>
      <c r="U38" s="973"/>
      <c r="V38" s="974"/>
      <c r="W38" s="973"/>
      <c r="X38" s="974"/>
      <c r="Y38" s="974"/>
      <c r="Z38" s="955"/>
    </row>
    <row r="39" spans="1:26" ht="25.2" hidden="1" customHeight="1" outlineLevel="2">
      <c r="A39" s="1112">
        <v>44202</v>
      </c>
      <c r="B39" s="1032" t="s">
        <v>5698</v>
      </c>
      <c r="C39" s="955" t="s">
        <v>5738</v>
      </c>
      <c r="D39" s="977"/>
      <c r="E39" s="977"/>
      <c r="F39" s="969" t="s">
        <v>5700</v>
      </c>
      <c r="G39" s="973"/>
      <c r="H39" s="974"/>
      <c r="I39" s="973"/>
      <c r="J39" s="974"/>
      <c r="K39" s="973"/>
      <c r="L39" s="974"/>
      <c r="M39" s="973"/>
      <c r="N39" s="974" t="s">
        <v>5700</v>
      </c>
      <c r="O39" s="973"/>
      <c r="P39" s="974"/>
      <c r="Q39" s="973"/>
      <c r="R39" s="974"/>
      <c r="S39" s="973"/>
      <c r="T39" s="974"/>
      <c r="U39" s="973"/>
      <c r="V39" s="974"/>
      <c r="W39" s="973"/>
      <c r="X39" s="974"/>
      <c r="Y39" s="974"/>
      <c r="Z39" s="955"/>
    </row>
    <row r="40" spans="1:26" ht="12.6" hidden="1" customHeight="1" outlineLevel="2">
      <c r="A40" s="1112">
        <v>44202</v>
      </c>
      <c r="B40" s="1032" t="s">
        <v>5739</v>
      </c>
      <c r="C40" s="955" t="s">
        <v>5740</v>
      </c>
      <c r="D40" s="977"/>
      <c r="E40" s="977"/>
      <c r="F40" s="969"/>
      <c r="G40" s="973"/>
      <c r="H40" s="974" t="s">
        <v>5700</v>
      </c>
      <c r="I40" s="973"/>
      <c r="J40" s="974"/>
      <c r="K40" s="973"/>
      <c r="L40" s="974"/>
      <c r="M40" s="973"/>
      <c r="N40" s="974"/>
      <c r="O40" s="973"/>
      <c r="P40" s="974"/>
      <c r="Q40" s="973"/>
      <c r="R40" s="974"/>
      <c r="S40" s="973"/>
      <c r="T40" s="974"/>
      <c r="U40" s="973"/>
      <c r="V40" s="974"/>
      <c r="W40" s="973"/>
      <c r="X40" s="974"/>
      <c r="Y40" s="974"/>
      <c r="Z40" s="955"/>
    </row>
    <row r="41" spans="1:26" ht="12.6" hidden="1" customHeight="1" outlineLevel="2">
      <c r="A41" s="1112">
        <v>44202</v>
      </c>
      <c r="B41" s="1032" t="s">
        <v>5706</v>
      </c>
      <c r="C41" s="955" t="s">
        <v>5741</v>
      </c>
      <c r="D41" s="977"/>
      <c r="E41" s="977"/>
      <c r="F41" s="969"/>
      <c r="G41" s="973"/>
      <c r="H41" s="974"/>
      <c r="I41" s="973"/>
      <c r="J41" s="974" t="s">
        <v>5700</v>
      </c>
      <c r="K41" s="973"/>
      <c r="L41" s="974"/>
      <c r="M41" s="973"/>
      <c r="N41" s="974"/>
      <c r="O41" s="973"/>
      <c r="P41" s="974" t="s">
        <v>5700</v>
      </c>
      <c r="Q41" s="973"/>
      <c r="R41" s="974"/>
      <c r="S41" s="973"/>
      <c r="T41" s="974"/>
      <c r="U41" s="973"/>
      <c r="V41" s="974"/>
      <c r="W41" s="973"/>
      <c r="X41" s="974"/>
      <c r="Y41" s="974"/>
      <c r="Z41" s="955"/>
    </row>
    <row r="42" spans="1:26" ht="12.6" hidden="1" customHeight="1" outlineLevel="2">
      <c r="A42" s="1112">
        <v>44202</v>
      </c>
      <c r="B42" s="1032"/>
      <c r="C42" s="955" t="s">
        <v>5742</v>
      </c>
      <c r="D42" s="977"/>
      <c r="E42" s="977"/>
      <c r="F42" s="969"/>
      <c r="G42" s="973" t="s">
        <v>5700</v>
      </c>
      <c r="H42" s="974"/>
      <c r="I42" s="973"/>
      <c r="J42" s="974"/>
      <c r="K42" s="973"/>
      <c r="L42" s="974"/>
      <c r="M42" s="973"/>
      <c r="N42" s="974"/>
      <c r="O42" s="973"/>
      <c r="P42" s="974"/>
      <c r="Q42" s="973"/>
      <c r="R42" s="974"/>
      <c r="S42" s="973"/>
      <c r="T42" s="974"/>
      <c r="U42" s="973"/>
      <c r="V42" s="974"/>
      <c r="W42" s="973"/>
      <c r="X42" s="974"/>
      <c r="Y42" s="974"/>
      <c r="Z42" s="955"/>
    </row>
    <row r="43" spans="1:26" ht="12.6" hidden="1" customHeight="1" outlineLevel="2">
      <c r="A43" s="1112">
        <v>44202</v>
      </c>
      <c r="B43" s="1032" t="s">
        <v>5698</v>
      </c>
      <c r="C43" s="955" t="s">
        <v>5743</v>
      </c>
      <c r="D43" s="977"/>
      <c r="E43" s="977"/>
      <c r="F43" s="969"/>
      <c r="G43" s="973"/>
      <c r="H43" s="974"/>
      <c r="I43" s="973"/>
      <c r="J43" s="974"/>
      <c r="K43" s="973"/>
      <c r="L43" s="974"/>
      <c r="M43" s="973"/>
      <c r="N43" s="974"/>
      <c r="O43" s="973"/>
      <c r="P43" s="974"/>
      <c r="Q43" s="973"/>
      <c r="R43" s="974" t="s">
        <v>5700</v>
      </c>
      <c r="S43" s="973"/>
      <c r="T43" s="974"/>
      <c r="U43" s="973"/>
      <c r="V43" s="974"/>
      <c r="W43" s="973"/>
      <c r="X43" s="974"/>
      <c r="Y43" s="974"/>
      <c r="Z43" s="955"/>
    </row>
    <row r="44" spans="1:26" ht="12.6" hidden="1" customHeight="1" outlineLevel="2">
      <c r="A44" s="1112">
        <v>44202</v>
      </c>
      <c r="B44" s="1032" t="s">
        <v>5698</v>
      </c>
      <c r="C44" s="955" t="s">
        <v>5744</v>
      </c>
      <c r="D44" s="977"/>
      <c r="E44" s="977" t="s">
        <v>5700</v>
      </c>
      <c r="F44" s="969"/>
      <c r="G44" s="973"/>
      <c r="H44" s="974"/>
      <c r="I44" s="973"/>
      <c r="J44" s="974"/>
      <c r="K44" s="973"/>
      <c r="L44" s="974"/>
      <c r="M44" s="973"/>
      <c r="N44" s="974"/>
      <c r="O44" s="973"/>
      <c r="P44" s="974"/>
      <c r="Q44" s="973"/>
      <c r="R44" s="974"/>
      <c r="S44" s="973"/>
      <c r="T44" s="974"/>
      <c r="U44" s="973"/>
      <c r="V44" s="974"/>
      <c r="W44" s="973"/>
      <c r="X44" s="974"/>
      <c r="Y44" s="974"/>
      <c r="Z44" s="955"/>
    </row>
    <row r="45" spans="1:26" ht="12.6" hidden="1" customHeight="1" outlineLevel="2">
      <c r="A45" s="1112">
        <v>44202</v>
      </c>
      <c r="B45" s="1032" t="s">
        <v>5745</v>
      </c>
      <c r="C45" s="955" t="s">
        <v>5746</v>
      </c>
      <c r="D45" s="977"/>
      <c r="E45" s="977"/>
      <c r="F45" s="969"/>
      <c r="G45" s="973"/>
      <c r="H45" s="974"/>
      <c r="I45" s="973"/>
      <c r="J45" s="974"/>
      <c r="K45" s="973"/>
      <c r="L45" s="974"/>
      <c r="M45" s="973"/>
      <c r="N45" s="974"/>
      <c r="O45" s="973"/>
      <c r="P45" s="974"/>
      <c r="Q45" s="973"/>
      <c r="R45" s="974"/>
      <c r="S45" s="973"/>
      <c r="T45" s="974" t="s">
        <v>5700</v>
      </c>
      <c r="U45" s="973"/>
      <c r="V45" s="974"/>
      <c r="W45" s="973"/>
      <c r="X45" s="974"/>
      <c r="Y45" s="974"/>
      <c r="Z45" s="955"/>
    </row>
    <row r="46" spans="1:26" ht="12.6" hidden="1" customHeight="1" outlineLevel="2">
      <c r="A46" s="1112">
        <v>44202</v>
      </c>
      <c r="B46" s="1032" t="s">
        <v>5745</v>
      </c>
      <c r="C46" s="955" t="s">
        <v>5747</v>
      </c>
      <c r="D46" s="977"/>
      <c r="E46" s="977"/>
      <c r="F46" s="969"/>
      <c r="G46" s="973"/>
      <c r="H46" s="974"/>
      <c r="I46" s="973"/>
      <c r="J46" s="974"/>
      <c r="K46" s="973"/>
      <c r="L46" s="974"/>
      <c r="M46" s="973"/>
      <c r="N46" s="974"/>
      <c r="O46" s="973"/>
      <c r="P46" s="974"/>
      <c r="Q46" s="973"/>
      <c r="R46" s="974" t="s">
        <v>5700</v>
      </c>
      <c r="S46" s="973"/>
      <c r="T46" s="974"/>
      <c r="U46" s="973"/>
      <c r="V46" s="974"/>
      <c r="W46" s="973"/>
      <c r="X46" s="974"/>
      <c r="Y46" s="974"/>
      <c r="Z46" s="955"/>
    </row>
    <row r="47" spans="1:26" ht="12.6" hidden="1" customHeight="1" outlineLevel="2">
      <c r="A47" s="1112">
        <v>44202</v>
      </c>
      <c r="B47" s="1032" t="s">
        <v>5698</v>
      </c>
      <c r="C47" s="955" t="s">
        <v>5748</v>
      </c>
      <c r="D47" s="977"/>
      <c r="E47" s="977"/>
      <c r="F47" s="969" t="s">
        <v>5700</v>
      </c>
      <c r="G47" s="973"/>
      <c r="H47" s="974"/>
      <c r="I47" s="973"/>
      <c r="J47" s="974"/>
      <c r="K47" s="973"/>
      <c r="L47" s="974"/>
      <c r="M47" s="973"/>
      <c r="N47" s="974"/>
      <c r="O47" s="973"/>
      <c r="P47" s="974"/>
      <c r="Q47" s="973"/>
      <c r="R47" s="974"/>
      <c r="S47" s="973"/>
      <c r="T47" s="974"/>
      <c r="U47" s="973"/>
      <c r="V47" s="974"/>
      <c r="W47" s="973"/>
      <c r="X47" s="974"/>
      <c r="Y47" s="974"/>
      <c r="Z47" s="955"/>
    </row>
    <row r="48" spans="1:26" ht="12.6" hidden="1" customHeight="1" outlineLevel="1" collapsed="1">
      <c r="A48" s="1113">
        <v>44203</v>
      </c>
      <c r="B48" s="1032" t="s">
        <v>5698</v>
      </c>
      <c r="C48" s="955" t="s">
        <v>5749</v>
      </c>
      <c r="D48" s="977"/>
      <c r="E48" s="977" t="s">
        <v>5700</v>
      </c>
      <c r="F48" s="969"/>
      <c r="G48" s="973" t="s">
        <v>5700</v>
      </c>
      <c r="H48" s="974"/>
      <c r="I48" s="973"/>
      <c r="J48" s="974"/>
      <c r="K48" s="973"/>
      <c r="L48" s="974"/>
      <c r="M48" s="973"/>
      <c r="N48" s="974"/>
      <c r="O48" s="973"/>
      <c r="P48" s="974"/>
      <c r="Q48" s="973"/>
      <c r="R48" s="974"/>
      <c r="S48" s="973"/>
      <c r="T48" s="974"/>
      <c r="U48" s="973"/>
      <c r="V48" s="974"/>
      <c r="W48" s="973"/>
      <c r="X48" s="974"/>
      <c r="Y48" s="974"/>
      <c r="Z48" s="955"/>
    </row>
    <row r="49" spans="1:26" ht="25.2" hidden="1" customHeight="1" outlineLevel="2">
      <c r="A49" s="1113">
        <v>44203</v>
      </c>
      <c r="B49" s="1032" t="s">
        <v>5698</v>
      </c>
      <c r="C49" s="955" t="s">
        <v>5750</v>
      </c>
      <c r="D49" s="977"/>
      <c r="E49" s="977"/>
      <c r="F49" s="969" t="s">
        <v>5700</v>
      </c>
      <c r="G49" s="973" t="s">
        <v>5700</v>
      </c>
      <c r="H49" s="974"/>
      <c r="I49" s="973"/>
      <c r="J49" s="974"/>
      <c r="K49" s="973"/>
      <c r="L49" s="974"/>
      <c r="M49" s="973"/>
      <c r="N49" s="974"/>
      <c r="O49" s="973"/>
      <c r="P49" s="974"/>
      <c r="Q49" s="973"/>
      <c r="R49" s="974"/>
      <c r="S49" s="973"/>
      <c r="T49" s="974"/>
      <c r="U49" s="973"/>
      <c r="V49" s="974"/>
      <c r="W49" s="973"/>
      <c r="X49" s="974"/>
      <c r="Y49" s="974"/>
      <c r="Z49" s="955"/>
    </row>
    <row r="50" spans="1:26" ht="12.6" hidden="1" customHeight="1" outlineLevel="2">
      <c r="A50" s="1113">
        <v>44203</v>
      </c>
      <c r="B50" s="1032" t="s">
        <v>5698</v>
      </c>
      <c r="C50" s="955" t="s">
        <v>5751</v>
      </c>
      <c r="D50" s="977"/>
      <c r="E50" s="977"/>
      <c r="F50" s="969"/>
      <c r="G50" s="973"/>
      <c r="H50" s="974"/>
      <c r="I50" s="973" t="s">
        <v>5700</v>
      </c>
      <c r="J50" s="974"/>
      <c r="K50" s="973"/>
      <c r="L50" s="974"/>
      <c r="M50" s="973"/>
      <c r="N50" s="974"/>
      <c r="O50" s="973"/>
      <c r="P50" s="974"/>
      <c r="Q50" s="973"/>
      <c r="R50" s="974"/>
      <c r="S50" s="973"/>
      <c r="T50" s="974"/>
      <c r="U50" s="973"/>
      <c r="V50" s="974"/>
      <c r="W50" s="973"/>
      <c r="X50" s="974"/>
      <c r="Y50" s="974"/>
      <c r="Z50" s="1021" t="s">
        <v>5717</v>
      </c>
    </row>
    <row r="51" spans="1:26" ht="12.6" hidden="1" customHeight="1" outlineLevel="2">
      <c r="A51" s="1113">
        <v>44203</v>
      </c>
      <c r="B51" s="1032" t="s">
        <v>5698</v>
      </c>
      <c r="C51" s="955" t="s">
        <v>5752</v>
      </c>
      <c r="D51" s="977"/>
      <c r="E51" s="977"/>
      <c r="F51" s="969"/>
      <c r="G51" s="973"/>
      <c r="H51" s="974"/>
      <c r="I51" s="973"/>
      <c r="J51" s="974"/>
      <c r="K51" s="973"/>
      <c r="L51" s="974"/>
      <c r="M51" s="973" t="s">
        <v>5700</v>
      </c>
      <c r="N51" s="974"/>
      <c r="O51" s="973"/>
      <c r="P51" s="974"/>
      <c r="Q51" s="973"/>
      <c r="R51" s="974"/>
      <c r="S51" s="973"/>
      <c r="T51" s="974"/>
      <c r="U51" s="973"/>
      <c r="V51" s="974"/>
      <c r="W51" s="973"/>
      <c r="X51" s="974"/>
      <c r="Y51" s="974"/>
      <c r="Z51" s="955"/>
    </row>
    <row r="52" spans="1:26" ht="12.6" hidden="1" customHeight="1" outlineLevel="2">
      <c r="A52" s="1113">
        <v>44203</v>
      </c>
      <c r="B52" s="1032" t="s">
        <v>5698</v>
      </c>
      <c r="C52" s="955" t="s">
        <v>5753</v>
      </c>
      <c r="D52" s="977"/>
      <c r="E52" s="977" t="s">
        <v>5700</v>
      </c>
      <c r="F52" s="969"/>
      <c r="G52" s="973" t="s">
        <v>5700</v>
      </c>
      <c r="H52" s="974"/>
      <c r="I52" s="973"/>
      <c r="J52" s="974"/>
      <c r="K52" s="973"/>
      <c r="L52" s="974"/>
      <c r="M52" s="973"/>
      <c r="N52" s="974"/>
      <c r="O52" s="973"/>
      <c r="P52" s="974"/>
      <c r="Q52" s="973"/>
      <c r="R52" s="974"/>
      <c r="S52" s="973"/>
      <c r="T52" s="974"/>
      <c r="U52" s="973"/>
      <c r="V52" s="974"/>
      <c r="W52" s="973"/>
      <c r="X52" s="974"/>
      <c r="Y52" s="974"/>
      <c r="Z52" s="955"/>
    </row>
    <row r="53" spans="1:26" ht="12.6" hidden="1" customHeight="1" outlineLevel="2">
      <c r="A53" s="1113">
        <v>44203</v>
      </c>
      <c r="B53" s="1032" t="s">
        <v>5698</v>
      </c>
      <c r="C53" s="955" t="s">
        <v>5754</v>
      </c>
      <c r="D53" s="977"/>
      <c r="E53" s="977"/>
      <c r="F53" s="969" t="s">
        <v>5700</v>
      </c>
      <c r="G53" s="973"/>
      <c r="H53" s="974"/>
      <c r="I53" s="973"/>
      <c r="J53" s="974"/>
      <c r="K53" s="973"/>
      <c r="L53" s="974"/>
      <c r="M53" s="973"/>
      <c r="N53" s="974"/>
      <c r="O53" s="973"/>
      <c r="P53" s="974"/>
      <c r="Q53" s="973"/>
      <c r="R53" s="974"/>
      <c r="S53" s="973"/>
      <c r="T53" s="974"/>
      <c r="U53" s="973"/>
      <c r="V53" s="974"/>
      <c r="W53" s="973"/>
      <c r="X53" s="974"/>
      <c r="Y53" s="974"/>
      <c r="Z53" s="955"/>
    </row>
    <row r="54" spans="1:26" ht="12.6" hidden="1" customHeight="1" outlineLevel="2">
      <c r="A54" s="1113">
        <v>44203</v>
      </c>
      <c r="B54" s="1032" t="s">
        <v>5698</v>
      </c>
      <c r="C54" s="955" t="s">
        <v>5755</v>
      </c>
      <c r="D54" s="977"/>
      <c r="E54" s="977" t="s">
        <v>5700</v>
      </c>
      <c r="F54" s="969"/>
      <c r="G54" s="973"/>
      <c r="H54" s="974"/>
      <c r="I54" s="973"/>
      <c r="J54" s="974"/>
      <c r="K54" s="973"/>
      <c r="L54" s="974"/>
      <c r="M54" s="973"/>
      <c r="N54" s="974"/>
      <c r="O54" s="973"/>
      <c r="P54" s="974"/>
      <c r="Q54" s="973"/>
      <c r="R54" s="974"/>
      <c r="S54" s="973"/>
      <c r="T54" s="974"/>
      <c r="U54" s="973"/>
      <c r="V54" s="974"/>
      <c r="W54" s="973"/>
      <c r="X54" s="974"/>
      <c r="Y54" s="974"/>
      <c r="Z54" s="955"/>
    </row>
    <row r="55" spans="1:26" ht="12.6" hidden="1" customHeight="1" outlineLevel="2">
      <c r="A55" s="1113">
        <v>44203</v>
      </c>
      <c r="B55" s="1032" t="s">
        <v>5698</v>
      </c>
      <c r="C55" s="1108" t="s">
        <v>5756</v>
      </c>
      <c r="D55" s="977"/>
      <c r="E55" s="977"/>
      <c r="F55" s="969" t="s">
        <v>5700</v>
      </c>
      <c r="G55" s="973"/>
      <c r="H55" s="974"/>
      <c r="I55" s="973"/>
      <c r="J55" s="974"/>
      <c r="K55" s="973"/>
      <c r="L55" s="974"/>
      <c r="M55" s="973"/>
      <c r="N55" s="974" t="s">
        <v>5700</v>
      </c>
      <c r="O55" s="973"/>
      <c r="P55" s="974"/>
      <c r="Q55" s="973"/>
      <c r="R55" s="974"/>
      <c r="S55" s="973"/>
      <c r="T55" s="974"/>
      <c r="U55" s="973"/>
      <c r="V55" s="974"/>
      <c r="W55" s="973"/>
      <c r="X55" s="974"/>
      <c r="Y55" s="974"/>
      <c r="Z55" s="955"/>
    </row>
    <row r="56" spans="1:26" ht="12.6" hidden="1" customHeight="1" outlineLevel="2">
      <c r="A56" s="1113">
        <v>44203</v>
      </c>
      <c r="B56" s="1032" t="s">
        <v>5698</v>
      </c>
      <c r="C56" s="955" t="s">
        <v>5757</v>
      </c>
      <c r="D56" s="977"/>
      <c r="E56" s="977"/>
      <c r="F56" s="969" t="s">
        <v>5700</v>
      </c>
      <c r="G56" s="973"/>
      <c r="H56" s="974"/>
      <c r="I56" s="973"/>
      <c r="J56" s="974"/>
      <c r="K56" s="973"/>
      <c r="L56" s="974"/>
      <c r="M56" s="973"/>
      <c r="N56" s="974"/>
      <c r="O56" s="973"/>
      <c r="P56" s="974"/>
      <c r="Q56" s="973"/>
      <c r="R56" s="974"/>
      <c r="S56" s="973"/>
      <c r="T56" s="974"/>
      <c r="U56" s="973"/>
      <c r="V56" s="974"/>
      <c r="W56" s="973"/>
      <c r="X56" s="974"/>
      <c r="Y56" s="974"/>
      <c r="Z56" s="955"/>
    </row>
    <row r="57" spans="1:26" ht="12.6" hidden="1" customHeight="1" outlineLevel="2">
      <c r="A57" s="1113">
        <v>44203</v>
      </c>
      <c r="B57" s="1032" t="s">
        <v>5698</v>
      </c>
      <c r="C57" s="955" t="s">
        <v>5758</v>
      </c>
      <c r="D57" s="977"/>
      <c r="E57" s="977"/>
      <c r="F57" s="969" t="s">
        <v>5700</v>
      </c>
      <c r="G57" s="973"/>
      <c r="H57" s="974"/>
      <c r="I57" s="973"/>
      <c r="J57" s="974"/>
      <c r="K57" s="973"/>
      <c r="L57" s="974"/>
      <c r="M57" s="973"/>
      <c r="N57" s="974"/>
      <c r="O57" s="973"/>
      <c r="P57" s="974"/>
      <c r="Q57" s="973"/>
      <c r="R57" s="974"/>
      <c r="S57" s="973"/>
      <c r="T57" s="974"/>
      <c r="U57" s="973"/>
      <c r="V57" s="974"/>
      <c r="W57" s="973"/>
      <c r="X57" s="974"/>
      <c r="Y57" s="974"/>
      <c r="Z57" s="955"/>
    </row>
    <row r="58" spans="1:26" ht="12.6" hidden="1" customHeight="1" outlineLevel="2">
      <c r="A58" s="1113">
        <v>44203</v>
      </c>
      <c r="B58" s="1032" t="s">
        <v>5759</v>
      </c>
      <c r="C58" s="955" t="s">
        <v>5760</v>
      </c>
      <c r="D58" s="977"/>
      <c r="E58" s="977"/>
      <c r="F58" s="969"/>
      <c r="G58" s="973"/>
      <c r="H58" s="974" t="s">
        <v>5700</v>
      </c>
      <c r="I58" s="973"/>
      <c r="J58" s="974"/>
      <c r="K58" s="973"/>
      <c r="L58" s="974"/>
      <c r="M58" s="973" t="s">
        <v>5700</v>
      </c>
      <c r="N58" s="974"/>
      <c r="O58" s="973"/>
      <c r="P58" s="974"/>
      <c r="Q58" s="973"/>
      <c r="R58" s="974"/>
      <c r="S58" s="973"/>
      <c r="T58" s="974"/>
      <c r="U58" s="973"/>
      <c r="V58" s="974"/>
      <c r="W58" s="973"/>
      <c r="X58" s="974"/>
      <c r="Y58" s="974"/>
      <c r="Z58" s="955"/>
    </row>
    <row r="59" spans="1:26" ht="12.6" hidden="1" customHeight="1" outlineLevel="2">
      <c r="A59" s="1113">
        <v>44203</v>
      </c>
      <c r="B59" s="1032" t="s">
        <v>5745</v>
      </c>
      <c r="C59" s="955" t="s">
        <v>5761</v>
      </c>
      <c r="D59" s="977"/>
      <c r="E59" s="977"/>
      <c r="F59" s="969" t="s">
        <v>5700</v>
      </c>
      <c r="G59" s="973"/>
      <c r="H59" s="974"/>
      <c r="I59" s="973"/>
      <c r="J59" s="974"/>
      <c r="K59" s="973"/>
      <c r="L59" s="974"/>
      <c r="M59" s="973"/>
      <c r="N59" s="974"/>
      <c r="O59" s="973"/>
      <c r="P59" s="974" t="s">
        <v>5700</v>
      </c>
      <c r="Q59" s="973"/>
      <c r="R59" s="974"/>
      <c r="S59" s="973"/>
      <c r="T59" s="974"/>
      <c r="U59" s="973"/>
      <c r="V59" s="974"/>
      <c r="W59" s="973"/>
      <c r="X59" s="974"/>
      <c r="Y59" s="974"/>
      <c r="Z59" s="955"/>
    </row>
    <row r="60" spans="1:26" ht="12.6" hidden="1" customHeight="1" outlineLevel="2">
      <c r="A60" s="1113">
        <v>44203</v>
      </c>
      <c r="B60" s="1032" t="s">
        <v>5698</v>
      </c>
      <c r="C60" s="955" t="s">
        <v>5762</v>
      </c>
      <c r="D60" s="977"/>
      <c r="E60" s="977"/>
      <c r="F60" s="969"/>
      <c r="G60" s="973" t="s">
        <v>5700</v>
      </c>
      <c r="H60" s="974" t="s">
        <v>5700</v>
      </c>
      <c r="I60" s="973"/>
      <c r="J60" s="974"/>
      <c r="K60" s="973"/>
      <c r="L60" s="974"/>
      <c r="M60" s="973"/>
      <c r="N60" s="974"/>
      <c r="O60" s="973"/>
      <c r="P60" s="974"/>
      <c r="Q60" s="973"/>
      <c r="R60" s="974"/>
      <c r="S60" s="973"/>
      <c r="T60" s="974"/>
      <c r="U60" s="973"/>
      <c r="V60" s="974"/>
      <c r="W60" s="973"/>
      <c r="X60" s="974"/>
      <c r="Y60" s="974"/>
      <c r="Z60" s="955"/>
    </row>
    <row r="61" spans="1:26" ht="12.6" hidden="1" customHeight="1" outlineLevel="2">
      <c r="A61" s="1113">
        <v>44203</v>
      </c>
      <c r="B61" s="1032" t="s">
        <v>5698</v>
      </c>
      <c r="C61" s="955" t="s">
        <v>5763</v>
      </c>
      <c r="D61" s="977"/>
      <c r="E61" s="977" t="s">
        <v>5700</v>
      </c>
      <c r="F61" s="969"/>
      <c r="G61" s="973"/>
      <c r="H61" s="974"/>
      <c r="I61" s="973"/>
      <c r="J61" s="974"/>
      <c r="K61" s="973" t="s">
        <v>5700</v>
      </c>
      <c r="L61" s="974"/>
      <c r="M61" s="973"/>
      <c r="N61" s="974"/>
      <c r="O61" s="973"/>
      <c r="P61" s="974"/>
      <c r="Q61" s="973"/>
      <c r="R61" s="974"/>
      <c r="S61" s="973"/>
      <c r="T61" s="974"/>
      <c r="U61" s="973"/>
      <c r="V61" s="974"/>
      <c r="W61" s="973"/>
      <c r="X61" s="974"/>
      <c r="Y61" s="974"/>
      <c r="Z61" s="955"/>
    </row>
    <row r="62" spans="1:26" ht="12.6" hidden="1" customHeight="1" outlineLevel="2">
      <c r="A62" s="1113">
        <v>44203</v>
      </c>
      <c r="B62" s="1032" t="s">
        <v>5698</v>
      </c>
      <c r="C62" s="955" t="s">
        <v>5764</v>
      </c>
      <c r="D62" s="977"/>
      <c r="E62" s="977"/>
      <c r="F62" s="969"/>
      <c r="G62" s="973" t="s">
        <v>5700</v>
      </c>
      <c r="H62" s="974"/>
      <c r="I62" s="973"/>
      <c r="J62" s="974"/>
      <c r="K62" s="973"/>
      <c r="L62" s="974"/>
      <c r="M62" s="973"/>
      <c r="N62" s="974"/>
      <c r="O62" s="973"/>
      <c r="P62" s="974"/>
      <c r="Q62" s="973"/>
      <c r="R62" s="974"/>
      <c r="S62" s="973"/>
      <c r="T62" s="974"/>
      <c r="U62" s="973"/>
      <c r="V62" s="974"/>
      <c r="W62" s="973"/>
      <c r="X62" s="974"/>
      <c r="Y62" s="974"/>
      <c r="Z62" s="955"/>
    </row>
    <row r="63" spans="1:26" ht="12.6" hidden="1" customHeight="1" outlineLevel="2">
      <c r="A63" s="1113">
        <v>44203</v>
      </c>
      <c r="B63" s="1032" t="s">
        <v>5698</v>
      </c>
      <c r="C63" s="955" t="s">
        <v>5765</v>
      </c>
      <c r="D63" s="977"/>
      <c r="E63" s="977"/>
      <c r="F63" s="969" t="s">
        <v>5700</v>
      </c>
      <c r="G63" s="973"/>
      <c r="H63" s="974"/>
      <c r="I63" s="973" t="s">
        <v>5700</v>
      </c>
      <c r="J63" s="974"/>
      <c r="K63" s="973"/>
      <c r="L63" s="974"/>
      <c r="M63" s="973"/>
      <c r="N63" s="974"/>
      <c r="O63" s="973"/>
      <c r="P63" s="974"/>
      <c r="Q63" s="973"/>
      <c r="R63" s="974"/>
      <c r="S63" s="973"/>
      <c r="T63" s="974"/>
      <c r="U63" s="973"/>
      <c r="V63" s="974"/>
      <c r="W63" s="973"/>
      <c r="X63" s="974"/>
      <c r="Y63" s="974"/>
      <c r="Z63" s="955"/>
    </row>
    <row r="64" spans="1:26" ht="12.6" hidden="1" customHeight="1" outlineLevel="2">
      <c r="A64" s="1113">
        <v>44203</v>
      </c>
      <c r="B64" s="1032" t="s">
        <v>5698</v>
      </c>
      <c r="C64" s="1108" t="s">
        <v>5766</v>
      </c>
      <c r="D64" s="977"/>
      <c r="E64" s="977"/>
      <c r="F64" s="969"/>
      <c r="G64" s="973"/>
      <c r="H64" s="974"/>
      <c r="I64" s="973"/>
      <c r="J64" s="974"/>
      <c r="K64" s="973"/>
      <c r="L64" s="974"/>
      <c r="M64" s="973"/>
      <c r="N64" s="974"/>
      <c r="O64" s="973"/>
      <c r="P64" s="974"/>
      <c r="Q64" s="973" t="s">
        <v>5700</v>
      </c>
      <c r="R64" s="974"/>
      <c r="S64" s="973"/>
      <c r="T64" s="974"/>
      <c r="U64" s="973"/>
      <c r="V64" s="974"/>
      <c r="W64" s="973"/>
      <c r="X64" s="974"/>
      <c r="Y64" s="974"/>
      <c r="Z64" s="955"/>
    </row>
    <row r="65" spans="1:26" ht="12.6" hidden="1" customHeight="1" outlineLevel="2">
      <c r="A65" s="1113">
        <v>44203</v>
      </c>
      <c r="B65" s="1032" t="s">
        <v>5698</v>
      </c>
      <c r="C65" s="955" t="s">
        <v>5767</v>
      </c>
      <c r="D65" s="977"/>
      <c r="E65" s="977" t="s">
        <v>5700</v>
      </c>
      <c r="F65" s="969"/>
      <c r="G65" s="973"/>
      <c r="H65" s="974"/>
      <c r="I65" s="973"/>
      <c r="J65" s="974"/>
      <c r="K65" s="973"/>
      <c r="L65" s="974"/>
      <c r="M65" s="973"/>
      <c r="N65" s="974"/>
      <c r="O65" s="973"/>
      <c r="P65" s="974"/>
      <c r="Q65" s="973"/>
      <c r="R65" s="974"/>
      <c r="S65" s="973"/>
      <c r="T65" s="974"/>
      <c r="U65" s="973"/>
      <c r="V65" s="974"/>
      <c r="W65" s="973"/>
      <c r="X65" s="974"/>
      <c r="Y65" s="974"/>
      <c r="Z65" s="955"/>
    </row>
    <row r="66" spans="1:26" ht="12.6" hidden="1" customHeight="1" outlineLevel="1" collapsed="1">
      <c r="A66" s="1114">
        <v>44204</v>
      </c>
      <c r="B66" s="1032" t="s">
        <v>5768</v>
      </c>
      <c r="C66" s="955" t="s">
        <v>5769</v>
      </c>
      <c r="D66" s="968"/>
      <c r="E66" s="968"/>
      <c r="F66" s="972"/>
      <c r="G66" s="970"/>
      <c r="H66" s="967"/>
      <c r="I66" s="970"/>
      <c r="J66" s="967"/>
      <c r="K66" s="970"/>
      <c r="L66" s="967"/>
      <c r="M66" s="970"/>
      <c r="N66" s="967"/>
      <c r="O66" s="970"/>
      <c r="P66" s="967"/>
      <c r="Q66" s="970"/>
      <c r="R66" s="974" t="s">
        <v>5700</v>
      </c>
      <c r="S66" s="970"/>
      <c r="T66" s="967"/>
      <c r="U66" s="970"/>
      <c r="V66" s="967"/>
      <c r="W66" s="970"/>
      <c r="X66" s="967"/>
      <c r="Y66" s="967"/>
      <c r="Z66" s="955"/>
    </row>
    <row r="67" spans="1:26" ht="12.6" hidden="1" customHeight="1" outlineLevel="2">
      <c r="A67" s="1114">
        <v>44204</v>
      </c>
      <c r="B67" s="1032" t="s">
        <v>5698</v>
      </c>
      <c r="C67" s="955" t="s">
        <v>5770</v>
      </c>
      <c r="D67" s="968"/>
      <c r="E67" s="968"/>
      <c r="F67" s="969" t="s">
        <v>5700</v>
      </c>
      <c r="G67" s="970"/>
      <c r="H67" s="967"/>
      <c r="I67" s="970"/>
      <c r="J67" s="967"/>
      <c r="K67" s="970"/>
      <c r="L67" s="967"/>
      <c r="M67" s="970"/>
      <c r="N67" s="967"/>
      <c r="O67" s="970"/>
      <c r="P67" s="967"/>
      <c r="Q67" s="970"/>
      <c r="R67" s="967"/>
      <c r="S67" s="970"/>
      <c r="T67" s="967"/>
      <c r="U67" s="970"/>
      <c r="V67" s="967"/>
      <c r="W67" s="970"/>
      <c r="X67" s="967"/>
      <c r="Y67" s="967"/>
      <c r="Z67" s="955"/>
    </row>
    <row r="68" spans="1:26" ht="25.2" hidden="1" customHeight="1" outlineLevel="2">
      <c r="A68" s="1114">
        <v>44204</v>
      </c>
      <c r="B68" s="1032" t="s">
        <v>5698</v>
      </c>
      <c r="C68" s="955" t="s">
        <v>5771</v>
      </c>
      <c r="D68" s="968"/>
      <c r="E68" s="968"/>
      <c r="F68" s="972"/>
      <c r="G68" s="973" t="s">
        <v>5700</v>
      </c>
      <c r="H68" s="974" t="s">
        <v>5700</v>
      </c>
      <c r="I68" s="970"/>
      <c r="J68" s="967"/>
      <c r="K68" s="970"/>
      <c r="L68" s="967"/>
      <c r="M68" s="970"/>
      <c r="N68" s="967"/>
      <c r="O68" s="970"/>
      <c r="P68" s="967"/>
      <c r="Q68" s="970"/>
      <c r="R68" s="967"/>
      <c r="S68" s="970"/>
      <c r="T68" s="967"/>
      <c r="U68" s="970"/>
      <c r="V68" s="967"/>
      <c r="W68" s="970"/>
      <c r="X68" s="967"/>
      <c r="Y68" s="967"/>
      <c r="Z68" s="955"/>
    </row>
    <row r="69" spans="1:26" ht="25.2" hidden="1" customHeight="1" outlineLevel="2">
      <c r="A69" s="1114">
        <v>44204</v>
      </c>
      <c r="B69" s="1032" t="s">
        <v>5698</v>
      </c>
      <c r="C69" s="955" t="s">
        <v>5772</v>
      </c>
      <c r="D69" s="968"/>
      <c r="E69" s="968"/>
      <c r="F69" s="972"/>
      <c r="G69" s="973" t="s">
        <v>5700</v>
      </c>
      <c r="H69" s="967"/>
      <c r="I69" s="970"/>
      <c r="J69" s="967"/>
      <c r="K69" s="970"/>
      <c r="L69" s="967"/>
      <c r="M69" s="970"/>
      <c r="N69" s="967"/>
      <c r="O69" s="970"/>
      <c r="P69" s="974" t="s">
        <v>5700</v>
      </c>
      <c r="Q69" s="970"/>
      <c r="R69" s="967"/>
      <c r="S69" s="970"/>
      <c r="T69" s="967"/>
      <c r="U69" s="970"/>
      <c r="V69" s="967"/>
      <c r="W69" s="970"/>
      <c r="X69" s="967"/>
      <c r="Y69" s="967"/>
      <c r="Z69" s="955"/>
    </row>
    <row r="70" spans="1:26" ht="25.2" hidden="1" customHeight="1" outlineLevel="2">
      <c r="A70" s="1114">
        <v>44204</v>
      </c>
      <c r="B70" s="1032" t="s">
        <v>5698</v>
      </c>
      <c r="C70" s="955" t="s">
        <v>5773</v>
      </c>
      <c r="D70" s="977"/>
      <c r="E70" s="977" t="s">
        <v>5700</v>
      </c>
      <c r="F70" s="972"/>
      <c r="G70" s="973" t="s">
        <v>5700</v>
      </c>
      <c r="H70" s="967"/>
      <c r="I70" s="970"/>
      <c r="J70" s="967"/>
      <c r="K70" s="970"/>
      <c r="L70" s="967"/>
      <c r="M70" s="970"/>
      <c r="N70" s="967"/>
      <c r="O70" s="970"/>
      <c r="P70" s="967"/>
      <c r="Q70" s="970"/>
      <c r="R70" s="967"/>
      <c r="S70" s="970"/>
      <c r="T70" s="967"/>
      <c r="U70" s="970"/>
      <c r="V70" s="967"/>
      <c r="W70" s="970"/>
      <c r="X70" s="967"/>
      <c r="Y70" s="967"/>
      <c r="Z70" s="955"/>
    </row>
    <row r="71" spans="1:26" ht="12.6" hidden="1" customHeight="1" outlineLevel="2">
      <c r="A71" s="1114">
        <v>44204</v>
      </c>
      <c r="B71" s="1032" t="s">
        <v>5698</v>
      </c>
      <c r="C71" s="955" t="s">
        <v>5774</v>
      </c>
      <c r="D71" s="968"/>
      <c r="E71" s="968"/>
      <c r="F71" s="972"/>
      <c r="G71" s="970"/>
      <c r="H71" s="967"/>
      <c r="I71" s="973" t="s">
        <v>5700</v>
      </c>
      <c r="J71" s="967"/>
      <c r="K71" s="970"/>
      <c r="L71" s="967"/>
      <c r="M71" s="970"/>
      <c r="N71" s="967"/>
      <c r="O71" s="970"/>
      <c r="P71" s="967"/>
      <c r="Q71" s="973" t="s">
        <v>5700</v>
      </c>
      <c r="R71" s="967"/>
      <c r="S71" s="970"/>
      <c r="T71" s="967"/>
      <c r="U71" s="970"/>
      <c r="V71" s="967"/>
      <c r="W71" s="970"/>
      <c r="X71" s="967"/>
      <c r="Y71" s="967"/>
      <c r="Z71" s="955"/>
    </row>
    <row r="72" spans="1:26" ht="25.2" hidden="1" customHeight="1" outlineLevel="2">
      <c r="A72" s="1114">
        <v>44204</v>
      </c>
      <c r="B72" s="1032" t="s">
        <v>5698</v>
      </c>
      <c r="C72" s="955" t="s">
        <v>5775</v>
      </c>
      <c r="D72" s="968"/>
      <c r="E72" s="968"/>
      <c r="F72" s="972"/>
      <c r="G72" s="973" t="s">
        <v>5700</v>
      </c>
      <c r="H72" s="967"/>
      <c r="I72" s="970"/>
      <c r="J72" s="967"/>
      <c r="K72" s="970"/>
      <c r="L72" s="967"/>
      <c r="M72" s="970"/>
      <c r="N72" s="967"/>
      <c r="O72" s="970"/>
      <c r="P72" s="967"/>
      <c r="Q72" s="970"/>
      <c r="R72" s="967"/>
      <c r="S72" s="970"/>
      <c r="T72" s="967"/>
      <c r="U72" s="970"/>
      <c r="V72" s="967"/>
      <c r="W72" s="970"/>
      <c r="X72" s="967"/>
      <c r="Y72" s="967"/>
      <c r="Z72" s="955"/>
    </row>
    <row r="73" spans="1:26" ht="12.6" hidden="1" customHeight="1" outlineLevel="2">
      <c r="A73" s="991">
        <v>44204</v>
      </c>
      <c r="B73" s="1032" t="s">
        <v>5698</v>
      </c>
      <c r="C73" s="955" t="s">
        <v>5776</v>
      </c>
      <c r="D73" s="968"/>
      <c r="E73" s="968"/>
      <c r="F73" s="969" t="s">
        <v>5700</v>
      </c>
      <c r="G73" s="973"/>
      <c r="H73" s="967"/>
      <c r="I73" s="970"/>
      <c r="J73" s="967"/>
      <c r="K73" s="970"/>
      <c r="L73" s="967"/>
      <c r="M73" s="970"/>
      <c r="N73" s="967"/>
      <c r="O73" s="970"/>
      <c r="P73" s="967"/>
      <c r="Q73" s="970"/>
      <c r="R73" s="967"/>
      <c r="S73" s="970"/>
      <c r="T73" s="967"/>
      <c r="U73" s="970"/>
      <c r="V73" s="967"/>
      <c r="W73" s="970"/>
      <c r="X73" s="967"/>
      <c r="Y73" s="967"/>
      <c r="Z73" s="955"/>
    </row>
    <row r="74" spans="1:26" ht="12.6" hidden="1" customHeight="1" outlineLevel="2">
      <c r="A74" s="1114">
        <v>44204</v>
      </c>
      <c r="B74" s="1032" t="s">
        <v>5745</v>
      </c>
      <c r="C74" s="955" t="s">
        <v>5777</v>
      </c>
      <c r="D74" s="968"/>
      <c r="E74" s="968"/>
      <c r="F74" s="972"/>
      <c r="G74" s="970"/>
      <c r="H74" s="967"/>
      <c r="I74" s="973" t="s">
        <v>5700</v>
      </c>
      <c r="J74" s="967"/>
      <c r="K74" s="970"/>
      <c r="L74" s="967"/>
      <c r="M74" s="970"/>
      <c r="N74" s="967"/>
      <c r="O74" s="970"/>
      <c r="P74" s="967"/>
      <c r="Q74" s="970"/>
      <c r="R74" s="967"/>
      <c r="S74" s="970"/>
      <c r="T74" s="967"/>
      <c r="U74" s="970"/>
      <c r="V74" s="967"/>
      <c r="W74" s="970"/>
      <c r="X74" s="967"/>
      <c r="Y74" s="967"/>
      <c r="Z74" s="955"/>
    </row>
    <row r="75" spans="1:26" ht="25.2" hidden="1" customHeight="1" outlineLevel="2">
      <c r="A75" s="1114">
        <v>44204</v>
      </c>
      <c r="B75" s="1032" t="s">
        <v>5698</v>
      </c>
      <c r="C75" s="955" t="s">
        <v>5778</v>
      </c>
      <c r="D75" s="968"/>
      <c r="E75" s="968"/>
      <c r="F75" s="969" t="s">
        <v>5700</v>
      </c>
      <c r="G75" s="970"/>
      <c r="H75" s="967"/>
      <c r="I75" s="970"/>
      <c r="J75" s="967"/>
      <c r="K75" s="970"/>
      <c r="L75" s="967"/>
      <c r="M75" s="970"/>
      <c r="N75" s="967"/>
      <c r="O75" s="970"/>
      <c r="P75" s="967"/>
      <c r="Q75" s="970"/>
      <c r="R75" s="967"/>
      <c r="S75" s="970"/>
      <c r="T75" s="967"/>
      <c r="U75" s="970"/>
      <c r="V75" s="967"/>
      <c r="W75" s="970"/>
      <c r="X75" s="967"/>
      <c r="Y75" s="967"/>
      <c r="Z75" s="1115" t="s">
        <v>5779</v>
      </c>
    </row>
    <row r="76" spans="1:26" ht="12.6" hidden="1" customHeight="1" outlineLevel="2">
      <c r="A76" s="1114">
        <v>44204</v>
      </c>
      <c r="B76" s="1032" t="s">
        <v>5698</v>
      </c>
      <c r="C76" s="955" t="s">
        <v>5780</v>
      </c>
      <c r="D76" s="968"/>
      <c r="E76" s="968"/>
      <c r="F76" s="969" t="s">
        <v>5700</v>
      </c>
      <c r="G76" s="970"/>
      <c r="H76" s="967"/>
      <c r="I76" s="970"/>
      <c r="J76" s="967"/>
      <c r="K76" s="970"/>
      <c r="L76" s="967"/>
      <c r="M76" s="970"/>
      <c r="N76" s="967"/>
      <c r="O76" s="970"/>
      <c r="P76" s="967"/>
      <c r="Q76" s="970"/>
      <c r="R76" s="967"/>
      <c r="S76" s="970"/>
      <c r="T76" s="967"/>
      <c r="U76" s="970"/>
      <c r="V76" s="967"/>
      <c r="W76" s="970"/>
      <c r="X76" s="967"/>
      <c r="Y76" s="967"/>
      <c r="Z76" s="955"/>
    </row>
    <row r="77" spans="1:26" ht="12.6" hidden="1" customHeight="1" outlineLevel="2">
      <c r="A77" s="991">
        <v>44204</v>
      </c>
      <c r="B77" s="1032" t="s">
        <v>5698</v>
      </c>
      <c r="C77" s="955" t="s">
        <v>5781</v>
      </c>
      <c r="D77" s="968"/>
      <c r="E77" s="968"/>
      <c r="F77" s="972"/>
      <c r="G77" s="970"/>
      <c r="H77" s="967"/>
      <c r="I77" s="970"/>
      <c r="J77" s="967"/>
      <c r="K77" s="970"/>
      <c r="L77" s="967"/>
      <c r="M77" s="970"/>
      <c r="N77" s="967"/>
      <c r="O77" s="970"/>
      <c r="P77" s="967"/>
      <c r="Q77" s="970"/>
      <c r="R77" s="974" t="s">
        <v>5700</v>
      </c>
      <c r="S77" s="970"/>
      <c r="T77" s="967"/>
      <c r="U77" s="970"/>
      <c r="V77" s="967"/>
      <c r="W77" s="970"/>
      <c r="X77" s="967"/>
      <c r="Y77" s="967"/>
      <c r="Z77" s="955"/>
    </row>
    <row r="78" spans="1:26" ht="37.799999999999997" hidden="1" customHeight="1" outlineLevel="2">
      <c r="A78" s="1114">
        <v>44204</v>
      </c>
      <c r="B78" s="1032" t="s">
        <v>5698</v>
      </c>
      <c r="C78" s="955" t="s">
        <v>5782</v>
      </c>
      <c r="D78" s="977"/>
      <c r="E78" s="977" t="s">
        <v>5700</v>
      </c>
      <c r="F78" s="972"/>
      <c r="G78" s="970"/>
      <c r="H78" s="967"/>
      <c r="I78" s="970"/>
      <c r="J78" s="967"/>
      <c r="K78" s="970"/>
      <c r="L78" s="967"/>
      <c r="M78" s="970"/>
      <c r="N78" s="967"/>
      <c r="O78" s="970"/>
      <c r="P78" s="967"/>
      <c r="Q78" s="973" t="s">
        <v>5700</v>
      </c>
      <c r="R78" s="967"/>
      <c r="S78" s="970"/>
      <c r="T78" s="967"/>
      <c r="U78" s="970"/>
      <c r="V78" s="967"/>
      <c r="W78" s="970"/>
      <c r="X78" s="967"/>
      <c r="Y78" s="967"/>
      <c r="Z78" s="955"/>
    </row>
    <row r="79" spans="1:26" ht="12.6" hidden="1" customHeight="1" outlineLevel="2">
      <c r="A79" s="1114">
        <v>44204</v>
      </c>
      <c r="B79" s="1032" t="s">
        <v>5698</v>
      </c>
      <c r="C79" s="955" t="s">
        <v>5783</v>
      </c>
      <c r="D79" s="968"/>
      <c r="E79" s="968"/>
      <c r="F79" s="972"/>
      <c r="G79" s="970"/>
      <c r="H79" s="974" t="s">
        <v>5700</v>
      </c>
      <c r="I79" s="970"/>
      <c r="J79" s="967"/>
      <c r="K79" s="970"/>
      <c r="L79" s="967"/>
      <c r="M79" s="970"/>
      <c r="N79" s="967"/>
      <c r="O79" s="970"/>
      <c r="P79" s="967"/>
      <c r="Q79" s="970"/>
      <c r="R79" s="967"/>
      <c r="S79" s="970"/>
      <c r="T79" s="967"/>
      <c r="U79" s="970"/>
      <c r="V79" s="967"/>
      <c r="W79" s="970"/>
      <c r="X79" s="967"/>
      <c r="Y79" s="967"/>
      <c r="Z79" s="955"/>
    </row>
    <row r="80" spans="1:26" ht="12.6" hidden="1" customHeight="1" outlineLevel="2">
      <c r="A80" s="1114">
        <v>44204</v>
      </c>
      <c r="B80" s="1032" t="s">
        <v>5698</v>
      </c>
      <c r="C80" s="955" t="s">
        <v>5784</v>
      </c>
      <c r="D80" s="968"/>
      <c r="E80" s="968"/>
      <c r="F80" s="969" t="s">
        <v>5700</v>
      </c>
      <c r="G80" s="970"/>
      <c r="H80" s="967"/>
      <c r="I80" s="970"/>
      <c r="J80" s="967"/>
      <c r="K80" s="970"/>
      <c r="L80" s="967"/>
      <c r="M80" s="970"/>
      <c r="N80" s="967"/>
      <c r="O80" s="973" t="s">
        <v>5700</v>
      </c>
      <c r="P80" s="967"/>
      <c r="Q80" s="970"/>
      <c r="R80" s="967"/>
      <c r="S80" s="970"/>
      <c r="T80" s="967"/>
      <c r="U80" s="970"/>
      <c r="V80" s="967"/>
      <c r="W80" s="970"/>
      <c r="X80" s="967"/>
      <c r="Y80" s="967"/>
      <c r="Z80" s="955"/>
    </row>
    <row r="81" spans="1:26" ht="37.799999999999997" hidden="1" customHeight="1" outlineLevel="2">
      <c r="A81" s="1114">
        <v>44204</v>
      </c>
      <c r="B81" s="1032" t="s">
        <v>5698</v>
      </c>
      <c r="C81" s="955" t="s">
        <v>5785</v>
      </c>
      <c r="D81" s="968"/>
      <c r="E81" s="968"/>
      <c r="F81" s="969" t="s">
        <v>5700</v>
      </c>
      <c r="G81" s="970"/>
      <c r="H81" s="967"/>
      <c r="I81" s="970"/>
      <c r="J81" s="974" t="s">
        <v>5700</v>
      </c>
      <c r="K81" s="970"/>
      <c r="L81" s="967"/>
      <c r="M81" s="970"/>
      <c r="N81" s="967"/>
      <c r="O81" s="970"/>
      <c r="P81" s="967"/>
      <c r="Q81" s="970"/>
      <c r="R81" s="967"/>
      <c r="S81" s="970"/>
      <c r="T81" s="967"/>
      <c r="U81" s="970"/>
      <c r="V81" s="967"/>
      <c r="W81" s="970"/>
      <c r="X81" s="967"/>
      <c r="Y81" s="967"/>
      <c r="Z81" s="955"/>
    </row>
    <row r="82" spans="1:26" ht="12.6" hidden="1" customHeight="1" outlineLevel="2">
      <c r="A82" s="1114">
        <v>44204</v>
      </c>
      <c r="B82" s="1032" t="s">
        <v>5698</v>
      </c>
      <c r="C82" s="955" t="s">
        <v>5786</v>
      </c>
      <c r="D82" s="968"/>
      <c r="E82" s="968"/>
      <c r="F82" s="972"/>
      <c r="G82" s="973"/>
      <c r="H82" s="967"/>
      <c r="I82" s="970"/>
      <c r="J82" s="967"/>
      <c r="K82" s="970"/>
      <c r="L82" s="974" t="s">
        <v>5700</v>
      </c>
      <c r="M82" s="970"/>
      <c r="N82" s="967"/>
      <c r="O82" s="970"/>
      <c r="P82" s="967"/>
      <c r="Q82" s="970"/>
      <c r="R82" s="967"/>
      <c r="S82" s="970"/>
      <c r="T82" s="967"/>
      <c r="U82" s="970"/>
      <c r="V82" s="967"/>
      <c r="W82" s="970"/>
      <c r="X82" s="967"/>
      <c r="Y82" s="967"/>
      <c r="Z82" s="955"/>
    </row>
    <row r="83" spans="1:26" ht="25.2" hidden="1" customHeight="1" outlineLevel="2">
      <c r="A83" s="1114">
        <v>44204</v>
      </c>
      <c r="B83" s="1032" t="s">
        <v>5698</v>
      </c>
      <c r="C83" s="955" t="s">
        <v>5787</v>
      </c>
      <c r="D83" s="977"/>
      <c r="E83" s="977" t="s">
        <v>5700</v>
      </c>
      <c r="F83" s="972"/>
      <c r="G83" s="970"/>
      <c r="H83" s="967"/>
      <c r="I83" s="970"/>
      <c r="J83" s="967"/>
      <c r="K83" s="970"/>
      <c r="L83" s="967"/>
      <c r="M83" s="970"/>
      <c r="N83" s="967"/>
      <c r="O83" s="970"/>
      <c r="P83" s="967"/>
      <c r="Q83" s="970"/>
      <c r="R83" s="974" t="s">
        <v>5700</v>
      </c>
      <c r="S83" s="970"/>
      <c r="T83" s="967"/>
      <c r="U83" s="970"/>
      <c r="V83" s="967"/>
      <c r="W83" s="970"/>
      <c r="X83" s="967"/>
      <c r="Y83" s="967"/>
      <c r="Z83" s="955"/>
    </row>
    <row r="84" spans="1:26" ht="25.2" hidden="1" customHeight="1" outlineLevel="1" collapsed="1">
      <c r="A84" s="1116">
        <v>44207</v>
      </c>
      <c r="B84" s="1032" t="s">
        <v>5698</v>
      </c>
      <c r="C84" s="955" t="s">
        <v>5788</v>
      </c>
      <c r="D84" s="977"/>
      <c r="E84" s="977" t="s">
        <v>5700</v>
      </c>
      <c r="F84" s="972"/>
      <c r="G84" s="970"/>
      <c r="H84" s="967"/>
      <c r="I84" s="970"/>
      <c r="J84" s="967"/>
      <c r="K84" s="970"/>
      <c r="L84" s="967"/>
      <c r="M84" s="970"/>
      <c r="N84" s="967"/>
      <c r="O84" s="970"/>
      <c r="P84" s="967"/>
      <c r="Q84" s="970"/>
      <c r="R84" s="967"/>
      <c r="S84" s="970"/>
      <c r="T84" s="967"/>
      <c r="U84" s="970"/>
      <c r="V84" s="967"/>
      <c r="W84" s="970"/>
      <c r="X84" s="967"/>
      <c r="Y84" s="967"/>
      <c r="Z84" s="955"/>
    </row>
    <row r="85" spans="1:26" ht="25.2" hidden="1" customHeight="1" outlineLevel="2">
      <c r="A85" s="1116">
        <v>44207</v>
      </c>
      <c r="B85" s="1032" t="s">
        <v>5706</v>
      </c>
      <c r="C85" s="955" t="s">
        <v>5789</v>
      </c>
      <c r="D85" s="977"/>
      <c r="E85" s="977" t="s">
        <v>5700</v>
      </c>
      <c r="F85" s="972"/>
      <c r="G85" s="970"/>
      <c r="H85" s="967"/>
      <c r="I85" s="970"/>
      <c r="J85" s="967"/>
      <c r="K85" s="970"/>
      <c r="L85" s="967"/>
      <c r="M85" s="970"/>
      <c r="N85" s="967"/>
      <c r="O85" s="970"/>
      <c r="P85" s="974" t="s">
        <v>5700</v>
      </c>
      <c r="Q85" s="970"/>
      <c r="R85" s="967"/>
      <c r="S85" s="970"/>
      <c r="T85" s="967"/>
      <c r="U85" s="970"/>
      <c r="V85" s="967"/>
      <c r="W85" s="970"/>
      <c r="X85" s="967"/>
      <c r="Y85" s="967"/>
      <c r="Z85" s="955"/>
    </row>
    <row r="86" spans="1:26" ht="12.6" hidden="1" customHeight="1" outlineLevel="2">
      <c r="A86" s="1116">
        <v>44207</v>
      </c>
      <c r="B86" s="1032" t="s">
        <v>5698</v>
      </c>
      <c r="C86" s="955" t="s">
        <v>5790</v>
      </c>
      <c r="D86" s="968"/>
      <c r="E86" s="968"/>
      <c r="F86" s="969" t="s">
        <v>5700</v>
      </c>
      <c r="G86" s="970"/>
      <c r="H86" s="967"/>
      <c r="I86" s="970"/>
      <c r="J86" s="967"/>
      <c r="K86" s="970"/>
      <c r="L86" s="967"/>
      <c r="M86" s="970"/>
      <c r="N86" s="967"/>
      <c r="O86" s="970"/>
      <c r="P86" s="967"/>
      <c r="Q86" s="970"/>
      <c r="R86" s="967"/>
      <c r="S86" s="970"/>
      <c r="T86" s="967"/>
      <c r="U86" s="970"/>
      <c r="V86" s="967"/>
      <c r="W86" s="970"/>
      <c r="X86" s="967"/>
      <c r="Y86" s="967"/>
      <c r="Z86" s="955"/>
    </row>
    <row r="87" spans="1:26" ht="12.6" hidden="1" customHeight="1" outlineLevel="2">
      <c r="A87" s="1116">
        <v>44207</v>
      </c>
      <c r="B87" s="1032" t="s">
        <v>5698</v>
      </c>
      <c r="C87" s="955" t="s">
        <v>5791</v>
      </c>
      <c r="D87" s="977"/>
      <c r="E87" s="977" t="s">
        <v>5700</v>
      </c>
      <c r="F87" s="972"/>
      <c r="G87" s="970"/>
      <c r="H87" s="967"/>
      <c r="I87" s="973" t="s">
        <v>5700</v>
      </c>
      <c r="J87" s="967"/>
      <c r="K87" s="970"/>
      <c r="L87" s="967"/>
      <c r="M87" s="970"/>
      <c r="N87" s="967"/>
      <c r="O87" s="970"/>
      <c r="P87" s="967"/>
      <c r="Q87" s="970"/>
      <c r="R87" s="967"/>
      <c r="S87" s="970"/>
      <c r="T87" s="967"/>
      <c r="U87" s="970"/>
      <c r="V87" s="967"/>
      <c r="W87" s="970"/>
      <c r="X87" s="967"/>
      <c r="Y87" s="967"/>
      <c r="Z87" s="1021" t="s">
        <v>5717</v>
      </c>
    </row>
    <row r="88" spans="1:26" ht="25.2" hidden="1" customHeight="1" outlineLevel="2">
      <c r="A88" s="1116">
        <v>44207</v>
      </c>
      <c r="B88" s="1032" t="s">
        <v>5698</v>
      </c>
      <c r="C88" s="955" t="s">
        <v>5792</v>
      </c>
      <c r="D88" s="968"/>
      <c r="E88" s="968"/>
      <c r="F88" s="969" t="s">
        <v>5700</v>
      </c>
      <c r="G88" s="970"/>
      <c r="H88" s="974" t="s">
        <v>5700</v>
      </c>
      <c r="I88" s="970"/>
      <c r="J88" s="967"/>
      <c r="K88" s="970"/>
      <c r="L88" s="967"/>
      <c r="M88" s="970"/>
      <c r="N88" s="967"/>
      <c r="O88" s="970"/>
      <c r="P88" s="967"/>
      <c r="Q88" s="970"/>
      <c r="R88" s="967"/>
      <c r="S88" s="970"/>
      <c r="T88" s="967"/>
      <c r="U88" s="970"/>
      <c r="V88" s="967"/>
      <c r="W88" s="970"/>
      <c r="X88" s="967"/>
      <c r="Y88" s="967"/>
      <c r="Z88" s="955"/>
    </row>
    <row r="89" spans="1:26" ht="12.6" hidden="1" customHeight="1" outlineLevel="2">
      <c r="A89" s="1116">
        <v>44207</v>
      </c>
      <c r="B89" s="1032" t="s">
        <v>5698</v>
      </c>
      <c r="C89" s="955" t="s">
        <v>5793</v>
      </c>
      <c r="D89" s="968"/>
      <c r="E89" s="968"/>
      <c r="F89" s="969" t="s">
        <v>5700</v>
      </c>
      <c r="G89" s="970"/>
      <c r="H89" s="967"/>
      <c r="I89" s="970"/>
      <c r="J89" s="967"/>
      <c r="K89" s="970"/>
      <c r="L89" s="967"/>
      <c r="M89" s="970"/>
      <c r="N89" s="967"/>
      <c r="O89" s="970"/>
      <c r="P89" s="967"/>
      <c r="Q89" s="970"/>
      <c r="R89" s="967"/>
      <c r="S89" s="970"/>
      <c r="T89" s="967"/>
      <c r="U89" s="970"/>
      <c r="V89" s="967"/>
      <c r="W89" s="970"/>
      <c r="X89" s="967"/>
      <c r="Y89" s="967"/>
      <c r="Z89" s="955"/>
    </row>
    <row r="90" spans="1:26" ht="12.6" hidden="1" customHeight="1" outlineLevel="2">
      <c r="A90" s="1116">
        <v>44207</v>
      </c>
      <c r="B90" s="1032" t="s">
        <v>5698</v>
      </c>
      <c r="C90" s="955" t="s">
        <v>5794</v>
      </c>
      <c r="D90" s="968"/>
      <c r="E90" s="968"/>
      <c r="F90" s="972"/>
      <c r="G90" s="970"/>
      <c r="H90" s="967"/>
      <c r="I90" s="970"/>
      <c r="J90" s="967"/>
      <c r="K90" s="970"/>
      <c r="L90" s="967"/>
      <c r="M90" s="970"/>
      <c r="N90" s="967"/>
      <c r="O90" s="970"/>
      <c r="P90" s="967"/>
      <c r="Q90" s="970"/>
      <c r="R90" s="974"/>
      <c r="S90" s="973" t="s">
        <v>5700</v>
      </c>
      <c r="T90" s="967"/>
      <c r="U90" s="970"/>
      <c r="V90" s="967"/>
      <c r="W90" s="970"/>
      <c r="X90" s="967"/>
      <c r="Y90" s="967"/>
      <c r="Z90" s="955"/>
    </row>
    <row r="91" spans="1:26" ht="25.2" hidden="1" customHeight="1" outlineLevel="2">
      <c r="A91" s="1116">
        <v>44207</v>
      </c>
      <c r="B91" s="1032" t="s">
        <v>5698</v>
      </c>
      <c r="C91" s="955" t="s">
        <v>5795</v>
      </c>
      <c r="D91" s="968"/>
      <c r="E91" s="968"/>
      <c r="F91" s="969" t="s">
        <v>5700</v>
      </c>
      <c r="G91" s="970"/>
      <c r="H91" s="967"/>
      <c r="I91" s="970"/>
      <c r="J91" s="967"/>
      <c r="K91" s="970"/>
      <c r="L91" s="967"/>
      <c r="M91" s="970"/>
      <c r="N91" s="967"/>
      <c r="O91" s="970"/>
      <c r="P91" s="967"/>
      <c r="Q91" s="970"/>
      <c r="R91" s="967"/>
      <c r="S91" s="970"/>
      <c r="T91" s="967"/>
      <c r="U91" s="970"/>
      <c r="V91" s="967"/>
      <c r="W91" s="970"/>
      <c r="X91" s="967"/>
      <c r="Y91" s="967"/>
      <c r="Z91" s="955"/>
    </row>
    <row r="92" spans="1:26" ht="12.6" hidden="1" customHeight="1" outlineLevel="2">
      <c r="A92" s="1116">
        <v>44207</v>
      </c>
      <c r="B92" s="1032" t="s">
        <v>5796</v>
      </c>
      <c r="C92" s="955" t="s">
        <v>5797</v>
      </c>
      <c r="D92" s="968"/>
      <c r="E92" s="968"/>
      <c r="F92" s="972"/>
      <c r="G92" s="970"/>
      <c r="H92" s="967"/>
      <c r="I92" s="970"/>
      <c r="J92" s="974" t="s">
        <v>5700</v>
      </c>
      <c r="K92" s="970"/>
      <c r="L92" s="967"/>
      <c r="M92" s="970"/>
      <c r="N92" s="967"/>
      <c r="O92" s="970"/>
      <c r="P92" s="967"/>
      <c r="Q92" s="970"/>
      <c r="R92" s="967"/>
      <c r="S92" s="970"/>
      <c r="T92" s="1117"/>
      <c r="U92" s="970"/>
      <c r="V92" s="967"/>
      <c r="W92" s="970"/>
      <c r="X92" s="967"/>
      <c r="Y92" s="967"/>
      <c r="Z92" s="955"/>
    </row>
    <row r="93" spans="1:26" ht="12.6" hidden="1" customHeight="1" outlineLevel="1" collapsed="1">
      <c r="A93" s="1118">
        <v>44208</v>
      </c>
      <c r="B93" s="1032" t="s">
        <v>5698</v>
      </c>
      <c r="C93" s="955" t="s">
        <v>5798</v>
      </c>
      <c r="D93" s="968"/>
      <c r="E93" s="968"/>
      <c r="F93" s="972"/>
      <c r="G93" s="970"/>
      <c r="H93" s="967"/>
      <c r="I93" s="970"/>
      <c r="J93" s="967"/>
      <c r="K93" s="973" t="s">
        <v>5700</v>
      </c>
      <c r="L93" s="967"/>
      <c r="M93" s="970"/>
      <c r="N93" s="967"/>
      <c r="O93" s="973" t="s">
        <v>5700</v>
      </c>
      <c r="P93" s="967"/>
      <c r="Q93" s="970"/>
      <c r="R93" s="967"/>
      <c r="S93" s="970"/>
      <c r="T93" s="967"/>
      <c r="U93" s="970"/>
      <c r="V93" s="967"/>
      <c r="W93" s="970"/>
      <c r="X93" s="967"/>
      <c r="Y93" s="967"/>
      <c r="Z93" s="955"/>
    </row>
    <row r="94" spans="1:26" ht="12.6" hidden="1" customHeight="1" outlineLevel="2">
      <c r="A94" s="1118">
        <v>44208</v>
      </c>
      <c r="B94" s="1032" t="s">
        <v>5698</v>
      </c>
      <c r="C94" s="955" t="s">
        <v>5799</v>
      </c>
      <c r="D94" s="968"/>
      <c r="E94" s="968"/>
      <c r="F94" s="972"/>
      <c r="G94" s="970"/>
      <c r="H94" s="967"/>
      <c r="I94" s="970"/>
      <c r="J94" s="967"/>
      <c r="K94" s="970"/>
      <c r="L94" s="967"/>
      <c r="M94" s="970"/>
      <c r="N94" s="967"/>
      <c r="O94" s="970"/>
      <c r="P94" s="967"/>
      <c r="Q94" s="970"/>
      <c r="R94" s="974" t="s">
        <v>5700</v>
      </c>
      <c r="S94" s="973"/>
      <c r="T94" s="967"/>
      <c r="U94" s="970"/>
      <c r="V94" s="967"/>
      <c r="W94" s="970"/>
      <c r="X94" s="967"/>
      <c r="Y94" s="967"/>
      <c r="Z94" s="955"/>
    </row>
    <row r="95" spans="1:26" ht="12.6" hidden="1" customHeight="1" outlineLevel="2">
      <c r="A95" s="1118">
        <v>44208</v>
      </c>
      <c r="B95" s="1032" t="s">
        <v>5698</v>
      </c>
      <c r="C95" s="955" t="s">
        <v>5800</v>
      </c>
      <c r="D95" s="968"/>
      <c r="E95" s="968"/>
      <c r="F95" s="972"/>
      <c r="G95" s="970"/>
      <c r="H95" s="967"/>
      <c r="I95" s="970"/>
      <c r="J95" s="967"/>
      <c r="K95" s="970"/>
      <c r="L95" s="967"/>
      <c r="M95" s="970"/>
      <c r="N95" s="967"/>
      <c r="O95" s="970"/>
      <c r="P95" s="967"/>
      <c r="Q95" s="970"/>
      <c r="R95" s="974"/>
      <c r="S95" s="973"/>
      <c r="T95" s="974" t="s">
        <v>5700</v>
      </c>
      <c r="U95" s="970"/>
      <c r="V95" s="967"/>
      <c r="W95" s="970"/>
      <c r="X95" s="967"/>
      <c r="Y95" s="967"/>
      <c r="Z95" s="955"/>
    </row>
    <row r="96" spans="1:26" ht="12.6" hidden="1" customHeight="1" outlineLevel="2">
      <c r="A96" s="1118">
        <v>44208</v>
      </c>
      <c r="B96" s="1032" t="s">
        <v>5698</v>
      </c>
      <c r="C96" s="955" t="s">
        <v>5801</v>
      </c>
      <c r="D96" s="968"/>
      <c r="E96" s="968"/>
      <c r="F96" s="969" t="s">
        <v>5700</v>
      </c>
      <c r="G96" s="970"/>
      <c r="H96" s="967"/>
      <c r="I96" s="970"/>
      <c r="J96" s="967"/>
      <c r="K96" s="970"/>
      <c r="L96" s="967"/>
      <c r="M96" s="970"/>
      <c r="N96" s="967"/>
      <c r="O96" s="970"/>
      <c r="P96" s="967"/>
      <c r="Q96" s="970"/>
      <c r="R96" s="967"/>
      <c r="S96" s="970"/>
      <c r="T96" s="967"/>
      <c r="U96" s="970"/>
      <c r="V96" s="967"/>
      <c r="W96" s="970"/>
      <c r="X96" s="967"/>
      <c r="Y96" s="967"/>
      <c r="Z96" s="955"/>
    </row>
    <row r="97" spans="1:26" ht="25.2" hidden="1" customHeight="1" outlineLevel="2">
      <c r="A97" s="1118">
        <v>44208</v>
      </c>
      <c r="B97" s="1032" t="s">
        <v>5698</v>
      </c>
      <c r="C97" s="955" t="s">
        <v>5802</v>
      </c>
      <c r="D97" s="968"/>
      <c r="E97" s="968"/>
      <c r="F97" s="972"/>
      <c r="G97" s="970"/>
      <c r="H97" s="967"/>
      <c r="I97" s="970"/>
      <c r="J97" s="967"/>
      <c r="K97" s="970"/>
      <c r="L97" s="967"/>
      <c r="M97" s="970"/>
      <c r="N97" s="967"/>
      <c r="O97" s="970"/>
      <c r="P97" s="967"/>
      <c r="Q97" s="970"/>
      <c r="R97" s="967"/>
      <c r="S97" s="970"/>
      <c r="T97" s="974" t="s">
        <v>5700</v>
      </c>
      <c r="U97" s="970"/>
      <c r="V97" s="967"/>
      <c r="W97" s="970"/>
      <c r="X97" s="967"/>
      <c r="Y97" s="967"/>
      <c r="Z97" s="955"/>
    </row>
    <row r="98" spans="1:26" ht="12.6" hidden="1" customHeight="1" outlineLevel="2">
      <c r="A98" s="1118">
        <v>44208</v>
      </c>
      <c r="B98" s="1032" t="s">
        <v>5698</v>
      </c>
      <c r="C98" s="955" t="s">
        <v>5803</v>
      </c>
      <c r="D98" s="968"/>
      <c r="E98" s="968"/>
      <c r="F98" s="972"/>
      <c r="G98" s="970"/>
      <c r="H98" s="967"/>
      <c r="I98" s="970"/>
      <c r="J98" s="967"/>
      <c r="K98" s="970"/>
      <c r="L98" s="967"/>
      <c r="M98" s="970"/>
      <c r="N98" s="967"/>
      <c r="O98" s="970"/>
      <c r="P98" s="967"/>
      <c r="Q98" s="970"/>
      <c r="R98" s="967"/>
      <c r="S98" s="970"/>
      <c r="T98" s="974" t="s">
        <v>5700</v>
      </c>
      <c r="U98" s="970"/>
      <c r="V98" s="967"/>
      <c r="W98" s="970"/>
      <c r="X98" s="967"/>
      <c r="Y98" s="967"/>
      <c r="Z98" s="955"/>
    </row>
    <row r="99" spans="1:26" ht="12.6" hidden="1" customHeight="1" outlineLevel="2">
      <c r="A99" s="1118">
        <v>44208</v>
      </c>
      <c r="B99" s="1032" t="s">
        <v>5698</v>
      </c>
      <c r="C99" s="955" t="s">
        <v>5804</v>
      </c>
      <c r="D99" s="977"/>
      <c r="E99" s="977" t="s">
        <v>5700</v>
      </c>
      <c r="F99" s="972"/>
      <c r="G99" s="970"/>
      <c r="H99" s="967"/>
      <c r="I99" s="970"/>
      <c r="J99" s="967"/>
      <c r="K99" s="970"/>
      <c r="L99" s="967"/>
      <c r="M99" s="970"/>
      <c r="N99" s="967"/>
      <c r="O99" s="970"/>
      <c r="P99" s="967"/>
      <c r="Q99" s="970"/>
      <c r="R99" s="967"/>
      <c r="S99" s="970"/>
      <c r="T99" s="967"/>
      <c r="U99" s="970"/>
      <c r="V99" s="967"/>
      <c r="W99" s="970"/>
      <c r="X99" s="967"/>
      <c r="Y99" s="967"/>
      <c r="Z99" s="955"/>
    </row>
    <row r="100" spans="1:26" ht="12.6" hidden="1" customHeight="1" outlineLevel="2">
      <c r="A100" s="1118">
        <v>44208</v>
      </c>
      <c r="B100" s="1032" t="s">
        <v>5698</v>
      </c>
      <c r="C100" s="955" t="s">
        <v>5805</v>
      </c>
      <c r="D100" s="968"/>
      <c r="E100" s="968"/>
      <c r="F100" s="972"/>
      <c r="G100" s="970"/>
      <c r="H100" s="967"/>
      <c r="I100" s="970"/>
      <c r="J100" s="967"/>
      <c r="K100" s="970"/>
      <c r="L100" s="967"/>
      <c r="M100" s="970"/>
      <c r="N100" s="974" t="s">
        <v>5700</v>
      </c>
      <c r="O100" s="973" t="s">
        <v>5700</v>
      </c>
      <c r="P100" s="967"/>
      <c r="Q100" s="970"/>
      <c r="R100" s="967"/>
      <c r="S100" s="970"/>
      <c r="T100" s="967"/>
      <c r="U100" s="970"/>
      <c r="V100" s="967"/>
      <c r="W100" s="970"/>
      <c r="X100" s="967"/>
      <c r="Y100" s="967"/>
      <c r="Z100" s="955"/>
    </row>
    <row r="101" spans="1:26" ht="12.6" hidden="1" customHeight="1" outlineLevel="2">
      <c r="A101" s="1118">
        <v>44208</v>
      </c>
      <c r="B101" s="1032" t="s">
        <v>5698</v>
      </c>
      <c r="C101" s="955" t="s">
        <v>5806</v>
      </c>
      <c r="D101" s="968"/>
      <c r="E101" s="968"/>
      <c r="F101" s="972"/>
      <c r="G101" s="970"/>
      <c r="H101" s="967"/>
      <c r="I101" s="973" t="s">
        <v>5700</v>
      </c>
      <c r="J101" s="967"/>
      <c r="K101" s="970"/>
      <c r="L101" s="967"/>
      <c r="M101" s="970"/>
      <c r="N101" s="967"/>
      <c r="O101" s="970"/>
      <c r="P101" s="967"/>
      <c r="Q101" s="970"/>
      <c r="R101" s="967"/>
      <c r="S101" s="970"/>
      <c r="T101" s="967"/>
      <c r="U101" s="970"/>
      <c r="V101" s="967"/>
      <c r="W101" s="970"/>
      <c r="X101" s="967"/>
      <c r="Y101" s="967"/>
      <c r="Z101" s="955"/>
    </row>
    <row r="102" spans="1:26" ht="12.6" hidden="1" customHeight="1" outlineLevel="2">
      <c r="A102" s="1118">
        <v>44208</v>
      </c>
      <c r="B102" s="1032" t="s">
        <v>5807</v>
      </c>
      <c r="C102" s="955" t="s">
        <v>5808</v>
      </c>
      <c r="D102" s="968"/>
      <c r="E102" s="968"/>
      <c r="F102" s="972"/>
      <c r="G102" s="970"/>
      <c r="H102" s="967"/>
      <c r="I102" s="970"/>
      <c r="J102" s="967"/>
      <c r="K102" s="970"/>
      <c r="L102" s="967"/>
      <c r="M102" s="970"/>
      <c r="N102" s="967"/>
      <c r="O102" s="970"/>
      <c r="P102" s="967"/>
      <c r="Q102" s="970"/>
      <c r="R102" s="967"/>
      <c r="S102" s="970"/>
      <c r="T102" s="967"/>
      <c r="U102" s="973" t="s">
        <v>5700</v>
      </c>
      <c r="V102" s="967"/>
      <c r="W102" s="970"/>
      <c r="X102" s="967"/>
      <c r="Y102" s="967"/>
      <c r="Z102" s="955"/>
    </row>
    <row r="103" spans="1:26" ht="12.6" hidden="1" customHeight="1" outlineLevel="2">
      <c r="A103" s="1118">
        <v>44208</v>
      </c>
      <c r="B103" s="1032" t="s">
        <v>5698</v>
      </c>
      <c r="C103" s="955" t="s">
        <v>5809</v>
      </c>
      <c r="D103" s="968"/>
      <c r="E103" s="968"/>
      <c r="F103" s="972"/>
      <c r="G103" s="970"/>
      <c r="H103" s="967"/>
      <c r="I103" s="970"/>
      <c r="J103" s="967"/>
      <c r="K103" s="970"/>
      <c r="L103" s="967"/>
      <c r="M103" s="970"/>
      <c r="N103" s="967"/>
      <c r="O103" s="970"/>
      <c r="P103" s="967"/>
      <c r="Q103" s="970"/>
      <c r="R103" s="967"/>
      <c r="S103" s="970"/>
      <c r="T103" s="974" t="s">
        <v>5700</v>
      </c>
      <c r="U103" s="970"/>
      <c r="V103" s="967"/>
      <c r="W103" s="970"/>
      <c r="X103" s="967"/>
      <c r="Y103" s="967"/>
      <c r="Z103" s="955" t="s">
        <v>5810</v>
      </c>
    </row>
    <row r="104" spans="1:26" ht="12.6" hidden="1" customHeight="1" outlineLevel="2">
      <c r="A104" s="1118">
        <v>44208</v>
      </c>
      <c r="B104" s="1032" t="s">
        <v>5698</v>
      </c>
      <c r="C104" s="955" t="s">
        <v>5811</v>
      </c>
      <c r="D104" s="968"/>
      <c r="E104" s="968"/>
      <c r="F104" s="972"/>
      <c r="G104" s="970"/>
      <c r="H104" s="967"/>
      <c r="I104" s="970"/>
      <c r="J104" s="967"/>
      <c r="K104" s="970"/>
      <c r="L104" s="967"/>
      <c r="M104" s="970"/>
      <c r="N104" s="967"/>
      <c r="O104" s="970"/>
      <c r="P104" s="967"/>
      <c r="Q104" s="970"/>
      <c r="R104" s="967"/>
      <c r="S104" s="970"/>
      <c r="T104" s="974" t="s">
        <v>5700</v>
      </c>
      <c r="U104" s="970"/>
      <c r="V104" s="967"/>
      <c r="W104" s="970"/>
      <c r="X104" s="967"/>
      <c r="Y104" s="967"/>
      <c r="Z104" s="955" t="s">
        <v>5810</v>
      </c>
    </row>
    <row r="105" spans="1:26" ht="12.6" hidden="1" customHeight="1" outlineLevel="2">
      <c r="A105" s="1118">
        <v>44208</v>
      </c>
      <c r="B105" s="1032" t="s">
        <v>5745</v>
      </c>
      <c r="C105" s="955" t="s">
        <v>5812</v>
      </c>
      <c r="D105" s="968"/>
      <c r="E105" s="968"/>
      <c r="F105" s="972"/>
      <c r="G105" s="970"/>
      <c r="H105" s="967"/>
      <c r="I105" s="970"/>
      <c r="J105" s="967"/>
      <c r="K105" s="973" t="s">
        <v>5700</v>
      </c>
      <c r="L105" s="967"/>
      <c r="M105" s="970"/>
      <c r="N105" s="967"/>
      <c r="O105" s="970"/>
      <c r="P105" s="967"/>
      <c r="Q105" s="970"/>
      <c r="R105" s="967"/>
      <c r="S105" s="970"/>
      <c r="T105" s="967"/>
      <c r="U105" s="970"/>
      <c r="V105" s="967"/>
      <c r="W105" s="970"/>
      <c r="X105" s="967"/>
      <c r="Y105" s="967"/>
      <c r="Z105" s="955"/>
    </row>
    <row r="106" spans="1:26" ht="12.6" hidden="1" customHeight="1" outlineLevel="2">
      <c r="A106" s="1118">
        <v>44208</v>
      </c>
      <c r="B106" s="1032" t="s">
        <v>5745</v>
      </c>
      <c r="C106" s="955" t="s">
        <v>5813</v>
      </c>
      <c r="D106" s="968"/>
      <c r="E106" s="968"/>
      <c r="F106" s="972"/>
      <c r="G106" s="970"/>
      <c r="H106" s="967"/>
      <c r="I106" s="970"/>
      <c r="J106" s="967"/>
      <c r="K106" s="970"/>
      <c r="L106" s="967"/>
      <c r="M106" s="970"/>
      <c r="N106" s="967"/>
      <c r="O106" s="970"/>
      <c r="P106" s="967"/>
      <c r="Q106" s="973" t="s">
        <v>5700</v>
      </c>
      <c r="R106" s="967"/>
      <c r="S106" s="970"/>
      <c r="T106" s="967"/>
      <c r="U106" s="970"/>
      <c r="V106" s="967"/>
      <c r="W106" s="970"/>
      <c r="X106" s="967"/>
      <c r="Y106" s="967"/>
      <c r="Z106" s="955"/>
    </row>
    <row r="107" spans="1:26" ht="12.6" hidden="1" customHeight="1" outlineLevel="2">
      <c r="A107" s="1118">
        <v>44208</v>
      </c>
      <c r="B107" s="1032" t="s">
        <v>5698</v>
      </c>
      <c r="C107" s="955" t="s">
        <v>5814</v>
      </c>
      <c r="D107" s="968"/>
      <c r="E107" s="968"/>
      <c r="F107" s="972"/>
      <c r="G107" s="970"/>
      <c r="H107" s="967"/>
      <c r="I107" s="970"/>
      <c r="J107" s="967"/>
      <c r="K107" s="970"/>
      <c r="L107" s="967"/>
      <c r="M107" s="970"/>
      <c r="N107" s="967"/>
      <c r="O107" s="973" t="s">
        <v>5700</v>
      </c>
      <c r="P107" s="967"/>
      <c r="Q107" s="973"/>
      <c r="R107" s="967"/>
      <c r="S107" s="970"/>
      <c r="T107" s="967"/>
      <c r="U107" s="970"/>
      <c r="V107" s="967"/>
      <c r="W107" s="970"/>
      <c r="X107" s="967"/>
      <c r="Y107" s="967"/>
      <c r="Z107" s="955"/>
    </row>
    <row r="108" spans="1:26" ht="12.6" hidden="1" customHeight="1" outlineLevel="2">
      <c r="A108" s="1118">
        <v>44208</v>
      </c>
      <c r="B108" s="1032" t="s">
        <v>5815</v>
      </c>
      <c r="C108" s="955" t="s">
        <v>5816</v>
      </c>
      <c r="D108" s="968"/>
      <c r="E108" s="968"/>
      <c r="F108" s="972"/>
      <c r="G108" s="970"/>
      <c r="H108" s="974" t="s">
        <v>5700</v>
      </c>
      <c r="I108" s="973" t="s">
        <v>5700</v>
      </c>
      <c r="J108" s="967"/>
      <c r="K108" s="970"/>
      <c r="L108" s="967"/>
      <c r="M108" s="970"/>
      <c r="N108" s="967"/>
      <c r="O108" s="970"/>
      <c r="P108" s="967"/>
      <c r="Q108" s="970"/>
      <c r="R108" s="967"/>
      <c r="S108" s="970"/>
      <c r="T108" s="967"/>
      <c r="U108" s="970"/>
      <c r="V108" s="967"/>
      <c r="W108" s="970"/>
      <c r="X108" s="967"/>
      <c r="Y108" s="967"/>
      <c r="Z108" s="955"/>
    </row>
    <row r="109" spans="1:26" ht="12.6" hidden="1" customHeight="1" outlineLevel="2">
      <c r="A109" s="1118">
        <v>44208</v>
      </c>
      <c r="B109" s="1032" t="s">
        <v>5698</v>
      </c>
      <c r="C109" s="955" t="s">
        <v>5817</v>
      </c>
      <c r="D109" s="977"/>
      <c r="E109" s="977" t="s">
        <v>5700</v>
      </c>
      <c r="F109" s="972"/>
      <c r="G109" s="970"/>
      <c r="H109" s="967"/>
      <c r="I109" s="970"/>
      <c r="J109" s="967"/>
      <c r="K109" s="970"/>
      <c r="L109" s="967"/>
      <c r="M109" s="970"/>
      <c r="N109" s="967"/>
      <c r="O109" s="970"/>
      <c r="P109" s="967"/>
      <c r="Q109" s="970"/>
      <c r="R109" s="967"/>
      <c r="S109" s="970"/>
      <c r="T109" s="967"/>
      <c r="U109" s="970"/>
      <c r="V109" s="967"/>
      <c r="W109" s="970"/>
      <c r="X109" s="967"/>
      <c r="Y109" s="967"/>
      <c r="Z109" s="955"/>
    </row>
    <row r="110" spans="1:26" ht="12.6" hidden="1" customHeight="1" outlineLevel="1" collapsed="1">
      <c r="A110" s="1119">
        <v>44209</v>
      </c>
      <c r="B110" s="1032" t="s">
        <v>5698</v>
      </c>
      <c r="C110" s="955" t="s">
        <v>5818</v>
      </c>
      <c r="D110" s="968"/>
      <c r="E110" s="968"/>
      <c r="F110" s="972"/>
      <c r="G110" s="973" t="s">
        <v>5700</v>
      </c>
      <c r="H110" s="967"/>
      <c r="I110" s="970"/>
      <c r="J110" s="967"/>
      <c r="K110" s="970"/>
      <c r="L110" s="967"/>
      <c r="M110" s="970"/>
      <c r="N110" s="967"/>
      <c r="O110" s="970"/>
      <c r="P110" s="967"/>
      <c r="Q110" s="970"/>
      <c r="R110" s="967"/>
      <c r="S110" s="973" t="s">
        <v>5700</v>
      </c>
      <c r="T110" s="967"/>
      <c r="U110" s="970"/>
      <c r="V110" s="967"/>
      <c r="W110" s="970"/>
      <c r="X110" s="967"/>
      <c r="Y110" s="967"/>
      <c r="Z110" s="955"/>
    </row>
    <row r="111" spans="1:26" ht="12.6" hidden="1" customHeight="1" outlineLevel="2">
      <c r="A111" s="1119">
        <v>44209</v>
      </c>
      <c r="B111" s="1032" t="s">
        <v>5698</v>
      </c>
      <c r="C111" s="955" t="s">
        <v>5819</v>
      </c>
      <c r="D111" s="968"/>
      <c r="E111" s="968"/>
      <c r="F111" s="972"/>
      <c r="G111" s="970"/>
      <c r="H111" s="967"/>
      <c r="I111" s="970"/>
      <c r="J111" s="967"/>
      <c r="K111" s="970"/>
      <c r="L111" s="967"/>
      <c r="M111" s="970"/>
      <c r="N111" s="967"/>
      <c r="O111" s="970"/>
      <c r="P111" s="967"/>
      <c r="Q111" s="970"/>
      <c r="R111" s="967"/>
      <c r="S111" s="970"/>
      <c r="T111" s="974" t="s">
        <v>5700</v>
      </c>
      <c r="U111" s="970"/>
      <c r="V111" s="967"/>
      <c r="W111" s="970"/>
      <c r="X111" s="967"/>
      <c r="Y111" s="967"/>
      <c r="Z111" s="955"/>
    </row>
    <row r="112" spans="1:26" ht="12.6" hidden="1" customHeight="1" outlineLevel="2">
      <c r="A112" s="1119">
        <v>44209</v>
      </c>
      <c r="B112" s="1032" t="s">
        <v>5698</v>
      </c>
      <c r="C112" s="955" t="s">
        <v>5820</v>
      </c>
      <c r="D112" s="968"/>
      <c r="E112" s="968"/>
      <c r="F112" s="969" t="s">
        <v>5700</v>
      </c>
      <c r="G112" s="970"/>
      <c r="H112" s="967"/>
      <c r="I112" s="970"/>
      <c r="J112" s="967"/>
      <c r="K112" s="970"/>
      <c r="L112" s="967"/>
      <c r="M112" s="970"/>
      <c r="N112" s="967"/>
      <c r="O112" s="970"/>
      <c r="P112" s="967"/>
      <c r="Q112" s="970"/>
      <c r="R112" s="967"/>
      <c r="S112" s="970"/>
      <c r="T112" s="967"/>
      <c r="U112" s="970"/>
      <c r="V112" s="967"/>
      <c r="W112" s="970"/>
      <c r="X112" s="967"/>
      <c r="Y112" s="967"/>
      <c r="Z112" s="955"/>
    </row>
    <row r="113" spans="1:24" ht="12.6" hidden="1" customHeight="1" outlineLevel="2">
      <c r="A113" s="1119">
        <v>44209</v>
      </c>
      <c r="B113" s="1032" t="s">
        <v>5698</v>
      </c>
      <c r="C113" s="955" t="s">
        <v>5821</v>
      </c>
      <c r="D113" s="968"/>
      <c r="E113" s="968"/>
      <c r="F113" s="972"/>
      <c r="G113" s="970"/>
      <c r="H113" s="967"/>
      <c r="I113" s="970"/>
      <c r="J113" s="967"/>
      <c r="K113" s="973" t="s">
        <v>5700</v>
      </c>
      <c r="L113" s="967"/>
      <c r="M113" s="970"/>
      <c r="N113" s="967"/>
      <c r="O113" s="970"/>
      <c r="P113" s="967"/>
      <c r="Q113" s="970"/>
      <c r="R113" s="967"/>
      <c r="S113" s="970"/>
      <c r="T113" s="967"/>
      <c r="U113" s="970"/>
      <c r="V113" s="967"/>
      <c r="W113" s="970"/>
      <c r="X113" s="967"/>
    </row>
    <row r="114" spans="1:24" ht="12.6" hidden="1" customHeight="1" outlineLevel="2">
      <c r="A114" s="1119">
        <v>44209</v>
      </c>
      <c r="B114" s="1032" t="s">
        <v>5698</v>
      </c>
      <c r="C114" s="955" t="s">
        <v>5822</v>
      </c>
      <c r="D114" s="968"/>
      <c r="E114" s="968"/>
      <c r="F114" s="972"/>
      <c r="G114" s="970"/>
      <c r="H114" s="967"/>
      <c r="I114" s="970"/>
      <c r="J114" s="967"/>
      <c r="K114" s="970"/>
      <c r="L114" s="967"/>
      <c r="M114" s="970"/>
      <c r="N114" s="974" t="s">
        <v>5700</v>
      </c>
      <c r="O114" s="970"/>
      <c r="P114" s="967"/>
      <c r="Q114" s="970"/>
      <c r="R114" s="967"/>
      <c r="S114" s="970"/>
      <c r="T114" s="967"/>
      <c r="U114" s="970"/>
      <c r="V114" s="967"/>
      <c r="W114" s="970"/>
      <c r="X114" s="967"/>
    </row>
    <row r="115" spans="1:24" ht="12.6" hidden="1" customHeight="1" outlineLevel="2">
      <c r="A115" s="1119">
        <v>44209</v>
      </c>
      <c r="B115" s="1032" t="s">
        <v>5745</v>
      </c>
      <c r="C115" s="955" t="s">
        <v>5823</v>
      </c>
      <c r="D115" s="968"/>
      <c r="E115" s="968"/>
      <c r="F115" s="972"/>
      <c r="G115" s="970"/>
      <c r="H115" s="967"/>
      <c r="I115" s="973" t="s">
        <v>5700</v>
      </c>
      <c r="J115" s="967"/>
      <c r="K115" s="970"/>
      <c r="L115" s="967"/>
      <c r="M115" s="970"/>
      <c r="N115" s="967"/>
      <c r="O115" s="970"/>
      <c r="P115" s="967"/>
      <c r="Q115" s="970"/>
      <c r="R115" s="967"/>
      <c r="S115" s="970"/>
      <c r="T115" s="967"/>
      <c r="U115" s="970"/>
      <c r="V115" s="967"/>
      <c r="W115" s="970"/>
      <c r="X115" s="967"/>
    </row>
    <row r="116" spans="1:24" ht="12.6" hidden="1" customHeight="1" outlineLevel="2">
      <c r="A116" s="1119">
        <v>44209</v>
      </c>
      <c r="B116" s="1032" t="s">
        <v>5698</v>
      </c>
      <c r="C116" s="29" t="s">
        <v>5824</v>
      </c>
      <c r="D116" s="977"/>
      <c r="E116" s="977" t="s">
        <v>5700</v>
      </c>
      <c r="F116" s="972"/>
      <c r="G116" s="970"/>
      <c r="H116" s="967"/>
      <c r="I116" s="970"/>
      <c r="J116" s="967"/>
      <c r="K116" s="970"/>
      <c r="L116" s="967"/>
      <c r="M116" s="970"/>
      <c r="N116" s="967"/>
      <c r="O116" s="970"/>
      <c r="P116" s="967"/>
      <c r="Q116" s="970"/>
      <c r="R116" s="967"/>
      <c r="S116" s="970"/>
      <c r="T116" s="967"/>
      <c r="U116" s="970"/>
      <c r="V116" s="967"/>
      <c r="W116" s="970"/>
      <c r="X116" s="967"/>
    </row>
    <row r="117" spans="1:24" ht="12.6" hidden="1" customHeight="1" outlineLevel="2">
      <c r="A117" s="1119">
        <v>44209</v>
      </c>
      <c r="B117" s="1032" t="s">
        <v>5698</v>
      </c>
      <c r="C117" s="955" t="s">
        <v>5825</v>
      </c>
      <c r="D117" s="977"/>
      <c r="E117" s="977" t="s">
        <v>5700</v>
      </c>
      <c r="F117" s="972"/>
      <c r="G117" s="970"/>
      <c r="H117" s="967"/>
      <c r="I117" s="970"/>
      <c r="J117" s="967"/>
      <c r="K117" s="970"/>
      <c r="L117" s="967"/>
      <c r="M117" s="970"/>
      <c r="N117" s="967"/>
      <c r="O117" s="970"/>
      <c r="P117" s="967"/>
      <c r="Q117" s="970"/>
      <c r="R117" s="967"/>
      <c r="S117" s="970"/>
      <c r="T117" s="967"/>
      <c r="U117" s="970"/>
      <c r="V117" s="967"/>
      <c r="W117" s="970"/>
      <c r="X117" s="967"/>
    </row>
    <row r="118" spans="1:24" ht="12.6" hidden="1" customHeight="1" outlineLevel="2">
      <c r="A118" s="1119">
        <v>44209</v>
      </c>
      <c r="B118" s="1032" t="s">
        <v>5698</v>
      </c>
      <c r="C118" s="955" t="s">
        <v>5826</v>
      </c>
      <c r="D118" s="968"/>
      <c r="E118" s="968"/>
      <c r="F118" s="972"/>
      <c r="G118" s="970"/>
      <c r="H118" s="967"/>
      <c r="I118" s="970"/>
      <c r="J118" s="967"/>
      <c r="K118" s="970"/>
      <c r="L118" s="967"/>
      <c r="M118" s="970"/>
      <c r="N118" s="967"/>
      <c r="O118" s="970"/>
      <c r="P118" s="967"/>
      <c r="Q118" s="970"/>
      <c r="R118" s="967"/>
      <c r="S118" s="970"/>
      <c r="T118" s="967"/>
      <c r="U118" s="970"/>
      <c r="V118" s="967"/>
      <c r="W118" s="973" t="s">
        <v>5700</v>
      </c>
      <c r="X118" s="974"/>
    </row>
    <row r="119" spans="1:24" ht="12.6" hidden="1" customHeight="1" outlineLevel="2">
      <c r="A119" s="1119">
        <v>44209</v>
      </c>
      <c r="B119" s="1032" t="s">
        <v>5745</v>
      </c>
      <c r="C119" s="955" t="s">
        <v>5827</v>
      </c>
      <c r="D119" s="968"/>
      <c r="E119" s="968"/>
      <c r="F119" s="972"/>
      <c r="G119" s="970"/>
      <c r="H119" s="967"/>
      <c r="I119" s="970"/>
      <c r="J119" s="967"/>
      <c r="K119" s="970"/>
      <c r="L119" s="967"/>
      <c r="M119" s="970"/>
      <c r="N119" s="967"/>
      <c r="O119" s="970"/>
      <c r="P119" s="974" t="s">
        <v>5700</v>
      </c>
      <c r="Q119" s="970"/>
      <c r="R119" s="967"/>
      <c r="S119" s="970"/>
      <c r="T119" s="967"/>
      <c r="U119" s="970"/>
      <c r="V119" s="967"/>
      <c r="W119" s="970"/>
      <c r="X119" s="967"/>
    </row>
    <row r="120" spans="1:24" ht="12.6" hidden="1" customHeight="1" outlineLevel="2">
      <c r="A120" s="1119">
        <v>44209</v>
      </c>
      <c r="B120" s="1032" t="s">
        <v>5745</v>
      </c>
      <c r="C120" s="955" t="s">
        <v>5828</v>
      </c>
      <c r="D120" s="968"/>
      <c r="E120" s="968"/>
      <c r="F120" s="972"/>
      <c r="G120" s="970"/>
      <c r="H120" s="967"/>
      <c r="I120" s="970"/>
      <c r="J120" s="967"/>
      <c r="K120" s="970"/>
      <c r="L120" s="967"/>
      <c r="M120" s="970"/>
      <c r="N120" s="967"/>
      <c r="O120" s="970"/>
      <c r="P120" s="967"/>
      <c r="Q120" s="973" t="s">
        <v>5700</v>
      </c>
      <c r="R120" s="967"/>
      <c r="S120" s="970"/>
      <c r="T120" s="967"/>
      <c r="U120" s="970"/>
      <c r="V120" s="967"/>
      <c r="W120" s="970"/>
      <c r="X120" s="967"/>
    </row>
    <row r="121" spans="1:24" ht="12.6" hidden="1" customHeight="1" outlineLevel="2">
      <c r="A121" s="1119">
        <v>44209</v>
      </c>
      <c r="B121" s="1032" t="s">
        <v>5698</v>
      </c>
      <c r="C121" s="993" t="s">
        <v>5829</v>
      </c>
      <c r="D121" s="968"/>
      <c r="E121" s="968"/>
      <c r="F121" s="972"/>
      <c r="G121" s="970"/>
      <c r="H121" s="967"/>
      <c r="I121" s="973" t="s">
        <v>5700</v>
      </c>
      <c r="J121" s="967"/>
      <c r="K121" s="973" t="s">
        <v>5700</v>
      </c>
      <c r="L121" s="967"/>
      <c r="M121" s="970"/>
      <c r="N121" s="967"/>
      <c r="O121" s="970"/>
      <c r="P121" s="967"/>
      <c r="Q121" s="970"/>
      <c r="R121" s="967"/>
      <c r="S121" s="970"/>
      <c r="T121" s="967"/>
      <c r="U121" s="970"/>
      <c r="V121" s="967"/>
      <c r="W121" s="970"/>
      <c r="X121" s="967"/>
    </row>
    <row r="122" spans="1:24" ht="12.6" hidden="1" customHeight="1" outlineLevel="2">
      <c r="A122" s="1119">
        <v>44209</v>
      </c>
      <c r="B122" s="1032" t="s">
        <v>5698</v>
      </c>
      <c r="C122" s="955" t="s">
        <v>5830</v>
      </c>
      <c r="D122" s="968"/>
      <c r="E122" s="968"/>
      <c r="F122" s="972"/>
      <c r="G122" s="970"/>
      <c r="H122" s="967"/>
      <c r="I122" s="970"/>
      <c r="J122" s="967"/>
      <c r="K122" s="970"/>
      <c r="L122" s="967"/>
      <c r="M122" s="970"/>
      <c r="N122" s="967"/>
      <c r="O122" s="970"/>
      <c r="P122" s="967"/>
      <c r="Q122" s="970"/>
      <c r="R122" s="967"/>
      <c r="S122" s="970"/>
      <c r="T122" s="967"/>
      <c r="U122" s="970"/>
      <c r="V122" s="974" t="s">
        <v>5700</v>
      </c>
      <c r="W122" s="970"/>
      <c r="X122" s="967"/>
    </row>
    <row r="123" spans="1:24" ht="12.6" hidden="1" customHeight="1" outlineLevel="2">
      <c r="A123" s="1119">
        <v>44209</v>
      </c>
      <c r="B123" s="1032" t="s">
        <v>5698</v>
      </c>
      <c r="C123" s="955" t="s">
        <v>5831</v>
      </c>
      <c r="D123" s="968"/>
      <c r="E123" s="968"/>
      <c r="F123" s="972"/>
      <c r="G123" s="970"/>
      <c r="H123" s="967"/>
      <c r="I123" s="970"/>
      <c r="J123" s="974" t="s">
        <v>5700</v>
      </c>
      <c r="K123" s="970"/>
      <c r="L123" s="974"/>
      <c r="M123" s="973"/>
      <c r="N123" s="967"/>
      <c r="O123" s="970"/>
      <c r="P123" s="967"/>
      <c r="Q123" s="970"/>
      <c r="R123" s="967"/>
      <c r="S123" s="970"/>
      <c r="T123" s="967"/>
      <c r="U123" s="970"/>
      <c r="V123" s="967"/>
      <c r="W123" s="970"/>
      <c r="X123" s="967"/>
    </row>
    <row r="124" spans="1:24" ht="12.6" hidden="1" customHeight="1" outlineLevel="2">
      <c r="A124" s="1119">
        <v>44209</v>
      </c>
      <c r="B124" s="1032" t="s">
        <v>5698</v>
      </c>
      <c r="C124" s="955" t="s">
        <v>5832</v>
      </c>
      <c r="D124" s="968"/>
      <c r="E124" s="968"/>
      <c r="F124" s="972"/>
      <c r="G124" s="970"/>
      <c r="H124" s="974"/>
      <c r="I124" s="973" t="s">
        <v>5700</v>
      </c>
      <c r="J124" s="967"/>
      <c r="K124" s="970"/>
      <c r="L124" s="967"/>
      <c r="M124" s="970"/>
      <c r="N124" s="967"/>
      <c r="O124" s="970"/>
      <c r="P124" s="967"/>
      <c r="Q124" s="970"/>
      <c r="R124" s="967"/>
      <c r="S124" s="970"/>
      <c r="T124" s="967"/>
      <c r="U124" s="970"/>
      <c r="V124" s="967"/>
      <c r="W124" s="970"/>
      <c r="X124" s="967"/>
    </row>
    <row r="125" spans="1:24" ht="25.2" hidden="1" customHeight="1" outlineLevel="2">
      <c r="A125" s="1119">
        <v>44209</v>
      </c>
      <c r="B125" s="1032" t="s">
        <v>5698</v>
      </c>
      <c r="C125" s="955" t="s">
        <v>5833</v>
      </c>
      <c r="D125" s="968"/>
      <c r="E125" s="968"/>
      <c r="F125" s="972"/>
      <c r="G125" s="970"/>
      <c r="H125" s="974"/>
      <c r="I125" s="970"/>
      <c r="J125" s="974" t="s">
        <v>5700</v>
      </c>
      <c r="K125" s="970"/>
      <c r="L125" s="967"/>
      <c r="M125" s="970"/>
      <c r="N125" s="967"/>
      <c r="O125" s="970"/>
      <c r="P125" s="967"/>
      <c r="Q125" s="970"/>
      <c r="R125" s="967"/>
      <c r="S125" s="970"/>
      <c r="T125" s="967"/>
      <c r="U125" s="970"/>
      <c r="V125" s="967"/>
      <c r="W125" s="970"/>
      <c r="X125" s="967"/>
    </row>
    <row r="126" spans="1:24" ht="12.6" hidden="1" customHeight="1" outlineLevel="2">
      <c r="A126" s="1119">
        <v>44209</v>
      </c>
      <c r="B126" s="1032" t="s">
        <v>5698</v>
      </c>
      <c r="C126" s="955" t="s">
        <v>5834</v>
      </c>
      <c r="D126" s="968"/>
      <c r="E126" s="968"/>
      <c r="F126" s="972"/>
      <c r="G126" s="970"/>
      <c r="H126" s="967"/>
      <c r="I126" s="973" t="s">
        <v>5700</v>
      </c>
      <c r="J126" s="967"/>
      <c r="K126" s="970"/>
      <c r="L126" s="967"/>
      <c r="M126" s="973" t="s">
        <v>5700</v>
      </c>
      <c r="N126" s="967"/>
      <c r="O126" s="970"/>
      <c r="P126" s="967"/>
      <c r="Q126" s="970"/>
      <c r="R126" s="967"/>
      <c r="S126" s="970"/>
      <c r="T126" s="967"/>
      <c r="U126" s="970"/>
      <c r="V126" s="967"/>
      <c r="W126" s="970"/>
      <c r="X126" s="967"/>
    </row>
    <row r="127" spans="1:24" ht="12.6" hidden="1" customHeight="1" outlineLevel="1" collapsed="1">
      <c r="A127" s="1120">
        <v>44210</v>
      </c>
      <c r="B127" s="1032" t="s">
        <v>5698</v>
      </c>
      <c r="C127" s="955" t="s">
        <v>5835</v>
      </c>
      <c r="D127" s="968"/>
      <c r="E127" s="968"/>
      <c r="F127" s="969" t="s">
        <v>5700</v>
      </c>
      <c r="G127" s="970"/>
      <c r="H127" s="967"/>
      <c r="I127" s="970"/>
      <c r="J127" s="967"/>
      <c r="K127" s="970"/>
      <c r="L127" s="967"/>
      <c r="M127" s="970"/>
      <c r="N127" s="967"/>
      <c r="O127" s="970"/>
      <c r="P127" s="967"/>
      <c r="Q127" s="970"/>
      <c r="R127" s="967"/>
      <c r="S127" s="970"/>
      <c r="T127" s="967"/>
      <c r="U127" s="970"/>
      <c r="V127" s="967"/>
      <c r="W127" s="970"/>
      <c r="X127" s="967"/>
    </row>
    <row r="128" spans="1:24" ht="12.6" hidden="1" customHeight="1" outlineLevel="2">
      <c r="A128" s="1120">
        <v>44210</v>
      </c>
      <c r="B128" s="1032" t="s">
        <v>5706</v>
      </c>
      <c r="C128" s="955" t="s">
        <v>5836</v>
      </c>
      <c r="D128" s="968"/>
      <c r="E128" s="968"/>
      <c r="F128" s="969" t="s">
        <v>5700</v>
      </c>
      <c r="G128" s="970"/>
      <c r="H128" s="967"/>
      <c r="I128" s="970"/>
      <c r="J128" s="967"/>
      <c r="K128" s="970"/>
      <c r="L128" s="967"/>
      <c r="M128" s="970"/>
      <c r="N128" s="967"/>
      <c r="O128" s="970"/>
      <c r="P128" s="967"/>
      <c r="Q128" s="970"/>
      <c r="R128" s="967"/>
      <c r="S128" s="970"/>
      <c r="T128" s="967"/>
      <c r="U128" s="970"/>
      <c r="V128" s="967"/>
      <c r="W128" s="970"/>
      <c r="X128" s="967"/>
    </row>
    <row r="129" spans="1:26" ht="12.6" hidden="1" customHeight="1" outlineLevel="2">
      <c r="A129" s="1120">
        <v>44210</v>
      </c>
      <c r="B129" s="1032" t="s">
        <v>5698</v>
      </c>
      <c r="C129" s="955" t="s">
        <v>5837</v>
      </c>
      <c r="D129" s="968"/>
      <c r="E129" s="968"/>
      <c r="F129" s="972"/>
      <c r="G129" s="970"/>
      <c r="H129" s="967"/>
      <c r="I129" s="970"/>
      <c r="J129" s="974" t="s">
        <v>5700</v>
      </c>
      <c r="K129" s="970"/>
      <c r="L129" s="967"/>
      <c r="M129" s="970"/>
      <c r="N129" s="967"/>
      <c r="O129" s="970"/>
      <c r="P129" s="967"/>
      <c r="Q129" s="970"/>
      <c r="R129" s="967"/>
      <c r="S129" s="970"/>
      <c r="T129" s="967"/>
      <c r="U129" s="970"/>
      <c r="V129" s="967"/>
      <c r="W129" s="970"/>
      <c r="X129" s="967"/>
      <c r="Y129" s="967"/>
      <c r="Z129" s="955"/>
    </row>
    <row r="130" spans="1:26" ht="12.6" hidden="1" customHeight="1" outlineLevel="2">
      <c r="A130" s="1120">
        <v>44210</v>
      </c>
      <c r="B130" s="1032" t="s">
        <v>5698</v>
      </c>
      <c r="C130" s="955" t="s">
        <v>5838</v>
      </c>
      <c r="D130" s="968"/>
      <c r="E130" s="968"/>
      <c r="F130" s="972"/>
      <c r="G130" s="970"/>
      <c r="H130" s="974" t="s">
        <v>5700</v>
      </c>
      <c r="I130" s="970"/>
      <c r="J130" s="967"/>
      <c r="K130" s="970"/>
      <c r="L130" s="967"/>
      <c r="M130" s="970"/>
      <c r="N130" s="967"/>
      <c r="O130" s="970"/>
      <c r="P130" s="967"/>
      <c r="Q130" s="970"/>
      <c r="R130" s="967"/>
      <c r="S130" s="970"/>
      <c r="T130" s="974"/>
      <c r="U130" s="970"/>
      <c r="V130" s="967"/>
      <c r="W130" s="970"/>
      <c r="X130" s="967"/>
      <c r="Y130" s="967"/>
      <c r="Z130" s="955"/>
    </row>
    <row r="131" spans="1:26" ht="12.6" hidden="1" customHeight="1" outlineLevel="2">
      <c r="A131" s="1120">
        <v>44210</v>
      </c>
      <c r="B131" s="1032" t="s">
        <v>5698</v>
      </c>
      <c r="C131" s="955" t="s">
        <v>5839</v>
      </c>
      <c r="D131" s="968"/>
      <c r="E131" s="968"/>
      <c r="F131" s="972"/>
      <c r="G131" s="970"/>
      <c r="H131" s="967"/>
      <c r="I131" s="970"/>
      <c r="J131" s="967"/>
      <c r="K131" s="970"/>
      <c r="L131" s="967"/>
      <c r="M131" s="970"/>
      <c r="N131" s="967"/>
      <c r="O131" s="970"/>
      <c r="P131" s="967"/>
      <c r="Q131" s="970"/>
      <c r="R131" s="967"/>
      <c r="S131" s="970"/>
      <c r="T131" s="974" t="s">
        <v>5700</v>
      </c>
      <c r="U131" s="970"/>
      <c r="V131" s="967"/>
      <c r="W131" s="970"/>
      <c r="X131" s="967"/>
      <c r="Y131" s="967"/>
      <c r="Z131" s="955" t="s">
        <v>5810</v>
      </c>
    </row>
    <row r="132" spans="1:26" ht="12.6" hidden="1" customHeight="1" outlineLevel="2">
      <c r="A132" s="1120">
        <v>44210</v>
      </c>
      <c r="B132" s="1032" t="s">
        <v>5698</v>
      </c>
      <c r="C132" s="955" t="s">
        <v>5840</v>
      </c>
      <c r="D132" s="968"/>
      <c r="E132" s="968"/>
      <c r="F132" s="972"/>
      <c r="G132" s="973"/>
      <c r="H132" s="967"/>
      <c r="I132" s="970"/>
      <c r="J132" s="967"/>
      <c r="K132" s="970"/>
      <c r="L132" s="967"/>
      <c r="M132" s="970"/>
      <c r="N132" s="967"/>
      <c r="O132" s="973" t="s">
        <v>5700</v>
      </c>
      <c r="P132" s="967"/>
      <c r="Q132" s="970"/>
      <c r="R132" s="967"/>
      <c r="S132" s="970"/>
      <c r="T132" s="967"/>
      <c r="U132" s="970"/>
      <c r="V132" s="967"/>
      <c r="W132" s="970"/>
      <c r="X132" s="967"/>
      <c r="Y132" s="967"/>
      <c r="Z132" s="955"/>
    </row>
    <row r="133" spans="1:26" ht="12.6" hidden="1" customHeight="1" outlineLevel="2">
      <c r="A133" s="1120">
        <v>44210</v>
      </c>
      <c r="B133" s="1032" t="s">
        <v>5698</v>
      </c>
      <c r="C133" s="955" t="s">
        <v>5841</v>
      </c>
      <c r="D133" s="968"/>
      <c r="E133" s="968"/>
      <c r="F133" s="972"/>
      <c r="G133" s="970"/>
      <c r="H133" s="967"/>
      <c r="I133" s="970"/>
      <c r="J133" s="967"/>
      <c r="K133" s="970"/>
      <c r="L133" s="967"/>
      <c r="M133" s="970"/>
      <c r="N133" s="967"/>
      <c r="O133" s="973" t="s">
        <v>5700</v>
      </c>
      <c r="P133" s="967"/>
      <c r="Q133" s="970"/>
      <c r="R133" s="967"/>
      <c r="S133" s="970"/>
      <c r="T133" s="967"/>
      <c r="U133" s="970"/>
      <c r="V133" s="967"/>
      <c r="W133" s="970"/>
      <c r="X133" s="967"/>
      <c r="Y133" s="967"/>
      <c r="Z133" s="955"/>
    </row>
    <row r="134" spans="1:26" ht="12.6" hidden="1" customHeight="1" outlineLevel="2">
      <c r="A134" s="1120">
        <v>44210</v>
      </c>
      <c r="B134" s="1032" t="s">
        <v>5706</v>
      </c>
      <c r="C134" s="955" t="s">
        <v>5842</v>
      </c>
      <c r="D134" s="968"/>
      <c r="E134" s="968"/>
      <c r="F134" s="972"/>
      <c r="G134" s="970"/>
      <c r="H134" s="967"/>
      <c r="I134" s="970"/>
      <c r="J134" s="967"/>
      <c r="K134" s="970"/>
      <c r="L134" s="967"/>
      <c r="M134" s="970"/>
      <c r="N134" s="967"/>
      <c r="O134" s="970"/>
      <c r="P134" s="967"/>
      <c r="Q134" s="970"/>
      <c r="R134" s="967"/>
      <c r="S134" s="970"/>
      <c r="T134" s="974" t="s">
        <v>5700</v>
      </c>
      <c r="U134" s="970"/>
      <c r="V134" s="967"/>
      <c r="W134" s="970"/>
      <c r="X134" s="967"/>
      <c r="Y134" s="967"/>
      <c r="Z134" s="955"/>
    </row>
    <row r="135" spans="1:26" ht="12.6" hidden="1" customHeight="1" outlineLevel="2">
      <c r="A135" s="1120">
        <v>44210</v>
      </c>
      <c r="B135" s="1032" t="s">
        <v>5698</v>
      </c>
      <c r="C135" s="955" t="s">
        <v>5843</v>
      </c>
      <c r="D135" s="968"/>
      <c r="E135" s="968"/>
      <c r="F135" s="969" t="s">
        <v>5700</v>
      </c>
      <c r="G135" s="970"/>
      <c r="H135" s="967"/>
      <c r="I135" s="970"/>
      <c r="J135" s="967"/>
      <c r="K135" s="970"/>
      <c r="L135" s="967"/>
      <c r="M135" s="970"/>
      <c r="N135" s="967"/>
      <c r="O135" s="970"/>
      <c r="P135" s="967"/>
      <c r="Q135" s="970"/>
      <c r="R135" s="967"/>
      <c r="S135" s="970"/>
      <c r="T135" s="967"/>
      <c r="U135" s="970"/>
      <c r="V135" s="967"/>
      <c r="W135" s="970"/>
      <c r="X135" s="967"/>
      <c r="Y135" s="967"/>
      <c r="Z135" s="955"/>
    </row>
    <row r="136" spans="1:26" ht="12.6" hidden="1" customHeight="1" outlineLevel="2">
      <c r="A136" s="1120">
        <v>44210</v>
      </c>
      <c r="B136" s="1032" t="s">
        <v>5706</v>
      </c>
      <c r="C136" s="955" t="s">
        <v>5844</v>
      </c>
      <c r="D136" s="968"/>
      <c r="E136" s="968"/>
      <c r="F136" s="972"/>
      <c r="G136" s="970"/>
      <c r="H136" s="967"/>
      <c r="I136" s="970"/>
      <c r="J136" s="967"/>
      <c r="K136" s="970"/>
      <c r="L136" s="967"/>
      <c r="M136" s="970"/>
      <c r="N136" s="967"/>
      <c r="O136" s="970"/>
      <c r="P136" s="967"/>
      <c r="Q136" s="970"/>
      <c r="R136" s="967"/>
      <c r="S136" s="970"/>
      <c r="T136" s="974" t="s">
        <v>5700</v>
      </c>
      <c r="U136" s="970"/>
      <c r="V136" s="967"/>
      <c r="W136" s="970"/>
      <c r="X136" s="967"/>
      <c r="Y136" s="967"/>
      <c r="Z136" s="955"/>
    </row>
    <row r="137" spans="1:26" ht="12.6" hidden="1" customHeight="1" outlineLevel="2">
      <c r="A137" s="1120">
        <v>44210</v>
      </c>
      <c r="B137" s="1032" t="s">
        <v>5698</v>
      </c>
      <c r="C137" s="955" t="s">
        <v>5845</v>
      </c>
      <c r="D137" s="968"/>
      <c r="E137" s="968"/>
      <c r="F137" s="969" t="s">
        <v>5700</v>
      </c>
      <c r="G137" s="970"/>
      <c r="H137" s="967"/>
      <c r="I137" s="970"/>
      <c r="J137" s="967"/>
      <c r="K137" s="970"/>
      <c r="L137" s="967"/>
      <c r="M137" s="970"/>
      <c r="N137" s="967"/>
      <c r="O137" s="970"/>
      <c r="P137" s="967"/>
      <c r="Q137" s="970"/>
      <c r="R137" s="967"/>
      <c r="S137" s="970"/>
      <c r="T137" s="967"/>
      <c r="U137" s="970"/>
      <c r="V137" s="967"/>
      <c r="W137" s="970"/>
      <c r="X137" s="967"/>
      <c r="Y137" s="967"/>
      <c r="Z137" s="955"/>
    </row>
    <row r="138" spans="1:26" ht="12.6" hidden="1" customHeight="1" outlineLevel="2">
      <c r="A138" s="1120">
        <v>44210</v>
      </c>
      <c r="B138" s="1032" t="s">
        <v>5698</v>
      </c>
      <c r="C138" s="955" t="s">
        <v>5846</v>
      </c>
      <c r="D138" s="968"/>
      <c r="E138" s="968"/>
      <c r="F138" s="969" t="s">
        <v>5700</v>
      </c>
      <c r="G138" s="970"/>
      <c r="H138" s="967"/>
      <c r="I138" s="970"/>
      <c r="J138" s="967"/>
      <c r="K138" s="970"/>
      <c r="L138" s="967"/>
      <c r="M138" s="970"/>
      <c r="N138" s="967"/>
      <c r="O138" s="970"/>
      <c r="P138" s="967"/>
      <c r="Q138" s="970"/>
      <c r="R138" s="967"/>
      <c r="S138" s="970"/>
      <c r="T138" s="967"/>
      <c r="U138" s="970"/>
      <c r="V138" s="967"/>
      <c r="W138" s="970"/>
      <c r="X138" s="967"/>
      <c r="Y138" s="967"/>
      <c r="Z138" s="955"/>
    </row>
    <row r="139" spans="1:26" ht="12.6" hidden="1" customHeight="1" outlineLevel="2">
      <c r="A139" s="1120">
        <v>44210</v>
      </c>
      <c r="B139" s="1032" t="s">
        <v>5847</v>
      </c>
      <c r="C139" s="955" t="s">
        <v>5848</v>
      </c>
      <c r="D139" s="968"/>
      <c r="E139" s="968"/>
      <c r="F139" s="969" t="s">
        <v>5700</v>
      </c>
      <c r="G139" s="970"/>
      <c r="H139" s="967"/>
      <c r="I139" s="970"/>
      <c r="J139" s="967"/>
      <c r="K139" s="970"/>
      <c r="L139" s="967"/>
      <c r="M139" s="970"/>
      <c r="N139" s="967"/>
      <c r="O139" s="970"/>
      <c r="P139" s="967"/>
      <c r="Q139" s="970"/>
      <c r="R139" s="967"/>
      <c r="S139" s="970"/>
      <c r="T139" s="967"/>
      <c r="U139" s="970"/>
      <c r="V139" s="967"/>
      <c r="W139" s="970"/>
      <c r="X139" s="967"/>
      <c r="Y139" s="967"/>
      <c r="Z139" s="955"/>
    </row>
    <row r="140" spans="1:26" ht="12.6" hidden="1" customHeight="1" outlineLevel="2">
      <c r="A140" s="1120">
        <v>44210</v>
      </c>
      <c r="B140" s="1032" t="s">
        <v>5698</v>
      </c>
      <c r="C140" s="955" t="s">
        <v>5849</v>
      </c>
      <c r="D140" s="968"/>
      <c r="E140" s="968"/>
      <c r="F140" s="972"/>
      <c r="G140" s="970"/>
      <c r="H140" s="967"/>
      <c r="I140" s="970"/>
      <c r="J140" s="967"/>
      <c r="K140" s="970"/>
      <c r="L140" s="967"/>
      <c r="M140" s="970"/>
      <c r="N140" s="967"/>
      <c r="O140" s="970"/>
      <c r="P140" s="967"/>
      <c r="Q140" s="970"/>
      <c r="R140" s="974" t="s">
        <v>5700</v>
      </c>
      <c r="S140" s="970"/>
      <c r="T140" s="967"/>
      <c r="U140" s="970"/>
      <c r="V140" s="967"/>
      <c r="W140" s="970"/>
      <c r="X140" s="967"/>
      <c r="Y140" s="967"/>
      <c r="Z140" s="955"/>
    </row>
    <row r="141" spans="1:26" ht="12.6" hidden="1" customHeight="1" outlineLevel="2">
      <c r="A141" s="1120">
        <v>44210</v>
      </c>
      <c r="B141" s="1032" t="s">
        <v>5698</v>
      </c>
      <c r="C141" s="955" t="s">
        <v>5850</v>
      </c>
      <c r="D141" s="977"/>
      <c r="E141" s="977" t="s">
        <v>5700</v>
      </c>
      <c r="F141" s="972"/>
      <c r="G141" s="970"/>
      <c r="H141" s="967"/>
      <c r="I141" s="970"/>
      <c r="J141" s="967"/>
      <c r="K141" s="970"/>
      <c r="L141" s="967"/>
      <c r="M141" s="970"/>
      <c r="N141" s="967"/>
      <c r="O141" s="970"/>
      <c r="P141" s="967"/>
      <c r="Q141" s="970"/>
      <c r="R141" s="967"/>
      <c r="S141" s="970"/>
      <c r="T141" s="967"/>
      <c r="U141" s="970"/>
      <c r="V141" s="967"/>
      <c r="W141" s="970"/>
      <c r="X141" s="967"/>
      <c r="Y141" s="967"/>
      <c r="Z141" s="955"/>
    </row>
    <row r="142" spans="1:26" ht="12.6" hidden="1" customHeight="1" outlineLevel="2">
      <c r="A142" s="1120">
        <v>44210</v>
      </c>
      <c r="B142" s="1032" t="s">
        <v>5706</v>
      </c>
      <c r="C142" s="955" t="s">
        <v>5851</v>
      </c>
      <c r="D142" s="968"/>
      <c r="E142" s="968"/>
      <c r="F142" s="972"/>
      <c r="G142" s="970"/>
      <c r="H142" s="967"/>
      <c r="I142" s="970"/>
      <c r="J142" s="967"/>
      <c r="K142" s="970"/>
      <c r="L142" s="967"/>
      <c r="M142" s="970"/>
      <c r="N142" s="967"/>
      <c r="O142" s="970"/>
      <c r="P142" s="967"/>
      <c r="Q142" s="970"/>
      <c r="R142" s="967"/>
      <c r="S142" s="970"/>
      <c r="T142" s="974" t="s">
        <v>5700</v>
      </c>
      <c r="U142" s="970"/>
      <c r="V142" s="967"/>
      <c r="W142" s="970"/>
      <c r="X142" s="967"/>
      <c r="Y142" s="967"/>
      <c r="Z142" s="955"/>
    </row>
    <row r="143" spans="1:26" ht="12.6" hidden="1" customHeight="1" outlineLevel="2">
      <c r="A143" s="1120">
        <v>44210</v>
      </c>
      <c r="B143" s="1032" t="s">
        <v>5698</v>
      </c>
      <c r="C143" s="955" t="s">
        <v>5852</v>
      </c>
      <c r="D143" s="968"/>
      <c r="E143" s="968"/>
      <c r="F143" s="972"/>
      <c r="G143" s="970"/>
      <c r="H143" s="967"/>
      <c r="I143" s="970"/>
      <c r="J143" s="967"/>
      <c r="K143" s="970"/>
      <c r="L143" s="967"/>
      <c r="M143" s="970"/>
      <c r="N143" s="967"/>
      <c r="O143" s="970"/>
      <c r="P143" s="967"/>
      <c r="Q143" s="970"/>
      <c r="R143" s="974" t="s">
        <v>5700</v>
      </c>
      <c r="S143" s="970"/>
      <c r="T143" s="967"/>
      <c r="U143" s="970"/>
      <c r="V143" s="967"/>
      <c r="W143" s="970"/>
      <c r="X143" s="967"/>
      <c r="Y143" s="967"/>
      <c r="Z143" s="955"/>
    </row>
    <row r="144" spans="1:26" ht="25.2" hidden="1" customHeight="1" outlineLevel="2">
      <c r="A144" s="1120">
        <v>44210</v>
      </c>
      <c r="B144" s="1032" t="s">
        <v>5698</v>
      </c>
      <c r="C144" s="955" t="s">
        <v>5853</v>
      </c>
      <c r="D144" s="968"/>
      <c r="E144" s="968"/>
      <c r="F144" s="972"/>
      <c r="G144" s="970"/>
      <c r="H144" s="967"/>
      <c r="I144" s="970"/>
      <c r="J144" s="967"/>
      <c r="K144" s="970"/>
      <c r="L144" s="967"/>
      <c r="M144" s="970"/>
      <c r="N144" s="967"/>
      <c r="O144" s="970"/>
      <c r="P144" s="967"/>
      <c r="Q144" s="970"/>
      <c r="R144" s="967"/>
      <c r="S144" s="970"/>
      <c r="T144" s="974" t="s">
        <v>5700</v>
      </c>
      <c r="U144" s="970"/>
      <c r="V144" s="967"/>
      <c r="W144" s="970"/>
      <c r="X144" s="967"/>
      <c r="Y144" s="967"/>
      <c r="Z144" s="955"/>
    </row>
    <row r="145" spans="1:24" ht="25.2" hidden="1" customHeight="1" outlineLevel="2">
      <c r="A145" s="1120">
        <v>44210</v>
      </c>
      <c r="B145" s="1032" t="s">
        <v>5698</v>
      </c>
      <c r="C145" s="955" t="s">
        <v>5854</v>
      </c>
      <c r="D145" s="977"/>
      <c r="E145" s="977" t="s">
        <v>5700</v>
      </c>
      <c r="F145" s="972"/>
      <c r="G145" s="970"/>
      <c r="H145" s="967"/>
      <c r="I145" s="970"/>
      <c r="J145" s="967"/>
      <c r="K145" s="970"/>
      <c r="L145" s="967"/>
      <c r="M145" s="970"/>
      <c r="N145" s="967"/>
      <c r="O145" s="970"/>
      <c r="P145" s="967"/>
      <c r="Q145" s="970"/>
      <c r="R145" s="974" t="s">
        <v>5700</v>
      </c>
      <c r="S145" s="970"/>
      <c r="T145" s="967"/>
      <c r="U145" s="970"/>
      <c r="V145" s="967"/>
      <c r="W145" s="970"/>
      <c r="X145" s="967"/>
    </row>
    <row r="146" spans="1:24" ht="25.2" hidden="1" customHeight="1" outlineLevel="1" collapsed="1">
      <c r="A146" s="1121">
        <v>44211</v>
      </c>
      <c r="B146" s="1032" t="s">
        <v>5698</v>
      </c>
      <c r="C146" s="955" t="s">
        <v>5855</v>
      </c>
      <c r="D146" s="968"/>
      <c r="E146" s="968"/>
      <c r="F146" s="972"/>
      <c r="G146" s="970"/>
      <c r="H146" s="967"/>
      <c r="I146" s="970"/>
      <c r="J146" s="974" t="s">
        <v>5700</v>
      </c>
      <c r="K146" s="973" t="s">
        <v>5700</v>
      </c>
      <c r="L146" s="967"/>
      <c r="M146" s="970"/>
      <c r="N146" s="967"/>
      <c r="O146" s="970"/>
      <c r="P146" s="967"/>
      <c r="Q146" s="970"/>
      <c r="R146" s="967"/>
      <c r="S146" s="970"/>
      <c r="T146" s="967"/>
      <c r="U146" s="970"/>
      <c r="V146" s="967"/>
      <c r="W146" s="970"/>
      <c r="X146" s="967"/>
    </row>
    <row r="147" spans="1:24" ht="25.2" hidden="1" customHeight="1" outlineLevel="2">
      <c r="A147" s="1121">
        <v>44211</v>
      </c>
      <c r="B147" s="1032" t="s">
        <v>5698</v>
      </c>
      <c r="C147" s="955" t="s">
        <v>5856</v>
      </c>
      <c r="D147" s="968"/>
      <c r="E147" s="968"/>
      <c r="F147" s="972"/>
      <c r="G147" s="970"/>
      <c r="H147" s="974" t="s">
        <v>5700</v>
      </c>
      <c r="I147" s="970"/>
      <c r="J147" s="967"/>
      <c r="K147" s="970"/>
      <c r="L147" s="967"/>
      <c r="M147" s="970"/>
      <c r="N147" s="974" t="s">
        <v>5700</v>
      </c>
      <c r="O147" s="970"/>
      <c r="P147" s="967"/>
      <c r="Q147" s="970"/>
      <c r="R147" s="967"/>
      <c r="S147" s="970"/>
      <c r="T147" s="967"/>
      <c r="U147" s="970"/>
      <c r="V147" s="967"/>
      <c r="W147" s="970"/>
      <c r="X147" s="967"/>
    </row>
    <row r="148" spans="1:24" ht="12.6" hidden="1" customHeight="1" outlineLevel="2">
      <c r="A148" s="1121">
        <v>44211</v>
      </c>
      <c r="B148" s="1032" t="s">
        <v>5698</v>
      </c>
      <c r="C148" s="955" t="s">
        <v>5857</v>
      </c>
      <c r="D148" s="968"/>
      <c r="E148" s="968"/>
      <c r="F148" s="972"/>
      <c r="G148" s="973" t="s">
        <v>5700</v>
      </c>
      <c r="H148" s="967"/>
      <c r="I148" s="973" t="s">
        <v>5700</v>
      </c>
      <c r="J148" s="967"/>
      <c r="K148" s="970"/>
      <c r="L148" s="967"/>
      <c r="M148" s="970"/>
      <c r="N148" s="967"/>
      <c r="O148" s="970"/>
      <c r="P148" s="967"/>
      <c r="Q148" s="970"/>
      <c r="R148" s="967"/>
      <c r="S148" s="970"/>
      <c r="T148" s="967"/>
      <c r="U148" s="970"/>
      <c r="V148" s="967"/>
      <c r="W148" s="970"/>
      <c r="X148" s="967"/>
    </row>
    <row r="149" spans="1:24" ht="12.6" hidden="1" customHeight="1" outlineLevel="2">
      <c r="A149" s="1121">
        <v>44211</v>
      </c>
      <c r="B149" s="1032" t="s">
        <v>5698</v>
      </c>
      <c r="C149" s="955" t="s">
        <v>5858</v>
      </c>
      <c r="D149" s="977"/>
      <c r="E149" s="977" t="s">
        <v>5700</v>
      </c>
      <c r="F149" s="972"/>
      <c r="G149" s="970"/>
      <c r="H149" s="967"/>
      <c r="I149" s="970"/>
      <c r="J149" s="967"/>
      <c r="K149" s="970"/>
      <c r="L149" s="967"/>
      <c r="M149" s="970"/>
      <c r="N149" s="967"/>
      <c r="O149" s="970"/>
      <c r="P149" s="967"/>
      <c r="Q149" s="970"/>
      <c r="R149" s="967"/>
      <c r="S149" s="970"/>
      <c r="T149" s="967"/>
      <c r="U149" s="970"/>
      <c r="V149" s="967"/>
      <c r="W149" s="970"/>
      <c r="X149" s="967"/>
    </row>
    <row r="150" spans="1:24" ht="12.6" hidden="1" customHeight="1" outlineLevel="2">
      <c r="A150" s="1121">
        <v>44211</v>
      </c>
      <c r="B150" s="1032" t="s">
        <v>5739</v>
      </c>
      <c r="C150" s="955" t="s">
        <v>5859</v>
      </c>
      <c r="D150" s="968"/>
      <c r="E150" s="968"/>
      <c r="F150" s="972"/>
      <c r="G150" s="970"/>
      <c r="H150" s="974" t="s">
        <v>5700</v>
      </c>
      <c r="I150" s="970"/>
      <c r="J150" s="967"/>
      <c r="K150" s="970"/>
      <c r="L150" s="967"/>
      <c r="M150" s="970"/>
      <c r="N150" s="967"/>
      <c r="O150" s="970"/>
      <c r="P150" s="967"/>
      <c r="Q150" s="970"/>
      <c r="R150" s="967"/>
      <c r="S150" s="970"/>
      <c r="T150" s="967"/>
      <c r="U150" s="970"/>
      <c r="V150" s="967"/>
      <c r="W150" s="970"/>
      <c r="X150" s="967"/>
    </row>
    <row r="151" spans="1:24" ht="12.6" hidden="1" customHeight="1" outlineLevel="2">
      <c r="A151" s="1121">
        <v>44211</v>
      </c>
      <c r="B151" s="1032" t="s">
        <v>5698</v>
      </c>
      <c r="C151" s="955" t="s">
        <v>5860</v>
      </c>
      <c r="D151" s="968"/>
      <c r="E151" s="968"/>
      <c r="F151" s="972"/>
      <c r="G151" s="970"/>
      <c r="H151" s="967"/>
      <c r="I151" s="970"/>
      <c r="J151" s="967"/>
      <c r="K151" s="970"/>
      <c r="L151" s="967"/>
      <c r="M151" s="970"/>
      <c r="N151" s="967"/>
      <c r="O151" s="970"/>
      <c r="P151" s="967"/>
      <c r="Q151" s="970"/>
      <c r="R151" s="967"/>
      <c r="S151" s="970"/>
      <c r="T151" s="974" t="s">
        <v>5700</v>
      </c>
      <c r="U151" s="970"/>
      <c r="V151" s="967"/>
      <c r="W151" s="970"/>
      <c r="X151" s="967"/>
    </row>
    <row r="152" spans="1:24" ht="12.6" hidden="1" customHeight="1" outlineLevel="2">
      <c r="A152" s="1121">
        <v>44211</v>
      </c>
      <c r="B152" s="1032" t="s">
        <v>5698</v>
      </c>
      <c r="C152" s="955" t="s">
        <v>5861</v>
      </c>
      <c r="D152" s="968"/>
      <c r="E152" s="968"/>
      <c r="F152" s="972"/>
      <c r="G152" s="970"/>
      <c r="H152" s="974" t="s">
        <v>5700</v>
      </c>
      <c r="I152" s="970"/>
      <c r="J152" s="967"/>
      <c r="K152" s="970"/>
      <c r="L152" s="967"/>
      <c r="M152" s="970"/>
      <c r="N152" s="967"/>
      <c r="O152" s="970"/>
      <c r="P152" s="967"/>
      <c r="Q152" s="970"/>
      <c r="R152" s="967"/>
      <c r="S152" s="970"/>
      <c r="T152" s="967"/>
      <c r="U152" s="970"/>
      <c r="V152" s="967"/>
      <c r="W152" s="970"/>
      <c r="X152" s="967"/>
    </row>
    <row r="153" spans="1:24" ht="12.6" hidden="1" customHeight="1" outlineLevel="2">
      <c r="A153" s="1121">
        <v>44211</v>
      </c>
      <c r="B153" s="1032" t="s">
        <v>5698</v>
      </c>
      <c r="C153" s="955" t="s">
        <v>5862</v>
      </c>
      <c r="D153" s="968"/>
      <c r="E153" s="968"/>
      <c r="F153" s="972"/>
      <c r="G153" s="970"/>
      <c r="H153" s="974" t="s">
        <v>5700</v>
      </c>
      <c r="I153" s="970"/>
      <c r="J153" s="967"/>
      <c r="K153" s="970"/>
      <c r="L153" s="967"/>
      <c r="M153" s="970"/>
      <c r="N153" s="967"/>
      <c r="O153" s="970"/>
      <c r="P153" s="967"/>
      <c r="Q153" s="970"/>
      <c r="R153" s="967"/>
      <c r="S153" s="970"/>
      <c r="T153" s="967"/>
      <c r="U153" s="970"/>
      <c r="V153" s="967"/>
      <c r="W153" s="970"/>
      <c r="X153" s="967"/>
    </row>
    <row r="154" spans="1:24" ht="12.6" hidden="1" customHeight="1" outlineLevel="2">
      <c r="A154" s="1121">
        <v>44211</v>
      </c>
      <c r="B154" s="1032" t="s">
        <v>5706</v>
      </c>
      <c r="C154" s="955" t="s">
        <v>5863</v>
      </c>
      <c r="D154" s="968"/>
      <c r="E154" s="968"/>
      <c r="F154" s="972"/>
      <c r="G154" s="973" t="s">
        <v>5700</v>
      </c>
      <c r="H154" s="967"/>
      <c r="I154" s="970"/>
      <c r="J154" s="967"/>
      <c r="K154" s="970"/>
      <c r="L154" s="967"/>
      <c r="M154" s="970"/>
      <c r="N154" s="967"/>
      <c r="O154" s="970"/>
      <c r="P154" s="967"/>
      <c r="Q154" s="973" t="s">
        <v>5700</v>
      </c>
      <c r="R154" s="967"/>
      <c r="S154" s="970"/>
      <c r="T154" s="967"/>
      <c r="U154" s="970"/>
      <c r="V154" s="967"/>
      <c r="W154" s="970"/>
      <c r="X154" s="967"/>
    </row>
    <row r="155" spans="1:24" ht="12.6" hidden="1" customHeight="1" outlineLevel="2">
      <c r="A155" s="1121">
        <v>44211</v>
      </c>
      <c r="B155" s="1032" t="s">
        <v>5698</v>
      </c>
      <c r="C155" s="955" t="s">
        <v>5864</v>
      </c>
      <c r="D155" s="968"/>
      <c r="E155" s="968"/>
      <c r="F155" s="972"/>
      <c r="G155" s="970"/>
      <c r="H155" s="967"/>
      <c r="I155" s="970"/>
      <c r="J155" s="967"/>
      <c r="K155" s="970"/>
      <c r="L155" s="967"/>
      <c r="M155" s="970"/>
      <c r="N155" s="967"/>
      <c r="O155" s="970"/>
      <c r="P155" s="967"/>
      <c r="Q155" s="973" t="s">
        <v>5700</v>
      </c>
      <c r="R155" s="967"/>
      <c r="S155" s="970"/>
      <c r="T155" s="967"/>
      <c r="U155" s="970"/>
      <c r="V155" s="967"/>
      <c r="W155" s="970"/>
      <c r="X155" s="967"/>
    </row>
    <row r="156" spans="1:24" ht="12.6" hidden="1" customHeight="1" outlineLevel="2">
      <c r="A156" s="1121">
        <v>44211</v>
      </c>
      <c r="B156" s="1032" t="s">
        <v>5865</v>
      </c>
      <c r="C156" s="955" t="s">
        <v>5866</v>
      </c>
      <c r="D156" s="977"/>
      <c r="E156" s="977" t="s">
        <v>5700</v>
      </c>
      <c r="F156" s="972"/>
      <c r="G156" s="970"/>
      <c r="H156" s="967"/>
      <c r="I156" s="970"/>
      <c r="J156" s="967"/>
      <c r="K156" s="970"/>
      <c r="L156" s="967"/>
      <c r="M156" s="970"/>
      <c r="N156" s="967"/>
      <c r="O156" s="970"/>
      <c r="P156" s="967"/>
      <c r="Q156" s="970"/>
      <c r="R156" s="967"/>
      <c r="S156" s="970"/>
      <c r="T156" s="967"/>
      <c r="U156" s="970"/>
      <c r="V156" s="967"/>
      <c r="W156" s="970"/>
      <c r="X156" s="967"/>
    </row>
    <row r="157" spans="1:24" ht="25.2" hidden="1" customHeight="1" outlineLevel="2">
      <c r="A157" s="1121">
        <v>44211</v>
      </c>
      <c r="B157" s="1032" t="s">
        <v>5698</v>
      </c>
      <c r="C157" s="955" t="s">
        <v>5867</v>
      </c>
      <c r="D157" s="968"/>
      <c r="E157" s="968"/>
      <c r="F157" s="972"/>
      <c r="G157" s="973" t="s">
        <v>5700</v>
      </c>
      <c r="H157" s="967"/>
      <c r="I157" s="970"/>
      <c r="J157" s="967"/>
      <c r="K157" s="970"/>
      <c r="L157" s="967"/>
      <c r="M157" s="970"/>
      <c r="N157" s="967"/>
      <c r="O157" s="970"/>
      <c r="P157" s="967"/>
      <c r="Q157" s="973" t="s">
        <v>5700</v>
      </c>
      <c r="R157" s="967"/>
      <c r="S157" s="970"/>
      <c r="T157" s="967"/>
      <c r="U157" s="970"/>
      <c r="V157" s="967"/>
      <c r="W157" s="970"/>
      <c r="X157" s="967"/>
    </row>
    <row r="158" spans="1:24" ht="25.2" hidden="1" customHeight="1" outlineLevel="2">
      <c r="A158" s="1121">
        <v>44211</v>
      </c>
      <c r="B158" s="1032" t="s">
        <v>5698</v>
      </c>
      <c r="C158" s="955" t="s">
        <v>5868</v>
      </c>
      <c r="D158" s="977"/>
      <c r="E158" s="977" t="s">
        <v>5700</v>
      </c>
      <c r="F158" s="972"/>
      <c r="G158" s="973" t="s">
        <v>5700</v>
      </c>
      <c r="H158" s="967"/>
      <c r="I158" s="970"/>
      <c r="J158" s="967"/>
      <c r="K158" s="970"/>
      <c r="L158" s="967"/>
      <c r="M158" s="970"/>
      <c r="N158" s="967"/>
      <c r="O158" s="970"/>
      <c r="P158" s="967"/>
      <c r="Q158" s="970"/>
      <c r="R158" s="967"/>
      <c r="S158" s="970"/>
      <c r="T158" s="967"/>
      <c r="U158" s="970"/>
      <c r="V158" s="967"/>
      <c r="W158" s="970"/>
      <c r="X158" s="967"/>
    </row>
    <row r="159" spans="1:24" ht="12.6" hidden="1" customHeight="1" outlineLevel="2">
      <c r="A159" s="1121">
        <v>44211</v>
      </c>
      <c r="B159" s="1032" t="s">
        <v>5745</v>
      </c>
      <c r="C159" s="955" t="s">
        <v>5869</v>
      </c>
      <c r="D159" s="968"/>
      <c r="E159" s="968"/>
      <c r="F159" s="972"/>
      <c r="G159" s="970"/>
      <c r="H159" s="967"/>
      <c r="I159" s="970"/>
      <c r="J159" s="967"/>
      <c r="K159" s="970"/>
      <c r="L159" s="967"/>
      <c r="M159" s="970"/>
      <c r="N159" s="967"/>
      <c r="O159" s="970"/>
      <c r="P159" s="967"/>
      <c r="Q159" s="970"/>
      <c r="R159" s="967"/>
      <c r="S159" s="970"/>
      <c r="T159" s="974" t="s">
        <v>5700</v>
      </c>
      <c r="U159" s="970"/>
      <c r="V159" s="967"/>
      <c r="W159" s="970"/>
      <c r="X159" s="967"/>
    </row>
    <row r="160" spans="1:24" ht="12.6" hidden="1" customHeight="1" outlineLevel="2">
      <c r="A160" s="1121">
        <v>44211</v>
      </c>
      <c r="B160" s="1032" t="s">
        <v>5698</v>
      </c>
      <c r="C160" s="955" t="s">
        <v>5870</v>
      </c>
      <c r="D160" s="968"/>
      <c r="E160" s="968"/>
      <c r="F160" s="969" t="s">
        <v>5700</v>
      </c>
      <c r="G160" s="970"/>
      <c r="H160" s="967"/>
      <c r="I160" s="970"/>
      <c r="J160" s="967"/>
      <c r="K160" s="970"/>
      <c r="L160" s="967"/>
      <c r="M160" s="970"/>
      <c r="N160" s="967"/>
      <c r="O160" s="970"/>
      <c r="P160" s="967"/>
      <c r="Q160" s="970"/>
      <c r="R160" s="967"/>
      <c r="S160" s="970"/>
      <c r="T160" s="967"/>
      <c r="U160" s="970"/>
      <c r="V160" s="967"/>
      <c r="W160" s="970"/>
      <c r="X160" s="967"/>
    </row>
    <row r="161" spans="1:24" ht="12.6" hidden="1" customHeight="1" outlineLevel="2">
      <c r="A161" s="1121">
        <v>44211</v>
      </c>
      <c r="B161" s="1032" t="s">
        <v>5698</v>
      </c>
      <c r="C161" s="955"/>
      <c r="D161" s="977"/>
      <c r="E161" s="977" t="s">
        <v>5700</v>
      </c>
      <c r="F161" s="969"/>
      <c r="G161" s="970"/>
      <c r="H161" s="967"/>
      <c r="I161" s="970"/>
      <c r="J161" s="967"/>
      <c r="K161" s="970"/>
      <c r="L161" s="967"/>
      <c r="M161" s="970"/>
      <c r="N161" s="967"/>
      <c r="O161" s="970"/>
      <c r="P161" s="967"/>
      <c r="Q161" s="970"/>
      <c r="R161" s="967"/>
      <c r="S161" s="970"/>
      <c r="T161" s="967"/>
      <c r="U161" s="970"/>
      <c r="V161" s="967"/>
      <c r="W161" s="970"/>
      <c r="X161" s="967"/>
    </row>
    <row r="162" spans="1:24" ht="12.6" hidden="1" customHeight="1" outlineLevel="2">
      <c r="A162" s="1121">
        <v>44211</v>
      </c>
      <c r="B162" s="1032" t="s">
        <v>5698</v>
      </c>
      <c r="C162" s="955" t="s">
        <v>5871</v>
      </c>
      <c r="D162" s="968"/>
      <c r="E162" s="968"/>
      <c r="F162" s="972"/>
      <c r="G162" s="970"/>
      <c r="H162" s="967"/>
      <c r="I162" s="970"/>
      <c r="J162" s="967"/>
      <c r="K162" s="970"/>
      <c r="L162" s="974" t="s">
        <v>5700</v>
      </c>
      <c r="M162" s="973"/>
      <c r="N162" s="967"/>
      <c r="O162" s="970"/>
      <c r="P162" s="967"/>
      <c r="Q162" s="970"/>
      <c r="R162" s="967"/>
      <c r="S162" s="970"/>
      <c r="T162" s="967"/>
      <c r="U162" s="970"/>
      <c r="V162" s="967"/>
      <c r="W162" s="970"/>
      <c r="X162" s="967"/>
    </row>
    <row r="163" spans="1:24" ht="12.6" hidden="1" customHeight="1" outlineLevel="2">
      <c r="A163" s="1121">
        <v>44211</v>
      </c>
      <c r="B163" s="1032" t="s">
        <v>5698</v>
      </c>
      <c r="C163" s="955" t="s">
        <v>5872</v>
      </c>
      <c r="D163" s="968"/>
      <c r="E163" s="968"/>
      <c r="F163" s="972"/>
      <c r="G163" s="973" t="s">
        <v>5700</v>
      </c>
      <c r="H163" s="967"/>
      <c r="I163" s="970"/>
      <c r="J163" s="974" t="s">
        <v>5700</v>
      </c>
      <c r="K163" s="970"/>
      <c r="L163" s="967"/>
      <c r="M163" s="970"/>
      <c r="N163" s="967"/>
      <c r="O163" s="970"/>
      <c r="P163" s="967"/>
      <c r="Q163" s="970"/>
      <c r="R163" s="967"/>
      <c r="S163" s="970"/>
      <c r="T163" s="967"/>
      <c r="U163" s="970"/>
      <c r="V163" s="967"/>
      <c r="W163" s="970"/>
      <c r="X163" s="967"/>
    </row>
    <row r="164" spans="1:24" ht="12.6" hidden="1" customHeight="1" outlineLevel="1" collapsed="1">
      <c r="A164" s="1122">
        <v>44214</v>
      </c>
      <c r="B164" s="1032" t="s">
        <v>5698</v>
      </c>
      <c r="C164" s="955" t="s">
        <v>5873</v>
      </c>
      <c r="D164" s="977"/>
      <c r="E164" s="977" t="s">
        <v>5700</v>
      </c>
      <c r="F164" s="972"/>
      <c r="G164" s="970"/>
      <c r="H164" s="974" t="s">
        <v>5700</v>
      </c>
      <c r="I164" s="970"/>
      <c r="J164" s="974" t="s">
        <v>5700</v>
      </c>
      <c r="K164" s="970"/>
      <c r="L164" s="967"/>
      <c r="M164" s="970"/>
      <c r="N164" s="967"/>
      <c r="O164" s="970"/>
      <c r="P164" s="967"/>
      <c r="Q164" s="970"/>
      <c r="R164" s="967"/>
      <c r="S164" s="970"/>
      <c r="T164" s="967"/>
      <c r="U164" s="970"/>
      <c r="V164" s="967"/>
      <c r="W164" s="970"/>
      <c r="X164" s="967"/>
    </row>
    <row r="165" spans="1:24" ht="25.2" hidden="1" customHeight="1" outlineLevel="2">
      <c r="A165" s="1122">
        <v>44214</v>
      </c>
      <c r="B165" s="1032" t="s">
        <v>5706</v>
      </c>
      <c r="C165" s="955" t="s">
        <v>5874</v>
      </c>
      <c r="D165" s="968"/>
      <c r="E165" s="968"/>
      <c r="F165" s="972"/>
      <c r="G165" s="970"/>
      <c r="H165" s="967"/>
      <c r="I165" s="970"/>
      <c r="J165" s="967"/>
      <c r="K165" s="970"/>
      <c r="L165" s="967"/>
      <c r="M165" s="970"/>
      <c r="N165" s="967"/>
      <c r="O165" s="970"/>
      <c r="P165" s="974" t="s">
        <v>5700</v>
      </c>
      <c r="Q165" s="970"/>
      <c r="R165" s="967"/>
      <c r="S165" s="973" t="s">
        <v>5700</v>
      </c>
      <c r="T165" s="967"/>
      <c r="U165" s="970"/>
      <c r="V165" s="967"/>
      <c r="W165" s="970"/>
      <c r="X165" s="967"/>
    </row>
    <row r="166" spans="1:24" ht="25.2" hidden="1" customHeight="1" outlineLevel="2">
      <c r="A166" s="1122">
        <v>44214</v>
      </c>
      <c r="B166" s="1032" t="s">
        <v>5698</v>
      </c>
      <c r="C166" s="955" t="s">
        <v>5875</v>
      </c>
      <c r="D166" s="968"/>
      <c r="E166" s="968"/>
      <c r="F166" s="969" t="s">
        <v>5700</v>
      </c>
      <c r="G166" s="970"/>
      <c r="H166" s="967"/>
      <c r="I166" s="970"/>
      <c r="J166" s="967"/>
      <c r="K166" s="970"/>
      <c r="L166" s="967"/>
      <c r="M166" s="970"/>
      <c r="N166" s="967"/>
      <c r="O166" s="970"/>
      <c r="P166" s="967"/>
      <c r="Q166" s="970"/>
      <c r="R166" s="967"/>
      <c r="S166" s="970"/>
      <c r="T166" s="967"/>
      <c r="U166" s="970"/>
      <c r="V166" s="967"/>
      <c r="W166" s="970"/>
      <c r="X166" s="967"/>
    </row>
    <row r="167" spans="1:24" ht="12.6" hidden="1" customHeight="1" outlineLevel="2">
      <c r="A167" s="1122">
        <v>44214</v>
      </c>
      <c r="B167" s="1032" t="s">
        <v>5698</v>
      </c>
      <c r="C167" s="955" t="s">
        <v>5876</v>
      </c>
      <c r="D167" s="968"/>
      <c r="E167" s="968"/>
      <c r="F167" s="972"/>
      <c r="G167" s="970"/>
      <c r="H167" s="967"/>
      <c r="I167" s="970"/>
      <c r="J167" s="967"/>
      <c r="K167" s="973" t="s">
        <v>5700</v>
      </c>
      <c r="L167" s="967"/>
      <c r="M167" s="970"/>
      <c r="N167" s="967"/>
      <c r="O167" s="970"/>
      <c r="P167" s="967"/>
      <c r="Q167" s="970"/>
      <c r="R167" s="967"/>
      <c r="S167" s="970"/>
      <c r="T167" s="967"/>
      <c r="U167" s="970"/>
      <c r="V167" s="967"/>
      <c r="W167" s="970"/>
      <c r="X167" s="967"/>
    </row>
    <row r="168" spans="1:24" ht="25.2" hidden="1" customHeight="1" outlineLevel="2">
      <c r="A168" s="1122">
        <v>44214</v>
      </c>
      <c r="B168" s="1032" t="s">
        <v>5698</v>
      </c>
      <c r="C168" s="955" t="s">
        <v>5877</v>
      </c>
      <c r="D168" s="968"/>
      <c r="E168" s="968"/>
      <c r="F168" s="972"/>
      <c r="G168" s="970"/>
      <c r="H168" s="974" t="s">
        <v>5700</v>
      </c>
      <c r="I168" s="970"/>
      <c r="J168" s="967"/>
      <c r="K168" s="970"/>
      <c r="L168" s="967"/>
      <c r="M168" s="970"/>
      <c r="N168" s="967"/>
      <c r="O168" s="973" t="s">
        <v>5700</v>
      </c>
      <c r="P168" s="967"/>
      <c r="Q168" s="970"/>
      <c r="R168" s="967"/>
      <c r="S168" s="970"/>
      <c r="T168" s="967"/>
      <c r="U168" s="970"/>
      <c r="V168" s="967"/>
      <c r="W168" s="970"/>
      <c r="X168" s="967"/>
    </row>
    <row r="169" spans="1:24" ht="25.2" hidden="1" customHeight="1" outlineLevel="2">
      <c r="A169" s="1122">
        <v>44214</v>
      </c>
      <c r="B169" s="1032" t="s">
        <v>5698</v>
      </c>
      <c r="C169" s="955" t="s">
        <v>5878</v>
      </c>
      <c r="D169" s="977"/>
      <c r="E169" s="977" t="s">
        <v>5700</v>
      </c>
      <c r="F169" s="972"/>
      <c r="G169" s="970"/>
      <c r="H169" s="967"/>
      <c r="I169" s="970"/>
      <c r="J169" s="967"/>
      <c r="K169" s="970"/>
      <c r="L169" s="967"/>
      <c r="M169" s="970"/>
      <c r="N169" s="967"/>
      <c r="O169" s="970"/>
      <c r="P169" s="967"/>
      <c r="Q169" s="970"/>
      <c r="R169" s="967"/>
      <c r="S169" s="970"/>
      <c r="T169" s="967"/>
      <c r="U169" s="970"/>
      <c r="V169" s="967"/>
      <c r="W169" s="970"/>
      <c r="X169" s="967"/>
    </row>
    <row r="170" spans="1:24" ht="25.2" hidden="1" customHeight="1" outlineLevel="2">
      <c r="A170" s="1122">
        <v>44214</v>
      </c>
      <c r="B170" s="1032" t="s">
        <v>5706</v>
      </c>
      <c r="C170" s="955" t="s">
        <v>5879</v>
      </c>
      <c r="D170" s="968"/>
      <c r="E170" s="968"/>
      <c r="F170" s="972"/>
      <c r="G170" s="970"/>
      <c r="H170" s="967"/>
      <c r="I170" s="973" t="s">
        <v>5700</v>
      </c>
      <c r="J170" s="974" t="s">
        <v>5700</v>
      </c>
      <c r="K170" s="970"/>
      <c r="L170" s="967"/>
      <c r="M170" s="970"/>
      <c r="N170" s="967"/>
      <c r="O170" s="970"/>
      <c r="P170" s="967"/>
      <c r="Q170" s="970"/>
      <c r="R170" s="967"/>
      <c r="S170" s="970"/>
      <c r="T170" s="967"/>
      <c r="U170" s="970"/>
      <c r="V170" s="967"/>
      <c r="W170" s="970"/>
      <c r="X170" s="967"/>
    </row>
    <row r="171" spans="1:24" ht="25.2" hidden="1" customHeight="1" outlineLevel="2">
      <c r="A171" s="1122">
        <v>44214</v>
      </c>
      <c r="B171" s="1032" t="s">
        <v>5698</v>
      </c>
      <c r="C171" s="955" t="s">
        <v>5880</v>
      </c>
      <c r="D171" s="968"/>
      <c r="E171" s="968"/>
      <c r="F171" s="972"/>
      <c r="G171" s="970"/>
      <c r="H171" s="967"/>
      <c r="I171" s="970"/>
      <c r="J171" s="974" t="s">
        <v>5700</v>
      </c>
      <c r="K171" s="970"/>
      <c r="L171" s="967"/>
      <c r="M171" s="970"/>
      <c r="N171" s="967"/>
      <c r="O171" s="970"/>
      <c r="P171" s="967"/>
      <c r="Q171" s="970"/>
      <c r="R171" s="974" t="s">
        <v>5700</v>
      </c>
      <c r="S171" s="970"/>
      <c r="T171" s="967"/>
      <c r="U171" s="970"/>
      <c r="V171" s="967"/>
      <c r="W171" s="970"/>
      <c r="X171" s="967"/>
    </row>
    <row r="172" spans="1:24" ht="25.2" hidden="1" customHeight="1" outlineLevel="2">
      <c r="A172" s="1122">
        <v>44214</v>
      </c>
      <c r="B172" s="1032" t="s">
        <v>5698</v>
      </c>
      <c r="C172" s="955" t="s">
        <v>5881</v>
      </c>
      <c r="D172" s="968"/>
      <c r="E172" s="968"/>
      <c r="F172" s="969" t="s">
        <v>5700</v>
      </c>
      <c r="G172" s="970"/>
      <c r="H172" s="967"/>
      <c r="I172" s="970"/>
      <c r="J172" s="967"/>
      <c r="K172" s="970"/>
      <c r="L172" s="967"/>
      <c r="M172" s="970"/>
      <c r="N172" s="967"/>
      <c r="O172" s="973" t="s">
        <v>5700</v>
      </c>
      <c r="P172" s="967"/>
      <c r="Q172" s="970"/>
      <c r="R172" s="967"/>
      <c r="S172" s="970"/>
      <c r="T172" s="967"/>
      <c r="U172" s="970"/>
      <c r="V172" s="967"/>
      <c r="W172" s="970"/>
      <c r="X172" s="967"/>
    </row>
    <row r="173" spans="1:24" ht="12.6" hidden="1" customHeight="1" outlineLevel="2">
      <c r="A173" s="1122">
        <v>44214</v>
      </c>
      <c r="B173" s="1032" t="s">
        <v>5698</v>
      </c>
      <c r="C173" s="955" t="s">
        <v>5882</v>
      </c>
      <c r="D173" s="968"/>
      <c r="E173" s="968"/>
      <c r="F173" s="972"/>
      <c r="G173" s="970"/>
      <c r="H173" s="967"/>
      <c r="I173" s="970"/>
      <c r="J173" s="967"/>
      <c r="K173" s="970"/>
      <c r="L173" s="967"/>
      <c r="M173" s="970"/>
      <c r="N173" s="967"/>
      <c r="O173" s="970"/>
      <c r="P173" s="967"/>
      <c r="Q173" s="970"/>
      <c r="R173" s="974" t="s">
        <v>5700</v>
      </c>
      <c r="S173" s="970"/>
      <c r="T173" s="967"/>
      <c r="U173" s="970"/>
      <c r="V173" s="967"/>
      <c r="W173" s="970"/>
      <c r="X173" s="967"/>
    </row>
    <row r="174" spans="1:24" ht="12.6" hidden="1" customHeight="1" outlineLevel="2">
      <c r="A174" s="1122">
        <v>44214</v>
      </c>
      <c r="B174" s="1032" t="s">
        <v>5698</v>
      </c>
      <c r="C174" s="955" t="s">
        <v>5883</v>
      </c>
      <c r="D174" s="968"/>
      <c r="E174" s="968"/>
      <c r="F174" s="972"/>
      <c r="G174" s="970"/>
      <c r="H174" s="967"/>
      <c r="I174" s="970"/>
      <c r="J174" s="974" t="s">
        <v>5700</v>
      </c>
      <c r="K174" s="970"/>
      <c r="L174" s="967"/>
      <c r="M174" s="970"/>
      <c r="N174" s="967"/>
      <c r="O174" s="970"/>
      <c r="P174" s="967"/>
      <c r="Q174" s="970"/>
      <c r="R174" s="967"/>
      <c r="S174" s="973" t="s">
        <v>5700</v>
      </c>
      <c r="T174" s="967"/>
      <c r="U174" s="970"/>
      <c r="V174" s="967"/>
      <c r="W174" s="970"/>
      <c r="X174" s="967"/>
    </row>
    <row r="175" spans="1:24" ht="12.6" hidden="1" customHeight="1" outlineLevel="2">
      <c r="A175" s="1122">
        <v>44214</v>
      </c>
      <c r="B175" s="1032" t="s">
        <v>5698</v>
      </c>
      <c r="C175" s="955" t="s">
        <v>5884</v>
      </c>
      <c r="D175" s="968"/>
      <c r="E175" s="968"/>
      <c r="F175" s="969" t="s">
        <v>5700</v>
      </c>
      <c r="G175" s="970"/>
      <c r="H175" s="967"/>
      <c r="I175" s="970"/>
      <c r="J175" s="967"/>
      <c r="K175" s="970"/>
      <c r="L175" s="967"/>
      <c r="M175" s="970"/>
      <c r="N175" s="967"/>
      <c r="O175" s="970"/>
      <c r="P175" s="967"/>
      <c r="Q175" s="970"/>
      <c r="R175" s="967"/>
      <c r="S175" s="970"/>
      <c r="T175" s="967"/>
      <c r="U175" s="970"/>
      <c r="V175" s="967"/>
      <c r="W175" s="970"/>
      <c r="X175" s="967"/>
    </row>
    <row r="176" spans="1:24" ht="12.6" hidden="1" customHeight="1" outlineLevel="2">
      <c r="A176" s="1122">
        <v>44214</v>
      </c>
      <c r="B176" s="1032" t="s">
        <v>5698</v>
      </c>
      <c r="C176" s="955" t="s">
        <v>5885</v>
      </c>
      <c r="D176" s="968"/>
      <c r="E176" s="968"/>
      <c r="F176" s="969" t="s">
        <v>5700</v>
      </c>
      <c r="G176" s="970"/>
      <c r="H176" s="967"/>
      <c r="I176" s="970"/>
      <c r="J176" s="967"/>
      <c r="K176" s="970"/>
      <c r="L176" s="967"/>
      <c r="M176" s="970"/>
      <c r="N176" s="967"/>
      <c r="O176" s="970"/>
      <c r="P176" s="967"/>
      <c r="Q176" s="970"/>
      <c r="R176" s="967"/>
      <c r="S176" s="970"/>
      <c r="T176" s="967"/>
      <c r="U176" s="970"/>
      <c r="V176" s="967"/>
      <c r="W176" s="970"/>
      <c r="X176" s="967"/>
    </row>
    <row r="177" spans="1:30" ht="12.6" hidden="1" customHeight="1" outlineLevel="2">
      <c r="A177" s="1122">
        <v>44214</v>
      </c>
      <c r="B177" s="1032" t="s">
        <v>5886</v>
      </c>
      <c r="C177" s="955" t="s">
        <v>5887</v>
      </c>
      <c r="D177" s="968"/>
      <c r="E177" s="968"/>
      <c r="F177" s="969" t="s">
        <v>5700</v>
      </c>
      <c r="G177" s="970"/>
      <c r="H177" s="967"/>
      <c r="I177" s="970"/>
      <c r="J177" s="967"/>
      <c r="K177" s="970"/>
      <c r="L177" s="967"/>
      <c r="M177" s="970"/>
      <c r="N177" s="967"/>
      <c r="O177" s="970"/>
      <c r="P177" s="967"/>
      <c r="Q177" s="970"/>
      <c r="R177" s="967"/>
      <c r="S177" s="970"/>
      <c r="T177" s="967"/>
      <c r="U177" s="970"/>
      <c r="V177" s="967"/>
      <c r="W177" s="970"/>
      <c r="X177" s="967"/>
      <c r="Y177" s="967"/>
      <c r="Z177" s="955"/>
      <c r="AA177" s="955"/>
      <c r="AB177" s="955"/>
      <c r="AC177" s="955"/>
      <c r="AD177" s="955"/>
    </row>
    <row r="178" spans="1:30" ht="12.6" hidden="1" customHeight="1" outlineLevel="2">
      <c r="A178" s="1122">
        <v>44214</v>
      </c>
      <c r="B178" s="1032" t="s">
        <v>5888</v>
      </c>
      <c r="C178" s="955" t="s">
        <v>5889</v>
      </c>
      <c r="D178" s="977"/>
      <c r="E178" s="977" t="s">
        <v>5700</v>
      </c>
      <c r="F178" s="972"/>
      <c r="G178" s="970"/>
      <c r="H178" s="967"/>
      <c r="I178" s="970"/>
      <c r="J178" s="967"/>
      <c r="K178" s="970"/>
      <c r="L178" s="967"/>
      <c r="M178" s="970"/>
      <c r="N178" s="967"/>
      <c r="O178" s="970"/>
      <c r="P178" s="967"/>
      <c r="Q178" s="970"/>
      <c r="R178" s="967"/>
      <c r="S178" s="970"/>
      <c r="T178" s="967"/>
      <c r="U178" s="970"/>
      <c r="V178" s="967"/>
      <c r="W178" s="970"/>
      <c r="X178" s="967"/>
      <c r="Y178" s="967"/>
      <c r="Z178" s="955"/>
      <c r="AA178" s="955"/>
      <c r="AB178" s="955"/>
      <c r="AC178" s="955"/>
      <c r="AD178" s="955"/>
    </row>
    <row r="179" spans="1:30" ht="25.2" hidden="1" customHeight="1" outlineLevel="2">
      <c r="A179" s="1122">
        <v>44214</v>
      </c>
      <c r="B179" s="1032" t="s">
        <v>5706</v>
      </c>
      <c r="C179" s="955" t="s">
        <v>5890</v>
      </c>
      <c r="D179" s="968"/>
      <c r="E179" s="968"/>
      <c r="F179" s="972"/>
      <c r="G179" s="970"/>
      <c r="H179" s="967"/>
      <c r="I179" s="970"/>
      <c r="J179" s="967"/>
      <c r="K179" s="970"/>
      <c r="L179" s="967"/>
      <c r="M179" s="970"/>
      <c r="N179" s="967"/>
      <c r="O179" s="970"/>
      <c r="P179" s="967"/>
      <c r="Q179" s="970"/>
      <c r="R179" s="967"/>
      <c r="S179" s="970"/>
      <c r="T179" s="974" t="s">
        <v>5700</v>
      </c>
      <c r="U179" s="970"/>
      <c r="V179" s="967"/>
      <c r="W179" s="970"/>
      <c r="X179" s="967"/>
      <c r="Y179" s="967"/>
      <c r="Z179" s="955"/>
      <c r="AA179" s="955"/>
      <c r="AB179" s="955"/>
      <c r="AC179" s="955"/>
      <c r="AD179" s="955" t="s">
        <v>5891</v>
      </c>
    </row>
    <row r="180" spans="1:30" ht="25.2" hidden="1" customHeight="1" outlineLevel="2">
      <c r="A180" s="1122">
        <v>44214</v>
      </c>
      <c r="B180" s="1032" t="s">
        <v>5698</v>
      </c>
      <c r="C180" s="955" t="s">
        <v>5892</v>
      </c>
      <c r="D180" s="968"/>
      <c r="E180" s="968"/>
      <c r="F180" s="969" t="s">
        <v>5700</v>
      </c>
      <c r="G180" s="970"/>
      <c r="H180" s="967"/>
      <c r="I180" s="970"/>
      <c r="J180" s="967"/>
      <c r="K180" s="970"/>
      <c r="L180" s="967"/>
      <c r="M180" s="970"/>
      <c r="N180" s="967"/>
      <c r="O180" s="973" t="s">
        <v>5700</v>
      </c>
      <c r="P180" s="967"/>
      <c r="Q180" s="970"/>
      <c r="R180" s="967"/>
      <c r="S180" s="970"/>
      <c r="T180" s="967"/>
      <c r="U180" s="970"/>
      <c r="V180" s="967"/>
      <c r="W180" s="970"/>
      <c r="X180" s="967"/>
      <c r="Y180" s="967"/>
      <c r="Z180" s="955"/>
      <c r="AA180" s="955"/>
      <c r="AB180" s="955"/>
      <c r="AC180" s="955"/>
      <c r="AD180" s="955"/>
    </row>
    <row r="181" spans="1:30" ht="12.6" hidden="1" customHeight="1" outlineLevel="2">
      <c r="A181" s="1122">
        <v>44214</v>
      </c>
      <c r="B181" s="1032" t="s">
        <v>5698</v>
      </c>
      <c r="C181" s="955" t="s">
        <v>5893</v>
      </c>
      <c r="D181" s="968"/>
      <c r="E181" s="968"/>
      <c r="F181" s="969" t="s">
        <v>5700</v>
      </c>
      <c r="G181" s="970"/>
      <c r="H181" s="967"/>
      <c r="I181" s="970"/>
      <c r="J181" s="967"/>
      <c r="K181" s="970"/>
      <c r="L181" s="967"/>
      <c r="M181" s="970"/>
      <c r="N181" s="967"/>
      <c r="O181" s="970"/>
      <c r="P181" s="967"/>
      <c r="Q181" s="970"/>
      <c r="R181" s="967"/>
      <c r="S181" s="970"/>
      <c r="T181" s="967"/>
      <c r="U181" s="970"/>
      <c r="V181" s="967"/>
      <c r="W181" s="970"/>
      <c r="X181" s="967"/>
      <c r="Y181" s="967"/>
      <c r="Z181" s="955"/>
      <c r="AA181" s="955"/>
      <c r="AB181" s="955"/>
      <c r="AC181" s="955"/>
      <c r="AD181" s="955"/>
    </row>
    <row r="182" spans="1:30" ht="12.6" hidden="1" customHeight="1" outlineLevel="2">
      <c r="A182" s="1122">
        <v>44214</v>
      </c>
      <c r="B182" s="1032" t="s">
        <v>5698</v>
      </c>
      <c r="C182" s="955" t="s">
        <v>5703</v>
      </c>
      <c r="D182" s="968"/>
      <c r="E182" s="968"/>
      <c r="F182" s="972"/>
      <c r="G182" s="970"/>
      <c r="H182" s="967"/>
      <c r="I182" s="970"/>
      <c r="J182" s="967"/>
      <c r="K182" s="970"/>
      <c r="L182" s="967"/>
      <c r="M182" s="970"/>
      <c r="N182" s="967"/>
      <c r="O182" s="970"/>
      <c r="P182" s="967"/>
      <c r="Q182" s="970"/>
      <c r="R182" s="974" t="s">
        <v>5700</v>
      </c>
      <c r="S182" s="970"/>
      <c r="T182" s="967"/>
      <c r="U182" s="970"/>
      <c r="V182" s="967"/>
      <c r="W182" s="970"/>
      <c r="X182" s="967"/>
      <c r="Y182" s="967"/>
      <c r="Z182" s="955"/>
      <c r="AA182" s="955"/>
      <c r="AB182" s="955"/>
      <c r="AC182" s="955"/>
      <c r="AD182" s="955"/>
    </row>
    <row r="183" spans="1:30" ht="12.6" hidden="1" customHeight="1" outlineLevel="2">
      <c r="A183" s="1122">
        <v>44214</v>
      </c>
      <c r="B183" s="1032" t="s">
        <v>5698</v>
      </c>
      <c r="C183" s="955" t="s">
        <v>5894</v>
      </c>
      <c r="D183" s="968"/>
      <c r="E183" s="968"/>
      <c r="F183" s="969" t="s">
        <v>5700</v>
      </c>
      <c r="G183" s="970"/>
      <c r="H183" s="967"/>
      <c r="I183" s="970"/>
      <c r="J183" s="967"/>
      <c r="K183" s="970"/>
      <c r="L183" s="967"/>
      <c r="M183" s="970"/>
      <c r="N183" s="967"/>
      <c r="O183" s="970"/>
      <c r="P183" s="967"/>
      <c r="Q183" s="970"/>
      <c r="R183" s="967"/>
      <c r="S183" s="970"/>
      <c r="T183" s="967"/>
      <c r="U183" s="970"/>
      <c r="V183" s="967"/>
      <c r="W183" s="970"/>
      <c r="X183" s="967"/>
      <c r="Y183" s="967"/>
      <c r="Z183" s="955"/>
      <c r="AA183" s="955"/>
      <c r="AB183" s="955"/>
      <c r="AC183" s="955"/>
      <c r="AD183" s="955"/>
    </row>
    <row r="184" spans="1:30" ht="12.6" hidden="1" customHeight="1" outlineLevel="2">
      <c r="A184" s="1122">
        <v>44214</v>
      </c>
      <c r="B184" s="1032" t="s">
        <v>5698</v>
      </c>
      <c r="C184" s="955" t="s">
        <v>5895</v>
      </c>
      <c r="D184" s="968"/>
      <c r="E184" s="968"/>
      <c r="F184" s="969" t="s">
        <v>5700</v>
      </c>
      <c r="G184" s="970"/>
      <c r="H184" s="967"/>
      <c r="I184" s="970"/>
      <c r="J184" s="974" t="s">
        <v>5700</v>
      </c>
      <c r="K184" s="970"/>
      <c r="L184" s="967"/>
      <c r="M184" s="970"/>
      <c r="N184" s="967"/>
      <c r="O184" s="973" t="s">
        <v>5700</v>
      </c>
      <c r="P184" s="967"/>
      <c r="Q184" s="970"/>
      <c r="R184" s="967"/>
      <c r="S184" s="970"/>
      <c r="T184" s="967"/>
      <c r="U184" s="970"/>
      <c r="V184" s="967"/>
      <c r="W184" s="970"/>
      <c r="X184" s="967"/>
      <c r="Y184" s="967"/>
      <c r="Z184" s="955"/>
      <c r="AA184" s="955"/>
      <c r="AB184" s="955"/>
      <c r="AC184" s="955"/>
      <c r="AD184" s="955"/>
    </row>
    <row r="185" spans="1:30" ht="12.6" hidden="1" customHeight="1" outlineLevel="2">
      <c r="A185" s="1122">
        <v>44214</v>
      </c>
      <c r="B185" s="1032" t="s">
        <v>5706</v>
      </c>
      <c r="C185" s="955" t="s">
        <v>5896</v>
      </c>
      <c r="D185" s="968"/>
      <c r="E185" s="968"/>
      <c r="F185" s="969" t="s">
        <v>5700</v>
      </c>
      <c r="G185" s="970"/>
      <c r="H185" s="967"/>
      <c r="I185" s="970"/>
      <c r="J185" s="967"/>
      <c r="K185" s="970"/>
      <c r="L185" s="967"/>
      <c r="M185" s="970"/>
      <c r="N185" s="967"/>
      <c r="O185" s="970"/>
      <c r="P185" s="967"/>
      <c r="Q185" s="970"/>
      <c r="R185" s="967"/>
      <c r="S185" s="970"/>
      <c r="T185" s="967"/>
      <c r="U185" s="970"/>
      <c r="V185" s="967"/>
      <c r="W185" s="970"/>
      <c r="X185" s="967"/>
      <c r="Y185" s="967"/>
      <c r="Z185" s="955"/>
      <c r="AA185" s="955"/>
      <c r="AB185" s="955"/>
      <c r="AC185" s="955"/>
      <c r="AD185" s="955"/>
    </row>
    <row r="186" spans="1:30" ht="12.6" hidden="1" customHeight="1" outlineLevel="1" collapsed="1">
      <c r="A186" s="1123">
        <v>44215</v>
      </c>
      <c r="B186" s="1032" t="s">
        <v>5745</v>
      </c>
      <c r="C186" s="955" t="s">
        <v>5897</v>
      </c>
      <c r="D186" s="977"/>
      <c r="E186" s="977" t="s">
        <v>5700</v>
      </c>
      <c r="F186" s="969"/>
      <c r="G186" s="970"/>
      <c r="H186" s="967"/>
      <c r="I186" s="970"/>
      <c r="J186" s="967"/>
      <c r="K186" s="970"/>
      <c r="L186" s="967"/>
      <c r="M186" s="970"/>
      <c r="N186" s="967"/>
      <c r="O186" s="970"/>
      <c r="P186" s="967"/>
      <c r="Q186" s="970"/>
      <c r="R186" s="967"/>
      <c r="S186" s="970"/>
      <c r="T186" s="967"/>
      <c r="U186" s="970"/>
      <c r="V186" s="967"/>
      <c r="W186" s="970"/>
      <c r="X186" s="967"/>
      <c r="Y186" s="967"/>
      <c r="Z186" s="955"/>
      <c r="AA186" s="955"/>
      <c r="AB186" s="955"/>
      <c r="AC186" s="955"/>
      <c r="AD186" s="955"/>
    </row>
    <row r="187" spans="1:30" ht="25.2" hidden="1" customHeight="1" outlineLevel="2">
      <c r="A187" s="1123">
        <v>44215</v>
      </c>
      <c r="B187" s="1032" t="s">
        <v>5698</v>
      </c>
      <c r="C187" s="955" t="s">
        <v>5898</v>
      </c>
      <c r="D187" s="977"/>
      <c r="E187" s="977" t="s">
        <v>5700</v>
      </c>
      <c r="F187" s="972"/>
      <c r="G187" s="970"/>
      <c r="H187" s="967"/>
      <c r="I187" s="970"/>
      <c r="J187" s="967"/>
      <c r="K187" s="970"/>
      <c r="L187" s="967"/>
      <c r="M187" s="970"/>
      <c r="N187" s="967"/>
      <c r="O187" s="970"/>
      <c r="P187" s="967"/>
      <c r="Q187" s="970"/>
      <c r="R187" s="967"/>
      <c r="S187" s="970"/>
      <c r="T187" s="967"/>
      <c r="U187" s="970"/>
      <c r="V187" s="967"/>
      <c r="W187" s="970"/>
      <c r="X187" s="967"/>
      <c r="Y187" s="967"/>
      <c r="Z187" s="955"/>
      <c r="AA187" s="955"/>
      <c r="AB187" s="955"/>
      <c r="AC187" s="955"/>
      <c r="AD187" s="955"/>
    </row>
    <row r="188" spans="1:30" ht="12.6" hidden="1" customHeight="1" outlineLevel="2">
      <c r="A188" s="1123">
        <v>44215</v>
      </c>
      <c r="B188" s="1032" t="s">
        <v>5745</v>
      </c>
      <c r="C188" s="955" t="s">
        <v>5899</v>
      </c>
      <c r="D188" s="968"/>
      <c r="E188" s="968"/>
      <c r="F188" s="969" t="s">
        <v>5700</v>
      </c>
      <c r="G188" s="970"/>
      <c r="H188" s="967"/>
      <c r="I188" s="970"/>
      <c r="J188" s="967"/>
      <c r="K188" s="970"/>
      <c r="L188" s="967"/>
      <c r="M188" s="970"/>
      <c r="N188" s="967"/>
      <c r="O188" s="970"/>
      <c r="P188" s="967"/>
      <c r="Q188" s="970"/>
      <c r="R188" s="967"/>
      <c r="S188" s="970"/>
      <c r="T188" s="967"/>
      <c r="U188" s="970"/>
      <c r="V188" s="967"/>
      <c r="W188" s="970"/>
      <c r="X188" s="967"/>
      <c r="Y188" s="967"/>
      <c r="Z188" s="955"/>
      <c r="AA188" s="955"/>
      <c r="AB188" s="955"/>
      <c r="AC188" s="955"/>
      <c r="AD188" s="955"/>
    </row>
    <row r="189" spans="1:30" ht="12.6" hidden="1" customHeight="1" outlineLevel="2">
      <c r="A189" s="1123">
        <v>44215</v>
      </c>
      <c r="B189" s="1032" t="s">
        <v>5706</v>
      </c>
      <c r="C189" s="955" t="s">
        <v>5900</v>
      </c>
      <c r="D189" s="968"/>
      <c r="E189" s="968"/>
      <c r="F189" s="972"/>
      <c r="G189" s="970"/>
      <c r="H189" s="967"/>
      <c r="I189" s="970"/>
      <c r="J189" s="967"/>
      <c r="K189" s="970"/>
      <c r="L189" s="967"/>
      <c r="M189" s="970"/>
      <c r="N189" s="967"/>
      <c r="O189" s="970"/>
      <c r="P189" s="967"/>
      <c r="Q189" s="970"/>
      <c r="R189" s="967"/>
      <c r="S189" s="970"/>
      <c r="T189" s="974" t="s">
        <v>5700</v>
      </c>
      <c r="U189" s="970"/>
      <c r="V189" s="967"/>
      <c r="W189" s="970"/>
      <c r="X189" s="967"/>
      <c r="Y189" s="967"/>
      <c r="Z189" s="955"/>
      <c r="AA189" s="955"/>
      <c r="AB189" s="955"/>
      <c r="AC189" s="955"/>
      <c r="AD189" s="955"/>
    </row>
    <row r="190" spans="1:30" ht="12.6" hidden="1" customHeight="1" outlineLevel="2">
      <c r="A190" s="1123">
        <v>44215</v>
      </c>
      <c r="B190" s="1032" t="s">
        <v>5698</v>
      </c>
      <c r="C190" s="955" t="s">
        <v>5901</v>
      </c>
      <c r="D190" s="968"/>
      <c r="E190" s="968"/>
      <c r="F190" s="972"/>
      <c r="G190" s="970"/>
      <c r="H190" s="967"/>
      <c r="I190" s="970"/>
      <c r="J190" s="967"/>
      <c r="K190" s="970"/>
      <c r="L190" s="967"/>
      <c r="M190" s="970"/>
      <c r="N190" s="967"/>
      <c r="O190" s="970"/>
      <c r="P190" s="974" t="s">
        <v>5700</v>
      </c>
      <c r="Q190" s="970"/>
      <c r="R190" s="967"/>
      <c r="S190" s="970"/>
      <c r="T190" s="974" t="s">
        <v>5700</v>
      </c>
      <c r="U190" s="970"/>
      <c r="V190" s="967"/>
      <c r="W190" s="970"/>
      <c r="X190" s="967"/>
      <c r="Y190" s="967"/>
      <c r="Z190" s="955"/>
      <c r="AA190" s="955"/>
      <c r="AB190" s="955"/>
      <c r="AC190" s="955"/>
      <c r="AD190" s="955"/>
    </row>
    <row r="191" spans="1:30" ht="12.6" hidden="1" customHeight="1" outlineLevel="2">
      <c r="A191" s="1123">
        <v>44215</v>
      </c>
      <c r="B191" s="1032" t="s">
        <v>5698</v>
      </c>
      <c r="C191" s="955" t="s">
        <v>5902</v>
      </c>
      <c r="D191" s="977"/>
      <c r="E191" s="977" t="s">
        <v>5700</v>
      </c>
      <c r="F191" s="972"/>
      <c r="G191" s="970"/>
      <c r="H191" s="967"/>
      <c r="I191" s="970"/>
      <c r="J191" s="967"/>
      <c r="K191" s="970"/>
      <c r="L191" s="967"/>
      <c r="M191" s="970"/>
      <c r="N191" s="967"/>
      <c r="O191" s="970"/>
      <c r="P191" s="967"/>
      <c r="Q191" s="970"/>
      <c r="R191" s="967"/>
      <c r="S191" s="970"/>
      <c r="T191" s="967"/>
      <c r="U191" s="970"/>
      <c r="V191" s="967"/>
      <c r="W191" s="970"/>
      <c r="X191" s="967"/>
      <c r="Y191" s="967"/>
      <c r="Z191" s="955"/>
      <c r="AA191" s="955"/>
      <c r="AB191" s="955"/>
      <c r="AC191" s="955"/>
      <c r="AD191" s="955"/>
    </row>
    <row r="192" spans="1:30" ht="12.6" hidden="1" customHeight="1" outlineLevel="2">
      <c r="A192" s="1123">
        <v>44215</v>
      </c>
      <c r="B192" s="1032" t="s">
        <v>5698</v>
      </c>
      <c r="C192" s="955" t="s">
        <v>5903</v>
      </c>
      <c r="D192" s="968"/>
      <c r="E192" s="968"/>
      <c r="F192" s="972"/>
      <c r="G192" s="970"/>
      <c r="H192" s="967"/>
      <c r="I192" s="970"/>
      <c r="J192" s="967"/>
      <c r="K192" s="970"/>
      <c r="L192" s="967"/>
      <c r="M192" s="970"/>
      <c r="N192" s="967"/>
      <c r="O192" s="970"/>
      <c r="P192" s="974" t="s">
        <v>5700</v>
      </c>
      <c r="Q192" s="970"/>
      <c r="R192" s="967"/>
      <c r="S192" s="970"/>
      <c r="T192" s="974" t="s">
        <v>5700</v>
      </c>
      <c r="U192" s="970"/>
      <c r="V192" s="967"/>
      <c r="W192" s="970"/>
      <c r="X192" s="967"/>
      <c r="Y192" s="967"/>
      <c r="Z192" s="955"/>
      <c r="AA192" s="955"/>
      <c r="AB192" s="955"/>
      <c r="AC192" s="955"/>
      <c r="AD192" s="955"/>
    </row>
    <row r="193" spans="1:24" ht="12.6" hidden="1" customHeight="1" outlineLevel="2">
      <c r="A193" s="1123">
        <v>44215</v>
      </c>
      <c r="B193" s="1032" t="s">
        <v>5745</v>
      </c>
      <c r="C193" s="955" t="s">
        <v>5904</v>
      </c>
      <c r="D193" s="968"/>
      <c r="E193" s="968"/>
      <c r="F193" s="972"/>
      <c r="G193" s="970"/>
      <c r="H193" s="967"/>
      <c r="I193" s="970"/>
      <c r="J193" s="967"/>
      <c r="K193" s="970"/>
      <c r="L193" s="967"/>
      <c r="M193" s="970"/>
      <c r="N193" s="967"/>
      <c r="O193" s="970"/>
      <c r="P193" s="967"/>
      <c r="Q193" s="970"/>
      <c r="R193" s="967"/>
      <c r="S193" s="970"/>
      <c r="T193" s="967"/>
      <c r="U193" s="973" t="s">
        <v>5700</v>
      </c>
      <c r="V193" s="967"/>
      <c r="W193" s="970"/>
      <c r="X193" s="967"/>
    </row>
    <row r="194" spans="1:24" ht="12.6" hidden="1" customHeight="1" outlineLevel="2">
      <c r="A194" s="1123">
        <v>44215</v>
      </c>
      <c r="B194" s="1032" t="s">
        <v>5698</v>
      </c>
      <c r="C194" s="955" t="s">
        <v>5905</v>
      </c>
      <c r="D194" s="977"/>
      <c r="E194" s="977" t="s">
        <v>5700</v>
      </c>
      <c r="F194" s="972"/>
      <c r="G194" s="970"/>
      <c r="H194" s="967"/>
      <c r="I194" s="970"/>
      <c r="J194" s="967"/>
      <c r="K194" s="970"/>
      <c r="L194" s="967"/>
      <c r="M194" s="970"/>
      <c r="N194" s="967"/>
      <c r="O194" s="970"/>
      <c r="P194" s="967"/>
      <c r="Q194" s="970"/>
      <c r="R194" s="967"/>
      <c r="S194" s="970"/>
      <c r="T194" s="974" t="s">
        <v>5700</v>
      </c>
      <c r="U194" s="970"/>
      <c r="V194" s="967"/>
      <c r="W194" s="970"/>
      <c r="X194" s="967"/>
    </row>
    <row r="195" spans="1:24" ht="12.6" hidden="1" customHeight="1" outlineLevel="2">
      <c r="A195" s="1123">
        <v>44215</v>
      </c>
      <c r="B195" s="1032" t="s">
        <v>5698</v>
      </c>
      <c r="C195" s="955" t="s">
        <v>5906</v>
      </c>
      <c r="D195" s="968"/>
      <c r="E195" s="968"/>
      <c r="F195" s="972"/>
      <c r="G195" s="970"/>
      <c r="H195" s="967"/>
      <c r="I195" s="970"/>
      <c r="J195" s="967"/>
      <c r="K195" s="970"/>
      <c r="L195" s="967"/>
      <c r="M195" s="970"/>
      <c r="N195" s="967"/>
      <c r="O195" s="970"/>
      <c r="P195" s="967"/>
      <c r="Q195" s="970"/>
      <c r="R195" s="967"/>
      <c r="S195" s="970"/>
      <c r="T195" s="974" t="s">
        <v>5700</v>
      </c>
      <c r="U195" s="970"/>
      <c r="V195" s="967"/>
      <c r="W195" s="970"/>
      <c r="X195" s="967"/>
    </row>
    <row r="196" spans="1:24" ht="12.6" hidden="1" customHeight="1" outlineLevel="2">
      <c r="A196" s="1123">
        <v>44215</v>
      </c>
      <c r="B196" s="1032" t="s">
        <v>5745</v>
      </c>
      <c r="C196" s="955" t="s">
        <v>5907</v>
      </c>
      <c r="D196" s="968"/>
      <c r="E196" s="968"/>
      <c r="F196" s="972"/>
      <c r="G196" s="970"/>
      <c r="H196" s="967"/>
      <c r="I196" s="970"/>
      <c r="J196" s="967"/>
      <c r="K196" s="970"/>
      <c r="L196" s="967"/>
      <c r="M196" s="970"/>
      <c r="N196" s="967"/>
      <c r="O196" s="970"/>
      <c r="P196" s="967"/>
      <c r="Q196" s="970"/>
      <c r="R196" s="967"/>
      <c r="S196" s="970"/>
      <c r="T196" s="974" t="s">
        <v>5700</v>
      </c>
      <c r="U196" s="970"/>
      <c r="V196" s="967"/>
      <c r="W196" s="970"/>
      <c r="X196" s="967"/>
    </row>
    <row r="197" spans="1:24" ht="12.6" hidden="1" customHeight="1" outlineLevel="2">
      <c r="A197" s="1123">
        <v>44215</v>
      </c>
      <c r="B197" s="1032" t="s">
        <v>5698</v>
      </c>
      <c r="C197" s="955" t="s">
        <v>5908</v>
      </c>
      <c r="D197" s="968"/>
      <c r="E197" s="968"/>
      <c r="F197" s="972"/>
      <c r="G197" s="970"/>
      <c r="H197" s="967"/>
      <c r="I197" s="970"/>
      <c r="J197" s="967"/>
      <c r="K197" s="970"/>
      <c r="L197" s="967"/>
      <c r="M197" s="970"/>
      <c r="N197" s="967"/>
      <c r="O197" s="970"/>
      <c r="P197" s="967"/>
      <c r="Q197" s="970"/>
      <c r="R197" s="974" t="s">
        <v>5700</v>
      </c>
      <c r="S197" s="970"/>
      <c r="T197" s="967"/>
      <c r="U197" s="970"/>
      <c r="V197" s="967"/>
      <c r="W197" s="970"/>
      <c r="X197" s="967"/>
    </row>
    <row r="198" spans="1:24" ht="12.6" hidden="1" customHeight="1" outlineLevel="2">
      <c r="A198" s="1123">
        <v>44215</v>
      </c>
      <c r="B198" s="1032" t="s">
        <v>5698</v>
      </c>
      <c r="C198" s="955" t="s">
        <v>5909</v>
      </c>
      <c r="D198" s="968"/>
      <c r="E198" s="968"/>
      <c r="F198" s="969" t="s">
        <v>5700</v>
      </c>
      <c r="G198" s="970"/>
      <c r="H198" s="967"/>
      <c r="I198" s="970"/>
      <c r="J198" s="967"/>
      <c r="K198" s="970"/>
      <c r="L198" s="967"/>
      <c r="M198" s="970"/>
      <c r="N198" s="967"/>
      <c r="O198" s="970"/>
      <c r="P198" s="967"/>
      <c r="Q198" s="970"/>
      <c r="R198" s="967"/>
      <c r="S198" s="970"/>
      <c r="T198" s="967"/>
      <c r="U198" s="970"/>
      <c r="V198" s="967"/>
      <c r="W198" s="970"/>
      <c r="X198" s="967"/>
    </row>
    <row r="199" spans="1:24" ht="12.6" hidden="1" customHeight="1" outlineLevel="2">
      <c r="A199" s="1123">
        <v>44215</v>
      </c>
      <c r="B199" s="1032" t="s">
        <v>5698</v>
      </c>
      <c r="C199" s="955" t="s">
        <v>5910</v>
      </c>
      <c r="D199" s="968"/>
      <c r="E199" s="968"/>
      <c r="F199" s="972"/>
      <c r="G199" s="970"/>
      <c r="H199" s="967"/>
      <c r="I199" s="970"/>
      <c r="J199" s="967"/>
      <c r="K199" s="973" t="s">
        <v>5700</v>
      </c>
      <c r="L199" s="967"/>
      <c r="M199" s="970"/>
      <c r="N199" s="967"/>
      <c r="O199" s="970"/>
      <c r="P199" s="967"/>
      <c r="Q199" s="970"/>
      <c r="R199" s="967"/>
      <c r="S199" s="970"/>
      <c r="T199" s="967"/>
      <c r="U199" s="970"/>
      <c r="V199" s="967"/>
      <c r="W199" s="970"/>
      <c r="X199" s="967"/>
    </row>
    <row r="200" spans="1:24" ht="12.6" hidden="1" customHeight="1" outlineLevel="2">
      <c r="A200" s="1123">
        <v>44215</v>
      </c>
      <c r="B200" s="1032" t="s">
        <v>5698</v>
      </c>
      <c r="C200" s="955" t="s">
        <v>5911</v>
      </c>
      <c r="D200" s="968"/>
      <c r="E200" s="968"/>
      <c r="F200" s="972"/>
      <c r="G200" s="970"/>
      <c r="H200" s="967"/>
      <c r="I200" s="970"/>
      <c r="J200" s="967"/>
      <c r="K200" s="970"/>
      <c r="L200" s="967"/>
      <c r="M200" s="970"/>
      <c r="N200" s="967"/>
      <c r="O200" s="970"/>
      <c r="P200" s="967"/>
      <c r="Q200" s="970"/>
      <c r="R200" s="967"/>
      <c r="S200" s="970"/>
      <c r="T200" s="974" t="s">
        <v>5700</v>
      </c>
      <c r="U200" s="970"/>
      <c r="V200" s="967"/>
      <c r="W200" s="970"/>
      <c r="X200" s="967"/>
    </row>
    <row r="201" spans="1:24" ht="25.2" hidden="1" customHeight="1" outlineLevel="2">
      <c r="A201" s="1123">
        <v>44215</v>
      </c>
      <c r="B201" s="1032" t="s">
        <v>5698</v>
      </c>
      <c r="C201" s="1021" t="s">
        <v>5912</v>
      </c>
      <c r="D201" s="968"/>
      <c r="E201" s="968"/>
      <c r="F201" s="969" t="s">
        <v>5700</v>
      </c>
      <c r="G201" s="970"/>
      <c r="H201" s="967"/>
      <c r="I201" s="970"/>
      <c r="J201" s="967"/>
      <c r="K201" s="970"/>
      <c r="L201" s="967"/>
      <c r="M201" s="970"/>
      <c r="N201" s="967"/>
      <c r="O201" s="970"/>
      <c r="P201" s="967"/>
      <c r="Q201" s="970"/>
      <c r="R201" s="967"/>
      <c r="S201" s="970"/>
      <c r="T201" s="967"/>
      <c r="U201" s="970"/>
      <c r="V201" s="967"/>
      <c r="W201" s="970"/>
      <c r="X201" s="967"/>
    </row>
    <row r="202" spans="1:24" ht="12.6" hidden="1" customHeight="1" outlineLevel="2">
      <c r="A202" s="1123">
        <v>44215</v>
      </c>
      <c r="B202" s="1032" t="s">
        <v>5698</v>
      </c>
      <c r="C202" s="955" t="s">
        <v>5913</v>
      </c>
      <c r="D202" s="968"/>
      <c r="E202" s="968"/>
      <c r="F202" s="969" t="s">
        <v>5700</v>
      </c>
      <c r="G202" s="970"/>
      <c r="H202" s="967"/>
      <c r="I202" s="970"/>
      <c r="J202" s="967"/>
      <c r="K202" s="970"/>
      <c r="L202" s="967"/>
      <c r="M202" s="970"/>
      <c r="N202" s="967"/>
      <c r="O202" s="970"/>
      <c r="P202" s="967"/>
      <c r="Q202" s="970"/>
      <c r="R202" s="967"/>
      <c r="S202" s="970"/>
      <c r="T202" s="967"/>
      <c r="U202" s="970"/>
      <c r="V202" s="967"/>
      <c r="W202" s="970"/>
      <c r="X202" s="967"/>
    </row>
    <row r="203" spans="1:24" ht="12.6" hidden="1" customHeight="1" outlineLevel="2">
      <c r="A203" s="1123">
        <v>44215</v>
      </c>
      <c r="B203" s="1032" t="s">
        <v>5706</v>
      </c>
      <c r="C203" s="955" t="s">
        <v>5914</v>
      </c>
      <c r="D203" s="968"/>
      <c r="E203" s="968"/>
      <c r="F203" s="972"/>
      <c r="G203" s="970"/>
      <c r="H203" s="967"/>
      <c r="I203" s="970"/>
      <c r="J203" s="967"/>
      <c r="K203" s="970"/>
      <c r="L203" s="967"/>
      <c r="M203" s="970"/>
      <c r="N203" s="967"/>
      <c r="O203" s="970"/>
      <c r="P203" s="967"/>
      <c r="Q203" s="970"/>
      <c r="R203" s="967"/>
      <c r="S203" s="970"/>
      <c r="T203" s="974" t="s">
        <v>5700</v>
      </c>
      <c r="U203" s="970"/>
      <c r="V203" s="967"/>
      <c r="W203" s="970"/>
      <c r="X203" s="967"/>
    </row>
    <row r="204" spans="1:24" ht="12.6" hidden="1" customHeight="1" outlineLevel="2">
      <c r="A204" s="1123">
        <v>44215</v>
      </c>
      <c r="B204" s="1032" t="s">
        <v>5745</v>
      </c>
      <c r="C204" s="955" t="s">
        <v>5915</v>
      </c>
      <c r="D204" s="968"/>
      <c r="E204" s="968"/>
      <c r="F204" s="969" t="s">
        <v>5700</v>
      </c>
      <c r="G204" s="970"/>
      <c r="H204" s="967"/>
      <c r="I204" s="970"/>
      <c r="J204" s="967"/>
      <c r="K204" s="970"/>
      <c r="L204" s="967"/>
      <c r="M204" s="970"/>
      <c r="N204" s="967"/>
      <c r="O204" s="970"/>
      <c r="P204" s="967"/>
      <c r="Q204" s="970"/>
      <c r="R204" s="967"/>
      <c r="S204" s="970"/>
      <c r="T204" s="967"/>
      <c r="U204" s="970"/>
      <c r="V204" s="967"/>
      <c r="W204" s="970"/>
      <c r="X204" s="967"/>
    </row>
    <row r="205" spans="1:24" ht="12.6" hidden="1" customHeight="1" outlineLevel="2">
      <c r="A205" s="1123">
        <v>44215</v>
      </c>
      <c r="B205" s="1032" t="s">
        <v>5698</v>
      </c>
      <c r="C205" s="955" t="s">
        <v>5916</v>
      </c>
      <c r="D205" s="968"/>
      <c r="E205" s="968"/>
      <c r="F205" s="972"/>
      <c r="G205" s="970"/>
      <c r="H205" s="967"/>
      <c r="I205" s="970"/>
      <c r="J205" s="974" t="s">
        <v>5700</v>
      </c>
      <c r="K205" s="970"/>
      <c r="L205" s="967"/>
      <c r="M205" s="970"/>
      <c r="N205" s="967"/>
      <c r="O205" s="970"/>
      <c r="P205" s="967"/>
      <c r="Q205" s="970"/>
      <c r="R205" s="967"/>
      <c r="S205" s="970"/>
      <c r="T205" s="967"/>
      <c r="U205" s="970"/>
      <c r="V205" s="967"/>
      <c r="W205" s="970"/>
      <c r="X205" s="967"/>
    </row>
    <row r="206" spans="1:24" ht="12.6" hidden="1" customHeight="1" outlineLevel="2">
      <c r="A206" s="1123">
        <v>44215</v>
      </c>
      <c r="B206" s="4" t="s">
        <v>5698</v>
      </c>
      <c r="C206" s="955" t="s">
        <v>5917</v>
      </c>
      <c r="D206" s="977"/>
      <c r="E206" s="977" t="s">
        <v>5700</v>
      </c>
      <c r="F206" s="972"/>
      <c r="G206" s="970"/>
      <c r="H206" s="967"/>
      <c r="I206" s="970"/>
      <c r="J206" s="967"/>
      <c r="K206" s="970"/>
      <c r="L206" s="967"/>
      <c r="M206" s="970"/>
      <c r="N206" s="967"/>
      <c r="O206" s="970"/>
      <c r="P206" s="967"/>
      <c r="Q206" s="970"/>
      <c r="R206" s="967"/>
      <c r="S206" s="970"/>
      <c r="T206" s="967"/>
      <c r="U206" s="970"/>
      <c r="V206" s="967"/>
      <c r="W206" s="970"/>
      <c r="X206" s="967"/>
    </row>
    <row r="207" spans="1:24" ht="12.6" hidden="1" customHeight="1" outlineLevel="1" collapsed="1">
      <c r="A207" s="990">
        <v>44216</v>
      </c>
      <c r="B207" s="1032" t="s">
        <v>5698</v>
      </c>
      <c r="C207" s="955" t="s">
        <v>5918</v>
      </c>
      <c r="D207" s="968"/>
      <c r="E207" s="968"/>
      <c r="F207" s="972"/>
      <c r="G207" s="970"/>
      <c r="H207" s="974" t="s">
        <v>5700</v>
      </c>
      <c r="I207" s="970"/>
      <c r="J207" s="967"/>
      <c r="K207" s="970"/>
      <c r="L207" s="967"/>
      <c r="M207" s="970"/>
      <c r="N207" s="967"/>
      <c r="O207" s="970"/>
      <c r="P207" s="967"/>
      <c r="Q207" s="970"/>
      <c r="R207" s="967"/>
      <c r="S207" s="970"/>
      <c r="T207" s="967"/>
      <c r="U207" s="970"/>
      <c r="V207" s="967"/>
      <c r="W207" s="970"/>
      <c r="X207" s="967"/>
    </row>
    <row r="208" spans="1:24" ht="12.6" hidden="1" customHeight="1" outlineLevel="2">
      <c r="A208" s="990">
        <v>44216</v>
      </c>
      <c r="B208" s="1032" t="s">
        <v>5698</v>
      </c>
      <c r="C208" s="955" t="s">
        <v>5919</v>
      </c>
      <c r="D208" s="968"/>
      <c r="E208" s="968"/>
      <c r="F208" s="972"/>
      <c r="G208" s="973" t="s">
        <v>5700</v>
      </c>
      <c r="H208" s="967"/>
      <c r="I208" s="970"/>
      <c r="J208" s="967"/>
      <c r="K208" s="970"/>
      <c r="L208" s="967"/>
      <c r="M208" s="970"/>
      <c r="N208" s="967"/>
      <c r="O208" s="970"/>
      <c r="P208" s="967"/>
      <c r="Q208" s="970"/>
      <c r="R208" s="967"/>
      <c r="S208" s="970"/>
      <c r="T208" s="967"/>
      <c r="U208" s="970"/>
      <c r="V208" s="967"/>
      <c r="W208" s="970"/>
      <c r="X208" s="967"/>
    </row>
    <row r="209" spans="1:24" ht="12.6" hidden="1" customHeight="1" outlineLevel="2">
      <c r="A209" s="990">
        <v>44216</v>
      </c>
      <c r="B209" s="1032" t="s">
        <v>5698</v>
      </c>
      <c r="C209" s="955" t="s">
        <v>5920</v>
      </c>
      <c r="D209" s="968"/>
      <c r="E209" s="968"/>
      <c r="F209" s="972"/>
      <c r="G209" s="970"/>
      <c r="H209" s="967"/>
      <c r="I209" s="970"/>
      <c r="J209" s="967"/>
      <c r="K209" s="970"/>
      <c r="L209" s="967"/>
      <c r="M209" s="970"/>
      <c r="N209" s="967"/>
      <c r="O209" s="970"/>
      <c r="P209" s="967"/>
      <c r="Q209" s="970"/>
      <c r="R209" s="974" t="s">
        <v>5700</v>
      </c>
      <c r="S209" s="970"/>
      <c r="T209" s="967"/>
      <c r="U209" s="970"/>
      <c r="V209" s="967"/>
      <c r="W209" s="970"/>
      <c r="X209" s="967"/>
    </row>
    <row r="210" spans="1:24" ht="12.6" hidden="1" customHeight="1" outlineLevel="2">
      <c r="A210" s="990">
        <v>44216</v>
      </c>
      <c r="B210" s="1032" t="s">
        <v>5698</v>
      </c>
      <c r="C210" s="955" t="s">
        <v>5921</v>
      </c>
      <c r="D210" s="968"/>
      <c r="E210" s="968"/>
      <c r="F210" s="972"/>
      <c r="G210" s="970"/>
      <c r="H210" s="967"/>
      <c r="I210" s="970"/>
      <c r="J210" s="967"/>
      <c r="K210" s="970"/>
      <c r="L210" s="967"/>
      <c r="M210" s="970"/>
      <c r="N210" s="967"/>
      <c r="O210" s="970"/>
      <c r="P210" s="967"/>
      <c r="Q210" s="970"/>
      <c r="R210" s="974" t="s">
        <v>5700</v>
      </c>
      <c r="S210" s="970"/>
      <c r="T210" s="967"/>
      <c r="U210" s="970"/>
      <c r="V210" s="967"/>
      <c r="W210" s="970"/>
      <c r="X210" s="967"/>
    </row>
    <row r="211" spans="1:24" ht="12.6" hidden="1" customHeight="1" outlineLevel="2">
      <c r="A211" s="990">
        <v>44216</v>
      </c>
      <c r="B211" s="1032" t="s">
        <v>5698</v>
      </c>
      <c r="C211" s="955" t="s">
        <v>5922</v>
      </c>
      <c r="D211" s="968"/>
      <c r="E211" s="968"/>
      <c r="F211" s="972"/>
      <c r="G211" s="970"/>
      <c r="H211" s="967"/>
      <c r="I211" s="970"/>
      <c r="J211" s="967"/>
      <c r="K211" s="970"/>
      <c r="L211" s="967"/>
      <c r="M211" s="970"/>
      <c r="N211" s="967"/>
      <c r="O211" s="970"/>
      <c r="P211" s="967"/>
      <c r="Q211" s="970"/>
      <c r="R211" s="967"/>
      <c r="S211" s="970"/>
      <c r="T211" s="974" t="s">
        <v>5700</v>
      </c>
      <c r="U211" s="970"/>
      <c r="V211" s="967"/>
      <c r="W211" s="970"/>
      <c r="X211" s="967"/>
    </row>
    <row r="212" spans="1:24" ht="12.6" hidden="1" customHeight="1" outlineLevel="2">
      <c r="A212" s="990">
        <v>44216</v>
      </c>
      <c r="B212" s="1032" t="s">
        <v>5706</v>
      </c>
      <c r="C212" s="955" t="s">
        <v>5923</v>
      </c>
      <c r="D212" s="968"/>
      <c r="E212" s="968"/>
      <c r="F212" s="972"/>
      <c r="G212" s="970"/>
      <c r="H212" s="967"/>
      <c r="I212" s="970"/>
      <c r="J212" s="967"/>
      <c r="K212" s="970"/>
      <c r="L212" s="967"/>
      <c r="M212" s="970"/>
      <c r="N212" s="967"/>
      <c r="O212" s="970"/>
      <c r="P212" s="974" t="s">
        <v>5700</v>
      </c>
      <c r="Q212" s="970"/>
      <c r="R212" s="967"/>
      <c r="S212" s="970"/>
      <c r="T212" s="967"/>
      <c r="U212" s="970"/>
      <c r="V212" s="974" t="s">
        <v>5700</v>
      </c>
      <c r="W212" s="970"/>
      <c r="X212" s="967"/>
    </row>
    <row r="213" spans="1:24" ht="12.6" hidden="1" customHeight="1" outlineLevel="2">
      <c r="A213" s="990">
        <v>44216</v>
      </c>
      <c r="B213" s="1032" t="s">
        <v>5698</v>
      </c>
      <c r="C213" s="955" t="s">
        <v>5924</v>
      </c>
      <c r="D213" s="968"/>
      <c r="E213" s="968"/>
      <c r="F213" s="972"/>
      <c r="G213" s="970"/>
      <c r="H213" s="967"/>
      <c r="I213" s="970"/>
      <c r="J213" s="967"/>
      <c r="K213" s="970"/>
      <c r="L213" s="967"/>
      <c r="M213" s="970"/>
      <c r="N213" s="967"/>
      <c r="O213" s="970"/>
      <c r="P213" s="967"/>
      <c r="Q213" s="970"/>
      <c r="R213" s="967"/>
      <c r="S213" s="970"/>
      <c r="T213" s="974" t="s">
        <v>5700</v>
      </c>
      <c r="U213" s="970"/>
      <c r="V213" s="967"/>
      <c r="W213" s="970"/>
      <c r="X213" s="967"/>
    </row>
    <row r="214" spans="1:24" ht="12.6" hidden="1" customHeight="1" outlineLevel="2">
      <c r="A214" s="990">
        <v>44216</v>
      </c>
      <c r="B214" s="1032" t="s">
        <v>5698</v>
      </c>
      <c r="C214" s="955" t="s">
        <v>5925</v>
      </c>
      <c r="D214" s="968"/>
      <c r="E214" s="968"/>
      <c r="F214" s="969" t="s">
        <v>5700</v>
      </c>
      <c r="G214" s="970"/>
      <c r="H214" s="967"/>
      <c r="I214" s="970"/>
      <c r="J214" s="967"/>
      <c r="K214" s="970"/>
      <c r="L214" s="967"/>
      <c r="M214" s="970"/>
      <c r="N214" s="967"/>
      <c r="O214" s="970"/>
      <c r="P214" s="967"/>
      <c r="Q214" s="970"/>
      <c r="R214" s="967"/>
      <c r="S214" s="970"/>
      <c r="T214" s="967"/>
      <c r="U214" s="970"/>
      <c r="V214" s="967"/>
      <c r="W214" s="970"/>
      <c r="X214" s="967"/>
    </row>
    <row r="215" spans="1:24" ht="12.6" hidden="1" customHeight="1" outlineLevel="2">
      <c r="A215" s="990">
        <v>44216</v>
      </c>
      <c r="B215" s="1032" t="s">
        <v>5698</v>
      </c>
      <c r="C215" s="955" t="s">
        <v>5926</v>
      </c>
      <c r="D215" s="968"/>
      <c r="E215" s="968"/>
      <c r="F215" s="972"/>
      <c r="G215" s="970"/>
      <c r="H215" s="967"/>
      <c r="I215" s="970"/>
      <c r="J215" s="967"/>
      <c r="K215" s="973" t="s">
        <v>5700</v>
      </c>
      <c r="L215" s="967"/>
      <c r="M215" s="970"/>
      <c r="N215" s="967"/>
      <c r="O215" s="970"/>
      <c r="P215" s="967"/>
      <c r="Q215" s="970"/>
      <c r="R215" s="967"/>
      <c r="S215" s="970"/>
      <c r="T215" s="967"/>
      <c r="U215" s="970"/>
      <c r="V215" s="967"/>
      <c r="W215" s="970"/>
      <c r="X215" s="967"/>
    </row>
    <row r="216" spans="1:24" ht="12.6" hidden="1" customHeight="1" outlineLevel="2">
      <c r="A216" s="990">
        <v>44216</v>
      </c>
      <c r="B216" s="1032" t="s">
        <v>5745</v>
      </c>
      <c r="C216" s="955" t="s">
        <v>5927</v>
      </c>
      <c r="D216" s="968"/>
      <c r="E216" s="968"/>
      <c r="F216" s="969" t="s">
        <v>5700</v>
      </c>
      <c r="G216" s="970"/>
      <c r="H216" s="967"/>
      <c r="I216" s="970"/>
      <c r="J216" s="967"/>
      <c r="K216" s="970"/>
      <c r="L216" s="967"/>
      <c r="M216" s="970"/>
      <c r="N216" s="974" t="s">
        <v>5700</v>
      </c>
      <c r="O216" s="970"/>
      <c r="P216" s="967"/>
      <c r="Q216" s="970"/>
      <c r="R216" s="967"/>
      <c r="S216" s="970"/>
      <c r="T216" s="967"/>
      <c r="U216" s="970"/>
      <c r="V216" s="967"/>
      <c r="W216" s="970"/>
      <c r="X216" s="967"/>
    </row>
    <row r="217" spans="1:24" ht="25.2" hidden="1" customHeight="1" outlineLevel="2">
      <c r="A217" s="990">
        <v>44216</v>
      </c>
      <c r="B217" s="1032" t="s">
        <v>5698</v>
      </c>
      <c r="C217" s="955" t="s">
        <v>5928</v>
      </c>
      <c r="D217" s="968"/>
      <c r="E217" s="968"/>
      <c r="F217" s="972"/>
      <c r="G217" s="970"/>
      <c r="H217" s="967"/>
      <c r="I217" s="970"/>
      <c r="J217" s="967"/>
      <c r="K217" s="970"/>
      <c r="L217" s="967"/>
      <c r="M217" s="970"/>
      <c r="N217" s="967"/>
      <c r="O217" s="970"/>
      <c r="P217" s="967"/>
      <c r="Q217" s="970"/>
      <c r="R217" s="967"/>
      <c r="S217" s="970"/>
      <c r="T217" s="974" t="s">
        <v>5700</v>
      </c>
      <c r="U217" s="970"/>
      <c r="V217" s="967"/>
      <c r="W217" s="970"/>
      <c r="X217" s="967"/>
    </row>
    <row r="218" spans="1:24" ht="12.6" hidden="1" customHeight="1" outlineLevel="2">
      <c r="A218" s="990">
        <v>44216</v>
      </c>
      <c r="B218" s="1032" t="s">
        <v>5745</v>
      </c>
      <c r="C218" s="955" t="s">
        <v>5929</v>
      </c>
      <c r="D218" s="968"/>
      <c r="E218" s="968"/>
      <c r="F218" s="972"/>
      <c r="G218" s="973" t="s">
        <v>5700</v>
      </c>
      <c r="H218" s="967"/>
      <c r="I218" s="970"/>
      <c r="J218" s="967"/>
      <c r="K218" s="970"/>
      <c r="L218" s="967"/>
      <c r="M218" s="970"/>
      <c r="N218" s="967"/>
      <c r="O218" s="970"/>
      <c r="P218" s="967"/>
      <c r="Q218" s="970"/>
      <c r="R218" s="967"/>
      <c r="S218" s="970"/>
      <c r="T218" s="967"/>
      <c r="U218" s="970"/>
      <c r="V218" s="967"/>
      <c r="W218" s="970"/>
      <c r="X218" s="967"/>
    </row>
    <row r="219" spans="1:24" ht="12.6" hidden="1" customHeight="1" outlineLevel="2">
      <c r="A219" s="990">
        <v>44216</v>
      </c>
      <c r="B219" s="1032" t="s">
        <v>5698</v>
      </c>
      <c r="C219" s="955" t="s">
        <v>5930</v>
      </c>
      <c r="D219" s="968"/>
      <c r="E219" s="968"/>
      <c r="F219" s="972"/>
      <c r="G219" s="973" t="s">
        <v>5700</v>
      </c>
      <c r="H219" s="967"/>
      <c r="I219" s="970"/>
      <c r="J219" s="967"/>
      <c r="K219" s="970"/>
      <c r="L219" s="967"/>
      <c r="M219" s="970"/>
      <c r="N219" s="967"/>
      <c r="O219" s="970"/>
      <c r="P219" s="967"/>
      <c r="Q219" s="970"/>
      <c r="R219" s="967"/>
      <c r="S219" s="970"/>
      <c r="T219" s="967"/>
      <c r="U219" s="970"/>
      <c r="V219" s="967"/>
      <c r="W219" s="970"/>
      <c r="X219" s="967"/>
    </row>
    <row r="220" spans="1:24" ht="13.5" hidden="1" customHeight="1" outlineLevel="2">
      <c r="A220" s="990">
        <v>44216</v>
      </c>
      <c r="B220" s="1032" t="s">
        <v>5698</v>
      </c>
      <c r="C220" s="955" t="s">
        <v>5931</v>
      </c>
      <c r="D220" s="968"/>
      <c r="E220" s="968"/>
      <c r="F220" s="972"/>
      <c r="G220" s="970"/>
      <c r="H220" s="967"/>
      <c r="I220" s="970"/>
      <c r="J220" s="967"/>
      <c r="K220" s="970"/>
      <c r="L220" s="967"/>
      <c r="M220" s="970"/>
      <c r="N220" s="967"/>
      <c r="O220" s="970"/>
      <c r="P220" s="967"/>
      <c r="Q220" s="970"/>
      <c r="R220" s="967"/>
      <c r="S220" s="970"/>
      <c r="T220" s="967"/>
      <c r="U220" s="973" t="s">
        <v>5700</v>
      </c>
      <c r="V220" s="967"/>
      <c r="W220" s="970"/>
      <c r="X220" s="967"/>
    </row>
    <row r="221" spans="1:24" ht="12.6" hidden="1" customHeight="1" outlineLevel="2">
      <c r="A221" s="990">
        <v>44216</v>
      </c>
      <c r="B221" s="1032" t="s">
        <v>5698</v>
      </c>
      <c r="C221" s="955" t="s">
        <v>5932</v>
      </c>
      <c r="D221" s="968"/>
      <c r="E221" s="968"/>
      <c r="F221" s="972"/>
      <c r="G221" s="970"/>
      <c r="H221" s="974" t="s">
        <v>5700</v>
      </c>
      <c r="I221" s="970"/>
      <c r="J221" s="967"/>
      <c r="K221" s="970"/>
      <c r="L221" s="967"/>
      <c r="M221" s="970"/>
      <c r="N221" s="967"/>
      <c r="O221" s="970"/>
      <c r="P221" s="967"/>
      <c r="Q221" s="970"/>
      <c r="R221" s="967"/>
      <c r="S221" s="970"/>
      <c r="T221" s="967"/>
      <c r="U221" s="970"/>
      <c r="V221" s="967"/>
      <c r="W221" s="970"/>
      <c r="X221" s="967"/>
    </row>
    <row r="222" spans="1:24" ht="12.6" hidden="1" customHeight="1" outlineLevel="2">
      <c r="A222" s="990">
        <v>44216</v>
      </c>
      <c r="B222" s="1032" t="s">
        <v>5745</v>
      </c>
      <c r="C222" s="955" t="s">
        <v>5933</v>
      </c>
      <c r="D222" s="968"/>
      <c r="E222" s="968"/>
      <c r="F222" s="972"/>
      <c r="G222" s="970"/>
      <c r="H222" s="967"/>
      <c r="I222" s="970"/>
      <c r="J222" s="967"/>
      <c r="K222" s="970"/>
      <c r="L222" s="967"/>
      <c r="M222" s="970"/>
      <c r="N222" s="967"/>
      <c r="O222" s="970"/>
      <c r="P222" s="974" t="s">
        <v>5700</v>
      </c>
      <c r="Q222" s="970"/>
      <c r="R222" s="967"/>
      <c r="S222" s="970"/>
      <c r="T222" s="967"/>
      <c r="U222" s="970"/>
      <c r="V222" s="967"/>
      <c r="W222" s="970"/>
      <c r="X222" s="967"/>
    </row>
    <row r="223" spans="1:24" ht="12.6" hidden="1" customHeight="1" outlineLevel="2">
      <c r="A223" s="990">
        <v>44216</v>
      </c>
      <c r="B223" s="1032" t="s">
        <v>5745</v>
      </c>
      <c r="C223" s="955" t="s">
        <v>5934</v>
      </c>
      <c r="D223" s="977"/>
      <c r="E223" s="977" t="s">
        <v>5700</v>
      </c>
      <c r="F223" s="972"/>
      <c r="G223" s="970"/>
      <c r="H223" s="967"/>
      <c r="I223" s="970"/>
      <c r="J223" s="967"/>
      <c r="K223" s="970"/>
      <c r="L223" s="967"/>
      <c r="M223" s="970"/>
      <c r="N223" s="967"/>
      <c r="O223" s="970"/>
      <c r="P223" s="967"/>
      <c r="Q223" s="970"/>
      <c r="R223" s="967"/>
      <c r="S223" s="970"/>
      <c r="T223" s="967"/>
      <c r="U223" s="970"/>
      <c r="V223" s="967"/>
      <c r="W223" s="970"/>
      <c r="X223" s="967"/>
    </row>
    <row r="224" spans="1:24" ht="12.6" hidden="1" customHeight="1" outlineLevel="2">
      <c r="A224" s="990">
        <v>44216</v>
      </c>
      <c r="B224" s="1032" t="s">
        <v>5698</v>
      </c>
      <c r="C224" s="955" t="s">
        <v>5935</v>
      </c>
      <c r="D224" s="968"/>
      <c r="E224" s="968"/>
      <c r="F224" s="972"/>
      <c r="G224" s="970"/>
      <c r="H224" s="967"/>
      <c r="I224" s="970"/>
      <c r="J224" s="974" t="s">
        <v>5700</v>
      </c>
      <c r="K224" s="970"/>
      <c r="L224" s="967"/>
      <c r="M224" s="970"/>
      <c r="N224" s="967"/>
      <c r="O224" s="970"/>
      <c r="P224" s="967"/>
      <c r="Q224" s="970"/>
      <c r="R224" s="967"/>
      <c r="S224" s="970"/>
      <c r="T224" s="967"/>
      <c r="U224" s="970"/>
      <c r="V224" s="967"/>
      <c r="W224" s="970"/>
      <c r="X224" s="967"/>
    </row>
    <row r="225" spans="1:24" ht="25.2" hidden="1" customHeight="1" outlineLevel="1" collapsed="1">
      <c r="A225" s="1124">
        <v>44217</v>
      </c>
      <c r="B225" s="1032" t="s">
        <v>5706</v>
      </c>
      <c r="C225" s="955" t="s">
        <v>5936</v>
      </c>
      <c r="D225" s="968"/>
      <c r="E225" s="968"/>
      <c r="F225" s="972"/>
      <c r="G225" s="970"/>
      <c r="H225" s="967"/>
      <c r="I225" s="970"/>
      <c r="J225" s="967"/>
      <c r="K225" s="970"/>
      <c r="L225" s="967"/>
      <c r="M225" s="970"/>
      <c r="N225" s="967"/>
      <c r="O225" s="970"/>
      <c r="P225" s="967"/>
      <c r="Q225" s="970"/>
      <c r="R225" s="967"/>
      <c r="S225" s="973"/>
      <c r="T225" s="974" t="s">
        <v>5700</v>
      </c>
      <c r="U225" s="970"/>
      <c r="V225" s="967"/>
      <c r="W225" s="970"/>
      <c r="X225" s="967"/>
    </row>
    <row r="226" spans="1:24" ht="12.6" hidden="1" customHeight="1" outlineLevel="2">
      <c r="A226" s="1124">
        <v>44217</v>
      </c>
      <c r="B226" s="1032" t="s">
        <v>5698</v>
      </c>
      <c r="C226" s="955" t="s">
        <v>5937</v>
      </c>
      <c r="D226" s="968"/>
      <c r="E226" s="968"/>
      <c r="F226" s="972"/>
      <c r="G226" s="970"/>
      <c r="H226" s="967"/>
      <c r="I226" s="970"/>
      <c r="J226" s="967"/>
      <c r="K226" s="970"/>
      <c r="L226" s="967"/>
      <c r="M226" s="970"/>
      <c r="N226" s="967"/>
      <c r="O226" s="973" t="s">
        <v>5700</v>
      </c>
      <c r="P226" s="967"/>
      <c r="Q226" s="970"/>
      <c r="R226" s="967"/>
      <c r="S226" s="970"/>
      <c r="T226" s="967"/>
      <c r="U226" s="970"/>
      <c r="V226" s="967"/>
      <c r="W226" s="970"/>
      <c r="X226" s="967"/>
    </row>
    <row r="227" spans="1:24" ht="12.6" hidden="1" customHeight="1" outlineLevel="2">
      <c r="A227" s="1124">
        <v>44217</v>
      </c>
      <c r="B227" s="1032" t="s">
        <v>5698</v>
      </c>
      <c r="C227" s="955" t="s">
        <v>5938</v>
      </c>
      <c r="D227" s="968"/>
      <c r="E227" s="968"/>
      <c r="F227" s="969" t="s">
        <v>5700</v>
      </c>
      <c r="G227" s="970"/>
      <c r="H227" s="967"/>
      <c r="I227" s="970"/>
      <c r="J227" s="967"/>
      <c r="K227" s="970"/>
      <c r="L227" s="967"/>
      <c r="M227" s="970"/>
      <c r="N227" s="967"/>
      <c r="O227" s="970"/>
      <c r="P227" s="967"/>
      <c r="Q227" s="970"/>
      <c r="R227" s="967"/>
      <c r="S227" s="970"/>
      <c r="T227" s="967"/>
      <c r="U227" s="970"/>
      <c r="V227" s="967"/>
      <c r="W227" s="970"/>
      <c r="X227" s="967"/>
    </row>
    <row r="228" spans="1:24" ht="12.6" hidden="1" customHeight="1" outlineLevel="2">
      <c r="A228" s="1124">
        <v>44217</v>
      </c>
      <c r="B228" s="1032" t="s">
        <v>5698</v>
      </c>
      <c r="C228" s="955" t="s">
        <v>5939</v>
      </c>
      <c r="D228" s="968"/>
      <c r="E228" s="968"/>
      <c r="F228" s="972"/>
      <c r="G228" s="970"/>
      <c r="H228" s="974" t="s">
        <v>5700</v>
      </c>
      <c r="I228" s="973" t="s">
        <v>5700</v>
      </c>
      <c r="J228" s="967"/>
      <c r="K228" s="970"/>
      <c r="L228" s="967"/>
      <c r="M228" s="970"/>
      <c r="N228" s="967"/>
      <c r="O228" s="970"/>
      <c r="P228" s="967"/>
      <c r="Q228" s="970"/>
      <c r="R228" s="967"/>
      <c r="S228" s="970"/>
      <c r="T228" s="967"/>
      <c r="U228" s="970"/>
      <c r="V228" s="967"/>
      <c r="W228" s="970"/>
      <c r="X228" s="967"/>
    </row>
    <row r="229" spans="1:24" ht="25.2" hidden="1" customHeight="1" outlineLevel="2">
      <c r="A229" s="1124">
        <v>44217</v>
      </c>
      <c r="B229" s="1032" t="s">
        <v>5698</v>
      </c>
      <c r="C229" s="955" t="s">
        <v>5940</v>
      </c>
      <c r="D229" s="968"/>
      <c r="E229" s="968"/>
      <c r="F229" s="972"/>
      <c r="G229" s="970"/>
      <c r="H229" s="967"/>
      <c r="I229" s="970"/>
      <c r="J229" s="967"/>
      <c r="K229" s="970"/>
      <c r="L229" s="967"/>
      <c r="M229" s="970"/>
      <c r="N229" s="974" t="s">
        <v>5700</v>
      </c>
      <c r="O229" s="973" t="s">
        <v>5700</v>
      </c>
      <c r="P229" s="967"/>
      <c r="Q229" s="970"/>
      <c r="R229" s="967"/>
      <c r="S229" s="970"/>
      <c r="T229" s="967"/>
      <c r="U229" s="970"/>
      <c r="V229" s="967"/>
      <c r="W229" s="970"/>
      <c r="X229" s="967"/>
    </row>
    <row r="230" spans="1:24" ht="12.6" hidden="1" customHeight="1" outlineLevel="2">
      <c r="A230" s="1124">
        <v>44217</v>
      </c>
      <c r="B230" s="1032" t="s">
        <v>5698</v>
      </c>
      <c r="C230" s="955" t="s">
        <v>5941</v>
      </c>
      <c r="D230" s="968"/>
      <c r="E230" s="968"/>
      <c r="F230" s="972"/>
      <c r="G230" s="970"/>
      <c r="H230" s="967"/>
      <c r="I230" s="970"/>
      <c r="J230" s="967"/>
      <c r="K230" s="970"/>
      <c r="L230" s="967"/>
      <c r="M230" s="970"/>
      <c r="N230" s="967"/>
      <c r="O230" s="970"/>
      <c r="P230" s="967"/>
      <c r="Q230" s="973" t="s">
        <v>5700</v>
      </c>
      <c r="R230" s="967"/>
      <c r="S230" s="970"/>
      <c r="T230" s="967"/>
      <c r="U230" s="970"/>
      <c r="V230" s="967"/>
      <c r="W230" s="970"/>
      <c r="X230" s="967"/>
    </row>
    <row r="231" spans="1:24" ht="12.6" hidden="1" customHeight="1" outlineLevel="2">
      <c r="A231" s="1124">
        <v>44217</v>
      </c>
      <c r="B231" s="1032" t="s">
        <v>5698</v>
      </c>
      <c r="C231" s="955" t="s">
        <v>5942</v>
      </c>
      <c r="D231" s="968"/>
      <c r="E231" s="968"/>
      <c r="F231" s="969" t="s">
        <v>5700</v>
      </c>
      <c r="G231" s="970"/>
      <c r="H231" s="967"/>
      <c r="I231" s="970"/>
      <c r="J231" s="967"/>
      <c r="K231" s="970"/>
      <c r="L231" s="967"/>
      <c r="M231" s="970"/>
      <c r="N231" s="967"/>
      <c r="O231" s="970"/>
      <c r="P231" s="967"/>
      <c r="Q231" s="970"/>
      <c r="R231" s="967"/>
      <c r="S231" s="970"/>
      <c r="T231" s="967"/>
      <c r="U231" s="970"/>
      <c r="V231" s="967"/>
      <c r="W231" s="970"/>
      <c r="X231" s="967"/>
    </row>
    <row r="232" spans="1:24" ht="12.6" hidden="1" customHeight="1" outlineLevel="2">
      <c r="A232" s="1124">
        <v>44217</v>
      </c>
      <c r="B232" s="1032" t="s">
        <v>5698</v>
      </c>
      <c r="C232" s="955" t="s">
        <v>5943</v>
      </c>
      <c r="D232" s="968"/>
      <c r="E232" s="968"/>
      <c r="F232" s="969" t="s">
        <v>5700</v>
      </c>
      <c r="G232" s="970"/>
      <c r="H232" s="967"/>
      <c r="I232" s="970"/>
      <c r="J232" s="967"/>
      <c r="K232" s="970"/>
      <c r="L232" s="967"/>
      <c r="M232" s="970"/>
      <c r="N232" s="967"/>
      <c r="O232" s="970"/>
      <c r="P232" s="967"/>
      <c r="Q232" s="970"/>
      <c r="R232" s="967"/>
      <c r="S232" s="970"/>
      <c r="T232" s="967"/>
      <c r="U232" s="970"/>
      <c r="V232" s="967"/>
      <c r="W232" s="970"/>
      <c r="X232" s="967"/>
    </row>
    <row r="233" spans="1:24" ht="37.799999999999997" hidden="1" customHeight="1" outlineLevel="2">
      <c r="A233" s="1124">
        <v>44217</v>
      </c>
      <c r="B233" s="1032" t="s">
        <v>5706</v>
      </c>
      <c r="C233" s="955" t="s">
        <v>5944</v>
      </c>
      <c r="D233" s="968"/>
      <c r="E233" s="968"/>
      <c r="F233" s="972"/>
      <c r="G233" s="970"/>
      <c r="H233" s="967"/>
      <c r="I233" s="970"/>
      <c r="J233" s="967"/>
      <c r="K233" s="970"/>
      <c r="L233" s="967"/>
      <c r="M233" s="970"/>
      <c r="N233" s="967"/>
      <c r="O233" s="970"/>
      <c r="P233" s="974" t="s">
        <v>5700</v>
      </c>
      <c r="Q233" s="970"/>
      <c r="R233" s="967"/>
      <c r="S233" s="970"/>
      <c r="T233" s="967"/>
      <c r="U233" s="970"/>
      <c r="V233" s="967"/>
      <c r="W233" s="970"/>
      <c r="X233" s="967"/>
    </row>
    <row r="234" spans="1:24" ht="25.2" hidden="1" customHeight="1" outlineLevel="2">
      <c r="A234" s="1124">
        <v>44217</v>
      </c>
      <c r="B234" s="1032" t="s">
        <v>5698</v>
      </c>
      <c r="C234" s="955" t="s">
        <v>5945</v>
      </c>
      <c r="D234" s="968"/>
      <c r="E234" s="968"/>
      <c r="F234" s="969" t="s">
        <v>5700</v>
      </c>
      <c r="G234" s="970"/>
      <c r="H234" s="967"/>
      <c r="I234" s="970"/>
      <c r="J234" s="967"/>
      <c r="K234" s="970"/>
      <c r="L234" s="967"/>
      <c r="M234" s="970"/>
      <c r="N234" s="967"/>
      <c r="O234" s="970"/>
      <c r="P234" s="967"/>
      <c r="Q234" s="970"/>
      <c r="R234" s="967"/>
      <c r="S234" s="970"/>
      <c r="T234" s="967"/>
      <c r="U234" s="970"/>
      <c r="V234" s="967"/>
      <c r="W234" s="970"/>
      <c r="X234" s="967"/>
    </row>
    <row r="235" spans="1:24" ht="25.2" hidden="1" customHeight="1" outlineLevel="2">
      <c r="A235" s="1125">
        <v>44217</v>
      </c>
      <c r="B235" s="1032" t="s">
        <v>5698</v>
      </c>
      <c r="C235" s="955" t="s">
        <v>5946</v>
      </c>
      <c r="D235" s="968"/>
      <c r="E235" s="968"/>
      <c r="F235" s="969" t="s">
        <v>5700</v>
      </c>
      <c r="G235" s="970"/>
      <c r="H235" s="967"/>
      <c r="I235" s="970"/>
      <c r="J235" s="967"/>
      <c r="K235" s="970"/>
      <c r="L235" s="967"/>
      <c r="M235" s="970"/>
      <c r="N235" s="967"/>
      <c r="O235" s="970"/>
      <c r="P235" s="967"/>
      <c r="Q235" s="970"/>
      <c r="R235" s="967"/>
      <c r="S235" s="970"/>
      <c r="T235" s="967"/>
      <c r="U235" s="970"/>
      <c r="V235" s="967"/>
      <c r="W235" s="970"/>
      <c r="X235" s="967"/>
    </row>
    <row r="236" spans="1:24" ht="25.2" hidden="1" customHeight="1" outlineLevel="2">
      <c r="A236" s="1124">
        <v>44217</v>
      </c>
      <c r="B236" s="1032" t="s">
        <v>5698</v>
      </c>
      <c r="C236" s="955" t="s">
        <v>5947</v>
      </c>
      <c r="D236" s="968"/>
      <c r="E236" s="968"/>
      <c r="F236" s="972"/>
      <c r="G236" s="970"/>
      <c r="H236" s="967"/>
      <c r="I236" s="970"/>
      <c r="J236" s="967"/>
      <c r="K236" s="970"/>
      <c r="L236" s="967"/>
      <c r="M236" s="970"/>
      <c r="N236" s="967"/>
      <c r="O236" s="970"/>
      <c r="P236" s="967"/>
      <c r="Q236" s="970"/>
      <c r="R236" s="967"/>
      <c r="S236" s="970"/>
      <c r="T236" s="974" t="s">
        <v>5700</v>
      </c>
      <c r="U236" s="970"/>
      <c r="V236" s="967"/>
      <c r="W236" s="970"/>
      <c r="X236" s="967"/>
    </row>
    <row r="237" spans="1:24" ht="25.2" hidden="1" customHeight="1" outlineLevel="2">
      <c r="A237" s="1124">
        <v>44217</v>
      </c>
      <c r="B237" s="1032" t="s">
        <v>5948</v>
      </c>
      <c r="C237" s="955" t="s">
        <v>5949</v>
      </c>
      <c r="D237" s="977"/>
      <c r="E237" s="977" t="s">
        <v>5700</v>
      </c>
      <c r="F237" s="972"/>
      <c r="G237" s="970"/>
      <c r="H237" s="967"/>
      <c r="I237" s="970"/>
      <c r="J237" s="967"/>
      <c r="K237" s="970"/>
      <c r="L237" s="967"/>
      <c r="M237" s="970"/>
      <c r="N237" s="967"/>
      <c r="O237" s="970"/>
      <c r="P237" s="967"/>
      <c r="Q237" s="970"/>
      <c r="R237" s="967"/>
      <c r="S237" s="970"/>
      <c r="T237" s="967"/>
      <c r="U237" s="970"/>
      <c r="V237" s="967"/>
      <c r="W237" s="970"/>
      <c r="X237" s="967"/>
    </row>
    <row r="238" spans="1:24" ht="37.799999999999997" hidden="1" customHeight="1" outlineLevel="2">
      <c r="A238" s="1124">
        <v>44217</v>
      </c>
      <c r="B238" s="1032" t="s">
        <v>5698</v>
      </c>
      <c r="C238" s="955" t="s">
        <v>5950</v>
      </c>
      <c r="D238" s="977"/>
      <c r="E238" s="977" t="s">
        <v>5700</v>
      </c>
      <c r="F238" s="972"/>
      <c r="G238" s="970"/>
      <c r="H238" s="967"/>
      <c r="I238" s="973" t="s">
        <v>5700</v>
      </c>
      <c r="J238" s="967"/>
      <c r="K238" s="970"/>
      <c r="L238" s="967"/>
      <c r="M238" s="970"/>
      <c r="N238" s="967"/>
      <c r="O238" s="970"/>
      <c r="P238" s="967"/>
      <c r="Q238" s="970"/>
      <c r="R238" s="967"/>
      <c r="S238" s="970"/>
      <c r="T238" s="967"/>
      <c r="U238" s="970"/>
      <c r="V238" s="967"/>
      <c r="W238" s="970"/>
      <c r="X238" s="967"/>
    </row>
    <row r="239" spans="1:24" ht="12.6" hidden="1" customHeight="1" outlineLevel="1" collapsed="1">
      <c r="A239" s="1112">
        <v>44218</v>
      </c>
      <c r="B239" s="1032" t="s">
        <v>5698</v>
      </c>
      <c r="C239" s="955" t="s">
        <v>5951</v>
      </c>
      <c r="D239" s="968"/>
      <c r="E239" s="968"/>
      <c r="F239" s="972"/>
      <c r="G239" s="973" t="s">
        <v>5700</v>
      </c>
      <c r="H239" s="967"/>
      <c r="I239" s="970"/>
      <c r="J239" s="967"/>
      <c r="K239" s="970"/>
      <c r="L239" s="974" t="s">
        <v>5700</v>
      </c>
      <c r="M239" s="970"/>
      <c r="N239" s="967"/>
      <c r="O239" s="970"/>
      <c r="P239" s="967"/>
      <c r="Q239" s="970"/>
      <c r="R239" s="967"/>
      <c r="S239" s="970"/>
      <c r="T239" s="967"/>
      <c r="U239" s="970"/>
      <c r="V239" s="967"/>
      <c r="W239" s="970"/>
      <c r="X239" s="967"/>
    </row>
    <row r="240" spans="1:24" ht="25.2" hidden="1" customHeight="1" outlineLevel="2">
      <c r="A240" s="1112">
        <v>44218</v>
      </c>
      <c r="B240" s="1032" t="s">
        <v>5698</v>
      </c>
      <c r="C240" s="955" t="s">
        <v>5952</v>
      </c>
      <c r="D240" s="968"/>
      <c r="E240" s="968"/>
      <c r="F240" s="972"/>
      <c r="G240" s="970"/>
      <c r="H240" s="967"/>
      <c r="I240" s="973" t="s">
        <v>5700</v>
      </c>
      <c r="J240" s="967"/>
      <c r="K240" s="970"/>
      <c r="L240" s="967"/>
      <c r="M240" s="970"/>
      <c r="N240" s="967"/>
      <c r="O240" s="970"/>
      <c r="P240" s="967"/>
      <c r="Q240" s="970"/>
      <c r="R240" s="967"/>
      <c r="S240" s="970"/>
      <c r="T240" s="967"/>
      <c r="U240" s="970"/>
      <c r="V240" s="967"/>
      <c r="W240" s="970"/>
      <c r="X240" s="967"/>
    </row>
    <row r="241" spans="1:24" ht="37.799999999999997" hidden="1" customHeight="1" outlineLevel="2">
      <c r="A241" s="1112">
        <v>44218</v>
      </c>
      <c r="B241" s="1032" t="s">
        <v>5698</v>
      </c>
      <c r="C241" s="955" t="s">
        <v>5953</v>
      </c>
      <c r="D241" s="968"/>
      <c r="E241" s="968"/>
      <c r="F241" s="969" t="s">
        <v>5700</v>
      </c>
      <c r="G241" s="970"/>
      <c r="H241" s="967"/>
      <c r="I241" s="970"/>
      <c r="J241" s="967"/>
      <c r="K241" s="970"/>
      <c r="L241" s="967"/>
      <c r="M241" s="970"/>
      <c r="N241" s="967"/>
      <c r="O241" s="970"/>
      <c r="P241" s="967"/>
      <c r="Q241" s="970"/>
      <c r="R241" s="967"/>
      <c r="S241" s="970"/>
      <c r="T241" s="967"/>
      <c r="U241" s="970"/>
      <c r="V241" s="967"/>
      <c r="W241" s="970"/>
      <c r="X241" s="967"/>
    </row>
    <row r="242" spans="1:24" ht="25.2" hidden="1" customHeight="1" outlineLevel="2">
      <c r="A242" s="1112">
        <v>44218</v>
      </c>
      <c r="B242" s="1032" t="s">
        <v>5698</v>
      </c>
      <c r="C242" s="955" t="s">
        <v>5954</v>
      </c>
      <c r="D242" s="968"/>
      <c r="E242" s="968"/>
      <c r="F242" s="969" t="s">
        <v>5700</v>
      </c>
      <c r="G242" s="970"/>
      <c r="H242" s="967"/>
      <c r="I242" s="970"/>
      <c r="J242" s="967"/>
      <c r="K242" s="970"/>
      <c r="L242" s="967"/>
      <c r="M242" s="970"/>
      <c r="N242" s="967"/>
      <c r="O242" s="970"/>
      <c r="P242" s="967"/>
      <c r="Q242" s="970"/>
      <c r="R242" s="967"/>
      <c r="S242" s="970"/>
      <c r="T242" s="967"/>
      <c r="U242" s="970"/>
      <c r="V242" s="967"/>
      <c r="W242" s="970"/>
      <c r="X242" s="967"/>
    </row>
    <row r="243" spans="1:24" ht="12.6" hidden="1" customHeight="1" outlineLevel="2">
      <c r="A243" s="1126">
        <v>44218</v>
      </c>
      <c r="B243" s="1032" t="s">
        <v>5698</v>
      </c>
      <c r="C243" s="955" t="s">
        <v>5955</v>
      </c>
      <c r="D243" s="968"/>
      <c r="E243" s="968"/>
      <c r="F243" s="969" t="s">
        <v>5700</v>
      </c>
      <c r="G243" s="970"/>
      <c r="H243" s="967"/>
      <c r="I243" s="970"/>
      <c r="J243" s="974" t="s">
        <v>5700</v>
      </c>
      <c r="K243" s="970"/>
      <c r="L243" s="967"/>
      <c r="M243" s="970"/>
      <c r="N243" s="967"/>
      <c r="O243" s="970"/>
      <c r="P243" s="967"/>
      <c r="Q243" s="970"/>
      <c r="R243" s="967"/>
      <c r="S243" s="970"/>
      <c r="T243" s="967"/>
      <c r="U243" s="970"/>
      <c r="V243" s="967"/>
      <c r="W243" s="970"/>
      <c r="X243" s="967"/>
    </row>
    <row r="244" spans="1:24" ht="25.2" hidden="1" customHeight="1" outlineLevel="2">
      <c r="A244" s="1112">
        <v>44218</v>
      </c>
      <c r="B244" s="1032" t="s">
        <v>5698</v>
      </c>
      <c r="C244" s="955" t="s">
        <v>5956</v>
      </c>
      <c r="D244" s="977"/>
      <c r="E244" s="977" t="s">
        <v>5700</v>
      </c>
      <c r="F244" s="972"/>
      <c r="G244" s="970"/>
      <c r="H244" s="967"/>
      <c r="I244" s="970"/>
      <c r="J244" s="967"/>
      <c r="K244" s="970"/>
      <c r="L244" s="967"/>
      <c r="M244" s="970"/>
      <c r="N244" s="967"/>
      <c r="O244" s="970"/>
      <c r="P244" s="974" t="s">
        <v>5700</v>
      </c>
      <c r="Q244" s="970"/>
      <c r="R244" s="967"/>
      <c r="S244" s="970"/>
      <c r="T244" s="967"/>
      <c r="U244" s="970"/>
      <c r="V244" s="967"/>
      <c r="W244" s="970"/>
      <c r="X244" s="967"/>
    </row>
    <row r="245" spans="1:24" ht="12.6" hidden="1" customHeight="1" outlineLevel="2">
      <c r="A245" s="1126">
        <v>44218</v>
      </c>
      <c r="B245" s="1032" t="s">
        <v>5698</v>
      </c>
      <c r="C245" s="955" t="s">
        <v>5957</v>
      </c>
      <c r="D245" s="977"/>
      <c r="E245" s="977" t="s">
        <v>5700</v>
      </c>
      <c r="F245" s="972"/>
      <c r="G245" s="970"/>
      <c r="H245" s="967"/>
      <c r="I245" s="970"/>
      <c r="J245" s="967"/>
      <c r="K245" s="970"/>
      <c r="L245" s="967"/>
      <c r="M245" s="970"/>
      <c r="N245" s="967"/>
      <c r="O245" s="970"/>
      <c r="P245" s="967"/>
      <c r="Q245" s="970"/>
      <c r="R245" s="967"/>
      <c r="S245" s="970"/>
      <c r="T245" s="967"/>
      <c r="U245" s="970"/>
      <c r="V245" s="967"/>
      <c r="W245" s="970"/>
      <c r="X245" s="967"/>
    </row>
    <row r="246" spans="1:24" ht="25.2" hidden="1" customHeight="1" outlineLevel="2">
      <c r="A246" s="1126">
        <v>44218</v>
      </c>
      <c r="B246" s="1032" t="s">
        <v>5958</v>
      </c>
      <c r="C246" s="955" t="s">
        <v>5959</v>
      </c>
      <c r="D246" s="977"/>
      <c r="E246" s="977"/>
      <c r="F246" s="972"/>
      <c r="G246" s="970"/>
      <c r="H246" s="967"/>
      <c r="I246" s="970"/>
      <c r="J246" s="967"/>
      <c r="K246" s="970"/>
      <c r="L246" s="967"/>
      <c r="M246" s="970"/>
      <c r="N246" s="967"/>
      <c r="O246" s="970"/>
      <c r="P246" s="974" t="s">
        <v>5700</v>
      </c>
      <c r="Q246" s="970"/>
      <c r="R246" s="967"/>
      <c r="S246" s="970"/>
      <c r="T246" s="967"/>
      <c r="U246" s="970"/>
      <c r="V246" s="967"/>
      <c r="W246" s="970"/>
      <c r="X246" s="967"/>
    </row>
    <row r="247" spans="1:24" ht="12.6" hidden="1" customHeight="1" outlineLevel="2">
      <c r="A247" s="1126">
        <v>44218</v>
      </c>
      <c r="B247" s="1032" t="s">
        <v>5698</v>
      </c>
      <c r="C247" s="955" t="s">
        <v>5960</v>
      </c>
      <c r="D247" s="968"/>
      <c r="E247" s="968"/>
      <c r="F247" s="972"/>
      <c r="G247" s="970"/>
      <c r="H247" s="967"/>
      <c r="I247" s="973" t="s">
        <v>5700</v>
      </c>
      <c r="J247" s="967"/>
      <c r="K247" s="970"/>
      <c r="L247" s="967"/>
      <c r="M247" s="970"/>
      <c r="N247" s="967"/>
      <c r="O247" s="970"/>
      <c r="P247" s="967"/>
      <c r="Q247" s="970"/>
      <c r="R247" s="967"/>
      <c r="S247" s="970"/>
      <c r="T247" s="967"/>
      <c r="U247" s="970"/>
      <c r="V247" s="967"/>
      <c r="W247" s="970"/>
      <c r="X247" s="967"/>
    </row>
    <row r="248" spans="1:24" ht="25.2" hidden="1" customHeight="1" outlineLevel="2">
      <c r="A248" s="1112">
        <v>44218</v>
      </c>
      <c r="B248" s="1032" t="s">
        <v>5698</v>
      </c>
      <c r="C248" s="955" t="s">
        <v>5961</v>
      </c>
      <c r="D248" s="977"/>
      <c r="E248" s="977" t="s">
        <v>5700</v>
      </c>
      <c r="F248" s="969" t="s">
        <v>5700</v>
      </c>
      <c r="G248" s="970"/>
      <c r="H248" s="967"/>
      <c r="I248" s="970"/>
      <c r="J248" s="967"/>
      <c r="K248" s="970"/>
      <c r="L248" s="967"/>
      <c r="M248" s="970"/>
      <c r="N248" s="967"/>
      <c r="O248" s="970"/>
      <c r="P248" s="967"/>
      <c r="Q248" s="970"/>
      <c r="R248" s="967"/>
      <c r="S248" s="970"/>
      <c r="T248" s="967"/>
      <c r="U248" s="970"/>
      <c r="V248" s="967"/>
      <c r="W248" s="970"/>
      <c r="X248" s="967"/>
    </row>
    <row r="249" spans="1:24" ht="25.2" hidden="1" customHeight="1" outlineLevel="2">
      <c r="A249" s="1112">
        <v>44218</v>
      </c>
      <c r="B249" s="1032" t="s">
        <v>5698</v>
      </c>
      <c r="C249" s="955" t="s">
        <v>5962</v>
      </c>
      <c r="D249" s="968"/>
      <c r="E249" s="968"/>
      <c r="F249" s="972"/>
      <c r="G249" s="970"/>
      <c r="H249" s="967"/>
      <c r="I249" s="970"/>
      <c r="J249" s="967"/>
      <c r="K249" s="970"/>
      <c r="L249" s="967"/>
      <c r="M249" s="973" t="s">
        <v>5700</v>
      </c>
      <c r="N249" s="967"/>
      <c r="O249" s="970"/>
      <c r="P249" s="967"/>
      <c r="Q249" s="970"/>
      <c r="R249" s="967"/>
      <c r="S249" s="970"/>
      <c r="T249" s="967"/>
      <c r="U249" s="970"/>
      <c r="V249" s="967"/>
      <c r="W249" s="970"/>
      <c r="X249" s="967"/>
    </row>
    <row r="250" spans="1:24" ht="12.6" hidden="1" customHeight="1" outlineLevel="2">
      <c r="A250" s="1112">
        <v>44218</v>
      </c>
      <c r="B250" s="1032" t="s">
        <v>5698</v>
      </c>
      <c r="C250" s="955" t="s">
        <v>5963</v>
      </c>
      <c r="D250" s="968"/>
      <c r="E250" s="968"/>
      <c r="F250" s="972"/>
      <c r="G250" s="970"/>
      <c r="H250" s="967"/>
      <c r="I250" s="970"/>
      <c r="J250" s="967"/>
      <c r="K250" s="970"/>
      <c r="L250" s="967"/>
      <c r="M250" s="970"/>
      <c r="N250" s="967"/>
      <c r="O250" s="970"/>
      <c r="P250" s="967"/>
      <c r="Q250" s="970"/>
      <c r="R250" s="974" t="s">
        <v>5700</v>
      </c>
      <c r="S250" s="970"/>
      <c r="T250" s="967"/>
      <c r="U250" s="970"/>
      <c r="V250" s="967"/>
      <c r="W250" s="970"/>
      <c r="X250" s="967"/>
    </row>
    <row r="251" spans="1:24" ht="12.6" hidden="1" customHeight="1" outlineLevel="2">
      <c r="A251" s="1126">
        <v>44218</v>
      </c>
      <c r="B251" s="1032" t="s">
        <v>5706</v>
      </c>
      <c r="C251" s="955" t="s">
        <v>5964</v>
      </c>
      <c r="D251" s="968"/>
      <c r="E251" s="968"/>
      <c r="F251" s="972"/>
      <c r="G251" s="970"/>
      <c r="H251" s="967"/>
      <c r="I251" s="970"/>
      <c r="J251" s="967"/>
      <c r="K251" s="970"/>
      <c r="L251" s="967"/>
      <c r="M251" s="970"/>
      <c r="N251" s="967"/>
      <c r="O251" s="973" t="s">
        <v>5700</v>
      </c>
      <c r="P251" s="967"/>
      <c r="Q251" s="970"/>
      <c r="R251" s="967"/>
      <c r="S251" s="970"/>
      <c r="T251" s="967"/>
      <c r="U251" s="970"/>
      <c r="V251" s="967"/>
      <c r="W251" s="970"/>
      <c r="X251" s="967"/>
    </row>
    <row r="252" spans="1:24" ht="25.2" hidden="1" customHeight="1" outlineLevel="2">
      <c r="A252" s="1126">
        <v>44218</v>
      </c>
      <c r="B252" s="1032" t="s">
        <v>5706</v>
      </c>
      <c r="C252" s="955" t="s">
        <v>5965</v>
      </c>
      <c r="D252" s="968"/>
      <c r="E252" s="968"/>
      <c r="F252" s="972"/>
      <c r="G252" s="970"/>
      <c r="H252" s="967"/>
      <c r="I252" s="970"/>
      <c r="J252" s="974" t="s">
        <v>5700</v>
      </c>
      <c r="K252" s="970"/>
      <c r="L252" s="967"/>
      <c r="M252" s="970"/>
      <c r="N252" s="967"/>
      <c r="O252" s="970"/>
      <c r="P252" s="967"/>
      <c r="Q252" s="970"/>
      <c r="R252" s="967"/>
      <c r="S252" s="973" t="s">
        <v>5700</v>
      </c>
      <c r="T252" s="967"/>
      <c r="U252" s="970"/>
      <c r="V252" s="967"/>
      <c r="W252" s="970"/>
      <c r="X252" s="967"/>
    </row>
    <row r="253" spans="1:24" ht="12.6" hidden="1" customHeight="1" outlineLevel="1" collapsed="1">
      <c r="A253" s="1127">
        <v>44221</v>
      </c>
      <c r="B253" s="1032" t="s">
        <v>5706</v>
      </c>
      <c r="C253" s="955" t="s">
        <v>5966</v>
      </c>
      <c r="D253" s="977"/>
      <c r="E253" s="977" t="s">
        <v>5700</v>
      </c>
      <c r="F253" s="972"/>
      <c r="G253" s="970"/>
      <c r="H253" s="967"/>
      <c r="I253" s="970"/>
      <c r="J253" s="967"/>
      <c r="K253" s="970"/>
      <c r="L253" s="967"/>
      <c r="M253" s="970"/>
      <c r="N253" s="967"/>
      <c r="O253" s="970"/>
      <c r="P253" s="967"/>
      <c r="Q253" s="970"/>
      <c r="R253" s="967"/>
      <c r="S253" s="970"/>
      <c r="T253" s="967"/>
      <c r="U253" s="970"/>
      <c r="V253" s="967"/>
      <c r="W253" s="970"/>
      <c r="X253" s="967"/>
    </row>
    <row r="254" spans="1:24" ht="12.6" hidden="1" customHeight="1" outlineLevel="2">
      <c r="A254" s="1127">
        <v>44221</v>
      </c>
      <c r="B254" s="1032" t="s">
        <v>5698</v>
      </c>
      <c r="C254" s="955" t="s">
        <v>5967</v>
      </c>
      <c r="D254" s="968"/>
      <c r="E254" s="968"/>
      <c r="F254" s="972"/>
      <c r="G254" s="970"/>
      <c r="H254" s="967"/>
      <c r="I254" s="973" t="s">
        <v>5700</v>
      </c>
      <c r="J254" s="967"/>
      <c r="K254" s="970"/>
      <c r="L254" s="967"/>
      <c r="M254" s="970"/>
      <c r="N254" s="967"/>
      <c r="O254" s="970"/>
      <c r="P254" s="967"/>
      <c r="Q254" s="970"/>
      <c r="R254" s="967"/>
      <c r="S254" s="970"/>
      <c r="T254" s="967"/>
      <c r="U254" s="970"/>
      <c r="V254" s="967"/>
      <c r="W254" s="970"/>
      <c r="X254" s="967"/>
    </row>
    <row r="255" spans="1:24" ht="25.2" hidden="1" customHeight="1" outlineLevel="2">
      <c r="A255" s="1127">
        <v>44221</v>
      </c>
      <c r="B255" s="1032" t="s">
        <v>5698</v>
      </c>
      <c r="C255" s="955" t="s">
        <v>5968</v>
      </c>
      <c r="D255" s="977"/>
      <c r="E255" s="977" t="s">
        <v>5700</v>
      </c>
      <c r="F255" s="972"/>
      <c r="G255" s="970"/>
      <c r="H255" s="967"/>
      <c r="I255" s="970"/>
      <c r="J255" s="967"/>
      <c r="K255" s="970"/>
      <c r="L255" s="967"/>
      <c r="M255" s="970"/>
      <c r="N255" s="967"/>
      <c r="O255" s="970"/>
      <c r="P255" s="967"/>
      <c r="Q255" s="970"/>
      <c r="R255" s="967"/>
      <c r="S255" s="970"/>
      <c r="T255" s="967"/>
      <c r="U255" s="970"/>
      <c r="V255" s="967"/>
      <c r="W255" s="970"/>
      <c r="X255" s="967"/>
    </row>
    <row r="256" spans="1:24" ht="12.6" hidden="1" customHeight="1" outlineLevel="2">
      <c r="A256" s="1127">
        <v>44221</v>
      </c>
      <c r="B256" s="1032" t="s">
        <v>5698</v>
      </c>
      <c r="C256" s="955" t="s">
        <v>5969</v>
      </c>
      <c r="D256" s="968"/>
      <c r="E256" s="968"/>
      <c r="F256" s="972"/>
      <c r="G256" s="970"/>
      <c r="H256" s="967"/>
      <c r="I256" s="970"/>
      <c r="J256" s="967"/>
      <c r="K256" s="970"/>
      <c r="L256" s="967"/>
      <c r="M256" s="970"/>
      <c r="N256" s="967"/>
      <c r="O256" s="973" t="s">
        <v>5700</v>
      </c>
      <c r="P256" s="967"/>
      <c r="Q256" s="970"/>
      <c r="R256" s="967"/>
      <c r="S256" s="970"/>
      <c r="T256" s="967"/>
      <c r="U256" s="970"/>
      <c r="V256" s="967"/>
      <c r="W256" s="970"/>
      <c r="X256" s="967"/>
    </row>
    <row r="257" spans="1:24" ht="12.6" hidden="1" customHeight="1" outlineLevel="2">
      <c r="A257" s="1127">
        <v>44221</v>
      </c>
      <c r="B257" s="1032" t="s">
        <v>5706</v>
      </c>
      <c r="C257" s="955" t="s">
        <v>5970</v>
      </c>
      <c r="D257" s="968"/>
      <c r="E257" s="968"/>
      <c r="F257" s="972"/>
      <c r="G257" s="970"/>
      <c r="H257" s="967"/>
      <c r="I257" s="970"/>
      <c r="J257" s="967"/>
      <c r="K257" s="970"/>
      <c r="L257" s="967"/>
      <c r="M257" s="970"/>
      <c r="N257" s="967"/>
      <c r="O257" s="970"/>
      <c r="P257" s="974" t="s">
        <v>5700</v>
      </c>
      <c r="Q257" s="970"/>
      <c r="R257" s="967"/>
      <c r="S257" s="970"/>
      <c r="T257" s="967"/>
      <c r="U257" s="970"/>
      <c r="V257" s="967"/>
      <c r="W257" s="970"/>
      <c r="X257" s="967"/>
    </row>
    <row r="258" spans="1:24" ht="12.6" hidden="1" customHeight="1" outlineLevel="2">
      <c r="A258" s="1127">
        <v>44221</v>
      </c>
      <c r="B258" s="1032" t="s">
        <v>5698</v>
      </c>
      <c r="C258" s="955" t="s">
        <v>5971</v>
      </c>
      <c r="D258" s="968"/>
      <c r="E258" s="968"/>
      <c r="F258" s="972"/>
      <c r="G258" s="970"/>
      <c r="H258" s="967"/>
      <c r="I258" s="970"/>
      <c r="J258" s="967"/>
      <c r="K258" s="970"/>
      <c r="L258" s="967"/>
      <c r="M258" s="970"/>
      <c r="N258" s="967"/>
      <c r="O258" s="970"/>
      <c r="P258" s="967"/>
      <c r="Q258" s="970"/>
      <c r="R258" s="967"/>
      <c r="S258" s="970"/>
      <c r="T258" s="967"/>
      <c r="U258" s="970"/>
      <c r="V258" s="967"/>
      <c r="W258" s="970"/>
      <c r="X258" s="967"/>
    </row>
    <row r="259" spans="1:24" ht="12.6" hidden="1" customHeight="1" outlineLevel="2">
      <c r="A259" s="1127">
        <v>44221</v>
      </c>
      <c r="B259" s="1032" t="s">
        <v>5698</v>
      </c>
      <c r="C259" s="955" t="s">
        <v>5972</v>
      </c>
      <c r="D259" s="968"/>
      <c r="E259" s="968"/>
      <c r="F259" s="972"/>
      <c r="G259" s="973" t="s">
        <v>5700</v>
      </c>
      <c r="H259" s="967"/>
      <c r="I259" s="970"/>
      <c r="J259" s="967"/>
      <c r="K259" s="973" t="s">
        <v>5700</v>
      </c>
      <c r="L259" s="967"/>
      <c r="M259" s="970"/>
      <c r="N259" s="967"/>
      <c r="O259" s="970"/>
      <c r="P259" s="967"/>
      <c r="Q259" s="970"/>
      <c r="R259" s="967"/>
      <c r="S259" s="970"/>
      <c r="T259" s="967"/>
      <c r="U259" s="970"/>
      <c r="V259" s="967"/>
      <c r="W259" s="970"/>
      <c r="X259" s="967"/>
    </row>
    <row r="260" spans="1:24" ht="25.2" hidden="1" customHeight="1" outlineLevel="2">
      <c r="A260" s="1127">
        <v>44221</v>
      </c>
      <c r="B260" s="1032" t="s">
        <v>5698</v>
      </c>
      <c r="C260" s="955" t="s">
        <v>5973</v>
      </c>
      <c r="D260" s="968"/>
      <c r="E260" s="968"/>
      <c r="F260" s="969" t="s">
        <v>5700</v>
      </c>
      <c r="G260" s="973" t="s">
        <v>5700</v>
      </c>
      <c r="H260" s="967"/>
      <c r="I260" s="970"/>
      <c r="J260" s="974" t="s">
        <v>5700</v>
      </c>
      <c r="K260" s="970"/>
      <c r="L260" s="967"/>
      <c r="M260" s="970"/>
      <c r="N260" s="967"/>
      <c r="O260" s="973"/>
      <c r="P260" s="967"/>
      <c r="Q260" s="970"/>
      <c r="R260" s="967"/>
      <c r="S260" s="970"/>
      <c r="T260" s="967"/>
      <c r="U260" s="970"/>
      <c r="V260" s="967"/>
      <c r="W260" s="970"/>
      <c r="X260" s="967"/>
    </row>
    <row r="261" spans="1:24" ht="12.6" hidden="1" customHeight="1" outlineLevel="2">
      <c r="A261" s="1127">
        <v>44221</v>
      </c>
      <c r="B261" s="1032" t="s">
        <v>5698</v>
      </c>
      <c r="C261" s="955" t="s">
        <v>5974</v>
      </c>
      <c r="D261" s="968"/>
      <c r="E261" s="968"/>
      <c r="F261" s="969" t="s">
        <v>5700</v>
      </c>
      <c r="G261" s="970"/>
      <c r="H261" s="967"/>
      <c r="I261" s="970"/>
      <c r="J261" s="967"/>
      <c r="K261" s="970"/>
      <c r="L261" s="967"/>
      <c r="M261" s="970"/>
      <c r="N261" s="967"/>
      <c r="O261" s="970"/>
      <c r="P261" s="967"/>
      <c r="Q261" s="970"/>
      <c r="R261" s="967"/>
      <c r="S261" s="970"/>
      <c r="T261" s="967"/>
      <c r="U261" s="970"/>
      <c r="V261" s="967"/>
      <c r="W261" s="970"/>
      <c r="X261" s="967"/>
    </row>
    <row r="262" spans="1:24" ht="25.2" hidden="1" customHeight="1" outlineLevel="2">
      <c r="A262" s="1127">
        <v>44221</v>
      </c>
      <c r="B262" s="1032" t="s">
        <v>5698</v>
      </c>
      <c r="C262" s="955" t="s">
        <v>5975</v>
      </c>
      <c r="D262" s="968"/>
      <c r="E262" s="968"/>
      <c r="F262" s="969" t="s">
        <v>5700</v>
      </c>
      <c r="G262" s="970"/>
      <c r="H262" s="967"/>
      <c r="I262" s="970"/>
      <c r="J262" s="967"/>
      <c r="K262" s="970"/>
      <c r="L262" s="967"/>
      <c r="M262" s="970"/>
      <c r="N262" s="967"/>
      <c r="O262" s="970"/>
      <c r="P262" s="967"/>
      <c r="Q262" s="970"/>
      <c r="R262" s="967"/>
      <c r="S262" s="970"/>
      <c r="T262" s="967"/>
      <c r="U262" s="970"/>
      <c r="V262" s="967"/>
      <c r="W262" s="970"/>
      <c r="X262" s="967"/>
    </row>
    <row r="263" spans="1:24" ht="25.2" hidden="1" customHeight="1" outlineLevel="2">
      <c r="A263" s="1127">
        <v>44221</v>
      </c>
      <c r="B263" s="1032" t="s">
        <v>5698</v>
      </c>
      <c r="C263" s="955" t="s">
        <v>5976</v>
      </c>
      <c r="D263" s="968"/>
      <c r="E263" s="968"/>
      <c r="F263" s="969" t="s">
        <v>5700</v>
      </c>
      <c r="G263" s="970"/>
      <c r="H263" s="967"/>
      <c r="I263" s="970"/>
      <c r="J263" s="967"/>
      <c r="K263" s="970"/>
      <c r="L263" s="967"/>
      <c r="M263" s="970"/>
      <c r="N263" s="967"/>
      <c r="O263" s="970"/>
      <c r="P263" s="967"/>
      <c r="Q263" s="970"/>
      <c r="R263" s="967"/>
      <c r="S263" s="970"/>
      <c r="T263" s="967"/>
      <c r="U263" s="970"/>
      <c r="V263" s="967"/>
      <c r="W263" s="970"/>
      <c r="X263" s="967"/>
    </row>
    <row r="264" spans="1:24" ht="25.2" hidden="1" customHeight="1" outlineLevel="2">
      <c r="A264" s="1127">
        <v>44221</v>
      </c>
      <c r="B264" s="1032" t="s">
        <v>5698</v>
      </c>
      <c r="C264" s="955" t="s">
        <v>5977</v>
      </c>
      <c r="D264" s="968"/>
      <c r="E264" s="968"/>
      <c r="F264" s="972"/>
      <c r="G264" s="970"/>
      <c r="H264" s="967"/>
      <c r="I264" s="970"/>
      <c r="J264" s="967"/>
      <c r="K264" s="970"/>
      <c r="L264" s="967"/>
      <c r="M264" s="970"/>
      <c r="N264" s="967"/>
      <c r="O264" s="970"/>
      <c r="P264" s="967"/>
      <c r="Q264" s="970"/>
      <c r="R264" s="974" t="s">
        <v>5700</v>
      </c>
      <c r="S264" s="970"/>
      <c r="T264" s="967"/>
      <c r="U264" s="970"/>
      <c r="V264" s="967"/>
      <c r="W264" s="970"/>
      <c r="X264" s="967"/>
    </row>
    <row r="265" spans="1:24" ht="12.6" hidden="1" customHeight="1" outlineLevel="2">
      <c r="A265" s="1127">
        <v>44221</v>
      </c>
      <c r="B265" s="1032" t="s">
        <v>5698</v>
      </c>
      <c r="C265" s="955" t="s">
        <v>5978</v>
      </c>
      <c r="D265" s="977"/>
      <c r="E265" s="977" t="s">
        <v>5700</v>
      </c>
      <c r="F265" s="972"/>
      <c r="G265" s="970"/>
      <c r="H265" s="967"/>
      <c r="I265" s="970"/>
      <c r="J265" s="967"/>
      <c r="K265" s="970"/>
      <c r="L265" s="967"/>
      <c r="M265" s="970"/>
      <c r="N265" s="967"/>
      <c r="O265" s="970"/>
      <c r="P265" s="967"/>
      <c r="Q265" s="970"/>
      <c r="R265" s="967"/>
      <c r="S265" s="970"/>
      <c r="T265" s="967"/>
      <c r="U265" s="970"/>
      <c r="V265" s="967"/>
      <c r="W265" s="970"/>
      <c r="X265" s="967"/>
    </row>
    <row r="266" spans="1:24" ht="25.2" hidden="1" customHeight="1" outlineLevel="2">
      <c r="A266" s="1127">
        <v>44221</v>
      </c>
      <c r="B266" s="1032" t="s">
        <v>5979</v>
      </c>
      <c r="C266" s="955" t="s">
        <v>5980</v>
      </c>
      <c r="D266" s="968"/>
      <c r="E266" s="968"/>
      <c r="F266" s="972"/>
      <c r="G266" s="970"/>
      <c r="H266" s="967"/>
      <c r="I266" s="970"/>
      <c r="J266" s="967"/>
      <c r="K266" s="970"/>
      <c r="L266" s="967"/>
      <c r="M266" s="970"/>
      <c r="N266" s="967"/>
      <c r="O266" s="970"/>
      <c r="P266" s="967"/>
      <c r="Q266" s="970"/>
      <c r="R266" s="967"/>
      <c r="S266" s="973" t="s">
        <v>5700</v>
      </c>
      <c r="T266" s="967"/>
      <c r="U266" s="970"/>
      <c r="V266" s="967"/>
      <c r="W266" s="970"/>
      <c r="X266" s="967"/>
    </row>
    <row r="267" spans="1:24" ht="12.6" hidden="1" customHeight="1" outlineLevel="2">
      <c r="A267" s="1127">
        <v>44221</v>
      </c>
      <c r="B267" s="1032" t="s">
        <v>5698</v>
      </c>
      <c r="C267" s="955" t="s">
        <v>5981</v>
      </c>
      <c r="D267" s="968"/>
      <c r="E267" s="968"/>
      <c r="F267" s="969" t="s">
        <v>5700</v>
      </c>
      <c r="G267" s="970"/>
      <c r="H267" s="967"/>
      <c r="I267" s="970"/>
      <c r="J267" s="967"/>
      <c r="K267" s="970"/>
      <c r="L267" s="967"/>
      <c r="M267" s="970"/>
      <c r="N267" s="967"/>
      <c r="O267" s="970"/>
      <c r="P267" s="967"/>
      <c r="Q267" s="973" t="s">
        <v>5700</v>
      </c>
      <c r="R267" s="967"/>
      <c r="S267" s="970"/>
      <c r="T267" s="967"/>
      <c r="U267" s="970"/>
      <c r="V267" s="967"/>
      <c r="W267" s="970"/>
      <c r="X267" s="967"/>
    </row>
    <row r="268" spans="1:24" ht="12.6" hidden="1" customHeight="1" outlineLevel="2">
      <c r="A268" s="1127">
        <v>44221</v>
      </c>
      <c r="B268" s="1032" t="s">
        <v>5698</v>
      </c>
      <c r="C268" s="955" t="s">
        <v>5982</v>
      </c>
      <c r="D268" s="977"/>
      <c r="E268" s="977" t="s">
        <v>5700</v>
      </c>
      <c r="F268" s="969" t="s">
        <v>5700</v>
      </c>
      <c r="G268" s="970"/>
      <c r="H268" s="967"/>
      <c r="I268" s="970"/>
      <c r="J268" s="967"/>
      <c r="K268" s="970"/>
      <c r="L268" s="967"/>
      <c r="M268" s="970"/>
      <c r="N268" s="967"/>
      <c r="O268" s="970"/>
      <c r="P268" s="967"/>
      <c r="Q268" s="970"/>
      <c r="R268" s="967"/>
      <c r="S268" s="970"/>
      <c r="T268" s="967"/>
      <c r="U268" s="970"/>
      <c r="V268" s="967"/>
      <c r="W268" s="970"/>
      <c r="X268" s="967"/>
    </row>
    <row r="269" spans="1:24" ht="37.799999999999997" hidden="1" customHeight="1" outlineLevel="2">
      <c r="A269" s="1127">
        <v>44221</v>
      </c>
      <c r="B269" s="1032" t="s">
        <v>5698</v>
      </c>
      <c r="C269" s="955" t="s">
        <v>5983</v>
      </c>
      <c r="D269" s="977"/>
      <c r="E269" s="977" t="s">
        <v>5700</v>
      </c>
      <c r="F269" s="972"/>
      <c r="G269" s="970"/>
      <c r="H269" s="967"/>
      <c r="I269" s="970"/>
      <c r="J269" s="967"/>
      <c r="K269" s="970"/>
      <c r="L269" s="967"/>
      <c r="M269" s="970"/>
      <c r="N269" s="967"/>
      <c r="O269" s="970"/>
      <c r="P269" s="967"/>
      <c r="Q269" s="970"/>
      <c r="R269" s="974" t="s">
        <v>5700</v>
      </c>
      <c r="S269" s="970"/>
      <c r="T269" s="967"/>
      <c r="U269" s="970"/>
      <c r="V269" s="967"/>
      <c r="W269" s="970"/>
      <c r="X269" s="967"/>
    </row>
    <row r="270" spans="1:24" ht="12.6" hidden="1" customHeight="1" outlineLevel="2">
      <c r="A270" s="1127">
        <v>44221</v>
      </c>
      <c r="B270" s="1032" t="s">
        <v>5698</v>
      </c>
      <c r="C270" s="955" t="s">
        <v>5984</v>
      </c>
      <c r="D270" s="968"/>
      <c r="E270" s="968"/>
      <c r="F270" s="969" t="s">
        <v>5700</v>
      </c>
      <c r="G270" s="970"/>
      <c r="H270" s="967"/>
      <c r="I270" s="970"/>
      <c r="J270" s="967"/>
      <c r="K270" s="970"/>
      <c r="L270" s="967"/>
      <c r="M270" s="970"/>
      <c r="N270" s="967"/>
      <c r="O270" s="970"/>
      <c r="P270" s="967"/>
      <c r="Q270" s="970"/>
      <c r="R270" s="967"/>
      <c r="S270" s="970"/>
      <c r="T270" s="967"/>
      <c r="U270" s="970"/>
      <c r="V270" s="967"/>
      <c r="W270" s="970"/>
      <c r="X270" s="967"/>
    </row>
    <row r="271" spans="1:24" ht="25.2" hidden="1" customHeight="1" outlineLevel="2">
      <c r="A271" s="1127">
        <v>44221</v>
      </c>
      <c r="B271" s="1032" t="s">
        <v>5706</v>
      </c>
      <c r="C271" s="955" t="s">
        <v>5985</v>
      </c>
      <c r="D271" s="968"/>
      <c r="E271" s="968"/>
      <c r="F271" s="969" t="s">
        <v>5700</v>
      </c>
      <c r="G271" s="970"/>
      <c r="H271" s="967"/>
      <c r="I271" s="970"/>
      <c r="J271" s="967"/>
      <c r="K271" s="970"/>
      <c r="L271" s="967"/>
      <c r="M271" s="970"/>
      <c r="N271" s="967"/>
      <c r="O271" s="970"/>
      <c r="P271" s="967"/>
      <c r="Q271" s="970"/>
      <c r="R271" s="967"/>
      <c r="S271" s="970"/>
      <c r="T271" s="967"/>
      <c r="U271" s="970"/>
      <c r="V271" s="967"/>
      <c r="W271" s="970"/>
      <c r="X271" s="967"/>
    </row>
    <row r="272" spans="1:24" ht="25.2" hidden="1" customHeight="1" outlineLevel="2">
      <c r="A272" s="1127">
        <v>44221</v>
      </c>
      <c r="B272" s="1032" t="s">
        <v>5706</v>
      </c>
      <c r="C272" s="955" t="s">
        <v>5986</v>
      </c>
      <c r="D272" s="977"/>
      <c r="E272" s="977" t="s">
        <v>5700</v>
      </c>
      <c r="F272" s="972"/>
      <c r="G272" s="970"/>
      <c r="H272" s="967"/>
      <c r="I272" s="970"/>
      <c r="J272" s="967"/>
      <c r="K272" s="970"/>
      <c r="L272" s="967"/>
      <c r="M272" s="970"/>
      <c r="N272" s="967"/>
      <c r="O272" s="970"/>
      <c r="P272" s="967"/>
      <c r="Q272" s="970"/>
      <c r="R272" s="967"/>
      <c r="S272" s="970"/>
      <c r="T272" s="967"/>
      <c r="U272" s="970"/>
      <c r="V272" s="967"/>
      <c r="W272" s="970"/>
      <c r="X272" s="967"/>
    </row>
    <row r="273" spans="1:24" ht="12.6" hidden="1" customHeight="1" outlineLevel="2">
      <c r="A273" s="1127">
        <v>44221</v>
      </c>
      <c r="B273" s="1032" t="s">
        <v>5698</v>
      </c>
      <c r="C273" s="955" t="s">
        <v>5987</v>
      </c>
      <c r="D273" s="968"/>
      <c r="E273" s="968"/>
      <c r="F273" s="972"/>
      <c r="G273" s="970"/>
      <c r="H273" s="967"/>
      <c r="I273" s="970"/>
      <c r="J273" s="967"/>
      <c r="K273" s="970"/>
      <c r="L273" s="967"/>
      <c r="M273" s="970"/>
      <c r="N273" s="967"/>
      <c r="O273" s="973" t="s">
        <v>5700</v>
      </c>
      <c r="P273" s="967"/>
      <c r="Q273" s="970"/>
      <c r="R273" s="967"/>
      <c r="S273" s="970"/>
      <c r="T273" s="967"/>
      <c r="U273" s="970"/>
      <c r="V273" s="967"/>
      <c r="W273" s="970"/>
      <c r="X273" s="967"/>
    </row>
    <row r="274" spans="1:24" ht="12.6" hidden="1" customHeight="1" outlineLevel="1" collapsed="1">
      <c r="A274" s="1128">
        <v>44222</v>
      </c>
      <c r="B274" s="1032" t="s">
        <v>5698</v>
      </c>
      <c r="C274" s="955" t="s">
        <v>5988</v>
      </c>
      <c r="D274" s="968"/>
      <c r="E274" s="968"/>
      <c r="F274" s="972"/>
      <c r="G274" s="970"/>
      <c r="H274" s="967"/>
      <c r="I274" s="970"/>
      <c r="J274" s="967"/>
      <c r="K274" s="970"/>
      <c r="L274" s="967"/>
      <c r="M274" s="970"/>
      <c r="N274" s="967"/>
      <c r="O274" s="970"/>
      <c r="P274" s="967"/>
      <c r="Q274" s="970"/>
      <c r="R274" s="967"/>
      <c r="S274" s="973" t="s">
        <v>5700</v>
      </c>
      <c r="T274" s="967"/>
      <c r="U274" s="970"/>
      <c r="V274" s="967"/>
      <c r="W274" s="970"/>
      <c r="X274" s="967"/>
    </row>
    <row r="275" spans="1:24" ht="37.799999999999997" hidden="1" customHeight="1" outlineLevel="2">
      <c r="A275" s="1128">
        <v>44222</v>
      </c>
      <c r="B275" s="1032" t="s">
        <v>5698</v>
      </c>
      <c r="C275" s="955" t="s">
        <v>5989</v>
      </c>
      <c r="D275" s="968"/>
      <c r="E275" s="968"/>
      <c r="F275" s="972"/>
      <c r="G275" s="970"/>
      <c r="H275" s="967"/>
      <c r="I275" s="970"/>
      <c r="J275" s="967"/>
      <c r="K275" s="970"/>
      <c r="L275" s="967"/>
      <c r="M275" s="970"/>
      <c r="N275" s="967"/>
      <c r="O275" s="970"/>
      <c r="P275" s="967"/>
      <c r="Q275" s="970"/>
      <c r="R275" s="967"/>
      <c r="S275" s="970"/>
      <c r="T275" s="974" t="s">
        <v>5700</v>
      </c>
      <c r="U275" s="970"/>
      <c r="V275" s="967"/>
      <c r="W275" s="970"/>
      <c r="X275" s="967"/>
    </row>
    <row r="276" spans="1:24" ht="12.6" hidden="1" customHeight="1" outlineLevel="2">
      <c r="A276" s="1128">
        <v>44222</v>
      </c>
      <c r="B276" s="1032" t="s">
        <v>5698</v>
      </c>
      <c r="C276" s="955" t="s">
        <v>5990</v>
      </c>
      <c r="D276" s="968"/>
      <c r="E276" s="968"/>
      <c r="F276" s="972"/>
      <c r="G276" s="970"/>
      <c r="H276" s="967"/>
      <c r="I276" s="970"/>
      <c r="J276" s="974" t="s">
        <v>5700</v>
      </c>
      <c r="K276" s="970"/>
      <c r="L276" s="967"/>
      <c r="M276" s="970"/>
      <c r="N276" s="967"/>
      <c r="O276" s="970"/>
      <c r="P276" s="967"/>
      <c r="Q276" s="970"/>
      <c r="R276" s="967"/>
      <c r="S276" s="970"/>
      <c r="T276" s="974" t="s">
        <v>5700</v>
      </c>
      <c r="U276" s="970"/>
      <c r="V276" s="967"/>
      <c r="W276" s="970"/>
      <c r="X276" s="967"/>
    </row>
    <row r="277" spans="1:24" ht="25.2" hidden="1" customHeight="1" outlineLevel="2">
      <c r="A277" s="1128">
        <v>44222</v>
      </c>
      <c r="B277" s="1032" t="s">
        <v>5698</v>
      </c>
      <c r="C277" s="955" t="s">
        <v>5991</v>
      </c>
      <c r="D277" s="977"/>
      <c r="E277" s="977" t="s">
        <v>5700</v>
      </c>
      <c r="F277" s="972"/>
      <c r="G277" s="970"/>
      <c r="H277" s="967"/>
      <c r="I277" s="970"/>
      <c r="J277" s="967"/>
      <c r="K277" s="970"/>
      <c r="L277" s="967"/>
      <c r="M277" s="970"/>
      <c r="N277" s="967"/>
      <c r="O277" s="970"/>
      <c r="P277" s="967"/>
      <c r="Q277" s="970"/>
      <c r="R277" s="967"/>
      <c r="S277" s="970"/>
      <c r="T277" s="967"/>
      <c r="U277" s="970"/>
      <c r="V277" s="967"/>
      <c r="W277" s="970"/>
      <c r="X277" s="967"/>
    </row>
    <row r="278" spans="1:24" ht="12.6" hidden="1" customHeight="1" outlineLevel="2">
      <c r="A278" s="1128">
        <v>44222</v>
      </c>
      <c r="B278" s="1032" t="s">
        <v>5698</v>
      </c>
      <c r="C278" s="955" t="s">
        <v>5992</v>
      </c>
      <c r="D278" s="968"/>
      <c r="E278" s="968"/>
      <c r="F278" s="972"/>
      <c r="G278" s="970"/>
      <c r="H278" s="967"/>
      <c r="I278" s="970"/>
      <c r="J278" s="967"/>
      <c r="K278" s="970"/>
      <c r="L278" s="967"/>
      <c r="M278" s="970"/>
      <c r="N278" s="967"/>
      <c r="O278" s="970"/>
      <c r="P278" s="967"/>
      <c r="Q278" s="970"/>
      <c r="R278" s="974" t="s">
        <v>5700</v>
      </c>
      <c r="S278" s="970"/>
      <c r="T278" s="967"/>
      <c r="U278" s="970"/>
      <c r="V278" s="967"/>
      <c r="W278" s="970"/>
      <c r="X278" s="967"/>
    </row>
    <row r="279" spans="1:24" ht="25.2" hidden="1" customHeight="1" outlineLevel="2">
      <c r="A279" s="1128">
        <v>44222</v>
      </c>
      <c r="B279" s="1032" t="s">
        <v>5698</v>
      </c>
      <c r="C279" s="955" t="s">
        <v>5993</v>
      </c>
      <c r="D279" s="968"/>
      <c r="E279" s="968"/>
      <c r="F279" s="972"/>
      <c r="G279" s="970"/>
      <c r="H279" s="967"/>
      <c r="I279" s="970"/>
      <c r="J279" s="967"/>
      <c r="K279" s="970"/>
      <c r="L279" s="967"/>
      <c r="M279" s="970"/>
      <c r="N279" s="967"/>
      <c r="O279" s="970"/>
      <c r="P279" s="967"/>
      <c r="Q279" s="970"/>
      <c r="R279" s="974" t="s">
        <v>5700</v>
      </c>
      <c r="S279" s="970"/>
      <c r="T279" s="967"/>
      <c r="U279" s="970"/>
      <c r="V279" s="967"/>
      <c r="W279" s="970"/>
      <c r="X279" s="967"/>
    </row>
    <row r="280" spans="1:24" ht="12.6" hidden="1" customHeight="1" outlineLevel="2">
      <c r="A280" s="1128">
        <v>44222</v>
      </c>
      <c r="B280" s="1032" t="s">
        <v>5698</v>
      </c>
      <c r="C280" s="955" t="s">
        <v>5994</v>
      </c>
      <c r="D280" s="968"/>
      <c r="E280" s="968"/>
      <c r="F280" s="972"/>
      <c r="G280" s="970"/>
      <c r="H280" s="967"/>
      <c r="I280" s="970"/>
      <c r="J280" s="967"/>
      <c r="K280" s="970"/>
      <c r="L280" s="967"/>
      <c r="M280" s="970"/>
      <c r="N280" s="967"/>
      <c r="O280" s="970"/>
      <c r="P280" s="967"/>
      <c r="Q280" s="970"/>
      <c r="R280" s="967"/>
      <c r="S280" s="970"/>
      <c r="T280" s="974" t="s">
        <v>5700</v>
      </c>
      <c r="U280" s="970"/>
      <c r="V280" s="967"/>
      <c r="W280" s="970"/>
      <c r="X280" s="967"/>
    </row>
    <row r="281" spans="1:24" ht="12.6" hidden="1" customHeight="1" outlineLevel="2">
      <c r="A281" s="1128">
        <v>44222</v>
      </c>
      <c r="B281" s="1032" t="s">
        <v>5698</v>
      </c>
      <c r="C281" s="955" t="s">
        <v>5995</v>
      </c>
      <c r="D281" s="968"/>
      <c r="E281" s="968"/>
      <c r="F281" s="972"/>
      <c r="G281" s="970"/>
      <c r="H281" s="967"/>
      <c r="I281" s="970"/>
      <c r="J281" s="967"/>
      <c r="K281" s="970"/>
      <c r="L281" s="967"/>
      <c r="M281" s="970"/>
      <c r="N281" s="967"/>
      <c r="O281" s="970"/>
      <c r="P281" s="967"/>
      <c r="Q281" s="970"/>
      <c r="R281" s="974" t="s">
        <v>5700</v>
      </c>
      <c r="S281" s="970"/>
      <c r="T281" s="967"/>
      <c r="U281" s="970"/>
      <c r="V281" s="967"/>
      <c r="W281" s="970"/>
      <c r="X281" s="967"/>
    </row>
    <row r="282" spans="1:24" ht="12.6" hidden="1" customHeight="1" outlineLevel="2">
      <c r="A282" s="1128">
        <v>44222</v>
      </c>
      <c r="B282" s="1032" t="s">
        <v>5698</v>
      </c>
      <c r="C282" s="955" t="s">
        <v>5996</v>
      </c>
      <c r="D282" s="968"/>
      <c r="E282" s="968"/>
      <c r="F282" s="969" t="s">
        <v>5700</v>
      </c>
      <c r="G282" s="970"/>
      <c r="H282" s="967"/>
      <c r="I282" s="970"/>
      <c r="J282" s="967"/>
      <c r="K282" s="970"/>
      <c r="L282" s="967"/>
      <c r="M282" s="970"/>
      <c r="N282" s="967"/>
      <c r="O282" s="970"/>
      <c r="P282" s="967"/>
      <c r="Q282" s="970"/>
      <c r="R282" s="967"/>
      <c r="S282" s="970"/>
      <c r="T282" s="967"/>
      <c r="U282" s="970"/>
      <c r="V282" s="967"/>
      <c r="W282" s="970"/>
      <c r="X282" s="967"/>
    </row>
    <row r="283" spans="1:24" ht="25.2" hidden="1" customHeight="1" outlineLevel="2">
      <c r="A283" s="1128">
        <v>44222</v>
      </c>
      <c r="B283" s="1032" t="s">
        <v>5698</v>
      </c>
      <c r="C283" s="955" t="s">
        <v>5997</v>
      </c>
      <c r="D283" s="968"/>
      <c r="E283" s="968"/>
      <c r="F283" s="969" t="s">
        <v>5700</v>
      </c>
      <c r="G283" s="970"/>
      <c r="H283" s="967"/>
      <c r="I283" s="970"/>
      <c r="J283" s="967"/>
      <c r="K283" s="970"/>
      <c r="L283" s="967"/>
      <c r="M283" s="970"/>
      <c r="N283" s="967"/>
      <c r="O283" s="970"/>
      <c r="P283" s="967"/>
      <c r="Q283" s="970"/>
      <c r="R283" s="967"/>
      <c r="S283" s="970"/>
      <c r="T283" s="967"/>
      <c r="U283" s="970"/>
      <c r="V283" s="967"/>
      <c r="W283" s="970"/>
      <c r="X283" s="967"/>
    </row>
    <row r="284" spans="1:24" ht="12.6" hidden="1" customHeight="1" outlineLevel="2">
      <c r="A284" s="1128">
        <v>44222</v>
      </c>
      <c r="B284" s="1032" t="s">
        <v>5698</v>
      </c>
      <c r="C284" s="955" t="s">
        <v>5998</v>
      </c>
      <c r="D284" s="977"/>
      <c r="E284" s="977" t="s">
        <v>5700</v>
      </c>
      <c r="F284" s="972"/>
      <c r="G284" s="970"/>
      <c r="H284" s="967"/>
      <c r="I284" s="970"/>
      <c r="J284" s="967"/>
      <c r="K284" s="970"/>
      <c r="L284" s="967"/>
      <c r="M284" s="970"/>
      <c r="N284" s="967"/>
      <c r="O284" s="970"/>
      <c r="P284" s="967"/>
      <c r="Q284" s="970"/>
      <c r="R284" s="967"/>
      <c r="S284" s="970"/>
      <c r="T284" s="967"/>
      <c r="U284" s="970"/>
      <c r="V284" s="967"/>
      <c r="W284" s="970"/>
      <c r="X284" s="967"/>
    </row>
    <row r="285" spans="1:24" ht="12.6" hidden="1" customHeight="1" outlineLevel="2">
      <c r="A285" s="1128">
        <v>44222</v>
      </c>
      <c r="B285" s="1032" t="s">
        <v>5698</v>
      </c>
      <c r="C285" s="955" t="s">
        <v>5999</v>
      </c>
      <c r="D285" s="977"/>
      <c r="E285" s="977" t="s">
        <v>5700</v>
      </c>
      <c r="F285" s="972"/>
      <c r="G285" s="970"/>
      <c r="H285" s="967"/>
      <c r="I285" s="970"/>
      <c r="J285" s="967"/>
      <c r="K285" s="970"/>
      <c r="L285" s="967"/>
      <c r="M285" s="970"/>
      <c r="N285" s="967"/>
      <c r="O285" s="970"/>
      <c r="P285" s="967"/>
      <c r="Q285" s="970"/>
      <c r="R285" s="967"/>
      <c r="S285" s="970"/>
      <c r="T285" s="967"/>
      <c r="U285" s="970"/>
      <c r="V285" s="967"/>
      <c r="W285" s="970"/>
      <c r="X285" s="967"/>
    </row>
    <row r="286" spans="1:24" ht="12.6" hidden="1" customHeight="1" outlineLevel="2">
      <c r="A286" s="1128">
        <v>44222</v>
      </c>
      <c r="B286" s="1032" t="s">
        <v>5698</v>
      </c>
      <c r="C286" s="955" t="s">
        <v>6000</v>
      </c>
      <c r="D286" s="977"/>
      <c r="E286" s="977" t="s">
        <v>5700</v>
      </c>
      <c r="F286" s="972"/>
      <c r="G286" s="970"/>
      <c r="H286" s="967"/>
      <c r="I286" s="970"/>
      <c r="J286" s="967"/>
      <c r="K286" s="970"/>
      <c r="L286" s="967"/>
      <c r="M286" s="970"/>
      <c r="N286" s="967"/>
      <c r="O286" s="970"/>
      <c r="P286" s="967"/>
      <c r="Q286" s="970"/>
      <c r="R286" s="967"/>
      <c r="S286" s="970"/>
      <c r="T286" s="967"/>
      <c r="U286" s="970"/>
      <c r="V286" s="967"/>
      <c r="W286" s="970"/>
      <c r="X286" s="967"/>
    </row>
    <row r="287" spans="1:24" ht="12.6" hidden="1" customHeight="1" outlineLevel="2">
      <c r="A287" s="1128">
        <v>44222</v>
      </c>
      <c r="B287" s="1032" t="s">
        <v>5698</v>
      </c>
      <c r="C287" s="955" t="s">
        <v>6001</v>
      </c>
      <c r="D287" s="968"/>
      <c r="E287" s="968"/>
      <c r="F287" s="972"/>
      <c r="G287" s="970"/>
      <c r="H287" s="967"/>
      <c r="I287" s="970"/>
      <c r="J287" s="967"/>
      <c r="K287" s="970"/>
      <c r="L287" s="967"/>
      <c r="M287" s="970"/>
      <c r="N287" s="967"/>
      <c r="O287" s="970"/>
      <c r="P287" s="967"/>
      <c r="Q287" s="970"/>
      <c r="R287" s="974" t="s">
        <v>5700</v>
      </c>
      <c r="S287" s="970"/>
      <c r="T287" s="967"/>
      <c r="U287" s="970"/>
      <c r="V287" s="967"/>
      <c r="W287" s="970"/>
      <c r="X287" s="967"/>
    </row>
    <row r="288" spans="1:24" ht="25.2" hidden="1" customHeight="1" outlineLevel="2">
      <c r="A288" s="1128">
        <v>44222</v>
      </c>
      <c r="B288" s="1032" t="s">
        <v>5698</v>
      </c>
      <c r="C288" s="955" t="s">
        <v>6002</v>
      </c>
      <c r="D288" s="968"/>
      <c r="E288" s="968"/>
      <c r="F288" s="972"/>
      <c r="G288" s="973" t="s">
        <v>5700</v>
      </c>
      <c r="H288" s="967"/>
      <c r="I288" s="973" t="s">
        <v>5700</v>
      </c>
      <c r="J288" s="967"/>
      <c r="K288" s="970"/>
      <c r="L288" s="967"/>
      <c r="M288" s="970"/>
      <c r="N288" s="967"/>
      <c r="O288" s="970"/>
      <c r="P288" s="967"/>
      <c r="Q288" s="970"/>
      <c r="R288" s="967"/>
      <c r="S288" s="970"/>
      <c r="T288" s="967"/>
      <c r="U288" s="970"/>
      <c r="V288" s="967"/>
      <c r="W288" s="970"/>
      <c r="X288" s="967"/>
    </row>
    <row r="289" spans="1:24" ht="12.6" hidden="1" customHeight="1" outlineLevel="1" collapsed="1">
      <c r="A289" s="1129">
        <v>44223</v>
      </c>
      <c r="B289" s="1032" t="s">
        <v>5706</v>
      </c>
      <c r="C289" s="955" t="s">
        <v>6003</v>
      </c>
      <c r="D289" s="968"/>
      <c r="E289" s="968"/>
      <c r="F289" s="969" t="s">
        <v>5700</v>
      </c>
      <c r="G289" s="970"/>
      <c r="H289" s="967"/>
      <c r="I289" s="970"/>
      <c r="J289" s="967"/>
      <c r="K289" s="970"/>
      <c r="L289" s="967"/>
      <c r="M289" s="970"/>
      <c r="N289" s="967"/>
      <c r="O289" s="970"/>
      <c r="P289" s="967"/>
      <c r="Q289" s="970"/>
      <c r="R289" s="967"/>
      <c r="S289" s="970"/>
      <c r="T289" s="967"/>
      <c r="U289" s="970"/>
      <c r="V289" s="967"/>
      <c r="W289" s="970"/>
      <c r="X289" s="967"/>
    </row>
    <row r="290" spans="1:24" ht="12.6" hidden="1" customHeight="1" outlineLevel="2">
      <c r="A290" s="1129">
        <v>44223</v>
      </c>
      <c r="B290" s="1032" t="s">
        <v>5698</v>
      </c>
      <c r="C290" s="955" t="s">
        <v>6004</v>
      </c>
      <c r="D290" s="968"/>
      <c r="E290" s="968"/>
      <c r="F290" s="972"/>
      <c r="G290" s="970"/>
      <c r="H290" s="967"/>
      <c r="I290" s="970"/>
      <c r="J290" s="967"/>
      <c r="K290" s="970"/>
      <c r="L290" s="967"/>
      <c r="M290" s="970"/>
      <c r="N290" s="967"/>
      <c r="O290" s="970"/>
      <c r="P290" s="967"/>
      <c r="Q290" s="970"/>
      <c r="R290" s="974" t="s">
        <v>5700</v>
      </c>
      <c r="S290" s="970"/>
      <c r="T290" s="967"/>
      <c r="U290" s="970"/>
      <c r="V290" s="967"/>
      <c r="W290" s="970"/>
      <c r="X290" s="967"/>
    </row>
    <row r="291" spans="1:24" ht="12.6" hidden="1" customHeight="1" outlineLevel="2">
      <c r="A291" s="1129">
        <v>44223</v>
      </c>
      <c r="B291" s="1032" t="s">
        <v>5698</v>
      </c>
      <c r="C291" s="955" t="s">
        <v>6005</v>
      </c>
      <c r="D291" s="968"/>
      <c r="E291" s="968"/>
      <c r="F291" s="972"/>
      <c r="G291" s="970"/>
      <c r="H291" s="967"/>
      <c r="I291" s="970"/>
      <c r="J291" s="974" t="s">
        <v>5700</v>
      </c>
      <c r="K291" s="970"/>
      <c r="L291" s="967"/>
      <c r="M291" s="970"/>
      <c r="N291" s="967"/>
      <c r="O291" s="973" t="s">
        <v>5700</v>
      </c>
      <c r="P291" s="967"/>
      <c r="Q291" s="970"/>
      <c r="R291" s="974"/>
      <c r="S291" s="970"/>
      <c r="T291" s="967"/>
      <c r="U291" s="970"/>
      <c r="V291" s="967"/>
      <c r="W291" s="970"/>
      <c r="X291" s="967"/>
    </row>
    <row r="292" spans="1:24" ht="12.6" hidden="1" customHeight="1" outlineLevel="2">
      <c r="A292" s="1129">
        <v>44223</v>
      </c>
      <c r="B292" s="1032" t="s">
        <v>5698</v>
      </c>
      <c r="C292" s="955" t="s">
        <v>6006</v>
      </c>
      <c r="D292" s="968"/>
      <c r="E292" s="968"/>
      <c r="F292" s="969" t="s">
        <v>5700</v>
      </c>
      <c r="G292" s="970"/>
      <c r="H292" s="967"/>
      <c r="I292" s="970"/>
      <c r="J292" s="967"/>
      <c r="K292" s="970"/>
      <c r="L292" s="967"/>
      <c r="M292" s="970"/>
      <c r="N292" s="967"/>
      <c r="O292" s="970"/>
      <c r="P292" s="967"/>
      <c r="Q292" s="973"/>
      <c r="R292" s="967"/>
      <c r="S292" s="970"/>
      <c r="T292" s="967"/>
      <c r="U292" s="970"/>
      <c r="V292" s="967"/>
      <c r="W292" s="970"/>
      <c r="X292" s="967"/>
    </row>
    <row r="293" spans="1:24" ht="12.6" hidden="1" customHeight="1" outlineLevel="2">
      <c r="A293" s="1129">
        <v>44223</v>
      </c>
      <c r="B293" s="1032" t="s">
        <v>5706</v>
      </c>
      <c r="C293" s="955" t="s">
        <v>6007</v>
      </c>
      <c r="D293" s="968"/>
      <c r="E293" s="968"/>
      <c r="F293" s="969" t="s">
        <v>5700</v>
      </c>
      <c r="G293" s="970"/>
      <c r="H293" s="967"/>
      <c r="I293" s="970"/>
      <c r="J293" s="967"/>
      <c r="K293" s="970"/>
      <c r="L293" s="967"/>
      <c r="M293" s="970"/>
      <c r="N293" s="967"/>
      <c r="O293" s="970"/>
      <c r="P293" s="967"/>
      <c r="Q293" s="970"/>
      <c r="R293" s="967"/>
      <c r="S293" s="970"/>
      <c r="T293" s="967"/>
      <c r="U293" s="970"/>
      <c r="V293" s="967"/>
      <c r="W293" s="970"/>
      <c r="X293" s="967"/>
    </row>
    <row r="294" spans="1:24" ht="12.6" hidden="1" customHeight="1" outlineLevel="2">
      <c r="A294" s="1129">
        <v>44223</v>
      </c>
      <c r="B294" s="1032" t="s">
        <v>5706</v>
      </c>
      <c r="C294" s="955" t="s">
        <v>6008</v>
      </c>
      <c r="D294" s="968"/>
      <c r="E294" s="968"/>
      <c r="F294" s="972"/>
      <c r="G294" s="970"/>
      <c r="H294" s="967"/>
      <c r="I294" s="970"/>
      <c r="J294" s="967"/>
      <c r="K294" s="970"/>
      <c r="L294" s="967"/>
      <c r="M294" s="970"/>
      <c r="N294" s="967"/>
      <c r="O294" s="970"/>
      <c r="P294" s="974" t="s">
        <v>5700</v>
      </c>
      <c r="Q294" s="970"/>
      <c r="R294" s="967"/>
      <c r="S294" s="970"/>
      <c r="T294" s="967"/>
      <c r="U294" s="970"/>
      <c r="V294" s="967"/>
      <c r="W294" s="970"/>
      <c r="X294" s="967"/>
    </row>
    <row r="295" spans="1:24" ht="12.6" hidden="1" customHeight="1" outlineLevel="2">
      <c r="A295" s="1129">
        <v>44223</v>
      </c>
      <c r="B295" s="1032" t="s">
        <v>5698</v>
      </c>
      <c r="C295" s="955" t="s">
        <v>6009</v>
      </c>
      <c r="D295" s="977"/>
      <c r="E295" s="977" t="s">
        <v>5700</v>
      </c>
      <c r="F295" s="972"/>
      <c r="G295" s="970"/>
      <c r="H295" s="967"/>
      <c r="I295" s="970"/>
      <c r="J295" s="967"/>
      <c r="K295" s="970"/>
      <c r="L295" s="967"/>
      <c r="M295" s="970"/>
      <c r="N295" s="967"/>
      <c r="O295" s="970"/>
      <c r="P295" s="967"/>
      <c r="Q295" s="970"/>
      <c r="R295" s="967"/>
      <c r="S295" s="970"/>
      <c r="T295" s="967"/>
      <c r="U295" s="970"/>
      <c r="V295" s="967"/>
      <c r="W295" s="970"/>
      <c r="X295" s="967"/>
    </row>
    <row r="296" spans="1:24" ht="12.6" hidden="1" customHeight="1" outlineLevel="2">
      <c r="A296" s="1129">
        <v>44223</v>
      </c>
      <c r="B296" s="1032" t="s">
        <v>5698</v>
      </c>
      <c r="C296" s="955" t="s">
        <v>6010</v>
      </c>
      <c r="D296" s="968"/>
      <c r="E296" s="968"/>
      <c r="F296" s="969" t="s">
        <v>5700</v>
      </c>
      <c r="G296" s="970"/>
      <c r="H296" s="967"/>
      <c r="I296" s="970"/>
      <c r="J296" s="967"/>
      <c r="K296" s="970"/>
      <c r="L296" s="967"/>
      <c r="M296" s="970"/>
      <c r="N296" s="967"/>
      <c r="O296" s="970"/>
      <c r="P296" s="967"/>
      <c r="Q296" s="970"/>
      <c r="R296" s="967"/>
      <c r="S296" s="970"/>
      <c r="T296" s="967"/>
      <c r="U296" s="970"/>
      <c r="V296" s="967"/>
      <c r="W296" s="970"/>
      <c r="X296" s="967"/>
    </row>
    <row r="297" spans="1:24" ht="12.6" hidden="1" customHeight="1" outlineLevel="2">
      <c r="A297" s="1129">
        <v>44223</v>
      </c>
      <c r="B297" s="1032" t="s">
        <v>5739</v>
      </c>
      <c r="C297" s="955" t="s">
        <v>6011</v>
      </c>
      <c r="D297" s="968"/>
      <c r="E297" s="968"/>
      <c r="F297" s="972"/>
      <c r="G297" s="970"/>
      <c r="H297" s="967"/>
      <c r="I297" s="970"/>
      <c r="J297" s="967"/>
      <c r="K297" s="970"/>
      <c r="L297" s="967"/>
      <c r="M297" s="970"/>
      <c r="N297" s="967"/>
      <c r="O297" s="970"/>
      <c r="P297" s="967"/>
      <c r="Q297" s="970"/>
      <c r="R297" s="967"/>
      <c r="S297" s="970"/>
      <c r="T297" s="974" t="s">
        <v>5700</v>
      </c>
      <c r="U297" s="970"/>
      <c r="V297" s="967"/>
      <c r="W297" s="970"/>
      <c r="X297" s="967"/>
    </row>
    <row r="298" spans="1:24" ht="12.6" hidden="1" customHeight="1" outlineLevel="2">
      <c r="A298" s="1129">
        <v>44223</v>
      </c>
      <c r="B298" s="1032" t="s">
        <v>5698</v>
      </c>
      <c r="C298" s="955" t="s">
        <v>6012</v>
      </c>
      <c r="D298" s="968"/>
      <c r="E298" s="968"/>
      <c r="F298" s="969" t="s">
        <v>5700</v>
      </c>
      <c r="G298" s="970"/>
      <c r="H298" s="967"/>
      <c r="I298" s="970"/>
      <c r="J298" s="967"/>
      <c r="K298" s="970"/>
      <c r="L298" s="967"/>
      <c r="M298" s="970"/>
      <c r="N298" s="967"/>
      <c r="O298" s="970"/>
      <c r="P298" s="967"/>
      <c r="Q298" s="970"/>
      <c r="R298" s="967"/>
      <c r="S298" s="970"/>
      <c r="T298" s="967"/>
      <c r="U298" s="970"/>
      <c r="V298" s="967"/>
      <c r="W298" s="970"/>
      <c r="X298" s="967"/>
    </row>
    <row r="299" spans="1:24" ht="12.6" hidden="1" customHeight="1" outlineLevel="2">
      <c r="A299" s="1129">
        <v>44223</v>
      </c>
      <c r="B299" s="1032" t="s">
        <v>5698</v>
      </c>
      <c r="C299" s="955" t="s">
        <v>6013</v>
      </c>
      <c r="D299" s="968"/>
      <c r="E299" s="968"/>
      <c r="F299" s="972"/>
      <c r="G299" s="970"/>
      <c r="H299" s="967"/>
      <c r="I299" s="970"/>
      <c r="J299" s="967"/>
      <c r="K299" s="970"/>
      <c r="L299" s="967"/>
      <c r="M299" s="970"/>
      <c r="N299" s="967"/>
      <c r="O299" s="973" t="s">
        <v>5700</v>
      </c>
      <c r="P299" s="967"/>
      <c r="Q299" s="970"/>
      <c r="R299" s="967"/>
      <c r="S299" s="970"/>
      <c r="T299" s="967"/>
      <c r="U299" s="970"/>
      <c r="V299" s="967"/>
      <c r="W299" s="970"/>
      <c r="X299" s="967"/>
    </row>
    <row r="300" spans="1:24" ht="12.6" hidden="1" customHeight="1" outlineLevel="2">
      <c r="A300" s="1129">
        <v>44223</v>
      </c>
      <c r="B300" s="1032" t="s">
        <v>5698</v>
      </c>
      <c r="C300" s="955" t="s">
        <v>6014</v>
      </c>
      <c r="D300" s="968"/>
      <c r="E300" s="968"/>
      <c r="F300" s="972"/>
      <c r="G300" s="970"/>
      <c r="H300" s="974" t="s">
        <v>5700</v>
      </c>
      <c r="I300" s="970"/>
      <c r="J300" s="967"/>
      <c r="K300" s="970"/>
      <c r="L300" s="967"/>
      <c r="M300" s="970"/>
      <c r="N300" s="967"/>
      <c r="O300" s="970"/>
      <c r="P300" s="967"/>
      <c r="Q300" s="970"/>
      <c r="R300" s="974"/>
      <c r="S300" s="970"/>
      <c r="T300" s="967"/>
      <c r="U300" s="970"/>
      <c r="V300" s="967"/>
      <c r="W300" s="970"/>
      <c r="X300" s="967"/>
    </row>
    <row r="301" spans="1:24" ht="12.6" hidden="1" customHeight="1" outlineLevel="2">
      <c r="A301" s="1129">
        <v>44223</v>
      </c>
      <c r="B301" s="1032" t="s">
        <v>5698</v>
      </c>
      <c r="C301" s="955" t="s">
        <v>6015</v>
      </c>
      <c r="D301" s="968"/>
      <c r="E301" s="968"/>
      <c r="F301" s="972"/>
      <c r="G301" s="970"/>
      <c r="H301" s="967"/>
      <c r="I301" s="970"/>
      <c r="J301" s="967"/>
      <c r="K301" s="970"/>
      <c r="L301" s="967"/>
      <c r="M301" s="970"/>
      <c r="N301" s="967"/>
      <c r="O301" s="970"/>
      <c r="P301" s="967"/>
      <c r="Q301" s="970"/>
      <c r="R301" s="974" t="s">
        <v>5700</v>
      </c>
      <c r="S301" s="970"/>
      <c r="T301" s="967"/>
      <c r="U301" s="970"/>
      <c r="V301" s="967"/>
      <c r="W301" s="970"/>
      <c r="X301" s="967"/>
    </row>
    <row r="302" spans="1:24" ht="12.6" hidden="1" customHeight="1" outlineLevel="2">
      <c r="A302" s="1129">
        <v>44223</v>
      </c>
      <c r="B302" s="1032" t="s">
        <v>6016</v>
      </c>
      <c r="C302" s="955" t="s">
        <v>6017</v>
      </c>
      <c r="D302" s="968"/>
      <c r="E302" s="968"/>
      <c r="F302" s="972"/>
      <c r="G302" s="970"/>
      <c r="H302" s="967"/>
      <c r="I302" s="973" t="s">
        <v>5700</v>
      </c>
      <c r="J302" s="967"/>
      <c r="K302" s="970"/>
      <c r="L302" s="967"/>
      <c r="M302" s="970"/>
      <c r="N302" s="967"/>
      <c r="O302" s="970"/>
      <c r="P302" s="967"/>
      <c r="Q302" s="970"/>
      <c r="R302" s="967"/>
      <c r="S302" s="970"/>
      <c r="T302" s="967"/>
      <c r="U302" s="970"/>
      <c r="V302" s="967"/>
      <c r="W302" s="970"/>
      <c r="X302" s="967"/>
    </row>
    <row r="303" spans="1:24" ht="12.6" hidden="1" customHeight="1" outlineLevel="2">
      <c r="A303" s="1129">
        <v>44223</v>
      </c>
      <c r="B303" s="1032" t="s">
        <v>5698</v>
      </c>
      <c r="C303" s="955" t="s">
        <v>6018</v>
      </c>
      <c r="D303" s="968"/>
      <c r="E303" s="968"/>
      <c r="F303" s="969" t="s">
        <v>5700</v>
      </c>
      <c r="G303" s="970"/>
      <c r="H303" s="967"/>
      <c r="I303" s="970"/>
      <c r="J303" s="967"/>
      <c r="K303" s="970"/>
      <c r="L303" s="967"/>
      <c r="M303" s="970"/>
      <c r="N303" s="967"/>
      <c r="O303" s="970"/>
      <c r="P303" s="967"/>
      <c r="Q303" s="970"/>
      <c r="R303" s="967"/>
      <c r="S303" s="970"/>
      <c r="T303" s="967"/>
      <c r="U303" s="970"/>
      <c r="V303" s="967"/>
      <c r="W303" s="970"/>
      <c r="X303" s="967"/>
    </row>
    <row r="304" spans="1:24" ht="12.6" hidden="1" customHeight="1" outlineLevel="2">
      <c r="A304" s="1129">
        <v>44223</v>
      </c>
      <c r="B304" s="1032" t="s">
        <v>5698</v>
      </c>
      <c r="C304" s="955" t="s">
        <v>6019</v>
      </c>
      <c r="D304" s="977"/>
      <c r="E304" s="977" t="s">
        <v>5700</v>
      </c>
      <c r="F304" s="972"/>
      <c r="G304" s="973"/>
      <c r="H304" s="967"/>
      <c r="I304" s="970"/>
      <c r="J304" s="967"/>
      <c r="K304" s="970"/>
      <c r="L304" s="967"/>
      <c r="M304" s="970"/>
      <c r="N304" s="967"/>
      <c r="O304" s="970"/>
      <c r="P304" s="967"/>
      <c r="Q304" s="970"/>
      <c r="R304" s="967"/>
      <c r="S304" s="970"/>
      <c r="T304" s="967"/>
      <c r="U304" s="970"/>
      <c r="V304" s="967"/>
      <c r="W304" s="970"/>
      <c r="X304" s="967"/>
    </row>
    <row r="305" spans="1:24" ht="12.6" hidden="1" customHeight="1" outlineLevel="2">
      <c r="A305" s="1129">
        <v>44223</v>
      </c>
      <c r="B305" s="1032" t="s">
        <v>5698</v>
      </c>
      <c r="C305" s="955" t="s">
        <v>6020</v>
      </c>
      <c r="D305" s="968"/>
      <c r="E305" s="968"/>
      <c r="F305" s="969" t="s">
        <v>5700</v>
      </c>
      <c r="G305" s="973" t="s">
        <v>5700</v>
      </c>
      <c r="H305" s="967"/>
      <c r="I305" s="970"/>
      <c r="J305" s="967"/>
      <c r="K305" s="970"/>
      <c r="L305" s="967"/>
      <c r="M305" s="970"/>
      <c r="N305" s="967"/>
      <c r="O305" s="970"/>
      <c r="P305" s="967"/>
      <c r="Q305" s="970"/>
      <c r="R305" s="967"/>
      <c r="S305" s="970"/>
      <c r="T305" s="967"/>
      <c r="U305" s="970"/>
      <c r="V305" s="967"/>
      <c r="W305" s="970"/>
      <c r="X305" s="967"/>
    </row>
    <row r="306" spans="1:24" ht="25.2" hidden="1" customHeight="1" outlineLevel="2">
      <c r="A306" s="1129">
        <v>44223</v>
      </c>
      <c r="B306" s="1032" t="s">
        <v>6016</v>
      </c>
      <c r="C306" s="955" t="s">
        <v>6021</v>
      </c>
      <c r="D306" s="968"/>
      <c r="E306" s="968"/>
      <c r="F306" s="969" t="s">
        <v>5700</v>
      </c>
      <c r="G306" s="970"/>
      <c r="H306" s="967"/>
      <c r="I306" s="970"/>
      <c r="J306" s="967"/>
      <c r="K306" s="970"/>
      <c r="L306" s="967"/>
      <c r="M306" s="970"/>
      <c r="N306" s="967"/>
      <c r="O306" s="970"/>
      <c r="P306" s="967"/>
      <c r="Q306" s="970"/>
      <c r="R306" s="967"/>
      <c r="S306" s="970"/>
      <c r="T306" s="974" t="s">
        <v>5700</v>
      </c>
      <c r="U306" s="970"/>
      <c r="V306" s="967"/>
      <c r="W306" s="970"/>
      <c r="X306" s="967"/>
    </row>
    <row r="307" spans="1:24" ht="12.6" hidden="1" customHeight="1" outlineLevel="2">
      <c r="A307" s="1129">
        <v>44223</v>
      </c>
      <c r="B307" s="1032" t="s">
        <v>5698</v>
      </c>
      <c r="C307" s="955" t="s">
        <v>6022</v>
      </c>
      <c r="D307" s="968"/>
      <c r="E307" s="968"/>
      <c r="F307" s="972"/>
      <c r="G307" s="970"/>
      <c r="H307" s="967"/>
      <c r="I307" s="970"/>
      <c r="J307" s="967"/>
      <c r="K307" s="970"/>
      <c r="L307" s="967"/>
      <c r="M307" s="970"/>
      <c r="N307" s="967"/>
      <c r="O307" s="970"/>
      <c r="P307" s="967"/>
      <c r="Q307" s="970"/>
      <c r="R307" s="967"/>
      <c r="S307" s="973" t="s">
        <v>5700</v>
      </c>
      <c r="T307" s="967"/>
      <c r="U307" s="970"/>
      <c r="V307" s="967"/>
      <c r="W307" s="970"/>
      <c r="X307" s="967"/>
    </row>
    <row r="308" spans="1:24" ht="12.6" hidden="1" customHeight="1" outlineLevel="2">
      <c r="A308" s="1129">
        <v>44223</v>
      </c>
      <c r="B308" s="1032" t="s">
        <v>5698</v>
      </c>
      <c r="C308" s="955" t="s">
        <v>6023</v>
      </c>
      <c r="D308" s="977"/>
      <c r="E308" s="977" t="s">
        <v>5700</v>
      </c>
      <c r="F308" s="972"/>
      <c r="G308" s="970"/>
      <c r="H308" s="967"/>
      <c r="I308" s="970"/>
      <c r="J308" s="967"/>
      <c r="K308" s="970"/>
      <c r="L308" s="967"/>
      <c r="M308" s="973" t="s">
        <v>5700</v>
      </c>
      <c r="N308" s="967"/>
      <c r="O308" s="970"/>
      <c r="P308" s="967"/>
      <c r="Q308" s="970"/>
      <c r="R308" s="967"/>
      <c r="S308" s="970"/>
      <c r="T308" s="967"/>
      <c r="U308" s="970"/>
      <c r="V308" s="967"/>
      <c r="W308" s="970"/>
      <c r="X308" s="967"/>
    </row>
    <row r="309" spans="1:24" ht="12.6" hidden="1" customHeight="1" outlineLevel="2">
      <c r="A309" s="1129">
        <v>44223</v>
      </c>
      <c r="B309" s="1032" t="s">
        <v>5698</v>
      </c>
      <c r="C309" s="955" t="s">
        <v>6024</v>
      </c>
      <c r="D309" s="968"/>
      <c r="E309" s="968"/>
      <c r="F309" s="969" t="s">
        <v>5700</v>
      </c>
      <c r="G309" s="970"/>
      <c r="H309" s="967"/>
      <c r="I309" s="970"/>
      <c r="J309" s="967"/>
      <c r="K309" s="970"/>
      <c r="L309" s="967"/>
      <c r="M309" s="970"/>
      <c r="N309" s="967"/>
      <c r="O309" s="970"/>
      <c r="P309" s="967"/>
      <c r="Q309" s="970"/>
      <c r="R309" s="967"/>
      <c r="S309" s="970"/>
      <c r="T309" s="967"/>
      <c r="U309" s="970"/>
      <c r="V309" s="967"/>
      <c r="W309" s="970"/>
      <c r="X309" s="967"/>
    </row>
    <row r="310" spans="1:24" ht="12.6" hidden="1" customHeight="1" outlineLevel="2">
      <c r="A310" s="1129">
        <v>44223</v>
      </c>
      <c r="B310" s="1032" t="s">
        <v>5706</v>
      </c>
      <c r="C310" s="955" t="s">
        <v>6025</v>
      </c>
      <c r="D310" s="968"/>
      <c r="E310" s="968"/>
      <c r="F310" s="972"/>
      <c r="G310" s="970"/>
      <c r="H310" s="967"/>
      <c r="I310" s="970"/>
      <c r="J310" s="967"/>
      <c r="K310" s="970"/>
      <c r="L310" s="967"/>
      <c r="M310" s="970"/>
      <c r="N310" s="967"/>
      <c r="O310" s="970"/>
      <c r="P310" s="967"/>
      <c r="Q310" s="970"/>
      <c r="R310" s="967"/>
      <c r="S310" s="970"/>
      <c r="T310" s="974" t="s">
        <v>5700</v>
      </c>
      <c r="U310" s="970"/>
      <c r="V310" s="967"/>
      <c r="W310" s="970"/>
      <c r="X310" s="967"/>
    </row>
    <row r="311" spans="1:24" ht="12.6" hidden="1" customHeight="1" outlineLevel="2">
      <c r="A311" s="1129">
        <v>44223</v>
      </c>
      <c r="B311" s="1032" t="s">
        <v>5706</v>
      </c>
      <c r="C311" s="955" t="s">
        <v>6026</v>
      </c>
      <c r="D311" s="968"/>
      <c r="E311" s="968"/>
      <c r="F311" s="969" t="s">
        <v>5700</v>
      </c>
      <c r="G311" s="970"/>
      <c r="H311" s="967"/>
      <c r="I311" s="970"/>
      <c r="J311" s="967"/>
      <c r="K311" s="970"/>
      <c r="L311" s="967"/>
      <c r="M311" s="970"/>
      <c r="N311" s="967"/>
      <c r="O311" s="970"/>
      <c r="P311" s="967"/>
      <c r="Q311" s="970"/>
      <c r="R311" s="967"/>
      <c r="S311" s="970"/>
      <c r="T311" s="967"/>
      <c r="U311" s="970"/>
      <c r="V311" s="967"/>
      <c r="W311" s="970"/>
      <c r="X311" s="967"/>
    </row>
    <row r="312" spans="1:24" ht="12.6" hidden="1" customHeight="1" outlineLevel="2">
      <c r="A312" s="1129">
        <v>44223</v>
      </c>
      <c r="B312" s="1032" t="s">
        <v>5706</v>
      </c>
      <c r="C312" s="955" t="s">
        <v>6027</v>
      </c>
      <c r="D312" s="968"/>
      <c r="E312" s="968"/>
      <c r="F312" s="969" t="s">
        <v>5700</v>
      </c>
      <c r="G312" s="970"/>
      <c r="H312" s="967"/>
      <c r="I312" s="970"/>
      <c r="J312" s="967"/>
      <c r="K312" s="970"/>
      <c r="L312" s="967"/>
      <c r="M312" s="970"/>
      <c r="N312" s="967"/>
      <c r="O312" s="970"/>
      <c r="P312" s="967"/>
      <c r="Q312" s="970"/>
      <c r="R312" s="967"/>
      <c r="S312" s="970"/>
      <c r="T312" s="967"/>
      <c r="U312" s="970"/>
      <c r="V312" s="974" t="s">
        <v>5700</v>
      </c>
      <c r="W312" s="970"/>
      <c r="X312" s="967"/>
    </row>
    <row r="313" spans="1:24" ht="12.6" hidden="1" customHeight="1" outlineLevel="2">
      <c r="A313" s="1129">
        <v>44223</v>
      </c>
      <c r="B313" s="1032" t="s">
        <v>5698</v>
      </c>
      <c r="C313" s="955" t="s">
        <v>6028</v>
      </c>
      <c r="D313" s="968"/>
      <c r="E313" s="968"/>
      <c r="F313" s="972"/>
      <c r="G313" s="970"/>
      <c r="H313" s="974" t="s">
        <v>5700</v>
      </c>
      <c r="I313" s="973" t="s">
        <v>5700</v>
      </c>
      <c r="J313" s="967"/>
      <c r="K313" s="970"/>
      <c r="L313" s="967"/>
      <c r="M313" s="970"/>
      <c r="N313" s="967"/>
      <c r="O313" s="970"/>
      <c r="P313" s="967"/>
      <c r="Q313" s="970"/>
      <c r="R313" s="967"/>
      <c r="S313" s="970"/>
      <c r="T313" s="974" t="s">
        <v>5700</v>
      </c>
      <c r="U313" s="970"/>
      <c r="V313" s="967"/>
      <c r="W313" s="970"/>
      <c r="X313" s="967"/>
    </row>
    <row r="314" spans="1:24" ht="12.6" hidden="1" customHeight="1" outlineLevel="2">
      <c r="A314" s="1129">
        <v>44223</v>
      </c>
      <c r="B314" s="1032" t="s">
        <v>5698</v>
      </c>
      <c r="C314" s="955" t="s">
        <v>6029</v>
      </c>
      <c r="D314" s="968"/>
      <c r="E314" s="968"/>
      <c r="F314" s="972"/>
      <c r="G314" s="970"/>
      <c r="H314" s="967"/>
      <c r="I314" s="970"/>
      <c r="J314" s="967"/>
      <c r="K314" s="970"/>
      <c r="L314" s="967"/>
      <c r="M314" s="970"/>
      <c r="N314" s="967"/>
      <c r="O314" s="970"/>
      <c r="P314" s="967"/>
      <c r="Q314" s="970"/>
      <c r="R314" s="967"/>
      <c r="S314" s="970"/>
      <c r="T314" s="974" t="s">
        <v>5700</v>
      </c>
      <c r="U314" s="970"/>
      <c r="V314" s="967"/>
      <c r="W314" s="970"/>
      <c r="X314" s="967"/>
    </row>
    <row r="315" spans="1:24" ht="12.6" hidden="1" customHeight="1" outlineLevel="2">
      <c r="A315" s="1129">
        <v>44223</v>
      </c>
      <c r="B315" s="1032" t="s">
        <v>5706</v>
      </c>
      <c r="C315" s="955" t="s">
        <v>6030</v>
      </c>
      <c r="D315" s="968"/>
      <c r="E315" s="968"/>
      <c r="F315" s="969" t="s">
        <v>5700</v>
      </c>
      <c r="G315" s="970"/>
      <c r="H315" s="967"/>
      <c r="I315" s="970"/>
      <c r="J315" s="967"/>
      <c r="K315" s="970"/>
      <c r="L315" s="967"/>
      <c r="M315" s="970"/>
      <c r="N315" s="967"/>
      <c r="O315" s="973" t="s">
        <v>5700</v>
      </c>
      <c r="P315" s="967"/>
      <c r="Q315" s="970"/>
      <c r="R315" s="967"/>
      <c r="S315" s="970"/>
      <c r="T315" s="967"/>
      <c r="U315" s="970"/>
      <c r="V315" s="967"/>
      <c r="W315" s="970"/>
      <c r="X315" s="967"/>
    </row>
    <row r="316" spans="1:24" ht="12.6" hidden="1" customHeight="1" outlineLevel="1" collapsed="1">
      <c r="A316" s="1130">
        <v>44224</v>
      </c>
      <c r="B316" s="1032" t="s">
        <v>5745</v>
      </c>
      <c r="C316" s="955" t="s">
        <v>6031</v>
      </c>
      <c r="D316" s="968"/>
      <c r="E316" s="968"/>
      <c r="F316" s="972"/>
      <c r="G316" s="970"/>
      <c r="H316" s="967"/>
      <c r="I316" s="970"/>
      <c r="J316" s="967"/>
      <c r="K316" s="970"/>
      <c r="L316" s="967"/>
      <c r="M316" s="970"/>
      <c r="N316" s="967"/>
      <c r="O316" s="970"/>
      <c r="P316" s="967"/>
      <c r="Q316" s="970"/>
      <c r="R316" s="967"/>
      <c r="S316" s="970"/>
      <c r="T316" s="974" t="s">
        <v>5700</v>
      </c>
      <c r="U316" s="970"/>
      <c r="V316" s="967"/>
      <c r="W316" s="970"/>
      <c r="X316" s="967"/>
    </row>
    <row r="317" spans="1:24" ht="12.6" hidden="1" customHeight="1" outlineLevel="2">
      <c r="A317" s="1130">
        <v>44224</v>
      </c>
      <c r="B317" s="1032" t="s">
        <v>5698</v>
      </c>
      <c r="C317" s="955" t="s">
        <v>6032</v>
      </c>
      <c r="D317" s="968"/>
      <c r="E317" s="968"/>
      <c r="F317" s="969" t="s">
        <v>5700</v>
      </c>
      <c r="G317" s="970"/>
      <c r="H317" s="967"/>
      <c r="I317" s="970"/>
      <c r="J317" s="967"/>
      <c r="K317" s="970"/>
      <c r="L317" s="967"/>
      <c r="M317" s="970"/>
      <c r="N317" s="967"/>
      <c r="O317" s="970"/>
      <c r="P317" s="967"/>
      <c r="Q317" s="970"/>
      <c r="R317" s="967"/>
      <c r="S317" s="970"/>
      <c r="T317" s="967"/>
      <c r="U317" s="970"/>
      <c r="V317" s="967"/>
      <c r="W317" s="970"/>
      <c r="X317" s="967"/>
    </row>
    <row r="318" spans="1:24" ht="12.6" hidden="1" customHeight="1" outlineLevel="2">
      <c r="A318" s="1130">
        <v>44224</v>
      </c>
      <c r="B318" s="1032" t="s">
        <v>5706</v>
      </c>
      <c r="C318" s="4" t="s">
        <v>6033</v>
      </c>
      <c r="D318" s="968"/>
      <c r="E318" s="968"/>
      <c r="F318" s="972"/>
      <c r="G318" s="970"/>
      <c r="H318" s="967"/>
      <c r="I318" s="973" t="s">
        <v>5700</v>
      </c>
      <c r="J318" s="967"/>
      <c r="K318" s="970"/>
      <c r="L318" s="967"/>
      <c r="M318" s="970"/>
      <c r="N318" s="967"/>
      <c r="O318" s="970"/>
      <c r="P318" s="967"/>
      <c r="Q318" s="970"/>
      <c r="R318" s="967"/>
      <c r="S318" s="970"/>
      <c r="T318" s="967"/>
      <c r="U318" s="970"/>
      <c r="V318" s="967"/>
      <c r="W318" s="970"/>
      <c r="X318" s="967"/>
    </row>
    <row r="319" spans="1:24" ht="25.2" hidden="1" customHeight="1" outlineLevel="2">
      <c r="A319" s="1130">
        <v>44224</v>
      </c>
      <c r="B319" s="1032" t="s">
        <v>5698</v>
      </c>
      <c r="C319" s="955" t="s">
        <v>6034</v>
      </c>
      <c r="D319" s="968"/>
      <c r="E319" s="968"/>
      <c r="F319" s="972"/>
      <c r="G319" s="970"/>
      <c r="H319" s="967"/>
      <c r="I319" s="970"/>
      <c r="J319" s="967"/>
      <c r="K319" s="970"/>
      <c r="L319" s="967"/>
      <c r="M319" s="970"/>
      <c r="N319" s="967"/>
      <c r="O319" s="973" t="s">
        <v>5700</v>
      </c>
      <c r="P319" s="967"/>
      <c r="Q319" s="970"/>
      <c r="R319" s="967"/>
      <c r="S319" s="970"/>
      <c r="T319" s="967"/>
      <c r="U319" s="970"/>
      <c r="V319" s="967"/>
      <c r="W319" s="970"/>
      <c r="X319" s="967"/>
    </row>
    <row r="320" spans="1:24" ht="12.6" hidden="1" customHeight="1" outlineLevel="2">
      <c r="A320" s="1130">
        <v>44224</v>
      </c>
      <c r="B320" s="1032" t="s">
        <v>5745</v>
      </c>
      <c r="C320" s="955" t="s">
        <v>6035</v>
      </c>
      <c r="D320" s="968"/>
      <c r="E320" s="968"/>
      <c r="F320" s="972"/>
      <c r="G320" s="970"/>
      <c r="H320" s="967"/>
      <c r="I320" s="970"/>
      <c r="J320" s="967"/>
      <c r="K320" s="970"/>
      <c r="L320" s="967"/>
      <c r="M320" s="970"/>
      <c r="N320" s="974" t="s">
        <v>5700</v>
      </c>
      <c r="O320" s="970"/>
      <c r="P320" s="967"/>
      <c r="Q320" s="970"/>
      <c r="R320" s="967"/>
      <c r="S320" s="970"/>
      <c r="T320" s="967"/>
      <c r="U320" s="970"/>
      <c r="V320" s="967"/>
      <c r="W320" s="970"/>
      <c r="X320" s="967"/>
    </row>
    <row r="321" spans="1:24" ht="25.2" hidden="1" customHeight="1" outlineLevel="2">
      <c r="A321" s="1130">
        <v>44224</v>
      </c>
      <c r="B321" s="1032" t="s">
        <v>5698</v>
      </c>
      <c r="C321" s="955" t="s">
        <v>6036</v>
      </c>
      <c r="D321" s="968"/>
      <c r="E321" s="968"/>
      <c r="F321" s="969" t="s">
        <v>5700</v>
      </c>
      <c r="G321" s="970"/>
      <c r="H321" s="967"/>
      <c r="I321" s="970"/>
      <c r="J321" s="967"/>
      <c r="K321" s="970"/>
      <c r="L321" s="967"/>
      <c r="M321" s="970"/>
      <c r="N321" s="967"/>
      <c r="O321" s="970"/>
      <c r="P321" s="967"/>
      <c r="Q321" s="970"/>
      <c r="R321" s="967"/>
      <c r="S321" s="970"/>
      <c r="T321" s="967"/>
      <c r="U321" s="970"/>
      <c r="V321" s="967"/>
      <c r="W321" s="970"/>
      <c r="X321" s="967"/>
    </row>
    <row r="322" spans="1:24" ht="12.6" hidden="1" customHeight="1" outlineLevel="2">
      <c r="A322" s="1130">
        <v>44224</v>
      </c>
      <c r="B322" s="1032" t="s">
        <v>5698</v>
      </c>
      <c r="C322" s="955" t="s">
        <v>6037</v>
      </c>
      <c r="D322" s="977"/>
      <c r="E322" s="977" t="s">
        <v>5700</v>
      </c>
      <c r="F322" s="972"/>
      <c r="G322" s="970"/>
      <c r="H322" s="967"/>
      <c r="I322" s="970"/>
      <c r="J322" s="967"/>
      <c r="K322" s="970"/>
      <c r="L322" s="967"/>
      <c r="M322" s="970"/>
      <c r="N322" s="967"/>
      <c r="O322" s="970"/>
      <c r="P322" s="967"/>
      <c r="Q322" s="970"/>
      <c r="R322" s="967"/>
      <c r="S322" s="970"/>
      <c r="T322" s="967"/>
      <c r="U322" s="970"/>
      <c r="V322" s="967"/>
      <c r="W322" s="970"/>
      <c r="X322" s="974"/>
    </row>
    <row r="323" spans="1:24" ht="16.5" hidden="1" customHeight="1" outlineLevel="2">
      <c r="A323" s="1130">
        <v>44224</v>
      </c>
      <c r="B323" s="1032" t="s">
        <v>5698</v>
      </c>
      <c r="C323" s="955" t="s">
        <v>6038</v>
      </c>
      <c r="D323" s="968"/>
      <c r="E323" s="968"/>
      <c r="F323" s="972"/>
      <c r="G323" s="970"/>
      <c r="H323" s="967"/>
      <c r="I323" s="970"/>
      <c r="J323" s="967"/>
      <c r="K323" s="970"/>
      <c r="L323" s="967"/>
      <c r="M323" s="970"/>
      <c r="N323" s="967"/>
      <c r="O323" s="970"/>
      <c r="P323" s="967"/>
      <c r="Q323" s="970"/>
      <c r="R323" s="967"/>
      <c r="S323" s="970"/>
      <c r="T323" s="974" t="s">
        <v>5700</v>
      </c>
      <c r="U323" s="970"/>
      <c r="V323" s="967"/>
      <c r="W323" s="970"/>
      <c r="X323" s="967"/>
    </row>
    <row r="324" spans="1:24" ht="25.2" hidden="1" customHeight="1" outlineLevel="2">
      <c r="A324" s="1130">
        <v>44224</v>
      </c>
      <c r="B324" s="1032" t="s">
        <v>5706</v>
      </c>
      <c r="C324" s="955" t="s">
        <v>6039</v>
      </c>
      <c r="D324" s="968"/>
      <c r="E324" s="968"/>
      <c r="F324" s="969" t="s">
        <v>5700</v>
      </c>
      <c r="G324" s="970"/>
      <c r="H324" s="967"/>
      <c r="I324" s="970"/>
      <c r="J324" s="967"/>
      <c r="K324" s="970"/>
      <c r="L324" s="967"/>
      <c r="M324" s="970"/>
      <c r="N324" s="967"/>
      <c r="O324" s="970"/>
      <c r="P324" s="967"/>
      <c r="Q324" s="970"/>
      <c r="R324" s="967"/>
      <c r="S324" s="970"/>
      <c r="T324" s="967"/>
      <c r="U324" s="970"/>
      <c r="V324" s="967"/>
      <c r="W324" s="970"/>
      <c r="X324" s="967"/>
    </row>
    <row r="325" spans="1:24" ht="25.2" hidden="1" customHeight="1" outlineLevel="2">
      <c r="A325" s="1130">
        <v>44224</v>
      </c>
      <c r="B325" s="1032" t="s">
        <v>5698</v>
      </c>
      <c r="C325" s="955" t="s">
        <v>6040</v>
      </c>
      <c r="D325" s="977"/>
      <c r="E325" s="977" t="s">
        <v>5700</v>
      </c>
      <c r="F325" s="972"/>
      <c r="G325" s="973" t="s">
        <v>5700</v>
      </c>
      <c r="H325" s="967"/>
      <c r="I325" s="970"/>
      <c r="J325" s="967"/>
      <c r="K325" s="970"/>
      <c r="L325" s="967"/>
      <c r="M325" s="970"/>
      <c r="N325" s="967"/>
      <c r="O325" s="970"/>
      <c r="P325" s="967"/>
      <c r="Q325" s="970"/>
      <c r="R325" s="967"/>
      <c r="S325" s="970"/>
      <c r="T325" s="967"/>
      <c r="U325" s="970"/>
      <c r="V325" s="967"/>
      <c r="W325" s="970"/>
      <c r="X325" s="967"/>
    </row>
    <row r="326" spans="1:24" ht="12.6" hidden="1" customHeight="1" outlineLevel="2">
      <c r="A326" s="1131">
        <v>44224</v>
      </c>
      <c r="B326" s="1032" t="s">
        <v>5698</v>
      </c>
      <c r="C326" s="955" t="s">
        <v>6041</v>
      </c>
      <c r="D326" s="968"/>
      <c r="E326" s="968"/>
      <c r="F326" s="972"/>
      <c r="G326" s="970"/>
      <c r="H326" s="967"/>
      <c r="I326" s="970"/>
      <c r="J326" s="967"/>
      <c r="K326" s="970"/>
      <c r="L326" s="967"/>
      <c r="M326" s="970"/>
      <c r="N326" s="967"/>
      <c r="O326" s="973" t="s">
        <v>5700</v>
      </c>
      <c r="P326" s="967"/>
      <c r="Q326" s="970"/>
      <c r="R326" s="967"/>
      <c r="S326" s="970"/>
      <c r="T326" s="967"/>
      <c r="U326" s="970"/>
      <c r="V326" s="967"/>
      <c r="W326" s="970"/>
      <c r="X326" s="967"/>
    </row>
    <row r="327" spans="1:24" ht="12.6" hidden="1" customHeight="1" outlineLevel="2">
      <c r="A327" s="1131">
        <v>44224</v>
      </c>
      <c r="B327" s="1032" t="s">
        <v>5698</v>
      </c>
      <c r="C327" s="955" t="s">
        <v>6042</v>
      </c>
      <c r="D327" s="968"/>
      <c r="E327" s="968"/>
      <c r="F327" s="972"/>
      <c r="G327" s="970"/>
      <c r="H327" s="967"/>
      <c r="I327" s="970"/>
      <c r="J327" s="974" t="s">
        <v>5700</v>
      </c>
      <c r="K327" s="973" t="s">
        <v>5700</v>
      </c>
      <c r="L327" s="967"/>
      <c r="M327" s="970"/>
      <c r="N327" s="967"/>
      <c r="O327" s="970"/>
      <c r="P327" s="967"/>
      <c r="Q327" s="970"/>
      <c r="R327" s="967"/>
      <c r="S327" s="970"/>
      <c r="T327" s="967"/>
      <c r="U327" s="970"/>
      <c r="V327" s="967"/>
      <c r="W327" s="970"/>
      <c r="X327" s="967"/>
    </row>
    <row r="328" spans="1:24" ht="12.6" hidden="1" customHeight="1" outlineLevel="2">
      <c r="A328" s="1131">
        <v>44224</v>
      </c>
      <c r="B328" s="1032" t="s">
        <v>5706</v>
      </c>
      <c r="C328" s="955" t="s">
        <v>6043</v>
      </c>
      <c r="D328" s="968"/>
      <c r="E328" s="968"/>
      <c r="F328" s="969" t="s">
        <v>5700</v>
      </c>
      <c r="G328" s="970"/>
      <c r="H328" s="967"/>
      <c r="I328" s="970"/>
      <c r="J328" s="967"/>
      <c r="K328" s="970"/>
      <c r="L328" s="967"/>
      <c r="M328" s="970"/>
      <c r="N328" s="967"/>
      <c r="O328" s="970"/>
      <c r="P328" s="967"/>
      <c r="Q328" s="970"/>
      <c r="R328" s="967"/>
      <c r="S328" s="970"/>
      <c r="T328" s="967"/>
      <c r="U328" s="970"/>
      <c r="V328" s="967"/>
      <c r="W328" s="970"/>
      <c r="X328" s="967"/>
    </row>
    <row r="329" spans="1:24" ht="12.6" hidden="1" customHeight="1" outlineLevel="2">
      <c r="A329" s="1131">
        <v>44224</v>
      </c>
      <c r="B329" s="1032" t="s">
        <v>5745</v>
      </c>
      <c r="C329" s="955" t="s">
        <v>6044</v>
      </c>
      <c r="D329" s="968"/>
      <c r="E329" s="968"/>
      <c r="F329" s="972"/>
      <c r="G329" s="970"/>
      <c r="H329" s="967"/>
      <c r="I329" s="970"/>
      <c r="J329" s="967"/>
      <c r="K329" s="970"/>
      <c r="L329" s="967"/>
      <c r="M329" s="970"/>
      <c r="N329" s="967"/>
      <c r="O329" s="970"/>
      <c r="P329" s="967"/>
      <c r="Q329" s="970"/>
      <c r="R329" s="974" t="s">
        <v>5700</v>
      </c>
      <c r="S329" s="970"/>
      <c r="T329" s="967"/>
      <c r="U329" s="970"/>
      <c r="V329" s="967"/>
      <c r="W329" s="970"/>
      <c r="X329" s="967"/>
    </row>
    <row r="330" spans="1:24" ht="25.2" hidden="1" customHeight="1" outlineLevel="2">
      <c r="A330" s="1131">
        <v>44224</v>
      </c>
      <c r="B330" s="1032" t="s">
        <v>5698</v>
      </c>
      <c r="C330" s="955" t="s">
        <v>6045</v>
      </c>
      <c r="D330" s="968"/>
      <c r="E330" s="968"/>
      <c r="F330" s="972"/>
      <c r="G330" s="970"/>
      <c r="H330" s="967"/>
      <c r="I330" s="970"/>
      <c r="J330" s="967"/>
      <c r="K330" s="970"/>
      <c r="L330" s="967"/>
      <c r="M330" s="970"/>
      <c r="N330" s="967"/>
      <c r="O330" s="970"/>
      <c r="P330" s="967"/>
      <c r="Q330" s="970"/>
      <c r="R330" s="967"/>
      <c r="S330" s="970"/>
      <c r="T330" s="974" t="s">
        <v>5700</v>
      </c>
      <c r="U330" s="970"/>
      <c r="V330" s="967"/>
      <c r="W330" s="970"/>
      <c r="X330" s="967"/>
    </row>
    <row r="331" spans="1:24" ht="12.6" hidden="1" customHeight="1" outlineLevel="2">
      <c r="A331" s="1131">
        <v>44224</v>
      </c>
      <c r="B331" s="1032" t="s">
        <v>5698</v>
      </c>
      <c r="C331" s="955" t="s">
        <v>6046</v>
      </c>
      <c r="D331" s="977"/>
      <c r="E331" s="977" t="s">
        <v>5700</v>
      </c>
      <c r="F331" s="972"/>
      <c r="G331" s="970"/>
      <c r="H331" s="967"/>
      <c r="I331" s="970"/>
      <c r="J331" s="967"/>
      <c r="K331" s="970"/>
      <c r="L331" s="967"/>
      <c r="M331" s="970"/>
      <c r="N331" s="967"/>
      <c r="O331" s="970"/>
      <c r="P331" s="967"/>
      <c r="Q331" s="970"/>
      <c r="R331" s="967"/>
      <c r="S331" s="970"/>
      <c r="T331" s="967"/>
      <c r="U331" s="970"/>
      <c r="V331" s="967"/>
      <c r="W331" s="970"/>
      <c r="X331" s="967"/>
    </row>
    <row r="332" spans="1:24" ht="25.2" hidden="1" customHeight="1" outlineLevel="2">
      <c r="A332" s="1131">
        <v>44224</v>
      </c>
      <c r="B332" s="1032" t="s">
        <v>5706</v>
      </c>
      <c r="C332" s="955" t="s">
        <v>6047</v>
      </c>
      <c r="D332" s="968"/>
      <c r="E332" s="968"/>
      <c r="F332" s="972"/>
      <c r="G332" s="970"/>
      <c r="H332" s="967"/>
      <c r="I332" s="970"/>
      <c r="J332" s="967"/>
      <c r="K332" s="970"/>
      <c r="L332" s="967"/>
      <c r="M332" s="970"/>
      <c r="N332" s="967"/>
      <c r="O332" s="970"/>
      <c r="P332" s="967"/>
      <c r="Q332" s="970"/>
      <c r="R332" s="974" t="s">
        <v>5700</v>
      </c>
      <c r="S332" s="970"/>
      <c r="T332" s="967"/>
      <c r="U332" s="970"/>
      <c r="V332" s="967"/>
      <c r="W332" s="970"/>
      <c r="X332" s="967"/>
    </row>
    <row r="333" spans="1:24" ht="12.6" hidden="1" customHeight="1" outlineLevel="2">
      <c r="A333" s="1131">
        <v>44224</v>
      </c>
      <c r="B333" s="1032" t="s">
        <v>5745</v>
      </c>
      <c r="C333" s="955" t="s">
        <v>6048</v>
      </c>
      <c r="D333" s="968"/>
      <c r="E333" s="968"/>
      <c r="F333" s="972"/>
      <c r="G333" s="970"/>
      <c r="H333" s="967"/>
      <c r="I333" s="970"/>
      <c r="J333" s="967"/>
      <c r="K333" s="970"/>
      <c r="L333" s="967"/>
      <c r="M333" s="970"/>
      <c r="N333" s="967"/>
      <c r="O333" s="970"/>
      <c r="P333" s="974" t="s">
        <v>5700</v>
      </c>
      <c r="Q333" s="970"/>
      <c r="R333" s="967"/>
      <c r="S333" s="970"/>
      <c r="T333" s="967"/>
      <c r="U333" s="970"/>
      <c r="V333" s="967"/>
      <c r="W333" s="970"/>
      <c r="X333" s="967"/>
    </row>
    <row r="334" spans="1:24" ht="25.2" hidden="1" customHeight="1" outlineLevel="2">
      <c r="A334" s="1131">
        <v>44224</v>
      </c>
      <c r="B334" s="1032" t="s">
        <v>5698</v>
      </c>
      <c r="C334" s="955" t="s">
        <v>6049</v>
      </c>
      <c r="D334" s="968"/>
      <c r="E334" s="968"/>
      <c r="F334" s="972"/>
      <c r="G334" s="973" t="s">
        <v>5700</v>
      </c>
      <c r="H334" s="967"/>
      <c r="I334" s="970"/>
      <c r="J334" s="967"/>
      <c r="K334" s="970"/>
      <c r="L334" s="967"/>
      <c r="M334" s="970"/>
      <c r="N334" s="967"/>
      <c r="O334" s="970"/>
      <c r="P334" s="967"/>
      <c r="Q334" s="970"/>
      <c r="R334" s="967"/>
      <c r="S334" s="970"/>
      <c r="T334" s="967"/>
      <c r="U334" s="970"/>
      <c r="V334" s="967"/>
      <c r="W334" s="970"/>
      <c r="X334" s="967"/>
    </row>
    <row r="335" spans="1:24" ht="25.2" hidden="1" customHeight="1" outlineLevel="2">
      <c r="A335" s="1131">
        <v>44224</v>
      </c>
      <c r="B335" s="1032" t="s">
        <v>5706</v>
      </c>
      <c r="C335" s="955" t="s">
        <v>6050</v>
      </c>
      <c r="D335" s="968"/>
      <c r="E335" s="968"/>
      <c r="F335" s="972"/>
      <c r="G335" s="970"/>
      <c r="H335" s="967"/>
      <c r="I335" s="970"/>
      <c r="J335" s="967"/>
      <c r="K335" s="970"/>
      <c r="L335" s="967"/>
      <c r="M335" s="970"/>
      <c r="N335" s="967"/>
      <c r="O335" s="970"/>
      <c r="P335" s="967"/>
      <c r="Q335" s="970"/>
      <c r="R335" s="967"/>
      <c r="S335" s="970"/>
      <c r="T335" s="974" t="s">
        <v>5700</v>
      </c>
      <c r="U335" s="970"/>
      <c r="V335" s="967"/>
      <c r="W335" s="970"/>
      <c r="X335" s="967"/>
    </row>
    <row r="336" spans="1:24" ht="25.2" hidden="1" customHeight="1" outlineLevel="2">
      <c r="A336" s="1131">
        <v>44224</v>
      </c>
      <c r="B336" s="1032" t="s">
        <v>5698</v>
      </c>
      <c r="C336" s="955" t="s">
        <v>6051</v>
      </c>
      <c r="D336" s="968"/>
      <c r="E336" s="968"/>
      <c r="F336" s="972"/>
      <c r="G336" s="970"/>
      <c r="H336" s="967"/>
      <c r="I336" s="970"/>
      <c r="J336" s="967"/>
      <c r="K336" s="970"/>
      <c r="L336" s="967"/>
      <c r="M336" s="970"/>
      <c r="N336" s="967"/>
      <c r="O336" s="973" t="s">
        <v>5700</v>
      </c>
      <c r="P336" s="967"/>
      <c r="Q336" s="970"/>
      <c r="R336" s="967"/>
      <c r="S336" s="970"/>
      <c r="T336" s="967"/>
      <c r="U336" s="970"/>
      <c r="V336" s="967"/>
      <c r="W336" s="970"/>
      <c r="X336" s="967"/>
    </row>
    <row r="337" spans="1:24" ht="25.2" hidden="1" customHeight="1" outlineLevel="2">
      <c r="A337" s="1131">
        <v>44224</v>
      </c>
      <c r="B337" s="1032" t="s">
        <v>5698</v>
      </c>
      <c r="C337" s="955" t="s">
        <v>6052</v>
      </c>
      <c r="D337" s="968"/>
      <c r="E337" s="968"/>
      <c r="F337" s="972"/>
      <c r="G337" s="970"/>
      <c r="H337" s="967"/>
      <c r="I337" s="970"/>
      <c r="J337" s="967"/>
      <c r="K337" s="970"/>
      <c r="L337" s="967"/>
      <c r="M337" s="970"/>
      <c r="N337" s="967"/>
      <c r="O337" s="970"/>
      <c r="P337" s="967"/>
      <c r="Q337" s="970"/>
      <c r="R337" s="974" t="s">
        <v>5700</v>
      </c>
      <c r="S337" s="970"/>
      <c r="T337" s="974" t="s">
        <v>5700</v>
      </c>
      <c r="U337" s="970"/>
      <c r="V337" s="967"/>
      <c r="W337" s="970"/>
      <c r="X337" s="967"/>
    </row>
    <row r="338" spans="1:24" ht="25.2" hidden="1" customHeight="1" outlineLevel="2">
      <c r="A338" s="1131">
        <v>44224</v>
      </c>
      <c r="B338" s="1032" t="s">
        <v>5698</v>
      </c>
      <c r="C338" s="955" t="s">
        <v>6053</v>
      </c>
      <c r="D338" s="968"/>
      <c r="E338" s="968"/>
      <c r="F338" s="969" t="s">
        <v>5700</v>
      </c>
      <c r="G338" s="970"/>
      <c r="H338" s="967"/>
      <c r="I338" s="970"/>
      <c r="J338" s="967"/>
      <c r="K338" s="970"/>
      <c r="L338" s="967"/>
      <c r="M338" s="970"/>
      <c r="N338" s="967"/>
      <c r="O338" s="970"/>
      <c r="P338" s="967"/>
      <c r="Q338" s="970"/>
      <c r="R338" s="967"/>
      <c r="S338" s="970"/>
      <c r="T338" s="967"/>
      <c r="U338" s="970"/>
      <c r="V338" s="967"/>
      <c r="W338" s="970"/>
      <c r="X338" s="967"/>
    </row>
    <row r="339" spans="1:24" ht="12.6" hidden="1" customHeight="1" outlineLevel="2">
      <c r="A339" s="1131">
        <v>44224</v>
      </c>
      <c r="B339" s="1032" t="s">
        <v>5698</v>
      </c>
      <c r="C339" s="955" t="s">
        <v>6054</v>
      </c>
      <c r="D339" s="968"/>
      <c r="E339" s="968"/>
      <c r="F339" s="969" t="s">
        <v>5700</v>
      </c>
      <c r="G339" s="970"/>
      <c r="H339" s="967"/>
      <c r="I339" s="970"/>
      <c r="J339" s="967"/>
      <c r="K339" s="970"/>
      <c r="L339" s="967"/>
      <c r="M339" s="970"/>
      <c r="N339" s="967"/>
      <c r="O339" s="970"/>
      <c r="P339" s="967"/>
      <c r="Q339" s="970"/>
      <c r="R339" s="967"/>
      <c r="S339" s="970"/>
      <c r="T339" s="967"/>
      <c r="U339" s="970"/>
      <c r="V339" s="967"/>
      <c r="W339" s="970"/>
      <c r="X339" s="967"/>
    </row>
    <row r="340" spans="1:24" ht="12.6" hidden="1" customHeight="1" outlineLevel="1" collapsed="1">
      <c r="A340" s="1132">
        <v>44225</v>
      </c>
      <c r="B340" s="1032" t="s">
        <v>5698</v>
      </c>
      <c r="C340" s="955" t="s">
        <v>6055</v>
      </c>
      <c r="D340" s="968"/>
      <c r="E340" s="968"/>
      <c r="F340" s="972"/>
      <c r="G340" s="970"/>
      <c r="H340" s="967"/>
      <c r="I340" s="973" t="s">
        <v>5700</v>
      </c>
      <c r="J340" s="967"/>
      <c r="K340" s="970"/>
      <c r="L340" s="967"/>
      <c r="M340" s="970"/>
      <c r="N340" s="967"/>
      <c r="O340" s="970"/>
      <c r="P340" s="967"/>
      <c r="Q340" s="970"/>
      <c r="R340" s="967"/>
      <c r="S340" s="970"/>
      <c r="T340" s="974" t="s">
        <v>5700</v>
      </c>
      <c r="U340" s="970"/>
      <c r="V340" s="967"/>
      <c r="W340" s="970"/>
      <c r="X340" s="967"/>
    </row>
    <row r="341" spans="1:24" ht="12.6" hidden="1" customHeight="1" outlineLevel="2">
      <c r="A341" s="1132">
        <v>44225</v>
      </c>
      <c r="B341" s="1032" t="s">
        <v>5847</v>
      </c>
      <c r="C341" s="955" t="s">
        <v>6056</v>
      </c>
      <c r="D341" s="968"/>
      <c r="E341" s="968"/>
      <c r="F341" s="972"/>
      <c r="G341" s="970"/>
      <c r="H341" s="967"/>
      <c r="I341" s="970"/>
      <c r="J341" s="967"/>
      <c r="K341" s="970"/>
      <c r="L341" s="967"/>
      <c r="M341" s="970"/>
      <c r="N341" s="967"/>
      <c r="O341" s="970"/>
      <c r="P341" s="967"/>
      <c r="Q341" s="970"/>
      <c r="R341" s="967"/>
      <c r="S341" s="970"/>
      <c r="T341" s="974" t="s">
        <v>5700</v>
      </c>
      <c r="U341" s="970"/>
      <c r="V341" s="967"/>
      <c r="W341" s="970"/>
      <c r="X341" s="967"/>
    </row>
    <row r="342" spans="1:24" ht="12.6" hidden="1" customHeight="1" outlineLevel="2">
      <c r="A342" s="1132">
        <v>44225</v>
      </c>
      <c r="B342" s="1032" t="s">
        <v>3530</v>
      </c>
      <c r="C342" s="955" t="s">
        <v>6057</v>
      </c>
      <c r="D342" s="968"/>
      <c r="E342" s="968"/>
      <c r="F342" s="969" t="s">
        <v>5700</v>
      </c>
      <c r="G342" s="970"/>
      <c r="H342" s="967"/>
      <c r="I342" s="970"/>
      <c r="J342" s="967"/>
      <c r="K342" s="970"/>
      <c r="L342" s="967"/>
      <c r="M342" s="970"/>
      <c r="N342" s="967"/>
      <c r="O342" s="970"/>
      <c r="P342" s="967"/>
      <c r="Q342" s="970"/>
      <c r="R342" s="967"/>
      <c r="S342" s="970"/>
      <c r="T342" s="967"/>
      <c r="U342" s="970"/>
      <c r="V342" s="967"/>
      <c r="W342" s="970"/>
      <c r="X342" s="967"/>
    </row>
    <row r="343" spans="1:24" ht="12.6" hidden="1" customHeight="1" outlineLevel="2">
      <c r="A343" s="1132">
        <v>44225</v>
      </c>
      <c r="B343" s="1032" t="s">
        <v>5698</v>
      </c>
      <c r="C343" s="955" t="s">
        <v>6058</v>
      </c>
      <c r="D343" s="968"/>
      <c r="E343" s="968"/>
      <c r="F343" s="972"/>
      <c r="G343" s="970"/>
      <c r="H343" s="967"/>
      <c r="I343" s="970"/>
      <c r="J343" s="967"/>
      <c r="K343" s="973" t="s">
        <v>5700</v>
      </c>
      <c r="L343" s="967"/>
      <c r="M343" s="970"/>
      <c r="N343" s="967"/>
      <c r="O343" s="970"/>
      <c r="P343" s="967"/>
      <c r="Q343" s="970"/>
      <c r="R343" s="967"/>
      <c r="S343" s="970"/>
      <c r="T343" s="967"/>
      <c r="U343" s="970"/>
      <c r="V343" s="967"/>
      <c r="W343" s="970"/>
      <c r="X343" s="967"/>
    </row>
    <row r="344" spans="1:24" ht="12.6" hidden="1" customHeight="1" outlineLevel="2">
      <c r="A344" s="1132">
        <v>44225</v>
      </c>
      <c r="B344" s="1032" t="s">
        <v>5698</v>
      </c>
      <c r="C344" s="955" t="s">
        <v>6059</v>
      </c>
      <c r="D344" s="968"/>
      <c r="E344" s="968"/>
      <c r="F344" s="972"/>
      <c r="G344" s="970"/>
      <c r="H344" s="967"/>
      <c r="I344" s="970"/>
      <c r="J344" s="967"/>
      <c r="K344" s="970"/>
      <c r="L344" s="967"/>
      <c r="M344" s="970"/>
      <c r="N344" s="967"/>
      <c r="O344" s="970"/>
      <c r="P344" s="967"/>
      <c r="Q344" s="970"/>
      <c r="R344" s="974" t="s">
        <v>5700</v>
      </c>
      <c r="S344" s="970"/>
      <c r="T344" s="967"/>
      <c r="U344" s="970"/>
      <c r="V344" s="967"/>
      <c r="W344" s="970"/>
      <c r="X344" s="967"/>
    </row>
    <row r="345" spans="1:24" ht="12.6" hidden="1" customHeight="1" outlineLevel="2">
      <c r="A345" s="1132">
        <v>44225</v>
      </c>
      <c r="B345" s="1032" t="s">
        <v>5698</v>
      </c>
      <c r="C345" s="955" t="s">
        <v>6060</v>
      </c>
      <c r="D345" s="968"/>
      <c r="E345" s="968"/>
      <c r="F345" s="972"/>
      <c r="G345" s="970"/>
      <c r="H345" s="967"/>
      <c r="I345" s="970"/>
      <c r="J345" s="967"/>
      <c r="K345" s="970"/>
      <c r="L345" s="967"/>
      <c r="M345" s="970"/>
      <c r="N345" s="967"/>
      <c r="O345" s="973" t="s">
        <v>5700</v>
      </c>
      <c r="P345" s="967"/>
      <c r="Q345" s="970"/>
      <c r="R345" s="967"/>
      <c r="S345" s="970"/>
      <c r="T345" s="967"/>
      <c r="U345" s="970"/>
      <c r="V345" s="967"/>
      <c r="W345" s="970"/>
      <c r="X345" s="967"/>
    </row>
    <row r="346" spans="1:24" ht="12.6" hidden="1" customHeight="1" outlineLevel="2">
      <c r="A346" s="1132">
        <v>44225</v>
      </c>
      <c r="B346" s="1032" t="s">
        <v>6061</v>
      </c>
      <c r="C346" s="955" t="s">
        <v>6062</v>
      </c>
      <c r="D346" s="968"/>
      <c r="E346" s="968"/>
      <c r="F346" s="972"/>
      <c r="G346" s="970"/>
      <c r="H346" s="967"/>
      <c r="I346" s="970"/>
      <c r="J346" s="967"/>
      <c r="K346" s="970"/>
      <c r="L346" s="967"/>
      <c r="M346" s="970"/>
      <c r="N346" s="967"/>
      <c r="O346" s="970"/>
      <c r="P346" s="967"/>
      <c r="Q346" s="970"/>
      <c r="R346" s="967"/>
      <c r="S346" s="970"/>
      <c r="T346" s="967"/>
      <c r="U346" s="970"/>
      <c r="V346" s="974" t="s">
        <v>5700</v>
      </c>
      <c r="W346" s="970"/>
      <c r="X346" s="967"/>
    </row>
    <row r="347" spans="1:24" ht="12.6" hidden="1" customHeight="1" outlineLevel="2">
      <c r="A347" s="1132">
        <v>44225</v>
      </c>
      <c r="B347" s="1032" t="s">
        <v>5698</v>
      </c>
      <c r="C347" s="955" t="s">
        <v>6063</v>
      </c>
      <c r="D347" s="968"/>
      <c r="E347" s="968"/>
      <c r="F347" s="969" t="s">
        <v>5700</v>
      </c>
      <c r="G347" s="970"/>
      <c r="H347" s="967"/>
      <c r="I347" s="970"/>
      <c r="J347" s="967"/>
      <c r="K347" s="970"/>
      <c r="L347" s="967"/>
      <c r="M347" s="970"/>
      <c r="N347" s="967"/>
      <c r="O347" s="970"/>
      <c r="P347" s="967"/>
      <c r="Q347" s="970"/>
      <c r="R347" s="967"/>
      <c r="S347" s="970"/>
      <c r="T347" s="967"/>
      <c r="U347" s="970"/>
      <c r="V347" s="967"/>
      <c r="W347" s="970"/>
      <c r="X347" s="967"/>
    </row>
    <row r="348" spans="1:24" ht="25.2" hidden="1" customHeight="1" outlineLevel="2">
      <c r="A348" s="1132">
        <v>44225</v>
      </c>
      <c r="B348" s="1032" t="s">
        <v>5698</v>
      </c>
      <c r="C348" s="955" t="s">
        <v>6064</v>
      </c>
      <c r="D348" s="977"/>
      <c r="E348" s="977" t="s">
        <v>5700</v>
      </c>
      <c r="F348" s="972"/>
      <c r="G348" s="970"/>
      <c r="H348" s="967"/>
      <c r="I348" s="970"/>
      <c r="J348" s="967"/>
      <c r="K348" s="970"/>
      <c r="L348" s="967"/>
      <c r="M348" s="970"/>
      <c r="N348" s="967"/>
      <c r="O348" s="970"/>
      <c r="P348" s="967"/>
      <c r="Q348" s="970"/>
      <c r="R348" s="967"/>
      <c r="S348" s="970"/>
      <c r="T348" s="967"/>
      <c r="U348" s="970"/>
      <c r="V348" s="967"/>
      <c r="W348" s="970"/>
      <c r="X348" s="967"/>
    </row>
    <row r="349" spans="1:24" ht="12.6" hidden="1" customHeight="1" outlineLevel="2">
      <c r="A349" s="1132">
        <v>44225</v>
      </c>
      <c r="B349" s="1032" t="s">
        <v>5698</v>
      </c>
      <c r="C349" s="955" t="s">
        <v>6065</v>
      </c>
      <c r="D349" s="968"/>
      <c r="E349" s="968"/>
      <c r="F349" s="969" t="s">
        <v>5700</v>
      </c>
      <c r="G349" s="970"/>
      <c r="H349" s="967"/>
      <c r="I349" s="970"/>
      <c r="J349" s="967"/>
      <c r="K349" s="970"/>
      <c r="L349" s="967"/>
      <c r="M349" s="970"/>
      <c r="N349" s="967"/>
      <c r="O349" s="973" t="s">
        <v>5700</v>
      </c>
      <c r="P349" s="967"/>
      <c r="Q349" s="970"/>
      <c r="R349" s="967"/>
      <c r="S349" s="970"/>
      <c r="T349" s="967"/>
      <c r="U349" s="970"/>
      <c r="V349" s="967"/>
      <c r="W349" s="970"/>
      <c r="X349" s="967"/>
    </row>
    <row r="350" spans="1:24" ht="12.6" hidden="1" customHeight="1" outlineLevel="2">
      <c r="A350" s="1132">
        <v>44225</v>
      </c>
      <c r="B350" s="1032" t="s">
        <v>5706</v>
      </c>
      <c r="C350" s="955" t="s">
        <v>6066</v>
      </c>
      <c r="D350" s="968"/>
      <c r="E350" s="968"/>
      <c r="F350" s="972"/>
      <c r="G350" s="970"/>
      <c r="H350" s="967"/>
      <c r="I350" s="970"/>
      <c r="J350" s="967"/>
      <c r="K350" s="970"/>
      <c r="L350" s="967"/>
      <c r="M350" s="970"/>
      <c r="N350" s="967"/>
      <c r="O350" s="970"/>
      <c r="P350" s="967"/>
      <c r="Q350" s="970"/>
      <c r="R350" s="967"/>
      <c r="S350" s="970"/>
      <c r="T350" s="974" t="s">
        <v>5700</v>
      </c>
      <c r="U350" s="970"/>
      <c r="V350" s="967"/>
      <c r="W350" s="970"/>
      <c r="X350" s="967"/>
    </row>
    <row r="351" spans="1:24" ht="12.6" hidden="1" customHeight="1" outlineLevel="2">
      <c r="A351" s="1132">
        <v>44225</v>
      </c>
      <c r="B351" s="1032" t="s">
        <v>5698</v>
      </c>
      <c r="C351" s="955" t="s">
        <v>6067</v>
      </c>
      <c r="D351" s="968"/>
      <c r="E351" s="968"/>
      <c r="F351" s="972"/>
      <c r="G351" s="970"/>
      <c r="H351" s="967"/>
      <c r="I351" s="970"/>
      <c r="J351" s="967"/>
      <c r="K351" s="973" t="s">
        <v>5700</v>
      </c>
      <c r="L351" s="967"/>
      <c r="M351" s="970"/>
      <c r="N351" s="967"/>
      <c r="O351" s="970"/>
      <c r="P351" s="967"/>
      <c r="Q351" s="970"/>
      <c r="R351" s="967"/>
      <c r="S351" s="970"/>
      <c r="T351" s="967"/>
      <c r="U351" s="970"/>
      <c r="V351" s="967"/>
      <c r="W351" s="970"/>
      <c r="X351" s="967"/>
    </row>
    <row r="352" spans="1:24" ht="12.6" hidden="1" customHeight="1" outlineLevel="2">
      <c r="A352" s="1132">
        <v>44225</v>
      </c>
      <c r="B352" s="1032" t="s">
        <v>5698</v>
      </c>
      <c r="C352" s="955" t="s">
        <v>6068</v>
      </c>
      <c r="D352" s="968"/>
      <c r="E352" s="968"/>
      <c r="F352" s="972"/>
      <c r="G352" s="973" t="s">
        <v>5700</v>
      </c>
      <c r="H352" s="967"/>
      <c r="I352" s="970"/>
      <c r="J352" s="967"/>
      <c r="K352" s="970"/>
      <c r="L352" s="967"/>
      <c r="M352" s="970"/>
      <c r="N352" s="967"/>
      <c r="O352" s="970"/>
      <c r="P352" s="967"/>
      <c r="Q352" s="970"/>
      <c r="R352" s="967"/>
      <c r="S352" s="970"/>
      <c r="T352" s="967"/>
      <c r="U352" s="970"/>
      <c r="V352" s="967"/>
      <c r="W352" s="970"/>
      <c r="X352" s="967"/>
    </row>
    <row r="353" spans="1:24" ht="12.6" hidden="1" customHeight="1" outlineLevel="2">
      <c r="A353" s="1132">
        <v>44225</v>
      </c>
      <c r="B353" s="1032" t="s">
        <v>5685</v>
      </c>
      <c r="C353" s="955" t="s">
        <v>6069</v>
      </c>
      <c r="D353" s="968"/>
      <c r="E353" s="968"/>
      <c r="F353" s="972"/>
      <c r="G353" s="970"/>
      <c r="H353" s="974" t="s">
        <v>5700</v>
      </c>
      <c r="I353" s="970"/>
      <c r="J353" s="967"/>
      <c r="K353" s="970"/>
      <c r="L353" s="967"/>
      <c r="M353" s="970"/>
      <c r="N353" s="967"/>
      <c r="O353" s="970"/>
      <c r="P353" s="967"/>
      <c r="Q353" s="970"/>
      <c r="R353" s="967"/>
      <c r="S353" s="970"/>
      <c r="T353" s="967"/>
      <c r="U353" s="973" t="s">
        <v>5700</v>
      </c>
      <c r="V353" s="967"/>
      <c r="W353" s="970"/>
      <c r="X353" s="967"/>
    </row>
    <row r="354" spans="1:24" ht="25.2" hidden="1" customHeight="1" outlineLevel="2">
      <c r="A354" s="1132">
        <v>44225</v>
      </c>
      <c r="B354" s="1032" t="s">
        <v>6070</v>
      </c>
      <c r="C354" s="955" t="s">
        <v>6071</v>
      </c>
      <c r="D354" s="968"/>
      <c r="E354" s="968"/>
      <c r="F354" s="972"/>
      <c r="G354" s="970"/>
      <c r="H354" s="967"/>
      <c r="I354" s="970"/>
      <c r="J354" s="967"/>
      <c r="K354" s="970"/>
      <c r="L354" s="967"/>
      <c r="M354" s="970"/>
      <c r="N354" s="967"/>
      <c r="O354" s="970"/>
      <c r="P354" s="967"/>
      <c r="Q354" s="970"/>
      <c r="R354" s="967"/>
      <c r="S354" s="970"/>
      <c r="T354" s="974" t="s">
        <v>5700</v>
      </c>
      <c r="U354" s="970"/>
      <c r="V354" s="967"/>
      <c r="W354" s="970"/>
      <c r="X354" s="967"/>
    </row>
    <row r="355" spans="1:24" ht="12.6" hidden="1" customHeight="1" outlineLevel="2">
      <c r="A355" s="1132">
        <v>44225</v>
      </c>
      <c r="B355" s="1032" t="s">
        <v>5745</v>
      </c>
      <c r="C355" s="955" t="s">
        <v>6072</v>
      </c>
      <c r="D355" s="968"/>
      <c r="E355" s="968"/>
      <c r="F355" s="972"/>
      <c r="G355" s="970"/>
      <c r="H355" s="967"/>
      <c r="I355" s="970"/>
      <c r="J355" s="967"/>
      <c r="K355" s="970"/>
      <c r="L355" s="967"/>
      <c r="M355" s="970"/>
      <c r="N355" s="967"/>
      <c r="O355" s="970"/>
      <c r="P355" s="967"/>
      <c r="Q355" s="973" t="s">
        <v>5700</v>
      </c>
      <c r="R355" s="967"/>
      <c r="S355" s="970"/>
      <c r="T355" s="967"/>
      <c r="U355" s="970"/>
      <c r="V355" s="967"/>
      <c r="W355" s="970"/>
      <c r="X355" s="967"/>
    </row>
    <row r="356" spans="1:24" ht="12.6" hidden="1" customHeight="1" outlineLevel="2">
      <c r="A356" s="1132">
        <v>44225</v>
      </c>
      <c r="B356" s="1032" t="s">
        <v>5706</v>
      </c>
      <c r="C356" s="955" t="s">
        <v>6073</v>
      </c>
      <c r="D356" s="968"/>
      <c r="E356" s="968"/>
      <c r="F356" s="972"/>
      <c r="G356" s="970"/>
      <c r="H356" s="967"/>
      <c r="I356" s="970"/>
      <c r="J356" s="967"/>
      <c r="K356" s="970"/>
      <c r="L356" s="967"/>
      <c r="M356" s="970"/>
      <c r="N356" s="967"/>
      <c r="O356" s="970"/>
      <c r="P356" s="974" t="s">
        <v>5700</v>
      </c>
      <c r="Q356" s="970"/>
      <c r="R356" s="967"/>
      <c r="S356" s="970"/>
      <c r="T356" s="967"/>
      <c r="U356" s="970"/>
      <c r="V356" s="967"/>
      <c r="W356" s="970"/>
      <c r="X356" s="967"/>
    </row>
    <row r="357" spans="1:24" ht="12.6" hidden="1" customHeight="1" outlineLevel="2">
      <c r="A357" s="1132">
        <v>44225</v>
      </c>
      <c r="B357" s="1032" t="s">
        <v>5698</v>
      </c>
      <c r="C357" s="955" t="s">
        <v>6074</v>
      </c>
      <c r="D357" s="968"/>
      <c r="E357" s="968"/>
      <c r="F357" s="969" t="s">
        <v>5700</v>
      </c>
      <c r="G357" s="970"/>
      <c r="H357" s="967"/>
      <c r="I357" s="970"/>
      <c r="J357" s="967"/>
      <c r="K357" s="970"/>
      <c r="L357" s="967"/>
      <c r="M357" s="970"/>
      <c r="N357" s="967"/>
      <c r="O357" s="970"/>
      <c r="P357" s="967"/>
      <c r="Q357" s="970"/>
      <c r="R357" s="967"/>
      <c r="S357" s="970"/>
      <c r="T357" s="967"/>
      <c r="U357" s="970"/>
      <c r="V357" s="967"/>
      <c r="W357" s="970"/>
      <c r="X357" s="967"/>
    </row>
    <row r="358" spans="1:24" ht="12.6" hidden="1" customHeight="1" outlineLevel="2">
      <c r="A358" s="1132">
        <v>44225</v>
      </c>
      <c r="B358" s="1032" t="s">
        <v>5706</v>
      </c>
      <c r="C358" s="955" t="s">
        <v>6075</v>
      </c>
      <c r="D358" s="968"/>
      <c r="E358" s="968"/>
      <c r="F358" s="972"/>
      <c r="G358" s="970"/>
      <c r="H358" s="967"/>
      <c r="I358" s="970"/>
      <c r="J358" s="967"/>
      <c r="K358" s="970"/>
      <c r="L358" s="967"/>
      <c r="M358" s="970"/>
      <c r="N358" s="967"/>
      <c r="O358" s="973" t="s">
        <v>5700</v>
      </c>
      <c r="P358" s="967"/>
      <c r="Q358" s="970"/>
      <c r="R358" s="967"/>
      <c r="S358" s="970"/>
      <c r="T358" s="967"/>
      <c r="U358" s="970"/>
      <c r="V358" s="967"/>
      <c r="W358" s="970"/>
      <c r="X358" s="967"/>
    </row>
    <row r="359" spans="1:24" ht="12.6" hidden="1" customHeight="1" outlineLevel="2">
      <c r="A359" s="1132">
        <v>44225</v>
      </c>
      <c r="B359" s="1032" t="s">
        <v>5698</v>
      </c>
      <c r="C359" s="955" t="s">
        <v>6076</v>
      </c>
      <c r="D359" s="968"/>
      <c r="E359" s="968"/>
      <c r="F359" s="972"/>
      <c r="G359" s="970"/>
      <c r="H359" s="967"/>
      <c r="I359" s="970"/>
      <c r="J359" s="967"/>
      <c r="K359" s="970"/>
      <c r="L359" s="967"/>
      <c r="M359" s="970"/>
      <c r="N359" s="967"/>
      <c r="O359" s="970"/>
      <c r="P359" s="967"/>
      <c r="Q359" s="970"/>
      <c r="R359" s="967"/>
      <c r="S359" s="970"/>
      <c r="T359" s="967"/>
      <c r="U359" s="970"/>
      <c r="V359" s="967"/>
      <c r="W359" s="970"/>
      <c r="X359" s="967"/>
    </row>
    <row r="360" spans="1:24" ht="12.6" hidden="1" customHeight="1" outlineLevel="2">
      <c r="A360" s="1132">
        <v>44225</v>
      </c>
      <c r="B360" s="1032" t="s">
        <v>5698</v>
      </c>
      <c r="C360" s="955" t="s">
        <v>6077</v>
      </c>
      <c r="D360" s="968"/>
      <c r="E360" s="968"/>
      <c r="F360" s="972"/>
      <c r="G360" s="973" t="s">
        <v>5700</v>
      </c>
      <c r="H360" s="967"/>
      <c r="I360" s="970"/>
      <c r="J360" s="967"/>
      <c r="K360" s="970"/>
      <c r="L360" s="967"/>
      <c r="M360" s="970"/>
      <c r="N360" s="967"/>
      <c r="O360" s="970"/>
      <c r="P360" s="967"/>
      <c r="Q360" s="970"/>
      <c r="R360" s="967"/>
      <c r="S360" s="970"/>
      <c r="T360" s="967"/>
      <c r="U360" s="970"/>
      <c r="V360" s="967"/>
      <c r="W360" s="970"/>
      <c r="X360" s="967"/>
    </row>
    <row r="361" spans="1:24" ht="12.6" hidden="1" customHeight="1" outlineLevel="2">
      <c r="A361" s="1132">
        <v>44225</v>
      </c>
      <c r="B361" s="1032" t="s">
        <v>5698</v>
      </c>
      <c r="C361" s="955" t="s">
        <v>6078</v>
      </c>
      <c r="D361" s="977"/>
      <c r="E361" s="977" t="s">
        <v>5700</v>
      </c>
      <c r="F361" s="972"/>
      <c r="G361" s="970"/>
      <c r="H361" s="967"/>
      <c r="I361" s="970"/>
      <c r="J361" s="967"/>
      <c r="K361" s="970"/>
      <c r="L361" s="967"/>
      <c r="M361" s="970"/>
      <c r="N361" s="967"/>
      <c r="O361" s="970"/>
      <c r="P361" s="967"/>
      <c r="Q361" s="970"/>
      <c r="R361" s="967"/>
      <c r="S361" s="970"/>
      <c r="T361" s="974" t="s">
        <v>5700</v>
      </c>
      <c r="U361" s="970"/>
      <c r="V361" s="967"/>
      <c r="W361" s="970"/>
      <c r="X361" s="967"/>
    </row>
    <row r="362" spans="1:24" ht="12.6" hidden="1" customHeight="1" outlineLevel="2">
      <c r="A362" s="1132">
        <v>44225</v>
      </c>
      <c r="B362" s="1032" t="s">
        <v>5706</v>
      </c>
      <c r="C362" s="955" t="s">
        <v>6079</v>
      </c>
      <c r="D362" s="968"/>
      <c r="E362" s="968"/>
      <c r="F362" s="972"/>
      <c r="G362" s="970"/>
      <c r="H362" s="967"/>
      <c r="I362" s="970"/>
      <c r="J362" s="967"/>
      <c r="K362" s="970"/>
      <c r="L362" s="967"/>
      <c r="M362" s="970"/>
      <c r="N362" s="967"/>
      <c r="O362" s="970"/>
      <c r="P362" s="974" t="s">
        <v>5700</v>
      </c>
      <c r="Q362" s="970"/>
      <c r="R362" s="967"/>
      <c r="S362" s="970"/>
      <c r="T362" s="967"/>
      <c r="U362" s="970"/>
      <c r="V362" s="967"/>
      <c r="W362" s="970"/>
      <c r="X362" s="967"/>
    </row>
    <row r="363" spans="1:24" ht="12.6" hidden="1" customHeight="1" outlineLevel="2">
      <c r="A363" s="1132">
        <v>44225</v>
      </c>
      <c r="B363" s="1032" t="s">
        <v>5698</v>
      </c>
      <c r="C363" s="955" t="s">
        <v>6080</v>
      </c>
      <c r="D363" s="968"/>
      <c r="E363" s="968"/>
      <c r="F363" s="972"/>
      <c r="G363" s="970"/>
      <c r="H363" s="974" t="s">
        <v>5700</v>
      </c>
      <c r="I363" s="970"/>
      <c r="J363" s="967"/>
      <c r="K363" s="970"/>
      <c r="L363" s="967"/>
      <c r="M363" s="970"/>
      <c r="N363" s="967"/>
      <c r="O363" s="970"/>
      <c r="P363" s="967"/>
      <c r="Q363" s="970"/>
      <c r="R363" s="967"/>
      <c r="S363" s="970"/>
      <c r="T363" s="967"/>
      <c r="U363" s="970"/>
      <c r="V363" s="967"/>
      <c r="W363" s="970"/>
      <c r="X363" s="967"/>
    </row>
    <row r="364" spans="1:24" ht="12.6" hidden="1" customHeight="1" outlineLevel="2">
      <c r="A364" s="1132">
        <v>44225</v>
      </c>
      <c r="B364" s="1032" t="s">
        <v>5706</v>
      </c>
      <c r="C364" s="955" t="s">
        <v>6081</v>
      </c>
      <c r="D364" s="968"/>
      <c r="E364" s="968"/>
      <c r="F364" s="969" t="s">
        <v>5700</v>
      </c>
      <c r="G364" s="970"/>
      <c r="H364" s="967"/>
      <c r="I364" s="970"/>
      <c r="J364" s="967"/>
      <c r="K364" s="970"/>
      <c r="L364" s="967"/>
      <c r="M364" s="970"/>
      <c r="N364" s="967"/>
      <c r="O364" s="970"/>
      <c r="P364" s="967"/>
      <c r="Q364" s="970"/>
      <c r="R364" s="967"/>
      <c r="S364" s="970"/>
      <c r="T364" s="967"/>
      <c r="U364" s="970"/>
      <c r="V364" s="967"/>
      <c r="W364" s="970"/>
      <c r="X364" s="967"/>
    </row>
    <row r="365" spans="1:24" ht="12.6" hidden="1" customHeight="1" outlineLevel="2">
      <c r="A365" s="1132">
        <v>44225</v>
      </c>
      <c r="B365" s="1032" t="s">
        <v>5698</v>
      </c>
      <c r="C365" s="955" t="s">
        <v>6082</v>
      </c>
      <c r="D365" s="968"/>
      <c r="E365" s="968"/>
      <c r="F365" s="972"/>
      <c r="G365" s="970"/>
      <c r="H365" s="974" t="s">
        <v>5700</v>
      </c>
      <c r="I365" s="970"/>
      <c r="J365" s="967"/>
      <c r="K365" s="970"/>
      <c r="L365" s="967"/>
      <c r="M365" s="973" t="s">
        <v>5700</v>
      </c>
      <c r="N365" s="967"/>
      <c r="O365" s="970"/>
      <c r="P365" s="967"/>
      <c r="Q365" s="970"/>
      <c r="R365" s="967"/>
      <c r="S365" s="970"/>
      <c r="T365" s="967"/>
      <c r="U365" s="970"/>
      <c r="V365" s="967"/>
      <c r="W365" s="970"/>
      <c r="X365" s="967"/>
    </row>
    <row r="366" spans="1:24" ht="12.6" hidden="1" customHeight="1" outlineLevel="2">
      <c r="A366" s="1132">
        <v>44225</v>
      </c>
      <c r="B366" s="1032" t="s">
        <v>5698</v>
      </c>
      <c r="C366" s="955" t="s">
        <v>6083</v>
      </c>
      <c r="D366" s="968"/>
      <c r="E366" s="968"/>
      <c r="F366" s="972"/>
      <c r="G366" s="970"/>
      <c r="H366" s="967"/>
      <c r="I366" s="970"/>
      <c r="J366" s="974" t="s">
        <v>5700</v>
      </c>
      <c r="K366" s="970"/>
      <c r="L366" s="967"/>
      <c r="M366" s="970"/>
      <c r="N366" s="967"/>
      <c r="O366" s="970"/>
      <c r="P366" s="967"/>
      <c r="Q366" s="970"/>
      <c r="R366" s="967"/>
      <c r="S366" s="970"/>
      <c r="T366" s="974" t="s">
        <v>5700</v>
      </c>
      <c r="U366" s="970"/>
      <c r="V366" s="967"/>
      <c r="W366" s="970"/>
      <c r="X366" s="967"/>
    </row>
    <row r="367" spans="1:24" ht="12.6" hidden="1" customHeight="1" outlineLevel="2">
      <c r="A367" s="1132">
        <v>44225</v>
      </c>
      <c r="B367" s="1032" t="s">
        <v>5698</v>
      </c>
      <c r="C367" s="955" t="s">
        <v>6084</v>
      </c>
      <c r="D367" s="968"/>
      <c r="E367" s="968"/>
      <c r="F367" s="969" t="s">
        <v>5700</v>
      </c>
      <c r="G367" s="970"/>
      <c r="H367" s="967"/>
      <c r="I367" s="970"/>
      <c r="J367" s="974"/>
      <c r="K367" s="970"/>
      <c r="L367" s="967"/>
      <c r="M367" s="970"/>
      <c r="N367" s="967"/>
      <c r="O367" s="970"/>
      <c r="P367" s="967"/>
      <c r="Q367" s="970"/>
      <c r="R367" s="967"/>
      <c r="S367" s="970"/>
      <c r="T367" s="967"/>
      <c r="U367" s="970"/>
      <c r="V367" s="967"/>
      <c r="W367" s="970"/>
      <c r="X367" s="967"/>
    </row>
    <row r="368" spans="1:24" ht="12.6" hidden="1" customHeight="1" outlineLevel="2">
      <c r="A368" s="1132">
        <v>44225</v>
      </c>
      <c r="B368" s="1032" t="s">
        <v>5698</v>
      </c>
      <c r="C368" s="955" t="s">
        <v>6085</v>
      </c>
      <c r="D368" s="968"/>
      <c r="E368" s="968"/>
      <c r="F368" s="969" t="s">
        <v>5700</v>
      </c>
      <c r="G368" s="970"/>
      <c r="H368" s="967"/>
      <c r="I368" s="970"/>
      <c r="J368" s="967"/>
      <c r="K368" s="970"/>
      <c r="L368" s="967"/>
      <c r="M368" s="970"/>
      <c r="N368" s="967"/>
      <c r="O368" s="970"/>
      <c r="P368" s="967"/>
      <c r="Q368" s="970"/>
      <c r="R368" s="967"/>
      <c r="S368" s="970"/>
      <c r="T368" s="967"/>
      <c r="U368" s="970"/>
      <c r="V368" s="967"/>
      <c r="W368" s="970"/>
      <c r="X368" s="967"/>
    </row>
    <row r="369" spans="1:27" ht="12.6" hidden="1" customHeight="1" outlineLevel="1"/>
    <row r="370" spans="1:27" ht="12.6" hidden="1" customHeight="1" outlineLevel="1">
      <c r="A370" s="1117"/>
      <c r="B370" s="1133" t="s">
        <v>6086</v>
      </c>
      <c r="C370" s="1134"/>
      <c r="D370" s="972"/>
      <c r="E370" s="972"/>
      <c r="F370" s="972"/>
      <c r="G370" s="967"/>
      <c r="H370" s="967"/>
      <c r="I370" s="967"/>
      <c r="J370" s="967"/>
      <c r="K370" s="967"/>
      <c r="L370" s="967"/>
      <c r="M370" s="967"/>
      <c r="N370" s="967"/>
      <c r="O370" s="967"/>
      <c r="P370" s="967"/>
      <c r="Q370" s="967"/>
      <c r="R370" s="967"/>
      <c r="S370" s="967"/>
      <c r="T370" s="967"/>
      <c r="U370" s="967"/>
      <c r="V370" s="967"/>
      <c r="W370" s="967"/>
      <c r="X370" s="967"/>
      <c r="Y370" s="967"/>
      <c r="Z370" s="955"/>
      <c r="AA370" s="955"/>
    </row>
    <row r="371" spans="1:27" ht="12.6" hidden="1" customHeight="1" outlineLevel="1">
      <c r="A371" s="1117"/>
      <c r="B371" s="1133"/>
      <c r="C371" s="1133" t="s">
        <v>6087</v>
      </c>
      <c r="D371" s="972"/>
      <c r="E371" s="972"/>
      <c r="F371" s="972"/>
      <c r="G371" s="967"/>
      <c r="H371" s="967"/>
      <c r="I371" s="967"/>
      <c r="J371" s="967"/>
      <c r="K371" s="967"/>
      <c r="L371" s="967"/>
      <c r="M371" s="967"/>
      <c r="N371" s="967"/>
      <c r="O371" s="967"/>
      <c r="P371" s="967"/>
      <c r="Q371" s="967"/>
      <c r="R371" s="967"/>
      <c r="S371" s="967"/>
      <c r="T371" s="967"/>
      <c r="U371" s="967"/>
      <c r="V371" s="967"/>
      <c r="W371" s="967"/>
      <c r="X371" s="967"/>
      <c r="Y371" s="967"/>
      <c r="Z371" s="955"/>
      <c r="AA371" s="955"/>
    </row>
    <row r="372" spans="1:27" ht="12.6" hidden="1" customHeight="1" outlineLevel="1">
      <c r="A372" s="1117"/>
      <c r="B372" s="1133"/>
      <c r="C372" s="1133" t="s">
        <v>6088</v>
      </c>
      <c r="D372" s="972"/>
      <c r="E372" s="972"/>
      <c r="F372" s="972"/>
      <c r="G372" s="967"/>
      <c r="H372" s="967"/>
      <c r="I372" s="967"/>
      <c r="J372" s="967"/>
      <c r="K372" s="967"/>
      <c r="L372" s="967"/>
      <c r="M372" s="967"/>
      <c r="N372" s="967"/>
      <c r="O372" s="967"/>
      <c r="P372" s="967"/>
      <c r="Q372" s="967"/>
      <c r="R372" s="967"/>
      <c r="S372" s="967"/>
      <c r="T372" s="967"/>
      <c r="U372" s="967"/>
      <c r="V372" s="967"/>
      <c r="W372" s="967"/>
      <c r="X372" s="967"/>
      <c r="Y372" s="967"/>
      <c r="Z372" s="955"/>
      <c r="AA372" s="955"/>
    </row>
    <row r="373" spans="1:27" ht="12.6" hidden="1" customHeight="1" outlineLevel="1">
      <c r="A373" s="1117"/>
      <c r="B373" s="1133"/>
      <c r="C373" s="1133" t="s">
        <v>6089</v>
      </c>
      <c r="D373" s="972"/>
      <c r="E373" s="972"/>
      <c r="F373" s="972"/>
      <c r="G373" s="967"/>
      <c r="H373" s="967"/>
      <c r="I373" s="967"/>
      <c r="J373" s="967"/>
      <c r="K373" s="967"/>
      <c r="L373" s="967"/>
      <c r="M373" s="967"/>
      <c r="N373" s="967"/>
      <c r="O373" s="967"/>
      <c r="P373" s="967"/>
      <c r="Q373" s="967"/>
      <c r="R373" s="967"/>
      <c r="S373" s="967"/>
      <c r="T373" s="967"/>
      <c r="U373" s="967"/>
      <c r="V373" s="967"/>
      <c r="W373" s="967"/>
      <c r="X373" s="967"/>
      <c r="Y373" s="967"/>
      <c r="Z373" s="955"/>
      <c r="AA373" s="955"/>
    </row>
    <row r="374" spans="1:27" ht="12.6" hidden="1" customHeight="1" outlineLevel="1">
      <c r="A374" s="1117"/>
      <c r="B374" s="1032"/>
      <c r="C374" s="1032"/>
      <c r="D374" s="972"/>
      <c r="E374" s="972"/>
      <c r="F374" s="972"/>
      <c r="G374" s="967"/>
      <c r="H374" s="967"/>
      <c r="I374" s="967"/>
      <c r="J374" s="967"/>
      <c r="K374" s="967"/>
      <c r="L374" s="967"/>
      <c r="M374" s="967"/>
      <c r="N374" s="967"/>
      <c r="O374" s="967"/>
      <c r="P374" s="967"/>
      <c r="Q374" s="967"/>
      <c r="R374" s="967"/>
      <c r="S374" s="967"/>
      <c r="T374" s="967"/>
      <c r="U374" s="967"/>
      <c r="V374" s="967"/>
      <c r="W374" s="967"/>
      <c r="X374" s="967"/>
      <c r="Y374" s="967"/>
      <c r="Z374" s="955"/>
      <c r="AA374" s="955"/>
    </row>
    <row r="375" spans="1:27" ht="12.6" hidden="1" customHeight="1" outlineLevel="1">
      <c r="A375" s="1117"/>
      <c r="B375" s="1135" t="s">
        <v>6090</v>
      </c>
      <c r="C375" s="1136" t="s">
        <v>6091</v>
      </c>
      <c r="D375" s="972"/>
      <c r="E375" s="972"/>
      <c r="F375" s="972"/>
      <c r="G375" s="967"/>
      <c r="H375" s="967"/>
      <c r="I375" s="967"/>
      <c r="J375" s="967"/>
      <c r="K375" s="967"/>
      <c r="L375" s="967"/>
      <c r="M375" s="967"/>
      <c r="N375" s="967"/>
      <c r="O375" s="967"/>
      <c r="P375" s="967"/>
      <c r="Q375" s="967"/>
      <c r="R375" s="967"/>
      <c r="S375" s="967"/>
      <c r="T375" s="967"/>
      <c r="U375" s="967"/>
      <c r="V375" s="967"/>
      <c r="W375" s="967"/>
      <c r="X375" s="967"/>
      <c r="Y375" s="967"/>
      <c r="Z375" s="955"/>
      <c r="AA375" s="955"/>
    </row>
    <row r="376" spans="1:27" ht="12.6" hidden="1" customHeight="1" outlineLevel="1">
      <c r="A376" s="1117"/>
      <c r="B376" s="1135"/>
      <c r="C376" s="1136" t="s">
        <v>6092</v>
      </c>
      <c r="D376" s="972"/>
      <c r="E376" s="972"/>
      <c r="F376" s="972"/>
      <c r="G376" s="967"/>
      <c r="H376" s="967"/>
      <c r="I376" s="967"/>
      <c r="J376" s="967"/>
      <c r="K376" s="967"/>
      <c r="L376" s="967"/>
      <c r="M376" s="967"/>
      <c r="N376" s="967"/>
      <c r="O376" s="967"/>
      <c r="P376" s="967"/>
      <c r="Q376" s="967"/>
      <c r="R376" s="967"/>
      <c r="S376" s="967"/>
      <c r="T376" s="967"/>
      <c r="U376" s="967"/>
      <c r="V376" s="967"/>
      <c r="W376" s="967"/>
      <c r="X376" s="967"/>
      <c r="Y376" s="967"/>
      <c r="Z376" s="955"/>
      <c r="AA376" s="955"/>
    </row>
    <row r="377" spans="1:27" ht="12.6" hidden="1" customHeight="1" outlineLevel="1">
      <c r="A377" s="1117"/>
      <c r="B377" s="1135"/>
      <c r="C377" s="1136" t="s">
        <v>6093</v>
      </c>
      <c r="D377" s="972"/>
      <c r="E377" s="972"/>
      <c r="F377" s="972"/>
      <c r="G377" s="967"/>
      <c r="H377" s="967"/>
      <c r="I377" s="967"/>
      <c r="J377" s="967"/>
      <c r="K377" s="967"/>
      <c r="L377" s="967"/>
      <c r="M377" s="967"/>
      <c r="N377" s="967"/>
      <c r="O377" s="967"/>
      <c r="P377" s="967"/>
      <c r="Q377" s="967"/>
      <c r="R377" s="967"/>
      <c r="S377" s="967"/>
      <c r="T377" s="967"/>
      <c r="U377" s="967"/>
      <c r="V377" s="967"/>
      <c r="W377" s="967"/>
      <c r="X377" s="967"/>
      <c r="Y377" s="967"/>
      <c r="Z377" s="955"/>
      <c r="AA377" s="955"/>
    </row>
    <row r="378" spans="1:27" ht="12.6" hidden="1" customHeight="1" outlineLevel="1">
      <c r="A378" s="1117"/>
      <c r="B378" s="1135"/>
      <c r="C378" s="1136" t="s">
        <v>6094</v>
      </c>
      <c r="D378" s="972"/>
      <c r="E378" s="972"/>
      <c r="F378" s="972"/>
      <c r="G378" s="967"/>
      <c r="H378" s="967"/>
      <c r="I378" s="967"/>
      <c r="J378" s="967"/>
      <c r="K378" s="967"/>
      <c r="L378" s="967"/>
      <c r="M378" s="967"/>
      <c r="N378" s="967"/>
      <c r="O378" s="967"/>
      <c r="P378" s="967"/>
      <c r="Q378" s="967"/>
      <c r="R378" s="967"/>
      <c r="S378" s="967"/>
      <c r="T378" s="967"/>
      <c r="U378" s="967"/>
      <c r="V378" s="967"/>
      <c r="W378" s="967"/>
      <c r="X378" s="967"/>
      <c r="Y378" s="967"/>
      <c r="Z378" s="955"/>
      <c r="AA378" s="955"/>
    </row>
    <row r="379" spans="1:27" ht="12.6" customHeight="1">
      <c r="A379" s="1117"/>
      <c r="B379" s="1032"/>
      <c r="C379" s="955"/>
      <c r="D379" s="972"/>
      <c r="E379" s="972"/>
      <c r="F379" s="972"/>
      <c r="G379" s="967"/>
      <c r="H379" s="967"/>
      <c r="I379" s="967"/>
      <c r="J379" s="967"/>
      <c r="K379" s="967"/>
      <c r="L379" s="967"/>
      <c r="M379" s="967"/>
      <c r="N379" s="967"/>
      <c r="O379" s="967"/>
      <c r="P379" s="967"/>
      <c r="Q379" s="967"/>
      <c r="R379" s="967"/>
      <c r="S379" s="967"/>
      <c r="T379" s="967"/>
      <c r="U379" s="967"/>
      <c r="V379" s="967"/>
      <c r="W379" s="967"/>
      <c r="X379" s="967"/>
      <c r="Y379" s="967"/>
      <c r="Z379" s="955"/>
      <c r="AA379" s="955"/>
    </row>
    <row r="380" spans="1:27" ht="25.2" customHeight="1" collapsed="1">
      <c r="A380" s="1137" t="s">
        <v>6095</v>
      </c>
      <c r="B380" s="1138">
        <f>COUNT(A384:A756)</f>
        <v>373</v>
      </c>
      <c r="C380" s="1139"/>
      <c r="D380" s="1140"/>
      <c r="E380" s="1140">
        <f t="shared" ref="E380:W380" si="2">COUNTIF(E381:E756, "x")</f>
        <v>60</v>
      </c>
      <c r="F380" s="1140">
        <f t="shared" si="2"/>
        <v>108</v>
      </c>
      <c r="G380" s="1140">
        <f t="shared" si="2"/>
        <v>6</v>
      </c>
      <c r="H380" s="1140">
        <f t="shared" si="2"/>
        <v>20</v>
      </c>
      <c r="I380" s="1140">
        <f t="shared" si="2"/>
        <v>20</v>
      </c>
      <c r="J380" s="1140">
        <f t="shared" si="2"/>
        <v>22</v>
      </c>
      <c r="K380" s="1140">
        <f t="shared" si="2"/>
        <v>8</v>
      </c>
      <c r="L380" s="1140">
        <f t="shared" si="2"/>
        <v>0</v>
      </c>
      <c r="M380" s="1140">
        <f t="shared" si="2"/>
        <v>8</v>
      </c>
      <c r="N380" s="1140">
        <f t="shared" si="2"/>
        <v>13</v>
      </c>
      <c r="O380" s="1140">
        <f t="shared" si="2"/>
        <v>27</v>
      </c>
      <c r="P380" s="1140">
        <f t="shared" si="2"/>
        <v>14</v>
      </c>
      <c r="Q380" s="1140">
        <f t="shared" si="2"/>
        <v>8</v>
      </c>
      <c r="R380" s="1140">
        <f t="shared" si="2"/>
        <v>30</v>
      </c>
      <c r="S380" s="1140">
        <f t="shared" si="2"/>
        <v>3</v>
      </c>
      <c r="T380" s="1140">
        <f t="shared" si="2"/>
        <v>66</v>
      </c>
      <c r="U380" s="1140">
        <f t="shared" si="2"/>
        <v>5</v>
      </c>
      <c r="V380" s="1140">
        <f t="shared" si="2"/>
        <v>7</v>
      </c>
      <c r="W380" s="1140">
        <f t="shared" si="2"/>
        <v>3</v>
      </c>
      <c r="X380" s="1099"/>
      <c r="Y380" s="1099"/>
      <c r="Z380" s="1141">
        <f>'tel.cent.I cet21'!Y3</f>
        <v>18.8</v>
      </c>
      <c r="AA380" s="1141">
        <f>'tel.cent.I cet21'!AA3</f>
        <v>94</v>
      </c>
    </row>
    <row r="381" spans="1:27" ht="12.6" hidden="1" customHeight="1" outlineLevel="1" collapsed="1">
      <c r="A381" s="1142">
        <v>44228</v>
      </c>
      <c r="B381" s="1032" t="s">
        <v>5698</v>
      </c>
      <c r="C381" s="955" t="s">
        <v>6096</v>
      </c>
      <c r="D381" s="968"/>
      <c r="E381" s="968"/>
      <c r="F381" s="972"/>
      <c r="G381" s="970"/>
      <c r="H381" s="967"/>
      <c r="I381" s="970"/>
      <c r="J381" s="967"/>
      <c r="K381" s="970"/>
      <c r="L381" s="967"/>
      <c r="M381" s="970"/>
      <c r="N381" s="967"/>
      <c r="O381" s="970"/>
      <c r="P381" s="967"/>
      <c r="Q381" s="970"/>
      <c r="R381" s="967"/>
      <c r="S381" s="970"/>
      <c r="T381" s="974" t="s">
        <v>5700</v>
      </c>
      <c r="U381" s="970"/>
      <c r="V381" s="967"/>
      <c r="W381" s="970"/>
      <c r="X381" s="967"/>
      <c r="Y381" s="967"/>
      <c r="Z381" s="955"/>
      <c r="AA381" s="955"/>
    </row>
    <row r="382" spans="1:27" ht="12.6" hidden="1" customHeight="1" outlineLevel="2">
      <c r="A382" s="1142">
        <v>44228</v>
      </c>
      <c r="B382" s="1032" t="s">
        <v>5706</v>
      </c>
      <c r="C382" s="955" t="s">
        <v>6097</v>
      </c>
      <c r="D382" s="968"/>
      <c r="E382" s="968"/>
      <c r="F382" s="972"/>
      <c r="G382" s="970"/>
      <c r="H382" s="967"/>
      <c r="I382" s="970"/>
      <c r="J382" s="967"/>
      <c r="K382" s="970"/>
      <c r="L382" s="967"/>
      <c r="M382" s="970"/>
      <c r="N382" s="974" t="s">
        <v>5700</v>
      </c>
      <c r="O382" s="970"/>
      <c r="P382" s="967"/>
      <c r="Q382" s="970"/>
      <c r="R382" s="967"/>
      <c r="S382" s="970"/>
      <c r="T382" s="967"/>
      <c r="U382" s="970"/>
      <c r="V382" s="967"/>
      <c r="W382" s="970"/>
      <c r="X382" s="967"/>
      <c r="Y382" s="967"/>
      <c r="Z382" s="955"/>
      <c r="AA382" s="955"/>
    </row>
    <row r="383" spans="1:27" ht="25.2" hidden="1" customHeight="1" outlineLevel="2">
      <c r="A383" s="1142">
        <v>44228</v>
      </c>
      <c r="B383" s="1032" t="s">
        <v>5698</v>
      </c>
      <c r="C383" s="955" t="s">
        <v>6098</v>
      </c>
      <c r="D383" s="968"/>
      <c r="E383" s="968"/>
      <c r="F383" s="972"/>
      <c r="G383" s="970"/>
      <c r="H383" s="974" t="s">
        <v>5700</v>
      </c>
      <c r="I383" s="973" t="s">
        <v>5700</v>
      </c>
      <c r="J383" s="967"/>
      <c r="K383" s="970"/>
      <c r="L383" s="967"/>
      <c r="M383" s="970"/>
      <c r="N383" s="967"/>
      <c r="O383" s="970"/>
      <c r="P383" s="967"/>
      <c r="Q383" s="970"/>
      <c r="R383" s="967"/>
      <c r="S383" s="970"/>
      <c r="T383" s="967"/>
      <c r="U383" s="970"/>
      <c r="V383" s="967"/>
      <c r="W383" s="970"/>
      <c r="X383" s="967"/>
      <c r="Y383" s="967"/>
      <c r="Z383" s="955"/>
      <c r="AA383" s="955"/>
    </row>
    <row r="384" spans="1:27" ht="12.6" hidden="1" customHeight="1" outlineLevel="2">
      <c r="A384" s="1142">
        <v>44228</v>
      </c>
      <c r="B384" s="1032" t="s">
        <v>5698</v>
      </c>
      <c r="C384" s="1143" t="s">
        <v>6099</v>
      </c>
      <c r="D384" s="977"/>
      <c r="E384" s="977" t="s">
        <v>5700</v>
      </c>
      <c r="F384" s="972"/>
      <c r="G384" s="970"/>
      <c r="H384" s="967"/>
      <c r="I384" s="970"/>
      <c r="J384" s="967"/>
      <c r="K384" s="970"/>
      <c r="L384" s="967"/>
      <c r="M384" s="970"/>
      <c r="N384" s="967"/>
      <c r="O384" s="970"/>
      <c r="P384" s="967"/>
      <c r="Q384" s="970"/>
      <c r="R384" s="967"/>
      <c r="S384" s="970"/>
      <c r="T384" s="967"/>
      <c r="U384" s="970"/>
      <c r="V384" s="967"/>
      <c r="W384" s="970"/>
      <c r="X384" s="967"/>
      <c r="Y384" s="967"/>
      <c r="Z384" s="955"/>
      <c r="AA384" s="955"/>
    </row>
    <row r="385" spans="1:23" ht="25.2" hidden="1" customHeight="1" outlineLevel="2">
      <c r="A385" s="1142">
        <v>44228</v>
      </c>
      <c r="B385" s="1032" t="s">
        <v>5698</v>
      </c>
      <c r="C385" s="955" t="s">
        <v>6100</v>
      </c>
      <c r="D385" s="968"/>
      <c r="E385" s="968"/>
      <c r="F385" s="972"/>
      <c r="G385" s="970"/>
      <c r="H385" s="974" t="s">
        <v>5700</v>
      </c>
      <c r="I385" s="973" t="s">
        <v>5700</v>
      </c>
      <c r="J385" s="967"/>
      <c r="K385" s="970"/>
      <c r="L385" s="967"/>
      <c r="M385" s="970"/>
      <c r="N385" s="967"/>
      <c r="O385" s="970"/>
      <c r="P385" s="967"/>
      <c r="Q385" s="970"/>
      <c r="R385" s="967"/>
      <c r="S385" s="970"/>
      <c r="T385" s="967"/>
      <c r="U385" s="970"/>
      <c r="V385" s="967"/>
      <c r="W385" s="970"/>
    </row>
    <row r="386" spans="1:23" ht="12.6" hidden="1" customHeight="1" outlineLevel="2">
      <c r="A386" s="1142">
        <v>44228</v>
      </c>
      <c r="B386" s="1032" t="s">
        <v>6101</v>
      </c>
      <c r="C386" s="955" t="s">
        <v>6102</v>
      </c>
      <c r="D386" s="968"/>
      <c r="E386" s="968"/>
      <c r="F386" s="972"/>
      <c r="G386" s="970"/>
      <c r="H386" s="967"/>
      <c r="I386" s="970"/>
      <c r="J386" s="967"/>
      <c r="K386" s="970"/>
      <c r="L386" s="967"/>
      <c r="M386" s="970"/>
      <c r="N386" s="967"/>
      <c r="O386" s="970"/>
      <c r="P386" s="967"/>
      <c r="Q386" s="970"/>
      <c r="R386" s="967"/>
      <c r="S386" s="970"/>
      <c r="T386" s="967"/>
      <c r="U386" s="973" t="s">
        <v>5700</v>
      </c>
      <c r="V386" s="967"/>
      <c r="W386" s="970"/>
    </row>
    <row r="387" spans="1:23" ht="25.2" hidden="1" customHeight="1" outlineLevel="2">
      <c r="A387" s="1142">
        <v>44228</v>
      </c>
      <c r="B387" s="1032" t="s">
        <v>5698</v>
      </c>
      <c r="C387" s="955" t="s">
        <v>6103</v>
      </c>
      <c r="D387" s="977"/>
      <c r="E387" s="977" t="s">
        <v>5700</v>
      </c>
      <c r="F387" s="972"/>
      <c r="G387" s="970"/>
      <c r="H387" s="967"/>
      <c r="I387" s="970"/>
      <c r="J387" s="967"/>
      <c r="K387" s="970"/>
      <c r="L387" s="967"/>
      <c r="M387" s="970"/>
      <c r="N387" s="967"/>
      <c r="O387" s="973" t="s">
        <v>5700</v>
      </c>
      <c r="P387" s="967"/>
      <c r="Q387" s="970"/>
      <c r="R387" s="967"/>
      <c r="S387" s="970"/>
      <c r="T387" s="967"/>
      <c r="U387" s="970"/>
      <c r="V387" s="967"/>
      <c r="W387" s="970"/>
    </row>
    <row r="388" spans="1:23" ht="12.6" hidden="1" customHeight="1" outlineLevel="2">
      <c r="A388" s="1142">
        <v>44228</v>
      </c>
      <c r="B388" s="1032" t="s">
        <v>6101</v>
      </c>
      <c r="C388" s="955" t="s">
        <v>6104</v>
      </c>
      <c r="D388" s="968"/>
      <c r="E388" s="968"/>
      <c r="F388" s="972"/>
      <c r="G388" s="970"/>
      <c r="H388" s="974" t="s">
        <v>5700</v>
      </c>
      <c r="I388" s="970"/>
      <c r="J388" s="967"/>
      <c r="K388" s="970"/>
      <c r="L388" s="967"/>
      <c r="M388" s="970"/>
      <c r="N388" s="967"/>
      <c r="O388" s="970"/>
      <c r="P388" s="967"/>
      <c r="Q388" s="970"/>
      <c r="R388" s="967"/>
      <c r="S388" s="970"/>
      <c r="T388" s="967"/>
      <c r="U388" s="973" t="s">
        <v>5700</v>
      </c>
      <c r="V388" s="967"/>
      <c r="W388" s="970"/>
    </row>
    <row r="389" spans="1:23" ht="12.6" hidden="1" customHeight="1" outlineLevel="2">
      <c r="A389" s="1142">
        <v>44228</v>
      </c>
      <c r="B389" s="1032" t="s">
        <v>5706</v>
      </c>
      <c r="C389" s="955" t="s">
        <v>6105</v>
      </c>
      <c r="D389" s="968"/>
      <c r="E389" s="968"/>
      <c r="F389" s="972"/>
      <c r="G389" s="970"/>
      <c r="H389" s="967"/>
      <c r="I389" s="970"/>
      <c r="J389" s="974" t="s">
        <v>5700</v>
      </c>
      <c r="K389" s="970"/>
      <c r="L389" s="967"/>
      <c r="M389" s="970"/>
      <c r="N389" s="967"/>
      <c r="O389" s="970"/>
      <c r="P389" s="974" t="s">
        <v>5700</v>
      </c>
      <c r="Q389" s="970"/>
      <c r="R389" s="967"/>
      <c r="S389" s="970"/>
      <c r="T389" s="967"/>
      <c r="U389" s="970"/>
      <c r="V389" s="967"/>
      <c r="W389" s="970"/>
    </row>
    <row r="390" spans="1:23" ht="12.6" hidden="1" customHeight="1" outlineLevel="2">
      <c r="A390" s="1142">
        <v>44228</v>
      </c>
      <c r="B390" s="1032" t="s">
        <v>5698</v>
      </c>
      <c r="C390" s="955" t="s">
        <v>6106</v>
      </c>
      <c r="D390" s="968"/>
      <c r="E390" s="968"/>
      <c r="F390" s="972"/>
      <c r="G390" s="970"/>
      <c r="H390" s="967"/>
      <c r="I390" s="970"/>
      <c r="J390" s="967"/>
      <c r="K390" s="970"/>
      <c r="L390" s="967"/>
      <c r="M390" s="970"/>
      <c r="N390" s="967"/>
      <c r="O390" s="970"/>
      <c r="P390" s="967"/>
      <c r="Q390" s="970"/>
      <c r="R390" s="967"/>
      <c r="S390" s="970"/>
      <c r="T390" s="967"/>
      <c r="U390" s="970"/>
      <c r="V390" s="967"/>
      <c r="W390" s="970"/>
    </row>
    <row r="391" spans="1:23" ht="12.6" hidden="1" customHeight="1" outlineLevel="2">
      <c r="A391" s="1142">
        <v>44228</v>
      </c>
      <c r="B391" s="1032" t="s">
        <v>5698</v>
      </c>
      <c r="C391" s="955" t="s">
        <v>6107</v>
      </c>
      <c r="D391" s="977"/>
      <c r="E391" s="977" t="s">
        <v>5700</v>
      </c>
      <c r="F391" s="972"/>
      <c r="G391" s="970"/>
      <c r="H391" s="967"/>
      <c r="I391" s="970"/>
      <c r="J391" s="967"/>
      <c r="K391" s="970"/>
      <c r="L391" s="967"/>
      <c r="M391" s="970"/>
      <c r="N391" s="967"/>
      <c r="O391" s="970"/>
      <c r="P391" s="967"/>
      <c r="Q391" s="970"/>
      <c r="R391" s="967"/>
      <c r="S391" s="970"/>
      <c r="T391" s="967"/>
      <c r="U391" s="970"/>
      <c r="V391" s="967"/>
      <c r="W391" s="970"/>
    </row>
    <row r="392" spans="1:23" ht="12.6" hidden="1" customHeight="1" outlineLevel="2">
      <c r="A392" s="1142">
        <v>44228</v>
      </c>
      <c r="B392" s="1032" t="s">
        <v>5739</v>
      </c>
      <c r="C392" s="955" t="s">
        <v>6108</v>
      </c>
      <c r="D392" s="968"/>
      <c r="E392" s="968"/>
      <c r="F392" s="972"/>
      <c r="G392" s="970"/>
      <c r="H392" s="967"/>
      <c r="I392" s="970"/>
      <c r="J392" s="967"/>
      <c r="K392" s="973" t="s">
        <v>5700</v>
      </c>
      <c r="L392" s="967"/>
      <c r="M392" s="970"/>
      <c r="N392" s="967"/>
      <c r="O392" s="970"/>
      <c r="P392" s="967"/>
      <c r="Q392" s="970"/>
      <c r="R392" s="967"/>
      <c r="S392" s="970"/>
      <c r="T392" s="967"/>
      <c r="U392" s="970"/>
      <c r="V392" s="967"/>
      <c r="W392" s="970"/>
    </row>
    <row r="393" spans="1:23" ht="12.6" hidden="1" customHeight="1" outlineLevel="2">
      <c r="A393" s="1142">
        <v>44228</v>
      </c>
      <c r="B393" s="1032" t="s">
        <v>5698</v>
      </c>
      <c r="C393" s="955" t="s">
        <v>6109</v>
      </c>
      <c r="D393" s="968"/>
      <c r="E393" s="968"/>
      <c r="F393" s="972"/>
      <c r="G393" s="970"/>
      <c r="H393" s="967"/>
      <c r="I393" s="970"/>
      <c r="J393" s="967"/>
      <c r="K393" s="970"/>
      <c r="L393" s="967"/>
      <c r="M393" s="970"/>
      <c r="N393" s="967"/>
      <c r="O393" s="970"/>
      <c r="P393" s="967"/>
      <c r="Q393" s="970"/>
      <c r="R393" s="974" t="s">
        <v>5700</v>
      </c>
      <c r="S393" s="970"/>
      <c r="T393" s="967"/>
      <c r="U393" s="970"/>
      <c r="V393" s="967"/>
      <c r="W393" s="970"/>
    </row>
    <row r="394" spans="1:23" ht="12.6" hidden="1" customHeight="1" outlineLevel="2">
      <c r="A394" s="1142">
        <v>44228</v>
      </c>
      <c r="B394" s="1032" t="s">
        <v>5698</v>
      </c>
      <c r="C394" s="955" t="s">
        <v>6110</v>
      </c>
      <c r="D394" s="968"/>
      <c r="E394" s="968"/>
      <c r="F394" s="972"/>
      <c r="G394" s="973" t="s">
        <v>5700</v>
      </c>
      <c r="H394" s="967"/>
      <c r="I394" s="970"/>
      <c r="J394" s="967"/>
      <c r="K394" s="970"/>
      <c r="L394" s="967"/>
      <c r="M394" s="970"/>
      <c r="N394" s="967"/>
      <c r="O394" s="970"/>
      <c r="P394" s="967"/>
      <c r="Q394" s="970"/>
      <c r="R394" s="967"/>
      <c r="S394" s="970"/>
      <c r="T394" s="967"/>
      <c r="U394" s="970"/>
      <c r="V394" s="967"/>
      <c r="W394" s="970"/>
    </row>
    <row r="395" spans="1:23" ht="12.6" hidden="1" customHeight="1" outlineLevel="2">
      <c r="A395" s="1142">
        <v>44228</v>
      </c>
      <c r="B395" s="1032" t="s">
        <v>5706</v>
      </c>
      <c r="C395" s="955" t="s">
        <v>6111</v>
      </c>
      <c r="D395" s="968"/>
      <c r="E395" s="968"/>
      <c r="F395" s="972"/>
      <c r="G395" s="970"/>
      <c r="H395" s="974" t="s">
        <v>5700</v>
      </c>
      <c r="I395" s="973" t="s">
        <v>5700</v>
      </c>
      <c r="J395" s="967"/>
      <c r="K395" s="970"/>
      <c r="L395" s="967"/>
      <c r="M395" s="970"/>
      <c r="N395" s="967"/>
      <c r="O395" s="970"/>
      <c r="P395" s="967"/>
      <c r="Q395" s="970"/>
      <c r="R395" s="967"/>
      <c r="S395" s="970"/>
      <c r="T395" s="967"/>
      <c r="U395" s="970"/>
      <c r="V395" s="967"/>
      <c r="W395" s="970"/>
    </row>
    <row r="396" spans="1:23" ht="25.2" hidden="1" customHeight="1" outlineLevel="2">
      <c r="A396" s="1142">
        <v>44228</v>
      </c>
      <c r="B396" s="1032" t="s">
        <v>5698</v>
      </c>
      <c r="C396" s="955" t="s">
        <v>6112</v>
      </c>
      <c r="D396" s="968"/>
      <c r="E396" s="968"/>
      <c r="F396" s="969" t="s">
        <v>5700</v>
      </c>
      <c r="G396" s="970"/>
      <c r="H396" s="967"/>
      <c r="I396" s="970"/>
      <c r="J396" s="967"/>
      <c r="K396" s="970"/>
      <c r="L396" s="967"/>
      <c r="M396" s="970"/>
      <c r="N396" s="967"/>
      <c r="O396" s="970"/>
      <c r="P396" s="967"/>
      <c r="Q396" s="970"/>
      <c r="R396" s="967"/>
      <c r="S396" s="970"/>
      <c r="T396" s="967"/>
      <c r="U396" s="970"/>
      <c r="V396" s="967"/>
      <c r="W396" s="970"/>
    </row>
    <row r="397" spans="1:23" ht="12.6" hidden="1" customHeight="1" outlineLevel="2">
      <c r="A397" s="1142">
        <v>44228</v>
      </c>
      <c r="B397" s="1032" t="s">
        <v>5706</v>
      </c>
      <c r="C397" s="955" t="s">
        <v>6113</v>
      </c>
      <c r="D397" s="968"/>
      <c r="E397" s="968"/>
      <c r="F397" s="972"/>
      <c r="G397" s="970"/>
      <c r="H397" s="967"/>
      <c r="I397" s="970"/>
      <c r="J397" s="967"/>
      <c r="K397" s="970"/>
      <c r="L397" s="967"/>
      <c r="M397" s="970"/>
      <c r="N397" s="967"/>
      <c r="O397" s="970"/>
      <c r="P397" s="974" t="s">
        <v>5700</v>
      </c>
      <c r="Q397" s="970"/>
      <c r="R397" s="967"/>
      <c r="S397" s="970"/>
      <c r="T397" s="967"/>
      <c r="U397" s="970"/>
      <c r="V397" s="967"/>
      <c r="W397" s="970"/>
    </row>
    <row r="398" spans="1:23" ht="25.2" hidden="1" customHeight="1" outlineLevel="2">
      <c r="A398" s="1142">
        <v>44228</v>
      </c>
      <c r="B398" s="1032" t="s">
        <v>5698</v>
      </c>
      <c r="C398" s="955" t="s">
        <v>6114</v>
      </c>
      <c r="D398" s="968"/>
      <c r="E398" s="968"/>
      <c r="F398" s="969" t="s">
        <v>5700</v>
      </c>
      <c r="G398" s="970"/>
      <c r="H398" s="967"/>
      <c r="I398" s="970"/>
      <c r="J398" s="967"/>
      <c r="K398" s="970"/>
      <c r="L398" s="967"/>
      <c r="M398" s="970"/>
      <c r="N398" s="967"/>
      <c r="O398" s="970"/>
      <c r="P398" s="967"/>
      <c r="Q398" s="970"/>
      <c r="R398" s="967"/>
      <c r="S398" s="970"/>
      <c r="T398" s="967"/>
      <c r="U398" s="970"/>
      <c r="V398" s="967"/>
      <c r="W398" s="970"/>
    </row>
    <row r="399" spans="1:23" ht="12.6" hidden="1" customHeight="1" outlineLevel="2">
      <c r="A399" s="1142">
        <v>44228</v>
      </c>
      <c r="B399" s="1032" t="s">
        <v>6115</v>
      </c>
      <c r="C399" s="955" t="s">
        <v>6116</v>
      </c>
      <c r="D399" s="968"/>
      <c r="E399" s="968"/>
      <c r="F399" s="972"/>
      <c r="G399" s="970"/>
      <c r="H399" s="967"/>
      <c r="I399" s="970"/>
      <c r="J399" s="967"/>
      <c r="K399" s="970"/>
      <c r="L399" s="967"/>
      <c r="M399" s="970"/>
      <c r="N399" s="967"/>
      <c r="O399" s="970"/>
      <c r="P399" s="967"/>
      <c r="Q399" s="970"/>
      <c r="R399" s="967"/>
      <c r="S399" s="970"/>
      <c r="T399" s="967"/>
      <c r="U399" s="970"/>
      <c r="V399" s="967"/>
      <c r="W399" s="970"/>
    </row>
    <row r="400" spans="1:23" ht="12.6" hidden="1" customHeight="1" outlineLevel="2">
      <c r="A400" s="1142">
        <v>44228</v>
      </c>
      <c r="B400" s="1032" t="s">
        <v>6117</v>
      </c>
      <c r="C400" s="955" t="s">
        <v>6118</v>
      </c>
      <c r="D400" s="977"/>
      <c r="E400" s="977" t="s">
        <v>5700</v>
      </c>
      <c r="F400" s="972"/>
      <c r="G400" s="970"/>
      <c r="H400" s="967"/>
      <c r="I400" s="970"/>
      <c r="J400" s="967"/>
      <c r="K400" s="970"/>
      <c r="L400" s="967"/>
      <c r="M400" s="970"/>
      <c r="N400" s="967"/>
      <c r="O400" s="970"/>
      <c r="P400" s="967"/>
      <c r="Q400" s="970"/>
      <c r="R400" s="967"/>
      <c r="S400" s="970"/>
      <c r="T400" s="967"/>
      <c r="U400" s="970"/>
      <c r="V400" s="974" t="s">
        <v>5700</v>
      </c>
      <c r="W400" s="970"/>
    </row>
    <row r="401" spans="1:20" ht="25.2" hidden="1" customHeight="1" outlineLevel="2">
      <c r="A401" s="1142">
        <v>44228</v>
      </c>
      <c r="B401" s="1032" t="s">
        <v>5698</v>
      </c>
      <c r="C401" s="1007" t="s">
        <v>6119</v>
      </c>
      <c r="D401" s="968"/>
      <c r="E401" s="968"/>
      <c r="F401" s="972"/>
      <c r="G401" s="970"/>
      <c r="H401" s="967"/>
      <c r="I401" s="970"/>
      <c r="J401" s="967"/>
      <c r="K401" s="970"/>
      <c r="L401" s="967"/>
      <c r="M401" s="970"/>
      <c r="N401" s="967"/>
      <c r="O401" s="970"/>
      <c r="P401" s="967"/>
      <c r="Q401" s="970"/>
      <c r="R401" s="974" t="s">
        <v>5700</v>
      </c>
      <c r="S401" s="970"/>
      <c r="T401" s="967"/>
    </row>
    <row r="402" spans="1:20" ht="12.6" hidden="1" customHeight="1" outlineLevel="2">
      <c r="A402" s="1142">
        <v>44228</v>
      </c>
      <c r="B402" s="1032" t="s">
        <v>5706</v>
      </c>
      <c r="C402" s="955" t="s">
        <v>6120</v>
      </c>
      <c r="D402" s="968"/>
      <c r="E402" s="968"/>
      <c r="F402" s="972"/>
      <c r="G402" s="970"/>
      <c r="H402" s="967"/>
      <c r="I402" s="970"/>
      <c r="J402" s="967"/>
      <c r="K402" s="970"/>
      <c r="L402" s="967"/>
      <c r="M402" s="970"/>
      <c r="N402" s="967"/>
      <c r="O402" s="970"/>
      <c r="P402" s="967"/>
      <c r="Q402" s="970"/>
      <c r="R402" s="967"/>
      <c r="S402" s="970"/>
      <c r="T402" s="967"/>
    </row>
    <row r="403" spans="1:20" ht="12.6" hidden="1" customHeight="1" outlineLevel="2">
      <c r="A403" s="1142">
        <v>44228</v>
      </c>
      <c r="B403" s="1032" t="s">
        <v>5698</v>
      </c>
      <c r="C403" s="1007" t="s">
        <v>6121</v>
      </c>
      <c r="D403" s="968"/>
      <c r="E403" s="968"/>
      <c r="F403" s="969" t="s">
        <v>5700</v>
      </c>
      <c r="G403" s="970"/>
      <c r="H403" s="967"/>
      <c r="I403" s="970"/>
      <c r="J403" s="967"/>
      <c r="K403" s="970"/>
      <c r="L403" s="967"/>
      <c r="M403" s="970"/>
      <c r="N403" s="967"/>
      <c r="O403" s="970"/>
      <c r="P403" s="967"/>
      <c r="Q403" s="970"/>
      <c r="R403" s="967"/>
      <c r="S403" s="970"/>
      <c r="T403" s="967"/>
    </row>
    <row r="404" spans="1:20" ht="37.799999999999997" hidden="1" customHeight="1" outlineLevel="2">
      <c r="A404" s="1142">
        <v>44228</v>
      </c>
      <c r="B404" s="1032" t="s">
        <v>5706</v>
      </c>
      <c r="C404" s="955" t="s">
        <v>6122</v>
      </c>
      <c r="D404" s="977"/>
      <c r="E404" s="977" t="s">
        <v>5700</v>
      </c>
      <c r="F404" s="972"/>
      <c r="G404" s="970"/>
      <c r="H404" s="967"/>
      <c r="I404" s="970"/>
      <c r="J404" s="967"/>
      <c r="K404" s="970"/>
      <c r="L404" s="967"/>
      <c r="M404" s="970"/>
      <c r="N404" s="974" t="s">
        <v>5700</v>
      </c>
      <c r="O404" s="970"/>
      <c r="P404" s="967"/>
      <c r="Q404" s="970"/>
      <c r="R404" s="967"/>
      <c r="S404" s="970"/>
      <c r="T404" s="967"/>
    </row>
    <row r="405" spans="1:20" ht="12.6" hidden="1" customHeight="1" outlineLevel="2">
      <c r="A405" s="1142">
        <v>44228</v>
      </c>
      <c r="B405" s="1032" t="s">
        <v>5698</v>
      </c>
      <c r="C405" s="1007" t="s">
        <v>6123</v>
      </c>
      <c r="D405" s="968"/>
      <c r="E405" s="968"/>
      <c r="F405" s="969" t="s">
        <v>5700</v>
      </c>
      <c r="G405" s="970"/>
      <c r="H405" s="967"/>
      <c r="I405" s="970"/>
      <c r="J405" s="967"/>
      <c r="K405" s="970"/>
      <c r="L405" s="967"/>
      <c r="M405" s="970"/>
      <c r="N405" s="967"/>
      <c r="O405" s="970"/>
      <c r="P405" s="967"/>
      <c r="Q405" s="970"/>
      <c r="R405" s="967"/>
      <c r="S405" s="970"/>
      <c r="T405" s="967"/>
    </row>
    <row r="406" spans="1:20" ht="37.799999999999997" hidden="1" customHeight="1" outlineLevel="2">
      <c r="A406" s="1142">
        <v>44228</v>
      </c>
      <c r="B406" s="1032" t="s">
        <v>6115</v>
      </c>
      <c r="C406" s="955" t="s">
        <v>6124</v>
      </c>
      <c r="D406" s="968"/>
      <c r="E406" s="968"/>
      <c r="F406" s="972"/>
      <c r="G406" s="970"/>
      <c r="H406" s="974" t="s">
        <v>5700</v>
      </c>
      <c r="I406" s="970"/>
      <c r="J406" s="967"/>
      <c r="K406" s="970"/>
      <c r="L406" s="967"/>
      <c r="M406" s="970"/>
      <c r="N406" s="967"/>
      <c r="O406" s="970"/>
      <c r="P406" s="967"/>
      <c r="Q406" s="970"/>
      <c r="R406" s="967"/>
      <c r="S406" s="970"/>
      <c r="T406" s="967"/>
    </row>
    <row r="407" spans="1:20" ht="12.6" hidden="1" customHeight="1" outlineLevel="1" collapsed="1">
      <c r="A407" s="1144">
        <v>44229</v>
      </c>
      <c r="B407" s="1032" t="s">
        <v>5698</v>
      </c>
      <c r="C407" s="955" t="s">
        <v>6125</v>
      </c>
      <c r="D407" s="968"/>
      <c r="E407" s="968"/>
      <c r="F407" s="972"/>
      <c r="G407" s="970"/>
      <c r="H407" s="967"/>
      <c r="I407" s="970"/>
      <c r="J407" s="967"/>
      <c r="K407" s="970"/>
      <c r="L407" s="967"/>
      <c r="M407" s="970"/>
      <c r="N407" s="967"/>
      <c r="O407" s="970"/>
      <c r="P407" s="967"/>
      <c r="Q407" s="973" t="s">
        <v>5700</v>
      </c>
      <c r="R407" s="967"/>
      <c r="S407" s="970"/>
      <c r="T407" s="967"/>
    </row>
    <row r="408" spans="1:20" ht="12.6" hidden="1" customHeight="1" outlineLevel="2">
      <c r="A408" s="1144">
        <v>44229</v>
      </c>
      <c r="B408" s="1032" t="s">
        <v>5739</v>
      </c>
      <c r="C408" s="955" t="s">
        <v>6126</v>
      </c>
      <c r="D408" s="968"/>
      <c r="E408" s="968"/>
      <c r="F408" s="972"/>
      <c r="G408" s="970"/>
      <c r="H408" s="974" t="s">
        <v>5700</v>
      </c>
      <c r="I408" s="970"/>
      <c r="J408" s="967"/>
      <c r="K408" s="970"/>
      <c r="L408" s="967"/>
      <c r="M408" s="970"/>
      <c r="N408" s="967"/>
      <c r="O408" s="970"/>
      <c r="P408" s="967"/>
      <c r="Q408" s="970"/>
      <c r="R408" s="967"/>
      <c r="S408" s="970"/>
      <c r="T408" s="967"/>
    </row>
    <row r="409" spans="1:20" ht="12.6" hidden="1" customHeight="1" outlineLevel="2">
      <c r="A409" s="1144">
        <v>44229</v>
      </c>
      <c r="B409" s="1032" t="s">
        <v>5698</v>
      </c>
      <c r="C409" s="955" t="s">
        <v>6127</v>
      </c>
      <c r="D409" s="977"/>
      <c r="E409" s="977" t="s">
        <v>5700</v>
      </c>
      <c r="F409" s="972"/>
      <c r="G409" s="970"/>
      <c r="H409" s="967"/>
      <c r="I409" s="970"/>
      <c r="J409" s="967"/>
      <c r="K409" s="970"/>
      <c r="L409" s="967"/>
      <c r="M409" s="970"/>
      <c r="N409" s="967"/>
      <c r="O409" s="970"/>
      <c r="P409" s="967"/>
      <c r="Q409" s="970"/>
      <c r="R409" s="967"/>
      <c r="S409" s="970"/>
      <c r="T409" s="967"/>
    </row>
    <row r="410" spans="1:20" ht="12.6" hidden="1" customHeight="1" outlineLevel="2">
      <c r="A410" s="1144">
        <v>44229</v>
      </c>
      <c r="B410" s="1032" t="s">
        <v>5698</v>
      </c>
      <c r="C410" s="1007" t="s">
        <v>6128</v>
      </c>
      <c r="D410" s="968"/>
      <c r="E410" s="968"/>
      <c r="F410" s="969" t="s">
        <v>5700</v>
      </c>
      <c r="G410" s="970"/>
      <c r="H410" s="967"/>
      <c r="I410" s="970"/>
      <c r="J410" s="967"/>
      <c r="K410" s="970"/>
      <c r="L410" s="967"/>
      <c r="M410" s="970"/>
      <c r="N410" s="967"/>
      <c r="O410" s="970"/>
      <c r="P410" s="967"/>
      <c r="Q410" s="970"/>
      <c r="R410" s="967"/>
      <c r="S410" s="970"/>
      <c r="T410" s="967"/>
    </row>
    <row r="411" spans="1:20" ht="37.799999999999997" hidden="1" customHeight="1" outlineLevel="2">
      <c r="A411" s="1144">
        <v>44229</v>
      </c>
      <c r="B411" s="1032" t="s">
        <v>5706</v>
      </c>
      <c r="C411" s="955" t="s">
        <v>6129</v>
      </c>
      <c r="D411" s="968"/>
      <c r="E411" s="968"/>
      <c r="F411" s="972"/>
      <c r="G411" s="970"/>
      <c r="H411" s="967"/>
      <c r="I411" s="970"/>
      <c r="J411" s="967"/>
      <c r="K411" s="970"/>
      <c r="L411" s="967"/>
      <c r="M411" s="970"/>
      <c r="N411" s="974" t="s">
        <v>5700</v>
      </c>
      <c r="O411" s="970"/>
      <c r="P411" s="967"/>
      <c r="Q411" s="970"/>
      <c r="R411" s="967"/>
      <c r="S411" s="970"/>
      <c r="T411" s="967"/>
    </row>
    <row r="412" spans="1:20" ht="25.2" hidden="1" customHeight="1" outlineLevel="2">
      <c r="A412" s="1144">
        <v>44229</v>
      </c>
      <c r="B412" s="1032" t="s">
        <v>5698</v>
      </c>
      <c r="C412" s="955" t="s">
        <v>6130</v>
      </c>
      <c r="D412" s="968"/>
      <c r="E412" s="968"/>
      <c r="F412" s="969" t="s">
        <v>5700</v>
      </c>
      <c r="G412" s="970"/>
      <c r="H412" s="967"/>
      <c r="I412" s="970"/>
      <c r="J412" s="967"/>
      <c r="K412" s="970"/>
      <c r="L412" s="967"/>
      <c r="M412" s="970"/>
      <c r="N412" s="967"/>
      <c r="O412" s="970"/>
      <c r="P412" s="967"/>
      <c r="Q412" s="970"/>
      <c r="R412" s="967"/>
      <c r="S412" s="970"/>
      <c r="T412" s="967"/>
    </row>
    <row r="413" spans="1:20" ht="12.6" hidden="1" customHeight="1" outlineLevel="2">
      <c r="A413" s="1144">
        <v>44229</v>
      </c>
      <c r="B413" s="1032" t="s">
        <v>5698</v>
      </c>
      <c r="C413" s="955" t="s">
        <v>6131</v>
      </c>
      <c r="D413" s="968"/>
      <c r="E413" s="968"/>
      <c r="F413" s="969" t="s">
        <v>5700</v>
      </c>
      <c r="G413" s="970"/>
      <c r="H413" s="967"/>
      <c r="I413" s="970"/>
      <c r="J413" s="967"/>
      <c r="K413" s="970"/>
      <c r="L413" s="967"/>
      <c r="M413" s="970"/>
      <c r="N413" s="967"/>
      <c r="O413" s="970"/>
      <c r="P413" s="967"/>
      <c r="Q413" s="970"/>
      <c r="R413" s="967"/>
      <c r="S413" s="970"/>
      <c r="T413" s="967"/>
    </row>
    <row r="414" spans="1:20" ht="12.6" hidden="1" customHeight="1" outlineLevel="2">
      <c r="A414" s="1144">
        <v>44229</v>
      </c>
      <c r="B414" s="1032" t="s">
        <v>5698</v>
      </c>
      <c r="C414" s="955" t="s">
        <v>6132</v>
      </c>
      <c r="D414" s="968"/>
      <c r="E414" s="968"/>
      <c r="F414" s="972"/>
      <c r="G414" s="970"/>
      <c r="H414" s="967"/>
      <c r="I414" s="970"/>
      <c r="J414" s="967"/>
      <c r="K414" s="970"/>
      <c r="L414" s="967"/>
      <c r="M414" s="970"/>
      <c r="N414" s="967"/>
      <c r="O414" s="970"/>
      <c r="P414" s="967"/>
      <c r="Q414" s="970"/>
      <c r="R414" s="967"/>
      <c r="S414" s="970"/>
      <c r="T414" s="974" t="s">
        <v>5700</v>
      </c>
    </row>
    <row r="415" spans="1:20" ht="12.6" hidden="1" customHeight="1" outlineLevel="2">
      <c r="A415" s="1144">
        <v>44229</v>
      </c>
      <c r="B415" s="1032" t="s">
        <v>5698</v>
      </c>
      <c r="C415" s="955" t="s">
        <v>6133</v>
      </c>
      <c r="D415" s="977"/>
      <c r="E415" s="977" t="s">
        <v>5700</v>
      </c>
      <c r="F415" s="969"/>
      <c r="G415" s="970"/>
      <c r="H415" s="967"/>
      <c r="I415" s="970"/>
      <c r="J415" s="967"/>
      <c r="K415" s="970"/>
      <c r="L415" s="967"/>
      <c r="M415" s="970"/>
      <c r="N415" s="967"/>
      <c r="O415" s="970"/>
      <c r="P415" s="967"/>
      <c r="Q415" s="970"/>
      <c r="R415" s="967"/>
      <c r="S415" s="970"/>
      <c r="T415" s="967"/>
    </row>
    <row r="416" spans="1:20" ht="12.6" hidden="1" customHeight="1" outlineLevel="2">
      <c r="A416" s="1144">
        <v>44229</v>
      </c>
      <c r="B416" s="1032" t="s">
        <v>5698</v>
      </c>
      <c r="C416" s="955" t="s">
        <v>6134</v>
      </c>
      <c r="D416" s="968"/>
      <c r="E416" s="968"/>
      <c r="F416" s="969" t="s">
        <v>5700</v>
      </c>
      <c r="G416" s="970"/>
      <c r="H416" s="967"/>
      <c r="I416" s="970"/>
      <c r="J416" s="967"/>
      <c r="K416" s="970"/>
      <c r="L416" s="967"/>
      <c r="M416" s="970"/>
      <c r="N416" s="967"/>
      <c r="O416" s="970"/>
      <c r="P416" s="967"/>
      <c r="Q416" s="970"/>
      <c r="R416" s="967"/>
      <c r="S416" s="970"/>
      <c r="T416" s="967"/>
    </row>
    <row r="417" spans="1:20" ht="12.6" hidden="1" customHeight="1" outlineLevel="2">
      <c r="A417" s="1144">
        <v>44229</v>
      </c>
      <c r="B417" s="1032" t="s">
        <v>5698</v>
      </c>
      <c r="C417" s="955" t="s">
        <v>6135</v>
      </c>
      <c r="D417" s="968"/>
      <c r="E417" s="968"/>
      <c r="F417" s="972"/>
      <c r="G417" s="970"/>
      <c r="H417" s="967"/>
      <c r="I417" s="970"/>
      <c r="J417" s="967"/>
      <c r="K417" s="970"/>
      <c r="L417" s="967"/>
      <c r="M417" s="970"/>
      <c r="N417" s="967"/>
      <c r="O417" s="970"/>
      <c r="P417" s="967"/>
      <c r="Q417" s="973" t="s">
        <v>5700</v>
      </c>
      <c r="R417" s="967"/>
      <c r="S417" s="970"/>
      <c r="T417" s="967"/>
    </row>
    <row r="418" spans="1:20" ht="12.6" hidden="1" customHeight="1" outlineLevel="2">
      <c r="A418" s="1144">
        <v>44229</v>
      </c>
      <c r="B418" s="1032" t="s">
        <v>5698</v>
      </c>
      <c r="C418" s="955" t="s">
        <v>6136</v>
      </c>
      <c r="D418" s="968"/>
      <c r="E418" s="968"/>
      <c r="F418" s="972"/>
      <c r="G418" s="970"/>
      <c r="H418" s="967"/>
      <c r="I418" s="970"/>
      <c r="J418" s="967"/>
      <c r="K418" s="970"/>
      <c r="L418" s="967"/>
      <c r="M418" s="970"/>
      <c r="N418" s="967"/>
      <c r="O418" s="970"/>
      <c r="P418" s="967"/>
      <c r="Q418" s="970"/>
      <c r="R418" s="974" t="s">
        <v>5700</v>
      </c>
      <c r="S418" s="970"/>
      <c r="T418" s="967"/>
    </row>
    <row r="419" spans="1:20" ht="25.2" hidden="1" customHeight="1" outlineLevel="2">
      <c r="A419" s="1144">
        <v>44229</v>
      </c>
      <c r="B419" s="1032" t="s">
        <v>5706</v>
      </c>
      <c r="C419" s="955" t="s">
        <v>6137</v>
      </c>
      <c r="D419" s="968"/>
      <c r="E419" s="968"/>
      <c r="F419" s="972"/>
      <c r="G419" s="970"/>
      <c r="H419" s="967"/>
      <c r="I419" s="970"/>
      <c r="J419" s="967"/>
      <c r="K419" s="970"/>
      <c r="L419" s="967"/>
      <c r="M419" s="970"/>
      <c r="N419" s="967"/>
      <c r="O419" s="970"/>
      <c r="P419" s="967"/>
      <c r="Q419" s="970"/>
      <c r="R419" s="967"/>
      <c r="S419" s="970"/>
      <c r="T419" s="974" t="s">
        <v>5700</v>
      </c>
    </row>
    <row r="420" spans="1:20" ht="12.6" hidden="1" customHeight="1" outlineLevel="2">
      <c r="A420" s="1144">
        <v>44229</v>
      </c>
      <c r="B420" s="1032" t="s">
        <v>5698</v>
      </c>
      <c r="C420" s="955" t="s">
        <v>6138</v>
      </c>
      <c r="D420" s="968"/>
      <c r="E420" s="968"/>
      <c r="F420" s="969" t="s">
        <v>5700</v>
      </c>
      <c r="G420" s="970"/>
      <c r="H420" s="967"/>
      <c r="I420" s="970"/>
      <c r="J420" s="967"/>
      <c r="K420" s="970"/>
      <c r="L420" s="967"/>
      <c r="M420" s="970"/>
      <c r="N420" s="967"/>
      <c r="O420" s="970"/>
      <c r="P420" s="967"/>
      <c r="Q420" s="970"/>
      <c r="R420" s="967"/>
      <c r="S420" s="970"/>
      <c r="T420" s="967"/>
    </row>
    <row r="421" spans="1:20" ht="25.2" hidden="1" customHeight="1" outlineLevel="2">
      <c r="A421" s="1144">
        <v>44229</v>
      </c>
      <c r="B421" s="1032" t="s">
        <v>5698</v>
      </c>
      <c r="C421" s="955" t="s">
        <v>6139</v>
      </c>
      <c r="D421" s="977"/>
      <c r="E421" s="977" t="s">
        <v>5700</v>
      </c>
      <c r="F421" s="972"/>
      <c r="G421" s="970"/>
      <c r="H421" s="967"/>
      <c r="I421" s="970"/>
      <c r="J421" s="967"/>
      <c r="K421" s="970"/>
      <c r="L421" s="967"/>
      <c r="M421" s="970"/>
      <c r="N421" s="967"/>
      <c r="O421" s="970"/>
      <c r="P421" s="967"/>
      <c r="Q421" s="970"/>
      <c r="R421" s="967"/>
      <c r="S421" s="970"/>
      <c r="T421" s="967"/>
    </row>
    <row r="422" spans="1:20" ht="12.6" hidden="1" customHeight="1" outlineLevel="2">
      <c r="A422" s="1144">
        <v>44229</v>
      </c>
      <c r="B422" s="1032" t="s">
        <v>5698</v>
      </c>
      <c r="C422" s="955" t="s">
        <v>6140</v>
      </c>
      <c r="D422" s="968"/>
      <c r="E422" s="968"/>
      <c r="F422" s="972"/>
      <c r="G422" s="970"/>
      <c r="H422" s="967"/>
      <c r="I422" s="970"/>
      <c r="J422" s="967"/>
      <c r="K422" s="973" t="s">
        <v>5700</v>
      </c>
      <c r="L422" s="967"/>
      <c r="M422" s="970"/>
      <c r="N422" s="967"/>
      <c r="O422" s="970"/>
      <c r="P422" s="967"/>
      <c r="Q422" s="970"/>
      <c r="R422" s="967"/>
      <c r="S422" s="970"/>
      <c r="T422" s="967"/>
    </row>
    <row r="423" spans="1:20" ht="50.4" hidden="1" customHeight="1" outlineLevel="2">
      <c r="A423" s="1144">
        <v>44229</v>
      </c>
      <c r="B423" s="1032" t="s">
        <v>5698</v>
      </c>
      <c r="C423" s="955" t="s">
        <v>6141</v>
      </c>
      <c r="D423" s="968"/>
      <c r="E423" s="968"/>
      <c r="F423" s="969" t="s">
        <v>5700</v>
      </c>
      <c r="G423" s="970"/>
      <c r="H423" s="967"/>
      <c r="I423" s="970"/>
      <c r="J423" s="967"/>
      <c r="K423" s="970"/>
      <c r="L423" s="967"/>
      <c r="M423" s="970"/>
      <c r="N423" s="967"/>
      <c r="O423" s="970"/>
      <c r="P423" s="967"/>
      <c r="Q423" s="970"/>
      <c r="R423" s="967"/>
      <c r="S423" s="970"/>
      <c r="T423" s="967"/>
    </row>
    <row r="424" spans="1:20" ht="12.6" hidden="1" customHeight="1" outlineLevel="1" collapsed="1">
      <c r="A424" s="1145">
        <v>44230</v>
      </c>
      <c r="B424" s="1032" t="s">
        <v>5698</v>
      </c>
      <c r="C424" s="955" t="s">
        <v>6142</v>
      </c>
      <c r="D424" s="968"/>
      <c r="E424" s="968"/>
      <c r="F424" s="969" t="s">
        <v>5700</v>
      </c>
      <c r="G424" s="970"/>
      <c r="H424" s="967"/>
      <c r="I424" s="970"/>
      <c r="J424" s="967"/>
      <c r="K424" s="970"/>
      <c r="L424" s="967"/>
      <c r="M424" s="970"/>
      <c r="N424" s="967"/>
      <c r="O424" s="970"/>
      <c r="P424" s="967"/>
      <c r="Q424" s="970"/>
      <c r="R424" s="967"/>
      <c r="S424" s="970"/>
      <c r="T424" s="967"/>
    </row>
    <row r="425" spans="1:20" ht="12.6" hidden="1" customHeight="1" outlineLevel="2">
      <c r="A425" s="1145">
        <v>44230</v>
      </c>
      <c r="B425" s="1032" t="s">
        <v>5698</v>
      </c>
      <c r="C425" s="955" t="s">
        <v>6143</v>
      </c>
      <c r="D425" s="968"/>
      <c r="E425" s="968"/>
      <c r="F425" s="972"/>
      <c r="G425" s="970"/>
      <c r="H425" s="974" t="s">
        <v>5700</v>
      </c>
      <c r="I425" s="970"/>
      <c r="J425" s="967"/>
      <c r="K425" s="970"/>
      <c r="L425" s="967"/>
      <c r="M425" s="970"/>
      <c r="N425" s="967"/>
      <c r="O425" s="970"/>
      <c r="P425" s="967"/>
      <c r="Q425" s="970"/>
      <c r="R425" s="967"/>
      <c r="S425" s="970"/>
      <c r="T425" s="967"/>
    </row>
    <row r="426" spans="1:20" ht="25.2" hidden="1" customHeight="1" outlineLevel="2">
      <c r="A426" s="1145">
        <v>44230</v>
      </c>
      <c r="B426" s="1032" t="s">
        <v>5698</v>
      </c>
      <c r="C426" s="955" t="s">
        <v>6144</v>
      </c>
      <c r="D426" s="968"/>
      <c r="E426" s="968"/>
      <c r="F426" s="972"/>
      <c r="G426" s="970"/>
      <c r="H426" s="967"/>
      <c r="I426" s="970"/>
      <c r="J426" s="967"/>
      <c r="K426" s="970"/>
      <c r="L426" s="967"/>
      <c r="M426" s="970"/>
      <c r="N426" s="967"/>
      <c r="O426" s="970"/>
      <c r="P426" s="967"/>
      <c r="Q426" s="973" t="s">
        <v>5700</v>
      </c>
      <c r="R426" s="967"/>
      <c r="S426" s="970"/>
      <c r="T426" s="967"/>
    </row>
    <row r="427" spans="1:20" ht="12.6" hidden="1" customHeight="1" outlineLevel="2">
      <c r="A427" s="1145">
        <v>44230</v>
      </c>
      <c r="B427" s="1032" t="s">
        <v>5698</v>
      </c>
      <c r="C427" s="955" t="s">
        <v>6145</v>
      </c>
      <c r="D427" s="968"/>
      <c r="E427" s="968"/>
      <c r="F427" s="969" t="s">
        <v>5700</v>
      </c>
      <c r="G427" s="970"/>
      <c r="H427" s="967"/>
      <c r="I427" s="970"/>
      <c r="J427" s="967"/>
      <c r="K427" s="970"/>
      <c r="L427" s="967"/>
      <c r="M427" s="970"/>
      <c r="N427" s="967"/>
      <c r="O427" s="970"/>
      <c r="P427" s="967"/>
      <c r="Q427" s="970"/>
      <c r="R427" s="967"/>
      <c r="S427" s="970"/>
      <c r="T427" s="967"/>
    </row>
    <row r="428" spans="1:20" ht="12.6" hidden="1" customHeight="1" outlineLevel="2">
      <c r="A428" s="1145">
        <v>44230</v>
      </c>
      <c r="B428" s="1032" t="s">
        <v>5698</v>
      </c>
      <c r="C428" s="955" t="s">
        <v>6146</v>
      </c>
      <c r="D428" s="968"/>
      <c r="E428" s="968"/>
      <c r="F428" s="972"/>
      <c r="G428" s="970"/>
      <c r="H428" s="967"/>
      <c r="I428" s="970"/>
      <c r="J428" s="967"/>
      <c r="K428" s="970"/>
      <c r="L428" s="967"/>
      <c r="M428" s="970"/>
      <c r="N428" s="967"/>
      <c r="O428" s="970"/>
      <c r="P428" s="967"/>
      <c r="Q428" s="973" t="s">
        <v>5700</v>
      </c>
      <c r="R428" s="967"/>
      <c r="S428" s="970"/>
      <c r="T428" s="967"/>
    </row>
    <row r="429" spans="1:20" ht="12.6" hidden="1" customHeight="1" outlineLevel="2">
      <c r="A429" s="1145">
        <v>44230</v>
      </c>
      <c r="B429" s="1032" t="s">
        <v>5698</v>
      </c>
      <c r="C429" s="955" t="s">
        <v>6147</v>
      </c>
      <c r="D429" s="968"/>
      <c r="E429" s="968"/>
      <c r="F429" s="969" t="s">
        <v>5700</v>
      </c>
      <c r="G429" s="970"/>
      <c r="H429" s="967"/>
      <c r="I429" s="970"/>
      <c r="J429" s="967"/>
      <c r="K429" s="970"/>
      <c r="L429" s="967"/>
      <c r="M429" s="970"/>
      <c r="N429" s="967"/>
      <c r="O429" s="970"/>
      <c r="P429" s="967"/>
      <c r="Q429" s="970"/>
      <c r="R429" s="967"/>
      <c r="S429" s="970"/>
      <c r="T429" s="967"/>
    </row>
    <row r="430" spans="1:20" ht="12.6" hidden="1" customHeight="1" outlineLevel="2">
      <c r="A430" s="1145">
        <v>44230</v>
      </c>
      <c r="B430" s="1032" t="s">
        <v>5698</v>
      </c>
      <c r="C430" s="955" t="s">
        <v>6148</v>
      </c>
      <c r="D430" s="977"/>
      <c r="E430" s="977" t="s">
        <v>5700</v>
      </c>
      <c r="F430" s="972"/>
      <c r="G430" s="970"/>
      <c r="H430" s="967"/>
      <c r="I430" s="970"/>
      <c r="J430" s="967"/>
      <c r="K430" s="970"/>
      <c r="L430" s="967"/>
      <c r="M430" s="970"/>
      <c r="N430" s="967"/>
      <c r="O430" s="970"/>
      <c r="P430" s="967"/>
      <c r="Q430" s="970"/>
      <c r="R430" s="967"/>
      <c r="S430" s="970"/>
      <c r="T430" s="967"/>
    </row>
    <row r="431" spans="1:20" ht="25.2" hidden="1" customHeight="1" outlineLevel="2">
      <c r="A431" s="1145">
        <v>44230</v>
      </c>
      <c r="B431" s="1032" t="s">
        <v>5698</v>
      </c>
      <c r="C431" s="955" t="s">
        <v>6149</v>
      </c>
      <c r="D431" s="968"/>
      <c r="E431" s="968"/>
      <c r="F431" s="969" t="s">
        <v>5700</v>
      </c>
      <c r="G431" s="970"/>
      <c r="H431" s="967"/>
      <c r="I431" s="970"/>
      <c r="J431" s="967"/>
      <c r="K431" s="970"/>
      <c r="L431" s="967"/>
      <c r="M431" s="970"/>
      <c r="N431" s="967"/>
      <c r="O431" s="970"/>
      <c r="P431" s="967"/>
      <c r="Q431" s="970"/>
      <c r="R431" s="967"/>
      <c r="S431" s="970"/>
      <c r="T431" s="967"/>
    </row>
    <row r="432" spans="1:20" ht="12.6" hidden="1" customHeight="1" outlineLevel="2">
      <c r="A432" s="1145">
        <v>44230</v>
      </c>
      <c r="B432" s="1032" t="s">
        <v>5698</v>
      </c>
      <c r="C432" s="955" t="s">
        <v>6150</v>
      </c>
      <c r="D432" s="968"/>
      <c r="E432" s="968"/>
      <c r="F432" s="969" t="s">
        <v>5700</v>
      </c>
      <c r="G432" s="970"/>
      <c r="H432" s="967"/>
      <c r="I432" s="973" t="s">
        <v>5700</v>
      </c>
      <c r="J432" s="967"/>
      <c r="K432" s="970"/>
      <c r="L432" s="967"/>
      <c r="M432" s="970"/>
      <c r="N432" s="967"/>
      <c r="O432" s="970"/>
      <c r="P432" s="967"/>
      <c r="Q432" s="970"/>
      <c r="R432" s="967"/>
      <c r="S432" s="970"/>
      <c r="T432" s="967"/>
    </row>
    <row r="433" spans="1:20" ht="25.2" hidden="1" customHeight="1" outlineLevel="2">
      <c r="A433" s="1145">
        <v>44230</v>
      </c>
      <c r="B433" s="1032" t="s">
        <v>5698</v>
      </c>
      <c r="C433" s="955" t="s">
        <v>6151</v>
      </c>
      <c r="D433" s="968"/>
      <c r="E433" s="968"/>
      <c r="F433" s="972"/>
      <c r="G433" s="970"/>
      <c r="H433" s="967"/>
      <c r="I433" s="970"/>
      <c r="J433" s="967"/>
      <c r="K433" s="970"/>
      <c r="L433" s="967"/>
      <c r="M433" s="970"/>
      <c r="N433" s="967"/>
      <c r="O433" s="973" t="s">
        <v>5700</v>
      </c>
      <c r="P433" s="967"/>
      <c r="Q433" s="970"/>
      <c r="R433" s="967"/>
      <c r="S433" s="970"/>
      <c r="T433" s="967"/>
    </row>
    <row r="434" spans="1:20" ht="12.6" hidden="1" customHeight="1" outlineLevel="2">
      <c r="A434" s="1145">
        <v>44230</v>
      </c>
      <c r="B434" s="1032" t="s">
        <v>5706</v>
      </c>
      <c r="C434" s="955" t="s">
        <v>6152</v>
      </c>
      <c r="D434" s="968"/>
      <c r="E434" s="968"/>
      <c r="F434" s="969" t="s">
        <v>5700</v>
      </c>
      <c r="G434" s="970"/>
      <c r="H434" s="967"/>
      <c r="I434" s="970"/>
      <c r="J434" s="967"/>
      <c r="K434" s="970"/>
      <c r="L434" s="967"/>
      <c r="M434" s="970"/>
      <c r="N434" s="967"/>
      <c r="O434" s="970"/>
      <c r="P434" s="967"/>
      <c r="Q434" s="970"/>
      <c r="R434" s="967"/>
      <c r="S434" s="970"/>
      <c r="T434" s="967"/>
    </row>
    <row r="435" spans="1:20" ht="12.6" hidden="1" customHeight="1" outlineLevel="2">
      <c r="A435" s="1145">
        <v>44230</v>
      </c>
      <c r="B435" s="1032" t="s">
        <v>5698</v>
      </c>
      <c r="C435" s="955" t="s">
        <v>6153</v>
      </c>
      <c r="D435" s="968"/>
      <c r="E435" s="968"/>
      <c r="F435" s="969" t="s">
        <v>5700</v>
      </c>
      <c r="G435" s="970"/>
      <c r="H435" s="967"/>
      <c r="I435" s="970"/>
      <c r="J435" s="967"/>
      <c r="K435" s="970"/>
      <c r="L435" s="967"/>
      <c r="M435" s="970"/>
      <c r="N435" s="967"/>
      <c r="O435" s="970"/>
      <c r="P435" s="967"/>
      <c r="Q435" s="970"/>
      <c r="R435" s="967"/>
      <c r="S435" s="970"/>
      <c r="T435" s="967"/>
    </row>
    <row r="436" spans="1:20" ht="12.6" hidden="1" customHeight="1" outlineLevel="2">
      <c r="A436" s="1145">
        <v>44230</v>
      </c>
      <c r="B436" s="1032" t="s">
        <v>5698</v>
      </c>
      <c r="C436" s="955" t="s">
        <v>6154</v>
      </c>
      <c r="D436" s="968"/>
      <c r="E436" s="968"/>
      <c r="F436" s="969"/>
      <c r="G436" s="970"/>
      <c r="H436" s="967"/>
      <c r="I436" s="970"/>
      <c r="J436" s="974" t="s">
        <v>5700</v>
      </c>
      <c r="K436" s="970"/>
      <c r="L436" s="967"/>
      <c r="M436" s="970"/>
      <c r="N436" s="967"/>
      <c r="O436" s="970"/>
      <c r="P436" s="967"/>
      <c r="Q436" s="970"/>
      <c r="R436" s="967"/>
      <c r="S436" s="970"/>
      <c r="T436" s="967"/>
    </row>
    <row r="437" spans="1:20" ht="25.2" hidden="1" customHeight="1" outlineLevel="2">
      <c r="A437" s="1145">
        <v>44230</v>
      </c>
      <c r="B437" s="1032" t="s">
        <v>5698</v>
      </c>
      <c r="C437" s="955" t="s">
        <v>6155</v>
      </c>
      <c r="D437" s="968"/>
      <c r="E437" s="968"/>
      <c r="F437" s="969" t="s">
        <v>5700</v>
      </c>
      <c r="G437" s="970"/>
      <c r="H437" s="967"/>
      <c r="I437" s="970"/>
      <c r="J437" s="967"/>
      <c r="K437" s="970"/>
      <c r="L437" s="967"/>
      <c r="M437" s="970"/>
      <c r="N437" s="967"/>
      <c r="O437" s="970"/>
      <c r="P437" s="967"/>
      <c r="Q437" s="970"/>
      <c r="R437" s="967"/>
      <c r="S437" s="970"/>
      <c r="T437" s="967"/>
    </row>
    <row r="438" spans="1:20" ht="12.6" hidden="1" customHeight="1" outlineLevel="2">
      <c r="A438" s="1145">
        <v>44230</v>
      </c>
      <c r="B438" s="1032" t="s">
        <v>5698</v>
      </c>
      <c r="C438" s="955" t="s">
        <v>6156</v>
      </c>
      <c r="D438" s="968"/>
      <c r="E438" s="968"/>
      <c r="F438" s="969" t="s">
        <v>5700</v>
      </c>
      <c r="G438" s="970"/>
      <c r="H438" s="967"/>
      <c r="I438" s="970"/>
      <c r="J438" s="967"/>
      <c r="K438" s="970"/>
      <c r="L438" s="967"/>
      <c r="M438" s="970"/>
      <c r="N438" s="967"/>
      <c r="O438" s="970"/>
      <c r="P438" s="967"/>
      <c r="Q438" s="970"/>
      <c r="R438" s="967"/>
      <c r="S438" s="970"/>
      <c r="T438" s="967"/>
    </row>
    <row r="439" spans="1:20" ht="25.2" hidden="1" customHeight="1" outlineLevel="2">
      <c r="A439" s="1145">
        <v>44230</v>
      </c>
      <c r="B439" s="1032" t="s">
        <v>5698</v>
      </c>
      <c r="C439" s="955" t="s">
        <v>6157</v>
      </c>
      <c r="D439" s="968"/>
      <c r="E439" s="968"/>
      <c r="F439" s="969" t="s">
        <v>5700</v>
      </c>
      <c r="G439" s="970"/>
      <c r="H439" s="967"/>
      <c r="I439" s="970"/>
      <c r="J439" s="967"/>
      <c r="K439" s="970"/>
      <c r="L439" s="967"/>
      <c r="M439" s="970"/>
      <c r="N439" s="967"/>
      <c r="O439" s="970"/>
      <c r="P439" s="967"/>
      <c r="Q439" s="970"/>
      <c r="R439" s="967"/>
      <c r="S439" s="970"/>
      <c r="T439" s="967"/>
    </row>
    <row r="440" spans="1:20" ht="12.6" hidden="1" customHeight="1" outlineLevel="2">
      <c r="A440" s="1145">
        <v>44230</v>
      </c>
      <c r="B440" s="1032" t="s">
        <v>5698</v>
      </c>
      <c r="C440" s="955" t="s">
        <v>6158</v>
      </c>
      <c r="D440" s="968"/>
      <c r="E440" s="968"/>
      <c r="F440" s="969" t="s">
        <v>5700</v>
      </c>
      <c r="G440" s="970"/>
      <c r="H440" s="967"/>
      <c r="I440" s="970"/>
      <c r="J440" s="967"/>
      <c r="K440" s="970"/>
      <c r="L440" s="967"/>
      <c r="M440" s="970"/>
      <c r="N440" s="967"/>
      <c r="O440" s="970"/>
      <c r="P440" s="967"/>
      <c r="Q440" s="970"/>
      <c r="R440" s="967"/>
      <c r="S440" s="970"/>
      <c r="T440" s="967"/>
    </row>
    <row r="441" spans="1:20" ht="12.6" hidden="1" customHeight="1" outlineLevel="2">
      <c r="A441" s="1145">
        <v>44230</v>
      </c>
      <c r="B441" s="1032" t="s">
        <v>5698</v>
      </c>
      <c r="C441" s="955" t="s">
        <v>6159</v>
      </c>
      <c r="D441" s="968"/>
      <c r="E441" s="968"/>
      <c r="F441" s="972"/>
      <c r="G441" s="970"/>
      <c r="H441" s="967"/>
      <c r="I441" s="970"/>
      <c r="J441" s="967"/>
      <c r="K441" s="970"/>
      <c r="L441" s="967"/>
      <c r="M441" s="970"/>
      <c r="N441" s="967"/>
      <c r="O441" s="973" t="s">
        <v>5700</v>
      </c>
      <c r="P441" s="967"/>
      <c r="Q441" s="970"/>
      <c r="R441" s="967"/>
      <c r="S441" s="970"/>
      <c r="T441" s="967"/>
    </row>
    <row r="442" spans="1:20" ht="12.6" hidden="1" customHeight="1" outlineLevel="2">
      <c r="A442" s="1145">
        <v>44230</v>
      </c>
      <c r="B442" s="1032" t="s">
        <v>5698</v>
      </c>
      <c r="C442" s="955" t="s">
        <v>6160</v>
      </c>
      <c r="D442" s="968"/>
      <c r="E442" s="968"/>
      <c r="F442" s="969" t="s">
        <v>5700</v>
      </c>
      <c r="G442" s="970"/>
      <c r="H442" s="967"/>
      <c r="I442" s="970"/>
      <c r="J442" s="967"/>
      <c r="K442" s="970"/>
      <c r="L442" s="967"/>
      <c r="M442" s="970"/>
      <c r="N442" s="967"/>
      <c r="O442" s="970"/>
      <c r="P442" s="967"/>
      <c r="Q442" s="970"/>
      <c r="R442" s="967"/>
      <c r="S442" s="970"/>
      <c r="T442" s="967"/>
    </row>
    <row r="443" spans="1:20" ht="12.6" hidden="1" customHeight="1" outlineLevel="1" collapsed="1">
      <c r="A443" s="1146">
        <v>44231</v>
      </c>
      <c r="B443" s="1032" t="s">
        <v>5698</v>
      </c>
      <c r="C443" s="955" t="s">
        <v>6161</v>
      </c>
      <c r="D443" s="968"/>
      <c r="E443" s="968"/>
      <c r="F443" s="972"/>
      <c r="G443" s="970"/>
      <c r="H443" s="967"/>
      <c r="I443" s="970"/>
      <c r="J443" s="967"/>
      <c r="K443" s="970"/>
      <c r="L443" s="967"/>
      <c r="M443" s="970"/>
      <c r="N443" s="967"/>
      <c r="O443" s="973" t="s">
        <v>5700</v>
      </c>
      <c r="P443" s="967"/>
      <c r="Q443" s="970"/>
      <c r="R443" s="967"/>
      <c r="S443" s="970"/>
      <c r="T443" s="967"/>
    </row>
    <row r="444" spans="1:20" ht="12.6" hidden="1" customHeight="1" outlineLevel="2">
      <c r="A444" s="1146">
        <v>44231</v>
      </c>
      <c r="B444" s="1032" t="s">
        <v>5698</v>
      </c>
      <c r="C444" s="1136" t="s">
        <v>6162</v>
      </c>
      <c r="D444" s="968"/>
      <c r="E444" s="968"/>
      <c r="F444" s="972"/>
      <c r="G444" s="970"/>
      <c r="H444" s="974" t="s">
        <v>5700</v>
      </c>
      <c r="I444" s="973" t="s">
        <v>5700</v>
      </c>
      <c r="J444" s="974" t="s">
        <v>5700</v>
      </c>
      <c r="K444" s="970"/>
      <c r="L444" s="967"/>
      <c r="M444" s="970"/>
      <c r="N444" s="967"/>
      <c r="O444" s="970"/>
      <c r="P444" s="967"/>
      <c r="Q444" s="970"/>
      <c r="R444" s="967"/>
      <c r="S444" s="970"/>
      <c r="T444" s="967"/>
    </row>
    <row r="445" spans="1:20" ht="12.6" hidden="1" customHeight="1" outlineLevel="2">
      <c r="A445" s="1146">
        <v>44231</v>
      </c>
      <c r="B445" s="1032" t="s">
        <v>5698</v>
      </c>
      <c r="C445" s="955" t="s">
        <v>6163</v>
      </c>
      <c r="D445" s="968"/>
      <c r="E445" s="968"/>
      <c r="F445" s="972"/>
      <c r="G445" s="970"/>
      <c r="H445" s="967"/>
      <c r="I445" s="970"/>
      <c r="J445" s="974" t="s">
        <v>5700</v>
      </c>
      <c r="K445" s="970"/>
      <c r="L445" s="967"/>
      <c r="M445" s="970"/>
      <c r="N445" s="967"/>
      <c r="O445" s="970"/>
      <c r="P445" s="967"/>
      <c r="Q445" s="970"/>
      <c r="R445" s="967"/>
      <c r="S445" s="970"/>
      <c r="T445" s="967"/>
    </row>
    <row r="446" spans="1:20" ht="25.2" hidden="1" customHeight="1" outlineLevel="2">
      <c r="A446" s="1146">
        <v>44231</v>
      </c>
      <c r="B446" s="1032" t="s">
        <v>5698</v>
      </c>
      <c r="C446" s="955" t="s">
        <v>6164</v>
      </c>
      <c r="D446" s="968"/>
      <c r="E446" s="968"/>
      <c r="F446" s="972"/>
      <c r="G446" s="970"/>
      <c r="H446" s="967"/>
      <c r="I446" s="970"/>
      <c r="J446" s="967"/>
      <c r="K446" s="970"/>
      <c r="L446" s="967"/>
      <c r="M446" s="973" t="s">
        <v>5700</v>
      </c>
      <c r="N446" s="967"/>
      <c r="O446" s="970"/>
      <c r="P446" s="967"/>
      <c r="Q446" s="970"/>
      <c r="R446" s="967"/>
      <c r="S446" s="970"/>
      <c r="T446" s="967"/>
    </row>
    <row r="447" spans="1:20" ht="12.6" hidden="1" customHeight="1" outlineLevel="2">
      <c r="A447" s="1146">
        <v>44231</v>
      </c>
      <c r="B447" s="1032" t="s">
        <v>5706</v>
      </c>
      <c r="C447" s="955" t="s">
        <v>6165</v>
      </c>
      <c r="D447" s="968"/>
      <c r="E447" s="968"/>
      <c r="F447" s="972"/>
      <c r="G447" s="970"/>
      <c r="H447" s="967"/>
      <c r="I447" s="970"/>
      <c r="J447" s="967"/>
      <c r="K447" s="970"/>
      <c r="L447" s="967"/>
      <c r="M447" s="970"/>
      <c r="N447" s="967"/>
      <c r="O447" s="970"/>
      <c r="P447" s="974" t="s">
        <v>5700</v>
      </c>
      <c r="Q447" s="970"/>
      <c r="R447" s="967"/>
      <c r="S447" s="970"/>
      <c r="T447" s="974" t="s">
        <v>5700</v>
      </c>
    </row>
    <row r="448" spans="1:20" ht="12.6" hidden="1" customHeight="1" outlineLevel="2">
      <c r="A448" s="1146">
        <v>44231</v>
      </c>
      <c r="B448" s="1032" t="s">
        <v>5698</v>
      </c>
      <c r="C448" s="955" t="s">
        <v>6166</v>
      </c>
      <c r="D448" s="968"/>
      <c r="E448" s="968"/>
      <c r="F448" s="969" t="s">
        <v>5700</v>
      </c>
      <c r="G448" s="970"/>
      <c r="H448" s="967"/>
      <c r="I448" s="970"/>
      <c r="J448" s="967"/>
      <c r="K448" s="970"/>
      <c r="L448" s="967"/>
      <c r="M448" s="970"/>
      <c r="N448" s="967"/>
      <c r="O448" s="970"/>
      <c r="P448" s="967"/>
      <c r="Q448" s="970"/>
      <c r="R448" s="974" t="s">
        <v>5700</v>
      </c>
      <c r="S448" s="970"/>
      <c r="T448" s="967"/>
    </row>
    <row r="449" spans="1:20" ht="12.6" hidden="1" customHeight="1" outlineLevel="2">
      <c r="A449" s="1146">
        <v>44231</v>
      </c>
      <c r="B449" s="1032" t="s">
        <v>5698</v>
      </c>
      <c r="C449" s="955" t="s">
        <v>6167</v>
      </c>
      <c r="D449" s="977"/>
      <c r="E449" s="977" t="s">
        <v>5700</v>
      </c>
      <c r="F449" s="972"/>
      <c r="G449" s="970"/>
      <c r="H449" s="967"/>
      <c r="I449" s="970"/>
      <c r="J449" s="967"/>
      <c r="K449" s="970"/>
      <c r="L449" s="967"/>
      <c r="M449" s="970"/>
      <c r="N449" s="967"/>
      <c r="O449" s="970"/>
      <c r="P449" s="967"/>
      <c r="Q449" s="970"/>
      <c r="R449" s="967"/>
      <c r="S449" s="970"/>
      <c r="T449" s="967"/>
    </row>
    <row r="450" spans="1:20" ht="12.6" hidden="1" customHeight="1" outlineLevel="2">
      <c r="A450" s="1146">
        <v>44231</v>
      </c>
      <c r="B450" s="1032" t="s">
        <v>5698</v>
      </c>
      <c r="C450" s="955" t="s">
        <v>6168</v>
      </c>
      <c r="D450" s="968"/>
      <c r="E450" s="968"/>
      <c r="F450" s="969" t="s">
        <v>5700</v>
      </c>
      <c r="G450" s="970"/>
      <c r="H450" s="967"/>
      <c r="I450" s="970"/>
      <c r="J450" s="967"/>
      <c r="K450" s="970"/>
      <c r="L450" s="967"/>
      <c r="M450" s="970"/>
      <c r="N450" s="967"/>
      <c r="O450" s="970"/>
      <c r="P450" s="967"/>
      <c r="Q450" s="970"/>
      <c r="R450" s="967"/>
      <c r="S450" s="970"/>
      <c r="T450" s="967"/>
    </row>
    <row r="451" spans="1:20" ht="12.6" hidden="1" customHeight="1" outlineLevel="2">
      <c r="A451" s="1146">
        <v>44231</v>
      </c>
      <c r="B451" s="1032" t="s">
        <v>5698</v>
      </c>
      <c r="C451" s="955" t="s">
        <v>6169</v>
      </c>
      <c r="D451" s="977"/>
      <c r="E451" s="977" t="s">
        <v>5700</v>
      </c>
      <c r="F451" s="972"/>
      <c r="G451" s="970"/>
      <c r="H451" s="967"/>
      <c r="I451" s="970"/>
      <c r="J451" s="967"/>
      <c r="K451" s="970"/>
      <c r="L451" s="967"/>
      <c r="M451" s="970"/>
      <c r="N451" s="967"/>
      <c r="O451" s="970"/>
      <c r="P451" s="967"/>
      <c r="Q451" s="970"/>
      <c r="R451" s="967"/>
      <c r="S451" s="970"/>
      <c r="T451" s="967"/>
    </row>
    <row r="452" spans="1:20" ht="25.2" hidden="1" customHeight="1" outlineLevel="2">
      <c r="A452" s="1146">
        <v>44231</v>
      </c>
      <c r="B452" s="1032" t="s">
        <v>5698</v>
      </c>
      <c r="C452" s="955" t="s">
        <v>6170</v>
      </c>
      <c r="D452" s="968"/>
      <c r="E452" s="968"/>
      <c r="F452" s="969" t="s">
        <v>5700</v>
      </c>
      <c r="G452" s="970"/>
      <c r="H452" s="967"/>
      <c r="I452" s="970"/>
      <c r="J452" s="967"/>
      <c r="K452" s="970"/>
      <c r="L452" s="967"/>
      <c r="M452" s="970"/>
      <c r="N452" s="967"/>
      <c r="O452" s="970"/>
      <c r="P452" s="967"/>
      <c r="Q452" s="970"/>
      <c r="R452" s="967"/>
      <c r="S452" s="970"/>
      <c r="T452" s="967"/>
    </row>
    <row r="453" spans="1:20" ht="12.6" hidden="1" customHeight="1" outlineLevel="2">
      <c r="A453" s="1146">
        <v>44231</v>
      </c>
      <c r="B453" s="1032" t="s">
        <v>5698</v>
      </c>
      <c r="C453" s="955" t="s">
        <v>6171</v>
      </c>
      <c r="D453" s="977"/>
      <c r="E453" s="977" t="s">
        <v>5700</v>
      </c>
      <c r="F453" s="972"/>
      <c r="G453" s="970"/>
      <c r="H453" s="967"/>
      <c r="I453" s="970"/>
      <c r="J453" s="967"/>
      <c r="K453" s="970"/>
      <c r="L453" s="967"/>
      <c r="M453" s="970"/>
      <c r="N453" s="967"/>
      <c r="O453" s="970"/>
      <c r="P453" s="967"/>
      <c r="Q453" s="970"/>
      <c r="R453" s="967"/>
      <c r="S453" s="970"/>
      <c r="T453" s="967"/>
    </row>
    <row r="454" spans="1:20" ht="25.2" hidden="1" customHeight="1" outlineLevel="2">
      <c r="A454" s="1146">
        <v>44231</v>
      </c>
      <c r="B454" s="1032" t="s">
        <v>5698</v>
      </c>
      <c r="C454" s="955" t="s">
        <v>6172</v>
      </c>
      <c r="D454" s="977"/>
      <c r="E454" s="977" t="s">
        <v>5700</v>
      </c>
      <c r="F454" s="972"/>
      <c r="G454" s="970"/>
      <c r="H454" s="967"/>
      <c r="I454" s="970"/>
      <c r="J454" s="967"/>
      <c r="K454" s="970"/>
      <c r="L454" s="967"/>
      <c r="M454" s="970"/>
      <c r="N454" s="967"/>
      <c r="O454" s="970"/>
      <c r="P454" s="967"/>
      <c r="Q454" s="970"/>
      <c r="R454" s="967"/>
      <c r="S454" s="970"/>
      <c r="T454" s="967"/>
    </row>
    <row r="455" spans="1:20" ht="12.6" hidden="1" customHeight="1" outlineLevel="2">
      <c r="A455" s="1146">
        <v>44231</v>
      </c>
      <c r="B455" s="1032" t="s">
        <v>5706</v>
      </c>
      <c r="C455" s="955" t="s">
        <v>6173</v>
      </c>
      <c r="D455" s="968"/>
      <c r="E455" s="968"/>
      <c r="F455" s="972"/>
      <c r="G455" s="970"/>
      <c r="H455" s="967"/>
      <c r="I455" s="970"/>
      <c r="J455" s="967"/>
      <c r="K455" s="970"/>
      <c r="L455" s="967"/>
      <c r="M455" s="970"/>
      <c r="N455" s="967"/>
      <c r="O455" s="973" t="s">
        <v>5700</v>
      </c>
      <c r="P455" s="967"/>
      <c r="Q455" s="970"/>
      <c r="R455" s="967"/>
      <c r="S455" s="970"/>
      <c r="T455" s="967"/>
    </row>
    <row r="456" spans="1:20" ht="25.2" hidden="1" customHeight="1" outlineLevel="2">
      <c r="A456" s="1146">
        <v>44231</v>
      </c>
      <c r="B456" s="1032" t="s">
        <v>5698</v>
      </c>
      <c r="C456" s="955" t="s">
        <v>6174</v>
      </c>
      <c r="D456" s="968"/>
      <c r="E456" s="968"/>
      <c r="F456" s="972"/>
      <c r="G456" s="970"/>
      <c r="H456" s="967"/>
      <c r="I456" s="970"/>
      <c r="J456" s="967"/>
      <c r="K456" s="970"/>
      <c r="L456" s="967"/>
      <c r="M456" s="970"/>
      <c r="N456" s="974" t="s">
        <v>5700</v>
      </c>
      <c r="O456" s="973" t="s">
        <v>5700</v>
      </c>
      <c r="P456" s="967"/>
      <c r="Q456" s="970"/>
      <c r="R456" s="967"/>
      <c r="S456" s="970"/>
      <c r="T456" s="967"/>
    </row>
    <row r="457" spans="1:20" ht="12.6" hidden="1" customHeight="1" outlineLevel="2">
      <c r="A457" s="1146">
        <v>44231</v>
      </c>
      <c r="B457" s="1032" t="s">
        <v>5698</v>
      </c>
      <c r="C457" s="955" t="s">
        <v>6175</v>
      </c>
      <c r="D457" s="968"/>
      <c r="E457" s="968"/>
      <c r="F457" s="972"/>
      <c r="G457" s="970"/>
      <c r="H457" s="967"/>
      <c r="I457" s="970"/>
      <c r="J457" s="967"/>
      <c r="K457" s="970"/>
      <c r="L457" s="967"/>
      <c r="M457" s="970"/>
      <c r="N457" s="967"/>
      <c r="O457" s="970"/>
      <c r="P457" s="967"/>
      <c r="Q457" s="970"/>
      <c r="R457" s="974" t="s">
        <v>5700</v>
      </c>
      <c r="S457" s="970"/>
      <c r="T457" s="967"/>
    </row>
    <row r="458" spans="1:20" ht="12.6" hidden="1" customHeight="1" outlineLevel="2">
      <c r="A458" s="1146">
        <v>44231</v>
      </c>
      <c r="B458" s="1032" t="s">
        <v>5706</v>
      </c>
      <c r="C458" s="955" t="s">
        <v>6176</v>
      </c>
      <c r="D458" s="968"/>
      <c r="E458" s="968"/>
      <c r="F458" s="972"/>
      <c r="G458" s="970"/>
      <c r="H458" s="967"/>
      <c r="I458" s="970"/>
      <c r="J458" s="967"/>
      <c r="K458" s="970"/>
      <c r="L458" s="967"/>
      <c r="M458" s="970"/>
      <c r="N458" s="967"/>
      <c r="O458" s="970"/>
      <c r="P458" s="974" t="s">
        <v>5700</v>
      </c>
      <c r="Q458" s="970"/>
      <c r="R458" s="967"/>
      <c r="S458" s="970"/>
      <c r="T458" s="967"/>
    </row>
    <row r="459" spans="1:20" ht="12.6" hidden="1" customHeight="1" outlineLevel="2">
      <c r="A459" s="1146">
        <v>44231</v>
      </c>
      <c r="B459" s="1032" t="s">
        <v>5698</v>
      </c>
      <c r="C459" s="955" t="s">
        <v>6177</v>
      </c>
      <c r="D459" s="968"/>
      <c r="E459" s="968"/>
      <c r="F459" s="969" t="s">
        <v>5700</v>
      </c>
      <c r="G459" s="970"/>
      <c r="H459" s="967"/>
      <c r="I459" s="970"/>
      <c r="J459" s="967"/>
      <c r="K459" s="970"/>
      <c r="L459" s="967"/>
      <c r="M459" s="970"/>
      <c r="N459" s="967"/>
      <c r="O459" s="970"/>
      <c r="P459" s="967"/>
      <c r="Q459" s="970"/>
      <c r="R459" s="967"/>
      <c r="S459" s="970"/>
      <c r="T459" s="967"/>
    </row>
    <row r="460" spans="1:20" ht="12.6" hidden="1" customHeight="1" outlineLevel="2">
      <c r="A460" s="1146">
        <v>44231</v>
      </c>
      <c r="B460" s="1032" t="s">
        <v>5698</v>
      </c>
      <c r="C460" s="955" t="s">
        <v>6178</v>
      </c>
      <c r="D460" s="968"/>
      <c r="E460" s="968"/>
      <c r="F460" s="972"/>
      <c r="G460" s="970"/>
      <c r="H460" s="967"/>
      <c r="I460" s="970"/>
      <c r="J460" s="967"/>
      <c r="K460" s="970"/>
      <c r="L460" s="967"/>
      <c r="M460" s="970"/>
      <c r="N460" s="967"/>
      <c r="O460" s="970"/>
      <c r="P460" s="967"/>
      <c r="Q460" s="970"/>
      <c r="R460" s="967"/>
      <c r="S460" s="970"/>
      <c r="T460" s="974" t="s">
        <v>5700</v>
      </c>
    </row>
    <row r="461" spans="1:20" ht="25.2" hidden="1" customHeight="1" outlineLevel="2">
      <c r="A461" s="1146">
        <v>44231</v>
      </c>
      <c r="B461" s="1032" t="s">
        <v>5698</v>
      </c>
      <c r="C461" s="955" t="s">
        <v>6179</v>
      </c>
      <c r="D461" s="977"/>
      <c r="E461" s="977" t="s">
        <v>5700</v>
      </c>
      <c r="F461" s="972"/>
      <c r="G461" s="970"/>
      <c r="H461" s="967"/>
      <c r="I461" s="970"/>
      <c r="J461" s="967"/>
      <c r="K461" s="970"/>
      <c r="L461" s="967"/>
      <c r="M461" s="970"/>
      <c r="N461" s="967"/>
      <c r="O461" s="970"/>
      <c r="P461" s="967"/>
      <c r="Q461" s="970"/>
      <c r="R461" s="967"/>
      <c r="S461" s="970"/>
      <c r="T461" s="967"/>
    </row>
    <row r="462" spans="1:20" ht="12.6" hidden="1" customHeight="1" outlineLevel="1" collapsed="1">
      <c r="A462" s="1147">
        <v>44291</v>
      </c>
      <c r="B462" s="1032" t="s">
        <v>5698</v>
      </c>
      <c r="C462" s="955" t="s">
        <v>6180</v>
      </c>
      <c r="D462" s="968"/>
      <c r="E462" s="968"/>
      <c r="F462" s="972"/>
      <c r="G462" s="970"/>
      <c r="H462" s="974" t="s">
        <v>5700</v>
      </c>
      <c r="I462" s="970"/>
      <c r="J462" s="967"/>
      <c r="K462" s="970"/>
      <c r="L462" s="967"/>
      <c r="M462" s="970"/>
      <c r="N462" s="967"/>
      <c r="O462" s="970"/>
      <c r="P462" s="967"/>
      <c r="Q462" s="970"/>
      <c r="R462" s="967"/>
      <c r="S462" s="970"/>
      <c r="T462" s="967"/>
    </row>
    <row r="463" spans="1:20" ht="12.6" hidden="1" customHeight="1" outlineLevel="2">
      <c r="A463" s="1147">
        <v>44291</v>
      </c>
      <c r="B463" s="1032" t="s">
        <v>5698</v>
      </c>
      <c r="C463" s="955" t="s">
        <v>6181</v>
      </c>
      <c r="D463" s="968"/>
      <c r="E463" s="968"/>
      <c r="F463" s="972"/>
      <c r="G463" s="970"/>
      <c r="H463" s="967"/>
      <c r="I463" s="970"/>
      <c r="J463" s="967"/>
      <c r="K463" s="970"/>
      <c r="L463" s="967"/>
      <c r="M463" s="970"/>
      <c r="N463" s="967"/>
      <c r="O463" s="970"/>
      <c r="P463" s="967"/>
      <c r="Q463" s="973" t="s">
        <v>5700</v>
      </c>
      <c r="R463" s="967"/>
      <c r="S463" s="970"/>
      <c r="T463" s="967"/>
    </row>
    <row r="464" spans="1:20" ht="12.6" hidden="1" customHeight="1" outlineLevel="2">
      <c r="A464" s="1147">
        <v>44291</v>
      </c>
      <c r="B464" s="1032" t="s">
        <v>5745</v>
      </c>
      <c r="C464" s="955" t="s">
        <v>6182</v>
      </c>
      <c r="D464" s="968"/>
      <c r="E464" s="968"/>
      <c r="F464" s="972"/>
      <c r="G464" s="970"/>
      <c r="H464" s="967"/>
      <c r="I464" s="970"/>
      <c r="J464" s="967"/>
      <c r="K464" s="970"/>
      <c r="L464" s="967"/>
      <c r="M464" s="970"/>
      <c r="N464" s="967"/>
      <c r="O464" s="970"/>
      <c r="P464" s="967"/>
      <c r="Q464" s="973"/>
      <c r="R464" s="967"/>
      <c r="S464" s="970"/>
      <c r="T464" s="967"/>
    </row>
    <row r="465" spans="1:20" ht="12.6" hidden="1" customHeight="1" outlineLevel="2">
      <c r="A465" s="1147">
        <v>44291</v>
      </c>
      <c r="B465" s="1032" t="s">
        <v>5706</v>
      </c>
      <c r="C465" s="955" t="s">
        <v>6183</v>
      </c>
      <c r="D465" s="968"/>
      <c r="E465" s="968"/>
      <c r="F465" s="972"/>
      <c r="G465" s="970"/>
      <c r="H465" s="967"/>
      <c r="I465" s="970"/>
      <c r="J465" s="967"/>
      <c r="K465" s="973" t="s">
        <v>5700</v>
      </c>
      <c r="L465" s="974"/>
      <c r="M465" s="970"/>
      <c r="N465" s="967"/>
      <c r="O465" s="970"/>
      <c r="P465" s="974" t="s">
        <v>5700</v>
      </c>
      <c r="Q465" s="970"/>
      <c r="R465" s="967"/>
      <c r="S465" s="970"/>
      <c r="T465" s="967"/>
    </row>
    <row r="466" spans="1:20" ht="12.6" hidden="1" customHeight="1" outlineLevel="2">
      <c r="A466" s="1147">
        <v>44291</v>
      </c>
      <c r="B466" s="1032" t="s">
        <v>5745</v>
      </c>
      <c r="C466" s="955" t="s">
        <v>6184</v>
      </c>
      <c r="D466" s="968"/>
      <c r="E466" s="968"/>
      <c r="F466" s="972"/>
      <c r="G466" s="970"/>
      <c r="H466" s="967"/>
      <c r="I466" s="970"/>
      <c r="J466" s="967"/>
      <c r="K466" s="970"/>
      <c r="L466" s="967"/>
      <c r="M466" s="970"/>
      <c r="N466" s="967"/>
      <c r="O466" s="970"/>
      <c r="P466" s="967"/>
      <c r="Q466" s="970"/>
      <c r="R466" s="967"/>
      <c r="S466" s="970"/>
      <c r="T466" s="967"/>
    </row>
    <row r="467" spans="1:20" ht="12.6" hidden="1" customHeight="1" outlineLevel="2">
      <c r="A467" s="1147">
        <v>44291</v>
      </c>
      <c r="B467" s="1032" t="s">
        <v>5745</v>
      </c>
      <c r="C467" s="955" t="s">
        <v>6185</v>
      </c>
      <c r="D467" s="968"/>
      <c r="E467" s="968"/>
      <c r="F467" s="972"/>
      <c r="G467" s="970"/>
      <c r="H467" s="967"/>
      <c r="I467" s="970"/>
      <c r="J467" s="967"/>
      <c r="K467" s="970"/>
      <c r="L467" s="967"/>
      <c r="M467" s="970"/>
      <c r="N467" s="967"/>
      <c r="O467" s="970"/>
      <c r="P467" s="967"/>
      <c r="Q467" s="970"/>
      <c r="R467" s="967"/>
      <c r="S467" s="970"/>
      <c r="T467" s="967"/>
    </row>
    <row r="468" spans="1:20" ht="12.6" hidden="1" customHeight="1" outlineLevel="2">
      <c r="A468" s="1147">
        <v>44291</v>
      </c>
      <c r="B468" s="1032" t="s">
        <v>5698</v>
      </c>
      <c r="C468" s="955" t="s">
        <v>6186</v>
      </c>
      <c r="D468" s="968"/>
      <c r="E468" s="968"/>
      <c r="F468" s="972"/>
      <c r="G468" s="970"/>
      <c r="H468" s="967"/>
      <c r="I468" s="970"/>
      <c r="J468" s="967"/>
      <c r="K468" s="970"/>
      <c r="L468" s="967"/>
      <c r="M468" s="970"/>
      <c r="N468" s="967"/>
      <c r="O468" s="970"/>
      <c r="P468" s="967"/>
      <c r="Q468" s="970"/>
      <c r="R468" s="967"/>
      <c r="S468" s="970"/>
      <c r="T468" s="967"/>
    </row>
    <row r="469" spans="1:20" ht="12.6" hidden="1" customHeight="1" outlineLevel="2">
      <c r="A469" s="1147">
        <v>44291</v>
      </c>
      <c r="B469" s="1032" t="s">
        <v>5745</v>
      </c>
      <c r="C469" s="955" t="s">
        <v>6187</v>
      </c>
      <c r="D469" s="968"/>
      <c r="E469" s="968"/>
      <c r="F469" s="972"/>
      <c r="G469" s="970"/>
      <c r="H469" s="967"/>
      <c r="I469" s="970"/>
      <c r="J469" s="967"/>
      <c r="K469" s="970"/>
      <c r="L469" s="967"/>
      <c r="M469" s="970"/>
      <c r="N469" s="967"/>
      <c r="O469" s="970"/>
      <c r="P469" s="967"/>
      <c r="Q469" s="970"/>
      <c r="R469" s="967"/>
      <c r="S469" s="970"/>
      <c r="T469" s="967"/>
    </row>
    <row r="470" spans="1:20" ht="25.2" hidden="1" customHeight="1" outlineLevel="2">
      <c r="A470" s="1147">
        <v>44291</v>
      </c>
      <c r="B470" s="1032" t="s">
        <v>5698</v>
      </c>
      <c r="C470" s="955" t="s">
        <v>6188</v>
      </c>
      <c r="D470" s="968"/>
      <c r="E470" s="968"/>
      <c r="F470" s="969" t="s">
        <v>5700</v>
      </c>
      <c r="G470" s="970"/>
      <c r="H470" s="967"/>
      <c r="I470" s="970"/>
      <c r="J470" s="967"/>
      <c r="K470" s="970"/>
      <c r="L470" s="967"/>
      <c r="M470" s="970"/>
      <c r="N470" s="967"/>
      <c r="O470" s="970"/>
      <c r="P470" s="967"/>
      <c r="Q470" s="970"/>
      <c r="R470" s="967"/>
      <c r="S470" s="970"/>
      <c r="T470" s="967"/>
    </row>
    <row r="471" spans="1:20" ht="12.6" hidden="1" customHeight="1" outlineLevel="2">
      <c r="A471" s="1147">
        <v>44291</v>
      </c>
      <c r="B471" s="1032" t="s">
        <v>5698</v>
      </c>
      <c r="C471" s="955" t="s">
        <v>6189</v>
      </c>
      <c r="D471" s="977"/>
      <c r="E471" s="977" t="s">
        <v>5700</v>
      </c>
      <c r="F471" s="972"/>
      <c r="G471" s="970"/>
      <c r="H471" s="967"/>
      <c r="I471" s="970"/>
      <c r="J471" s="967"/>
      <c r="K471" s="970"/>
      <c r="L471" s="967"/>
      <c r="M471" s="970"/>
      <c r="N471" s="967"/>
      <c r="O471" s="970"/>
      <c r="P471" s="967"/>
      <c r="Q471" s="970"/>
      <c r="R471" s="967"/>
      <c r="S471" s="970"/>
      <c r="T471" s="967"/>
    </row>
    <row r="472" spans="1:20" ht="12.6" hidden="1" customHeight="1" outlineLevel="2">
      <c r="A472" s="1147">
        <v>44291</v>
      </c>
      <c r="B472" s="1032" t="s">
        <v>5698</v>
      </c>
      <c r="C472" s="955" t="s">
        <v>6190</v>
      </c>
      <c r="D472" s="968"/>
      <c r="E472" s="968"/>
      <c r="F472" s="969" t="s">
        <v>5700</v>
      </c>
      <c r="G472" s="970"/>
      <c r="H472" s="967"/>
      <c r="I472" s="970"/>
      <c r="J472" s="967"/>
      <c r="K472" s="970"/>
      <c r="L472" s="967"/>
      <c r="M472" s="970"/>
      <c r="N472" s="967"/>
      <c r="O472" s="970"/>
      <c r="P472" s="967"/>
      <c r="Q472" s="970"/>
      <c r="R472" s="967"/>
      <c r="S472" s="970"/>
      <c r="T472" s="967"/>
    </row>
    <row r="473" spans="1:20" ht="12.6" hidden="1" customHeight="1" outlineLevel="2">
      <c r="A473" s="1147">
        <v>44291</v>
      </c>
      <c r="B473" s="1032" t="s">
        <v>5698</v>
      </c>
      <c r="C473" s="955" t="s">
        <v>6191</v>
      </c>
      <c r="D473" s="968"/>
      <c r="E473" s="968"/>
      <c r="F473" s="972"/>
      <c r="G473" s="970"/>
      <c r="H473" s="967"/>
      <c r="I473" s="970"/>
      <c r="J473" s="967"/>
      <c r="K473" s="970"/>
      <c r="L473" s="967"/>
      <c r="M473" s="970"/>
      <c r="N473" s="974" t="s">
        <v>5700</v>
      </c>
      <c r="O473" s="970"/>
      <c r="P473" s="967"/>
      <c r="Q473" s="970"/>
      <c r="R473" s="967"/>
      <c r="S473" s="970"/>
      <c r="T473" s="967"/>
    </row>
    <row r="474" spans="1:20" ht="13.5" hidden="1" customHeight="1" outlineLevel="2">
      <c r="A474" s="1147">
        <v>44291</v>
      </c>
      <c r="B474" s="1032" t="s">
        <v>5698</v>
      </c>
      <c r="C474" s="955" t="s">
        <v>6192</v>
      </c>
      <c r="D474" s="968"/>
      <c r="E474" s="968"/>
      <c r="F474" s="969" t="s">
        <v>5700</v>
      </c>
      <c r="G474" s="970"/>
      <c r="H474" s="967"/>
      <c r="I474" s="970"/>
      <c r="J474" s="967"/>
      <c r="K474" s="970"/>
      <c r="L474" s="967"/>
      <c r="M474" s="970"/>
      <c r="N474" s="967"/>
      <c r="O474" s="970"/>
      <c r="P474" s="967"/>
      <c r="Q474" s="970"/>
      <c r="R474" s="967"/>
      <c r="S474" s="970"/>
      <c r="T474" s="967"/>
    </row>
    <row r="475" spans="1:20" ht="12.6" hidden="1" customHeight="1" outlineLevel="2">
      <c r="A475" s="1147">
        <v>44291</v>
      </c>
      <c r="B475" s="1032" t="s">
        <v>5698</v>
      </c>
      <c r="C475" s="955" t="s">
        <v>6193</v>
      </c>
      <c r="D475" s="968"/>
      <c r="E475" s="968"/>
      <c r="F475" s="969" t="s">
        <v>5700</v>
      </c>
      <c r="G475" s="970"/>
      <c r="H475" s="967"/>
      <c r="I475" s="970"/>
      <c r="J475" s="967"/>
      <c r="K475" s="970"/>
      <c r="L475" s="967"/>
      <c r="M475" s="970"/>
      <c r="N475" s="967"/>
      <c r="O475" s="970"/>
      <c r="P475" s="967"/>
      <c r="Q475" s="970"/>
      <c r="R475" s="967"/>
      <c r="S475" s="970"/>
      <c r="T475" s="967"/>
    </row>
    <row r="476" spans="1:20" ht="12.6" hidden="1" customHeight="1" outlineLevel="2">
      <c r="A476" s="1147">
        <v>44291</v>
      </c>
      <c r="B476" s="1032" t="s">
        <v>5706</v>
      </c>
      <c r="C476" s="955" t="s">
        <v>6194</v>
      </c>
      <c r="D476" s="968"/>
      <c r="E476" s="968"/>
      <c r="F476" s="972"/>
      <c r="G476" s="970"/>
      <c r="H476" s="967"/>
      <c r="I476" s="970"/>
      <c r="J476" s="967"/>
      <c r="K476" s="970"/>
      <c r="L476" s="967"/>
      <c r="M476" s="970"/>
      <c r="N476" s="967"/>
      <c r="O476" s="970"/>
      <c r="P476" s="974" t="s">
        <v>5700</v>
      </c>
      <c r="Q476" s="970"/>
      <c r="R476" s="967"/>
      <c r="S476" s="970"/>
      <c r="T476" s="967"/>
    </row>
    <row r="477" spans="1:20" ht="12.6" hidden="1" customHeight="1" outlineLevel="2">
      <c r="A477" s="1147">
        <v>44291</v>
      </c>
      <c r="B477" s="1032" t="s">
        <v>5706</v>
      </c>
      <c r="C477" s="955" t="s">
        <v>6195</v>
      </c>
      <c r="D477" s="968"/>
      <c r="E477" s="968"/>
      <c r="F477" s="972"/>
      <c r="G477" s="970"/>
      <c r="H477" s="967"/>
      <c r="I477" s="970"/>
      <c r="J477" s="967"/>
      <c r="K477" s="970"/>
      <c r="L477" s="967"/>
      <c r="M477" s="970"/>
      <c r="N477" s="967"/>
      <c r="O477" s="970"/>
      <c r="P477" s="974" t="s">
        <v>5700</v>
      </c>
      <c r="Q477" s="970"/>
      <c r="R477" s="967"/>
      <c r="S477" s="970"/>
      <c r="T477" s="967"/>
    </row>
    <row r="478" spans="1:20" ht="12.6" hidden="1" customHeight="1" outlineLevel="1" collapsed="1">
      <c r="A478" s="1142">
        <v>44235</v>
      </c>
      <c r="B478" s="1032" t="s">
        <v>5698</v>
      </c>
      <c r="C478" s="955" t="s">
        <v>6196</v>
      </c>
      <c r="D478" s="968"/>
      <c r="E478" s="968"/>
      <c r="F478" s="969" t="s">
        <v>5700</v>
      </c>
      <c r="G478" s="970"/>
      <c r="H478" s="967"/>
      <c r="I478" s="970"/>
      <c r="J478" s="967"/>
      <c r="K478" s="970"/>
      <c r="L478" s="967"/>
      <c r="M478" s="970"/>
      <c r="N478" s="967"/>
      <c r="O478" s="970"/>
      <c r="P478" s="967"/>
      <c r="Q478" s="970"/>
      <c r="R478" s="967"/>
      <c r="S478" s="970"/>
      <c r="T478" s="974" t="s">
        <v>5700</v>
      </c>
    </row>
    <row r="479" spans="1:20" ht="12.6" hidden="1" customHeight="1" outlineLevel="2">
      <c r="A479" s="1142">
        <v>44235</v>
      </c>
      <c r="B479" s="1032" t="s">
        <v>5698</v>
      </c>
      <c r="C479" s="955" t="s">
        <v>6197</v>
      </c>
      <c r="D479" s="977"/>
      <c r="E479" s="977" t="s">
        <v>5700</v>
      </c>
      <c r="F479" s="972"/>
      <c r="G479" s="970"/>
      <c r="H479" s="967"/>
      <c r="I479" s="970"/>
      <c r="J479" s="967"/>
      <c r="K479" s="970"/>
      <c r="L479" s="967"/>
      <c r="M479" s="970"/>
      <c r="N479" s="967"/>
      <c r="O479" s="970"/>
      <c r="P479" s="967"/>
      <c r="Q479" s="970"/>
      <c r="R479" s="967"/>
      <c r="S479" s="970"/>
      <c r="T479" s="967"/>
    </row>
    <row r="480" spans="1:20" ht="12.6" hidden="1" customHeight="1" outlineLevel="2">
      <c r="A480" s="1142">
        <v>44235</v>
      </c>
      <c r="B480" s="1032" t="s">
        <v>5698</v>
      </c>
      <c r="C480" s="955" t="s">
        <v>6198</v>
      </c>
      <c r="D480" s="968"/>
      <c r="E480" s="968"/>
      <c r="F480" s="969" t="s">
        <v>5700</v>
      </c>
      <c r="G480" s="970"/>
      <c r="H480" s="967"/>
      <c r="I480" s="970"/>
      <c r="J480" s="967"/>
      <c r="K480" s="970"/>
      <c r="L480" s="967"/>
      <c r="M480" s="970"/>
      <c r="N480" s="967"/>
      <c r="O480" s="970"/>
      <c r="P480" s="967"/>
      <c r="Q480" s="970"/>
      <c r="R480" s="967"/>
      <c r="S480" s="970"/>
      <c r="T480" s="967"/>
    </row>
    <row r="481" spans="1:20" ht="12.6" hidden="1" customHeight="1" outlineLevel="2">
      <c r="A481" s="1142">
        <v>44235</v>
      </c>
      <c r="B481" s="1032" t="s">
        <v>5698</v>
      </c>
      <c r="C481" s="955" t="s">
        <v>6199</v>
      </c>
      <c r="D481" s="977"/>
      <c r="E481" s="977" t="s">
        <v>5700</v>
      </c>
      <c r="F481" s="972"/>
      <c r="G481" s="970"/>
      <c r="H481" s="967"/>
      <c r="I481" s="970"/>
      <c r="J481" s="967"/>
      <c r="K481" s="970"/>
      <c r="L481" s="967"/>
      <c r="M481" s="970"/>
      <c r="N481" s="967"/>
      <c r="O481" s="970"/>
      <c r="P481" s="967"/>
      <c r="Q481" s="970"/>
      <c r="R481" s="967"/>
      <c r="S481" s="970"/>
      <c r="T481" s="967"/>
    </row>
    <row r="482" spans="1:20" ht="25.2" hidden="1" customHeight="1" outlineLevel="2">
      <c r="A482" s="1142">
        <v>44235</v>
      </c>
      <c r="B482" s="1032" t="s">
        <v>5698</v>
      </c>
      <c r="C482" s="955" t="s">
        <v>6200</v>
      </c>
      <c r="D482" s="968"/>
      <c r="E482" s="968"/>
      <c r="F482" s="969" t="s">
        <v>5700</v>
      </c>
      <c r="G482" s="973" t="s">
        <v>5700</v>
      </c>
      <c r="H482" s="967"/>
      <c r="I482" s="970"/>
      <c r="J482" s="967"/>
      <c r="K482" s="970"/>
      <c r="L482" s="967"/>
      <c r="M482" s="970"/>
      <c r="N482" s="967"/>
      <c r="O482" s="970"/>
      <c r="P482" s="967"/>
      <c r="Q482" s="970"/>
      <c r="R482" s="967"/>
      <c r="S482" s="970"/>
      <c r="T482" s="967"/>
    </row>
    <row r="483" spans="1:20" ht="12.6" hidden="1" customHeight="1" outlineLevel="2">
      <c r="A483" s="1142">
        <v>44235</v>
      </c>
      <c r="B483" s="1032" t="s">
        <v>6201</v>
      </c>
      <c r="C483" s="955" t="s">
        <v>6202</v>
      </c>
      <c r="D483" s="968"/>
      <c r="E483" s="968"/>
      <c r="F483" s="972"/>
      <c r="G483" s="970"/>
      <c r="H483" s="967"/>
      <c r="I483" s="970"/>
      <c r="J483" s="967"/>
      <c r="K483" s="970"/>
      <c r="L483" s="967"/>
      <c r="M483" s="970"/>
      <c r="N483" s="967"/>
      <c r="O483" s="970"/>
      <c r="P483" s="967"/>
      <c r="Q483" s="970"/>
      <c r="R483" s="967"/>
      <c r="S483" s="970"/>
      <c r="T483" s="974" t="s">
        <v>5700</v>
      </c>
    </row>
    <row r="484" spans="1:20" ht="25.2" hidden="1" customHeight="1" outlineLevel="2">
      <c r="A484" s="1142">
        <v>44235</v>
      </c>
      <c r="B484" s="1032" t="s">
        <v>5698</v>
      </c>
      <c r="C484" s="955" t="s">
        <v>6203</v>
      </c>
      <c r="D484" s="968"/>
      <c r="E484" s="968"/>
      <c r="F484" s="969" t="s">
        <v>5700</v>
      </c>
      <c r="G484" s="970"/>
      <c r="H484" s="967"/>
      <c r="I484" s="970"/>
      <c r="J484" s="967"/>
      <c r="K484" s="970"/>
      <c r="L484" s="967"/>
      <c r="M484" s="973" t="s">
        <v>5700</v>
      </c>
      <c r="N484" s="967"/>
      <c r="O484" s="970"/>
      <c r="P484" s="967"/>
      <c r="Q484" s="970"/>
      <c r="R484" s="967"/>
      <c r="S484" s="970"/>
      <c r="T484" s="967"/>
    </row>
    <row r="485" spans="1:20" ht="12.6" hidden="1" customHeight="1" outlineLevel="2">
      <c r="A485" s="1142">
        <v>44235</v>
      </c>
      <c r="B485" s="1032" t="s">
        <v>5698</v>
      </c>
      <c r="C485" s="955" t="s">
        <v>6204</v>
      </c>
      <c r="D485" s="968"/>
      <c r="E485" s="968"/>
      <c r="F485" s="969" t="s">
        <v>5700</v>
      </c>
      <c r="G485" s="970"/>
      <c r="H485" s="967"/>
      <c r="I485" s="970"/>
      <c r="J485" s="974" t="s">
        <v>5700</v>
      </c>
      <c r="K485" s="970"/>
      <c r="L485" s="967"/>
      <c r="M485" s="970"/>
      <c r="N485" s="967"/>
      <c r="O485" s="970"/>
      <c r="P485" s="967"/>
      <c r="Q485" s="970"/>
      <c r="R485" s="967"/>
      <c r="S485" s="970"/>
      <c r="T485" s="967"/>
    </row>
    <row r="486" spans="1:20" ht="12.6" hidden="1" customHeight="1" outlineLevel="2">
      <c r="A486" s="1142">
        <v>44235</v>
      </c>
      <c r="B486" s="1032" t="s">
        <v>5698</v>
      </c>
      <c r="C486" s="955" t="s">
        <v>6205</v>
      </c>
      <c r="D486" s="977"/>
      <c r="E486" s="977" t="s">
        <v>5700</v>
      </c>
      <c r="F486" s="972"/>
      <c r="G486" s="970"/>
      <c r="H486" s="967"/>
      <c r="I486" s="970"/>
      <c r="J486" s="974" t="s">
        <v>5700</v>
      </c>
      <c r="K486" s="970"/>
      <c r="L486" s="967"/>
      <c r="M486" s="970"/>
      <c r="N486" s="967"/>
      <c r="O486" s="970"/>
      <c r="P486" s="967"/>
      <c r="Q486" s="970"/>
      <c r="R486" s="967"/>
      <c r="S486" s="970"/>
      <c r="T486" s="967"/>
    </row>
    <row r="487" spans="1:20" ht="25.2" hidden="1" customHeight="1" outlineLevel="2">
      <c r="A487" s="1142">
        <v>44235</v>
      </c>
      <c r="B487" s="1032" t="s">
        <v>5698</v>
      </c>
      <c r="C487" s="955" t="s">
        <v>6206</v>
      </c>
      <c r="D487" s="968"/>
      <c r="E487" s="968"/>
      <c r="F487" s="969" t="s">
        <v>5700</v>
      </c>
      <c r="G487" s="970"/>
      <c r="H487" s="967"/>
      <c r="I487" s="970"/>
      <c r="J487" s="967"/>
      <c r="K487" s="970"/>
      <c r="L487" s="967"/>
      <c r="M487" s="970"/>
      <c r="N487" s="967"/>
      <c r="O487" s="970"/>
      <c r="P487" s="967"/>
      <c r="Q487" s="970"/>
      <c r="R487" s="967"/>
      <c r="S487" s="970"/>
      <c r="T487" s="967"/>
    </row>
    <row r="488" spans="1:20" ht="12.6" hidden="1" customHeight="1" outlineLevel="2">
      <c r="A488" s="1142">
        <v>44235</v>
      </c>
      <c r="B488" s="1032" t="s">
        <v>5698</v>
      </c>
      <c r="C488" s="955" t="s">
        <v>6207</v>
      </c>
      <c r="D488" s="977"/>
      <c r="E488" s="977" t="s">
        <v>5700</v>
      </c>
      <c r="F488" s="972"/>
      <c r="G488" s="970"/>
      <c r="H488" s="967"/>
      <c r="I488" s="970"/>
      <c r="J488" s="967"/>
      <c r="K488" s="970"/>
      <c r="L488" s="967"/>
      <c r="M488" s="970"/>
      <c r="N488" s="967"/>
      <c r="O488" s="970"/>
      <c r="P488" s="967"/>
      <c r="Q488" s="970"/>
      <c r="R488" s="967"/>
      <c r="S488" s="970"/>
      <c r="T488" s="967"/>
    </row>
    <row r="489" spans="1:20" ht="12.6" hidden="1" customHeight="1" outlineLevel="2">
      <c r="A489" s="1142">
        <v>44235</v>
      </c>
      <c r="B489" s="1032" t="s">
        <v>3470</v>
      </c>
      <c r="C489" s="955" t="s">
        <v>6208</v>
      </c>
      <c r="D489" s="968"/>
      <c r="E489" s="968"/>
      <c r="F489" s="972"/>
      <c r="G489" s="970"/>
      <c r="H489" s="967"/>
      <c r="I489" s="970"/>
      <c r="J489" s="967"/>
      <c r="K489" s="970"/>
      <c r="L489" s="967"/>
      <c r="M489" s="970"/>
      <c r="N489" s="967"/>
      <c r="O489" s="970"/>
      <c r="P489" s="967"/>
      <c r="Q489" s="970"/>
      <c r="R489" s="967"/>
      <c r="S489" s="970"/>
      <c r="T489" s="967"/>
    </row>
    <row r="490" spans="1:20" ht="12.6" hidden="1" customHeight="1" outlineLevel="2">
      <c r="A490" s="1142">
        <v>44235</v>
      </c>
      <c r="B490" s="1032" t="s">
        <v>5698</v>
      </c>
      <c r="C490" s="955" t="s">
        <v>6209</v>
      </c>
      <c r="D490" s="968"/>
      <c r="E490" s="968"/>
      <c r="F490" s="969" t="s">
        <v>5700</v>
      </c>
      <c r="G490" s="970"/>
      <c r="H490" s="967"/>
      <c r="I490" s="970"/>
      <c r="J490" s="967"/>
      <c r="K490" s="970"/>
      <c r="L490" s="967"/>
      <c r="M490" s="970"/>
      <c r="N490" s="967"/>
      <c r="O490" s="970"/>
      <c r="P490" s="967"/>
      <c r="Q490" s="970"/>
      <c r="R490" s="967"/>
      <c r="S490" s="970"/>
      <c r="T490" s="967"/>
    </row>
    <row r="491" spans="1:20" ht="12.6" hidden="1" customHeight="1" outlineLevel="2">
      <c r="A491" s="1142">
        <v>44235</v>
      </c>
      <c r="B491" s="1032" t="s">
        <v>5698</v>
      </c>
      <c r="C491" s="955" t="s">
        <v>6210</v>
      </c>
      <c r="D491" s="977"/>
      <c r="E491" s="977" t="s">
        <v>5700</v>
      </c>
      <c r="F491" s="972"/>
      <c r="G491" s="970"/>
      <c r="H491" s="967"/>
      <c r="I491" s="970"/>
      <c r="J491" s="967"/>
      <c r="K491" s="970"/>
      <c r="L491" s="967"/>
      <c r="M491" s="970"/>
      <c r="N491" s="967"/>
      <c r="O491" s="970"/>
      <c r="P491" s="967"/>
      <c r="Q491" s="970"/>
      <c r="R491" s="967"/>
      <c r="S491" s="970"/>
      <c r="T491" s="967"/>
    </row>
    <row r="492" spans="1:20" ht="12.6" hidden="1" customHeight="1" outlineLevel="2">
      <c r="A492" s="1142">
        <v>44235</v>
      </c>
      <c r="B492" s="1032" t="s">
        <v>5706</v>
      </c>
      <c r="C492" s="955" t="s">
        <v>6211</v>
      </c>
      <c r="D492" s="968"/>
      <c r="E492" s="968"/>
      <c r="F492" s="972"/>
      <c r="G492" s="970"/>
      <c r="H492" s="967"/>
      <c r="I492" s="970"/>
      <c r="J492" s="967"/>
      <c r="K492" s="970"/>
      <c r="L492" s="967"/>
      <c r="M492" s="970"/>
      <c r="N492" s="967"/>
      <c r="O492" s="970"/>
      <c r="P492" s="974" t="s">
        <v>5700</v>
      </c>
      <c r="Q492" s="970"/>
      <c r="R492" s="967"/>
      <c r="S492" s="970"/>
      <c r="T492" s="967"/>
    </row>
    <row r="493" spans="1:20" ht="25.2" hidden="1" customHeight="1" outlineLevel="2">
      <c r="A493" s="1142">
        <v>44235</v>
      </c>
      <c r="B493" s="1032" t="s">
        <v>5698</v>
      </c>
      <c r="C493" s="955" t="s">
        <v>6212</v>
      </c>
      <c r="D493" s="968"/>
      <c r="E493" s="968"/>
      <c r="F493" s="972"/>
      <c r="G493" s="970"/>
      <c r="H493" s="967"/>
      <c r="I493" s="970"/>
      <c r="J493" s="967"/>
      <c r="K493" s="970"/>
      <c r="L493" s="967"/>
      <c r="M493" s="970"/>
      <c r="N493" s="967"/>
      <c r="O493" s="970"/>
      <c r="P493" s="967"/>
      <c r="Q493" s="970"/>
      <c r="R493" s="974" t="s">
        <v>5700</v>
      </c>
      <c r="S493" s="970"/>
      <c r="T493" s="967"/>
    </row>
    <row r="494" spans="1:20" ht="25.2" hidden="1" customHeight="1" outlineLevel="2">
      <c r="A494" s="1142">
        <v>44235</v>
      </c>
      <c r="B494" s="1032" t="s">
        <v>5698</v>
      </c>
      <c r="C494" s="955" t="s">
        <v>6213</v>
      </c>
      <c r="D494" s="968"/>
      <c r="E494" s="968"/>
      <c r="F494" s="969" t="s">
        <v>5700</v>
      </c>
      <c r="G494" s="970"/>
      <c r="H494" s="967"/>
      <c r="I494" s="970"/>
      <c r="J494" s="967"/>
      <c r="K494" s="970"/>
      <c r="L494" s="967"/>
      <c r="M494" s="970"/>
      <c r="N494" s="967"/>
      <c r="O494" s="970"/>
      <c r="P494" s="967"/>
      <c r="Q494" s="970"/>
      <c r="R494" s="967"/>
      <c r="S494" s="970"/>
      <c r="T494" s="967"/>
    </row>
    <row r="495" spans="1:20" ht="25.2" hidden="1" customHeight="1" outlineLevel="2">
      <c r="A495" s="1142">
        <v>44235</v>
      </c>
      <c r="B495" s="1032" t="s">
        <v>5698</v>
      </c>
      <c r="C495" s="955" t="s">
        <v>6214</v>
      </c>
      <c r="D495" s="977"/>
      <c r="E495" s="977" t="s">
        <v>5700</v>
      </c>
      <c r="F495" s="972"/>
      <c r="G495" s="970"/>
      <c r="H495" s="967"/>
      <c r="I495" s="970"/>
      <c r="J495" s="967"/>
      <c r="K495" s="970"/>
      <c r="L495" s="967"/>
      <c r="M495" s="970"/>
      <c r="N495" s="967"/>
      <c r="O495" s="970"/>
      <c r="P495" s="967"/>
      <c r="Q495" s="970"/>
      <c r="R495" s="967"/>
      <c r="S495" s="970"/>
      <c r="T495" s="967"/>
    </row>
    <row r="496" spans="1:20" ht="12.6" hidden="1" customHeight="1" outlineLevel="2">
      <c r="A496" s="1142">
        <v>44235</v>
      </c>
      <c r="B496" s="1032" t="s">
        <v>5698</v>
      </c>
      <c r="C496" s="955" t="s">
        <v>6215</v>
      </c>
      <c r="D496" s="968"/>
      <c r="E496" s="968"/>
      <c r="F496" s="972"/>
      <c r="G496" s="970"/>
      <c r="H496" s="967"/>
      <c r="I496" s="970"/>
      <c r="J496" s="967"/>
      <c r="K496" s="970"/>
      <c r="L496" s="967"/>
      <c r="M496" s="970"/>
      <c r="N496" s="967"/>
      <c r="O496" s="970"/>
      <c r="P496" s="967"/>
      <c r="Q496" s="970"/>
      <c r="R496" s="967"/>
      <c r="S496" s="970"/>
      <c r="T496" s="974" t="s">
        <v>5700</v>
      </c>
    </row>
    <row r="497" spans="1:20" ht="12.6" hidden="1" customHeight="1" outlineLevel="1" collapsed="1">
      <c r="A497" s="1148">
        <v>44236</v>
      </c>
      <c r="B497" s="1032" t="s">
        <v>5698</v>
      </c>
      <c r="C497" s="1149" t="s">
        <v>6216</v>
      </c>
      <c r="D497" s="977"/>
      <c r="E497" s="977" t="s">
        <v>5700</v>
      </c>
      <c r="F497" s="972"/>
      <c r="G497" s="970"/>
      <c r="H497" s="967"/>
      <c r="I497" s="970"/>
      <c r="J497" s="967"/>
      <c r="K497" s="970"/>
      <c r="L497" s="967"/>
      <c r="M497" s="973" t="s">
        <v>5700</v>
      </c>
      <c r="N497" s="967"/>
      <c r="O497" s="970"/>
      <c r="P497" s="967"/>
      <c r="Q497" s="970"/>
      <c r="R497" s="967"/>
      <c r="S497" s="970"/>
      <c r="T497" s="967"/>
    </row>
    <row r="498" spans="1:20" ht="25.2" hidden="1" customHeight="1" outlineLevel="2">
      <c r="A498" s="1148">
        <v>44236</v>
      </c>
      <c r="B498" s="1032" t="s">
        <v>5698</v>
      </c>
      <c r="C498" s="955" t="s">
        <v>6217</v>
      </c>
      <c r="D498" s="968"/>
      <c r="E498" s="968"/>
      <c r="F498" s="972"/>
      <c r="G498" s="970"/>
      <c r="H498" s="967"/>
      <c r="I498" s="970"/>
      <c r="J498" s="967"/>
      <c r="K498" s="970"/>
      <c r="L498" s="967"/>
      <c r="M498" s="970"/>
      <c r="N498" s="967"/>
      <c r="O498" s="973" t="s">
        <v>5700</v>
      </c>
      <c r="P498" s="967"/>
      <c r="Q498" s="970"/>
      <c r="R498" s="967"/>
      <c r="S498" s="970"/>
      <c r="T498" s="967"/>
    </row>
    <row r="499" spans="1:20" ht="12.6" hidden="1" customHeight="1" outlineLevel="2">
      <c r="A499" s="1148">
        <v>44236</v>
      </c>
      <c r="B499" s="1032" t="s">
        <v>5698</v>
      </c>
      <c r="C499" s="955" t="s">
        <v>6218</v>
      </c>
      <c r="D499" s="977"/>
      <c r="E499" s="977" t="s">
        <v>5700</v>
      </c>
      <c r="F499" s="972"/>
      <c r="G499" s="970"/>
      <c r="H499" s="967"/>
      <c r="I499" s="973" t="s">
        <v>5700</v>
      </c>
      <c r="J499" s="967"/>
      <c r="K499" s="970"/>
      <c r="L499" s="967"/>
      <c r="M499" s="970"/>
      <c r="N499" s="967"/>
      <c r="O499" s="970"/>
      <c r="P499" s="967"/>
      <c r="Q499" s="970"/>
      <c r="R499" s="967"/>
      <c r="S499" s="970"/>
      <c r="T499" s="967"/>
    </row>
    <row r="500" spans="1:20" ht="12.6" hidden="1" customHeight="1" outlineLevel="2">
      <c r="A500" s="1148">
        <v>44236</v>
      </c>
      <c r="B500" s="1032" t="s">
        <v>5698</v>
      </c>
      <c r="C500" s="955" t="s">
        <v>6219</v>
      </c>
      <c r="D500" s="968"/>
      <c r="E500" s="968"/>
      <c r="F500" s="972"/>
      <c r="G500" s="970"/>
      <c r="H500" s="967"/>
      <c r="I500" s="970"/>
      <c r="J500" s="967"/>
      <c r="K500" s="970"/>
      <c r="L500" s="967"/>
      <c r="M500" s="970"/>
      <c r="N500" s="967"/>
      <c r="O500" s="973" t="s">
        <v>5700</v>
      </c>
      <c r="P500" s="974"/>
      <c r="Q500" s="970"/>
      <c r="R500" s="967"/>
      <c r="S500" s="970"/>
      <c r="T500" s="967"/>
    </row>
    <row r="501" spans="1:20" ht="12.6" hidden="1" customHeight="1" outlineLevel="2">
      <c r="A501" s="1148">
        <v>44236</v>
      </c>
      <c r="B501" s="1032" t="s">
        <v>5698</v>
      </c>
      <c r="C501" s="955" t="s">
        <v>6220</v>
      </c>
      <c r="D501" s="977"/>
      <c r="E501" s="977" t="s">
        <v>5700</v>
      </c>
      <c r="F501" s="972"/>
      <c r="G501" s="970"/>
      <c r="H501" s="967"/>
      <c r="I501" s="970"/>
      <c r="J501" s="967"/>
      <c r="K501" s="970"/>
      <c r="L501" s="967"/>
      <c r="M501" s="970"/>
      <c r="N501" s="967"/>
      <c r="O501" s="970"/>
      <c r="P501" s="967"/>
      <c r="Q501" s="970"/>
      <c r="R501" s="967"/>
      <c r="S501" s="970"/>
      <c r="T501" s="967"/>
    </row>
    <row r="502" spans="1:20" ht="25.2" hidden="1" customHeight="1" outlineLevel="2">
      <c r="A502" s="1148">
        <v>44236</v>
      </c>
      <c r="B502" s="1032" t="s">
        <v>5698</v>
      </c>
      <c r="C502" s="955" t="s">
        <v>6221</v>
      </c>
      <c r="D502" s="968"/>
      <c r="E502" s="968"/>
      <c r="F502" s="972"/>
      <c r="G502" s="970"/>
      <c r="H502" s="967"/>
      <c r="I502" s="970"/>
      <c r="J502" s="967"/>
      <c r="K502" s="970"/>
      <c r="L502" s="967"/>
      <c r="M502" s="970"/>
      <c r="N502" s="967"/>
      <c r="O502" s="973" t="s">
        <v>5700</v>
      </c>
      <c r="P502" s="967"/>
      <c r="Q502" s="970"/>
      <c r="R502" s="967"/>
      <c r="S502" s="970"/>
      <c r="T502" s="967"/>
    </row>
    <row r="503" spans="1:20" ht="25.2" hidden="1" customHeight="1" outlineLevel="2">
      <c r="A503" s="1148">
        <v>44236</v>
      </c>
      <c r="B503" s="1032" t="s">
        <v>5698</v>
      </c>
      <c r="C503" s="955" t="s">
        <v>6222</v>
      </c>
      <c r="D503" s="968"/>
      <c r="E503" s="968"/>
      <c r="F503" s="969" t="s">
        <v>5700</v>
      </c>
      <c r="G503" s="970"/>
      <c r="H503" s="967"/>
      <c r="I503" s="970"/>
      <c r="J503" s="967"/>
      <c r="K503" s="970"/>
      <c r="L503" s="967"/>
      <c r="M503" s="970"/>
      <c r="N503" s="967"/>
      <c r="O503" s="970"/>
      <c r="P503" s="967"/>
      <c r="Q503" s="970"/>
      <c r="R503" s="967"/>
      <c r="S503" s="970"/>
      <c r="T503" s="967"/>
    </row>
    <row r="504" spans="1:20" ht="12.6" hidden="1" customHeight="1" outlineLevel="2">
      <c r="A504" s="1148">
        <v>44236</v>
      </c>
      <c r="B504" s="1032" t="s">
        <v>5698</v>
      </c>
      <c r="C504" s="955" t="s">
        <v>6223</v>
      </c>
      <c r="D504" s="968"/>
      <c r="E504" s="968"/>
      <c r="F504" s="972"/>
      <c r="G504" s="970"/>
      <c r="H504" s="967"/>
      <c r="I504" s="970"/>
      <c r="J504" s="967"/>
      <c r="K504" s="970"/>
      <c r="L504" s="967"/>
      <c r="M504" s="970"/>
      <c r="N504" s="967"/>
      <c r="O504" s="970"/>
      <c r="P504" s="967"/>
      <c r="Q504" s="970"/>
      <c r="R504" s="974" t="s">
        <v>5700</v>
      </c>
      <c r="S504" s="970"/>
      <c r="T504" s="967"/>
    </row>
    <row r="505" spans="1:20" ht="12.6" hidden="1" customHeight="1" outlineLevel="2">
      <c r="A505" s="1148">
        <v>44236</v>
      </c>
      <c r="B505" s="1032" t="s">
        <v>5698</v>
      </c>
      <c r="C505" s="955" t="s">
        <v>6224</v>
      </c>
      <c r="D505" s="968"/>
      <c r="E505" s="968"/>
      <c r="F505" s="972"/>
      <c r="G505" s="970"/>
      <c r="H505" s="967"/>
      <c r="I505" s="970"/>
      <c r="J505" s="967"/>
      <c r="K505" s="970"/>
      <c r="L505" s="967"/>
      <c r="M505" s="970"/>
      <c r="N505" s="967"/>
      <c r="O505" s="973" t="s">
        <v>5700</v>
      </c>
      <c r="P505" s="967"/>
      <c r="Q505" s="970"/>
      <c r="R505" s="967"/>
      <c r="S505" s="970"/>
      <c r="T505" s="967"/>
    </row>
    <row r="506" spans="1:20" ht="12.6" hidden="1" customHeight="1" outlineLevel="2">
      <c r="A506" s="1148">
        <v>44236</v>
      </c>
      <c r="B506" s="1032" t="s">
        <v>5698</v>
      </c>
      <c r="C506" s="955" t="s">
        <v>6225</v>
      </c>
      <c r="D506" s="968"/>
      <c r="E506" s="968"/>
      <c r="F506" s="969" t="s">
        <v>5700</v>
      </c>
      <c r="G506" s="970"/>
      <c r="H506" s="967"/>
      <c r="I506" s="970"/>
      <c r="J506" s="967"/>
      <c r="K506" s="970"/>
      <c r="L506" s="967"/>
      <c r="M506" s="973" t="s">
        <v>5700</v>
      </c>
      <c r="N506" s="967"/>
      <c r="O506" s="970"/>
      <c r="P506" s="967"/>
      <c r="Q506" s="970"/>
      <c r="R506" s="967"/>
      <c r="S506" s="970"/>
      <c r="T506" s="967"/>
    </row>
    <row r="507" spans="1:20" ht="12.6" hidden="1" customHeight="1" outlineLevel="2">
      <c r="A507" s="1148">
        <v>44236</v>
      </c>
      <c r="B507" s="1032" t="s">
        <v>5698</v>
      </c>
      <c r="C507" s="955" t="s">
        <v>6226</v>
      </c>
      <c r="D507" s="968"/>
      <c r="E507" s="968"/>
      <c r="F507" s="972"/>
      <c r="G507" s="970"/>
      <c r="H507" s="967"/>
      <c r="I507" s="970"/>
      <c r="J507" s="967"/>
      <c r="K507" s="973" t="s">
        <v>5700</v>
      </c>
      <c r="L507" s="967"/>
      <c r="M507" s="970"/>
      <c r="N507" s="967"/>
      <c r="O507" s="970"/>
      <c r="P507" s="967"/>
      <c r="Q507" s="970"/>
      <c r="R507" s="967"/>
      <c r="S507" s="970"/>
      <c r="T507" s="967"/>
    </row>
    <row r="508" spans="1:20" ht="12.6" hidden="1" customHeight="1" outlineLevel="2">
      <c r="A508" s="1148">
        <v>44236</v>
      </c>
      <c r="B508" s="1032" t="s">
        <v>5698</v>
      </c>
      <c r="C508" s="955" t="s">
        <v>6227</v>
      </c>
      <c r="D508" s="968"/>
      <c r="E508" s="968"/>
      <c r="F508" s="972"/>
      <c r="G508" s="973" t="s">
        <v>5700</v>
      </c>
      <c r="H508" s="967"/>
      <c r="I508" s="970"/>
      <c r="J508" s="967"/>
      <c r="K508" s="970"/>
      <c r="L508" s="967"/>
      <c r="M508" s="970"/>
      <c r="N508" s="967"/>
      <c r="O508" s="970"/>
      <c r="P508" s="967"/>
      <c r="Q508" s="970"/>
      <c r="R508" s="967"/>
      <c r="S508" s="970"/>
      <c r="T508" s="967"/>
    </row>
    <row r="509" spans="1:20" ht="12.6" hidden="1" customHeight="1" outlineLevel="2">
      <c r="A509" s="1148">
        <v>44236</v>
      </c>
      <c r="B509" s="1032" t="s">
        <v>5698</v>
      </c>
      <c r="C509" s="955" t="s">
        <v>6228</v>
      </c>
      <c r="D509" s="968"/>
      <c r="E509" s="968"/>
      <c r="F509" s="972"/>
      <c r="G509" s="970"/>
      <c r="H509" s="967"/>
      <c r="I509" s="970"/>
      <c r="J509" s="967"/>
      <c r="K509" s="970"/>
      <c r="L509" s="967"/>
      <c r="M509" s="970"/>
      <c r="N509" s="967"/>
      <c r="O509" s="970"/>
      <c r="P509" s="967"/>
      <c r="Q509" s="970"/>
      <c r="R509" s="967"/>
      <c r="S509" s="970"/>
      <c r="T509" s="974" t="s">
        <v>5700</v>
      </c>
    </row>
    <row r="510" spans="1:20" ht="12.6" hidden="1" customHeight="1" outlineLevel="2">
      <c r="A510" s="1148">
        <v>44236</v>
      </c>
      <c r="B510" s="1032" t="s">
        <v>5706</v>
      </c>
      <c r="C510" s="955" t="s">
        <v>6229</v>
      </c>
      <c r="D510" s="968"/>
      <c r="E510" s="968"/>
      <c r="F510" s="972"/>
      <c r="G510" s="970"/>
      <c r="H510" s="967"/>
      <c r="I510" s="970"/>
      <c r="J510" s="967"/>
      <c r="K510" s="970"/>
      <c r="L510" s="967"/>
      <c r="M510" s="970"/>
      <c r="N510" s="967"/>
      <c r="O510" s="970"/>
      <c r="P510" s="967"/>
      <c r="Q510" s="970"/>
      <c r="R510" s="967"/>
      <c r="S510" s="970"/>
      <c r="T510" s="974" t="s">
        <v>5700</v>
      </c>
    </row>
    <row r="511" spans="1:20" ht="12.6" hidden="1" customHeight="1" outlineLevel="2">
      <c r="A511" s="1148">
        <v>44236</v>
      </c>
      <c r="B511" s="1032" t="s">
        <v>5698</v>
      </c>
      <c r="C511" s="955" t="s">
        <v>6230</v>
      </c>
      <c r="D511" s="968"/>
      <c r="E511" s="968"/>
      <c r="F511" s="972"/>
      <c r="G511" s="970"/>
      <c r="H511" s="967"/>
      <c r="I511" s="970"/>
      <c r="J511" s="967"/>
      <c r="K511" s="970"/>
      <c r="L511" s="967"/>
      <c r="M511" s="970"/>
      <c r="N511" s="967"/>
      <c r="O511" s="970"/>
      <c r="P511" s="967"/>
      <c r="Q511" s="970"/>
      <c r="R511" s="974" t="s">
        <v>5700</v>
      </c>
      <c r="S511" s="970"/>
      <c r="T511" s="967"/>
    </row>
    <row r="512" spans="1:20" ht="12.6" hidden="1" customHeight="1" outlineLevel="2">
      <c r="A512" s="1148">
        <v>44236</v>
      </c>
      <c r="B512" s="1032" t="s">
        <v>5698</v>
      </c>
      <c r="C512" s="955" t="s">
        <v>6231</v>
      </c>
      <c r="D512" s="968"/>
      <c r="E512" s="968"/>
      <c r="F512" s="972"/>
      <c r="G512" s="970"/>
      <c r="H512" s="974" t="s">
        <v>5700</v>
      </c>
      <c r="I512" s="970"/>
      <c r="J512" s="967"/>
      <c r="K512" s="970"/>
      <c r="L512" s="967"/>
      <c r="M512" s="970"/>
      <c r="N512" s="967"/>
      <c r="O512" s="970"/>
      <c r="P512" s="967"/>
      <c r="Q512" s="970"/>
      <c r="R512" s="967"/>
      <c r="S512" s="970"/>
      <c r="T512" s="967"/>
    </row>
    <row r="513" spans="1:20" ht="12.6" hidden="1" customHeight="1" outlineLevel="1" collapsed="1">
      <c r="A513" s="1005">
        <v>44237</v>
      </c>
      <c r="B513" s="1032" t="s">
        <v>5698</v>
      </c>
      <c r="C513" s="955" t="s">
        <v>6232</v>
      </c>
      <c r="D513" s="968"/>
      <c r="E513" s="968"/>
      <c r="F513" s="969"/>
      <c r="G513" s="970"/>
      <c r="H513" s="967"/>
      <c r="I513" s="970"/>
      <c r="J513" s="967"/>
      <c r="K513" s="970"/>
      <c r="L513" s="967"/>
      <c r="M513" s="970"/>
      <c r="N513" s="967"/>
      <c r="O513" s="970"/>
      <c r="P513" s="967"/>
      <c r="Q513" s="970"/>
      <c r="R513" s="974" t="s">
        <v>5700</v>
      </c>
      <c r="S513" s="970"/>
      <c r="T513" s="967"/>
    </row>
    <row r="514" spans="1:20" ht="12.6" hidden="1" customHeight="1" outlineLevel="2">
      <c r="A514" s="1005">
        <v>44237</v>
      </c>
      <c r="B514" s="1032" t="s">
        <v>5698</v>
      </c>
      <c r="C514" s="955" t="s">
        <v>6233</v>
      </c>
      <c r="D514" s="977"/>
      <c r="E514" s="977" t="s">
        <v>5700</v>
      </c>
      <c r="F514" s="972"/>
      <c r="G514" s="970"/>
      <c r="H514" s="967"/>
      <c r="I514" s="970"/>
      <c r="J514" s="967"/>
      <c r="K514" s="970"/>
      <c r="L514" s="967"/>
      <c r="M514" s="970"/>
      <c r="N514" s="967"/>
      <c r="O514" s="970"/>
      <c r="P514" s="967"/>
      <c r="Q514" s="970"/>
      <c r="R514" s="967"/>
      <c r="S514" s="970"/>
      <c r="T514" s="967"/>
    </row>
    <row r="515" spans="1:20" ht="12.6" hidden="1" customHeight="1" outlineLevel="2">
      <c r="A515" s="1005">
        <v>44237</v>
      </c>
      <c r="B515" s="1032" t="s">
        <v>5698</v>
      </c>
      <c r="C515" s="955" t="s">
        <v>6234</v>
      </c>
      <c r="D515" s="968"/>
      <c r="E515" s="968"/>
      <c r="F515" s="972"/>
      <c r="G515" s="970"/>
      <c r="H515" s="967"/>
      <c r="I515" s="970"/>
      <c r="J515" s="967"/>
      <c r="K515" s="970"/>
      <c r="L515" s="967"/>
      <c r="M515" s="970"/>
      <c r="N515" s="967"/>
      <c r="O515" s="970"/>
      <c r="P515" s="967"/>
      <c r="Q515" s="970"/>
      <c r="R515" s="967"/>
      <c r="S515" s="970"/>
      <c r="T515" s="974" t="s">
        <v>5700</v>
      </c>
    </row>
    <row r="516" spans="1:20" ht="12.6" hidden="1" customHeight="1" outlineLevel="2">
      <c r="A516" s="1005">
        <v>44237</v>
      </c>
      <c r="B516" s="1032" t="s">
        <v>5698</v>
      </c>
      <c r="C516" s="955" t="s">
        <v>6235</v>
      </c>
      <c r="D516" s="977"/>
      <c r="E516" s="977"/>
      <c r="F516" s="972"/>
      <c r="G516" s="970"/>
      <c r="H516" s="967"/>
      <c r="I516" s="970"/>
      <c r="J516" s="967"/>
      <c r="K516" s="970"/>
      <c r="L516" s="967"/>
      <c r="M516" s="970"/>
      <c r="N516" s="967"/>
      <c r="O516" s="970"/>
      <c r="P516" s="967"/>
      <c r="Q516" s="970"/>
      <c r="R516" s="967"/>
      <c r="S516" s="970"/>
      <c r="T516" s="974" t="s">
        <v>5700</v>
      </c>
    </row>
    <row r="517" spans="1:20" ht="12.6" hidden="1" customHeight="1" outlineLevel="2">
      <c r="A517" s="1005">
        <v>44237</v>
      </c>
      <c r="B517" s="1032" t="s">
        <v>5698</v>
      </c>
      <c r="C517" s="955" t="s">
        <v>6236</v>
      </c>
      <c r="D517" s="977"/>
      <c r="E517" s="977" t="s">
        <v>5700</v>
      </c>
      <c r="F517" s="969"/>
      <c r="G517" s="973"/>
      <c r="H517" s="967"/>
      <c r="I517" s="970"/>
      <c r="J517" s="967"/>
      <c r="K517" s="970"/>
      <c r="L517" s="967"/>
      <c r="M517" s="970"/>
      <c r="N517" s="967"/>
      <c r="O517" s="970"/>
      <c r="P517" s="967"/>
      <c r="Q517" s="970"/>
      <c r="R517" s="967"/>
      <c r="S517" s="970"/>
      <c r="T517" s="967"/>
    </row>
    <row r="518" spans="1:20" ht="12.6" hidden="1" customHeight="1" outlineLevel="2">
      <c r="A518" s="1005">
        <v>44237</v>
      </c>
      <c r="B518" s="1032" t="s">
        <v>5698</v>
      </c>
      <c r="C518" s="955" t="s">
        <v>6237</v>
      </c>
      <c r="D518" s="968"/>
      <c r="E518" s="968"/>
      <c r="F518" s="972"/>
      <c r="G518" s="973" t="s">
        <v>5700</v>
      </c>
      <c r="H518" s="967"/>
      <c r="I518" s="970"/>
      <c r="J518" s="967"/>
      <c r="K518" s="970"/>
      <c r="L518" s="967"/>
      <c r="M518" s="970"/>
      <c r="N518" s="967"/>
      <c r="O518" s="970"/>
      <c r="P518" s="967"/>
      <c r="Q518" s="970"/>
      <c r="R518" s="967"/>
      <c r="S518" s="970"/>
      <c r="T518" s="967"/>
    </row>
    <row r="519" spans="1:20" ht="12.6" hidden="1" customHeight="1" outlineLevel="2">
      <c r="A519" s="1005">
        <v>44237</v>
      </c>
      <c r="B519" s="1032" t="s">
        <v>5698</v>
      </c>
      <c r="C519" s="955" t="s">
        <v>6238</v>
      </c>
      <c r="D519" s="968"/>
      <c r="E519" s="968"/>
      <c r="F519" s="969" t="s">
        <v>5700</v>
      </c>
      <c r="G519" s="970"/>
      <c r="H519" s="967"/>
      <c r="I519" s="970"/>
      <c r="J519" s="967"/>
      <c r="K519" s="970"/>
      <c r="L519" s="967"/>
      <c r="M519" s="970"/>
      <c r="N519" s="967"/>
      <c r="O519" s="970"/>
      <c r="P519" s="967"/>
      <c r="Q519" s="970"/>
      <c r="R519" s="967"/>
      <c r="S519" s="970"/>
      <c r="T519" s="967"/>
    </row>
    <row r="520" spans="1:20" ht="12.6" hidden="1" customHeight="1" outlineLevel="2">
      <c r="A520" s="1005">
        <v>44237</v>
      </c>
      <c r="B520" s="1032" t="s">
        <v>5745</v>
      </c>
      <c r="C520" s="955" t="s">
        <v>6239</v>
      </c>
      <c r="D520" s="968"/>
      <c r="E520" s="968"/>
      <c r="F520" s="972"/>
      <c r="G520" s="970"/>
      <c r="H520" s="967"/>
      <c r="I520" s="970"/>
      <c r="J520" s="967"/>
      <c r="K520" s="970"/>
      <c r="L520" s="967"/>
      <c r="M520" s="970"/>
      <c r="N520" s="967"/>
      <c r="O520" s="970"/>
      <c r="P520" s="967"/>
      <c r="Q520" s="970"/>
      <c r="R520" s="967"/>
      <c r="S520" s="970"/>
      <c r="T520" s="974" t="s">
        <v>5700</v>
      </c>
    </row>
    <row r="521" spans="1:20" ht="12.6" hidden="1" customHeight="1" outlineLevel="2">
      <c r="A521" s="1005">
        <v>44237</v>
      </c>
      <c r="B521" s="1032" t="s">
        <v>5698</v>
      </c>
      <c r="C521" s="955" t="s">
        <v>6240</v>
      </c>
      <c r="D521" s="968"/>
      <c r="E521" s="968"/>
      <c r="F521" s="972"/>
      <c r="G521" s="970"/>
      <c r="H521" s="967"/>
      <c r="I521" s="970"/>
      <c r="J521" s="967"/>
      <c r="K521" s="970"/>
      <c r="L521" s="967"/>
      <c r="M521" s="970"/>
      <c r="N521" s="967"/>
      <c r="O521" s="970"/>
      <c r="P521" s="967"/>
      <c r="Q521" s="970"/>
      <c r="R521" s="967"/>
      <c r="S521" s="970"/>
      <c r="T521" s="974" t="s">
        <v>5700</v>
      </c>
    </row>
    <row r="522" spans="1:20" ht="25.2" hidden="1" customHeight="1" outlineLevel="2">
      <c r="A522" s="1005">
        <v>44237</v>
      </c>
      <c r="B522" s="1032" t="s">
        <v>5698</v>
      </c>
      <c r="C522" s="955" t="s">
        <v>6241</v>
      </c>
      <c r="D522" s="968"/>
      <c r="E522" s="968"/>
      <c r="F522" s="969" t="s">
        <v>5700</v>
      </c>
      <c r="G522" s="970"/>
      <c r="H522" s="967"/>
      <c r="I522" s="970"/>
      <c r="J522" s="967"/>
      <c r="K522" s="970"/>
      <c r="L522" s="967"/>
      <c r="M522" s="970"/>
      <c r="N522" s="967"/>
      <c r="O522" s="970"/>
      <c r="P522" s="967"/>
      <c r="Q522" s="970"/>
      <c r="R522" s="967"/>
      <c r="S522" s="970"/>
      <c r="T522" s="967"/>
    </row>
    <row r="523" spans="1:20" ht="25.2" hidden="1" customHeight="1" outlineLevel="2">
      <c r="A523" s="1005">
        <v>44237</v>
      </c>
      <c r="B523" s="1032" t="s">
        <v>5698</v>
      </c>
      <c r="C523" s="955" t="s">
        <v>6242</v>
      </c>
      <c r="D523" s="977"/>
      <c r="E523" s="977" t="s">
        <v>5700</v>
      </c>
      <c r="F523" s="972"/>
      <c r="G523" s="970"/>
      <c r="H523" s="967"/>
      <c r="I523" s="970"/>
      <c r="J523" s="967"/>
      <c r="K523" s="970"/>
      <c r="L523" s="967"/>
      <c r="M523" s="970"/>
      <c r="N523" s="967"/>
      <c r="O523" s="970"/>
      <c r="P523" s="967"/>
      <c r="Q523" s="970"/>
      <c r="R523" s="967"/>
      <c r="S523" s="970"/>
      <c r="T523" s="967"/>
    </row>
    <row r="524" spans="1:20" ht="12.6" hidden="1" customHeight="1" outlineLevel="2">
      <c r="A524" s="1005">
        <v>44237</v>
      </c>
      <c r="B524" s="1032" t="s">
        <v>5698</v>
      </c>
      <c r="C524" s="955" t="s">
        <v>6243</v>
      </c>
      <c r="D524" s="968"/>
      <c r="E524" s="968"/>
      <c r="F524" s="972"/>
      <c r="G524" s="970"/>
      <c r="H524" s="967"/>
      <c r="I524" s="970"/>
      <c r="J524" s="967"/>
      <c r="K524" s="970"/>
      <c r="L524" s="967"/>
      <c r="M524" s="970"/>
      <c r="N524" s="967"/>
      <c r="O524" s="970"/>
      <c r="P524" s="967"/>
      <c r="Q524" s="970"/>
      <c r="R524" s="967"/>
      <c r="S524" s="970"/>
      <c r="T524" s="974" t="s">
        <v>5700</v>
      </c>
    </row>
    <row r="525" spans="1:20" ht="12.6" hidden="1" customHeight="1" outlineLevel="2">
      <c r="A525" s="1005">
        <v>44237</v>
      </c>
      <c r="B525" s="1032" t="s">
        <v>5698</v>
      </c>
      <c r="C525" s="955" t="s">
        <v>6244</v>
      </c>
      <c r="D525" s="968"/>
      <c r="E525" s="968"/>
      <c r="F525" s="969" t="s">
        <v>5700</v>
      </c>
      <c r="G525" s="970"/>
      <c r="H525" s="967"/>
      <c r="I525" s="970"/>
      <c r="J525" s="967"/>
      <c r="K525" s="970"/>
      <c r="L525" s="967"/>
      <c r="M525" s="970"/>
      <c r="N525" s="967"/>
      <c r="O525" s="970"/>
      <c r="P525" s="967"/>
      <c r="Q525" s="970"/>
      <c r="R525" s="967"/>
      <c r="S525" s="970"/>
      <c r="T525" s="967"/>
    </row>
    <row r="526" spans="1:20" ht="12.6" hidden="1" customHeight="1" outlineLevel="2">
      <c r="A526" s="1005">
        <v>44237</v>
      </c>
      <c r="B526" s="1032" t="s">
        <v>5745</v>
      </c>
      <c r="C526" s="955" t="s">
        <v>6245</v>
      </c>
      <c r="D526" s="968"/>
      <c r="E526" s="968"/>
      <c r="F526" s="972"/>
      <c r="G526" s="970"/>
      <c r="H526" s="967"/>
      <c r="I526" s="970"/>
      <c r="J526" s="967"/>
      <c r="K526" s="970"/>
      <c r="L526" s="967"/>
      <c r="M526" s="970"/>
      <c r="N526" s="967"/>
      <c r="O526" s="970"/>
      <c r="P526" s="967"/>
      <c r="Q526" s="970"/>
      <c r="R526" s="967"/>
      <c r="S526" s="970"/>
      <c r="T526" s="974" t="s">
        <v>5700</v>
      </c>
    </row>
    <row r="527" spans="1:20" ht="25.2" hidden="1" customHeight="1" outlineLevel="2">
      <c r="A527" s="1005">
        <v>44237</v>
      </c>
      <c r="B527" s="1032" t="s">
        <v>5698</v>
      </c>
      <c r="C527" s="955" t="s">
        <v>6246</v>
      </c>
      <c r="D527" s="968"/>
      <c r="E527" s="968"/>
      <c r="F527" s="969" t="s">
        <v>5700</v>
      </c>
      <c r="G527" s="970"/>
      <c r="H527" s="967"/>
      <c r="I527" s="970"/>
      <c r="J527" s="967"/>
      <c r="K527" s="970"/>
      <c r="L527" s="967"/>
      <c r="M527" s="970"/>
      <c r="N527" s="967"/>
      <c r="O527" s="970"/>
      <c r="P527" s="967"/>
      <c r="Q527" s="970"/>
      <c r="R527" s="967"/>
      <c r="S527" s="970"/>
      <c r="T527" s="967"/>
    </row>
    <row r="528" spans="1:20" ht="12.6" hidden="1" customHeight="1" outlineLevel="2">
      <c r="A528" s="1005">
        <v>44237</v>
      </c>
      <c r="B528" s="1032" t="s">
        <v>5698</v>
      </c>
      <c r="C528" s="955" t="s">
        <v>6247</v>
      </c>
      <c r="D528" s="968"/>
      <c r="E528" s="968"/>
      <c r="F528" s="972"/>
      <c r="G528" s="970"/>
      <c r="H528" s="967"/>
      <c r="I528" s="970"/>
      <c r="J528" s="967"/>
      <c r="K528" s="970"/>
      <c r="L528" s="967"/>
      <c r="M528" s="970"/>
      <c r="N528" s="967"/>
      <c r="O528" s="970"/>
      <c r="P528" s="967"/>
      <c r="Q528" s="970"/>
      <c r="R528" s="967"/>
      <c r="S528" s="970"/>
      <c r="T528" s="974" t="s">
        <v>5700</v>
      </c>
    </row>
    <row r="529" spans="1:18" ht="25.2" hidden="1" customHeight="1" outlineLevel="2">
      <c r="A529" s="1005">
        <v>44237</v>
      </c>
      <c r="B529" s="1032" t="s">
        <v>5706</v>
      </c>
      <c r="C529" s="1021" t="s">
        <v>6248</v>
      </c>
      <c r="D529" s="968"/>
      <c r="E529" s="968"/>
      <c r="F529" s="969" t="s">
        <v>5700</v>
      </c>
      <c r="G529" s="970"/>
      <c r="H529" s="967"/>
      <c r="I529" s="970"/>
      <c r="J529" s="967"/>
      <c r="K529" s="970"/>
      <c r="L529" s="967"/>
      <c r="M529" s="970"/>
      <c r="N529" s="967"/>
      <c r="O529" s="970"/>
      <c r="P529" s="967"/>
      <c r="Q529" s="970"/>
      <c r="R529" s="967"/>
    </row>
    <row r="530" spans="1:18" ht="12.6" hidden="1" customHeight="1" outlineLevel="2">
      <c r="A530" s="1005">
        <v>44237</v>
      </c>
      <c r="B530" s="1032" t="s">
        <v>5698</v>
      </c>
      <c r="C530" s="955" t="s">
        <v>6249</v>
      </c>
      <c r="D530" s="968"/>
      <c r="E530" s="968"/>
      <c r="F530" s="969" t="s">
        <v>5700</v>
      </c>
      <c r="G530" s="970"/>
      <c r="H530" s="967"/>
      <c r="I530" s="970"/>
      <c r="J530" s="967"/>
      <c r="K530" s="970"/>
      <c r="L530" s="967"/>
      <c r="M530" s="970"/>
      <c r="N530" s="967"/>
      <c r="O530" s="970"/>
      <c r="P530" s="967"/>
      <c r="Q530" s="970"/>
      <c r="R530" s="967"/>
    </row>
    <row r="531" spans="1:18" ht="12.6" hidden="1" customHeight="1" outlineLevel="2">
      <c r="A531" s="1005">
        <v>44237</v>
      </c>
      <c r="B531" s="1032" t="s">
        <v>5745</v>
      </c>
      <c r="C531" s="955" t="s">
        <v>6250</v>
      </c>
      <c r="D531" s="968"/>
      <c r="E531" s="968"/>
      <c r="F531" s="972"/>
      <c r="G531" s="970"/>
      <c r="H531" s="967"/>
      <c r="I531" s="973"/>
      <c r="J531" s="974" t="s">
        <v>5700</v>
      </c>
      <c r="K531" s="970"/>
      <c r="L531" s="967"/>
      <c r="M531" s="970"/>
      <c r="N531" s="967"/>
      <c r="O531" s="970"/>
      <c r="P531" s="967"/>
      <c r="Q531" s="970"/>
      <c r="R531" s="967"/>
    </row>
    <row r="532" spans="1:18" ht="12.6" hidden="1" customHeight="1" outlineLevel="2">
      <c r="A532" s="1005">
        <v>44237</v>
      </c>
      <c r="B532" s="1032" t="s">
        <v>5698</v>
      </c>
      <c r="C532" s="955" t="s">
        <v>6251</v>
      </c>
      <c r="D532" s="968"/>
      <c r="E532" s="968"/>
      <c r="F532" s="969" t="s">
        <v>5700</v>
      </c>
      <c r="G532" s="970"/>
      <c r="H532" s="967"/>
      <c r="I532" s="970"/>
      <c r="J532" s="967"/>
      <c r="K532" s="970"/>
      <c r="L532" s="967"/>
      <c r="M532" s="970"/>
      <c r="N532" s="967"/>
      <c r="O532" s="970"/>
      <c r="P532" s="967"/>
      <c r="Q532" s="970"/>
      <c r="R532" s="967"/>
    </row>
    <row r="533" spans="1:18" ht="12.6" hidden="1" customHeight="1" outlineLevel="2">
      <c r="A533" s="1005">
        <v>44237</v>
      </c>
      <c r="B533" s="1032" t="s">
        <v>5698</v>
      </c>
      <c r="C533" s="955" t="s">
        <v>6252</v>
      </c>
      <c r="D533" s="968"/>
      <c r="E533" s="968"/>
      <c r="F533" s="972"/>
      <c r="G533" s="970"/>
      <c r="H533" s="967"/>
      <c r="I533" s="970"/>
      <c r="J533" s="974" t="s">
        <v>5700</v>
      </c>
      <c r="K533" s="970"/>
      <c r="L533" s="967"/>
      <c r="M533" s="970"/>
      <c r="N533" s="967"/>
      <c r="O533" s="970"/>
      <c r="P533" s="967"/>
      <c r="Q533" s="970"/>
      <c r="R533" s="967"/>
    </row>
    <row r="534" spans="1:18" ht="12.6" hidden="1" customHeight="1" outlineLevel="2">
      <c r="A534" s="1005">
        <v>44237</v>
      </c>
      <c r="B534" s="1032" t="s">
        <v>5698</v>
      </c>
      <c r="C534" s="955" t="s">
        <v>6253</v>
      </c>
      <c r="D534" s="968"/>
      <c r="E534" s="968"/>
      <c r="F534" s="972"/>
      <c r="G534" s="970"/>
      <c r="H534" s="967"/>
      <c r="I534" s="970"/>
      <c r="J534" s="967"/>
      <c r="K534" s="973" t="s">
        <v>5700</v>
      </c>
      <c r="L534" s="967"/>
      <c r="M534" s="970"/>
      <c r="N534" s="967"/>
      <c r="O534" s="970"/>
      <c r="P534" s="967"/>
      <c r="Q534" s="970"/>
      <c r="R534" s="967"/>
    </row>
    <row r="535" spans="1:18" ht="12.6" hidden="1" customHeight="1" outlineLevel="1" collapsed="1">
      <c r="A535" s="982">
        <v>44238</v>
      </c>
      <c r="B535" s="1032" t="s">
        <v>5698</v>
      </c>
      <c r="C535" s="955" t="s">
        <v>6254</v>
      </c>
      <c r="D535" s="968"/>
      <c r="E535" s="968"/>
      <c r="F535" s="972"/>
      <c r="G535" s="970"/>
      <c r="H535" s="967"/>
      <c r="I535" s="970"/>
      <c r="J535" s="967"/>
      <c r="K535" s="970"/>
      <c r="L535" s="967"/>
      <c r="M535" s="970"/>
      <c r="N535" s="967"/>
      <c r="O535" s="970"/>
      <c r="P535" s="967"/>
      <c r="Q535" s="970"/>
      <c r="R535" s="974" t="s">
        <v>5700</v>
      </c>
    </row>
    <row r="536" spans="1:18" ht="25.2" hidden="1" customHeight="1" outlineLevel="2">
      <c r="A536" s="982">
        <v>44238</v>
      </c>
      <c r="B536" s="1032" t="s">
        <v>5698</v>
      </c>
      <c r="C536" s="955" t="s">
        <v>6255</v>
      </c>
      <c r="D536" s="977"/>
      <c r="E536" s="977" t="s">
        <v>5700</v>
      </c>
      <c r="F536" s="969" t="s">
        <v>5700</v>
      </c>
      <c r="G536" s="970"/>
      <c r="H536" s="967"/>
      <c r="I536" s="970"/>
      <c r="J536" s="967"/>
      <c r="K536" s="973" t="s">
        <v>5700</v>
      </c>
      <c r="L536" s="967"/>
      <c r="M536" s="970"/>
      <c r="N536" s="967"/>
      <c r="O536" s="970"/>
      <c r="P536" s="967"/>
      <c r="Q536" s="970"/>
      <c r="R536" s="967"/>
    </row>
    <row r="537" spans="1:18" ht="37.799999999999997" hidden="1" customHeight="1" outlineLevel="2">
      <c r="A537" s="982">
        <v>44238</v>
      </c>
      <c r="B537" s="955" t="s">
        <v>6256</v>
      </c>
      <c r="C537" s="955" t="s">
        <v>6257</v>
      </c>
      <c r="D537" s="968"/>
      <c r="E537" s="968"/>
      <c r="F537" s="969" t="s">
        <v>5700</v>
      </c>
      <c r="G537" s="970"/>
      <c r="H537" s="967"/>
      <c r="I537" s="970"/>
      <c r="J537" s="967"/>
      <c r="K537" s="970"/>
      <c r="L537" s="967"/>
      <c r="M537" s="970"/>
      <c r="N537" s="967"/>
      <c r="O537" s="973" t="s">
        <v>5700</v>
      </c>
      <c r="P537" s="967"/>
      <c r="Q537" s="970"/>
      <c r="R537" s="967"/>
    </row>
    <row r="538" spans="1:18" ht="12.6" hidden="1" customHeight="1" outlineLevel="2">
      <c r="A538" s="982">
        <v>44238</v>
      </c>
      <c r="B538" s="1032" t="s">
        <v>5698</v>
      </c>
      <c r="C538" s="955" t="s">
        <v>6258</v>
      </c>
      <c r="D538" s="977"/>
      <c r="E538" s="977" t="s">
        <v>5700</v>
      </c>
      <c r="F538" s="972"/>
      <c r="G538" s="970"/>
      <c r="H538" s="967"/>
      <c r="I538" s="970"/>
      <c r="J538" s="967"/>
      <c r="K538" s="970"/>
      <c r="L538" s="967"/>
      <c r="M538" s="970"/>
      <c r="N538" s="967"/>
      <c r="O538" s="970"/>
      <c r="P538" s="967"/>
      <c r="Q538" s="970"/>
      <c r="R538" s="967"/>
    </row>
    <row r="539" spans="1:18" ht="12.6" hidden="1" customHeight="1" outlineLevel="2">
      <c r="A539" s="982">
        <v>44238</v>
      </c>
      <c r="B539" s="1032" t="s">
        <v>5698</v>
      </c>
      <c r="C539" s="955" t="s">
        <v>6259</v>
      </c>
      <c r="D539" s="968"/>
      <c r="E539" s="968"/>
      <c r="F539" s="972"/>
      <c r="G539" s="970"/>
      <c r="H539" s="974" t="s">
        <v>5700</v>
      </c>
      <c r="I539" s="970"/>
      <c r="J539" s="967"/>
      <c r="K539" s="970"/>
      <c r="L539" s="967"/>
      <c r="M539" s="970"/>
      <c r="N539" s="967"/>
      <c r="O539" s="970"/>
      <c r="P539" s="967"/>
      <c r="Q539" s="970"/>
      <c r="R539" s="967"/>
    </row>
    <row r="540" spans="1:18" ht="25.2" hidden="1" customHeight="1" outlineLevel="2">
      <c r="A540" s="982">
        <v>44238</v>
      </c>
      <c r="B540" s="1032" t="s">
        <v>5698</v>
      </c>
      <c r="C540" s="955" t="s">
        <v>6260</v>
      </c>
      <c r="D540" s="968"/>
      <c r="E540" s="968"/>
      <c r="F540" s="969" t="s">
        <v>5700</v>
      </c>
      <c r="G540" s="970"/>
      <c r="H540" s="974"/>
      <c r="I540" s="970"/>
      <c r="J540" s="974" t="s">
        <v>5700</v>
      </c>
      <c r="K540" s="970"/>
      <c r="L540" s="967"/>
      <c r="M540" s="970"/>
      <c r="N540" s="967"/>
      <c r="O540" s="970"/>
      <c r="P540" s="967"/>
      <c r="Q540" s="970"/>
      <c r="R540" s="967"/>
    </row>
    <row r="541" spans="1:18" ht="12.6" hidden="1" customHeight="1" outlineLevel="2">
      <c r="A541" s="982">
        <v>44238</v>
      </c>
      <c r="B541" s="1032" t="s">
        <v>5698</v>
      </c>
      <c r="C541" s="955" t="s">
        <v>6261</v>
      </c>
      <c r="D541" s="968"/>
      <c r="E541" s="968"/>
      <c r="F541" s="969" t="s">
        <v>5700</v>
      </c>
      <c r="G541" s="970"/>
      <c r="H541" s="967"/>
      <c r="I541" s="970"/>
      <c r="J541" s="967"/>
      <c r="K541" s="970"/>
      <c r="L541" s="967"/>
      <c r="M541" s="970"/>
      <c r="N541" s="967"/>
      <c r="O541" s="970"/>
      <c r="P541" s="967"/>
      <c r="Q541" s="970"/>
      <c r="R541" s="967"/>
    </row>
    <row r="542" spans="1:18" ht="12.6" hidden="1" customHeight="1" outlineLevel="2">
      <c r="A542" s="982">
        <v>44238</v>
      </c>
      <c r="B542" s="1032" t="s">
        <v>6070</v>
      </c>
      <c r="C542" s="955" t="s">
        <v>6262</v>
      </c>
      <c r="D542" s="968"/>
      <c r="E542" s="968"/>
      <c r="F542" s="972"/>
      <c r="G542" s="970"/>
      <c r="H542" s="967"/>
      <c r="I542" s="970"/>
      <c r="J542" s="967"/>
      <c r="K542" s="970"/>
      <c r="L542" s="967"/>
      <c r="M542" s="970"/>
      <c r="N542" s="974" t="s">
        <v>5700</v>
      </c>
      <c r="O542" s="973" t="s">
        <v>5700</v>
      </c>
      <c r="P542" s="974" t="s">
        <v>5700</v>
      </c>
      <c r="Q542" s="970"/>
      <c r="R542" s="967"/>
    </row>
    <row r="543" spans="1:18" ht="25.2" hidden="1" customHeight="1" outlineLevel="2">
      <c r="A543" s="982">
        <v>44238</v>
      </c>
      <c r="B543" s="1032" t="s">
        <v>6263</v>
      </c>
      <c r="C543" s="955" t="s">
        <v>6264</v>
      </c>
      <c r="D543" s="977"/>
      <c r="E543" s="977" t="s">
        <v>5700</v>
      </c>
      <c r="F543" s="972"/>
      <c r="G543" s="970"/>
      <c r="H543" s="967"/>
      <c r="I543" s="970"/>
      <c r="J543" s="967"/>
      <c r="K543" s="970"/>
      <c r="L543" s="967"/>
      <c r="M543" s="970"/>
      <c r="N543" s="967"/>
      <c r="O543" s="970"/>
      <c r="P543" s="967"/>
      <c r="Q543" s="970"/>
      <c r="R543" s="967"/>
    </row>
    <row r="544" spans="1:18" ht="12.6" hidden="1" customHeight="1" outlineLevel="2">
      <c r="A544" s="982">
        <v>44238</v>
      </c>
      <c r="B544" s="1032" t="s">
        <v>5698</v>
      </c>
      <c r="C544" s="955" t="s">
        <v>6265</v>
      </c>
      <c r="D544" s="977"/>
      <c r="E544" s="977"/>
      <c r="F544" s="969" t="s">
        <v>5700</v>
      </c>
      <c r="G544" s="970"/>
      <c r="H544" s="967"/>
      <c r="I544" s="970"/>
      <c r="J544" s="967"/>
      <c r="K544" s="970"/>
      <c r="L544" s="967"/>
      <c r="M544" s="970"/>
      <c r="N544" s="967"/>
      <c r="O544" s="970"/>
      <c r="P544" s="967"/>
      <c r="Q544" s="970"/>
      <c r="R544" s="967"/>
    </row>
    <row r="545" spans="1:22" ht="12.6" hidden="1" customHeight="1" outlineLevel="2">
      <c r="A545" s="982">
        <v>44238</v>
      </c>
      <c r="B545" s="1032" t="s">
        <v>5706</v>
      </c>
      <c r="C545" s="955" t="s">
        <v>6266</v>
      </c>
      <c r="D545" s="968"/>
      <c r="E545" s="968"/>
      <c r="F545" s="972"/>
      <c r="G545" s="970"/>
      <c r="H545" s="967"/>
      <c r="I545" s="970"/>
      <c r="J545" s="967"/>
      <c r="K545" s="970"/>
      <c r="L545" s="967"/>
      <c r="M545" s="970"/>
      <c r="N545" s="967"/>
      <c r="O545" s="970"/>
      <c r="P545" s="967"/>
      <c r="Q545" s="970"/>
      <c r="R545" s="967"/>
      <c r="S545" s="970"/>
      <c r="T545" s="974" t="s">
        <v>5700</v>
      </c>
      <c r="U545" s="970"/>
      <c r="V545" s="967"/>
    </row>
    <row r="546" spans="1:22" ht="12.6" hidden="1" customHeight="1" outlineLevel="2">
      <c r="A546" s="982">
        <v>44238</v>
      </c>
      <c r="B546" s="1032" t="s">
        <v>5698</v>
      </c>
      <c r="C546" s="955" t="s">
        <v>6267</v>
      </c>
      <c r="D546" s="968"/>
      <c r="E546" s="968"/>
      <c r="F546" s="972"/>
      <c r="G546" s="970"/>
      <c r="H546" s="967"/>
      <c r="I546" s="970"/>
      <c r="J546" s="967"/>
      <c r="K546" s="970"/>
      <c r="L546" s="967"/>
      <c r="M546" s="970"/>
      <c r="N546" s="967"/>
      <c r="O546" s="970"/>
      <c r="P546" s="967"/>
      <c r="Q546" s="970"/>
      <c r="R546" s="967"/>
      <c r="S546" s="970"/>
      <c r="T546" s="974" t="s">
        <v>5700</v>
      </c>
      <c r="U546" s="970"/>
      <c r="V546" s="967"/>
    </row>
    <row r="547" spans="1:22" ht="12.6" hidden="1" customHeight="1" outlineLevel="2">
      <c r="A547" s="982">
        <v>44238</v>
      </c>
      <c r="B547" s="4" t="s">
        <v>6268</v>
      </c>
      <c r="C547" s="955" t="s">
        <v>6269</v>
      </c>
      <c r="D547" s="968"/>
      <c r="E547" s="968"/>
      <c r="F547" s="969" t="s">
        <v>5700</v>
      </c>
      <c r="G547" s="970"/>
      <c r="H547" s="967"/>
      <c r="I547" s="970"/>
      <c r="J547" s="967"/>
      <c r="K547" s="970"/>
      <c r="L547" s="967"/>
      <c r="M547" s="970"/>
      <c r="N547" s="967"/>
      <c r="O547" s="970"/>
      <c r="P547" s="967"/>
      <c r="Q547" s="970"/>
      <c r="R547" s="967"/>
      <c r="S547" s="970"/>
      <c r="T547" s="967"/>
      <c r="U547" s="970"/>
      <c r="V547" s="967"/>
    </row>
    <row r="548" spans="1:22" ht="12.6" hidden="1" customHeight="1" outlineLevel="2">
      <c r="A548" s="982">
        <v>44238</v>
      </c>
      <c r="B548" s="1032" t="s">
        <v>5706</v>
      </c>
      <c r="C548" s="955" t="s">
        <v>6270</v>
      </c>
      <c r="D548" s="968"/>
      <c r="E548" s="968"/>
      <c r="F548" s="972"/>
      <c r="G548" s="970"/>
      <c r="H548" s="967"/>
      <c r="I548" s="970"/>
      <c r="J548" s="967"/>
      <c r="K548" s="970"/>
      <c r="L548" s="967"/>
      <c r="M548" s="970"/>
      <c r="N548" s="967"/>
      <c r="O548" s="970"/>
      <c r="P548" s="967"/>
      <c r="Q548" s="970"/>
      <c r="R548" s="967"/>
      <c r="S548" s="970"/>
      <c r="T548" s="974" t="s">
        <v>5700</v>
      </c>
      <c r="U548" s="970"/>
      <c r="V548" s="967"/>
    </row>
    <row r="549" spans="1:22" ht="12.6" hidden="1" customHeight="1" outlineLevel="2">
      <c r="A549" s="982">
        <v>44238</v>
      </c>
      <c r="B549" s="1032" t="s">
        <v>5706</v>
      </c>
      <c r="C549" s="955" t="s">
        <v>6271</v>
      </c>
      <c r="D549" s="968"/>
      <c r="E549" s="968"/>
      <c r="F549" s="969" t="s">
        <v>5700</v>
      </c>
      <c r="G549" s="970"/>
      <c r="H549" s="967"/>
      <c r="I549" s="970"/>
      <c r="J549" s="967"/>
      <c r="K549" s="970"/>
      <c r="L549" s="967"/>
      <c r="M549" s="970"/>
      <c r="N549" s="967"/>
      <c r="O549" s="970"/>
      <c r="P549" s="967"/>
      <c r="Q549" s="970"/>
      <c r="R549" s="967"/>
      <c r="S549" s="970"/>
      <c r="T549" s="974" t="s">
        <v>5700</v>
      </c>
      <c r="U549" s="970"/>
      <c r="V549" s="967"/>
    </row>
    <row r="550" spans="1:22" ht="12.6" hidden="1" customHeight="1" outlineLevel="2">
      <c r="A550" s="982">
        <v>44238</v>
      </c>
      <c r="B550" s="4" t="s">
        <v>5706</v>
      </c>
      <c r="C550" s="955" t="s">
        <v>6272</v>
      </c>
      <c r="D550" s="968"/>
      <c r="E550" s="968"/>
      <c r="F550" s="972"/>
      <c r="G550" s="970"/>
      <c r="H550" s="967"/>
      <c r="I550" s="970"/>
      <c r="J550" s="967"/>
      <c r="K550" s="970"/>
      <c r="L550" s="967"/>
      <c r="M550" s="970"/>
      <c r="N550" s="967"/>
      <c r="O550" s="970"/>
      <c r="P550" s="967"/>
      <c r="Q550" s="970"/>
      <c r="R550" s="967"/>
      <c r="S550" s="970"/>
      <c r="T550" s="974" t="s">
        <v>5700</v>
      </c>
      <c r="U550" s="970"/>
      <c r="V550" s="967"/>
    </row>
    <row r="551" spans="1:22" ht="12.6" hidden="1" customHeight="1" outlineLevel="2">
      <c r="A551" s="982">
        <v>44238</v>
      </c>
      <c r="B551" s="1032" t="s">
        <v>5698</v>
      </c>
      <c r="C551" s="955" t="s">
        <v>6273</v>
      </c>
      <c r="D551" s="968"/>
      <c r="E551" s="968"/>
      <c r="F551" s="969" t="s">
        <v>5700</v>
      </c>
      <c r="G551" s="970"/>
      <c r="H551" s="967"/>
      <c r="I551" s="970"/>
      <c r="J551" s="967"/>
      <c r="K551" s="970"/>
      <c r="L551" s="967"/>
      <c r="M551" s="970"/>
      <c r="N551" s="967"/>
      <c r="O551" s="970"/>
      <c r="P551" s="967"/>
      <c r="Q551" s="970"/>
      <c r="R551" s="967"/>
      <c r="S551" s="970"/>
      <c r="T551" s="967"/>
      <c r="U551" s="970"/>
      <c r="V551" s="967"/>
    </row>
    <row r="552" spans="1:22" ht="12.6" hidden="1" customHeight="1" outlineLevel="2">
      <c r="A552" s="982">
        <v>44238</v>
      </c>
      <c r="B552" s="1032" t="s">
        <v>5698</v>
      </c>
      <c r="C552" s="955" t="s">
        <v>6274</v>
      </c>
      <c r="D552" s="968"/>
      <c r="E552" s="968"/>
      <c r="F552" s="969" t="s">
        <v>5700</v>
      </c>
      <c r="G552" s="970"/>
      <c r="H552" s="967"/>
      <c r="I552" s="970"/>
      <c r="J552" s="974" t="s">
        <v>5700</v>
      </c>
      <c r="K552" s="970"/>
      <c r="L552" s="967"/>
      <c r="M552" s="970"/>
      <c r="N552" s="974" t="s">
        <v>5700</v>
      </c>
      <c r="O552" s="970"/>
      <c r="P552" s="967"/>
      <c r="Q552" s="970"/>
      <c r="R552" s="967"/>
      <c r="S552" s="970"/>
      <c r="T552" s="967"/>
      <c r="U552" s="970"/>
      <c r="V552" s="967"/>
    </row>
    <row r="553" spans="1:22" ht="12.6" hidden="1" customHeight="1" outlineLevel="2">
      <c r="A553" s="982">
        <v>44238</v>
      </c>
      <c r="B553" s="1032" t="s">
        <v>5698</v>
      </c>
      <c r="C553" s="955" t="s">
        <v>6275</v>
      </c>
      <c r="D553" s="968"/>
      <c r="E553" s="968"/>
      <c r="F553" s="972"/>
      <c r="G553" s="970"/>
      <c r="H553" s="967"/>
      <c r="I553" s="970"/>
      <c r="J553" s="967"/>
      <c r="K553" s="970"/>
      <c r="L553" s="967"/>
      <c r="M553" s="970"/>
      <c r="N553" s="967"/>
      <c r="O553" s="973" t="s">
        <v>5700</v>
      </c>
      <c r="P553" s="967"/>
      <c r="Q553" s="970"/>
      <c r="R553" s="967"/>
      <c r="S553" s="970"/>
      <c r="T553" s="967"/>
      <c r="U553" s="970"/>
      <c r="V553" s="967"/>
    </row>
    <row r="554" spans="1:22" ht="12.6" hidden="1" customHeight="1" outlineLevel="2">
      <c r="A554" s="982">
        <v>44238</v>
      </c>
      <c r="B554" s="1032" t="s">
        <v>5706</v>
      </c>
      <c r="C554" s="955" t="s">
        <v>6276</v>
      </c>
      <c r="D554" s="968"/>
      <c r="E554" s="968"/>
      <c r="F554" s="972"/>
      <c r="G554" s="970"/>
      <c r="H554" s="967"/>
      <c r="I554" s="970"/>
      <c r="J554" s="967"/>
      <c r="K554" s="970"/>
      <c r="L554" s="967"/>
      <c r="M554" s="970"/>
      <c r="N554" s="967"/>
      <c r="O554" s="970"/>
      <c r="P554" s="967"/>
      <c r="Q554" s="970"/>
      <c r="R554" s="967"/>
      <c r="S554" s="970"/>
      <c r="T554" s="967"/>
      <c r="U554" s="970"/>
      <c r="V554" s="974" t="s">
        <v>5700</v>
      </c>
    </row>
    <row r="555" spans="1:22" ht="18.75" hidden="1" customHeight="1" outlineLevel="1" collapsed="1">
      <c r="A555" s="976">
        <v>44239</v>
      </c>
      <c r="B555" s="1032" t="s">
        <v>5847</v>
      </c>
      <c r="C555" s="955" t="s">
        <v>6277</v>
      </c>
      <c r="D555" s="968"/>
      <c r="E555" s="968"/>
      <c r="F555" s="972"/>
      <c r="G555" s="970"/>
      <c r="H555" s="967"/>
      <c r="I555" s="970"/>
      <c r="J555" s="967"/>
      <c r="K555" s="970"/>
      <c r="L555" s="967"/>
      <c r="M555" s="970"/>
      <c r="N555" s="967"/>
      <c r="O555" s="970"/>
      <c r="P555" s="967"/>
      <c r="Q555" s="970"/>
      <c r="R555" s="967"/>
      <c r="S555" s="970"/>
      <c r="T555" s="974" t="s">
        <v>5700</v>
      </c>
      <c r="U555" s="970"/>
      <c r="V555" s="967"/>
    </row>
    <row r="556" spans="1:22" ht="12.6" hidden="1" customHeight="1" outlineLevel="2">
      <c r="A556" s="976">
        <v>44239</v>
      </c>
      <c r="B556" s="1032" t="s">
        <v>5698</v>
      </c>
      <c r="C556" s="955" t="s">
        <v>6278</v>
      </c>
      <c r="D556" s="968"/>
      <c r="E556" s="968"/>
      <c r="F556" s="972"/>
      <c r="G556" s="973" t="s">
        <v>5700</v>
      </c>
      <c r="H556" s="967"/>
      <c r="I556" s="970"/>
      <c r="J556" s="967"/>
      <c r="K556" s="970"/>
      <c r="L556" s="967"/>
      <c r="M556" s="970"/>
      <c r="N556" s="967"/>
      <c r="O556" s="970"/>
      <c r="P556" s="967"/>
      <c r="Q556" s="970"/>
      <c r="R556" s="967"/>
      <c r="S556" s="970"/>
      <c r="T556" s="967"/>
      <c r="U556" s="970"/>
      <c r="V556" s="967"/>
    </row>
    <row r="557" spans="1:22" ht="37.799999999999997" hidden="1" customHeight="1" outlineLevel="2">
      <c r="A557" s="976">
        <v>44239</v>
      </c>
      <c r="B557" s="1032" t="s">
        <v>5706</v>
      </c>
      <c r="C557" s="955" t="s">
        <v>6279</v>
      </c>
      <c r="D557" s="968"/>
      <c r="E557" s="968"/>
      <c r="F557" s="969" t="s">
        <v>5700</v>
      </c>
      <c r="G557" s="970"/>
      <c r="H557" s="967"/>
      <c r="I557" s="970"/>
      <c r="J557" s="967"/>
      <c r="K557" s="970"/>
      <c r="L557" s="967"/>
      <c r="M557" s="970"/>
      <c r="N557" s="967"/>
      <c r="O557" s="970"/>
      <c r="P557" s="967"/>
      <c r="Q557" s="970"/>
      <c r="R557" s="967"/>
      <c r="S557" s="970"/>
      <c r="T557" s="967"/>
      <c r="U557" s="970"/>
      <c r="V557" s="967"/>
    </row>
    <row r="558" spans="1:22" ht="12.6" hidden="1" customHeight="1" outlineLevel="2">
      <c r="A558" s="976">
        <v>44239</v>
      </c>
      <c r="B558" s="1032" t="s">
        <v>5698</v>
      </c>
      <c r="C558" s="955" t="s">
        <v>6280</v>
      </c>
      <c r="D558" s="968"/>
      <c r="E558" s="968"/>
      <c r="F558" s="969" t="s">
        <v>5700</v>
      </c>
      <c r="G558" s="970"/>
      <c r="H558" s="967"/>
      <c r="I558" s="970"/>
      <c r="J558" s="967"/>
      <c r="K558" s="970"/>
      <c r="L558" s="967"/>
      <c r="M558" s="970"/>
      <c r="N558" s="967"/>
      <c r="O558" s="973" t="s">
        <v>5700</v>
      </c>
      <c r="P558" s="967"/>
      <c r="Q558" s="970"/>
      <c r="R558" s="967"/>
      <c r="S558" s="970"/>
      <c r="T558" s="967"/>
      <c r="U558" s="970"/>
      <c r="V558" s="967"/>
    </row>
    <row r="559" spans="1:22" ht="12.6" hidden="1" customHeight="1" outlineLevel="2">
      <c r="A559" s="976">
        <v>44239</v>
      </c>
      <c r="B559" s="1032" t="s">
        <v>5698</v>
      </c>
      <c r="C559" s="955" t="s">
        <v>6281</v>
      </c>
      <c r="D559" s="968"/>
      <c r="E559" s="968"/>
      <c r="F559" s="972"/>
      <c r="G559" s="970"/>
      <c r="H559" s="967"/>
      <c r="I559" s="970"/>
      <c r="J559" s="967"/>
      <c r="K559" s="970"/>
      <c r="L559" s="967"/>
      <c r="M559" s="970"/>
      <c r="N559" s="967"/>
      <c r="O559" s="970"/>
      <c r="P559" s="967"/>
      <c r="Q559" s="970"/>
      <c r="R559" s="974" t="s">
        <v>5700</v>
      </c>
      <c r="S559" s="970"/>
      <c r="T559" s="967"/>
      <c r="U559" s="970"/>
      <c r="V559" s="967"/>
    </row>
    <row r="560" spans="1:22" ht="12.6" hidden="1" customHeight="1" outlineLevel="2">
      <c r="A560" s="976">
        <v>44239</v>
      </c>
      <c r="B560" s="1032" t="s">
        <v>5698</v>
      </c>
      <c r="C560" s="955" t="s">
        <v>6282</v>
      </c>
      <c r="D560" s="968"/>
      <c r="E560" s="968"/>
      <c r="F560" s="972"/>
      <c r="G560" s="970"/>
      <c r="H560" s="967"/>
      <c r="I560" s="973" t="s">
        <v>5700</v>
      </c>
      <c r="J560" s="967"/>
      <c r="K560" s="970"/>
      <c r="L560" s="967"/>
      <c r="M560" s="970"/>
      <c r="N560" s="967"/>
      <c r="O560" s="970"/>
      <c r="P560" s="967"/>
      <c r="Q560" s="970"/>
      <c r="R560" s="967"/>
      <c r="S560" s="970"/>
      <c r="T560" s="967"/>
      <c r="U560" s="970"/>
      <c r="V560" s="967"/>
    </row>
    <row r="561" spans="1:21" ht="12.6" hidden="1" customHeight="1" outlineLevel="2">
      <c r="A561" s="976">
        <v>44239</v>
      </c>
      <c r="B561" s="1032" t="s">
        <v>5706</v>
      </c>
      <c r="C561" s="955" t="s">
        <v>6283</v>
      </c>
      <c r="D561" s="968"/>
      <c r="E561" s="968"/>
      <c r="F561" s="972"/>
      <c r="G561" s="970"/>
      <c r="H561" s="967"/>
      <c r="I561" s="970"/>
      <c r="J561" s="967"/>
      <c r="K561" s="970"/>
      <c r="L561" s="967"/>
      <c r="M561" s="970"/>
      <c r="N561" s="974" t="s">
        <v>5700</v>
      </c>
      <c r="O561" s="970"/>
      <c r="P561" s="967"/>
      <c r="Q561" s="970"/>
      <c r="R561" s="967"/>
      <c r="S561" s="970"/>
      <c r="T561" s="967"/>
      <c r="U561" s="970"/>
    </row>
    <row r="562" spans="1:21" ht="12.6" hidden="1" customHeight="1" outlineLevel="2">
      <c r="A562" s="976">
        <v>44239</v>
      </c>
      <c r="B562" s="1032" t="s">
        <v>5698</v>
      </c>
      <c r="C562" s="955" t="s">
        <v>6284</v>
      </c>
      <c r="D562" s="968"/>
      <c r="E562" s="968"/>
      <c r="F562" s="972"/>
      <c r="G562" s="970"/>
      <c r="H562" s="967"/>
      <c r="I562" s="970"/>
      <c r="J562" s="967"/>
      <c r="K562" s="970"/>
      <c r="L562" s="967"/>
      <c r="M562" s="970"/>
      <c r="N562" s="967"/>
      <c r="O562" s="970"/>
      <c r="P562" s="967"/>
      <c r="Q562" s="970"/>
      <c r="R562" s="974" t="s">
        <v>5700</v>
      </c>
      <c r="S562" s="970"/>
      <c r="T562" s="967"/>
      <c r="U562" s="970"/>
    </row>
    <row r="563" spans="1:21" ht="12.6" hidden="1" customHeight="1" outlineLevel="2">
      <c r="A563" s="976">
        <v>44239</v>
      </c>
      <c r="B563" s="1032" t="s">
        <v>5698</v>
      </c>
      <c r="C563" s="955" t="s">
        <v>6285</v>
      </c>
      <c r="D563" s="968"/>
      <c r="E563" s="968"/>
      <c r="F563" s="969" t="s">
        <v>5700</v>
      </c>
      <c r="G563" s="970"/>
      <c r="H563" s="967"/>
      <c r="I563" s="970"/>
      <c r="J563" s="967"/>
      <c r="K563" s="970"/>
      <c r="L563" s="967"/>
      <c r="M563" s="970"/>
      <c r="N563" s="967"/>
      <c r="O563" s="970"/>
      <c r="P563" s="967"/>
      <c r="Q563" s="970"/>
      <c r="R563" s="967"/>
      <c r="S563" s="970"/>
      <c r="T563" s="967"/>
      <c r="U563" s="970"/>
    </row>
    <row r="564" spans="1:21" ht="12.6" hidden="1" customHeight="1" outlineLevel="2">
      <c r="A564" s="976">
        <v>44239</v>
      </c>
      <c r="B564" s="1032" t="s">
        <v>5698</v>
      </c>
      <c r="C564" s="955" t="s">
        <v>6286</v>
      </c>
      <c r="D564" s="968"/>
      <c r="E564" s="968"/>
      <c r="F564" s="972"/>
      <c r="G564" s="970"/>
      <c r="H564" s="974" t="s">
        <v>5700</v>
      </c>
      <c r="I564" s="970"/>
      <c r="J564" s="967"/>
      <c r="K564" s="970"/>
      <c r="L564" s="967"/>
      <c r="M564" s="970"/>
      <c r="N564" s="967"/>
      <c r="O564" s="970"/>
      <c r="P564" s="967"/>
      <c r="Q564" s="970"/>
      <c r="R564" s="967"/>
      <c r="S564" s="970"/>
      <c r="T564" s="967"/>
      <c r="U564" s="970"/>
    </row>
    <row r="565" spans="1:21" ht="12.6" hidden="1" customHeight="1" outlineLevel="2">
      <c r="A565" s="976">
        <v>44239</v>
      </c>
      <c r="B565" s="1032" t="s">
        <v>5698</v>
      </c>
      <c r="C565" s="955" t="s">
        <v>6287</v>
      </c>
      <c r="D565" s="968"/>
      <c r="E565" s="968"/>
      <c r="F565" s="972"/>
      <c r="G565" s="970"/>
      <c r="H565" s="967"/>
      <c r="I565" s="970"/>
      <c r="J565" s="967"/>
      <c r="K565" s="970"/>
      <c r="L565" s="967"/>
      <c r="M565" s="970"/>
      <c r="N565" s="967"/>
      <c r="O565" s="970"/>
      <c r="P565" s="967"/>
      <c r="Q565" s="970"/>
      <c r="R565" s="967"/>
      <c r="S565" s="973" t="s">
        <v>5700</v>
      </c>
      <c r="T565" s="967"/>
      <c r="U565" s="970"/>
    </row>
    <row r="566" spans="1:21" ht="25.2" hidden="1" customHeight="1" outlineLevel="2">
      <c r="A566" s="976">
        <v>44239</v>
      </c>
      <c r="B566" s="1032" t="s">
        <v>5698</v>
      </c>
      <c r="C566" s="955" t="s">
        <v>6288</v>
      </c>
      <c r="D566" s="968"/>
      <c r="E566" s="968"/>
      <c r="F566" s="972"/>
      <c r="G566" s="970"/>
      <c r="H566" s="967"/>
      <c r="I566" s="970"/>
      <c r="J566" s="974" t="s">
        <v>5700</v>
      </c>
      <c r="K566" s="970"/>
      <c r="L566" s="967"/>
      <c r="M566" s="970"/>
      <c r="N566" s="967"/>
      <c r="O566" s="970"/>
      <c r="P566" s="967"/>
      <c r="Q566" s="970"/>
      <c r="R566" s="967"/>
      <c r="S566" s="970"/>
      <c r="T566" s="967"/>
      <c r="U566" s="970"/>
    </row>
    <row r="567" spans="1:21" ht="12.6" hidden="1" customHeight="1" outlineLevel="2">
      <c r="A567" s="976">
        <v>44239</v>
      </c>
      <c r="B567" s="1032" t="s">
        <v>5698</v>
      </c>
      <c r="C567" s="955" t="s">
        <v>6289</v>
      </c>
      <c r="D567" s="968"/>
      <c r="E567" s="968"/>
      <c r="F567" s="972"/>
      <c r="G567" s="970"/>
      <c r="H567" s="967"/>
      <c r="I567" s="970"/>
      <c r="J567" s="967"/>
      <c r="K567" s="970"/>
      <c r="L567" s="967"/>
      <c r="M567" s="970"/>
      <c r="N567" s="967"/>
      <c r="O567" s="970"/>
      <c r="P567" s="967"/>
      <c r="Q567" s="970"/>
      <c r="R567" s="967"/>
      <c r="S567" s="970"/>
      <c r="T567" s="974" t="s">
        <v>5700</v>
      </c>
      <c r="U567" s="970"/>
    </row>
    <row r="568" spans="1:21" ht="12.6" hidden="1" customHeight="1" outlineLevel="2">
      <c r="A568" s="976">
        <v>44239</v>
      </c>
      <c r="B568" s="1032" t="s">
        <v>5698</v>
      </c>
      <c r="C568" s="955" t="s">
        <v>6290</v>
      </c>
      <c r="D568" s="968"/>
      <c r="E568" s="968"/>
      <c r="F568" s="972"/>
      <c r="G568" s="970"/>
      <c r="H568" s="967"/>
      <c r="I568" s="970"/>
      <c r="J568" s="967"/>
      <c r="K568" s="970"/>
      <c r="L568" s="967"/>
      <c r="M568" s="970"/>
      <c r="N568" s="967"/>
      <c r="O568" s="970"/>
      <c r="P568" s="967"/>
      <c r="Q568" s="970"/>
      <c r="R568" s="967"/>
      <c r="S568" s="970"/>
      <c r="T568" s="967"/>
      <c r="U568" s="973" t="s">
        <v>5700</v>
      </c>
    </row>
    <row r="569" spans="1:21" ht="25.2" hidden="1" customHeight="1" outlineLevel="2">
      <c r="A569" s="976">
        <v>44239</v>
      </c>
      <c r="B569" s="1032" t="s">
        <v>5847</v>
      </c>
      <c r="C569" s="955" t="s">
        <v>6291</v>
      </c>
      <c r="D569" s="968"/>
      <c r="E569" s="968"/>
      <c r="F569" s="972"/>
      <c r="G569" s="970"/>
      <c r="H569" s="967"/>
      <c r="I569" s="970"/>
      <c r="J569" s="967"/>
      <c r="K569" s="970"/>
      <c r="L569" s="967"/>
      <c r="M569" s="970"/>
      <c r="N569" s="967"/>
      <c r="O569" s="970"/>
      <c r="P569" s="967"/>
      <c r="Q569" s="970"/>
      <c r="R569" s="967"/>
      <c r="S569" s="970"/>
      <c r="T569" s="974" t="s">
        <v>5700</v>
      </c>
      <c r="U569" s="970"/>
    </row>
    <row r="570" spans="1:21" ht="12.6" hidden="1" customHeight="1" outlineLevel="2">
      <c r="A570" s="976">
        <v>44239</v>
      </c>
      <c r="B570" s="1032" t="s">
        <v>5698</v>
      </c>
      <c r="C570" s="955" t="s">
        <v>6292</v>
      </c>
      <c r="D570" s="968"/>
      <c r="E570" s="968"/>
      <c r="F570" s="969" t="s">
        <v>5700</v>
      </c>
      <c r="G570" s="970"/>
      <c r="H570" s="967"/>
      <c r="I570" s="970"/>
      <c r="J570" s="967"/>
      <c r="K570" s="970"/>
      <c r="L570" s="967"/>
      <c r="M570" s="970"/>
      <c r="N570" s="967"/>
      <c r="O570" s="970"/>
      <c r="P570" s="967"/>
      <c r="Q570" s="970"/>
      <c r="R570" s="967"/>
      <c r="S570" s="970"/>
      <c r="T570" s="967"/>
      <c r="U570" s="970"/>
    </row>
    <row r="571" spans="1:21" ht="12.6" hidden="1" customHeight="1" outlineLevel="1" collapsed="1">
      <c r="A571" s="1150">
        <v>44242</v>
      </c>
      <c r="B571" s="1032" t="s">
        <v>5739</v>
      </c>
      <c r="C571" s="955" t="s">
        <v>6293</v>
      </c>
      <c r="D571" s="968"/>
      <c r="E571" s="968"/>
      <c r="F571" s="972"/>
      <c r="G571" s="970"/>
      <c r="H571" s="967"/>
      <c r="I571" s="970"/>
      <c r="J571" s="967"/>
      <c r="K571" s="970"/>
      <c r="L571" s="967"/>
      <c r="M571" s="970"/>
      <c r="N571" s="967"/>
      <c r="O571" s="970"/>
      <c r="P571" s="967"/>
      <c r="Q571" s="970"/>
      <c r="R571" s="967"/>
      <c r="S571" s="970"/>
      <c r="T571" s="974" t="s">
        <v>5700</v>
      </c>
      <c r="U571" s="970"/>
    </row>
    <row r="572" spans="1:21" ht="12.6" hidden="1" customHeight="1" outlineLevel="2">
      <c r="A572" s="995">
        <v>44242</v>
      </c>
      <c r="B572" s="1032" t="s">
        <v>5698</v>
      </c>
      <c r="C572" s="1021" t="s">
        <v>6294</v>
      </c>
      <c r="D572" s="968"/>
      <c r="E572" s="968"/>
      <c r="F572" s="972"/>
      <c r="G572" s="973"/>
      <c r="H572" s="974" t="s">
        <v>5700</v>
      </c>
      <c r="I572" s="973" t="s">
        <v>5700</v>
      </c>
      <c r="J572" s="967"/>
      <c r="K572" s="970"/>
      <c r="L572" s="967"/>
      <c r="M572" s="970"/>
      <c r="N572" s="967"/>
      <c r="O572" s="970"/>
      <c r="P572" s="967"/>
      <c r="Q572" s="970"/>
      <c r="R572" s="967"/>
      <c r="S572" s="970"/>
      <c r="T572" s="967"/>
      <c r="U572" s="970"/>
    </row>
    <row r="573" spans="1:21" ht="12.6" hidden="1" customHeight="1" outlineLevel="2">
      <c r="A573" s="995">
        <v>44242</v>
      </c>
      <c r="B573" s="1032" t="s">
        <v>5698</v>
      </c>
      <c r="C573" s="955" t="s">
        <v>6295</v>
      </c>
      <c r="D573" s="968"/>
      <c r="E573" s="968"/>
      <c r="F573" s="972"/>
      <c r="G573" s="970"/>
      <c r="H573" s="967"/>
      <c r="I573" s="973" t="s">
        <v>5700</v>
      </c>
      <c r="J573" s="967"/>
      <c r="K573" s="970"/>
      <c r="L573" s="967"/>
      <c r="M573" s="970"/>
      <c r="N573" s="967"/>
      <c r="O573" s="970"/>
      <c r="P573" s="967"/>
      <c r="Q573" s="970"/>
      <c r="R573" s="967"/>
      <c r="S573" s="970"/>
      <c r="T573" s="967"/>
      <c r="U573" s="970"/>
    </row>
    <row r="574" spans="1:21" ht="40.5" hidden="1" customHeight="1" outlineLevel="2">
      <c r="A574" s="995">
        <v>44242</v>
      </c>
      <c r="B574" s="1032" t="s">
        <v>5698</v>
      </c>
      <c r="C574" s="955" t="s">
        <v>6296</v>
      </c>
      <c r="D574" s="968"/>
      <c r="E574" s="968"/>
      <c r="F574" s="972"/>
      <c r="G574" s="970"/>
      <c r="H574" s="967"/>
      <c r="I574" s="973" t="s">
        <v>5700</v>
      </c>
      <c r="J574" s="967"/>
      <c r="K574" s="970"/>
      <c r="L574" s="967"/>
      <c r="M574" s="970"/>
      <c r="N574" s="967"/>
      <c r="O574" s="970"/>
      <c r="P574" s="967"/>
      <c r="Q574" s="970"/>
      <c r="R574" s="967"/>
      <c r="S574" s="970"/>
      <c r="T574" s="967"/>
      <c r="U574" s="970"/>
    </row>
    <row r="575" spans="1:21" ht="12.6" hidden="1" customHeight="1" outlineLevel="2">
      <c r="A575" s="995">
        <v>44242</v>
      </c>
      <c r="B575" s="1032" t="s">
        <v>5698</v>
      </c>
      <c r="C575" s="955" t="s">
        <v>6297</v>
      </c>
      <c r="D575" s="977"/>
      <c r="E575" s="977" t="s">
        <v>5700</v>
      </c>
      <c r="F575" s="972"/>
      <c r="G575" s="970"/>
      <c r="H575" s="967"/>
      <c r="I575" s="970"/>
      <c r="J575" s="967"/>
      <c r="K575" s="970"/>
      <c r="L575" s="967"/>
      <c r="M575" s="970"/>
      <c r="N575" s="967"/>
      <c r="O575" s="970"/>
      <c r="P575" s="967"/>
      <c r="Q575" s="970"/>
      <c r="R575" s="967"/>
      <c r="S575" s="970"/>
      <c r="T575" s="974" t="s">
        <v>5700</v>
      </c>
      <c r="U575" s="970"/>
    </row>
    <row r="576" spans="1:21" ht="12.6" hidden="1" customHeight="1" outlineLevel="2">
      <c r="A576" s="995">
        <v>44242</v>
      </c>
      <c r="B576" s="1032" t="s">
        <v>6298</v>
      </c>
      <c r="C576" s="955" t="s">
        <v>6299</v>
      </c>
      <c r="D576" s="968"/>
      <c r="E576" s="968"/>
      <c r="F576" s="969" t="s">
        <v>5700</v>
      </c>
      <c r="G576" s="970"/>
      <c r="H576" s="967"/>
      <c r="I576" s="970"/>
      <c r="J576" s="967"/>
      <c r="K576" s="970"/>
      <c r="L576" s="967"/>
      <c r="M576" s="970"/>
      <c r="N576" s="967"/>
      <c r="O576" s="970"/>
      <c r="P576" s="967"/>
      <c r="Q576" s="970"/>
      <c r="R576" s="967"/>
      <c r="S576" s="970"/>
      <c r="T576" s="967"/>
      <c r="U576" s="970"/>
    </row>
    <row r="577" spans="1:26" ht="25.2" hidden="1" customHeight="1" outlineLevel="2">
      <c r="A577" s="995">
        <v>44242</v>
      </c>
      <c r="B577" s="1032" t="s">
        <v>5706</v>
      </c>
      <c r="C577" s="955" t="s">
        <v>6300</v>
      </c>
      <c r="D577" s="968"/>
      <c r="E577" s="968"/>
      <c r="F577" s="972"/>
      <c r="G577" s="970"/>
      <c r="H577" s="967"/>
      <c r="I577" s="970"/>
      <c r="J577" s="967"/>
      <c r="K577" s="970"/>
      <c r="L577" s="967"/>
      <c r="M577" s="970"/>
      <c r="N577" s="967"/>
      <c r="O577" s="970"/>
      <c r="P577" s="967"/>
      <c r="Q577" s="970"/>
      <c r="R577" s="967"/>
      <c r="S577" s="970"/>
      <c r="T577" s="974" t="s">
        <v>5700</v>
      </c>
      <c r="U577" s="970"/>
      <c r="V577" s="967"/>
      <c r="W577" s="970"/>
      <c r="X577" s="967"/>
      <c r="Y577" s="967"/>
      <c r="Z577" s="955"/>
    </row>
    <row r="578" spans="1:26" ht="12.6" hidden="1" customHeight="1" outlineLevel="2">
      <c r="A578" s="995">
        <v>44242</v>
      </c>
      <c r="B578" s="1032" t="s">
        <v>5698</v>
      </c>
      <c r="C578" s="955" t="s">
        <v>6301</v>
      </c>
      <c r="D578" s="968"/>
      <c r="E578" s="968"/>
      <c r="F578" s="972"/>
      <c r="G578" s="970"/>
      <c r="H578" s="967"/>
      <c r="I578" s="970"/>
      <c r="J578" s="967"/>
      <c r="K578" s="970"/>
      <c r="L578" s="967"/>
      <c r="M578" s="970"/>
      <c r="N578" s="967"/>
      <c r="O578" s="970"/>
      <c r="P578" s="967"/>
      <c r="Q578" s="970"/>
      <c r="R578" s="967"/>
      <c r="S578" s="970"/>
      <c r="T578" s="967"/>
      <c r="U578" s="970"/>
      <c r="V578" s="967"/>
      <c r="W578" s="973" t="s">
        <v>5700</v>
      </c>
      <c r="X578" s="967"/>
      <c r="Y578" s="967"/>
      <c r="Z578" s="1032" t="s">
        <v>6302</v>
      </c>
    </row>
    <row r="579" spans="1:26" ht="25.2" hidden="1" customHeight="1" outlineLevel="2">
      <c r="A579" s="995">
        <v>44242</v>
      </c>
      <c r="B579" s="1032" t="s">
        <v>5865</v>
      </c>
      <c r="C579" s="955" t="s">
        <v>6303</v>
      </c>
      <c r="D579" s="968"/>
      <c r="E579" s="968"/>
      <c r="F579" s="972"/>
      <c r="G579" s="970"/>
      <c r="H579" s="967"/>
      <c r="I579" s="970"/>
      <c r="J579" s="967"/>
      <c r="K579" s="970"/>
      <c r="L579" s="967"/>
      <c r="M579" s="970"/>
      <c r="N579" s="967"/>
      <c r="O579" s="970"/>
      <c r="P579" s="967"/>
      <c r="Q579" s="970"/>
      <c r="R579" s="967"/>
      <c r="S579" s="970"/>
      <c r="T579" s="974" t="s">
        <v>5700</v>
      </c>
      <c r="U579" s="970"/>
      <c r="V579" s="967"/>
      <c r="W579" s="970"/>
      <c r="X579" s="967"/>
      <c r="Y579" s="967"/>
      <c r="Z579" s="955"/>
    </row>
    <row r="580" spans="1:26" ht="37.799999999999997" hidden="1" customHeight="1" outlineLevel="2">
      <c r="A580" s="995">
        <v>44242</v>
      </c>
      <c r="B580" s="1032" t="s">
        <v>6101</v>
      </c>
      <c r="C580" s="955" t="s">
        <v>6304</v>
      </c>
      <c r="D580" s="968"/>
      <c r="E580" s="968"/>
      <c r="F580" s="972"/>
      <c r="G580" s="970"/>
      <c r="H580" s="967"/>
      <c r="I580" s="970"/>
      <c r="J580" s="967"/>
      <c r="K580" s="970"/>
      <c r="L580" s="967"/>
      <c r="M580" s="970"/>
      <c r="N580" s="967"/>
      <c r="O580" s="970"/>
      <c r="P580" s="967"/>
      <c r="Q580" s="970"/>
      <c r="R580" s="967"/>
      <c r="S580" s="970"/>
      <c r="T580" s="967"/>
      <c r="U580" s="973" t="s">
        <v>5700</v>
      </c>
      <c r="V580" s="967"/>
      <c r="W580" s="970"/>
      <c r="X580" s="967"/>
      <c r="Y580" s="967"/>
      <c r="Z580" s="955"/>
    </row>
    <row r="581" spans="1:26" ht="12.6" hidden="1" customHeight="1" outlineLevel="2">
      <c r="A581" s="995">
        <v>44242</v>
      </c>
      <c r="B581" s="1032" t="s">
        <v>5706</v>
      </c>
      <c r="C581" s="955" t="s">
        <v>6305</v>
      </c>
      <c r="D581" s="968"/>
      <c r="E581" s="968"/>
      <c r="F581" s="972"/>
      <c r="G581" s="970"/>
      <c r="H581" s="967"/>
      <c r="I581" s="970"/>
      <c r="J581" s="967"/>
      <c r="K581" s="970"/>
      <c r="L581" s="967"/>
      <c r="M581" s="970"/>
      <c r="N581" s="967"/>
      <c r="O581" s="970"/>
      <c r="P581" s="967"/>
      <c r="Q581" s="970"/>
      <c r="R581" s="967"/>
      <c r="S581" s="970"/>
      <c r="T581" s="974" t="s">
        <v>5700</v>
      </c>
      <c r="U581" s="970"/>
      <c r="V581" s="967"/>
      <c r="W581" s="970"/>
      <c r="X581" s="967"/>
      <c r="Y581" s="967"/>
      <c r="Z581" s="955"/>
    </row>
    <row r="582" spans="1:26" ht="12.6" hidden="1" customHeight="1" outlineLevel="2">
      <c r="A582" s="995">
        <v>44242</v>
      </c>
      <c r="B582" s="1032" t="s">
        <v>5698</v>
      </c>
      <c r="C582" s="955" t="s">
        <v>6306</v>
      </c>
      <c r="D582" s="968"/>
      <c r="E582" s="968"/>
      <c r="F582" s="972"/>
      <c r="G582" s="970"/>
      <c r="H582" s="967"/>
      <c r="I582" s="970"/>
      <c r="J582" s="967"/>
      <c r="K582" s="970"/>
      <c r="L582" s="967"/>
      <c r="M582" s="970"/>
      <c r="N582" s="974" t="s">
        <v>5700</v>
      </c>
      <c r="O582" s="970"/>
      <c r="P582" s="967"/>
      <c r="Q582" s="970"/>
      <c r="R582" s="974" t="s">
        <v>5700</v>
      </c>
      <c r="S582" s="970"/>
      <c r="T582" s="967"/>
      <c r="U582" s="970"/>
      <c r="V582" s="967"/>
      <c r="W582" s="970"/>
      <c r="X582" s="967"/>
      <c r="Y582" s="967"/>
      <c r="Z582" s="955"/>
    </row>
    <row r="583" spans="1:26" ht="12.6" hidden="1" customHeight="1" outlineLevel="2">
      <c r="A583" s="995">
        <v>44242</v>
      </c>
      <c r="B583" s="1032" t="s">
        <v>2291</v>
      </c>
      <c r="C583" s="955" t="s">
        <v>6307</v>
      </c>
      <c r="D583" s="968"/>
      <c r="E583" s="968"/>
      <c r="F583" s="972"/>
      <c r="G583" s="970"/>
      <c r="H583" s="967"/>
      <c r="I583" s="973" t="s">
        <v>5700</v>
      </c>
      <c r="J583" s="967"/>
      <c r="K583" s="970"/>
      <c r="L583" s="967"/>
      <c r="M583" s="970"/>
      <c r="N583" s="967"/>
      <c r="O583" s="970"/>
      <c r="P583" s="967"/>
      <c r="Q583" s="970"/>
      <c r="R583" s="967"/>
      <c r="S583" s="970"/>
      <c r="T583" s="967"/>
      <c r="U583" s="970"/>
      <c r="V583" s="967"/>
      <c r="W583" s="970"/>
      <c r="X583" s="967"/>
      <c r="Y583" s="967"/>
      <c r="Z583" s="955"/>
    </row>
    <row r="584" spans="1:26" ht="12.6" hidden="1" customHeight="1" outlineLevel="2">
      <c r="A584" s="995">
        <v>44242</v>
      </c>
      <c r="B584" s="1032" t="s">
        <v>5698</v>
      </c>
      <c r="C584" s="955" t="s">
        <v>6308</v>
      </c>
      <c r="D584" s="968"/>
      <c r="E584" s="968"/>
      <c r="F584" s="972"/>
      <c r="G584" s="970"/>
      <c r="H584" s="974" t="s">
        <v>5700</v>
      </c>
      <c r="I584" s="970"/>
      <c r="J584" s="967"/>
      <c r="K584" s="970"/>
      <c r="L584" s="967"/>
      <c r="M584" s="970"/>
      <c r="N584" s="967"/>
      <c r="O584" s="970"/>
      <c r="P584" s="967"/>
      <c r="Q584" s="970"/>
      <c r="R584" s="967"/>
      <c r="S584" s="970"/>
      <c r="T584" s="967"/>
      <c r="U584" s="970"/>
      <c r="V584" s="967"/>
      <c r="W584" s="970"/>
      <c r="X584" s="967"/>
      <c r="Y584" s="967"/>
      <c r="Z584" s="955"/>
    </row>
    <row r="585" spans="1:26" ht="12.6" hidden="1" customHeight="1" outlineLevel="2">
      <c r="A585" s="995">
        <v>44242</v>
      </c>
      <c r="B585" s="1032" t="s">
        <v>5698</v>
      </c>
      <c r="C585" s="955" t="s">
        <v>6309</v>
      </c>
      <c r="D585" s="968"/>
      <c r="E585" s="968"/>
      <c r="F585" s="972"/>
      <c r="G585" s="970"/>
      <c r="H585" s="967"/>
      <c r="I585" s="973" t="s">
        <v>5700</v>
      </c>
      <c r="J585" s="967"/>
      <c r="K585" s="970"/>
      <c r="L585" s="967"/>
      <c r="M585" s="973" t="s">
        <v>5700</v>
      </c>
      <c r="N585" s="967"/>
      <c r="O585" s="970"/>
      <c r="P585" s="967"/>
      <c r="Q585" s="973" t="s">
        <v>5700</v>
      </c>
      <c r="R585" s="967"/>
      <c r="S585" s="970"/>
      <c r="T585" s="967"/>
      <c r="U585" s="970"/>
      <c r="V585" s="967"/>
      <c r="W585" s="970"/>
      <c r="X585" s="967"/>
      <c r="Y585" s="967"/>
      <c r="Z585" s="955"/>
    </row>
    <row r="586" spans="1:26" ht="12.6" hidden="1" customHeight="1" outlineLevel="2">
      <c r="A586" s="995">
        <v>44242</v>
      </c>
      <c r="B586" s="1032" t="s">
        <v>5698</v>
      </c>
      <c r="C586" s="955" t="s">
        <v>6310</v>
      </c>
      <c r="D586" s="968"/>
      <c r="E586" s="968"/>
      <c r="F586" s="972"/>
      <c r="G586" s="970"/>
      <c r="H586" s="967"/>
      <c r="I586" s="970"/>
      <c r="J586" s="967"/>
      <c r="K586" s="970"/>
      <c r="L586" s="967"/>
      <c r="M586" s="973" t="s">
        <v>5700</v>
      </c>
      <c r="N586" s="967"/>
      <c r="O586" s="970"/>
      <c r="P586" s="967"/>
      <c r="Q586" s="970"/>
      <c r="R586" s="967"/>
      <c r="S586" s="970"/>
      <c r="T586" s="967"/>
      <c r="U586" s="970"/>
      <c r="V586" s="967"/>
      <c r="W586" s="970"/>
      <c r="X586" s="967"/>
      <c r="Y586" s="967"/>
      <c r="Z586" s="955"/>
    </row>
    <row r="587" spans="1:26" ht="12.6" hidden="1" customHeight="1" outlineLevel="2">
      <c r="A587" s="995">
        <v>44242</v>
      </c>
      <c r="B587" s="1032" t="s">
        <v>5698</v>
      </c>
      <c r="C587" s="955" t="s">
        <v>6311</v>
      </c>
      <c r="D587" s="968"/>
      <c r="E587" s="968"/>
      <c r="F587" s="972"/>
      <c r="G587" s="970"/>
      <c r="H587" s="967"/>
      <c r="I587" s="970"/>
      <c r="J587" s="967"/>
      <c r="K587" s="970"/>
      <c r="L587" s="967"/>
      <c r="M587" s="970"/>
      <c r="N587" s="967"/>
      <c r="O587" s="970"/>
      <c r="P587" s="967"/>
      <c r="Q587" s="970"/>
      <c r="R587" s="967"/>
      <c r="S587" s="970"/>
      <c r="T587" s="967"/>
      <c r="U587" s="970"/>
      <c r="V587" s="967"/>
      <c r="W587" s="973" t="s">
        <v>5700</v>
      </c>
      <c r="X587" s="967"/>
      <c r="Y587" s="967"/>
      <c r="Z587" s="955"/>
    </row>
    <row r="588" spans="1:26" ht="25.2" hidden="1" customHeight="1" outlineLevel="2">
      <c r="A588" s="995">
        <v>44242</v>
      </c>
      <c r="B588" s="1032" t="s">
        <v>5698</v>
      </c>
      <c r="C588" s="955" t="s">
        <v>6312</v>
      </c>
      <c r="D588" s="968"/>
      <c r="E588" s="968"/>
      <c r="F588" s="972"/>
      <c r="G588" s="970"/>
      <c r="H588" s="967"/>
      <c r="I588" s="970"/>
      <c r="J588" s="967"/>
      <c r="K588" s="970"/>
      <c r="L588" s="967"/>
      <c r="M588" s="970"/>
      <c r="N588" s="967"/>
      <c r="O588" s="970"/>
      <c r="P588" s="967"/>
      <c r="Q588" s="970"/>
      <c r="R588" s="974" t="s">
        <v>5700</v>
      </c>
      <c r="S588" s="970"/>
      <c r="T588" s="967"/>
      <c r="U588" s="970"/>
      <c r="V588" s="967"/>
      <c r="W588" s="970"/>
      <c r="X588" s="967"/>
      <c r="Y588" s="967"/>
      <c r="Z588" s="955"/>
    </row>
    <row r="589" spans="1:26" ht="25.2" hidden="1" customHeight="1" outlineLevel="2">
      <c r="A589" s="995">
        <v>44242</v>
      </c>
      <c r="B589" s="1032" t="s">
        <v>5698</v>
      </c>
      <c r="C589" s="955" t="s">
        <v>6313</v>
      </c>
      <c r="D589" s="968"/>
      <c r="E589" s="968"/>
      <c r="F589" s="969" t="s">
        <v>5700</v>
      </c>
      <c r="G589" s="970"/>
      <c r="H589" s="967"/>
      <c r="I589" s="970"/>
      <c r="J589" s="967"/>
      <c r="K589" s="970"/>
      <c r="L589" s="967"/>
      <c r="M589" s="970"/>
      <c r="N589" s="967"/>
      <c r="O589" s="970"/>
      <c r="P589" s="967"/>
      <c r="Q589" s="970"/>
      <c r="R589" s="967"/>
      <c r="S589" s="970"/>
      <c r="T589" s="967"/>
      <c r="U589" s="970"/>
      <c r="V589" s="967"/>
      <c r="W589" s="970"/>
      <c r="X589" s="967"/>
      <c r="Y589" s="967"/>
      <c r="Z589" s="955"/>
    </row>
    <row r="590" spans="1:26" ht="25.2" hidden="1" customHeight="1" outlineLevel="1" collapsed="1">
      <c r="A590" s="979">
        <v>44243</v>
      </c>
      <c r="B590" s="1032" t="s">
        <v>5698</v>
      </c>
      <c r="C590" s="955" t="s">
        <v>6314</v>
      </c>
      <c r="D590" s="977"/>
      <c r="E590" s="977" t="s">
        <v>5700</v>
      </c>
      <c r="F590" s="972"/>
      <c r="G590" s="970"/>
      <c r="H590" s="967"/>
      <c r="I590" s="970"/>
      <c r="J590" s="967"/>
      <c r="K590" s="973" t="s">
        <v>5700</v>
      </c>
      <c r="L590" s="967"/>
      <c r="M590" s="970"/>
      <c r="N590" s="967"/>
      <c r="O590" s="970"/>
      <c r="P590" s="967"/>
      <c r="Q590" s="970"/>
      <c r="R590" s="967"/>
      <c r="S590" s="970"/>
      <c r="T590" s="967"/>
      <c r="U590" s="970"/>
      <c r="V590" s="967"/>
      <c r="W590" s="970"/>
      <c r="X590" s="967"/>
      <c r="Y590" s="967"/>
      <c r="Z590" s="955"/>
    </row>
    <row r="591" spans="1:26" ht="25.2" hidden="1" customHeight="1" outlineLevel="2">
      <c r="A591" s="979">
        <v>44243</v>
      </c>
      <c r="B591" s="1032" t="s">
        <v>6315</v>
      </c>
      <c r="C591" s="955" t="s">
        <v>6316</v>
      </c>
      <c r="D591" s="977"/>
      <c r="E591" s="977" t="s">
        <v>5700</v>
      </c>
      <c r="F591" s="972"/>
      <c r="G591" s="970"/>
      <c r="H591" s="967"/>
      <c r="I591" s="970"/>
      <c r="J591" s="967"/>
      <c r="K591" s="970"/>
      <c r="L591" s="967"/>
      <c r="M591" s="970"/>
      <c r="N591" s="967"/>
      <c r="O591" s="970"/>
      <c r="P591" s="967"/>
      <c r="Q591" s="970"/>
      <c r="R591" s="967"/>
      <c r="S591" s="970"/>
      <c r="T591" s="967"/>
      <c r="U591" s="970"/>
      <c r="V591" s="967"/>
      <c r="W591" s="970"/>
      <c r="X591" s="967"/>
      <c r="Y591" s="967"/>
      <c r="Z591" s="955" t="s">
        <v>3334</v>
      </c>
    </row>
    <row r="592" spans="1:26" ht="12.6" hidden="1" customHeight="1" outlineLevel="2">
      <c r="A592" s="979">
        <v>44243</v>
      </c>
      <c r="B592" s="1032" t="s">
        <v>5706</v>
      </c>
      <c r="C592" s="955" t="s">
        <v>6317</v>
      </c>
      <c r="D592" s="968"/>
      <c r="E592" s="968"/>
      <c r="F592" s="969" t="s">
        <v>5700</v>
      </c>
      <c r="G592" s="970"/>
      <c r="H592" s="967"/>
      <c r="I592" s="970"/>
      <c r="J592" s="967"/>
      <c r="K592" s="970"/>
      <c r="L592" s="967"/>
      <c r="M592" s="970"/>
      <c r="N592" s="967"/>
      <c r="O592" s="970"/>
      <c r="P592" s="967"/>
      <c r="Q592" s="970"/>
      <c r="R592" s="967"/>
      <c r="S592" s="970"/>
      <c r="T592" s="967"/>
      <c r="U592" s="970"/>
      <c r="V592" s="967"/>
      <c r="W592" s="970"/>
      <c r="X592" s="967"/>
      <c r="Y592" s="967"/>
      <c r="Z592" s="955"/>
    </row>
    <row r="593" spans="1:27" ht="25.2" hidden="1" customHeight="1" outlineLevel="2">
      <c r="A593" s="979">
        <v>44243</v>
      </c>
      <c r="B593" s="1032" t="s">
        <v>6318</v>
      </c>
      <c r="C593" s="955" t="s">
        <v>6319</v>
      </c>
      <c r="D593" s="968"/>
      <c r="E593" s="968"/>
      <c r="F593" s="972"/>
      <c r="G593" s="970"/>
      <c r="H593" s="967"/>
      <c r="I593" s="970"/>
      <c r="J593" s="967"/>
      <c r="K593" s="970"/>
      <c r="L593" s="967"/>
      <c r="M593" s="970"/>
      <c r="N593" s="967"/>
      <c r="O593" s="973" t="s">
        <v>5700</v>
      </c>
      <c r="P593" s="967"/>
      <c r="Q593" s="970"/>
      <c r="R593" s="967"/>
      <c r="S593" s="970"/>
      <c r="T593" s="967"/>
      <c r="U593" s="970"/>
      <c r="V593" s="974" t="s">
        <v>5700</v>
      </c>
      <c r="W593" s="970"/>
      <c r="X593" s="967"/>
      <c r="Y593" s="967"/>
      <c r="Z593" s="955"/>
      <c r="AA593" s="955"/>
    </row>
    <row r="594" spans="1:27" ht="25.2" hidden="1" customHeight="1" outlineLevel="2">
      <c r="A594" s="979">
        <v>44243</v>
      </c>
      <c r="B594" s="1032" t="s">
        <v>5698</v>
      </c>
      <c r="C594" s="1007" t="s">
        <v>6320</v>
      </c>
      <c r="D594" s="968"/>
      <c r="E594" s="968"/>
      <c r="F594" s="969" t="s">
        <v>5700</v>
      </c>
      <c r="G594" s="970"/>
      <c r="H594" s="967"/>
      <c r="I594" s="970"/>
      <c r="J594" s="967"/>
      <c r="K594" s="970"/>
      <c r="L594" s="967"/>
      <c r="M594" s="970"/>
      <c r="N594" s="967"/>
      <c r="O594" s="970"/>
      <c r="P594" s="967"/>
      <c r="Q594" s="970"/>
      <c r="R594" s="967"/>
      <c r="S594" s="970"/>
      <c r="T594" s="967"/>
      <c r="U594" s="970"/>
      <c r="V594" s="967"/>
      <c r="W594" s="970"/>
      <c r="X594" s="967"/>
      <c r="Y594" s="967"/>
      <c r="Z594" s="955"/>
      <c r="AA594" s="955"/>
    </row>
    <row r="595" spans="1:27" ht="12.6" hidden="1" customHeight="1" outlineLevel="2">
      <c r="A595" s="979">
        <v>44243</v>
      </c>
      <c r="B595" s="1032" t="s">
        <v>5698</v>
      </c>
      <c r="C595" s="955" t="s">
        <v>6321</v>
      </c>
      <c r="D595" s="968"/>
      <c r="E595" s="968"/>
      <c r="F595" s="972"/>
      <c r="G595" s="970"/>
      <c r="H595" s="967"/>
      <c r="I595" s="970"/>
      <c r="J595" s="967"/>
      <c r="K595" s="970"/>
      <c r="L595" s="967"/>
      <c r="M595" s="970"/>
      <c r="N595" s="967"/>
      <c r="O595" s="970"/>
      <c r="P595" s="967"/>
      <c r="Q595" s="970"/>
      <c r="R595" s="967"/>
      <c r="S595" s="970"/>
      <c r="T595" s="967"/>
      <c r="U595" s="970"/>
      <c r="V595" s="967"/>
      <c r="W595" s="970"/>
      <c r="X595" s="967"/>
      <c r="Y595" s="967"/>
      <c r="Z595" s="955"/>
      <c r="AA595" s="955"/>
    </row>
    <row r="596" spans="1:27" ht="12.6" hidden="1" customHeight="1" outlineLevel="2">
      <c r="A596" s="979">
        <v>44243</v>
      </c>
      <c r="B596" s="1032" t="s">
        <v>5698</v>
      </c>
      <c r="C596" s="1007" t="s">
        <v>6322</v>
      </c>
      <c r="D596" s="968"/>
      <c r="E596" s="968"/>
      <c r="F596" s="969" t="s">
        <v>5700</v>
      </c>
      <c r="G596" s="970"/>
      <c r="H596" s="967"/>
      <c r="I596" s="970"/>
      <c r="J596" s="967"/>
      <c r="K596" s="970"/>
      <c r="L596" s="967"/>
      <c r="M596" s="970"/>
      <c r="N596" s="967"/>
      <c r="O596" s="970"/>
      <c r="P596" s="967"/>
      <c r="Q596" s="970"/>
      <c r="R596" s="967"/>
      <c r="S596" s="970"/>
      <c r="T596" s="967"/>
      <c r="U596" s="970"/>
      <c r="V596" s="967"/>
      <c r="W596" s="970"/>
      <c r="X596" s="967"/>
      <c r="Y596" s="967"/>
      <c r="Z596" s="955"/>
      <c r="AA596" s="955"/>
    </row>
    <row r="597" spans="1:27" ht="12.6" hidden="1" customHeight="1" outlineLevel="2">
      <c r="A597" s="979">
        <v>44243</v>
      </c>
      <c r="B597" s="1032" t="s">
        <v>5698</v>
      </c>
      <c r="C597" s="955" t="s">
        <v>6323</v>
      </c>
      <c r="D597" s="977"/>
      <c r="E597" s="977" t="s">
        <v>5700</v>
      </c>
      <c r="F597" s="972"/>
      <c r="G597" s="970"/>
      <c r="H597" s="967"/>
      <c r="I597" s="970"/>
      <c r="J597" s="967"/>
      <c r="K597" s="970"/>
      <c r="L597" s="967"/>
      <c r="M597" s="970"/>
      <c r="N597" s="967"/>
      <c r="O597" s="970"/>
      <c r="P597" s="967"/>
      <c r="Q597" s="970"/>
      <c r="R597" s="967"/>
      <c r="S597" s="970"/>
      <c r="T597" s="967"/>
      <c r="U597" s="970"/>
      <c r="V597" s="967"/>
      <c r="W597" s="970"/>
      <c r="X597" s="967"/>
      <c r="Y597" s="967"/>
      <c r="Z597" s="955"/>
      <c r="AA597" s="955"/>
    </row>
    <row r="598" spans="1:27" ht="12.6" hidden="1" customHeight="1" outlineLevel="2">
      <c r="A598" s="979">
        <v>44243</v>
      </c>
      <c r="B598" s="1032" t="s">
        <v>5698</v>
      </c>
      <c r="C598" s="955" t="s">
        <v>6324</v>
      </c>
      <c r="D598" s="968"/>
      <c r="E598" s="968"/>
      <c r="F598" s="972"/>
      <c r="G598" s="970"/>
      <c r="H598" s="974" t="s">
        <v>5700</v>
      </c>
      <c r="I598" s="970"/>
      <c r="J598" s="967"/>
      <c r="K598" s="970"/>
      <c r="L598" s="967"/>
      <c r="M598" s="970"/>
      <c r="N598" s="967"/>
      <c r="O598" s="970"/>
      <c r="P598" s="967"/>
      <c r="Q598" s="970"/>
      <c r="R598" s="967"/>
      <c r="S598" s="970"/>
      <c r="T598" s="974" t="s">
        <v>5700</v>
      </c>
      <c r="U598" s="970"/>
      <c r="V598" s="967"/>
      <c r="W598" s="970"/>
      <c r="X598" s="967"/>
      <c r="Y598" s="967"/>
      <c r="Z598" s="955"/>
      <c r="AA598" s="955"/>
    </row>
    <row r="599" spans="1:27" ht="25.2" hidden="1" customHeight="1" outlineLevel="2">
      <c r="A599" s="979">
        <v>44243</v>
      </c>
      <c r="B599" s="1032" t="s">
        <v>5698</v>
      </c>
      <c r="C599" s="955" t="s">
        <v>6325</v>
      </c>
      <c r="D599" s="977"/>
      <c r="E599" s="977" t="s">
        <v>5700</v>
      </c>
      <c r="F599" s="972"/>
      <c r="G599" s="970"/>
      <c r="H599" s="967"/>
      <c r="I599" s="970"/>
      <c r="J599" s="967"/>
      <c r="K599" s="970"/>
      <c r="L599" s="967"/>
      <c r="M599" s="970"/>
      <c r="N599" s="967"/>
      <c r="O599" s="970"/>
      <c r="P599" s="967"/>
      <c r="Q599" s="970"/>
      <c r="R599" s="967"/>
      <c r="S599" s="970"/>
      <c r="T599" s="974"/>
      <c r="U599" s="970"/>
      <c r="V599" s="967"/>
      <c r="W599" s="970"/>
      <c r="X599" s="967"/>
      <c r="Y599" s="967"/>
      <c r="Z599" s="955"/>
      <c r="AA599" s="955"/>
    </row>
    <row r="600" spans="1:27" ht="25.2" hidden="1" customHeight="1" outlineLevel="1" collapsed="1">
      <c r="A600" s="982">
        <v>44244</v>
      </c>
      <c r="B600" s="1032" t="s">
        <v>5706</v>
      </c>
      <c r="C600" s="955" t="s">
        <v>6326</v>
      </c>
      <c r="D600" s="968"/>
      <c r="E600" s="968"/>
      <c r="F600" s="972"/>
      <c r="G600" s="970"/>
      <c r="H600" s="967"/>
      <c r="I600" s="970"/>
      <c r="J600" s="967"/>
      <c r="K600" s="970"/>
      <c r="L600" s="967"/>
      <c r="M600" s="970"/>
      <c r="N600" s="967"/>
      <c r="O600" s="970"/>
      <c r="P600" s="967"/>
      <c r="Q600" s="970"/>
      <c r="R600" s="967"/>
      <c r="S600" s="970"/>
      <c r="T600" s="974" t="s">
        <v>5700</v>
      </c>
      <c r="U600" s="970"/>
      <c r="V600" s="967"/>
      <c r="W600" s="970"/>
      <c r="X600" s="967"/>
      <c r="Y600" s="967"/>
      <c r="Z600" s="955"/>
      <c r="AA600" s="955"/>
    </row>
    <row r="601" spans="1:27" ht="12.6" hidden="1" customHeight="1" outlineLevel="2">
      <c r="A601" s="982">
        <v>44244</v>
      </c>
      <c r="B601" s="1032" t="s">
        <v>5698</v>
      </c>
      <c r="C601" s="955" t="s">
        <v>6327</v>
      </c>
      <c r="D601" s="968"/>
      <c r="E601" s="968"/>
      <c r="F601" s="969" t="s">
        <v>5700</v>
      </c>
      <c r="G601" s="970"/>
      <c r="H601" s="967"/>
      <c r="I601" s="970"/>
      <c r="J601" s="967"/>
      <c r="K601" s="970"/>
      <c r="L601" s="967"/>
      <c r="M601" s="970"/>
      <c r="N601" s="974" t="s">
        <v>5700</v>
      </c>
      <c r="O601" s="973" t="s">
        <v>5700</v>
      </c>
      <c r="P601" s="967"/>
      <c r="Q601" s="970"/>
      <c r="R601" s="967"/>
      <c r="S601" s="970"/>
      <c r="T601" s="967"/>
      <c r="U601" s="970"/>
      <c r="V601" s="967"/>
      <c r="W601" s="970"/>
      <c r="X601" s="967"/>
      <c r="Y601" s="967"/>
      <c r="Z601" s="955"/>
      <c r="AA601" s="955"/>
    </row>
    <row r="602" spans="1:27" ht="25.2" hidden="1" customHeight="1" outlineLevel="2">
      <c r="A602" s="982">
        <v>44244</v>
      </c>
      <c r="B602" s="1032" t="s">
        <v>5698</v>
      </c>
      <c r="C602" s="955" t="s">
        <v>6328</v>
      </c>
      <c r="D602" s="968"/>
      <c r="E602" s="968"/>
      <c r="F602" s="969" t="s">
        <v>5700</v>
      </c>
      <c r="G602" s="970"/>
      <c r="H602" s="967"/>
      <c r="I602" s="970"/>
      <c r="J602" s="967"/>
      <c r="K602" s="970"/>
      <c r="L602" s="967"/>
      <c r="M602" s="970"/>
      <c r="N602" s="967"/>
      <c r="O602" s="970"/>
      <c r="P602" s="967"/>
      <c r="Q602" s="970"/>
      <c r="R602" s="967"/>
      <c r="S602" s="970"/>
      <c r="T602" s="967"/>
      <c r="U602" s="970"/>
      <c r="V602" s="967"/>
      <c r="W602" s="970"/>
      <c r="X602" s="967"/>
      <c r="Y602" s="967"/>
      <c r="Z602" s="955" t="s">
        <v>4126</v>
      </c>
      <c r="AA602" s="1032" t="s">
        <v>6329</v>
      </c>
    </row>
    <row r="603" spans="1:27" ht="12.6" hidden="1" customHeight="1" outlineLevel="2">
      <c r="A603" s="982">
        <v>44244</v>
      </c>
      <c r="B603" s="1032" t="s">
        <v>5698</v>
      </c>
      <c r="C603" s="955" t="s">
        <v>6330</v>
      </c>
      <c r="D603" s="968"/>
      <c r="E603" s="968"/>
      <c r="F603" s="972"/>
      <c r="G603" s="970"/>
      <c r="H603" s="967"/>
      <c r="I603" s="970"/>
      <c r="J603" s="974" t="s">
        <v>5700</v>
      </c>
      <c r="K603" s="970"/>
      <c r="L603" s="967"/>
      <c r="M603" s="970"/>
      <c r="N603" s="967"/>
      <c r="O603" s="970"/>
      <c r="P603" s="967"/>
      <c r="Q603" s="970"/>
      <c r="R603" s="967"/>
      <c r="S603" s="970"/>
      <c r="T603" s="974" t="s">
        <v>5700</v>
      </c>
      <c r="U603" s="970"/>
      <c r="V603" s="967"/>
      <c r="W603" s="970"/>
      <c r="X603" s="967"/>
      <c r="Y603" s="967"/>
      <c r="Z603" s="955"/>
      <c r="AA603" s="955"/>
    </row>
    <row r="604" spans="1:27" ht="12.6" hidden="1" customHeight="1" outlineLevel="2">
      <c r="A604" s="982">
        <v>44244</v>
      </c>
      <c r="B604" s="1032" t="s">
        <v>5698</v>
      </c>
      <c r="C604" s="955" t="s">
        <v>6331</v>
      </c>
      <c r="D604" s="968"/>
      <c r="E604" s="968"/>
      <c r="F604" s="972"/>
      <c r="G604" s="970"/>
      <c r="H604" s="967"/>
      <c r="I604" s="970"/>
      <c r="J604" s="967"/>
      <c r="K604" s="970"/>
      <c r="L604" s="967"/>
      <c r="M604" s="970"/>
      <c r="N604" s="967"/>
      <c r="O604" s="970"/>
      <c r="P604" s="967"/>
      <c r="Q604" s="970"/>
      <c r="R604" s="967"/>
      <c r="S604" s="970"/>
      <c r="T604" s="974" t="s">
        <v>5700</v>
      </c>
      <c r="U604" s="970"/>
      <c r="V604" s="967"/>
      <c r="W604" s="970"/>
      <c r="X604" s="967"/>
      <c r="Y604" s="967"/>
      <c r="Z604" s="955"/>
      <c r="AA604" s="955"/>
    </row>
    <row r="605" spans="1:27" ht="12.6" hidden="1" customHeight="1" outlineLevel="2">
      <c r="A605" s="982">
        <v>44244</v>
      </c>
      <c r="B605" s="1032" t="s">
        <v>5698</v>
      </c>
      <c r="C605" s="1151" t="s">
        <v>6332</v>
      </c>
      <c r="D605" s="968"/>
      <c r="E605" s="968"/>
      <c r="F605" s="972"/>
      <c r="G605" s="970"/>
      <c r="H605" s="967"/>
      <c r="I605" s="970"/>
      <c r="J605" s="974" t="s">
        <v>5700</v>
      </c>
      <c r="K605" s="970"/>
      <c r="L605" s="967"/>
      <c r="M605" s="970"/>
      <c r="N605" s="967"/>
      <c r="O605" s="970"/>
      <c r="P605" s="967"/>
      <c r="Q605" s="970"/>
      <c r="R605" s="967"/>
      <c r="S605" s="970"/>
      <c r="T605" s="974" t="s">
        <v>5700</v>
      </c>
      <c r="U605" s="970"/>
      <c r="V605" s="967"/>
      <c r="W605" s="970"/>
      <c r="X605" s="967"/>
      <c r="Y605" s="967"/>
      <c r="Z605" s="955"/>
      <c r="AA605" s="955"/>
    </row>
    <row r="606" spans="1:27" ht="12.6" hidden="1" customHeight="1" outlineLevel="2">
      <c r="A606" s="982">
        <v>44244</v>
      </c>
      <c r="B606" s="1032" t="s">
        <v>5698</v>
      </c>
      <c r="C606" s="955" t="s">
        <v>6333</v>
      </c>
      <c r="D606" s="968"/>
      <c r="E606" s="968"/>
      <c r="F606" s="972"/>
      <c r="G606" s="970"/>
      <c r="H606" s="967"/>
      <c r="I606" s="970"/>
      <c r="J606" s="967"/>
      <c r="K606" s="970"/>
      <c r="L606" s="967"/>
      <c r="M606" s="970"/>
      <c r="N606" s="967"/>
      <c r="O606" s="970"/>
      <c r="P606" s="967"/>
      <c r="Q606" s="970"/>
      <c r="R606" s="967"/>
      <c r="S606" s="973"/>
      <c r="T606" s="974" t="s">
        <v>5700</v>
      </c>
      <c r="U606" s="970"/>
      <c r="V606" s="967"/>
      <c r="W606" s="970"/>
      <c r="X606" s="967"/>
      <c r="Y606" s="967"/>
      <c r="Z606" s="955"/>
      <c r="AA606" s="955"/>
    </row>
    <row r="607" spans="1:27" ht="12.6" hidden="1" customHeight="1" outlineLevel="2">
      <c r="A607" s="982">
        <v>44244</v>
      </c>
      <c r="B607" s="1032" t="s">
        <v>5698</v>
      </c>
      <c r="C607" s="955" t="s">
        <v>6334</v>
      </c>
      <c r="D607" s="977"/>
      <c r="E607" s="977" t="s">
        <v>5700</v>
      </c>
      <c r="F607" s="972"/>
      <c r="G607" s="970"/>
      <c r="H607" s="967"/>
      <c r="I607" s="970"/>
      <c r="J607" s="967"/>
      <c r="K607" s="970"/>
      <c r="L607" s="967"/>
      <c r="M607" s="970"/>
      <c r="N607" s="967"/>
      <c r="O607" s="970"/>
      <c r="P607" s="967"/>
      <c r="Q607" s="970"/>
      <c r="R607" s="967"/>
      <c r="S607" s="970"/>
      <c r="T607" s="967"/>
      <c r="U607" s="970"/>
      <c r="V607" s="967"/>
      <c r="W607" s="970"/>
      <c r="X607" s="967"/>
      <c r="Y607" s="967"/>
      <c r="Z607" s="955"/>
      <c r="AA607" s="955"/>
    </row>
    <row r="608" spans="1:27" ht="12.6" hidden="1" customHeight="1" outlineLevel="2">
      <c r="A608" s="982">
        <v>44244</v>
      </c>
      <c r="B608" s="1032" t="s">
        <v>5698</v>
      </c>
      <c r="C608" s="955" t="s">
        <v>6335</v>
      </c>
      <c r="D608" s="977"/>
      <c r="E608" s="977" t="s">
        <v>5700</v>
      </c>
      <c r="F608" s="972"/>
      <c r="G608" s="970"/>
      <c r="H608" s="967"/>
      <c r="I608" s="970"/>
      <c r="J608" s="967"/>
      <c r="K608" s="970"/>
      <c r="L608" s="967"/>
      <c r="M608" s="970"/>
      <c r="N608" s="967"/>
      <c r="O608" s="970"/>
      <c r="P608" s="967"/>
      <c r="Q608" s="970"/>
      <c r="R608" s="967"/>
      <c r="S608" s="970"/>
      <c r="T608" s="967"/>
      <c r="U608" s="970"/>
      <c r="V608" s="967"/>
      <c r="W608" s="970"/>
      <c r="X608" s="967"/>
      <c r="Y608" s="967"/>
      <c r="Z608" s="955"/>
      <c r="AA608" s="955"/>
    </row>
    <row r="609" spans="1:28" ht="12.6" hidden="1" customHeight="1" outlineLevel="2">
      <c r="A609" s="982">
        <v>44244</v>
      </c>
      <c r="B609" s="1032" t="s">
        <v>3470</v>
      </c>
      <c r="C609" s="955" t="s">
        <v>6336</v>
      </c>
      <c r="D609" s="968"/>
      <c r="E609" s="968"/>
      <c r="F609" s="969" t="s">
        <v>5700</v>
      </c>
      <c r="G609" s="970"/>
      <c r="H609" s="967"/>
      <c r="I609" s="970"/>
      <c r="J609" s="967"/>
      <c r="K609" s="970"/>
      <c r="L609" s="967"/>
      <c r="M609" s="970"/>
      <c r="N609" s="967"/>
      <c r="O609" s="970"/>
      <c r="P609" s="967"/>
      <c r="Q609" s="970"/>
      <c r="R609" s="967"/>
      <c r="S609" s="970"/>
      <c r="T609" s="967"/>
      <c r="U609" s="970"/>
      <c r="V609" s="967"/>
      <c r="W609" s="970"/>
      <c r="X609" s="967"/>
      <c r="Y609" s="967"/>
      <c r="Z609" s="955"/>
      <c r="AA609" s="955"/>
      <c r="AB609" s="955"/>
    </row>
    <row r="610" spans="1:28" ht="12.6" hidden="1" customHeight="1" outlineLevel="2">
      <c r="A610" s="982">
        <v>44244</v>
      </c>
      <c r="B610" s="1032" t="s">
        <v>5745</v>
      </c>
      <c r="C610" s="955" t="s">
        <v>6337</v>
      </c>
      <c r="D610" s="968"/>
      <c r="E610" s="968"/>
      <c r="F610" s="969" t="s">
        <v>5700</v>
      </c>
      <c r="G610" s="970"/>
      <c r="H610" s="967"/>
      <c r="I610" s="970"/>
      <c r="J610" s="967"/>
      <c r="K610" s="970"/>
      <c r="L610" s="967"/>
      <c r="M610" s="970"/>
      <c r="N610" s="967"/>
      <c r="O610" s="970"/>
      <c r="P610" s="967"/>
      <c r="Q610" s="970"/>
      <c r="R610" s="974" t="s">
        <v>5700</v>
      </c>
      <c r="S610" s="970"/>
      <c r="T610" s="967"/>
      <c r="U610" s="970"/>
      <c r="V610" s="967"/>
      <c r="W610" s="970"/>
      <c r="X610" s="967"/>
      <c r="Y610" s="967"/>
      <c r="Z610" s="955"/>
      <c r="AA610" s="955"/>
      <c r="AB610" s="955"/>
    </row>
    <row r="611" spans="1:28" ht="12.6" hidden="1" customHeight="1" outlineLevel="2">
      <c r="A611" s="982">
        <v>44244</v>
      </c>
      <c r="B611" s="1032" t="s">
        <v>5698</v>
      </c>
      <c r="C611" s="955" t="s">
        <v>6338</v>
      </c>
      <c r="D611" s="968"/>
      <c r="E611" s="968"/>
      <c r="F611" s="972"/>
      <c r="G611" s="970"/>
      <c r="H611" s="967"/>
      <c r="I611" s="970"/>
      <c r="J611" s="974" t="s">
        <v>5700</v>
      </c>
      <c r="K611" s="970"/>
      <c r="L611" s="967"/>
      <c r="M611" s="970"/>
      <c r="N611" s="967"/>
      <c r="O611" s="970"/>
      <c r="P611" s="967"/>
      <c r="Q611" s="970"/>
      <c r="R611" s="967"/>
      <c r="S611" s="970"/>
      <c r="T611" s="967"/>
      <c r="U611" s="970"/>
      <c r="V611" s="967"/>
      <c r="W611" s="970"/>
      <c r="X611" s="967"/>
      <c r="Y611" s="967"/>
      <c r="Z611" s="955"/>
      <c r="AA611" s="955"/>
      <c r="AB611" s="955"/>
    </row>
    <row r="612" spans="1:28" ht="12.6" hidden="1" customHeight="1" outlineLevel="2">
      <c r="A612" s="982">
        <v>44244</v>
      </c>
      <c r="B612" s="1032" t="s">
        <v>5698</v>
      </c>
      <c r="C612" s="955" t="s">
        <v>6339</v>
      </c>
      <c r="D612" s="968"/>
      <c r="E612" s="968"/>
      <c r="F612" s="969" t="s">
        <v>5700</v>
      </c>
      <c r="G612" s="970"/>
      <c r="H612" s="967"/>
      <c r="I612" s="970"/>
      <c r="J612" s="967"/>
      <c r="K612" s="970"/>
      <c r="L612" s="967"/>
      <c r="M612" s="970"/>
      <c r="N612" s="967"/>
      <c r="O612" s="970"/>
      <c r="P612" s="967"/>
      <c r="Q612" s="970"/>
      <c r="R612" s="967"/>
      <c r="S612" s="970"/>
      <c r="T612" s="967"/>
      <c r="U612" s="970"/>
      <c r="V612" s="967"/>
      <c r="W612" s="970"/>
      <c r="X612" s="967"/>
      <c r="Y612" s="967"/>
      <c r="Z612" s="955"/>
      <c r="AA612" s="955"/>
      <c r="AB612" s="955"/>
    </row>
    <row r="613" spans="1:28" ht="12.6" hidden="1" customHeight="1" outlineLevel="2">
      <c r="A613" s="982">
        <v>44244</v>
      </c>
      <c r="B613" s="1032" t="s">
        <v>5698</v>
      </c>
      <c r="C613" s="955" t="s">
        <v>6340</v>
      </c>
      <c r="D613" s="968"/>
      <c r="E613" s="968"/>
      <c r="F613" s="969" t="s">
        <v>5700</v>
      </c>
      <c r="G613" s="970"/>
      <c r="H613" s="967"/>
      <c r="I613" s="970"/>
      <c r="J613" s="967"/>
      <c r="K613" s="970"/>
      <c r="L613" s="967"/>
      <c r="M613" s="970"/>
      <c r="N613" s="967"/>
      <c r="O613" s="970"/>
      <c r="P613" s="967"/>
      <c r="Q613" s="970"/>
      <c r="R613" s="967"/>
      <c r="S613" s="970"/>
      <c r="T613" s="967"/>
      <c r="U613" s="970"/>
      <c r="V613" s="967"/>
      <c r="W613" s="970"/>
      <c r="X613" s="967"/>
      <c r="Y613" s="967"/>
      <c r="Z613" s="955"/>
      <c r="AA613" s="955"/>
      <c r="AB613" s="955"/>
    </row>
    <row r="614" spans="1:28" ht="12.6" hidden="1" customHeight="1" outlineLevel="2">
      <c r="A614" s="982">
        <v>44244</v>
      </c>
      <c r="B614" s="1032" t="s">
        <v>5698</v>
      </c>
      <c r="C614" s="955" t="s">
        <v>6341</v>
      </c>
      <c r="D614" s="968"/>
      <c r="E614" s="968"/>
      <c r="F614" s="969" t="s">
        <v>5700</v>
      </c>
      <c r="G614" s="970"/>
      <c r="H614" s="967"/>
      <c r="I614" s="970"/>
      <c r="J614" s="967"/>
      <c r="K614" s="970"/>
      <c r="L614" s="967"/>
      <c r="M614" s="970"/>
      <c r="N614" s="967"/>
      <c r="O614" s="970"/>
      <c r="P614" s="967"/>
      <c r="Q614" s="970"/>
      <c r="R614" s="967"/>
      <c r="S614" s="970"/>
      <c r="T614" s="967"/>
      <c r="U614" s="970"/>
      <c r="V614" s="967"/>
      <c r="W614" s="970"/>
      <c r="X614" s="967"/>
      <c r="Y614" s="967"/>
      <c r="Z614" s="955"/>
      <c r="AA614" s="955"/>
      <c r="AB614" s="955"/>
    </row>
    <row r="615" spans="1:28" ht="12.6" hidden="1" customHeight="1" outlineLevel="2">
      <c r="A615" s="982">
        <v>44244</v>
      </c>
      <c r="B615" s="1032" t="s">
        <v>5698</v>
      </c>
      <c r="C615" s="955" t="s">
        <v>6342</v>
      </c>
      <c r="D615" s="968"/>
      <c r="E615" s="968"/>
      <c r="F615" s="969"/>
      <c r="G615" s="970"/>
      <c r="H615" s="967"/>
      <c r="I615" s="970"/>
      <c r="J615" s="967"/>
      <c r="K615" s="970"/>
      <c r="L615" s="967"/>
      <c r="M615" s="970"/>
      <c r="N615" s="967"/>
      <c r="O615" s="970"/>
      <c r="P615" s="967"/>
      <c r="Q615" s="970"/>
      <c r="R615" s="967"/>
      <c r="S615" s="970"/>
      <c r="T615" s="967"/>
      <c r="U615" s="970"/>
      <c r="V615" s="967"/>
      <c r="W615" s="973" t="s">
        <v>5700</v>
      </c>
      <c r="X615" s="967"/>
      <c r="Y615" s="967"/>
      <c r="Z615" s="955"/>
      <c r="AA615" s="955"/>
      <c r="AB615" s="955"/>
    </row>
    <row r="616" spans="1:28" ht="12.6" hidden="1" customHeight="1" outlineLevel="2">
      <c r="A616" s="982">
        <v>44244</v>
      </c>
      <c r="B616" s="1032" t="s">
        <v>5698</v>
      </c>
      <c r="C616" s="955" t="s">
        <v>6343</v>
      </c>
      <c r="D616" s="968"/>
      <c r="E616" s="968"/>
      <c r="F616" s="969" t="s">
        <v>5700</v>
      </c>
      <c r="G616" s="970"/>
      <c r="H616" s="967"/>
      <c r="I616" s="970"/>
      <c r="J616" s="967"/>
      <c r="K616" s="970"/>
      <c r="L616" s="967"/>
      <c r="M616" s="970"/>
      <c r="N616" s="967"/>
      <c r="O616" s="970"/>
      <c r="P616" s="967"/>
      <c r="Q616" s="970"/>
      <c r="R616" s="967"/>
      <c r="S616" s="970"/>
      <c r="T616" s="967"/>
      <c r="U616" s="970"/>
      <c r="V616" s="967"/>
      <c r="W616" s="970"/>
      <c r="X616" s="967"/>
      <c r="Y616" s="967"/>
      <c r="Z616" s="955"/>
      <c r="AA616" s="955"/>
      <c r="AB616" s="955"/>
    </row>
    <row r="617" spans="1:28" ht="12.6" hidden="1" customHeight="1" outlineLevel="2">
      <c r="A617" s="982">
        <v>44244</v>
      </c>
      <c r="B617" s="1032" t="s">
        <v>5698</v>
      </c>
      <c r="C617" s="955" t="s">
        <v>6344</v>
      </c>
      <c r="D617" s="977"/>
      <c r="E617" s="977" t="s">
        <v>5700</v>
      </c>
      <c r="F617" s="972"/>
      <c r="G617" s="970"/>
      <c r="H617" s="967"/>
      <c r="I617" s="970"/>
      <c r="J617" s="967"/>
      <c r="K617" s="970"/>
      <c r="L617" s="967"/>
      <c r="M617" s="970"/>
      <c r="N617" s="967"/>
      <c r="O617" s="970"/>
      <c r="P617" s="967"/>
      <c r="Q617" s="970"/>
      <c r="R617" s="967"/>
      <c r="S617" s="970"/>
      <c r="T617" s="967"/>
      <c r="U617" s="970"/>
      <c r="V617" s="967"/>
      <c r="W617" s="970"/>
      <c r="X617" s="967"/>
      <c r="Y617" s="967"/>
      <c r="Z617" s="955"/>
      <c r="AA617" s="955"/>
      <c r="AB617" s="955"/>
    </row>
    <row r="618" spans="1:28" ht="12.6" hidden="1" customHeight="1" outlineLevel="2">
      <c r="A618" s="1152">
        <v>44244</v>
      </c>
      <c r="B618" s="1032" t="s">
        <v>5698</v>
      </c>
      <c r="C618" s="955" t="s">
        <v>6345</v>
      </c>
      <c r="D618" s="977"/>
      <c r="E618" s="977" t="s">
        <v>5700</v>
      </c>
      <c r="F618" s="972"/>
      <c r="G618" s="970"/>
      <c r="H618" s="967"/>
      <c r="I618" s="970"/>
      <c r="J618" s="967"/>
      <c r="K618" s="970"/>
      <c r="L618" s="967"/>
      <c r="M618" s="970"/>
      <c r="N618" s="967"/>
      <c r="O618" s="970"/>
      <c r="P618" s="967"/>
      <c r="Q618" s="970"/>
      <c r="R618" s="967"/>
      <c r="S618" s="970"/>
      <c r="T618" s="967"/>
      <c r="U618" s="970"/>
      <c r="V618" s="967"/>
      <c r="W618" s="970"/>
      <c r="X618" s="967"/>
      <c r="Y618" s="967"/>
      <c r="Z618" s="955"/>
      <c r="AA618" s="955"/>
      <c r="AB618" s="955"/>
    </row>
    <row r="619" spans="1:28" ht="12.6" hidden="1" customHeight="1" outlineLevel="2">
      <c r="A619" s="1152">
        <v>44244</v>
      </c>
      <c r="B619" s="1032" t="s">
        <v>5698</v>
      </c>
      <c r="C619" s="955" t="s">
        <v>6346</v>
      </c>
      <c r="D619" s="968"/>
      <c r="E619" s="968"/>
      <c r="F619" s="969" t="s">
        <v>5700</v>
      </c>
      <c r="G619" s="970"/>
      <c r="H619" s="967"/>
      <c r="I619" s="970"/>
      <c r="J619" s="967"/>
      <c r="K619" s="970"/>
      <c r="L619" s="967"/>
      <c r="M619" s="970"/>
      <c r="N619" s="967"/>
      <c r="O619" s="970"/>
      <c r="P619" s="967"/>
      <c r="Q619" s="970"/>
      <c r="R619" s="967"/>
      <c r="S619" s="970"/>
      <c r="T619" s="967"/>
      <c r="U619" s="970"/>
      <c r="V619" s="967"/>
      <c r="W619" s="970"/>
      <c r="X619" s="967"/>
      <c r="Y619" s="967"/>
      <c r="Z619" s="1032" t="s">
        <v>6347</v>
      </c>
      <c r="AA619" s="955" t="s">
        <v>3334</v>
      </c>
      <c r="AB619" s="1032" t="s">
        <v>6329</v>
      </c>
    </row>
    <row r="620" spans="1:28" ht="12.6" hidden="1" customHeight="1" outlineLevel="2">
      <c r="A620" s="1152">
        <v>44244</v>
      </c>
      <c r="B620" s="1032" t="s">
        <v>5698</v>
      </c>
      <c r="C620" s="955" t="s">
        <v>6348</v>
      </c>
      <c r="D620" s="977"/>
      <c r="E620" s="977" t="s">
        <v>5700</v>
      </c>
      <c r="F620" s="972"/>
      <c r="G620" s="970"/>
      <c r="H620" s="967"/>
      <c r="I620" s="970"/>
      <c r="J620" s="967"/>
      <c r="K620" s="970"/>
      <c r="L620" s="967"/>
      <c r="M620" s="970"/>
      <c r="N620" s="967"/>
      <c r="O620" s="970"/>
      <c r="P620" s="967"/>
      <c r="Q620" s="970"/>
      <c r="R620" s="967"/>
      <c r="S620" s="970"/>
      <c r="T620" s="967"/>
      <c r="U620" s="970"/>
      <c r="V620" s="967"/>
      <c r="W620" s="970"/>
      <c r="X620" s="967"/>
      <c r="Y620" s="967"/>
      <c r="Z620" s="955"/>
      <c r="AA620" s="955"/>
      <c r="AB620" s="955"/>
    </row>
    <row r="621" spans="1:28" ht="37.799999999999997" hidden="1" customHeight="1" outlineLevel="1" collapsed="1">
      <c r="A621" s="1153">
        <v>44245</v>
      </c>
      <c r="B621" s="1032" t="s">
        <v>5698</v>
      </c>
      <c r="C621" s="955" t="s">
        <v>6349</v>
      </c>
      <c r="D621" s="968"/>
      <c r="E621" s="968"/>
      <c r="F621" s="972"/>
      <c r="G621" s="970"/>
      <c r="H621" s="967"/>
      <c r="I621" s="970"/>
      <c r="J621" s="967"/>
      <c r="K621" s="970"/>
      <c r="L621" s="967"/>
      <c r="M621" s="970"/>
      <c r="N621" s="967"/>
      <c r="O621" s="970"/>
      <c r="P621" s="967"/>
      <c r="Q621" s="970"/>
      <c r="R621" s="974" t="s">
        <v>5700</v>
      </c>
      <c r="S621" s="970"/>
      <c r="T621" s="967"/>
      <c r="U621" s="970"/>
      <c r="V621" s="967"/>
      <c r="W621" s="970"/>
      <c r="X621" s="967"/>
      <c r="Y621" s="967"/>
      <c r="Z621" s="955"/>
      <c r="AA621" s="955"/>
      <c r="AB621" s="955"/>
    </row>
    <row r="622" spans="1:28" ht="12.6" hidden="1" customHeight="1" outlineLevel="2">
      <c r="A622" s="1153">
        <v>44245</v>
      </c>
      <c r="B622" s="1032" t="s">
        <v>5698</v>
      </c>
      <c r="C622" s="955" t="s">
        <v>6350</v>
      </c>
      <c r="D622" s="968"/>
      <c r="E622" s="968"/>
      <c r="F622" s="969" t="s">
        <v>5700</v>
      </c>
      <c r="G622" s="970"/>
      <c r="H622" s="967"/>
      <c r="I622" s="973" t="s">
        <v>5700</v>
      </c>
      <c r="J622" s="967"/>
      <c r="K622" s="970"/>
      <c r="L622" s="967"/>
      <c r="M622" s="970"/>
      <c r="N622" s="967"/>
      <c r="O622" s="970"/>
      <c r="P622" s="967"/>
      <c r="Q622" s="970"/>
      <c r="R622" s="967"/>
      <c r="S622" s="970"/>
      <c r="T622" s="967"/>
      <c r="U622" s="970"/>
      <c r="V622" s="967"/>
      <c r="W622" s="970"/>
      <c r="X622" s="967"/>
      <c r="Y622" s="967"/>
      <c r="Z622" s="955"/>
      <c r="AA622" s="955"/>
      <c r="AB622" s="955"/>
    </row>
    <row r="623" spans="1:28" ht="12.6" hidden="1" customHeight="1" outlineLevel="2">
      <c r="A623" s="1153">
        <v>44245</v>
      </c>
      <c r="B623" s="1032" t="s">
        <v>5698</v>
      </c>
      <c r="C623" s="955" t="s">
        <v>6351</v>
      </c>
      <c r="D623" s="977"/>
      <c r="E623" s="977" t="s">
        <v>5700</v>
      </c>
      <c r="F623" s="972"/>
      <c r="G623" s="970"/>
      <c r="H623" s="967"/>
      <c r="I623" s="970"/>
      <c r="J623" s="967"/>
      <c r="K623" s="970"/>
      <c r="L623" s="967"/>
      <c r="M623" s="970"/>
      <c r="N623" s="967"/>
      <c r="O623" s="970"/>
      <c r="P623" s="967"/>
      <c r="Q623" s="970"/>
      <c r="R623" s="967"/>
      <c r="S623" s="970"/>
      <c r="T623" s="967"/>
      <c r="U623" s="970"/>
      <c r="V623" s="967"/>
      <c r="W623" s="970"/>
      <c r="X623" s="967"/>
      <c r="Y623" s="967"/>
      <c r="Z623" s="955"/>
      <c r="AA623" s="955"/>
      <c r="AB623" s="955"/>
    </row>
    <row r="624" spans="1:28" ht="12.6" hidden="1" customHeight="1" outlineLevel="2">
      <c r="A624" s="1153">
        <v>44245</v>
      </c>
      <c r="B624" s="1032" t="s">
        <v>5698</v>
      </c>
      <c r="C624" s="955" t="s">
        <v>6352</v>
      </c>
      <c r="D624" s="968"/>
      <c r="E624" s="968"/>
      <c r="F624" s="972"/>
      <c r="G624" s="970"/>
      <c r="H624" s="967"/>
      <c r="I624" s="970"/>
      <c r="J624" s="967"/>
      <c r="K624" s="970"/>
      <c r="L624" s="967"/>
      <c r="M624" s="970"/>
      <c r="N624" s="974" t="s">
        <v>5700</v>
      </c>
      <c r="O624" s="970"/>
      <c r="P624" s="967"/>
      <c r="Q624" s="970"/>
      <c r="R624" s="967"/>
      <c r="S624" s="970"/>
      <c r="T624" s="967"/>
      <c r="U624" s="970"/>
      <c r="V624" s="967"/>
      <c r="W624" s="970"/>
      <c r="X624" s="967"/>
      <c r="Y624" s="967"/>
      <c r="Z624" s="955"/>
      <c r="AA624" s="955"/>
      <c r="AB624" s="955"/>
    </row>
    <row r="625" spans="1:18" ht="12.6" hidden="1" customHeight="1" outlineLevel="2">
      <c r="A625" s="1153">
        <v>44245</v>
      </c>
      <c r="B625" s="1032" t="s">
        <v>5698</v>
      </c>
      <c r="C625" s="955" t="s">
        <v>6353</v>
      </c>
      <c r="D625" s="977"/>
      <c r="E625" s="977" t="s">
        <v>5700</v>
      </c>
      <c r="F625" s="969"/>
      <c r="G625" s="970"/>
      <c r="H625" s="967"/>
      <c r="I625" s="970"/>
      <c r="J625" s="967"/>
      <c r="K625" s="970"/>
      <c r="L625" s="967"/>
      <c r="M625" s="970"/>
      <c r="N625" s="967"/>
      <c r="O625" s="970"/>
      <c r="P625" s="967"/>
      <c r="Q625" s="970"/>
      <c r="R625" s="967"/>
    </row>
    <row r="626" spans="1:18" ht="12.6" hidden="1" customHeight="1" outlineLevel="2">
      <c r="A626" s="1153">
        <v>44245</v>
      </c>
      <c r="B626" s="1032" t="s">
        <v>5706</v>
      </c>
      <c r="C626" s="955" t="s">
        <v>6354</v>
      </c>
      <c r="D626" s="968"/>
      <c r="E626" s="968"/>
      <c r="F626" s="972"/>
      <c r="G626" s="970"/>
      <c r="H626" s="967"/>
      <c r="I626" s="970"/>
      <c r="J626" s="967"/>
      <c r="K626" s="970"/>
      <c r="L626" s="967"/>
      <c r="M626" s="970"/>
      <c r="N626" s="967"/>
      <c r="O626" s="970"/>
      <c r="P626" s="974" t="s">
        <v>5700</v>
      </c>
      <c r="Q626" s="970"/>
      <c r="R626" s="967"/>
    </row>
    <row r="627" spans="1:18" ht="25.2" hidden="1" customHeight="1" outlineLevel="2">
      <c r="A627" s="1153">
        <v>44245</v>
      </c>
      <c r="B627" s="1032" t="s">
        <v>5698</v>
      </c>
      <c r="C627" s="955" t="s">
        <v>6355</v>
      </c>
      <c r="D627" s="968"/>
      <c r="E627" s="968"/>
      <c r="F627" s="969" t="s">
        <v>5700</v>
      </c>
      <c r="G627" s="970"/>
      <c r="H627" s="967"/>
      <c r="I627" s="970"/>
      <c r="J627" s="967"/>
      <c r="K627" s="970"/>
      <c r="L627" s="967"/>
      <c r="M627" s="970"/>
      <c r="N627" s="967"/>
      <c r="O627" s="970"/>
      <c r="P627" s="967"/>
      <c r="Q627" s="970"/>
      <c r="R627" s="967"/>
    </row>
    <row r="628" spans="1:18" ht="25.2" hidden="1" customHeight="1" outlineLevel="2">
      <c r="A628" s="1153">
        <v>44245</v>
      </c>
      <c r="B628" s="1032" t="s">
        <v>5698</v>
      </c>
      <c r="C628" s="955" t="s">
        <v>6356</v>
      </c>
      <c r="D628" s="968"/>
      <c r="E628" s="968"/>
      <c r="F628" s="969" t="s">
        <v>5700</v>
      </c>
      <c r="G628" s="970"/>
      <c r="H628" s="967"/>
      <c r="I628" s="970"/>
      <c r="J628" s="967"/>
      <c r="K628" s="970"/>
      <c r="L628" s="967"/>
      <c r="M628" s="970"/>
      <c r="N628" s="967"/>
      <c r="O628" s="970"/>
      <c r="P628" s="967"/>
      <c r="Q628" s="970"/>
      <c r="R628" s="967"/>
    </row>
    <row r="629" spans="1:18" ht="12.6" hidden="1" customHeight="1" outlineLevel="2">
      <c r="A629" s="1153">
        <v>44245</v>
      </c>
      <c r="B629" s="1032" t="s">
        <v>5698</v>
      </c>
      <c r="C629" s="955" t="s">
        <v>6357</v>
      </c>
      <c r="D629" s="968"/>
      <c r="E629" s="968"/>
      <c r="F629" s="972"/>
      <c r="G629" s="970"/>
      <c r="H629" s="967"/>
      <c r="I629" s="970"/>
      <c r="J629" s="967"/>
      <c r="K629" s="970"/>
      <c r="L629" s="967"/>
      <c r="M629" s="970"/>
      <c r="N629" s="967"/>
      <c r="O629" s="970"/>
      <c r="P629" s="967"/>
      <c r="Q629" s="970"/>
      <c r="R629" s="974" t="s">
        <v>5700</v>
      </c>
    </row>
    <row r="630" spans="1:18" ht="25.2" hidden="1" customHeight="1" outlineLevel="2">
      <c r="A630" s="1153">
        <v>44245</v>
      </c>
      <c r="B630" s="1032" t="s">
        <v>5698</v>
      </c>
      <c r="C630" s="955" t="s">
        <v>6358</v>
      </c>
      <c r="D630" s="968"/>
      <c r="E630" s="968"/>
      <c r="F630" s="972"/>
      <c r="G630" s="970"/>
      <c r="H630" s="967"/>
      <c r="I630" s="970"/>
      <c r="J630" s="967"/>
      <c r="K630" s="970"/>
      <c r="L630" s="967"/>
      <c r="M630" s="970"/>
      <c r="N630" s="967"/>
      <c r="O630" s="970"/>
      <c r="P630" s="967"/>
      <c r="Q630" s="970"/>
      <c r="R630" s="974" t="s">
        <v>5700</v>
      </c>
    </row>
    <row r="631" spans="1:18" ht="25.2" hidden="1" customHeight="1" outlineLevel="2">
      <c r="A631" s="1153">
        <v>44245</v>
      </c>
      <c r="B631" s="1032" t="s">
        <v>3470</v>
      </c>
      <c r="C631" s="955" t="s">
        <v>6359</v>
      </c>
      <c r="D631" s="968"/>
      <c r="E631" s="968"/>
      <c r="F631" s="972"/>
      <c r="G631" s="970"/>
      <c r="H631" s="967"/>
      <c r="I631" s="973" t="s">
        <v>5700</v>
      </c>
      <c r="J631" s="967"/>
      <c r="K631" s="970"/>
      <c r="L631" s="967"/>
      <c r="M631" s="970"/>
      <c r="N631" s="967"/>
      <c r="O631" s="970"/>
      <c r="P631" s="967"/>
      <c r="Q631" s="970"/>
      <c r="R631" s="967"/>
    </row>
    <row r="632" spans="1:18" ht="12.6" hidden="1" customHeight="1" outlineLevel="2">
      <c r="A632" s="1153">
        <v>44245</v>
      </c>
      <c r="B632" s="1032" t="s">
        <v>5698</v>
      </c>
      <c r="C632" s="955" t="s">
        <v>6360</v>
      </c>
      <c r="D632" s="968"/>
      <c r="E632" s="968"/>
      <c r="F632" s="972"/>
      <c r="G632" s="970"/>
      <c r="H632" s="967"/>
      <c r="I632" s="970"/>
      <c r="J632" s="967"/>
      <c r="K632" s="970"/>
      <c r="L632" s="967"/>
      <c r="M632" s="970"/>
      <c r="N632" s="967"/>
      <c r="O632" s="970"/>
      <c r="P632" s="967"/>
      <c r="Q632" s="970"/>
      <c r="R632" s="974" t="s">
        <v>5700</v>
      </c>
    </row>
    <row r="633" spans="1:18" ht="25.2" hidden="1" customHeight="1" outlineLevel="2">
      <c r="A633" s="1153">
        <v>44245</v>
      </c>
      <c r="B633" s="1032" t="s">
        <v>5698</v>
      </c>
      <c r="C633" s="955" t="s">
        <v>6361</v>
      </c>
      <c r="D633" s="977"/>
      <c r="E633" s="977" t="s">
        <v>5700</v>
      </c>
      <c r="F633" s="969"/>
      <c r="G633" s="970"/>
      <c r="H633" s="967"/>
      <c r="I633" s="970"/>
      <c r="J633" s="967"/>
      <c r="K633" s="970"/>
      <c r="L633" s="967"/>
      <c r="M633" s="970"/>
      <c r="N633" s="967"/>
      <c r="O633" s="970"/>
      <c r="P633" s="967"/>
      <c r="Q633" s="970"/>
      <c r="R633" s="967"/>
    </row>
    <row r="634" spans="1:18" ht="12.6" hidden="1" customHeight="1" outlineLevel="2">
      <c r="A634" s="1153">
        <v>44245</v>
      </c>
      <c r="B634" s="1032" t="s">
        <v>5698</v>
      </c>
      <c r="C634" s="955" t="s">
        <v>6362</v>
      </c>
      <c r="D634" s="968"/>
      <c r="E634" s="968"/>
      <c r="F634" s="969" t="s">
        <v>5700</v>
      </c>
      <c r="G634" s="970"/>
      <c r="H634" s="967"/>
      <c r="I634" s="970"/>
      <c r="J634" s="967"/>
      <c r="K634" s="970"/>
      <c r="L634" s="967"/>
      <c r="M634" s="970"/>
      <c r="N634" s="967"/>
      <c r="O634" s="970"/>
      <c r="P634" s="967"/>
      <c r="Q634" s="973"/>
      <c r="R634" s="974" t="s">
        <v>5700</v>
      </c>
    </row>
    <row r="635" spans="1:18" ht="25.2" hidden="1" customHeight="1" outlineLevel="2">
      <c r="A635" s="1153">
        <v>44245</v>
      </c>
      <c r="B635" s="1032" t="s">
        <v>3470</v>
      </c>
      <c r="C635" s="955" t="s">
        <v>6363</v>
      </c>
      <c r="D635" s="968"/>
      <c r="E635" s="968"/>
      <c r="F635" s="972"/>
      <c r="G635" s="970"/>
      <c r="H635" s="967"/>
      <c r="I635" s="970"/>
      <c r="J635" s="967"/>
      <c r="K635" s="970"/>
      <c r="L635" s="967"/>
      <c r="M635" s="970"/>
      <c r="N635" s="967"/>
      <c r="O635" s="973" t="s">
        <v>5700</v>
      </c>
      <c r="P635" s="967"/>
      <c r="Q635" s="970"/>
      <c r="R635" s="967"/>
    </row>
    <row r="636" spans="1:18" ht="12.6" hidden="1" customHeight="1" outlineLevel="2">
      <c r="A636" s="1153">
        <v>44245</v>
      </c>
      <c r="B636" s="1032" t="s">
        <v>5698</v>
      </c>
      <c r="C636" s="955" t="s">
        <v>6364</v>
      </c>
      <c r="D636" s="968"/>
      <c r="E636" s="968"/>
      <c r="F636" s="972"/>
      <c r="G636" s="970"/>
      <c r="H636" s="967"/>
      <c r="I636" s="970"/>
      <c r="J636" s="967"/>
      <c r="K636" s="970"/>
      <c r="L636" s="967"/>
      <c r="M636" s="970"/>
      <c r="N636" s="967"/>
      <c r="O636" s="973" t="s">
        <v>5700</v>
      </c>
      <c r="P636" s="967"/>
      <c r="Q636" s="970"/>
      <c r="R636" s="967"/>
    </row>
    <row r="637" spans="1:18" ht="25.2" hidden="1" customHeight="1" outlineLevel="2">
      <c r="A637" s="1153">
        <v>44245</v>
      </c>
      <c r="B637" s="1032" t="s">
        <v>5698</v>
      </c>
      <c r="C637" s="955" t="s">
        <v>6365</v>
      </c>
      <c r="D637" s="968"/>
      <c r="E637" s="968"/>
      <c r="F637" s="969" t="s">
        <v>5700</v>
      </c>
      <c r="G637" s="970"/>
      <c r="H637" s="967"/>
      <c r="I637" s="970"/>
      <c r="J637" s="967"/>
      <c r="K637" s="970"/>
      <c r="L637" s="967"/>
      <c r="M637" s="970"/>
      <c r="N637" s="967"/>
      <c r="O637" s="970"/>
      <c r="P637" s="967"/>
      <c r="Q637" s="970"/>
      <c r="R637" s="967"/>
    </row>
    <row r="638" spans="1:18" ht="12.6" hidden="1" customHeight="1" outlineLevel="2">
      <c r="A638" s="1153">
        <v>44245</v>
      </c>
      <c r="B638" s="1032" t="s">
        <v>5698</v>
      </c>
      <c r="C638" s="955" t="s">
        <v>6366</v>
      </c>
      <c r="D638" s="968"/>
      <c r="E638" s="968"/>
      <c r="F638" s="969" t="s">
        <v>5700</v>
      </c>
      <c r="G638" s="970"/>
      <c r="H638" s="974" t="s">
        <v>5700</v>
      </c>
      <c r="I638" s="973" t="s">
        <v>5700</v>
      </c>
      <c r="J638" s="967"/>
      <c r="K638" s="970"/>
      <c r="L638" s="967"/>
      <c r="M638" s="970"/>
      <c r="N638" s="967"/>
      <c r="O638" s="970"/>
      <c r="P638" s="967"/>
      <c r="Q638" s="970"/>
      <c r="R638" s="967"/>
    </row>
    <row r="639" spans="1:18" ht="25.2" hidden="1" customHeight="1" outlineLevel="2">
      <c r="A639" s="1153">
        <v>44245</v>
      </c>
      <c r="B639" s="1032" t="s">
        <v>5698</v>
      </c>
      <c r="C639" s="955" t="s">
        <v>6367</v>
      </c>
      <c r="D639" s="968"/>
      <c r="E639" s="968"/>
      <c r="F639" s="969" t="s">
        <v>5700</v>
      </c>
      <c r="G639" s="970"/>
      <c r="H639" s="967"/>
      <c r="I639" s="970"/>
      <c r="J639" s="967"/>
      <c r="K639" s="970"/>
      <c r="L639" s="967"/>
      <c r="M639" s="970"/>
      <c r="N639" s="967"/>
      <c r="O639" s="970"/>
      <c r="P639" s="967"/>
      <c r="Q639" s="970"/>
      <c r="R639" s="967"/>
    </row>
    <row r="640" spans="1:18" ht="12.6" hidden="1" customHeight="1" outlineLevel="2">
      <c r="A640" s="1153">
        <v>44245</v>
      </c>
      <c r="B640" s="1032" t="s">
        <v>5698</v>
      </c>
      <c r="C640" s="955" t="s">
        <v>6368</v>
      </c>
      <c r="D640" s="968"/>
      <c r="E640" s="968"/>
      <c r="F640" s="969" t="s">
        <v>5700</v>
      </c>
      <c r="G640" s="970"/>
      <c r="H640" s="967"/>
      <c r="I640" s="970"/>
      <c r="J640" s="967"/>
      <c r="K640" s="970"/>
      <c r="L640" s="967"/>
      <c r="M640" s="970"/>
      <c r="N640" s="967"/>
      <c r="O640" s="970"/>
      <c r="P640" s="967"/>
      <c r="Q640" s="970"/>
      <c r="R640" s="967"/>
    </row>
    <row r="641" spans="1:22" ht="25.2" hidden="1" customHeight="1" outlineLevel="2">
      <c r="A641" s="1153">
        <v>44245</v>
      </c>
      <c r="B641" s="1032" t="s">
        <v>5698</v>
      </c>
      <c r="C641" s="955" t="s">
        <v>6369</v>
      </c>
      <c r="D641" s="968"/>
      <c r="E641" s="968"/>
      <c r="F641" s="972"/>
      <c r="G641" s="970"/>
      <c r="H641" s="967"/>
      <c r="I641" s="970"/>
      <c r="J641" s="974" t="s">
        <v>5700</v>
      </c>
      <c r="K641" s="970"/>
      <c r="L641" s="967"/>
      <c r="M641" s="970"/>
      <c r="N641" s="967"/>
      <c r="O641" s="970"/>
      <c r="P641" s="967"/>
      <c r="Q641" s="970"/>
      <c r="R641" s="967"/>
      <c r="S641" s="970"/>
      <c r="T641" s="967"/>
      <c r="U641" s="970"/>
      <c r="V641" s="967"/>
    </row>
    <row r="642" spans="1:22" ht="25.2" hidden="1" customHeight="1" outlineLevel="2">
      <c r="A642" s="1153">
        <v>44245</v>
      </c>
      <c r="B642" s="1032" t="s">
        <v>5698</v>
      </c>
      <c r="C642" s="955" t="s">
        <v>6370</v>
      </c>
      <c r="D642" s="968"/>
      <c r="E642" s="968"/>
      <c r="F642" s="969" t="s">
        <v>5700</v>
      </c>
      <c r="G642" s="970"/>
      <c r="H642" s="967"/>
      <c r="I642" s="970"/>
      <c r="J642" s="967"/>
      <c r="K642" s="970"/>
      <c r="L642" s="967"/>
      <c r="M642" s="970"/>
      <c r="N642" s="967"/>
      <c r="O642" s="970"/>
      <c r="P642" s="967"/>
      <c r="Q642" s="970"/>
      <c r="R642" s="967"/>
      <c r="S642" s="970"/>
      <c r="T642" s="967"/>
      <c r="U642" s="970"/>
      <c r="V642" s="967"/>
    </row>
    <row r="643" spans="1:22" ht="12.6" hidden="1" customHeight="1" outlineLevel="2">
      <c r="A643" s="1153">
        <v>44245</v>
      </c>
      <c r="B643" s="1032" t="s">
        <v>5698</v>
      </c>
      <c r="C643" s="955" t="s">
        <v>6371</v>
      </c>
      <c r="D643" s="968"/>
      <c r="E643" s="968"/>
      <c r="F643" s="969" t="s">
        <v>5700</v>
      </c>
      <c r="G643" s="970"/>
      <c r="H643" s="967"/>
      <c r="I643" s="970"/>
      <c r="J643" s="967"/>
      <c r="K643" s="970"/>
      <c r="L643" s="967"/>
      <c r="M643" s="970"/>
      <c r="N643" s="967"/>
      <c r="O643" s="970"/>
      <c r="P643" s="967"/>
      <c r="Q643" s="970"/>
      <c r="R643" s="967"/>
      <c r="S643" s="970"/>
      <c r="T643" s="967"/>
      <c r="U643" s="970"/>
      <c r="V643" s="967"/>
    </row>
    <row r="644" spans="1:22" ht="12.6" hidden="1" customHeight="1" outlineLevel="1" collapsed="1">
      <c r="A644" s="995">
        <v>44246</v>
      </c>
      <c r="B644" s="1032" t="s">
        <v>5698</v>
      </c>
      <c r="C644" s="955" t="s">
        <v>6372</v>
      </c>
      <c r="D644" s="968"/>
      <c r="E644" s="968"/>
      <c r="F644" s="969" t="s">
        <v>5700</v>
      </c>
      <c r="G644" s="970"/>
      <c r="H644" s="967"/>
      <c r="I644" s="970"/>
      <c r="J644" s="967"/>
      <c r="K644" s="970"/>
      <c r="L644" s="967"/>
      <c r="M644" s="970"/>
      <c r="N644" s="967"/>
      <c r="O644" s="970"/>
      <c r="P644" s="967"/>
      <c r="Q644" s="970"/>
      <c r="R644" s="967"/>
      <c r="S644" s="970"/>
      <c r="T644" s="967"/>
      <c r="U644" s="970"/>
      <c r="V644" s="967"/>
    </row>
    <row r="645" spans="1:22" ht="12.6" hidden="1" customHeight="1" outlineLevel="2">
      <c r="A645" s="995">
        <v>44246</v>
      </c>
      <c r="B645" s="1032" t="s">
        <v>5698</v>
      </c>
      <c r="C645" s="955" t="s">
        <v>6373</v>
      </c>
      <c r="D645" s="977"/>
      <c r="E645" s="977" t="s">
        <v>5700</v>
      </c>
      <c r="F645" s="969" t="s">
        <v>5700</v>
      </c>
      <c r="G645" s="970"/>
      <c r="H645" s="967"/>
      <c r="I645" s="970"/>
      <c r="J645" s="967"/>
      <c r="K645" s="970"/>
      <c r="L645" s="967"/>
      <c r="M645" s="970"/>
      <c r="N645" s="967"/>
      <c r="O645" s="970"/>
      <c r="P645" s="974" t="s">
        <v>5700</v>
      </c>
      <c r="Q645" s="970"/>
      <c r="R645" s="967"/>
      <c r="S645" s="970"/>
      <c r="T645" s="967"/>
      <c r="U645" s="970"/>
      <c r="V645" s="967"/>
    </row>
    <row r="646" spans="1:22" ht="12.6" hidden="1" customHeight="1" outlineLevel="2">
      <c r="A646" s="995">
        <v>44246</v>
      </c>
      <c r="B646" s="1032" t="s">
        <v>5698</v>
      </c>
      <c r="C646" s="955" t="s">
        <v>6374</v>
      </c>
      <c r="D646" s="977"/>
      <c r="E646" s="977" t="s">
        <v>5700</v>
      </c>
      <c r="F646" s="972"/>
      <c r="G646" s="970"/>
      <c r="H646" s="967"/>
      <c r="I646" s="970"/>
      <c r="J646" s="967"/>
      <c r="K646" s="970"/>
      <c r="L646" s="967"/>
      <c r="M646" s="970"/>
      <c r="N646" s="967"/>
      <c r="O646" s="970"/>
      <c r="P646" s="967"/>
      <c r="Q646" s="970"/>
      <c r="R646" s="974" t="s">
        <v>5700</v>
      </c>
      <c r="S646" s="970"/>
      <c r="T646" s="967"/>
      <c r="U646" s="970"/>
      <c r="V646" s="967"/>
    </row>
    <row r="647" spans="1:22" ht="12.6" hidden="1" customHeight="1" outlineLevel="2">
      <c r="A647" s="995">
        <v>44246</v>
      </c>
      <c r="B647" s="1032" t="s">
        <v>5698</v>
      </c>
      <c r="C647" s="955" t="s">
        <v>6375</v>
      </c>
      <c r="D647" s="968"/>
      <c r="E647" s="968"/>
      <c r="F647" s="972"/>
      <c r="G647" s="970"/>
      <c r="H647" s="967"/>
      <c r="I647" s="970"/>
      <c r="J647" s="967"/>
      <c r="K647" s="970"/>
      <c r="L647" s="967"/>
      <c r="M647" s="970"/>
      <c r="N647" s="967"/>
      <c r="O647" s="970"/>
      <c r="P647" s="967"/>
      <c r="Q647" s="973" t="s">
        <v>5700</v>
      </c>
      <c r="R647" s="974" t="s">
        <v>5700</v>
      </c>
      <c r="S647" s="970"/>
      <c r="T647" s="967"/>
      <c r="U647" s="970"/>
      <c r="V647" s="967"/>
    </row>
    <row r="648" spans="1:22" ht="25.2" hidden="1" customHeight="1" outlineLevel="2">
      <c r="A648" s="995">
        <v>44246</v>
      </c>
      <c r="B648" s="1032" t="s">
        <v>5698</v>
      </c>
      <c r="C648" s="955" t="s">
        <v>6376</v>
      </c>
      <c r="D648" s="968"/>
      <c r="E648" s="968"/>
      <c r="F648" s="969" t="s">
        <v>5700</v>
      </c>
      <c r="G648" s="970"/>
      <c r="H648" s="967"/>
      <c r="I648" s="970"/>
      <c r="J648" s="967"/>
      <c r="K648" s="970"/>
      <c r="L648" s="967"/>
      <c r="M648" s="970"/>
      <c r="N648" s="967"/>
      <c r="O648" s="970"/>
      <c r="P648" s="967"/>
      <c r="Q648" s="970"/>
      <c r="R648" s="967"/>
      <c r="S648" s="970"/>
      <c r="T648" s="967"/>
      <c r="U648" s="970"/>
      <c r="V648" s="967"/>
    </row>
    <row r="649" spans="1:22" ht="12.6" hidden="1" customHeight="1" outlineLevel="2">
      <c r="A649" s="995">
        <v>44246</v>
      </c>
      <c r="B649" s="1032" t="s">
        <v>5698</v>
      </c>
      <c r="C649" s="955" t="s">
        <v>6377</v>
      </c>
      <c r="D649" s="968"/>
      <c r="E649" s="968"/>
      <c r="F649" s="969" t="s">
        <v>5700</v>
      </c>
      <c r="G649" s="970"/>
      <c r="H649" s="967"/>
      <c r="I649" s="970"/>
      <c r="J649" s="967"/>
      <c r="K649" s="970"/>
      <c r="L649" s="967"/>
      <c r="M649" s="970"/>
      <c r="N649" s="967"/>
      <c r="O649" s="970"/>
      <c r="P649" s="967"/>
      <c r="Q649" s="970"/>
      <c r="R649" s="967"/>
      <c r="S649" s="970"/>
      <c r="T649" s="967"/>
      <c r="U649" s="970"/>
      <c r="V649" s="967"/>
    </row>
    <row r="650" spans="1:22" ht="12.6" hidden="1" customHeight="1" outlineLevel="2">
      <c r="A650" s="995">
        <v>44246</v>
      </c>
      <c r="B650" s="1032" t="s">
        <v>5698</v>
      </c>
      <c r="C650" s="955" t="s">
        <v>6378</v>
      </c>
      <c r="D650" s="977"/>
      <c r="E650" s="977" t="s">
        <v>5700</v>
      </c>
      <c r="F650" s="972"/>
      <c r="G650" s="970"/>
      <c r="H650" s="967"/>
      <c r="I650" s="970"/>
      <c r="J650" s="967"/>
      <c r="K650" s="970"/>
      <c r="L650" s="967"/>
      <c r="M650" s="970"/>
      <c r="N650" s="967"/>
      <c r="O650" s="970"/>
      <c r="P650" s="967"/>
      <c r="Q650" s="970"/>
      <c r="R650" s="967"/>
      <c r="S650" s="970"/>
      <c r="T650" s="967"/>
      <c r="U650" s="970"/>
      <c r="V650" s="967"/>
    </row>
    <row r="651" spans="1:22" ht="12.6" hidden="1" customHeight="1" outlineLevel="2">
      <c r="A651" s="995">
        <v>44246</v>
      </c>
      <c r="B651" s="1032" t="s">
        <v>6379</v>
      </c>
      <c r="C651" s="955" t="s">
        <v>6380</v>
      </c>
      <c r="D651" s="968"/>
      <c r="E651" s="968"/>
      <c r="F651" s="972"/>
      <c r="G651" s="970"/>
      <c r="H651" s="967"/>
      <c r="I651" s="970"/>
      <c r="J651" s="967"/>
      <c r="K651" s="970"/>
      <c r="L651" s="967"/>
      <c r="M651" s="970"/>
      <c r="N651" s="967"/>
      <c r="O651" s="970"/>
      <c r="P651" s="967"/>
      <c r="Q651" s="970"/>
      <c r="R651" s="967"/>
      <c r="S651" s="970"/>
      <c r="T651" s="974" t="s">
        <v>5700</v>
      </c>
      <c r="U651" s="970"/>
      <c r="V651" s="967"/>
    </row>
    <row r="652" spans="1:22" ht="12.6" hidden="1" customHeight="1" outlineLevel="2">
      <c r="A652" s="995">
        <v>44246</v>
      </c>
      <c r="B652" s="1032" t="s">
        <v>5723</v>
      </c>
      <c r="C652" s="955" t="s">
        <v>6381</v>
      </c>
      <c r="D652" s="968"/>
      <c r="E652" s="968"/>
      <c r="F652" s="972"/>
      <c r="G652" s="970"/>
      <c r="H652" s="967"/>
      <c r="I652" s="970"/>
      <c r="J652" s="967"/>
      <c r="K652" s="970"/>
      <c r="L652" s="967"/>
      <c r="M652" s="970"/>
      <c r="N652" s="967"/>
      <c r="O652" s="970"/>
      <c r="P652" s="967"/>
      <c r="Q652" s="970"/>
      <c r="R652" s="967"/>
      <c r="S652" s="970"/>
      <c r="T652" s="967"/>
      <c r="U652" s="970"/>
      <c r="V652" s="974" t="s">
        <v>5700</v>
      </c>
    </row>
    <row r="653" spans="1:22" ht="12.6" hidden="1" customHeight="1" outlineLevel="2">
      <c r="A653" s="995">
        <v>44246</v>
      </c>
      <c r="B653" s="1032" t="s">
        <v>6382</v>
      </c>
      <c r="C653" s="955" t="s">
        <v>6383</v>
      </c>
      <c r="D653" s="968"/>
      <c r="E653" s="968"/>
      <c r="F653" s="972"/>
      <c r="G653" s="970"/>
      <c r="H653" s="967"/>
      <c r="I653" s="970"/>
      <c r="J653" s="967"/>
      <c r="K653" s="970"/>
      <c r="L653" s="967"/>
      <c r="M653" s="970"/>
      <c r="N653" s="967"/>
      <c r="O653" s="970"/>
      <c r="P653" s="967"/>
      <c r="Q653" s="970"/>
      <c r="R653" s="967"/>
      <c r="S653" s="973" t="s">
        <v>5700</v>
      </c>
      <c r="T653" s="967"/>
      <c r="U653" s="970"/>
      <c r="V653" s="967"/>
    </row>
    <row r="654" spans="1:22" ht="12.6" hidden="1" customHeight="1" outlineLevel="2">
      <c r="A654" s="995">
        <v>44246</v>
      </c>
      <c r="B654" s="1032" t="s">
        <v>5698</v>
      </c>
      <c r="C654" s="955" t="s">
        <v>6384</v>
      </c>
      <c r="D654" s="968"/>
      <c r="E654" s="968"/>
      <c r="F654" s="972"/>
      <c r="G654" s="970"/>
      <c r="H654" s="974" t="s">
        <v>5700</v>
      </c>
      <c r="I654" s="970"/>
      <c r="J654" s="967"/>
      <c r="K654" s="970"/>
      <c r="L654" s="967"/>
      <c r="M654" s="970"/>
      <c r="N654" s="967"/>
      <c r="O654" s="970"/>
      <c r="P654" s="967"/>
      <c r="Q654" s="970"/>
      <c r="R654" s="967"/>
      <c r="S654" s="970"/>
      <c r="T654" s="974" t="s">
        <v>5700</v>
      </c>
      <c r="U654" s="970"/>
      <c r="V654" s="967"/>
    </row>
    <row r="655" spans="1:22" ht="12.6" hidden="1" customHeight="1" outlineLevel="2">
      <c r="A655" s="995">
        <v>44246</v>
      </c>
      <c r="B655" s="1032" t="s">
        <v>5745</v>
      </c>
      <c r="C655" s="955" t="s">
        <v>6385</v>
      </c>
      <c r="D655" s="968"/>
      <c r="E655" s="968"/>
      <c r="F655" s="972"/>
      <c r="G655" s="970"/>
      <c r="H655" s="967"/>
      <c r="I655" s="970"/>
      <c r="J655" s="967"/>
      <c r="K655" s="970"/>
      <c r="L655" s="967"/>
      <c r="M655" s="970"/>
      <c r="N655" s="967"/>
      <c r="O655" s="970"/>
      <c r="P655" s="967"/>
      <c r="Q655" s="970"/>
      <c r="R655" s="967"/>
      <c r="S655" s="970"/>
      <c r="T655" s="967"/>
      <c r="U655" s="970"/>
      <c r="V655" s="967"/>
    </row>
    <row r="656" spans="1:22" ht="25.2" hidden="1" customHeight="1" outlineLevel="2">
      <c r="A656" s="995">
        <v>44246</v>
      </c>
      <c r="B656" s="1032" t="s">
        <v>5698</v>
      </c>
      <c r="C656" s="955" t="s">
        <v>6386</v>
      </c>
      <c r="D656" s="968"/>
      <c r="E656" s="968"/>
      <c r="F656" s="972"/>
      <c r="G656" s="970"/>
      <c r="H656" s="967"/>
      <c r="I656" s="970"/>
      <c r="J656" s="967"/>
      <c r="K656" s="970"/>
      <c r="L656" s="967"/>
      <c r="M656" s="970"/>
      <c r="N656" s="967"/>
      <c r="O656" s="973"/>
      <c r="P656" s="974" t="s">
        <v>5700</v>
      </c>
      <c r="Q656" s="970"/>
      <c r="R656" s="967"/>
      <c r="S656" s="970"/>
      <c r="T656" s="967"/>
      <c r="U656" s="970"/>
      <c r="V656" s="967"/>
    </row>
    <row r="657" spans="1:22" ht="12.6" hidden="1" customHeight="1" outlineLevel="2">
      <c r="A657" s="995">
        <v>44246</v>
      </c>
      <c r="B657" s="1032" t="s">
        <v>5698</v>
      </c>
      <c r="C657" s="955" t="s">
        <v>6387</v>
      </c>
      <c r="D657" s="968"/>
      <c r="E657" s="968"/>
      <c r="F657" s="969" t="s">
        <v>5700</v>
      </c>
      <c r="G657" s="970"/>
      <c r="H657" s="967"/>
      <c r="I657" s="970"/>
      <c r="J657" s="967"/>
      <c r="K657" s="970"/>
      <c r="L657" s="967"/>
      <c r="M657" s="970"/>
      <c r="N657" s="967"/>
      <c r="O657" s="970"/>
      <c r="P657" s="967"/>
      <c r="Q657" s="970"/>
      <c r="R657" s="967"/>
      <c r="S657" s="970"/>
      <c r="T657" s="967"/>
      <c r="U657" s="970"/>
      <c r="V657" s="967"/>
    </row>
    <row r="658" spans="1:22" ht="12.6" hidden="1" customHeight="1" outlineLevel="2">
      <c r="A658" s="995">
        <v>44246</v>
      </c>
      <c r="B658" s="1032" t="s">
        <v>5698</v>
      </c>
      <c r="C658" s="955" t="s">
        <v>6388</v>
      </c>
      <c r="D658" s="977"/>
      <c r="E658" s="977" t="s">
        <v>5700</v>
      </c>
      <c r="F658" s="972"/>
      <c r="G658" s="970"/>
      <c r="H658" s="967"/>
      <c r="I658" s="970"/>
      <c r="J658" s="967"/>
      <c r="K658" s="970"/>
      <c r="L658" s="967"/>
      <c r="M658" s="970"/>
      <c r="N658" s="967"/>
      <c r="O658" s="970"/>
      <c r="P658" s="967"/>
      <c r="Q658" s="970"/>
      <c r="R658" s="967"/>
      <c r="S658" s="970"/>
      <c r="T658" s="967"/>
      <c r="U658" s="970"/>
      <c r="V658" s="967"/>
    </row>
    <row r="659" spans="1:22" ht="12.6" hidden="1" customHeight="1" outlineLevel="2">
      <c r="A659" s="995">
        <v>44246</v>
      </c>
      <c r="B659" s="1032" t="s">
        <v>5698</v>
      </c>
      <c r="C659" s="955" t="s">
        <v>6389</v>
      </c>
      <c r="D659" s="968"/>
      <c r="E659" s="968"/>
      <c r="F659" s="972"/>
      <c r="G659" s="970"/>
      <c r="H659" s="967"/>
      <c r="I659" s="970"/>
      <c r="J659" s="967"/>
      <c r="K659" s="970"/>
      <c r="L659" s="967"/>
      <c r="M659" s="970"/>
      <c r="N659" s="967"/>
      <c r="O659" s="970"/>
      <c r="P659" s="967"/>
      <c r="Q659" s="970"/>
      <c r="R659" s="967"/>
      <c r="S659" s="970"/>
      <c r="T659" s="967"/>
      <c r="U659" s="970"/>
      <c r="V659" s="967"/>
    </row>
    <row r="660" spans="1:22" ht="12.6" hidden="1" customHeight="1" outlineLevel="2">
      <c r="A660" s="995">
        <v>44246</v>
      </c>
      <c r="B660" s="1032" t="s">
        <v>5698</v>
      </c>
      <c r="C660" s="955" t="s">
        <v>6390</v>
      </c>
      <c r="D660" s="968"/>
      <c r="E660" s="968"/>
      <c r="F660" s="972"/>
      <c r="G660" s="970"/>
      <c r="H660" s="967"/>
      <c r="I660" s="970"/>
      <c r="J660" s="967"/>
      <c r="K660" s="970"/>
      <c r="L660" s="967"/>
      <c r="M660" s="970"/>
      <c r="N660" s="967"/>
      <c r="O660" s="970"/>
      <c r="P660" s="967"/>
      <c r="Q660" s="970"/>
      <c r="R660" s="967"/>
      <c r="S660" s="970"/>
      <c r="T660" s="967"/>
      <c r="U660" s="970"/>
      <c r="V660" s="967"/>
    </row>
    <row r="661" spans="1:22" ht="12.6" hidden="1" customHeight="1" outlineLevel="2">
      <c r="A661" s="995">
        <v>44246</v>
      </c>
      <c r="B661" s="1032" t="s">
        <v>5698</v>
      </c>
      <c r="C661" s="955" t="s">
        <v>6391</v>
      </c>
      <c r="D661" s="968"/>
      <c r="E661" s="968"/>
      <c r="F661" s="972"/>
      <c r="G661" s="970"/>
      <c r="H661" s="967"/>
      <c r="I661" s="970"/>
      <c r="J661" s="967"/>
      <c r="K661" s="970"/>
      <c r="L661" s="967"/>
      <c r="M661" s="970"/>
      <c r="N661" s="967"/>
      <c r="O661" s="970"/>
      <c r="P661" s="967"/>
      <c r="Q661" s="970"/>
      <c r="R661" s="967"/>
      <c r="S661" s="970"/>
      <c r="T661" s="967"/>
      <c r="U661" s="970"/>
      <c r="V661" s="967"/>
    </row>
    <row r="662" spans="1:22" ht="25.2" hidden="1" customHeight="1" outlineLevel="1" collapsed="1">
      <c r="A662" s="1142">
        <v>44249</v>
      </c>
      <c r="B662" s="1032" t="s">
        <v>5698</v>
      </c>
      <c r="C662" s="955" t="s">
        <v>6392</v>
      </c>
      <c r="D662" s="968"/>
      <c r="E662" s="968"/>
      <c r="F662" s="969" t="s">
        <v>5700</v>
      </c>
      <c r="G662" s="970"/>
      <c r="H662" s="967"/>
      <c r="I662" s="970"/>
      <c r="J662" s="967"/>
      <c r="K662" s="970"/>
      <c r="L662" s="967"/>
      <c r="M662" s="970"/>
      <c r="N662" s="967"/>
      <c r="O662" s="970"/>
      <c r="P662" s="967"/>
      <c r="Q662" s="970"/>
      <c r="R662" s="967"/>
      <c r="S662" s="970"/>
      <c r="T662" s="967"/>
      <c r="U662" s="970"/>
      <c r="V662" s="967"/>
    </row>
    <row r="663" spans="1:22" ht="12.6" hidden="1" customHeight="1" outlineLevel="2">
      <c r="A663" s="1142">
        <v>44249</v>
      </c>
      <c r="B663" s="1032" t="s">
        <v>5745</v>
      </c>
      <c r="C663" s="955" t="s">
        <v>6393</v>
      </c>
      <c r="D663" s="968"/>
      <c r="E663" s="968"/>
      <c r="F663" s="972"/>
      <c r="G663" s="970"/>
      <c r="H663" s="967"/>
      <c r="I663" s="970"/>
      <c r="J663" s="967"/>
      <c r="K663" s="970"/>
      <c r="L663" s="967"/>
      <c r="M663" s="970"/>
      <c r="N663" s="967"/>
      <c r="O663" s="970"/>
      <c r="P663" s="967"/>
      <c r="Q663" s="970"/>
      <c r="R663" s="967"/>
      <c r="S663" s="970"/>
      <c r="T663" s="974" t="s">
        <v>5700</v>
      </c>
      <c r="U663" s="970"/>
      <c r="V663" s="967"/>
    </row>
    <row r="664" spans="1:22" ht="25.2" hidden="1" customHeight="1" outlineLevel="2">
      <c r="A664" s="1142">
        <v>44249</v>
      </c>
      <c r="B664" s="1032" t="s">
        <v>6394</v>
      </c>
      <c r="C664" s="955" t="s">
        <v>6395</v>
      </c>
      <c r="D664" s="968"/>
      <c r="E664" s="968"/>
      <c r="F664" s="972"/>
      <c r="G664" s="970"/>
      <c r="H664" s="967"/>
      <c r="I664" s="970"/>
      <c r="J664" s="967"/>
      <c r="K664" s="970"/>
      <c r="L664" s="967"/>
      <c r="M664" s="970"/>
      <c r="N664" s="967"/>
      <c r="O664" s="970"/>
      <c r="P664" s="967"/>
      <c r="Q664" s="970"/>
      <c r="R664" s="967"/>
      <c r="S664" s="970"/>
      <c r="T664" s="967"/>
      <c r="U664" s="973" t="s">
        <v>5700</v>
      </c>
      <c r="V664" s="967"/>
    </row>
    <row r="665" spans="1:22" ht="12.6" hidden="1" customHeight="1" outlineLevel="2">
      <c r="A665" s="1142">
        <v>44249</v>
      </c>
      <c r="B665" s="1032" t="s">
        <v>5698</v>
      </c>
      <c r="C665" s="955" t="s">
        <v>6396</v>
      </c>
      <c r="D665" s="968"/>
      <c r="E665" s="968"/>
      <c r="F665" s="969" t="s">
        <v>5700</v>
      </c>
      <c r="G665" s="970"/>
      <c r="H665" s="967"/>
      <c r="I665" s="970"/>
      <c r="J665" s="967"/>
      <c r="K665" s="970"/>
      <c r="L665" s="967"/>
      <c r="M665" s="970"/>
      <c r="N665" s="967"/>
      <c r="O665" s="970"/>
      <c r="P665" s="967"/>
      <c r="Q665" s="970"/>
      <c r="R665" s="967"/>
      <c r="S665" s="970"/>
      <c r="T665" s="967"/>
      <c r="U665" s="970"/>
      <c r="V665" s="967"/>
    </row>
    <row r="666" spans="1:22" ht="12.6" hidden="1" customHeight="1" outlineLevel="2">
      <c r="A666" s="1142">
        <v>44249</v>
      </c>
      <c r="B666" s="1032" t="s">
        <v>5698</v>
      </c>
      <c r="C666" s="955" t="s">
        <v>6397</v>
      </c>
      <c r="D666" s="968"/>
      <c r="E666" s="968"/>
      <c r="F666" s="972"/>
      <c r="G666" s="970"/>
      <c r="H666" s="967"/>
      <c r="I666" s="970"/>
      <c r="J666" s="967"/>
      <c r="K666" s="970"/>
      <c r="L666" s="967"/>
      <c r="M666" s="970"/>
      <c r="N666" s="967"/>
      <c r="O666" s="970"/>
      <c r="P666" s="967"/>
      <c r="Q666" s="970"/>
      <c r="R666" s="967"/>
      <c r="S666" s="970"/>
      <c r="T666" s="974" t="s">
        <v>5700</v>
      </c>
      <c r="U666" s="970"/>
      <c r="V666" s="974" t="s">
        <v>5700</v>
      </c>
    </row>
    <row r="667" spans="1:22" ht="25.2" hidden="1" customHeight="1" outlineLevel="2">
      <c r="A667" s="1142">
        <v>44249</v>
      </c>
      <c r="B667" s="1032" t="s">
        <v>5706</v>
      </c>
      <c r="C667" s="955" t="s">
        <v>6398</v>
      </c>
      <c r="D667" s="977"/>
      <c r="E667" s="977" t="s">
        <v>5700</v>
      </c>
      <c r="F667" s="972"/>
      <c r="G667" s="970"/>
      <c r="H667" s="967"/>
      <c r="I667" s="970"/>
      <c r="J667" s="967"/>
      <c r="K667" s="970"/>
      <c r="L667" s="967"/>
      <c r="M667" s="970"/>
      <c r="N667" s="967"/>
      <c r="O667" s="970"/>
      <c r="P667" s="967"/>
      <c r="Q667" s="970"/>
      <c r="R667" s="967"/>
      <c r="S667" s="970"/>
      <c r="T667" s="967"/>
      <c r="U667" s="970"/>
      <c r="V667" s="967"/>
    </row>
    <row r="668" spans="1:22" ht="37.799999999999997" hidden="1" customHeight="1" outlineLevel="2">
      <c r="A668" s="1142">
        <v>44249</v>
      </c>
      <c r="B668" s="1032" t="s">
        <v>5698</v>
      </c>
      <c r="C668" s="955" t="s">
        <v>6399</v>
      </c>
      <c r="D668" s="977"/>
      <c r="E668" s="977" t="s">
        <v>5700</v>
      </c>
      <c r="F668" s="972"/>
      <c r="G668" s="970"/>
      <c r="H668" s="967"/>
      <c r="I668" s="970"/>
      <c r="J668" s="967"/>
      <c r="K668" s="970"/>
      <c r="L668" s="967"/>
      <c r="M668" s="970"/>
      <c r="N668" s="967"/>
      <c r="O668" s="970"/>
      <c r="P668" s="967"/>
      <c r="Q668" s="970"/>
      <c r="R668" s="967"/>
      <c r="S668" s="970"/>
      <c r="T668" s="974" t="s">
        <v>5700</v>
      </c>
      <c r="U668" s="970"/>
      <c r="V668" s="967"/>
    </row>
    <row r="669" spans="1:22" ht="25.2" hidden="1" customHeight="1" outlineLevel="2">
      <c r="A669" s="1142">
        <v>44249</v>
      </c>
      <c r="B669" s="1032" t="s">
        <v>5706</v>
      </c>
      <c r="C669" s="955" t="s">
        <v>6400</v>
      </c>
      <c r="D669" s="968"/>
      <c r="E669" s="968"/>
      <c r="F669" s="972"/>
      <c r="G669" s="970"/>
      <c r="H669" s="967"/>
      <c r="I669" s="970"/>
      <c r="J669" s="974" t="s">
        <v>5700</v>
      </c>
      <c r="K669" s="970"/>
      <c r="L669" s="967"/>
      <c r="M669" s="970"/>
      <c r="N669" s="967"/>
      <c r="O669" s="970"/>
      <c r="P669" s="967"/>
      <c r="Q669" s="970"/>
      <c r="R669" s="967"/>
      <c r="S669" s="970"/>
      <c r="T669" s="967"/>
      <c r="U669" s="970"/>
      <c r="V669" s="967"/>
    </row>
    <row r="670" spans="1:22" ht="12.6" hidden="1" customHeight="1" outlineLevel="2">
      <c r="A670" s="1142">
        <v>44249</v>
      </c>
      <c r="B670" s="1032" t="s">
        <v>5698</v>
      </c>
      <c r="C670" s="955" t="s">
        <v>6401</v>
      </c>
      <c r="D670" s="968"/>
      <c r="E670" s="968"/>
      <c r="F670" s="972"/>
      <c r="G670" s="970"/>
      <c r="H670" s="967"/>
      <c r="I670" s="970"/>
      <c r="J670" s="967"/>
      <c r="K670" s="970"/>
      <c r="L670" s="967"/>
      <c r="M670" s="970"/>
      <c r="N670" s="967"/>
      <c r="O670" s="970"/>
      <c r="P670" s="967"/>
      <c r="Q670" s="970"/>
      <c r="R670" s="967"/>
      <c r="S670" s="970"/>
      <c r="T670" s="974" t="s">
        <v>5700</v>
      </c>
      <c r="U670" s="970"/>
      <c r="V670" s="967"/>
    </row>
    <row r="671" spans="1:22" ht="12.6" hidden="1" customHeight="1" outlineLevel="2">
      <c r="A671" s="1142">
        <v>44249</v>
      </c>
      <c r="B671" s="1032" t="s">
        <v>5698</v>
      </c>
      <c r="C671" s="955" t="s">
        <v>6402</v>
      </c>
      <c r="D671" s="968"/>
      <c r="E671" s="968"/>
      <c r="F671" s="969" t="s">
        <v>5700</v>
      </c>
      <c r="G671" s="973" t="s">
        <v>5700</v>
      </c>
      <c r="H671" s="967"/>
      <c r="I671" s="970"/>
      <c r="J671" s="967"/>
      <c r="K671" s="970"/>
      <c r="L671" s="967"/>
      <c r="M671" s="970"/>
      <c r="N671" s="967"/>
      <c r="O671" s="970"/>
      <c r="P671" s="967"/>
      <c r="Q671" s="970"/>
      <c r="R671" s="967"/>
      <c r="S671" s="970"/>
      <c r="T671" s="967"/>
      <c r="U671" s="970"/>
      <c r="V671" s="967"/>
    </row>
    <row r="672" spans="1:22" ht="12.6" hidden="1" customHeight="1" outlineLevel="2">
      <c r="A672" s="1142">
        <v>44249</v>
      </c>
      <c r="B672" s="1032" t="s">
        <v>5706</v>
      </c>
      <c r="C672" s="955" t="s">
        <v>6403</v>
      </c>
      <c r="D672" s="968"/>
      <c r="E672" s="968"/>
      <c r="F672" s="972"/>
      <c r="G672" s="970"/>
      <c r="H672" s="967"/>
      <c r="I672" s="970"/>
      <c r="J672" s="967"/>
      <c r="K672" s="970"/>
      <c r="L672" s="967"/>
      <c r="M672" s="970"/>
      <c r="N672" s="967"/>
      <c r="O672" s="970"/>
      <c r="P672" s="967"/>
      <c r="Q672" s="970"/>
      <c r="R672" s="967"/>
      <c r="S672" s="970"/>
      <c r="T672" s="974" t="s">
        <v>5700</v>
      </c>
      <c r="U672" s="970"/>
      <c r="V672" s="967"/>
    </row>
    <row r="673" spans="1:22" ht="12.6" hidden="1" customHeight="1" outlineLevel="2">
      <c r="A673" s="1142">
        <v>44249</v>
      </c>
      <c r="B673" s="1032" t="s">
        <v>5698</v>
      </c>
      <c r="C673" s="955" t="s">
        <v>6404</v>
      </c>
      <c r="D673" s="968"/>
      <c r="E673" s="968"/>
      <c r="F673" s="969" t="s">
        <v>5700</v>
      </c>
      <c r="G673" s="970"/>
      <c r="H673" s="967"/>
      <c r="I673" s="970"/>
      <c r="J673" s="967"/>
      <c r="K673" s="970"/>
      <c r="L673" s="967"/>
      <c r="M673" s="970"/>
      <c r="N673" s="967"/>
      <c r="O673" s="970"/>
      <c r="P673" s="967"/>
      <c r="Q673" s="970"/>
      <c r="R673" s="967"/>
      <c r="S673" s="970"/>
      <c r="T673" s="967"/>
      <c r="U673" s="970"/>
      <c r="V673" s="967"/>
    </row>
    <row r="674" spans="1:22" ht="12.6" hidden="1" customHeight="1" outlineLevel="2">
      <c r="A674" s="1142">
        <v>44249</v>
      </c>
      <c r="B674" s="1032" t="s">
        <v>5698</v>
      </c>
      <c r="C674" s="955" t="s">
        <v>6405</v>
      </c>
      <c r="D674" s="968"/>
      <c r="E674" s="968"/>
      <c r="F674" s="972"/>
      <c r="G674" s="970"/>
      <c r="H674" s="967"/>
      <c r="I674" s="970"/>
      <c r="J674" s="967"/>
      <c r="K674" s="970"/>
      <c r="L674" s="967"/>
      <c r="M674" s="970"/>
      <c r="N674" s="967"/>
      <c r="O674" s="970"/>
      <c r="P674" s="967"/>
      <c r="Q674" s="973" t="s">
        <v>5700</v>
      </c>
      <c r="R674" s="967"/>
      <c r="S674" s="970"/>
      <c r="T674" s="967"/>
      <c r="U674" s="970"/>
      <c r="V674" s="967"/>
    </row>
    <row r="675" spans="1:22" ht="25.2" hidden="1" customHeight="1" outlineLevel="2">
      <c r="A675" s="1142">
        <v>44249</v>
      </c>
      <c r="B675" s="1032" t="s">
        <v>5698</v>
      </c>
      <c r="C675" s="955" t="s">
        <v>6406</v>
      </c>
      <c r="D675" s="968"/>
      <c r="E675" s="968"/>
      <c r="F675" s="969" t="s">
        <v>5700</v>
      </c>
      <c r="G675" s="970"/>
      <c r="H675" s="967"/>
      <c r="I675" s="970"/>
      <c r="J675" s="967"/>
      <c r="K675" s="970"/>
      <c r="L675" s="967"/>
      <c r="M675" s="970"/>
      <c r="N675" s="967"/>
      <c r="O675" s="970"/>
      <c r="P675" s="967"/>
      <c r="Q675" s="970"/>
      <c r="R675" s="967"/>
      <c r="S675" s="970"/>
      <c r="T675" s="967"/>
      <c r="U675" s="970"/>
      <c r="V675" s="967"/>
    </row>
    <row r="676" spans="1:22" ht="12.6" hidden="1" customHeight="1" outlineLevel="2">
      <c r="A676" s="1142">
        <v>44249</v>
      </c>
      <c r="B676" s="1032" t="s">
        <v>5698</v>
      </c>
      <c r="C676" s="955" t="s">
        <v>6407</v>
      </c>
      <c r="D676" s="977"/>
      <c r="E676" s="977" t="s">
        <v>5700</v>
      </c>
      <c r="F676" s="972"/>
      <c r="G676" s="970"/>
      <c r="H676" s="967"/>
      <c r="I676" s="970"/>
      <c r="J676" s="967"/>
      <c r="K676" s="970"/>
      <c r="L676" s="967"/>
      <c r="M676" s="970"/>
      <c r="N676" s="967"/>
      <c r="O676" s="970"/>
      <c r="P676" s="967"/>
      <c r="Q676" s="970"/>
      <c r="R676" s="967"/>
      <c r="S676" s="970"/>
      <c r="T676" s="967"/>
      <c r="U676" s="970"/>
      <c r="V676" s="967"/>
    </row>
    <row r="677" spans="1:22" ht="12.6" hidden="1" customHeight="1" outlineLevel="2">
      <c r="A677" s="1142">
        <v>44249</v>
      </c>
      <c r="B677" s="1032" t="s">
        <v>5706</v>
      </c>
      <c r="C677" s="955" t="s">
        <v>6408</v>
      </c>
      <c r="D677" s="968"/>
      <c r="E677" s="968"/>
      <c r="F677" s="972"/>
      <c r="G677" s="970"/>
      <c r="H677" s="967"/>
      <c r="I677" s="970"/>
      <c r="J677" s="967"/>
      <c r="K677" s="970"/>
      <c r="L677" s="967"/>
      <c r="M677" s="970"/>
      <c r="N677" s="967"/>
      <c r="O677" s="970"/>
      <c r="P677" s="974" t="s">
        <v>5700</v>
      </c>
      <c r="Q677" s="970"/>
      <c r="R677" s="967"/>
      <c r="S677" s="970"/>
      <c r="T677" s="974" t="s">
        <v>5700</v>
      </c>
      <c r="U677" s="970"/>
      <c r="V677" s="967"/>
    </row>
    <row r="678" spans="1:22" ht="12.6" hidden="1" customHeight="1" outlineLevel="2">
      <c r="A678" s="1142">
        <v>44249</v>
      </c>
      <c r="B678" s="1032" t="s">
        <v>5698</v>
      </c>
      <c r="C678" s="955" t="s">
        <v>6409</v>
      </c>
      <c r="D678" s="968"/>
      <c r="E678" s="968"/>
      <c r="F678" s="972"/>
      <c r="G678" s="970"/>
      <c r="H678" s="967"/>
      <c r="I678" s="970"/>
      <c r="J678" s="967"/>
      <c r="K678" s="970"/>
      <c r="L678" s="967"/>
      <c r="M678" s="970"/>
      <c r="N678" s="967"/>
      <c r="O678" s="970"/>
      <c r="P678" s="967"/>
      <c r="Q678" s="970"/>
      <c r="R678" s="974" t="s">
        <v>5700</v>
      </c>
      <c r="S678" s="970"/>
      <c r="T678" s="967"/>
      <c r="U678" s="970"/>
      <c r="V678" s="967"/>
    </row>
    <row r="679" spans="1:22" ht="25.2" hidden="1" customHeight="1" outlineLevel="2">
      <c r="A679" s="1142">
        <v>44249</v>
      </c>
      <c r="B679" s="1032" t="s">
        <v>5739</v>
      </c>
      <c r="C679" s="955" t="s">
        <v>6410</v>
      </c>
      <c r="D679" s="968"/>
      <c r="E679" s="968"/>
      <c r="F679" s="972"/>
      <c r="G679" s="970"/>
      <c r="H679" s="967"/>
      <c r="I679" s="970"/>
      <c r="J679" s="967"/>
      <c r="K679" s="970"/>
      <c r="L679" s="967"/>
      <c r="M679" s="970"/>
      <c r="N679" s="967"/>
      <c r="O679" s="970"/>
      <c r="P679" s="967"/>
      <c r="Q679" s="970"/>
      <c r="R679" s="967"/>
      <c r="S679" s="970"/>
      <c r="T679" s="974" t="s">
        <v>5700</v>
      </c>
      <c r="U679" s="970"/>
      <c r="V679" s="967"/>
    </row>
    <row r="680" spans="1:22" ht="12.6" hidden="1" customHeight="1" outlineLevel="2">
      <c r="A680" s="1142">
        <v>44249</v>
      </c>
      <c r="B680" s="1032" t="s">
        <v>5706</v>
      </c>
      <c r="C680" s="955" t="s">
        <v>6411</v>
      </c>
      <c r="D680" s="968"/>
      <c r="E680" s="968"/>
      <c r="F680" s="972"/>
      <c r="G680" s="970"/>
      <c r="H680" s="967"/>
      <c r="I680" s="970"/>
      <c r="J680" s="967"/>
      <c r="K680" s="970"/>
      <c r="L680" s="967"/>
      <c r="M680" s="970"/>
      <c r="N680" s="967"/>
      <c r="O680" s="973" t="s">
        <v>5700</v>
      </c>
      <c r="P680" s="967"/>
      <c r="Q680" s="970"/>
      <c r="R680" s="967"/>
      <c r="S680" s="970"/>
      <c r="T680" s="967"/>
      <c r="U680" s="970"/>
      <c r="V680" s="967"/>
    </row>
    <row r="681" spans="1:22" ht="12.6" hidden="1" customHeight="1" outlineLevel="2">
      <c r="A681" s="1142">
        <v>44249</v>
      </c>
      <c r="B681" s="1032" t="s">
        <v>5698</v>
      </c>
      <c r="C681" s="955" t="s">
        <v>6412</v>
      </c>
      <c r="D681" s="968"/>
      <c r="E681" s="968"/>
      <c r="F681" s="969" t="s">
        <v>5700</v>
      </c>
      <c r="G681" s="970"/>
      <c r="H681" s="967"/>
      <c r="I681" s="970"/>
      <c r="J681" s="967"/>
      <c r="K681" s="970"/>
      <c r="L681" s="967"/>
      <c r="M681" s="970"/>
      <c r="N681" s="967"/>
      <c r="O681" s="970"/>
      <c r="P681" s="967"/>
      <c r="Q681" s="970"/>
      <c r="R681" s="967"/>
      <c r="S681" s="970"/>
      <c r="T681" s="967"/>
      <c r="U681" s="970"/>
      <c r="V681" s="967"/>
    </row>
    <row r="682" spans="1:22" ht="12.6" hidden="1" customHeight="1" outlineLevel="2">
      <c r="A682" s="1142">
        <v>44249</v>
      </c>
      <c r="B682" s="1032" t="s">
        <v>5698</v>
      </c>
      <c r="C682" s="955" t="s">
        <v>6413</v>
      </c>
      <c r="D682" s="968"/>
      <c r="E682" s="968"/>
      <c r="F682" s="969" t="s">
        <v>5700</v>
      </c>
      <c r="G682" s="970"/>
      <c r="H682" s="967"/>
      <c r="I682" s="970"/>
      <c r="J682" s="967"/>
      <c r="K682" s="970"/>
      <c r="L682" s="967"/>
      <c r="M682" s="970"/>
      <c r="N682" s="967"/>
      <c r="O682" s="970"/>
      <c r="P682" s="967"/>
      <c r="Q682" s="970"/>
      <c r="R682" s="967"/>
      <c r="S682" s="970"/>
      <c r="T682" s="967"/>
      <c r="U682" s="970"/>
      <c r="V682" s="967"/>
    </row>
    <row r="683" spans="1:22" ht="25.2" hidden="1" customHeight="1" outlineLevel="2">
      <c r="A683" s="1142">
        <v>44249</v>
      </c>
      <c r="B683" s="1032" t="s">
        <v>6414</v>
      </c>
      <c r="C683" s="955" t="s">
        <v>6415</v>
      </c>
      <c r="D683" s="968"/>
      <c r="E683" s="968"/>
      <c r="F683" s="972"/>
      <c r="G683" s="970"/>
      <c r="H683" s="967"/>
      <c r="I683" s="970"/>
      <c r="J683" s="967"/>
      <c r="K683" s="970"/>
      <c r="L683" s="967"/>
      <c r="M683" s="970"/>
      <c r="N683" s="967"/>
      <c r="O683" s="970"/>
      <c r="P683" s="967"/>
      <c r="Q683" s="970"/>
      <c r="R683" s="967"/>
      <c r="S683" s="970"/>
      <c r="T683" s="974"/>
      <c r="U683" s="970"/>
      <c r="V683" s="974" t="s">
        <v>5700</v>
      </c>
    </row>
    <row r="684" spans="1:22" ht="12.6" hidden="1" customHeight="1" outlineLevel="2">
      <c r="A684" s="1142">
        <v>44249</v>
      </c>
      <c r="B684" s="1032" t="s">
        <v>5698</v>
      </c>
      <c r="C684" s="955" t="s">
        <v>6416</v>
      </c>
      <c r="D684" s="977"/>
      <c r="E684" s="977" t="s">
        <v>5700</v>
      </c>
      <c r="F684" s="972"/>
      <c r="G684" s="970"/>
      <c r="H684" s="967"/>
      <c r="I684" s="970"/>
      <c r="J684" s="967"/>
      <c r="K684" s="970"/>
      <c r="L684" s="967"/>
      <c r="M684" s="970"/>
      <c r="N684" s="967"/>
      <c r="O684" s="970"/>
      <c r="P684" s="967"/>
      <c r="Q684" s="970"/>
      <c r="R684" s="967"/>
      <c r="S684" s="970"/>
      <c r="T684" s="974" t="s">
        <v>5700</v>
      </c>
      <c r="U684" s="970"/>
      <c r="V684" s="967"/>
    </row>
    <row r="685" spans="1:22" ht="12.6" hidden="1" customHeight="1" outlineLevel="2">
      <c r="A685" s="1142">
        <v>44249</v>
      </c>
      <c r="B685" s="1032" t="s">
        <v>5706</v>
      </c>
      <c r="C685" s="955" t="s">
        <v>6417</v>
      </c>
      <c r="D685" s="968"/>
      <c r="E685" s="968"/>
      <c r="F685" s="972"/>
      <c r="G685" s="970"/>
      <c r="H685" s="967"/>
      <c r="I685" s="970"/>
      <c r="J685" s="967"/>
      <c r="K685" s="970"/>
      <c r="L685" s="967"/>
      <c r="M685" s="970"/>
      <c r="N685" s="967"/>
      <c r="O685" s="973" t="s">
        <v>5700</v>
      </c>
      <c r="P685" s="967"/>
      <c r="Q685" s="970"/>
      <c r="R685" s="967"/>
      <c r="S685" s="970"/>
      <c r="T685" s="967"/>
      <c r="U685" s="970"/>
      <c r="V685" s="967"/>
    </row>
    <row r="686" spans="1:22" ht="12.6" hidden="1" customHeight="1" outlineLevel="2">
      <c r="A686" s="1142">
        <v>44249</v>
      </c>
      <c r="B686" s="1032" t="s">
        <v>5698</v>
      </c>
      <c r="C686" s="955" t="s">
        <v>6418</v>
      </c>
      <c r="D686" s="968"/>
      <c r="E686" s="968"/>
      <c r="F686" s="969" t="s">
        <v>5700</v>
      </c>
      <c r="G686" s="970"/>
      <c r="H686" s="967"/>
      <c r="I686" s="970"/>
      <c r="J686" s="967"/>
      <c r="K686" s="970"/>
      <c r="L686" s="967"/>
      <c r="M686" s="970"/>
      <c r="N686" s="967"/>
      <c r="O686" s="970"/>
      <c r="P686" s="967"/>
      <c r="Q686" s="970"/>
      <c r="R686" s="967"/>
      <c r="S686" s="970"/>
      <c r="T686" s="967"/>
      <c r="U686" s="970"/>
      <c r="V686" s="967"/>
    </row>
    <row r="687" spans="1:22" ht="12.6" hidden="1" customHeight="1" outlineLevel="2">
      <c r="A687" s="1142">
        <v>44249</v>
      </c>
      <c r="B687" s="1032" t="s">
        <v>5698</v>
      </c>
      <c r="C687" s="955" t="s">
        <v>6419</v>
      </c>
      <c r="D687" s="968"/>
      <c r="E687" s="968"/>
      <c r="F687" s="972"/>
      <c r="G687" s="970"/>
      <c r="H687" s="967"/>
      <c r="I687" s="970"/>
      <c r="J687" s="967"/>
      <c r="K687" s="970"/>
      <c r="L687" s="967"/>
      <c r="M687" s="970"/>
      <c r="N687" s="967"/>
      <c r="O687" s="970"/>
      <c r="P687" s="967"/>
      <c r="Q687" s="970"/>
      <c r="R687" s="967"/>
      <c r="S687" s="970"/>
      <c r="T687" s="967"/>
      <c r="U687" s="970"/>
      <c r="V687" s="967"/>
    </row>
    <row r="688" spans="1:22" ht="25.2" hidden="1" customHeight="1" outlineLevel="2">
      <c r="A688" s="1142">
        <v>44249</v>
      </c>
      <c r="B688" s="1032" t="s">
        <v>5698</v>
      </c>
      <c r="C688" s="955" t="s">
        <v>6420</v>
      </c>
      <c r="D688" s="977"/>
      <c r="E688" s="977" t="s">
        <v>5700</v>
      </c>
      <c r="F688" s="972"/>
      <c r="G688" s="970"/>
      <c r="H688" s="967"/>
      <c r="I688" s="970"/>
      <c r="J688" s="967"/>
      <c r="K688" s="970"/>
      <c r="L688" s="967"/>
      <c r="M688" s="970"/>
      <c r="N688" s="967"/>
      <c r="O688" s="970"/>
      <c r="P688" s="967"/>
      <c r="Q688" s="970"/>
      <c r="R688" s="967"/>
      <c r="S688" s="970"/>
      <c r="T688" s="967"/>
      <c r="U688" s="970"/>
      <c r="V688" s="967"/>
    </row>
    <row r="689" spans="1:20" ht="12.6" hidden="1" customHeight="1" outlineLevel="1" collapsed="1">
      <c r="A689" s="1154">
        <v>44250</v>
      </c>
      <c r="B689" s="1032" t="s">
        <v>5698</v>
      </c>
      <c r="C689" s="955" t="s">
        <v>6421</v>
      </c>
      <c r="D689" s="968"/>
      <c r="E689" s="968"/>
      <c r="F689" s="972"/>
      <c r="G689" s="970"/>
      <c r="H689" s="967"/>
      <c r="I689" s="970"/>
      <c r="J689" s="967"/>
      <c r="K689" s="970"/>
      <c r="L689" s="967"/>
      <c r="M689" s="970"/>
      <c r="N689" s="967"/>
      <c r="O689" s="970"/>
      <c r="P689" s="967"/>
      <c r="Q689" s="970"/>
      <c r="R689" s="967"/>
      <c r="S689" s="970"/>
      <c r="T689" s="974" t="s">
        <v>5700</v>
      </c>
    </row>
    <row r="690" spans="1:20" ht="12.6" hidden="1" customHeight="1" outlineLevel="2">
      <c r="A690" s="1154">
        <v>44250</v>
      </c>
      <c r="B690" s="1032" t="s">
        <v>5698</v>
      </c>
      <c r="C690" s="955" t="s">
        <v>6422</v>
      </c>
      <c r="D690" s="968"/>
      <c r="E690" s="968"/>
      <c r="F690" s="972"/>
      <c r="G690" s="970"/>
      <c r="H690" s="967"/>
      <c r="I690" s="970"/>
      <c r="J690" s="967"/>
      <c r="K690" s="970"/>
      <c r="L690" s="967"/>
      <c r="M690" s="970"/>
      <c r="N690" s="967"/>
      <c r="O690" s="973" t="s">
        <v>5700</v>
      </c>
      <c r="P690" s="967"/>
      <c r="Q690" s="970"/>
      <c r="R690" s="967"/>
      <c r="S690" s="970"/>
      <c r="T690" s="967"/>
    </row>
    <row r="691" spans="1:20" ht="12.6" hidden="1" customHeight="1" outlineLevel="2">
      <c r="A691" s="1154">
        <v>44250</v>
      </c>
      <c r="B691" s="1032" t="s">
        <v>5698</v>
      </c>
      <c r="C691" s="955" t="s">
        <v>6423</v>
      </c>
      <c r="D691" s="968"/>
      <c r="E691" s="968"/>
      <c r="F691" s="972"/>
      <c r="G691" s="970"/>
      <c r="H691" s="967"/>
      <c r="I691" s="970"/>
      <c r="J691" s="967"/>
      <c r="K691" s="970"/>
      <c r="L691" s="967"/>
      <c r="M691" s="970"/>
      <c r="N691" s="967"/>
      <c r="O691" s="970"/>
      <c r="P691" s="967"/>
      <c r="Q691" s="970"/>
      <c r="R691" s="967"/>
      <c r="S691" s="973" t="s">
        <v>5700</v>
      </c>
      <c r="T691" s="967"/>
    </row>
    <row r="692" spans="1:20" ht="25.2" hidden="1" customHeight="1" outlineLevel="2">
      <c r="A692" s="1154">
        <v>44250</v>
      </c>
      <c r="B692" s="1032" t="s">
        <v>5698</v>
      </c>
      <c r="C692" s="955" t="s">
        <v>6424</v>
      </c>
      <c r="D692" s="968"/>
      <c r="E692" s="968"/>
      <c r="F692" s="972"/>
      <c r="G692" s="970"/>
      <c r="H692" s="967"/>
      <c r="I692" s="970"/>
      <c r="J692" s="967"/>
      <c r="K692" s="970"/>
      <c r="L692" s="967"/>
      <c r="M692" s="970"/>
      <c r="N692" s="967"/>
      <c r="O692" s="970"/>
      <c r="P692" s="967"/>
      <c r="Q692" s="970"/>
      <c r="R692" s="974" t="s">
        <v>5700</v>
      </c>
      <c r="S692" s="970"/>
      <c r="T692" s="967"/>
    </row>
    <row r="693" spans="1:20" ht="12.6" hidden="1" customHeight="1" outlineLevel="2">
      <c r="A693" s="1154">
        <v>44250</v>
      </c>
      <c r="B693" s="1032" t="s">
        <v>5745</v>
      </c>
      <c r="C693" s="955" t="s">
        <v>6425</v>
      </c>
      <c r="D693" s="968"/>
      <c r="E693" s="968"/>
      <c r="F693" s="972"/>
      <c r="G693" s="970"/>
      <c r="H693" s="967"/>
      <c r="I693" s="970"/>
      <c r="J693" s="967"/>
      <c r="K693" s="970"/>
      <c r="L693" s="967"/>
      <c r="M693" s="970"/>
      <c r="N693" s="967"/>
      <c r="O693" s="970"/>
      <c r="P693" s="967"/>
      <c r="Q693" s="970"/>
      <c r="R693" s="967"/>
      <c r="S693" s="970"/>
      <c r="T693" s="974" t="s">
        <v>5700</v>
      </c>
    </row>
    <row r="694" spans="1:20" ht="12.6" hidden="1" customHeight="1" outlineLevel="2">
      <c r="A694" s="1154">
        <v>44250</v>
      </c>
      <c r="B694" s="1032" t="s">
        <v>5698</v>
      </c>
      <c r="C694" s="955" t="s">
        <v>6426</v>
      </c>
      <c r="D694" s="977"/>
      <c r="E694" s="977" t="s">
        <v>5700</v>
      </c>
      <c r="F694" s="972"/>
      <c r="G694" s="970"/>
      <c r="H694" s="967"/>
      <c r="I694" s="970"/>
      <c r="J694" s="967"/>
      <c r="K694" s="970"/>
      <c r="L694" s="967"/>
      <c r="M694" s="970"/>
      <c r="N694" s="967"/>
      <c r="O694" s="970"/>
      <c r="P694" s="967"/>
      <c r="Q694" s="970"/>
      <c r="R694" s="967"/>
      <c r="S694" s="970"/>
      <c r="T694" s="974"/>
    </row>
    <row r="695" spans="1:20" ht="25.2" hidden="1" customHeight="1" outlineLevel="2">
      <c r="A695" s="1154">
        <v>44250</v>
      </c>
      <c r="B695" s="1032" t="s">
        <v>5698</v>
      </c>
      <c r="C695" s="955" t="s">
        <v>6427</v>
      </c>
      <c r="D695" s="968"/>
      <c r="E695" s="968"/>
      <c r="F695" s="972"/>
      <c r="G695" s="970"/>
      <c r="H695" s="967"/>
      <c r="I695" s="970"/>
      <c r="J695" s="967"/>
      <c r="K695" s="970"/>
      <c r="L695" s="967"/>
      <c r="M695" s="970"/>
      <c r="N695" s="967"/>
      <c r="O695" s="970"/>
      <c r="P695" s="967"/>
      <c r="Q695" s="970"/>
      <c r="R695" s="967"/>
      <c r="S695" s="970"/>
      <c r="T695" s="974" t="s">
        <v>5700</v>
      </c>
    </row>
    <row r="696" spans="1:20" ht="25.2" hidden="1" customHeight="1" outlineLevel="2">
      <c r="A696" s="1154">
        <v>44250</v>
      </c>
      <c r="B696" s="1032" t="s">
        <v>5698</v>
      </c>
      <c r="C696" s="955" t="s">
        <v>6428</v>
      </c>
      <c r="D696" s="968"/>
      <c r="E696" s="968"/>
      <c r="F696" s="972"/>
      <c r="G696" s="970"/>
      <c r="H696" s="967"/>
      <c r="I696" s="973" t="s">
        <v>5700</v>
      </c>
      <c r="J696" s="974" t="s">
        <v>5700</v>
      </c>
      <c r="K696" s="970"/>
      <c r="L696" s="967"/>
      <c r="M696" s="970"/>
      <c r="N696" s="967"/>
      <c r="O696" s="970"/>
      <c r="P696" s="967"/>
      <c r="Q696" s="970"/>
      <c r="R696" s="967"/>
      <c r="S696" s="970"/>
      <c r="T696" s="967"/>
    </row>
    <row r="697" spans="1:20" ht="12.6" hidden="1" customHeight="1" outlineLevel="2">
      <c r="A697" s="1154">
        <v>44250</v>
      </c>
      <c r="B697" s="1032" t="s">
        <v>5698</v>
      </c>
      <c r="C697" s="955" t="s">
        <v>6429</v>
      </c>
      <c r="D697" s="968"/>
      <c r="E697" s="968"/>
      <c r="F697" s="972"/>
      <c r="G697" s="970"/>
      <c r="H697" s="967"/>
      <c r="I697" s="970"/>
      <c r="J697" s="967"/>
      <c r="K697" s="970"/>
      <c r="L697" s="967"/>
      <c r="M697" s="970"/>
      <c r="N697" s="967"/>
      <c r="O697" s="970"/>
      <c r="P697" s="967"/>
      <c r="Q697" s="970"/>
      <c r="R697" s="967"/>
      <c r="S697" s="970"/>
      <c r="T697" s="974" t="s">
        <v>5700</v>
      </c>
    </row>
    <row r="698" spans="1:20" ht="12.6" hidden="1" customHeight="1" outlineLevel="2">
      <c r="A698" s="1154">
        <v>44250</v>
      </c>
      <c r="B698" s="1032" t="s">
        <v>5698</v>
      </c>
      <c r="C698" s="955" t="s">
        <v>6430</v>
      </c>
      <c r="D698" s="968"/>
      <c r="E698" s="968"/>
      <c r="F698" s="972"/>
      <c r="G698" s="970"/>
      <c r="H698" s="967"/>
      <c r="I698" s="970"/>
      <c r="J698" s="967"/>
      <c r="K698" s="970"/>
      <c r="L698" s="967"/>
      <c r="M698" s="970"/>
      <c r="N698" s="967"/>
      <c r="O698" s="970"/>
      <c r="P698" s="967"/>
      <c r="Q698" s="970"/>
      <c r="R698" s="967"/>
      <c r="S698" s="970"/>
      <c r="T698" s="974" t="s">
        <v>5700</v>
      </c>
    </row>
    <row r="699" spans="1:20" ht="12.6" hidden="1" customHeight="1" outlineLevel="2">
      <c r="A699" s="1154">
        <v>44250</v>
      </c>
      <c r="B699" s="1032" t="s">
        <v>5698</v>
      </c>
      <c r="C699" s="955" t="s">
        <v>6431</v>
      </c>
      <c r="D699" s="977"/>
      <c r="E699" s="977" t="s">
        <v>5700</v>
      </c>
      <c r="F699" s="972"/>
      <c r="G699" s="970"/>
      <c r="H699" s="967"/>
      <c r="I699" s="970"/>
      <c r="J699" s="967"/>
      <c r="K699" s="970"/>
      <c r="L699" s="967"/>
      <c r="M699" s="970"/>
      <c r="N699" s="967"/>
      <c r="O699" s="970"/>
      <c r="P699" s="967"/>
      <c r="Q699" s="970"/>
      <c r="R699" s="967"/>
      <c r="S699" s="970"/>
      <c r="T699" s="967"/>
    </row>
    <row r="700" spans="1:20" ht="12.6" hidden="1" customHeight="1" outlineLevel="2">
      <c r="A700" s="1154">
        <v>44250</v>
      </c>
      <c r="B700" s="1032" t="s">
        <v>5698</v>
      </c>
      <c r="C700" s="955" t="s">
        <v>6432</v>
      </c>
      <c r="D700" s="968"/>
      <c r="E700" s="968"/>
      <c r="F700" s="972"/>
      <c r="G700" s="970"/>
      <c r="H700" s="967"/>
      <c r="I700" s="970"/>
      <c r="J700" s="967"/>
      <c r="K700" s="970"/>
      <c r="L700" s="967"/>
      <c r="M700" s="970"/>
      <c r="N700" s="967"/>
      <c r="O700" s="970"/>
      <c r="P700" s="967"/>
      <c r="Q700" s="970"/>
      <c r="R700" s="967"/>
      <c r="S700" s="970"/>
      <c r="T700" s="974" t="s">
        <v>5700</v>
      </c>
    </row>
    <row r="701" spans="1:20" ht="12.6" hidden="1" customHeight="1" outlineLevel="2">
      <c r="A701" s="1154">
        <v>44250</v>
      </c>
      <c r="B701" s="1032" t="s">
        <v>5698</v>
      </c>
      <c r="C701" s="955" t="s">
        <v>6433</v>
      </c>
      <c r="D701" s="968"/>
      <c r="E701" s="968"/>
      <c r="F701" s="969" t="s">
        <v>5700</v>
      </c>
      <c r="G701" s="970"/>
      <c r="H701" s="967"/>
      <c r="I701" s="970"/>
      <c r="J701" s="967"/>
      <c r="K701" s="970"/>
      <c r="L701" s="967"/>
      <c r="M701" s="970"/>
      <c r="N701" s="967"/>
      <c r="O701" s="970"/>
      <c r="P701" s="967"/>
      <c r="Q701" s="970"/>
      <c r="R701" s="967"/>
      <c r="S701" s="970"/>
      <c r="T701" s="967"/>
    </row>
    <row r="702" spans="1:20" ht="25.2" hidden="1" customHeight="1" outlineLevel="2">
      <c r="A702" s="1154">
        <v>44250</v>
      </c>
      <c r="B702" s="1032" t="s">
        <v>5815</v>
      </c>
      <c r="C702" s="955" t="s">
        <v>6434</v>
      </c>
      <c r="D702" s="968"/>
      <c r="E702" s="968"/>
      <c r="F702" s="972"/>
      <c r="G702" s="970"/>
      <c r="H702" s="967"/>
      <c r="I702" s="970"/>
      <c r="J702" s="967"/>
      <c r="K702" s="970"/>
      <c r="L702" s="967"/>
      <c r="M702" s="970"/>
      <c r="N702" s="967"/>
      <c r="O702" s="970"/>
      <c r="P702" s="967"/>
      <c r="Q702" s="970"/>
      <c r="R702" s="967"/>
      <c r="S702" s="970"/>
      <c r="T702" s="974" t="s">
        <v>5700</v>
      </c>
    </row>
    <row r="703" spans="1:20" ht="12.6" hidden="1" customHeight="1" outlineLevel="1" collapsed="1">
      <c r="A703" s="1155">
        <v>44251</v>
      </c>
      <c r="B703" s="1032" t="s">
        <v>5698</v>
      </c>
      <c r="C703" s="955" t="s">
        <v>6435</v>
      </c>
      <c r="D703" s="968"/>
      <c r="E703" s="968"/>
      <c r="F703" s="972"/>
      <c r="G703" s="970"/>
      <c r="H703" s="967"/>
      <c r="I703" s="973" t="s">
        <v>5700</v>
      </c>
      <c r="J703" s="967"/>
      <c r="K703" s="970"/>
      <c r="L703" s="967"/>
      <c r="M703" s="970"/>
      <c r="N703" s="967"/>
      <c r="O703" s="970"/>
      <c r="P703" s="967"/>
      <c r="Q703" s="970"/>
      <c r="R703" s="967"/>
      <c r="S703" s="970"/>
      <c r="T703" s="967"/>
    </row>
    <row r="704" spans="1:20" ht="12.6" hidden="1" customHeight="1" outlineLevel="2">
      <c r="A704" s="1155">
        <v>44251</v>
      </c>
      <c r="B704" s="1032" t="s">
        <v>5706</v>
      </c>
      <c r="C704" s="955" t="s">
        <v>6436</v>
      </c>
      <c r="D704" s="968"/>
      <c r="E704" s="968"/>
      <c r="F704" s="972"/>
      <c r="G704" s="970"/>
      <c r="H704" s="967"/>
      <c r="I704" s="970"/>
      <c r="J704" s="967"/>
      <c r="K704" s="970"/>
      <c r="L704" s="967"/>
      <c r="M704" s="970"/>
      <c r="N704" s="967"/>
      <c r="O704" s="970"/>
      <c r="P704" s="967"/>
      <c r="Q704" s="970"/>
      <c r="R704" s="967"/>
      <c r="S704" s="970"/>
      <c r="T704" s="974" t="s">
        <v>5700</v>
      </c>
    </row>
    <row r="705" spans="1:20" ht="12.6" hidden="1" customHeight="1" outlineLevel="2">
      <c r="A705" s="1155">
        <v>44251</v>
      </c>
      <c r="B705" s="1032" t="s">
        <v>5745</v>
      </c>
      <c r="C705" s="955" t="s">
        <v>6437</v>
      </c>
      <c r="D705" s="968"/>
      <c r="E705" s="968"/>
      <c r="F705" s="972"/>
      <c r="G705" s="970"/>
      <c r="H705" s="967"/>
      <c r="I705" s="970"/>
      <c r="J705" s="967"/>
      <c r="K705" s="970"/>
      <c r="L705" s="967"/>
      <c r="M705" s="970"/>
      <c r="N705" s="967"/>
      <c r="O705" s="970"/>
      <c r="P705" s="967"/>
      <c r="Q705" s="970"/>
      <c r="R705" s="967"/>
      <c r="S705" s="970"/>
      <c r="T705" s="974" t="s">
        <v>5700</v>
      </c>
    </row>
    <row r="706" spans="1:20" ht="12.6" hidden="1" customHeight="1" outlineLevel="2">
      <c r="A706" s="1155">
        <v>44251</v>
      </c>
      <c r="B706" s="1032" t="s">
        <v>5698</v>
      </c>
      <c r="C706" s="955" t="s">
        <v>6438</v>
      </c>
      <c r="D706" s="968"/>
      <c r="E706" s="968"/>
      <c r="F706" s="972"/>
      <c r="G706" s="970"/>
      <c r="H706" s="967"/>
      <c r="I706" s="970"/>
      <c r="J706" s="967"/>
      <c r="K706" s="970"/>
      <c r="L706" s="967"/>
      <c r="M706" s="970"/>
      <c r="N706" s="967"/>
      <c r="O706" s="973" t="s">
        <v>5700</v>
      </c>
      <c r="P706" s="967"/>
      <c r="Q706" s="970"/>
      <c r="R706" s="967"/>
      <c r="S706" s="970"/>
      <c r="T706" s="967"/>
    </row>
    <row r="707" spans="1:20" ht="12.6" hidden="1" customHeight="1" outlineLevel="2">
      <c r="A707" s="1155">
        <v>44251</v>
      </c>
      <c r="B707" s="1032" t="s">
        <v>5698</v>
      </c>
      <c r="C707" s="955" t="s">
        <v>6439</v>
      </c>
      <c r="D707" s="968"/>
      <c r="E707" s="968"/>
      <c r="F707" s="972"/>
      <c r="G707" s="970"/>
      <c r="H707" s="967"/>
      <c r="I707" s="970"/>
      <c r="J707" s="967"/>
      <c r="K707" s="970"/>
      <c r="L707" s="967"/>
      <c r="M707" s="970"/>
      <c r="N707" s="967"/>
      <c r="O707" s="973" t="s">
        <v>5700</v>
      </c>
      <c r="P707" s="974"/>
      <c r="Q707" s="970"/>
      <c r="R707" s="967"/>
      <c r="S707" s="970"/>
      <c r="T707" s="967"/>
    </row>
    <row r="708" spans="1:20" ht="12.6" hidden="1" customHeight="1" outlineLevel="2">
      <c r="A708" s="1155">
        <v>44251</v>
      </c>
      <c r="B708" s="1032" t="s">
        <v>5698</v>
      </c>
      <c r="C708" s="955" t="s">
        <v>6440</v>
      </c>
      <c r="D708" s="968"/>
      <c r="E708" s="968"/>
      <c r="F708" s="972"/>
      <c r="G708" s="970"/>
      <c r="H708" s="967"/>
      <c r="I708" s="970"/>
      <c r="J708" s="967"/>
      <c r="K708" s="970"/>
      <c r="L708" s="967"/>
      <c r="M708" s="970"/>
      <c r="N708" s="967"/>
      <c r="O708" s="970"/>
      <c r="P708" s="967"/>
      <c r="Q708" s="970"/>
      <c r="R708" s="967"/>
      <c r="S708" s="970"/>
      <c r="T708" s="974" t="s">
        <v>5700</v>
      </c>
    </row>
    <row r="709" spans="1:20" ht="12.6" hidden="1" customHeight="1" outlineLevel="2">
      <c r="A709" s="1155">
        <v>44251</v>
      </c>
      <c r="B709" s="1032" t="s">
        <v>5698</v>
      </c>
      <c r="C709" s="955" t="s">
        <v>6441</v>
      </c>
      <c r="D709" s="968"/>
      <c r="E709" s="968"/>
      <c r="F709" s="972"/>
      <c r="G709" s="970"/>
      <c r="H709" s="967"/>
      <c r="I709" s="970"/>
      <c r="J709" s="967"/>
      <c r="K709" s="970"/>
      <c r="L709" s="967"/>
      <c r="M709" s="970"/>
      <c r="N709" s="967"/>
      <c r="O709" s="970"/>
      <c r="P709" s="967"/>
      <c r="Q709" s="970"/>
      <c r="R709" s="967"/>
      <c r="S709" s="970"/>
      <c r="T709" s="974" t="s">
        <v>5700</v>
      </c>
    </row>
    <row r="710" spans="1:20" ht="12.6" hidden="1" customHeight="1" outlineLevel="2">
      <c r="A710" s="1155">
        <v>44251</v>
      </c>
      <c r="B710" s="1032" t="s">
        <v>5698</v>
      </c>
      <c r="C710" s="955" t="s">
        <v>6442</v>
      </c>
      <c r="D710" s="977"/>
      <c r="E710" s="977" t="s">
        <v>5700</v>
      </c>
      <c r="F710" s="972"/>
      <c r="G710" s="970"/>
      <c r="H710" s="967"/>
      <c r="I710" s="970"/>
      <c r="J710" s="967"/>
      <c r="K710" s="970"/>
      <c r="L710" s="967"/>
      <c r="M710" s="970"/>
      <c r="N710" s="967"/>
      <c r="O710" s="970"/>
      <c r="P710" s="967"/>
      <c r="Q710" s="970"/>
      <c r="R710" s="967"/>
      <c r="S710" s="970"/>
      <c r="T710" s="967"/>
    </row>
    <row r="711" spans="1:20" ht="12.6" hidden="1" customHeight="1" outlineLevel="2">
      <c r="A711" s="1155">
        <v>44251</v>
      </c>
      <c r="B711" s="1032" t="s">
        <v>5698</v>
      </c>
      <c r="C711" s="955" t="s">
        <v>6443</v>
      </c>
      <c r="D711" s="968"/>
      <c r="E711" s="968"/>
      <c r="F711" s="972"/>
      <c r="G711" s="970"/>
      <c r="H711" s="974" t="s">
        <v>5700</v>
      </c>
      <c r="I711" s="970"/>
      <c r="J711" s="967"/>
      <c r="K711" s="970"/>
      <c r="L711" s="967"/>
      <c r="M711" s="970"/>
      <c r="N711" s="967"/>
      <c r="O711" s="970"/>
      <c r="P711" s="967"/>
      <c r="Q711" s="970"/>
      <c r="R711" s="967"/>
      <c r="S711" s="970"/>
      <c r="T711" s="967"/>
    </row>
    <row r="712" spans="1:20" ht="12.6" hidden="1" customHeight="1" outlineLevel="2">
      <c r="A712" s="1155">
        <v>44251</v>
      </c>
      <c r="B712" s="1032" t="s">
        <v>5698</v>
      </c>
      <c r="C712" s="955" t="s">
        <v>6444</v>
      </c>
      <c r="D712" s="968"/>
      <c r="E712" s="968"/>
      <c r="F712" s="972"/>
      <c r="G712" s="970"/>
      <c r="H712" s="967"/>
      <c r="I712" s="970"/>
      <c r="J712" s="974" t="s">
        <v>5700</v>
      </c>
      <c r="K712" s="970"/>
      <c r="L712" s="967"/>
      <c r="M712" s="970"/>
      <c r="N712" s="967"/>
      <c r="O712" s="970"/>
      <c r="P712" s="967"/>
      <c r="Q712" s="970"/>
      <c r="R712" s="967"/>
      <c r="S712" s="970"/>
      <c r="T712" s="967"/>
    </row>
    <row r="713" spans="1:20" ht="12.6" hidden="1" customHeight="1" outlineLevel="2">
      <c r="A713" s="1155">
        <v>44251</v>
      </c>
      <c r="B713" s="1032" t="s">
        <v>5706</v>
      </c>
      <c r="C713" s="955" t="s">
        <v>6445</v>
      </c>
      <c r="D713" s="968"/>
      <c r="E713" s="968"/>
      <c r="F713" s="969" t="s">
        <v>5700</v>
      </c>
      <c r="G713" s="970"/>
      <c r="H713" s="967"/>
      <c r="I713" s="970"/>
      <c r="J713" s="967"/>
      <c r="K713" s="970"/>
      <c r="L713" s="967"/>
      <c r="M713" s="970"/>
      <c r="N713" s="967"/>
      <c r="O713" s="970"/>
      <c r="P713" s="967"/>
      <c r="Q713" s="970"/>
      <c r="R713" s="967"/>
      <c r="S713" s="970"/>
      <c r="T713" s="967"/>
    </row>
    <row r="714" spans="1:20" ht="12.6" hidden="1" customHeight="1" outlineLevel="2">
      <c r="A714" s="1155">
        <v>44251</v>
      </c>
      <c r="B714" s="1032" t="s">
        <v>5698</v>
      </c>
      <c r="C714" s="955" t="s">
        <v>6446</v>
      </c>
      <c r="D714" s="968"/>
      <c r="E714" s="968"/>
      <c r="F714" s="972"/>
      <c r="G714" s="970"/>
      <c r="H714" s="967"/>
      <c r="I714" s="970"/>
      <c r="J714" s="967"/>
      <c r="K714" s="970"/>
      <c r="L714" s="967"/>
      <c r="M714" s="970"/>
      <c r="N714" s="967"/>
      <c r="O714" s="970"/>
      <c r="P714" s="967"/>
      <c r="Q714" s="970"/>
      <c r="R714" s="967"/>
      <c r="S714" s="970"/>
      <c r="T714" s="974" t="s">
        <v>5700</v>
      </c>
    </row>
    <row r="715" spans="1:20" ht="12.6" hidden="1" customHeight="1" outlineLevel="2">
      <c r="A715" s="1155">
        <v>44251</v>
      </c>
      <c r="B715" s="1032" t="s">
        <v>5698</v>
      </c>
      <c r="C715" s="955" t="s">
        <v>6447</v>
      </c>
      <c r="D715" s="977"/>
      <c r="E715" s="977"/>
      <c r="F715" s="972"/>
      <c r="G715" s="970"/>
      <c r="H715" s="967"/>
      <c r="I715" s="970"/>
      <c r="J715" s="967"/>
      <c r="K715" s="970"/>
      <c r="L715" s="967"/>
      <c r="M715" s="970"/>
      <c r="N715" s="967"/>
      <c r="O715" s="970"/>
      <c r="P715" s="967"/>
      <c r="Q715" s="970"/>
      <c r="R715" s="967"/>
      <c r="S715" s="970"/>
      <c r="T715" s="974" t="s">
        <v>5700</v>
      </c>
    </row>
    <row r="716" spans="1:20" ht="12.6" hidden="1" customHeight="1" outlineLevel="2">
      <c r="A716" s="1155">
        <v>44251</v>
      </c>
      <c r="B716" s="1032" t="s">
        <v>5698</v>
      </c>
      <c r="C716" s="955" t="s">
        <v>6448</v>
      </c>
      <c r="D716" s="977"/>
      <c r="E716" s="977" t="s">
        <v>5700</v>
      </c>
      <c r="F716" s="972"/>
      <c r="G716" s="970"/>
      <c r="H716" s="967"/>
      <c r="I716" s="970"/>
      <c r="J716" s="967"/>
      <c r="K716" s="970"/>
      <c r="L716" s="967"/>
      <c r="M716" s="970"/>
      <c r="N716" s="967"/>
      <c r="O716" s="970"/>
      <c r="P716" s="967"/>
      <c r="Q716" s="970"/>
      <c r="R716" s="967"/>
      <c r="S716" s="970"/>
      <c r="T716" s="967"/>
    </row>
    <row r="717" spans="1:20" ht="12.6" hidden="1" customHeight="1" outlineLevel="2">
      <c r="A717" s="1155">
        <v>44251</v>
      </c>
      <c r="B717" s="1032" t="s">
        <v>5739</v>
      </c>
      <c r="C717" s="955" t="s">
        <v>6449</v>
      </c>
      <c r="D717" s="968"/>
      <c r="E717" s="968"/>
      <c r="F717" s="972"/>
      <c r="G717" s="970"/>
      <c r="H717" s="967"/>
      <c r="I717" s="970"/>
      <c r="J717" s="967"/>
      <c r="K717" s="970"/>
      <c r="L717" s="967"/>
      <c r="M717" s="970"/>
      <c r="N717" s="967"/>
      <c r="O717" s="970"/>
      <c r="P717" s="967"/>
      <c r="Q717" s="970"/>
      <c r="R717" s="974" t="s">
        <v>5700</v>
      </c>
      <c r="S717" s="970"/>
      <c r="T717" s="967"/>
    </row>
    <row r="718" spans="1:20" ht="12.6" hidden="1" customHeight="1" outlineLevel="2">
      <c r="A718" s="1155">
        <v>44251</v>
      </c>
      <c r="B718" s="1032" t="s">
        <v>5698</v>
      </c>
      <c r="C718" s="955" t="s">
        <v>6450</v>
      </c>
      <c r="D718" s="968"/>
      <c r="E718" s="968"/>
      <c r="F718" s="972"/>
      <c r="G718" s="970"/>
      <c r="H718" s="967"/>
      <c r="I718" s="970"/>
      <c r="J718" s="967"/>
      <c r="K718" s="970"/>
      <c r="L718" s="967"/>
      <c r="M718" s="970"/>
      <c r="N718" s="967"/>
      <c r="O718" s="970"/>
      <c r="P718" s="967"/>
      <c r="Q718" s="970"/>
      <c r="R718" s="974" t="s">
        <v>5700</v>
      </c>
      <c r="S718" s="970"/>
      <c r="T718" s="967"/>
    </row>
    <row r="719" spans="1:20" ht="25.2" hidden="1" customHeight="1" outlineLevel="2">
      <c r="A719" s="1155">
        <v>44251</v>
      </c>
      <c r="B719" s="1032" t="s">
        <v>5698</v>
      </c>
      <c r="C719" s="955" t="s">
        <v>6451</v>
      </c>
      <c r="D719" s="968"/>
      <c r="E719" s="968"/>
      <c r="F719" s="969" t="s">
        <v>5700</v>
      </c>
      <c r="G719" s="970"/>
      <c r="H719" s="967"/>
      <c r="I719" s="970"/>
      <c r="J719" s="967"/>
      <c r="K719" s="970"/>
      <c r="L719" s="967"/>
      <c r="M719" s="970"/>
      <c r="N719" s="967"/>
      <c r="O719" s="970"/>
      <c r="P719" s="967"/>
      <c r="Q719" s="970"/>
      <c r="R719" s="967"/>
      <c r="S719" s="970"/>
      <c r="T719" s="967"/>
    </row>
    <row r="720" spans="1:20" ht="12.6" hidden="1" customHeight="1" outlineLevel="2">
      <c r="A720" s="1155">
        <v>44251</v>
      </c>
      <c r="B720" s="1032" t="s">
        <v>5698</v>
      </c>
      <c r="C720" s="955" t="s">
        <v>6452</v>
      </c>
      <c r="D720" s="977"/>
      <c r="E720" s="977" t="s">
        <v>5700</v>
      </c>
      <c r="F720" s="972"/>
      <c r="G720" s="970"/>
      <c r="H720" s="967"/>
      <c r="I720" s="970"/>
      <c r="J720" s="967"/>
      <c r="K720" s="970"/>
      <c r="L720" s="967"/>
      <c r="M720" s="970"/>
      <c r="N720" s="967"/>
      <c r="O720" s="970"/>
      <c r="P720" s="967"/>
      <c r="Q720" s="970"/>
      <c r="R720" s="967"/>
      <c r="S720" s="970"/>
      <c r="T720" s="967"/>
    </row>
    <row r="721" spans="1:22" ht="12.6" hidden="1" customHeight="1" outlineLevel="2">
      <c r="A721" s="1155">
        <v>44251</v>
      </c>
      <c r="B721" s="1032" t="s">
        <v>5698</v>
      </c>
      <c r="C721" s="955" t="s">
        <v>6453</v>
      </c>
      <c r="D721" s="968"/>
      <c r="E721" s="968"/>
      <c r="F721" s="972"/>
      <c r="G721" s="970"/>
      <c r="H721" s="967"/>
      <c r="I721" s="970"/>
      <c r="J721" s="967"/>
      <c r="K721" s="970"/>
      <c r="L721" s="967"/>
      <c r="M721" s="970"/>
      <c r="N721" s="967"/>
      <c r="O721" s="970"/>
      <c r="P721" s="967"/>
      <c r="Q721" s="970"/>
      <c r="R721" s="967"/>
      <c r="S721" s="970"/>
      <c r="T721" s="974" t="s">
        <v>5700</v>
      </c>
      <c r="U721" s="970"/>
      <c r="V721" s="967"/>
    </row>
    <row r="722" spans="1:22" ht="12.6" hidden="1" customHeight="1" outlineLevel="2">
      <c r="A722" s="1155">
        <v>44251</v>
      </c>
      <c r="B722" s="1032" t="s">
        <v>5698</v>
      </c>
      <c r="C722" s="955" t="s">
        <v>6454</v>
      </c>
      <c r="D722" s="968"/>
      <c r="E722" s="968"/>
      <c r="F722" s="969" t="s">
        <v>5700</v>
      </c>
      <c r="G722" s="970"/>
      <c r="H722" s="967"/>
      <c r="I722" s="970"/>
      <c r="J722" s="967"/>
      <c r="K722" s="970"/>
      <c r="L722" s="967"/>
      <c r="M722" s="970"/>
      <c r="N722" s="967"/>
      <c r="O722" s="970"/>
      <c r="P722" s="967"/>
      <c r="Q722" s="970"/>
      <c r="R722" s="967"/>
      <c r="S722" s="970"/>
      <c r="T722" s="967"/>
      <c r="U722" s="970"/>
      <c r="V722" s="967"/>
    </row>
    <row r="723" spans="1:22" ht="12.6" hidden="1" customHeight="1" outlineLevel="2">
      <c r="A723" s="1155">
        <v>44251</v>
      </c>
      <c r="B723" s="1032" t="s">
        <v>5698</v>
      </c>
      <c r="C723" s="955" t="s">
        <v>6455</v>
      </c>
      <c r="D723" s="968"/>
      <c r="E723" s="968"/>
      <c r="F723" s="972"/>
      <c r="G723" s="970"/>
      <c r="H723" s="967"/>
      <c r="I723" s="970"/>
      <c r="J723" s="967"/>
      <c r="K723" s="970"/>
      <c r="L723" s="967"/>
      <c r="M723" s="970"/>
      <c r="N723" s="967"/>
      <c r="O723" s="970"/>
      <c r="P723" s="967"/>
      <c r="Q723" s="970"/>
      <c r="R723" s="967"/>
      <c r="S723" s="970"/>
      <c r="T723" s="974" t="s">
        <v>5700</v>
      </c>
      <c r="U723" s="970"/>
      <c r="V723" s="967"/>
    </row>
    <row r="724" spans="1:22" ht="12.6" hidden="1" customHeight="1" outlineLevel="2">
      <c r="A724" s="1155">
        <v>44251</v>
      </c>
      <c r="B724" s="1032" t="s">
        <v>5698</v>
      </c>
      <c r="C724" s="955" t="s">
        <v>6456</v>
      </c>
      <c r="D724" s="977"/>
      <c r="E724" s="977" t="s">
        <v>5700</v>
      </c>
      <c r="F724" s="972"/>
      <c r="G724" s="970"/>
      <c r="H724" s="967"/>
      <c r="I724" s="970"/>
      <c r="J724" s="967"/>
      <c r="K724" s="970"/>
      <c r="L724" s="967"/>
      <c r="M724" s="970"/>
      <c r="N724" s="967"/>
      <c r="O724" s="970"/>
      <c r="P724" s="967"/>
      <c r="Q724" s="970"/>
      <c r="R724" s="967"/>
      <c r="S724" s="970"/>
      <c r="T724" s="967"/>
      <c r="U724" s="970"/>
      <c r="V724" s="967"/>
    </row>
    <row r="725" spans="1:22" ht="12.6" hidden="1" customHeight="1" outlineLevel="2">
      <c r="A725" s="1155">
        <v>44251</v>
      </c>
      <c r="B725" s="1032" t="s">
        <v>5698</v>
      </c>
      <c r="C725" s="955" t="s">
        <v>6457</v>
      </c>
      <c r="D725" s="968"/>
      <c r="E725" s="968"/>
      <c r="F725" s="972"/>
      <c r="G725" s="970"/>
      <c r="H725" s="967"/>
      <c r="I725" s="970"/>
      <c r="J725" s="967"/>
      <c r="K725" s="970"/>
      <c r="L725" s="967"/>
      <c r="M725" s="970"/>
      <c r="N725" s="967"/>
      <c r="O725" s="970"/>
      <c r="P725" s="967"/>
      <c r="Q725" s="970"/>
      <c r="R725" s="967"/>
      <c r="S725" s="970"/>
      <c r="T725" s="974" t="s">
        <v>5700</v>
      </c>
      <c r="U725" s="970"/>
      <c r="V725" s="967"/>
    </row>
    <row r="726" spans="1:22" ht="12.6" hidden="1" customHeight="1" outlineLevel="2">
      <c r="A726" s="1155">
        <v>44251</v>
      </c>
      <c r="B726" s="1032" t="s">
        <v>5698</v>
      </c>
      <c r="C726" s="955" t="s">
        <v>6458</v>
      </c>
      <c r="D726" s="968"/>
      <c r="E726" s="968"/>
      <c r="F726" s="969" t="s">
        <v>5700</v>
      </c>
      <c r="G726" s="970"/>
      <c r="H726" s="967"/>
      <c r="I726" s="970"/>
      <c r="J726" s="967"/>
      <c r="K726" s="970"/>
      <c r="L726" s="967"/>
      <c r="M726" s="970"/>
      <c r="N726" s="967"/>
      <c r="O726" s="970"/>
      <c r="P726" s="967"/>
      <c r="Q726" s="970"/>
      <c r="R726" s="967"/>
      <c r="S726" s="970"/>
      <c r="T726" s="967"/>
      <c r="U726" s="970"/>
      <c r="V726" s="967"/>
    </row>
    <row r="727" spans="1:22" ht="12.6" hidden="1" customHeight="1" outlineLevel="1" collapsed="1">
      <c r="A727" s="1156">
        <v>44252</v>
      </c>
      <c r="B727" s="1032" t="s">
        <v>5698</v>
      </c>
      <c r="C727" s="955" t="s">
        <v>6459</v>
      </c>
      <c r="D727" s="968"/>
      <c r="E727" s="968"/>
      <c r="F727" s="972"/>
      <c r="G727" s="970"/>
      <c r="H727" s="967"/>
      <c r="I727" s="970"/>
      <c r="J727" s="967"/>
      <c r="K727" s="970"/>
      <c r="L727" s="967"/>
      <c r="M727" s="970"/>
      <c r="N727" s="967"/>
      <c r="O727" s="970"/>
      <c r="P727" s="967"/>
      <c r="Q727" s="970"/>
      <c r="R727" s="974" t="s">
        <v>5700</v>
      </c>
      <c r="S727" s="970"/>
      <c r="T727" s="967"/>
      <c r="U727" s="970"/>
      <c r="V727" s="967"/>
    </row>
    <row r="728" spans="1:22" ht="12.6" hidden="1" customHeight="1" outlineLevel="2">
      <c r="A728" s="1156">
        <v>44252</v>
      </c>
      <c r="B728" s="1032" t="s">
        <v>5698</v>
      </c>
      <c r="C728" s="955" t="s">
        <v>6460</v>
      </c>
      <c r="D728" s="968"/>
      <c r="E728" s="968"/>
      <c r="F728" s="969" t="s">
        <v>5700</v>
      </c>
      <c r="G728" s="970"/>
      <c r="H728" s="967"/>
      <c r="I728" s="970"/>
      <c r="J728" s="967"/>
      <c r="K728" s="970"/>
      <c r="L728" s="967"/>
      <c r="M728" s="970"/>
      <c r="N728" s="967"/>
      <c r="O728" s="973" t="s">
        <v>5700</v>
      </c>
      <c r="P728" s="967"/>
      <c r="Q728" s="970"/>
      <c r="R728" s="967"/>
      <c r="S728" s="970"/>
      <c r="T728" s="967"/>
      <c r="U728" s="970"/>
      <c r="V728" s="967"/>
    </row>
    <row r="729" spans="1:22" ht="12.6" hidden="1" customHeight="1" outlineLevel="2">
      <c r="A729" s="1156">
        <v>44252</v>
      </c>
      <c r="B729" s="1032" t="s">
        <v>5698</v>
      </c>
      <c r="C729" s="955" t="s">
        <v>6461</v>
      </c>
      <c r="D729" s="968"/>
      <c r="E729" s="968"/>
      <c r="F729" s="972"/>
      <c r="G729" s="970"/>
      <c r="H729" s="967"/>
      <c r="I729" s="970"/>
      <c r="J729" s="967"/>
      <c r="K729" s="970"/>
      <c r="L729" s="967"/>
      <c r="M729" s="970"/>
      <c r="N729" s="967"/>
      <c r="O729" s="973" t="s">
        <v>5700</v>
      </c>
      <c r="P729" s="967"/>
      <c r="Q729" s="970"/>
      <c r="R729" s="967"/>
      <c r="S729" s="970"/>
      <c r="T729" s="967"/>
      <c r="U729" s="970"/>
      <c r="V729" s="967"/>
    </row>
    <row r="730" spans="1:22" ht="12.6" hidden="1" customHeight="1" outlineLevel="2">
      <c r="A730" s="1156">
        <v>44252</v>
      </c>
      <c r="B730" s="1032" t="s">
        <v>5847</v>
      </c>
      <c r="C730" s="955" t="s">
        <v>6462</v>
      </c>
      <c r="D730" s="968"/>
      <c r="E730" s="968"/>
      <c r="F730" s="972"/>
      <c r="G730" s="970"/>
      <c r="H730" s="967"/>
      <c r="I730" s="970"/>
      <c r="J730" s="967"/>
      <c r="K730" s="970"/>
      <c r="L730" s="967"/>
      <c r="M730" s="970"/>
      <c r="N730" s="967"/>
      <c r="O730" s="970"/>
      <c r="P730" s="967"/>
      <c r="Q730" s="970"/>
      <c r="R730" s="967"/>
      <c r="S730" s="970"/>
      <c r="T730" s="974" t="s">
        <v>5700</v>
      </c>
      <c r="U730" s="970"/>
      <c r="V730" s="967"/>
    </row>
    <row r="731" spans="1:22" ht="37.799999999999997" hidden="1" customHeight="1" outlineLevel="2">
      <c r="A731" s="1156">
        <v>44252</v>
      </c>
      <c r="B731" s="1032" t="s">
        <v>5698</v>
      </c>
      <c r="C731" s="955" t="s">
        <v>6463</v>
      </c>
      <c r="D731" s="968"/>
      <c r="E731" s="968"/>
      <c r="F731" s="972"/>
      <c r="G731" s="970"/>
      <c r="H731" s="967"/>
      <c r="I731" s="970"/>
      <c r="J731" s="967"/>
      <c r="K731" s="970"/>
      <c r="L731" s="967"/>
      <c r="M731" s="970"/>
      <c r="N731" s="967"/>
      <c r="O731" s="970"/>
      <c r="P731" s="967"/>
      <c r="Q731" s="970"/>
      <c r="R731" s="974" t="s">
        <v>5700</v>
      </c>
      <c r="S731" s="970"/>
      <c r="T731" s="967"/>
      <c r="U731" s="970"/>
      <c r="V731" s="967"/>
    </row>
    <row r="732" spans="1:22" ht="25.2" hidden="1" customHeight="1" outlineLevel="2">
      <c r="A732" s="1156">
        <v>44252</v>
      </c>
      <c r="B732" s="1032" t="s">
        <v>6464</v>
      </c>
      <c r="C732" s="955" t="s">
        <v>6465</v>
      </c>
      <c r="D732" s="968"/>
      <c r="E732" s="968"/>
      <c r="F732" s="972"/>
      <c r="G732" s="970"/>
      <c r="H732" s="967"/>
      <c r="I732" s="970"/>
      <c r="J732" s="967"/>
      <c r="K732" s="970"/>
      <c r="L732" s="967"/>
      <c r="M732" s="970"/>
      <c r="N732" s="967"/>
      <c r="O732" s="970"/>
      <c r="P732" s="967"/>
      <c r="Q732" s="970"/>
      <c r="R732" s="967"/>
      <c r="S732" s="970"/>
      <c r="T732" s="974" t="s">
        <v>5700</v>
      </c>
      <c r="U732" s="970"/>
      <c r="V732" s="974" t="s">
        <v>5700</v>
      </c>
    </row>
    <row r="733" spans="1:22" ht="25.2" hidden="1" customHeight="1" outlineLevel="2">
      <c r="A733" s="1156">
        <v>44252</v>
      </c>
      <c r="B733" s="1032" t="s">
        <v>5698</v>
      </c>
      <c r="C733" s="955" t="s">
        <v>6466</v>
      </c>
      <c r="D733" s="968"/>
      <c r="E733" s="968"/>
      <c r="F733" s="972"/>
      <c r="G733" s="970"/>
      <c r="H733" s="967"/>
      <c r="I733" s="970"/>
      <c r="J733" s="967"/>
      <c r="K733" s="973" t="s">
        <v>5700</v>
      </c>
      <c r="L733" s="967"/>
      <c r="M733" s="970"/>
      <c r="N733" s="967"/>
      <c r="O733" s="970"/>
      <c r="P733" s="967"/>
      <c r="Q733" s="970"/>
      <c r="R733" s="967"/>
      <c r="S733" s="970"/>
      <c r="T733" s="967"/>
      <c r="U733" s="970"/>
      <c r="V733" s="967"/>
    </row>
    <row r="734" spans="1:22" ht="25.2" hidden="1" customHeight="1" outlineLevel="2">
      <c r="A734" s="1156">
        <v>44252</v>
      </c>
      <c r="B734" s="1032" t="s">
        <v>5698</v>
      </c>
      <c r="C734" s="955" t="s">
        <v>6467</v>
      </c>
      <c r="D734" s="968"/>
      <c r="E734" s="968"/>
      <c r="F734" s="972"/>
      <c r="G734" s="970"/>
      <c r="H734" s="967"/>
      <c r="I734" s="970"/>
      <c r="J734" s="967"/>
      <c r="K734" s="970"/>
      <c r="L734" s="967"/>
      <c r="M734" s="970"/>
      <c r="N734" s="967"/>
      <c r="O734" s="973" t="s">
        <v>5700</v>
      </c>
      <c r="P734" s="967"/>
      <c r="Q734" s="970"/>
      <c r="R734" s="967"/>
      <c r="S734" s="970"/>
      <c r="T734" s="967"/>
      <c r="U734" s="970"/>
      <c r="V734" s="967"/>
    </row>
    <row r="735" spans="1:22" ht="12.6" hidden="1" customHeight="1" outlineLevel="2">
      <c r="A735" s="1156">
        <v>44252</v>
      </c>
      <c r="B735" s="1032" t="s">
        <v>5698</v>
      </c>
      <c r="C735" s="955" t="s">
        <v>6468</v>
      </c>
      <c r="D735" s="968"/>
      <c r="E735" s="968"/>
      <c r="F735" s="972"/>
      <c r="G735" s="970"/>
      <c r="H735" s="967"/>
      <c r="I735" s="970"/>
      <c r="J735" s="967"/>
      <c r="K735" s="970"/>
      <c r="L735" s="967"/>
      <c r="M735" s="970"/>
      <c r="N735" s="967"/>
      <c r="O735" s="970"/>
      <c r="P735" s="967"/>
      <c r="Q735" s="970"/>
      <c r="R735" s="967"/>
      <c r="S735" s="970"/>
      <c r="T735" s="974" t="s">
        <v>5700</v>
      </c>
      <c r="U735" s="970"/>
      <c r="V735" s="967"/>
    </row>
    <row r="736" spans="1:22" ht="12.6" hidden="1" customHeight="1" outlineLevel="2">
      <c r="A736" s="1156">
        <v>44252</v>
      </c>
      <c r="B736" s="1032" t="s">
        <v>5739</v>
      </c>
      <c r="C736" s="955" t="s">
        <v>6469</v>
      </c>
      <c r="D736" s="968"/>
      <c r="E736" s="968"/>
      <c r="F736" s="972"/>
      <c r="G736" s="970"/>
      <c r="H736" s="967"/>
      <c r="I736" s="970"/>
      <c r="J736" s="974" t="s">
        <v>5700</v>
      </c>
      <c r="K736" s="970"/>
      <c r="L736" s="967"/>
      <c r="M736" s="970"/>
      <c r="N736" s="967"/>
      <c r="O736" s="970"/>
      <c r="P736" s="967"/>
      <c r="Q736" s="970"/>
      <c r="R736" s="974" t="s">
        <v>5700</v>
      </c>
      <c r="S736" s="970"/>
      <c r="T736" s="967"/>
      <c r="U736" s="970"/>
      <c r="V736" s="967"/>
    </row>
    <row r="737" spans="1:20" ht="12.6" hidden="1" customHeight="1" outlineLevel="2">
      <c r="A737" s="1156">
        <v>44252</v>
      </c>
      <c r="B737" s="1032" t="s">
        <v>5698</v>
      </c>
      <c r="C737" s="955" t="s">
        <v>6470</v>
      </c>
      <c r="D737" s="968"/>
      <c r="E737" s="968"/>
      <c r="F737" s="972"/>
      <c r="G737" s="970"/>
      <c r="H737" s="967"/>
      <c r="I737" s="970"/>
      <c r="J737" s="967"/>
      <c r="K737" s="970"/>
      <c r="L737" s="967"/>
      <c r="M737" s="973" t="s">
        <v>5700</v>
      </c>
      <c r="N737" s="967"/>
      <c r="O737" s="970"/>
      <c r="P737" s="967"/>
      <c r="Q737" s="970"/>
      <c r="R737" s="967"/>
      <c r="S737" s="970"/>
      <c r="T737" s="967"/>
    </row>
    <row r="738" spans="1:20" ht="12.6" hidden="1" customHeight="1" outlineLevel="2">
      <c r="A738" s="1156">
        <v>44252</v>
      </c>
      <c r="B738" s="1032" t="s">
        <v>5698</v>
      </c>
      <c r="C738" s="955" t="s">
        <v>6471</v>
      </c>
      <c r="D738" s="968"/>
      <c r="E738" s="968"/>
      <c r="F738" s="972"/>
      <c r="G738" s="968"/>
      <c r="H738" s="967"/>
      <c r="I738" s="970"/>
      <c r="J738" s="967"/>
      <c r="K738" s="970"/>
      <c r="L738" s="967"/>
      <c r="M738" s="970"/>
      <c r="N738" s="967"/>
      <c r="O738" s="970"/>
      <c r="P738" s="974" t="s">
        <v>5700</v>
      </c>
      <c r="Q738" s="970"/>
      <c r="R738" s="967"/>
      <c r="S738" s="970"/>
      <c r="T738" s="974" t="s">
        <v>5700</v>
      </c>
    </row>
    <row r="739" spans="1:20" ht="12.6" hidden="1" customHeight="1" outlineLevel="1" collapsed="1">
      <c r="A739" s="1157">
        <v>44253</v>
      </c>
      <c r="B739" s="4" t="s">
        <v>5698</v>
      </c>
      <c r="C739" s="4" t="s">
        <v>6472</v>
      </c>
      <c r="D739" s="555"/>
      <c r="E739" s="555"/>
      <c r="G739" s="555"/>
      <c r="I739" s="555"/>
      <c r="K739" s="555"/>
      <c r="M739" s="555"/>
      <c r="O739" s="970"/>
      <c r="Q739" s="555"/>
      <c r="S739" s="555"/>
    </row>
    <row r="740" spans="1:20" ht="12.6" hidden="1" customHeight="1" outlineLevel="2">
      <c r="A740" s="1157">
        <v>44253</v>
      </c>
      <c r="B740" s="1032" t="s">
        <v>5698</v>
      </c>
      <c r="C740" s="955" t="s">
        <v>6473</v>
      </c>
      <c r="D740" s="968"/>
      <c r="E740" s="968"/>
      <c r="F740" s="972"/>
      <c r="G740" s="968"/>
      <c r="H740" s="967"/>
      <c r="I740" s="973" t="s">
        <v>5700</v>
      </c>
      <c r="J740" s="967"/>
      <c r="K740" s="970"/>
      <c r="L740" s="967"/>
      <c r="M740" s="970"/>
      <c r="N740" s="967"/>
      <c r="O740" s="555"/>
      <c r="P740" s="967"/>
      <c r="Q740" s="970"/>
      <c r="R740" s="967"/>
      <c r="S740" s="970"/>
      <c r="T740" s="967"/>
    </row>
    <row r="741" spans="1:20" ht="12.6" hidden="1" customHeight="1" outlineLevel="2">
      <c r="A741" s="1157">
        <v>44253</v>
      </c>
      <c r="B741" s="1032" t="s">
        <v>5698</v>
      </c>
      <c r="C741" s="955" t="s">
        <v>6474</v>
      </c>
      <c r="D741" s="968"/>
      <c r="E741" s="968"/>
      <c r="F741" s="972"/>
      <c r="G741" s="970"/>
      <c r="H741" s="974" t="s">
        <v>5700</v>
      </c>
      <c r="I741" s="970"/>
      <c r="J741" s="967"/>
      <c r="K741" s="970"/>
      <c r="L741" s="967"/>
      <c r="M741" s="970"/>
      <c r="N741" s="967"/>
      <c r="O741" s="970"/>
      <c r="P741" s="967"/>
      <c r="Q741" s="970"/>
      <c r="R741" s="967"/>
      <c r="S741" s="970"/>
      <c r="T741" s="967"/>
    </row>
    <row r="742" spans="1:20" ht="12.6" hidden="1" customHeight="1" outlineLevel="2">
      <c r="A742" s="1157">
        <v>44253</v>
      </c>
      <c r="B742" s="1032" t="s">
        <v>5706</v>
      </c>
      <c r="C742" s="955" t="s">
        <v>6475</v>
      </c>
      <c r="D742" s="968"/>
      <c r="E742" s="968"/>
      <c r="F742" s="972"/>
      <c r="G742" s="970"/>
      <c r="H742" s="967"/>
      <c r="I742" s="973" t="s">
        <v>5700</v>
      </c>
      <c r="J742" s="967"/>
      <c r="K742" s="970"/>
      <c r="L742" s="967"/>
      <c r="M742" s="970"/>
      <c r="N742" s="967"/>
      <c r="O742" s="970"/>
      <c r="P742" s="967"/>
      <c r="Q742" s="970"/>
      <c r="R742" s="967"/>
      <c r="S742" s="970"/>
      <c r="T742" s="967"/>
    </row>
    <row r="743" spans="1:20" ht="12.6" hidden="1" customHeight="1" outlineLevel="2">
      <c r="A743" s="1157">
        <v>44253</v>
      </c>
      <c r="B743" s="1032" t="s">
        <v>5698</v>
      </c>
      <c r="C743" s="955" t="s">
        <v>6476</v>
      </c>
      <c r="D743" s="968"/>
      <c r="E743" s="968"/>
      <c r="F743" s="969" t="s">
        <v>5700</v>
      </c>
      <c r="G743" s="970"/>
      <c r="H743" s="967"/>
      <c r="I743" s="970"/>
      <c r="J743" s="974" t="s">
        <v>5700</v>
      </c>
      <c r="K743" s="970"/>
      <c r="L743" s="967"/>
      <c r="M743" s="970"/>
      <c r="N743" s="967"/>
      <c r="O743" s="970"/>
      <c r="P743" s="967"/>
      <c r="Q743" s="970"/>
      <c r="R743" s="967"/>
      <c r="S743" s="970"/>
      <c r="T743" s="967"/>
    </row>
    <row r="744" spans="1:20" ht="37.799999999999997" hidden="1" customHeight="1" outlineLevel="2">
      <c r="A744" s="1157">
        <v>44253</v>
      </c>
      <c r="B744" s="1032" t="s">
        <v>5698</v>
      </c>
      <c r="C744" s="955" t="s">
        <v>6477</v>
      </c>
      <c r="D744" s="968"/>
      <c r="E744" s="968"/>
      <c r="F744" s="972"/>
      <c r="G744" s="970"/>
      <c r="H744" s="967"/>
      <c r="I744" s="970"/>
      <c r="J744" s="967"/>
      <c r="K744" s="970"/>
      <c r="L744" s="967"/>
      <c r="M744" s="970"/>
      <c r="N744" s="967"/>
      <c r="O744" s="970"/>
      <c r="P744" s="967"/>
      <c r="Q744" s="970"/>
      <c r="R744" s="974" t="s">
        <v>5700</v>
      </c>
      <c r="S744" s="970"/>
      <c r="T744" s="967"/>
    </row>
    <row r="745" spans="1:20" ht="12.6" hidden="1" customHeight="1" outlineLevel="2">
      <c r="A745" s="1157">
        <v>44253</v>
      </c>
      <c r="B745" s="1032" t="s">
        <v>5706</v>
      </c>
      <c r="C745" s="955" t="s">
        <v>6478</v>
      </c>
      <c r="D745" s="968"/>
      <c r="E745" s="968"/>
      <c r="F745" s="972"/>
      <c r="G745" s="970"/>
      <c r="H745" s="967"/>
      <c r="I745" s="970"/>
      <c r="J745" s="974" t="s">
        <v>5700</v>
      </c>
      <c r="K745" s="970"/>
      <c r="L745" s="967"/>
      <c r="M745" s="970"/>
      <c r="N745" s="967"/>
      <c r="O745" s="970"/>
      <c r="P745" s="967"/>
      <c r="Q745" s="970"/>
      <c r="R745" s="967"/>
      <c r="S745" s="970"/>
      <c r="T745" s="967"/>
    </row>
    <row r="746" spans="1:20" ht="37.799999999999997" hidden="1" customHeight="1" outlineLevel="2">
      <c r="A746" s="1157">
        <v>44253</v>
      </c>
      <c r="B746" s="1032" t="s">
        <v>5698</v>
      </c>
      <c r="C746" s="955" t="s">
        <v>6479</v>
      </c>
      <c r="D746" s="968"/>
      <c r="E746" s="968"/>
      <c r="F746" s="972"/>
      <c r="G746" s="970"/>
      <c r="H746" s="967"/>
      <c r="I746" s="970"/>
      <c r="J746" s="967"/>
      <c r="K746" s="970"/>
      <c r="L746" s="967"/>
      <c r="M746" s="970"/>
      <c r="N746" s="974" t="s">
        <v>5700</v>
      </c>
      <c r="O746" s="973" t="s">
        <v>5700</v>
      </c>
      <c r="P746" s="967"/>
      <c r="Q746" s="970"/>
      <c r="R746" s="967"/>
      <c r="S746" s="970"/>
      <c r="T746" s="967"/>
    </row>
    <row r="747" spans="1:20" ht="12.6" hidden="1" customHeight="1" outlineLevel="2">
      <c r="A747" s="1157">
        <v>44253</v>
      </c>
      <c r="B747" s="1032" t="s">
        <v>5698</v>
      </c>
      <c r="C747" s="955" t="s">
        <v>6480</v>
      </c>
      <c r="D747" s="968"/>
      <c r="E747" s="968"/>
      <c r="F747" s="972"/>
      <c r="G747" s="970"/>
      <c r="H747" s="974" t="s">
        <v>5700</v>
      </c>
      <c r="I747" s="973" t="s">
        <v>5700</v>
      </c>
      <c r="J747" s="967"/>
      <c r="K747" s="970"/>
      <c r="L747" s="967"/>
      <c r="M747" s="970"/>
      <c r="N747" s="967"/>
      <c r="O747" s="970"/>
      <c r="P747" s="967"/>
      <c r="Q747" s="970"/>
      <c r="R747" s="967"/>
      <c r="S747" s="970"/>
      <c r="T747" s="967"/>
    </row>
    <row r="748" spans="1:20" ht="25.2" hidden="1" customHeight="1" outlineLevel="2">
      <c r="A748" s="1157">
        <v>44253</v>
      </c>
      <c r="B748" s="1032" t="s">
        <v>5698</v>
      </c>
      <c r="C748" s="955" t="s">
        <v>6481</v>
      </c>
      <c r="D748" s="968"/>
      <c r="E748" s="968"/>
      <c r="F748" s="972"/>
      <c r="G748" s="970"/>
      <c r="H748" s="967"/>
      <c r="I748" s="970"/>
      <c r="J748" s="967"/>
      <c r="K748" s="970"/>
      <c r="L748" s="967"/>
      <c r="M748" s="973" t="s">
        <v>5700</v>
      </c>
      <c r="N748" s="967"/>
      <c r="O748" s="970"/>
      <c r="P748" s="967"/>
      <c r="Q748" s="970"/>
      <c r="R748" s="967"/>
      <c r="S748" s="970"/>
      <c r="T748" s="967"/>
    </row>
    <row r="749" spans="1:20" ht="25.2" hidden="1" customHeight="1" outlineLevel="2">
      <c r="A749" s="1157">
        <v>44253</v>
      </c>
      <c r="B749" s="1032" t="s">
        <v>5698</v>
      </c>
      <c r="C749" s="955" t="s">
        <v>6482</v>
      </c>
      <c r="D749" s="968"/>
      <c r="E749" s="968"/>
      <c r="F749" s="972"/>
      <c r="G749" s="970"/>
      <c r="H749" s="967"/>
      <c r="I749" s="970"/>
      <c r="J749" s="967"/>
      <c r="K749" s="970"/>
      <c r="L749" s="967"/>
      <c r="M749" s="970"/>
      <c r="N749" s="974" t="s">
        <v>5700</v>
      </c>
      <c r="O749" s="970"/>
      <c r="P749" s="967"/>
      <c r="Q749" s="970"/>
      <c r="R749" s="967"/>
      <c r="S749" s="970"/>
      <c r="T749" s="967"/>
    </row>
    <row r="750" spans="1:20" ht="12.6" hidden="1" customHeight="1" outlineLevel="2">
      <c r="A750" s="1157">
        <v>44253</v>
      </c>
      <c r="B750" s="1032" t="s">
        <v>5698</v>
      </c>
      <c r="C750" s="955" t="s">
        <v>6483</v>
      </c>
      <c r="D750" s="968"/>
      <c r="E750" s="968"/>
      <c r="F750" s="969" t="s">
        <v>5700</v>
      </c>
      <c r="G750" s="970"/>
      <c r="H750" s="967"/>
      <c r="I750" s="970"/>
      <c r="J750" s="967"/>
      <c r="K750" s="970"/>
      <c r="L750" s="967"/>
      <c r="M750" s="970"/>
      <c r="N750" s="967"/>
      <c r="O750" s="970"/>
      <c r="P750" s="967"/>
      <c r="Q750" s="970"/>
      <c r="R750" s="967"/>
      <c r="S750" s="970"/>
      <c r="T750" s="967"/>
    </row>
    <row r="751" spans="1:20" ht="12.6" hidden="1" customHeight="1" outlineLevel="2">
      <c r="A751" s="1157">
        <v>44253</v>
      </c>
      <c r="B751" s="1032" t="s">
        <v>5698</v>
      </c>
      <c r="C751" s="955" t="s">
        <v>6484</v>
      </c>
      <c r="D751" s="968"/>
      <c r="E751" s="968"/>
      <c r="F751" s="972"/>
      <c r="G751" s="970"/>
      <c r="H751" s="967"/>
      <c r="I751" s="970"/>
      <c r="J751" s="974" t="s">
        <v>5700</v>
      </c>
      <c r="K751" s="970"/>
      <c r="L751" s="967"/>
      <c r="M751" s="970"/>
      <c r="N751" s="967"/>
      <c r="O751" s="970"/>
      <c r="P751" s="967"/>
      <c r="Q751" s="970"/>
      <c r="R751" s="967"/>
      <c r="S751" s="970"/>
      <c r="T751" s="967"/>
    </row>
    <row r="752" spans="1:20" ht="25.2" hidden="1" customHeight="1" outlineLevel="2">
      <c r="A752" s="1157">
        <v>44253</v>
      </c>
      <c r="B752" s="1032" t="s">
        <v>5706</v>
      </c>
      <c r="C752" s="955" t="s">
        <v>6485</v>
      </c>
      <c r="D752" s="968"/>
      <c r="E752" s="968"/>
      <c r="F752" s="969" t="s">
        <v>5700</v>
      </c>
      <c r="G752" s="970"/>
      <c r="H752" s="967"/>
      <c r="I752" s="970"/>
      <c r="J752" s="967"/>
      <c r="K752" s="970"/>
      <c r="L752" s="967"/>
      <c r="M752" s="970"/>
      <c r="N752" s="967"/>
      <c r="O752" s="970"/>
      <c r="P752" s="967"/>
      <c r="Q752" s="970"/>
      <c r="R752" s="967"/>
      <c r="S752" s="970"/>
      <c r="T752" s="967"/>
    </row>
    <row r="753" spans="1:6" ht="12.6" hidden="1" customHeight="1" outlineLevel="2">
      <c r="A753" s="1157">
        <v>44253</v>
      </c>
      <c r="B753" s="1032" t="s">
        <v>5698</v>
      </c>
      <c r="C753" s="955" t="s">
        <v>6486</v>
      </c>
      <c r="D753" s="968"/>
      <c r="E753" s="968"/>
      <c r="F753" s="969" t="s">
        <v>5700</v>
      </c>
    </row>
    <row r="754" spans="1:6" ht="25.2" hidden="1" customHeight="1" outlineLevel="2">
      <c r="A754" s="1157">
        <v>44253</v>
      </c>
      <c r="B754" s="1032" t="s">
        <v>5706</v>
      </c>
      <c r="C754" s="955" t="s">
        <v>6487</v>
      </c>
      <c r="D754" s="968"/>
      <c r="E754" s="968"/>
      <c r="F754" s="969" t="s">
        <v>5700</v>
      </c>
    </row>
    <row r="755" spans="1:6" ht="27.75" hidden="1" customHeight="1" outlineLevel="2">
      <c r="A755" s="1157">
        <v>44253</v>
      </c>
      <c r="B755" s="1032" t="s">
        <v>5698</v>
      </c>
      <c r="C755" s="955" t="s">
        <v>6488</v>
      </c>
      <c r="D755" s="977"/>
      <c r="E755" s="977" t="s">
        <v>5700</v>
      </c>
      <c r="F755" s="972"/>
    </row>
    <row r="756" spans="1:6" ht="12.6" hidden="1" customHeight="1" outlineLevel="2">
      <c r="A756" s="1157">
        <v>44253</v>
      </c>
      <c r="B756" s="1032" t="s">
        <v>5698</v>
      </c>
      <c r="C756" s="955" t="s">
        <v>6489</v>
      </c>
      <c r="D756" s="977"/>
      <c r="E756" s="977" t="s">
        <v>5700</v>
      </c>
      <c r="F756" s="972"/>
    </row>
    <row r="757" spans="1:6" ht="12.6" hidden="1" customHeight="1" outlineLevel="1">
      <c r="A757" s="1158"/>
      <c r="B757" s="1159"/>
      <c r="C757" s="1160"/>
      <c r="D757" s="1161"/>
      <c r="E757" s="1161"/>
      <c r="F757" s="1161"/>
    </row>
    <row r="758" spans="1:6" ht="12.6" hidden="1" customHeight="1" outlineLevel="1">
      <c r="A758" s="983" t="s">
        <v>6490</v>
      </c>
      <c r="B758" s="1163"/>
      <c r="C758" s="1163"/>
      <c r="D758" s="972"/>
      <c r="E758" s="972"/>
      <c r="F758" s="972"/>
    </row>
    <row r="759" spans="1:6" ht="12.6" hidden="1" customHeight="1" outlineLevel="1">
      <c r="A759" s="983" t="s">
        <v>6248</v>
      </c>
      <c r="B759" s="1163"/>
      <c r="C759" s="993"/>
      <c r="D759" s="972"/>
      <c r="E759" s="972"/>
      <c r="F759" s="972"/>
    </row>
    <row r="760" spans="1:6" ht="12.6" hidden="1" customHeight="1" outlineLevel="1">
      <c r="A760" s="983" t="s">
        <v>6491</v>
      </c>
      <c r="B760" s="1163"/>
      <c r="C760" s="993"/>
      <c r="D760" s="972"/>
      <c r="E760" s="972"/>
      <c r="F760" s="972"/>
    </row>
    <row r="761" spans="1:6" ht="12.6" hidden="1" customHeight="1" outlineLevel="1">
      <c r="A761" s="983" t="s">
        <v>6427</v>
      </c>
      <c r="B761" s="1163"/>
      <c r="C761" s="1163"/>
      <c r="D761" s="972"/>
      <c r="E761" s="972"/>
      <c r="F761" s="972"/>
    </row>
    <row r="762" spans="1:6" ht="12.6" hidden="1" customHeight="1" outlineLevel="1">
      <c r="A762" s="983" t="s">
        <v>6492</v>
      </c>
      <c r="B762" s="1032"/>
      <c r="C762" s="955"/>
      <c r="D762" s="972"/>
      <c r="E762" s="972"/>
      <c r="F762" s="972"/>
    </row>
    <row r="763" spans="1:6" ht="12.6" hidden="1" customHeight="1" outlineLevel="1">
      <c r="A763" s="983"/>
      <c r="B763" s="1163"/>
      <c r="C763" s="1163"/>
      <c r="D763" s="972"/>
      <c r="E763" s="972"/>
      <c r="F763" s="972"/>
    </row>
    <row r="764" spans="1:6" ht="12.6" hidden="1" customHeight="1" outlineLevel="1">
      <c r="A764" s="983" t="s">
        <v>6493</v>
      </c>
      <c r="B764" s="1163"/>
      <c r="C764" s="1163" t="s">
        <v>6494</v>
      </c>
      <c r="D764" s="972"/>
      <c r="E764" s="972"/>
      <c r="F764" s="972"/>
    </row>
    <row r="765" spans="1:6" ht="12.6" hidden="1" customHeight="1" outlineLevel="1">
      <c r="A765" s="983"/>
      <c r="B765" s="1163"/>
      <c r="C765" s="993"/>
      <c r="D765" s="972"/>
      <c r="E765" s="972"/>
      <c r="F765" s="972"/>
    </row>
    <row r="766" spans="1:6" ht="12.6" hidden="1" customHeight="1" outlineLevel="1">
      <c r="A766" s="983" t="s">
        <v>6495</v>
      </c>
      <c r="B766" s="1163"/>
      <c r="C766" s="993"/>
      <c r="D766" s="972"/>
      <c r="E766" s="972"/>
      <c r="F766" s="972"/>
    </row>
    <row r="767" spans="1:6" ht="12.6" hidden="1" customHeight="1" outlineLevel="1">
      <c r="A767" s="983" t="s">
        <v>6496</v>
      </c>
      <c r="B767" s="1163"/>
      <c r="C767" s="993"/>
      <c r="D767" s="972"/>
      <c r="E767" s="972"/>
      <c r="F767" s="972"/>
    </row>
    <row r="768" spans="1:6" ht="12.6" hidden="1" customHeight="1" outlineLevel="1"/>
    <row r="769" spans="1:27" ht="12.6" hidden="1" customHeight="1" outlineLevel="1"/>
    <row r="770" spans="1:27" ht="12.6" hidden="1" customHeight="1" outlineLevel="1">
      <c r="A770" s="983" t="s">
        <v>6497</v>
      </c>
      <c r="B770" s="1032"/>
      <c r="C770" s="955"/>
      <c r="D770" s="972"/>
      <c r="E770" s="972"/>
      <c r="F770" s="972"/>
      <c r="G770" s="967"/>
      <c r="H770" s="967"/>
      <c r="I770" s="967"/>
      <c r="J770" s="967"/>
      <c r="K770" s="967"/>
      <c r="L770" s="967"/>
      <c r="M770" s="967"/>
      <c r="N770" s="967"/>
      <c r="O770" s="967"/>
      <c r="P770" s="967"/>
      <c r="Q770" s="967"/>
      <c r="R770" s="967"/>
      <c r="S770" s="967"/>
      <c r="T770" s="967"/>
      <c r="U770" s="967"/>
      <c r="V770" s="967"/>
      <c r="W770" s="967"/>
      <c r="X770" s="967"/>
      <c r="Y770" s="967"/>
      <c r="Z770" s="1032"/>
      <c r="AA770" s="1032"/>
    </row>
    <row r="771" spans="1:27" ht="12.6" hidden="1" customHeight="1" outlineLevel="1">
      <c r="A771" s="983"/>
      <c r="B771" s="1032"/>
      <c r="C771" s="955"/>
      <c r="D771" s="972"/>
      <c r="E771" s="972"/>
      <c r="F771" s="972"/>
      <c r="G771" s="967"/>
      <c r="H771" s="967"/>
      <c r="I771" s="967"/>
      <c r="J771" s="967"/>
      <c r="K771" s="967"/>
      <c r="L771" s="967"/>
      <c r="M771" s="967"/>
      <c r="N771" s="967"/>
      <c r="O771" s="967"/>
      <c r="P771" s="967"/>
      <c r="Q771" s="967"/>
      <c r="R771" s="967"/>
      <c r="S771" s="967"/>
      <c r="T771" s="967"/>
      <c r="U771" s="967"/>
      <c r="V771" s="967"/>
      <c r="W771" s="967"/>
      <c r="X771" s="967"/>
      <c r="Y771" s="967"/>
      <c r="Z771" s="1032"/>
      <c r="AA771" s="1032"/>
    </row>
    <row r="772" spans="1:27" ht="12.6" customHeight="1">
      <c r="A772" s="983"/>
      <c r="B772" s="1032"/>
      <c r="C772" s="955"/>
      <c r="D772" s="972"/>
      <c r="E772" s="972"/>
      <c r="F772" s="972"/>
      <c r="G772" s="967"/>
      <c r="H772" s="967"/>
      <c r="I772" s="967"/>
      <c r="J772" s="967"/>
      <c r="K772" s="967"/>
      <c r="L772" s="967"/>
      <c r="M772" s="967"/>
      <c r="N772" s="967"/>
      <c r="O772" s="967"/>
      <c r="P772" s="967"/>
      <c r="Q772" s="967"/>
      <c r="R772" s="967"/>
      <c r="S772" s="967"/>
      <c r="T772" s="967"/>
      <c r="U772" s="967"/>
      <c r="V772" s="967"/>
      <c r="W772" s="967"/>
      <c r="X772" s="967"/>
      <c r="Y772" s="967"/>
      <c r="Z772" s="1032"/>
      <c r="AA772" s="1032"/>
    </row>
    <row r="773" spans="1:27" ht="12.6" customHeight="1" collapsed="1">
      <c r="A773" s="1164" t="s">
        <v>6498</v>
      </c>
      <c r="B773" s="1165">
        <f>COUNT(A774:A1279)</f>
        <v>506</v>
      </c>
      <c r="C773" s="971"/>
      <c r="D773" s="1014"/>
      <c r="E773" s="1014">
        <f t="shared" ref="E773:W773" si="3">COUNTIF(E774:E1254, "x")</f>
        <v>88</v>
      </c>
      <c r="F773" s="1014">
        <f t="shared" si="3"/>
        <v>116</v>
      </c>
      <c r="G773" s="1014">
        <f t="shared" si="3"/>
        <v>7</v>
      </c>
      <c r="H773" s="1014">
        <f t="shared" si="3"/>
        <v>21</v>
      </c>
      <c r="I773" s="1014">
        <f t="shared" si="3"/>
        <v>14</v>
      </c>
      <c r="J773" s="1014">
        <f t="shared" si="3"/>
        <v>21</v>
      </c>
      <c r="K773" s="1014">
        <f t="shared" si="3"/>
        <v>2</v>
      </c>
      <c r="L773" s="1014">
        <f t="shared" si="3"/>
        <v>0</v>
      </c>
      <c r="M773" s="1014">
        <f t="shared" si="3"/>
        <v>18</v>
      </c>
      <c r="N773" s="1014">
        <f t="shared" si="3"/>
        <v>5</v>
      </c>
      <c r="O773" s="1014">
        <f t="shared" si="3"/>
        <v>51</v>
      </c>
      <c r="P773" s="1014">
        <f t="shared" si="3"/>
        <v>8</v>
      </c>
      <c r="Q773" s="1014">
        <f t="shared" si="3"/>
        <v>7</v>
      </c>
      <c r="R773" s="1014">
        <f t="shared" si="3"/>
        <v>21</v>
      </c>
      <c r="S773" s="1014">
        <f t="shared" si="3"/>
        <v>4</v>
      </c>
      <c r="T773" s="1014">
        <f t="shared" si="3"/>
        <v>115</v>
      </c>
      <c r="U773" s="1014">
        <f t="shared" si="3"/>
        <v>6</v>
      </c>
      <c r="V773" s="1014">
        <f t="shared" si="3"/>
        <v>4</v>
      </c>
      <c r="W773" s="1014">
        <f t="shared" si="3"/>
        <v>4</v>
      </c>
      <c r="X773" s="1099"/>
      <c r="Y773" s="1099"/>
      <c r="Z773" s="1166">
        <f>'tel.cent.I cet21'!Y4</f>
        <v>22</v>
      </c>
      <c r="AA773" s="1166">
        <f>'tel.cent.I cet21'!AA4</f>
        <v>91</v>
      </c>
    </row>
    <row r="774" spans="1:27" ht="25.2" hidden="1" customHeight="1" outlineLevel="1" collapsed="1">
      <c r="A774" s="1167">
        <v>44256</v>
      </c>
      <c r="B774" s="1032" t="s">
        <v>5698</v>
      </c>
      <c r="C774" s="955" t="s">
        <v>6499</v>
      </c>
      <c r="D774" s="968"/>
      <c r="E774" s="968"/>
      <c r="F774" s="969" t="s">
        <v>5700</v>
      </c>
      <c r="G774" s="970"/>
      <c r="H774" s="967"/>
      <c r="I774" s="970"/>
      <c r="J774" s="967"/>
      <c r="K774" s="970"/>
      <c r="L774" s="967"/>
      <c r="M774" s="970"/>
      <c r="N774" s="967"/>
      <c r="O774" s="970"/>
      <c r="P774" s="967"/>
      <c r="Q774" s="970"/>
      <c r="R774" s="967"/>
      <c r="S774" s="970"/>
      <c r="T774" s="967"/>
      <c r="U774" s="970"/>
      <c r="V774" s="967"/>
      <c r="W774" s="970"/>
      <c r="X774" s="967"/>
      <c r="Y774" s="967"/>
      <c r="Z774" s="1032"/>
      <c r="AA774" s="1032"/>
    </row>
    <row r="775" spans="1:27" ht="25.2" hidden="1" customHeight="1" outlineLevel="2">
      <c r="A775" s="1167">
        <v>44256</v>
      </c>
      <c r="B775" s="1032" t="s">
        <v>5698</v>
      </c>
      <c r="C775" s="955" t="s">
        <v>6500</v>
      </c>
      <c r="D775" s="968"/>
      <c r="E775" s="968"/>
      <c r="F775" s="972"/>
      <c r="G775" s="970"/>
      <c r="H775" s="967"/>
      <c r="I775" s="970"/>
      <c r="J775" s="967"/>
      <c r="K775" s="970"/>
      <c r="L775" s="967"/>
      <c r="M775" s="970"/>
      <c r="N775" s="974"/>
      <c r="O775" s="970"/>
      <c r="P775" s="967"/>
      <c r="Q775" s="970"/>
      <c r="R775" s="967"/>
      <c r="S775" s="970"/>
      <c r="T775" s="974" t="s">
        <v>5700</v>
      </c>
      <c r="U775" s="970"/>
      <c r="V775" s="967"/>
      <c r="W775" s="970"/>
      <c r="X775" s="967"/>
      <c r="Y775" s="967"/>
      <c r="Z775" s="1032"/>
      <c r="AA775" s="1032"/>
    </row>
    <row r="776" spans="1:27" ht="25.2" hidden="1" customHeight="1" outlineLevel="2">
      <c r="A776" s="1167">
        <v>44256</v>
      </c>
      <c r="B776" s="1032" t="s">
        <v>5698</v>
      </c>
      <c r="C776" s="955" t="s">
        <v>6501</v>
      </c>
      <c r="D776" s="968"/>
      <c r="E776" s="968"/>
      <c r="F776" s="972"/>
      <c r="G776" s="970"/>
      <c r="H776" s="967"/>
      <c r="I776" s="970"/>
      <c r="J776" s="967"/>
      <c r="K776" s="970"/>
      <c r="L776" s="967"/>
      <c r="M776" s="970"/>
      <c r="N776" s="967"/>
      <c r="O776" s="970"/>
      <c r="P776" s="967"/>
      <c r="Q776" s="970"/>
      <c r="R776" s="967"/>
      <c r="S776" s="970"/>
      <c r="T776" s="974" t="s">
        <v>5700</v>
      </c>
      <c r="U776" s="970"/>
      <c r="V776" s="967"/>
      <c r="W776" s="970"/>
      <c r="X776" s="967"/>
      <c r="Y776" s="967"/>
      <c r="Z776" s="1032"/>
      <c r="AA776" s="1032"/>
    </row>
    <row r="777" spans="1:27" ht="37.799999999999997" hidden="1" customHeight="1" outlineLevel="2">
      <c r="A777" s="1167">
        <v>44256</v>
      </c>
      <c r="B777" s="1032" t="s">
        <v>5698</v>
      </c>
      <c r="C777" s="955" t="s">
        <v>6502</v>
      </c>
      <c r="D777" s="968"/>
      <c r="E777" s="968"/>
      <c r="F777" s="969" t="s">
        <v>5700</v>
      </c>
      <c r="G777" s="970"/>
      <c r="H777" s="967"/>
      <c r="I777" s="970"/>
      <c r="J777" s="967"/>
      <c r="K777" s="970"/>
      <c r="L777" s="967"/>
      <c r="M777" s="970"/>
      <c r="N777" s="967"/>
      <c r="O777" s="970"/>
      <c r="P777" s="967"/>
      <c r="Q777" s="970"/>
      <c r="R777" s="967"/>
      <c r="S777" s="970"/>
      <c r="T777" s="974"/>
      <c r="U777" s="970"/>
      <c r="V777" s="967"/>
      <c r="W777" s="970"/>
      <c r="X777" s="967"/>
      <c r="Y777" s="967"/>
      <c r="Z777" s="1032"/>
      <c r="AA777" s="1032"/>
    </row>
    <row r="778" spans="1:27" ht="12.6" hidden="1" customHeight="1" outlineLevel="2">
      <c r="A778" s="1167">
        <v>44256</v>
      </c>
      <c r="B778" s="1032" t="s">
        <v>5698</v>
      </c>
      <c r="C778" s="955" t="s">
        <v>6503</v>
      </c>
      <c r="D778" s="968"/>
      <c r="E778" s="968"/>
      <c r="F778" s="972"/>
      <c r="G778" s="970"/>
      <c r="H778" s="967"/>
      <c r="I778" s="970"/>
      <c r="J778" s="967"/>
      <c r="K778" s="970"/>
      <c r="L778" s="967"/>
      <c r="M778" s="970"/>
      <c r="N778" s="967"/>
      <c r="O778" s="970"/>
      <c r="P778" s="967"/>
      <c r="Q778" s="970"/>
      <c r="R778" s="974" t="s">
        <v>5700</v>
      </c>
      <c r="S778" s="970"/>
      <c r="T778" s="967"/>
      <c r="U778" s="970"/>
      <c r="V778" s="967"/>
      <c r="W778" s="970"/>
      <c r="X778" s="967"/>
      <c r="Y778" s="967"/>
      <c r="Z778" s="1032"/>
      <c r="AA778" s="1032"/>
    </row>
    <row r="779" spans="1:27" ht="25.2" hidden="1" customHeight="1" outlineLevel="2">
      <c r="A779" s="1167">
        <v>44256</v>
      </c>
      <c r="B779" s="955" t="s">
        <v>6504</v>
      </c>
      <c r="C779" s="955" t="s">
        <v>6505</v>
      </c>
      <c r="D779" s="977"/>
      <c r="E779" s="977" t="s">
        <v>5700</v>
      </c>
      <c r="F779" s="972"/>
      <c r="G779" s="970"/>
      <c r="H779" s="967"/>
      <c r="I779" s="970"/>
      <c r="J779" s="967"/>
      <c r="K779" s="970"/>
      <c r="L779" s="967"/>
      <c r="M779" s="970"/>
      <c r="N779" s="967"/>
      <c r="O779" s="970"/>
      <c r="P779" s="967"/>
      <c r="Q779" s="970"/>
      <c r="R779" s="967"/>
      <c r="S779" s="970"/>
      <c r="T779" s="967"/>
      <c r="U779" s="970"/>
      <c r="V779" s="967"/>
      <c r="W779" s="970"/>
      <c r="X779" s="967"/>
      <c r="Y779" s="967"/>
      <c r="Z779" s="1032"/>
      <c r="AA779" s="1032"/>
    </row>
    <row r="780" spans="1:27" ht="12.6" hidden="1" customHeight="1" outlineLevel="2">
      <c r="A780" s="1167">
        <v>44256</v>
      </c>
      <c r="B780" s="1032" t="s">
        <v>5698</v>
      </c>
      <c r="C780" s="955" t="s">
        <v>6506</v>
      </c>
      <c r="D780" s="968"/>
      <c r="E780" s="968"/>
      <c r="F780" s="969" t="s">
        <v>5700</v>
      </c>
      <c r="G780" s="970"/>
      <c r="H780" s="967"/>
      <c r="I780" s="970"/>
      <c r="J780" s="967"/>
      <c r="K780" s="970"/>
      <c r="L780" s="967"/>
      <c r="M780" s="970"/>
      <c r="N780" s="967"/>
      <c r="O780" s="970"/>
      <c r="P780" s="967"/>
      <c r="Q780" s="970"/>
      <c r="R780" s="967"/>
      <c r="S780" s="970"/>
      <c r="T780" s="967"/>
      <c r="U780" s="970"/>
      <c r="V780" s="967"/>
      <c r="W780" s="970"/>
      <c r="X780" s="967"/>
      <c r="Y780" s="967"/>
      <c r="Z780" s="1032"/>
      <c r="AA780" s="1032"/>
    </row>
    <row r="781" spans="1:27" ht="12.6" hidden="1" customHeight="1" outlineLevel="2">
      <c r="A781" s="1167">
        <v>44256</v>
      </c>
      <c r="B781" s="1032" t="s">
        <v>2210</v>
      </c>
      <c r="C781" s="955" t="s">
        <v>6507</v>
      </c>
      <c r="D781" s="968"/>
      <c r="E781" s="968"/>
      <c r="F781" s="972"/>
      <c r="G781" s="970"/>
      <c r="H781" s="974" t="s">
        <v>5700</v>
      </c>
      <c r="I781" s="970"/>
      <c r="J781" s="967"/>
      <c r="K781" s="970"/>
      <c r="L781" s="967"/>
      <c r="M781" s="970"/>
      <c r="N781" s="967"/>
      <c r="O781" s="970"/>
      <c r="P781" s="967"/>
      <c r="Q781" s="970"/>
      <c r="R781" s="967"/>
      <c r="S781" s="970"/>
      <c r="T781" s="974" t="s">
        <v>5700</v>
      </c>
      <c r="U781" s="970"/>
      <c r="V781" s="967"/>
      <c r="W781" s="970"/>
      <c r="X781" s="967"/>
      <c r="Y781" s="967"/>
      <c r="Z781" s="1032" t="s">
        <v>6508</v>
      </c>
      <c r="AA781" s="1032"/>
    </row>
    <row r="782" spans="1:27" ht="25.2" hidden="1" customHeight="1" outlineLevel="2">
      <c r="A782" s="1167">
        <v>44256</v>
      </c>
      <c r="B782" s="1032" t="s">
        <v>5698</v>
      </c>
      <c r="C782" s="955" t="s">
        <v>6509</v>
      </c>
      <c r="D782" s="977"/>
      <c r="E782" s="977" t="s">
        <v>5700</v>
      </c>
      <c r="F782" s="972"/>
      <c r="G782" s="970"/>
      <c r="H782" s="967"/>
      <c r="I782" s="970"/>
      <c r="J782" s="967"/>
      <c r="K782" s="970"/>
      <c r="L782" s="967"/>
      <c r="M782" s="970"/>
      <c r="N782" s="967"/>
      <c r="O782" s="970"/>
      <c r="P782" s="967"/>
      <c r="Q782" s="970"/>
      <c r="R782" s="967"/>
      <c r="S782" s="970"/>
      <c r="T782" s="967"/>
      <c r="U782" s="970"/>
      <c r="V782" s="967"/>
      <c r="W782" s="970"/>
      <c r="X782" s="967"/>
      <c r="Y782" s="967"/>
      <c r="Z782" s="1032"/>
      <c r="AA782" s="1032"/>
    </row>
    <row r="783" spans="1:27" ht="12.6" hidden="1" customHeight="1" outlineLevel="2">
      <c r="A783" s="1167">
        <v>44256</v>
      </c>
      <c r="B783" s="1032" t="s">
        <v>5745</v>
      </c>
      <c r="C783" s="955" t="s">
        <v>6510</v>
      </c>
      <c r="D783" s="968"/>
      <c r="E783" s="968"/>
      <c r="F783" s="972"/>
      <c r="G783" s="970"/>
      <c r="H783" s="967"/>
      <c r="I783" s="970"/>
      <c r="J783" s="967"/>
      <c r="K783" s="970"/>
      <c r="L783" s="967"/>
      <c r="M783" s="970"/>
      <c r="N783" s="967"/>
      <c r="O783" s="970"/>
      <c r="P783" s="967"/>
      <c r="Q783" s="970"/>
      <c r="R783" s="967"/>
      <c r="S783" s="970"/>
      <c r="T783" s="974" t="s">
        <v>5700</v>
      </c>
      <c r="U783" s="970"/>
      <c r="V783" s="967"/>
      <c r="W783" s="970"/>
      <c r="X783" s="967"/>
      <c r="Y783" s="967"/>
      <c r="Z783" s="1032"/>
      <c r="AA783" s="1032"/>
    </row>
    <row r="784" spans="1:27" ht="37.799999999999997" hidden="1" customHeight="1" outlineLevel="2">
      <c r="A784" s="1167">
        <v>44256</v>
      </c>
      <c r="B784" s="1032" t="s">
        <v>5698</v>
      </c>
      <c r="C784" s="955" t="s">
        <v>6511</v>
      </c>
      <c r="D784" s="968"/>
      <c r="E784" s="968"/>
      <c r="F784" s="969" t="s">
        <v>5700</v>
      </c>
      <c r="G784" s="970"/>
      <c r="H784" s="967"/>
      <c r="I784" s="970"/>
      <c r="J784" s="967"/>
      <c r="K784" s="970"/>
      <c r="L784" s="967"/>
      <c r="M784" s="970"/>
      <c r="N784" s="967"/>
      <c r="O784" s="970"/>
      <c r="P784" s="967"/>
      <c r="Q784" s="970"/>
      <c r="R784" s="967"/>
      <c r="S784" s="970"/>
      <c r="T784" s="967"/>
      <c r="U784" s="970"/>
      <c r="V784" s="967"/>
      <c r="W784" s="970"/>
      <c r="X784" s="967"/>
      <c r="Y784" s="967"/>
      <c r="Z784" s="1032"/>
      <c r="AA784" s="1032"/>
    </row>
    <row r="785" spans="1:23" ht="25.2" hidden="1" customHeight="1" outlineLevel="2">
      <c r="A785" s="1167">
        <v>44256</v>
      </c>
      <c r="B785" s="955" t="s">
        <v>2628</v>
      </c>
      <c r="C785" s="955" t="s">
        <v>6512</v>
      </c>
      <c r="D785" s="968"/>
      <c r="E785" s="968"/>
      <c r="F785" s="969" t="s">
        <v>5700</v>
      </c>
      <c r="G785" s="970"/>
      <c r="H785" s="967"/>
      <c r="I785" s="970"/>
      <c r="J785" s="974" t="s">
        <v>5700</v>
      </c>
      <c r="K785" s="970"/>
      <c r="L785" s="967"/>
      <c r="M785" s="970"/>
      <c r="N785" s="967"/>
      <c r="O785" s="970"/>
      <c r="P785" s="967"/>
      <c r="Q785" s="970"/>
      <c r="R785" s="967"/>
      <c r="S785" s="970"/>
      <c r="T785" s="967"/>
      <c r="U785" s="970"/>
      <c r="V785" s="967"/>
      <c r="W785" s="970"/>
    </row>
    <row r="786" spans="1:23" ht="25.2" hidden="1" customHeight="1" outlineLevel="2">
      <c r="A786" s="1167">
        <v>44256</v>
      </c>
      <c r="B786" s="1032" t="s">
        <v>5698</v>
      </c>
      <c r="C786" s="955" t="s">
        <v>6513</v>
      </c>
      <c r="D786" s="968"/>
      <c r="E786" s="968"/>
      <c r="F786" s="972"/>
      <c r="G786" s="970"/>
      <c r="H786" s="967"/>
      <c r="I786" s="970"/>
      <c r="J786" s="967"/>
      <c r="K786" s="970"/>
      <c r="L786" s="967"/>
      <c r="M786" s="970"/>
      <c r="N786" s="967"/>
      <c r="O786" s="970"/>
      <c r="P786" s="967"/>
      <c r="Q786" s="970"/>
      <c r="R786" s="967"/>
      <c r="S786" s="973" t="s">
        <v>5700</v>
      </c>
      <c r="T786" s="967"/>
      <c r="U786" s="970"/>
      <c r="V786" s="967"/>
      <c r="W786" s="970"/>
    </row>
    <row r="787" spans="1:23" ht="12.6" hidden="1" customHeight="1" outlineLevel="2">
      <c r="A787" s="1167">
        <v>44256</v>
      </c>
      <c r="B787" s="1032" t="s">
        <v>5698</v>
      </c>
      <c r="C787" s="955" t="s">
        <v>6514</v>
      </c>
      <c r="D787" s="968"/>
      <c r="E787" s="968"/>
      <c r="F787" s="972"/>
      <c r="G787" s="970"/>
      <c r="H787" s="967"/>
      <c r="I787" s="970"/>
      <c r="J787" s="967"/>
      <c r="K787" s="970"/>
      <c r="L787" s="967"/>
      <c r="M787" s="973" t="s">
        <v>5700</v>
      </c>
      <c r="N787" s="967"/>
      <c r="O787" s="970"/>
      <c r="P787" s="967"/>
      <c r="Q787" s="970"/>
      <c r="R787" s="967"/>
      <c r="S787" s="970"/>
      <c r="T787" s="967"/>
      <c r="U787" s="970"/>
      <c r="V787" s="967"/>
      <c r="W787" s="970"/>
    </row>
    <row r="788" spans="1:23" ht="12.6" hidden="1" customHeight="1" outlineLevel="2">
      <c r="A788" s="1167">
        <v>44256</v>
      </c>
      <c r="B788" s="1032" t="s">
        <v>5698</v>
      </c>
      <c r="C788" s="955" t="s">
        <v>6515</v>
      </c>
      <c r="D788" s="977"/>
      <c r="E788" s="977" t="s">
        <v>5700</v>
      </c>
      <c r="F788" s="972"/>
      <c r="G788" s="970"/>
      <c r="H788" s="967"/>
      <c r="I788" s="970"/>
      <c r="J788" s="967"/>
      <c r="K788" s="970"/>
      <c r="L788" s="967"/>
      <c r="M788" s="970"/>
      <c r="N788" s="967"/>
      <c r="O788" s="970"/>
      <c r="P788" s="967"/>
      <c r="Q788" s="970"/>
      <c r="R788" s="967"/>
      <c r="S788" s="970"/>
      <c r="T788" s="967"/>
      <c r="U788" s="970"/>
      <c r="V788" s="967"/>
      <c r="W788" s="970"/>
    </row>
    <row r="789" spans="1:23" ht="12.6" hidden="1" customHeight="1" outlineLevel="2">
      <c r="A789" s="1167">
        <v>44256</v>
      </c>
      <c r="B789" s="1032" t="s">
        <v>5698</v>
      </c>
      <c r="C789" s="955" t="s">
        <v>6516</v>
      </c>
      <c r="D789" s="977"/>
      <c r="E789" s="977" t="s">
        <v>5700</v>
      </c>
      <c r="F789" s="972"/>
      <c r="G789" s="970"/>
      <c r="H789" s="967"/>
      <c r="I789" s="970"/>
      <c r="J789" s="967"/>
      <c r="K789" s="970"/>
      <c r="L789" s="967"/>
      <c r="M789" s="970"/>
      <c r="N789" s="967"/>
      <c r="O789" s="970"/>
      <c r="P789" s="967"/>
      <c r="Q789" s="970"/>
      <c r="R789" s="967"/>
      <c r="S789" s="970"/>
      <c r="T789" s="967"/>
      <c r="U789" s="970"/>
      <c r="V789" s="967"/>
      <c r="W789" s="970"/>
    </row>
    <row r="790" spans="1:23" ht="25.2" hidden="1" customHeight="1" outlineLevel="2">
      <c r="A790" s="1167">
        <v>44256</v>
      </c>
      <c r="B790" s="955" t="s">
        <v>6517</v>
      </c>
      <c r="C790" s="955" t="s">
        <v>6518</v>
      </c>
      <c r="D790" s="977"/>
      <c r="E790" s="977" t="s">
        <v>5700</v>
      </c>
      <c r="F790" s="972"/>
      <c r="G790" s="970"/>
      <c r="H790" s="967"/>
      <c r="I790" s="970"/>
      <c r="J790" s="967"/>
      <c r="K790" s="970"/>
      <c r="L790" s="967"/>
      <c r="M790" s="970"/>
      <c r="N790" s="967"/>
      <c r="O790" s="970"/>
      <c r="P790" s="967"/>
      <c r="Q790" s="970"/>
      <c r="R790" s="967"/>
      <c r="S790" s="970"/>
      <c r="T790" s="967"/>
      <c r="U790" s="970"/>
      <c r="V790" s="967"/>
      <c r="W790" s="970"/>
    </row>
    <row r="791" spans="1:23" ht="12.6" hidden="1" customHeight="1" outlineLevel="2">
      <c r="A791" s="1167">
        <v>44256</v>
      </c>
      <c r="B791" s="1032" t="s">
        <v>5698</v>
      </c>
      <c r="C791" s="955" t="s">
        <v>6519</v>
      </c>
      <c r="D791" s="968"/>
      <c r="E791" s="968"/>
      <c r="F791" s="969" t="s">
        <v>5700</v>
      </c>
      <c r="G791" s="970"/>
      <c r="H791" s="967"/>
      <c r="I791" s="970"/>
      <c r="J791" s="967"/>
      <c r="K791" s="970"/>
      <c r="L791" s="967"/>
      <c r="M791" s="970"/>
      <c r="N791" s="967"/>
      <c r="O791" s="970"/>
      <c r="P791" s="967"/>
      <c r="Q791" s="970"/>
      <c r="R791" s="967"/>
      <c r="S791" s="970"/>
      <c r="T791" s="967"/>
      <c r="U791" s="970"/>
      <c r="V791" s="967"/>
      <c r="W791" s="970"/>
    </row>
    <row r="792" spans="1:23" ht="12.6" hidden="1" customHeight="1" outlineLevel="2">
      <c r="A792" s="1167">
        <v>44256</v>
      </c>
      <c r="B792" s="1032" t="s">
        <v>6379</v>
      </c>
      <c r="C792" s="955" t="s">
        <v>6520</v>
      </c>
      <c r="D792" s="977"/>
      <c r="E792" s="977" t="s">
        <v>5700</v>
      </c>
      <c r="F792" s="972"/>
      <c r="G792" s="970"/>
      <c r="H792" s="967"/>
      <c r="I792" s="970"/>
      <c r="J792" s="967"/>
      <c r="K792" s="970"/>
      <c r="L792" s="967"/>
      <c r="M792" s="970"/>
      <c r="N792" s="967"/>
      <c r="O792" s="970"/>
      <c r="P792" s="967"/>
      <c r="Q792" s="970"/>
      <c r="R792" s="967"/>
      <c r="S792" s="970"/>
      <c r="T792" s="967"/>
      <c r="U792" s="970"/>
      <c r="V792" s="967"/>
      <c r="W792" s="970"/>
    </row>
    <row r="793" spans="1:23" ht="12.6" hidden="1" customHeight="1" outlineLevel="2">
      <c r="A793" s="1167">
        <v>44256</v>
      </c>
      <c r="B793" s="1032" t="s">
        <v>5698</v>
      </c>
      <c r="C793" s="955" t="s">
        <v>6521</v>
      </c>
      <c r="D793" s="968"/>
      <c r="E793" s="968"/>
      <c r="F793" s="972"/>
      <c r="G793" s="970"/>
      <c r="H793" s="974" t="s">
        <v>5700</v>
      </c>
      <c r="I793" s="970"/>
      <c r="J793" s="967"/>
      <c r="K793" s="970"/>
      <c r="L793" s="967"/>
      <c r="M793" s="970"/>
      <c r="N793" s="967"/>
      <c r="O793" s="970"/>
      <c r="P793" s="967"/>
      <c r="Q793" s="970"/>
      <c r="R793" s="967"/>
      <c r="S793" s="970"/>
      <c r="T793" s="967"/>
      <c r="U793" s="970"/>
      <c r="V793" s="967"/>
      <c r="W793" s="970"/>
    </row>
    <row r="794" spans="1:23" ht="25.2" hidden="1" customHeight="1" outlineLevel="2">
      <c r="A794" s="1167">
        <v>44256</v>
      </c>
      <c r="B794" s="955" t="s">
        <v>6522</v>
      </c>
      <c r="C794" s="955" t="s">
        <v>6523</v>
      </c>
      <c r="D794" s="968"/>
      <c r="E794" s="968"/>
      <c r="F794" s="972"/>
      <c r="G794" s="970"/>
      <c r="H794" s="967"/>
      <c r="I794" s="970"/>
      <c r="J794" s="967"/>
      <c r="K794" s="970"/>
      <c r="L794" s="967"/>
      <c r="M794" s="970"/>
      <c r="N794" s="967"/>
      <c r="O794" s="970"/>
      <c r="P794" s="967"/>
      <c r="Q794" s="970"/>
      <c r="R794" s="974" t="s">
        <v>5700</v>
      </c>
      <c r="S794" s="970"/>
      <c r="T794" s="967"/>
      <c r="U794" s="970"/>
      <c r="V794" s="967"/>
      <c r="W794" s="970"/>
    </row>
    <row r="795" spans="1:23" ht="12.6" hidden="1" customHeight="1" outlineLevel="2">
      <c r="A795" s="1167">
        <v>44256</v>
      </c>
      <c r="B795" s="1032" t="s">
        <v>5698</v>
      </c>
      <c r="C795" s="955" t="s">
        <v>6524</v>
      </c>
      <c r="D795" s="968"/>
      <c r="E795" s="968"/>
      <c r="F795" s="969" t="s">
        <v>5700</v>
      </c>
      <c r="G795" s="970"/>
      <c r="H795" s="967"/>
      <c r="I795" s="970"/>
      <c r="J795" s="967"/>
      <c r="K795" s="970"/>
      <c r="L795" s="967"/>
      <c r="M795" s="970"/>
      <c r="N795" s="967"/>
      <c r="O795" s="970"/>
      <c r="P795" s="967"/>
      <c r="Q795" s="970"/>
      <c r="R795" s="967"/>
      <c r="S795" s="970"/>
      <c r="T795" s="967"/>
      <c r="U795" s="970"/>
      <c r="V795" s="967"/>
      <c r="W795" s="970"/>
    </row>
    <row r="796" spans="1:23" ht="12.6" hidden="1" customHeight="1" outlineLevel="1" collapsed="1">
      <c r="A796" s="976">
        <v>44257</v>
      </c>
      <c r="B796" s="1032" t="s">
        <v>5698</v>
      </c>
      <c r="C796" s="955" t="s">
        <v>6525</v>
      </c>
      <c r="D796" s="968"/>
      <c r="E796" s="968"/>
      <c r="F796" s="972"/>
      <c r="G796" s="970"/>
      <c r="H796" s="967"/>
      <c r="I796" s="970"/>
      <c r="J796" s="967"/>
      <c r="K796" s="970"/>
      <c r="L796" s="967"/>
      <c r="M796" s="973" t="s">
        <v>5700</v>
      </c>
      <c r="N796" s="967"/>
      <c r="O796" s="970"/>
      <c r="P796" s="967"/>
      <c r="Q796" s="970"/>
      <c r="R796" s="967"/>
      <c r="S796" s="970"/>
      <c r="T796" s="967"/>
      <c r="U796" s="970"/>
      <c r="V796" s="967"/>
      <c r="W796" s="970"/>
    </row>
    <row r="797" spans="1:23" ht="12.6" hidden="1" customHeight="1" outlineLevel="2">
      <c r="A797" s="976">
        <v>44257</v>
      </c>
      <c r="B797" s="1032" t="s">
        <v>5698</v>
      </c>
      <c r="C797" s="955" t="s">
        <v>6526</v>
      </c>
      <c r="D797" s="968"/>
      <c r="E797" s="968"/>
      <c r="F797" s="969" t="s">
        <v>5700</v>
      </c>
      <c r="G797" s="970"/>
      <c r="H797" s="967"/>
      <c r="I797" s="970"/>
      <c r="J797" s="967"/>
      <c r="K797" s="970"/>
      <c r="L797" s="967"/>
      <c r="M797" s="970"/>
      <c r="N797" s="967"/>
      <c r="O797" s="970"/>
      <c r="P797" s="967"/>
      <c r="Q797" s="970"/>
      <c r="R797" s="967"/>
      <c r="S797" s="970"/>
      <c r="T797" s="967"/>
      <c r="U797" s="970"/>
      <c r="V797" s="967"/>
      <c r="W797" s="970"/>
    </row>
    <row r="798" spans="1:23" ht="25.2" hidden="1" customHeight="1" outlineLevel="2">
      <c r="A798" s="976">
        <v>44257</v>
      </c>
      <c r="B798" s="1032" t="s">
        <v>5698</v>
      </c>
      <c r="C798" s="955" t="s">
        <v>6527</v>
      </c>
      <c r="D798" s="968"/>
      <c r="E798" s="968"/>
      <c r="F798" s="969" t="s">
        <v>5700</v>
      </c>
      <c r="G798" s="970"/>
      <c r="H798" s="967"/>
      <c r="I798" s="970"/>
      <c r="J798" s="967"/>
      <c r="K798" s="970"/>
      <c r="L798" s="967"/>
      <c r="M798" s="970"/>
      <c r="N798" s="967"/>
      <c r="O798" s="970"/>
      <c r="P798" s="967"/>
      <c r="Q798" s="970"/>
      <c r="R798" s="967"/>
      <c r="S798" s="970"/>
      <c r="T798" s="967"/>
      <c r="U798" s="970"/>
      <c r="V798" s="967"/>
      <c r="W798" s="970"/>
    </row>
    <row r="799" spans="1:23" ht="12.6" hidden="1" customHeight="1" outlineLevel="2">
      <c r="A799" s="976">
        <v>44257</v>
      </c>
      <c r="B799" s="1032" t="s">
        <v>5745</v>
      </c>
      <c r="C799" s="955" t="s">
        <v>6528</v>
      </c>
      <c r="D799" s="968"/>
      <c r="E799" s="968"/>
      <c r="F799" s="972"/>
      <c r="G799" s="970"/>
      <c r="H799" s="967"/>
      <c r="I799" s="970"/>
      <c r="J799" s="967"/>
      <c r="K799" s="970"/>
      <c r="L799" s="967"/>
      <c r="M799" s="970"/>
      <c r="N799" s="967"/>
      <c r="O799" s="970"/>
      <c r="P799" s="974" t="s">
        <v>5700</v>
      </c>
      <c r="Q799" s="970"/>
      <c r="R799" s="967"/>
      <c r="S799" s="970"/>
      <c r="T799" s="967"/>
      <c r="U799" s="970"/>
      <c r="V799" s="967"/>
      <c r="W799" s="970"/>
    </row>
    <row r="800" spans="1:23" ht="12.6" hidden="1" customHeight="1" outlineLevel="2">
      <c r="A800" s="976">
        <v>44257</v>
      </c>
      <c r="B800" s="1032" t="s">
        <v>5698</v>
      </c>
      <c r="C800" s="955" t="s">
        <v>6529</v>
      </c>
      <c r="D800" s="968"/>
      <c r="E800" s="968"/>
      <c r="F800" s="972"/>
      <c r="G800" s="970"/>
      <c r="H800" s="967"/>
      <c r="I800" s="970"/>
      <c r="J800" s="967"/>
      <c r="K800" s="970"/>
      <c r="L800" s="967"/>
      <c r="M800" s="970"/>
      <c r="N800" s="967"/>
      <c r="O800" s="970"/>
      <c r="P800" s="967"/>
      <c r="Q800" s="970"/>
      <c r="R800" s="967"/>
      <c r="S800" s="970"/>
      <c r="T800" s="974" t="s">
        <v>5700</v>
      </c>
      <c r="U800" s="970"/>
      <c r="V800" s="967"/>
      <c r="W800" s="970"/>
    </row>
    <row r="801" spans="1:23" ht="12.6" hidden="1" customHeight="1" outlineLevel="2">
      <c r="A801" s="976">
        <v>44257</v>
      </c>
      <c r="B801" s="1032" t="s">
        <v>5698</v>
      </c>
      <c r="C801" s="955" t="s">
        <v>6530</v>
      </c>
      <c r="D801" s="968"/>
      <c r="E801" s="968"/>
      <c r="F801" s="972"/>
      <c r="G801" s="970"/>
      <c r="H801" s="967"/>
      <c r="I801" s="970"/>
      <c r="J801" s="967"/>
      <c r="K801" s="970"/>
      <c r="L801" s="967"/>
      <c r="M801" s="970"/>
      <c r="N801" s="967"/>
      <c r="O801" s="970"/>
      <c r="P801" s="967"/>
      <c r="Q801" s="970"/>
      <c r="R801" s="967"/>
      <c r="S801" s="970"/>
      <c r="T801" s="974" t="s">
        <v>5700</v>
      </c>
      <c r="U801" s="970"/>
      <c r="V801" s="967"/>
      <c r="W801" s="970"/>
    </row>
    <row r="802" spans="1:23" ht="12.6" hidden="1" customHeight="1" outlineLevel="2">
      <c r="A802" s="976">
        <v>44257</v>
      </c>
      <c r="B802" s="1032" t="s">
        <v>5698</v>
      </c>
      <c r="C802" s="955" t="s">
        <v>6531</v>
      </c>
      <c r="D802" s="968"/>
      <c r="E802" s="968"/>
      <c r="F802" s="972"/>
      <c r="G802" s="970"/>
      <c r="H802" s="967"/>
      <c r="I802" s="970"/>
      <c r="J802" s="967"/>
      <c r="K802" s="970"/>
      <c r="L802" s="967"/>
      <c r="M802" s="970"/>
      <c r="N802" s="967"/>
      <c r="O802" s="970"/>
      <c r="P802" s="967"/>
      <c r="Q802" s="970"/>
      <c r="R802" s="967"/>
      <c r="S802" s="970"/>
      <c r="T802" s="974" t="s">
        <v>5700</v>
      </c>
      <c r="U802" s="970"/>
      <c r="V802" s="967"/>
      <c r="W802" s="970"/>
    </row>
    <row r="803" spans="1:23" ht="12.6" hidden="1" customHeight="1" outlineLevel="2">
      <c r="A803" s="976">
        <v>44257</v>
      </c>
      <c r="B803" s="1032" t="s">
        <v>5745</v>
      </c>
      <c r="C803" s="955" t="s">
        <v>6532</v>
      </c>
      <c r="D803" s="968"/>
      <c r="E803" s="968"/>
      <c r="F803" s="972"/>
      <c r="G803" s="970"/>
      <c r="H803" s="967"/>
      <c r="I803" s="973" t="s">
        <v>5700</v>
      </c>
      <c r="J803" s="967"/>
      <c r="K803" s="970"/>
      <c r="L803" s="967"/>
      <c r="M803" s="970"/>
      <c r="N803" s="967"/>
      <c r="O803" s="970"/>
      <c r="P803" s="967"/>
      <c r="Q803" s="970"/>
      <c r="R803" s="967"/>
      <c r="S803" s="970"/>
      <c r="T803" s="967"/>
      <c r="U803" s="970"/>
      <c r="V803" s="967"/>
      <c r="W803" s="970"/>
    </row>
    <row r="804" spans="1:23" ht="12.6" hidden="1" customHeight="1" outlineLevel="2">
      <c r="A804" s="976">
        <v>44257</v>
      </c>
      <c r="B804" s="1032" t="s">
        <v>5745</v>
      </c>
      <c r="C804" s="955" t="s">
        <v>6533</v>
      </c>
      <c r="D804" s="968"/>
      <c r="E804" s="968"/>
      <c r="F804" s="972"/>
      <c r="G804" s="970"/>
      <c r="H804" s="967"/>
      <c r="I804" s="970"/>
      <c r="J804" s="967"/>
      <c r="K804" s="970"/>
      <c r="L804" s="967"/>
      <c r="M804" s="970"/>
      <c r="N804" s="967"/>
      <c r="O804" s="970"/>
      <c r="P804" s="967"/>
      <c r="Q804" s="970"/>
      <c r="R804" s="967"/>
      <c r="S804" s="970"/>
      <c r="T804" s="974" t="s">
        <v>5700</v>
      </c>
      <c r="U804" s="970"/>
      <c r="V804" s="967"/>
      <c r="W804" s="970"/>
    </row>
    <row r="805" spans="1:23" ht="12.6" hidden="1" customHeight="1" outlineLevel="2">
      <c r="A805" s="976">
        <v>44257</v>
      </c>
      <c r="B805" s="1032" t="s">
        <v>5698</v>
      </c>
      <c r="C805" s="955" t="s">
        <v>6534</v>
      </c>
      <c r="D805" s="968"/>
      <c r="E805" s="968"/>
      <c r="F805" s="972"/>
      <c r="G805" s="970"/>
      <c r="H805" s="967"/>
      <c r="I805" s="970"/>
      <c r="J805" s="967"/>
      <c r="K805" s="970"/>
      <c r="L805" s="967"/>
      <c r="M805" s="970"/>
      <c r="N805" s="967"/>
      <c r="O805" s="973" t="s">
        <v>5700</v>
      </c>
      <c r="P805" s="967"/>
      <c r="Q805" s="970"/>
      <c r="R805" s="967"/>
      <c r="S805" s="970"/>
      <c r="T805" s="967"/>
      <c r="U805" s="970"/>
      <c r="V805" s="967"/>
      <c r="W805" s="970"/>
    </row>
    <row r="806" spans="1:23" ht="12.6" hidden="1" customHeight="1" outlineLevel="2">
      <c r="A806" s="976">
        <v>44257</v>
      </c>
      <c r="B806" s="1032" t="s">
        <v>5698</v>
      </c>
      <c r="C806" s="955" t="s">
        <v>6535</v>
      </c>
      <c r="D806" s="968"/>
      <c r="E806" s="968"/>
      <c r="F806" s="969" t="s">
        <v>5700</v>
      </c>
      <c r="G806" s="970"/>
      <c r="H806" s="967"/>
      <c r="I806" s="970"/>
      <c r="J806" s="967"/>
      <c r="K806" s="970"/>
      <c r="L806" s="967"/>
      <c r="M806" s="970"/>
      <c r="N806" s="967"/>
      <c r="O806" s="970"/>
      <c r="P806" s="967"/>
      <c r="Q806" s="970"/>
      <c r="R806" s="967"/>
      <c r="S806" s="970"/>
      <c r="T806" s="967"/>
      <c r="U806" s="970"/>
      <c r="V806" s="967"/>
      <c r="W806" s="970"/>
    </row>
    <row r="807" spans="1:23" ht="12.6" hidden="1" customHeight="1" outlineLevel="2">
      <c r="A807" s="976">
        <v>44257</v>
      </c>
      <c r="B807" s="1032" t="s">
        <v>5698</v>
      </c>
      <c r="C807" s="955" t="s">
        <v>6536</v>
      </c>
      <c r="D807" s="968"/>
      <c r="E807" s="968"/>
      <c r="F807" s="969" t="s">
        <v>5700</v>
      </c>
      <c r="G807" s="970"/>
      <c r="H807" s="967"/>
      <c r="I807" s="970"/>
      <c r="J807" s="967"/>
      <c r="K807" s="970"/>
      <c r="L807" s="967"/>
      <c r="M807" s="970"/>
      <c r="N807" s="967"/>
      <c r="O807" s="970"/>
      <c r="P807" s="967"/>
      <c r="Q807" s="970"/>
      <c r="R807" s="967"/>
      <c r="S807" s="970"/>
      <c r="T807" s="967"/>
      <c r="U807" s="970"/>
      <c r="V807" s="967"/>
      <c r="W807" s="970"/>
    </row>
    <row r="808" spans="1:23" ht="12.6" hidden="1" customHeight="1" outlineLevel="2">
      <c r="A808" s="976">
        <v>44257</v>
      </c>
      <c r="B808" s="1032" t="s">
        <v>5745</v>
      </c>
      <c r="C808" s="955" t="s">
        <v>6537</v>
      </c>
      <c r="D808" s="968"/>
      <c r="E808" s="968"/>
      <c r="F808" s="969" t="s">
        <v>5700</v>
      </c>
      <c r="G808" s="970"/>
      <c r="H808" s="967"/>
      <c r="I808" s="970"/>
      <c r="J808" s="967"/>
      <c r="K808" s="970"/>
      <c r="L808" s="967"/>
      <c r="M808" s="970"/>
      <c r="N808" s="967"/>
      <c r="O808" s="970"/>
      <c r="P808" s="967"/>
      <c r="Q808" s="970"/>
      <c r="R808" s="967"/>
      <c r="S808" s="970"/>
      <c r="T808" s="967"/>
      <c r="U808" s="970"/>
      <c r="V808" s="967"/>
      <c r="W808" s="970"/>
    </row>
    <row r="809" spans="1:23" ht="12.6" hidden="1" customHeight="1" outlineLevel="2">
      <c r="A809" s="976">
        <v>44257</v>
      </c>
      <c r="B809" s="1032" t="s">
        <v>5706</v>
      </c>
      <c r="C809" s="955" t="s">
        <v>6538</v>
      </c>
      <c r="D809" s="968"/>
      <c r="E809" s="968"/>
      <c r="F809" s="969" t="s">
        <v>5700</v>
      </c>
      <c r="G809" s="970"/>
      <c r="H809" s="967"/>
      <c r="I809" s="970"/>
      <c r="J809" s="967"/>
      <c r="K809" s="970"/>
      <c r="L809" s="967"/>
      <c r="M809" s="970"/>
      <c r="N809" s="967"/>
      <c r="O809" s="970"/>
      <c r="P809" s="967"/>
      <c r="Q809" s="970"/>
      <c r="R809" s="967"/>
      <c r="S809" s="970"/>
      <c r="T809" s="967"/>
      <c r="U809" s="970"/>
      <c r="V809" s="967"/>
      <c r="W809" s="970"/>
    </row>
    <row r="810" spans="1:23" ht="12.6" hidden="1" customHeight="1" outlineLevel="2">
      <c r="A810" s="976">
        <v>44257</v>
      </c>
      <c r="B810" s="1032" t="s">
        <v>5698</v>
      </c>
      <c r="C810" s="955" t="s">
        <v>6539</v>
      </c>
      <c r="D810" s="977"/>
      <c r="E810" s="977" t="s">
        <v>5700</v>
      </c>
      <c r="F810" s="972"/>
      <c r="G810" s="970"/>
      <c r="H810" s="967"/>
      <c r="I810" s="970"/>
      <c r="J810" s="967"/>
      <c r="K810" s="970"/>
      <c r="L810" s="967"/>
      <c r="M810" s="970"/>
      <c r="N810" s="967"/>
      <c r="O810" s="970"/>
      <c r="P810" s="967"/>
      <c r="Q810" s="970"/>
      <c r="R810" s="967"/>
      <c r="S810" s="970"/>
      <c r="T810" s="967"/>
      <c r="U810" s="970"/>
      <c r="V810" s="967"/>
      <c r="W810" s="970"/>
    </row>
    <row r="811" spans="1:23" ht="12.6" hidden="1" customHeight="1" outlineLevel="2">
      <c r="A811" s="976">
        <v>44257</v>
      </c>
      <c r="B811" s="1032" t="s">
        <v>5698</v>
      </c>
      <c r="C811" s="955" t="s">
        <v>6540</v>
      </c>
      <c r="D811" s="968"/>
      <c r="E811" s="968"/>
      <c r="F811" s="972"/>
      <c r="G811" s="970"/>
      <c r="H811" s="967"/>
      <c r="I811" s="970"/>
      <c r="J811" s="967"/>
      <c r="K811" s="970"/>
      <c r="L811" s="967"/>
      <c r="M811" s="970"/>
      <c r="N811" s="974" t="s">
        <v>5700</v>
      </c>
      <c r="O811" s="970"/>
      <c r="P811" s="967"/>
      <c r="Q811" s="970"/>
      <c r="R811" s="967"/>
      <c r="S811" s="970"/>
      <c r="T811" s="967"/>
      <c r="U811" s="970"/>
      <c r="V811" s="967"/>
      <c r="W811" s="970"/>
    </row>
    <row r="812" spans="1:23" ht="12.6" hidden="1" customHeight="1" outlineLevel="1" collapsed="1">
      <c r="A812" s="1168">
        <v>44258</v>
      </c>
      <c r="B812" s="1032" t="s">
        <v>5698</v>
      </c>
      <c r="C812" s="955" t="s">
        <v>6541</v>
      </c>
      <c r="D812" s="977"/>
      <c r="E812" s="977" t="s">
        <v>5700</v>
      </c>
      <c r="F812" s="972"/>
      <c r="G812" s="970"/>
      <c r="H812" s="967"/>
      <c r="I812" s="970"/>
      <c r="J812" s="967"/>
      <c r="K812" s="970"/>
      <c r="L812" s="967"/>
      <c r="M812" s="970"/>
      <c r="N812" s="967"/>
      <c r="O812" s="970"/>
      <c r="P812" s="967"/>
      <c r="Q812" s="970"/>
      <c r="R812" s="967"/>
      <c r="S812" s="970"/>
      <c r="T812" s="967"/>
      <c r="U812" s="970"/>
      <c r="V812" s="967"/>
      <c r="W812" s="970"/>
    </row>
    <row r="813" spans="1:23" ht="12.6" hidden="1" customHeight="1" outlineLevel="2">
      <c r="A813" s="1168">
        <v>44258</v>
      </c>
      <c r="B813" s="1032" t="s">
        <v>5698</v>
      </c>
      <c r="C813" s="955" t="s">
        <v>6542</v>
      </c>
      <c r="D813" s="977"/>
      <c r="E813" s="977" t="s">
        <v>5700</v>
      </c>
      <c r="F813" s="972"/>
      <c r="G813" s="970"/>
      <c r="H813" s="967"/>
      <c r="I813" s="970"/>
      <c r="J813" s="967"/>
      <c r="K813" s="970"/>
      <c r="L813" s="967"/>
      <c r="M813" s="970"/>
      <c r="N813" s="967"/>
      <c r="O813" s="970"/>
      <c r="P813" s="967"/>
      <c r="Q813" s="970"/>
      <c r="R813" s="967"/>
      <c r="S813" s="970"/>
      <c r="T813" s="967"/>
      <c r="U813" s="970"/>
      <c r="V813" s="967"/>
      <c r="W813" s="970"/>
    </row>
    <row r="814" spans="1:23" ht="12.6" hidden="1" customHeight="1" outlineLevel="2">
      <c r="A814" s="1168">
        <v>44258</v>
      </c>
      <c r="B814" s="1032" t="s">
        <v>5698</v>
      </c>
      <c r="C814" s="955" t="s">
        <v>6543</v>
      </c>
      <c r="D814" s="968"/>
      <c r="E814" s="968"/>
      <c r="F814" s="972"/>
      <c r="G814" s="970"/>
      <c r="H814" s="967"/>
      <c r="I814" s="970"/>
      <c r="J814" s="967"/>
      <c r="K814" s="970"/>
      <c r="L814" s="967"/>
      <c r="M814" s="970"/>
      <c r="N814" s="967"/>
      <c r="O814" s="970"/>
      <c r="P814" s="967"/>
      <c r="Q814" s="970"/>
      <c r="R814" s="967"/>
      <c r="S814" s="970"/>
      <c r="T814" s="974" t="s">
        <v>5700</v>
      </c>
      <c r="U814" s="970"/>
      <c r="V814" s="967"/>
      <c r="W814" s="970"/>
    </row>
    <row r="815" spans="1:23" ht="12.6" hidden="1" customHeight="1" outlineLevel="2">
      <c r="A815" s="1168">
        <v>44258</v>
      </c>
      <c r="B815" s="1032" t="s">
        <v>5698</v>
      </c>
      <c r="C815" s="955" t="s">
        <v>6544</v>
      </c>
      <c r="D815" s="968"/>
      <c r="E815" s="968"/>
      <c r="F815" s="972"/>
      <c r="G815" s="970"/>
      <c r="H815" s="967"/>
      <c r="I815" s="970"/>
      <c r="J815" s="967"/>
      <c r="K815" s="970"/>
      <c r="L815" s="967"/>
      <c r="M815" s="970"/>
      <c r="N815" s="967"/>
      <c r="O815" s="970"/>
      <c r="P815" s="967"/>
      <c r="Q815" s="970"/>
      <c r="R815" s="967"/>
      <c r="S815" s="970"/>
      <c r="T815" s="974" t="s">
        <v>5700</v>
      </c>
      <c r="U815" s="970"/>
      <c r="V815" s="967"/>
      <c r="W815" s="970"/>
    </row>
    <row r="816" spans="1:23" ht="12.6" hidden="1" customHeight="1" outlineLevel="2">
      <c r="A816" s="1168">
        <v>44258</v>
      </c>
      <c r="B816" s="1032" t="s">
        <v>5745</v>
      </c>
      <c r="C816" s="955" t="s">
        <v>6545</v>
      </c>
      <c r="D816" s="968"/>
      <c r="E816" s="968"/>
      <c r="F816" s="972"/>
      <c r="G816" s="970"/>
      <c r="H816" s="967"/>
      <c r="I816" s="970"/>
      <c r="J816" s="967"/>
      <c r="K816" s="970"/>
      <c r="L816" s="967"/>
      <c r="M816" s="970"/>
      <c r="N816" s="967"/>
      <c r="O816" s="970"/>
      <c r="P816" s="967"/>
      <c r="Q816" s="970"/>
      <c r="R816" s="967"/>
      <c r="S816" s="970"/>
      <c r="T816" s="974" t="s">
        <v>5700</v>
      </c>
      <c r="U816" s="970"/>
      <c r="V816" s="967"/>
      <c r="W816" s="970"/>
    </row>
    <row r="817" spans="1:23" ht="12.6" hidden="1" customHeight="1" outlineLevel="2">
      <c r="A817" s="1168">
        <v>44258</v>
      </c>
      <c r="B817" s="1032" t="s">
        <v>5706</v>
      </c>
      <c r="C817" s="955" t="s">
        <v>6546</v>
      </c>
      <c r="D817" s="968"/>
      <c r="E817" s="968"/>
      <c r="F817" s="972"/>
      <c r="G817" s="970"/>
      <c r="H817" s="967"/>
      <c r="I817" s="970"/>
      <c r="J817" s="967"/>
      <c r="K817" s="970"/>
      <c r="L817" s="967"/>
      <c r="M817" s="970"/>
      <c r="N817" s="967"/>
      <c r="O817" s="970"/>
      <c r="P817" s="967"/>
      <c r="Q817" s="970"/>
      <c r="R817" s="967"/>
      <c r="S817" s="970"/>
      <c r="T817" s="974" t="s">
        <v>5700</v>
      </c>
      <c r="U817" s="970"/>
      <c r="V817" s="967"/>
      <c r="W817" s="970"/>
    </row>
    <row r="818" spans="1:23" ht="12.6" hidden="1" customHeight="1" outlineLevel="2">
      <c r="A818" s="1168">
        <v>44258</v>
      </c>
      <c r="B818" s="1032" t="s">
        <v>5698</v>
      </c>
      <c r="C818" s="955" t="s">
        <v>6547</v>
      </c>
      <c r="D818" s="968"/>
      <c r="E818" s="968"/>
      <c r="F818" s="972"/>
      <c r="G818" s="970"/>
      <c r="H818" s="967"/>
      <c r="I818" s="970"/>
      <c r="J818" s="967"/>
      <c r="K818" s="970"/>
      <c r="L818" s="967"/>
      <c r="M818" s="970"/>
      <c r="N818" s="967"/>
      <c r="O818" s="970"/>
      <c r="P818" s="967"/>
      <c r="Q818" s="970"/>
      <c r="R818" s="967"/>
      <c r="S818" s="970"/>
      <c r="T818" s="974" t="s">
        <v>5700</v>
      </c>
      <c r="U818" s="970"/>
      <c r="V818" s="967"/>
      <c r="W818" s="970"/>
    </row>
    <row r="819" spans="1:23" ht="12.6" hidden="1" customHeight="1" outlineLevel="2">
      <c r="A819" s="1168">
        <v>44258</v>
      </c>
      <c r="B819" s="1032" t="s">
        <v>5698</v>
      </c>
      <c r="C819" s="955" t="s">
        <v>6548</v>
      </c>
      <c r="D819" s="968"/>
      <c r="E819" s="968"/>
      <c r="F819" s="972"/>
      <c r="G819" s="970"/>
      <c r="H819" s="967"/>
      <c r="I819" s="970"/>
      <c r="J819" s="967"/>
      <c r="K819" s="970"/>
      <c r="L819" s="967"/>
      <c r="M819" s="970"/>
      <c r="N819" s="967"/>
      <c r="O819" s="970"/>
      <c r="P819" s="967"/>
      <c r="Q819" s="970"/>
      <c r="R819" s="967"/>
      <c r="S819" s="970"/>
      <c r="T819" s="967"/>
      <c r="U819" s="970"/>
      <c r="V819" s="967"/>
      <c r="W819" s="970"/>
    </row>
    <row r="820" spans="1:23" ht="12.6" hidden="1" customHeight="1" outlineLevel="2">
      <c r="A820" s="1168">
        <v>44258</v>
      </c>
      <c r="B820" s="1032" t="s">
        <v>5815</v>
      </c>
      <c r="C820" s="955" t="s">
        <v>6549</v>
      </c>
      <c r="D820" s="968"/>
      <c r="E820" s="968"/>
      <c r="F820" s="972"/>
      <c r="G820" s="970"/>
      <c r="H820" s="967"/>
      <c r="I820" s="970"/>
      <c r="J820" s="967"/>
      <c r="K820" s="970"/>
      <c r="L820" s="967"/>
      <c r="M820" s="970"/>
      <c r="N820" s="967"/>
      <c r="O820" s="970"/>
      <c r="P820" s="967"/>
      <c r="Q820" s="970"/>
      <c r="R820" s="967"/>
      <c r="S820" s="970"/>
      <c r="T820" s="967"/>
      <c r="U820" s="970"/>
      <c r="V820" s="967"/>
      <c r="W820" s="970"/>
    </row>
    <row r="821" spans="1:23" ht="12.6" hidden="1" customHeight="1" outlineLevel="2">
      <c r="A821" s="1168">
        <v>44258</v>
      </c>
      <c r="B821" s="1032" t="s">
        <v>5698</v>
      </c>
      <c r="C821" s="955" t="s">
        <v>6550</v>
      </c>
      <c r="D821" s="968"/>
      <c r="E821" s="968"/>
      <c r="F821" s="972"/>
      <c r="G821" s="970"/>
      <c r="H821" s="967"/>
      <c r="I821" s="970"/>
      <c r="J821" s="967"/>
      <c r="K821" s="970"/>
      <c r="L821" s="967"/>
      <c r="M821" s="970"/>
      <c r="N821" s="967"/>
      <c r="O821" s="970"/>
      <c r="P821" s="967"/>
      <c r="Q821" s="970"/>
      <c r="R821" s="967"/>
      <c r="S821" s="970"/>
      <c r="T821" s="967"/>
      <c r="U821" s="970"/>
      <c r="V821" s="967"/>
      <c r="W821" s="970"/>
    </row>
    <row r="822" spans="1:23" ht="12.6" hidden="1" customHeight="1" outlineLevel="2">
      <c r="A822" s="1168">
        <v>44258</v>
      </c>
      <c r="B822" s="1032" t="s">
        <v>5698</v>
      </c>
      <c r="C822" s="955" t="s">
        <v>6551</v>
      </c>
      <c r="D822" s="968"/>
      <c r="E822" s="968"/>
      <c r="F822" s="972"/>
      <c r="G822" s="970"/>
      <c r="H822" s="967"/>
      <c r="I822" s="970"/>
      <c r="J822" s="967"/>
      <c r="K822" s="970"/>
      <c r="L822" s="967"/>
      <c r="M822" s="970"/>
      <c r="N822" s="967"/>
      <c r="O822" s="970"/>
      <c r="P822" s="967"/>
      <c r="Q822" s="970"/>
      <c r="R822" s="967"/>
      <c r="S822" s="970"/>
      <c r="T822" s="967"/>
      <c r="U822" s="970"/>
      <c r="V822" s="967"/>
      <c r="W822" s="970"/>
    </row>
    <row r="823" spans="1:23" ht="12.6" hidden="1" customHeight="1" outlineLevel="2">
      <c r="A823" s="1168">
        <v>44258</v>
      </c>
      <c r="B823" s="1032" t="s">
        <v>5698</v>
      </c>
      <c r="C823" s="955" t="s">
        <v>6552</v>
      </c>
      <c r="D823" s="968"/>
      <c r="E823" s="968"/>
      <c r="F823" s="972"/>
      <c r="G823" s="970"/>
      <c r="H823" s="967"/>
      <c r="I823" s="970"/>
      <c r="J823" s="967"/>
      <c r="K823" s="970"/>
      <c r="L823" s="967"/>
      <c r="M823" s="970"/>
      <c r="N823" s="967"/>
      <c r="O823" s="970"/>
      <c r="P823" s="967"/>
      <c r="Q823" s="973" t="s">
        <v>5700</v>
      </c>
      <c r="R823" s="967"/>
      <c r="S823" s="970"/>
      <c r="T823" s="967"/>
      <c r="U823" s="970"/>
      <c r="V823" s="967"/>
      <c r="W823" s="970"/>
    </row>
    <row r="824" spans="1:23" ht="12.6" hidden="1" customHeight="1" outlineLevel="2">
      <c r="A824" s="1168">
        <v>44258</v>
      </c>
      <c r="B824" s="1032" t="s">
        <v>5698</v>
      </c>
      <c r="C824" s="955" t="s">
        <v>6553</v>
      </c>
      <c r="D824" s="968"/>
      <c r="E824" s="968"/>
      <c r="F824" s="972"/>
      <c r="G824" s="970"/>
      <c r="H824" s="967"/>
      <c r="I824" s="970"/>
      <c r="J824" s="967"/>
      <c r="K824" s="970"/>
      <c r="L824" s="967"/>
      <c r="M824" s="970"/>
      <c r="N824" s="967"/>
      <c r="O824" s="970"/>
      <c r="P824" s="967"/>
      <c r="Q824" s="970"/>
      <c r="R824" s="967"/>
      <c r="S824" s="970"/>
      <c r="T824" s="967"/>
      <c r="U824" s="970"/>
      <c r="V824" s="967"/>
      <c r="W824" s="970"/>
    </row>
    <row r="825" spans="1:23" ht="25.2" hidden="1" customHeight="1" outlineLevel="2">
      <c r="A825" s="1168">
        <v>44258</v>
      </c>
      <c r="B825" s="1032" t="s">
        <v>5698</v>
      </c>
      <c r="C825" s="955" t="s">
        <v>6554</v>
      </c>
      <c r="D825" s="968"/>
      <c r="E825" s="968"/>
      <c r="F825" s="972"/>
      <c r="G825" s="970"/>
      <c r="H825" s="967"/>
      <c r="I825" s="970"/>
      <c r="J825" s="967"/>
      <c r="K825" s="970"/>
      <c r="L825" s="967"/>
      <c r="M825" s="970"/>
      <c r="N825" s="967"/>
      <c r="O825" s="970"/>
      <c r="P825" s="967"/>
      <c r="Q825" s="970"/>
      <c r="R825" s="967"/>
      <c r="S825" s="970"/>
      <c r="T825" s="967"/>
      <c r="U825" s="970"/>
      <c r="V825" s="967"/>
      <c r="W825" s="970"/>
    </row>
    <row r="826" spans="1:23" ht="12.6" hidden="1" customHeight="1" outlineLevel="2">
      <c r="A826" s="1168">
        <v>44258</v>
      </c>
      <c r="B826" s="1032" t="s">
        <v>5698</v>
      </c>
      <c r="C826" s="955" t="s">
        <v>6555</v>
      </c>
      <c r="D826" s="968"/>
      <c r="E826" s="968"/>
      <c r="F826" s="972"/>
      <c r="G826" s="970"/>
      <c r="H826" s="967"/>
      <c r="I826" s="970"/>
      <c r="J826" s="967"/>
      <c r="K826" s="970"/>
      <c r="L826" s="967"/>
      <c r="M826" s="970"/>
      <c r="N826" s="967"/>
      <c r="O826" s="970"/>
      <c r="P826" s="967"/>
      <c r="Q826" s="970"/>
      <c r="R826" s="967"/>
      <c r="S826" s="970"/>
      <c r="T826" s="967"/>
      <c r="U826" s="970"/>
      <c r="V826" s="967"/>
      <c r="W826" s="970"/>
    </row>
    <row r="827" spans="1:23" ht="12.6" hidden="1" customHeight="1" outlineLevel="2">
      <c r="A827" s="1168">
        <v>44258</v>
      </c>
      <c r="B827" s="1032" t="s">
        <v>5698</v>
      </c>
      <c r="C827" s="955" t="s">
        <v>6556</v>
      </c>
      <c r="D827" s="968"/>
      <c r="E827" s="968"/>
      <c r="F827" s="972"/>
      <c r="G827" s="970"/>
      <c r="H827" s="967"/>
      <c r="I827" s="970"/>
      <c r="J827" s="967"/>
      <c r="K827" s="970"/>
      <c r="L827" s="967"/>
      <c r="M827" s="970"/>
      <c r="N827" s="967"/>
      <c r="O827" s="970"/>
      <c r="P827" s="967"/>
      <c r="Q827" s="970"/>
      <c r="R827" s="967"/>
      <c r="S827" s="970"/>
      <c r="T827" s="974" t="s">
        <v>5700</v>
      </c>
      <c r="U827" s="970"/>
      <c r="V827" s="967"/>
      <c r="W827" s="970"/>
    </row>
    <row r="828" spans="1:23" ht="12.6" hidden="1" customHeight="1" outlineLevel="2">
      <c r="A828" s="1168">
        <v>44258</v>
      </c>
      <c r="B828" s="1032" t="s">
        <v>5698</v>
      </c>
      <c r="C828" s="955" t="s">
        <v>6557</v>
      </c>
      <c r="D828" s="968"/>
      <c r="E828" s="968"/>
      <c r="F828" s="972"/>
      <c r="G828" s="970"/>
      <c r="H828" s="967"/>
      <c r="I828" s="970"/>
      <c r="J828" s="967"/>
      <c r="K828" s="970"/>
      <c r="L828" s="967"/>
      <c r="M828" s="970"/>
      <c r="N828" s="967"/>
      <c r="O828" s="970"/>
      <c r="P828" s="967"/>
      <c r="Q828" s="970"/>
      <c r="R828" s="967"/>
      <c r="S828" s="970"/>
      <c r="T828" s="967"/>
      <c r="U828" s="970"/>
      <c r="V828" s="967"/>
      <c r="W828" s="970"/>
    </row>
    <row r="829" spans="1:23" ht="12.6" hidden="1" customHeight="1" outlineLevel="2">
      <c r="A829" s="1168">
        <v>44258</v>
      </c>
      <c r="B829" s="1032" t="s">
        <v>5698</v>
      </c>
      <c r="C829" s="955" t="s">
        <v>6558</v>
      </c>
      <c r="D829" s="968"/>
      <c r="E829" s="968"/>
      <c r="F829" s="972"/>
      <c r="G829" s="970"/>
      <c r="H829" s="967"/>
      <c r="I829" s="970"/>
      <c r="J829" s="967"/>
      <c r="K829" s="970"/>
      <c r="L829" s="967"/>
      <c r="M829" s="970"/>
      <c r="N829" s="967"/>
      <c r="O829" s="970"/>
      <c r="P829" s="967"/>
      <c r="Q829" s="970"/>
      <c r="R829" s="967"/>
      <c r="S829" s="970"/>
      <c r="T829" s="967"/>
      <c r="U829" s="970"/>
      <c r="V829" s="967"/>
      <c r="W829" s="970"/>
    </row>
    <row r="830" spans="1:23" ht="12.6" hidden="1" customHeight="1" outlineLevel="2">
      <c r="A830" s="1168">
        <v>44258</v>
      </c>
      <c r="B830" s="1032" t="s">
        <v>5698</v>
      </c>
      <c r="C830" s="955" t="s">
        <v>6559</v>
      </c>
      <c r="D830" s="968"/>
      <c r="E830" s="968"/>
      <c r="F830" s="972"/>
      <c r="G830" s="970"/>
      <c r="H830" s="967"/>
      <c r="I830" s="970"/>
      <c r="J830" s="967"/>
      <c r="K830" s="970"/>
      <c r="L830" s="967"/>
      <c r="M830" s="970"/>
      <c r="N830" s="967"/>
      <c r="O830" s="970"/>
      <c r="P830" s="967"/>
      <c r="Q830" s="973" t="s">
        <v>5700</v>
      </c>
      <c r="R830" s="967"/>
      <c r="S830" s="970"/>
      <c r="T830" s="967"/>
      <c r="U830" s="970"/>
      <c r="V830" s="967"/>
      <c r="W830" s="970"/>
    </row>
    <row r="831" spans="1:23" ht="12.6" hidden="1" customHeight="1" outlineLevel="2">
      <c r="A831" s="1168">
        <v>44258</v>
      </c>
      <c r="B831" s="1032" t="s">
        <v>5698</v>
      </c>
      <c r="C831" s="955" t="s">
        <v>6560</v>
      </c>
      <c r="D831" s="968"/>
      <c r="E831" s="968"/>
      <c r="F831" s="972"/>
      <c r="G831" s="970"/>
      <c r="H831" s="967"/>
      <c r="I831" s="970"/>
      <c r="J831" s="967"/>
      <c r="K831" s="970"/>
      <c r="L831" s="967"/>
      <c r="M831" s="970"/>
      <c r="N831" s="967"/>
      <c r="O831" s="970"/>
      <c r="P831" s="967"/>
      <c r="Q831" s="970"/>
      <c r="R831" s="967"/>
      <c r="S831" s="970"/>
      <c r="T831" s="967"/>
      <c r="U831" s="970"/>
      <c r="V831" s="967"/>
      <c r="W831" s="970"/>
    </row>
    <row r="832" spans="1:23" ht="12.6" hidden="1" customHeight="1" outlineLevel="1" collapsed="1">
      <c r="A832" s="1169">
        <v>44259</v>
      </c>
      <c r="B832" s="1032" t="s">
        <v>5698</v>
      </c>
      <c r="C832" s="955" t="s">
        <v>6561</v>
      </c>
      <c r="D832" s="968"/>
      <c r="E832" s="968"/>
      <c r="F832" s="972"/>
      <c r="G832" s="970"/>
      <c r="H832" s="967"/>
      <c r="I832" s="970"/>
      <c r="J832" s="967"/>
      <c r="K832" s="970"/>
      <c r="L832" s="967"/>
      <c r="M832" s="970"/>
      <c r="N832" s="967"/>
      <c r="O832" s="970"/>
      <c r="P832" s="967"/>
      <c r="Q832" s="970"/>
      <c r="R832" s="967"/>
      <c r="S832" s="970"/>
      <c r="T832" s="974" t="s">
        <v>5700</v>
      </c>
      <c r="U832" s="970"/>
      <c r="V832" s="967"/>
      <c r="W832" s="970"/>
    </row>
    <row r="833" spans="1:20" ht="12.6" hidden="1" customHeight="1" outlineLevel="2">
      <c r="A833" s="1169">
        <v>44259</v>
      </c>
      <c r="B833" s="1032" t="s">
        <v>5698</v>
      </c>
      <c r="C833" s="955" t="s">
        <v>6562</v>
      </c>
      <c r="D833" s="977"/>
      <c r="E833" s="977" t="s">
        <v>5705</v>
      </c>
      <c r="F833" s="972"/>
      <c r="G833" s="970"/>
      <c r="H833" s="974" t="s">
        <v>5705</v>
      </c>
      <c r="I833" s="973" t="s">
        <v>5705</v>
      </c>
      <c r="J833" s="967"/>
      <c r="K833" s="970"/>
      <c r="L833" s="967"/>
      <c r="M833" s="970"/>
      <c r="N833" s="967"/>
      <c r="O833" s="970"/>
      <c r="P833" s="967"/>
      <c r="Q833" s="970"/>
      <c r="R833" s="967"/>
      <c r="S833" s="970"/>
      <c r="T833" s="967"/>
    </row>
    <row r="834" spans="1:20" ht="25.2" hidden="1" customHeight="1" outlineLevel="2">
      <c r="A834" s="1169">
        <v>44259</v>
      </c>
      <c r="B834" s="1032" t="s">
        <v>5698</v>
      </c>
      <c r="C834" s="955" t="s">
        <v>6563</v>
      </c>
      <c r="D834" s="968"/>
      <c r="E834" s="968"/>
      <c r="F834" s="972"/>
      <c r="G834" s="970"/>
      <c r="H834" s="967"/>
      <c r="I834" s="970"/>
      <c r="J834" s="967"/>
      <c r="K834" s="970"/>
      <c r="L834" s="967"/>
      <c r="M834" s="970"/>
      <c r="N834" s="967"/>
      <c r="O834" s="970"/>
      <c r="P834" s="967"/>
      <c r="Q834" s="970"/>
      <c r="R834" s="967"/>
      <c r="S834" s="970"/>
      <c r="T834" s="974" t="s">
        <v>5700</v>
      </c>
    </row>
    <row r="835" spans="1:20" ht="12.6" hidden="1" customHeight="1" outlineLevel="2">
      <c r="A835" s="1169">
        <v>44259</v>
      </c>
      <c r="B835" s="1032" t="s">
        <v>5698</v>
      </c>
      <c r="C835" s="955" t="s">
        <v>6564</v>
      </c>
      <c r="D835" s="968"/>
      <c r="E835" s="968"/>
      <c r="F835" s="969" t="s">
        <v>5700</v>
      </c>
      <c r="G835" s="973" t="s">
        <v>5700</v>
      </c>
      <c r="H835" s="967"/>
      <c r="I835" s="970"/>
      <c r="J835" s="967"/>
      <c r="K835" s="970"/>
      <c r="L835" s="967"/>
      <c r="M835" s="970"/>
      <c r="N835" s="967"/>
      <c r="O835" s="970"/>
      <c r="P835" s="967"/>
      <c r="Q835" s="970"/>
      <c r="R835" s="967"/>
      <c r="S835" s="970"/>
      <c r="T835" s="967"/>
    </row>
    <row r="836" spans="1:20" ht="25.2" hidden="1" customHeight="1" outlineLevel="2">
      <c r="A836" s="1169">
        <v>44259</v>
      </c>
      <c r="B836" s="1032" t="s">
        <v>5698</v>
      </c>
      <c r="C836" s="955" t="s">
        <v>6565</v>
      </c>
      <c r="D836" s="968"/>
      <c r="E836" s="968"/>
      <c r="F836" s="972"/>
      <c r="G836" s="970"/>
      <c r="H836" s="967"/>
      <c r="I836" s="970"/>
      <c r="J836" s="967"/>
      <c r="K836" s="970"/>
      <c r="L836" s="967"/>
      <c r="M836" s="970"/>
      <c r="N836" s="967"/>
      <c r="O836" s="970"/>
      <c r="P836" s="967"/>
      <c r="Q836" s="970"/>
      <c r="R836" s="967"/>
      <c r="S836" s="970"/>
      <c r="T836" s="974" t="s">
        <v>5700</v>
      </c>
    </row>
    <row r="837" spans="1:20" ht="25.2" hidden="1" customHeight="1" outlineLevel="2">
      <c r="A837" s="1169">
        <v>44259</v>
      </c>
      <c r="B837" s="1032" t="s">
        <v>5745</v>
      </c>
      <c r="C837" s="955" t="s">
        <v>6566</v>
      </c>
      <c r="D837" s="968"/>
      <c r="E837" s="968"/>
      <c r="F837" s="972"/>
      <c r="G837" s="970"/>
      <c r="H837" s="967"/>
      <c r="I837" s="970"/>
      <c r="J837" s="967"/>
      <c r="K837" s="970"/>
      <c r="L837" s="967"/>
      <c r="M837" s="970"/>
      <c r="N837" s="967"/>
      <c r="O837" s="970"/>
      <c r="P837" s="967"/>
      <c r="Q837" s="970"/>
      <c r="R837" s="967"/>
      <c r="S837" s="970"/>
      <c r="T837" s="974" t="s">
        <v>5700</v>
      </c>
    </row>
    <row r="838" spans="1:20" ht="25.2" hidden="1" customHeight="1" outlineLevel="2">
      <c r="A838" s="1169">
        <v>44259</v>
      </c>
      <c r="B838" s="1032" t="s">
        <v>5698</v>
      </c>
      <c r="C838" s="955" t="s">
        <v>6567</v>
      </c>
      <c r="D838" s="968"/>
      <c r="E838" s="968"/>
      <c r="F838" s="972"/>
      <c r="G838" s="970"/>
      <c r="H838" s="967"/>
      <c r="I838" s="970"/>
      <c r="J838" s="967"/>
      <c r="K838" s="970"/>
      <c r="L838" s="967"/>
      <c r="M838" s="970"/>
      <c r="N838" s="967"/>
      <c r="O838" s="970"/>
      <c r="P838" s="967"/>
      <c r="Q838" s="970"/>
      <c r="R838" s="967"/>
      <c r="S838" s="970"/>
      <c r="T838" s="974" t="s">
        <v>5700</v>
      </c>
    </row>
    <row r="839" spans="1:20" ht="12.6" hidden="1" customHeight="1" outlineLevel="2">
      <c r="A839" s="1169">
        <v>44259</v>
      </c>
      <c r="B839" s="1032" t="s">
        <v>5745</v>
      </c>
      <c r="C839" s="955" t="s">
        <v>6568</v>
      </c>
      <c r="D839" s="977"/>
      <c r="E839" s="977" t="s">
        <v>5700</v>
      </c>
      <c r="F839" s="972"/>
      <c r="G839" s="970"/>
      <c r="H839" s="967"/>
      <c r="I839" s="970"/>
      <c r="J839" s="967"/>
      <c r="K839" s="970"/>
      <c r="L839" s="967"/>
      <c r="M839" s="970"/>
      <c r="N839" s="967"/>
      <c r="O839" s="970"/>
      <c r="P839" s="967"/>
      <c r="Q839" s="970"/>
      <c r="R839" s="967"/>
      <c r="S839" s="970"/>
      <c r="T839" s="967"/>
    </row>
    <row r="840" spans="1:20" ht="12.6" hidden="1" customHeight="1" outlineLevel="2">
      <c r="A840" s="1169">
        <v>44259</v>
      </c>
      <c r="B840" s="1032" t="s">
        <v>5698</v>
      </c>
      <c r="C840" s="955" t="s">
        <v>6569</v>
      </c>
      <c r="D840" s="968"/>
      <c r="E840" s="968"/>
      <c r="F840" s="972"/>
      <c r="G840" s="970"/>
      <c r="H840" s="974" t="s">
        <v>5700</v>
      </c>
      <c r="I840" s="970"/>
      <c r="J840" s="967"/>
      <c r="K840" s="970"/>
      <c r="L840" s="967"/>
      <c r="M840" s="970"/>
      <c r="N840" s="967"/>
      <c r="O840" s="970"/>
      <c r="P840" s="967"/>
      <c r="Q840" s="970"/>
      <c r="R840" s="967"/>
      <c r="S840" s="970"/>
      <c r="T840" s="967"/>
    </row>
    <row r="841" spans="1:20" ht="12.6" hidden="1" customHeight="1" outlineLevel="2">
      <c r="A841" s="1169">
        <v>44259</v>
      </c>
      <c r="B841" s="1032" t="s">
        <v>5698</v>
      </c>
      <c r="C841" s="955" t="s">
        <v>6570</v>
      </c>
      <c r="D841" s="968"/>
      <c r="E841" s="968"/>
      <c r="F841" s="969" t="s">
        <v>5700</v>
      </c>
      <c r="G841" s="970"/>
      <c r="H841" s="967"/>
      <c r="I841" s="970"/>
      <c r="J841" s="974" t="s">
        <v>5700</v>
      </c>
      <c r="K841" s="970"/>
      <c r="L841" s="967"/>
      <c r="M841" s="970"/>
      <c r="N841" s="967"/>
      <c r="O841" s="970"/>
      <c r="P841" s="967"/>
      <c r="Q841" s="970"/>
      <c r="R841" s="967"/>
      <c r="S841" s="970"/>
      <c r="T841" s="967"/>
    </row>
    <row r="842" spans="1:20" ht="25.2" hidden="1" customHeight="1" outlineLevel="2">
      <c r="A842" s="1169">
        <v>44259</v>
      </c>
      <c r="B842" s="1032" t="s">
        <v>5698</v>
      </c>
      <c r="C842" s="955" t="s">
        <v>6571</v>
      </c>
      <c r="D842" s="968"/>
      <c r="E842" s="968"/>
      <c r="F842" s="972"/>
      <c r="G842" s="970"/>
      <c r="H842" s="967"/>
      <c r="I842" s="970"/>
      <c r="J842" s="967"/>
      <c r="K842" s="970"/>
      <c r="L842" s="967"/>
      <c r="M842" s="970"/>
      <c r="N842" s="967"/>
      <c r="O842" s="973" t="s">
        <v>5700</v>
      </c>
      <c r="P842" s="967"/>
      <c r="Q842" s="970"/>
      <c r="R842" s="967"/>
      <c r="S842" s="970"/>
      <c r="T842" s="967"/>
    </row>
    <row r="843" spans="1:20" ht="12.6" hidden="1" customHeight="1" outlineLevel="2">
      <c r="A843" s="1169">
        <v>44259</v>
      </c>
      <c r="B843" s="1032" t="s">
        <v>5698</v>
      </c>
      <c r="C843" s="955" t="s">
        <v>6572</v>
      </c>
      <c r="D843" s="968"/>
      <c r="E843" s="968"/>
      <c r="F843" s="972"/>
      <c r="G843" s="970"/>
      <c r="H843" s="967"/>
      <c r="I843" s="970"/>
      <c r="J843" s="967"/>
      <c r="K843" s="970"/>
      <c r="L843" s="967"/>
      <c r="M843" s="970"/>
      <c r="N843" s="967"/>
      <c r="O843" s="970"/>
      <c r="P843" s="967"/>
      <c r="Q843" s="970"/>
      <c r="R843" s="974" t="s">
        <v>5700</v>
      </c>
      <c r="S843" s="970"/>
      <c r="T843" s="967"/>
    </row>
    <row r="844" spans="1:20" ht="25.2" hidden="1" customHeight="1" outlineLevel="2">
      <c r="A844" s="1169">
        <v>44259</v>
      </c>
      <c r="B844" s="1032" t="s">
        <v>5698</v>
      </c>
      <c r="C844" s="955" t="s">
        <v>6573</v>
      </c>
      <c r="D844" s="968"/>
      <c r="E844" s="968"/>
      <c r="F844" s="972"/>
      <c r="G844" s="970"/>
      <c r="H844" s="967"/>
      <c r="I844" s="970"/>
      <c r="J844" s="967"/>
      <c r="K844" s="970"/>
      <c r="L844" s="967"/>
      <c r="M844" s="970"/>
      <c r="N844" s="967"/>
      <c r="O844" s="970"/>
      <c r="P844" s="967"/>
      <c r="Q844" s="970"/>
      <c r="R844" s="974" t="s">
        <v>5700</v>
      </c>
      <c r="S844" s="970"/>
      <c r="T844" s="967"/>
    </row>
    <row r="845" spans="1:20" ht="12.6" hidden="1" customHeight="1" outlineLevel="2">
      <c r="A845" s="1169">
        <v>44259</v>
      </c>
      <c r="B845" s="1032" t="s">
        <v>5698</v>
      </c>
      <c r="C845" s="955" t="s">
        <v>6574</v>
      </c>
      <c r="D845" s="977"/>
      <c r="E845" s="977" t="s">
        <v>5700</v>
      </c>
      <c r="F845" s="972"/>
      <c r="G845" s="970"/>
      <c r="H845" s="967"/>
      <c r="I845" s="970"/>
      <c r="J845" s="967"/>
      <c r="K845" s="970"/>
      <c r="L845" s="967"/>
      <c r="M845" s="970"/>
      <c r="N845" s="967"/>
      <c r="O845" s="970"/>
      <c r="P845" s="967"/>
      <c r="Q845" s="970"/>
      <c r="R845" s="967"/>
      <c r="S845" s="970"/>
      <c r="T845" s="967"/>
    </row>
    <row r="846" spans="1:20" ht="12.6" hidden="1" customHeight="1" outlineLevel="2">
      <c r="A846" s="1169">
        <v>44259</v>
      </c>
      <c r="B846" s="1032" t="s">
        <v>5698</v>
      </c>
      <c r="C846" s="955" t="s">
        <v>6575</v>
      </c>
      <c r="D846" s="968"/>
      <c r="E846" s="968"/>
      <c r="F846" s="972"/>
      <c r="G846" s="970"/>
      <c r="H846" s="967"/>
      <c r="I846" s="970"/>
      <c r="J846" s="967"/>
      <c r="K846" s="970"/>
      <c r="L846" s="967"/>
      <c r="M846" s="970"/>
      <c r="N846" s="967"/>
      <c r="O846" s="970"/>
      <c r="P846" s="967"/>
      <c r="Q846" s="970"/>
      <c r="R846" s="974" t="s">
        <v>5700</v>
      </c>
      <c r="S846" s="970"/>
      <c r="T846" s="967"/>
    </row>
    <row r="847" spans="1:20" ht="12.6" hidden="1" customHeight="1" outlineLevel="2">
      <c r="A847" s="1169">
        <v>44259</v>
      </c>
      <c r="B847" s="1032" t="s">
        <v>5698</v>
      </c>
      <c r="C847" s="955" t="s">
        <v>6576</v>
      </c>
      <c r="D847" s="968"/>
      <c r="E847" s="968"/>
      <c r="F847" s="972"/>
      <c r="G847" s="970"/>
      <c r="H847" s="967"/>
      <c r="I847" s="970"/>
      <c r="J847" s="967"/>
      <c r="K847" s="970"/>
      <c r="L847" s="967"/>
      <c r="M847" s="970"/>
      <c r="N847" s="967"/>
      <c r="O847" s="970"/>
      <c r="P847" s="967"/>
      <c r="Q847" s="970"/>
      <c r="R847" s="974" t="s">
        <v>5700</v>
      </c>
      <c r="S847" s="970"/>
      <c r="T847" s="967"/>
    </row>
    <row r="848" spans="1:20" ht="25.2" hidden="1" customHeight="1" outlineLevel="2">
      <c r="A848" s="1169">
        <v>44259</v>
      </c>
      <c r="B848" s="1032" t="s">
        <v>5698</v>
      </c>
      <c r="C848" s="955" t="s">
        <v>6577</v>
      </c>
      <c r="D848" s="968"/>
      <c r="E848" s="968"/>
      <c r="F848" s="969" t="s">
        <v>5700</v>
      </c>
      <c r="G848" s="970"/>
      <c r="H848" s="967"/>
      <c r="I848" s="970"/>
      <c r="J848" s="967"/>
      <c r="K848" s="970"/>
      <c r="L848" s="967"/>
      <c r="M848" s="970"/>
      <c r="N848" s="967"/>
      <c r="O848" s="970"/>
      <c r="P848" s="967"/>
      <c r="Q848" s="970"/>
      <c r="R848" s="967"/>
      <c r="S848" s="970"/>
      <c r="T848" s="967"/>
    </row>
    <row r="849" spans="1:20" ht="12.6" hidden="1" customHeight="1" outlineLevel="2">
      <c r="A849" s="1169">
        <v>44259</v>
      </c>
      <c r="B849" s="1032" t="s">
        <v>5698</v>
      </c>
      <c r="C849" s="955" t="s">
        <v>6578</v>
      </c>
      <c r="D849" s="968"/>
      <c r="E849" s="968"/>
      <c r="F849" s="969" t="s">
        <v>5700</v>
      </c>
      <c r="G849" s="970"/>
      <c r="H849" s="967"/>
      <c r="I849" s="970"/>
      <c r="J849" s="967"/>
      <c r="K849" s="970"/>
      <c r="L849" s="967"/>
      <c r="M849" s="970"/>
      <c r="N849" s="967"/>
      <c r="O849" s="970"/>
      <c r="P849" s="967"/>
      <c r="Q849" s="970"/>
      <c r="R849" s="967"/>
      <c r="S849" s="970"/>
      <c r="T849" s="967"/>
    </row>
    <row r="850" spans="1:20" ht="12.6" hidden="1" customHeight="1" outlineLevel="2">
      <c r="A850" s="1169">
        <v>44259</v>
      </c>
      <c r="B850" s="1032" t="s">
        <v>5698</v>
      </c>
      <c r="C850" s="955" t="s">
        <v>6579</v>
      </c>
      <c r="D850" s="977"/>
      <c r="E850" s="977" t="s">
        <v>5700</v>
      </c>
      <c r="F850" s="972"/>
      <c r="G850" s="970"/>
      <c r="H850" s="967"/>
      <c r="I850" s="970"/>
      <c r="J850" s="967"/>
      <c r="K850" s="970"/>
      <c r="L850" s="967"/>
      <c r="M850" s="970"/>
      <c r="N850" s="967"/>
      <c r="O850" s="970"/>
      <c r="P850" s="967"/>
      <c r="Q850" s="970"/>
      <c r="R850" s="967"/>
      <c r="S850" s="970"/>
      <c r="T850" s="967"/>
    </row>
    <row r="851" spans="1:20" ht="12.6" hidden="1" customHeight="1" outlineLevel="2">
      <c r="A851" s="1169">
        <v>44259</v>
      </c>
      <c r="B851" s="1032" t="s">
        <v>5745</v>
      </c>
      <c r="C851" s="955" t="s">
        <v>6580</v>
      </c>
      <c r="D851" s="968"/>
      <c r="E851" s="968"/>
      <c r="F851" s="972"/>
      <c r="G851" s="970"/>
      <c r="H851" s="967"/>
      <c r="I851" s="970"/>
      <c r="J851" s="967"/>
      <c r="K851" s="970"/>
      <c r="L851" s="967"/>
      <c r="M851" s="970"/>
      <c r="N851" s="967"/>
      <c r="O851" s="970"/>
      <c r="P851" s="967"/>
      <c r="Q851" s="970"/>
      <c r="R851" s="967"/>
      <c r="S851" s="970"/>
      <c r="T851" s="974" t="s">
        <v>5700</v>
      </c>
    </row>
    <row r="852" spans="1:20" ht="12.6" hidden="1" customHeight="1" outlineLevel="2">
      <c r="A852" s="1169">
        <v>44259</v>
      </c>
      <c r="B852" s="1032" t="s">
        <v>5698</v>
      </c>
      <c r="C852" s="955" t="s">
        <v>6581</v>
      </c>
      <c r="D852" s="968"/>
      <c r="E852" s="968"/>
      <c r="F852" s="972"/>
      <c r="G852" s="970"/>
      <c r="H852" s="967"/>
      <c r="I852" s="970"/>
      <c r="J852" s="967"/>
      <c r="K852" s="970"/>
      <c r="L852" s="967"/>
      <c r="M852" s="970"/>
      <c r="N852" s="967"/>
      <c r="O852" s="973" t="s">
        <v>5700</v>
      </c>
      <c r="P852" s="967"/>
      <c r="Q852" s="970"/>
      <c r="R852" s="967"/>
      <c r="S852" s="970"/>
      <c r="T852" s="967"/>
    </row>
    <row r="853" spans="1:20" ht="12.6" hidden="1" customHeight="1" outlineLevel="1" collapsed="1">
      <c r="A853" s="1170">
        <v>44260</v>
      </c>
      <c r="B853" s="1032" t="s">
        <v>5706</v>
      </c>
      <c r="C853" s="955" t="s">
        <v>6582</v>
      </c>
      <c r="D853" s="968"/>
      <c r="E853" s="968"/>
      <c r="F853" s="972"/>
      <c r="G853" s="970"/>
      <c r="H853" s="967"/>
      <c r="I853" s="970"/>
      <c r="J853" s="967"/>
      <c r="K853" s="970"/>
      <c r="L853" s="967"/>
      <c r="M853" s="970"/>
      <c r="N853" s="967"/>
      <c r="O853" s="973" t="s">
        <v>5700</v>
      </c>
      <c r="P853" s="967"/>
      <c r="Q853" s="970"/>
      <c r="R853" s="967"/>
      <c r="S853" s="970"/>
      <c r="T853" s="967"/>
    </row>
    <row r="854" spans="1:20" ht="12.6" hidden="1" customHeight="1" outlineLevel="2">
      <c r="A854" s="1170">
        <v>44260</v>
      </c>
      <c r="B854" s="1032" t="s">
        <v>3826</v>
      </c>
      <c r="C854" s="955" t="s">
        <v>6583</v>
      </c>
      <c r="D854" s="968"/>
      <c r="E854" s="968"/>
      <c r="F854" s="972"/>
      <c r="G854" s="970"/>
      <c r="H854" s="967"/>
      <c r="I854" s="970"/>
      <c r="J854" s="967"/>
      <c r="K854" s="970"/>
      <c r="L854" s="967"/>
      <c r="M854" s="970"/>
      <c r="N854" s="967"/>
      <c r="O854" s="970"/>
      <c r="P854" s="967"/>
      <c r="Q854" s="970"/>
      <c r="R854" s="967"/>
      <c r="S854" s="970"/>
      <c r="T854" s="974" t="s">
        <v>5700</v>
      </c>
    </row>
    <row r="855" spans="1:20" ht="12.6" hidden="1" customHeight="1" outlineLevel="2">
      <c r="A855" s="1170">
        <v>44260</v>
      </c>
      <c r="B855" s="1032" t="s">
        <v>5698</v>
      </c>
      <c r="C855" s="955" t="s">
        <v>6584</v>
      </c>
      <c r="D855" s="968"/>
      <c r="E855" s="968"/>
      <c r="F855" s="972"/>
      <c r="G855" s="970"/>
      <c r="H855" s="967"/>
      <c r="I855" s="970"/>
      <c r="J855" s="967"/>
      <c r="K855" s="970"/>
      <c r="L855" s="967"/>
      <c r="M855" s="970"/>
      <c r="N855" s="967"/>
      <c r="O855" s="970"/>
      <c r="P855" s="967"/>
      <c r="Q855" s="970"/>
      <c r="R855" s="967"/>
      <c r="S855" s="970"/>
      <c r="T855" s="974" t="s">
        <v>5700</v>
      </c>
    </row>
    <row r="856" spans="1:20" ht="12.6" hidden="1" customHeight="1" outlineLevel="2">
      <c r="A856" s="1170">
        <v>44260</v>
      </c>
      <c r="B856" s="1032" t="s">
        <v>5698</v>
      </c>
      <c r="C856" s="955" t="s">
        <v>6585</v>
      </c>
      <c r="D856" s="968"/>
      <c r="E856" s="968"/>
      <c r="F856" s="969" t="s">
        <v>5700</v>
      </c>
      <c r="G856" s="970"/>
      <c r="H856" s="967"/>
      <c r="I856" s="970"/>
      <c r="J856" s="967"/>
      <c r="K856" s="970"/>
      <c r="L856" s="967"/>
      <c r="M856" s="970"/>
      <c r="N856" s="967"/>
      <c r="O856" s="970"/>
      <c r="P856" s="967"/>
      <c r="Q856" s="970"/>
      <c r="R856" s="967"/>
      <c r="S856" s="970"/>
      <c r="T856" s="967"/>
    </row>
    <row r="857" spans="1:20" ht="12.6" hidden="1" customHeight="1" outlineLevel="2">
      <c r="A857" s="1170">
        <v>44260</v>
      </c>
      <c r="B857" s="1032" t="s">
        <v>5706</v>
      </c>
      <c r="C857" s="955" t="s">
        <v>6586</v>
      </c>
      <c r="D857" s="968"/>
      <c r="E857" s="968"/>
      <c r="F857" s="972"/>
      <c r="G857" s="970"/>
      <c r="H857" s="967"/>
      <c r="I857" s="970"/>
      <c r="J857" s="967"/>
      <c r="K857" s="970"/>
      <c r="L857" s="967"/>
      <c r="M857" s="970"/>
      <c r="N857" s="967"/>
      <c r="O857" s="970"/>
      <c r="P857" s="967"/>
      <c r="Q857" s="970"/>
      <c r="R857" s="967"/>
      <c r="S857" s="970"/>
      <c r="T857" s="974" t="s">
        <v>5700</v>
      </c>
    </row>
    <row r="858" spans="1:20" ht="25.2" hidden="1" customHeight="1" outlineLevel="2">
      <c r="A858" s="1170">
        <v>44260</v>
      </c>
      <c r="B858" s="1032" t="s">
        <v>5698</v>
      </c>
      <c r="C858" s="955" t="s">
        <v>6587</v>
      </c>
      <c r="D858" s="968"/>
      <c r="E858" s="968"/>
      <c r="F858" s="972"/>
      <c r="G858" s="973" t="s">
        <v>5700</v>
      </c>
      <c r="H858" s="967"/>
      <c r="I858" s="970"/>
      <c r="J858" s="967"/>
      <c r="K858" s="970"/>
      <c r="L858" s="967"/>
      <c r="M858" s="970"/>
      <c r="N858" s="967"/>
      <c r="O858" s="970"/>
      <c r="P858" s="967"/>
      <c r="Q858" s="970"/>
      <c r="R858" s="967"/>
      <c r="S858" s="970"/>
      <c r="T858" s="967"/>
    </row>
    <row r="859" spans="1:20" ht="12.6" hidden="1" customHeight="1" outlineLevel="2">
      <c r="A859" s="1170">
        <v>44260</v>
      </c>
      <c r="B859" s="1032" t="s">
        <v>5706</v>
      </c>
      <c r="C859" s="955" t="s">
        <v>6588</v>
      </c>
      <c r="D859" s="968"/>
      <c r="E859" s="968"/>
      <c r="F859" s="972"/>
      <c r="G859" s="970"/>
      <c r="H859" s="967"/>
      <c r="I859" s="970"/>
      <c r="J859" s="967"/>
      <c r="K859" s="970"/>
      <c r="L859" s="967"/>
      <c r="M859" s="970"/>
      <c r="N859" s="967"/>
      <c r="O859" s="970"/>
      <c r="P859" s="967"/>
      <c r="Q859" s="970"/>
      <c r="R859" s="967"/>
      <c r="S859" s="970"/>
      <c r="T859" s="974" t="s">
        <v>5700</v>
      </c>
    </row>
    <row r="860" spans="1:20" ht="12.6" hidden="1" customHeight="1" outlineLevel="2">
      <c r="A860" s="1170">
        <v>44260</v>
      </c>
      <c r="B860" s="1032" t="s">
        <v>5698</v>
      </c>
      <c r="C860" s="955" t="s">
        <v>6589</v>
      </c>
      <c r="D860" s="977"/>
      <c r="E860" s="977" t="s">
        <v>5700</v>
      </c>
      <c r="F860" s="972"/>
      <c r="G860" s="970"/>
      <c r="H860" s="967"/>
      <c r="I860" s="970"/>
      <c r="J860" s="967"/>
      <c r="K860" s="970"/>
      <c r="L860" s="967"/>
      <c r="M860" s="970"/>
      <c r="N860" s="967"/>
      <c r="O860" s="970"/>
      <c r="P860" s="967"/>
      <c r="Q860" s="970"/>
      <c r="R860" s="967"/>
      <c r="S860" s="970"/>
      <c r="T860" s="967"/>
    </row>
    <row r="861" spans="1:20" ht="25.2" hidden="1" customHeight="1" outlineLevel="2">
      <c r="A861" s="1170">
        <v>44260</v>
      </c>
      <c r="B861" s="1032" t="s">
        <v>5815</v>
      </c>
      <c r="C861" s="955" t="s">
        <v>6590</v>
      </c>
      <c r="D861" s="968"/>
      <c r="E861" s="968"/>
      <c r="F861" s="972"/>
      <c r="G861" s="970"/>
      <c r="H861" s="967"/>
      <c r="I861" s="970"/>
      <c r="J861" s="967"/>
      <c r="K861" s="970"/>
      <c r="L861" s="967"/>
      <c r="M861" s="970"/>
      <c r="N861" s="967"/>
      <c r="O861" s="970"/>
      <c r="P861" s="967"/>
      <c r="Q861" s="970"/>
      <c r="R861" s="967"/>
      <c r="S861" s="970"/>
      <c r="T861" s="974" t="s">
        <v>5700</v>
      </c>
    </row>
    <row r="862" spans="1:20" ht="12.6" hidden="1" customHeight="1" outlineLevel="2">
      <c r="A862" s="1170">
        <v>44260</v>
      </c>
      <c r="B862" s="1032" t="s">
        <v>5698</v>
      </c>
      <c r="C862" s="1021" t="s">
        <v>6591</v>
      </c>
      <c r="D862" s="968"/>
      <c r="E862" s="968"/>
      <c r="F862" s="969" t="s">
        <v>5705</v>
      </c>
      <c r="G862" s="970"/>
      <c r="H862" s="967"/>
      <c r="I862" s="970"/>
      <c r="J862" s="967"/>
      <c r="K862" s="970"/>
      <c r="L862" s="967"/>
      <c r="M862" s="970"/>
      <c r="N862" s="967"/>
      <c r="O862" s="973" t="s">
        <v>5705</v>
      </c>
      <c r="P862" s="967"/>
      <c r="Q862" s="970"/>
      <c r="R862" s="967"/>
      <c r="S862" s="970"/>
      <c r="T862" s="967"/>
    </row>
    <row r="863" spans="1:20" ht="12.6" hidden="1" customHeight="1" outlineLevel="2">
      <c r="A863" s="1170">
        <v>44260</v>
      </c>
      <c r="B863" s="1032" t="s">
        <v>5698</v>
      </c>
      <c r="C863" s="955" t="s">
        <v>6592</v>
      </c>
      <c r="D863" s="968"/>
      <c r="E863" s="968"/>
      <c r="F863" s="972"/>
      <c r="G863" s="970"/>
      <c r="H863" s="967"/>
      <c r="I863" s="970"/>
      <c r="J863" s="967"/>
      <c r="K863" s="970"/>
      <c r="L863" s="967"/>
      <c r="M863" s="970"/>
      <c r="N863" s="967"/>
      <c r="O863" s="970"/>
      <c r="P863" s="967"/>
      <c r="Q863" s="970"/>
      <c r="R863" s="974" t="s">
        <v>5700</v>
      </c>
      <c r="S863" s="970"/>
      <c r="T863" s="967"/>
    </row>
    <row r="864" spans="1:20" ht="25.2" hidden="1" customHeight="1" outlineLevel="2">
      <c r="A864" s="1170">
        <v>44260</v>
      </c>
      <c r="B864" s="1032" t="s">
        <v>5706</v>
      </c>
      <c r="C864" s="955" t="s">
        <v>6593</v>
      </c>
      <c r="D864" s="968"/>
      <c r="E864" s="968"/>
      <c r="F864" s="972"/>
      <c r="G864" s="970"/>
      <c r="H864" s="967"/>
      <c r="I864" s="970"/>
      <c r="J864" s="974" t="s">
        <v>5700</v>
      </c>
      <c r="K864" s="970"/>
      <c r="L864" s="967"/>
      <c r="M864" s="970"/>
      <c r="N864" s="967"/>
      <c r="O864" s="970"/>
      <c r="P864" s="967"/>
      <c r="Q864" s="970"/>
      <c r="R864" s="967"/>
      <c r="S864" s="970"/>
      <c r="T864" s="967"/>
    </row>
    <row r="865" spans="1:23" ht="12.6" hidden="1" customHeight="1" outlineLevel="2">
      <c r="A865" s="1170">
        <v>44260</v>
      </c>
      <c r="B865" s="1032" t="s">
        <v>5698</v>
      </c>
      <c r="C865" s="955" t="s">
        <v>6594</v>
      </c>
      <c r="D865" s="968"/>
      <c r="E865" s="968"/>
      <c r="F865" s="972"/>
      <c r="G865" s="970"/>
      <c r="H865" s="974" t="s">
        <v>5700</v>
      </c>
      <c r="I865" s="970"/>
      <c r="J865" s="967"/>
      <c r="K865" s="970"/>
      <c r="L865" s="967"/>
      <c r="M865" s="970"/>
      <c r="N865" s="967"/>
      <c r="O865" s="970"/>
      <c r="P865" s="967"/>
      <c r="Q865" s="970"/>
      <c r="R865" s="967"/>
      <c r="S865" s="970"/>
      <c r="T865" s="967"/>
      <c r="U865" s="970"/>
      <c r="V865" s="967"/>
      <c r="W865" s="970"/>
    </row>
    <row r="866" spans="1:23" ht="12.6" hidden="1" customHeight="1" outlineLevel="2">
      <c r="A866" s="1170">
        <v>44260</v>
      </c>
      <c r="B866" s="1032" t="s">
        <v>5706</v>
      </c>
      <c r="C866" s="955" t="s">
        <v>6595</v>
      </c>
      <c r="D866" s="968"/>
      <c r="E866" s="968"/>
      <c r="F866" s="969" t="s">
        <v>5700</v>
      </c>
      <c r="G866" s="970"/>
      <c r="H866" s="967"/>
      <c r="I866" s="970"/>
      <c r="J866" s="974" t="s">
        <v>5700</v>
      </c>
      <c r="K866" s="970"/>
      <c r="L866" s="967"/>
      <c r="M866" s="970"/>
      <c r="N866" s="967"/>
      <c r="O866" s="970"/>
      <c r="P866" s="974" t="s">
        <v>5700</v>
      </c>
      <c r="Q866" s="970"/>
      <c r="R866" s="967"/>
      <c r="S866" s="970"/>
      <c r="T866" s="967"/>
      <c r="U866" s="970"/>
      <c r="V866" s="967"/>
      <c r="W866" s="970"/>
    </row>
    <row r="867" spans="1:23" ht="12.6" hidden="1" customHeight="1" outlineLevel="2">
      <c r="A867" s="1170">
        <v>44260</v>
      </c>
      <c r="B867" s="1032" t="s">
        <v>5698</v>
      </c>
      <c r="C867" s="955" t="s">
        <v>6596</v>
      </c>
      <c r="D867" s="968"/>
      <c r="E867" s="968"/>
      <c r="F867" s="972"/>
      <c r="G867" s="970"/>
      <c r="H867" s="967"/>
      <c r="I867" s="970"/>
      <c r="J867" s="967"/>
      <c r="K867" s="970"/>
      <c r="L867" s="967"/>
      <c r="M867" s="970"/>
      <c r="N867" s="967"/>
      <c r="O867" s="970"/>
      <c r="P867" s="967"/>
      <c r="Q867" s="970"/>
      <c r="R867" s="967"/>
      <c r="S867" s="970"/>
      <c r="T867" s="974" t="s">
        <v>5700</v>
      </c>
      <c r="U867" s="970"/>
      <c r="V867" s="967"/>
      <c r="W867" s="970"/>
    </row>
    <row r="868" spans="1:23" ht="12.6" hidden="1" customHeight="1" outlineLevel="2">
      <c r="A868" s="1170">
        <v>44260</v>
      </c>
      <c r="B868" s="1032" t="s">
        <v>5698</v>
      </c>
      <c r="C868" s="955" t="s">
        <v>6597</v>
      </c>
      <c r="D868" s="977"/>
      <c r="E868" s="977" t="s">
        <v>5700</v>
      </c>
      <c r="F868" s="972"/>
      <c r="G868" s="970"/>
      <c r="H868" s="974" t="s">
        <v>5700</v>
      </c>
      <c r="I868" s="970"/>
      <c r="J868" s="967"/>
      <c r="K868" s="970"/>
      <c r="L868" s="967"/>
      <c r="M868" s="970"/>
      <c r="N868" s="967"/>
      <c r="O868" s="970"/>
      <c r="P868" s="967"/>
      <c r="Q868" s="970"/>
      <c r="R868" s="967"/>
      <c r="S868" s="970"/>
      <c r="T868" s="967"/>
      <c r="U868" s="970"/>
      <c r="V868" s="967"/>
      <c r="W868" s="970"/>
    </row>
    <row r="869" spans="1:23" ht="12.6" hidden="1" customHeight="1" outlineLevel="2">
      <c r="A869" s="1170">
        <v>44260</v>
      </c>
      <c r="B869" s="1032" t="s">
        <v>5698</v>
      </c>
      <c r="C869" s="955" t="s">
        <v>6598</v>
      </c>
      <c r="D869" s="968"/>
      <c r="E869" s="968"/>
      <c r="F869" s="969" t="s">
        <v>5700</v>
      </c>
      <c r="G869" s="970"/>
      <c r="H869" s="967"/>
      <c r="I869" s="970"/>
      <c r="J869" s="974" t="s">
        <v>5700</v>
      </c>
      <c r="K869" s="970"/>
      <c r="L869" s="967"/>
      <c r="M869" s="970"/>
      <c r="N869" s="967"/>
      <c r="O869" s="970"/>
      <c r="P869" s="967"/>
      <c r="Q869" s="970"/>
      <c r="R869" s="967"/>
      <c r="S869" s="970"/>
      <c r="T869" s="967"/>
      <c r="U869" s="970"/>
      <c r="V869" s="967"/>
      <c r="W869" s="970"/>
    </row>
    <row r="870" spans="1:23" ht="12.6" hidden="1" customHeight="1" outlineLevel="2">
      <c r="A870" s="1170">
        <v>44260</v>
      </c>
      <c r="B870" s="1032" t="s">
        <v>5698</v>
      </c>
      <c r="C870" s="955" t="s">
        <v>6599</v>
      </c>
      <c r="D870" s="968"/>
      <c r="E870" s="968"/>
      <c r="F870" s="972"/>
      <c r="G870" s="970"/>
      <c r="H870" s="967"/>
      <c r="I870" s="970"/>
      <c r="J870" s="967"/>
      <c r="K870" s="970"/>
      <c r="L870" s="967"/>
      <c r="M870" s="970"/>
      <c r="N870" s="967"/>
      <c r="O870" s="973" t="s">
        <v>5700</v>
      </c>
      <c r="P870" s="967"/>
      <c r="Q870" s="970"/>
      <c r="R870" s="967"/>
      <c r="S870" s="970"/>
      <c r="T870" s="967"/>
      <c r="U870" s="970"/>
      <c r="V870" s="967"/>
      <c r="W870" s="970"/>
    </row>
    <row r="871" spans="1:23" ht="12.6" hidden="1" customHeight="1" outlineLevel="2">
      <c r="A871" s="1170">
        <v>44260</v>
      </c>
      <c r="B871" s="1032" t="s">
        <v>5698</v>
      </c>
      <c r="C871" s="955" t="s">
        <v>6600</v>
      </c>
      <c r="D871" s="968"/>
      <c r="E871" s="968"/>
      <c r="F871" s="969" t="s">
        <v>5700</v>
      </c>
      <c r="G871" s="970"/>
      <c r="H871" s="967"/>
      <c r="I871" s="970"/>
      <c r="J871" s="967"/>
      <c r="K871" s="970"/>
      <c r="L871" s="967"/>
      <c r="M871" s="970"/>
      <c r="N871" s="967"/>
      <c r="O871" s="970"/>
      <c r="P871" s="967"/>
      <c r="Q871" s="970"/>
      <c r="R871" s="967"/>
      <c r="S871" s="970"/>
      <c r="T871" s="967"/>
      <c r="U871" s="970"/>
      <c r="V871" s="967"/>
      <c r="W871" s="970"/>
    </row>
    <row r="872" spans="1:23" ht="12.6" hidden="1" customHeight="1" outlineLevel="1" collapsed="1">
      <c r="A872" s="1171">
        <v>44263</v>
      </c>
      <c r="B872" s="1032" t="s">
        <v>5698</v>
      </c>
      <c r="C872" s="955" t="s">
        <v>6601</v>
      </c>
      <c r="D872" s="968"/>
      <c r="E872" s="968"/>
      <c r="F872" s="972"/>
      <c r="G872" s="970"/>
      <c r="H872" s="967"/>
      <c r="I872" s="970"/>
      <c r="J872" s="967"/>
      <c r="K872" s="970"/>
      <c r="L872" s="967"/>
      <c r="M872" s="970"/>
      <c r="N872" s="967"/>
      <c r="O872" s="973" t="s">
        <v>5700</v>
      </c>
      <c r="P872" s="967"/>
      <c r="Q872" s="970"/>
      <c r="R872" s="967"/>
      <c r="S872" s="970"/>
      <c r="T872" s="967"/>
      <c r="U872" s="970"/>
      <c r="V872" s="967"/>
      <c r="W872" s="970"/>
    </row>
    <row r="873" spans="1:23" ht="12.6" hidden="1" customHeight="1" outlineLevel="2">
      <c r="A873" s="1171">
        <v>44263</v>
      </c>
      <c r="B873" s="1032" t="s">
        <v>5698</v>
      </c>
      <c r="C873" s="955" t="s">
        <v>6602</v>
      </c>
      <c r="D873" s="968"/>
      <c r="E873" s="968"/>
      <c r="F873" s="969" t="s">
        <v>5700</v>
      </c>
      <c r="G873" s="970"/>
      <c r="H873" s="967"/>
      <c r="I873" s="970"/>
      <c r="J873" s="967"/>
      <c r="K873" s="970"/>
      <c r="L873" s="967"/>
      <c r="M873" s="970"/>
      <c r="N873" s="967"/>
      <c r="O873" s="970"/>
      <c r="P873" s="967"/>
      <c r="Q873" s="970"/>
      <c r="R873" s="967"/>
      <c r="S873" s="970"/>
      <c r="T873" s="967"/>
      <c r="U873" s="970"/>
      <c r="V873" s="967"/>
      <c r="W873" s="970"/>
    </row>
    <row r="874" spans="1:23" ht="12.6" hidden="1" customHeight="1" outlineLevel="2">
      <c r="A874" s="1171">
        <v>44263</v>
      </c>
      <c r="B874" s="1032" t="s">
        <v>5698</v>
      </c>
      <c r="C874" s="955" t="s">
        <v>6603</v>
      </c>
      <c r="D874" s="977"/>
      <c r="E874" s="977" t="s">
        <v>5700</v>
      </c>
      <c r="F874" s="972"/>
      <c r="G874" s="970"/>
      <c r="H874" s="967"/>
      <c r="I874" s="970"/>
      <c r="J874" s="967"/>
      <c r="K874" s="970"/>
      <c r="L874" s="967"/>
      <c r="M874" s="970"/>
      <c r="N874" s="967"/>
      <c r="O874" s="970"/>
      <c r="P874" s="967"/>
      <c r="Q874" s="970"/>
      <c r="R874" s="967"/>
      <c r="S874" s="970"/>
      <c r="T874" s="967"/>
      <c r="U874" s="970"/>
      <c r="V874" s="967"/>
      <c r="W874" s="970"/>
    </row>
    <row r="875" spans="1:23" ht="12.6" hidden="1" customHeight="1" outlineLevel="2">
      <c r="A875" s="1171">
        <v>44263</v>
      </c>
      <c r="B875" s="1032" t="s">
        <v>5706</v>
      </c>
      <c r="C875" s="955" t="s">
        <v>6604</v>
      </c>
      <c r="D875" s="968"/>
      <c r="E875" s="968"/>
      <c r="F875" s="969" t="s">
        <v>5700</v>
      </c>
      <c r="G875" s="970"/>
      <c r="H875" s="967"/>
      <c r="I875" s="970"/>
      <c r="J875" s="967"/>
      <c r="K875" s="970"/>
      <c r="L875" s="967"/>
      <c r="M875" s="970"/>
      <c r="N875" s="967"/>
      <c r="O875" s="970"/>
      <c r="P875" s="967"/>
      <c r="Q875" s="970"/>
      <c r="R875" s="967"/>
      <c r="S875" s="970"/>
      <c r="T875" s="967"/>
      <c r="U875" s="970"/>
      <c r="V875" s="967"/>
      <c r="W875" s="970"/>
    </row>
    <row r="876" spans="1:23" ht="12.6" hidden="1" customHeight="1" outlineLevel="2">
      <c r="A876" s="1171">
        <v>44263</v>
      </c>
      <c r="B876" s="1032" t="s">
        <v>5698</v>
      </c>
      <c r="C876" s="955" t="s">
        <v>6605</v>
      </c>
      <c r="D876" s="968"/>
      <c r="E876" s="968"/>
      <c r="F876" s="969" t="s">
        <v>5700</v>
      </c>
      <c r="G876" s="970"/>
      <c r="H876" s="967"/>
      <c r="I876" s="970"/>
      <c r="J876" s="967"/>
      <c r="K876" s="970"/>
      <c r="L876" s="967"/>
      <c r="M876" s="970"/>
      <c r="N876" s="967"/>
      <c r="O876" s="970"/>
      <c r="P876" s="967"/>
      <c r="Q876" s="970"/>
      <c r="R876" s="967"/>
      <c r="S876" s="970"/>
      <c r="T876" s="967"/>
      <c r="U876" s="970"/>
      <c r="V876" s="967"/>
      <c r="W876" s="970"/>
    </row>
    <row r="877" spans="1:23" ht="25.2" hidden="1" customHeight="1" outlineLevel="2">
      <c r="A877" s="1171">
        <v>44263</v>
      </c>
      <c r="B877" s="1032" t="s">
        <v>5698</v>
      </c>
      <c r="C877" s="955" t="s">
        <v>6606</v>
      </c>
      <c r="D877" s="968"/>
      <c r="E877" s="968"/>
      <c r="F877" s="969" t="s">
        <v>5700</v>
      </c>
      <c r="G877" s="970"/>
      <c r="H877" s="967"/>
      <c r="I877" s="970"/>
      <c r="J877" s="967"/>
      <c r="K877" s="970"/>
      <c r="L877" s="967"/>
      <c r="M877" s="970"/>
      <c r="N877" s="967"/>
      <c r="O877" s="970"/>
      <c r="P877" s="967"/>
      <c r="Q877" s="970"/>
      <c r="R877" s="967"/>
      <c r="S877" s="970"/>
      <c r="T877" s="967"/>
      <c r="U877" s="970"/>
      <c r="V877" s="967"/>
      <c r="W877" s="970"/>
    </row>
    <row r="878" spans="1:23" ht="25.2" hidden="1" customHeight="1" outlineLevel="2">
      <c r="A878" s="1171">
        <v>44263</v>
      </c>
      <c r="B878" s="1032" t="s">
        <v>5698</v>
      </c>
      <c r="C878" s="955" t="s">
        <v>6607</v>
      </c>
      <c r="D878" s="968"/>
      <c r="E878" s="968"/>
      <c r="F878" s="972"/>
      <c r="G878" s="970"/>
      <c r="H878" s="967"/>
      <c r="I878" s="970"/>
      <c r="J878" s="967"/>
      <c r="K878" s="970"/>
      <c r="L878" s="967"/>
      <c r="M878" s="970"/>
      <c r="N878" s="967"/>
      <c r="O878" s="970"/>
      <c r="P878" s="967"/>
      <c r="Q878" s="970"/>
      <c r="R878" s="967"/>
      <c r="S878" s="970"/>
      <c r="T878" s="967"/>
      <c r="U878" s="970"/>
      <c r="V878" s="967"/>
      <c r="W878" s="973" t="s">
        <v>5700</v>
      </c>
    </row>
    <row r="879" spans="1:23" ht="12.6" hidden="1" customHeight="1" outlineLevel="2">
      <c r="A879" s="1171">
        <v>44263</v>
      </c>
      <c r="B879" s="1032" t="s">
        <v>5698</v>
      </c>
      <c r="C879" s="955" t="s">
        <v>6608</v>
      </c>
      <c r="D879" s="968"/>
      <c r="E879" s="968"/>
      <c r="F879" s="969" t="s">
        <v>5700</v>
      </c>
      <c r="G879" s="970"/>
      <c r="H879" s="967"/>
      <c r="I879" s="970"/>
      <c r="J879" s="967"/>
      <c r="K879" s="970"/>
      <c r="L879" s="967"/>
      <c r="M879" s="970"/>
      <c r="N879" s="967"/>
      <c r="O879" s="970"/>
      <c r="P879" s="967"/>
      <c r="Q879" s="970"/>
      <c r="R879" s="967"/>
      <c r="S879" s="970"/>
      <c r="T879" s="967"/>
      <c r="U879" s="970"/>
      <c r="V879" s="967"/>
      <c r="W879" s="970"/>
    </row>
    <row r="880" spans="1:23" ht="12.6" hidden="1" customHeight="1" outlineLevel="2">
      <c r="A880" s="1171">
        <v>44263</v>
      </c>
      <c r="B880" s="1032" t="s">
        <v>5698</v>
      </c>
      <c r="C880" s="955" t="s">
        <v>6609</v>
      </c>
      <c r="D880" s="977"/>
      <c r="E880" s="977" t="s">
        <v>5700</v>
      </c>
      <c r="F880" s="972"/>
      <c r="G880" s="970"/>
      <c r="H880" s="967"/>
      <c r="I880" s="970"/>
      <c r="J880" s="967"/>
      <c r="K880" s="970"/>
      <c r="L880" s="967"/>
      <c r="M880" s="970"/>
      <c r="N880" s="967"/>
      <c r="O880" s="970"/>
      <c r="P880" s="967"/>
      <c r="Q880" s="970"/>
      <c r="R880" s="967"/>
      <c r="S880" s="970"/>
      <c r="T880" s="967"/>
      <c r="U880" s="970"/>
      <c r="V880" s="967"/>
      <c r="W880" s="970"/>
    </row>
    <row r="881" spans="1:21" ht="25.2" hidden="1" customHeight="1" outlineLevel="2">
      <c r="A881" s="1171">
        <v>44263</v>
      </c>
      <c r="B881" s="1032" t="s">
        <v>5698</v>
      </c>
      <c r="C881" s="955" t="s">
        <v>6610</v>
      </c>
      <c r="D881" s="968"/>
      <c r="E881" s="968"/>
      <c r="F881" s="972"/>
      <c r="G881" s="970"/>
      <c r="H881" s="967"/>
      <c r="I881" s="970"/>
      <c r="J881" s="967"/>
      <c r="K881" s="970"/>
      <c r="L881" s="967"/>
      <c r="M881" s="970"/>
      <c r="N881" s="967"/>
      <c r="O881" s="970"/>
      <c r="P881" s="967"/>
      <c r="Q881" s="973" t="s">
        <v>5700</v>
      </c>
      <c r="R881" s="967"/>
      <c r="S881" s="970"/>
      <c r="T881" s="967"/>
      <c r="U881" s="970"/>
    </row>
    <row r="882" spans="1:21" ht="25.2" hidden="1" customHeight="1" outlineLevel="2">
      <c r="A882" s="1171">
        <v>44263</v>
      </c>
      <c r="B882" s="1032" t="s">
        <v>6115</v>
      </c>
      <c r="C882" s="955" t="s">
        <v>6611</v>
      </c>
      <c r="D882" s="968"/>
      <c r="E882" s="968"/>
      <c r="F882" s="972"/>
      <c r="G882" s="970"/>
      <c r="H882" s="967"/>
      <c r="I882" s="970"/>
      <c r="J882" s="967"/>
      <c r="K882" s="970"/>
      <c r="L882" s="967"/>
      <c r="M882" s="970"/>
      <c r="N882" s="967"/>
      <c r="O882" s="970"/>
      <c r="P882" s="967"/>
      <c r="Q882" s="970"/>
      <c r="R882" s="967"/>
      <c r="S882" s="970"/>
      <c r="T882" s="967"/>
      <c r="U882" s="973" t="s">
        <v>5700</v>
      </c>
    </row>
    <row r="883" spans="1:21" ht="25.2" hidden="1" customHeight="1" outlineLevel="2">
      <c r="A883" s="1171">
        <v>44263</v>
      </c>
      <c r="B883" s="1032" t="s">
        <v>5698</v>
      </c>
      <c r="C883" s="955" t="s">
        <v>6612</v>
      </c>
      <c r="D883" s="968"/>
      <c r="E883" s="968"/>
      <c r="F883" s="969" t="s">
        <v>5700</v>
      </c>
      <c r="G883" s="970"/>
      <c r="H883" s="967"/>
      <c r="I883" s="970"/>
      <c r="J883" s="967"/>
      <c r="K883" s="970"/>
      <c r="L883" s="967"/>
      <c r="M883" s="970"/>
      <c r="N883" s="967"/>
      <c r="O883" s="970"/>
      <c r="P883" s="967"/>
      <c r="Q883" s="970"/>
      <c r="R883" s="967"/>
      <c r="S883" s="970"/>
      <c r="T883" s="967"/>
      <c r="U883" s="970"/>
    </row>
    <row r="884" spans="1:21" ht="12.6" hidden="1" customHeight="1" outlineLevel="2">
      <c r="A884" s="1171">
        <v>44263</v>
      </c>
      <c r="B884" s="1032" t="s">
        <v>5698</v>
      </c>
      <c r="C884" s="955" t="s">
        <v>6613</v>
      </c>
      <c r="D884" s="977"/>
      <c r="E884" s="977" t="s">
        <v>5700</v>
      </c>
      <c r="F884" s="972"/>
      <c r="G884" s="970"/>
      <c r="H884" s="967"/>
      <c r="I884" s="970"/>
      <c r="J884" s="967"/>
      <c r="K884" s="970"/>
      <c r="L884" s="967"/>
      <c r="M884" s="970"/>
      <c r="N884" s="967"/>
      <c r="O884" s="970"/>
      <c r="P884" s="967"/>
      <c r="Q884" s="970"/>
      <c r="R884" s="967"/>
      <c r="S884" s="970"/>
      <c r="T884" s="974" t="s">
        <v>5700</v>
      </c>
      <c r="U884" s="970"/>
    </row>
    <row r="885" spans="1:21" ht="12.6" hidden="1" customHeight="1" outlineLevel="2">
      <c r="A885" s="1171">
        <v>44263</v>
      </c>
      <c r="B885" s="1032" t="s">
        <v>5698</v>
      </c>
      <c r="C885" s="955" t="s">
        <v>6614</v>
      </c>
      <c r="D885" s="968"/>
      <c r="E885" s="968"/>
      <c r="F885" s="969" t="s">
        <v>5700</v>
      </c>
      <c r="G885" s="970"/>
      <c r="H885" s="967"/>
      <c r="I885" s="970"/>
      <c r="J885" s="967"/>
      <c r="K885" s="970"/>
      <c r="L885" s="967"/>
      <c r="M885" s="970"/>
      <c r="N885" s="967"/>
      <c r="O885" s="970"/>
      <c r="P885" s="967"/>
      <c r="Q885" s="970"/>
      <c r="R885" s="967"/>
      <c r="S885" s="970"/>
      <c r="T885" s="967"/>
      <c r="U885" s="970"/>
    </row>
    <row r="886" spans="1:21" ht="12.6" hidden="1" customHeight="1" outlineLevel="2">
      <c r="A886" s="1171">
        <v>44263</v>
      </c>
      <c r="B886" s="1032" t="s">
        <v>5698</v>
      </c>
      <c r="C886" s="955" t="s">
        <v>6615</v>
      </c>
      <c r="D886" s="968"/>
      <c r="E886" s="968"/>
      <c r="F886" s="972"/>
      <c r="G886" s="970"/>
      <c r="H886" s="967"/>
      <c r="I886" s="970"/>
      <c r="J886" s="974" t="s">
        <v>5700</v>
      </c>
      <c r="K886" s="970"/>
      <c r="L886" s="967"/>
      <c r="M886" s="970"/>
      <c r="N886" s="967"/>
      <c r="O886" s="970"/>
      <c r="P886" s="967"/>
      <c r="Q886" s="970"/>
      <c r="R886" s="967"/>
      <c r="S886" s="970"/>
      <c r="T886" s="967"/>
      <c r="U886" s="970"/>
    </row>
    <row r="887" spans="1:21" ht="12.6" hidden="1" customHeight="1" outlineLevel="2">
      <c r="A887" s="1171">
        <v>44263</v>
      </c>
      <c r="B887" s="1032" t="s">
        <v>5698</v>
      </c>
      <c r="C887" s="955" t="s">
        <v>6616</v>
      </c>
      <c r="D887" s="968"/>
      <c r="E887" s="968"/>
      <c r="F887" s="972"/>
      <c r="G887" s="970"/>
      <c r="H887" s="967"/>
      <c r="I887" s="970"/>
      <c r="J887" s="967"/>
      <c r="K887" s="970"/>
      <c r="L887" s="967"/>
      <c r="M887" s="970"/>
      <c r="N887" s="967"/>
      <c r="O887" s="970"/>
      <c r="P887" s="967"/>
      <c r="Q887" s="970"/>
      <c r="R887" s="967"/>
      <c r="S887" s="970"/>
      <c r="T887" s="974" t="s">
        <v>5700</v>
      </c>
      <c r="U887" s="970"/>
    </row>
    <row r="888" spans="1:21" ht="12.6" hidden="1" customHeight="1" outlineLevel="2">
      <c r="A888" s="1171">
        <v>44263</v>
      </c>
      <c r="B888" s="1032" t="s">
        <v>5698</v>
      </c>
      <c r="C888" s="955" t="s">
        <v>6617</v>
      </c>
      <c r="D888" s="968"/>
      <c r="E888" s="968"/>
      <c r="F888" s="972"/>
      <c r="G888" s="970"/>
      <c r="H888" s="967"/>
      <c r="I888" s="970"/>
      <c r="J888" s="967"/>
      <c r="K888" s="970"/>
      <c r="L888" s="967"/>
      <c r="M888" s="970"/>
      <c r="N888" s="967"/>
      <c r="O888" s="970"/>
      <c r="P888" s="967"/>
      <c r="Q888" s="970"/>
      <c r="R888" s="967"/>
      <c r="S888" s="970"/>
      <c r="T888" s="967"/>
      <c r="U888" s="970"/>
    </row>
    <row r="889" spans="1:21" ht="12.6" hidden="1" customHeight="1" outlineLevel="2">
      <c r="A889" s="1171">
        <v>44263</v>
      </c>
      <c r="B889" s="1032" t="s">
        <v>5706</v>
      </c>
      <c r="C889" s="955" t="s">
        <v>6618</v>
      </c>
      <c r="D889" s="968"/>
      <c r="E889" s="968"/>
      <c r="F889" s="972"/>
      <c r="G889" s="970"/>
      <c r="H889" s="967"/>
      <c r="I889" s="970"/>
      <c r="J889" s="967"/>
      <c r="K889" s="970"/>
      <c r="L889" s="967"/>
      <c r="M889" s="970"/>
      <c r="N889" s="967"/>
      <c r="O889" s="970"/>
      <c r="P889" s="967"/>
      <c r="Q889" s="970"/>
      <c r="R889" s="967"/>
      <c r="S889" s="970"/>
      <c r="T889" s="974" t="s">
        <v>5700</v>
      </c>
      <c r="U889" s="970"/>
    </row>
    <row r="890" spans="1:21" ht="12.6" hidden="1" customHeight="1" outlineLevel="2">
      <c r="A890" s="1171">
        <v>44263</v>
      </c>
      <c r="B890" s="1032" t="s">
        <v>5698</v>
      </c>
      <c r="C890" s="955" t="s">
        <v>6619</v>
      </c>
      <c r="D890" s="968"/>
      <c r="E890" s="968"/>
      <c r="F890" s="972"/>
      <c r="G890" s="970"/>
      <c r="H890" s="967"/>
      <c r="I890" s="970"/>
      <c r="J890" s="967"/>
      <c r="K890" s="970"/>
      <c r="L890" s="967"/>
      <c r="M890" s="970"/>
      <c r="N890" s="967"/>
      <c r="O890" s="970"/>
      <c r="P890" s="967"/>
      <c r="Q890" s="973" t="s">
        <v>5700</v>
      </c>
      <c r="R890" s="967"/>
      <c r="S890" s="970"/>
      <c r="T890" s="967"/>
      <c r="U890" s="970"/>
    </row>
    <row r="891" spans="1:21" ht="12.6" hidden="1" customHeight="1" outlineLevel="1" collapsed="1">
      <c r="A891" s="1172">
        <v>44264</v>
      </c>
      <c r="B891" s="1032" t="s">
        <v>5698</v>
      </c>
      <c r="C891" s="955" t="s">
        <v>6620</v>
      </c>
      <c r="D891" s="968"/>
      <c r="E891" s="968"/>
      <c r="F891" s="972"/>
      <c r="G891" s="970"/>
      <c r="H891" s="967"/>
      <c r="I891" s="970"/>
      <c r="J891" s="967"/>
      <c r="K891" s="970"/>
      <c r="L891" s="967"/>
      <c r="M891" s="970"/>
      <c r="N891" s="967"/>
      <c r="O891" s="970"/>
      <c r="P891" s="967"/>
      <c r="Q891" s="970"/>
      <c r="R891" s="967"/>
      <c r="S891" s="970"/>
      <c r="T891" s="974" t="s">
        <v>5700</v>
      </c>
      <c r="U891" s="970"/>
    </row>
    <row r="892" spans="1:21" ht="12.6" hidden="1" customHeight="1" outlineLevel="2">
      <c r="A892" s="1172">
        <v>44264</v>
      </c>
      <c r="B892" s="1032" t="s">
        <v>5698</v>
      </c>
      <c r="C892" s="955" t="s">
        <v>6621</v>
      </c>
      <c r="D892" s="968"/>
      <c r="E892" s="968"/>
      <c r="F892" s="972"/>
      <c r="G892" s="970"/>
      <c r="H892" s="967"/>
      <c r="I892" s="970"/>
      <c r="J892" s="974" t="s">
        <v>5700</v>
      </c>
      <c r="K892" s="970"/>
      <c r="L892" s="967"/>
      <c r="M892" s="970"/>
      <c r="N892" s="967"/>
      <c r="O892" s="970"/>
      <c r="P892" s="967"/>
      <c r="Q892" s="970"/>
      <c r="R892" s="967"/>
      <c r="S892" s="970"/>
      <c r="T892" s="967"/>
      <c r="U892" s="970"/>
    </row>
    <row r="893" spans="1:21" ht="12.6" hidden="1" customHeight="1" outlineLevel="2">
      <c r="A893" s="1172">
        <v>44264</v>
      </c>
      <c r="B893" s="1032" t="s">
        <v>5698</v>
      </c>
      <c r="C893" s="955" t="s">
        <v>6622</v>
      </c>
      <c r="D893" s="968"/>
      <c r="E893" s="968"/>
      <c r="F893" s="972"/>
      <c r="G893" s="970"/>
      <c r="H893" s="967"/>
      <c r="I893" s="970"/>
      <c r="J893" s="967"/>
      <c r="K893" s="970"/>
      <c r="L893" s="967"/>
      <c r="M893" s="970"/>
      <c r="N893" s="967"/>
      <c r="O893" s="970"/>
      <c r="P893" s="967"/>
      <c r="Q893" s="970"/>
      <c r="R893" s="967"/>
      <c r="S893" s="970"/>
      <c r="T893" s="967"/>
      <c r="U893" s="970"/>
    </row>
    <row r="894" spans="1:21" ht="12.6" hidden="1" customHeight="1" outlineLevel="2">
      <c r="A894" s="1172">
        <v>44264</v>
      </c>
      <c r="B894" s="1032" t="s">
        <v>5698</v>
      </c>
      <c r="C894" s="955" t="s">
        <v>6623</v>
      </c>
      <c r="D894" s="968"/>
      <c r="E894" s="968"/>
      <c r="F894" s="972"/>
      <c r="G894" s="970"/>
      <c r="H894" s="967"/>
      <c r="I894" s="970"/>
      <c r="J894" s="967"/>
      <c r="K894" s="970"/>
      <c r="L894" s="967"/>
      <c r="M894" s="970"/>
      <c r="N894" s="967"/>
      <c r="O894" s="970"/>
      <c r="P894" s="967"/>
      <c r="Q894" s="970"/>
      <c r="R894" s="974" t="s">
        <v>5700</v>
      </c>
      <c r="S894" s="970"/>
      <c r="T894" s="967"/>
      <c r="U894" s="970"/>
    </row>
    <row r="895" spans="1:21" ht="12.6" hidden="1" customHeight="1" outlineLevel="2">
      <c r="A895" s="1172">
        <v>44264</v>
      </c>
      <c r="B895" s="1032" t="s">
        <v>5698</v>
      </c>
      <c r="C895" s="955" t="s">
        <v>6624</v>
      </c>
      <c r="D895" s="968"/>
      <c r="E895" s="968"/>
      <c r="F895" s="972"/>
      <c r="G895" s="970"/>
      <c r="H895" s="967"/>
      <c r="I895" s="970"/>
      <c r="J895" s="967"/>
      <c r="K895" s="970"/>
      <c r="L895" s="967"/>
      <c r="M895" s="970"/>
      <c r="N895" s="967"/>
      <c r="O895" s="970"/>
      <c r="P895" s="967"/>
      <c r="Q895" s="970"/>
      <c r="R895" s="967"/>
      <c r="S895" s="970"/>
      <c r="T895" s="974" t="s">
        <v>5700</v>
      </c>
      <c r="U895" s="970"/>
    </row>
    <row r="896" spans="1:21" ht="12.6" hidden="1" customHeight="1" outlineLevel="2">
      <c r="A896" s="1172">
        <v>44264</v>
      </c>
      <c r="B896" s="1032" t="s">
        <v>5698</v>
      </c>
      <c r="C896" s="955" t="s">
        <v>6625</v>
      </c>
      <c r="D896" s="968"/>
      <c r="E896" s="968"/>
      <c r="F896" s="972"/>
      <c r="G896" s="970"/>
      <c r="H896" s="967"/>
      <c r="I896" s="970"/>
      <c r="J896" s="967"/>
      <c r="K896" s="970"/>
      <c r="L896" s="967"/>
      <c r="M896" s="970"/>
      <c r="N896" s="967"/>
      <c r="O896" s="970"/>
      <c r="P896" s="967"/>
      <c r="Q896" s="970"/>
      <c r="R896" s="967"/>
      <c r="S896" s="970"/>
      <c r="T896" s="967"/>
      <c r="U896" s="970"/>
    </row>
    <row r="897" spans="1:22" ht="25.2" hidden="1" customHeight="1" outlineLevel="2">
      <c r="A897" s="1172">
        <v>44264</v>
      </c>
      <c r="B897" s="1032" t="s">
        <v>5698</v>
      </c>
      <c r="C897" s="955" t="s">
        <v>6626</v>
      </c>
      <c r="D897" s="977"/>
      <c r="E897" s="977" t="s">
        <v>5700</v>
      </c>
      <c r="F897" s="969" t="s">
        <v>5700</v>
      </c>
      <c r="G897" s="970"/>
      <c r="H897" s="967"/>
      <c r="I897" s="970"/>
      <c r="J897" s="967"/>
      <c r="K897" s="970"/>
      <c r="L897" s="967"/>
      <c r="M897" s="970"/>
      <c r="N897" s="967"/>
      <c r="O897" s="970"/>
      <c r="P897" s="967"/>
      <c r="Q897" s="970"/>
      <c r="R897" s="967"/>
      <c r="S897" s="970"/>
      <c r="T897" s="967"/>
      <c r="U897" s="970"/>
      <c r="V897" s="967"/>
    </row>
    <row r="898" spans="1:22" ht="12.6" hidden="1" customHeight="1" outlineLevel="2">
      <c r="A898" s="1172">
        <v>44264</v>
      </c>
      <c r="B898" s="1032" t="s">
        <v>5698</v>
      </c>
      <c r="C898" s="955" t="s">
        <v>6627</v>
      </c>
      <c r="D898" s="968"/>
      <c r="E898" s="968"/>
      <c r="F898" s="972"/>
      <c r="G898" s="970"/>
      <c r="H898" s="967"/>
      <c r="I898" s="970"/>
      <c r="J898" s="974" t="s">
        <v>5700</v>
      </c>
      <c r="K898" s="970"/>
      <c r="L898" s="967"/>
      <c r="M898" s="970"/>
      <c r="N898" s="967"/>
      <c r="O898" s="970"/>
      <c r="P898" s="967"/>
      <c r="Q898" s="970"/>
      <c r="R898" s="967"/>
      <c r="S898" s="973" t="s">
        <v>5700</v>
      </c>
      <c r="T898" s="967"/>
      <c r="U898" s="970"/>
      <c r="V898" s="967"/>
    </row>
    <row r="899" spans="1:22" ht="12.6" hidden="1" customHeight="1" outlineLevel="2">
      <c r="A899" s="1172">
        <v>44264</v>
      </c>
      <c r="B899" s="1032" t="s">
        <v>5745</v>
      </c>
      <c r="C899" s="955" t="s">
        <v>6628</v>
      </c>
      <c r="D899" s="968"/>
      <c r="E899" s="968"/>
      <c r="F899" s="972"/>
      <c r="G899" s="970"/>
      <c r="H899" s="967"/>
      <c r="I899" s="970"/>
      <c r="J899" s="967"/>
      <c r="K899" s="970"/>
      <c r="L899" s="967"/>
      <c r="M899" s="970"/>
      <c r="N899" s="974" t="s">
        <v>5700</v>
      </c>
      <c r="O899" s="970"/>
      <c r="P899" s="967"/>
      <c r="Q899" s="970"/>
      <c r="R899" s="967"/>
      <c r="S899" s="970"/>
      <c r="T899" s="967"/>
      <c r="U899" s="970"/>
      <c r="V899" s="967"/>
    </row>
    <row r="900" spans="1:22" ht="12.6" hidden="1" customHeight="1" outlineLevel="2">
      <c r="A900" s="1172">
        <v>44264</v>
      </c>
      <c r="B900" s="1032" t="s">
        <v>5698</v>
      </c>
      <c r="C900" s="955" t="s">
        <v>6629</v>
      </c>
      <c r="D900" s="968"/>
      <c r="E900" s="968"/>
      <c r="F900" s="969" t="s">
        <v>5700</v>
      </c>
      <c r="G900" s="970"/>
      <c r="H900" s="967"/>
      <c r="I900" s="970"/>
      <c r="J900" s="967"/>
      <c r="K900" s="970"/>
      <c r="L900" s="967"/>
      <c r="M900" s="970"/>
      <c r="N900" s="967"/>
      <c r="O900" s="970"/>
      <c r="P900" s="967"/>
      <c r="Q900" s="970"/>
      <c r="R900" s="967"/>
      <c r="S900" s="970"/>
      <c r="T900" s="967"/>
      <c r="U900" s="970"/>
      <c r="V900" s="967"/>
    </row>
    <row r="901" spans="1:22" ht="12.6" hidden="1" customHeight="1" outlineLevel="2">
      <c r="A901" s="1172">
        <v>44264</v>
      </c>
      <c r="B901" s="1032" t="s">
        <v>5698</v>
      </c>
      <c r="C901" s="955" t="s">
        <v>6630</v>
      </c>
      <c r="D901" s="968"/>
      <c r="E901" s="968"/>
      <c r="F901" s="972"/>
      <c r="G901" s="970"/>
      <c r="H901" s="967"/>
      <c r="I901" s="970"/>
      <c r="J901" s="967"/>
      <c r="K901" s="970"/>
      <c r="L901" s="967"/>
      <c r="M901" s="970"/>
      <c r="N901" s="967"/>
      <c r="O901" s="970"/>
      <c r="P901" s="967"/>
      <c r="Q901" s="970"/>
      <c r="R901" s="967"/>
      <c r="S901" s="970"/>
      <c r="T901" s="967"/>
      <c r="U901" s="970"/>
      <c r="V901" s="967"/>
    </row>
    <row r="902" spans="1:22" ht="12.6" hidden="1" customHeight="1" outlineLevel="1" collapsed="1">
      <c r="A902" s="1173">
        <v>44265</v>
      </c>
      <c r="B902" s="1032" t="s">
        <v>5698</v>
      </c>
      <c r="C902" s="955" t="s">
        <v>6631</v>
      </c>
      <c r="D902" s="968"/>
      <c r="E902" s="968"/>
      <c r="F902" s="972"/>
      <c r="G902" s="970"/>
      <c r="H902" s="967"/>
      <c r="I902" s="970"/>
      <c r="J902" s="967"/>
      <c r="K902" s="970"/>
      <c r="L902" s="967"/>
      <c r="M902" s="973" t="s">
        <v>5700</v>
      </c>
      <c r="N902" s="967"/>
      <c r="O902" s="970"/>
      <c r="P902" s="967"/>
      <c r="Q902" s="970"/>
      <c r="R902" s="967"/>
      <c r="S902" s="970"/>
      <c r="T902" s="967"/>
      <c r="U902" s="970"/>
      <c r="V902" s="967"/>
    </row>
    <row r="903" spans="1:22" ht="12.6" hidden="1" customHeight="1" outlineLevel="2">
      <c r="A903" s="1173">
        <v>44265</v>
      </c>
      <c r="B903" s="1032" t="s">
        <v>5698</v>
      </c>
      <c r="C903" s="955" t="s">
        <v>6632</v>
      </c>
      <c r="D903" s="968"/>
      <c r="E903" s="968"/>
      <c r="F903" s="972"/>
      <c r="G903" s="970"/>
      <c r="H903" s="967"/>
      <c r="I903" s="970"/>
      <c r="J903" s="967"/>
      <c r="K903" s="970"/>
      <c r="L903" s="967"/>
      <c r="M903" s="970"/>
      <c r="N903" s="967"/>
      <c r="O903" s="970"/>
      <c r="P903" s="967"/>
      <c r="Q903" s="970"/>
      <c r="R903" s="967"/>
      <c r="S903" s="970"/>
      <c r="T903" s="974" t="s">
        <v>5700</v>
      </c>
      <c r="U903" s="970"/>
      <c r="V903" s="967"/>
    </row>
    <row r="904" spans="1:22" ht="12.6" hidden="1" customHeight="1" outlineLevel="2">
      <c r="A904" s="1173">
        <v>44265</v>
      </c>
      <c r="B904" s="1032" t="s">
        <v>5698</v>
      </c>
      <c r="C904" s="955" t="s">
        <v>6633</v>
      </c>
      <c r="D904" s="968"/>
      <c r="E904" s="968"/>
      <c r="F904" s="972"/>
      <c r="G904" s="970"/>
      <c r="H904" s="967"/>
      <c r="I904" s="970"/>
      <c r="J904" s="967"/>
      <c r="K904" s="970"/>
      <c r="L904" s="967"/>
      <c r="M904" s="970"/>
      <c r="N904" s="967"/>
      <c r="O904" s="970"/>
      <c r="P904" s="967"/>
      <c r="Q904" s="970"/>
      <c r="R904" s="974" t="s">
        <v>5700</v>
      </c>
      <c r="S904" s="970"/>
      <c r="T904" s="967"/>
      <c r="U904" s="970"/>
      <c r="V904" s="967"/>
    </row>
    <row r="905" spans="1:22" ht="12.6" hidden="1" customHeight="1" outlineLevel="2">
      <c r="A905" s="1173">
        <v>44265</v>
      </c>
      <c r="B905" s="1032" t="s">
        <v>5698</v>
      </c>
      <c r="C905" s="955" t="s">
        <v>6634</v>
      </c>
      <c r="D905" s="968"/>
      <c r="E905" s="968"/>
      <c r="F905" s="969" t="s">
        <v>5700</v>
      </c>
      <c r="G905" s="970"/>
      <c r="H905" s="967"/>
      <c r="I905" s="970"/>
      <c r="J905" s="967"/>
      <c r="K905" s="970"/>
      <c r="L905" s="967"/>
      <c r="M905" s="970"/>
      <c r="N905" s="967"/>
      <c r="O905" s="970"/>
      <c r="P905" s="967"/>
      <c r="Q905" s="970"/>
      <c r="R905" s="967"/>
      <c r="S905" s="970"/>
      <c r="T905" s="967"/>
      <c r="U905" s="970"/>
      <c r="V905" s="967"/>
    </row>
    <row r="906" spans="1:22" ht="12.6" hidden="1" customHeight="1" outlineLevel="2">
      <c r="A906" s="1173">
        <v>44265</v>
      </c>
      <c r="B906" s="1032" t="s">
        <v>5723</v>
      </c>
      <c r="C906" s="955" t="s">
        <v>6635</v>
      </c>
      <c r="D906" s="968"/>
      <c r="E906" s="968"/>
      <c r="F906" s="969" t="s">
        <v>5700</v>
      </c>
      <c r="G906" s="970"/>
      <c r="H906" s="967"/>
      <c r="I906" s="970"/>
      <c r="J906" s="967"/>
      <c r="K906" s="970"/>
      <c r="L906" s="967"/>
      <c r="M906" s="970"/>
      <c r="N906" s="967"/>
      <c r="O906" s="970"/>
      <c r="P906" s="967"/>
      <c r="Q906" s="970"/>
      <c r="R906" s="967"/>
      <c r="S906" s="970"/>
      <c r="T906" s="967"/>
      <c r="U906" s="970"/>
      <c r="V906" s="967"/>
    </row>
    <row r="907" spans="1:22" ht="12.6" hidden="1" customHeight="1" outlineLevel="2">
      <c r="A907" s="1173">
        <v>44265</v>
      </c>
      <c r="B907" s="1032" t="s">
        <v>5698</v>
      </c>
      <c r="C907" s="955" t="s">
        <v>6636</v>
      </c>
      <c r="D907" s="968"/>
      <c r="E907" s="968"/>
      <c r="F907" s="972"/>
      <c r="G907" s="970"/>
      <c r="H907" s="967"/>
      <c r="I907" s="970"/>
      <c r="J907" s="967"/>
      <c r="K907" s="970"/>
      <c r="L907" s="967"/>
      <c r="M907" s="970"/>
      <c r="N907" s="967"/>
      <c r="O907" s="970"/>
      <c r="P907" s="967"/>
      <c r="Q907" s="970"/>
      <c r="R907" s="967"/>
      <c r="S907" s="970"/>
      <c r="T907" s="967"/>
      <c r="U907" s="970"/>
      <c r="V907" s="974" t="s">
        <v>5700</v>
      </c>
    </row>
    <row r="908" spans="1:22" ht="12.6" hidden="1" customHeight="1" outlineLevel="2">
      <c r="A908" s="1173">
        <v>44265</v>
      </c>
      <c r="B908" s="1032" t="s">
        <v>5698</v>
      </c>
      <c r="C908" s="955" t="s">
        <v>6637</v>
      </c>
      <c r="D908" s="968"/>
      <c r="E908" s="968"/>
      <c r="F908" s="972"/>
      <c r="G908" s="970"/>
      <c r="H908" s="967"/>
      <c r="I908" s="970"/>
      <c r="J908" s="967"/>
      <c r="K908" s="970"/>
      <c r="L908" s="967"/>
      <c r="M908" s="970"/>
      <c r="N908" s="967"/>
      <c r="O908" s="970"/>
      <c r="P908" s="967"/>
      <c r="Q908" s="970"/>
      <c r="R908" s="967"/>
      <c r="S908" s="970"/>
      <c r="T908" s="974" t="s">
        <v>5700</v>
      </c>
      <c r="U908" s="970"/>
      <c r="V908" s="967"/>
    </row>
    <row r="909" spans="1:22" ht="12.6" hidden="1" customHeight="1" outlineLevel="2">
      <c r="A909" s="1173">
        <v>44265</v>
      </c>
      <c r="B909" s="1032" t="s">
        <v>5706</v>
      </c>
      <c r="C909" s="955" t="s">
        <v>6638</v>
      </c>
      <c r="D909" s="968"/>
      <c r="E909" s="968"/>
      <c r="F909" s="972"/>
      <c r="G909" s="970"/>
      <c r="H909" s="967"/>
      <c r="I909" s="970"/>
      <c r="J909" s="967"/>
      <c r="K909" s="970"/>
      <c r="L909" s="967"/>
      <c r="M909" s="970"/>
      <c r="N909" s="967"/>
      <c r="O909" s="970"/>
      <c r="P909" s="967"/>
      <c r="Q909" s="970"/>
      <c r="R909" s="967"/>
      <c r="S909" s="970"/>
      <c r="T909" s="974" t="s">
        <v>5700</v>
      </c>
      <c r="U909" s="970"/>
      <c r="V909" s="967"/>
    </row>
    <row r="910" spans="1:22" ht="12.6" hidden="1" customHeight="1" outlineLevel="2">
      <c r="A910" s="1173">
        <v>44265</v>
      </c>
      <c r="B910" s="1032" t="s">
        <v>5698</v>
      </c>
      <c r="C910" s="955" t="s">
        <v>6639</v>
      </c>
      <c r="D910" s="968"/>
      <c r="E910" s="968"/>
      <c r="F910" s="972"/>
      <c r="G910" s="970"/>
      <c r="H910" s="967"/>
      <c r="I910" s="970"/>
      <c r="J910" s="967"/>
      <c r="K910" s="970"/>
      <c r="L910" s="967"/>
      <c r="M910" s="970"/>
      <c r="N910" s="967"/>
      <c r="O910" s="970"/>
      <c r="P910" s="967"/>
      <c r="Q910" s="970"/>
      <c r="R910" s="967"/>
      <c r="S910" s="970"/>
      <c r="T910" s="974" t="s">
        <v>5700</v>
      </c>
      <c r="U910" s="970"/>
      <c r="V910" s="967"/>
    </row>
    <row r="911" spans="1:22" ht="12.6" hidden="1" customHeight="1" outlineLevel="2">
      <c r="A911" s="1173">
        <v>44265</v>
      </c>
      <c r="B911" s="1032" t="s">
        <v>5698</v>
      </c>
      <c r="C911" s="955" t="s">
        <v>6640</v>
      </c>
      <c r="D911" s="968"/>
      <c r="E911" s="968"/>
      <c r="F911" s="972"/>
      <c r="G911" s="970"/>
      <c r="H911" s="967"/>
      <c r="I911" s="970"/>
      <c r="J911" s="967"/>
      <c r="K911" s="970"/>
      <c r="L911" s="967"/>
      <c r="M911" s="970"/>
      <c r="N911" s="967"/>
      <c r="O911" s="970"/>
      <c r="P911" s="967"/>
      <c r="Q911" s="970"/>
      <c r="R911" s="967"/>
      <c r="S911" s="973"/>
      <c r="T911" s="974" t="s">
        <v>5700</v>
      </c>
      <c r="U911" s="970"/>
      <c r="V911" s="967"/>
    </row>
    <row r="912" spans="1:22" ht="25.2" hidden="1" customHeight="1" outlineLevel="2">
      <c r="A912" s="1173">
        <v>44265</v>
      </c>
      <c r="B912" s="1032" t="s">
        <v>5698</v>
      </c>
      <c r="C912" s="955" t="s">
        <v>6641</v>
      </c>
      <c r="D912" s="968"/>
      <c r="E912" s="968"/>
      <c r="F912" s="972"/>
      <c r="G912" s="970"/>
      <c r="H912" s="967"/>
      <c r="I912" s="970"/>
      <c r="J912" s="967"/>
      <c r="K912" s="970"/>
      <c r="L912" s="967"/>
      <c r="M912" s="970"/>
      <c r="N912" s="967"/>
      <c r="O912" s="970"/>
      <c r="P912" s="967"/>
      <c r="Q912" s="970"/>
      <c r="R912" s="967"/>
      <c r="S912" s="970"/>
      <c r="T912" s="974" t="s">
        <v>5700</v>
      </c>
      <c r="U912" s="970"/>
      <c r="V912" s="967"/>
    </row>
    <row r="913" spans="1:21" ht="12.6" hidden="1" customHeight="1" outlineLevel="2">
      <c r="A913" s="1173">
        <v>44265</v>
      </c>
      <c r="B913" s="1032" t="s">
        <v>5698</v>
      </c>
      <c r="C913" s="955" t="s">
        <v>6642</v>
      </c>
      <c r="D913" s="968"/>
      <c r="E913" s="968"/>
      <c r="F913" s="972"/>
      <c r="G913" s="970"/>
      <c r="H913" s="967"/>
      <c r="I913" s="970"/>
      <c r="J913" s="967"/>
      <c r="K913" s="970"/>
      <c r="L913" s="967"/>
      <c r="M913" s="970"/>
      <c r="N913" s="967"/>
      <c r="O913" s="970"/>
      <c r="P913" s="967"/>
      <c r="Q913" s="970"/>
      <c r="R913" s="967"/>
      <c r="S913" s="970"/>
      <c r="T913" s="967"/>
      <c r="U913" s="970"/>
    </row>
    <row r="914" spans="1:21" ht="12.6" hidden="1" customHeight="1" outlineLevel="2">
      <c r="A914" s="1173">
        <v>44265</v>
      </c>
      <c r="B914" s="1032" t="s">
        <v>5698</v>
      </c>
      <c r="C914" s="955" t="s">
        <v>6643</v>
      </c>
      <c r="D914" s="968"/>
      <c r="E914" s="968"/>
      <c r="F914" s="972"/>
      <c r="G914" s="970"/>
      <c r="H914" s="967"/>
      <c r="I914" s="970"/>
      <c r="J914" s="967"/>
      <c r="K914" s="970"/>
      <c r="L914" s="967"/>
      <c r="M914" s="970"/>
      <c r="N914" s="967"/>
      <c r="O914" s="970"/>
      <c r="P914" s="967"/>
      <c r="Q914" s="970"/>
      <c r="R914" s="967"/>
      <c r="S914" s="970"/>
      <c r="T914" s="974" t="s">
        <v>5700</v>
      </c>
      <c r="U914" s="970"/>
    </row>
    <row r="915" spans="1:21" ht="12.6" hidden="1" customHeight="1" outlineLevel="2">
      <c r="A915" s="1173">
        <v>44265</v>
      </c>
      <c r="B915" s="1032" t="s">
        <v>5698</v>
      </c>
      <c r="C915" s="955" t="s">
        <v>6644</v>
      </c>
      <c r="D915" s="968"/>
      <c r="E915" s="968"/>
      <c r="F915" s="969" t="s">
        <v>5700</v>
      </c>
      <c r="G915" s="970"/>
      <c r="H915" s="967"/>
      <c r="I915" s="970"/>
      <c r="J915" s="967"/>
      <c r="K915" s="970"/>
      <c r="L915" s="967"/>
      <c r="M915" s="970"/>
      <c r="N915" s="967"/>
      <c r="O915" s="970"/>
      <c r="P915" s="967"/>
      <c r="Q915" s="970"/>
      <c r="R915" s="967"/>
      <c r="S915" s="970"/>
      <c r="T915" s="967"/>
      <c r="U915" s="970"/>
    </row>
    <row r="916" spans="1:21" ht="12.6" hidden="1" customHeight="1" outlineLevel="2">
      <c r="A916" s="1173">
        <v>44265</v>
      </c>
      <c r="B916" s="1032" t="s">
        <v>5698</v>
      </c>
      <c r="C916" s="955" t="s">
        <v>6645</v>
      </c>
      <c r="D916" s="968"/>
      <c r="E916" s="968"/>
      <c r="F916" s="969" t="s">
        <v>5700</v>
      </c>
      <c r="G916" s="970"/>
      <c r="H916" s="967"/>
      <c r="I916" s="970"/>
      <c r="J916" s="967"/>
      <c r="K916" s="970"/>
      <c r="L916" s="967"/>
      <c r="M916" s="970"/>
      <c r="N916" s="967"/>
      <c r="O916" s="970"/>
      <c r="P916" s="967"/>
      <c r="Q916" s="970"/>
      <c r="R916" s="967"/>
      <c r="S916" s="970"/>
      <c r="T916" s="967"/>
      <c r="U916" s="970"/>
    </row>
    <row r="917" spans="1:21" ht="12.6" hidden="1" customHeight="1" outlineLevel="2">
      <c r="A917" s="1173">
        <v>44265</v>
      </c>
      <c r="B917" s="1032" t="s">
        <v>5698</v>
      </c>
      <c r="C917" s="955" t="s">
        <v>6646</v>
      </c>
      <c r="D917" s="968"/>
      <c r="E917" s="968"/>
      <c r="F917" s="969" t="s">
        <v>5700</v>
      </c>
      <c r="G917" s="970"/>
      <c r="H917" s="967"/>
      <c r="I917" s="970"/>
      <c r="J917" s="967"/>
      <c r="K917" s="970"/>
      <c r="L917" s="967"/>
      <c r="M917" s="970"/>
      <c r="N917" s="967"/>
      <c r="O917" s="970"/>
      <c r="P917" s="967"/>
      <c r="Q917" s="970"/>
      <c r="R917" s="967"/>
      <c r="S917" s="970"/>
      <c r="T917" s="967"/>
      <c r="U917" s="970"/>
    </row>
    <row r="918" spans="1:21" ht="12.6" hidden="1" customHeight="1" outlineLevel="2">
      <c r="A918" s="1173">
        <v>44265</v>
      </c>
      <c r="B918" s="1032" t="s">
        <v>5698</v>
      </c>
      <c r="C918" s="955" t="s">
        <v>6647</v>
      </c>
      <c r="D918" s="968"/>
      <c r="E918" s="968"/>
      <c r="F918" s="972"/>
      <c r="G918" s="970"/>
      <c r="H918" s="967"/>
      <c r="I918" s="970"/>
      <c r="J918" s="967"/>
      <c r="K918" s="970"/>
      <c r="L918" s="967"/>
      <c r="M918" s="970"/>
      <c r="N918" s="967"/>
      <c r="O918" s="970"/>
      <c r="P918" s="967"/>
      <c r="Q918" s="970"/>
      <c r="R918" s="967"/>
      <c r="S918" s="970"/>
      <c r="T918" s="967"/>
      <c r="U918" s="970"/>
    </row>
    <row r="919" spans="1:21" ht="12.6" hidden="1" customHeight="1" outlineLevel="2">
      <c r="A919" s="1173">
        <v>44265</v>
      </c>
      <c r="B919" s="1032" t="s">
        <v>5698</v>
      </c>
      <c r="C919" s="955" t="s">
        <v>6648</v>
      </c>
      <c r="D919" s="968"/>
      <c r="E919" s="968"/>
      <c r="F919" s="972"/>
      <c r="G919" s="970"/>
      <c r="H919" s="967"/>
      <c r="I919" s="970"/>
      <c r="J919" s="967"/>
      <c r="K919" s="970"/>
      <c r="L919" s="967"/>
      <c r="M919" s="970"/>
      <c r="N919" s="967"/>
      <c r="O919" s="970"/>
      <c r="P919" s="967"/>
      <c r="Q919" s="970"/>
      <c r="R919" s="967"/>
      <c r="S919" s="970"/>
      <c r="T919" s="967"/>
      <c r="U919" s="970"/>
    </row>
    <row r="920" spans="1:21" ht="12.6" hidden="1" customHeight="1" outlineLevel="1" collapsed="1">
      <c r="A920" s="1174">
        <v>44266</v>
      </c>
      <c r="B920" s="1032" t="s">
        <v>4863</v>
      </c>
      <c r="C920" s="955" t="s">
        <v>6649</v>
      </c>
      <c r="D920" s="968"/>
      <c r="E920" s="968"/>
      <c r="F920" s="969" t="s">
        <v>5700</v>
      </c>
      <c r="G920" s="970"/>
      <c r="H920" s="967"/>
      <c r="I920" s="970"/>
      <c r="J920" s="967"/>
      <c r="K920" s="970"/>
      <c r="L920" s="967"/>
      <c r="M920" s="970"/>
      <c r="N920" s="967"/>
      <c r="O920" s="970"/>
      <c r="P920" s="967"/>
      <c r="Q920" s="970"/>
      <c r="R920" s="967"/>
      <c r="S920" s="970"/>
      <c r="T920" s="967"/>
      <c r="U920" s="970"/>
    </row>
    <row r="921" spans="1:21" ht="12.6" hidden="1" customHeight="1" outlineLevel="2">
      <c r="A921" s="1174">
        <v>44266</v>
      </c>
      <c r="B921" s="1032" t="s">
        <v>5698</v>
      </c>
      <c r="C921" s="955" t="s">
        <v>6650</v>
      </c>
      <c r="D921" s="968"/>
      <c r="E921" s="968"/>
      <c r="F921" s="972"/>
      <c r="G921" s="970"/>
      <c r="H921" s="967"/>
      <c r="I921" s="970"/>
      <c r="J921" s="967"/>
      <c r="K921" s="970"/>
      <c r="L921" s="967"/>
      <c r="M921" s="970"/>
      <c r="N921" s="967"/>
      <c r="O921" s="970"/>
      <c r="P921" s="967"/>
      <c r="Q921" s="970"/>
      <c r="R921" s="967"/>
      <c r="S921" s="970"/>
      <c r="T921" s="974" t="s">
        <v>5700</v>
      </c>
      <c r="U921" s="970"/>
    </row>
    <row r="922" spans="1:21" ht="12.6" hidden="1" customHeight="1" outlineLevel="2">
      <c r="A922" s="1174">
        <v>44266</v>
      </c>
      <c r="B922" s="1032" t="s">
        <v>5698</v>
      </c>
      <c r="C922" s="955" t="s">
        <v>6651</v>
      </c>
      <c r="D922" s="968"/>
      <c r="E922" s="968"/>
      <c r="F922" s="972"/>
      <c r="G922" s="970"/>
      <c r="H922" s="967"/>
      <c r="I922" s="970"/>
      <c r="J922" s="967"/>
      <c r="K922" s="970"/>
      <c r="L922" s="967"/>
      <c r="M922" s="973" t="s">
        <v>5700</v>
      </c>
      <c r="N922" s="967"/>
      <c r="O922" s="970"/>
      <c r="P922" s="967"/>
      <c r="Q922" s="970"/>
      <c r="R922" s="967"/>
      <c r="S922" s="970"/>
      <c r="T922" s="967"/>
      <c r="U922" s="970"/>
    </row>
    <row r="923" spans="1:21" ht="12.6" hidden="1" customHeight="1" outlineLevel="2">
      <c r="A923" s="1174">
        <v>44266</v>
      </c>
      <c r="B923" s="1032" t="s">
        <v>5698</v>
      </c>
      <c r="C923" s="955" t="s">
        <v>6652</v>
      </c>
      <c r="D923" s="968"/>
      <c r="E923" s="968"/>
      <c r="F923" s="972"/>
      <c r="G923" s="970"/>
      <c r="H923" s="967"/>
      <c r="I923" s="970"/>
      <c r="J923" s="967"/>
      <c r="K923" s="970"/>
      <c r="L923" s="967"/>
      <c r="M923" s="970"/>
      <c r="N923" s="967"/>
      <c r="O923" s="970"/>
      <c r="P923" s="967"/>
      <c r="Q923" s="970"/>
      <c r="R923" s="967"/>
      <c r="S923" s="970"/>
      <c r="T923" s="967"/>
      <c r="U923" s="970"/>
    </row>
    <row r="924" spans="1:21" ht="12.6" hidden="1" customHeight="1" outlineLevel="2">
      <c r="A924" s="1174">
        <v>44266</v>
      </c>
      <c r="B924" s="1032" t="s">
        <v>5698</v>
      </c>
      <c r="C924" s="955" t="s">
        <v>6653</v>
      </c>
      <c r="D924" s="968"/>
      <c r="E924" s="968"/>
      <c r="F924" s="972"/>
      <c r="G924" s="970"/>
      <c r="H924" s="967"/>
      <c r="I924" s="970"/>
      <c r="J924" s="974" t="s">
        <v>5700</v>
      </c>
      <c r="K924" s="970"/>
      <c r="L924" s="967"/>
      <c r="M924" s="970"/>
      <c r="N924" s="967"/>
      <c r="O924" s="973" t="s">
        <v>5700</v>
      </c>
      <c r="P924" s="967"/>
      <c r="Q924" s="970"/>
      <c r="R924" s="967"/>
      <c r="S924" s="970"/>
      <c r="T924" s="967"/>
      <c r="U924" s="970"/>
    </row>
    <row r="925" spans="1:21" ht="12.6" hidden="1" customHeight="1" outlineLevel="2">
      <c r="A925" s="1174">
        <v>44266</v>
      </c>
      <c r="B925" s="1032" t="s">
        <v>5698</v>
      </c>
      <c r="C925" s="955" t="s">
        <v>6654</v>
      </c>
      <c r="D925" s="968"/>
      <c r="E925" s="968"/>
      <c r="F925" s="972"/>
      <c r="G925" s="970"/>
      <c r="H925" s="967"/>
      <c r="I925" s="970"/>
      <c r="J925" s="967"/>
      <c r="K925" s="970"/>
      <c r="L925" s="967"/>
      <c r="M925" s="970"/>
      <c r="N925" s="967"/>
      <c r="O925" s="970"/>
      <c r="P925" s="967"/>
      <c r="Q925" s="970"/>
      <c r="R925" s="967"/>
      <c r="S925" s="970"/>
      <c r="T925" s="974" t="s">
        <v>5700</v>
      </c>
      <c r="U925" s="970"/>
    </row>
    <row r="926" spans="1:21" ht="12.6" hidden="1" customHeight="1" outlineLevel="2">
      <c r="A926" s="1174">
        <v>44266</v>
      </c>
      <c r="B926" s="1032" t="s">
        <v>6318</v>
      </c>
      <c r="C926" s="955" t="s">
        <v>6655</v>
      </c>
      <c r="D926" s="968"/>
      <c r="E926" s="968"/>
      <c r="F926" s="972"/>
      <c r="G926" s="970"/>
      <c r="H926" s="967"/>
      <c r="I926" s="973" t="s">
        <v>5700</v>
      </c>
      <c r="J926" s="967"/>
      <c r="K926" s="970"/>
      <c r="L926" s="967"/>
      <c r="M926" s="970"/>
      <c r="N926" s="967"/>
      <c r="O926" s="970"/>
      <c r="P926" s="967"/>
      <c r="Q926" s="970"/>
      <c r="R926" s="967"/>
      <c r="S926" s="970"/>
      <c r="T926" s="967"/>
      <c r="U926" s="970"/>
    </row>
    <row r="927" spans="1:21" ht="12.6" hidden="1" customHeight="1" outlineLevel="2">
      <c r="A927" s="1174">
        <v>44266</v>
      </c>
      <c r="B927" s="1032" t="s">
        <v>5847</v>
      </c>
      <c r="C927" s="955" t="s">
        <v>6656</v>
      </c>
      <c r="D927" s="968"/>
      <c r="E927" s="968"/>
      <c r="F927" s="972"/>
      <c r="G927" s="970"/>
      <c r="H927" s="967"/>
      <c r="I927" s="970"/>
      <c r="J927" s="967"/>
      <c r="K927" s="970"/>
      <c r="L927" s="967"/>
      <c r="M927" s="970"/>
      <c r="N927" s="967"/>
      <c r="O927" s="970"/>
      <c r="P927" s="967"/>
      <c r="Q927" s="970"/>
      <c r="R927" s="967"/>
      <c r="S927" s="970"/>
      <c r="T927" s="974" t="s">
        <v>5700</v>
      </c>
      <c r="U927" s="970"/>
    </row>
    <row r="928" spans="1:21" ht="12.6" hidden="1" customHeight="1" outlineLevel="2">
      <c r="A928" s="1174">
        <v>44266</v>
      </c>
      <c r="B928" s="1032" t="s">
        <v>5698</v>
      </c>
      <c r="C928" s="955" t="s">
        <v>6657</v>
      </c>
      <c r="D928" s="968"/>
      <c r="E928" s="968"/>
      <c r="F928" s="972"/>
      <c r="G928" s="970"/>
      <c r="H928" s="967"/>
      <c r="I928" s="970"/>
      <c r="J928" s="967"/>
      <c r="K928" s="970"/>
      <c r="L928" s="967"/>
      <c r="M928" s="970"/>
      <c r="N928" s="967"/>
      <c r="O928" s="970"/>
      <c r="P928" s="967"/>
      <c r="Q928" s="970"/>
      <c r="R928" s="967"/>
      <c r="S928" s="970"/>
      <c r="T928" s="967"/>
      <c r="U928" s="973" t="s">
        <v>5700</v>
      </c>
    </row>
    <row r="929" spans="1:20" ht="12.6" hidden="1" customHeight="1" outlineLevel="2">
      <c r="A929" s="1174">
        <v>44266</v>
      </c>
      <c r="B929" s="1032" t="s">
        <v>5698</v>
      </c>
      <c r="C929" s="955" t="s">
        <v>6658</v>
      </c>
      <c r="D929" s="977"/>
      <c r="E929" s="977" t="s">
        <v>5700</v>
      </c>
      <c r="F929" s="972"/>
      <c r="G929" s="970"/>
      <c r="H929" s="967"/>
      <c r="I929" s="970"/>
      <c r="J929" s="967"/>
      <c r="K929" s="970"/>
      <c r="L929" s="967"/>
      <c r="M929" s="973" t="s">
        <v>5700</v>
      </c>
      <c r="N929" s="967"/>
      <c r="O929" s="970"/>
      <c r="P929" s="967"/>
      <c r="Q929" s="970"/>
      <c r="R929" s="967"/>
      <c r="S929" s="970"/>
      <c r="T929" s="967"/>
    </row>
    <row r="930" spans="1:20" ht="25.2" hidden="1" customHeight="1" outlineLevel="2">
      <c r="A930" s="1174">
        <v>44266</v>
      </c>
      <c r="B930" s="1032" t="s">
        <v>5698</v>
      </c>
      <c r="C930" s="955" t="s">
        <v>6659</v>
      </c>
      <c r="D930" s="968"/>
      <c r="E930" s="968"/>
      <c r="F930" s="972"/>
      <c r="G930" s="970"/>
      <c r="H930" s="967"/>
      <c r="I930" s="970"/>
      <c r="J930" s="967"/>
      <c r="K930" s="970"/>
      <c r="L930" s="967"/>
      <c r="M930" s="970"/>
      <c r="N930" s="967"/>
      <c r="O930" s="970"/>
      <c r="P930" s="967"/>
      <c r="Q930" s="970"/>
      <c r="R930" s="967"/>
      <c r="S930" s="970"/>
      <c r="T930" s="967"/>
    </row>
    <row r="931" spans="1:20" ht="12.6" hidden="1" customHeight="1" outlineLevel="2">
      <c r="A931" s="1174">
        <v>44266</v>
      </c>
      <c r="B931" s="1032" t="s">
        <v>5698</v>
      </c>
      <c r="C931" s="955" t="s">
        <v>6660</v>
      </c>
      <c r="D931" s="968"/>
      <c r="E931" s="968"/>
      <c r="F931" s="972"/>
      <c r="G931" s="970"/>
      <c r="H931" s="967"/>
      <c r="I931" s="970"/>
      <c r="J931" s="967"/>
      <c r="K931" s="970"/>
      <c r="L931" s="967"/>
      <c r="M931" s="970"/>
      <c r="N931" s="967"/>
      <c r="O931" s="970"/>
      <c r="P931" s="967"/>
      <c r="Q931" s="970"/>
      <c r="R931" s="974" t="s">
        <v>5700</v>
      </c>
      <c r="S931" s="970"/>
      <c r="T931" s="967"/>
    </row>
    <row r="932" spans="1:20" ht="12.6" hidden="1" customHeight="1" outlineLevel="2">
      <c r="A932" s="1174">
        <v>44266</v>
      </c>
      <c r="B932" s="1032" t="s">
        <v>5706</v>
      </c>
      <c r="C932" s="955" t="s">
        <v>6661</v>
      </c>
      <c r="D932" s="968"/>
      <c r="E932" s="968"/>
      <c r="F932" s="972"/>
      <c r="G932" s="970"/>
      <c r="H932" s="967"/>
      <c r="I932" s="970"/>
      <c r="J932" s="967"/>
      <c r="K932" s="970"/>
      <c r="L932" s="967"/>
      <c r="M932" s="970"/>
      <c r="N932" s="967"/>
      <c r="O932" s="970"/>
      <c r="P932" s="967"/>
      <c r="Q932" s="970"/>
      <c r="R932" s="967"/>
      <c r="S932" s="970"/>
      <c r="T932" s="974" t="s">
        <v>5700</v>
      </c>
    </row>
    <row r="933" spans="1:20" ht="12.6" hidden="1" customHeight="1" outlineLevel="2">
      <c r="A933" s="1174">
        <v>44266</v>
      </c>
      <c r="B933" s="1032" t="s">
        <v>5698</v>
      </c>
      <c r="C933" s="955" t="s">
        <v>6662</v>
      </c>
      <c r="D933" s="968"/>
      <c r="E933" s="968"/>
      <c r="F933" s="972"/>
      <c r="G933" s="970"/>
      <c r="H933" s="967"/>
      <c r="I933" s="970"/>
      <c r="J933" s="974" t="s">
        <v>5700</v>
      </c>
      <c r="K933" s="970"/>
      <c r="L933" s="967"/>
      <c r="M933" s="970"/>
      <c r="N933" s="967"/>
      <c r="O933" s="970"/>
      <c r="P933" s="967"/>
      <c r="Q933" s="970"/>
      <c r="R933" s="967"/>
      <c r="S933" s="970"/>
      <c r="T933" s="967"/>
    </row>
    <row r="934" spans="1:20" ht="12.6" hidden="1" customHeight="1" outlineLevel="2">
      <c r="A934" s="1174">
        <v>44266</v>
      </c>
      <c r="B934" s="1032" t="s">
        <v>5706</v>
      </c>
      <c r="C934" s="955" t="s">
        <v>6663</v>
      </c>
      <c r="D934" s="968"/>
      <c r="E934" s="968"/>
      <c r="F934" s="972"/>
      <c r="G934" s="970"/>
      <c r="H934" s="967"/>
      <c r="I934" s="970"/>
      <c r="J934" s="967"/>
      <c r="K934" s="970"/>
      <c r="L934" s="967"/>
      <c r="M934" s="970"/>
      <c r="N934" s="967"/>
      <c r="O934" s="970"/>
      <c r="P934" s="967"/>
      <c r="Q934" s="970"/>
      <c r="R934" s="967"/>
      <c r="S934" s="970"/>
      <c r="T934" s="974" t="s">
        <v>5700</v>
      </c>
    </row>
    <row r="935" spans="1:20" ht="25.2" hidden="1" customHeight="1" outlineLevel="2">
      <c r="A935" s="1174">
        <v>44266</v>
      </c>
      <c r="B935" s="1032" t="s">
        <v>5698</v>
      </c>
      <c r="C935" s="955" t="s">
        <v>6664</v>
      </c>
      <c r="D935" s="968"/>
      <c r="E935" s="968"/>
      <c r="F935" s="972"/>
      <c r="G935" s="970"/>
      <c r="H935" s="967"/>
      <c r="I935" s="970"/>
      <c r="J935" s="967"/>
      <c r="K935" s="970"/>
      <c r="L935" s="967"/>
      <c r="M935" s="970"/>
      <c r="N935" s="967"/>
      <c r="O935" s="973" t="s">
        <v>5700</v>
      </c>
      <c r="P935" s="967"/>
      <c r="Q935" s="970"/>
      <c r="R935" s="967"/>
      <c r="S935" s="970"/>
      <c r="T935" s="967"/>
    </row>
    <row r="936" spans="1:20" ht="12.6" hidden="1" customHeight="1" outlineLevel="2">
      <c r="A936" s="1174">
        <v>44266</v>
      </c>
      <c r="B936" s="1032" t="s">
        <v>5698</v>
      </c>
      <c r="C936" s="955" t="s">
        <v>6665</v>
      </c>
      <c r="D936" s="968"/>
      <c r="E936" s="968"/>
      <c r="F936" s="972"/>
      <c r="G936" s="970"/>
      <c r="H936" s="967"/>
      <c r="I936" s="970"/>
      <c r="J936" s="967"/>
      <c r="K936" s="970"/>
      <c r="L936" s="967"/>
      <c r="M936" s="970"/>
      <c r="N936" s="967"/>
      <c r="O936" s="970"/>
      <c r="P936" s="967"/>
      <c r="Q936" s="970"/>
      <c r="R936" s="967"/>
      <c r="S936" s="970"/>
      <c r="T936" s="967"/>
    </row>
    <row r="937" spans="1:20" ht="12.6" hidden="1" customHeight="1" outlineLevel="2">
      <c r="A937" s="1174">
        <v>44266</v>
      </c>
      <c r="B937" s="1032" t="s">
        <v>5706</v>
      </c>
      <c r="C937" s="955" t="s">
        <v>6666</v>
      </c>
      <c r="D937" s="968"/>
      <c r="E937" s="968"/>
      <c r="F937" s="972"/>
      <c r="G937" s="970"/>
      <c r="H937" s="967"/>
      <c r="I937" s="970"/>
      <c r="J937" s="967"/>
      <c r="K937" s="970"/>
      <c r="L937" s="967"/>
      <c r="M937" s="973" t="s">
        <v>5700</v>
      </c>
      <c r="N937" s="967"/>
      <c r="O937" s="970"/>
      <c r="P937" s="974" t="s">
        <v>5700</v>
      </c>
      <c r="Q937" s="970"/>
      <c r="R937" s="967"/>
      <c r="S937" s="970"/>
      <c r="T937" s="967"/>
    </row>
    <row r="938" spans="1:20" ht="12.6" hidden="1" customHeight="1" outlineLevel="2">
      <c r="A938" s="1174">
        <v>44266</v>
      </c>
      <c r="B938" s="1032" t="s">
        <v>5698</v>
      </c>
      <c r="C938" s="955" t="s">
        <v>6667</v>
      </c>
      <c r="D938" s="968"/>
      <c r="E938" s="968"/>
      <c r="F938" s="969" t="s">
        <v>5705</v>
      </c>
      <c r="G938" s="970"/>
      <c r="H938" s="967"/>
      <c r="I938" s="970"/>
      <c r="J938" s="967"/>
      <c r="K938" s="970"/>
      <c r="L938" s="967"/>
      <c r="M938" s="970"/>
      <c r="N938" s="967"/>
      <c r="O938" s="970"/>
      <c r="P938" s="967"/>
      <c r="Q938" s="970"/>
      <c r="R938" s="967"/>
      <c r="S938" s="970"/>
      <c r="T938" s="967"/>
    </row>
    <row r="939" spans="1:20" ht="12.6" hidden="1" customHeight="1" outlineLevel="2">
      <c r="A939" s="1174">
        <v>44266</v>
      </c>
      <c r="B939" s="1032" t="s">
        <v>5698</v>
      </c>
      <c r="C939" s="955" t="s">
        <v>6668</v>
      </c>
      <c r="D939" s="968"/>
      <c r="E939" s="968"/>
      <c r="F939" s="969" t="s">
        <v>5700</v>
      </c>
      <c r="G939" s="970"/>
      <c r="H939" s="967"/>
      <c r="I939" s="970"/>
      <c r="J939" s="967"/>
      <c r="K939" s="970"/>
      <c r="L939" s="967"/>
      <c r="M939" s="970"/>
      <c r="N939" s="967"/>
      <c r="O939" s="970"/>
      <c r="P939" s="967"/>
      <c r="Q939" s="970"/>
      <c r="R939" s="967"/>
      <c r="S939" s="970"/>
      <c r="T939" s="967"/>
    </row>
    <row r="940" spans="1:20" ht="25.2" hidden="1" customHeight="1" outlineLevel="2">
      <c r="A940" s="1174">
        <v>44266</v>
      </c>
      <c r="B940" s="1032" t="s">
        <v>6669</v>
      </c>
      <c r="C940" s="955" t="s">
        <v>6670</v>
      </c>
      <c r="D940" s="968"/>
      <c r="E940" s="968"/>
      <c r="F940" s="972"/>
      <c r="G940" s="970"/>
      <c r="H940" s="967"/>
      <c r="I940" s="970"/>
      <c r="J940" s="974" t="s">
        <v>5700</v>
      </c>
      <c r="K940" s="970"/>
      <c r="L940" s="967"/>
      <c r="M940" s="970"/>
      <c r="N940" s="967"/>
      <c r="O940" s="970"/>
      <c r="P940" s="967"/>
      <c r="Q940" s="970"/>
      <c r="R940" s="967"/>
      <c r="S940" s="970"/>
      <c r="T940" s="967"/>
    </row>
    <row r="941" spans="1:20" ht="37.799999999999997" hidden="1" customHeight="1" outlineLevel="2">
      <c r="A941" s="1174">
        <v>44266</v>
      </c>
      <c r="B941" s="1032" t="s">
        <v>5698</v>
      </c>
      <c r="C941" s="955" t="s">
        <v>6671</v>
      </c>
      <c r="D941" s="968"/>
      <c r="E941" s="968"/>
      <c r="F941" s="972"/>
      <c r="G941" s="970"/>
      <c r="H941" s="967"/>
      <c r="I941" s="970"/>
      <c r="J941" s="974" t="s">
        <v>5700</v>
      </c>
      <c r="K941" s="970"/>
      <c r="L941" s="967"/>
      <c r="M941" s="970"/>
      <c r="N941" s="967"/>
      <c r="O941" s="970"/>
      <c r="P941" s="967"/>
      <c r="Q941" s="970"/>
      <c r="R941" s="967"/>
      <c r="S941" s="970"/>
      <c r="T941" s="967"/>
    </row>
    <row r="942" spans="1:20" ht="25.2" hidden="1" customHeight="1" outlineLevel="2">
      <c r="A942" s="1174">
        <v>44266</v>
      </c>
      <c r="B942" s="1032" t="s">
        <v>5698</v>
      </c>
      <c r="C942" s="955" t="s">
        <v>6672</v>
      </c>
      <c r="D942" s="968"/>
      <c r="E942" s="968"/>
      <c r="F942" s="972"/>
      <c r="G942" s="970"/>
      <c r="H942" s="967"/>
      <c r="I942" s="970"/>
      <c r="J942" s="974" t="s">
        <v>5700</v>
      </c>
      <c r="K942" s="970"/>
      <c r="L942" s="967"/>
      <c r="M942" s="970"/>
      <c r="N942" s="967"/>
      <c r="O942" s="970"/>
      <c r="P942" s="967"/>
      <c r="Q942" s="970"/>
      <c r="R942" s="967"/>
      <c r="S942" s="970"/>
      <c r="T942" s="967"/>
    </row>
    <row r="943" spans="1:20" ht="12.6" hidden="1" customHeight="1" outlineLevel="2">
      <c r="A943" s="1174">
        <v>44266</v>
      </c>
      <c r="B943" s="1032" t="s">
        <v>5723</v>
      </c>
      <c r="C943" s="955" t="s">
        <v>6673</v>
      </c>
      <c r="D943" s="968"/>
      <c r="E943" s="968"/>
      <c r="F943" s="972"/>
      <c r="G943" s="970"/>
      <c r="H943" s="974" t="s">
        <v>5700</v>
      </c>
      <c r="I943" s="970"/>
      <c r="J943" s="967"/>
      <c r="K943" s="970"/>
      <c r="L943" s="967"/>
      <c r="M943" s="970"/>
      <c r="N943" s="967"/>
      <c r="O943" s="970"/>
      <c r="P943" s="967"/>
      <c r="Q943" s="970"/>
      <c r="R943" s="967"/>
      <c r="S943" s="970"/>
      <c r="T943" s="967"/>
    </row>
    <row r="944" spans="1:20" ht="12.6" hidden="1" customHeight="1" outlineLevel="2">
      <c r="A944" s="1174">
        <v>44266</v>
      </c>
      <c r="B944" s="1032" t="s">
        <v>5698</v>
      </c>
      <c r="C944" s="955" t="s">
        <v>6674</v>
      </c>
      <c r="D944" s="977"/>
      <c r="E944" s="977" t="s">
        <v>5700</v>
      </c>
      <c r="F944" s="972"/>
      <c r="G944" s="970"/>
      <c r="H944" s="967"/>
      <c r="I944" s="970"/>
      <c r="J944" s="967"/>
      <c r="K944" s="970"/>
      <c r="L944" s="967"/>
      <c r="M944" s="970"/>
      <c r="N944" s="967"/>
      <c r="O944" s="970"/>
      <c r="P944" s="967"/>
      <c r="Q944" s="970"/>
      <c r="R944" s="967"/>
      <c r="S944" s="970"/>
      <c r="T944" s="967"/>
    </row>
    <row r="945" spans="1:20" ht="12.6" hidden="1" customHeight="1" outlineLevel="2">
      <c r="A945" s="1174">
        <v>44266</v>
      </c>
      <c r="B945" s="1032" t="s">
        <v>5698</v>
      </c>
      <c r="C945" s="955" t="s">
        <v>6675</v>
      </c>
      <c r="D945" s="968"/>
      <c r="E945" s="968"/>
      <c r="F945" s="972"/>
      <c r="G945" s="970"/>
      <c r="H945" s="967"/>
      <c r="I945" s="970"/>
      <c r="J945" s="967"/>
      <c r="K945" s="970"/>
      <c r="L945" s="967"/>
      <c r="M945" s="973" t="s">
        <v>5700</v>
      </c>
      <c r="N945" s="967"/>
      <c r="O945" s="970"/>
      <c r="P945" s="967"/>
      <c r="Q945" s="970"/>
      <c r="R945" s="967"/>
      <c r="S945" s="970"/>
      <c r="T945" s="967"/>
    </row>
    <row r="946" spans="1:20" ht="12.6" hidden="1" customHeight="1" outlineLevel="1" collapsed="1">
      <c r="A946" s="1142">
        <v>44267</v>
      </c>
      <c r="B946" s="1032" t="s">
        <v>5698</v>
      </c>
      <c r="C946" s="955" t="s">
        <v>6676</v>
      </c>
      <c r="D946" s="968"/>
      <c r="E946" s="968"/>
      <c r="F946" s="969" t="s">
        <v>5700</v>
      </c>
      <c r="G946" s="973" t="s">
        <v>5700</v>
      </c>
      <c r="H946" s="967"/>
      <c r="I946" s="970"/>
      <c r="J946" s="967"/>
      <c r="K946" s="970"/>
      <c r="L946" s="967"/>
      <c r="M946" s="970"/>
      <c r="N946" s="967"/>
      <c r="O946" s="970"/>
      <c r="P946" s="967"/>
      <c r="Q946" s="970"/>
      <c r="R946" s="967"/>
      <c r="S946" s="970"/>
      <c r="T946" s="967"/>
    </row>
    <row r="947" spans="1:20" ht="12.6" hidden="1" customHeight="1" outlineLevel="2">
      <c r="A947" s="1142">
        <v>44267</v>
      </c>
      <c r="B947" s="1032" t="s">
        <v>5698</v>
      </c>
      <c r="C947" s="955" t="s">
        <v>6677</v>
      </c>
      <c r="D947" s="968"/>
      <c r="E947" s="968"/>
      <c r="F947" s="972"/>
      <c r="G947" s="970"/>
      <c r="H947" s="967"/>
      <c r="I947" s="970"/>
      <c r="J947" s="967"/>
      <c r="K947" s="970"/>
      <c r="L947" s="967"/>
      <c r="M947" s="973" t="s">
        <v>5700</v>
      </c>
      <c r="N947" s="967"/>
      <c r="O947" s="970"/>
      <c r="P947" s="967"/>
      <c r="Q947" s="970"/>
      <c r="R947" s="967"/>
      <c r="S947" s="970"/>
      <c r="T947" s="967"/>
    </row>
    <row r="948" spans="1:20" ht="25.2" hidden="1" customHeight="1" outlineLevel="2">
      <c r="A948" s="1142">
        <v>44267</v>
      </c>
      <c r="B948" s="1032" t="s">
        <v>5698</v>
      </c>
      <c r="C948" s="955" t="s">
        <v>6678</v>
      </c>
      <c r="D948" s="968"/>
      <c r="E948" s="968"/>
      <c r="F948" s="972"/>
      <c r="G948" s="970"/>
      <c r="H948" s="967"/>
      <c r="I948" s="970"/>
      <c r="J948" s="967"/>
      <c r="K948" s="970"/>
      <c r="L948" s="967"/>
      <c r="M948" s="970"/>
      <c r="N948" s="967"/>
      <c r="O948" s="970"/>
      <c r="P948" s="967"/>
      <c r="Q948" s="970"/>
      <c r="R948" s="967"/>
      <c r="S948" s="970"/>
      <c r="T948" s="974" t="s">
        <v>5700</v>
      </c>
    </row>
    <row r="949" spans="1:20" ht="25.2" hidden="1" customHeight="1" outlineLevel="2">
      <c r="A949" s="1142">
        <v>44267</v>
      </c>
      <c r="B949" s="1032" t="s">
        <v>5698</v>
      </c>
      <c r="C949" s="955" t="s">
        <v>6679</v>
      </c>
      <c r="D949" s="968"/>
      <c r="E949" s="968"/>
      <c r="F949" s="969" t="s">
        <v>5700</v>
      </c>
      <c r="G949" s="970"/>
      <c r="H949" s="967"/>
      <c r="I949" s="970"/>
      <c r="J949" s="967"/>
      <c r="K949" s="970"/>
      <c r="L949" s="967"/>
      <c r="M949" s="970"/>
      <c r="N949" s="967"/>
      <c r="O949" s="970"/>
      <c r="P949" s="967"/>
      <c r="Q949" s="970"/>
      <c r="R949" s="974" t="s">
        <v>5700</v>
      </c>
      <c r="S949" s="970"/>
      <c r="T949" s="967"/>
    </row>
    <row r="950" spans="1:20" ht="12.6" hidden="1" customHeight="1" outlineLevel="2">
      <c r="A950" s="1142">
        <v>44267</v>
      </c>
      <c r="B950" s="1032" t="s">
        <v>5698</v>
      </c>
      <c r="C950" s="955" t="s">
        <v>6680</v>
      </c>
      <c r="D950" s="968"/>
      <c r="E950" s="968"/>
      <c r="F950" s="972"/>
      <c r="G950" s="970"/>
      <c r="H950" s="967"/>
      <c r="I950" s="970"/>
      <c r="J950" s="967"/>
      <c r="K950" s="970"/>
      <c r="L950" s="967"/>
      <c r="M950" s="970"/>
      <c r="N950" s="967"/>
      <c r="O950" s="970"/>
      <c r="P950" s="967"/>
      <c r="Q950" s="970"/>
      <c r="R950" s="967"/>
      <c r="S950" s="970"/>
      <c r="T950" s="967"/>
    </row>
    <row r="951" spans="1:20" ht="12.6" hidden="1" customHeight="1" outlineLevel="2">
      <c r="A951" s="1142">
        <v>44267</v>
      </c>
      <c r="B951" s="1032" t="s">
        <v>5698</v>
      </c>
      <c r="C951" s="955" t="s">
        <v>6681</v>
      </c>
      <c r="D951" s="977"/>
      <c r="E951" s="977" t="s">
        <v>5700</v>
      </c>
      <c r="F951" s="972"/>
      <c r="G951" s="970"/>
      <c r="H951" s="967"/>
      <c r="I951" s="970"/>
      <c r="J951" s="967"/>
      <c r="K951" s="970"/>
      <c r="L951" s="967"/>
      <c r="M951" s="970"/>
      <c r="N951" s="967"/>
      <c r="O951" s="970"/>
      <c r="P951" s="967"/>
      <c r="Q951" s="970"/>
      <c r="R951" s="967"/>
      <c r="S951" s="970"/>
      <c r="T951" s="967"/>
    </row>
    <row r="952" spans="1:20" ht="12.6" hidden="1" customHeight="1" outlineLevel="2">
      <c r="A952" s="1142">
        <v>44267</v>
      </c>
      <c r="B952" s="1032" t="s">
        <v>5698</v>
      </c>
      <c r="C952" s="955" t="s">
        <v>6682</v>
      </c>
      <c r="D952" s="977"/>
      <c r="E952" s="977" t="s">
        <v>5700</v>
      </c>
      <c r="F952" s="972"/>
      <c r="G952" s="970"/>
      <c r="H952" s="967"/>
      <c r="I952" s="970"/>
      <c r="J952" s="967"/>
      <c r="K952" s="970"/>
      <c r="L952" s="967"/>
      <c r="M952" s="970"/>
      <c r="N952" s="967"/>
      <c r="O952" s="970"/>
      <c r="P952" s="967"/>
      <c r="Q952" s="970"/>
      <c r="R952" s="967"/>
      <c r="S952" s="970"/>
      <c r="T952" s="967"/>
    </row>
    <row r="953" spans="1:20" ht="12.6" hidden="1" customHeight="1" outlineLevel="2">
      <c r="A953" s="1142">
        <v>44267</v>
      </c>
      <c r="B953" s="1032" t="s">
        <v>5698</v>
      </c>
      <c r="C953" s="955" t="s">
        <v>6683</v>
      </c>
      <c r="D953" s="977"/>
      <c r="E953" s="977" t="s">
        <v>5700</v>
      </c>
      <c r="F953" s="972"/>
      <c r="G953" s="970"/>
      <c r="H953" s="967"/>
      <c r="I953" s="970"/>
      <c r="J953" s="967"/>
      <c r="K953" s="970"/>
      <c r="L953" s="967"/>
      <c r="M953" s="970"/>
      <c r="N953" s="967"/>
      <c r="O953" s="970"/>
      <c r="P953" s="967"/>
      <c r="Q953" s="970"/>
      <c r="R953" s="967"/>
      <c r="S953" s="970"/>
      <c r="T953" s="967"/>
    </row>
    <row r="954" spans="1:20" ht="12.6" hidden="1" customHeight="1" outlineLevel="2">
      <c r="A954" s="1142">
        <v>44267</v>
      </c>
      <c r="B954" s="1032" t="s">
        <v>5706</v>
      </c>
      <c r="C954" s="955" t="s">
        <v>6684</v>
      </c>
      <c r="D954" s="968"/>
      <c r="E954" s="968"/>
      <c r="F954" s="972"/>
      <c r="G954" s="970"/>
      <c r="H954" s="967"/>
      <c r="I954" s="970"/>
      <c r="J954" s="967"/>
      <c r="K954" s="970"/>
      <c r="L954" s="967"/>
      <c r="M954" s="970"/>
      <c r="N954" s="967"/>
      <c r="O954" s="970"/>
      <c r="P954" s="967"/>
      <c r="Q954" s="970"/>
      <c r="R954" s="967"/>
      <c r="S954" s="970"/>
      <c r="T954" s="974" t="s">
        <v>5700</v>
      </c>
    </row>
    <row r="955" spans="1:20" ht="12.6" hidden="1" customHeight="1" outlineLevel="2">
      <c r="A955" s="1142">
        <v>44267</v>
      </c>
      <c r="B955" s="1032" t="s">
        <v>5698</v>
      </c>
      <c r="C955" s="955" t="s">
        <v>6685</v>
      </c>
      <c r="D955" s="968"/>
      <c r="E955" s="968"/>
      <c r="F955" s="972"/>
      <c r="G955" s="970"/>
      <c r="H955" s="967"/>
      <c r="I955" s="970"/>
      <c r="J955" s="967"/>
      <c r="K955" s="970"/>
      <c r="L955" s="967"/>
      <c r="M955" s="970"/>
      <c r="N955" s="967"/>
      <c r="O955" s="970"/>
      <c r="P955" s="967"/>
      <c r="Q955" s="970"/>
      <c r="R955" s="967"/>
      <c r="S955" s="970"/>
      <c r="T955" s="974" t="s">
        <v>5700</v>
      </c>
    </row>
    <row r="956" spans="1:20" ht="12.6" hidden="1" customHeight="1" outlineLevel="2">
      <c r="A956" s="1142">
        <v>44267</v>
      </c>
      <c r="B956" s="1032" t="s">
        <v>5706</v>
      </c>
      <c r="C956" s="955" t="s">
        <v>6686</v>
      </c>
      <c r="D956" s="968"/>
      <c r="E956" s="968"/>
      <c r="F956" s="972"/>
      <c r="G956" s="970"/>
      <c r="H956" s="967"/>
      <c r="I956" s="970"/>
      <c r="J956" s="967"/>
      <c r="K956" s="970"/>
      <c r="L956" s="967"/>
      <c r="M956" s="970"/>
      <c r="N956" s="967"/>
      <c r="O956" s="970"/>
      <c r="P956" s="967"/>
      <c r="Q956" s="970"/>
      <c r="R956" s="967"/>
      <c r="S956" s="970"/>
      <c r="T956" s="974" t="s">
        <v>5700</v>
      </c>
    </row>
    <row r="957" spans="1:20" ht="25.2" hidden="1" customHeight="1" outlineLevel="2">
      <c r="A957" s="1142">
        <v>44267</v>
      </c>
      <c r="B957" s="1032" t="s">
        <v>5698</v>
      </c>
      <c r="C957" s="955" t="s">
        <v>6687</v>
      </c>
      <c r="D957" s="968"/>
      <c r="E957" s="968"/>
      <c r="F957" s="972"/>
      <c r="G957" s="970"/>
      <c r="H957" s="967"/>
      <c r="I957" s="970"/>
      <c r="J957" s="967"/>
      <c r="K957" s="970"/>
      <c r="L957" s="967"/>
      <c r="M957" s="970"/>
      <c r="N957" s="967"/>
      <c r="O957" s="970"/>
      <c r="P957" s="967"/>
      <c r="Q957" s="970"/>
      <c r="R957" s="967"/>
      <c r="S957" s="970"/>
      <c r="T957" s="974" t="s">
        <v>5700</v>
      </c>
    </row>
    <row r="958" spans="1:20" ht="12.6" hidden="1" customHeight="1" outlineLevel="2">
      <c r="A958" s="1142">
        <v>44267</v>
      </c>
      <c r="B958" s="1032" t="s">
        <v>5698</v>
      </c>
      <c r="C958" s="955" t="s">
        <v>6688</v>
      </c>
      <c r="D958" s="977"/>
      <c r="E958" s="977" t="s">
        <v>5700</v>
      </c>
      <c r="F958" s="972"/>
      <c r="G958" s="970"/>
      <c r="H958" s="967"/>
      <c r="I958" s="970"/>
      <c r="J958" s="967"/>
      <c r="K958" s="970"/>
      <c r="L958" s="967"/>
      <c r="M958" s="970"/>
      <c r="N958" s="967"/>
      <c r="O958" s="970"/>
      <c r="P958" s="967"/>
      <c r="Q958" s="970"/>
      <c r="R958" s="967"/>
      <c r="S958" s="970"/>
      <c r="T958" s="967"/>
    </row>
    <row r="959" spans="1:20" ht="12.6" hidden="1" customHeight="1" outlineLevel="2">
      <c r="A959" s="1142">
        <v>44267</v>
      </c>
      <c r="B959" s="1032" t="s">
        <v>5698</v>
      </c>
      <c r="C959" s="955" t="s">
        <v>6689</v>
      </c>
      <c r="D959" s="968"/>
      <c r="E959" s="968"/>
      <c r="F959" s="972"/>
      <c r="G959" s="970"/>
      <c r="H959" s="967"/>
      <c r="I959" s="970"/>
      <c r="J959" s="967"/>
      <c r="K959" s="970"/>
      <c r="L959" s="967"/>
      <c r="M959" s="970"/>
      <c r="N959" s="967"/>
      <c r="O959" s="973" t="s">
        <v>5700</v>
      </c>
      <c r="P959" s="967"/>
      <c r="Q959" s="970"/>
      <c r="R959" s="967"/>
      <c r="S959" s="970"/>
      <c r="T959" s="967"/>
    </row>
    <row r="960" spans="1:20" ht="12.6" hidden="1" customHeight="1" outlineLevel="2">
      <c r="A960" s="1142">
        <v>44267</v>
      </c>
      <c r="B960" s="1032" t="s">
        <v>5739</v>
      </c>
      <c r="C960" s="955" t="s">
        <v>6690</v>
      </c>
      <c r="D960" s="968"/>
      <c r="E960" s="968"/>
      <c r="F960" s="969" t="s">
        <v>5700</v>
      </c>
      <c r="G960" s="970"/>
      <c r="H960" s="967"/>
      <c r="I960" s="973" t="s">
        <v>5700</v>
      </c>
      <c r="J960" s="967"/>
      <c r="K960" s="970"/>
      <c r="L960" s="967"/>
      <c r="M960" s="970"/>
      <c r="N960" s="967"/>
      <c r="O960" s="970"/>
      <c r="P960" s="967"/>
      <c r="Q960" s="970"/>
      <c r="R960" s="967"/>
      <c r="S960" s="970"/>
      <c r="T960" s="967"/>
    </row>
    <row r="961" spans="1:21" ht="12.6" hidden="1" customHeight="1" outlineLevel="2">
      <c r="A961" s="1142">
        <v>44267</v>
      </c>
      <c r="B961" s="1032" t="s">
        <v>5698</v>
      </c>
      <c r="C961" s="955" t="s">
        <v>6691</v>
      </c>
      <c r="D961" s="968"/>
      <c r="E961" s="968"/>
      <c r="F961" s="972"/>
      <c r="G961" s="970"/>
      <c r="H961" s="967"/>
      <c r="I961" s="970"/>
      <c r="J961" s="967"/>
      <c r="K961" s="970"/>
      <c r="L961" s="967"/>
      <c r="M961" s="970"/>
      <c r="N961" s="967"/>
      <c r="O961" s="970"/>
      <c r="P961" s="967"/>
      <c r="Q961" s="970"/>
      <c r="R961" s="974" t="s">
        <v>5700</v>
      </c>
      <c r="S961" s="970"/>
      <c r="T961" s="967"/>
      <c r="U961" s="970"/>
    </row>
    <row r="962" spans="1:21" ht="12.6" hidden="1" customHeight="1" outlineLevel="2">
      <c r="A962" s="1142">
        <v>44267</v>
      </c>
      <c r="B962" s="1032" t="s">
        <v>5698</v>
      </c>
      <c r="C962" s="955" t="s">
        <v>6692</v>
      </c>
      <c r="D962" s="968"/>
      <c r="E962" s="968"/>
      <c r="F962" s="972"/>
      <c r="G962" s="970"/>
      <c r="H962" s="967"/>
      <c r="I962" s="970"/>
      <c r="J962" s="967"/>
      <c r="K962" s="970"/>
      <c r="L962" s="967"/>
      <c r="M962" s="970"/>
      <c r="N962" s="967"/>
      <c r="O962" s="973" t="s">
        <v>5700</v>
      </c>
      <c r="P962" s="967"/>
      <c r="Q962" s="970"/>
      <c r="R962" s="967"/>
      <c r="S962" s="970"/>
      <c r="T962" s="967"/>
      <c r="U962" s="970"/>
    </row>
    <row r="963" spans="1:21" ht="12.6" hidden="1" customHeight="1" outlineLevel="2">
      <c r="A963" s="1142">
        <v>44267</v>
      </c>
      <c r="B963" s="1032" t="s">
        <v>5698</v>
      </c>
      <c r="C963" s="955" t="s">
        <v>6693</v>
      </c>
      <c r="D963" s="968"/>
      <c r="E963" s="968"/>
      <c r="F963" s="969" t="s">
        <v>5700</v>
      </c>
      <c r="G963" s="970"/>
      <c r="H963" s="967"/>
      <c r="I963" s="970"/>
      <c r="J963" s="967"/>
      <c r="K963" s="970"/>
      <c r="L963" s="967"/>
      <c r="M963" s="970"/>
      <c r="N963" s="967"/>
      <c r="O963" s="970"/>
      <c r="P963" s="967"/>
      <c r="Q963" s="970"/>
      <c r="R963" s="967"/>
      <c r="S963" s="970"/>
      <c r="T963" s="967"/>
      <c r="U963" s="970"/>
    </row>
    <row r="964" spans="1:21" ht="12.6" hidden="1" customHeight="1" outlineLevel="1" collapsed="1">
      <c r="A964" s="1175">
        <v>44270</v>
      </c>
      <c r="B964" s="1032" t="s">
        <v>5698</v>
      </c>
      <c r="C964" s="955" t="s">
        <v>6694</v>
      </c>
      <c r="D964" s="968"/>
      <c r="E964" s="968"/>
      <c r="F964" s="972"/>
      <c r="G964" s="970"/>
      <c r="H964" s="967"/>
      <c r="I964" s="970"/>
      <c r="J964" s="967"/>
      <c r="K964" s="970"/>
      <c r="L964" s="967"/>
      <c r="M964" s="970"/>
      <c r="N964" s="967"/>
      <c r="O964" s="970"/>
      <c r="P964" s="967"/>
      <c r="Q964" s="970"/>
      <c r="R964" s="967"/>
      <c r="S964" s="970"/>
      <c r="T964" s="974" t="s">
        <v>5700</v>
      </c>
      <c r="U964" s="970"/>
    </row>
    <row r="965" spans="1:21" ht="25.2" hidden="1" customHeight="1" outlineLevel="2">
      <c r="A965" s="1175">
        <v>44270</v>
      </c>
      <c r="B965" s="1032" t="s">
        <v>5698</v>
      </c>
      <c r="C965" s="955" t="s">
        <v>6695</v>
      </c>
      <c r="D965" s="968"/>
      <c r="E965" s="968"/>
      <c r="F965" s="972"/>
      <c r="G965" s="970"/>
      <c r="H965" s="967"/>
      <c r="I965" s="970"/>
      <c r="J965" s="967"/>
      <c r="K965" s="970"/>
      <c r="L965" s="967"/>
      <c r="M965" s="970"/>
      <c r="N965" s="967"/>
      <c r="O965" s="970"/>
      <c r="P965" s="967"/>
      <c r="Q965" s="970"/>
      <c r="R965" s="967"/>
      <c r="S965" s="970"/>
      <c r="T965" s="974" t="s">
        <v>5700</v>
      </c>
      <c r="U965" s="970"/>
    </row>
    <row r="966" spans="1:21" ht="37.799999999999997" hidden="1" customHeight="1" outlineLevel="2">
      <c r="A966" s="1175">
        <v>44270</v>
      </c>
      <c r="B966" s="1032" t="s">
        <v>5698</v>
      </c>
      <c r="C966" s="955" t="s">
        <v>6696</v>
      </c>
      <c r="D966" s="968"/>
      <c r="E966" s="968"/>
      <c r="F966" s="969" t="s">
        <v>5700</v>
      </c>
      <c r="G966" s="970"/>
      <c r="H966" s="967"/>
      <c r="I966" s="970"/>
      <c r="J966" s="967"/>
      <c r="K966" s="970"/>
      <c r="L966" s="967"/>
      <c r="M966" s="970"/>
      <c r="N966" s="967"/>
      <c r="O966" s="970"/>
      <c r="P966" s="967"/>
      <c r="Q966" s="970"/>
      <c r="R966" s="967"/>
      <c r="S966" s="970"/>
      <c r="T966" s="967"/>
      <c r="U966" s="970"/>
    </row>
    <row r="967" spans="1:21" ht="25.2" hidden="1" customHeight="1" outlineLevel="2">
      <c r="A967" s="1175">
        <v>44270</v>
      </c>
      <c r="B967" s="1032" t="s">
        <v>5698</v>
      </c>
      <c r="C967" s="955" t="s">
        <v>6697</v>
      </c>
      <c r="D967" s="968"/>
      <c r="E967" s="968"/>
      <c r="F967" s="972"/>
      <c r="G967" s="970"/>
      <c r="H967" s="967"/>
      <c r="I967" s="970"/>
      <c r="J967" s="967"/>
      <c r="K967" s="970"/>
      <c r="L967" s="967"/>
      <c r="M967" s="970"/>
      <c r="N967" s="967"/>
      <c r="O967" s="970"/>
      <c r="P967" s="967"/>
      <c r="Q967" s="970"/>
      <c r="R967" s="967"/>
      <c r="S967" s="970"/>
      <c r="T967" s="974" t="s">
        <v>5700</v>
      </c>
      <c r="U967" s="970"/>
    </row>
    <row r="968" spans="1:21" ht="37.799999999999997" hidden="1" customHeight="1" outlineLevel="2">
      <c r="A968" s="1175">
        <v>44270</v>
      </c>
      <c r="B968" s="955" t="s">
        <v>6698</v>
      </c>
      <c r="C968" s="955" t="s">
        <v>6699</v>
      </c>
      <c r="D968" s="977"/>
      <c r="E968" s="977" t="s">
        <v>5700</v>
      </c>
      <c r="F968" s="972"/>
      <c r="G968" s="970"/>
      <c r="H968" s="967"/>
      <c r="I968" s="970"/>
      <c r="J968" s="967"/>
      <c r="K968" s="970"/>
      <c r="L968" s="967"/>
      <c r="M968" s="970"/>
      <c r="N968" s="967"/>
      <c r="O968" s="970"/>
      <c r="P968" s="967"/>
      <c r="Q968" s="970"/>
      <c r="R968" s="967"/>
      <c r="S968" s="970"/>
      <c r="T968" s="967"/>
      <c r="U968" s="973" t="s">
        <v>5700</v>
      </c>
    </row>
    <row r="969" spans="1:21" ht="25.2" hidden="1" customHeight="1" outlineLevel="2">
      <c r="A969" s="1175">
        <v>44270</v>
      </c>
      <c r="B969" s="1032" t="s">
        <v>5698</v>
      </c>
      <c r="C969" s="955" t="s">
        <v>6700</v>
      </c>
      <c r="D969" s="968"/>
      <c r="E969" s="968"/>
      <c r="F969" s="972"/>
      <c r="G969" s="970"/>
      <c r="H969" s="967"/>
      <c r="I969" s="970"/>
      <c r="J969" s="967"/>
      <c r="K969" s="970"/>
      <c r="L969" s="967"/>
      <c r="M969" s="970"/>
      <c r="N969" s="974" t="s">
        <v>5700</v>
      </c>
      <c r="O969" s="970"/>
      <c r="P969" s="967"/>
      <c r="Q969" s="970"/>
      <c r="R969" s="967"/>
      <c r="S969" s="970"/>
      <c r="T969" s="967"/>
      <c r="U969" s="970"/>
    </row>
    <row r="970" spans="1:21" ht="25.2" hidden="1" customHeight="1" outlineLevel="2">
      <c r="A970" s="1175">
        <v>44270</v>
      </c>
      <c r="B970" s="1032" t="s">
        <v>5706</v>
      </c>
      <c r="C970" s="955" t="s">
        <v>6701</v>
      </c>
      <c r="D970" s="968"/>
      <c r="E970" s="968"/>
      <c r="F970" s="972"/>
      <c r="G970" s="970"/>
      <c r="H970" s="967"/>
      <c r="I970" s="970"/>
      <c r="J970" s="967"/>
      <c r="K970" s="970"/>
      <c r="L970" s="967"/>
      <c r="M970" s="970"/>
      <c r="N970" s="967"/>
      <c r="O970" s="973" t="s">
        <v>5700</v>
      </c>
      <c r="P970" s="967"/>
      <c r="Q970" s="970"/>
      <c r="R970" s="967"/>
      <c r="S970" s="970"/>
      <c r="T970" s="967"/>
      <c r="U970" s="970"/>
    </row>
    <row r="971" spans="1:21" ht="37.799999999999997" hidden="1" customHeight="1" outlineLevel="2">
      <c r="A971" s="1175">
        <v>44270</v>
      </c>
      <c r="B971" s="1032" t="s">
        <v>5706</v>
      </c>
      <c r="C971" s="955" t="s">
        <v>6702</v>
      </c>
      <c r="D971" s="968"/>
      <c r="E971" s="968"/>
      <c r="F971" s="972"/>
      <c r="G971" s="970"/>
      <c r="H971" s="967"/>
      <c r="I971" s="970"/>
      <c r="J971" s="967"/>
      <c r="K971" s="970"/>
      <c r="L971" s="967"/>
      <c r="M971" s="970"/>
      <c r="N971" s="967"/>
      <c r="O971" s="973" t="s">
        <v>5700</v>
      </c>
      <c r="P971" s="967"/>
      <c r="Q971" s="970"/>
      <c r="R971" s="967"/>
      <c r="S971" s="970"/>
      <c r="T971" s="967"/>
      <c r="U971" s="970"/>
    </row>
    <row r="972" spans="1:21" ht="25.2" hidden="1" customHeight="1" outlineLevel="2">
      <c r="A972" s="1175">
        <v>44270</v>
      </c>
      <c r="B972" s="1032" t="s">
        <v>5706</v>
      </c>
      <c r="C972" s="955" t="s">
        <v>6703</v>
      </c>
      <c r="D972" s="968"/>
      <c r="E972" s="968"/>
      <c r="F972" s="972"/>
      <c r="G972" s="970"/>
      <c r="H972" s="967"/>
      <c r="I972" s="970"/>
      <c r="J972" s="967"/>
      <c r="K972" s="970"/>
      <c r="L972" s="967"/>
      <c r="M972" s="970"/>
      <c r="N972" s="967"/>
      <c r="O972" s="970"/>
      <c r="P972" s="974" t="s">
        <v>5700</v>
      </c>
      <c r="Q972" s="970"/>
      <c r="R972" s="967"/>
      <c r="S972" s="970"/>
      <c r="T972" s="967"/>
      <c r="U972" s="970"/>
    </row>
    <row r="973" spans="1:21" ht="12.6" hidden="1" customHeight="1" outlineLevel="2">
      <c r="A973" s="1175">
        <v>44270</v>
      </c>
      <c r="B973" s="1032" t="s">
        <v>5706</v>
      </c>
      <c r="C973" s="955" t="s">
        <v>6704</v>
      </c>
      <c r="D973" s="968"/>
      <c r="E973" s="968"/>
      <c r="F973" s="972"/>
      <c r="G973" s="970"/>
      <c r="H973" s="967"/>
      <c r="I973" s="970"/>
      <c r="J973" s="967"/>
      <c r="K973" s="970"/>
      <c r="L973" s="967"/>
      <c r="M973" s="970"/>
      <c r="N973" s="974" t="s">
        <v>5700</v>
      </c>
      <c r="O973" s="970"/>
      <c r="P973" s="967"/>
      <c r="Q973" s="970"/>
      <c r="R973" s="967"/>
      <c r="S973" s="970"/>
      <c r="T973" s="967"/>
      <c r="U973" s="970"/>
    </row>
    <row r="974" spans="1:21" ht="12.6" hidden="1" customHeight="1" outlineLevel="2">
      <c r="A974" s="1175">
        <v>44270</v>
      </c>
      <c r="B974" s="1032" t="s">
        <v>5698</v>
      </c>
      <c r="C974" s="955" t="s">
        <v>6705</v>
      </c>
      <c r="D974" s="968"/>
      <c r="E974" s="968"/>
      <c r="F974" s="972"/>
      <c r="G974" s="970"/>
      <c r="H974" s="967"/>
      <c r="I974" s="970"/>
      <c r="J974" s="967"/>
      <c r="K974" s="970"/>
      <c r="L974" s="967"/>
      <c r="M974" s="970"/>
      <c r="N974" s="967"/>
      <c r="O974" s="973" t="s">
        <v>5700</v>
      </c>
      <c r="P974" s="967"/>
      <c r="Q974" s="970"/>
      <c r="R974" s="967"/>
      <c r="S974" s="970"/>
      <c r="T974" s="967"/>
      <c r="U974" s="970"/>
    </row>
    <row r="975" spans="1:21" ht="12.6" hidden="1" customHeight="1" outlineLevel="2">
      <c r="A975" s="1175">
        <v>44270</v>
      </c>
      <c r="B975" s="1032" t="s">
        <v>5698</v>
      </c>
      <c r="C975" s="955" t="s">
        <v>6706</v>
      </c>
      <c r="D975" s="977"/>
      <c r="E975" s="977" t="s">
        <v>5700</v>
      </c>
      <c r="F975" s="972"/>
      <c r="G975" s="970"/>
      <c r="H975" s="967"/>
      <c r="I975" s="970"/>
      <c r="J975" s="967"/>
      <c r="K975" s="970"/>
      <c r="L975" s="967"/>
      <c r="M975" s="970"/>
      <c r="N975" s="967"/>
      <c r="O975" s="970"/>
      <c r="P975" s="967"/>
      <c r="Q975" s="970"/>
      <c r="R975" s="967"/>
      <c r="S975" s="970"/>
      <c r="T975" s="967"/>
      <c r="U975" s="970"/>
    </row>
    <row r="976" spans="1:21" ht="25.2" hidden="1" customHeight="1" outlineLevel="2">
      <c r="A976" s="1175">
        <v>44270</v>
      </c>
      <c r="B976" s="1032" t="s">
        <v>5706</v>
      </c>
      <c r="C976" s="955" t="s">
        <v>6707</v>
      </c>
      <c r="D976" s="968"/>
      <c r="E976" s="968"/>
      <c r="F976" s="972"/>
      <c r="G976" s="970"/>
      <c r="H976" s="967"/>
      <c r="I976" s="970"/>
      <c r="J976" s="967"/>
      <c r="K976" s="970"/>
      <c r="L976" s="967"/>
      <c r="M976" s="970"/>
      <c r="N976" s="967"/>
      <c r="O976" s="970"/>
      <c r="P976" s="974" t="s">
        <v>5700</v>
      </c>
      <c r="Q976" s="970"/>
      <c r="R976" s="967"/>
      <c r="S976" s="970"/>
      <c r="T976" s="967"/>
      <c r="U976" s="970"/>
    </row>
    <row r="977" spans="1:23" ht="25.2" hidden="1" customHeight="1" outlineLevel="2">
      <c r="A977" s="1175">
        <v>44270</v>
      </c>
      <c r="B977" s="1032" t="s">
        <v>5698</v>
      </c>
      <c r="C977" s="955" t="s">
        <v>6708</v>
      </c>
      <c r="D977" s="968"/>
      <c r="E977" s="968"/>
      <c r="F977" s="972"/>
      <c r="G977" s="970"/>
      <c r="H977" s="967"/>
      <c r="I977" s="970"/>
      <c r="J977" s="967"/>
      <c r="K977" s="970"/>
      <c r="L977" s="967"/>
      <c r="M977" s="970"/>
      <c r="N977" s="967"/>
      <c r="O977" s="970"/>
      <c r="P977" s="967"/>
      <c r="Q977" s="970"/>
      <c r="R977" s="967"/>
      <c r="S977" s="973" t="s">
        <v>5700</v>
      </c>
      <c r="T977" s="967"/>
      <c r="U977" s="970"/>
      <c r="V977" s="967"/>
      <c r="W977" s="970"/>
    </row>
    <row r="978" spans="1:23" ht="25.2" hidden="1" customHeight="1" outlineLevel="2">
      <c r="A978" s="1175">
        <v>44270</v>
      </c>
      <c r="B978" s="1032" t="s">
        <v>5698</v>
      </c>
      <c r="C978" s="955" t="s">
        <v>6709</v>
      </c>
      <c r="D978" s="968"/>
      <c r="E978" s="968"/>
      <c r="F978" s="972"/>
      <c r="G978" s="970"/>
      <c r="H978" s="974" t="s">
        <v>5700</v>
      </c>
      <c r="I978" s="970"/>
      <c r="J978" s="967"/>
      <c r="K978" s="970"/>
      <c r="L978" s="967"/>
      <c r="M978" s="970"/>
      <c r="N978" s="967"/>
      <c r="O978" s="970"/>
      <c r="P978" s="967"/>
      <c r="Q978" s="970"/>
      <c r="R978" s="967"/>
      <c r="S978" s="970"/>
      <c r="T978" s="974"/>
      <c r="U978" s="970"/>
      <c r="V978" s="967"/>
      <c r="W978" s="970"/>
    </row>
    <row r="979" spans="1:23" ht="25.2" hidden="1" customHeight="1" outlineLevel="2">
      <c r="A979" s="1175">
        <v>44270</v>
      </c>
      <c r="B979" s="1032" t="s">
        <v>5698</v>
      </c>
      <c r="C979" s="955" t="s">
        <v>6710</v>
      </c>
      <c r="D979" s="968"/>
      <c r="E979" s="968"/>
      <c r="F979" s="972"/>
      <c r="G979" s="970"/>
      <c r="H979" s="967"/>
      <c r="I979" s="970"/>
      <c r="J979" s="967"/>
      <c r="K979" s="970"/>
      <c r="L979" s="967"/>
      <c r="M979" s="970"/>
      <c r="N979" s="967"/>
      <c r="O979" s="970"/>
      <c r="P979" s="967"/>
      <c r="Q979" s="970"/>
      <c r="R979" s="967"/>
      <c r="S979" s="970"/>
      <c r="T979" s="974" t="s">
        <v>5700</v>
      </c>
      <c r="U979" s="970"/>
      <c r="V979" s="967"/>
      <c r="W979" s="970"/>
    </row>
    <row r="980" spans="1:23" ht="25.2" hidden="1" customHeight="1" outlineLevel="2">
      <c r="A980" s="1175">
        <v>44270</v>
      </c>
      <c r="B980" s="1032" t="s">
        <v>5698</v>
      </c>
      <c r="C980" s="955" t="s">
        <v>6711</v>
      </c>
      <c r="D980" s="968"/>
      <c r="E980" s="968"/>
      <c r="F980" s="972"/>
      <c r="G980" s="970"/>
      <c r="H980" s="967"/>
      <c r="I980" s="970"/>
      <c r="J980" s="967"/>
      <c r="K980" s="970"/>
      <c r="L980" s="967"/>
      <c r="M980" s="970"/>
      <c r="N980" s="967"/>
      <c r="O980" s="970"/>
      <c r="P980" s="967"/>
      <c r="Q980" s="970"/>
      <c r="R980" s="967"/>
      <c r="S980" s="970"/>
      <c r="T980" s="974" t="s">
        <v>5700</v>
      </c>
      <c r="U980" s="970"/>
      <c r="V980" s="967"/>
      <c r="W980" s="970"/>
    </row>
    <row r="981" spans="1:23" ht="25.2" hidden="1" customHeight="1" outlineLevel="2">
      <c r="A981" s="1175">
        <v>44270</v>
      </c>
      <c r="B981" s="1032" t="s">
        <v>5723</v>
      </c>
      <c r="C981" s="955" t="s">
        <v>6712</v>
      </c>
      <c r="D981" s="968"/>
      <c r="E981" s="968"/>
      <c r="F981" s="972"/>
      <c r="G981" s="970"/>
      <c r="H981" s="967"/>
      <c r="I981" s="970"/>
      <c r="J981" s="967"/>
      <c r="K981" s="970"/>
      <c r="L981" s="967"/>
      <c r="M981" s="970"/>
      <c r="N981" s="967"/>
      <c r="O981" s="970"/>
      <c r="P981" s="967"/>
      <c r="Q981" s="970"/>
      <c r="R981" s="967"/>
      <c r="S981" s="970"/>
      <c r="T981" s="967"/>
      <c r="U981" s="970"/>
      <c r="V981" s="974" t="s">
        <v>5700</v>
      </c>
      <c r="W981" s="970"/>
    </row>
    <row r="982" spans="1:23" ht="25.2" hidden="1" customHeight="1" outlineLevel="2">
      <c r="A982" s="1175">
        <v>44270</v>
      </c>
      <c r="B982" s="1032" t="s">
        <v>5698</v>
      </c>
      <c r="C982" s="955" t="s">
        <v>6713</v>
      </c>
      <c r="D982" s="968"/>
      <c r="E982" s="968"/>
      <c r="F982" s="969" t="s">
        <v>5700</v>
      </c>
      <c r="G982" s="970"/>
      <c r="H982" s="967"/>
      <c r="I982" s="970"/>
      <c r="J982" s="967"/>
      <c r="K982" s="970"/>
      <c r="L982" s="967"/>
      <c r="M982" s="970"/>
      <c r="N982" s="967"/>
      <c r="O982" s="970"/>
      <c r="P982" s="967"/>
      <c r="Q982" s="970"/>
      <c r="R982" s="967"/>
      <c r="S982" s="970"/>
      <c r="T982" s="967"/>
      <c r="U982" s="970"/>
      <c r="V982" s="967"/>
      <c r="W982" s="970"/>
    </row>
    <row r="983" spans="1:23" ht="25.2" hidden="1" customHeight="1" outlineLevel="2">
      <c r="A983" s="1175">
        <v>44270</v>
      </c>
      <c r="B983" s="1032" t="s">
        <v>5698</v>
      </c>
      <c r="C983" s="955" t="s">
        <v>6714</v>
      </c>
      <c r="D983" s="968"/>
      <c r="E983" s="968"/>
      <c r="F983" s="969" t="s">
        <v>5700</v>
      </c>
      <c r="G983" s="970"/>
      <c r="H983" s="967"/>
      <c r="I983" s="970"/>
      <c r="J983" s="967"/>
      <c r="K983" s="970"/>
      <c r="L983" s="967"/>
      <c r="M983" s="970"/>
      <c r="N983" s="967"/>
      <c r="O983" s="970"/>
      <c r="P983" s="967"/>
      <c r="Q983" s="970"/>
      <c r="R983" s="967"/>
      <c r="S983" s="970"/>
      <c r="T983" s="967"/>
      <c r="U983" s="970"/>
      <c r="V983" s="967"/>
      <c r="W983" s="970"/>
    </row>
    <row r="984" spans="1:23" ht="12.6" hidden="1" customHeight="1" outlineLevel="1" collapsed="1">
      <c r="A984" s="1006">
        <v>44271</v>
      </c>
      <c r="B984" s="1032" t="s">
        <v>5698</v>
      </c>
      <c r="C984" s="955" t="s">
        <v>6715</v>
      </c>
      <c r="D984" s="968"/>
      <c r="E984" s="968"/>
      <c r="F984" s="972"/>
      <c r="G984" s="970"/>
      <c r="H984" s="967"/>
      <c r="I984" s="970"/>
      <c r="J984" s="967"/>
      <c r="K984" s="970"/>
      <c r="L984" s="967"/>
      <c r="M984" s="973" t="s">
        <v>5700</v>
      </c>
      <c r="N984" s="967"/>
      <c r="O984" s="970"/>
      <c r="P984" s="967"/>
      <c r="Q984" s="970"/>
      <c r="R984" s="967"/>
      <c r="S984" s="970"/>
      <c r="T984" s="967"/>
      <c r="U984" s="970"/>
      <c r="V984" s="967"/>
      <c r="W984" s="970"/>
    </row>
    <row r="985" spans="1:23" ht="12.6" hidden="1" customHeight="1" outlineLevel="2">
      <c r="A985" s="1006">
        <v>44271</v>
      </c>
      <c r="B985" s="1032" t="s">
        <v>5698</v>
      </c>
      <c r="C985" s="955" t="s">
        <v>6716</v>
      </c>
      <c r="D985" s="968"/>
      <c r="E985" s="968"/>
      <c r="F985" s="972"/>
      <c r="G985" s="970"/>
      <c r="H985" s="967"/>
      <c r="I985" s="970"/>
      <c r="J985" s="967"/>
      <c r="K985" s="970"/>
      <c r="L985" s="967"/>
      <c r="M985" s="973" t="s">
        <v>5700</v>
      </c>
      <c r="N985" s="967"/>
      <c r="O985" s="970"/>
      <c r="P985" s="967"/>
      <c r="Q985" s="970"/>
      <c r="R985" s="967"/>
      <c r="S985" s="970"/>
      <c r="T985" s="967"/>
      <c r="U985" s="970"/>
      <c r="V985" s="967"/>
      <c r="W985" s="970"/>
    </row>
    <row r="986" spans="1:23" ht="12.6" hidden="1" customHeight="1" outlineLevel="2">
      <c r="A986" s="1006">
        <v>44271</v>
      </c>
      <c r="B986" s="1032" t="s">
        <v>5698</v>
      </c>
      <c r="C986" s="955" t="s">
        <v>6717</v>
      </c>
      <c r="D986" s="968"/>
      <c r="E986" s="968"/>
      <c r="F986" s="972"/>
      <c r="G986" s="970"/>
      <c r="H986" s="967"/>
      <c r="I986" s="970"/>
      <c r="J986" s="967"/>
      <c r="K986" s="970"/>
      <c r="L986" s="967"/>
      <c r="M986" s="970"/>
      <c r="N986" s="967"/>
      <c r="O986" s="970"/>
      <c r="P986" s="967"/>
      <c r="Q986" s="970"/>
      <c r="R986" s="967"/>
      <c r="S986" s="970"/>
      <c r="T986" s="974" t="s">
        <v>5700</v>
      </c>
      <c r="U986" s="970"/>
      <c r="V986" s="967"/>
      <c r="W986" s="970"/>
    </row>
    <row r="987" spans="1:23" ht="12.6" hidden="1" customHeight="1" outlineLevel="2">
      <c r="A987" s="1006">
        <v>44271</v>
      </c>
      <c r="B987" s="1032" t="s">
        <v>5698</v>
      </c>
      <c r="C987" s="955" t="s">
        <v>6718</v>
      </c>
      <c r="D987" s="968"/>
      <c r="E987" s="968"/>
      <c r="F987" s="969" t="s">
        <v>5700</v>
      </c>
      <c r="G987" s="970"/>
      <c r="H987" s="967"/>
      <c r="I987" s="970"/>
      <c r="J987" s="967"/>
      <c r="K987" s="970"/>
      <c r="L987" s="967"/>
      <c r="M987" s="970"/>
      <c r="N987" s="967"/>
      <c r="O987" s="970"/>
      <c r="P987" s="967"/>
      <c r="Q987" s="970"/>
      <c r="R987" s="967"/>
      <c r="S987" s="970"/>
      <c r="T987" s="967"/>
      <c r="U987" s="970"/>
      <c r="V987" s="967"/>
      <c r="W987" s="970"/>
    </row>
    <row r="988" spans="1:23" ht="12.6" hidden="1" customHeight="1" outlineLevel="2">
      <c r="A988" s="1006">
        <v>44271</v>
      </c>
      <c r="B988" s="1032" t="s">
        <v>5698</v>
      </c>
      <c r="C988" s="955" t="s">
        <v>6719</v>
      </c>
      <c r="D988" s="977"/>
      <c r="E988" s="977" t="s">
        <v>5700</v>
      </c>
      <c r="F988" s="972"/>
      <c r="G988" s="970"/>
      <c r="H988" s="967"/>
      <c r="I988" s="970"/>
      <c r="J988" s="967"/>
      <c r="K988" s="970"/>
      <c r="L988" s="967"/>
      <c r="M988" s="970"/>
      <c r="N988" s="967"/>
      <c r="O988" s="970"/>
      <c r="P988" s="967"/>
      <c r="Q988" s="970"/>
      <c r="R988" s="967"/>
      <c r="S988" s="970"/>
      <c r="T988" s="967"/>
      <c r="U988" s="970"/>
      <c r="V988" s="967"/>
      <c r="W988" s="970"/>
    </row>
    <row r="989" spans="1:23" ht="12.6" hidden="1" customHeight="1" outlineLevel="2">
      <c r="A989" s="1006">
        <v>44271</v>
      </c>
      <c r="B989" s="1032" t="s">
        <v>5698</v>
      </c>
      <c r="C989" s="955" t="s">
        <v>6720</v>
      </c>
      <c r="D989" s="968"/>
      <c r="E989" s="968"/>
      <c r="F989" s="972"/>
      <c r="G989" s="970"/>
      <c r="H989" s="967"/>
      <c r="I989" s="970"/>
      <c r="J989" s="967"/>
      <c r="K989" s="970"/>
      <c r="L989" s="967"/>
      <c r="M989" s="970"/>
      <c r="N989" s="967"/>
      <c r="O989" s="970"/>
      <c r="P989" s="967"/>
      <c r="Q989" s="970"/>
      <c r="R989" s="967"/>
      <c r="S989" s="970"/>
      <c r="T989" s="967"/>
      <c r="U989" s="970"/>
      <c r="V989" s="967"/>
      <c r="W989" s="973" t="s">
        <v>5700</v>
      </c>
    </row>
    <row r="990" spans="1:23" ht="12.6" hidden="1" customHeight="1" outlineLevel="2">
      <c r="A990" s="1006">
        <v>44271</v>
      </c>
      <c r="B990" s="1032" t="s">
        <v>5698</v>
      </c>
      <c r="C990" s="955" t="s">
        <v>6721</v>
      </c>
      <c r="D990" s="968"/>
      <c r="E990" s="968"/>
      <c r="F990" s="969" t="s">
        <v>5700</v>
      </c>
      <c r="G990" s="970"/>
      <c r="H990" s="967"/>
      <c r="I990" s="970"/>
      <c r="J990" s="967"/>
      <c r="K990" s="970"/>
      <c r="L990" s="967"/>
      <c r="M990" s="970"/>
      <c r="N990" s="967"/>
      <c r="O990" s="970"/>
      <c r="P990" s="967"/>
      <c r="Q990" s="970"/>
      <c r="R990" s="967"/>
      <c r="S990" s="970"/>
      <c r="T990" s="967"/>
      <c r="U990" s="970"/>
      <c r="V990" s="967"/>
      <c r="W990" s="970"/>
    </row>
    <row r="991" spans="1:23" ht="12.6" hidden="1" customHeight="1" outlineLevel="2">
      <c r="A991" s="1006">
        <v>44271</v>
      </c>
      <c r="B991" s="1032" t="s">
        <v>5698</v>
      </c>
      <c r="C991" s="955" t="s">
        <v>6722</v>
      </c>
      <c r="D991" s="968"/>
      <c r="E991" s="968"/>
      <c r="F991" s="972"/>
      <c r="G991" s="970"/>
      <c r="H991" s="967"/>
      <c r="I991" s="970"/>
      <c r="J991" s="967"/>
      <c r="K991" s="970"/>
      <c r="L991" s="967"/>
      <c r="M991" s="970"/>
      <c r="N991" s="967"/>
      <c r="O991" s="970"/>
      <c r="P991" s="974" t="s">
        <v>5700</v>
      </c>
      <c r="Q991" s="970"/>
      <c r="R991" s="967"/>
      <c r="S991" s="970"/>
      <c r="T991" s="967"/>
      <c r="U991" s="970"/>
      <c r="V991" s="967"/>
      <c r="W991" s="970"/>
    </row>
    <row r="992" spans="1:23" ht="12.6" hidden="1" customHeight="1" outlineLevel="2">
      <c r="A992" s="1006">
        <v>44271</v>
      </c>
      <c r="B992" s="1032" t="s">
        <v>5698</v>
      </c>
      <c r="C992" s="955" t="s">
        <v>6723</v>
      </c>
      <c r="D992" s="968"/>
      <c r="E992" s="968"/>
      <c r="F992" s="972"/>
      <c r="G992" s="970"/>
      <c r="H992" s="967"/>
      <c r="I992" s="970"/>
      <c r="J992" s="967"/>
      <c r="K992" s="970"/>
      <c r="L992" s="967"/>
      <c r="M992" s="970"/>
      <c r="N992" s="967"/>
      <c r="O992" s="970"/>
      <c r="P992" s="974" t="s">
        <v>5700</v>
      </c>
      <c r="Q992" s="970"/>
      <c r="R992" s="967"/>
      <c r="S992" s="970"/>
      <c r="T992" s="967"/>
      <c r="U992" s="970"/>
      <c r="V992" s="967"/>
      <c r="W992" s="970"/>
    </row>
    <row r="993" spans="1:20" ht="12.6" hidden="1" customHeight="1" outlineLevel="2">
      <c r="A993" s="1006">
        <v>44271</v>
      </c>
      <c r="B993" s="1032" t="s">
        <v>5698</v>
      </c>
      <c r="C993" s="955" t="s">
        <v>6724</v>
      </c>
      <c r="D993" s="977"/>
      <c r="E993" s="977" t="s">
        <v>5700</v>
      </c>
      <c r="F993" s="972"/>
      <c r="G993" s="970"/>
      <c r="H993" s="967"/>
      <c r="I993" s="970"/>
      <c r="J993" s="967"/>
      <c r="K993" s="970"/>
      <c r="L993" s="967"/>
      <c r="M993" s="970"/>
      <c r="N993" s="967"/>
      <c r="O993" s="970"/>
      <c r="P993" s="967"/>
      <c r="Q993" s="970"/>
      <c r="R993" s="967"/>
      <c r="S993" s="970"/>
      <c r="T993" s="974" t="s">
        <v>5700</v>
      </c>
    </row>
    <row r="994" spans="1:20" ht="12.6" hidden="1" customHeight="1" outlineLevel="2">
      <c r="A994" s="1006">
        <v>44271</v>
      </c>
      <c r="B994" s="1032" t="s">
        <v>5698</v>
      </c>
      <c r="C994" s="955" t="s">
        <v>6725</v>
      </c>
      <c r="D994" s="968"/>
      <c r="E994" s="968"/>
      <c r="F994" s="972"/>
      <c r="G994" s="970"/>
      <c r="H994" s="967"/>
      <c r="I994" s="970"/>
      <c r="J994" s="967"/>
      <c r="K994" s="970"/>
      <c r="L994" s="967"/>
      <c r="M994" s="970"/>
      <c r="N994" s="967"/>
      <c r="O994" s="970"/>
      <c r="P994" s="967"/>
      <c r="Q994" s="970"/>
      <c r="R994" s="967"/>
      <c r="S994" s="970"/>
      <c r="T994" s="974" t="s">
        <v>5700</v>
      </c>
    </row>
    <row r="995" spans="1:20" ht="25.2" hidden="1" customHeight="1" outlineLevel="2">
      <c r="A995" s="1006">
        <v>44271</v>
      </c>
      <c r="B995" s="1032" t="s">
        <v>5698</v>
      </c>
      <c r="C995" s="955" t="s">
        <v>6726</v>
      </c>
      <c r="D995" s="968"/>
      <c r="E995" s="968"/>
      <c r="F995" s="969" t="s">
        <v>5700</v>
      </c>
      <c r="G995" s="970"/>
      <c r="H995" s="967"/>
      <c r="I995" s="970"/>
      <c r="J995" s="967"/>
      <c r="K995" s="970"/>
      <c r="L995" s="967"/>
      <c r="M995" s="970"/>
      <c r="N995" s="967"/>
      <c r="O995" s="970"/>
      <c r="P995" s="967"/>
      <c r="Q995" s="970"/>
      <c r="R995" s="967"/>
      <c r="S995" s="970"/>
      <c r="T995" s="967"/>
    </row>
    <row r="996" spans="1:20" ht="25.2" hidden="1" customHeight="1" outlineLevel="2">
      <c r="A996" s="1006">
        <v>44271</v>
      </c>
      <c r="B996" s="1032" t="s">
        <v>5698</v>
      </c>
      <c r="C996" s="955" t="s">
        <v>6726</v>
      </c>
      <c r="D996" s="968"/>
      <c r="E996" s="968"/>
      <c r="F996" s="969" t="s">
        <v>5700</v>
      </c>
      <c r="G996" s="970"/>
      <c r="H996" s="967"/>
      <c r="I996" s="970"/>
      <c r="J996" s="967"/>
      <c r="K996" s="970"/>
      <c r="L996" s="967"/>
      <c r="M996" s="970"/>
      <c r="N996" s="967"/>
      <c r="O996" s="970"/>
      <c r="P996" s="967"/>
      <c r="Q996" s="970"/>
      <c r="R996" s="967"/>
      <c r="S996" s="970"/>
      <c r="T996" s="967"/>
    </row>
    <row r="997" spans="1:20" ht="25.2" hidden="1" customHeight="1" outlineLevel="2">
      <c r="A997" s="1006">
        <v>44271</v>
      </c>
      <c r="B997" s="1032" t="s">
        <v>5698</v>
      </c>
      <c r="C997" s="955" t="s">
        <v>6726</v>
      </c>
      <c r="D997" s="968"/>
      <c r="E997" s="968"/>
      <c r="F997" s="969" t="s">
        <v>5700</v>
      </c>
      <c r="G997" s="970"/>
      <c r="H997" s="967"/>
      <c r="I997" s="970"/>
      <c r="J997" s="967"/>
      <c r="K997" s="970"/>
      <c r="L997" s="967"/>
      <c r="M997" s="970"/>
      <c r="N997" s="967"/>
      <c r="O997" s="970"/>
      <c r="P997" s="967"/>
      <c r="Q997" s="970"/>
      <c r="R997" s="967"/>
      <c r="S997" s="970"/>
      <c r="T997" s="967"/>
    </row>
    <row r="998" spans="1:20" ht="25.2" hidden="1" customHeight="1" outlineLevel="2">
      <c r="A998" s="1006">
        <v>44271</v>
      </c>
      <c r="B998" s="1032" t="s">
        <v>5698</v>
      </c>
      <c r="C998" s="955" t="s">
        <v>6726</v>
      </c>
      <c r="D998" s="968"/>
      <c r="E998" s="968"/>
      <c r="F998" s="969" t="s">
        <v>5700</v>
      </c>
      <c r="G998" s="970"/>
      <c r="H998" s="967"/>
      <c r="I998" s="970"/>
      <c r="J998" s="967"/>
      <c r="K998" s="970"/>
      <c r="L998" s="967"/>
      <c r="M998" s="970"/>
      <c r="N998" s="967"/>
      <c r="O998" s="970"/>
      <c r="P998" s="967"/>
      <c r="Q998" s="970"/>
      <c r="R998" s="967"/>
      <c r="S998" s="970"/>
      <c r="T998" s="967"/>
    </row>
    <row r="999" spans="1:20" ht="12.6" hidden="1" customHeight="1" outlineLevel="2">
      <c r="A999" s="1006">
        <v>44271</v>
      </c>
      <c r="B999" s="1032" t="s">
        <v>5698</v>
      </c>
      <c r="C999" s="955" t="s">
        <v>6727</v>
      </c>
      <c r="D999" s="968"/>
      <c r="E999" s="968"/>
      <c r="F999" s="969" t="s">
        <v>5700</v>
      </c>
      <c r="G999" s="970"/>
      <c r="H999" s="967"/>
      <c r="I999" s="970"/>
      <c r="J999" s="967"/>
      <c r="K999" s="970"/>
      <c r="L999" s="967"/>
      <c r="M999" s="970"/>
      <c r="N999" s="967"/>
      <c r="O999" s="970"/>
      <c r="P999" s="967"/>
      <c r="Q999" s="970"/>
      <c r="R999" s="967"/>
      <c r="S999" s="970"/>
      <c r="T999" s="967"/>
    </row>
    <row r="1000" spans="1:20" ht="12.6" hidden="1" customHeight="1" outlineLevel="2">
      <c r="A1000" s="1006">
        <v>44271</v>
      </c>
      <c r="B1000" s="1032" t="s">
        <v>5698</v>
      </c>
      <c r="C1000" s="955" t="s">
        <v>6728</v>
      </c>
      <c r="D1000" s="968"/>
      <c r="E1000" s="968"/>
      <c r="F1000" s="969" t="s">
        <v>5700</v>
      </c>
      <c r="G1000" s="970"/>
      <c r="H1000" s="967"/>
      <c r="I1000" s="970"/>
      <c r="J1000" s="967"/>
      <c r="K1000" s="970"/>
      <c r="L1000" s="967"/>
      <c r="M1000" s="970"/>
      <c r="N1000" s="967"/>
      <c r="O1000" s="970"/>
      <c r="P1000" s="967"/>
      <c r="Q1000" s="970"/>
      <c r="R1000" s="967"/>
      <c r="S1000" s="970"/>
      <c r="T1000" s="967"/>
    </row>
    <row r="1001" spans="1:20" ht="12.6" hidden="1" customHeight="1" outlineLevel="2">
      <c r="A1001" s="1006">
        <v>44271</v>
      </c>
      <c r="B1001" s="1032" t="s">
        <v>5745</v>
      </c>
      <c r="C1001" s="955" t="s">
        <v>6729</v>
      </c>
      <c r="D1001" s="968"/>
      <c r="E1001" s="968"/>
      <c r="F1001" s="972"/>
      <c r="G1001" s="970"/>
      <c r="H1001" s="967"/>
      <c r="I1001" s="970"/>
      <c r="J1001" s="967"/>
      <c r="K1001" s="970"/>
      <c r="L1001" s="967"/>
      <c r="M1001" s="970"/>
      <c r="N1001" s="967"/>
      <c r="O1001" s="970"/>
      <c r="P1001" s="967"/>
      <c r="Q1001" s="970"/>
      <c r="R1001" s="967"/>
      <c r="S1001" s="970"/>
      <c r="T1001" s="974" t="s">
        <v>5700</v>
      </c>
    </row>
    <row r="1002" spans="1:20" ht="12.6" hidden="1" customHeight="1" outlineLevel="2">
      <c r="A1002" s="1006">
        <v>44271</v>
      </c>
      <c r="B1002" s="1032" t="s">
        <v>5698</v>
      </c>
      <c r="C1002" s="955" t="s">
        <v>6730</v>
      </c>
      <c r="D1002" s="977"/>
      <c r="E1002" s="977" t="s">
        <v>5700</v>
      </c>
      <c r="F1002" s="972"/>
      <c r="G1002" s="970"/>
      <c r="H1002" s="967"/>
      <c r="I1002" s="970"/>
      <c r="J1002" s="967"/>
      <c r="K1002" s="970"/>
      <c r="L1002" s="967"/>
      <c r="M1002" s="970"/>
      <c r="N1002" s="967"/>
      <c r="O1002" s="970"/>
      <c r="P1002" s="967"/>
      <c r="Q1002" s="970"/>
      <c r="R1002" s="967"/>
      <c r="S1002" s="970"/>
      <c r="T1002" s="967"/>
    </row>
    <row r="1003" spans="1:20" ht="25.2" hidden="1" customHeight="1" outlineLevel="2">
      <c r="A1003" s="1006">
        <v>44271</v>
      </c>
      <c r="B1003" s="1032" t="s">
        <v>5698</v>
      </c>
      <c r="C1003" s="955" t="s">
        <v>6731</v>
      </c>
      <c r="D1003" s="977"/>
      <c r="E1003" s="977" t="s">
        <v>5700</v>
      </c>
      <c r="F1003" s="972"/>
      <c r="G1003" s="970"/>
      <c r="H1003" s="967"/>
      <c r="I1003" s="970"/>
      <c r="J1003" s="967"/>
      <c r="K1003" s="970"/>
      <c r="L1003" s="967"/>
      <c r="M1003" s="970"/>
      <c r="N1003" s="967"/>
      <c r="O1003" s="970"/>
      <c r="P1003" s="967"/>
      <c r="Q1003" s="970"/>
      <c r="R1003" s="967"/>
      <c r="S1003" s="970"/>
      <c r="T1003" s="967"/>
    </row>
    <row r="1004" spans="1:20" ht="12.6" hidden="1" customHeight="1" outlineLevel="2">
      <c r="A1004" s="1006">
        <v>44271</v>
      </c>
      <c r="B1004" s="1032" t="s">
        <v>5698</v>
      </c>
      <c r="C1004" s="955" t="s">
        <v>6732</v>
      </c>
      <c r="D1004" s="968"/>
      <c r="E1004" s="968"/>
      <c r="F1004" s="972"/>
      <c r="G1004" s="970"/>
      <c r="H1004" s="967"/>
      <c r="I1004" s="970"/>
      <c r="J1004" s="967"/>
      <c r="K1004" s="970"/>
      <c r="L1004" s="967"/>
      <c r="M1004" s="970"/>
      <c r="N1004" s="967"/>
      <c r="O1004" s="973" t="s">
        <v>5700</v>
      </c>
      <c r="P1004" s="967"/>
      <c r="Q1004" s="970"/>
      <c r="R1004" s="967"/>
      <c r="S1004" s="970"/>
      <c r="T1004" s="967"/>
    </row>
    <row r="1005" spans="1:20" ht="25.2" hidden="1" customHeight="1" outlineLevel="2">
      <c r="A1005" s="1006">
        <v>44271</v>
      </c>
      <c r="B1005" s="1032" t="s">
        <v>5698</v>
      </c>
      <c r="C1005" s="955" t="s">
        <v>6733</v>
      </c>
      <c r="D1005" s="977"/>
      <c r="E1005" s="977" t="s">
        <v>5700</v>
      </c>
      <c r="F1005" s="972"/>
      <c r="G1005" s="970"/>
      <c r="H1005" s="967"/>
      <c r="I1005" s="970"/>
      <c r="J1005" s="967"/>
      <c r="K1005" s="970"/>
      <c r="L1005" s="967"/>
      <c r="M1005" s="970"/>
      <c r="N1005" s="967"/>
      <c r="O1005" s="970"/>
      <c r="P1005" s="967"/>
      <c r="Q1005" s="970"/>
      <c r="R1005" s="967"/>
      <c r="S1005" s="970"/>
      <c r="T1005" s="967"/>
    </row>
    <row r="1006" spans="1:20" ht="12.6" hidden="1" customHeight="1" outlineLevel="2">
      <c r="A1006" s="1006">
        <v>44271</v>
      </c>
      <c r="B1006" s="1032" t="s">
        <v>5698</v>
      </c>
      <c r="C1006" s="955" t="s">
        <v>6734</v>
      </c>
      <c r="D1006" s="968"/>
      <c r="E1006" s="968"/>
      <c r="F1006" s="972"/>
      <c r="G1006" s="970"/>
      <c r="H1006" s="967"/>
      <c r="I1006" s="970"/>
      <c r="J1006" s="967"/>
      <c r="K1006" s="970"/>
      <c r="L1006" s="967"/>
      <c r="M1006" s="970"/>
      <c r="N1006" s="967"/>
      <c r="O1006" s="973" t="s">
        <v>5700</v>
      </c>
      <c r="P1006" s="967"/>
      <c r="Q1006" s="970"/>
      <c r="R1006" s="967"/>
      <c r="S1006" s="970"/>
      <c r="T1006" s="967"/>
    </row>
    <row r="1007" spans="1:20" ht="12.6" hidden="1" customHeight="1" outlineLevel="2">
      <c r="A1007" s="1006">
        <v>44271</v>
      </c>
      <c r="B1007" s="1032" t="s">
        <v>5698</v>
      </c>
      <c r="C1007" s="955" t="s">
        <v>6735</v>
      </c>
      <c r="D1007" s="977"/>
      <c r="E1007" s="977" t="s">
        <v>5700</v>
      </c>
      <c r="F1007" s="972"/>
      <c r="G1007" s="970"/>
      <c r="H1007" s="967"/>
      <c r="I1007" s="970"/>
      <c r="J1007" s="967"/>
      <c r="K1007" s="970"/>
      <c r="L1007" s="967"/>
      <c r="M1007" s="970"/>
      <c r="N1007" s="967"/>
      <c r="O1007" s="970"/>
      <c r="P1007" s="967"/>
      <c r="Q1007" s="970"/>
      <c r="R1007" s="967"/>
      <c r="S1007" s="970"/>
      <c r="T1007" s="967"/>
    </row>
    <row r="1008" spans="1:20" ht="12.6" hidden="1" customHeight="1" outlineLevel="2">
      <c r="A1008" s="1006">
        <v>44271</v>
      </c>
      <c r="B1008" s="1032" t="s">
        <v>5698</v>
      </c>
      <c r="C1008" s="955" t="s">
        <v>6736</v>
      </c>
      <c r="D1008" s="968"/>
      <c r="E1008" s="968"/>
      <c r="F1008" s="972"/>
      <c r="G1008" s="970"/>
      <c r="H1008" s="967"/>
      <c r="I1008" s="970"/>
      <c r="J1008" s="967"/>
      <c r="K1008" s="970"/>
      <c r="L1008" s="967"/>
      <c r="M1008" s="970"/>
      <c r="N1008" s="967"/>
      <c r="O1008" s="970"/>
      <c r="P1008" s="967"/>
      <c r="Q1008" s="970"/>
      <c r="R1008" s="967"/>
      <c r="S1008" s="970"/>
      <c r="T1008" s="974" t="s">
        <v>5700</v>
      </c>
    </row>
    <row r="1009" spans="1:20" ht="12.6" hidden="1" customHeight="1" outlineLevel="2">
      <c r="A1009" s="1006">
        <v>44271</v>
      </c>
      <c r="B1009" s="1032" t="s">
        <v>5698</v>
      </c>
      <c r="C1009" s="955" t="s">
        <v>6737</v>
      </c>
      <c r="D1009" s="977"/>
      <c r="E1009" s="977" t="s">
        <v>5700</v>
      </c>
      <c r="F1009" s="972"/>
      <c r="G1009" s="970"/>
      <c r="H1009" s="967"/>
      <c r="I1009" s="970"/>
      <c r="J1009" s="967"/>
      <c r="K1009" s="970"/>
      <c r="L1009" s="967"/>
      <c r="M1009" s="970"/>
      <c r="N1009" s="967"/>
      <c r="O1009" s="970"/>
      <c r="P1009" s="967"/>
      <c r="Q1009" s="970"/>
      <c r="R1009" s="967"/>
      <c r="S1009" s="970"/>
      <c r="T1009" s="967"/>
    </row>
    <row r="1010" spans="1:20" ht="12.6" hidden="1" customHeight="1" outlineLevel="2">
      <c r="A1010" s="1006">
        <v>44271</v>
      </c>
      <c r="B1010" s="1032" t="s">
        <v>5698</v>
      </c>
      <c r="C1010" s="955" t="s">
        <v>6738</v>
      </c>
      <c r="D1010" s="968"/>
      <c r="E1010" s="968"/>
      <c r="F1010" s="972"/>
      <c r="G1010" s="970"/>
      <c r="H1010" s="967"/>
      <c r="I1010" s="970"/>
      <c r="J1010" s="967"/>
      <c r="K1010" s="970"/>
      <c r="L1010" s="967"/>
      <c r="M1010" s="973" t="s">
        <v>5700</v>
      </c>
      <c r="N1010" s="967"/>
      <c r="O1010" s="970"/>
      <c r="P1010" s="967"/>
      <c r="Q1010" s="970"/>
      <c r="R1010" s="967"/>
      <c r="S1010" s="970"/>
      <c r="T1010" s="967"/>
    </row>
    <row r="1011" spans="1:20" ht="25.2" hidden="1" customHeight="1" outlineLevel="2">
      <c r="A1011" s="1006">
        <v>44271</v>
      </c>
      <c r="B1011" s="1032" t="s">
        <v>3470</v>
      </c>
      <c r="C1011" s="955" t="s">
        <v>6739</v>
      </c>
      <c r="D1011" s="968"/>
      <c r="E1011" s="968"/>
      <c r="F1011" s="972"/>
      <c r="G1011" s="970"/>
      <c r="H1011" s="967"/>
      <c r="I1011" s="970"/>
      <c r="J1011" s="967"/>
      <c r="K1011" s="970"/>
      <c r="L1011" s="967"/>
      <c r="M1011" s="970"/>
      <c r="N1011" s="967"/>
      <c r="O1011" s="970"/>
      <c r="P1011" s="967"/>
      <c r="Q1011" s="970"/>
      <c r="R1011" s="967"/>
      <c r="S1011" s="970"/>
      <c r="T1011" s="974" t="s">
        <v>5700</v>
      </c>
    </row>
    <row r="1012" spans="1:20" ht="12.6" hidden="1" customHeight="1" outlineLevel="1" collapsed="1">
      <c r="A1012" s="1176">
        <v>44272</v>
      </c>
      <c r="B1012" s="1032" t="s">
        <v>5698</v>
      </c>
      <c r="C1012" s="955" t="s">
        <v>6740</v>
      </c>
      <c r="D1012" s="977"/>
      <c r="E1012" s="977" t="s">
        <v>5700</v>
      </c>
      <c r="F1012" s="972"/>
      <c r="G1012" s="970"/>
      <c r="H1012" s="967"/>
      <c r="I1012" s="970"/>
      <c r="J1012" s="967"/>
      <c r="K1012" s="970"/>
      <c r="L1012" s="967"/>
      <c r="M1012" s="970"/>
      <c r="N1012" s="967"/>
      <c r="O1012" s="970"/>
      <c r="P1012" s="967"/>
      <c r="Q1012" s="970"/>
      <c r="R1012" s="967"/>
      <c r="S1012" s="970"/>
      <c r="T1012" s="967"/>
    </row>
    <row r="1013" spans="1:20" ht="12.6" hidden="1" customHeight="1" outlineLevel="2">
      <c r="A1013" s="1176">
        <v>44272</v>
      </c>
      <c r="B1013" s="1032" t="s">
        <v>5698</v>
      </c>
      <c r="C1013" s="955" t="s">
        <v>6741</v>
      </c>
      <c r="D1013" s="977"/>
      <c r="E1013" s="977" t="s">
        <v>5700</v>
      </c>
      <c r="F1013" s="972"/>
      <c r="G1013" s="970"/>
      <c r="H1013" s="967"/>
      <c r="I1013" s="970"/>
      <c r="J1013" s="967"/>
      <c r="K1013" s="970"/>
      <c r="L1013" s="967"/>
      <c r="M1013" s="970"/>
      <c r="N1013" s="967"/>
      <c r="O1013" s="970"/>
      <c r="P1013" s="967"/>
      <c r="Q1013" s="970"/>
      <c r="R1013" s="967"/>
      <c r="S1013" s="970"/>
      <c r="T1013" s="967"/>
    </row>
    <row r="1014" spans="1:20" ht="25.2" hidden="1" customHeight="1" outlineLevel="2">
      <c r="A1014" s="1176">
        <v>44272</v>
      </c>
      <c r="B1014" s="1032" t="s">
        <v>5698</v>
      </c>
      <c r="C1014" s="955" t="s">
        <v>6742</v>
      </c>
      <c r="D1014" s="977"/>
      <c r="E1014" s="977" t="s">
        <v>5700</v>
      </c>
      <c r="F1014" s="972"/>
      <c r="G1014" s="970"/>
      <c r="H1014" s="967"/>
      <c r="I1014" s="970"/>
      <c r="J1014" s="967"/>
      <c r="K1014" s="970"/>
      <c r="L1014" s="967"/>
      <c r="M1014" s="970"/>
      <c r="N1014" s="967"/>
      <c r="O1014" s="970"/>
      <c r="P1014" s="967"/>
      <c r="Q1014" s="970"/>
      <c r="R1014" s="967"/>
      <c r="S1014" s="970"/>
      <c r="T1014" s="967"/>
    </row>
    <row r="1015" spans="1:20" ht="25.2" hidden="1" customHeight="1" outlineLevel="2">
      <c r="A1015" s="1176">
        <v>44272</v>
      </c>
      <c r="B1015" s="1032" t="s">
        <v>5698</v>
      </c>
      <c r="C1015" s="955" t="s">
        <v>6743</v>
      </c>
      <c r="D1015" s="968"/>
      <c r="E1015" s="968"/>
      <c r="F1015" s="972"/>
      <c r="G1015" s="970"/>
      <c r="H1015" s="967"/>
      <c r="I1015" s="970"/>
      <c r="J1015" s="967"/>
      <c r="K1015" s="970"/>
      <c r="L1015" s="967"/>
      <c r="M1015" s="970"/>
      <c r="N1015" s="967"/>
      <c r="O1015" s="970"/>
      <c r="P1015" s="967"/>
      <c r="Q1015" s="970"/>
      <c r="R1015" s="967"/>
      <c r="S1015" s="970"/>
      <c r="T1015" s="974" t="s">
        <v>5700</v>
      </c>
    </row>
    <row r="1016" spans="1:20" ht="12.6" hidden="1" customHeight="1" outlineLevel="2">
      <c r="A1016" s="1176">
        <v>44272</v>
      </c>
      <c r="B1016" s="1032" t="s">
        <v>5698</v>
      </c>
      <c r="C1016" s="955" t="s">
        <v>6744</v>
      </c>
      <c r="D1016" s="977"/>
      <c r="E1016" s="977" t="s">
        <v>5700</v>
      </c>
      <c r="F1016" s="972"/>
      <c r="G1016" s="970"/>
      <c r="H1016" s="967"/>
      <c r="I1016" s="970"/>
      <c r="J1016" s="967"/>
      <c r="K1016" s="970"/>
      <c r="L1016" s="967"/>
      <c r="M1016" s="970"/>
      <c r="N1016" s="967"/>
      <c r="O1016" s="970"/>
      <c r="P1016" s="967"/>
      <c r="Q1016" s="970"/>
      <c r="R1016" s="967"/>
      <c r="S1016" s="970"/>
      <c r="T1016" s="967"/>
    </row>
    <row r="1017" spans="1:20" ht="12.6" hidden="1" customHeight="1" outlineLevel="2">
      <c r="A1017" s="1176">
        <v>44272</v>
      </c>
      <c r="B1017" s="1032" t="s">
        <v>6745</v>
      </c>
      <c r="C1017" s="955" t="s">
        <v>6746</v>
      </c>
      <c r="D1017" s="968"/>
      <c r="E1017" s="968"/>
      <c r="F1017" s="972"/>
      <c r="G1017" s="970"/>
      <c r="H1017" s="967"/>
      <c r="I1017" s="970"/>
      <c r="J1017" s="967"/>
      <c r="K1017" s="970"/>
      <c r="L1017" s="967"/>
      <c r="M1017" s="970"/>
      <c r="N1017" s="967"/>
      <c r="O1017" s="970"/>
      <c r="P1017" s="967"/>
      <c r="Q1017" s="970"/>
      <c r="R1017" s="967"/>
      <c r="S1017" s="970"/>
      <c r="T1017" s="974" t="s">
        <v>5700</v>
      </c>
    </row>
    <row r="1018" spans="1:20" ht="12.6" hidden="1" customHeight="1" outlineLevel="2">
      <c r="A1018" s="1176">
        <v>44272</v>
      </c>
      <c r="B1018" s="1032" t="s">
        <v>5698</v>
      </c>
      <c r="C1018" s="955" t="s">
        <v>6747</v>
      </c>
      <c r="D1018" s="968"/>
      <c r="E1018" s="968"/>
      <c r="F1018" s="969" t="s">
        <v>5700</v>
      </c>
      <c r="G1018" s="970"/>
      <c r="H1018" s="967"/>
      <c r="I1018" s="970"/>
      <c r="J1018" s="967"/>
      <c r="K1018" s="970"/>
      <c r="L1018" s="967"/>
      <c r="M1018" s="970"/>
      <c r="N1018" s="967"/>
      <c r="O1018" s="970"/>
      <c r="P1018" s="967"/>
      <c r="Q1018" s="970"/>
      <c r="R1018" s="967"/>
      <c r="S1018" s="970"/>
      <c r="T1018" s="967"/>
    </row>
    <row r="1019" spans="1:20" ht="12.6" hidden="1" customHeight="1" outlineLevel="2">
      <c r="A1019" s="1176">
        <v>44272</v>
      </c>
      <c r="B1019" s="1032" t="s">
        <v>5698</v>
      </c>
      <c r="C1019" s="955" t="s">
        <v>6748</v>
      </c>
      <c r="D1019" s="968"/>
      <c r="E1019" s="968"/>
      <c r="F1019" s="972"/>
      <c r="G1019" s="970"/>
      <c r="H1019" s="967"/>
      <c r="I1019" s="970"/>
      <c r="J1019" s="967"/>
      <c r="K1019" s="970"/>
      <c r="L1019" s="967"/>
      <c r="M1019" s="970"/>
      <c r="N1019" s="967"/>
      <c r="O1019" s="970"/>
      <c r="P1019" s="967"/>
      <c r="Q1019" s="970"/>
      <c r="R1019" s="967"/>
      <c r="S1019" s="970"/>
      <c r="T1019" s="974" t="s">
        <v>5700</v>
      </c>
    </row>
    <row r="1020" spans="1:20" ht="12.6" hidden="1" customHeight="1" outlineLevel="2">
      <c r="A1020" s="1176">
        <v>44272</v>
      </c>
      <c r="B1020" s="1032" t="s">
        <v>5698</v>
      </c>
      <c r="C1020" s="955" t="s">
        <v>6749</v>
      </c>
      <c r="D1020" s="968"/>
      <c r="E1020" s="968"/>
      <c r="F1020" s="969" t="s">
        <v>5700</v>
      </c>
      <c r="G1020" s="970"/>
      <c r="H1020" s="967"/>
      <c r="I1020" s="970"/>
      <c r="J1020" s="967"/>
      <c r="K1020" s="970"/>
      <c r="L1020" s="967"/>
      <c r="M1020" s="970"/>
      <c r="N1020" s="967"/>
      <c r="O1020" s="970"/>
      <c r="P1020" s="967"/>
      <c r="Q1020" s="970"/>
      <c r="R1020" s="967"/>
      <c r="S1020" s="970"/>
      <c r="T1020" s="967"/>
    </row>
    <row r="1021" spans="1:20" ht="25.2" hidden="1" customHeight="1" outlineLevel="2">
      <c r="A1021" s="1176">
        <v>44272</v>
      </c>
      <c r="B1021" s="1032" t="s">
        <v>5698</v>
      </c>
      <c r="C1021" s="955" t="s">
        <v>6750</v>
      </c>
      <c r="D1021" s="968"/>
      <c r="E1021" s="968"/>
      <c r="F1021" s="969" t="s">
        <v>5700</v>
      </c>
      <c r="G1021" s="970"/>
      <c r="H1021" s="967"/>
      <c r="I1021" s="970"/>
      <c r="J1021" s="967"/>
      <c r="K1021" s="970"/>
      <c r="L1021" s="967"/>
      <c r="M1021" s="970"/>
      <c r="N1021" s="967"/>
      <c r="O1021" s="970"/>
      <c r="P1021" s="967"/>
      <c r="Q1021" s="970"/>
      <c r="R1021" s="967"/>
      <c r="S1021" s="970"/>
      <c r="T1021" s="967"/>
    </row>
    <row r="1022" spans="1:20" ht="12.6" hidden="1" customHeight="1" outlineLevel="2">
      <c r="A1022" s="1176">
        <v>44272</v>
      </c>
      <c r="B1022" s="1032" t="s">
        <v>5698</v>
      </c>
      <c r="C1022" s="955" t="s">
        <v>6751</v>
      </c>
      <c r="D1022" s="977"/>
      <c r="E1022" s="977" t="s">
        <v>5700</v>
      </c>
      <c r="F1022" s="972"/>
      <c r="G1022" s="970"/>
      <c r="H1022" s="967"/>
      <c r="I1022" s="970"/>
      <c r="J1022" s="967"/>
      <c r="K1022" s="970"/>
      <c r="L1022" s="967"/>
      <c r="M1022" s="970"/>
      <c r="N1022" s="967"/>
      <c r="O1022" s="970"/>
      <c r="P1022" s="967"/>
      <c r="Q1022" s="970"/>
      <c r="R1022" s="967"/>
      <c r="S1022" s="970"/>
      <c r="T1022" s="967"/>
    </row>
    <row r="1023" spans="1:20" ht="12.6" hidden="1" customHeight="1" outlineLevel="2">
      <c r="A1023" s="1176">
        <v>44272</v>
      </c>
      <c r="B1023" s="1032" t="s">
        <v>5698</v>
      </c>
      <c r="C1023" s="955" t="s">
        <v>6752</v>
      </c>
      <c r="D1023" s="968"/>
      <c r="E1023" s="968"/>
      <c r="F1023" s="969" t="s">
        <v>5700</v>
      </c>
      <c r="G1023" s="970"/>
      <c r="H1023" s="967"/>
      <c r="I1023" s="970"/>
      <c r="J1023" s="967"/>
      <c r="K1023" s="970"/>
      <c r="L1023" s="967"/>
      <c r="M1023" s="970"/>
      <c r="N1023" s="967"/>
      <c r="O1023" s="970"/>
      <c r="P1023" s="967"/>
      <c r="Q1023" s="970"/>
      <c r="R1023" s="967"/>
      <c r="S1023" s="970"/>
      <c r="T1023" s="967"/>
    </row>
    <row r="1024" spans="1:20" ht="25.2" hidden="1" customHeight="1" outlineLevel="2">
      <c r="A1024" s="1176">
        <v>44272</v>
      </c>
      <c r="B1024" s="1032" t="s">
        <v>5698</v>
      </c>
      <c r="C1024" s="955" t="s">
        <v>6753</v>
      </c>
      <c r="D1024" s="968"/>
      <c r="E1024" s="968"/>
      <c r="F1024" s="969" t="s">
        <v>5700</v>
      </c>
      <c r="G1024" s="970"/>
      <c r="H1024" s="967"/>
      <c r="I1024" s="970"/>
      <c r="J1024" s="967"/>
      <c r="K1024" s="970"/>
      <c r="L1024" s="967"/>
      <c r="M1024" s="970"/>
      <c r="N1024" s="967"/>
      <c r="O1024" s="970"/>
      <c r="P1024" s="967"/>
      <c r="Q1024" s="970"/>
      <c r="R1024" s="967"/>
      <c r="S1024" s="970"/>
      <c r="T1024" s="967"/>
    </row>
    <row r="1025" spans="1:23" ht="25.2" hidden="1" customHeight="1" outlineLevel="2">
      <c r="A1025" s="1176">
        <v>44272</v>
      </c>
      <c r="B1025" s="1032" t="s">
        <v>5698</v>
      </c>
      <c r="C1025" s="955" t="s">
        <v>6754</v>
      </c>
      <c r="D1025" s="968"/>
      <c r="E1025" s="968"/>
      <c r="F1025" s="969" t="s">
        <v>5700</v>
      </c>
      <c r="G1025" s="970"/>
      <c r="H1025" s="967"/>
      <c r="I1025" s="970"/>
      <c r="J1025" s="967"/>
      <c r="K1025" s="970"/>
      <c r="L1025" s="967"/>
      <c r="M1025" s="970"/>
      <c r="N1025" s="967"/>
      <c r="O1025" s="970"/>
      <c r="P1025" s="967"/>
      <c r="Q1025" s="970"/>
      <c r="R1025" s="967"/>
      <c r="S1025" s="970"/>
      <c r="T1025" s="967"/>
      <c r="U1025" s="970"/>
      <c r="V1025" s="967"/>
      <c r="W1025" s="970"/>
    </row>
    <row r="1026" spans="1:23" ht="12.6" hidden="1" customHeight="1" outlineLevel="2">
      <c r="A1026" s="1176">
        <v>44272</v>
      </c>
      <c r="B1026" s="1032" t="s">
        <v>5745</v>
      </c>
      <c r="C1026" s="955" t="s">
        <v>6755</v>
      </c>
      <c r="D1026" s="968"/>
      <c r="E1026" s="968"/>
      <c r="F1026" s="972"/>
      <c r="G1026" s="970"/>
      <c r="H1026" s="967"/>
      <c r="I1026" s="970"/>
      <c r="J1026" s="967"/>
      <c r="K1026" s="970"/>
      <c r="L1026" s="967"/>
      <c r="M1026" s="970"/>
      <c r="N1026" s="967"/>
      <c r="O1026" s="973" t="s">
        <v>5700</v>
      </c>
      <c r="P1026" s="967"/>
      <c r="Q1026" s="970"/>
      <c r="R1026" s="967"/>
      <c r="S1026" s="970"/>
      <c r="T1026" s="967"/>
      <c r="U1026" s="970"/>
      <c r="V1026" s="967"/>
      <c r="W1026" s="970"/>
    </row>
    <row r="1027" spans="1:23" ht="25.2" hidden="1" customHeight="1" outlineLevel="2">
      <c r="A1027" s="1176">
        <v>44272</v>
      </c>
      <c r="B1027" s="1032" t="s">
        <v>5698</v>
      </c>
      <c r="C1027" s="955" t="s">
        <v>6756</v>
      </c>
      <c r="D1027" s="968"/>
      <c r="E1027" s="968"/>
      <c r="F1027" s="969" t="s">
        <v>5700</v>
      </c>
      <c r="G1027" s="970"/>
      <c r="H1027" s="967"/>
      <c r="I1027" s="970"/>
      <c r="J1027" s="967"/>
      <c r="K1027" s="970"/>
      <c r="L1027" s="967"/>
      <c r="M1027" s="970"/>
      <c r="N1027" s="967"/>
      <c r="O1027" s="970"/>
      <c r="P1027" s="967"/>
      <c r="Q1027" s="970"/>
      <c r="R1027" s="967"/>
      <c r="S1027" s="970"/>
      <c r="T1027" s="967"/>
      <c r="U1027" s="970"/>
      <c r="V1027" s="967"/>
      <c r="W1027" s="970"/>
    </row>
    <row r="1028" spans="1:23" ht="25.2" hidden="1" customHeight="1" outlineLevel="2">
      <c r="A1028" s="1176">
        <v>44272</v>
      </c>
      <c r="B1028" s="1032" t="s">
        <v>5698</v>
      </c>
      <c r="C1028" s="955" t="s">
        <v>6757</v>
      </c>
      <c r="D1028" s="968"/>
      <c r="E1028" s="968"/>
      <c r="F1028" s="969" t="s">
        <v>5700</v>
      </c>
      <c r="G1028" s="970"/>
      <c r="H1028" s="967"/>
      <c r="I1028" s="970"/>
      <c r="J1028" s="967"/>
      <c r="K1028" s="970"/>
      <c r="L1028" s="967"/>
      <c r="M1028" s="970"/>
      <c r="N1028" s="967"/>
      <c r="O1028" s="970"/>
      <c r="P1028" s="967"/>
      <c r="Q1028" s="970"/>
      <c r="R1028" s="967"/>
      <c r="S1028" s="970"/>
      <c r="T1028" s="967"/>
      <c r="U1028" s="970"/>
      <c r="V1028" s="967"/>
      <c r="W1028" s="970"/>
    </row>
    <row r="1029" spans="1:23" ht="12.6" hidden="1" customHeight="1" outlineLevel="2">
      <c r="A1029" s="1176">
        <v>44272</v>
      </c>
      <c r="B1029" s="1032" t="s">
        <v>5698</v>
      </c>
      <c r="C1029" s="955" t="s">
        <v>6758</v>
      </c>
      <c r="D1029" s="977"/>
      <c r="E1029" s="977" t="s">
        <v>5700</v>
      </c>
      <c r="F1029" s="969"/>
      <c r="G1029" s="970"/>
      <c r="H1029" s="967"/>
      <c r="I1029" s="970"/>
      <c r="J1029" s="967"/>
      <c r="K1029" s="970"/>
      <c r="L1029" s="967"/>
      <c r="M1029" s="970"/>
      <c r="N1029" s="967"/>
      <c r="O1029" s="970"/>
      <c r="P1029" s="967"/>
      <c r="Q1029" s="970"/>
      <c r="R1029" s="967"/>
      <c r="S1029" s="970"/>
      <c r="T1029" s="967"/>
      <c r="U1029" s="970"/>
      <c r="V1029" s="967"/>
      <c r="W1029" s="970"/>
    </row>
    <row r="1030" spans="1:23" ht="12.6" hidden="1" customHeight="1" outlineLevel="2">
      <c r="A1030" s="1176">
        <v>44272</v>
      </c>
      <c r="B1030" s="1032" t="s">
        <v>5698</v>
      </c>
      <c r="C1030" s="955" t="s">
        <v>6759</v>
      </c>
      <c r="D1030" s="968"/>
      <c r="E1030" s="968"/>
      <c r="F1030" s="972"/>
      <c r="G1030" s="970"/>
      <c r="H1030" s="967"/>
      <c r="I1030" s="970"/>
      <c r="J1030" s="974" t="s">
        <v>5700</v>
      </c>
      <c r="K1030" s="970"/>
      <c r="L1030" s="967"/>
      <c r="M1030" s="970"/>
      <c r="N1030" s="967"/>
      <c r="O1030" s="970"/>
      <c r="P1030" s="967"/>
      <c r="Q1030" s="970"/>
      <c r="R1030" s="967"/>
      <c r="S1030" s="970"/>
      <c r="T1030" s="974" t="s">
        <v>5700</v>
      </c>
      <c r="U1030" s="970"/>
      <c r="V1030" s="967"/>
      <c r="W1030" s="970"/>
    </row>
    <row r="1031" spans="1:23" ht="12.6" hidden="1" customHeight="1" outlineLevel="2">
      <c r="A1031" s="1176">
        <v>44272</v>
      </c>
      <c r="B1031" s="1032" t="s">
        <v>5698</v>
      </c>
      <c r="C1031" s="955" t="s">
        <v>6760</v>
      </c>
      <c r="D1031" s="977"/>
      <c r="E1031" s="977"/>
      <c r="F1031" s="972"/>
      <c r="G1031" s="970"/>
      <c r="H1031" s="967"/>
      <c r="I1031" s="970"/>
      <c r="J1031" s="967"/>
      <c r="K1031" s="970"/>
      <c r="L1031" s="967"/>
      <c r="M1031" s="970"/>
      <c r="N1031" s="967"/>
      <c r="O1031" s="970"/>
      <c r="P1031" s="967"/>
      <c r="Q1031" s="973" t="s">
        <v>5700</v>
      </c>
      <c r="R1031" s="967"/>
      <c r="S1031" s="970"/>
      <c r="T1031" s="967"/>
      <c r="U1031" s="970"/>
      <c r="V1031" s="967"/>
      <c r="W1031" s="970"/>
    </row>
    <row r="1032" spans="1:23" ht="12.6" hidden="1" customHeight="1" outlineLevel="2">
      <c r="A1032" s="1176">
        <v>44272</v>
      </c>
      <c r="B1032" s="1032" t="s">
        <v>5698</v>
      </c>
      <c r="C1032" s="955" t="s">
        <v>6761</v>
      </c>
      <c r="D1032" s="977"/>
      <c r="E1032" s="977" t="s">
        <v>5700</v>
      </c>
      <c r="F1032" s="972"/>
      <c r="G1032" s="970"/>
      <c r="H1032" s="967"/>
      <c r="I1032" s="970"/>
      <c r="J1032" s="967"/>
      <c r="K1032" s="970"/>
      <c r="L1032" s="967"/>
      <c r="M1032" s="970"/>
      <c r="N1032" s="967"/>
      <c r="O1032" s="970"/>
      <c r="P1032" s="967"/>
      <c r="Q1032" s="970"/>
      <c r="R1032" s="967"/>
      <c r="S1032" s="970"/>
      <c r="T1032" s="967"/>
      <c r="U1032" s="970"/>
      <c r="V1032" s="967"/>
      <c r="W1032" s="970"/>
    </row>
    <row r="1033" spans="1:23" ht="12.6" hidden="1" customHeight="1" outlineLevel="2">
      <c r="A1033" s="1176">
        <v>44272</v>
      </c>
      <c r="B1033" s="1032" t="s">
        <v>5698</v>
      </c>
      <c r="C1033" s="955" t="s">
        <v>6762</v>
      </c>
      <c r="D1033" s="968"/>
      <c r="E1033" s="968"/>
      <c r="F1033" s="972"/>
      <c r="G1033" s="970"/>
      <c r="H1033" s="967"/>
      <c r="I1033" s="970"/>
      <c r="J1033" s="967"/>
      <c r="K1033" s="970"/>
      <c r="L1033" s="967"/>
      <c r="M1033" s="970"/>
      <c r="N1033" s="967"/>
      <c r="O1033" s="973" t="s">
        <v>5700</v>
      </c>
      <c r="P1033" s="967"/>
      <c r="Q1033" s="970"/>
      <c r="R1033" s="967"/>
      <c r="S1033" s="970"/>
      <c r="T1033" s="967"/>
      <c r="U1033" s="970"/>
      <c r="V1033" s="967"/>
      <c r="W1033" s="970"/>
    </row>
    <row r="1034" spans="1:23" ht="12.6" hidden="1" customHeight="1" outlineLevel="2">
      <c r="A1034" s="1176">
        <v>44272</v>
      </c>
      <c r="B1034" s="1032" t="s">
        <v>5698</v>
      </c>
      <c r="C1034" s="955" t="s">
        <v>6763</v>
      </c>
      <c r="D1034" s="977"/>
      <c r="E1034" s="977" t="s">
        <v>5700</v>
      </c>
      <c r="F1034" s="972"/>
      <c r="G1034" s="970"/>
      <c r="H1034" s="967"/>
      <c r="I1034" s="970"/>
      <c r="J1034" s="967"/>
      <c r="K1034" s="970"/>
      <c r="L1034" s="967"/>
      <c r="M1034" s="970"/>
      <c r="N1034" s="967"/>
      <c r="O1034" s="970"/>
      <c r="P1034" s="967"/>
      <c r="Q1034" s="970"/>
      <c r="R1034" s="967"/>
      <c r="S1034" s="970"/>
      <c r="T1034" s="967"/>
      <c r="U1034" s="970"/>
      <c r="V1034" s="967"/>
      <c r="W1034" s="970"/>
    </row>
    <row r="1035" spans="1:23" ht="12.6" hidden="1" customHeight="1" outlineLevel="2">
      <c r="A1035" s="1176">
        <v>44272</v>
      </c>
      <c r="B1035" s="1032" t="s">
        <v>5698</v>
      </c>
      <c r="C1035" s="955" t="s">
        <v>6764</v>
      </c>
      <c r="D1035" s="977"/>
      <c r="E1035" s="977" t="s">
        <v>5700</v>
      </c>
      <c r="F1035" s="972"/>
      <c r="G1035" s="970"/>
      <c r="H1035" s="967"/>
      <c r="I1035" s="970"/>
      <c r="J1035" s="967"/>
      <c r="K1035" s="970"/>
      <c r="L1035" s="967"/>
      <c r="M1035" s="970"/>
      <c r="N1035" s="967"/>
      <c r="O1035" s="970"/>
      <c r="P1035" s="967"/>
      <c r="Q1035" s="970"/>
      <c r="R1035" s="967"/>
      <c r="S1035" s="970"/>
      <c r="T1035" s="967"/>
      <c r="U1035" s="970"/>
      <c r="V1035" s="967"/>
      <c r="W1035" s="970"/>
    </row>
    <row r="1036" spans="1:23" ht="12.6" hidden="1" customHeight="1" outlineLevel="2">
      <c r="A1036" s="1176">
        <v>44272</v>
      </c>
      <c r="B1036" s="1032" t="s">
        <v>5698</v>
      </c>
      <c r="C1036" s="955" t="s">
        <v>6765</v>
      </c>
      <c r="D1036" s="968"/>
      <c r="E1036" s="968"/>
      <c r="F1036" s="972"/>
      <c r="G1036" s="970"/>
      <c r="H1036" s="967"/>
      <c r="I1036" s="970"/>
      <c r="J1036" s="967"/>
      <c r="K1036" s="970"/>
      <c r="L1036" s="967"/>
      <c r="M1036" s="970"/>
      <c r="N1036" s="967"/>
      <c r="O1036" s="973" t="s">
        <v>5700</v>
      </c>
      <c r="P1036" s="967"/>
      <c r="Q1036" s="970"/>
      <c r="R1036" s="967"/>
      <c r="S1036" s="970"/>
      <c r="T1036" s="967"/>
      <c r="U1036" s="970"/>
      <c r="V1036" s="967"/>
      <c r="W1036" s="970"/>
    </row>
    <row r="1037" spans="1:23" ht="12.6" hidden="1" customHeight="1" outlineLevel="2">
      <c r="A1037" s="1176">
        <v>44272</v>
      </c>
      <c r="B1037" s="1032" t="s">
        <v>5698</v>
      </c>
      <c r="C1037" s="955" t="s">
        <v>6766</v>
      </c>
      <c r="D1037" s="968"/>
      <c r="E1037" s="968"/>
      <c r="F1037" s="972"/>
      <c r="G1037" s="970"/>
      <c r="H1037" s="967"/>
      <c r="I1037" s="970"/>
      <c r="J1037" s="967"/>
      <c r="K1037" s="970"/>
      <c r="L1037" s="967"/>
      <c r="M1037" s="970"/>
      <c r="N1037" s="967"/>
      <c r="O1037" s="970"/>
      <c r="P1037" s="967"/>
      <c r="Q1037" s="970"/>
      <c r="R1037" s="974" t="s">
        <v>5700</v>
      </c>
      <c r="S1037" s="970"/>
      <c r="T1037" s="967"/>
      <c r="U1037" s="970"/>
      <c r="V1037" s="967"/>
      <c r="W1037" s="970"/>
    </row>
    <row r="1038" spans="1:23" ht="12.6" hidden="1" customHeight="1" outlineLevel="2">
      <c r="A1038" s="1176">
        <v>44272</v>
      </c>
      <c r="B1038" s="1032" t="s">
        <v>5698</v>
      </c>
      <c r="C1038" s="955" t="s">
        <v>6767</v>
      </c>
      <c r="D1038" s="968"/>
      <c r="E1038" s="968"/>
      <c r="F1038" s="972"/>
      <c r="G1038" s="973" t="s">
        <v>5700</v>
      </c>
      <c r="H1038" s="967"/>
      <c r="I1038" s="970"/>
      <c r="J1038" s="967"/>
      <c r="K1038" s="970"/>
      <c r="L1038" s="967"/>
      <c r="M1038" s="970"/>
      <c r="N1038" s="967"/>
      <c r="O1038" s="970"/>
      <c r="P1038" s="967"/>
      <c r="Q1038" s="970"/>
      <c r="R1038" s="967"/>
      <c r="S1038" s="970"/>
      <c r="T1038" s="967"/>
      <c r="U1038" s="970"/>
      <c r="V1038" s="974" t="s">
        <v>5700</v>
      </c>
      <c r="W1038" s="970"/>
    </row>
    <row r="1039" spans="1:23" ht="12.6" hidden="1" customHeight="1" outlineLevel="2">
      <c r="A1039" s="1176">
        <v>44272</v>
      </c>
      <c r="B1039" s="1032" t="s">
        <v>5698</v>
      </c>
      <c r="C1039" s="955" t="s">
        <v>6768</v>
      </c>
      <c r="D1039" s="968"/>
      <c r="E1039" s="968"/>
      <c r="F1039" s="972"/>
      <c r="G1039" s="970"/>
      <c r="H1039" s="967"/>
      <c r="I1039" s="970"/>
      <c r="J1039" s="967"/>
      <c r="K1039" s="970"/>
      <c r="L1039" s="967"/>
      <c r="M1039" s="970"/>
      <c r="N1039" s="967"/>
      <c r="O1039" s="970"/>
      <c r="P1039" s="967"/>
      <c r="Q1039" s="970"/>
      <c r="R1039" s="967"/>
      <c r="S1039" s="970"/>
      <c r="T1039" s="967"/>
      <c r="U1039" s="970"/>
      <c r="V1039" s="967"/>
      <c r="W1039" s="973" t="s">
        <v>5700</v>
      </c>
    </row>
    <row r="1040" spans="1:23" ht="12.6" hidden="1" customHeight="1" outlineLevel="2">
      <c r="A1040" s="1176">
        <v>44272</v>
      </c>
      <c r="B1040" s="1032" t="s">
        <v>5698</v>
      </c>
      <c r="C1040" s="955" t="s">
        <v>6762</v>
      </c>
      <c r="D1040" s="968"/>
      <c r="E1040" s="968"/>
      <c r="F1040" s="972"/>
      <c r="G1040" s="970"/>
      <c r="H1040" s="967"/>
      <c r="I1040" s="970"/>
      <c r="J1040" s="967"/>
      <c r="K1040" s="970"/>
      <c r="L1040" s="967"/>
      <c r="M1040" s="970"/>
      <c r="N1040" s="967"/>
      <c r="O1040" s="973" t="s">
        <v>5700</v>
      </c>
      <c r="P1040" s="967"/>
      <c r="Q1040" s="970"/>
      <c r="R1040" s="967"/>
      <c r="S1040" s="970"/>
      <c r="T1040" s="967"/>
      <c r="U1040" s="970"/>
      <c r="V1040" s="967"/>
      <c r="W1040" s="970"/>
    </row>
    <row r="1041" spans="1:21" ht="12.6" hidden="1" customHeight="1" outlineLevel="1" collapsed="1">
      <c r="A1041" s="1177">
        <v>44273</v>
      </c>
      <c r="B1041" s="1032" t="s">
        <v>5698</v>
      </c>
      <c r="C1041" s="955" t="s">
        <v>6769</v>
      </c>
      <c r="D1041" s="968"/>
      <c r="E1041" s="968"/>
      <c r="F1041" s="972"/>
      <c r="G1041" s="970"/>
      <c r="H1041" s="974" t="s">
        <v>5700</v>
      </c>
      <c r="I1041" s="970"/>
      <c r="J1041" s="967"/>
      <c r="K1041" s="970"/>
      <c r="L1041" s="967"/>
      <c r="M1041" s="970"/>
      <c r="N1041" s="967"/>
      <c r="O1041" s="970"/>
      <c r="P1041" s="967"/>
      <c r="Q1041" s="970"/>
      <c r="R1041" s="967"/>
      <c r="S1041" s="970"/>
      <c r="T1041" s="967"/>
      <c r="U1041" s="970"/>
    </row>
    <row r="1042" spans="1:21" ht="12.6" hidden="1" customHeight="1" outlineLevel="2">
      <c r="A1042" s="1177">
        <v>44273</v>
      </c>
      <c r="B1042" s="1032" t="s">
        <v>6770</v>
      </c>
      <c r="C1042" s="955" t="s">
        <v>6771</v>
      </c>
      <c r="D1042" s="968"/>
      <c r="E1042" s="968"/>
      <c r="F1042" s="972"/>
      <c r="G1042" s="970"/>
      <c r="H1042" s="967"/>
      <c r="I1042" s="973" t="s">
        <v>5700</v>
      </c>
      <c r="J1042" s="967"/>
      <c r="K1042" s="970"/>
      <c r="L1042" s="967"/>
      <c r="M1042" s="970"/>
      <c r="N1042" s="967"/>
      <c r="O1042" s="973" t="s">
        <v>5700</v>
      </c>
      <c r="P1042" s="967"/>
      <c r="Q1042" s="970"/>
      <c r="R1042" s="967"/>
      <c r="S1042" s="970"/>
      <c r="T1042" s="967"/>
      <c r="U1042" s="970"/>
    </row>
    <row r="1043" spans="1:21" ht="12.6" hidden="1" customHeight="1" outlineLevel="2">
      <c r="A1043" s="1177">
        <v>44273</v>
      </c>
      <c r="B1043" s="1032" t="s">
        <v>5698</v>
      </c>
      <c r="C1043" s="955" t="s">
        <v>6772</v>
      </c>
      <c r="D1043" s="968"/>
      <c r="E1043" s="968"/>
      <c r="F1043" s="972"/>
      <c r="G1043" s="970"/>
      <c r="H1043" s="967"/>
      <c r="I1043" s="970"/>
      <c r="J1043" s="967"/>
      <c r="K1043" s="970"/>
      <c r="L1043" s="967"/>
      <c r="M1043" s="970"/>
      <c r="N1043" s="967"/>
      <c r="O1043" s="970"/>
      <c r="P1043" s="967"/>
      <c r="Q1043" s="970"/>
      <c r="R1043" s="967"/>
      <c r="S1043" s="970"/>
      <c r="T1043" s="974" t="s">
        <v>5700</v>
      </c>
      <c r="U1043" s="970"/>
    </row>
    <row r="1044" spans="1:21" ht="12.6" hidden="1" customHeight="1" outlineLevel="2">
      <c r="A1044" s="1177">
        <v>44273</v>
      </c>
      <c r="B1044" s="1032" t="s">
        <v>5698</v>
      </c>
      <c r="C1044" s="955" t="s">
        <v>6773</v>
      </c>
      <c r="D1044" s="968"/>
      <c r="E1044" s="968"/>
      <c r="F1044" s="972"/>
      <c r="G1044" s="970"/>
      <c r="H1044" s="967"/>
      <c r="I1044" s="970"/>
      <c r="J1044" s="967"/>
      <c r="K1044" s="970"/>
      <c r="L1044" s="967"/>
      <c r="M1044" s="970"/>
      <c r="N1044" s="967"/>
      <c r="O1044" s="970"/>
      <c r="P1044" s="967"/>
      <c r="Q1044" s="970"/>
      <c r="R1044" s="974" t="s">
        <v>5700</v>
      </c>
      <c r="S1044" s="970"/>
      <c r="T1044" s="967"/>
      <c r="U1044" s="970"/>
    </row>
    <row r="1045" spans="1:21" ht="12.6" hidden="1" customHeight="1" outlineLevel="2">
      <c r="A1045" s="1177">
        <v>44273</v>
      </c>
      <c r="B1045" s="1032" t="s">
        <v>5698</v>
      </c>
      <c r="C1045" s="955" t="s">
        <v>6774</v>
      </c>
      <c r="D1045" s="968"/>
      <c r="E1045" s="968"/>
      <c r="F1045" s="972"/>
      <c r="G1045" s="970"/>
      <c r="H1045" s="967"/>
      <c r="I1045" s="970"/>
      <c r="J1045" s="967"/>
      <c r="K1045" s="970"/>
      <c r="L1045" s="967"/>
      <c r="M1045" s="970"/>
      <c r="N1045" s="967"/>
      <c r="O1045" s="970"/>
      <c r="P1045" s="967"/>
      <c r="Q1045" s="970"/>
      <c r="R1045" s="967"/>
      <c r="S1045" s="970"/>
      <c r="T1045" s="974" t="s">
        <v>5700</v>
      </c>
      <c r="U1045" s="970"/>
    </row>
    <row r="1046" spans="1:21" ht="12.6" hidden="1" customHeight="1" outlineLevel="2">
      <c r="A1046" s="1177">
        <v>44273</v>
      </c>
      <c r="B1046" s="1032" t="s">
        <v>5698</v>
      </c>
      <c r="C1046" s="955" t="s">
        <v>6775</v>
      </c>
      <c r="D1046" s="968"/>
      <c r="E1046" s="968"/>
      <c r="F1046" s="972"/>
      <c r="G1046" s="970"/>
      <c r="H1046" s="967"/>
      <c r="I1046" s="973" t="s">
        <v>5700</v>
      </c>
      <c r="J1046" s="967"/>
      <c r="K1046" s="970"/>
      <c r="L1046" s="967"/>
      <c r="M1046" s="970"/>
      <c r="N1046" s="967"/>
      <c r="O1046" s="970"/>
      <c r="P1046" s="967"/>
      <c r="Q1046" s="970"/>
      <c r="R1046" s="967"/>
      <c r="S1046" s="970"/>
      <c r="T1046" s="967"/>
      <c r="U1046" s="970"/>
    </row>
    <row r="1047" spans="1:21" ht="12.6" hidden="1" customHeight="1" outlineLevel="2">
      <c r="A1047" s="1177">
        <v>44273</v>
      </c>
      <c r="B1047" s="1032" t="s">
        <v>5698</v>
      </c>
      <c r="C1047" s="955" t="s">
        <v>6776</v>
      </c>
      <c r="D1047" s="968"/>
      <c r="E1047" s="968"/>
      <c r="F1047" s="972"/>
      <c r="G1047" s="970"/>
      <c r="H1047" s="974" t="s">
        <v>5700</v>
      </c>
      <c r="I1047" s="970"/>
      <c r="J1047" s="967"/>
      <c r="K1047" s="970"/>
      <c r="L1047" s="967"/>
      <c r="M1047" s="970"/>
      <c r="N1047" s="967"/>
      <c r="O1047" s="970"/>
      <c r="P1047" s="967"/>
      <c r="Q1047" s="970"/>
      <c r="R1047" s="967"/>
      <c r="S1047" s="970"/>
      <c r="T1047" s="967"/>
      <c r="U1047" s="970"/>
    </row>
    <row r="1048" spans="1:21" ht="12.6" hidden="1" customHeight="1" outlineLevel="2">
      <c r="A1048" s="1177">
        <v>44273</v>
      </c>
      <c r="B1048" s="1032" t="s">
        <v>5698</v>
      </c>
      <c r="C1048" s="955" t="s">
        <v>6777</v>
      </c>
      <c r="D1048" s="968"/>
      <c r="E1048" s="968"/>
      <c r="F1048" s="972"/>
      <c r="G1048" s="970"/>
      <c r="H1048" s="967"/>
      <c r="I1048" s="970"/>
      <c r="J1048" s="967"/>
      <c r="K1048" s="970"/>
      <c r="L1048" s="967"/>
      <c r="M1048" s="970"/>
      <c r="N1048" s="967"/>
      <c r="O1048" s="970"/>
      <c r="P1048" s="967"/>
      <c r="Q1048" s="970"/>
      <c r="R1048" s="967"/>
      <c r="S1048" s="970"/>
      <c r="T1048" s="974" t="s">
        <v>5700</v>
      </c>
      <c r="U1048" s="970"/>
    </row>
    <row r="1049" spans="1:21" ht="12.6" hidden="1" customHeight="1" outlineLevel="2">
      <c r="A1049" s="1177">
        <v>44273</v>
      </c>
      <c r="B1049" s="1032" t="s">
        <v>5698</v>
      </c>
      <c r="C1049" s="955" t="s">
        <v>6778</v>
      </c>
      <c r="D1049" s="968"/>
      <c r="E1049" s="968"/>
      <c r="F1049" s="972"/>
      <c r="G1049" s="970"/>
      <c r="H1049" s="967"/>
      <c r="I1049" s="970"/>
      <c r="J1049" s="967"/>
      <c r="K1049" s="970"/>
      <c r="L1049" s="967"/>
      <c r="M1049" s="970"/>
      <c r="N1049" s="967"/>
      <c r="O1049" s="973" t="s">
        <v>5700</v>
      </c>
      <c r="P1049" s="967"/>
      <c r="Q1049" s="970"/>
      <c r="R1049" s="967"/>
      <c r="S1049" s="970"/>
      <c r="T1049" s="967"/>
      <c r="U1049" s="970"/>
    </row>
    <row r="1050" spans="1:21" ht="12.6" hidden="1" customHeight="1" outlineLevel="2">
      <c r="A1050" s="1177">
        <v>44273</v>
      </c>
      <c r="B1050" s="1032" t="s">
        <v>5698</v>
      </c>
      <c r="C1050" s="955" t="s">
        <v>6779</v>
      </c>
      <c r="D1050" s="968"/>
      <c r="E1050" s="968"/>
      <c r="F1050" s="972"/>
      <c r="G1050" s="970"/>
      <c r="H1050" s="967"/>
      <c r="I1050" s="970"/>
      <c r="J1050" s="967"/>
      <c r="K1050" s="970"/>
      <c r="L1050" s="967"/>
      <c r="M1050" s="973" t="s">
        <v>5700</v>
      </c>
      <c r="N1050" s="967"/>
      <c r="O1050" s="970"/>
      <c r="P1050" s="967"/>
      <c r="Q1050" s="970"/>
      <c r="R1050" s="967"/>
      <c r="S1050" s="970"/>
      <c r="T1050" s="967"/>
      <c r="U1050" s="970"/>
    </row>
    <row r="1051" spans="1:21" ht="12.6" hidden="1" customHeight="1" outlineLevel="2">
      <c r="A1051" s="1177">
        <v>44273</v>
      </c>
      <c r="B1051" s="1032" t="s">
        <v>5698</v>
      </c>
      <c r="C1051" s="955" t="s">
        <v>6780</v>
      </c>
      <c r="D1051" s="977"/>
      <c r="E1051" s="977" t="s">
        <v>5705</v>
      </c>
      <c r="F1051" s="972"/>
      <c r="G1051" s="970"/>
      <c r="H1051" s="967"/>
      <c r="I1051" s="973" t="s">
        <v>5705</v>
      </c>
      <c r="J1051" s="967"/>
      <c r="K1051" s="970"/>
      <c r="L1051" s="967"/>
      <c r="M1051" s="970"/>
      <c r="N1051" s="967"/>
      <c r="O1051" s="970"/>
      <c r="P1051" s="967"/>
      <c r="Q1051" s="970"/>
      <c r="R1051" s="967"/>
      <c r="S1051" s="970"/>
      <c r="T1051" s="967"/>
      <c r="U1051" s="970"/>
    </row>
    <row r="1052" spans="1:21" ht="12.6" hidden="1" customHeight="1" outlineLevel="2">
      <c r="A1052" s="1177">
        <v>44273</v>
      </c>
      <c r="B1052" s="1032" t="s">
        <v>5698</v>
      </c>
      <c r="C1052" s="955" t="s">
        <v>6781</v>
      </c>
      <c r="D1052" s="968"/>
      <c r="E1052" s="968"/>
      <c r="F1052" s="972"/>
      <c r="G1052" s="970"/>
      <c r="H1052" s="967"/>
      <c r="I1052" s="970"/>
      <c r="J1052" s="967"/>
      <c r="K1052" s="970"/>
      <c r="L1052" s="967"/>
      <c r="M1052" s="970"/>
      <c r="N1052" s="967"/>
      <c r="O1052" s="970"/>
      <c r="P1052" s="967"/>
      <c r="Q1052" s="970"/>
      <c r="R1052" s="967"/>
      <c r="S1052" s="970"/>
      <c r="T1052" s="974" t="s">
        <v>5700</v>
      </c>
      <c r="U1052" s="970"/>
    </row>
    <row r="1053" spans="1:21" ht="12.6" hidden="1" customHeight="1" outlineLevel="2">
      <c r="A1053" s="1177">
        <v>44273</v>
      </c>
      <c r="B1053" s="1032" t="s">
        <v>5698</v>
      </c>
      <c r="C1053" s="955" t="s">
        <v>6782</v>
      </c>
      <c r="D1053" s="968"/>
      <c r="E1053" s="968"/>
      <c r="F1053" s="972"/>
      <c r="G1053" s="970"/>
      <c r="H1053" s="967"/>
      <c r="I1053" s="970"/>
      <c r="J1053" s="967"/>
      <c r="K1053" s="970"/>
      <c r="L1053" s="967"/>
      <c r="M1053" s="970"/>
      <c r="N1053" s="967"/>
      <c r="O1053" s="973" t="s">
        <v>5700</v>
      </c>
      <c r="P1053" s="967"/>
      <c r="Q1053" s="970"/>
      <c r="R1053" s="967"/>
      <c r="S1053" s="970"/>
      <c r="T1053" s="974" t="s">
        <v>5700</v>
      </c>
      <c r="U1053" s="970"/>
    </row>
    <row r="1054" spans="1:21" ht="12.6" hidden="1" customHeight="1" outlineLevel="2">
      <c r="A1054" s="1177">
        <v>44273</v>
      </c>
      <c r="B1054" s="1032" t="s">
        <v>6698</v>
      </c>
      <c r="C1054" s="955" t="s">
        <v>6783</v>
      </c>
      <c r="D1054" s="968"/>
      <c r="E1054" s="968"/>
      <c r="F1054" s="972"/>
      <c r="G1054" s="970"/>
      <c r="H1054" s="967"/>
      <c r="I1054" s="970"/>
      <c r="J1054" s="967"/>
      <c r="K1054" s="970"/>
      <c r="L1054" s="967"/>
      <c r="M1054" s="970"/>
      <c r="N1054" s="967"/>
      <c r="O1054" s="970"/>
      <c r="P1054" s="967"/>
      <c r="Q1054" s="970"/>
      <c r="R1054" s="967"/>
      <c r="S1054" s="970"/>
      <c r="T1054" s="967"/>
      <c r="U1054" s="973" t="s">
        <v>5700</v>
      </c>
    </row>
    <row r="1055" spans="1:21" ht="12.6" hidden="1" customHeight="1" outlineLevel="2">
      <c r="A1055" s="1177">
        <v>44273</v>
      </c>
      <c r="B1055" s="1032" t="s">
        <v>5698</v>
      </c>
      <c r="C1055" s="955" t="s">
        <v>6784</v>
      </c>
      <c r="D1055" s="968"/>
      <c r="E1055" s="968"/>
      <c r="F1055" s="972"/>
      <c r="G1055" s="970"/>
      <c r="H1055" s="967"/>
      <c r="I1055" s="970"/>
      <c r="J1055" s="967"/>
      <c r="K1055" s="970"/>
      <c r="L1055" s="967"/>
      <c r="M1055" s="970"/>
      <c r="N1055" s="967"/>
      <c r="O1055" s="973" t="s">
        <v>5700</v>
      </c>
      <c r="P1055" s="967"/>
      <c r="Q1055" s="970"/>
      <c r="R1055" s="967"/>
      <c r="S1055" s="970"/>
      <c r="T1055" s="974" t="s">
        <v>5700</v>
      </c>
      <c r="U1055" s="970"/>
    </row>
    <row r="1056" spans="1:21" ht="12.6" hidden="1" customHeight="1" outlineLevel="2">
      <c r="A1056" s="1177">
        <v>44273</v>
      </c>
      <c r="B1056" s="1032" t="s">
        <v>5698</v>
      </c>
      <c r="C1056" s="955" t="s">
        <v>6785</v>
      </c>
      <c r="D1056" s="977"/>
      <c r="E1056" s="977" t="s">
        <v>5700</v>
      </c>
      <c r="F1056" s="972"/>
      <c r="G1056" s="970"/>
      <c r="H1056" s="967"/>
      <c r="I1056" s="970"/>
      <c r="J1056" s="967"/>
      <c r="K1056" s="970"/>
      <c r="L1056" s="967"/>
      <c r="M1056" s="970"/>
      <c r="N1056" s="967"/>
      <c r="O1056" s="970"/>
      <c r="P1056" s="967"/>
      <c r="Q1056" s="970"/>
      <c r="R1056" s="967"/>
      <c r="S1056" s="970"/>
      <c r="T1056" s="967"/>
      <c r="U1056" s="970"/>
    </row>
    <row r="1057" spans="1:20" ht="12.6" hidden="1" customHeight="1" outlineLevel="2">
      <c r="A1057" s="1177">
        <v>44273</v>
      </c>
      <c r="B1057" s="1032" t="s">
        <v>5698</v>
      </c>
      <c r="C1057" s="955" t="s">
        <v>6786</v>
      </c>
      <c r="D1057" s="968"/>
      <c r="E1057" s="968"/>
      <c r="F1057" s="972"/>
      <c r="G1057" s="970"/>
      <c r="H1057" s="967"/>
      <c r="I1057" s="970"/>
      <c r="J1057" s="967"/>
      <c r="K1057" s="970"/>
      <c r="L1057" s="967"/>
      <c r="M1057" s="970"/>
      <c r="N1057" s="967"/>
      <c r="O1057" s="973" t="s">
        <v>5700</v>
      </c>
      <c r="P1057" s="967"/>
      <c r="Q1057" s="970"/>
      <c r="R1057" s="967"/>
      <c r="S1057" s="970"/>
      <c r="T1057" s="967"/>
    </row>
    <row r="1058" spans="1:20" ht="12.6" hidden="1" customHeight="1" outlineLevel="2">
      <c r="A1058" s="1177">
        <v>44273</v>
      </c>
      <c r="B1058" s="1032" t="s">
        <v>5698</v>
      </c>
      <c r="C1058" s="955" t="s">
        <v>6787</v>
      </c>
      <c r="D1058" s="968"/>
      <c r="E1058" s="968"/>
      <c r="F1058" s="969" t="s">
        <v>5700</v>
      </c>
      <c r="G1058" s="970"/>
      <c r="H1058" s="967"/>
      <c r="I1058" s="970"/>
      <c r="J1058" s="967"/>
      <c r="K1058" s="970"/>
      <c r="L1058" s="967"/>
      <c r="M1058" s="970"/>
      <c r="N1058" s="967"/>
      <c r="O1058" s="970"/>
      <c r="P1058" s="967"/>
      <c r="Q1058" s="970"/>
      <c r="R1058" s="967"/>
      <c r="S1058" s="970"/>
      <c r="T1058" s="967"/>
    </row>
    <row r="1059" spans="1:20" ht="12.6" hidden="1" customHeight="1" outlineLevel="2">
      <c r="A1059" s="1177">
        <v>44273</v>
      </c>
      <c r="B1059" s="1032" t="s">
        <v>5698</v>
      </c>
      <c r="C1059" s="955" t="s">
        <v>6788</v>
      </c>
      <c r="D1059" s="968"/>
      <c r="E1059" s="968"/>
      <c r="F1059" s="972"/>
      <c r="G1059" s="970"/>
      <c r="H1059" s="967"/>
      <c r="I1059" s="970"/>
      <c r="J1059" s="967"/>
      <c r="K1059" s="970"/>
      <c r="L1059" s="967"/>
      <c r="M1059" s="973" t="s">
        <v>5700</v>
      </c>
      <c r="N1059" s="967"/>
      <c r="O1059" s="970"/>
      <c r="P1059" s="967"/>
      <c r="Q1059" s="970"/>
      <c r="R1059" s="967"/>
      <c r="S1059" s="970"/>
      <c r="T1059" s="967"/>
    </row>
    <row r="1060" spans="1:20" ht="12.6" hidden="1" customHeight="1" outlineLevel="2">
      <c r="A1060" s="1177">
        <v>44273</v>
      </c>
      <c r="B1060" s="1032" t="s">
        <v>5698</v>
      </c>
      <c r="C1060" s="955" t="s">
        <v>6629</v>
      </c>
      <c r="D1060" s="968"/>
      <c r="E1060" s="968"/>
      <c r="F1060" s="969" t="s">
        <v>5700</v>
      </c>
      <c r="G1060" s="970"/>
      <c r="H1060" s="967"/>
      <c r="I1060" s="970"/>
      <c r="J1060" s="967"/>
      <c r="K1060" s="970"/>
      <c r="L1060" s="967"/>
      <c r="M1060" s="970"/>
      <c r="N1060" s="967"/>
      <c r="O1060" s="970"/>
      <c r="P1060" s="967"/>
      <c r="Q1060" s="970"/>
      <c r="R1060" s="967"/>
      <c r="S1060" s="970"/>
      <c r="T1060" s="967"/>
    </row>
    <row r="1061" spans="1:20" ht="12.6" hidden="1" customHeight="1" outlineLevel="2">
      <c r="A1061" s="1177">
        <v>44273</v>
      </c>
      <c r="B1061" s="1032" t="s">
        <v>5698</v>
      </c>
      <c r="C1061" s="955" t="s">
        <v>6789</v>
      </c>
      <c r="D1061" s="968"/>
      <c r="E1061" s="968"/>
      <c r="F1061" s="972"/>
      <c r="G1061" s="970"/>
      <c r="H1061" s="967"/>
      <c r="I1061" s="970"/>
      <c r="J1061" s="967"/>
      <c r="K1061" s="970"/>
      <c r="L1061" s="967"/>
      <c r="M1061" s="970"/>
      <c r="N1061" s="967"/>
      <c r="O1061" s="973"/>
      <c r="P1061" s="967"/>
      <c r="Q1061" s="970"/>
      <c r="R1061" s="967"/>
      <c r="S1061" s="970"/>
      <c r="T1061" s="974" t="s">
        <v>5700</v>
      </c>
    </row>
    <row r="1062" spans="1:20" ht="12.6" hidden="1" customHeight="1" outlineLevel="2">
      <c r="A1062" s="1177">
        <v>44273</v>
      </c>
      <c r="B1062" s="1032" t="s">
        <v>5698</v>
      </c>
      <c r="C1062" s="955" t="s">
        <v>6790</v>
      </c>
      <c r="D1062" s="968"/>
      <c r="E1062" s="968"/>
      <c r="F1062" s="972"/>
      <c r="G1062" s="970"/>
      <c r="H1062" s="967"/>
      <c r="I1062" s="970"/>
      <c r="J1062" s="967"/>
      <c r="K1062" s="970"/>
      <c r="L1062" s="967"/>
      <c r="M1062" s="970"/>
      <c r="N1062" s="967"/>
      <c r="O1062" s="973" t="s">
        <v>5700</v>
      </c>
      <c r="P1062" s="967"/>
      <c r="Q1062" s="970"/>
      <c r="R1062" s="967"/>
      <c r="S1062" s="970"/>
      <c r="T1062" s="974" t="s">
        <v>5700</v>
      </c>
    </row>
    <row r="1063" spans="1:20" ht="12.6" hidden="1" customHeight="1" outlineLevel="2">
      <c r="A1063" s="1177">
        <v>44273</v>
      </c>
      <c r="B1063" s="1032" t="s">
        <v>5698</v>
      </c>
      <c r="C1063" s="955" t="s">
        <v>6791</v>
      </c>
      <c r="D1063" s="968"/>
      <c r="E1063" s="968"/>
      <c r="F1063" s="972"/>
      <c r="G1063" s="973" t="s">
        <v>5700</v>
      </c>
      <c r="H1063" s="967"/>
      <c r="I1063" s="970"/>
      <c r="J1063" s="967"/>
      <c r="K1063" s="970"/>
      <c r="L1063" s="967"/>
      <c r="M1063" s="970"/>
      <c r="N1063" s="967"/>
      <c r="O1063" s="970"/>
      <c r="P1063" s="967"/>
      <c r="Q1063" s="970"/>
      <c r="R1063" s="967"/>
      <c r="S1063" s="970"/>
      <c r="T1063" s="967"/>
    </row>
    <row r="1064" spans="1:20" ht="12.6" hidden="1" customHeight="1" outlineLevel="2">
      <c r="A1064" s="1177">
        <v>44273</v>
      </c>
      <c r="B1064" s="1032" t="s">
        <v>5698</v>
      </c>
      <c r="C1064" s="955" t="s">
        <v>6792</v>
      </c>
      <c r="D1064" s="968"/>
      <c r="E1064" s="968"/>
      <c r="F1064" s="972"/>
      <c r="G1064" s="970"/>
      <c r="H1064" s="967"/>
      <c r="I1064" s="970"/>
      <c r="J1064" s="967"/>
      <c r="K1064" s="970"/>
      <c r="L1064" s="967"/>
      <c r="M1064" s="970"/>
      <c r="N1064" s="967"/>
      <c r="O1064" s="970"/>
      <c r="P1064" s="967"/>
      <c r="Q1064" s="970"/>
      <c r="R1064" s="967"/>
      <c r="S1064" s="970"/>
      <c r="T1064" s="974" t="s">
        <v>5700</v>
      </c>
    </row>
    <row r="1065" spans="1:20" ht="12.6" hidden="1" customHeight="1" outlineLevel="2">
      <c r="A1065" s="1177">
        <v>44273</v>
      </c>
      <c r="B1065" s="1032" t="s">
        <v>5698</v>
      </c>
      <c r="C1065" s="955" t="s">
        <v>6793</v>
      </c>
      <c r="D1065" s="968"/>
      <c r="E1065" s="968"/>
      <c r="F1065" s="972"/>
      <c r="G1065" s="970"/>
      <c r="H1065" s="967"/>
      <c r="I1065" s="970"/>
      <c r="J1065" s="967"/>
      <c r="K1065" s="970"/>
      <c r="L1065" s="967"/>
      <c r="M1065" s="970"/>
      <c r="N1065" s="967"/>
      <c r="O1065" s="973" t="s">
        <v>5700</v>
      </c>
      <c r="P1065" s="967"/>
      <c r="Q1065" s="970"/>
      <c r="R1065" s="967"/>
      <c r="S1065" s="970"/>
      <c r="T1065" s="967"/>
    </row>
    <row r="1066" spans="1:20" ht="12.6" hidden="1" customHeight="1" outlineLevel="2">
      <c r="A1066" s="1177">
        <v>44273</v>
      </c>
      <c r="B1066" s="1032" t="s">
        <v>5698</v>
      </c>
      <c r="C1066" s="955" t="s">
        <v>6794</v>
      </c>
      <c r="D1066" s="977"/>
      <c r="E1066" s="977" t="s">
        <v>5700</v>
      </c>
      <c r="F1066" s="972"/>
      <c r="G1066" s="970"/>
      <c r="H1066" s="967"/>
      <c r="I1066" s="970"/>
      <c r="J1066" s="967"/>
      <c r="K1066" s="970"/>
      <c r="L1066" s="967"/>
      <c r="M1066" s="970"/>
      <c r="N1066" s="967"/>
      <c r="O1066" s="970"/>
      <c r="P1066" s="967"/>
      <c r="Q1066" s="970"/>
      <c r="R1066" s="967"/>
      <c r="S1066" s="970"/>
      <c r="T1066" s="967"/>
    </row>
    <row r="1067" spans="1:20" ht="12.6" hidden="1" customHeight="1" outlineLevel="1" collapsed="1">
      <c r="A1067" s="1178">
        <v>44274</v>
      </c>
      <c r="B1067" s="1032" t="s">
        <v>5698</v>
      </c>
      <c r="C1067" s="955" t="s">
        <v>6795</v>
      </c>
      <c r="D1067" s="977"/>
      <c r="E1067" s="977" t="s">
        <v>5700</v>
      </c>
      <c r="F1067" s="972"/>
      <c r="G1067" s="970"/>
      <c r="H1067" s="967"/>
      <c r="I1067" s="970"/>
      <c r="J1067" s="967"/>
      <c r="K1067" s="970"/>
      <c r="L1067" s="967"/>
      <c r="M1067" s="970"/>
      <c r="N1067" s="967"/>
      <c r="O1067" s="970"/>
      <c r="P1067" s="967"/>
      <c r="Q1067" s="970"/>
      <c r="R1067" s="967"/>
      <c r="S1067" s="970"/>
      <c r="T1067" s="967"/>
    </row>
    <row r="1068" spans="1:20" ht="25.2" hidden="1" customHeight="1" outlineLevel="2">
      <c r="A1068" s="1178">
        <v>44274</v>
      </c>
      <c r="B1068" s="1032" t="s">
        <v>5698</v>
      </c>
      <c r="C1068" s="955" t="s">
        <v>6796</v>
      </c>
      <c r="D1068" s="968"/>
      <c r="E1068" s="968"/>
      <c r="F1068" s="969" t="s">
        <v>5700</v>
      </c>
      <c r="G1068" s="970"/>
      <c r="H1068" s="967"/>
      <c r="I1068" s="970"/>
      <c r="J1068" s="967"/>
      <c r="K1068" s="970"/>
      <c r="L1068" s="967"/>
      <c r="M1068" s="970"/>
      <c r="N1068" s="967"/>
      <c r="O1068" s="970"/>
      <c r="P1068" s="967"/>
      <c r="Q1068" s="970"/>
      <c r="R1068" s="967"/>
      <c r="S1068" s="970"/>
      <c r="T1068" s="967"/>
    </row>
    <row r="1069" spans="1:20" ht="12.6" hidden="1" customHeight="1" outlineLevel="2">
      <c r="A1069" s="1178">
        <v>44274</v>
      </c>
      <c r="B1069" s="1032" t="s">
        <v>5698</v>
      </c>
      <c r="C1069" s="955" t="s">
        <v>6797</v>
      </c>
      <c r="D1069" s="977"/>
      <c r="E1069" s="977" t="s">
        <v>5700</v>
      </c>
      <c r="F1069" s="972"/>
      <c r="G1069" s="970"/>
      <c r="H1069" s="967"/>
      <c r="I1069" s="970"/>
      <c r="J1069" s="967"/>
      <c r="K1069" s="970"/>
      <c r="L1069" s="967"/>
      <c r="M1069" s="970"/>
      <c r="N1069" s="967"/>
      <c r="O1069" s="970"/>
      <c r="P1069" s="967"/>
      <c r="Q1069" s="970"/>
      <c r="R1069" s="967"/>
      <c r="S1069" s="970"/>
      <c r="T1069" s="967"/>
    </row>
    <row r="1070" spans="1:20" ht="25.2" hidden="1" customHeight="1" outlineLevel="2">
      <c r="A1070" s="1178">
        <v>44274</v>
      </c>
      <c r="B1070" s="1032" t="s">
        <v>5698</v>
      </c>
      <c r="C1070" s="955" t="s">
        <v>6798</v>
      </c>
      <c r="D1070" s="968"/>
      <c r="E1070" s="968"/>
      <c r="F1070" s="969" t="s">
        <v>5700</v>
      </c>
      <c r="G1070" s="970"/>
      <c r="H1070" s="967"/>
      <c r="I1070" s="973" t="s">
        <v>5700</v>
      </c>
      <c r="J1070" s="967"/>
      <c r="K1070" s="970"/>
      <c r="L1070" s="967"/>
      <c r="M1070" s="970"/>
      <c r="N1070" s="967"/>
      <c r="O1070" s="970"/>
      <c r="P1070" s="967"/>
      <c r="Q1070" s="970"/>
      <c r="R1070" s="967"/>
      <c r="S1070" s="970"/>
      <c r="T1070" s="967"/>
    </row>
    <row r="1071" spans="1:20" ht="25.2" hidden="1" customHeight="1" outlineLevel="2">
      <c r="A1071" s="1178">
        <v>44274</v>
      </c>
      <c r="B1071" s="1032" t="s">
        <v>5698</v>
      </c>
      <c r="C1071" s="955" t="s">
        <v>6799</v>
      </c>
      <c r="D1071" s="968"/>
      <c r="E1071" s="968"/>
      <c r="F1071" s="972"/>
      <c r="G1071" s="970"/>
      <c r="H1071" s="967"/>
      <c r="I1071" s="970"/>
      <c r="J1071" s="967"/>
      <c r="K1071" s="970"/>
      <c r="L1071" s="967"/>
      <c r="M1071" s="970"/>
      <c r="N1071" s="967"/>
      <c r="O1071" s="970"/>
      <c r="P1071" s="967"/>
      <c r="Q1071" s="970"/>
      <c r="R1071" s="967"/>
      <c r="S1071" s="970"/>
      <c r="T1071" s="974" t="s">
        <v>5700</v>
      </c>
    </row>
    <row r="1072" spans="1:20" ht="12.6" hidden="1" customHeight="1" outlineLevel="2">
      <c r="A1072" s="1178">
        <v>44274</v>
      </c>
      <c r="B1072" s="1032" t="s">
        <v>5698</v>
      </c>
      <c r="C1072" s="955" t="s">
        <v>6800</v>
      </c>
      <c r="D1072" s="968"/>
      <c r="E1072" s="968"/>
      <c r="F1072" s="969" t="s">
        <v>5700</v>
      </c>
      <c r="G1072" s="970"/>
      <c r="H1072" s="967"/>
      <c r="I1072" s="970"/>
      <c r="J1072" s="967"/>
      <c r="K1072" s="970"/>
      <c r="L1072" s="967"/>
      <c r="M1072" s="970"/>
      <c r="N1072" s="967"/>
      <c r="O1072" s="973" t="s">
        <v>5700</v>
      </c>
      <c r="P1072" s="967"/>
      <c r="Q1072" s="970"/>
      <c r="R1072" s="967"/>
      <c r="S1072" s="970"/>
      <c r="T1072" s="967"/>
    </row>
    <row r="1073" spans="1:20" ht="12.6" hidden="1" customHeight="1" outlineLevel="2">
      <c r="A1073" s="1178">
        <v>44274</v>
      </c>
      <c r="B1073" s="1032" t="s">
        <v>5698</v>
      </c>
      <c r="C1073" s="955" t="s">
        <v>6801</v>
      </c>
      <c r="D1073" s="968"/>
      <c r="E1073" s="968"/>
      <c r="F1073" s="972"/>
      <c r="G1073" s="970"/>
      <c r="H1073" s="967"/>
      <c r="I1073" s="970"/>
      <c r="J1073" s="967"/>
      <c r="K1073" s="970"/>
      <c r="L1073" s="967"/>
      <c r="M1073" s="970"/>
      <c r="N1073" s="967"/>
      <c r="O1073" s="973" t="s">
        <v>5700</v>
      </c>
      <c r="P1073" s="967"/>
      <c r="Q1073" s="970"/>
      <c r="R1073" s="967"/>
      <c r="S1073" s="970"/>
      <c r="T1073" s="967"/>
    </row>
    <row r="1074" spans="1:20" ht="12.6" hidden="1" customHeight="1" outlineLevel="2">
      <c r="A1074" s="1178">
        <v>44274</v>
      </c>
      <c r="B1074" s="1032" t="s">
        <v>6802</v>
      </c>
      <c r="C1074" s="955" t="s">
        <v>6803</v>
      </c>
      <c r="D1074" s="977"/>
      <c r="E1074" s="977" t="s">
        <v>5700</v>
      </c>
      <c r="F1074" s="969" t="s">
        <v>5700</v>
      </c>
      <c r="G1074" s="970"/>
      <c r="H1074" s="967"/>
      <c r="I1074" s="970"/>
      <c r="J1074" s="967"/>
      <c r="K1074" s="970"/>
      <c r="L1074" s="967"/>
      <c r="M1074" s="970"/>
      <c r="N1074" s="967"/>
      <c r="O1074" s="970"/>
      <c r="P1074" s="967"/>
      <c r="Q1074" s="970"/>
      <c r="R1074" s="967"/>
      <c r="S1074" s="970"/>
      <c r="T1074" s="967"/>
    </row>
    <row r="1075" spans="1:20" ht="12.6" hidden="1" customHeight="1" outlineLevel="2">
      <c r="A1075" s="1178">
        <v>44274</v>
      </c>
      <c r="B1075" s="1032" t="s">
        <v>5698</v>
      </c>
      <c r="C1075" s="955" t="s">
        <v>6804</v>
      </c>
      <c r="D1075" s="968"/>
      <c r="E1075" s="968"/>
      <c r="F1075" s="969" t="s">
        <v>5700</v>
      </c>
      <c r="G1075" s="970"/>
      <c r="H1075" s="967"/>
      <c r="I1075" s="970"/>
      <c r="J1075" s="974" t="s">
        <v>5700</v>
      </c>
      <c r="K1075" s="970"/>
      <c r="L1075" s="967"/>
      <c r="M1075" s="970"/>
      <c r="N1075" s="967"/>
      <c r="O1075" s="970"/>
      <c r="P1075" s="967"/>
      <c r="Q1075" s="970"/>
      <c r="R1075" s="967"/>
      <c r="S1075" s="970"/>
      <c r="T1075" s="967"/>
    </row>
    <row r="1076" spans="1:20" ht="12.6" hidden="1" customHeight="1" outlineLevel="2">
      <c r="A1076" s="1178">
        <v>44274</v>
      </c>
      <c r="B1076" s="1032" t="s">
        <v>5698</v>
      </c>
      <c r="C1076" s="955" t="s">
        <v>6805</v>
      </c>
      <c r="D1076" s="968"/>
      <c r="E1076" s="968"/>
      <c r="F1076" s="969" t="s">
        <v>5700</v>
      </c>
      <c r="G1076" s="970"/>
      <c r="H1076" s="967"/>
      <c r="I1076" s="970"/>
      <c r="J1076" s="967"/>
      <c r="K1076" s="970"/>
      <c r="L1076" s="967"/>
      <c r="M1076" s="970"/>
      <c r="N1076" s="967"/>
      <c r="O1076" s="970"/>
      <c r="P1076" s="967"/>
      <c r="Q1076" s="970"/>
      <c r="R1076" s="967"/>
      <c r="S1076" s="970"/>
      <c r="T1076" s="967"/>
    </row>
    <row r="1077" spans="1:20" ht="12.6" hidden="1" customHeight="1" outlineLevel="2">
      <c r="A1077" s="1178">
        <v>44274</v>
      </c>
      <c r="B1077" s="1032" t="s">
        <v>5698</v>
      </c>
      <c r="C1077" s="955" t="s">
        <v>6806</v>
      </c>
      <c r="D1077" s="977"/>
      <c r="E1077" s="977" t="s">
        <v>5700</v>
      </c>
      <c r="F1077" s="972"/>
      <c r="G1077" s="970"/>
      <c r="H1077" s="967"/>
      <c r="I1077" s="970"/>
      <c r="J1077" s="967"/>
      <c r="K1077" s="970"/>
      <c r="L1077" s="967"/>
      <c r="M1077" s="970"/>
      <c r="N1077" s="967"/>
      <c r="O1077" s="970"/>
      <c r="P1077" s="967"/>
      <c r="Q1077" s="970"/>
      <c r="R1077" s="967"/>
      <c r="S1077" s="970"/>
      <c r="T1077" s="967"/>
    </row>
    <row r="1078" spans="1:20" ht="12.6" hidden="1" customHeight="1" outlineLevel="2">
      <c r="A1078" s="1178">
        <v>44274</v>
      </c>
      <c r="B1078" s="1032" t="s">
        <v>5698</v>
      </c>
      <c r="C1078" s="955" t="s">
        <v>6807</v>
      </c>
      <c r="D1078" s="968"/>
      <c r="E1078" s="968"/>
      <c r="F1078" s="972"/>
      <c r="G1078" s="970"/>
      <c r="H1078" s="967"/>
      <c r="I1078" s="970"/>
      <c r="J1078" s="967"/>
      <c r="K1078" s="970"/>
      <c r="L1078" s="967"/>
      <c r="M1078" s="970"/>
      <c r="N1078" s="967"/>
      <c r="O1078" s="970"/>
      <c r="P1078" s="967"/>
      <c r="Q1078" s="970"/>
      <c r="R1078" s="974" t="s">
        <v>5700</v>
      </c>
      <c r="S1078" s="970"/>
      <c r="T1078" s="967"/>
    </row>
    <row r="1079" spans="1:20" ht="12.6" hidden="1" customHeight="1" outlineLevel="2">
      <c r="A1079" s="1178">
        <v>44274</v>
      </c>
      <c r="B1079" s="1032" t="s">
        <v>5698</v>
      </c>
      <c r="C1079" s="955" t="s">
        <v>6808</v>
      </c>
      <c r="D1079" s="968"/>
      <c r="E1079" s="968"/>
      <c r="F1079" s="972"/>
      <c r="G1079" s="970"/>
      <c r="H1079" s="967"/>
      <c r="I1079" s="970"/>
      <c r="J1079" s="967"/>
      <c r="K1079" s="970"/>
      <c r="L1079" s="967"/>
      <c r="M1079" s="970"/>
      <c r="N1079" s="967"/>
      <c r="O1079" s="970"/>
      <c r="P1079" s="967"/>
      <c r="Q1079" s="970"/>
      <c r="R1079" s="967"/>
      <c r="S1079" s="970"/>
      <c r="T1079" s="967"/>
    </row>
    <row r="1080" spans="1:20" ht="12.6" hidden="1" customHeight="1" outlineLevel="2">
      <c r="A1080" s="1178">
        <v>44274</v>
      </c>
      <c r="B1080" s="1032" t="s">
        <v>5698</v>
      </c>
      <c r="C1080" s="955" t="s">
        <v>6809</v>
      </c>
      <c r="D1080" s="968"/>
      <c r="E1080" s="968"/>
      <c r="F1080" s="972"/>
      <c r="G1080" s="970"/>
      <c r="H1080" s="967"/>
      <c r="I1080" s="970"/>
      <c r="J1080" s="967"/>
      <c r="K1080" s="970"/>
      <c r="L1080" s="967"/>
      <c r="M1080" s="970"/>
      <c r="N1080" s="967"/>
      <c r="O1080" s="970"/>
      <c r="P1080" s="967"/>
      <c r="Q1080" s="970"/>
      <c r="R1080" s="967"/>
      <c r="S1080" s="970"/>
      <c r="T1080" s="967"/>
    </row>
    <row r="1081" spans="1:20" ht="12.6" hidden="1" customHeight="1" outlineLevel="2">
      <c r="A1081" s="1178">
        <v>44274</v>
      </c>
      <c r="B1081" s="1032" t="s">
        <v>5698</v>
      </c>
      <c r="C1081" s="955" t="s">
        <v>6810</v>
      </c>
      <c r="D1081" s="968"/>
      <c r="E1081" s="968"/>
      <c r="F1081" s="969" t="s">
        <v>5700</v>
      </c>
      <c r="G1081" s="970"/>
      <c r="H1081" s="967"/>
      <c r="I1081" s="970"/>
      <c r="J1081" s="967"/>
      <c r="K1081" s="970"/>
      <c r="L1081" s="967"/>
      <c r="M1081" s="970"/>
      <c r="N1081" s="967"/>
      <c r="O1081" s="970"/>
      <c r="P1081" s="967"/>
      <c r="Q1081" s="970"/>
      <c r="R1081" s="967"/>
      <c r="S1081" s="970"/>
      <c r="T1081" s="967"/>
    </row>
    <row r="1082" spans="1:20" ht="12.6" hidden="1" customHeight="1" outlineLevel="2">
      <c r="A1082" s="1178">
        <v>44274</v>
      </c>
      <c r="B1082" s="1032" t="s">
        <v>5698</v>
      </c>
      <c r="C1082" s="955" t="s">
        <v>6811</v>
      </c>
      <c r="D1082" s="977"/>
      <c r="E1082" s="977" t="s">
        <v>5700</v>
      </c>
      <c r="F1082" s="972"/>
      <c r="G1082" s="970"/>
      <c r="H1082" s="967"/>
      <c r="I1082" s="970"/>
      <c r="J1082" s="967"/>
      <c r="K1082" s="970"/>
      <c r="L1082" s="967"/>
      <c r="M1082" s="970"/>
      <c r="N1082" s="967"/>
      <c r="O1082" s="970"/>
      <c r="P1082" s="967"/>
      <c r="Q1082" s="970"/>
      <c r="R1082" s="967"/>
      <c r="S1082" s="970"/>
      <c r="T1082" s="967"/>
    </row>
    <row r="1083" spans="1:20" ht="12.6" hidden="1" customHeight="1" outlineLevel="2">
      <c r="A1083" s="1178">
        <v>44274</v>
      </c>
      <c r="B1083" s="1032" t="s">
        <v>5698</v>
      </c>
      <c r="C1083" s="955" t="s">
        <v>6812</v>
      </c>
      <c r="D1083" s="977"/>
      <c r="E1083" s="977" t="s">
        <v>5700</v>
      </c>
      <c r="F1083" s="972"/>
      <c r="G1083" s="970"/>
      <c r="H1083" s="974" t="s">
        <v>5700</v>
      </c>
      <c r="I1083" s="973" t="s">
        <v>5700</v>
      </c>
      <c r="J1083" s="967"/>
      <c r="K1083" s="970"/>
      <c r="L1083" s="967"/>
      <c r="M1083" s="970"/>
      <c r="N1083" s="967"/>
      <c r="O1083" s="970"/>
      <c r="P1083" s="967"/>
      <c r="Q1083" s="970"/>
      <c r="R1083" s="967"/>
      <c r="S1083" s="970"/>
      <c r="T1083" s="967"/>
    </row>
    <row r="1084" spans="1:20" ht="12.6" hidden="1" customHeight="1" outlineLevel="2">
      <c r="A1084" s="1178">
        <v>44274</v>
      </c>
      <c r="B1084" s="1032" t="s">
        <v>5698</v>
      </c>
      <c r="C1084" s="955" t="s">
        <v>6813</v>
      </c>
      <c r="D1084" s="968"/>
      <c r="E1084" s="968"/>
      <c r="F1084" s="972"/>
      <c r="G1084" s="970"/>
      <c r="H1084" s="967"/>
      <c r="I1084" s="970"/>
      <c r="J1084" s="967"/>
      <c r="K1084" s="970"/>
      <c r="L1084" s="967"/>
      <c r="M1084" s="970"/>
      <c r="N1084" s="967"/>
      <c r="O1084" s="970"/>
      <c r="P1084" s="967"/>
      <c r="Q1084" s="970"/>
      <c r="R1084" s="967"/>
      <c r="S1084" s="970"/>
      <c r="T1084" s="974" t="s">
        <v>5700</v>
      </c>
    </row>
    <row r="1085" spans="1:20" ht="12.6" hidden="1" customHeight="1" outlineLevel="2">
      <c r="A1085" s="1178">
        <v>44274</v>
      </c>
      <c r="B1085" s="1032" t="s">
        <v>5698</v>
      </c>
      <c r="C1085" s="955" t="s">
        <v>6814</v>
      </c>
      <c r="D1085" s="977"/>
      <c r="E1085" s="977" t="s">
        <v>5700</v>
      </c>
      <c r="F1085" s="972"/>
      <c r="G1085" s="970"/>
      <c r="H1085" s="967"/>
      <c r="I1085" s="970"/>
      <c r="J1085" s="967"/>
      <c r="K1085" s="970"/>
      <c r="L1085" s="967"/>
      <c r="M1085" s="970"/>
      <c r="N1085" s="967"/>
      <c r="O1085" s="970"/>
      <c r="P1085" s="967"/>
      <c r="Q1085" s="970"/>
      <c r="R1085" s="967"/>
      <c r="S1085" s="970"/>
      <c r="T1085" s="974" t="s">
        <v>5700</v>
      </c>
    </row>
    <row r="1086" spans="1:20" ht="12.6" hidden="1" customHeight="1" outlineLevel="2">
      <c r="A1086" s="1178">
        <v>44274</v>
      </c>
      <c r="B1086" s="1032" t="s">
        <v>5698</v>
      </c>
      <c r="C1086" s="955" t="s">
        <v>6815</v>
      </c>
      <c r="D1086" s="977"/>
      <c r="E1086" s="977" t="s">
        <v>5700</v>
      </c>
      <c r="F1086" s="972"/>
      <c r="G1086" s="970"/>
      <c r="H1086" s="967"/>
      <c r="I1086" s="970"/>
      <c r="J1086" s="967"/>
      <c r="K1086" s="970"/>
      <c r="L1086" s="967"/>
      <c r="M1086" s="970"/>
      <c r="N1086" s="967"/>
      <c r="O1086" s="970"/>
      <c r="P1086" s="967"/>
      <c r="Q1086" s="970"/>
      <c r="R1086" s="967"/>
      <c r="S1086" s="970"/>
      <c r="T1086" s="967"/>
    </row>
    <row r="1087" spans="1:20" ht="12.6" hidden="1" customHeight="1" outlineLevel="2">
      <c r="A1087" s="1178">
        <v>44274</v>
      </c>
      <c r="B1087" s="1032" t="s">
        <v>5698</v>
      </c>
      <c r="C1087" s="955" t="s">
        <v>6816</v>
      </c>
      <c r="D1087" s="968"/>
      <c r="E1087" s="968"/>
      <c r="F1087" s="972"/>
      <c r="G1087" s="970"/>
      <c r="H1087" s="967"/>
      <c r="I1087" s="970"/>
      <c r="J1087" s="967"/>
      <c r="K1087" s="970"/>
      <c r="L1087" s="967"/>
      <c r="M1087" s="970"/>
      <c r="N1087" s="967"/>
      <c r="O1087" s="970"/>
      <c r="P1087" s="967"/>
      <c r="Q1087" s="970"/>
      <c r="R1087" s="967"/>
      <c r="S1087" s="970"/>
      <c r="T1087" s="967"/>
    </row>
    <row r="1088" spans="1:20" ht="12.6" hidden="1" customHeight="1" outlineLevel="2">
      <c r="A1088" s="1178">
        <v>44274</v>
      </c>
      <c r="B1088" s="1032" t="s">
        <v>5328</v>
      </c>
      <c r="C1088" s="955" t="s">
        <v>6817</v>
      </c>
      <c r="D1088" s="977"/>
      <c r="E1088" s="977" t="s">
        <v>5700</v>
      </c>
      <c r="F1088" s="972"/>
      <c r="G1088" s="970"/>
      <c r="H1088" s="967"/>
      <c r="I1088" s="970"/>
      <c r="J1088" s="967"/>
      <c r="K1088" s="970"/>
      <c r="L1088" s="967"/>
      <c r="M1088" s="970"/>
      <c r="N1088" s="967"/>
      <c r="O1088" s="970"/>
      <c r="P1088" s="967"/>
      <c r="Q1088" s="970"/>
      <c r="R1088" s="967"/>
      <c r="S1088" s="970"/>
      <c r="T1088" s="967"/>
    </row>
    <row r="1089" spans="1:21" ht="12.6" hidden="1" customHeight="1" outlineLevel="1" collapsed="1">
      <c r="A1089" s="1179">
        <v>44277</v>
      </c>
      <c r="B1089" s="1032" t="s">
        <v>5698</v>
      </c>
      <c r="C1089" s="955" t="s">
        <v>6818</v>
      </c>
      <c r="D1089" s="968"/>
      <c r="E1089" s="968"/>
      <c r="F1089" s="969" t="s">
        <v>5700</v>
      </c>
      <c r="G1089" s="970"/>
      <c r="H1089" s="967"/>
      <c r="I1089" s="970"/>
      <c r="J1089" s="967"/>
      <c r="K1089" s="970"/>
      <c r="L1089" s="967"/>
      <c r="M1089" s="970"/>
      <c r="N1089" s="967"/>
      <c r="O1089" s="970"/>
      <c r="P1089" s="967"/>
      <c r="Q1089" s="970"/>
      <c r="R1089" s="967"/>
      <c r="S1089" s="970"/>
      <c r="T1089" s="967"/>
      <c r="U1089" s="970"/>
    </row>
    <row r="1090" spans="1:21" ht="12.6" hidden="1" customHeight="1" outlineLevel="2">
      <c r="A1090" s="1179">
        <v>44277</v>
      </c>
      <c r="B1090" s="1032" t="s">
        <v>5698</v>
      </c>
      <c r="C1090" s="955" t="s">
        <v>6819</v>
      </c>
      <c r="D1090" s="968"/>
      <c r="E1090" s="968"/>
      <c r="F1090" s="969" t="s">
        <v>5700</v>
      </c>
      <c r="G1090" s="970"/>
      <c r="H1090" s="967"/>
      <c r="I1090" s="970"/>
      <c r="J1090" s="967"/>
      <c r="K1090" s="970"/>
      <c r="L1090" s="967"/>
      <c r="M1090" s="970"/>
      <c r="N1090" s="967"/>
      <c r="O1090" s="970"/>
      <c r="P1090" s="967"/>
      <c r="Q1090" s="970"/>
      <c r="R1090" s="967"/>
      <c r="S1090" s="970"/>
      <c r="T1090" s="967"/>
      <c r="U1090" s="970"/>
    </row>
    <row r="1091" spans="1:21" ht="12.6" hidden="1" customHeight="1" outlineLevel="2">
      <c r="A1091" s="1179">
        <v>44277</v>
      </c>
      <c r="B1091" s="1032" t="s">
        <v>5698</v>
      </c>
      <c r="C1091" s="955" t="s">
        <v>6820</v>
      </c>
      <c r="D1091" s="968"/>
      <c r="E1091" s="968"/>
      <c r="F1091" s="969" t="s">
        <v>5700</v>
      </c>
      <c r="G1091" s="970"/>
      <c r="H1091" s="967"/>
      <c r="I1091" s="970"/>
      <c r="J1091" s="967"/>
      <c r="K1091" s="970"/>
      <c r="L1091" s="967"/>
      <c r="M1091" s="970"/>
      <c r="N1091" s="967"/>
      <c r="O1091" s="970"/>
      <c r="P1091" s="967"/>
      <c r="Q1091" s="970"/>
      <c r="R1091" s="967"/>
      <c r="S1091" s="970"/>
      <c r="T1091" s="967"/>
      <c r="U1091" s="970"/>
    </row>
    <row r="1092" spans="1:21" ht="25.2" hidden="1" customHeight="1" outlineLevel="2">
      <c r="A1092" s="1179">
        <v>44277</v>
      </c>
      <c r="B1092" s="1032" t="s">
        <v>5698</v>
      </c>
      <c r="C1092" s="955" t="s">
        <v>6821</v>
      </c>
      <c r="D1092" s="968"/>
      <c r="E1092" s="968"/>
      <c r="F1092" s="972"/>
      <c r="G1092" s="970"/>
      <c r="H1092" s="967"/>
      <c r="I1092" s="970"/>
      <c r="J1092" s="967"/>
      <c r="K1092" s="973" t="s">
        <v>5700</v>
      </c>
      <c r="L1092" s="967"/>
      <c r="M1092" s="970"/>
      <c r="N1092" s="967"/>
      <c r="O1092" s="970"/>
      <c r="P1092" s="967"/>
      <c r="Q1092" s="973" t="s">
        <v>5700</v>
      </c>
      <c r="R1092" s="967"/>
      <c r="S1092" s="970"/>
      <c r="T1092" s="967"/>
      <c r="U1092" s="970"/>
    </row>
    <row r="1093" spans="1:21" ht="25.2" hidden="1" customHeight="1" outlineLevel="2">
      <c r="A1093" s="1179">
        <v>44277</v>
      </c>
      <c r="B1093" s="1032" t="s">
        <v>5698</v>
      </c>
      <c r="C1093" s="955" t="s">
        <v>6822</v>
      </c>
      <c r="D1093" s="977"/>
      <c r="E1093" s="977" t="s">
        <v>5700</v>
      </c>
      <c r="F1093" s="972"/>
      <c r="G1093" s="970"/>
      <c r="H1093" s="967"/>
      <c r="I1093" s="970"/>
      <c r="J1093" s="967"/>
      <c r="K1093" s="970"/>
      <c r="L1093" s="967"/>
      <c r="M1093" s="970"/>
      <c r="N1093" s="967"/>
      <c r="O1093" s="970"/>
      <c r="P1093" s="967"/>
      <c r="Q1093" s="970"/>
      <c r="R1093" s="967"/>
      <c r="S1093" s="970"/>
      <c r="T1093" s="967"/>
      <c r="U1093" s="970"/>
    </row>
    <row r="1094" spans="1:21" ht="37.799999999999997" hidden="1" customHeight="1" outlineLevel="2">
      <c r="A1094" s="1179">
        <v>44277</v>
      </c>
      <c r="B1094" s="955" t="s">
        <v>6698</v>
      </c>
      <c r="C1094" s="955" t="s">
        <v>6823</v>
      </c>
      <c r="D1094" s="968"/>
      <c r="E1094" s="968"/>
      <c r="F1094" s="972"/>
      <c r="G1094" s="970"/>
      <c r="H1094" s="974" t="s">
        <v>5700</v>
      </c>
      <c r="I1094" s="970"/>
      <c r="J1094" s="967"/>
      <c r="K1094" s="970"/>
      <c r="L1094" s="967"/>
      <c r="M1094" s="970"/>
      <c r="N1094" s="967"/>
      <c r="O1094" s="970"/>
      <c r="P1094" s="967"/>
      <c r="Q1094" s="970"/>
      <c r="R1094" s="967"/>
      <c r="S1094" s="970"/>
      <c r="T1094" s="967"/>
      <c r="U1094" s="973" t="s">
        <v>5700</v>
      </c>
    </row>
    <row r="1095" spans="1:21" ht="25.2" hidden="1" customHeight="1" outlineLevel="2">
      <c r="A1095" s="1179">
        <v>44277</v>
      </c>
      <c r="B1095" s="1032" t="s">
        <v>5698</v>
      </c>
      <c r="C1095" s="955" t="s">
        <v>6824</v>
      </c>
      <c r="D1095" s="977"/>
      <c r="E1095" s="977" t="s">
        <v>5700</v>
      </c>
      <c r="F1095" s="972"/>
      <c r="G1095" s="970"/>
      <c r="H1095" s="967"/>
      <c r="I1095" s="973" t="s">
        <v>5700</v>
      </c>
      <c r="J1095" s="967"/>
      <c r="K1095" s="970"/>
      <c r="L1095" s="967"/>
      <c r="M1095" s="970"/>
      <c r="N1095" s="967"/>
      <c r="O1095" s="970"/>
      <c r="P1095" s="967"/>
      <c r="Q1095" s="970"/>
      <c r="R1095" s="967"/>
      <c r="S1095" s="970"/>
      <c r="T1095" s="967"/>
      <c r="U1095" s="970"/>
    </row>
    <row r="1096" spans="1:21" ht="12.6" hidden="1" customHeight="1" outlineLevel="2">
      <c r="A1096" s="1179">
        <v>44277</v>
      </c>
      <c r="B1096" s="1032" t="s">
        <v>5698</v>
      </c>
      <c r="C1096" s="955" t="s">
        <v>6825</v>
      </c>
      <c r="D1096" s="968"/>
      <c r="E1096" s="968"/>
      <c r="F1096" s="972"/>
      <c r="G1096" s="970"/>
      <c r="H1096" s="967"/>
      <c r="I1096" s="970"/>
      <c r="J1096" s="974" t="s">
        <v>5700</v>
      </c>
      <c r="K1096" s="970"/>
      <c r="L1096" s="967"/>
      <c r="M1096" s="970"/>
      <c r="N1096" s="967"/>
      <c r="O1096" s="970"/>
      <c r="P1096" s="967"/>
      <c r="Q1096" s="970"/>
      <c r="R1096" s="967"/>
      <c r="S1096" s="970"/>
      <c r="T1096" s="967"/>
      <c r="U1096" s="970"/>
    </row>
    <row r="1097" spans="1:21" ht="25.2" hidden="1" customHeight="1" outlineLevel="2">
      <c r="A1097" s="1179">
        <v>44277</v>
      </c>
      <c r="B1097" s="1032" t="s">
        <v>5698</v>
      </c>
      <c r="C1097" s="955" t="s">
        <v>6826</v>
      </c>
      <c r="D1097" s="977"/>
      <c r="E1097" s="977" t="s">
        <v>5700</v>
      </c>
      <c r="F1097" s="972"/>
      <c r="G1097" s="970"/>
      <c r="H1097" s="967"/>
      <c r="I1097" s="970"/>
      <c r="J1097" s="967"/>
      <c r="K1097" s="970"/>
      <c r="L1097" s="967"/>
      <c r="M1097" s="970"/>
      <c r="N1097" s="967"/>
      <c r="O1097" s="970"/>
      <c r="P1097" s="967"/>
      <c r="Q1097" s="970"/>
      <c r="R1097" s="967"/>
      <c r="S1097" s="970"/>
      <c r="T1097" s="967"/>
      <c r="U1097" s="970"/>
    </row>
    <row r="1098" spans="1:21" ht="12.6" hidden="1" customHeight="1" outlineLevel="2">
      <c r="A1098" s="1179">
        <v>44277</v>
      </c>
      <c r="B1098" s="1032" t="s">
        <v>5698</v>
      </c>
      <c r="C1098" s="955" t="s">
        <v>6827</v>
      </c>
      <c r="D1098" s="968"/>
      <c r="E1098" s="968"/>
      <c r="F1098" s="969" t="s">
        <v>5700</v>
      </c>
      <c r="G1098" s="970"/>
      <c r="H1098" s="967"/>
      <c r="I1098" s="970"/>
      <c r="J1098" s="967"/>
      <c r="K1098" s="970"/>
      <c r="L1098" s="967"/>
      <c r="M1098" s="970"/>
      <c r="N1098" s="967"/>
      <c r="O1098" s="970"/>
      <c r="P1098" s="967"/>
      <c r="Q1098" s="970"/>
      <c r="R1098" s="967"/>
      <c r="S1098" s="970"/>
      <c r="T1098" s="967"/>
      <c r="U1098" s="970"/>
    </row>
    <row r="1099" spans="1:21" ht="12.6" hidden="1" customHeight="1" outlineLevel="2">
      <c r="A1099" s="1179">
        <v>44277</v>
      </c>
      <c r="B1099" s="1032" t="s">
        <v>5698</v>
      </c>
      <c r="C1099" s="955" t="s">
        <v>6828</v>
      </c>
      <c r="D1099" s="968"/>
      <c r="E1099" s="968"/>
      <c r="F1099" s="969" t="s">
        <v>5700</v>
      </c>
      <c r="G1099" s="970"/>
      <c r="H1099" s="967"/>
      <c r="I1099" s="970"/>
      <c r="J1099" s="967"/>
      <c r="K1099" s="970"/>
      <c r="L1099" s="967"/>
      <c r="M1099" s="970"/>
      <c r="N1099" s="967"/>
      <c r="O1099" s="970"/>
      <c r="P1099" s="967"/>
      <c r="Q1099" s="970"/>
      <c r="R1099" s="967"/>
      <c r="S1099" s="970"/>
      <c r="T1099" s="967"/>
      <c r="U1099" s="970"/>
    </row>
    <row r="1100" spans="1:21" ht="12.6" hidden="1" customHeight="1" outlineLevel="2">
      <c r="A1100" s="1179">
        <v>44277</v>
      </c>
      <c r="B1100" s="1032" t="s">
        <v>5698</v>
      </c>
      <c r="C1100" s="955" t="s">
        <v>6829</v>
      </c>
      <c r="D1100" s="977"/>
      <c r="E1100" s="977" t="s">
        <v>5700</v>
      </c>
      <c r="F1100" s="972"/>
      <c r="G1100" s="970"/>
      <c r="H1100" s="967"/>
      <c r="I1100" s="970"/>
      <c r="J1100" s="967"/>
      <c r="K1100" s="970"/>
      <c r="L1100" s="967"/>
      <c r="M1100" s="970"/>
      <c r="N1100" s="967"/>
      <c r="O1100" s="970"/>
      <c r="P1100" s="967"/>
      <c r="Q1100" s="970"/>
      <c r="R1100" s="967"/>
      <c r="S1100" s="970"/>
      <c r="T1100" s="967"/>
      <c r="U1100" s="970"/>
    </row>
    <row r="1101" spans="1:21" ht="12.6" hidden="1" customHeight="1" outlineLevel="2">
      <c r="A1101" s="1179">
        <v>44277</v>
      </c>
      <c r="B1101" s="1032" t="s">
        <v>5698</v>
      </c>
      <c r="C1101" s="955" t="s">
        <v>6830</v>
      </c>
      <c r="D1101" s="968"/>
      <c r="E1101" s="968"/>
      <c r="F1101" s="972"/>
      <c r="G1101" s="970"/>
      <c r="H1101" s="974" t="s">
        <v>5700</v>
      </c>
      <c r="I1101" s="970"/>
      <c r="J1101" s="967"/>
      <c r="K1101" s="970"/>
      <c r="L1101" s="967"/>
      <c r="M1101" s="970"/>
      <c r="N1101" s="967"/>
      <c r="O1101" s="970"/>
      <c r="P1101" s="967"/>
      <c r="Q1101" s="970"/>
      <c r="R1101" s="967"/>
      <c r="S1101" s="970"/>
      <c r="T1101" s="967"/>
      <c r="U1101" s="970"/>
    </row>
    <row r="1102" spans="1:21" ht="25.2" hidden="1" customHeight="1" outlineLevel="2">
      <c r="A1102" s="1179">
        <v>44277</v>
      </c>
      <c r="B1102" s="1032" t="s">
        <v>5698</v>
      </c>
      <c r="C1102" s="955" t="s">
        <v>6831</v>
      </c>
      <c r="D1102" s="968"/>
      <c r="E1102" s="968"/>
      <c r="F1102" s="972"/>
      <c r="G1102" s="970"/>
      <c r="H1102" s="967"/>
      <c r="I1102" s="970"/>
      <c r="J1102" s="967"/>
      <c r="K1102" s="970"/>
      <c r="L1102" s="967"/>
      <c r="M1102" s="970"/>
      <c r="N1102" s="967"/>
      <c r="O1102" s="970"/>
      <c r="P1102" s="967"/>
      <c r="Q1102" s="970"/>
      <c r="R1102" s="967"/>
      <c r="S1102" s="970"/>
      <c r="T1102" s="974" t="s">
        <v>5700</v>
      </c>
      <c r="U1102" s="970"/>
    </row>
    <row r="1103" spans="1:21" ht="12.6" hidden="1" customHeight="1" outlineLevel="2">
      <c r="A1103" s="1179">
        <v>44277</v>
      </c>
      <c r="B1103" s="1032" t="s">
        <v>5698</v>
      </c>
      <c r="C1103" s="955" t="s">
        <v>6832</v>
      </c>
      <c r="D1103" s="968"/>
      <c r="E1103" s="968"/>
      <c r="F1103" s="969" t="s">
        <v>5700</v>
      </c>
      <c r="G1103" s="970"/>
      <c r="H1103" s="967"/>
      <c r="I1103" s="970"/>
      <c r="J1103" s="967"/>
      <c r="K1103" s="970"/>
      <c r="L1103" s="967"/>
      <c r="M1103" s="970"/>
      <c r="N1103" s="967"/>
      <c r="O1103" s="970"/>
      <c r="P1103" s="967"/>
      <c r="Q1103" s="970"/>
      <c r="R1103" s="967"/>
      <c r="S1103" s="970"/>
      <c r="T1103" s="967"/>
      <c r="U1103" s="970"/>
    </row>
    <row r="1104" spans="1:21" ht="12.6" hidden="1" customHeight="1" outlineLevel="2">
      <c r="A1104" s="1179">
        <v>44277</v>
      </c>
      <c r="B1104" s="1032" t="s">
        <v>5698</v>
      </c>
      <c r="C1104" s="955" t="s">
        <v>6833</v>
      </c>
      <c r="D1104" s="968"/>
      <c r="E1104" s="968"/>
      <c r="F1104" s="972"/>
      <c r="G1104" s="970"/>
      <c r="H1104" s="967"/>
      <c r="I1104" s="970"/>
      <c r="J1104" s="967"/>
      <c r="K1104" s="970"/>
      <c r="L1104" s="967"/>
      <c r="M1104" s="970"/>
      <c r="N1104" s="967"/>
      <c r="O1104" s="970"/>
      <c r="P1104" s="967"/>
      <c r="Q1104" s="970"/>
      <c r="R1104" s="967"/>
      <c r="S1104" s="970"/>
      <c r="T1104" s="974" t="s">
        <v>5700</v>
      </c>
      <c r="U1104" s="970"/>
    </row>
    <row r="1105" spans="1:22" ht="12.6" hidden="1" customHeight="1" outlineLevel="2">
      <c r="A1105" s="1179">
        <v>44277</v>
      </c>
      <c r="B1105" s="1032" t="s">
        <v>5698</v>
      </c>
      <c r="C1105" s="955" t="s">
        <v>6834</v>
      </c>
      <c r="D1105" s="968"/>
      <c r="E1105" s="968"/>
      <c r="F1105" s="969" t="s">
        <v>5700</v>
      </c>
      <c r="G1105" s="970"/>
      <c r="H1105" s="967"/>
      <c r="I1105" s="970"/>
      <c r="J1105" s="967"/>
      <c r="K1105" s="970"/>
      <c r="L1105" s="967"/>
      <c r="M1105" s="970"/>
      <c r="N1105" s="967"/>
      <c r="O1105" s="970"/>
      <c r="P1105" s="967"/>
      <c r="Q1105" s="970"/>
      <c r="R1105" s="967"/>
      <c r="S1105" s="970"/>
      <c r="T1105" s="967"/>
      <c r="U1105" s="970"/>
      <c r="V1105" s="967"/>
    </row>
    <row r="1106" spans="1:22" ht="25.2" hidden="1" customHeight="1" outlineLevel="2">
      <c r="A1106" s="1179">
        <v>44277</v>
      </c>
      <c r="B1106" s="1032" t="s">
        <v>5698</v>
      </c>
      <c r="C1106" s="955" t="s">
        <v>6835</v>
      </c>
      <c r="D1106" s="977"/>
      <c r="E1106" s="977" t="s">
        <v>5700</v>
      </c>
      <c r="F1106" s="972"/>
      <c r="G1106" s="970"/>
      <c r="H1106" s="967"/>
      <c r="I1106" s="973" t="s">
        <v>5700</v>
      </c>
      <c r="J1106" s="967"/>
      <c r="K1106" s="970"/>
      <c r="L1106" s="967"/>
      <c r="M1106" s="970"/>
      <c r="N1106" s="967"/>
      <c r="O1106" s="970"/>
      <c r="P1106" s="967"/>
      <c r="Q1106" s="970"/>
      <c r="R1106" s="967"/>
      <c r="S1106" s="970"/>
      <c r="T1106" s="967"/>
      <c r="U1106" s="970"/>
      <c r="V1106" s="967"/>
    </row>
    <row r="1107" spans="1:22" ht="12.6" hidden="1" customHeight="1" outlineLevel="2">
      <c r="A1107" s="1179">
        <v>44277</v>
      </c>
      <c r="B1107" s="1032" t="s">
        <v>5698</v>
      </c>
      <c r="C1107" s="955" t="s">
        <v>6836</v>
      </c>
      <c r="D1107" s="968"/>
      <c r="E1107" s="968"/>
      <c r="F1107" s="969" t="s">
        <v>5700</v>
      </c>
      <c r="G1107" s="970"/>
      <c r="H1107" s="967"/>
      <c r="I1107" s="970"/>
      <c r="J1107" s="967"/>
      <c r="K1107" s="970"/>
      <c r="L1107" s="967"/>
      <c r="M1107" s="970"/>
      <c r="N1107" s="967"/>
      <c r="O1107" s="970"/>
      <c r="P1107" s="967"/>
      <c r="Q1107" s="970"/>
      <c r="R1107" s="967"/>
      <c r="S1107" s="970"/>
      <c r="T1107" s="967"/>
      <c r="U1107" s="970"/>
      <c r="V1107" s="967"/>
    </row>
    <row r="1108" spans="1:22" ht="12.6" hidden="1" customHeight="1" outlineLevel="1" collapsed="1">
      <c r="A1108" s="1180">
        <v>44278</v>
      </c>
      <c r="B1108" s="1032" t="s">
        <v>5723</v>
      </c>
      <c r="C1108" s="955" t="s">
        <v>6837</v>
      </c>
      <c r="D1108" s="968"/>
      <c r="E1108" s="968"/>
      <c r="F1108" s="972"/>
      <c r="G1108" s="970"/>
      <c r="H1108" s="967"/>
      <c r="I1108" s="970"/>
      <c r="J1108" s="967"/>
      <c r="K1108" s="970"/>
      <c r="L1108" s="967"/>
      <c r="M1108" s="970"/>
      <c r="N1108" s="967"/>
      <c r="O1108" s="970"/>
      <c r="P1108" s="967"/>
      <c r="Q1108" s="970"/>
      <c r="R1108" s="967"/>
      <c r="S1108" s="970"/>
      <c r="T1108" s="967"/>
      <c r="U1108" s="970"/>
      <c r="V1108" s="974" t="s">
        <v>5700</v>
      </c>
    </row>
    <row r="1109" spans="1:22" ht="25.2" hidden="1" customHeight="1" outlineLevel="2">
      <c r="A1109" s="1180">
        <v>44278</v>
      </c>
      <c r="B1109" s="1032" t="s">
        <v>5698</v>
      </c>
      <c r="C1109" s="955" t="s">
        <v>6838</v>
      </c>
      <c r="D1109" s="968"/>
      <c r="E1109" s="968"/>
      <c r="F1109" s="972"/>
      <c r="G1109" s="970"/>
      <c r="H1109" s="967"/>
      <c r="I1109" s="970"/>
      <c r="J1109" s="967"/>
      <c r="K1109" s="970"/>
      <c r="L1109" s="967"/>
      <c r="M1109" s="970"/>
      <c r="N1109" s="967"/>
      <c r="O1109" s="970"/>
      <c r="P1109" s="967"/>
      <c r="Q1109" s="970"/>
      <c r="R1109" s="967"/>
      <c r="S1109" s="970"/>
      <c r="T1109" s="974" t="s">
        <v>5700</v>
      </c>
      <c r="U1109" s="970"/>
      <c r="V1109" s="967"/>
    </row>
    <row r="1110" spans="1:22" ht="12.6" hidden="1" customHeight="1" outlineLevel="2">
      <c r="A1110" s="1180">
        <v>44278</v>
      </c>
      <c r="B1110" s="1032" t="s">
        <v>5698</v>
      </c>
      <c r="C1110" s="955" t="s">
        <v>6839</v>
      </c>
      <c r="D1110" s="968"/>
      <c r="E1110" s="968"/>
      <c r="F1110" s="972"/>
      <c r="G1110" s="970"/>
      <c r="H1110" s="967"/>
      <c r="I1110" s="970"/>
      <c r="J1110" s="967"/>
      <c r="K1110" s="970"/>
      <c r="L1110" s="967"/>
      <c r="M1110" s="970"/>
      <c r="N1110" s="967"/>
      <c r="O1110" s="970"/>
      <c r="P1110" s="967"/>
      <c r="Q1110" s="970"/>
      <c r="R1110" s="967"/>
      <c r="S1110" s="970"/>
      <c r="T1110" s="974" t="s">
        <v>5700</v>
      </c>
      <c r="U1110" s="970"/>
      <c r="V1110" s="967"/>
    </row>
    <row r="1111" spans="1:22" ht="12.6" hidden="1" customHeight="1" outlineLevel="2">
      <c r="A1111" s="1180">
        <v>44278</v>
      </c>
      <c r="B1111" s="1032" t="s">
        <v>5698</v>
      </c>
      <c r="C1111" s="955" t="s">
        <v>6840</v>
      </c>
      <c r="D1111" s="977"/>
      <c r="E1111" s="977" t="s">
        <v>5700</v>
      </c>
      <c r="F1111" s="972"/>
      <c r="G1111" s="970"/>
      <c r="H1111" s="967"/>
      <c r="I1111" s="970"/>
      <c r="J1111" s="967"/>
      <c r="K1111" s="970"/>
      <c r="L1111" s="967"/>
      <c r="M1111" s="970"/>
      <c r="N1111" s="967"/>
      <c r="O1111" s="970"/>
      <c r="P1111" s="967"/>
      <c r="Q1111" s="970"/>
      <c r="R1111" s="967"/>
      <c r="S1111" s="970"/>
      <c r="T1111" s="967"/>
      <c r="U1111" s="970"/>
      <c r="V1111" s="967"/>
    </row>
    <row r="1112" spans="1:22" ht="25.2" hidden="1" customHeight="1" outlineLevel="2">
      <c r="A1112" s="1180">
        <v>44278</v>
      </c>
      <c r="B1112" s="1032" t="s">
        <v>5698</v>
      </c>
      <c r="C1112" s="955" t="s">
        <v>6841</v>
      </c>
      <c r="D1112" s="968"/>
      <c r="E1112" s="968"/>
      <c r="F1112" s="972"/>
      <c r="G1112" s="970"/>
      <c r="H1112" s="967"/>
      <c r="I1112" s="970"/>
      <c r="J1112" s="967"/>
      <c r="K1112" s="970"/>
      <c r="L1112" s="967"/>
      <c r="M1112" s="970"/>
      <c r="N1112" s="967"/>
      <c r="O1112" s="970"/>
      <c r="P1112" s="967"/>
      <c r="Q1112" s="970"/>
      <c r="R1112" s="967"/>
      <c r="S1112" s="970"/>
      <c r="T1112" s="974" t="s">
        <v>5700</v>
      </c>
      <c r="U1112" s="970"/>
      <c r="V1112" s="967"/>
    </row>
    <row r="1113" spans="1:22" ht="12.6" hidden="1" customHeight="1" outlineLevel="2">
      <c r="A1113" s="1180">
        <v>44278</v>
      </c>
      <c r="B1113" s="1032" t="s">
        <v>5698</v>
      </c>
      <c r="C1113" s="955" t="s">
        <v>6842</v>
      </c>
      <c r="D1113" s="968"/>
      <c r="E1113" s="968"/>
      <c r="F1113" s="969" t="s">
        <v>5700</v>
      </c>
      <c r="G1113" s="970"/>
      <c r="H1113" s="967"/>
      <c r="I1113" s="970"/>
      <c r="J1113" s="967"/>
      <c r="K1113" s="970"/>
      <c r="L1113" s="967"/>
      <c r="M1113" s="970"/>
      <c r="N1113" s="967"/>
      <c r="O1113" s="970"/>
      <c r="P1113" s="967"/>
      <c r="Q1113" s="970"/>
      <c r="R1113" s="967"/>
      <c r="S1113" s="970"/>
      <c r="T1113" s="967"/>
      <c r="U1113" s="970"/>
      <c r="V1113" s="967"/>
    </row>
    <row r="1114" spans="1:22" ht="25.2" hidden="1" customHeight="1" outlineLevel="2">
      <c r="A1114" s="1180">
        <v>44278</v>
      </c>
      <c r="B1114" s="1032" t="s">
        <v>5698</v>
      </c>
      <c r="C1114" s="955" t="s">
        <v>6843</v>
      </c>
      <c r="D1114" s="968"/>
      <c r="E1114" s="968"/>
      <c r="F1114" s="972"/>
      <c r="G1114" s="970"/>
      <c r="H1114" s="967"/>
      <c r="I1114" s="970"/>
      <c r="J1114" s="967"/>
      <c r="K1114" s="970"/>
      <c r="L1114" s="967"/>
      <c r="M1114" s="970"/>
      <c r="N1114" s="967"/>
      <c r="O1114" s="970"/>
      <c r="P1114" s="967"/>
      <c r="Q1114" s="970"/>
      <c r="R1114" s="974" t="s">
        <v>5700</v>
      </c>
      <c r="S1114" s="970"/>
      <c r="T1114" s="967"/>
      <c r="U1114" s="970"/>
      <c r="V1114" s="967"/>
    </row>
    <row r="1115" spans="1:22" ht="12.6" hidden="1" customHeight="1" outlineLevel="2">
      <c r="A1115" s="1180">
        <v>44278</v>
      </c>
      <c r="B1115" s="1032" t="s">
        <v>5698</v>
      </c>
      <c r="C1115" s="955" t="s">
        <v>6844</v>
      </c>
      <c r="D1115" s="968"/>
      <c r="E1115" s="968"/>
      <c r="F1115" s="969" t="s">
        <v>5700</v>
      </c>
      <c r="G1115" s="970"/>
      <c r="H1115" s="967"/>
      <c r="I1115" s="970"/>
      <c r="J1115" s="967"/>
      <c r="K1115" s="970"/>
      <c r="L1115" s="967"/>
      <c r="M1115" s="970"/>
      <c r="N1115" s="967"/>
      <c r="O1115" s="973" t="s">
        <v>5700</v>
      </c>
      <c r="P1115" s="967"/>
      <c r="Q1115" s="970"/>
      <c r="R1115" s="967"/>
      <c r="S1115" s="970"/>
      <c r="T1115" s="967"/>
      <c r="U1115" s="970"/>
      <c r="V1115" s="967"/>
    </row>
    <row r="1116" spans="1:22" ht="12.6" hidden="1" customHeight="1" outlineLevel="2">
      <c r="A1116" s="1180">
        <v>44278</v>
      </c>
      <c r="B1116" s="1032" t="s">
        <v>5698</v>
      </c>
      <c r="C1116" s="955" t="s">
        <v>6845</v>
      </c>
      <c r="D1116" s="968"/>
      <c r="E1116" s="968"/>
      <c r="F1116" s="969" t="s">
        <v>5700</v>
      </c>
      <c r="G1116" s="970"/>
      <c r="H1116" s="967"/>
      <c r="I1116" s="970"/>
      <c r="J1116" s="967"/>
      <c r="K1116" s="970"/>
      <c r="L1116" s="967"/>
      <c r="M1116" s="970"/>
      <c r="N1116" s="967"/>
      <c r="O1116" s="970"/>
      <c r="P1116" s="967"/>
      <c r="Q1116" s="970"/>
      <c r="R1116" s="967"/>
      <c r="S1116" s="970"/>
      <c r="T1116" s="967"/>
      <c r="U1116" s="970"/>
      <c r="V1116" s="967"/>
    </row>
    <row r="1117" spans="1:22" ht="12.6" hidden="1" customHeight="1" outlineLevel="2">
      <c r="A1117" s="1180">
        <v>44278</v>
      </c>
      <c r="B1117" s="1032" t="s">
        <v>5698</v>
      </c>
      <c r="C1117" s="955" t="s">
        <v>6846</v>
      </c>
      <c r="D1117" s="968"/>
      <c r="E1117" s="968"/>
      <c r="F1117" s="972"/>
      <c r="G1117" s="970"/>
      <c r="H1117" s="967"/>
      <c r="I1117" s="970"/>
      <c r="J1117" s="967"/>
      <c r="K1117" s="970"/>
      <c r="L1117" s="967"/>
      <c r="M1117" s="970"/>
      <c r="N1117" s="967"/>
      <c r="O1117" s="970"/>
      <c r="P1117" s="967"/>
      <c r="Q1117" s="970"/>
      <c r="R1117" s="967"/>
      <c r="S1117" s="970"/>
      <c r="T1117" s="974" t="s">
        <v>5700</v>
      </c>
      <c r="U1117" s="970"/>
      <c r="V1117" s="967"/>
    </row>
    <row r="1118" spans="1:22" ht="25.2" hidden="1" customHeight="1" outlineLevel="2">
      <c r="A1118" s="1180">
        <v>44278</v>
      </c>
      <c r="B1118" s="1032" t="s">
        <v>5698</v>
      </c>
      <c r="C1118" s="955" t="s">
        <v>6847</v>
      </c>
      <c r="D1118" s="968"/>
      <c r="E1118" s="968"/>
      <c r="F1118" s="972"/>
      <c r="G1118" s="970"/>
      <c r="H1118" s="967"/>
      <c r="I1118" s="970"/>
      <c r="J1118" s="967"/>
      <c r="K1118" s="970"/>
      <c r="L1118" s="967"/>
      <c r="M1118" s="970"/>
      <c r="N1118" s="967"/>
      <c r="O1118" s="970"/>
      <c r="P1118" s="967"/>
      <c r="Q1118" s="970"/>
      <c r="R1118" s="967"/>
      <c r="S1118" s="970"/>
      <c r="T1118" s="974" t="s">
        <v>5700</v>
      </c>
      <c r="U1118" s="970"/>
      <c r="V1118" s="967"/>
    </row>
    <row r="1119" spans="1:22" ht="12.6" hidden="1" customHeight="1" outlineLevel="2">
      <c r="A1119" s="1180">
        <v>44278</v>
      </c>
      <c r="B1119" s="1032" t="s">
        <v>5698</v>
      </c>
      <c r="C1119" s="955" t="s">
        <v>6848</v>
      </c>
      <c r="D1119" s="968"/>
      <c r="E1119" s="968"/>
      <c r="F1119" s="972"/>
      <c r="G1119" s="970"/>
      <c r="H1119" s="967"/>
      <c r="I1119" s="970"/>
      <c r="J1119" s="967"/>
      <c r="K1119" s="970"/>
      <c r="L1119" s="967"/>
      <c r="M1119" s="970"/>
      <c r="N1119" s="967"/>
      <c r="O1119" s="973" t="s">
        <v>5700</v>
      </c>
      <c r="P1119" s="967"/>
      <c r="Q1119" s="970"/>
      <c r="R1119" s="967"/>
      <c r="S1119" s="970"/>
      <c r="T1119" s="967"/>
      <c r="U1119" s="970"/>
      <c r="V1119" s="967"/>
    </row>
    <row r="1120" spans="1:22" ht="37.799999999999997" hidden="1" customHeight="1" outlineLevel="2">
      <c r="A1120" s="1180">
        <v>44278</v>
      </c>
      <c r="B1120" s="1032" t="s">
        <v>5698</v>
      </c>
      <c r="C1120" s="955" t="s">
        <v>6849</v>
      </c>
      <c r="D1120" s="968"/>
      <c r="E1120" s="968"/>
      <c r="F1120" s="972"/>
      <c r="G1120" s="970"/>
      <c r="H1120" s="967"/>
      <c r="I1120" s="970"/>
      <c r="J1120" s="967"/>
      <c r="K1120" s="970"/>
      <c r="L1120" s="967"/>
      <c r="M1120" s="970"/>
      <c r="N1120" s="967"/>
      <c r="O1120" s="970"/>
      <c r="P1120" s="967"/>
      <c r="Q1120" s="970"/>
      <c r="R1120" s="967"/>
      <c r="S1120" s="970"/>
      <c r="T1120" s="974" t="s">
        <v>5700</v>
      </c>
      <c r="U1120" s="970"/>
      <c r="V1120" s="967"/>
    </row>
    <row r="1121" spans="1:23" ht="25.2" hidden="1" customHeight="1" outlineLevel="2">
      <c r="A1121" s="1180">
        <v>44278</v>
      </c>
      <c r="B1121" s="1032" t="s">
        <v>5698</v>
      </c>
      <c r="C1121" s="955" t="s">
        <v>6850</v>
      </c>
      <c r="D1121" s="968"/>
      <c r="E1121" s="968"/>
      <c r="F1121" s="972"/>
      <c r="G1121" s="970"/>
      <c r="H1121" s="967"/>
      <c r="I1121" s="970"/>
      <c r="J1121" s="967"/>
      <c r="K1121" s="970"/>
      <c r="L1121" s="967"/>
      <c r="M1121" s="970"/>
      <c r="N1121" s="967"/>
      <c r="O1121" s="973" t="s">
        <v>5700</v>
      </c>
      <c r="P1121" s="967"/>
      <c r="Q1121" s="970"/>
      <c r="R1121" s="967"/>
      <c r="S1121" s="970"/>
      <c r="T1121" s="967"/>
      <c r="U1121" s="970"/>
      <c r="V1121" s="967"/>
      <c r="W1121" s="970"/>
    </row>
    <row r="1122" spans="1:23" ht="12.6" hidden="1" customHeight="1" outlineLevel="2">
      <c r="A1122" s="1180">
        <v>44278</v>
      </c>
      <c r="B1122" s="1032" t="s">
        <v>5698</v>
      </c>
      <c r="C1122" s="955" t="s">
        <v>6851</v>
      </c>
      <c r="D1122" s="968"/>
      <c r="E1122" s="968"/>
      <c r="F1122" s="969" t="s">
        <v>5700</v>
      </c>
      <c r="G1122" s="970"/>
      <c r="H1122" s="967"/>
      <c r="I1122" s="970"/>
      <c r="J1122" s="967"/>
      <c r="K1122" s="970"/>
      <c r="L1122" s="967"/>
      <c r="M1122" s="970"/>
      <c r="N1122" s="967"/>
      <c r="O1122" s="970"/>
      <c r="P1122" s="967"/>
      <c r="Q1122" s="970"/>
      <c r="R1122" s="967"/>
      <c r="S1122" s="970"/>
      <c r="T1122" s="967"/>
      <c r="U1122" s="970"/>
      <c r="V1122" s="967"/>
      <c r="W1122" s="970"/>
    </row>
    <row r="1123" spans="1:23" ht="12.6" hidden="1" customHeight="1" outlineLevel="2">
      <c r="A1123" s="1180">
        <v>44278</v>
      </c>
      <c r="B1123" s="1032" t="s">
        <v>5698</v>
      </c>
      <c r="C1123" s="955" t="s">
        <v>6852</v>
      </c>
      <c r="D1123" s="968"/>
      <c r="E1123" s="968"/>
      <c r="F1123" s="972"/>
      <c r="G1123" s="970"/>
      <c r="H1123" s="967"/>
      <c r="I1123" s="970"/>
      <c r="J1123" s="967"/>
      <c r="K1123" s="970"/>
      <c r="L1123" s="967"/>
      <c r="M1123" s="970"/>
      <c r="N1123" s="967"/>
      <c r="O1123" s="970"/>
      <c r="P1123" s="967"/>
      <c r="Q1123" s="970"/>
      <c r="R1123" s="967"/>
      <c r="S1123" s="970"/>
      <c r="T1123" s="967"/>
      <c r="U1123" s="970"/>
      <c r="V1123" s="967"/>
      <c r="W1123" s="973" t="s">
        <v>5700</v>
      </c>
    </row>
    <row r="1124" spans="1:23" ht="12.6" hidden="1" customHeight="1" outlineLevel="2">
      <c r="A1124" s="1180">
        <v>44278</v>
      </c>
      <c r="B1124" s="1032" t="s">
        <v>5698</v>
      </c>
      <c r="C1124" s="955" t="s">
        <v>6853</v>
      </c>
      <c r="D1124" s="968"/>
      <c r="E1124" s="968"/>
      <c r="F1124" s="972"/>
      <c r="G1124" s="970"/>
      <c r="H1124" s="967"/>
      <c r="I1124" s="970"/>
      <c r="J1124" s="967"/>
      <c r="K1124" s="970"/>
      <c r="L1124" s="967"/>
      <c r="M1124" s="970"/>
      <c r="N1124" s="967"/>
      <c r="O1124" s="973" t="s">
        <v>5700</v>
      </c>
      <c r="P1124" s="967"/>
      <c r="Q1124" s="970"/>
      <c r="R1124" s="967"/>
      <c r="S1124" s="970"/>
      <c r="T1124" s="967"/>
      <c r="U1124" s="970"/>
      <c r="V1124" s="967"/>
      <c r="W1124" s="970"/>
    </row>
    <row r="1125" spans="1:23" ht="12.6" hidden="1" customHeight="1" outlineLevel="2">
      <c r="A1125" s="1180">
        <v>44278</v>
      </c>
      <c r="B1125" s="1032" t="s">
        <v>5698</v>
      </c>
      <c r="C1125" s="955" t="s">
        <v>6854</v>
      </c>
      <c r="D1125" s="977"/>
      <c r="E1125" s="977" t="s">
        <v>5700</v>
      </c>
      <c r="F1125" s="972"/>
      <c r="G1125" s="970"/>
      <c r="H1125" s="967"/>
      <c r="I1125" s="970"/>
      <c r="J1125" s="967"/>
      <c r="K1125" s="970"/>
      <c r="L1125" s="967"/>
      <c r="M1125" s="970"/>
      <c r="N1125" s="967"/>
      <c r="O1125" s="970"/>
      <c r="P1125" s="967"/>
      <c r="Q1125" s="970"/>
      <c r="R1125" s="967"/>
      <c r="S1125" s="970"/>
      <c r="T1125" s="967"/>
      <c r="U1125" s="970"/>
      <c r="V1125" s="967"/>
      <c r="W1125" s="970"/>
    </row>
    <row r="1126" spans="1:23" ht="12.6" hidden="1" customHeight="1" outlineLevel="2">
      <c r="A1126" s="1180">
        <v>44278</v>
      </c>
      <c r="B1126" s="1032" t="s">
        <v>5698</v>
      </c>
      <c r="C1126" s="955" t="s">
        <v>6855</v>
      </c>
      <c r="D1126" s="968"/>
      <c r="E1126" s="968"/>
      <c r="F1126" s="972"/>
      <c r="G1126" s="970"/>
      <c r="H1126" s="967"/>
      <c r="I1126" s="970"/>
      <c r="J1126" s="967"/>
      <c r="K1126" s="970"/>
      <c r="L1126" s="967"/>
      <c r="M1126" s="970"/>
      <c r="N1126" s="967"/>
      <c r="O1126" s="970"/>
      <c r="P1126" s="967"/>
      <c r="Q1126" s="970"/>
      <c r="R1126" s="967"/>
      <c r="S1126" s="970"/>
      <c r="T1126" s="974" t="s">
        <v>5700</v>
      </c>
      <c r="U1126" s="970"/>
      <c r="V1126" s="967"/>
      <c r="W1126" s="970"/>
    </row>
    <row r="1127" spans="1:23" ht="12.6" hidden="1" customHeight="1" outlineLevel="2">
      <c r="A1127" s="1180">
        <v>44278</v>
      </c>
      <c r="B1127" s="1032" t="s">
        <v>5698</v>
      </c>
      <c r="C1127" s="955" t="s">
        <v>6856</v>
      </c>
      <c r="D1127" s="968"/>
      <c r="E1127" s="968"/>
      <c r="F1127" s="972"/>
      <c r="G1127" s="970"/>
      <c r="H1127" s="967"/>
      <c r="I1127" s="970"/>
      <c r="J1127" s="967"/>
      <c r="K1127" s="970"/>
      <c r="L1127" s="967"/>
      <c r="M1127" s="970"/>
      <c r="N1127" s="967"/>
      <c r="O1127" s="970"/>
      <c r="P1127" s="967"/>
      <c r="Q1127" s="970"/>
      <c r="R1127" s="967"/>
      <c r="S1127" s="970"/>
      <c r="T1127" s="974" t="s">
        <v>5700</v>
      </c>
      <c r="U1127" s="970"/>
      <c r="V1127" s="967"/>
      <c r="W1127" s="970"/>
    </row>
    <row r="1128" spans="1:23" ht="12.6" hidden="1" customHeight="1" outlineLevel="2">
      <c r="A1128" s="1180">
        <v>44278</v>
      </c>
      <c r="B1128" s="1032" t="s">
        <v>5698</v>
      </c>
      <c r="C1128" s="955" t="s">
        <v>6857</v>
      </c>
      <c r="D1128" s="968"/>
      <c r="E1128" s="968"/>
      <c r="F1128" s="972"/>
      <c r="G1128" s="970"/>
      <c r="H1128" s="967"/>
      <c r="I1128" s="970"/>
      <c r="J1128" s="967"/>
      <c r="K1128" s="970"/>
      <c r="L1128" s="967"/>
      <c r="M1128" s="970"/>
      <c r="N1128" s="967"/>
      <c r="O1128" s="970"/>
      <c r="P1128" s="967"/>
      <c r="Q1128" s="970"/>
      <c r="R1128" s="967"/>
      <c r="S1128" s="970"/>
      <c r="T1128" s="974" t="s">
        <v>5700</v>
      </c>
      <c r="U1128" s="970"/>
      <c r="V1128" s="967"/>
      <c r="W1128" s="970"/>
    </row>
    <row r="1129" spans="1:23" ht="12.6" hidden="1" customHeight="1" outlineLevel="2">
      <c r="A1129" s="1180">
        <v>44278</v>
      </c>
      <c r="B1129" s="1032" t="s">
        <v>5698</v>
      </c>
      <c r="C1129" s="955" t="s">
        <v>6858</v>
      </c>
      <c r="D1129" s="968"/>
      <c r="E1129" s="968"/>
      <c r="F1129" s="972"/>
      <c r="G1129" s="970"/>
      <c r="H1129" s="967"/>
      <c r="I1129" s="970"/>
      <c r="J1129" s="967"/>
      <c r="K1129" s="970"/>
      <c r="L1129" s="967"/>
      <c r="M1129" s="970"/>
      <c r="N1129" s="967"/>
      <c r="O1129" s="973" t="s">
        <v>5700</v>
      </c>
      <c r="P1129" s="967"/>
      <c r="Q1129" s="970"/>
      <c r="R1129" s="967"/>
      <c r="S1129" s="970"/>
      <c r="T1129" s="967"/>
      <c r="U1129" s="970"/>
      <c r="V1129" s="967"/>
      <c r="W1129" s="970"/>
    </row>
    <row r="1130" spans="1:23" ht="12.6" hidden="1" customHeight="1" outlineLevel="2">
      <c r="A1130" s="1180">
        <v>44278</v>
      </c>
      <c r="B1130" s="1032" t="s">
        <v>5698</v>
      </c>
      <c r="C1130" s="955" t="s">
        <v>6859</v>
      </c>
      <c r="D1130" s="977"/>
      <c r="E1130" s="977" t="s">
        <v>5700</v>
      </c>
      <c r="F1130" s="972"/>
      <c r="G1130" s="970"/>
      <c r="H1130" s="967"/>
      <c r="I1130" s="970"/>
      <c r="J1130" s="967"/>
      <c r="K1130" s="970"/>
      <c r="L1130" s="967"/>
      <c r="M1130" s="970"/>
      <c r="N1130" s="967"/>
      <c r="O1130" s="970"/>
      <c r="P1130" s="967"/>
      <c r="Q1130" s="970"/>
      <c r="R1130" s="967"/>
      <c r="S1130" s="970"/>
      <c r="T1130" s="967"/>
      <c r="U1130" s="970"/>
      <c r="V1130" s="967"/>
      <c r="W1130" s="970"/>
    </row>
    <row r="1131" spans="1:23" ht="12.6" hidden="1" customHeight="1" outlineLevel="2">
      <c r="A1131" s="1180">
        <v>44278</v>
      </c>
      <c r="B1131" s="1032" t="s">
        <v>5698</v>
      </c>
      <c r="C1131" s="955" t="s">
        <v>6860</v>
      </c>
      <c r="D1131" s="968"/>
      <c r="E1131" s="968"/>
      <c r="F1131" s="969" t="s">
        <v>5700</v>
      </c>
      <c r="G1131" s="970"/>
      <c r="H1131" s="967"/>
      <c r="I1131" s="970"/>
      <c r="J1131" s="967"/>
      <c r="K1131" s="970"/>
      <c r="L1131" s="967"/>
      <c r="M1131" s="970"/>
      <c r="N1131" s="967"/>
      <c r="O1131" s="970"/>
      <c r="P1131" s="967"/>
      <c r="Q1131" s="970"/>
      <c r="R1131" s="967"/>
      <c r="S1131" s="970"/>
      <c r="T1131" s="974" t="s">
        <v>5700</v>
      </c>
      <c r="U1131" s="970"/>
      <c r="V1131" s="967"/>
      <c r="W1131" s="970"/>
    </row>
    <row r="1132" spans="1:23" ht="12.6" hidden="1" customHeight="1" outlineLevel="1" collapsed="1">
      <c r="A1132" s="1181">
        <v>44279</v>
      </c>
      <c r="B1132" s="1032" t="s">
        <v>5698</v>
      </c>
      <c r="C1132" s="955" t="s">
        <v>6861</v>
      </c>
      <c r="D1132" s="968"/>
      <c r="E1132" s="968"/>
      <c r="F1132" s="972"/>
      <c r="G1132" s="970"/>
      <c r="H1132" s="967"/>
      <c r="I1132" s="970"/>
      <c r="J1132" s="967"/>
      <c r="K1132" s="970"/>
      <c r="L1132" s="967"/>
      <c r="M1132" s="970"/>
      <c r="N1132" s="967"/>
      <c r="O1132" s="970"/>
      <c r="P1132" s="967"/>
      <c r="Q1132" s="970"/>
      <c r="R1132" s="967"/>
      <c r="S1132" s="970"/>
      <c r="T1132" s="974" t="s">
        <v>5700</v>
      </c>
      <c r="U1132" s="970"/>
      <c r="V1132" s="967"/>
      <c r="W1132" s="970"/>
    </row>
    <row r="1133" spans="1:23" ht="12.6" hidden="1" customHeight="1" outlineLevel="2">
      <c r="A1133" s="1181">
        <v>44279</v>
      </c>
      <c r="B1133" s="1032" t="s">
        <v>6070</v>
      </c>
      <c r="C1133" s="955" t="s">
        <v>6862</v>
      </c>
      <c r="D1133" s="968"/>
      <c r="E1133" s="968"/>
      <c r="F1133" s="972"/>
      <c r="G1133" s="970"/>
      <c r="H1133" s="967"/>
      <c r="I1133" s="970"/>
      <c r="J1133" s="967"/>
      <c r="K1133" s="970"/>
      <c r="L1133" s="967"/>
      <c r="M1133" s="970"/>
      <c r="N1133" s="967"/>
      <c r="O1133" s="970"/>
      <c r="P1133" s="967"/>
      <c r="Q1133" s="970"/>
      <c r="R1133" s="974" t="s">
        <v>5700</v>
      </c>
      <c r="S1133" s="970"/>
      <c r="T1133" s="967"/>
      <c r="U1133" s="970"/>
      <c r="V1133" s="967"/>
      <c r="W1133" s="970"/>
    </row>
    <row r="1134" spans="1:23" ht="12.6" hidden="1" customHeight="1" outlineLevel="2">
      <c r="A1134" s="1181">
        <v>44279</v>
      </c>
      <c r="B1134" s="1032" t="s">
        <v>5706</v>
      </c>
      <c r="C1134" s="955" t="s">
        <v>6863</v>
      </c>
      <c r="D1134" s="968"/>
      <c r="E1134" s="968"/>
      <c r="F1134" s="969" t="s">
        <v>5700</v>
      </c>
      <c r="G1134" s="970"/>
      <c r="H1134" s="967"/>
      <c r="I1134" s="970"/>
      <c r="J1134" s="967"/>
      <c r="K1134" s="970"/>
      <c r="L1134" s="967"/>
      <c r="M1134" s="970"/>
      <c r="N1134" s="967"/>
      <c r="O1134" s="970"/>
      <c r="P1134" s="967"/>
      <c r="Q1134" s="970"/>
      <c r="R1134" s="967"/>
      <c r="S1134" s="970"/>
      <c r="T1134" s="967"/>
      <c r="U1134" s="970"/>
      <c r="V1134" s="967"/>
      <c r="W1134" s="970"/>
    </row>
    <row r="1135" spans="1:23" ht="12.6" hidden="1" customHeight="1" outlineLevel="2">
      <c r="A1135" s="1181">
        <v>44279</v>
      </c>
      <c r="B1135" s="1032" t="s">
        <v>5698</v>
      </c>
      <c r="C1135" s="955" t="s">
        <v>6864</v>
      </c>
      <c r="D1135" s="977"/>
      <c r="E1135" s="977" t="s">
        <v>5700</v>
      </c>
      <c r="F1135" s="972"/>
      <c r="G1135" s="970"/>
      <c r="H1135" s="967"/>
      <c r="I1135" s="970"/>
      <c r="J1135" s="967"/>
      <c r="K1135" s="970"/>
      <c r="L1135" s="967"/>
      <c r="M1135" s="970"/>
      <c r="N1135" s="967"/>
      <c r="O1135" s="970"/>
      <c r="P1135" s="967"/>
      <c r="Q1135" s="970"/>
      <c r="R1135" s="967"/>
      <c r="S1135" s="970"/>
      <c r="T1135" s="967"/>
      <c r="U1135" s="970"/>
      <c r="V1135" s="967"/>
      <c r="W1135" s="970"/>
    </row>
    <row r="1136" spans="1:23" ht="12.6" hidden="1" customHeight="1" outlineLevel="2">
      <c r="A1136" s="1181">
        <v>44279</v>
      </c>
      <c r="B1136" s="1032" t="s">
        <v>5698</v>
      </c>
      <c r="C1136" s="955" t="s">
        <v>6865</v>
      </c>
      <c r="D1136" s="968"/>
      <c r="E1136" s="968"/>
      <c r="F1136" s="972"/>
      <c r="G1136" s="970"/>
      <c r="H1136" s="967"/>
      <c r="I1136" s="973" t="s">
        <v>5700</v>
      </c>
      <c r="J1136" s="967"/>
      <c r="K1136" s="970"/>
      <c r="L1136" s="967"/>
      <c r="M1136" s="970"/>
      <c r="N1136" s="967"/>
      <c r="O1136" s="970"/>
      <c r="P1136" s="967"/>
      <c r="Q1136" s="970"/>
      <c r="R1136" s="967"/>
      <c r="S1136" s="970"/>
      <c r="T1136" s="967"/>
      <c r="U1136" s="970"/>
      <c r="V1136" s="967"/>
      <c r="W1136" s="970"/>
    </row>
    <row r="1137" spans="1:20" ht="12.6" hidden="1" customHeight="1" outlineLevel="2">
      <c r="A1137" s="1181">
        <v>44279</v>
      </c>
      <c r="B1137" s="1032" t="s">
        <v>5706</v>
      </c>
      <c r="C1137" s="955" t="s">
        <v>6866</v>
      </c>
      <c r="D1137" s="968"/>
      <c r="E1137" s="968"/>
      <c r="F1137" s="969" t="s">
        <v>5700</v>
      </c>
      <c r="G1137" s="970"/>
      <c r="H1137" s="967"/>
      <c r="I1137" s="970"/>
      <c r="J1137" s="967"/>
      <c r="K1137" s="970"/>
      <c r="L1137" s="967"/>
      <c r="M1137" s="970"/>
      <c r="N1137" s="967"/>
      <c r="O1137" s="970"/>
      <c r="P1137" s="967"/>
      <c r="Q1137" s="970"/>
      <c r="R1137" s="967"/>
      <c r="S1137" s="970"/>
      <c r="T1137" s="967"/>
    </row>
    <row r="1138" spans="1:20" ht="12.6" hidden="1" customHeight="1" outlineLevel="2">
      <c r="A1138" s="1181">
        <v>44279</v>
      </c>
      <c r="B1138" s="1032" t="s">
        <v>5698</v>
      </c>
      <c r="C1138" s="955" t="s">
        <v>6867</v>
      </c>
      <c r="D1138" s="968"/>
      <c r="E1138" s="968"/>
      <c r="F1138" s="969" t="s">
        <v>5700</v>
      </c>
      <c r="G1138" s="970"/>
      <c r="H1138" s="967"/>
      <c r="I1138" s="970"/>
      <c r="J1138" s="967"/>
      <c r="K1138" s="970"/>
      <c r="L1138" s="967"/>
      <c r="M1138" s="970"/>
      <c r="N1138" s="967"/>
      <c r="O1138" s="970"/>
      <c r="P1138" s="967"/>
      <c r="Q1138" s="970"/>
      <c r="R1138" s="967"/>
      <c r="S1138" s="970"/>
      <c r="T1138" s="967"/>
    </row>
    <row r="1139" spans="1:20" ht="12.6" hidden="1" customHeight="1" outlineLevel="2">
      <c r="A1139" s="1181">
        <v>44279</v>
      </c>
      <c r="B1139" s="1032" t="s">
        <v>5698</v>
      </c>
      <c r="C1139" s="955" t="s">
        <v>6868</v>
      </c>
      <c r="D1139" s="968"/>
      <c r="E1139" s="968"/>
      <c r="F1139" s="969" t="s">
        <v>5700</v>
      </c>
      <c r="G1139" s="970"/>
      <c r="H1139" s="967"/>
      <c r="I1139" s="970"/>
      <c r="J1139" s="967"/>
      <c r="K1139" s="970"/>
      <c r="L1139" s="967"/>
      <c r="M1139" s="970"/>
      <c r="N1139" s="967"/>
      <c r="O1139" s="970"/>
      <c r="P1139" s="967"/>
      <c r="Q1139" s="970"/>
      <c r="R1139" s="967"/>
      <c r="S1139" s="970"/>
      <c r="T1139" s="967"/>
    </row>
    <row r="1140" spans="1:20" ht="12.6" hidden="1" customHeight="1" outlineLevel="2">
      <c r="A1140" s="1181">
        <v>44279</v>
      </c>
      <c r="B1140" s="1032" t="s">
        <v>5698</v>
      </c>
      <c r="C1140" s="955" t="s">
        <v>6869</v>
      </c>
      <c r="D1140" s="968"/>
      <c r="E1140" s="968"/>
      <c r="F1140" s="969" t="s">
        <v>5700</v>
      </c>
      <c r="G1140" s="970"/>
      <c r="H1140" s="967"/>
      <c r="I1140" s="970"/>
      <c r="J1140" s="967"/>
      <c r="K1140" s="970"/>
      <c r="L1140" s="967"/>
      <c r="M1140" s="970"/>
      <c r="N1140" s="967"/>
      <c r="O1140" s="970"/>
      <c r="P1140" s="967"/>
      <c r="Q1140" s="970"/>
      <c r="R1140" s="967"/>
      <c r="S1140" s="970"/>
      <c r="T1140" s="967"/>
    </row>
    <row r="1141" spans="1:20" ht="12.6" hidden="1" customHeight="1" outlineLevel="2">
      <c r="A1141" s="1181">
        <v>44279</v>
      </c>
      <c r="B1141" s="1032" t="s">
        <v>5698</v>
      </c>
      <c r="C1141" s="955" t="s">
        <v>6870</v>
      </c>
      <c r="D1141" s="968"/>
      <c r="E1141" s="968"/>
      <c r="F1141" s="972"/>
      <c r="G1141" s="970"/>
      <c r="H1141" s="967"/>
      <c r="I1141" s="970"/>
      <c r="J1141" s="967"/>
      <c r="K1141" s="970"/>
      <c r="L1141" s="967"/>
      <c r="M1141" s="970"/>
      <c r="N1141" s="967"/>
      <c r="O1141" s="973" t="s">
        <v>5700</v>
      </c>
      <c r="P1141" s="967"/>
      <c r="Q1141" s="970"/>
      <c r="R1141" s="967"/>
      <c r="S1141" s="970"/>
      <c r="T1141" s="967"/>
    </row>
    <row r="1142" spans="1:20" ht="12.6" hidden="1" customHeight="1" outlineLevel="2">
      <c r="A1142" s="1181">
        <v>44279</v>
      </c>
      <c r="B1142" s="1032" t="s">
        <v>5706</v>
      </c>
      <c r="C1142" s="955" t="s">
        <v>6871</v>
      </c>
      <c r="D1142" s="968"/>
      <c r="E1142" s="968"/>
      <c r="F1142" s="972"/>
      <c r="G1142" s="973" t="s">
        <v>5700</v>
      </c>
      <c r="H1142" s="967"/>
      <c r="I1142" s="970"/>
      <c r="J1142" s="967"/>
      <c r="K1142" s="970"/>
      <c r="L1142" s="967"/>
      <c r="M1142" s="970"/>
      <c r="N1142" s="967"/>
      <c r="O1142" s="970"/>
      <c r="P1142" s="967"/>
      <c r="Q1142" s="970"/>
      <c r="R1142" s="967"/>
      <c r="S1142" s="970"/>
      <c r="T1142" s="967"/>
    </row>
    <row r="1143" spans="1:20" ht="12.6" hidden="1" customHeight="1" outlineLevel="2">
      <c r="A1143" s="1181">
        <v>44279</v>
      </c>
      <c r="B1143" s="1032" t="s">
        <v>5698</v>
      </c>
      <c r="C1143" s="955" t="s">
        <v>6872</v>
      </c>
      <c r="D1143" s="968"/>
      <c r="E1143" s="968"/>
      <c r="F1143" s="969" t="s">
        <v>5700</v>
      </c>
      <c r="G1143" s="970"/>
      <c r="H1143" s="967"/>
      <c r="I1143" s="970"/>
      <c r="J1143" s="967"/>
      <c r="K1143" s="970"/>
      <c r="L1143" s="967"/>
      <c r="M1143" s="970"/>
      <c r="N1143" s="967"/>
      <c r="O1143" s="970"/>
      <c r="P1143" s="967"/>
      <c r="Q1143" s="970"/>
      <c r="R1143" s="967"/>
      <c r="S1143" s="970"/>
      <c r="T1143" s="967"/>
    </row>
    <row r="1144" spans="1:20" ht="12.6" hidden="1" customHeight="1" outlineLevel="2">
      <c r="A1144" s="1181">
        <v>44279</v>
      </c>
      <c r="B1144" s="1032" t="s">
        <v>5698</v>
      </c>
      <c r="C1144" s="955" t="s">
        <v>6873</v>
      </c>
      <c r="D1144" s="968"/>
      <c r="E1144" s="968"/>
      <c r="F1144" s="969" t="s">
        <v>5700</v>
      </c>
      <c r="G1144" s="970"/>
      <c r="H1144" s="967"/>
      <c r="I1144" s="970"/>
      <c r="J1144" s="967"/>
      <c r="K1144" s="970"/>
      <c r="L1144" s="967"/>
      <c r="M1144" s="970"/>
      <c r="N1144" s="967"/>
      <c r="O1144" s="970"/>
      <c r="P1144" s="967"/>
      <c r="Q1144" s="970"/>
      <c r="R1144" s="967"/>
      <c r="S1144" s="970"/>
      <c r="T1144" s="967"/>
    </row>
    <row r="1145" spans="1:20" ht="12.6" hidden="1" customHeight="1" outlineLevel="2">
      <c r="A1145" s="1181">
        <v>44279</v>
      </c>
      <c r="B1145" s="1032" t="s">
        <v>5698</v>
      </c>
      <c r="C1145" s="955" t="s">
        <v>6874</v>
      </c>
      <c r="D1145" s="977"/>
      <c r="E1145" s="977"/>
      <c r="F1145" s="972"/>
      <c r="G1145" s="970"/>
      <c r="H1145" s="967"/>
      <c r="I1145" s="970"/>
      <c r="J1145" s="967"/>
      <c r="K1145" s="970"/>
      <c r="L1145" s="967"/>
      <c r="M1145" s="970"/>
      <c r="N1145" s="967"/>
      <c r="O1145" s="970"/>
      <c r="P1145" s="967"/>
      <c r="Q1145" s="970"/>
      <c r="R1145" s="967"/>
      <c r="S1145" s="970"/>
      <c r="T1145" s="974" t="s">
        <v>5700</v>
      </c>
    </row>
    <row r="1146" spans="1:20" ht="12.6" hidden="1" customHeight="1" outlineLevel="2">
      <c r="A1146" s="1181">
        <v>44279</v>
      </c>
      <c r="B1146" s="1032" t="s">
        <v>5698</v>
      </c>
      <c r="C1146" s="955" t="s">
        <v>6875</v>
      </c>
      <c r="D1146" s="977"/>
      <c r="E1146" s="977" t="s">
        <v>5700</v>
      </c>
      <c r="F1146" s="972"/>
      <c r="G1146" s="970"/>
      <c r="H1146" s="967"/>
      <c r="I1146" s="970"/>
      <c r="J1146" s="967"/>
      <c r="K1146" s="970"/>
      <c r="L1146" s="967"/>
      <c r="M1146" s="970"/>
      <c r="N1146" s="967"/>
      <c r="O1146" s="970"/>
      <c r="P1146" s="967"/>
      <c r="Q1146" s="970"/>
      <c r="R1146" s="967"/>
      <c r="S1146" s="970"/>
      <c r="T1146" s="967"/>
    </row>
    <row r="1147" spans="1:20" ht="12.6" hidden="1" customHeight="1" outlineLevel="2">
      <c r="A1147" s="1181">
        <v>44279</v>
      </c>
      <c r="B1147" s="1032" t="s">
        <v>5739</v>
      </c>
      <c r="C1147" s="955" t="s">
        <v>6876</v>
      </c>
      <c r="D1147" s="977"/>
      <c r="E1147" s="977" t="s">
        <v>5700</v>
      </c>
      <c r="F1147" s="972"/>
      <c r="G1147" s="970"/>
      <c r="H1147" s="967"/>
      <c r="I1147" s="970"/>
      <c r="J1147" s="967"/>
      <c r="K1147" s="970"/>
      <c r="L1147" s="967"/>
      <c r="M1147" s="970"/>
      <c r="N1147" s="967"/>
      <c r="O1147" s="970"/>
      <c r="P1147" s="967"/>
      <c r="Q1147" s="970"/>
      <c r="R1147" s="967"/>
      <c r="S1147" s="970"/>
      <c r="T1147" s="967"/>
    </row>
    <row r="1148" spans="1:20" ht="12.6" hidden="1" customHeight="1" outlineLevel="2">
      <c r="A1148" s="1181">
        <v>44279</v>
      </c>
      <c r="B1148" s="1032" t="s">
        <v>5698</v>
      </c>
      <c r="C1148" s="955" t="s">
        <v>6877</v>
      </c>
      <c r="D1148" s="968"/>
      <c r="E1148" s="968"/>
      <c r="F1148" s="972"/>
      <c r="G1148" s="973" t="s">
        <v>5700</v>
      </c>
      <c r="H1148" s="967"/>
      <c r="I1148" s="970"/>
      <c r="J1148" s="967"/>
      <c r="K1148" s="970"/>
      <c r="L1148" s="967"/>
      <c r="M1148" s="970"/>
      <c r="N1148" s="967"/>
      <c r="O1148" s="970"/>
      <c r="P1148" s="967"/>
      <c r="Q1148" s="970"/>
      <c r="R1148" s="967"/>
      <c r="S1148" s="970"/>
      <c r="T1148" s="967"/>
    </row>
    <row r="1149" spans="1:20" ht="12.6" hidden="1" customHeight="1" outlineLevel="2">
      <c r="A1149" s="1181">
        <v>44279</v>
      </c>
      <c r="B1149" s="1032" t="s">
        <v>5698</v>
      </c>
      <c r="C1149" s="955" t="s">
        <v>6878</v>
      </c>
      <c r="D1149" s="968"/>
      <c r="E1149" s="968"/>
      <c r="F1149" s="969" t="s">
        <v>5700</v>
      </c>
      <c r="G1149" s="970"/>
      <c r="H1149" s="967"/>
      <c r="I1149" s="970"/>
      <c r="J1149" s="967"/>
      <c r="K1149" s="970"/>
      <c r="L1149" s="967"/>
      <c r="M1149" s="970"/>
      <c r="N1149" s="967"/>
      <c r="O1149" s="970"/>
      <c r="P1149" s="967"/>
      <c r="Q1149" s="970"/>
      <c r="R1149" s="967"/>
      <c r="S1149" s="970"/>
      <c r="T1149" s="967"/>
    </row>
    <row r="1150" spans="1:20" ht="12.6" hidden="1" customHeight="1" outlineLevel="2">
      <c r="A1150" s="1181">
        <v>44279</v>
      </c>
      <c r="B1150" s="1032" t="s">
        <v>5698</v>
      </c>
      <c r="C1150" s="955" t="s">
        <v>6879</v>
      </c>
      <c r="D1150" s="968"/>
      <c r="E1150" s="968"/>
      <c r="F1150" s="972"/>
      <c r="G1150" s="970"/>
      <c r="H1150" s="967"/>
      <c r="I1150" s="970"/>
      <c r="J1150" s="967"/>
      <c r="K1150" s="970"/>
      <c r="L1150" s="967"/>
      <c r="M1150" s="970"/>
      <c r="N1150" s="967"/>
      <c r="O1150" s="970"/>
      <c r="P1150" s="967"/>
      <c r="Q1150" s="970"/>
      <c r="R1150" s="967"/>
      <c r="S1150" s="970"/>
      <c r="T1150" s="974" t="s">
        <v>5700</v>
      </c>
    </row>
    <row r="1151" spans="1:20" ht="12.6" hidden="1" customHeight="1" outlineLevel="1" collapsed="1">
      <c r="A1151" s="1182">
        <v>44280</v>
      </c>
      <c r="B1151" s="1032" t="s">
        <v>5698</v>
      </c>
      <c r="C1151" s="955" t="s">
        <v>6880</v>
      </c>
      <c r="D1151" s="968"/>
      <c r="E1151" s="968"/>
      <c r="F1151" s="972"/>
      <c r="G1151" s="970"/>
      <c r="H1151" s="967"/>
      <c r="I1151" s="970"/>
      <c r="J1151" s="967"/>
      <c r="K1151" s="970"/>
      <c r="L1151" s="967"/>
      <c r="M1151" s="970"/>
      <c r="N1151" s="967"/>
      <c r="O1151" s="970"/>
      <c r="P1151" s="967"/>
      <c r="Q1151" s="973" t="s">
        <v>5700</v>
      </c>
      <c r="R1151" s="967"/>
      <c r="S1151" s="970"/>
      <c r="T1151" s="967"/>
    </row>
    <row r="1152" spans="1:20" ht="12.6" hidden="1" customHeight="1" outlineLevel="2">
      <c r="A1152" s="1182">
        <v>44280</v>
      </c>
      <c r="B1152" s="1032" t="s">
        <v>5698</v>
      </c>
      <c r="C1152" s="955" t="s">
        <v>6881</v>
      </c>
      <c r="D1152" s="977"/>
      <c r="E1152" s="977" t="s">
        <v>5700</v>
      </c>
      <c r="F1152" s="972"/>
      <c r="G1152" s="970"/>
      <c r="H1152" s="967"/>
      <c r="I1152" s="970"/>
      <c r="J1152" s="967"/>
      <c r="K1152" s="970"/>
      <c r="L1152" s="967"/>
      <c r="M1152" s="970"/>
      <c r="N1152" s="967"/>
      <c r="O1152" s="970"/>
      <c r="P1152" s="967"/>
      <c r="Q1152" s="970"/>
      <c r="R1152" s="967"/>
      <c r="S1152" s="970"/>
      <c r="T1152" s="967"/>
    </row>
    <row r="1153" spans="1:20" ht="12.6" hidden="1" customHeight="1" outlineLevel="2">
      <c r="A1153" s="1182">
        <v>44280</v>
      </c>
      <c r="B1153" s="1032" t="s">
        <v>5698</v>
      </c>
      <c r="C1153" s="955" t="s">
        <v>6882</v>
      </c>
      <c r="D1153" s="977"/>
      <c r="E1153" s="977" t="s">
        <v>5700</v>
      </c>
      <c r="F1153" s="972"/>
      <c r="G1153" s="970"/>
      <c r="H1153" s="967"/>
      <c r="I1153" s="970"/>
      <c r="J1153" s="967"/>
      <c r="K1153" s="970"/>
      <c r="L1153" s="967"/>
      <c r="M1153" s="970"/>
      <c r="N1153" s="967"/>
      <c r="O1153" s="970"/>
      <c r="P1153" s="967"/>
      <c r="Q1153" s="970"/>
      <c r="R1153" s="967"/>
      <c r="S1153" s="970"/>
      <c r="T1153" s="967"/>
    </row>
    <row r="1154" spans="1:20" ht="12.6" hidden="1" customHeight="1" outlineLevel="2">
      <c r="A1154" s="1182">
        <v>44280</v>
      </c>
      <c r="B1154" s="1032" t="s">
        <v>5698</v>
      </c>
      <c r="C1154" s="955" t="s">
        <v>6883</v>
      </c>
      <c r="D1154" s="977"/>
      <c r="E1154" s="977" t="s">
        <v>5700</v>
      </c>
      <c r="F1154" s="972"/>
      <c r="G1154" s="970"/>
      <c r="H1154" s="967"/>
      <c r="I1154" s="970"/>
      <c r="J1154" s="967"/>
      <c r="K1154" s="970"/>
      <c r="L1154" s="967"/>
      <c r="M1154" s="970"/>
      <c r="N1154" s="967"/>
      <c r="O1154" s="970"/>
      <c r="P1154" s="967"/>
      <c r="Q1154" s="970"/>
      <c r="R1154" s="967"/>
      <c r="S1154" s="970"/>
      <c r="T1154" s="974" t="s">
        <v>5700</v>
      </c>
    </row>
    <row r="1155" spans="1:20" ht="12.6" hidden="1" customHeight="1" outlineLevel="2">
      <c r="A1155" s="1182">
        <v>44280</v>
      </c>
      <c r="B1155" s="1032" t="s">
        <v>5698</v>
      </c>
      <c r="C1155" s="955" t="s">
        <v>6884</v>
      </c>
      <c r="D1155" s="968"/>
      <c r="E1155" s="968"/>
      <c r="F1155" s="972"/>
      <c r="G1155" s="970"/>
      <c r="H1155" s="967"/>
      <c r="I1155" s="970"/>
      <c r="J1155" s="967"/>
      <c r="K1155" s="970"/>
      <c r="L1155" s="967"/>
      <c r="M1155" s="970"/>
      <c r="N1155" s="967"/>
      <c r="O1155" s="970"/>
      <c r="P1155" s="967"/>
      <c r="Q1155" s="970"/>
      <c r="R1155" s="967"/>
      <c r="S1155" s="970"/>
      <c r="T1155" s="967"/>
    </row>
    <row r="1156" spans="1:20" ht="12.6" hidden="1" customHeight="1" outlineLevel="2">
      <c r="A1156" s="1182">
        <v>44280</v>
      </c>
      <c r="B1156" s="1032" t="s">
        <v>5698</v>
      </c>
      <c r="C1156" s="955" t="s">
        <v>6885</v>
      </c>
      <c r="D1156" s="968"/>
      <c r="E1156" s="968"/>
      <c r="F1156" s="972"/>
      <c r="G1156" s="970"/>
      <c r="H1156" s="967"/>
      <c r="I1156" s="970"/>
      <c r="J1156" s="967"/>
      <c r="K1156" s="970"/>
      <c r="L1156" s="967"/>
      <c r="M1156" s="970"/>
      <c r="N1156" s="967"/>
      <c r="O1156" s="970"/>
      <c r="P1156" s="967"/>
      <c r="Q1156" s="970"/>
      <c r="R1156" s="967"/>
      <c r="S1156" s="970"/>
      <c r="T1156" s="967"/>
    </row>
    <row r="1157" spans="1:20" ht="12.6" hidden="1" customHeight="1" outlineLevel="2">
      <c r="A1157" s="1182">
        <v>44280</v>
      </c>
      <c r="B1157" s="1032" t="s">
        <v>5698</v>
      </c>
      <c r="C1157" s="955" t="s">
        <v>6886</v>
      </c>
      <c r="D1157" s="968"/>
      <c r="E1157" s="968"/>
      <c r="F1157" s="969" t="s">
        <v>5700</v>
      </c>
      <c r="G1157" s="970"/>
      <c r="H1157" s="967"/>
      <c r="I1157" s="970"/>
      <c r="J1157" s="967"/>
      <c r="K1157" s="970"/>
      <c r="L1157" s="967"/>
      <c r="M1157" s="970"/>
      <c r="N1157" s="967"/>
      <c r="O1157" s="973" t="s">
        <v>5700</v>
      </c>
      <c r="P1157" s="967"/>
      <c r="Q1157" s="970"/>
      <c r="R1157" s="967"/>
      <c r="S1157" s="970"/>
      <c r="T1157" s="967"/>
    </row>
    <row r="1158" spans="1:20" ht="12.6" hidden="1" customHeight="1" outlineLevel="2">
      <c r="A1158" s="1182">
        <v>44280</v>
      </c>
      <c r="B1158" s="1032" t="s">
        <v>5698</v>
      </c>
      <c r="C1158" s="955" t="s">
        <v>6887</v>
      </c>
      <c r="D1158" s="968"/>
      <c r="E1158" s="968"/>
      <c r="F1158" s="972"/>
      <c r="G1158" s="970"/>
      <c r="H1158" s="967"/>
      <c r="I1158" s="970"/>
      <c r="J1158" s="967"/>
      <c r="K1158" s="970"/>
      <c r="L1158" s="967"/>
      <c r="M1158" s="970"/>
      <c r="N1158" s="967"/>
      <c r="O1158" s="970"/>
      <c r="P1158" s="967"/>
      <c r="Q1158" s="970"/>
      <c r="R1158" s="967"/>
      <c r="S1158" s="970"/>
      <c r="T1158" s="967"/>
    </row>
    <row r="1159" spans="1:20" ht="12.6" hidden="1" customHeight="1" outlineLevel="2">
      <c r="A1159" s="1182">
        <v>44280</v>
      </c>
      <c r="B1159" s="1032" t="s">
        <v>5698</v>
      </c>
      <c r="C1159" s="955" t="s">
        <v>6888</v>
      </c>
      <c r="D1159" s="968"/>
      <c r="E1159" s="968"/>
      <c r="F1159" s="972"/>
      <c r="G1159" s="970"/>
      <c r="H1159" s="967"/>
      <c r="I1159" s="970"/>
      <c r="J1159" s="967"/>
      <c r="K1159" s="970"/>
      <c r="L1159" s="967"/>
      <c r="M1159" s="970"/>
      <c r="N1159" s="967"/>
      <c r="O1159" s="970"/>
      <c r="P1159" s="967"/>
      <c r="Q1159" s="970"/>
      <c r="R1159" s="974" t="s">
        <v>5700</v>
      </c>
      <c r="S1159" s="970"/>
      <c r="T1159" s="967"/>
    </row>
    <row r="1160" spans="1:20" ht="12.6" hidden="1" customHeight="1" outlineLevel="2">
      <c r="A1160" s="1182">
        <v>44280</v>
      </c>
      <c r="B1160" s="1032" t="s">
        <v>5698</v>
      </c>
      <c r="C1160" s="955" t="s">
        <v>6889</v>
      </c>
      <c r="D1160" s="968"/>
      <c r="E1160" s="968"/>
      <c r="F1160" s="969" t="s">
        <v>5700</v>
      </c>
      <c r="G1160" s="970"/>
      <c r="H1160" s="967"/>
      <c r="I1160" s="970"/>
      <c r="J1160" s="967"/>
      <c r="K1160" s="970"/>
      <c r="L1160" s="967"/>
      <c r="M1160" s="970"/>
      <c r="N1160" s="967"/>
      <c r="O1160" s="970"/>
      <c r="P1160" s="967"/>
      <c r="Q1160" s="970"/>
      <c r="R1160" s="967"/>
      <c r="S1160" s="970"/>
      <c r="T1160" s="974" t="s">
        <v>5700</v>
      </c>
    </row>
    <row r="1161" spans="1:20" ht="12.6" hidden="1" customHeight="1" outlineLevel="2">
      <c r="A1161" s="1182">
        <v>44280</v>
      </c>
      <c r="B1161" s="1032" t="s">
        <v>5723</v>
      </c>
      <c r="C1161" s="955" t="s">
        <v>6890</v>
      </c>
      <c r="D1161" s="968"/>
      <c r="E1161" s="968"/>
      <c r="F1161" s="969" t="s">
        <v>5700</v>
      </c>
      <c r="G1161" s="970"/>
      <c r="H1161" s="967"/>
      <c r="I1161" s="970"/>
      <c r="J1161" s="967"/>
      <c r="K1161" s="970"/>
      <c r="L1161" s="967"/>
      <c r="M1161" s="970"/>
      <c r="N1161" s="967"/>
      <c r="O1161" s="970"/>
      <c r="P1161" s="967"/>
      <c r="Q1161" s="970"/>
      <c r="R1161" s="967"/>
      <c r="S1161" s="970"/>
      <c r="T1161" s="967"/>
    </row>
    <row r="1162" spans="1:20" ht="37.799999999999997" hidden="1" customHeight="1" outlineLevel="2">
      <c r="A1162" s="1182">
        <v>44280</v>
      </c>
      <c r="B1162" s="1032" t="s">
        <v>5698</v>
      </c>
      <c r="C1162" s="955" t="s">
        <v>6891</v>
      </c>
      <c r="D1162" s="968"/>
      <c r="E1162" s="968"/>
      <c r="F1162" s="969" t="s">
        <v>5700</v>
      </c>
      <c r="G1162" s="970"/>
      <c r="H1162" s="967"/>
      <c r="I1162" s="970"/>
      <c r="J1162" s="974" t="s">
        <v>5700</v>
      </c>
      <c r="K1162" s="970"/>
      <c r="L1162" s="967"/>
      <c r="M1162" s="970"/>
      <c r="N1162" s="967"/>
      <c r="O1162" s="973" t="s">
        <v>5700</v>
      </c>
      <c r="P1162" s="967"/>
      <c r="Q1162" s="970"/>
      <c r="R1162" s="967"/>
      <c r="S1162" s="970"/>
      <c r="T1162" s="967"/>
    </row>
    <row r="1163" spans="1:20" ht="12.6" hidden="1" customHeight="1" outlineLevel="2">
      <c r="A1163" s="1182">
        <v>44280</v>
      </c>
      <c r="B1163" s="1032" t="s">
        <v>5698</v>
      </c>
      <c r="C1163" s="955" t="s">
        <v>6892</v>
      </c>
      <c r="D1163" s="968"/>
      <c r="E1163" s="968"/>
      <c r="F1163" s="969" t="s">
        <v>5700</v>
      </c>
      <c r="G1163" s="970"/>
      <c r="H1163" s="967"/>
      <c r="I1163" s="970"/>
      <c r="J1163" s="967"/>
      <c r="K1163" s="970"/>
      <c r="L1163" s="967"/>
      <c r="M1163" s="970"/>
      <c r="N1163" s="967"/>
      <c r="O1163" s="970"/>
      <c r="P1163" s="967"/>
      <c r="Q1163" s="970"/>
      <c r="R1163" s="967"/>
      <c r="S1163" s="970"/>
      <c r="T1163" s="967"/>
    </row>
    <row r="1164" spans="1:20" ht="12.6" hidden="1" customHeight="1" outlineLevel="2">
      <c r="A1164" s="1182">
        <v>44280</v>
      </c>
      <c r="B1164" s="1032" t="s">
        <v>5698</v>
      </c>
      <c r="C1164" s="1021" t="s">
        <v>6893</v>
      </c>
      <c r="D1164" s="968"/>
      <c r="E1164" s="968"/>
      <c r="F1164" s="969" t="s">
        <v>5700</v>
      </c>
      <c r="G1164" s="970"/>
      <c r="H1164" s="967"/>
      <c r="I1164" s="970"/>
      <c r="J1164" s="967"/>
      <c r="K1164" s="970"/>
      <c r="L1164" s="967"/>
      <c r="M1164" s="970"/>
      <c r="N1164" s="967"/>
      <c r="O1164" s="970"/>
      <c r="P1164" s="967"/>
      <c r="Q1164" s="970"/>
      <c r="R1164" s="967"/>
      <c r="S1164" s="970"/>
      <c r="T1164" s="967"/>
    </row>
    <row r="1165" spans="1:20" ht="12.6" hidden="1" customHeight="1" outlineLevel="2">
      <c r="A1165" s="1182">
        <v>44280</v>
      </c>
      <c r="B1165" s="1032" t="s">
        <v>5698</v>
      </c>
      <c r="C1165" s="955" t="s">
        <v>6894</v>
      </c>
      <c r="D1165" s="968"/>
      <c r="E1165" s="968"/>
      <c r="F1165" s="969" t="s">
        <v>5700</v>
      </c>
      <c r="G1165" s="970"/>
      <c r="H1165" s="967"/>
      <c r="I1165" s="970"/>
      <c r="J1165" s="967"/>
      <c r="K1165" s="970"/>
      <c r="L1165" s="967"/>
      <c r="M1165" s="970"/>
      <c r="N1165" s="967"/>
      <c r="O1165" s="970"/>
      <c r="P1165" s="967"/>
      <c r="Q1165" s="970"/>
      <c r="R1165" s="967"/>
      <c r="S1165" s="970"/>
      <c r="T1165" s="967"/>
    </row>
    <row r="1166" spans="1:20" ht="12.6" hidden="1" customHeight="1" outlineLevel="2">
      <c r="A1166" s="1182">
        <v>44280</v>
      </c>
      <c r="B1166" s="1032" t="s">
        <v>5698</v>
      </c>
      <c r="C1166" s="955" t="s">
        <v>6895</v>
      </c>
      <c r="D1166" s="968"/>
      <c r="E1166" s="968"/>
      <c r="F1166" s="972"/>
      <c r="G1166" s="970"/>
      <c r="H1166" s="967"/>
      <c r="I1166" s="970"/>
      <c r="J1166" s="967"/>
      <c r="K1166" s="970"/>
      <c r="L1166" s="967"/>
      <c r="M1166" s="970"/>
      <c r="N1166" s="967"/>
      <c r="O1166" s="970"/>
      <c r="P1166" s="967"/>
      <c r="Q1166" s="970"/>
      <c r="R1166" s="974" t="s">
        <v>5700</v>
      </c>
      <c r="S1166" s="970"/>
      <c r="T1166" s="967"/>
    </row>
    <row r="1167" spans="1:20" ht="12.6" hidden="1" customHeight="1" outlineLevel="2">
      <c r="A1167" s="1182">
        <v>44280</v>
      </c>
      <c r="B1167" s="1032" t="s">
        <v>5698</v>
      </c>
      <c r="C1167" s="955" t="s">
        <v>6896</v>
      </c>
      <c r="D1167" s="968"/>
      <c r="E1167" s="968"/>
      <c r="F1167" s="972"/>
      <c r="G1167" s="970"/>
      <c r="H1167" s="967"/>
      <c r="I1167" s="970"/>
      <c r="J1167" s="967"/>
      <c r="K1167" s="970"/>
      <c r="L1167" s="967"/>
      <c r="M1167" s="970"/>
      <c r="N1167" s="967"/>
      <c r="O1167" s="970"/>
      <c r="P1167" s="967"/>
      <c r="Q1167" s="970"/>
      <c r="R1167" s="967"/>
      <c r="S1167" s="970"/>
      <c r="T1167" s="967"/>
    </row>
    <row r="1168" spans="1:20" ht="12.6" hidden="1" customHeight="1" outlineLevel="2">
      <c r="A1168" s="1182">
        <v>44280</v>
      </c>
      <c r="B1168" s="1032" t="s">
        <v>5698</v>
      </c>
      <c r="C1168" s="955" t="s">
        <v>6897</v>
      </c>
      <c r="D1168" s="977"/>
      <c r="E1168" s="977" t="s">
        <v>5700</v>
      </c>
      <c r="F1168" s="972"/>
      <c r="G1168" s="970"/>
      <c r="H1168" s="967"/>
      <c r="I1168" s="970"/>
      <c r="J1168" s="967"/>
      <c r="K1168" s="970"/>
      <c r="L1168" s="967"/>
      <c r="M1168" s="970"/>
      <c r="N1168" s="967"/>
      <c r="O1168" s="970"/>
      <c r="P1168" s="967"/>
      <c r="Q1168" s="970"/>
      <c r="R1168" s="967"/>
      <c r="S1168" s="970"/>
      <c r="T1168" s="967"/>
    </row>
    <row r="1169" spans="1:20" ht="12.6" hidden="1" customHeight="1" outlineLevel="2">
      <c r="A1169" s="1182">
        <v>44280</v>
      </c>
      <c r="B1169" s="1032" t="s">
        <v>5698</v>
      </c>
      <c r="C1169" s="955" t="s">
        <v>6898</v>
      </c>
      <c r="D1169" s="977"/>
      <c r="E1169" s="977" t="s">
        <v>5700</v>
      </c>
      <c r="F1169" s="972"/>
      <c r="G1169" s="970"/>
      <c r="H1169" s="967"/>
      <c r="I1169" s="970"/>
      <c r="J1169" s="967"/>
      <c r="K1169" s="970"/>
      <c r="L1169" s="967"/>
      <c r="M1169" s="970"/>
      <c r="N1169" s="967"/>
      <c r="O1169" s="970"/>
      <c r="P1169" s="967"/>
      <c r="Q1169" s="970"/>
      <c r="R1169" s="967"/>
      <c r="S1169" s="970"/>
      <c r="T1169" s="967"/>
    </row>
    <row r="1170" spans="1:20" ht="25.2" hidden="1" customHeight="1" outlineLevel="2">
      <c r="A1170" s="1182">
        <v>44280</v>
      </c>
      <c r="B1170" s="1032" t="s">
        <v>5698</v>
      </c>
      <c r="C1170" s="955" t="s">
        <v>6899</v>
      </c>
      <c r="D1170" s="968"/>
      <c r="E1170" s="968"/>
      <c r="F1170" s="972"/>
      <c r="G1170" s="970"/>
      <c r="H1170" s="967"/>
      <c r="I1170" s="970"/>
      <c r="J1170" s="967"/>
      <c r="K1170" s="970"/>
      <c r="L1170" s="967"/>
      <c r="M1170" s="970"/>
      <c r="N1170" s="967"/>
      <c r="O1170" s="970"/>
      <c r="P1170" s="967"/>
      <c r="Q1170" s="970"/>
      <c r="R1170" s="967"/>
      <c r="S1170" s="970"/>
      <c r="T1170" s="967"/>
    </row>
    <row r="1171" spans="1:20" ht="12.6" hidden="1" customHeight="1" outlineLevel="2">
      <c r="A1171" s="1182">
        <v>44280</v>
      </c>
      <c r="B1171" s="1032" t="s">
        <v>5698</v>
      </c>
      <c r="C1171" s="955" t="s">
        <v>6900</v>
      </c>
      <c r="D1171" s="977"/>
      <c r="E1171" s="977" t="s">
        <v>5700</v>
      </c>
      <c r="F1171" s="969" t="s">
        <v>5700</v>
      </c>
      <c r="G1171" s="970"/>
      <c r="H1171" s="967"/>
      <c r="I1171" s="970"/>
      <c r="J1171" s="967"/>
      <c r="K1171" s="970"/>
      <c r="L1171" s="967"/>
      <c r="M1171" s="970"/>
      <c r="N1171" s="967"/>
      <c r="O1171" s="970"/>
      <c r="P1171" s="967"/>
      <c r="Q1171" s="970"/>
      <c r="R1171" s="967"/>
      <c r="S1171" s="970"/>
      <c r="T1171" s="967"/>
    </row>
    <row r="1172" spans="1:20" ht="12.6" hidden="1" customHeight="1" outlineLevel="2">
      <c r="A1172" s="1182">
        <v>44280</v>
      </c>
      <c r="B1172" s="1032" t="s">
        <v>5706</v>
      </c>
      <c r="C1172" s="955" t="s">
        <v>6901</v>
      </c>
      <c r="D1172" s="968"/>
      <c r="E1172" s="968"/>
      <c r="F1172" s="969" t="s">
        <v>5700</v>
      </c>
      <c r="G1172" s="970"/>
      <c r="H1172" s="967"/>
      <c r="I1172" s="970"/>
      <c r="J1172" s="967"/>
      <c r="K1172" s="970"/>
      <c r="L1172" s="967"/>
      <c r="M1172" s="970"/>
      <c r="N1172" s="967"/>
      <c r="O1172" s="970"/>
      <c r="P1172" s="967"/>
      <c r="Q1172" s="970"/>
      <c r="R1172" s="967"/>
      <c r="S1172" s="970"/>
      <c r="T1172" s="967"/>
    </row>
    <row r="1173" spans="1:20" ht="12.6" hidden="1" customHeight="1" outlineLevel="2">
      <c r="A1173" s="1182">
        <v>44280</v>
      </c>
      <c r="B1173" s="1032" t="s">
        <v>2548</v>
      </c>
      <c r="C1173" s="955" t="s">
        <v>6902</v>
      </c>
      <c r="D1173" s="977"/>
      <c r="E1173" s="977" t="s">
        <v>5700</v>
      </c>
      <c r="F1173" s="972"/>
      <c r="G1173" s="970"/>
      <c r="H1173" s="967"/>
      <c r="I1173" s="970"/>
      <c r="J1173" s="967"/>
      <c r="K1173" s="970"/>
      <c r="L1173" s="967"/>
      <c r="M1173" s="970"/>
      <c r="N1173" s="967"/>
      <c r="O1173" s="970"/>
      <c r="P1173" s="967"/>
      <c r="Q1173" s="970"/>
      <c r="R1173" s="967"/>
      <c r="S1173" s="970"/>
      <c r="T1173" s="974" t="s">
        <v>5700</v>
      </c>
    </row>
    <row r="1174" spans="1:20" ht="25.2" hidden="1" customHeight="1" outlineLevel="2">
      <c r="A1174" s="1182">
        <v>44280</v>
      </c>
      <c r="B1174" s="1032" t="s">
        <v>5698</v>
      </c>
      <c r="C1174" s="955" t="s">
        <v>6903</v>
      </c>
      <c r="D1174" s="977"/>
      <c r="E1174" s="977" t="s">
        <v>5700</v>
      </c>
      <c r="F1174" s="972"/>
      <c r="G1174" s="970"/>
      <c r="H1174" s="967"/>
      <c r="I1174" s="970"/>
      <c r="J1174" s="967"/>
      <c r="K1174" s="970"/>
      <c r="L1174" s="967"/>
      <c r="M1174" s="970"/>
      <c r="N1174" s="967"/>
      <c r="O1174" s="970"/>
      <c r="P1174" s="967"/>
      <c r="Q1174" s="970"/>
      <c r="R1174" s="967"/>
      <c r="S1174" s="970"/>
      <c r="T1174" s="967"/>
    </row>
    <row r="1175" spans="1:20" ht="12.6" hidden="1" customHeight="1" outlineLevel="2">
      <c r="A1175" s="1182">
        <v>44280</v>
      </c>
      <c r="B1175" s="1032" t="s">
        <v>5698</v>
      </c>
      <c r="C1175" s="955" t="s">
        <v>6904</v>
      </c>
      <c r="D1175" s="968"/>
      <c r="E1175" s="968"/>
      <c r="F1175" s="972"/>
      <c r="G1175" s="970"/>
      <c r="H1175" s="967"/>
      <c r="I1175" s="970"/>
      <c r="J1175" s="967"/>
      <c r="K1175" s="970"/>
      <c r="L1175" s="967"/>
      <c r="M1175" s="970"/>
      <c r="N1175" s="967"/>
      <c r="O1175" s="970"/>
      <c r="P1175" s="967"/>
      <c r="Q1175" s="970"/>
      <c r="R1175" s="967"/>
      <c r="S1175" s="970"/>
      <c r="T1175" s="967"/>
    </row>
    <row r="1176" spans="1:20" ht="12.6" hidden="1" customHeight="1" outlineLevel="2">
      <c r="A1176" s="1182">
        <v>44280</v>
      </c>
      <c r="B1176" s="1032" t="s">
        <v>5698</v>
      </c>
      <c r="C1176" s="955" t="s">
        <v>6905</v>
      </c>
      <c r="D1176" s="968"/>
      <c r="E1176" s="968"/>
      <c r="F1176" s="969" t="s">
        <v>5700</v>
      </c>
      <c r="G1176" s="970"/>
      <c r="H1176" s="967"/>
      <c r="I1176" s="970"/>
      <c r="J1176" s="967"/>
      <c r="K1176" s="970"/>
      <c r="L1176" s="967"/>
      <c r="M1176" s="970"/>
      <c r="N1176" s="967"/>
      <c r="O1176" s="970"/>
      <c r="P1176" s="967"/>
      <c r="Q1176" s="970"/>
      <c r="R1176" s="967"/>
      <c r="S1176" s="970"/>
      <c r="T1176" s="974" t="s">
        <v>5700</v>
      </c>
    </row>
    <row r="1177" spans="1:20" ht="12.6" hidden="1" customHeight="1" outlineLevel="2">
      <c r="A1177" s="1182">
        <v>44280</v>
      </c>
      <c r="B1177" s="1032" t="s">
        <v>5698</v>
      </c>
      <c r="C1177" s="955" t="s">
        <v>6906</v>
      </c>
      <c r="D1177" s="968"/>
      <c r="E1177" s="968"/>
      <c r="F1177" s="972"/>
      <c r="G1177" s="970"/>
      <c r="H1177" s="967"/>
      <c r="I1177" s="970"/>
      <c r="J1177" s="967"/>
      <c r="K1177" s="970"/>
      <c r="L1177" s="967"/>
      <c r="M1177" s="970"/>
      <c r="N1177" s="967"/>
      <c r="O1177" s="970"/>
      <c r="P1177" s="967"/>
      <c r="Q1177" s="970"/>
      <c r="R1177" s="967"/>
      <c r="S1177" s="970"/>
      <c r="T1177" s="967"/>
    </row>
    <row r="1178" spans="1:20" ht="12.6" hidden="1" customHeight="1" outlineLevel="2">
      <c r="A1178" s="1182">
        <v>44280</v>
      </c>
      <c r="B1178" s="1032" t="s">
        <v>5847</v>
      </c>
      <c r="C1178" s="955" t="s">
        <v>6907</v>
      </c>
      <c r="D1178" s="968"/>
      <c r="E1178" s="968"/>
      <c r="F1178" s="972"/>
      <c r="G1178" s="970"/>
      <c r="H1178" s="967"/>
      <c r="I1178" s="970"/>
      <c r="J1178" s="967"/>
      <c r="K1178" s="970"/>
      <c r="L1178" s="967"/>
      <c r="M1178" s="970"/>
      <c r="N1178" s="967"/>
      <c r="O1178" s="970"/>
      <c r="P1178" s="967"/>
      <c r="Q1178" s="970"/>
      <c r="R1178" s="967"/>
      <c r="S1178" s="970"/>
      <c r="T1178" s="974" t="s">
        <v>5700</v>
      </c>
    </row>
    <row r="1179" spans="1:20" ht="12.6" hidden="1" customHeight="1" outlineLevel="1" collapsed="1">
      <c r="A1179" s="1176">
        <v>44281</v>
      </c>
      <c r="B1179" s="1032" t="s">
        <v>5698</v>
      </c>
      <c r="C1179" s="955" t="s">
        <v>6908</v>
      </c>
      <c r="D1179" s="968"/>
      <c r="E1179" s="968"/>
      <c r="F1179" s="972"/>
      <c r="G1179" s="970"/>
      <c r="H1179" s="967"/>
      <c r="I1179" s="970"/>
      <c r="J1179" s="967"/>
      <c r="K1179" s="970"/>
      <c r="L1179" s="967"/>
      <c r="M1179" s="970"/>
      <c r="N1179" s="967"/>
      <c r="O1179" s="973" t="s">
        <v>5700</v>
      </c>
      <c r="P1179" s="967"/>
      <c r="Q1179" s="970"/>
      <c r="R1179" s="967"/>
      <c r="S1179" s="970"/>
      <c r="T1179" s="967"/>
    </row>
    <row r="1180" spans="1:20" ht="12.6" hidden="1" customHeight="1" outlineLevel="2">
      <c r="A1180" s="1176">
        <v>44281</v>
      </c>
      <c r="B1180" s="1032" t="s">
        <v>5698</v>
      </c>
      <c r="C1180" s="955" t="s">
        <v>6909</v>
      </c>
      <c r="D1180" s="968"/>
      <c r="E1180" s="968"/>
      <c r="F1180" s="972"/>
      <c r="G1180" s="970"/>
      <c r="H1180" s="967"/>
      <c r="I1180" s="970"/>
      <c r="J1180" s="967"/>
      <c r="K1180" s="970"/>
      <c r="L1180" s="967"/>
      <c r="M1180" s="970"/>
      <c r="N1180" s="967"/>
      <c r="O1180" s="970"/>
      <c r="P1180" s="967"/>
      <c r="Q1180" s="970"/>
      <c r="R1180" s="967"/>
      <c r="S1180" s="970"/>
      <c r="T1180" s="974" t="s">
        <v>5700</v>
      </c>
    </row>
    <row r="1181" spans="1:20" ht="12.6" hidden="1" customHeight="1" outlineLevel="2">
      <c r="A1181" s="1176">
        <v>44281</v>
      </c>
      <c r="B1181" s="1032" t="s">
        <v>5698</v>
      </c>
      <c r="C1181" s="955" t="s">
        <v>6910</v>
      </c>
      <c r="D1181" s="968"/>
      <c r="E1181" s="968"/>
      <c r="F1181" s="972"/>
      <c r="G1181" s="970"/>
      <c r="H1181" s="967"/>
      <c r="I1181" s="970"/>
      <c r="J1181" s="967"/>
      <c r="K1181" s="970"/>
      <c r="L1181" s="967"/>
      <c r="M1181" s="970"/>
      <c r="N1181" s="967"/>
      <c r="O1181" s="970"/>
      <c r="P1181" s="967"/>
      <c r="Q1181" s="970"/>
      <c r="R1181" s="967"/>
      <c r="S1181" s="970"/>
      <c r="T1181" s="974" t="s">
        <v>5700</v>
      </c>
    </row>
    <row r="1182" spans="1:20" ht="12.6" hidden="1" customHeight="1" outlineLevel="2">
      <c r="A1182" s="1176">
        <v>44281</v>
      </c>
      <c r="B1182" s="1032" t="s">
        <v>5698</v>
      </c>
      <c r="C1182" s="955" t="s">
        <v>6911</v>
      </c>
      <c r="D1182" s="968"/>
      <c r="E1182" s="968"/>
      <c r="F1182" s="969" t="s">
        <v>5700</v>
      </c>
      <c r="G1182" s="970"/>
      <c r="H1182" s="967"/>
      <c r="I1182" s="970"/>
      <c r="J1182" s="967"/>
      <c r="K1182" s="970"/>
      <c r="L1182" s="967"/>
      <c r="M1182" s="970"/>
      <c r="N1182" s="967"/>
      <c r="O1182" s="970"/>
      <c r="P1182" s="967"/>
      <c r="Q1182" s="970"/>
      <c r="R1182" s="967"/>
      <c r="S1182" s="970"/>
      <c r="T1182" s="967"/>
    </row>
    <row r="1183" spans="1:20" ht="12.6" hidden="1" customHeight="1" outlineLevel="2">
      <c r="A1183" s="1176">
        <v>44281</v>
      </c>
      <c r="B1183" s="1032" t="s">
        <v>5698</v>
      </c>
      <c r="C1183" s="955" t="s">
        <v>6912</v>
      </c>
      <c r="D1183" s="968"/>
      <c r="E1183" s="968"/>
      <c r="F1183" s="972"/>
      <c r="G1183" s="970"/>
      <c r="H1183" s="967"/>
      <c r="I1183" s="970"/>
      <c r="J1183" s="967"/>
      <c r="K1183" s="970"/>
      <c r="L1183" s="967"/>
      <c r="M1183" s="973" t="s">
        <v>5700</v>
      </c>
      <c r="N1183" s="967"/>
      <c r="O1183" s="970"/>
      <c r="P1183" s="967"/>
      <c r="Q1183" s="970"/>
      <c r="R1183" s="967"/>
      <c r="S1183" s="970"/>
      <c r="T1183" s="967"/>
    </row>
    <row r="1184" spans="1:20" ht="12.6" hidden="1" customHeight="1" outlineLevel="2">
      <c r="A1184" s="1176">
        <v>44281</v>
      </c>
      <c r="B1184" s="1032" t="s">
        <v>5698</v>
      </c>
      <c r="C1184" s="955" t="s">
        <v>6913</v>
      </c>
      <c r="D1184" s="968"/>
      <c r="E1184" s="968"/>
      <c r="F1184" s="969" t="s">
        <v>5700</v>
      </c>
      <c r="G1184" s="970"/>
      <c r="H1184" s="967"/>
      <c r="I1184" s="970"/>
      <c r="J1184" s="967"/>
      <c r="K1184" s="970"/>
      <c r="L1184" s="967"/>
      <c r="M1184" s="970"/>
      <c r="N1184" s="967"/>
      <c r="O1184" s="970"/>
      <c r="P1184" s="967"/>
      <c r="Q1184" s="970"/>
      <c r="R1184" s="967"/>
      <c r="S1184" s="970"/>
      <c r="T1184" s="967"/>
    </row>
    <row r="1185" spans="1:26" ht="12.6" hidden="1" customHeight="1" outlineLevel="2">
      <c r="A1185" s="1176">
        <v>44281</v>
      </c>
      <c r="B1185" s="1032" t="s">
        <v>5698</v>
      </c>
      <c r="C1185" s="955" t="s">
        <v>6914</v>
      </c>
      <c r="D1185" s="968"/>
      <c r="E1185" s="968"/>
      <c r="F1185" s="972"/>
      <c r="G1185" s="970"/>
      <c r="H1185" s="967"/>
      <c r="I1185" s="970"/>
      <c r="J1185" s="967"/>
      <c r="K1185" s="970"/>
      <c r="L1185" s="967"/>
      <c r="M1185" s="970"/>
      <c r="N1185" s="967"/>
      <c r="O1185" s="973" t="s">
        <v>5700</v>
      </c>
      <c r="P1185" s="967"/>
      <c r="Q1185" s="970"/>
      <c r="R1185" s="967"/>
      <c r="S1185" s="970"/>
      <c r="T1185" s="967"/>
      <c r="U1185" s="970"/>
      <c r="V1185" s="967"/>
      <c r="W1185" s="970"/>
      <c r="X1185" s="967"/>
      <c r="Y1185" s="967"/>
      <c r="Z1185" s="955"/>
    </row>
    <row r="1186" spans="1:26" ht="25.2" hidden="1" customHeight="1" outlineLevel="2">
      <c r="A1186" s="1176">
        <v>44281</v>
      </c>
      <c r="B1186" s="1032" t="s">
        <v>5698</v>
      </c>
      <c r="C1186" s="955" t="s">
        <v>6915</v>
      </c>
      <c r="D1186" s="968"/>
      <c r="E1186" s="968"/>
      <c r="F1186" s="972"/>
      <c r="G1186" s="970"/>
      <c r="H1186" s="967"/>
      <c r="I1186" s="970"/>
      <c r="J1186" s="974" t="s">
        <v>5700</v>
      </c>
      <c r="K1186" s="970"/>
      <c r="L1186" s="967"/>
      <c r="M1186" s="970"/>
      <c r="N1186" s="967"/>
      <c r="O1186" s="970"/>
      <c r="P1186" s="967"/>
      <c r="Q1186" s="970"/>
      <c r="R1186" s="967"/>
      <c r="S1186" s="970"/>
      <c r="T1186" s="967"/>
      <c r="U1186" s="970"/>
      <c r="V1186" s="967"/>
      <c r="W1186" s="970"/>
      <c r="X1186" s="967"/>
      <c r="Y1186" s="967"/>
      <c r="Z1186" s="955"/>
    </row>
    <row r="1187" spans="1:26" ht="25.2" hidden="1" customHeight="1" outlineLevel="2">
      <c r="A1187" s="1176">
        <v>44281</v>
      </c>
      <c r="B1187" s="1032" t="s">
        <v>6916</v>
      </c>
      <c r="C1187" s="955" t="s">
        <v>6917</v>
      </c>
      <c r="D1187" s="977"/>
      <c r="E1187" s="977" t="s">
        <v>5700</v>
      </c>
      <c r="F1187" s="972"/>
      <c r="G1187" s="970"/>
      <c r="H1187" s="967"/>
      <c r="I1187" s="970"/>
      <c r="J1187" s="967"/>
      <c r="K1187" s="970"/>
      <c r="L1187" s="967"/>
      <c r="M1187" s="973" t="s">
        <v>5700</v>
      </c>
      <c r="N1187" s="967"/>
      <c r="O1187" s="970"/>
      <c r="P1187" s="967"/>
      <c r="Q1187" s="970"/>
      <c r="R1187" s="967"/>
      <c r="S1187" s="970"/>
      <c r="T1187" s="967"/>
      <c r="U1187" s="970"/>
      <c r="V1187" s="967"/>
      <c r="W1187" s="970"/>
      <c r="X1187" s="967"/>
      <c r="Y1187" s="967"/>
      <c r="Z1187" s="955" t="s">
        <v>3335</v>
      </c>
    </row>
    <row r="1188" spans="1:26" ht="12.6" hidden="1" customHeight="1" outlineLevel="2">
      <c r="A1188" s="1176">
        <v>44281</v>
      </c>
      <c r="B1188" s="1032" t="s">
        <v>5698</v>
      </c>
      <c r="C1188" s="955" t="s">
        <v>6918</v>
      </c>
      <c r="D1188" s="968"/>
      <c r="E1188" s="968"/>
      <c r="F1188" s="969" t="s">
        <v>5700</v>
      </c>
      <c r="G1188" s="970"/>
      <c r="H1188" s="967"/>
      <c r="I1188" s="970"/>
      <c r="J1188" s="967"/>
      <c r="K1188" s="970"/>
      <c r="L1188" s="967"/>
      <c r="M1188" s="970"/>
      <c r="N1188" s="967"/>
      <c r="O1188" s="970"/>
      <c r="P1188" s="974" t="s">
        <v>5700</v>
      </c>
      <c r="Q1188" s="970"/>
      <c r="R1188" s="967"/>
      <c r="S1188" s="970"/>
      <c r="T1188" s="974" t="s">
        <v>5700</v>
      </c>
      <c r="U1188" s="970"/>
      <c r="V1188" s="967"/>
      <c r="W1188" s="970"/>
      <c r="X1188" s="967"/>
      <c r="Y1188" s="967"/>
      <c r="Z1188" s="955"/>
    </row>
    <row r="1189" spans="1:26" ht="25.2" hidden="1" customHeight="1" outlineLevel="2">
      <c r="A1189" s="1176">
        <v>44281</v>
      </c>
      <c r="B1189" s="1032" t="s">
        <v>5698</v>
      </c>
      <c r="C1189" s="955" t="s">
        <v>6919</v>
      </c>
      <c r="D1189" s="968"/>
      <c r="E1189" s="968"/>
      <c r="F1189" s="969" t="s">
        <v>5700</v>
      </c>
      <c r="G1189" s="970"/>
      <c r="H1189" s="967"/>
      <c r="I1189" s="970"/>
      <c r="J1189" s="967"/>
      <c r="K1189" s="970"/>
      <c r="L1189" s="967"/>
      <c r="M1189" s="970"/>
      <c r="N1189" s="967"/>
      <c r="O1189" s="970"/>
      <c r="P1189" s="967"/>
      <c r="Q1189" s="970"/>
      <c r="R1189" s="967"/>
      <c r="S1189" s="970"/>
      <c r="T1189" s="967"/>
      <c r="U1189" s="970"/>
      <c r="V1189" s="967"/>
      <c r="W1189" s="970"/>
      <c r="X1189" s="967"/>
      <c r="Y1189" s="967"/>
      <c r="Z1189" s="955"/>
    </row>
    <row r="1190" spans="1:26" ht="25.2" hidden="1" customHeight="1" outlineLevel="2">
      <c r="A1190" s="1176">
        <v>44281</v>
      </c>
      <c r="B1190" s="1032" t="s">
        <v>5698</v>
      </c>
      <c r="C1190" s="955" t="s">
        <v>6920</v>
      </c>
      <c r="D1190" s="968"/>
      <c r="E1190" s="968"/>
      <c r="F1190" s="969" t="s">
        <v>5700</v>
      </c>
      <c r="G1190" s="970"/>
      <c r="H1190" s="967"/>
      <c r="I1190" s="970"/>
      <c r="J1190" s="967"/>
      <c r="K1190" s="970"/>
      <c r="L1190" s="967"/>
      <c r="M1190" s="973" t="s">
        <v>5700</v>
      </c>
      <c r="N1190" s="967"/>
      <c r="O1190" s="970"/>
      <c r="P1190" s="967"/>
      <c r="Q1190" s="970"/>
      <c r="R1190" s="967"/>
      <c r="S1190" s="970"/>
      <c r="T1190" s="967"/>
      <c r="U1190" s="970"/>
      <c r="V1190" s="967"/>
      <c r="W1190" s="970"/>
      <c r="X1190" s="967"/>
      <c r="Y1190" s="967"/>
      <c r="Z1190" s="955"/>
    </row>
    <row r="1191" spans="1:26" ht="25.2" hidden="1" customHeight="1" outlineLevel="2">
      <c r="A1191" s="1176">
        <v>44281</v>
      </c>
      <c r="B1191" s="1032" t="s">
        <v>5698</v>
      </c>
      <c r="C1191" s="955" t="s">
        <v>6921</v>
      </c>
      <c r="D1191" s="968"/>
      <c r="E1191" s="968"/>
      <c r="F1191" s="972"/>
      <c r="G1191" s="970"/>
      <c r="H1191" s="967"/>
      <c r="I1191" s="970"/>
      <c r="J1191" s="967"/>
      <c r="K1191" s="970"/>
      <c r="L1191" s="967"/>
      <c r="M1191" s="970"/>
      <c r="N1191" s="967"/>
      <c r="O1191" s="970"/>
      <c r="P1191" s="967"/>
      <c r="Q1191" s="970"/>
      <c r="R1191" s="967"/>
      <c r="S1191" s="970"/>
      <c r="T1191" s="974" t="s">
        <v>5700</v>
      </c>
      <c r="U1191" s="970"/>
      <c r="V1191" s="967"/>
      <c r="W1191" s="970"/>
      <c r="X1191" s="967"/>
      <c r="Y1191" s="967"/>
      <c r="Z1191" s="955"/>
    </row>
    <row r="1192" spans="1:26" ht="12.6" hidden="1" customHeight="1" outlineLevel="2">
      <c r="A1192" s="1176">
        <v>44281</v>
      </c>
      <c r="B1192" s="1032" t="s">
        <v>5698</v>
      </c>
      <c r="C1192" s="955" t="s">
        <v>6922</v>
      </c>
      <c r="D1192" s="977"/>
      <c r="E1192" s="977" t="s">
        <v>5700</v>
      </c>
      <c r="F1192" s="972"/>
      <c r="G1192" s="970"/>
      <c r="H1192" s="967"/>
      <c r="I1192" s="970"/>
      <c r="J1192" s="967"/>
      <c r="K1192" s="970"/>
      <c r="L1192" s="967"/>
      <c r="M1192" s="970"/>
      <c r="N1192" s="967"/>
      <c r="O1192" s="970"/>
      <c r="P1192" s="967"/>
      <c r="Q1192" s="970"/>
      <c r="R1192" s="967"/>
      <c r="S1192" s="970"/>
      <c r="T1192" s="967"/>
      <c r="U1192" s="970"/>
      <c r="V1192" s="967"/>
      <c r="W1192" s="970"/>
      <c r="X1192" s="967"/>
      <c r="Y1192" s="967"/>
      <c r="Z1192" s="955"/>
    </row>
    <row r="1193" spans="1:26" ht="12.6" hidden="1" customHeight="1" outlineLevel="2">
      <c r="A1193" s="1176">
        <v>44281</v>
      </c>
      <c r="B1193" s="1032" t="s">
        <v>5698</v>
      </c>
      <c r="C1193" s="955" t="s">
        <v>6923</v>
      </c>
      <c r="D1193" s="968"/>
      <c r="E1193" s="968"/>
      <c r="F1193" s="972"/>
      <c r="G1193" s="970"/>
      <c r="H1193" s="967"/>
      <c r="I1193" s="970"/>
      <c r="J1193" s="967"/>
      <c r="K1193" s="970"/>
      <c r="L1193" s="967"/>
      <c r="M1193" s="970"/>
      <c r="N1193" s="967"/>
      <c r="O1193" s="973" t="s">
        <v>5700</v>
      </c>
      <c r="P1193" s="967"/>
      <c r="Q1193" s="970"/>
      <c r="R1193" s="967"/>
      <c r="S1193" s="970"/>
      <c r="T1193" s="967"/>
      <c r="U1193" s="970"/>
      <c r="V1193" s="967"/>
      <c r="W1193" s="970"/>
      <c r="X1193" s="967"/>
      <c r="Y1193" s="967"/>
      <c r="Z1193" s="955"/>
    </row>
    <row r="1194" spans="1:26" ht="25.2" hidden="1" customHeight="1" outlineLevel="2">
      <c r="A1194" s="1176">
        <v>44281</v>
      </c>
      <c r="B1194" s="1032" t="s">
        <v>5706</v>
      </c>
      <c r="C1194" s="955" t="s">
        <v>6924</v>
      </c>
      <c r="D1194" s="968"/>
      <c r="E1194" s="968"/>
      <c r="F1194" s="972"/>
      <c r="G1194" s="970"/>
      <c r="H1194" s="967"/>
      <c r="I1194" s="970"/>
      <c r="J1194" s="967"/>
      <c r="K1194" s="970"/>
      <c r="L1194" s="967"/>
      <c r="M1194" s="970"/>
      <c r="N1194" s="967"/>
      <c r="O1194" s="970"/>
      <c r="P1194" s="967"/>
      <c r="Q1194" s="970"/>
      <c r="R1194" s="967"/>
      <c r="S1194" s="970"/>
      <c r="T1194" s="974" t="s">
        <v>5700</v>
      </c>
      <c r="U1194" s="970"/>
      <c r="V1194" s="967"/>
      <c r="W1194" s="970"/>
      <c r="X1194" s="967"/>
      <c r="Y1194" s="967"/>
      <c r="Z1194" s="955"/>
    </row>
    <row r="1195" spans="1:26" ht="12.6" hidden="1" customHeight="1" outlineLevel="2">
      <c r="A1195" s="1176">
        <v>44281</v>
      </c>
      <c r="B1195" s="1032" t="s">
        <v>5698</v>
      </c>
      <c r="C1195" s="955" t="s">
        <v>6925</v>
      </c>
      <c r="D1195" s="968"/>
      <c r="E1195" s="968"/>
      <c r="F1195" s="972"/>
      <c r="G1195" s="970"/>
      <c r="H1195" s="967"/>
      <c r="I1195" s="970"/>
      <c r="J1195" s="967"/>
      <c r="K1195" s="970"/>
      <c r="L1195" s="967"/>
      <c r="M1195" s="970"/>
      <c r="N1195" s="967"/>
      <c r="O1195" s="973" t="s">
        <v>5700</v>
      </c>
      <c r="P1195" s="967"/>
      <c r="Q1195" s="970"/>
      <c r="R1195" s="967"/>
      <c r="S1195" s="970"/>
      <c r="T1195" s="967"/>
      <c r="U1195" s="970"/>
      <c r="V1195" s="967"/>
      <c r="W1195" s="970"/>
      <c r="X1195" s="967"/>
      <c r="Y1195" s="967"/>
      <c r="Z1195" s="955"/>
    </row>
    <row r="1196" spans="1:26" ht="25.2" hidden="1" customHeight="1" outlineLevel="2">
      <c r="A1196" s="1176">
        <v>44281</v>
      </c>
      <c r="B1196" s="1032" t="s">
        <v>5698</v>
      </c>
      <c r="C1196" s="955" t="s">
        <v>6926</v>
      </c>
      <c r="D1196" s="968"/>
      <c r="E1196" s="968"/>
      <c r="F1196" s="969" t="s">
        <v>5700</v>
      </c>
      <c r="G1196" s="970"/>
      <c r="H1196" s="967"/>
      <c r="I1196" s="970"/>
      <c r="J1196" s="967"/>
      <c r="K1196" s="970"/>
      <c r="L1196" s="967"/>
      <c r="M1196" s="970"/>
      <c r="N1196" s="967"/>
      <c r="O1196" s="970"/>
      <c r="P1196" s="967"/>
      <c r="Q1196" s="970"/>
      <c r="R1196" s="967"/>
      <c r="S1196" s="970"/>
      <c r="T1196" s="974" t="s">
        <v>5700</v>
      </c>
      <c r="U1196" s="970"/>
      <c r="V1196" s="967"/>
      <c r="W1196" s="970"/>
      <c r="X1196" s="967"/>
      <c r="Y1196" s="967"/>
      <c r="Z1196" s="955"/>
    </row>
    <row r="1197" spans="1:26" ht="12.6" hidden="1" customHeight="1" outlineLevel="2">
      <c r="A1197" s="1176">
        <v>44281</v>
      </c>
      <c r="B1197" s="1032" t="s">
        <v>5698</v>
      </c>
      <c r="C1197" s="955" t="s">
        <v>6927</v>
      </c>
      <c r="D1197" s="977"/>
      <c r="E1197" s="977" t="s">
        <v>5700</v>
      </c>
      <c r="F1197" s="972"/>
      <c r="G1197" s="970"/>
      <c r="H1197" s="967"/>
      <c r="I1197" s="970"/>
      <c r="J1197" s="967"/>
      <c r="K1197" s="970"/>
      <c r="L1197" s="967"/>
      <c r="M1197" s="970"/>
      <c r="N1197" s="967"/>
      <c r="O1197" s="970"/>
      <c r="P1197" s="967"/>
      <c r="Q1197" s="970"/>
      <c r="R1197" s="974"/>
      <c r="S1197" s="970"/>
      <c r="T1197" s="974" t="s">
        <v>5700</v>
      </c>
      <c r="U1197" s="970"/>
      <c r="V1197" s="967"/>
      <c r="W1197" s="970"/>
      <c r="X1197" s="967"/>
      <c r="Y1197" s="967"/>
      <c r="Z1197" s="955"/>
    </row>
    <row r="1198" spans="1:26" ht="12.6" hidden="1" customHeight="1" outlineLevel="2">
      <c r="A1198" s="1176">
        <v>44281</v>
      </c>
      <c r="B1198" s="1032" t="s">
        <v>5698</v>
      </c>
      <c r="C1198" s="955" t="s">
        <v>6928</v>
      </c>
      <c r="D1198" s="968"/>
      <c r="E1198" s="968"/>
      <c r="F1198" s="972"/>
      <c r="G1198" s="970"/>
      <c r="H1198" s="974" t="s">
        <v>5700</v>
      </c>
      <c r="I1198" s="970"/>
      <c r="J1198" s="967"/>
      <c r="K1198" s="970"/>
      <c r="L1198" s="967"/>
      <c r="M1198" s="970"/>
      <c r="N1198" s="967"/>
      <c r="O1198" s="970"/>
      <c r="P1198" s="967"/>
      <c r="Q1198" s="970"/>
      <c r="R1198" s="967"/>
      <c r="S1198" s="970"/>
      <c r="T1198" s="967"/>
      <c r="U1198" s="970"/>
      <c r="V1198" s="967"/>
      <c r="W1198" s="970"/>
      <c r="X1198" s="967"/>
      <c r="Y1198" s="967"/>
      <c r="Z1198" s="955"/>
    </row>
    <row r="1199" spans="1:26" ht="25.2" hidden="1" customHeight="1" outlineLevel="2">
      <c r="A1199" s="1176">
        <v>44281</v>
      </c>
      <c r="B1199" s="1032" t="s">
        <v>5745</v>
      </c>
      <c r="C1199" s="955" t="s">
        <v>6929</v>
      </c>
      <c r="D1199" s="968"/>
      <c r="E1199" s="968"/>
      <c r="F1199" s="969" t="s">
        <v>5700</v>
      </c>
      <c r="G1199" s="970"/>
      <c r="H1199" s="967"/>
      <c r="I1199" s="970"/>
      <c r="J1199" s="967"/>
      <c r="K1199" s="970"/>
      <c r="L1199" s="967"/>
      <c r="M1199" s="970"/>
      <c r="N1199" s="967"/>
      <c r="O1199" s="970"/>
      <c r="P1199" s="967"/>
      <c r="Q1199" s="970"/>
      <c r="R1199" s="967"/>
      <c r="S1199" s="970"/>
      <c r="T1199" s="974" t="s">
        <v>5700</v>
      </c>
      <c r="U1199" s="970"/>
      <c r="V1199" s="967"/>
      <c r="W1199" s="970"/>
      <c r="X1199" s="967"/>
      <c r="Y1199" s="967"/>
      <c r="Z1199" s="955"/>
    </row>
    <row r="1200" spans="1:26" ht="12.6" hidden="1" customHeight="1" outlineLevel="2">
      <c r="A1200" s="1176">
        <v>44281</v>
      </c>
      <c r="B1200" s="1032" t="s">
        <v>5698</v>
      </c>
      <c r="C1200" s="955" t="s">
        <v>6930</v>
      </c>
      <c r="D1200" s="968"/>
      <c r="E1200" s="968"/>
      <c r="F1200" s="972"/>
      <c r="G1200" s="970"/>
      <c r="H1200" s="967"/>
      <c r="I1200" s="970"/>
      <c r="J1200" s="967"/>
      <c r="K1200" s="970"/>
      <c r="L1200" s="967"/>
      <c r="M1200" s="973" t="s">
        <v>5700</v>
      </c>
      <c r="N1200" s="967"/>
      <c r="O1200" s="970"/>
      <c r="P1200" s="967"/>
      <c r="Q1200" s="970"/>
      <c r="R1200" s="967"/>
      <c r="S1200" s="970"/>
      <c r="T1200" s="967"/>
      <c r="U1200" s="970"/>
      <c r="V1200" s="967"/>
      <c r="W1200" s="970"/>
      <c r="X1200" s="967"/>
      <c r="Y1200" s="967"/>
      <c r="Z1200" s="955"/>
    </row>
    <row r="1201" spans="1:20" ht="12.6" hidden="1" customHeight="1" outlineLevel="2">
      <c r="A1201" s="1176">
        <v>44281</v>
      </c>
      <c r="B1201" s="1032" t="s">
        <v>5698</v>
      </c>
      <c r="C1201" s="955" t="s">
        <v>6931</v>
      </c>
      <c r="D1201" s="977"/>
      <c r="E1201" s="977" t="s">
        <v>5700</v>
      </c>
      <c r="F1201" s="972"/>
      <c r="G1201" s="970"/>
      <c r="H1201" s="967"/>
      <c r="I1201" s="970"/>
      <c r="J1201" s="967"/>
      <c r="K1201" s="973" t="s">
        <v>5700</v>
      </c>
      <c r="L1201" s="967"/>
      <c r="M1201" s="970"/>
      <c r="N1201" s="967"/>
      <c r="O1201" s="970"/>
      <c r="P1201" s="967"/>
      <c r="Q1201" s="970"/>
      <c r="R1201" s="967"/>
      <c r="S1201" s="970"/>
      <c r="T1201" s="967"/>
    </row>
    <row r="1202" spans="1:20" ht="25.2" hidden="1" customHeight="1" outlineLevel="2">
      <c r="A1202" s="1176">
        <v>44281</v>
      </c>
      <c r="B1202" s="1032" t="s">
        <v>5698</v>
      </c>
      <c r="C1202" s="955" t="s">
        <v>6932</v>
      </c>
      <c r="D1202" s="968"/>
      <c r="E1202" s="968"/>
      <c r="F1202" s="972"/>
      <c r="G1202" s="970"/>
      <c r="H1202" s="967"/>
      <c r="I1202" s="970"/>
      <c r="J1202" s="967"/>
      <c r="K1202" s="970"/>
      <c r="L1202" s="967"/>
      <c r="M1202" s="970"/>
      <c r="N1202" s="967"/>
      <c r="O1202" s="973"/>
      <c r="P1202" s="967"/>
      <c r="Q1202" s="970"/>
      <c r="R1202" s="967"/>
      <c r="S1202" s="970"/>
      <c r="T1202" s="974" t="s">
        <v>5700</v>
      </c>
    </row>
    <row r="1203" spans="1:20" ht="12.6" hidden="1" customHeight="1" outlineLevel="2">
      <c r="A1203" s="1176">
        <v>44281</v>
      </c>
      <c r="B1203" s="1032" t="s">
        <v>5698</v>
      </c>
      <c r="C1203" s="955" t="s">
        <v>6933</v>
      </c>
      <c r="D1203" s="968"/>
      <c r="E1203" s="968"/>
      <c r="F1203" s="972"/>
      <c r="G1203" s="970"/>
      <c r="H1203" s="974"/>
      <c r="I1203" s="970"/>
      <c r="J1203" s="967"/>
      <c r="K1203" s="970"/>
      <c r="L1203" s="967"/>
      <c r="M1203" s="970"/>
      <c r="N1203" s="967"/>
      <c r="O1203" s="970"/>
      <c r="P1203" s="974"/>
      <c r="Q1203" s="970"/>
      <c r="R1203" s="967"/>
      <c r="S1203" s="970"/>
      <c r="T1203" s="974" t="s">
        <v>5700</v>
      </c>
    </row>
    <row r="1204" spans="1:20" ht="12.6" hidden="1" customHeight="1" outlineLevel="1" collapsed="1">
      <c r="A1204" s="1183">
        <v>44284</v>
      </c>
      <c r="B1204" s="1032" t="s">
        <v>5698</v>
      </c>
      <c r="C1204" s="955" t="s">
        <v>6934</v>
      </c>
      <c r="D1204" s="968"/>
      <c r="E1204" s="968"/>
      <c r="F1204" s="972"/>
      <c r="G1204" s="970"/>
      <c r="H1204" s="967"/>
      <c r="I1204" s="970"/>
      <c r="J1204" s="967"/>
      <c r="K1204" s="970"/>
      <c r="L1204" s="967"/>
      <c r="M1204" s="970"/>
      <c r="N1204" s="967"/>
      <c r="O1204" s="970"/>
      <c r="P1204" s="967"/>
      <c r="Q1204" s="970"/>
      <c r="R1204" s="967"/>
      <c r="S1204" s="970"/>
      <c r="T1204" s="974" t="s">
        <v>5700</v>
      </c>
    </row>
    <row r="1205" spans="1:20" ht="12.6" hidden="1" customHeight="1" outlineLevel="2">
      <c r="A1205" s="1183">
        <v>44284</v>
      </c>
      <c r="B1205" s="1032" t="s">
        <v>5698</v>
      </c>
      <c r="C1205" s="955" t="s">
        <v>6935</v>
      </c>
      <c r="D1205" s="968"/>
      <c r="E1205" s="968"/>
      <c r="F1205" s="972"/>
      <c r="G1205" s="970"/>
      <c r="H1205" s="967"/>
      <c r="I1205" s="970"/>
      <c r="J1205" s="967"/>
      <c r="K1205" s="970"/>
      <c r="L1205" s="967"/>
      <c r="M1205" s="970"/>
      <c r="N1205" s="967"/>
      <c r="O1205" s="970"/>
      <c r="P1205" s="967"/>
      <c r="Q1205" s="970"/>
      <c r="R1205" s="967"/>
      <c r="S1205" s="970"/>
      <c r="T1205" s="974" t="s">
        <v>5700</v>
      </c>
    </row>
    <row r="1206" spans="1:20" ht="12.6" hidden="1" customHeight="1" outlineLevel="2">
      <c r="A1206" s="1183">
        <v>44284</v>
      </c>
      <c r="B1206" s="1032" t="s">
        <v>5698</v>
      </c>
      <c r="C1206" s="955" t="s">
        <v>6936</v>
      </c>
      <c r="D1206" s="968"/>
      <c r="E1206" s="968"/>
      <c r="F1206" s="972"/>
      <c r="G1206" s="970"/>
      <c r="H1206" s="967"/>
      <c r="I1206" s="970"/>
      <c r="J1206" s="967"/>
      <c r="K1206" s="970"/>
      <c r="L1206" s="967"/>
      <c r="M1206" s="970"/>
      <c r="N1206" s="967"/>
      <c r="O1206" s="973" t="s">
        <v>5700</v>
      </c>
      <c r="P1206" s="967"/>
      <c r="Q1206" s="970"/>
      <c r="R1206" s="967"/>
      <c r="S1206" s="970"/>
      <c r="T1206" s="967"/>
    </row>
    <row r="1207" spans="1:20" ht="12.6" hidden="1" customHeight="1" outlineLevel="2">
      <c r="A1207" s="1183">
        <v>44284</v>
      </c>
      <c r="B1207" s="1032" t="s">
        <v>5739</v>
      </c>
      <c r="C1207" s="955" t="s">
        <v>6937</v>
      </c>
      <c r="D1207" s="968"/>
      <c r="E1207" s="968"/>
      <c r="F1207" s="972"/>
      <c r="G1207" s="970"/>
      <c r="H1207" s="967"/>
      <c r="I1207" s="970"/>
      <c r="J1207" s="967"/>
      <c r="K1207" s="970"/>
      <c r="L1207" s="967"/>
      <c r="M1207" s="970"/>
      <c r="N1207" s="967"/>
      <c r="O1207" s="970"/>
      <c r="P1207" s="967"/>
      <c r="Q1207" s="970"/>
      <c r="R1207" s="967"/>
      <c r="S1207" s="970"/>
      <c r="T1207" s="967"/>
    </row>
    <row r="1208" spans="1:20" ht="12.6" hidden="1" customHeight="1" outlineLevel="2">
      <c r="A1208" s="1183">
        <v>44284</v>
      </c>
      <c r="B1208" s="1032" t="s">
        <v>5698</v>
      </c>
      <c r="C1208" s="955" t="s">
        <v>6938</v>
      </c>
      <c r="D1208" s="968"/>
      <c r="E1208" s="968"/>
      <c r="F1208" s="972"/>
      <c r="G1208" s="970"/>
      <c r="H1208" s="967"/>
      <c r="I1208" s="970"/>
      <c r="J1208" s="967"/>
      <c r="K1208" s="970"/>
      <c r="L1208" s="967"/>
      <c r="M1208" s="970"/>
      <c r="N1208" s="967"/>
      <c r="O1208" s="973" t="s">
        <v>5700</v>
      </c>
      <c r="P1208" s="967"/>
      <c r="Q1208" s="970"/>
      <c r="R1208" s="967"/>
      <c r="S1208" s="970"/>
      <c r="T1208" s="967"/>
    </row>
    <row r="1209" spans="1:20" ht="12.6" hidden="1" customHeight="1" outlineLevel="2">
      <c r="A1209" s="1183">
        <v>44284</v>
      </c>
      <c r="B1209" s="1032" t="s">
        <v>5698</v>
      </c>
      <c r="C1209" s="955" t="s">
        <v>6939</v>
      </c>
      <c r="D1209" s="968"/>
      <c r="E1209" s="968"/>
      <c r="F1209" s="972"/>
      <c r="G1209" s="970"/>
      <c r="H1209" s="967"/>
      <c r="I1209" s="970"/>
      <c r="J1209" s="967"/>
      <c r="K1209" s="970"/>
      <c r="L1209" s="967"/>
      <c r="M1209" s="970"/>
      <c r="N1209" s="967"/>
      <c r="O1209" s="973" t="s">
        <v>5700</v>
      </c>
      <c r="P1209" s="967"/>
      <c r="Q1209" s="970"/>
      <c r="R1209" s="967"/>
      <c r="S1209" s="970"/>
      <c r="T1209" s="967"/>
    </row>
    <row r="1210" spans="1:20" ht="12.6" hidden="1" customHeight="1" outlineLevel="2">
      <c r="A1210" s="1183">
        <v>44284</v>
      </c>
      <c r="B1210" s="1032" t="s">
        <v>5698</v>
      </c>
      <c r="C1210" s="955" t="s">
        <v>6940</v>
      </c>
      <c r="D1210" s="968"/>
      <c r="E1210" s="968"/>
      <c r="F1210" s="972"/>
      <c r="G1210" s="970"/>
      <c r="H1210" s="967"/>
      <c r="I1210" s="970"/>
      <c r="J1210" s="967"/>
      <c r="K1210" s="970"/>
      <c r="L1210" s="967"/>
      <c r="M1210" s="970"/>
      <c r="N1210" s="967"/>
      <c r="O1210" s="970"/>
      <c r="P1210" s="967"/>
      <c r="Q1210" s="970"/>
      <c r="R1210" s="974" t="s">
        <v>5700</v>
      </c>
      <c r="S1210" s="970"/>
      <c r="T1210" s="967"/>
    </row>
    <row r="1211" spans="1:20" ht="12.6" hidden="1" customHeight="1" outlineLevel="2">
      <c r="A1211" s="1183">
        <v>44284</v>
      </c>
      <c r="B1211" s="1032" t="s">
        <v>4534</v>
      </c>
      <c r="C1211" s="955" t="s">
        <v>6941</v>
      </c>
      <c r="D1211" s="977"/>
      <c r="E1211" s="977" t="s">
        <v>5700</v>
      </c>
      <c r="F1211" s="972"/>
      <c r="G1211" s="970"/>
      <c r="H1211" s="967"/>
      <c r="I1211" s="970"/>
      <c r="J1211" s="967"/>
      <c r="K1211" s="970"/>
      <c r="L1211" s="967"/>
      <c r="M1211" s="970"/>
      <c r="N1211" s="967"/>
      <c r="O1211" s="970"/>
      <c r="P1211" s="967"/>
      <c r="Q1211" s="970"/>
      <c r="R1211" s="967"/>
      <c r="S1211" s="970"/>
      <c r="T1211" s="967"/>
    </row>
    <row r="1212" spans="1:20" ht="12.6" hidden="1" customHeight="1" outlineLevel="2">
      <c r="A1212" s="1183">
        <v>44284</v>
      </c>
      <c r="B1212" s="1032" t="s">
        <v>5698</v>
      </c>
      <c r="C1212" s="955" t="s">
        <v>6942</v>
      </c>
      <c r="D1212" s="968"/>
      <c r="E1212" s="968"/>
      <c r="F1212" s="972"/>
      <c r="G1212" s="970"/>
      <c r="H1212" s="967"/>
      <c r="I1212" s="970"/>
      <c r="J1212" s="967"/>
      <c r="K1212" s="970"/>
      <c r="L1212" s="967"/>
      <c r="M1212" s="970"/>
      <c r="N1212" s="967"/>
      <c r="O1212" s="973" t="s">
        <v>5700</v>
      </c>
      <c r="P1212" s="967"/>
      <c r="Q1212" s="970"/>
      <c r="R1212" s="967"/>
      <c r="S1212" s="970"/>
      <c r="T1212" s="967"/>
    </row>
    <row r="1213" spans="1:20" ht="25.2" hidden="1" customHeight="1" outlineLevel="2">
      <c r="A1213" s="1183">
        <v>44284</v>
      </c>
      <c r="B1213" s="1032" t="s">
        <v>3470</v>
      </c>
      <c r="C1213" s="955" t="s">
        <v>6943</v>
      </c>
      <c r="D1213" s="968"/>
      <c r="E1213" s="968"/>
      <c r="F1213" s="969" t="s">
        <v>5700</v>
      </c>
      <c r="G1213" s="970"/>
      <c r="H1213" s="967"/>
      <c r="I1213" s="970"/>
      <c r="J1213" s="967"/>
      <c r="K1213" s="970"/>
      <c r="L1213" s="967"/>
      <c r="M1213" s="970"/>
      <c r="N1213" s="967"/>
      <c r="O1213" s="970"/>
      <c r="P1213" s="967"/>
      <c r="Q1213" s="970"/>
      <c r="R1213" s="967"/>
      <c r="S1213" s="970"/>
      <c r="T1213" s="974" t="s">
        <v>5700</v>
      </c>
    </row>
    <row r="1214" spans="1:20" ht="12.6" hidden="1" customHeight="1" outlineLevel="2">
      <c r="A1214" s="1183">
        <v>44284</v>
      </c>
      <c r="B1214" s="1032" t="s">
        <v>5698</v>
      </c>
      <c r="C1214" s="955" t="s">
        <v>6944</v>
      </c>
      <c r="D1214" s="977"/>
      <c r="E1214" s="977" t="s">
        <v>5700</v>
      </c>
      <c r="F1214" s="972"/>
      <c r="G1214" s="970"/>
      <c r="H1214" s="967"/>
      <c r="I1214" s="970"/>
      <c r="J1214" s="967"/>
      <c r="K1214" s="970"/>
      <c r="L1214" s="967"/>
      <c r="M1214" s="970"/>
      <c r="N1214" s="967"/>
      <c r="O1214" s="970"/>
      <c r="P1214" s="967"/>
      <c r="Q1214" s="970"/>
      <c r="R1214" s="967"/>
      <c r="S1214" s="970"/>
      <c r="T1214" s="967"/>
    </row>
    <row r="1215" spans="1:20" ht="12.6" hidden="1" customHeight="1" outlineLevel="2">
      <c r="A1215" s="1183">
        <v>44284</v>
      </c>
      <c r="B1215" s="1032" t="s">
        <v>5698</v>
      </c>
      <c r="C1215" s="955" t="s">
        <v>6945</v>
      </c>
      <c r="D1215" s="977"/>
      <c r="E1215" s="977" t="s">
        <v>5700</v>
      </c>
      <c r="F1215" s="972"/>
      <c r="G1215" s="970"/>
      <c r="H1215" s="967"/>
      <c r="I1215" s="970"/>
      <c r="J1215" s="967"/>
      <c r="K1215" s="970"/>
      <c r="L1215" s="967"/>
      <c r="M1215" s="970"/>
      <c r="N1215" s="967"/>
      <c r="O1215" s="970"/>
      <c r="P1215" s="967"/>
      <c r="Q1215" s="970"/>
      <c r="R1215" s="967"/>
      <c r="S1215" s="970"/>
      <c r="T1215" s="974" t="s">
        <v>5700</v>
      </c>
    </row>
    <row r="1216" spans="1:20" ht="12.6" hidden="1" customHeight="1" outlineLevel="2">
      <c r="A1216" s="1183">
        <v>44284</v>
      </c>
      <c r="B1216" s="1032" t="s">
        <v>6916</v>
      </c>
      <c r="C1216" s="955" t="s">
        <v>6946</v>
      </c>
      <c r="D1216" s="977"/>
      <c r="E1216" s="977" t="s">
        <v>5700</v>
      </c>
      <c r="F1216" s="972"/>
      <c r="G1216" s="970"/>
      <c r="H1216" s="967"/>
      <c r="I1216" s="970"/>
      <c r="J1216" s="967"/>
      <c r="K1216" s="970"/>
      <c r="L1216" s="967"/>
      <c r="M1216" s="970"/>
      <c r="N1216" s="967"/>
      <c r="O1216" s="970"/>
      <c r="P1216" s="967"/>
      <c r="Q1216" s="970"/>
      <c r="R1216" s="967"/>
      <c r="S1216" s="970"/>
      <c r="T1216" s="967"/>
    </row>
    <row r="1217" spans="1:18" ht="25.2" hidden="1" customHeight="1" outlineLevel="2">
      <c r="A1217" s="1183">
        <v>44284</v>
      </c>
      <c r="B1217" s="1032" t="s">
        <v>5698</v>
      </c>
      <c r="C1217" s="955" t="s">
        <v>6947</v>
      </c>
      <c r="D1217" s="968"/>
      <c r="E1217" s="968"/>
      <c r="F1217" s="972"/>
      <c r="G1217" s="970"/>
      <c r="H1217" s="967"/>
      <c r="I1217" s="970"/>
      <c r="J1217" s="967"/>
      <c r="K1217" s="970"/>
      <c r="L1217" s="967"/>
      <c r="M1217" s="970"/>
      <c r="N1217" s="967"/>
      <c r="O1217" s="970"/>
      <c r="P1217" s="967"/>
      <c r="Q1217" s="970"/>
      <c r="R1217" s="974" t="s">
        <v>5700</v>
      </c>
    </row>
    <row r="1218" spans="1:18" ht="37.799999999999997" hidden="1" customHeight="1" outlineLevel="2">
      <c r="A1218" s="1183">
        <v>44284</v>
      </c>
      <c r="B1218" s="1032" t="s">
        <v>5698</v>
      </c>
      <c r="C1218" s="955" t="s">
        <v>6948</v>
      </c>
      <c r="D1218" s="968"/>
      <c r="E1218" s="968"/>
      <c r="F1218" s="972"/>
      <c r="G1218" s="970"/>
      <c r="H1218" s="967"/>
      <c r="I1218" s="970"/>
      <c r="J1218" s="974" t="s">
        <v>5700</v>
      </c>
      <c r="K1218" s="970"/>
      <c r="L1218" s="967"/>
      <c r="M1218" s="970"/>
      <c r="N1218" s="967"/>
      <c r="O1218" s="970"/>
      <c r="P1218" s="967"/>
      <c r="Q1218" s="970"/>
      <c r="R1218" s="967"/>
    </row>
    <row r="1219" spans="1:18" ht="12.6" hidden="1" customHeight="1" outlineLevel="2">
      <c r="A1219" s="1183">
        <v>44284</v>
      </c>
      <c r="B1219" s="1032" t="s">
        <v>5698</v>
      </c>
      <c r="C1219" s="955" t="s">
        <v>6949</v>
      </c>
      <c r="D1219" s="968"/>
      <c r="E1219" s="968"/>
      <c r="F1219" s="972"/>
      <c r="G1219" s="970"/>
      <c r="H1219" s="974" t="s">
        <v>5700</v>
      </c>
      <c r="I1219" s="970"/>
      <c r="J1219" s="967"/>
      <c r="K1219" s="970"/>
      <c r="L1219" s="967"/>
      <c r="M1219" s="970"/>
      <c r="N1219" s="967"/>
      <c r="O1219" s="970"/>
      <c r="P1219" s="967"/>
      <c r="Q1219" s="970"/>
      <c r="R1219" s="967"/>
    </row>
    <row r="1220" spans="1:18" ht="12.6" hidden="1" customHeight="1" outlineLevel="2">
      <c r="A1220" s="1183">
        <v>44284</v>
      </c>
      <c r="B1220" s="1032" t="s">
        <v>6950</v>
      </c>
      <c r="C1220" s="955" t="s">
        <v>6951</v>
      </c>
      <c r="D1220" s="968"/>
      <c r="E1220" s="968"/>
      <c r="F1220" s="969" t="s">
        <v>5700</v>
      </c>
      <c r="G1220" s="970"/>
      <c r="H1220" s="967"/>
      <c r="I1220" s="970"/>
      <c r="J1220" s="967"/>
      <c r="K1220" s="970"/>
      <c r="L1220" s="967"/>
      <c r="M1220" s="970"/>
      <c r="N1220" s="967"/>
      <c r="O1220" s="970"/>
      <c r="P1220" s="967"/>
      <c r="Q1220" s="970"/>
      <c r="R1220" s="967"/>
    </row>
    <row r="1221" spans="1:18" ht="12.6" hidden="1" customHeight="1" outlineLevel="2">
      <c r="A1221" s="1183">
        <v>44284</v>
      </c>
      <c r="B1221" s="1032" t="s">
        <v>5698</v>
      </c>
      <c r="C1221" s="955" t="s">
        <v>6952</v>
      </c>
      <c r="D1221" s="968"/>
      <c r="E1221" s="968"/>
      <c r="F1221" s="972"/>
      <c r="G1221" s="970"/>
      <c r="H1221" s="967"/>
      <c r="I1221" s="970"/>
      <c r="J1221" s="967"/>
      <c r="K1221" s="970"/>
      <c r="L1221" s="967"/>
      <c r="M1221" s="970"/>
      <c r="N1221" s="967"/>
      <c r="O1221" s="973" t="s">
        <v>5700</v>
      </c>
      <c r="P1221" s="967"/>
      <c r="Q1221" s="970"/>
      <c r="R1221" s="967"/>
    </row>
    <row r="1222" spans="1:18" ht="25.2" hidden="1" customHeight="1" outlineLevel="2">
      <c r="A1222" s="1183">
        <v>44284</v>
      </c>
      <c r="B1222" s="1032" t="s">
        <v>5698</v>
      </c>
      <c r="C1222" s="955" t="s">
        <v>6953</v>
      </c>
      <c r="D1222" s="968"/>
      <c r="E1222" s="968"/>
      <c r="F1222" s="972"/>
      <c r="G1222" s="970"/>
      <c r="H1222" s="967"/>
      <c r="I1222" s="970"/>
      <c r="J1222" s="967"/>
      <c r="K1222" s="970"/>
      <c r="L1222" s="967"/>
      <c r="M1222" s="970"/>
      <c r="N1222" s="967"/>
      <c r="O1222" s="973" t="s">
        <v>5700</v>
      </c>
      <c r="P1222" s="967"/>
      <c r="Q1222" s="970"/>
      <c r="R1222" s="967"/>
    </row>
    <row r="1223" spans="1:18" ht="12.6" hidden="1" customHeight="1" outlineLevel="2">
      <c r="A1223" s="1183">
        <v>44284</v>
      </c>
      <c r="B1223" s="1032" t="s">
        <v>5698</v>
      </c>
      <c r="C1223" s="955" t="s">
        <v>6954</v>
      </c>
      <c r="D1223" s="977"/>
      <c r="E1223" s="977" t="s">
        <v>5700</v>
      </c>
      <c r="F1223" s="972"/>
      <c r="G1223" s="970"/>
      <c r="H1223" s="967"/>
      <c r="I1223" s="970"/>
      <c r="J1223" s="967"/>
      <c r="K1223" s="970"/>
      <c r="L1223" s="967"/>
      <c r="M1223" s="970"/>
      <c r="N1223" s="967"/>
      <c r="O1223" s="970"/>
      <c r="P1223" s="967"/>
      <c r="Q1223" s="970"/>
      <c r="R1223" s="967"/>
    </row>
    <row r="1224" spans="1:18" ht="12.6" hidden="1" customHeight="1" outlineLevel="2">
      <c r="A1224" s="1183">
        <v>44284</v>
      </c>
      <c r="B1224" s="1032" t="s">
        <v>5698</v>
      </c>
      <c r="C1224" s="955" t="s">
        <v>6955</v>
      </c>
      <c r="D1224" s="977"/>
      <c r="E1224" s="977" t="s">
        <v>5700</v>
      </c>
      <c r="F1224" s="972"/>
      <c r="G1224" s="970"/>
      <c r="H1224" s="967"/>
      <c r="I1224" s="970"/>
      <c r="J1224" s="967"/>
      <c r="K1224" s="970"/>
      <c r="L1224" s="967"/>
      <c r="M1224" s="970"/>
      <c r="N1224" s="967"/>
      <c r="O1224" s="970"/>
      <c r="P1224" s="967"/>
      <c r="Q1224" s="970"/>
      <c r="R1224" s="967"/>
    </row>
    <row r="1225" spans="1:18" ht="12.6" hidden="1" customHeight="1" outlineLevel="2">
      <c r="A1225" s="1183">
        <v>44284</v>
      </c>
      <c r="B1225" s="1032" t="s">
        <v>5698</v>
      </c>
      <c r="C1225" s="955" t="s">
        <v>6956</v>
      </c>
      <c r="D1225" s="977"/>
      <c r="E1225" s="977" t="s">
        <v>5700</v>
      </c>
      <c r="F1225" s="972"/>
      <c r="G1225" s="970"/>
      <c r="H1225" s="967"/>
      <c r="I1225" s="970"/>
      <c r="J1225" s="967"/>
      <c r="K1225" s="970"/>
      <c r="L1225" s="967"/>
      <c r="M1225" s="970"/>
      <c r="N1225" s="967"/>
      <c r="O1225" s="970"/>
      <c r="P1225" s="967"/>
      <c r="Q1225" s="970"/>
      <c r="R1225" s="967"/>
    </row>
    <row r="1226" spans="1:18" ht="12.6" hidden="1" customHeight="1" outlineLevel="1" collapsed="1">
      <c r="A1226" s="1184">
        <v>44285</v>
      </c>
      <c r="B1226" s="1032" t="s">
        <v>5698</v>
      </c>
      <c r="C1226" s="955" t="s">
        <v>6957</v>
      </c>
      <c r="D1226" s="968"/>
      <c r="E1226" s="968"/>
      <c r="F1226" s="972"/>
      <c r="G1226" s="970"/>
      <c r="H1226" s="974" t="s">
        <v>5700</v>
      </c>
      <c r="I1226" s="970"/>
      <c r="J1226" s="967"/>
      <c r="K1226" s="970"/>
      <c r="L1226" s="967"/>
      <c r="M1226" s="970"/>
      <c r="N1226" s="967"/>
      <c r="O1226" s="970"/>
      <c r="P1226" s="967"/>
      <c r="Q1226" s="970"/>
      <c r="R1226" s="967"/>
    </row>
    <row r="1227" spans="1:18" ht="12.6" hidden="1" customHeight="1" outlineLevel="2">
      <c r="A1227" s="1184">
        <v>44285</v>
      </c>
      <c r="B1227" s="1032" t="s">
        <v>5698</v>
      </c>
      <c r="C1227" s="955" t="s">
        <v>6958</v>
      </c>
      <c r="D1227" s="968"/>
      <c r="E1227" s="968"/>
      <c r="F1227" s="972"/>
      <c r="G1227" s="970"/>
      <c r="H1227" s="974" t="s">
        <v>5700</v>
      </c>
      <c r="I1227" s="970"/>
      <c r="J1227" s="967"/>
      <c r="K1227" s="970"/>
      <c r="L1227" s="967"/>
      <c r="M1227" s="970"/>
      <c r="N1227" s="967"/>
      <c r="O1227" s="970"/>
      <c r="P1227" s="967"/>
      <c r="Q1227" s="970"/>
      <c r="R1227" s="967"/>
    </row>
    <row r="1228" spans="1:18" ht="12.6" hidden="1" customHeight="1" outlineLevel="2">
      <c r="A1228" s="1184">
        <v>44285</v>
      </c>
      <c r="B1228" s="1032" t="s">
        <v>5698</v>
      </c>
      <c r="C1228" s="955" t="s">
        <v>6959</v>
      </c>
      <c r="D1228" s="968"/>
      <c r="E1228" s="968"/>
      <c r="F1228" s="969" t="s">
        <v>5700</v>
      </c>
      <c r="G1228" s="970"/>
      <c r="H1228" s="967"/>
      <c r="I1228" s="970"/>
      <c r="J1228" s="967"/>
      <c r="K1228" s="970"/>
      <c r="L1228" s="967"/>
      <c r="M1228" s="970"/>
      <c r="N1228" s="967"/>
      <c r="O1228" s="970"/>
      <c r="P1228" s="967"/>
      <c r="Q1228" s="970"/>
      <c r="R1228" s="967"/>
    </row>
    <row r="1229" spans="1:18" ht="12.6" hidden="1" customHeight="1" outlineLevel="2">
      <c r="A1229" s="1184">
        <v>44285</v>
      </c>
      <c r="B1229" s="1032" t="s">
        <v>5739</v>
      </c>
      <c r="C1229" s="955" t="s">
        <v>6960</v>
      </c>
      <c r="D1229" s="968"/>
      <c r="E1229" s="968"/>
      <c r="F1229" s="972"/>
      <c r="G1229" s="970"/>
      <c r="H1229" s="967"/>
      <c r="I1229" s="973" t="s">
        <v>5700</v>
      </c>
      <c r="J1229" s="967"/>
      <c r="K1229" s="970"/>
      <c r="L1229" s="967"/>
      <c r="M1229" s="970"/>
      <c r="N1229" s="967"/>
      <c r="O1229" s="970"/>
      <c r="P1229" s="967"/>
      <c r="Q1229" s="970"/>
      <c r="R1229" s="967"/>
    </row>
    <row r="1230" spans="1:18" ht="12.6" hidden="1" customHeight="1" outlineLevel="2">
      <c r="A1230" s="1184">
        <v>44285</v>
      </c>
      <c r="B1230" s="1032" t="s">
        <v>5706</v>
      </c>
      <c r="C1230" s="955" t="s">
        <v>6961</v>
      </c>
      <c r="D1230" s="968"/>
      <c r="E1230" s="968"/>
      <c r="F1230" s="969" t="s">
        <v>5700</v>
      </c>
      <c r="G1230" s="970"/>
      <c r="H1230" s="967"/>
      <c r="I1230" s="970"/>
      <c r="J1230" s="967"/>
      <c r="K1230" s="970"/>
      <c r="L1230" s="967"/>
      <c r="M1230" s="970"/>
      <c r="N1230" s="967"/>
      <c r="O1230" s="970"/>
      <c r="P1230" s="967"/>
      <c r="Q1230" s="970"/>
      <c r="R1230" s="967"/>
    </row>
    <row r="1231" spans="1:18" ht="12.6" hidden="1" customHeight="1" outlineLevel="2">
      <c r="A1231" s="1184">
        <v>44285</v>
      </c>
      <c r="B1231" s="1032" t="s">
        <v>5698</v>
      </c>
      <c r="C1231" s="955" t="s">
        <v>6962</v>
      </c>
      <c r="D1231" s="968"/>
      <c r="E1231" s="968"/>
      <c r="F1231" s="972"/>
      <c r="G1231" s="970"/>
      <c r="H1231" s="974" t="s">
        <v>5700</v>
      </c>
      <c r="I1231" s="970"/>
      <c r="J1231" s="967"/>
      <c r="K1231" s="970"/>
      <c r="L1231" s="967"/>
      <c r="M1231" s="970"/>
      <c r="N1231" s="967"/>
      <c r="O1231" s="970"/>
      <c r="P1231" s="967"/>
      <c r="Q1231" s="970"/>
      <c r="R1231" s="967"/>
    </row>
    <row r="1232" spans="1:18" ht="12.6" hidden="1" customHeight="1" outlineLevel="2">
      <c r="A1232" s="1184">
        <v>44285</v>
      </c>
      <c r="B1232" s="1032" t="s">
        <v>5698</v>
      </c>
      <c r="C1232" s="955" t="s">
        <v>6963</v>
      </c>
      <c r="D1232" s="968"/>
      <c r="E1232" s="968"/>
      <c r="F1232" s="972"/>
      <c r="G1232" s="970"/>
      <c r="H1232" s="967"/>
      <c r="I1232" s="970"/>
      <c r="J1232" s="967"/>
      <c r="K1232" s="970"/>
      <c r="L1232" s="967"/>
      <c r="M1232" s="970"/>
      <c r="N1232" s="967"/>
      <c r="O1232" s="973" t="s">
        <v>5700</v>
      </c>
      <c r="P1232" s="967"/>
      <c r="Q1232" s="970"/>
      <c r="R1232" s="967"/>
    </row>
    <row r="1233" spans="1:20" ht="12.6" hidden="1" customHeight="1" outlineLevel="2">
      <c r="A1233" s="1184">
        <v>44285</v>
      </c>
      <c r="B1233" s="1032" t="s">
        <v>5698</v>
      </c>
      <c r="C1233" s="955" t="s">
        <v>6964</v>
      </c>
      <c r="D1233" s="968"/>
      <c r="E1233" s="968"/>
      <c r="F1233" s="972"/>
      <c r="G1233" s="970"/>
      <c r="H1233" s="967"/>
      <c r="I1233" s="970"/>
      <c r="J1233" s="967"/>
      <c r="K1233" s="970"/>
      <c r="L1233" s="967"/>
      <c r="M1233" s="970"/>
      <c r="N1233" s="967"/>
      <c r="O1233" s="973" t="s">
        <v>5700</v>
      </c>
      <c r="P1233" s="967"/>
      <c r="Q1233" s="970"/>
      <c r="R1233" s="967"/>
      <c r="S1233" s="970"/>
      <c r="T1233" s="967"/>
    </row>
    <row r="1234" spans="1:20" ht="12.6" hidden="1" customHeight="1" outlineLevel="2">
      <c r="A1234" s="1184">
        <v>44285</v>
      </c>
      <c r="B1234" s="1032" t="s">
        <v>5698</v>
      </c>
      <c r="C1234" s="955" t="s">
        <v>6965</v>
      </c>
      <c r="D1234" s="968"/>
      <c r="E1234" s="968"/>
      <c r="F1234" s="972"/>
      <c r="G1234" s="970"/>
      <c r="H1234" s="967"/>
      <c r="I1234" s="970"/>
      <c r="J1234" s="974" t="s">
        <v>5700</v>
      </c>
      <c r="K1234" s="970"/>
      <c r="L1234" s="967"/>
      <c r="M1234" s="970"/>
      <c r="N1234" s="967"/>
      <c r="O1234" s="973" t="s">
        <v>5700</v>
      </c>
      <c r="P1234" s="967"/>
      <c r="Q1234" s="970"/>
      <c r="R1234" s="967"/>
      <c r="S1234" s="970"/>
      <c r="T1234" s="967"/>
    </row>
    <row r="1235" spans="1:20" ht="12.6" hidden="1" customHeight="1" outlineLevel="2">
      <c r="A1235" s="1184">
        <v>44285</v>
      </c>
      <c r="B1235" s="1032" t="s">
        <v>5698</v>
      </c>
      <c r="C1235" s="955" t="s">
        <v>6966</v>
      </c>
      <c r="D1235" s="968"/>
      <c r="E1235" s="968"/>
      <c r="F1235" s="972"/>
      <c r="G1235" s="970"/>
      <c r="H1235" s="967"/>
      <c r="I1235" s="970"/>
      <c r="J1235" s="967"/>
      <c r="K1235" s="970"/>
      <c r="L1235" s="967"/>
      <c r="M1235" s="970"/>
      <c r="N1235" s="967"/>
      <c r="O1235" s="973" t="s">
        <v>5700</v>
      </c>
      <c r="P1235" s="967"/>
      <c r="Q1235" s="970"/>
      <c r="R1235" s="967"/>
      <c r="S1235" s="970"/>
      <c r="T1235" s="967"/>
    </row>
    <row r="1236" spans="1:20" ht="12.6" hidden="1" customHeight="1" outlineLevel="2">
      <c r="A1236" s="1184">
        <v>44285</v>
      </c>
      <c r="B1236" s="1032" t="s">
        <v>5698</v>
      </c>
      <c r="C1236" s="955" t="s">
        <v>6967</v>
      </c>
      <c r="D1236" s="968"/>
      <c r="E1236" s="968"/>
      <c r="F1236" s="972"/>
      <c r="G1236" s="970"/>
      <c r="H1236" s="967"/>
      <c r="I1236" s="970"/>
      <c r="J1236" s="967"/>
      <c r="K1236" s="970"/>
      <c r="L1236" s="967"/>
      <c r="M1236" s="970"/>
      <c r="N1236" s="967"/>
      <c r="O1236" s="970"/>
      <c r="P1236" s="967"/>
      <c r="Q1236" s="970"/>
      <c r="R1236" s="967"/>
      <c r="S1236" s="970"/>
      <c r="T1236" s="974" t="s">
        <v>5700</v>
      </c>
    </row>
    <row r="1237" spans="1:20" ht="12.6" hidden="1" customHeight="1" outlineLevel="2">
      <c r="A1237" s="1184">
        <v>44285</v>
      </c>
      <c r="B1237" s="1032" t="s">
        <v>5706</v>
      </c>
      <c r="C1237" s="955" t="s">
        <v>6968</v>
      </c>
      <c r="D1237" s="968"/>
      <c r="E1237" s="968"/>
      <c r="F1237" s="972"/>
      <c r="G1237" s="970"/>
      <c r="H1237" s="967"/>
      <c r="I1237" s="970"/>
      <c r="J1237" s="967"/>
      <c r="K1237" s="970"/>
      <c r="L1237" s="967"/>
      <c r="M1237" s="970"/>
      <c r="N1237" s="967"/>
      <c r="O1237" s="970"/>
      <c r="P1237" s="967"/>
      <c r="Q1237" s="970"/>
      <c r="R1237" s="967"/>
      <c r="S1237" s="970"/>
      <c r="T1237" s="974" t="s">
        <v>5700</v>
      </c>
    </row>
    <row r="1238" spans="1:20" ht="12.6" hidden="1" customHeight="1" outlineLevel="2">
      <c r="A1238" s="1184">
        <v>44285</v>
      </c>
      <c r="B1238" s="1032" t="s">
        <v>5723</v>
      </c>
      <c r="C1238" s="955" t="s">
        <v>6969</v>
      </c>
      <c r="D1238" s="977"/>
      <c r="E1238" s="977" t="s">
        <v>5700</v>
      </c>
      <c r="F1238" s="972"/>
      <c r="G1238" s="970"/>
      <c r="H1238" s="967"/>
      <c r="I1238" s="970"/>
      <c r="J1238" s="967"/>
      <c r="K1238" s="970"/>
      <c r="L1238" s="967"/>
      <c r="M1238" s="970"/>
      <c r="N1238" s="967"/>
      <c r="O1238" s="970"/>
      <c r="P1238" s="967"/>
      <c r="Q1238" s="970"/>
      <c r="R1238" s="967"/>
      <c r="S1238" s="970"/>
      <c r="T1238" s="974" t="s">
        <v>5700</v>
      </c>
    </row>
    <row r="1239" spans="1:20" ht="12.6" hidden="1" customHeight="1" outlineLevel="2">
      <c r="A1239" s="1184">
        <v>44285</v>
      </c>
      <c r="B1239" s="1032" t="s">
        <v>5698</v>
      </c>
      <c r="C1239" s="955" t="s">
        <v>6970</v>
      </c>
      <c r="D1239" s="968"/>
      <c r="E1239" s="968"/>
      <c r="F1239" s="972"/>
      <c r="G1239" s="970"/>
      <c r="H1239" s="967"/>
      <c r="I1239" s="970"/>
      <c r="J1239" s="967"/>
      <c r="K1239" s="970"/>
      <c r="L1239" s="967"/>
      <c r="M1239" s="970"/>
      <c r="N1239" s="967"/>
      <c r="O1239" s="970"/>
      <c r="P1239" s="967"/>
      <c r="Q1239" s="970"/>
      <c r="R1239" s="967"/>
      <c r="S1239" s="970"/>
      <c r="T1239" s="974" t="s">
        <v>5700</v>
      </c>
    </row>
    <row r="1240" spans="1:20" ht="12.6" hidden="1" customHeight="1" outlineLevel="2">
      <c r="A1240" s="1184">
        <v>44285</v>
      </c>
      <c r="B1240" s="1032" t="s">
        <v>5698</v>
      </c>
      <c r="C1240" s="955" t="s">
        <v>6971</v>
      </c>
      <c r="D1240" s="968"/>
      <c r="E1240" s="968"/>
      <c r="F1240" s="972"/>
      <c r="G1240" s="970"/>
      <c r="H1240" s="967"/>
      <c r="I1240" s="970"/>
      <c r="J1240" s="967"/>
      <c r="K1240" s="970"/>
      <c r="L1240" s="967"/>
      <c r="M1240" s="973" t="s">
        <v>5700</v>
      </c>
      <c r="N1240" s="967"/>
      <c r="O1240" s="970"/>
      <c r="P1240" s="967"/>
      <c r="Q1240" s="970"/>
      <c r="R1240" s="967"/>
      <c r="S1240" s="970"/>
      <c r="T1240" s="967"/>
    </row>
    <row r="1241" spans="1:20" ht="12.6" hidden="1" customHeight="1" outlineLevel="2">
      <c r="A1241" s="1184">
        <v>44285</v>
      </c>
      <c r="B1241" s="1032" t="s">
        <v>5698</v>
      </c>
      <c r="C1241" s="955" t="s">
        <v>6972</v>
      </c>
      <c r="D1241" s="968"/>
      <c r="E1241" s="968"/>
      <c r="F1241" s="972"/>
      <c r="G1241" s="970"/>
      <c r="H1241" s="967"/>
      <c r="I1241" s="973" t="s">
        <v>5700</v>
      </c>
      <c r="J1241" s="967"/>
      <c r="K1241" s="970"/>
      <c r="L1241" s="967"/>
      <c r="M1241" s="970"/>
      <c r="N1241" s="967"/>
      <c r="O1241" s="970"/>
      <c r="P1241" s="967"/>
      <c r="Q1241" s="970"/>
      <c r="R1241" s="967"/>
      <c r="S1241" s="970"/>
      <c r="T1241" s="967"/>
    </row>
    <row r="1242" spans="1:20" ht="12.6" hidden="1" customHeight="1" outlineLevel="2">
      <c r="A1242" s="1184">
        <v>44285</v>
      </c>
      <c r="B1242" s="1032" t="s">
        <v>5698</v>
      </c>
      <c r="C1242" s="955" t="s">
        <v>6973</v>
      </c>
      <c r="D1242" s="968"/>
      <c r="E1242" s="968"/>
      <c r="F1242" s="972"/>
      <c r="G1242" s="970"/>
      <c r="H1242" s="974" t="s">
        <v>5700</v>
      </c>
      <c r="I1242" s="970"/>
      <c r="J1242" s="967"/>
      <c r="K1242" s="970"/>
      <c r="L1242" s="967"/>
      <c r="M1242" s="970"/>
      <c r="N1242" s="967"/>
      <c r="O1242" s="970"/>
      <c r="P1242" s="967"/>
      <c r="Q1242" s="970"/>
      <c r="R1242" s="967"/>
      <c r="S1242" s="970"/>
      <c r="T1242" s="967"/>
    </row>
    <row r="1243" spans="1:20" ht="12.6" hidden="1" customHeight="1" outlineLevel="2">
      <c r="A1243" s="1184">
        <v>44285</v>
      </c>
      <c r="B1243" s="1032" t="s">
        <v>5698</v>
      </c>
      <c r="C1243" s="955" t="s">
        <v>6974</v>
      </c>
      <c r="D1243" s="977"/>
      <c r="E1243" s="977" t="s">
        <v>5700</v>
      </c>
      <c r="F1243" s="972"/>
      <c r="G1243" s="970"/>
      <c r="H1243" s="967"/>
      <c r="I1243" s="970"/>
      <c r="J1243" s="967"/>
      <c r="K1243" s="970"/>
      <c r="L1243" s="967"/>
      <c r="M1243" s="970"/>
      <c r="N1243" s="967"/>
      <c r="O1243" s="970"/>
      <c r="P1243" s="967"/>
      <c r="Q1243" s="970"/>
      <c r="R1243" s="967"/>
      <c r="S1243" s="970"/>
      <c r="T1243" s="967"/>
    </row>
    <row r="1244" spans="1:20" ht="12.6" hidden="1" customHeight="1" outlineLevel="2">
      <c r="A1244" s="1184">
        <v>44285</v>
      </c>
      <c r="B1244" s="1032" t="s">
        <v>5698</v>
      </c>
      <c r="C1244" s="955" t="s">
        <v>6975</v>
      </c>
      <c r="D1244" s="968"/>
      <c r="E1244" s="968"/>
      <c r="F1244" s="972"/>
      <c r="G1244" s="970"/>
      <c r="H1244" s="967"/>
      <c r="I1244" s="970"/>
      <c r="J1244" s="967"/>
      <c r="K1244" s="970"/>
      <c r="L1244" s="967"/>
      <c r="M1244" s="970"/>
      <c r="N1244" s="967"/>
      <c r="O1244" s="970"/>
      <c r="P1244" s="967"/>
      <c r="Q1244" s="970"/>
      <c r="R1244" s="967"/>
      <c r="S1244" s="970"/>
      <c r="T1244" s="974" t="s">
        <v>5700</v>
      </c>
    </row>
    <row r="1245" spans="1:20" ht="12.6" hidden="1" customHeight="1" outlineLevel="2">
      <c r="A1245" s="1184">
        <v>44285</v>
      </c>
      <c r="B1245" s="1032" t="s">
        <v>5698</v>
      </c>
      <c r="C1245" s="955" t="s">
        <v>6973</v>
      </c>
      <c r="D1245" s="968"/>
      <c r="E1245" s="968"/>
      <c r="F1245" s="972"/>
      <c r="G1245" s="970"/>
      <c r="H1245" s="974" t="s">
        <v>5700</v>
      </c>
      <c r="I1245" s="970"/>
      <c r="J1245" s="967"/>
      <c r="K1245" s="970"/>
      <c r="L1245" s="967"/>
      <c r="M1245" s="970"/>
      <c r="N1245" s="967"/>
      <c r="O1245" s="970"/>
      <c r="P1245" s="967"/>
      <c r="Q1245" s="970"/>
      <c r="R1245" s="967"/>
      <c r="S1245" s="970"/>
      <c r="T1245" s="967"/>
    </row>
    <row r="1246" spans="1:20" ht="12.6" hidden="1" customHeight="1" outlineLevel="2">
      <c r="A1246" s="1184">
        <v>44285</v>
      </c>
      <c r="B1246" s="1032" t="s">
        <v>5698</v>
      </c>
      <c r="C1246" s="955" t="s">
        <v>6976</v>
      </c>
      <c r="D1246" s="968"/>
      <c r="E1246" s="968"/>
      <c r="F1246" s="972"/>
      <c r="G1246" s="970"/>
      <c r="H1246" s="967"/>
      <c r="I1246" s="970"/>
      <c r="J1246" s="967"/>
      <c r="K1246" s="970"/>
      <c r="L1246" s="967"/>
      <c r="M1246" s="970"/>
      <c r="N1246" s="967"/>
      <c r="O1246" s="970"/>
      <c r="P1246" s="967"/>
      <c r="Q1246" s="970"/>
      <c r="R1246" s="967"/>
      <c r="S1246" s="970"/>
      <c r="T1246" s="974" t="s">
        <v>5700</v>
      </c>
    </row>
    <row r="1247" spans="1:20" ht="25.2" hidden="1" customHeight="1" outlineLevel="2">
      <c r="A1247" s="1184">
        <v>44285</v>
      </c>
      <c r="B1247" s="1032" t="s">
        <v>5698</v>
      </c>
      <c r="C1247" s="955" t="s">
        <v>6977</v>
      </c>
      <c r="D1247" s="977"/>
      <c r="E1247" s="977" t="s">
        <v>5700</v>
      </c>
      <c r="F1247" s="972"/>
      <c r="G1247" s="970"/>
      <c r="H1247" s="967"/>
      <c r="I1247" s="970"/>
      <c r="J1247" s="967"/>
      <c r="K1247" s="970"/>
      <c r="L1247" s="967"/>
      <c r="M1247" s="970"/>
      <c r="N1247" s="967"/>
      <c r="O1247" s="970"/>
      <c r="P1247" s="967"/>
      <c r="Q1247" s="970"/>
      <c r="R1247" s="967"/>
      <c r="S1247" s="970"/>
      <c r="T1247" s="967"/>
    </row>
    <row r="1248" spans="1:20" ht="12.6" hidden="1" customHeight="1" outlineLevel="2">
      <c r="A1248" s="1184">
        <v>44285</v>
      </c>
      <c r="B1248" s="1032" t="s">
        <v>6070</v>
      </c>
      <c r="C1248" s="955" t="s">
        <v>6978</v>
      </c>
      <c r="D1248" s="968"/>
      <c r="E1248" s="968"/>
      <c r="F1248" s="972"/>
      <c r="G1248" s="970"/>
      <c r="H1248" s="967"/>
      <c r="I1248" s="970"/>
      <c r="J1248" s="974" t="s">
        <v>5700</v>
      </c>
      <c r="K1248" s="970"/>
      <c r="L1248" s="967"/>
      <c r="M1248" s="970"/>
      <c r="N1248" s="967"/>
      <c r="O1248" s="970"/>
      <c r="P1248" s="967"/>
      <c r="Q1248" s="970"/>
      <c r="R1248" s="967"/>
      <c r="S1248" s="970"/>
      <c r="T1248" s="967"/>
    </row>
    <row r="1249" spans="1:21" ht="12.6" hidden="1" customHeight="1" outlineLevel="2">
      <c r="A1249" s="1184">
        <v>44285</v>
      </c>
      <c r="B1249" s="1032" t="s">
        <v>5698</v>
      </c>
      <c r="C1249" s="955" t="s">
        <v>6979</v>
      </c>
      <c r="D1249" s="968"/>
      <c r="E1249" s="968"/>
      <c r="F1249" s="969" t="s">
        <v>5700</v>
      </c>
      <c r="G1249" s="970"/>
      <c r="H1249" s="967"/>
      <c r="I1249" s="970"/>
      <c r="J1249" s="967"/>
      <c r="K1249" s="970"/>
      <c r="L1249" s="967"/>
      <c r="M1249" s="970"/>
      <c r="N1249" s="967"/>
      <c r="O1249" s="970"/>
      <c r="P1249" s="967"/>
      <c r="Q1249" s="970"/>
      <c r="R1249" s="967"/>
      <c r="S1249" s="970"/>
      <c r="T1249" s="967"/>
      <c r="U1249" s="970"/>
    </row>
    <row r="1250" spans="1:21" ht="12.6" hidden="1" customHeight="1" outlineLevel="2">
      <c r="A1250" s="1184">
        <v>44285</v>
      </c>
      <c r="B1250" s="1032" t="s">
        <v>5698</v>
      </c>
      <c r="C1250" s="955" t="s">
        <v>6980</v>
      </c>
      <c r="D1250" s="968"/>
      <c r="E1250" s="968"/>
      <c r="F1250" s="969" t="s">
        <v>5700</v>
      </c>
      <c r="G1250" s="970"/>
      <c r="H1250" s="967"/>
      <c r="I1250" s="970"/>
      <c r="J1250" s="967"/>
      <c r="K1250" s="970"/>
      <c r="L1250" s="967"/>
      <c r="M1250" s="970"/>
      <c r="N1250" s="967"/>
      <c r="O1250" s="970"/>
      <c r="P1250" s="967"/>
      <c r="Q1250" s="970"/>
      <c r="R1250" s="967"/>
      <c r="S1250" s="973" t="s">
        <v>5700</v>
      </c>
      <c r="T1250" s="967"/>
      <c r="U1250" s="970"/>
    </row>
    <row r="1251" spans="1:21" ht="12.6" hidden="1" customHeight="1" outlineLevel="2">
      <c r="A1251" s="1184">
        <v>44285</v>
      </c>
      <c r="B1251" s="1032" t="s">
        <v>5698</v>
      </c>
      <c r="C1251" s="955" t="s">
        <v>6981</v>
      </c>
      <c r="D1251" s="968"/>
      <c r="E1251" s="968"/>
      <c r="F1251" s="972"/>
      <c r="G1251" s="970"/>
      <c r="H1251" s="967"/>
      <c r="I1251" s="970"/>
      <c r="J1251" s="967"/>
      <c r="K1251" s="970"/>
      <c r="L1251" s="967"/>
      <c r="M1251" s="970"/>
      <c r="N1251" s="974" t="s">
        <v>5700</v>
      </c>
      <c r="O1251" s="970"/>
      <c r="P1251" s="967"/>
      <c r="Q1251" s="970"/>
      <c r="R1251" s="967"/>
      <c r="S1251" s="970"/>
      <c r="T1251" s="967"/>
      <c r="U1251" s="970"/>
    </row>
    <row r="1252" spans="1:21" ht="12.6" hidden="1" customHeight="1" outlineLevel="2">
      <c r="A1252" s="1184">
        <v>44285</v>
      </c>
      <c r="B1252" s="1032" t="s">
        <v>5698</v>
      </c>
      <c r="C1252" s="955" t="s">
        <v>6982</v>
      </c>
      <c r="D1252" s="968"/>
      <c r="E1252" s="968"/>
      <c r="F1252" s="969" t="s">
        <v>5700</v>
      </c>
      <c r="G1252" s="970"/>
      <c r="H1252" s="967"/>
      <c r="I1252" s="970"/>
      <c r="J1252" s="967"/>
      <c r="K1252" s="970"/>
      <c r="L1252" s="967"/>
      <c r="M1252" s="970"/>
      <c r="N1252" s="967"/>
      <c r="O1252" s="970"/>
      <c r="P1252" s="967"/>
      <c r="Q1252" s="970"/>
      <c r="R1252" s="967"/>
      <c r="S1252" s="970"/>
      <c r="T1252" s="967"/>
      <c r="U1252" s="970"/>
    </row>
    <row r="1253" spans="1:21" ht="12.6" hidden="1" customHeight="1" outlineLevel="2">
      <c r="A1253" s="1184">
        <v>44285</v>
      </c>
      <c r="B1253" s="1032" t="s">
        <v>5698</v>
      </c>
      <c r="C1253" s="955" t="s">
        <v>6983</v>
      </c>
      <c r="D1253" s="968"/>
      <c r="E1253" s="968"/>
      <c r="F1253" s="972"/>
      <c r="G1253" s="970"/>
      <c r="H1253" s="967"/>
      <c r="I1253" s="970"/>
      <c r="J1253" s="967"/>
      <c r="K1253" s="970"/>
      <c r="L1253" s="967"/>
      <c r="M1253" s="970"/>
      <c r="N1253" s="967"/>
      <c r="O1253" s="970"/>
      <c r="P1253" s="967"/>
      <c r="Q1253" s="970"/>
      <c r="R1253" s="967"/>
      <c r="S1253" s="970"/>
      <c r="T1253" s="967"/>
      <c r="U1253" s="973" t="s">
        <v>5700</v>
      </c>
    </row>
    <row r="1254" spans="1:21" ht="12.6" hidden="1" customHeight="1" outlineLevel="1" collapsed="1">
      <c r="A1254" s="1185">
        <v>44286</v>
      </c>
      <c r="B1254" s="1032" t="s">
        <v>5698</v>
      </c>
      <c r="C1254" s="955" t="s">
        <v>6984</v>
      </c>
      <c r="D1254" s="968"/>
      <c r="E1254" s="968"/>
      <c r="F1254" s="972"/>
      <c r="G1254" s="970"/>
      <c r="H1254" s="974" t="s">
        <v>5700</v>
      </c>
      <c r="I1254" s="970"/>
      <c r="J1254" s="967"/>
      <c r="K1254" s="970"/>
      <c r="L1254" s="967"/>
      <c r="M1254" s="970"/>
      <c r="N1254" s="967"/>
      <c r="O1254" s="970"/>
      <c r="P1254" s="967"/>
      <c r="Q1254" s="970"/>
      <c r="R1254" s="967"/>
      <c r="S1254" s="970"/>
      <c r="T1254" s="967"/>
      <c r="U1254" s="970"/>
    </row>
    <row r="1255" spans="1:21" ht="12.6" hidden="1" customHeight="1" outlineLevel="2">
      <c r="A1255" s="1185">
        <v>44286</v>
      </c>
      <c r="B1255" s="1032" t="s">
        <v>5698</v>
      </c>
      <c r="C1255" s="955" t="s">
        <v>6985</v>
      </c>
      <c r="D1255" s="968"/>
      <c r="E1255" s="968"/>
      <c r="F1255" s="972"/>
      <c r="G1255" s="970"/>
      <c r="H1255" s="967"/>
      <c r="I1255" s="970"/>
      <c r="J1255" s="967"/>
      <c r="K1255" s="970"/>
      <c r="L1255" s="967"/>
      <c r="M1255" s="970"/>
      <c r="N1255" s="967"/>
      <c r="O1255" s="970"/>
      <c r="P1255" s="967"/>
      <c r="Q1255" s="970"/>
      <c r="R1255" s="967"/>
      <c r="S1255" s="970"/>
      <c r="T1255" s="974" t="s">
        <v>5700</v>
      </c>
      <c r="U1255" s="970"/>
    </row>
    <row r="1256" spans="1:21" ht="12.6" hidden="1" customHeight="1" outlineLevel="2">
      <c r="A1256" s="1185">
        <v>44286</v>
      </c>
      <c r="B1256" s="1032" t="s">
        <v>5698</v>
      </c>
      <c r="C1256" s="955" t="s">
        <v>6986</v>
      </c>
      <c r="D1256" s="968"/>
      <c r="E1256" s="968"/>
      <c r="F1256" s="972"/>
      <c r="G1256" s="970"/>
      <c r="H1256" s="967"/>
      <c r="I1256" s="970"/>
      <c r="J1256" s="967"/>
      <c r="K1256" s="970"/>
      <c r="L1256" s="967"/>
      <c r="M1256" s="970"/>
      <c r="N1256" s="967"/>
      <c r="O1256" s="970"/>
      <c r="P1256" s="967"/>
      <c r="Q1256" s="970"/>
      <c r="R1256" s="967"/>
      <c r="S1256" s="970"/>
      <c r="T1256" s="974" t="s">
        <v>5700</v>
      </c>
      <c r="U1256" s="970"/>
    </row>
    <row r="1257" spans="1:21" ht="12.6" hidden="1" customHeight="1" outlineLevel="2">
      <c r="A1257" s="1185">
        <v>44286</v>
      </c>
      <c r="B1257" s="1032" t="s">
        <v>5706</v>
      </c>
      <c r="C1257" s="955" t="s">
        <v>6987</v>
      </c>
      <c r="D1257" s="968"/>
      <c r="E1257" s="968"/>
      <c r="F1257" s="972"/>
      <c r="G1257" s="970"/>
      <c r="H1257" s="967"/>
      <c r="I1257" s="970"/>
      <c r="J1257" s="967"/>
      <c r="K1257" s="970"/>
      <c r="L1257" s="967"/>
      <c r="M1257" s="970"/>
      <c r="N1257" s="967"/>
      <c r="O1257" s="973" t="s">
        <v>5700</v>
      </c>
      <c r="P1257" s="967"/>
      <c r="Q1257" s="970"/>
      <c r="R1257" s="967"/>
      <c r="S1257" s="970"/>
      <c r="T1257" s="967"/>
      <c r="U1257" s="970"/>
    </row>
    <row r="1258" spans="1:21" ht="25.2" hidden="1" customHeight="1" outlineLevel="2">
      <c r="A1258" s="1185">
        <v>44286</v>
      </c>
      <c r="B1258" s="1032" t="s">
        <v>5815</v>
      </c>
      <c r="C1258" s="955" t="s">
        <v>6988</v>
      </c>
      <c r="D1258" s="968"/>
      <c r="E1258" s="968"/>
      <c r="F1258" s="972"/>
      <c r="G1258" s="970"/>
      <c r="H1258" s="967"/>
      <c r="I1258" s="970"/>
      <c r="J1258" s="967"/>
      <c r="K1258" s="970"/>
      <c r="L1258" s="967"/>
      <c r="M1258" s="970"/>
      <c r="N1258" s="967"/>
      <c r="O1258" s="970"/>
      <c r="P1258" s="967"/>
      <c r="Q1258" s="970"/>
      <c r="R1258" s="967"/>
      <c r="S1258" s="970"/>
      <c r="T1258" s="974" t="s">
        <v>5700</v>
      </c>
      <c r="U1258" s="970"/>
    </row>
    <row r="1259" spans="1:21" ht="12.6" hidden="1" customHeight="1" outlineLevel="2">
      <c r="A1259" s="1185">
        <v>44286</v>
      </c>
      <c r="B1259" s="1032" t="s">
        <v>5698</v>
      </c>
      <c r="C1259" s="955" t="s">
        <v>6989</v>
      </c>
      <c r="D1259" s="968"/>
      <c r="E1259" s="968"/>
      <c r="F1259" s="972"/>
      <c r="G1259" s="970"/>
      <c r="H1259" s="967"/>
      <c r="I1259" s="970"/>
      <c r="J1259" s="967"/>
      <c r="K1259" s="970"/>
      <c r="L1259" s="967"/>
      <c r="M1259" s="970"/>
      <c r="N1259" s="967"/>
      <c r="O1259" s="970"/>
      <c r="P1259" s="967"/>
      <c r="Q1259" s="970"/>
      <c r="R1259" s="967"/>
      <c r="S1259" s="970"/>
      <c r="T1259" s="974" t="s">
        <v>5700</v>
      </c>
      <c r="U1259" s="970"/>
    </row>
    <row r="1260" spans="1:21" ht="12.6" hidden="1" customHeight="1" outlineLevel="2">
      <c r="A1260" s="1185">
        <v>44286</v>
      </c>
      <c r="B1260" s="1032" t="s">
        <v>5706</v>
      </c>
      <c r="C1260" s="955" t="s">
        <v>6990</v>
      </c>
      <c r="D1260" s="968"/>
      <c r="E1260" s="968"/>
      <c r="F1260" s="972"/>
      <c r="G1260" s="970"/>
      <c r="H1260" s="967"/>
      <c r="I1260" s="970"/>
      <c r="J1260" s="967"/>
      <c r="K1260" s="970"/>
      <c r="L1260" s="967"/>
      <c r="M1260" s="970"/>
      <c r="N1260" s="967"/>
      <c r="O1260" s="973" t="s">
        <v>5700</v>
      </c>
      <c r="P1260" s="967"/>
      <c r="Q1260" s="970"/>
      <c r="R1260" s="967"/>
      <c r="S1260" s="970"/>
      <c r="T1260" s="967"/>
      <c r="U1260" s="970"/>
    </row>
    <row r="1261" spans="1:21" ht="12.6" hidden="1" customHeight="1" outlineLevel="2">
      <c r="A1261" s="1185">
        <v>44286</v>
      </c>
      <c r="B1261" s="1032" t="s">
        <v>5706</v>
      </c>
      <c r="C1261" s="955" t="s">
        <v>6991</v>
      </c>
      <c r="D1261" s="968"/>
      <c r="E1261" s="968"/>
      <c r="F1261" s="972"/>
      <c r="G1261" s="970"/>
      <c r="H1261" s="967"/>
      <c r="I1261" s="970"/>
      <c r="J1261" s="967"/>
      <c r="K1261" s="970"/>
      <c r="L1261" s="967"/>
      <c r="M1261" s="970"/>
      <c r="N1261" s="967"/>
      <c r="O1261" s="973" t="s">
        <v>5700</v>
      </c>
      <c r="P1261" s="967"/>
      <c r="Q1261" s="970"/>
      <c r="R1261" s="967"/>
      <c r="S1261" s="970"/>
      <c r="T1261" s="967"/>
      <c r="U1261" s="970"/>
    </row>
    <row r="1262" spans="1:21" ht="12.6" hidden="1" customHeight="1" outlineLevel="2">
      <c r="A1262" s="1185">
        <v>44286</v>
      </c>
      <c r="B1262" s="1032" t="s">
        <v>5698</v>
      </c>
      <c r="C1262" s="955" t="s">
        <v>6992</v>
      </c>
      <c r="D1262" s="968"/>
      <c r="E1262" s="968"/>
      <c r="F1262" s="972"/>
      <c r="G1262" s="970"/>
      <c r="H1262" s="967"/>
      <c r="I1262" s="970"/>
      <c r="J1262" s="967"/>
      <c r="K1262" s="970"/>
      <c r="L1262" s="967"/>
      <c r="M1262" s="970"/>
      <c r="N1262" s="967"/>
      <c r="O1262" s="970"/>
      <c r="P1262" s="967"/>
      <c r="Q1262" s="970"/>
      <c r="R1262" s="974" t="s">
        <v>5700</v>
      </c>
      <c r="S1262" s="970"/>
      <c r="T1262" s="967"/>
      <c r="U1262" s="970"/>
    </row>
    <row r="1263" spans="1:21" ht="25.2" hidden="1" customHeight="1" outlineLevel="2">
      <c r="A1263" s="1185">
        <v>44286</v>
      </c>
      <c r="B1263" s="1032" t="s">
        <v>5698</v>
      </c>
      <c r="C1263" s="955" t="s">
        <v>6993</v>
      </c>
      <c r="D1263" s="968"/>
      <c r="E1263" s="968"/>
      <c r="F1263" s="969" t="s">
        <v>5700</v>
      </c>
      <c r="G1263" s="970"/>
      <c r="H1263" s="967"/>
      <c r="I1263" s="970"/>
      <c r="J1263" s="967"/>
      <c r="K1263" s="970"/>
      <c r="L1263" s="967"/>
      <c r="M1263" s="970"/>
      <c r="N1263" s="967"/>
      <c r="O1263" s="970"/>
      <c r="P1263" s="967"/>
      <c r="Q1263" s="970"/>
      <c r="R1263" s="967"/>
      <c r="S1263" s="970"/>
      <c r="T1263" s="967"/>
      <c r="U1263" s="970"/>
    </row>
    <row r="1264" spans="1:21" ht="12.6" hidden="1" customHeight="1" outlineLevel="2">
      <c r="A1264" s="1185">
        <v>44286</v>
      </c>
      <c r="B1264" s="1032" t="s">
        <v>5698</v>
      </c>
      <c r="C1264" s="955" t="s">
        <v>6994</v>
      </c>
      <c r="D1264" s="968"/>
      <c r="E1264" s="968"/>
      <c r="F1264" s="972"/>
      <c r="G1264" s="970"/>
      <c r="H1264" s="967"/>
      <c r="I1264" s="970"/>
      <c r="J1264" s="967"/>
      <c r="K1264" s="970"/>
      <c r="L1264" s="967"/>
      <c r="M1264" s="970"/>
      <c r="N1264" s="967"/>
      <c r="O1264" s="970"/>
      <c r="P1264" s="967"/>
      <c r="Q1264" s="970"/>
      <c r="R1264" s="967"/>
      <c r="S1264" s="970"/>
      <c r="T1264" s="967"/>
      <c r="U1264" s="970"/>
    </row>
    <row r="1265" spans="1:20" ht="12.6" hidden="1" customHeight="1" outlineLevel="2">
      <c r="A1265" s="1185">
        <v>44286</v>
      </c>
      <c r="B1265" s="1032" t="s">
        <v>5698</v>
      </c>
      <c r="C1265" s="955" t="s">
        <v>6995</v>
      </c>
      <c r="D1265" s="968"/>
      <c r="E1265" s="968"/>
      <c r="F1265" s="969" t="s">
        <v>5700</v>
      </c>
      <c r="G1265" s="970"/>
      <c r="H1265" s="967"/>
      <c r="I1265" s="970"/>
      <c r="J1265" s="967"/>
      <c r="K1265" s="970"/>
      <c r="L1265" s="967"/>
      <c r="M1265" s="970"/>
      <c r="N1265" s="967"/>
      <c r="O1265" s="970"/>
      <c r="P1265" s="967"/>
      <c r="Q1265" s="970"/>
      <c r="R1265" s="967"/>
      <c r="S1265" s="970"/>
      <c r="T1265" s="967"/>
    </row>
    <row r="1266" spans="1:20" ht="12.6" hidden="1" customHeight="1" outlineLevel="2">
      <c r="A1266" s="1185">
        <v>44286</v>
      </c>
      <c r="B1266" s="1032" t="s">
        <v>5698</v>
      </c>
      <c r="C1266" s="955" t="s">
        <v>6895</v>
      </c>
      <c r="D1266" s="968"/>
      <c r="E1266" s="968"/>
      <c r="F1266" s="972"/>
      <c r="G1266" s="970"/>
      <c r="H1266" s="967"/>
      <c r="I1266" s="970"/>
      <c r="J1266" s="967"/>
      <c r="K1266" s="970"/>
      <c r="L1266" s="967"/>
      <c r="M1266" s="970"/>
      <c r="N1266" s="967"/>
      <c r="O1266" s="970"/>
      <c r="P1266" s="967"/>
      <c r="Q1266" s="970"/>
      <c r="R1266" s="974" t="s">
        <v>5700</v>
      </c>
      <c r="S1266" s="970"/>
      <c r="T1266" s="967"/>
    </row>
    <row r="1267" spans="1:20" ht="25.2" hidden="1" customHeight="1" outlineLevel="2">
      <c r="A1267" s="1185">
        <v>44286</v>
      </c>
      <c r="B1267" s="1032" t="s">
        <v>5745</v>
      </c>
      <c r="C1267" s="955" t="s">
        <v>6996</v>
      </c>
      <c r="D1267" s="968"/>
      <c r="E1267" s="968"/>
      <c r="F1267" s="972"/>
      <c r="G1267" s="970"/>
      <c r="H1267" s="967"/>
      <c r="I1267" s="970"/>
      <c r="J1267" s="967"/>
      <c r="K1267" s="970"/>
      <c r="L1267" s="967"/>
      <c r="M1267" s="970"/>
      <c r="N1267" s="967"/>
      <c r="O1267" s="970"/>
      <c r="P1267" s="974" t="s">
        <v>5700</v>
      </c>
      <c r="Q1267" s="970"/>
      <c r="R1267" s="967"/>
      <c r="S1267" s="970"/>
      <c r="T1267" s="967"/>
    </row>
    <row r="1268" spans="1:20" ht="12.6" hidden="1" customHeight="1" outlineLevel="2">
      <c r="A1268" s="1185">
        <v>44286</v>
      </c>
      <c r="B1268" s="1032" t="s">
        <v>5698</v>
      </c>
      <c r="C1268" s="955" t="s">
        <v>6997</v>
      </c>
      <c r="D1268" s="968"/>
      <c r="E1268" s="968"/>
      <c r="F1268" s="972"/>
      <c r="G1268" s="970"/>
      <c r="H1268" s="967"/>
      <c r="I1268" s="970"/>
      <c r="J1268" s="967"/>
      <c r="K1268" s="970"/>
      <c r="L1268" s="967"/>
      <c r="M1268" s="970"/>
      <c r="N1268" s="967"/>
      <c r="O1268" s="970"/>
      <c r="P1268" s="967"/>
      <c r="Q1268" s="970"/>
      <c r="R1268" s="967"/>
      <c r="S1268" s="970"/>
      <c r="T1268" s="974" t="s">
        <v>5700</v>
      </c>
    </row>
    <row r="1269" spans="1:20" ht="12.6" hidden="1" customHeight="1" outlineLevel="2">
      <c r="A1269" s="1185">
        <v>44286</v>
      </c>
      <c r="B1269" s="1032" t="s">
        <v>5698</v>
      </c>
      <c r="C1269" s="955" t="s">
        <v>6998</v>
      </c>
      <c r="D1269" s="968"/>
      <c r="E1269" s="968"/>
      <c r="F1269" s="969" t="s">
        <v>5700</v>
      </c>
      <c r="G1269" s="970"/>
      <c r="H1269" s="967"/>
      <c r="I1269" s="970"/>
      <c r="J1269" s="967"/>
      <c r="K1269" s="970"/>
      <c r="L1269" s="967"/>
      <c r="M1269" s="970"/>
      <c r="N1269" s="967"/>
      <c r="O1269" s="970"/>
      <c r="P1269" s="967"/>
      <c r="Q1269" s="970"/>
      <c r="R1269" s="967"/>
      <c r="S1269" s="970"/>
      <c r="T1269" s="967"/>
    </row>
    <row r="1270" spans="1:20" ht="12.6" hidden="1" customHeight="1" outlineLevel="2">
      <c r="A1270" s="1185">
        <v>44286</v>
      </c>
      <c r="B1270" s="1032" t="s">
        <v>5698</v>
      </c>
      <c r="C1270" s="955" t="s">
        <v>6999</v>
      </c>
      <c r="D1270" s="968"/>
      <c r="E1270" s="968"/>
      <c r="F1270" s="969" t="s">
        <v>5700</v>
      </c>
      <c r="G1270" s="970"/>
      <c r="H1270" s="967"/>
      <c r="I1270" s="970"/>
      <c r="J1270" s="967"/>
      <c r="K1270" s="970"/>
      <c r="L1270" s="967"/>
      <c r="M1270" s="970"/>
      <c r="N1270" s="967"/>
      <c r="O1270" s="970"/>
      <c r="P1270" s="967"/>
      <c r="Q1270" s="970"/>
      <c r="R1270" s="967"/>
      <c r="S1270" s="970"/>
      <c r="T1270" s="967"/>
    </row>
    <row r="1271" spans="1:20" ht="12.6" hidden="1" customHeight="1" outlineLevel="2">
      <c r="A1271" s="1185">
        <v>44286</v>
      </c>
      <c r="B1271" s="1032" t="s">
        <v>5745</v>
      </c>
      <c r="C1271" s="955" t="s">
        <v>7000</v>
      </c>
      <c r="D1271" s="968"/>
      <c r="E1271" s="968"/>
      <c r="F1271" s="969" t="s">
        <v>5700</v>
      </c>
      <c r="G1271" s="970"/>
      <c r="H1271" s="967"/>
      <c r="I1271" s="970"/>
      <c r="J1271" s="967"/>
      <c r="K1271" s="970"/>
      <c r="L1271" s="967"/>
      <c r="M1271" s="970"/>
      <c r="N1271" s="967"/>
      <c r="O1271" s="970"/>
      <c r="P1271" s="967"/>
      <c r="Q1271" s="970"/>
      <c r="R1271" s="967"/>
      <c r="S1271" s="970"/>
      <c r="T1271" s="967"/>
    </row>
    <row r="1272" spans="1:20" ht="25.2" hidden="1" customHeight="1" outlineLevel="2">
      <c r="A1272" s="1185">
        <v>44286</v>
      </c>
      <c r="B1272" s="1032" t="s">
        <v>5698</v>
      </c>
      <c r="C1272" s="955" t="s">
        <v>7001</v>
      </c>
      <c r="D1272" s="968"/>
      <c r="E1272" s="968"/>
      <c r="F1272" s="972"/>
      <c r="G1272" s="970"/>
      <c r="H1272" s="967"/>
      <c r="I1272" s="970"/>
      <c r="J1272" s="967"/>
      <c r="K1272" s="970"/>
      <c r="L1272" s="967"/>
      <c r="M1272" s="970"/>
      <c r="N1272" s="967"/>
      <c r="O1272" s="973" t="s">
        <v>5700</v>
      </c>
      <c r="P1272" s="967"/>
      <c r="Q1272" s="970"/>
      <c r="R1272" s="967"/>
      <c r="S1272" s="970"/>
      <c r="T1272" s="967"/>
    </row>
    <row r="1273" spans="1:20" ht="12.6" hidden="1" customHeight="1" outlineLevel="2">
      <c r="A1273" s="1185">
        <v>44286</v>
      </c>
      <c r="B1273" s="1032" t="s">
        <v>5698</v>
      </c>
      <c r="C1273" s="955" t="s">
        <v>7002</v>
      </c>
      <c r="D1273" s="968"/>
      <c r="E1273" s="968"/>
      <c r="F1273" s="972"/>
      <c r="G1273" s="970"/>
      <c r="H1273" s="967"/>
      <c r="I1273" s="970"/>
      <c r="J1273" s="967"/>
      <c r="K1273" s="970"/>
      <c r="L1273" s="967"/>
      <c r="M1273" s="970"/>
      <c r="N1273" s="967"/>
      <c r="O1273" s="973" t="s">
        <v>5700</v>
      </c>
      <c r="P1273" s="967"/>
      <c r="Q1273" s="970"/>
      <c r="R1273" s="967"/>
      <c r="S1273" s="970"/>
      <c r="T1273" s="967"/>
    </row>
    <row r="1274" spans="1:20" ht="37.799999999999997" hidden="1" customHeight="1" outlineLevel="2">
      <c r="A1274" s="1185">
        <v>44286</v>
      </c>
      <c r="B1274" s="1032" t="s">
        <v>5745</v>
      </c>
      <c r="C1274" s="955" t="s">
        <v>7003</v>
      </c>
      <c r="D1274" s="968"/>
      <c r="E1274" s="968"/>
      <c r="F1274" s="972"/>
      <c r="G1274" s="970"/>
      <c r="H1274" s="967"/>
      <c r="I1274" s="970"/>
      <c r="J1274" s="967"/>
      <c r="K1274" s="970"/>
      <c r="L1274" s="967"/>
      <c r="M1274" s="970"/>
      <c r="N1274" s="967"/>
      <c r="O1274" s="970"/>
      <c r="P1274" s="967"/>
      <c r="Q1274" s="970"/>
      <c r="R1274" s="967"/>
      <c r="S1274" s="970"/>
      <c r="T1274" s="974" t="s">
        <v>5700</v>
      </c>
    </row>
    <row r="1275" spans="1:20" ht="12.6" hidden="1" customHeight="1" outlineLevel="2">
      <c r="A1275" s="1185">
        <v>44286</v>
      </c>
      <c r="B1275" s="1032" t="s">
        <v>5698</v>
      </c>
      <c r="C1275" s="955" t="s">
        <v>7004</v>
      </c>
      <c r="D1275" s="968"/>
      <c r="E1275" s="968"/>
      <c r="F1275" s="972"/>
      <c r="G1275" s="970"/>
      <c r="H1275" s="974" t="s">
        <v>5700</v>
      </c>
      <c r="I1275" s="970"/>
      <c r="J1275" s="967"/>
      <c r="K1275" s="970"/>
      <c r="L1275" s="967"/>
      <c r="M1275" s="970"/>
      <c r="N1275" s="967"/>
      <c r="O1275" s="970"/>
      <c r="P1275" s="967"/>
      <c r="Q1275" s="970"/>
      <c r="R1275" s="967"/>
      <c r="S1275" s="970"/>
      <c r="T1275" s="967"/>
    </row>
    <row r="1276" spans="1:20" ht="12.6" hidden="1" customHeight="1" outlineLevel="2">
      <c r="A1276" s="1185">
        <v>44286</v>
      </c>
      <c r="B1276" s="1032" t="s">
        <v>7005</v>
      </c>
      <c r="C1276" s="955" t="s">
        <v>7006</v>
      </c>
      <c r="D1276" s="968"/>
      <c r="E1276" s="968"/>
      <c r="F1276" s="972"/>
      <c r="G1276" s="970"/>
      <c r="H1276" s="967"/>
      <c r="I1276" s="970"/>
      <c r="J1276" s="967"/>
      <c r="K1276" s="970"/>
      <c r="L1276" s="967"/>
      <c r="M1276" s="970"/>
      <c r="N1276" s="967"/>
      <c r="O1276" s="970"/>
      <c r="P1276" s="967"/>
      <c r="Q1276" s="970"/>
      <c r="R1276" s="967"/>
      <c r="S1276" s="970"/>
      <c r="T1276" s="974" t="s">
        <v>5700</v>
      </c>
    </row>
    <row r="1277" spans="1:20" ht="12.6" hidden="1" customHeight="1" outlineLevel="2">
      <c r="A1277" s="1185">
        <v>44286</v>
      </c>
      <c r="B1277" s="1032" t="s">
        <v>5698</v>
      </c>
      <c r="C1277" s="955" t="s">
        <v>7007</v>
      </c>
      <c r="D1277" s="968"/>
      <c r="E1277" s="968"/>
      <c r="F1277" s="972"/>
      <c r="G1277" s="970"/>
      <c r="H1277" s="967"/>
      <c r="I1277" s="970"/>
      <c r="J1277" s="967"/>
      <c r="K1277" s="970"/>
      <c r="L1277" s="967"/>
      <c r="M1277" s="970"/>
      <c r="N1277" s="967"/>
      <c r="O1277" s="973" t="s">
        <v>5700</v>
      </c>
      <c r="P1277" s="967"/>
      <c r="Q1277" s="970"/>
      <c r="R1277" s="967"/>
      <c r="S1277" s="970"/>
      <c r="T1277" s="967"/>
    </row>
    <row r="1278" spans="1:20" ht="12.6" hidden="1" customHeight="1" outlineLevel="2">
      <c r="A1278" s="1185">
        <v>44286</v>
      </c>
      <c r="B1278" s="1032" t="s">
        <v>5698</v>
      </c>
      <c r="C1278" s="955" t="s">
        <v>7008</v>
      </c>
      <c r="D1278" s="968"/>
      <c r="E1278" s="968"/>
      <c r="F1278" s="972"/>
      <c r="G1278" s="970"/>
      <c r="H1278" s="974" t="s">
        <v>5700</v>
      </c>
      <c r="I1278" s="970"/>
      <c r="J1278" s="967"/>
      <c r="K1278" s="970"/>
      <c r="L1278" s="967"/>
      <c r="M1278" s="970"/>
      <c r="N1278" s="967"/>
      <c r="O1278" s="970"/>
      <c r="P1278" s="967"/>
      <c r="Q1278" s="970"/>
      <c r="R1278" s="967"/>
      <c r="S1278" s="970"/>
      <c r="T1278" s="967"/>
    </row>
    <row r="1279" spans="1:20" ht="12.6" hidden="1" customHeight="1" outlineLevel="2">
      <c r="A1279" s="1185">
        <v>44286</v>
      </c>
      <c r="B1279" s="1032" t="s">
        <v>5698</v>
      </c>
      <c r="C1279" s="955" t="s">
        <v>7009</v>
      </c>
      <c r="D1279" s="968"/>
      <c r="E1279" s="968"/>
      <c r="F1279" s="972"/>
      <c r="G1279" s="970"/>
      <c r="H1279" s="967"/>
      <c r="I1279" s="970"/>
      <c r="J1279" s="967"/>
      <c r="K1279" s="970"/>
      <c r="L1279" s="967"/>
      <c r="M1279" s="970"/>
      <c r="N1279" s="967"/>
      <c r="O1279" s="973" t="s">
        <v>5700</v>
      </c>
      <c r="P1279" s="967"/>
      <c r="Q1279" s="970"/>
      <c r="R1279" s="967"/>
      <c r="S1279" s="970"/>
      <c r="T1279" s="967"/>
    </row>
    <row r="1281" spans="1:27" ht="12.6" customHeight="1" collapsed="1">
      <c r="A1281" s="1186" t="s">
        <v>7010</v>
      </c>
      <c r="B1281" s="1187">
        <f>COUNT(A1282:A1683)</f>
        <v>401</v>
      </c>
      <c r="C1281" s="1188"/>
      <c r="D1281" s="1189"/>
      <c r="E1281" s="1189">
        <f t="shared" ref="E1281:W1281" si="4">COUNTIF(E1282:E1682, "x")</f>
        <v>72</v>
      </c>
      <c r="F1281" s="1189">
        <f t="shared" si="4"/>
        <v>58</v>
      </c>
      <c r="G1281" s="1189">
        <f t="shared" si="4"/>
        <v>7</v>
      </c>
      <c r="H1281" s="1189">
        <f t="shared" si="4"/>
        <v>18</v>
      </c>
      <c r="I1281" s="1189">
        <f t="shared" si="4"/>
        <v>9</v>
      </c>
      <c r="J1281" s="1189">
        <f t="shared" si="4"/>
        <v>27</v>
      </c>
      <c r="K1281" s="1189">
        <f t="shared" si="4"/>
        <v>3</v>
      </c>
      <c r="L1281" s="1189">
        <f t="shared" si="4"/>
        <v>3</v>
      </c>
      <c r="M1281" s="1189">
        <f t="shared" si="4"/>
        <v>14</v>
      </c>
      <c r="N1281" s="1189">
        <f t="shared" si="4"/>
        <v>11</v>
      </c>
      <c r="O1281" s="1189">
        <f t="shared" si="4"/>
        <v>55</v>
      </c>
      <c r="P1281" s="1189">
        <f t="shared" si="4"/>
        <v>16</v>
      </c>
      <c r="Q1281" s="1189">
        <f t="shared" si="4"/>
        <v>9</v>
      </c>
      <c r="R1281" s="1189">
        <f t="shared" si="4"/>
        <v>15</v>
      </c>
      <c r="S1281" s="1189">
        <f t="shared" si="4"/>
        <v>3</v>
      </c>
      <c r="T1281" s="1189">
        <f t="shared" si="4"/>
        <v>92</v>
      </c>
      <c r="U1281" s="1189">
        <f t="shared" si="4"/>
        <v>5</v>
      </c>
      <c r="V1281" s="1189">
        <f t="shared" si="4"/>
        <v>4</v>
      </c>
      <c r="W1281" s="1189">
        <f t="shared" si="4"/>
        <v>2</v>
      </c>
      <c r="X1281" s="1190"/>
      <c r="Y1281" s="1190"/>
      <c r="Z1281" s="1105">
        <f>'tel.cent.II cet21'!Y2</f>
        <v>19.095238095238095</v>
      </c>
      <c r="AA1281" s="1105">
        <f>'tel.cent.II cet21'!AA2</f>
        <v>80.2</v>
      </c>
    </row>
    <row r="1282" spans="1:27" ht="12.6" hidden="1" customHeight="1" outlineLevel="1" collapsed="1">
      <c r="A1282" s="1193">
        <v>44287</v>
      </c>
      <c r="B1282" s="1163" t="s">
        <v>5698</v>
      </c>
      <c r="C1282" s="955" t="s">
        <v>7011</v>
      </c>
      <c r="D1282" s="977"/>
      <c r="E1282" s="977"/>
      <c r="F1282" s="969"/>
      <c r="G1282" s="977"/>
      <c r="H1282" s="974"/>
      <c r="I1282" s="977" t="s">
        <v>5700</v>
      </c>
      <c r="J1282" s="974"/>
      <c r="K1282" s="977"/>
      <c r="L1282" s="974"/>
      <c r="M1282" s="977"/>
      <c r="N1282" s="974"/>
      <c r="O1282" s="977" t="s">
        <v>5700</v>
      </c>
      <c r="P1282" s="974"/>
      <c r="Q1282" s="977"/>
      <c r="R1282" s="974"/>
      <c r="S1282" s="977"/>
      <c r="T1282" s="974"/>
      <c r="U1282" s="977"/>
      <c r="V1282" s="974"/>
      <c r="W1282" s="977"/>
      <c r="X1282" s="974"/>
      <c r="Y1282" s="974"/>
      <c r="Z1282" s="955"/>
      <c r="AA1282" s="955"/>
    </row>
    <row r="1283" spans="1:27" ht="12.6" hidden="1" customHeight="1" outlineLevel="2">
      <c r="A1283" s="1193">
        <v>44287</v>
      </c>
      <c r="B1283" s="1163" t="s">
        <v>5706</v>
      </c>
      <c r="C1283" s="955" t="s">
        <v>7012</v>
      </c>
      <c r="D1283" s="977"/>
      <c r="E1283" s="977"/>
      <c r="F1283" s="969"/>
      <c r="G1283" s="977"/>
      <c r="H1283" s="974"/>
      <c r="I1283" s="977"/>
      <c r="J1283" s="974"/>
      <c r="K1283" s="977"/>
      <c r="L1283" s="974"/>
      <c r="M1283" s="977"/>
      <c r="N1283" s="974"/>
      <c r="O1283" s="977"/>
      <c r="P1283" s="974"/>
      <c r="Q1283" s="977"/>
      <c r="R1283" s="974"/>
      <c r="S1283" s="977"/>
      <c r="T1283" s="974" t="s">
        <v>5700</v>
      </c>
      <c r="U1283" s="977"/>
      <c r="V1283" s="974"/>
      <c r="W1283" s="977"/>
      <c r="X1283" s="974"/>
      <c r="Y1283" s="974"/>
      <c r="Z1283" s="955"/>
      <c r="AA1283" s="955"/>
    </row>
    <row r="1284" spans="1:27" ht="63" hidden="1" customHeight="1" outlineLevel="2">
      <c r="A1284" s="1193">
        <v>44287</v>
      </c>
      <c r="B1284" s="1163" t="s">
        <v>5706</v>
      </c>
      <c r="C1284" s="955" t="s">
        <v>7013</v>
      </c>
      <c r="D1284" s="977"/>
      <c r="E1284" s="977"/>
      <c r="F1284" s="969"/>
      <c r="G1284" s="977"/>
      <c r="H1284" s="974"/>
      <c r="I1284" s="977"/>
      <c r="J1284" s="974"/>
      <c r="K1284" s="977"/>
      <c r="L1284" s="974"/>
      <c r="M1284" s="977"/>
      <c r="N1284" s="974" t="s">
        <v>5700</v>
      </c>
      <c r="O1284" s="977" t="s">
        <v>5700</v>
      </c>
      <c r="P1284" s="974"/>
      <c r="Q1284" s="977"/>
      <c r="R1284" s="974"/>
      <c r="S1284" s="977"/>
      <c r="T1284" s="974"/>
      <c r="U1284" s="977"/>
      <c r="V1284" s="974" t="s">
        <v>5700</v>
      </c>
      <c r="W1284" s="977"/>
      <c r="X1284" s="974"/>
      <c r="Y1284" s="974"/>
      <c r="Z1284" s="955"/>
      <c r="AA1284" s="955"/>
    </row>
    <row r="1285" spans="1:27" ht="25.2" hidden="1" customHeight="1" outlineLevel="2">
      <c r="A1285" s="1193">
        <v>44287</v>
      </c>
      <c r="B1285" s="1163" t="s">
        <v>5739</v>
      </c>
      <c r="C1285" s="955" t="s">
        <v>7014</v>
      </c>
      <c r="D1285" s="977"/>
      <c r="E1285" s="977" t="s">
        <v>5700</v>
      </c>
      <c r="F1285" s="969"/>
      <c r="G1285" s="977"/>
      <c r="H1285" s="974"/>
      <c r="I1285" s="977"/>
      <c r="J1285" s="974"/>
      <c r="K1285" s="977"/>
      <c r="L1285" s="974"/>
      <c r="M1285" s="977"/>
      <c r="N1285" s="974"/>
      <c r="O1285" s="977"/>
      <c r="P1285" s="974"/>
      <c r="Q1285" s="977"/>
      <c r="R1285" s="974"/>
      <c r="S1285" s="977"/>
      <c r="T1285" s="974"/>
      <c r="U1285" s="977"/>
      <c r="V1285" s="974"/>
      <c r="W1285" s="977"/>
      <c r="X1285" s="974"/>
      <c r="Y1285" s="974"/>
      <c r="Z1285" s="955"/>
      <c r="AA1285" s="955"/>
    </row>
    <row r="1286" spans="1:27" ht="25.2" hidden="1" customHeight="1" outlineLevel="2">
      <c r="A1286" s="1193">
        <v>44287</v>
      </c>
      <c r="B1286" s="1163" t="s">
        <v>5706</v>
      </c>
      <c r="C1286" s="955" t="s">
        <v>7015</v>
      </c>
      <c r="D1286" s="977"/>
      <c r="E1286" s="977"/>
      <c r="F1286" s="969" t="s">
        <v>5700</v>
      </c>
      <c r="G1286" s="977"/>
      <c r="H1286" s="974"/>
      <c r="I1286" s="977"/>
      <c r="J1286" s="974"/>
      <c r="K1286" s="977"/>
      <c r="L1286" s="974"/>
      <c r="M1286" s="977"/>
      <c r="N1286" s="974"/>
      <c r="O1286" s="977"/>
      <c r="P1286" s="974"/>
      <c r="Q1286" s="977"/>
      <c r="R1286" s="974"/>
      <c r="S1286" s="977"/>
      <c r="T1286" s="974"/>
      <c r="U1286" s="977"/>
      <c r="V1286" s="974"/>
      <c r="W1286" s="977"/>
      <c r="X1286" s="974"/>
      <c r="Y1286" s="974"/>
      <c r="Z1286" s="955"/>
      <c r="AA1286" s="955"/>
    </row>
    <row r="1287" spans="1:27" ht="12.6" hidden="1" customHeight="1" outlineLevel="2">
      <c r="A1287" s="1193">
        <v>44287</v>
      </c>
      <c r="B1287" s="1163" t="s">
        <v>5698</v>
      </c>
      <c r="C1287" s="955" t="s">
        <v>7016</v>
      </c>
      <c r="D1287" s="977"/>
      <c r="E1287" s="977"/>
      <c r="F1287" s="969"/>
      <c r="G1287" s="977" t="s">
        <v>5700</v>
      </c>
      <c r="H1287" s="974"/>
      <c r="I1287" s="977"/>
      <c r="J1287" s="974"/>
      <c r="K1287" s="977"/>
      <c r="L1287" s="974"/>
      <c r="M1287" s="977"/>
      <c r="N1287" s="974"/>
      <c r="O1287" s="977"/>
      <c r="P1287" s="974"/>
      <c r="Q1287" s="977"/>
      <c r="R1287" s="974"/>
      <c r="S1287" s="977"/>
      <c r="T1287" s="974"/>
      <c r="U1287" s="977"/>
      <c r="V1287" s="974"/>
      <c r="W1287" s="977"/>
      <c r="X1287" s="974"/>
      <c r="Y1287" s="974"/>
      <c r="Z1287" s="955"/>
      <c r="AA1287" s="955"/>
    </row>
    <row r="1288" spans="1:27" ht="12.6" hidden="1" customHeight="1" outlineLevel="2">
      <c r="A1288" s="1193">
        <v>44287</v>
      </c>
      <c r="B1288" s="1163" t="s">
        <v>5698</v>
      </c>
      <c r="C1288" s="955" t="s">
        <v>7017</v>
      </c>
      <c r="D1288" s="977"/>
      <c r="E1288" s="977"/>
      <c r="F1288" s="969"/>
      <c r="G1288" s="977"/>
      <c r="H1288" s="974" t="s">
        <v>5700</v>
      </c>
      <c r="I1288" s="977"/>
      <c r="J1288" s="974"/>
      <c r="K1288" s="977"/>
      <c r="L1288" s="974"/>
      <c r="M1288" s="977"/>
      <c r="N1288" s="974"/>
      <c r="O1288" s="977"/>
      <c r="P1288" s="974"/>
      <c r="Q1288" s="977"/>
      <c r="R1288" s="974"/>
      <c r="S1288" s="977"/>
      <c r="T1288" s="974"/>
      <c r="U1288" s="977"/>
      <c r="V1288" s="974"/>
      <c r="W1288" s="977"/>
      <c r="X1288" s="974"/>
      <c r="Y1288" s="974"/>
      <c r="Z1288" s="955"/>
      <c r="AA1288" s="955"/>
    </row>
    <row r="1289" spans="1:27" ht="12.6" hidden="1" customHeight="1" outlineLevel="2">
      <c r="A1289" s="1193">
        <v>44287</v>
      </c>
      <c r="B1289" s="1163" t="s">
        <v>5698</v>
      </c>
      <c r="C1289" s="955" t="s">
        <v>7018</v>
      </c>
      <c r="D1289" s="977"/>
      <c r="E1289" s="977" t="s">
        <v>5700</v>
      </c>
      <c r="F1289" s="969"/>
      <c r="G1289" s="977"/>
      <c r="H1289" s="974"/>
      <c r="I1289" s="977"/>
      <c r="J1289" s="974"/>
      <c r="K1289" s="977"/>
      <c r="L1289" s="974"/>
      <c r="M1289" s="977"/>
      <c r="N1289" s="974"/>
      <c r="O1289" s="977"/>
      <c r="P1289" s="974"/>
      <c r="Q1289" s="977"/>
      <c r="R1289" s="974"/>
      <c r="S1289" s="977"/>
      <c r="T1289" s="974" t="s">
        <v>5700</v>
      </c>
      <c r="U1289" s="977"/>
      <c r="V1289" s="974"/>
      <c r="W1289" s="977"/>
      <c r="X1289" s="974"/>
      <c r="Y1289" s="974"/>
      <c r="Z1289" s="955"/>
      <c r="AA1289" s="955"/>
    </row>
    <row r="1290" spans="1:27" ht="12.6" hidden="1" customHeight="1" outlineLevel="2">
      <c r="A1290" s="1193">
        <v>44287</v>
      </c>
      <c r="B1290" s="1163" t="s">
        <v>5698</v>
      </c>
      <c r="C1290" s="955" t="s">
        <v>7019</v>
      </c>
      <c r="D1290" s="977"/>
      <c r="E1290" s="977" t="s">
        <v>5700</v>
      </c>
      <c r="F1290" s="972"/>
      <c r="G1290" s="968"/>
      <c r="H1290" s="967"/>
      <c r="I1290" s="968"/>
      <c r="J1290" s="967"/>
      <c r="K1290" s="968"/>
      <c r="L1290" s="967"/>
      <c r="M1290" s="968"/>
      <c r="N1290" s="967"/>
      <c r="O1290" s="968"/>
      <c r="P1290" s="967"/>
      <c r="Q1290" s="968"/>
      <c r="R1290" s="967"/>
      <c r="S1290" s="968"/>
      <c r="T1290" s="967"/>
      <c r="U1290" s="968"/>
      <c r="V1290" s="967"/>
      <c r="W1290" s="968"/>
      <c r="X1290" s="967"/>
      <c r="Y1290" s="967"/>
      <c r="Z1290" s="955"/>
      <c r="AA1290" s="955"/>
    </row>
    <row r="1291" spans="1:27" ht="12.6" hidden="1" customHeight="1" outlineLevel="2">
      <c r="A1291" s="1193">
        <v>44287</v>
      </c>
      <c r="B1291" s="1163" t="s">
        <v>5698</v>
      </c>
      <c r="C1291" s="955" t="s">
        <v>7020</v>
      </c>
      <c r="D1291" s="977"/>
      <c r="E1291" s="977"/>
      <c r="F1291" s="969"/>
      <c r="G1291" s="977"/>
      <c r="H1291" s="974"/>
      <c r="I1291" s="977"/>
      <c r="J1291" s="974"/>
      <c r="K1291" s="977"/>
      <c r="L1291" s="974"/>
      <c r="M1291" s="977"/>
      <c r="N1291" s="974"/>
      <c r="O1291" s="977"/>
      <c r="P1291" s="974"/>
      <c r="Q1291" s="977"/>
      <c r="R1291" s="974"/>
      <c r="S1291" s="977"/>
      <c r="T1291" s="974" t="s">
        <v>5700</v>
      </c>
      <c r="U1291" s="977"/>
      <c r="V1291" s="974"/>
      <c r="W1291" s="977"/>
      <c r="X1291" s="974"/>
      <c r="Y1291" s="974"/>
      <c r="Z1291" s="955"/>
      <c r="AA1291" s="955"/>
    </row>
    <row r="1292" spans="1:27" ht="25.2" hidden="1" customHeight="1" outlineLevel="2">
      <c r="A1292" s="1193">
        <v>44287</v>
      </c>
      <c r="B1292" s="1163" t="s">
        <v>5698</v>
      </c>
      <c r="C1292" s="955" t="s">
        <v>7021</v>
      </c>
      <c r="D1292" s="968"/>
      <c r="E1292" s="968"/>
      <c r="F1292" s="972"/>
      <c r="G1292" s="970"/>
      <c r="H1292" s="967"/>
      <c r="I1292" s="970"/>
      <c r="J1292" s="967"/>
      <c r="K1292" s="970"/>
      <c r="L1292" s="967"/>
      <c r="M1292" s="970"/>
      <c r="N1292" s="967"/>
      <c r="O1292" s="973" t="s">
        <v>5700</v>
      </c>
      <c r="P1292" s="967"/>
      <c r="Q1292" s="970"/>
      <c r="R1292" s="967"/>
      <c r="S1292" s="970"/>
      <c r="T1292" s="967"/>
      <c r="U1292" s="970"/>
      <c r="V1292" s="967"/>
      <c r="W1292" s="970"/>
      <c r="X1292" s="967"/>
      <c r="Y1292" s="967"/>
      <c r="Z1292" s="955"/>
      <c r="AA1292" s="955"/>
    </row>
    <row r="1293" spans="1:27" ht="12.6" hidden="1" customHeight="1" outlineLevel="2">
      <c r="A1293" s="1193">
        <v>44287</v>
      </c>
      <c r="B1293" s="1163" t="s">
        <v>5698</v>
      </c>
      <c r="C1293" s="955" t="s">
        <v>7022</v>
      </c>
      <c r="D1293" s="968"/>
      <c r="E1293" s="968"/>
      <c r="F1293" s="972"/>
      <c r="G1293" s="970"/>
      <c r="H1293" s="967"/>
      <c r="I1293" s="970"/>
      <c r="J1293" s="967"/>
      <c r="K1293" s="970"/>
      <c r="L1293" s="967"/>
      <c r="M1293" s="970"/>
      <c r="N1293" s="967"/>
      <c r="O1293" s="970"/>
      <c r="P1293" s="967"/>
      <c r="Q1293" s="970"/>
      <c r="R1293" s="967"/>
      <c r="S1293" s="970"/>
      <c r="T1293" s="974" t="s">
        <v>5700</v>
      </c>
      <c r="U1293" s="970"/>
      <c r="V1293" s="967"/>
      <c r="W1293" s="970"/>
      <c r="X1293" s="967"/>
      <c r="Y1293" s="967"/>
      <c r="Z1293" s="955"/>
      <c r="AA1293" s="955"/>
    </row>
    <row r="1294" spans="1:27" ht="12.6" hidden="1" customHeight="1" outlineLevel="2">
      <c r="A1294" s="1193">
        <v>44287</v>
      </c>
      <c r="B1294" s="1163" t="s">
        <v>5698</v>
      </c>
      <c r="C1294" s="955" t="s">
        <v>7023</v>
      </c>
      <c r="D1294" s="977"/>
      <c r="E1294" s="977" t="s">
        <v>5700</v>
      </c>
      <c r="F1294" s="972"/>
      <c r="G1294" s="970"/>
      <c r="H1294" s="967"/>
      <c r="I1294" s="970"/>
      <c r="J1294" s="967"/>
      <c r="K1294" s="970"/>
      <c r="L1294" s="967"/>
      <c r="M1294" s="970"/>
      <c r="N1294" s="967"/>
      <c r="O1294" s="970"/>
      <c r="P1294" s="967"/>
      <c r="Q1294" s="970"/>
      <c r="R1294" s="967"/>
      <c r="S1294" s="970"/>
      <c r="T1294" s="967"/>
      <c r="U1294" s="970"/>
      <c r="V1294" s="967"/>
      <c r="W1294" s="970"/>
      <c r="X1294" s="967"/>
      <c r="Y1294" s="967"/>
      <c r="Z1294" s="955"/>
      <c r="AA1294" s="955"/>
    </row>
    <row r="1295" spans="1:27" ht="12.6" hidden="1" customHeight="1" outlineLevel="2">
      <c r="A1295" s="1193">
        <v>44287</v>
      </c>
      <c r="B1295" s="1163" t="s">
        <v>5698</v>
      </c>
      <c r="C1295" s="955" t="s">
        <v>7024</v>
      </c>
      <c r="D1295" s="968"/>
      <c r="E1295" s="968"/>
      <c r="F1295" s="972"/>
      <c r="G1295" s="970"/>
      <c r="H1295" s="967"/>
      <c r="I1295" s="970"/>
      <c r="J1295" s="967"/>
      <c r="K1295" s="970"/>
      <c r="L1295" s="967"/>
      <c r="M1295" s="970"/>
      <c r="N1295" s="967"/>
      <c r="O1295" s="973" t="s">
        <v>5700</v>
      </c>
      <c r="P1295" s="967"/>
      <c r="Q1295" s="970"/>
      <c r="R1295" s="967"/>
      <c r="S1295" s="970"/>
      <c r="T1295" s="967"/>
      <c r="U1295" s="970"/>
      <c r="V1295" s="967"/>
      <c r="W1295" s="970"/>
      <c r="X1295" s="967"/>
      <c r="Y1295" s="967"/>
      <c r="Z1295" s="955"/>
      <c r="AA1295" s="955"/>
    </row>
    <row r="1296" spans="1:27" ht="12.6" hidden="1" customHeight="1" outlineLevel="2">
      <c r="A1296" s="1193">
        <v>44287</v>
      </c>
      <c r="B1296" s="1163" t="s">
        <v>5706</v>
      </c>
      <c r="C1296" s="955" t="s">
        <v>7025</v>
      </c>
      <c r="D1296" s="968"/>
      <c r="E1296" s="968"/>
      <c r="F1296" s="972"/>
      <c r="G1296" s="970"/>
      <c r="H1296" s="967"/>
      <c r="I1296" s="970"/>
      <c r="J1296" s="974" t="s">
        <v>5700</v>
      </c>
      <c r="K1296" s="970"/>
      <c r="L1296" s="967"/>
      <c r="M1296" s="970"/>
      <c r="N1296" s="967"/>
      <c r="O1296" s="970"/>
      <c r="P1296" s="967"/>
      <c r="Q1296" s="970"/>
      <c r="R1296" s="967"/>
      <c r="S1296" s="970"/>
      <c r="T1296" s="967"/>
      <c r="U1296" s="970"/>
      <c r="V1296" s="967"/>
      <c r="W1296" s="970"/>
      <c r="X1296" s="967"/>
      <c r="Y1296" s="967"/>
      <c r="Z1296" s="955"/>
      <c r="AA1296" s="955"/>
    </row>
    <row r="1297" spans="1:23" ht="12.6" hidden="1" customHeight="1" outlineLevel="2">
      <c r="A1297" s="1193">
        <v>44287</v>
      </c>
      <c r="B1297" s="1163" t="s">
        <v>5698</v>
      </c>
      <c r="C1297" s="955" t="s">
        <v>7026</v>
      </c>
      <c r="D1297" s="968"/>
      <c r="E1297" s="968"/>
      <c r="F1297" s="972"/>
      <c r="G1297" s="970"/>
      <c r="H1297" s="967"/>
      <c r="I1297" s="970"/>
      <c r="J1297" s="967"/>
      <c r="K1297" s="970"/>
      <c r="L1297" s="967"/>
      <c r="M1297" s="970"/>
      <c r="N1297" s="967"/>
      <c r="O1297" s="970"/>
      <c r="P1297" s="967"/>
      <c r="Q1297" s="970"/>
      <c r="R1297" s="967"/>
      <c r="S1297" s="970"/>
      <c r="T1297" s="974" t="s">
        <v>5700</v>
      </c>
      <c r="U1297" s="970"/>
      <c r="V1297" s="967"/>
      <c r="W1297" s="970"/>
    </row>
    <row r="1298" spans="1:23" ht="12.6" hidden="1" customHeight="1" outlineLevel="2">
      <c r="A1298" s="1193">
        <v>44287</v>
      </c>
      <c r="B1298" s="1163" t="s">
        <v>5698</v>
      </c>
      <c r="C1298" s="955" t="s">
        <v>7027</v>
      </c>
      <c r="D1298" s="968"/>
      <c r="E1298" s="968"/>
      <c r="F1298" s="972"/>
      <c r="G1298" s="970"/>
      <c r="H1298" s="967"/>
      <c r="I1298" s="970"/>
      <c r="J1298" s="967"/>
      <c r="K1298" s="970"/>
      <c r="L1298" s="967"/>
      <c r="M1298" s="970"/>
      <c r="N1298" s="967"/>
      <c r="O1298" s="970"/>
      <c r="P1298" s="967"/>
      <c r="Q1298" s="970"/>
      <c r="R1298" s="967"/>
      <c r="S1298" s="970"/>
      <c r="T1298" s="967"/>
      <c r="U1298" s="970"/>
      <c r="V1298" s="967"/>
      <c r="W1298" s="970"/>
    </row>
    <row r="1299" spans="1:23" ht="12.6" hidden="1" customHeight="1" outlineLevel="2">
      <c r="A1299" s="1193">
        <v>44287</v>
      </c>
      <c r="B1299" s="1163" t="s">
        <v>5698</v>
      </c>
      <c r="C1299" s="955" t="s">
        <v>7028</v>
      </c>
      <c r="D1299" s="968"/>
      <c r="E1299" s="968"/>
      <c r="F1299" s="972"/>
      <c r="G1299" s="970"/>
      <c r="H1299" s="967"/>
      <c r="I1299" s="970"/>
      <c r="J1299" s="967"/>
      <c r="K1299" s="970"/>
      <c r="L1299" s="967"/>
      <c r="M1299" s="970"/>
      <c r="N1299" s="967"/>
      <c r="O1299" s="970"/>
      <c r="P1299" s="967"/>
      <c r="Q1299" s="970"/>
      <c r="R1299" s="974" t="s">
        <v>5700</v>
      </c>
      <c r="S1299" s="970"/>
      <c r="T1299" s="967"/>
      <c r="U1299" s="970"/>
      <c r="V1299" s="967"/>
      <c r="W1299" s="970"/>
    </row>
    <row r="1300" spans="1:23" ht="12.6" hidden="1" customHeight="1" outlineLevel="2">
      <c r="A1300" s="1193">
        <v>44287</v>
      </c>
      <c r="B1300" s="1163" t="s">
        <v>5706</v>
      </c>
      <c r="C1300" s="955" t="s">
        <v>7029</v>
      </c>
      <c r="D1300" s="968"/>
      <c r="E1300" s="968"/>
      <c r="F1300" s="972"/>
      <c r="G1300" s="970"/>
      <c r="H1300" s="967"/>
      <c r="I1300" s="970"/>
      <c r="J1300" s="967"/>
      <c r="K1300" s="970"/>
      <c r="L1300" s="967"/>
      <c r="M1300" s="970"/>
      <c r="N1300" s="967"/>
      <c r="O1300" s="970"/>
      <c r="P1300" s="967"/>
      <c r="Q1300" s="970"/>
      <c r="R1300" s="967"/>
      <c r="S1300" s="970"/>
      <c r="T1300" s="974" t="s">
        <v>5700</v>
      </c>
      <c r="U1300" s="970"/>
      <c r="V1300" s="967"/>
      <c r="W1300" s="970"/>
    </row>
    <row r="1301" spans="1:23" ht="12.6" hidden="1" customHeight="1" outlineLevel="2">
      <c r="A1301" s="1193">
        <v>44287</v>
      </c>
      <c r="B1301" s="1163" t="s">
        <v>5698</v>
      </c>
      <c r="C1301" s="955" t="s">
        <v>7030</v>
      </c>
      <c r="D1301" s="977"/>
      <c r="E1301" s="977" t="s">
        <v>5700</v>
      </c>
      <c r="F1301" s="969" t="s">
        <v>5700</v>
      </c>
      <c r="G1301" s="970"/>
      <c r="H1301" s="967"/>
      <c r="I1301" s="970"/>
      <c r="J1301" s="967"/>
      <c r="K1301" s="970"/>
      <c r="L1301" s="967"/>
      <c r="M1301" s="970"/>
      <c r="N1301" s="967"/>
      <c r="O1301" s="970"/>
      <c r="P1301" s="967"/>
      <c r="Q1301" s="970"/>
      <c r="R1301" s="967"/>
      <c r="S1301" s="970"/>
      <c r="T1301" s="967"/>
      <c r="U1301" s="970"/>
      <c r="V1301" s="967"/>
      <c r="W1301" s="970"/>
    </row>
    <row r="1302" spans="1:23" ht="12.6" hidden="1" customHeight="1" outlineLevel="2">
      <c r="A1302" s="1193">
        <v>44287</v>
      </c>
      <c r="B1302" s="1163" t="s">
        <v>5698</v>
      </c>
      <c r="C1302" s="955" t="s">
        <v>7031</v>
      </c>
      <c r="D1302" s="977"/>
      <c r="E1302" s="977" t="s">
        <v>5700</v>
      </c>
      <c r="F1302" s="972"/>
      <c r="G1302" s="970"/>
      <c r="H1302" s="967"/>
      <c r="I1302" s="970"/>
      <c r="J1302" s="967"/>
      <c r="K1302" s="970"/>
      <c r="L1302" s="967"/>
      <c r="M1302" s="970"/>
      <c r="N1302" s="967"/>
      <c r="O1302" s="970"/>
      <c r="P1302" s="967"/>
      <c r="Q1302" s="970"/>
      <c r="R1302" s="967"/>
      <c r="S1302" s="970"/>
      <c r="T1302" s="967"/>
      <c r="U1302" s="970"/>
      <c r="V1302" s="967"/>
      <c r="W1302" s="970"/>
    </row>
    <row r="1303" spans="1:23" ht="25.2" hidden="1" customHeight="1" outlineLevel="1" collapsed="1">
      <c r="A1303" s="1194">
        <v>44292</v>
      </c>
      <c r="B1303" s="1163" t="s">
        <v>5698</v>
      </c>
      <c r="C1303" s="955" t="s">
        <v>7032</v>
      </c>
      <c r="D1303" s="968"/>
      <c r="E1303" s="968"/>
      <c r="F1303" s="969" t="s">
        <v>5700</v>
      </c>
      <c r="G1303" s="970"/>
      <c r="H1303" s="967"/>
      <c r="I1303" s="970"/>
      <c r="J1303" s="967"/>
      <c r="K1303" s="970"/>
      <c r="L1303" s="967"/>
      <c r="M1303" s="970"/>
      <c r="N1303" s="967"/>
      <c r="O1303" s="970"/>
      <c r="P1303" s="967"/>
      <c r="Q1303" s="970"/>
      <c r="R1303" s="967"/>
      <c r="S1303" s="970"/>
      <c r="T1303" s="967"/>
      <c r="U1303" s="970"/>
      <c r="V1303" s="967"/>
      <c r="W1303" s="970"/>
    </row>
    <row r="1304" spans="1:23" ht="12.6" hidden="1" customHeight="1" outlineLevel="2">
      <c r="A1304" s="1194">
        <v>44292</v>
      </c>
      <c r="B1304" s="1163" t="s">
        <v>5698</v>
      </c>
      <c r="C1304" s="955" t="s">
        <v>7033</v>
      </c>
      <c r="D1304" s="968"/>
      <c r="E1304" s="968"/>
      <c r="F1304" s="972"/>
      <c r="G1304" s="973" t="s">
        <v>5700</v>
      </c>
      <c r="H1304" s="967"/>
      <c r="I1304" s="970"/>
      <c r="J1304" s="967"/>
      <c r="K1304" s="970"/>
      <c r="L1304" s="967"/>
      <c r="M1304" s="970"/>
      <c r="N1304" s="967"/>
      <c r="O1304" s="970"/>
      <c r="P1304" s="967"/>
      <c r="Q1304" s="970"/>
      <c r="R1304" s="967"/>
      <c r="S1304" s="970"/>
      <c r="T1304" s="967"/>
      <c r="U1304" s="970"/>
      <c r="V1304" s="967"/>
      <c r="W1304" s="970"/>
    </row>
    <row r="1305" spans="1:23" ht="12.6" hidden="1" customHeight="1" outlineLevel="2">
      <c r="A1305" s="1194">
        <v>44292</v>
      </c>
      <c r="B1305" s="1163" t="s">
        <v>7034</v>
      </c>
      <c r="C1305" s="955" t="s">
        <v>7035</v>
      </c>
      <c r="D1305" s="968"/>
      <c r="E1305" s="968"/>
      <c r="F1305" s="972"/>
      <c r="G1305" s="970"/>
      <c r="H1305" s="967"/>
      <c r="I1305" s="970"/>
      <c r="J1305" s="967"/>
      <c r="K1305" s="970"/>
      <c r="L1305" s="967"/>
      <c r="M1305" s="973" t="s">
        <v>5700</v>
      </c>
      <c r="N1305" s="967"/>
      <c r="O1305" s="970"/>
      <c r="P1305" s="967"/>
      <c r="Q1305" s="970"/>
      <c r="R1305" s="967"/>
      <c r="S1305" s="970"/>
      <c r="T1305" s="967"/>
      <c r="U1305" s="970"/>
      <c r="V1305" s="967"/>
      <c r="W1305" s="970"/>
    </row>
    <row r="1306" spans="1:23" ht="12.6" hidden="1" customHeight="1" outlineLevel="2">
      <c r="A1306" s="1194">
        <v>44292</v>
      </c>
      <c r="B1306" s="1163" t="s">
        <v>5698</v>
      </c>
      <c r="C1306" s="955" t="s">
        <v>7036</v>
      </c>
      <c r="D1306" s="968"/>
      <c r="E1306" s="968"/>
      <c r="F1306" s="972"/>
      <c r="G1306" s="973" t="s">
        <v>5700</v>
      </c>
      <c r="H1306" s="967"/>
      <c r="I1306" s="970"/>
      <c r="J1306" s="967"/>
      <c r="K1306" s="970"/>
      <c r="L1306" s="967"/>
      <c r="M1306" s="970"/>
      <c r="N1306" s="967"/>
      <c r="O1306" s="970"/>
      <c r="P1306" s="967"/>
      <c r="Q1306" s="970"/>
      <c r="R1306" s="967"/>
      <c r="S1306" s="970"/>
      <c r="T1306" s="967"/>
      <c r="U1306" s="970"/>
      <c r="V1306" s="967"/>
      <c r="W1306" s="970"/>
    </row>
    <row r="1307" spans="1:23" ht="25.2" hidden="1" customHeight="1" outlineLevel="2">
      <c r="A1307" s="1194">
        <v>44292</v>
      </c>
      <c r="B1307" s="1163" t="s">
        <v>5698</v>
      </c>
      <c r="C1307" s="955" t="s">
        <v>7037</v>
      </c>
      <c r="D1307" s="968"/>
      <c r="E1307" s="968"/>
      <c r="F1307" s="972"/>
      <c r="G1307" s="970"/>
      <c r="H1307" s="967"/>
      <c r="I1307" s="970"/>
      <c r="J1307" s="967"/>
      <c r="K1307" s="970"/>
      <c r="L1307" s="967"/>
      <c r="M1307" s="970"/>
      <c r="N1307" s="974" t="s">
        <v>5700</v>
      </c>
      <c r="O1307" s="970"/>
      <c r="P1307" s="967"/>
      <c r="Q1307" s="970"/>
      <c r="R1307" s="967"/>
      <c r="S1307" s="970"/>
      <c r="T1307" s="967"/>
      <c r="U1307" s="970"/>
      <c r="V1307" s="967"/>
      <c r="W1307" s="970"/>
    </row>
    <row r="1308" spans="1:23" ht="25.2" hidden="1" customHeight="1" outlineLevel="2">
      <c r="A1308" s="1194">
        <v>44292</v>
      </c>
      <c r="B1308" s="1163" t="s">
        <v>7038</v>
      </c>
      <c r="C1308" s="955" t="s">
        <v>7039</v>
      </c>
      <c r="D1308" s="977"/>
      <c r="E1308" s="977" t="s">
        <v>5700</v>
      </c>
      <c r="F1308" s="972"/>
      <c r="G1308" s="970"/>
      <c r="H1308" s="967"/>
      <c r="I1308" s="970"/>
      <c r="J1308" s="967"/>
      <c r="K1308" s="970"/>
      <c r="L1308" s="967"/>
      <c r="M1308" s="973" t="s">
        <v>5700</v>
      </c>
      <c r="N1308" s="967"/>
      <c r="O1308" s="970"/>
      <c r="P1308" s="967"/>
      <c r="Q1308" s="970"/>
      <c r="R1308" s="967"/>
      <c r="S1308" s="970"/>
      <c r="T1308" s="967"/>
      <c r="U1308" s="970"/>
      <c r="V1308" s="967"/>
      <c r="W1308" s="970"/>
    </row>
    <row r="1309" spans="1:23" ht="12.6" hidden="1" customHeight="1" outlineLevel="2">
      <c r="A1309" s="1194">
        <v>44292</v>
      </c>
      <c r="B1309" s="1163" t="s">
        <v>5698</v>
      </c>
      <c r="C1309" s="955" t="s">
        <v>7040</v>
      </c>
      <c r="D1309" s="968"/>
      <c r="E1309" s="968"/>
      <c r="F1309" s="972"/>
      <c r="G1309" s="970"/>
      <c r="H1309" s="967"/>
      <c r="I1309" s="970"/>
      <c r="J1309" s="967"/>
      <c r="K1309" s="970"/>
      <c r="L1309" s="967"/>
      <c r="M1309" s="973" t="s">
        <v>5700</v>
      </c>
      <c r="N1309" s="967"/>
      <c r="O1309" s="970"/>
      <c r="P1309" s="967"/>
      <c r="Q1309" s="970"/>
      <c r="R1309" s="967"/>
      <c r="S1309" s="970"/>
      <c r="T1309" s="967"/>
      <c r="U1309" s="970"/>
      <c r="V1309" s="967"/>
      <c r="W1309" s="970"/>
    </row>
    <row r="1310" spans="1:23" ht="12.6" hidden="1" customHeight="1" outlineLevel="2">
      <c r="A1310" s="1194">
        <v>44292</v>
      </c>
      <c r="B1310" s="1163" t="s">
        <v>5698</v>
      </c>
      <c r="C1310" s="955" t="s">
        <v>7041</v>
      </c>
      <c r="D1310" s="968"/>
      <c r="E1310" s="968"/>
      <c r="F1310" s="972"/>
      <c r="G1310" s="970"/>
      <c r="H1310" s="967"/>
      <c r="I1310" s="970"/>
      <c r="J1310" s="967"/>
      <c r="K1310" s="970"/>
      <c r="L1310" s="967"/>
      <c r="M1310" s="970"/>
      <c r="N1310" s="967"/>
      <c r="O1310" s="973" t="s">
        <v>5700</v>
      </c>
      <c r="P1310" s="967"/>
      <c r="Q1310" s="970"/>
      <c r="R1310" s="967"/>
      <c r="S1310" s="970"/>
      <c r="T1310" s="967"/>
      <c r="U1310" s="970"/>
      <c r="V1310" s="967"/>
      <c r="W1310" s="970"/>
    </row>
    <row r="1311" spans="1:23" ht="25.2" hidden="1" customHeight="1" outlineLevel="2">
      <c r="A1311" s="1194">
        <v>44292</v>
      </c>
      <c r="B1311" s="1163" t="s">
        <v>5698</v>
      </c>
      <c r="C1311" s="955" t="s">
        <v>7042</v>
      </c>
      <c r="D1311" s="968"/>
      <c r="E1311" s="968"/>
      <c r="F1311" s="972"/>
      <c r="G1311" s="970"/>
      <c r="H1311" s="967"/>
      <c r="I1311" s="970"/>
      <c r="J1311" s="967"/>
      <c r="K1311" s="970"/>
      <c r="L1311" s="967"/>
      <c r="M1311" s="970"/>
      <c r="N1311" s="967"/>
      <c r="O1311" s="973" t="s">
        <v>5700</v>
      </c>
      <c r="P1311" s="967"/>
      <c r="Q1311" s="970"/>
      <c r="R1311" s="967"/>
      <c r="S1311" s="970"/>
      <c r="T1311" s="967"/>
      <c r="U1311" s="970"/>
      <c r="V1311" s="967"/>
      <c r="W1311" s="970"/>
    </row>
    <row r="1312" spans="1:23" ht="12.6" hidden="1" customHeight="1" outlineLevel="2">
      <c r="A1312" s="1194">
        <v>44292</v>
      </c>
      <c r="B1312" s="1163" t="s">
        <v>7043</v>
      </c>
      <c r="C1312" s="955" t="s">
        <v>7044</v>
      </c>
      <c r="D1312" s="968"/>
      <c r="E1312" s="968"/>
      <c r="F1312" s="969" t="s">
        <v>5700</v>
      </c>
      <c r="G1312" s="970"/>
      <c r="H1312" s="967"/>
      <c r="I1312" s="970"/>
      <c r="J1312" s="967"/>
      <c r="K1312" s="970"/>
      <c r="L1312" s="967"/>
      <c r="M1312" s="970"/>
      <c r="N1312" s="967"/>
      <c r="O1312" s="970"/>
      <c r="P1312" s="967"/>
      <c r="Q1312" s="970"/>
      <c r="R1312" s="967"/>
      <c r="S1312" s="970"/>
      <c r="T1312" s="974" t="s">
        <v>5700</v>
      </c>
      <c r="U1312" s="970"/>
      <c r="V1312" s="967"/>
      <c r="W1312" s="970"/>
    </row>
    <row r="1313" spans="1:20" ht="37.799999999999997" hidden="1" customHeight="1" outlineLevel="2">
      <c r="A1313" s="1194">
        <v>44292</v>
      </c>
      <c r="B1313" s="1163" t="s">
        <v>5698</v>
      </c>
      <c r="C1313" s="955" t="s">
        <v>7045</v>
      </c>
      <c r="D1313" s="968"/>
      <c r="E1313" s="968"/>
      <c r="F1313" s="969" t="s">
        <v>5700</v>
      </c>
      <c r="G1313" s="970"/>
      <c r="H1313" s="967"/>
      <c r="I1313" s="970"/>
      <c r="J1313" s="967"/>
      <c r="K1313" s="970"/>
      <c r="L1313" s="967"/>
      <c r="M1313" s="970"/>
      <c r="N1313" s="967"/>
      <c r="O1313" s="970"/>
      <c r="P1313" s="967"/>
      <c r="Q1313" s="970"/>
      <c r="R1313" s="967"/>
      <c r="S1313" s="970"/>
      <c r="T1313" s="967"/>
    </row>
    <row r="1314" spans="1:20" ht="12.6" hidden="1" customHeight="1" outlineLevel="2">
      <c r="A1314" s="1194">
        <v>44292</v>
      </c>
      <c r="B1314" s="1163" t="s">
        <v>7046</v>
      </c>
      <c r="C1314" s="955" t="s">
        <v>7047</v>
      </c>
      <c r="D1314" s="968"/>
      <c r="E1314" s="968"/>
      <c r="F1314" s="972"/>
      <c r="G1314" s="970"/>
      <c r="H1314" s="967"/>
      <c r="I1314" s="970"/>
      <c r="J1314" s="967"/>
      <c r="K1314" s="970"/>
      <c r="L1314" s="967"/>
      <c r="M1314" s="970"/>
      <c r="N1314" s="967"/>
      <c r="O1314" s="970"/>
      <c r="P1314" s="967"/>
      <c r="Q1314" s="970"/>
      <c r="R1314" s="967"/>
      <c r="S1314" s="970"/>
      <c r="T1314" s="974" t="s">
        <v>5700</v>
      </c>
    </row>
    <row r="1315" spans="1:20" ht="12.6" hidden="1" customHeight="1" outlineLevel="2">
      <c r="A1315" s="1194">
        <v>44292</v>
      </c>
      <c r="B1315" s="1163" t="s">
        <v>5698</v>
      </c>
      <c r="C1315" s="955" t="s">
        <v>7048</v>
      </c>
      <c r="D1315" s="968"/>
      <c r="E1315" s="968"/>
      <c r="F1315" s="969" t="s">
        <v>5700</v>
      </c>
      <c r="G1315" s="970"/>
      <c r="H1315" s="967"/>
      <c r="I1315" s="970"/>
      <c r="J1315" s="967"/>
      <c r="K1315" s="970"/>
      <c r="L1315" s="967"/>
      <c r="M1315" s="970"/>
      <c r="N1315" s="974" t="s">
        <v>5700</v>
      </c>
      <c r="O1315" s="970"/>
      <c r="P1315" s="967"/>
      <c r="Q1315" s="970"/>
      <c r="R1315" s="967"/>
      <c r="S1315" s="970"/>
      <c r="T1315" s="967"/>
    </row>
    <row r="1316" spans="1:20" ht="25.2" hidden="1" customHeight="1" outlineLevel="2">
      <c r="A1316" s="1194">
        <v>44292</v>
      </c>
      <c r="B1316" s="1163" t="s">
        <v>5706</v>
      </c>
      <c r="C1316" s="955" t="s">
        <v>7049</v>
      </c>
      <c r="D1316" s="968"/>
      <c r="E1316" s="968"/>
      <c r="F1316" s="972"/>
      <c r="G1316" s="970"/>
      <c r="H1316" s="967"/>
      <c r="I1316" s="970"/>
      <c r="J1316" s="967"/>
      <c r="K1316" s="970"/>
      <c r="L1316" s="967"/>
      <c r="M1316" s="970"/>
      <c r="N1316" s="967"/>
      <c r="O1316" s="970"/>
      <c r="P1316" s="967"/>
      <c r="Q1316" s="970"/>
      <c r="R1316" s="967"/>
      <c r="S1316" s="970"/>
      <c r="T1316" s="974" t="s">
        <v>5700</v>
      </c>
    </row>
    <row r="1317" spans="1:20" ht="12.6" hidden="1" customHeight="1" outlineLevel="2">
      <c r="A1317" s="1194">
        <v>44292</v>
      </c>
      <c r="B1317" s="1163" t="s">
        <v>5698</v>
      </c>
      <c r="C1317" s="955" t="s">
        <v>7050</v>
      </c>
      <c r="D1317" s="968"/>
      <c r="E1317" s="968"/>
      <c r="F1317" s="972"/>
      <c r="G1317" s="970"/>
      <c r="H1317" s="967"/>
      <c r="I1317" s="970"/>
      <c r="J1317" s="967"/>
      <c r="K1317" s="970"/>
      <c r="L1317" s="967"/>
      <c r="M1317" s="970"/>
      <c r="N1317" s="967"/>
      <c r="O1317" s="970"/>
      <c r="P1317" s="967"/>
      <c r="Q1317" s="970"/>
      <c r="R1317" s="967"/>
      <c r="S1317" s="970"/>
      <c r="T1317" s="974" t="s">
        <v>5700</v>
      </c>
    </row>
    <row r="1318" spans="1:20" ht="12.6" hidden="1" customHeight="1" outlineLevel="1" collapsed="1">
      <c r="A1318" s="1195">
        <v>44293</v>
      </c>
      <c r="B1318" s="1163" t="s">
        <v>5698</v>
      </c>
      <c r="C1318" s="955" t="s">
        <v>7051</v>
      </c>
      <c r="D1318" s="977"/>
      <c r="E1318" s="977" t="s">
        <v>5700</v>
      </c>
      <c r="F1318" s="972"/>
      <c r="G1318" s="970"/>
      <c r="H1318" s="967"/>
      <c r="I1318" s="970"/>
      <c r="J1318" s="967"/>
      <c r="K1318" s="970"/>
      <c r="L1318" s="967"/>
      <c r="M1318" s="970"/>
      <c r="N1318" s="967"/>
      <c r="O1318" s="970"/>
      <c r="P1318" s="967"/>
      <c r="Q1318" s="970"/>
      <c r="R1318" s="967"/>
      <c r="S1318" s="970"/>
      <c r="T1318" s="967"/>
    </row>
    <row r="1319" spans="1:20" ht="12.6" hidden="1" customHeight="1" outlineLevel="2">
      <c r="A1319" s="1195">
        <v>44293</v>
      </c>
      <c r="B1319" s="1163" t="s">
        <v>5698</v>
      </c>
      <c r="C1319" s="955" t="s">
        <v>7052</v>
      </c>
      <c r="D1319" s="968"/>
      <c r="E1319" s="968"/>
      <c r="F1319" s="972"/>
      <c r="G1319" s="970"/>
      <c r="H1319" s="967"/>
      <c r="I1319" s="970"/>
      <c r="J1319" s="967"/>
      <c r="K1319" s="970"/>
      <c r="L1319" s="967"/>
      <c r="M1319" s="970"/>
      <c r="N1319" s="967"/>
      <c r="O1319" s="973" t="s">
        <v>5700</v>
      </c>
      <c r="P1319" s="967"/>
      <c r="Q1319" s="970"/>
      <c r="R1319" s="967"/>
      <c r="S1319" s="970"/>
      <c r="T1319" s="967"/>
    </row>
    <row r="1320" spans="1:20" ht="12.6" hidden="1" customHeight="1" outlineLevel="2">
      <c r="A1320" s="1195">
        <v>44293</v>
      </c>
      <c r="B1320" s="1163" t="s">
        <v>5698</v>
      </c>
      <c r="C1320" s="955" t="s">
        <v>7053</v>
      </c>
      <c r="D1320" s="968"/>
      <c r="E1320" s="968"/>
      <c r="F1320" s="972"/>
      <c r="G1320" s="970"/>
      <c r="H1320" s="967"/>
      <c r="I1320" s="970"/>
      <c r="J1320" s="974" t="s">
        <v>5700</v>
      </c>
      <c r="K1320" s="970"/>
      <c r="L1320" s="967"/>
      <c r="M1320" s="970"/>
      <c r="N1320" s="967"/>
      <c r="O1320" s="973" t="s">
        <v>5700</v>
      </c>
      <c r="P1320" s="967"/>
      <c r="Q1320" s="970"/>
      <c r="R1320" s="967"/>
      <c r="S1320" s="970"/>
      <c r="T1320" s="967"/>
    </row>
    <row r="1321" spans="1:20" ht="12.6" hidden="1" customHeight="1" outlineLevel="2">
      <c r="A1321" s="1195">
        <v>44293</v>
      </c>
      <c r="B1321" s="1163" t="s">
        <v>5698</v>
      </c>
      <c r="C1321" s="955" t="s">
        <v>7054</v>
      </c>
      <c r="D1321" s="968"/>
      <c r="E1321" s="968"/>
      <c r="F1321" s="972"/>
      <c r="G1321" s="970"/>
      <c r="H1321" s="967"/>
      <c r="I1321" s="970"/>
      <c r="J1321" s="967"/>
      <c r="K1321" s="970"/>
      <c r="L1321" s="967"/>
      <c r="M1321" s="973" t="s">
        <v>5700</v>
      </c>
      <c r="N1321" s="967"/>
      <c r="O1321" s="973" t="s">
        <v>5700</v>
      </c>
      <c r="P1321" s="967"/>
      <c r="Q1321" s="970"/>
      <c r="R1321" s="967"/>
      <c r="S1321" s="970"/>
      <c r="T1321" s="967"/>
    </row>
    <row r="1322" spans="1:20" ht="12.6" hidden="1" customHeight="1" outlineLevel="2">
      <c r="A1322" s="1195">
        <v>44293</v>
      </c>
      <c r="B1322" s="1163" t="s">
        <v>5698</v>
      </c>
      <c r="C1322" s="955" t="s">
        <v>7055</v>
      </c>
      <c r="D1322" s="968"/>
      <c r="E1322" s="968"/>
      <c r="F1322" s="972"/>
      <c r="G1322" s="970"/>
      <c r="H1322" s="967"/>
      <c r="I1322" s="970"/>
      <c r="J1322" s="967"/>
      <c r="K1322" s="970"/>
      <c r="L1322" s="967"/>
      <c r="M1322" s="970"/>
      <c r="N1322" s="967"/>
      <c r="O1322" s="970"/>
      <c r="P1322" s="967"/>
      <c r="Q1322" s="970"/>
      <c r="R1322" s="967"/>
      <c r="S1322" s="970"/>
      <c r="T1322" s="967"/>
    </row>
    <row r="1323" spans="1:20" ht="12.6" hidden="1" customHeight="1" outlineLevel="2">
      <c r="A1323" s="1195">
        <v>44293</v>
      </c>
      <c r="B1323" s="1163" t="s">
        <v>5698</v>
      </c>
      <c r="C1323" s="955" t="s">
        <v>7056</v>
      </c>
      <c r="D1323" s="968"/>
      <c r="E1323" s="968"/>
      <c r="F1323" s="972"/>
      <c r="G1323" s="970"/>
      <c r="H1323" s="967"/>
      <c r="I1323" s="970"/>
      <c r="J1323" s="967"/>
      <c r="K1323" s="970"/>
      <c r="L1323" s="967"/>
      <c r="M1323" s="970"/>
      <c r="N1323" s="967"/>
      <c r="O1323" s="970"/>
      <c r="P1323" s="967"/>
      <c r="Q1323" s="970"/>
      <c r="R1323" s="967"/>
      <c r="S1323" s="970"/>
      <c r="T1323" s="974" t="s">
        <v>5700</v>
      </c>
    </row>
    <row r="1324" spans="1:20" ht="12.6" hidden="1" customHeight="1" outlineLevel="2">
      <c r="A1324" s="1195">
        <v>44293</v>
      </c>
      <c r="B1324" s="1163" t="s">
        <v>5698</v>
      </c>
      <c r="C1324" s="955" t="s">
        <v>6976</v>
      </c>
      <c r="D1324" s="968"/>
      <c r="E1324" s="968"/>
      <c r="F1324" s="972"/>
      <c r="G1324" s="970"/>
      <c r="H1324" s="967"/>
      <c r="I1324" s="970"/>
      <c r="J1324" s="967"/>
      <c r="K1324" s="970"/>
      <c r="L1324" s="967"/>
      <c r="M1324" s="970"/>
      <c r="N1324" s="967"/>
      <c r="O1324" s="970"/>
      <c r="P1324" s="967"/>
      <c r="Q1324" s="970"/>
      <c r="R1324" s="967"/>
      <c r="S1324" s="970"/>
      <c r="T1324" s="967"/>
    </row>
    <row r="1325" spans="1:20" ht="12.6" hidden="1" customHeight="1" outlineLevel="2">
      <c r="A1325" s="1195">
        <v>44293</v>
      </c>
      <c r="B1325" s="1163" t="s">
        <v>5745</v>
      </c>
      <c r="C1325" s="955" t="s">
        <v>7057</v>
      </c>
      <c r="D1325" s="968"/>
      <c r="E1325" s="968"/>
      <c r="F1325" s="969" t="s">
        <v>5700</v>
      </c>
      <c r="G1325" s="970"/>
      <c r="H1325" s="967"/>
      <c r="I1325" s="970"/>
      <c r="J1325" s="967"/>
      <c r="K1325" s="970"/>
      <c r="L1325" s="967"/>
      <c r="M1325" s="970"/>
      <c r="N1325" s="967"/>
      <c r="O1325" s="970"/>
      <c r="P1325" s="967"/>
      <c r="Q1325" s="970"/>
      <c r="R1325" s="967"/>
      <c r="S1325" s="970"/>
      <c r="T1325" s="967"/>
    </row>
    <row r="1326" spans="1:20" ht="12.6" hidden="1" customHeight="1" outlineLevel="2">
      <c r="A1326" s="1195">
        <v>44293</v>
      </c>
      <c r="B1326" s="1163" t="s">
        <v>5698</v>
      </c>
      <c r="C1326" s="955" t="s">
        <v>7058</v>
      </c>
      <c r="D1326" s="977"/>
      <c r="E1326" s="977" t="s">
        <v>5700</v>
      </c>
      <c r="F1326" s="972"/>
      <c r="G1326" s="970"/>
      <c r="H1326" s="967"/>
      <c r="I1326" s="970"/>
      <c r="J1326" s="967"/>
      <c r="K1326" s="970"/>
      <c r="L1326" s="967"/>
      <c r="M1326" s="970"/>
      <c r="N1326" s="967"/>
      <c r="O1326" s="970"/>
      <c r="P1326" s="967"/>
      <c r="Q1326" s="970"/>
      <c r="R1326" s="967"/>
      <c r="S1326" s="970"/>
      <c r="T1326" s="967"/>
    </row>
    <row r="1327" spans="1:20" ht="12.6" hidden="1" customHeight="1" outlineLevel="2">
      <c r="A1327" s="1195">
        <v>44293</v>
      </c>
      <c r="B1327" s="1163" t="s">
        <v>5698</v>
      </c>
      <c r="C1327" s="955" t="s">
        <v>7059</v>
      </c>
      <c r="D1327" s="968"/>
      <c r="E1327" s="968"/>
      <c r="F1327" s="969" t="s">
        <v>5700</v>
      </c>
      <c r="G1327" s="970"/>
      <c r="H1327" s="967"/>
      <c r="I1327" s="970"/>
      <c r="J1327" s="967"/>
      <c r="K1327" s="970"/>
      <c r="L1327" s="967"/>
      <c r="M1327" s="970"/>
      <c r="N1327" s="967"/>
      <c r="O1327" s="970"/>
      <c r="P1327" s="967"/>
      <c r="Q1327" s="970"/>
      <c r="R1327" s="967"/>
      <c r="S1327" s="970"/>
      <c r="T1327" s="967"/>
    </row>
    <row r="1328" spans="1:20" ht="12.6" hidden="1" customHeight="1" outlineLevel="2">
      <c r="A1328" s="1195">
        <v>44293</v>
      </c>
      <c r="B1328" s="1163" t="s">
        <v>5745</v>
      </c>
      <c r="C1328" s="955" t="s">
        <v>7060</v>
      </c>
      <c r="D1328" s="968"/>
      <c r="E1328" s="968"/>
      <c r="F1328" s="969" t="s">
        <v>5700</v>
      </c>
      <c r="G1328" s="970"/>
      <c r="H1328" s="967"/>
      <c r="I1328" s="970"/>
      <c r="J1328" s="967"/>
      <c r="K1328" s="970"/>
      <c r="L1328" s="967"/>
      <c r="M1328" s="970"/>
      <c r="N1328" s="967"/>
      <c r="O1328" s="970"/>
      <c r="P1328" s="967"/>
      <c r="Q1328" s="970"/>
      <c r="R1328" s="967"/>
      <c r="S1328" s="970"/>
      <c r="T1328" s="967"/>
    </row>
    <row r="1329" spans="1:20" ht="25.2" hidden="1" customHeight="1" outlineLevel="2">
      <c r="A1329" s="1195">
        <v>44293</v>
      </c>
      <c r="B1329" s="1163" t="s">
        <v>5698</v>
      </c>
      <c r="C1329" s="955" t="s">
        <v>7061</v>
      </c>
      <c r="D1329" s="968"/>
      <c r="E1329" s="968"/>
      <c r="F1329" s="972"/>
      <c r="G1329" s="970"/>
      <c r="H1329" s="967"/>
      <c r="I1329" s="970"/>
      <c r="J1329" s="967"/>
      <c r="K1329" s="970"/>
      <c r="L1329" s="967"/>
      <c r="M1329" s="970"/>
      <c r="N1329" s="967"/>
      <c r="O1329" s="973" t="s">
        <v>5700</v>
      </c>
      <c r="P1329" s="967"/>
      <c r="Q1329" s="970"/>
      <c r="R1329" s="967"/>
      <c r="S1329" s="970"/>
      <c r="T1329" s="967"/>
    </row>
    <row r="1330" spans="1:20" ht="12.6" hidden="1" customHeight="1" outlineLevel="2">
      <c r="A1330" s="1195">
        <v>44293</v>
      </c>
      <c r="B1330" s="1163" t="s">
        <v>5698</v>
      </c>
      <c r="C1330" s="955" t="s">
        <v>7062</v>
      </c>
      <c r="D1330" s="968"/>
      <c r="E1330" s="968"/>
      <c r="F1330" s="972"/>
      <c r="G1330" s="970"/>
      <c r="H1330" s="967"/>
      <c r="I1330" s="970"/>
      <c r="J1330" s="974" t="s">
        <v>5700</v>
      </c>
      <c r="K1330" s="970"/>
      <c r="L1330" s="967"/>
      <c r="M1330" s="970"/>
      <c r="N1330" s="967"/>
      <c r="O1330" s="970"/>
      <c r="P1330" s="967"/>
      <c r="Q1330" s="970"/>
      <c r="R1330" s="967"/>
      <c r="S1330" s="970"/>
      <c r="T1330" s="967"/>
    </row>
    <row r="1331" spans="1:20" ht="12.6" hidden="1" customHeight="1" outlineLevel="2">
      <c r="A1331" s="1195">
        <v>44293</v>
      </c>
      <c r="B1331" s="1163" t="s">
        <v>5698</v>
      </c>
      <c r="C1331" s="955" t="s">
        <v>7063</v>
      </c>
      <c r="D1331" s="968"/>
      <c r="E1331" s="968"/>
      <c r="F1331" s="969" t="s">
        <v>5700</v>
      </c>
      <c r="G1331" s="970"/>
      <c r="H1331" s="967"/>
      <c r="I1331" s="970"/>
      <c r="J1331" s="967"/>
      <c r="K1331" s="970"/>
      <c r="L1331" s="967"/>
      <c r="M1331" s="970"/>
      <c r="N1331" s="967"/>
      <c r="O1331" s="970"/>
      <c r="P1331" s="967"/>
      <c r="Q1331" s="970"/>
      <c r="R1331" s="967"/>
      <c r="S1331" s="970"/>
      <c r="T1331" s="967"/>
    </row>
    <row r="1332" spans="1:20" ht="12.6" hidden="1" customHeight="1" outlineLevel="2">
      <c r="A1332" s="1195">
        <v>44293</v>
      </c>
      <c r="B1332" s="1163" t="s">
        <v>5698</v>
      </c>
      <c r="C1332" s="955" t="s">
        <v>7064</v>
      </c>
      <c r="D1332" s="968"/>
      <c r="E1332" s="968"/>
      <c r="F1332" s="972"/>
      <c r="G1332" s="970"/>
      <c r="H1332" s="967"/>
      <c r="I1332" s="970"/>
      <c r="J1332" s="967"/>
      <c r="K1332" s="970"/>
      <c r="L1332" s="967"/>
      <c r="M1332" s="970"/>
      <c r="N1332" s="967"/>
      <c r="O1332" s="973" t="s">
        <v>5700</v>
      </c>
      <c r="P1332" s="967"/>
      <c r="Q1332" s="970"/>
      <c r="R1332" s="967"/>
      <c r="S1332" s="970"/>
      <c r="T1332" s="967"/>
    </row>
    <row r="1333" spans="1:20" ht="12.6" hidden="1" customHeight="1" outlineLevel="2">
      <c r="A1333" s="1195">
        <v>44293</v>
      </c>
      <c r="B1333" s="1163" t="s">
        <v>5698</v>
      </c>
      <c r="C1333" s="955" t="s">
        <v>7065</v>
      </c>
      <c r="D1333" s="968"/>
      <c r="E1333" s="968"/>
      <c r="F1333" s="972"/>
      <c r="G1333" s="970"/>
      <c r="H1333" s="967"/>
      <c r="I1333" s="970"/>
      <c r="J1333" s="967"/>
      <c r="K1333" s="970"/>
      <c r="L1333" s="967"/>
      <c r="M1333" s="973" t="s">
        <v>5700</v>
      </c>
      <c r="N1333" s="967"/>
      <c r="O1333" s="970"/>
      <c r="P1333" s="967"/>
      <c r="Q1333" s="970"/>
      <c r="R1333" s="967"/>
      <c r="S1333" s="970"/>
      <c r="T1333" s="967"/>
    </row>
    <row r="1334" spans="1:20" ht="12.6" hidden="1" customHeight="1" outlineLevel="2">
      <c r="A1334" s="1195">
        <v>44293</v>
      </c>
      <c r="B1334" s="1163" t="s">
        <v>5698</v>
      </c>
      <c r="C1334" s="955" t="s">
        <v>7066</v>
      </c>
      <c r="D1334" s="968"/>
      <c r="E1334" s="968"/>
      <c r="F1334" s="972"/>
      <c r="G1334" s="970"/>
      <c r="H1334" s="967"/>
      <c r="I1334" s="970"/>
      <c r="J1334" s="967"/>
      <c r="K1334" s="970"/>
      <c r="L1334" s="967"/>
      <c r="M1334" s="970"/>
      <c r="N1334" s="967"/>
      <c r="O1334" s="973" t="s">
        <v>5700</v>
      </c>
      <c r="P1334" s="967"/>
      <c r="Q1334" s="970"/>
      <c r="R1334" s="967"/>
      <c r="S1334" s="970"/>
      <c r="T1334" s="967"/>
    </row>
    <row r="1335" spans="1:20" ht="12.6" hidden="1" customHeight="1" outlineLevel="2">
      <c r="A1335" s="1195">
        <v>44293</v>
      </c>
      <c r="B1335" s="1163" t="s">
        <v>5698</v>
      </c>
      <c r="C1335" s="955" t="s">
        <v>7067</v>
      </c>
      <c r="D1335" s="968"/>
      <c r="E1335" s="968"/>
      <c r="F1335" s="972"/>
      <c r="G1335" s="970"/>
      <c r="H1335" s="967"/>
      <c r="I1335" s="970"/>
      <c r="J1335" s="967"/>
      <c r="K1335" s="970"/>
      <c r="L1335" s="967"/>
      <c r="M1335" s="970"/>
      <c r="N1335" s="967"/>
      <c r="O1335" s="973" t="s">
        <v>5700</v>
      </c>
      <c r="P1335" s="967"/>
      <c r="Q1335" s="970"/>
      <c r="R1335" s="967"/>
      <c r="S1335" s="970"/>
      <c r="T1335" s="967"/>
    </row>
    <row r="1336" spans="1:20" ht="12.6" hidden="1" customHeight="1" outlineLevel="2">
      <c r="A1336" s="1195">
        <v>44293</v>
      </c>
      <c r="B1336" s="1163" t="s">
        <v>5698</v>
      </c>
      <c r="C1336" s="955" t="s">
        <v>7068</v>
      </c>
      <c r="D1336" s="968"/>
      <c r="E1336" s="968"/>
      <c r="F1336" s="972"/>
      <c r="G1336" s="970"/>
      <c r="H1336" s="967"/>
      <c r="I1336" s="970"/>
      <c r="J1336" s="967"/>
      <c r="K1336" s="970"/>
      <c r="L1336" s="967"/>
      <c r="M1336" s="970"/>
      <c r="N1336" s="967"/>
      <c r="O1336" s="970"/>
      <c r="P1336" s="967"/>
      <c r="Q1336" s="973" t="s">
        <v>5700</v>
      </c>
      <c r="R1336" s="967"/>
      <c r="S1336" s="970"/>
      <c r="T1336" s="967"/>
    </row>
    <row r="1337" spans="1:20" ht="12.6" hidden="1" customHeight="1" outlineLevel="2">
      <c r="A1337" s="1195">
        <v>44293</v>
      </c>
      <c r="B1337" s="1163" t="s">
        <v>5698</v>
      </c>
      <c r="C1337" s="955" t="s">
        <v>7069</v>
      </c>
      <c r="D1337" s="977"/>
      <c r="E1337" s="977" t="s">
        <v>5700</v>
      </c>
      <c r="F1337" s="972"/>
      <c r="G1337" s="970"/>
      <c r="H1337" s="967"/>
      <c r="I1337" s="970"/>
      <c r="J1337" s="967"/>
      <c r="K1337" s="970"/>
      <c r="L1337" s="967"/>
      <c r="M1337" s="970"/>
      <c r="N1337" s="967"/>
      <c r="O1337" s="970"/>
      <c r="P1337" s="967"/>
      <c r="Q1337" s="970"/>
      <c r="R1337" s="967"/>
      <c r="S1337" s="970"/>
      <c r="T1337" s="967"/>
    </row>
    <row r="1338" spans="1:20" ht="12.6" hidden="1" customHeight="1" outlineLevel="2">
      <c r="A1338" s="1195">
        <v>44293</v>
      </c>
      <c r="B1338" s="1163" t="s">
        <v>5698</v>
      </c>
      <c r="C1338" s="955" t="s">
        <v>7070</v>
      </c>
      <c r="D1338" s="968"/>
      <c r="E1338" s="968"/>
      <c r="F1338" s="972"/>
      <c r="G1338" s="970"/>
      <c r="H1338" s="967"/>
      <c r="I1338" s="970"/>
      <c r="J1338" s="967"/>
      <c r="K1338" s="970"/>
      <c r="L1338" s="967"/>
      <c r="M1338" s="970"/>
      <c r="N1338" s="967"/>
      <c r="O1338" s="970"/>
      <c r="P1338" s="967"/>
      <c r="Q1338" s="970"/>
      <c r="R1338" s="967"/>
      <c r="S1338" s="970"/>
      <c r="T1338" s="974" t="s">
        <v>5700</v>
      </c>
    </row>
    <row r="1339" spans="1:20" ht="12.6" hidden="1" customHeight="1" outlineLevel="2">
      <c r="A1339" s="1195">
        <v>44293</v>
      </c>
      <c r="B1339" s="1163" t="s">
        <v>5698</v>
      </c>
      <c r="C1339" s="955" t="s">
        <v>7071</v>
      </c>
      <c r="D1339" s="968"/>
      <c r="E1339" s="968"/>
      <c r="F1339" s="972"/>
      <c r="G1339" s="970"/>
      <c r="H1339" s="967"/>
      <c r="I1339" s="970"/>
      <c r="J1339" s="967"/>
      <c r="K1339" s="970"/>
      <c r="L1339" s="967"/>
      <c r="M1339" s="970"/>
      <c r="N1339" s="967"/>
      <c r="O1339" s="970"/>
      <c r="P1339" s="967"/>
      <c r="Q1339" s="970"/>
      <c r="R1339" s="967"/>
      <c r="S1339" s="970"/>
      <c r="T1339" s="974" t="s">
        <v>5700</v>
      </c>
    </row>
    <row r="1340" spans="1:20" ht="12.6" hidden="1" customHeight="1" outlineLevel="2">
      <c r="A1340" s="1195">
        <v>44293</v>
      </c>
      <c r="B1340" s="1163" t="s">
        <v>5698</v>
      </c>
      <c r="C1340" s="955" t="s">
        <v>7072</v>
      </c>
      <c r="D1340" s="968"/>
      <c r="E1340" s="968"/>
      <c r="F1340" s="969" t="s">
        <v>5700</v>
      </c>
      <c r="G1340" s="970"/>
      <c r="H1340" s="967"/>
      <c r="I1340" s="970"/>
      <c r="J1340" s="967"/>
      <c r="K1340" s="970"/>
      <c r="L1340" s="967"/>
      <c r="M1340" s="970"/>
      <c r="N1340" s="967"/>
      <c r="O1340" s="970"/>
      <c r="P1340" s="967"/>
      <c r="Q1340" s="970"/>
      <c r="R1340" s="967"/>
      <c r="S1340" s="970"/>
      <c r="T1340" s="967"/>
    </row>
    <row r="1341" spans="1:20" ht="12.6" hidden="1" customHeight="1" outlineLevel="2">
      <c r="A1341" s="1195">
        <v>44293</v>
      </c>
      <c r="B1341" s="1163" t="s">
        <v>5698</v>
      </c>
      <c r="C1341" s="955" t="s">
        <v>7073</v>
      </c>
      <c r="D1341" s="968"/>
      <c r="E1341" s="968"/>
      <c r="F1341" s="969" t="s">
        <v>5700</v>
      </c>
      <c r="G1341" s="970"/>
      <c r="H1341" s="967"/>
      <c r="I1341" s="970"/>
      <c r="J1341" s="967"/>
      <c r="K1341" s="970"/>
      <c r="L1341" s="967"/>
      <c r="M1341" s="970"/>
      <c r="N1341" s="967"/>
      <c r="O1341" s="970"/>
      <c r="P1341" s="967"/>
      <c r="Q1341" s="970"/>
      <c r="R1341" s="967"/>
      <c r="S1341" s="970"/>
      <c r="T1341" s="967"/>
    </row>
    <row r="1342" spans="1:20" ht="25.2" hidden="1" customHeight="1" outlineLevel="2">
      <c r="A1342" s="1195">
        <v>44293</v>
      </c>
      <c r="B1342" s="1163" t="s">
        <v>5698</v>
      </c>
      <c r="C1342" s="955" t="s">
        <v>7074</v>
      </c>
      <c r="D1342" s="968"/>
      <c r="E1342" s="968"/>
      <c r="F1342" s="972"/>
      <c r="G1342" s="970"/>
      <c r="H1342" s="967"/>
      <c r="I1342" s="970"/>
      <c r="J1342" s="967"/>
      <c r="K1342" s="970"/>
      <c r="L1342" s="967"/>
      <c r="M1342" s="970"/>
      <c r="N1342" s="967"/>
      <c r="O1342" s="973" t="s">
        <v>5700</v>
      </c>
      <c r="P1342" s="967"/>
      <c r="Q1342" s="970"/>
      <c r="R1342" s="967"/>
      <c r="S1342" s="970"/>
      <c r="T1342" s="967"/>
    </row>
    <row r="1343" spans="1:20" ht="12.6" hidden="1" customHeight="1" outlineLevel="2">
      <c r="A1343" s="1195">
        <v>44293</v>
      </c>
      <c r="B1343" s="1163" t="s">
        <v>5698</v>
      </c>
      <c r="C1343" s="955" t="s">
        <v>7075</v>
      </c>
      <c r="D1343" s="977"/>
      <c r="E1343" s="977" t="s">
        <v>5700</v>
      </c>
      <c r="F1343" s="972"/>
      <c r="G1343" s="970"/>
      <c r="H1343" s="967"/>
      <c r="I1343" s="970"/>
      <c r="J1343" s="967"/>
      <c r="K1343" s="970"/>
      <c r="L1343" s="967"/>
      <c r="M1343" s="970"/>
      <c r="N1343" s="967"/>
      <c r="O1343" s="970"/>
      <c r="P1343" s="967"/>
      <c r="Q1343" s="970"/>
      <c r="R1343" s="967"/>
      <c r="S1343" s="970"/>
      <c r="T1343" s="967"/>
    </row>
    <row r="1344" spans="1:20" ht="12.6" hidden="1" customHeight="1" outlineLevel="2">
      <c r="A1344" s="1195">
        <v>44293</v>
      </c>
      <c r="B1344" s="1163" t="s">
        <v>5745</v>
      </c>
      <c r="C1344" s="955" t="s">
        <v>7076</v>
      </c>
      <c r="D1344" s="968"/>
      <c r="E1344" s="968"/>
      <c r="F1344" s="972"/>
      <c r="G1344" s="970"/>
      <c r="H1344" s="967"/>
      <c r="I1344" s="970"/>
      <c r="J1344" s="967"/>
      <c r="K1344" s="970"/>
      <c r="L1344" s="967"/>
      <c r="M1344" s="970"/>
      <c r="N1344" s="967"/>
      <c r="O1344" s="970"/>
      <c r="P1344" s="974" t="s">
        <v>5700</v>
      </c>
      <c r="Q1344" s="970"/>
      <c r="R1344" s="967"/>
      <c r="S1344" s="970"/>
      <c r="T1344" s="967"/>
    </row>
    <row r="1345" spans="1:20" ht="12.6" hidden="1" customHeight="1" outlineLevel="1" collapsed="1">
      <c r="A1345" s="986">
        <v>44294</v>
      </c>
      <c r="B1345" s="1163" t="s">
        <v>5698</v>
      </c>
      <c r="C1345" s="955" t="s">
        <v>7077</v>
      </c>
      <c r="D1345" s="968"/>
      <c r="E1345" s="968"/>
      <c r="F1345" s="972"/>
      <c r="G1345" s="970"/>
      <c r="H1345" s="967"/>
      <c r="I1345" s="970"/>
      <c r="J1345" s="974" t="s">
        <v>5700</v>
      </c>
      <c r="K1345" s="970"/>
      <c r="L1345" s="967"/>
      <c r="M1345" s="970"/>
      <c r="N1345" s="967"/>
      <c r="O1345" s="970"/>
      <c r="P1345" s="967"/>
      <c r="Q1345" s="970"/>
      <c r="R1345" s="967"/>
      <c r="S1345" s="970"/>
      <c r="T1345" s="967"/>
    </row>
    <row r="1346" spans="1:20" ht="37.799999999999997" hidden="1" customHeight="1" outlineLevel="2">
      <c r="A1346" s="986">
        <v>44294</v>
      </c>
      <c r="B1346" s="1163" t="s">
        <v>5698</v>
      </c>
      <c r="C1346" s="955" t="s">
        <v>7078</v>
      </c>
      <c r="D1346" s="968"/>
      <c r="E1346" s="968"/>
      <c r="F1346" s="972"/>
      <c r="G1346" s="970"/>
      <c r="H1346" s="967"/>
      <c r="I1346" s="970"/>
      <c r="J1346" s="974" t="s">
        <v>5700</v>
      </c>
      <c r="K1346" s="970"/>
      <c r="L1346" s="967"/>
      <c r="M1346" s="973" t="s">
        <v>5700</v>
      </c>
      <c r="N1346" s="967"/>
      <c r="O1346" s="970"/>
      <c r="P1346" s="967"/>
      <c r="Q1346" s="970"/>
      <c r="R1346" s="967"/>
      <c r="S1346" s="970"/>
      <c r="T1346" s="967"/>
    </row>
    <row r="1347" spans="1:20" ht="12.6" hidden="1" customHeight="1" outlineLevel="2">
      <c r="A1347" s="986">
        <v>44294</v>
      </c>
      <c r="B1347" s="1163" t="s">
        <v>5698</v>
      </c>
      <c r="C1347" s="955" t="s">
        <v>7079</v>
      </c>
      <c r="D1347" s="968"/>
      <c r="E1347" s="968"/>
      <c r="F1347" s="972"/>
      <c r="G1347" s="970"/>
      <c r="H1347" s="967"/>
      <c r="I1347" s="970"/>
      <c r="J1347" s="967"/>
      <c r="K1347" s="970"/>
      <c r="L1347" s="967"/>
      <c r="M1347" s="970"/>
      <c r="N1347" s="967"/>
      <c r="O1347" s="970"/>
      <c r="P1347" s="967"/>
      <c r="Q1347" s="970"/>
      <c r="R1347" s="967"/>
      <c r="S1347" s="970"/>
      <c r="T1347" s="974" t="s">
        <v>5700</v>
      </c>
    </row>
    <row r="1348" spans="1:20" ht="12.6" hidden="1" customHeight="1" outlineLevel="2">
      <c r="A1348" s="986">
        <v>44294</v>
      </c>
      <c r="B1348" s="1163" t="s">
        <v>5698</v>
      </c>
      <c r="C1348" s="955" t="s">
        <v>7080</v>
      </c>
      <c r="D1348" s="968"/>
      <c r="E1348" s="968"/>
      <c r="F1348" s="972"/>
      <c r="G1348" s="970"/>
      <c r="H1348" s="967"/>
      <c r="I1348" s="970"/>
      <c r="J1348" s="967"/>
      <c r="K1348" s="970"/>
      <c r="L1348" s="967"/>
      <c r="M1348" s="970"/>
      <c r="N1348" s="967"/>
      <c r="O1348" s="970"/>
      <c r="P1348" s="967"/>
      <c r="Q1348" s="970"/>
      <c r="R1348" s="967"/>
      <c r="S1348" s="970"/>
      <c r="T1348" s="974" t="s">
        <v>5700</v>
      </c>
    </row>
    <row r="1349" spans="1:20" ht="12.6" hidden="1" customHeight="1" outlineLevel="2">
      <c r="A1349" s="986">
        <v>44294</v>
      </c>
      <c r="B1349" s="1163" t="s">
        <v>5698</v>
      </c>
      <c r="C1349" s="955" t="s">
        <v>7081</v>
      </c>
      <c r="D1349" s="968"/>
      <c r="E1349" s="968"/>
      <c r="F1349" s="972"/>
      <c r="G1349" s="970"/>
      <c r="H1349" s="967"/>
      <c r="I1349" s="970"/>
      <c r="J1349" s="967"/>
      <c r="K1349" s="970"/>
      <c r="L1349" s="967"/>
      <c r="M1349" s="970"/>
      <c r="N1349" s="967"/>
      <c r="O1349" s="973" t="s">
        <v>5700</v>
      </c>
      <c r="P1349" s="967"/>
      <c r="Q1349" s="970"/>
      <c r="R1349" s="967"/>
      <c r="S1349" s="970"/>
      <c r="T1349" s="967"/>
    </row>
    <row r="1350" spans="1:20" ht="12.6" hidden="1" customHeight="1" outlineLevel="2">
      <c r="A1350" s="986">
        <v>44294</v>
      </c>
      <c r="B1350" s="1163" t="s">
        <v>5698</v>
      </c>
      <c r="C1350" s="955" t="s">
        <v>7082</v>
      </c>
      <c r="D1350" s="968"/>
      <c r="E1350" s="968"/>
      <c r="F1350" s="972"/>
      <c r="G1350" s="970"/>
      <c r="H1350" s="967"/>
      <c r="I1350" s="970"/>
      <c r="J1350" s="967"/>
      <c r="K1350" s="970"/>
      <c r="L1350" s="967"/>
      <c r="M1350" s="970"/>
      <c r="N1350" s="967"/>
      <c r="O1350" s="970"/>
      <c r="P1350" s="967"/>
      <c r="Q1350" s="970"/>
      <c r="R1350" s="974" t="s">
        <v>5700</v>
      </c>
      <c r="S1350" s="970"/>
      <c r="T1350" s="967"/>
    </row>
    <row r="1351" spans="1:20" ht="12.6" hidden="1" customHeight="1" outlineLevel="2">
      <c r="A1351" s="986">
        <v>44294</v>
      </c>
      <c r="B1351" s="1163" t="s">
        <v>5745</v>
      </c>
      <c r="C1351" s="955" t="s">
        <v>7083</v>
      </c>
      <c r="D1351" s="968"/>
      <c r="E1351" s="968"/>
      <c r="F1351" s="972"/>
      <c r="G1351" s="970"/>
      <c r="H1351" s="967"/>
      <c r="I1351" s="970"/>
      <c r="J1351" s="967"/>
      <c r="K1351" s="970"/>
      <c r="L1351" s="967"/>
      <c r="M1351" s="970"/>
      <c r="N1351" s="967"/>
      <c r="O1351" s="970"/>
      <c r="P1351" s="967"/>
      <c r="Q1351" s="970"/>
      <c r="R1351" s="967"/>
      <c r="S1351" s="970"/>
      <c r="T1351" s="974" t="s">
        <v>5700</v>
      </c>
    </row>
    <row r="1352" spans="1:20" ht="12.6" hidden="1" customHeight="1" outlineLevel="2">
      <c r="A1352" s="986">
        <v>44294</v>
      </c>
      <c r="B1352" s="1163" t="s">
        <v>5698</v>
      </c>
      <c r="C1352" s="955" t="s">
        <v>7084</v>
      </c>
      <c r="D1352" s="968"/>
      <c r="E1352" s="968"/>
      <c r="F1352" s="969" t="s">
        <v>5700</v>
      </c>
      <c r="G1352" s="970"/>
      <c r="H1352" s="967"/>
      <c r="I1352" s="970"/>
      <c r="J1352" s="967"/>
      <c r="K1352" s="970"/>
      <c r="L1352" s="967"/>
      <c r="M1352" s="970"/>
      <c r="N1352" s="967"/>
      <c r="O1352" s="970"/>
      <c r="P1352" s="967"/>
      <c r="Q1352" s="970"/>
      <c r="R1352" s="967"/>
      <c r="S1352" s="970"/>
      <c r="T1352" s="967"/>
    </row>
    <row r="1353" spans="1:20" ht="12.6" hidden="1" customHeight="1" outlineLevel="2">
      <c r="A1353" s="986">
        <v>44294</v>
      </c>
      <c r="B1353" s="1163" t="s">
        <v>5745</v>
      </c>
      <c r="C1353" s="955" t="s">
        <v>7085</v>
      </c>
      <c r="D1353" s="968"/>
      <c r="E1353" s="968"/>
      <c r="F1353" s="972"/>
      <c r="G1353" s="970"/>
      <c r="H1353" s="967"/>
      <c r="I1353" s="973" t="s">
        <v>5700</v>
      </c>
      <c r="J1353" s="967"/>
      <c r="K1353" s="970"/>
      <c r="L1353" s="967"/>
      <c r="M1353" s="970"/>
      <c r="N1353" s="967"/>
      <c r="O1353" s="970"/>
      <c r="P1353" s="967"/>
      <c r="Q1353" s="970"/>
      <c r="R1353" s="967"/>
      <c r="S1353" s="970"/>
      <c r="T1353" s="967"/>
    </row>
    <row r="1354" spans="1:20" ht="12.6" hidden="1" customHeight="1" outlineLevel="2">
      <c r="A1354" s="986">
        <v>44294</v>
      </c>
      <c r="B1354" s="1163" t="s">
        <v>5698</v>
      </c>
      <c r="C1354" s="955" t="s">
        <v>7086</v>
      </c>
      <c r="D1354" s="968"/>
      <c r="E1354" s="968"/>
      <c r="F1354" s="972"/>
      <c r="G1354" s="970"/>
      <c r="H1354" s="967"/>
      <c r="I1354" s="970"/>
      <c r="J1354" s="967"/>
      <c r="K1354" s="970"/>
      <c r="L1354" s="967"/>
      <c r="M1354" s="970"/>
      <c r="N1354" s="967"/>
      <c r="O1354" s="973" t="s">
        <v>5700</v>
      </c>
      <c r="P1354" s="967"/>
      <c r="Q1354" s="970"/>
      <c r="R1354" s="967"/>
      <c r="S1354" s="970"/>
      <c r="T1354" s="967"/>
    </row>
    <row r="1355" spans="1:20" ht="12.6" hidden="1" customHeight="1" outlineLevel="2">
      <c r="A1355" s="986">
        <v>44294</v>
      </c>
      <c r="B1355" s="1163" t="s">
        <v>5698</v>
      </c>
      <c r="C1355" s="955" t="s">
        <v>7087</v>
      </c>
      <c r="D1355" s="968"/>
      <c r="E1355" s="968"/>
      <c r="F1355" s="969" t="s">
        <v>5700</v>
      </c>
      <c r="G1355" s="970"/>
      <c r="H1355" s="967"/>
      <c r="I1355" s="970"/>
      <c r="J1355" s="967"/>
      <c r="K1355" s="970"/>
      <c r="L1355" s="967"/>
      <c r="M1355" s="970"/>
      <c r="N1355" s="967"/>
      <c r="O1355" s="970"/>
      <c r="P1355" s="967"/>
      <c r="Q1355" s="970"/>
      <c r="R1355" s="967"/>
      <c r="S1355" s="970"/>
      <c r="T1355" s="967"/>
    </row>
    <row r="1356" spans="1:20" ht="12.6" hidden="1" customHeight="1" outlineLevel="2">
      <c r="A1356" s="986">
        <v>44294</v>
      </c>
      <c r="B1356" s="1163" t="s">
        <v>5698</v>
      </c>
      <c r="C1356" s="955" t="s">
        <v>7081</v>
      </c>
      <c r="D1356" s="968"/>
      <c r="E1356" s="968"/>
      <c r="F1356" s="972"/>
      <c r="G1356" s="970"/>
      <c r="H1356" s="967"/>
      <c r="I1356" s="970"/>
      <c r="J1356" s="967"/>
      <c r="K1356" s="970"/>
      <c r="L1356" s="967"/>
      <c r="M1356" s="970"/>
      <c r="N1356" s="967"/>
      <c r="O1356" s="973" t="s">
        <v>5700</v>
      </c>
      <c r="P1356" s="967"/>
      <c r="Q1356" s="970"/>
      <c r="R1356" s="967"/>
      <c r="S1356" s="970"/>
      <c r="T1356" s="967"/>
    </row>
    <row r="1357" spans="1:20" ht="12.6" hidden="1" customHeight="1" outlineLevel="2">
      <c r="A1357" s="986">
        <v>44294</v>
      </c>
      <c r="B1357" s="1163" t="s">
        <v>5698</v>
      </c>
      <c r="C1357" s="955" t="s">
        <v>7088</v>
      </c>
      <c r="D1357" s="968"/>
      <c r="E1357" s="968"/>
      <c r="F1357" s="972"/>
      <c r="G1357" s="970"/>
      <c r="H1357" s="967"/>
      <c r="I1357" s="970"/>
      <c r="J1357" s="967"/>
      <c r="K1357" s="970"/>
      <c r="L1357" s="967"/>
      <c r="M1357" s="970"/>
      <c r="N1357" s="967"/>
      <c r="O1357" s="970"/>
      <c r="P1357" s="967"/>
      <c r="Q1357" s="973" t="s">
        <v>5700</v>
      </c>
      <c r="R1357" s="967"/>
      <c r="S1357" s="970"/>
      <c r="T1357" s="967"/>
    </row>
    <row r="1358" spans="1:20" ht="12.6" hidden="1" customHeight="1" outlineLevel="2">
      <c r="A1358" s="986">
        <v>44294</v>
      </c>
      <c r="B1358" s="1163" t="s">
        <v>5698</v>
      </c>
      <c r="C1358" s="955" t="s">
        <v>7089</v>
      </c>
      <c r="D1358" s="968"/>
      <c r="E1358" s="968"/>
      <c r="F1358" s="972"/>
      <c r="G1358" s="970"/>
      <c r="H1358" s="967"/>
      <c r="I1358" s="970"/>
      <c r="J1358" s="967"/>
      <c r="K1358" s="970"/>
      <c r="L1358" s="967"/>
      <c r="M1358" s="970"/>
      <c r="N1358" s="967"/>
      <c r="O1358" s="970"/>
      <c r="P1358" s="967"/>
      <c r="Q1358" s="970"/>
      <c r="R1358" s="967"/>
      <c r="S1358" s="973" t="s">
        <v>5700</v>
      </c>
      <c r="T1358" s="967"/>
    </row>
    <row r="1359" spans="1:20" ht="12.6" hidden="1" customHeight="1" outlineLevel="2">
      <c r="A1359" s="986">
        <v>44294</v>
      </c>
      <c r="B1359" s="1163" t="s">
        <v>5698</v>
      </c>
      <c r="C1359" s="955" t="s">
        <v>7090</v>
      </c>
      <c r="D1359" s="968"/>
      <c r="E1359" s="968"/>
      <c r="F1359" s="969" t="s">
        <v>5700</v>
      </c>
      <c r="G1359" s="970"/>
      <c r="H1359" s="967"/>
      <c r="I1359" s="970"/>
      <c r="J1359" s="967"/>
      <c r="K1359" s="970"/>
      <c r="L1359" s="967"/>
      <c r="M1359" s="970"/>
      <c r="N1359" s="967"/>
      <c r="O1359" s="970"/>
      <c r="P1359" s="967"/>
      <c r="Q1359" s="970"/>
      <c r="R1359" s="967"/>
      <c r="S1359" s="970"/>
      <c r="T1359" s="967"/>
    </row>
    <row r="1360" spans="1:20" ht="12.6" hidden="1" customHeight="1" outlineLevel="2">
      <c r="A1360" s="986">
        <v>44294</v>
      </c>
      <c r="B1360" s="1163" t="s">
        <v>5698</v>
      </c>
      <c r="C1360" s="955" t="s">
        <v>7091</v>
      </c>
      <c r="D1360" s="968"/>
      <c r="E1360" s="968"/>
      <c r="F1360" s="972"/>
      <c r="G1360" s="970"/>
      <c r="H1360" s="967"/>
      <c r="I1360" s="970"/>
      <c r="J1360" s="967"/>
      <c r="K1360" s="970"/>
      <c r="L1360" s="967"/>
      <c r="M1360" s="970"/>
      <c r="N1360" s="967"/>
      <c r="O1360" s="970"/>
      <c r="P1360" s="974" t="s">
        <v>5700</v>
      </c>
      <c r="Q1360" s="970"/>
      <c r="R1360" s="967"/>
      <c r="S1360" s="970"/>
      <c r="T1360" s="967"/>
    </row>
    <row r="1361" spans="1:20" ht="12.6" hidden="1" customHeight="1" outlineLevel="2">
      <c r="A1361" s="986">
        <v>44294</v>
      </c>
      <c r="B1361" s="1163" t="s">
        <v>5698</v>
      </c>
      <c r="C1361" s="955" t="s">
        <v>7092</v>
      </c>
      <c r="D1361" s="968"/>
      <c r="E1361" s="968"/>
      <c r="F1361" s="972"/>
      <c r="G1361" s="970"/>
      <c r="H1361" s="974" t="s">
        <v>5700</v>
      </c>
      <c r="I1361" s="970"/>
      <c r="J1361" s="967"/>
      <c r="K1361" s="970"/>
      <c r="L1361" s="967"/>
      <c r="M1361" s="970"/>
      <c r="N1361" s="967"/>
      <c r="O1361" s="970"/>
      <c r="P1361" s="967"/>
      <c r="Q1361" s="970"/>
      <c r="R1361" s="967"/>
      <c r="S1361" s="970"/>
      <c r="T1361" s="967"/>
    </row>
    <row r="1362" spans="1:20" ht="12.6" hidden="1" customHeight="1" outlineLevel="2">
      <c r="A1362" s="986">
        <v>44294</v>
      </c>
      <c r="B1362" s="1163" t="s">
        <v>5698</v>
      </c>
      <c r="C1362" s="955" t="s">
        <v>7093</v>
      </c>
      <c r="D1362" s="968"/>
      <c r="E1362" s="968"/>
      <c r="F1362" s="972"/>
      <c r="G1362" s="970"/>
      <c r="H1362" s="967"/>
      <c r="I1362" s="970"/>
      <c r="J1362" s="974" t="s">
        <v>5700</v>
      </c>
      <c r="K1362" s="970"/>
      <c r="L1362" s="967"/>
      <c r="M1362" s="970"/>
      <c r="N1362" s="967"/>
      <c r="O1362" s="970"/>
      <c r="P1362" s="967"/>
      <c r="Q1362" s="970"/>
      <c r="R1362" s="967"/>
      <c r="S1362" s="970"/>
      <c r="T1362" s="967"/>
    </row>
    <row r="1363" spans="1:20" ht="12.6" hidden="1" customHeight="1" outlineLevel="2">
      <c r="A1363" s="986">
        <v>44294</v>
      </c>
      <c r="B1363" s="1163" t="s">
        <v>5698</v>
      </c>
      <c r="C1363" s="955" t="s">
        <v>7094</v>
      </c>
      <c r="D1363" s="968"/>
      <c r="E1363" s="968"/>
      <c r="F1363" s="972"/>
      <c r="G1363" s="970"/>
      <c r="H1363" s="967"/>
      <c r="I1363" s="970"/>
      <c r="J1363" s="967"/>
      <c r="K1363" s="970"/>
      <c r="L1363" s="967"/>
      <c r="M1363" s="970"/>
      <c r="N1363" s="967"/>
      <c r="O1363" s="973" t="s">
        <v>5700</v>
      </c>
      <c r="P1363" s="967"/>
      <c r="Q1363" s="970"/>
      <c r="R1363" s="967"/>
      <c r="S1363" s="970"/>
      <c r="T1363" s="967"/>
    </row>
    <row r="1364" spans="1:20" ht="12.6" hidden="1" customHeight="1" outlineLevel="2">
      <c r="A1364" s="986">
        <v>44294</v>
      </c>
      <c r="B1364" s="1163" t="s">
        <v>5698</v>
      </c>
      <c r="C1364" s="955" t="s">
        <v>7095</v>
      </c>
      <c r="D1364" s="968"/>
      <c r="E1364" s="968"/>
      <c r="F1364" s="969" t="s">
        <v>5700</v>
      </c>
      <c r="G1364" s="970"/>
      <c r="H1364" s="967"/>
      <c r="I1364" s="970"/>
      <c r="J1364" s="967"/>
      <c r="K1364" s="970"/>
      <c r="L1364" s="967"/>
      <c r="M1364" s="970"/>
      <c r="N1364" s="967"/>
      <c r="O1364" s="970"/>
      <c r="P1364" s="967"/>
      <c r="Q1364" s="970"/>
      <c r="R1364" s="967"/>
      <c r="S1364" s="970"/>
      <c r="T1364" s="967"/>
    </row>
    <row r="1365" spans="1:20" ht="12.6" hidden="1" customHeight="1" outlineLevel="2">
      <c r="A1365" s="986">
        <v>44294</v>
      </c>
      <c r="B1365" s="1163" t="s">
        <v>5698</v>
      </c>
      <c r="C1365" s="955" t="s">
        <v>7096</v>
      </c>
      <c r="D1365" s="968"/>
      <c r="E1365" s="968"/>
      <c r="F1365" s="972"/>
      <c r="G1365" s="970"/>
      <c r="H1365" s="967"/>
      <c r="I1365" s="970"/>
      <c r="J1365" s="967"/>
      <c r="K1365" s="970"/>
      <c r="L1365" s="967"/>
      <c r="M1365" s="970"/>
      <c r="N1365" s="967"/>
      <c r="O1365" s="973" t="s">
        <v>5700</v>
      </c>
      <c r="P1365" s="967"/>
      <c r="Q1365" s="970"/>
      <c r="R1365" s="967"/>
      <c r="S1365" s="970"/>
      <c r="T1365" s="967"/>
    </row>
    <row r="1366" spans="1:20" ht="12.6" hidden="1" customHeight="1" outlineLevel="2">
      <c r="A1366" s="986">
        <v>44294</v>
      </c>
      <c r="B1366" s="1163" t="s">
        <v>5698</v>
      </c>
      <c r="C1366" s="955" t="s">
        <v>7097</v>
      </c>
      <c r="D1366" s="977"/>
      <c r="E1366" s="977" t="s">
        <v>5700</v>
      </c>
      <c r="F1366" s="972"/>
      <c r="G1366" s="970"/>
      <c r="H1366" s="967"/>
      <c r="I1366" s="970"/>
      <c r="J1366" s="967"/>
      <c r="K1366" s="970"/>
      <c r="L1366" s="967"/>
      <c r="M1366" s="970"/>
      <c r="N1366" s="967"/>
      <c r="O1366" s="970"/>
      <c r="P1366" s="967"/>
      <c r="Q1366" s="970"/>
      <c r="R1366" s="967"/>
      <c r="S1366" s="970"/>
      <c r="T1366" s="967"/>
    </row>
    <row r="1367" spans="1:20" ht="12.6" hidden="1" customHeight="1" outlineLevel="2">
      <c r="A1367" s="1196">
        <v>44294</v>
      </c>
      <c r="B1367" s="1163" t="s">
        <v>5698</v>
      </c>
      <c r="C1367" s="955" t="s">
        <v>7098</v>
      </c>
      <c r="D1367" s="968"/>
      <c r="E1367" s="968"/>
      <c r="F1367" s="969" t="s">
        <v>5700</v>
      </c>
      <c r="G1367" s="970"/>
      <c r="H1367" s="967"/>
      <c r="I1367" s="970"/>
      <c r="J1367" s="967"/>
      <c r="K1367" s="970"/>
      <c r="L1367" s="967"/>
      <c r="M1367" s="970"/>
      <c r="N1367" s="967"/>
      <c r="O1367" s="970"/>
      <c r="P1367" s="967"/>
      <c r="Q1367" s="970"/>
      <c r="R1367" s="967"/>
      <c r="S1367" s="970"/>
      <c r="T1367" s="967"/>
    </row>
    <row r="1368" spans="1:20" ht="12.6" hidden="1" customHeight="1" outlineLevel="2">
      <c r="A1368" s="1196">
        <v>44294</v>
      </c>
      <c r="B1368" s="1163" t="s">
        <v>5698</v>
      </c>
      <c r="C1368" s="955" t="s">
        <v>7099</v>
      </c>
      <c r="D1368" s="977"/>
      <c r="E1368" s="977"/>
      <c r="F1368" s="972"/>
      <c r="G1368" s="970"/>
      <c r="H1368" s="967"/>
      <c r="I1368" s="970"/>
      <c r="J1368" s="974" t="s">
        <v>5700</v>
      </c>
      <c r="K1368" s="970"/>
      <c r="L1368" s="967"/>
      <c r="M1368" s="970"/>
      <c r="N1368" s="967"/>
      <c r="O1368" s="970"/>
      <c r="P1368" s="967"/>
      <c r="Q1368" s="970"/>
      <c r="R1368" s="967"/>
      <c r="S1368" s="970"/>
      <c r="T1368" s="967"/>
    </row>
    <row r="1369" spans="1:20" ht="12.6" hidden="1" customHeight="1" outlineLevel="2">
      <c r="A1369" s="1196">
        <v>44294</v>
      </c>
      <c r="B1369" s="1163" t="s">
        <v>5698</v>
      </c>
      <c r="C1369" s="955" t="s">
        <v>7100</v>
      </c>
      <c r="D1369" s="977"/>
      <c r="E1369" s="977" t="s">
        <v>5700</v>
      </c>
      <c r="F1369" s="972"/>
      <c r="G1369" s="970"/>
      <c r="H1369" s="967"/>
      <c r="I1369" s="970"/>
      <c r="J1369" s="967"/>
      <c r="K1369" s="970"/>
      <c r="L1369" s="967"/>
      <c r="M1369" s="970"/>
      <c r="N1369" s="967"/>
      <c r="O1369" s="970"/>
      <c r="P1369" s="967"/>
      <c r="Q1369" s="970"/>
      <c r="R1369" s="967"/>
      <c r="S1369" s="970"/>
      <c r="T1369" s="974" t="s">
        <v>5700</v>
      </c>
    </row>
    <row r="1370" spans="1:20" ht="12.6" hidden="1" customHeight="1" outlineLevel="2">
      <c r="A1370" s="1196">
        <v>44294</v>
      </c>
      <c r="B1370" s="1163" t="s">
        <v>5698</v>
      </c>
      <c r="C1370" s="955" t="s">
        <v>7101</v>
      </c>
      <c r="D1370" s="968"/>
      <c r="E1370" s="968"/>
      <c r="F1370" s="972"/>
      <c r="G1370" s="970"/>
      <c r="H1370" s="967"/>
      <c r="I1370" s="970"/>
      <c r="J1370" s="967"/>
      <c r="K1370" s="970"/>
      <c r="L1370" s="967"/>
      <c r="M1370" s="970"/>
      <c r="N1370" s="967"/>
      <c r="O1370" s="970"/>
      <c r="P1370" s="967"/>
      <c r="Q1370" s="973" t="s">
        <v>5700</v>
      </c>
      <c r="R1370" s="967"/>
      <c r="S1370" s="970"/>
      <c r="T1370" s="967"/>
    </row>
    <row r="1371" spans="1:20" ht="12.6" hidden="1" customHeight="1" outlineLevel="2">
      <c r="A1371" s="1196">
        <v>44294</v>
      </c>
      <c r="B1371" s="1163" t="s">
        <v>5698</v>
      </c>
      <c r="C1371" s="955" t="s">
        <v>7102</v>
      </c>
      <c r="D1371" s="968"/>
      <c r="E1371" s="968"/>
      <c r="F1371" s="969" t="s">
        <v>5700</v>
      </c>
      <c r="G1371" s="970"/>
      <c r="H1371" s="967"/>
      <c r="I1371" s="970"/>
      <c r="J1371" s="967"/>
      <c r="K1371" s="970"/>
      <c r="L1371" s="967"/>
      <c r="M1371" s="970"/>
      <c r="N1371" s="967"/>
      <c r="O1371" s="970"/>
      <c r="P1371" s="967"/>
      <c r="Q1371" s="970"/>
      <c r="R1371" s="967"/>
      <c r="S1371" s="970"/>
      <c r="T1371" s="967"/>
    </row>
    <row r="1372" spans="1:20" ht="12.6" hidden="1" customHeight="1" outlineLevel="1" collapsed="1">
      <c r="A1372" s="1197">
        <v>44295</v>
      </c>
      <c r="B1372" s="1163" t="s">
        <v>5698</v>
      </c>
      <c r="C1372" s="955" t="s">
        <v>7103</v>
      </c>
      <c r="D1372" s="977"/>
      <c r="E1372" s="977" t="s">
        <v>5700</v>
      </c>
      <c r="F1372" s="972"/>
      <c r="G1372" s="970"/>
      <c r="H1372" s="967"/>
      <c r="I1372" s="970"/>
      <c r="J1372" s="967"/>
      <c r="K1372" s="973" t="s">
        <v>5700</v>
      </c>
      <c r="L1372" s="967"/>
      <c r="M1372" s="970"/>
      <c r="N1372" s="967"/>
      <c r="O1372" s="970"/>
      <c r="P1372" s="967"/>
      <c r="Q1372" s="970"/>
      <c r="R1372" s="967"/>
      <c r="S1372" s="970"/>
      <c r="T1372" s="967"/>
    </row>
    <row r="1373" spans="1:20" ht="12.6" hidden="1" customHeight="1" outlineLevel="2">
      <c r="A1373" s="1197">
        <v>44295</v>
      </c>
      <c r="B1373" s="4" t="s">
        <v>5698</v>
      </c>
      <c r="C1373" s="955" t="s">
        <v>7104</v>
      </c>
      <c r="D1373" s="968"/>
      <c r="E1373" s="968"/>
      <c r="F1373" s="969" t="s">
        <v>5700</v>
      </c>
      <c r="G1373" s="970"/>
      <c r="H1373" s="967"/>
      <c r="I1373" s="970"/>
      <c r="J1373" s="967"/>
      <c r="K1373" s="970"/>
      <c r="L1373" s="967"/>
      <c r="M1373" s="970"/>
      <c r="N1373" s="967"/>
      <c r="O1373" s="970"/>
      <c r="P1373" s="967"/>
      <c r="Q1373" s="970"/>
      <c r="R1373" s="967"/>
      <c r="S1373" s="970"/>
      <c r="T1373" s="967"/>
    </row>
    <row r="1374" spans="1:20" ht="12.6" hidden="1" customHeight="1" outlineLevel="2">
      <c r="A1374" s="1197">
        <v>44295</v>
      </c>
      <c r="B1374" s="1163" t="s">
        <v>5706</v>
      </c>
      <c r="C1374" s="955" t="s">
        <v>7105</v>
      </c>
      <c r="D1374" s="968"/>
      <c r="E1374" s="968"/>
      <c r="F1374" s="972"/>
      <c r="G1374" s="970"/>
      <c r="H1374" s="967"/>
      <c r="I1374" s="970"/>
      <c r="J1374" s="974" t="s">
        <v>5700</v>
      </c>
      <c r="K1374" s="970"/>
      <c r="L1374" s="967"/>
      <c r="M1374" s="970"/>
      <c r="N1374" s="967"/>
      <c r="O1374" s="970"/>
      <c r="P1374" s="967"/>
      <c r="Q1374" s="970"/>
      <c r="R1374" s="967"/>
      <c r="S1374" s="970"/>
      <c r="T1374" s="967"/>
    </row>
    <row r="1375" spans="1:20" ht="12.6" hidden="1" customHeight="1" outlineLevel="2">
      <c r="A1375" s="1197">
        <v>44295</v>
      </c>
      <c r="B1375" s="1163" t="s">
        <v>5698</v>
      </c>
      <c r="C1375" s="1021" t="s">
        <v>7106</v>
      </c>
      <c r="D1375" s="968"/>
      <c r="E1375" s="968"/>
      <c r="F1375" s="972"/>
      <c r="G1375" s="970"/>
      <c r="H1375" s="967"/>
      <c r="I1375" s="970"/>
      <c r="J1375" s="967"/>
      <c r="K1375" s="970"/>
      <c r="L1375" s="967"/>
      <c r="M1375" s="970"/>
      <c r="N1375" s="967"/>
      <c r="O1375" s="970"/>
      <c r="P1375" s="967"/>
      <c r="Q1375" s="970"/>
      <c r="R1375" s="967"/>
      <c r="S1375" s="970"/>
      <c r="T1375" s="967"/>
    </row>
    <row r="1376" spans="1:20" ht="12.6" hidden="1" customHeight="1" outlineLevel="2">
      <c r="A1376" s="1197">
        <v>44295</v>
      </c>
      <c r="B1376" s="1163" t="s">
        <v>5698</v>
      </c>
      <c r="C1376" s="955" t="s">
        <v>7107</v>
      </c>
      <c r="D1376" s="968"/>
      <c r="E1376" s="968"/>
      <c r="F1376" s="972"/>
      <c r="G1376" s="970"/>
      <c r="H1376" s="967"/>
      <c r="I1376" s="970"/>
      <c r="J1376" s="967"/>
      <c r="K1376" s="970"/>
      <c r="L1376" s="967"/>
      <c r="M1376" s="970"/>
      <c r="N1376" s="967"/>
      <c r="O1376" s="970"/>
      <c r="P1376" s="967"/>
      <c r="Q1376" s="970"/>
      <c r="R1376" s="967"/>
      <c r="S1376" s="970"/>
      <c r="T1376" s="974" t="s">
        <v>5700</v>
      </c>
    </row>
    <row r="1377" spans="1:22" ht="12.6" hidden="1" customHeight="1" outlineLevel="2">
      <c r="A1377" s="1197">
        <v>44295</v>
      </c>
      <c r="B1377" s="1163" t="s">
        <v>5698</v>
      </c>
      <c r="C1377" s="955" t="s">
        <v>7108</v>
      </c>
      <c r="D1377" s="968"/>
      <c r="E1377" s="968"/>
      <c r="F1377" s="972"/>
      <c r="G1377" s="970"/>
      <c r="H1377" s="967"/>
      <c r="I1377" s="970"/>
      <c r="J1377" s="967"/>
      <c r="K1377" s="970"/>
      <c r="L1377" s="967"/>
      <c r="M1377" s="970"/>
      <c r="N1377" s="974" t="s">
        <v>5700</v>
      </c>
      <c r="O1377" s="973" t="s">
        <v>5700</v>
      </c>
      <c r="P1377" s="967"/>
      <c r="Q1377" s="970"/>
      <c r="R1377" s="967"/>
      <c r="S1377" s="970"/>
      <c r="T1377" s="967"/>
      <c r="U1377" s="970"/>
      <c r="V1377" s="967"/>
    </row>
    <row r="1378" spans="1:22" ht="37.799999999999997" hidden="1" customHeight="1" outlineLevel="2">
      <c r="A1378" s="1197">
        <v>44295</v>
      </c>
      <c r="B1378" s="1163" t="s">
        <v>5698</v>
      </c>
      <c r="C1378" s="955" t="s">
        <v>7109</v>
      </c>
      <c r="D1378" s="968"/>
      <c r="E1378" s="968"/>
      <c r="F1378" s="972"/>
      <c r="G1378" s="970"/>
      <c r="H1378" s="967"/>
      <c r="I1378" s="970"/>
      <c r="J1378" s="967"/>
      <c r="K1378" s="970"/>
      <c r="L1378" s="967"/>
      <c r="M1378" s="970"/>
      <c r="N1378" s="974" t="s">
        <v>5700</v>
      </c>
      <c r="O1378" s="970"/>
      <c r="P1378" s="967"/>
      <c r="Q1378" s="970"/>
      <c r="R1378" s="967"/>
      <c r="S1378" s="970"/>
      <c r="T1378" s="967"/>
      <c r="U1378" s="970"/>
      <c r="V1378" s="967"/>
    </row>
    <row r="1379" spans="1:22" ht="12.6" hidden="1" customHeight="1" outlineLevel="2">
      <c r="A1379" s="1197">
        <v>44295</v>
      </c>
      <c r="B1379" s="1163" t="s">
        <v>5698</v>
      </c>
      <c r="C1379" s="955" t="s">
        <v>7110</v>
      </c>
      <c r="D1379" s="968"/>
      <c r="E1379" s="968"/>
      <c r="F1379" s="972"/>
      <c r="G1379" s="970"/>
      <c r="H1379" s="967"/>
      <c r="I1379" s="970"/>
      <c r="J1379" s="967"/>
      <c r="K1379" s="970"/>
      <c r="L1379" s="967"/>
      <c r="M1379" s="970"/>
      <c r="N1379" s="967"/>
      <c r="O1379" s="973" t="s">
        <v>5700</v>
      </c>
      <c r="P1379" s="967"/>
      <c r="Q1379" s="970"/>
      <c r="R1379" s="967"/>
      <c r="S1379" s="970"/>
      <c r="T1379" s="967"/>
      <c r="U1379" s="970"/>
      <c r="V1379" s="967"/>
    </row>
    <row r="1380" spans="1:22" ht="12.6" hidden="1" customHeight="1" outlineLevel="2">
      <c r="A1380" s="1197">
        <v>44295</v>
      </c>
      <c r="B1380" s="1163" t="s">
        <v>5698</v>
      </c>
      <c r="C1380" s="955" t="s">
        <v>7111</v>
      </c>
      <c r="D1380" s="977"/>
      <c r="E1380" s="977" t="s">
        <v>5700</v>
      </c>
      <c r="F1380" s="972"/>
      <c r="G1380" s="970"/>
      <c r="H1380" s="967"/>
      <c r="I1380" s="970"/>
      <c r="J1380" s="967"/>
      <c r="K1380" s="970"/>
      <c r="L1380" s="967"/>
      <c r="M1380" s="970"/>
      <c r="N1380" s="967"/>
      <c r="O1380" s="970"/>
      <c r="P1380" s="967"/>
      <c r="Q1380" s="970"/>
      <c r="R1380" s="967"/>
      <c r="S1380" s="970"/>
      <c r="T1380" s="967"/>
      <c r="U1380" s="970"/>
      <c r="V1380" s="967"/>
    </row>
    <row r="1381" spans="1:22" ht="12.6" hidden="1" customHeight="1" outlineLevel="2">
      <c r="A1381" s="1197">
        <v>44295</v>
      </c>
      <c r="B1381" s="1163" t="s">
        <v>5698</v>
      </c>
      <c r="C1381" s="955" t="s">
        <v>7112</v>
      </c>
      <c r="D1381" s="968"/>
      <c r="E1381" s="968"/>
      <c r="F1381" s="972"/>
      <c r="G1381" s="970"/>
      <c r="H1381" s="967"/>
      <c r="I1381" s="970"/>
      <c r="J1381" s="967"/>
      <c r="K1381" s="970"/>
      <c r="L1381" s="967"/>
      <c r="M1381" s="970"/>
      <c r="N1381" s="967"/>
      <c r="O1381" s="973" t="s">
        <v>5700</v>
      </c>
      <c r="P1381" s="967"/>
      <c r="Q1381" s="970"/>
      <c r="R1381" s="967"/>
      <c r="S1381" s="970"/>
      <c r="T1381" s="967"/>
      <c r="U1381" s="970"/>
      <c r="V1381" s="967"/>
    </row>
    <row r="1382" spans="1:22" ht="12.6" hidden="1" customHeight="1" outlineLevel="2">
      <c r="A1382" s="1197">
        <v>44295</v>
      </c>
      <c r="B1382" s="1163" t="s">
        <v>5698</v>
      </c>
      <c r="C1382" s="955" t="s">
        <v>7113</v>
      </c>
      <c r="D1382" s="968"/>
      <c r="E1382" s="968"/>
      <c r="F1382" s="972"/>
      <c r="G1382" s="970"/>
      <c r="H1382" s="967"/>
      <c r="I1382" s="970"/>
      <c r="J1382" s="967"/>
      <c r="K1382" s="970"/>
      <c r="L1382" s="967"/>
      <c r="M1382" s="970"/>
      <c r="N1382" s="967"/>
      <c r="O1382" s="973" t="s">
        <v>5700</v>
      </c>
      <c r="P1382" s="967"/>
      <c r="Q1382" s="970"/>
      <c r="R1382" s="967"/>
      <c r="S1382" s="970"/>
      <c r="T1382" s="967"/>
      <c r="U1382" s="970"/>
      <c r="V1382" s="967"/>
    </row>
    <row r="1383" spans="1:22" ht="25.2" hidden="1" customHeight="1" outlineLevel="2">
      <c r="A1383" s="1197">
        <v>44295</v>
      </c>
      <c r="B1383" s="1163" t="s">
        <v>5698</v>
      </c>
      <c r="C1383" s="955" t="s">
        <v>7114</v>
      </c>
      <c r="D1383" s="977"/>
      <c r="E1383" s="977" t="s">
        <v>5700</v>
      </c>
      <c r="F1383" s="972"/>
      <c r="G1383" s="970"/>
      <c r="H1383" s="967"/>
      <c r="I1383" s="970"/>
      <c r="J1383" s="967"/>
      <c r="K1383" s="970"/>
      <c r="L1383" s="967"/>
      <c r="M1383" s="970"/>
      <c r="N1383" s="967"/>
      <c r="O1383" s="970"/>
      <c r="P1383" s="967"/>
      <c r="Q1383" s="970"/>
      <c r="R1383" s="967"/>
      <c r="S1383" s="970"/>
      <c r="T1383" s="967"/>
      <c r="U1383" s="970"/>
      <c r="V1383" s="967"/>
    </row>
    <row r="1384" spans="1:22" ht="12.6" hidden="1" customHeight="1" outlineLevel="2">
      <c r="A1384" s="1197">
        <v>44295</v>
      </c>
      <c r="B1384" s="1163" t="s">
        <v>5698</v>
      </c>
      <c r="C1384" s="955" t="s">
        <v>7115</v>
      </c>
      <c r="D1384" s="968"/>
      <c r="E1384" s="968"/>
      <c r="F1384" s="972"/>
      <c r="G1384" s="970"/>
      <c r="H1384" s="974" t="s">
        <v>5700</v>
      </c>
      <c r="I1384" s="970"/>
      <c r="J1384" s="967"/>
      <c r="K1384" s="970"/>
      <c r="L1384" s="967"/>
      <c r="M1384" s="970"/>
      <c r="N1384" s="967"/>
      <c r="O1384" s="970"/>
      <c r="P1384" s="967"/>
      <c r="Q1384" s="970"/>
      <c r="R1384" s="967"/>
      <c r="S1384" s="970"/>
      <c r="T1384" s="967"/>
      <c r="U1384" s="970"/>
      <c r="V1384" s="967"/>
    </row>
    <row r="1385" spans="1:22" ht="12.6" hidden="1" customHeight="1" outlineLevel="2">
      <c r="A1385" s="1197">
        <v>44295</v>
      </c>
      <c r="B1385" s="1163" t="s">
        <v>7116</v>
      </c>
      <c r="C1385" s="955" t="s">
        <v>7117</v>
      </c>
      <c r="D1385" s="968"/>
      <c r="E1385" s="968"/>
      <c r="F1385" s="972"/>
      <c r="G1385" s="970"/>
      <c r="H1385" s="967"/>
      <c r="I1385" s="970"/>
      <c r="J1385" s="967"/>
      <c r="K1385" s="970"/>
      <c r="L1385" s="967"/>
      <c r="M1385" s="970"/>
      <c r="N1385" s="967"/>
      <c r="O1385" s="973" t="s">
        <v>5700</v>
      </c>
      <c r="P1385" s="967"/>
      <c r="Q1385" s="970"/>
      <c r="R1385" s="967"/>
      <c r="S1385" s="970"/>
      <c r="T1385" s="967"/>
      <c r="U1385" s="970"/>
      <c r="V1385" s="967"/>
    </row>
    <row r="1386" spans="1:22" ht="12.6" hidden="1" customHeight="1" outlineLevel="2">
      <c r="A1386" s="1197">
        <v>44295</v>
      </c>
      <c r="B1386" s="1163" t="s">
        <v>5698</v>
      </c>
      <c r="C1386" s="955" t="s">
        <v>7118</v>
      </c>
      <c r="D1386" s="968"/>
      <c r="E1386" s="968"/>
      <c r="F1386" s="972"/>
      <c r="G1386" s="970"/>
      <c r="H1386" s="967"/>
      <c r="I1386" s="970"/>
      <c r="J1386" s="967"/>
      <c r="K1386" s="970"/>
      <c r="L1386" s="967"/>
      <c r="M1386" s="970"/>
      <c r="N1386" s="967"/>
      <c r="O1386" s="970"/>
      <c r="P1386" s="967"/>
      <c r="Q1386" s="973" t="s">
        <v>5700</v>
      </c>
      <c r="R1386" s="967"/>
      <c r="S1386" s="970"/>
      <c r="T1386" s="967"/>
      <c r="U1386" s="970"/>
      <c r="V1386" s="967"/>
    </row>
    <row r="1387" spans="1:22" ht="25.2" hidden="1" customHeight="1" outlineLevel="2">
      <c r="A1387" s="1197">
        <v>44295</v>
      </c>
      <c r="B1387" s="1163" t="s">
        <v>5698</v>
      </c>
      <c r="C1387" s="955" t="s">
        <v>7119</v>
      </c>
      <c r="D1387" s="968"/>
      <c r="E1387" s="968"/>
      <c r="F1387" s="969" t="s">
        <v>5700</v>
      </c>
      <c r="G1387" s="970"/>
      <c r="H1387" s="967"/>
      <c r="I1387" s="970"/>
      <c r="J1387" s="967"/>
      <c r="K1387" s="970"/>
      <c r="L1387" s="967"/>
      <c r="M1387" s="970"/>
      <c r="N1387" s="967"/>
      <c r="O1387" s="970"/>
      <c r="P1387" s="967"/>
      <c r="Q1387" s="970"/>
      <c r="R1387" s="967"/>
      <c r="S1387" s="970"/>
      <c r="T1387" s="967"/>
      <c r="U1387" s="970"/>
      <c r="V1387" s="967"/>
    </row>
    <row r="1388" spans="1:22" ht="12.6" hidden="1" customHeight="1" outlineLevel="2">
      <c r="A1388" s="1197">
        <v>44295</v>
      </c>
      <c r="B1388" s="1163" t="s">
        <v>5698</v>
      </c>
      <c r="C1388" s="955" t="s">
        <v>7120</v>
      </c>
      <c r="D1388" s="968"/>
      <c r="E1388" s="968"/>
      <c r="F1388" s="972"/>
      <c r="G1388" s="970"/>
      <c r="H1388" s="967"/>
      <c r="I1388" s="970"/>
      <c r="J1388" s="967"/>
      <c r="K1388" s="970"/>
      <c r="L1388" s="967"/>
      <c r="M1388" s="970"/>
      <c r="N1388" s="967"/>
      <c r="O1388" s="970"/>
      <c r="P1388" s="967"/>
      <c r="Q1388" s="970"/>
      <c r="R1388" s="967"/>
      <c r="S1388" s="970"/>
      <c r="T1388" s="974" t="s">
        <v>5700</v>
      </c>
      <c r="U1388" s="970"/>
      <c r="V1388" s="967"/>
    </row>
    <row r="1389" spans="1:22" ht="12.6" hidden="1" customHeight="1" outlineLevel="2">
      <c r="A1389" s="1197">
        <v>44295</v>
      </c>
      <c r="B1389" s="1163" t="s">
        <v>5698</v>
      </c>
      <c r="C1389" s="955" t="s">
        <v>7121</v>
      </c>
      <c r="D1389" s="968"/>
      <c r="E1389" s="968"/>
      <c r="F1389" s="972"/>
      <c r="G1389" s="970"/>
      <c r="H1389" s="967"/>
      <c r="I1389" s="970"/>
      <c r="J1389" s="967"/>
      <c r="K1389" s="970"/>
      <c r="L1389" s="967"/>
      <c r="M1389" s="970"/>
      <c r="N1389" s="967"/>
      <c r="O1389" s="973" t="s">
        <v>5700</v>
      </c>
      <c r="P1389" s="967"/>
      <c r="Q1389" s="970"/>
      <c r="R1389" s="967"/>
      <c r="S1389" s="970"/>
      <c r="T1389" s="967"/>
      <c r="U1389" s="970"/>
      <c r="V1389" s="967"/>
    </row>
    <row r="1390" spans="1:22" ht="12.6" hidden="1" customHeight="1" outlineLevel="2">
      <c r="A1390" s="1197">
        <v>44295</v>
      </c>
      <c r="B1390" s="1163" t="s">
        <v>7122</v>
      </c>
      <c r="C1390" s="955" t="s">
        <v>7123</v>
      </c>
      <c r="D1390" s="977"/>
      <c r="E1390" s="977" t="s">
        <v>5700</v>
      </c>
      <c r="F1390" s="972"/>
      <c r="G1390" s="970"/>
      <c r="H1390" s="967"/>
      <c r="I1390" s="970"/>
      <c r="J1390" s="967"/>
      <c r="K1390" s="970"/>
      <c r="L1390" s="967"/>
      <c r="M1390" s="970"/>
      <c r="N1390" s="967"/>
      <c r="O1390" s="970"/>
      <c r="P1390" s="967"/>
      <c r="Q1390" s="970"/>
      <c r="R1390" s="967"/>
      <c r="S1390" s="970"/>
      <c r="T1390" s="967"/>
      <c r="U1390" s="970"/>
      <c r="V1390" s="967"/>
    </row>
    <row r="1391" spans="1:22" ht="12.6" hidden="1" customHeight="1" outlineLevel="2">
      <c r="A1391" s="1197">
        <v>44295</v>
      </c>
      <c r="B1391" s="1163" t="s">
        <v>6318</v>
      </c>
      <c r="C1391" s="955" t="s">
        <v>7124</v>
      </c>
      <c r="D1391" s="968"/>
      <c r="E1391" s="968"/>
      <c r="F1391" s="972"/>
      <c r="G1391" s="970"/>
      <c r="H1391" s="967"/>
      <c r="I1391" s="970"/>
      <c r="J1391" s="967"/>
      <c r="K1391" s="970"/>
      <c r="L1391" s="967"/>
      <c r="M1391" s="970"/>
      <c r="N1391" s="967"/>
      <c r="O1391" s="970"/>
      <c r="P1391" s="967"/>
      <c r="Q1391" s="970"/>
      <c r="R1391" s="967"/>
      <c r="S1391" s="970"/>
      <c r="T1391" s="967"/>
      <c r="U1391" s="970"/>
      <c r="V1391" s="974" t="s">
        <v>5700</v>
      </c>
    </row>
    <row r="1392" spans="1:22" ht="12.6" hidden="1" customHeight="1" outlineLevel="2">
      <c r="A1392" s="1197">
        <v>44295</v>
      </c>
      <c r="B1392" s="1163" t="s">
        <v>5698</v>
      </c>
      <c r="C1392" s="955" t="s">
        <v>7125</v>
      </c>
      <c r="D1392" s="968"/>
      <c r="E1392" s="968"/>
      <c r="F1392" s="972"/>
      <c r="G1392" s="970"/>
      <c r="H1392" s="967"/>
      <c r="I1392" s="970"/>
      <c r="J1392" s="967"/>
      <c r="K1392" s="970"/>
      <c r="L1392" s="967"/>
      <c r="M1392" s="970"/>
      <c r="N1392" s="974" t="s">
        <v>5700</v>
      </c>
      <c r="O1392" s="970"/>
      <c r="P1392" s="967"/>
      <c r="Q1392" s="970"/>
      <c r="R1392" s="967"/>
      <c r="S1392" s="970"/>
      <c r="T1392" s="967"/>
      <c r="U1392" s="970"/>
      <c r="V1392" s="967"/>
    </row>
    <row r="1393" spans="1:20" ht="12.6" hidden="1" customHeight="1" outlineLevel="1" collapsed="1">
      <c r="A1393" s="1198">
        <v>44298</v>
      </c>
      <c r="B1393" s="1163" t="s">
        <v>5706</v>
      </c>
      <c r="C1393" s="955" t="s">
        <v>7126</v>
      </c>
      <c r="D1393" s="968"/>
      <c r="E1393" s="968"/>
      <c r="F1393" s="972"/>
      <c r="G1393" s="970"/>
      <c r="H1393" s="967"/>
      <c r="I1393" s="970"/>
      <c r="J1393" s="967"/>
      <c r="K1393" s="970"/>
      <c r="L1393" s="967"/>
      <c r="M1393" s="970"/>
      <c r="N1393" s="967"/>
      <c r="O1393" s="970"/>
      <c r="P1393" s="974" t="s">
        <v>5700</v>
      </c>
      <c r="Q1393" s="970"/>
      <c r="R1393" s="967"/>
      <c r="S1393" s="970"/>
      <c r="T1393" s="967"/>
    </row>
    <row r="1394" spans="1:20" ht="12.6" hidden="1" customHeight="1" outlineLevel="2">
      <c r="A1394" s="1198">
        <v>44298</v>
      </c>
      <c r="B1394" s="1163" t="s">
        <v>5698</v>
      </c>
      <c r="C1394" s="955" t="s">
        <v>7127</v>
      </c>
      <c r="D1394" s="968"/>
      <c r="E1394" s="968"/>
      <c r="F1394" s="972"/>
      <c r="G1394" s="970"/>
      <c r="H1394" s="967"/>
      <c r="I1394" s="970"/>
      <c r="J1394" s="967"/>
      <c r="K1394" s="970"/>
      <c r="L1394" s="967"/>
      <c r="M1394" s="970"/>
      <c r="N1394" s="967"/>
      <c r="O1394" s="970"/>
      <c r="P1394" s="967"/>
      <c r="Q1394" s="970"/>
      <c r="R1394" s="967"/>
      <c r="S1394" s="970"/>
      <c r="T1394" s="967"/>
    </row>
    <row r="1395" spans="1:20" ht="25.2" hidden="1" customHeight="1" outlineLevel="2">
      <c r="A1395" s="1198">
        <v>44298</v>
      </c>
      <c r="B1395" s="1163" t="s">
        <v>5698</v>
      </c>
      <c r="C1395" s="955" t="s">
        <v>7128</v>
      </c>
      <c r="D1395" s="977"/>
      <c r="E1395" s="977" t="s">
        <v>5700</v>
      </c>
      <c r="F1395" s="972"/>
      <c r="G1395" s="970"/>
      <c r="H1395" s="967"/>
      <c r="I1395" s="970"/>
      <c r="J1395" s="967"/>
      <c r="K1395" s="970"/>
      <c r="L1395" s="967"/>
      <c r="M1395" s="970"/>
      <c r="N1395" s="967"/>
      <c r="O1395" s="970"/>
      <c r="P1395" s="967"/>
      <c r="Q1395" s="970"/>
      <c r="R1395" s="967"/>
      <c r="S1395" s="970"/>
      <c r="T1395" s="967"/>
    </row>
    <row r="1396" spans="1:20" ht="12.6" hidden="1" customHeight="1" outlineLevel="2">
      <c r="A1396" s="1198">
        <v>44298</v>
      </c>
      <c r="B1396" s="1163" t="s">
        <v>5745</v>
      </c>
      <c r="C1396" s="955" t="s">
        <v>7129</v>
      </c>
      <c r="D1396" s="968"/>
      <c r="E1396" s="968"/>
      <c r="F1396" s="972"/>
      <c r="G1396" s="970"/>
      <c r="H1396" s="967"/>
      <c r="I1396" s="970"/>
      <c r="J1396" s="967"/>
      <c r="K1396" s="970"/>
      <c r="L1396" s="967"/>
      <c r="M1396" s="973" t="s">
        <v>5700</v>
      </c>
      <c r="N1396" s="967"/>
      <c r="O1396" s="970"/>
      <c r="P1396" s="967"/>
      <c r="Q1396" s="970"/>
      <c r="R1396" s="967"/>
      <c r="S1396" s="970"/>
      <c r="T1396" s="967"/>
    </row>
    <row r="1397" spans="1:20" ht="25.2" hidden="1" customHeight="1" outlineLevel="2">
      <c r="A1397" s="1198">
        <v>44298</v>
      </c>
      <c r="B1397" s="1163" t="s">
        <v>5698</v>
      </c>
      <c r="C1397" s="955" t="s">
        <v>7130</v>
      </c>
      <c r="D1397" s="968"/>
      <c r="E1397" s="968"/>
      <c r="F1397" s="972"/>
      <c r="G1397" s="970"/>
      <c r="H1397" s="967"/>
      <c r="I1397" s="970"/>
      <c r="J1397" s="967"/>
      <c r="K1397" s="970"/>
      <c r="L1397" s="967"/>
      <c r="M1397" s="970"/>
      <c r="N1397" s="967"/>
      <c r="O1397" s="970"/>
      <c r="P1397" s="967"/>
      <c r="Q1397" s="970"/>
      <c r="R1397" s="967"/>
      <c r="S1397" s="973" t="s">
        <v>5700</v>
      </c>
      <c r="T1397" s="967"/>
    </row>
    <row r="1398" spans="1:20" ht="12.6" hidden="1" customHeight="1" outlineLevel="2">
      <c r="A1398" s="1198">
        <v>44298</v>
      </c>
      <c r="B1398" s="1163" t="s">
        <v>5698</v>
      </c>
      <c r="C1398" s="955" t="s">
        <v>7131</v>
      </c>
      <c r="D1398" s="977"/>
      <c r="E1398" s="977"/>
      <c r="F1398" s="972"/>
      <c r="G1398" s="970"/>
      <c r="H1398" s="967"/>
      <c r="I1398" s="970"/>
      <c r="J1398" s="967"/>
      <c r="K1398" s="970"/>
      <c r="L1398" s="967"/>
      <c r="M1398" s="970"/>
      <c r="N1398" s="967"/>
      <c r="O1398" s="970"/>
      <c r="P1398" s="967"/>
      <c r="Q1398" s="970"/>
      <c r="R1398" s="967"/>
      <c r="S1398" s="970"/>
      <c r="T1398" s="974" t="s">
        <v>5700</v>
      </c>
    </row>
    <row r="1399" spans="1:20" ht="12.6" hidden="1" customHeight="1" outlineLevel="2">
      <c r="A1399" s="1198">
        <v>44298</v>
      </c>
      <c r="B1399" s="1163" t="s">
        <v>5698</v>
      </c>
      <c r="C1399" s="955" t="s">
        <v>7132</v>
      </c>
      <c r="D1399" s="968"/>
      <c r="E1399" s="968"/>
      <c r="F1399" s="972"/>
      <c r="G1399" s="970"/>
      <c r="H1399" s="967"/>
      <c r="I1399" s="970"/>
      <c r="J1399" s="967"/>
      <c r="K1399" s="970"/>
      <c r="L1399" s="967"/>
      <c r="M1399" s="970"/>
      <c r="N1399" s="967"/>
      <c r="O1399" s="970"/>
      <c r="P1399" s="967"/>
      <c r="Q1399" s="970"/>
      <c r="R1399" s="967"/>
      <c r="S1399" s="970"/>
      <c r="T1399" s="967"/>
    </row>
    <row r="1400" spans="1:20" ht="12.6" hidden="1" customHeight="1" outlineLevel="2">
      <c r="A1400" s="1198">
        <v>44298</v>
      </c>
      <c r="B1400" s="1163" t="s">
        <v>7133</v>
      </c>
      <c r="C1400" s="955" t="s">
        <v>7134</v>
      </c>
      <c r="D1400" s="968"/>
      <c r="E1400" s="968"/>
      <c r="F1400" s="972"/>
      <c r="G1400" s="970"/>
      <c r="H1400" s="967"/>
      <c r="I1400" s="970"/>
      <c r="J1400" s="967"/>
      <c r="K1400" s="970"/>
      <c r="L1400" s="967"/>
      <c r="M1400" s="970"/>
      <c r="N1400" s="967"/>
      <c r="O1400" s="970"/>
      <c r="P1400" s="967"/>
      <c r="Q1400" s="970"/>
      <c r="R1400" s="967"/>
      <c r="S1400" s="970"/>
      <c r="T1400" s="974" t="s">
        <v>5700</v>
      </c>
    </row>
    <row r="1401" spans="1:20" ht="12.6" hidden="1" customHeight="1" outlineLevel="2">
      <c r="A1401" s="1198">
        <v>44298</v>
      </c>
      <c r="B1401" s="1163" t="s">
        <v>5739</v>
      </c>
      <c r="C1401" s="955" t="s">
        <v>7135</v>
      </c>
      <c r="D1401" s="977"/>
      <c r="E1401" s="977" t="s">
        <v>5700</v>
      </c>
      <c r="F1401" s="972"/>
      <c r="G1401" s="970"/>
      <c r="H1401" s="967"/>
      <c r="I1401" s="970"/>
      <c r="J1401" s="967"/>
      <c r="K1401" s="970"/>
      <c r="L1401" s="967"/>
      <c r="M1401" s="970"/>
      <c r="N1401" s="967"/>
      <c r="O1401" s="970"/>
      <c r="P1401" s="967"/>
      <c r="Q1401" s="970"/>
      <c r="R1401" s="967"/>
      <c r="S1401" s="970"/>
      <c r="T1401" s="967"/>
    </row>
    <row r="1402" spans="1:20" ht="12.6" hidden="1" customHeight="1" outlineLevel="2">
      <c r="A1402" s="1198">
        <v>44298</v>
      </c>
      <c r="B1402" s="1163" t="s">
        <v>5847</v>
      </c>
      <c r="C1402" s="955" t="s">
        <v>7136</v>
      </c>
      <c r="D1402" s="968"/>
      <c r="E1402" s="968"/>
      <c r="F1402" s="972"/>
      <c r="G1402" s="970"/>
      <c r="H1402" s="967"/>
      <c r="I1402" s="970"/>
      <c r="J1402" s="967"/>
      <c r="K1402" s="970"/>
      <c r="L1402" s="967"/>
      <c r="M1402" s="970"/>
      <c r="N1402" s="967"/>
      <c r="O1402" s="970"/>
      <c r="P1402" s="967"/>
      <c r="Q1402" s="970"/>
      <c r="R1402" s="967"/>
      <c r="S1402" s="970"/>
      <c r="T1402" s="974" t="s">
        <v>5700</v>
      </c>
    </row>
    <row r="1403" spans="1:20" ht="25.2" hidden="1" customHeight="1" outlineLevel="2">
      <c r="A1403" s="1198">
        <v>44298</v>
      </c>
      <c r="B1403" s="1163" t="s">
        <v>5698</v>
      </c>
      <c r="C1403" s="955" t="s">
        <v>7137</v>
      </c>
      <c r="D1403" s="968"/>
      <c r="E1403" s="968"/>
      <c r="F1403" s="972"/>
      <c r="G1403" s="970"/>
      <c r="H1403" s="967"/>
      <c r="I1403" s="970"/>
      <c r="J1403" s="967"/>
      <c r="K1403" s="970"/>
      <c r="L1403" s="967"/>
      <c r="M1403" s="970"/>
      <c r="N1403" s="967"/>
      <c r="O1403" s="970"/>
      <c r="P1403" s="967"/>
      <c r="Q1403" s="970"/>
      <c r="R1403" s="967"/>
      <c r="S1403" s="970"/>
      <c r="T1403" s="967"/>
    </row>
    <row r="1404" spans="1:20" ht="12.6" hidden="1" customHeight="1" outlineLevel="2">
      <c r="A1404" s="1198">
        <v>44298</v>
      </c>
      <c r="B1404" s="1163" t="s">
        <v>5745</v>
      </c>
      <c r="C1404" s="955" t="s">
        <v>7138</v>
      </c>
      <c r="D1404" s="968"/>
      <c r="E1404" s="968"/>
      <c r="F1404" s="972"/>
      <c r="G1404" s="970"/>
      <c r="H1404" s="967"/>
      <c r="I1404" s="970"/>
      <c r="J1404" s="967"/>
      <c r="K1404" s="970"/>
      <c r="L1404" s="967"/>
      <c r="M1404" s="970"/>
      <c r="N1404" s="967"/>
      <c r="O1404" s="970"/>
      <c r="P1404" s="967"/>
      <c r="Q1404" s="970"/>
      <c r="R1404" s="967"/>
      <c r="S1404" s="970"/>
      <c r="T1404" s="967"/>
    </row>
    <row r="1405" spans="1:20" ht="12.6" hidden="1" customHeight="1" outlineLevel="2">
      <c r="A1405" s="1198">
        <v>44298</v>
      </c>
      <c r="B1405" s="1163" t="s">
        <v>5698</v>
      </c>
      <c r="C1405" s="955" t="s">
        <v>7139</v>
      </c>
      <c r="D1405" s="968"/>
      <c r="E1405" s="968"/>
      <c r="F1405" s="972"/>
      <c r="G1405" s="970"/>
      <c r="H1405" s="967"/>
      <c r="I1405" s="970"/>
      <c r="J1405" s="967"/>
      <c r="K1405" s="970"/>
      <c r="L1405" s="967"/>
      <c r="M1405" s="970"/>
      <c r="N1405" s="967"/>
      <c r="O1405" s="970"/>
      <c r="P1405" s="967"/>
      <c r="Q1405" s="970"/>
      <c r="R1405" s="967"/>
      <c r="S1405" s="970"/>
      <c r="T1405" s="967"/>
    </row>
    <row r="1406" spans="1:20" ht="12.6" hidden="1" customHeight="1" outlineLevel="2">
      <c r="A1406" s="1198">
        <v>44298</v>
      </c>
      <c r="B1406" s="1163" t="s">
        <v>5698</v>
      </c>
      <c r="C1406" s="955" t="s">
        <v>7140</v>
      </c>
      <c r="D1406" s="968"/>
      <c r="E1406" s="968"/>
      <c r="F1406" s="972"/>
      <c r="G1406" s="970"/>
      <c r="H1406" s="967"/>
      <c r="I1406" s="970"/>
      <c r="J1406" s="967"/>
      <c r="K1406" s="970"/>
      <c r="L1406" s="967"/>
      <c r="M1406" s="970"/>
      <c r="N1406" s="967"/>
      <c r="O1406" s="970"/>
      <c r="P1406" s="967"/>
      <c r="Q1406" s="970"/>
      <c r="R1406" s="974" t="s">
        <v>5700</v>
      </c>
      <c r="S1406" s="970"/>
      <c r="T1406" s="967"/>
    </row>
    <row r="1407" spans="1:20" ht="12.6" hidden="1" customHeight="1" outlineLevel="2">
      <c r="A1407" s="1198">
        <v>44298</v>
      </c>
      <c r="B1407" s="1163" t="s">
        <v>5698</v>
      </c>
      <c r="C1407" s="955" t="s">
        <v>7141</v>
      </c>
      <c r="D1407" s="968"/>
      <c r="E1407" s="968"/>
      <c r="F1407" s="972"/>
      <c r="G1407" s="970"/>
      <c r="H1407" s="967"/>
      <c r="I1407" s="970"/>
      <c r="J1407" s="967"/>
      <c r="K1407" s="970"/>
      <c r="L1407" s="967"/>
      <c r="M1407" s="970"/>
      <c r="N1407" s="967"/>
      <c r="O1407" s="970"/>
      <c r="P1407" s="967"/>
      <c r="Q1407" s="970"/>
      <c r="R1407" s="967"/>
      <c r="S1407" s="970"/>
      <c r="T1407" s="967"/>
    </row>
    <row r="1408" spans="1:20" ht="12.6" hidden="1" customHeight="1" outlineLevel="2">
      <c r="A1408" s="1198">
        <v>44298</v>
      </c>
      <c r="B1408" s="1163" t="s">
        <v>5698</v>
      </c>
      <c r="C1408" s="955" t="s">
        <v>7142</v>
      </c>
      <c r="D1408" s="968"/>
      <c r="E1408" s="968"/>
      <c r="F1408" s="972"/>
      <c r="G1408" s="970"/>
      <c r="H1408" s="967"/>
      <c r="I1408" s="970"/>
      <c r="J1408" s="967"/>
      <c r="K1408" s="970"/>
      <c r="L1408" s="967"/>
      <c r="M1408" s="970"/>
      <c r="N1408" s="967"/>
      <c r="O1408" s="970"/>
      <c r="P1408" s="967"/>
      <c r="Q1408" s="970"/>
      <c r="R1408" s="967"/>
      <c r="S1408" s="970"/>
      <c r="T1408" s="967"/>
    </row>
    <row r="1409" spans="1:21" ht="12.6" hidden="1" customHeight="1" outlineLevel="2">
      <c r="A1409" s="1198">
        <v>44298</v>
      </c>
      <c r="B1409" s="1163" t="s">
        <v>5698</v>
      </c>
      <c r="C1409" s="955" t="s">
        <v>7143</v>
      </c>
      <c r="D1409" s="968"/>
      <c r="E1409" s="968"/>
      <c r="F1409" s="972"/>
      <c r="G1409" s="970"/>
      <c r="H1409" s="967"/>
      <c r="I1409" s="970"/>
      <c r="J1409" s="967"/>
      <c r="K1409" s="970"/>
      <c r="L1409" s="967"/>
      <c r="M1409" s="970"/>
      <c r="N1409" s="967"/>
      <c r="O1409" s="970"/>
      <c r="P1409" s="967"/>
      <c r="Q1409" s="970"/>
      <c r="R1409" s="967"/>
      <c r="S1409" s="970"/>
      <c r="T1409" s="967"/>
      <c r="U1409" s="970"/>
    </row>
    <row r="1410" spans="1:21" ht="12.6" hidden="1" customHeight="1" outlineLevel="2">
      <c r="A1410" s="1198">
        <v>44298</v>
      </c>
      <c r="B1410" s="1163" t="s">
        <v>5698</v>
      </c>
      <c r="C1410" s="955" t="s">
        <v>7144</v>
      </c>
      <c r="D1410" s="968"/>
      <c r="E1410" s="968"/>
      <c r="F1410" s="972"/>
      <c r="G1410" s="970"/>
      <c r="H1410" s="967"/>
      <c r="I1410" s="970"/>
      <c r="J1410" s="967"/>
      <c r="K1410" s="970"/>
      <c r="L1410" s="967"/>
      <c r="M1410" s="970"/>
      <c r="N1410" s="967"/>
      <c r="O1410" s="970"/>
      <c r="P1410" s="967"/>
      <c r="Q1410" s="970"/>
      <c r="R1410" s="974" t="s">
        <v>5700</v>
      </c>
      <c r="S1410" s="970"/>
      <c r="T1410" s="967"/>
      <c r="U1410" s="970"/>
    </row>
    <row r="1411" spans="1:21" ht="25.2" hidden="1" customHeight="1" outlineLevel="1" collapsed="1">
      <c r="A1411" s="1199">
        <v>44299</v>
      </c>
      <c r="B1411" s="1163" t="s">
        <v>5698</v>
      </c>
      <c r="C1411" s="955" t="s">
        <v>7145</v>
      </c>
      <c r="D1411" s="968"/>
      <c r="E1411" s="968"/>
      <c r="F1411" s="972"/>
      <c r="G1411" s="970"/>
      <c r="H1411" s="967"/>
      <c r="I1411" s="970"/>
      <c r="J1411" s="974" t="s">
        <v>5700</v>
      </c>
      <c r="K1411" s="970"/>
      <c r="L1411" s="967"/>
      <c r="M1411" s="970"/>
      <c r="N1411" s="967"/>
      <c r="O1411" s="970"/>
      <c r="P1411" s="967"/>
      <c r="Q1411" s="970"/>
      <c r="R1411" s="967"/>
      <c r="S1411" s="970"/>
      <c r="T1411" s="967"/>
      <c r="U1411" s="970"/>
    </row>
    <row r="1412" spans="1:21" ht="25.2" hidden="1" customHeight="1" outlineLevel="2">
      <c r="A1412" s="1199">
        <v>44299</v>
      </c>
      <c r="B1412" s="1163" t="s">
        <v>5698</v>
      </c>
      <c r="C1412" s="955" t="s">
        <v>7146</v>
      </c>
      <c r="D1412" s="968"/>
      <c r="E1412" s="968"/>
      <c r="F1412" s="969" t="s">
        <v>5700</v>
      </c>
      <c r="G1412" s="970"/>
      <c r="H1412" s="967"/>
      <c r="I1412" s="970"/>
      <c r="J1412" s="967"/>
      <c r="K1412" s="970"/>
      <c r="L1412" s="967"/>
      <c r="M1412" s="970"/>
      <c r="N1412" s="967"/>
      <c r="O1412" s="970"/>
      <c r="P1412" s="967"/>
      <c r="Q1412" s="970"/>
      <c r="R1412" s="967"/>
      <c r="S1412" s="970"/>
      <c r="T1412" s="967"/>
      <c r="U1412" s="970"/>
    </row>
    <row r="1413" spans="1:21" ht="12.6" hidden="1" customHeight="1" outlineLevel="2">
      <c r="A1413" s="1199">
        <v>44299</v>
      </c>
      <c r="B1413" s="1163" t="s">
        <v>5698</v>
      </c>
      <c r="C1413" s="955" t="s">
        <v>7147</v>
      </c>
      <c r="D1413" s="968"/>
      <c r="E1413" s="968"/>
      <c r="F1413" s="972"/>
      <c r="G1413" s="970"/>
      <c r="H1413" s="967"/>
      <c r="I1413" s="970"/>
      <c r="J1413" s="967"/>
      <c r="K1413" s="970"/>
      <c r="L1413" s="967"/>
      <c r="M1413" s="970"/>
      <c r="N1413" s="967"/>
      <c r="O1413" s="970"/>
      <c r="P1413" s="967"/>
      <c r="Q1413" s="970"/>
      <c r="R1413" s="967"/>
      <c r="S1413" s="970"/>
      <c r="T1413" s="974" t="s">
        <v>5700</v>
      </c>
      <c r="U1413" s="970"/>
    </row>
    <row r="1414" spans="1:21" ht="12.6" hidden="1" customHeight="1" outlineLevel="2">
      <c r="A1414" s="1199">
        <v>44299</v>
      </c>
      <c r="B1414" s="1163" t="s">
        <v>5698</v>
      </c>
      <c r="C1414" s="955" t="s">
        <v>7148</v>
      </c>
      <c r="D1414" s="968"/>
      <c r="E1414" s="968"/>
      <c r="F1414" s="972"/>
      <c r="G1414" s="970"/>
      <c r="H1414" s="967"/>
      <c r="I1414" s="970"/>
      <c r="J1414" s="967"/>
      <c r="K1414" s="970"/>
      <c r="L1414" s="967"/>
      <c r="M1414" s="970"/>
      <c r="N1414" s="967"/>
      <c r="O1414" s="970"/>
      <c r="P1414" s="967"/>
      <c r="Q1414" s="970"/>
      <c r="R1414" s="967"/>
      <c r="S1414" s="970"/>
      <c r="T1414" s="967"/>
      <c r="U1414" s="970"/>
    </row>
    <row r="1415" spans="1:21" ht="12.6" hidden="1" customHeight="1" outlineLevel="2">
      <c r="A1415" s="1199">
        <v>44299</v>
      </c>
      <c r="B1415" s="1163" t="s">
        <v>5698</v>
      </c>
      <c r="C1415" s="955" t="s">
        <v>7149</v>
      </c>
      <c r="D1415" s="968"/>
      <c r="E1415" s="968"/>
      <c r="F1415" s="972"/>
      <c r="G1415" s="970"/>
      <c r="H1415" s="967"/>
      <c r="I1415" s="970"/>
      <c r="J1415" s="967"/>
      <c r="K1415" s="970"/>
      <c r="L1415" s="967"/>
      <c r="M1415" s="970"/>
      <c r="N1415" s="967"/>
      <c r="O1415" s="973" t="s">
        <v>5700</v>
      </c>
      <c r="P1415" s="967"/>
      <c r="Q1415" s="970"/>
      <c r="R1415" s="967"/>
      <c r="S1415" s="970"/>
      <c r="T1415" s="967"/>
      <c r="U1415" s="970"/>
    </row>
    <row r="1416" spans="1:21" ht="12.6" hidden="1" customHeight="1" outlineLevel="2">
      <c r="A1416" s="1199">
        <v>44299</v>
      </c>
      <c r="B1416" s="1163" t="s">
        <v>5698</v>
      </c>
      <c r="C1416" s="955" t="s">
        <v>7149</v>
      </c>
      <c r="D1416" s="968"/>
      <c r="E1416" s="968"/>
      <c r="F1416" s="972"/>
      <c r="G1416" s="970"/>
      <c r="H1416" s="967"/>
      <c r="I1416" s="970"/>
      <c r="J1416" s="967"/>
      <c r="K1416" s="970"/>
      <c r="L1416" s="967"/>
      <c r="M1416" s="970"/>
      <c r="N1416" s="967"/>
      <c r="O1416" s="973" t="s">
        <v>5700</v>
      </c>
      <c r="P1416" s="967"/>
      <c r="Q1416" s="970"/>
      <c r="R1416" s="967"/>
      <c r="S1416" s="970"/>
      <c r="T1416" s="967"/>
      <c r="U1416" s="970"/>
    </row>
    <row r="1417" spans="1:21" ht="12.6" hidden="1" customHeight="1" outlineLevel="2">
      <c r="A1417" s="1199">
        <v>44299</v>
      </c>
      <c r="B1417" s="1163" t="s">
        <v>5698</v>
      </c>
      <c r="C1417" s="955" t="s">
        <v>7150</v>
      </c>
      <c r="D1417" s="968"/>
      <c r="E1417" s="968"/>
      <c r="F1417" s="969" t="s">
        <v>5700</v>
      </c>
      <c r="G1417" s="970"/>
      <c r="H1417" s="967"/>
      <c r="I1417" s="970"/>
      <c r="J1417" s="967"/>
      <c r="K1417" s="970"/>
      <c r="L1417" s="967"/>
      <c r="M1417" s="970"/>
      <c r="N1417" s="967"/>
      <c r="O1417" s="970"/>
      <c r="P1417" s="967"/>
      <c r="Q1417" s="970"/>
      <c r="R1417" s="967"/>
      <c r="S1417" s="970"/>
      <c r="T1417" s="967"/>
      <c r="U1417" s="970"/>
    </row>
    <row r="1418" spans="1:21" ht="25.2" hidden="1" customHeight="1" outlineLevel="2">
      <c r="A1418" s="1199">
        <v>44299</v>
      </c>
      <c r="B1418" s="1163" t="s">
        <v>5698</v>
      </c>
      <c r="C1418" s="955" t="s">
        <v>7151</v>
      </c>
      <c r="D1418" s="977"/>
      <c r="E1418" s="977" t="s">
        <v>5700</v>
      </c>
      <c r="F1418" s="972"/>
      <c r="G1418" s="970"/>
      <c r="H1418" s="967"/>
      <c r="I1418" s="970"/>
      <c r="J1418" s="967"/>
      <c r="K1418" s="970"/>
      <c r="L1418" s="967"/>
      <c r="M1418" s="970"/>
      <c r="N1418" s="967"/>
      <c r="O1418" s="970"/>
      <c r="P1418" s="967"/>
      <c r="Q1418" s="970"/>
      <c r="R1418" s="967"/>
      <c r="S1418" s="970"/>
      <c r="T1418" s="967"/>
      <c r="U1418" s="970"/>
    </row>
    <row r="1419" spans="1:21" ht="12.6" hidden="1" customHeight="1" outlineLevel="2">
      <c r="A1419" s="1199">
        <v>44299</v>
      </c>
      <c r="B1419" s="1163" t="s">
        <v>5698</v>
      </c>
      <c r="C1419" s="955" t="s">
        <v>7152</v>
      </c>
      <c r="D1419" s="977"/>
      <c r="E1419" s="977" t="s">
        <v>5700</v>
      </c>
      <c r="F1419" s="972"/>
      <c r="G1419" s="970"/>
      <c r="H1419" s="967"/>
      <c r="I1419" s="970"/>
      <c r="J1419" s="967"/>
      <c r="K1419" s="970"/>
      <c r="L1419" s="967"/>
      <c r="M1419" s="970"/>
      <c r="N1419" s="967"/>
      <c r="O1419" s="970"/>
      <c r="P1419" s="967"/>
      <c r="Q1419" s="970"/>
      <c r="R1419" s="967"/>
      <c r="S1419" s="970"/>
      <c r="T1419" s="967"/>
      <c r="U1419" s="970"/>
    </row>
    <row r="1420" spans="1:21" ht="25.2" hidden="1" customHeight="1" outlineLevel="2">
      <c r="A1420" s="1199">
        <v>44299</v>
      </c>
      <c r="B1420" s="1163" t="s">
        <v>7153</v>
      </c>
      <c r="C1420" s="955" t="s">
        <v>7154</v>
      </c>
      <c r="D1420" s="968"/>
      <c r="E1420" s="968"/>
      <c r="F1420" s="972"/>
      <c r="G1420" s="970"/>
      <c r="H1420" s="974"/>
      <c r="I1420" s="970"/>
      <c r="J1420" s="967"/>
      <c r="K1420" s="970"/>
      <c r="L1420" s="967"/>
      <c r="M1420" s="970"/>
      <c r="N1420" s="967"/>
      <c r="O1420" s="970"/>
      <c r="P1420" s="967"/>
      <c r="Q1420" s="970"/>
      <c r="R1420" s="967"/>
      <c r="S1420" s="970"/>
      <c r="T1420" s="967"/>
      <c r="U1420" s="973" t="s">
        <v>5700</v>
      </c>
    </row>
    <row r="1421" spans="1:21" ht="12.6" hidden="1" customHeight="1" outlineLevel="2">
      <c r="A1421" s="1199">
        <v>44299</v>
      </c>
      <c r="B1421" s="1163" t="s">
        <v>5698</v>
      </c>
      <c r="C1421" s="955" t="s">
        <v>7155</v>
      </c>
      <c r="D1421" s="968"/>
      <c r="E1421" s="968"/>
      <c r="F1421" s="972"/>
      <c r="G1421" s="970"/>
      <c r="H1421" s="974" t="s">
        <v>5700</v>
      </c>
      <c r="I1421" s="970"/>
      <c r="J1421" s="967"/>
      <c r="K1421" s="970"/>
      <c r="L1421" s="967"/>
      <c r="M1421" s="970"/>
      <c r="N1421" s="967"/>
      <c r="O1421" s="970"/>
      <c r="P1421" s="967"/>
      <c r="Q1421" s="970"/>
      <c r="R1421" s="967"/>
      <c r="S1421" s="970"/>
      <c r="T1421" s="967"/>
      <c r="U1421" s="970"/>
    </row>
    <row r="1422" spans="1:21" ht="12.6" hidden="1" customHeight="1" outlineLevel="2">
      <c r="A1422" s="1199">
        <v>44299</v>
      </c>
      <c r="B1422" s="1163" t="s">
        <v>5698</v>
      </c>
      <c r="C1422" s="955" t="s">
        <v>7156</v>
      </c>
      <c r="D1422" s="968"/>
      <c r="E1422" s="968"/>
      <c r="F1422" s="972"/>
      <c r="G1422" s="970"/>
      <c r="H1422" s="967"/>
      <c r="I1422" s="970"/>
      <c r="J1422" s="967"/>
      <c r="K1422" s="973" t="s">
        <v>5700</v>
      </c>
      <c r="L1422" s="967"/>
      <c r="M1422" s="970"/>
      <c r="N1422" s="967"/>
      <c r="O1422" s="970"/>
      <c r="P1422" s="967"/>
      <c r="Q1422" s="970"/>
      <c r="R1422" s="967"/>
      <c r="S1422" s="970"/>
      <c r="T1422" s="974" t="s">
        <v>5700</v>
      </c>
      <c r="U1422" s="970"/>
    </row>
    <row r="1423" spans="1:21" ht="12.6" hidden="1" customHeight="1" outlineLevel="2">
      <c r="A1423" s="1199">
        <v>44299</v>
      </c>
      <c r="B1423" s="1163" t="s">
        <v>5745</v>
      </c>
      <c r="C1423" s="955" t="s">
        <v>7157</v>
      </c>
      <c r="D1423" s="968"/>
      <c r="E1423" s="968"/>
      <c r="F1423" s="972"/>
      <c r="G1423" s="970"/>
      <c r="H1423" s="967"/>
      <c r="I1423" s="970"/>
      <c r="J1423" s="967"/>
      <c r="K1423" s="970"/>
      <c r="L1423" s="967"/>
      <c r="M1423" s="970"/>
      <c r="N1423" s="967"/>
      <c r="O1423" s="970"/>
      <c r="P1423" s="967"/>
      <c r="Q1423" s="970"/>
      <c r="R1423" s="967"/>
      <c r="S1423" s="970"/>
      <c r="T1423" s="974" t="s">
        <v>5700</v>
      </c>
      <c r="U1423" s="970"/>
    </row>
    <row r="1424" spans="1:21" ht="12.6" hidden="1" customHeight="1" outlineLevel="2">
      <c r="A1424" s="1199">
        <v>44299</v>
      </c>
      <c r="B1424" s="1163" t="s">
        <v>5698</v>
      </c>
      <c r="C1424" s="955" t="s">
        <v>7158</v>
      </c>
      <c r="D1424" s="968"/>
      <c r="E1424" s="968"/>
      <c r="F1424" s="972"/>
      <c r="G1424" s="970"/>
      <c r="H1424" s="974" t="s">
        <v>5700</v>
      </c>
      <c r="I1424" s="970"/>
      <c r="J1424" s="974" t="s">
        <v>5700</v>
      </c>
      <c r="K1424" s="970"/>
      <c r="L1424" s="967"/>
      <c r="M1424" s="970"/>
      <c r="N1424" s="967"/>
      <c r="O1424" s="970"/>
      <c r="P1424" s="967"/>
      <c r="Q1424" s="970"/>
      <c r="R1424" s="967"/>
      <c r="S1424" s="970"/>
      <c r="T1424" s="967"/>
      <c r="U1424" s="970"/>
    </row>
    <row r="1425" spans="1:20" ht="12.6" hidden="1" customHeight="1" outlineLevel="2">
      <c r="A1425" s="1199">
        <v>44299</v>
      </c>
      <c r="B1425" s="1163" t="s">
        <v>5698</v>
      </c>
      <c r="C1425" s="955" t="s">
        <v>7159</v>
      </c>
      <c r="D1425" s="968"/>
      <c r="E1425" s="968"/>
      <c r="F1425" s="972"/>
      <c r="G1425" s="970"/>
      <c r="H1425" s="967"/>
      <c r="I1425" s="970"/>
      <c r="J1425" s="974" t="s">
        <v>5700</v>
      </c>
      <c r="K1425" s="970"/>
      <c r="L1425" s="967"/>
      <c r="M1425" s="970"/>
      <c r="N1425" s="974" t="s">
        <v>5700</v>
      </c>
      <c r="O1425" s="970"/>
      <c r="P1425" s="967"/>
      <c r="Q1425" s="970"/>
      <c r="R1425" s="967"/>
      <c r="S1425" s="970"/>
      <c r="T1425" s="967"/>
    </row>
    <row r="1426" spans="1:20" ht="12.6" hidden="1" customHeight="1" outlineLevel="2">
      <c r="A1426" s="1199">
        <v>44299</v>
      </c>
      <c r="B1426" s="1163" t="s">
        <v>5745</v>
      </c>
      <c r="C1426" s="955" t="s">
        <v>7160</v>
      </c>
      <c r="D1426" s="968"/>
      <c r="E1426" s="968"/>
      <c r="F1426" s="972"/>
      <c r="G1426" s="970"/>
      <c r="H1426" s="967"/>
      <c r="I1426" s="970"/>
      <c r="J1426" s="967"/>
      <c r="K1426" s="970"/>
      <c r="L1426" s="967"/>
      <c r="M1426" s="970"/>
      <c r="N1426" s="967"/>
      <c r="O1426" s="970"/>
      <c r="P1426" s="967"/>
      <c r="Q1426" s="970"/>
      <c r="R1426" s="967"/>
      <c r="S1426" s="970"/>
      <c r="T1426" s="974" t="s">
        <v>5700</v>
      </c>
    </row>
    <row r="1427" spans="1:20" ht="25.2" hidden="1" customHeight="1" outlineLevel="2">
      <c r="A1427" s="1199">
        <v>44299</v>
      </c>
      <c r="B1427" s="1163" t="s">
        <v>5698</v>
      </c>
      <c r="C1427" s="955" t="s">
        <v>7161</v>
      </c>
      <c r="D1427" s="977"/>
      <c r="E1427" s="977" t="s">
        <v>5700</v>
      </c>
      <c r="F1427" s="972"/>
      <c r="G1427" s="970"/>
      <c r="H1427" s="967"/>
      <c r="I1427" s="970"/>
      <c r="J1427" s="967"/>
      <c r="K1427" s="970"/>
      <c r="L1427" s="967"/>
      <c r="M1427" s="973" t="s">
        <v>5700</v>
      </c>
      <c r="N1427" s="967"/>
      <c r="O1427" s="970"/>
      <c r="P1427" s="967"/>
      <c r="Q1427" s="970"/>
      <c r="R1427" s="967"/>
      <c r="S1427" s="970"/>
      <c r="T1427" s="967"/>
    </row>
    <row r="1428" spans="1:20" ht="12.6" hidden="1" customHeight="1" outlineLevel="2">
      <c r="A1428" s="1199">
        <v>44299</v>
      </c>
      <c r="B1428" s="1163" t="s">
        <v>5698</v>
      </c>
      <c r="C1428" s="955" t="s">
        <v>7162</v>
      </c>
      <c r="D1428" s="968"/>
      <c r="E1428" s="968"/>
      <c r="F1428" s="972"/>
      <c r="G1428" s="970"/>
      <c r="H1428" s="967"/>
      <c r="I1428" s="970"/>
      <c r="J1428" s="967"/>
      <c r="K1428" s="970"/>
      <c r="L1428" s="967"/>
      <c r="M1428" s="970"/>
      <c r="N1428" s="967"/>
      <c r="O1428" s="973" t="s">
        <v>5700</v>
      </c>
      <c r="P1428" s="967"/>
      <c r="Q1428" s="970"/>
      <c r="R1428" s="967"/>
      <c r="S1428" s="970"/>
      <c r="T1428" s="967"/>
    </row>
    <row r="1429" spans="1:20" ht="12.6" hidden="1" customHeight="1" outlineLevel="2">
      <c r="A1429" s="1199">
        <v>44299</v>
      </c>
      <c r="B1429" s="1163" t="s">
        <v>5698</v>
      </c>
      <c r="C1429" s="955" t="s">
        <v>7163</v>
      </c>
      <c r="D1429" s="968"/>
      <c r="E1429" s="968"/>
      <c r="F1429" s="972"/>
      <c r="G1429" s="970"/>
      <c r="H1429" s="967"/>
      <c r="I1429" s="970"/>
      <c r="J1429" s="967"/>
      <c r="K1429" s="970"/>
      <c r="L1429" s="967"/>
      <c r="M1429" s="970"/>
      <c r="N1429" s="967"/>
      <c r="O1429" s="970"/>
      <c r="P1429" s="967"/>
      <c r="Q1429" s="973" t="s">
        <v>5700</v>
      </c>
      <c r="R1429" s="967"/>
      <c r="S1429" s="970"/>
      <c r="T1429" s="974" t="s">
        <v>5700</v>
      </c>
    </row>
    <row r="1430" spans="1:20" ht="25.2" hidden="1" customHeight="1" outlineLevel="2">
      <c r="A1430" s="1199">
        <v>44299</v>
      </c>
      <c r="B1430" s="1163" t="s">
        <v>5698</v>
      </c>
      <c r="C1430" s="955" t="s">
        <v>7164</v>
      </c>
      <c r="D1430" s="977"/>
      <c r="E1430" s="977" t="s">
        <v>5700</v>
      </c>
      <c r="F1430" s="972"/>
      <c r="G1430" s="970"/>
      <c r="H1430" s="967"/>
      <c r="I1430" s="970"/>
      <c r="J1430" s="967"/>
      <c r="K1430" s="970"/>
      <c r="L1430" s="967"/>
      <c r="M1430" s="970"/>
      <c r="N1430" s="967"/>
      <c r="O1430" s="970"/>
      <c r="P1430" s="967"/>
      <c r="Q1430" s="973" t="s">
        <v>5700</v>
      </c>
      <c r="R1430" s="967"/>
      <c r="S1430" s="970"/>
      <c r="T1430" s="967"/>
    </row>
    <row r="1431" spans="1:20" ht="12.6" hidden="1" customHeight="1" outlineLevel="2">
      <c r="A1431" s="1199">
        <v>44299</v>
      </c>
      <c r="B1431" s="1163" t="s">
        <v>5698</v>
      </c>
      <c r="C1431" s="955" t="s">
        <v>7165</v>
      </c>
      <c r="D1431" s="977"/>
      <c r="E1431" s="977" t="s">
        <v>5700</v>
      </c>
      <c r="F1431" s="972"/>
      <c r="G1431" s="970"/>
      <c r="H1431" s="967"/>
      <c r="I1431" s="970"/>
      <c r="J1431" s="967"/>
      <c r="K1431" s="970"/>
      <c r="L1431" s="967"/>
      <c r="M1431" s="970"/>
      <c r="N1431" s="967"/>
      <c r="O1431" s="970"/>
      <c r="P1431" s="967"/>
      <c r="Q1431" s="970"/>
      <c r="R1431" s="967"/>
      <c r="S1431" s="970"/>
      <c r="T1431" s="974" t="s">
        <v>5700</v>
      </c>
    </row>
    <row r="1432" spans="1:20" ht="12.75" hidden="1" customHeight="1" outlineLevel="2">
      <c r="A1432" s="1199">
        <v>44299</v>
      </c>
      <c r="B1432" s="1163" t="s">
        <v>5698</v>
      </c>
      <c r="C1432" s="955" t="s">
        <v>7166</v>
      </c>
      <c r="D1432" s="977"/>
      <c r="E1432" s="977" t="s">
        <v>5700</v>
      </c>
      <c r="F1432" s="972"/>
      <c r="G1432" s="970"/>
      <c r="H1432" s="967"/>
      <c r="I1432" s="970"/>
      <c r="J1432" s="967"/>
      <c r="K1432" s="970"/>
      <c r="L1432" s="967"/>
      <c r="M1432" s="970"/>
      <c r="N1432" s="967"/>
      <c r="O1432" s="970"/>
      <c r="P1432" s="967"/>
      <c r="Q1432" s="970"/>
      <c r="R1432" s="967"/>
      <c r="S1432" s="970"/>
      <c r="T1432" s="974" t="s">
        <v>5700</v>
      </c>
    </row>
    <row r="1433" spans="1:20" ht="12.75" hidden="1" customHeight="1" outlineLevel="2">
      <c r="A1433" s="1199">
        <v>44299</v>
      </c>
      <c r="B1433" s="1163" t="s">
        <v>5698</v>
      </c>
      <c r="C1433" s="955"/>
      <c r="D1433" s="968"/>
      <c r="E1433" s="968"/>
      <c r="F1433" s="972"/>
      <c r="G1433" s="970"/>
      <c r="H1433" s="967"/>
      <c r="I1433" s="970"/>
      <c r="J1433" s="967"/>
      <c r="K1433" s="970"/>
      <c r="L1433" s="967"/>
      <c r="M1433" s="970"/>
      <c r="N1433" s="967"/>
      <c r="O1433" s="970"/>
      <c r="P1433" s="967"/>
      <c r="Q1433" s="970"/>
      <c r="R1433" s="967"/>
      <c r="S1433" s="970"/>
      <c r="T1433" s="967"/>
    </row>
    <row r="1434" spans="1:20" ht="12.6" hidden="1" customHeight="1" outlineLevel="1" collapsed="1">
      <c r="A1434" s="1017">
        <v>44300</v>
      </c>
      <c r="B1434" s="1163" t="s">
        <v>5698</v>
      </c>
      <c r="C1434" s="955" t="s">
        <v>6090</v>
      </c>
      <c r="D1434" s="968"/>
      <c r="E1434" s="968"/>
      <c r="F1434" s="972"/>
      <c r="G1434" s="970"/>
      <c r="H1434" s="967"/>
      <c r="I1434" s="970"/>
      <c r="J1434" s="974" t="s">
        <v>5700</v>
      </c>
      <c r="K1434" s="970"/>
      <c r="L1434" s="967"/>
      <c r="M1434" s="970"/>
      <c r="N1434" s="967"/>
      <c r="O1434" s="970"/>
      <c r="P1434" s="967"/>
      <c r="Q1434" s="970"/>
      <c r="R1434" s="967"/>
      <c r="S1434" s="970"/>
      <c r="T1434" s="967"/>
    </row>
    <row r="1435" spans="1:20" ht="12.6" hidden="1" customHeight="1" outlineLevel="2">
      <c r="A1435" s="1017">
        <v>44300</v>
      </c>
      <c r="B1435" s="1163" t="s">
        <v>5698</v>
      </c>
      <c r="C1435" s="955" t="s">
        <v>7167</v>
      </c>
      <c r="D1435" s="968"/>
      <c r="E1435" s="968"/>
      <c r="F1435" s="972"/>
      <c r="G1435" s="970"/>
      <c r="H1435" s="967"/>
      <c r="I1435" s="970"/>
      <c r="J1435" s="967"/>
      <c r="K1435" s="970"/>
      <c r="L1435" s="967"/>
      <c r="M1435" s="970"/>
      <c r="N1435" s="967"/>
      <c r="O1435" s="970"/>
      <c r="P1435" s="967"/>
      <c r="Q1435" s="970"/>
      <c r="R1435" s="967"/>
      <c r="S1435" s="970"/>
      <c r="T1435" s="974" t="s">
        <v>5700</v>
      </c>
    </row>
    <row r="1436" spans="1:20" ht="12.6" hidden="1" customHeight="1" outlineLevel="2">
      <c r="A1436" s="1017">
        <v>44300</v>
      </c>
      <c r="B1436" s="4" t="s">
        <v>5698</v>
      </c>
      <c r="C1436" s="955" t="s">
        <v>7168</v>
      </c>
      <c r="D1436" s="968"/>
      <c r="E1436" s="968"/>
      <c r="F1436" s="972"/>
      <c r="G1436" s="970"/>
      <c r="H1436" s="967"/>
      <c r="I1436" s="970"/>
      <c r="J1436" s="967"/>
      <c r="K1436" s="970"/>
      <c r="L1436" s="967"/>
      <c r="M1436" s="970"/>
      <c r="N1436" s="974" t="s">
        <v>5700</v>
      </c>
      <c r="O1436" s="970"/>
      <c r="P1436" s="967"/>
      <c r="Q1436" s="970"/>
      <c r="R1436" s="967"/>
      <c r="S1436" s="970"/>
      <c r="T1436" s="967"/>
    </row>
    <row r="1437" spans="1:20" ht="12.6" hidden="1" customHeight="1" outlineLevel="2">
      <c r="A1437" s="1017">
        <v>44300</v>
      </c>
      <c r="B1437" s="1163" t="s">
        <v>5698</v>
      </c>
      <c r="C1437" s="955" t="s">
        <v>7169</v>
      </c>
      <c r="D1437" s="977"/>
      <c r="E1437" s="977" t="s">
        <v>5700</v>
      </c>
      <c r="F1437" s="972"/>
      <c r="G1437" s="970"/>
      <c r="H1437" s="967"/>
      <c r="I1437" s="970"/>
      <c r="J1437" s="967"/>
      <c r="K1437" s="970"/>
      <c r="L1437" s="967"/>
      <c r="M1437" s="970"/>
      <c r="N1437" s="967"/>
      <c r="O1437" s="970"/>
      <c r="P1437" s="967"/>
      <c r="Q1437" s="970"/>
      <c r="R1437" s="967"/>
      <c r="S1437" s="970"/>
      <c r="T1437" s="967"/>
    </row>
    <row r="1438" spans="1:20" ht="12.6" hidden="1" customHeight="1" outlineLevel="2">
      <c r="A1438" s="1017">
        <v>44300</v>
      </c>
      <c r="B1438" s="1163" t="s">
        <v>5698</v>
      </c>
      <c r="C1438" s="955" t="s">
        <v>7170</v>
      </c>
      <c r="D1438" s="977"/>
      <c r="E1438" s="977" t="s">
        <v>5700</v>
      </c>
      <c r="F1438" s="972"/>
      <c r="G1438" s="970"/>
      <c r="H1438" s="967"/>
      <c r="I1438" s="970"/>
      <c r="J1438" s="967"/>
      <c r="K1438" s="970"/>
      <c r="L1438" s="967"/>
      <c r="M1438" s="970"/>
      <c r="N1438" s="967"/>
      <c r="O1438" s="970"/>
      <c r="P1438" s="967"/>
      <c r="Q1438" s="970"/>
      <c r="R1438" s="967"/>
      <c r="S1438" s="970"/>
      <c r="T1438" s="967"/>
    </row>
    <row r="1439" spans="1:20" ht="12.6" hidden="1" customHeight="1" outlineLevel="2">
      <c r="A1439" s="1017">
        <v>44300</v>
      </c>
      <c r="B1439" s="1163" t="s">
        <v>5698</v>
      </c>
      <c r="C1439" s="955" t="s">
        <v>7171</v>
      </c>
      <c r="D1439" s="968"/>
      <c r="E1439" s="968"/>
      <c r="F1439" s="972"/>
      <c r="G1439" s="970"/>
      <c r="H1439" s="967"/>
      <c r="I1439" s="970"/>
      <c r="J1439" s="967"/>
      <c r="K1439" s="970"/>
      <c r="L1439" s="967"/>
      <c r="M1439" s="970"/>
      <c r="N1439" s="967"/>
      <c r="O1439" s="970"/>
      <c r="P1439" s="967"/>
      <c r="Q1439" s="970"/>
      <c r="R1439" s="967"/>
      <c r="S1439" s="973"/>
      <c r="T1439" s="974" t="s">
        <v>5700</v>
      </c>
    </row>
    <row r="1440" spans="1:20" ht="12.6" hidden="1" customHeight="1" outlineLevel="2">
      <c r="A1440" s="1017">
        <v>44300</v>
      </c>
      <c r="B1440" s="1163" t="s">
        <v>5698</v>
      </c>
      <c r="C1440" s="955" t="s">
        <v>7172</v>
      </c>
      <c r="D1440" s="968"/>
      <c r="E1440" s="968"/>
      <c r="F1440" s="972"/>
      <c r="G1440" s="970"/>
      <c r="H1440" s="967"/>
      <c r="I1440" s="970"/>
      <c r="J1440" s="967"/>
      <c r="K1440" s="970"/>
      <c r="L1440" s="967"/>
      <c r="M1440" s="970"/>
      <c r="N1440" s="967"/>
      <c r="O1440" s="970"/>
      <c r="P1440" s="967"/>
      <c r="Q1440" s="970"/>
      <c r="R1440" s="974" t="s">
        <v>5700</v>
      </c>
      <c r="S1440" s="970"/>
      <c r="T1440" s="967"/>
    </row>
    <row r="1441" spans="1:20" ht="12.6" hidden="1" customHeight="1" outlineLevel="2">
      <c r="A1441" s="1017">
        <v>44300</v>
      </c>
      <c r="B1441" s="1163" t="s">
        <v>5698</v>
      </c>
      <c r="C1441" s="955" t="s">
        <v>7173</v>
      </c>
      <c r="D1441" s="968"/>
      <c r="E1441" s="968"/>
      <c r="F1441" s="969" t="s">
        <v>5700</v>
      </c>
      <c r="G1441" s="970"/>
      <c r="H1441" s="967"/>
      <c r="I1441" s="970"/>
      <c r="J1441" s="967"/>
      <c r="K1441" s="970"/>
      <c r="L1441" s="967"/>
      <c r="M1441" s="970"/>
      <c r="N1441" s="967"/>
      <c r="O1441" s="970"/>
      <c r="P1441" s="967"/>
      <c r="Q1441" s="970"/>
      <c r="R1441" s="967"/>
      <c r="S1441" s="970"/>
      <c r="T1441" s="967"/>
    </row>
    <row r="1442" spans="1:20" ht="12.6" hidden="1" customHeight="1" outlineLevel="2">
      <c r="A1442" s="1017">
        <v>44300</v>
      </c>
      <c r="B1442" s="1163" t="s">
        <v>5698</v>
      </c>
      <c r="C1442" s="955" t="s">
        <v>7174</v>
      </c>
      <c r="D1442" s="968"/>
      <c r="E1442" s="968"/>
      <c r="F1442" s="972"/>
      <c r="G1442" s="970"/>
      <c r="H1442" s="967"/>
      <c r="I1442" s="970"/>
      <c r="J1442" s="967"/>
      <c r="K1442" s="970"/>
      <c r="L1442" s="967"/>
      <c r="M1442" s="970"/>
      <c r="N1442" s="967"/>
      <c r="O1442" s="970"/>
      <c r="P1442" s="967"/>
      <c r="Q1442" s="970"/>
      <c r="R1442" s="967"/>
      <c r="S1442" s="970"/>
      <c r="T1442" s="974" t="s">
        <v>5700</v>
      </c>
    </row>
    <row r="1443" spans="1:20" ht="12.6" hidden="1" customHeight="1" outlineLevel="2">
      <c r="A1443" s="1017">
        <v>44300</v>
      </c>
      <c r="B1443" s="1163" t="s">
        <v>5698</v>
      </c>
      <c r="C1443" s="955" t="s">
        <v>7175</v>
      </c>
      <c r="D1443" s="968"/>
      <c r="E1443" s="968"/>
      <c r="F1443" s="972"/>
      <c r="G1443" s="970"/>
      <c r="H1443" s="967"/>
      <c r="I1443" s="970"/>
      <c r="J1443" s="967"/>
      <c r="K1443" s="970"/>
      <c r="L1443" s="967"/>
      <c r="M1443" s="973" t="s">
        <v>5700</v>
      </c>
      <c r="N1443" s="967"/>
      <c r="O1443" s="970"/>
      <c r="P1443" s="967"/>
      <c r="Q1443" s="970"/>
      <c r="R1443" s="967"/>
      <c r="S1443" s="970"/>
      <c r="T1443" s="967"/>
    </row>
    <row r="1444" spans="1:20" ht="12.6" hidden="1" customHeight="1" outlineLevel="2">
      <c r="A1444" s="1017">
        <v>44300</v>
      </c>
      <c r="B1444" s="1163" t="s">
        <v>5698</v>
      </c>
      <c r="C1444" s="955" t="s">
        <v>7176</v>
      </c>
      <c r="D1444" s="977"/>
      <c r="E1444" s="977" t="s">
        <v>5700</v>
      </c>
      <c r="F1444" s="972"/>
      <c r="G1444" s="970"/>
      <c r="H1444" s="967"/>
      <c r="I1444" s="970"/>
      <c r="J1444" s="967"/>
      <c r="K1444" s="970"/>
      <c r="L1444" s="967"/>
      <c r="M1444" s="970"/>
      <c r="N1444" s="967"/>
      <c r="O1444" s="970"/>
      <c r="P1444" s="967"/>
      <c r="Q1444" s="970"/>
      <c r="R1444" s="967"/>
      <c r="S1444" s="970"/>
      <c r="T1444" s="967"/>
    </row>
    <row r="1445" spans="1:20" ht="12.6" hidden="1" customHeight="1" outlineLevel="2">
      <c r="A1445" s="1017">
        <v>44300</v>
      </c>
      <c r="B1445" s="1163" t="s">
        <v>5698</v>
      </c>
      <c r="C1445" s="955" t="s">
        <v>7177</v>
      </c>
      <c r="D1445" s="968"/>
      <c r="E1445" s="968"/>
      <c r="F1445" s="972"/>
      <c r="G1445" s="970"/>
      <c r="H1445" s="967"/>
      <c r="I1445" s="970"/>
      <c r="J1445" s="967"/>
      <c r="K1445" s="970"/>
      <c r="L1445" s="967"/>
      <c r="M1445" s="970"/>
      <c r="N1445" s="967"/>
      <c r="O1445" s="970"/>
      <c r="P1445" s="967"/>
      <c r="Q1445" s="970"/>
      <c r="R1445" s="967"/>
      <c r="S1445" s="970"/>
      <c r="T1445" s="974" t="s">
        <v>5700</v>
      </c>
    </row>
    <row r="1446" spans="1:20" ht="12.6" hidden="1" customHeight="1" outlineLevel="2">
      <c r="A1446" s="1017">
        <v>44300</v>
      </c>
      <c r="B1446" s="1163" t="s">
        <v>5698</v>
      </c>
      <c r="C1446" s="955" t="s">
        <v>7178</v>
      </c>
      <c r="D1446" s="968"/>
      <c r="E1446" s="968"/>
      <c r="F1446" s="972"/>
      <c r="G1446" s="970"/>
      <c r="H1446" s="967"/>
      <c r="I1446" s="970"/>
      <c r="J1446" s="967"/>
      <c r="K1446" s="970"/>
      <c r="L1446" s="967"/>
      <c r="M1446" s="970"/>
      <c r="N1446" s="967"/>
      <c r="O1446" s="970"/>
      <c r="P1446" s="967"/>
      <c r="Q1446" s="970"/>
      <c r="R1446" s="967"/>
      <c r="S1446" s="970"/>
      <c r="T1446" s="974" t="s">
        <v>5700</v>
      </c>
    </row>
    <row r="1447" spans="1:20" ht="25.2" hidden="1" customHeight="1" outlineLevel="2">
      <c r="A1447" s="1017">
        <v>44300</v>
      </c>
      <c r="B1447" s="1163" t="s">
        <v>5698</v>
      </c>
      <c r="C1447" s="955" t="s">
        <v>7179</v>
      </c>
      <c r="D1447" s="968"/>
      <c r="E1447" s="968"/>
      <c r="F1447" s="969" t="s">
        <v>5700</v>
      </c>
      <c r="G1447" s="970"/>
      <c r="H1447" s="967"/>
      <c r="I1447" s="970"/>
      <c r="J1447" s="967"/>
      <c r="K1447" s="970"/>
      <c r="L1447" s="967"/>
      <c r="M1447" s="970"/>
      <c r="N1447" s="967"/>
      <c r="O1447" s="970"/>
      <c r="P1447" s="967"/>
      <c r="Q1447" s="970"/>
      <c r="R1447" s="967"/>
      <c r="S1447" s="970"/>
      <c r="T1447" s="967"/>
    </row>
    <row r="1448" spans="1:20" ht="12.6" hidden="1" customHeight="1" outlineLevel="2">
      <c r="A1448" s="1017">
        <v>44300</v>
      </c>
      <c r="B1448" s="1163" t="s">
        <v>5698</v>
      </c>
      <c r="C1448" s="955" t="s">
        <v>7180</v>
      </c>
      <c r="D1448" s="977"/>
      <c r="E1448" s="977" t="s">
        <v>5700</v>
      </c>
      <c r="F1448" s="972"/>
      <c r="G1448" s="970"/>
      <c r="H1448" s="967"/>
      <c r="I1448" s="970"/>
      <c r="J1448" s="967"/>
      <c r="K1448" s="970"/>
      <c r="L1448" s="967"/>
      <c r="M1448" s="970"/>
      <c r="N1448" s="967"/>
      <c r="O1448" s="970"/>
      <c r="P1448" s="967"/>
      <c r="Q1448" s="970"/>
      <c r="R1448" s="967"/>
      <c r="S1448" s="970"/>
      <c r="T1448" s="967"/>
    </row>
    <row r="1449" spans="1:20" ht="12.6" hidden="1" customHeight="1" outlineLevel="2">
      <c r="A1449" s="1017">
        <v>44300</v>
      </c>
      <c r="B1449" s="1163" t="s">
        <v>5698</v>
      </c>
      <c r="C1449" s="955" t="s">
        <v>7181</v>
      </c>
      <c r="D1449" s="968"/>
      <c r="E1449" s="968"/>
      <c r="F1449" s="969" t="s">
        <v>5700</v>
      </c>
      <c r="G1449" s="970"/>
      <c r="H1449" s="967"/>
      <c r="I1449" s="970"/>
      <c r="J1449" s="967"/>
      <c r="K1449" s="970"/>
      <c r="L1449" s="967"/>
      <c r="M1449" s="970"/>
      <c r="N1449" s="967"/>
      <c r="O1449" s="970"/>
      <c r="P1449" s="967"/>
      <c r="Q1449" s="970"/>
      <c r="R1449" s="967"/>
      <c r="S1449" s="970"/>
      <c r="T1449" s="967"/>
    </row>
    <row r="1450" spans="1:20" ht="12.6" hidden="1" customHeight="1" outlineLevel="2">
      <c r="A1450" s="1017">
        <v>44300</v>
      </c>
      <c r="B1450" s="1163" t="s">
        <v>5698</v>
      </c>
      <c r="C1450" s="955" t="s">
        <v>7182</v>
      </c>
      <c r="D1450" s="968"/>
      <c r="E1450" s="968"/>
      <c r="F1450" s="972"/>
      <c r="G1450" s="970"/>
      <c r="H1450" s="967"/>
      <c r="I1450" s="970"/>
      <c r="J1450" s="967"/>
      <c r="K1450" s="970"/>
      <c r="L1450" s="967"/>
      <c r="M1450" s="970"/>
      <c r="N1450" s="967"/>
      <c r="O1450" s="973"/>
      <c r="P1450" s="967"/>
      <c r="Q1450" s="970"/>
      <c r="R1450" s="967"/>
      <c r="S1450" s="970"/>
      <c r="T1450" s="974" t="s">
        <v>5700</v>
      </c>
    </row>
    <row r="1451" spans="1:20" ht="12.6" hidden="1" customHeight="1" outlineLevel="2">
      <c r="A1451" s="1017">
        <v>44300</v>
      </c>
      <c r="B1451" s="1163" t="s">
        <v>5698</v>
      </c>
      <c r="C1451" s="955" t="s">
        <v>7183</v>
      </c>
      <c r="D1451" s="968"/>
      <c r="E1451" s="968"/>
      <c r="F1451" s="972"/>
      <c r="G1451" s="970"/>
      <c r="H1451" s="967"/>
      <c r="I1451" s="970"/>
      <c r="J1451" s="967"/>
      <c r="K1451" s="970"/>
      <c r="L1451" s="967"/>
      <c r="M1451" s="970"/>
      <c r="N1451" s="967"/>
      <c r="O1451" s="973" t="s">
        <v>5700</v>
      </c>
      <c r="P1451" s="967"/>
      <c r="Q1451" s="970"/>
      <c r="R1451" s="967"/>
      <c r="S1451" s="970"/>
      <c r="T1451" s="974" t="s">
        <v>5700</v>
      </c>
    </row>
    <row r="1452" spans="1:20" ht="25.2" hidden="1" customHeight="1" outlineLevel="2">
      <c r="A1452" s="1017">
        <v>44300</v>
      </c>
      <c r="B1452" s="1163" t="s">
        <v>5706</v>
      </c>
      <c r="C1452" s="955" t="s">
        <v>7184</v>
      </c>
      <c r="D1452" s="968"/>
      <c r="E1452" s="968"/>
      <c r="F1452" s="972"/>
      <c r="G1452" s="970"/>
      <c r="H1452" s="967"/>
      <c r="I1452" s="970"/>
      <c r="J1452" s="967"/>
      <c r="K1452" s="970"/>
      <c r="L1452" s="967"/>
      <c r="M1452" s="970"/>
      <c r="N1452" s="967"/>
      <c r="O1452" s="973" t="s">
        <v>5700</v>
      </c>
      <c r="P1452" s="967"/>
      <c r="Q1452" s="970"/>
      <c r="R1452" s="967"/>
      <c r="S1452" s="970"/>
      <c r="T1452" s="967"/>
    </row>
    <row r="1453" spans="1:20" ht="12.6" hidden="1" customHeight="1" outlineLevel="2">
      <c r="A1453" s="1017">
        <v>44300</v>
      </c>
      <c r="B1453" s="1163" t="s">
        <v>5698</v>
      </c>
      <c r="C1453" s="955" t="s">
        <v>7185</v>
      </c>
      <c r="D1453" s="968"/>
      <c r="E1453" s="968"/>
      <c r="F1453" s="972"/>
      <c r="G1453" s="970"/>
      <c r="H1453" s="967"/>
      <c r="I1453" s="970"/>
      <c r="J1453" s="967"/>
      <c r="K1453" s="970"/>
      <c r="L1453" s="967"/>
      <c r="M1453" s="970"/>
      <c r="N1453" s="967"/>
      <c r="O1453" s="973" t="s">
        <v>5700</v>
      </c>
      <c r="P1453" s="967"/>
      <c r="Q1453" s="970"/>
      <c r="R1453" s="967"/>
      <c r="S1453" s="970"/>
      <c r="T1453" s="967"/>
    </row>
    <row r="1454" spans="1:20" ht="12.6" hidden="1" customHeight="1" outlineLevel="2">
      <c r="A1454" s="1017">
        <v>44300</v>
      </c>
      <c r="B1454" s="1163" t="s">
        <v>5698</v>
      </c>
      <c r="C1454" s="955" t="s">
        <v>7186</v>
      </c>
      <c r="D1454" s="968"/>
      <c r="E1454" s="968"/>
      <c r="F1454" s="972"/>
      <c r="G1454" s="970"/>
      <c r="H1454" s="967"/>
      <c r="I1454" s="970"/>
      <c r="J1454" s="967"/>
      <c r="K1454" s="970"/>
      <c r="L1454" s="967"/>
      <c r="M1454" s="970"/>
      <c r="N1454" s="967"/>
      <c r="O1454" s="970"/>
      <c r="P1454" s="967"/>
      <c r="Q1454" s="970"/>
      <c r="R1454" s="974" t="s">
        <v>5700</v>
      </c>
      <c r="S1454" s="970"/>
      <c r="T1454" s="967"/>
    </row>
    <row r="1455" spans="1:20" ht="12.6" hidden="1" customHeight="1" outlineLevel="2">
      <c r="A1455" s="1017">
        <v>44300</v>
      </c>
      <c r="B1455" s="1163" t="s">
        <v>5698</v>
      </c>
      <c r="C1455" s="955" t="s">
        <v>7187</v>
      </c>
      <c r="D1455" s="968"/>
      <c r="E1455" s="968"/>
      <c r="F1455" s="972"/>
      <c r="G1455" s="970"/>
      <c r="H1455" s="967"/>
      <c r="I1455" s="970"/>
      <c r="J1455" s="967"/>
      <c r="K1455" s="970"/>
      <c r="L1455" s="967"/>
      <c r="M1455" s="970"/>
      <c r="N1455" s="967"/>
      <c r="O1455" s="970"/>
      <c r="P1455" s="967"/>
      <c r="Q1455" s="970"/>
      <c r="R1455" s="967"/>
      <c r="S1455" s="970"/>
      <c r="T1455" s="974" t="s">
        <v>5700</v>
      </c>
    </row>
    <row r="1456" spans="1:20" ht="37.799999999999997" hidden="1" customHeight="1" outlineLevel="2">
      <c r="A1456" s="1017">
        <v>44300</v>
      </c>
      <c r="B1456" s="1163" t="s">
        <v>5698</v>
      </c>
      <c r="C1456" s="955" t="s">
        <v>7188</v>
      </c>
      <c r="D1456" s="968"/>
      <c r="E1456" s="968"/>
      <c r="F1456" s="972"/>
      <c r="G1456" s="970"/>
      <c r="H1456" s="967"/>
      <c r="I1456" s="970"/>
      <c r="J1456" s="967"/>
      <c r="K1456" s="970"/>
      <c r="L1456" s="967"/>
      <c r="M1456" s="970"/>
      <c r="N1456" s="967"/>
      <c r="O1456" s="970"/>
      <c r="P1456" s="967"/>
      <c r="Q1456" s="970"/>
      <c r="R1456" s="967"/>
      <c r="S1456" s="970"/>
      <c r="T1456" s="974" t="s">
        <v>5700</v>
      </c>
    </row>
    <row r="1457" spans="1:20" ht="12.6" hidden="1" customHeight="1" outlineLevel="1" collapsed="1">
      <c r="A1457" s="1029">
        <v>44301</v>
      </c>
      <c r="B1457" s="1163" t="s">
        <v>5698</v>
      </c>
      <c r="C1457" s="955" t="s">
        <v>7189</v>
      </c>
      <c r="D1457" s="977"/>
      <c r="E1457" s="977" t="s">
        <v>5700</v>
      </c>
      <c r="F1457" s="972"/>
      <c r="G1457" s="970"/>
      <c r="H1457" s="967"/>
      <c r="I1457" s="970"/>
      <c r="J1457" s="967"/>
      <c r="K1457" s="970"/>
      <c r="L1457" s="967"/>
      <c r="M1457" s="970"/>
      <c r="N1457" s="967"/>
      <c r="O1457" s="970"/>
      <c r="P1457" s="967"/>
      <c r="Q1457" s="970"/>
      <c r="R1457" s="967"/>
      <c r="S1457" s="970"/>
      <c r="T1457" s="967"/>
    </row>
    <row r="1458" spans="1:20" ht="12.6" hidden="1" customHeight="1" outlineLevel="2">
      <c r="A1458" s="1029">
        <v>44301</v>
      </c>
      <c r="B1458" s="1163" t="s">
        <v>5698</v>
      </c>
      <c r="C1458" s="955" t="s">
        <v>7190</v>
      </c>
      <c r="D1458" s="968"/>
      <c r="E1458" s="968"/>
      <c r="F1458" s="969" t="s">
        <v>5700</v>
      </c>
      <c r="G1458" s="970"/>
      <c r="H1458" s="967"/>
      <c r="I1458" s="970"/>
      <c r="J1458" s="967"/>
      <c r="K1458" s="970"/>
      <c r="L1458" s="967"/>
      <c r="M1458" s="970"/>
      <c r="N1458" s="967"/>
      <c r="O1458" s="970"/>
      <c r="P1458" s="974" t="s">
        <v>5700</v>
      </c>
      <c r="Q1458" s="970"/>
      <c r="R1458" s="967"/>
      <c r="S1458" s="970"/>
      <c r="T1458" s="974" t="s">
        <v>5700</v>
      </c>
    </row>
    <row r="1459" spans="1:20" ht="12.6" hidden="1" customHeight="1" outlineLevel="2">
      <c r="A1459" s="1029">
        <v>44301</v>
      </c>
      <c r="B1459" s="1163" t="s">
        <v>5698</v>
      </c>
      <c r="C1459" s="955" t="s">
        <v>7191</v>
      </c>
      <c r="D1459" s="968"/>
      <c r="E1459" s="968"/>
      <c r="F1459" s="972"/>
      <c r="G1459" s="970"/>
      <c r="H1459" s="967"/>
      <c r="I1459" s="970"/>
      <c r="J1459" s="974" t="s">
        <v>5700</v>
      </c>
      <c r="K1459" s="970"/>
      <c r="L1459" s="967"/>
      <c r="M1459" s="970"/>
      <c r="N1459" s="967"/>
      <c r="O1459" s="970"/>
      <c r="P1459" s="967"/>
      <c r="Q1459" s="970"/>
      <c r="R1459" s="967"/>
      <c r="S1459" s="970"/>
      <c r="T1459" s="967"/>
    </row>
    <row r="1460" spans="1:20" ht="12.6" hidden="1" customHeight="1" outlineLevel="2">
      <c r="A1460" s="1029">
        <v>44301</v>
      </c>
      <c r="B1460" s="1163" t="s">
        <v>5698</v>
      </c>
      <c r="C1460" s="955" t="s">
        <v>7192</v>
      </c>
      <c r="D1460" s="968"/>
      <c r="E1460" s="968"/>
      <c r="F1460" s="972"/>
      <c r="G1460" s="970"/>
      <c r="H1460" s="967"/>
      <c r="I1460" s="973" t="s">
        <v>5700</v>
      </c>
      <c r="J1460" s="967"/>
      <c r="K1460" s="970"/>
      <c r="L1460" s="967"/>
      <c r="M1460" s="970"/>
      <c r="N1460" s="967"/>
      <c r="O1460" s="970"/>
      <c r="P1460" s="967"/>
      <c r="Q1460" s="970"/>
      <c r="R1460" s="967"/>
      <c r="S1460" s="970"/>
      <c r="T1460" s="967"/>
    </row>
    <row r="1461" spans="1:20" ht="12.6" hidden="1" customHeight="1" outlineLevel="2">
      <c r="A1461" s="1029">
        <v>44301</v>
      </c>
      <c r="B1461" s="1163" t="s">
        <v>5698</v>
      </c>
      <c r="C1461" s="955" t="s">
        <v>7193</v>
      </c>
      <c r="D1461" s="968"/>
      <c r="E1461" s="968"/>
      <c r="F1461" s="972"/>
      <c r="G1461" s="970"/>
      <c r="H1461" s="967"/>
      <c r="I1461" s="970"/>
      <c r="J1461" s="967"/>
      <c r="K1461" s="970"/>
      <c r="L1461" s="974" t="s">
        <v>5700</v>
      </c>
      <c r="M1461" s="970"/>
      <c r="N1461" s="967"/>
      <c r="O1461" s="970"/>
      <c r="P1461" s="967"/>
      <c r="Q1461" s="970"/>
      <c r="R1461" s="967"/>
      <c r="S1461" s="970"/>
      <c r="T1461" s="967"/>
    </row>
    <row r="1462" spans="1:20" ht="12.6" hidden="1" customHeight="1" outlineLevel="2">
      <c r="A1462" s="1029">
        <v>44301</v>
      </c>
      <c r="B1462" s="1163" t="s">
        <v>5698</v>
      </c>
      <c r="C1462" s="955" t="s">
        <v>7194</v>
      </c>
      <c r="D1462" s="968"/>
      <c r="E1462" s="968"/>
      <c r="F1462" s="972"/>
      <c r="G1462" s="970"/>
      <c r="H1462" s="967"/>
      <c r="I1462" s="970"/>
      <c r="J1462" s="967"/>
      <c r="K1462" s="970"/>
      <c r="L1462" s="967"/>
      <c r="M1462" s="970"/>
      <c r="N1462" s="967"/>
      <c r="O1462" s="973" t="s">
        <v>5700</v>
      </c>
      <c r="P1462" s="967"/>
      <c r="Q1462" s="970"/>
      <c r="R1462" s="967"/>
      <c r="S1462" s="970"/>
      <c r="T1462" s="967"/>
    </row>
    <row r="1463" spans="1:20" ht="12.6" hidden="1" customHeight="1" outlineLevel="2">
      <c r="A1463" s="1029">
        <v>44301</v>
      </c>
      <c r="B1463" s="1163" t="s">
        <v>5698</v>
      </c>
      <c r="C1463" s="955" t="s">
        <v>7195</v>
      </c>
      <c r="D1463" s="968"/>
      <c r="E1463" s="968"/>
      <c r="F1463" s="972"/>
      <c r="G1463" s="970"/>
      <c r="H1463" s="967"/>
      <c r="I1463" s="970"/>
      <c r="J1463" s="967"/>
      <c r="K1463" s="970"/>
      <c r="L1463" s="967"/>
      <c r="M1463" s="970"/>
      <c r="N1463" s="967"/>
      <c r="O1463" s="973" t="s">
        <v>5700</v>
      </c>
      <c r="P1463" s="967"/>
      <c r="Q1463" s="970"/>
      <c r="R1463" s="967"/>
      <c r="S1463" s="970"/>
      <c r="T1463" s="967"/>
    </row>
    <row r="1464" spans="1:20" ht="12.6" hidden="1" customHeight="1" outlineLevel="2">
      <c r="A1464" s="1029">
        <v>44301</v>
      </c>
      <c r="B1464" s="1163" t="s">
        <v>5698</v>
      </c>
      <c r="C1464" s="955" t="s">
        <v>7196</v>
      </c>
      <c r="D1464" s="977"/>
      <c r="E1464" s="977" t="s">
        <v>5700</v>
      </c>
      <c r="F1464" s="972"/>
      <c r="G1464" s="970"/>
      <c r="H1464" s="967"/>
      <c r="I1464" s="970"/>
      <c r="J1464" s="967"/>
      <c r="K1464" s="970"/>
      <c r="L1464" s="967"/>
      <c r="M1464" s="970"/>
      <c r="N1464" s="967"/>
      <c r="O1464" s="970"/>
      <c r="P1464" s="967"/>
      <c r="Q1464" s="970"/>
      <c r="R1464" s="967"/>
      <c r="S1464" s="970"/>
      <c r="T1464" s="967"/>
    </row>
    <row r="1465" spans="1:20" ht="12.6" hidden="1" customHeight="1" outlineLevel="2">
      <c r="A1465" s="1029">
        <v>44301</v>
      </c>
      <c r="B1465" s="1163" t="s">
        <v>5698</v>
      </c>
      <c r="C1465" s="955" t="s">
        <v>7197</v>
      </c>
      <c r="D1465" s="968"/>
      <c r="E1465" s="968"/>
      <c r="F1465" s="972"/>
      <c r="G1465" s="970"/>
      <c r="H1465" s="967"/>
      <c r="I1465" s="970"/>
      <c r="J1465" s="967"/>
      <c r="K1465" s="970"/>
      <c r="L1465" s="967"/>
      <c r="M1465" s="970"/>
      <c r="N1465" s="967"/>
      <c r="O1465" s="970"/>
      <c r="P1465" s="967"/>
      <c r="Q1465" s="970"/>
      <c r="R1465" s="967"/>
      <c r="S1465" s="970"/>
      <c r="T1465" s="974" t="s">
        <v>5700</v>
      </c>
    </row>
    <row r="1466" spans="1:20" ht="12.6" hidden="1" customHeight="1" outlineLevel="2">
      <c r="A1466" s="1029">
        <v>44301</v>
      </c>
      <c r="B1466" s="1163" t="s">
        <v>5698</v>
      </c>
      <c r="C1466" s="955" t="s">
        <v>7198</v>
      </c>
      <c r="D1466" s="968"/>
      <c r="E1466" s="968"/>
      <c r="F1466" s="972"/>
      <c r="G1466" s="970"/>
      <c r="H1466" s="967"/>
      <c r="I1466" s="970"/>
      <c r="J1466" s="967"/>
      <c r="K1466" s="970"/>
      <c r="L1466" s="967"/>
      <c r="M1466" s="970"/>
      <c r="N1466" s="967"/>
      <c r="O1466" s="970"/>
      <c r="P1466" s="967"/>
      <c r="Q1466" s="970"/>
      <c r="R1466" s="967"/>
      <c r="S1466" s="970"/>
      <c r="T1466" s="974" t="s">
        <v>5700</v>
      </c>
    </row>
    <row r="1467" spans="1:20" ht="12.6" hidden="1" customHeight="1" outlineLevel="2">
      <c r="A1467" s="1029">
        <v>44301</v>
      </c>
      <c r="B1467" s="1163" t="s">
        <v>5723</v>
      </c>
      <c r="C1467" s="955" t="s">
        <v>7199</v>
      </c>
      <c r="D1467" s="968"/>
      <c r="E1467" s="968"/>
      <c r="F1467" s="969" t="s">
        <v>5700</v>
      </c>
      <c r="G1467" s="970"/>
      <c r="H1467" s="967"/>
      <c r="I1467" s="973" t="s">
        <v>5700</v>
      </c>
      <c r="J1467" s="967"/>
      <c r="K1467" s="970"/>
      <c r="L1467" s="967"/>
      <c r="M1467" s="970"/>
      <c r="N1467" s="967"/>
      <c r="O1467" s="970"/>
      <c r="P1467" s="967"/>
      <c r="Q1467" s="970"/>
      <c r="R1467" s="967"/>
      <c r="S1467" s="970"/>
      <c r="T1467" s="967"/>
    </row>
    <row r="1468" spans="1:20" ht="12.6" hidden="1" customHeight="1" outlineLevel="2">
      <c r="A1468" s="1029">
        <v>44301</v>
      </c>
      <c r="B1468" s="1163" t="s">
        <v>5706</v>
      </c>
      <c r="C1468" s="955" t="s">
        <v>7200</v>
      </c>
      <c r="D1468" s="968"/>
      <c r="E1468" s="968"/>
      <c r="F1468" s="972"/>
      <c r="G1468" s="970"/>
      <c r="H1468" s="967"/>
      <c r="I1468" s="970"/>
      <c r="J1468" s="967"/>
      <c r="K1468" s="970"/>
      <c r="L1468" s="967"/>
      <c r="M1468" s="970"/>
      <c r="N1468" s="967"/>
      <c r="O1468" s="970"/>
      <c r="P1468" s="967"/>
      <c r="Q1468" s="970"/>
      <c r="R1468" s="974" t="s">
        <v>5700</v>
      </c>
      <c r="S1468" s="970"/>
      <c r="T1468" s="967"/>
    </row>
    <row r="1469" spans="1:20" ht="12.6" hidden="1" customHeight="1" outlineLevel="2">
      <c r="A1469" s="1029">
        <v>44301</v>
      </c>
      <c r="B1469" s="1163" t="s">
        <v>5706</v>
      </c>
      <c r="C1469" s="955" t="s">
        <v>7201</v>
      </c>
      <c r="D1469" s="968"/>
      <c r="E1469" s="968"/>
      <c r="F1469" s="972"/>
      <c r="G1469" s="970"/>
      <c r="H1469" s="967"/>
      <c r="I1469" s="970"/>
      <c r="J1469" s="967"/>
      <c r="K1469" s="970"/>
      <c r="L1469" s="967"/>
      <c r="M1469" s="970"/>
      <c r="N1469" s="967"/>
      <c r="O1469" s="970"/>
      <c r="P1469" s="967"/>
      <c r="Q1469" s="970"/>
      <c r="R1469" s="967"/>
      <c r="S1469" s="970"/>
      <c r="T1469" s="974" t="s">
        <v>5700</v>
      </c>
    </row>
    <row r="1470" spans="1:20" ht="12.6" hidden="1" customHeight="1" outlineLevel="2">
      <c r="A1470" s="1029">
        <v>44301</v>
      </c>
      <c r="B1470" s="1163" t="s">
        <v>5698</v>
      </c>
      <c r="C1470" s="955" t="s">
        <v>7202</v>
      </c>
      <c r="D1470" s="968"/>
      <c r="E1470" s="968"/>
      <c r="F1470" s="969" t="s">
        <v>5700</v>
      </c>
      <c r="G1470" s="970"/>
      <c r="H1470" s="967"/>
      <c r="I1470" s="970"/>
      <c r="J1470" s="967"/>
      <c r="K1470" s="970"/>
      <c r="L1470" s="967"/>
      <c r="M1470" s="970"/>
      <c r="N1470" s="967"/>
      <c r="O1470" s="970"/>
      <c r="P1470" s="967"/>
      <c r="Q1470" s="970"/>
      <c r="R1470" s="967"/>
      <c r="S1470" s="970"/>
      <c r="T1470" s="967"/>
    </row>
    <row r="1471" spans="1:20" ht="12.6" hidden="1" customHeight="1" outlineLevel="2">
      <c r="A1471" s="1029">
        <v>44301</v>
      </c>
      <c r="B1471" s="1163" t="s">
        <v>5698</v>
      </c>
      <c r="C1471" s="955" t="s">
        <v>7203</v>
      </c>
      <c r="D1471" s="968"/>
      <c r="E1471" s="968"/>
      <c r="F1471" s="969" t="s">
        <v>5700</v>
      </c>
      <c r="G1471" s="970"/>
      <c r="H1471" s="967"/>
      <c r="I1471" s="970"/>
      <c r="J1471" s="967"/>
      <c r="K1471" s="970"/>
      <c r="L1471" s="967"/>
      <c r="M1471" s="970"/>
      <c r="N1471" s="967"/>
      <c r="O1471" s="970"/>
      <c r="P1471" s="974" t="s">
        <v>5700</v>
      </c>
      <c r="Q1471" s="970"/>
      <c r="R1471" s="967"/>
      <c r="S1471" s="970"/>
      <c r="T1471" s="974" t="s">
        <v>5700</v>
      </c>
    </row>
    <row r="1472" spans="1:20" ht="12.6" hidden="1" customHeight="1" outlineLevel="2">
      <c r="A1472" s="1029">
        <v>44301</v>
      </c>
      <c r="B1472" s="1163" t="s">
        <v>5698</v>
      </c>
      <c r="C1472" s="955" t="s">
        <v>7204</v>
      </c>
      <c r="D1472" s="968"/>
      <c r="E1472" s="968"/>
      <c r="F1472" s="972"/>
      <c r="G1472" s="970"/>
      <c r="H1472" s="967"/>
      <c r="I1472" s="970"/>
      <c r="J1472" s="967"/>
      <c r="K1472" s="973" t="s">
        <v>5700</v>
      </c>
      <c r="L1472" s="967"/>
      <c r="M1472" s="970"/>
      <c r="N1472" s="967"/>
      <c r="O1472" s="970"/>
      <c r="P1472" s="967"/>
      <c r="Q1472" s="970"/>
      <c r="R1472" s="967"/>
      <c r="S1472" s="970"/>
      <c r="T1472" s="967"/>
    </row>
    <row r="1473" spans="1:20" ht="25.2" hidden="1" customHeight="1" outlineLevel="2">
      <c r="A1473" s="1029">
        <v>44301</v>
      </c>
      <c r="B1473" s="1163" t="s">
        <v>5739</v>
      </c>
      <c r="C1473" s="955" t="s">
        <v>7205</v>
      </c>
      <c r="D1473" s="968"/>
      <c r="E1473" s="968"/>
      <c r="F1473" s="972"/>
      <c r="G1473" s="970"/>
      <c r="H1473" s="974" t="s">
        <v>5700</v>
      </c>
      <c r="I1473" s="970"/>
      <c r="J1473" s="974" t="s">
        <v>5700</v>
      </c>
      <c r="K1473" s="970"/>
      <c r="L1473" s="967"/>
      <c r="M1473" s="970"/>
      <c r="N1473" s="967"/>
      <c r="O1473" s="970"/>
      <c r="P1473" s="967"/>
      <c r="Q1473" s="970"/>
      <c r="R1473" s="967"/>
      <c r="S1473" s="970"/>
      <c r="T1473" s="967"/>
    </row>
    <row r="1474" spans="1:20" ht="12.6" hidden="1" customHeight="1" outlineLevel="2">
      <c r="A1474" s="1029">
        <v>44301</v>
      </c>
      <c r="B1474" s="1163" t="s">
        <v>5698</v>
      </c>
      <c r="C1474" s="955" t="s">
        <v>7206</v>
      </c>
      <c r="D1474" s="968"/>
      <c r="E1474" s="968"/>
      <c r="F1474" s="972"/>
      <c r="G1474" s="970"/>
      <c r="H1474" s="967"/>
      <c r="I1474" s="970"/>
      <c r="J1474" s="967"/>
      <c r="K1474" s="970"/>
      <c r="L1474" s="967"/>
      <c r="M1474" s="970"/>
      <c r="N1474" s="967"/>
      <c r="O1474" s="970"/>
      <c r="P1474" s="967"/>
      <c r="Q1474" s="970"/>
      <c r="R1474" s="967"/>
      <c r="S1474" s="970"/>
      <c r="T1474" s="974" t="s">
        <v>5700</v>
      </c>
    </row>
    <row r="1475" spans="1:20" ht="12.6" hidden="1" customHeight="1" outlineLevel="2">
      <c r="A1475" s="1029">
        <v>44301</v>
      </c>
      <c r="B1475" s="1163" t="s">
        <v>5698</v>
      </c>
      <c r="C1475" s="955" t="s">
        <v>7207</v>
      </c>
      <c r="D1475" s="968"/>
      <c r="E1475" s="968"/>
      <c r="F1475" s="972"/>
      <c r="G1475" s="970"/>
      <c r="H1475" s="967"/>
      <c r="I1475" s="970"/>
      <c r="J1475" s="967"/>
      <c r="K1475" s="970"/>
      <c r="L1475" s="967"/>
      <c r="M1475" s="970"/>
      <c r="N1475" s="967"/>
      <c r="O1475" s="973" t="s">
        <v>5700</v>
      </c>
      <c r="P1475" s="967"/>
      <c r="Q1475" s="970"/>
      <c r="R1475" s="967"/>
      <c r="S1475" s="970"/>
      <c r="T1475" s="967"/>
    </row>
    <row r="1476" spans="1:20" ht="12.6" hidden="1" customHeight="1" outlineLevel="2">
      <c r="A1476" s="1029">
        <v>44301</v>
      </c>
      <c r="B1476" s="1163" t="s">
        <v>5698</v>
      </c>
      <c r="C1476" s="955" t="s">
        <v>7208</v>
      </c>
      <c r="D1476" s="968"/>
      <c r="E1476" s="968"/>
      <c r="F1476" s="969" t="s">
        <v>5700</v>
      </c>
      <c r="G1476" s="970"/>
      <c r="H1476" s="967"/>
      <c r="I1476" s="973" t="s">
        <v>5700</v>
      </c>
      <c r="J1476" s="967"/>
      <c r="K1476" s="970"/>
      <c r="L1476" s="967"/>
      <c r="M1476" s="970"/>
      <c r="N1476" s="967"/>
      <c r="O1476" s="970"/>
      <c r="P1476" s="967"/>
      <c r="Q1476" s="970"/>
      <c r="R1476" s="967"/>
      <c r="S1476" s="970"/>
      <c r="T1476" s="974" t="s">
        <v>5700</v>
      </c>
    </row>
    <row r="1477" spans="1:20" ht="12.6" hidden="1" customHeight="1" outlineLevel="2">
      <c r="A1477" s="1029">
        <v>44301</v>
      </c>
      <c r="B1477" s="1163" t="s">
        <v>5698</v>
      </c>
      <c r="C1477" s="955" t="s">
        <v>7209</v>
      </c>
      <c r="D1477" s="968"/>
      <c r="E1477" s="968"/>
      <c r="F1477" s="972"/>
      <c r="G1477" s="970"/>
      <c r="H1477" s="967"/>
      <c r="I1477" s="970"/>
      <c r="J1477" s="967"/>
      <c r="K1477" s="970"/>
      <c r="L1477" s="967"/>
      <c r="M1477" s="970"/>
      <c r="N1477" s="967"/>
      <c r="O1477" s="970"/>
      <c r="P1477" s="967"/>
      <c r="Q1477" s="970"/>
      <c r="R1477" s="967"/>
      <c r="S1477" s="970"/>
      <c r="T1477" s="974" t="s">
        <v>5700</v>
      </c>
    </row>
    <row r="1478" spans="1:20" ht="12.6" hidden="1" customHeight="1" outlineLevel="1" collapsed="1">
      <c r="A1478" s="984">
        <v>44302</v>
      </c>
      <c r="B1478" s="1163" t="s">
        <v>5698</v>
      </c>
      <c r="C1478" s="955" t="s">
        <v>7210</v>
      </c>
      <c r="D1478" s="968"/>
      <c r="E1478" s="968"/>
      <c r="F1478" s="972"/>
      <c r="G1478" s="970"/>
      <c r="H1478" s="967"/>
      <c r="I1478" s="970"/>
      <c r="J1478" s="967"/>
      <c r="K1478" s="970"/>
      <c r="L1478" s="967"/>
      <c r="M1478" s="970"/>
      <c r="N1478" s="967"/>
      <c r="O1478" s="973" t="s">
        <v>5700</v>
      </c>
      <c r="P1478" s="967"/>
      <c r="Q1478" s="970"/>
      <c r="R1478" s="967"/>
      <c r="S1478" s="970"/>
      <c r="T1478" s="967"/>
    </row>
    <row r="1479" spans="1:20" ht="12.6" hidden="1" customHeight="1" outlineLevel="2">
      <c r="A1479" s="984">
        <v>44302</v>
      </c>
      <c r="B1479" s="1163" t="s">
        <v>5698</v>
      </c>
      <c r="C1479" s="955" t="s">
        <v>7211</v>
      </c>
      <c r="D1479" s="968"/>
      <c r="E1479" s="968"/>
      <c r="F1479" s="972"/>
      <c r="G1479" s="970"/>
      <c r="H1479" s="967"/>
      <c r="I1479" s="970"/>
      <c r="J1479" s="967"/>
      <c r="K1479" s="970"/>
      <c r="L1479" s="967"/>
      <c r="M1479" s="970"/>
      <c r="N1479" s="967"/>
      <c r="O1479" s="970"/>
      <c r="P1479" s="967"/>
      <c r="Q1479" s="970"/>
      <c r="R1479" s="967"/>
      <c r="S1479" s="970"/>
      <c r="T1479" s="974" t="s">
        <v>5700</v>
      </c>
    </row>
    <row r="1480" spans="1:20" ht="12.6" hidden="1" customHeight="1" outlineLevel="2">
      <c r="A1480" s="984">
        <v>44302</v>
      </c>
      <c r="B1480" s="1163" t="s">
        <v>5698</v>
      </c>
      <c r="C1480" s="955" t="s">
        <v>7212</v>
      </c>
      <c r="D1480" s="968"/>
      <c r="E1480" s="968"/>
      <c r="F1480" s="972"/>
      <c r="G1480" s="970"/>
      <c r="H1480" s="974" t="s">
        <v>5700</v>
      </c>
      <c r="I1480" s="970"/>
      <c r="J1480" s="967"/>
      <c r="K1480" s="970"/>
      <c r="L1480" s="967"/>
      <c r="M1480" s="970"/>
      <c r="N1480" s="967"/>
      <c r="O1480" s="970"/>
      <c r="P1480" s="967"/>
      <c r="Q1480" s="970"/>
      <c r="R1480" s="967"/>
      <c r="S1480" s="970"/>
      <c r="T1480" s="967"/>
    </row>
    <row r="1481" spans="1:20" ht="12.6" hidden="1" customHeight="1" outlineLevel="2">
      <c r="A1481" s="984">
        <v>44302</v>
      </c>
      <c r="B1481" s="1163" t="s">
        <v>5698</v>
      </c>
      <c r="C1481" s="955" t="s">
        <v>7213</v>
      </c>
      <c r="D1481" s="977"/>
      <c r="E1481" s="977" t="s">
        <v>5700</v>
      </c>
      <c r="F1481" s="972"/>
      <c r="G1481" s="970"/>
      <c r="H1481" s="967"/>
      <c r="I1481" s="970"/>
      <c r="J1481" s="974" t="s">
        <v>5700</v>
      </c>
      <c r="K1481" s="970"/>
      <c r="L1481" s="967"/>
      <c r="M1481" s="970"/>
      <c r="N1481" s="967"/>
      <c r="O1481" s="970"/>
      <c r="P1481" s="967"/>
      <c r="Q1481" s="970"/>
      <c r="R1481" s="967"/>
      <c r="S1481" s="970"/>
      <c r="T1481" s="967"/>
    </row>
    <row r="1482" spans="1:20" ht="12.6" hidden="1" customHeight="1" outlineLevel="2">
      <c r="A1482" s="984">
        <v>44302</v>
      </c>
      <c r="B1482" s="1163" t="s">
        <v>5706</v>
      </c>
      <c r="C1482" s="955" t="s">
        <v>7214</v>
      </c>
      <c r="D1482" s="968"/>
      <c r="E1482" s="968"/>
      <c r="F1482" s="972"/>
      <c r="G1482" s="970"/>
      <c r="H1482" s="967"/>
      <c r="I1482" s="970"/>
      <c r="J1482" s="967"/>
      <c r="K1482" s="970"/>
      <c r="L1482" s="967"/>
      <c r="M1482" s="970"/>
      <c r="N1482" s="967"/>
      <c r="O1482" s="970"/>
      <c r="P1482" s="967"/>
      <c r="Q1482" s="970"/>
      <c r="R1482" s="967"/>
      <c r="S1482" s="970"/>
      <c r="T1482" s="974" t="s">
        <v>5700</v>
      </c>
    </row>
    <row r="1483" spans="1:20" ht="12.6" hidden="1" customHeight="1" outlineLevel="2">
      <c r="A1483" s="984">
        <v>44302</v>
      </c>
      <c r="B1483" s="1163" t="s">
        <v>5698</v>
      </c>
      <c r="C1483" s="955" t="s">
        <v>7215</v>
      </c>
      <c r="D1483" s="977"/>
      <c r="E1483" s="977" t="s">
        <v>5700</v>
      </c>
      <c r="F1483" s="972"/>
      <c r="G1483" s="970"/>
      <c r="H1483" s="967"/>
      <c r="I1483" s="970"/>
      <c r="J1483" s="967"/>
      <c r="K1483" s="970"/>
      <c r="L1483" s="967"/>
      <c r="M1483" s="970"/>
      <c r="N1483" s="967"/>
      <c r="O1483" s="970"/>
      <c r="P1483" s="967"/>
      <c r="Q1483" s="970"/>
      <c r="R1483" s="967"/>
      <c r="S1483" s="970"/>
      <c r="T1483" s="967"/>
    </row>
    <row r="1484" spans="1:20" ht="25.2" hidden="1" customHeight="1" outlineLevel="2">
      <c r="A1484" s="984">
        <v>44302</v>
      </c>
      <c r="B1484" s="1163" t="s">
        <v>5745</v>
      </c>
      <c r="C1484" s="955" t="s">
        <v>7216</v>
      </c>
      <c r="D1484" s="968"/>
      <c r="E1484" s="968"/>
      <c r="F1484" s="972"/>
      <c r="G1484" s="970"/>
      <c r="H1484" s="967"/>
      <c r="I1484" s="970"/>
      <c r="J1484" s="967"/>
      <c r="K1484" s="970"/>
      <c r="L1484" s="967"/>
      <c r="M1484" s="970"/>
      <c r="N1484" s="967"/>
      <c r="O1484" s="970"/>
      <c r="P1484" s="967"/>
      <c r="Q1484" s="970"/>
      <c r="R1484" s="967"/>
      <c r="S1484" s="970"/>
      <c r="T1484" s="974" t="s">
        <v>5700</v>
      </c>
    </row>
    <row r="1485" spans="1:20" ht="12.6" hidden="1" customHeight="1" outlineLevel="2">
      <c r="A1485" s="984">
        <v>44302</v>
      </c>
      <c r="B1485" s="1163" t="s">
        <v>5745</v>
      </c>
      <c r="C1485" s="955" t="s">
        <v>7217</v>
      </c>
      <c r="D1485" s="968"/>
      <c r="E1485" s="968"/>
      <c r="F1485" s="972"/>
      <c r="G1485" s="970"/>
      <c r="H1485" s="967"/>
      <c r="I1485" s="970"/>
      <c r="J1485" s="967"/>
      <c r="K1485" s="970"/>
      <c r="L1485" s="967"/>
      <c r="M1485" s="970"/>
      <c r="N1485" s="967"/>
      <c r="O1485" s="970"/>
      <c r="P1485" s="967"/>
      <c r="Q1485" s="970"/>
      <c r="R1485" s="967"/>
      <c r="S1485" s="970"/>
      <c r="T1485" s="974" t="s">
        <v>5700</v>
      </c>
    </row>
    <row r="1486" spans="1:20" ht="12.6" hidden="1" customHeight="1" outlineLevel="2">
      <c r="A1486" s="984">
        <v>44302</v>
      </c>
      <c r="B1486" s="1163" t="s">
        <v>5698</v>
      </c>
      <c r="C1486" s="955" t="s">
        <v>7218</v>
      </c>
      <c r="D1486" s="968"/>
      <c r="E1486" s="968"/>
      <c r="F1486" s="972"/>
      <c r="G1486" s="970"/>
      <c r="H1486" s="967"/>
      <c r="I1486" s="970"/>
      <c r="J1486" s="967"/>
      <c r="K1486" s="970"/>
      <c r="L1486" s="967"/>
      <c r="M1486" s="970"/>
      <c r="N1486" s="967"/>
      <c r="O1486" s="970"/>
      <c r="P1486" s="967"/>
      <c r="Q1486" s="970"/>
      <c r="R1486" s="967"/>
      <c r="S1486" s="970"/>
      <c r="T1486" s="974" t="s">
        <v>5700</v>
      </c>
    </row>
    <row r="1487" spans="1:20" ht="25.2" hidden="1" customHeight="1" outlineLevel="2">
      <c r="A1487" s="984">
        <v>44302</v>
      </c>
      <c r="B1487" s="1163" t="s">
        <v>5698</v>
      </c>
      <c r="C1487" s="955" t="s">
        <v>7219</v>
      </c>
      <c r="D1487" s="968"/>
      <c r="E1487" s="968"/>
      <c r="F1487" s="972"/>
      <c r="G1487" s="970"/>
      <c r="H1487" s="967"/>
      <c r="I1487" s="970"/>
      <c r="J1487" s="967"/>
      <c r="K1487" s="970"/>
      <c r="L1487" s="967"/>
      <c r="M1487" s="970"/>
      <c r="N1487" s="967"/>
      <c r="O1487" s="970"/>
      <c r="P1487" s="967"/>
      <c r="Q1487" s="973" t="s">
        <v>5700</v>
      </c>
      <c r="R1487" s="967"/>
      <c r="S1487" s="970"/>
      <c r="T1487" s="967"/>
    </row>
    <row r="1488" spans="1:20" ht="12.6" hidden="1" customHeight="1" outlineLevel="2">
      <c r="A1488" s="984">
        <v>44302</v>
      </c>
      <c r="B1488" s="1163" t="s">
        <v>5745</v>
      </c>
      <c r="C1488" s="955" t="s">
        <v>7126</v>
      </c>
      <c r="D1488" s="968"/>
      <c r="E1488" s="968"/>
      <c r="F1488" s="972"/>
      <c r="G1488" s="970"/>
      <c r="H1488" s="967"/>
      <c r="I1488" s="970"/>
      <c r="J1488" s="967"/>
      <c r="K1488" s="970"/>
      <c r="L1488" s="967"/>
      <c r="M1488" s="970"/>
      <c r="N1488" s="967"/>
      <c r="O1488" s="970"/>
      <c r="P1488" s="974" t="s">
        <v>5700</v>
      </c>
      <c r="Q1488" s="970"/>
      <c r="R1488" s="967"/>
      <c r="S1488" s="970"/>
      <c r="T1488" s="967"/>
    </row>
    <row r="1489" spans="1:21" ht="12.6" hidden="1" customHeight="1" outlineLevel="2">
      <c r="A1489" s="984">
        <v>44302</v>
      </c>
      <c r="B1489" s="1163" t="s">
        <v>5698</v>
      </c>
      <c r="C1489" s="955" t="s">
        <v>7220</v>
      </c>
      <c r="D1489" s="968"/>
      <c r="E1489" s="968"/>
      <c r="F1489" s="972"/>
      <c r="G1489" s="970"/>
      <c r="H1489" s="967"/>
      <c r="I1489" s="970"/>
      <c r="J1489" s="967"/>
      <c r="K1489" s="970"/>
      <c r="L1489" s="967"/>
      <c r="M1489" s="970"/>
      <c r="N1489" s="967"/>
      <c r="O1489" s="970"/>
      <c r="P1489" s="967"/>
      <c r="Q1489" s="970"/>
      <c r="R1489" s="967"/>
      <c r="S1489" s="970"/>
      <c r="T1489" s="974" t="s">
        <v>5700</v>
      </c>
      <c r="U1489" s="970"/>
    </row>
    <row r="1490" spans="1:21" ht="25.2" hidden="1" customHeight="1" outlineLevel="2">
      <c r="A1490" s="984">
        <v>44302</v>
      </c>
      <c r="B1490" s="1163" t="s">
        <v>5698</v>
      </c>
      <c r="C1490" s="955" t="s">
        <v>7221</v>
      </c>
      <c r="D1490" s="968"/>
      <c r="E1490" s="968"/>
      <c r="F1490" s="972"/>
      <c r="G1490" s="970"/>
      <c r="H1490" s="967"/>
      <c r="I1490" s="970"/>
      <c r="J1490" s="967"/>
      <c r="K1490" s="970"/>
      <c r="L1490" s="967"/>
      <c r="M1490" s="970"/>
      <c r="N1490" s="967"/>
      <c r="O1490" s="970"/>
      <c r="P1490" s="967"/>
      <c r="Q1490" s="970"/>
      <c r="R1490" s="967"/>
      <c r="S1490" s="970"/>
      <c r="T1490" s="974" t="s">
        <v>5700</v>
      </c>
      <c r="U1490" s="970"/>
    </row>
    <row r="1491" spans="1:21" ht="12.6" hidden="1" customHeight="1" outlineLevel="2">
      <c r="A1491" s="984">
        <v>44302</v>
      </c>
      <c r="B1491" s="1163" t="s">
        <v>5745</v>
      </c>
      <c r="C1491" s="955" t="s">
        <v>7222</v>
      </c>
      <c r="D1491" s="968"/>
      <c r="E1491" s="968"/>
      <c r="F1491" s="972"/>
      <c r="G1491" s="970"/>
      <c r="H1491" s="967"/>
      <c r="I1491" s="970"/>
      <c r="J1491" s="967"/>
      <c r="K1491" s="970"/>
      <c r="L1491" s="967"/>
      <c r="M1491" s="970"/>
      <c r="N1491" s="967"/>
      <c r="O1491" s="970"/>
      <c r="P1491" s="967"/>
      <c r="Q1491" s="970"/>
      <c r="R1491" s="967"/>
      <c r="S1491" s="970"/>
      <c r="T1491" s="974" t="s">
        <v>5700</v>
      </c>
      <c r="U1491" s="970"/>
    </row>
    <row r="1492" spans="1:21" ht="12.6" hidden="1" customHeight="1" outlineLevel="2">
      <c r="A1492" s="984">
        <v>44302</v>
      </c>
      <c r="B1492" s="1163" t="s">
        <v>5739</v>
      </c>
      <c r="C1492" s="955" t="s">
        <v>7223</v>
      </c>
      <c r="D1492" s="968"/>
      <c r="E1492" s="968"/>
      <c r="F1492" s="972"/>
      <c r="G1492" s="970"/>
      <c r="H1492" s="967"/>
      <c r="I1492" s="970"/>
      <c r="J1492" s="974" t="s">
        <v>5700</v>
      </c>
      <c r="K1492" s="970"/>
      <c r="L1492" s="967"/>
      <c r="M1492" s="970"/>
      <c r="N1492" s="967"/>
      <c r="O1492" s="973" t="s">
        <v>5700</v>
      </c>
      <c r="P1492" s="967"/>
      <c r="Q1492" s="970"/>
      <c r="R1492" s="967"/>
      <c r="S1492" s="970"/>
      <c r="T1492" s="967"/>
      <c r="U1492" s="970"/>
    </row>
    <row r="1493" spans="1:21" ht="12.6" hidden="1" customHeight="1" outlineLevel="2">
      <c r="A1493" s="984">
        <v>44302</v>
      </c>
      <c r="B1493" s="1163" t="s">
        <v>7224</v>
      </c>
      <c r="C1493" s="955" t="s">
        <v>7225</v>
      </c>
      <c r="D1493" s="968"/>
      <c r="E1493" s="968"/>
      <c r="F1493" s="972"/>
      <c r="G1493" s="970"/>
      <c r="H1493" s="967"/>
      <c r="I1493" s="970"/>
      <c r="J1493" s="967"/>
      <c r="K1493" s="970"/>
      <c r="L1493" s="967"/>
      <c r="M1493" s="970"/>
      <c r="N1493" s="967"/>
      <c r="O1493" s="970"/>
      <c r="P1493" s="974" t="s">
        <v>5700</v>
      </c>
      <c r="Q1493" s="970"/>
      <c r="R1493" s="967"/>
      <c r="S1493" s="970"/>
      <c r="T1493" s="967"/>
      <c r="U1493" s="970"/>
    </row>
    <row r="1494" spans="1:21" ht="12.6" hidden="1" customHeight="1" outlineLevel="1" collapsed="1">
      <c r="A1494" s="1200">
        <v>44305</v>
      </c>
      <c r="B1494" s="1163" t="s">
        <v>5698</v>
      </c>
      <c r="C1494" s="955" t="s">
        <v>7226</v>
      </c>
      <c r="D1494" s="968"/>
      <c r="E1494" s="968"/>
      <c r="F1494" s="972"/>
      <c r="G1494" s="970"/>
      <c r="H1494" s="967"/>
      <c r="I1494" s="970"/>
      <c r="J1494" s="967"/>
      <c r="K1494" s="970"/>
      <c r="L1494" s="967"/>
      <c r="M1494" s="970"/>
      <c r="N1494" s="967"/>
      <c r="O1494" s="970"/>
      <c r="P1494" s="967"/>
      <c r="Q1494" s="973" t="s">
        <v>5700</v>
      </c>
      <c r="R1494" s="967"/>
      <c r="S1494" s="970"/>
      <c r="T1494" s="967"/>
      <c r="U1494" s="970"/>
    </row>
    <row r="1495" spans="1:21" ht="12.6" hidden="1" customHeight="1" outlineLevel="2">
      <c r="A1495" s="1200">
        <v>44305</v>
      </c>
      <c r="B1495" s="1163" t="s">
        <v>5698</v>
      </c>
      <c r="C1495" s="955" t="s">
        <v>7227</v>
      </c>
      <c r="D1495" s="977"/>
      <c r="E1495" s="977" t="s">
        <v>5700</v>
      </c>
      <c r="F1495" s="972"/>
      <c r="G1495" s="970"/>
      <c r="H1495" s="967"/>
      <c r="I1495" s="970"/>
      <c r="J1495" s="967"/>
      <c r="K1495" s="970"/>
      <c r="L1495" s="967"/>
      <c r="M1495" s="970"/>
      <c r="N1495" s="967"/>
      <c r="O1495" s="970"/>
      <c r="P1495" s="967"/>
      <c r="Q1495" s="970"/>
      <c r="R1495" s="967"/>
      <c r="S1495" s="970"/>
      <c r="T1495" s="967"/>
      <c r="U1495" s="970"/>
    </row>
    <row r="1496" spans="1:21" ht="12.6" hidden="1" customHeight="1" outlineLevel="2">
      <c r="A1496" s="1200">
        <v>44305</v>
      </c>
      <c r="B1496" s="1163" t="s">
        <v>5698</v>
      </c>
      <c r="C1496" s="955" t="s">
        <v>7228</v>
      </c>
      <c r="D1496" s="977"/>
      <c r="E1496" s="977" t="s">
        <v>5700</v>
      </c>
      <c r="F1496" s="972"/>
      <c r="G1496" s="970"/>
      <c r="H1496" s="967"/>
      <c r="I1496" s="970"/>
      <c r="J1496" s="967"/>
      <c r="K1496" s="970"/>
      <c r="L1496" s="967"/>
      <c r="M1496" s="970"/>
      <c r="N1496" s="967"/>
      <c r="O1496" s="970"/>
      <c r="P1496" s="967"/>
      <c r="Q1496" s="970"/>
      <c r="R1496" s="967"/>
      <c r="S1496" s="970"/>
      <c r="T1496" s="967"/>
      <c r="U1496" s="970"/>
    </row>
    <row r="1497" spans="1:21" ht="12.6" hidden="1" customHeight="1" outlineLevel="2">
      <c r="A1497" s="1200">
        <v>44305</v>
      </c>
      <c r="B1497" s="1163" t="s">
        <v>5698</v>
      </c>
      <c r="C1497" s="955" t="s">
        <v>7229</v>
      </c>
      <c r="D1497" s="968"/>
      <c r="E1497" s="968"/>
      <c r="F1497" s="972"/>
      <c r="G1497" s="970"/>
      <c r="H1497" s="967"/>
      <c r="I1497" s="970"/>
      <c r="J1497" s="967"/>
      <c r="K1497" s="970"/>
      <c r="L1497" s="967"/>
      <c r="M1497" s="970"/>
      <c r="N1497" s="967"/>
      <c r="O1497" s="970"/>
      <c r="P1497" s="967"/>
      <c r="Q1497" s="970"/>
      <c r="R1497" s="967"/>
      <c r="S1497" s="970"/>
      <c r="T1497" s="974" t="s">
        <v>5700</v>
      </c>
      <c r="U1497" s="970"/>
    </row>
    <row r="1498" spans="1:21" ht="12.6" hidden="1" customHeight="1" outlineLevel="2">
      <c r="A1498" s="1200">
        <v>44305</v>
      </c>
      <c r="B1498" s="1163" t="s">
        <v>5698</v>
      </c>
      <c r="C1498" s="955" t="s">
        <v>7230</v>
      </c>
      <c r="D1498" s="977"/>
      <c r="E1498" s="977" t="s">
        <v>5700</v>
      </c>
      <c r="F1498" s="972"/>
      <c r="G1498" s="970"/>
      <c r="H1498" s="967"/>
      <c r="I1498" s="970"/>
      <c r="J1498" s="967"/>
      <c r="K1498" s="970"/>
      <c r="L1498" s="967"/>
      <c r="M1498" s="970"/>
      <c r="N1498" s="967"/>
      <c r="O1498" s="970"/>
      <c r="P1498" s="967"/>
      <c r="Q1498" s="970"/>
      <c r="R1498" s="967"/>
      <c r="S1498" s="970"/>
      <c r="T1498" s="967"/>
      <c r="U1498" s="970"/>
    </row>
    <row r="1499" spans="1:21" ht="12.6" hidden="1" customHeight="1" outlineLevel="2">
      <c r="A1499" s="1200">
        <v>44305</v>
      </c>
      <c r="B1499" s="1163" t="s">
        <v>5698</v>
      </c>
      <c r="C1499" s="955" t="s">
        <v>7231</v>
      </c>
      <c r="D1499" s="977"/>
      <c r="E1499" s="977" t="s">
        <v>5700</v>
      </c>
      <c r="F1499" s="972"/>
      <c r="G1499" s="970"/>
      <c r="H1499" s="967"/>
      <c r="I1499" s="970"/>
      <c r="J1499" s="967"/>
      <c r="K1499" s="970"/>
      <c r="L1499" s="967"/>
      <c r="M1499" s="970"/>
      <c r="N1499" s="967"/>
      <c r="O1499" s="970"/>
      <c r="P1499" s="967"/>
      <c r="Q1499" s="970"/>
      <c r="R1499" s="967"/>
      <c r="S1499" s="970"/>
      <c r="T1499" s="967"/>
      <c r="U1499" s="970"/>
    </row>
    <row r="1500" spans="1:21" ht="12.6" hidden="1" customHeight="1" outlineLevel="2">
      <c r="A1500" s="1200">
        <v>44305</v>
      </c>
      <c r="B1500" s="1163" t="s">
        <v>5685</v>
      </c>
      <c r="C1500" s="955" t="s">
        <v>7232</v>
      </c>
      <c r="D1500" s="968"/>
      <c r="E1500" s="968"/>
      <c r="F1500" s="972"/>
      <c r="G1500" s="970"/>
      <c r="H1500" s="967"/>
      <c r="I1500" s="970"/>
      <c r="J1500" s="967"/>
      <c r="K1500" s="970"/>
      <c r="L1500" s="967"/>
      <c r="M1500" s="970"/>
      <c r="N1500" s="967"/>
      <c r="O1500" s="970"/>
      <c r="P1500" s="967"/>
      <c r="Q1500" s="970"/>
      <c r="R1500" s="967"/>
      <c r="S1500" s="970"/>
      <c r="T1500" s="967"/>
      <c r="U1500" s="973" t="s">
        <v>5700</v>
      </c>
    </row>
    <row r="1501" spans="1:21" ht="12.6" hidden="1" customHeight="1" outlineLevel="2">
      <c r="A1501" s="1200">
        <v>44305</v>
      </c>
      <c r="B1501" s="1163" t="s">
        <v>5698</v>
      </c>
      <c r="C1501" s="955" t="s">
        <v>7233</v>
      </c>
      <c r="D1501" s="977"/>
      <c r="E1501" s="977" t="s">
        <v>5700</v>
      </c>
      <c r="F1501" s="972"/>
      <c r="G1501" s="970"/>
      <c r="H1501" s="967"/>
      <c r="I1501" s="970"/>
      <c r="J1501" s="967"/>
      <c r="K1501" s="970"/>
      <c r="L1501" s="967"/>
      <c r="M1501" s="970"/>
      <c r="N1501" s="967"/>
      <c r="O1501" s="970"/>
      <c r="P1501" s="967"/>
      <c r="Q1501" s="970"/>
      <c r="R1501" s="967"/>
      <c r="S1501" s="970"/>
      <c r="T1501" s="967"/>
      <c r="U1501" s="970"/>
    </row>
    <row r="1502" spans="1:21" ht="12.6" hidden="1" customHeight="1" outlineLevel="2">
      <c r="A1502" s="1200">
        <v>44305</v>
      </c>
      <c r="B1502" s="1163" t="s">
        <v>5698</v>
      </c>
      <c r="C1502" s="955" t="s">
        <v>7234</v>
      </c>
      <c r="D1502" s="977"/>
      <c r="E1502" s="977" t="s">
        <v>5700</v>
      </c>
      <c r="F1502" s="972"/>
      <c r="G1502" s="970"/>
      <c r="H1502" s="967"/>
      <c r="I1502" s="970"/>
      <c r="J1502" s="967"/>
      <c r="K1502" s="970"/>
      <c r="L1502" s="967"/>
      <c r="M1502" s="970"/>
      <c r="N1502" s="967"/>
      <c r="O1502" s="970"/>
      <c r="P1502" s="967"/>
      <c r="Q1502" s="970"/>
      <c r="R1502" s="967"/>
      <c r="S1502" s="970"/>
      <c r="T1502" s="967"/>
      <c r="U1502" s="970"/>
    </row>
    <row r="1503" spans="1:21" ht="12.6" hidden="1" customHeight="1" outlineLevel="2">
      <c r="A1503" s="1200">
        <v>44305</v>
      </c>
      <c r="B1503" s="1163" t="s">
        <v>5698</v>
      </c>
      <c r="C1503" s="955" t="s">
        <v>7235</v>
      </c>
      <c r="D1503" s="968"/>
      <c r="E1503" s="968"/>
      <c r="F1503" s="972"/>
      <c r="G1503" s="970"/>
      <c r="H1503" s="967"/>
      <c r="I1503" s="970"/>
      <c r="J1503" s="967"/>
      <c r="K1503" s="970"/>
      <c r="L1503" s="967"/>
      <c r="M1503" s="970"/>
      <c r="N1503" s="967"/>
      <c r="O1503" s="973" t="s">
        <v>5700</v>
      </c>
      <c r="P1503" s="967"/>
      <c r="Q1503" s="970"/>
      <c r="R1503" s="967"/>
      <c r="S1503" s="970"/>
      <c r="T1503" s="967"/>
      <c r="U1503" s="970"/>
    </row>
    <row r="1504" spans="1:21" ht="12.6" hidden="1" customHeight="1" outlineLevel="2">
      <c r="A1504" s="1200">
        <v>44305</v>
      </c>
      <c r="B1504" s="1163" t="s">
        <v>5706</v>
      </c>
      <c r="C1504" s="955" t="s">
        <v>7236</v>
      </c>
      <c r="D1504" s="968"/>
      <c r="E1504" s="968"/>
      <c r="F1504" s="972"/>
      <c r="G1504" s="970"/>
      <c r="H1504" s="967"/>
      <c r="I1504" s="970"/>
      <c r="J1504" s="974" t="s">
        <v>5700</v>
      </c>
      <c r="K1504" s="970"/>
      <c r="L1504" s="967"/>
      <c r="M1504" s="970"/>
      <c r="N1504" s="967"/>
      <c r="O1504" s="970"/>
      <c r="P1504" s="967"/>
      <c r="Q1504" s="970"/>
      <c r="R1504" s="967"/>
      <c r="S1504" s="970"/>
      <c r="T1504" s="967"/>
      <c r="U1504" s="970"/>
    </row>
    <row r="1505" spans="1:23" ht="12.6" hidden="1" customHeight="1" outlineLevel="2">
      <c r="A1505" s="1200">
        <v>44305</v>
      </c>
      <c r="B1505" s="1163" t="s">
        <v>5698</v>
      </c>
      <c r="C1505" s="955" t="s">
        <v>7237</v>
      </c>
      <c r="D1505" s="968"/>
      <c r="E1505" s="968"/>
      <c r="F1505" s="972"/>
      <c r="G1505" s="970"/>
      <c r="H1505" s="967"/>
      <c r="I1505" s="970"/>
      <c r="J1505" s="967"/>
      <c r="K1505" s="970"/>
      <c r="L1505" s="967"/>
      <c r="M1505" s="970"/>
      <c r="N1505" s="967"/>
      <c r="O1505" s="970"/>
      <c r="P1505" s="974" t="s">
        <v>5700</v>
      </c>
      <c r="Q1505" s="970"/>
      <c r="R1505" s="967"/>
      <c r="S1505" s="970"/>
      <c r="T1505" s="967"/>
      <c r="U1505" s="970"/>
      <c r="V1505" s="967"/>
      <c r="W1505" s="970"/>
    </row>
    <row r="1506" spans="1:23" ht="12.6" hidden="1" customHeight="1" outlineLevel="1" collapsed="1">
      <c r="A1506" s="1201">
        <v>44306</v>
      </c>
      <c r="B1506" s="4" t="s">
        <v>5698</v>
      </c>
      <c r="C1506" s="4" t="s">
        <v>7238</v>
      </c>
      <c r="D1506" s="968"/>
      <c r="E1506" s="968"/>
      <c r="F1506" s="972"/>
      <c r="G1506" s="970"/>
      <c r="H1506" s="967"/>
      <c r="I1506" s="970"/>
      <c r="J1506" s="967"/>
      <c r="K1506" s="970"/>
      <c r="L1506" s="967"/>
      <c r="M1506" s="970"/>
      <c r="N1506" s="967"/>
      <c r="O1506" s="970"/>
      <c r="P1506" s="974" t="s">
        <v>5700</v>
      </c>
      <c r="Q1506" s="970"/>
      <c r="R1506" s="967"/>
      <c r="S1506" s="970"/>
      <c r="T1506" s="967"/>
      <c r="U1506" s="970"/>
      <c r="V1506" s="967"/>
      <c r="W1506" s="970"/>
    </row>
    <row r="1507" spans="1:23" ht="12.6" hidden="1" customHeight="1" outlineLevel="2">
      <c r="A1507" s="1201">
        <v>44306</v>
      </c>
      <c r="B1507" s="1163" t="s">
        <v>5745</v>
      </c>
      <c r="C1507" s="955" t="s">
        <v>7239</v>
      </c>
      <c r="D1507" s="968"/>
      <c r="E1507" s="968"/>
      <c r="F1507" s="972"/>
      <c r="G1507" s="970"/>
      <c r="H1507" s="967"/>
      <c r="I1507" s="970"/>
      <c r="J1507" s="967"/>
      <c r="K1507" s="970"/>
      <c r="L1507" s="967"/>
      <c r="M1507" s="970"/>
      <c r="N1507" s="967"/>
      <c r="O1507" s="970"/>
      <c r="P1507" s="967"/>
      <c r="Q1507" s="970"/>
      <c r="R1507" s="967"/>
      <c r="S1507" s="970"/>
      <c r="T1507" s="974" t="s">
        <v>5700</v>
      </c>
      <c r="U1507" s="970"/>
      <c r="V1507" s="967"/>
      <c r="W1507" s="970"/>
    </row>
    <row r="1508" spans="1:23" ht="12.6" hidden="1" customHeight="1" outlineLevel="2">
      <c r="A1508" s="1201">
        <v>44306</v>
      </c>
      <c r="B1508" s="1163" t="s">
        <v>5698</v>
      </c>
      <c r="C1508" s="955" t="s">
        <v>7240</v>
      </c>
      <c r="D1508" s="968"/>
      <c r="E1508" s="968"/>
      <c r="F1508" s="972"/>
      <c r="G1508" s="970"/>
      <c r="H1508" s="967"/>
      <c r="I1508" s="970"/>
      <c r="J1508" s="967"/>
      <c r="K1508" s="970"/>
      <c r="L1508" s="967"/>
      <c r="M1508" s="970"/>
      <c r="N1508" s="967"/>
      <c r="O1508" s="973" t="s">
        <v>5700</v>
      </c>
      <c r="P1508" s="967"/>
      <c r="Q1508" s="970"/>
      <c r="R1508" s="967"/>
      <c r="S1508" s="970"/>
      <c r="T1508" s="967"/>
      <c r="U1508" s="970"/>
      <c r="V1508" s="967"/>
      <c r="W1508" s="970"/>
    </row>
    <row r="1509" spans="1:23" ht="12.6" hidden="1" customHeight="1" outlineLevel="2">
      <c r="A1509" s="1201">
        <v>44306</v>
      </c>
      <c r="B1509" s="1163" t="s">
        <v>5698</v>
      </c>
      <c r="C1509" s="955" t="s">
        <v>7241</v>
      </c>
      <c r="D1509" s="968"/>
      <c r="E1509" s="968"/>
      <c r="F1509" s="972"/>
      <c r="G1509" s="970"/>
      <c r="H1509" s="967"/>
      <c r="I1509" s="970"/>
      <c r="J1509" s="967"/>
      <c r="K1509" s="970"/>
      <c r="L1509" s="967"/>
      <c r="M1509" s="970"/>
      <c r="N1509" s="967"/>
      <c r="O1509" s="970"/>
      <c r="P1509" s="967"/>
      <c r="Q1509" s="970"/>
      <c r="R1509" s="967"/>
      <c r="S1509" s="970"/>
      <c r="T1509" s="967"/>
      <c r="U1509" s="970"/>
      <c r="V1509" s="967"/>
      <c r="W1509" s="970"/>
    </row>
    <row r="1510" spans="1:23" ht="12.6" hidden="1" customHeight="1" outlineLevel="2">
      <c r="A1510" s="1201">
        <v>44306</v>
      </c>
      <c r="B1510" s="1163" t="s">
        <v>5698</v>
      </c>
      <c r="C1510" s="955" t="s">
        <v>7242</v>
      </c>
      <c r="D1510" s="968"/>
      <c r="E1510" s="968"/>
      <c r="F1510" s="972"/>
      <c r="G1510" s="970"/>
      <c r="H1510" s="967"/>
      <c r="I1510" s="970"/>
      <c r="J1510" s="967"/>
      <c r="K1510" s="970"/>
      <c r="L1510" s="967"/>
      <c r="M1510" s="970"/>
      <c r="N1510" s="967"/>
      <c r="O1510" s="970"/>
      <c r="P1510" s="967"/>
      <c r="Q1510" s="970"/>
      <c r="R1510" s="967"/>
      <c r="S1510" s="970"/>
      <c r="T1510" s="974" t="s">
        <v>5700</v>
      </c>
      <c r="U1510" s="970"/>
      <c r="V1510" s="967"/>
      <c r="W1510" s="970"/>
    </row>
    <row r="1511" spans="1:23" ht="12.6" hidden="1" customHeight="1" outlineLevel="2">
      <c r="A1511" s="1201">
        <v>44306</v>
      </c>
      <c r="B1511" s="1163" t="s">
        <v>5739</v>
      </c>
      <c r="C1511" s="955" t="s">
        <v>7243</v>
      </c>
      <c r="D1511" s="968"/>
      <c r="E1511" s="968"/>
      <c r="F1511" s="972"/>
      <c r="G1511" s="970"/>
      <c r="H1511" s="967"/>
      <c r="I1511" s="970"/>
      <c r="J1511" s="967"/>
      <c r="K1511" s="970"/>
      <c r="L1511" s="967"/>
      <c r="M1511" s="970"/>
      <c r="N1511" s="967"/>
      <c r="O1511" s="973" t="s">
        <v>5700</v>
      </c>
      <c r="P1511" s="967"/>
      <c r="Q1511" s="970"/>
      <c r="R1511" s="967"/>
      <c r="S1511" s="970"/>
      <c r="T1511" s="967"/>
      <c r="U1511" s="970"/>
      <c r="V1511" s="967"/>
      <c r="W1511" s="970"/>
    </row>
    <row r="1512" spans="1:23" ht="12.6" hidden="1" customHeight="1" outlineLevel="2">
      <c r="A1512" s="1201">
        <v>44306</v>
      </c>
      <c r="B1512" s="1163" t="s">
        <v>5698</v>
      </c>
      <c r="C1512" s="955" t="s">
        <v>7244</v>
      </c>
      <c r="D1512" s="968"/>
      <c r="E1512" s="968"/>
      <c r="F1512" s="969" t="s">
        <v>5700</v>
      </c>
      <c r="G1512" s="970"/>
      <c r="H1512" s="967"/>
      <c r="I1512" s="970"/>
      <c r="J1512" s="967"/>
      <c r="K1512" s="970"/>
      <c r="L1512" s="967"/>
      <c r="M1512" s="970"/>
      <c r="N1512" s="967"/>
      <c r="O1512" s="970"/>
      <c r="P1512" s="967"/>
      <c r="Q1512" s="970"/>
      <c r="R1512" s="967"/>
      <c r="S1512" s="970"/>
      <c r="T1512" s="967"/>
      <c r="U1512" s="970"/>
      <c r="V1512" s="967"/>
      <c r="W1512" s="970"/>
    </row>
    <row r="1513" spans="1:23" ht="12.6" hidden="1" customHeight="1" outlineLevel="2">
      <c r="A1513" s="1201">
        <v>44306</v>
      </c>
      <c r="B1513" s="1163" t="s">
        <v>5698</v>
      </c>
      <c r="C1513" s="955" t="s">
        <v>7245</v>
      </c>
      <c r="D1513" s="968"/>
      <c r="E1513" s="968"/>
      <c r="F1513" s="972"/>
      <c r="G1513" s="970"/>
      <c r="H1513" s="967"/>
      <c r="I1513" s="970"/>
      <c r="J1513" s="974" t="s">
        <v>5700</v>
      </c>
      <c r="K1513" s="970"/>
      <c r="L1513" s="967"/>
      <c r="M1513" s="970"/>
      <c r="N1513" s="967"/>
      <c r="O1513" s="970"/>
      <c r="P1513" s="967"/>
      <c r="Q1513" s="970"/>
      <c r="R1513" s="967"/>
      <c r="S1513" s="970"/>
      <c r="T1513" s="967"/>
      <c r="U1513" s="970"/>
      <c r="V1513" s="967"/>
      <c r="W1513" s="970"/>
    </row>
    <row r="1514" spans="1:23" ht="12.6" hidden="1" customHeight="1" outlineLevel="2">
      <c r="A1514" s="1201">
        <v>44306</v>
      </c>
      <c r="B1514" s="1163" t="s">
        <v>5739</v>
      </c>
      <c r="C1514" s="955" t="s">
        <v>7246</v>
      </c>
      <c r="D1514" s="968"/>
      <c r="E1514" s="968"/>
      <c r="F1514" s="972"/>
      <c r="G1514" s="970"/>
      <c r="H1514" s="967"/>
      <c r="I1514" s="970"/>
      <c r="J1514" s="967"/>
      <c r="K1514" s="970"/>
      <c r="L1514" s="967"/>
      <c r="M1514" s="970"/>
      <c r="N1514" s="967"/>
      <c r="O1514" s="970"/>
      <c r="P1514" s="967"/>
      <c r="Q1514" s="970"/>
      <c r="R1514" s="974" t="s">
        <v>5700</v>
      </c>
      <c r="S1514" s="970"/>
      <c r="T1514" s="967"/>
      <c r="U1514" s="970"/>
      <c r="V1514" s="967"/>
      <c r="W1514" s="970"/>
    </row>
    <row r="1515" spans="1:23" ht="12.6" hidden="1" customHeight="1" outlineLevel="2">
      <c r="A1515" s="1201">
        <v>44306</v>
      </c>
      <c r="B1515" s="1163" t="s">
        <v>7247</v>
      </c>
      <c r="C1515" s="955" t="s">
        <v>7248</v>
      </c>
      <c r="D1515" s="968"/>
      <c r="E1515" s="968"/>
      <c r="F1515" s="972"/>
      <c r="G1515" s="970"/>
      <c r="H1515" s="967"/>
      <c r="I1515" s="970"/>
      <c r="J1515" s="967"/>
      <c r="K1515" s="970"/>
      <c r="L1515" s="967"/>
      <c r="M1515" s="970"/>
      <c r="N1515" s="967"/>
      <c r="O1515" s="970"/>
      <c r="P1515" s="967"/>
      <c r="Q1515" s="970"/>
      <c r="R1515" s="967"/>
      <c r="S1515" s="970"/>
      <c r="T1515" s="974" t="s">
        <v>5700</v>
      </c>
      <c r="U1515" s="970"/>
      <c r="V1515" s="967"/>
      <c r="W1515" s="970"/>
    </row>
    <row r="1516" spans="1:23" ht="12.6" hidden="1" customHeight="1" outlineLevel="2">
      <c r="A1516" s="1201">
        <v>44306</v>
      </c>
      <c r="B1516" s="1163" t="s">
        <v>5706</v>
      </c>
      <c r="C1516" s="955" t="s">
        <v>7249</v>
      </c>
      <c r="D1516" s="968"/>
      <c r="E1516" s="968"/>
      <c r="F1516" s="972"/>
      <c r="G1516" s="970"/>
      <c r="H1516" s="967"/>
      <c r="I1516" s="970"/>
      <c r="J1516" s="967"/>
      <c r="K1516" s="970"/>
      <c r="L1516" s="967"/>
      <c r="M1516" s="970"/>
      <c r="N1516" s="967"/>
      <c r="O1516" s="970"/>
      <c r="P1516" s="967"/>
      <c r="Q1516" s="970"/>
      <c r="R1516" s="967"/>
      <c r="S1516" s="970"/>
      <c r="T1516" s="967"/>
      <c r="U1516" s="970"/>
      <c r="V1516" s="974" t="s">
        <v>5700</v>
      </c>
      <c r="W1516" s="970"/>
    </row>
    <row r="1517" spans="1:23" ht="12.6" hidden="1" customHeight="1" outlineLevel="2">
      <c r="A1517" s="1201">
        <v>44306</v>
      </c>
      <c r="B1517" s="1163" t="s">
        <v>5723</v>
      </c>
      <c r="C1517" s="955" t="s">
        <v>7250</v>
      </c>
      <c r="D1517" s="968"/>
      <c r="E1517" s="968"/>
      <c r="F1517" s="972"/>
      <c r="G1517" s="970"/>
      <c r="H1517" s="967"/>
      <c r="I1517" s="970"/>
      <c r="J1517" s="967"/>
      <c r="K1517" s="970"/>
      <c r="L1517" s="967"/>
      <c r="M1517" s="970"/>
      <c r="N1517" s="967"/>
      <c r="O1517" s="970"/>
      <c r="P1517" s="967"/>
      <c r="Q1517" s="970"/>
      <c r="R1517" s="967"/>
      <c r="S1517" s="970"/>
      <c r="T1517" s="967"/>
      <c r="U1517" s="970"/>
      <c r="V1517" s="967"/>
      <c r="W1517" s="970"/>
    </row>
    <row r="1518" spans="1:23" ht="12.6" hidden="1" customHeight="1" outlineLevel="2">
      <c r="A1518" s="1201">
        <v>44306</v>
      </c>
      <c r="B1518" s="1163" t="s">
        <v>3470</v>
      </c>
      <c r="C1518" s="955" t="s">
        <v>7251</v>
      </c>
      <c r="D1518" s="968"/>
      <c r="E1518" s="968"/>
      <c r="F1518" s="972"/>
      <c r="G1518" s="970"/>
      <c r="H1518" s="967"/>
      <c r="I1518" s="970"/>
      <c r="J1518" s="967"/>
      <c r="K1518" s="970"/>
      <c r="L1518" s="967"/>
      <c r="M1518" s="970"/>
      <c r="N1518" s="967"/>
      <c r="O1518" s="970"/>
      <c r="P1518" s="967"/>
      <c r="Q1518" s="970"/>
      <c r="R1518" s="967"/>
      <c r="S1518" s="970"/>
      <c r="T1518" s="974" t="s">
        <v>5700</v>
      </c>
      <c r="U1518" s="970"/>
      <c r="V1518" s="967"/>
      <c r="W1518" s="970"/>
    </row>
    <row r="1519" spans="1:23" ht="12.6" hidden="1" customHeight="1" outlineLevel="2">
      <c r="A1519" s="1201">
        <v>44306</v>
      </c>
      <c r="B1519" s="1163" t="s">
        <v>5698</v>
      </c>
      <c r="C1519" s="955" t="s">
        <v>7252</v>
      </c>
      <c r="D1519" s="968"/>
      <c r="E1519" s="968"/>
      <c r="F1519" s="972"/>
      <c r="G1519" s="970"/>
      <c r="H1519" s="967"/>
      <c r="I1519" s="970"/>
      <c r="J1519" s="967"/>
      <c r="K1519" s="970"/>
      <c r="L1519" s="967"/>
      <c r="M1519" s="970"/>
      <c r="N1519" s="967"/>
      <c r="O1519" s="970"/>
      <c r="P1519" s="967"/>
      <c r="Q1519" s="970"/>
      <c r="R1519" s="967"/>
      <c r="S1519" s="970"/>
      <c r="T1519" s="967"/>
      <c r="U1519" s="970"/>
      <c r="V1519" s="967"/>
      <c r="W1519" s="973"/>
    </row>
    <row r="1520" spans="1:23" ht="12.6" hidden="1" customHeight="1" outlineLevel="2">
      <c r="A1520" s="1201">
        <v>44306</v>
      </c>
      <c r="B1520" s="1163" t="s">
        <v>5698</v>
      </c>
      <c r="C1520" s="955" t="s">
        <v>7253</v>
      </c>
      <c r="D1520" s="968"/>
      <c r="E1520" s="968"/>
      <c r="F1520" s="972"/>
      <c r="G1520" s="970"/>
      <c r="H1520" s="967"/>
      <c r="I1520" s="970"/>
      <c r="J1520" s="967"/>
      <c r="K1520" s="970"/>
      <c r="L1520" s="967"/>
      <c r="M1520" s="970"/>
      <c r="N1520" s="967"/>
      <c r="O1520" s="970"/>
      <c r="P1520" s="967"/>
      <c r="Q1520" s="970"/>
      <c r="R1520" s="967"/>
      <c r="S1520" s="970"/>
      <c r="T1520" s="967"/>
      <c r="U1520" s="970"/>
      <c r="V1520" s="967"/>
      <c r="W1520" s="973" t="s">
        <v>5700</v>
      </c>
    </row>
    <row r="1521" spans="1:20" ht="12.6" hidden="1" customHeight="1" outlineLevel="2">
      <c r="A1521" s="1201">
        <v>44306</v>
      </c>
      <c r="B1521" s="1163" t="s">
        <v>5745</v>
      </c>
      <c r="C1521" s="955" t="s">
        <v>7254</v>
      </c>
      <c r="D1521" s="968"/>
      <c r="E1521" s="968"/>
      <c r="F1521" s="972"/>
      <c r="G1521" s="970"/>
      <c r="H1521" s="967"/>
      <c r="I1521" s="970"/>
      <c r="J1521" s="967"/>
      <c r="K1521" s="970"/>
      <c r="L1521" s="967"/>
      <c r="M1521" s="970"/>
      <c r="N1521" s="967"/>
      <c r="O1521" s="970"/>
      <c r="P1521" s="967"/>
      <c r="Q1521" s="970"/>
      <c r="R1521" s="967"/>
      <c r="S1521" s="970"/>
      <c r="T1521" s="967"/>
    </row>
    <row r="1522" spans="1:20" ht="25.2" hidden="1" customHeight="1" outlineLevel="2">
      <c r="A1522" s="1201">
        <v>44306</v>
      </c>
      <c r="B1522" s="1163" t="s">
        <v>5698</v>
      </c>
      <c r="C1522" s="955" t="s">
        <v>7255</v>
      </c>
      <c r="D1522" s="968"/>
      <c r="E1522" s="968"/>
      <c r="F1522" s="969" t="s">
        <v>5700</v>
      </c>
      <c r="G1522" s="970"/>
      <c r="H1522" s="967"/>
      <c r="I1522" s="970"/>
      <c r="J1522" s="967"/>
      <c r="K1522" s="970"/>
      <c r="L1522" s="967"/>
      <c r="M1522" s="970"/>
      <c r="N1522" s="967"/>
      <c r="O1522" s="970"/>
      <c r="P1522" s="967"/>
      <c r="Q1522" s="970"/>
      <c r="R1522" s="967"/>
      <c r="S1522" s="970"/>
      <c r="T1522" s="974" t="s">
        <v>5700</v>
      </c>
    </row>
    <row r="1523" spans="1:20" ht="12.6" hidden="1" customHeight="1" outlineLevel="2">
      <c r="A1523" s="1201">
        <v>44306</v>
      </c>
      <c r="B1523" s="1163" t="s">
        <v>7256</v>
      </c>
      <c r="C1523" s="955" t="s">
        <v>7257</v>
      </c>
      <c r="D1523" s="977"/>
      <c r="E1523" s="977" t="s">
        <v>5700</v>
      </c>
      <c r="F1523" s="972"/>
      <c r="G1523" s="970"/>
      <c r="H1523" s="967"/>
      <c r="I1523" s="970"/>
      <c r="J1523" s="967"/>
      <c r="K1523" s="970"/>
      <c r="L1523" s="967"/>
      <c r="M1523" s="970"/>
      <c r="N1523" s="967"/>
      <c r="O1523" s="970"/>
      <c r="P1523" s="967"/>
      <c r="Q1523" s="970"/>
      <c r="R1523" s="967"/>
      <c r="S1523" s="970"/>
      <c r="T1523" s="967"/>
    </row>
    <row r="1524" spans="1:20" ht="12.6" hidden="1" customHeight="1" outlineLevel="2">
      <c r="A1524" s="1201">
        <v>44306</v>
      </c>
      <c r="B1524" s="1163" t="s">
        <v>5745</v>
      </c>
      <c r="C1524" s="955" t="s">
        <v>7258</v>
      </c>
      <c r="D1524" s="968"/>
      <c r="E1524" s="968"/>
      <c r="F1524" s="972"/>
      <c r="G1524" s="970"/>
      <c r="H1524" s="967"/>
      <c r="I1524" s="970"/>
      <c r="J1524" s="967"/>
      <c r="K1524" s="970"/>
      <c r="L1524" s="967"/>
      <c r="M1524" s="970"/>
      <c r="N1524" s="967"/>
      <c r="O1524" s="970"/>
      <c r="P1524" s="967"/>
      <c r="Q1524" s="970"/>
      <c r="R1524" s="967"/>
      <c r="S1524" s="970"/>
      <c r="T1524" s="967"/>
    </row>
    <row r="1525" spans="1:20" ht="12.6" hidden="1" customHeight="1" outlineLevel="2">
      <c r="A1525" s="1201">
        <v>44306</v>
      </c>
      <c r="B1525" s="1163" t="s">
        <v>5698</v>
      </c>
      <c r="C1525" s="955" t="s">
        <v>7259</v>
      </c>
      <c r="D1525" s="968"/>
      <c r="E1525" s="968"/>
      <c r="F1525" s="972"/>
      <c r="G1525" s="970"/>
      <c r="H1525" s="967"/>
      <c r="I1525" s="970"/>
      <c r="J1525" s="967"/>
      <c r="K1525" s="970"/>
      <c r="L1525" s="967"/>
      <c r="M1525" s="970"/>
      <c r="N1525" s="967"/>
      <c r="O1525" s="970"/>
      <c r="P1525" s="967"/>
      <c r="Q1525" s="970"/>
      <c r="R1525" s="967"/>
      <c r="S1525" s="970"/>
      <c r="T1525" s="967"/>
    </row>
    <row r="1526" spans="1:20" ht="12.6" hidden="1" customHeight="1" outlineLevel="2">
      <c r="A1526" s="1201">
        <v>44306</v>
      </c>
      <c r="B1526" s="1163" t="s">
        <v>5698</v>
      </c>
      <c r="C1526" s="955" t="s">
        <v>7260</v>
      </c>
      <c r="D1526" s="968"/>
      <c r="E1526" s="968"/>
      <c r="F1526" s="972"/>
      <c r="G1526" s="970"/>
      <c r="H1526" s="967"/>
      <c r="I1526" s="970"/>
      <c r="J1526" s="967"/>
      <c r="K1526" s="970"/>
      <c r="L1526" s="967"/>
      <c r="M1526" s="970"/>
      <c r="N1526" s="967"/>
      <c r="O1526" s="970"/>
      <c r="P1526" s="967"/>
      <c r="Q1526" s="970"/>
      <c r="R1526" s="967"/>
      <c r="S1526" s="970"/>
      <c r="T1526" s="967"/>
    </row>
    <row r="1527" spans="1:20" ht="25.2" hidden="1" customHeight="1" outlineLevel="2">
      <c r="A1527" s="1201">
        <v>44306</v>
      </c>
      <c r="B1527" s="1163" t="s">
        <v>5698</v>
      </c>
      <c r="C1527" s="955" t="s">
        <v>7261</v>
      </c>
      <c r="D1527" s="968"/>
      <c r="E1527" s="968"/>
      <c r="F1527" s="972"/>
      <c r="G1527" s="970"/>
      <c r="H1527" s="967"/>
      <c r="I1527" s="970"/>
      <c r="J1527" s="967"/>
      <c r="K1527" s="970"/>
      <c r="L1527" s="967"/>
      <c r="M1527" s="970"/>
      <c r="N1527" s="967"/>
      <c r="O1527" s="970"/>
      <c r="P1527" s="967"/>
      <c r="Q1527" s="970"/>
      <c r="R1527" s="967"/>
      <c r="S1527" s="970"/>
      <c r="T1527" s="967"/>
    </row>
    <row r="1528" spans="1:20" ht="12.6" hidden="1" customHeight="1" outlineLevel="2">
      <c r="A1528" s="1201">
        <v>44306</v>
      </c>
      <c r="B1528" s="1163" t="s">
        <v>5698</v>
      </c>
      <c r="C1528" s="955" t="s">
        <v>7262</v>
      </c>
      <c r="D1528" s="968"/>
      <c r="E1528" s="968"/>
      <c r="F1528" s="972"/>
      <c r="G1528" s="970"/>
      <c r="H1528" s="967"/>
      <c r="I1528" s="970"/>
      <c r="J1528" s="967"/>
      <c r="K1528" s="970"/>
      <c r="L1528" s="967"/>
      <c r="M1528" s="970"/>
      <c r="N1528" s="967"/>
      <c r="O1528" s="970"/>
      <c r="P1528" s="967"/>
      <c r="Q1528" s="970"/>
      <c r="R1528" s="967"/>
      <c r="S1528" s="970"/>
      <c r="T1528" s="967"/>
    </row>
    <row r="1529" spans="1:20" ht="12.6" hidden="1" customHeight="1" outlineLevel="1" collapsed="1">
      <c r="A1529" s="1020">
        <v>44307</v>
      </c>
      <c r="B1529" s="1163" t="s">
        <v>5698</v>
      </c>
      <c r="C1529" s="955" t="s">
        <v>7263</v>
      </c>
      <c r="D1529" s="968"/>
      <c r="E1529" s="968"/>
      <c r="F1529" s="972"/>
      <c r="G1529" s="970"/>
      <c r="H1529" s="967"/>
      <c r="I1529" s="970"/>
      <c r="J1529" s="967"/>
      <c r="K1529" s="970"/>
      <c r="L1529" s="967"/>
      <c r="M1529" s="970"/>
      <c r="N1529" s="967"/>
      <c r="O1529" s="970"/>
      <c r="P1529" s="967"/>
      <c r="Q1529" s="970"/>
      <c r="R1529" s="967"/>
      <c r="S1529" s="970"/>
      <c r="T1529" s="974" t="s">
        <v>5700</v>
      </c>
    </row>
    <row r="1530" spans="1:20" ht="12.6" hidden="1" customHeight="1" outlineLevel="2">
      <c r="A1530" s="1020">
        <v>44307</v>
      </c>
      <c r="B1530" s="1163" t="s">
        <v>5698</v>
      </c>
      <c r="C1530" s="955" t="s">
        <v>7264</v>
      </c>
      <c r="D1530" s="968"/>
      <c r="E1530" s="968"/>
      <c r="F1530" s="972"/>
      <c r="G1530" s="970"/>
      <c r="H1530" s="974" t="s">
        <v>5700</v>
      </c>
      <c r="I1530" s="970"/>
      <c r="J1530" s="967"/>
      <c r="K1530" s="970"/>
      <c r="L1530" s="967"/>
      <c r="M1530" s="970"/>
      <c r="N1530" s="967"/>
      <c r="O1530" s="970"/>
      <c r="P1530" s="967"/>
      <c r="Q1530" s="970"/>
      <c r="R1530" s="967"/>
      <c r="S1530" s="970"/>
      <c r="T1530" s="967"/>
    </row>
    <row r="1531" spans="1:20" ht="12.6" hidden="1" customHeight="1" outlineLevel="2">
      <c r="A1531" s="1020">
        <v>44307</v>
      </c>
      <c r="B1531" s="1163" t="s">
        <v>5698</v>
      </c>
      <c r="C1531" s="955" t="s">
        <v>7265</v>
      </c>
      <c r="D1531" s="968"/>
      <c r="E1531" s="968"/>
      <c r="F1531" s="969" t="s">
        <v>5700</v>
      </c>
      <c r="G1531" s="970"/>
      <c r="H1531" s="967"/>
      <c r="I1531" s="970"/>
      <c r="J1531" s="967"/>
      <c r="K1531" s="970"/>
      <c r="L1531" s="967"/>
      <c r="M1531" s="970"/>
      <c r="N1531" s="967"/>
      <c r="O1531" s="970"/>
      <c r="P1531" s="967"/>
      <c r="Q1531" s="970"/>
      <c r="R1531" s="967"/>
      <c r="S1531" s="970"/>
      <c r="T1531" s="967"/>
    </row>
    <row r="1532" spans="1:20" ht="12.6" hidden="1" customHeight="1" outlineLevel="2">
      <c r="A1532" s="1020">
        <v>44307</v>
      </c>
      <c r="B1532" s="1163" t="s">
        <v>5815</v>
      </c>
      <c r="C1532" s="955" t="s">
        <v>7266</v>
      </c>
      <c r="D1532" s="968"/>
      <c r="E1532" s="968"/>
      <c r="F1532" s="969"/>
      <c r="G1532" s="973" t="s">
        <v>5700</v>
      </c>
      <c r="H1532" s="967"/>
      <c r="I1532" s="970"/>
      <c r="J1532" s="967"/>
      <c r="K1532" s="970"/>
      <c r="L1532" s="967"/>
      <c r="M1532" s="970"/>
      <c r="N1532" s="967"/>
      <c r="O1532" s="970"/>
      <c r="P1532" s="967"/>
      <c r="Q1532" s="970"/>
      <c r="R1532" s="967"/>
      <c r="S1532" s="970"/>
      <c r="T1532" s="967"/>
    </row>
    <row r="1533" spans="1:20" ht="12.6" hidden="1" customHeight="1" outlineLevel="2">
      <c r="A1533" s="1020">
        <v>44307</v>
      </c>
      <c r="B1533" s="1163" t="s">
        <v>5698</v>
      </c>
      <c r="C1533" s="955" t="s">
        <v>7267</v>
      </c>
      <c r="D1533" s="968"/>
      <c r="E1533" s="968"/>
      <c r="F1533" s="972"/>
      <c r="G1533" s="970"/>
      <c r="H1533" s="974" t="s">
        <v>5700</v>
      </c>
      <c r="I1533" s="970"/>
      <c r="J1533" s="967"/>
      <c r="K1533" s="970"/>
      <c r="L1533" s="967"/>
      <c r="M1533" s="970"/>
      <c r="N1533" s="967"/>
      <c r="O1533" s="970"/>
      <c r="P1533" s="967"/>
      <c r="Q1533" s="970"/>
      <c r="R1533" s="967"/>
      <c r="S1533" s="970"/>
      <c r="T1533" s="967"/>
    </row>
    <row r="1534" spans="1:20" ht="12.6" hidden="1" customHeight="1" outlineLevel="2">
      <c r="A1534" s="1020">
        <v>44307</v>
      </c>
      <c r="B1534" s="1163" t="s">
        <v>5698</v>
      </c>
      <c r="C1534" s="955" t="s">
        <v>7268</v>
      </c>
      <c r="D1534" s="968"/>
      <c r="E1534" s="968"/>
      <c r="F1534" s="972"/>
      <c r="G1534" s="970"/>
      <c r="H1534" s="974" t="s">
        <v>5700</v>
      </c>
      <c r="I1534" s="970"/>
      <c r="J1534" s="967"/>
      <c r="K1534" s="970"/>
      <c r="L1534" s="967"/>
      <c r="M1534" s="970"/>
      <c r="N1534" s="967"/>
      <c r="O1534" s="970"/>
      <c r="P1534" s="967"/>
      <c r="Q1534" s="970"/>
      <c r="R1534" s="967"/>
      <c r="S1534" s="970"/>
      <c r="T1534" s="967"/>
    </row>
    <row r="1535" spans="1:20" ht="12.6" hidden="1" customHeight="1" outlineLevel="2">
      <c r="A1535" s="1020">
        <v>44307</v>
      </c>
      <c r="B1535" s="1163" t="s">
        <v>5698</v>
      </c>
      <c r="C1535" s="955" t="s">
        <v>7269</v>
      </c>
      <c r="D1535" s="977"/>
      <c r="E1535" s="977" t="s">
        <v>5700</v>
      </c>
      <c r="F1535" s="972"/>
      <c r="G1535" s="970"/>
      <c r="H1535" s="967"/>
      <c r="I1535" s="970"/>
      <c r="J1535" s="967"/>
      <c r="K1535" s="970"/>
      <c r="L1535" s="967"/>
      <c r="M1535" s="970"/>
      <c r="N1535" s="967"/>
      <c r="O1535" s="970"/>
      <c r="P1535" s="967"/>
      <c r="Q1535" s="970"/>
      <c r="R1535" s="967"/>
      <c r="S1535" s="970"/>
      <c r="T1535" s="967"/>
    </row>
    <row r="1536" spans="1:20" ht="12.6" hidden="1" customHeight="1" outlineLevel="2">
      <c r="A1536" s="1020">
        <v>44307</v>
      </c>
      <c r="B1536" s="1163" t="s">
        <v>5698</v>
      </c>
      <c r="C1536" s="955" t="s">
        <v>7270</v>
      </c>
      <c r="D1536" s="968"/>
      <c r="E1536" s="968"/>
      <c r="F1536" s="972"/>
      <c r="G1536" s="970"/>
      <c r="H1536" s="967"/>
      <c r="I1536" s="973" t="s">
        <v>5700</v>
      </c>
      <c r="J1536" s="974" t="s">
        <v>5700</v>
      </c>
      <c r="K1536" s="970"/>
      <c r="L1536" s="967"/>
      <c r="M1536" s="970"/>
      <c r="N1536" s="967"/>
      <c r="O1536" s="970"/>
      <c r="P1536" s="967"/>
      <c r="Q1536" s="970"/>
      <c r="R1536" s="967"/>
      <c r="S1536" s="970"/>
      <c r="T1536" s="967"/>
    </row>
    <row r="1537" spans="1:20" ht="12.6" hidden="1" customHeight="1" outlineLevel="2">
      <c r="A1537" s="1020">
        <v>44307</v>
      </c>
      <c r="B1537" s="1163" t="s">
        <v>5698</v>
      </c>
      <c r="C1537" s="955" t="s">
        <v>7271</v>
      </c>
      <c r="D1537" s="968"/>
      <c r="E1537" s="968"/>
      <c r="F1537" s="972"/>
      <c r="G1537" s="970"/>
      <c r="H1537" s="967"/>
      <c r="I1537" s="970"/>
      <c r="J1537" s="967"/>
      <c r="K1537" s="970"/>
      <c r="L1537" s="967"/>
      <c r="M1537" s="970"/>
      <c r="N1537" s="967"/>
      <c r="O1537" s="970"/>
      <c r="P1537" s="967"/>
      <c r="Q1537" s="970"/>
      <c r="R1537" s="967"/>
      <c r="S1537" s="970"/>
      <c r="T1537" s="974" t="s">
        <v>5700</v>
      </c>
    </row>
    <row r="1538" spans="1:20" ht="12.6" hidden="1" customHeight="1" outlineLevel="2">
      <c r="A1538" s="1020">
        <v>44307</v>
      </c>
      <c r="B1538" s="1163" t="s">
        <v>5698</v>
      </c>
      <c r="C1538" s="955" t="s">
        <v>7272</v>
      </c>
      <c r="D1538" s="968"/>
      <c r="E1538" s="968"/>
      <c r="F1538" s="972"/>
      <c r="G1538" s="970"/>
      <c r="H1538" s="967"/>
      <c r="I1538" s="970"/>
      <c r="J1538" s="967"/>
      <c r="K1538" s="970"/>
      <c r="L1538" s="967"/>
      <c r="M1538" s="970"/>
      <c r="N1538" s="967"/>
      <c r="O1538" s="970"/>
      <c r="P1538" s="967"/>
      <c r="Q1538" s="970"/>
      <c r="R1538" s="967"/>
      <c r="S1538" s="970"/>
      <c r="T1538" s="974" t="s">
        <v>5700</v>
      </c>
    </row>
    <row r="1539" spans="1:20" ht="12.6" hidden="1" customHeight="1" outlineLevel="2">
      <c r="A1539" s="1020">
        <v>44307</v>
      </c>
      <c r="B1539" s="1163" t="s">
        <v>5698</v>
      </c>
      <c r="C1539" s="955" t="s">
        <v>7273</v>
      </c>
      <c r="D1539" s="968"/>
      <c r="E1539" s="968"/>
      <c r="F1539" s="972"/>
      <c r="G1539" s="970"/>
      <c r="H1539" s="967"/>
      <c r="I1539" s="970"/>
      <c r="J1539" s="967"/>
      <c r="K1539" s="970"/>
      <c r="L1539" s="967"/>
      <c r="M1539" s="973" t="s">
        <v>5700</v>
      </c>
      <c r="N1539" s="967"/>
      <c r="O1539" s="970"/>
      <c r="P1539" s="967"/>
      <c r="Q1539" s="970"/>
      <c r="R1539" s="967"/>
      <c r="S1539" s="970"/>
      <c r="T1539" s="967"/>
    </row>
    <row r="1540" spans="1:20" ht="12.6" hidden="1" customHeight="1" outlineLevel="2">
      <c r="A1540" s="1020">
        <v>44307</v>
      </c>
      <c r="B1540" s="1163" t="s">
        <v>5698</v>
      </c>
      <c r="C1540" s="955" t="s">
        <v>7274</v>
      </c>
      <c r="D1540" s="968"/>
      <c r="E1540" s="968"/>
      <c r="F1540" s="972"/>
      <c r="G1540" s="970"/>
      <c r="H1540" s="967"/>
      <c r="I1540" s="970"/>
      <c r="J1540" s="967"/>
      <c r="K1540" s="970"/>
      <c r="L1540" s="967"/>
      <c r="M1540" s="970"/>
      <c r="N1540" s="967"/>
      <c r="O1540" s="970"/>
      <c r="P1540" s="967"/>
      <c r="Q1540" s="970"/>
      <c r="R1540" s="967"/>
      <c r="S1540" s="970"/>
      <c r="T1540" s="974" t="s">
        <v>5700</v>
      </c>
    </row>
    <row r="1541" spans="1:20" ht="12.6" hidden="1" customHeight="1" outlineLevel="2">
      <c r="A1541" s="1020">
        <v>44307</v>
      </c>
      <c r="B1541" s="1163" t="s">
        <v>5698</v>
      </c>
      <c r="C1541" s="955" t="s">
        <v>7275</v>
      </c>
      <c r="D1541" s="968"/>
      <c r="E1541" s="968"/>
      <c r="F1541" s="969" t="s">
        <v>5700</v>
      </c>
      <c r="G1541" s="970"/>
      <c r="H1541" s="967"/>
      <c r="I1541" s="970"/>
      <c r="J1541" s="967"/>
      <c r="K1541" s="970"/>
      <c r="L1541" s="967"/>
      <c r="M1541" s="970"/>
      <c r="N1541" s="967"/>
      <c r="O1541" s="970"/>
      <c r="P1541" s="967"/>
      <c r="Q1541" s="970"/>
      <c r="R1541" s="967"/>
      <c r="S1541" s="970"/>
      <c r="T1541" s="967"/>
    </row>
    <row r="1542" spans="1:20" ht="12.6" hidden="1" customHeight="1" outlineLevel="2">
      <c r="A1542" s="1020">
        <v>44307</v>
      </c>
      <c r="B1542" s="1163" t="s">
        <v>5698</v>
      </c>
      <c r="C1542" s="955" t="s">
        <v>7276</v>
      </c>
      <c r="D1542" s="968"/>
      <c r="E1542" s="968"/>
      <c r="F1542" s="972"/>
      <c r="G1542" s="970"/>
      <c r="H1542" s="974" t="s">
        <v>5700</v>
      </c>
      <c r="I1542" s="970"/>
      <c r="J1542" s="967"/>
      <c r="K1542" s="970"/>
      <c r="L1542" s="967"/>
      <c r="M1542" s="970"/>
      <c r="N1542" s="967"/>
      <c r="O1542" s="970"/>
      <c r="P1542" s="967"/>
      <c r="Q1542" s="970"/>
      <c r="R1542" s="967"/>
      <c r="S1542" s="970"/>
      <c r="T1542" s="967"/>
    </row>
    <row r="1543" spans="1:20" ht="12.6" hidden="1" customHeight="1" outlineLevel="2">
      <c r="A1543" s="1020">
        <v>44307</v>
      </c>
      <c r="B1543" s="1163" t="s">
        <v>5698</v>
      </c>
      <c r="C1543" s="955" t="s">
        <v>7277</v>
      </c>
      <c r="D1543" s="968"/>
      <c r="E1543" s="968"/>
      <c r="F1543" s="972"/>
      <c r="G1543" s="970"/>
      <c r="H1543" s="967"/>
      <c r="I1543" s="970"/>
      <c r="J1543" s="967"/>
      <c r="K1543" s="970"/>
      <c r="L1543" s="967"/>
      <c r="M1543" s="970"/>
      <c r="N1543" s="967"/>
      <c r="O1543" s="973" t="s">
        <v>5700</v>
      </c>
      <c r="P1543" s="967"/>
      <c r="Q1543" s="970"/>
      <c r="R1543" s="967"/>
      <c r="S1543" s="970"/>
      <c r="T1543" s="967"/>
    </row>
    <row r="1544" spans="1:20" ht="12.6" hidden="1" customHeight="1" outlineLevel="2">
      <c r="A1544" s="1020">
        <v>44307</v>
      </c>
      <c r="B1544" s="1163" t="s">
        <v>5698</v>
      </c>
      <c r="C1544" s="955" t="s">
        <v>7278</v>
      </c>
      <c r="D1544" s="968"/>
      <c r="E1544" s="968"/>
      <c r="F1544" s="969" t="s">
        <v>5700</v>
      </c>
      <c r="G1544" s="970"/>
      <c r="H1544" s="967"/>
      <c r="I1544" s="970"/>
      <c r="J1544" s="967"/>
      <c r="K1544" s="970"/>
      <c r="L1544" s="967"/>
      <c r="M1544" s="970"/>
      <c r="N1544" s="967"/>
      <c r="O1544" s="970"/>
      <c r="P1544" s="967"/>
      <c r="Q1544" s="970"/>
      <c r="R1544" s="967"/>
      <c r="S1544" s="970"/>
      <c r="T1544" s="967"/>
    </row>
    <row r="1545" spans="1:20" ht="25.2" hidden="1" customHeight="1" outlineLevel="2">
      <c r="A1545" s="1020">
        <v>44307</v>
      </c>
      <c r="B1545" s="1163" t="s">
        <v>5698</v>
      </c>
      <c r="C1545" s="955" t="s">
        <v>7279</v>
      </c>
      <c r="D1545" s="977"/>
      <c r="E1545" s="977" t="s">
        <v>5700</v>
      </c>
      <c r="F1545" s="972"/>
      <c r="G1545" s="970"/>
      <c r="H1545" s="967"/>
      <c r="I1545" s="970"/>
      <c r="J1545" s="967"/>
      <c r="K1545" s="970"/>
      <c r="L1545" s="967"/>
      <c r="M1545" s="970"/>
      <c r="N1545" s="967"/>
      <c r="O1545" s="970"/>
      <c r="P1545" s="967"/>
      <c r="Q1545" s="970"/>
      <c r="R1545" s="967"/>
      <c r="S1545" s="970"/>
      <c r="T1545" s="967"/>
    </row>
    <row r="1546" spans="1:20" ht="12.6" hidden="1" customHeight="1" outlineLevel="2">
      <c r="A1546" s="1020">
        <v>44307</v>
      </c>
      <c r="B1546" s="1163" t="s">
        <v>5698</v>
      </c>
      <c r="C1546" s="955" t="s">
        <v>7280</v>
      </c>
      <c r="D1546" s="977"/>
      <c r="E1546" s="977" t="s">
        <v>5700</v>
      </c>
      <c r="F1546" s="972"/>
      <c r="G1546" s="970"/>
      <c r="H1546" s="967"/>
      <c r="I1546" s="970"/>
      <c r="J1546" s="974" t="s">
        <v>5700</v>
      </c>
      <c r="K1546" s="970"/>
      <c r="L1546" s="967"/>
      <c r="M1546" s="970"/>
      <c r="N1546" s="967"/>
      <c r="O1546" s="970"/>
      <c r="P1546" s="967"/>
      <c r="Q1546" s="970"/>
      <c r="R1546" s="967"/>
      <c r="S1546" s="970"/>
      <c r="T1546" s="967"/>
    </row>
    <row r="1547" spans="1:20" ht="12.6" hidden="1" customHeight="1" outlineLevel="2">
      <c r="A1547" s="1020">
        <v>44307</v>
      </c>
      <c r="B1547" s="1163" t="s">
        <v>6070</v>
      </c>
      <c r="C1547" s="955" t="s">
        <v>7281</v>
      </c>
      <c r="D1547" s="968"/>
      <c r="E1547" s="968"/>
      <c r="F1547" s="972"/>
      <c r="G1547" s="970"/>
      <c r="H1547" s="967"/>
      <c r="I1547" s="970"/>
      <c r="J1547" s="967"/>
      <c r="K1547" s="970"/>
      <c r="L1547" s="967"/>
      <c r="M1547" s="970"/>
      <c r="N1547" s="967"/>
      <c r="O1547" s="973" t="s">
        <v>5700</v>
      </c>
      <c r="P1547" s="967"/>
      <c r="Q1547" s="970"/>
      <c r="R1547" s="967"/>
      <c r="S1547" s="970"/>
      <c r="T1547" s="967"/>
    </row>
    <row r="1548" spans="1:20" ht="12.6" hidden="1" customHeight="1" outlineLevel="2">
      <c r="A1548" s="1020">
        <v>44307</v>
      </c>
      <c r="B1548" s="1163" t="s">
        <v>5698</v>
      </c>
      <c r="C1548" s="955" t="s">
        <v>7282</v>
      </c>
      <c r="D1548" s="968"/>
      <c r="E1548" s="968"/>
      <c r="F1548" s="972"/>
      <c r="G1548" s="970"/>
      <c r="H1548" s="967"/>
      <c r="I1548" s="970"/>
      <c r="J1548" s="967"/>
      <c r="K1548" s="970"/>
      <c r="L1548" s="967"/>
      <c r="M1548" s="970"/>
      <c r="N1548" s="967"/>
      <c r="O1548" s="973" t="s">
        <v>5700</v>
      </c>
      <c r="P1548" s="967"/>
      <c r="Q1548" s="970"/>
      <c r="R1548" s="967"/>
      <c r="S1548" s="970"/>
      <c r="T1548" s="967"/>
    </row>
    <row r="1549" spans="1:20" ht="25.2" hidden="1" customHeight="1" outlineLevel="2">
      <c r="A1549" s="1020">
        <v>44307</v>
      </c>
      <c r="B1549" s="1163" t="s">
        <v>5745</v>
      </c>
      <c r="C1549" s="955" t="s">
        <v>7283</v>
      </c>
      <c r="D1549" s="968"/>
      <c r="E1549" s="968"/>
      <c r="F1549" s="972"/>
      <c r="G1549" s="970"/>
      <c r="H1549" s="967"/>
      <c r="I1549" s="970"/>
      <c r="J1549" s="967"/>
      <c r="K1549" s="970"/>
      <c r="L1549" s="967"/>
      <c r="M1549" s="970"/>
      <c r="N1549" s="967"/>
      <c r="O1549" s="970"/>
      <c r="P1549" s="967"/>
      <c r="Q1549" s="970"/>
      <c r="R1549" s="967"/>
      <c r="S1549" s="970"/>
      <c r="T1549" s="974" t="s">
        <v>5700</v>
      </c>
    </row>
    <row r="1550" spans="1:20" ht="12.6" hidden="1" customHeight="1" outlineLevel="2">
      <c r="A1550" s="1020">
        <v>44307</v>
      </c>
      <c r="B1550" s="1163" t="s">
        <v>5739</v>
      </c>
      <c r="C1550" s="955" t="s">
        <v>7284</v>
      </c>
      <c r="D1550" s="977"/>
      <c r="E1550" s="977" t="s">
        <v>5700</v>
      </c>
      <c r="F1550" s="972"/>
      <c r="G1550" s="970"/>
      <c r="H1550" s="967"/>
      <c r="I1550" s="970"/>
      <c r="J1550" s="967"/>
      <c r="K1550" s="970"/>
      <c r="L1550" s="967"/>
      <c r="M1550" s="970"/>
      <c r="N1550" s="967"/>
      <c r="O1550" s="970"/>
      <c r="P1550" s="967"/>
      <c r="Q1550" s="970"/>
      <c r="R1550" s="967"/>
      <c r="S1550" s="970"/>
      <c r="T1550" s="967"/>
    </row>
    <row r="1551" spans="1:20" ht="12.6" hidden="1" customHeight="1" outlineLevel="2">
      <c r="A1551" s="1020">
        <v>44307</v>
      </c>
      <c r="B1551" s="1163" t="s">
        <v>5698</v>
      </c>
      <c r="C1551" s="955" t="s">
        <v>7285</v>
      </c>
      <c r="D1551" s="968"/>
      <c r="E1551" s="968"/>
      <c r="F1551" s="972"/>
      <c r="G1551" s="970"/>
      <c r="H1551" s="967"/>
      <c r="I1551" s="970"/>
      <c r="J1551" s="967"/>
      <c r="K1551" s="970"/>
      <c r="L1551" s="967"/>
      <c r="M1551" s="970"/>
      <c r="N1551" s="967"/>
      <c r="O1551" s="970"/>
      <c r="P1551" s="967"/>
      <c r="Q1551" s="970"/>
      <c r="R1551" s="967"/>
      <c r="S1551" s="970"/>
      <c r="T1551" s="974" t="s">
        <v>5700</v>
      </c>
    </row>
    <row r="1552" spans="1:20" ht="12.6" hidden="1" customHeight="1" outlineLevel="2">
      <c r="A1552" s="1020">
        <v>44307</v>
      </c>
      <c r="B1552" s="1163" t="s">
        <v>5698</v>
      </c>
      <c r="C1552" s="955" t="s">
        <v>7286</v>
      </c>
      <c r="D1552" s="968"/>
      <c r="E1552" s="968"/>
      <c r="F1552" s="972"/>
      <c r="G1552" s="970"/>
      <c r="H1552" s="967"/>
      <c r="I1552" s="970"/>
      <c r="J1552" s="967"/>
      <c r="K1552" s="970"/>
      <c r="L1552" s="967"/>
      <c r="M1552" s="970"/>
      <c r="N1552" s="967"/>
      <c r="O1552" s="970"/>
      <c r="P1552" s="967"/>
      <c r="Q1552" s="970"/>
      <c r="R1552" s="967"/>
      <c r="S1552" s="970"/>
      <c r="T1552" s="974" t="s">
        <v>5700</v>
      </c>
    </row>
    <row r="1553" spans="1:21" ht="12.6" hidden="1" customHeight="1" outlineLevel="2">
      <c r="A1553" s="1020">
        <v>44307</v>
      </c>
      <c r="B1553" s="1163" t="s">
        <v>5698</v>
      </c>
      <c r="C1553" s="955" t="s">
        <v>7287</v>
      </c>
      <c r="D1553" s="968"/>
      <c r="E1553" s="968"/>
      <c r="F1553" s="972"/>
      <c r="G1553" s="970"/>
      <c r="H1553" s="967"/>
      <c r="I1553" s="970"/>
      <c r="J1553" s="967"/>
      <c r="K1553" s="970"/>
      <c r="L1553" s="967"/>
      <c r="M1553" s="970"/>
      <c r="N1553" s="967"/>
      <c r="O1553" s="970"/>
      <c r="P1553" s="967"/>
      <c r="Q1553" s="970"/>
      <c r="R1553" s="967"/>
      <c r="S1553" s="970"/>
      <c r="T1553" s="974" t="s">
        <v>5700</v>
      </c>
      <c r="U1553" s="970"/>
    </row>
    <row r="1554" spans="1:21" ht="12.6" hidden="1" customHeight="1" outlineLevel="1" collapsed="1">
      <c r="A1554" s="1030">
        <v>44308</v>
      </c>
      <c r="B1554" s="1163" t="s">
        <v>5847</v>
      </c>
      <c r="C1554" s="955" t="s">
        <v>7288</v>
      </c>
      <c r="D1554" s="968"/>
      <c r="E1554" s="968"/>
      <c r="F1554" s="972"/>
      <c r="G1554" s="970"/>
      <c r="H1554" s="967"/>
      <c r="I1554" s="970"/>
      <c r="J1554" s="967"/>
      <c r="K1554" s="970"/>
      <c r="L1554" s="967"/>
      <c r="M1554" s="970"/>
      <c r="N1554" s="967"/>
      <c r="O1554" s="970"/>
      <c r="P1554" s="974" t="s">
        <v>5700</v>
      </c>
      <c r="Q1554" s="970"/>
      <c r="R1554" s="967"/>
      <c r="S1554" s="970"/>
      <c r="T1554" s="967"/>
      <c r="U1554" s="970"/>
    </row>
    <row r="1555" spans="1:21" ht="12.6" hidden="1" customHeight="1" outlineLevel="2">
      <c r="A1555" s="1030">
        <v>44308</v>
      </c>
      <c r="B1555" s="1163" t="s">
        <v>5698</v>
      </c>
      <c r="C1555" s="955" t="s">
        <v>7289</v>
      </c>
      <c r="D1555" s="968"/>
      <c r="E1555" s="968"/>
      <c r="F1555" s="972"/>
      <c r="G1555" s="970"/>
      <c r="H1555" s="967"/>
      <c r="I1555" s="970"/>
      <c r="J1555" s="967"/>
      <c r="K1555" s="970"/>
      <c r="L1555" s="967"/>
      <c r="M1555" s="970"/>
      <c r="N1555" s="967"/>
      <c r="O1555" s="973" t="s">
        <v>5700</v>
      </c>
      <c r="P1555" s="967"/>
      <c r="Q1555" s="970"/>
      <c r="R1555" s="967"/>
      <c r="S1555" s="970"/>
      <c r="T1555" s="967"/>
      <c r="U1555" s="970"/>
    </row>
    <row r="1556" spans="1:21" ht="12.6" hidden="1" customHeight="1" outlineLevel="2">
      <c r="A1556" s="1030">
        <v>44308</v>
      </c>
      <c r="B1556" s="1163" t="s">
        <v>5723</v>
      </c>
      <c r="C1556" s="955" t="s">
        <v>7290</v>
      </c>
      <c r="D1556" s="977"/>
      <c r="E1556" s="977" t="s">
        <v>5700</v>
      </c>
      <c r="F1556" s="972"/>
      <c r="G1556" s="970"/>
      <c r="H1556" s="967"/>
      <c r="I1556" s="970"/>
      <c r="J1556" s="967"/>
      <c r="K1556" s="970"/>
      <c r="L1556" s="967"/>
      <c r="M1556" s="970"/>
      <c r="N1556" s="967"/>
      <c r="O1556" s="970"/>
      <c r="P1556" s="967"/>
      <c r="Q1556" s="970"/>
      <c r="R1556" s="967"/>
      <c r="S1556" s="970"/>
      <c r="T1556" s="967"/>
      <c r="U1556" s="970"/>
    </row>
    <row r="1557" spans="1:21" ht="12.6" hidden="1" customHeight="1" outlineLevel="2">
      <c r="A1557" s="1030">
        <v>44308</v>
      </c>
      <c r="B1557" s="1163" t="s">
        <v>7291</v>
      </c>
      <c r="C1557" s="955" t="s">
        <v>7292</v>
      </c>
      <c r="D1557" s="977"/>
      <c r="E1557" s="977" t="s">
        <v>5700</v>
      </c>
      <c r="F1557" s="972"/>
      <c r="G1557" s="970"/>
      <c r="H1557" s="967"/>
      <c r="I1557" s="970"/>
      <c r="J1557" s="967"/>
      <c r="K1557" s="970"/>
      <c r="L1557" s="967"/>
      <c r="M1557" s="970"/>
      <c r="N1557" s="967"/>
      <c r="O1557" s="970"/>
      <c r="P1557" s="967"/>
      <c r="Q1557" s="970"/>
      <c r="R1557" s="967"/>
      <c r="S1557" s="970"/>
      <c r="T1557" s="967"/>
      <c r="U1557" s="970"/>
    </row>
    <row r="1558" spans="1:21" ht="12.6" hidden="1" customHeight="1" outlineLevel="2">
      <c r="A1558" s="1030">
        <v>44308</v>
      </c>
      <c r="B1558" s="1163" t="s">
        <v>5706</v>
      </c>
      <c r="C1558" s="955" t="s">
        <v>7293</v>
      </c>
      <c r="D1558" s="968"/>
      <c r="E1558" s="968"/>
      <c r="F1558" s="972"/>
      <c r="G1558" s="970"/>
      <c r="H1558" s="967"/>
      <c r="I1558" s="970"/>
      <c r="J1558" s="967"/>
      <c r="K1558" s="970"/>
      <c r="L1558" s="967"/>
      <c r="M1558" s="970"/>
      <c r="N1558" s="967"/>
      <c r="O1558" s="970"/>
      <c r="P1558" s="967"/>
      <c r="Q1558" s="970"/>
      <c r="R1558" s="967"/>
      <c r="S1558" s="970"/>
      <c r="T1558" s="974" t="s">
        <v>5700</v>
      </c>
      <c r="U1558" s="970"/>
    </row>
    <row r="1559" spans="1:21" ht="12.6" hidden="1" customHeight="1" outlineLevel="2">
      <c r="A1559" s="1030">
        <v>44308</v>
      </c>
      <c r="B1559" s="1163" t="s">
        <v>5698</v>
      </c>
      <c r="C1559" s="955" t="s">
        <v>7294</v>
      </c>
      <c r="D1559" s="968"/>
      <c r="E1559" s="968"/>
      <c r="F1559" s="972"/>
      <c r="G1559" s="973" t="s">
        <v>5700</v>
      </c>
      <c r="H1559" s="967"/>
      <c r="I1559" s="970"/>
      <c r="J1559" s="967"/>
      <c r="K1559" s="970"/>
      <c r="L1559" s="967"/>
      <c r="M1559" s="970"/>
      <c r="N1559" s="967"/>
      <c r="O1559" s="970"/>
      <c r="P1559" s="967"/>
      <c r="Q1559" s="970"/>
      <c r="R1559" s="967"/>
      <c r="S1559" s="970"/>
      <c r="T1559" s="967"/>
      <c r="U1559" s="970"/>
    </row>
    <row r="1560" spans="1:21" ht="12.6" hidden="1" customHeight="1" outlineLevel="2">
      <c r="A1560" s="1030">
        <v>44308</v>
      </c>
      <c r="B1560" s="1163" t="s">
        <v>7295</v>
      </c>
      <c r="C1560" s="955" t="s">
        <v>7296</v>
      </c>
      <c r="D1560" s="968"/>
      <c r="E1560" s="968"/>
      <c r="F1560" s="972"/>
      <c r="G1560" s="970"/>
      <c r="H1560" s="967"/>
      <c r="I1560" s="970"/>
      <c r="J1560" s="967"/>
      <c r="K1560" s="970"/>
      <c r="L1560" s="967"/>
      <c r="M1560" s="970"/>
      <c r="N1560" s="967"/>
      <c r="O1560" s="970"/>
      <c r="P1560" s="967"/>
      <c r="Q1560" s="970"/>
      <c r="R1560" s="967"/>
      <c r="S1560" s="970"/>
      <c r="T1560" s="974" t="s">
        <v>5700</v>
      </c>
      <c r="U1560" s="970"/>
    </row>
    <row r="1561" spans="1:21" ht="12.6" hidden="1" customHeight="1" outlineLevel="2">
      <c r="A1561" s="1030">
        <v>44308</v>
      </c>
      <c r="B1561" s="1163" t="s">
        <v>5698</v>
      </c>
      <c r="C1561" s="955" t="s">
        <v>7297</v>
      </c>
      <c r="D1561" s="968"/>
      <c r="E1561" s="968"/>
      <c r="F1561" s="972"/>
      <c r="G1561" s="970"/>
      <c r="H1561" s="967"/>
      <c r="I1561" s="970"/>
      <c r="J1561" s="967"/>
      <c r="K1561" s="970"/>
      <c r="L1561" s="974" t="s">
        <v>5700</v>
      </c>
      <c r="M1561" s="970"/>
      <c r="N1561" s="967"/>
      <c r="O1561" s="970"/>
      <c r="P1561" s="967"/>
      <c r="Q1561" s="970"/>
      <c r="R1561" s="967"/>
      <c r="S1561" s="970"/>
      <c r="T1561" s="967"/>
      <c r="U1561" s="970"/>
    </row>
    <row r="1562" spans="1:21" ht="12.6" hidden="1" customHeight="1" outlineLevel="2">
      <c r="A1562" s="1030">
        <v>44308</v>
      </c>
      <c r="B1562" s="1163" t="s">
        <v>6950</v>
      </c>
      <c r="C1562" s="955" t="s">
        <v>7298</v>
      </c>
      <c r="D1562" s="968"/>
      <c r="E1562" s="968"/>
      <c r="F1562" s="969" t="s">
        <v>5700</v>
      </c>
      <c r="G1562" s="970"/>
      <c r="H1562" s="967"/>
      <c r="I1562" s="970"/>
      <c r="J1562" s="967"/>
      <c r="K1562" s="970"/>
      <c r="L1562" s="967"/>
      <c r="M1562" s="970"/>
      <c r="N1562" s="967"/>
      <c r="O1562" s="970"/>
      <c r="P1562" s="967"/>
      <c r="Q1562" s="970"/>
      <c r="R1562" s="967"/>
      <c r="S1562" s="970"/>
      <c r="T1562" s="967"/>
      <c r="U1562" s="970"/>
    </row>
    <row r="1563" spans="1:21" ht="12.6" hidden="1" customHeight="1" outlineLevel="2">
      <c r="A1563" s="1030">
        <v>44308</v>
      </c>
      <c r="B1563" s="1163" t="s">
        <v>7299</v>
      </c>
      <c r="C1563" s="955" t="s">
        <v>7300</v>
      </c>
      <c r="D1563" s="968"/>
      <c r="E1563" s="968"/>
      <c r="F1563" s="972"/>
      <c r="G1563" s="970"/>
      <c r="H1563" s="967"/>
      <c r="I1563" s="970"/>
      <c r="J1563" s="967"/>
      <c r="K1563" s="970"/>
      <c r="L1563" s="967"/>
      <c r="M1563" s="970"/>
      <c r="N1563" s="967"/>
      <c r="O1563" s="970"/>
      <c r="P1563" s="967"/>
      <c r="Q1563" s="970"/>
      <c r="R1563" s="967"/>
      <c r="S1563" s="970"/>
      <c r="T1563" s="974" t="s">
        <v>5700</v>
      </c>
      <c r="U1563" s="970"/>
    </row>
    <row r="1564" spans="1:21" ht="25.2" hidden="1" customHeight="1" outlineLevel="2">
      <c r="A1564" s="1030">
        <v>44308</v>
      </c>
      <c r="B1564" s="1163" t="s">
        <v>5706</v>
      </c>
      <c r="C1564" s="955" t="s">
        <v>7301</v>
      </c>
      <c r="D1564" s="968"/>
      <c r="E1564" s="968"/>
      <c r="F1564" s="972"/>
      <c r="G1564" s="970"/>
      <c r="H1564" s="967"/>
      <c r="I1564" s="970"/>
      <c r="J1564" s="967"/>
      <c r="K1564" s="970"/>
      <c r="L1564" s="967"/>
      <c r="M1564" s="970"/>
      <c r="N1564" s="967"/>
      <c r="O1564" s="970"/>
      <c r="P1564" s="974" t="s">
        <v>5700</v>
      </c>
      <c r="Q1564" s="970"/>
      <c r="R1564" s="967"/>
      <c r="S1564" s="970"/>
      <c r="T1564" s="967"/>
      <c r="U1564" s="970"/>
    </row>
    <row r="1565" spans="1:21" ht="12.6" hidden="1" customHeight="1" outlineLevel="2">
      <c r="A1565" s="1030">
        <v>44308</v>
      </c>
      <c r="B1565" s="1163" t="s">
        <v>5698</v>
      </c>
      <c r="C1565" s="955" t="s">
        <v>7302</v>
      </c>
      <c r="D1565" s="968"/>
      <c r="E1565" s="968"/>
      <c r="F1565" s="972"/>
      <c r="G1565" s="970"/>
      <c r="H1565" s="967"/>
      <c r="I1565" s="970"/>
      <c r="J1565" s="967"/>
      <c r="K1565" s="970"/>
      <c r="L1565" s="967"/>
      <c r="M1565" s="970"/>
      <c r="N1565" s="967"/>
      <c r="O1565" s="970"/>
      <c r="P1565" s="967"/>
      <c r="Q1565" s="970"/>
      <c r="R1565" s="967"/>
      <c r="S1565" s="970"/>
      <c r="T1565" s="967"/>
      <c r="U1565" s="973" t="s">
        <v>5700</v>
      </c>
    </row>
    <row r="1566" spans="1:21" ht="12.6" hidden="1" customHeight="1" outlineLevel="2">
      <c r="A1566" s="1030">
        <v>44308</v>
      </c>
      <c r="B1566" s="1163" t="s">
        <v>5698</v>
      </c>
      <c r="C1566" s="955" t="s">
        <v>7303</v>
      </c>
      <c r="D1566" s="968"/>
      <c r="E1566" s="968"/>
      <c r="F1566" s="969" t="s">
        <v>5700</v>
      </c>
      <c r="G1566" s="970"/>
      <c r="H1566" s="967"/>
      <c r="I1566" s="970"/>
      <c r="J1566" s="967"/>
      <c r="K1566" s="970"/>
      <c r="L1566" s="967"/>
      <c r="M1566" s="970"/>
      <c r="N1566" s="967"/>
      <c r="O1566" s="970"/>
      <c r="P1566" s="967"/>
      <c r="Q1566" s="970"/>
      <c r="R1566" s="967"/>
      <c r="S1566" s="970"/>
      <c r="T1566" s="967"/>
      <c r="U1566" s="970"/>
    </row>
    <row r="1567" spans="1:21" ht="12.6" hidden="1" customHeight="1" outlineLevel="2">
      <c r="A1567" s="1030">
        <v>44308</v>
      </c>
      <c r="B1567" s="1163" t="s">
        <v>5706</v>
      </c>
      <c r="C1567" s="955" t="s">
        <v>7304</v>
      </c>
      <c r="D1567" s="968"/>
      <c r="E1567" s="968"/>
      <c r="F1567" s="972"/>
      <c r="G1567" s="970"/>
      <c r="H1567" s="967"/>
      <c r="I1567" s="970"/>
      <c r="J1567" s="974" t="s">
        <v>5700</v>
      </c>
      <c r="K1567" s="970"/>
      <c r="L1567" s="967"/>
      <c r="M1567" s="970"/>
      <c r="N1567" s="967"/>
      <c r="O1567" s="970"/>
      <c r="P1567" s="974" t="s">
        <v>5700</v>
      </c>
      <c r="Q1567" s="970"/>
      <c r="R1567" s="967"/>
      <c r="S1567" s="970"/>
      <c r="T1567" s="967"/>
      <c r="U1567" s="970"/>
    </row>
    <row r="1568" spans="1:21" ht="12.6" hidden="1" customHeight="1" outlineLevel="2">
      <c r="A1568" s="1030">
        <v>44308</v>
      </c>
      <c r="B1568" s="1163" t="s">
        <v>5698</v>
      </c>
      <c r="C1568" s="955" t="s">
        <v>7305</v>
      </c>
      <c r="D1568" s="968"/>
      <c r="E1568" s="968"/>
      <c r="F1568" s="972"/>
      <c r="G1568" s="970"/>
      <c r="H1568" s="967"/>
      <c r="I1568" s="970"/>
      <c r="J1568" s="967"/>
      <c r="K1568" s="970"/>
      <c r="L1568" s="967"/>
      <c r="M1568" s="970"/>
      <c r="N1568" s="967"/>
      <c r="O1568" s="970"/>
      <c r="P1568" s="967"/>
      <c r="Q1568" s="970"/>
      <c r="R1568" s="967"/>
      <c r="S1568" s="970"/>
      <c r="T1568" s="974" t="s">
        <v>5700</v>
      </c>
      <c r="U1568" s="970"/>
    </row>
    <row r="1569" spans="1:20" ht="25.2" hidden="1" customHeight="1" outlineLevel="2">
      <c r="A1569" s="1030">
        <v>44308</v>
      </c>
      <c r="B1569" s="1163" t="s">
        <v>5698</v>
      </c>
      <c r="C1569" s="955" t="s">
        <v>7306</v>
      </c>
      <c r="D1569" s="968"/>
      <c r="E1569" s="968"/>
      <c r="F1569" s="972"/>
      <c r="G1569" s="970"/>
      <c r="H1569" s="967"/>
      <c r="I1569" s="970"/>
      <c r="J1569" s="967"/>
      <c r="K1569" s="970"/>
      <c r="L1569" s="967"/>
      <c r="M1569" s="970"/>
      <c r="N1569" s="967"/>
      <c r="O1569" s="970"/>
      <c r="P1569" s="967"/>
      <c r="Q1569" s="970"/>
      <c r="R1569" s="967"/>
      <c r="S1569" s="970"/>
      <c r="T1569" s="974" t="s">
        <v>5700</v>
      </c>
    </row>
    <row r="1570" spans="1:20" ht="12.6" hidden="1" customHeight="1" outlineLevel="1" collapsed="1">
      <c r="A1570" s="1202">
        <v>44309</v>
      </c>
      <c r="B1570" s="1163" t="s">
        <v>5698</v>
      </c>
      <c r="C1570" s="955" t="s">
        <v>7307</v>
      </c>
      <c r="D1570" s="968"/>
      <c r="E1570" s="968"/>
      <c r="F1570" s="972"/>
      <c r="G1570" s="970"/>
      <c r="H1570" s="967"/>
      <c r="I1570" s="970"/>
      <c r="J1570" s="967"/>
      <c r="K1570" s="970"/>
      <c r="L1570" s="967"/>
      <c r="M1570" s="973" t="s">
        <v>5700</v>
      </c>
      <c r="N1570" s="967"/>
      <c r="O1570" s="970"/>
      <c r="P1570" s="967"/>
      <c r="Q1570" s="970"/>
      <c r="R1570" s="967"/>
      <c r="S1570" s="970"/>
      <c r="T1570" s="967"/>
    </row>
    <row r="1571" spans="1:20" ht="12.6" hidden="1" customHeight="1" outlineLevel="2">
      <c r="A1571" s="1202">
        <v>44309</v>
      </c>
      <c r="B1571" s="1163" t="s">
        <v>5698</v>
      </c>
      <c r="C1571" s="955" t="s">
        <v>7308</v>
      </c>
      <c r="D1571" s="968"/>
      <c r="E1571" s="968"/>
      <c r="F1571" s="972"/>
      <c r="G1571" s="970"/>
      <c r="H1571" s="967"/>
      <c r="I1571" s="970"/>
      <c r="J1571" s="967"/>
      <c r="K1571" s="970"/>
      <c r="L1571" s="967"/>
      <c r="M1571" s="970"/>
      <c r="N1571" s="967"/>
      <c r="O1571" s="973" t="s">
        <v>5700</v>
      </c>
      <c r="P1571" s="967"/>
      <c r="Q1571" s="970"/>
      <c r="R1571" s="967"/>
      <c r="S1571" s="970"/>
      <c r="T1571" s="967"/>
    </row>
    <row r="1572" spans="1:20" ht="12.6" hidden="1" customHeight="1" outlineLevel="2">
      <c r="A1572" s="1202">
        <v>44309</v>
      </c>
      <c r="B1572" s="1163" t="s">
        <v>5698</v>
      </c>
      <c r="C1572" s="955" t="s">
        <v>7309</v>
      </c>
      <c r="D1572" s="968"/>
      <c r="E1572" s="968"/>
      <c r="F1572" s="972"/>
      <c r="G1572" s="970"/>
      <c r="H1572" s="967"/>
      <c r="I1572" s="970"/>
      <c r="J1572" s="974" t="s">
        <v>5700</v>
      </c>
      <c r="K1572" s="970"/>
      <c r="L1572" s="967"/>
      <c r="M1572" s="970"/>
      <c r="N1572" s="967"/>
      <c r="O1572" s="970"/>
      <c r="P1572" s="967"/>
      <c r="Q1572" s="973" t="s">
        <v>5700</v>
      </c>
      <c r="R1572" s="967"/>
      <c r="S1572" s="970"/>
      <c r="T1572" s="967"/>
    </row>
    <row r="1573" spans="1:20" ht="12.6" hidden="1" customHeight="1" outlineLevel="2">
      <c r="A1573" s="1202">
        <v>44309</v>
      </c>
      <c r="B1573" s="1163" t="s">
        <v>5698</v>
      </c>
      <c r="C1573" s="955" t="s">
        <v>7310</v>
      </c>
      <c r="D1573" s="968"/>
      <c r="E1573" s="968"/>
      <c r="F1573" s="972"/>
      <c r="G1573" s="970"/>
      <c r="H1573" s="967"/>
      <c r="I1573" s="970"/>
      <c r="J1573" s="967"/>
      <c r="K1573" s="970"/>
      <c r="L1573" s="967"/>
      <c r="M1573" s="970"/>
      <c r="N1573" s="967"/>
      <c r="O1573" s="970"/>
      <c r="P1573" s="967"/>
      <c r="Q1573" s="970"/>
      <c r="R1573" s="974" t="s">
        <v>5700</v>
      </c>
      <c r="S1573" s="970"/>
      <c r="T1573" s="967"/>
    </row>
    <row r="1574" spans="1:20" ht="12.6" hidden="1" customHeight="1" outlineLevel="2">
      <c r="A1574" s="1202">
        <v>44309</v>
      </c>
      <c r="B1574" s="1163" t="s">
        <v>5698</v>
      </c>
      <c r="C1574" s="955" t="s">
        <v>7311</v>
      </c>
      <c r="D1574" s="968"/>
      <c r="E1574" s="968"/>
      <c r="F1574" s="972"/>
      <c r="G1574" s="970"/>
      <c r="H1574" s="967"/>
      <c r="I1574" s="970"/>
      <c r="J1574" s="967"/>
      <c r="K1574" s="970"/>
      <c r="L1574" s="967"/>
      <c r="M1574" s="970"/>
      <c r="N1574" s="967"/>
      <c r="O1574" s="973" t="s">
        <v>5700</v>
      </c>
      <c r="P1574" s="967"/>
      <c r="Q1574" s="970"/>
      <c r="R1574" s="967"/>
      <c r="S1574" s="970"/>
      <c r="T1574" s="967"/>
    </row>
    <row r="1575" spans="1:20" ht="12.6" hidden="1" customHeight="1" outlineLevel="2">
      <c r="A1575" s="1202">
        <v>44309</v>
      </c>
      <c r="B1575" s="1163" t="s">
        <v>5698</v>
      </c>
      <c r="C1575" s="955" t="s">
        <v>7312</v>
      </c>
      <c r="D1575" s="968"/>
      <c r="E1575" s="968"/>
      <c r="F1575" s="972"/>
      <c r="G1575" s="970"/>
      <c r="H1575" s="974" t="s">
        <v>5700</v>
      </c>
      <c r="I1575" s="970"/>
      <c r="J1575" s="967"/>
      <c r="K1575" s="970"/>
      <c r="L1575" s="967"/>
      <c r="M1575" s="970"/>
      <c r="N1575" s="967"/>
      <c r="O1575" s="970"/>
      <c r="P1575" s="967"/>
      <c r="Q1575" s="970"/>
      <c r="R1575" s="967"/>
      <c r="S1575" s="970"/>
      <c r="T1575" s="967"/>
    </row>
    <row r="1576" spans="1:20" ht="12.6" hidden="1" customHeight="1" outlineLevel="2">
      <c r="A1576" s="1202">
        <v>44309</v>
      </c>
      <c r="B1576" s="1163" t="s">
        <v>5698</v>
      </c>
      <c r="C1576" s="955" t="s">
        <v>7313</v>
      </c>
      <c r="D1576" s="968"/>
      <c r="E1576" s="968"/>
      <c r="F1576" s="972"/>
      <c r="G1576" s="970"/>
      <c r="H1576" s="967"/>
      <c r="I1576" s="970"/>
      <c r="J1576" s="967"/>
      <c r="K1576" s="970"/>
      <c r="L1576" s="967"/>
      <c r="M1576" s="970"/>
      <c r="N1576" s="967"/>
      <c r="O1576" s="970"/>
      <c r="P1576" s="967"/>
      <c r="Q1576" s="970"/>
      <c r="R1576" s="967"/>
      <c r="S1576" s="970"/>
      <c r="T1576" s="974" t="s">
        <v>5700</v>
      </c>
    </row>
    <row r="1577" spans="1:20" ht="12.6" hidden="1" customHeight="1" outlineLevel="2">
      <c r="A1577" s="1202">
        <v>44309</v>
      </c>
      <c r="B1577" s="1163" t="s">
        <v>5698</v>
      </c>
      <c r="C1577" s="955" t="s">
        <v>7314</v>
      </c>
      <c r="D1577" s="968"/>
      <c r="E1577" s="968"/>
      <c r="F1577" s="972"/>
      <c r="G1577" s="970"/>
      <c r="H1577" s="967"/>
      <c r="I1577" s="970"/>
      <c r="J1577" s="967"/>
      <c r="K1577" s="970"/>
      <c r="L1577" s="967"/>
      <c r="M1577" s="970"/>
      <c r="N1577" s="967"/>
      <c r="O1577" s="973" t="s">
        <v>5700</v>
      </c>
      <c r="P1577" s="967"/>
      <c r="Q1577" s="970"/>
      <c r="R1577" s="967"/>
      <c r="S1577" s="970"/>
      <c r="T1577" s="967"/>
    </row>
    <row r="1578" spans="1:20" ht="25.2" hidden="1" customHeight="1" outlineLevel="2">
      <c r="A1578" s="1202">
        <v>44309</v>
      </c>
      <c r="B1578" s="1163" t="s">
        <v>5698</v>
      </c>
      <c r="C1578" s="955" t="s">
        <v>7315</v>
      </c>
      <c r="D1578" s="968"/>
      <c r="E1578" s="968"/>
      <c r="F1578" s="972"/>
      <c r="G1578" s="970"/>
      <c r="H1578" s="967"/>
      <c r="I1578" s="970"/>
      <c r="J1578" s="967"/>
      <c r="K1578" s="970"/>
      <c r="L1578" s="967"/>
      <c r="M1578" s="970"/>
      <c r="N1578" s="967"/>
      <c r="O1578" s="973" t="s">
        <v>5700</v>
      </c>
      <c r="P1578" s="967"/>
      <c r="Q1578" s="970"/>
      <c r="R1578" s="967"/>
      <c r="S1578" s="970"/>
      <c r="T1578" s="967"/>
    </row>
    <row r="1579" spans="1:20" ht="12.6" hidden="1" customHeight="1" outlineLevel="2">
      <c r="A1579" s="1202">
        <v>44309</v>
      </c>
      <c r="B1579" s="1163" t="s">
        <v>5698</v>
      </c>
      <c r="C1579" s="955" t="s">
        <v>7115</v>
      </c>
      <c r="D1579" s="968"/>
      <c r="E1579" s="968"/>
      <c r="F1579" s="972"/>
      <c r="G1579" s="970"/>
      <c r="H1579" s="974" t="s">
        <v>5700</v>
      </c>
      <c r="I1579" s="970"/>
      <c r="J1579" s="967"/>
      <c r="K1579" s="970"/>
      <c r="L1579" s="967"/>
      <c r="M1579" s="970"/>
      <c r="N1579" s="967"/>
      <c r="O1579" s="970"/>
      <c r="P1579" s="967"/>
      <c r="Q1579" s="970"/>
      <c r="R1579" s="967"/>
      <c r="S1579" s="970"/>
      <c r="T1579" s="967"/>
    </row>
    <row r="1580" spans="1:20" ht="12.6" hidden="1" customHeight="1" outlineLevel="2">
      <c r="A1580" s="1202">
        <v>44309</v>
      </c>
      <c r="B1580" s="1163" t="s">
        <v>5698</v>
      </c>
      <c r="C1580" s="955" t="s">
        <v>7316</v>
      </c>
      <c r="D1580" s="968"/>
      <c r="E1580" s="968"/>
      <c r="F1580" s="972"/>
      <c r="G1580" s="970"/>
      <c r="H1580" s="967"/>
      <c r="I1580" s="970"/>
      <c r="J1580" s="967"/>
      <c r="K1580" s="970"/>
      <c r="L1580" s="967"/>
      <c r="M1580" s="970"/>
      <c r="N1580" s="967"/>
      <c r="O1580" s="970"/>
      <c r="P1580" s="967"/>
      <c r="Q1580" s="970"/>
      <c r="R1580" s="967"/>
      <c r="S1580" s="970"/>
      <c r="T1580" s="974" t="s">
        <v>5700</v>
      </c>
    </row>
    <row r="1581" spans="1:20" ht="12.6" hidden="1" customHeight="1" outlineLevel="2">
      <c r="A1581" s="1202">
        <v>44309</v>
      </c>
      <c r="B1581" s="1163" t="s">
        <v>3530</v>
      </c>
      <c r="C1581" s="955" t="s">
        <v>7317</v>
      </c>
      <c r="D1581" s="968"/>
      <c r="E1581" s="968"/>
      <c r="F1581" s="972"/>
      <c r="G1581" s="970"/>
      <c r="H1581" s="967"/>
      <c r="I1581" s="970"/>
      <c r="J1581" s="967"/>
      <c r="K1581" s="970"/>
      <c r="L1581" s="967"/>
      <c r="M1581" s="970"/>
      <c r="N1581" s="967"/>
      <c r="O1581" s="970"/>
      <c r="P1581" s="967"/>
      <c r="Q1581" s="970"/>
      <c r="R1581" s="967"/>
      <c r="S1581" s="970"/>
      <c r="T1581" s="974" t="s">
        <v>5700</v>
      </c>
    </row>
    <row r="1582" spans="1:20" ht="12.6" hidden="1" customHeight="1" outlineLevel="2">
      <c r="A1582" s="1202">
        <v>44309</v>
      </c>
      <c r="B1582" s="1163" t="s">
        <v>5706</v>
      </c>
      <c r="C1582" s="955" t="s">
        <v>7318</v>
      </c>
      <c r="D1582" s="968"/>
      <c r="E1582" s="968"/>
      <c r="F1582" s="972"/>
      <c r="G1582" s="970"/>
      <c r="H1582" s="967"/>
      <c r="I1582" s="970"/>
      <c r="J1582" s="967"/>
      <c r="K1582" s="970"/>
      <c r="L1582" s="967"/>
      <c r="M1582" s="970"/>
      <c r="N1582" s="967"/>
      <c r="O1582" s="973" t="s">
        <v>5700</v>
      </c>
      <c r="P1582" s="967"/>
      <c r="Q1582" s="970"/>
      <c r="R1582" s="967"/>
      <c r="S1582" s="970"/>
      <c r="T1582" s="967"/>
    </row>
    <row r="1583" spans="1:20" ht="12.6" hidden="1" customHeight="1" outlineLevel="2">
      <c r="A1583" s="1202">
        <v>44309</v>
      </c>
      <c r="B1583" s="1163" t="s">
        <v>3696</v>
      </c>
      <c r="C1583" s="955" t="s">
        <v>7319</v>
      </c>
      <c r="D1583" s="977"/>
      <c r="E1583" s="977" t="s">
        <v>5700</v>
      </c>
      <c r="F1583" s="972"/>
      <c r="G1583" s="970"/>
      <c r="H1583" s="967"/>
      <c r="I1583" s="970"/>
      <c r="J1583" s="967"/>
      <c r="K1583" s="970"/>
      <c r="L1583" s="967"/>
      <c r="M1583" s="970"/>
      <c r="N1583" s="967"/>
      <c r="O1583" s="970"/>
      <c r="P1583" s="967"/>
      <c r="Q1583" s="970"/>
      <c r="R1583" s="967"/>
      <c r="S1583" s="970"/>
      <c r="T1583" s="967"/>
    </row>
    <row r="1584" spans="1:20" ht="12.6" hidden="1" customHeight="1" outlineLevel="2">
      <c r="A1584" s="1202">
        <v>44309</v>
      </c>
      <c r="B1584" s="1163" t="s">
        <v>5698</v>
      </c>
      <c r="C1584" s="955" t="s">
        <v>7320</v>
      </c>
      <c r="D1584" s="968"/>
      <c r="E1584" s="968"/>
      <c r="F1584" s="969" t="s">
        <v>5700</v>
      </c>
      <c r="G1584" s="970"/>
      <c r="H1584" s="967"/>
      <c r="I1584" s="970"/>
      <c r="J1584" s="967"/>
      <c r="K1584" s="970"/>
      <c r="L1584" s="967"/>
      <c r="M1584" s="970"/>
      <c r="N1584" s="967"/>
      <c r="O1584" s="970"/>
      <c r="P1584" s="967"/>
      <c r="Q1584" s="970"/>
      <c r="R1584" s="967"/>
      <c r="S1584" s="970"/>
      <c r="T1584" s="967"/>
    </row>
    <row r="1585" spans="1:22" ht="25.2" hidden="1" customHeight="1" outlineLevel="2">
      <c r="A1585" s="1202">
        <v>44309</v>
      </c>
      <c r="B1585" s="1163" t="s">
        <v>5706</v>
      </c>
      <c r="C1585" s="955" t="s">
        <v>7321</v>
      </c>
      <c r="D1585" s="968"/>
      <c r="E1585" s="968"/>
      <c r="F1585" s="972"/>
      <c r="G1585" s="970"/>
      <c r="H1585" s="967"/>
      <c r="I1585" s="970"/>
      <c r="J1585" s="967"/>
      <c r="K1585" s="970"/>
      <c r="L1585" s="967"/>
      <c r="M1585" s="970"/>
      <c r="N1585" s="967"/>
      <c r="O1585" s="973" t="s">
        <v>5700</v>
      </c>
      <c r="P1585" s="967"/>
      <c r="Q1585" s="970"/>
      <c r="R1585" s="967"/>
      <c r="S1585" s="970"/>
      <c r="T1585" s="967"/>
      <c r="U1585" s="970"/>
      <c r="V1585" s="967"/>
    </row>
    <row r="1586" spans="1:22" ht="12.6" hidden="1" customHeight="1" outlineLevel="2">
      <c r="A1586" s="1202">
        <v>44309</v>
      </c>
      <c r="B1586" s="1163" t="s">
        <v>5698</v>
      </c>
      <c r="C1586" s="955" t="s">
        <v>7322</v>
      </c>
      <c r="D1586" s="968"/>
      <c r="E1586" s="968"/>
      <c r="F1586" s="972"/>
      <c r="G1586" s="970"/>
      <c r="H1586" s="967"/>
      <c r="I1586" s="970"/>
      <c r="J1586" s="967"/>
      <c r="K1586" s="970"/>
      <c r="L1586" s="967"/>
      <c r="M1586" s="970"/>
      <c r="N1586" s="967"/>
      <c r="O1586" s="970"/>
      <c r="P1586" s="967"/>
      <c r="Q1586" s="970"/>
      <c r="R1586" s="974" t="s">
        <v>5700</v>
      </c>
      <c r="S1586" s="970"/>
      <c r="T1586" s="967"/>
      <c r="U1586" s="970"/>
      <c r="V1586" s="967"/>
    </row>
    <row r="1587" spans="1:22" ht="12.6" hidden="1" customHeight="1" outlineLevel="1" collapsed="1">
      <c r="A1587" s="980">
        <v>44312</v>
      </c>
      <c r="B1587" s="1163" t="s">
        <v>5706</v>
      </c>
      <c r="C1587" s="955" t="s">
        <v>7323</v>
      </c>
      <c r="D1587" s="968"/>
      <c r="E1587" s="968"/>
      <c r="F1587" s="972"/>
      <c r="G1587" s="970"/>
      <c r="H1587" s="967"/>
      <c r="I1587" s="970"/>
      <c r="J1587" s="967"/>
      <c r="K1587" s="970"/>
      <c r="L1587" s="967"/>
      <c r="M1587" s="970"/>
      <c r="N1587" s="967"/>
      <c r="O1587" s="970"/>
      <c r="P1587" s="967"/>
      <c r="Q1587" s="970"/>
      <c r="R1587" s="967"/>
      <c r="S1587" s="970"/>
      <c r="T1587" s="974" t="s">
        <v>5700</v>
      </c>
      <c r="U1587" s="970"/>
      <c r="V1587" s="967"/>
    </row>
    <row r="1588" spans="1:22" ht="12.6" hidden="1" customHeight="1" outlineLevel="2">
      <c r="A1588" s="980">
        <v>44312</v>
      </c>
      <c r="B1588" s="1163" t="s">
        <v>5723</v>
      </c>
      <c r="C1588" s="955" t="s">
        <v>7324</v>
      </c>
      <c r="D1588" s="968"/>
      <c r="E1588" s="968"/>
      <c r="F1588" s="972"/>
      <c r="G1588" s="970"/>
      <c r="H1588" s="967"/>
      <c r="I1588" s="970"/>
      <c r="J1588" s="967"/>
      <c r="K1588" s="970"/>
      <c r="L1588" s="967"/>
      <c r="M1588" s="970"/>
      <c r="N1588" s="967"/>
      <c r="O1588" s="970"/>
      <c r="P1588" s="967"/>
      <c r="Q1588" s="970"/>
      <c r="R1588" s="967"/>
      <c r="S1588" s="970"/>
      <c r="T1588" s="967"/>
      <c r="U1588" s="970"/>
      <c r="V1588" s="974" t="s">
        <v>5700</v>
      </c>
    </row>
    <row r="1589" spans="1:22" ht="12.6" hidden="1" customHeight="1" outlineLevel="2">
      <c r="A1589" s="980">
        <v>44312</v>
      </c>
      <c r="B1589" s="1163" t="s">
        <v>5706</v>
      </c>
      <c r="C1589" s="955" t="s">
        <v>7325</v>
      </c>
      <c r="D1589" s="968"/>
      <c r="E1589" s="968"/>
      <c r="F1589" s="972"/>
      <c r="G1589" s="970"/>
      <c r="H1589" s="967"/>
      <c r="I1589" s="970"/>
      <c r="J1589" s="967"/>
      <c r="K1589" s="970"/>
      <c r="L1589" s="967"/>
      <c r="M1589" s="970"/>
      <c r="N1589" s="967"/>
      <c r="O1589" s="973" t="s">
        <v>5700</v>
      </c>
      <c r="P1589" s="967"/>
      <c r="Q1589" s="970"/>
      <c r="R1589" s="967"/>
      <c r="S1589" s="970"/>
      <c r="T1589" s="967"/>
      <c r="U1589" s="970"/>
      <c r="V1589" s="967"/>
    </row>
    <row r="1590" spans="1:22" ht="12.6" hidden="1" customHeight="1" outlineLevel="2">
      <c r="A1590" s="980">
        <v>44312</v>
      </c>
      <c r="B1590" s="1163" t="s">
        <v>5706</v>
      </c>
      <c r="C1590" s="955" t="s">
        <v>7326</v>
      </c>
      <c r="D1590" s="968"/>
      <c r="E1590" s="968"/>
      <c r="F1590" s="972"/>
      <c r="G1590" s="970"/>
      <c r="H1590" s="967"/>
      <c r="I1590" s="970"/>
      <c r="J1590" s="967"/>
      <c r="K1590" s="970"/>
      <c r="L1590" s="967"/>
      <c r="M1590" s="970"/>
      <c r="N1590" s="967"/>
      <c r="O1590" s="970"/>
      <c r="P1590" s="967"/>
      <c r="Q1590" s="970"/>
      <c r="R1590" s="967"/>
      <c r="S1590" s="970"/>
      <c r="T1590" s="974" t="s">
        <v>5700</v>
      </c>
      <c r="U1590" s="970"/>
      <c r="V1590" s="967"/>
    </row>
    <row r="1591" spans="1:22" ht="37.799999999999997" hidden="1" customHeight="1" outlineLevel="2">
      <c r="A1591" s="980">
        <v>44312</v>
      </c>
      <c r="B1591" s="993" t="s">
        <v>6698</v>
      </c>
      <c r="C1591" s="955" t="s">
        <v>7327</v>
      </c>
      <c r="D1591" s="968"/>
      <c r="E1591" s="968"/>
      <c r="F1591" s="972"/>
      <c r="G1591" s="970"/>
      <c r="H1591" s="967"/>
      <c r="I1591" s="970"/>
      <c r="J1591" s="967"/>
      <c r="K1591" s="970"/>
      <c r="L1591" s="967"/>
      <c r="M1591" s="970"/>
      <c r="N1591" s="967"/>
      <c r="O1591" s="970"/>
      <c r="P1591" s="967"/>
      <c r="Q1591" s="970"/>
      <c r="R1591" s="967"/>
      <c r="S1591" s="970"/>
      <c r="T1591" s="967"/>
      <c r="U1591" s="973" t="s">
        <v>5700</v>
      </c>
      <c r="V1591" s="967"/>
    </row>
    <row r="1592" spans="1:22" ht="12.6" hidden="1" customHeight="1" outlineLevel="2">
      <c r="A1592" s="980">
        <v>44312</v>
      </c>
      <c r="B1592" s="1163" t="s">
        <v>5706</v>
      </c>
      <c r="C1592" s="955" t="s">
        <v>7328</v>
      </c>
      <c r="D1592" s="968"/>
      <c r="E1592" s="968"/>
      <c r="F1592" s="972"/>
      <c r="G1592" s="970"/>
      <c r="H1592" s="967"/>
      <c r="I1592" s="970"/>
      <c r="J1592" s="967"/>
      <c r="K1592" s="970"/>
      <c r="L1592" s="967"/>
      <c r="M1592" s="970"/>
      <c r="N1592" s="967"/>
      <c r="O1592" s="970"/>
      <c r="P1592" s="974" t="s">
        <v>5700</v>
      </c>
      <c r="Q1592" s="970"/>
      <c r="R1592" s="967"/>
      <c r="S1592" s="970"/>
      <c r="T1592" s="967"/>
      <c r="U1592" s="970"/>
      <c r="V1592" s="967"/>
    </row>
    <row r="1593" spans="1:22" ht="12.6" hidden="1" customHeight="1" outlineLevel="2">
      <c r="A1593" s="980">
        <v>44312</v>
      </c>
      <c r="B1593" s="1163" t="s">
        <v>5698</v>
      </c>
      <c r="C1593" s="955" t="s">
        <v>7329</v>
      </c>
      <c r="D1593" s="968"/>
      <c r="E1593" s="968"/>
      <c r="F1593" s="972"/>
      <c r="G1593" s="970"/>
      <c r="H1593" s="967"/>
      <c r="I1593" s="970"/>
      <c r="J1593" s="967"/>
      <c r="K1593" s="970"/>
      <c r="L1593" s="967"/>
      <c r="M1593" s="970"/>
      <c r="N1593" s="974" t="s">
        <v>5700</v>
      </c>
      <c r="O1593" s="970"/>
      <c r="P1593" s="967"/>
      <c r="Q1593" s="970"/>
      <c r="R1593" s="967"/>
      <c r="S1593" s="970"/>
      <c r="T1593" s="967"/>
      <c r="U1593" s="970"/>
      <c r="V1593" s="967"/>
    </row>
    <row r="1594" spans="1:22" ht="12.6" hidden="1" customHeight="1" outlineLevel="2">
      <c r="A1594" s="980">
        <v>44312</v>
      </c>
      <c r="B1594" s="1163" t="s">
        <v>5698</v>
      </c>
      <c r="C1594" s="955" t="s">
        <v>7330</v>
      </c>
      <c r="D1594" s="977"/>
      <c r="E1594" s="977" t="s">
        <v>5700</v>
      </c>
      <c r="F1594" s="972"/>
      <c r="G1594" s="970"/>
      <c r="H1594" s="967"/>
      <c r="I1594" s="970"/>
      <c r="J1594" s="967"/>
      <c r="K1594" s="970"/>
      <c r="L1594" s="967"/>
      <c r="M1594" s="970"/>
      <c r="N1594" s="967"/>
      <c r="O1594" s="970"/>
      <c r="P1594" s="967"/>
      <c r="Q1594" s="970"/>
      <c r="R1594" s="967"/>
      <c r="S1594" s="970"/>
      <c r="T1594" s="967"/>
      <c r="U1594" s="970"/>
      <c r="V1594" s="967"/>
    </row>
    <row r="1595" spans="1:22" ht="12.6" hidden="1" customHeight="1" outlineLevel="2">
      <c r="A1595" s="980">
        <v>44312</v>
      </c>
      <c r="B1595" s="1163" t="s">
        <v>5698</v>
      </c>
      <c r="C1595" s="955" t="s">
        <v>7331</v>
      </c>
      <c r="D1595" s="977"/>
      <c r="E1595" s="977" t="s">
        <v>5700</v>
      </c>
      <c r="F1595" s="972"/>
      <c r="G1595" s="970"/>
      <c r="H1595" s="967"/>
      <c r="I1595" s="970"/>
      <c r="J1595" s="967"/>
      <c r="K1595" s="970"/>
      <c r="L1595" s="967"/>
      <c r="M1595" s="970"/>
      <c r="N1595" s="967"/>
      <c r="O1595" s="970"/>
      <c r="P1595" s="967"/>
      <c r="Q1595" s="970"/>
      <c r="R1595" s="967"/>
      <c r="S1595" s="970"/>
      <c r="T1595" s="967"/>
      <c r="U1595" s="970"/>
      <c r="V1595" s="967"/>
    </row>
    <row r="1596" spans="1:22" ht="12.6" hidden="1" customHeight="1" outlineLevel="2">
      <c r="A1596" s="980">
        <v>44312</v>
      </c>
      <c r="B1596" s="1163" t="s">
        <v>5698</v>
      </c>
      <c r="C1596" s="955" t="s">
        <v>7332</v>
      </c>
      <c r="D1596" s="977"/>
      <c r="E1596" s="977" t="s">
        <v>5700</v>
      </c>
      <c r="F1596" s="972"/>
      <c r="G1596" s="970"/>
      <c r="H1596" s="967"/>
      <c r="I1596" s="970"/>
      <c r="J1596" s="967"/>
      <c r="K1596" s="970"/>
      <c r="L1596" s="967"/>
      <c r="M1596" s="970"/>
      <c r="N1596" s="967"/>
      <c r="O1596" s="970"/>
      <c r="P1596" s="967"/>
      <c r="Q1596" s="970"/>
      <c r="R1596" s="967"/>
      <c r="S1596" s="970"/>
      <c r="T1596" s="967"/>
      <c r="U1596" s="970"/>
      <c r="V1596" s="967"/>
    </row>
    <row r="1597" spans="1:22" ht="12.6" hidden="1" customHeight="1" outlineLevel="2">
      <c r="A1597" s="980">
        <v>44312</v>
      </c>
      <c r="B1597" s="1163" t="s">
        <v>5698</v>
      </c>
      <c r="C1597" s="955" t="s">
        <v>7333</v>
      </c>
      <c r="D1597" s="968"/>
      <c r="E1597" s="968"/>
      <c r="F1597" s="972"/>
      <c r="G1597" s="970"/>
      <c r="H1597" s="967"/>
      <c r="I1597" s="970"/>
      <c r="J1597" s="967"/>
      <c r="K1597" s="970"/>
      <c r="L1597" s="967"/>
      <c r="M1597" s="970"/>
      <c r="N1597" s="967"/>
      <c r="O1597" s="970"/>
      <c r="P1597" s="967"/>
      <c r="Q1597" s="970"/>
      <c r="R1597" s="967"/>
      <c r="S1597" s="970"/>
      <c r="T1597" s="974" t="s">
        <v>5700</v>
      </c>
      <c r="U1597" s="970"/>
      <c r="V1597" s="967"/>
    </row>
    <row r="1598" spans="1:22" ht="12.6" hidden="1" customHeight="1" outlineLevel="2">
      <c r="A1598" s="980">
        <v>44312</v>
      </c>
      <c r="B1598" s="1163" t="s">
        <v>5698</v>
      </c>
      <c r="C1598" s="955" t="s">
        <v>7334</v>
      </c>
      <c r="D1598" s="968"/>
      <c r="E1598" s="968"/>
      <c r="F1598" s="972"/>
      <c r="G1598" s="970"/>
      <c r="H1598" s="967"/>
      <c r="I1598" s="970"/>
      <c r="J1598" s="967"/>
      <c r="K1598" s="970"/>
      <c r="L1598" s="967"/>
      <c r="M1598" s="970"/>
      <c r="N1598" s="967"/>
      <c r="O1598" s="970"/>
      <c r="P1598" s="967"/>
      <c r="Q1598" s="970"/>
      <c r="R1598" s="974" t="s">
        <v>5700</v>
      </c>
      <c r="S1598" s="973"/>
      <c r="T1598" s="974" t="s">
        <v>5700</v>
      </c>
      <c r="U1598" s="970"/>
      <c r="V1598" s="967"/>
    </row>
    <row r="1599" spans="1:22" ht="12.6" hidden="1" customHeight="1" outlineLevel="2">
      <c r="A1599" s="980">
        <v>44312</v>
      </c>
      <c r="B1599" s="1163" t="s">
        <v>2202</v>
      </c>
      <c r="C1599" s="955" t="s">
        <v>7335</v>
      </c>
      <c r="D1599" s="968"/>
      <c r="E1599" s="968"/>
      <c r="F1599" s="969" t="s">
        <v>5700</v>
      </c>
      <c r="G1599" s="970"/>
      <c r="H1599" s="967"/>
      <c r="I1599" s="970"/>
      <c r="J1599" s="967"/>
      <c r="K1599" s="970"/>
      <c r="L1599" s="967"/>
      <c r="M1599" s="970"/>
      <c r="N1599" s="967"/>
      <c r="O1599" s="970"/>
      <c r="P1599" s="967"/>
      <c r="Q1599" s="970"/>
      <c r="R1599" s="967"/>
      <c r="S1599" s="970"/>
      <c r="T1599" s="967"/>
      <c r="U1599" s="970"/>
      <c r="V1599" s="967"/>
    </row>
    <row r="1600" spans="1:22" ht="12.6" hidden="1" customHeight="1" outlineLevel="2">
      <c r="A1600" s="980">
        <v>44312</v>
      </c>
      <c r="B1600" s="1163" t="s">
        <v>7336</v>
      </c>
      <c r="C1600" s="955" t="s">
        <v>7337</v>
      </c>
      <c r="D1600" s="968"/>
      <c r="E1600" s="968"/>
      <c r="F1600" s="969" t="s">
        <v>5700</v>
      </c>
      <c r="G1600" s="970"/>
      <c r="H1600" s="967"/>
      <c r="I1600" s="970"/>
      <c r="J1600" s="967"/>
      <c r="K1600" s="970"/>
      <c r="L1600" s="967"/>
      <c r="M1600" s="970"/>
      <c r="N1600" s="967"/>
      <c r="O1600" s="970"/>
      <c r="P1600" s="967"/>
      <c r="Q1600" s="970"/>
      <c r="R1600" s="967"/>
      <c r="S1600" s="970"/>
      <c r="T1600" s="967"/>
      <c r="U1600" s="970"/>
      <c r="V1600" s="967"/>
    </row>
    <row r="1601" spans="1:20" ht="12.6" hidden="1" customHeight="1" outlineLevel="2">
      <c r="A1601" s="980">
        <v>44312</v>
      </c>
      <c r="B1601" s="1163" t="s">
        <v>5698</v>
      </c>
      <c r="C1601" s="955" t="s">
        <v>7338</v>
      </c>
      <c r="D1601" s="977"/>
      <c r="E1601" s="977" t="s">
        <v>5700</v>
      </c>
      <c r="F1601" s="972"/>
      <c r="G1601" s="970"/>
      <c r="H1601" s="967"/>
      <c r="I1601" s="970"/>
      <c r="J1601" s="967"/>
      <c r="K1601" s="970"/>
      <c r="L1601" s="967"/>
      <c r="M1601" s="970"/>
      <c r="N1601" s="967"/>
      <c r="O1601" s="970"/>
      <c r="P1601" s="967"/>
      <c r="Q1601" s="970"/>
      <c r="R1601" s="967"/>
      <c r="S1601" s="970"/>
      <c r="T1601" s="967"/>
    </row>
    <row r="1602" spans="1:20" ht="25.2" hidden="1" customHeight="1" outlineLevel="2">
      <c r="A1602" s="980">
        <v>44312</v>
      </c>
      <c r="B1602" s="1163" t="s">
        <v>5698</v>
      </c>
      <c r="C1602" s="955" t="s">
        <v>7339</v>
      </c>
      <c r="D1602" s="977"/>
      <c r="E1602" s="977" t="s">
        <v>5700</v>
      </c>
      <c r="F1602" s="972"/>
      <c r="G1602" s="970"/>
      <c r="H1602" s="967"/>
      <c r="I1602" s="970"/>
      <c r="J1602" s="967"/>
      <c r="K1602" s="970"/>
      <c r="L1602" s="967"/>
      <c r="M1602" s="970"/>
      <c r="N1602" s="967"/>
      <c r="O1602" s="970"/>
      <c r="P1602" s="967"/>
      <c r="Q1602" s="970"/>
      <c r="R1602" s="967"/>
      <c r="S1602" s="970"/>
      <c r="T1602" s="967"/>
    </row>
    <row r="1603" spans="1:20" ht="12.6" hidden="1" customHeight="1" outlineLevel="2">
      <c r="A1603" s="980">
        <v>44312</v>
      </c>
      <c r="B1603" s="1163" t="s">
        <v>5698</v>
      </c>
      <c r="C1603" s="955" t="s">
        <v>7340</v>
      </c>
      <c r="D1603" s="977"/>
      <c r="E1603" s="977" t="s">
        <v>5700</v>
      </c>
      <c r="F1603" s="972"/>
      <c r="G1603" s="970"/>
      <c r="H1603" s="967"/>
      <c r="I1603" s="970"/>
      <c r="J1603" s="967"/>
      <c r="K1603" s="970"/>
      <c r="L1603" s="967"/>
      <c r="M1603" s="970"/>
      <c r="N1603" s="967"/>
      <c r="O1603" s="970"/>
      <c r="P1603" s="967"/>
      <c r="Q1603" s="970"/>
      <c r="R1603" s="967"/>
      <c r="S1603" s="970"/>
      <c r="T1603" s="967"/>
    </row>
    <row r="1604" spans="1:20" ht="12.6" hidden="1" customHeight="1" outlineLevel="2">
      <c r="A1604" s="980">
        <v>44312</v>
      </c>
      <c r="B1604" s="1163" t="s">
        <v>5698</v>
      </c>
      <c r="C1604" s="955" t="s">
        <v>7341</v>
      </c>
      <c r="D1604" s="968"/>
      <c r="E1604" s="968"/>
      <c r="F1604" s="969" t="s">
        <v>5700</v>
      </c>
      <c r="G1604" s="970"/>
      <c r="H1604" s="967"/>
      <c r="I1604" s="970"/>
      <c r="J1604" s="967"/>
      <c r="K1604" s="970"/>
      <c r="L1604" s="967"/>
      <c r="M1604" s="970"/>
      <c r="N1604" s="967"/>
      <c r="O1604" s="970"/>
      <c r="P1604" s="967"/>
      <c r="Q1604" s="970"/>
      <c r="R1604" s="967"/>
      <c r="S1604" s="970"/>
      <c r="T1604" s="967"/>
    </row>
    <row r="1605" spans="1:20" ht="12.6" hidden="1" customHeight="1" outlineLevel="2">
      <c r="A1605" s="980">
        <v>44312</v>
      </c>
      <c r="B1605" s="1163" t="s">
        <v>7342</v>
      </c>
      <c r="C1605" s="955" t="s">
        <v>7343</v>
      </c>
      <c r="D1605" s="968"/>
      <c r="E1605" s="968"/>
      <c r="F1605" s="972"/>
      <c r="G1605" s="970"/>
      <c r="H1605" s="967"/>
      <c r="I1605" s="970"/>
      <c r="J1605" s="967"/>
      <c r="K1605" s="970"/>
      <c r="L1605" s="967"/>
      <c r="M1605" s="970"/>
      <c r="N1605" s="967"/>
      <c r="O1605" s="970"/>
      <c r="P1605" s="967"/>
      <c r="Q1605" s="970"/>
      <c r="R1605" s="967"/>
      <c r="S1605" s="970"/>
      <c r="T1605" s="974" t="s">
        <v>5700</v>
      </c>
    </row>
    <row r="1606" spans="1:20" ht="12.6" hidden="1" customHeight="1" outlineLevel="2">
      <c r="A1606" s="980">
        <v>44312</v>
      </c>
      <c r="B1606" s="1163" t="s">
        <v>5698</v>
      </c>
      <c r="C1606" s="955" t="s">
        <v>7344</v>
      </c>
      <c r="D1606" s="977"/>
      <c r="E1606" s="977" t="s">
        <v>5700</v>
      </c>
      <c r="F1606" s="972"/>
      <c r="G1606" s="970"/>
      <c r="H1606" s="967"/>
      <c r="I1606" s="970"/>
      <c r="J1606" s="967"/>
      <c r="K1606" s="970"/>
      <c r="L1606" s="967"/>
      <c r="M1606" s="970"/>
      <c r="N1606" s="967"/>
      <c r="O1606" s="970"/>
      <c r="P1606" s="967"/>
      <c r="Q1606" s="970"/>
      <c r="R1606" s="967"/>
      <c r="S1606" s="970"/>
      <c r="T1606" s="967"/>
    </row>
    <row r="1607" spans="1:20" ht="12.6" hidden="1" customHeight="1" outlineLevel="2">
      <c r="A1607" s="980">
        <v>44312</v>
      </c>
      <c r="B1607" s="1163" t="s">
        <v>7345</v>
      </c>
      <c r="C1607" s="955" t="s">
        <v>7346</v>
      </c>
      <c r="D1607" s="977"/>
      <c r="E1607" s="977" t="s">
        <v>5700</v>
      </c>
      <c r="F1607" s="972"/>
      <c r="G1607" s="970"/>
      <c r="H1607" s="967"/>
      <c r="I1607" s="970"/>
      <c r="J1607" s="967"/>
      <c r="K1607" s="970"/>
      <c r="L1607" s="967"/>
      <c r="M1607" s="970"/>
      <c r="N1607" s="967"/>
      <c r="O1607" s="970"/>
      <c r="P1607" s="967"/>
      <c r="Q1607" s="970"/>
      <c r="R1607" s="967"/>
      <c r="S1607" s="970"/>
      <c r="T1607" s="967"/>
    </row>
    <row r="1608" spans="1:20" ht="12.6" hidden="1" customHeight="1" outlineLevel="2">
      <c r="A1608" s="980">
        <v>44312</v>
      </c>
      <c r="B1608" s="1163" t="s">
        <v>5698</v>
      </c>
      <c r="C1608" s="955" t="s">
        <v>7347</v>
      </c>
      <c r="D1608" s="968"/>
      <c r="E1608" s="968"/>
      <c r="F1608" s="969" t="s">
        <v>5700</v>
      </c>
      <c r="G1608" s="970"/>
      <c r="H1608" s="967"/>
      <c r="I1608" s="970"/>
      <c r="J1608" s="967"/>
      <c r="K1608" s="970"/>
      <c r="L1608" s="967"/>
      <c r="M1608" s="970"/>
      <c r="N1608" s="967"/>
      <c r="O1608" s="970"/>
      <c r="P1608" s="967"/>
      <c r="Q1608" s="970"/>
      <c r="R1608" s="967"/>
      <c r="S1608" s="970"/>
      <c r="T1608" s="967"/>
    </row>
    <row r="1609" spans="1:20" ht="25.2" hidden="1" customHeight="1" outlineLevel="2">
      <c r="A1609" s="980">
        <v>44312</v>
      </c>
      <c r="B1609" s="1163" t="s">
        <v>5698</v>
      </c>
      <c r="C1609" s="955" t="s">
        <v>7348</v>
      </c>
      <c r="D1609" s="977"/>
      <c r="E1609" s="977" t="s">
        <v>5700</v>
      </c>
      <c r="F1609" s="972"/>
      <c r="G1609" s="970"/>
      <c r="H1609" s="967"/>
      <c r="I1609" s="970"/>
      <c r="J1609" s="967"/>
      <c r="K1609" s="970"/>
      <c r="L1609" s="967"/>
      <c r="M1609" s="970"/>
      <c r="N1609" s="967"/>
      <c r="O1609" s="970"/>
      <c r="P1609" s="967"/>
      <c r="Q1609" s="970"/>
      <c r="R1609" s="967"/>
      <c r="S1609" s="970"/>
      <c r="T1609" s="967"/>
    </row>
    <row r="1610" spans="1:20" ht="12.6" hidden="1" customHeight="1" outlineLevel="2">
      <c r="A1610" s="980">
        <v>44312</v>
      </c>
      <c r="B1610" s="1163" t="s">
        <v>5698</v>
      </c>
      <c r="C1610" s="955" t="s">
        <v>7349</v>
      </c>
      <c r="D1610" s="977"/>
      <c r="E1610" s="977" t="s">
        <v>5700</v>
      </c>
      <c r="F1610" s="972"/>
      <c r="G1610" s="970"/>
      <c r="H1610" s="967"/>
      <c r="I1610" s="970"/>
      <c r="J1610" s="967"/>
      <c r="K1610" s="970"/>
      <c r="L1610" s="967"/>
      <c r="M1610" s="970"/>
      <c r="N1610" s="967"/>
      <c r="O1610" s="970"/>
      <c r="P1610" s="967"/>
      <c r="Q1610" s="970"/>
      <c r="R1610" s="967"/>
      <c r="S1610" s="970"/>
      <c r="T1610" s="967"/>
    </row>
    <row r="1611" spans="1:20" ht="12.6" hidden="1" customHeight="1" outlineLevel="2">
      <c r="A1611" s="980">
        <v>44312</v>
      </c>
      <c r="B1611" s="1163" t="s">
        <v>5698</v>
      </c>
      <c r="C1611" s="955" t="s">
        <v>7350</v>
      </c>
      <c r="D1611" s="977"/>
      <c r="E1611" s="977" t="s">
        <v>5700</v>
      </c>
      <c r="F1611" s="972"/>
      <c r="G1611" s="970"/>
      <c r="H1611" s="967"/>
      <c r="I1611" s="970"/>
      <c r="J1611" s="967"/>
      <c r="K1611" s="970"/>
      <c r="L1611" s="967"/>
      <c r="M1611" s="970"/>
      <c r="N1611" s="967"/>
      <c r="O1611" s="970"/>
      <c r="P1611" s="967"/>
      <c r="Q1611" s="970"/>
      <c r="R1611" s="967"/>
      <c r="S1611" s="970"/>
      <c r="T1611" s="967"/>
    </row>
    <row r="1612" spans="1:20" ht="12.6" hidden="1" customHeight="1" outlineLevel="1" collapsed="1">
      <c r="A1612" s="1203">
        <v>44313</v>
      </c>
      <c r="B1612" s="1163" t="s">
        <v>5698</v>
      </c>
      <c r="C1612" s="955" t="s">
        <v>7351</v>
      </c>
      <c r="D1612" s="968"/>
      <c r="E1612" s="968"/>
      <c r="F1612" s="972"/>
      <c r="G1612" s="970"/>
      <c r="H1612" s="967"/>
      <c r="I1612" s="970"/>
      <c r="J1612" s="967"/>
      <c r="K1612" s="970"/>
      <c r="L1612" s="967"/>
      <c r="M1612" s="970"/>
      <c r="N1612" s="967"/>
      <c r="O1612" s="970"/>
      <c r="P1612" s="967"/>
      <c r="Q1612" s="970"/>
      <c r="R1612" s="974" t="s">
        <v>5700</v>
      </c>
      <c r="S1612" s="970"/>
      <c r="T1612" s="967"/>
    </row>
    <row r="1613" spans="1:20" ht="12.6" hidden="1" customHeight="1" outlineLevel="2">
      <c r="A1613" s="1203">
        <v>44313</v>
      </c>
      <c r="B1613" s="1163" t="s">
        <v>5698</v>
      </c>
      <c r="C1613" s="955" t="s">
        <v>7352</v>
      </c>
      <c r="D1613" s="968"/>
      <c r="E1613" s="968"/>
      <c r="F1613" s="969" t="s">
        <v>5700</v>
      </c>
      <c r="G1613" s="970"/>
      <c r="H1613" s="967"/>
      <c r="I1613" s="970"/>
      <c r="J1613" s="967"/>
      <c r="K1613" s="970"/>
      <c r="L1613" s="967"/>
      <c r="M1613" s="970"/>
      <c r="N1613" s="967"/>
      <c r="O1613" s="970"/>
      <c r="P1613" s="967"/>
      <c r="Q1613" s="970"/>
      <c r="R1613" s="967"/>
      <c r="S1613" s="970"/>
      <c r="T1613" s="967"/>
    </row>
    <row r="1614" spans="1:20" ht="12.6" hidden="1" customHeight="1" outlineLevel="2">
      <c r="A1614" s="1203">
        <v>44313</v>
      </c>
      <c r="B1614" s="1163" t="s">
        <v>5698</v>
      </c>
      <c r="C1614" s="955" t="s">
        <v>7353</v>
      </c>
      <c r="D1614" s="968"/>
      <c r="E1614" s="968"/>
      <c r="F1614" s="969" t="s">
        <v>5700</v>
      </c>
      <c r="G1614" s="970"/>
      <c r="H1614" s="967"/>
      <c r="I1614" s="970"/>
      <c r="J1614" s="967"/>
      <c r="K1614" s="970"/>
      <c r="L1614" s="967"/>
      <c r="M1614" s="970"/>
      <c r="N1614" s="967"/>
      <c r="O1614" s="970"/>
      <c r="P1614" s="967"/>
      <c r="Q1614" s="970"/>
      <c r="R1614" s="967"/>
      <c r="S1614" s="970"/>
      <c r="T1614" s="967"/>
    </row>
    <row r="1615" spans="1:20" ht="12.6" hidden="1" customHeight="1" outlineLevel="2">
      <c r="A1615" s="1203">
        <v>44313</v>
      </c>
      <c r="B1615" s="1163" t="s">
        <v>5698</v>
      </c>
      <c r="C1615" s="955" t="s">
        <v>7354</v>
      </c>
      <c r="D1615" s="968"/>
      <c r="E1615" s="968"/>
      <c r="F1615" s="972"/>
      <c r="G1615" s="970"/>
      <c r="H1615" s="967"/>
      <c r="I1615" s="970"/>
      <c r="J1615" s="967"/>
      <c r="K1615" s="970"/>
      <c r="L1615" s="967"/>
      <c r="M1615" s="970"/>
      <c r="N1615" s="967"/>
      <c r="O1615" s="970"/>
      <c r="P1615" s="967"/>
      <c r="Q1615" s="970"/>
      <c r="R1615" s="967"/>
      <c r="S1615" s="970"/>
      <c r="T1615" s="974" t="s">
        <v>5700</v>
      </c>
    </row>
    <row r="1616" spans="1:20" ht="12.6" hidden="1" customHeight="1" outlineLevel="2">
      <c r="A1616" s="1203">
        <v>44313</v>
      </c>
      <c r="B1616" s="1163" t="s">
        <v>5698</v>
      </c>
      <c r="C1616" s="955" t="s">
        <v>7355</v>
      </c>
      <c r="D1616" s="968"/>
      <c r="E1616" s="968"/>
      <c r="F1616" s="972"/>
      <c r="G1616" s="970"/>
      <c r="H1616" s="967"/>
      <c r="I1616" s="970"/>
      <c r="J1616" s="967"/>
      <c r="K1616" s="970"/>
      <c r="L1616" s="967"/>
      <c r="M1616" s="970"/>
      <c r="N1616" s="967"/>
      <c r="O1616" s="970"/>
      <c r="P1616" s="967"/>
      <c r="Q1616" s="970"/>
      <c r="R1616" s="967"/>
      <c r="S1616" s="970"/>
      <c r="T1616" s="974" t="s">
        <v>5700</v>
      </c>
    </row>
    <row r="1617" spans="1:20" ht="12.6" hidden="1" customHeight="1" outlineLevel="2">
      <c r="A1617" s="1203">
        <v>44313</v>
      </c>
      <c r="B1617" s="1163" t="s">
        <v>5698</v>
      </c>
      <c r="C1617" s="955" t="s">
        <v>7356</v>
      </c>
      <c r="D1617" s="968"/>
      <c r="E1617" s="968"/>
      <c r="F1617" s="972"/>
      <c r="G1617" s="970"/>
      <c r="H1617" s="967"/>
      <c r="I1617" s="970"/>
      <c r="J1617" s="967"/>
      <c r="K1617" s="970"/>
      <c r="L1617" s="967"/>
      <c r="M1617" s="970"/>
      <c r="N1617" s="967"/>
      <c r="O1617" s="970"/>
      <c r="P1617" s="967"/>
      <c r="Q1617" s="970"/>
      <c r="R1617" s="967"/>
      <c r="S1617" s="970"/>
      <c r="T1617" s="974" t="s">
        <v>5700</v>
      </c>
    </row>
    <row r="1618" spans="1:20" ht="25.2" hidden="1" customHeight="1" outlineLevel="2">
      <c r="A1618" s="1203">
        <v>44313</v>
      </c>
      <c r="B1618" s="1163" t="s">
        <v>5698</v>
      </c>
      <c r="C1618" s="955" t="s">
        <v>7357</v>
      </c>
      <c r="D1618" s="977"/>
      <c r="E1618" s="977" t="s">
        <v>5700</v>
      </c>
      <c r="F1618" s="972"/>
      <c r="G1618" s="970"/>
      <c r="H1618" s="967"/>
      <c r="I1618" s="970"/>
      <c r="J1618" s="967"/>
      <c r="K1618" s="970"/>
      <c r="L1618" s="967"/>
      <c r="M1618" s="970"/>
      <c r="N1618" s="967"/>
      <c r="O1618" s="970"/>
      <c r="P1618" s="967"/>
      <c r="Q1618" s="970"/>
      <c r="R1618" s="967"/>
      <c r="S1618" s="970"/>
      <c r="T1618" s="967"/>
    </row>
    <row r="1619" spans="1:20" ht="12.6" hidden="1" customHeight="1" outlineLevel="2">
      <c r="A1619" s="1203">
        <v>44313</v>
      </c>
      <c r="B1619" s="1163" t="s">
        <v>5698</v>
      </c>
      <c r="C1619" s="955" t="s">
        <v>7358</v>
      </c>
      <c r="D1619" s="977"/>
      <c r="E1619" s="977" t="s">
        <v>5700</v>
      </c>
      <c r="F1619" s="972"/>
      <c r="G1619" s="970"/>
      <c r="H1619" s="967"/>
      <c r="I1619" s="970"/>
      <c r="J1619" s="967"/>
      <c r="K1619" s="970"/>
      <c r="L1619" s="967"/>
      <c r="M1619" s="970"/>
      <c r="N1619" s="967"/>
      <c r="O1619" s="970"/>
      <c r="P1619" s="967"/>
      <c r="Q1619" s="970"/>
      <c r="R1619" s="967"/>
      <c r="S1619" s="970"/>
      <c r="T1619" s="967"/>
    </row>
    <row r="1620" spans="1:20" ht="12.6" hidden="1" customHeight="1" outlineLevel="2">
      <c r="A1620" s="1203">
        <v>44313</v>
      </c>
      <c r="B1620" s="1163" t="s">
        <v>5698</v>
      </c>
      <c r="C1620" s="955" t="s">
        <v>7359</v>
      </c>
      <c r="D1620" s="977"/>
      <c r="E1620" s="977" t="s">
        <v>5700</v>
      </c>
      <c r="F1620" s="972"/>
      <c r="G1620" s="970"/>
      <c r="H1620" s="967"/>
      <c r="I1620" s="970"/>
      <c r="J1620" s="967"/>
      <c r="K1620" s="970"/>
      <c r="L1620" s="967"/>
      <c r="M1620" s="970"/>
      <c r="N1620" s="967"/>
      <c r="O1620" s="970"/>
      <c r="P1620" s="967"/>
      <c r="Q1620" s="970"/>
      <c r="R1620" s="967"/>
      <c r="S1620" s="970"/>
      <c r="T1620" s="967"/>
    </row>
    <row r="1621" spans="1:20" ht="12.6" hidden="1" customHeight="1" outlineLevel="2">
      <c r="A1621" s="1203">
        <v>44313</v>
      </c>
      <c r="B1621" s="1163" t="s">
        <v>5698</v>
      </c>
      <c r="C1621" s="955" t="s">
        <v>7360</v>
      </c>
      <c r="D1621" s="968"/>
      <c r="E1621" s="968"/>
      <c r="F1621" s="972"/>
      <c r="G1621" s="970"/>
      <c r="H1621" s="974" t="s">
        <v>5700</v>
      </c>
      <c r="I1621" s="970"/>
      <c r="J1621" s="967"/>
      <c r="K1621" s="970"/>
      <c r="L1621" s="967"/>
      <c r="M1621" s="970"/>
      <c r="N1621" s="967"/>
      <c r="O1621" s="970"/>
      <c r="P1621" s="967"/>
      <c r="Q1621" s="970"/>
      <c r="R1621" s="967"/>
      <c r="S1621" s="970"/>
      <c r="T1621" s="967"/>
    </row>
    <row r="1622" spans="1:20" ht="12.6" hidden="1" customHeight="1" outlineLevel="2">
      <c r="A1622" s="1203">
        <v>44313</v>
      </c>
      <c r="B1622" s="1163" t="s">
        <v>5698</v>
      </c>
      <c r="C1622" s="955" t="s">
        <v>7361</v>
      </c>
      <c r="D1622" s="968"/>
      <c r="E1622" s="968"/>
      <c r="F1622" s="972"/>
      <c r="G1622" s="970"/>
      <c r="H1622" s="974" t="s">
        <v>5700</v>
      </c>
      <c r="I1622" s="970"/>
      <c r="J1622" s="967"/>
      <c r="K1622" s="970"/>
      <c r="L1622" s="967"/>
      <c r="M1622" s="970"/>
      <c r="N1622" s="967"/>
      <c r="O1622" s="973"/>
      <c r="P1622" s="967"/>
      <c r="Q1622" s="970"/>
      <c r="R1622" s="967"/>
      <c r="S1622" s="970"/>
      <c r="T1622" s="967"/>
    </row>
    <row r="1623" spans="1:20" ht="12.6" hidden="1" customHeight="1" outlineLevel="2">
      <c r="A1623" s="1203">
        <v>44313</v>
      </c>
      <c r="B1623" s="1163" t="s">
        <v>5698</v>
      </c>
      <c r="C1623" s="955" t="s">
        <v>7195</v>
      </c>
      <c r="D1623" s="968"/>
      <c r="E1623" s="968"/>
      <c r="F1623" s="972"/>
      <c r="G1623" s="970"/>
      <c r="H1623" s="967"/>
      <c r="I1623" s="970"/>
      <c r="J1623" s="967"/>
      <c r="K1623" s="970"/>
      <c r="L1623" s="967"/>
      <c r="M1623" s="970"/>
      <c r="N1623" s="967"/>
      <c r="O1623" s="973" t="s">
        <v>5700</v>
      </c>
      <c r="P1623" s="967"/>
      <c r="Q1623" s="970"/>
      <c r="R1623" s="967"/>
      <c r="S1623" s="970"/>
      <c r="T1623" s="967"/>
    </row>
    <row r="1624" spans="1:20" ht="12.6" hidden="1" customHeight="1" outlineLevel="2">
      <c r="A1624" s="1203">
        <v>44313</v>
      </c>
      <c r="B1624" s="1163" t="s">
        <v>5698</v>
      </c>
      <c r="C1624" s="955" t="s">
        <v>7362</v>
      </c>
      <c r="D1624" s="968"/>
      <c r="E1624" s="968"/>
      <c r="F1624" s="969" t="s">
        <v>5700</v>
      </c>
      <c r="G1624" s="970"/>
      <c r="H1624" s="967"/>
      <c r="I1624" s="970"/>
      <c r="J1624" s="967"/>
      <c r="K1624" s="970"/>
      <c r="L1624" s="967"/>
      <c r="M1624" s="970"/>
      <c r="N1624" s="967"/>
      <c r="O1624" s="970"/>
      <c r="P1624" s="967"/>
      <c r="Q1624" s="970"/>
      <c r="R1624" s="967"/>
      <c r="S1624" s="970"/>
      <c r="T1624" s="967"/>
    </row>
    <row r="1625" spans="1:20" ht="12.6" hidden="1" customHeight="1" outlineLevel="2">
      <c r="A1625" s="1203">
        <v>44313</v>
      </c>
      <c r="B1625" s="1163" t="s">
        <v>5698</v>
      </c>
      <c r="C1625" s="955" t="s">
        <v>7363</v>
      </c>
      <c r="D1625" s="968"/>
      <c r="E1625" s="968"/>
      <c r="F1625" s="969" t="s">
        <v>5700</v>
      </c>
      <c r="G1625" s="970"/>
      <c r="H1625" s="967"/>
      <c r="I1625" s="970"/>
      <c r="J1625" s="967"/>
      <c r="K1625" s="970"/>
      <c r="L1625" s="967"/>
      <c r="M1625" s="970"/>
      <c r="N1625" s="967"/>
      <c r="O1625" s="970"/>
      <c r="P1625" s="967"/>
      <c r="Q1625" s="970"/>
      <c r="R1625" s="967"/>
      <c r="S1625" s="970"/>
      <c r="T1625" s="967"/>
    </row>
    <row r="1626" spans="1:20" ht="12.6" hidden="1" customHeight="1" outlineLevel="2">
      <c r="A1626" s="1203">
        <v>44313</v>
      </c>
      <c r="B1626" s="1163" t="s">
        <v>5706</v>
      </c>
      <c r="C1626" s="955" t="s">
        <v>7364</v>
      </c>
      <c r="D1626" s="968"/>
      <c r="E1626" s="968"/>
      <c r="F1626" s="972"/>
      <c r="G1626" s="970"/>
      <c r="H1626" s="967"/>
      <c r="I1626" s="970"/>
      <c r="J1626" s="967"/>
      <c r="K1626" s="970"/>
      <c r="L1626" s="967"/>
      <c r="M1626" s="970"/>
      <c r="N1626" s="967"/>
      <c r="O1626" s="970"/>
      <c r="P1626" s="974" t="s">
        <v>5700</v>
      </c>
      <c r="Q1626" s="970"/>
      <c r="R1626" s="967"/>
      <c r="S1626" s="970"/>
      <c r="T1626" s="974" t="s">
        <v>5700</v>
      </c>
    </row>
    <row r="1627" spans="1:20" ht="12.6" hidden="1" customHeight="1" outlineLevel="2">
      <c r="A1627" s="1203">
        <v>44313</v>
      </c>
      <c r="B1627" s="1163" t="s">
        <v>5698</v>
      </c>
      <c r="C1627" s="955" t="s">
        <v>7365</v>
      </c>
      <c r="D1627" s="968"/>
      <c r="E1627" s="968"/>
      <c r="F1627" s="972"/>
      <c r="G1627" s="970"/>
      <c r="H1627" s="967"/>
      <c r="I1627" s="970"/>
      <c r="J1627" s="967"/>
      <c r="K1627" s="970"/>
      <c r="L1627" s="967"/>
      <c r="M1627" s="970"/>
      <c r="N1627" s="967"/>
      <c r="O1627" s="970"/>
      <c r="P1627" s="967"/>
      <c r="Q1627" s="970"/>
      <c r="R1627" s="967"/>
      <c r="S1627" s="970"/>
      <c r="T1627" s="974" t="s">
        <v>5700</v>
      </c>
    </row>
    <row r="1628" spans="1:20" ht="12.6" hidden="1" customHeight="1" outlineLevel="2">
      <c r="A1628" s="1203">
        <v>44313</v>
      </c>
      <c r="B1628" s="1163" t="s">
        <v>5698</v>
      </c>
      <c r="C1628" s="955" t="s">
        <v>7366</v>
      </c>
      <c r="D1628" s="968"/>
      <c r="E1628" s="968"/>
      <c r="F1628" s="972"/>
      <c r="G1628" s="970"/>
      <c r="H1628" s="967"/>
      <c r="I1628" s="970"/>
      <c r="J1628" s="967"/>
      <c r="K1628" s="970"/>
      <c r="L1628" s="967"/>
      <c r="M1628" s="970"/>
      <c r="N1628" s="967"/>
      <c r="O1628" s="973" t="s">
        <v>5700</v>
      </c>
      <c r="P1628" s="967"/>
      <c r="Q1628" s="970"/>
      <c r="R1628" s="967"/>
      <c r="S1628" s="970"/>
      <c r="T1628" s="967"/>
    </row>
    <row r="1629" spans="1:20" ht="25.2" hidden="1" customHeight="1" outlineLevel="2">
      <c r="A1629" s="1203">
        <v>44313</v>
      </c>
      <c r="B1629" s="1163" t="s">
        <v>5698</v>
      </c>
      <c r="C1629" s="955" t="s">
        <v>7367</v>
      </c>
      <c r="D1629" s="968"/>
      <c r="E1629" s="968"/>
      <c r="F1629" s="969" t="s">
        <v>5700</v>
      </c>
      <c r="G1629" s="970"/>
      <c r="H1629" s="967"/>
      <c r="I1629" s="970"/>
      <c r="J1629" s="967"/>
      <c r="K1629" s="970"/>
      <c r="L1629" s="967"/>
      <c r="M1629" s="970"/>
      <c r="N1629" s="967"/>
      <c r="O1629" s="970"/>
      <c r="P1629" s="967"/>
      <c r="Q1629" s="970"/>
      <c r="R1629" s="967"/>
      <c r="S1629" s="970"/>
      <c r="T1629" s="967"/>
    </row>
    <row r="1630" spans="1:20" ht="25.2" hidden="1" customHeight="1" outlineLevel="2">
      <c r="A1630" s="1203">
        <v>44313</v>
      </c>
      <c r="B1630" s="1163" t="s">
        <v>5698</v>
      </c>
      <c r="C1630" s="955" t="s">
        <v>7368</v>
      </c>
      <c r="D1630" s="977"/>
      <c r="E1630" s="977" t="s">
        <v>5700</v>
      </c>
      <c r="F1630" s="972"/>
      <c r="G1630" s="970"/>
      <c r="H1630" s="967"/>
      <c r="I1630" s="970"/>
      <c r="J1630" s="967"/>
      <c r="K1630" s="970"/>
      <c r="L1630" s="967"/>
      <c r="M1630" s="970"/>
      <c r="N1630" s="967"/>
      <c r="O1630" s="970"/>
      <c r="P1630" s="967"/>
      <c r="Q1630" s="970"/>
      <c r="R1630" s="967"/>
      <c r="S1630" s="970"/>
      <c r="T1630" s="967"/>
    </row>
    <row r="1631" spans="1:20" ht="25.2" hidden="1" customHeight="1" outlineLevel="2">
      <c r="A1631" s="1203">
        <v>44313</v>
      </c>
      <c r="B1631" s="1163" t="s">
        <v>5698</v>
      </c>
      <c r="C1631" s="955" t="s">
        <v>7369</v>
      </c>
      <c r="D1631" s="968"/>
      <c r="E1631" s="968"/>
      <c r="F1631" s="972"/>
      <c r="G1631" s="970"/>
      <c r="H1631" s="967"/>
      <c r="I1631" s="970"/>
      <c r="J1631" s="967"/>
      <c r="K1631" s="970"/>
      <c r="L1631" s="967"/>
      <c r="M1631" s="970"/>
      <c r="N1631" s="967"/>
      <c r="O1631" s="970"/>
      <c r="P1631" s="974" t="s">
        <v>5700</v>
      </c>
      <c r="Q1631" s="970"/>
      <c r="R1631" s="967"/>
      <c r="S1631" s="970"/>
      <c r="T1631" s="974" t="s">
        <v>5700</v>
      </c>
    </row>
    <row r="1632" spans="1:20" ht="12.6" hidden="1" customHeight="1" outlineLevel="2">
      <c r="A1632" s="1203">
        <v>44313</v>
      </c>
      <c r="B1632" s="1163" t="s">
        <v>5698</v>
      </c>
      <c r="C1632" s="955" t="s">
        <v>7370</v>
      </c>
      <c r="D1632" s="968"/>
      <c r="E1632" s="968"/>
      <c r="F1632" s="972"/>
      <c r="G1632" s="970"/>
      <c r="H1632" s="967"/>
      <c r="I1632" s="970"/>
      <c r="J1632" s="967"/>
      <c r="K1632" s="970"/>
      <c r="L1632" s="967"/>
      <c r="M1632" s="970"/>
      <c r="N1632" s="967"/>
      <c r="O1632" s="973" t="s">
        <v>5700</v>
      </c>
      <c r="P1632" s="967"/>
      <c r="Q1632" s="970"/>
      <c r="R1632" s="967"/>
      <c r="S1632" s="970"/>
      <c r="T1632" s="967"/>
    </row>
    <row r="1633" spans="1:20" ht="25.2" hidden="1" customHeight="1" outlineLevel="2">
      <c r="A1633" s="1203">
        <v>44313</v>
      </c>
      <c r="B1633" s="1163" t="s">
        <v>5698</v>
      </c>
      <c r="C1633" s="955" t="s">
        <v>7371</v>
      </c>
      <c r="D1633" s="968"/>
      <c r="E1633" s="968"/>
      <c r="F1633" s="972"/>
      <c r="G1633" s="970"/>
      <c r="H1633" s="967"/>
      <c r="I1633" s="970"/>
      <c r="J1633" s="967"/>
      <c r="K1633" s="970"/>
      <c r="L1633" s="967"/>
      <c r="M1633" s="973" t="s">
        <v>5700</v>
      </c>
      <c r="N1633" s="967"/>
      <c r="O1633" s="970"/>
      <c r="P1633" s="967"/>
      <c r="Q1633" s="970"/>
      <c r="R1633" s="967"/>
      <c r="S1633" s="970"/>
      <c r="T1633" s="967"/>
    </row>
    <row r="1634" spans="1:20" ht="12.6" hidden="1" customHeight="1" outlineLevel="2">
      <c r="A1634" s="1203">
        <v>44313</v>
      </c>
      <c r="B1634" s="1163" t="s">
        <v>5706</v>
      </c>
      <c r="C1634" s="955" t="s">
        <v>7372</v>
      </c>
      <c r="D1634" s="977"/>
      <c r="E1634" s="977" t="s">
        <v>5700</v>
      </c>
      <c r="F1634" s="972"/>
      <c r="G1634" s="970"/>
      <c r="H1634" s="967"/>
      <c r="I1634" s="970"/>
      <c r="J1634" s="967"/>
      <c r="K1634" s="970"/>
      <c r="L1634" s="967"/>
      <c r="M1634" s="970"/>
      <c r="N1634" s="967"/>
      <c r="O1634" s="970"/>
      <c r="P1634" s="967"/>
      <c r="Q1634" s="970"/>
      <c r="R1634" s="967"/>
      <c r="S1634" s="970"/>
      <c r="T1634" s="967"/>
    </row>
    <row r="1635" spans="1:20" ht="25.2" hidden="1" customHeight="1" outlineLevel="1" collapsed="1">
      <c r="A1635" s="1194">
        <v>44314</v>
      </c>
      <c r="B1635" s="1163" t="s">
        <v>5698</v>
      </c>
      <c r="C1635" s="955" t="s">
        <v>7373</v>
      </c>
      <c r="D1635" s="968"/>
      <c r="E1635" s="968"/>
      <c r="F1635" s="969" t="s">
        <v>5700</v>
      </c>
      <c r="G1635" s="970"/>
      <c r="H1635" s="967"/>
      <c r="I1635" s="970"/>
      <c r="J1635" s="974" t="s">
        <v>5700</v>
      </c>
      <c r="K1635" s="970"/>
      <c r="L1635" s="967"/>
      <c r="M1635" s="970"/>
      <c r="N1635" s="967"/>
      <c r="O1635" s="970"/>
      <c r="P1635" s="967"/>
      <c r="Q1635" s="970"/>
      <c r="R1635" s="967"/>
      <c r="S1635" s="970"/>
      <c r="T1635" s="974" t="s">
        <v>5700</v>
      </c>
    </row>
    <row r="1636" spans="1:20" ht="12.6" hidden="1" customHeight="1" outlineLevel="2">
      <c r="A1636" s="1194">
        <v>44314</v>
      </c>
      <c r="B1636" s="1163" t="s">
        <v>5698</v>
      </c>
      <c r="C1636" s="955" t="s">
        <v>7374</v>
      </c>
      <c r="D1636" s="968"/>
      <c r="E1636" s="968"/>
      <c r="F1636" s="972"/>
      <c r="G1636" s="970"/>
      <c r="H1636" s="967"/>
      <c r="I1636" s="970"/>
      <c r="J1636" s="967"/>
      <c r="K1636" s="970"/>
      <c r="L1636" s="967"/>
      <c r="M1636" s="970"/>
      <c r="N1636" s="967"/>
      <c r="O1636" s="970"/>
      <c r="P1636" s="967"/>
      <c r="Q1636" s="970"/>
      <c r="R1636" s="967"/>
      <c r="S1636" s="970"/>
      <c r="T1636" s="974" t="s">
        <v>5700</v>
      </c>
    </row>
    <row r="1637" spans="1:20" ht="12.6" hidden="1" customHeight="1" outlineLevel="2">
      <c r="A1637" s="1194">
        <v>44314</v>
      </c>
      <c r="B1637" s="1163" t="s">
        <v>5698</v>
      </c>
      <c r="C1637" s="955" t="s">
        <v>7375</v>
      </c>
      <c r="D1637" s="968"/>
      <c r="E1637" s="968"/>
      <c r="F1637" s="972"/>
      <c r="G1637" s="970"/>
      <c r="H1637" s="967"/>
      <c r="I1637" s="970"/>
      <c r="J1637" s="967"/>
      <c r="K1637" s="970"/>
      <c r="L1637" s="967"/>
      <c r="M1637" s="970"/>
      <c r="N1637" s="967"/>
      <c r="O1637" s="970"/>
      <c r="P1637" s="967"/>
      <c r="Q1637" s="970"/>
      <c r="R1637" s="967"/>
      <c r="S1637" s="970"/>
      <c r="T1637" s="974" t="s">
        <v>5700</v>
      </c>
    </row>
    <row r="1638" spans="1:20" ht="12.6" hidden="1" customHeight="1" outlineLevel="2">
      <c r="A1638" s="1194">
        <v>44314</v>
      </c>
      <c r="B1638" s="1163" t="s">
        <v>5698</v>
      </c>
      <c r="C1638" s="955" t="s">
        <v>7376</v>
      </c>
      <c r="D1638" s="968"/>
      <c r="E1638" s="968"/>
      <c r="F1638" s="972"/>
      <c r="G1638" s="973" t="s">
        <v>5700</v>
      </c>
      <c r="H1638" s="967"/>
      <c r="I1638" s="970"/>
      <c r="J1638" s="967"/>
      <c r="K1638" s="970"/>
      <c r="L1638" s="967"/>
      <c r="M1638" s="970"/>
      <c r="N1638" s="967"/>
      <c r="O1638" s="970"/>
      <c r="P1638" s="967"/>
      <c r="Q1638" s="970"/>
      <c r="R1638" s="967"/>
      <c r="S1638" s="970"/>
      <c r="T1638" s="967"/>
    </row>
    <row r="1639" spans="1:20" ht="25.2" hidden="1" customHeight="1" outlineLevel="2">
      <c r="A1639" s="1194">
        <v>44314</v>
      </c>
      <c r="B1639" s="1163" t="s">
        <v>5698</v>
      </c>
      <c r="C1639" s="955" t="s">
        <v>7377</v>
      </c>
      <c r="D1639" s="968"/>
      <c r="E1639" s="968"/>
      <c r="F1639" s="969" t="s">
        <v>5700</v>
      </c>
      <c r="G1639" s="970"/>
      <c r="H1639" s="967"/>
      <c r="I1639" s="970"/>
      <c r="J1639" s="967"/>
      <c r="K1639" s="970"/>
      <c r="L1639" s="967"/>
      <c r="M1639" s="970"/>
      <c r="N1639" s="967"/>
      <c r="O1639" s="970"/>
      <c r="P1639" s="967"/>
      <c r="Q1639" s="970"/>
      <c r="R1639" s="967"/>
      <c r="S1639" s="970"/>
      <c r="T1639" s="967"/>
    </row>
    <row r="1640" spans="1:20" ht="37.799999999999997" hidden="1" customHeight="1" outlineLevel="2">
      <c r="A1640" s="1194">
        <v>44314</v>
      </c>
      <c r="B1640" s="1163" t="s">
        <v>5706</v>
      </c>
      <c r="C1640" s="955" t="s">
        <v>7378</v>
      </c>
      <c r="D1640" s="977"/>
      <c r="E1640" s="977" t="s">
        <v>5700</v>
      </c>
      <c r="F1640" s="972"/>
      <c r="G1640" s="970"/>
      <c r="H1640" s="967"/>
      <c r="I1640" s="970"/>
      <c r="J1640" s="967"/>
      <c r="K1640" s="970"/>
      <c r="L1640" s="967"/>
      <c r="M1640" s="970"/>
      <c r="N1640" s="967"/>
      <c r="O1640" s="970"/>
      <c r="P1640" s="967"/>
      <c r="Q1640" s="970"/>
      <c r="R1640" s="967"/>
      <c r="S1640" s="970"/>
      <c r="T1640" s="967"/>
    </row>
    <row r="1641" spans="1:20" ht="12.6" hidden="1" customHeight="1" outlineLevel="2">
      <c r="A1641" s="1194">
        <v>44314</v>
      </c>
      <c r="B1641" s="1163" t="s">
        <v>5698</v>
      </c>
      <c r="C1641" s="955" t="s">
        <v>7379</v>
      </c>
      <c r="D1641" s="968"/>
      <c r="E1641" s="968"/>
      <c r="F1641" s="972"/>
      <c r="G1641" s="970"/>
      <c r="H1641" s="967"/>
      <c r="I1641" s="970"/>
      <c r="J1641" s="967"/>
      <c r="K1641" s="970"/>
      <c r="L1641" s="967"/>
      <c r="M1641" s="970"/>
      <c r="N1641" s="967"/>
      <c r="O1641" s="970"/>
      <c r="P1641" s="967"/>
      <c r="Q1641" s="970"/>
      <c r="R1641" s="974" t="s">
        <v>5700</v>
      </c>
      <c r="S1641" s="970"/>
      <c r="T1641" s="967"/>
    </row>
    <row r="1642" spans="1:20" ht="37.799999999999997" hidden="1" customHeight="1" outlineLevel="2">
      <c r="A1642" s="1194">
        <v>44314</v>
      </c>
      <c r="B1642" s="1163" t="s">
        <v>5698</v>
      </c>
      <c r="C1642" s="955" t="s">
        <v>7380</v>
      </c>
      <c r="D1642" s="977"/>
      <c r="E1642" s="977"/>
      <c r="F1642" s="969" t="s">
        <v>5700</v>
      </c>
      <c r="G1642" s="970"/>
      <c r="H1642" s="967"/>
      <c r="I1642" s="970"/>
      <c r="J1642" s="974" t="s">
        <v>5700</v>
      </c>
      <c r="K1642" s="970"/>
      <c r="L1642" s="967"/>
      <c r="M1642" s="970"/>
      <c r="N1642" s="967"/>
      <c r="O1642" s="970"/>
      <c r="P1642" s="967"/>
      <c r="Q1642" s="970"/>
      <c r="R1642" s="967"/>
      <c r="S1642" s="973" t="s">
        <v>5700</v>
      </c>
      <c r="T1642" s="967"/>
    </row>
    <row r="1643" spans="1:20" ht="25.2" hidden="1" customHeight="1" outlineLevel="2">
      <c r="A1643" s="1194">
        <v>44314</v>
      </c>
      <c r="B1643" s="1163" t="s">
        <v>6318</v>
      </c>
      <c r="C1643" s="955" t="s">
        <v>7381</v>
      </c>
      <c r="D1643" s="977"/>
      <c r="E1643" s="977" t="s">
        <v>5700</v>
      </c>
      <c r="F1643" s="972"/>
      <c r="G1643" s="970"/>
      <c r="H1643" s="967"/>
      <c r="I1643" s="973" t="s">
        <v>5700</v>
      </c>
      <c r="J1643" s="967"/>
      <c r="K1643" s="970"/>
      <c r="L1643" s="967"/>
      <c r="M1643" s="970"/>
      <c r="N1643" s="967"/>
      <c r="O1643" s="970"/>
      <c r="P1643" s="967"/>
      <c r="Q1643" s="970"/>
      <c r="R1643" s="967"/>
      <c r="S1643" s="970"/>
      <c r="T1643" s="967"/>
    </row>
    <row r="1644" spans="1:20" ht="12.6" hidden="1" customHeight="1" outlineLevel="2">
      <c r="A1644" s="1194">
        <v>44314</v>
      </c>
      <c r="B1644" s="1163" t="s">
        <v>5698</v>
      </c>
      <c r="C1644" s="955" t="s">
        <v>7382</v>
      </c>
      <c r="D1644" s="977"/>
      <c r="E1644" s="977" t="s">
        <v>5700</v>
      </c>
      <c r="F1644" s="972"/>
      <c r="G1644" s="970"/>
      <c r="H1644" s="967"/>
      <c r="I1644" s="970"/>
      <c r="J1644" s="967"/>
      <c r="K1644" s="970"/>
      <c r="L1644" s="967"/>
      <c r="M1644" s="970"/>
      <c r="N1644" s="967"/>
      <c r="O1644" s="970"/>
      <c r="P1644" s="967"/>
      <c r="Q1644" s="970"/>
      <c r="R1644" s="967"/>
      <c r="S1644" s="970"/>
      <c r="T1644" s="967"/>
    </row>
    <row r="1645" spans="1:20" ht="25.2" hidden="1" customHeight="1" outlineLevel="2">
      <c r="A1645" s="1194">
        <v>44314</v>
      </c>
      <c r="B1645" s="1163" t="s">
        <v>5698</v>
      </c>
      <c r="C1645" s="955" t="s">
        <v>7383</v>
      </c>
      <c r="D1645" s="968"/>
      <c r="E1645" s="968"/>
      <c r="F1645" s="969" t="s">
        <v>5700</v>
      </c>
      <c r="G1645" s="970"/>
      <c r="H1645" s="967"/>
      <c r="I1645" s="970"/>
      <c r="J1645" s="967"/>
      <c r="K1645" s="970"/>
      <c r="L1645" s="967"/>
      <c r="M1645" s="970"/>
      <c r="N1645" s="967"/>
      <c r="O1645" s="970"/>
      <c r="P1645" s="967"/>
      <c r="Q1645" s="970"/>
      <c r="R1645" s="967"/>
      <c r="S1645" s="970"/>
      <c r="T1645" s="967"/>
    </row>
    <row r="1646" spans="1:20" ht="25.2" hidden="1" customHeight="1" outlineLevel="2">
      <c r="A1646" s="1194">
        <v>44314</v>
      </c>
      <c r="B1646" s="1163" t="s">
        <v>5698</v>
      </c>
      <c r="C1646" s="955" t="s">
        <v>7384</v>
      </c>
      <c r="D1646" s="968"/>
      <c r="E1646" s="968"/>
      <c r="F1646" s="972"/>
      <c r="G1646" s="970"/>
      <c r="H1646" s="967"/>
      <c r="I1646" s="970"/>
      <c r="J1646" s="967"/>
      <c r="K1646" s="970"/>
      <c r="L1646" s="967"/>
      <c r="M1646" s="970"/>
      <c r="N1646" s="967"/>
      <c r="O1646" s="970"/>
      <c r="P1646" s="967"/>
      <c r="Q1646" s="970"/>
      <c r="R1646" s="974" t="s">
        <v>5700</v>
      </c>
      <c r="S1646" s="970"/>
      <c r="T1646" s="967"/>
    </row>
    <row r="1647" spans="1:20" ht="12.6" hidden="1" customHeight="1" outlineLevel="1" collapsed="1">
      <c r="A1647" s="1204">
        <v>44315</v>
      </c>
      <c r="B1647" s="1163" t="s">
        <v>5698</v>
      </c>
      <c r="C1647" s="955" t="s">
        <v>7385</v>
      </c>
      <c r="D1647" s="968"/>
      <c r="E1647" s="968"/>
      <c r="F1647" s="972"/>
      <c r="G1647" s="970"/>
      <c r="H1647" s="974" t="s">
        <v>5700</v>
      </c>
      <c r="I1647" s="970"/>
      <c r="J1647" s="967"/>
      <c r="K1647" s="970"/>
      <c r="L1647" s="967"/>
      <c r="M1647" s="970"/>
      <c r="N1647" s="967"/>
      <c r="O1647" s="970"/>
      <c r="P1647" s="967"/>
      <c r="Q1647" s="970"/>
      <c r="R1647" s="967"/>
      <c r="S1647" s="970"/>
      <c r="T1647" s="967"/>
    </row>
    <row r="1648" spans="1:20" ht="12.6" hidden="1" customHeight="1" outlineLevel="2">
      <c r="A1648" s="1204">
        <v>44315</v>
      </c>
      <c r="B1648" s="1163" t="s">
        <v>5698</v>
      </c>
      <c r="C1648" s="955" t="s">
        <v>7386</v>
      </c>
      <c r="D1648" s="968"/>
      <c r="E1648" s="968"/>
      <c r="F1648" s="972"/>
      <c r="G1648" s="970"/>
      <c r="H1648" s="967"/>
      <c r="I1648" s="970"/>
      <c r="J1648" s="967"/>
      <c r="K1648" s="970"/>
      <c r="L1648" s="967"/>
      <c r="M1648" s="970"/>
      <c r="N1648" s="967"/>
      <c r="O1648" s="970"/>
      <c r="P1648" s="967"/>
      <c r="Q1648" s="970"/>
      <c r="R1648" s="967"/>
      <c r="S1648" s="970"/>
      <c r="T1648" s="967"/>
    </row>
    <row r="1649" spans="1:20" ht="12.6" hidden="1" customHeight="1" outlineLevel="2">
      <c r="A1649" s="1204">
        <v>44315</v>
      </c>
      <c r="B1649" s="1163" t="s">
        <v>5698</v>
      </c>
      <c r="C1649" s="955" t="s">
        <v>7387</v>
      </c>
      <c r="D1649" s="968"/>
      <c r="E1649" s="968"/>
      <c r="F1649" s="972"/>
      <c r="G1649" s="970"/>
      <c r="H1649" s="967"/>
      <c r="I1649" s="970"/>
      <c r="J1649" s="967"/>
      <c r="K1649" s="970"/>
      <c r="L1649" s="967"/>
      <c r="M1649" s="970"/>
      <c r="N1649" s="967"/>
      <c r="O1649" s="970"/>
      <c r="P1649" s="967"/>
      <c r="Q1649" s="970"/>
      <c r="R1649" s="967"/>
      <c r="S1649" s="970"/>
      <c r="T1649" s="974" t="s">
        <v>5700</v>
      </c>
    </row>
    <row r="1650" spans="1:20" ht="12.6" hidden="1" customHeight="1" outlineLevel="2">
      <c r="A1650" s="1204">
        <v>44315</v>
      </c>
      <c r="B1650" s="1163" t="s">
        <v>5698</v>
      </c>
      <c r="C1650" s="955" t="s">
        <v>7388</v>
      </c>
      <c r="D1650" s="968"/>
      <c r="E1650" s="968"/>
      <c r="F1650" s="972"/>
      <c r="G1650" s="970"/>
      <c r="H1650" s="967"/>
      <c r="I1650" s="970"/>
      <c r="J1650" s="967"/>
      <c r="K1650" s="970"/>
      <c r="L1650" s="967"/>
      <c r="M1650" s="970"/>
      <c r="N1650" s="967"/>
      <c r="O1650" s="970"/>
      <c r="P1650" s="967"/>
      <c r="Q1650" s="970"/>
      <c r="R1650" s="967"/>
      <c r="S1650" s="970"/>
      <c r="T1650" s="967"/>
    </row>
    <row r="1651" spans="1:20" ht="12.6" hidden="1" customHeight="1" outlineLevel="2">
      <c r="A1651" s="1204">
        <v>44315</v>
      </c>
      <c r="B1651" s="1163" t="s">
        <v>5698</v>
      </c>
      <c r="C1651" s="955" t="s">
        <v>7389</v>
      </c>
      <c r="D1651" s="968"/>
      <c r="E1651" s="968"/>
      <c r="F1651" s="972"/>
      <c r="G1651" s="970"/>
      <c r="H1651" s="967"/>
      <c r="I1651" s="970"/>
      <c r="J1651" s="967"/>
      <c r="K1651" s="970"/>
      <c r="L1651" s="967"/>
      <c r="M1651" s="970"/>
      <c r="N1651" s="967"/>
      <c r="O1651" s="970"/>
      <c r="P1651" s="967"/>
      <c r="Q1651" s="970"/>
      <c r="R1651" s="967"/>
      <c r="S1651" s="970"/>
      <c r="T1651" s="967"/>
    </row>
    <row r="1652" spans="1:20" ht="12.6" hidden="1" customHeight="1" outlineLevel="2">
      <c r="A1652" s="1204">
        <v>44315</v>
      </c>
      <c r="B1652" s="1163" t="s">
        <v>5698</v>
      </c>
      <c r="C1652" s="955" t="s">
        <v>7390</v>
      </c>
      <c r="D1652" s="968"/>
      <c r="E1652" s="968"/>
      <c r="F1652" s="972"/>
      <c r="G1652" s="970"/>
      <c r="H1652" s="967"/>
      <c r="I1652" s="970"/>
      <c r="J1652" s="967"/>
      <c r="K1652" s="970"/>
      <c r="L1652" s="967"/>
      <c r="M1652" s="970"/>
      <c r="N1652" s="967"/>
      <c r="O1652" s="970"/>
      <c r="P1652" s="967"/>
      <c r="Q1652" s="970"/>
      <c r="R1652" s="967"/>
      <c r="S1652" s="970"/>
      <c r="T1652" s="967"/>
    </row>
    <row r="1653" spans="1:20" ht="12.6" hidden="1" customHeight="1" outlineLevel="2">
      <c r="A1653" s="1204">
        <v>44315</v>
      </c>
      <c r="B1653" s="1163" t="s">
        <v>5706</v>
      </c>
      <c r="C1653" s="955" t="s">
        <v>7391</v>
      </c>
      <c r="D1653" s="968"/>
      <c r="E1653" s="968"/>
      <c r="F1653" s="972"/>
      <c r="G1653" s="970"/>
      <c r="H1653" s="967"/>
      <c r="I1653" s="970"/>
      <c r="J1653" s="967"/>
      <c r="K1653" s="970"/>
      <c r="L1653" s="967"/>
      <c r="M1653" s="970"/>
      <c r="N1653" s="974" t="s">
        <v>5700</v>
      </c>
      <c r="O1653" s="970"/>
      <c r="P1653" s="967"/>
      <c r="Q1653" s="970"/>
      <c r="R1653" s="967"/>
      <c r="S1653" s="970"/>
      <c r="T1653" s="967"/>
    </row>
    <row r="1654" spans="1:20" ht="12.6" hidden="1" customHeight="1" outlineLevel="2">
      <c r="A1654" s="1204">
        <v>44315</v>
      </c>
      <c r="B1654" s="1163" t="s">
        <v>3470</v>
      </c>
      <c r="C1654" s="955" t="s">
        <v>7317</v>
      </c>
      <c r="D1654" s="968"/>
      <c r="E1654" s="968"/>
      <c r="F1654" s="972"/>
      <c r="G1654" s="970"/>
      <c r="H1654" s="967"/>
      <c r="I1654" s="970"/>
      <c r="J1654" s="967"/>
      <c r="K1654" s="970"/>
      <c r="L1654" s="967"/>
      <c r="M1654" s="970"/>
      <c r="N1654" s="967"/>
      <c r="O1654" s="970"/>
      <c r="P1654" s="967"/>
      <c r="Q1654" s="970"/>
      <c r="R1654" s="967"/>
      <c r="S1654" s="970"/>
      <c r="T1654" s="967"/>
    </row>
    <row r="1655" spans="1:20" ht="12.6" hidden="1" customHeight="1" outlineLevel="2">
      <c r="A1655" s="1204">
        <v>44315</v>
      </c>
      <c r="B1655" s="1163" t="s">
        <v>5698</v>
      </c>
      <c r="C1655" s="955" t="s">
        <v>7392</v>
      </c>
      <c r="D1655" s="968"/>
      <c r="E1655" s="968"/>
      <c r="F1655" s="972"/>
      <c r="G1655" s="970"/>
      <c r="H1655" s="967"/>
      <c r="I1655" s="970"/>
      <c r="J1655" s="967"/>
      <c r="K1655" s="970"/>
      <c r="L1655" s="967"/>
      <c r="M1655" s="970"/>
      <c r="N1655" s="967"/>
      <c r="O1655" s="970"/>
      <c r="P1655" s="967"/>
      <c r="Q1655" s="970"/>
      <c r="R1655" s="967"/>
      <c r="S1655" s="970"/>
      <c r="T1655" s="967"/>
    </row>
    <row r="1656" spans="1:20" ht="12.6" hidden="1" customHeight="1" outlineLevel="2">
      <c r="A1656" s="1204">
        <v>44315</v>
      </c>
      <c r="B1656" s="1163" t="s">
        <v>5698</v>
      </c>
      <c r="C1656" s="955" t="s">
        <v>7393</v>
      </c>
      <c r="D1656" s="968"/>
      <c r="E1656" s="968"/>
      <c r="F1656" s="972"/>
      <c r="G1656" s="970"/>
      <c r="H1656" s="967"/>
      <c r="I1656" s="970"/>
      <c r="J1656" s="967"/>
      <c r="K1656" s="970"/>
      <c r="L1656" s="967"/>
      <c r="M1656" s="970"/>
      <c r="N1656" s="967"/>
      <c r="O1656" s="970"/>
      <c r="P1656" s="967"/>
      <c r="Q1656" s="970"/>
      <c r="R1656" s="967"/>
      <c r="S1656" s="970"/>
      <c r="T1656" s="974" t="s">
        <v>5700</v>
      </c>
    </row>
    <row r="1657" spans="1:20" ht="12.6" hidden="1" customHeight="1" outlineLevel="2">
      <c r="A1657" s="1204">
        <v>44315</v>
      </c>
      <c r="B1657" s="1163" t="s">
        <v>7394</v>
      </c>
      <c r="C1657" s="955" t="s">
        <v>7395</v>
      </c>
      <c r="D1657" s="968"/>
      <c r="E1657" s="968"/>
      <c r="F1657" s="972"/>
      <c r="G1657" s="970"/>
      <c r="H1657" s="967"/>
      <c r="I1657" s="970"/>
      <c r="J1657" s="967"/>
      <c r="K1657" s="970"/>
      <c r="L1657" s="967"/>
      <c r="M1657" s="970"/>
      <c r="N1657" s="967"/>
      <c r="O1657" s="970"/>
      <c r="P1657" s="967"/>
      <c r="Q1657" s="970"/>
      <c r="R1657" s="967"/>
      <c r="S1657" s="970"/>
      <c r="T1657" s="967"/>
    </row>
    <row r="1658" spans="1:20" ht="12.6" hidden="1" customHeight="1" outlineLevel="2">
      <c r="A1658" s="1204">
        <v>44315</v>
      </c>
      <c r="B1658" s="1163" t="s">
        <v>5698</v>
      </c>
      <c r="C1658" s="955" t="s">
        <v>7396</v>
      </c>
      <c r="D1658" s="968"/>
      <c r="E1658" s="968"/>
      <c r="F1658" s="972"/>
      <c r="G1658" s="970"/>
      <c r="H1658" s="967"/>
      <c r="I1658" s="970"/>
      <c r="J1658" s="967"/>
      <c r="K1658" s="970"/>
      <c r="L1658" s="967"/>
      <c r="M1658" s="970"/>
      <c r="N1658" s="967"/>
      <c r="O1658" s="973" t="s">
        <v>5700</v>
      </c>
      <c r="P1658" s="967"/>
      <c r="Q1658" s="970"/>
      <c r="R1658" s="967"/>
      <c r="S1658" s="970"/>
      <c r="T1658" s="967"/>
    </row>
    <row r="1659" spans="1:20" ht="12.6" hidden="1" customHeight="1" outlineLevel="2">
      <c r="A1659" s="1204">
        <v>44315</v>
      </c>
      <c r="B1659" s="1163" t="s">
        <v>5698</v>
      </c>
      <c r="C1659" s="955" t="s">
        <v>7397</v>
      </c>
      <c r="D1659" s="968"/>
      <c r="E1659" s="968"/>
      <c r="F1659" s="972"/>
      <c r="G1659" s="970"/>
      <c r="H1659" s="967"/>
      <c r="I1659" s="970"/>
      <c r="J1659" s="967"/>
      <c r="K1659" s="970"/>
      <c r="L1659" s="967"/>
      <c r="M1659" s="970"/>
      <c r="N1659" s="967"/>
      <c r="O1659" s="970"/>
      <c r="P1659" s="967"/>
      <c r="Q1659" s="970"/>
      <c r="R1659" s="967"/>
      <c r="S1659" s="970"/>
      <c r="T1659" s="967"/>
    </row>
    <row r="1660" spans="1:20" ht="12.6" hidden="1" customHeight="1" outlineLevel="2">
      <c r="A1660" s="1204">
        <v>44315</v>
      </c>
      <c r="B1660" s="1163" t="s">
        <v>5698</v>
      </c>
      <c r="C1660" s="955" t="s">
        <v>7398</v>
      </c>
      <c r="D1660" s="968"/>
      <c r="E1660" s="968"/>
      <c r="F1660" s="972"/>
      <c r="G1660" s="970"/>
      <c r="H1660" s="967"/>
      <c r="I1660" s="970"/>
      <c r="J1660" s="967"/>
      <c r="K1660" s="970"/>
      <c r="L1660" s="967"/>
      <c r="M1660" s="973" t="s">
        <v>5700</v>
      </c>
      <c r="N1660" s="967"/>
      <c r="O1660" s="970"/>
      <c r="P1660" s="967"/>
      <c r="Q1660" s="970"/>
      <c r="R1660" s="967"/>
      <c r="S1660" s="970"/>
      <c r="T1660" s="967"/>
    </row>
    <row r="1661" spans="1:20" ht="12.6" hidden="1" customHeight="1" outlineLevel="2">
      <c r="A1661" s="1204">
        <v>44315</v>
      </c>
      <c r="B1661" s="1163" t="s">
        <v>5698</v>
      </c>
      <c r="C1661" s="955" t="s">
        <v>7399</v>
      </c>
      <c r="D1661" s="968"/>
      <c r="E1661" s="968"/>
      <c r="F1661" s="972"/>
      <c r="G1661" s="970"/>
      <c r="H1661" s="967"/>
      <c r="I1661" s="970"/>
      <c r="J1661" s="967"/>
      <c r="K1661" s="970"/>
      <c r="L1661" s="967"/>
      <c r="M1661" s="970"/>
      <c r="N1661" s="967"/>
      <c r="O1661" s="973" t="s">
        <v>5700</v>
      </c>
      <c r="P1661" s="967"/>
      <c r="Q1661" s="970"/>
      <c r="R1661" s="967"/>
      <c r="S1661" s="970"/>
      <c r="T1661" s="967"/>
    </row>
    <row r="1662" spans="1:20" ht="12.6" hidden="1" customHeight="1" outlineLevel="2">
      <c r="A1662" s="1204">
        <v>44315</v>
      </c>
      <c r="B1662" s="1163" t="s">
        <v>5698</v>
      </c>
      <c r="C1662" s="955" t="s">
        <v>7400</v>
      </c>
      <c r="D1662" s="968"/>
      <c r="E1662" s="968"/>
      <c r="F1662" s="969" t="s">
        <v>5700</v>
      </c>
      <c r="G1662" s="970"/>
      <c r="H1662" s="967"/>
      <c r="I1662" s="970"/>
      <c r="J1662" s="967"/>
      <c r="K1662" s="970"/>
      <c r="L1662" s="967"/>
      <c r="M1662" s="970"/>
      <c r="N1662" s="967"/>
      <c r="O1662" s="970"/>
      <c r="P1662" s="967"/>
      <c r="Q1662" s="970"/>
      <c r="R1662" s="967"/>
      <c r="S1662" s="970"/>
      <c r="T1662" s="967"/>
    </row>
    <row r="1663" spans="1:20" ht="12.6" hidden="1" customHeight="1" outlineLevel="2">
      <c r="A1663" s="1204">
        <v>44315</v>
      </c>
      <c r="B1663" s="1163" t="s">
        <v>5698</v>
      </c>
      <c r="C1663" s="955" t="s">
        <v>7401</v>
      </c>
      <c r="D1663" s="968"/>
      <c r="E1663" s="968"/>
      <c r="F1663" s="969" t="s">
        <v>5700</v>
      </c>
      <c r="G1663" s="970"/>
      <c r="H1663" s="967"/>
      <c r="I1663" s="970"/>
      <c r="J1663" s="967"/>
      <c r="K1663" s="970"/>
      <c r="L1663" s="967"/>
      <c r="M1663" s="970"/>
      <c r="N1663" s="967"/>
      <c r="O1663" s="970"/>
      <c r="P1663" s="967"/>
      <c r="Q1663" s="970"/>
      <c r="R1663" s="967"/>
      <c r="S1663" s="970"/>
      <c r="T1663" s="967"/>
    </row>
    <row r="1664" spans="1:20" ht="12.6" hidden="1" customHeight="1" outlineLevel="2">
      <c r="A1664" s="1204">
        <v>44315</v>
      </c>
      <c r="B1664" s="1163" t="s">
        <v>5698</v>
      </c>
      <c r="C1664" s="955" t="s">
        <v>7402</v>
      </c>
      <c r="D1664" s="968"/>
      <c r="E1664" s="968"/>
      <c r="F1664" s="969" t="s">
        <v>5700</v>
      </c>
      <c r="G1664" s="970"/>
      <c r="H1664" s="967"/>
      <c r="I1664" s="970"/>
      <c r="J1664" s="967"/>
      <c r="K1664" s="970"/>
      <c r="L1664" s="967"/>
      <c r="M1664" s="970"/>
      <c r="N1664" s="967"/>
      <c r="O1664" s="970"/>
      <c r="P1664" s="967"/>
      <c r="Q1664" s="970"/>
      <c r="R1664" s="967"/>
      <c r="S1664" s="970"/>
      <c r="T1664" s="967"/>
    </row>
    <row r="1665" spans="1:23" ht="25.2" hidden="1" customHeight="1" outlineLevel="1" collapsed="1">
      <c r="A1665" s="1205">
        <v>44316</v>
      </c>
      <c r="B1665" s="1163" t="s">
        <v>5698</v>
      </c>
      <c r="C1665" s="955" t="s">
        <v>7403</v>
      </c>
      <c r="D1665" s="977"/>
      <c r="E1665" s="977" t="s">
        <v>5700</v>
      </c>
      <c r="F1665" s="972"/>
      <c r="G1665" s="970"/>
      <c r="H1665" s="967"/>
      <c r="I1665" s="970"/>
      <c r="J1665" s="967"/>
      <c r="K1665" s="970"/>
      <c r="L1665" s="967"/>
      <c r="M1665" s="970"/>
      <c r="N1665" s="967"/>
      <c r="O1665" s="970"/>
      <c r="P1665" s="967"/>
      <c r="Q1665" s="970"/>
      <c r="R1665" s="967"/>
      <c r="S1665" s="970"/>
      <c r="T1665" s="967"/>
      <c r="U1665" s="970"/>
      <c r="V1665" s="967"/>
      <c r="W1665" s="970"/>
    </row>
    <row r="1666" spans="1:23" ht="25.2" hidden="1" customHeight="1" outlineLevel="2">
      <c r="A1666" s="1205">
        <v>44316</v>
      </c>
      <c r="B1666" s="1163" t="s">
        <v>5698</v>
      </c>
      <c r="C1666" s="955" t="s">
        <v>7404</v>
      </c>
      <c r="D1666" s="977"/>
      <c r="E1666" s="977" t="s">
        <v>5700</v>
      </c>
      <c r="F1666" s="972"/>
      <c r="G1666" s="970"/>
      <c r="H1666" s="967"/>
      <c r="I1666" s="970"/>
      <c r="J1666" s="967"/>
      <c r="K1666" s="970"/>
      <c r="L1666" s="967"/>
      <c r="M1666" s="970"/>
      <c r="N1666" s="967"/>
      <c r="O1666" s="970"/>
      <c r="P1666" s="967"/>
      <c r="Q1666" s="970"/>
      <c r="R1666" s="967"/>
      <c r="S1666" s="970"/>
      <c r="T1666" s="967"/>
      <c r="U1666" s="970"/>
      <c r="V1666" s="967"/>
      <c r="W1666" s="970"/>
    </row>
    <row r="1667" spans="1:23" ht="25.2" hidden="1" customHeight="1" outlineLevel="2">
      <c r="A1667" s="1205">
        <v>44316</v>
      </c>
      <c r="B1667" s="1163" t="s">
        <v>5698</v>
      </c>
      <c r="C1667" s="955" t="s">
        <v>7405</v>
      </c>
      <c r="D1667" s="968"/>
      <c r="E1667" s="968"/>
      <c r="F1667" s="969" t="s">
        <v>5700</v>
      </c>
      <c r="G1667" s="973" t="s">
        <v>5700</v>
      </c>
      <c r="H1667" s="967"/>
      <c r="I1667" s="973" t="s">
        <v>5700</v>
      </c>
      <c r="J1667" s="967"/>
      <c r="K1667" s="970"/>
      <c r="L1667" s="967"/>
      <c r="M1667" s="970"/>
      <c r="N1667" s="967"/>
      <c r="O1667" s="970"/>
      <c r="P1667" s="967"/>
      <c r="Q1667" s="970"/>
      <c r="R1667" s="967"/>
      <c r="S1667" s="970"/>
      <c r="T1667" s="967"/>
      <c r="U1667" s="970"/>
      <c r="V1667" s="967"/>
      <c r="W1667" s="970"/>
    </row>
    <row r="1668" spans="1:23" ht="12.6" hidden="1" customHeight="1" outlineLevel="2">
      <c r="A1668" s="1205">
        <v>44316</v>
      </c>
      <c r="B1668" s="1163" t="s">
        <v>5698</v>
      </c>
      <c r="C1668" s="955" t="s">
        <v>7406</v>
      </c>
      <c r="D1668" s="968"/>
      <c r="E1668" s="968"/>
      <c r="F1668" s="972"/>
      <c r="G1668" s="970"/>
      <c r="H1668" s="967"/>
      <c r="I1668" s="970"/>
      <c r="J1668" s="967"/>
      <c r="K1668" s="970"/>
      <c r="L1668" s="967"/>
      <c r="M1668" s="970"/>
      <c r="N1668" s="967"/>
      <c r="O1668" s="970"/>
      <c r="P1668" s="967"/>
      <c r="Q1668" s="970"/>
      <c r="R1668" s="967"/>
      <c r="S1668" s="970"/>
      <c r="T1668" s="967"/>
      <c r="U1668" s="970"/>
      <c r="V1668" s="967"/>
      <c r="W1668" s="970"/>
    </row>
    <row r="1669" spans="1:23" ht="12.6" hidden="1" customHeight="1" outlineLevel="2">
      <c r="A1669" s="1205">
        <v>44316</v>
      </c>
      <c r="B1669" s="1163" t="s">
        <v>5698</v>
      </c>
      <c r="C1669" s="955" t="s">
        <v>7407</v>
      </c>
      <c r="D1669" s="968"/>
      <c r="E1669" s="968"/>
      <c r="F1669" s="972"/>
      <c r="G1669" s="970"/>
      <c r="H1669" s="967"/>
      <c r="I1669" s="970"/>
      <c r="J1669" s="967"/>
      <c r="K1669" s="970"/>
      <c r="L1669" s="974" t="s">
        <v>5700</v>
      </c>
      <c r="M1669" s="970"/>
      <c r="N1669" s="967"/>
      <c r="O1669" s="970"/>
      <c r="P1669" s="967"/>
      <c r="Q1669" s="970"/>
      <c r="R1669" s="967"/>
      <c r="S1669" s="970"/>
      <c r="T1669" s="967"/>
      <c r="U1669" s="970"/>
      <c r="V1669" s="967"/>
      <c r="W1669" s="970"/>
    </row>
    <row r="1670" spans="1:23" ht="12.6" hidden="1" customHeight="1" outlineLevel="2">
      <c r="A1670" s="1205">
        <v>44316</v>
      </c>
      <c r="B1670" s="1163" t="s">
        <v>5706</v>
      </c>
      <c r="C1670" s="955" t="s">
        <v>7408</v>
      </c>
      <c r="D1670" s="968"/>
      <c r="E1670" s="968"/>
      <c r="F1670" s="972"/>
      <c r="G1670" s="970"/>
      <c r="H1670" s="967"/>
      <c r="I1670" s="970"/>
      <c r="J1670" s="967"/>
      <c r="K1670" s="970"/>
      <c r="L1670" s="967"/>
      <c r="M1670" s="970"/>
      <c r="N1670" s="967"/>
      <c r="O1670" s="970"/>
      <c r="P1670" s="974" t="s">
        <v>5700</v>
      </c>
      <c r="Q1670" s="970"/>
      <c r="R1670" s="967"/>
      <c r="S1670" s="970"/>
      <c r="T1670" s="967"/>
      <c r="U1670" s="970"/>
      <c r="V1670" s="967"/>
      <c r="W1670" s="970"/>
    </row>
    <row r="1671" spans="1:23" ht="12.6" hidden="1" customHeight="1" outlineLevel="2">
      <c r="A1671" s="1205">
        <v>44316</v>
      </c>
      <c r="B1671" s="1163" t="s">
        <v>5698</v>
      </c>
      <c r="C1671" s="955" t="s">
        <v>7409</v>
      </c>
      <c r="D1671" s="968"/>
      <c r="E1671" s="968"/>
      <c r="F1671" s="972"/>
      <c r="G1671" s="970"/>
      <c r="H1671" s="967"/>
      <c r="I1671" s="970"/>
      <c r="J1671" s="974" t="s">
        <v>5700</v>
      </c>
      <c r="K1671" s="970"/>
      <c r="L1671" s="967"/>
      <c r="M1671" s="970"/>
      <c r="N1671" s="967"/>
      <c r="O1671" s="970"/>
      <c r="P1671" s="967"/>
      <c r="Q1671" s="970"/>
      <c r="R1671" s="967"/>
      <c r="S1671" s="970"/>
      <c r="T1671" s="967"/>
      <c r="U1671" s="970"/>
      <c r="V1671" s="967"/>
      <c r="W1671" s="970"/>
    </row>
    <row r="1672" spans="1:23" ht="25.2" hidden="1" customHeight="1" outlineLevel="2">
      <c r="A1672" s="1205">
        <v>44316</v>
      </c>
      <c r="B1672" s="1163" t="s">
        <v>5706</v>
      </c>
      <c r="C1672" s="955" t="s">
        <v>7410</v>
      </c>
      <c r="D1672" s="968"/>
      <c r="E1672" s="968"/>
      <c r="F1672" s="969" t="s">
        <v>5700</v>
      </c>
      <c r="G1672" s="970"/>
      <c r="H1672" s="967"/>
      <c r="I1672" s="970"/>
      <c r="J1672" s="967"/>
      <c r="K1672" s="970"/>
      <c r="L1672" s="967"/>
      <c r="M1672" s="970"/>
      <c r="N1672" s="967"/>
      <c r="O1672" s="970"/>
      <c r="P1672" s="967"/>
      <c r="Q1672" s="970"/>
      <c r="R1672" s="967"/>
      <c r="S1672" s="970"/>
      <c r="T1672" s="967"/>
      <c r="U1672" s="970"/>
      <c r="V1672" s="967"/>
      <c r="W1672" s="970"/>
    </row>
    <row r="1673" spans="1:23" ht="25.2" hidden="1" customHeight="1" outlineLevel="2">
      <c r="A1673" s="1205">
        <v>44316</v>
      </c>
      <c r="B1673" s="1163" t="s">
        <v>5698</v>
      </c>
      <c r="C1673" s="955" t="s">
        <v>7411</v>
      </c>
      <c r="D1673" s="968"/>
      <c r="E1673" s="968"/>
      <c r="F1673" s="969" t="s">
        <v>5700</v>
      </c>
      <c r="G1673" s="970"/>
      <c r="H1673" s="967"/>
      <c r="I1673" s="970"/>
      <c r="J1673" s="967"/>
      <c r="K1673" s="970"/>
      <c r="L1673" s="967"/>
      <c r="M1673" s="970"/>
      <c r="N1673" s="967"/>
      <c r="O1673" s="970"/>
      <c r="P1673" s="967"/>
      <c r="Q1673" s="970"/>
      <c r="R1673" s="967"/>
      <c r="S1673" s="970"/>
      <c r="T1673" s="967"/>
      <c r="U1673" s="970"/>
      <c r="V1673" s="967"/>
      <c r="W1673" s="970"/>
    </row>
    <row r="1674" spans="1:23" ht="12.6" hidden="1" customHeight="1" outlineLevel="2">
      <c r="A1674" s="1205">
        <v>44316</v>
      </c>
      <c r="B1674" s="1163" t="s">
        <v>5698</v>
      </c>
      <c r="C1674" s="955" t="s">
        <v>7412</v>
      </c>
      <c r="D1674" s="968"/>
      <c r="E1674" s="968"/>
      <c r="F1674" s="972"/>
      <c r="G1674" s="970"/>
      <c r="H1674" s="967"/>
      <c r="I1674" s="973" t="s">
        <v>5700</v>
      </c>
      <c r="J1674" s="967"/>
      <c r="K1674" s="970"/>
      <c r="L1674" s="967"/>
      <c r="M1674" s="970"/>
      <c r="N1674" s="967"/>
      <c r="O1674" s="970"/>
      <c r="P1674" s="967"/>
      <c r="Q1674" s="970"/>
      <c r="R1674" s="967"/>
      <c r="S1674" s="970"/>
      <c r="T1674" s="967"/>
      <c r="U1674" s="970"/>
      <c r="V1674" s="967"/>
      <c r="W1674" s="973" t="s">
        <v>5700</v>
      </c>
    </row>
    <row r="1675" spans="1:23" ht="37.799999999999997" hidden="1" customHeight="1" outlineLevel="2">
      <c r="A1675" s="1205">
        <v>44316</v>
      </c>
      <c r="B1675" s="1163" t="s">
        <v>5698</v>
      </c>
      <c r="C1675" s="955" t="s">
        <v>7413</v>
      </c>
      <c r="D1675" s="977"/>
      <c r="E1675" s="977" t="s">
        <v>5700</v>
      </c>
      <c r="F1675" s="969" t="s">
        <v>5700</v>
      </c>
      <c r="G1675" s="970"/>
      <c r="H1675" s="967"/>
      <c r="I1675" s="970"/>
      <c r="J1675" s="974" t="s">
        <v>5700</v>
      </c>
      <c r="K1675" s="970"/>
      <c r="L1675" s="967"/>
      <c r="M1675" s="970"/>
      <c r="N1675" s="974" t="s">
        <v>5700</v>
      </c>
      <c r="O1675" s="970"/>
      <c r="P1675" s="967"/>
      <c r="Q1675" s="970"/>
      <c r="R1675" s="967"/>
      <c r="S1675" s="970"/>
      <c r="T1675" s="967"/>
      <c r="U1675" s="970"/>
      <c r="V1675" s="967"/>
      <c r="W1675" s="970"/>
    </row>
    <row r="1676" spans="1:23" ht="12.6" hidden="1" customHeight="1" outlineLevel="2">
      <c r="A1676" s="1205">
        <v>44316</v>
      </c>
      <c r="B1676" s="1163" t="s">
        <v>5698</v>
      </c>
      <c r="C1676" s="955" t="s">
        <v>7414</v>
      </c>
      <c r="D1676" s="968"/>
      <c r="E1676" s="968"/>
      <c r="F1676" s="972"/>
      <c r="G1676" s="970"/>
      <c r="H1676" s="974" t="s">
        <v>5700</v>
      </c>
      <c r="I1676" s="970"/>
      <c r="J1676" s="967"/>
      <c r="K1676" s="970"/>
      <c r="L1676" s="967"/>
      <c r="M1676" s="970"/>
      <c r="N1676" s="967"/>
      <c r="O1676" s="970"/>
      <c r="P1676" s="967"/>
      <c r="Q1676" s="970"/>
      <c r="R1676" s="967"/>
      <c r="S1676" s="970"/>
      <c r="T1676" s="967"/>
      <c r="U1676" s="970"/>
      <c r="V1676" s="967"/>
      <c r="W1676" s="970"/>
    </row>
    <row r="1677" spans="1:23" ht="12.6" hidden="1" customHeight="1" outlineLevel="2">
      <c r="A1677" s="1205">
        <v>44316</v>
      </c>
      <c r="B1677" s="1163" t="s">
        <v>5698</v>
      </c>
      <c r="C1677" s="955" t="s">
        <v>7415</v>
      </c>
      <c r="D1677" s="968"/>
      <c r="E1677" s="968"/>
      <c r="F1677" s="972"/>
      <c r="G1677" s="970"/>
      <c r="H1677" s="974" t="s">
        <v>5700</v>
      </c>
      <c r="I1677" s="970"/>
      <c r="J1677" s="967"/>
      <c r="K1677" s="970"/>
      <c r="L1677" s="967"/>
      <c r="M1677" s="970"/>
      <c r="N1677" s="967"/>
      <c r="O1677" s="970"/>
      <c r="P1677" s="967"/>
      <c r="Q1677" s="970"/>
      <c r="R1677" s="967"/>
      <c r="S1677" s="970"/>
      <c r="T1677" s="967"/>
      <c r="U1677" s="970"/>
      <c r="V1677" s="967"/>
      <c r="W1677" s="970"/>
    </row>
    <row r="1678" spans="1:23" ht="12.6" hidden="1" customHeight="1" outlineLevel="2">
      <c r="A1678" s="1205">
        <v>44316</v>
      </c>
      <c r="B1678" s="1163" t="s">
        <v>5698</v>
      </c>
      <c r="C1678" s="955" t="s">
        <v>7416</v>
      </c>
      <c r="D1678" s="977"/>
      <c r="E1678" s="977" t="s">
        <v>5700</v>
      </c>
      <c r="F1678" s="972"/>
      <c r="G1678" s="970"/>
      <c r="H1678" s="967"/>
      <c r="I1678" s="970"/>
      <c r="J1678" s="974" t="s">
        <v>5700</v>
      </c>
      <c r="K1678" s="970"/>
      <c r="L1678" s="967"/>
      <c r="M1678" s="970"/>
      <c r="N1678" s="967"/>
      <c r="O1678" s="970"/>
      <c r="P1678" s="967"/>
      <c r="Q1678" s="970"/>
      <c r="R1678" s="967"/>
      <c r="S1678" s="970"/>
      <c r="T1678" s="967"/>
      <c r="U1678" s="970"/>
      <c r="V1678" s="967"/>
      <c r="W1678" s="970"/>
    </row>
    <row r="1679" spans="1:23" ht="12.6" hidden="1" customHeight="1" outlineLevel="2">
      <c r="A1679" s="1205">
        <v>44316</v>
      </c>
      <c r="B1679" s="1163" t="s">
        <v>5698</v>
      </c>
      <c r="C1679" s="955" t="s">
        <v>7417</v>
      </c>
      <c r="D1679" s="968"/>
      <c r="E1679" s="968"/>
      <c r="F1679" s="972"/>
      <c r="G1679" s="970"/>
      <c r="H1679" s="967"/>
      <c r="I1679" s="970"/>
      <c r="J1679" s="967"/>
      <c r="K1679" s="970"/>
      <c r="L1679" s="967"/>
      <c r="M1679" s="973" t="s">
        <v>5700</v>
      </c>
      <c r="N1679" s="967"/>
      <c r="O1679" s="970"/>
      <c r="P1679" s="967"/>
      <c r="Q1679" s="970"/>
      <c r="R1679" s="974" t="s">
        <v>5700</v>
      </c>
      <c r="S1679" s="970"/>
      <c r="T1679" s="967"/>
      <c r="U1679" s="970"/>
      <c r="V1679" s="967"/>
      <c r="W1679" s="970"/>
    </row>
    <row r="1680" spans="1:23" ht="25.2" hidden="1" customHeight="1" outlineLevel="2">
      <c r="A1680" s="1205">
        <v>44316</v>
      </c>
      <c r="B1680" s="993" t="s">
        <v>7418</v>
      </c>
      <c r="C1680" s="955" t="s">
        <v>7419</v>
      </c>
      <c r="D1680" s="968"/>
      <c r="E1680" s="968"/>
      <c r="F1680" s="972"/>
      <c r="G1680" s="970"/>
      <c r="H1680" s="967"/>
      <c r="I1680" s="970"/>
      <c r="J1680" s="967"/>
      <c r="K1680" s="970"/>
      <c r="L1680" s="967"/>
      <c r="M1680" s="970"/>
      <c r="N1680" s="967"/>
      <c r="O1680" s="970"/>
      <c r="P1680" s="967"/>
      <c r="Q1680" s="970"/>
      <c r="R1680" s="967"/>
      <c r="S1680" s="970"/>
      <c r="T1680" s="967"/>
      <c r="U1680" s="973" t="s">
        <v>5700</v>
      </c>
      <c r="V1680" s="967"/>
      <c r="W1680" s="970"/>
    </row>
    <row r="1681" spans="1:27" ht="50.4" hidden="1" customHeight="1" outlineLevel="2">
      <c r="A1681" s="1205">
        <v>44316</v>
      </c>
      <c r="B1681" s="1163" t="s">
        <v>5698</v>
      </c>
      <c r="C1681" s="955" t="s">
        <v>7420</v>
      </c>
      <c r="D1681" s="977"/>
      <c r="E1681" s="977" t="s">
        <v>5700</v>
      </c>
      <c r="F1681" s="972"/>
      <c r="G1681" s="970"/>
      <c r="H1681" s="967"/>
      <c r="I1681" s="970"/>
      <c r="J1681" s="967"/>
      <c r="K1681" s="970"/>
      <c r="L1681" s="967"/>
      <c r="M1681" s="970"/>
      <c r="N1681" s="967"/>
      <c r="O1681" s="970"/>
      <c r="P1681" s="967"/>
      <c r="Q1681" s="970"/>
      <c r="R1681" s="967"/>
      <c r="S1681" s="970"/>
      <c r="T1681" s="967"/>
      <c r="U1681" s="970"/>
      <c r="V1681" s="967"/>
      <c r="W1681" s="970"/>
      <c r="X1681" s="967"/>
      <c r="Y1681" s="967"/>
      <c r="Z1681" s="955"/>
      <c r="AA1681" s="955"/>
    </row>
    <row r="1682" spans="1:27" ht="12.6" hidden="1" customHeight="1" outlineLevel="2">
      <c r="A1682" s="1205">
        <v>44316</v>
      </c>
      <c r="B1682" s="1163" t="s">
        <v>5698</v>
      </c>
      <c r="C1682" s="955" t="s">
        <v>7421</v>
      </c>
      <c r="D1682" s="977"/>
      <c r="E1682" s="977" t="s">
        <v>5700</v>
      </c>
      <c r="F1682" s="972"/>
      <c r="G1682" s="970"/>
      <c r="H1682" s="967"/>
      <c r="I1682" s="970"/>
      <c r="J1682" s="967"/>
      <c r="K1682" s="970"/>
      <c r="L1682" s="967"/>
      <c r="M1682" s="970"/>
      <c r="N1682" s="967"/>
      <c r="O1682" s="970"/>
      <c r="P1682" s="967"/>
      <c r="Q1682" s="970"/>
      <c r="R1682" s="967"/>
      <c r="S1682" s="970"/>
      <c r="T1682" s="967"/>
      <c r="U1682" s="970"/>
      <c r="V1682" s="967"/>
      <c r="W1682" s="970"/>
      <c r="X1682" s="967"/>
      <c r="Y1682" s="967"/>
      <c r="Z1682" s="955"/>
      <c r="AA1682" s="955"/>
    </row>
    <row r="1683" spans="1:27" ht="12.6" hidden="1" customHeight="1" outlineLevel="1">
      <c r="A1683" s="1206"/>
      <c r="B1683" s="1163"/>
      <c r="C1683" s="955"/>
      <c r="D1683" s="972"/>
      <c r="E1683" s="972"/>
      <c r="F1683" s="972"/>
      <c r="G1683" s="967"/>
      <c r="H1683" s="974"/>
      <c r="I1683" s="967"/>
      <c r="J1683" s="967"/>
      <c r="K1683" s="967"/>
      <c r="L1683" s="967"/>
      <c r="M1683" s="967"/>
      <c r="N1683" s="967"/>
      <c r="O1683" s="967"/>
      <c r="P1683" s="967"/>
      <c r="Q1683" s="967"/>
      <c r="R1683" s="967"/>
      <c r="S1683" s="967"/>
      <c r="T1683" s="967"/>
      <c r="U1683" s="967"/>
      <c r="V1683" s="967"/>
      <c r="W1683" s="967"/>
      <c r="X1683" s="967"/>
      <c r="Y1683" s="967"/>
      <c r="Z1683" s="955"/>
      <c r="AA1683" s="955"/>
    </row>
    <row r="1684" spans="1:27" ht="14.4" hidden="1" customHeight="1" outlineLevel="1">
      <c r="A1684" s="1206"/>
      <c r="B1684" s="1163" t="s">
        <v>7422</v>
      </c>
      <c r="C1684" s="955"/>
      <c r="D1684" s="11"/>
      <c r="E1684" s="11" t="s">
        <v>7423</v>
      </c>
      <c r="G1684" s="967"/>
      <c r="H1684" s="974"/>
      <c r="I1684" s="967"/>
      <c r="J1684" s="967"/>
      <c r="K1684" s="967"/>
      <c r="L1684" s="967"/>
      <c r="M1684" s="967"/>
      <c r="N1684" s="967"/>
      <c r="O1684" s="967"/>
      <c r="P1684" s="967"/>
      <c r="Q1684" s="967"/>
      <c r="R1684" s="967"/>
      <c r="S1684" s="967"/>
      <c r="T1684" s="967"/>
      <c r="U1684" s="967"/>
      <c r="V1684" s="967"/>
      <c r="W1684" s="967"/>
      <c r="AA1684" s="955"/>
    </row>
    <row r="1685" spans="1:27" ht="14.4" hidden="1" customHeight="1" outlineLevel="1">
      <c r="A1685" s="1206"/>
      <c r="B1685" s="1163" t="s">
        <v>7424</v>
      </c>
      <c r="C1685" s="955"/>
      <c r="D1685" s="967"/>
      <c r="E1685" s="967"/>
      <c r="F1685" s="11" t="s">
        <v>7425</v>
      </c>
      <c r="G1685" s="967"/>
      <c r="H1685" s="974"/>
      <c r="I1685" s="967"/>
      <c r="J1685" s="967"/>
      <c r="K1685" s="967"/>
      <c r="L1685" s="967"/>
      <c r="M1685" s="967"/>
      <c r="N1685" s="967"/>
      <c r="O1685" s="967"/>
      <c r="P1685" s="967"/>
      <c r="Q1685" s="967"/>
      <c r="R1685" s="967"/>
      <c r="S1685" s="967"/>
      <c r="T1685" s="967"/>
      <c r="U1685" s="967"/>
      <c r="V1685" s="967"/>
      <c r="W1685" s="967"/>
      <c r="AA1685" s="955"/>
    </row>
    <row r="1686" spans="1:27" ht="14.4" hidden="1" customHeight="1" outlineLevel="1">
      <c r="A1686" s="1206"/>
      <c r="B1686" s="1163" t="s">
        <v>7426</v>
      </c>
      <c r="C1686" s="955"/>
      <c r="D1686" s="11"/>
      <c r="E1686" s="11" t="s">
        <v>7427</v>
      </c>
      <c r="G1686" s="967"/>
      <c r="H1686" s="974"/>
      <c r="I1686" s="967"/>
      <c r="J1686" s="967"/>
      <c r="K1686" s="967"/>
      <c r="L1686" s="967"/>
      <c r="M1686" s="967"/>
      <c r="N1686" s="967"/>
      <c r="O1686" s="967"/>
      <c r="P1686" s="967"/>
      <c r="Q1686" s="967"/>
      <c r="R1686" s="967"/>
      <c r="S1686" s="967"/>
      <c r="T1686" s="967"/>
      <c r="U1686" s="967"/>
      <c r="V1686" s="967"/>
      <c r="W1686" s="967"/>
      <c r="AA1686" s="955"/>
    </row>
    <row r="1687" spans="1:27" ht="14.4" hidden="1" customHeight="1" outlineLevel="1">
      <c r="A1687" s="1207"/>
      <c r="B1687" s="1163" t="s">
        <v>7428</v>
      </c>
      <c r="C1687" s="955"/>
      <c r="D1687" s="967"/>
      <c r="E1687" s="967"/>
      <c r="F1687" s="11" t="s">
        <v>7429</v>
      </c>
      <c r="G1687" s="967"/>
      <c r="H1687" s="974"/>
      <c r="I1687" s="967"/>
      <c r="J1687" s="967"/>
      <c r="K1687" s="967"/>
      <c r="L1687" s="967"/>
      <c r="M1687" s="967"/>
      <c r="N1687" s="967"/>
      <c r="O1687" s="967"/>
      <c r="P1687" s="967"/>
      <c r="Q1687" s="967"/>
      <c r="R1687" s="967"/>
      <c r="S1687" s="967"/>
      <c r="T1687" s="967"/>
      <c r="U1687" s="967"/>
      <c r="V1687" s="967"/>
      <c r="W1687" s="967"/>
      <c r="AA1687" s="955"/>
    </row>
    <row r="1688" spans="1:27" ht="14.4" hidden="1" customHeight="1" outlineLevel="1">
      <c r="A1688" s="1206"/>
      <c r="B1688" s="1163" t="s">
        <v>7430</v>
      </c>
      <c r="C1688" s="955"/>
      <c r="D1688" s="11"/>
      <c r="E1688" s="11" t="s">
        <v>7431</v>
      </c>
      <c r="G1688" s="967"/>
      <c r="H1688" s="974"/>
      <c r="I1688" s="967"/>
      <c r="J1688" s="967"/>
      <c r="K1688" s="967"/>
      <c r="L1688" s="967"/>
      <c r="M1688" s="967"/>
      <c r="N1688" s="967"/>
      <c r="O1688" s="967"/>
      <c r="P1688" s="967"/>
      <c r="Q1688" s="967"/>
      <c r="R1688" s="967"/>
      <c r="S1688" s="967"/>
      <c r="T1688" s="967"/>
      <c r="U1688" s="967"/>
      <c r="V1688" s="967"/>
      <c r="W1688" s="967"/>
      <c r="AA1688" s="955"/>
    </row>
    <row r="1689" spans="1:27" ht="14.4" hidden="1" customHeight="1" outlineLevel="1">
      <c r="A1689" s="1207" t="s">
        <v>7432</v>
      </c>
      <c r="B1689" s="1163" t="s">
        <v>7433</v>
      </c>
      <c r="C1689" s="955"/>
      <c r="D1689" s="967"/>
      <c r="E1689" s="967"/>
      <c r="F1689" s="11" t="s">
        <v>7434</v>
      </c>
      <c r="G1689" s="967"/>
      <c r="H1689" s="974"/>
      <c r="I1689" s="967"/>
      <c r="J1689" s="967"/>
      <c r="K1689" s="967"/>
      <c r="L1689" s="967"/>
      <c r="M1689" s="967"/>
      <c r="N1689" s="967"/>
      <c r="O1689" s="967"/>
      <c r="P1689" s="967"/>
      <c r="Q1689" s="967"/>
      <c r="R1689" s="967"/>
      <c r="S1689" s="967"/>
      <c r="T1689" s="967"/>
      <c r="U1689" s="967"/>
      <c r="V1689" s="967"/>
      <c r="W1689" s="967"/>
      <c r="AA1689" s="955"/>
    </row>
    <row r="1690" spans="1:27" ht="14.4" hidden="1" customHeight="1" outlineLevel="1">
      <c r="A1690" s="1207"/>
      <c r="B1690" s="1163" t="s">
        <v>7435</v>
      </c>
      <c r="C1690" s="955"/>
      <c r="D1690" s="967"/>
      <c r="E1690" s="967"/>
      <c r="F1690" s="11" t="s">
        <v>7436</v>
      </c>
      <c r="G1690" s="967"/>
      <c r="H1690" s="974"/>
      <c r="I1690" s="967"/>
      <c r="J1690" s="967"/>
      <c r="K1690" s="967"/>
      <c r="L1690" s="967"/>
      <c r="M1690" s="967"/>
      <c r="N1690" s="967"/>
      <c r="O1690" s="967"/>
      <c r="P1690" s="967"/>
      <c r="Q1690" s="967"/>
      <c r="R1690" s="967"/>
      <c r="S1690" s="967"/>
      <c r="T1690" s="967"/>
      <c r="U1690" s="967"/>
      <c r="V1690" s="967"/>
      <c r="W1690" s="967"/>
      <c r="AA1690" s="955"/>
    </row>
    <row r="1691" spans="1:27" ht="12.6" customHeight="1">
      <c r="A1691" s="1206"/>
      <c r="B1691" s="1163"/>
      <c r="C1691" s="955"/>
      <c r="D1691" s="972"/>
      <c r="E1691" s="972"/>
      <c r="F1691" s="972"/>
      <c r="G1691" s="967"/>
      <c r="H1691" s="974"/>
      <c r="I1691" s="967"/>
      <c r="J1691" s="967"/>
      <c r="K1691" s="967"/>
      <c r="L1691" s="967"/>
      <c r="M1691" s="967"/>
      <c r="N1691" s="967"/>
      <c r="O1691" s="967"/>
      <c r="P1691" s="967"/>
      <c r="Q1691" s="967"/>
      <c r="R1691" s="967"/>
      <c r="S1691" s="967"/>
      <c r="T1691" s="967"/>
      <c r="U1691" s="967"/>
      <c r="V1691" s="967"/>
      <c r="W1691" s="967"/>
      <c r="X1691" s="967"/>
      <c r="Y1691" s="967"/>
      <c r="Z1691" s="4"/>
      <c r="AA1691" s="955"/>
    </row>
    <row r="1692" spans="1:27" ht="12.6" customHeight="1" collapsed="1">
      <c r="A1692" s="1208" t="s">
        <v>7437</v>
      </c>
      <c r="B1692" s="1209">
        <f>COUNT(A1693:A2005)</f>
        <v>313</v>
      </c>
      <c r="C1692" s="1210"/>
      <c r="D1692" s="1211"/>
      <c r="E1692" s="1211">
        <f t="shared" ref="E1692:W1692" si="5">COUNTIF(E1693:E2005, "x")</f>
        <v>52</v>
      </c>
      <c r="F1692" s="1211">
        <f t="shared" si="5"/>
        <v>73</v>
      </c>
      <c r="G1692" s="1211">
        <f t="shared" si="5"/>
        <v>2</v>
      </c>
      <c r="H1692" s="1211">
        <f t="shared" si="5"/>
        <v>16</v>
      </c>
      <c r="I1692" s="1211">
        <f t="shared" si="5"/>
        <v>4</v>
      </c>
      <c r="J1692" s="1211">
        <f t="shared" si="5"/>
        <v>16</v>
      </c>
      <c r="K1692" s="1211">
        <f t="shared" si="5"/>
        <v>7</v>
      </c>
      <c r="L1692" s="1211">
        <f t="shared" si="5"/>
        <v>1</v>
      </c>
      <c r="M1692" s="1211">
        <f t="shared" si="5"/>
        <v>16</v>
      </c>
      <c r="N1692" s="1211">
        <f t="shared" si="5"/>
        <v>4</v>
      </c>
      <c r="O1692" s="1211">
        <f t="shared" si="5"/>
        <v>19</v>
      </c>
      <c r="P1692" s="1211">
        <f t="shared" si="5"/>
        <v>16</v>
      </c>
      <c r="Q1692" s="1211">
        <f t="shared" si="5"/>
        <v>2</v>
      </c>
      <c r="R1692" s="1211">
        <f t="shared" si="5"/>
        <v>16</v>
      </c>
      <c r="S1692" s="1211">
        <f t="shared" si="5"/>
        <v>3</v>
      </c>
      <c r="T1692" s="1211">
        <f t="shared" si="5"/>
        <v>93</v>
      </c>
      <c r="U1692" s="1211">
        <f t="shared" si="5"/>
        <v>3</v>
      </c>
      <c r="V1692" s="1211">
        <f t="shared" si="5"/>
        <v>9</v>
      </c>
      <c r="W1692" s="1211">
        <f t="shared" si="5"/>
        <v>0</v>
      </c>
      <c r="X1692" s="967"/>
      <c r="Y1692" s="967"/>
      <c r="Z1692" s="1141">
        <f>'tel.cent.II cet21'!Y3</f>
        <v>15.65</v>
      </c>
      <c r="AA1692" s="1141">
        <f>'tel.cent.II cet21'!AA3</f>
        <v>75.25</v>
      </c>
    </row>
    <row r="1693" spans="1:27" ht="25.2" hidden="1" customHeight="1" outlineLevel="1" collapsed="1">
      <c r="A1693" s="1212">
        <v>44321</v>
      </c>
      <c r="B1693" s="1163" t="s">
        <v>5698</v>
      </c>
      <c r="C1693" s="955" t="s">
        <v>7438</v>
      </c>
      <c r="D1693" s="968"/>
      <c r="E1693" s="968"/>
      <c r="F1693" s="972"/>
      <c r="G1693" s="970"/>
      <c r="H1693" s="974" t="s">
        <v>5700</v>
      </c>
      <c r="I1693" s="970"/>
      <c r="J1693" s="967"/>
      <c r="K1693" s="970"/>
      <c r="L1693" s="967"/>
      <c r="M1693" s="970"/>
      <c r="N1693" s="967"/>
      <c r="O1693" s="970"/>
      <c r="P1693" s="967"/>
      <c r="Q1693" s="970"/>
      <c r="R1693" s="967"/>
      <c r="S1693" s="970"/>
      <c r="T1693" s="967"/>
      <c r="U1693" s="970"/>
      <c r="V1693" s="967"/>
      <c r="W1693" s="970"/>
      <c r="X1693" s="967"/>
      <c r="Y1693" s="967"/>
      <c r="Z1693" s="1213"/>
      <c r="AA1693" s="955"/>
    </row>
    <row r="1694" spans="1:27" ht="25.2" hidden="1" customHeight="1" outlineLevel="2">
      <c r="A1694" s="1212">
        <v>44321</v>
      </c>
      <c r="B1694" s="1163" t="s">
        <v>5698</v>
      </c>
      <c r="C1694" s="955" t="s">
        <v>7439</v>
      </c>
      <c r="D1694" s="968"/>
      <c r="E1694" s="968"/>
      <c r="F1694" s="972"/>
      <c r="G1694" s="970"/>
      <c r="H1694" s="974" t="s">
        <v>5700</v>
      </c>
      <c r="I1694" s="970"/>
      <c r="J1694" s="967"/>
      <c r="K1694" s="970"/>
      <c r="L1694" s="967"/>
      <c r="M1694" s="970"/>
      <c r="N1694" s="967"/>
      <c r="O1694" s="970"/>
      <c r="P1694" s="967"/>
      <c r="Q1694" s="970"/>
      <c r="R1694" s="967"/>
      <c r="S1694" s="970"/>
      <c r="T1694" s="967"/>
      <c r="U1694" s="970"/>
      <c r="V1694" s="967"/>
      <c r="W1694" s="970"/>
      <c r="X1694" s="967"/>
      <c r="Y1694" s="967"/>
      <c r="AA1694" s="955"/>
    </row>
    <row r="1695" spans="1:27" ht="12.6" hidden="1" customHeight="1" outlineLevel="2">
      <c r="A1695" s="1212">
        <v>44321</v>
      </c>
      <c r="B1695" s="1163" t="s">
        <v>6318</v>
      </c>
      <c r="C1695" s="955" t="s">
        <v>7440</v>
      </c>
      <c r="D1695" s="968"/>
      <c r="E1695" s="968"/>
      <c r="F1695" s="969" t="s">
        <v>5700</v>
      </c>
      <c r="G1695" s="970"/>
      <c r="H1695" s="967"/>
      <c r="I1695" s="970"/>
      <c r="J1695" s="967"/>
      <c r="K1695" s="970"/>
      <c r="L1695" s="967"/>
      <c r="M1695" s="973" t="s">
        <v>5700</v>
      </c>
      <c r="N1695" s="967"/>
      <c r="O1695" s="970"/>
      <c r="P1695" s="967"/>
      <c r="Q1695" s="970"/>
      <c r="R1695" s="967"/>
      <c r="S1695" s="970"/>
      <c r="T1695" s="967"/>
      <c r="U1695" s="970"/>
      <c r="V1695" s="967"/>
      <c r="W1695" s="970"/>
      <c r="X1695" s="967"/>
      <c r="Y1695" s="967"/>
      <c r="AA1695" s="955"/>
    </row>
    <row r="1696" spans="1:27" ht="12.6" hidden="1" customHeight="1" outlineLevel="2">
      <c r="A1696" s="1212">
        <v>44321</v>
      </c>
      <c r="B1696" s="1163" t="s">
        <v>6318</v>
      </c>
      <c r="C1696" s="955" t="s">
        <v>7441</v>
      </c>
      <c r="D1696" s="977"/>
      <c r="E1696" s="977" t="s">
        <v>5700</v>
      </c>
      <c r="F1696" s="972"/>
      <c r="G1696" s="970"/>
      <c r="H1696" s="967"/>
      <c r="I1696" s="970"/>
      <c r="J1696" s="967"/>
      <c r="K1696" s="970"/>
      <c r="L1696" s="967"/>
      <c r="M1696" s="973" t="s">
        <v>5700</v>
      </c>
      <c r="N1696" s="967"/>
      <c r="O1696" s="970"/>
      <c r="P1696" s="967"/>
      <c r="Q1696" s="973" t="s">
        <v>5700</v>
      </c>
      <c r="R1696" s="967"/>
      <c r="S1696" s="970"/>
      <c r="T1696" s="967"/>
      <c r="U1696" s="970"/>
      <c r="V1696" s="967"/>
      <c r="W1696" s="970"/>
      <c r="X1696" s="967"/>
      <c r="Y1696" s="967"/>
      <c r="AA1696" s="955"/>
    </row>
    <row r="1697" spans="1:23" ht="37.799999999999997" hidden="1" customHeight="1" outlineLevel="2">
      <c r="A1697" s="1212">
        <v>44321</v>
      </c>
      <c r="B1697" s="993" t="s">
        <v>7442</v>
      </c>
      <c r="C1697" s="955" t="s">
        <v>7443</v>
      </c>
      <c r="D1697" s="968"/>
      <c r="E1697" s="968"/>
      <c r="F1697" s="972"/>
      <c r="G1697" s="970"/>
      <c r="H1697" s="967"/>
      <c r="I1697" s="970"/>
      <c r="J1697" s="967"/>
      <c r="K1697" s="970"/>
      <c r="L1697" s="967"/>
      <c r="M1697" s="970"/>
      <c r="N1697" s="967"/>
      <c r="O1697" s="970"/>
      <c r="P1697" s="967"/>
      <c r="Q1697" s="970"/>
      <c r="R1697" s="967"/>
      <c r="S1697" s="970"/>
      <c r="T1697" s="974" t="s">
        <v>5700</v>
      </c>
      <c r="U1697" s="970"/>
      <c r="V1697" s="967"/>
      <c r="W1697" s="970"/>
    </row>
    <row r="1698" spans="1:23" ht="25.2" hidden="1" customHeight="1" outlineLevel="2">
      <c r="A1698" s="1212">
        <v>44321</v>
      </c>
      <c r="B1698" s="1163" t="s">
        <v>5698</v>
      </c>
      <c r="C1698" s="955" t="s">
        <v>7444</v>
      </c>
      <c r="D1698" s="968"/>
      <c r="E1698" s="968"/>
      <c r="F1698" s="969" t="s">
        <v>5700</v>
      </c>
      <c r="G1698" s="970"/>
      <c r="H1698" s="967"/>
      <c r="I1698" s="970"/>
      <c r="J1698" s="974" t="s">
        <v>5700</v>
      </c>
      <c r="K1698" s="970"/>
      <c r="L1698" s="967"/>
      <c r="M1698" s="970"/>
      <c r="N1698" s="967"/>
      <c r="O1698" s="970"/>
      <c r="P1698" s="967"/>
      <c r="Q1698" s="970"/>
      <c r="R1698" s="967"/>
      <c r="S1698" s="970"/>
      <c r="T1698" s="967"/>
      <c r="U1698" s="970"/>
      <c r="V1698" s="967"/>
      <c r="W1698" s="970"/>
    </row>
    <row r="1699" spans="1:23" ht="25.2" hidden="1" customHeight="1" outlineLevel="2">
      <c r="A1699" s="1212">
        <v>44321</v>
      </c>
      <c r="B1699" s="1163" t="s">
        <v>3470</v>
      </c>
      <c r="C1699" s="955" t="s">
        <v>7445</v>
      </c>
      <c r="D1699" s="977"/>
      <c r="E1699" s="977" t="s">
        <v>5700</v>
      </c>
      <c r="F1699" s="972"/>
      <c r="G1699" s="970"/>
      <c r="H1699" s="967"/>
      <c r="I1699" s="970"/>
      <c r="J1699" s="967"/>
      <c r="K1699" s="970"/>
      <c r="L1699" s="967"/>
      <c r="M1699" s="973" t="s">
        <v>5700</v>
      </c>
      <c r="N1699" s="967"/>
      <c r="O1699" s="970"/>
      <c r="P1699" s="967"/>
      <c r="Q1699" s="970"/>
      <c r="R1699" s="967"/>
      <c r="S1699" s="970"/>
      <c r="T1699" s="967"/>
      <c r="U1699" s="970"/>
      <c r="V1699" s="967"/>
      <c r="W1699" s="970"/>
    </row>
    <row r="1700" spans="1:23" ht="25.2" hidden="1" customHeight="1" outlineLevel="2">
      <c r="A1700" s="1212">
        <v>44321</v>
      </c>
      <c r="B1700" s="1163" t="s">
        <v>5698</v>
      </c>
      <c r="C1700" s="955" t="s">
        <v>7446</v>
      </c>
      <c r="D1700" s="977"/>
      <c r="E1700" s="977" t="s">
        <v>5700</v>
      </c>
      <c r="F1700" s="972"/>
      <c r="G1700" s="970"/>
      <c r="H1700" s="967"/>
      <c r="I1700" s="970"/>
      <c r="J1700" s="967"/>
      <c r="K1700" s="970"/>
      <c r="L1700" s="967"/>
      <c r="M1700" s="970"/>
      <c r="N1700" s="967"/>
      <c r="O1700" s="970"/>
      <c r="P1700" s="967"/>
      <c r="Q1700" s="970"/>
      <c r="R1700" s="967"/>
      <c r="S1700" s="970"/>
      <c r="T1700" s="967"/>
      <c r="U1700" s="970"/>
      <c r="V1700" s="967"/>
      <c r="W1700" s="970"/>
    </row>
    <row r="1701" spans="1:23" ht="12.6" hidden="1" customHeight="1" outlineLevel="2">
      <c r="A1701" s="1212">
        <v>44321</v>
      </c>
      <c r="B1701" s="1163" t="s">
        <v>5745</v>
      </c>
      <c r="C1701" s="955" t="s">
        <v>7447</v>
      </c>
      <c r="D1701" s="968"/>
      <c r="E1701" s="968"/>
      <c r="F1701" s="972"/>
      <c r="G1701" s="970"/>
      <c r="H1701" s="967"/>
      <c r="I1701" s="970"/>
      <c r="J1701" s="967"/>
      <c r="K1701" s="970"/>
      <c r="L1701" s="967"/>
      <c r="M1701" s="970"/>
      <c r="N1701" s="967"/>
      <c r="O1701" s="970"/>
      <c r="P1701" s="974" t="s">
        <v>5700</v>
      </c>
      <c r="Q1701" s="970"/>
      <c r="R1701" s="967"/>
      <c r="S1701" s="970"/>
      <c r="T1701" s="967"/>
      <c r="U1701" s="970"/>
      <c r="V1701" s="967"/>
      <c r="W1701" s="970"/>
    </row>
    <row r="1702" spans="1:23" ht="25.2" hidden="1" customHeight="1" outlineLevel="2">
      <c r="A1702" s="1212">
        <v>44321</v>
      </c>
      <c r="B1702" s="1163" t="s">
        <v>5698</v>
      </c>
      <c r="C1702" s="955" t="s">
        <v>7448</v>
      </c>
      <c r="D1702" s="977"/>
      <c r="E1702" s="977" t="s">
        <v>5700</v>
      </c>
      <c r="F1702" s="972"/>
      <c r="G1702" s="970"/>
      <c r="H1702" s="967"/>
      <c r="I1702" s="970"/>
      <c r="J1702" s="967"/>
      <c r="K1702" s="970"/>
      <c r="L1702" s="967"/>
      <c r="M1702" s="970"/>
      <c r="N1702" s="967"/>
      <c r="O1702" s="970"/>
      <c r="P1702" s="967"/>
      <c r="Q1702" s="970"/>
      <c r="R1702" s="967"/>
      <c r="S1702" s="970"/>
      <c r="T1702" s="967"/>
      <c r="U1702" s="970"/>
      <c r="V1702" s="967"/>
      <c r="W1702" s="970"/>
    </row>
    <row r="1703" spans="1:23" ht="25.2" hidden="1" customHeight="1" outlineLevel="2">
      <c r="A1703" s="1212">
        <v>44321</v>
      </c>
      <c r="B1703" s="1163" t="s">
        <v>5698</v>
      </c>
      <c r="C1703" s="955" t="s">
        <v>7449</v>
      </c>
      <c r="D1703" s="968"/>
      <c r="E1703" s="968"/>
      <c r="F1703" s="969" t="s">
        <v>5700</v>
      </c>
      <c r="G1703" s="970"/>
      <c r="H1703" s="967"/>
      <c r="I1703" s="970"/>
      <c r="J1703" s="967"/>
      <c r="K1703" s="970"/>
      <c r="L1703" s="967"/>
      <c r="M1703" s="970"/>
      <c r="N1703" s="967"/>
      <c r="O1703" s="970"/>
      <c r="P1703" s="967"/>
      <c r="Q1703" s="970"/>
      <c r="R1703" s="967"/>
      <c r="S1703" s="970"/>
      <c r="T1703" s="967"/>
      <c r="U1703" s="970"/>
      <c r="V1703" s="967"/>
      <c r="W1703" s="970"/>
    </row>
    <row r="1704" spans="1:23" ht="25.2" hidden="1" customHeight="1" outlineLevel="2">
      <c r="A1704" s="1212">
        <v>44321</v>
      </c>
      <c r="B1704" s="1163" t="s">
        <v>5698</v>
      </c>
      <c r="C1704" s="955" t="s">
        <v>7450</v>
      </c>
      <c r="D1704" s="968"/>
      <c r="E1704" s="968"/>
      <c r="F1704" s="969" t="s">
        <v>5700</v>
      </c>
      <c r="G1704" s="970"/>
      <c r="H1704" s="967"/>
      <c r="I1704" s="970"/>
      <c r="J1704" s="967"/>
      <c r="K1704" s="970"/>
      <c r="L1704" s="967"/>
      <c r="M1704" s="970"/>
      <c r="N1704" s="967"/>
      <c r="O1704" s="970"/>
      <c r="P1704" s="967"/>
      <c r="Q1704" s="970"/>
      <c r="R1704" s="967"/>
      <c r="S1704" s="970"/>
      <c r="T1704" s="967"/>
      <c r="U1704" s="970"/>
      <c r="V1704" s="967"/>
      <c r="W1704" s="970"/>
    </row>
    <row r="1705" spans="1:23" ht="12.6" hidden="1" customHeight="1" outlineLevel="2">
      <c r="A1705" s="1212">
        <v>44321</v>
      </c>
      <c r="B1705" s="1163" t="s">
        <v>5698</v>
      </c>
      <c r="C1705" s="955" t="s">
        <v>7451</v>
      </c>
      <c r="D1705" s="968"/>
      <c r="E1705" s="968"/>
      <c r="F1705" s="972"/>
      <c r="G1705" s="970"/>
      <c r="H1705" s="967"/>
      <c r="I1705" s="970"/>
      <c r="J1705" s="967"/>
      <c r="K1705" s="970"/>
      <c r="L1705" s="967"/>
      <c r="M1705" s="970"/>
      <c r="N1705" s="967"/>
      <c r="O1705" s="970"/>
      <c r="P1705" s="967"/>
      <c r="Q1705" s="973"/>
      <c r="R1705" s="974" t="s">
        <v>5700</v>
      </c>
      <c r="S1705" s="970"/>
      <c r="T1705" s="967"/>
      <c r="U1705" s="970"/>
      <c r="V1705" s="967"/>
      <c r="W1705" s="970"/>
    </row>
    <row r="1706" spans="1:23" ht="25.2" hidden="1" customHeight="1" outlineLevel="2">
      <c r="A1706" s="1212">
        <v>44321</v>
      </c>
      <c r="B1706" s="1163" t="s">
        <v>5698</v>
      </c>
      <c r="C1706" s="955" t="s">
        <v>7452</v>
      </c>
      <c r="D1706" s="977"/>
      <c r="E1706" s="977" t="s">
        <v>5700</v>
      </c>
      <c r="F1706" s="972"/>
      <c r="G1706" s="970"/>
      <c r="H1706" s="967"/>
      <c r="I1706" s="970"/>
      <c r="J1706" s="967"/>
      <c r="K1706" s="970"/>
      <c r="L1706" s="967"/>
      <c r="M1706" s="970"/>
      <c r="N1706" s="967"/>
      <c r="O1706" s="970"/>
      <c r="P1706" s="974" t="s">
        <v>5700</v>
      </c>
      <c r="Q1706" s="970"/>
      <c r="R1706" s="967"/>
      <c r="S1706" s="970"/>
      <c r="T1706" s="967"/>
      <c r="U1706" s="970"/>
      <c r="V1706" s="967"/>
      <c r="W1706" s="970"/>
    </row>
    <row r="1707" spans="1:23" ht="12.6" hidden="1" customHeight="1" outlineLevel="2">
      <c r="A1707" s="1212">
        <v>44321</v>
      </c>
      <c r="B1707" s="1163" t="s">
        <v>5698</v>
      </c>
      <c r="C1707" s="955" t="s">
        <v>7453</v>
      </c>
      <c r="D1707" s="977"/>
      <c r="E1707" s="977" t="s">
        <v>5700</v>
      </c>
      <c r="F1707" s="972"/>
      <c r="G1707" s="970"/>
      <c r="H1707" s="967"/>
      <c r="I1707" s="970"/>
      <c r="J1707" s="967"/>
      <c r="K1707" s="970"/>
      <c r="L1707" s="967"/>
      <c r="M1707" s="970"/>
      <c r="N1707" s="967"/>
      <c r="O1707" s="970"/>
      <c r="P1707" s="967"/>
      <c r="Q1707" s="970"/>
      <c r="R1707" s="967"/>
      <c r="S1707" s="970"/>
      <c r="T1707" s="967"/>
      <c r="U1707" s="970"/>
      <c r="V1707" s="967"/>
      <c r="W1707" s="970"/>
    </row>
    <row r="1708" spans="1:23" ht="12.6" hidden="1" customHeight="1" outlineLevel="2">
      <c r="A1708" s="1212">
        <v>44321</v>
      </c>
      <c r="B1708" s="1163" t="s">
        <v>5698</v>
      </c>
      <c r="C1708" s="955" t="s">
        <v>7454</v>
      </c>
      <c r="D1708" s="977"/>
      <c r="E1708" s="977" t="s">
        <v>5700</v>
      </c>
      <c r="F1708" s="972"/>
      <c r="G1708" s="970"/>
      <c r="H1708" s="967"/>
      <c r="I1708" s="970"/>
      <c r="J1708" s="967"/>
      <c r="K1708" s="970"/>
      <c r="L1708" s="967"/>
      <c r="M1708" s="970"/>
      <c r="N1708" s="967"/>
      <c r="O1708" s="970"/>
      <c r="P1708" s="967"/>
      <c r="Q1708" s="970"/>
      <c r="R1708" s="967"/>
      <c r="S1708" s="970"/>
      <c r="T1708" s="967"/>
      <c r="U1708" s="970"/>
      <c r="V1708" s="967"/>
      <c r="W1708" s="970"/>
    </row>
    <row r="1709" spans="1:23" ht="12.6" hidden="1" customHeight="1" outlineLevel="2">
      <c r="A1709" s="1212">
        <v>44321</v>
      </c>
      <c r="B1709" s="1163" t="s">
        <v>5745</v>
      </c>
      <c r="C1709" s="955" t="s">
        <v>7455</v>
      </c>
      <c r="D1709" s="968"/>
      <c r="E1709" s="968"/>
      <c r="F1709" s="972"/>
      <c r="G1709" s="970"/>
      <c r="H1709" s="967"/>
      <c r="I1709" s="970"/>
      <c r="J1709" s="974" t="s">
        <v>5700</v>
      </c>
      <c r="K1709" s="970"/>
      <c r="L1709" s="967"/>
      <c r="M1709" s="970"/>
      <c r="N1709" s="967"/>
      <c r="O1709" s="970"/>
      <c r="P1709" s="967"/>
      <c r="Q1709" s="970"/>
      <c r="R1709" s="967"/>
      <c r="S1709" s="970"/>
      <c r="T1709" s="967"/>
      <c r="U1709" s="970"/>
      <c r="V1709" s="967"/>
      <c r="W1709" s="970"/>
    </row>
    <row r="1710" spans="1:23" ht="12.6" hidden="1" customHeight="1" outlineLevel="2">
      <c r="A1710" s="1212">
        <v>44321</v>
      </c>
      <c r="B1710" s="1163" t="s">
        <v>5698</v>
      </c>
      <c r="C1710" s="955" t="s">
        <v>7456</v>
      </c>
      <c r="D1710" s="968"/>
      <c r="E1710" s="968"/>
      <c r="F1710" s="972"/>
      <c r="G1710" s="970"/>
      <c r="H1710" s="967"/>
      <c r="I1710" s="970"/>
      <c r="J1710" s="967"/>
      <c r="K1710" s="970"/>
      <c r="L1710" s="967"/>
      <c r="M1710" s="970"/>
      <c r="N1710" s="967"/>
      <c r="O1710" s="970"/>
      <c r="P1710" s="967"/>
      <c r="Q1710" s="970"/>
      <c r="R1710" s="967"/>
      <c r="S1710" s="970"/>
      <c r="T1710" s="967"/>
      <c r="U1710" s="970"/>
      <c r="V1710" s="967"/>
      <c r="W1710" s="970"/>
    </row>
    <row r="1711" spans="1:23" ht="12.6" hidden="1" customHeight="1" outlineLevel="2">
      <c r="A1711" s="1212">
        <v>44321</v>
      </c>
      <c r="B1711" s="1163" t="s">
        <v>5698</v>
      </c>
      <c r="C1711" s="955" t="s">
        <v>7457</v>
      </c>
      <c r="D1711" s="968"/>
      <c r="E1711" s="968"/>
      <c r="F1711" s="972"/>
      <c r="G1711" s="970"/>
      <c r="H1711" s="967"/>
      <c r="I1711" s="970"/>
      <c r="J1711" s="967"/>
      <c r="K1711" s="970"/>
      <c r="L1711" s="967"/>
      <c r="M1711" s="970"/>
      <c r="N1711" s="967"/>
      <c r="O1711" s="970"/>
      <c r="P1711" s="967"/>
      <c r="Q1711" s="970"/>
      <c r="R1711" s="974" t="s">
        <v>5700</v>
      </c>
      <c r="S1711" s="970"/>
      <c r="T1711" s="967"/>
      <c r="U1711" s="970"/>
      <c r="V1711" s="967"/>
      <c r="W1711" s="970"/>
    </row>
    <row r="1712" spans="1:23" ht="12.6" hidden="1" customHeight="1" outlineLevel="2">
      <c r="A1712" s="1212">
        <v>44321</v>
      </c>
      <c r="B1712" s="1163" t="s">
        <v>5698</v>
      </c>
      <c r="C1712" s="955" t="s">
        <v>7458</v>
      </c>
      <c r="D1712" s="977"/>
      <c r="E1712" s="977" t="s">
        <v>5700</v>
      </c>
      <c r="F1712" s="972"/>
      <c r="G1712" s="970"/>
      <c r="H1712" s="967"/>
      <c r="I1712" s="970"/>
      <c r="J1712" s="967"/>
      <c r="K1712" s="970"/>
      <c r="L1712" s="967"/>
      <c r="M1712" s="970"/>
      <c r="N1712" s="967"/>
      <c r="O1712" s="970"/>
      <c r="P1712" s="967"/>
      <c r="Q1712" s="970"/>
      <c r="R1712" s="967"/>
      <c r="S1712" s="970"/>
      <c r="T1712" s="967"/>
      <c r="U1712" s="970"/>
      <c r="V1712" s="967"/>
      <c r="W1712" s="970"/>
    </row>
    <row r="1713" spans="1:20" ht="25.2" hidden="1" customHeight="1" outlineLevel="2">
      <c r="A1713" s="1212">
        <v>44321</v>
      </c>
      <c r="B1713" s="1163" t="s">
        <v>5698</v>
      </c>
      <c r="C1713" s="955" t="s">
        <v>7459</v>
      </c>
      <c r="D1713" s="968"/>
      <c r="E1713" s="968"/>
      <c r="F1713" s="969" t="s">
        <v>5700</v>
      </c>
      <c r="G1713" s="970"/>
      <c r="H1713" s="967"/>
      <c r="I1713" s="970"/>
      <c r="J1713" s="967"/>
      <c r="K1713" s="970"/>
      <c r="L1713" s="967"/>
      <c r="M1713" s="970"/>
      <c r="N1713" s="967"/>
      <c r="O1713" s="970"/>
      <c r="P1713" s="974" t="s">
        <v>5700</v>
      </c>
      <c r="Q1713" s="970"/>
      <c r="R1713" s="967"/>
      <c r="S1713" s="970"/>
      <c r="T1713" s="967"/>
    </row>
    <row r="1714" spans="1:20" ht="12.6" hidden="1" customHeight="1" outlineLevel="1" collapsed="1">
      <c r="A1714" s="1214">
        <v>44322</v>
      </c>
      <c r="B1714" s="1163" t="s">
        <v>5698</v>
      </c>
      <c r="C1714" s="955" t="s">
        <v>7460</v>
      </c>
      <c r="D1714" s="968"/>
      <c r="E1714" s="968"/>
      <c r="F1714" s="972"/>
      <c r="G1714" s="970"/>
      <c r="H1714" s="967"/>
      <c r="I1714" s="970"/>
      <c r="J1714" s="967"/>
      <c r="K1714" s="970"/>
      <c r="L1714" s="967"/>
      <c r="M1714" s="973" t="s">
        <v>5700</v>
      </c>
      <c r="N1714" s="967"/>
      <c r="O1714" s="970"/>
      <c r="P1714" s="967"/>
      <c r="Q1714" s="970"/>
      <c r="R1714" s="967"/>
      <c r="S1714" s="970"/>
      <c r="T1714" s="967"/>
    </row>
    <row r="1715" spans="1:20" ht="12.6" hidden="1" customHeight="1" outlineLevel="2">
      <c r="A1715" s="1214">
        <v>44322</v>
      </c>
      <c r="B1715" s="1163" t="s">
        <v>5698</v>
      </c>
      <c r="C1715" s="955" t="s">
        <v>7461</v>
      </c>
      <c r="D1715" s="968"/>
      <c r="E1715" s="968"/>
      <c r="F1715" s="969" t="s">
        <v>5700</v>
      </c>
      <c r="G1715" s="970"/>
      <c r="H1715" s="967"/>
      <c r="I1715" s="970"/>
      <c r="J1715" s="967"/>
      <c r="K1715" s="970"/>
      <c r="L1715" s="967"/>
      <c r="M1715" s="970"/>
      <c r="N1715" s="967"/>
      <c r="O1715" s="970"/>
      <c r="P1715" s="967"/>
      <c r="Q1715" s="970"/>
      <c r="R1715" s="967"/>
      <c r="S1715" s="970"/>
      <c r="T1715" s="967"/>
    </row>
    <row r="1716" spans="1:20" ht="25.2" hidden="1" customHeight="1" outlineLevel="2">
      <c r="A1716" s="1214">
        <v>44322</v>
      </c>
      <c r="B1716" s="1163" t="s">
        <v>5698</v>
      </c>
      <c r="C1716" s="955" t="s">
        <v>7462</v>
      </c>
      <c r="D1716" s="977"/>
      <c r="E1716" s="977" t="s">
        <v>5700</v>
      </c>
      <c r="F1716" s="972"/>
      <c r="G1716" s="970"/>
      <c r="H1716" s="967"/>
      <c r="I1716" s="970"/>
      <c r="J1716" s="967"/>
      <c r="K1716" s="970"/>
      <c r="L1716" s="967"/>
      <c r="M1716" s="970"/>
      <c r="N1716" s="967"/>
      <c r="O1716" s="970"/>
      <c r="P1716" s="967"/>
      <c r="Q1716" s="970"/>
      <c r="R1716" s="967"/>
      <c r="S1716" s="970"/>
      <c r="T1716" s="967"/>
    </row>
    <row r="1717" spans="1:20" ht="12.6" hidden="1" customHeight="1" outlineLevel="2">
      <c r="A1717" s="1214">
        <v>44322</v>
      </c>
      <c r="B1717" s="1163" t="s">
        <v>5698</v>
      </c>
      <c r="C1717" s="955" t="s">
        <v>7463</v>
      </c>
      <c r="D1717" s="968"/>
      <c r="E1717" s="968"/>
      <c r="F1717" s="972"/>
      <c r="G1717" s="970"/>
      <c r="H1717" s="967"/>
      <c r="I1717" s="970"/>
      <c r="J1717" s="967"/>
      <c r="K1717" s="970"/>
      <c r="L1717" s="967"/>
      <c r="M1717" s="970"/>
      <c r="N1717" s="967"/>
      <c r="O1717" s="970"/>
      <c r="P1717" s="967"/>
      <c r="Q1717" s="970"/>
      <c r="R1717" s="974" t="s">
        <v>5700</v>
      </c>
      <c r="S1717" s="970"/>
      <c r="T1717" s="967"/>
    </row>
    <row r="1718" spans="1:20" ht="12.6" hidden="1" customHeight="1" outlineLevel="2">
      <c r="A1718" s="1214">
        <v>44322</v>
      </c>
      <c r="B1718" s="1163" t="s">
        <v>5698</v>
      </c>
      <c r="C1718" s="955" t="s">
        <v>7464</v>
      </c>
      <c r="D1718" s="977"/>
      <c r="E1718" s="977" t="s">
        <v>5700</v>
      </c>
      <c r="F1718" s="972"/>
      <c r="G1718" s="970"/>
      <c r="H1718" s="967"/>
      <c r="I1718" s="970"/>
      <c r="J1718" s="967"/>
      <c r="K1718" s="970"/>
      <c r="L1718" s="967"/>
      <c r="M1718" s="970"/>
      <c r="N1718" s="967"/>
      <c r="O1718" s="970"/>
      <c r="P1718" s="967"/>
      <c r="Q1718" s="970"/>
      <c r="R1718" s="967"/>
      <c r="S1718" s="970"/>
      <c r="T1718" s="967"/>
    </row>
    <row r="1719" spans="1:20" ht="12.6" hidden="1" customHeight="1" outlineLevel="2">
      <c r="A1719" s="1214">
        <v>44322</v>
      </c>
      <c r="B1719" s="1163" t="s">
        <v>5698</v>
      </c>
      <c r="C1719" s="955" t="s">
        <v>7465</v>
      </c>
      <c r="D1719" s="968"/>
      <c r="E1719" s="968"/>
      <c r="F1719" s="972"/>
      <c r="G1719" s="970"/>
      <c r="H1719" s="967"/>
      <c r="I1719" s="970"/>
      <c r="J1719" s="967"/>
      <c r="K1719" s="970"/>
      <c r="L1719" s="967"/>
      <c r="M1719" s="970"/>
      <c r="N1719" s="967"/>
      <c r="O1719" s="970"/>
      <c r="P1719" s="967"/>
      <c r="Q1719" s="970"/>
      <c r="R1719" s="967"/>
      <c r="S1719" s="970"/>
      <c r="T1719" s="967"/>
    </row>
    <row r="1720" spans="1:20" ht="12.6" hidden="1" customHeight="1" outlineLevel="2">
      <c r="A1720" s="1214">
        <v>44322</v>
      </c>
      <c r="B1720" s="1163" t="s">
        <v>5698</v>
      </c>
      <c r="C1720" s="955" t="s">
        <v>7466</v>
      </c>
      <c r="D1720" s="968"/>
      <c r="E1720" s="968"/>
      <c r="F1720" s="972"/>
      <c r="G1720" s="970"/>
      <c r="H1720" s="967"/>
      <c r="I1720" s="970"/>
      <c r="J1720" s="967"/>
      <c r="K1720" s="970"/>
      <c r="L1720" s="967"/>
      <c r="M1720" s="970"/>
      <c r="N1720" s="967"/>
      <c r="O1720" s="970"/>
      <c r="P1720" s="967"/>
      <c r="Q1720" s="970"/>
      <c r="R1720" s="974" t="s">
        <v>5700</v>
      </c>
      <c r="S1720" s="970"/>
      <c r="T1720" s="967"/>
    </row>
    <row r="1721" spans="1:20" ht="12.6" hidden="1" customHeight="1" outlineLevel="2">
      <c r="A1721" s="1214">
        <v>44322</v>
      </c>
      <c r="B1721" s="1163" t="s">
        <v>5698</v>
      </c>
      <c r="C1721" s="955" t="s">
        <v>7467</v>
      </c>
      <c r="D1721" s="968"/>
      <c r="E1721" s="968"/>
      <c r="F1721" s="969" t="s">
        <v>5700</v>
      </c>
      <c r="G1721" s="970"/>
      <c r="H1721" s="967"/>
      <c r="I1721" s="970"/>
      <c r="J1721" s="967"/>
      <c r="K1721" s="970"/>
      <c r="L1721" s="967"/>
      <c r="M1721" s="970"/>
      <c r="N1721" s="967"/>
      <c r="O1721" s="970"/>
      <c r="P1721" s="967"/>
      <c r="Q1721" s="970"/>
      <c r="R1721" s="967"/>
      <c r="S1721" s="970"/>
      <c r="T1721" s="967"/>
    </row>
    <row r="1722" spans="1:20" ht="12.6" hidden="1" customHeight="1" outlineLevel="2">
      <c r="A1722" s="1214">
        <v>44322</v>
      </c>
      <c r="B1722" s="1163" t="s">
        <v>5706</v>
      </c>
      <c r="C1722" s="955" t="s">
        <v>7468</v>
      </c>
      <c r="D1722" s="968"/>
      <c r="E1722" s="968"/>
      <c r="F1722" s="972"/>
      <c r="G1722" s="970"/>
      <c r="H1722" s="967"/>
      <c r="I1722" s="970"/>
      <c r="J1722" s="967"/>
      <c r="K1722" s="970"/>
      <c r="L1722" s="967"/>
      <c r="M1722" s="970"/>
      <c r="N1722" s="967"/>
      <c r="O1722" s="970"/>
      <c r="P1722" s="974" t="s">
        <v>5700</v>
      </c>
      <c r="Q1722" s="970"/>
      <c r="R1722" s="967"/>
      <c r="S1722" s="970"/>
      <c r="T1722" s="967"/>
    </row>
    <row r="1723" spans="1:20" ht="12.6" hidden="1" customHeight="1" outlineLevel="2">
      <c r="A1723" s="1214">
        <v>44322</v>
      </c>
      <c r="B1723" s="1163" t="s">
        <v>5698</v>
      </c>
      <c r="C1723" s="955" t="s">
        <v>7469</v>
      </c>
      <c r="D1723" s="977"/>
      <c r="E1723" s="977" t="s">
        <v>5700</v>
      </c>
      <c r="F1723" s="972"/>
      <c r="G1723" s="970"/>
      <c r="H1723" s="967"/>
      <c r="I1723" s="970"/>
      <c r="J1723" s="967"/>
      <c r="K1723" s="970"/>
      <c r="L1723" s="967"/>
      <c r="M1723" s="970"/>
      <c r="N1723" s="967"/>
      <c r="O1723" s="970"/>
      <c r="P1723" s="967"/>
      <c r="Q1723" s="970"/>
      <c r="R1723" s="967"/>
      <c r="S1723" s="970"/>
      <c r="T1723" s="967"/>
    </row>
    <row r="1724" spans="1:20" ht="12.6" hidden="1" customHeight="1" outlineLevel="2">
      <c r="A1724" s="1214">
        <v>44322</v>
      </c>
      <c r="B1724" s="1163" t="s">
        <v>5698</v>
      </c>
      <c r="C1724" s="955" t="s">
        <v>7470</v>
      </c>
      <c r="D1724" s="968"/>
      <c r="E1724" s="968"/>
      <c r="F1724" s="972"/>
      <c r="G1724" s="970"/>
      <c r="H1724" s="974" t="s">
        <v>5700</v>
      </c>
      <c r="I1724" s="970"/>
      <c r="J1724" s="967"/>
      <c r="K1724" s="970"/>
      <c r="L1724" s="967"/>
      <c r="M1724" s="970"/>
      <c r="N1724" s="967"/>
      <c r="O1724" s="970"/>
      <c r="P1724" s="967"/>
      <c r="Q1724" s="970"/>
      <c r="R1724" s="967"/>
      <c r="S1724" s="970"/>
      <c r="T1724" s="974" t="s">
        <v>5700</v>
      </c>
    </row>
    <row r="1725" spans="1:20" ht="12.6" hidden="1" customHeight="1" outlineLevel="1" collapsed="1">
      <c r="A1725" s="1215">
        <v>44323</v>
      </c>
      <c r="B1725" s="1163" t="s">
        <v>5706</v>
      </c>
      <c r="C1725" s="955" t="s">
        <v>7471</v>
      </c>
      <c r="D1725" s="968"/>
      <c r="E1725" s="968"/>
      <c r="F1725" s="972"/>
      <c r="G1725" s="970"/>
      <c r="H1725" s="967"/>
      <c r="I1725" s="970"/>
      <c r="J1725" s="967"/>
      <c r="K1725" s="970"/>
      <c r="L1725" s="967"/>
      <c r="M1725" s="970"/>
      <c r="N1725" s="967"/>
      <c r="O1725" s="970"/>
      <c r="P1725" s="974" t="s">
        <v>5700</v>
      </c>
      <c r="Q1725" s="970"/>
      <c r="R1725" s="967"/>
      <c r="S1725" s="970"/>
      <c r="T1725" s="967"/>
    </row>
    <row r="1726" spans="1:20" ht="12.6" hidden="1" customHeight="1" outlineLevel="2">
      <c r="A1726" s="1215">
        <v>44323</v>
      </c>
      <c r="B1726" s="1163" t="s">
        <v>5698</v>
      </c>
      <c r="C1726" s="955" t="s">
        <v>7472</v>
      </c>
      <c r="D1726" s="968"/>
      <c r="E1726" s="968"/>
      <c r="F1726" s="972"/>
      <c r="G1726" s="970"/>
      <c r="H1726" s="967"/>
      <c r="I1726" s="970"/>
      <c r="J1726" s="967"/>
      <c r="K1726" s="970"/>
      <c r="L1726" s="967"/>
      <c r="M1726" s="970"/>
      <c r="N1726" s="967"/>
      <c r="O1726" s="970"/>
      <c r="P1726" s="974" t="s">
        <v>5700</v>
      </c>
      <c r="Q1726" s="970"/>
      <c r="R1726" s="967"/>
      <c r="S1726" s="970"/>
      <c r="T1726" s="967"/>
    </row>
    <row r="1727" spans="1:20" ht="12.6" hidden="1" customHeight="1" outlineLevel="2">
      <c r="A1727" s="1215">
        <v>44323</v>
      </c>
      <c r="B1727" s="1163" t="s">
        <v>5698</v>
      </c>
      <c r="C1727" s="955" t="s">
        <v>7473</v>
      </c>
      <c r="D1727" s="968"/>
      <c r="E1727" s="968"/>
      <c r="F1727" s="972"/>
      <c r="G1727" s="970"/>
      <c r="H1727" s="967"/>
      <c r="I1727" s="970"/>
      <c r="J1727" s="967"/>
      <c r="K1727" s="970"/>
      <c r="L1727" s="967"/>
      <c r="M1727" s="970"/>
      <c r="N1727" s="967"/>
      <c r="O1727" s="970"/>
      <c r="P1727" s="967"/>
      <c r="Q1727" s="970"/>
      <c r="R1727" s="974" t="s">
        <v>5700</v>
      </c>
      <c r="S1727" s="970"/>
      <c r="T1727" s="967"/>
    </row>
    <row r="1728" spans="1:20" ht="12.6" hidden="1" customHeight="1" outlineLevel="2">
      <c r="A1728" s="1215">
        <v>44323</v>
      </c>
      <c r="B1728" s="1163" t="s">
        <v>5698</v>
      </c>
      <c r="C1728" s="955" t="s">
        <v>7474</v>
      </c>
      <c r="D1728" s="968"/>
      <c r="E1728" s="968"/>
      <c r="F1728" s="972"/>
      <c r="G1728" s="970"/>
      <c r="H1728" s="967"/>
      <c r="I1728" s="970"/>
      <c r="J1728" s="967"/>
      <c r="K1728" s="970"/>
      <c r="L1728" s="967"/>
      <c r="M1728" s="970"/>
      <c r="N1728" s="967"/>
      <c r="O1728" s="970"/>
      <c r="P1728" s="967"/>
      <c r="Q1728" s="970"/>
      <c r="R1728" s="967"/>
      <c r="S1728" s="970"/>
      <c r="T1728" s="974" t="s">
        <v>5700</v>
      </c>
    </row>
    <row r="1729" spans="1:22" ht="12.6" hidden="1" customHeight="1" outlineLevel="2">
      <c r="A1729" s="1215">
        <v>44323</v>
      </c>
      <c r="B1729" s="1163" t="s">
        <v>5698</v>
      </c>
      <c r="C1729" s="955" t="s">
        <v>7475</v>
      </c>
      <c r="D1729" s="968"/>
      <c r="E1729" s="968"/>
      <c r="F1729" s="969" t="s">
        <v>5700</v>
      </c>
      <c r="G1729" s="970"/>
      <c r="H1729" s="967"/>
      <c r="I1729" s="970"/>
      <c r="J1729" s="967"/>
      <c r="K1729" s="970"/>
      <c r="L1729" s="967"/>
      <c r="M1729" s="970"/>
      <c r="N1729" s="967"/>
      <c r="O1729" s="970"/>
      <c r="P1729" s="967"/>
      <c r="Q1729" s="970"/>
      <c r="R1729" s="967"/>
      <c r="S1729" s="970"/>
      <c r="T1729" s="967"/>
      <c r="U1729" s="970"/>
      <c r="V1729" s="967"/>
    </row>
    <row r="1730" spans="1:22" ht="12.6" hidden="1" customHeight="1" outlineLevel="2">
      <c r="A1730" s="1215">
        <v>44323</v>
      </c>
      <c r="B1730" s="1163" t="s">
        <v>5698</v>
      </c>
      <c r="C1730" s="955" t="s">
        <v>6539</v>
      </c>
      <c r="D1730" s="968"/>
      <c r="E1730" s="968"/>
      <c r="F1730" s="972"/>
      <c r="G1730" s="970"/>
      <c r="H1730" s="967"/>
      <c r="I1730" s="970"/>
      <c r="J1730" s="967"/>
      <c r="K1730" s="970"/>
      <c r="L1730" s="967"/>
      <c r="M1730" s="970"/>
      <c r="N1730" s="967"/>
      <c r="O1730" s="970"/>
      <c r="P1730" s="967"/>
      <c r="Q1730" s="970"/>
      <c r="R1730" s="967"/>
      <c r="S1730" s="970"/>
      <c r="T1730" s="974" t="s">
        <v>5700</v>
      </c>
      <c r="U1730" s="970"/>
      <c r="V1730" s="967"/>
    </row>
    <row r="1731" spans="1:22" ht="12.6" hidden="1" customHeight="1" outlineLevel="2">
      <c r="A1731" s="1215">
        <v>44323</v>
      </c>
      <c r="B1731" s="1163" t="s">
        <v>5698</v>
      </c>
      <c r="C1731" s="955" t="s">
        <v>7476</v>
      </c>
      <c r="D1731" s="968"/>
      <c r="E1731" s="968"/>
      <c r="F1731" s="972"/>
      <c r="G1731" s="970"/>
      <c r="H1731" s="967"/>
      <c r="I1731" s="970"/>
      <c r="J1731" s="967"/>
      <c r="K1731" s="970"/>
      <c r="L1731" s="967"/>
      <c r="M1731" s="970"/>
      <c r="N1731" s="967"/>
      <c r="O1731" s="970"/>
      <c r="P1731" s="967"/>
      <c r="Q1731" s="970"/>
      <c r="R1731" s="967"/>
      <c r="S1731" s="970"/>
      <c r="T1731" s="974" t="s">
        <v>5700</v>
      </c>
      <c r="U1731" s="970"/>
      <c r="V1731" s="967"/>
    </row>
    <row r="1732" spans="1:22" ht="12.6" hidden="1" customHeight="1" outlineLevel="2">
      <c r="A1732" s="1215">
        <v>44323</v>
      </c>
      <c r="B1732" s="1163" t="s">
        <v>5706</v>
      </c>
      <c r="C1732" s="955" t="s">
        <v>7477</v>
      </c>
      <c r="D1732" s="968"/>
      <c r="E1732" s="968"/>
      <c r="F1732" s="972"/>
      <c r="G1732" s="970"/>
      <c r="H1732" s="967"/>
      <c r="I1732" s="970"/>
      <c r="J1732" s="967"/>
      <c r="K1732" s="970"/>
      <c r="L1732" s="967"/>
      <c r="M1732" s="970"/>
      <c r="N1732" s="967"/>
      <c r="O1732" s="970"/>
      <c r="P1732" s="967"/>
      <c r="Q1732" s="970"/>
      <c r="R1732" s="967"/>
      <c r="S1732" s="970"/>
      <c r="T1732" s="974" t="s">
        <v>5700</v>
      </c>
      <c r="U1732" s="970"/>
      <c r="V1732" s="967"/>
    </row>
    <row r="1733" spans="1:22" ht="12.6" hidden="1" customHeight="1" outlineLevel="2">
      <c r="A1733" s="1215">
        <v>44323</v>
      </c>
      <c r="B1733" s="1163" t="s">
        <v>5698</v>
      </c>
      <c r="C1733" s="955" t="s">
        <v>7478</v>
      </c>
      <c r="D1733" s="968"/>
      <c r="E1733" s="968"/>
      <c r="F1733" s="972"/>
      <c r="G1733" s="970"/>
      <c r="H1733" s="967"/>
      <c r="I1733" s="970"/>
      <c r="J1733" s="967"/>
      <c r="K1733" s="970"/>
      <c r="L1733" s="967"/>
      <c r="M1733" s="970"/>
      <c r="N1733" s="974" t="s">
        <v>5700</v>
      </c>
      <c r="O1733" s="970"/>
      <c r="P1733" s="967"/>
      <c r="Q1733" s="970"/>
      <c r="R1733" s="967"/>
      <c r="S1733" s="970"/>
      <c r="T1733" s="967"/>
      <c r="U1733" s="970"/>
      <c r="V1733" s="967"/>
    </row>
    <row r="1734" spans="1:22" ht="12.6" hidden="1" customHeight="1" outlineLevel="2">
      <c r="A1734" s="1215">
        <v>44323</v>
      </c>
      <c r="B1734" s="1163" t="s">
        <v>5698</v>
      </c>
      <c r="C1734" s="955" t="s">
        <v>7479</v>
      </c>
      <c r="D1734" s="968"/>
      <c r="E1734" s="968"/>
      <c r="F1734" s="972"/>
      <c r="G1734" s="970"/>
      <c r="H1734" s="967"/>
      <c r="I1734" s="970"/>
      <c r="J1734" s="967"/>
      <c r="K1734" s="970"/>
      <c r="L1734" s="967"/>
      <c r="M1734" s="970"/>
      <c r="N1734" s="967"/>
      <c r="O1734" s="970"/>
      <c r="P1734" s="967"/>
      <c r="Q1734" s="970"/>
      <c r="R1734" s="967"/>
      <c r="S1734" s="970"/>
      <c r="T1734" s="974" t="s">
        <v>5700</v>
      </c>
      <c r="U1734" s="970"/>
      <c r="V1734" s="967"/>
    </row>
    <row r="1735" spans="1:22" ht="25.2" hidden="1" customHeight="1" outlineLevel="2">
      <c r="A1735" s="1215">
        <v>44323</v>
      </c>
      <c r="B1735" s="1163" t="s">
        <v>5698</v>
      </c>
      <c r="C1735" s="955" t="s">
        <v>7480</v>
      </c>
      <c r="D1735" s="968"/>
      <c r="E1735" s="968"/>
      <c r="F1735" s="972"/>
      <c r="G1735" s="970"/>
      <c r="H1735" s="967"/>
      <c r="I1735" s="970"/>
      <c r="J1735" s="967"/>
      <c r="K1735" s="970"/>
      <c r="L1735" s="967"/>
      <c r="M1735" s="970"/>
      <c r="N1735" s="967"/>
      <c r="O1735" s="970"/>
      <c r="P1735" s="967"/>
      <c r="Q1735" s="970"/>
      <c r="R1735" s="967"/>
      <c r="S1735" s="970"/>
      <c r="T1735" s="974" t="s">
        <v>5700</v>
      </c>
      <c r="U1735" s="970"/>
      <c r="V1735" s="967"/>
    </row>
    <row r="1736" spans="1:22" ht="25.2" hidden="1" customHeight="1" outlineLevel="2">
      <c r="A1736" s="1215">
        <v>44323</v>
      </c>
      <c r="B1736" s="1163" t="s">
        <v>5698</v>
      </c>
      <c r="C1736" s="955" t="s">
        <v>7481</v>
      </c>
      <c r="D1736" s="968"/>
      <c r="E1736" s="968"/>
      <c r="F1736" s="969" t="s">
        <v>5700</v>
      </c>
      <c r="G1736" s="970"/>
      <c r="H1736" s="967"/>
      <c r="I1736" s="970"/>
      <c r="J1736" s="967"/>
      <c r="K1736" s="970"/>
      <c r="L1736" s="967"/>
      <c r="M1736" s="970"/>
      <c r="N1736" s="967"/>
      <c r="O1736" s="970"/>
      <c r="P1736" s="967"/>
      <c r="Q1736" s="970"/>
      <c r="R1736" s="967"/>
      <c r="S1736" s="970"/>
      <c r="T1736" s="967"/>
      <c r="U1736" s="970"/>
      <c r="V1736" s="967"/>
    </row>
    <row r="1737" spans="1:22" ht="12.6" hidden="1" customHeight="1" outlineLevel="2">
      <c r="A1737" s="1215">
        <v>44323</v>
      </c>
      <c r="B1737" s="1163" t="s">
        <v>5698</v>
      </c>
      <c r="C1737" s="955" t="s">
        <v>7482</v>
      </c>
      <c r="D1737" s="968"/>
      <c r="E1737" s="968"/>
      <c r="F1737" s="972"/>
      <c r="G1737" s="970"/>
      <c r="H1737" s="967"/>
      <c r="I1737" s="970"/>
      <c r="J1737" s="967"/>
      <c r="K1737" s="970"/>
      <c r="L1737" s="967"/>
      <c r="M1737" s="970"/>
      <c r="N1737" s="967"/>
      <c r="O1737" s="970"/>
      <c r="P1737" s="974" t="s">
        <v>5700</v>
      </c>
      <c r="Q1737" s="970"/>
      <c r="R1737" s="967"/>
      <c r="S1737" s="970"/>
      <c r="T1737" s="974" t="s">
        <v>5700</v>
      </c>
      <c r="U1737" s="970"/>
      <c r="V1737" s="967"/>
    </row>
    <row r="1738" spans="1:22" ht="12.6" hidden="1" customHeight="1" outlineLevel="2">
      <c r="A1738" s="1215">
        <v>44323</v>
      </c>
      <c r="B1738" s="1163" t="s">
        <v>5698</v>
      </c>
      <c r="C1738" s="955" t="s">
        <v>7483</v>
      </c>
      <c r="D1738" s="968"/>
      <c r="E1738" s="968"/>
      <c r="F1738" s="972"/>
      <c r="G1738" s="970"/>
      <c r="H1738" s="967"/>
      <c r="I1738" s="970"/>
      <c r="J1738" s="967"/>
      <c r="K1738" s="973" t="s">
        <v>5700</v>
      </c>
      <c r="L1738" s="967"/>
      <c r="M1738" s="970"/>
      <c r="N1738" s="967"/>
      <c r="O1738" s="970"/>
      <c r="P1738" s="967"/>
      <c r="Q1738" s="970"/>
      <c r="R1738" s="967"/>
      <c r="S1738" s="970"/>
      <c r="T1738" s="967"/>
      <c r="U1738" s="970"/>
      <c r="V1738" s="967"/>
    </row>
    <row r="1739" spans="1:22" ht="12.6" hidden="1" customHeight="1" outlineLevel="2">
      <c r="A1739" s="1215">
        <v>44323</v>
      </c>
      <c r="B1739" s="1163" t="s">
        <v>5698</v>
      </c>
      <c r="C1739" s="955" t="s">
        <v>7484</v>
      </c>
      <c r="D1739" s="968"/>
      <c r="E1739" s="968"/>
      <c r="F1739" s="972"/>
      <c r="G1739" s="970"/>
      <c r="H1739" s="967"/>
      <c r="I1739" s="970"/>
      <c r="J1739" s="967"/>
      <c r="K1739" s="970"/>
      <c r="L1739" s="967"/>
      <c r="M1739" s="973" t="s">
        <v>5700</v>
      </c>
      <c r="N1739" s="967"/>
      <c r="O1739" s="970"/>
      <c r="P1739" s="967"/>
      <c r="Q1739" s="970"/>
      <c r="R1739" s="967"/>
      <c r="S1739" s="970"/>
      <c r="T1739" s="967"/>
      <c r="U1739" s="970"/>
      <c r="V1739" s="967"/>
    </row>
    <row r="1740" spans="1:22" ht="25.2" hidden="1" customHeight="1" outlineLevel="2">
      <c r="A1740" s="1215">
        <v>44323</v>
      </c>
      <c r="B1740" s="1163" t="s">
        <v>5698</v>
      </c>
      <c r="C1740" s="955" t="s">
        <v>7485</v>
      </c>
      <c r="D1740" s="968"/>
      <c r="E1740" s="968"/>
      <c r="F1740" s="972"/>
      <c r="G1740" s="970"/>
      <c r="H1740" s="967"/>
      <c r="I1740" s="970"/>
      <c r="J1740" s="974" t="s">
        <v>5700</v>
      </c>
      <c r="K1740" s="970"/>
      <c r="L1740" s="967"/>
      <c r="M1740" s="970"/>
      <c r="N1740" s="967"/>
      <c r="O1740" s="970"/>
      <c r="P1740" s="967"/>
      <c r="Q1740" s="970"/>
      <c r="R1740" s="967"/>
      <c r="S1740" s="970"/>
      <c r="T1740" s="967"/>
      <c r="U1740" s="970"/>
      <c r="V1740" s="967"/>
    </row>
    <row r="1741" spans="1:22" ht="12.6" hidden="1" customHeight="1" outlineLevel="2">
      <c r="A1741" s="1215">
        <v>44323</v>
      </c>
      <c r="B1741" s="1163" t="s">
        <v>5706</v>
      </c>
      <c r="C1741" s="955" t="s">
        <v>7486</v>
      </c>
      <c r="D1741" s="968"/>
      <c r="E1741" s="968"/>
      <c r="F1741" s="972"/>
      <c r="G1741" s="970"/>
      <c r="H1741" s="967"/>
      <c r="I1741" s="970"/>
      <c r="J1741" s="967"/>
      <c r="K1741" s="970"/>
      <c r="L1741" s="967"/>
      <c r="M1741" s="970"/>
      <c r="N1741" s="967"/>
      <c r="O1741" s="970"/>
      <c r="P1741" s="967"/>
      <c r="Q1741" s="970"/>
      <c r="R1741" s="967"/>
      <c r="S1741" s="970"/>
      <c r="T1741" s="967"/>
      <c r="U1741" s="970"/>
      <c r="V1741" s="974" t="s">
        <v>5700</v>
      </c>
    </row>
    <row r="1742" spans="1:22" ht="25.2" hidden="1" customHeight="1" outlineLevel="2">
      <c r="A1742" s="1215">
        <v>44323</v>
      </c>
      <c r="B1742" s="1163" t="s">
        <v>5698</v>
      </c>
      <c r="C1742" s="955" t="s">
        <v>7487</v>
      </c>
      <c r="D1742" s="968"/>
      <c r="E1742" s="968"/>
      <c r="F1742" s="972"/>
      <c r="G1742" s="970"/>
      <c r="H1742" s="967"/>
      <c r="I1742" s="970"/>
      <c r="J1742" s="967"/>
      <c r="K1742" s="970"/>
      <c r="L1742" s="967"/>
      <c r="M1742" s="970"/>
      <c r="N1742" s="967"/>
      <c r="O1742" s="970"/>
      <c r="P1742" s="974" t="s">
        <v>5700</v>
      </c>
      <c r="Q1742" s="970"/>
      <c r="R1742" s="967"/>
      <c r="S1742" s="970"/>
      <c r="T1742" s="974" t="s">
        <v>5700</v>
      </c>
      <c r="U1742" s="970"/>
      <c r="V1742" s="967"/>
    </row>
    <row r="1743" spans="1:22" ht="25.2" hidden="1" customHeight="1" outlineLevel="2">
      <c r="A1743" s="1215">
        <v>44323</v>
      </c>
      <c r="B1743" s="1163" t="s">
        <v>5706</v>
      </c>
      <c r="C1743" s="955" t="s">
        <v>7488</v>
      </c>
      <c r="D1743" s="968"/>
      <c r="E1743" s="968"/>
      <c r="F1743" s="972"/>
      <c r="G1743" s="970"/>
      <c r="H1743" s="967"/>
      <c r="I1743" s="970"/>
      <c r="J1743" s="967"/>
      <c r="K1743" s="970"/>
      <c r="L1743" s="967"/>
      <c r="M1743" s="970"/>
      <c r="N1743" s="967"/>
      <c r="O1743" s="970"/>
      <c r="P1743" s="967"/>
      <c r="Q1743" s="970"/>
      <c r="R1743" s="967"/>
      <c r="S1743" s="970"/>
      <c r="T1743" s="974" t="s">
        <v>5700</v>
      </c>
      <c r="U1743" s="970"/>
      <c r="V1743" s="967"/>
    </row>
    <row r="1744" spans="1:22" ht="25.2" hidden="1" customHeight="1" outlineLevel="1" collapsed="1">
      <c r="A1744" s="1216">
        <v>44324</v>
      </c>
      <c r="B1744" s="1163" t="s">
        <v>5698</v>
      </c>
      <c r="C1744" s="955" t="s">
        <v>7489</v>
      </c>
      <c r="D1744" s="968"/>
      <c r="E1744" s="968"/>
      <c r="F1744" s="969" t="s">
        <v>5700</v>
      </c>
      <c r="G1744" s="970"/>
      <c r="H1744" s="967"/>
      <c r="I1744" s="970"/>
      <c r="J1744" s="967"/>
      <c r="K1744" s="970"/>
      <c r="L1744" s="967"/>
      <c r="M1744" s="970"/>
      <c r="N1744" s="967"/>
      <c r="O1744" s="970"/>
      <c r="P1744" s="967"/>
      <c r="Q1744" s="970"/>
      <c r="R1744" s="967"/>
      <c r="S1744" s="970"/>
      <c r="T1744" s="967"/>
      <c r="U1744" s="970"/>
      <c r="V1744" s="967"/>
    </row>
    <row r="1745" spans="1:20" ht="12.6" hidden="1" customHeight="1" outlineLevel="2">
      <c r="A1745" s="1216">
        <v>44324</v>
      </c>
      <c r="B1745" s="1163" t="s">
        <v>5698</v>
      </c>
      <c r="C1745" s="955" t="s">
        <v>7490</v>
      </c>
      <c r="D1745" s="968"/>
      <c r="E1745" s="968"/>
      <c r="F1745" s="969" t="s">
        <v>5700</v>
      </c>
      <c r="G1745" s="970"/>
      <c r="H1745" s="967"/>
      <c r="I1745" s="970"/>
      <c r="J1745" s="967"/>
      <c r="K1745" s="970"/>
      <c r="L1745" s="967"/>
      <c r="M1745" s="970"/>
      <c r="N1745" s="967"/>
      <c r="O1745" s="970"/>
      <c r="P1745" s="967"/>
      <c r="Q1745" s="970"/>
      <c r="R1745" s="967"/>
      <c r="S1745" s="970"/>
      <c r="T1745" s="967"/>
    </row>
    <row r="1746" spans="1:20" ht="12.6" hidden="1" customHeight="1" outlineLevel="2">
      <c r="A1746" s="1216">
        <v>44324</v>
      </c>
      <c r="B1746" s="1163" t="s">
        <v>5698</v>
      </c>
      <c r="C1746" s="955" t="s">
        <v>7491</v>
      </c>
      <c r="D1746" s="968"/>
      <c r="E1746" s="968"/>
      <c r="F1746" s="972"/>
      <c r="G1746" s="970"/>
      <c r="H1746" s="967"/>
      <c r="I1746" s="970"/>
      <c r="J1746" s="967"/>
      <c r="K1746" s="970"/>
      <c r="L1746" s="967"/>
      <c r="M1746" s="970"/>
      <c r="N1746" s="967"/>
      <c r="O1746" s="970"/>
      <c r="P1746" s="967"/>
      <c r="Q1746" s="970"/>
      <c r="R1746" s="967"/>
      <c r="S1746" s="970"/>
      <c r="T1746" s="974" t="s">
        <v>5700</v>
      </c>
    </row>
    <row r="1747" spans="1:20" ht="12.6" hidden="1" customHeight="1" outlineLevel="2">
      <c r="A1747" s="1216">
        <v>44324</v>
      </c>
      <c r="B1747" s="1163" t="s">
        <v>5698</v>
      </c>
      <c r="C1747" s="955" t="s">
        <v>7492</v>
      </c>
      <c r="D1747" s="968"/>
      <c r="E1747" s="968"/>
      <c r="F1747" s="972"/>
      <c r="G1747" s="970"/>
      <c r="H1747" s="967"/>
      <c r="I1747" s="970"/>
      <c r="J1747" s="967"/>
      <c r="K1747" s="970"/>
      <c r="L1747" s="967"/>
      <c r="M1747" s="970"/>
      <c r="N1747" s="967"/>
      <c r="O1747" s="970"/>
      <c r="P1747" s="967"/>
      <c r="Q1747" s="970"/>
      <c r="R1747" s="967"/>
      <c r="S1747" s="970"/>
      <c r="T1747" s="974" t="s">
        <v>5700</v>
      </c>
    </row>
    <row r="1748" spans="1:20" ht="12.6" hidden="1" customHeight="1" outlineLevel="2">
      <c r="A1748" s="1216">
        <v>44324</v>
      </c>
      <c r="B1748" s="1163" t="s">
        <v>5698</v>
      </c>
      <c r="C1748" s="955" t="s">
        <v>7493</v>
      </c>
      <c r="D1748" s="968"/>
      <c r="E1748" s="968"/>
      <c r="F1748" s="972"/>
      <c r="G1748" s="970"/>
      <c r="H1748" s="967"/>
      <c r="I1748" s="970"/>
      <c r="J1748" s="974" t="s">
        <v>5700</v>
      </c>
      <c r="K1748" s="970"/>
      <c r="L1748" s="967"/>
      <c r="M1748" s="970"/>
      <c r="N1748" s="967"/>
      <c r="O1748" s="970"/>
      <c r="P1748" s="967"/>
      <c r="Q1748" s="970"/>
      <c r="R1748" s="967"/>
      <c r="S1748" s="970"/>
      <c r="T1748" s="967"/>
    </row>
    <row r="1749" spans="1:20" ht="12.6" hidden="1" customHeight="1" outlineLevel="2">
      <c r="A1749" s="1216">
        <v>44324</v>
      </c>
      <c r="B1749" s="1163" t="s">
        <v>5706</v>
      </c>
      <c r="C1749" s="955" t="s">
        <v>7494</v>
      </c>
      <c r="D1749" s="968"/>
      <c r="E1749" s="968"/>
      <c r="F1749" s="972"/>
      <c r="G1749" s="970"/>
      <c r="H1749" s="967"/>
      <c r="I1749" s="970"/>
      <c r="J1749" s="967"/>
      <c r="K1749" s="970"/>
      <c r="L1749" s="967"/>
      <c r="M1749" s="970"/>
      <c r="N1749" s="967"/>
      <c r="O1749" s="970"/>
      <c r="P1749" s="967"/>
      <c r="Q1749" s="970"/>
      <c r="R1749" s="967"/>
      <c r="S1749" s="970"/>
      <c r="T1749" s="974" t="s">
        <v>5700</v>
      </c>
    </row>
    <row r="1750" spans="1:20" ht="12.6" hidden="1" customHeight="1" outlineLevel="2">
      <c r="A1750" s="1216">
        <v>44324</v>
      </c>
      <c r="B1750" s="1163" t="s">
        <v>5706</v>
      </c>
      <c r="C1750" s="955" t="s">
        <v>7495</v>
      </c>
      <c r="D1750" s="968"/>
      <c r="E1750" s="968"/>
      <c r="F1750" s="972"/>
      <c r="G1750" s="970"/>
      <c r="H1750" s="967"/>
      <c r="I1750" s="970"/>
      <c r="J1750" s="974" t="s">
        <v>5700</v>
      </c>
      <c r="K1750" s="970"/>
      <c r="L1750" s="967"/>
      <c r="M1750" s="970"/>
      <c r="N1750" s="967"/>
      <c r="O1750" s="970"/>
      <c r="P1750" s="967"/>
      <c r="Q1750" s="970"/>
      <c r="R1750" s="967"/>
      <c r="S1750" s="970"/>
      <c r="T1750" s="967"/>
    </row>
    <row r="1751" spans="1:20" ht="12.6" hidden="1" customHeight="1" outlineLevel="2">
      <c r="A1751" s="1216">
        <v>44324</v>
      </c>
      <c r="B1751" s="1163" t="s">
        <v>5706</v>
      </c>
      <c r="C1751" s="955" t="s">
        <v>7496</v>
      </c>
      <c r="D1751" s="968"/>
      <c r="E1751" s="968"/>
      <c r="F1751" s="972"/>
      <c r="G1751" s="970"/>
      <c r="H1751" s="967"/>
      <c r="I1751" s="970"/>
      <c r="J1751" s="967"/>
      <c r="K1751" s="970"/>
      <c r="L1751" s="967"/>
      <c r="M1751" s="970"/>
      <c r="N1751" s="974" t="s">
        <v>5700</v>
      </c>
      <c r="O1751" s="970"/>
      <c r="P1751" s="967"/>
      <c r="Q1751" s="970"/>
      <c r="R1751" s="967"/>
      <c r="S1751" s="970"/>
      <c r="T1751" s="967"/>
    </row>
    <row r="1752" spans="1:20" ht="12.6" hidden="1" customHeight="1" outlineLevel="2">
      <c r="A1752" s="1216">
        <v>44324</v>
      </c>
      <c r="B1752" s="1163" t="s">
        <v>5698</v>
      </c>
      <c r="C1752" s="955" t="s">
        <v>7497</v>
      </c>
      <c r="D1752" s="968"/>
      <c r="E1752" s="968"/>
      <c r="F1752" s="972"/>
      <c r="G1752" s="970"/>
      <c r="H1752" s="967"/>
      <c r="I1752" s="970"/>
      <c r="J1752" s="967"/>
      <c r="K1752" s="970"/>
      <c r="L1752" s="967"/>
      <c r="M1752" s="970"/>
      <c r="N1752" s="967"/>
      <c r="O1752" s="970"/>
      <c r="P1752" s="967"/>
      <c r="Q1752" s="970"/>
      <c r="R1752" s="967"/>
      <c r="S1752" s="970"/>
      <c r="T1752" s="974" t="s">
        <v>5700</v>
      </c>
    </row>
    <row r="1753" spans="1:20" ht="12.6" hidden="1" customHeight="1" outlineLevel="2">
      <c r="A1753" s="1216">
        <v>44324</v>
      </c>
      <c r="B1753" s="1163" t="s">
        <v>5698</v>
      </c>
      <c r="C1753" s="955" t="s">
        <v>7498</v>
      </c>
      <c r="D1753" s="968"/>
      <c r="E1753" s="968"/>
      <c r="F1753" s="972"/>
      <c r="G1753" s="970"/>
      <c r="H1753" s="967"/>
      <c r="I1753" s="970"/>
      <c r="J1753" s="967"/>
      <c r="K1753" s="970"/>
      <c r="L1753" s="967"/>
      <c r="M1753" s="970"/>
      <c r="N1753" s="967"/>
      <c r="O1753" s="970"/>
      <c r="P1753" s="967"/>
      <c r="Q1753" s="970"/>
      <c r="R1753" s="967"/>
      <c r="S1753" s="970"/>
      <c r="T1753" s="974" t="s">
        <v>5700</v>
      </c>
    </row>
    <row r="1754" spans="1:20" ht="12.6" hidden="1" customHeight="1" outlineLevel="2">
      <c r="A1754" s="1216">
        <v>44324</v>
      </c>
      <c r="B1754" s="1163" t="s">
        <v>5698</v>
      </c>
      <c r="C1754" s="955" t="s">
        <v>7499</v>
      </c>
      <c r="D1754" s="968"/>
      <c r="E1754" s="968"/>
      <c r="F1754" s="972"/>
      <c r="G1754" s="970"/>
      <c r="H1754" s="967"/>
      <c r="I1754" s="970"/>
      <c r="J1754" s="967"/>
      <c r="K1754" s="970"/>
      <c r="L1754" s="967"/>
      <c r="M1754" s="970"/>
      <c r="N1754" s="967"/>
      <c r="O1754" s="970"/>
      <c r="P1754" s="967"/>
      <c r="Q1754" s="970"/>
      <c r="R1754" s="967"/>
      <c r="S1754" s="970"/>
      <c r="T1754" s="974" t="s">
        <v>5700</v>
      </c>
    </row>
    <row r="1755" spans="1:20" ht="12.6" hidden="1" customHeight="1" outlineLevel="1" collapsed="1">
      <c r="A1755" s="986">
        <v>44326</v>
      </c>
      <c r="B1755" s="1163" t="s">
        <v>5698</v>
      </c>
      <c r="C1755" s="955" t="s">
        <v>7500</v>
      </c>
      <c r="D1755" s="968"/>
      <c r="E1755" s="968"/>
      <c r="F1755" s="972"/>
      <c r="G1755" s="970"/>
      <c r="H1755" s="967"/>
      <c r="I1755" s="970"/>
      <c r="J1755" s="967"/>
      <c r="K1755" s="970"/>
      <c r="L1755" s="967"/>
      <c r="M1755" s="970"/>
      <c r="N1755" s="967"/>
      <c r="O1755" s="970"/>
      <c r="P1755" s="967"/>
      <c r="Q1755" s="970"/>
      <c r="R1755" s="967"/>
      <c r="S1755" s="970"/>
      <c r="T1755" s="974" t="s">
        <v>5700</v>
      </c>
    </row>
    <row r="1756" spans="1:20" ht="12.6" hidden="1" customHeight="1" outlineLevel="2">
      <c r="A1756" s="986">
        <v>44326</v>
      </c>
      <c r="B1756" s="1163" t="s">
        <v>5698</v>
      </c>
      <c r="C1756" s="955" t="s">
        <v>7501</v>
      </c>
      <c r="D1756" s="968"/>
      <c r="E1756" s="968"/>
      <c r="F1756" s="972"/>
      <c r="G1756" s="970"/>
      <c r="H1756" s="967"/>
      <c r="I1756" s="970"/>
      <c r="J1756" s="974" t="s">
        <v>7502</v>
      </c>
      <c r="K1756" s="970"/>
      <c r="L1756" s="967"/>
      <c r="M1756" s="970"/>
      <c r="N1756" s="967"/>
      <c r="O1756" s="973" t="s">
        <v>5700</v>
      </c>
      <c r="P1756" s="967"/>
      <c r="Q1756" s="970"/>
      <c r="R1756" s="967"/>
      <c r="S1756" s="970"/>
      <c r="T1756" s="974" t="s">
        <v>5700</v>
      </c>
    </row>
    <row r="1757" spans="1:20" ht="25.2" hidden="1" customHeight="1" outlineLevel="2">
      <c r="A1757" s="986">
        <v>44326</v>
      </c>
      <c r="B1757" s="1163" t="s">
        <v>5706</v>
      </c>
      <c r="C1757" s="955" t="s">
        <v>7503</v>
      </c>
      <c r="D1757" s="977"/>
      <c r="E1757" s="977" t="s">
        <v>5700</v>
      </c>
      <c r="F1757" s="972"/>
      <c r="G1757" s="970"/>
      <c r="H1757" s="967"/>
      <c r="I1757" s="970"/>
      <c r="J1757" s="967"/>
      <c r="K1757" s="970"/>
      <c r="L1757" s="967"/>
      <c r="M1757" s="970"/>
      <c r="N1757" s="967"/>
      <c r="O1757" s="970"/>
      <c r="P1757" s="967"/>
      <c r="Q1757" s="970"/>
      <c r="R1757" s="967"/>
      <c r="S1757" s="970"/>
      <c r="T1757" s="967"/>
    </row>
    <row r="1758" spans="1:20" ht="25.2" hidden="1" customHeight="1" outlineLevel="2">
      <c r="A1758" s="986">
        <v>44326</v>
      </c>
      <c r="B1758" s="1163" t="s">
        <v>5698</v>
      </c>
      <c r="C1758" s="955" t="s">
        <v>7504</v>
      </c>
      <c r="D1758" s="968"/>
      <c r="E1758" s="968"/>
      <c r="F1758" s="972"/>
      <c r="G1758" s="970"/>
      <c r="H1758" s="967"/>
      <c r="I1758" s="970"/>
      <c r="J1758" s="967"/>
      <c r="K1758" s="970"/>
      <c r="L1758" s="967"/>
      <c r="M1758" s="970"/>
      <c r="N1758" s="967"/>
      <c r="O1758" s="970"/>
      <c r="P1758" s="967"/>
      <c r="Q1758" s="970"/>
      <c r="R1758" s="974" t="s">
        <v>5700</v>
      </c>
      <c r="S1758" s="970"/>
      <c r="T1758" s="974" t="s">
        <v>5700</v>
      </c>
    </row>
    <row r="1759" spans="1:20" ht="25.2" hidden="1" customHeight="1" outlineLevel="2">
      <c r="A1759" s="986">
        <v>44326</v>
      </c>
      <c r="B1759" s="1163" t="s">
        <v>7505</v>
      </c>
      <c r="C1759" s="955" t="s">
        <v>7506</v>
      </c>
      <c r="D1759" s="968"/>
      <c r="E1759" s="968"/>
      <c r="F1759" s="972"/>
      <c r="G1759" s="970"/>
      <c r="H1759" s="967"/>
      <c r="I1759" s="970"/>
      <c r="J1759" s="967"/>
      <c r="K1759" s="970"/>
      <c r="L1759" s="967"/>
      <c r="M1759" s="973" t="s">
        <v>5700</v>
      </c>
      <c r="N1759" s="967"/>
      <c r="O1759" s="970"/>
      <c r="P1759" s="967"/>
      <c r="Q1759" s="970"/>
      <c r="R1759" s="967"/>
      <c r="S1759" s="970"/>
      <c r="T1759" s="967"/>
    </row>
    <row r="1760" spans="1:20" ht="12.6" hidden="1" customHeight="1" outlineLevel="2">
      <c r="A1760" s="986">
        <v>44326</v>
      </c>
      <c r="B1760" s="1163" t="s">
        <v>5698</v>
      </c>
      <c r="C1760" s="955" t="s">
        <v>7507</v>
      </c>
      <c r="D1760" s="977"/>
      <c r="E1760" s="977" t="s">
        <v>5700</v>
      </c>
      <c r="F1760" s="972"/>
      <c r="G1760" s="970"/>
      <c r="H1760" s="967"/>
      <c r="I1760" s="970"/>
      <c r="J1760" s="967"/>
      <c r="K1760" s="970"/>
      <c r="L1760" s="967"/>
      <c r="M1760" s="970"/>
      <c r="N1760" s="967"/>
      <c r="O1760" s="970"/>
      <c r="P1760" s="967"/>
      <c r="Q1760" s="970"/>
      <c r="R1760" s="967"/>
      <c r="S1760" s="970"/>
      <c r="T1760" s="967"/>
    </row>
    <row r="1761" spans="1:22" ht="12.6" hidden="1" customHeight="1" outlineLevel="2">
      <c r="A1761" s="986">
        <v>44326</v>
      </c>
      <c r="B1761" s="1163" t="s">
        <v>5698</v>
      </c>
      <c r="C1761" s="955" t="s">
        <v>7508</v>
      </c>
      <c r="D1761" s="968"/>
      <c r="E1761" s="968"/>
      <c r="F1761" s="969" t="s">
        <v>5700</v>
      </c>
      <c r="G1761" s="970"/>
      <c r="H1761" s="967"/>
      <c r="I1761" s="970"/>
      <c r="J1761" s="967"/>
      <c r="K1761" s="970"/>
      <c r="L1761" s="967"/>
      <c r="M1761" s="970"/>
      <c r="N1761" s="967"/>
      <c r="O1761" s="970"/>
      <c r="P1761" s="967"/>
      <c r="Q1761" s="970"/>
      <c r="R1761" s="967"/>
      <c r="S1761" s="970"/>
      <c r="T1761" s="967"/>
      <c r="U1761" s="970"/>
      <c r="V1761" s="967"/>
    </row>
    <row r="1762" spans="1:22" ht="25.2" hidden="1" customHeight="1" outlineLevel="2">
      <c r="A1762" s="986">
        <v>44326</v>
      </c>
      <c r="B1762" s="1163" t="s">
        <v>6318</v>
      </c>
      <c r="C1762" s="955" t="s">
        <v>7509</v>
      </c>
      <c r="D1762" s="968"/>
      <c r="E1762" s="968"/>
      <c r="F1762" s="972"/>
      <c r="G1762" s="970"/>
      <c r="H1762" s="967"/>
      <c r="I1762" s="970"/>
      <c r="J1762" s="967"/>
      <c r="K1762" s="970"/>
      <c r="L1762" s="967"/>
      <c r="M1762" s="973" t="s">
        <v>5700</v>
      </c>
      <c r="N1762" s="967"/>
      <c r="O1762" s="970"/>
      <c r="P1762" s="967"/>
      <c r="Q1762" s="970"/>
      <c r="R1762" s="974" t="s">
        <v>5700</v>
      </c>
      <c r="S1762" s="970"/>
      <c r="T1762" s="967"/>
      <c r="U1762" s="970"/>
      <c r="V1762" s="974" t="s">
        <v>5700</v>
      </c>
    </row>
    <row r="1763" spans="1:22" ht="12.6" hidden="1" customHeight="1" outlineLevel="2">
      <c r="A1763" s="986">
        <v>44326</v>
      </c>
      <c r="B1763" s="1163" t="s">
        <v>7510</v>
      </c>
      <c r="C1763" s="955" t="s">
        <v>7511</v>
      </c>
      <c r="D1763" s="968"/>
      <c r="E1763" s="968"/>
      <c r="F1763" s="972"/>
      <c r="G1763" s="970"/>
      <c r="H1763" s="967"/>
      <c r="I1763" s="970"/>
      <c r="J1763" s="967"/>
      <c r="K1763" s="970"/>
      <c r="L1763" s="967"/>
      <c r="M1763" s="970"/>
      <c r="N1763" s="967"/>
      <c r="O1763" s="970"/>
      <c r="P1763" s="974" t="s">
        <v>5700</v>
      </c>
      <c r="Q1763" s="970"/>
      <c r="R1763" s="967"/>
      <c r="S1763" s="970"/>
      <c r="T1763" s="967"/>
      <c r="U1763" s="970"/>
      <c r="V1763" s="967"/>
    </row>
    <row r="1764" spans="1:22" ht="12.6" hidden="1" customHeight="1" outlineLevel="2">
      <c r="A1764" s="986">
        <v>44326</v>
      </c>
      <c r="B1764" s="1163" t="s">
        <v>5698</v>
      </c>
      <c r="C1764" s="955" t="s">
        <v>7512</v>
      </c>
      <c r="D1764" s="968"/>
      <c r="E1764" s="968"/>
      <c r="F1764" s="969" t="s">
        <v>5700</v>
      </c>
      <c r="G1764" s="970"/>
      <c r="H1764" s="967"/>
      <c r="I1764" s="970"/>
      <c r="J1764" s="967"/>
      <c r="K1764" s="970"/>
      <c r="L1764" s="967"/>
      <c r="M1764" s="970"/>
      <c r="N1764" s="967"/>
      <c r="O1764" s="970"/>
      <c r="P1764" s="967"/>
      <c r="Q1764" s="970"/>
      <c r="R1764" s="967"/>
      <c r="S1764" s="970"/>
      <c r="T1764" s="967"/>
      <c r="U1764" s="970"/>
      <c r="V1764" s="967"/>
    </row>
    <row r="1765" spans="1:22" ht="12.6" hidden="1" customHeight="1" outlineLevel="1" collapsed="1">
      <c r="A1765" s="1194">
        <v>44327</v>
      </c>
      <c r="B1765" s="1163" t="s">
        <v>5723</v>
      </c>
      <c r="C1765" s="955" t="s">
        <v>7513</v>
      </c>
      <c r="D1765" s="968"/>
      <c r="E1765" s="968"/>
      <c r="F1765" s="969" t="s">
        <v>5700</v>
      </c>
      <c r="G1765" s="970"/>
      <c r="H1765" s="967"/>
      <c r="I1765" s="970"/>
      <c r="J1765" s="967"/>
      <c r="K1765" s="970"/>
      <c r="L1765" s="967"/>
      <c r="M1765" s="970"/>
      <c r="N1765" s="967"/>
      <c r="O1765" s="970"/>
      <c r="P1765" s="967"/>
      <c r="Q1765" s="970"/>
      <c r="R1765" s="967"/>
      <c r="S1765" s="970"/>
      <c r="T1765" s="967"/>
      <c r="U1765" s="970"/>
      <c r="V1765" s="967"/>
    </row>
    <row r="1766" spans="1:22" ht="12.6" hidden="1" customHeight="1" outlineLevel="2">
      <c r="A1766" s="1194">
        <v>44327</v>
      </c>
      <c r="B1766" s="1163" t="s">
        <v>5698</v>
      </c>
      <c r="C1766" s="955" t="s">
        <v>7514</v>
      </c>
      <c r="D1766" s="968"/>
      <c r="E1766" s="968"/>
      <c r="F1766" s="972"/>
      <c r="G1766" s="970"/>
      <c r="H1766" s="967"/>
      <c r="I1766" s="970"/>
      <c r="J1766" s="967"/>
      <c r="K1766" s="970"/>
      <c r="L1766" s="967"/>
      <c r="M1766" s="970"/>
      <c r="N1766" s="967"/>
      <c r="O1766" s="970"/>
      <c r="P1766" s="967"/>
      <c r="Q1766" s="970"/>
      <c r="R1766" s="967"/>
      <c r="S1766" s="970"/>
      <c r="T1766" s="967"/>
      <c r="U1766" s="970"/>
      <c r="V1766" s="967"/>
    </row>
    <row r="1767" spans="1:22" ht="12.6" hidden="1" customHeight="1" outlineLevel="2">
      <c r="A1767" s="1194">
        <v>44327</v>
      </c>
      <c r="B1767" s="1163" t="s">
        <v>5698</v>
      </c>
      <c r="C1767" s="955" t="s">
        <v>7515</v>
      </c>
      <c r="D1767" s="968"/>
      <c r="E1767" s="968"/>
      <c r="F1767" s="972"/>
      <c r="G1767" s="970"/>
      <c r="H1767" s="967"/>
      <c r="I1767" s="970"/>
      <c r="J1767" s="967"/>
      <c r="K1767" s="970"/>
      <c r="L1767" s="967"/>
      <c r="M1767" s="970"/>
      <c r="N1767" s="967"/>
      <c r="O1767" s="970"/>
      <c r="P1767" s="967"/>
      <c r="Q1767" s="970"/>
      <c r="R1767" s="967"/>
      <c r="S1767" s="970"/>
      <c r="T1767" s="974" t="s">
        <v>5700</v>
      </c>
      <c r="U1767" s="970"/>
      <c r="V1767" s="967"/>
    </row>
    <row r="1768" spans="1:22" ht="25.2" hidden="1" customHeight="1" outlineLevel="2">
      <c r="A1768" s="1194">
        <v>44327</v>
      </c>
      <c r="B1768" s="1163" t="s">
        <v>5698</v>
      </c>
      <c r="C1768" s="955" t="s">
        <v>7516</v>
      </c>
      <c r="D1768" s="968"/>
      <c r="E1768" s="968"/>
      <c r="F1768" s="972"/>
      <c r="G1768" s="970"/>
      <c r="H1768" s="967"/>
      <c r="I1768" s="970"/>
      <c r="J1768" s="967"/>
      <c r="K1768" s="970"/>
      <c r="L1768" s="967"/>
      <c r="M1768" s="970"/>
      <c r="N1768" s="967"/>
      <c r="O1768" s="970"/>
      <c r="P1768" s="967"/>
      <c r="Q1768" s="970"/>
      <c r="R1768" s="967"/>
      <c r="S1768" s="970"/>
      <c r="T1768" s="974" t="s">
        <v>5700</v>
      </c>
      <c r="U1768" s="970"/>
      <c r="V1768" s="967"/>
    </row>
    <row r="1769" spans="1:22" ht="12.6" hidden="1" customHeight="1" outlineLevel="2">
      <c r="A1769" s="1194">
        <v>44327</v>
      </c>
      <c r="B1769" s="1163" t="s">
        <v>5698</v>
      </c>
      <c r="C1769" s="955" t="s">
        <v>7517</v>
      </c>
      <c r="D1769" s="968"/>
      <c r="E1769" s="968"/>
      <c r="F1769" s="972"/>
      <c r="G1769" s="970"/>
      <c r="H1769" s="967"/>
      <c r="I1769" s="970"/>
      <c r="J1769" s="967"/>
      <c r="K1769" s="970"/>
      <c r="L1769" s="967"/>
      <c r="M1769" s="970"/>
      <c r="N1769" s="967"/>
      <c r="O1769" s="970"/>
      <c r="P1769" s="967"/>
      <c r="Q1769" s="970"/>
      <c r="R1769" s="967"/>
      <c r="S1769" s="970"/>
      <c r="T1769" s="967"/>
      <c r="U1769" s="970"/>
      <c r="V1769" s="967"/>
    </row>
    <row r="1770" spans="1:22" ht="25.2" hidden="1" customHeight="1" outlineLevel="2">
      <c r="A1770" s="1194">
        <v>44327</v>
      </c>
      <c r="B1770" s="1163" t="s">
        <v>5698</v>
      </c>
      <c r="C1770" s="955" t="s">
        <v>7518</v>
      </c>
      <c r="D1770" s="977"/>
      <c r="E1770" s="977" t="s">
        <v>5700</v>
      </c>
      <c r="F1770" s="972"/>
      <c r="G1770" s="970"/>
      <c r="H1770" s="967"/>
      <c r="I1770" s="970"/>
      <c r="J1770" s="967"/>
      <c r="K1770" s="970"/>
      <c r="L1770" s="967"/>
      <c r="M1770" s="973" t="s">
        <v>5700</v>
      </c>
      <c r="N1770" s="967"/>
      <c r="O1770" s="970"/>
      <c r="P1770" s="967"/>
      <c r="Q1770" s="970"/>
      <c r="R1770" s="967"/>
      <c r="S1770" s="970"/>
      <c r="T1770" s="967"/>
      <c r="U1770" s="970"/>
      <c r="V1770" s="967"/>
    </row>
    <row r="1771" spans="1:22" ht="12.6" hidden="1" customHeight="1" outlineLevel="2">
      <c r="A1771" s="1194">
        <v>44327</v>
      </c>
      <c r="B1771" s="1163" t="s">
        <v>5698</v>
      </c>
      <c r="C1771" s="955" t="s">
        <v>7519</v>
      </c>
      <c r="D1771" s="968"/>
      <c r="E1771" s="968"/>
      <c r="F1771" s="972"/>
      <c r="G1771" s="970"/>
      <c r="H1771" s="967"/>
      <c r="I1771" s="970"/>
      <c r="J1771" s="967"/>
      <c r="K1771" s="970"/>
      <c r="L1771" s="967"/>
      <c r="M1771" s="970"/>
      <c r="N1771" s="967"/>
      <c r="O1771" s="970"/>
      <c r="P1771" s="967"/>
      <c r="Q1771" s="970"/>
      <c r="R1771" s="967"/>
      <c r="S1771" s="970"/>
      <c r="T1771" s="967"/>
      <c r="U1771" s="970"/>
      <c r="V1771" s="967"/>
    </row>
    <row r="1772" spans="1:22" ht="25.2" hidden="1" customHeight="1" outlineLevel="2">
      <c r="A1772" s="1194">
        <v>44327</v>
      </c>
      <c r="B1772" s="1163" t="s">
        <v>5706</v>
      </c>
      <c r="C1772" s="955" t="s">
        <v>7520</v>
      </c>
      <c r="D1772" s="968"/>
      <c r="E1772" s="968"/>
      <c r="F1772" s="972"/>
      <c r="G1772" s="970"/>
      <c r="H1772" s="967"/>
      <c r="I1772" s="970"/>
      <c r="J1772" s="967"/>
      <c r="K1772" s="970"/>
      <c r="L1772" s="967"/>
      <c r="M1772" s="970"/>
      <c r="N1772" s="967"/>
      <c r="O1772" s="970"/>
      <c r="P1772" s="967"/>
      <c r="Q1772" s="970"/>
      <c r="R1772" s="967"/>
      <c r="S1772" s="970"/>
      <c r="T1772" s="974" t="s">
        <v>5700</v>
      </c>
      <c r="U1772" s="970"/>
      <c r="V1772" s="967"/>
    </row>
    <row r="1773" spans="1:22" ht="12.6" hidden="1" customHeight="1" outlineLevel="2">
      <c r="A1773" s="1194">
        <v>44327</v>
      </c>
      <c r="B1773" s="1163" t="s">
        <v>5698</v>
      </c>
      <c r="C1773" s="955" t="s">
        <v>7521</v>
      </c>
      <c r="D1773" s="968"/>
      <c r="E1773" s="968"/>
      <c r="F1773" s="972"/>
      <c r="G1773" s="970"/>
      <c r="H1773" s="967"/>
      <c r="I1773" s="970"/>
      <c r="J1773" s="974" t="s">
        <v>5700</v>
      </c>
      <c r="K1773" s="970"/>
      <c r="L1773" s="967"/>
      <c r="M1773" s="970"/>
      <c r="N1773" s="967"/>
      <c r="O1773" s="970"/>
      <c r="P1773" s="967"/>
      <c r="Q1773" s="970"/>
      <c r="R1773" s="967"/>
      <c r="S1773" s="970"/>
      <c r="T1773" s="967"/>
      <c r="U1773" s="970"/>
      <c r="V1773" s="967"/>
    </row>
    <row r="1774" spans="1:22" ht="25.2" hidden="1" customHeight="1" outlineLevel="2">
      <c r="A1774" s="1194">
        <v>44327</v>
      </c>
      <c r="B1774" s="1163" t="s">
        <v>5706</v>
      </c>
      <c r="C1774" s="955" t="s">
        <v>7522</v>
      </c>
      <c r="D1774" s="968"/>
      <c r="E1774" s="968"/>
      <c r="F1774" s="972"/>
      <c r="G1774" s="970"/>
      <c r="H1774" s="967"/>
      <c r="I1774" s="970"/>
      <c r="J1774" s="967"/>
      <c r="K1774" s="970"/>
      <c r="L1774" s="967"/>
      <c r="M1774" s="970"/>
      <c r="N1774" s="967"/>
      <c r="O1774" s="970"/>
      <c r="P1774" s="967"/>
      <c r="Q1774" s="970"/>
      <c r="R1774" s="967"/>
      <c r="S1774" s="970"/>
      <c r="T1774" s="974" t="s">
        <v>5700</v>
      </c>
      <c r="U1774" s="970"/>
      <c r="V1774" s="967"/>
    </row>
    <row r="1775" spans="1:22" ht="12.6" hidden="1" customHeight="1" outlineLevel="1" collapsed="1">
      <c r="A1775" s="1017">
        <v>44328</v>
      </c>
      <c r="B1775" s="1163" t="s">
        <v>5698</v>
      </c>
      <c r="C1775" s="955" t="s">
        <v>7523</v>
      </c>
      <c r="D1775" s="968"/>
      <c r="E1775" s="968"/>
      <c r="F1775" s="972"/>
      <c r="G1775" s="970"/>
      <c r="H1775" s="967"/>
      <c r="I1775" s="970"/>
      <c r="J1775" s="967"/>
      <c r="K1775" s="970"/>
      <c r="L1775" s="967"/>
      <c r="M1775" s="970"/>
      <c r="N1775" s="967"/>
      <c r="O1775" s="970"/>
      <c r="P1775" s="967"/>
      <c r="Q1775" s="970"/>
      <c r="R1775" s="967"/>
      <c r="S1775" s="970"/>
      <c r="T1775" s="974" t="s">
        <v>5700</v>
      </c>
      <c r="U1775" s="970"/>
      <c r="V1775" s="967"/>
    </row>
    <row r="1776" spans="1:22" ht="12.6" hidden="1" customHeight="1" outlineLevel="2">
      <c r="A1776" s="1017">
        <v>44328</v>
      </c>
      <c r="B1776" s="1163" t="s">
        <v>5698</v>
      </c>
      <c r="C1776" s="955" t="s">
        <v>7524</v>
      </c>
      <c r="D1776" s="968"/>
      <c r="E1776" s="968"/>
      <c r="F1776" s="972"/>
      <c r="G1776" s="970"/>
      <c r="H1776" s="967"/>
      <c r="I1776" s="970"/>
      <c r="J1776" s="967"/>
      <c r="K1776" s="970"/>
      <c r="L1776" s="967"/>
      <c r="M1776" s="970"/>
      <c r="N1776" s="967"/>
      <c r="O1776" s="970"/>
      <c r="P1776" s="967"/>
      <c r="Q1776" s="970"/>
      <c r="R1776" s="967"/>
      <c r="S1776" s="970"/>
      <c r="T1776" s="974" t="s">
        <v>5700</v>
      </c>
      <c r="U1776" s="970"/>
      <c r="V1776" s="967"/>
    </row>
    <row r="1777" spans="1:20" ht="25.2" hidden="1" customHeight="1" outlineLevel="2">
      <c r="A1777" s="1017">
        <v>44328</v>
      </c>
      <c r="B1777" s="1163" t="s">
        <v>5706</v>
      </c>
      <c r="C1777" s="955" t="s">
        <v>7525</v>
      </c>
      <c r="D1777" s="968"/>
      <c r="E1777" s="968"/>
      <c r="F1777" s="972"/>
      <c r="G1777" s="970"/>
      <c r="H1777" s="967"/>
      <c r="I1777" s="970"/>
      <c r="J1777" s="967"/>
      <c r="K1777" s="970"/>
      <c r="L1777" s="967"/>
      <c r="M1777" s="970"/>
      <c r="N1777" s="967"/>
      <c r="O1777" s="970"/>
      <c r="P1777" s="967"/>
      <c r="Q1777" s="970"/>
      <c r="R1777" s="967"/>
      <c r="S1777" s="970"/>
      <c r="T1777" s="974" t="s">
        <v>5700</v>
      </c>
    </row>
    <row r="1778" spans="1:20" ht="12.6" hidden="1" customHeight="1" outlineLevel="2">
      <c r="A1778" s="1017">
        <v>44328</v>
      </c>
      <c r="B1778" s="1163" t="s">
        <v>5698</v>
      </c>
      <c r="C1778" s="955" t="s">
        <v>7526</v>
      </c>
      <c r="D1778" s="968"/>
      <c r="E1778" s="968"/>
      <c r="F1778" s="972"/>
      <c r="G1778" s="970"/>
      <c r="H1778" s="967"/>
      <c r="I1778" s="970"/>
      <c r="J1778" s="967"/>
      <c r="K1778" s="970"/>
      <c r="L1778" s="967"/>
      <c r="M1778" s="970"/>
      <c r="N1778" s="967"/>
      <c r="O1778" s="970"/>
      <c r="P1778" s="967"/>
      <c r="Q1778" s="970"/>
      <c r="R1778" s="967"/>
      <c r="S1778" s="970"/>
      <c r="T1778" s="974" t="s">
        <v>5700</v>
      </c>
    </row>
    <row r="1779" spans="1:20" ht="25.2" hidden="1" customHeight="1" outlineLevel="2">
      <c r="A1779" s="1017">
        <v>44328</v>
      </c>
      <c r="B1779" s="1163" t="s">
        <v>5698</v>
      </c>
      <c r="C1779" s="955" t="s">
        <v>7527</v>
      </c>
      <c r="D1779" s="968"/>
      <c r="E1779" s="968"/>
      <c r="F1779" s="972"/>
      <c r="G1779" s="970"/>
      <c r="H1779" s="967"/>
      <c r="I1779" s="970"/>
      <c r="J1779" s="967"/>
      <c r="K1779" s="970"/>
      <c r="L1779" s="967"/>
      <c r="M1779" s="970"/>
      <c r="N1779" s="967"/>
      <c r="O1779" s="970"/>
      <c r="P1779" s="967"/>
      <c r="Q1779" s="970"/>
      <c r="R1779" s="974" t="s">
        <v>5700</v>
      </c>
      <c r="S1779" s="970"/>
      <c r="T1779" s="967"/>
    </row>
    <row r="1780" spans="1:20" ht="12.6" hidden="1" customHeight="1" outlineLevel="2">
      <c r="A1780" s="1017">
        <v>44328</v>
      </c>
      <c r="B1780" s="1163" t="s">
        <v>5698</v>
      </c>
      <c r="C1780" s="955" t="s">
        <v>7528</v>
      </c>
      <c r="D1780" s="968"/>
      <c r="E1780" s="968"/>
      <c r="F1780" s="972"/>
      <c r="G1780" s="970"/>
      <c r="H1780" s="967"/>
      <c r="I1780" s="970"/>
      <c r="J1780" s="967"/>
      <c r="K1780" s="970"/>
      <c r="L1780" s="967"/>
      <c r="M1780" s="970"/>
      <c r="N1780" s="967"/>
      <c r="O1780" s="970"/>
      <c r="P1780" s="967"/>
      <c r="Q1780" s="970"/>
      <c r="R1780" s="967"/>
      <c r="S1780" s="970"/>
      <c r="T1780" s="974" t="s">
        <v>5700</v>
      </c>
    </row>
    <row r="1781" spans="1:20" ht="12.6" hidden="1" customHeight="1" outlineLevel="2">
      <c r="A1781" s="1017">
        <v>44328</v>
      </c>
      <c r="B1781" s="1163" t="s">
        <v>5698</v>
      </c>
      <c r="C1781" s="955" t="s">
        <v>7529</v>
      </c>
      <c r="D1781" s="968"/>
      <c r="E1781" s="968"/>
      <c r="F1781" s="972"/>
      <c r="G1781" s="973" t="s">
        <v>5700</v>
      </c>
      <c r="H1781" s="967"/>
      <c r="I1781" s="970"/>
      <c r="J1781" s="967"/>
      <c r="K1781" s="970"/>
      <c r="L1781" s="967"/>
      <c r="M1781" s="970"/>
      <c r="N1781" s="967"/>
      <c r="O1781" s="970"/>
      <c r="P1781" s="967"/>
      <c r="Q1781" s="970"/>
      <c r="R1781" s="967"/>
      <c r="S1781" s="970"/>
      <c r="T1781" s="967"/>
    </row>
    <row r="1782" spans="1:20" ht="12.6" hidden="1" customHeight="1" outlineLevel="2">
      <c r="A1782" s="1017">
        <v>44328</v>
      </c>
      <c r="B1782" s="1163" t="s">
        <v>5698</v>
      </c>
      <c r="C1782" s="955" t="s">
        <v>7530</v>
      </c>
      <c r="D1782" s="968"/>
      <c r="E1782" s="968"/>
      <c r="F1782" s="972"/>
      <c r="G1782" s="970"/>
      <c r="H1782" s="974" t="s">
        <v>5700</v>
      </c>
      <c r="I1782" s="970"/>
      <c r="J1782" s="967"/>
      <c r="K1782" s="970"/>
      <c r="L1782" s="967"/>
      <c r="M1782" s="970"/>
      <c r="N1782" s="967"/>
      <c r="O1782" s="970"/>
      <c r="P1782" s="967"/>
      <c r="Q1782" s="970"/>
      <c r="R1782" s="967"/>
      <c r="S1782" s="970"/>
      <c r="T1782" s="967"/>
    </row>
    <row r="1783" spans="1:20" ht="12.6" hidden="1" customHeight="1" outlineLevel="2">
      <c r="A1783" s="1017">
        <v>44328</v>
      </c>
      <c r="B1783" s="1163" t="s">
        <v>5698</v>
      </c>
      <c r="C1783" s="955" t="s">
        <v>7531</v>
      </c>
      <c r="D1783" s="968"/>
      <c r="E1783" s="968"/>
      <c r="F1783" s="972"/>
      <c r="G1783" s="970"/>
      <c r="H1783" s="967"/>
      <c r="I1783" s="970"/>
      <c r="J1783" s="967"/>
      <c r="K1783" s="970"/>
      <c r="L1783" s="967"/>
      <c r="M1783" s="970"/>
      <c r="N1783" s="967"/>
      <c r="O1783" s="970"/>
      <c r="P1783" s="974" t="s">
        <v>5700</v>
      </c>
      <c r="Q1783" s="970"/>
      <c r="R1783" s="967"/>
      <c r="S1783" s="970"/>
      <c r="T1783" s="974" t="s">
        <v>5700</v>
      </c>
    </row>
    <row r="1784" spans="1:20" ht="12.6" hidden="1" customHeight="1" outlineLevel="2">
      <c r="A1784" s="1017">
        <v>44328</v>
      </c>
      <c r="B1784" s="1163" t="s">
        <v>5698</v>
      </c>
      <c r="C1784" s="955" t="s">
        <v>7532</v>
      </c>
      <c r="D1784" s="968"/>
      <c r="E1784" s="968"/>
      <c r="F1784" s="972"/>
      <c r="G1784" s="970"/>
      <c r="H1784" s="967"/>
      <c r="I1784" s="970"/>
      <c r="J1784" s="967"/>
      <c r="K1784" s="970"/>
      <c r="L1784" s="967"/>
      <c r="M1784" s="970"/>
      <c r="N1784" s="967"/>
      <c r="O1784" s="970"/>
      <c r="P1784" s="967"/>
      <c r="Q1784" s="970"/>
      <c r="R1784" s="967"/>
      <c r="S1784" s="970"/>
      <c r="T1784" s="974" t="s">
        <v>5700</v>
      </c>
    </row>
    <row r="1785" spans="1:20" ht="12.6" hidden="1" customHeight="1" outlineLevel="2">
      <c r="A1785" s="1017">
        <v>44328</v>
      </c>
      <c r="B1785" s="1163" t="s">
        <v>5698</v>
      </c>
      <c r="C1785" s="955" t="s">
        <v>7533</v>
      </c>
      <c r="D1785" s="968"/>
      <c r="E1785" s="968"/>
      <c r="F1785" s="972"/>
      <c r="G1785" s="970"/>
      <c r="H1785" s="967"/>
      <c r="I1785" s="970"/>
      <c r="J1785" s="974" t="s">
        <v>5700</v>
      </c>
      <c r="K1785" s="970"/>
      <c r="L1785" s="967"/>
      <c r="M1785" s="970"/>
      <c r="N1785" s="967"/>
      <c r="O1785" s="970"/>
      <c r="P1785" s="967"/>
      <c r="Q1785" s="970"/>
      <c r="R1785" s="967"/>
      <c r="S1785" s="970"/>
      <c r="T1785" s="967"/>
    </row>
    <row r="1786" spans="1:20" ht="12.6" hidden="1" customHeight="1" outlineLevel="2">
      <c r="A1786" s="1017">
        <v>44328</v>
      </c>
      <c r="B1786" s="1163" t="s">
        <v>5698</v>
      </c>
      <c r="C1786" s="955" t="s">
        <v>7534</v>
      </c>
      <c r="D1786" s="968"/>
      <c r="E1786" s="968"/>
      <c r="F1786" s="972"/>
      <c r="G1786" s="970"/>
      <c r="H1786" s="967"/>
      <c r="I1786" s="970"/>
      <c r="J1786" s="967"/>
      <c r="K1786" s="970"/>
      <c r="L1786" s="967"/>
      <c r="M1786" s="970"/>
      <c r="N1786" s="967"/>
      <c r="O1786" s="970"/>
      <c r="P1786" s="967"/>
      <c r="Q1786" s="970"/>
      <c r="R1786" s="967"/>
      <c r="S1786" s="970"/>
      <c r="T1786" s="974" t="s">
        <v>5700</v>
      </c>
    </row>
    <row r="1787" spans="1:20" ht="12.6" hidden="1" customHeight="1" outlineLevel="2">
      <c r="A1787" s="1017">
        <v>44328</v>
      </c>
      <c r="B1787" s="1163" t="s">
        <v>5698</v>
      </c>
      <c r="C1787" s="955" t="s">
        <v>7535</v>
      </c>
      <c r="D1787" s="968"/>
      <c r="E1787" s="968"/>
      <c r="F1787" s="969" t="s">
        <v>5700</v>
      </c>
      <c r="G1787" s="970"/>
      <c r="H1787" s="967"/>
      <c r="I1787" s="970"/>
      <c r="J1787" s="967"/>
      <c r="K1787" s="970"/>
      <c r="L1787" s="967"/>
      <c r="M1787" s="970"/>
      <c r="N1787" s="967"/>
      <c r="O1787" s="970"/>
      <c r="P1787" s="967"/>
      <c r="Q1787" s="970"/>
      <c r="R1787" s="967"/>
      <c r="S1787" s="970"/>
      <c r="T1787" s="967"/>
    </row>
    <row r="1788" spans="1:20" ht="12.6" hidden="1" customHeight="1" outlineLevel="2">
      <c r="A1788" s="1017">
        <v>44328</v>
      </c>
      <c r="B1788" s="1163" t="s">
        <v>5698</v>
      </c>
      <c r="C1788" s="955" t="s">
        <v>7536</v>
      </c>
      <c r="D1788" s="968"/>
      <c r="E1788" s="968"/>
      <c r="F1788" s="969" t="s">
        <v>5700</v>
      </c>
      <c r="G1788" s="970"/>
      <c r="H1788" s="967"/>
      <c r="I1788" s="970"/>
      <c r="J1788" s="967"/>
      <c r="K1788" s="970"/>
      <c r="L1788" s="967"/>
      <c r="M1788" s="970"/>
      <c r="N1788" s="967"/>
      <c r="O1788" s="970"/>
      <c r="P1788" s="967"/>
      <c r="Q1788" s="970"/>
      <c r="R1788" s="967"/>
      <c r="S1788" s="970"/>
      <c r="T1788" s="967"/>
    </row>
    <row r="1789" spans="1:20" ht="25.2" hidden="1" customHeight="1" outlineLevel="2">
      <c r="A1789" s="1017">
        <v>44328</v>
      </c>
      <c r="B1789" s="1163" t="s">
        <v>5698</v>
      </c>
      <c r="C1789" s="955" t="s">
        <v>7537</v>
      </c>
      <c r="D1789" s="968"/>
      <c r="E1789" s="968"/>
      <c r="F1789" s="972"/>
      <c r="G1789" s="970"/>
      <c r="H1789" s="967"/>
      <c r="I1789" s="970"/>
      <c r="J1789" s="967"/>
      <c r="K1789" s="970"/>
      <c r="L1789" s="967"/>
      <c r="M1789" s="970"/>
      <c r="N1789" s="967"/>
      <c r="O1789" s="970"/>
      <c r="P1789" s="967"/>
      <c r="Q1789" s="970"/>
      <c r="R1789" s="967"/>
      <c r="S1789" s="970"/>
      <c r="T1789" s="974" t="s">
        <v>5700</v>
      </c>
    </row>
    <row r="1790" spans="1:20" ht="25.2" hidden="1" customHeight="1" outlineLevel="2">
      <c r="A1790" s="1017">
        <v>44328</v>
      </c>
      <c r="B1790" s="1163" t="s">
        <v>5698</v>
      </c>
      <c r="C1790" s="955" t="s">
        <v>7538</v>
      </c>
      <c r="D1790" s="968"/>
      <c r="E1790" s="968"/>
      <c r="F1790" s="969" t="s">
        <v>5700</v>
      </c>
      <c r="G1790" s="970"/>
      <c r="H1790" s="967"/>
      <c r="I1790" s="970"/>
      <c r="J1790" s="967"/>
      <c r="K1790" s="970"/>
      <c r="L1790" s="967"/>
      <c r="M1790" s="970"/>
      <c r="N1790" s="967"/>
      <c r="O1790" s="970"/>
      <c r="P1790" s="967"/>
      <c r="Q1790" s="970"/>
      <c r="R1790" s="967"/>
      <c r="S1790" s="970"/>
      <c r="T1790" s="967"/>
    </row>
    <row r="1791" spans="1:20" ht="12.6" hidden="1" customHeight="1" outlineLevel="2">
      <c r="A1791" s="1017">
        <v>44328</v>
      </c>
      <c r="B1791" s="1163" t="s">
        <v>5698</v>
      </c>
      <c r="C1791" s="955" t="s">
        <v>6806</v>
      </c>
      <c r="D1791" s="968"/>
      <c r="E1791" s="968"/>
      <c r="F1791" s="972"/>
      <c r="G1791" s="970"/>
      <c r="H1791" s="967"/>
      <c r="I1791" s="970"/>
      <c r="J1791" s="967"/>
      <c r="K1791" s="970"/>
      <c r="L1791" s="967"/>
      <c r="M1791" s="970"/>
      <c r="N1791" s="967"/>
      <c r="O1791" s="970"/>
      <c r="P1791" s="967"/>
      <c r="Q1791" s="970"/>
      <c r="R1791" s="967"/>
      <c r="S1791" s="970"/>
      <c r="T1791" s="974" t="s">
        <v>5700</v>
      </c>
    </row>
    <row r="1792" spans="1:20" ht="12.6" hidden="1" customHeight="1" outlineLevel="2">
      <c r="A1792" s="1017">
        <v>44328</v>
      </c>
      <c r="B1792" s="1163" t="s">
        <v>5698</v>
      </c>
      <c r="C1792" s="955" t="s">
        <v>7539</v>
      </c>
      <c r="D1792" s="968"/>
      <c r="E1792" s="968"/>
      <c r="F1792" s="972"/>
      <c r="G1792" s="970"/>
      <c r="H1792" s="967"/>
      <c r="I1792" s="970"/>
      <c r="J1792" s="967"/>
      <c r="K1792" s="970"/>
      <c r="L1792" s="967"/>
      <c r="M1792" s="970"/>
      <c r="N1792" s="967"/>
      <c r="O1792" s="970"/>
      <c r="P1792" s="967"/>
      <c r="Q1792" s="970"/>
      <c r="R1792" s="967"/>
      <c r="S1792" s="970"/>
      <c r="T1792" s="974" t="s">
        <v>5700</v>
      </c>
    </row>
    <row r="1793" spans="1:22" ht="12.6" hidden="1" customHeight="1" outlineLevel="2">
      <c r="A1793" s="1017">
        <v>44328</v>
      </c>
      <c r="B1793" s="1163" t="s">
        <v>5698</v>
      </c>
      <c r="C1793" s="955" t="s">
        <v>7540</v>
      </c>
      <c r="D1793" s="977"/>
      <c r="E1793" s="977" t="s">
        <v>5700</v>
      </c>
      <c r="F1793" s="972"/>
      <c r="G1793" s="970"/>
      <c r="H1793" s="967"/>
      <c r="I1793" s="970"/>
      <c r="J1793" s="967"/>
      <c r="K1793" s="970"/>
      <c r="L1793" s="967"/>
      <c r="M1793" s="970"/>
      <c r="N1793" s="967"/>
      <c r="O1793" s="970"/>
      <c r="P1793" s="967"/>
      <c r="Q1793" s="970"/>
      <c r="R1793" s="967"/>
      <c r="S1793" s="970"/>
      <c r="T1793" s="967"/>
      <c r="U1793" s="970"/>
      <c r="V1793" s="967"/>
    </row>
    <row r="1794" spans="1:22" ht="12.6" hidden="1" customHeight="1" outlineLevel="2">
      <c r="A1794" s="1017">
        <v>44328</v>
      </c>
      <c r="B1794" s="1163" t="s">
        <v>5698</v>
      </c>
      <c r="C1794" s="955" t="s">
        <v>7541</v>
      </c>
      <c r="D1794" s="977"/>
      <c r="E1794" s="977" t="s">
        <v>5700</v>
      </c>
      <c r="F1794" s="972"/>
      <c r="G1794" s="970"/>
      <c r="H1794" s="967"/>
      <c r="I1794" s="970"/>
      <c r="J1794" s="967"/>
      <c r="K1794" s="970"/>
      <c r="L1794" s="967"/>
      <c r="M1794" s="970"/>
      <c r="N1794" s="967"/>
      <c r="O1794" s="970"/>
      <c r="P1794" s="967"/>
      <c r="Q1794" s="970"/>
      <c r="R1794" s="967"/>
      <c r="S1794" s="970"/>
      <c r="T1794" s="967"/>
      <c r="U1794" s="970"/>
      <c r="V1794" s="967"/>
    </row>
    <row r="1795" spans="1:22" ht="12.6" hidden="1" customHeight="1" outlineLevel="2">
      <c r="A1795" s="1017">
        <v>44328</v>
      </c>
      <c r="B1795" s="1163" t="s">
        <v>5698</v>
      </c>
      <c r="C1795" s="955" t="s">
        <v>7542</v>
      </c>
      <c r="D1795" s="968"/>
      <c r="E1795" s="968"/>
      <c r="F1795" s="972"/>
      <c r="G1795" s="970"/>
      <c r="H1795" s="967"/>
      <c r="I1795" s="970"/>
      <c r="J1795" s="967"/>
      <c r="K1795" s="970"/>
      <c r="L1795" s="967"/>
      <c r="M1795" s="970"/>
      <c r="N1795" s="967"/>
      <c r="O1795" s="970"/>
      <c r="P1795" s="967"/>
      <c r="Q1795" s="970"/>
      <c r="R1795" s="967"/>
      <c r="S1795" s="970"/>
      <c r="T1795" s="974" t="s">
        <v>5700</v>
      </c>
      <c r="U1795" s="970"/>
      <c r="V1795" s="967"/>
    </row>
    <row r="1796" spans="1:22" ht="12.6" hidden="1" customHeight="1" outlineLevel="2">
      <c r="A1796" s="1017">
        <v>44328</v>
      </c>
      <c r="B1796" s="1163" t="s">
        <v>5698</v>
      </c>
      <c r="C1796" s="955" t="s">
        <v>7543</v>
      </c>
      <c r="D1796" s="968"/>
      <c r="E1796" s="968"/>
      <c r="F1796" s="972"/>
      <c r="G1796" s="970"/>
      <c r="H1796" s="967"/>
      <c r="I1796" s="970"/>
      <c r="J1796" s="967"/>
      <c r="K1796" s="970"/>
      <c r="L1796" s="967"/>
      <c r="M1796" s="970"/>
      <c r="N1796" s="967"/>
      <c r="O1796" s="973" t="s">
        <v>5700</v>
      </c>
      <c r="P1796" s="967"/>
      <c r="Q1796" s="970"/>
      <c r="R1796" s="967"/>
      <c r="S1796" s="970"/>
      <c r="T1796" s="967"/>
      <c r="U1796" s="970"/>
      <c r="V1796" s="967"/>
    </row>
    <row r="1797" spans="1:22" ht="12.6" hidden="1" customHeight="1" outlineLevel="1" collapsed="1">
      <c r="A1797" s="1217">
        <v>44329</v>
      </c>
      <c r="B1797" s="1163" t="s">
        <v>5706</v>
      </c>
      <c r="C1797" s="955" t="s">
        <v>7544</v>
      </c>
      <c r="D1797" s="968"/>
      <c r="E1797" s="968"/>
      <c r="F1797" s="972"/>
      <c r="G1797" s="970"/>
      <c r="H1797" s="967"/>
      <c r="I1797" s="970"/>
      <c r="J1797" s="967"/>
      <c r="K1797" s="970"/>
      <c r="L1797" s="967"/>
      <c r="M1797" s="970"/>
      <c r="N1797" s="967"/>
      <c r="O1797" s="970"/>
      <c r="P1797" s="967"/>
      <c r="Q1797" s="970"/>
      <c r="R1797" s="967"/>
      <c r="S1797" s="970"/>
      <c r="T1797" s="974" t="s">
        <v>5700</v>
      </c>
      <c r="U1797" s="970"/>
      <c r="V1797" s="967"/>
    </row>
    <row r="1798" spans="1:22" ht="12.6" hidden="1" customHeight="1" outlineLevel="2">
      <c r="A1798" s="1217">
        <v>44329</v>
      </c>
      <c r="B1798" s="1163" t="s">
        <v>5698</v>
      </c>
      <c r="C1798" s="955" t="s">
        <v>7545</v>
      </c>
      <c r="D1798" s="968"/>
      <c r="E1798" s="968"/>
      <c r="F1798" s="972"/>
      <c r="G1798" s="970"/>
      <c r="H1798" s="967"/>
      <c r="I1798" s="970"/>
      <c r="J1798" s="967"/>
      <c r="K1798" s="970"/>
      <c r="L1798" s="967"/>
      <c r="M1798" s="970"/>
      <c r="N1798" s="967"/>
      <c r="O1798" s="970"/>
      <c r="P1798" s="967"/>
      <c r="Q1798" s="970"/>
      <c r="R1798" s="967"/>
      <c r="S1798" s="970"/>
      <c r="T1798" s="974" t="s">
        <v>5700</v>
      </c>
      <c r="U1798" s="970"/>
      <c r="V1798" s="967"/>
    </row>
    <row r="1799" spans="1:22" ht="12.6" hidden="1" customHeight="1" outlineLevel="2">
      <c r="A1799" s="1217">
        <v>44329</v>
      </c>
      <c r="B1799" s="1163" t="s">
        <v>5698</v>
      </c>
      <c r="C1799" s="955" t="s">
        <v>7546</v>
      </c>
      <c r="D1799" s="968"/>
      <c r="E1799" s="968"/>
      <c r="F1799" s="972"/>
      <c r="G1799" s="970"/>
      <c r="H1799" s="967"/>
      <c r="I1799" s="970"/>
      <c r="J1799" s="967"/>
      <c r="K1799" s="970"/>
      <c r="L1799" s="967"/>
      <c r="M1799" s="970"/>
      <c r="N1799" s="967"/>
      <c r="O1799" s="970"/>
      <c r="P1799" s="967"/>
      <c r="Q1799" s="970"/>
      <c r="R1799" s="967"/>
      <c r="S1799" s="970"/>
      <c r="T1799" s="967"/>
      <c r="U1799" s="970"/>
      <c r="V1799" s="974" t="s">
        <v>5700</v>
      </c>
    </row>
    <row r="1800" spans="1:22" ht="25.2" hidden="1" customHeight="1" outlineLevel="2">
      <c r="A1800" s="1217">
        <v>44329</v>
      </c>
      <c r="B1800" s="1163" t="s">
        <v>5745</v>
      </c>
      <c r="C1800" s="955" t="s">
        <v>7547</v>
      </c>
      <c r="D1800" s="968"/>
      <c r="E1800" s="968"/>
      <c r="F1800" s="972"/>
      <c r="G1800" s="970"/>
      <c r="H1800" s="967"/>
      <c r="I1800" s="970"/>
      <c r="J1800" s="967"/>
      <c r="K1800" s="970"/>
      <c r="L1800" s="967"/>
      <c r="M1800" s="970"/>
      <c r="N1800" s="967"/>
      <c r="O1800" s="970"/>
      <c r="P1800" s="967"/>
      <c r="Q1800" s="970"/>
      <c r="R1800" s="967"/>
      <c r="S1800" s="970"/>
      <c r="T1800" s="974" t="s">
        <v>5700</v>
      </c>
      <c r="U1800" s="970"/>
      <c r="V1800" s="974" t="s">
        <v>5700</v>
      </c>
    </row>
    <row r="1801" spans="1:22" ht="12.6" hidden="1" customHeight="1" outlineLevel="2">
      <c r="A1801" s="1217">
        <v>44329</v>
      </c>
      <c r="B1801" s="1163" t="s">
        <v>5698</v>
      </c>
      <c r="C1801" s="955" t="s">
        <v>7548</v>
      </c>
      <c r="D1801" s="977"/>
      <c r="E1801" s="977" t="s">
        <v>5700</v>
      </c>
      <c r="F1801" s="972"/>
      <c r="G1801" s="970"/>
      <c r="H1801" s="967"/>
      <c r="I1801" s="970"/>
      <c r="J1801" s="967"/>
      <c r="K1801" s="970"/>
      <c r="L1801" s="967"/>
      <c r="M1801" s="970"/>
      <c r="N1801" s="967"/>
      <c r="O1801" s="970"/>
      <c r="P1801" s="967"/>
      <c r="Q1801" s="970"/>
      <c r="R1801" s="967"/>
      <c r="S1801" s="970"/>
      <c r="T1801" s="967"/>
      <c r="U1801" s="970"/>
      <c r="V1801" s="967"/>
    </row>
    <row r="1802" spans="1:22" ht="12.6" hidden="1" customHeight="1" outlineLevel="2">
      <c r="A1802" s="1217">
        <v>44329</v>
      </c>
      <c r="B1802" s="1163" t="s">
        <v>5698</v>
      </c>
      <c r="C1802" s="955" t="s">
        <v>7549</v>
      </c>
      <c r="D1802" s="968"/>
      <c r="E1802" s="968"/>
      <c r="F1802" s="969" t="s">
        <v>5700</v>
      </c>
      <c r="G1802" s="970"/>
      <c r="H1802" s="967"/>
      <c r="I1802" s="970"/>
      <c r="J1802" s="967"/>
      <c r="K1802" s="970"/>
      <c r="L1802" s="967"/>
      <c r="M1802" s="970"/>
      <c r="N1802" s="967"/>
      <c r="O1802" s="970"/>
      <c r="P1802" s="967"/>
      <c r="Q1802" s="970"/>
      <c r="R1802" s="967"/>
      <c r="S1802" s="970"/>
      <c r="T1802" s="967"/>
      <c r="U1802" s="970"/>
      <c r="V1802" s="967"/>
    </row>
    <row r="1803" spans="1:22" ht="25.2" hidden="1" customHeight="1" outlineLevel="2">
      <c r="A1803" s="1217">
        <v>44329</v>
      </c>
      <c r="B1803" s="1163" t="s">
        <v>5698</v>
      </c>
      <c r="C1803" s="955" t="s">
        <v>7550</v>
      </c>
      <c r="D1803" s="968"/>
      <c r="E1803" s="968"/>
      <c r="F1803" s="972"/>
      <c r="G1803" s="970"/>
      <c r="H1803" s="967"/>
      <c r="I1803" s="970"/>
      <c r="J1803" s="967"/>
      <c r="K1803" s="970"/>
      <c r="L1803" s="967"/>
      <c r="M1803" s="970"/>
      <c r="N1803" s="967"/>
      <c r="O1803" s="970"/>
      <c r="P1803" s="967"/>
      <c r="Q1803" s="970"/>
      <c r="R1803" s="967"/>
      <c r="S1803" s="970"/>
      <c r="T1803" s="974" t="s">
        <v>5700</v>
      </c>
      <c r="U1803" s="970"/>
      <c r="V1803" s="967"/>
    </row>
    <row r="1804" spans="1:22" ht="12.6" hidden="1" customHeight="1" outlineLevel="2">
      <c r="A1804" s="1217">
        <v>44329</v>
      </c>
      <c r="B1804" s="1163" t="s">
        <v>5698</v>
      </c>
      <c r="C1804" s="955" t="s">
        <v>7551</v>
      </c>
      <c r="D1804" s="968"/>
      <c r="E1804" s="968"/>
      <c r="F1804" s="972"/>
      <c r="G1804" s="970"/>
      <c r="H1804" s="967"/>
      <c r="I1804" s="973" t="s">
        <v>5700</v>
      </c>
      <c r="J1804" s="967"/>
      <c r="K1804" s="970"/>
      <c r="L1804" s="967"/>
      <c r="M1804" s="970"/>
      <c r="N1804" s="967"/>
      <c r="O1804" s="970"/>
      <c r="P1804" s="967"/>
      <c r="Q1804" s="973" t="s">
        <v>5700</v>
      </c>
      <c r="R1804" s="967"/>
      <c r="S1804" s="970"/>
      <c r="T1804" s="967"/>
      <c r="U1804" s="970"/>
      <c r="V1804" s="967"/>
    </row>
    <row r="1805" spans="1:22" ht="25.2" hidden="1" customHeight="1" outlineLevel="2">
      <c r="A1805" s="1217">
        <v>44329</v>
      </c>
      <c r="B1805" s="1163" t="s">
        <v>5698</v>
      </c>
      <c r="C1805" s="955" t="s">
        <v>7552</v>
      </c>
      <c r="D1805" s="968"/>
      <c r="E1805" s="968"/>
      <c r="F1805" s="969" t="s">
        <v>5700</v>
      </c>
      <c r="G1805" s="970"/>
      <c r="H1805" s="967"/>
      <c r="I1805" s="970"/>
      <c r="J1805" s="967"/>
      <c r="K1805" s="970"/>
      <c r="L1805" s="967"/>
      <c r="M1805" s="970"/>
      <c r="N1805" s="967"/>
      <c r="O1805" s="970"/>
      <c r="P1805" s="967"/>
      <c r="Q1805" s="970"/>
      <c r="R1805" s="967"/>
      <c r="S1805" s="970"/>
      <c r="T1805" s="967"/>
      <c r="U1805" s="970"/>
      <c r="V1805" s="967"/>
    </row>
    <row r="1806" spans="1:22" ht="25.2" hidden="1" customHeight="1" outlineLevel="2">
      <c r="A1806" s="1217">
        <v>44329</v>
      </c>
      <c r="B1806" s="1163" t="s">
        <v>5745</v>
      </c>
      <c r="C1806" s="955" t="s">
        <v>7553</v>
      </c>
      <c r="D1806" s="968"/>
      <c r="E1806" s="968"/>
      <c r="F1806" s="969" t="s">
        <v>5700</v>
      </c>
      <c r="G1806" s="970"/>
      <c r="H1806" s="967"/>
      <c r="I1806" s="970"/>
      <c r="J1806" s="967"/>
      <c r="K1806" s="970"/>
      <c r="L1806" s="967"/>
      <c r="M1806" s="970"/>
      <c r="N1806" s="967"/>
      <c r="O1806" s="970"/>
      <c r="P1806" s="967"/>
      <c r="Q1806" s="970"/>
      <c r="R1806" s="967"/>
      <c r="S1806" s="970"/>
      <c r="T1806" s="967"/>
      <c r="U1806" s="970"/>
      <c r="V1806" s="967"/>
    </row>
    <row r="1807" spans="1:22" ht="12.6" hidden="1" customHeight="1" outlineLevel="2">
      <c r="A1807" s="1217">
        <v>44329</v>
      </c>
      <c r="B1807" s="1163" t="s">
        <v>5698</v>
      </c>
      <c r="C1807" s="955" t="s">
        <v>7554</v>
      </c>
      <c r="D1807" s="968"/>
      <c r="E1807" s="968"/>
      <c r="F1807" s="969" t="s">
        <v>5700</v>
      </c>
      <c r="G1807" s="970"/>
      <c r="H1807" s="967"/>
      <c r="I1807" s="970"/>
      <c r="J1807" s="974" t="s">
        <v>5700</v>
      </c>
      <c r="K1807" s="970"/>
      <c r="L1807" s="967"/>
      <c r="M1807" s="970"/>
      <c r="N1807" s="967"/>
      <c r="O1807" s="970"/>
      <c r="P1807" s="967"/>
      <c r="Q1807" s="970"/>
      <c r="R1807" s="967"/>
      <c r="S1807" s="970"/>
      <c r="T1807" s="974" t="s">
        <v>5700</v>
      </c>
      <c r="U1807" s="970"/>
      <c r="V1807" s="967"/>
    </row>
    <row r="1808" spans="1:22" ht="12.6" hidden="1" customHeight="1" outlineLevel="2">
      <c r="A1808" s="1217">
        <v>44329</v>
      </c>
      <c r="B1808" s="1163" t="s">
        <v>5698</v>
      </c>
      <c r="C1808" s="955" t="s">
        <v>7555</v>
      </c>
      <c r="D1808" s="968"/>
      <c r="E1808" s="968"/>
      <c r="F1808" s="972"/>
      <c r="G1808" s="970"/>
      <c r="H1808" s="967"/>
      <c r="I1808" s="970"/>
      <c r="J1808" s="967"/>
      <c r="K1808" s="970"/>
      <c r="L1808" s="967"/>
      <c r="M1808" s="970"/>
      <c r="N1808" s="967"/>
      <c r="O1808" s="970"/>
      <c r="P1808" s="967"/>
      <c r="Q1808" s="970"/>
      <c r="R1808" s="967"/>
      <c r="S1808" s="970"/>
      <c r="T1808" s="967"/>
      <c r="U1808" s="970"/>
      <c r="V1808" s="967"/>
    </row>
    <row r="1809" spans="1:20" ht="12.6" hidden="1" customHeight="1" outlineLevel="2">
      <c r="A1809" s="1217">
        <v>44329</v>
      </c>
      <c r="B1809" s="1163" t="s">
        <v>5698</v>
      </c>
      <c r="C1809" s="955" t="s">
        <v>7556</v>
      </c>
      <c r="D1809" s="968"/>
      <c r="E1809" s="968"/>
      <c r="F1809" s="969" t="s">
        <v>5700</v>
      </c>
      <c r="G1809" s="970"/>
      <c r="H1809" s="967"/>
      <c r="I1809" s="970"/>
      <c r="J1809" s="967"/>
      <c r="K1809" s="970"/>
      <c r="L1809" s="967"/>
      <c r="M1809" s="970"/>
      <c r="N1809" s="967"/>
      <c r="O1809" s="970"/>
      <c r="P1809" s="967"/>
      <c r="Q1809" s="970"/>
      <c r="R1809" s="967"/>
      <c r="S1809" s="970"/>
      <c r="T1809" s="967"/>
    </row>
    <row r="1810" spans="1:20" ht="12.6" hidden="1" customHeight="1" outlineLevel="2">
      <c r="A1810" s="1217">
        <v>44329</v>
      </c>
      <c r="B1810" s="1163" t="s">
        <v>5723</v>
      </c>
      <c r="C1810" s="955" t="s">
        <v>7557</v>
      </c>
      <c r="D1810" s="977"/>
      <c r="E1810" s="977" t="s">
        <v>5700</v>
      </c>
      <c r="F1810" s="972"/>
      <c r="G1810" s="970"/>
      <c r="H1810" s="967"/>
      <c r="I1810" s="973" t="s">
        <v>5700</v>
      </c>
      <c r="J1810" s="967"/>
      <c r="K1810" s="970"/>
      <c r="L1810" s="967"/>
      <c r="M1810" s="970"/>
      <c r="N1810" s="967"/>
      <c r="O1810" s="970"/>
      <c r="P1810" s="967"/>
      <c r="Q1810" s="970"/>
      <c r="R1810" s="967"/>
      <c r="S1810" s="970"/>
      <c r="T1810" s="967"/>
    </row>
    <row r="1811" spans="1:20" ht="12.6" hidden="1" customHeight="1" outlineLevel="2">
      <c r="A1811" s="1217">
        <v>44329</v>
      </c>
      <c r="B1811" s="1163" t="s">
        <v>5698</v>
      </c>
      <c r="C1811" s="955" t="s">
        <v>7558</v>
      </c>
      <c r="D1811" s="968"/>
      <c r="E1811" s="968"/>
      <c r="F1811" s="972"/>
      <c r="G1811" s="970"/>
      <c r="H1811" s="967"/>
      <c r="I1811" s="970"/>
      <c r="J1811" s="967"/>
      <c r="K1811" s="970"/>
      <c r="L1811" s="967"/>
      <c r="M1811" s="970"/>
      <c r="N1811" s="967"/>
      <c r="O1811" s="973" t="s">
        <v>5700</v>
      </c>
      <c r="P1811" s="967"/>
      <c r="Q1811" s="970"/>
      <c r="R1811" s="967"/>
      <c r="S1811" s="970"/>
      <c r="T1811" s="967"/>
    </row>
    <row r="1812" spans="1:20" ht="12.6" hidden="1" customHeight="1" outlineLevel="2">
      <c r="A1812" s="1217">
        <v>44329</v>
      </c>
      <c r="B1812" s="1163" t="s">
        <v>5698</v>
      </c>
      <c r="C1812" s="955" t="s">
        <v>7559</v>
      </c>
      <c r="D1812" s="968"/>
      <c r="E1812" s="968"/>
      <c r="F1812" s="969" t="s">
        <v>5700</v>
      </c>
      <c r="G1812" s="970"/>
      <c r="H1812" s="967"/>
      <c r="I1812" s="970"/>
      <c r="J1812" s="967"/>
      <c r="K1812" s="970"/>
      <c r="L1812" s="967"/>
      <c r="M1812" s="970"/>
      <c r="N1812" s="967"/>
      <c r="O1812" s="970"/>
      <c r="P1812" s="967"/>
      <c r="Q1812" s="970"/>
      <c r="R1812" s="967"/>
      <c r="S1812" s="970"/>
      <c r="T1812" s="967"/>
    </row>
    <row r="1813" spans="1:20" ht="12.6" hidden="1" customHeight="1" outlineLevel="2">
      <c r="A1813" s="1217">
        <v>44329</v>
      </c>
      <c r="B1813" s="1163" t="s">
        <v>5698</v>
      </c>
      <c r="C1813" s="955" t="s">
        <v>7560</v>
      </c>
      <c r="D1813" s="968"/>
      <c r="E1813" s="968"/>
      <c r="F1813" s="969"/>
      <c r="G1813" s="970"/>
      <c r="H1813" s="967"/>
      <c r="I1813" s="970"/>
      <c r="J1813" s="967"/>
      <c r="K1813" s="970"/>
      <c r="L1813" s="967"/>
      <c r="M1813" s="970"/>
      <c r="N1813" s="967"/>
      <c r="O1813" s="970"/>
      <c r="P1813" s="967"/>
      <c r="Q1813" s="970"/>
      <c r="R1813" s="974" t="s">
        <v>5700</v>
      </c>
      <c r="S1813" s="970"/>
      <c r="T1813" s="967"/>
    </row>
    <row r="1814" spans="1:20" ht="25.2" hidden="1" customHeight="1" outlineLevel="2">
      <c r="A1814" s="1217">
        <v>44329</v>
      </c>
      <c r="B1814" s="1163" t="s">
        <v>5698</v>
      </c>
      <c r="C1814" s="955" t="s">
        <v>7561</v>
      </c>
      <c r="D1814" s="968"/>
      <c r="E1814" s="968"/>
      <c r="F1814" s="972"/>
      <c r="G1814" s="970"/>
      <c r="H1814" s="967"/>
      <c r="I1814" s="970"/>
      <c r="J1814" s="967"/>
      <c r="K1814" s="970"/>
      <c r="L1814" s="967"/>
      <c r="M1814" s="970"/>
      <c r="N1814" s="967"/>
      <c r="O1814" s="970"/>
      <c r="P1814" s="967"/>
      <c r="Q1814" s="970"/>
      <c r="R1814" s="967"/>
      <c r="S1814" s="970"/>
      <c r="T1814" s="967"/>
    </row>
    <row r="1815" spans="1:20" ht="12.6" hidden="1" customHeight="1" outlineLevel="1" collapsed="1">
      <c r="A1815" s="1034">
        <v>44330</v>
      </c>
      <c r="B1815" s="1163" t="s">
        <v>5698</v>
      </c>
      <c r="C1815" s="955" t="s">
        <v>7562</v>
      </c>
      <c r="D1815" s="968"/>
      <c r="E1815" s="968"/>
      <c r="F1815" s="972"/>
      <c r="G1815" s="970"/>
      <c r="H1815" s="967"/>
      <c r="I1815" s="970"/>
      <c r="J1815" s="967"/>
      <c r="K1815" s="970"/>
      <c r="L1815" s="967"/>
      <c r="M1815" s="970"/>
      <c r="N1815" s="967"/>
      <c r="O1815" s="973" t="s">
        <v>5700</v>
      </c>
      <c r="P1815" s="967"/>
      <c r="Q1815" s="970"/>
      <c r="R1815" s="967"/>
      <c r="S1815" s="970"/>
      <c r="T1815" s="967"/>
    </row>
    <row r="1816" spans="1:20" ht="12.6" hidden="1" customHeight="1" outlineLevel="2">
      <c r="A1816" s="1034">
        <v>44330</v>
      </c>
      <c r="B1816" s="1163" t="s">
        <v>5698</v>
      </c>
      <c r="C1816" s="955" t="s">
        <v>7563</v>
      </c>
      <c r="D1816" s="968"/>
      <c r="E1816" s="968"/>
      <c r="F1816" s="972"/>
      <c r="G1816" s="970"/>
      <c r="H1816" s="967"/>
      <c r="I1816" s="970"/>
      <c r="J1816" s="967"/>
      <c r="K1816" s="970"/>
      <c r="L1816" s="967"/>
      <c r="M1816" s="970"/>
      <c r="N1816" s="967"/>
      <c r="O1816" s="970"/>
      <c r="P1816" s="967"/>
      <c r="Q1816" s="970"/>
      <c r="R1816" s="967"/>
      <c r="S1816" s="970"/>
      <c r="T1816" s="974" t="s">
        <v>5700</v>
      </c>
    </row>
    <row r="1817" spans="1:20" ht="12.6" hidden="1" customHeight="1" outlineLevel="2">
      <c r="A1817" s="1034">
        <v>44330</v>
      </c>
      <c r="B1817" s="1163" t="s">
        <v>5698</v>
      </c>
      <c r="C1817" s="955" t="s">
        <v>7564</v>
      </c>
      <c r="D1817" s="968"/>
      <c r="E1817" s="968"/>
      <c r="F1817" s="969" t="s">
        <v>5700</v>
      </c>
      <c r="G1817" s="970"/>
      <c r="H1817" s="967"/>
      <c r="I1817" s="970"/>
      <c r="J1817" s="967"/>
      <c r="K1817" s="970"/>
      <c r="L1817" s="967"/>
      <c r="M1817" s="970"/>
      <c r="N1817" s="967"/>
      <c r="O1817" s="970"/>
      <c r="P1817" s="967"/>
      <c r="Q1817" s="970"/>
      <c r="R1817" s="967"/>
      <c r="S1817" s="970"/>
      <c r="T1817" s="967"/>
    </row>
    <row r="1818" spans="1:20" ht="12.6" hidden="1" customHeight="1" outlineLevel="2">
      <c r="A1818" s="1034">
        <v>44330</v>
      </c>
      <c r="B1818" s="1163" t="s">
        <v>5745</v>
      </c>
      <c r="C1818" s="955" t="s">
        <v>7565</v>
      </c>
      <c r="D1818" s="968"/>
      <c r="E1818" s="968"/>
      <c r="F1818" s="972"/>
      <c r="G1818" s="970"/>
      <c r="H1818" s="967"/>
      <c r="I1818" s="970"/>
      <c r="J1818" s="967"/>
      <c r="K1818" s="970"/>
      <c r="L1818" s="967"/>
      <c r="M1818" s="970"/>
      <c r="N1818" s="967"/>
      <c r="O1818" s="970"/>
      <c r="P1818" s="967"/>
      <c r="Q1818" s="970"/>
      <c r="R1818" s="967"/>
      <c r="S1818" s="970"/>
      <c r="T1818" s="974" t="s">
        <v>5700</v>
      </c>
    </row>
    <row r="1819" spans="1:20" ht="12.6" hidden="1" customHeight="1" outlineLevel="2">
      <c r="A1819" s="1034">
        <v>44330</v>
      </c>
      <c r="B1819" s="1163" t="s">
        <v>5698</v>
      </c>
      <c r="C1819" s="955" t="s">
        <v>7566</v>
      </c>
      <c r="D1819" s="977"/>
      <c r="E1819" s="977" t="s">
        <v>5700</v>
      </c>
      <c r="F1819" s="972"/>
      <c r="G1819" s="970"/>
      <c r="H1819" s="967"/>
      <c r="I1819" s="970"/>
      <c r="J1819" s="967"/>
      <c r="K1819" s="970"/>
      <c r="L1819" s="967"/>
      <c r="M1819" s="970"/>
      <c r="N1819" s="967"/>
      <c r="O1819" s="970"/>
      <c r="P1819" s="967"/>
      <c r="Q1819" s="970"/>
      <c r="R1819" s="967"/>
      <c r="S1819" s="970"/>
      <c r="T1819" s="967"/>
    </row>
    <row r="1820" spans="1:20" ht="12.6" hidden="1" customHeight="1" outlineLevel="2">
      <c r="A1820" s="1034">
        <v>44330</v>
      </c>
      <c r="B1820" s="1163" t="s">
        <v>5706</v>
      </c>
      <c r="C1820" s="955" t="s">
        <v>7567</v>
      </c>
      <c r="D1820" s="968"/>
      <c r="E1820" s="968"/>
      <c r="F1820" s="972"/>
      <c r="G1820" s="970"/>
      <c r="H1820" s="967"/>
      <c r="I1820" s="970"/>
      <c r="J1820" s="967"/>
      <c r="K1820" s="970"/>
      <c r="L1820" s="967"/>
      <c r="M1820" s="970"/>
      <c r="N1820" s="967"/>
      <c r="O1820" s="970"/>
      <c r="P1820" s="974" t="s">
        <v>5700</v>
      </c>
      <c r="Q1820" s="970"/>
      <c r="R1820" s="967"/>
      <c r="S1820" s="970"/>
      <c r="T1820" s="974" t="s">
        <v>5700</v>
      </c>
    </row>
    <row r="1821" spans="1:20" ht="12.6" hidden="1" customHeight="1" outlineLevel="2">
      <c r="A1821" s="1034">
        <v>44330</v>
      </c>
      <c r="B1821" s="1163" t="s">
        <v>5698</v>
      </c>
      <c r="C1821" s="955" t="s">
        <v>7568</v>
      </c>
      <c r="D1821" s="968"/>
      <c r="E1821" s="968"/>
      <c r="F1821" s="972"/>
      <c r="G1821" s="970"/>
      <c r="H1821" s="967"/>
      <c r="I1821" s="970"/>
      <c r="J1821" s="967"/>
      <c r="K1821" s="970"/>
      <c r="L1821" s="967"/>
      <c r="M1821" s="970"/>
      <c r="N1821" s="967"/>
      <c r="O1821" s="970"/>
      <c r="P1821" s="967"/>
      <c r="Q1821" s="970"/>
      <c r="R1821" s="967"/>
      <c r="S1821" s="970"/>
      <c r="T1821" s="974" t="s">
        <v>5700</v>
      </c>
    </row>
    <row r="1822" spans="1:20" ht="12.6" hidden="1" customHeight="1" outlineLevel="2">
      <c r="A1822" s="1034">
        <v>44330</v>
      </c>
      <c r="B1822" s="1163" t="s">
        <v>5698</v>
      </c>
      <c r="C1822" s="955" t="s">
        <v>7569</v>
      </c>
      <c r="D1822" s="977"/>
      <c r="E1822" s="977" t="s">
        <v>5700</v>
      </c>
      <c r="F1822" s="972"/>
      <c r="G1822" s="970"/>
      <c r="H1822" s="967"/>
      <c r="I1822" s="970"/>
      <c r="J1822" s="967"/>
      <c r="K1822" s="970"/>
      <c r="L1822" s="967"/>
      <c r="M1822" s="970"/>
      <c r="N1822" s="967"/>
      <c r="O1822" s="970"/>
      <c r="P1822" s="967"/>
      <c r="Q1822" s="970"/>
      <c r="R1822" s="967"/>
      <c r="S1822" s="970"/>
      <c r="T1822" s="967"/>
    </row>
    <row r="1823" spans="1:20" ht="12.6" hidden="1" customHeight="1" outlineLevel="2">
      <c r="A1823" s="1034">
        <v>44330</v>
      </c>
      <c r="B1823" s="1163" t="s">
        <v>5698</v>
      </c>
      <c r="C1823" s="955" t="s">
        <v>7570</v>
      </c>
      <c r="D1823" s="968"/>
      <c r="E1823" s="968"/>
      <c r="F1823" s="969" t="s">
        <v>5700</v>
      </c>
      <c r="G1823" s="970"/>
      <c r="H1823" s="967"/>
      <c r="I1823" s="970"/>
      <c r="J1823" s="967"/>
      <c r="K1823" s="970"/>
      <c r="L1823" s="967"/>
      <c r="M1823" s="970"/>
      <c r="N1823" s="967"/>
      <c r="O1823" s="970"/>
      <c r="P1823" s="967"/>
      <c r="Q1823" s="970"/>
      <c r="R1823" s="967"/>
      <c r="S1823" s="970"/>
      <c r="T1823" s="967"/>
    </row>
    <row r="1824" spans="1:20" ht="12.6" hidden="1" customHeight="1" outlineLevel="2">
      <c r="A1824" s="1034">
        <v>44330</v>
      </c>
      <c r="B1824" s="1163" t="s">
        <v>5698</v>
      </c>
      <c r="C1824" s="955" t="s">
        <v>7571</v>
      </c>
      <c r="D1824" s="968"/>
      <c r="E1824" s="968"/>
      <c r="F1824" s="972"/>
      <c r="G1824" s="970"/>
      <c r="H1824" s="974" t="s">
        <v>5700</v>
      </c>
      <c r="I1824" s="970"/>
      <c r="J1824" s="967"/>
      <c r="K1824" s="970"/>
      <c r="L1824" s="967"/>
      <c r="M1824" s="970"/>
      <c r="N1824" s="967"/>
      <c r="O1824" s="970"/>
      <c r="P1824" s="967"/>
      <c r="Q1824" s="970"/>
      <c r="R1824" s="967"/>
      <c r="S1824" s="970"/>
      <c r="T1824" s="967"/>
    </row>
    <row r="1825" spans="1:20" ht="12.6" hidden="1" customHeight="1" outlineLevel="2">
      <c r="A1825" s="1034">
        <v>44330</v>
      </c>
      <c r="B1825" s="1163" t="s">
        <v>5698</v>
      </c>
      <c r="C1825" s="955" t="s">
        <v>7572</v>
      </c>
      <c r="D1825" s="968"/>
      <c r="E1825" s="968"/>
      <c r="F1825" s="969" t="s">
        <v>5700</v>
      </c>
      <c r="G1825" s="970"/>
      <c r="H1825" s="967"/>
      <c r="I1825" s="970"/>
      <c r="J1825" s="967"/>
      <c r="K1825" s="970"/>
      <c r="L1825" s="967"/>
      <c r="M1825" s="970"/>
      <c r="N1825" s="967"/>
      <c r="O1825" s="970"/>
      <c r="P1825" s="967"/>
      <c r="Q1825" s="970"/>
      <c r="R1825" s="967"/>
      <c r="S1825" s="970"/>
      <c r="T1825" s="967"/>
    </row>
    <row r="1826" spans="1:20" ht="12.6" hidden="1" customHeight="1" outlineLevel="2">
      <c r="A1826" s="1034">
        <v>44330</v>
      </c>
      <c r="B1826" s="1163" t="s">
        <v>5698</v>
      </c>
      <c r="C1826" s="955" t="s">
        <v>7573</v>
      </c>
      <c r="D1826" s="977"/>
      <c r="E1826" s="977" t="s">
        <v>5700</v>
      </c>
      <c r="F1826" s="972"/>
      <c r="G1826" s="970"/>
      <c r="H1826" s="967"/>
      <c r="I1826" s="970"/>
      <c r="J1826" s="967"/>
      <c r="K1826" s="970"/>
      <c r="L1826" s="967"/>
      <c r="M1826" s="970"/>
      <c r="N1826" s="967"/>
      <c r="O1826" s="970"/>
      <c r="P1826" s="967"/>
      <c r="Q1826" s="970"/>
      <c r="R1826" s="967"/>
      <c r="S1826" s="970"/>
      <c r="T1826" s="967"/>
    </row>
    <row r="1827" spans="1:20" ht="12.6" hidden="1" customHeight="1" outlineLevel="2">
      <c r="A1827" s="1034">
        <v>44330</v>
      </c>
      <c r="B1827" s="1163" t="s">
        <v>5706</v>
      </c>
      <c r="C1827" s="955" t="s">
        <v>7574</v>
      </c>
      <c r="D1827" s="968"/>
      <c r="E1827" s="968"/>
      <c r="F1827" s="972"/>
      <c r="G1827" s="970"/>
      <c r="H1827" s="967"/>
      <c r="I1827" s="970"/>
      <c r="J1827" s="967"/>
      <c r="K1827" s="970"/>
      <c r="L1827" s="967"/>
      <c r="M1827" s="970"/>
      <c r="N1827" s="967"/>
      <c r="O1827" s="973" t="s">
        <v>5700</v>
      </c>
      <c r="P1827" s="967"/>
      <c r="Q1827" s="970"/>
      <c r="R1827" s="967"/>
      <c r="S1827" s="970"/>
      <c r="T1827" s="967"/>
    </row>
    <row r="1828" spans="1:20" ht="25.2" hidden="1" customHeight="1" outlineLevel="2">
      <c r="A1828" s="1034">
        <v>44330</v>
      </c>
      <c r="B1828" s="1163" t="s">
        <v>5698</v>
      </c>
      <c r="C1828" s="955" t="s">
        <v>7575</v>
      </c>
      <c r="D1828" s="977"/>
      <c r="E1828" s="977" t="s">
        <v>5700</v>
      </c>
      <c r="F1828" s="972"/>
      <c r="G1828" s="970"/>
      <c r="H1828" s="967"/>
      <c r="I1828" s="970"/>
      <c r="J1828" s="967"/>
      <c r="K1828" s="970"/>
      <c r="L1828" s="967"/>
      <c r="M1828" s="970"/>
      <c r="N1828" s="967"/>
      <c r="O1828" s="970"/>
      <c r="P1828" s="967"/>
      <c r="Q1828" s="970"/>
      <c r="R1828" s="967"/>
      <c r="S1828" s="970"/>
      <c r="T1828" s="967"/>
    </row>
    <row r="1829" spans="1:20" ht="12.6" hidden="1" customHeight="1" outlineLevel="2">
      <c r="A1829" s="1034">
        <v>44330</v>
      </c>
      <c r="B1829" s="1163" t="s">
        <v>5698</v>
      </c>
      <c r="C1829" s="955" t="s">
        <v>7576</v>
      </c>
      <c r="D1829" s="968"/>
      <c r="E1829" s="968"/>
      <c r="F1829" s="972"/>
      <c r="G1829" s="973" t="s">
        <v>5700</v>
      </c>
      <c r="H1829" s="967"/>
      <c r="I1829" s="970"/>
      <c r="J1829" s="967"/>
      <c r="K1829" s="970"/>
      <c r="L1829" s="967"/>
      <c r="M1829" s="970"/>
      <c r="N1829" s="967"/>
      <c r="O1829" s="970"/>
      <c r="P1829" s="967"/>
      <c r="Q1829" s="970"/>
      <c r="R1829" s="967"/>
      <c r="S1829" s="970"/>
      <c r="T1829" s="967"/>
    </row>
    <row r="1830" spans="1:20" ht="12.6" hidden="1" customHeight="1" outlineLevel="2">
      <c r="A1830" s="1034">
        <v>44330</v>
      </c>
      <c r="B1830" s="1163" t="s">
        <v>5698</v>
      </c>
      <c r="C1830" s="955" t="s">
        <v>7577</v>
      </c>
      <c r="D1830" s="977"/>
      <c r="E1830" s="977" t="s">
        <v>5700</v>
      </c>
      <c r="F1830" s="972"/>
      <c r="G1830" s="970"/>
      <c r="H1830" s="967"/>
      <c r="I1830" s="970"/>
      <c r="J1830" s="967"/>
      <c r="K1830" s="970"/>
      <c r="L1830" s="967"/>
      <c r="M1830" s="970"/>
      <c r="N1830" s="967"/>
      <c r="O1830" s="970"/>
      <c r="P1830" s="967"/>
      <c r="Q1830" s="970"/>
      <c r="R1830" s="967"/>
      <c r="S1830" s="970"/>
      <c r="T1830" s="967"/>
    </row>
    <row r="1831" spans="1:20" ht="12.6" hidden="1" customHeight="1" outlineLevel="2">
      <c r="A1831" s="1034">
        <v>44330</v>
      </c>
      <c r="B1831" s="1163" t="s">
        <v>5745</v>
      </c>
      <c r="C1831" s="955" t="s">
        <v>7578</v>
      </c>
      <c r="D1831" s="968"/>
      <c r="E1831" s="968"/>
      <c r="F1831" s="972"/>
      <c r="G1831" s="970"/>
      <c r="H1831" s="967"/>
      <c r="I1831" s="970"/>
      <c r="J1831" s="967"/>
      <c r="K1831" s="970"/>
      <c r="L1831" s="967"/>
      <c r="M1831" s="970"/>
      <c r="N1831" s="967"/>
      <c r="O1831" s="973" t="s">
        <v>5700</v>
      </c>
      <c r="P1831" s="967"/>
      <c r="Q1831" s="970"/>
      <c r="R1831" s="967"/>
      <c r="S1831" s="970"/>
      <c r="T1831" s="967"/>
    </row>
    <row r="1832" spans="1:20" ht="12.6" hidden="1" customHeight="1" outlineLevel="1" collapsed="1">
      <c r="A1832" s="1218">
        <v>44333</v>
      </c>
      <c r="B1832" s="1163" t="s">
        <v>5698</v>
      </c>
      <c r="C1832" s="955" t="s">
        <v>7579</v>
      </c>
      <c r="D1832" s="968"/>
      <c r="E1832" s="968"/>
      <c r="F1832" s="972"/>
      <c r="G1832" s="970"/>
      <c r="H1832" s="967"/>
      <c r="I1832" s="970"/>
      <c r="J1832" s="967"/>
      <c r="K1832" s="970"/>
      <c r="L1832" s="967"/>
      <c r="M1832" s="970"/>
      <c r="N1832" s="967"/>
      <c r="O1832" s="970"/>
      <c r="P1832" s="967"/>
      <c r="Q1832" s="970"/>
      <c r="R1832" s="967"/>
      <c r="S1832" s="970"/>
      <c r="T1832" s="974" t="s">
        <v>5700</v>
      </c>
    </row>
    <row r="1833" spans="1:20" ht="12.6" hidden="1" customHeight="1" outlineLevel="2">
      <c r="A1833" s="1218">
        <v>44333</v>
      </c>
      <c r="B1833" s="1163" t="s">
        <v>5698</v>
      </c>
      <c r="C1833" s="955" t="s">
        <v>7580</v>
      </c>
      <c r="D1833" s="968"/>
      <c r="E1833" s="968"/>
      <c r="F1833" s="972"/>
      <c r="G1833" s="970"/>
      <c r="H1833" s="967"/>
      <c r="I1833" s="970"/>
      <c r="J1833" s="967"/>
      <c r="K1833" s="970"/>
      <c r="L1833" s="967"/>
      <c r="M1833" s="970"/>
      <c r="N1833" s="967"/>
      <c r="O1833" s="970"/>
      <c r="P1833" s="967"/>
      <c r="Q1833" s="970"/>
      <c r="R1833" s="974" t="s">
        <v>5700</v>
      </c>
      <c r="S1833" s="973" t="s">
        <v>5700</v>
      </c>
      <c r="T1833" s="974" t="s">
        <v>5700</v>
      </c>
    </row>
    <row r="1834" spans="1:20" ht="12.6" hidden="1" customHeight="1" outlineLevel="2">
      <c r="A1834" s="1218">
        <v>44333</v>
      </c>
      <c r="B1834" s="1163" t="s">
        <v>5698</v>
      </c>
      <c r="C1834" s="955" t="s">
        <v>7581</v>
      </c>
      <c r="D1834" s="977"/>
      <c r="E1834" s="977" t="s">
        <v>5700</v>
      </c>
      <c r="F1834" s="972"/>
      <c r="G1834" s="970"/>
      <c r="H1834" s="967"/>
      <c r="I1834" s="970"/>
      <c r="J1834" s="967"/>
      <c r="K1834" s="970"/>
      <c r="L1834" s="967"/>
      <c r="M1834" s="970"/>
      <c r="N1834" s="967"/>
      <c r="O1834" s="970"/>
      <c r="P1834" s="967"/>
      <c r="Q1834" s="970"/>
      <c r="R1834" s="967"/>
      <c r="S1834" s="970"/>
      <c r="T1834" s="967"/>
    </row>
    <row r="1835" spans="1:20" ht="12.6" hidden="1" customHeight="1" outlineLevel="2">
      <c r="A1835" s="1218">
        <v>44333</v>
      </c>
      <c r="B1835" s="1163" t="s">
        <v>5698</v>
      </c>
      <c r="C1835" s="955" t="s">
        <v>7582</v>
      </c>
      <c r="D1835" s="977"/>
      <c r="E1835" s="977"/>
      <c r="F1835" s="969" t="s">
        <v>5700</v>
      </c>
      <c r="G1835" s="970"/>
      <c r="H1835" s="967"/>
      <c r="I1835" s="970"/>
      <c r="J1835" s="967"/>
      <c r="K1835" s="970"/>
      <c r="L1835" s="967"/>
      <c r="M1835" s="970"/>
      <c r="N1835" s="967"/>
      <c r="O1835" s="970"/>
      <c r="P1835" s="967"/>
      <c r="Q1835" s="970"/>
      <c r="R1835" s="967"/>
      <c r="S1835" s="970"/>
      <c r="T1835" s="967"/>
    </row>
    <row r="1836" spans="1:20" ht="12.6" hidden="1" customHeight="1" outlineLevel="2">
      <c r="A1836" s="1218">
        <v>44333</v>
      </c>
      <c r="B1836" s="1163" t="s">
        <v>5706</v>
      </c>
      <c r="C1836" s="955" t="s">
        <v>7583</v>
      </c>
      <c r="D1836" s="968"/>
      <c r="E1836" s="968"/>
      <c r="F1836" s="972"/>
      <c r="G1836" s="970"/>
      <c r="H1836" s="967"/>
      <c r="I1836" s="970"/>
      <c r="J1836" s="967"/>
      <c r="K1836" s="970"/>
      <c r="L1836" s="967"/>
      <c r="M1836" s="970"/>
      <c r="N1836" s="967"/>
      <c r="O1836" s="970"/>
      <c r="P1836" s="967"/>
      <c r="Q1836" s="970"/>
      <c r="R1836" s="967"/>
      <c r="S1836" s="970"/>
      <c r="T1836" s="967"/>
    </row>
    <row r="1837" spans="1:20" ht="12.6" hidden="1" customHeight="1" outlineLevel="2">
      <c r="A1837" s="1218">
        <v>44333</v>
      </c>
      <c r="B1837" s="1163" t="s">
        <v>5745</v>
      </c>
      <c r="C1837" s="955" t="s">
        <v>7584</v>
      </c>
      <c r="D1837" s="968"/>
      <c r="E1837" s="968"/>
      <c r="F1837" s="972"/>
      <c r="G1837" s="970"/>
      <c r="H1837" s="967"/>
      <c r="I1837" s="970"/>
      <c r="J1837" s="967"/>
      <c r="K1837" s="970"/>
      <c r="L1837" s="967"/>
      <c r="M1837" s="973" t="s">
        <v>5700</v>
      </c>
      <c r="N1837" s="967"/>
      <c r="O1837" s="970"/>
      <c r="P1837" s="967"/>
      <c r="Q1837" s="970"/>
      <c r="R1837" s="967"/>
      <c r="S1837" s="970"/>
      <c r="T1837" s="974" t="s">
        <v>5700</v>
      </c>
    </row>
    <row r="1838" spans="1:20" ht="12.6" hidden="1" customHeight="1" outlineLevel="2">
      <c r="A1838" s="1218">
        <v>44333</v>
      </c>
      <c r="B1838" s="1163" t="s">
        <v>5698</v>
      </c>
      <c r="C1838" s="955" t="s">
        <v>7585</v>
      </c>
      <c r="D1838" s="968"/>
      <c r="E1838" s="968"/>
      <c r="F1838" s="972"/>
      <c r="G1838" s="970"/>
      <c r="H1838" s="967"/>
      <c r="I1838" s="970"/>
      <c r="J1838" s="967"/>
      <c r="K1838" s="970"/>
      <c r="L1838" s="967"/>
      <c r="M1838" s="970"/>
      <c r="N1838" s="967"/>
      <c r="O1838" s="970"/>
      <c r="P1838" s="974" t="s">
        <v>5700</v>
      </c>
      <c r="Q1838" s="970"/>
      <c r="R1838" s="967"/>
      <c r="S1838" s="970"/>
      <c r="T1838" s="967"/>
    </row>
    <row r="1839" spans="1:20" ht="12.6" hidden="1" customHeight="1" outlineLevel="2">
      <c r="A1839" s="1218">
        <v>44333</v>
      </c>
      <c r="B1839" s="1163" t="s">
        <v>5706</v>
      </c>
      <c r="C1839" s="955" t="s">
        <v>7586</v>
      </c>
      <c r="D1839" s="968"/>
      <c r="E1839" s="968"/>
      <c r="F1839" s="972"/>
      <c r="G1839" s="970"/>
      <c r="H1839" s="967"/>
      <c r="I1839" s="970"/>
      <c r="J1839" s="967"/>
      <c r="K1839" s="970"/>
      <c r="L1839" s="967"/>
      <c r="M1839" s="970"/>
      <c r="N1839" s="967"/>
      <c r="O1839" s="970"/>
      <c r="P1839" s="967"/>
      <c r="Q1839" s="970"/>
      <c r="R1839" s="967"/>
      <c r="S1839" s="970"/>
      <c r="T1839" s="974" t="s">
        <v>5700</v>
      </c>
    </row>
    <row r="1840" spans="1:20" ht="12.6" hidden="1" customHeight="1" outlineLevel="2">
      <c r="A1840" s="1218">
        <v>44333</v>
      </c>
      <c r="B1840" s="1163" t="s">
        <v>5698</v>
      </c>
      <c r="C1840" s="955" t="s">
        <v>7587</v>
      </c>
      <c r="D1840" s="968"/>
      <c r="E1840" s="968"/>
      <c r="F1840" s="972"/>
      <c r="G1840" s="970"/>
      <c r="H1840" s="967"/>
      <c r="I1840" s="970"/>
      <c r="J1840" s="967"/>
      <c r="K1840" s="970"/>
      <c r="L1840" s="967"/>
      <c r="M1840" s="970"/>
      <c r="N1840" s="967"/>
      <c r="O1840" s="970"/>
      <c r="P1840" s="967"/>
      <c r="Q1840" s="970"/>
      <c r="R1840" s="967"/>
      <c r="S1840" s="970"/>
      <c r="T1840" s="974" t="s">
        <v>5700</v>
      </c>
    </row>
    <row r="1841" spans="1:27" ht="12.6" hidden="1" customHeight="1" outlineLevel="2">
      <c r="A1841" s="1218">
        <v>44333</v>
      </c>
      <c r="B1841" s="1163" t="s">
        <v>5698</v>
      </c>
      <c r="C1841" s="955" t="s">
        <v>7588</v>
      </c>
      <c r="D1841" s="968"/>
      <c r="E1841" s="968"/>
      <c r="F1841" s="972"/>
      <c r="G1841" s="970"/>
      <c r="H1841" s="967"/>
      <c r="I1841" s="970"/>
      <c r="J1841" s="967"/>
      <c r="K1841" s="970"/>
      <c r="L1841" s="967"/>
      <c r="M1841" s="970"/>
      <c r="N1841" s="967"/>
      <c r="O1841" s="973" t="s">
        <v>5700</v>
      </c>
      <c r="P1841" s="967"/>
      <c r="Q1841" s="970"/>
      <c r="R1841" s="967"/>
      <c r="S1841" s="970"/>
      <c r="T1841" s="967"/>
      <c r="U1841" s="970"/>
      <c r="V1841" s="967"/>
      <c r="W1841" s="970"/>
      <c r="X1841" s="967"/>
      <c r="Y1841" s="967"/>
      <c r="Z1841" s="955"/>
      <c r="AA1841" s="955"/>
    </row>
    <row r="1842" spans="1:27" ht="12.6" hidden="1" customHeight="1" outlineLevel="2">
      <c r="A1842" s="1218">
        <v>44333</v>
      </c>
      <c r="B1842" s="1163" t="s">
        <v>5698</v>
      </c>
      <c r="C1842" s="955" t="s">
        <v>7589</v>
      </c>
      <c r="D1842" s="977"/>
      <c r="E1842" s="977" t="s">
        <v>5700</v>
      </c>
      <c r="F1842" s="972"/>
      <c r="G1842" s="970"/>
      <c r="H1842" s="967"/>
      <c r="I1842" s="970"/>
      <c r="J1842" s="974" t="s">
        <v>5700</v>
      </c>
      <c r="K1842" s="973" t="s">
        <v>5700</v>
      </c>
      <c r="L1842" s="967"/>
      <c r="M1842" s="970"/>
      <c r="N1842" s="967"/>
      <c r="O1842" s="970"/>
      <c r="P1842" s="967"/>
      <c r="Q1842" s="970"/>
      <c r="R1842" s="967"/>
      <c r="S1842" s="970"/>
      <c r="T1842" s="967"/>
      <c r="U1842" s="970"/>
      <c r="V1842" s="967"/>
      <c r="W1842" s="970"/>
      <c r="X1842" s="967"/>
      <c r="Y1842" s="967"/>
      <c r="Z1842" s="955"/>
      <c r="AA1842" s="955"/>
    </row>
    <row r="1843" spans="1:27" ht="12.6" hidden="1" customHeight="1" outlineLevel="2">
      <c r="A1843" s="1218">
        <v>44333</v>
      </c>
      <c r="B1843" s="1163" t="s">
        <v>5698</v>
      </c>
      <c r="C1843" s="955" t="s">
        <v>7590</v>
      </c>
      <c r="D1843" s="968"/>
      <c r="E1843" s="968"/>
      <c r="F1843" s="969" t="s">
        <v>5700</v>
      </c>
      <c r="G1843" s="970"/>
      <c r="H1843" s="967"/>
      <c r="I1843" s="970"/>
      <c r="J1843" s="967"/>
      <c r="K1843" s="970"/>
      <c r="L1843" s="967"/>
      <c r="M1843" s="970"/>
      <c r="N1843" s="967"/>
      <c r="O1843" s="970"/>
      <c r="P1843" s="967"/>
      <c r="Q1843" s="970"/>
      <c r="R1843" s="967"/>
      <c r="S1843" s="970"/>
      <c r="T1843" s="967"/>
      <c r="U1843" s="970"/>
      <c r="V1843" s="967"/>
      <c r="W1843" s="970"/>
      <c r="X1843" s="967"/>
      <c r="Y1843" s="967"/>
      <c r="Z1843" s="955"/>
      <c r="AA1843" s="955"/>
    </row>
    <row r="1844" spans="1:27" ht="12.6" hidden="1" customHeight="1" outlineLevel="2">
      <c r="A1844" s="1218">
        <v>44333</v>
      </c>
      <c r="B1844" s="1163" t="s">
        <v>5698</v>
      </c>
      <c r="C1844" s="955" t="s">
        <v>7591</v>
      </c>
      <c r="D1844" s="968"/>
      <c r="E1844" s="968"/>
      <c r="F1844" s="972"/>
      <c r="G1844" s="970"/>
      <c r="H1844" s="967"/>
      <c r="I1844" s="970"/>
      <c r="J1844" s="967"/>
      <c r="K1844" s="970"/>
      <c r="L1844" s="967"/>
      <c r="M1844" s="970"/>
      <c r="N1844" s="967"/>
      <c r="O1844" s="973" t="s">
        <v>5700</v>
      </c>
      <c r="P1844" s="967"/>
      <c r="Q1844" s="970"/>
      <c r="R1844" s="967"/>
      <c r="S1844" s="970"/>
      <c r="T1844" s="967"/>
      <c r="U1844" s="970"/>
      <c r="V1844" s="967"/>
      <c r="W1844" s="970"/>
      <c r="X1844" s="967"/>
      <c r="Y1844" s="967"/>
      <c r="Z1844" s="955"/>
      <c r="AA1844" s="955"/>
    </row>
    <row r="1845" spans="1:27" ht="12.6" hidden="1" customHeight="1" outlineLevel="2">
      <c r="A1845" s="1218">
        <v>44333</v>
      </c>
      <c r="B1845" s="1163" t="s">
        <v>5739</v>
      </c>
      <c r="C1845" s="955" t="s">
        <v>7592</v>
      </c>
      <c r="D1845" s="977"/>
      <c r="E1845" s="977" t="s">
        <v>5700</v>
      </c>
      <c r="F1845" s="972"/>
      <c r="G1845" s="970"/>
      <c r="H1845" s="967"/>
      <c r="I1845" s="970"/>
      <c r="J1845" s="967"/>
      <c r="K1845" s="970"/>
      <c r="L1845" s="967"/>
      <c r="M1845" s="970"/>
      <c r="N1845" s="967"/>
      <c r="O1845" s="970"/>
      <c r="P1845" s="967"/>
      <c r="Q1845" s="970"/>
      <c r="R1845" s="967"/>
      <c r="S1845" s="970"/>
      <c r="T1845" s="967"/>
      <c r="U1845" s="970"/>
      <c r="V1845" s="967"/>
      <c r="W1845" s="970"/>
      <c r="X1845" s="967"/>
      <c r="Y1845" s="967"/>
      <c r="Z1845" s="955"/>
      <c r="AA1845" s="955"/>
    </row>
    <row r="1846" spans="1:27" ht="12.6" hidden="1" customHeight="1" outlineLevel="1" collapsed="1">
      <c r="A1846" s="1219">
        <v>18.05</v>
      </c>
      <c r="B1846" s="1163" t="s">
        <v>5698</v>
      </c>
      <c r="C1846" s="955" t="s">
        <v>7593</v>
      </c>
      <c r="D1846" s="968"/>
      <c r="E1846" s="968"/>
      <c r="F1846" s="972"/>
      <c r="G1846" s="970"/>
      <c r="H1846" s="967"/>
      <c r="I1846" s="970"/>
      <c r="J1846" s="967"/>
      <c r="K1846" s="970"/>
      <c r="L1846" s="967"/>
      <c r="M1846" s="970"/>
      <c r="N1846" s="967"/>
      <c r="O1846" s="970"/>
      <c r="P1846" s="967"/>
      <c r="Q1846" s="970"/>
      <c r="R1846" s="967"/>
      <c r="S1846" s="970"/>
      <c r="T1846" s="974" t="s">
        <v>5700</v>
      </c>
      <c r="U1846" s="970"/>
      <c r="V1846" s="967"/>
      <c r="W1846" s="970"/>
      <c r="X1846" s="967"/>
      <c r="Y1846" s="967"/>
      <c r="Z1846" s="955"/>
      <c r="AA1846" s="955"/>
    </row>
    <row r="1847" spans="1:27" ht="12.6" hidden="1" customHeight="1" outlineLevel="2">
      <c r="A1847" s="1219">
        <v>18.05</v>
      </c>
      <c r="B1847" s="1163" t="s">
        <v>5698</v>
      </c>
      <c r="C1847" s="955" t="s">
        <v>7594</v>
      </c>
      <c r="D1847" s="968"/>
      <c r="E1847" s="968"/>
      <c r="F1847" s="972"/>
      <c r="G1847" s="970"/>
      <c r="H1847" s="967"/>
      <c r="I1847" s="970"/>
      <c r="J1847" s="967"/>
      <c r="K1847" s="970"/>
      <c r="L1847" s="967"/>
      <c r="M1847" s="970"/>
      <c r="N1847" s="967"/>
      <c r="O1847" s="970"/>
      <c r="P1847" s="967"/>
      <c r="Q1847" s="970"/>
      <c r="R1847" s="967"/>
      <c r="S1847" s="970"/>
      <c r="T1847" s="974" t="s">
        <v>5700</v>
      </c>
      <c r="U1847" s="970"/>
      <c r="V1847" s="967"/>
      <c r="W1847" s="970"/>
      <c r="X1847" s="967"/>
      <c r="Y1847" s="967"/>
      <c r="Z1847" s="955"/>
      <c r="AA1847" s="955"/>
    </row>
    <row r="1848" spans="1:27" ht="12.6" hidden="1" customHeight="1" outlineLevel="2">
      <c r="A1848" s="1219">
        <v>18.05</v>
      </c>
      <c r="B1848" s="1163" t="s">
        <v>5698</v>
      </c>
      <c r="C1848" s="955" t="s">
        <v>7595</v>
      </c>
      <c r="D1848" s="968"/>
      <c r="E1848" s="968"/>
      <c r="F1848" s="969" t="s">
        <v>5700</v>
      </c>
      <c r="G1848" s="970"/>
      <c r="H1848" s="967"/>
      <c r="I1848" s="970"/>
      <c r="J1848" s="967"/>
      <c r="K1848" s="970"/>
      <c r="L1848" s="967"/>
      <c r="M1848" s="970"/>
      <c r="N1848" s="967"/>
      <c r="O1848" s="970"/>
      <c r="P1848" s="967"/>
      <c r="Q1848" s="970"/>
      <c r="R1848" s="967"/>
      <c r="S1848" s="970"/>
      <c r="T1848" s="967"/>
      <c r="U1848" s="970"/>
      <c r="V1848" s="967"/>
      <c r="W1848" s="970"/>
      <c r="X1848" s="967"/>
      <c r="Y1848" s="967"/>
      <c r="Z1848" s="955"/>
      <c r="AA1848" s="1032" t="s">
        <v>6347</v>
      </c>
    </row>
    <row r="1849" spans="1:27" ht="12.6" hidden="1" customHeight="1" outlineLevel="2">
      <c r="A1849" s="1219">
        <v>18.05</v>
      </c>
      <c r="B1849" s="1163" t="s">
        <v>5698</v>
      </c>
      <c r="C1849" s="955" t="s">
        <v>7596</v>
      </c>
      <c r="D1849" s="968"/>
      <c r="E1849" s="968"/>
      <c r="F1849" s="969" t="s">
        <v>5700</v>
      </c>
      <c r="G1849" s="970"/>
      <c r="H1849" s="967"/>
      <c r="I1849" s="970"/>
      <c r="J1849" s="967"/>
      <c r="K1849" s="970"/>
      <c r="L1849" s="967"/>
      <c r="M1849" s="970"/>
      <c r="N1849" s="967"/>
      <c r="O1849" s="970"/>
      <c r="P1849" s="967"/>
      <c r="Q1849" s="970"/>
      <c r="R1849" s="967"/>
      <c r="S1849" s="970"/>
      <c r="T1849" s="967"/>
      <c r="U1849" s="970"/>
      <c r="V1849" s="967"/>
      <c r="W1849" s="970"/>
      <c r="X1849" s="967"/>
      <c r="Y1849" s="967"/>
      <c r="Z1849" s="955"/>
      <c r="AA1849" s="955"/>
    </row>
    <row r="1850" spans="1:27" ht="12.6" hidden="1" customHeight="1" outlineLevel="2">
      <c r="A1850" s="1219">
        <v>18.05</v>
      </c>
      <c r="B1850" s="1163" t="s">
        <v>5698</v>
      </c>
      <c r="C1850" s="955" t="s">
        <v>7597</v>
      </c>
      <c r="D1850" s="968"/>
      <c r="E1850" s="968"/>
      <c r="F1850" s="972"/>
      <c r="G1850" s="970"/>
      <c r="H1850" s="967"/>
      <c r="I1850" s="970"/>
      <c r="J1850" s="967"/>
      <c r="K1850" s="970"/>
      <c r="L1850" s="967"/>
      <c r="M1850" s="970"/>
      <c r="N1850" s="967"/>
      <c r="O1850" s="970"/>
      <c r="P1850" s="967"/>
      <c r="Q1850" s="970"/>
      <c r="R1850" s="967"/>
      <c r="S1850" s="970"/>
      <c r="T1850" s="974" t="s">
        <v>5700</v>
      </c>
      <c r="U1850" s="970"/>
      <c r="V1850" s="967"/>
      <c r="W1850" s="970"/>
      <c r="X1850" s="967"/>
      <c r="Y1850" s="967"/>
      <c r="Z1850" s="1220"/>
      <c r="AA1850" s="955"/>
    </row>
    <row r="1851" spans="1:27" ht="12.6" hidden="1" customHeight="1" outlineLevel="2">
      <c r="A1851" s="1219">
        <v>18.05</v>
      </c>
      <c r="B1851" s="1163" t="s">
        <v>5698</v>
      </c>
      <c r="C1851" s="955" t="s">
        <v>7598</v>
      </c>
      <c r="D1851" s="977"/>
      <c r="E1851" s="977" t="s">
        <v>5700</v>
      </c>
      <c r="F1851" s="972"/>
      <c r="G1851" s="970"/>
      <c r="H1851" s="967"/>
      <c r="I1851" s="970"/>
      <c r="J1851" s="967"/>
      <c r="K1851" s="970"/>
      <c r="L1851" s="967"/>
      <c r="M1851" s="970"/>
      <c r="N1851" s="967"/>
      <c r="O1851" s="970"/>
      <c r="P1851" s="967"/>
      <c r="Q1851" s="970"/>
      <c r="R1851" s="967"/>
      <c r="S1851" s="970"/>
      <c r="T1851" s="967"/>
      <c r="U1851" s="970"/>
      <c r="V1851" s="967"/>
      <c r="W1851" s="970"/>
      <c r="X1851" s="967"/>
      <c r="Y1851" s="967"/>
      <c r="Z1851" s="955"/>
      <c r="AA1851" s="955"/>
    </row>
    <row r="1852" spans="1:27" ht="12.6" hidden="1" customHeight="1" outlineLevel="2">
      <c r="A1852" s="1219">
        <v>18.05</v>
      </c>
      <c r="B1852" s="1163" t="s">
        <v>5698</v>
      </c>
      <c r="C1852" s="955" t="s">
        <v>7599</v>
      </c>
      <c r="D1852" s="968"/>
      <c r="E1852" s="968"/>
      <c r="F1852" s="972"/>
      <c r="G1852" s="970"/>
      <c r="H1852" s="967"/>
      <c r="I1852" s="970"/>
      <c r="J1852" s="967"/>
      <c r="K1852" s="970"/>
      <c r="L1852" s="967"/>
      <c r="M1852" s="970"/>
      <c r="N1852" s="967"/>
      <c r="O1852" s="970"/>
      <c r="P1852" s="967"/>
      <c r="Q1852" s="970"/>
      <c r="R1852" s="967"/>
      <c r="S1852" s="970"/>
      <c r="T1852" s="974" t="s">
        <v>5700</v>
      </c>
      <c r="U1852" s="970"/>
      <c r="V1852" s="967"/>
      <c r="W1852" s="970"/>
      <c r="X1852" s="967"/>
      <c r="Y1852" s="967"/>
      <c r="Z1852" s="955"/>
      <c r="AA1852" s="955"/>
    </row>
    <row r="1853" spans="1:27" ht="12.6" hidden="1" customHeight="1" outlineLevel="2">
      <c r="A1853" s="1219">
        <v>18.05</v>
      </c>
      <c r="B1853" s="1163" t="s">
        <v>5698</v>
      </c>
      <c r="C1853" s="955" t="s">
        <v>7600</v>
      </c>
      <c r="D1853" s="968"/>
      <c r="E1853" s="968"/>
      <c r="F1853" s="969" t="s">
        <v>5700</v>
      </c>
      <c r="G1853" s="970"/>
      <c r="H1853" s="967"/>
      <c r="I1853" s="970"/>
      <c r="J1853" s="967"/>
      <c r="K1853" s="970"/>
      <c r="L1853" s="967"/>
      <c r="M1853" s="970"/>
      <c r="N1853" s="967"/>
      <c r="O1853" s="970"/>
      <c r="P1853" s="967"/>
      <c r="Q1853" s="970"/>
      <c r="R1853" s="967"/>
      <c r="S1853" s="970"/>
      <c r="T1853" s="967"/>
      <c r="U1853" s="970"/>
      <c r="V1853" s="967"/>
      <c r="W1853" s="970"/>
      <c r="X1853" s="967"/>
      <c r="Y1853" s="967"/>
      <c r="Z1853" s="1221"/>
      <c r="AA1853" s="955"/>
    </row>
    <row r="1854" spans="1:27" ht="12.6" hidden="1" customHeight="1" outlineLevel="2">
      <c r="A1854" s="1219">
        <v>18.05</v>
      </c>
      <c r="B1854" s="1163" t="s">
        <v>5745</v>
      </c>
      <c r="C1854" s="955" t="s">
        <v>7601</v>
      </c>
      <c r="D1854" s="968"/>
      <c r="E1854" s="968"/>
      <c r="F1854" s="972"/>
      <c r="G1854" s="970"/>
      <c r="H1854" s="967"/>
      <c r="I1854" s="970"/>
      <c r="J1854" s="967"/>
      <c r="K1854" s="970"/>
      <c r="L1854" s="967"/>
      <c r="M1854" s="970"/>
      <c r="N1854" s="967"/>
      <c r="O1854" s="970"/>
      <c r="P1854" s="974" t="s">
        <v>5700</v>
      </c>
      <c r="Q1854" s="970"/>
      <c r="R1854" s="967"/>
      <c r="S1854" s="970"/>
      <c r="T1854" s="974" t="s">
        <v>5700</v>
      </c>
      <c r="U1854" s="970"/>
      <c r="V1854" s="967"/>
      <c r="W1854" s="970"/>
      <c r="X1854" s="967"/>
      <c r="Y1854" s="967"/>
      <c r="Z1854" s="955"/>
      <c r="AA1854" s="955"/>
    </row>
    <row r="1855" spans="1:27" ht="25.2" hidden="1" customHeight="1" outlineLevel="2">
      <c r="A1855" s="1219">
        <v>18.05</v>
      </c>
      <c r="B1855" s="1163" t="s">
        <v>5698</v>
      </c>
      <c r="C1855" s="955" t="s">
        <v>7602</v>
      </c>
      <c r="D1855" s="977"/>
      <c r="E1855" s="977" t="s">
        <v>5700</v>
      </c>
      <c r="F1855" s="972"/>
      <c r="G1855" s="970"/>
      <c r="H1855" s="967"/>
      <c r="I1855" s="970"/>
      <c r="J1855" s="967"/>
      <c r="K1855" s="970"/>
      <c r="L1855" s="967"/>
      <c r="M1855" s="970"/>
      <c r="N1855" s="967"/>
      <c r="O1855" s="970"/>
      <c r="P1855" s="967"/>
      <c r="Q1855" s="970"/>
      <c r="R1855" s="967"/>
      <c r="S1855" s="970"/>
      <c r="T1855" s="967"/>
      <c r="U1855" s="970"/>
      <c r="V1855" s="967"/>
      <c r="W1855" s="970"/>
      <c r="X1855" s="967"/>
      <c r="Y1855" s="967"/>
      <c r="Z1855" s="1220"/>
      <c r="AA1855" s="955"/>
    </row>
    <row r="1856" spans="1:27" ht="25.2" hidden="1" customHeight="1" outlineLevel="2">
      <c r="A1856" s="1219">
        <v>18.05</v>
      </c>
      <c r="B1856" s="1163" t="s">
        <v>5698</v>
      </c>
      <c r="C1856" s="955" t="s">
        <v>7603</v>
      </c>
      <c r="D1856" s="968"/>
      <c r="E1856" s="968"/>
      <c r="F1856" s="969" t="s">
        <v>5700</v>
      </c>
      <c r="G1856" s="970"/>
      <c r="H1856" s="967"/>
      <c r="I1856" s="970"/>
      <c r="J1856" s="967"/>
      <c r="K1856" s="970"/>
      <c r="L1856" s="967"/>
      <c r="M1856" s="970"/>
      <c r="N1856" s="967"/>
      <c r="O1856" s="970"/>
      <c r="P1856" s="967"/>
      <c r="Q1856" s="970"/>
      <c r="R1856" s="967"/>
      <c r="S1856" s="970"/>
      <c r="T1856" s="967"/>
      <c r="U1856" s="970"/>
      <c r="V1856" s="967"/>
      <c r="W1856" s="970"/>
      <c r="X1856" s="967"/>
      <c r="Y1856" s="967"/>
      <c r="Z1856" s="955"/>
      <c r="AA1856" s="955"/>
    </row>
    <row r="1857" spans="1:22" ht="12.6" hidden="1" customHeight="1" outlineLevel="2">
      <c r="A1857" s="1219">
        <v>18.05</v>
      </c>
      <c r="B1857" s="1163" t="s">
        <v>5698</v>
      </c>
      <c r="C1857" s="955" t="s">
        <v>7604</v>
      </c>
      <c r="D1857" s="968"/>
      <c r="E1857" s="968"/>
      <c r="F1857" s="969" t="s">
        <v>5700</v>
      </c>
      <c r="G1857" s="970"/>
      <c r="H1857" s="967"/>
      <c r="I1857" s="970"/>
      <c r="J1857" s="967"/>
      <c r="K1857" s="970"/>
      <c r="L1857" s="967"/>
      <c r="M1857" s="970"/>
      <c r="N1857" s="967"/>
      <c r="O1857" s="970"/>
      <c r="P1857" s="967"/>
      <c r="Q1857" s="970"/>
      <c r="R1857" s="967"/>
      <c r="S1857" s="970"/>
      <c r="T1857" s="974" t="s">
        <v>5700</v>
      </c>
      <c r="U1857" s="970"/>
      <c r="V1857" s="967"/>
    </row>
    <row r="1858" spans="1:22" ht="12.6" hidden="1" customHeight="1" outlineLevel="2">
      <c r="A1858" s="1219">
        <v>18.05</v>
      </c>
      <c r="B1858" s="1163" t="s">
        <v>5698</v>
      </c>
      <c r="C1858" s="955" t="s">
        <v>7605</v>
      </c>
      <c r="D1858" s="968"/>
      <c r="E1858" s="968"/>
      <c r="F1858" s="969" t="s">
        <v>5700</v>
      </c>
      <c r="G1858" s="970"/>
      <c r="H1858" s="967"/>
      <c r="I1858" s="970"/>
      <c r="J1858" s="967"/>
      <c r="K1858" s="970"/>
      <c r="L1858" s="967"/>
      <c r="M1858" s="970"/>
      <c r="N1858" s="967"/>
      <c r="O1858" s="970"/>
      <c r="P1858" s="967"/>
      <c r="Q1858" s="970"/>
      <c r="R1858" s="967"/>
      <c r="S1858" s="970"/>
      <c r="T1858" s="967"/>
      <c r="U1858" s="970"/>
      <c r="V1858" s="967"/>
    </row>
    <row r="1859" spans="1:22" ht="12.6" hidden="1" customHeight="1" outlineLevel="2">
      <c r="A1859" s="1219">
        <v>18.05</v>
      </c>
      <c r="B1859" s="1163" t="s">
        <v>5698</v>
      </c>
      <c r="C1859" s="955" t="s">
        <v>7606</v>
      </c>
      <c r="D1859" s="968"/>
      <c r="E1859" s="968"/>
      <c r="F1859" s="969" t="s">
        <v>5700</v>
      </c>
      <c r="G1859" s="970"/>
      <c r="H1859" s="967"/>
      <c r="I1859" s="970"/>
      <c r="J1859" s="967"/>
      <c r="K1859" s="970"/>
      <c r="L1859" s="967"/>
      <c r="M1859" s="970"/>
      <c r="N1859" s="967"/>
      <c r="O1859" s="970"/>
      <c r="P1859" s="967"/>
      <c r="Q1859" s="970"/>
      <c r="R1859" s="967"/>
      <c r="S1859" s="970"/>
      <c r="T1859" s="967"/>
      <c r="U1859" s="970"/>
      <c r="V1859" s="967"/>
    </row>
    <row r="1860" spans="1:22" ht="12.6" hidden="1" customHeight="1" outlineLevel="2">
      <c r="A1860" s="1219">
        <v>18.05</v>
      </c>
      <c r="B1860" s="1163" t="s">
        <v>5698</v>
      </c>
      <c r="C1860" s="955" t="s">
        <v>7607</v>
      </c>
      <c r="D1860" s="968"/>
      <c r="E1860" s="968"/>
      <c r="F1860" s="969" t="s">
        <v>5700</v>
      </c>
      <c r="G1860" s="970"/>
      <c r="H1860" s="967"/>
      <c r="I1860" s="970"/>
      <c r="J1860" s="967"/>
      <c r="K1860" s="970"/>
      <c r="L1860" s="967"/>
      <c r="M1860" s="970"/>
      <c r="N1860" s="967"/>
      <c r="O1860" s="970"/>
      <c r="P1860" s="967"/>
      <c r="Q1860" s="970"/>
      <c r="R1860" s="967"/>
      <c r="S1860" s="970"/>
      <c r="T1860" s="967"/>
      <c r="U1860" s="970"/>
      <c r="V1860" s="967"/>
    </row>
    <row r="1861" spans="1:22" ht="12.6" hidden="1" customHeight="1" outlineLevel="2">
      <c r="A1861" s="1219">
        <v>18.05</v>
      </c>
      <c r="B1861" s="1163" t="s">
        <v>5698</v>
      </c>
      <c r="C1861" s="955" t="s">
        <v>7608</v>
      </c>
      <c r="D1861" s="968"/>
      <c r="E1861" s="968"/>
      <c r="F1861" s="969"/>
      <c r="G1861" s="970"/>
      <c r="H1861" s="974" t="s">
        <v>5700</v>
      </c>
      <c r="I1861" s="973" t="s">
        <v>5700</v>
      </c>
      <c r="J1861" s="974" t="s">
        <v>5700</v>
      </c>
      <c r="K1861" s="970"/>
      <c r="L1861" s="967"/>
      <c r="M1861" s="970"/>
      <c r="N1861" s="967"/>
      <c r="O1861" s="970"/>
      <c r="P1861" s="967"/>
      <c r="Q1861" s="970"/>
      <c r="R1861" s="967"/>
      <c r="S1861" s="970"/>
      <c r="T1861" s="967"/>
      <c r="U1861" s="970"/>
      <c r="V1861" s="967"/>
    </row>
    <row r="1862" spans="1:22" ht="12.6" hidden="1" customHeight="1" outlineLevel="2">
      <c r="A1862" s="1219">
        <v>18.05</v>
      </c>
      <c r="B1862" s="1163" t="s">
        <v>3470</v>
      </c>
      <c r="C1862" s="955" t="s">
        <v>7609</v>
      </c>
      <c r="D1862" s="968"/>
      <c r="E1862" s="968"/>
      <c r="F1862" s="969" t="s">
        <v>5700</v>
      </c>
      <c r="G1862" s="970"/>
      <c r="H1862" s="967"/>
      <c r="I1862" s="970"/>
      <c r="J1862" s="967"/>
      <c r="K1862" s="970"/>
      <c r="L1862" s="967"/>
      <c r="M1862" s="970"/>
      <c r="N1862" s="967"/>
      <c r="O1862" s="970"/>
      <c r="P1862" s="967"/>
      <c r="Q1862" s="970"/>
      <c r="R1862" s="967"/>
      <c r="S1862" s="970"/>
      <c r="T1862" s="967"/>
      <c r="U1862" s="970"/>
      <c r="V1862" s="967"/>
    </row>
    <row r="1863" spans="1:22" ht="12.6" hidden="1" customHeight="1" outlineLevel="2">
      <c r="A1863" s="1219">
        <v>18.05</v>
      </c>
      <c r="B1863" s="1163" t="s">
        <v>5745</v>
      </c>
      <c r="C1863" s="955" t="s">
        <v>7610</v>
      </c>
      <c r="D1863" s="968"/>
      <c r="E1863" s="968"/>
      <c r="F1863" s="972"/>
      <c r="G1863" s="970"/>
      <c r="H1863" s="967"/>
      <c r="I1863" s="970"/>
      <c r="J1863" s="967"/>
      <c r="K1863" s="970"/>
      <c r="L1863" s="967"/>
      <c r="M1863" s="970"/>
      <c r="N1863" s="967"/>
      <c r="O1863" s="970"/>
      <c r="P1863" s="967"/>
      <c r="Q1863" s="970"/>
      <c r="R1863" s="967"/>
      <c r="S1863" s="970"/>
      <c r="T1863" s="967"/>
      <c r="U1863" s="973" t="s">
        <v>5700</v>
      </c>
      <c r="V1863" s="967"/>
    </row>
    <row r="1864" spans="1:22" ht="12.6" hidden="1" customHeight="1" outlineLevel="2">
      <c r="A1864" s="1219">
        <v>18.05</v>
      </c>
      <c r="B1864" s="1163" t="s">
        <v>5698</v>
      </c>
      <c r="C1864" s="955" t="s">
        <v>7611</v>
      </c>
      <c r="D1864" s="968"/>
      <c r="E1864" s="968"/>
      <c r="F1864" s="972"/>
      <c r="G1864" s="970"/>
      <c r="H1864" s="967"/>
      <c r="I1864" s="970"/>
      <c r="J1864" s="967"/>
      <c r="K1864" s="970"/>
      <c r="L1864" s="967"/>
      <c r="M1864" s="970"/>
      <c r="N1864" s="967"/>
      <c r="O1864" s="973" t="s">
        <v>5700</v>
      </c>
      <c r="P1864" s="967"/>
      <c r="Q1864" s="970"/>
      <c r="R1864" s="967"/>
      <c r="S1864" s="970"/>
      <c r="T1864" s="967"/>
      <c r="U1864" s="970"/>
      <c r="V1864" s="967"/>
    </row>
    <row r="1865" spans="1:22" ht="12.6" hidden="1" customHeight="1" outlineLevel="2">
      <c r="A1865" s="1219">
        <v>18.05</v>
      </c>
      <c r="B1865" s="1163" t="s">
        <v>5745</v>
      </c>
      <c r="C1865" s="955" t="s">
        <v>7612</v>
      </c>
      <c r="D1865" s="968"/>
      <c r="E1865" s="968"/>
      <c r="F1865" s="972"/>
      <c r="G1865" s="970"/>
      <c r="H1865" s="967"/>
      <c r="I1865" s="970"/>
      <c r="J1865" s="967"/>
      <c r="K1865" s="970"/>
      <c r="L1865" s="967"/>
      <c r="M1865" s="970"/>
      <c r="N1865" s="967"/>
      <c r="O1865" s="970"/>
      <c r="P1865" s="967"/>
      <c r="Q1865" s="970"/>
      <c r="R1865" s="967"/>
      <c r="S1865" s="970"/>
      <c r="T1865" s="974" t="s">
        <v>5700</v>
      </c>
      <c r="U1865" s="970"/>
      <c r="V1865" s="967"/>
    </row>
    <row r="1866" spans="1:22" ht="12.6" hidden="1" customHeight="1" outlineLevel="1" collapsed="1">
      <c r="A1866" s="1222">
        <v>19.05</v>
      </c>
      <c r="B1866" s="1163" t="s">
        <v>5698</v>
      </c>
      <c r="C1866" s="955" t="s">
        <v>7613</v>
      </c>
      <c r="D1866" s="968"/>
      <c r="E1866" s="968"/>
      <c r="F1866" s="972"/>
      <c r="G1866" s="970"/>
      <c r="H1866" s="974" t="s">
        <v>5700</v>
      </c>
      <c r="I1866" s="970"/>
      <c r="J1866" s="967"/>
      <c r="K1866" s="970"/>
      <c r="L1866" s="967"/>
      <c r="M1866" s="970"/>
      <c r="N1866" s="967"/>
      <c r="O1866" s="970"/>
      <c r="P1866" s="967"/>
      <c r="Q1866" s="970"/>
      <c r="R1866" s="967"/>
      <c r="S1866" s="970"/>
      <c r="T1866" s="967"/>
      <c r="U1866" s="970"/>
      <c r="V1866" s="967"/>
    </row>
    <row r="1867" spans="1:22" ht="12.6" hidden="1" customHeight="1" outlineLevel="2">
      <c r="A1867" s="1222">
        <v>19.05</v>
      </c>
      <c r="B1867" s="1163" t="s">
        <v>5698</v>
      </c>
      <c r="C1867" s="955" t="s">
        <v>7614</v>
      </c>
      <c r="D1867" s="968"/>
      <c r="E1867" s="968"/>
      <c r="F1867" s="972"/>
      <c r="G1867" s="970"/>
      <c r="H1867" s="974" t="s">
        <v>5700</v>
      </c>
      <c r="I1867" s="970"/>
      <c r="J1867" s="967"/>
      <c r="K1867" s="970"/>
      <c r="L1867" s="967"/>
      <c r="M1867" s="970"/>
      <c r="N1867" s="967"/>
      <c r="O1867" s="970"/>
      <c r="P1867" s="967"/>
      <c r="Q1867" s="970"/>
      <c r="R1867" s="967"/>
      <c r="S1867" s="970"/>
      <c r="T1867" s="967"/>
      <c r="U1867" s="970"/>
      <c r="V1867" s="967"/>
    </row>
    <row r="1868" spans="1:22" ht="12.6" hidden="1" customHeight="1" outlineLevel="2">
      <c r="A1868" s="1222">
        <v>19.05</v>
      </c>
      <c r="B1868" s="1163" t="s">
        <v>5698</v>
      </c>
      <c r="C1868" s="955" t="s">
        <v>7615</v>
      </c>
      <c r="D1868" s="968"/>
      <c r="E1868" s="968"/>
      <c r="F1868" s="972"/>
      <c r="G1868" s="973"/>
      <c r="H1868" s="974" t="s">
        <v>5700</v>
      </c>
      <c r="I1868" s="970"/>
      <c r="J1868" s="967"/>
      <c r="K1868" s="970"/>
      <c r="L1868" s="967"/>
      <c r="M1868" s="970"/>
      <c r="N1868" s="967"/>
      <c r="O1868" s="970"/>
      <c r="P1868" s="967"/>
      <c r="Q1868" s="970"/>
      <c r="R1868" s="967"/>
      <c r="S1868" s="970"/>
      <c r="T1868" s="967"/>
      <c r="U1868" s="973" t="s">
        <v>5700</v>
      </c>
      <c r="V1868" s="967"/>
    </row>
    <row r="1869" spans="1:22" ht="12.6" hidden="1" customHeight="1" outlineLevel="2">
      <c r="A1869" s="1222">
        <v>19.05</v>
      </c>
      <c r="B1869" s="1163" t="s">
        <v>5723</v>
      </c>
      <c r="C1869" s="955" t="s">
        <v>7616</v>
      </c>
      <c r="D1869" s="968"/>
      <c r="E1869" s="968"/>
      <c r="F1869" s="972"/>
      <c r="G1869" s="970"/>
      <c r="H1869" s="967"/>
      <c r="I1869" s="970"/>
      <c r="J1869" s="967"/>
      <c r="K1869" s="970"/>
      <c r="L1869" s="967"/>
      <c r="M1869" s="973" t="s">
        <v>5700</v>
      </c>
      <c r="N1869" s="967"/>
      <c r="O1869" s="970"/>
      <c r="P1869" s="967"/>
      <c r="Q1869" s="970"/>
      <c r="R1869" s="967"/>
      <c r="S1869" s="970"/>
      <c r="T1869" s="967"/>
      <c r="U1869" s="970"/>
      <c r="V1869" s="974" t="s">
        <v>5700</v>
      </c>
    </row>
    <row r="1870" spans="1:22" ht="25.2" hidden="1" customHeight="1" outlineLevel="2">
      <c r="A1870" s="1222">
        <v>19.05</v>
      </c>
      <c r="B1870" s="1163" t="s">
        <v>5698</v>
      </c>
      <c r="C1870" s="955" t="s">
        <v>7617</v>
      </c>
      <c r="D1870" s="968"/>
      <c r="E1870" s="968"/>
      <c r="F1870" s="969" t="s">
        <v>5700</v>
      </c>
      <c r="G1870" s="970"/>
      <c r="H1870" s="967"/>
      <c r="I1870" s="970"/>
      <c r="J1870" s="967"/>
      <c r="K1870" s="970"/>
      <c r="L1870" s="967"/>
      <c r="M1870" s="970"/>
      <c r="N1870" s="967"/>
      <c r="O1870" s="970"/>
      <c r="P1870" s="967"/>
      <c r="Q1870" s="970"/>
      <c r="R1870" s="967"/>
      <c r="S1870" s="970"/>
      <c r="T1870" s="967"/>
      <c r="U1870" s="970"/>
      <c r="V1870" s="967"/>
    </row>
    <row r="1871" spans="1:22" ht="12.6" hidden="1" customHeight="1" outlineLevel="2">
      <c r="A1871" s="1222">
        <v>19.05</v>
      </c>
      <c r="B1871" s="1163" t="s">
        <v>5698</v>
      </c>
      <c r="C1871" s="955" t="s">
        <v>7618</v>
      </c>
      <c r="D1871" s="977"/>
      <c r="E1871" s="977" t="s">
        <v>5705</v>
      </c>
      <c r="F1871" s="972"/>
      <c r="G1871" s="970"/>
      <c r="H1871" s="967"/>
      <c r="I1871" s="970"/>
      <c r="J1871" s="967"/>
      <c r="K1871" s="970"/>
      <c r="L1871" s="967"/>
      <c r="M1871" s="970"/>
      <c r="N1871" s="967"/>
      <c r="O1871" s="970"/>
      <c r="P1871" s="967"/>
      <c r="Q1871" s="970"/>
      <c r="R1871" s="967"/>
      <c r="S1871" s="970"/>
      <c r="T1871" s="967"/>
      <c r="U1871" s="970"/>
      <c r="V1871" s="967"/>
    </row>
    <row r="1872" spans="1:22" ht="25.2" hidden="1" customHeight="1" outlineLevel="2">
      <c r="A1872" s="1222">
        <v>19.05</v>
      </c>
      <c r="B1872" s="1163" t="s">
        <v>5698</v>
      </c>
      <c r="C1872" s="955" t="s">
        <v>7619</v>
      </c>
      <c r="D1872" s="968"/>
      <c r="E1872" s="968"/>
      <c r="F1872" s="972"/>
      <c r="G1872" s="970"/>
      <c r="H1872" s="967"/>
      <c r="I1872" s="970"/>
      <c r="J1872" s="967"/>
      <c r="K1872" s="970"/>
      <c r="L1872" s="967"/>
      <c r="M1872" s="970"/>
      <c r="N1872" s="967"/>
      <c r="O1872" s="970"/>
      <c r="P1872" s="967"/>
      <c r="Q1872" s="970"/>
      <c r="R1872" s="967"/>
      <c r="S1872" s="970"/>
      <c r="T1872" s="974" t="s">
        <v>5705</v>
      </c>
      <c r="U1872" s="970"/>
      <c r="V1872" s="967"/>
    </row>
    <row r="1873" spans="1:20" ht="12.6" hidden="1" customHeight="1" outlineLevel="2">
      <c r="A1873" s="1222">
        <v>19.05</v>
      </c>
      <c r="B1873" s="1163" t="s">
        <v>5698</v>
      </c>
      <c r="C1873" s="955" t="s">
        <v>7620</v>
      </c>
      <c r="D1873" s="968"/>
      <c r="E1873" s="968"/>
      <c r="F1873" s="969" t="s">
        <v>5705</v>
      </c>
      <c r="G1873" s="970"/>
      <c r="H1873" s="967"/>
      <c r="I1873" s="970"/>
      <c r="J1873" s="967"/>
      <c r="K1873" s="970"/>
      <c r="L1873" s="967"/>
      <c r="M1873" s="970"/>
      <c r="N1873" s="967"/>
      <c r="O1873" s="970"/>
      <c r="P1873" s="967"/>
      <c r="Q1873" s="970"/>
      <c r="R1873" s="967"/>
      <c r="S1873" s="970"/>
      <c r="T1873" s="967"/>
    </row>
    <row r="1874" spans="1:20" ht="12.6" hidden="1" customHeight="1" outlineLevel="2">
      <c r="A1874" s="1222">
        <v>19.05</v>
      </c>
      <c r="B1874" s="1163" t="s">
        <v>5698</v>
      </c>
      <c r="C1874" s="955" t="s">
        <v>7621</v>
      </c>
      <c r="D1874" s="977"/>
      <c r="E1874" s="977"/>
      <c r="F1874" s="972"/>
      <c r="G1874" s="970"/>
      <c r="H1874" s="974" t="s">
        <v>5700</v>
      </c>
      <c r="I1874" s="970"/>
      <c r="J1874" s="967"/>
      <c r="K1874" s="970"/>
      <c r="L1874" s="967"/>
      <c r="M1874" s="970"/>
      <c r="N1874" s="967"/>
      <c r="O1874" s="970"/>
      <c r="P1874" s="967"/>
      <c r="Q1874" s="970"/>
      <c r="R1874" s="967"/>
      <c r="S1874" s="970"/>
      <c r="T1874" s="967"/>
    </row>
    <row r="1875" spans="1:20" ht="12.6" hidden="1" customHeight="1" outlineLevel="1" collapsed="1">
      <c r="A1875" s="1223">
        <v>44336</v>
      </c>
      <c r="B1875" s="1163" t="s">
        <v>5698</v>
      </c>
      <c r="C1875" s="955" t="s">
        <v>7622</v>
      </c>
      <c r="D1875" s="977"/>
      <c r="E1875" s="977" t="s">
        <v>5700</v>
      </c>
      <c r="F1875" s="972"/>
      <c r="G1875" s="970"/>
      <c r="H1875" s="967"/>
      <c r="I1875" s="970"/>
      <c r="J1875" s="967"/>
      <c r="K1875" s="973" t="s">
        <v>5700</v>
      </c>
      <c r="L1875" s="967"/>
      <c r="M1875" s="970"/>
      <c r="N1875" s="967"/>
      <c r="O1875" s="970"/>
      <c r="P1875" s="967"/>
      <c r="Q1875" s="970"/>
      <c r="R1875" s="967"/>
      <c r="S1875" s="970"/>
      <c r="T1875" s="967"/>
    </row>
    <row r="1876" spans="1:20" ht="25.2" hidden="1" customHeight="1" outlineLevel="2">
      <c r="A1876" s="1223">
        <v>44336</v>
      </c>
      <c r="B1876" s="1163" t="s">
        <v>5739</v>
      </c>
      <c r="C1876" s="955" t="s">
        <v>7623</v>
      </c>
      <c r="D1876" s="968"/>
      <c r="E1876" s="968"/>
      <c r="F1876" s="969" t="s">
        <v>5700</v>
      </c>
      <c r="G1876" s="970"/>
      <c r="H1876" s="967"/>
      <c r="I1876" s="970"/>
      <c r="J1876" s="967"/>
      <c r="K1876" s="970"/>
      <c r="L1876" s="967"/>
      <c r="M1876" s="970"/>
      <c r="N1876" s="967"/>
      <c r="O1876" s="970"/>
      <c r="P1876" s="967"/>
      <c r="Q1876" s="970"/>
      <c r="R1876" s="967"/>
      <c r="S1876" s="970"/>
      <c r="T1876" s="967"/>
    </row>
    <row r="1877" spans="1:20" ht="12.6" hidden="1" customHeight="1" outlineLevel="2">
      <c r="A1877" s="1223">
        <v>44336</v>
      </c>
      <c r="B1877" s="1163" t="s">
        <v>5698</v>
      </c>
      <c r="C1877" s="955" t="s">
        <v>7624</v>
      </c>
      <c r="D1877" s="968"/>
      <c r="E1877" s="968"/>
      <c r="F1877" s="969" t="s">
        <v>5700</v>
      </c>
      <c r="G1877" s="970"/>
      <c r="H1877" s="967"/>
      <c r="I1877" s="973" t="s">
        <v>5700</v>
      </c>
      <c r="J1877" s="967"/>
      <c r="K1877" s="970"/>
      <c r="L1877" s="967"/>
      <c r="M1877" s="970"/>
      <c r="N1877" s="967"/>
      <c r="O1877" s="970"/>
      <c r="P1877" s="967"/>
      <c r="Q1877" s="970"/>
      <c r="R1877" s="967"/>
      <c r="S1877" s="970"/>
      <c r="T1877" s="967"/>
    </row>
    <row r="1878" spans="1:20" ht="12.6" hidden="1" customHeight="1" outlineLevel="2">
      <c r="A1878" s="1223">
        <v>44336</v>
      </c>
      <c r="B1878" s="1163" t="s">
        <v>5698</v>
      </c>
      <c r="C1878" s="955" t="s">
        <v>7400</v>
      </c>
      <c r="D1878" s="968"/>
      <c r="E1878" s="968"/>
      <c r="F1878" s="969" t="s">
        <v>5700</v>
      </c>
      <c r="G1878" s="970"/>
      <c r="H1878" s="967"/>
      <c r="I1878" s="970"/>
      <c r="J1878" s="967"/>
      <c r="K1878" s="970"/>
      <c r="L1878" s="967"/>
      <c r="M1878" s="970"/>
      <c r="N1878" s="967"/>
      <c r="O1878" s="970"/>
      <c r="P1878" s="967"/>
      <c r="Q1878" s="970"/>
      <c r="R1878" s="967"/>
      <c r="S1878" s="970"/>
      <c r="T1878" s="967"/>
    </row>
    <row r="1879" spans="1:20" ht="12.6" hidden="1" customHeight="1" outlineLevel="2">
      <c r="A1879" s="1223">
        <v>44336</v>
      </c>
      <c r="B1879" s="1163" t="s">
        <v>5698</v>
      </c>
      <c r="C1879" s="955" t="s">
        <v>7625</v>
      </c>
      <c r="D1879" s="968"/>
      <c r="E1879" s="968"/>
      <c r="F1879" s="969" t="s">
        <v>5700</v>
      </c>
      <c r="G1879" s="970"/>
      <c r="H1879" s="967"/>
      <c r="I1879" s="970"/>
      <c r="J1879" s="967"/>
      <c r="K1879" s="970"/>
      <c r="L1879" s="967"/>
      <c r="M1879" s="970"/>
      <c r="N1879" s="967"/>
      <c r="O1879" s="970"/>
      <c r="P1879" s="967"/>
      <c r="Q1879" s="970"/>
      <c r="R1879" s="967"/>
      <c r="S1879" s="970"/>
      <c r="T1879" s="967"/>
    </row>
    <row r="1880" spans="1:20" ht="12.6" hidden="1" customHeight="1" outlineLevel="2">
      <c r="A1880" s="1223">
        <v>44336</v>
      </c>
      <c r="B1880" s="1163" t="s">
        <v>5698</v>
      </c>
      <c r="C1880" s="955" t="s">
        <v>7626</v>
      </c>
      <c r="D1880" s="968"/>
      <c r="E1880" s="968"/>
      <c r="F1880" s="972"/>
      <c r="G1880" s="970"/>
      <c r="H1880" s="967"/>
      <c r="I1880" s="970"/>
      <c r="J1880" s="967"/>
      <c r="K1880" s="970"/>
      <c r="L1880" s="967"/>
      <c r="M1880" s="973" t="s">
        <v>5700</v>
      </c>
      <c r="N1880" s="967"/>
      <c r="O1880" s="970"/>
      <c r="P1880" s="967"/>
      <c r="Q1880" s="970"/>
      <c r="R1880" s="967"/>
      <c r="S1880" s="970"/>
      <c r="T1880" s="967"/>
    </row>
    <row r="1881" spans="1:20" ht="25.2" hidden="1" customHeight="1" outlineLevel="2">
      <c r="A1881" s="1223">
        <v>44336</v>
      </c>
      <c r="B1881" s="1163" t="s">
        <v>5706</v>
      </c>
      <c r="C1881" s="955" t="s">
        <v>7627</v>
      </c>
      <c r="D1881" s="968"/>
      <c r="E1881" s="968"/>
      <c r="F1881" s="972"/>
      <c r="G1881" s="970"/>
      <c r="H1881" s="967"/>
      <c r="I1881" s="970"/>
      <c r="J1881" s="967"/>
      <c r="K1881" s="970"/>
      <c r="L1881" s="967"/>
      <c r="M1881" s="970"/>
      <c r="N1881" s="967"/>
      <c r="O1881" s="970"/>
      <c r="P1881" s="967"/>
      <c r="Q1881" s="970"/>
      <c r="R1881" s="967"/>
      <c r="S1881" s="970"/>
      <c r="T1881" s="974" t="s">
        <v>5700</v>
      </c>
    </row>
    <row r="1882" spans="1:20" ht="25.2" hidden="1" customHeight="1" outlineLevel="2">
      <c r="A1882" s="1223">
        <v>44336</v>
      </c>
      <c r="B1882" s="1163" t="s">
        <v>5698</v>
      </c>
      <c r="C1882" s="955" t="s">
        <v>7628</v>
      </c>
      <c r="D1882" s="968"/>
      <c r="E1882" s="968"/>
      <c r="F1882" s="972"/>
      <c r="G1882" s="970"/>
      <c r="H1882" s="967"/>
      <c r="I1882" s="970"/>
      <c r="J1882" s="967"/>
      <c r="K1882" s="970"/>
      <c r="L1882" s="967"/>
      <c r="M1882" s="970"/>
      <c r="N1882" s="967"/>
      <c r="O1882" s="970"/>
      <c r="P1882" s="967"/>
      <c r="Q1882" s="970"/>
      <c r="R1882" s="967"/>
      <c r="S1882" s="970"/>
      <c r="T1882" s="974" t="s">
        <v>5700</v>
      </c>
    </row>
    <row r="1883" spans="1:20" ht="12.6" hidden="1" customHeight="1" outlineLevel="2">
      <c r="A1883" s="1223">
        <v>44336</v>
      </c>
      <c r="B1883" s="1163" t="s">
        <v>5698</v>
      </c>
      <c r="C1883" s="955" t="s">
        <v>7629</v>
      </c>
      <c r="D1883" s="968"/>
      <c r="E1883" s="968"/>
      <c r="F1883" s="972"/>
      <c r="G1883" s="970"/>
      <c r="H1883" s="967"/>
      <c r="I1883" s="970"/>
      <c r="J1883" s="974" t="s">
        <v>5700</v>
      </c>
      <c r="K1883" s="970"/>
      <c r="L1883" s="967"/>
      <c r="M1883" s="970"/>
      <c r="N1883" s="967"/>
      <c r="O1883" s="970"/>
      <c r="P1883" s="967"/>
      <c r="Q1883" s="970"/>
      <c r="R1883" s="967"/>
      <c r="S1883" s="970"/>
      <c r="T1883" s="967"/>
    </row>
    <row r="1884" spans="1:20" ht="12.6" hidden="1" customHeight="1" outlineLevel="2">
      <c r="A1884" s="1223">
        <v>44336</v>
      </c>
      <c r="B1884" s="1163" t="s">
        <v>5698</v>
      </c>
      <c r="C1884" s="955" t="s">
        <v>7630</v>
      </c>
      <c r="D1884" s="968"/>
      <c r="E1884" s="968"/>
      <c r="F1884" s="969" t="s">
        <v>5700</v>
      </c>
      <c r="G1884" s="970"/>
      <c r="H1884" s="967"/>
      <c r="I1884" s="970"/>
      <c r="J1884" s="967"/>
      <c r="K1884" s="970"/>
      <c r="L1884" s="967"/>
      <c r="M1884" s="970"/>
      <c r="N1884" s="967"/>
      <c r="O1884" s="970"/>
      <c r="P1884" s="967"/>
      <c r="Q1884" s="970"/>
      <c r="R1884" s="967"/>
      <c r="S1884" s="970"/>
      <c r="T1884" s="967"/>
    </row>
    <row r="1885" spans="1:20" ht="12.6" hidden="1" customHeight="1" outlineLevel="2">
      <c r="A1885" s="1223">
        <v>44336</v>
      </c>
      <c r="B1885" s="1163" t="s">
        <v>5698</v>
      </c>
      <c r="C1885" s="955" t="s">
        <v>7631</v>
      </c>
      <c r="D1885" s="968"/>
      <c r="E1885" s="968"/>
      <c r="F1885" s="972"/>
      <c r="G1885" s="970"/>
      <c r="H1885" s="967"/>
      <c r="I1885" s="970"/>
      <c r="J1885" s="967"/>
      <c r="K1885" s="970"/>
      <c r="L1885" s="967"/>
      <c r="M1885" s="973" t="s">
        <v>5700</v>
      </c>
      <c r="N1885" s="967"/>
      <c r="O1885" s="970"/>
      <c r="P1885" s="967"/>
      <c r="Q1885" s="970"/>
      <c r="R1885" s="967"/>
      <c r="S1885" s="970"/>
      <c r="T1885" s="967"/>
    </row>
    <row r="1886" spans="1:20" ht="25.2" hidden="1" customHeight="1" outlineLevel="2">
      <c r="A1886" s="1223">
        <v>44336</v>
      </c>
      <c r="B1886" s="1163" t="s">
        <v>6318</v>
      </c>
      <c r="C1886" s="955" t="s">
        <v>7632</v>
      </c>
      <c r="D1886" s="968"/>
      <c r="E1886" s="968"/>
      <c r="F1886" s="969" t="s">
        <v>5700</v>
      </c>
      <c r="G1886" s="970"/>
      <c r="H1886" s="967"/>
      <c r="I1886" s="970"/>
      <c r="J1886" s="967"/>
      <c r="K1886" s="970"/>
      <c r="L1886" s="967"/>
      <c r="M1886" s="973" t="s">
        <v>5700</v>
      </c>
      <c r="N1886" s="967"/>
      <c r="O1886" s="970"/>
      <c r="P1886" s="967"/>
      <c r="Q1886" s="970"/>
      <c r="R1886" s="967"/>
      <c r="S1886" s="970"/>
      <c r="T1886" s="967"/>
    </row>
    <row r="1887" spans="1:20" ht="12.6" hidden="1" customHeight="1" outlineLevel="2">
      <c r="A1887" s="1223">
        <v>44336</v>
      </c>
      <c r="B1887" s="1163" t="s">
        <v>5698</v>
      </c>
      <c r="C1887" s="955" t="s">
        <v>7633</v>
      </c>
      <c r="D1887" s="968"/>
      <c r="E1887" s="968"/>
      <c r="F1887" s="972"/>
      <c r="G1887" s="970"/>
      <c r="H1887" s="967"/>
      <c r="I1887" s="970"/>
      <c r="J1887" s="967"/>
      <c r="K1887" s="970"/>
      <c r="L1887" s="967"/>
      <c r="M1887" s="970"/>
      <c r="N1887" s="967"/>
      <c r="O1887" s="970"/>
      <c r="P1887" s="967"/>
      <c r="Q1887" s="970"/>
      <c r="R1887" s="967"/>
      <c r="S1887" s="970"/>
      <c r="T1887" s="974" t="s">
        <v>5700</v>
      </c>
    </row>
    <row r="1888" spans="1:20" ht="12.6" hidden="1" customHeight="1" outlineLevel="2">
      <c r="A1888" s="1223">
        <v>44336</v>
      </c>
      <c r="B1888" s="1163" t="s">
        <v>5698</v>
      </c>
      <c r="C1888" s="955" t="s">
        <v>7634</v>
      </c>
      <c r="D1888" s="968"/>
      <c r="E1888" s="968"/>
      <c r="F1888" s="972"/>
      <c r="G1888" s="970"/>
      <c r="H1888" s="974" t="s">
        <v>5700</v>
      </c>
      <c r="I1888" s="970"/>
      <c r="J1888" s="967"/>
      <c r="K1888" s="970"/>
      <c r="L1888" s="967"/>
      <c r="M1888" s="973" t="s">
        <v>5700</v>
      </c>
      <c r="N1888" s="967"/>
      <c r="O1888" s="970"/>
      <c r="P1888" s="967"/>
      <c r="Q1888" s="970"/>
      <c r="R1888" s="967"/>
      <c r="S1888" s="970"/>
      <c r="T1888" s="967"/>
    </row>
    <row r="1889" spans="1:20" ht="12.6" hidden="1" customHeight="1" outlineLevel="2">
      <c r="A1889" s="1223">
        <v>44336</v>
      </c>
      <c r="B1889" s="1163" t="s">
        <v>5698</v>
      </c>
      <c r="C1889" s="955" t="s">
        <v>7635</v>
      </c>
      <c r="D1889" s="968"/>
      <c r="E1889" s="968"/>
      <c r="F1889" s="972"/>
      <c r="G1889" s="970"/>
      <c r="H1889" s="967"/>
      <c r="I1889" s="970"/>
      <c r="J1889" s="967"/>
      <c r="K1889" s="970"/>
      <c r="L1889" s="967"/>
      <c r="M1889" s="970"/>
      <c r="N1889" s="967"/>
      <c r="O1889" s="970"/>
      <c r="P1889" s="967"/>
      <c r="Q1889" s="970"/>
      <c r="R1889" s="967"/>
      <c r="S1889" s="970"/>
      <c r="T1889" s="974" t="s">
        <v>5700</v>
      </c>
    </row>
    <row r="1890" spans="1:20" ht="25.2" hidden="1" customHeight="1" outlineLevel="2">
      <c r="A1890" s="1223">
        <v>44336</v>
      </c>
      <c r="B1890" s="1163" t="s">
        <v>5698</v>
      </c>
      <c r="C1890" s="955" t="s">
        <v>7636</v>
      </c>
      <c r="D1890" s="968"/>
      <c r="E1890" s="968"/>
      <c r="F1890" s="969" t="s">
        <v>5700</v>
      </c>
      <c r="G1890" s="970"/>
      <c r="H1890" s="967"/>
      <c r="I1890" s="970"/>
      <c r="J1890" s="967"/>
      <c r="K1890" s="970"/>
      <c r="L1890" s="967"/>
      <c r="M1890" s="970"/>
      <c r="N1890" s="967"/>
      <c r="O1890" s="970"/>
      <c r="P1890" s="967"/>
      <c r="Q1890" s="970"/>
      <c r="R1890" s="967"/>
      <c r="S1890" s="970"/>
      <c r="T1890" s="967"/>
    </row>
    <row r="1891" spans="1:20" ht="25.2" hidden="1" customHeight="1" outlineLevel="2">
      <c r="A1891" s="1223">
        <v>44336</v>
      </c>
      <c r="B1891" s="1163" t="s">
        <v>5698</v>
      </c>
      <c r="C1891" s="955" t="s">
        <v>7637</v>
      </c>
      <c r="D1891" s="968"/>
      <c r="E1891" s="968"/>
      <c r="F1891" s="972"/>
      <c r="G1891" s="970"/>
      <c r="H1891" s="967"/>
      <c r="I1891" s="970"/>
      <c r="J1891" s="967"/>
      <c r="K1891" s="970"/>
      <c r="L1891" s="967"/>
      <c r="M1891" s="970"/>
      <c r="N1891" s="967"/>
      <c r="O1891" s="970"/>
      <c r="P1891" s="967"/>
      <c r="Q1891" s="970"/>
      <c r="R1891" s="967"/>
      <c r="S1891" s="973" t="s">
        <v>5700</v>
      </c>
      <c r="T1891" s="974" t="s">
        <v>5700</v>
      </c>
    </row>
    <row r="1892" spans="1:20" ht="12.6" hidden="1" customHeight="1" outlineLevel="2">
      <c r="A1892" s="1223">
        <v>44336</v>
      </c>
      <c r="B1892" s="1163" t="s">
        <v>5706</v>
      </c>
      <c r="C1892" s="955" t="s">
        <v>7638</v>
      </c>
      <c r="D1892" s="968"/>
      <c r="E1892" s="968"/>
      <c r="F1892" s="972"/>
      <c r="G1892" s="970"/>
      <c r="H1892" s="967"/>
      <c r="I1892" s="970"/>
      <c r="J1892" s="967"/>
      <c r="K1892" s="970"/>
      <c r="L1892" s="967"/>
      <c r="M1892" s="970"/>
      <c r="N1892" s="967"/>
      <c r="O1892" s="970"/>
      <c r="P1892" s="967"/>
      <c r="Q1892" s="970"/>
      <c r="R1892" s="967"/>
      <c r="S1892" s="970"/>
      <c r="T1892" s="974" t="s">
        <v>5700</v>
      </c>
    </row>
    <row r="1893" spans="1:20" ht="25.2" hidden="1" customHeight="1" outlineLevel="2">
      <c r="A1893" s="1223">
        <v>44336</v>
      </c>
      <c r="B1893" s="1163" t="s">
        <v>5706</v>
      </c>
      <c r="C1893" s="955" t="s">
        <v>7488</v>
      </c>
      <c r="D1893" s="968"/>
      <c r="E1893" s="968"/>
      <c r="F1893" s="972"/>
      <c r="G1893" s="970"/>
      <c r="H1893" s="967"/>
      <c r="I1893" s="970"/>
      <c r="J1893" s="967"/>
      <c r="K1893" s="970"/>
      <c r="L1893" s="967"/>
      <c r="M1893" s="970"/>
      <c r="N1893" s="967"/>
      <c r="O1893" s="970"/>
      <c r="P1893" s="967"/>
      <c r="Q1893" s="970"/>
      <c r="R1893" s="967"/>
      <c r="S1893" s="970"/>
      <c r="T1893" s="967"/>
    </row>
    <row r="1894" spans="1:20" ht="25.2" hidden="1" customHeight="1" outlineLevel="2">
      <c r="A1894" s="1223">
        <v>44336</v>
      </c>
      <c r="B1894" s="1163" t="s">
        <v>5698</v>
      </c>
      <c r="C1894" s="955" t="s">
        <v>7639</v>
      </c>
      <c r="D1894" s="968"/>
      <c r="E1894" s="968"/>
      <c r="F1894" s="972"/>
      <c r="G1894" s="970"/>
      <c r="H1894" s="967"/>
      <c r="I1894" s="970"/>
      <c r="J1894" s="967"/>
      <c r="K1894" s="970"/>
      <c r="L1894" s="967"/>
      <c r="M1894" s="970"/>
      <c r="N1894" s="967"/>
      <c r="O1894" s="970"/>
      <c r="P1894" s="967"/>
      <c r="Q1894" s="970"/>
      <c r="R1894" s="974" t="s">
        <v>5700</v>
      </c>
      <c r="S1894" s="970"/>
      <c r="T1894" s="967"/>
    </row>
    <row r="1895" spans="1:20" ht="25.2" hidden="1" customHeight="1" outlineLevel="2">
      <c r="A1895" s="1223">
        <v>44336</v>
      </c>
      <c r="B1895" s="1163" t="s">
        <v>5698</v>
      </c>
      <c r="C1895" s="955" t="s">
        <v>7640</v>
      </c>
      <c r="D1895" s="968"/>
      <c r="E1895" s="968"/>
      <c r="F1895" s="969" t="s">
        <v>5700</v>
      </c>
      <c r="G1895" s="970"/>
      <c r="H1895" s="967"/>
      <c r="I1895" s="970"/>
      <c r="J1895" s="967"/>
      <c r="K1895" s="970"/>
      <c r="L1895" s="967"/>
      <c r="M1895" s="970"/>
      <c r="N1895" s="967"/>
      <c r="O1895" s="970"/>
      <c r="P1895" s="967"/>
      <c r="Q1895" s="970"/>
      <c r="R1895" s="967"/>
      <c r="S1895" s="970"/>
      <c r="T1895" s="974" t="s">
        <v>5700</v>
      </c>
    </row>
    <row r="1896" spans="1:20" ht="37.799999999999997" hidden="1" customHeight="1" outlineLevel="1" collapsed="1">
      <c r="A1896" s="1224">
        <v>44337</v>
      </c>
      <c r="B1896" s="1163" t="s">
        <v>5698</v>
      </c>
      <c r="C1896" s="955" t="s">
        <v>7641</v>
      </c>
      <c r="D1896" s="968"/>
      <c r="E1896" s="968"/>
      <c r="F1896" s="972"/>
      <c r="G1896" s="970"/>
      <c r="H1896" s="967"/>
      <c r="I1896" s="970"/>
      <c r="J1896" s="967"/>
      <c r="K1896" s="970"/>
      <c r="L1896" s="967"/>
      <c r="M1896" s="970"/>
      <c r="N1896" s="967"/>
      <c r="O1896" s="973" t="s">
        <v>5700</v>
      </c>
      <c r="P1896" s="967"/>
      <c r="Q1896" s="970"/>
      <c r="R1896" s="967"/>
      <c r="S1896" s="970"/>
      <c r="T1896" s="967"/>
    </row>
    <row r="1897" spans="1:20" ht="12.6" hidden="1" customHeight="1" outlineLevel="2">
      <c r="A1897" s="1224">
        <v>44337</v>
      </c>
      <c r="B1897" s="1163" t="s">
        <v>5698</v>
      </c>
      <c r="C1897" s="955" t="s">
        <v>7642</v>
      </c>
      <c r="D1897" s="968"/>
      <c r="E1897" s="968"/>
      <c r="F1897" s="972"/>
      <c r="G1897" s="970"/>
      <c r="H1897" s="967"/>
      <c r="I1897" s="970"/>
      <c r="J1897" s="967"/>
      <c r="K1897" s="970"/>
      <c r="L1897" s="967"/>
      <c r="M1897" s="970"/>
      <c r="N1897" s="967"/>
      <c r="O1897" s="970"/>
      <c r="P1897" s="967"/>
      <c r="Q1897" s="970"/>
      <c r="R1897" s="967"/>
      <c r="S1897" s="970"/>
      <c r="T1897" s="974" t="s">
        <v>5700</v>
      </c>
    </row>
    <row r="1898" spans="1:20" ht="12.6" hidden="1" customHeight="1" outlineLevel="2">
      <c r="A1898" s="1224">
        <v>44337</v>
      </c>
      <c r="B1898" s="1163" t="s">
        <v>5739</v>
      </c>
      <c r="C1898" s="955" t="s">
        <v>7643</v>
      </c>
      <c r="D1898" s="968"/>
      <c r="E1898" s="968"/>
      <c r="F1898" s="972"/>
      <c r="G1898" s="970"/>
      <c r="H1898" s="967"/>
      <c r="I1898" s="970"/>
      <c r="J1898" s="967"/>
      <c r="K1898" s="970"/>
      <c r="L1898" s="967"/>
      <c r="M1898" s="970"/>
      <c r="N1898" s="967"/>
      <c r="O1898" s="970"/>
      <c r="P1898" s="967"/>
      <c r="Q1898" s="970"/>
      <c r="R1898" s="967"/>
      <c r="S1898" s="970"/>
      <c r="T1898" s="974" t="s">
        <v>5700</v>
      </c>
    </row>
    <row r="1899" spans="1:20" ht="25.2" hidden="1" customHeight="1" outlineLevel="2">
      <c r="A1899" s="1224">
        <v>44337</v>
      </c>
      <c r="B1899" s="1163" t="s">
        <v>5698</v>
      </c>
      <c r="C1899" s="955" t="s">
        <v>7644</v>
      </c>
      <c r="D1899" s="968"/>
      <c r="E1899" s="968"/>
      <c r="F1899" s="972"/>
      <c r="G1899" s="970"/>
      <c r="H1899" s="967"/>
      <c r="I1899" s="970"/>
      <c r="J1899" s="967"/>
      <c r="K1899" s="970"/>
      <c r="L1899" s="967"/>
      <c r="M1899" s="970"/>
      <c r="N1899" s="967"/>
      <c r="O1899" s="973" t="s">
        <v>5700</v>
      </c>
      <c r="P1899" s="967"/>
      <c r="Q1899" s="970"/>
      <c r="R1899" s="967"/>
      <c r="S1899" s="970"/>
      <c r="T1899" s="967"/>
    </row>
    <row r="1900" spans="1:20" ht="12.6" hidden="1" customHeight="1" outlineLevel="2">
      <c r="A1900" s="1224">
        <v>44337</v>
      </c>
      <c r="B1900" s="1163" t="s">
        <v>5698</v>
      </c>
      <c r="C1900" s="955" t="s">
        <v>7645</v>
      </c>
      <c r="D1900" s="968"/>
      <c r="E1900" s="968"/>
      <c r="F1900" s="972"/>
      <c r="G1900" s="970"/>
      <c r="H1900" s="967"/>
      <c r="I1900" s="970"/>
      <c r="J1900" s="967"/>
      <c r="K1900" s="970"/>
      <c r="L1900" s="967"/>
      <c r="M1900" s="970"/>
      <c r="N1900" s="967"/>
      <c r="O1900" s="970"/>
      <c r="P1900" s="967"/>
      <c r="Q1900" s="970"/>
      <c r="R1900" s="967"/>
      <c r="S1900" s="970"/>
      <c r="T1900" s="974" t="s">
        <v>5700</v>
      </c>
    </row>
    <row r="1901" spans="1:20" ht="12.6" hidden="1" customHeight="1" outlineLevel="2">
      <c r="A1901" s="1224">
        <v>44337</v>
      </c>
      <c r="B1901" s="1163" t="s">
        <v>5698</v>
      </c>
      <c r="C1901" s="955" t="s">
        <v>7646</v>
      </c>
      <c r="D1901" s="968"/>
      <c r="E1901" s="968"/>
      <c r="F1901" s="972"/>
      <c r="G1901" s="970"/>
      <c r="H1901" s="967"/>
      <c r="I1901" s="970"/>
      <c r="J1901" s="967"/>
      <c r="K1901" s="970"/>
      <c r="L1901" s="974" t="s">
        <v>5700</v>
      </c>
      <c r="M1901" s="970"/>
      <c r="N1901" s="967"/>
      <c r="O1901" s="970"/>
      <c r="P1901" s="974" t="s">
        <v>5700</v>
      </c>
      <c r="Q1901" s="970"/>
      <c r="R1901" s="967"/>
      <c r="S1901" s="970"/>
      <c r="T1901" s="967"/>
    </row>
    <row r="1902" spans="1:20" ht="12.6" hidden="1" customHeight="1" outlineLevel="2">
      <c r="A1902" s="1224">
        <v>44337</v>
      </c>
      <c r="B1902" s="1163" t="s">
        <v>5698</v>
      </c>
      <c r="C1902" s="955" t="s">
        <v>7647</v>
      </c>
      <c r="D1902" s="968"/>
      <c r="E1902" s="968"/>
      <c r="F1902" s="972"/>
      <c r="G1902" s="970"/>
      <c r="H1902" s="967"/>
      <c r="I1902" s="970"/>
      <c r="J1902" s="967"/>
      <c r="K1902" s="970"/>
      <c r="L1902" s="967"/>
      <c r="M1902" s="970"/>
      <c r="N1902" s="967"/>
      <c r="O1902" s="970"/>
      <c r="P1902" s="967"/>
      <c r="Q1902" s="970"/>
      <c r="R1902" s="967"/>
      <c r="S1902" s="970"/>
      <c r="T1902" s="974" t="s">
        <v>5700</v>
      </c>
    </row>
    <row r="1903" spans="1:20" ht="12.6" hidden="1" customHeight="1" outlineLevel="2">
      <c r="A1903" s="1224">
        <v>44337</v>
      </c>
      <c r="B1903" s="1163" t="s">
        <v>5698</v>
      </c>
      <c r="C1903" s="955" t="s">
        <v>7648</v>
      </c>
      <c r="D1903" s="968"/>
      <c r="E1903" s="968"/>
      <c r="F1903" s="969" t="s">
        <v>5700</v>
      </c>
      <c r="G1903" s="970"/>
      <c r="H1903" s="967"/>
      <c r="I1903" s="970"/>
      <c r="J1903" s="967"/>
      <c r="K1903" s="970"/>
      <c r="L1903" s="967"/>
      <c r="M1903" s="970"/>
      <c r="N1903" s="967"/>
      <c r="O1903" s="970"/>
      <c r="P1903" s="967"/>
      <c r="Q1903" s="970"/>
      <c r="R1903" s="967"/>
      <c r="S1903" s="970"/>
      <c r="T1903" s="967"/>
    </row>
    <row r="1904" spans="1:20" ht="12.6" hidden="1" customHeight="1" outlineLevel="2">
      <c r="A1904" s="1224">
        <v>44337</v>
      </c>
      <c r="B1904" s="1163" t="s">
        <v>5698</v>
      </c>
      <c r="C1904" s="955" t="s">
        <v>7649</v>
      </c>
      <c r="D1904" s="968"/>
      <c r="E1904" s="968"/>
      <c r="F1904" s="972"/>
      <c r="G1904" s="970"/>
      <c r="H1904" s="967"/>
      <c r="I1904" s="970"/>
      <c r="J1904" s="967"/>
      <c r="K1904" s="970"/>
      <c r="L1904" s="967"/>
      <c r="M1904" s="970"/>
      <c r="N1904" s="967"/>
      <c r="O1904" s="973" t="s">
        <v>5700</v>
      </c>
      <c r="P1904" s="967"/>
      <c r="Q1904" s="970"/>
      <c r="R1904" s="967"/>
      <c r="S1904" s="970"/>
      <c r="T1904" s="967"/>
    </row>
    <row r="1905" spans="1:22" ht="12.6" hidden="1" customHeight="1" outlineLevel="2">
      <c r="A1905" s="1224">
        <v>44337</v>
      </c>
      <c r="B1905" s="1163" t="s">
        <v>5698</v>
      </c>
      <c r="C1905" s="955" t="s">
        <v>7650</v>
      </c>
      <c r="D1905" s="968"/>
      <c r="E1905" s="968"/>
      <c r="F1905" s="972"/>
      <c r="G1905" s="970"/>
      <c r="H1905" s="967"/>
      <c r="I1905" s="970"/>
      <c r="J1905" s="967"/>
      <c r="K1905" s="970"/>
      <c r="L1905" s="967"/>
      <c r="M1905" s="970"/>
      <c r="N1905" s="974" t="s">
        <v>5700</v>
      </c>
      <c r="O1905" s="970"/>
      <c r="P1905" s="967"/>
      <c r="Q1905" s="970"/>
      <c r="R1905" s="967"/>
      <c r="S1905" s="970"/>
      <c r="T1905" s="974" t="s">
        <v>5700</v>
      </c>
      <c r="U1905" s="970"/>
      <c r="V1905" s="967"/>
    </row>
    <row r="1906" spans="1:22" ht="12.6" hidden="1" customHeight="1" outlineLevel="2">
      <c r="A1906" s="1224">
        <v>44337</v>
      </c>
      <c r="B1906" s="1163" t="s">
        <v>6318</v>
      </c>
      <c r="C1906" s="955" t="s">
        <v>7651</v>
      </c>
      <c r="D1906" s="968"/>
      <c r="E1906" s="968"/>
      <c r="F1906" s="972"/>
      <c r="G1906" s="970"/>
      <c r="H1906" s="967"/>
      <c r="I1906" s="970"/>
      <c r="J1906" s="967"/>
      <c r="K1906" s="970"/>
      <c r="L1906" s="967"/>
      <c r="M1906" s="970"/>
      <c r="N1906" s="967"/>
      <c r="O1906" s="973" t="s">
        <v>5700</v>
      </c>
      <c r="P1906" s="967"/>
      <c r="Q1906" s="970"/>
      <c r="R1906" s="967"/>
      <c r="S1906" s="970"/>
      <c r="T1906" s="967"/>
      <c r="U1906" s="970"/>
      <c r="V1906" s="974" t="s">
        <v>5700</v>
      </c>
    </row>
    <row r="1907" spans="1:22" ht="12.6" hidden="1" customHeight="1" outlineLevel="2">
      <c r="A1907" s="1224">
        <v>44337</v>
      </c>
      <c r="B1907" s="1163" t="s">
        <v>5698</v>
      </c>
      <c r="C1907" s="955" t="s">
        <v>7652</v>
      </c>
      <c r="D1907" s="968"/>
      <c r="E1907" s="968"/>
      <c r="F1907" s="972"/>
      <c r="G1907" s="970"/>
      <c r="H1907" s="967"/>
      <c r="I1907" s="970"/>
      <c r="J1907" s="967"/>
      <c r="K1907" s="970"/>
      <c r="L1907" s="967"/>
      <c r="M1907" s="970"/>
      <c r="N1907" s="967"/>
      <c r="O1907" s="970"/>
      <c r="P1907" s="967"/>
      <c r="Q1907" s="970"/>
      <c r="R1907" s="967"/>
      <c r="S1907" s="970"/>
      <c r="T1907" s="974" t="s">
        <v>5700</v>
      </c>
      <c r="U1907" s="970"/>
      <c r="V1907" s="967"/>
    </row>
    <row r="1908" spans="1:22" ht="12.6" hidden="1" customHeight="1" outlineLevel="2">
      <c r="A1908" s="1224">
        <v>44337</v>
      </c>
      <c r="B1908" s="1163" t="s">
        <v>5698</v>
      </c>
      <c r="C1908" s="955" t="s">
        <v>7653</v>
      </c>
      <c r="D1908" s="968"/>
      <c r="E1908" s="968"/>
      <c r="F1908" s="972"/>
      <c r="G1908" s="970"/>
      <c r="H1908" s="974" t="s">
        <v>5700</v>
      </c>
      <c r="I1908" s="970"/>
      <c r="J1908" s="967"/>
      <c r="K1908" s="973" t="s">
        <v>5700</v>
      </c>
      <c r="L1908" s="967"/>
      <c r="M1908" s="970"/>
      <c r="N1908" s="967"/>
      <c r="O1908" s="970"/>
      <c r="P1908" s="967"/>
      <c r="Q1908" s="970"/>
      <c r="R1908" s="967"/>
      <c r="S1908" s="970"/>
      <c r="T1908" s="967"/>
      <c r="U1908" s="970"/>
      <c r="V1908" s="967"/>
    </row>
    <row r="1909" spans="1:22" ht="25.2" hidden="1" customHeight="1" outlineLevel="1" collapsed="1">
      <c r="A1909" s="1017">
        <v>44340</v>
      </c>
      <c r="B1909" s="1163" t="s">
        <v>5698</v>
      </c>
      <c r="C1909" s="955" t="s">
        <v>7654</v>
      </c>
      <c r="D1909" s="977"/>
      <c r="E1909" s="977" t="s">
        <v>5700</v>
      </c>
      <c r="F1909" s="972"/>
      <c r="G1909" s="970"/>
      <c r="H1909" s="967"/>
      <c r="I1909" s="970"/>
      <c r="J1909" s="967"/>
      <c r="K1909" s="970"/>
      <c r="L1909" s="967"/>
      <c r="M1909" s="970"/>
      <c r="N1909" s="967"/>
      <c r="O1909" s="970"/>
      <c r="P1909" s="967"/>
      <c r="Q1909" s="970"/>
      <c r="R1909" s="967"/>
      <c r="S1909" s="970"/>
      <c r="T1909" s="967"/>
      <c r="U1909" s="970"/>
      <c r="V1909" s="967"/>
    </row>
    <row r="1910" spans="1:22" ht="37.799999999999997" hidden="1" customHeight="1" outlineLevel="2">
      <c r="A1910" s="1017">
        <v>44340</v>
      </c>
      <c r="B1910" s="1163" t="s">
        <v>3470</v>
      </c>
      <c r="C1910" s="955" t="s">
        <v>7655</v>
      </c>
      <c r="D1910" s="968"/>
      <c r="E1910" s="968"/>
      <c r="F1910" s="969" t="s">
        <v>5700</v>
      </c>
      <c r="G1910" s="970"/>
      <c r="H1910" s="967"/>
      <c r="I1910" s="970"/>
      <c r="J1910" s="967"/>
      <c r="K1910" s="970"/>
      <c r="L1910" s="967"/>
      <c r="M1910" s="970"/>
      <c r="N1910" s="967"/>
      <c r="O1910" s="970"/>
      <c r="P1910" s="967"/>
      <c r="Q1910" s="970"/>
      <c r="R1910" s="967"/>
      <c r="S1910" s="970"/>
      <c r="T1910" s="967"/>
      <c r="U1910" s="970"/>
      <c r="V1910" s="967"/>
    </row>
    <row r="1911" spans="1:22" ht="25.2" hidden="1" customHeight="1" outlineLevel="2">
      <c r="A1911" s="1017">
        <v>44340</v>
      </c>
      <c r="B1911" s="1163" t="s">
        <v>5706</v>
      </c>
      <c r="C1911" s="955" t="s">
        <v>7656</v>
      </c>
      <c r="D1911" s="968"/>
      <c r="E1911" s="968"/>
      <c r="F1911" s="969" t="s">
        <v>5700</v>
      </c>
      <c r="G1911" s="970"/>
      <c r="H1911" s="967"/>
      <c r="I1911" s="970"/>
      <c r="J1911" s="967"/>
      <c r="K1911" s="970"/>
      <c r="L1911" s="967"/>
      <c r="M1911" s="970"/>
      <c r="N1911" s="967"/>
      <c r="O1911" s="970"/>
      <c r="P1911" s="967"/>
      <c r="Q1911" s="970"/>
      <c r="R1911" s="967"/>
      <c r="S1911" s="970"/>
      <c r="T1911" s="967"/>
      <c r="U1911" s="970"/>
      <c r="V1911" s="967"/>
    </row>
    <row r="1912" spans="1:22" ht="12.6" hidden="1" customHeight="1" outlineLevel="2">
      <c r="A1912" s="1017">
        <v>44340</v>
      </c>
      <c r="B1912" s="1163" t="s">
        <v>5698</v>
      </c>
      <c r="C1912" s="955" t="s">
        <v>7657</v>
      </c>
      <c r="D1912" s="968"/>
      <c r="E1912" s="968"/>
      <c r="F1912" s="972"/>
      <c r="G1912" s="970"/>
      <c r="H1912" s="967"/>
      <c r="I1912" s="970"/>
      <c r="J1912" s="967"/>
      <c r="K1912" s="970"/>
      <c r="L1912" s="967"/>
      <c r="M1912" s="970"/>
      <c r="N1912" s="967"/>
      <c r="O1912" s="973" t="s">
        <v>5700</v>
      </c>
      <c r="P1912" s="967"/>
      <c r="Q1912" s="970"/>
      <c r="R1912" s="967"/>
      <c r="S1912" s="970"/>
      <c r="T1912" s="967"/>
      <c r="U1912" s="970"/>
      <c r="V1912" s="967"/>
    </row>
    <row r="1913" spans="1:22" ht="12.6" hidden="1" customHeight="1" outlineLevel="2">
      <c r="A1913" s="1017">
        <v>44340</v>
      </c>
      <c r="B1913" s="1163" t="s">
        <v>5698</v>
      </c>
      <c r="C1913" s="955" t="s">
        <v>7658</v>
      </c>
      <c r="D1913" s="968"/>
      <c r="E1913" s="968"/>
      <c r="F1913" s="969" t="s">
        <v>5700</v>
      </c>
      <c r="G1913" s="970"/>
      <c r="H1913" s="967"/>
      <c r="I1913" s="970"/>
      <c r="J1913" s="967"/>
      <c r="K1913" s="970"/>
      <c r="L1913" s="967"/>
      <c r="M1913" s="970"/>
      <c r="N1913" s="967"/>
      <c r="O1913" s="970"/>
      <c r="P1913" s="967"/>
      <c r="Q1913" s="970"/>
      <c r="R1913" s="967"/>
      <c r="S1913" s="970"/>
      <c r="T1913" s="967"/>
      <c r="U1913" s="970"/>
      <c r="V1913" s="967"/>
    </row>
    <row r="1914" spans="1:22" ht="12.6" hidden="1" customHeight="1" outlineLevel="2">
      <c r="A1914" s="1017">
        <v>44340</v>
      </c>
      <c r="B1914" s="1163" t="s">
        <v>5698</v>
      </c>
      <c r="C1914" s="955" t="s">
        <v>7659</v>
      </c>
      <c r="D1914" s="977"/>
      <c r="E1914" s="977" t="s">
        <v>5700</v>
      </c>
      <c r="F1914" s="972"/>
      <c r="G1914" s="970"/>
      <c r="H1914" s="967"/>
      <c r="I1914" s="970"/>
      <c r="J1914" s="967"/>
      <c r="K1914" s="970"/>
      <c r="L1914" s="967"/>
      <c r="M1914" s="970"/>
      <c r="N1914" s="967"/>
      <c r="O1914" s="970"/>
      <c r="P1914" s="967"/>
      <c r="Q1914" s="970"/>
      <c r="R1914" s="967"/>
      <c r="S1914" s="970"/>
      <c r="T1914" s="967"/>
      <c r="U1914" s="970"/>
      <c r="V1914" s="967"/>
    </row>
    <row r="1915" spans="1:22" ht="25.2" hidden="1" customHeight="1" outlineLevel="2">
      <c r="A1915" s="1017">
        <v>44340</v>
      </c>
      <c r="B1915" s="1163" t="s">
        <v>5698</v>
      </c>
      <c r="C1915" s="955" t="s">
        <v>7660</v>
      </c>
      <c r="D1915" s="977"/>
      <c r="E1915" s="977" t="s">
        <v>5700</v>
      </c>
      <c r="F1915" s="972"/>
      <c r="G1915" s="970"/>
      <c r="H1915" s="967"/>
      <c r="I1915" s="970"/>
      <c r="J1915" s="967"/>
      <c r="K1915" s="970"/>
      <c r="L1915" s="967"/>
      <c r="M1915" s="970"/>
      <c r="N1915" s="967"/>
      <c r="O1915" s="970"/>
      <c r="P1915" s="967"/>
      <c r="Q1915" s="970"/>
      <c r="R1915" s="967"/>
      <c r="S1915" s="970"/>
      <c r="T1915" s="967"/>
      <c r="U1915" s="970"/>
      <c r="V1915" s="967"/>
    </row>
    <row r="1916" spans="1:22" ht="25.2" hidden="1" customHeight="1" outlineLevel="2">
      <c r="A1916" s="1017">
        <v>44340</v>
      </c>
      <c r="B1916" s="1163" t="s">
        <v>5698</v>
      </c>
      <c r="C1916" s="955" t="s">
        <v>7661</v>
      </c>
      <c r="D1916" s="968"/>
      <c r="E1916" s="968"/>
      <c r="F1916" s="969" t="s">
        <v>5700</v>
      </c>
      <c r="G1916" s="970"/>
      <c r="H1916" s="967"/>
      <c r="I1916" s="970"/>
      <c r="J1916" s="967"/>
      <c r="K1916" s="970"/>
      <c r="L1916" s="967"/>
      <c r="M1916" s="970"/>
      <c r="N1916" s="967"/>
      <c r="O1916" s="970"/>
      <c r="P1916" s="967"/>
      <c r="Q1916" s="970"/>
      <c r="R1916" s="967"/>
      <c r="S1916" s="970"/>
      <c r="T1916" s="967"/>
      <c r="U1916" s="970"/>
      <c r="V1916" s="967"/>
    </row>
    <row r="1917" spans="1:22" ht="37.799999999999997" hidden="1" customHeight="1" outlineLevel="2">
      <c r="A1917" s="1017">
        <v>44340</v>
      </c>
      <c r="B1917" s="1163" t="s">
        <v>5706</v>
      </c>
      <c r="C1917" s="955" t="s">
        <v>7662</v>
      </c>
      <c r="D1917" s="968"/>
      <c r="E1917" s="968"/>
      <c r="F1917" s="972"/>
      <c r="G1917" s="970"/>
      <c r="H1917" s="967"/>
      <c r="I1917" s="970"/>
      <c r="J1917" s="967"/>
      <c r="K1917" s="970"/>
      <c r="L1917" s="967"/>
      <c r="M1917" s="970"/>
      <c r="N1917" s="967"/>
      <c r="O1917" s="970"/>
      <c r="P1917" s="967"/>
      <c r="Q1917" s="970"/>
      <c r="R1917" s="967"/>
      <c r="S1917" s="970"/>
      <c r="T1917" s="967"/>
      <c r="U1917" s="973" t="s">
        <v>5700</v>
      </c>
      <c r="V1917" s="967"/>
    </row>
    <row r="1918" spans="1:22" ht="12.6" hidden="1" customHeight="1" outlineLevel="2">
      <c r="A1918" s="1017">
        <v>44340</v>
      </c>
      <c r="B1918" s="1163" t="s">
        <v>5698</v>
      </c>
      <c r="C1918" s="955" t="s">
        <v>7663</v>
      </c>
      <c r="D1918" s="977"/>
      <c r="E1918" s="977" t="s">
        <v>5700</v>
      </c>
      <c r="F1918" s="972"/>
      <c r="G1918" s="970"/>
      <c r="H1918" s="967"/>
      <c r="I1918" s="970"/>
      <c r="J1918" s="967"/>
      <c r="K1918" s="970"/>
      <c r="L1918" s="967"/>
      <c r="M1918" s="970"/>
      <c r="N1918" s="967"/>
      <c r="O1918" s="970"/>
      <c r="P1918" s="967"/>
      <c r="Q1918" s="970"/>
      <c r="R1918" s="967"/>
      <c r="S1918" s="970"/>
      <c r="T1918" s="967"/>
      <c r="U1918" s="970"/>
      <c r="V1918" s="967"/>
    </row>
    <row r="1919" spans="1:22" ht="25.2" hidden="1" customHeight="1" outlineLevel="2">
      <c r="A1919" s="1017">
        <v>44340</v>
      </c>
      <c r="B1919" s="1163" t="s">
        <v>5698</v>
      </c>
      <c r="C1919" s="955" t="s">
        <v>7664</v>
      </c>
      <c r="D1919" s="968"/>
      <c r="E1919" s="968"/>
      <c r="F1919" s="972"/>
      <c r="G1919" s="970"/>
      <c r="H1919" s="967"/>
      <c r="I1919" s="970"/>
      <c r="J1919" s="967"/>
      <c r="K1919" s="970"/>
      <c r="L1919" s="967"/>
      <c r="M1919" s="970"/>
      <c r="N1919" s="967"/>
      <c r="O1919" s="970"/>
      <c r="P1919" s="967"/>
      <c r="Q1919" s="970"/>
      <c r="R1919" s="967"/>
      <c r="S1919" s="970"/>
      <c r="T1919" s="974"/>
      <c r="U1919" s="970"/>
      <c r="V1919" s="967"/>
    </row>
    <row r="1920" spans="1:22" ht="12.6" hidden="1" customHeight="1" outlineLevel="2">
      <c r="A1920" s="1017">
        <v>44340</v>
      </c>
      <c r="B1920" s="1163" t="s">
        <v>5739</v>
      </c>
      <c r="C1920" s="955" t="s">
        <v>7665</v>
      </c>
      <c r="D1920" s="968"/>
      <c r="E1920" s="968"/>
      <c r="F1920" s="972"/>
      <c r="G1920" s="970"/>
      <c r="H1920" s="967"/>
      <c r="I1920" s="970"/>
      <c r="J1920" s="967"/>
      <c r="K1920" s="970"/>
      <c r="L1920" s="967"/>
      <c r="M1920" s="970"/>
      <c r="N1920" s="967"/>
      <c r="O1920" s="970"/>
      <c r="P1920" s="967"/>
      <c r="Q1920" s="970"/>
      <c r="R1920" s="967"/>
      <c r="S1920" s="970"/>
      <c r="T1920" s="974" t="s">
        <v>5700</v>
      </c>
      <c r="U1920" s="970"/>
      <c r="V1920" s="967"/>
    </row>
    <row r="1921" spans="1:26" ht="12.6" hidden="1" customHeight="1" outlineLevel="1" collapsed="1">
      <c r="A1921" s="1225">
        <v>44341</v>
      </c>
      <c r="B1921" s="1163" t="s">
        <v>5706</v>
      </c>
      <c r="C1921" s="955" t="s">
        <v>7666</v>
      </c>
      <c r="D1921" s="977"/>
      <c r="E1921" s="977" t="s">
        <v>5700</v>
      </c>
      <c r="F1921" s="972"/>
      <c r="G1921" s="970"/>
      <c r="H1921" s="967"/>
      <c r="I1921" s="970"/>
      <c r="J1921" s="967"/>
      <c r="K1921" s="970"/>
      <c r="L1921" s="967"/>
      <c r="M1921" s="970"/>
      <c r="N1921" s="967"/>
      <c r="O1921" s="970"/>
      <c r="P1921" s="967"/>
      <c r="Q1921" s="970"/>
      <c r="R1921" s="967"/>
      <c r="S1921" s="970"/>
      <c r="T1921" s="967"/>
      <c r="U1921" s="970"/>
      <c r="V1921" s="967"/>
      <c r="W1921" s="970"/>
      <c r="X1921" s="967"/>
      <c r="Y1921" s="967"/>
      <c r="Z1921" s="955"/>
    </row>
    <row r="1922" spans="1:26" ht="12.6" hidden="1" customHeight="1" outlineLevel="2">
      <c r="A1922" s="1225">
        <v>44341</v>
      </c>
      <c r="B1922" s="1163" t="s">
        <v>5698</v>
      </c>
      <c r="C1922" s="955" t="s">
        <v>7667</v>
      </c>
      <c r="D1922" s="977"/>
      <c r="E1922" s="977" t="s">
        <v>5700</v>
      </c>
      <c r="F1922" s="972"/>
      <c r="G1922" s="970"/>
      <c r="H1922" s="967"/>
      <c r="I1922" s="970"/>
      <c r="J1922" s="967"/>
      <c r="K1922" s="970"/>
      <c r="L1922" s="967"/>
      <c r="M1922" s="970"/>
      <c r="N1922" s="967"/>
      <c r="O1922" s="970"/>
      <c r="P1922" s="967"/>
      <c r="Q1922" s="970"/>
      <c r="R1922" s="967"/>
      <c r="S1922" s="970"/>
      <c r="T1922" s="967"/>
      <c r="U1922" s="970"/>
      <c r="V1922" s="967"/>
      <c r="W1922" s="970"/>
      <c r="X1922" s="967"/>
      <c r="Y1922" s="967"/>
      <c r="Z1922" s="955"/>
    </row>
    <row r="1923" spans="1:26" ht="12.6" hidden="1" customHeight="1" outlineLevel="2">
      <c r="A1923" s="1225">
        <v>44341</v>
      </c>
      <c r="B1923" s="1163" t="s">
        <v>5698</v>
      </c>
      <c r="C1923" s="955" t="s">
        <v>7668</v>
      </c>
      <c r="D1923" s="968"/>
      <c r="E1923" s="968"/>
      <c r="F1923" s="972"/>
      <c r="G1923" s="970"/>
      <c r="H1923" s="967"/>
      <c r="I1923" s="970"/>
      <c r="J1923" s="967"/>
      <c r="K1923" s="970"/>
      <c r="L1923" s="967"/>
      <c r="M1923" s="970"/>
      <c r="N1923" s="967"/>
      <c r="O1923" s="970"/>
      <c r="P1923" s="967"/>
      <c r="Q1923" s="970"/>
      <c r="R1923" s="974" t="s">
        <v>5700</v>
      </c>
      <c r="S1923" s="970"/>
      <c r="T1923" s="967"/>
      <c r="U1923" s="970"/>
      <c r="V1923" s="967"/>
      <c r="W1923" s="970"/>
      <c r="X1923" s="967"/>
      <c r="Y1923" s="967"/>
      <c r="Z1923" s="955"/>
    </row>
    <row r="1924" spans="1:26" ht="12.6" hidden="1" customHeight="1" outlineLevel="2">
      <c r="A1924" s="1225">
        <v>44341</v>
      </c>
      <c r="B1924" s="1163" t="s">
        <v>5698</v>
      </c>
      <c r="C1924" s="955" t="s">
        <v>7492</v>
      </c>
      <c r="D1924" s="968"/>
      <c r="E1924" s="968"/>
      <c r="F1924" s="969" t="s">
        <v>5700</v>
      </c>
      <c r="G1924" s="970"/>
      <c r="H1924" s="967"/>
      <c r="I1924" s="970"/>
      <c r="J1924" s="967"/>
      <c r="K1924" s="970"/>
      <c r="L1924" s="967"/>
      <c r="M1924" s="970"/>
      <c r="N1924" s="967"/>
      <c r="O1924" s="970"/>
      <c r="P1924" s="967"/>
      <c r="Q1924" s="970"/>
      <c r="R1924" s="967"/>
      <c r="S1924" s="970"/>
      <c r="T1924" s="967"/>
      <c r="U1924" s="970"/>
      <c r="V1924" s="967"/>
      <c r="W1924" s="970"/>
      <c r="X1924" s="967"/>
      <c r="Y1924" s="967"/>
      <c r="Z1924" s="955"/>
    </row>
    <row r="1925" spans="1:26" ht="25.2" hidden="1" customHeight="1" outlineLevel="2">
      <c r="A1925" s="1225">
        <v>44341</v>
      </c>
      <c r="B1925" s="1163" t="s">
        <v>5698</v>
      </c>
      <c r="C1925" s="955" t="s">
        <v>7669</v>
      </c>
      <c r="D1925" s="968"/>
      <c r="E1925" s="968"/>
      <c r="F1925" s="969" t="s">
        <v>5700</v>
      </c>
      <c r="G1925" s="970"/>
      <c r="H1925" s="967"/>
      <c r="I1925" s="970"/>
      <c r="J1925" s="967"/>
      <c r="K1925" s="970"/>
      <c r="L1925" s="967"/>
      <c r="M1925" s="970"/>
      <c r="N1925" s="967"/>
      <c r="O1925" s="970"/>
      <c r="P1925" s="967"/>
      <c r="Q1925" s="970"/>
      <c r="R1925" s="967"/>
      <c r="S1925" s="970"/>
      <c r="T1925" s="967"/>
      <c r="U1925" s="970"/>
      <c r="V1925" s="967"/>
      <c r="W1925" s="970"/>
      <c r="X1925" s="967"/>
      <c r="Y1925" s="967"/>
      <c r="Z1925" s="1021"/>
    </row>
    <row r="1926" spans="1:26" ht="12.6" hidden="1" customHeight="1" outlineLevel="2">
      <c r="A1926" s="1225">
        <v>44341</v>
      </c>
      <c r="B1926" s="1163" t="s">
        <v>5698</v>
      </c>
      <c r="C1926" s="955" t="s">
        <v>7670</v>
      </c>
      <c r="D1926" s="968"/>
      <c r="E1926" s="968"/>
      <c r="F1926" s="969" t="s">
        <v>5700</v>
      </c>
      <c r="G1926" s="970"/>
      <c r="H1926" s="967"/>
      <c r="I1926" s="970"/>
      <c r="J1926" s="967"/>
      <c r="K1926" s="970"/>
      <c r="L1926" s="967"/>
      <c r="M1926" s="970"/>
      <c r="N1926" s="967"/>
      <c r="O1926" s="970"/>
      <c r="P1926" s="967"/>
      <c r="Q1926" s="970"/>
      <c r="R1926" s="967"/>
      <c r="S1926" s="970"/>
      <c r="T1926" s="967"/>
      <c r="U1926" s="970"/>
      <c r="V1926" s="967"/>
      <c r="W1926" s="970"/>
      <c r="X1926" s="967"/>
      <c r="Y1926" s="967"/>
      <c r="Z1926" s="955"/>
    </row>
    <row r="1927" spans="1:26" ht="12.6" hidden="1" customHeight="1" outlineLevel="2">
      <c r="A1927" s="1225">
        <v>44341</v>
      </c>
      <c r="B1927" s="1163" t="s">
        <v>5698</v>
      </c>
      <c r="C1927" s="955" t="s">
        <v>7671</v>
      </c>
      <c r="D1927" s="968"/>
      <c r="E1927" s="968"/>
      <c r="F1927" s="972"/>
      <c r="G1927" s="970"/>
      <c r="H1927" s="974" t="s">
        <v>5700</v>
      </c>
      <c r="I1927" s="970"/>
      <c r="J1927" s="967"/>
      <c r="K1927" s="970"/>
      <c r="L1927" s="967"/>
      <c r="M1927" s="970"/>
      <c r="N1927" s="967"/>
      <c r="O1927" s="970"/>
      <c r="P1927" s="967"/>
      <c r="Q1927" s="970"/>
      <c r="R1927" s="967"/>
      <c r="S1927" s="970"/>
      <c r="T1927" s="974"/>
      <c r="U1927" s="970"/>
      <c r="V1927" s="967"/>
      <c r="W1927" s="970"/>
      <c r="X1927" s="967"/>
      <c r="Y1927" s="967"/>
      <c r="Z1927" s="955"/>
    </row>
    <row r="1928" spans="1:26" ht="12.6" hidden="1" customHeight="1" outlineLevel="2">
      <c r="A1928" s="1225">
        <v>44341</v>
      </c>
      <c r="B1928" s="1163" t="s">
        <v>5698</v>
      </c>
      <c r="C1928" s="955" t="s">
        <v>7672</v>
      </c>
      <c r="D1928" s="968"/>
      <c r="E1928" s="968"/>
      <c r="F1928" s="969" t="s">
        <v>5700</v>
      </c>
      <c r="G1928" s="970"/>
      <c r="H1928" s="967"/>
      <c r="I1928" s="970"/>
      <c r="J1928" s="967"/>
      <c r="K1928" s="970"/>
      <c r="L1928" s="967"/>
      <c r="M1928" s="970"/>
      <c r="N1928" s="967"/>
      <c r="O1928" s="970"/>
      <c r="P1928" s="967"/>
      <c r="Q1928" s="970"/>
      <c r="R1928" s="967"/>
      <c r="S1928" s="970"/>
      <c r="T1928" s="967"/>
      <c r="U1928" s="970"/>
      <c r="V1928" s="967"/>
      <c r="W1928" s="970"/>
      <c r="X1928" s="967"/>
      <c r="Y1928" s="967"/>
      <c r="Z1928" s="955"/>
    </row>
    <row r="1929" spans="1:26" ht="12.6" hidden="1" customHeight="1" outlineLevel="2">
      <c r="A1929" s="1225">
        <v>44341</v>
      </c>
      <c r="B1929" s="1163" t="s">
        <v>5698</v>
      </c>
      <c r="C1929" s="955" t="s">
        <v>7673</v>
      </c>
      <c r="D1929" s="977"/>
      <c r="E1929" s="977" t="s">
        <v>5700</v>
      </c>
      <c r="F1929" s="972"/>
      <c r="G1929" s="970"/>
      <c r="H1929" s="967"/>
      <c r="I1929" s="970"/>
      <c r="J1929" s="967"/>
      <c r="K1929" s="970"/>
      <c r="L1929" s="967"/>
      <c r="M1929" s="970"/>
      <c r="N1929" s="967"/>
      <c r="O1929" s="970"/>
      <c r="P1929" s="967"/>
      <c r="Q1929" s="970"/>
      <c r="R1929" s="967"/>
      <c r="S1929" s="970"/>
      <c r="T1929" s="967"/>
      <c r="U1929" s="970"/>
      <c r="V1929" s="967"/>
      <c r="W1929" s="970"/>
      <c r="X1929" s="967"/>
      <c r="Y1929" s="967"/>
      <c r="Z1929" s="955"/>
    </row>
    <row r="1930" spans="1:26" ht="12.6" hidden="1" customHeight="1" outlineLevel="2">
      <c r="A1930" s="1225">
        <v>44341</v>
      </c>
      <c r="B1930" s="1163" t="s">
        <v>5698</v>
      </c>
      <c r="C1930" s="955" t="s">
        <v>7674</v>
      </c>
      <c r="D1930" s="977"/>
      <c r="E1930" s="977" t="s">
        <v>5700</v>
      </c>
      <c r="F1930" s="972"/>
      <c r="G1930" s="970"/>
      <c r="H1930" s="967"/>
      <c r="I1930" s="970"/>
      <c r="J1930" s="967"/>
      <c r="K1930" s="970"/>
      <c r="L1930" s="967"/>
      <c r="M1930" s="970"/>
      <c r="N1930" s="967"/>
      <c r="O1930" s="970"/>
      <c r="P1930" s="967"/>
      <c r="Q1930" s="970"/>
      <c r="R1930" s="967"/>
      <c r="S1930" s="970"/>
      <c r="T1930" s="967"/>
      <c r="U1930" s="970"/>
      <c r="V1930" s="967"/>
      <c r="W1930" s="970"/>
      <c r="X1930" s="967"/>
      <c r="Y1930" s="967"/>
    </row>
    <row r="1931" spans="1:26" ht="12.6" hidden="1" customHeight="1" outlineLevel="2">
      <c r="A1931" s="1225">
        <v>44341</v>
      </c>
      <c r="B1931" s="1163" t="s">
        <v>5723</v>
      </c>
      <c r="C1931" s="955" t="s">
        <v>7675</v>
      </c>
      <c r="D1931" s="968"/>
      <c r="E1931" s="968"/>
      <c r="F1931" s="972"/>
      <c r="G1931" s="970"/>
      <c r="H1931" s="974" t="s">
        <v>5700</v>
      </c>
      <c r="I1931" s="970"/>
      <c r="J1931" s="967"/>
      <c r="K1931" s="970"/>
      <c r="L1931" s="967"/>
      <c r="M1931" s="970"/>
      <c r="N1931" s="967"/>
      <c r="O1931" s="970"/>
      <c r="P1931" s="967"/>
      <c r="Q1931" s="970"/>
      <c r="R1931" s="967"/>
      <c r="S1931" s="970"/>
      <c r="T1931" s="974"/>
      <c r="U1931" s="970"/>
      <c r="V1931" s="974" t="s">
        <v>5700</v>
      </c>
      <c r="W1931" s="970"/>
      <c r="X1931" s="967"/>
      <c r="Y1931" s="967"/>
      <c r="Z1931" s="1032" t="s">
        <v>7676</v>
      </c>
    </row>
    <row r="1932" spans="1:26" ht="25.2" hidden="1" customHeight="1" outlineLevel="2">
      <c r="A1932" s="1225">
        <v>44341</v>
      </c>
      <c r="B1932" s="1163" t="s">
        <v>5698</v>
      </c>
      <c r="C1932" s="955" t="s">
        <v>7677</v>
      </c>
      <c r="D1932" s="977"/>
      <c r="E1932" s="977" t="s">
        <v>5700</v>
      </c>
      <c r="F1932" s="972"/>
      <c r="G1932" s="970"/>
      <c r="H1932" s="967"/>
      <c r="I1932" s="970"/>
      <c r="J1932" s="967"/>
      <c r="K1932" s="970"/>
      <c r="L1932" s="967"/>
      <c r="M1932" s="970"/>
      <c r="N1932" s="967"/>
      <c r="O1932" s="970"/>
      <c r="P1932" s="967"/>
      <c r="Q1932" s="970"/>
      <c r="R1932" s="967"/>
      <c r="S1932" s="970"/>
      <c r="T1932" s="974" t="s">
        <v>5700</v>
      </c>
      <c r="U1932" s="970"/>
      <c r="V1932" s="967"/>
      <c r="W1932" s="970"/>
      <c r="X1932" s="967"/>
      <c r="Y1932" s="967"/>
      <c r="Z1932" s="955"/>
    </row>
    <row r="1933" spans="1:26" ht="12.6" hidden="1" customHeight="1" outlineLevel="2">
      <c r="A1933" s="1225">
        <v>44341</v>
      </c>
      <c r="B1933" s="1163" t="s">
        <v>5698</v>
      </c>
      <c r="C1933" s="955" t="s">
        <v>7678</v>
      </c>
      <c r="D1933" s="968"/>
      <c r="E1933" s="968"/>
      <c r="F1933" s="972"/>
      <c r="G1933" s="970"/>
      <c r="H1933" s="967"/>
      <c r="I1933" s="970"/>
      <c r="J1933" s="967"/>
      <c r="K1933" s="970"/>
      <c r="L1933" s="967"/>
      <c r="M1933" s="970"/>
      <c r="N1933" s="967"/>
      <c r="O1933" s="970"/>
      <c r="P1933" s="967"/>
      <c r="Q1933" s="970"/>
      <c r="R1933" s="967"/>
      <c r="S1933" s="970"/>
      <c r="T1933" s="967"/>
      <c r="U1933" s="970"/>
      <c r="V1933" s="967"/>
      <c r="W1933" s="970"/>
      <c r="X1933" s="967"/>
      <c r="Y1933" s="967"/>
      <c r="Z1933" s="955"/>
    </row>
    <row r="1934" spans="1:26" ht="12.6" hidden="1" customHeight="1" outlineLevel="2">
      <c r="A1934" s="1225">
        <v>44341</v>
      </c>
      <c r="B1934" s="1163" t="s">
        <v>5698</v>
      </c>
      <c r="C1934" s="955" t="s">
        <v>7679</v>
      </c>
      <c r="D1934" s="968"/>
      <c r="E1934" s="968"/>
      <c r="F1934" s="972"/>
      <c r="G1934" s="970"/>
      <c r="H1934" s="967"/>
      <c r="I1934" s="970"/>
      <c r="J1934" s="974" t="s">
        <v>5700</v>
      </c>
      <c r="K1934" s="970"/>
      <c r="L1934" s="967"/>
      <c r="M1934" s="970"/>
      <c r="N1934" s="967"/>
      <c r="O1934" s="970"/>
      <c r="P1934" s="967"/>
      <c r="Q1934" s="970"/>
      <c r="R1934" s="967"/>
      <c r="S1934" s="970"/>
      <c r="T1934" s="967"/>
      <c r="U1934" s="970"/>
      <c r="V1934" s="967"/>
      <c r="W1934" s="970"/>
      <c r="X1934" s="967"/>
      <c r="Y1934" s="967"/>
      <c r="Z1934" s="955"/>
    </row>
    <row r="1935" spans="1:26" ht="12.6" hidden="1" customHeight="1" outlineLevel="2">
      <c r="A1935" s="1225">
        <v>44341</v>
      </c>
      <c r="B1935" s="1163" t="s">
        <v>5706</v>
      </c>
      <c r="C1935" s="955" t="s">
        <v>7680</v>
      </c>
      <c r="D1935" s="968"/>
      <c r="E1935" s="968"/>
      <c r="F1935" s="972"/>
      <c r="G1935" s="970"/>
      <c r="H1935" s="967"/>
      <c r="I1935" s="970"/>
      <c r="J1935" s="967"/>
      <c r="K1935" s="970"/>
      <c r="L1935" s="967"/>
      <c r="M1935" s="970"/>
      <c r="N1935" s="967"/>
      <c r="O1935" s="973" t="s">
        <v>5700</v>
      </c>
      <c r="P1935" s="967"/>
      <c r="Q1935" s="970"/>
      <c r="R1935" s="967"/>
      <c r="S1935" s="970"/>
      <c r="T1935" s="967"/>
      <c r="U1935" s="970"/>
      <c r="V1935" s="967"/>
      <c r="W1935" s="970"/>
      <c r="X1935" s="967"/>
      <c r="Y1935" s="967"/>
      <c r="Z1935" s="955"/>
    </row>
    <row r="1936" spans="1:26" ht="12.6" hidden="1" customHeight="1" outlineLevel="2">
      <c r="A1936" s="1225">
        <v>44341</v>
      </c>
      <c r="B1936" s="1163" t="s">
        <v>5698</v>
      </c>
      <c r="C1936" s="955" t="s">
        <v>7681</v>
      </c>
      <c r="D1936" s="968"/>
      <c r="E1936" s="968"/>
      <c r="F1936" s="969" t="s">
        <v>5700</v>
      </c>
      <c r="G1936" s="970"/>
      <c r="H1936" s="967"/>
      <c r="I1936" s="970"/>
      <c r="J1936" s="967"/>
      <c r="K1936" s="970"/>
      <c r="L1936" s="967"/>
      <c r="M1936" s="970"/>
      <c r="N1936" s="967"/>
      <c r="O1936" s="970"/>
      <c r="P1936" s="967"/>
      <c r="Q1936" s="970"/>
      <c r="R1936" s="967"/>
      <c r="S1936" s="970"/>
      <c r="T1936" s="967"/>
      <c r="U1936" s="970"/>
      <c r="V1936" s="967"/>
      <c r="W1936" s="970"/>
      <c r="X1936" s="967"/>
      <c r="Y1936" s="967"/>
      <c r="Z1936" s="955"/>
    </row>
    <row r="1937" spans="1:20" ht="12.6" hidden="1" customHeight="1" outlineLevel="2">
      <c r="A1937" s="1225">
        <v>44341</v>
      </c>
      <c r="B1937" s="1163" t="s">
        <v>3470</v>
      </c>
      <c r="C1937" s="955" t="s">
        <v>7682</v>
      </c>
      <c r="D1937" s="968"/>
      <c r="E1937" s="968"/>
      <c r="F1937" s="972"/>
      <c r="G1937" s="970"/>
      <c r="H1937" s="967"/>
      <c r="I1937" s="970"/>
      <c r="J1937" s="967"/>
      <c r="K1937" s="970"/>
      <c r="L1937" s="967"/>
      <c r="M1937" s="970"/>
      <c r="N1937" s="967"/>
      <c r="O1937" s="970"/>
      <c r="P1937" s="967"/>
      <c r="Q1937" s="970"/>
      <c r="R1937" s="967"/>
      <c r="S1937" s="970"/>
      <c r="T1937" s="967"/>
    </row>
    <row r="1938" spans="1:20" ht="25.2" hidden="1" customHeight="1" outlineLevel="2">
      <c r="A1938" s="1225">
        <v>44341</v>
      </c>
      <c r="B1938" s="1163" t="s">
        <v>5698</v>
      </c>
      <c r="C1938" s="955" t="s">
        <v>7683</v>
      </c>
      <c r="D1938" s="968"/>
      <c r="E1938" s="968"/>
      <c r="F1938" s="969" t="s">
        <v>5700</v>
      </c>
      <c r="G1938" s="970"/>
      <c r="H1938" s="967"/>
      <c r="I1938" s="970"/>
      <c r="J1938" s="967"/>
      <c r="K1938" s="970"/>
      <c r="L1938" s="967"/>
      <c r="M1938" s="970"/>
      <c r="N1938" s="967"/>
      <c r="O1938" s="970"/>
      <c r="P1938" s="967"/>
      <c r="Q1938" s="970"/>
      <c r="R1938" s="967"/>
      <c r="S1938" s="970"/>
      <c r="T1938" s="967"/>
    </row>
    <row r="1939" spans="1:20" ht="12.6" hidden="1" customHeight="1" outlineLevel="2">
      <c r="A1939" s="1225">
        <v>44341</v>
      </c>
      <c r="B1939" s="1163" t="s">
        <v>5698</v>
      </c>
      <c r="C1939" s="955" t="s">
        <v>7684</v>
      </c>
      <c r="D1939" s="968"/>
      <c r="E1939" s="968"/>
      <c r="F1939" s="972"/>
      <c r="G1939" s="970"/>
      <c r="H1939" s="967"/>
      <c r="I1939" s="970"/>
      <c r="J1939" s="967"/>
      <c r="K1939" s="970"/>
      <c r="L1939" s="967"/>
      <c r="M1939" s="970"/>
      <c r="N1939" s="967"/>
      <c r="O1939" s="970"/>
      <c r="P1939" s="967"/>
      <c r="Q1939" s="970"/>
      <c r="R1939" s="967"/>
      <c r="S1939" s="970"/>
      <c r="T1939" s="974" t="s">
        <v>5700</v>
      </c>
    </row>
    <row r="1940" spans="1:20" ht="12.6" hidden="1" customHeight="1" outlineLevel="2">
      <c r="A1940" s="1225">
        <v>44341</v>
      </c>
      <c r="B1940" s="1163" t="s">
        <v>5698</v>
      </c>
      <c r="C1940" s="955" t="s">
        <v>7685</v>
      </c>
      <c r="D1940" s="968"/>
      <c r="E1940" s="968"/>
      <c r="F1940" s="972"/>
      <c r="G1940" s="970"/>
      <c r="H1940" s="967"/>
      <c r="I1940" s="970"/>
      <c r="J1940" s="967"/>
      <c r="K1940" s="970"/>
      <c r="L1940" s="967"/>
      <c r="M1940" s="970"/>
      <c r="N1940" s="967"/>
      <c r="O1940" s="970"/>
      <c r="P1940" s="967"/>
      <c r="Q1940" s="970"/>
      <c r="R1940" s="967"/>
      <c r="S1940" s="970"/>
      <c r="T1940" s="967"/>
    </row>
    <row r="1941" spans="1:20" ht="25.2" hidden="1" customHeight="1" outlineLevel="2">
      <c r="A1941" s="1225">
        <v>44341</v>
      </c>
      <c r="B1941" s="1163" t="s">
        <v>5698</v>
      </c>
      <c r="C1941" s="955" t="s">
        <v>7686</v>
      </c>
      <c r="D1941" s="968"/>
      <c r="E1941" s="968"/>
      <c r="F1941" s="972"/>
      <c r="G1941" s="970"/>
      <c r="H1941" s="967"/>
      <c r="I1941" s="970"/>
      <c r="J1941" s="967"/>
      <c r="K1941" s="970"/>
      <c r="L1941" s="967"/>
      <c r="M1941" s="970"/>
      <c r="N1941" s="967"/>
      <c r="O1941" s="973" t="s">
        <v>5700</v>
      </c>
      <c r="P1941" s="967"/>
      <c r="Q1941" s="970"/>
      <c r="R1941" s="967"/>
      <c r="S1941" s="970"/>
      <c r="T1941" s="967"/>
    </row>
    <row r="1942" spans="1:20" ht="12.6" hidden="1" customHeight="1" outlineLevel="1" collapsed="1">
      <c r="A1942" s="1026">
        <v>44342</v>
      </c>
      <c r="B1942" s="1163" t="s">
        <v>5698</v>
      </c>
      <c r="C1942" s="955" t="s">
        <v>7687</v>
      </c>
      <c r="D1942" s="968"/>
      <c r="E1942" s="968"/>
      <c r="F1942" s="969" t="s">
        <v>5700</v>
      </c>
      <c r="G1942" s="970"/>
      <c r="H1942" s="967"/>
      <c r="I1942" s="970"/>
      <c r="J1942" s="967"/>
      <c r="K1942" s="970"/>
      <c r="L1942" s="967"/>
      <c r="M1942" s="970"/>
      <c r="N1942" s="967"/>
      <c r="O1942" s="970"/>
      <c r="P1942" s="967"/>
      <c r="Q1942" s="970"/>
      <c r="R1942" s="967"/>
      <c r="S1942" s="970"/>
      <c r="T1942" s="967"/>
    </row>
    <row r="1943" spans="1:20" ht="12.6" hidden="1" customHeight="1" outlineLevel="2">
      <c r="A1943" s="1026">
        <v>44342</v>
      </c>
      <c r="B1943" s="1163" t="s">
        <v>5698</v>
      </c>
      <c r="C1943" s="955" t="s">
        <v>7688</v>
      </c>
      <c r="D1943" s="968"/>
      <c r="E1943" s="968"/>
      <c r="F1943" s="969" t="s">
        <v>5700</v>
      </c>
      <c r="G1943" s="970"/>
      <c r="H1943" s="967"/>
      <c r="I1943" s="970"/>
      <c r="J1943" s="967"/>
      <c r="K1943" s="970"/>
      <c r="L1943" s="967"/>
      <c r="M1943" s="970"/>
      <c r="N1943" s="967"/>
      <c r="O1943" s="970"/>
      <c r="P1943" s="967"/>
      <c r="Q1943" s="970"/>
      <c r="R1943" s="967"/>
      <c r="S1943" s="970"/>
      <c r="T1943" s="967"/>
    </row>
    <row r="1944" spans="1:20" ht="12.6" hidden="1" customHeight="1" outlineLevel="2">
      <c r="A1944" s="1026">
        <v>44342</v>
      </c>
      <c r="B1944" s="1163" t="s">
        <v>5698</v>
      </c>
      <c r="C1944" s="955" t="s">
        <v>7689</v>
      </c>
      <c r="D1944" s="968"/>
      <c r="E1944" s="968"/>
      <c r="F1944" s="969" t="s">
        <v>5700</v>
      </c>
      <c r="G1944" s="970"/>
      <c r="H1944" s="967"/>
      <c r="I1944" s="970"/>
      <c r="J1944" s="967"/>
      <c r="K1944" s="970"/>
      <c r="L1944" s="967"/>
      <c r="M1944" s="970"/>
      <c r="N1944" s="967"/>
      <c r="O1944" s="970"/>
      <c r="P1944" s="967"/>
      <c r="Q1944" s="970"/>
      <c r="R1944" s="967"/>
      <c r="S1944" s="970"/>
      <c r="T1944" s="967"/>
    </row>
    <row r="1945" spans="1:20" ht="12.6" hidden="1" customHeight="1" outlineLevel="2">
      <c r="A1945" s="1026">
        <v>44342</v>
      </c>
      <c r="B1945" s="1163" t="s">
        <v>5698</v>
      </c>
      <c r="C1945" s="955" t="s">
        <v>7690</v>
      </c>
      <c r="D1945" s="968"/>
      <c r="E1945" s="968"/>
      <c r="F1945" s="972"/>
      <c r="G1945" s="970"/>
      <c r="H1945" s="967"/>
      <c r="I1945" s="970"/>
      <c r="J1945" s="967"/>
      <c r="K1945" s="970"/>
      <c r="L1945" s="967"/>
      <c r="M1945" s="970"/>
      <c r="N1945" s="967"/>
      <c r="O1945" s="970"/>
      <c r="P1945" s="967"/>
      <c r="Q1945" s="970"/>
      <c r="R1945" s="967"/>
      <c r="S1945" s="970"/>
      <c r="T1945" s="974" t="s">
        <v>5700</v>
      </c>
    </row>
    <row r="1946" spans="1:20" ht="12.6" hidden="1" customHeight="1" outlineLevel="2">
      <c r="A1946" s="1026">
        <v>44342</v>
      </c>
      <c r="B1946" s="1163" t="s">
        <v>5706</v>
      </c>
      <c r="C1946" s="955" t="s">
        <v>7691</v>
      </c>
      <c r="D1946" s="968"/>
      <c r="E1946" s="968"/>
      <c r="F1946" s="969" t="s">
        <v>5700</v>
      </c>
      <c r="G1946" s="970"/>
      <c r="H1946" s="967"/>
      <c r="I1946" s="970"/>
      <c r="J1946" s="967"/>
      <c r="K1946" s="970"/>
      <c r="L1946" s="967"/>
      <c r="M1946" s="970"/>
      <c r="N1946" s="967"/>
      <c r="O1946" s="970"/>
      <c r="P1946" s="967"/>
      <c r="Q1946" s="970"/>
      <c r="R1946" s="967"/>
      <c r="S1946" s="970"/>
      <c r="T1946" s="967"/>
    </row>
    <row r="1947" spans="1:20" ht="25.2" hidden="1" customHeight="1" outlineLevel="2">
      <c r="A1947" s="1026">
        <v>44342</v>
      </c>
      <c r="B1947" s="1163" t="s">
        <v>5698</v>
      </c>
      <c r="C1947" s="955" t="s">
        <v>7692</v>
      </c>
      <c r="D1947" s="977"/>
      <c r="E1947" s="977" t="s">
        <v>5700</v>
      </c>
      <c r="F1947" s="972"/>
      <c r="G1947" s="970"/>
      <c r="H1947" s="967"/>
      <c r="I1947" s="970"/>
      <c r="J1947" s="967"/>
      <c r="K1947" s="970"/>
      <c r="L1947" s="967"/>
      <c r="M1947" s="970"/>
      <c r="N1947" s="967"/>
      <c r="O1947" s="970"/>
      <c r="P1947" s="967"/>
      <c r="Q1947" s="970"/>
      <c r="R1947" s="967"/>
      <c r="S1947" s="970"/>
      <c r="T1947" s="967"/>
    </row>
    <row r="1948" spans="1:20" ht="12.6" hidden="1" customHeight="1" outlineLevel="2">
      <c r="A1948" s="1026">
        <v>44342</v>
      </c>
      <c r="B1948" s="1163" t="s">
        <v>5698</v>
      </c>
      <c r="C1948" s="955" t="s">
        <v>7693</v>
      </c>
      <c r="D1948" s="968"/>
      <c r="E1948" s="968"/>
      <c r="F1948" s="972"/>
      <c r="G1948" s="970"/>
      <c r="H1948" s="967"/>
      <c r="I1948" s="970"/>
      <c r="J1948" s="967"/>
      <c r="K1948" s="970"/>
      <c r="L1948" s="967"/>
      <c r="M1948" s="970"/>
      <c r="N1948" s="967"/>
      <c r="O1948" s="970"/>
      <c r="P1948" s="967"/>
      <c r="Q1948" s="970"/>
      <c r="R1948" s="974" t="s">
        <v>5700</v>
      </c>
      <c r="S1948" s="970"/>
      <c r="T1948" s="967"/>
    </row>
    <row r="1949" spans="1:20" ht="12.6" hidden="1" customHeight="1" outlineLevel="2">
      <c r="A1949" s="1026">
        <v>44342</v>
      </c>
      <c r="B1949" s="1163" t="s">
        <v>5706</v>
      </c>
      <c r="C1949" s="955" t="s">
        <v>7694</v>
      </c>
      <c r="D1949" s="968"/>
      <c r="E1949" s="968"/>
      <c r="F1949" s="972"/>
      <c r="G1949" s="970"/>
      <c r="H1949" s="967"/>
      <c r="I1949" s="970"/>
      <c r="J1949" s="967"/>
      <c r="K1949" s="970"/>
      <c r="L1949" s="967"/>
      <c r="M1949" s="970"/>
      <c r="N1949" s="967"/>
      <c r="O1949" s="970"/>
      <c r="P1949" s="967"/>
      <c r="Q1949" s="970"/>
      <c r="R1949" s="967"/>
      <c r="S1949" s="970"/>
      <c r="T1949" s="974" t="s">
        <v>5700</v>
      </c>
    </row>
    <row r="1950" spans="1:20" ht="25.2" hidden="1" customHeight="1" outlineLevel="2">
      <c r="A1950" s="1026">
        <v>44342</v>
      </c>
      <c r="B1950" s="1163" t="s">
        <v>5698</v>
      </c>
      <c r="C1950" s="955" t="s">
        <v>7695</v>
      </c>
      <c r="D1950" s="968"/>
      <c r="E1950" s="968"/>
      <c r="F1950" s="972"/>
      <c r="G1950" s="970"/>
      <c r="H1950" s="967"/>
      <c r="I1950" s="970"/>
      <c r="J1950" s="967"/>
      <c r="K1950" s="970"/>
      <c r="L1950" s="967"/>
      <c r="M1950" s="970"/>
      <c r="N1950" s="967"/>
      <c r="O1950" s="973" t="s">
        <v>5700</v>
      </c>
      <c r="P1950" s="967"/>
      <c r="Q1950" s="970"/>
      <c r="R1950" s="967"/>
      <c r="S1950" s="970"/>
      <c r="T1950" s="967"/>
    </row>
    <row r="1951" spans="1:20" ht="12.6" hidden="1" customHeight="1" outlineLevel="2">
      <c r="A1951" s="1026">
        <v>44342</v>
      </c>
      <c r="B1951" s="1163" t="s">
        <v>5698</v>
      </c>
      <c r="C1951" s="955" t="s">
        <v>7696</v>
      </c>
      <c r="D1951" s="968"/>
      <c r="E1951" s="968"/>
      <c r="F1951" s="972"/>
      <c r="G1951" s="970"/>
      <c r="H1951" s="967"/>
      <c r="I1951" s="970"/>
      <c r="J1951" s="967"/>
      <c r="K1951" s="970"/>
      <c r="L1951" s="967"/>
      <c r="M1951" s="970"/>
      <c r="N1951" s="967"/>
      <c r="O1951" s="970"/>
      <c r="P1951" s="967"/>
      <c r="Q1951" s="970"/>
      <c r="R1951" s="967"/>
      <c r="S1951" s="970"/>
      <c r="T1951" s="974" t="s">
        <v>5700</v>
      </c>
    </row>
    <row r="1952" spans="1:20" ht="12.6" hidden="1" customHeight="1" outlineLevel="2">
      <c r="A1952" s="1026">
        <v>44342</v>
      </c>
      <c r="B1952" s="1163" t="s">
        <v>5698</v>
      </c>
      <c r="C1952" s="955" t="s">
        <v>7697</v>
      </c>
      <c r="D1952" s="968"/>
      <c r="E1952" s="968"/>
      <c r="F1952" s="969" t="s">
        <v>5700</v>
      </c>
      <c r="G1952" s="970"/>
      <c r="H1952" s="967"/>
      <c r="I1952" s="970"/>
      <c r="J1952" s="967"/>
      <c r="K1952" s="970"/>
      <c r="L1952" s="967"/>
      <c r="M1952" s="970"/>
      <c r="N1952" s="967"/>
      <c r="O1952" s="970"/>
      <c r="P1952" s="967"/>
      <c r="Q1952" s="970"/>
      <c r="R1952" s="967"/>
      <c r="S1952" s="970"/>
      <c r="T1952" s="967"/>
    </row>
    <row r="1953" spans="1:20" ht="12.6" hidden="1" customHeight="1" outlineLevel="2">
      <c r="A1953" s="1026">
        <v>44342</v>
      </c>
      <c r="B1953" s="1163" t="s">
        <v>5698</v>
      </c>
      <c r="C1953" s="955" t="s">
        <v>7698</v>
      </c>
      <c r="D1953" s="977"/>
      <c r="E1953" s="977" t="s">
        <v>5700</v>
      </c>
      <c r="F1953" s="972"/>
      <c r="G1953" s="970"/>
      <c r="H1953" s="967"/>
      <c r="I1953" s="970"/>
      <c r="J1953" s="967"/>
      <c r="K1953" s="970"/>
      <c r="L1953" s="967"/>
      <c r="M1953" s="970"/>
      <c r="N1953" s="967"/>
      <c r="O1953" s="970"/>
      <c r="P1953" s="967"/>
      <c r="Q1953" s="970"/>
      <c r="R1953" s="967"/>
      <c r="S1953" s="970"/>
      <c r="T1953" s="967"/>
    </row>
    <row r="1954" spans="1:20" ht="12.6" hidden="1" customHeight="1" outlineLevel="2">
      <c r="A1954" s="1026">
        <v>44342</v>
      </c>
      <c r="B1954" s="1163" t="s">
        <v>5698</v>
      </c>
      <c r="C1954" s="955" t="s">
        <v>7699</v>
      </c>
      <c r="D1954" s="968"/>
      <c r="E1954" s="968"/>
      <c r="F1954" s="972"/>
      <c r="G1954" s="970"/>
      <c r="H1954" s="967"/>
      <c r="I1954" s="970"/>
      <c r="J1954" s="967"/>
      <c r="K1954" s="970"/>
      <c r="L1954" s="967"/>
      <c r="M1954" s="970"/>
      <c r="N1954" s="967"/>
      <c r="O1954" s="970"/>
      <c r="P1954" s="967"/>
      <c r="Q1954" s="970"/>
      <c r="R1954" s="967"/>
      <c r="S1954" s="970"/>
      <c r="T1954" s="974" t="s">
        <v>5700</v>
      </c>
    </row>
    <row r="1955" spans="1:20" ht="12.6" hidden="1" customHeight="1" outlineLevel="1" collapsed="1">
      <c r="A1955" s="1194">
        <v>44343</v>
      </c>
      <c r="B1955" s="1163" t="s">
        <v>7700</v>
      </c>
      <c r="C1955" s="955" t="s">
        <v>7701</v>
      </c>
      <c r="D1955" s="968"/>
      <c r="E1955" s="968"/>
      <c r="F1955" s="972"/>
      <c r="G1955" s="970"/>
      <c r="H1955" s="967"/>
      <c r="I1955" s="970"/>
      <c r="J1955" s="967"/>
      <c r="K1955" s="970"/>
      <c r="L1955" s="967"/>
      <c r="M1955" s="970"/>
      <c r="N1955" s="967"/>
      <c r="O1955" s="970"/>
      <c r="P1955" s="967"/>
      <c r="Q1955" s="970"/>
      <c r="R1955" s="967"/>
      <c r="S1955" s="970"/>
      <c r="T1955" s="974" t="s">
        <v>5700</v>
      </c>
    </row>
    <row r="1956" spans="1:20" ht="25.2" hidden="1" customHeight="1" outlineLevel="2">
      <c r="A1956" s="1194">
        <v>44343</v>
      </c>
      <c r="B1956" s="1163" t="s">
        <v>5698</v>
      </c>
      <c r="C1956" s="955" t="s">
        <v>7702</v>
      </c>
      <c r="D1956" s="977"/>
      <c r="E1956" s="977" t="s">
        <v>5700</v>
      </c>
      <c r="F1956" s="972"/>
      <c r="G1956" s="970"/>
      <c r="H1956" s="967"/>
      <c r="I1956" s="970"/>
      <c r="J1956" s="967"/>
      <c r="K1956" s="970"/>
      <c r="L1956" s="967"/>
      <c r="M1956" s="970"/>
      <c r="N1956" s="967"/>
      <c r="O1956" s="970"/>
      <c r="P1956" s="967"/>
      <c r="Q1956" s="970"/>
      <c r="R1956" s="967"/>
      <c r="S1956" s="970"/>
      <c r="T1956" s="967"/>
    </row>
    <row r="1957" spans="1:20" ht="12.6" hidden="1" customHeight="1" outlineLevel="2">
      <c r="A1957" s="1194">
        <v>44343</v>
      </c>
      <c r="B1957" s="1163" t="s">
        <v>5698</v>
      </c>
      <c r="C1957" s="955" t="s">
        <v>7703</v>
      </c>
      <c r="D1957" s="968"/>
      <c r="E1957" s="968"/>
      <c r="F1957" s="969" t="s">
        <v>5700</v>
      </c>
      <c r="G1957" s="970"/>
      <c r="H1957" s="967"/>
      <c r="I1957" s="970"/>
      <c r="J1957" s="967"/>
      <c r="K1957" s="970"/>
      <c r="L1957" s="967"/>
      <c r="M1957" s="970"/>
      <c r="N1957" s="967"/>
      <c r="O1957" s="970"/>
      <c r="P1957" s="967"/>
      <c r="Q1957" s="970"/>
      <c r="R1957" s="967"/>
      <c r="S1957" s="970"/>
      <c r="T1957" s="967"/>
    </row>
    <row r="1958" spans="1:20" ht="25.2" hidden="1" customHeight="1" outlineLevel="2">
      <c r="A1958" s="1194">
        <v>44343</v>
      </c>
      <c r="B1958" s="1163" t="s">
        <v>5706</v>
      </c>
      <c r="C1958" s="955" t="s">
        <v>7704</v>
      </c>
      <c r="D1958" s="968"/>
      <c r="E1958" s="968"/>
      <c r="F1958" s="972"/>
      <c r="G1958" s="970"/>
      <c r="H1958" s="967"/>
      <c r="I1958" s="970"/>
      <c r="J1958" s="967"/>
      <c r="K1958" s="970"/>
      <c r="L1958" s="967"/>
      <c r="M1958" s="970"/>
      <c r="N1958" s="967"/>
      <c r="O1958" s="970"/>
      <c r="P1958" s="967"/>
      <c r="Q1958" s="970"/>
      <c r="R1958" s="974" t="s">
        <v>5700</v>
      </c>
      <c r="S1958" s="970"/>
      <c r="T1958" s="967"/>
    </row>
    <row r="1959" spans="1:20" ht="12.6" hidden="1" customHeight="1" outlineLevel="2">
      <c r="A1959" s="1194">
        <v>44343</v>
      </c>
      <c r="B1959" s="1163" t="s">
        <v>5698</v>
      </c>
      <c r="C1959" s="955" t="s">
        <v>7705</v>
      </c>
      <c r="D1959" s="977"/>
      <c r="E1959" s="977" t="s">
        <v>5700</v>
      </c>
      <c r="F1959" s="972"/>
      <c r="G1959" s="970"/>
      <c r="H1959" s="967"/>
      <c r="I1959" s="970"/>
      <c r="J1959" s="967"/>
      <c r="K1959" s="970"/>
      <c r="L1959" s="967"/>
      <c r="M1959" s="970"/>
      <c r="N1959" s="967"/>
      <c r="O1959" s="970"/>
      <c r="P1959" s="967"/>
      <c r="Q1959" s="970"/>
      <c r="R1959" s="967"/>
      <c r="S1959" s="970"/>
      <c r="T1959" s="967"/>
    </row>
    <row r="1960" spans="1:20" ht="12.6" hidden="1" customHeight="1" outlineLevel="2">
      <c r="A1960" s="1194">
        <v>44343</v>
      </c>
      <c r="B1960" s="1163" t="s">
        <v>5706</v>
      </c>
      <c r="C1960" s="955" t="s">
        <v>7706</v>
      </c>
      <c r="D1960" s="968"/>
      <c r="E1960" s="968"/>
      <c r="F1960" s="972"/>
      <c r="G1960" s="970"/>
      <c r="H1960" s="967"/>
      <c r="I1960" s="970"/>
      <c r="J1960" s="967"/>
      <c r="K1960" s="970"/>
      <c r="L1960" s="967"/>
      <c r="M1960" s="970"/>
      <c r="N1960" s="967"/>
      <c r="O1960" s="970"/>
      <c r="P1960" s="967"/>
      <c r="Q1960" s="970"/>
      <c r="R1960" s="967"/>
      <c r="S1960" s="970"/>
      <c r="T1960" s="974" t="s">
        <v>5700</v>
      </c>
    </row>
    <row r="1961" spans="1:20" ht="12.6" hidden="1" customHeight="1" outlineLevel="2">
      <c r="A1961" s="1194">
        <v>44343</v>
      </c>
      <c r="B1961" s="1163" t="s">
        <v>5698</v>
      </c>
      <c r="C1961" s="955" t="s">
        <v>7707</v>
      </c>
      <c r="D1961" s="968"/>
      <c r="E1961" s="968"/>
      <c r="F1961" s="972"/>
      <c r="G1961" s="970"/>
      <c r="H1961" s="967"/>
      <c r="I1961" s="970"/>
      <c r="J1961" s="967"/>
      <c r="K1961" s="970"/>
      <c r="L1961" s="967"/>
      <c r="M1961" s="973" t="s">
        <v>5700</v>
      </c>
      <c r="N1961" s="967"/>
      <c r="O1961" s="970"/>
      <c r="P1961" s="967"/>
      <c r="Q1961" s="970"/>
      <c r="R1961" s="967"/>
      <c r="S1961" s="970"/>
      <c r="T1961" s="967"/>
    </row>
    <row r="1962" spans="1:20" ht="25.2" hidden="1" customHeight="1" outlineLevel="2">
      <c r="A1962" s="1194">
        <v>44343</v>
      </c>
      <c r="B1962" s="1163" t="s">
        <v>5698</v>
      </c>
      <c r="C1962" s="955" t="s">
        <v>7708</v>
      </c>
      <c r="D1962" s="968"/>
      <c r="E1962" s="968"/>
      <c r="F1962" s="969" t="s">
        <v>5700</v>
      </c>
      <c r="G1962" s="970"/>
      <c r="H1962" s="967"/>
      <c r="I1962" s="970"/>
      <c r="J1962" s="967"/>
      <c r="K1962" s="970"/>
      <c r="L1962" s="967"/>
      <c r="M1962" s="970"/>
      <c r="N1962" s="967"/>
      <c r="O1962" s="970"/>
      <c r="P1962" s="967"/>
      <c r="Q1962" s="970"/>
      <c r="R1962" s="967"/>
      <c r="S1962" s="970"/>
      <c r="T1962" s="967"/>
    </row>
    <row r="1963" spans="1:20" ht="25.2" hidden="1" customHeight="1" outlineLevel="2">
      <c r="A1963" s="1194">
        <v>44343</v>
      </c>
      <c r="B1963" s="1163" t="s">
        <v>5698</v>
      </c>
      <c r="C1963" s="955" t="s">
        <v>7709</v>
      </c>
      <c r="D1963" s="968"/>
      <c r="E1963" s="968"/>
      <c r="F1963" s="969" t="s">
        <v>5700</v>
      </c>
      <c r="G1963" s="970"/>
      <c r="H1963" s="967"/>
      <c r="I1963" s="970"/>
      <c r="J1963" s="974" t="s">
        <v>5700</v>
      </c>
      <c r="K1963" s="970"/>
      <c r="L1963" s="967"/>
      <c r="M1963" s="970"/>
      <c r="N1963" s="967"/>
      <c r="O1963" s="970"/>
      <c r="P1963" s="967"/>
      <c r="Q1963" s="970"/>
      <c r="R1963" s="967"/>
      <c r="S1963" s="970"/>
      <c r="T1963" s="967"/>
    </row>
    <row r="1964" spans="1:20" ht="12.6" hidden="1" customHeight="1" outlineLevel="2">
      <c r="A1964" s="1194">
        <v>44343</v>
      </c>
      <c r="B1964" s="1163" t="s">
        <v>5847</v>
      </c>
      <c r="C1964" s="955" t="s">
        <v>7710</v>
      </c>
      <c r="D1964" s="968"/>
      <c r="E1964" s="968"/>
      <c r="F1964" s="972"/>
      <c r="G1964" s="970"/>
      <c r="H1964" s="967"/>
      <c r="I1964" s="970"/>
      <c r="J1964" s="967"/>
      <c r="K1964" s="970"/>
      <c r="L1964" s="967"/>
      <c r="M1964" s="970"/>
      <c r="N1964" s="967"/>
      <c r="O1964" s="970"/>
      <c r="P1964" s="967"/>
      <c r="Q1964" s="970"/>
      <c r="R1964" s="967"/>
      <c r="S1964" s="970"/>
      <c r="T1964" s="974" t="s">
        <v>5700</v>
      </c>
    </row>
    <row r="1965" spans="1:20" ht="25.2" hidden="1" customHeight="1" outlineLevel="2">
      <c r="A1965" s="1194">
        <v>44343</v>
      </c>
      <c r="B1965" s="1163" t="s">
        <v>5698</v>
      </c>
      <c r="C1965" s="955" t="s">
        <v>7711</v>
      </c>
      <c r="D1965" s="968"/>
      <c r="E1965" s="968"/>
      <c r="F1965" s="969" t="s">
        <v>5700</v>
      </c>
      <c r="G1965" s="970"/>
      <c r="H1965" s="967"/>
      <c r="I1965" s="970"/>
      <c r="J1965" s="967"/>
      <c r="K1965" s="970"/>
      <c r="L1965" s="967"/>
      <c r="M1965" s="970"/>
      <c r="N1965" s="967"/>
      <c r="O1965" s="970"/>
      <c r="P1965" s="967"/>
      <c r="Q1965" s="970"/>
      <c r="R1965" s="967"/>
      <c r="S1965" s="970"/>
      <c r="T1965" s="967"/>
    </row>
    <row r="1966" spans="1:20" ht="12.6" hidden="1" customHeight="1" outlineLevel="2">
      <c r="A1966" s="1194">
        <v>44343</v>
      </c>
      <c r="B1966" s="1163" t="s">
        <v>5745</v>
      </c>
      <c r="C1966" s="955" t="s">
        <v>7712</v>
      </c>
      <c r="D1966" s="968"/>
      <c r="E1966" s="968"/>
      <c r="F1966" s="972"/>
      <c r="G1966" s="970"/>
      <c r="H1966" s="967"/>
      <c r="I1966" s="970"/>
      <c r="J1966" s="967"/>
      <c r="K1966" s="970"/>
      <c r="L1966" s="967"/>
      <c r="M1966" s="970"/>
      <c r="N1966" s="967"/>
      <c r="O1966" s="970"/>
      <c r="P1966" s="967"/>
      <c r="Q1966" s="970"/>
      <c r="R1966" s="967"/>
      <c r="S1966" s="970"/>
      <c r="T1966" s="974" t="s">
        <v>5700</v>
      </c>
    </row>
    <row r="1967" spans="1:20" ht="25.2" hidden="1" customHeight="1" outlineLevel="2">
      <c r="A1967" s="1194">
        <v>44343</v>
      </c>
      <c r="B1967" s="1163" t="s">
        <v>5698</v>
      </c>
      <c r="C1967" s="955" t="s">
        <v>7713</v>
      </c>
      <c r="D1967" s="977"/>
      <c r="E1967" s="977" t="s">
        <v>5700</v>
      </c>
      <c r="F1967" s="972"/>
      <c r="G1967" s="970"/>
      <c r="H1967" s="967"/>
      <c r="I1967" s="970"/>
      <c r="J1967" s="967"/>
      <c r="K1967" s="973" t="s">
        <v>5700</v>
      </c>
      <c r="L1967" s="967"/>
      <c r="M1967" s="970"/>
      <c r="N1967" s="967"/>
      <c r="O1967" s="970"/>
      <c r="P1967" s="967"/>
      <c r="Q1967" s="970"/>
      <c r="R1967" s="967"/>
      <c r="S1967" s="970"/>
      <c r="T1967" s="967"/>
    </row>
    <row r="1968" spans="1:20" ht="25.2" hidden="1" customHeight="1" outlineLevel="2">
      <c r="A1968" s="1194">
        <v>44343</v>
      </c>
      <c r="B1968" s="1163" t="s">
        <v>5698</v>
      </c>
      <c r="C1968" s="955" t="s">
        <v>7714</v>
      </c>
      <c r="D1968" s="968"/>
      <c r="E1968" s="968"/>
      <c r="F1968" s="972"/>
      <c r="G1968" s="970"/>
      <c r="H1968" s="967"/>
      <c r="I1968" s="970"/>
      <c r="J1968" s="967"/>
      <c r="K1968" s="970"/>
      <c r="L1968" s="967"/>
      <c r="M1968" s="970"/>
      <c r="N1968" s="967"/>
      <c r="O1968" s="970"/>
      <c r="P1968" s="967"/>
      <c r="Q1968" s="970"/>
      <c r="R1968" s="967"/>
      <c r="S1968" s="970"/>
      <c r="T1968" s="974" t="s">
        <v>5700</v>
      </c>
    </row>
    <row r="1969" spans="1:22" ht="25.2" hidden="1" customHeight="1" outlineLevel="2">
      <c r="A1969" s="1194">
        <v>44343</v>
      </c>
      <c r="B1969" s="1163" t="s">
        <v>5698</v>
      </c>
      <c r="C1969" s="955" t="s">
        <v>7715</v>
      </c>
      <c r="D1969" s="968"/>
      <c r="E1969" s="968"/>
      <c r="F1969" s="972"/>
      <c r="G1969" s="970"/>
      <c r="H1969" s="967"/>
      <c r="I1969" s="970"/>
      <c r="J1969" s="974" t="s">
        <v>5700</v>
      </c>
      <c r="K1969" s="970"/>
      <c r="L1969" s="967"/>
      <c r="M1969" s="970"/>
      <c r="N1969" s="967"/>
      <c r="O1969" s="970"/>
      <c r="P1969" s="967"/>
      <c r="Q1969" s="970"/>
      <c r="R1969" s="974" t="s">
        <v>5700</v>
      </c>
      <c r="S1969" s="973" t="s">
        <v>5700</v>
      </c>
      <c r="T1969" s="967"/>
      <c r="U1969" s="970"/>
      <c r="V1969" s="967"/>
    </row>
    <row r="1970" spans="1:22" ht="12.6" hidden="1" customHeight="1" outlineLevel="2">
      <c r="A1970" s="1194">
        <v>44343</v>
      </c>
      <c r="B1970" s="1163" t="s">
        <v>5698</v>
      </c>
      <c r="C1970" s="955" t="s">
        <v>7716</v>
      </c>
      <c r="D1970" s="968"/>
      <c r="E1970" s="968"/>
      <c r="F1970" s="972"/>
      <c r="G1970" s="970"/>
      <c r="H1970" s="967"/>
      <c r="I1970" s="970"/>
      <c r="J1970" s="967"/>
      <c r="K1970" s="970"/>
      <c r="L1970" s="967"/>
      <c r="M1970" s="970"/>
      <c r="N1970" s="967"/>
      <c r="O1970" s="970"/>
      <c r="P1970" s="967"/>
      <c r="Q1970" s="970"/>
      <c r="R1970" s="967"/>
      <c r="S1970" s="970"/>
      <c r="T1970" s="967"/>
      <c r="U1970" s="970"/>
      <c r="V1970" s="967"/>
    </row>
    <row r="1971" spans="1:22" ht="12.6" hidden="1" customHeight="1" outlineLevel="2">
      <c r="A1971" s="1194">
        <v>44343</v>
      </c>
      <c r="B1971" s="1163" t="s">
        <v>5698</v>
      </c>
      <c r="C1971" s="955" t="s">
        <v>7717</v>
      </c>
      <c r="D1971" s="968"/>
      <c r="E1971" s="968"/>
      <c r="F1971" s="972"/>
      <c r="G1971" s="970"/>
      <c r="H1971" s="967"/>
      <c r="I1971" s="970"/>
      <c r="J1971" s="967"/>
      <c r="K1971" s="970"/>
      <c r="L1971" s="967"/>
      <c r="M1971" s="970"/>
      <c r="N1971" s="974" t="s">
        <v>5700</v>
      </c>
      <c r="O1971" s="973" t="s">
        <v>5700</v>
      </c>
      <c r="P1971" s="967"/>
      <c r="Q1971" s="970"/>
      <c r="R1971" s="967"/>
      <c r="S1971" s="970"/>
      <c r="T1971" s="967"/>
      <c r="U1971" s="970"/>
      <c r="V1971" s="967"/>
    </row>
    <row r="1972" spans="1:22" ht="12.6" hidden="1" customHeight="1" outlineLevel="2">
      <c r="A1972" s="1194">
        <v>44343</v>
      </c>
      <c r="B1972" s="1163" t="s">
        <v>5698</v>
      </c>
      <c r="C1972" s="955" t="s">
        <v>7718</v>
      </c>
      <c r="D1972" s="968"/>
      <c r="E1972" s="968"/>
      <c r="F1972" s="972"/>
      <c r="G1972" s="970"/>
      <c r="H1972" s="967"/>
      <c r="I1972" s="970"/>
      <c r="J1972" s="967"/>
      <c r="K1972" s="970"/>
      <c r="L1972" s="967"/>
      <c r="M1972" s="970"/>
      <c r="N1972" s="967"/>
      <c r="O1972" s="970"/>
      <c r="P1972" s="967"/>
      <c r="Q1972" s="970"/>
      <c r="R1972" s="967"/>
      <c r="S1972" s="970"/>
      <c r="T1972" s="974" t="s">
        <v>5700</v>
      </c>
      <c r="U1972" s="970"/>
      <c r="V1972" s="967"/>
    </row>
    <row r="1973" spans="1:22" ht="12.6" hidden="1" customHeight="1" outlineLevel="2">
      <c r="A1973" s="1194">
        <v>44343</v>
      </c>
      <c r="B1973" s="1163" t="s">
        <v>5745</v>
      </c>
      <c r="C1973" s="955" t="s">
        <v>7719</v>
      </c>
      <c r="D1973" s="968"/>
      <c r="E1973" s="968"/>
      <c r="F1973" s="972"/>
      <c r="G1973" s="970"/>
      <c r="H1973" s="967"/>
      <c r="I1973" s="970"/>
      <c r="J1973" s="974" t="s">
        <v>5700</v>
      </c>
      <c r="K1973" s="970"/>
      <c r="L1973" s="967"/>
      <c r="M1973" s="970"/>
      <c r="N1973" s="967"/>
      <c r="O1973" s="970"/>
      <c r="P1973" s="974" t="s">
        <v>5700</v>
      </c>
      <c r="Q1973" s="970"/>
      <c r="R1973" s="967"/>
      <c r="S1973" s="970"/>
      <c r="T1973" s="967"/>
      <c r="U1973" s="970"/>
      <c r="V1973" s="967"/>
    </row>
    <row r="1974" spans="1:22" ht="12.6" hidden="1" customHeight="1" outlineLevel="2">
      <c r="A1974" s="1194">
        <v>44343</v>
      </c>
      <c r="B1974" s="1163" t="s">
        <v>5698</v>
      </c>
      <c r="C1974" s="955" t="s">
        <v>7720</v>
      </c>
      <c r="D1974" s="968"/>
      <c r="E1974" s="968"/>
      <c r="F1974" s="972"/>
      <c r="G1974" s="970"/>
      <c r="H1974" s="967"/>
      <c r="I1974" s="970"/>
      <c r="J1974" s="967"/>
      <c r="K1974" s="970"/>
      <c r="L1974" s="967"/>
      <c r="M1974" s="970"/>
      <c r="N1974" s="967"/>
      <c r="O1974" s="970"/>
      <c r="P1974" s="967"/>
      <c r="Q1974" s="970"/>
      <c r="R1974" s="967"/>
      <c r="S1974" s="970"/>
      <c r="T1974" s="974" t="s">
        <v>5700</v>
      </c>
      <c r="U1974" s="970"/>
      <c r="V1974" s="967"/>
    </row>
    <row r="1975" spans="1:22" ht="12.6" hidden="1" customHeight="1" outlineLevel="2">
      <c r="A1975" s="1194">
        <v>44343</v>
      </c>
      <c r="B1975" s="1163" t="s">
        <v>5698</v>
      </c>
      <c r="C1975" s="955" t="s">
        <v>7721</v>
      </c>
      <c r="D1975" s="968"/>
      <c r="E1975" s="968"/>
      <c r="F1975" s="972"/>
      <c r="G1975" s="970"/>
      <c r="H1975" s="974" t="s">
        <v>5700</v>
      </c>
      <c r="I1975" s="970"/>
      <c r="J1975" s="967"/>
      <c r="K1975" s="970"/>
      <c r="L1975" s="967"/>
      <c r="M1975" s="970"/>
      <c r="N1975" s="967"/>
      <c r="O1975" s="970"/>
      <c r="P1975" s="967"/>
      <c r="Q1975" s="970"/>
      <c r="R1975" s="967"/>
      <c r="S1975" s="970"/>
      <c r="T1975" s="967"/>
      <c r="U1975" s="970"/>
      <c r="V1975" s="967"/>
    </row>
    <row r="1976" spans="1:22" ht="12.6" hidden="1" customHeight="1" outlineLevel="2">
      <c r="A1976" s="1194">
        <v>44343</v>
      </c>
      <c r="B1976" s="1163" t="s">
        <v>7700</v>
      </c>
      <c r="C1976" s="955" t="s">
        <v>7722</v>
      </c>
      <c r="D1976" s="968"/>
      <c r="E1976" s="968"/>
      <c r="F1976" s="972"/>
      <c r="G1976" s="970"/>
      <c r="H1976" s="967"/>
      <c r="I1976" s="970"/>
      <c r="J1976" s="967"/>
      <c r="K1976" s="970"/>
      <c r="L1976" s="967"/>
      <c r="M1976" s="973"/>
      <c r="N1976" s="967"/>
      <c r="O1976" s="970"/>
      <c r="P1976" s="967"/>
      <c r="Q1976" s="970"/>
      <c r="R1976" s="967"/>
      <c r="S1976" s="970"/>
      <c r="T1976" s="967"/>
      <c r="U1976" s="970"/>
      <c r="V1976" s="974" t="s">
        <v>5700</v>
      </c>
    </row>
    <row r="1977" spans="1:22" ht="12.6" hidden="1" customHeight="1" outlineLevel="2">
      <c r="A1977" s="1194">
        <v>44343</v>
      </c>
      <c r="B1977" s="1163" t="s">
        <v>5698</v>
      </c>
      <c r="C1977" s="955" t="s">
        <v>7723</v>
      </c>
      <c r="D1977" s="977"/>
      <c r="E1977" s="977" t="s">
        <v>5700</v>
      </c>
      <c r="F1977" s="972"/>
      <c r="G1977" s="970"/>
      <c r="H1977" s="967"/>
      <c r="I1977" s="970"/>
      <c r="J1977" s="967"/>
      <c r="K1977" s="970"/>
      <c r="L1977" s="967"/>
      <c r="M1977" s="970"/>
      <c r="N1977" s="967"/>
      <c r="O1977" s="970"/>
      <c r="P1977" s="967"/>
      <c r="Q1977" s="970"/>
      <c r="R1977" s="967"/>
      <c r="S1977" s="970"/>
      <c r="T1977" s="967"/>
      <c r="U1977" s="970"/>
      <c r="V1977" s="967"/>
    </row>
    <row r="1978" spans="1:22" ht="12.6" hidden="1" customHeight="1" outlineLevel="2">
      <c r="A1978" s="1194">
        <v>44343</v>
      </c>
      <c r="B1978" s="1163" t="s">
        <v>5698</v>
      </c>
      <c r="C1978" s="955" t="s">
        <v>7724</v>
      </c>
      <c r="D1978" s="968"/>
      <c r="E1978" s="968"/>
      <c r="F1978" s="972"/>
      <c r="G1978" s="970"/>
      <c r="H1978" s="967"/>
      <c r="I1978" s="970"/>
      <c r="J1978" s="967"/>
      <c r="K1978" s="970"/>
      <c r="L1978" s="967"/>
      <c r="M1978" s="970"/>
      <c r="N1978" s="967"/>
      <c r="O1978" s="970"/>
      <c r="P1978" s="967"/>
      <c r="Q1978" s="970"/>
      <c r="R1978" s="974" t="s">
        <v>5700</v>
      </c>
      <c r="S1978" s="970"/>
      <c r="T1978" s="967"/>
      <c r="U1978" s="970"/>
      <c r="V1978" s="967"/>
    </row>
    <row r="1979" spans="1:22" ht="12.6" hidden="1" customHeight="1" outlineLevel="1" collapsed="1">
      <c r="A1979" s="1226">
        <v>44344</v>
      </c>
      <c r="B1979" s="1163" t="s">
        <v>5698</v>
      </c>
      <c r="C1979" s="955" t="s">
        <v>7725</v>
      </c>
      <c r="D1979" s="968"/>
      <c r="E1979" s="968"/>
      <c r="F1979" s="972"/>
      <c r="G1979" s="970"/>
      <c r="H1979" s="974" t="s">
        <v>5700</v>
      </c>
      <c r="I1979" s="970"/>
      <c r="J1979" s="967"/>
      <c r="K1979" s="970"/>
      <c r="L1979" s="967"/>
      <c r="M1979" s="970"/>
      <c r="N1979" s="967"/>
      <c r="O1979" s="970"/>
      <c r="P1979" s="967"/>
      <c r="Q1979" s="970"/>
      <c r="R1979" s="967"/>
      <c r="S1979" s="970"/>
      <c r="T1979" s="974" t="s">
        <v>5700</v>
      </c>
      <c r="U1979" s="970"/>
      <c r="V1979" s="967"/>
    </row>
    <row r="1980" spans="1:22" ht="12.6" hidden="1" customHeight="1" outlineLevel="2">
      <c r="A1980" s="1226">
        <v>44344</v>
      </c>
      <c r="B1980" s="1163" t="s">
        <v>5706</v>
      </c>
      <c r="C1980" s="955" t="s">
        <v>7726</v>
      </c>
      <c r="D1980" s="968"/>
      <c r="E1980" s="968"/>
      <c r="F1980" s="972"/>
      <c r="G1980" s="970"/>
      <c r="H1980" s="967"/>
      <c r="I1980" s="970"/>
      <c r="J1980" s="967"/>
      <c r="K1980" s="970"/>
      <c r="L1980" s="967"/>
      <c r="M1980" s="970"/>
      <c r="N1980" s="967"/>
      <c r="O1980" s="970"/>
      <c r="P1980" s="967"/>
      <c r="Q1980" s="970"/>
      <c r="R1980" s="967"/>
      <c r="S1980" s="970"/>
      <c r="T1980" s="974" t="s">
        <v>5700</v>
      </c>
      <c r="U1980" s="970"/>
      <c r="V1980" s="967"/>
    </row>
    <row r="1981" spans="1:22" ht="12.6" hidden="1" customHeight="1" outlineLevel="2">
      <c r="A1981" s="1226">
        <v>44344</v>
      </c>
      <c r="B1981" s="1163" t="s">
        <v>5706</v>
      </c>
      <c r="C1981" s="955" t="s">
        <v>7727</v>
      </c>
      <c r="D1981" s="968"/>
      <c r="E1981" s="968"/>
      <c r="F1981" s="972"/>
      <c r="G1981" s="970"/>
      <c r="H1981" s="967"/>
      <c r="I1981" s="970"/>
      <c r="J1981" s="967"/>
      <c r="K1981" s="970"/>
      <c r="L1981" s="967"/>
      <c r="M1981" s="970"/>
      <c r="N1981" s="967"/>
      <c r="O1981" s="970"/>
      <c r="P1981" s="974" t="s">
        <v>5700</v>
      </c>
      <c r="Q1981" s="970"/>
      <c r="R1981" s="967"/>
      <c r="S1981" s="970"/>
      <c r="T1981" s="967"/>
      <c r="U1981" s="970"/>
      <c r="V1981" s="967"/>
    </row>
    <row r="1982" spans="1:22" ht="12.6" hidden="1" customHeight="1" outlineLevel="2">
      <c r="A1982" s="1226">
        <v>44344</v>
      </c>
      <c r="B1982" s="1163" t="s">
        <v>5698</v>
      </c>
      <c r="C1982" s="955" t="s">
        <v>7728</v>
      </c>
      <c r="D1982" s="968"/>
      <c r="E1982" s="968"/>
      <c r="F1982" s="969" t="s">
        <v>5700</v>
      </c>
      <c r="G1982" s="970"/>
      <c r="H1982" s="967"/>
      <c r="I1982" s="970"/>
      <c r="J1982" s="967"/>
      <c r="K1982" s="970"/>
      <c r="L1982" s="967"/>
      <c r="M1982" s="970"/>
      <c r="N1982" s="967"/>
      <c r="O1982" s="970"/>
      <c r="P1982" s="967"/>
      <c r="Q1982" s="970"/>
      <c r="R1982" s="967"/>
      <c r="S1982" s="970"/>
      <c r="T1982" s="967"/>
      <c r="U1982" s="970"/>
      <c r="V1982" s="967"/>
    </row>
    <row r="1983" spans="1:22" ht="12.6" hidden="1" customHeight="1" outlineLevel="2">
      <c r="A1983" s="1226">
        <v>44344</v>
      </c>
      <c r="B1983" s="1163" t="s">
        <v>5745</v>
      </c>
      <c r="C1983" s="955" t="s">
        <v>7729</v>
      </c>
      <c r="D1983" s="968"/>
      <c r="E1983" s="968"/>
      <c r="F1983" s="972"/>
      <c r="G1983" s="970"/>
      <c r="H1983" s="967"/>
      <c r="I1983" s="970"/>
      <c r="J1983" s="967"/>
      <c r="K1983" s="970"/>
      <c r="L1983" s="967"/>
      <c r="M1983" s="970"/>
      <c r="N1983" s="967"/>
      <c r="O1983" s="970"/>
      <c r="P1983" s="967"/>
      <c r="Q1983" s="970"/>
      <c r="R1983" s="967"/>
      <c r="S1983" s="970"/>
      <c r="T1983" s="974" t="s">
        <v>5700</v>
      </c>
      <c r="U1983" s="970"/>
      <c r="V1983" s="967"/>
    </row>
    <row r="1984" spans="1:22" ht="25.2" hidden="1" customHeight="1" outlineLevel="2">
      <c r="A1984" s="1226">
        <v>44344</v>
      </c>
      <c r="B1984" s="1163" t="s">
        <v>7291</v>
      </c>
      <c r="C1984" s="955" t="s">
        <v>7730</v>
      </c>
      <c r="D1984" s="977"/>
      <c r="E1984" s="977" t="s">
        <v>5700</v>
      </c>
      <c r="F1984" s="972"/>
      <c r="G1984" s="970"/>
      <c r="H1984" s="967"/>
      <c r="I1984" s="970"/>
      <c r="J1984" s="967"/>
      <c r="K1984" s="970"/>
      <c r="L1984" s="967"/>
      <c r="M1984" s="970"/>
      <c r="N1984" s="967"/>
      <c r="O1984" s="970"/>
      <c r="P1984" s="967"/>
      <c r="Q1984" s="970"/>
      <c r="R1984" s="967"/>
      <c r="S1984" s="970"/>
      <c r="T1984" s="967"/>
      <c r="U1984" s="970"/>
      <c r="V1984" s="967"/>
    </row>
    <row r="1985" spans="1:20" ht="12.6" hidden="1" customHeight="1" outlineLevel="2">
      <c r="A1985" s="1226">
        <v>44344</v>
      </c>
      <c r="B1985" s="1163" t="s">
        <v>5698</v>
      </c>
      <c r="C1985" s="955" t="s">
        <v>7731</v>
      </c>
      <c r="D1985" s="977"/>
      <c r="E1985" s="977" t="s">
        <v>5700</v>
      </c>
      <c r="F1985" s="972"/>
      <c r="G1985" s="970"/>
      <c r="H1985" s="967"/>
      <c r="I1985" s="970"/>
      <c r="J1985" s="967"/>
      <c r="K1985" s="970"/>
      <c r="L1985" s="967"/>
      <c r="M1985" s="970"/>
      <c r="N1985" s="967"/>
      <c r="O1985" s="970"/>
      <c r="P1985" s="967"/>
      <c r="Q1985" s="970"/>
      <c r="R1985" s="967"/>
      <c r="S1985" s="970"/>
      <c r="T1985" s="967"/>
    </row>
    <row r="1986" spans="1:20" ht="12.6" hidden="1" customHeight="1" outlineLevel="2">
      <c r="A1986" s="1226">
        <v>44344</v>
      </c>
      <c r="B1986" s="1163" t="s">
        <v>5698</v>
      </c>
      <c r="C1986" s="955" t="s">
        <v>7732</v>
      </c>
      <c r="D1986" s="968"/>
      <c r="E1986" s="968"/>
      <c r="F1986" s="972"/>
      <c r="G1986" s="970"/>
      <c r="H1986" s="967"/>
      <c r="I1986" s="970"/>
      <c r="J1986" s="967"/>
      <c r="K1986" s="973" t="s">
        <v>5700</v>
      </c>
      <c r="L1986" s="967"/>
      <c r="M1986" s="970"/>
      <c r="N1986" s="967"/>
      <c r="O1986" s="970"/>
      <c r="P1986" s="967"/>
      <c r="Q1986" s="970"/>
      <c r="R1986" s="967"/>
      <c r="S1986" s="970"/>
      <c r="T1986" s="967"/>
    </row>
    <row r="1987" spans="1:20" ht="12.6" hidden="1" customHeight="1" outlineLevel="2">
      <c r="A1987" s="1226">
        <v>44344</v>
      </c>
      <c r="B1987" s="1163" t="s">
        <v>5698</v>
      </c>
      <c r="C1987" s="955" t="s">
        <v>7733</v>
      </c>
      <c r="D1987" s="968"/>
      <c r="E1987" s="968"/>
      <c r="F1987" s="972"/>
      <c r="G1987" s="970"/>
      <c r="H1987" s="967"/>
      <c r="I1987" s="970"/>
      <c r="J1987" s="967"/>
      <c r="K1987" s="973" t="s">
        <v>5700</v>
      </c>
      <c r="L1987" s="967"/>
      <c r="M1987" s="970"/>
      <c r="N1987" s="967"/>
      <c r="O1987" s="970"/>
      <c r="P1987" s="967"/>
      <c r="Q1987" s="970"/>
      <c r="R1987" s="967"/>
      <c r="S1987" s="970"/>
      <c r="T1987" s="967"/>
    </row>
    <row r="1988" spans="1:20" ht="12.6" hidden="1" customHeight="1" outlineLevel="2">
      <c r="A1988" s="1226">
        <v>44344</v>
      </c>
      <c r="B1988" s="1163" t="s">
        <v>7734</v>
      </c>
      <c r="C1988" s="955" t="s">
        <v>7735</v>
      </c>
      <c r="D1988" s="968"/>
      <c r="E1988" s="968"/>
      <c r="F1988" s="972"/>
      <c r="G1988" s="970"/>
      <c r="H1988" s="967"/>
      <c r="I1988" s="970"/>
      <c r="J1988" s="967"/>
      <c r="K1988" s="970"/>
      <c r="L1988" s="967"/>
      <c r="M1988" s="973" t="s">
        <v>5700</v>
      </c>
      <c r="N1988" s="967"/>
      <c r="O1988" s="970"/>
      <c r="P1988" s="967"/>
      <c r="Q1988" s="970"/>
      <c r="R1988" s="967"/>
      <c r="S1988" s="970"/>
      <c r="T1988" s="967"/>
    </row>
    <row r="1989" spans="1:20" ht="12.6" hidden="1" customHeight="1" outlineLevel="2">
      <c r="A1989" s="1226">
        <v>44344</v>
      </c>
      <c r="B1989" s="1163" t="s">
        <v>7736</v>
      </c>
      <c r="C1989" s="955" t="s">
        <v>7737</v>
      </c>
      <c r="D1989" s="977"/>
      <c r="E1989" s="977" t="s">
        <v>5700</v>
      </c>
      <c r="F1989" s="969" t="s">
        <v>5700</v>
      </c>
      <c r="G1989" s="970"/>
      <c r="H1989" s="967"/>
      <c r="I1989" s="970"/>
      <c r="J1989" s="967"/>
      <c r="K1989" s="970"/>
      <c r="L1989" s="967"/>
      <c r="M1989" s="970"/>
      <c r="N1989" s="967"/>
      <c r="O1989" s="970"/>
      <c r="P1989" s="967"/>
      <c r="Q1989" s="970"/>
      <c r="R1989" s="967"/>
      <c r="S1989" s="970"/>
      <c r="T1989" s="967"/>
    </row>
    <row r="1990" spans="1:20" ht="12.6" hidden="1" customHeight="1" outlineLevel="2">
      <c r="A1990" s="1226">
        <v>44344</v>
      </c>
      <c r="B1990" s="1163" t="s">
        <v>5698</v>
      </c>
      <c r="C1990" s="955" t="s">
        <v>7738</v>
      </c>
      <c r="D1990" s="968"/>
      <c r="E1990" s="968"/>
      <c r="F1990" s="972"/>
      <c r="G1990" s="970"/>
      <c r="H1990" s="967"/>
      <c r="I1990" s="970"/>
      <c r="J1990" s="974" t="s">
        <v>5700</v>
      </c>
      <c r="K1990" s="970"/>
      <c r="L1990" s="967"/>
      <c r="M1990" s="970"/>
      <c r="N1990" s="967"/>
      <c r="O1990" s="970"/>
      <c r="P1990" s="967"/>
      <c r="Q1990" s="970"/>
      <c r="R1990" s="967"/>
      <c r="S1990" s="970"/>
      <c r="T1990" s="967"/>
    </row>
    <row r="1991" spans="1:20" ht="12.6" hidden="1" customHeight="1" outlineLevel="2">
      <c r="A1991" s="1226">
        <v>44344</v>
      </c>
      <c r="B1991" s="1163" t="s">
        <v>5706</v>
      </c>
      <c r="C1991" s="955" t="s">
        <v>7739</v>
      </c>
      <c r="D1991" s="968"/>
      <c r="E1991" s="968"/>
      <c r="F1991" s="972"/>
      <c r="G1991" s="970"/>
      <c r="H1991" s="967"/>
      <c r="I1991" s="970"/>
      <c r="J1991" s="967"/>
      <c r="K1991" s="970"/>
      <c r="L1991" s="967"/>
      <c r="M1991" s="970"/>
      <c r="N1991" s="967"/>
      <c r="O1991" s="970"/>
      <c r="P1991" s="967"/>
      <c r="Q1991" s="970"/>
      <c r="R1991" s="967"/>
      <c r="S1991" s="970"/>
      <c r="T1991" s="974" t="s">
        <v>5700</v>
      </c>
    </row>
    <row r="1992" spans="1:20" ht="12.6" hidden="1" customHeight="1" outlineLevel="2">
      <c r="A1992" s="1226">
        <v>44344</v>
      </c>
      <c r="B1992" s="1163" t="s">
        <v>5698</v>
      </c>
      <c r="C1992" s="955" t="s">
        <v>7740</v>
      </c>
      <c r="D1992" s="968"/>
      <c r="E1992" s="968"/>
      <c r="F1992" s="972"/>
      <c r="G1992" s="970"/>
      <c r="H1992" s="967"/>
      <c r="I1992" s="970"/>
      <c r="J1992" s="967"/>
      <c r="K1992" s="970"/>
      <c r="L1992" s="967"/>
      <c r="M1992" s="970"/>
      <c r="N1992" s="967"/>
      <c r="O1992" s="970"/>
      <c r="P1992" s="967"/>
      <c r="Q1992" s="970"/>
      <c r="R1992" s="967"/>
      <c r="S1992" s="970"/>
      <c r="T1992" s="974" t="s">
        <v>5700</v>
      </c>
    </row>
    <row r="1993" spans="1:20" ht="12.6" hidden="1" customHeight="1" outlineLevel="2">
      <c r="A1993" s="1226">
        <v>44344</v>
      </c>
      <c r="B1993" s="1163" t="s">
        <v>5698</v>
      </c>
      <c r="C1993" s="955" t="s">
        <v>7741</v>
      </c>
      <c r="D1993" s="977"/>
      <c r="E1993" s="977" t="s">
        <v>5700</v>
      </c>
      <c r="F1993" s="972"/>
      <c r="G1993" s="970"/>
      <c r="H1993" s="967"/>
      <c r="I1993" s="970"/>
      <c r="J1993" s="967"/>
      <c r="K1993" s="970"/>
      <c r="L1993" s="967"/>
      <c r="M1993" s="970"/>
      <c r="N1993" s="967"/>
      <c r="O1993" s="970"/>
      <c r="P1993" s="967"/>
      <c r="Q1993" s="970"/>
      <c r="R1993" s="967"/>
      <c r="S1993" s="970"/>
      <c r="T1993" s="967"/>
    </row>
    <row r="1994" spans="1:20" ht="25.2" hidden="1" customHeight="1" outlineLevel="1" collapsed="1">
      <c r="A1994" s="1227">
        <v>44347</v>
      </c>
      <c r="B1994" s="1163" t="s">
        <v>5698</v>
      </c>
      <c r="C1994" s="955" t="s">
        <v>7742</v>
      </c>
      <c r="D1994" s="968"/>
      <c r="E1994" s="968"/>
      <c r="F1994" s="972"/>
      <c r="G1994" s="970"/>
      <c r="H1994" s="967"/>
      <c r="I1994" s="970"/>
      <c r="J1994" s="967"/>
      <c r="K1994" s="970"/>
      <c r="L1994" s="967"/>
      <c r="M1994" s="970"/>
      <c r="N1994" s="967"/>
      <c r="O1994" s="970"/>
      <c r="P1994" s="967"/>
      <c r="Q1994" s="970"/>
      <c r="R1994" s="967"/>
      <c r="S1994" s="970"/>
      <c r="T1994" s="974" t="s">
        <v>5700</v>
      </c>
    </row>
    <row r="1995" spans="1:20" ht="12.6" hidden="1" customHeight="1" outlineLevel="2">
      <c r="A1995" s="1227">
        <v>44347</v>
      </c>
      <c r="B1995" s="1163" t="s">
        <v>5698</v>
      </c>
      <c r="C1995" s="955" t="s">
        <v>7743</v>
      </c>
      <c r="D1995" s="1228"/>
      <c r="E1995" s="1228"/>
      <c r="F1995" s="1229" t="s">
        <v>5700</v>
      </c>
      <c r="G1995" s="970"/>
      <c r="H1995" s="967"/>
      <c r="I1995" s="970"/>
      <c r="J1995" s="967"/>
      <c r="K1995" s="970"/>
      <c r="L1995" s="967"/>
      <c r="M1995" s="970"/>
      <c r="N1995" s="967"/>
      <c r="O1995" s="970"/>
      <c r="P1995" s="967"/>
      <c r="Q1995" s="970"/>
      <c r="R1995" s="967"/>
      <c r="S1995" s="970"/>
      <c r="T1995" s="967"/>
    </row>
    <row r="1996" spans="1:20" ht="25.2" hidden="1" customHeight="1" outlineLevel="2">
      <c r="A1996" s="1227">
        <v>44347</v>
      </c>
      <c r="B1996" s="1163" t="s">
        <v>5698</v>
      </c>
      <c r="C1996" s="955" t="s">
        <v>7744</v>
      </c>
      <c r="D1996" s="968"/>
      <c r="E1996" s="968"/>
      <c r="F1996" s="969" t="s">
        <v>5700</v>
      </c>
      <c r="G1996" s="970"/>
      <c r="H1996" s="967"/>
      <c r="I1996" s="970"/>
      <c r="J1996" s="967"/>
      <c r="K1996" s="970"/>
      <c r="L1996" s="967"/>
      <c r="M1996" s="970"/>
      <c r="N1996" s="967"/>
      <c r="O1996" s="970"/>
      <c r="P1996" s="967"/>
      <c r="Q1996" s="970"/>
      <c r="R1996" s="967"/>
      <c r="S1996" s="970"/>
      <c r="T1996" s="967"/>
    </row>
    <row r="1997" spans="1:20" ht="12.6" hidden="1" customHeight="1" outlineLevel="2">
      <c r="A1997" s="1227">
        <v>44347</v>
      </c>
      <c r="B1997" s="1163" t="s">
        <v>5698</v>
      </c>
      <c r="C1997" s="955" t="s">
        <v>7745</v>
      </c>
      <c r="D1997" s="968"/>
      <c r="E1997" s="968"/>
      <c r="G1997" s="970"/>
      <c r="H1997" s="967"/>
      <c r="I1997" s="970"/>
      <c r="J1997" s="967"/>
      <c r="K1997" s="970"/>
      <c r="L1997" s="967"/>
      <c r="M1997" s="970"/>
      <c r="N1997" s="967"/>
      <c r="O1997" s="970"/>
      <c r="P1997" s="967"/>
      <c r="Q1997" s="970"/>
      <c r="R1997" s="967"/>
      <c r="S1997" s="970"/>
      <c r="T1997" s="967"/>
    </row>
    <row r="1998" spans="1:20" ht="12.6" hidden="1" customHeight="1" outlineLevel="2">
      <c r="A1998" s="1227">
        <v>44347</v>
      </c>
      <c r="B1998" s="1163" t="s">
        <v>5706</v>
      </c>
      <c r="C1998" s="955" t="s">
        <v>7746</v>
      </c>
      <c r="D1998" s="968"/>
      <c r="E1998" s="968"/>
      <c r="F1998" s="969" t="s">
        <v>5700</v>
      </c>
      <c r="G1998" s="970"/>
      <c r="H1998" s="967"/>
      <c r="I1998" s="970"/>
      <c r="J1998" s="967"/>
      <c r="K1998" s="970"/>
      <c r="L1998" s="967"/>
      <c r="M1998" s="970"/>
      <c r="N1998" s="967"/>
      <c r="O1998" s="970"/>
      <c r="P1998" s="967"/>
      <c r="Q1998" s="970"/>
      <c r="R1998" s="967"/>
      <c r="S1998" s="970"/>
      <c r="T1998" s="974" t="s">
        <v>5700</v>
      </c>
    </row>
    <row r="1999" spans="1:20" ht="12.6" hidden="1" customHeight="1" outlineLevel="2">
      <c r="A1999" s="1227">
        <v>44347</v>
      </c>
      <c r="B1999" s="1163" t="s">
        <v>7747</v>
      </c>
      <c r="C1999" s="955" t="s">
        <v>7748</v>
      </c>
      <c r="D1999" s="1230"/>
      <c r="E1999" s="1230" t="s">
        <v>5700</v>
      </c>
      <c r="F1999" s="1231"/>
      <c r="G1999" s="970"/>
      <c r="H1999" s="967"/>
      <c r="I1999" s="970"/>
      <c r="J1999" s="967"/>
      <c r="K1999" s="970"/>
      <c r="L1999" s="967"/>
      <c r="M1999" s="970"/>
      <c r="N1999" s="967"/>
      <c r="O1999" s="970"/>
      <c r="P1999" s="967"/>
      <c r="Q1999" s="970"/>
      <c r="R1999" s="967"/>
      <c r="S1999" s="970"/>
      <c r="T1999" s="967"/>
    </row>
    <row r="2000" spans="1:20" ht="25.2" hidden="1" customHeight="1" outlineLevel="2">
      <c r="A2000" s="1227">
        <v>44347</v>
      </c>
      <c r="B2000" s="1163" t="s">
        <v>5698</v>
      </c>
      <c r="C2000" s="955" t="s">
        <v>7749</v>
      </c>
      <c r="D2000" s="977"/>
      <c r="E2000" s="977" t="s">
        <v>5700</v>
      </c>
      <c r="F2000" s="972"/>
      <c r="G2000" s="970"/>
      <c r="H2000" s="967"/>
      <c r="I2000" s="970"/>
      <c r="J2000" s="967"/>
      <c r="K2000" s="970"/>
      <c r="L2000" s="967"/>
      <c r="M2000" s="970"/>
      <c r="N2000" s="967"/>
      <c r="O2000" s="970"/>
      <c r="P2000" s="967"/>
      <c r="Q2000" s="970"/>
      <c r="R2000" s="967"/>
      <c r="S2000" s="970"/>
      <c r="T2000" s="967"/>
    </row>
    <row r="2001" spans="1:22" ht="12.6" hidden="1" customHeight="1" outlineLevel="2">
      <c r="A2001" s="1227">
        <v>44347</v>
      </c>
      <c r="B2001" s="1163" t="s">
        <v>6201</v>
      </c>
      <c r="C2001" s="955" t="s">
        <v>7750</v>
      </c>
      <c r="D2001" s="977"/>
      <c r="E2001" s="977"/>
      <c r="F2001" s="972"/>
      <c r="G2001" s="970"/>
      <c r="H2001" s="967"/>
      <c r="I2001" s="970"/>
      <c r="J2001" s="967"/>
      <c r="K2001" s="970"/>
      <c r="L2001" s="967"/>
      <c r="M2001" s="970"/>
      <c r="N2001" s="967"/>
      <c r="O2001" s="970"/>
      <c r="P2001" s="967"/>
      <c r="Q2001" s="970"/>
      <c r="R2001" s="967"/>
      <c r="S2001" s="970"/>
      <c r="T2001" s="967"/>
      <c r="U2001" s="970"/>
      <c r="V2001" s="974" t="s">
        <v>5700</v>
      </c>
    </row>
    <row r="2002" spans="1:22" ht="12.6" hidden="1" customHeight="1" outlineLevel="2">
      <c r="A2002" s="1227">
        <v>44347</v>
      </c>
      <c r="B2002" s="1163" t="s">
        <v>7751</v>
      </c>
      <c r="C2002" s="955" t="s">
        <v>7752</v>
      </c>
      <c r="D2002" s="968"/>
      <c r="E2002" s="968"/>
      <c r="F2002" s="972"/>
      <c r="G2002" s="970"/>
      <c r="H2002" s="967"/>
      <c r="I2002" s="970"/>
      <c r="J2002" s="967"/>
      <c r="K2002" s="970"/>
      <c r="L2002" s="967"/>
      <c r="M2002" s="970"/>
      <c r="N2002" s="967"/>
      <c r="O2002" s="970"/>
      <c r="P2002" s="967"/>
      <c r="Q2002" s="970"/>
      <c r="R2002" s="967"/>
      <c r="S2002" s="970"/>
      <c r="T2002" s="974" t="s">
        <v>5700</v>
      </c>
      <c r="U2002" s="970"/>
      <c r="V2002" s="967"/>
    </row>
    <row r="2003" spans="1:22" ht="12.6" hidden="1" customHeight="1" outlineLevel="2">
      <c r="A2003" s="1227">
        <v>44347</v>
      </c>
      <c r="B2003" s="1163" t="s">
        <v>5698</v>
      </c>
      <c r="C2003" s="955" t="s">
        <v>7753</v>
      </c>
      <c r="D2003" s="977"/>
      <c r="E2003" s="977" t="s">
        <v>5700</v>
      </c>
      <c r="F2003" s="972"/>
      <c r="G2003" s="970"/>
      <c r="H2003" s="967"/>
      <c r="I2003" s="970"/>
      <c r="J2003" s="967"/>
      <c r="K2003" s="970"/>
      <c r="L2003" s="967"/>
      <c r="M2003" s="970"/>
      <c r="N2003" s="967"/>
      <c r="O2003" s="970"/>
      <c r="P2003" s="967"/>
      <c r="Q2003" s="970"/>
      <c r="R2003" s="967"/>
      <c r="S2003" s="970"/>
      <c r="T2003" s="967"/>
      <c r="U2003" s="970"/>
      <c r="V2003" s="967"/>
    </row>
    <row r="2004" spans="1:22" ht="12.6" hidden="1" customHeight="1" outlineLevel="2">
      <c r="A2004" s="1227">
        <v>44347</v>
      </c>
      <c r="B2004" s="1163" t="s">
        <v>5698</v>
      </c>
      <c r="C2004" s="955" t="s">
        <v>7754</v>
      </c>
      <c r="D2004" s="968"/>
      <c r="E2004" s="968"/>
      <c r="F2004" s="972"/>
      <c r="G2004" s="970"/>
      <c r="H2004" s="967"/>
      <c r="I2004" s="970"/>
      <c r="J2004" s="967"/>
      <c r="K2004" s="970"/>
      <c r="L2004" s="967"/>
      <c r="M2004" s="970"/>
      <c r="N2004" s="967"/>
      <c r="O2004" s="973" t="s">
        <v>5700</v>
      </c>
      <c r="P2004" s="967"/>
      <c r="Q2004" s="970"/>
      <c r="R2004" s="967"/>
      <c r="S2004" s="970"/>
      <c r="T2004" s="967"/>
      <c r="U2004" s="970"/>
      <c r="V2004" s="967"/>
    </row>
    <row r="2005" spans="1:22" ht="25.2" hidden="1" customHeight="1" outlineLevel="2">
      <c r="A2005" s="1227">
        <v>44347</v>
      </c>
      <c r="B2005" s="1163" t="s">
        <v>5698</v>
      </c>
      <c r="C2005" s="955" t="s">
        <v>7755</v>
      </c>
      <c r="D2005" s="968"/>
      <c r="E2005" s="968"/>
      <c r="F2005" s="969" t="s">
        <v>5700</v>
      </c>
      <c r="G2005" s="970"/>
      <c r="H2005" s="967"/>
      <c r="I2005" s="970"/>
      <c r="J2005" s="967"/>
      <c r="K2005" s="970"/>
      <c r="L2005" s="967"/>
      <c r="M2005" s="970"/>
      <c r="N2005" s="967"/>
      <c r="O2005" s="970"/>
      <c r="P2005" s="967"/>
      <c r="Q2005" s="970"/>
      <c r="R2005" s="967"/>
      <c r="S2005" s="970"/>
      <c r="T2005" s="967"/>
      <c r="U2005" s="970"/>
      <c r="V2005" s="967"/>
    </row>
    <row r="2006" spans="1:22" ht="12.6" hidden="1" customHeight="1" outlineLevel="1">
      <c r="A2006" s="1194"/>
      <c r="B2006" s="1163"/>
      <c r="C2006" s="955"/>
      <c r="D2006" s="968"/>
      <c r="E2006" s="968"/>
      <c r="F2006" s="972"/>
      <c r="G2006" s="970"/>
      <c r="H2006" s="967"/>
      <c r="I2006" s="970"/>
      <c r="J2006" s="967"/>
      <c r="K2006" s="970"/>
      <c r="L2006" s="967"/>
      <c r="M2006" s="970"/>
      <c r="N2006" s="967"/>
      <c r="O2006" s="970"/>
      <c r="P2006" s="967"/>
      <c r="Q2006" s="970"/>
      <c r="R2006" s="967"/>
      <c r="S2006" s="970"/>
      <c r="T2006" s="967"/>
      <c r="U2006" s="970"/>
      <c r="V2006" s="967"/>
    </row>
    <row r="2007" spans="1:22" ht="12.6" hidden="1" customHeight="1" outlineLevel="1">
      <c r="A2007" s="1111" t="s">
        <v>7756</v>
      </c>
      <c r="B2007" s="1111"/>
      <c r="C2007" s="1021"/>
      <c r="D2007" s="968"/>
      <c r="E2007" s="968"/>
      <c r="F2007" s="972"/>
      <c r="G2007" s="970"/>
      <c r="H2007" s="967"/>
      <c r="I2007" s="970"/>
      <c r="J2007" s="967"/>
      <c r="K2007" s="970"/>
      <c r="L2007" s="967"/>
      <c r="M2007" s="970"/>
      <c r="N2007" s="967"/>
      <c r="O2007" s="970"/>
      <c r="P2007" s="967"/>
      <c r="Q2007" s="970"/>
      <c r="R2007" s="967"/>
      <c r="S2007" s="970"/>
      <c r="T2007" s="967"/>
      <c r="U2007" s="970"/>
      <c r="V2007" s="967"/>
    </row>
    <row r="2008" spans="1:22" ht="12.6" hidden="1" customHeight="1" outlineLevel="1">
      <c r="A2008" s="1194"/>
      <c r="B2008" s="1163"/>
      <c r="C2008" s="1232" t="s">
        <v>7562</v>
      </c>
      <c r="D2008" s="968"/>
      <c r="E2008" s="968"/>
      <c r="F2008" s="972"/>
      <c r="G2008" s="970"/>
      <c r="H2008" s="967"/>
      <c r="I2008" s="970"/>
      <c r="J2008" s="967"/>
      <c r="K2008" s="970"/>
      <c r="L2008" s="967"/>
      <c r="M2008" s="970"/>
      <c r="N2008" s="967"/>
      <c r="O2008" s="970"/>
      <c r="P2008" s="967"/>
      <c r="Q2008" s="970"/>
      <c r="R2008" s="967"/>
      <c r="S2008" s="970"/>
      <c r="T2008" s="967"/>
      <c r="U2008" s="970"/>
      <c r="V2008" s="967"/>
    </row>
    <row r="2009" spans="1:22" ht="12.6" hidden="1" customHeight="1" outlineLevel="1">
      <c r="A2009" s="1194"/>
      <c r="B2009" s="1163"/>
      <c r="C2009" s="955"/>
      <c r="D2009" s="968"/>
      <c r="E2009" s="968"/>
      <c r="F2009" s="972"/>
      <c r="G2009" s="970"/>
      <c r="H2009" s="967"/>
      <c r="I2009" s="970"/>
      <c r="J2009" s="967"/>
      <c r="K2009" s="970"/>
      <c r="L2009" s="967"/>
      <c r="M2009" s="970"/>
      <c r="N2009" s="967"/>
      <c r="O2009" s="970"/>
      <c r="P2009" s="967"/>
      <c r="Q2009" s="970"/>
      <c r="R2009" s="967"/>
      <c r="S2009" s="970"/>
      <c r="T2009" s="967"/>
      <c r="U2009" s="970"/>
      <c r="V2009" s="967"/>
    </row>
    <row r="2010" spans="1:22" ht="12.6" hidden="1" customHeight="1" outlineLevel="1">
      <c r="A2010" s="1194"/>
      <c r="B2010" s="1233" t="s">
        <v>7757</v>
      </c>
      <c r="C2010" s="1232" t="s">
        <v>7529</v>
      </c>
      <c r="D2010" s="968"/>
      <c r="E2010" s="968"/>
      <c r="F2010" s="972"/>
      <c r="G2010" s="970"/>
      <c r="H2010" s="967"/>
      <c r="I2010" s="970"/>
      <c r="J2010" s="967"/>
      <c r="K2010" s="970"/>
      <c r="L2010" s="967"/>
      <c r="M2010" s="970"/>
      <c r="N2010" s="967"/>
      <c r="O2010" s="970"/>
      <c r="P2010" s="967"/>
      <c r="Q2010" s="970"/>
      <c r="R2010" s="967"/>
      <c r="S2010" s="970"/>
      <c r="T2010" s="967"/>
      <c r="U2010" s="970"/>
      <c r="V2010" s="967"/>
    </row>
    <row r="2011" spans="1:22" ht="12.6" hidden="1" customHeight="1" outlineLevel="1">
      <c r="A2011" s="1194"/>
      <c r="B2011" s="1233"/>
      <c r="C2011" s="1232" t="s">
        <v>7758</v>
      </c>
      <c r="D2011" s="968"/>
      <c r="E2011" s="968"/>
      <c r="F2011" s="972"/>
      <c r="G2011" s="970"/>
      <c r="H2011" s="967"/>
      <c r="I2011" s="970"/>
      <c r="J2011" s="967"/>
      <c r="K2011" s="970"/>
      <c r="L2011" s="967"/>
      <c r="M2011" s="970"/>
      <c r="N2011" s="967"/>
      <c r="O2011" s="970"/>
      <c r="P2011" s="967"/>
      <c r="Q2011" s="970"/>
      <c r="R2011" s="967"/>
      <c r="S2011" s="970"/>
      <c r="T2011" s="967"/>
      <c r="U2011" s="970"/>
      <c r="V2011" s="967"/>
    </row>
    <row r="2012" spans="1:22" ht="12.6" hidden="1" customHeight="1" outlineLevel="1">
      <c r="A2012" s="1194"/>
      <c r="B2012" s="1163"/>
      <c r="C2012" s="955"/>
      <c r="D2012" s="968"/>
      <c r="E2012" s="968"/>
      <c r="F2012" s="972"/>
      <c r="G2012" s="970"/>
      <c r="H2012" s="967"/>
      <c r="I2012" s="970"/>
      <c r="J2012" s="967"/>
      <c r="K2012" s="970"/>
      <c r="L2012" s="967"/>
      <c r="M2012" s="970"/>
      <c r="N2012" s="967"/>
      <c r="O2012" s="970"/>
      <c r="P2012" s="967"/>
      <c r="Q2012" s="970"/>
      <c r="R2012" s="967"/>
      <c r="S2012" s="970"/>
      <c r="T2012" s="967"/>
      <c r="U2012" s="970"/>
      <c r="V2012" s="967"/>
    </row>
    <row r="2013" spans="1:22" ht="12.6" hidden="1" customHeight="1" outlineLevel="1">
      <c r="A2013" s="1194"/>
      <c r="B2013" s="1163"/>
      <c r="C2013" s="955" t="s">
        <v>7523</v>
      </c>
      <c r="D2013" s="968"/>
      <c r="E2013" s="968"/>
      <c r="F2013" s="972"/>
      <c r="G2013" s="970"/>
      <c r="H2013" s="967"/>
      <c r="I2013" s="970"/>
      <c r="J2013" s="967"/>
      <c r="K2013" s="970"/>
      <c r="L2013" s="967"/>
      <c r="M2013" s="970"/>
      <c r="N2013" s="967"/>
      <c r="O2013" s="970"/>
      <c r="P2013" s="967"/>
      <c r="Q2013" s="970"/>
      <c r="R2013" s="967"/>
      <c r="S2013" s="970"/>
      <c r="T2013" s="967"/>
      <c r="U2013" s="970"/>
      <c r="V2013" s="967"/>
    </row>
    <row r="2014" spans="1:22" ht="12.6" hidden="1" customHeight="1" outlineLevel="1">
      <c r="A2014" s="1194"/>
      <c r="B2014" s="1163"/>
      <c r="C2014" s="955"/>
      <c r="D2014" s="968"/>
      <c r="E2014" s="968"/>
      <c r="F2014" s="972"/>
      <c r="G2014" s="970"/>
      <c r="H2014" s="967"/>
      <c r="I2014" s="970"/>
      <c r="J2014" s="967"/>
      <c r="K2014" s="970"/>
      <c r="L2014" s="967"/>
      <c r="M2014" s="970"/>
      <c r="N2014" s="967"/>
      <c r="O2014" s="970"/>
      <c r="P2014" s="967"/>
      <c r="Q2014" s="970"/>
      <c r="R2014" s="967"/>
      <c r="S2014" s="970"/>
      <c r="T2014" s="967"/>
      <c r="U2014" s="970"/>
      <c r="V2014" s="967"/>
    </row>
    <row r="2015" spans="1:22" ht="12.6" hidden="1" customHeight="1" outlineLevel="1">
      <c r="A2015" s="1194"/>
      <c r="B2015" s="1163"/>
      <c r="C2015" s="955"/>
      <c r="D2015" s="968"/>
      <c r="E2015" s="968"/>
      <c r="F2015" s="972"/>
      <c r="G2015" s="970"/>
      <c r="H2015" s="967"/>
      <c r="I2015" s="970"/>
      <c r="J2015" s="967"/>
      <c r="K2015" s="970"/>
      <c r="L2015" s="967"/>
      <c r="M2015" s="970"/>
      <c r="N2015" s="967"/>
      <c r="O2015" s="970"/>
      <c r="P2015" s="967"/>
      <c r="Q2015" s="970"/>
      <c r="R2015" s="967"/>
      <c r="S2015" s="970"/>
      <c r="T2015" s="967"/>
      <c r="U2015" s="970"/>
      <c r="V2015" s="967"/>
    </row>
    <row r="2016" spans="1:22" ht="25.2" hidden="1" customHeight="1" outlineLevel="1">
      <c r="A2016" s="1194"/>
      <c r="B2016" s="1163"/>
      <c r="C2016" s="955" t="s">
        <v>7522</v>
      </c>
      <c r="D2016" s="968"/>
      <c r="E2016" s="968"/>
      <c r="F2016" s="972"/>
      <c r="G2016" s="970"/>
      <c r="H2016" s="967"/>
      <c r="I2016" s="970"/>
      <c r="J2016" s="967"/>
      <c r="K2016" s="970"/>
      <c r="L2016" s="967"/>
      <c r="M2016" s="970"/>
      <c r="N2016" s="967"/>
      <c r="O2016" s="970"/>
      <c r="P2016" s="967"/>
      <c r="Q2016" s="970"/>
      <c r="R2016" s="967"/>
      <c r="S2016" s="970"/>
      <c r="T2016" s="967"/>
      <c r="U2016" s="970"/>
      <c r="V2016" s="967"/>
    </row>
    <row r="2017" spans="1:27" ht="12.6" hidden="1" customHeight="1" outlineLevel="1"/>
    <row r="2018" spans="1:27" ht="12.6" hidden="1" customHeight="1" outlineLevel="1">
      <c r="A2018" s="1194"/>
      <c r="B2018" s="1163" t="s">
        <v>7759</v>
      </c>
      <c r="C2018" s="955" t="s">
        <v>7760</v>
      </c>
      <c r="D2018" s="968"/>
      <c r="E2018" s="968"/>
      <c r="F2018" s="972"/>
      <c r="G2018" s="970"/>
      <c r="H2018" s="967"/>
      <c r="I2018" s="970"/>
      <c r="J2018" s="967"/>
      <c r="K2018" s="970"/>
      <c r="L2018" s="967"/>
      <c r="M2018" s="970"/>
      <c r="N2018" s="967"/>
      <c r="O2018" s="970"/>
      <c r="P2018" s="967"/>
      <c r="Q2018" s="970"/>
      <c r="R2018" s="967"/>
      <c r="S2018" s="970"/>
      <c r="T2018" s="967"/>
      <c r="U2018" s="970"/>
      <c r="V2018" s="967"/>
      <c r="W2018" s="970"/>
      <c r="X2018" s="967"/>
      <c r="Y2018" s="967"/>
      <c r="Z2018" s="955"/>
      <c r="AA2018" s="955"/>
    </row>
    <row r="2019" spans="1:27" ht="12.6" hidden="1" customHeight="1" outlineLevel="1">
      <c r="A2019" s="1194"/>
      <c r="B2019" s="1163"/>
      <c r="C2019" s="955" t="s">
        <v>7761</v>
      </c>
      <c r="D2019" s="968"/>
      <c r="E2019" s="968"/>
      <c r="F2019" s="972"/>
      <c r="G2019" s="970"/>
      <c r="H2019" s="967"/>
      <c r="I2019" s="970"/>
      <c r="J2019" s="967"/>
      <c r="K2019" s="970"/>
      <c r="L2019" s="967"/>
      <c r="M2019" s="970"/>
      <c r="N2019" s="967"/>
      <c r="O2019" s="970"/>
      <c r="P2019" s="967"/>
      <c r="Q2019" s="970"/>
      <c r="R2019" s="967"/>
      <c r="S2019" s="970"/>
      <c r="T2019" s="967"/>
      <c r="U2019" s="970"/>
      <c r="V2019" s="967"/>
      <c r="W2019" s="970"/>
      <c r="X2019" s="967"/>
      <c r="Y2019" s="967"/>
      <c r="Z2019" s="955"/>
      <c r="AA2019" s="955"/>
    </row>
    <row r="2020" spans="1:27" ht="12.6" hidden="1" customHeight="1" outlineLevel="1">
      <c r="A2020" s="1194"/>
      <c r="B2020" s="1163"/>
      <c r="C2020" s="955" t="s">
        <v>7762</v>
      </c>
      <c r="D2020" s="968"/>
      <c r="E2020" s="968"/>
      <c r="F2020" s="972"/>
      <c r="G2020" s="970"/>
      <c r="H2020" s="967"/>
      <c r="I2020" s="970"/>
      <c r="J2020" s="967"/>
      <c r="K2020" s="970"/>
      <c r="L2020" s="967"/>
      <c r="M2020" s="970"/>
      <c r="N2020" s="967"/>
      <c r="O2020" s="970"/>
      <c r="P2020" s="967"/>
      <c r="Q2020" s="970"/>
      <c r="R2020" s="967"/>
      <c r="S2020" s="970"/>
      <c r="T2020" s="967"/>
      <c r="U2020" s="970"/>
      <c r="V2020" s="967"/>
      <c r="W2020" s="970"/>
      <c r="X2020" s="967"/>
      <c r="Y2020" s="967"/>
      <c r="Z2020" s="955"/>
      <c r="AA2020" s="955"/>
    </row>
    <row r="2021" spans="1:27" ht="12.6" hidden="1" customHeight="1" outlineLevel="1">
      <c r="A2021" s="1194"/>
      <c r="B2021" s="1163"/>
      <c r="C2021" s="955" t="s">
        <v>7763</v>
      </c>
      <c r="D2021" s="968"/>
      <c r="E2021" s="968"/>
      <c r="F2021" s="972"/>
      <c r="G2021" s="970"/>
      <c r="H2021" s="967"/>
      <c r="I2021" s="970"/>
      <c r="J2021" s="967"/>
      <c r="K2021" s="970"/>
      <c r="L2021" s="967"/>
      <c r="M2021" s="970"/>
      <c r="N2021" s="967"/>
      <c r="O2021" s="970"/>
      <c r="P2021" s="967"/>
      <c r="Q2021" s="970"/>
      <c r="R2021" s="967"/>
      <c r="S2021" s="970"/>
      <c r="T2021" s="967"/>
      <c r="U2021" s="970"/>
      <c r="V2021" s="967"/>
      <c r="W2021" s="970"/>
      <c r="X2021" s="967"/>
      <c r="Y2021" s="967"/>
      <c r="Z2021" s="955"/>
      <c r="AA2021" s="955"/>
    </row>
    <row r="2022" spans="1:27" ht="12.6" hidden="1" customHeight="1" outlineLevel="1">
      <c r="A2022" s="1194"/>
      <c r="B2022" s="1163"/>
      <c r="C2022" s="955" t="s">
        <v>7764</v>
      </c>
      <c r="D2022" s="968"/>
      <c r="E2022" s="968"/>
      <c r="F2022" s="972"/>
      <c r="G2022" s="970"/>
      <c r="H2022" s="967"/>
      <c r="I2022" s="970"/>
      <c r="J2022" s="967"/>
      <c r="K2022" s="970"/>
      <c r="L2022" s="967"/>
      <c r="M2022" s="970"/>
      <c r="N2022" s="967"/>
      <c r="O2022" s="970"/>
      <c r="P2022" s="967"/>
      <c r="Q2022" s="970"/>
      <c r="R2022" s="967"/>
      <c r="S2022" s="970"/>
      <c r="T2022" s="967"/>
      <c r="U2022" s="970"/>
      <c r="V2022" s="967"/>
      <c r="W2022" s="970"/>
      <c r="X2022" s="967"/>
      <c r="Y2022" s="967"/>
      <c r="Z2022" s="955"/>
      <c r="AA2022" s="955"/>
    </row>
    <row r="2023" spans="1:27" ht="12.6" hidden="1" customHeight="1" outlineLevel="1">
      <c r="A2023" s="1194"/>
      <c r="B2023" s="1163"/>
      <c r="C2023" s="955"/>
      <c r="D2023" s="968"/>
      <c r="E2023" s="968"/>
      <c r="F2023" s="972"/>
      <c r="G2023" s="970"/>
      <c r="H2023" s="967"/>
      <c r="I2023" s="970"/>
      <c r="J2023" s="967"/>
      <c r="K2023" s="970"/>
      <c r="L2023" s="967"/>
      <c r="M2023" s="970"/>
      <c r="N2023" s="967"/>
      <c r="O2023" s="970"/>
      <c r="P2023" s="967"/>
      <c r="Q2023" s="970"/>
      <c r="R2023" s="967"/>
      <c r="S2023" s="970"/>
      <c r="T2023" s="967"/>
      <c r="U2023" s="970"/>
      <c r="V2023" s="967"/>
      <c r="W2023" s="970"/>
      <c r="X2023" s="967"/>
      <c r="Y2023" s="967"/>
      <c r="Z2023" s="955"/>
      <c r="AA2023" s="955"/>
    </row>
    <row r="2024" spans="1:27" ht="12.6" hidden="1" customHeight="1" outlineLevel="1">
      <c r="A2024" s="1194"/>
      <c r="B2024" s="1163"/>
      <c r="C2024" s="1232" t="s">
        <v>7560</v>
      </c>
      <c r="D2024" s="968"/>
      <c r="E2024" s="968"/>
      <c r="F2024" s="972"/>
      <c r="G2024" s="970"/>
      <c r="H2024" s="967"/>
      <c r="I2024" s="970"/>
      <c r="J2024" s="967"/>
      <c r="K2024" s="970"/>
      <c r="L2024" s="967"/>
      <c r="M2024" s="970"/>
      <c r="N2024" s="967"/>
      <c r="O2024" s="970"/>
      <c r="P2024" s="967"/>
      <c r="Q2024" s="970"/>
      <c r="R2024" s="967"/>
      <c r="S2024" s="970"/>
      <c r="T2024" s="967"/>
      <c r="U2024" s="970"/>
      <c r="V2024" s="967"/>
      <c r="W2024" s="970"/>
      <c r="X2024" s="967"/>
      <c r="Y2024" s="967"/>
      <c r="Z2024" s="955"/>
      <c r="AA2024" s="955"/>
    </row>
    <row r="2025" spans="1:27" ht="25.2" hidden="1" customHeight="1" outlineLevel="1">
      <c r="A2025" s="1194"/>
      <c r="B2025" s="1163"/>
      <c r="C2025" s="1232" t="s">
        <v>7561</v>
      </c>
      <c r="D2025" s="968"/>
      <c r="E2025" s="968"/>
      <c r="F2025" s="972"/>
      <c r="G2025" s="970"/>
      <c r="H2025" s="967"/>
      <c r="I2025" s="970"/>
      <c r="J2025" s="967"/>
      <c r="K2025" s="970"/>
      <c r="L2025" s="967"/>
      <c r="M2025" s="970"/>
      <c r="N2025" s="967"/>
      <c r="O2025" s="970"/>
      <c r="P2025" s="967"/>
      <c r="Q2025" s="970"/>
      <c r="R2025" s="967"/>
      <c r="S2025" s="970"/>
      <c r="T2025" s="967"/>
      <c r="U2025" s="970"/>
      <c r="V2025" s="967"/>
      <c r="W2025" s="970"/>
      <c r="X2025" s="967"/>
      <c r="Y2025" s="967"/>
      <c r="Z2025" s="955"/>
      <c r="AA2025" s="955"/>
    </row>
    <row r="2026" spans="1:27" ht="12.6" hidden="1" customHeight="1" outlineLevel="1">
      <c r="A2026" s="1194"/>
      <c r="B2026" s="1163"/>
      <c r="C2026" s="955"/>
      <c r="D2026" s="968"/>
      <c r="E2026" s="968"/>
      <c r="F2026" s="972"/>
      <c r="G2026" s="970"/>
      <c r="H2026" s="967"/>
      <c r="I2026" s="970"/>
      <c r="J2026" s="967"/>
      <c r="K2026" s="970"/>
      <c r="L2026" s="967"/>
      <c r="M2026" s="970"/>
      <c r="N2026" s="967"/>
      <c r="O2026" s="970"/>
      <c r="P2026" s="967"/>
      <c r="Q2026" s="970"/>
      <c r="R2026" s="967"/>
      <c r="S2026" s="970"/>
      <c r="T2026" s="967"/>
      <c r="U2026" s="970"/>
      <c r="V2026" s="967"/>
      <c r="W2026" s="970"/>
      <c r="X2026" s="967"/>
      <c r="Y2026" s="967"/>
      <c r="Z2026" s="955"/>
      <c r="AA2026" s="955"/>
    </row>
    <row r="2027" spans="1:27" ht="12.6" hidden="1" customHeight="1" outlineLevel="1">
      <c r="A2027" s="1194"/>
      <c r="B2027" s="1163" t="s">
        <v>7765</v>
      </c>
      <c r="C2027" s="955" t="s">
        <v>7766</v>
      </c>
      <c r="D2027" s="968"/>
      <c r="E2027" s="968"/>
      <c r="F2027" s="972"/>
      <c r="G2027" s="970"/>
      <c r="H2027" s="967"/>
      <c r="I2027" s="970"/>
      <c r="J2027" s="967"/>
      <c r="K2027" s="970"/>
      <c r="L2027" s="967"/>
      <c r="M2027" s="970"/>
      <c r="N2027" s="967"/>
      <c r="O2027" s="970"/>
      <c r="P2027" s="967"/>
      <c r="Q2027" s="970"/>
      <c r="R2027" s="967"/>
      <c r="S2027" s="970"/>
      <c r="T2027" s="967"/>
      <c r="U2027" s="970"/>
      <c r="V2027" s="967"/>
      <c r="W2027" s="970"/>
      <c r="X2027" s="967"/>
      <c r="Y2027" s="967"/>
      <c r="Z2027" s="955"/>
      <c r="AA2027" s="955"/>
    </row>
    <row r="2028" spans="1:27" ht="12.6" hidden="1" customHeight="1" outlineLevel="1">
      <c r="A2028" s="1194"/>
      <c r="B2028" s="1163"/>
      <c r="C2028" s="955" t="s">
        <v>7767</v>
      </c>
      <c r="D2028" s="968"/>
      <c r="E2028" s="968"/>
      <c r="F2028" s="972"/>
      <c r="G2028" s="970"/>
      <c r="H2028" s="967"/>
      <c r="I2028" s="970"/>
      <c r="J2028" s="967"/>
      <c r="K2028" s="970"/>
      <c r="L2028" s="967"/>
      <c r="M2028" s="970"/>
      <c r="N2028" s="967"/>
      <c r="O2028" s="970"/>
      <c r="P2028" s="967"/>
      <c r="Q2028" s="970"/>
      <c r="R2028" s="967"/>
      <c r="S2028" s="970"/>
      <c r="T2028" s="967"/>
      <c r="U2028" s="970"/>
      <c r="V2028" s="967"/>
      <c r="W2028" s="970"/>
      <c r="X2028" s="967"/>
      <c r="Y2028" s="967"/>
      <c r="Z2028" s="955"/>
      <c r="AA2028" s="955"/>
    </row>
    <row r="2029" spans="1:27" ht="12.6" customHeight="1">
      <c r="A2029" s="1194"/>
      <c r="B2029" s="1163"/>
      <c r="C2029" s="955"/>
      <c r="D2029" s="972"/>
      <c r="E2029" s="972"/>
      <c r="F2029" s="972"/>
      <c r="G2029" s="967"/>
      <c r="H2029" s="967"/>
      <c r="I2029" s="967"/>
      <c r="J2029" s="967"/>
      <c r="K2029" s="967"/>
      <c r="L2029" s="967"/>
      <c r="M2029" s="967"/>
      <c r="N2029" s="967"/>
      <c r="O2029" s="967"/>
      <c r="P2029" s="967"/>
      <c r="Q2029" s="967"/>
      <c r="R2029" s="967"/>
      <c r="S2029" s="967"/>
      <c r="T2029" s="967"/>
      <c r="U2029" s="967"/>
      <c r="V2029" s="967"/>
      <c r="W2029" s="967"/>
      <c r="X2029" s="967"/>
      <c r="Y2029" s="967"/>
      <c r="Z2029" s="955"/>
      <c r="AA2029" s="955"/>
    </row>
    <row r="2030" spans="1:27" ht="12.6" customHeight="1" collapsed="1">
      <c r="A2030" s="1234" t="s">
        <v>7768</v>
      </c>
      <c r="B2030" s="1235">
        <f>COUNT(A2031:A2379)</f>
        <v>347</v>
      </c>
      <c r="C2030" s="1236"/>
      <c r="D2030" s="1019"/>
      <c r="E2030" s="1019">
        <f>COUNTIF(E2031:E2379, "x")</f>
        <v>64</v>
      </c>
      <c r="F2030" s="1019">
        <f t="shared" ref="F2030:W2030" si="6">COUNTIF(F2031:F2386, "x")</f>
        <v>67</v>
      </c>
      <c r="G2030" s="1019">
        <f t="shared" si="6"/>
        <v>11</v>
      </c>
      <c r="H2030" s="1019">
        <f t="shared" si="6"/>
        <v>7</v>
      </c>
      <c r="I2030" s="1019">
        <f t="shared" si="6"/>
        <v>4</v>
      </c>
      <c r="J2030" s="1019">
        <f t="shared" si="6"/>
        <v>22</v>
      </c>
      <c r="K2030" s="1019">
        <f t="shared" si="6"/>
        <v>5</v>
      </c>
      <c r="L2030" s="1019">
        <f t="shared" si="6"/>
        <v>4</v>
      </c>
      <c r="M2030" s="1019">
        <f t="shared" si="6"/>
        <v>5</v>
      </c>
      <c r="N2030" s="1019">
        <f t="shared" si="6"/>
        <v>9</v>
      </c>
      <c r="O2030" s="1019">
        <f t="shared" si="6"/>
        <v>36</v>
      </c>
      <c r="P2030" s="1019">
        <f t="shared" si="6"/>
        <v>11</v>
      </c>
      <c r="Q2030" s="1019">
        <f t="shared" si="6"/>
        <v>8</v>
      </c>
      <c r="R2030" s="1019">
        <f t="shared" si="6"/>
        <v>13</v>
      </c>
      <c r="S2030" s="1019">
        <f t="shared" si="6"/>
        <v>3</v>
      </c>
      <c r="T2030" s="1019">
        <f t="shared" si="6"/>
        <v>85</v>
      </c>
      <c r="U2030" s="1019">
        <f t="shared" si="6"/>
        <v>4</v>
      </c>
      <c r="V2030" s="1019">
        <f t="shared" si="6"/>
        <v>6</v>
      </c>
      <c r="W2030" s="1019">
        <f t="shared" si="6"/>
        <v>4</v>
      </c>
      <c r="X2030" s="967"/>
      <c r="Y2030" s="967"/>
      <c r="Z2030" s="1141">
        <f>'tel.cent.II cet21'!Y4</f>
        <v>17.350000000000001</v>
      </c>
      <c r="AA2030" s="1141">
        <f>'tel.cent.II cet21'!AA4</f>
        <v>69.400000000000006</v>
      </c>
    </row>
    <row r="2031" spans="1:27" ht="12.6" hidden="1" customHeight="1" outlineLevel="1" collapsed="1">
      <c r="A2031" s="1037">
        <v>44348</v>
      </c>
      <c r="B2031" s="1163" t="s">
        <v>5698</v>
      </c>
      <c r="C2031" s="955" t="s">
        <v>7769</v>
      </c>
      <c r="D2031" s="968"/>
      <c r="E2031" s="968"/>
      <c r="F2031" s="969" t="s">
        <v>5700</v>
      </c>
      <c r="G2031" s="970"/>
      <c r="H2031" s="967"/>
      <c r="I2031" s="970"/>
      <c r="J2031" s="967"/>
      <c r="K2031" s="970"/>
      <c r="L2031" s="967"/>
      <c r="M2031" s="970"/>
      <c r="N2031" s="967"/>
      <c r="O2031" s="970"/>
      <c r="P2031" s="967"/>
      <c r="Q2031" s="970"/>
      <c r="R2031" s="967"/>
      <c r="S2031" s="970"/>
      <c r="T2031" s="967"/>
      <c r="U2031" s="970"/>
      <c r="V2031" s="967"/>
      <c r="W2031" s="970"/>
      <c r="X2031" s="967"/>
      <c r="Y2031" s="967"/>
      <c r="Z2031" s="955"/>
      <c r="AA2031" s="955"/>
    </row>
    <row r="2032" spans="1:27" ht="12.6" hidden="1" customHeight="1" outlineLevel="2">
      <c r="A2032" s="1037">
        <v>44348</v>
      </c>
      <c r="B2032" s="1163" t="s">
        <v>5745</v>
      </c>
      <c r="C2032" s="955" t="s">
        <v>7770</v>
      </c>
      <c r="D2032" s="968"/>
      <c r="E2032" s="968"/>
      <c r="F2032" s="972"/>
      <c r="G2032" s="970"/>
      <c r="H2032" s="967"/>
      <c r="I2032" s="970"/>
      <c r="J2032" s="974" t="s">
        <v>5700</v>
      </c>
      <c r="K2032" s="970"/>
      <c r="L2032" s="967"/>
      <c r="M2032" s="970"/>
      <c r="N2032" s="967"/>
      <c r="O2032" s="970"/>
      <c r="P2032" s="974" t="s">
        <v>5700</v>
      </c>
      <c r="Q2032" s="970"/>
      <c r="R2032" s="967"/>
      <c r="S2032" s="970"/>
      <c r="T2032" s="967"/>
      <c r="U2032" s="970"/>
      <c r="V2032" s="967"/>
      <c r="W2032" s="970"/>
      <c r="X2032" s="967"/>
      <c r="Y2032" s="967"/>
      <c r="Z2032" s="955"/>
      <c r="AA2032" s="955"/>
    </row>
    <row r="2033" spans="1:23" ht="12.6" hidden="1" customHeight="1" outlineLevel="2">
      <c r="A2033" s="1037">
        <v>44348</v>
      </c>
      <c r="B2033" s="1163" t="s">
        <v>5706</v>
      </c>
      <c r="C2033" s="955" t="s">
        <v>7771</v>
      </c>
      <c r="D2033" s="968"/>
      <c r="E2033" s="968"/>
      <c r="F2033" s="972"/>
      <c r="G2033" s="970"/>
      <c r="H2033" s="967"/>
      <c r="I2033" s="970"/>
      <c r="J2033" s="967"/>
      <c r="K2033" s="970"/>
      <c r="L2033" s="967"/>
      <c r="M2033" s="970"/>
      <c r="N2033" s="967"/>
      <c r="O2033" s="970"/>
      <c r="P2033" s="967"/>
      <c r="Q2033" s="970"/>
      <c r="R2033" s="967"/>
      <c r="S2033" s="970"/>
      <c r="T2033" s="974" t="s">
        <v>5700</v>
      </c>
      <c r="U2033" s="970"/>
      <c r="V2033" s="967"/>
      <c r="W2033" s="970"/>
    </row>
    <row r="2034" spans="1:23" ht="12.6" hidden="1" customHeight="1" outlineLevel="2">
      <c r="A2034" s="1037">
        <v>44348</v>
      </c>
      <c r="B2034" s="1163" t="s">
        <v>5706</v>
      </c>
      <c r="C2034" s="955" t="s">
        <v>7772</v>
      </c>
      <c r="D2034" s="968"/>
      <c r="E2034" s="968"/>
      <c r="F2034" s="972"/>
      <c r="G2034" s="970"/>
      <c r="H2034" s="967"/>
      <c r="I2034" s="970"/>
      <c r="J2034" s="967"/>
      <c r="K2034" s="970"/>
      <c r="L2034" s="967"/>
      <c r="M2034" s="970"/>
      <c r="N2034" s="967"/>
      <c r="O2034" s="970"/>
      <c r="P2034" s="967"/>
      <c r="Q2034" s="970"/>
      <c r="R2034" s="967"/>
      <c r="S2034" s="970"/>
      <c r="T2034" s="974" t="s">
        <v>5700</v>
      </c>
      <c r="U2034" s="970"/>
      <c r="V2034" s="967"/>
      <c r="W2034" s="970"/>
    </row>
    <row r="2035" spans="1:23" ht="12.6" hidden="1" customHeight="1" outlineLevel="2">
      <c r="A2035" s="1037">
        <v>44348</v>
      </c>
      <c r="B2035" s="1163" t="s">
        <v>5706</v>
      </c>
      <c r="C2035" s="955" t="s">
        <v>7773</v>
      </c>
      <c r="D2035" s="968"/>
      <c r="E2035" s="968"/>
      <c r="F2035" s="972"/>
      <c r="G2035" s="970"/>
      <c r="H2035" s="967"/>
      <c r="I2035" s="970"/>
      <c r="J2035" s="967"/>
      <c r="K2035" s="970"/>
      <c r="L2035" s="967"/>
      <c r="M2035" s="970"/>
      <c r="N2035" s="967"/>
      <c r="O2035" s="970"/>
      <c r="P2035" s="967"/>
      <c r="Q2035" s="970"/>
      <c r="R2035" s="967"/>
      <c r="S2035" s="970"/>
      <c r="T2035" s="974" t="s">
        <v>5700</v>
      </c>
      <c r="U2035" s="970"/>
      <c r="V2035" s="967"/>
      <c r="W2035" s="970"/>
    </row>
    <row r="2036" spans="1:23" ht="12.6" hidden="1" customHeight="1" outlineLevel="2">
      <c r="A2036" s="1037">
        <v>44348</v>
      </c>
      <c r="B2036" s="1163" t="s">
        <v>5698</v>
      </c>
      <c r="C2036" s="955" t="s">
        <v>7774</v>
      </c>
      <c r="D2036" s="968"/>
      <c r="E2036" s="968"/>
      <c r="F2036" s="972"/>
      <c r="G2036" s="970"/>
      <c r="H2036" s="967"/>
      <c r="I2036" s="970"/>
      <c r="J2036" s="967"/>
      <c r="K2036" s="970"/>
      <c r="L2036" s="967"/>
      <c r="M2036" s="970"/>
      <c r="N2036" s="967"/>
      <c r="O2036" s="970"/>
      <c r="P2036" s="967"/>
      <c r="Q2036" s="970"/>
      <c r="R2036" s="967"/>
      <c r="S2036" s="970"/>
      <c r="T2036" s="974" t="s">
        <v>5700</v>
      </c>
      <c r="U2036" s="970"/>
      <c r="V2036" s="967"/>
      <c r="W2036" s="970"/>
    </row>
    <row r="2037" spans="1:23" ht="12.6" hidden="1" customHeight="1" outlineLevel="2">
      <c r="A2037" s="1037">
        <v>44348</v>
      </c>
      <c r="B2037" s="1163" t="s">
        <v>5698</v>
      </c>
      <c r="C2037" s="955" t="s">
        <v>7775</v>
      </c>
      <c r="D2037" s="977"/>
      <c r="E2037" s="977" t="s">
        <v>5700</v>
      </c>
      <c r="F2037" s="972"/>
      <c r="G2037" s="970"/>
      <c r="H2037" s="967"/>
      <c r="I2037" s="970"/>
      <c r="J2037" s="967"/>
      <c r="K2037" s="970"/>
      <c r="L2037" s="967"/>
      <c r="M2037" s="970"/>
      <c r="N2037" s="967"/>
      <c r="O2037" s="970"/>
      <c r="P2037" s="967"/>
      <c r="Q2037" s="970"/>
      <c r="R2037" s="967"/>
      <c r="S2037" s="970"/>
      <c r="T2037" s="967"/>
      <c r="U2037" s="970"/>
      <c r="V2037" s="967"/>
      <c r="W2037" s="970"/>
    </row>
    <row r="2038" spans="1:23" ht="25.2" hidden="1" customHeight="1" outlineLevel="2">
      <c r="A2038" s="1037">
        <v>44348</v>
      </c>
      <c r="B2038" s="1163" t="s">
        <v>5698</v>
      </c>
      <c r="C2038" s="955" t="s">
        <v>7776</v>
      </c>
      <c r="D2038" s="977"/>
      <c r="E2038" s="977" t="s">
        <v>5700</v>
      </c>
      <c r="F2038" s="972"/>
      <c r="G2038" s="970"/>
      <c r="H2038" s="967"/>
      <c r="I2038" s="970"/>
      <c r="J2038" s="967"/>
      <c r="K2038" s="970"/>
      <c r="L2038" s="967"/>
      <c r="M2038" s="970"/>
      <c r="N2038" s="967"/>
      <c r="O2038" s="970"/>
      <c r="P2038" s="967"/>
      <c r="Q2038" s="970"/>
      <c r="R2038" s="967"/>
      <c r="S2038" s="970"/>
      <c r="T2038" s="967"/>
      <c r="U2038" s="970"/>
      <c r="V2038" s="967"/>
      <c r="W2038" s="970"/>
    </row>
    <row r="2039" spans="1:23" ht="25.2" hidden="1" customHeight="1" outlineLevel="2">
      <c r="A2039" s="1037">
        <v>44348</v>
      </c>
      <c r="B2039" s="1163" t="s">
        <v>5698</v>
      </c>
      <c r="C2039" s="955" t="s">
        <v>7777</v>
      </c>
      <c r="D2039" s="968"/>
      <c r="E2039" s="968"/>
      <c r="F2039" s="972"/>
      <c r="G2039" s="970"/>
      <c r="H2039" s="967"/>
      <c r="I2039" s="970"/>
      <c r="J2039" s="967"/>
      <c r="K2039" s="970"/>
      <c r="L2039" s="967"/>
      <c r="M2039" s="970"/>
      <c r="N2039" s="967"/>
      <c r="O2039" s="970"/>
      <c r="P2039" s="967"/>
      <c r="Q2039" s="970"/>
      <c r="R2039" s="974" t="s">
        <v>5700</v>
      </c>
      <c r="S2039" s="970"/>
      <c r="T2039" s="974" t="s">
        <v>5700</v>
      </c>
      <c r="U2039" s="970"/>
      <c r="V2039" s="967"/>
      <c r="W2039" s="970"/>
    </row>
    <row r="2040" spans="1:23" ht="12.6" hidden="1" customHeight="1" outlineLevel="2">
      <c r="A2040" s="1037">
        <v>44348</v>
      </c>
      <c r="B2040" s="1163" t="s">
        <v>5698</v>
      </c>
      <c r="C2040" s="955" t="s">
        <v>7778</v>
      </c>
      <c r="D2040" s="968"/>
      <c r="E2040" s="968"/>
      <c r="F2040" s="972"/>
      <c r="G2040" s="970"/>
      <c r="H2040" s="967"/>
      <c r="I2040" s="970"/>
      <c r="J2040" s="967"/>
      <c r="K2040" s="970"/>
      <c r="L2040" s="967"/>
      <c r="M2040" s="970"/>
      <c r="N2040" s="967"/>
      <c r="O2040" s="973" t="s">
        <v>5700</v>
      </c>
      <c r="P2040" s="967"/>
      <c r="Q2040" s="970"/>
      <c r="R2040" s="967"/>
      <c r="S2040" s="970"/>
      <c r="T2040" s="974"/>
      <c r="U2040" s="970"/>
      <c r="V2040" s="967"/>
      <c r="W2040" s="970"/>
    </row>
    <row r="2041" spans="1:23" ht="12.6" hidden="1" customHeight="1" outlineLevel="2">
      <c r="A2041" s="1037">
        <v>44348</v>
      </c>
      <c r="B2041" s="1163" t="s">
        <v>5698</v>
      </c>
      <c r="C2041" s="955" t="s">
        <v>7779</v>
      </c>
      <c r="D2041" s="968"/>
      <c r="E2041" s="968"/>
      <c r="F2041" s="972"/>
      <c r="G2041" s="970"/>
      <c r="H2041" s="967"/>
      <c r="I2041" s="970"/>
      <c r="J2041" s="967"/>
      <c r="K2041" s="970"/>
      <c r="L2041" s="967"/>
      <c r="M2041" s="970"/>
      <c r="N2041" s="967"/>
      <c r="O2041" s="970"/>
      <c r="P2041" s="967"/>
      <c r="Q2041" s="970"/>
      <c r="R2041" s="967"/>
      <c r="S2041" s="970"/>
      <c r="T2041" s="974" t="s">
        <v>5700</v>
      </c>
      <c r="U2041" s="970"/>
      <c r="V2041" s="967"/>
      <c r="W2041" s="970"/>
    </row>
    <row r="2042" spans="1:23" ht="12.6" hidden="1" customHeight="1" outlineLevel="2">
      <c r="A2042" s="1037">
        <v>44348</v>
      </c>
      <c r="B2042" s="1163" t="s">
        <v>5745</v>
      </c>
      <c r="C2042" s="955" t="s">
        <v>7780</v>
      </c>
      <c r="D2042" s="968"/>
      <c r="E2042" s="968"/>
      <c r="F2042" s="972"/>
      <c r="G2042" s="970"/>
      <c r="H2042" s="967"/>
      <c r="I2042" s="970"/>
      <c r="J2042" s="967"/>
      <c r="K2042" s="970"/>
      <c r="L2042" s="967"/>
      <c r="M2042" s="970"/>
      <c r="N2042" s="967"/>
      <c r="O2042" s="970"/>
      <c r="P2042" s="967"/>
      <c r="Q2042" s="970"/>
      <c r="R2042" s="967"/>
      <c r="S2042" s="970"/>
      <c r="T2042" s="974" t="s">
        <v>5700</v>
      </c>
      <c r="U2042" s="970"/>
      <c r="V2042" s="967"/>
      <c r="W2042" s="970"/>
    </row>
    <row r="2043" spans="1:23" ht="12.6" hidden="1" customHeight="1" outlineLevel="2">
      <c r="A2043" s="1037">
        <v>44348</v>
      </c>
      <c r="B2043" s="1163" t="s">
        <v>5698</v>
      </c>
      <c r="C2043" s="955" t="s">
        <v>7781</v>
      </c>
      <c r="D2043" s="977"/>
      <c r="E2043" s="977" t="s">
        <v>5700</v>
      </c>
      <c r="F2043" s="972"/>
      <c r="G2043" s="970"/>
      <c r="H2043" s="967"/>
      <c r="I2043" s="970"/>
      <c r="J2043" s="967"/>
      <c r="K2043" s="970"/>
      <c r="L2043" s="967"/>
      <c r="M2043" s="970"/>
      <c r="N2043" s="967"/>
      <c r="O2043" s="970"/>
      <c r="P2043" s="967"/>
      <c r="Q2043" s="970"/>
      <c r="R2043" s="967"/>
      <c r="S2043" s="970"/>
      <c r="T2043" s="967"/>
      <c r="U2043" s="970"/>
      <c r="V2043" s="967"/>
      <c r="W2043" s="970"/>
    </row>
    <row r="2044" spans="1:23" ht="12.6" hidden="1" customHeight="1" outlineLevel="1" collapsed="1">
      <c r="A2044" s="1237">
        <v>44349</v>
      </c>
      <c r="B2044" s="1163" t="s">
        <v>5698</v>
      </c>
      <c r="C2044" s="955" t="s">
        <v>7782</v>
      </c>
      <c r="D2044" s="968"/>
      <c r="E2044" s="968"/>
      <c r="F2044" s="969" t="s">
        <v>5700</v>
      </c>
      <c r="G2044" s="970"/>
      <c r="H2044" s="967"/>
      <c r="I2044" s="970"/>
      <c r="J2044" s="967"/>
      <c r="K2044" s="970"/>
      <c r="L2044" s="967"/>
      <c r="M2044" s="970"/>
      <c r="N2044" s="967"/>
      <c r="O2044" s="970"/>
      <c r="P2044" s="967"/>
      <c r="Q2044" s="970"/>
      <c r="R2044" s="967"/>
      <c r="S2044" s="970"/>
      <c r="T2044" s="967"/>
      <c r="U2044" s="970"/>
      <c r="V2044" s="967"/>
      <c r="W2044" s="970"/>
    </row>
    <row r="2045" spans="1:23" ht="12.6" hidden="1" customHeight="1" outlineLevel="2">
      <c r="A2045" s="1237">
        <v>44349</v>
      </c>
      <c r="B2045" s="1163" t="s">
        <v>5698</v>
      </c>
      <c r="C2045" s="955" t="s">
        <v>7783</v>
      </c>
      <c r="D2045" s="968"/>
      <c r="E2045" s="968"/>
      <c r="F2045" s="969" t="s">
        <v>5700</v>
      </c>
      <c r="G2045" s="970"/>
      <c r="H2045" s="967"/>
      <c r="I2045" s="970"/>
      <c r="J2045" s="967"/>
      <c r="K2045" s="970"/>
      <c r="L2045" s="967"/>
      <c r="M2045" s="970"/>
      <c r="N2045" s="967"/>
      <c r="O2045" s="970"/>
      <c r="P2045" s="967"/>
      <c r="Q2045" s="970"/>
      <c r="R2045" s="967"/>
      <c r="S2045" s="970"/>
      <c r="T2045" s="967"/>
      <c r="U2045" s="970"/>
      <c r="V2045" s="967"/>
      <c r="W2045" s="970"/>
    </row>
    <row r="2046" spans="1:23" ht="12.6" hidden="1" customHeight="1" outlineLevel="2">
      <c r="A2046" s="1237">
        <v>44349</v>
      </c>
      <c r="B2046" s="1163" t="s">
        <v>5698</v>
      </c>
      <c r="C2046" s="955" t="s">
        <v>7784</v>
      </c>
      <c r="D2046" s="977"/>
      <c r="E2046" s="977" t="s">
        <v>5700</v>
      </c>
      <c r="F2046" s="972"/>
      <c r="G2046" s="970"/>
      <c r="H2046" s="967"/>
      <c r="I2046" s="970"/>
      <c r="J2046" s="967"/>
      <c r="K2046" s="970"/>
      <c r="L2046" s="967"/>
      <c r="M2046" s="970"/>
      <c r="N2046" s="967"/>
      <c r="O2046" s="970"/>
      <c r="P2046" s="967"/>
      <c r="Q2046" s="970"/>
      <c r="R2046" s="967"/>
      <c r="S2046" s="970"/>
      <c r="T2046" s="967"/>
      <c r="U2046" s="970"/>
      <c r="V2046" s="967"/>
      <c r="W2046" s="970"/>
    </row>
    <row r="2047" spans="1:23" ht="12.6" hidden="1" customHeight="1" outlineLevel="2">
      <c r="A2047" s="1237">
        <v>44349</v>
      </c>
      <c r="B2047" s="1163" t="s">
        <v>5698</v>
      </c>
      <c r="C2047" s="955" t="s">
        <v>7785</v>
      </c>
      <c r="D2047" s="968"/>
      <c r="E2047" s="968"/>
      <c r="F2047" s="969" t="s">
        <v>5700</v>
      </c>
      <c r="G2047" s="970"/>
      <c r="H2047" s="967"/>
      <c r="I2047" s="970"/>
      <c r="J2047" s="967"/>
      <c r="K2047" s="970"/>
      <c r="L2047" s="967"/>
      <c r="M2047" s="970"/>
      <c r="N2047" s="967"/>
      <c r="O2047" s="970"/>
      <c r="P2047" s="967"/>
      <c r="Q2047" s="970"/>
      <c r="R2047" s="967"/>
      <c r="S2047" s="970"/>
      <c r="T2047" s="967"/>
      <c r="U2047" s="970"/>
      <c r="V2047" s="967"/>
      <c r="W2047" s="970"/>
    </row>
    <row r="2048" spans="1:23" ht="12.6" hidden="1" customHeight="1" outlineLevel="2">
      <c r="A2048" s="1237">
        <v>44349</v>
      </c>
      <c r="B2048" s="1163" t="s">
        <v>5698</v>
      </c>
      <c r="C2048" s="955" t="s">
        <v>7786</v>
      </c>
      <c r="D2048" s="968"/>
      <c r="E2048" s="968"/>
      <c r="F2048" s="972"/>
      <c r="G2048" s="970"/>
      <c r="H2048" s="967"/>
      <c r="I2048" s="970"/>
      <c r="J2048" s="967"/>
      <c r="K2048" s="970"/>
      <c r="L2048" s="967"/>
      <c r="M2048" s="970"/>
      <c r="N2048" s="967"/>
      <c r="O2048" s="970"/>
      <c r="P2048" s="967"/>
      <c r="Q2048" s="970"/>
      <c r="R2048" s="967"/>
      <c r="S2048" s="970"/>
      <c r="T2048" s="974" t="s">
        <v>5700</v>
      </c>
      <c r="U2048" s="970"/>
      <c r="V2048" s="967"/>
      <c r="W2048" s="970"/>
    </row>
    <row r="2049" spans="1:23" ht="12.6" hidden="1" customHeight="1" outlineLevel="2">
      <c r="A2049" s="1237">
        <v>44349</v>
      </c>
      <c r="B2049" s="1163" t="s">
        <v>5698</v>
      </c>
      <c r="C2049" s="955" t="s">
        <v>7787</v>
      </c>
      <c r="D2049" s="968"/>
      <c r="E2049" s="968"/>
      <c r="F2049" s="972"/>
      <c r="G2049" s="970"/>
      <c r="H2049" s="967"/>
      <c r="I2049" s="970"/>
      <c r="J2049" s="967"/>
      <c r="K2049" s="970"/>
      <c r="L2049" s="967"/>
      <c r="M2049" s="970"/>
      <c r="N2049" s="967"/>
      <c r="O2049" s="973" t="s">
        <v>5700</v>
      </c>
      <c r="P2049" s="967"/>
      <c r="Q2049" s="970"/>
      <c r="R2049" s="967"/>
      <c r="S2049" s="970"/>
      <c r="T2049" s="967"/>
      <c r="U2049" s="970"/>
      <c r="V2049" s="967"/>
      <c r="W2049" s="970"/>
    </row>
    <row r="2050" spans="1:23" ht="12.6" hidden="1" customHeight="1" outlineLevel="2">
      <c r="A2050" s="1237">
        <v>44349</v>
      </c>
      <c r="B2050" s="1163" t="s">
        <v>5698</v>
      </c>
      <c r="C2050" s="955" t="s">
        <v>7780</v>
      </c>
      <c r="D2050" s="968"/>
      <c r="E2050" s="968"/>
      <c r="F2050" s="972"/>
      <c r="G2050" s="970"/>
      <c r="H2050" s="967"/>
      <c r="I2050" s="970"/>
      <c r="J2050" s="967"/>
      <c r="K2050" s="970"/>
      <c r="L2050" s="967"/>
      <c r="M2050" s="970"/>
      <c r="N2050" s="974" t="s">
        <v>5700</v>
      </c>
      <c r="O2050" s="970"/>
      <c r="P2050" s="967"/>
      <c r="Q2050" s="970"/>
      <c r="R2050" s="967"/>
      <c r="S2050" s="970"/>
      <c r="T2050" s="967"/>
      <c r="U2050" s="970"/>
      <c r="V2050" s="967"/>
      <c r="W2050" s="970"/>
    </row>
    <row r="2051" spans="1:23" ht="25.2" hidden="1" customHeight="1" outlineLevel="2">
      <c r="A2051" s="1237">
        <v>44349</v>
      </c>
      <c r="B2051" s="1163" t="s">
        <v>5698</v>
      </c>
      <c r="C2051" s="955" t="s">
        <v>7788</v>
      </c>
      <c r="D2051" s="968"/>
      <c r="E2051" s="968"/>
      <c r="F2051" s="969" t="s">
        <v>5700</v>
      </c>
      <c r="G2051" s="970"/>
      <c r="H2051" s="967"/>
      <c r="I2051" s="970"/>
      <c r="J2051" s="967"/>
      <c r="K2051" s="970"/>
      <c r="L2051" s="967"/>
      <c r="M2051" s="970"/>
      <c r="N2051" s="967"/>
      <c r="O2051" s="970"/>
      <c r="P2051" s="967"/>
      <c r="Q2051" s="970"/>
      <c r="R2051" s="967"/>
      <c r="S2051" s="970"/>
      <c r="T2051" s="967"/>
      <c r="U2051" s="970"/>
      <c r="V2051" s="974" t="s">
        <v>5700</v>
      </c>
      <c r="W2051" s="970"/>
    </row>
    <row r="2052" spans="1:23" ht="12.6" hidden="1" customHeight="1" outlineLevel="2">
      <c r="A2052" s="1237">
        <v>44349</v>
      </c>
      <c r="B2052" s="1163" t="s">
        <v>5698</v>
      </c>
      <c r="C2052" s="955" t="s">
        <v>7789</v>
      </c>
      <c r="D2052" s="977"/>
      <c r="E2052" s="977" t="s">
        <v>5700</v>
      </c>
      <c r="F2052" s="972"/>
      <c r="G2052" s="970"/>
      <c r="H2052" s="967"/>
      <c r="I2052" s="970"/>
      <c r="J2052" s="967"/>
      <c r="K2052" s="970"/>
      <c r="L2052" s="967"/>
      <c r="M2052" s="970"/>
      <c r="N2052" s="967"/>
      <c r="O2052" s="970"/>
      <c r="P2052" s="967"/>
      <c r="Q2052" s="970"/>
      <c r="R2052" s="967"/>
      <c r="S2052" s="970"/>
      <c r="T2052" s="967"/>
      <c r="U2052" s="970"/>
      <c r="V2052" s="967"/>
      <c r="W2052" s="970"/>
    </row>
    <row r="2053" spans="1:23" ht="12.6" hidden="1" customHeight="1" outlineLevel="2">
      <c r="A2053" s="1237">
        <v>44349</v>
      </c>
      <c r="B2053" s="1163" t="s">
        <v>5698</v>
      </c>
      <c r="C2053" s="955" t="s">
        <v>7790</v>
      </c>
      <c r="D2053" s="968"/>
      <c r="E2053" s="968"/>
      <c r="F2053" s="972"/>
      <c r="G2053" s="970"/>
      <c r="H2053" s="974" t="s">
        <v>5700</v>
      </c>
      <c r="I2053" s="970"/>
      <c r="J2053" s="967"/>
      <c r="K2053" s="970"/>
      <c r="L2053" s="967"/>
      <c r="M2053" s="970"/>
      <c r="N2053" s="967"/>
      <c r="O2053" s="970"/>
      <c r="P2053" s="967"/>
      <c r="Q2053" s="970"/>
      <c r="R2053" s="967"/>
      <c r="S2053" s="970"/>
      <c r="T2053" s="967"/>
      <c r="U2053" s="970"/>
      <c r="V2053" s="967"/>
      <c r="W2053" s="970"/>
    </row>
    <row r="2054" spans="1:23" ht="12.6" hidden="1" customHeight="1" outlineLevel="2">
      <c r="A2054" s="1237">
        <v>44349</v>
      </c>
      <c r="B2054" s="1163" t="s">
        <v>5745</v>
      </c>
      <c r="C2054" s="955" t="s">
        <v>7791</v>
      </c>
      <c r="D2054" s="977"/>
      <c r="E2054" s="977" t="s">
        <v>5700</v>
      </c>
      <c r="F2054" s="972"/>
      <c r="G2054" s="970"/>
      <c r="H2054" s="967"/>
      <c r="I2054" s="970"/>
      <c r="J2054" s="974" t="s">
        <v>5700</v>
      </c>
      <c r="K2054" s="970"/>
      <c r="L2054" s="967"/>
      <c r="M2054" s="970"/>
      <c r="N2054" s="967"/>
      <c r="O2054" s="970"/>
      <c r="P2054" s="967"/>
      <c r="Q2054" s="970"/>
      <c r="R2054" s="967"/>
      <c r="S2054" s="970"/>
      <c r="T2054" s="967"/>
      <c r="U2054" s="970"/>
      <c r="V2054" s="967"/>
      <c r="W2054" s="970"/>
    </row>
    <row r="2055" spans="1:23" ht="12.6" hidden="1" customHeight="1" outlineLevel="2">
      <c r="A2055" s="1237">
        <v>44349</v>
      </c>
      <c r="B2055" s="1163" t="s">
        <v>5745</v>
      </c>
      <c r="C2055" s="955" t="s">
        <v>7792</v>
      </c>
      <c r="D2055" s="968"/>
      <c r="E2055" s="968"/>
      <c r="F2055" s="972"/>
      <c r="G2055" s="970"/>
      <c r="H2055" s="967"/>
      <c r="I2055" s="970"/>
      <c r="J2055" s="967"/>
      <c r="K2055" s="970"/>
      <c r="L2055" s="967"/>
      <c r="M2055" s="970"/>
      <c r="N2055" s="967"/>
      <c r="O2055" s="970"/>
      <c r="P2055" s="974" t="s">
        <v>5700</v>
      </c>
      <c r="Q2055" s="970"/>
      <c r="R2055" s="967"/>
      <c r="S2055" s="970"/>
      <c r="T2055" s="967"/>
      <c r="U2055" s="970"/>
      <c r="V2055" s="974" t="s">
        <v>5700</v>
      </c>
      <c r="W2055" s="970"/>
    </row>
    <row r="2056" spans="1:23" ht="12.6" hidden="1" customHeight="1" outlineLevel="2">
      <c r="A2056" s="1237">
        <v>44349</v>
      </c>
      <c r="B2056" s="1163" t="s">
        <v>5698</v>
      </c>
      <c r="C2056" s="955" t="s">
        <v>7793</v>
      </c>
      <c r="D2056" s="968"/>
      <c r="E2056" s="968"/>
      <c r="F2056" s="972"/>
      <c r="G2056" s="970"/>
      <c r="H2056" s="967"/>
      <c r="I2056" s="970"/>
      <c r="J2056" s="967"/>
      <c r="K2056" s="970"/>
      <c r="L2056" s="967"/>
      <c r="M2056" s="970"/>
      <c r="N2056" s="967"/>
      <c r="O2056" s="970"/>
      <c r="P2056" s="967"/>
      <c r="Q2056" s="970"/>
      <c r="R2056" s="967"/>
      <c r="S2056" s="970"/>
      <c r="T2056" s="974" t="s">
        <v>5700</v>
      </c>
      <c r="U2056" s="970"/>
      <c r="V2056" s="967"/>
      <c r="W2056" s="970"/>
    </row>
    <row r="2057" spans="1:23" ht="12.6" hidden="1" customHeight="1" outlineLevel="2">
      <c r="A2057" s="1237">
        <v>44349</v>
      </c>
      <c r="B2057" s="1163" t="s">
        <v>5698</v>
      </c>
      <c r="C2057" s="955" t="s">
        <v>7794</v>
      </c>
      <c r="D2057" s="968"/>
      <c r="E2057" s="968"/>
      <c r="F2057" s="969" t="s">
        <v>5700</v>
      </c>
      <c r="G2057" s="970"/>
      <c r="H2057" s="967"/>
      <c r="I2057" s="970"/>
      <c r="J2057" s="967"/>
      <c r="K2057" s="970"/>
      <c r="L2057" s="967"/>
      <c r="M2057" s="970"/>
      <c r="N2057" s="967"/>
      <c r="O2057" s="970"/>
      <c r="P2057" s="967"/>
      <c r="Q2057" s="970"/>
      <c r="R2057" s="967"/>
      <c r="S2057" s="970"/>
      <c r="T2057" s="967"/>
      <c r="U2057" s="970"/>
      <c r="V2057" s="967"/>
      <c r="W2057" s="970"/>
    </row>
    <row r="2058" spans="1:23" ht="25.2" hidden="1" customHeight="1" outlineLevel="2">
      <c r="A2058" s="1237">
        <v>44349</v>
      </c>
      <c r="B2058" s="1163" t="s">
        <v>5706</v>
      </c>
      <c r="C2058" s="955" t="s">
        <v>7795</v>
      </c>
      <c r="D2058" s="968"/>
      <c r="E2058" s="968"/>
      <c r="F2058" s="972"/>
      <c r="G2058" s="970"/>
      <c r="H2058" s="967"/>
      <c r="I2058" s="970"/>
      <c r="J2058" s="967"/>
      <c r="K2058" s="970"/>
      <c r="L2058" s="967"/>
      <c r="M2058" s="970"/>
      <c r="N2058" s="967"/>
      <c r="O2058" s="973" t="s">
        <v>5700</v>
      </c>
      <c r="P2058" s="967"/>
      <c r="Q2058" s="970"/>
      <c r="R2058" s="967"/>
      <c r="S2058" s="970"/>
      <c r="T2058" s="967"/>
      <c r="U2058" s="970"/>
      <c r="V2058" s="967"/>
      <c r="W2058" s="970"/>
    </row>
    <row r="2059" spans="1:23" ht="12.6" hidden="1" customHeight="1" outlineLevel="2">
      <c r="A2059" s="1237">
        <v>44349</v>
      </c>
      <c r="B2059" s="1163" t="s">
        <v>5698</v>
      </c>
      <c r="C2059" s="955" t="s">
        <v>7796</v>
      </c>
      <c r="D2059" s="968"/>
      <c r="E2059" s="968"/>
      <c r="F2059" s="972"/>
      <c r="G2059" s="970"/>
      <c r="H2059" s="967"/>
      <c r="I2059" s="970"/>
      <c r="J2059" s="967"/>
      <c r="K2059" s="970"/>
      <c r="L2059" s="967"/>
      <c r="M2059" s="970"/>
      <c r="N2059" s="967"/>
      <c r="O2059" s="970"/>
      <c r="P2059" s="967"/>
      <c r="Q2059" s="970"/>
      <c r="R2059" s="967"/>
      <c r="S2059" s="970"/>
      <c r="T2059" s="974" t="s">
        <v>5700</v>
      </c>
      <c r="U2059" s="970"/>
      <c r="V2059" s="967"/>
      <c r="W2059" s="970"/>
    </row>
    <row r="2060" spans="1:23" ht="12.6" hidden="1" customHeight="1" outlineLevel="2">
      <c r="A2060" s="1237">
        <v>44349</v>
      </c>
      <c r="B2060" s="1163" t="s">
        <v>5698</v>
      </c>
      <c r="C2060" s="955" t="s">
        <v>7797</v>
      </c>
      <c r="D2060" s="968"/>
      <c r="E2060" s="968"/>
      <c r="F2060" s="972"/>
      <c r="G2060" s="970"/>
      <c r="H2060" s="967"/>
      <c r="I2060" s="970"/>
      <c r="J2060" s="967"/>
      <c r="K2060" s="970"/>
      <c r="L2060" s="967"/>
      <c r="M2060" s="970"/>
      <c r="N2060" s="967"/>
      <c r="O2060" s="973" t="s">
        <v>5700</v>
      </c>
      <c r="P2060" s="967"/>
      <c r="Q2060" s="970"/>
      <c r="R2060" s="967"/>
      <c r="S2060" s="970"/>
      <c r="T2060" s="967"/>
      <c r="U2060" s="970"/>
      <c r="V2060" s="967"/>
      <c r="W2060" s="970"/>
    </row>
    <row r="2061" spans="1:23" ht="12.6" hidden="1" customHeight="1" outlineLevel="2">
      <c r="A2061" s="1237">
        <v>44349</v>
      </c>
      <c r="B2061" s="1163" t="s">
        <v>5698</v>
      </c>
      <c r="C2061" s="955" t="s">
        <v>7798</v>
      </c>
      <c r="D2061" s="968"/>
      <c r="E2061" s="968"/>
      <c r="F2061" s="972"/>
      <c r="G2061" s="970"/>
      <c r="H2061" s="967"/>
      <c r="I2061" s="970"/>
      <c r="J2061" s="967"/>
      <c r="K2061" s="970"/>
      <c r="L2061" s="967"/>
      <c r="M2061" s="970"/>
      <c r="N2061" s="974" t="s">
        <v>5700</v>
      </c>
      <c r="O2061" s="970"/>
      <c r="P2061" s="967"/>
      <c r="Q2061" s="970"/>
      <c r="R2061" s="967"/>
      <c r="S2061" s="970"/>
      <c r="T2061" s="967"/>
      <c r="U2061" s="970"/>
      <c r="V2061" s="967"/>
      <c r="W2061" s="970"/>
    </row>
    <row r="2062" spans="1:23" ht="12.6" hidden="1" customHeight="1" outlineLevel="2">
      <c r="A2062" s="1237">
        <v>44349</v>
      </c>
      <c r="B2062" s="1163" t="s">
        <v>5698</v>
      </c>
      <c r="C2062" s="955" t="s">
        <v>7799</v>
      </c>
      <c r="D2062" s="968"/>
      <c r="E2062" s="968"/>
      <c r="F2062" s="972"/>
      <c r="G2062" s="970"/>
      <c r="H2062" s="967"/>
      <c r="I2062" s="970"/>
      <c r="J2062" s="967"/>
      <c r="K2062" s="970"/>
      <c r="L2062" s="967"/>
      <c r="M2062" s="970"/>
      <c r="N2062" s="967"/>
      <c r="O2062" s="973" t="s">
        <v>5700</v>
      </c>
      <c r="P2062" s="967"/>
      <c r="Q2062" s="970"/>
      <c r="R2062" s="967"/>
      <c r="S2062" s="970"/>
      <c r="T2062" s="967"/>
      <c r="U2062" s="970"/>
      <c r="V2062" s="967"/>
      <c r="W2062" s="970"/>
    </row>
    <row r="2063" spans="1:23" ht="12.6" hidden="1" customHeight="1" outlineLevel="2">
      <c r="A2063" s="1237">
        <v>44349</v>
      </c>
      <c r="B2063" s="1163" t="s">
        <v>5698</v>
      </c>
      <c r="C2063" s="955" t="s">
        <v>7800</v>
      </c>
      <c r="D2063" s="968"/>
      <c r="E2063" s="968"/>
      <c r="F2063" s="972"/>
      <c r="G2063" s="970"/>
      <c r="H2063" s="967"/>
      <c r="I2063" s="970"/>
      <c r="J2063" s="974" t="s">
        <v>5700</v>
      </c>
      <c r="K2063" s="970"/>
      <c r="L2063" s="967"/>
      <c r="M2063" s="970"/>
      <c r="N2063" s="967"/>
      <c r="O2063" s="970"/>
      <c r="P2063" s="967"/>
      <c r="Q2063" s="970"/>
      <c r="R2063" s="967"/>
      <c r="S2063" s="970"/>
      <c r="T2063" s="974" t="s">
        <v>5700</v>
      </c>
      <c r="U2063" s="970"/>
      <c r="V2063" s="967"/>
      <c r="W2063" s="970"/>
    </row>
    <row r="2064" spans="1:23" ht="12.6" hidden="1" customHeight="1" outlineLevel="2">
      <c r="A2064" s="1237">
        <v>44349</v>
      </c>
      <c r="B2064" s="1163" t="s">
        <v>5698</v>
      </c>
      <c r="C2064" s="955" t="s">
        <v>7801</v>
      </c>
      <c r="D2064" s="968"/>
      <c r="E2064" s="968"/>
      <c r="F2064" s="972"/>
      <c r="G2064" s="970"/>
      <c r="H2064" s="967"/>
      <c r="I2064" s="970"/>
      <c r="J2064" s="967"/>
      <c r="K2064" s="970"/>
      <c r="L2064" s="967"/>
      <c r="M2064" s="970"/>
      <c r="N2064" s="967"/>
      <c r="O2064" s="970"/>
      <c r="P2064" s="967"/>
      <c r="Q2064" s="970"/>
      <c r="R2064" s="967"/>
      <c r="S2064" s="970"/>
      <c r="T2064" s="967"/>
      <c r="U2064" s="970"/>
      <c r="V2064" s="967"/>
      <c r="W2064" s="970"/>
    </row>
    <row r="2065" spans="1:22" ht="25.2" hidden="1" customHeight="1" outlineLevel="1" collapsed="1">
      <c r="A2065" s="1203">
        <v>44350</v>
      </c>
      <c r="B2065" s="1163" t="s">
        <v>5698</v>
      </c>
      <c r="C2065" s="955" t="s">
        <v>7802</v>
      </c>
      <c r="D2065" s="968"/>
      <c r="E2065" s="968"/>
      <c r="F2065" s="972"/>
      <c r="G2065" s="970"/>
      <c r="H2065" s="974" t="s">
        <v>5700</v>
      </c>
      <c r="I2065" s="970"/>
      <c r="J2065" s="967"/>
      <c r="K2065" s="970"/>
      <c r="L2065" s="967"/>
      <c r="M2065" s="970"/>
      <c r="N2065" s="967"/>
      <c r="O2065" s="970"/>
      <c r="P2065" s="967"/>
      <c r="Q2065" s="970"/>
      <c r="R2065" s="967"/>
      <c r="S2065" s="970"/>
      <c r="T2065" s="967"/>
      <c r="U2065" s="970"/>
      <c r="V2065" s="967"/>
    </row>
    <row r="2066" spans="1:22" ht="12.6" hidden="1" customHeight="1" outlineLevel="2">
      <c r="A2066" s="1203">
        <v>44350</v>
      </c>
      <c r="B2066" s="1163" t="s">
        <v>5698</v>
      </c>
      <c r="C2066" s="955" t="s">
        <v>7803</v>
      </c>
      <c r="D2066" s="968"/>
      <c r="E2066" s="968"/>
      <c r="F2066" s="972"/>
      <c r="G2066" s="970"/>
      <c r="H2066" s="967"/>
      <c r="I2066" s="970"/>
      <c r="J2066" s="967"/>
      <c r="K2066" s="970"/>
      <c r="L2066" s="974" t="s">
        <v>5700</v>
      </c>
      <c r="M2066" s="970"/>
      <c r="N2066" s="967"/>
      <c r="O2066" s="970"/>
      <c r="P2066" s="967"/>
      <c r="Q2066" s="970"/>
      <c r="R2066" s="967"/>
      <c r="S2066" s="970"/>
      <c r="T2066" s="967"/>
      <c r="U2066" s="970"/>
      <c r="V2066" s="967"/>
    </row>
    <row r="2067" spans="1:22" ht="25.2" hidden="1" customHeight="1" outlineLevel="2">
      <c r="A2067" s="1203">
        <v>44350</v>
      </c>
      <c r="B2067" s="1163" t="s">
        <v>5698</v>
      </c>
      <c r="C2067" s="955" t="s">
        <v>7804</v>
      </c>
      <c r="D2067" s="968"/>
      <c r="E2067" s="968"/>
      <c r="F2067" s="972"/>
      <c r="G2067" s="970"/>
      <c r="H2067" s="967"/>
      <c r="I2067" s="970"/>
      <c r="J2067" s="967"/>
      <c r="K2067" s="970"/>
      <c r="L2067" s="967"/>
      <c r="M2067" s="970"/>
      <c r="N2067" s="967"/>
      <c r="O2067" s="970"/>
      <c r="P2067" s="967"/>
      <c r="Q2067" s="970"/>
      <c r="R2067" s="974" t="s">
        <v>5700</v>
      </c>
      <c r="S2067" s="970"/>
      <c r="T2067" s="967"/>
      <c r="U2067" s="970"/>
      <c r="V2067" s="967"/>
    </row>
    <row r="2068" spans="1:22" ht="37.799999999999997" hidden="1" customHeight="1" outlineLevel="2">
      <c r="A2068" s="1203">
        <v>44350</v>
      </c>
      <c r="B2068" s="1163" t="s">
        <v>5698</v>
      </c>
      <c r="C2068" s="955" t="s">
        <v>7805</v>
      </c>
      <c r="D2068" s="968"/>
      <c r="E2068" s="968"/>
      <c r="F2068" s="969" t="s">
        <v>5700</v>
      </c>
      <c r="G2068" s="970"/>
      <c r="H2068" s="967"/>
      <c r="I2068" s="970"/>
      <c r="J2068" s="967"/>
      <c r="K2068" s="970"/>
      <c r="L2068" s="967"/>
      <c r="M2068" s="970"/>
      <c r="N2068" s="967"/>
      <c r="O2068" s="970"/>
      <c r="P2068" s="967"/>
      <c r="Q2068" s="970"/>
      <c r="R2068" s="967"/>
      <c r="S2068" s="970"/>
      <c r="T2068" s="974" t="s">
        <v>5700</v>
      </c>
      <c r="U2068" s="970"/>
      <c r="V2068" s="967"/>
    </row>
    <row r="2069" spans="1:22" ht="12.6" hidden="1" customHeight="1" outlineLevel="2">
      <c r="A2069" s="1203">
        <v>44350</v>
      </c>
      <c r="B2069" s="1163" t="s">
        <v>5698</v>
      </c>
      <c r="C2069" s="955" t="s">
        <v>7806</v>
      </c>
      <c r="D2069" s="968"/>
      <c r="E2069" s="968"/>
      <c r="F2069" s="972"/>
      <c r="G2069" s="970"/>
      <c r="H2069" s="967"/>
      <c r="I2069" s="970"/>
      <c r="J2069" s="967"/>
      <c r="K2069" s="970"/>
      <c r="L2069" s="967"/>
      <c r="M2069" s="970"/>
      <c r="N2069" s="967"/>
      <c r="O2069" s="970"/>
      <c r="P2069" s="967"/>
      <c r="Q2069" s="970"/>
      <c r="R2069" s="967"/>
      <c r="S2069" s="970"/>
      <c r="T2069" s="974" t="s">
        <v>5700</v>
      </c>
      <c r="U2069" s="970"/>
      <c r="V2069" s="967"/>
    </row>
    <row r="2070" spans="1:22" ht="25.2" hidden="1" customHeight="1" outlineLevel="2">
      <c r="A2070" s="1203">
        <v>44350</v>
      </c>
      <c r="B2070" s="1163" t="s">
        <v>5698</v>
      </c>
      <c r="C2070" s="955" t="s">
        <v>7807</v>
      </c>
      <c r="D2070" s="968"/>
      <c r="E2070" s="968"/>
      <c r="F2070" s="972"/>
      <c r="G2070" s="970"/>
      <c r="H2070" s="967"/>
      <c r="I2070" s="970"/>
      <c r="J2070" s="967"/>
      <c r="K2070" s="970"/>
      <c r="L2070" s="967"/>
      <c r="M2070" s="973" t="s">
        <v>5700</v>
      </c>
      <c r="N2070" s="967"/>
      <c r="O2070" s="970"/>
      <c r="P2070" s="967"/>
      <c r="Q2070" s="970"/>
      <c r="R2070" s="967"/>
      <c r="S2070" s="970"/>
      <c r="T2070" s="967"/>
      <c r="U2070" s="970"/>
      <c r="V2070" s="967"/>
    </row>
    <row r="2071" spans="1:22" ht="25.2" hidden="1" customHeight="1" outlineLevel="2">
      <c r="A2071" s="1203">
        <v>44350</v>
      </c>
      <c r="B2071" s="1163" t="s">
        <v>5698</v>
      </c>
      <c r="C2071" s="955" t="s">
        <v>7808</v>
      </c>
      <c r="D2071" s="968"/>
      <c r="E2071" s="968"/>
      <c r="F2071" s="972"/>
      <c r="G2071" s="970"/>
      <c r="H2071" s="967"/>
      <c r="I2071" s="970"/>
      <c r="J2071" s="967"/>
      <c r="K2071" s="970"/>
      <c r="L2071" s="967"/>
      <c r="M2071" s="970"/>
      <c r="N2071" s="974" t="s">
        <v>5700</v>
      </c>
      <c r="O2071" s="973" t="s">
        <v>5700</v>
      </c>
      <c r="P2071" s="967"/>
      <c r="Q2071" s="970"/>
      <c r="R2071" s="967"/>
      <c r="S2071" s="970"/>
      <c r="T2071" s="967"/>
      <c r="U2071" s="970"/>
      <c r="V2071" s="967"/>
    </row>
    <row r="2072" spans="1:22" ht="12.6" hidden="1" customHeight="1" outlineLevel="2">
      <c r="A2072" s="1203">
        <v>44350</v>
      </c>
      <c r="B2072" s="1163" t="s">
        <v>5698</v>
      </c>
      <c r="C2072" s="955" t="s">
        <v>7809</v>
      </c>
      <c r="D2072" s="968"/>
      <c r="E2072" s="968"/>
      <c r="F2072" s="972"/>
      <c r="G2072" s="970"/>
      <c r="H2072" s="967"/>
      <c r="I2072" s="970"/>
      <c r="J2072" s="967"/>
      <c r="K2072" s="970"/>
      <c r="L2072" s="967"/>
      <c r="M2072" s="970"/>
      <c r="N2072" s="967"/>
      <c r="O2072" s="970"/>
      <c r="P2072" s="967"/>
      <c r="Q2072" s="970"/>
      <c r="R2072" s="967"/>
      <c r="S2072" s="970"/>
      <c r="T2072" s="974" t="s">
        <v>5700</v>
      </c>
      <c r="U2072" s="970"/>
      <c r="V2072" s="967"/>
    </row>
    <row r="2073" spans="1:22" ht="25.2" hidden="1" customHeight="1" outlineLevel="2">
      <c r="A2073" s="1203">
        <v>44350</v>
      </c>
      <c r="B2073" s="1163" t="s">
        <v>5698</v>
      </c>
      <c r="C2073" s="955" t="s">
        <v>7810</v>
      </c>
      <c r="D2073" s="968"/>
      <c r="E2073" s="968"/>
      <c r="F2073" s="972"/>
      <c r="G2073" s="970"/>
      <c r="H2073" s="967"/>
      <c r="I2073" s="970"/>
      <c r="J2073" s="967"/>
      <c r="K2073" s="970"/>
      <c r="L2073" s="967"/>
      <c r="M2073" s="970"/>
      <c r="N2073" s="967"/>
      <c r="O2073" s="970"/>
      <c r="P2073" s="967"/>
      <c r="Q2073" s="970"/>
      <c r="R2073" s="967"/>
      <c r="S2073" s="970"/>
      <c r="T2073" s="974" t="s">
        <v>5700</v>
      </c>
      <c r="U2073" s="970"/>
      <c r="V2073" s="967"/>
    </row>
    <row r="2074" spans="1:22" ht="12.6" hidden="1" customHeight="1" outlineLevel="2">
      <c r="A2074" s="1203">
        <v>44350</v>
      </c>
      <c r="B2074" s="1163" t="s">
        <v>5698</v>
      </c>
      <c r="C2074" s="955" t="s">
        <v>7811</v>
      </c>
      <c r="D2074" s="968"/>
      <c r="E2074" s="968"/>
      <c r="F2074" s="972"/>
      <c r="G2074" s="970"/>
      <c r="H2074" s="967"/>
      <c r="I2074" s="970"/>
      <c r="J2074" s="967"/>
      <c r="K2074" s="970"/>
      <c r="L2074" s="967"/>
      <c r="M2074" s="970"/>
      <c r="N2074" s="967"/>
      <c r="O2074" s="973" t="s">
        <v>5700</v>
      </c>
      <c r="P2074" s="967"/>
      <c r="Q2074" s="970"/>
      <c r="R2074" s="967"/>
      <c r="S2074" s="970"/>
      <c r="T2074" s="967"/>
      <c r="U2074" s="970"/>
      <c r="V2074" s="967"/>
    </row>
    <row r="2075" spans="1:22" ht="12.6" hidden="1" customHeight="1" outlineLevel="2">
      <c r="A2075" s="1203">
        <v>44350</v>
      </c>
      <c r="B2075" s="1163" t="s">
        <v>5698</v>
      </c>
      <c r="C2075" s="955" t="s">
        <v>7812</v>
      </c>
      <c r="D2075" s="968"/>
      <c r="E2075" s="968"/>
      <c r="F2075" s="972"/>
      <c r="G2075" s="970"/>
      <c r="H2075" s="967"/>
      <c r="I2075" s="970"/>
      <c r="J2075" s="967"/>
      <c r="K2075" s="970"/>
      <c r="L2075" s="967"/>
      <c r="M2075" s="970"/>
      <c r="N2075" s="967"/>
      <c r="O2075" s="970"/>
      <c r="P2075" s="967"/>
      <c r="Q2075" s="970"/>
      <c r="R2075" s="967"/>
      <c r="S2075" s="970"/>
      <c r="T2075" s="967"/>
      <c r="U2075" s="970"/>
      <c r="V2075" s="974" t="s">
        <v>5700</v>
      </c>
    </row>
    <row r="2076" spans="1:22" ht="12.6" hidden="1" customHeight="1" outlineLevel="2">
      <c r="A2076" s="1203">
        <v>44350</v>
      </c>
      <c r="B2076" s="1163" t="s">
        <v>5698</v>
      </c>
      <c r="C2076" s="955" t="s">
        <v>7813</v>
      </c>
      <c r="D2076" s="968"/>
      <c r="E2076" s="968"/>
      <c r="F2076" s="972"/>
      <c r="G2076" s="970"/>
      <c r="H2076" s="967"/>
      <c r="I2076" s="970"/>
      <c r="J2076" s="967"/>
      <c r="K2076" s="970"/>
      <c r="L2076" s="967"/>
      <c r="M2076" s="970"/>
      <c r="N2076" s="967"/>
      <c r="O2076" s="970"/>
      <c r="P2076" s="967"/>
      <c r="Q2076" s="970"/>
      <c r="R2076" s="967"/>
      <c r="S2076" s="970"/>
      <c r="T2076" s="974" t="s">
        <v>5700</v>
      </c>
      <c r="U2076" s="970"/>
      <c r="V2076" s="967"/>
    </row>
    <row r="2077" spans="1:22" ht="12.6" hidden="1" customHeight="1" outlineLevel="2">
      <c r="A2077" s="1203">
        <v>44350</v>
      </c>
      <c r="B2077" s="1163" t="s">
        <v>5698</v>
      </c>
      <c r="C2077" s="955" t="s">
        <v>7814</v>
      </c>
      <c r="D2077" s="968"/>
      <c r="E2077" s="968"/>
      <c r="F2077" s="972"/>
      <c r="G2077" s="970"/>
      <c r="H2077" s="967"/>
      <c r="I2077" s="970"/>
      <c r="J2077" s="967"/>
      <c r="K2077" s="970"/>
      <c r="L2077" s="967"/>
      <c r="M2077" s="970"/>
      <c r="N2077" s="967"/>
      <c r="O2077" s="970"/>
      <c r="P2077" s="974" t="s">
        <v>5700</v>
      </c>
      <c r="Q2077" s="970"/>
      <c r="R2077" s="967"/>
      <c r="S2077" s="970"/>
      <c r="T2077" s="967"/>
      <c r="U2077" s="970"/>
      <c r="V2077" s="967"/>
    </row>
    <row r="2078" spans="1:22" ht="12.6" hidden="1" customHeight="1" outlineLevel="2">
      <c r="A2078" s="1203">
        <v>44350</v>
      </c>
      <c r="B2078" s="1163" t="s">
        <v>5698</v>
      </c>
      <c r="C2078" s="955" t="s">
        <v>7815</v>
      </c>
      <c r="D2078" s="968"/>
      <c r="E2078" s="968"/>
      <c r="F2078" s="972"/>
      <c r="G2078" s="970"/>
      <c r="H2078" s="974" t="s">
        <v>5700</v>
      </c>
      <c r="I2078" s="970"/>
      <c r="J2078" s="967"/>
      <c r="K2078" s="970"/>
      <c r="L2078" s="967"/>
      <c r="M2078" s="970"/>
      <c r="N2078" s="967"/>
      <c r="O2078" s="970"/>
      <c r="P2078" s="967"/>
      <c r="Q2078" s="970"/>
      <c r="R2078" s="967"/>
      <c r="S2078" s="970"/>
      <c r="T2078" s="967"/>
      <c r="U2078" s="970"/>
      <c r="V2078" s="967"/>
    </row>
    <row r="2079" spans="1:22" ht="12.6" hidden="1" customHeight="1" outlineLevel="2">
      <c r="A2079" s="1203">
        <v>44350</v>
      </c>
      <c r="B2079" s="1163" t="s">
        <v>5698</v>
      </c>
      <c r="C2079" s="955" t="s">
        <v>7816</v>
      </c>
      <c r="D2079" s="977"/>
      <c r="E2079" s="977" t="s">
        <v>5700</v>
      </c>
      <c r="F2079" s="972"/>
      <c r="G2079" s="970"/>
      <c r="H2079" s="967"/>
      <c r="I2079" s="970"/>
      <c r="J2079" s="967"/>
      <c r="K2079" s="970"/>
      <c r="L2079" s="967"/>
      <c r="M2079" s="970"/>
      <c r="N2079" s="967"/>
      <c r="O2079" s="970"/>
      <c r="P2079" s="967"/>
      <c r="Q2079" s="970"/>
      <c r="R2079" s="967"/>
      <c r="S2079" s="970"/>
      <c r="T2079" s="974"/>
      <c r="U2079" s="970"/>
      <c r="V2079" s="967"/>
    </row>
    <row r="2080" spans="1:22" ht="25.2" hidden="1" customHeight="1" outlineLevel="2">
      <c r="A2080" s="1203">
        <v>44350</v>
      </c>
      <c r="B2080" s="1163" t="s">
        <v>5698</v>
      </c>
      <c r="C2080" s="955" t="s">
        <v>7817</v>
      </c>
      <c r="D2080" s="968"/>
      <c r="E2080" s="968"/>
      <c r="F2080" s="972"/>
      <c r="G2080" s="970"/>
      <c r="H2080" s="967"/>
      <c r="I2080" s="970"/>
      <c r="J2080" s="967"/>
      <c r="K2080" s="970"/>
      <c r="L2080" s="967"/>
      <c r="M2080" s="970"/>
      <c r="N2080" s="967"/>
      <c r="O2080" s="970"/>
      <c r="P2080" s="967"/>
      <c r="Q2080" s="970"/>
      <c r="R2080" s="967"/>
      <c r="S2080" s="970"/>
      <c r="T2080" s="974" t="s">
        <v>5700</v>
      </c>
      <c r="U2080" s="970"/>
      <c r="V2080" s="967"/>
    </row>
    <row r="2081" spans="1:22" ht="25.2" hidden="1" customHeight="1" outlineLevel="2">
      <c r="A2081" s="1203">
        <v>44350</v>
      </c>
      <c r="B2081" s="1163" t="s">
        <v>5698</v>
      </c>
      <c r="C2081" s="955" t="s">
        <v>7818</v>
      </c>
      <c r="D2081" s="968"/>
      <c r="E2081" s="968"/>
      <c r="F2081" s="972"/>
      <c r="G2081" s="970"/>
      <c r="H2081" s="967"/>
      <c r="I2081" s="970"/>
      <c r="J2081" s="967"/>
      <c r="K2081" s="970"/>
      <c r="L2081" s="967"/>
      <c r="M2081" s="970"/>
      <c r="N2081" s="967"/>
      <c r="O2081" s="970"/>
      <c r="P2081" s="967"/>
      <c r="Q2081" s="970"/>
      <c r="R2081" s="967"/>
      <c r="S2081" s="970"/>
      <c r="T2081" s="974" t="s">
        <v>5700</v>
      </c>
      <c r="U2081" s="970"/>
      <c r="V2081" s="967"/>
    </row>
    <row r="2082" spans="1:22" ht="25.2" hidden="1" customHeight="1" outlineLevel="2">
      <c r="A2082" s="1203">
        <v>44350</v>
      </c>
      <c r="B2082" s="1163" t="s">
        <v>5698</v>
      </c>
      <c r="C2082" s="955" t="s">
        <v>7819</v>
      </c>
      <c r="D2082" s="968"/>
      <c r="E2082" s="968"/>
      <c r="F2082" s="972"/>
      <c r="G2082" s="970"/>
      <c r="H2082" s="967"/>
      <c r="I2082" s="970"/>
      <c r="J2082" s="967"/>
      <c r="K2082" s="970"/>
      <c r="L2082" s="967"/>
      <c r="M2082" s="970"/>
      <c r="N2082" s="967"/>
      <c r="O2082" s="970"/>
      <c r="P2082" s="967"/>
      <c r="Q2082" s="970"/>
      <c r="R2082" s="967"/>
      <c r="S2082" s="970"/>
      <c r="T2082" s="967"/>
      <c r="U2082" s="970"/>
      <c r="V2082" s="967"/>
    </row>
    <row r="2083" spans="1:22" ht="25.2" hidden="1" customHeight="1" outlineLevel="2">
      <c r="A2083" s="1203">
        <v>44350</v>
      </c>
      <c r="B2083" s="1163" t="s">
        <v>5698</v>
      </c>
      <c r="C2083" s="955" t="s">
        <v>7820</v>
      </c>
      <c r="D2083" s="968"/>
      <c r="E2083" s="968"/>
      <c r="F2083" s="972"/>
      <c r="G2083" s="970"/>
      <c r="H2083" s="967"/>
      <c r="I2083" s="970"/>
      <c r="J2083" s="967"/>
      <c r="K2083" s="970"/>
      <c r="L2083" s="967"/>
      <c r="M2083" s="970"/>
      <c r="N2083" s="967"/>
      <c r="O2083" s="970"/>
      <c r="P2083" s="967"/>
      <c r="Q2083" s="970"/>
      <c r="R2083" s="967"/>
      <c r="S2083" s="970"/>
      <c r="T2083" s="974" t="s">
        <v>5700</v>
      </c>
      <c r="U2083" s="970"/>
      <c r="V2083" s="967"/>
    </row>
    <row r="2084" spans="1:22" ht="12.6" hidden="1" customHeight="1" outlineLevel="2">
      <c r="A2084" s="1203">
        <v>44350</v>
      </c>
      <c r="B2084" s="1163" t="s">
        <v>5698</v>
      </c>
      <c r="C2084" s="955" t="s">
        <v>7821</v>
      </c>
      <c r="D2084" s="968"/>
      <c r="E2084" s="968"/>
      <c r="F2084" s="972"/>
      <c r="G2084" s="970"/>
      <c r="H2084" s="974" t="s">
        <v>5700</v>
      </c>
      <c r="I2084" s="970"/>
      <c r="J2084" s="967"/>
      <c r="K2084" s="970"/>
      <c r="L2084" s="967"/>
      <c r="M2084" s="970"/>
      <c r="N2084" s="967"/>
      <c r="O2084" s="970"/>
      <c r="P2084" s="967"/>
      <c r="Q2084" s="970"/>
      <c r="R2084" s="967"/>
      <c r="S2084" s="970"/>
      <c r="T2084" s="967"/>
      <c r="U2084" s="970"/>
      <c r="V2084" s="967"/>
    </row>
    <row r="2085" spans="1:22" ht="12.6" hidden="1" customHeight="1" outlineLevel="1" collapsed="1">
      <c r="A2085" s="1238">
        <v>44351</v>
      </c>
      <c r="B2085" s="1163" t="s">
        <v>5698</v>
      </c>
      <c r="C2085" s="955" t="s">
        <v>7822</v>
      </c>
      <c r="D2085" s="968"/>
      <c r="E2085" s="968"/>
      <c r="F2085" s="972"/>
      <c r="G2085" s="970"/>
      <c r="H2085" s="967"/>
      <c r="I2085" s="970"/>
      <c r="J2085" s="967"/>
      <c r="K2085" s="970"/>
      <c r="L2085" s="967"/>
      <c r="M2085" s="970"/>
      <c r="N2085" s="967"/>
      <c r="O2085" s="970"/>
      <c r="P2085" s="967"/>
      <c r="Q2085" s="970"/>
      <c r="R2085" s="967"/>
      <c r="S2085" s="970"/>
      <c r="T2085" s="974" t="s">
        <v>5700</v>
      </c>
      <c r="U2085" s="970"/>
      <c r="V2085" s="967"/>
    </row>
    <row r="2086" spans="1:22" ht="12.6" hidden="1" customHeight="1" outlineLevel="2">
      <c r="A2086" s="1238">
        <v>44351</v>
      </c>
      <c r="B2086" s="1163" t="s">
        <v>5698</v>
      </c>
      <c r="C2086" s="955" t="s">
        <v>7823</v>
      </c>
      <c r="D2086" s="968"/>
      <c r="E2086" s="968"/>
      <c r="F2086" s="972"/>
      <c r="G2086" s="970"/>
      <c r="H2086" s="967"/>
      <c r="I2086" s="970"/>
      <c r="J2086" s="967"/>
      <c r="K2086" s="970"/>
      <c r="L2086" s="967"/>
      <c r="M2086" s="970"/>
      <c r="N2086" s="967"/>
      <c r="O2086" s="970"/>
      <c r="P2086" s="967"/>
      <c r="Q2086" s="970"/>
      <c r="R2086" s="967"/>
      <c r="S2086" s="970"/>
      <c r="T2086" s="974" t="s">
        <v>5700</v>
      </c>
      <c r="U2086" s="970"/>
      <c r="V2086" s="967"/>
    </row>
    <row r="2087" spans="1:22" ht="12.6" hidden="1" customHeight="1" outlineLevel="2">
      <c r="A2087" s="1238">
        <v>44351</v>
      </c>
      <c r="B2087" s="1163" t="s">
        <v>5706</v>
      </c>
      <c r="C2087" s="955" t="s">
        <v>7824</v>
      </c>
      <c r="D2087" s="968"/>
      <c r="E2087" s="968"/>
      <c r="F2087" s="972"/>
      <c r="G2087" s="970"/>
      <c r="H2087" s="967"/>
      <c r="I2087" s="970"/>
      <c r="J2087" s="967"/>
      <c r="K2087" s="970"/>
      <c r="L2087" s="967"/>
      <c r="M2087" s="970"/>
      <c r="N2087" s="967"/>
      <c r="O2087" s="970"/>
      <c r="P2087" s="967"/>
      <c r="Q2087" s="970"/>
      <c r="R2087" s="967"/>
      <c r="S2087" s="970"/>
      <c r="T2087" s="974" t="s">
        <v>5700</v>
      </c>
      <c r="U2087" s="970"/>
      <c r="V2087" s="967"/>
    </row>
    <row r="2088" spans="1:22" ht="12.6" hidden="1" customHeight="1" outlineLevel="2">
      <c r="A2088" s="1238">
        <v>44351</v>
      </c>
      <c r="B2088" s="1163" t="s">
        <v>5698</v>
      </c>
      <c r="C2088" s="955" t="s">
        <v>7825</v>
      </c>
      <c r="D2088" s="977"/>
      <c r="E2088" s="977" t="s">
        <v>5700</v>
      </c>
      <c r="F2088" s="972"/>
      <c r="G2088" s="970"/>
      <c r="H2088" s="967"/>
      <c r="I2088" s="970"/>
      <c r="J2088" s="967"/>
      <c r="K2088" s="970"/>
      <c r="L2088" s="967"/>
      <c r="M2088" s="970"/>
      <c r="N2088" s="967"/>
      <c r="O2088" s="970"/>
      <c r="P2088" s="967"/>
      <c r="Q2088" s="970"/>
      <c r="R2088" s="967"/>
      <c r="S2088" s="970"/>
      <c r="T2088" s="967"/>
      <c r="U2088" s="970"/>
      <c r="V2088" s="967"/>
    </row>
    <row r="2089" spans="1:22" ht="12.6" hidden="1" customHeight="1" outlineLevel="2">
      <c r="A2089" s="1238">
        <v>44351</v>
      </c>
      <c r="B2089" s="1163" t="s">
        <v>5698</v>
      </c>
      <c r="C2089" s="955" t="s">
        <v>7826</v>
      </c>
      <c r="D2089" s="968"/>
      <c r="E2089" s="968"/>
      <c r="F2089" s="969" t="s">
        <v>5700</v>
      </c>
      <c r="G2089" s="970"/>
      <c r="H2089" s="967"/>
      <c r="I2089" s="970"/>
      <c r="J2089" s="967"/>
      <c r="K2089" s="970"/>
      <c r="L2089" s="967"/>
      <c r="M2089" s="970"/>
      <c r="N2089" s="967"/>
      <c r="O2089" s="970"/>
      <c r="P2089" s="967"/>
      <c r="Q2089" s="970"/>
      <c r="R2089" s="967"/>
      <c r="S2089" s="970"/>
      <c r="T2089" s="967"/>
      <c r="U2089" s="970"/>
      <c r="V2089" s="967"/>
    </row>
    <row r="2090" spans="1:22" ht="12.6" hidden="1" customHeight="1" outlineLevel="2">
      <c r="A2090" s="1238">
        <v>44351</v>
      </c>
      <c r="B2090" s="1163" t="s">
        <v>5698</v>
      </c>
      <c r="C2090" s="955" t="s">
        <v>7827</v>
      </c>
      <c r="D2090" s="968"/>
      <c r="E2090" s="968"/>
      <c r="F2090" s="972"/>
      <c r="G2090" s="970"/>
      <c r="H2090" s="967"/>
      <c r="I2090" s="970"/>
      <c r="J2090" s="967"/>
      <c r="K2090" s="970"/>
      <c r="L2090" s="967"/>
      <c r="M2090" s="970"/>
      <c r="N2090" s="967"/>
      <c r="O2090" s="970"/>
      <c r="P2090" s="967"/>
      <c r="Q2090" s="970"/>
      <c r="R2090" s="967"/>
      <c r="S2090" s="970"/>
      <c r="T2090" s="974" t="s">
        <v>5700</v>
      </c>
      <c r="U2090" s="970"/>
      <c r="V2090" s="967"/>
    </row>
    <row r="2091" spans="1:22" ht="12.6" hidden="1" customHeight="1" outlineLevel="2">
      <c r="A2091" s="1238">
        <v>44351</v>
      </c>
      <c r="B2091" s="1163" t="s">
        <v>5745</v>
      </c>
      <c r="C2091" s="955" t="s">
        <v>7828</v>
      </c>
      <c r="D2091" s="968"/>
      <c r="E2091" s="968"/>
      <c r="F2091" s="972"/>
      <c r="G2091" s="970"/>
      <c r="H2091" s="967"/>
      <c r="I2091" s="970"/>
      <c r="J2091" s="967"/>
      <c r="K2091" s="970"/>
      <c r="L2091" s="967"/>
      <c r="M2091" s="970"/>
      <c r="N2091" s="967"/>
      <c r="O2091" s="970"/>
      <c r="P2091" s="974" t="s">
        <v>5700</v>
      </c>
      <c r="Q2091" s="970"/>
      <c r="R2091" s="967"/>
      <c r="S2091" s="970"/>
      <c r="T2091" s="967"/>
      <c r="U2091" s="970"/>
      <c r="V2091" s="974" t="s">
        <v>5700</v>
      </c>
    </row>
    <row r="2092" spans="1:22" ht="12.6" hidden="1" customHeight="1" outlineLevel="2">
      <c r="A2092" s="1238">
        <v>44351</v>
      </c>
      <c r="B2092" s="1163" t="s">
        <v>5698</v>
      </c>
      <c r="C2092" s="955" t="s">
        <v>7829</v>
      </c>
      <c r="D2092" s="977"/>
      <c r="E2092" s="977" t="s">
        <v>5700</v>
      </c>
      <c r="F2092" s="972"/>
      <c r="G2092" s="970"/>
      <c r="H2092" s="967"/>
      <c r="I2092" s="970"/>
      <c r="J2092" s="967"/>
      <c r="K2092" s="970"/>
      <c r="L2092" s="967"/>
      <c r="M2092" s="970"/>
      <c r="N2092" s="967"/>
      <c r="O2092" s="970"/>
      <c r="P2092" s="967"/>
      <c r="Q2092" s="970"/>
      <c r="R2092" s="967"/>
      <c r="S2092" s="970"/>
      <c r="T2092" s="967"/>
      <c r="U2092" s="970"/>
      <c r="V2092" s="967"/>
    </row>
    <row r="2093" spans="1:22" ht="12.6" hidden="1" customHeight="1" outlineLevel="2">
      <c r="A2093" s="1238">
        <v>44351</v>
      </c>
      <c r="B2093" s="1163" t="s">
        <v>5698</v>
      </c>
      <c r="C2093" s="955" t="s">
        <v>7830</v>
      </c>
      <c r="D2093" s="968"/>
      <c r="E2093" s="968"/>
      <c r="F2093" s="972"/>
      <c r="G2093" s="970"/>
      <c r="H2093" s="967"/>
      <c r="I2093" s="973" t="s">
        <v>5700</v>
      </c>
      <c r="J2093" s="967"/>
      <c r="K2093" s="970"/>
      <c r="L2093" s="967"/>
      <c r="M2093" s="970"/>
      <c r="N2093" s="967"/>
      <c r="O2093" s="970"/>
      <c r="P2093" s="967"/>
      <c r="Q2093" s="970"/>
      <c r="R2093" s="967"/>
      <c r="S2093" s="970"/>
      <c r="T2093" s="974" t="s">
        <v>5700</v>
      </c>
      <c r="U2093" s="970"/>
      <c r="V2093" s="967"/>
    </row>
    <row r="2094" spans="1:22" ht="12.6" hidden="1" customHeight="1" outlineLevel="2">
      <c r="A2094" s="1238">
        <v>44351</v>
      </c>
      <c r="B2094" s="1163" t="s">
        <v>5698</v>
      </c>
      <c r="C2094" s="955" t="s">
        <v>7831</v>
      </c>
      <c r="D2094" s="968"/>
      <c r="E2094" s="968"/>
      <c r="F2094" s="972"/>
      <c r="G2094" s="970"/>
      <c r="H2094" s="967"/>
      <c r="I2094" s="973"/>
      <c r="J2094" s="967"/>
      <c r="K2094" s="970"/>
      <c r="L2094" s="967"/>
      <c r="M2094" s="970"/>
      <c r="N2094" s="967"/>
      <c r="O2094" s="970"/>
      <c r="P2094" s="967"/>
      <c r="Q2094" s="970"/>
      <c r="R2094" s="967"/>
      <c r="S2094" s="970"/>
      <c r="T2094" s="974" t="s">
        <v>5700</v>
      </c>
      <c r="U2094" s="970"/>
      <c r="V2094" s="967"/>
    </row>
    <row r="2095" spans="1:22" ht="12.6" hidden="1" customHeight="1" outlineLevel="2">
      <c r="A2095" s="1238">
        <v>44351</v>
      </c>
      <c r="B2095" s="1163" t="s">
        <v>5698</v>
      </c>
      <c r="C2095" s="955" t="s">
        <v>7562</v>
      </c>
      <c r="D2095" s="968"/>
      <c r="E2095" s="968"/>
      <c r="F2095" s="969" t="s">
        <v>5700</v>
      </c>
      <c r="G2095" s="970"/>
      <c r="H2095" s="967"/>
      <c r="I2095" s="970"/>
      <c r="J2095" s="967"/>
      <c r="K2095" s="970"/>
      <c r="L2095" s="967"/>
      <c r="M2095" s="970"/>
      <c r="N2095" s="967"/>
      <c r="O2095" s="970"/>
      <c r="P2095" s="967"/>
      <c r="Q2095" s="970"/>
      <c r="R2095" s="967"/>
      <c r="S2095" s="970"/>
      <c r="T2095" s="967"/>
      <c r="U2095" s="970"/>
      <c r="V2095" s="967"/>
    </row>
    <row r="2096" spans="1:22" ht="12.6" hidden="1" customHeight="1" outlineLevel="2">
      <c r="A2096" s="1238">
        <v>44351</v>
      </c>
      <c r="B2096" s="1163" t="s">
        <v>5698</v>
      </c>
      <c r="C2096" s="955" t="s">
        <v>7832</v>
      </c>
      <c r="D2096" s="968"/>
      <c r="E2096" s="968"/>
      <c r="F2096" s="972"/>
      <c r="G2096" s="970"/>
      <c r="H2096" s="967"/>
      <c r="I2096" s="970"/>
      <c r="J2096" s="967"/>
      <c r="K2096" s="973" t="s">
        <v>5700</v>
      </c>
      <c r="L2096" s="967"/>
      <c r="M2096" s="970"/>
      <c r="N2096" s="967"/>
      <c r="O2096" s="970"/>
      <c r="P2096" s="967"/>
      <c r="Q2096" s="970"/>
      <c r="R2096" s="967"/>
      <c r="S2096" s="970"/>
      <c r="T2096" s="967"/>
      <c r="U2096" s="970"/>
      <c r="V2096" s="967"/>
    </row>
    <row r="2097" spans="1:20" ht="12.6" hidden="1" customHeight="1" outlineLevel="2">
      <c r="A2097" s="1238">
        <v>44351</v>
      </c>
      <c r="B2097" s="1163" t="s">
        <v>5698</v>
      </c>
      <c r="C2097" s="955" t="s">
        <v>7833</v>
      </c>
      <c r="D2097" s="968"/>
      <c r="E2097" s="968"/>
      <c r="F2097" s="969" t="s">
        <v>5700</v>
      </c>
      <c r="G2097" s="970"/>
      <c r="H2097" s="967"/>
      <c r="I2097" s="970"/>
      <c r="J2097" s="967"/>
      <c r="K2097" s="970"/>
      <c r="L2097" s="967"/>
      <c r="M2097" s="970"/>
      <c r="N2097" s="967"/>
      <c r="O2097" s="970"/>
      <c r="P2097" s="967"/>
      <c r="Q2097" s="970"/>
      <c r="R2097" s="967"/>
      <c r="S2097" s="970"/>
      <c r="T2097" s="967"/>
    </row>
    <row r="2098" spans="1:20" ht="12.6" hidden="1" customHeight="1" outlineLevel="2">
      <c r="A2098" s="1238">
        <v>44351</v>
      </c>
      <c r="B2098" s="1163" t="s">
        <v>5698</v>
      </c>
      <c r="C2098" s="955" t="s">
        <v>7834</v>
      </c>
      <c r="D2098" s="968"/>
      <c r="E2098" s="968"/>
      <c r="F2098" s="972"/>
      <c r="G2098" s="970"/>
      <c r="H2098" s="967"/>
      <c r="I2098" s="970"/>
      <c r="J2098" s="967"/>
      <c r="K2098" s="970"/>
      <c r="L2098" s="967"/>
      <c r="M2098" s="970"/>
      <c r="N2098" s="967"/>
      <c r="O2098" s="970"/>
      <c r="P2098" s="967"/>
      <c r="Q2098" s="970"/>
      <c r="R2098" s="967"/>
      <c r="S2098" s="970"/>
      <c r="T2098" s="974" t="s">
        <v>5700</v>
      </c>
    </row>
    <row r="2099" spans="1:20" ht="12.6" hidden="1" customHeight="1" outlineLevel="2">
      <c r="A2099" s="1238">
        <v>44351</v>
      </c>
      <c r="B2099" s="1163" t="s">
        <v>5698</v>
      </c>
      <c r="C2099" s="955" t="s">
        <v>7835</v>
      </c>
      <c r="D2099" s="977"/>
      <c r="E2099" s="977" t="s">
        <v>5700</v>
      </c>
      <c r="F2099" s="972"/>
      <c r="G2099" s="970"/>
      <c r="H2099" s="967"/>
      <c r="I2099" s="970"/>
      <c r="J2099" s="967"/>
      <c r="K2099" s="970"/>
      <c r="L2099" s="967"/>
      <c r="M2099" s="970"/>
      <c r="N2099" s="967"/>
      <c r="O2099" s="970"/>
      <c r="P2099" s="967"/>
      <c r="Q2099" s="970"/>
      <c r="R2099" s="967"/>
      <c r="S2099" s="970"/>
      <c r="T2099" s="967"/>
    </row>
    <row r="2100" spans="1:20" ht="12.6" hidden="1" customHeight="1" outlineLevel="2">
      <c r="A2100" s="1238">
        <v>44351</v>
      </c>
      <c r="B2100" s="1163" t="s">
        <v>5698</v>
      </c>
      <c r="C2100" s="955" t="s">
        <v>7836</v>
      </c>
      <c r="D2100" s="968"/>
      <c r="E2100" s="968"/>
      <c r="F2100" s="972"/>
      <c r="G2100" s="970"/>
      <c r="H2100" s="967"/>
      <c r="I2100" s="970"/>
      <c r="J2100" s="967"/>
      <c r="K2100" s="970"/>
      <c r="L2100" s="967"/>
      <c r="M2100" s="970"/>
      <c r="N2100" s="967"/>
      <c r="O2100" s="970"/>
      <c r="P2100" s="967"/>
      <c r="Q2100" s="970"/>
      <c r="R2100" s="967"/>
      <c r="S2100" s="970"/>
      <c r="T2100" s="974" t="s">
        <v>5700</v>
      </c>
    </row>
    <row r="2101" spans="1:20" ht="12.6" hidden="1" customHeight="1" outlineLevel="2">
      <c r="A2101" s="1238">
        <v>44351</v>
      </c>
      <c r="B2101" s="1163" t="s">
        <v>5698</v>
      </c>
      <c r="C2101" s="955" t="s">
        <v>7837</v>
      </c>
      <c r="D2101" s="968"/>
      <c r="E2101" s="968"/>
      <c r="F2101" s="972"/>
      <c r="G2101" s="973" t="s">
        <v>5700</v>
      </c>
      <c r="H2101" s="967"/>
      <c r="I2101" s="970"/>
      <c r="J2101" s="967"/>
      <c r="K2101" s="970"/>
      <c r="L2101" s="967"/>
      <c r="M2101" s="970"/>
      <c r="N2101" s="967"/>
      <c r="O2101" s="970"/>
      <c r="P2101" s="967"/>
      <c r="Q2101" s="970"/>
      <c r="R2101" s="967"/>
      <c r="S2101" s="970"/>
      <c r="T2101" s="967"/>
    </row>
    <row r="2102" spans="1:20" ht="12.6" hidden="1" customHeight="1" outlineLevel="2">
      <c r="A2102" s="1238">
        <v>44351</v>
      </c>
      <c r="B2102" s="1163" t="s">
        <v>5745</v>
      </c>
      <c r="C2102" s="955" t="s">
        <v>7838</v>
      </c>
      <c r="D2102" s="968"/>
      <c r="E2102" s="968"/>
      <c r="F2102" s="972"/>
      <c r="G2102" s="970"/>
      <c r="H2102" s="967"/>
      <c r="I2102" s="970"/>
      <c r="J2102" s="967"/>
      <c r="K2102" s="970"/>
      <c r="L2102" s="967"/>
      <c r="M2102" s="970"/>
      <c r="N2102" s="967"/>
      <c r="O2102" s="970"/>
      <c r="P2102" s="974" t="s">
        <v>5700</v>
      </c>
      <c r="Q2102" s="970"/>
      <c r="R2102" s="967"/>
      <c r="S2102" s="970"/>
      <c r="T2102" s="967"/>
    </row>
    <row r="2103" spans="1:20" ht="12.6" hidden="1" customHeight="1" outlineLevel="2">
      <c r="A2103" s="1238">
        <v>44351</v>
      </c>
      <c r="B2103" s="1163" t="s">
        <v>5698</v>
      </c>
      <c r="C2103" s="955" t="s">
        <v>7839</v>
      </c>
      <c r="D2103" s="968"/>
      <c r="E2103" s="968"/>
      <c r="F2103" s="972"/>
      <c r="G2103" s="970"/>
      <c r="H2103" s="967"/>
      <c r="I2103" s="970"/>
      <c r="J2103" s="967"/>
      <c r="K2103" s="970"/>
      <c r="L2103" s="967"/>
      <c r="M2103" s="970"/>
      <c r="N2103" s="967"/>
      <c r="O2103" s="970"/>
      <c r="P2103" s="967"/>
      <c r="Q2103" s="970"/>
      <c r="R2103" s="967"/>
      <c r="S2103" s="970"/>
      <c r="T2103" s="974" t="s">
        <v>5700</v>
      </c>
    </row>
    <row r="2104" spans="1:20" ht="12.6" hidden="1" customHeight="1" outlineLevel="2">
      <c r="A2104" s="1238">
        <v>44351</v>
      </c>
      <c r="B2104" s="1163" t="s">
        <v>5698</v>
      </c>
      <c r="C2104" s="955" t="s">
        <v>7840</v>
      </c>
      <c r="D2104" s="968"/>
      <c r="E2104" s="968"/>
      <c r="F2104" s="972"/>
      <c r="G2104" s="970"/>
      <c r="H2104" s="967"/>
      <c r="I2104" s="970"/>
      <c r="J2104" s="967"/>
      <c r="K2104" s="970"/>
      <c r="L2104" s="967"/>
      <c r="M2104" s="970"/>
      <c r="N2104" s="967"/>
      <c r="O2104" s="970"/>
      <c r="P2104" s="967"/>
      <c r="Q2104" s="970"/>
      <c r="R2104" s="967"/>
      <c r="S2104" s="970"/>
      <c r="T2104" s="974" t="s">
        <v>5700</v>
      </c>
    </row>
    <row r="2105" spans="1:20" ht="12.6" hidden="1" customHeight="1" outlineLevel="2">
      <c r="A2105" s="1238">
        <v>44351</v>
      </c>
      <c r="B2105" s="1163" t="s">
        <v>5698</v>
      </c>
      <c r="C2105" s="955" t="s">
        <v>7841</v>
      </c>
      <c r="D2105" s="968"/>
      <c r="E2105" s="968"/>
      <c r="F2105" s="972"/>
      <c r="G2105" s="970"/>
      <c r="H2105" s="967"/>
      <c r="I2105" s="970"/>
      <c r="J2105" s="974" t="s">
        <v>5700</v>
      </c>
      <c r="K2105" s="970"/>
      <c r="L2105" s="967"/>
      <c r="M2105" s="970"/>
      <c r="N2105" s="967"/>
      <c r="O2105" s="970"/>
      <c r="P2105" s="967"/>
      <c r="Q2105" s="970"/>
      <c r="R2105" s="967"/>
      <c r="S2105" s="970"/>
      <c r="T2105" s="967"/>
    </row>
    <row r="2106" spans="1:20" ht="12.6" hidden="1" customHeight="1" outlineLevel="2">
      <c r="A2106" s="1238">
        <v>44351</v>
      </c>
      <c r="B2106" s="1163" t="s">
        <v>5698</v>
      </c>
      <c r="C2106" s="955" t="s">
        <v>7842</v>
      </c>
      <c r="D2106" s="968"/>
      <c r="E2106" s="968"/>
      <c r="F2106" s="972"/>
      <c r="G2106" s="970"/>
      <c r="H2106" s="967"/>
      <c r="I2106" s="970"/>
      <c r="J2106" s="967"/>
      <c r="K2106" s="970"/>
      <c r="L2106" s="967"/>
      <c r="M2106" s="970"/>
      <c r="N2106" s="967"/>
      <c r="O2106" s="973" t="s">
        <v>5700</v>
      </c>
      <c r="P2106" s="967"/>
      <c r="Q2106" s="970"/>
      <c r="R2106" s="967"/>
      <c r="S2106" s="970"/>
      <c r="T2106" s="967"/>
    </row>
    <row r="2107" spans="1:20" ht="12.6" hidden="1" customHeight="1" outlineLevel="2">
      <c r="A2107" s="1238">
        <v>44351</v>
      </c>
      <c r="B2107" s="1163" t="s">
        <v>5698</v>
      </c>
      <c r="C2107" s="955" t="s">
        <v>7843</v>
      </c>
      <c r="D2107" s="977"/>
      <c r="E2107" s="977" t="s">
        <v>5700</v>
      </c>
      <c r="F2107" s="972"/>
      <c r="G2107" s="970"/>
      <c r="H2107" s="967"/>
      <c r="I2107" s="970"/>
      <c r="J2107" s="967"/>
      <c r="K2107" s="970"/>
      <c r="L2107" s="967"/>
      <c r="M2107" s="970"/>
      <c r="N2107" s="967"/>
      <c r="O2107" s="970"/>
      <c r="P2107" s="967"/>
      <c r="Q2107" s="970"/>
      <c r="R2107" s="967"/>
      <c r="S2107" s="970"/>
      <c r="T2107" s="967"/>
    </row>
    <row r="2108" spans="1:20" ht="12.6" hidden="1" customHeight="1" outlineLevel="1" collapsed="1">
      <c r="A2108" s="1239">
        <v>44354</v>
      </c>
      <c r="B2108" s="1163" t="s">
        <v>5698</v>
      </c>
      <c r="C2108" s="955" t="s">
        <v>7844</v>
      </c>
      <c r="D2108" s="968"/>
      <c r="E2108" s="968"/>
      <c r="F2108" s="972"/>
      <c r="G2108" s="970"/>
      <c r="H2108" s="967"/>
      <c r="I2108" s="970"/>
      <c r="J2108" s="967"/>
      <c r="K2108" s="970"/>
      <c r="L2108" s="967"/>
      <c r="M2108" s="970"/>
      <c r="N2108" s="967"/>
      <c r="O2108" s="970"/>
      <c r="P2108" s="967"/>
      <c r="Q2108" s="970"/>
      <c r="R2108" s="967"/>
      <c r="S2108" s="970"/>
      <c r="T2108" s="974" t="s">
        <v>5700</v>
      </c>
    </row>
    <row r="2109" spans="1:20" ht="12.6" hidden="1" customHeight="1" outlineLevel="2">
      <c r="A2109" s="1240">
        <v>44354</v>
      </c>
      <c r="B2109" s="1163" t="s">
        <v>5698</v>
      </c>
      <c r="C2109" s="955" t="s">
        <v>7845</v>
      </c>
      <c r="D2109" s="977"/>
      <c r="E2109" s="977" t="s">
        <v>5700</v>
      </c>
      <c r="F2109" s="972"/>
      <c r="G2109" s="970"/>
      <c r="H2109" s="967"/>
      <c r="I2109" s="970"/>
      <c r="J2109" s="967"/>
      <c r="K2109" s="970"/>
      <c r="L2109" s="967"/>
      <c r="M2109" s="970"/>
      <c r="N2109" s="967"/>
      <c r="O2109" s="970"/>
      <c r="P2109" s="967"/>
      <c r="Q2109" s="970"/>
      <c r="R2109" s="967"/>
      <c r="S2109" s="970"/>
      <c r="T2109" s="967"/>
    </row>
    <row r="2110" spans="1:20" ht="12.6" hidden="1" customHeight="1" outlineLevel="2">
      <c r="A2110" s="1240">
        <v>44354</v>
      </c>
      <c r="B2110" s="1163" t="s">
        <v>5698</v>
      </c>
      <c r="C2110" s="955" t="s">
        <v>7846</v>
      </c>
      <c r="D2110" s="968"/>
      <c r="E2110" s="968"/>
      <c r="F2110" s="972"/>
      <c r="G2110" s="973" t="s">
        <v>5700</v>
      </c>
      <c r="H2110" s="967"/>
      <c r="I2110" s="970"/>
      <c r="J2110" s="967"/>
      <c r="K2110" s="970"/>
      <c r="L2110" s="967"/>
      <c r="M2110" s="970"/>
      <c r="N2110" s="967"/>
      <c r="O2110" s="970"/>
      <c r="P2110" s="967"/>
      <c r="Q2110" s="970"/>
      <c r="R2110" s="967"/>
      <c r="S2110" s="970"/>
      <c r="T2110" s="967"/>
    </row>
    <row r="2111" spans="1:20" ht="12.6" hidden="1" customHeight="1" outlineLevel="2">
      <c r="A2111" s="1240">
        <v>44354</v>
      </c>
      <c r="B2111" s="1163" t="s">
        <v>5698</v>
      </c>
      <c r="C2111" s="955" t="s">
        <v>7847</v>
      </c>
      <c r="D2111" s="968"/>
      <c r="E2111" s="968"/>
      <c r="F2111" s="972"/>
      <c r="G2111" s="970"/>
      <c r="H2111" s="967"/>
      <c r="I2111" s="970"/>
      <c r="J2111" s="967"/>
      <c r="K2111" s="970"/>
      <c r="L2111" s="967"/>
      <c r="M2111" s="970"/>
      <c r="N2111" s="974" t="s">
        <v>5700</v>
      </c>
      <c r="O2111" s="973" t="s">
        <v>5700</v>
      </c>
      <c r="P2111" s="967"/>
      <c r="Q2111" s="970"/>
      <c r="R2111" s="967"/>
      <c r="S2111" s="970"/>
      <c r="T2111" s="967"/>
    </row>
    <row r="2112" spans="1:20" ht="12.6" hidden="1" customHeight="1" outlineLevel="2">
      <c r="A2112" s="1240">
        <v>44354</v>
      </c>
      <c r="B2112" s="1163" t="s">
        <v>5706</v>
      </c>
      <c r="C2112" s="955" t="s">
        <v>7848</v>
      </c>
      <c r="D2112" s="968"/>
      <c r="E2112" s="968"/>
      <c r="F2112" s="972"/>
      <c r="G2112" s="970"/>
      <c r="H2112" s="967"/>
      <c r="I2112" s="970"/>
      <c r="J2112" s="967"/>
      <c r="K2112" s="970"/>
      <c r="L2112" s="967"/>
      <c r="M2112" s="970"/>
      <c r="N2112" s="967"/>
      <c r="O2112" s="970"/>
      <c r="P2112" s="967"/>
      <c r="Q2112" s="970"/>
      <c r="R2112" s="967"/>
      <c r="S2112" s="970"/>
      <c r="T2112" s="974" t="s">
        <v>5700</v>
      </c>
    </row>
    <row r="2113" spans="1:23" ht="12.6" hidden="1" customHeight="1" outlineLevel="2">
      <c r="A2113" s="1240">
        <v>44354</v>
      </c>
      <c r="B2113" s="1163" t="s">
        <v>5698</v>
      </c>
      <c r="C2113" s="955" t="s">
        <v>7849</v>
      </c>
      <c r="D2113" s="968"/>
      <c r="E2113" s="968"/>
      <c r="F2113" s="972"/>
      <c r="G2113" s="970"/>
      <c r="H2113" s="967"/>
      <c r="I2113" s="970"/>
      <c r="J2113" s="967"/>
      <c r="K2113" s="970"/>
      <c r="L2113" s="967"/>
      <c r="M2113" s="970"/>
      <c r="N2113" s="967"/>
      <c r="O2113" s="970"/>
      <c r="P2113" s="967"/>
      <c r="Q2113" s="970"/>
      <c r="R2113" s="967"/>
      <c r="S2113" s="970"/>
      <c r="T2113" s="974" t="s">
        <v>5700</v>
      </c>
      <c r="U2113" s="970"/>
      <c r="V2113" s="967"/>
      <c r="W2113" s="970"/>
    </row>
    <row r="2114" spans="1:23" ht="12.6" hidden="1" customHeight="1" outlineLevel="2">
      <c r="A2114" s="1240">
        <v>44354</v>
      </c>
      <c r="B2114" s="1163" t="s">
        <v>5698</v>
      </c>
      <c r="C2114" s="955" t="s">
        <v>7850</v>
      </c>
      <c r="D2114" s="977"/>
      <c r="E2114" s="977" t="s">
        <v>5700</v>
      </c>
      <c r="F2114" s="972"/>
      <c r="G2114" s="970"/>
      <c r="H2114" s="967"/>
      <c r="I2114" s="970"/>
      <c r="J2114" s="967"/>
      <c r="K2114" s="970"/>
      <c r="L2114" s="967"/>
      <c r="M2114" s="970"/>
      <c r="N2114" s="967"/>
      <c r="O2114" s="970"/>
      <c r="P2114" s="967"/>
      <c r="Q2114" s="970"/>
      <c r="R2114" s="967"/>
      <c r="S2114" s="970"/>
      <c r="T2114" s="967"/>
      <c r="U2114" s="970"/>
      <c r="V2114" s="967"/>
      <c r="W2114" s="970"/>
    </row>
    <row r="2115" spans="1:23" ht="12.6" hidden="1" customHeight="1" outlineLevel="2">
      <c r="A2115" s="1240">
        <v>44354</v>
      </c>
      <c r="B2115" s="1163" t="s">
        <v>5706</v>
      </c>
      <c r="C2115" s="955" t="s">
        <v>7851</v>
      </c>
      <c r="D2115" s="968"/>
      <c r="E2115" s="968"/>
      <c r="F2115" s="972"/>
      <c r="G2115" s="970"/>
      <c r="H2115" s="967"/>
      <c r="I2115" s="970"/>
      <c r="J2115" s="967"/>
      <c r="K2115" s="970"/>
      <c r="L2115" s="967"/>
      <c r="M2115" s="970"/>
      <c r="N2115" s="967"/>
      <c r="O2115" s="970"/>
      <c r="P2115" s="967"/>
      <c r="Q2115" s="970"/>
      <c r="R2115" s="967"/>
      <c r="S2115" s="970"/>
      <c r="T2115" s="974" t="s">
        <v>5700</v>
      </c>
      <c r="U2115" s="970"/>
      <c r="V2115" s="967"/>
      <c r="W2115" s="970"/>
    </row>
    <row r="2116" spans="1:23" ht="12.6" hidden="1" customHeight="1" outlineLevel="2">
      <c r="A2116" s="1240">
        <v>44354</v>
      </c>
      <c r="B2116" s="1163" t="s">
        <v>5706</v>
      </c>
      <c r="C2116" s="955" t="s">
        <v>7852</v>
      </c>
      <c r="D2116" s="968"/>
      <c r="E2116" s="968"/>
      <c r="F2116" s="972"/>
      <c r="G2116" s="970"/>
      <c r="H2116" s="967"/>
      <c r="I2116" s="970"/>
      <c r="J2116" s="967"/>
      <c r="K2116" s="970"/>
      <c r="L2116" s="967"/>
      <c r="M2116" s="970"/>
      <c r="N2116" s="967"/>
      <c r="O2116" s="970"/>
      <c r="P2116" s="967"/>
      <c r="Q2116" s="970"/>
      <c r="R2116" s="967"/>
      <c r="S2116" s="970"/>
      <c r="T2116" s="974" t="s">
        <v>5700</v>
      </c>
      <c r="U2116" s="970"/>
      <c r="V2116" s="967"/>
      <c r="W2116" s="970"/>
    </row>
    <row r="2117" spans="1:23" ht="12.6" hidden="1" customHeight="1" outlineLevel="2">
      <c r="A2117" s="1240">
        <v>44354</v>
      </c>
      <c r="B2117" s="1163" t="s">
        <v>5698</v>
      </c>
      <c r="C2117" s="955" t="s">
        <v>7853</v>
      </c>
      <c r="D2117" s="977"/>
      <c r="E2117" s="977" t="s">
        <v>5700</v>
      </c>
      <c r="F2117" s="972"/>
      <c r="G2117" s="970"/>
      <c r="H2117" s="967"/>
      <c r="I2117" s="970"/>
      <c r="J2117" s="967"/>
      <c r="K2117" s="970"/>
      <c r="L2117" s="967"/>
      <c r="M2117" s="970"/>
      <c r="N2117" s="967"/>
      <c r="O2117" s="970"/>
      <c r="P2117" s="967"/>
      <c r="Q2117" s="970"/>
      <c r="R2117" s="967"/>
      <c r="S2117" s="970"/>
      <c r="T2117" s="967"/>
      <c r="U2117" s="970"/>
      <c r="V2117" s="967"/>
      <c r="W2117" s="970"/>
    </row>
    <row r="2118" spans="1:23" ht="25.2" hidden="1" customHeight="1" outlineLevel="2">
      <c r="A2118" s="1240">
        <v>44354</v>
      </c>
      <c r="B2118" s="1163" t="s">
        <v>5698</v>
      </c>
      <c r="C2118" s="955" t="s">
        <v>7854</v>
      </c>
      <c r="D2118" s="968"/>
      <c r="E2118" s="968"/>
      <c r="F2118" s="969" t="s">
        <v>5700</v>
      </c>
      <c r="G2118" s="970"/>
      <c r="H2118" s="967"/>
      <c r="I2118" s="970"/>
      <c r="J2118" s="967"/>
      <c r="K2118" s="970"/>
      <c r="L2118" s="967"/>
      <c r="M2118" s="970"/>
      <c r="N2118" s="967"/>
      <c r="O2118" s="970"/>
      <c r="P2118" s="967"/>
      <c r="Q2118" s="970"/>
      <c r="R2118" s="967"/>
      <c r="S2118" s="970"/>
      <c r="T2118" s="967"/>
      <c r="U2118" s="970"/>
      <c r="V2118" s="967"/>
      <c r="W2118" s="970"/>
    </row>
    <row r="2119" spans="1:23" ht="37.799999999999997" hidden="1" customHeight="1" outlineLevel="2">
      <c r="A2119" s="1240">
        <v>44354</v>
      </c>
      <c r="B2119" s="1163" t="s">
        <v>5706</v>
      </c>
      <c r="C2119" s="955" t="s">
        <v>7855</v>
      </c>
      <c r="D2119" s="968"/>
      <c r="E2119" s="968"/>
      <c r="F2119" s="972"/>
      <c r="G2119" s="970"/>
      <c r="H2119" s="967"/>
      <c r="I2119" s="970"/>
      <c r="J2119" s="967"/>
      <c r="K2119" s="970"/>
      <c r="L2119" s="967"/>
      <c r="M2119" s="970"/>
      <c r="N2119" s="967"/>
      <c r="O2119" s="970"/>
      <c r="P2119" s="974" t="s">
        <v>5700</v>
      </c>
      <c r="Q2119" s="973" t="s">
        <v>5700</v>
      </c>
      <c r="R2119" s="967"/>
      <c r="S2119" s="970"/>
      <c r="T2119" s="967"/>
      <c r="U2119" s="970"/>
      <c r="V2119" s="967"/>
      <c r="W2119" s="970"/>
    </row>
    <row r="2120" spans="1:23" ht="12.6" hidden="1" customHeight="1" outlineLevel="2">
      <c r="A2120" s="1240">
        <v>44354</v>
      </c>
      <c r="B2120" s="1163" t="s">
        <v>5698</v>
      </c>
      <c r="C2120" s="955" t="s">
        <v>7856</v>
      </c>
      <c r="D2120" s="968"/>
      <c r="E2120" s="968"/>
      <c r="F2120" s="972"/>
      <c r="G2120" s="970"/>
      <c r="H2120" s="967"/>
      <c r="I2120" s="970"/>
      <c r="J2120" s="967"/>
      <c r="K2120" s="970"/>
      <c r="L2120" s="967"/>
      <c r="M2120" s="970"/>
      <c r="N2120" s="967"/>
      <c r="O2120" s="970"/>
      <c r="P2120" s="967"/>
      <c r="Q2120" s="970"/>
      <c r="R2120" s="967"/>
      <c r="S2120" s="970"/>
      <c r="T2120" s="967"/>
      <c r="U2120" s="970"/>
      <c r="V2120" s="967"/>
      <c r="W2120" s="970"/>
    </row>
    <row r="2121" spans="1:23" ht="37.799999999999997" hidden="1" customHeight="1" outlineLevel="2">
      <c r="A2121" s="1240">
        <v>44354</v>
      </c>
      <c r="B2121" s="1163" t="s">
        <v>5698</v>
      </c>
      <c r="C2121" s="955" t="s">
        <v>7857</v>
      </c>
      <c r="D2121" s="968"/>
      <c r="E2121" s="968"/>
      <c r="F2121" s="969" t="s">
        <v>5700</v>
      </c>
      <c r="G2121" s="973" t="s">
        <v>5700</v>
      </c>
      <c r="H2121" s="967"/>
      <c r="I2121" s="970"/>
      <c r="J2121" s="967"/>
      <c r="K2121" s="970"/>
      <c r="L2121" s="967"/>
      <c r="M2121" s="970"/>
      <c r="N2121" s="967"/>
      <c r="O2121" s="970"/>
      <c r="P2121" s="967"/>
      <c r="Q2121" s="970"/>
      <c r="R2121" s="967"/>
      <c r="S2121" s="970"/>
      <c r="T2121" s="967"/>
      <c r="U2121" s="970"/>
      <c r="V2121" s="967"/>
      <c r="W2121" s="970"/>
    </row>
    <row r="2122" spans="1:23" ht="12.6" hidden="1" customHeight="1" outlineLevel="2">
      <c r="A2122" s="1240">
        <v>44354</v>
      </c>
      <c r="B2122" s="1163" t="s">
        <v>5698</v>
      </c>
      <c r="C2122" s="955" t="s">
        <v>7858</v>
      </c>
      <c r="D2122" s="977"/>
      <c r="E2122" s="977" t="s">
        <v>5700</v>
      </c>
      <c r="F2122" s="972"/>
      <c r="G2122" s="970"/>
      <c r="H2122" s="967"/>
      <c r="I2122" s="970"/>
      <c r="J2122" s="967"/>
      <c r="K2122" s="970"/>
      <c r="L2122" s="967"/>
      <c r="M2122" s="970"/>
      <c r="N2122" s="967"/>
      <c r="O2122" s="970"/>
      <c r="P2122" s="967"/>
      <c r="Q2122" s="970"/>
      <c r="R2122" s="967"/>
      <c r="S2122" s="970"/>
      <c r="T2122" s="967"/>
      <c r="U2122" s="970"/>
      <c r="V2122" s="967"/>
      <c r="W2122" s="970"/>
    </row>
    <row r="2123" spans="1:23" ht="12.6" hidden="1" customHeight="1" outlineLevel="2">
      <c r="A2123" s="1240">
        <v>44354</v>
      </c>
      <c r="B2123" s="1163" t="s">
        <v>5698</v>
      </c>
      <c r="C2123" s="955" t="s">
        <v>7859</v>
      </c>
      <c r="D2123" s="968"/>
      <c r="E2123" s="968"/>
      <c r="F2123" s="972"/>
      <c r="G2123" s="970"/>
      <c r="H2123" s="967"/>
      <c r="I2123" s="970"/>
      <c r="J2123" s="967"/>
      <c r="K2123" s="970"/>
      <c r="L2123" s="967"/>
      <c r="M2123" s="970"/>
      <c r="N2123" s="967"/>
      <c r="O2123" s="970"/>
      <c r="P2123" s="967"/>
      <c r="Q2123" s="970"/>
      <c r="R2123" s="967"/>
      <c r="S2123" s="970"/>
      <c r="T2123" s="967"/>
      <c r="U2123" s="970"/>
      <c r="V2123" s="967"/>
      <c r="W2123" s="973" t="s">
        <v>5700</v>
      </c>
    </row>
    <row r="2124" spans="1:23" ht="12.6" hidden="1" customHeight="1" outlineLevel="2">
      <c r="A2124" s="1240">
        <v>44354</v>
      </c>
      <c r="B2124" s="1163" t="s">
        <v>5698</v>
      </c>
      <c r="C2124" s="955" t="s">
        <v>7860</v>
      </c>
      <c r="D2124" s="968"/>
      <c r="E2124" s="968"/>
      <c r="F2124" s="972"/>
      <c r="G2124" s="970"/>
      <c r="H2124" s="967"/>
      <c r="I2124" s="970"/>
      <c r="J2124" s="967"/>
      <c r="K2124" s="970"/>
      <c r="L2124" s="967"/>
      <c r="M2124" s="970"/>
      <c r="N2124" s="967"/>
      <c r="O2124" s="973" t="s">
        <v>5700</v>
      </c>
      <c r="P2124" s="967"/>
      <c r="Q2124" s="970"/>
      <c r="R2124" s="967"/>
      <c r="S2124" s="970"/>
      <c r="T2124" s="967"/>
      <c r="U2124" s="970"/>
      <c r="V2124" s="967"/>
      <c r="W2124" s="970"/>
    </row>
    <row r="2125" spans="1:23" ht="12.6" hidden="1" customHeight="1" outlineLevel="1" collapsed="1">
      <c r="A2125" s="1224">
        <v>44355</v>
      </c>
      <c r="B2125" s="1163" t="s">
        <v>5698</v>
      </c>
      <c r="C2125" s="955" t="s">
        <v>7861</v>
      </c>
      <c r="D2125" s="968"/>
      <c r="E2125" s="968"/>
      <c r="F2125" s="969" t="s">
        <v>5700</v>
      </c>
      <c r="G2125" s="970"/>
      <c r="H2125" s="967"/>
      <c r="I2125" s="970"/>
      <c r="J2125" s="967"/>
      <c r="K2125" s="970"/>
      <c r="L2125" s="967"/>
      <c r="M2125" s="970"/>
      <c r="N2125" s="967"/>
      <c r="O2125" s="970"/>
      <c r="P2125" s="967"/>
      <c r="Q2125" s="970"/>
      <c r="R2125" s="967"/>
      <c r="S2125" s="970"/>
      <c r="T2125" s="967"/>
      <c r="U2125" s="970"/>
      <c r="V2125" s="967"/>
      <c r="W2125" s="970"/>
    </row>
    <row r="2126" spans="1:23" ht="12.6" hidden="1" customHeight="1" outlineLevel="2">
      <c r="A2126" s="1224">
        <v>44355</v>
      </c>
      <c r="B2126" s="1163" t="s">
        <v>5698</v>
      </c>
      <c r="C2126" s="955" t="s">
        <v>7862</v>
      </c>
      <c r="D2126" s="977"/>
      <c r="E2126" s="977" t="s">
        <v>5700</v>
      </c>
      <c r="F2126" s="972"/>
      <c r="G2126" s="970"/>
      <c r="H2126" s="967"/>
      <c r="I2126" s="970"/>
      <c r="J2126" s="967"/>
      <c r="K2126" s="970"/>
      <c r="L2126" s="967"/>
      <c r="M2126" s="970"/>
      <c r="N2126" s="967"/>
      <c r="O2126" s="970"/>
      <c r="P2126" s="967"/>
      <c r="Q2126" s="970"/>
      <c r="R2126" s="967"/>
      <c r="S2126" s="970"/>
      <c r="T2126" s="967"/>
      <c r="U2126" s="970"/>
      <c r="V2126" s="967"/>
      <c r="W2126" s="970"/>
    </row>
    <row r="2127" spans="1:23" ht="12.6" hidden="1" customHeight="1" outlineLevel="2">
      <c r="A2127" s="1224">
        <v>44355</v>
      </c>
      <c r="B2127" s="1163" t="s">
        <v>5698</v>
      </c>
      <c r="C2127" s="955" t="s">
        <v>7863</v>
      </c>
      <c r="D2127" s="968"/>
      <c r="E2127" s="968"/>
      <c r="F2127" s="972"/>
      <c r="G2127" s="970"/>
      <c r="H2127" s="967"/>
      <c r="I2127" s="970"/>
      <c r="J2127" s="967"/>
      <c r="K2127" s="970"/>
      <c r="L2127" s="967"/>
      <c r="M2127" s="970"/>
      <c r="N2127" s="967"/>
      <c r="O2127" s="973" t="s">
        <v>5700</v>
      </c>
      <c r="P2127" s="967"/>
      <c r="Q2127" s="970"/>
      <c r="R2127" s="967"/>
      <c r="S2127" s="970"/>
      <c r="T2127" s="967"/>
      <c r="U2127" s="970"/>
      <c r="V2127" s="967"/>
      <c r="W2127" s="970"/>
    </row>
    <row r="2128" spans="1:23" ht="12.6" hidden="1" customHeight="1" outlineLevel="2">
      <c r="A2128" s="1224">
        <v>44355</v>
      </c>
      <c r="B2128" s="1163" t="s">
        <v>5698</v>
      </c>
      <c r="C2128" s="955" t="s">
        <v>7864</v>
      </c>
      <c r="D2128" s="977"/>
      <c r="E2128" s="977" t="s">
        <v>5700</v>
      </c>
      <c r="F2128" s="972"/>
      <c r="G2128" s="970"/>
      <c r="H2128" s="967"/>
      <c r="I2128" s="970"/>
      <c r="J2128" s="967"/>
      <c r="K2128" s="970"/>
      <c r="L2128" s="967"/>
      <c r="M2128" s="970"/>
      <c r="N2128" s="967"/>
      <c r="O2128" s="970"/>
      <c r="P2128" s="967"/>
      <c r="Q2128" s="970"/>
      <c r="R2128" s="967"/>
      <c r="S2128" s="970"/>
      <c r="T2128" s="967"/>
      <c r="U2128" s="970"/>
      <c r="V2128" s="967"/>
      <c r="W2128" s="970"/>
    </row>
    <row r="2129" spans="1:15" ht="12.6" hidden="1" customHeight="1" outlineLevel="2">
      <c r="A2129" s="1224">
        <v>44355</v>
      </c>
      <c r="B2129" s="1163" t="s">
        <v>5698</v>
      </c>
      <c r="C2129" s="955" t="s">
        <v>7865</v>
      </c>
      <c r="D2129" s="968"/>
      <c r="E2129" s="968"/>
      <c r="F2129" s="969" t="s">
        <v>5700</v>
      </c>
      <c r="G2129" s="970"/>
      <c r="H2129" s="967"/>
      <c r="I2129" s="970"/>
      <c r="J2129" s="967"/>
      <c r="K2129" s="970"/>
      <c r="L2129" s="967"/>
      <c r="M2129" s="970"/>
      <c r="N2129" s="967"/>
      <c r="O2129" s="970"/>
    </row>
    <row r="2130" spans="1:15" ht="12.6" hidden="1" customHeight="1" outlineLevel="2">
      <c r="A2130" s="1224">
        <v>44355</v>
      </c>
      <c r="B2130" s="1163" t="s">
        <v>5698</v>
      </c>
      <c r="C2130" s="955" t="s">
        <v>7866</v>
      </c>
      <c r="D2130" s="968"/>
      <c r="E2130" s="968"/>
      <c r="F2130" s="972"/>
      <c r="G2130" s="970"/>
      <c r="H2130" s="967"/>
      <c r="I2130" s="970"/>
      <c r="J2130" s="967"/>
      <c r="K2130" s="970"/>
      <c r="L2130" s="967"/>
      <c r="M2130" s="970"/>
      <c r="N2130" s="967"/>
      <c r="O2130" s="973" t="s">
        <v>5700</v>
      </c>
    </row>
    <row r="2131" spans="1:15" ht="12.6" hidden="1" customHeight="1" outlineLevel="2">
      <c r="A2131" s="1224">
        <v>44355</v>
      </c>
      <c r="B2131" s="1163" t="s">
        <v>5739</v>
      </c>
      <c r="C2131" s="955" t="s">
        <v>7867</v>
      </c>
      <c r="D2131" s="968"/>
      <c r="E2131" s="968"/>
      <c r="F2131" s="972"/>
      <c r="G2131" s="970"/>
      <c r="H2131" s="967"/>
      <c r="I2131" s="970"/>
      <c r="J2131" s="967"/>
      <c r="K2131" s="970"/>
      <c r="L2131" s="967"/>
      <c r="M2131" s="970"/>
      <c r="N2131" s="967"/>
      <c r="O2131" s="973" t="s">
        <v>5700</v>
      </c>
    </row>
    <row r="2132" spans="1:15" ht="12.6" hidden="1" customHeight="1" outlineLevel="2">
      <c r="A2132" s="1224">
        <v>44355</v>
      </c>
      <c r="B2132" s="1163" t="s">
        <v>5698</v>
      </c>
      <c r="C2132" s="955" t="s">
        <v>7868</v>
      </c>
      <c r="D2132" s="968"/>
      <c r="E2132" s="968"/>
      <c r="F2132" s="972"/>
      <c r="G2132" s="970"/>
      <c r="H2132" s="967"/>
      <c r="I2132" s="970"/>
      <c r="J2132" s="967"/>
      <c r="K2132" s="970"/>
      <c r="L2132" s="967"/>
      <c r="M2132" s="970"/>
      <c r="N2132" s="967"/>
      <c r="O2132" s="973" t="s">
        <v>5700</v>
      </c>
    </row>
    <row r="2133" spans="1:15" ht="12.6" hidden="1" customHeight="1" outlineLevel="2">
      <c r="A2133" s="1224">
        <v>44355</v>
      </c>
      <c r="B2133" s="1163" t="s">
        <v>5698</v>
      </c>
      <c r="C2133" s="955" t="s">
        <v>7869</v>
      </c>
      <c r="D2133" s="968"/>
      <c r="E2133" s="968"/>
      <c r="F2133" s="972"/>
      <c r="G2133" s="970"/>
      <c r="H2133" s="967"/>
      <c r="I2133" s="970"/>
      <c r="J2133" s="967"/>
      <c r="K2133" s="970"/>
      <c r="L2133" s="967"/>
      <c r="M2133" s="970"/>
      <c r="N2133" s="967"/>
      <c r="O2133" s="970"/>
    </row>
    <row r="2134" spans="1:15" ht="12.6" hidden="1" customHeight="1" outlineLevel="2">
      <c r="A2134" s="1224">
        <v>44355</v>
      </c>
      <c r="B2134" s="1163" t="s">
        <v>5698</v>
      </c>
      <c r="C2134" s="955" t="s">
        <v>7870</v>
      </c>
      <c r="D2134" s="977"/>
      <c r="E2134" s="977"/>
      <c r="F2134" s="969" t="s">
        <v>5700</v>
      </c>
      <c r="G2134" s="970"/>
      <c r="H2134" s="967"/>
      <c r="I2134" s="970"/>
      <c r="J2134" s="967"/>
      <c r="K2134" s="970"/>
      <c r="L2134" s="967"/>
      <c r="M2134" s="970"/>
      <c r="N2134" s="967"/>
      <c r="O2134" s="970"/>
    </row>
    <row r="2135" spans="1:15" ht="12.6" hidden="1" customHeight="1" outlineLevel="2">
      <c r="A2135" s="1224">
        <v>44355</v>
      </c>
      <c r="B2135" s="1163" t="s">
        <v>5698</v>
      </c>
      <c r="C2135" s="955" t="s">
        <v>7871</v>
      </c>
      <c r="D2135" s="968"/>
      <c r="E2135" s="968"/>
      <c r="F2135" s="969" t="s">
        <v>5700</v>
      </c>
      <c r="G2135" s="970"/>
      <c r="H2135" s="967"/>
      <c r="I2135" s="970"/>
      <c r="J2135" s="967"/>
      <c r="K2135" s="970"/>
      <c r="L2135" s="967"/>
      <c r="M2135" s="970"/>
      <c r="N2135" s="967"/>
      <c r="O2135" s="970"/>
    </row>
    <row r="2136" spans="1:15" ht="12.6" hidden="1" customHeight="1" outlineLevel="2">
      <c r="A2136" s="1224">
        <v>44355</v>
      </c>
      <c r="B2136" s="1163" t="s">
        <v>5698</v>
      </c>
      <c r="C2136" s="955" t="s">
        <v>7872</v>
      </c>
      <c r="D2136" s="968"/>
      <c r="E2136" s="968"/>
      <c r="F2136" s="969" t="s">
        <v>5700</v>
      </c>
      <c r="G2136" s="970"/>
      <c r="H2136" s="967"/>
      <c r="I2136" s="970"/>
      <c r="J2136" s="967"/>
      <c r="K2136" s="970"/>
      <c r="L2136" s="967"/>
      <c r="M2136" s="970"/>
      <c r="N2136" s="967"/>
      <c r="O2136" s="970"/>
    </row>
    <row r="2137" spans="1:15" ht="12.6" hidden="1" customHeight="1" outlineLevel="2">
      <c r="A2137" s="1224">
        <v>44355</v>
      </c>
      <c r="B2137" s="1163" t="s">
        <v>5698</v>
      </c>
      <c r="C2137" s="955" t="s">
        <v>7873</v>
      </c>
      <c r="D2137" s="977"/>
      <c r="E2137" s="977" t="s">
        <v>5700</v>
      </c>
      <c r="F2137" s="972"/>
      <c r="G2137" s="970"/>
      <c r="H2137" s="967"/>
      <c r="I2137" s="970"/>
      <c r="J2137" s="967"/>
      <c r="K2137" s="970"/>
      <c r="L2137" s="967"/>
      <c r="M2137" s="970"/>
      <c r="N2137" s="967"/>
      <c r="O2137" s="970"/>
    </row>
    <row r="2138" spans="1:15" ht="12.6" hidden="1" customHeight="1" outlineLevel="2">
      <c r="A2138" s="1224">
        <v>44355</v>
      </c>
      <c r="B2138" s="1163" t="s">
        <v>5698</v>
      </c>
      <c r="C2138" s="955" t="s">
        <v>7874</v>
      </c>
      <c r="D2138" s="968"/>
      <c r="E2138" s="968"/>
      <c r="F2138" s="969" t="s">
        <v>5700</v>
      </c>
      <c r="G2138" s="970"/>
      <c r="H2138" s="967"/>
      <c r="I2138" s="970"/>
      <c r="J2138" s="967"/>
      <c r="K2138" s="970"/>
      <c r="L2138" s="967"/>
      <c r="M2138" s="970"/>
      <c r="N2138" s="967"/>
      <c r="O2138" s="970"/>
    </row>
    <row r="2139" spans="1:15" ht="12.6" hidden="1" customHeight="1" outlineLevel="2">
      <c r="A2139" s="1224">
        <v>44355</v>
      </c>
      <c r="B2139" s="1163" t="s">
        <v>5698</v>
      </c>
      <c r="C2139" s="955" t="s">
        <v>7875</v>
      </c>
      <c r="D2139" s="977"/>
      <c r="E2139" s="977" t="s">
        <v>5700</v>
      </c>
      <c r="F2139" s="972"/>
      <c r="G2139" s="970"/>
      <c r="H2139" s="967"/>
      <c r="I2139" s="970"/>
      <c r="J2139" s="967"/>
      <c r="K2139" s="970"/>
      <c r="L2139" s="967"/>
      <c r="M2139" s="970"/>
      <c r="N2139" s="967"/>
      <c r="O2139" s="970"/>
    </row>
    <row r="2140" spans="1:15" ht="12.6" hidden="1" customHeight="1" outlineLevel="2">
      <c r="A2140" s="1224">
        <v>44355</v>
      </c>
      <c r="B2140" s="1163" t="s">
        <v>5698</v>
      </c>
      <c r="C2140" s="955" t="s">
        <v>7876</v>
      </c>
      <c r="D2140" s="968"/>
      <c r="E2140" s="968"/>
      <c r="F2140" s="972"/>
      <c r="G2140" s="970"/>
      <c r="H2140" s="967"/>
      <c r="I2140" s="970"/>
      <c r="J2140" s="967"/>
      <c r="K2140" s="970"/>
      <c r="L2140" s="967"/>
      <c r="M2140" s="970"/>
      <c r="N2140" s="967"/>
      <c r="O2140" s="970"/>
    </row>
    <row r="2141" spans="1:15" ht="12.6" hidden="1" customHeight="1" outlineLevel="2">
      <c r="A2141" s="1224">
        <v>44355</v>
      </c>
      <c r="B2141" s="1163" t="s">
        <v>5739</v>
      </c>
      <c r="C2141" s="955" t="s">
        <v>7863</v>
      </c>
      <c r="D2141" s="968"/>
      <c r="E2141" s="968"/>
      <c r="F2141" s="972"/>
      <c r="G2141" s="970"/>
      <c r="H2141" s="967"/>
      <c r="I2141" s="970"/>
      <c r="J2141" s="967"/>
      <c r="K2141" s="970"/>
      <c r="L2141" s="967"/>
      <c r="M2141" s="970"/>
      <c r="N2141" s="974" t="s">
        <v>5700</v>
      </c>
      <c r="O2141" s="970"/>
    </row>
    <row r="2142" spans="1:15" ht="12.6" hidden="1" customHeight="1" outlineLevel="2">
      <c r="A2142" s="1224">
        <v>44355</v>
      </c>
      <c r="B2142" s="1163" t="s">
        <v>5698</v>
      </c>
      <c r="C2142" s="955" t="s">
        <v>7877</v>
      </c>
      <c r="D2142" s="977"/>
      <c r="E2142" s="977" t="s">
        <v>5700</v>
      </c>
      <c r="F2142" s="972"/>
      <c r="G2142" s="970"/>
      <c r="H2142" s="967"/>
      <c r="I2142" s="970"/>
      <c r="J2142" s="967"/>
      <c r="K2142" s="970"/>
      <c r="L2142" s="967"/>
      <c r="M2142" s="970"/>
      <c r="N2142" s="967"/>
      <c r="O2142" s="970"/>
    </row>
    <row r="2143" spans="1:15" ht="12.6" hidden="1" customHeight="1" outlineLevel="2">
      <c r="A2143" s="1224">
        <v>44355</v>
      </c>
      <c r="B2143" s="1163" t="s">
        <v>5745</v>
      </c>
      <c r="C2143" s="955" t="s">
        <v>7878</v>
      </c>
      <c r="D2143" s="968"/>
      <c r="E2143" s="968"/>
      <c r="F2143" s="972"/>
      <c r="G2143" s="970"/>
      <c r="H2143" s="967"/>
      <c r="I2143" s="970"/>
      <c r="J2143" s="967"/>
      <c r="K2143" s="970"/>
      <c r="L2143" s="967"/>
      <c r="M2143" s="970"/>
      <c r="N2143" s="967"/>
      <c r="O2143" s="970"/>
    </row>
    <row r="2144" spans="1:15" ht="12.6" hidden="1" customHeight="1" outlineLevel="2">
      <c r="A2144" s="1224">
        <v>44355</v>
      </c>
      <c r="B2144" s="1163" t="s">
        <v>5698</v>
      </c>
      <c r="C2144" s="955" t="s">
        <v>7879</v>
      </c>
      <c r="D2144" s="968"/>
      <c r="E2144" s="968"/>
      <c r="F2144" s="972"/>
      <c r="G2144" s="970"/>
      <c r="H2144" s="967"/>
      <c r="I2144" s="970"/>
      <c r="J2144" s="967"/>
      <c r="K2144" s="970"/>
      <c r="L2144" s="967"/>
      <c r="M2144" s="970"/>
      <c r="N2144" s="967"/>
      <c r="O2144" s="970"/>
    </row>
    <row r="2145" spans="1:20" ht="12.6" hidden="1" customHeight="1" outlineLevel="2">
      <c r="A2145" s="1224">
        <v>44355</v>
      </c>
      <c r="B2145" s="1163" t="s">
        <v>5698</v>
      </c>
      <c r="C2145" s="955" t="s">
        <v>7880</v>
      </c>
      <c r="D2145" s="968"/>
      <c r="E2145" s="968"/>
      <c r="F2145" s="972"/>
      <c r="G2145" s="970"/>
      <c r="H2145" s="967"/>
      <c r="I2145" s="970"/>
      <c r="J2145" s="967"/>
      <c r="K2145" s="970"/>
      <c r="L2145" s="967"/>
      <c r="M2145" s="970"/>
      <c r="N2145" s="967"/>
      <c r="O2145" s="970"/>
      <c r="P2145" s="967"/>
      <c r="Q2145" s="970"/>
      <c r="R2145" s="967"/>
      <c r="S2145" s="970"/>
      <c r="T2145" s="967"/>
    </row>
    <row r="2146" spans="1:20" ht="12.6" hidden="1" customHeight="1" outlineLevel="2">
      <c r="A2146" s="1224">
        <v>44355</v>
      </c>
      <c r="B2146" s="1163" t="s">
        <v>5698</v>
      </c>
      <c r="C2146" s="955" t="s">
        <v>7881</v>
      </c>
      <c r="D2146" s="968"/>
      <c r="E2146" s="968"/>
      <c r="F2146" s="972"/>
      <c r="G2146" s="970"/>
      <c r="H2146" s="967"/>
      <c r="I2146" s="970"/>
      <c r="J2146" s="967"/>
      <c r="K2146" s="970"/>
      <c r="L2146" s="967"/>
      <c r="M2146" s="970"/>
      <c r="N2146" s="967"/>
      <c r="O2146" s="970"/>
      <c r="P2146" s="967"/>
      <c r="Q2146" s="970"/>
      <c r="R2146" s="967"/>
      <c r="S2146" s="970"/>
      <c r="T2146" s="967"/>
    </row>
    <row r="2147" spans="1:20" ht="12.6" hidden="1" customHeight="1" outlineLevel="2">
      <c r="A2147" s="1224">
        <v>44355</v>
      </c>
      <c r="B2147" s="1163" t="s">
        <v>5698</v>
      </c>
      <c r="C2147" s="955" t="s">
        <v>7882</v>
      </c>
      <c r="D2147" s="977"/>
      <c r="E2147" s="977" t="s">
        <v>5700</v>
      </c>
      <c r="F2147" s="972"/>
      <c r="G2147" s="970"/>
      <c r="H2147" s="967"/>
      <c r="I2147" s="970"/>
      <c r="J2147" s="967"/>
      <c r="K2147" s="970"/>
      <c r="L2147" s="967"/>
      <c r="M2147" s="970"/>
      <c r="N2147" s="967"/>
      <c r="O2147" s="970"/>
      <c r="P2147" s="967"/>
      <c r="Q2147" s="970"/>
      <c r="R2147" s="967"/>
      <c r="S2147" s="970"/>
      <c r="T2147" s="967"/>
    </row>
    <row r="2148" spans="1:20" ht="12.6" hidden="1" customHeight="1" outlineLevel="1" collapsed="1">
      <c r="A2148" s="988">
        <v>44356</v>
      </c>
      <c r="B2148" s="1163" t="s">
        <v>7034</v>
      </c>
      <c r="C2148" s="955" t="s">
        <v>7883</v>
      </c>
      <c r="D2148" s="968"/>
      <c r="E2148" s="968"/>
      <c r="F2148" s="972"/>
      <c r="G2148" s="970"/>
      <c r="H2148" s="967"/>
      <c r="I2148" s="970"/>
      <c r="J2148" s="967"/>
      <c r="K2148" s="970"/>
      <c r="L2148" s="967"/>
      <c r="M2148" s="970"/>
      <c r="N2148" s="967"/>
      <c r="O2148" s="970"/>
      <c r="P2148" s="967"/>
      <c r="Q2148" s="970"/>
      <c r="R2148" s="967"/>
      <c r="S2148" s="970"/>
      <c r="T2148" s="974" t="s">
        <v>5700</v>
      </c>
    </row>
    <row r="2149" spans="1:20" ht="12.6" hidden="1" customHeight="1" outlineLevel="2">
      <c r="A2149" s="988">
        <v>44356</v>
      </c>
      <c r="B2149" s="1163" t="s">
        <v>5698</v>
      </c>
      <c r="C2149" s="955" t="s">
        <v>7884</v>
      </c>
      <c r="D2149" s="968"/>
      <c r="E2149" s="968"/>
      <c r="F2149" s="972"/>
      <c r="G2149" s="970"/>
      <c r="H2149" s="967"/>
      <c r="I2149" s="970"/>
      <c r="J2149" s="967"/>
      <c r="K2149" s="970"/>
      <c r="L2149" s="967"/>
      <c r="M2149" s="970"/>
      <c r="N2149" s="967"/>
      <c r="O2149" s="970"/>
      <c r="P2149" s="967"/>
      <c r="Q2149" s="970"/>
      <c r="R2149" s="967"/>
      <c r="S2149" s="970"/>
      <c r="T2149" s="974" t="s">
        <v>5700</v>
      </c>
    </row>
    <row r="2150" spans="1:20" ht="12.6" hidden="1" customHeight="1" outlineLevel="2">
      <c r="A2150" s="988">
        <v>44356</v>
      </c>
      <c r="B2150" s="1163" t="s">
        <v>5698</v>
      </c>
      <c r="C2150" s="955" t="s">
        <v>7885</v>
      </c>
      <c r="D2150" s="968"/>
      <c r="E2150" s="968"/>
      <c r="F2150" s="972"/>
      <c r="G2150" s="970"/>
      <c r="H2150" s="967"/>
      <c r="I2150" s="970"/>
      <c r="J2150" s="967"/>
      <c r="K2150" s="970"/>
      <c r="L2150" s="967"/>
      <c r="M2150" s="970"/>
      <c r="N2150" s="967"/>
      <c r="O2150" s="970"/>
      <c r="P2150" s="967"/>
      <c r="Q2150" s="970"/>
      <c r="R2150" s="967"/>
      <c r="S2150" s="973" t="s">
        <v>5700</v>
      </c>
      <c r="T2150" s="967"/>
    </row>
    <row r="2151" spans="1:20" ht="12.6" hidden="1" customHeight="1" outlineLevel="2">
      <c r="A2151" s="988">
        <v>44356</v>
      </c>
      <c r="B2151" s="1241" t="s">
        <v>5698</v>
      </c>
      <c r="C2151" s="955" t="s">
        <v>7886</v>
      </c>
      <c r="D2151" s="977"/>
      <c r="E2151" s="977" t="s">
        <v>5700</v>
      </c>
      <c r="F2151" s="972"/>
      <c r="G2151" s="970"/>
      <c r="H2151" s="967"/>
      <c r="I2151" s="970"/>
      <c r="J2151" s="967"/>
      <c r="K2151" s="970"/>
      <c r="L2151" s="967"/>
      <c r="M2151" s="970"/>
      <c r="N2151" s="967"/>
      <c r="O2151" s="970"/>
      <c r="P2151" s="967"/>
      <c r="Q2151" s="970"/>
      <c r="R2151" s="967"/>
      <c r="S2151" s="970"/>
      <c r="T2151" s="967"/>
    </row>
    <row r="2152" spans="1:20" ht="12.6" hidden="1" customHeight="1" outlineLevel="2">
      <c r="A2152" s="988">
        <v>44356</v>
      </c>
      <c r="B2152" s="1163" t="s">
        <v>5698</v>
      </c>
      <c r="C2152" s="955" t="s">
        <v>7887</v>
      </c>
      <c r="D2152" s="968"/>
      <c r="E2152" s="968"/>
      <c r="F2152" s="972"/>
      <c r="G2152" s="970"/>
      <c r="H2152" s="967"/>
      <c r="I2152" s="970"/>
      <c r="J2152" s="967"/>
      <c r="K2152" s="970"/>
      <c r="L2152" s="974" t="s">
        <v>5700</v>
      </c>
      <c r="M2152" s="973" t="s">
        <v>5700</v>
      </c>
      <c r="N2152" s="967"/>
      <c r="O2152" s="970"/>
      <c r="P2152" s="967"/>
      <c r="Q2152" s="970"/>
      <c r="R2152" s="967"/>
      <c r="S2152" s="970"/>
      <c r="T2152" s="967"/>
    </row>
    <row r="2153" spans="1:20" ht="12.6" hidden="1" customHeight="1" outlineLevel="2">
      <c r="A2153" s="988">
        <v>44356</v>
      </c>
      <c r="B2153" s="1163" t="s">
        <v>5698</v>
      </c>
      <c r="C2153" s="955" t="s">
        <v>7888</v>
      </c>
      <c r="D2153" s="968"/>
      <c r="E2153" s="968"/>
      <c r="F2153" s="972"/>
      <c r="G2153" s="970"/>
      <c r="H2153" s="967"/>
      <c r="I2153" s="970"/>
      <c r="J2153" s="967"/>
      <c r="K2153" s="970"/>
      <c r="L2153" s="967"/>
      <c r="M2153" s="970"/>
      <c r="N2153" s="967"/>
      <c r="O2153" s="970"/>
      <c r="P2153" s="967"/>
      <c r="Q2153" s="970"/>
      <c r="R2153" s="967"/>
      <c r="S2153" s="973" t="s">
        <v>5700</v>
      </c>
      <c r="T2153" s="967"/>
    </row>
    <row r="2154" spans="1:20" ht="12.6" hidden="1" customHeight="1" outlineLevel="2">
      <c r="A2154" s="988">
        <v>44356</v>
      </c>
      <c r="B2154" s="1163" t="s">
        <v>5698</v>
      </c>
      <c r="C2154" s="955" t="s">
        <v>7889</v>
      </c>
      <c r="D2154" s="968"/>
      <c r="E2154" s="968"/>
      <c r="F2154" s="969" t="s">
        <v>5700</v>
      </c>
      <c r="G2154" s="970"/>
      <c r="H2154" s="967"/>
      <c r="I2154" s="970"/>
      <c r="J2154" s="967"/>
      <c r="K2154" s="970"/>
      <c r="L2154" s="967"/>
      <c r="M2154" s="970"/>
      <c r="N2154" s="967"/>
      <c r="O2154" s="970"/>
      <c r="P2154" s="967"/>
      <c r="Q2154" s="970"/>
      <c r="R2154" s="967"/>
      <c r="S2154" s="970"/>
      <c r="T2154" s="967"/>
    </row>
    <row r="2155" spans="1:20" ht="12.6" hidden="1" customHeight="1" outlineLevel="2">
      <c r="A2155" s="988">
        <v>44356</v>
      </c>
      <c r="B2155" s="1163" t="s">
        <v>5698</v>
      </c>
      <c r="C2155" s="955" t="s">
        <v>7890</v>
      </c>
      <c r="D2155" s="968"/>
      <c r="E2155" s="968"/>
      <c r="F2155" s="969" t="s">
        <v>5700</v>
      </c>
      <c r="G2155" s="970"/>
      <c r="H2155" s="967"/>
      <c r="I2155" s="970"/>
      <c r="J2155" s="967"/>
      <c r="K2155" s="970"/>
      <c r="L2155" s="967"/>
      <c r="M2155" s="970"/>
      <c r="N2155" s="967"/>
      <c r="O2155" s="970"/>
      <c r="P2155" s="967"/>
      <c r="Q2155" s="970"/>
      <c r="R2155" s="967"/>
      <c r="S2155" s="970"/>
      <c r="T2155" s="967"/>
    </row>
    <row r="2156" spans="1:20" ht="12.6" hidden="1" customHeight="1" outlineLevel="2">
      <c r="A2156" s="988">
        <v>44356</v>
      </c>
      <c r="B2156" s="1163" t="s">
        <v>5698</v>
      </c>
      <c r="C2156" s="955" t="s">
        <v>7891</v>
      </c>
      <c r="D2156" s="968"/>
      <c r="E2156" s="968"/>
      <c r="F2156" s="969" t="s">
        <v>5700</v>
      </c>
      <c r="G2156" s="970"/>
      <c r="H2156" s="967"/>
      <c r="I2156" s="970"/>
      <c r="J2156" s="967"/>
      <c r="K2156" s="970"/>
      <c r="L2156" s="967"/>
      <c r="M2156" s="970"/>
      <c r="N2156" s="967"/>
      <c r="O2156" s="970"/>
      <c r="P2156" s="967"/>
      <c r="Q2156" s="970"/>
      <c r="R2156" s="967"/>
      <c r="S2156" s="970"/>
      <c r="T2156" s="967"/>
    </row>
    <row r="2157" spans="1:20" ht="12.6" hidden="1" customHeight="1" outlineLevel="2">
      <c r="A2157" s="988">
        <v>44356</v>
      </c>
      <c r="B2157" s="1163" t="s">
        <v>5698</v>
      </c>
      <c r="C2157" s="955" t="s">
        <v>7892</v>
      </c>
      <c r="D2157" s="968"/>
      <c r="E2157" s="968"/>
      <c r="F2157" s="972"/>
      <c r="G2157" s="970"/>
      <c r="H2157" s="967"/>
      <c r="I2157" s="970"/>
      <c r="J2157" s="967"/>
      <c r="K2157" s="970"/>
      <c r="L2157" s="967"/>
      <c r="M2157" s="970"/>
      <c r="N2157" s="967"/>
      <c r="O2157" s="970"/>
      <c r="P2157" s="967"/>
      <c r="Q2157" s="970"/>
      <c r="R2157" s="967"/>
      <c r="S2157" s="970"/>
      <c r="T2157" s="967"/>
    </row>
    <row r="2158" spans="1:20" ht="12.6" hidden="1" customHeight="1" outlineLevel="2">
      <c r="A2158" s="988">
        <v>44356</v>
      </c>
      <c r="B2158" s="1163" t="s">
        <v>5698</v>
      </c>
      <c r="C2158" s="955" t="s">
        <v>7893</v>
      </c>
      <c r="D2158" s="968"/>
      <c r="E2158" s="968"/>
      <c r="F2158" s="972"/>
      <c r="G2158" s="970"/>
      <c r="H2158" s="967"/>
      <c r="I2158" s="970"/>
      <c r="J2158" s="967"/>
      <c r="K2158" s="970"/>
      <c r="L2158" s="967"/>
      <c r="M2158" s="970"/>
      <c r="N2158" s="967"/>
      <c r="O2158" s="970"/>
      <c r="P2158" s="967"/>
      <c r="Q2158" s="970"/>
      <c r="R2158" s="967"/>
      <c r="S2158" s="970"/>
      <c r="T2158" s="967"/>
    </row>
    <row r="2159" spans="1:20" ht="12.6" hidden="1" customHeight="1" outlineLevel="2">
      <c r="A2159" s="988">
        <v>44356</v>
      </c>
      <c r="B2159" s="1163" t="s">
        <v>5698</v>
      </c>
      <c r="C2159" s="955" t="s">
        <v>7894</v>
      </c>
      <c r="D2159" s="968"/>
      <c r="E2159" s="968"/>
      <c r="F2159" s="972"/>
      <c r="G2159" s="970"/>
      <c r="H2159" s="967"/>
      <c r="I2159" s="970"/>
      <c r="J2159" s="967"/>
      <c r="K2159" s="970"/>
      <c r="L2159" s="967"/>
      <c r="M2159" s="970"/>
      <c r="N2159" s="967"/>
      <c r="O2159" s="970"/>
      <c r="P2159" s="967"/>
      <c r="Q2159" s="970"/>
      <c r="R2159" s="967"/>
      <c r="S2159" s="970"/>
      <c r="T2159" s="974" t="s">
        <v>5700</v>
      </c>
    </row>
    <row r="2160" spans="1:20" ht="12.6" hidden="1" customHeight="1" outlineLevel="2">
      <c r="A2160" s="988">
        <v>44356</v>
      </c>
      <c r="B2160" s="1163" t="s">
        <v>5698</v>
      </c>
      <c r="C2160" s="955" t="s">
        <v>7895</v>
      </c>
      <c r="D2160" s="968"/>
      <c r="E2160" s="968"/>
      <c r="F2160" s="969" t="s">
        <v>5700</v>
      </c>
      <c r="G2160" s="970"/>
      <c r="H2160" s="967"/>
      <c r="I2160" s="970"/>
      <c r="J2160" s="967"/>
      <c r="K2160" s="970"/>
      <c r="L2160" s="967"/>
      <c r="M2160" s="970"/>
      <c r="N2160" s="967"/>
      <c r="O2160" s="970"/>
      <c r="P2160" s="967"/>
      <c r="Q2160" s="970"/>
      <c r="R2160" s="967"/>
      <c r="S2160" s="970"/>
      <c r="T2160" s="967"/>
    </row>
    <row r="2161" spans="1:20" ht="12.6" hidden="1" customHeight="1" outlineLevel="2">
      <c r="A2161" s="988">
        <v>44356</v>
      </c>
      <c r="B2161" s="1163" t="s">
        <v>5698</v>
      </c>
      <c r="C2161" s="955" t="s">
        <v>7896</v>
      </c>
      <c r="D2161" s="968"/>
      <c r="E2161" s="968"/>
      <c r="F2161" s="969" t="s">
        <v>5700</v>
      </c>
      <c r="G2161" s="970"/>
      <c r="H2161" s="967"/>
      <c r="I2161" s="970"/>
      <c r="J2161" s="967"/>
      <c r="K2161" s="970"/>
      <c r="L2161" s="967"/>
      <c r="M2161" s="970"/>
      <c r="N2161" s="967"/>
      <c r="O2161" s="970"/>
      <c r="P2161" s="967"/>
      <c r="Q2161" s="970"/>
      <c r="R2161" s="967"/>
      <c r="S2161" s="970"/>
      <c r="T2161" s="967"/>
    </row>
    <row r="2162" spans="1:20" ht="12.6" hidden="1" customHeight="1" outlineLevel="2">
      <c r="A2162" s="988">
        <v>44356</v>
      </c>
      <c r="B2162" s="1163" t="s">
        <v>5698</v>
      </c>
      <c r="C2162" s="955" t="s">
        <v>7897</v>
      </c>
      <c r="D2162" s="968"/>
      <c r="E2162" s="968"/>
      <c r="F2162" s="972"/>
      <c r="G2162" s="970"/>
      <c r="H2162" s="967"/>
      <c r="I2162" s="970"/>
      <c r="J2162" s="967"/>
      <c r="K2162" s="970"/>
      <c r="L2162" s="967"/>
      <c r="M2162" s="970"/>
      <c r="N2162" s="967"/>
      <c r="O2162" s="970"/>
      <c r="P2162" s="967"/>
      <c r="Q2162" s="970"/>
      <c r="R2162" s="967"/>
      <c r="S2162" s="970"/>
      <c r="T2162" s="967"/>
    </row>
    <row r="2163" spans="1:20" ht="25.2" hidden="1" customHeight="1" outlineLevel="2">
      <c r="A2163" s="988">
        <v>44356</v>
      </c>
      <c r="B2163" s="1163" t="s">
        <v>5698</v>
      </c>
      <c r="C2163" s="955" t="s">
        <v>7898</v>
      </c>
      <c r="D2163" s="968"/>
      <c r="E2163" s="968"/>
      <c r="F2163" s="972"/>
      <c r="G2163" s="970"/>
      <c r="H2163" s="967"/>
      <c r="I2163" s="970"/>
      <c r="J2163" s="967"/>
      <c r="K2163" s="970"/>
      <c r="L2163" s="967"/>
      <c r="M2163" s="970"/>
      <c r="N2163" s="967"/>
      <c r="O2163" s="970"/>
      <c r="P2163" s="967"/>
      <c r="Q2163" s="970"/>
      <c r="R2163" s="967"/>
      <c r="S2163" s="970"/>
      <c r="T2163" s="967"/>
    </row>
    <row r="2164" spans="1:20" ht="12.6" hidden="1" customHeight="1" outlineLevel="2">
      <c r="A2164" s="988">
        <v>44356</v>
      </c>
      <c r="B2164" s="1163" t="s">
        <v>5698</v>
      </c>
      <c r="C2164" s="955" t="s">
        <v>7899</v>
      </c>
      <c r="D2164" s="968"/>
      <c r="E2164" s="968"/>
      <c r="F2164" s="972"/>
      <c r="G2164" s="970"/>
      <c r="H2164" s="967"/>
      <c r="I2164" s="970"/>
      <c r="J2164" s="967"/>
      <c r="K2164" s="970"/>
      <c r="L2164" s="967"/>
      <c r="M2164" s="970"/>
      <c r="N2164" s="967"/>
      <c r="O2164" s="970"/>
      <c r="P2164" s="967"/>
      <c r="Q2164" s="970"/>
      <c r="R2164" s="967"/>
      <c r="S2164" s="970"/>
      <c r="T2164" s="967"/>
    </row>
    <row r="2165" spans="1:20" ht="12.6" hidden="1" customHeight="1" outlineLevel="1" collapsed="1">
      <c r="A2165" s="1242">
        <v>44475</v>
      </c>
      <c r="B2165" s="1163" t="s">
        <v>5698</v>
      </c>
      <c r="C2165" s="955" t="s">
        <v>7900</v>
      </c>
      <c r="D2165" s="977"/>
      <c r="E2165" s="977" t="s">
        <v>5700</v>
      </c>
      <c r="F2165" s="972"/>
      <c r="G2165" s="970"/>
      <c r="H2165" s="967"/>
      <c r="I2165" s="970"/>
      <c r="J2165" s="967"/>
      <c r="K2165" s="970"/>
      <c r="L2165" s="967"/>
      <c r="M2165" s="970"/>
      <c r="N2165" s="967"/>
      <c r="O2165" s="970"/>
      <c r="P2165" s="967"/>
      <c r="Q2165" s="970"/>
      <c r="R2165" s="967"/>
      <c r="S2165" s="970"/>
      <c r="T2165" s="967"/>
    </row>
    <row r="2166" spans="1:20" ht="12.6" hidden="1" customHeight="1" outlineLevel="2">
      <c r="A2166" s="1242">
        <v>44475</v>
      </c>
      <c r="B2166" s="1163" t="s">
        <v>5698</v>
      </c>
      <c r="C2166" s="955" t="s">
        <v>7901</v>
      </c>
      <c r="D2166" s="977"/>
      <c r="E2166" s="977" t="s">
        <v>5700</v>
      </c>
      <c r="F2166" s="972"/>
      <c r="G2166" s="970"/>
      <c r="H2166" s="967"/>
      <c r="I2166" s="970"/>
      <c r="J2166" s="967"/>
      <c r="K2166" s="970"/>
      <c r="L2166" s="967"/>
      <c r="M2166" s="970"/>
      <c r="N2166" s="967"/>
      <c r="O2166" s="970"/>
      <c r="P2166" s="967"/>
      <c r="Q2166" s="970"/>
      <c r="R2166" s="967"/>
      <c r="S2166" s="970"/>
      <c r="T2166" s="967"/>
    </row>
    <row r="2167" spans="1:20" ht="12.6" hidden="1" customHeight="1" outlineLevel="2">
      <c r="A2167" s="1242">
        <v>44475</v>
      </c>
      <c r="B2167" s="1163" t="s">
        <v>5698</v>
      </c>
      <c r="C2167" s="955" t="s">
        <v>7902</v>
      </c>
      <c r="D2167" s="968"/>
      <c r="E2167" s="968"/>
      <c r="F2167" s="972"/>
      <c r="G2167" s="973" t="s">
        <v>5700</v>
      </c>
      <c r="H2167" s="967"/>
      <c r="I2167" s="970"/>
      <c r="J2167" s="967"/>
      <c r="K2167" s="970"/>
      <c r="L2167" s="967"/>
      <c r="M2167" s="970"/>
      <c r="N2167" s="967"/>
      <c r="O2167" s="970"/>
      <c r="P2167" s="967"/>
      <c r="Q2167" s="970"/>
      <c r="R2167" s="967"/>
      <c r="S2167" s="970"/>
      <c r="T2167" s="967"/>
    </row>
    <row r="2168" spans="1:20" ht="12.6" hidden="1" customHeight="1" outlineLevel="2">
      <c r="A2168" s="1242">
        <v>44475</v>
      </c>
      <c r="B2168" s="1163" t="s">
        <v>5698</v>
      </c>
      <c r="C2168" s="955" t="s">
        <v>7903</v>
      </c>
      <c r="D2168" s="968"/>
      <c r="E2168" s="968"/>
      <c r="F2168" s="972"/>
      <c r="G2168" s="970"/>
      <c r="H2168" s="967"/>
      <c r="I2168" s="970"/>
      <c r="J2168" s="967"/>
      <c r="K2168" s="970"/>
      <c r="L2168" s="967"/>
      <c r="M2168" s="970"/>
      <c r="N2168" s="967"/>
      <c r="O2168" s="970"/>
      <c r="P2168" s="967"/>
      <c r="Q2168" s="970"/>
      <c r="R2168" s="967"/>
      <c r="S2168" s="970"/>
      <c r="T2168" s="974" t="s">
        <v>5700</v>
      </c>
    </row>
    <row r="2169" spans="1:20" ht="12.6" hidden="1" customHeight="1" outlineLevel="2">
      <c r="A2169" s="1242">
        <v>44475</v>
      </c>
      <c r="B2169" s="1163" t="s">
        <v>5698</v>
      </c>
      <c r="C2169" s="955" t="s">
        <v>7904</v>
      </c>
      <c r="D2169" s="968"/>
      <c r="E2169" s="968"/>
      <c r="F2169" s="972"/>
      <c r="G2169" s="970"/>
      <c r="H2169" s="967"/>
      <c r="I2169" s="970"/>
      <c r="J2169" s="967"/>
      <c r="K2169" s="970"/>
      <c r="L2169" s="967"/>
      <c r="M2169" s="970"/>
      <c r="N2169" s="967"/>
      <c r="O2169" s="970"/>
      <c r="P2169" s="967"/>
      <c r="Q2169" s="970"/>
      <c r="R2169" s="974" t="s">
        <v>5700</v>
      </c>
      <c r="S2169" s="970"/>
      <c r="T2169" s="967"/>
    </row>
    <row r="2170" spans="1:20" ht="25.2" hidden="1" customHeight="1" outlineLevel="2">
      <c r="A2170" s="1242">
        <v>44475</v>
      </c>
      <c r="B2170" s="1163" t="s">
        <v>5698</v>
      </c>
      <c r="C2170" s="955" t="s">
        <v>7905</v>
      </c>
      <c r="D2170" s="977"/>
      <c r="E2170" s="977" t="s">
        <v>5700</v>
      </c>
      <c r="F2170" s="972"/>
      <c r="G2170" s="970"/>
      <c r="H2170" s="967"/>
      <c r="I2170" s="970"/>
      <c r="J2170" s="967"/>
      <c r="K2170" s="970"/>
      <c r="L2170" s="967"/>
      <c r="M2170" s="970"/>
      <c r="N2170" s="967"/>
      <c r="O2170" s="970"/>
      <c r="P2170" s="967"/>
      <c r="Q2170" s="970"/>
      <c r="R2170" s="967"/>
      <c r="S2170" s="970"/>
      <c r="T2170" s="967"/>
    </row>
    <row r="2171" spans="1:20" ht="25.2" hidden="1" customHeight="1" outlineLevel="2">
      <c r="A2171" s="1242">
        <v>44475</v>
      </c>
      <c r="B2171" s="1163" t="s">
        <v>5698</v>
      </c>
      <c r="C2171" s="955" t="s">
        <v>7906</v>
      </c>
      <c r="D2171" s="968"/>
      <c r="E2171" s="968"/>
      <c r="F2171" s="969" t="s">
        <v>5700</v>
      </c>
      <c r="G2171" s="970"/>
      <c r="H2171" s="967"/>
      <c r="I2171" s="970"/>
      <c r="J2171" s="967"/>
      <c r="K2171" s="970"/>
      <c r="L2171" s="967"/>
      <c r="M2171" s="970"/>
      <c r="N2171" s="967"/>
      <c r="O2171" s="970"/>
      <c r="P2171" s="967"/>
      <c r="Q2171" s="970"/>
      <c r="R2171" s="967"/>
      <c r="S2171" s="970"/>
      <c r="T2171" s="967"/>
    </row>
    <row r="2172" spans="1:20" ht="12.6" hidden="1" customHeight="1" outlineLevel="2">
      <c r="A2172" s="1242">
        <v>44475</v>
      </c>
      <c r="B2172" s="1163" t="s">
        <v>5698</v>
      </c>
      <c r="C2172" s="955" t="s">
        <v>7907</v>
      </c>
      <c r="D2172" s="968"/>
      <c r="E2172" s="968"/>
      <c r="F2172" s="969" t="s">
        <v>5700</v>
      </c>
      <c r="G2172" s="970"/>
      <c r="H2172" s="967"/>
      <c r="I2172" s="970"/>
      <c r="J2172" s="967"/>
      <c r="K2172" s="970"/>
      <c r="L2172" s="967"/>
      <c r="M2172" s="970"/>
      <c r="N2172" s="967"/>
      <c r="O2172" s="970"/>
      <c r="P2172" s="967"/>
      <c r="Q2172" s="970"/>
      <c r="R2172" s="967"/>
      <c r="S2172" s="970"/>
      <c r="T2172" s="967"/>
    </row>
    <row r="2173" spans="1:20" ht="25.2" hidden="1" customHeight="1" outlineLevel="2">
      <c r="A2173" s="1242">
        <v>44475</v>
      </c>
      <c r="B2173" s="1163" t="s">
        <v>7034</v>
      </c>
      <c r="C2173" s="955" t="s">
        <v>7908</v>
      </c>
      <c r="D2173" s="968"/>
      <c r="E2173" s="968"/>
      <c r="F2173" s="972"/>
      <c r="G2173" s="970"/>
      <c r="H2173" s="967"/>
      <c r="I2173" s="970"/>
      <c r="J2173" s="967"/>
      <c r="K2173" s="970"/>
      <c r="L2173" s="967"/>
      <c r="M2173" s="970"/>
      <c r="N2173" s="967"/>
      <c r="O2173" s="970"/>
      <c r="P2173" s="967"/>
      <c r="Q2173" s="970"/>
      <c r="R2173" s="967"/>
      <c r="S2173" s="970"/>
      <c r="T2173" s="974" t="s">
        <v>5700</v>
      </c>
    </row>
    <row r="2174" spans="1:20" ht="12.6" hidden="1" customHeight="1" outlineLevel="2">
      <c r="A2174" s="1242">
        <v>44475</v>
      </c>
      <c r="B2174" s="1163" t="s">
        <v>5739</v>
      </c>
      <c r="C2174" s="955" t="s">
        <v>7909</v>
      </c>
      <c r="D2174" s="968"/>
      <c r="E2174" s="968"/>
      <c r="F2174" s="969" t="s">
        <v>5700</v>
      </c>
      <c r="G2174" s="970"/>
      <c r="H2174" s="967"/>
      <c r="I2174" s="970"/>
      <c r="J2174" s="967"/>
      <c r="K2174" s="970"/>
      <c r="L2174" s="967"/>
      <c r="M2174" s="970"/>
      <c r="N2174" s="967"/>
      <c r="O2174" s="970"/>
      <c r="P2174" s="967"/>
      <c r="Q2174" s="970"/>
      <c r="R2174" s="967"/>
      <c r="S2174" s="970"/>
      <c r="T2174" s="967"/>
    </row>
    <row r="2175" spans="1:20" ht="37.799999999999997" hidden="1" customHeight="1" outlineLevel="2">
      <c r="A2175" s="1242">
        <v>44475</v>
      </c>
      <c r="B2175" s="1163" t="s">
        <v>5698</v>
      </c>
      <c r="C2175" s="955" t="s">
        <v>7910</v>
      </c>
      <c r="D2175" s="968"/>
      <c r="E2175" s="968"/>
      <c r="F2175" s="972"/>
      <c r="G2175" s="970"/>
      <c r="H2175" s="967"/>
      <c r="I2175" s="970"/>
      <c r="J2175" s="967"/>
      <c r="K2175" s="970"/>
      <c r="L2175" s="967"/>
      <c r="M2175" s="970"/>
      <c r="N2175" s="967"/>
      <c r="O2175" s="970"/>
      <c r="P2175" s="967"/>
      <c r="Q2175" s="970"/>
      <c r="R2175" s="974" t="s">
        <v>5700</v>
      </c>
      <c r="S2175" s="970"/>
      <c r="T2175" s="967"/>
    </row>
    <row r="2176" spans="1:20" ht="12.6" hidden="1" customHeight="1" outlineLevel="2">
      <c r="A2176" s="1242">
        <v>44475</v>
      </c>
      <c r="B2176" s="1163" t="s">
        <v>5698</v>
      </c>
      <c r="C2176" s="955" t="s">
        <v>7911</v>
      </c>
      <c r="D2176" s="968"/>
      <c r="E2176" s="968"/>
      <c r="F2176" s="969" t="s">
        <v>5700</v>
      </c>
      <c r="G2176" s="970"/>
      <c r="H2176" s="967"/>
      <c r="I2176" s="970"/>
      <c r="J2176" s="967"/>
      <c r="K2176" s="970"/>
      <c r="L2176" s="967"/>
      <c r="M2176" s="970"/>
      <c r="N2176" s="967"/>
      <c r="O2176" s="970"/>
      <c r="P2176" s="967"/>
      <c r="Q2176" s="970"/>
      <c r="R2176" s="967"/>
      <c r="S2176" s="970"/>
      <c r="T2176" s="974" t="s">
        <v>5700</v>
      </c>
    </row>
    <row r="2177" spans="1:20" ht="12.6" hidden="1" customHeight="1" outlineLevel="2">
      <c r="A2177" s="1242">
        <v>44475</v>
      </c>
      <c r="B2177" s="1163" t="s">
        <v>5698</v>
      </c>
      <c r="C2177" s="955" t="s">
        <v>7912</v>
      </c>
      <c r="D2177" s="977"/>
      <c r="E2177" s="977" t="s">
        <v>5700</v>
      </c>
      <c r="F2177" s="972"/>
      <c r="G2177" s="970"/>
      <c r="H2177" s="967"/>
      <c r="I2177" s="970"/>
      <c r="J2177" s="967"/>
      <c r="K2177" s="970"/>
      <c r="L2177" s="967"/>
      <c r="M2177" s="970"/>
      <c r="N2177" s="967"/>
      <c r="O2177" s="970"/>
      <c r="P2177" s="967"/>
      <c r="Q2177" s="970"/>
      <c r="R2177" s="967"/>
      <c r="S2177" s="970"/>
      <c r="T2177" s="967"/>
    </row>
    <row r="2178" spans="1:20" ht="37.799999999999997" hidden="1" customHeight="1" outlineLevel="2">
      <c r="A2178" s="1242">
        <v>44475</v>
      </c>
      <c r="B2178" s="1163" t="s">
        <v>5698</v>
      </c>
      <c r="C2178" s="955" t="s">
        <v>7913</v>
      </c>
      <c r="D2178" s="968"/>
      <c r="E2178" s="968"/>
      <c r="F2178" s="969" t="s">
        <v>5700</v>
      </c>
      <c r="G2178" s="970"/>
      <c r="H2178" s="967"/>
      <c r="I2178" s="970"/>
      <c r="J2178" s="967"/>
      <c r="K2178" s="970"/>
      <c r="L2178" s="967"/>
      <c r="M2178" s="970"/>
      <c r="N2178" s="967"/>
      <c r="O2178" s="970"/>
      <c r="P2178" s="967"/>
      <c r="Q2178" s="970"/>
      <c r="R2178" s="967"/>
      <c r="S2178" s="970"/>
      <c r="T2178" s="967"/>
    </row>
    <row r="2179" spans="1:20" ht="12.6" hidden="1" customHeight="1" outlineLevel="2">
      <c r="A2179" s="1242">
        <v>44475</v>
      </c>
      <c r="B2179" s="1163" t="s">
        <v>5698</v>
      </c>
      <c r="C2179" s="955" t="s">
        <v>7914</v>
      </c>
      <c r="D2179" s="968"/>
      <c r="E2179" s="968"/>
      <c r="F2179" s="969" t="s">
        <v>5700</v>
      </c>
      <c r="G2179" s="970"/>
      <c r="H2179" s="967"/>
      <c r="I2179" s="970"/>
      <c r="J2179" s="967"/>
      <c r="K2179" s="970"/>
      <c r="L2179" s="967"/>
      <c r="M2179" s="970"/>
      <c r="N2179" s="967"/>
      <c r="O2179" s="970"/>
      <c r="P2179" s="967"/>
      <c r="Q2179" s="970"/>
      <c r="R2179" s="967"/>
      <c r="S2179" s="970"/>
      <c r="T2179" s="967"/>
    </row>
    <row r="2180" spans="1:20" ht="37.799999999999997" hidden="1" customHeight="1" outlineLevel="2">
      <c r="A2180" s="1242">
        <v>44475</v>
      </c>
      <c r="B2180" s="1163" t="s">
        <v>5698</v>
      </c>
      <c r="C2180" s="955" t="s">
        <v>7915</v>
      </c>
      <c r="D2180" s="977"/>
      <c r="E2180" s="977" t="s">
        <v>5700</v>
      </c>
      <c r="F2180" s="972"/>
      <c r="G2180" s="970"/>
      <c r="H2180" s="967"/>
      <c r="I2180" s="970"/>
      <c r="J2180" s="967"/>
      <c r="K2180" s="970"/>
      <c r="L2180" s="967"/>
      <c r="M2180" s="970"/>
      <c r="N2180" s="967"/>
      <c r="O2180" s="970"/>
      <c r="P2180" s="967"/>
      <c r="Q2180" s="970"/>
      <c r="R2180" s="967"/>
      <c r="S2180" s="970"/>
      <c r="T2180" s="967"/>
    </row>
    <row r="2181" spans="1:20" ht="25.2" hidden="1" customHeight="1" outlineLevel="2">
      <c r="A2181" s="1242">
        <v>44475</v>
      </c>
      <c r="B2181" s="1163" t="s">
        <v>5698</v>
      </c>
      <c r="C2181" s="994" t="s">
        <v>7916</v>
      </c>
      <c r="D2181" s="968"/>
      <c r="E2181" s="968"/>
      <c r="F2181" s="972"/>
      <c r="G2181" s="973" t="s">
        <v>5700</v>
      </c>
      <c r="H2181" s="974" t="s">
        <v>5700</v>
      </c>
      <c r="I2181" s="970"/>
      <c r="J2181" s="974" t="s">
        <v>5700</v>
      </c>
      <c r="K2181" s="970"/>
      <c r="L2181" s="967"/>
      <c r="M2181" s="970"/>
      <c r="N2181" s="967"/>
      <c r="O2181" s="970"/>
      <c r="P2181" s="967"/>
      <c r="Q2181" s="970"/>
      <c r="R2181" s="967"/>
      <c r="S2181" s="970"/>
      <c r="T2181" s="967"/>
    </row>
    <row r="2182" spans="1:20" ht="37.799999999999997" hidden="1" customHeight="1" outlineLevel="2">
      <c r="A2182" s="1242">
        <v>44475</v>
      </c>
      <c r="B2182" s="1163" t="s">
        <v>5698</v>
      </c>
      <c r="C2182" s="955" t="s">
        <v>7917</v>
      </c>
      <c r="D2182" s="977"/>
      <c r="E2182" s="977" t="s">
        <v>5700</v>
      </c>
      <c r="F2182" s="972"/>
      <c r="G2182" s="970"/>
      <c r="H2182" s="967"/>
      <c r="I2182" s="970"/>
      <c r="J2182" s="967"/>
      <c r="K2182" s="970"/>
      <c r="L2182" s="967"/>
      <c r="M2182" s="970"/>
      <c r="N2182" s="967"/>
      <c r="O2182" s="970"/>
      <c r="P2182" s="967"/>
      <c r="Q2182" s="970"/>
      <c r="R2182" s="967"/>
      <c r="S2182" s="970"/>
      <c r="T2182" s="967"/>
    </row>
    <row r="2183" spans="1:20" ht="25.2" hidden="1" customHeight="1" outlineLevel="2">
      <c r="A2183" s="1242">
        <v>44475</v>
      </c>
      <c r="B2183" s="1163" t="s">
        <v>5698</v>
      </c>
      <c r="C2183" s="955" t="s">
        <v>7918</v>
      </c>
      <c r="D2183" s="968"/>
      <c r="E2183" s="968"/>
      <c r="F2183" s="972"/>
      <c r="G2183" s="970"/>
      <c r="H2183" s="967"/>
      <c r="I2183" s="970"/>
      <c r="J2183" s="967"/>
      <c r="K2183" s="970"/>
      <c r="L2183" s="967"/>
      <c r="M2183" s="970"/>
      <c r="N2183" s="967"/>
      <c r="O2183" s="970"/>
      <c r="P2183" s="967"/>
      <c r="Q2183" s="970"/>
      <c r="R2183" s="967"/>
      <c r="S2183" s="970"/>
      <c r="T2183" s="974" t="s">
        <v>5700</v>
      </c>
    </row>
    <row r="2184" spans="1:20" ht="12.6" hidden="1" customHeight="1" outlineLevel="1" collapsed="1">
      <c r="A2184" s="1243">
        <v>44354</v>
      </c>
      <c r="B2184" s="1163" t="s">
        <v>5698</v>
      </c>
      <c r="C2184" s="955" t="s">
        <v>7919</v>
      </c>
      <c r="D2184" s="968"/>
      <c r="E2184" s="968"/>
      <c r="F2184" s="972"/>
      <c r="G2184" s="970"/>
      <c r="H2184" s="967"/>
      <c r="I2184" s="970"/>
      <c r="J2184" s="967"/>
      <c r="K2184" s="970"/>
      <c r="L2184" s="967"/>
      <c r="M2184" s="970"/>
      <c r="N2184" s="967"/>
      <c r="O2184" s="970"/>
      <c r="P2184" s="967"/>
      <c r="Q2184" s="970"/>
      <c r="R2184" s="967"/>
      <c r="S2184" s="970"/>
      <c r="T2184" s="974" t="s">
        <v>5700</v>
      </c>
    </row>
    <row r="2185" spans="1:20" ht="12.6" hidden="1" customHeight="1" outlineLevel="2">
      <c r="A2185" s="1243">
        <v>44354</v>
      </c>
      <c r="B2185" s="1163" t="s">
        <v>5698</v>
      </c>
      <c r="C2185" s="955" t="s">
        <v>7920</v>
      </c>
      <c r="D2185" s="968"/>
      <c r="E2185" s="968"/>
      <c r="F2185" s="969" t="s">
        <v>5700</v>
      </c>
      <c r="G2185" s="970"/>
      <c r="H2185" s="967"/>
      <c r="I2185" s="970"/>
      <c r="J2185" s="967"/>
      <c r="K2185" s="970"/>
      <c r="L2185" s="967"/>
      <c r="M2185" s="970"/>
      <c r="N2185" s="967"/>
      <c r="O2185" s="970"/>
      <c r="P2185" s="967"/>
      <c r="Q2185" s="970"/>
      <c r="R2185" s="967"/>
      <c r="S2185" s="970"/>
      <c r="T2185" s="967"/>
    </row>
    <row r="2186" spans="1:20" ht="12.6" hidden="1" customHeight="1" outlineLevel="2">
      <c r="A2186" s="1243">
        <v>44354</v>
      </c>
      <c r="B2186" s="1163"/>
      <c r="C2186" s="955" t="s">
        <v>7921</v>
      </c>
      <c r="D2186" s="968"/>
      <c r="E2186" s="968"/>
      <c r="F2186" s="972"/>
      <c r="G2186" s="970"/>
      <c r="H2186" s="967"/>
      <c r="I2186" s="970"/>
      <c r="J2186" s="967"/>
      <c r="K2186" s="970"/>
      <c r="L2186" s="967"/>
      <c r="M2186" s="970"/>
      <c r="N2186" s="967"/>
      <c r="O2186" s="970"/>
      <c r="P2186" s="967"/>
      <c r="Q2186" s="970"/>
      <c r="R2186" s="967"/>
      <c r="S2186" s="970"/>
      <c r="T2186" s="974" t="s">
        <v>5700</v>
      </c>
    </row>
    <row r="2187" spans="1:20" ht="12.6" hidden="1" customHeight="1" outlineLevel="2">
      <c r="A2187" s="1243">
        <v>44354</v>
      </c>
      <c r="B2187" s="1163" t="s">
        <v>5739</v>
      </c>
      <c r="C2187" s="955" t="s">
        <v>7922</v>
      </c>
      <c r="D2187" s="977"/>
      <c r="E2187" s="977" t="s">
        <v>5700</v>
      </c>
      <c r="F2187" s="972"/>
      <c r="G2187" s="970"/>
      <c r="H2187" s="967"/>
      <c r="I2187" s="970"/>
      <c r="J2187" s="967"/>
      <c r="K2187" s="970"/>
      <c r="L2187" s="967"/>
      <c r="M2187" s="970"/>
      <c r="N2187" s="967"/>
      <c r="O2187" s="970"/>
      <c r="P2187" s="967"/>
      <c r="Q2187" s="970"/>
      <c r="R2187" s="967"/>
      <c r="S2187" s="970"/>
      <c r="T2187" s="967"/>
    </row>
    <row r="2188" spans="1:20" ht="12.6" hidden="1" customHeight="1" outlineLevel="2">
      <c r="A2188" s="1243">
        <v>44354</v>
      </c>
      <c r="B2188" s="1163" t="s">
        <v>5706</v>
      </c>
      <c r="C2188" s="955" t="s">
        <v>7923</v>
      </c>
      <c r="D2188" s="968"/>
      <c r="E2188" s="968"/>
      <c r="F2188" s="972"/>
      <c r="G2188" s="970"/>
      <c r="H2188" s="967"/>
      <c r="I2188" s="970"/>
      <c r="J2188" s="967"/>
      <c r="K2188" s="970"/>
      <c r="L2188" s="967"/>
      <c r="M2188" s="970"/>
      <c r="N2188" s="967"/>
      <c r="O2188" s="970"/>
      <c r="P2188" s="967"/>
      <c r="Q2188" s="970"/>
      <c r="R2188" s="967"/>
      <c r="S2188" s="970"/>
      <c r="T2188" s="974" t="s">
        <v>5700</v>
      </c>
    </row>
    <row r="2189" spans="1:20" ht="12.6" hidden="1" customHeight="1" outlineLevel="2">
      <c r="A2189" s="1243">
        <v>44354</v>
      </c>
      <c r="B2189" s="1163" t="s">
        <v>5739</v>
      </c>
      <c r="C2189" s="955" t="s">
        <v>7924</v>
      </c>
      <c r="D2189" s="968"/>
      <c r="E2189" s="968"/>
      <c r="F2189" s="972"/>
      <c r="G2189" s="970"/>
      <c r="H2189" s="967"/>
      <c r="I2189" s="973" t="s">
        <v>5700</v>
      </c>
      <c r="J2189" s="967"/>
      <c r="K2189" s="970"/>
      <c r="L2189" s="967"/>
      <c r="M2189" s="970"/>
      <c r="N2189" s="967"/>
      <c r="O2189" s="970"/>
      <c r="P2189" s="967"/>
      <c r="Q2189" s="970"/>
      <c r="R2189" s="967"/>
      <c r="S2189" s="970"/>
      <c r="T2189" s="967"/>
    </row>
    <row r="2190" spans="1:20" ht="25.2" hidden="1" customHeight="1" outlineLevel="2">
      <c r="A2190" s="1243">
        <v>44354</v>
      </c>
      <c r="B2190" s="1163" t="s">
        <v>5739</v>
      </c>
      <c r="C2190" s="955" t="s">
        <v>7925</v>
      </c>
      <c r="D2190" s="968"/>
      <c r="E2190" s="968"/>
      <c r="F2190" s="972"/>
      <c r="G2190" s="970"/>
      <c r="H2190" s="967"/>
      <c r="I2190" s="970"/>
      <c r="J2190" s="967"/>
      <c r="K2190" s="970"/>
      <c r="L2190" s="967"/>
      <c r="M2190" s="970"/>
      <c r="N2190" s="967"/>
      <c r="O2190" s="973" t="s">
        <v>5700</v>
      </c>
      <c r="P2190" s="967"/>
      <c r="Q2190" s="970"/>
      <c r="R2190" s="967"/>
      <c r="S2190" s="970"/>
      <c r="T2190" s="967"/>
    </row>
    <row r="2191" spans="1:20" ht="12.6" hidden="1" customHeight="1" outlineLevel="2">
      <c r="A2191" s="1243">
        <v>44354</v>
      </c>
      <c r="B2191" s="1163" t="s">
        <v>5739</v>
      </c>
      <c r="C2191" s="955" t="s">
        <v>7926</v>
      </c>
      <c r="D2191" s="968"/>
      <c r="E2191" s="968"/>
      <c r="F2191" s="969" t="s">
        <v>5700</v>
      </c>
      <c r="G2191" s="970"/>
      <c r="H2191" s="967"/>
      <c r="I2191" s="970"/>
      <c r="J2191" s="967"/>
      <c r="K2191" s="970"/>
      <c r="L2191" s="967"/>
      <c r="M2191" s="970"/>
      <c r="N2191" s="967"/>
      <c r="O2191" s="970"/>
      <c r="P2191" s="967"/>
      <c r="Q2191" s="970"/>
      <c r="R2191" s="967"/>
      <c r="S2191" s="970"/>
      <c r="T2191" s="967"/>
    </row>
    <row r="2192" spans="1:20" ht="12.6" hidden="1" customHeight="1" outlineLevel="2">
      <c r="A2192" s="1243">
        <v>44354</v>
      </c>
      <c r="B2192" s="1163" t="s">
        <v>5739</v>
      </c>
      <c r="C2192" s="955" t="s">
        <v>7927</v>
      </c>
      <c r="D2192" s="977"/>
      <c r="E2192" s="977" t="s">
        <v>5700</v>
      </c>
      <c r="F2192" s="972"/>
      <c r="G2192" s="970"/>
      <c r="H2192" s="967"/>
      <c r="I2192" s="970"/>
      <c r="J2192" s="967"/>
      <c r="K2192" s="970"/>
      <c r="L2192" s="967"/>
      <c r="M2192" s="970"/>
      <c r="N2192" s="967"/>
      <c r="O2192" s="970"/>
      <c r="P2192" s="967"/>
      <c r="Q2192" s="970"/>
      <c r="R2192" s="967"/>
      <c r="S2192" s="970"/>
      <c r="T2192" s="967"/>
    </row>
    <row r="2193" spans="1:20" ht="12.6" hidden="1" customHeight="1" outlineLevel="2">
      <c r="A2193" s="1243">
        <v>44354</v>
      </c>
      <c r="B2193" s="1163" t="s">
        <v>5739</v>
      </c>
      <c r="C2193" s="955" t="s">
        <v>7928</v>
      </c>
      <c r="D2193" s="968"/>
      <c r="E2193" s="968"/>
      <c r="F2193" s="972"/>
      <c r="G2193" s="973" t="s">
        <v>5700</v>
      </c>
      <c r="H2193" s="967"/>
      <c r="I2193" s="970"/>
      <c r="J2193" s="967"/>
      <c r="K2193" s="970"/>
      <c r="L2193" s="967"/>
      <c r="M2193" s="970"/>
      <c r="N2193" s="967"/>
      <c r="O2193" s="970"/>
      <c r="P2193" s="967"/>
      <c r="Q2193" s="970"/>
      <c r="R2193" s="967"/>
      <c r="S2193" s="970"/>
      <c r="T2193" s="967"/>
    </row>
    <row r="2194" spans="1:20" ht="12.6" hidden="1" customHeight="1" outlineLevel="2">
      <c r="A2194" s="1243">
        <v>44354</v>
      </c>
      <c r="B2194" s="1163" t="s">
        <v>5739</v>
      </c>
      <c r="C2194" s="955" t="s">
        <v>7929</v>
      </c>
      <c r="D2194" s="968"/>
      <c r="E2194" s="968"/>
      <c r="F2194" s="972"/>
      <c r="G2194" s="970"/>
      <c r="H2194" s="967"/>
      <c r="I2194" s="970"/>
      <c r="J2194" s="974"/>
      <c r="K2194" s="970"/>
      <c r="L2194" s="967"/>
      <c r="M2194" s="970"/>
      <c r="N2194" s="967"/>
      <c r="O2194" s="970"/>
      <c r="P2194" s="967"/>
      <c r="Q2194" s="970"/>
      <c r="R2194" s="967"/>
      <c r="S2194" s="970"/>
      <c r="T2194" s="974" t="s">
        <v>5700</v>
      </c>
    </row>
    <row r="2195" spans="1:20" ht="12.6" hidden="1" customHeight="1" outlineLevel="2">
      <c r="A2195" s="1243">
        <v>44354</v>
      </c>
      <c r="B2195" s="1163" t="s">
        <v>5739</v>
      </c>
      <c r="C2195" s="955" t="s">
        <v>7930</v>
      </c>
      <c r="D2195" s="968"/>
      <c r="E2195" s="968"/>
      <c r="F2195" s="972"/>
      <c r="G2195" s="970"/>
      <c r="H2195" s="967"/>
      <c r="I2195" s="970"/>
      <c r="J2195" s="974" t="s">
        <v>5700</v>
      </c>
      <c r="K2195" s="970"/>
      <c r="L2195" s="967"/>
      <c r="M2195" s="970"/>
      <c r="N2195" s="967"/>
      <c r="O2195" s="970"/>
      <c r="P2195" s="967"/>
      <c r="Q2195" s="970"/>
      <c r="R2195" s="967"/>
      <c r="S2195" s="970"/>
      <c r="T2195" s="967"/>
    </row>
    <row r="2196" spans="1:20" ht="12.6" hidden="1" customHeight="1" outlineLevel="2">
      <c r="A2196" s="1243">
        <v>44354</v>
      </c>
      <c r="B2196" s="1163" t="s">
        <v>5739</v>
      </c>
      <c r="C2196" s="955" t="s">
        <v>7931</v>
      </c>
      <c r="D2196" s="968"/>
      <c r="E2196" s="968"/>
      <c r="F2196" s="969" t="s">
        <v>5700</v>
      </c>
      <c r="G2196" s="970"/>
      <c r="H2196" s="967"/>
      <c r="I2196" s="970"/>
      <c r="J2196" s="967"/>
      <c r="K2196" s="970"/>
      <c r="L2196" s="967"/>
      <c r="M2196" s="970"/>
      <c r="N2196" s="967"/>
      <c r="O2196" s="970"/>
      <c r="P2196" s="967"/>
      <c r="Q2196" s="970"/>
      <c r="R2196" s="967"/>
      <c r="S2196" s="970"/>
      <c r="T2196" s="967"/>
    </row>
    <row r="2197" spans="1:20" ht="12.6" hidden="1" customHeight="1" outlineLevel="2">
      <c r="A2197" s="1243">
        <v>44354</v>
      </c>
      <c r="B2197" s="1163" t="s">
        <v>5739</v>
      </c>
      <c r="C2197" s="955" t="s">
        <v>7932</v>
      </c>
      <c r="D2197" s="968"/>
      <c r="E2197" s="968"/>
      <c r="F2197" s="972"/>
      <c r="G2197" s="970"/>
      <c r="H2197" s="967"/>
      <c r="I2197" s="970"/>
      <c r="J2197" s="967"/>
      <c r="K2197" s="970"/>
      <c r="L2197" s="967"/>
      <c r="M2197" s="970"/>
      <c r="N2197" s="967"/>
      <c r="O2197" s="970"/>
      <c r="P2197" s="967"/>
      <c r="Q2197" s="970"/>
      <c r="R2197" s="967"/>
      <c r="S2197" s="970"/>
      <c r="T2197" s="974" t="s">
        <v>5700</v>
      </c>
    </row>
    <row r="2198" spans="1:20" ht="12.6" hidden="1" customHeight="1" outlineLevel="2">
      <c r="A2198" s="1243">
        <v>44354</v>
      </c>
      <c r="B2198" s="1163" t="s">
        <v>5739</v>
      </c>
      <c r="C2198" s="955" t="s">
        <v>7933</v>
      </c>
      <c r="D2198" s="968"/>
      <c r="E2198" s="968"/>
      <c r="F2198" s="972"/>
      <c r="G2198" s="970"/>
      <c r="H2198" s="967"/>
      <c r="I2198" s="970"/>
      <c r="J2198" s="974" t="s">
        <v>5700</v>
      </c>
      <c r="K2198" s="970"/>
      <c r="L2198" s="967"/>
      <c r="M2198" s="970"/>
      <c r="N2198" s="967"/>
      <c r="O2198" s="973" t="s">
        <v>5700</v>
      </c>
      <c r="P2198" s="967"/>
      <c r="Q2198" s="970"/>
      <c r="R2198" s="967"/>
      <c r="S2198" s="970"/>
      <c r="T2198" s="967"/>
    </row>
    <row r="2199" spans="1:20" ht="12.6" hidden="1" customHeight="1" outlineLevel="2">
      <c r="A2199" s="1243">
        <v>44354</v>
      </c>
      <c r="B2199" s="1163" t="s">
        <v>5739</v>
      </c>
      <c r="C2199" s="955" t="s">
        <v>7934</v>
      </c>
      <c r="D2199" s="968"/>
      <c r="E2199" s="968"/>
      <c r="F2199" s="972"/>
      <c r="G2199" s="970"/>
      <c r="H2199" s="967"/>
      <c r="I2199" s="970"/>
      <c r="J2199" s="967"/>
      <c r="K2199" s="970"/>
      <c r="L2199" s="967"/>
      <c r="M2199" s="970"/>
      <c r="N2199" s="967"/>
      <c r="O2199" s="970"/>
      <c r="P2199" s="967"/>
      <c r="Q2199" s="970"/>
      <c r="R2199" s="967"/>
      <c r="S2199" s="970"/>
      <c r="T2199" s="974" t="s">
        <v>5700</v>
      </c>
    </row>
    <row r="2200" spans="1:20" ht="12.6" hidden="1" customHeight="1" outlineLevel="1" collapsed="1">
      <c r="A2200" s="1244">
        <v>44361</v>
      </c>
      <c r="B2200" s="1163" t="s">
        <v>5739</v>
      </c>
      <c r="C2200" s="955" t="s">
        <v>7935</v>
      </c>
      <c r="D2200" s="968"/>
      <c r="E2200" s="968"/>
      <c r="F2200" s="972"/>
      <c r="G2200" s="973" t="s">
        <v>5700</v>
      </c>
      <c r="H2200" s="967"/>
      <c r="I2200" s="970"/>
      <c r="J2200" s="967"/>
      <c r="K2200" s="970"/>
      <c r="L2200" s="967"/>
      <c r="M2200" s="970"/>
      <c r="N2200" s="967"/>
      <c r="O2200" s="970"/>
      <c r="P2200" s="967"/>
      <c r="Q2200" s="970"/>
      <c r="R2200" s="967"/>
      <c r="S2200" s="970"/>
      <c r="T2200" s="967"/>
    </row>
    <row r="2201" spans="1:20" ht="12.6" hidden="1" customHeight="1" outlineLevel="2">
      <c r="A2201" s="1244">
        <v>44361</v>
      </c>
      <c r="B2201" s="1163" t="s">
        <v>5739</v>
      </c>
      <c r="C2201" s="955" t="s">
        <v>7936</v>
      </c>
      <c r="D2201" s="968"/>
      <c r="E2201" s="968"/>
      <c r="F2201" s="969" t="s">
        <v>5700</v>
      </c>
      <c r="G2201" s="970"/>
      <c r="H2201" s="967"/>
      <c r="I2201" s="970"/>
      <c r="J2201" s="967"/>
      <c r="K2201" s="970"/>
      <c r="L2201" s="967"/>
      <c r="M2201" s="970"/>
      <c r="N2201" s="967"/>
      <c r="O2201" s="970"/>
      <c r="P2201" s="967"/>
      <c r="Q2201" s="970"/>
      <c r="R2201" s="967"/>
      <c r="S2201" s="970"/>
      <c r="T2201" s="967"/>
    </row>
    <row r="2202" spans="1:20" ht="12.6" hidden="1" customHeight="1" outlineLevel="2">
      <c r="A2202" s="1244">
        <v>44361</v>
      </c>
      <c r="B2202" s="1163" t="s">
        <v>5739</v>
      </c>
      <c r="C2202" s="955" t="s">
        <v>7937</v>
      </c>
      <c r="D2202" s="968"/>
      <c r="E2202" s="968"/>
      <c r="F2202" s="972"/>
      <c r="G2202" s="970"/>
      <c r="H2202" s="967"/>
      <c r="I2202" s="970"/>
      <c r="J2202" s="967"/>
      <c r="K2202" s="970"/>
      <c r="L2202" s="967"/>
      <c r="M2202" s="970"/>
      <c r="N2202" s="967"/>
      <c r="O2202" s="970"/>
      <c r="P2202" s="967"/>
      <c r="Q2202" s="970"/>
      <c r="R2202" s="967"/>
      <c r="S2202" s="970"/>
      <c r="T2202" s="974" t="s">
        <v>5700</v>
      </c>
    </row>
    <row r="2203" spans="1:20" ht="12.6" hidden="1" customHeight="1" outlineLevel="2">
      <c r="A2203" s="1244">
        <v>44361</v>
      </c>
      <c r="B2203" s="1163" t="s">
        <v>5739</v>
      </c>
      <c r="C2203" s="955" t="s">
        <v>7938</v>
      </c>
      <c r="D2203" s="968"/>
      <c r="E2203" s="968"/>
      <c r="F2203" s="972"/>
      <c r="G2203" s="973" t="s">
        <v>5700</v>
      </c>
      <c r="H2203" s="967"/>
      <c r="I2203" s="970"/>
      <c r="J2203" s="967"/>
      <c r="K2203" s="970"/>
      <c r="L2203" s="967"/>
      <c r="M2203" s="970"/>
      <c r="N2203" s="967"/>
      <c r="O2203" s="970"/>
      <c r="P2203" s="967"/>
      <c r="Q2203" s="970"/>
      <c r="R2203" s="967"/>
      <c r="S2203" s="970"/>
      <c r="T2203" s="967"/>
    </row>
    <row r="2204" spans="1:20" ht="12.6" hidden="1" customHeight="1" outlineLevel="2">
      <c r="A2204" s="1244">
        <v>44361</v>
      </c>
      <c r="B2204" s="1163" t="s">
        <v>5739</v>
      </c>
      <c r="C2204" s="955" t="s">
        <v>7939</v>
      </c>
      <c r="D2204" s="968"/>
      <c r="E2204" s="968"/>
      <c r="F2204" s="969" t="s">
        <v>5700</v>
      </c>
      <c r="G2204" s="970"/>
      <c r="H2204" s="967"/>
      <c r="I2204" s="970"/>
      <c r="J2204" s="967"/>
      <c r="K2204" s="970"/>
      <c r="L2204" s="967"/>
      <c r="M2204" s="970"/>
      <c r="N2204" s="967"/>
      <c r="O2204" s="970"/>
      <c r="P2204" s="967"/>
      <c r="Q2204" s="970"/>
      <c r="R2204" s="967"/>
      <c r="S2204" s="970"/>
      <c r="T2204" s="967"/>
    </row>
    <row r="2205" spans="1:20" ht="12.6" hidden="1" customHeight="1" outlineLevel="2">
      <c r="A2205" s="1244">
        <v>44361</v>
      </c>
      <c r="B2205" s="1163" t="s">
        <v>5739</v>
      </c>
      <c r="C2205" s="955" t="s">
        <v>7940</v>
      </c>
      <c r="D2205" s="977"/>
      <c r="E2205" s="977" t="s">
        <v>5700</v>
      </c>
      <c r="F2205" s="972"/>
      <c r="G2205" s="970"/>
      <c r="H2205" s="967"/>
      <c r="I2205" s="970"/>
      <c r="J2205" s="967"/>
      <c r="K2205" s="970"/>
      <c r="L2205" s="967"/>
      <c r="M2205" s="970"/>
      <c r="N2205" s="967"/>
      <c r="O2205" s="970"/>
      <c r="P2205" s="967"/>
      <c r="Q2205" s="970"/>
      <c r="R2205" s="967"/>
      <c r="S2205" s="970"/>
      <c r="T2205" s="967"/>
    </row>
    <row r="2206" spans="1:20" ht="25.2" hidden="1" customHeight="1" outlineLevel="2">
      <c r="A2206" s="1244">
        <v>44361</v>
      </c>
      <c r="B2206" s="1163" t="s">
        <v>5739</v>
      </c>
      <c r="C2206" s="955" t="s">
        <v>7941</v>
      </c>
      <c r="D2206" s="968"/>
      <c r="E2206" s="968"/>
      <c r="F2206" s="972"/>
      <c r="G2206" s="970"/>
      <c r="H2206" s="967"/>
      <c r="I2206" s="970"/>
      <c r="J2206" s="974" t="s">
        <v>5700</v>
      </c>
      <c r="K2206" s="970"/>
      <c r="L2206" s="967"/>
      <c r="M2206" s="970"/>
      <c r="N2206" s="967"/>
      <c r="O2206" s="970"/>
      <c r="P2206" s="967"/>
      <c r="Q2206" s="970"/>
      <c r="R2206" s="967"/>
      <c r="S2206" s="973" t="s">
        <v>5700</v>
      </c>
      <c r="T2206" s="967"/>
    </row>
    <row r="2207" spans="1:20" ht="12.6" hidden="1" customHeight="1" outlineLevel="2">
      <c r="A2207" s="1244">
        <v>44361</v>
      </c>
      <c r="B2207" s="1163" t="s">
        <v>5739</v>
      </c>
      <c r="C2207" s="955" t="s">
        <v>7942</v>
      </c>
      <c r="D2207" s="968"/>
      <c r="E2207" s="968"/>
      <c r="F2207" s="972"/>
      <c r="G2207" s="970"/>
      <c r="H2207" s="967"/>
      <c r="I2207" s="970"/>
      <c r="J2207" s="967"/>
      <c r="K2207" s="970"/>
      <c r="L2207" s="967"/>
      <c r="M2207" s="970"/>
      <c r="N2207" s="967"/>
      <c r="O2207" s="970"/>
      <c r="P2207" s="967"/>
      <c r="Q2207" s="970"/>
      <c r="R2207" s="974" t="s">
        <v>5700</v>
      </c>
      <c r="S2207" s="970"/>
      <c r="T2207" s="967"/>
    </row>
    <row r="2208" spans="1:20" ht="12.6" hidden="1" customHeight="1" outlineLevel="2">
      <c r="A2208" s="1244">
        <v>44361</v>
      </c>
      <c r="B2208" s="1163" t="s">
        <v>5739</v>
      </c>
      <c r="C2208" s="955" t="s">
        <v>7943</v>
      </c>
      <c r="D2208" s="968"/>
      <c r="E2208" s="968"/>
      <c r="F2208" s="969" t="s">
        <v>5700</v>
      </c>
      <c r="G2208" s="970"/>
      <c r="H2208" s="967"/>
      <c r="I2208" s="970"/>
      <c r="J2208" s="974" t="s">
        <v>5700</v>
      </c>
      <c r="K2208" s="970"/>
      <c r="L2208" s="967"/>
      <c r="M2208" s="970"/>
      <c r="N2208" s="967"/>
      <c r="O2208" s="970"/>
      <c r="P2208" s="967"/>
      <c r="Q2208" s="970"/>
      <c r="R2208" s="967"/>
      <c r="S2208" s="970"/>
      <c r="T2208" s="967"/>
    </row>
    <row r="2209" spans="1:22" ht="12.6" hidden="1" customHeight="1" outlineLevel="2">
      <c r="A2209" s="1244">
        <v>44361</v>
      </c>
      <c r="B2209" s="1163" t="s">
        <v>5739</v>
      </c>
      <c r="C2209" s="955" t="s">
        <v>7944</v>
      </c>
      <c r="D2209" s="977"/>
      <c r="E2209" s="977" t="s">
        <v>5700</v>
      </c>
      <c r="F2209" s="972"/>
      <c r="G2209" s="970"/>
      <c r="H2209" s="967"/>
      <c r="I2209" s="970"/>
      <c r="J2209" s="967"/>
      <c r="K2209" s="970"/>
      <c r="L2209" s="967"/>
      <c r="M2209" s="970"/>
      <c r="N2209" s="967"/>
      <c r="O2209" s="970"/>
      <c r="P2209" s="967"/>
      <c r="Q2209" s="970"/>
      <c r="R2209" s="967"/>
      <c r="S2209" s="970"/>
      <c r="T2209" s="967"/>
      <c r="U2209" s="970"/>
      <c r="V2209" s="967"/>
    </row>
    <row r="2210" spans="1:22" ht="37.799999999999997" hidden="1" customHeight="1" outlineLevel="2">
      <c r="A2210" s="1244">
        <v>44361</v>
      </c>
      <c r="B2210" s="1163" t="s">
        <v>5739</v>
      </c>
      <c r="C2210" s="955" t="s">
        <v>7945</v>
      </c>
      <c r="D2210" s="968"/>
      <c r="E2210" s="968"/>
      <c r="F2210" s="969" t="s">
        <v>5700</v>
      </c>
      <c r="G2210" s="970"/>
      <c r="H2210" s="967"/>
      <c r="I2210" s="970"/>
      <c r="J2210" s="967"/>
      <c r="K2210" s="970"/>
      <c r="L2210" s="967"/>
      <c r="M2210" s="970"/>
      <c r="N2210" s="974" t="s">
        <v>5700</v>
      </c>
      <c r="O2210" s="973" t="s">
        <v>5700</v>
      </c>
      <c r="P2210" s="967"/>
      <c r="Q2210" s="970"/>
      <c r="R2210" s="967"/>
      <c r="S2210" s="970"/>
      <c r="T2210" s="967"/>
      <c r="U2210" s="970"/>
      <c r="V2210" s="967"/>
    </row>
    <row r="2211" spans="1:22" ht="12.6" hidden="1" customHeight="1" outlineLevel="2">
      <c r="A2211" s="1244">
        <v>44361</v>
      </c>
      <c r="B2211" s="1163" t="s">
        <v>5739</v>
      </c>
      <c r="C2211" s="955" t="s">
        <v>7946</v>
      </c>
      <c r="D2211" s="968"/>
      <c r="E2211" s="968"/>
      <c r="F2211" s="969" t="s">
        <v>5700</v>
      </c>
      <c r="G2211" s="970"/>
      <c r="H2211" s="967"/>
      <c r="I2211" s="970"/>
      <c r="J2211" s="967"/>
      <c r="K2211" s="970"/>
      <c r="L2211" s="967"/>
      <c r="M2211" s="970"/>
      <c r="N2211" s="967"/>
      <c r="O2211" s="970"/>
      <c r="P2211" s="967"/>
      <c r="Q2211" s="970"/>
      <c r="R2211" s="967"/>
      <c r="S2211" s="970"/>
      <c r="T2211" s="967"/>
      <c r="U2211" s="970"/>
      <c r="V2211" s="967"/>
    </row>
    <row r="2212" spans="1:22" ht="12.6" hidden="1" customHeight="1" outlineLevel="2">
      <c r="A2212" s="1244">
        <v>44361</v>
      </c>
      <c r="B2212" s="1163" t="s">
        <v>5739</v>
      </c>
      <c r="C2212" s="955" t="s">
        <v>7947</v>
      </c>
      <c r="D2212" s="968"/>
      <c r="E2212" s="968"/>
      <c r="F2212" s="969" t="s">
        <v>5700</v>
      </c>
      <c r="G2212" s="970"/>
      <c r="H2212" s="967"/>
      <c r="I2212" s="970"/>
      <c r="J2212" s="967"/>
      <c r="K2212" s="970"/>
      <c r="L2212" s="967"/>
      <c r="M2212" s="970"/>
      <c r="N2212" s="967"/>
      <c r="O2212" s="970"/>
      <c r="P2212" s="967"/>
      <c r="Q2212" s="970"/>
      <c r="R2212" s="967"/>
      <c r="S2212" s="970"/>
      <c r="T2212" s="967"/>
      <c r="U2212" s="970"/>
      <c r="V2212" s="967"/>
    </row>
    <row r="2213" spans="1:22" ht="12.6" hidden="1" customHeight="1" outlineLevel="2">
      <c r="A2213" s="1244">
        <v>44361</v>
      </c>
      <c r="B2213" s="1163" t="s">
        <v>5739</v>
      </c>
      <c r="C2213" s="955" t="s">
        <v>7948</v>
      </c>
      <c r="D2213" s="968"/>
      <c r="E2213" s="968"/>
      <c r="F2213" s="972"/>
      <c r="G2213" s="970"/>
      <c r="H2213" s="967"/>
      <c r="I2213" s="970"/>
      <c r="J2213" s="974" t="s">
        <v>5700</v>
      </c>
      <c r="K2213" s="970"/>
      <c r="L2213" s="967"/>
      <c r="M2213" s="970"/>
      <c r="N2213" s="967"/>
      <c r="O2213" s="970"/>
      <c r="P2213" s="967"/>
      <c r="Q2213" s="970"/>
      <c r="R2213" s="967"/>
      <c r="S2213" s="970"/>
      <c r="T2213" s="967"/>
      <c r="U2213" s="970"/>
      <c r="V2213" s="967"/>
    </row>
    <row r="2214" spans="1:22" ht="12.6" hidden="1" customHeight="1" outlineLevel="2">
      <c r="A2214" s="1244">
        <v>44361</v>
      </c>
      <c r="B2214" s="1163" t="s">
        <v>5739</v>
      </c>
      <c r="C2214" s="955" t="s">
        <v>7949</v>
      </c>
      <c r="D2214" s="968"/>
      <c r="E2214" s="968"/>
      <c r="F2214" s="969" t="s">
        <v>5700</v>
      </c>
      <c r="G2214" s="970"/>
      <c r="H2214" s="967"/>
      <c r="I2214" s="970"/>
      <c r="J2214" s="967"/>
      <c r="K2214" s="970"/>
      <c r="L2214" s="967"/>
      <c r="M2214" s="970"/>
      <c r="N2214" s="967"/>
      <c r="O2214" s="970"/>
      <c r="P2214" s="967"/>
      <c r="Q2214" s="970"/>
      <c r="R2214" s="967"/>
      <c r="S2214" s="970"/>
      <c r="T2214" s="967"/>
      <c r="U2214" s="970"/>
      <c r="V2214" s="967"/>
    </row>
    <row r="2215" spans="1:22" ht="25.2" hidden="1" customHeight="1" outlineLevel="1" collapsed="1">
      <c r="A2215" s="1245">
        <v>44362</v>
      </c>
      <c r="B2215" s="1163" t="s">
        <v>5739</v>
      </c>
      <c r="C2215" s="955" t="s">
        <v>7950</v>
      </c>
      <c r="D2215" s="968"/>
      <c r="E2215" s="968"/>
      <c r="F2215" s="972"/>
      <c r="G2215" s="970"/>
      <c r="H2215" s="967"/>
      <c r="I2215" s="970"/>
      <c r="J2215" s="967"/>
      <c r="K2215" s="970"/>
      <c r="L2215" s="967"/>
      <c r="M2215" s="970"/>
      <c r="N2215" s="967"/>
      <c r="O2215" s="970"/>
      <c r="P2215" s="967"/>
      <c r="Q2215" s="970"/>
      <c r="R2215" s="974" t="s">
        <v>5700</v>
      </c>
      <c r="S2215" s="970"/>
      <c r="T2215" s="967"/>
      <c r="U2215" s="970"/>
      <c r="V2215" s="967"/>
    </row>
    <row r="2216" spans="1:22" ht="12.6" hidden="1" customHeight="1" outlineLevel="2">
      <c r="A2216" s="1245">
        <v>44362</v>
      </c>
      <c r="B2216" s="1163" t="s">
        <v>5739</v>
      </c>
      <c r="C2216" s="955" t="s">
        <v>7951</v>
      </c>
      <c r="D2216" s="968"/>
      <c r="E2216" s="968"/>
      <c r="F2216" s="972"/>
      <c r="G2216" s="970"/>
      <c r="H2216" s="974" t="s">
        <v>5700</v>
      </c>
      <c r="I2216" s="970"/>
      <c r="J2216" s="967"/>
      <c r="K2216" s="970"/>
      <c r="L2216" s="967"/>
      <c r="M2216" s="970"/>
      <c r="N2216" s="967"/>
      <c r="O2216" s="970"/>
      <c r="P2216" s="967"/>
      <c r="Q2216" s="970"/>
      <c r="R2216" s="967"/>
      <c r="S2216" s="970"/>
      <c r="T2216" s="967"/>
      <c r="U2216" s="970"/>
      <c r="V2216" s="967"/>
    </row>
    <row r="2217" spans="1:22" ht="25.2" hidden="1" customHeight="1" outlineLevel="2">
      <c r="A2217" s="1245">
        <v>44362</v>
      </c>
      <c r="B2217" s="1163" t="s">
        <v>5739</v>
      </c>
      <c r="C2217" s="955" t="s">
        <v>7952</v>
      </c>
      <c r="D2217" s="968"/>
      <c r="E2217" s="968"/>
      <c r="F2217" s="972"/>
      <c r="G2217" s="970"/>
      <c r="H2217" s="967"/>
      <c r="I2217" s="970"/>
      <c r="J2217" s="967"/>
      <c r="K2217" s="970"/>
      <c r="L2217" s="967"/>
      <c r="M2217" s="970"/>
      <c r="N2217" s="974" t="s">
        <v>5700</v>
      </c>
      <c r="O2217" s="973" t="s">
        <v>5700</v>
      </c>
      <c r="P2217" s="967"/>
      <c r="Q2217" s="970"/>
      <c r="R2217" s="967"/>
      <c r="S2217" s="970"/>
      <c r="T2217" s="967"/>
      <c r="U2217" s="970"/>
      <c r="V2217" s="967"/>
    </row>
    <row r="2218" spans="1:22" ht="12.6" hidden="1" customHeight="1" outlineLevel="2">
      <c r="A2218" s="1245">
        <v>44362</v>
      </c>
      <c r="B2218" s="1163" t="s">
        <v>5723</v>
      </c>
      <c r="C2218" s="955" t="s">
        <v>7953</v>
      </c>
      <c r="D2218" s="968"/>
      <c r="E2218" s="968"/>
      <c r="F2218" s="972"/>
      <c r="G2218" s="970"/>
      <c r="H2218" s="967"/>
      <c r="I2218" s="970"/>
      <c r="J2218" s="967"/>
      <c r="K2218" s="970"/>
      <c r="L2218" s="967"/>
      <c r="M2218" s="970"/>
      <c r="N2218" s="967"/>
      <c r="O2218" s="970"/>
      <c r="P2218" s="967"/>
      <c r="Q2218" s="970"/>
      <c r="R2218" s="967"/>
      <c r="S2218" s="970"/>
      <c r="T2218" s="967"/>
      <c r="U2218" s="970"/>
      <c r="V2218" s="974" t="s">
        <v>5700</v>
      </c>
    </row>
    <row r="2219" spans="1:22" ht="12.6" hidden="1" customHeight="1" outlineLevel="2">
      <c r="A2219" s="1245">
        <v>44362</v>
      </c>
      <c r="B2219" s="1163" t="s">
        <v>5739</v>
      </c>
      <c r="C2219" s="955" t="s">
        <v>7954</v>
      </c>
      <c r="D2219" s="968"/>
      <c r="E2219" s="968"/>
      <c r="F2219" s="972"/>
      <c r="G2219" s="970"/>
      <c r="H2219" s="967"/>
      <c r="I2219" s="970"/>
      <c r="J2219" s="967"/>
      <c r="K2219" s="970"/>
      <c r="L2219" s="967"/>
      <c r="M2219" s="970"/>
      <c r="N2219" s="967"/>
      <c r="O2219" s="970"/>
      <c r="P2219" s="974" t="s">
        <v>5700</v>
      </c>
      <c r="Q2219" s="970"/>
      <c r="R2219" s="967"/>
      <c r="S2219" s="970"/>
      <c r="T2219" s="967"/>
      <c r="U2219" s="970"/>
      <c r="V2219" s="967"/>
    </row>
    <row r="2220" spans="1:22" ht="12.6" hidden="1" customHeight="1" outlineLevel="2">
      <c r="A2220" s="1245">
        <v>44362</v>
      </c>
      <c r="B2220" s="1163" t="s">
        <v>5739</v>
      </c>
      <c r="C2220" s="955" t="s">
        <v>7955</v>
      </c>
      <c r="D2220" s="968"/>
      <c r="E2220" s="968"/>
      <c r="F2220" s="969" t="s">
        <v>5700</v>
      </c>
      <c r="G2220" s="970"/>
      <c r="H2220" s="967"/>
      <c r="I2220" s="970"/>
      <c r="J2220" s="967"/>
      <c r="K2220" s="970"/>
      <c r="L2220" s="967"/>
      <c r="M2220" s="970"/>
      <c r="N2220" s="967"/>
      <c r="O2220" s="970"/>
      <c r="P2220" s="967"/>
      <c r="Q2220" s="970"/>
      <c r="R2220" s="967"/>
      <c r="S2220" s="970"/>
      <c r="T2220" s="967"/>
      <c r="U2220" s="970"/>
      <c r="V2220" s="967"/>
    </row>
    <row r="2221" spans="1:22" ht="25.2" hidden="1" customHeight="1" outlineLevel="2">
      <c r="A2221" s="1245">
        <v>44362</v>
      </c>
      <c r="B2221" s="1163" t="s">
        <v>5739</v>
      </c>
      <c r="C2221" s="955" t="s">
        <v>7956</v>
      </c>
      <c r="D2221" s="977"/>
      <c r="E2221" s="977" t="s">
        <v>5700</v>
      </c>
      <c r="F2221" s="969" t="s">
        <v>5700</v>
      </c>
      <c r="G2221" s="970"/>
      <c r="H2221" s="967"/>
      <c r="I2221" s="970"/>
      <c r="J2221" s="967"/>
      <c r="K2221" s="970"/>
      <c r="L2221" s="967"/>
      <c r="M2221" s="970"/>
      <c r="N2221" s="967"/>
      <c r="O2221" s="970"/>
      <c r="P2221" s="967"/>
      <c r="Q2221" s="970"/>
      <c r="R2221" s="967"/>
      <c r="S2221" s="970"/>
      <c r="T2221" s="967"/>
      <c r="U2221" s="970"/>
      <c r="V2221" s="967"/>
    </row>
    <row r="2222" spans="1:22" ht="12.6" hidden="1" customHeight="1" outlineLevel="2">
      <c r="A2222" s="1245">
        <v>44362</v>
      </c>
      <c r="B2222" s="1163" t="s">
        <v>5739</v>
      </c>
      <c r="C2222" s="955" t="s">
        <v>7957</v>
      </c>
      <c r="D2222" s="968"/>
      <c r="E2222" s="968"/>
      <c r="F2222" s="972"/>
      <c r="G2222" s="973" t="s">
        <v>5700</v>
      </c>
      <c r="H2222" s="967"/>
      <c r="I2222" s="970"/>
      <c r="J2222" s="967"/>
      <c r="K2222" s="970"/>
      <c r="L2222" s="967"/>
      <c r="M2222" s="970"/>
      <c r="N2222" s="967"/>
      <c r="O2222" s="970"/>
      <c r="P2222" s="967"/>
      <c r="Q2222" s="970"/>
      <c r="R2222" s="967"/>
      <c r="S2222" s="970"/>
      <c r="T2222" s="967"/>
      <c r="U2222" s="970"/>
      <c r="V2222" s="967"/>
    </row>
    <row r="2223" spans="1:22" ht="12.6" hidden="1" customHeight="1" outlineLevel="2">
      <c r="A2223" s="1245">
        <v>44362</v>
      </c>
      <c r="B2223" s="1163" t="s">
        <v>5739</v>
      </c>
      <c r="C2223" s="955" t="s">
        <v>7958</v>
      </c>
      <c r="D2223" s="968"/>
      <c r="E2223" s="968"/>
      <c r="F2223" s="969" t="s">
        <v>5700</v>
      </c>
      <c r="G2223" s="970"/>
      <c r="H2223" s="967"/>
      <c r="I2223" s="970"/>
      <c r="J2223" s="967"/>
      <c r="K2223" s="970"/>
      <c r="L2223" s="967"/>
      <c r="M2223" s="970"/>
      <c r="N2223" s="967"/>
      <c r="O2223" s="970"/>
      <c r="P2223" s="967"/>
      <c r="Q2223" s="970"/>
      <c r="R2223" s="967"/>
      <c r="S2223" s="970"/>
      <c r="T2223" s="967"/>
      <c r="U2223" s="970"/>
      <c r="V2223" s="967"/>
    </row>
    <row r="2224" spans="1:22" ht="12.6" hidden="1" customHeight="1" outlineLevel="2">
      <c r="A2224" s="1245">
        <v>44362</v>
      </c>
      <c r="B2224" s="1163" t="s">
        <v>5739</v>
      </c>
      <c r="C2224" s="955" t="s">
        <v>7959</v>
      </c>
      <c r="D2224" s="968"/>
      <c r="E2224" s="968"/>
      <c r="F2224" s="969" t="s">
        <v>5700</v>
      </c>
      <c r="G2224" s="970"/>
      <c r="H2224" s="967"/>
      <c r="I2224" s="970"/>
      <c r="J2224" s="967"/>
      <c r="K2224" s="970"/>
      <c r="L2224" s="967"/>
      <c r="M2224" s="970"/>
      <c r="N2224" s="967"/>
      <c r="O2224" s="970"/>
      <c r="P2224" s="967"/>
      <c r="Q2224" s="970"/>
      <c r="R2224" s="967"/>
      <c r="S2224" s="970"/>
      <c r="T2224" s="967"/>
      <c r="U2224" s="970"/>
      <c r="V2224" s="967"/>
    </row>
    <row r="2225" spans="1:20" ht="12.6" hidden="1" customHeight="1" outlineLevel="2">
      <c r="A2225" s="1245">
        <v>44362</v>
      </c>
      <c r="B2225" s="1163" t="s">
        <v>5739</v>
      </c>
      <c r="C2225" s="955" t="s">
        <v>7960</v>
      </c>
      <c r="D2225" s="968"/>
      <c r="E2225" s="968"/>
      <c r="F2225" s="972"/>
      <c r="G2225" s="970"/>
      <c r="H2225" s="967"/>
      <c r="I2225" s="970"/>
      <c r="J2225" s="967"/>
      <c r="K2225" s="970"/>
      <c r="L2225" s="967"/>
      <c r="M2225" s="970"/>
      <c r="N2225" s="967"/>
      <c r="O2225" s="970"/>
      <c r="P2225" s="967"/>
      <c r="Q2225" s="970"/>
      <c r="R2225" s="967"/>
      <c r="S2225" s="970"/>
      <c r="T2225" s="967"/>
    </row>
    <row r="2226" spans="1:20" ht="12.6" hidden="1" customHeight="1" outlineLevel="2">
      <c r="A2226" s="1245">
        <v>44362</v>
      </c>
      <c r="B2226" s="1163" t="s">
        <v>5739</v>
      </c>
      <c r="C2226" s="955" t="s">
        <v>7961</v>
      </c>
      <c r="D2226" s="968"/>
      <c r="E2226" s="968"/>
      <c r="F2226" s="972"/>
      <c r="G2226" s="970"/>
      <c r="H2226" s="967"/>
      <c r="I2226" s="970"/>
      <c r="J2226" s="967"/>
      <c r="K2226" s="970"/>
      <c r="L2226" s="967"/>
      <c r="M2226" s="970"/>
      <c r="N2226" s="967"/>
      <c r="O2226" s="970"/>
      <c r="P2226" s="967"/>
      <c r="Q2226" s="970"/>
      <c r="R2226" s="967"/>
      <c r="S2226" s="970"/>
      <c r="T2226" s="967"/>
    </row>
    <row r="2227" spans="1:20" ht="12.6" hidden="1" customHeight="1" outlineLevel="2">
      <c r="A2227" s="1245">
        <v>44362</v>
      </c>
      <c r="B2227" s="1163" t="s">
        <v>5739</v>
      </c>
      <c r="C2227" s="955" t="s">
        <v>7962</v>
      </c>
      <c r="D2227" s="968"/>
      <c r="E2227" s="968"/>
      <c r="F2227" s="972"/>
      <c r="G2227" s="970"/>
      <c r="H2227" s="967"/>
      <c r="I2227" s="970"/>
      <c r="J2227" s="967"/>
      <c r="K2227" s="970"/>
      <c r="L2227" s="967"/>
      <c r="M2227" s="970"/>
      <c r="N2227" s="967"/>
      <c r="O2227" s="970"/>
      <c r="P2227" s="967"/>
      <c r="Q2227" s="970"/>
      <c r="R2227" s="967"/>
      <c r="S2227" s="970"/>
      <c r="T2227" s="967"/>
    </row>
    <row r="2228" spans="1:20" ht="12.6" hidden="1" customHeight="1" outlineLevel="2">
      <c r="A2228" s="1245">
        <v>44362</v>
      </c>
      <c r="B2228" s="1163" t="s">
        <v>5739</v>
      </c>
      <c r="C2228" s="955" t="s">
        <v>7963</v>
      </c>
      <c r="D2228" s="968"/>
      <c r="E2228" s="968"/>
      <c r="F2228" s="969" t="s">
        <v>5700</v>
      </c>
      <c r="G2228" s="970"/>
      <c r="H2228" s="967"/>
      <c r="I2228" s="970"/>
      <c r="J2228" s="967"/>
      <c r="K2228" s="970"/>
      <c r="L2228" s="967"/>
      <c r="M2228" s="970"/>
      <c r="N2228" s="967"/>
      <c r="O2228" s="970"/>
      <c r="P2228" s="967"/>
      <c r="Q2228" s="970"/>
      <c r="R2228" s="967"/>
      <c r="S2228" s="970"/>
      <c r="T2228" s="967"/>
    </row>
    <row r="2229" spans="1:20" ht="12.6" hidden="1" customHeight="1" outlineLevel="2">
      <c r="A2229" s="1245">
        <v>44362</v>
      </c>
      <c r="B2229" s="1163" t="s">
        <v>5739</v>
      </c>
      <c r="C2229" s="955" t="s">
        <v>7964</v>
      </c>
      <c r="D2229" s="968"/>
      <c r="E2229" s="968"/>
      <c r="F2229" s="972"/>
      <c r="G2229" s="970"/>
      <c r="H2229" s="967"/>
      <c r="I2229" s="970"/>
      <c r="J2229" s="967"/>
      <c r="K2229" s="970"/>
      <c r="L2229" s="967"/>
      <c r="M2229" s="970"/>
      <c r="N2229" s="967"/>
      <c r="O2229" s="970"/>
      <c r="P2229" s="967"/>
      <c r="Q2229" s="970"/>
      <c r="R2229" s="967"/>
      <c r="S2229" s="970"/>
      <c r="T2229" s="967"/>
    </row>
    <row r="2230" spans="1:20" ht="25.2" hidden="1" customHeight="1" outlineLevel="2">
      <c r="A2230" s="1245">
        <v>44362</v>
      </c>
      <c r="B2230" s="1163" t="s">
        <v>5739</v>
      </c>
      <c r="C2230" s="955" t="s">
        <v>7965</v>
      </c>
      <c r="D2230" s="977"/>
      <c r="E2230" s="977" t="s">
        <v>5700</v>
      </c>
      <c r="F2230" s="972"/>
      <c r="G2230" s="970"/>
      <c r="H2230" s="967"/>
      <c r="I2230" s="970"/>
      <c r="J2230" s="967"/>
      <c r="K2230" s="970"/>
      <c r="L2230" s="967"/>
      <c r="M2230" s="970"/>
      <c r="N2230" s="967"/>
      <c r="O2230" s="970"/>
      <c r="P2230" s="967"/>
      <c r="Q2230" s="970"/>
      <c r="R2230" s="967"/>
      <c r="S2230" s="970"/>
      <c r="T2230" s="967"/>
    </row>
    <row r="2231" spans="1:20" ht="12.6" hidden="1" customHeight="1" outlineLevel="2">
      <c r="A2231" s="1245">
        <v>44362</v>
      </c>
      <c r="B2231" s="1163" t="s">
        <v>5739</v>
      </c>
      <c r="C2231" s="955" t="s">
        <v>7966</v>
      </c>
      <c r="D2231" s="968"/>
      <c r="E2231" s="968"/>
      <c r="F2231" s="972"/>
      <c r="G2231" s="970"/>
      <c r="H2231" s="967"/>
      <c r="I2231" s="970"/>
      <c r="J2231" s="967"/>
      <c r="K2231" s="970"/>
      <c r="L2231" s="967"/>
      <c r="M2231" s="970"/>
      <c r="N2231" s="967"/>
      <c r="O2231" s="970"/>
      <c r="P2231" s="967"/>
      <c r="Q2231" s="970"/>
      <c r="R2231" s="967"/>
      <c r="S2231" s="970"/>
      <c r="T2231" s="967"/>
    </row>
    <row r="2232" spans="1:20" ht="12.6" hidden="1" customHeight="1" outlineLevel="2">
      <c r="A2232" s="1245">
        <v>44362</v>
      </c>
      <c r="B2232" s="1163" t="s">
        <v>5706</v>
      </c>
      <c r="C2232" s="955" t="s">
        <v>7967</v>
      </c>
      <c r="D2232" s="968"/>
      <c r="E2232" s="968"/>
      <c r="F2232" s="969" t="s">
        <v>5700</v>
      </c>
      <c r="G2232" s="970"/>
      <c r="H2232" s="967"/>
      <c r="I2232" s="970"/>
      <c r="J2232" s="974" t="s">
        <v>5700</v>
      </c>
      <c r="K2232" s="970"/>
      <c r="L2232" s="967"/>
      <c r="M2232" s="970"/>
      <c r="N2232" s="967"/>
      <c r="O2232" s="970"/>
      <c r="P2232" s="967"/>
      <c r="Q2232" s="970"/>
      <c r="R2232" s="967"/>
      <c r="S2232" s="970"/>
      <c r="T2232" s="967"/>
    </row>
    <row r="2233" spans="1:20" ht="25.2" hidden="1" customHeight="1" outlineLevel="2">
      <c r="A2233" s="1245">
        <v>44362</v>
      </c>
      <c r="B2233" s="1163" t="s">
        <v>5739</v>
      </c>
      <c r="C2233" s="955" t="s">
        <v>7968</v>
      </c>
      <c r="D2233" s="968"/>
      <c r="E2233" s="968"/>
      <c r="F2233" s="972"/>
      <c r="G2233" s="970"/>
      <c r="H2233" s="967"/>
      <c r="I2233" s="970"/>
      <c r="J2233" s="967"/>
      <c r="K2233" s="970"/>
      <c r="L2233" s="967"/>
      <c r="M2233" s="970"/>
      <c r="N2233" s="967"/>
      <c r="O2233" s="970"/>
      <c r="P2233" s="967"/>
      <c r="Q2233" s="970"/>
      <c r="R2233" s="967"/>
      <c r="S2233" s="970"/>
      <c r="T2233" s="967"/>
    </row>
    <row r="2234" spans="1:20" ht="12.6" hidden="1" customHeight="1" outlineLevel="2">
      <c r="A2234" s="1245">
        <v>44362</v>
      </c>
      <c r="B2234" s="1163" t="s">
        <v>5739</v>
      </c>
      <c r="C2234" s="955" t="s">
        <v>7969</v>
      </c>
      <c r="D2234" s="968"/>
      <c r="E2234" s="968"/>
      <c r="F2234" s="972"/>
      <c r="G2234" s="970"/>
      <c r="H2234" s="967"/>
      <c r="I2234" s="970"/>
      <c r="J2234" s="967"/>
      <c r="K2234" s="970"/>
      <c r="L2234" s="967"/>
      <c r="M2234" s="970"/>
      <c r="N2234" s="967"/>
      <c r="O2234" s="970"/>
      <c r="P2234" s="967"/>
      <c r="Q2234" s="970"/>
      <c r="R2234" s="967"/>
      <c r="S2234" s="970"/>
      <c r="T2234" s="967"/>
    </row>
    <row r="2235" spans="1:20" ht="12.6" hidden="1" customHeight="1" outlineLevel="2">
      <c r="A2235" s="1245">
        <v>44362</v>
      </c>
      <c r="B2235" s="1163" t="s">
        <v>5739</v>
      </c>
      <c r="C2235" s="955" t="s">
        <v>7970</v>
      </c>
      <c r="D2235" s="968"/>
      <c r="E2235" s="968"/>
      <c r="F2235" s="972"/>
      <c r="G2235" s="970"/>
      <c r="H2235" s="967"/>
      <c r="I2235" s="970"/>
      <c r="J2235" s="967"/>
      <c r="K2235" s="970"/>
      <c r="L2235" s="967"/>
      <c r="M2235" s="970"/>
      <c r="N2235" s="967"/>
      <c r="O2235" s="970"/>
      <c r="P2235" s="967"/>
      <c r="Q2235" s="970"/>
      <c r="R2235" s="967"/>
      <c r="S2235" s="970"/>
      <c r="T2235" s="967"/>
    </row>
    <row r="2236" spans="1:20" ht="12.6" hidden="1" customHeight="1" outlineLevel="2">
      <c r="A2236" s="1245">
        <v>44362</v>
      </c>
      <c r="B2236" s="1163" t="s">
        <v>5739</v>
      </c>
      <c r="C2236" s="955" t="s">
        <v>7971</v>
      </c>
      <c r="D2236" s="977"/>
      <c r="E2236" s="977" t="s">
        <v>5700</v>
      </c>
      <c r="F2236" s="972"/>
      <c r="G2236" s="970"/>
      <c r="H2236" s="967"/>
      <c r="I2236" s="970"/>
      <c r="J2236" s="967"/>
      <c r="K2236" s="970"/>
      <c r="L2236" s="967"/>
      <c r="M2236" s="970"/>
      <c r="N2236" s="967"/>
      <c r="O2236" s="970"/>
      <c r="P2236" s="967"/>
      <c r="Q2236" s="970"/>
      <c r="R2236" s="967"/>
      <c r="S2236" s="970"/>
      <c r="T2236" s="967"/>
    </row>
    <row r="2237" spans="1:20" ht="50.4" hidden="1" customHeight="1" outlineLevel="2">
      <c r="A2237" s="1245">
        <v>44362</v>
      </c>
      <c r="B2237" s="1163" t="s">
        <v>5739</v>
      </c>
      <c r="C2237" s="955" t="s">
        <v>7972</v>
      </c>
      <c r="D2237" s="968"/>
      <c r="E2237" s="968"/>
      <c r="F2237" s="969" t="s">
        <v>5700</v>
      </c>
      <c r="G2237" s="970"/>
      <c r="H2237" s="967"/>
      <c r="I2237" s="970"/>
      <c r="J2237" s="974" t="s">
        <v>5700</v>
      </c>
      <c r="K2237" s="970"/>
      <c r="L2237" s="967"/>
      <c r="M2237" s="970"/>
      <c r="N2237" s="967"/>
      <c r="O2237" s="970"/>
      <c r="P2237" s="967"/>
      <c r="Q2237" s="970"/>
      <c r="R2237" s="967"/>
      <c r="S2237" s="970"/>
      <c r="T2237" s="974" t="s">
        <v>5700</v>
      </c>
    </row>
    <row r="2238" spans="1:20" ht="12.6" hidden="1" customHeight="1" outlineLevel="1" collapsed="1">
      <c r="A2238" s="1205">
        <v>44363</v>
      </c>
      <c r="B2238" s="1163" t="s">
        <v>5739</v>
      </c>
      <c r="C2238" s="955" t="s">
        <v>7973</v>
      </c>
      <c r="D2238" s="977"/>
      <c r="E2238" s="977" t="s">
        <v>5700</v>
      </c>
      <c r="F2238" s="972"/>
      <c r="G2238" s="970"/>
      <c r="H2238" s="967"/>
      <c r="I2238" s="970"/>
      <c r="J2238" s="967"/>
      <c r="K2238" s="970"/>
      <c r="L2238" s="967"/>
      <c r="M2238" s="970"/>
      <c r="N2238" s="967"/>
      <c r="O2238" s="970"/>
      <c r="P2238" s="967"/>
      <c r="Q2238" s="970"/>
      <c r="R2238" s="967"/>
      <c r="S2238" s="970"/>
      <c r="T2238" s="967"/>
    </row>
    <row r="2239" spans="1:20" ht="12.6" hidden="1" customHeight="1" outlineLevel="2">
      <c r="A2239" s="1205">
        <v>44363</v>
      </c>
      <c r="B2239" s="1163" t="s">
        <v>5706</v>
      </c>
      <c r="C2239" s="955" t="s">
        <v>7974</v>
      </c>
      <c r="D2239" s="968"/>
      <c r="E2239" s="968"/>
      <c r="F2239" s="969" t="s">
        <v>5700</v>
      </c>
      <c r="G2239" s="970"/>
      <c r="H2239" s="967"/>
      <c r="I2239" s="970"/>
      <c r="J2239" s="967"/>
      <c r="K2239" s="970"/>
      <c r="L2239" s="967"/>
      <c r="M2239" s="970"/>
      <c r="N2239" s="967"/>
      <c r="O2239" s="970"/>
      <c r="P2239" s="967"/>
      <c r="Q2239" s="970"/>
      <c r="R2239" s="967"/>
      <c r="S2239" s="970"/>
      <c r="T2239" s="967"/>
    </row>
    <row r="2240" spans="1:20" ht="12.6" hidden="1" customHeight="1" outlineLevel="2">
      <c r="A2240" s="1205">
        <v>44363</v>
      </c>
      <c r="B2240" s="1163" t="s">
        <v>5739</v>
      </c>
      <c r="C2240" s="955" t="s">
        <v>7975</v>
      </c>
      <c r="D2240" s="968"/>
      <c r="E2240" s="968"/>
      <c r="F2240" s="972"/>
      <c r="G2240" s="970"/>
      <c r="H2240" s="967"/>
      <c r="I2240" s="970"/>
      <c r="J2240" s="967"/>
      <c r="K2240" s="970"/>
      <c r="L2240" s="967"/>
      <c r="M2240" s="970"/>
      <c r="N2240" s="967"/>
      <c r="O2240" s="970"/>
      <c r="P2240" s="967"/>
      <c r="Q2240" s="970"/>
      <c r="R2240" s="967"/>
      <c r="S2240" s="970"/>
      <c r="T2240" s="974" t="s">
        <v>5700</v>
      </c>
    </row>
    <row r="2241" spans="1:20" ht="12.6" hidden="1" customHeight="1" outlineLevel="2">
      <c r="A2241" s="1205">
        <v>44363</v>
      </c>
      <c r="B2241" s="1163" t="s">
        <v>5739</v>
      </c>
      <c r="C2241" s="955" t="s">
        <v>7976</v>
      </c>
      <c r="D2241" s="977"/>
      <c r="E2241" s="977" t="s">
        <v>5700</v>
      </c>
      <c r="F2241" s="972"/>
      <c r="G2241" s="970"/>
      <c r="H2241" s="967"/>
      <c r="I2241" s="970"/>
      <c r="J2241" s="967"/>
      <c r="K2241" s="970"/>
      <c r="L2241" s="967"/>
      <c r="M2241" s="970"/>
      <c r="N2241" s="967"/>
      <c r="O2241" s="970"/>
      <c r="P2241" s="967"/>
      <c r="Q2241" s="970"/>
      <c r="R2241" s="967"/>
      <c r="S2241" s="970"/>
      <c r="T2241" s="967"/>
    </row>
    <row r="2242" spans="1:20" ht="12.6" hidden="1" customHeight="1" outlineLevel="2">
      <c r="A2242" s="1205">
        <v>44363</v>
      </c>
      <c r="B2242" s="1163" t="s">
        <v>5739</v>
      </c>
      <c r="C2242" s="955" t="s">
        <v>7977</v>
      </c>
      <c r="D2242" s="968"/>
      <c r="E2242" s="968"/>
      <c r="F2242" s="972"/>
      <c r="G2242" s="970"/>
      <c r="H2242" s="967"/>
      <c r="I2242" s="970"/>
      <c r="J2242" s="967"/>
      <c r="K2242" s="970"/>
      <c r="L2242" s="967"/>
      <c r="M2242" s="973" t="s">
        <v>5700</v>
      </c>
      <c r="N2242" s="967"/>
      <c r="O2242" s="970"/>
      <c r="P2242" s="967"/>
      <c r="Q2242" s="970"/>
      <c r="R2242" s="967"/>
      <c r="S2242" s="970"/>
      <c r="T2242" s="967"/>
    </row>
    <row r="2243" spans="1:20" ht="12.6" hidden="1" customHeight="1" outlineLevel="2">
      <c r="A2243" s="1205">
        <v>44363</v>
      </c>
      <c r="B2243" s="1163" t="s">
        <v>5739</v>
      </c>
      <c r="C2243" s="955" t="s">
        <v>7978</v>
      </c>
      <c r="D2243" s="968"/>
      <c r="E2243" s="968"/>
      <c r="F2243" s="972"/>
      <c r="G2243" s="970"/>
      <c r="H2243" s="967"/>
      <c r="I2243" s="970"/>
      <c r="J2243" s="967"/>
      <c r="K2243" s="970"/>
      <c r="L2243" s="967"/>
      <c r="M2243" s="970"/>
      <c r="N2243" s="967"/>
      <c r="O2243" s="970"/>
      <c r="P2243" s="967"/>
      <c r="Q2243" s="970"/>
      <c r="R2243" s="967"/>
      <c r="S2243" s="970"/>
      <c r="T2243" s="974" t="s">
        <v>5700</v>
      </c>
    </row>
    <row r="2244" spans="1:20" ht="12.6" hidden="1" customHeight="1" outlineLevel="2">
      <c r="A2244" s="1205">
        <v>44363</v>
      </c>
      <c r="B2244" s="1163" t="s">
        <v>5739</v>
      </c>
      <c r="C2244" s="955" t="s">
        <v>7979</v>
      </c>
      <c r="D2244" s="968"/>
      <c r="E2244" s="968"/>
      <c r="F2244" s="972"/>
      <c r="G2244" s="970"/>
      <c r="H2244" s="967"/>
      <c r="I2244" s="970"/>
      <c r="J2244" s="967"/>
      <c r="K2244" s="970"/>
      <c r="L2244" s="967"/>
      <c r="M2244" s="970"/>
      <c r="N2244" s="967"/>
      <c r="O2244" s="973" t="s">
        <v>5700</v>
      </c>
      <c r="P2244" s="967"/>
      <c r="Q2244" s="970"/>
      <c r="R2244" s="967"/>
      <c r="S2244" s="970"/>
      <c r="T2244" s="967"/>
    </row>
    <row r="2245" spans="1:20" ht="12.6" hidden="1" customHeight="1" outlineLevel="2">
      <c r="A2245" s="1205">
        <v>44363</v>
      </c>
      <c r="B2245" s="1163" t="s">
        <v>5739</v>
      </c>
      <c r="C2245" s="955" t="s">
        <v>7980</v>
      </c>
      <c r="D2245" s="968"/>
      <c r="E2245" s="968"/>
      <c r="F2245" s="972"/>
      <c r="G2245" s="970"/>
      <c r="H2245" s="967"/>
      <c r="I2245" s="970"/>
      <c r="J2245" s="967"/>
      <c r="K2245" s="970"/>
      <c r="L2245" s="967"/>
      <c r="M2245" s="970"/>
      <c r="N2245" s="967"/>
      <c r="O2245" s="970"/>
      <c r="P2245" s="967"/>
      <c r="Q2245" s="970"/>
      <c r="R2245" s="967"/>
      <c r="S2245" s="970"/>
      <c r="T2245" s="974" t="s">
        <v>5700</v>
      </c>
    </row>
    <row r="2246" spans="1:20" ht="12.6" hidden="1" customHeight="1" outlineLevel="2">
      <c r="A2246" s="1205">
        <v>44363</v>
      </c>
      <c r="B2246" s="1163" t="s">
        <v>5739</v>
      </c>
      <c r="C2246" s="955" t="s">
        <v>7981</v>
      </c>
      <c r="D2246" s="968"/>
      <c r="E2246" s="968"/>
      <c r="F2246" s="972"/>
      <c r="G2246" s="970"/>
      <c r="H2246" s="967"/>
      <c r="I2246" s="970"/>
      <c r="J2246" s="967"/>
      <c r="K2246" s="970"/>
      <c r="L2246" s="967"/>
      <c r="M2246" s="970"/>
      <c r="N2246" s="967"/>
      <c r="O2246" s="970"/>
      <c r="P2246" s="967"/>
      <c r="Q2246" s="973" t="s">
        <v>5700</v>
      </c>
      <c r="R2246" s="967"/>
      <c r="S2246" s="970"/>
      <c r="T2246" s="967"/>
    </row>
    <row r="2247" spans="1:20" ht="12.6" hidden="1" customHeight="1" outlineLevel="2">
      <c r="A2247" s="1205">
        <v>44363</v>
      </c>
      <c r="B2247" s="1163" t="s">
        <v>5739</v>
      </c>
      <c r="C2247" s="955" t="s">
        <v>7982</v>
      </c>
      <c r="D2247" s="968"/>
      <c r="E2247" s="968"/>
      <c r="F2247" s="972"/>
      <c r="G2247" s="970"/>
      <c r="H2247" s="967"/>
      <c r="I2247" s="970"/>
      <c r="J2247" s="967"/>
      <c r="K2247" s="970"/>
      <c r="L2247" s="967"/>
      <c r="M2247" s="970"/>
      <c r="N2247" s="967"/>
      <c r="O2247" s="970"/>
      <c r="P2247" s="967"/>
      <c r="Q2247" s="970"/>
      <c r="R2247" s="967"/>
      <c r="S2247" s="970"/>
      <c r="T2247" s="974" t="s">
        <v>5700</v>
      </c>
    </row>
    <row r="2248" spans="1:20" ht="25.2" hidden="1" customHeight="1" outlineLevel="2">
      <c r="A2248" s="1205">
        <v>44363</v>
      </c>
      <c r="B2248" s="1163" t="s">
        <v>5739</v>
      </c>
      <c r="C2248" s="955" t="s">
        <v>7983</v>
      </c>
      <c r="D2248" s="968"/>
      <c r="E2248" s="968"/>
      <c r="F2248" s="972"/>
      <c r="G2248" s="970"/>
      <c r="H2248" s="967"/>
      <c r="I2248" s="970"/>
      <c r="J2248" s="967"/>
      <c r="K2248" s="970"/>
      <c r="L2248" s="967"/>
      <c r="M2248" s="970"/>
      <c r="N2248" s="967"/>
      <c r="O2248" s="970"/>
      <c r="P2248" s="967"/>
      <c r="Q2248" s="970"/>
      <c r="R2248" s="967"/>
      <c r="S2248" s="970"/>
      <c r="T2248" s="974" t="s">
        <v>5700</v>
      </c>
    </row>
    <row r="2249" spans="1:20" ht="12.6" hidden="1" customHeight="1" outlineLevel="2">
      <c r="A2249" s="1205">
        <v>44363</v>
      </c>
      <c r="B2249" s="1163" t="s">
        <v>5739</v>
      </c>
      <c r="C2249" s="955" t="s">
        <v>7984</v>
      </c>
      <c r="D2249" s="968"/>
      <c r="E2249" s="968"/>
      <c r="F2249" s="972"/>
      <c r="G2249" s="970"/>
      <c r="H2249" s="967"/>
      <c r="I2249" s="970"/>
      <c r="J2249" s="967"/>
      <c r="K2249" s="970"/>
      <c r="L2249" s="967"/>
      <c r="M2249" s="970"/>
      <c r="N2249" s="967"/>
      <c r="O2249" s="970"/>
      <c r="P2249" s="967"/>
      <c r="Q2249" s="970"/>
      <c r="R2249" s="967"/>
      <c r="S2249" s="970"/>
      <c r="T2249" s="974" t="s">
        <v>5700</v>
      </c>
    </row>
    <row r="2250" spans="1:20" ht="12.6" hidden="1" customHeight="1" outlineLevel="2">
      <c r="A2250" s="1205">
        <v>44363</v>
      </c>
      <c r="B2250" s="1163" t="s">
        <v>5739</v>
      </c>
      <c r="C2250" s="955" t="s">
        <v>7985</v>
      </c>
      <c r="D2250" s="968"/>
      <c r="E2250" s="968"/>
      <c r="F2250" s="969" t="s">
        <v>5700</v>
      </c>
      <c r="G2250" s="970"/>
      <c r="H2250" s="967"/>
      <c r="I2250" s="970"/>
      <c r="J2250" s="967"/>
      <c r="K2250" s="970"/>
      <c r="L2250" s="967"/>
      <c r="M2250" s="970"/>
      <c r="N2250" s="967"/>
      <c r="O2250" s="970"/>
      <c r="P2250" s="967"/>
      <c r="Q2250" s="970"/>
      <c r="R2250" s="967"/>
      <c r="S2250" s="970"/>
      <c r="T2250" s="967"/>
    </row>
    <row r="2251" spans="1:20" ht="12.6" hidden="1" customHeight="1" outlineLevel="2">
      <c r="A2251" s="1205">
        <v>44363</v>
      </c>
      <c r="B2251" s="1163" t="s">
        <v>5739</v>
      </c>
      <c r="C2251" s="955" t="s">
        <v>7986</v>
      </c>
      <c r="D2251" s="968"/>
      <c r="E2251" s="968"/>
      <c r="F2251" s="972"/>
      <c r="G2251" s="970"/>
      <c r="H2251" s="967"/>
      <c r="I2251" s="970"/>
      <c r="J2251" s="967"/>
      <c r="K2251" s="970"/>
      <c r="L2251" s="974" t="s">
        <v>5700</v>
      </c>
      <c r="M2251" s="970"/>
      <c r="N2251" s="967"/>
      <c r="O2251" s="970"/>
      <c r="P2251" s="967"/>
      <c r="Q2251" s="970"/>
      <c r="R2251" s="967"/>
      <c r="S2251" s="970"/>
      <c r="T2251" s="967"/>
    </row>
    <row r="2252" spans="1:20" ht="12.6" hidden="1" customHeight="1" outlineLevel="2">
      <c r="A2252" s="1205">
        <v>44363</v>
      </c>
      <c r="B2252" s="1163" t="s">
        <v>5739</v>
      </c>
      <c r="C2252" s="955" t="s">
        <v>7987</v>
      </c>
      <c r="D2252" s="968"/>
      <c r="E2252" s="968"/>
      <c r="F2252" s="972"/>
      <c r="G2252" s="970"/>
      <c r="H2252" s="967"/>
      <c r="I2252" s="973" t="s">
        <v>5700</v>
      </c>
      <c r="J2252" s="967"/>
      <c r="K2252" s="970"/>
      <c r="L2252" s="967"/>
      <c r="M2252" s="970"/>
      <c r="N2252" s="967"/>
      <c r="O2252" s="970"/>
      <c r="P2252" s="967"/>
      <c r="Q2252" s="970"/>
      <c r="R2252" s="967"/>
      <c r="S2252" s="970"/>
      <c r="T2252" s="967"/>
    </row>
    <row r="2253" spans="1:20" ht="25.2" hidden="1" customHeight="1" outlineLevel="2">
      <c r="A2253" s="1205">
        <v>44363</v>
      </c>
      <c r="B2253" s="1163" t="s">
        <v>5739</v>
      </c>
      <c r="C2253" s="955" t="s">
        <v>7988</v>
      </c>
      <c r="D2253" s="977"/>
      <c r="E2253" s="977" t="s">
        <v>5700</v>
      </c>
      <c r="F2253" s="972"/>
      <c r="G2253" s="970"/>
      <c r="H2253" s="967"/>
      <c r="I2253" s="970"/>
      <c r="J2253" s="967"/>
      <c r="K2253" s="970"/>
      <c r="L2253" s="967"/>
      <c r="M2253" s="970"/>
      <c r="N2253" s="967"/>
      <c r="O2253" s="970"/>
      <c r="P2253" s="967"/>
      <c r="Q2253" s="970"/>
      <c r="R2253" s="967"/>
      <c r="S2253" s="970"/>
      <c r="T2253" s="974" t="s">
        <v>5700</v>
      </c>
    </row>
    <row r="2254" spans="1:20" ht="12.6" hidden="1" customHeight="1" outlineLevel="2">
      <c r="A2254" s="1205">
        <v>44363</v>
      </c>
      <c r="B2254" s="1163" t="s">
        <v>5739</v>
      </c>
      <c r="C2254" s="955" t="s">
        <v>7989</v>
      </c>
      <c r="D2254" s="968"/>
      <c r="E2254" s="968"/>
      <c r="F2254" s="972"/>
      <c r="G2254" s="970"/>
      <c r="H2254" s="967"/>
      <c r="I2254" s="970"/>
      <c r="J2254" s="967"/>
      <c r="K2254" s="970"/>
      <c r="L2254" s="967"/>
      <c r="M2254" s="973" t="s">
        <v>5700</v>
      </c>
      <c r="N2254" s="967"/>
      <c r="O2254" s="970"/>
      <c r="P2254" s="967"/>
      <c r="Q2254" s="970"/>
      <c r="R2254" s="967"/>
      <c r="S2254" s="970"/>
      <c r="T2254" s="967"/>
    </row>
    <row r="2255" spans="1:20" ht="12.6" hidden="1" customHeight="1" outlineLevel="2">
      <c r="A2255" s="1205">
        <v>44363</v>
      </c>
      <c r="B2255" s="1163" t="s">
        <v>5706</v>
      </c>
      <c r="C2255" s="955" t="s">
        <v>7990</v>
      </c>
      <c r="D2255" s="968"/>
      <c r="E2255" s="968"/>
      <c r="F2255" s="972"/>
      <c r="G2255" s="970"/>
      <c r="H2255" s="967"/>
      <c r="I2255" s="970"/>
      <c r="J2255" s="967"/>
      <c r="K2255" s="970"/>
      <c r="L2255" s="967"/>
      <c r="M2255" s="970"/>
      <c r="N2255" s="967"/>
      <c r="O2255" s="970"/>
      <c r="P2255" s="967"/>
      <c r="Q2255" s="970"/>
      <c r="R2255" s="967"/>
      <c r="S2255" s="970"/>
      <c r="T2255" s="974" t="s">
        <v>5700</v>
      </c>
    </row>
    <row r="2256" spans="1:20" ht="12.6" hidden="1" customHeight="1" outlineLevel="2">
      <c r="A2256" s="1205">
        <v>44363</v>
      </c>
      <c r="B2256" s="1163" t="s">
        <v>5739</v>
      </c>
      <c r="C2256" s="955" t="s">
        <v>7991</v>
      </c>
      <c r="D2256" s="968"/>
      <c r="E2256" s="968"/>
      <c r="F2256" s="972"/>
      <c r="G2256" s="970"/>
      <c r="H2256" s="967"/>
      <c r="I2256" s="970"/>
      <c r="J2256" s="967"/>
      <c r="K2256" s="970"/>
      <c r="L2256" s="967"/>
      <c r="M2256" s="970"/>
      <c r="N2256" s="967"/>
      <c r="O2256" s="970"/>
      <c r="P2256" s="967"/>
      <c r="Q2256" s="970"/>
      <c r="R2256" s="967"/>
      <c r="S2256" s="970"/>
      <c r="T2256" s="974" t="s">
        <v>5700</v>
      </c>
    </row>
    <row r="2257" spans="1:20" ht="12.6" hidden="1" customHeight="1" outlineLevel="1" collapsed="1">
      <c r="A2257" s="991">
        <v>44364</v>
      </c>
      <c r="B2257" s="1163" t="s">
        <v>5739</v>
      </c>
      <c r="C2257" s="955" t="s">
        <v>7992</v>
      </c>
      <c r="D2257" s="977"/>
      <c r="E2257" s="977" t="s">
        <v>5700</v>
      </c>
      <c r="F2257" s="972"/>
      <c r="G2257" s="970"/>
      <c r="H2257" s="967"/>
      <c r="I2257" s="970"/>
      <c r="J2257" s="967"/>
      <c r="K2257" s="970"/>
      <c r="L2257" s="967"/>
      <c r="M2257" s="970"/>
      <c r="N2257" s="967"/>
      <c r="O2257" s="970"/>
      <c r="P2257" s="967"/>
      <c r="Q2257" s="970"/>
      <c r="R2257" s="967"/>
      <c r="S2257" s="970"/>
      <c r="T2257" s="974" t="s">
        <v>5700</v>
      </c>
    </row>
    <row r="2258" spans="1:20" ht="12.6" hidden="1" customHeight="1" outlineLevel="2">
      <c r="A2258" s="991">
        <v>44364</v>
      </c>
      <c r="B2258" s="1163" t="s">
        <v>5739</v>
      </c>
      <c r="C2258" s="955" t="s">
        <v>7993</v>
      </c>
      <c r="D2258" s="977"/>
      <c r="E2258" s="977" t="s">
        <v>5700</v>
      </c>
      <c r="F2258" s="972"/>
      <c r="G2258" s="970"/>
      <c r="H2258" s="967"/>
      <c r="I2258" s="970"/>
      <c r="J2258" s="967"/>
      <c r="K2258" s="970"/>
      <c r="L2258" s="967"/>
      <c r="M2258" s="970"/>
      <c r="N2258" s="967"/>
      <c r="O2258" s="970"/>
      <c r="P2258" s="967"/>
      <c r="Q2258" s="970"/>
      <c r="R2258" s="967"/>
      <c r="S2258" s="970"/>
      <c r="T2258" s="967"/>
    </row>
    <row r="2259" spans="1:20" ht="12.6" hidden="1" customHeight="1" outlineLevel="2">
      <c r="A2259" s="991">
        <v>44364</v>
      </c>
      <c r="B2259" s="1163" t="s">
        <v>5739</v>
      </c>
      <c r="C2259" s="955" t="s">
        <v>7994</v>
      </c>
      <c r="D2259" s="968"/>
      <c r="E2259" s="968"/>
      <c r="F2259" s="972"/>
      <c r="G2259" s="970"/>
      <c r="H2259" s="967"/>
      <c r="I2259" s="970"/>
      <c r="J2259" s="967"/>
      <c r="K2259" s="970"/>
      <c r="L2259" s="967"/>
      <c r="M2259" s="970"/>
      <c r="N2259" s="967"/>
      <c r="O2259" s="970"/>
      <c r="P2259" s="967"/>
      <c r="Q2259" s="970"/>
      <c r="R2259" s="967"/>
      <c r="S2259" s="970"/>
      <c r="T2259" s="974" t="s">
        <v>5700</v>
      </c>
    </row>
    <row r="2260" spans="1:20" ht="12.6" hidden="1" customHeight="1" outlineLevel="2">
      <c r="A2260" s="991">
        <v>44364</v>
      </c>
      <c r="B2260" s="1163" t="s">
        <v>5739</v>
      </c>
      <c r="C2260" s="955" t="s">
        <v>7995</v>
      </c>
      <c r="D2260" s="977"/>
      <c r="E2260" s="977" t="s">
        <v>5700</v>
      </c>
      <c r="F2260" s="972"/>
      <c r="G2260" s="970"/>
      <c r="H2260" s="967"/>
      <c r="I2260" s="970"/>
      <c r="J2260" s="967"/>
      <c r="K2260" s="970"/>
      <c r="L2260" s="967"/>
      <c r="M2260" s="970"/>
      <c r="N2260" s="967"/>
      <c r="O2260" s="970"/>
      <c r="P2260" s="967"/>
      <c r="Q2260" s="970"/>
      <c r="R2260" s="967"/>
      <c r="S2260" s="970"/>
      <c r="T2260" s="967"/>
    </row>
    <row r="2261" spans="1:20" ht="12.6" hidden="1" customHeight="1" outlineLevel="2">
      <c r="A2261" s="991">
        <v>44364</v>
      </c>
      <c r="B2261" s="1163" t="s">
        <v>5739</v>
      </c>
      <c r="C2261" s="955" t="s">
        <v>7996</v>
      </c>
      <c r="D2261" s="968"/>
      <c r="E2261" s="968"/>
      <c r="F2261" s="972"/>
      <c r="G2261" s="970"/>
      <c r="H2261" s="967"/>
      <c r="I2261" s="970"/>
      <c r="J2261" s="974" t="s">
        <v>5700</v>
      </c>
      <c r="K2261" s="970"/>
      <c r="L2261" s="967"/>
      <c r="M2261" s="970"/>
      <c r="N2261" s="967"/>
      <c r="O2261" s="970"/>
      <c r="P2261" s="967"/>
      <c r="Q2261" s="970"/>
      <c r="R2261" s="967"/>
      <c r="S2261" s="970"/>
      <c r="T2261" s="967"/>
    </row>
    <row r="2262" spans="1:20" ht="12.6" hidden="1" customHeight="1" outlineLevel="2">
      <c r="A2262" s="991">
        <v>44364</v>
      </c>
      <c r="B2262" s="1163" t="s">
        <v>5739</v>
      </c>
      <c r="C2262" s="955" t="s">
        <v>7997</v>
      </c>
      <c r="D2262" s="968"/>
      <c r="E2262" s="968"/>
      <c r="F2262" s="972"/>
      <c r="G2262" s="970"/>
      <c r="H2262" s="967"/>
      <c r="I2262" s="970"/>
      <c r="J2262" s="967"/>
      <c r="K2262" s="970"/>
      <c r="L2262" s="967"/>
      <c r="M2262" s="970"/>
      <c r="N2262" s="967"/>
      <c r="O2262" s="973" t="s">
        <v>5700</v>
      </c>
      <c r="P2262" s="967"/>
      <c r="Q2262" s="970"/>
      <c r="R2262" s="967"/>
      <c r="S2262" s="970"/>
      <c r="T2262" s="967"/>
    </row>
    <row r="2263" spans="1:20" ht="12.6" hidden="1" customHeight="1" outlineLevel="2">
      <c r="A2263" s="991">
        <v>44364</v>
      </c>
      <c r="B2263" s="1163" t="s">
        <v>5739</v>
      </c>
      <c r="C2263" s="955" t="s">
        <v>7998</v>
      </c>
      <c r="D2263" s="968"/>
      <c r="E2263" s="968"/>
      <c r="F2263" s="972"/>
      <c r="G2263" s="970"/>
      <c r="H2263" s="967"/>
      <c r="I2263" s="970"/>
      <c r="J2263" s="967"/>
      <c r="K2263" s="970"/>
      <c r="L2263" s="967"/>
      <c r="M2263" s="970"/>
      <c r="N2263" s="967"/>
      <c r="O2263" s="970"/>
      <c r="P2263" s="967"/>
      <c r="Q2263" s="970"/>
      <c r="R2263" s="967"/>
      <c r="S2263" s="970"/>
      <c r="T2263" s="974" t="s">
        <v>5700</v>
      </c>
    </row>
    <row r="2264" spans="1:20" ht="12.6" hidden="1" customHeight="1" outlineLevel="2">
      <c r="A2264" s="991">
        <v>44364</v>
      </c>
      <c r="B2264" s="1163" t="s">
        <v>5739</v>
      </c>
      <c r="C2264" s="955" t="s">
        <v>7999</v>
      </c>
      <c r="D2264" s="977"/>
      <c r="E2264" s="977" t="s">
        <v>5700</v>
      </c>
      <c r="F2264" s="972"/>
      <c r="G2264" s="970"/>
      <c r="H2264" s="967"/>
      <c r="I2264" s="970"/>
      <c r="J2264" s="967"/>
      <c r="K2264" s="970"/>
      <c r="L2264" s="967"/>
      <c r="M2264" s="970"/>
      <c r="N2264" s="967"/>
      <c r="O2264" s="970"/>
      <c r="P2264" s="967"/>
      <c r="Q2264" s="970"/>
      <c r="R2264" s="967"/>
      <c r="S2264" s="970"/>
      <c r="T2264" s="967"/>
    </row>
    <row r="2265" spans="1:20" ht="12.6" hidden="1" customHeight="1" outlineLevel="2">
      <c r="A2265" s="991">
        <v>44364</v>
      </c>
      <c r="B2265" s="1163" t="s">
        <v>5739</v>
      </c>
      <c r="C2265" s="955" t="s">
        <v>8000</v>
      </c>
      <c r="D2265" s="968"/>
      <c r="E2265" s="968"/>
      <c r="F2265" s="972"/>
      <c r="G2265" s="970"/>
      <c r="H2265" s="967"/>
      <c r="I2265" s="970"/>
      <c r="J2265" s="967"/>
      <c r="K2265" s="970"/>
      <c r="L2265" s="967"/>
      <c r="M2265" s="970"/>
      <c r="N2265" s="967"/>
      <c r="O2265" s="970"/>
      <c r="P2265" s="967"/>
      <c r="Q2265" s="970"/>
      <c r="R2265" s="967"/>
      <c r="S2265" s="970"/>
      <c r="T2265" s="974" t="s">
        <v>5700</v>
      </c>
    </row>
    <row r="2266" spans="1:20" ht="12.6" hidden="1" customHeight="1" outlineLevel="2">
      <c r="A2266" s="991">
        <v>44364</v>
      </c>
      <c r="B2266" s="1163" t="s">
        <v>5739</v>
      </c>
      <c r="C2266" s="955" t="s">
        <v>8001</v>
      </c>
      <c r="D2266" s="968"/>
      <c r="E2266" s="968"/>
      <c r="F2266" s="972"/>
      <c r="G2266" s="970"/>
      <c r="H2266" s="967"/>
      <c r="I2266" s="970"/>
      <c r="J2266" s="967"/>
      <c r="K2266" s="970"/>
      <c r="L2266" s="967"/>
      <c r="M2266" s="970"/>
      <c r="N2266" s="967"/>
      <c r="O2266" s="973" t="s">
        <v>5700</v>
      </c>
      <c r="P2266" s="967"/>
      <c r="Q2266" s="970"/>
      <c r="R2266" s="967"/>
      <c r="S2266" s="970"/>
      <c r="T2266" s="967"/>
    </row>
    <row r="2267" spans="1:20" ht="12.6" hidden="1" customHeight="1" outlineLevel="2">
      <c r="A2267" s="991">
        <v>44364</v>
      </c>
      <c r="B2267" s="1163" t="s">
        <v>5739</v>
      </c>
      <c r="C2267" s="955" t="s">
        <v>8002</v>
      </c>
      <c r="D2267" s="968"/>
      <c r="E2267" s="968"/>
      <c r="F2267" s="972"/>
      <c r="G2267" s="970"/>
      <c r="H2267" s="967"/>
      <c r="I2267" s="970"/>
      <c r="J2267" s="967"/>
      <c r="K2267" s="970"/>
      <c r="L2267" s="974" t="s">
        <v>5700</v>
      </c>
      <c r="M2267" s="970"/>
      <c r="N2267" s="967"/>
      <c r="O2267" s="970"/>
      <c r="P2267" s="967"/>
      <c r="Q2267" s="970"/>
      <c r="R2267" s="967"/>
      <c r="S2267" s="970"/>
      <c r="T2267" s="967"/>
    </row>
    <row r="2268" spans="1:20" ht="12.6" hidden="1" customHeight="1" outlineLevel="2">
      <c r="A2268" s="991">
        <v>44364</v>
      </c>
      <c r="B2268" s="1163" t="s">
        <v>5739</v>
      </c>
      <c r="C2268" s="955" t="s">
        <v>8003</v>
      </c>
      <c r="D2268" s="977"/>
      <c r="E2268" s="977" t="s">
        <v>5700</v>
      </c>
      <c r="F2268" s="972"/>
      <c r="G2268" s="970"/>
      <c r="H2268" s="967"/>
      <c r="I2268" s="970"/>
      <c r="J2268" s="967"/>
      <c r="K2268" s="970"/>
      <c r="L2268" s="967"/>
      <c r="M2268" s="970"/>
      <c r="N2268" s="967"/>
      <c r="O2268" s="970"/>
      <c r="P2268" s="967"/>
      <c r="Q2268" s="973" t="s">
        <v>5700</v>
      </c>
      <c r="R2268" s="967"/>
      <c r="S2268" s="970"/>
      <c r="T2268" s="967"/>
    </row>
    <row r="2269" spans="1:20" ht="12.6" hidden="1" customHeight="1" outlineLevel="2">
      <c r="A2269" s="991">
        <v>44364</v>
      </c>
      <c r="B2269" s="1163" t="s">
        <v>5739</v>
      </c>
      <c r="C2269" s="955" t="s">
        <v>8004</v>
      </c>
      <c r="D2269" s="968"/>
      <c r="E2269" s="968"/>
      <c r="F2269" s="972"/>
      <c r="G2269" s="970"/>
      <c r="H2269" s="967"/>
      <c r="I2269" s="970"/>
      <c r="J2269" s="967"/>
      <c r="K2269" s="970"/>
      <c r="L2269" s="967"/>
      <c r="M2269" s="970"/>
      <c r="N2269" s="967"/>
      <c r="O2269" s="970"/>
      <c r="P2269" s="967"/>
      <c r="Q2269" s="970"/>
      <c r="R2269" s="967"/>
      <c r="S2269" s="970"/>
      <c r="T2269" s="967"/>
    </row>
    <row r="2270" spans="1:20" ht="25.2" hidden="1" customHeight="1" outlineLevel="2">
      <c r="A2270" s="991">
        <v>44364</v>
      </c>
      <c r="B2270" s="1163" t="s">
        <v>5739</v>
      </c>
      <c r="C2270" s="955" t="s">
        <v>8005</v>
      </c>
      <c r="D2270" s="968"/>
      <c r="E2270" s="968"/>
      <c r="F2270" s="972"/>
      <c r="G2270" s="970"/>
      <c r="H2270" s="967"/>
      <c r="I2270" s="970"/>
      <c r="J2270" s="967"/>
      <c r="K2270" s="970"/>
      <c r="L2270" s="967"/>
      <c r="M2270" s="970"/>
      <c r="N2270" s="967"/>
      <c r="O2270" s="970"/>
      <c r="P2270" s="967"/>
      <c r="Q2270" s="970"/>
      <c r="R2270" s="967"/>
      <c r="S2270" s="970"/>
      <c r="T2270" s="967"/>
    </row>
    <row r="2271" spans="1:20" ht="12.6" hidden="1" customHeight="1" outlineLevel="2">
      <c r="A2271" s="991">
        <v>44364</v>
      </c>
      <c r="B2271" s="1163" t="s">
        <v>5739</v>
      </c>
      <c r="C2271" s="955" t="s">
        <v>8006</v>
      </c>
      <c r="D2271" s="977"/>
      <c r="E2271" s="977"/>
      <c r="F2271" s="969" t="s">
        <v>5700</v>
      </c>
      <c r="G2271" s="970"/>
      <c r="H2271" s="967"/>
      <c r="I2271" s="970"/>
      <c r="J2271" s="967"/>
      <c r="K2271" s="970"/>
      <c r="L2271" s="967"/>
      <c r="M2271" s="970"/>
      <c r="N2271" s="967"/>
      <c r="O2271" s="970"/>
      <c r="P2271" s="967"/>
      <c r="Q2271" s="970"/>
      <c r="R2271" s="967"/>
      <c r="S2271" s="970"/>
      <c r="T2271" s="967"/>
    </row>
    <row r="2272" spans="1:20" ht="25.2" hidden="1" customHeight="1" outlineLevel="2">
      <c r="A2272" s="991">
        <v>44364</v>
      </c>
      <c r="B2272" s="1163" t="s">
        <v>5739</v>
      </c>
      <c r="C2272" s="955" t="s">
        <v>8007</v>
      </c>
      <c r="D2272" s="968"/>
      <c r="E2272" s="968"/>
      <c r="F2272" s="972"/>
      <c r="G2272" s="970"/>
      <c r="H2272" s="967"/>
      <c r="I2272" s="970"/>
      <c r="J2272" s="967"/>
      <c r="K2272" s="970"/>
      <c r="L2272" s="967"/>
      <c r="M2272" s="970"/>
      <c r="N2272" s="967"/>
      <c r="O2272" s="970"/>
      <c r="P2272" s="967"/>
      <c r="Q2272" s="970"/>
      <c r="R2272" s="967"/>
      <c r="S2272" s="970"/>
      <c r="T2272" s="974" t="s">
        <v>5700</v>
      </c>
    </row>
    <row r="2273" spans="1:21" ht="12.6" hidden="1" customHeight="1" outlineLevel="2">
      <c r="A2273" s="991">
        <v>44364</v>
      </c>
      <c r="B2273" s="1163" t="s">
        <v>5739</v>
      </c>
      <c r="C2273" s="955" t="s">
        <v>8008</v>
      </c>
      <c r="D2273" s="968"/>
      <c r="E2273" s="968"/>
      <c r="F2273" s="972"/>
      <c r="G2273" s="970"/>
      <c r="H2273" s="967"/>
      <c r="I2273" s="970"/>
      <c r="J2273" s="967"/>
      <c r="K2273" s="970"/>
      <c r="L2273" s="967"/>
      <c r="M2273" s="970"/>
      <c r="N2273" s="967"/>
      <c r="O2273" s="970"/>
      <c r="P2273" s="967"/>
      <c r="Q2273" s="970"/>
      <c r="R2273" s="967"/>
      <c r="S2273" s="970"/>
      <c r="T2273" s="974" t="s">
        <v>5700</v>
      </c>
      <c r="U2273" s="970"/>
    </row>
    <row r="2274" spans="1:21" ht="12.6" hidden="1" customHeight="1" outlineLevel="2">
      <c r="A2274" s="991">
        <v>44364</v>
      </c>
      <c r="B2274" s="1163" t="s">
        <v>5739</v>
      </c>
      <c r="C2274" s="955" t="s">
        <v>8009</v>
      </c>
      <c r="D2274" s="968"/>
      <c r="E2274" s="968"/>
      <c r="F2274" s="972"/>
      <c r="G2274" s="970"/>
      <c r="H2274" s="967"/>
      <c r="I2274" s="970"/>
      <c r="J2274" s="967"/>
      <c r="K2274" s="970"/>
      <c r="L2274" s="967"/>
      <c r="M2274" s="970"/>
      <c r="N2274" s="967"/>
      <c r="O2274" s="973" t="s">
        <v>5700</v>
      </c>
      <c r="P2274" s="967"/>
      <c r="Q2274" s="970"/>
      <c r="R2274" s="967"/>
      <c r="S2274" s="970"/>
      <c r="T2274" s="967"/>
      <c r="U2274" s="970"/>
    </row>
    <row r="2275" spans="1:21" ht="12.6" hidden="1" customHeight="1" outlineLevel="2">
      <c r="A2275" s="991">
        <v>44364</v>
      </c>
      <c r="B2275" s="1163" t="s">
        <v>5739</v>
      </c>
      <c r="C2275" s="955" t="s">
        <v>8010</v>
      </c>
      <c r="D2275" s="977"/>
      <c r="E2275" s="977" t="s">
        <v>5700</v>
      </c>
      <c r="F2275" s="972"/>
      <c r="G2275" s="970"/>
      <c r="H2275" s="967"/>
      <c r="I2275" s="970"/>
      <c r="J2275" s="967"/>
      <c r="K2275" s="970"/>
      <c r="L2275" s="967"/>
      <c r="M2275" s="970"/>
      <c r="N2275" s="967"/>
      <c r="O2275" s="970"/>
      <c r="P2275" s="967"/>
      <c r="Q2275" s="970"/>
      <c r="R2275" s="967"/>
      <c r="S2275" s="970"/>
      <c r="T2275" s="967"/>
      <c r="U2275" s="970"/>
    </row>
    <row r="2276" spans="1:21" ht="25.2" hidden="1" customHeight="1" outlineLevel="2">
      <c r="A2276" s="991">
        <v>44364</v>
      </c>
      <c r="B2276" s="1163" t="s">
        <v>5739</v>
      </c>
      <c r="C2276" s="955" t="s">
        <v>8011</v>
      </c>
      <c r="D2276" s="977"/>
      <c r="E2276" s="977" t="s">
        <v>5700</v>
      </c>
      <c r="F2276" s="972"/>
      <c r="G2276" s="970"/>
      <c r="H2276" s="967"/>
      <c r="I2276" s="970"/>
      <c r="J2276" s="967"/>
      <c r="K2276" s="970"/>
      <c r="L2276" s="967"/>
      <c r="M2276" s="970"/>
      <c r="N2276" s="967"/>
      <c r="O2276" s="970"/>
      <c r="P2276" s="967"/>
      <c r="Q2276" s="970"/>
      <c r="R2276" s="967"/>
      <c r="S2276" s="970"/>
      <c r="T2276" s="967"/>
      <c r="U2276" s="970"/>
    </row>
    <row r="2277" spans="1:21" ht="12.6" hidden="1" customHeight="1" outlineLevel="2">
      <c r="A2277" s="991">
        <v>44364</v>
      </c>
      <c r="B2277" s="1163" t="s">
        <v>5698</v>
      </c>
      <c r="C2277" s="955" t="s">
        <v>7974</v>
      </c>
      <c r="D2277" s="968"/>
      <c r="E2277" s="968"/>
      <c r="F2277" s="969" t="s">
        <v>5700</v>
      </c>
      <c r="G2277" s="970"/>
      <c r="H2277" s="967"/>
      <c r="I2277" s="970"/>
      <c r="J2277" s="967"/>
      <c r="K2277" s="970"/>
      <c r="L2277" s="967"/>
      <c r="M2277" s="970"/>
      <c r="N2277" s="967"/>
      <c r="O2277" s="970"/>
      <c r="P2277" s="967"/>
      <c r="Q2277" s="970"/>
      <c r="R2277" s="967"/>
      <c r="S2277" s="970"/>
      <c r="T2277" s="967"/>
      <c r="U2277" s="970"/>
    </row>
    <row r="2278" spans="1:21" ht="12.6" hidden="1" customHeight="1" outlineLevel="2">
      <c r="A2278" s="991">
        <v>44364</v>
      </c>
      <c r="B2278" s="1163" t="s">
        <v>5698</v>
      </c>
      <c r="C2278" s="955" t="s">
        <v>8012</v>
      </c>
      <c r="D2278" s="968"/>
      <c r="E2278" s="968"/>
      <c r="F2278" s="972"/>
      <c r="G2278" s="970"/>
      <c r="H2278" s="967"/>
      <c r="I2278" s="970"/>
      <c r="J2278" s="967"/>
      <c r="K2278" s="970"/>
      <c r="L2278" s="967"/>
      <c r="M2278" s="970"/>
      <c r="N2278" s="967"/>
      <c r="O2278" s="973" t="s">
        <v>5700</v>
      </c>
      <c r="P2278" s="967"/>
      <c r="Q2278" s="970"/>
      <c r="R2278" s="967"/>
      <c r="S2278" s="970"/>
      <c r="T2278" s="967"/>
      <c r="U2278" s="970"/>
    </row>
    <row r="2279" spans="1:21" ht="12.6" hidden="1" customHeight="1" outlineLevel="1" collapsed="1">
      <c r="A2279" s="1036">
        <v>44365</v>
      </c>
      <c r="B2279" s="1163" t="s">
        <v>5698</v>
      </c>
      <c r="C2279" s="955" t="s">
        <v>8013</v>
      </c>
      <c r="D2279" s="968"/>
      <c r="E2279" s="968"/>
      <c r="F2279" s="969" t="s">
        <v>5700</v>
      </c>
      <c r="G2279" s="970"/>
      <c r="H2279" s="967"/>
      <c r="I2279" s="970"/>
      <c r="J2279" s="967"/>
      <c r="K2279" s="970"/>
      <c r="L2279" s="967"/>
      <c r="M2279" s="970"/>
      <c r="N2279" s="967"/>
      <c r="O2279" s="970"/>
      <c r="P2279" s="967"/>
      <c r="Q2279" s="970"/>
      <c r="R2279" s="967"/>
      <c r="S2279" s="970"/>
      <c r="T2279" s="967"/>
      <c r="U2279" s="970"/>
    </row>
    <row r="2280" spans="1:21" ht="12.6" hidden="1" customHeight="1" outlineLevel="2">
      <c r="A2280" s="1036">
        <v>44365</v>
      </c>
      <c r="B2280" s="1163" t="s">
        <v>5698</v>
      </c>
      <c r="C2280" s="955" t="s">
        <v>8014</v>
      </c>
      <c r="D2280" s="968"/>
      <c r="E2280" s="968"/>
      <c r="F2280" s="972"/>
      <c r="G2280" s="970"/>
      <c r="H2280" s="967"/>
      <c r="I2280" s="970"/>
      <c r="J2280" s="974" t="s">
        <v>5700</v>
      </c>
      <c r="K2280" s="970"/>
      <c r="L2280" s="967"/>
      <c r="M2280" s="970"/>
      <c r="N2280" s="967"/>
      <c r="O2280" s="973" t="s">
        <v>5700</v>
      </c>
      <c r="P2280" s="967"/>
      <c r="Q2280" s="970"/>
      <c r="R2280" s="967"/>
      <c r="S2280" s="970"/>
      <c r="T2280" s="967"/>
      <c r="U2280" s="970"/>
    </row>
    <row r="2281" spans="1:21" ht="12.6" hidden="1" customHeight="1" outlineLevel="2">
      <c r="A2281" s="1036">
        <v>44365</v>
      </c>
      <c r="B2281" s="1163" t="s">
        <v>5698</v>
      </c>
      <c r="C2281" s="955" t="s">
        <v>8015</v>
      </c>
      <c r="D2281" s="977"/>
      <c r="E2281" s="977" t="s">
        <v>5700</v>
      </c>
      <c r="F2281" s="972"/>
      <c r="G2281" s="970"/>
      <c r="H2281" s="967"/>
      <c r="I2281" s="970"/>
      <c r="J2281" s="967"/>
      <c r="K2281" s="970"/>
      <c r="L2281" s="967"/>
      <c r="M2281" s="970"/>
      <c r="N2281" s="967"/>
      <c r="O2281" s="970"/>
      <c r="P2281" s="967"/>
      <c r="Q2281" s="970"/>
      <c r="R2281" s="967"/>
      <c r="S2281" s="970"/>
      <c r="T2281" s="967"/>
      <c r="U2281" s="970"/>
    </row>
    <row r="2282" spans="1:21" ht="12.6" hidden="1" customHeight="1" outlineLevel="2">
      <c r="A2282" s="1036">
        <v>44365</v>
      </c>
      <c r="B2282" s="1163" t="s">
        <v>5698</v>
      </c>
      <c r="C2282" s="955" t="s">
        <v>8016</v>
      </c>
      <c r="D2282" s="968"/>
      <c r="E2282" s="968"/>
      <c r="F2282" s="972"/>
      <c r="G2282" s="970"/>
      <c r="H2282" s="967"/>
      <c r="I2282" s="970"/>
      <c r="J2282" s="967"/>
      <c r="K2282" s="970"/>
      <c r="L2282" s="967"/>
      <c r="M2282" s="970"/>
      <c r="N2282" s="967"/>
      <c r="O2282" s="970"/>
      <c r="P2282" s="967"/>
      <c r="Q2282" s="970"/>
      <c r="R2282" s="967"/>
      <c r="S2282" s="970"/>
      <c r="T2282" s="974" t="s">
        <v>5700</v>
      </c>
      <c r="U2282" s="970"/>
    </row>
    <row r="2283" spans="1:21" ht="25.2" hidden="1" customHeight="1" outlineLevel="2">
      <c r="A2283" s="1036">
        <v>44365</v>
      </c>
      <c r="B2283" s="1163" t="s">
        <v>5698</v>
      </c>
      <c r="C2283" s="955" t="s">
        <v>8017</v>
      </c>
      <c r="D2283" s="968"/>
      <c r="E2283" s="968"/>
      <c r="F2283" s="972"/>
      <c r="G2283" s="970"/>
      <c r="H2283" s="967"/>
      <c r="I2283" s="970"/>
      <c r="J2283" s="967"/>
      <c r="K2283" s="970"/>
      <c r="L2283" s="967"/>
      <c r="M2283" s="970"/>
      <c r="N2283" s="967"/>
      <c r="O2283" s="973" t="s">
        <v>5700</v>
      </c>
      <c r="P2283" s="967"/>
      <c r="Q2283" s="970"/>
      <c r="R2283" s="967"/>
      <c r="S2283" s="970"/>
      <c r="T2283" s="967"/>
      <c r="U2283" s="970"/>
    </row>
    <row r="2284" spans="1:21" ht="12.6" hidden="1" customHeight="1" outlineLevel="2">
      <c r="A2284" s="1036">
        <v>44365</v>
      </c>
      <c r="B2284" s="1163" t="s">
        <v>5698</v>
      </c>
      <c r="C2284" s="955" t="s">
        <v>8018</v>
      </c>
      <c r="D2284" s="968"/>
      <c r="E2284" s="968"/>
      <c r="F2284" s="969" t="s">
        <v>5700</v>
      </c>
      <c r="G2284" s="970"/>
      <c r="H2284" s="967"/>
      <c r="I2284" s="970"/>
      <c r="J2284" s="967"/>
      <c r="K2284" s="970"/>
      <c r="L2284" s="967"/>
      <c r="M2284" s="970"/>
      <c r="N2284" s="967"/>
      <c r="O2284" s="970"/>
      <c r="P2284" s="967"/>
      <c r="Q2284" s="970"/>
      <c r="R2284" s="967"/>
      <c r="S2284" s="970"/>
      <c r="T2284" s="967"/>
      <c r="U2284" s="970"/>
    </row>
    <row r="2285" spans="1:21" ht="12.6" hidden="1" customHeight="1" outlineLevel="2">
      <c r="A2285" s="1036">
        <v>44365</v>
      </c>
      <c r="B2285" s="1163" t="s">
        <v>5698</v>
      </c>
      <c r="C2285" s="955" t="s">
        <v>8019</v>
      </c>
      <c r="D2285" s="977"/>
      <c r="E2285" s="977" t="s">
        <v>5700</v>
      </c>
      <c r="F2285" s="972"/>
      <c r="G2285" s="970"/>
      <c r="H2285" s="967"/>
      <c r="I2285" s="970"/>
      <c r="J2285" s="967"/>
      <c r="K2285" s="970"/>
      <c r="L2285" s="967"/>
      <c r="M2285" s="970"/>
      <c r="N2285" s="967"/>
      <c r="O2285" s="970"/>
      <c r="P2285" s="967"/>
      <c r="Q2285" s="970"/>
      <c r="R2285" s="967"/>
      <c r="S2285" s="970"/>
      <c r="T2285" s="967"/>
      <c r="U2285" s="970"/>
    </row>
    <row r="2286" spans="1:21" ht="12.6" hidden="1" customHeight="1" outlineLevel="2">
      <c r="A2286" s="1036">
        <v>44365</v>
      </c>
      <c r="B2286" s="1163" t="s">
        <v>5698</v>
      </c>
      <c r="C2286" s="955" t="s">
        <v>8020</v>
      </c>
      <c r="D2286" s="968"/>
      <c r="E2286" s="968"/>
      <c r="F2286" s="969" t="s">
        <v>5700</v>
      </c>
      <c r="G2286" s="970"/>
      <c r="H2286" s="967"/>
      <c r="I2286" s="970"/>
      <c r="J2286" s="974" t="s">
        <v>5700</v>
      </c>
      <c r="K2286" s="970"/>
      <c r="L2286" s="967"/>
      <c r="M2286" s="970"/>
      <c r="N2286" s="967"/>
      <c r="O2286" s="970"/>
      <c r="P2286" s="967"/>
      <c r="Q2286" s="970"/>
      <c r="R2286" s="967"/>
      <c r="S2286" s="970"/>
      <c r="T2286" s="967"/>
      <c r="U2286" s="970"/>
    </row>
    <row r="2287" spans="1:21" ht="12.6" hidden="1" customHeight="1" outlineLevel="2">
      <c r="A2287" s="1036">
        <v>44365</v>
      </c>
      <c r="B2287" s="1163" t="s">
        <v>8021</v>
      </c>
      <c r="C2287" s="955" t="s">
        <v>8022</v>
      </c>
      <c r="D2287" s="968"/>
      <c r="E2287" s="968"/>
      <c r="F2287" s="972"/>
      <c r="G2287" s="970"/>
      <c r="H2287" s="967"/>
      <c r="I2287" s="970"/>
      <c r="J2287" s="967"/>
      <c r="K2287" s="970"/>
      <c r="L2287" s="967"/>
      <c r="M2287" s="970"/>
      <c r="N2287" s="967"/>
      <c r="O2287" s="970"/>
      <c r="P2287" s="967"/>
      <c r="Q2287" s="970"/>
      <c r="R2287" s="967"/>
      <c r="S2287" s="970"/>
      <c r="T2287" s="967"/>
      <c r="U2287" s="973" t="s">
        <v>5700</v>
      </c>
    </row>
    <row r="2288" spans="1:21" ht="12.6" hidden="1" customHeight="1" outlineLevel="2">
      <c r="A2288" s="1036">
        <v>44365</v>
      </c>
      <c r="B2288" s="1163" t="s">
        <v>8023</v>
      </c>
      <c r="C2288" s="955" t="s">
        <v>8024</v>
      </c>
      <c r="D2288" s="968"/>
      <c r="E2288" s="968"/>
      <c r="F2288" s="972"/>
      <c r="G2288" s="970"/>
      <c r="H2288" s="967"/>
      <c r="I2288" s="970"/>
      <c r="J2288" s="967"/>
      <c r="K2288" s="970"/>
      <c r="L2288" s="967"/>
      <c r="M2288" s="970"/>
      <c r="N2288" s="967"/>
      <c r="O2288" s="970"/>
      <c r="P2288" s="967"/>
      <c r="Q2288" s="970"/>
      <c r="R2288" s="967"/>
      <c r="S2288" s="970"/>
      <c r="T2288" s="967"/>
      <c r="U2288" s="970"/>
    </row>
    <row r="2289" spans="1:23" ht="12.6" hidden="1" customHeight="1" outlineLevel="2">
      <c r="A2289" s="1036">
        <v>44365</v>
      </c>
      <c r="B2289" s="1163" t="s">
        <v>5698</v>
      </c>
      <c r="C2289" s="955" t="s">
        <v>8025</v>
      </c>
      <c r="D2289" s="968"/>
      <c r="E2289" s="968"/>
      <c r="F2289" s="972"/>
      <c r="G2289" s="970"/>
      <c r="H2289" s="967"/>
      <c r="I2289" s="970"/>
      <c r="J2289" s="967"/>
      <c r="K2289" s="970"/>
      <c r="L2289" s="967"/>
      <c r="M2289" s="970"/>
      <c r="N2289" s="974" t="s">
        <v>5700</v>
      </c>
      <c r="O2289" s="973" t="s">
        <v>5700</v>
      </c>
      <c r="P2289" s="967"/>
      <c r="Q2289" s="970"/>
      <c r="R2289" s="967"/>
      <c r="S2289" s="970"/>
      <c r="T2289" s="967"/>
      <c r="U2289" s="970"/>
      <c r="V2289" s="967"/>
      <c r="W2289" s="970"/>
    </row>
    <row r="2290" spans="1:23" ht="12.6" hidden="1" customHeight="1" outlineLevel="2">
      <c r="A2290" s="1036">
        <v>44365</v>
      </c>
      <c r="B2290" s="1163" t="s">
        <v>5865</v>
      </c>
      <c r="C2290" s="955" t="s">
        <v>8026</v>
      </c>
      <c r="D2290" s="968"/>
      <c r="E2290" s="968"/>
      <c r="F2290" s="972"/>
      <c r="G2290" s="970"/>
      <c r="H2290" s="967"/>
      <c r="I2290" s="970"/>
      <c r="J2290" s="967"/>
      <c r="K2290" s="970"/>
      <c r="L2290" s="967"/>
      <c r="M2290" s="970"/>
      <c r="N2290" s="967"/>
      <c r="O2290" s="970"/>
      <c r="P2290" s="967"/>
      <c r="Q2290" s="970"/>
      <c r="R2290" s="967"/>
      <c r="S2290" s="970"/>
      <c r="T2290" s="974" t="s">
        <v>5700</v>
      </c>
      <c r="U2290" s="970"/>
      <c r="V2290" s="967"/>
      <c r="W2290" s="970"/>
    </row>
    <row r="2291" spans="1:23" ht="12.6" hidden="1" customHeight="1" outlineLevel="2">
      <c r="A2291" s="1036">
        <v>44365</v>
      </c>
      <c r="B2291" s="1163" t="s">
        <v>5698</v>
      </c>
      <c r="C2291" s="955" t="s">
        <v>8027</v>
      </c>
      <c r="D2291" s="968"/>
      <c r="E2291" s="968"/>
      <c r="F2291" s="972"/>
      <c r="G2291" s="970"/>
      <c r="H2291" s="967"/>
      <c r="I2291" s="970"/>
      <c r="J2291" s="967"/>
      <c r="K2291" s="973" t="s">
        <v>5700</v>
      </c>
      <c r="L2291" s="967"/>
      <c r="M2291" s="970"/>
      <c r="N2291" s="967"/>
      <c r="O2291" s="970"/>
      <c r="P2291" s="967"/>
      <c r="Q2291" s="970"/>
      <c r="R2291" s="967"/>
      <c r="S2291" s="970"/>
      <c r="T2291" s="967"/>
      <c r="U2291" s="970"/>
      <c r="V2291" s="967"/>
      <c r="W2291" s="970"/>
    </row>
    <row r="2292" spans="1:23" ht="12.6" hidden="1" customHeight="1" outlineLevel="2">
      <c r="A2292" s="1036">
        <v>44365</v>
      </c>
      <c r="B2292" s="1163" t="s">
        <v>5698</v>
      </c>
      <c r="C2292" s="955" t="s">
        <v>8028</v>
      </c>
      <c r="D2292" s="968"/>
      <c r="E2292" s="968"/>
      <c r="F2292" s="972"/>
      <c r="G2292" s="970"/>
      <c r="H2292" s="967"/>
      <c r="I2292" s="970"/>
      <c r="J2292" s="967"/>
      <c r="K2292" s="970"/>
      <c r="L2292" s="967"/>
      <c r="M2292" s="970"/>
      <c r="N2292" s="967"/>
      <c r="O2292" s="970"/>
      <c r="P2292" s="967"/>
      <c r="Q2292" s="970"/>
      <c r="R2292" s="967"/>
      <c r="S2292" s="970"/>
      <c r="T2292" s="974" t="s">
        <v>5700</v>
      </c>
      <c r="U2292" s="970"/>
      <c r="V2292" s="967"/>
      <c r="W2292" s="970"/>
    </row>
    <row r="2293" spans="1:23" ht="12.6" hidden="1" customHeight="1" outlineLevel="2">
      <c r="A2293" s="1036">
        <v>44365</v>
      </c>
      <c r="B2293" s="1163" t="s">
        <v>5698</v>
      </c>
      <c r="C2293" s="955" t="s">
        <v>8029</v>
      </c>
      <c r="D2293" s="968"/>
      <c r="E2293" s="968"/>
      <c r="F2293" s="972"/>
      <c r="G2293" s="970"/>
      <c r="H2293" s="967"/>
      <c r="I2293" s="970"/>
      <c r="J2293" s="967"/>
      <c r="K2293" s="970"/>
      <c r="L2293" s="967"/>
      <c r="M2293" s="970"/>
      <c r="N2293" s="967"/>
      <c r="O2293" s="970"/>
      <c r="P2293" s="967"/>
      <c r="Q2293" s="970"/>
      <c r="R2293" s="967"/>
      <c r="S2293" s="970"/>
      <c r="T2293" s="967"/>
      <c r="U2293" s="970"/>
      <c r="V2293" s="967"/>
      <c r="W2293" s="970"/>
    </row>
    <row r="2294" spans="1:23" ht="12.6" hidden="1" customHeight="1" outlineLevel="2">
      <c r="A2294" s="1036">
        <v>44365</v>
      </c>
      <c r="B2294" s="1163" t="s">
        <v>5698</v>
      </c>
      <c r="C2294" s="955" t="s">
        <v>8030</v>
      </c>
      <c r="D2294" s="968"/>
      <c r="E2294" s="968"/>
      <c r="F2294" s="972"/>
      <c r="G2294" s="970"/>
      <c r="H2294" s="967"/>
      <c r="I2294" s="970"/>
      <c r="J2294" s="967"/>
      <c r="K2294" s="970"/>
      <c r="L2294" s="967"/>
      <c r="M2294" s="970"/>
      <c r="N2294" s="967"/>
      <c r="O2294" s="970"/>
      <c r="P2294" s="967"/>
      <c r="Q2294" s="970"/>
      <c r="R2294" s="967"/>
      <c r="S2294" s="970"/>
      <c r="T2294" s="974" t="s">
        <v>5700</v>
      </c>
      <c r="U2294" s="970"/>
      <c r="V2294" s="967"/>
      <c r="W2294" s="970"/>
    </row>
    <row r="2295" spans="1:23" ht="12.6" hidden="1" customHeight="1" outlineLevel="2">
      <c r="A2295" s="1036">
        <v>44365</v>
      </c>
      <c r="B2295" s="1163" t="s">
        <v>5698</v>
      </c>
      <c r="C2295" s="955" t="s">
        <v>8031</v>
      </c>
      <c r="D2295" s="968"/>
      <c r="E2295" s="968"/>
      <c r="F2295" s="972"/>
      <c r="G2295" s="970"/>
      <c r="H2295" s="967"/>
      <c r="I2295" s="973" t="s">
        <v>5700</v>
      </c>
      <c r="J2295" s="967"/>
      <c r="K2295" s="970"/>
      <c r="L2295" s="967"/>
      <c r="M2295" s="970"/>
      <c r="N2295" s="967"/>
      <c r="O2295" s="970"/>
      <c r="P2295" s="967"/>
      <c r="Q2295" s="970"/>
      <c r="R2295" s="967"/>
      <c r="S2295" s="970"/>
      <c r="T2295" s="967"/>
      <c r="U2295" s="970"/>
      <c r="V2295" s="967"/>
      <c r="W2295" s="973" t="s">
        <v>5700</v>
      </c>
    </row>
    <row r="2296" spans="1:23" ht="12.6" hidden="1" customHeight="1" outlineLevel="2">
      <c r="A2296" s="1036">
        <v>44365</v>
      </c>
      <c r="B2296" s="1163" t="s">
        <v>5698</v>
      </c>
      <c r="C2296" s="955" t="s">
        <v>8032</v>
      </c>
      <c r="D2296" s="968"/>
      <c r="E2296" s="968"/>
      <c r="F2296" s="969" t="s">
        <v>5700</v>
      </c>
      <c r="G2296" s="970"/>
      <c r="H2296" s="967"/>
      <c r="I2296" s="970"/>
      <c r="J2296" s="967"/>
      <c r="K2296" s="970"/>
      <c r="L2296" s="967"/>
      <c r="M2296" s="970"/>
      <c r="N2296" s="967"/>
      <c r="O2296" s="970"/>
      <c r="P2296" s="967"/>
      <c r="Q2296" s="970"/>
      <c r="R2296" s="967"/>
      <c r="S2296" s="970"/>
      <c r="T2296" s="967"/>
      <c r="U2296" s="970"/>
      <c r="V2296" s="967"/>
      <c r="W2296" s="970"/>
    </row>
    <row r="2297" spans="1:23" ht="25.2" hidden="1" customHeight="1" outlineLevel="2">
      <c r="A2297" s="1036">
        <v>44365</v>
      </c>
      <c r="B2297" s="1163" t="s">
        <v>3470</v>
      </c>
      <c r="C2297" s="955" t="s">
        <v>8033</v>
      </c>
      <c r="D2297" s="968"/>
      <c r="E2297" s="968"/>
      <c r="F2297" s="972"/>
      <c r="G2297" s="970"/>
      <c r="H2297" s="967"/>
      <c r="I2297" s="970"/>
      <c r="J2297" s="967"/>
      <c r="K2297" s="970"/>
      <c r="L2297" s="967"/>
      <c r="M2297" s="970"/>
      <c r="N2297" s="967"/>
      <c r="O2297" s="970"/>
      <c r="P2297" s="967"/>
      <c r="Q2297" s="973" t="s">
        <v>5700</v>
      </c>
      <c r="R2297" s="967"/>
      <c r="S2297" s="970"/>
      <c r="T2297" s="967"/>
      <c r="U2297" s="970"/>
      <c r="V2297" s="967"/>
      <c r="W2297" s="970"/>
    </row>
    <row r="2298" spans="1:23" ht="12.6" hidden="1" customHeight="1" outlineLevel="2">
      <c r="A2298" s="1036">
        <v>44365</v>
      </c>
      <c r="B2298" s="1163" t="s">
        <v>5698</v>
      </c>
      <c r="C2298" s="955" t="s">
        <v>8034</v>
      </c>
      <c r="D2298" s="968"/>
      <c r="E2298" s="968"/>
      <c r="F2298" s="972"/>
      <c r="G2298" s="970"/>
      <c r="H2298" s="967"/>
      <c r="I2298" s="970"/>
      <c r="J2298" s="967"/>
      <c r="K2298" s="970"/>
      <c r="L2298" s="967"/>
      <c r="M2298" s="970"/>
      <c r="N2298" s="967"/>
      <c r="O2298" s="970"/>
      <c r="P2298" s="974" t="s">
        <v>5700</v>
      </c>
      <c r="Q2298" s="970"/>
      <c r="R2298" s="967"/>
      <c r="S2298" s="970"/>
      <c r="T2298" s="974" t="s">
        <v>5700</v>
      </c>
      <c r="U2298" s="970"/>
      <c r="V2298" s="967"/>
      <c r="W2298" s="970"/>
    </row>
    <row r="2299" spans="1:23" ht="12.6" hidden="1" customHeight="1" outlineLevel="1" collapsed="1">
      <c r="A2299" s="987">
        <v>44366</v>
      </c>
      <c r="B2299" s="1163" t="s">
        <v>5698</v>
      </c>
      <c r="C2299" s="955" t="s">
        <v>8035</v>
      </c>
      <c r="D2299" s="968"/>
      <c r="E2299" s="968"/>
      <c r="F2299" s="972"/>
      <c r="G2299" s="970"/>
      <c r="H2299" s="974" t="s">
        <v>5700</v>
      </c>
      <c r="I2299" s="970"/>
      <c r="J2299" s="967"/>
      <c r="K2299" s="970"/>
      <c r="L2299" s="967"/>
      <c r="M2299" s="970"/>
      <c r="N2299" s="967"/>
      <c r="O2299" s="970"/>
      <c r="P2299" s="967"/>
      <c r="Q2299" s="970"/>
      <c r="R2299" s="967"/>
      <c r="S2299" s="970"/>
      <c r="T2299" s="967"/>
      <c r="U2299" s="970"/>
      <c r="V2299" s="967"/>
      <c r="W2299" s="970"/>
    </row>
    <row r="2300" spans="1:23" ht="12.6" hidden="1" customHeight="1" outlineLevel="2">
      <c r="A2300" s="987">
        <v>44366</v>
      </c>
      <c r="B2300" s="1163" t="s">
        <v>5698</v>
      </c>
      <c r="C2300" s="955" t="s">
        <v>8036</v>
      </c>
      <c r="D2300" s="977"/>
      <c r="E2300" s="977" t="s">
        <v>5700</v>
      </c>
      <c r="F2300" s="972"/>
      <c r="G2300" s="970"/>
      <c r="H2300" s="967"/>
      <c r="I2300" s="970"/>
      <c r="J2300" s="967"/>
      <c r="K2300" s="970"/>
      <c r="L2300" s="967"/>
      <c r="M2300" s="970"/>
      <c r="N2300" s="967"/>
      <c r="O2300" s="970"/>
      <c r="P2300" s="967"/>
      <c r="Q2300" s="970"/>
      <c r="R2300" s="967"/>
      <c r="S2300" s="970"/>
      <c r="T2300" s="967"/>
      <c r="U2300" s="970"/>
      <c r="V2300" s="967"/>
      <c r="W2300" s="970"/>
    </row>
    <row r="2301" spans="1:23" ht="12.6" hidden="1" customHeight="1" outlineLevel="2">
      <c r="A2301" s="987">
        <v>44366</v>
      </c>
      <c r="B2301" s="1163" t="s">
        <v>5745</v>
      </c>
      <c r="C2301" s="955" t="s">
        <v>8037</v>
      </c>
      <c r="D2301" s="968"/>
      <c r="E2301" s="968"/>
      <c r="F2301" s="969" t="s">
        <v>5700</v>
      </c>
      <c r="G2301" s="970"/>
      <c r="H2301" s="967"/>
      <c r="I2301" s="970"/>
      <c r="J2301" s="967"/>
      <c r="K2301" s="970"/>
      <c r="L2301" s="967"/>
      <c r="M2301" s="970"/>
      <c r="N2301" s="967"/>
      <c r="O2301" s="970"/>
      <c r="P2301" s="967"/>
      <c r="Q2301" s="970"/>
      <c r="R2301" s="967"/>
      <c r="S2301" s="970"/>
      <c r="T2301" s="974"/>
      <c r="U2301" s="970"/>
      <c r="V2301" s="967"/>
      <c r="W2301" s="970"/>
    </row>
    <row r="2302" spans="1:23" ht="12.6" hidden="1" customHeight="1" outlineLevel="2">
      <c r="A2302" s="987">
        <v>44366</v>
      </c>
      <c r="B2302" s="1163" t="s">
        <v>5698</v>
      </c>
      <c r="C2302" s="955" t="s">
        <v>8038</v>
      </c>
      <c r="D2302" s="968"/>
      <c r="E2302" s="968"/>
      <c r="F2302" s="972"/>
      <c r="G2302" s="970"/>
      <c r="H2302" s="967"/>
      <c r="I2302" s="970"/>
      <c r="J2302" s="967"/>
      <c r="K2302" s="970"/>
      <c r="L2302" s="967"/>
      <c r="M2302" s="970"/>
      <c r="N2302" s="967"/>
      <c r="O2302" s="970"/>
      <c r="P2302" s="967"/>
      <c r="Q2302" s="970"/>
      <c r="R2302" s="967"/>
      <c r="S2302" s="970"/>
      <c r="T2302" s="974" t="s">
        <v>5700</v>
      </c>
      <c r="U2302" s="970"/>
      <c r="V2302" s="967"/>
      <c r="W2302" s="970"/>
    </row>
    <row r="2303" spans="1:23" ht="12.6" hidden="1" customHeight="1" outlineLevel="2">
      <c r="A2303" s="987">
        <v>44366</v>
      </c>
      <c r="B2303" s="1163" t="s">
        <v>5698</v>
      </c>
      <c r="C2303" s="955" t="s">
        <v>8039</v>
      </c>
      <c r="D2303" s="977"/>
      <c r="E2303" s="977" t="s">
        <v>5700</v>
      </c>
      <c r="F2303" s="972"/>
      <c r="G2303" s="970"/>
      <c r="H2303" s="967"/>
      <c r="I2303" s="970"/>
      <c r="J2303" s="967"/>
      <c r="K2303" s="970"/>
      <c r="L2303" s="967"/>
      <c r="M2303" s="970"/>
      <c r="N2303" s="967"/>
      <c r="O2303" s="970"/>
      <c r="P2303" s="967"/>
      <c r="Q2303" s="970"/>
      <c r="R2303" s="967"/>
      <c r="S2303" s="970"/>
      <c r="T2303" s="967"/>
      <c r="U2303" s="970"/>
      <c r="V2303" s="967"/>
      <c r="W2303" s="970"/>
    </row>
    <row r="2304" spans="1:23" ht="12.6" hidden="1" customHeight="1" outlineLevel="2">
      <c r="A2304" s="987">
        <v>44366</v>
      </c>
      <c r="B2304" s="1163" t="s">
        <v>5739</v>
      </c>
      <c r="C2304" s="955" t="s">
        <v>8040</v>
      </c>
      <c r="D2304" s="977"/>
      <c r="E2304" s="977" t="s">
        <v>5700</v>
      </c>
      <c r="F2304" s="972"/>
      <c r="G2304" s="970"/>
      <c r="H2304" s="967"/>
      <c r="I2304" s="970"/>
      <c r="J2304" s="967"/>
      <c r="K2304" s="970"/>
      <c r="L2304" s="967"/>
      <c r="M2304" s="970"/>
      <c r="N2304" s="967"/>
      <c r="O2304" s="970"/>
      <c r="P2304" s="967"/>
      <c r="Q2304" s="970"/>
      <c r="R2304" s="967"/>
      <c r="S2304" s="970"/>
      <c r="T2304" s="967"/>
      <c r="U2304" s="970"/>
      <c r="V2304" s="967"/>
      <c r="W2304" s="970"/>
    </row>
    <row r="2305" spans="1:23" ht="12.6" hidden="1" customHeight="1" outlineLevel="2">
      <c r="A2305" s="987">
        <v>44366</v>
      </c>
      <c r="B2305" s="1163" t="s">
        <v>5698</v>
      </c>
      <c r="C2305" s="955" t="s">
        <v>8041</v>
      </c>
      <c r="D2305" s="968"/>
      <c r="E2305" s="968"/>
      <c r="F2305" s="972"/>
      <c r="G2305" s="973" t="s">
        <v>5700</v>
      </c>
      <c r="H2305" s="967"/>
      <c r="I2305" s="970"/>
      <c r="J2305" s="967"/>
      <c r="K2305" s="970"/>
      <c r="L2305" s="967"/>
      <c r="M2305" s="970"/>
      <c r="N2305" s="967"/>
      <c r="O2305" s="970"/>
      <c r="P2305" s="967"/>
      <c r="Q2305" s="970"/>
      <c r="R2305" s="967"/>
      <c r="S2305" s="970"/>
      <c r="T2305" s="967"/>
      <c r="U2305" s="970"/>
      <c r="V2305" s="967"/>
      <c r="W2305" s="970"/>
    </row>
    <row r="2306" spans="1:23" ht="12.6" hidden="1" customHeight="1" outlineLevel="2">
      <c r="A2306" s="987">
        <v>44366</v>
      </c>
      <c r="B2306" s="1163" t="s">
        <v>5698</v>
      </c>
      <c r="C2306" s="955" t="s">
        <v>8042</v>
      </c>
      <c r="D2306" s="977"/>
      <c r="E2306" s="977" t="s">
        <v>5700</v>
      </c>
      <c r="F2306" s="972"/>
      <c r="G2306" s="970"/>
      <c r="H2306" s="967"/>
      <c r="I2306" s="970"/>
      <c r="J2306" s="967"/>
      <c r="K2306" s="970"/>
      <c r="L2306" s="967"/>
      <c r="M2306" s="970"/>
      <c r="N2306" s="967"/>
      <c r="O2306" s="970"/>
      <c r="P2306" s="967"/>
      <c r="Q2306" s="970"/>
      <c r="R2306" s="967"/>
      <c r="S2306" s="970"/>
      <c r="T2306" s="967"/>
      <c r="U2306" s="970"/>
      <c r="V2306" s="967"/>
      <c r="W2306" s="970"/>
    </row>
    <row r="2307" spans="1:23" ht="12.6" hidden="1" customHeight="1" outlineLevel="2">
      <c r="A2307" s="987">
        <v>44366</v>
      </c>
      <c r="B2307" s="1163" t="s">
        <v>5698</v>
      </c>
      <c r="C2307" s="955" t="s">
        <v>8043</v>
      </c>
      <c r="D2307" s="977"/>
      <c r="E2307" s="977" t="s">
        <v>5700</v>
      </c>
      <c r="F2307" s="972"/>
      <c r="G2307" s="970"/>
      <c r="H2307" s="967"/>
      <c r="I2307" s="970"/>
      <c r="J2307" s="967"/>
      <c r="K2307" s="970"/>
      <c r="L2307" s="967"/>
      <c r="M2307" s="970"/>
      <c r="N2307" s="967"/>
      <c r="O2307" s="970"/>
      <c r="P2307" s="967"/>
      <c r="Q2307" s="970"/>
      <c r="R2307" s="967"/>
      <c r="S2307" s="970"/>
      <c r="T2307" s="974" t="s">
        <v>5700</v>
      </c>
      <c r="U2307" s="970"/>
      <c r="V2307" s="967"/>
      <c r="W2307" s="970"/>
    </row>
    <row r="2308" spans="1:23" ht="12.6" hidden="1" customHeight="1" outlineLevel="2">
      <c r="A2308" s="987">
        <v>44366</v>
      </c>
      <c r="B2308" s="1163" t="s">
        <v>6950</v>
      </c>
      <c r="C2308" s="955" t="s">
        <v>8044</v>
      </c>
      <c r="D2308" s="968"/>
      <c r="E2308" s="968"/>
      <c r="F2308" s="972"/>
      <c r="G2308" s="970"/>
      <c r="H2308" s="967"/>
      <c r="I2308" s="970"/>
      <c r="J2308" s="967"/>
      <c r="K2308" s="970"/>
      <c r="L2308" s="967"/>
      <c r="M2308" s="970"/>
      <c r="N2308" s="967"/>
      <c r="O2308" s="970"/>
      <c r="P2308" s="967"/>
      <c r="Q2308" s="970"/>
      <c r="R2308" s="967"/>
      <c r="S2308" s="970"/>
      <c r="T2308" s="967"/>
      <c r="U2308" s="970"/>
      <c r="V2308" s="967"/>
      <c r="W2308" s="970"/>
    </row>
    <row r="2309" spans="1:23" ht="12.6" hidden="1" customHeight="1" outlineLevel="2">
      <c r="A2309" s="987">
        <v>44366</v>
      </c>
      <c r="B2309" s="1163" t="s">
        <v>5698</v>
      </c>
      <c r="C2309" s="955" t="s">
        <v>8045</v>
      </c>
      <c r="D2309" s="968"/>
      <c r="E2309" s="968"/>
      <c r="F2309" s="972"/>
      <c r="G2309" s="970"/>
      <c r="H2309" s="967"/>
      <c r="I2309" s="970"/>
      <c r="J2309" s="967"/>
      <c r="K2309" s="970"/>
      <c r="L2309" s="967"/>
      <c r="M2309" s="970"/>
      <c r="N2309" s="967"/>
      <c r="O2309" s="970"/>
      <c r="P2309" s="967"/>
      <c r="Q2309" s="970"/>
      <c r="R2309" s="967"/>
      <c r="S2309" s="970"/>
      <c r="T2309" s="967"/>
      <c r="U2309" s="970"/>
      <c r="V2309" s="967"/>
      <c r="W2309" s="970"/>
    </row>
    <row r="2310" spans="1:23" ht="12.6" hidden="1" customHeight="1" outlineLevel="1" collapsed="1">
      <c r="A2310" s="1246">
        <v>44368</v>
      </c>
      <c r="B2310" s="1163" t="s">
        <v>5698</v>
      </c>
      <c r="C2310" s="955" t="s">
        <v>8046</v>
      </c>
      <c r="D2310" s="968"/>
      <c r="E2310" s="968"/>
      <c r="F2310" s="969" t="s">
        <v>5700</v>
      </c>
      <c r="G2310" s="970"/>
      <c r="H2310" s="967"/>
      <c r="I2310" s="970"/>
      <c r="J2310" s="967"/>
      <c r="K2310" s="970"/>
      <c r="L2310" s="967"/>
      <c r="M2310" s="970"/>
      <c r="N2310" s="967"/>
      <c r="O2310" s="970"/>
      <c r="P2310" s="967"/>
      <c r="Q2310" s="970"/>
      <c r="R2310" s="967"/>
      <c r="S2310" s="970"/>
      <c r="T2310" s="967"/>
      <c r="U2310" s="970"/>
      <c r="V2310" s="967"/>
      <c r="W2310" s="970"/>
    </row>
    <row r="2311" spans="1:23" ht="25.2" hidden="1" customHeight="1" outlineLevel="2">
      <c r="A2311" s="1246">
        <v>44368</v>
      </c>
      <c r="B2311" s="1163" t="s">
        <v>5706</v>
      </c>
      <c r="C2311" s="955" t="s">
        <v>8047</v>
      </c>
      <c r="D2311" s="968"/>
      <c r="E2311" s="968"/>
      <c r="F2311" s="972"/>
      <c r="G2311" s="970"/>
      <c r="H2311" s="967"/>
      <c r="I2311" s="970"/>
      <c r="J2311" s="967"/>
      <c r="K2311" s="970"/>
      <c r="L2311" s="967"/>
      <c r="M2311" s="970"/>
      <c r="N2311" s="967"/>
      <c r="O2311" s="973" t="s">
        <v>5700</v>
      </c>
      <c r="P2311" s="967"/>
      <c r="Q2311" s="970"/>
      <c r="R2311" s="967"/>
      <c r="S2311" s="970"/>
      <c r="T2311" s="967"/>
      <c r="U2311" s="970"/>
      <c r="V2311" s="967"/>
      <c r="W2311" s="970"/>
    </row>
    <row r="2312" spans="1:23" ht="12.6" hidden="1" customHeight="1" outlineLevel="2">
      <c r="A2312" s="1246">
        <v>44368</v>
      </c>
      <c r="B2312" s="1163" t="s">
        <v>5698</v>
      </c>
      <c r="C2312" s="955" t="s">
        <v>8048</v>
      </c>
      <c r="D2312" s="968"/>
      <c r="E2312" s="968"/>
      <c r="F2312" s="972"/>
      <c r="G2312" s="970"/>
      <c r="H2312" s="967"/>
      <c r="I2312" s="970"/>
      <c r="J2312" s="967"/>
      <c r="K2312" s="970"/>
      <c r="L2312" s="967"/>
      <c r="M2312" s="970"/>
      <c r="N2312" s="967"/>
      <c r="O2312" s="970"/>
      <c r="P2312" s="967"/>
      <c r="Q2312" s="970"/>
      <c r="R2312" s="967"/>
      <c r="S2312" s="970"/>
      <c r="T2312" s="967"/>
      <c r="U2312" s="970"/>
      <c r="V2312" s="967"/>
      <c r="W2312" s="973" t="s">
        <v>5700</v>
      </c>
    </row>
    <row r="2313" spans="1:23" ht="12.6" hidden="1" customHeight="1" outlineLevel="2">
      <c r="A2313" s="1246">
        <v>44368</v>
      </c>
      <c r="B2313" s="1163" t="s">
        <v>5698</v>
      </c>
      <c r="C2313" s="955" t="s">
        <v>8049</v>
      </c>
      <c r="D2313" s="968"/>
      <c r="E2313" s="968"/>
      <c r="F2313" s="972"/>
      <c r="G2313" s="970"/>
      <c r="H2313" s="967"/>
      <c r="I2313" s="970"/>
      <c r="J2313" s="967"/>
      <c r="K2313" s="970"/>
      <c r="L2313" s="967"/>
      <c r="M2313" s="970"/>
      <c r="N2313" s="967"/>
      <c r="O2313" s="973" t="s">
        <v>5700</v>
      </c>
      <c r="P2313" s="967"/>
      <c r="Q2313" s="970"/>
      <c r="R2313" s="967"/>
      <c r="S2313" s="970"/>
      <c r="T2313" s="967"/>
      <c r="U2313" s="970"/>
      <c r="V2313" s="967"/>
      <c r="W2313" s="970"/>
    </row>
    <row r="2314" spans="1:23" ht="12.6" hidden="1" customHeight="1" outlineLevel="2">
      <c r="A2314" s="1246">
        <v>44368</v>
      </c>
      <c r="B2314" s="1163" t="s">
        <v>5698</v>
      </c>
      <c r="C2314" s="955" t="s">
        <v>8050</v>
      </c>
      <c r="D2314" s="968"/>
      <c r="E2314" s="968"/>
      <c r="F2314" s="969" t="s">
        <v>5700</v>
      </c>
      <c r="G2314" s="970"/>
      <c r="H2314" s="967"/>
      <c r="I2314" s="970"/>
      <c r="J2314" s="967"/>
      <c r="K2314" s="970"/>
      <c r="L2314" s="967"/>
      <c r="M2314" s="970"/>
      <c r="N2314" s="967"/>
      <c r="O2314" s="970"/>
      <c r="P2314" s="967"/>
      <c r="Q2314" s="970"/>
      <c r="R2314" s="967"/>
      <c r="S2314" s="970"/>
      <c r="T2314" s="967"/>
      <c r="U2314" s="970"/>
      <c r="V2314" s="967"/>
      <c r="W2314" s="970"/>
    </row>
    <row r="2315" spans="1:23" ht="12.6" hidden="1" customHeight="1" outlineLevel="2">
      <c r="A2315" s="1246">
        <v>44368</v>
      </c>
      <c r="B2315" s="1163" t="s">
        <v>5698</v>
      </c>
      <c r="C2315" s="955" t="s">
        <v>8051</v>
      </c>
      <c r="D2315" s="968"/>
      <c r="E2315" s="968"/>
      <c r="F2315" s="969" t="s">
        <v>5700</v>
      </c>
      <c r="G2315" s="970"/>
      <c r="H2315" s="967"/>
      <c r="I2315" s="970"/>
      <c r="J2315" s="967"/>
      <c r="K2315" s="970"/>
      <c r="L2315" s="967"/>
      <c r="M2315" s="970"/>
      <c r="N2315" s="967"/>
      <c r="O2315" s="973" t="s">
        <v>5700</v>
      </c>
      <c r="P2315" s="967"/>
      <c r="Q2315" s="970"/>
      <c r="R2315" s="967"/>
      <c r="S2315" s="970"/>
      <c r="T2315" s="967"/>
      <c r="U2315" s="970"/>
      <c r="V2315" s="967"/>
      <c r="W2315" s="970"/>
    </row>
    <row r="2316" spans="1:23" ht="37.799999999999997" hidden="1" customHeight="1" outlineLevel="2">
      <c r="A2316" s="1246">
        <v>44368</v>
      </c>
      <c r="B2316" s="1163" t="s">
        <v>3470</v>
      </c>
      <c r="C2316" s="955" t="s">
        <v>8052</v>
      </c>
      <c r="D2316" s="968"/>
      <c r="E2316" s="968"/>
      <c r="F2316" s="972"/>
      <c r="G2316" s="970"/>
      <c r="H2316" s="967"/>
      <c r="I2316" s="970"/>
      <c r="J2316" s="967"/>
      <c r="K2316" s="970"/>
      <c r="L2316" s="967"/>
      <c r="M2316" s="970"/>
      <c r="N2316" s="967"/>
      <c r="O2316" s="970"/>
      <c r="P2316" s="967"/>
      <c r="Q2316" s="970"/>
      <c r="R2316" s="967"/>
      <c r="S2316" s="970"/>
      <c r="T2316" s="974" t="s">
        <v>5700</v>
      </c>
      <c r="U2316" s="970"/>
      <c r="V2316" s="967"/>
      <c r="W2316" s="970"/>
    </row>
    <row r="2317" spans="1:23" ht="25.2" hidden="1" customHeight="1" outlineLevel="2">
      <c r="A2317" s="1246">
        <v>44368</v>
      </c>
      <c r="B2317" s="1163" t="s">
        <v>5698</v>
      </c>
      <c r="C2317" s="955" t="s">
        <v>8053</v>
      </c>
      <c r="D2317" s="977"/>
      <c r="E2317" s="977" t="s">
        <v>5700</v>
      </c>
      <c r="F2317" s="972"/>
      <c r="G2317" s="970"/>
      <c r="H2317" s="967"/>
      <c r="I2317" s="970"/>
      <c r="J2317" s="967"/>
      <c r="K2317" s="970"/>
      <c r="L2317" s="967"/>
      <c r="M2317" s="970"/>
      <c r="N2317" s="967"/>
      <c r="O2317" s="970"/>
      <c r="P2317" s="967"/>
      <c r="Q2317" s="973" t="s">
        <v>5700</v>
      </c>
      <c r="R2317" s="967"/>
      <c r="S2317" s="970"/>
      <c r="T2317" s="967"/>
      <c r="U2317" s="970"/>
      <c r="V2317" s="967"/>
      <c r="W2317" s="970"/>
    </row>
    <row r="2318" spans="1:23" ht="25.2" hidden="1" customHeight="1" outlineLevel="2">
      <c r="A2318" s="1246">
        <v>44368</v>
      </c>
      <c r="B2318" s="1163" t="s">
        <v>5698</v>
      </c>
      <c r="C2318" s="955" t="s">
        <v>8054</v>
      </c>
      <c r="D2318" s="977"/>
      <c r="E2318" s="977" t="s">
        <v>5700</v>
      </c>
      <c r="F2318" s="972"/>
      <c r="G2318" s="970"/>
      <c r="H2318" s="967"/>
      <c r="I2318" s="970"/>
      <c r="J2318" s="974" t="s">
        <v>5700</v>
      </c>
      <c r="K2318" s="970"/>
      <c r="L2318" s="967"/>
      <c r="M2318" s="970"/>
      <c r="N2318" s="967"/>
      <c r="O2318" s="970"/>
      <c r="P2318" s="967"/>
      <c r="Q2318" s="970"/>
      <c r="R2318" s="967"/>
      <c r="S2318" s="970"/>
      <c r="T2318" s="967"/>
      <c r="U2318" s="970"/>
      <c r="V2318" s="967"/>
      <c r="W2318" s="970"/>
    </row>
    <row r="2319" spans="1:23" ht="25.2" hidden="1" customHeight="1" outlineLevel="2">
      <c r="A2319" s="1246">
        <v>44368</v>
      </c>
      <c r="B2319" s="1163" t="s">
        <v>5698</v>
      </c>
      <c r="C2319" s="955" t="s">
        <v>8055</v>
      </c>
      <c r="D2319" s="968"/>
      <c r="E2319" s="968"/>
      <c r="F2319" s="972"/>
      <c r="G2319" s="970"/>
      <c r="H2319" s="967"/>
      <c r="I2319" s="970"/>
      <c r="J2319" s="967"/>
      <c r="K2319" s="970"/>
      <c r="L2319" s="967"/>
      <c r="M2319" s="970"/>
      <c r="N2319" s="967"/>
      <c r="O2319" s="973" t="s">
        <v>5700</v>
      </c>
      <c r="P2319" s="967"/>
      <c r="Q2319" s="970"/>
      <c r="R2319" s="967"/>
      <c r="S2319" s="970"/>
      <c r="T2319" s="967"/>
      <c r="U2319" s="970"/>
      <c r="V2319" s="967"/>
      <c r="W2319" s="970"/>
    </row>
    <row r="2320" spans="1:23" ht="12.6" hidden="1" customHeight="1" outlineLevel="2">
      <c r="A2320" s="1246">
        <v>44368</v>
      </c>
      <c r="B2320" s="1163" t="s">
        <v>5698</v>
      </c>
      <c r="C2320" s="955" t="s">
        <v>8056</v>
      </c>
      <c r="D2320" s="968"/>
      <c r="E2320" s="968"/>
      <c r="F2320" s="972"/>
      <c r="G2320" s="970"/>
      <c r="H2320" s="967"/>
      <c r="I2320" s="970"/>
      <c r="J2320" s="974" t="s">
        <v>5700</v>
      </c>
      <c r="K2320" s="970"/>
      <c r="L2320" s="967"/>
      <c r="M2320" s="970"/>
      <c r="N2320" s="967"/>
      <c r="O2320" s="970"/>
      <c r="P2320" s="967"/>
      <c r="Q2320" s="970"/>
      <c r="R2320" s="967"/>
      <c r="S2320" s="970"/>
      <c r="T2320" s="974" t="s">
        <v>5700</v>
      </c>
      <c r="U2320" s="970"/>
      <c r="V2320" s="967"/>
      <c r="W2320" s="970"/>
    </row>
    <row r="2321" spans="1:23" ht="25.2" hidden="1" customHeight="1" outlineLevel="2">
      <c r="A2321" s="1246">
        <v>44368</v>
      </c>
      <c r="B2321" s="1163" t="s">
        <v>5698</v>
      </c>
      <c r="C2321" s="955" t="s">
        <v>8057</v>
      </c>
      <c r="D2321" s="968"/>
      <c r="E2321" s="968"/>
      <c r="F2321" s="969" t="s">
        <v>5700</v>
      </c>
      <c r="G2321" s="970"/>
      <c r="H2321" s="967"/>
      <c r="I2321" s="970"/>
      <c r="J2321" s="967"/>
      <c r="K2321" s="970"/>
      <c r="L2321" s="967"/>
      <c r="M2321" s="970"/>
      <c r="N2321" s="967"/>
      <c r="O2321" s="970"/>
      <c r="P2321" s="967"/>
      <c r="Q2321" s="970"/>
      <c r="R2321" s="967"/>
      <c r="S2321" s="970"/>
      <c r="T2321" s="974" t="s">
        <v>5700</v>
      </c>
      <c r="U2321" s="970"/>
      <c r="V2321" s="967"/>
      <c r="W2321" s="970"/>
    </row>
    <row r="2322" spans="1:23" ht="12.6" hidden="1" customHeight="1" outlineLevel="2">
      <c r="A2322" s="1246">
        <v>44368</v>
      </c>
      <c r="B2322" s="1163" t="s">
        <v>5698</v>
      </c>
      <c r="C2322" s="955" t="s">
        <v>8058</v>
      </c>
      <c r="D2322" s="968"/>
      <c r="E2322" s="968"/>
      <c r="F2322" s="969" t="s">
        <v>5700</v>
      </c>
      <c r="G2322" s="970"/>
      <c r="H2322" s="967"/>
      <c r="I2322" s="970"/>
      <c r="J2322" s="967"/>
      <c r="K2322" s="970"/>
      <c r="L2322" s="967"/>
      <c r="M2322" s="970"/>
      <c r="N2322" s="967"/>
      <c r="O2322" s="970"/>
      <c r="P2322" s="967"/>
      <c r="Q2322" s="970"/>
      <c r="R2322" s="967"/>
      <c r="S2322" s="970"/>
      <c r="T2322" s="974" t="s">
        <v>5700</v>
      </c>
      <c r="U2322" s="970"/>
      <c r="V2322" s="967"/>
      <c r="W2322" s="970"/>
    </row>
    <row r="2323" spans="1:23" ht="25.2" hidden="1" customHeight="1" outlineLevel="2">
      <c r="A2323" s="1246">
        <v>44368</v>
      </c>
      <c r="B2323" s="1163" t="s">
        <v>5698</v>
      </c>
      <c r="C2323" s="955" t="s">
        <v>8059</v>
      </c>
      <c r="D2323" s="968"/>
      <c r="E2323" s="968"/>
      <c r="F2323" s="969" t="s">
        <v>5700</v>
      </c>
      <c r="G2323" s="970"/>
      <c r="H2323" s="967"/>
      <c r="I2323" s="970"/>
      <c r="J2323" s="967"/>
      <c r="K2323" s="970"/>
      <c r="L2323" s="967"/>
      <c r="M2323" s="970"/>
      <c r="N2323" s="967"/>
      <c r="O2323" s="970"/>
      <c r="P2323" s="967"/>
      <c r="Q2323" s="970"/>
      <c r="R2323" s="967"/>
      <c r="S2323" s="970"/>
      <c r="T2323" s="967"/>
      <c r="U2323" s="970"/>
      <c r="V2323" s="967"/>
      <c r="W2323" s="970"/>
    </row>
    <row r="2324" spans="1:23" ht="12.6" hidden="1" customHeight="1" outlineLevel="1" collapsed="1">
      <c r="A2324" s="1009">
        <v>44369</v>
      </c>
      <c r="B2324" s="1163" t="s">
        <v>5698</v>
      </c>
      <c r="C2324" s="955" t="s">
        <v>8060</v>
      </c>
      <c r="D2324" s="968"/>
      <c r="E2324" s="968"/>
      <c r="F2324" s="972"/>
      <c r="G2324" s="970"/>
      <c r="H2324" s="967"/>
      <c r="I2324" s="970"/>
      <c r="J2324" s="967"/>
      <c r="K2324" s="970"/>
      <c r="L2324" s="967"/>
      <c r="M2324" s="970"/>
      <c r="N2324" s="967"/>
      <c r="O2324" s="970"/>
      <c r="P2324" s="967"/>
      <c r="Q2324" s="970"/>
      <c r="R2324" s="967"/>
      <c r="S2324" s="970"/>
      <c r="T2324" s="967"/>
      <c r="U2324" s="970"/>
      <c r="V2324" s="967"/>
      <c r="W2324" s="973" t="s">
        <v>5700</v>
      </c>
    </row>
    <row r="2325" spans="1:23" ht="25.2" hidden="1" customHeight="1" outlineLevel="2">
      <c r="A2325" s="1009">
        <v>44369</v>
      </c>
      <c r="B2325" s="1163" t="s">
        <v>5706</v>
      </c>
      <c r="C2325" s="955" t="s">
        <v>8061</v>
      </c>
      <c r="D2325" s="968"/>
      <c r="E2325" s="968"/>
      <c r="F2325" s="972"/>
      <c r="G2325" s="970"/>
      <c r="H2325" s="967"/>
      <c r="I2325" s="970"/>
      <c r="J2325" s="967"/>
      <c r="K2325" s="970"/>
      <c r="L2325" s="967"/>
      <c r="M2325" s="970"/>
      <c r="N2325" s="967"/>
      <c r="O2325" s="970"/>
      <c r="P2325" s="967"/>
      <c r="Q2325" s="973" t="s">
        <v>5700</v>
      </c>
      <c r="R2325" s="967"/>
      <c r="S2325" s="970"/>
      <c r="T2325" s="967"/>
      <c r="U2325" s="970"/>
      <c r="V2325" s="967"/>
      <c r="W2325" s="970"/>
    </row>
    <row r="2326" spans="1:23" ht="25.2" hidden="1" customHeight="1" outlineLevel="2">
      <c r="A2326" s="1009">
        <v>44369</v>
      </c>
      <c r="B2326" s="1163" t="s">
        <v>5698</v>
      </c>
      <c r="C2326" s="955" t="s">
        <v>8062</v>
      </c>
      <c r="D2326" s="968"/>
      <c r="E2326" s="968"/>
      <c r="F2326" s="972"/>
      <c r="G2326" s="970"/>
      <c r="H2326" s="967"/>
      <c r="I2326" s="970"/>
      <c r="J2326" s="974" t="s">
        <v>5700</v>
      </c>
      <c r="K2326" s="970"/>
      <c r="L2326" s="967"/>
      <c r="M2326" s="970"/>
      <c r="N2326" s="967"/>
      <c r="O2326" s="970"/>
      <c r="P2326" s="967"/>
      <c r="Q2326" s="970"/>
      <c r="R2326" s="974" t="s">
        <v>5700</v>
      </c>
      <c r="S2326" s="970"/>
      <c r="T2326" s="967"/>
      <c r="U2326" s="970"/>
      <c r="V2326" s="967"/>
      <c r="W2326" s="970"/>
    </row>
    <row r="2327" spans="1:23" ht="12.6" hidden="1" customHeight="1" outlineLevel="2">
      <c r="A2327" s="1009">
        <v>44369</v>
      </c>
      <c r="B2327" s="1163" t="s">
        <v>5698</v>
      </c>
      <c r="C2327" s="955" t="s">
        <v>8063</v>
      </c>
      <c r="D2327" s="977"/>
      <c r="E2327" s="977" t="s">
        <v>5700</v>
      </c>
      <c r="F2327" s="972"/>
      <c r="G2327" s="970"/>
      <c r="H2327" s="967"/>
      <c r="I2327" s="970"/>
      <c r="J2327" s="967"/>
      <c r="K2327" s="970"/>
      <c r="L2327" s="967"/>
      <c r="M2327" s="970"/>
      <c r="N2327" s="967"/>
      <c r="O2327" s="970"/>
      <c r="P2327" s="967"/>
      <c r="Q2327" s="970"/>
      <c r="R2327" s="967"/>
      <c r="S2327" s="970"/>
      <c r="T2327" s="967"/>
      <c r="U2327" s="970"/>
      <c r="V2327" s="967"/>
      <c r="W2327" s="970"/>
    </row>
    <row r="2328" spans="1:23" ht="12.6" hidden="1" customHeight="1" outlineLevel="2">
      <c r="A2328" s="1009">
        <v>44369</v>
      </c>
      <c r="B2328" s="1163" t="s">
        <v>5698</v>
      </c>
      <c r="C2328" s="955" t="s">
        <v>8064</v>
      </c>
      <c r="D2328" s="968"/>
      <c r="E2328" s="968"/>
      <c r="F2328" s="972"/>
      <c r="G2328" s="970"/>
      <c r="H2328" s="967"/>
      <c r="I2328" s="970"/>
      <c r="J2328" s="967"/>
      <c r="K2328" s="970"/>
      <c r="L2328" s="967"/>
      <c r="M2328" s="973" t="s">
        <v>5700</v>
      </c>
      <c r="N2328" s="967"/>
      <c r="O2328" s="970"/>
      <c r="P2328" s="967"/>
      <c r="Q2328" s="970"/>
      <c r="R2328" s="967"/>
      <c r="S2328" s="970"/>
      <c r="T2328" s="967"/>
      <c r="U2328" s="970"/>
      <c r="V2328" s="967"/>
      <c r="W2328" s="970"/>
    </row>
    <row r="2329" spans="1:23" ht="12.6" hidden="1" customHeight="1" outlineLevel="2">
      <c r="A2329" s="1009">
        <v>44369</v>
      </c>
      <c r="B2329" s="1163" t="s">
        <v>5745</v>
      </c>
      <c r="C2329" s="955" t="s">
        <v>8065</v>
      </c>
      <c r="D2329" s="968"/>
      <c r="E2329" s="968"/>
      <c r="F2329" s="972"/>
      <c r="G2329" s="970"/>
      <c r="H2329" s="967"/>
      <c r="I2329" s="970"/>
      <c r="J2329" s="974" t="s">
        <v>5700</v>
      </c>
      <c r="K2329" s="970"/>
      <c r="L2329" s="967"/>
      <c r="M2329" s="970"/>
      <c r="N2329" s="967"/>
      <c r="O2329" s="970"/>
      <c r="P2329" s="974" t="s">
        <v>5700</v>
      </c>
      <c r="Q2329" s="970"/>
      <c r="R2329" s="967"/>
      <c r="S2329" s="970"/>
      <c r="T2329" s="967"/>
      <c r="U2329" s="970"/>
      <c r="V2329" s="967"/>
      <c r="W2329" s="970"/>
    </row>
    <row r="2330" spans="1:23" ht="12.6" hidden="1" customHeight="1" outlineLevel="2">
      <c r="A2330" s="1009">
        <v>44369</v>
      </c>
      <c r="B2330" s="1163" t="s">
        <v>5698</v>
      </c>
      <c r="C2330" s="955" t="s">
        <v>8066</v>
      </c>
      <c r="D2330" s="968"/>
      <c r="E2330" s="968"/>
      <c r="F2330" s="972"/>
      <c r="G2330" s="970"/>
      <c r="H2330" s="967"/>
      <c r="I2330" s="970"/>
      <c r="J2330" s="967"/>
      <c r="K2330" s="970"/>
      <c r="L2330" s="967"/>
      <c r="M2330" s="970"/>
      <c r="N2330" s="967"/>
      <c r="O2330" s="970"/>
      <c r="P2330" s="967"/>
      <c r="Q2330" s="970"/>
      <c r="R2330" s="967"/>
      <c r="S2330" s="970"/>
      <c r="T2330" s="974" t="s">
        <v>5700</v>
      </c>
      <c r="U2330" s="970"/>
      <c r="V2330" s="967"/>
      <c r="W2330" s="970"/>
    </row>
    <row r="2331" spans="1:23" ht="37.799999999999997" hidden="1" customHeight="1" outlineLevel="2">
      <c r="A2331" s="1009">
        <v>44369</v>
      </c>
      <c r="B2331" s="1163" t="s">
        <v>5698</v>
      </c>
      <c r="C2331" s="955" t="s">
        <v>8067</v>
      </c>
      <c r="D2331" s="977"/>
      <c r="E2331" s="977" t="s">
        <v>5700</v>
      </c>
      <c r="F2331" s="972"/>
      <c r="G2331" s="970"/>
      <c r="H2331" s="967"/>
      <c r="I2331" s="970"/>
      <c r="J2331" s="967"/>
      <c r="K2331" s="970"/>
      <c r="L2331" s="967"/>
      <c r="M2331" s="970"/>
      <c r="N2331" s="967"/>
      <c r="O2331" s="970"/>
      <c r="P2331" s="967"/>
      <c r="Q2331" s="970"/>
      <c r="R2331" s="967"/>
      <c r="S2331" s="970"/>
      <c r="T2331" s="967"/>
      <c r="U2331" s="970"/>
      <c r="V2331" s="967"/>
      <c r="W2331" s="970"/>
    </row>
    <row r="2332" spans="1:23" ht="12.6" hidden="1" customHeight="1" outlineLevel="2">
      <c r="A2332" s="1009">
        <v>44369</v>
      </c>
      <c r="B2332" s="1163" t="s">
        <v>5698</v>
      </c>
      <c r="C2332" s="955" t="s">
        <v>8068</v>
      </c>
      <c r="D2332" s="977"/>
      <c r="E2332" s="977" t="s">
        <v>5700</v>
      </c>
      <c r="F2332" s="972"/>
      <c r="G2332" s="970"/>
      <c r="H2332" s="967"/>
      <c r="I2332" s="970"/>
      <c r="J2332" s="967"/>
      <c r="K2332" s="970"/>
      <c r="L2332" s="967"/>
      <c r="M2332" s="970"/>
      <c r="N2332" s="967"/>
      <c r="O2332" s="970"/>
      <c r="P2332" s="967"/>
      <c r="Q2332" s="970"/>
      <c r="R2332" s="967"/>
      <c r="S2332" s="970"/>
      <c r="T2332" s="967"/>
      <c r="U2332" s="970"/>
      <c r="V2332" s="967"/>
      <c r="W2332" s="970"/>
    </row>
    <row r="2333" spans="1:23" ht="12.6" hidden="1" customHeight="1" outlineLevel="2">
      <c r="A2333" s="1009">
        <v>44369</v>
      </c>
      <c r="B2333" s="1163" t="s">
        <v>5698</v>
      </c>
      <c r="C2333" s="955" t="s">
        <v>8069</v>
      </c>
      <c r="D2333" s="968"/>
      <c r="E2333" s="968"/>
      <c r="F2333" s="969" t="s">
        <v>5700</v>
      </c>
      <c r="G2333" s="970"/>
      <c r="H2333" s="967"/>
      <c r="I2333" s="970"/>
      <c r="J2333" s="974" t="s">
        <v>5700</v>
      </c>
      <c r="K2333" s="970"/>
      <c r="L2333" s="967"/>
      <c r="M2333" s="970"/>
      <c r="N2333" s="967"/>
      <c r="O2333" s="970"/>
      <c r="P2333" s="967"/>
      <c r="Q2333" s="970"/>
      <c r="R2333" s="967"/>
      <c r="S2333" s="970"/>
      <c r="T2333" s="967"/>
      <c r="U2333" s="970"/>
      <c r="V2333" s="967"/>
      <c r="W2333" s="970"/>
    </row>
    <row r="2334" spans="1:23" ht="25.2" hidden="1" customHeight="1" outlineLevel="2">
      <c r="A2334" s="1009">
        <v>44369</v>
      </c>
      <c r="B2334" s="1163" t="s">
        <v>5815</v>
      </c>
      <c r="C2334" s="955" t="s">
        <v>8070</v>
      </c>
      <c r="D2334" s="968"/>
      <c r="E2334" s="968"/>
      <c r="F2334" s="972"/>
      <c r="G2334" s="970"/>
      <c r="H2334" s="967"/>
      <c r="I2334" s="970"/>
      <c r="J2334" s="967"/>
      <c r="K2334" s="970"/>
      <c r="L2334" s="967"/>
      <c r="M2334" s="970"/>
      <c r="N2334" s="967"/>
      <c r="O2334" s="970"/>
      <c r="P2334" s="967"/>
      <c r="Q2334" s="970"/>
      <c r="R2334" s="967"/>
      <c r="S2334" s="970"/>
      <c r="T2334" s="967"/>
      <c r="U2334" s="970"/>
      <c r="V2334" s="967"/>
      <c r="W2334" s="970"/>
    </row>
    <row r="2335" spans="1:23" ht="25.2" hidden="1" customHeight="1" outlineLevel="2">
      <c r="A2335" s="1009">
        <v>44369</v>
      </c>
      <c r="B2335" s="1163" t="s">
        <v>5698</v>
      </c>
      <c r="C2335" s="955" t="s">
        <v>8071</v>
      </c>
      <c r="D2335" s="968"/>
      <c r="E2335" s="968"/>
      <c r="F2335" s="972"/>
      <c r="G2335" s="970"/>
      <c r="H2335" s="967"/>
      <c r="I2335" s="970"/>
      <c r="J2335" s="967"/>
      <c r="K2335" s="970"/>
      <c r="L2335" s="967"/>
      <c r="M2335" s="970"/>
      <c r="N2335" s="967"/>
      <c r="O2335" s="970"/>
      <c r="P2335" s="967"/>
      <c r="Q2335" s="973" t="s">
        <v>5700</v>
      </c>
      <c r="R2335" s="974" t="s">
        <v>5700</v>
      </c>
      <c r="S2335" s="970"/>
      <c r="T2335" s="967"/>
      <c r="U2335" s="970"/>
      <c r="V2335" s="967"/>
      <c r="W2335" s="970"/>
    </row>
    <row r="2336" spans="1:23" ht="12.6" hidden="1" customHeight="1" outlineLevel="1" collapsed="1">
      <c r="A2336" s="1035">
        <v>44375</v>
      </c>
      <c r="B2336" s="1163" t="s">
        <v>5698</v>
      </c>
      <c r="C2336" s="955" t="s">
        <v>8072</v>
      </c>
      <c r="D2336" s="968"/>
      <c r="E2336" s="968"/>
      <c r="F2336" s="972"/>
      <c r="G2336" s="970"/>
      <c r="H2336" s="967"/>
      <c r="I2336" s="970"/>
      <c r="J2336" s="967"/>
      <c r="K2336" s="970"/>
      <c r="L2336" s="967"/>
      <c r="M2336" s="970"/>
      <c r="N2336" s="967"/>
      <c r="O2336" s="970"/>
      <c r="P2336" s="974" t="s">
        <v>5700</v>
      </c>
      <c r="Q2336" s="970"/>
      <c r="R2336" s="974" t="s">
        <v>5700</v>
      </c>
      <c r="S2336" s="970"/>
      <c r="T2336" s="967"/>
      <c r="U2336" s="970"/>
      <c r="V2336" s="967"/>
      <c r="W2336" s="970"/>
    </row>
    <row r="2337" spans="1:21" ht="12.6" hidden="1" customHeight="1" outlineLevel="2">
      <c r="A2337" s="1035">
        <v>44375</v>
      </c>
      <c r="B2337" s="1163" t="s">
        <v>5698</v>
      </c>
      <c r="C2337" s="955" t="s">
        <v>8073</v>
      </c>
      <c r="D2337" s="968"/>
      <c r="E2337" s="968"/>
      <c r="F2337" s="972"/>
      <c r="G2337" s="970"/>
      <c r="H2337" s="967"/>
      <c r="I2337" s="970"/>
      <c r="J2337" s="967"/>
      <c r="K2337" s="970"/>
      <c r="L2337" s="967"/>
      <c r="M2337" s="970"/>
      <c r="N2337" s="967"/>
      <c r="O2337" s="970"/>
      <c r="P2337" s="967"/>
      <c r="Q2337" s="970"/>
      <c r="R2337" s="974" t="s">
        <v>5700</v>
      </c>
      <c r="S2337" s="970"/>
      <c r="T2337" s="967"/>
      <c r="U2337" s="970"/>
    </row>
    <row r="2338" spans="1:21" ht="12.6" hidden="1" customHeight="1" outlineLevel="2">
      <c r="A2338" s="1035">
        <v>44375</v>
      </c>
      <c r="B2338" s="1163" t="s">
        <v>5698</v>
      </c>
      <c r="C2338" s="955" t="s">
        <v>8074</v>
      </c>
      <c r="D2338" s="968"/>
      <c r="E2338" s="968"/>
      <c r="F2338" s="972"/>
      <c r="G2338" s="970"/>
      <c r="H2338" s="967"/>
      <c r="I2338" s="970"/>
      <c r="J2338" s="967"/>
      <c r="K2338" s="970"/>
      <c r="L2338" s="967"/>
      <c r="M2338" s="970"/>
      <c r="N2338" s="967"/>
      <c r="O2338" s="970"/>
      <c r="P2338" s="967"/>
      <c r="Q2338" s="970"/>
      <c r="R2338" s="967"/>
      <c r="S2338" s="970"/>
      <c r="T2338" s="974" t="s">
        <v>5700</v>
      </c>
      <c r="U2338" s="970"/>
    </row>
    <row r="2339" spans="1:21" ht="12.6" hidden="1" customHeight="1" outlineLevel="2">
      <c r="A2339" s="1035">
        <v>44375</v>
      </c>
      <c r="B2339" s="1163" t="s">
        <v>5698</v>
      </c>
      <c r="C2339" s="955" t="s">
        <v>8075</v>
      </c>
      <c r="D2339" s="968"/>
      <c r="E2339" s="968"/>
      <c r="F2339" s="969" t="s">
        <v>5700</v>
      </c>
      <c r="G2339" s="970"/>
      <c r="H2339" s="967"/>
      <c r="I2339" s="970"/>
      <c r="J2339" s="967"/>
      <c r="K2339" s="970"/>
      <c r="L2339" s="967"/>
      <c r="M2339" s="970"/>
      <c r="N2339" s="967"/>
      <c r="O2339" s="970"/>
      <c r="P2339" s="967"/>
      <c r="Q2339" s="970"/>
      <c r="R2339" s="967"/>
      <c r="S2339" s="970"/>
      <c r="T2339" s="967"/>
      <c r="U2339" s="970"/>
    </row>
    <row r="2340" spans="1:21" ht="25.2" hidden="1" customHeight="1" outlineLevel="2">
      <c r="A2340" s="1035">
        <v>44375</v>
      </c>
      <c r="B2340" s="1163" t="s">
        <v>5698</v>
      </c>
      <c r="C2340" s="955" t="s">
        <v>8076</v>
      </c>
      <c r="D2340" s="968"/>
      <c r="E2340" s="968"/>
      <c r="F2340" s="972"/>
      <c r="G2340" s="970"/>
      <c r="H2340" s="967"/>
      <c r="I2340" s="970"/>
      <c r="J2340" s="967"/>
      <c r="K2340" s="970"/>
      <c r="L2340" s="967"/>
      <c r="M2340" s="970"/>
      <c r="N2340" s="967"/>
      <c r="O2340" s="970"/>
      <c r="P2340" s="967"/>
      <c r="Q2340" s="970"/>
      <c r="R2340" s="974" t="s">
        <v>5700</v>
      </c>
      <c r="S2340" s="970"/>
      <c r="T2340" s="967"/>
      <c r="U2340" s="970"/>
    </row>
    <row r="2341" spans="1:21" ht="12.6" hidden="1" customHeight="1" outlineLevel="2">
      <c r="A2341" s="1035">
        <v>44375</v>
      </c>
      <c r="B2341" s="1163" t="s">
        <v>5698</v>
      </c>
      <c r="C2341" s="955" t="s">
        <v>8077</v>
      </c>
      <c r="D2341" s="968"/>
      <c r="E2341" s="968"/>
      <c r="F2341" s="972"/>
      <c r="G2341" s="970"/>
      <c r="H2341" s="967"/>
      <c r="I2341" s="970"/>
      <c r="J2341" s="967"/>
      <c r="K2341" s="970"/>
      <c r="L2341" s="967"/>
      <c r="M2341" s="970"/>
      <c r="N2341" s="967"/>
      <c r="O2341" s="970"/>
      <c r="P2341" s="967"/>
      <c r="Q2341" s="973" t="s">
        <v>5700</v>
      </c>
      <c r="R2341" s="967"/>
      <c r="S2341" s="970"/>
      <c r="T2341" s="967"/>
      <c r="U2341" s="970"/>
    </row>
    <row r="2342" spans="1:21" ht="12.6" hidden="1" customHeight="1" outlineLevel="1" collapsed="1">
      <c r="A2342" s="964">
        <v>44376</v>
      </c>
      <c r="B2342" s="1163" t="s">
        <v>5698</v>
      </c>
      <c r="C2342" s="955" t="s">
        <v>8078</v>
      </c>
      <c r="D2342" s="968"/>
      <c r="E2342" s="968"/>
      <c r="F2342" s="972"/>
      <c r="G2342" s="970"/>
      <c r="H2342" s="967"/>
      <c r="I2342" s="970"/>
      <c r="J2342" s="967"/>
      <c r="K2342" s="970"/>
      <c r="L2342" s="967"/>
      <c r="M2342" s="970"/>
      <c r="N2342" s="967"/>
      <c r="O2342" s="970"/>
      <c r="P2342" s="967"/>
      <c r="Q2342" s="970"/>
      <c r="R2342" s="967"/>
      <c r="S2342" s="970"/>
      <c r="T2342" s="974" t="s">
        <v>5700</v>
      </c>
      <c r="U2342" s="970"/>
    </row>
    <row r="2343" spans="1:21" ht="25.2" hidden="1" customHeight="1" outlineLevel="2">
      <c r="A2343" s="964">
        <v>44376</v>
      </c>
      <c r="B2343" s="1163" t="s">
        <v>5698</v>
      </c>
      <c r="C2343" s="955" t="s">
        <v>8079</v>
      </c>
      <c r="D2343" s="977"/>
      <c r="E2343" s="977" t="s">
        <v>5700</v>
      </c>
      <c r="F2343" s="972"/>
      <c r="G2343" s="970"/>
      <c r="H2343" s="967"/>
      <c r="I2343" s="970"/>
      <c r="J2343" s="967"/>
      <c r="K2343" s="970"/>
      <c r="L2343" s="967"/>
      <c r="M2343" s="970"/>
      <c r="N2343" s="967"/>
      <c r="O2343" s="970"/>
      <c r="P2343" s="967"/>
      <c r="Q2343" s="970"/>
      <c r="R2343" s="967"/>
      <c r="S2343" s="970"/>
      <c r="T2343" s="967"/>
      <c r="U2343" s="970"/>
    </row>
    <row r="2344" spans="1:21" ht="25.2" hidden="1" customHeight="1" outlineLevel="2">
      <c r="A2344" s="964">
        <v>44376</v>
      </c>
      <c r="B2344" s="1163" t="s">
        <v>5698</v>
      </c>
      <c r="C2344" s="955" t="s">
        <v>8080</v>
      </c>
      <c r="D2344" s="968"/>
      <c r="E2344" s="968"/>
      <c r="F2344" s="972"/>
      <c r="G2344" s="970"/>
      <c r="H2344" s="967"/>
      <c r="I2344" s="970"/>
      <c r="J2344" s="967"/>
      <c r="K2344" s="970"/>
      <c r="L2344" s="967"/>
      <c r="M2344" s="970"/>
      <c r="N2344" s="967"/>
      <c r="O2344" s="973" t="s">
        <v>5700</v>
      </c>
      <c r="P2344" s="967"/>
      <c r="Q2344" s="970"/>
      <c r="R2344" s="967"/>
      <c r="S2344" s="970"/>
      <c r="T2344" s="967"/>
      <c r="U2344" s="970"/>
    </row>
    <row r="2345" spans="1:21" ht="12.6" hidden="1" customHeight="1" outlineLevel="2">
      <c r="A2345" s="964">
        <v>44376</v>
      </c>
      <c r="B2345" s="1163" t="s">
        <v>5698</v>
      </c>
      <c r="C2345" s="955" t="s">
        <v>8081</v>
      </c>
      <c r="D2345" s="968"/>
      <c r="E2345" s="968"/>
      <c r="F2345" s="972"/>
      <c r="G2345" s="970"/>
      <c r="H2345" s="967"/>
      <c r="I2345" s="970"/>
      <c r="J2345" s="974" t="s">
        <v>5700</v>
      </c>
      <c r="K2345" s="970"/>
      <c r="L2345" s="967"/>
      <c r="M2345" s="970"/>
      <c r="N2345" s="967"/>
      <c r="O2345" s="970"/>
      <c r="P2345" s="967"/>
      <c r="Q2345" s="970"/>
      <c r="R2345" s="967"/>
      <c r="S2345" s="970"/>
      <c r="T2345" s="967"/>
      <c r="U2345" s="970"/>
    </row>
    <row r="2346" spans="1:21" ht="12.6" hidden="1" customHeight="1" outlineLevel="2">
      <c r="A2346" s="964">
        <v>44376</v>
      </c>
      <c r="B2346" s="1163" t="s">
        <v>5698</v>
      </c>
      <c r="C2346" s="955" t="s">
        <v>8082</v>
      </c>
      <c r="D2346" s="977"/>
      <c r="E2346" s="977" t="s">
        <v>5700</v>
      </c>
      <c r="F2346" s="972"/>
      <c r="G2346" s="970"/>
      <c r="H2346" s="967"/>
      <c r="I2346" s="970"/>
      <c r="J2346" s="967"/>
      <c r="K2346" s="970"/>
      <c r="L2346" s="967"/>
      <c r="M2346" s="970"/>
      <c r="N2346" s="967"/>
      <c r="O2346" s="970"/>
      <c r="P2346" s="967"/>
      <c r="Q2346" s="970"/>
      <c r="R2346" s="967"/>
      <c r="S2346" s="970"/>
      <c r="T2346" s="967"/>
      <c r="U2346" s="970"/>
    </row>
    <row r="2347" spans="1:21" ht="12.6" hidden="1" customHeight="1" outlineLevel="2">
      <c r="A2347" s="964">
        <v>44376</v>
      </c>
      <c r="B2347" s="1163" t="s">
        <v>5698</v>
      </c>
      <c r="C2347" s="955" t="s">
        <v>8083</v>
      </c>
      <c r="D2347" s="977"/>
      <c r="E2347" s="977" t="s">
        <v>5700</v>
      </c>
      <c r="F2347" s="972"/>
      <c r="G2347" s="970"/>
      <c r="H2347" s="967"/>
      <c r="I2347" s="970"/>
      <c r="J2347" s="967"/>
      <c r="K2347" s="970"/>
      <c r="L2347" s="967"/>
      <c r="M2347" s="970"/>
      <c r="N2347" s="967"/>
      <c r="O2347" s="970"/>
      <c r="P2347" s="967"/>
      <c r="Q2347" s="970"/>
      <c r="R2347" s="967"/>
      <c r="S2347" s="970"/>
      <c r="T2347" s="967"/>
      <c r="U2347" s="970"/>
    </row>
    <row r="2348" spans="1:21" ht="12.6" hidden="1" customHeight="1" outlineLevel="2">
      <c r="A2348" s="964">
        <v>44376</v>
      </c>
      <c r="B2348" s="1163" t="s">
        <v>5698</v>
      </c>
      <c r="C2348" s="955" t="s">
        <v>8084</v>
      </c>
      <c r="D2348" s="968"/>
      <c r="E2348" s="968"/>
      <c r="F2348" s="972"/>
      <c r="G2348" s="970"/>
      <c r="H2348" s="967"/>
      <c r="I2348" s="970"/>
      <c r="J2348" s="967"/>
      <c r="K2348" s="973" t="s">
        <v>5700</v>
      </c>
      <c r="L2348" s="967"/>
      <c r="M2348" s="970"/>
      <c r="N2348" s="967"/>
      <c r="O2348" s="970"/>
      <c r="P2348" s="967"/>
      <c r="Q2348" s="970"/>
      <c r="R2348" s="967"/>
      <c r="S2348" s="970"/>
      <c r="T2348" s="967"/>
      <c r="U2348" s="970"/>
    </row>
    <row r="2349" spans="1:21" ht="12.6" hidden="1" customHeight="1" outlineLevel="2">
      <c r="A2349" s="964">
        <v>44376</v>
      </c>
      <c r="B2349" s="1163" t="s">
        <v>5698</v>
      </c>
      <c r="C2349" s="955" t="s">
        <v>8085</v>
      </c>
      <c r="D2349" s="968"/>
      <c r="E2349" s="968"/>
      <c r="F2349" s="972"/>
      <c r="G2349" s="970"/>
      <c r="H2349" s="967"/>
      <c r="I2349" s="970"/>
      <c r="J2349" s="967"/>
      <c r="K2349" s="970"/>
      <c r="L2349" s="967"/>
      <c r="M2349" s="970"/>
      <c r="N2349" s="967"/>
      <c r="O2349" s="970"/>
      <c r="P2349" s="967"/>
      <c r="Q2349" s="970"/>
      <c r="R2349" s="967"/>
      <c r="S2349" s="970"/>
      <c r="T2349" s="967"/>
      <c r="U2349" s="973" t="s">
        <v>5700</v>
      </c>
    </row>
    <row r="2350" spans="1:21" ht="12.6" hidden="1" customHeight="1" outlineLevel="2">
      <c r="A2350" s="964">
        <v>44376</v>
      </c>
      <c r="B2350" s="1163" t="s">
        <v>5698</v>
      </c>
      <c r="C2350" s="955" t="s">
        <v>8086</v>
      </c>
      <c r="D2350" s="968"/>
      <c r="E2350" s="968"/>
      <c r="F2350" s="972"/>
      <c r="G2350" s="973" t="s">
        <v>5700</v>
      </c>
      <c r="H2350" s="967"/>
      <c r="I2350" s="970"/>
      <c r="J2350" s="967"/>
      <c r="K2350" s="970"/>
      <c r="L2350" s="967"/>
      <c r="M2350" s="970"/>
      <c r="N2350" s="967"/>
      <c r="O2350" s="970"/>
      <c r="P2350" s="967"/>
      <c r="Q2350" s="970"/>
      <c r="R2350" s="967"/>
      <c r="S2350" s="970"/>
      <c r="T2350" s="967"/>
      <c r="U2350" s="970"/>
    </row>
    <row r="2351" spans="1:21" ht="12.6" hidden="1" customHeight="1" outlineLevel="2">
      <c r="A2351" s="964">
        <v>44376</v>
      </c>
      <c r="B2351" s="1163" t="s">
        <v>5698</v>
      </c>
      <c r="C2351" s="955" t="s">
        <v>8087</v>
      </c>
      <c r="D2351" s="977"/>
      <c r="E2351" s="977" t="s">
        <v>5700</v>
      </c>
      <c r="F2351" s="972"/>
      <c r="G2351" s="970"/>
      <c r="H2351" s="967"/>
      <c r="I2351" s="970"/>
      <c r="J2351" s="967"/>
      <c r="K2351" s="970"/>
      <c r="L2351" s="967"/>
      <c r="M2351" s="970"/>
      <c r="N2351" s="967"/>
      <c r="O2351" s="970"/>
      <c r="P2351" s="967"/>
      <c r="Q2351" s="970"/>
      <c r="R2351" s="967"/>
      <c r="S2351" s="970"/>
      <c r="T2351" s="967"/>
      <c r="U2351" s="970"/>
    </row>
    <row r="2352" spans="1:21" ht="12.6" hidden="1" customHeight="1" outlineLevel="2">
      <c r="A2352" s="964">
        <v>44376</v>
      </c>
      <c r="B2352" s="1163" t="s">
        <v>5698</v>
      </c>
      <c r="C2352" s="955" t="s">
        <v>8088</v>
      </c>
      <c r="D2352" s="968"/>
      <c r="E2352" s="968"/>
      <c r="F2352" s="969" t="s">
        <v>5700</v>
      </c>
      <c r="G2352" s="970"/>
      <c r="H2352" s="967"/>
      <c r="I2352" s="970"/>
      <c r="J2352" s="967"/>
      <c r="K2352" s="970"/>
      <c r="L2352" s="967"/>
      <c r="M2352" s="970"/>
      <c r="N2352" s="967"/>
      <c r="O2352" s="970"/>
      <c r="P2352" s="967"/>
      <c r="Q2352" s="970"/>
      <c r="R2352" s="967"/>
      <c r="S2352" s="970"/>
      <c r="T2352" s="974" t="s">
        <v>5700</v>
      </c>
      <c r="U2352" s="970"/>
    </row>
    <row r="2353" spans="1:22" ht="12.6" hidden="1" customHeight="1" outlineLevel="2">
      <c r="A2353" s="964">
        <v>44376</v>
      </c>
      <c r="B2353" s="1163" t="s">
        <v>5698</v>
      </c>
      <c r="C2353" s="955" t="s">
        <v>8089</v>
      </c>
      <c r="D2353" s="968"/>
      <c r="E2353" s="968"/>
      <c r="F2353" s="972"/>
      <c r="G2353" s="970"/>
      <c r="H2353" s="967"/>
      <c r="I2353" s="970"/>
      <c r="J2353" s="967"/>
      <c r="K2353" s="970"/>
      <c r="L2353" s="967"/>
      <c r="M2353" s="970"/>
      <c r="N2353" s="967"/>
      <c r="O2353" s="970"/>
      <c r="P2353" s="967"/>
      <c r="Q2353" s="970"/>
      <c r="R2353" s="967"/>
      <c r="S2353" s="970"/>
      <c r="T2353" s="974" t="s">
        <v>5700</v>
      </c>
      <c r="U2353" s="970"/>
      <c r="V2353" s="967"/>
    </row>
    <row r="2354" spans="1:22" ht="25.2" hidden="1" customHeight="1" outlineLevel="2">
      <c r="A2354" s="964">
        <v>44376</v>
      </c>
      <c r="B2354" s="1163" t="s">
        <v>5698</v>
      </c>
      <c r="C2354" s="955" t="s">
        <v>8090</v>
      </c>
      <c r="D2354" s="968"/>
      <c r="E2354" s="968"/>
      <c r="F2354" s="972"/>
      <c r="G2354" s="970"/>
      <c r="H2354" s="967"/>
      <c r="I2354" s="970"/>
      <c r="J2354" s="967"/>
      <c r="K2354" s="970"/>
      <c r="L2354" s="967"/>
      <c r="M2354" s="970"/>
      <c r="N2354" s="967"/>
      <c r="O2354" s="970"/>
      <c r="P2354" s="967"/>
      <c r="Q2354" s="970"/>
      <c r="R2354" s="967"/>
      <c r="S2354" s="970"/>
      <c r="T2354" s="974" t="s">
        <v>5700</v>
      </c>
      <c r="U2354" s="970"/>
      <c r="V2354" s="967"/>
    </row>
    <row r="2355" spans="1:22" ht="12.6" hidden="1" customHeight="1" outlineLevel="2">
      <c r="A2355" s="964">
        <v>44376</v>
      </c>
      <c r="B2355" s="1163" t="s">
        <v>5698</v>
      </c>
      <c r="C2355" s="955" t="s">
        <v>8091</v>
      </c>
      <c r="D2355" s="968"/>
      <c r="E2355" s="968"/>
      <c r="F2355" s="972"/>
      <c r="G2355" s="970"/>
      <c r="H2355" s="967"/>
      <c r="I2355" s="970"/>
      <c r="J2355" s="974" t="s">
        <v>5700</v>
      </c>
      <c r="K2355" s="970"/>
      <c r="L2355" s="967"/>
      <c r="M2355" s="970"/>
      <c r="N2355" s="967"/>
      <c r="O2355" s="970"/>
      <c r="P2355" s="967"/>
      <c r="Q2355" s="970"/>
      <c r="R2355" s="967"/>
      <c r="S2355" s="970"/>
      <c r="T2355" s="967"/>
      <c r="U2355" s="970"/>
      <c r="V2355" s="967"/>
    </row>
    <row r="2356" spans="1:22" ht="12.6" hidden="1" customHeight="1" outlineLevel="2">
      <c r="A2356" s="964">
        <v>44376</v>
      </c>
      <c r="B2356" s="1163" t="s">
        <v>5698</v>
      </c>
      <c r="C2356" s="955" t="s">
        <v>8092</v>
      </c>
      <c r="D2356" s="968"/>
      <c r="E2356" s="968"/>
      <c r="F2356" s="972"/>
      <c r="G2356" s="970"/>
      <c r="H2356" s="967"/>
      <c r="I2356" s="970"/>
      <c r="J2356" s="967"/>
      <c r="K2356" s="970"/>
      <c r="L2356" s="967"/>
      <c r="M2356" s="970"/>
      <c r="N2356" s="967"/>
      <c r="O2356" s="970"/>
      <c r="P2356" s="967"/>
      <c r="Q2356" s="970"/>
      <c r="R2356" s="967"/>
      <c r="S2356" s="970"/>
      <c r="T2356" s="974" t="s">
        <v>5700</v>
      </c>
      <c r="U2356" s="970"/>
      <c r="V2356" s="967"/>
    </row>
    <row r="2357" spans="1:22" ht="12.6" hidden="1" customHeight="1" outlineLevel="2">
      <c r="A2357" s="964">
        <v>44376</v>
      </c>
      <c r="B2357" s="1163" t="s">
        <v>5698</v>
      </c>
      <c r="C2357" s="955" t="s">
        <v>8093</v>
      </c>
      <c r="D2357" s="968"/>
      <c r="E2357" s="968"/>
      <c r="F2357" s="972"/>
      <c r="G2357" s="970"/>
      <c r="H2357" s="967"/>
      <c r="I2357" s="970"/>
      <c r="J2357" s="967"/>
      <c r="K2357" s="970"/>
      <c r="L2357" s="967"/>
      <c r="M2357" s="970"/>
      <c r="N2357" s="967"/>
      <c r="O2357" s="970"/>
      <c r="P2357" s="967"/>
      <c r="Q2357" s="970"/>
      <c r="R2357" s="967"/>
      <c r="S2357" s="970"/>
      <c r="T2357" s="974" t="s">
        <v>5700</v>
      </c>
      <c r="U2357" s="970"/>
      <c r="V2357" s="967"/>
    </row>
    <row r="2358" spans="1:22" ht="12.6" hidden="1" customHeight="1" outlineLevel="2">
      <c r="A2358" s="964">
        <v>44376</v>
      </c>
      <c r="B2358" s="1163" t="s">
        <v>5698</v>
      </c>
      <c r="C2358" s="955" t="s">
        <v>8094</v>
      </c>
      <c r="D2358" s="968"/>
      <c r="E2358" s="968"/>
      <c r="F2358" s="972"/>
      <c r="G2358" s="970"/>
      <c r="H2358" s="967"/>
      <c r="I2358" s="970"/>
      <c r="J2358" s="967"/>
      <c r="K2358" s="970"/>
      <c r="L2358" s="967"/>
      <c r="M2358" s="970"/>
      <c r="N2358" s="967"/>
      <c r="O2358" s="970"/>
      <c r="P2358" s="967"/>
      <c r="Q2358" s="970"/>
      <c r="R2358" s="974" t="s">
        <v>5700</v>
      </c>
      <c r="S2358" s="970"/>
      <c r="T2358" s="967"/>
      <c r="U2358" s="970"/>
      <c r="V2358" s="967"/>
    </row>
    <row r="2359" spans="1:22" ht="12.6" hidden="1" customHeight="1" outlineLevel="2">
      <c r="A2359" s="964">
        <v>44376</v>
      </c>
      <c r="B2359" s="1163" t="s">
        <v>5698</v>
      </c>
      <c r="C2359" s="955" t="s">
        <v>8095</v>
      </c>
      <c r="D2359" s="968"/>
      <c r="E2359" s="968"/>
      <c r="F2359" s="972"/>
      <c r="G2359" s="970"/>
      <c r="H2359" s="967"/>
      <c r="I2359" s="970"/>
      <c r="J2359" s="967"/>
      <c r="K2359" s="970"/>
      <c r="L2359" s="967"/>
      <c r="M2359" s="970"/>
      <c r="N2359" s="974" t="s">
        <v>5700</v>
      </c>
      <c r="O2359" s="970"/>
      <c r="P2359" s="967"/>
      <c r="Q2359" s="970"/>
      <c r="R2359" s="967"/>
      <c r="S2359" s="970"/>
      <c r="T2359" s="967"/>
      <c r="U2359" s="970"/>
      <c r="V2359" s="967"/>
    </row>
    <row r="2360" spans="1:22" ht="12.6" hidden="1" customHeight="1" outlineLevel="1" collapsed="1">
      <c r="A2360" s="1247">
        <v>44377</v>
      </c>
      <c r="B2360" s="1163" t="s">
        <v>5698</v>
      </c>
      <c r="C2360" s="955" t="s">
        <v>8096</v>
      </c>
      <c r="D2360" s="968"/>
      <c r="E2360" s="968"/>
      <c r="F2360" s="972"/>
      <c r="G2360" s="970"/>
      <c r="H2360" s="967"/>
      <c r="I2360" s="970"/>
      <c r="J2360" s="967"/>
      <c r="K2360" s="970"/>
      <c r="L2360" s="967"/>
      <c r="M2360" s="970"/>
      <c r="N2360" s="967"/>
      <c r="O2360" s="973" t="s">
        <v>5700</v>
      </c>
      <c r="P2360" s="967"/>
      <c r="Q2360" s="970"/>
      <c r="R2360" s="967"/>
      <c r="S2360" s="970"/>
      <c r="T2360" s="967"/>
      <c r="U2360" s="970"/>
      <c r="V2360" s="967"/>
    </row>
    <row r="2361" spans="1:22" ht="12.6" hidden="1" customHeight="1" outlineLevel="2">
      <c r="A2361" s="1247">
        <v>44377</v>
      </c>
      <c r="B2361" s="1163" t="s">
        <v>5698</v>
      </c>
      <c r="C2361" s="955" t="s">
        <v>8097</v>
      </c>
      <c r="D2361" s="968"/>
      <c r="E2361" s="968"/>
      <c r="F2361" s="972"/>
      <c r="G2361" s="970"/>
      <c r="H2361" s="967"/>
      <c r="I2361" s="970"/>
      <c r="J2361" s="967"/>
      <c r="K2361" s="973" t="s">
        <v>5700</v>
      </c>
      <c r="L2361" s="967"/>
      <c r="M2361" s="970"/>
      <c r="N2361" s="967"/>
      <c r="O2361" s="970"/>
      <c r="P2361" s="967"/>
      <c r="Q2361" s="970"/>
      <c r="R2361" s="967"/>
      <c r="S2361" s="970"/>
      <c r="T2361" s="967"/>
      <c r="U2361" s="970"/>
      <c r="V2361" s="967"/>
    </row>
    <row r="2362" spans="1:22" ht="12.6" hidden="1" customHeight="1" outlineLevel="2">
      <c r="A2362" s="1247">
        <v>44377</v>
      </c>
      <c r="B2362" s="1163" t="s">
        <v>5698</v>
      </c>
      <c r="C2362" s="955" t="s">
        <v>8098</v>
      </c>
      <c r="D2362" s="968"/>
      <c r="E2362" s="968"/>
      <c r="F2362" s="972"/>
      <c r="G2362" s="970"/>
      <c r="H2362" s="967"/>
      <c r="I2362" s="970"/>
      <c r="J2362" s="967"/>
      <c r="K2362" s="970"/>
      <c r="L2362" s="967"/>
      <c r="M2362" s="970"/>
      <c r="N2362" s="967"/>
      <c r="O2362" s="970"/>
      <c r="P2362" s="967"/>
      <c r="Q2362" s="970"/>
      <c r="R2362" s="974" t="s">
        <v>5700</v>
      </c>
      <c r="S2362" s="970"/>
      <c r="T2362" s="967"/>
      <c r="U2362" s="970"/>
      <c r="V2362" s="967"/>
    </row>
    <row r="2363" spans="1:22" ht="12.6" hidden="1" customHeight="1" outlineLevel="2">
      <c r="A2363" s="1247">
        <v>44377</v>
      </c>
      <c r="B2363" s="1163" t="s">
        <v>5698</v>
      </c>
      <c r="C2363" s="955" t="s">
        <v>8099</v>
      </c>
      <c r="D2363" s="968"/>
      <c r="E2363" s="968"/>
      <c r="F2363" s="969" t="s">
        <v>5700</v>
      </c>
      <c r="G2363" s="970"/>
      <c r="H2363" s="967"/>
      <c r="I2363" s="970"/>
      <c r="J2363" s="967"/>
      <c r="K2363" s="970"/>
      <c r="L2363" s="967"/>
      <c r="M2363" s="970"/>
      <c r="N2363" s="967"/>
      <c r="O2363" s="970"/>
      <c r="P2363" s="967"/>
      <c r="Q2363" s="970"/>
      <c r="R2363" s="967"/>
      <c r="S2363" s="970"/>
      <c r="T2363" s="967"/>
      <c r="U2363" s="970"/>
      <c r="V2363" s="967"/>
    </row>
    <row r="2364" spans="1:22" ht="12.6" hidden="1" customHeight="1" outlineLevel="2">
      <c r="A2364" s="1247">
        <v>44377</v>
      </c>
      <c r="B2364" s="1163" t="s">
        <v>5698</v>
      </c>
      <c r="C2364" s="955" t="s">
        <v>8100</v>
      </c>
      <c r="D2364" s="968"/>
      <c r="E2364" s="968"/>
      <c r="F2364" s="969" t="s">
        <v>5700</v>
      </c>
      <c r="G2364" s="970"/>
      <c r="H2364" s="967"/>
      <c r="I2364" s="970"/>
      <c r="J2364" s="967"/>
      <c r="K2364" s="970"/>
      <c r="L2364" s="967"/>
      <c r="M2364" s="970"/>
      <c r="N2364" s="967"/>
      <c r="O2364" s="973" t="s">
        <v>5700</v>
      </c>
      <c r="P2364" s="967"/>
      <c r="Q2364" s="970"/>
      <c r="R2364" s="967"/>
      <c r="S2364" s="970"/>
      <c r="T2364" s="967"/>
      <c r="U2364" s="970"/>
      <c r="V2364" s="967"/>
    </row>
    <row r="2365" spans="1:22" ht="12.6" hidden="1" customHeight="1" outlineLevel="2">
      <c r="A2365" s="1247">
        <v>44377</v>
      </c>
      <c r="B2365" s="1163" t="s">
        <v>5698</v>
      </c>
      <c r="C2365" s="955" t="s">
        <v>8101</v>
      </c>
      <c r="D2365" s="968"/>
      <c r="E2365" s="968"/>
      <c r="F2365" s="972"/>
      <c r="G2365" s="970"/>
      <c r="H2365" s="967"/>
      <c r="I2365" s="970"/>
      <c r="J2365" s="967"/>
      <c r="K2365" s="970"/>
      <c r="L2365" s="967"/>
      <c r="M2365" s="970"/>
      <c r="N2365" s="967"/>
      <c r="O2365" s="970"/>
      <c r="P2365" s="967"/>
      <c r="Q2365" s="970"/>
      <c r="R2365" s="967"/>
      <c r="S2365" s="970"/>
      <c r="T2365" s="967"/>
      <c r="U2365" s="973" t="s">
        <v>5700</v>
      </c>
      <c r="V2365" s="967"/>
    </row>
    <row r="2366" spans="1:22" ht="12.6" hidden="1" customHeight="1" outlineLevel="2">
      <c r="A2366" s="1247">
        <v>44377</v>
      </c>
      <c r="B2366" s="1163" t="s">
        <v>5698</v>
      </c>
      <c r="C2366" s="955" t="s">
        <v>8102</v>
      </c>
      <c r="D2366" s="968"/>
      <c r="E2366" s="968"/>
      <c r="F2366" s="972"/>
      <c r="G2366" s="970"/>
      <c r="H2366" s="967"/>
      <c r="I2366" s="970"/>
      <c r="J2366" s="967"/>
      <c r="K2366" s="970"/>
      <c r="L2366" s="967"/>
      <c r="M2366" s="970"/>
      <c r="N2366" s="967"/>
      <c r="O2366" s="973" t="s">
        <v>5700</v>
      </c>
      <c r="P2366" s="967"/>
      <c r="Q2366" s="970"/>
      <c r="R2366" s="967"/>
      <c r="S2366" s="970"/>
      <c r="T2366" s="967"/>
      <c r="U2366" s="970"/>
      <c r="V2366" s="967"/>
    </row>
    <row r="2367" spans="1:22" ht="12.6" hidden="1" customHeight="1" outlineLevel="2">
      <c r="A2367" s="1247">
        <v>44377</v>
      </c>
      <c r="B2367" s="1163" t="s">
        <v>5698</v>
      </c>
      <c r="C2367" s="955" t="s">
        <v>8103</v>
      </c>
      <c r="D2367" s="968"/>
      <c r="E2367" s="968"/>
      <c r="F2367" s="972"/>
      <c r="G2367" s="970"/>
      <c r="H2367" s="967"/>
      <c r="I2367" s="970"/>
      <c r="J2367" s="967"/>
      <c r="K2367" s="973" t="s">
        <v>5700</v>
      </c>
      <c r="L2367" s="967"/>
      <c r="M2367" s="970"/>
      <c r="N2367" s="967"/>
      <c r="O2367" s="970"/>
      <c r="P2367" s="967"/>
      <c r="Q2367" s="970"/>
      <c r="R2367" s="967"/>
      <c r="S2367" s="970"/>
      <c r="T2367" s="967"/>
      <c r="U2367" s="970"/>
      <c r="V2367" s="967"/>
    </row>
    <row r="2368" spans="1:22" ht="12.6" hidden="1" customHeight="1" outlineLevel="2">
      <c r="A2368" s="1247">
        <v>44377</v>
      </c>
      <c r="B2368" s="1163" t="s">
        <v>5745</v>
      </c>
      <c r="C2368" s="955" t="s">
        <v>8104</v>
      </c>
      <c r="D2368" s="968"/>
      <c r="E2368" s="968"/>
      <c r="F2368" s="972"/>
      <c r="G2368" s="970"/>
      <c r="H2368" s="967"/>
      <c r="I2368" s="970"/>
      <c r="J2368" s="967"/>
      <c r="K2368" s="970"/>
      <c r="L2368" s="967"/>
      <c r="M2368" s="970"/>
      <c r="N2368" s="967"/>
      <c r="O2368" s="970"/>
      <c r="P2368" s="967"/>
      <c r="Q2368" s="970"/>
      <c r="R2368" s="967"/>
      <c r="S2368" s="970"/>
      <c r="T2368" s="967"/>
      <c r="U2368" s="970"/>
      <c r="V2368" s="974" t="s">
        <v>5700</v>
      </c>
    </row>
    <row r="2369" spans="1:21" ht="12.6" hidden="1" customHeight="1" outlineLevel="2">
      <c r="A2369" s="1247">
        <v>44377</v>
      </c>
      <c r="B2369" s="1163" t="s">
        <v>2653</v>
      </c>
      <c r="C2369" s="955" t="s">
        <v>8105</v>
      </c>
      <c r="D2369" s="968"/>
      <c r="E2369" s="968"/>
      <c r="F2369" s="972"/>
      <c r="G2369" s="970"/>
      <c r="H2369" s="967"/>
      <c r="I2369" s="970"/>
      <c r="J2369" s="967"/>
      <c r="K2369" s="970"/>
      <c r="L2369" s="967"/>
      <c r="M2369" s="970"/>
      <c r="N2369" s="967"/>
      <c r="O2369" s="970"/>
      <c r="P2369" s="967"/>
      <c r="Q2369" s="970"/>
      <c r="R2369" s="967"/>
      <c r="S2369" s="970"/>
      <c r="T2369" s="974" t="s">
        <v>5700</v>
      </c>
      <c r="U2369" s="970"/>
    </row>
    <row r="2370" spans="1:21" ht="12.6" hidden="1" customHeight="1" outlineLevel="2">
      <c r="A2370" s="1247">
        <v>44377</v>
      </c>
      <c r="B2370" s="1163" t="s">
        <v>5698</v>
      </c>
      <c r="C2370" s="955" t="s">
        <v>8106</v>
      </c>
      <c r="D2370" s="977"/>
      <c r="E2370" s="977" t="s">
        <v>5700</v>
      </c>
      <c r="F2370" s="972"/>
      <c r="G2370" s="970"/>
      <c r="H2370" s="967"/>
      <c r="I2370" s="970"/>
      <c r="J2370" s="967"/>
      <c r="K2370" s="970"/>
      <c r="L2370" s="967"/>
      <c r="M2370" s="970"/>
      <c r="N2370" s="967"/>
      <c r="O2370" s="970"/>
      <c r="P2370" s="967"/>
      <c r="Q2370" s="970"/>
      <c r="R2370" s="967"/>
      <c r="S2370" s="970"/>
      <c r="T2370" s="967"/>
      <c r="U2370" s="970"/>
    </row>
    <row r="2371" spans="1:21" ht="12.6" hidden="1" customHeight="1" outlineLevel="2">
      <c r="A2371" s="1247">
        <v>44377</v>
      </c>
      <c r="B2371" s="1163" t="s">
        <v>5698</v>
      </c>
      <c r="C2371" s="955" t="s">
        <v>8107</v>
      </c>
      <c r="D2371" s="968"/>
      <c r="E2371" s="968"/>
      <c r="F2371" s="972"/>
      <c r="G2371" s="970"/>
      <c r="H2371" s="967"/>
      <c r="I2371" s="970"/>
      <c r="J2371" s="967"/>
      <c r="K2371" s="970"/>
      <c r="L2371" s="967"/>
      <c r="M2371" s="970"/>
      <c r="N2371" s="967"/>
      <c r="O2371" s="970"/>
      <c r="P2371" s="967"/>
      <c r="Q2371" s="970"/>
      <c r="R2371" s="967"/>
      <c r="S2371" s="970"/>
      <c r="T2371" s="974" t="s">
        <v>5700</v>
      </c>
      <c r="U2371" s="970"/>
    </row>
    <row r="2372" spans="1:21" ht="12.6" hidden="1" customHeight="1" outlineLevel="2">
      <c r="A2372" s="1248" t="s">
        <v>8108</v>
      </c>
      <c r="B2372" s="1163" t="s">
        <v>5698</v>
      </c>
      <c r="C2372" s="955" t="s">
        <v>8109</v>
      </c>
      <c r="D2372" s="968"/>
      <c r="E2372" s="968"/>
      <c r="F2372" s="972"/>
      <c r="G2372" s="970"/>
      <c r="H2372" s="967"/>
      <c r="I2372" s="970"/>
      <c r="J2372" s="967"/>
      <c r="K2372" s="970"/>
      <c r="L2372" s="967"/>
      <c r="M2372" s="970"/>
      <c r="N2372" s="967"/>
      <c r="O2372" s="970"/>
      <c r="P2372" s="967"/>
      <c r="Q2372" s="970"/>
      <c r="R2372" s="967"/>
      <c r="S2372" s="970"/>
      <c r="T2372" s="967"/>
      <c r="U2372" s="973" t="s">
        <v>5700</v>
      </c>
    </row>
    <row r="2373" spans="1:21" ht="12.6" hidden="1" customHeight="1" outlineLevel="2">
      <c r="A2373" s="1247">
        <v>44377</v>
      </c>
      <c r="B2373" s="1163" t="s">
        <v>5698</v>
      </c>
      <c r="C2373" s="955" t="s">
        <v>8110</v>
      </c>
      <c r="D2373" s="968"/>
      <c r="E2373" s="968"/>
      <c r="F2373" s="969" t="s">
        <v>5700</v>
      </c>
      <c r="G2373" s="970"/>
      <c r="H2373" s="967"/>
      <c r="I2373" s="970"/>
      <c r="J2373" s="967"/>
      <c r="K2373" s="970"/>
      <c r="L2373" s="967"/>
      <c r="M2373" s="970"/>
      <c r="N2373" s="967"/>
      <c r="O2373" s="970"/>
      <c r="P2373" s="967"/>
      <c r="Q2373" s="970"/>
      <c r="R2373" s="967"/>
      <c r="S2373" s="970"/>
      <c r="T2373" s="967"/>
      <c r="U2373" s="970"/>
    </row>
    <row r="2374" spans="1:21" ht="12.6" hidden="1" customHeight="1" outlineLevel="2">
      <c r="A2374" s="1247">
        <v>44377</v>
      </c>
      <c r="B2374" s="1163" t="s">
        <v>5698</v>
      </c>
      <c r="C2374" s="955" t="s">
        <v>8111</v>
      </c>
      <c r="D2374" s="968"/>
      <c r="E2374" s="968"/>
      <c r="F2374" s="972"/>
      <c r="G2374" s="970"/>
      <c r="H2374" s="967"/>
      <c r="I2374" s="970"/>
      <c r="J2374" s="967"/>
      <c r="K2374" s="970"/>
      <c r="L2374" s="967"/>
      <c r="M2374" s="970"/>
      <c r="N2374" s="967"/>
      <c r="O2374" s="973" t="s">
        <v>5700</v>
      </c>
      <c r="P2374" s="967"/>
      <c r="Q2374" s="970"/>
      <c r="R2374" s="967"/>
      <c r="S2374" s="970"/>
      <c r="T2374" s="967"/>
      <c r="U2374" s="970"/>
    </row>
    <row r="2375" spans="1:21" ht="12.6" hidden="1" customHeight="1" outlineLevel="2">
      <c r="A2375" s="1247">
        <v>44377</v>
      </c>
      <c r="B2375" s="1163" t="s">
        <v>8112</v>
      </c>
      <c r="C2375" s="955" t="s">
        <v>8113</v>
      </c>
      <c r="D2375" s="977"/>
      <c r="E2375" s="977" t="s">
        <v>5700</v>
      </c>
      <c r="F2375" s="972"/>
      <c r="G2375" s="970"/>
      <c r="H2375" s="967"/>
      <c r="I2375" s="970"/>
      <c r="J2375" s="967"/>
      <c r="K2375" s="970"/>
      <c r="L2375" s="967"/>
      <c r="M2375" s="970"/>
      <c r="N2375" s="967"/>
      <c r="O2375" s="970"/>
      <c r="P2375" s="967"/>
      <c r="Q2375" s="970"/>
      <c r="R2375" s="967"/>
      <c r="S2375" s="970"/>
      <c r="T2375" s="967"/>
      <c r="U2375" s="970"/>
    </row>
    <row r="2376" spans="1:21" ht="12.6" hidden="1" customHeight="1" outlineLevel="2">
      <c r="A2376" s="1249">
        <v>44377</v>
      </c>
      <c r="B2376" s="1163" t="s">
        <v>5745</v>
      </c>
      <c r="C2376" s="955" t="s">
        <v>8114</v>
      </c>
      <c r="D2376" s="968"/>
      <c r="E2376" s="968"/>
      <c r="F2376" s="972"/>
      <c r="G2376" s="970"/>
      <c r="H2376" s="967"/>
      <c r="I2376" s="970"/>
      <c r="J2376" s="967"/>
      <c r="K2376" s="970"/>
      <c r="L2376" s="967"/>
      <c r="M2376" s="970"/>
      <c r="N2376" s="967"/>
      <c r="O2376" s="973" t="s">
        <v>5700</v>
      </c>
      <c r="P2376" s="967"/>
      <c r="Q2376" s="970"/>
      <c r="R2376" s="967"/>
      <c r="S2376" s="970"/>
      <c r="T2376" s="967"/>
      <c r="U2376" s="970"/>
    </row>
    <row r="2377" spans="1:21" ht="12.6" hidden="1" customHeight="1" outlineLevel="2">
      <c r="A2377" s="1250">
        <v>44377</v>
      </c>
      <c r="B2377" s="1163" t="s">
        <v>5698</v>
      </c>
      <c r="C2377" s="955" t="s">
        <v>8115</v>
      </c>
      <c r="D2377" s="977"/>
      <c r="E2377" s="977" t="s">
        <v>5700</v>
      </c>
      <c r="F2377" s="972"/>
      <c r="G2377" s="970"/>
      <c r="H2377" s="967"/>
      <c r="I2377" s="970"/>
      <c r="J2377" s="967"/>
      <c r="K2377" s="970"/>
      <c r="L2377" s="967"/>
      <c r="M2377" s="970"/>
      <c r="N2377" s="967"/>
      <c r="O2377" s="970"/>
      <c r="P2377" s="967"/>
      <c r="Q2377" s="970"/>
      <c r="R2377" s="967"/>
      <c r="S2377" s="970"/>
      <c r="T2377" s="967"/>
      <c r="U2377" s="970"/>
    </row>
    <row r="2378" spans="1:21" ht="12.6" hidden="1" customHeight="1" outlineLevel="2">
      <c r="A2378" s="1250">
        <v>44377</v>
      </c>
      <c r="B2378" s="1163" t="s">
        <v>5745</v>
      </c>
      <c r="C2378" s="955" t="s">
        <v>8116</v>
      </c>
      <c r="D2378" s="968"/>
      <c r="E2378" s="968"/>
      <c r="F2378" s="972"/>
      <c r="G2378" s="970"/>
      <c r="H2378" s="967"/>
      <c r="I2378" s="970"/>
      <c r="J2378" s="967"/>
      <c r="K2378" s="970"/>
      <c r="L2378" s="967"/>
      <c r="M2378" s="970"/>
      <c r="N2378" s="967"/>
      <c r="O2378" s="970"/>
      <c r="P2378" s="974" t="s">
        <v>5700</v>
      </c>
      <c r="Q2378" s="970"/>
      <c r="R2378" s="967"/>
      <c r="S2378" s="970"/>
      <c r="T2378" s="967"/>
      <c r="U2378" s="970"/>
    </row>
    <row r="2379" spans="1:21" ht="12.6" hidden="1" customHeight="1" outlineLevel="1">
      <c r="A2379" s="1194"/>
      <c r="B2379" s="1163"/>
      <c r="C2379" s="955"/>
      <c r="D2379" s="968"/>
      <c r="E2379" s="968"/>
      <c r="F2379" s="972"/>
      <c r="G2379" s="970"/>
      <c r="H2379" s="967"/>
      <c r="I2379" s="970"/>
      <c r="J2379" s="967"/>
      <c r="K2379" s="970"/>
      <c r="L2379" s="967"/>
      <c r="M2379" s="970"/>
      <c r="N2379" s="967"/>
      <c r="O2379" s="970"/>
      <c r="P2379" s="967"/>
      <c r="Q2379" s="970"/>
      <c r="R2379" s="967"/>
      <c r="S2379" s="970"/>
      <c r="T2379" s="967"/>
      <c r="U2379" s="970"/>
    </row>
    <row r="2380" spans="1:21" ht="12.6" hidden="1" customHeight="1" outlineLevel="1">
      <c r="A2380" s="1251" t="s">
        <v>8117</v>
      </c>
      <c r="B2380" s="1252"/>
      <c r="C2380" s="1115"/>
      <c r="D2380" s="1253"/>
      <c r="E2380" s="1253"/>
      <c r="F2380" s="1253"/>
      <c r="G2380" s="1254"/>
      <c r="H2380" s="1254"/>
      <c r="I2380" s="1254"/>
      <c r="J2380" s="1254"/>
      <c r="K2380" s="1254"/>
      <c r="L2380" s="1254"/>
      <c r="M2380" s="1254"/>
      <c r="N2380" s="1254"/>
      <c r="O2380" s="1254"/>
      <c r="P2380" s="1254"/>
      <c r="Q2380" s="1254"/>
      <c r="R2380" s="1254"/>
      <c r="S2380" s="1254"/>
      <c r="T2380" s="1254"/>
      <c r="U2380" s="1254"/>
    </row>
    <row r="2381" spans="1:21" ht="12.6" hidden="1" customHeight="1" outlineLevel="1">
      <c r="A2381" s="964"/>
      <c r="B2381" s="1163"/>
      <c r="C2381" s="955" t="s">
        <v>8118</v>
      </c>
      <c r="D2381" s="968"/>
      <c r="E2381" s="968"/>
      <c r="F2381" s="972"/>
      <c r="G2381" s="970"/>
      <c r="H2381" s="967"/>
      <c r="I2381" s="970"/>
      <c r="J2381" s="967"/>
      <c r="K2381" s="970"/>
      <c r="L2381" s="967"/>
      <c r="M2381" s="970"/>
      <c r="N2381" s="967"/>
      <c r="O2381" s="970"/>
      <c r="P2381" s="967"/>
      <c r="Q2381" s="970"/>
      <c r="R2381" s="967"/>
      <c r="S2381" s="970"/>
      <c r="T2381" s="967"/>
      <c r="U2381" s="970"/>
    </row>
    <row r="2382" spans="1:21" ht="12.6" hidden="1" customHeight="1" outlineLevel="1">
      <c r="A2382" s="1194"/>
      <c r="B2382" s="1163"/>
      <c r="C2382" s="955"/>
      <c r="D2382" s="968"/>
      <c r="E2382" s="968"/>
      <c r="F2382" s="972"/>
      <c r="G2382" s="970"/>
      <c r="H2382" s="967"/>
      <c r="I2382" s="970"/>
      <c r="J2382" s="967"/>
      <c r="K2382" s="970"/>
      <c r="L2382" s="967"/>
      <c r="M2382" s="970"/>
      <c r="N2382" s="967"/>
      <c r="O2382" s="970"/>
      <c r="P2382" s="967"/>
      <c r="Q2382" s="970"/>
      <c r="R2382" s="967"/>
      <c r="S2382" s="970"/>
      <c r="T2382" s="967"/>
      <c r="U2382" s="970"/>
    </row>
    <row r="2383" spans="1:21" ht="12.6" hidden="1" customHeight="1" outlineLevel="1">
      <c r="A2383" s="1194"/>
      <c r="B2383" s="1163"/>
      <c r="C2383" s="955" t="s">
        <v>8119</v>
      </c>
      <c r="D2383" s="968"/>
      <c r="E2383" s="968"/>
      <c r="F2383" s="972"/>
      <c r="G2383" s="970"/>
      <c r="H2383" s="967"/>
      <c r="I2383" s="970"/>
      <c r="J2383" s="967"/>
      <c r="K2383" s="970"/>
      <c r="L2383" s="967"/>
      <c r="M2383" s="970"/>
      <c r="N2383" s="967"/>
      <c r="O2383" s="970"/>
      <c r="P2383" s="967"/>
      <c r="Q2383" s="970"/>
      <c r="R2383" s="967"/>
      <c r="S2383" s="970"/>
      <c r="T2383" s="967"/>
      <c r="U2383" s="970"/>
    </row>
    <row r="2384" spans="1:21" ht="12.6" hidden="1" customHeight="1" outlineLevel="1"/>
    <row r="2385" spans="1:27" ht="12.6" hidden="1" customHeight="1" outlineLevel="1">
      <c r="A2385" s="1194"/>
      <c r="B2385" s="1163"/>
      <c r="C2385" s="955" t="s">
        <v>8120</v>
      </c>
      <c r="D2385" s="968"/>
      <c r="E2385" s="968"/>
      <c r="F2385" s="972"/>
      <c r="G2385" s="970"/>
      <c r="H2385" s="967"/>
      <c r="I2385" s="970"/>
      <c r="J2385" s="967"/>
      <c r="K2385" s="970"/>
      <c r="L2385" s="967"/>
      <c r="M2385" s="970"/>
      <c r="N2385" s="967"/>
      <c r="O2385" s="970"/>
      <c r="P2385" s="967"/>
      <c r="Q2385" s="970"/>
      <c r="R2385" s="967"/>
      <c r="S2385" s="970"/>
      <c r="T2385" s="967"/>
      <c r="U2385" s="970"/>
      <c r="V2385" s="967"/>
      <c r="W2385" s="970"/>
      <c r="X2385" s="967"/>
      <c r="Y2385" s="967"/>
      <c r="Z2385" s="955"/>
      <c r="AA2385" s="955"/>
    </row>
    <row r="2386" spans="1:27" ht="12.6" hidden="1" customHeight="1" outlineLevel="1">
      <c r="A2386" s="1194"/>
      <c r="B2386" s="1163"/>
      <c r="C2386" s="955"/>
      <c r="D2386" s="968"/>
      <c r="E2386" s="968"/>
      <c r="F2386" s="972"/>
      <c r="G2386" s="970"/>
      <c r="H2386" s="967"/>
      <c r="I2386" s="970"/>
      <c r="J2386" s="967"/>
      <c r="K2386" s="970"/>
      <c r="L2386" s="967"/>
      <c r="M2386" s="970"/>
      <c r="N2386" s="967"/>
      <c r="O2386" s="970"/>
      <c r="P2386" s="967"/>
      <c r="Q2386" s="970"/>
      <c r="R2386" s="967"/>
      <c r="S2386" s="970"/>
      <c r="T2386" s="967"/>
      <c r="U2386" s="970"/>
      <c r="V2386" s="967"/>
      <c r="W2386" s="970"/>
      <c r="X2386" s="967"/>
      <c r="Y2386" s="967"/>
      <c r="Z2386" s="955"/>
      <c r="AA2386" s="955"/>
    </row>
    <row r="2387" spans="1:27" ht="12.6" hidden="1" customHeight="1" outlineLevel="1">
      <c r="A2387" s="1194"/>
      <c r="B2387" s="1163"/>
      <c r="C2387" s="955" t="s">
        <v>7985</v>
      </c>
      <c r="D2387" s="968"/>
      <c r="E2387" s="968"/>
      <c r="F2387" s="972"/>
      <c r="G2387" s="970"/>
      <c r="H2387" s="967"/>
      <c r="I2387" s="970"/>
      <c r="J2387" s="967"/>
      <c r="K2387" s="970"/>
      <c r="L2387" s="967"/>
      <c r="M2387" s="970"/>
      <c r="N2387" s="967"/>
      <c r="O2387" s="970"/>
      <c r="P2387" s="967"/>
      <c r="Q2387" s="970"/>
      <c r="R2387" s="967"/>
      <c r="S2387" s="970"/>
      <c r="T2387" s="967"/>
      <c r="U2387" s="970"/>
      <c r="V2387" s="967"/>
      <c r="W2387" s="970"/>
      <c r="X2387" s="967"/>
      <c r="Y2387" s="967"/>
      <c r="Z2387" s="955"/>
      <c r="AA2387" s="955"/>
    </row>
    <row r="2388" spans="1:27" ht="12.6" hidden="1" customHeight="1" outlineLevel="1">
      <c r="A2388" s="1194"/>
      <c r="B2388" s="1163"/>
      <c r="C2388" s="955" t="s">
        <v>8121</v>
      </c>
      <c r="D2388" s="968"/>
      <c r="E2388" s="968"/>
      <c r="F2388" s="972"/>
      <c r="G2388" s="970"/>
      <c r="H2388" s="967"/>
      <c r="I2388" s="970"/>
      <c r="J2388" s="967"/>
      <c r="K2388" s="970"/>
      <c r="L2388" s="967"/>
      <c r="M2388" s="970"/>
      <c r="N2388" s="967"/>
      <c r="O2388" s="970"/>
      <c r="P2388" s="967"/>
      <c r="Q2388" s="970"/>
      <c r="R2388" s="967"/>
      <c r="S2388" s="970"/>
      <c r="T2388" s="967"/>
      <c r="U2388" s="970"/>
      <c r="V2388" s="967"/>
      <c r="W2388" s="970"/>
      <c r="X2388" s="967"/>
      <c r="Y2388" s="967"/>
      <c r="Z2388" s="955"/>
      <c r="AA2388" s="955"/>
    </row>
    <row r="2389" spans="1:27" ht="12.6" hidden="1" customHeight="1" outlineLevel="1">
      <c r="A2389" s="1194"/>
      <c r="B2389" s="1163"/>
      <c r="C2389" s="955" t="s">
        <v>7987</v>
      </c>
      <c r="D2389" s="968"/>
      <c r="E2389" s="968"/>
      <c r="F2389" s="972"/>
      <c r="G2389" s="970"/>
      <c r="H2389" s="967"/>
      <c r="I2389" s="970"/>
      <c r="J2389" s="967"/>
      <c r="K2389" s="970"/>
      <c r="L2389" s="967"/>
      <c r="M2389" s="970"/>
      <c r="N2389" s="967"/>
      <c r="O2389" s="970"/>
      <c r="P2389" s="967"/>
      <c r="Q2389" s="970"/>
      <c r="R2389" s="967"/>
      <c r="S2389" s="970"/>
      <c r="T2389" s="967"/>
      <c r="U2389" s="970"/>
      <c r="V2389" s="967"/>
      <c r="W2389" s="970"/>
      <c r="X2389" s="967"/>
      <c r="Y2389" s="967"/>
      <c r="Z2389" s="955"/>
      <c r="AA2389" s="955"/>
    </row>
    <row r="2390" spans="1:27" ht="12.6" hidden="1" customHeight="1" outlineLevel="1">
      <c r="A2390" s="1194"/>
      <c r="B2390" s="1163"/>
      <c r="C2390" s="955"/>
      <c r="D2390" s="968"/>
      <c r="E2390" s="968"/>
      <c r="F2390" s="972"/>
      <c r="G2390" s="970"/>
      <c r="H2390" s="967"/>
      <c r="I2390" s="970"/>
      <c r="J2390" s="967"/>
      <c r="K2390" s="970"/>
      <c r="L2390" s="967"/>
      <c r="M2390" s="970"/>
      <c r="N2390" s="967"/>
      <c r="O2390" s="970"/>
      <c r="P2390" s="967"/>
      <c r="Q2390" s="970"/>
      <c r="R2390" s="967"/>
      <c r="S2390" s="970"/>
      <c r="T2390" s="967"/>
      <c r="U2390" s="970"/>
      <c r="V2390" s="967"/>
      <c r="W2390" s="970"/>
      <c r="X2390" s="967"/>
      <c r="Y2390" s="967"/>
      <c r="Z2390" s="955"/>
      <c r="AA2390" s="955"/>
    </row>
    <row r="2391" spans="1:27" ht="12.6" hidden="1" customHeight="1" outlineLevel="1">
      <c r="A2391" s="1194"/>
      <c r="B2391" s="1163"/>
      <c r="C2391" s="955" t="s">
        <v>7999</v>
      </c>
      <c r="D2391" s="968"/>
      <c r="E2391" s="968"/>
      <c r="F2391" s="972"/>
      <c r="G2391" s="970"/>
      <c r="H2391" s="967"/>
      <c r="I2391" s="970"/>
      <c r="J2391" s="967"/>
      <c r="K2391" s="970"/>
      <c r="L2391" s="967"/>
      <c r="M2391" s="970"/>
      <c r="N2391" s="967"/>
      <c r="O2391" s="970"/>
      <c r="P2391" s="967"/>
      <c r="Q2391" s="970"/>
      <c r="R2391" s="967"/>
      <c r="S2391" s="970"/>
      <c r="T2391" s="967"/>
      <c r="U2391" s="970"/>
      <c r="V2391" s="967"/>
      <c r="W2391" s="970"/>
      <c r="X2391" s="967"/>
      <c r="Y2391" s="967"/>
      <c r="Z2391" s="955"/>
      <c r="AA2391" s="955"/>
    </row>
    <row r="2392" spans="1:27" ht="12.6" hidden="1" customHeight="1" outlineLevel="1">
      <c r="A2392" s="1194"/>
      <c r="B2392" s="1163"/>
      <c r="C2392" s="955"/>
      <c r="D2392" s="968"/>
      <c r="E2392" s="968"/>
      <c r="F2392" s="972"/>
      <c r="G2392" s="970"/>
      <c r="H2392" s="967"/>
      <c r="I2392" s="970"/>
      <c r="J2392" s="967"/>
      <c r="K2392" s="970"/>
      <c r="L2392" s="967"/>
      <c r="M2392" s="970"/>
      <c r="N2392" s="967"/>
      <c r="O2392" s="970"/>
      <c r="P2392" s="967"/>
      <c r="Q2392" s="970"/>
      <c r="R2392" s="967"/>
      <c r="S2392" s="970"/>
      <c r="T2392" s="967"/>
      <c r="U2392" s="970"/>
      <c r="V2392" s="967"/>
      <c r="W2392" s="970"/>
      <c r="X2392" s="967"/>
      <c r="Y2392" s="967"/>
      <c r="Z2392" s="955"/>
      <c r="AA2392" s="955"/>
    </row>
    <row r="2393" spans="1:27" ht="12.6" hidden="1" customHeight="1" outlineLevel="1">
      <c r="A2393" s="1194"/>
      <c r="B2393" s="1163"/>
      <c r="C2393" s="955" t="s">
        <v>8122</v>
      </c>
      <c r="D2393" s="968"/>
      <c r="E2393" s="968"/>
      <c r="F2393" s="972"/>
      <c r="G2393" s="970"/>
      <c r="H2393" s="967"/>
      <c r="I2393" s="970"/>
      <c r="J2393" s="967"/>
      <c r="K2393" s="970"/>
      <c r="L2393" s="967"/>
      <c r="M2393" s="970"/>
      <c r="N2393" s="967"/>
      <c r="O2393" s="970"/>
      <c r="P2393" s="967"/>
      <c r="Q2393" s="970"/>
      <c r="R2393" s="967"/>
      <c r="S2393" s="970"/>
      <c r="T2393" s="967"/>
      <c r="U2393" s="970"/>
      <c r="V2393" s="967"/>
      <c r="W2393" s="970"/>
      <c r="X2393" s="967"/>
      <c r="Y2393" s="967"/>
      <c r="Z2393" s="955"/>
      <c r="AA2393" s="955"/>
    </row>
    <row r="2394" spans="1:27" ht="12.6" customHeight="1">
      <c r="A2394" s="1194"/>
      <c r="B2394" s="1163"/>
      <c r="C2394" s="955"/>
      <c r="D2394" s="972"/>
      <c r="E2394" s="972"/>
      <c r="F2394" s="972"/>
      <c r="G2394" s="967"/>
      <c r="H2394" s="967"/>
      <c r="I2394" s="967"/>
      <c r="J2394" s="967"/>
      <c r="K2394" s="967"/>
      <c r="L2394" s="967"/>
      <c r="M2394" s="967"/>
      <c r="N2394" s="967"/>
      <c r="O2394" s="967"/>
      <c r="P2394" s="967"/>
      <c r="Q2394" s="967"/>
      <c r="R2394" s="967"/>
      <c r="S2394" s="967"/>
      <c r="T2394" s="967"/>
      <c r="U2394" s="967"/>
      <c r="V2394" s="967"/>
      <c r="W2394" s="967"/>
      <c r="X2394" s="967"/>
      <c r="Y2394" s="967"/>
      <c r="Z2394" s="955"/>
      <c r="AA2394" s="955"/>
    </row>
    <row r="2395" spans="1:27" ht="12.6" customHeight="1" collapsed="1">
      <c r="A2395" s="1255" t="s">
        <v>8123</v>
      </c>
      <c r="B2395" s="1256">
        <f>COUNT(A2396:A2800)</f>
        <v>403</v>
      </c>
      <c r="C2395" s="1257"/>
      <c r="D2395" s="1189">
        <f t="shared" ref="D2395:X2395" si="7">COUNTIF(D2396:D2800, "x")</f>
        <v>34</v>
      </c>
      <c r="E2395" s="1189">
        <f t="shared" si="7"/>
        <v>75</v>
      </c>
      <c r="F2395" s="1189">
        <f t="shared" si="7"/>
        <v>79</v>
      </c>
      <c r="G2395" s="1189">
        <f t="shared" si="7"/>
        <v>30</v>
      </c>
      <c r="H2395" s="1189">
        <f t="shared" si="7"/>
        <v>10</v>
      </c>
      <c r="I2395" s="1189">
        <f t="shared" si="7"/>
        <v>11</v>
      </c>
      <c r="J2395" s="1189">
        <f t="shared" si="7"/>
        <v>24</v>
      </c>
      <c r="K2395" s="1189">
        <f t="shared" si="7"/>
        <v>5</v>
      </c>
      <c r="L2395" s="1189">
        <f t="shared" si="7"/>
        <v>2</v>
      </c>
      <c r="M2395" s="1189">
        <f t="shared" si="7"/>
        <v>12</v>
      </c>
      <c r="N2395" s="1189">
        <f t="shared" si="7"/>
        <v>5</v>
      </c>
      <c r="O2395" s="1189">
        <f t="shared" si="7"/>
        <v>28</v>
      </c>
      <c r="P2395" s="1189">
        <f t="shared" si="7"/>
        <v>10</v>
      </c>
      <c r="Q2395" s="1189">
        <f t="shared" si="7"/>
        <v>8</v>
      </c>
      <c r="R2395" s="1189">
        <f t="shared" si="7"/>
        <v>23</v>
      </c>
      <c r="S2395" s="1189">
        <f t="shared" si="7"/>
        <v>2</v>
      </c>
      <c r="T2395" s="1189">
        <f t="shared" si="7"/>
        <v>77</v>
      </c>
      <c r="U2395" s="1189">
        <f t="shared" si="7"/>
        <v>4</v>
      </c>
      <c r="V2395" s="1189">
        <f t="shared" si="7"/>
        <v>3</v>
      </c>
      <c r="W2395" s="1189">
        <f t="shared" si="7"/>
        <v>4</v>
      </c>
      <c r="X2395" s="1189">
        <f t="shared" si="7"/>
        <v>0</v>
      </c>
      <c r="Y2395" s="1190"/>
      <c r="Z2395" s="1258">
        <f>'tel.cent.III cet21'!AA2</f>
        <v>17.521739130434781</v>
      </c>
      <c r="AA2395" s="1105">
        <f>'tel.cent.III cet21'!AC2</f>
        <v>80.599999999999994</v>
      </c>
    </row>
    <row r="2396" spans="1:27" ht="25.2" hidden="1" customHeight="1" outlineLevel="1" collapsed="1">
      <c r="A2396" s="1259">
        <v>44378</v>
      </c>
      <c r="B2396" s="1163" t="s">
        <v>5698</v>
      </c>
      <c r="C2396" s="955" t="s">
        <v>8124</v>
      </c>
      <c r="D2396" s="975"/>
      <c r="E2396" s="977"/>
      <c r="F2396" s="969" t="s">
        <v>5700</v>
      </c>
      <c r="G2396" s="977"/>
      <c r="H2396" s="974"/>
      <c r="I2396" s="977"/>
      <c r="J2396" s="974"/>
      <c r="K2396" s="977"/>
      <c r="L2396" s="974"/>
      <c r="M2396" s="977"/>
      <c r="N2396" s="974"/>
      <c r="O2396" s="977"/>
      <c r="P2396" s="974"/>
      <c r="Q2396" s="977"/>
      <c r="R2396" s="974"/>
      <c r="S2396" s="977"/>
      <c r="T2396" s="974"/>
      <c r="U2396" s="977"/>
      <c r="V2396" s="974"/>
      <c r="W2396" s="977"/>
      <c r="X2396" s="1260"/>
      <c r="Y2396" s="974"/>
      <c r="Z2396" s="1032"/>
      <c r="AA2396" s="955"/>
    </row>
    <row r="2397" spans="1:27" ht="12.6" hidden="1" customHeight="1" outlineLevel="2">
      <c r="A2397" s="1259">
        <v>44378</v>
      </c>
      <c r="B2397" s="1163" t="s">
        <v>5698</v>
      </c>
      <c r="C2397" s="955" t="s">
        <v>8125</v>
      </c>
      <c r="D2397" s="975"/>
      <c r="E2397" s="977"/>
      <c r="F2397" s="969"/>
      <c r="G2397" s="977" t="s">
        <v>5700</v>
      </c>
      <c r="H2397" s="974"/>
      <c r="I2397" s="977"/>
      <c r="J2397" s="974"/>
      <c r="K2397" s="977"/>
      <c r="L2397" s="974"/>
      <c r="M2397" s="977"/>
      <c r="N2397" s="974"/>
      <c r="O2397" s="977"/>
      <c r="P2397" s="974"/>
      <c r="Q2397" s="977"/>
      <c r="R2397" s="974"/>
      <c r="S2397" s="977"/>
      <c r="T2397" s="974"/>
      <c r="U2397" s="977"/>
      <c r="V2397" s="974"/>
      <c r="W2397" s="977"/>
      <c r="X2397" s="1260"/>
      <c r="Y2397" s="974"/>
      <c r="Z2397" s="1032"/>
      <c r="AA2397" s="955"/>
    </row>
    <row r="2398" spans="1:27" ht="25.2" hidden="1" customHeight="1" outlineLevel="2">
      <c r="A2398" s="1259">
        <v>44378</v>
      </c>
      <c r="B2398" s="1163" t="s">
        <v>5698</v>
      </c>
      <c r="C2398" s="955" t="s">
        <v>8126</v>
      </c>
      <c r="D2398" s="966"/>
      <c r="E2398" s="968"/>
      <c r="F2398" s="972"/>
      <c r="G2398" s="970"/>
      <c r="H2398" s="967"/>
      <c r="I2398" s="970"/>
      <c r="J2398" s="967"/>
      <c r="K2398" s="970"/>
      <c r="L2398" s="967"/>
      <c r="M2398" s="970"/>
      <c r="N2398" s="967"/>
      <c r="O2398" s="970"/>
      <c r="P2398" s="967"/>
      <c r="Q2398" s="970"/>
      <c r="R2398" s="967"/>
      <c r="S2398" s="970"/>
      <c r="T2398" s="967"/>
      <c r="U2398" s="970"/>
      <c r="V2398" s="967"/>
      <c r="W2398" s="970"/>
      <c r="X2398" s="1261"/>
      <c r="Y2398" s="967"/>
      <c r="Z2398" s="1032"/>
      <c r="AA2398" s="955"/>
    </row>
    <row r="2399" spans="1:27" ht="12.6" hidden="1" customHeight="1" outlineLevel="2">
      <c r="A2399" s="1259">
        <v>44378</v>
      </c>
      <c r="B2399" s="1163" t="s">
        <v>5698</v>
      </c>
      <c r="C2399" s="955" t="s">
        <v>8127</v>
      </c>
      <c r="D2399" s="966"/>
      <c r="E2399" s="968"/>
      <c r="F2399" s="972"/>
      <c r="G2399" s="970"/>
      <c r="H2399" s="967"/>
      <c r="I2399" s="970"/>
      <c r="J2399" s="974" t="s">
        <v>5700</v>
      </c>
      <c r="K2399" s="970"/>
      <c r="L2399" s="967"/>
      <c r="M2399" s="970"/>
      <c r="N2399" s="967"/>
      <c r="O2399" s="970"/>
      <c r="P2399" s="967"/>
      <c r="Q2399" s="970"/>
      <c r="R2399" s="967"/>
      <c r="S2399" s="970"/>
      <c r="T2399" s="967"/>
      <c r="U2399" s="970"/>
      <c r="V2399" s="967"/>
      <c r="W2399" s="970"/>
      <c r="X2399" s="1261"/>
      <c r="Y2399" s="967"/>
      <c r="Z2399" s="1032"/>
      <c r="AA2399" s="955"/>
    </row>
    <row r="2400" spans="1:27" ht="12.6" hidden="1" customHeight="1" outlineLevel="2">
      <c r="A2400" s="1259">
        <v>44378</v>
      </c>
      <c r="B2400" s="1163" t="s">
        <v>8128</v>
      </c>
      <c r="C2400" s="955" t="s">
        <v>8129</v>
      </c>
      <c r="D2400" s="966"/>
      <c r="E2400" s="968"/>
      <c r="F2400" s="972"/>
      <c r="G2400" s="970"/>
      <c r="H2400" s="967"/>
      <c r="I2400" s="970"/>
      <c r="J2400" s="967"/>
      <c r="K2400" s="970"/>
      <c r="L2400" s="967"/>
      <c r="M2400" s="970"/>
      <c r="N2400" s="967"/>
      <c r="O2400" s="970"/>
      <c r="P2400" s="967"/>
      <c r="Q2400" s="970"/>
      <c r="R2400" s="967"/>
      <c r="S2400" s="970"/>
      <c r="T2400" s="967"/>
      <c r="U2400" s="970"/>
      <c r="V2400" s="967"/>
      <c r="W2400" s="970"/>
      <c r="X2400" s="1261"/>
      <c r="Y2400" s="967"/>
      <c r="Z2400" s="1032"/>
      <c r="AA2400" s="955"/>
    </row>
    <row r="2401" spans="1:24" ht="25.2" hidden="1" customHeight="1" outlineLevel="2">
      <c r="A2401" s="1259">
        <v>44378</v>
      </c>
      <c r="B2401" s="1163" t="s">
        <v>5706</v>
      </c>
      <c r="C2401" s="955" t="s">
        <v>8130</v>
      </c>
      <c r="D2401" s="966"/>
      <c r="E2401" s="968"/>
      <c r="F2401" s="972"/>
      <c r="G2401" s="970"/>
      <c r="H2401" s="967"/>
      <c r="I2401" s="970"/>
      <c r="J2401" s="967"/>
      <c r="K2401" s="970"/>
      <c r="L2401" s="967"/>
      <c r="M2401" s="970"/>
      <c r="N2401" s="967"/>
      <c r="O2401" s="970"/>
      <c r="P2401" s="967"/>
      <c r="Q2401" s="970"/>
      <c r="R2401" s="967"/>
      <c r="S2401" s="970"/>
      <c r="T2401" s="974" t="s">
        <v>5700</v>
      </c>
      <c r="U2401" s="970"/>
      <c r="V2401" s="967"/>
      <c r="W2401" s="970"/>
      <c r="X2401" s="1261"/>
    </row>
    <row r="2402" spans="1:24" ht="12.6" hidden="1" customHeight="1" outlineLevel="2">
      <c r="A2402" s="1259">
        <v>44378</v>
      </c>
      <c r="B2402" s="1163" t="s">
        <v>8131</v>
      </c>
      <c r="C2402" s="955" t="s">
        <v>8132</v>
      </c>
      <c r="D2402" s="966"/>
      <c r="E2402" s="968"/>
      <c r="F2402" s="972"/>
      <c r="G2402" s="970"/>
      <c r="H2402" s="967"/>
      <c r="I2402" s="970"/>
      <c r="J2402" s="967"/>
      <c r="K2402" s="970"/>
      <c r="L2402" s="967"/>
      <c r="M2402" s="970"/>
      <c r="N2402" s="967"/>
      <c r="O2402" s="970"/>
      <c r="P2402" s="967"/>
      <c r="Q2402" s="970"/>
      <c r="R2402" s="967"/>
      <c r="S2402" s="970"/>
      <c r="T2402" s="974" t="s">
        <v>5700</v>
      </c>
      <c r="U2402" s="970"/>
      <c r="V2402" s="967"/>
      <c r="W2402" s="970"/>
      <c r="X2402" s="1261"/>
    </row>
    <row r="2403" spans="1:24" ht="12.6" hidden="1" customHeight="1" outlineLevel="2">
      <c r="A2403" s="1259">
        <v>44378</v>
      </c>
      <c r="B2403" s="1163" t="s">
        <v>5698</v>
      </c>
      <c r="C2403" s="955" t="s">
        <v>8133</v>
      </c>
      <c r="D2403" s="975"/>
      <c r="E2403" s="977" t="s">
        <v>5700</v>
      </c>
      <c r="F2403" s="972"/>
      <c r="G2403" s="970"/>
      <c r="H2403" s="967"/>
      <c r="I2403" s="970"/>
      <c r="J2403" s="967"/>
      <c r="K2403" s="970"/>
      <c r="L2403" s="967"/>
      <c r="M2403" s="973" t="s">
        <v>5700</v>
      </c>
      <c r="N2403" s="967"/>
      <c r="O2403" s="970"/>
      <c r="P2403" s="967"/>
      <c r="Q2403" s="970"/>
      <c r="R2403" s="967"/>
      <c r="S2403" s="970"/>
      <c r="T2403" s="967"/>
      <c r="U2403" s="970"/>
      <c r="V2403" s="967"/>
      <c r="W2403" s="970"/>
      <c r="X2403" s="1261"/>
    </row>
    <row r="2404" spans="1:24" ht="12.6" hidden="1" customHeight="1" outlineLevel="2">
      <c r="A2404" s="1259">
        <v>44378</v>
      </c>
      <c r="B2404" s="1163" t="s">
        <v>5698</v>
      </c>
      <c r="C2404" s="955" t="s">
        <v>8134</v>
      </c>
      <c r="D2404" s="966"/>
      <c r="E2404" s="968"/>
      <c r="F2404" s="972"/>
      <c r="G2404" s="973" t="s">
        <v>5700</v>
      </c>
      <c r="H2404" s="967"/>
      <c r="I2404" s="970"/>
      <c r="J2404" s="967"/>
      <c r="K2404" s="970"/>
      <c r="L2404" s="967"/>
      <c r="M2404" s="970"/>
      <c r="N2404" s="967"/>
      <c r="O2404" s="970"/>
      <c r="P2404" s="974"/>
      <c r="Q2404" s="970"/>
      <c r="R2404" s="967"/>
      <c r="S2404" s="970"/>
      <c r="T2404" s="967"/>
      <c r="U2404" s="970"/>
      <c r="V2404" s="967"/>
      <c r="W2404" s="970"/>
      <c r="X2404" s="1261"/>
    </row>
    <row r="2405" spans="1:24" ht="12.6" hidden="1" customHeight="1" outlineLevel="2">
      <c r="A2405" s="1259">
        <v>44378</v>
      </c>
      <c r="B2405" s="1163" t="s">
        <v>5698</v>
      </c>
      <c r="C2405" s="955" t="s">
        <v>8135</v>
      </c>
      <c r="D2405" s="975"/>
      <c r="E2405" s="977" t="s">
        <v>5700</v>
      </c>
      <c r="F2405" s="972"/>
      <c r="G2405" s="970"/>
      <c r="H2405" s="967"/>
      <c r="I2405" s="970"/>
      <c r="J2405" s="967"/>
      <c r="K2405" s="970"/>
      <c r="L2405" s="967"/>
      <c r="M2405" s="970"/>
      <c r="N2405" s="967"/>
      <c r="O2405" s="970"/>
      <c r="P2405" s="967"/>
      <c r="Q2405" s="970"/>
      <c r="R2405" s="967"/>
      <c r="S2405" s="970"/>
      <c r="T2405" s="967"/>
      <c r="U2405" s="970"/>
      <c r="V2405" s="967"/>
      <c r="W2405" s="970"/>
      <c r="X2405" s="1261"/>
    </row>
    <row r="2406" spans="1:24" ht="25.2" hidden="1" customHeight="1" outlineLevel="2">
      <c r="A2406" s="1259">
        <v>44378</v>
      </c>
      <c r="B2406" s="1163" t="s">
        <v>5698</v>
      </c>
      <c r="C2406" s="955" t="s">
        <v>8136</v>
      </c>
      <c r="D2406" s="966"/>
      <c r="E2406" s="968"/>
      <c r="F2406" s="972"/>
      <c r="G2406" s="970"/>
      <c r="H2406" s="967"/>
      <c r="I2406" s="970"/>
      <c r="J2406" s="967"/>
      <c r="K2406" s="970"/>
      <c r="L2406" s="967"/>
      <c r="M2406" s="970"/>
      <c r="N2406" s="967"/>
      <c r="O2406" s="970"/>
      <c r="P2406" s="967"/>
      <c r="Q2406" s="970"/>
      <c r="R2406" s="967"/>
      <c r="S2406" s="970"/>
      <c r="T2406" s="974" t="s">
        <v>5700</v>
      </c>
      <c r="U2406" s="970"/>
      <c r="V2406" s="967"/>
      <c r="W2406" s="970"/>
      <c r="X2406" s="1261"/>
    </row>
    <row r="2407" spans="1:24" ht="12.6" hidden="1" customHeight="1" outlineLevel="2">
      <c r="A2407" s="1259">
        <v>44378</v>
      </c>
      <c r="B2407" s="1163" t="s">
        <v>5698</v>
      </c>
      <c r="C2407" s="955" t="s">
        <v>8137</v>
      </c>
      <c r="D2407" s="966"/>
      <c r="E2407" s="968"/>
      <c r="F2407" s="969" t="s">
        <v>5700</v>
      </c>
      <c r="G2407" s="970"/>
      <c r="H2407" s="967"/>
      <c r="I2407" s="970"/>
      <c r="J2407" s="967"/>
      <c r="K2407" s="970"/>
      <c r="L2407" s="967"/>
      <c r="M2407" s="970"/>
      <c r="N2407" s="967"/>
      <c r="O2407" s="970"/>
      <c r="P2407" s="967"/>
      <c r="Q2407" s="970"/>
      <c r="R2407" s="967"/>
      <c r="S2407" s="970"/>
      <c r="T2407" s="967"/>
      <c r="U2407" s="970"/>
      <c r="V2407" s="967"/>
      <c r="W2407" s="970"/>
      <c r="X2407" s="1261"/>
    </row>
    <row r="2408" spans="1:24" ht="12.6" hidden="1" customHeight="1" outlineLevel="2">
      <c r="A2408" s="1259">
        <v>44378</v>
      </c>
      <c r="B2408" s="1163" t="s">
        <v>5698</v>
      </c>
      <c r="C2408" s="955" t="s">
        <v>8138</v>
      </c>
      <c r="D2408" s="966"/>
      <c r="E2408" s="968"/>
      <c r="F2408" s="972"/>
      <c r="G2408" s="970"/>
      <c r="H2408" s="967"/>
      <c r="I2408" s="970"/>
      <c r="J2408" s="967"/>
      <c r="K2408" s="970"/>
      <c r="L2408" s="967"/>
      <c r="M2408" s="970"/>
      <c r="N2408" s="967"/>
      <c r="O2408" s="970"/>
      <c r="P2408" s="967"/>
      <c r="Q2408" s="970"/>
      <c r="R2408" s="967"/>
      <c r="S2408" s="970"/>
      <c r="T2408" s="967"/>
      <c r="U2408" s="970"/>
      <c r="V2408" s="967"/>
      <c r="W2408" s="973" t="s">
        <v>5700</v>
      </c>
      <c r="X2408" s="1262"/>
    </row>
    <row r="2409" spans="1:24" ht="12.6" hidden="1" customHeight="1" outlineLevel="2">
      <c r="A2409" s="1259">
        <v>44378</v>
      </c>
      <c r="B2409" s="1163" t="s">
        <v>5698</v>
      </c>
      <c r="C2409" s="955" t="s">
        <v>8139</v>
      </c>
      <c r="D2409" s="966"/>
      <c r="E2409" s="968"/>
      <c r="F2409" s="969" t="s">
        <v>5700</v>
      </c>
      <c r="G2409" s="970"/>
      <c r="H2409" s="967"/>
      <c r="I2409" s="970"/>
      <c r="J2409" s="967"/>
      <c r="K2409" s="970"/>
      <c r="L2409" s="967"/>
      <c r="M2409" s="970"/>
      <c r="N2409" s="967"/>
      <c r="O2409" s="970"/>
      <c r="P2409" s="967"/>
      <c r="Q2409" s="970"/>
      <c r="R2409" s="967"/>
      <c r="S2409" s="970"/>
      <c r="T2409" s="967"/>
      <c r="U2409" s="970"/>
      <c r="V2409" s="967"/>
      <c r="W2409" s="970"/>
      <c r="X2409" s="1261"/>
    </row>
    <row r="2410" spans="1:24" ht="12.6" hidden="1" customHeight="1" outlineLevel="2">
      <c r="A2410" s="1259">
        <v>44378</v>
      </c>
      <c r="B2410" s="1163" t="s">
        <v>5698</v>
      </c>
      <c r="C2410" s="955" t="s">
        <v>8140</v>
      </c>
      <c r="D2410" s="966"/>
      <c r="E2410" s="968"/>
      <c r="F2410" s="969"/>
      <c r="G2410" s="970"/>
      <c r="H2410" s="967"/>
      <c r="I2410" s="970"/>
      <c r="J2410" s="967"/>
      <c r="K2410" s="970"/>
      <c r="L2410" s="967"/>
      <c r="M2410" s="970"/>
      <c r="N2410" s="967"/>
      <c r="O2410" s="970"/>
      <c r="P2410" s="974" t="s">
        <v>5700</v>
      </c>
      <c r="Q2410" s="970"/>
      <c r="R2410" s="967"/>
      <c r="S2410" s="970"/>
      <c r="T2410" s="967"/>
      <c r="U2410" s="970"/>
      <c r="V2410" s="967"/>
      <c r="W2410" s="970"/>
      <c r="X2410" s="1261"/>
    </row>
    <row r="2411" spans="1:24" ht="12.6" hidden="1" customHeight="1" outlineLevel="2">
      <c r="A2411" s="1259">
        <v>44378</v>
      </c>
      <c r="B2411" s="1163" t="s">
        <v>5698</v>
      </c>
      <c r="C2411" s="955" t="s">
        <v>8141</v>
      </c>
      <c r="D2411" s="966"/>
      <c r="E2411" s="968"/>
      <c r="F2411" s="972"/>
      <c r="G2411" s="970"/>
      <c r="H2411" s="967"/>
      <c r="I2411" s="970"/>
      <c r="J2411" s="967"/>
      <c r="K2411" s="973" t="s">
        <v>5700</v>
      </c>
      <c r="L2411" s="967"/>
      <c r="M2411" s="970"/>
      <c r="N2411" s="967"/>
      <c r="O2411" s="970"/>
      <c r="P2411" s="967"/>
      <c r="Q2411" s="970"/>
      <c r="R2411" s="967"/>
      <c r="S2411" s="970"/>
      <c r="T2411" s="967"/>
      <c r="U2411" s="970"/>
      <c r="V2411" s="967"/>
      <c r="W2411" s="970"/>
      <c r="X2411" s="1261"/>
    </row>
    <row r="2412" spans="1:24" ht="25.2" hidden="1" customHeight="1" outlineLevel="2">
      <c r="A2412" s="1259">
        <v>44378</v>
      </c>
      <c r="B2412" s="1163" t="s">
        <v>5698</v>
      </c>
      <c r="C2412" s="955" t="s">
        <v>8142</v>
      </c>
      <c r="D2412" s="966"/>
      <c r="E2412" s="968"/>
      <c r="F2412" s="972"/>
      <c r="G2412" s="970"/>
      <c r="H2412" s="974" t="s">
        <v>5700</v>
      </c>
      <c r="I2412" s="970"/>
      <c r="J2412" s="967"/>
      <c r="K2412" s="970"/>
      <c r="L2412" s="967"/>
      <c r="M2412" s="970"/>
      <c r="N2412" s="967"/>
      <c r="O2412" s="970"/>
      <c r="P2412" s="967"/>
      <c r="Q2412" s="970"/>
      <c r="R2412" s="967"/>
      <c r="S2412" s="970"/>
      <c r="T2412" s="967"/>
      <c r="U2412" s="970"/>
      <c r="V2412" s="967"/>
      <c r="W2412" s="973" t="s">
        <v>5700</v>
      </c>
      <c r="X2412" s="1262"/>
    </row>
    <row r="2413" spans="1:24" ht="12.6" hidden="1" customHeight="1" outlineLevel="2">
      <c r="A2413" s="1259">
        <v>44378</v>
      </c>
      <c r="B2413" s="1163" t="s">
        <v>5698</v>
      </c>
      <c r="C2413" s="955" t="s">
        <v>8143</v>
      </c>
      <c r="D2413" s="966"/>
      <c r="E2413" s="968"/>
      <c r="F2413" s="972"/>
      <c r="G2413" s="970"/>
      <c r="H2413" s="967"/>
      <c r="I2413" s="970"/>
      <c r="J2413" s="967"/>
      <c r="K2413" s="970"/>
      <c r="L2413" s="967"/>
      <c r="M2413" s="970"/>
      <c r="N2413" s="967"/>
      <c r="O2413" s="970"/>
      <c r="P2413" s="967"/>
      <c r="Q2413" s="973" t="s">
        <v>5700</v>
      </c>
      <c r="R2413" s="967"/>
      <c r="S2413" s="970"/>
      <c r="T2413" s="967"/>
      <c r="U2413" s="970"/>
      <c r="V2413" s="967"/>
      <c r="W2413" s="970"/>
      <c r="X2413" s="1261"/>
    </row>
    <row r="2414" spans="1:24" ht="12.6" hidden="1" customHeight="1" outlineLevel="2">
      <c r="A2414" s="1259">
        <v>44378</v>
      </c>
      <c r="B2414" s="1163" t="s">
        <v>5698</v>
      </c>
      <c r="C2414" s="955" t="s">
        <v>8144</v>
      </c>
      <c r="D2414" s="966"/>
      <c r="E2414" s="968"/>
      <c r="F2414" s="972"/>
      <c r="G2414" s="970"/>
      <c r="H2414" s="967"/>
      <c r="I2414" s="970"/>
      <c r="J2414" s="974" t="s">
        <v>5700</v>
      </c>
      <c r="K2414" s="970"/>
      <c r="L2414" s="967"/>
      <c r="M2414" s="970"/>
      <c r="N2414" s="967"/>
      <c r="O2414" s="970"/>
      <c r="P2414" s="967"/>
      <c r="Q2414" s="970"/>
      <c r="R2414" s="967"/>
      <c r="S2414" s="970"/>
      <c r="T2414" s="967"/>
      <c r="U2414" s="970"/>
      <c r="V2414" s="967"/>
      <c r="W2414" s="970"/>
      <c r="X2414" s="1261"/>
    </row>
    <row r="2415" spans="1:24" ht="12.6" hidden="1" customHeight="1" outlineLevel="1" collapsed="1">
      <c r="A2415" s="1006">
        <v>44379</v>
      </c>
      <c r="B2415" s="1163" t="s">
        <v>5698</v>
      </c>
      <c r="C2415" s="955" t="s">
        <v>8145</v>
      </c>
      <c r="D2415" s="966"/>
      <c r="E2415" s="968"/>
      <c r="F2415" s="972"/>
      <c r="G2415" s="970"/>
      <c r="H2415" s="974" t="s">
        <v>5700</v>
      </c>
      <c r="I2415" s="970"/>
      <c r="J2415" s="967"/>
      <c r="K2415" s="970"/>
      <c r="L2415" s="967"/>
      <c r="M2415" s="970"/>
      <c r="N2415" s="967"/>
      <c r="O2415" s="970"/>
      <c r="P2415" s="967"/>
      <c r="Q2415" s="970"/>
      <c r="R2415" s="967"/>
      <c r="S2415" s="970"/>
      <c r="T2415" s="974" t="s">
        <v>5700</v>
      </c>
      <c r="U2415" s="970"/>
      <c r="V2415" s="967"/>
      <c r="W2415" s="970"/>
      <c r="X2415" s="1261"/>
    </row>
    <row r="2416" spans="1:24" ht="12.6" hidden="1" customHeight="1" outlineLevel="2">
      <c r="A2416" s="1006">
        <v>44379</v>
      </c>
      <c r="B2416" s="1163" t="s">
        <v>5698</v>
      </c>
      <c r="C2416" s="955" t="s">
        <v>8146</v>
      </c>
      <c r="D2416" s="966"/>
      <c r="E2416" s="968"/>
      <c r="F2416" s="972"/>
      <c r="G2416" s="970"/>
      <c r="H2416" s="967"/>
      <c r="I2416" s="970"/>
      <c r="J2416" s="974" t="s">
        <v>5700</v>
      </c>
      <c r="K2416" s="970"/>
      <c r="L2416" s="967"/>
      <c r="M2416" s="970"/>
      <c r="N2416" s="967"/>
      <c r="O2416" s="970"/>
      <c r="P2416" s="967"/>
      <c r="Q2416" s="970"/>
      <c r="R2416" s="967"/>
      <c r="S2416" s="970"/>
      <c r="T2416" s="967"/>
      <c r="U2416" s="970"/>
      <c r="V2416" s="967"/>
      <c r="W2416" s="970"/>
      <c r="X2416" s="1261"/>
    </row>
    <row r="2417" spans="1:26" ht="12.6" hidden="1" customHeight="1" outlineLevel="2">
      <c r="A2417" s="1006">
        <v>44379</v>
      </c>
      <c r="B2417" s="1163" t="s">
        <v>5698</v>
      </c>
      <c r="C2417" s="955" t="s">
        <v>8147</v>
      </c>
      <c r="D2417" s="966"/>
      <c r="E2417" s="968"/>
      <c r="F2417" s="969" t="s">
        <v>5700</v>
      </c>
      <c r="G2417" s="970"/>
      <c r="H2417" s="967"/>
      <c r="I2417" s="970"/>
      <c r="J2417" s="967"/>
      <c r="K2417" s="970"/>
      <c r="L2417" s="967"/>
      <c r="M2417" s="970"/>
      <c r="N2417" s="967"/>
      <c r="O2417" s="973" t="s">
        <v>5700</v>
      </c>
      <c r="P2417" s="967"/>
      <c r="Q2417" s="970"/>
      <c r="R2417" s="967"/>
      <c r="S2417" s="970"/>
      <c r="T2417" s="967"/>
      <c r="U2417" s="970"/>
      <c r="V2417" s="967"/>
      <c r="W2417" s="970"/>
      <c r="X2417" s="1261"/>
      <c r="Y2417" s="967"/>
      <c r="Z2417" s="1032"/>
    </row>
    <row r="2418" spans="1:26" ht="25.2" hidden="1" customHeight="1" outlineLevel="2">
      <c r="A2418" s="1006">
        <v>44379</v>
      </c>
      <c r="B2418" s="1163" t="s">
        <v>8148</v>
      </c>
      <c r="C2418" s="955" t="s">
        <v>8149</v>
      </c>
      <c r="D2418" s="966"/>
      <c r="E2418" s="968"/>
      <c r="F2418" s="972"/>
      <c r="G2418" s="970"/>
      <c r="H2418" s="967"/>
      <c r="I2418" s="970"/>
      <c r="J2418" s="967"/>
      <c r="K2418" s="970"/>
      <c r="L2418" s="967"/>
      <c r="M2418" s="970"/>
      <c r="N2418" s="967"/>
      <c r="O2418" s="970"/>
      <c r="P2418" s="967"/>
      <c r="Q2418" s="970"/>
      <c r="R2418" s="967"/>
      <c r="S2418" s="970"/>
      <c r="T2418" s="974" t="s">
        <v>5700</v>
      </c>
      <c r="U2418" s="970"/>
      <c r="V2418" s="967"/>
      <c r="W2418" s="970"/>
      <c r="X2418" s="1261"/>
      <c r="Y2418" s="967"/>
      <c r="Z2418" s="1032"/>
    </row>
    <row r="2419" spans="1:26" ht="12.6" hidden="1" customHeight="1" outlineLevel="2">
      <c r="A2419" s="1006">
        <v>44379</v>
      </c>
      <c r="B2419" s="1163" t="s">
        <v>5698</v>
      </c>
      <c r="C2419" s="955" t="s">
        <v>8150</v>
      </c>
      <c r="D2419" s="966"/>
      <c r="E2419" s="968"/>
      <c r="F2419" s="969" t="s">
        <v>5700</v>
      </c>
      <c r="G2419" s="970"/>
      <c r="H2419" s="967"/>
      <c r="I2419" s="970"/>
      <c r="J2419" s="967"/>
      <c r="K2419" s="970"/>
      <c r="L2419" s="967"/>
      <c r="M2419" s="970"/>
      <c r="N2419" s="967"/>
      <c r="O2419" s="970"/>
      <c r="P2419" s="967"/>
      <c r="Q2419" s="970"/>
      <c r="R2419" s="967"/>
      <c r="S2419" s="970"/>
      <c r="T2419" s="967"/>
      <c r="U2419" s="970"/>
      <c r="V2419" s="967"/>
      <c r="W2419" s="970"/>
      <c r="X2419" s="1261"/>
      <c r="Y2419" s="967"/>
      <c r="Z2419" s="1032"/>
    </row>
    <row r="2420" spans="1:26" ht="12.6" hidden="1" customHeight="1" outlineLevel="2">
      <c r="A2420" s="1006">
        <v>44379</v>
      </c>
      <c r="B2420" s="1163" t="s">
        <v>5698</v>
      </c>
      <c r="C2420" s="955" t="s">
        <v>8151</v>
      </c>
      <c r="D2420" s="966"/>
      <c r="E2420" s="968"/>
      <c r="F2420" s="972"/>
      <c r="G2420" s="973" t="s">
        <v>5700</v>
      </c>
      <c r="H2420" s="967"/>
      <c r="I2420" s="970"/>
      <c r="J2420" s="967"/>
      <c r="K2420" s="970"/>
      <c r="L2420" s="967"/>
      <c r="M2420" s="970"/>
      <c r="N2420" s="967"/>
      <c r="O2420" s="970"/>
      <c r="P2420" s="967"/>
      <c r="Q2420" s="970"/>
      <c r="R2420" s="967"/>
      <c r="S2420" s="970"/>
      <c r="T2420" s="967"/>
      <c r="U2420" s="970"/>
      <c r="V2420" s="967"/>
      <c r="W2420" s="970"/>
      <c r="X2420" s="1261"/>
      <c r="Y2420" s="967"/>
      <c r="Z2420" s="1032"/>
    </row>
    <row r="2421" spans="1:26" ht="12.6" hidden="1" customHeight="1" outlineLevel="2">
      <c r="A2421" s="1006">
        <v>44379</v>
      </c>
      <c r="B2421" s="1163" t="s">
        <v>5698</v>
      </c>
      <c r="C2421" s="955" t="s">
        <v>8152</v>
      </c>
      <c r="D2421" s="966"/>
      <c r="E2421" s="968"/>
      <c r="F2421" s="972"/>
      <c r="G2421" s="970"/>
      <c r="H2421" s="967"/>
      <c r="I2421" s="970"/>
      <c r="J2421" s="967"/>
      <c r="K2421" s="970"/>
      <c r="L2421" s="967"/>
      <c r="M2421" s="970"/>
      <c r="N2421" s="967"/>
      <c r="O2421" s="970"/>
      <c r="P2421" s="967"/>
      <c r="Q2421" s="970"/>
      <c r="R2421" s="967"/>
      <c r="S2421" s="970"/>
      <c r="T2421" s="974" t="s">
        <v>5700</v>
      </c>
      <c r="U2421" s="970"/>
      <c r="V2421" s="967"/>
      <c r="W2421" s="970"/>
      <c r="X2421" s="1261"/>
      <c r="Y2421" s="967"/>
      <c r="Z2421" s="1032"/>
    </row>
    <row r="2422" spans="1:26" ht="25.2" hidden="1" customHeight="1" outlineLevel="2">
      <c r="A2422" s="1006">
        <v>44379</v>
      </c>
      <c r="B2422" s="1163" t="s">
        <v>5745</v>
      </c>
      <c r="C2422" s="955" t="s">
        <v>8153</v>
      </c>
      <c r="D2422" s="966"/>
      <c r="E2422" s="968"/>
      <c r="F2422" s="972"/>
      <c r="G2422" s="970"/>
      <c r="H2422" s="967"/>
      <c r="I2422" s="970"/>
      <c r="J2422" s="967"/>
      <c r="K2422" s="970"/>
      <c r="L2422" s="967"/>
      <c r="M2422" s="970"/>
      <c r="N2422" s="967"/>
      <c r="O2422" s="970"/>
      <c r="P2422" s="974" t="s">
        <v>5700</v>
      </c>
      <c r="Q2422" s="970"/>
      <c r="R2422" s="967"/>
      <c r="S2422" s="970"/>
      <c r="T2422" s="967"/>
      <c r="U2422" s="970"/>
      <c r="V2422" s="967"/>
      <c r="W2422" s="970"/>
      <c r="X2422" s="1261"/>
      <c r="Y2422" s="967"/>
      <c r="Z2422" s="1032"/>
    </row>
    <row r="2423" spans="1:26" ht="12.6" hidden="1" customHeight="1" outlineLevel="2">
      <c r="A2423" s="1006">
        <v>44379</v>
      </c>
      <c r="B2423" s="1163" t="s">
        <v>5723</v>
      </c>
      <c r="C2423" s="955" t="s">
        <v>8154</v>
      </c>
      <c r="D2423" s="966"/>
      <c r="E2423" s="968"/>
      <c r="F2423" s="972"/>
      <c r="G2423" s="970"/>
      <c r="H2423" s="967"/>
      <c r="I2423" s="970"/>
      <c r="J2423" s="967"/>
      <c r="K2423" s="970"/>
      <c r="L2423" s="967"/>
      <c r="M2423" s="970"/>
      <c r="N2423" s="967"/>
      <c r="O2423" s="970"/>
      <c r="P2423" s="967"/>
      <c r="Q2423" s="970"/>
      <c r="R2423" s="967"/>
      <c r="S2423" s="970"/>
      <c r="T2423" s="967"/>
      <c r="U2423" s="970"/>
      <c r="V2423" s="974" t="s">
        <v>5700</v>
      </c>
      <c r="W2423" s="970"/>
      <c r="X2423" s="1261"/>
      <c r="Y2423" s="967"/>
      <c r="Z2423" s="1032"/>
    </row>
    <row r="2424" spans="1:26" ht="12.6" hidden="1" customHeight="1" outlineLevel="2">
      <c r="A2424" s="1006">
        <v>44379</v>
      </c>
      <c r="B2424" s="1163" t="s">
        <v>5698</v>
      </c>
      <c r="C2424" s="955" t="s">
        <v>8155</v>
      </c>
      <c r="D2424" s="966"/>
      <c r="E2424" s="968"/>
      <c r="F2424" s="972"/>
      <c r="G2424" s="973" t="s">
        <v>5700</v>
      </c>
      <c r="H2424" s="967"/>
      <c r="I2424" s="970"/>
      <c r="J2424" s="967"/>
      <c r="K2424" s="970"/>
      <c r="L2424" s="967"/>
      <c r="M2424" s="970"/>
      <c r="N2424" s="967"/>
      <c r="O2424" s="970"/>
      <c r="P2424" s="967"/>
      <c r="Q2424" s="970"/>
      <c r="R2424" s="967"/>
      <c r="S2424" s="970"/>
      <c r="T2424" s="967"/>
      <c r="U2424" s="970"/>
      <c r="V2424" s="967"/>
      <c r="W2424" s="970"/>
      <c r="X2424" s="1261"/>
      <c r="Y2424" s="967"/>
      <c r="Z2424" s="1032"/>
    </row>
    <row r="2425" spans="1:26" ht="12.6" hidden="1" customHeight="1" outlineLevel="2">
      <c r="A2425" s="1006">
        <v>44379</v>
      </c>
      <c r="B2425" s="1163" t="s">
        <v>5698</v>
      </c>
      <c r="C2425" s="955" t="s">
        <v>8156</v>
      </c>
      <c r="D2425" s="966"/>
      <c r="E2425" s="968"/>
      <c r="F2425" s="972"/>
      <c r="G2425" s="970"/>
      <c r="H2425" s="967"/>
      <c r="I2425" s="970"/>
      <c r="J2425" s="967"/>
      <c r="K2425" s="970"/>
      <c r="L2425" s="967"/>
      <c r="M2425" s="970"/>
      <c r="N2425" s="967"/>
      <c r="O2425" s="970"/>
      <c r="P2425" s="967"/>
      <c r="Q2425" s="973" t="s">
        <v>5700</v>
      </c>
      <c r="R2425" s="967"/>
      <c r="S2425" s="970"/>
      <c r="T2425" s="974" t="s">
        <v>5700</v>
      </c>
      <c r="U2425" s="970"/>
      <c r="V2425" s="967"/>
      <c r="W2425" s="970"/>
      <c r="X2425" s="1261"/>
      <c r="Y2425" s="967"/>
      <c r="Z2425" s="1032"/>
    </row>
    <row r="2426" spans="1:26" ht="12.6" hidden="1" customHeight="1" outlineLevel="2">
      <c r="A2426" s="1006">
        <v>44379</v>
      </c>
      <c r="B2426" s="1163" t="s">
        <v>5698</v>
      </c>
      <c r="C2426" s="955" t="s">
        <v>8157</v>
      </c>
      <c r="D2426" s="966"/>
      <c r="E2426" s="968"/>
      <c r="F2426" s="972"/>
      <c r="G2426" s="973" t="s">
        <v>5700</v>
      </c>
      <c r="H2426" s="967"/>
      <c r="I2426" s="970"/>
      <c r="J2426" s="967"/>
      <c r="K2426" s="970"/>
      <c r="L2426" s="967"/>
      <c r="M2426" s="970"/>
      <c r="N2426" s="967"/>
      <c r="O2426" s="970"/>
      <c r="P2426" s="967"/>
      <c r="Q2426" s="970"/>
      <c r="R2426" s="967"/>
      <c r="S2426" s="970"/>
      <c r="T2426" s="967"/>
      <c r="U2426" s="970"/>
      <c r="V2426" s="967"/>
      <c r="W2426" s="970"/>
      <c r="X2426" s="1261"/>
      <c r="Y2426" s="967"/>
      <c r="Z2426" s="1032"/>
    </row>
    <row r="2427" spans="1:26" ht="12.6" hidden="1" customHeight="1" outlineLevel="1" collapsed="1">
      <c r="A2427" s="989">
        <v>44382</v>
      </c>
      <c r="B2427" s="1163" t="s">
        <v>5706</v>
      </c>
      <c r="C2427" s="955" t="s">
        <v>8158</v>
      </c>
      <c r="D2427" s="966"/>
      <c r="E2427" s="968"/>
      <c r="F2427" s="972"/>
      <c r="G2427" s="970"/>
      <c r="H2427" s="967"/>
      <c r="I2427" s="970"/>
      <c r="J2427" s="967"/>
      <c r="K2427" s="970"/>
      <c r="L2427" s="967"/>
      <c r="M2427" s="970"/>
      <c r="N2427" s="967"/>
      <c r="O2427" s="970"/>
      <c r="P2427" s="967"/>
      <c r="Q2427" s="970"/>
      <c r="R2427" s="967"/>
      <c r="S2427" s="970"/>
      <c r="T2427" s="974" t="s">
        <v>5700</v>
      </c>
      <c r="U2427" s="970"/>
      <c r="V2427" s="967"/>
      <c r="W2427" s="970"/>
      <c r="X2427" s="1261"/>
      <c r="Y2427" s="967"/>
      <c r="Z2427" s="1032"/>
    </row>
    <row r="2428" spans="1:26" ht="12.6" hidden="1" customHeight="1" outlineLevel="2">
      <c r="A2428" s="989">
        <v>44382</v>
      </c>
      <c r="B2428" s="1163" t="s">
        <v>5698</v>
      </c>
      <c r="C2428" s="955" t="s">
        <v>8159</v>
      </c>
      <c r="D2428" s="975"/>
      <c r="E2428" s="977" t="s">
        <v>5700</v>
      </c>
      <c r="F2428" s="972"/>
      <c r="G2428" s="973" t="s">
        <v>5700</v>
      </c>
      <c r="H2428" s="967"/>
      <c r="I2428" s="973" t="s">
        <v>5700</v>
      </c>
      <c r="J2428" s="967"/>
      <c r="K2428" s="970"/>
      <c r="L2428" s="967"/>
      <c r="M2428" s="970"/>
      <c r="N2428" s="967"/>
      <c r="O2428" s="970"/>
      <c r="P2428" s="967"/>
      <c r="Q2428" s="970"/>
      <c r="R2428" s="967"/>
      <c r="S2428" s="970"/>
      <c r="T2428" s="967"/>
      <c r="U2428" s="970"/>
      <c r="V2428" s="967"/>
      <c r="W2428" s="970"/>
      <c r="X2428" s="1261"/>
      <c r="Y2428" s="967"/>
      <c r="Z2428" s="1032"/>
    </row>
    <row r="2429" spans="1:26" ht="12.6" hidden="1" customHeight="1" outlineLevel="2">
      <c r="A2429" s="989">
        <v>44382</v>
      </c>
      <c r="B2429" s="1163" t="s">
        <v>5698</v>
      </c>
      <c r="C2429" s="955" t="s">
        <v>8160</v>
      </c>
      <c r="D2429" s="966"/>
      <c r="E2429" s="968"/>
      <c r="F2429" s="972"/>
      <c r="G2429" s="970"/>
      <c r="H2429" s="967"/>
      <c r="I2429" s="970"/>
      <c r="J2429" s="967"/>
      <c r="K2429" s="970"/>
      <c r="L2429" s="967"/>
      <c r="M2429" s="970"/>
      <c r="N2429" s="967"/>
      <c r="O2429" s="970"/>
      <c r="P2429" s="967"/>
      <c r="Q2429" s="973" t="s">
        <v>5700</v>
      </c>
      <c r="R2429" s="967"/>
      <c r="S2429" s="970"/>
      <c r="T2429" s="974" t="s">
        <v>5700</v>
      </c>
      <c r="U2429" s="970"/>
      <c r="V2429" s="967"/>
      <c r="W2429" s="970"/>
      <c r="X2429" s="1261"/>
      <c r="Y2429" s="967"/>
      <c r="Z2429" s="1263" t="s">
        <v>8161</v>
      </c>
    </row>
    <row r="2430" spans="1:26" ht="12.6" hidden="1" customHeight="1" outlineLevel="2">
      <c r="A2430" s="989">
        <v>44382</v>
      </c>
      <c r="B2430" s="1163" t="s">
        <v>5698</v>
      </c>
      <c r="C2430" s="955" t="s">
        <v>8162</v>
      </c>
      <c r="D2430" s="966"/>
      <c r="E2430" s="968"/>
      <c r="F2430" s="972"/>
      <c r="G2430" s="973" t="s">
        <v>5700</v>
      </c>
      <c r="H2430" s="967"/>
      <c r="I2430" s="970"/>
      <c r="J2430" s="967"/>
      <c r="K2430" s="970"/>
      <c r="L2430" s="967"/>
      <c r="M2430" s="970"/>
      <c r="N2430" s="967"/>
      <c r="O2430" s="970"/>
      <c r="P2430" s="967"/>
      <c r="Q2430" s="970"/>
      <c r="R2430" s="967"/>
      <c r="S2430" s="970"/>
      <c r="T2430" s="967"/>
      <c r="U2430" s="970"/>
      <c r="V2430" s="967"/>
      <c r="W2430" s="970"/>
      <c r="X2430" s="1261"/>
      <c r="Y2430" s="967"/>
      <c r="Z2430" s="1032"/>
    </row>
    <row r="2431" spans="1:26" ht="12.6" hidden="1" customHeight="1" outlineLevel="2">
      <c r="A2431" s="989">
        <v>44382</v>
      </c>
      <c r="B2431" s="1163" t="s">
        <v>5698</v>
      </c>
      <c r="C2431" s="955" t="s">
        <v>8163</v>
      </c>
      <c r="D2431" s="966"/>
      <c r="E2431" s="968"/>
      <c r="F2431" s="969" t="s">
        <v>5700</v>
      </c>
      <c r="G2431" s="970"/>
      <c r="H2431" s="967"/>
      <c r="I2431" s="970"/>
      <c r="J2431" s="967"/>
      <c r="K2431" s="970"/>
      <c r="L2431" s="967"/>
      <c r="M2431" s="970"/>
      <c r="N2431" s="967"/>
      <c r="O2431" s="970"/>
      <c r="P2431" s="967"/>
      <c r="Q2431" s="970"/>
      <c r="R2431" s="967"/>
      <c r="S2431" s="970"/>
      <c r="T2431" s="967"/>
      <c r="U2431" s="970"/>
      <c r="V2431" s="967"/>
      <c r="W2431" s="970"/>
      <c r="X2431" s="1261"/>
      <c r="Y2431" s="967"/>
      <c r="Z2431" s="1032"/>
    </row>
    <row r="2432" spans="1:26" ht="12.6" hidden="1" customHeight="1" outlineLevel="2">
      <c r="A2432" s="989">
        <v>44382</v>
      </c>
      <c r="B2432" s="1163" t="s">
        <v>5698</v>
      </c>
      <c r="C2432" s="955" t="s">
        <v>8164</v>
      </c>
      <c r="D2432" s="975"/>
      <c r="E2432" s="977" t="s">
        <v>5700</v>
      </c>
      <c r="F2432" s="972"/>
      <c r="G2432" s="970"/>
      <c r="H2432" s="967"/>
      <c r="I2432" s="970"/>
      <c r="J2432" s="967"/>
      <c r="K2432" s="970"/>
      <c r="L2432" s="967"/>
      <c r="M2432" s="970"/>
      <c r="N2432" s="967"/>
      <c r="O2432" s="970"/>
      <c r="P2432" s="967"/>
      <c r="Q2432" s="970"/>
      <c r="R2432" s="967"/>
      <c r="S2432" s="970"/>
      <c r="T2432" s="967"/>
      <c r="U2432" s="970"/>
      <c r="V2432" s="967"/>
      <c r="W2432" s="970"/>
      <c r="X2432" s="1261"/>
      <c r="Y2432" s="967"/>
      <c r="Z2432" s="1032"/>
    </row>
    <row r="2433" spans="1:26" ht="12.6" hidden="1" customHeight="1" outlineLevel="2">
      <c r="A2433" s="989">
        <v>44382</v>
      </c>
      <c r="B2433" s="1163" t="s">
        <v>8165</v>
      </c>
      <c r="C2433" s="955" t="s">
        <v>8166</v>
      </c>
      <c r="D2433" s="966"/>
      <c r="E2433" s="968"/>
      <c r="F2433" s="972"/>
      <c r="G2433" s="970"/>
      <c r="H2433" s="967"/>
      <c r="I2433" s="970"/>
      <c r="J2433" s="967"/>
      <c r="K2433" s="970"/>
      <c r="L2433" s="967"/>
      <c r="M2433" s="970"/>
      <c r="N2433" s="967"/>
      <c r="O2433" s="973" t="s">
        <v>5700</v>
      </c>
      <c r="P2433" s="967"/>
      <c r="Q2433" s="970"/>
      <c r="R2433" s="967"/>
      <c r="S2433" s="970"/>
      <c r="T2433" s="967"/>
      <c r="U2433" s="970"/>
      <c r="V2433" s="967"/>
      <c r="W2433" s="970"/>
      <c r="X2433" s="1261"/>
      <c r="Y2433" s="967"/>
      <c r="Z2433" s="1032"/>
    </row>
    <row r="2434" spans="1:26" ht="12.6" hidden="1" customHeight="1" outlineLevel="2">
      <c r="A2434" s="989">
        <v>44382</v>
      </c>
      <c r="B2434" s="1163" t="s">
        <v>5698</v>
      </c>
      <c r="C2434" s="955" t="s">
        <v>8167</v>
      </c>
      <c r="D2434" s="966"/>
      <c r="E2434" s="968"/>
      <c r="F2434" s="969" t="s">
        <v>5700</v>
      </c>
      <c r="G2434" s="970"/>
      <c r="H2434" s="967"/>
      <c r="I2434" s="970"/>
      <c r="J2434" s="967"/>
      <c r="K2434" s="970"/>
      <c r="L2434" s="967"/>
      <c r="M2434" s="970"/>
      <c r="N2434" s="967"/>
      <c r="O2434" s="970"/>
      <c r="P2434" s="967"/>
      <c r="Q2434" s="970"/>
      <c r="R2434" s="967"/>
      <c r="S2434" s="970"/>
      <c r="T2434" s="967"/>
      <c r="U2434" s="970"/>
      <c r="V2434" s="967"/>
      <c r="W2434" s="970"/>
      <c r="X2434" s="1261"/>
      <c r="Y2434" s="967"/>
      <c r="Z2434" s="1032"/>
    </row>
    <row r="2435" spans="1:26" ht="12.6" hidden="1" customHeight="1" outlineLevel="2">
      <c r="A2435" s="989">
        <v>44382</v>
      </c>
      <c r="B2435" s="1163" t="s">
        <v>5698</v>
      </c>
      <c r="C2435" s="955" t="s">
        <v>8168</v>
      </c>
      <c r="D2435" s="975"/>
      <c r="E2435" s="977" t="s">
        <v>5700</v>
      </c>
      <c r="F2435" s="972"/>
      <c r="G2435" s="970"/>
      <c r="H2435" s="967"/>
      <c r="I2435" s="970"/>
      <c r="J2435" s="967"/>
      <c r="K2435" s="970"/>
      <c r="L2435" s="967"/>
      <c r="M2435" s="970"/>
      <c r="N2435" s="967"/>
      <c r="O2435" s="970"/>
      <c r="P2435" s="967"/>
      <c r="Q2435" s="970"/>
      <c r="R2435" s="967"/>
      <c r="S2435" s="970"/>
      <c r="T2435" s="967"/>
      <c r="U2435" s="970"/>
      <c r="V2435" s="967"/>
      <c r="W2435" s="970"/>
      <c r="X2435" s="1261"/>
      <c r="Y2435" s="967"/>
      <c r="Z2435" s="1032"/>
    </row>
    <row r="2436" spans="1:26" ht="12.6" hidden="1" customHeight="1" outlineLevel="2">
      <c r="A2436" s="989">
        <v>44382</v>
      </c>
      <c r="B2436" s="1163" t="s">
        <v>5698</v>
      </c>
      <c r="C2436" s="955" t="s">
        <v>8169</v>
      </c>
      <c r="D2436" s="966"/>
      <c r="E2436" s="968"/>
      <c r="F2436" s="969" t="s">
        <v>5700</v>
      </c>
      <c r="G2436" s="970"/>
      <c r="H2436" s="967"/>
      <c r="I2436" s="970"/>
      <c r="J2436" s="967"/>
      <c r="K2436" s="970"/>
      <c r="L2436" s="967"/>
      <c r="M2436" s="970"/>
      <c r="N2436" s="967"/>
      <c r="O2436" s="970"/>
      <c r="P2436" s="967"/>
      <c r="Q2436" s="970"/>
      <c r="R2436" s="967"/>
      <c r="S2436" s="970"/>
      <c r="T2436" s="967"/>
      <c r="U2436" s="970"/>
      <c r="V2436" s="967"/>
      <c r="W2436" s="970"/>
      <c r="X2436" s="1261"/>
      <c r="Y2436" s="967"/>
      <c r="Z2436" s="1032"/>
    </row>
    <row r="2437" spans="1:26" ht="12.6" hidden="1" customHeight="1" outlineLevel="2">
      <c r="A2437" s="989">
        <v>44382</v>
      </c>
      <c r="B2437" s="1163" t="s">
        <v>5698</v>
      </c>
      <c r="C2437" s="955" t="s">
        <v>8170</v>
      </c>
      <c r="D2437" s="966"/>
      <c r="E2437" s="968"/>
      <c r="F2437" s="972"/>
      <c r="G2437" s="970"/>
      <c r="H2437" s="967"/>
      <c r="I2437" s="970"/>
      <c r="J2437" s="967"/>
      <c r="K2437" s="970"/>
      <c r="L2437" s="967"/>
      <c r="M2437" s="970"/>
      <c r="N2437" s="967"/>
      <c r="O2437" s="970"/>
      <c r="P2437" s="967"/>
      <c r="Q2437" s="970"/>
      <c r="R2437" s="967"/>
      <c r="S2437" s="970"/>
      <c r="T2437" s="974" t="s">
        <v>5700</v>
      </c>
      <c r="U2437" s="970"/>
      <c r="V2437" s="967"/>
      <c r="W2437" s="970"/>
      <c r="X2437" s="1261"/>
      <c r="Y2437" s="967"/>
      <c r="Z2437" s="1032"/>
    </row>
    <row r="2438" spans="1:26" ht="12.6" hidden="1" customHeight="1" outlineLevel="2">
      <c r="A2438" s="989">
        <v>44382</v>
      </c>
      <c r="B2438" s="1163" t="s">
        <v>5685</v>
      </c>
      <c r="C2438" s="955" t="s">
        <v>8171</v>
      </c>
      <c r="D2438" s="966"/>
      <c r="E2438" s="968"/>
      <c r="F2438" s="972"/>
      <c r="G2438" s="970"/>
      <c r="H2438" s="974" t="s">
        <v>5700</v>
      </c>
      <c r="I2438" s="970"/>
      <c r="J2438" s="967"/>
      <c r="K2438" s="970"/>
      <c r="L2438" s="967"/>
      <c r="M2438" s="970"/>
      <c r="N2438" s="967"/>
      <c r="O2438" s="970"/>
      <c r="P2438" s="967"/>
      <c r="Q2438" s="970"/>
      <c r="R2438" s="967"/>
      <c r="S2438" s="970"/>
      <c r="T2438" s="967"/>
      <c r="U2438" s="973" t="s">
        <v>5700</v>
      </c>
      <c r="V2438" s="967"/>
      <c r="W2438" s="970"/>
      <c r="X2438" s="1261"/>
      <c r="Y2438" s="967"/>
      <c r="Z2438" s="1032"/>
    </row>
    <row r="2439" spans="1:26" ht="12.6" hidden="1" customHeight="1" outlineLevel="2">
      <c r="A2439" s="989">
        <v>44382</v>
      </c>
      <c r="B2439" s="1163" t="s">
        <v>5698</v>
      </c>
      <c r="C2439" s="955" t="s">
        <v>8172</v>
      </c>
      <c r="D2439" s="966"/>
      <c r="E2439" s="968"/>
      <c r="F2439" s="972"/>
      <c r="G2439" s="973" t="s">
        <v>5700</v>
      </c>
      <c r="H2439" s="967"/>
      <c r="I2439" s="970"/>
      <c r="J2439" s="967"/>
      <c r="K2439" s="970"/>
      <c r="L2439" s="967"/>
      <c r="M2439" s="970"/>
      <c r="N2439" s="967"/>
      <c r="O2439" s="970"/>
      <c r="P2439" s="967"/>
      <c r="Q2439" s="970"/>
      <c r="R2439" s="967"/>
      <c r="S2439" s="970"/>
      <c r="T2439" s="967"/>
      <c r="U2439" s="970"/>
      <c r="V2439" s="967"/>
      <c r="W2439" s="970"/>
      <c r="X2439" s="1261"/>
      <c r="Y2439" s="967"/>
      <c r="Z2439" s="1032"/>
    </row>
    <row r="2440" spans="1:26" ht="12.6" hidden="1" customHeight="1" outlineLevel="2">
      <c r="A2440" s="989">
        <v>44382</v>
      </c>
      <c r="B2440" s="1163" t="s">
        <v>5698</v>
      </c>
      <c r="C2440" s="955" t="s">
        <v>8173</v>
      </c>
      <c r="D2440" s="966"/>
      <c r="E2440" s="968"/>
      <c r="F2440" s="972"/>
      <c r="G2440" s="970"/>
      <c r="H2440" s="967"/>
      <c r="I2440" s="970"/>
      <c r="J2440" s="967"/>
      <c r="K2440" s="970"/>
      <c r="L2440" s="967"/>
      <c r="M2440" s="970"/>
      <c r="N2440" s="967"/>
      <c r="O2440" s="970"/>
      <c r="P2440" s="967"/>
      <c r="Q2440" s="970"/>
      <c r="R2440" s="974" t="s">
        <v>5700</v>
      </c>
      <c r="S2440" s="970"/>
      <c r="T2440" s="974" t="s">
        <v>5700</v>
      </c>
      <c r="U2440" s="970"/>
      <c r="V2440" s="967"/>
      <c r="W2440" s="970"/>
      <c r="X2440" s="1261"/>
      <c r="Y2440" s="967"/>
      <c r="Z2440" s="1032"/>
    </row>
    <row r="2441" spans="1:26" ht="12.6" hidden="1" customHeight="1" outlineLevel="2">
      <c r="A2441" s="989">
        <v>44382</v>
      </c>
      <c r="B2441" s="1163" t="s">
        <v>8174</v>
      </c>
      <c r="C2441" s="955" t="s">
        <v>8175</v>
      </c>
      <c r="D2441" s="966"/>
      <c r="E2441" s="968"/>
      <c r="F2441" s="972"/>
      <c r="G2441" s="970"/>
      <c r="H2441" s="967"/>
      <c r="I2441" s="970"/>
      <c r="J2441" s="967"/>
      <c r="K2441" s="970"/>
      <c r="L2441" s="967"/>
      <c r="M2441" s="970"/>
      <c r="N2441" s="967"/>
      <c r="O2441" s="970"/>
      <c r="P2441" s="974" t="s">
        <v>5700</v>
      </c>
      <c r="Q2441" s="970"/>
      <c r="R2441" s="974"/>
      <c r="S2441" s="970"/>
      <c r="T2441" s="974"/>
      <c r="U2441" s="970"/>
      <c r="V2441" s="967"/>
      <c r="W2441" s="970"/>
      <c r="X2441" s="1261"/>
      <c r="Y2441" s="967"/>
      <c r="Z2441" s="1032"/>
    </row>
    <row r="2442" spans="1:26" ht="12.6" hidden="1" customHeight="1" outlineLevel="2">
      <c r="A2442" s="989">
        <v>44382</v>
      </c>
      <c r="B2442" s="1163" t="s">
        <v>5698</v>
      </c>
      <c r="C2442" s="955" t="s">
        <v>8176</v>
      </c>
      <c r="D2442" s="966"/>
      <c r="E2442" s="968"/>
      <c r="F2442" s="972"/>
      <c r="G2442" s="970"/>
      <c r="H2442" s="967"/>
      <c r="I2442" s="970"/>
      <c r="J2442" s="967"/>
      <c r="K2442" s="970"/>
      <c r="L2442" s="967"/>
      <c r="M2442" s="970"/>
      <c r="N2442" s="967"/>
      <c r="O2442" s="970"/>
      <c r="P2442" s="967"/>
      <c r="Q2442" s="970"/>
      <c r="R2442" s="974"/>
      <c r="S2442" s="970"/>
      <c r="T2442" s="974" t="s">
        <v>5700</v>
      </c>
      <c r="U2442" s="970"/>
      <c r="V2442" s="967"/>
      <c r="W2442" s="970"/>
      <c r="X2442" s="1261"/>
      <c r="Y2442" s="967"/>
      <c r="Z2442" s="1032"/>
    </row>
    <row r="2443" spans="1:26" ht="12.6" hidden="1" customHeight="1" outlineLevel="2">
      <c r="A2443" s="989">
        <v>44382</v>
      </c>
      <c r="B2443" s="1163" t="s">
        <v>5698</v>
      </c>
      <c r="C2443" s="955" t="s">
        <v>8177</v>
      </c>
      <c r="D2443" s="966"/>
      <c r="E2443" s="968"/>
      <c r="F2443" s="972"/>
      <c r="G2443" s="970"/>
      <c r="H2443" s="967"/>
      <c r="I2443" s="970"/>
      <c r="J2443" s="967"/>
      <c r="K2443" s="970"/>
      <c r="L2443" s="967"/>
      <c r="M2443" s="970"/>
      <c r="N2443" s="967"/>
      <c r="O2443" s="970"/>
      <c r="P2443" s="967"/>
      <c r="Q2443" s="970"/>
      <c r="R2443" s="974"/>
      <c r="S2443" s="970"/>
      <c r="T2443" s="974" t="s">
        <v>5700</v>
      </c>
      <c r="U2443" s="970"/>
      <c r="V2443" s="967"/>
      <c r="W2443" s="970"/>
      <c r="X2443" s="1261"/>
      <c r="Y2443" s="967"/>
      <c r="Z2443" s="1263" t="s">
        <v>8161</v>
      </c>
    </row>
    <row r="2444" spans="1:26" ht="12.6" hidden="1" customHeight="1" outlineLevel="2">
      <c r="A2444" s="989">
        <v>44382</v>
      </c>
      <c r="B2444" s="1163" t="s">
        <v>5698</v>
      </c>
      <c r="C2444" s="955" t="s">
        <v>8178</v>
      </c>
      <c r="D2444" s="966"/>
      <c r="E2444" s="968"/>
      <c r="F2444" s="972"/>
      <c r="G2444" s="970"/>
      <c r="H2444" s="967"/>
      <c r="I2444" s="970"/>
      <c r="J2444" s="967"/>
      <c r="K2444" s="970"/>
      <c r="L2444" s="967"/>
      <c r="M2444" s="970"/>
      <c r="N2444" s="967"/>
      <c r="O2444" s="970"/>
      <c r="P2444" s="967"/>
      <c r="Q2444" s="970"/>
      <c r="R2444" s="974"/>
      <c r="S2444" s="970"/>
      <c r="T2444" s="974" t="s">
        <v>5700</v>
      </c>
      <c r="U2444" s="970"/>
      <c r="V2444" s="967"/>
      <c r="W2444" s="970"/>
      <c r="X2444" s="1261"/>
      <c r="Y2444" s="967"/>
      <c r="Z2444" s="1032"/>
    </row>
    <row r="2445" spans="1:26" ht="12.6" hidden="1" customHeight="1" outlineLevel="2">
      <c r="A2445" s="989">
        <v>44382</v>
      </c>
      <c r="B2445" s="1163" t="s">
        <v>5698</v>
      </c>
      <c r="C2445" s="955" t="s">
        <v>8179</v>
      </c>
      <c r="D2445" s="966"/>
      <c r="E2445" s="968"/>
      <c r="F2445" s="969" t="s">
        <v>5700</v>
      </c>
      <c r="G2445" s="970"/>
      <c r="H2445" s="967"/>
      <c r="I2445" s="970"/>
      <c r="J2445" s="967"/>
      <c r="K2445" s="970"/>
      <c r="L2445" s="967"/>
      <c r="M2445" s="970"/>
      <c r="N2445" s="967"/>
      <c r="O2445" s="970"/>
      <c r="P2445" s="967"/>
      <c r="Q2445" s="970"/>
      <c r="R2445" s="974"/>
      <c r="S2445" s="970"/>
      <c r="T2445" s="974"/>
      <c r="U2445" s="970"/>
      <c r="V2445" s="967"/>
      <c r="W2445" s="970"/>
      <c r="X2445" s="1261"/>
      <c r="Y2445" s="967"/>
      <c r="Z2445" s="1032"/>
    </row>
    <row r="2446" spans="1:26" ht="12.6" hidden="1" customHeight="1" outlineLevel="2">
      <c r="A2446" s="989">
        <v>44382</v>
      </c>
      <c r="B2446" s="1163" t="s">
        <v>5698</v>
      </c>
      <c r="C2446" s="955" t="s">
        <v>8180</v>
      </c>
      <c r="D2446" s="966"/>
      <c r="E2446" s="968"/>
      <c r="F2446" s="969" t="s">
        <v>5700</v>
      </c>
      <c r="G2446" s="970"/>
      <c r="H2446" s="967"/>
      <c r="I2446" s="970"/>
      <c r="J2446" s="967"/>
      <c r="K2446" s="970"/>
      <c r="L2446" s="967"/>
      <c r="M2446" s="970"/>
      <c r="N2446" s="967"/>
      <c r="O2446" s="970"/>
      <c r="P2446" s="967"/>
      <c r="Q2446" s="970"/>
      <c r="R2446" s="974"/>
      <c r="S2446" s="970"/>
      <c r="T2446" s="974"/>
      <c r="U2446" s="970"/>
      <c r="V2446" s="967"/>
      <c r="W2446" s="970"/>
      <c r="X2446" s="1261"/>
      <c r="Y2446" s="967"/>
      <c r="Z2446" s="1032"/>
    </row>
    <row r="2447" spans="1:26" ht="25.2" hidden="1" customHeight="1" outlineLevel="2">
      <c r="A2447" s="989">
        <v>44382</v>
      </c>
      <c r="B2447" s="1163" t="s">
        <v>5745</v>
      </c>
      <c r="C2447" s="955" t="s">
        <v>8181</v>
      </c>
      <c r="D2447" s="966"/>
      <c r="E2447" s="968"/>
      <c r="F2447" s="972"/>
      <c r="G2447" s="970"/>
      <c r="H2447" s="967"/>
      <c r="I2447" s="970"/>
      <c r="J2447" s="967"/>
      <c r="K2447" s="970"/>
      <c r="L2447" s="967"/>
      <c r="M2447" s="970"/>
      <c r="N2447" s="967"/>
      <c r="O2447" s="970"/>
      <c r="P2447" s="967"/>
      <c r="Q2447" s="970"/>
      <c r="R2447" s="967"/>
      <c r="S2447" s="970"/>
      <c r="T2447" s="974" t="s">
        <v>5700</v>
      </c>
      <c r="U2447" s="970"/>
      <c r="V2447" s="967"/>
      <c r="W2447" s="970"/>
      <c r="X2447" s="1261"/>
      <c r="Y2447" s="967"/>
      <c r="Z2447" s="1032"/>
    </row>
    <row r="2448" spans="1:26" ht="12.6" hidden="1" customHeight="1" outlineLevel="1" collapsed="1">
      <c r="A2448" s="1264">
        <v>44383</v>
      </c>
      <c r="B2448" s="1163" t="s">
        <v>5815</v>
      </c>
      <c r="C2448" s="955" t="s">
        <v>8182</v>
      </c>
      <c r="D2448" s="966"/>
      <c r="E2448" s="968"/>
      <c r="F2448" s="972"/>
      <c r="G2448" s="970"/>
      <c r="H2448" s="967"/>
      <c r="I2448" s="970"/>
      <c r="J2448" s="967"/>
      <c r="K2448" s="970"/>
      <c r="L2448" s="974" t="s">
        <v>5700</v>
      </c>
      <c r="M2448" s="970"/>
      <c r="N2448" s="967"/>
      <c r="O2448" s="970"/>
      <c r="P2448" s="967"/>
      <c r="Q2448" s="970"/>
      <c r="R2448" s="967"/>
      <c r="S2448" s="970"/>
      <c r="T2448" s="967"/>
      <c r="U2448" s="970"/>
      <c r="V2448" s="967"/>
      <c r="W2448" s="970"/>
      <c r="X2448" s="1261"/>
      <c r="Y2448" s="967"/>
      <c r="Z2448" s="1032"/>
    </row>
    <row r="2449" spans="1:24" ht="12.6" hidden="1" customHeight="1" outlineLevel="2">
      <c r="A2449" s="1264">
        <v>44383</v>
      </c>
      <c r="B2449" s="1163" t="s">
        <v>5698</v>
      </c>
      <c r="C2449" s="955" t="s">
        <v>8183</v>
      </c>
      <c r="D2449" s="966"/>
      <c r="E2449" s="968"/>
      <c r="F2449" s="972"/>
      <c r="G2449" s="970"/>
      <c r="H2449" s="967"/>
      <c r="I2449" s="970"/>
      <c r="J2449" s="967"/>
      <c r="K2449" s="970"/>
      <c r="L2449" s="967"/>
      <c r="M2449" s="970"/>
      <c r="N2449" s="967"/>
      <c r="O2449" s="970"/>
      <c r="P2449" s="967"/>
      <c r="Q2449" s="970"/>
      <c r="R2449" s="967"/>
      <c r="S2449" s="970"/>
      <c r="T2449" s="974" t="s">
        <v>5700</v>
      </c>
      <c r="U2449" s="970"/>
      <c r="V2449" s="967"/>
      <c r="W2449" s="970"/>
      <c r="X2449" s="1261"/>
    </row>
    <row r="2450" spans="1:24" ht="25.2" hidden="1" customHeight="1" outlineLevel="2">
      <c r="A2450" s="1264">
        <v>44383</v>
      </c>
      <c r="B2450" s="1163" t="s">
        <v>5698</v>
      </c>
      <c r="C2450" s="955" t="s">
        <v>8184</v>
      </c>
      <c r="D2450" s="966"/>
      <c r="E2450" s="968"/>
      <c r="F2450" s="972"/>
      <c r="G2450" s="970"/>
      <c r="H2450" s="967"/>
      <c r="I2450" s="970"/>
      <c r="J2450" s="967"/>
      <c r="K2450" s="973" t="s">
        <v>5700</v>
      </c>
      <c r="L2450" s="967"/>
      <c r="M2450" s="970"/>
      <c r="N2450" s="967"/>
      <c r="O2450" s="970"/>
      <c r="P2450" s="967"/>
      <c r="Q2450" s="970"/>
      <c r="R2450" s="967"/>
      <c r="S2450" s="970"/>
      <c r="T2450" s="967"/>
      <c r="U2450" s="970"/>
      <c r="V2450" s="967"/>
      <c r="W2450" s="970"/>
      <c r="X2450" s="1261"/>
    </row>
    <row r="2451" spans="1:24" ht="12.6" hidden="1" customHeight="1" outlineLevel="2">
      <c r="A2451" s="1264">
        <v>44383</v>
      </c>
      <c r="B2451" s="1163" t="s">
        <v>5698</v>
      </c>
      <c r="C2451" s="955" t="s">
        <v>8185</v>
      </c>
      <c r="D2451" s="966"/>
      <c r="E2451" s="968"/>
      <c r="F2451" s="972"/>
      <c r="G2451" s="970"/>
      <c r="H2451" s="967"/>
      <c r="I2451" s="970"/>
      <c r="J2451" s="967"/>
      <c r="K2451" s="970"/>
      <c r="L2451" s="967"/>
      <c r="M2451" s="970"/>
      <c r="N2451" s="967"/>
      <c r="O2451" s="970"/>
      <c r="P2451" s="967"/>
      <c r="Q2451" s="970"/>
      <c r="R2451" s="967"/>
      <c r="S2451" s="970"/>
      <c r="T2451" s="974" t="s">
        <v>5700</v>
      </c>
      <c r="U2451" s="970"/>
      <c r="V2451" s="967"/>
      <c r="W2451" s="970"/>
      <c r="X2451" s="1261"/>
    </row>
    <row r="2452" spans="1:24" ht="12.6" hidden="1" customHeight="1" outlineLevel="2">
      <c r="A2452" s="1264">
        <v>44383</v>
      </c>
      <c r="B2452" s="1163" t="s">
        <v>5698</v>
      </c>
      <c r="C2452" s="955" t="s">
        <v>8186</v>
      </c>
      <c r="D2452" s="966"/>
      <c r="E2452" s="968"/>
      <c r="F2452" s="972"/>
      <c r="G2452" s="970"/>
      <c r="H2452" s="967"/>
      <c r="I2452" s="970"/>
      <c r="J2452" s="967"/>
      <c r="K2452" s="970"/>
      <c r="L2452" s="967"/>
      <c r="M2452" s="970"/>
      <c r="N2452" s="967"/>
      <c r="O2452" s="970"/>
      <c r="P2452" s="967"/>
      <c r="Q2452" s="970"/>
      <c r="R2452" s="967"/>
      <c r="S2452" s="970"/>
      <c r="T2452" s="974" t="s">
        <v>5700</v>
      </c>
      <c r="U2452" s="970"/>
      <c r="V2452" s="967"/>
      <c r="W2452" s="970"/>
      <c r="X2452" s="1261"/>
    </row>
    <row r="2453" spans="1:24" ht="25.2" hidden="1" customHeight="1" outlineLevel="2">
      <c r="A2453" s="1264">
        <v>44383</v>
      </c>
      <c r="B2453" s="1163" t="s">
        <v>5698</v>
      </c>
      <c r="C2453" s="955" t="s">
        <v>8187</v>
      </c>
      <c r="D2453" s="966"/>
      <c r="E2453" s="968"/>
      <c r="F2453" s="972"/>
      <c r="G2453" s="970"/>
      <c r="H2453" s="967"/>
      <c r="I2453" s="970"/>
      <c r="J2453" s="967"/>
      <c r="K2453" s="970"/>
      <c r="L2453" s="967"/>
      <c r="M2453" s="970"/>
      <c r="N2453" s="967"/>
      <c r="O2453" s="970"/>
      <c r="P2453" s="967"/>
      <c r="Q2453" s="970"/>
      <c r="R2453" s="967"/>
      <c r="S2453" s="970"/>
      <c r="T2453" s="974" t="s">
        <v>5700</v>
      </c>
      <c r="U2453" s="970"/>
      <c r="V2453" s="967"/>
      <c r="W2453" s="970"/>
      <c r="X2453" s="1261"/>
    </row>
    <row r="2454" spans="1:24" ht="12.6" hidden="1" customHeight="1" outlineLevel="2">
      <c r="A2454" s="1264">
        <v>44383</v>
      </c>
      <c r="B2454" s="1163" t="s">
        <v>5698</v>
      </c>
      <c r="C2454" s="955" t="s">
        <v>8188</v>
      </c>
      <c r="D2454" s="966"/>
      <c r="E2454" s="968"/>
      <c r="F2454" s="969" t="s">
        <v>5700</v>
      </c>
      <c r="G2454" s="970"/>
      <c r="H2454" s="967"/>
      <c r="I2454" s="970"/>
      <c r="J2454" s="967"/>
      <c r="K2454" s="970"/>
      <c r="L2454" s="967"/>
      <c r="M2454" s="970"/>
      <c r="N2454" s="967"/>
      <c r="O2454" s="970"/>
      <c r="P2454" s="967"/>
      <c r="Q2454" s="970"/>
      <c r="R2454" s="967"/>
      <c r="S2454" s="970"/>
      <c r="T2454" s="967"/>
      <c r="U2454" s="970"/>
      <c r="V2454" s="967"/>
      <c r="W2454" s="970"/>
      <c r="X2454" s="1261"/>
    </row>
    <row r="2455" spans="1:24" ht="12.6" hidden="1" customHeight="1" outlineLevel="2">
      <c r="A2455" s="1264">
        <v>44383</v>
      </c>
      <c r="B2455" s="1163" t="s">
        <v>5745</v>
      </c>
      <c r="C2455" s="955" t="s">
        <v>8189</v>
      </c>
      <c r="D2455" s="966"/>
      <c r="E2455" s="968"/>
      <c r="F2455" s="972"/>
      <c r="G2455" s="970"/>
      <c r="H2455" s="967"/>
      <c r="I2455" s="970"/>
      <c r="J2455" s="967"/>
      <c r="K2455" s="970"/>
      <c r="L2455" s="967"/>
      <c r="M2455" s="970"/>
      <c r="N2455" s="967"/>
      <c r="O2455" s="973" t="s">
        <v>5700</v>
      </c>
      <c r="P2455" s="967"/>
      <c r="Q2455" s="970"/>
      <c r="R2455" s="967"/>
      <c r="S2455" s="970"/>
      <c r="T2455" s="967"/>
      <c r="U2455" s="970"/>
      <c r="V2455" s="967"/>
      <c r="W2455" s="970"/>
      <c r="X2455" s="1261"/>
    </row>
    <row r="2456" spans="1:24" ht="12.6" hidden="1" customHeight="1" outlineLevel="2">
      <c r="A2456" s="1264">
        <v>44383</v>
      </c>
      <c r="B2456" s="1163" t="s">
        <v>5698</v>
      </c>
      <c r="C2456" s="955" t="s">
        <v>8190</v>
      </c>
      <c r="D2456" s="966"/>
      <c r="E2456" s="968"/>
      <c r="F2456" s="972"/>
      <c r="G2456" s="970"/>
      <c r="H2456" s="967"/>
      <c r="I2456" s="970"/>
      <c r="J2456" s="967"/>
      <c r="K2456" s="970"/>
      <c r="L2456" s="967"/>
      <c r="M2456" s="970"/>
      <c r="N2456" s="967"/>
      <c r="O2456" s="970"/>
      <c r="P2456" s="967"/>
      <c r="Q2456" s="970"/>
      <c r="R2456" s="967"/>
      <c r="S2456" s="970"/>
      <c r="T2456" s="974" t="s">
        <v>5700</v>
      </c>
      <c r="U2456" s="970"/>
      <c r="V2456" s="967"/>
      <c r="W2456" s="970"/>
      <c r="X2456" s="1261"/>
    </row>
    <row r="2457" spans="1:24" ht="25.2" hidden="1" customHeight="1" outlineLevel="2">
      <c r="A2457" s="1264">
        <v>44383</v>
      </c>
      <c r="B2457" s="1163" t="s">
        <v>5698</v>
      </c>
      <c r="C2457" s="955" t="s">
        <v>8191</v>
      </c>
      <c r="D2457" s="966"/>
      <c r="E2457" s="968"/>
      <c r="F2457" s="972"/>
      <c r="G2457" s="970"/>
      <c r="H2457" s="967"/>
      <c r="I2457" s="970"/>
      <c r="J2457" s="967"/>
      <c r="K2457" s="970"/>
      <c r="L2457" s="967"/>
      <c r="M2457" s="970"/>
      <c r="N2457" s="967"/>
      <c r="O2457" s="970"/>
      <c r="P2457" s="967"/>
      <c r="Q2457" s="970"/>
      <c r="R2457" s="967"/>
      <c r="S2457" s="970"/>
      <c r="T2457" s="974" t="s">
        <v>5700</v>
      </c>
      <c r="U2457" s="970"/>
      <c r="V2457" s="967"/>
      <c r="W2457" s="970"/>
      <c r="X2457" s="1261"/>
    </row>
    <row r="2458" spans="1:24" ht="12.6" hidden="1" customHeight="1" outlineLevel="2">
      <c r="A2458" s="1264">
        <v>44383</v>
      </c>
      <c r="B2458" s="1163" t="s">
        <v>5698</v>
      </c>
      <c r="C2458" s="955" t="s">
        <v>8192</v>
      </c>
      <c r="D2458" s="966"/>
      <c r="E2458" s="968"/>
      <c r="F2458" s="972"/>
      <c r="G2458" s="973" t="s">
        <v>5700</v>
      </c>
      <c r="H2458" s="967"/>
      <c r="I2458" s="970"/>
      <c r="J2458" s="967"/>
      <c r="K2458" s="970"/>
      <c r="L2458" s="967"/>
      <c r="M2458" s="970"/>
      <c r="N2458" s="967"/>
      <c r="O2458" s="970"/>
      <c r="P2458" s="967"/>
      <c r="Q2458" s="970"/>
      <c r="R2458" s="967"/>
      <c r="S2458" s="970"/>
      <c r="T2458" s="967"/>
      <c r="U2458" s="970"/>
      <c r="V2458" s="967"/>
      <c r="W2458" s="970"/>
      <c r="X2458" s="1261"/>
    </row>
    <row r="2459" spans="1:24" ht="12.6" hidden="1" customHeight="1" outlineLevel="2">
      <c r="A2459" s="1264">
        <v>44383</v>
      </c>
      <c r="B2459" s="1163" t="s">
        <v>5698</v>
      </c>
      <c r="C2459" s="955" t="s">
        <v>8193</v>
      </c>
      <c r="D2459" s="966"/>
      <c r="E2459" s="968"/>
      <c r="F2459" s="972"/>
      <c r="G2459" s="970"/>
      <c r="H2459" s="967"/>
      <c r="I2459" s="970"/>
      <c r="J2459" s="974" t="s">
        <v>5700</v>
      </c>
      <c r="K2459" s="970"/>
      <c r="L2459" s="967"/>
      <c r="M2459" s="970"/>
      <c r="N2459" s="967"/>
      <c r="O2459" s="970"/>
      <c r="P2459" s="967"/>
      <c r="Q2459" s="970"/>
      <c r="R2459" s="967"/>
      <c r="S2459" s="970"/>
      <c r="T2459" s="967"/>
      <c r="U2459" s="970"/>
      <c r="V2459" s="967"/>
      <c r="W2459" s="970"/>
      <c r="X2459" s="1261"/>
    </row>
    <row r="2460" spans="1:24" ht="12.6" hidden="1" customHeight="1" outlineLevel="2">
      <c r="A2460" s="1264">
        <v>44383</v>
      </c>
      <c r="B2460" s="1163" t="s">
        <v>5698</v>
      </c>
      <c r="C2460" s="955" t="s">
        <v>8194</v>
      </c>
      <c r="D2460" s="966"/>
      <c r="E2460" s="968"/>
      <c r="F2460" s="972"/>
      <c r="G2460" s="970"/>
      <c r="H2460" s="967"/>
      <c r="I2460" s="970"/>
      <c r="J2460" s="967"/>
      <c r="K2460" s="970"/>
      <c r="L2460" s="967"/>
      <c r="M2460" s="973" t="s">
        <v>5700</v>
      </c>
      <c r="N2460" s="967"/>
      <c r="O2460" s="970"/>
      <c r="P2460" s="967"/>
      <c r="Q2460" s="970"/>
      <c r="R2460" s="967"/>
      <c r="S2460" s="970"/>
      <c r="T2460" s="967"/>
      <c r="U2460" s="970"/>
      <c r="V2460" s="967"/>
      <c r="W2460" s="970"/>
      <c r="X2460" s="1261"/>
    </row>
    <row r="2461" spans="1:24" ht="25.2" hidden="1" customHeight="1" outlineLevel="2">
      <c r="A2461" s="1264">
        <v>44383</v>
      </c>
      <c r="B2461" s="1163" t="s">
        <v>5698</v>
      </c>
      <c r="C2461" s="955" t="s">
        <v>8195</v>
      </c>
      <c r="D2461" s="966"/>
      <c r="E2461" s="968"/>
      <c r="F2461" s="972"/>
      <c r="G2461" s="970"/>
      <c r="H2461" s="967"/>
      <c r="I2461" s="973" t="s">
        <v>5700</v>
      </c>
      <c r="J2461" s="967"/>
      <c r="K2461" s="970"/>
      <c r="L2461" s="967"/>
      <c r="M2461" s="970"/>
      <c r="N2461" s="967"/>
      <c r="O2461" s="970"/>
      <c r="P2461" s="967"/>
      <c r="Q2461" s="970"/>
      <c r="R2461" s="967"/>
      <c r="S2461" s="970"/>
      <c r="T2461" s="967"/>
      <c r="U2461" s="970"/>
      <c r="V2461" s="967"/>
      <c r="W2461" s="970"/>
      <c r="X2461" s="1261"/>
    </row>
    <row r="2462" spans="1:24" ht="12.6" hidden="1" customHeight="1" outlineLevel="2">
      <c r="A2462" s="1264">
        <v>44383</v>
      </c>
      <c r="B2462" s="1163" t="s">
        <v>5698</v>
      </c>
      <c r="C2462" s="955" t="s">
        <v>8196</v>
      </c>
      <c r="D2462" s="966"/>
      <c r="E2462" s="968"/>
      <c r="F2462" s="972"/>
      <c r="G2462" s="970"/>
      <c r="H2462" s="967"/>
      <c r="I2462" s="970"/>
      <c r="J2462" s="967"/>
      <c r="K2462" s="970"/>
      <c r="L2462" s="967"/>
      <c r="M2462" s="970"/>
      <c r="N2462" s="967"/>
      <c r="O2462" s="973" t="s">
        <v>5700</v>
      </c>
      <c r="P2462" s="967"/>
      <c r="Q2462" s="970"/>
      <c r="R2462" s="967"/>
      <c r="S2462" s="970"/>
      <c r="T2462" s="967"/>
      <c r="U2462" s="970"/>
      <c r="V2462" s="967"/>
      <c r="W2462" s="970"/>
      <c r="X2462" s="1261"/>
    </row>
    <row r="2463" spans="1:24" ht="12.6" hidden="1" customHeight="1" outlineLevel="2">
      <c r="A2463" s="1264">
        <v>44383</v>
      </c>
      <c r="B2463" s="1163" t="s">
        <v>5698</v>
      </c>
      <c r="C2463" s="955" t="s">
        <v>8197</v>
      </c>
      <c r="D2463" s="966"/>
      <c r="E2463" s="968"/>
      <c r="F2463" s="969" t="s">
        <v>5700</v>
      </c>
      <c r="G2463" s="970"/>
      <c r="H2463" s="967"/>
      <c r="I2463" s="970"/>
      <c r="J2463" s="967"/>
      <c r="K2463" s="970"/>
      <c r="L2463" s="967"/>
      <c r="M2463" s="970"/>
      <c r="N2463" s="967"/>
      <c r="O2463" s="970"/>
      <c r="P2463" s="967"/>
      <c r="Q2463" s="970"/>
      <c r="R2463" s="967"/>
      <c r="S2463" s="970"/>
      <c r="T2463" s="967"/>
      <c r="U2463" s="970"/>
      <c r="V2463" s="967"/>
      <c r="W2463" s="970"/>
      <c r="X2463" s="1261"/>
    </row>
    <row r="2464" spans="1:24" ht="12.6" hidden="1" customHeight="1" outlineLevel="2">
      <c r="A2464" s="1264">
        <v>44383</v>
      </c>
      <c r="B2464" s="1163" t="s">
        <v>5698</v>
      </c>
      <c r="C2464" s="955" t="s">
        <v>8198</v>
      </c>
      <c r="D2464" s="975"/>
      <c r="E2464" s="977" t="s">
        <v>5700</v>
      </c>
      <c r="F2464" s="972"/>
      <c r="G2464" s="970"/>
      <c r="H2464" s="967"/>
      <c r="I2464" s="970"/>
      <c r="J2464" s="967"/>
      <c r="K2464" s="970"/>
      <c r="L2464" s="967"/>
      <c r="M2464" s="970"/>
      <c r="N2464" s="967"/>
      <c r="O2464" s="970"/>
      <c r="P2464" s="967"/>
      <c r="Q2464" s="970"/>
      <c r="R2464" s="967"/>
      <c r="S2464" s="970"/>
      <c r="T2464" s="967"/>
      <c r="U2464" s="970"/>
      <c r="V2464" s="967"/>
      <c r="W2464" s="970"/>
      <c r="X2464" s="1261"/>
    </row>
    <row r="2465" spans="1:24" ht="12.6" hidden="1" customHeight="1" outlineLevel="2">
      <c r="A2465" s="1264">
        <v>44383</v>
      </c>
      <c r="B2465" s="1163" t="s">
        <v>5698</v>
      </c>
      <c r="C2465" s="955" t="s">
        <v>8199</v>
      </c>
      <c r="D2465" s="966"/>
      <c r="E2465" s="968"/>
      <c r="F2465" s="972"/>
      <c r="G2465" s="970"/>
      <c r="H2465" s="967"/>
      <c r="I2465" s="970"/>
      <c r="J2465" s="967"/>
      <c r="K2465" s="970"/>
      <c r="L2465" s="967"/>
      <c r="M2465" s="970"/>
      <c r="N2465" s="974" t="s">
        <v>5700</v>
      </c>
      <c r="O2465" s="970"/>
      <c r="P2465" s="967"/>
      <c r="Q2465" s="970"/>
      <c r="R2465" s="967"/>
      <c r="S2465" s="970"/>
      <c r="T2465" s="967"/>
      <c r="U2465" s="970"/>
      <c r="V2465" s="967"/>
      <c r="W2465" s="970"/>
      <c r="X2465" s="1261"/>
    </row>
    <row r="2466" spans="1:24" ht="12.6" hidden="1" customHeight="1" outlineLevel="1" collapsed="1">
      <c r="A2466" s="1011">
        <v>44384</v>
      </c>
      <c r="B2466" s="1163" t="s">
        <v>5698</v>
      </c>
      <c r="C2466" s="955" t="s">
        <v>8200</v>
      </c>
      <c r="D2466" s="966"/>
      <c r="E2466" s="968"/>
      <c r="F2466" s="972"/>
      <c r="G2466" s="970"/>
      <c r="H2466" s="967"/>
      <c r="I2466" s="970"/>
      <c r="J2466" s="967"/>
      <c r="K2466" s="970"/>
      <c r="L2466" s="967"/>
      <c r="M2466" s="970"/>
      <c r="N2466" s="967"/>
      <c r="O2466" s="970"/>
      <c r="P2466" s="967"/>
      <c r="Q2466" s="970"/>
      <c r="R2466" s="967"/>
      <c r="S2466" s="970"/>
      <c r="T2466" s="974" t="s">
        <v>5700</v>
      </c>
      <c r="U2466" s="970"/>
      <c r="V2466" s="967"/>
      <c r="W2466" s="970"/>
      <c r="X2466" s="1261"/>
    </row>
    <row r="2467" spans="1:24" ht="25.2" hidden="1" customHeight="1" outlineLevel="2">
      <c r="A2467" s="1011">
        <v>44384</v>
      </c>
      <c r="B2467" s="1163" t="s">
        <v>5698</v>
      </c>
      <c r="C2467" s="955" t="s">
        <v>8201</v>
      </c>
      <c r="D2467" s="966"/>
      <c r="E2467" s="968"/>
      <c r="F2467" s="972"/>
      <c r="G2467" s="970"/>
      <c r="H2467" s="967"/>
      <c r="I2467" s="970"/>
      <c r="J2467" s="967"/>
      <c r="K2467" s="970"/>
      <c r="L2467" s="967"/>
      <c r="M2467" s="970"/>
      <c r="N2467" s="974" t="s">
        <v>5700</v>
      </c>
      <c r="O2467" s="970"/>
      <c r="P2467" s="967"/>
      <c r="Q2467" s="970"/>
      <c r="R2467" s="967"/>
      <c r="S2467" s="970"/>
      <c r="T2467" s="967"/>
      <c r="U2467" s="970"/>
      <c r="V2467" s="967"/>
      <c r="W2467" s="970"/>
      <c r="X2467" s="1261"/>
    </row>
    <row r="2468" spans="1:24" ht="12.6" hidden="1" customHeight="1" outlineLevel="2">
      <c r="A2468" s="1011">
        <v>44384</v>
      </c>
      <c r="B2468" s="1163" t="s">
        <v>5698</v>
      </c>
      <c r="C2468" s="955" t="s">
        <v>8202</v>
      </c>
      <c r="D2468" s="966"/>
      <c r="E2468" s="968"/>
      <c r="F2468" s="972"/>
      <c r="G2468" s="970"/>
      <c r="H2468" s="967"/>
      <c r="I2468" s="970"/>
      <c r="J2468" s="967"/>
      <c r="K2468" s="970"/>
      <c r="L2468" s="967"/>
      <c r="M2468" s="970"/>
      <c r="N2468" s="967"/>
      <c r="O2468" s="970"/>
      <c r="P2468" s="967"/>
      <c r="Q2468" s="970"/>
      <c r="R2468" s="967"/>
      <c r="S2468" s="970"/>
      <c r="T2468" s="967"/>
      <c r="U2468" s="970"/>
      <c r="V2468" s="967"/>
      <c r="W2468" s="970"/>
      <c r="X2468" s="1261"/>
    </row>
    <row r="2469" spans="1:24" ht="12.6" hidden="1" customHeight="1" outlineLevel="2">
      <c r="A2469" s="1011">
        <v>44384</v>
      </c>
      <c r="B2469" s="1163" t="s">
        <v>5698</v>
      </c>
      <c r="C2469" s="955" t="s">
        <v>8203</v>
      </c>
      <c r="D2469" s="966"/>
      <c r="E2469" s="968"/>
      <c r="F2469" s="972"/>
      <c r="G2469" s="970"/>
      <c r="H2469" s="967"/>
      <c r="I2469" s="970"/>
      <c r="J2469" s="967"/>
      <c r="K2469" s="970"/>
      <c r="L2469" s="967"/>
      <c r="M2469" s="970"/>
      <c r="N2469" s="967"/>
      <c r="O2469" s="973" t="s">
        <v>5700</v>
      </c>
      <c r="P2469" s="967"/>
      <c r="Q2469" s="970"/>
      <c r="R2469" s="967"/>
      <c r="S2469" s="970"/>
      <c r="T2469" s="967"/>
      <c r="U2469" s="970"/>
      <c r="V2469" s="967"/>
      <c r="W2469" s="970"/>
      <c r="X2469" s="1261"/>
    </row>
    <row r="2470" spans="1:24" ht="12.6" hidden="1" customHeight="1" outlineLevel="2">
      <c r="A2470" s="1011">
        <v>44384</v>
      </c>
      <c r="B2470" s="1163" t="s">
        <v>5698</v>
      </c>
      <c r="C2470" s="955" t="s">
        <v>8204</v>
      </c>
      <c r="D2470" s="966"/>
      <c r="E2470" s="968"/>
      <c r="F2470" s="972"/>
      <c r="G2470" s="970"/>
      <c r="H2470" s="967"/>
      <c r="I2470" s="970"/>
      <c r="J2470" s="967"/>
      <c r="K2470" s="970"/>
      <c r="L2470" s="967"/>
      <c r="M2470" s="970"/>
      <c r="N2470" s="967"/>
      <c r="O2470" s="970"/>
      <c r="P2470" s="967"/>
      <c r="Q2470" s="970"/>
      <c r="R2470" s="967"/>
      <c r="S2470" s="970"/>
      <c r="T2470" s="974" t="s">
        <v>5700</v>
      </c>
      <c r="U2470" s="970"/>
      <c r="V2470" s="967"/>
      <c r="W2470" s="970"/>
      <c r="X2470" s="1261"/>
    </row>
    <row r="2471" spans="1:24" ht="12.6" hidden="1" customHeight="1" outlineLevel="2">
      <c r="A2471" s="1011">
        <v>44384</v>
      </c>
      <c r="B2471" s="1163" t="s">
        <v>5698</v>
      </c>
      <c r="C2471" s="955" t="s">
        <v>8205</v>
      </c>
      <c r="D2471" s="975"/>
      <c r="E2471" s="977" t="s">
        <v>5700</v>
      </c>
      <c r="F2471" s="972"/>
      <c r="G2471" s="970"/>
      <c r="H2471" s="967"/>
      <c r="I2471" s="970"/>
      <c r="J2471" s="967"/>
      <c r="K2471" s="970"/>
      <c r="L2471" s="967"/>
      <c r="M2471" s="970"/>
      <c r="N2471" s="967"/>
      <c r="O2471" s="970"/>
      <c r="P2471" s="967"/>
      <c r="Q2471" s="970"/>
      <c r="R2471" s="967"/>
      <c r="S2471" s="970"/>
      <c r="T2471" s="967"/>
      <c r="U2471" s="970"/>
      <c r="V2471" s="967"/>
      <c r="W2471" s="970"/>
      <c r="X2471" s="1261"/>
    </row>
    <row r="2472" spans="1:24" ht="25.2" hidden="1" customHeight="1" outlineLevel="2">
      <c r="A2472" s="1011">
        <v>44384</v>
      </c>
      <c r="B2472" s="1163" t="s">
        <v>5698</v>
      </c>
      <c r="C2472" s="955" t="s">
        <v>8206</v>
      </c>
      <c r="D2472" s="966"/>
      <c r="E2472" s="968"/>
      <c r="F2472" s="972"/>
      <c r="G2472" s="970"/>
      <c r="H2472" s="967"/>
      <c r="I2472" s="970"/>
      <c r="J2472" s="967"/>
      <c r="K2472" s="970"/>
      <c r="L2472" s="967"/>
      <c r="M2472" s="970"/>
      <c r="N2472" s="967"/>
      <c r="O2472" s="970"/>
      <c r="P2472" s="967"/>
      <c r="Q2472" s="970"/>
      <c r="R2472" s="967"/>
      <c r="S2472" s="970"/>
      <c r="T2472" s="974" t="s">
        <v>5700</v>
      </c>
      <c r="U2472" s="970"/>
      <c r="V2472" s="967"/>
      <c r="W2472" s="970"/>
      <c r="X2472" s="1261"/>
    </row>
    <row r="2473" spans="1:24" ht="25.2" hidden="1" customHeight="1" outlineLevel="2">
      <c r="A2473" s="1011">
        <v>44384</v>
      </c>
      <c r="B2473" s="1163" t="s">
        <v>5698</v>
      </c>
      <c r="C2473" s="955" t="s">
        <v>8207</v>
      </c>
      <c r="D2473" s="966"/>
      <c r="E2473" s="968"/>
      <c r="F2473" s="969" t="s">
        <v>5700</v>
      </c>
      <c r="G2473" s="970"/>
      <c r="H2473" s="967"/>
      <c r="I2473" s="970"/>
      <c r="J2473" s="967"/>
      <c r="K2473" s="970"/>
      <c r="L2473" s="967"/>
      <c r="M2473" s="970"/>
      <c r="N2473" s="967"/>
      <c r="O2473" s="970"/>
      <c r="P2473" s="967"/>
      <c r="Q2473" s="970"/>
      <c r="R2473" s="967"/>
      <c r="S2473" s="970"/>
      <c r="T2473" s="967"/>
      <c r="U2473" s="970"/>
      <c r="V2473" s="967"/>
      <c r="W2473" s="970"/>
      <c r="X2473" s="1261"/>
    </row>
    <row r="2474" spans="1:24" ht="12.6" hidden="1" customHeight="1" outlineLevel="2">
      <c r="A2474" s="1011">
        <v>44384</v>
      </c>
      <c r="B2474" s="1163" t="s">
        <v>5698</v>
      </c>
      <c r="C2474" s="955" t="s">
        <v>8208</v>
      </c>
      <c r="D2474" s="966"/>
      <c r="E2474" s="968"/>
      <c r="F2474" s="969" t="s">
        <v>5700</v>
      </c>
      <c r="G2474" s="970"/>
      <c r="H2474" s="967"/>
      <c r="I2474" s="970"/>
      <c r="J2474" s="974" t="s">
        <v>5700</v>
      </c>
      <c r="K2474" s="970"/>
      <c r="L2474" s="967"/>
      <c r="M2474" s="970"/>
      <c r="N2474" s="967"/>
      <c r="O2474" s="970"/>
      <c r="P2474" s="967"/>
      <c r="Q2474" s="970"/>
      <c r="R2474" s="967"/>
      <c r="S2474" s="970"/>
      <c r="T2474" s="967"/>
      <c r="U2474" s="970"/>
      <c r="V2474" s="967"/>
      <c r="W2474" s="970"/>
      <c r="X2474" s="1261"/>
    </row>
    <row r="2475" spans="1:24" ht="12.6" hidden="1" customHeight="1" outlineLevel="2">
      <c r="A2475" s="1011">
        <v>44384</v>
      </c>
      <c r="B2475" s="1163" t="s">
        <v>5698</v>
      </c>
      <c r="C2475" s="955" t="s">
        <v>8209</v>
      </c>
      <c r="D2475" s="966"/>
      <c r="E2475" s="968"/>
      <c r="F2475" s="972"/>
      <c r="G2475" s="970"/>
      <c r="H2475" s="967"/>
      <c r="I2475" s="970"/>
      <c r="J2475" s="967"/>
      <c r="K2475" s="970"/>
      <c r="L2475" s="967"/>
      <c r="M2475" s="970"/>
      <c r="N2475" s="967"/>
      <c r="O2475" s="970"/>
      <c r="P2475" s="967"/>
      <c r="Q2475" s="970"/>
      <c r="R2475" s="967"/>
      <c r="S2475" s="970"/>
      <c r="T2475" s="967"/>
      <c r="U2475" s="970"/>
      <c r="V2475" s="967"/>
      <c r="W2475" s="970"/>
      <c r="X2475" s="1261"/>
    </row>
    <row r="2476" spans="1:24" ht="12.6" hidden="1" customHeight="1" outlineLevel="2">
      <c r="A2476" s="1011">
        <v>44384</v>
      </c>
      <c r="B2476" s="1163" t="s">
        <v>5698</v>
      </c>
      <c r="C2476" s="955" t="s">
        <v>8210</v>
      </c>
      <c r="D2476" s="966"/>
      <c r="E2476" s="968"/>
      <c r="F2476" s="972"/>
      <c r="G2476" s="973" t="s">
        <v>5700</v>
      </c>
      <c r="H2476" s="967"/>
      <c r="I2476" s="970"/>
      <c r="J2476" s="967"/>
      <c r="K2476" s="970"/>
      <c r="L2476" s="967"/>
      <c r="M2476" s="970"/>
      <c r="N2476" s="967"/>
      <c r="O2476" s="970"/>
      <c r="P2476" s="967"/>
      <c r="Q2476" s="970"/>
      <c r="R2476" s="967"/>
      <c r="S2476" s="970"/>
      <c r="T2476" s="967"/>
      <c r="U2476" s="970"/>
      <c r="V2476" s="967"/>
      <c r="W2476" s="970"/>
      <c r="X2476" s="1261"/>
    </row>
    <row r="2477" spans="1:24" ht="25.2" hidden="1" customHeight="1" outlineLevel="2">
      <c r="A2477" s="1011">
        <v>44384</v>
      </c>
      <c r="B2477" s="1163" t="s">
        <v>5698</v>
      </c>
      <c r="C2477" s="955" t="s">
        <v>8211</v>
      </c>
      <c r="D2477" s="966"/>
      <c r="E2477" s="968"/>
      <c r="F2477" s="972"/>
      <c r="G2477" s="970"/>
      <c r="H2477" s="967"/>
      <c r="I2477" s="970"/>
      <c r="J2477" s="967"/>
      <c r="K2477" s="970"/>
      <c r="L2477" s="967"/>
      <c r="M2477" s="970"/>
      <c r="N2477" s="967"/>
      <c r="O2477" s="970"/>
      <c r="P2477" s="967"/>
      <c r="Q2477" s="970"/>
      <c r="R2477" s="967"/>
      <c r="S2477" s="970"/>
      <c r="T2477" s="974" t="s">
        <v>5700</v>
      </c>
      <c r="U2477" s="970"/>
      <c r="V2477" s="967"/>
      <c r="W2477" s="970"/>
      <c r="X2477" s="1261"/>
    </row>
    <row r="2478" spans="1:24" ht="12.6" hidden="1" customHeight="1" outlineLevel="2">
      <c r="A2478" s="1011">
        <v>44384</v>
      </c>
      <c r="B2478" s="1163" t="s">
        <v>5698</v>
      </c>
      <c r="C2478" s="955" t="s">
        <v>8212</v>
      </c>
      <c r="D2478" s="966"/>
      <c r="E2478" s="968"/>
      <c r="F2478" s="972"/>
      <c r="G2478" s="970"/>
      <c r="H2478" s="967"/>
      <c r="I2478" s="970"/>
      <c r="J2478" s="967"/>
      <c r="K2478" s="970"/>
      <c r="L2478" s="967"/>
      <c r="M2478" s="970"/>
      <c r="N2478" s="967"/>
      <c r="O2478" s="970"/>
      <c r="P2478" s="974" t="s">
        <v>5700</v>
      </c>
      <c r="Q2478" s="970"/>
      <c r="R2478" s="967"/>
      <c r="S2478" s="970"/>
      <c r="T2478" s="967"/>
      <c r="U2478" s="970"/>
      <c r="V2478" s="967"/>
      <c r="W2478" s="970"/>
      <c r="X2478" s="1261"/>
    </row>
    <row r="2479" spans="1:24" ht="12.6" hidden="1" customHeight="1" outlineLevel="2">
      <c r="A2479" s="1011">
        <v>44384</v>
      </c>
      <c r="B2479" s="1163" t="s">
        <v>5698</v>
      </c>
      <c r="C2479" s="955" t="s">
        <v>8213</v>
      </c>
      <c r="D2479" s="966"/>
      <c r="E2479" s="968"/>
      <c r="F2479" s="972"/>
      <c r="G2479" s="970"/>
      <c r="H2479" s="967"/>
      <c r="I2479" s="970"/>
      <c r="J2479" s="967"/>
      <c r="K2479" s="970"/>
      <c r="L2479" s="967"/>
      <c r="M2479" s="973" t="s">
        <v>5700</v>
      </c>
      <c r="N2479" s="967"/>
      <c r="O2479" s="970"/>
      <c r="P2479" s="967"/>
      <c r="Q2479" s="970"/>
      <c r="R2479" s="967"/>
      <c r="S2479" s="970"/>
      <c r="T2479" s="967"/>
      <c r="U2479" s="970"/>
      <c r="V2479" s="967"/>
      <c r="W2479" s="970"/>
      <c r="X2479" s="1261"/>
    </row>
    <row r="2480" spans="1:24" ht="12.6" hidden="1" customHeight="1" outlineLevel="2">
      <c r="A2480" s="1011">
        <v>44384</v>
      </c>
      <c r="B2480" s="1163" t="s">
        <v>5706</v>
      </c>
      <c r="C2480" s="955" t="s">
        <v>8214</v>
      </c>
      <c r="D2480" s="966"/>
      <c r="E2480" s="968"/>
      <c r="F2480" s="972"/>
      <c r="G2480" s="970"/>
      <c r="H2480" s="967"/>
      <c r="I2480" s="970"/>
      <c r="J2480" s="967"/>
      <c r="K2480" s="970"/>
      <c r="L2480" s="967"/>
      <c r="M2480" s="970"/>
      <c r="N2480" s="967"/>
      <c r="O2480" s="970"/>
      <c r="P2480" s="974" t="s">
        <v>5700</v>
      </c>
      <c r="Q2480" s="970"/>
      <c r="R2480" s="967"/>
      <c r="S2480" s="970"/>
      <c r="T2480" s="967"/>
      <c r="U2480" s="970"/>
      <c r="V2480" s="967"/>
      <c r="W2480" s="970"/>
      <c r="X2480" s="1261"/>
    </row>
    <row r="2481" spans="1:24" ht="12.6" hidden="1" customHeight="1" outlineLevel="2">
      <c r="A2481" s="1011">
        <v>44384</v>
      </c>
      <c r="B2481" s="1163" t="s">
        <v>5698</v>
      </c>
      <c r="C2481" s="955" t="s">
        <v>8215</v>
      </c>
      <c r="D2481" s="966"/>
      <c r="E2481" s="968"/>
      <c r="F2481" s="972"/>
      <c r="G2481" s="970"/>
      <c r="H2481" s="967"/>
      <c r="I2481" s="970"/>
      <c r="J2481" s="967"/>
      <c r="K2481" s="970"/>
      <c r="L2481" s="967"/>
      <c r="M2481" s="970"/>
      <c r="N2481" s="967"/>
      <c r="O2481" s="970"/>
      <c r="P2481" s="967"/>
      <c r="Q2481" s="970"/>
      <c r="R2481" s="967"/>
      <c r="S2481" s="970"/>
      <c r="T2481" s="974" t="s">
        <v>5700</v>
      </c>
      <c r="U2481" s="970"/>
      <c r="V2481" s="967"/>
      <c r="W2481" s="970"/>
      <c r="X2481" s="1261"/>
    </row>
    <row r="2482" spans="1:24" ht="12.6" hidden="1" customHeight="1" outlineLevel="1" collapsed="1">
      <c r="A2482" s="1265">
        <v>44385</v>
      </c>
      <c r="B2482" s="1163" t="s">
        <v>5698</v>
      </c>
      <c r="C2482" s="955" t="s">
        <v>8216</v>
      </c>
      <c r="D2482" s="966"/>
      <c r="E2482" s="968"/>
      <c r="F2482" s="972"/>
      <c r="G2482" s="970"/>
      <c r="H2482" s="967"/>
      <c r="I2482" s="970"/>
      <c r="J2482" s="974" t="s">
        <v>5700</v>
      </c>
      <c r="K2482" s="970"/>
      <c r="L2482" s="967"/>
      <c r="M2482" s="970"/>
      <c r="N2482" s="967"/>
      <c r="O2482" s="970"/>
      <c r="P2482" s="967"/>
      <c r="Q2482" s="970"/>
      <c r="R2482" s="967"/>
      <c r="S2482" s="970"/>
      <c r="T2482" s="967"/>
      <c r="U2482" s="970"/>
      <c r="V2482" s="967"/>
      <c r="W2482" s="970"/>
      <c r="X2482" s="1261"/>
    </row>
    <row r="2483" spans="1:24" ht="16.5" hidden="1" customHeight="1" outlineLevel="2">
      <c r="A2483" s="1265">
        <v>44385</v>
      </c>
      <c r="B2483" s="1163" t="s">
        <v>5698</v>
      </c>
      <c r="C2483" s="955" t="s">
        <v>8217</v>
      </c>
      <c r="D2483" s="975"/>
      <c r="E2483" s="977" t="s">
        <v>5700</v>
      </c>
      <c r="F2483" s="972"/>
      <c r="G2483" s="970"/>
      <c r="H2483" s="967"/>
      <c r="I2483" s="970"/>
      <c r="J2483" s="974" t="s">
        <v>5700</v>
      </c>
      <c r="K2483" s="970"/>
      <c r="L2483" s="967"/>
      <c r="M2483" s="970"/>
      <c r="N2483" s="967"/>
      <c r="O2483" s="970"/>
      <c r="P2483" s="967"/>
      <c r="Q2483" s="970"/>
      <c r="R2483" s="967"/>
      <c r="S2483" s="970"/>
      <c r="T2483" s="967"/>
      <c r="U2483" s="970"/>
      <c r="V2483" s="967"/>
      <c r="W2483" s="970"/>
      <c r="X2483" s="1261"/>
    </row>
    <row r="2484" spans="1:24" ht="12.6" hidden="1" customHeight="1" outlineLevel="2">
      <c r="A2484" s="1265">
        <v>44385</v>
      </c>
      <c r="B2484" s="1163" t="s">
        <v>5698</v>
      </c>
      <c r="C2484" s="955" t="s">
        <v>8218</v>
      </c>
      <c r="D2484" s="966"/>
      <c r="E2484" s="968"/>
      <c r="F2484" s="972"/>
      <c r="G2484" s="970"/>
      <c r="H2484" s="967"/>
      <c r="I2484" s="970"/>
      <c r="J2484" s="967"/>
      <c r="K2484" s="970"/>
      <c r="L2484" s="967"/>
      <c r="M2484" s="970"/>
      <c r="N2484" s="967"/>
      <c r="O2484" s="970"/>
      <c r="P2484" s="967"/>
      <c r="Q2484" s="973" t="s">
        <v>5700</v>
      </c>
      <c r="R2484" s="967"/>
      <c r="S2484" s="970"/>
      <c r="T2484" s="967"/>
      <c r="U2484" s="970"/>
      <c r="V2484" s="967"/>
      <c r="W2484" s="970"/>
      <c r="X2484" s="1261"/>
    </row>
    <row r="2485" spans="1:24" ht="12.6" hidden="1" customHeight="1" outlineLevel="2">
      <c r="A2485" s="1265">
        <v>44385</v>
      </c>
      <c r="B2485" s="1163" t="s">
        <v>5698</v>
      </c>
      <c r="C2485" s="955" t="s">
        <v>8219</v>
      </c>
      <c r="D2485" s="966"/>
      <c r="E2485" s="968"/>
      <c r="F2485" s="972"/>
      <c r="G2485" s="970"/>
      <c r="H2485" s="967"/>
      <c r="I2485" s="970"/>
      <c r="J2485" s="974" t="s">
        <v>5700</v>
      </c>
      <c r="K2485" s="970"/>
      <c r="L2485" s="967"/>
      <c r="M2485" s="970"/>
      <c r="N2485" s="967"/>
      <c r="O2485" s="970"/>
      <c r="P2485" s="967"/>
      <c r="Q2485" s="970"/>
      <c r="R2485" s="967"/>
      <c r="S2485" s="970"/>
      <c r="T2485" s="967"/>
      <c r="U2485" s="970"/>
      <c r="V2485" s="967"/>
      <c r="W2485" s="970"/>
      <c r="X2485" s="1261"/>
    </row>
    <row r="2486" spans="1:24" ht="12.6" hidden="1" customHeight="1" outlineLevel="2">
      <c r="A2486" s="1265">
        <v>44385</v>
      </c>
      <c r="B2486" s="1163" t="s">
        <v>5698</v>
      </c>
      <c r="C2486" s="955" t="s">
        <v>8220</v>
      </c>
      <c r="D2486" s="966"/>
      <c r="E2486" s="968"/>
      <c r="F2486" s="972"/>
      <c r="G2486" s="970"/>
      <c r="H2486" s="967"/>
      <c r="I2486" s="970"/>
      <c r="J2486" s="967"/>
      <c r="K2486" s="970"/>
      <c r="L2486" s="967"/>
      <c r="M2486" s="973" t="s">
        <v>5700</v>
      </c>
      <c r="N2486" s="967"/>
      <c r="O2486" s="973" t="s">
        <v>5700</v>
      </c>
      <c r="P2486" s="967"/>
      <c r="Q2486" s="970"/>
      <c r="R2486" s="967"/>
      <c r="S2486" s="970"/>
      <c r="T2486" s="967"/>
      <c r="U2486" s="970"/>
      <c r="V2486" s="967"/>
      <c r="W2486" s="970"/>
      <c r="X2486" s="1261"/>
    </row>
    <row r="2487" spans="1:24" ht="12.6" hidden="1" customHeight="1" outlineLevel="2">
      <c r="A2487" s="1265">
        <v>44385</v>
      </c>
      <c r="B2487" s="1163" t="s">
        <v>5698</v>
      </c>
      <c r="C2487" s="955" t="s">
        <v>8221</v>
      </c>
      <c r="D2487" s="975"/>
      <c r="E2487" s="977" t="s">
        <v>5700</v>
      </c>
      <c r="F2487" s="972"/>
      <c r="G2487" s="970"/>
      <c r="H2487" s="967"/>
      <c r="I2487" s="970"/>
      <c r="J2487" s="967"/>
      <c r="K2487" s="970"/>
      <c r="L2487" s="967"/>
      <c r="M2487" s="970"/>
      <c r="N2487" s="967"/>
      <c r="O2487" s="970"/>
      <c r="P2487" s="967"/>
      <c r="Q2487" s="970"/>
      <c r="R2487" s="967"/>
      <c r="S2487" s="970"/>
      <c r="T2487" s="967"/>
      <c r="U2487" s="970"/>
      <c r="V2487" s="967"/>
      <c r="W2487" s="970"/>
      <c r="X2487" s="1261"/>
    </row>
    <row r="2488" spans="1:24" ht="12.6" hidden="1" customHeight="1" outlineLevel="2">
      <c r="A2488" s="1265">
        <v>44385</v>
      </c>
      <c r="B2488" s="1163" t="s">
        <v>5698</v>
      </c>
      <c r="C2488" s="955" t="s">
        <v>8222</v>
      </c>
      <c r="D2488" s="966"/>
      <c r="E2488" s="968"/>
      <c r="F2488" s="972"/>
      <c r="G2488" s="970"/>
      <c r="H2488" s="967"/>
      <c r="I2488" s="973" t="s">
        <v>5700</v>
      </c>
      <c r="J2488" s="967"/>
      <c r="K2488" s="970"/>
      <c r="L2488" s="967"/>
      <c r="M2488" s="970"/>
      <c r="N2488" s="967"/>
      <c r="O2488" s="970"/>
      <c r="P2488" s="967"/>
      <c r="Q2488" s="970"/>
      <c r="R2488" s="967"/>
      <c r="S2488" s="970"/>
      <c r="T2488" s="974" t="s">
        <v>5700</v>
      </c>
      <c r="U2488" s="970"/>
      <c r="V2488" s="967"/>
      <c r="W2488" s="970"/>
      <c r="X2488" s="1261"/>
    </row>
    <row r="2489" spans="1:24" ht="12.6" hidden="1" customHeight="1" outlineLevel="2">
      <c r="A2489" s="1265">
        <v>44385</v>
      </c>
      <c r="B2489" s="1163" t="s">
        <v>5698</v>
      </c>
      <c r="C2489" s="955" t="s">
        <v>8223</v>
      </c>
      <c r="D2489" s="966"/>
      <c r="E2489" s="968"/>
      <c r="F2489" s="972"/>
      <c r="G2489" s="970"/>
      <c r="H2489" s="967"/>
      <c r="I2489" s="970"/>
      <c r="J2489" s="967"/>
      <c r="K2489" s="970"/>
      <c r="L2489" s="967"/>
      <c r="M2489" s="970"/>
      <c r="N2489" s="967"/>
      <c r="O2489" s="973" t="s">
        <v>5700</v>
      </c>
      <c r="P2489" s="967"/>
      <c r="Q2489" s="970"/>
      <c r="R2489" s="967"/>
      <c r="S2489" s="970"/>
      <c r="T2489" s="967"/>
      <c r="U2489" s="970"/>
      <c r="V2489" s="967"/>
      <c r="W2489" s="970"/>
      <c r="X2489" s="1261"/>
    </row>
    <row r="2490" spans="1:24" ht="12.6" hidden="1" customHeight="1" outlineLevel="2">
      <c r="A2490" s="1265">
        <v>44385</v>
      </c>
      <c r="B2490" s="1163" t="s">
        <v>5698</v>
      </c>
      <c r="C2490" s="955" t="s">
        <v>8224</v>
      </c>
      <c r="D2490" s="966"/>
      <c r="E2490" s="968"/>
      <c r="F2490" s="972"/>
      <c r="G2490" s="970"/>
      <c r="H2490" s="967"/>
      <c r="I2490" s="970"/>
      <c r="J2490" s="974" t="s">
        <v>5700</v>
      </c>
      <c r="K2490" s="970"/>
      <c r="L2490" s="967"/>
      <c r="M2490" s="970"/>
      <c r="N2490" s="967"/>
      <c r="O2490" s="970"/>
      <c r="P2490" s="967"/>
      <c r="Q2490" s="970"/>
      <c r="R2490" s="967"/>
      <c r="S2490" s="970"/>
      <c r="T2490" s="967"/>
      <c r="U2490" s="970"/>
      <c r="V2490" s="967"/>
      <c r="W2490" s="970"/>
      <c r="X2490" s="1261"/>
    </row>
    <row r="2491" spans="1:24" ht="12.6" hidden="1" customHeight="1" outlineLevel="2">
      <c r="A2491" s="1265">
        <v>44385</v>
      </c>
      <c r="B2491" s="1163" t="s">
        <v>5739</v>
      </c>
      <c r="C2491" s="955" t="s">
        <v>8225</v>
      </c>
      <c r="D2491" s="966"/>
      <c r="E2491" s="968"/>
      <c r="F2491" s="972"/>
      <c r="G2491" s="970"/>
      <c r="H2491" s="967"/>
      <c r="I2491" s="970"/>
      <c r="J2491" s="967"/>
      <c r="K2491" s="970"/>
      <c r="L2491" s="967"/>
      <c r="M2491" s="970"/>
      <c r="N2491" s="967"/>
      <c r="O2491" s="970"/>
      <c r="P2491" s="967"/>
      <c r="Q2491" s="970"/>
      <c r="R2491" s="967"/>
      <c r="S2491" s="970"/>
      <c r="T2491" s="967"/>
      <c r="U2491" s="970"/>
      <c r="V2491" s="967"/>
      <c r="W2491" s="970"/>
      <c r="X2491" s="1261"/>
    </row>
    <row r="2492" spans="1:24" ht="12.6" hidden="1" customHeight="1" outlineLevel="2">
      <c r="A2492" s="1265">
        <v>44385</v>
      </c>
      <c r="B2492" s="1163" t="s">
        <v>5698</v>
      </c>
      <c r="C2492" s="955" t="s">
        <v>8226</v>
      </c>
      <c r="D2492" s="966"/>
      <c r="E2492" s="968"/>
      <c r="F2492" s="972"/>
      <c r="G2492" s="970"/>
      <c r="H2492" s="967"/>
      <c r="I2492" s="970"/>
      <c r="J2492" s="967"/>
      <c r="K2492" s="970"/>
      <c r="L2492" s="967"/>
      <c r="M2492" s="970"/>
      <c r="N2492" s="967"/>
      <c r="O2492" s="970"/>
      <c r="P2492" s="967"/>
      <c r="Q2492" s="970"/>
      <c r="R2492" s="967"/>
      <c r="S2492" s="970"/>
      <c r="T2492" s="967"/>
      <c r="U2492" s="970"/>
      <c r="V2492" s="967"/>
      <c r="W2492" s="970"/>
      <c r="X2492" s="1261"/>
    </row>
    <row r="2493" spans="1:24" ht="12.6" hidden="1" customHeight="1" outlineLevel="2">
      <c r="A2493" s="1265">
        <v>44385</v>
      </c>
      <c r="B2493" s="1163" t="s">
        <v>5698</v>
      </c>
      <c r="C2493" s="955" t="s">
        <v>8227</v>
      </c>
      <c r="D2493" s="966"/>
      <c r="E2493" s="968"/>
      <c r="F2493" s="972"/>
      <c r="G2493" s="970"/>
      <c r="H2493" s="967"/>
      <c r="I2493" s="970"/>
      <c r="J2493" s="967"/>
      <c r="K2493" s="970"/>
      <c r="L2493" s="967"/>
      <c r="M2493" s="970"/>
      <c r="N2493" s="967"/>
      <c r="O2493" s="970"/>
      <c r="P2493" s="967"/>
      <c r="Q2493" s="970"/>
      <c r="R2493" s="967"/>
      <c r="S2493" s="970"/>
      <c r="T2493" s="967"/>
      <c r="U2493" s="970"/>
      <c r="V2493" s="967"/>
      <c r="W2493" s="970"/>
      <c r="X2493" s="1261"/>
    </row>
    <row r="2494" spans="1:24" ht="12.6" hidden="1" customHeight="1" outlineLevel="2">
      <c r="A2494" s="1265">
        <v>44385</v>
      </c>
      <c r="B2494" s="1163" t="s">
        <v>5698</v>
      </c>
      <c r="C2494" s="955" t="s">
        <v>8228</v>
      </c>
      <c r="D2494" s="975"/>
      <c r="E2494" s="977" t="s">
        <v>5700</v>
      </c>
      <c r="F2494" s="972"/>
      <c r="G2494" s="970"/>
      <c r="H2494" s="967"/>
      <c r="I2494" s="970"/>
      <c r="J2494" s="967"/>
      <c r="K2494" s="970"/>
      <c r="L2494" s="967"/>
      <c r="M2494" s="970"/>
      <c r="N2494" s="967"/>
      <c r="O2494" s="970"/>
      <c r="P2494" s="967"/>
      <c r="Q2494" s="970"/>
      <c r="R2494" s="967"/>
      <c r="S2494" s="970"/>
      <c r="T2494" s="967"/>
      <c r="U2494" s="970"/>
      <c r="V2494" s="967"/>
      <c r="W2494" s="970"/>
      <c r="X2494" s="1261"/>
    </row>
    <row r="2495" spans="1:24" ht="12.6" hidden="1" customHeight="1" outlineLevel="2">
      <c r="A2495" s="1265">
        <v>44385</v>
      </c>
      <c r="B2495" s="1163" t="s">
        <v>5698</v>
      </c>
      <c r="C2495" s="955" t="s">
        <v>8229</v>
      </c>
      <c r="D2495" s="966"/>
      <c r="E2495" s="968"/>
      <c r="F2495" s="972"/>
      <c r="G2495" s="970"/>
      <c r="H2495" s="967"/>
      <c r="I2495" s="970"/>
      <c r="J2495" s="974" t="s">
        <v>5700</v>
      </c>
      <c r="K2495" s="970"/>
      <c r="L2495" s="967"/>
      <c r="M2495" s="970"/>
      <c r="N2495" s="967"/>
      <c r="O2495" s="970"/>
      <c r="P2495" s="967"/>
      <c r="Q2495" s="970"/>
      <c r="R2495" s="967"/>
      <c r="S2495" s="970"/>
      <c r="T2495" s="967"/>
      <c r="U2495" s="970"/>
      <c r="V2495" s="967"/>
      <c r="W2495" s="970"/>
      <c r="X2495" s="1261"/>
    </row>
    <row r="2496" spans="1:24" ht="12.6" hidden="1" customHeight="1" outlineLevel="2">
      <c r="A2496" s="1265">
        <v>44385</v>
      </c>
      <c r="B2496" s="1163" t="s">
        <v>5698</v>
      </c>
      <c r="C2496" s="955" t="s">
        <v>8230</v>
      </c>
      <c r="D2496" s="966"/>
      <c r="E2496" s="968"/>
      <c r="F2496" s="972"/>
      <c r="G2496" s="970"/>
      <c r="H2496" s="967"/>
      <c r="I2496" s="970"/>
      <c r="J2496" s="967"/>
      <c r="K2496" s="970"/>
      <c r="L2496" s="967"/>
      <c r="M2496" s="970"/>
      <c r="N2496" s="967"/>
      <c r="O2496" s="970"/>
      <c r="P2496" s="967"/>
      <c r="Q2496" s="970"/>
      <c r="R2496" s="967"/>
      <c r="S2496" s="970"/>
      <c r="T2496" s="974" t="s">
        <v>5700</v>
      </c>
      <c r="U2496" s="970"/>
      <c r="V2496" s="967"/>
      <c r="W2496" s="970"/>
      <c r="X2496" s="1261"/>
    </row>
    <row r="2497" spans="1:26" ht="12.6" hidden="1" customHeight="1" outlineLevel="2">
      <c r="A2497" s="1265">
        <v>44385</v>
      </c>
      <c r="B2497" s="1163" t="s">
        <v>5698</v>
      </c>
      <c r="C2497" s="955" t="s">
        <v>8231</v>
      </c>
      <c r="D2497" s="966"/>
      <c r="E2497" s="968"/>
      <c r="F2497" s="972"/>
      <c r="G2497" s="970"/>
      <c r="H2497" s="967"/>
      <c r="I2497" s="970"/>
      <c r="J2497" s="967"/>
      <c r="K2497" s="970"/>
      <c r="L2497" s="967"/>
      <c r="M2497" s="970"/>
      <c r="N2497" s="967"/>
      <c r="O2497" s="973" t="s">
        <v>5700</v>
      </c>
      <c r="P2497" s="967"/>
      <c r="Q2497" s="970"/>
      <c r="R2497" s="967"/>
      <c r="S2497" s="970"/>
      <c r="T2497" s="967"/>
      <c r="U2497" s="970"/>
      <c r="V2497" s="967"/>
      <c r="W2497" s="970"/>
      <c r="X2497" s="1261"/>
      <c r="Y2497" s="967"/>
      <c r="Z2497" s="1032"/>
    </row>
    <row r="2498" spans="1:26" ht="12.6" hidden="1" customHeight="1" outlineLevel="2">
      <c r="A2498" s="1265">
        <v>44385</v>
      </c>
      <c r="B2498" s="1163" t="s">
        <v>5698</v>
      </c>
      <c r="C2498" s="955" t="s">
        <v>8232</v>
      </c>
      <c r="D2498" s="966"/>
      <c r="E2498" s="968"/>
      <c r="F2498" s="972"/>
      <c r="G2498" s="973" t="s">
        <v>5700</v>
      </c>
      <c r="H2498" s="967"/>
      <c r="I2498" s="970"/>
      <c r="J2498" s="967"/>
      <c r="K2498" s="970"/>
      <c r="L2498" s="967"/>
      <c r="M2498" s="970"/>
      <c r="N2498" s="967"/>
      <c r="O2498" s="970"/>
      <c r="P2498" s="967"/>
      <c r="Q2498" s="970"/>
      <c r="R2498" s="967"/>
      <c r="S2498" s="970"/>
      <c r="T2498" s="967"/>
      <c r="U2498" s="970"/>
      <c r="V2498" s="967"/>
      <c r="W2498" s="970"/>
      <c r="X2498" s="1261"/>
      <c r="Y2498" s="967"/>
      <c r="Z2498" s="1032"/>
    </row>
    <row r="2499" spans="1:26" ht="25.2" hidden="1" customHeight="1" outlineLevel="2">
      <c r="A2499" s="1265">
        <v>44385</v>
      </c>
      <c r="B2499" s="1163" t="s">
        <v>5698</v>
      </c>
      <c r="C2499" s="955" t="s">
        <v>8233</v>
      </c>
      <c r="D2499" s="966"/>
      <c r="E2499" s="968"/>
      <c r="F2499" s="972"/>
      <c r="G2499" s="970"/>
      <c r="H2499" s="967"/>
      <c r="I2499" s="970"/>
      <c r="J2499" s="967"/>
      <c r="K2499" s="970"/>
      <c r="L2499" s="967"/>
      <c r="M2499" s="970"/>
      <c r="N2499" s="967"/>
      <c r="O2499" s="970"/>
      <c r="P2499" s="967"/>
      <c r="Q2499" s="970"/>
      <c r="R2499" s="967"/>
      <c r="S2499" s="970"/>
      <c r="T2499" s="967"/>
      <c r="U2499" s="970"/>
      <c r="V2499" s="967"/>
      <c r="W2499" s="970"/>
      <c r="X2499" s="1261"/>
      <c r="Y2499" s="967"/>
      <c r="Z2499" s="1032"/>
    </row>
    <row r="2500" spans="1:26" ht="12.6" hidden="1" customHeight="1" outlineLevel="2">
      <c r="A2500" s="1265">
        <v>44385</v>
      </c>
      <c r="B2500" s="1163" t="s">
        <v>5698</v>
      </c>
      <c r="C2500" s="955" t="s">
        <v>8234</v>
      </c>
      <c r="D2500" s="966"/>
      <c r="E2500" s="968"/>
      <c r="F2500" s="972"/>
      <c r="G2500" s="970"/>
      <c r="H2500" s="967"/>
      <c r="I2500" s="970"/>
      <c r="J2500" s="974" t="s">
        <v>5700</v>
      </c>
      <c r="K2500" s="970"/>
      <c r="L2500" s="967"/>
      <c r="M2500" s="970"/>
      <c r="N2500" s="967"/>
      <c r="O2500" s="970"/>
      <c r="P2500" s="967"/>
      <c r="Q2500" s="970"/>
      <c r="R2500" s="967"/>
      <c r="S2500" s="970"/>
      <c r="T2500" s="967"/>
      <c r="U2500" s="970"/>
      <c r="V2500" s="967"/>
      <c r="W2500" s="970"/>
      <c r="X2500" s="1261"/>
      <c r="Y2500" s="967"/>
      <c r="Z2500" s="1032"/>
    </row>
    <row r="2501" spans="1:26" ht="25.2" hidden="1" customHeight="1" outlineLevel="1" collapsed="1">
      <c r="A2501" s="997">
        <v>44386</v>
      </c>
      <c r="B2501" s="1163" t="s">
        <v>5698</v>
      </c>
      <c r="C2501" s="955" t="s">
        <v>8235</v>
      </c>
      <c r="D2501" s="966"/>
      <c r="E2501" s="968"/>
      <c r="F2501" s="972"/>
      <c r="G2501" s="970"/>
      <c r="H2501" s="974" t="s">
        <v>5700</v>
      </c>
      <c r="I2501" s="970"/>
      <c r="J2501" s="967"/>
      <c r="K2501" s="970"/>
      <c r="L2501" s="967"/>
      <c r="M2501" s="970"/>
      <c r="N2501" s="967"/>
      <c r="O2501" s="970"/>
      <c r="P2501" s="967"/>
      <c r="Q2501" s="970"/>
      <c r="R2501" s="967"/>
      <c r="S2501" s="970"/>
      <c r="T2501" s="967"/>
      <c r="U2501" s="970"/>
      <c r="V2501" s="967"/>
      <c r="W2501" s="970"/>
      <c r="X2501" s="1261"/>
      <c r="Y2501" s="967"/>
      <c r="Z2501" s="1032"/>
    </row>
    <row r="2502" spans="1:26" ht="12.6" hidden="1" customHeight="1" outlineLevel="2">
      <c r="A2502" s="997">
        <v>44386</v>
      </c>
      <c r="B2502" s="1163" t="s">
        <v>5698</v>
      </c>
      <c r="C2502" s="955" t="s">
        <v>8236</v>
      </c>
      <c r="D2502" s="966"/>
      <c r="E2502" s="968"/>
      <c r="F2502" s="969" t="s">
        <v>5700</v>
      </c>
      <c r="G2502" s="970"/>
      <c r="H2502" s="967"/>
      <c r="I2502" s="970"/>
      <c r="J2502" s="967"/>
      <c r="K2502" s="970"/>
      <c r="L2502" s="967"/>
      <c r="M2502" s="970"/>
      <c r="N2502" s="967"/>
      <c r="O2502" s="970"/>
      <c r="P2502" s="967"/>
      <c r="Q2502" s="970"/>
      <c r="R2502" s="967"/>
      <c r="S2502" s="970"/>
      <c r="T2502" s="967"/>
      <c r="U2502" s="970"/>
      <c r="V2502" s="967"/>
      <c r="W2502" s="970"/>
      <c r="X2502" s="1261"/>
      <c r="Y2502" s="967"/>
      <c r="Z2502" s="1032"/>
    </row>
    <row r="2503" spans="1:26" ht="25.2" hidden="1" customHeight="1" outlineLevel="2">
      <c r="A2503" s="997">
        <v>44386</v>
      </c>
      <c r="B2503" s="1163" t="s">
        <v>5698</v>
      </c>
      <c r="C2503" s="955" t="s">
        <v>8237</v>
      </c>
      <c r="D2503" s="966"/>
      <c r="E2503" s="968"/>
      <c r="F2503" s="972"/>
      <c r="G2503" s="970"/>
      <c r="H2503" s="967"/>
      <c r="I2503" s="970"/>
      <c r="J2503" s="967"/>
      <c r="K2503" s="970"/>
      <c r="L2503" s="967"/>
      <c r="M2503" s="970"/>
      <c r="N2503" s="967"/>
      <c r="O2503" s="973" t="s">
        <v>5700</v>
      </c>
      <c r="P2503" s="967"/>
      <c r="Q2503" s="970"/>
      <c r="R2503" s="967"/>
      <c r="S2503" s="970"/>
      <c r="T2503" s="967"/>
      <c r="U2503" s="970"/>
      <c r="V2503" s="967"/>
      <c r="W2503" s="970"/>
      <c r="X2503" s="1261"/>
      <c r="Y2503" s="967"/>
      <c r="Z2503" s="1032"/>
    </row>
    <row r="2504" spans="1:26" ht="12.6" hidden="1" customHeight="1" outlineLevel="2">
      <c r="A2504" s="997">
        <v>44386</v>
      </c>
      <c r="B2504" s="1163" t="s">
        <v>5698</v>
      </c>
      <c r="C2504" s="955" t="s">
        <v>8238</v>
      </c>
      <c r="D2504" s="966"/>
      <c r="E2504" s="968"/>
      <c r="F2504" s="972"/>
      <c r="G2504" s="970"/>
      <c r="H2504" s="967"/>
      <c r="I2504" s="970"/>
      <c r="J2504" s="967"/>
      <c r="K2504" s="970"/>
      <c r="L2504" s="967"/>
      <c r="M2504" s="970"/>
      <c r="N2504" s="967"/>
      <c r="O2504" s="970"/>
      <c r="P2504" s="967"/>
      <c r="Q2504" s="970"/>
      <c r="R2504" s="967"/>
      <c r="S2504" s="970"/>
      <c r="T2504" s="974" t="s">
        <v>5700</v>
      </c>
      <c r="U2504" s="970"/>
      <c r="V2504" s="967"/>
      <c r="W2504" s="970"/>
      <c r="X2504" s="1261"/>
      <c r="Y2504" s="967"/>
      <c r="Z2504" s="1032"/>
    </row>
    <row r="2505" spans="1:26" ht="12.6" hidden="1" customHeight="1" outlineLevel="2">
      <c r="A2505" s="997">
        <v>44386</v>
      </c>
      <c r="B2505" s="1163" t="s">
        <v>5698</v>
      </c>
      <c r="C2505" s="955" t="s">
        <v>8239</v>
      </c>
      <c r="D2505" s="966"/>
      <c r="E2505" s="968"/>
      <c r="F2505" s="972"/>
      <c r="G2505" s="973" t="s">
        <v>5700</v>
      </c>
      <c r="H2505" s="967"/>
      <c r="I2505" s="970"/>
      <c r="J2505" s="967"/>
      <c r="K2505" s="970"/>
      <c r="L2505" s="967"/>
      <c r="M2505" s="970"/>
      <c r="N2505" s="967"/>
      <c r="O2505" s="970"/>
      <c r="P2505" s="967"/>
      <c r="Q2505" s="970"/>
      <c r="R2505" s="967"/>
      <c r="S2505" s="970"/>
      <c r="T2505" s="967"/>
      <c r="U2505" s="970"/>
      <c r="V2505" s="967"/>
      <c r="W2505" s="970"/>
      <c r="X2505" s="1261"/>
      <c r="Y2505" s="967"/>
      <c r="Z2505" s="1032"/>
    </row>
    <row r="2506" spans="1:26" ht="12.6" hidden="1" customHeight="1" outlineLevel="2">
      <c r="A2506" s="997">
        <v>44386</v>
      </c>
      <c r="B2506" s="1163" t="s">
        <v>5698</v>
      </c>
      <c r="C2506" s="955" t="s">
        <v>8240</v>
      </c>
      <c r="D2506" s="966"/>
      <c r="E2506" s="968"/>
      <c r="F2506" s="972"/>
      <c r="G2506" s="970"/>
      <c r="H2506" s="967"/>
      <c r="I2506" s="970"/>
      <c r="J2506" s="974" t="s">
        <v>5700</v>
      </c>
      <c r="K2506" s="970"/>
      <c r="L2506" s="967"/>
      <c r="M2506" s="970"/>
      <c r="N2506" s="967"/>
      <c r="O2506" s="970"/>
      <c r="P2506" s="967"/>
      <c r="Q2506" s="970"/>
      <c r="R2506" s="967"/>
      <c r="S2506" s="970"/>
      <c r="T2506" s="967"/>
      <c r="U2506" s="970"/>
      <c r="V2506" s="967"/>
      <c r="W2506" s="970"/>
      <c r="X2506" s="1261"/>
      <c r="Y2506" s="967"/>
      <c r="Z2506" s="1032"/>
    </row>
    <row r="2507" spans="1:26" ht="12.6" hidden="1" customHeight="1" outlineLevel="2">
      <c r="A2507" s="997">
        <v>44386</v>
      </c>
      <c r="B2507" s="1163" t="s">
        <v>5698</v>
      </c>
      <c r="C2507" s="955" t="s">
        <v>8241</v>
      </c>
      <c r="D2507" s="966"/>
      <c r="E2507" s="968"/>
      <c r="F2507" s="972"/>
      <c r="G2507" s="970"/>
      <c r="H2507" s="967"/>
      <c r="I2507" s="970"/>
      <c r="J2507" s="967"/>
      <c r="K2507" s="970"/>
      <c r="L2507" s="967"/>
      <c r="M2507" s="970"/>
      <c r="N2507" s="967"/>
      <c r="O2507" s="970"/>
      <c r="P2507" s="967"/>
      <c r="Q2507" s="970"/>
      <c r="R2507" s="974" t="s">
        <v>5700</v>
      </c>
      <c r="S2507" s="970"/>
      <c r="T2507" s="967"/>
      <c r="U2507" s="970"/>
      <c r="V2507" s="967"/>
      <c r="W2507" s="970"/>
      <c r="X2507" s="1261"/>
      <c r="Y2507" s="967"/>
      <c r="Z2507" s="1032"/>
    </row>
    <row r="2508" spans="1:26" ht="12.6" hidden="1" customHeight="1" outlineLevel="2">
      <c r="A2508" s="997">
        <v>44386</v>
      </c>
      <c r="B2508" s="1163" t="s">
        <v>5698</v>
      </c>
      <c r="C2508" s="955" t="s">
        <v>8242</v>
      </c>
      <c r="D2508" s="966"/>
      <c r="E2508" s="968"/>
      <c r="F2508" s="972"/>
      <c r="G2508" s="973" t="s">
        <v>5700</v>
      </c>
      <c r="H2508" s="967"/>
      <c r="I2508" s="970"/>
      <c r="J2508" s="967"/>
      <c r="K2508" s="970"/>
      <c r="L2508" s="967"/>
      <c r="M2508" s="970"/>
      <c r="N2508" s="967"/>
      <c r="O2508" s="970"/>
      <c r="P2508" s="967"/>
      <c r="Q2508" s="970"/>
      <c r="R2508" s="967"/>
      <c r="S2508" s="970"/>
      <c r="T2508" s="967"/>
      <c r="U2508" s="970"/>
      <c r="V2508" s="967"/>
      <c r="W2508" s="970"/>
      <c r="X2508" s="1261"/>
      <c r="Y2508" s="967"/>
      <c r="Z2508" s="1032"/>
    </row>
    <row r="2509" spans="1:26" ht="12.6" hidden="1" customHeight="1" outlineLevel="2">
      <c r="A2509" s="997">
        <v>44386</v>
      </c>
      <c r="B2509" s="1163" t="s">
        <v>5706</v>
      </c>
      <c r="C2509" s="955" t="s">
        <v>8243</v>
      </c>
      <c r="D2509" s="966"/>
      <c r="E2509" s="968"/>
      <c r="F2509" s="972"/>
      <c r="G2509" s="970"/>
      <c r="H2509" s="967"/>
      <c r="I2509" s="970"/>
      <c r="J2509" s="967"/>
      <c r="K2509" s="970"/>
      <c r="L2509" s="967"/>
      <c r="M2509" s="970"/>
      <c r="N2509" s="967"/>
      <c r="O2509" s="970"/>
      <c r="P2509" s="967"/>
      <c r="Q2509" s="970"/>
      <c r="R2509" s="967"/>
      <c r="S2509" s="970"/>
      <c r="T2509" s="967"/>
      <c r="U2509" s="970"/>
      <c r="V2509" s="967"/>
      <c r="W2509" s="970"/>
      <c r="X2509" s="1261"/>
      <c r="Y2509" s="967"/>
      <c r="Z2509" s="1032"/>
    </row>
    <row r="2510" spans="1:26" ht="12.6" hidden="1" customHeight="1" outlineLevel="2">
      <c r="A2510" s="997">
        <v>44386</v>
      </c>
      <c r="B2510" s="1163" t="s">
        <v>5698</v>
      </c>
      <c r="C2510" s="955" t="s">
        <v>8244</v>
      </c>
      <c r="D2510" s="966"/>
      <c r="E2510" s="968"/>
      <c r="F2510" s="972"/>
      <c r="G2510" s="970"/>
      <c r="H2510" s="974" t="s">
        <v>5700</v>
      </c>
      <c r="I2510" s="970"/>
      <c r="J2510" s="967"/>
      <c r="K2510" s="970"/>
      <c r="L2510" s="967"/>
      <c r="M2510" s="970"/>
      <c r="N2510" s="967"/>
      <c r="O2510" s="970"/>
      <c r="P2510" s="967"/>
      <c r="Q2510" s="970"/>
      <c r="R2510" s="967"/>
      <c r="S2510" s="970"/>
      <c r="T2510" s="967"/>
      <c r="U2510" s="970"/>
      <c r="V2510" s="967"/>
      <c r="W2510" s="970"/>
      <c r="X2510" s="1261"/>
      <c r="Y2510" s="967"/>
      <c r="Z2510" s="1032" t="s">
        <v>8161</v>
      </c>
    </row>
    <row r="2511" spans="1:26" ht="25.2" hidden="1" customHeight="1" outlineLevel="2">
      <c r="A2511" s="997">
        <v>44386</v>
      </c>
      <c r="B2511" s="1163" t="s">
        <v>5698</v>
      </c>
      <c r="C2511" s="955" t="s">
        <v>8245</v>
      </c>
      <c r="D2511" s="966"/>
      <c r="E2511" s="968"/>
      <c r="F2511" s="969" t="s">
        <v>5700</v>
      </c>
      <c r="G2511" s="970"/>
      <c r="H2511" s="967"/>
      <c r="I2511" s="970"/>
      <c r="J2511" s="967"/>
      <c r="K2511" s="970"/>
      <c r="L2511" s="967"/>
      <c r="M2511" s="970"/>
      <c r="N2511" s="967"/>
      <c r="O2511" s="970"/>
      <c r="P2511" s="967"/>
      <c r="Q2511" s="970"/>
      <c r="R2511" s="967"/>
      <c r="S2511" s="970"/>
      <c r="T2511" s="967"/>
      <c r="U2511" s="970"/>
      <c r="V2511" s="967"/>
      <c r="W2511" s="970"/>
      <c r="X2511" s="1261"/>
      <c r="Y2511" s="967"/>
      <c r="Z2511" s="1032"/>
    </row>
    <row r="2512" spans="1:26" ht="25.2" hidden="1" customHeight="1" outlineLevel="1" collapsed="1">
      <c r="A2512" s="992">
        <v>44389</v>
      </c>
      <c r="B2512" s="1163" t="s">
        <v>5698</v>
      </c>
      <c r="C2512" s="955" t="s">
        <v>8246</v>
      </c>
      <c r="D2512" s="966"/>
      <c r="E2512" s="968"/>
      <c r="F2512" s="972"/>
      <c r="G2512" s="973" t="s">
        <v>5700</v>
      </c>
      <c r="H2512" s="967"/>
      <c r="I2512" s="970"/>
      <c r="J2512" s="967"/>
      <c r="K2512" s="970"/>
      <c r="L2512" s="967"/>
      <c r="M2512" s="970"/>
      <c r="N2512" s="967"/>
      <c r="O2512" s="970"/>
      <c r="P2512" s="967"/>
      <c r="Q2512" s="970"/>
      <c r="R2512" s="967"/>
      <c r="S2512" s="970"/>
      <c r="T2512" s="974" t="s">
        <v>5700</v>
      </c>
      <c r="U2512" s="970"/>
      <c r="V2512" s="967"/>
      <c r="W2512" s="970"/>
      <c r="X2512" s="1261"/>
      <c r="Y2512" s="967"/>
      <c r="Z2512" s="1032"/>
    </row>
    <row r="2513" spans="1:27" ht="12.6" hidden="1" customHeight="1" outlineLevel="2">
      <c r="A2513" s="992">
        <v>44389</v>
      </c>
      <c r="B2513" s="1163" t="s">
        <v>5739</v>
      </c>
      <c r="C2513" s="955" t="s">
        <v>8247</v>
      </c>
      <c r="D2513" s="966"/>
      <c r="E2513" s="968"/>
      <c r="F2513" s="969" t="s">
        <v>5700</v>
      </c>
      <c r="G2513" s="970"/>
      <c r="H2513" s="967"/>
      <c r="I2513" s="970"/>
      <c r="J2513" s="967"/>
      <c r="K2513" s="970"/>
      <c r="L2513" s="967"/>
      <c r="M2513" s="970"/>
      <c r="N2513" s="967"/>
      <c r="O2513" s="970"/>
      <c r="P2513" s="967"/>
      <c r="Q2513" s="970"/>
      <c r="R2513" s="967"/>
      <c r="S2513" s="970"/>
      <c r="T2513" s="974" t="s">
        <v>5700</v>
      </c>
      <c r="U2513" s="970"/>
      <c r="V2513" s="967"/>
      <c r="W2513" s="970"/>
      <c r="X2513" s="1261"/>
      <c r="Y2513" s="967"/>
      <c r="Z2513" s="1032"/>
      <c r="AA2513" s="955"/>
    </row>
    <row r="2514" spans="1:27" ht="12.6" hidden="1" customHeight="1" outlineLevel="2">
      <c r="A2514" s="992">
        <v>44389</v>
      </c>
      <c r="B2514" s="1163" t="s">
        <v>5698</v>
      </c>
      <c r="C2514" s="955" t="s">
        <v>8248</v>
      </c>
      <c r="D2514" s="966"/>
      <c r="E2514" s="968"/>
      <c r="F2514" s="972"/>
      <c r="G2514" s="970"/>
      <c r="H2514" s="967"/>
      <c r="I2514" s="970"/>
      <c r="J2514" s="967"/>
      <c r="K2514" s="970"/>
      <c r="L2514" s="967"/>
      <c r="M2514" s="970"/>
      <c r="N2514" s="967"/>
      <c r="O2514" s="970"/>
      <c r="P2514" s="967"/>
      <c r="Q2514" s="970"/>
      <c r="R2514" s="967"/>
      <c r="S2514" s="970"/>
      <c r="T2514" s="974" t="s">
        <v>5700</v>
      </c>
      <c r="U2514" s="970"/>
      <c r="V2514" s="967"/>
      <c r="W2514" s="970"/>
      <c r="X2514" s="1261"/>
      <c r="Y2514" s="967"/>
      <c r="Z2514" s="1032"/>
      <c r="AA2514" s="955"/>
    </row>
    <row r="2515" spans="1:27" ht="12.6" hidden="1" customHeight="1" outlineLevel="2">
      <c r="A2515" s="992">
        <v>44389</v>
      </c>
      <c r="B2515" s="1163" t="s">
        <v>5698</v>
      </c>
      <c r="C2515" s="955" t="s">
        <v>8249</v>
      </c>
      <c r="D2515" s="975"/>
      <c r="E2515" s="977" t="s">
        <v>5700</v>
      </c>
      <c r="F2515" s="972"/>
      <c r="G2515" s="970"/>
      <c r="H2515" s="967"/>
      <c r="I2515" s="970"/>
      <c r="J2515" s="967"/>
      <c r="K2515" s="970"/>
      <c r="L2515" s="967"/>
      <c r="M2515" s="970"/>
      <c r="N2515" s="967"/>
      <c r="O2515" s="970"/>
      <c r="P2515" s="967"/>
      <c r="Q2515" s="970"/>
      <c r="R2515" s="967"/>
      <c r="S2515" s="970"/>
      <c r="T2515" s="967"/>
      <c r="U2515" s="970"/>
      <c r="V2515" s="967"/>
      <c r="W2515" s="970"/>
      <c r="X2515" s="1261"/>
      <c r="Y2515" s="967"/>
      <c r="Z2515" s="1032"/>
      <c r="AA2515" s="955"/>
    </row>
    <row r="2516" spans="1:27" ht="12.6" hidden="1" customHeight="1" outlineLevel="2">
      <c r="A2516" s="992">
        <v>44389</v>
      </c>
      <c r="B2516" s="1163" t="s">
        <v>5698</v>
      </c>
      <c r="C2516" s="955" t="s">
        <v>8250</v>
      </c>
      <c r="D2516" s="966"/>
      <c r="E2516" s="968"/>
      <c r="F2516" s="972"/>
      <c r="G2516" s="970"/>
      <c r="H2516" s="967"/>
      <c r="I2516" s="970"/>
      <c r="J2516" s="967"/>
      <c r="K2516" s="970"/>
      <c r="L2516" s="967"/>
      <c r="M2516" s="970"/>
      <c r="N2516" s="967"/>
      <c r="O2516" s="973" t="s">
        <v>5700</v>
      </c>
      <c r="P2516" s="967"/>
      <c r="Q2516" s="970"/>
      <c r="R2516" s="967"/>
      <c r="S2516" s="970"/>
      <c r="T2516" s="967"/>
      <c r="U2516" s="970"/>
      <c r="V2516" s="967"/>
      <c r="W2516" s="970"/>
      <c r="X2516" s="1261"/>
      <c r="Y2516" s="967"/>
      <c r="Z2516" s="1032"/>
      <c r="AA2516" s="955"/>
    </row>
    <row r="2517" spans="1:27" ht="37.799999999999997" hidden="1" customHeight="1" outlineLevel="2">
      <c r="A2517" s="992">
        <v>44389</v>
      </c>
      <c r="B2517" s="1163" t="s">
        <v>5698</v>
      </c>
      <c r="C2517" s="955" t="s">
        <v>8251</v>
      </c>
      <c r="D2517" s="966"/>
      <c r="E2517" s="968"/>
      <c r="F2517" s="969" t="s">
        <v>5700</v>
      </c>
      <c r="G2517" s="970"/>
      <c r="H2517" s="967"/>
      <c r="I2517" s="970"/>
      <c r="J2517" s="967"/>
      <c r="K2517" s="970"/>
      <c r="L2517" s="967"/>
      <c r="M2517" s="970"/>
      <c r="N2517" s="967"/>
      <c r="O2517" s="970"/>
      <c r="P2517" s="967"/>
      <c r="Q2517" s="970"/>
      <c r="R2517" s="967"/>
      <c r="S2517" s="970"/>
      <c r="T2517" s="967"/>
      <c r="U2517" s="970"/>
      <c r="V2517" s="967"/>
      <c r="W2517" s="970"/>
      <c r="X2517" s="1261"/>
      <c r="Y2517" s="967"/>
      <c r="Z2517" s="1266" t="s">
        <v>8252</v>
      </c>
      <c r="AA2517" s="1032" t="s">
        <v>8253</v>
      </c>
    </row>
    <row r="2518" spans="1:27" ht="12.6" hidden="1" customHeight="1" outlineLevel="2">
      <c r="A2518" s="992">
        <v>44389</v>
      </c>
      <c r="B2518" s="1163" t="s">
        <v>5698</v>
      </c>
      <c r="C2518" s="955" t="s">
        <v>8254</v>
      </c>
      <c r="D2518" s="966"/>
      <c r="E2518" s="968"/>
      <c r="F2518" s="969" t="s">
        <v>5700</v>
      </c>
      <c r="G2518" s="970"/>
      <c r="H2518" s="967"/>
      <c r="I2518" s="970"/>
      <c r="J2518" s="967"/>
      <c r="K2518" s="970"/>
      <c r="L2518" s="967"/>
      <c r="M2518" s="970"/>
      <c r="N2518" s="967"/>
      <c r="O2518" s="970"/>
      <c r="P2518" s="967"/>
      <c r="Q2518" s="970"/>
      <c r="R2518" s="967"/>
      <c r="S2518" s="970"/>
      <c r="T2518" s="967"/>
      <c r="U2518" s="970"/>
      <c r="V2518" s="967"/>
      <c r="W2518" s="970"/>
      <c r="X2518" s="1261"/>
      <c r="Y2518" s="967"/>
      <c r="Z2518" s="1032"/>
      <c r="AA2518" s="955"/>
    </row>
    <row r="2519" spans="1:27" ht="12.6" hidden="1" customHeight="1" outlineLevel="2">
      <c r="A2519" s="992">
        <v>44389</v>
      </c>
      <c r="B2519" s="1163" t="s">
        <v>5698</v>
      </c>
      <c r="C2519" s="955" t="s">
        <v>8255</v>
      </c>
      <c r="D2519" s="966"/>
      <c r="E2519" s="968"/>
      <c r="F2519" s="972"/>
      <c r="G2519" s="970"/>
      <c r="H2519" s="967"/>
      <c r="I2519" s="970"/>
      <c r="J2519" s="967"/>
      <c r="K2519" s="970"/>
      <c r="L2519" s="967"/>
      <c r="M2519" s="970"/>
      <c r="N2519" s="967"/>
      <c r="O2519" s="970"/>
      <c r="P2519" s="967"/>
      <c r="Q2519" s="970"/>
      <c r="R2519" s="967"/>
      <c r="S2519" s="970"/>
      <c r="T2519" s="974" t="s">
        <v>5700</v>
      </c>
      <c r="U2519" s="970"/>
      <c r="V2519" s="967"/>
      <c r="W2519" s="970"/>
      <c r="X2519" s="1261"/>
      <c r="Y2519" s="967"/>
      <c r="Z2519" s="1032"/>
      <c r="AA2519" s="955"/>
    </row>
    <row r="2520" spans="1:27" ht="25.2" hidden="1" customHeight="1" outlineLevel="2">
      <c r="A2520" s="992">
        <v>44389</v>
      </c>
      <c r="B2520" s="1163" t="s">
        <v>5698</v>
      </c>
      <c r="C2520" s="955" t="s">
        <v>8256</v>
      </c>
      <c r="D2520" s="966"/>
      <c r="E2520" s="968"/>
      <c r="F2520" s="972"/>
      <c r="G2520" s="970"/>
      <c r="H2520" s="967"/>
      <c r="I2520" s="970"/>
      <c r="J2520" s="974" t="s">
        <v>5700</v>
      </c>
      <c r="K2520" s="970"/>
      <c r="L2520" s="967"/>
      <c r="M2520" s="970"/>
      <c r="N2520" s="967"/>
      <c r="O2520" s="970"/>
      <c r="P2520" s="967"/>
      <c r="Q2520" s="970"/>
      <c r="R2520" s="967"/>
      <c r="S2520" s="970"/>
      <c r="T2520" s="967"/>
      <c r="U2520" s="970"/>
      <c r="V2520" s="967"/>
      <c r="W2520" s="970"/>
      <c r="X2520" s="1261"/>
      <c r="Y2520" s="967"/>
      <c r="Z2520" s="1032"/>
      <c r="AA2520" s="955"/>
    </row>
    <row r="2521" spans="1:27" ht="12.6" hidden="1" customHeight="1" outlineLevel="2">
      <c r="A2521" s="992">
        <v>44389</v>
      </c>
      <c r="B2521" s="1163" t="s">
        <v>5698</v>
      </c>
      <c r="C2521" s="955" t="s">
        <v>8257</v>
      </c>
      <c r="D2521" s="975"/>
      <c r="E2521" s="977" t="s">
        <v>5700</v>
      </c>
      <c r="F2521" s="972"/>
      <c r="G2521" s="970"/>
      <c r="H2521" s="967"/>
      <c r="I2521" s="970"/>
      <c r="J2521" s="967"/>
      <c r="K2521" s="970"/>
      <c r="L2521" s="967"/>
      <c r="M2521" s="970"/>
      <c r="N2521" s="967"/>
      <c r="O2521" s="970"/>
      <c r="P2521" s="967"/>
      <c r="Q2521" s="970"/>
      <c r="R2521" s="967"/>
      <c r="S2521" s="970"/>
      <c r="T2521" s="967"/>
      <c r="U2521" s="970"/>
      <c r="V2521" s="967"/>
      <c r="W2521" s="970"/>
      <c r="X2521" s="1261"/>
      <c r="Y2521" s="967"/>
      <c r="Z2521" s="1032"/>
      <c r="AA2521" s="955"/>
    </row>
    <row r="2522" spans="1:27" ht="25.2" hidden="1" customHeight="1" outlineLevel="2">
      <c r="A2522" s="992">
        <v>44389</v>
      </c>
      <c r="B2522" s="1163" t="s">
        <v>5698</v>
      </c>
      <c r="C2522" s="955" t="s">
        <v>8258</v>
      </c>
      <c r="D2522" s="966"/>
      <c r="E2522" s="968"/>
      <c r="F2522" s="972"/>
      <c r="G2522" s="970"/>
      <c r="H2522" s="967"/>
      <c r="I2522" s="970"/>
      <c r="J2522" s="967"/>
      <c r="K2522" s="970"/>
      <c r="L2522" s="967"/>
      <c r="M2522" s="970"/>
      <c r="N2522" s="967"/>
      <c r="O2522" s="970"/>
      <c r="P2522" s="967"/>
      <c r="Q2522" s="970"/>
      <c r="R2522" s="967"/>
      <c r="S2522" s="970"/>
      <c r="T2522" s="974" t="s">
        <v>5700</v>
      </c>
      <c r="U2522" s="970"/>
      <c r="V2522" s="967"/>
      <c r="W2522" s="970"/>
      <c r="X2522" s="1261"/>
      <c r="Y2522" s="967"/>
      <c r="Z2522" s="1032"/>
      <c r="AA2522" s="955"/>
    </row>
    <row r="2523" spans="1:27" ht="12.6" hidden="1" customHeight="1" outlineLevel="2">
      <c r="A2523" s="992">
        <v>44389</v>
      </c>
      <c r="B2523" s="1163" t="s">
        <v>5698</v>
      </c>
      <c r="C2523" s="955" t="s">
        <v>8259</v>
      </c>
      <c r="D2523" s="966"/>
      <c r="E2523" s="968"/>
      <c r="F2523" s="969" t="s">
        <v>5700</v>
      </c>
      <c r="G2523" s="970"/>
      <c r="H2523" s="967"/>
      <c r="I2523" s="970"/>
      <c r="J2523" s="967"/>
      <c r="K2523" s="970"/>
      <c r="L2523" s="967"/>
      <c r="M2523" s="970"/>
      <c r="N2523" s="967"/>
      <c r="O2523" s="970"/>
      <c r="P2523" s="967"/>
      <c r="Q2523" s="970"/>
      <c r="R2523" s="967"/>
      <c r="S2523" s="970"/>
      <c r="T2523" s="967"/>
      <c r="U2523" s="970"/>
      <c r="V2523" s="967"/>
      <c r="W2523" s="970"/>
      <c r="X2523" s="1261"/>
      <c r="Y2523" s="967"/>
      <c r="Z2523" s="1032"/>
      <c r="AA2523" s="955"/>
    </row>
    <row r="2524" spans="1:27" ht="12.6" hidden="1" customHeight="1" outlineLevel="2">
      <c r="A2524" s="992">
        <v>44389</v>
      </c>
      <c r="B2524" s="1163" t="s">
        <v>5698</v>
      </c>
      <c r="C2524" s="955" t="s">
        <v>8260</v>
      </c>
      <c r="D2524" s="966"/>
      <c r="E2524" s="968"/>
      <c r="F2524" s="972"/>
      <c r="G2524" s="973" t="s">
        <v>5700</v>
      </c>
      <c r="H2524" s="967"/>
      <c r="I2524" s="970"/>
      <c r="J2524" s="967"/>
      <c r="K2524" s="970"/>
      <c r="L2524" s="967"/>
      <c r="M2524" s="970"/>
      <c r="N2524" s="967"/>
      <c r="O2524" s="970"/>
      <c r="P2524" s="967"/>
      <c r="Q2524" s="970"/>
      <c r="R2524" s="967"/>
      <c r="S2524" s="970"/>
      <c r="T2524" s="967"/>
      <c r="U2524" s="970"/>
      <c r="V2524" s="967"/>
      <c r="W2524" s="970"/>
      <c r="X2524" s="1261"/>
      <c r="Y2524" s="967"/>
      <c r="Z2524" s="1032"/>
      <c r="AA2524" s="955"/>
    </row>
    <row r="2525" spans="1:27" ht="12.6" hidden="1" customHeight="1" outlineLevel="2">
      <c r="A2525" s="992">
        <v>44389</v>
      </c>
      <c r="B2525" s="1163" t="s">
        <v>5698</v>
      </c>
      <c r="C2525" s="955" t="s">
        <v>8261</v>
      </c>
      <c r="D2525" s="966"/>
      <c r="E2525" s="968"/>
      <c r="F2525" s="972"/>
      <c r="G2525" s="970"/>
      <c r="H2525" s="967"/>
      <c r="I2525" s="970"/>
      <c r="J2525" s="967"/>
      <c r="K2525" s="970"/>
      <c r="L2525" s="967"/>
      <c r="M2525" s="970"/>
      <c r="N2525" s="967"/>
      <c r="O2525" s="970"/>
      <c r="P2525" s="967"/>
      <c r="Q2525" s="970"/>
      <c r="R2525" s="967"/>
      <c r="S2525" s="970"/>
      <c r="T2525" s="974" t="s">
        <v>5700</v>
      </c>
      <c r="U2525" s="970"/>
      <c r="V2525" s="967"/>
      <c r="W2525" s="970"/>
      <c r="X2525" s="1261"/>
      <c r="Y2525" s="967"/>
      <c r="Z2525" s="1032"/>
      <c r="AA2525" s="955"/>
    </row>
    <row r="2526" spans="1:27" ht="12.6" hidden="1" customHeight="1" outlineLevel="2">
      <c r="A2526" s="992">
        <v>44389</v>
      </c>
      <c r="B2526" s="1163" t="s">
        <v>5706</v>
      </c>
      <c r="C2526" s="955" t="s">
        <v>8262</v>
      </c>
      <c r="D2526" s="966"/>
      <c r="E2526" s="968"/>
      <c r="F2526" s="972"/>
      <c r="G2526" s="970"/>
      <c r="H2526" s="967"/>
      <c r="I2526" s="970"/>
      <c r="J2526" s="967"/>
      <c r="K2526" s="970"/>
      <c r="L2526" s="967"/>
      <c r="M2526" s="970"/>
      <c r="N2526" s="967"/>
      <c r="O2526" s="970"/>
      <c r="P2526" s="967"/>
      <c r="Q2526" s="970"/>
      <c r="R2526" s="967"/>
      <c r="S2526" s="970"/>
      <c r="T2526" s="974" t="s">
        <v>5700</v>
      </c>
      <c r="U2526" s="970"/>
      <c r="V2526" s="967"/>
      <c r="W2526" s="970"/>
      <c r="X2526" s="1261"/>
      <c r="Y2526" s="967"/>
      <c r="Z2526" s="1032"/>
      <c r="AA2526" s="955"/>
    </row>
    <row r="2527" spans="1:27" ht="12.6" hidden="1" customHeight="1" outlineLevel="1" collapsed="1">
      <c r="A2527" s="1017">
        <v>44390</v>
      </c>
      <c r="B2527" s="1163" t="s">
        <v>5698</v>
      </c>
      <c r="C2527" s="955" t="s">
        <v>8263</v>
      </c>
      <c r="D2527" s="966"/>
      <c r="E2527" s="968"/>
      <c r="F2527" s="972"/>
      <c r="G2527" s="970"/>
      <c r="H2527" s="967"/>
      <c r="I2527" s="970"/>
      <c r="J2527" s="967"/>
      <c r="K2527" s="970"/>
      <c r="L2527" s="967"/>
      <c r="M2527" s="973" t="s">
        <v>5700</v>
      </c>
      <c r="N2527" s="967"/>
      <c r="O2527" s="970"/>
      <c r="P2527" s="967"/>
      <c r="Q2527" s="970"/>
      <c r="R2527" s="967"/>
      <c r="S2527" s="970"/>
      <c r="T2527" s="967"/>
      <c r="U2527" s="970"/>
      <c r="V2527" s="967"/>
      <c r="W2527" s="970"/>
      <c r="X2527" s="1261"/>
      <c r="Y2527" s="967"/>
      <c r="Z2527" s="1032"/>
      <c r="AA2527" s="955"/>
    </row>
    <row r="2528" spans="1:27" ht="25.2" hidden="1" customHeight="1" outlineLevel="2">
      <c r="A2528" s="1017">
        <v>44390</v>
      </c>
      <c r="B2528" s="1163" t="s">
        <v>5698</v>
      </c>
      <c r="C2528" s="955" t="s">
        <v>8264</v>
      </c>
      <c r="D2528" s="966"/>
      <c r="E2528" s="968"/>
      <c r="F2528" s="972"/>
      <c r="G2528" s="970"/>
      <c r="H2528" s="967"/>
      <c r="I2528" s="970"/>
      <c r="J2528" s="967"/>
      <c r="K2528" s="970"/>
      <c r="L2528" s="967"/>
      <c r="M2528" s="970"/>
      <c r="N2528" s="967"/>
      <c r="O2528" s="970"/>
      <c r="P2528" s="967"/>
      <c r="Q2528" s="970"/>
      <c r="R2528" s="974" t="s">
        <v>5700</v>
      </c>
      <c r="S2528" s="970"/>
      <c r="T2528" s="967"/>
      <c r="U2528" s="970"/>
      <c r="V2528" s="967"/>
      <c r="W2528" s="970"/>
      <c r="X2528" s="1261"/>
      <c r="Y2528" s="967"/>
      <c r="Z2528" s="1032"/>
      <c r="AA2528" s="955"/>
    </row>
    <row r="2529" spans="1:24" ht="25.2" hidden="1" customHeight="1" outlineLevel="2">
      <c r="A2529" s="1017">
        <v>44390</v>
      </c>
      <c r="B2529" s="1163" t="s">
        <v>5698</v>
      </c>
      <c r="C2529" s="955" t="s">
        <v>8265</v>
      </c>
      <c r="D2529" s="966"/>
      <c r="E2529" s="968"/>
      <c r="F2529" s="969" t="s">
        <v>5700</v>
      </c>
      <c r="G2529" s="970"/>
      <c r="H2529" s="967"/>
      <c r="I2529" s="973" t="s">
        <v>5700</v>
      </c>
      <c r="J2529" s="967"/>
      <c r="K2529" s="970"/>
      <c r="L2529" s="967"/>
      <c r="M2529" s="970"/>
      <c r="N2529" s="967"/>
      <c r="O2529" s="970"/>
      <c r="P2529" s="967"/>
      <c r="Q2529" s="970"/>
      <c r="R2529" s="967"/>
      <c r="S2529" s="970"/>
      <c r="T2529" s="967"/>
      <c r="U2529" s="970"/>
      <c r="V2529" s="967"/>
      <c r="W2529" s="970"/>
      <c r="X2529" s="1261"/>
    </row>
    <row r="2530" spans="1:24" ht="12.6" hidden="1" customHeight="1" outlineLevel="2">
      <c r="A2530" s="1017">
        <v>44390</v>
      </c>
      <c r="B2530" s="1163" t="s">
        <v>5698</v>
      </c>
      <c r="C2530" s="955" t="s">
        <v>8266</v>
      </c>
      <c r="D2530" s="975"/>
      <c r="E2530" s="977" t="s">
        <v>5700</v>
      </c>
      <c r="F2530" s="972"/>
      <c r="G2530" s="970"/>
      <c r="H2530" s="967"/>
      <c r="I2530" s="970"/>
      <c r="J2530" s="974" t="s">
        <v>5700</v>
      </c>
      <c r="K2530" s="970"/>
      <c r="L2530" s="967"/>
      <c r="M2530" s="970"/>
      <c r="N2530" s="967"/>
      <c r="O2530" s="970"/>
      <c r="P2530" s="967"/>
      <c r="Q2530" s="970"/>
      <c r="R2530" s="967"/>
      <c r="S2530" s="970"/>
      <c r="T2530" s="967"/>
      <c r="U2530" s="970"/>
      <c r="V2530" s="967"/>
      <c r="W2530" s="970"/>
      <c r="X2530" s="1261"/>
    </row>
    <row r="2531" spans="1:24" ht="12.6" hidden="1" customHeight="1" outlineLevel="2">
      <c r="A2531" s="1017">
        <v>44390</v>
      </c>
      <c r="B2531" s="1163" t="s">
        <v>5698</v>
      </c>
      <c r="C2531" s="955" t="s">
        <v>8267</v>
      </c>
      <c r="D2531" s="966"/>
      <c r="E2531" s="968"/>
      <c r="F2531" s="972"/>
      <c r="G2531" s="970"/>
      <c r="H2531" s="967"/>
      <c r="I2531" s="970"/>
      <c r="J2531" s="967"/>
      <c r="K2531" s="970"/>
      <c r="L2531" s="967"/>
      <c r="M2531" s="970"/>
      <c r="N2531" s="967"/>
      <c r="O2531" s="970"/>
      <c r="P2531" s="967"/>
      <c r="Q2531" s="970"/>
      <c r="R2531" s="967"/>
      <c r="S2531" s="970"/>
      <c r="T2531" s="974" t="s">
        <v>5700</v>
      </c>
      <c r="U2531" s="970"/>
      <c r="V2531" s="967"/>
      <c r="W2531" s="970"/>
      <c r="X2531" s="1261"/>
    </row>
    <row r="2532" spans="1:24" ht="25.2" hidden="1" customHeight="1" outlineLevel="2">
      <c r="A2532" s="1017">
        <v>44390</v>
      </c>
      <c r="B2532" s="1163" t="s">
        <v>5698</v>
      </c>
      <c r="C2532" s="394" t="s">
        <v>8268</v>
      </c>
      <c r="D2532" s="975"/>
      <c r="E2532" s="977" t="s">
        <v>5700</v>
      </c>
      <c r="F2532" s="972"/>
      <c r="G2532" s="970"/>
      <c r="H2532" s="967"/>
      <c r="I2532" s="970"/>
      <c r="J2532" s="967"/>
      <c r="K2532" s="970"/>
      <c r="L2532" s="967"/>
      <c r="M2532" s="970"/>
      <c r="N2532" s="967"/>
      <c r="O2532" s="970"/>
      <c r="P2532" s="967"/>
      <c r="Q2532" s="970"/>
      <c r="R2532" s="967"/>
      <c r="S2532" s="970"/>
      <c r="T2532" s="967"/>
      <c r="U2532" s="970"/>
      <c r="V2532" s="967"/>
      <c r="W2532" s="970"/>
      <c r="X2532" s="1261"/>
    </row>
    <row r="2533" spans="1:24" ht="12.6" hidden="1" customHeight="1" outlineLevel="2">
      <c r="A2533" s="1017">
        <v>44390</v>
      </c>
      <c r="B2533" s="1163" t="s">
        <v>5723</v>
      </c>
      <c r="C2533" s="955" t="s">
        <v>8269</v>
      </c>
      <c r="D2533" s="975"/>
      <c r="E2533" s="977" t="s">
        <v>5700</v>
      </c>
      <c r="F2533" s="972"/>
      <c r="G2533" s="970"/>
      <c r="H2533" s="967"/>
      <c r="I2533" s="970"/>
      <c r="J2533" s="967"/>
      <c r="K2533" s="970"/>
      <c r="L2533" s="967"/>
      <c r="M2533" s="973" t="s">
        <v>5700</v>
      </c>
      <c r="N2533" s="967"/>
      <c r="O2533" s="970"/>
      <c r="P2533" s="967"/>
      <c r="Q2533" s="970"/>
      <c r="R2533" s="967"/>
      <c r="S2533" s="970"/>
      <c r="T2533" s="967"/>
      <c r="U2533" s="970"/>
      <c r="V2533" s="967"/>
      <c r="W2533" s="970"/>
      <c r="X2533" s="1261"/>
    </row>
    <row r="2534" spans="1:24" ht="25.2" hidden="1" customHeight="1" outlineLevel="2">
      <c r="A2534" s="1017">
        <v>44390</v>
      </c>
      <c r="B2534" s="1163" t="s">
        <v>5698</v>
      </c>
      <c r="C2534" s="955" t="s">
        <v>8270</v>
      </c>
      <c r="D2534" s="966"/>
      <c r="E2534" s="968"/>
      <c r="F2534" s="969" t="s">
        <v>5700</v>
      </c>
      <c r="G2534" s="970"/>
      <c r="H2534" s="967"/>
      <c r="I2534" s="970"/>
      <c r="J2534" s="967"/>
      <c r="K2534" s="970"/>
      <c r="L2534" s="967"/>
      <c r="M2534" s="970"/>
      <c r="N2534" s="967"/>
      <c r="O2534" s="970"/>
      <c r="P2534" s="967"/>
      <c r="Q2534" s="970"/>
      <c r="R2534" s="967"/>
      <c r="S2534" s="970"/>
      <c r="T2534" s="967"/>
      <c r="U2534" s="970"/>
      <c r="V2534" s="967"/>
      <c r="W2534" s="970"/>
      <c r="X2534" s="1261"/>
    </row>
    <row r="2535" spans="1:24" ht="12.6" hidden="1" customHeight="1" outlineLevel="2">
      <c r="A2535" s="1017">
        <v>44390</v>
      </c>
      <c r="B2535" s="1163" t="s">
        <v>5698</v>
      </c>
      <c r="C2535" s="955" t="s">
        <v>8271</v>
      </c>
      <c r="D2535" s="966"/>
      <c r="E2535" s="968"/>
      <c r="F2535" s="969" t="s">
        <v>5700</v>
      </c>
      <c r="G2535" s="970"/>
      <c r="H2535" s="967"/>
      <c r="I2535" s="970"/>
      <c r="J2535" s="967"/>
      <c r="K2535" s="970"/>
      <c r="L2535" s="967"/>
      <c r="M2535" s="970"/>
      <c r="N2535" s="967"/>
      <c r="O2535" s="970"/>
      <c r="P2535" s="967"/>
      <c r="Q2535" s="970"/>
      <c r="R2535" s="967"/>
      <c r="S2535" s="970"/>
      <c r="T2535" s="974" t="s">
        <v>5700</v>
      </c>
      <c r="U2535" s="970"/>
      <c r="V2535" s="967"/>
      <c r="W2535" s="970"/>
      <c r="X2535" s="1261"/>
    </row>
    <row r="2536" spans="1:24" ht="12.6" hidden="1" customHeight="1" outlineLevel="2">
      <c r="A2536" s="1017">
        <v>44390</v>
      </c>
      <c r="B2536" s="1163" t="s">
        <v>5698</v>
      </c>
      <c r="C2536" s="955" t="s">
        <v>8272</v>
      </c>
      <c r="D2536" s="975"/>
      <c r="E2536" s="977" t="s">
        <v>5700</v>
      </c>
      <c r="F2536" s="972"/>
      <c r="G2536" s="970"/>
      <c r="H2536" s="967"/>
      <c r="I2536" s="970"/>
      <c r="J2536" s="974" t="s">
        <v>5700</v>
      </c>
      <c r="K2536" s="970"/>
      <c r="L2536" s="967"/>
      <c r="M2536" s="970"/>
      <c r="N2536" s="967"/>
      <c r="O2536" s="970"/>
      <c r="P2536" s="967"/>
      <c r="Q2536" s="970"/>
      <c r="R2536" s="967"/>
      <c r="S2536" s="970"/>
      <c r="T2536" s="967"/>
      <c r="U2536" s="970"/>
      <c r="V2536" s="967"/>
      <c r="W2536" s="970"/>
      <c r="X2536" s="1261"/>
    </row>
    <row r="2537" spans="1:24" ht="12.6" hidden="1" customHeight="1" outlineLevel="2">
      <c r="A2537" s="1017">
        <v>44390</v>
      </c>
      <c r="B2537" s="1163" t="s">
        <v>5698</v>
      </c>
      <c r="C2537" s="955" t="s">
        <v>8273</v>
      </c>
      <c r="D2537" s="966"/>
      <c r="E2537" s="968"/>
      <c r="F2537" s="969" t="s">
        <v>5700</v>
      </c>
      <c r="G2537" s="970"/>
      <c r="H2537" s="967"/>
      <c r="I2537" s="970"/>
      <c r="J2537" s="967"/>
      <c r="K2537" s="970"/>
      <c r="L2537" s="967"/>
      <c r="M2537" s="970"/>
      <c r="N2537" s="967"/>
      <c r="O2537" s="970"/>
      <c r="P2537" s="967"/>
      <c r="Q2537" s="970"/>
      <c r="R2537" s="967"/>
      <c r="S2537" s="970"/>
      <c r="T2537" s="967"/>
      <c r="U2537" s="970"/>
      <c r="V2537" s="967"/>
      <c r="W2537" s="970"/>
      <c r="X2537" s="1261"/>
    </row>
    <row r="2538" spans="1:24" ht="12.6" hidden="1" customHeight="1" outlineLevel="2">
      <c r="A2538" s="1017">
        <v>44390</v>
      </c>
      <c r="B2538" s="1163" t="s">
        <v>5698</v>
      </c>
      <c r="C2538" s="955" t="s">
        <v>8274</v>
      </c>
      <c r="D2538" s="966"/>
      <c r="E2538" s="968"/>
      <c r="F2538" s="972"/>
      <c r="G2538" s="970"/>
      <c r="H2538" s="967"/>
      <c r="I2538" s="973" t="s">
        <v>5700</v>
      </c>
      <c r="J2538" s="967"/>
      <c r="K2538" s="970"/>
      <c r="L2538" s="967"/>
      <c r="M2538" s="970"/>
      <c r="N2538" s="967"/>
      <c r="O2538" s="970"/>
      <c r="P2538" s="967"/>
      <c r="Q2538" s="970"/>
      <c r="R2538" s="967"/>
      <c r="S2538" s="970"/>
      <c r="T2538" s="967"/>
      <c r="U2538" s="970"/>
      <c r="V2538" s="967"/>
      <c r="W2538" s="970"/>
      <c r="X2538" s="1261"/>
    </row>
    <row r="2539" spans="1:24" ht="12.6" hidden="1" customHeight="1" outlineLevel="2">
      <c r="A2539" s="1017">
        <v>44390</v>
      </c>
      <c r="B2539" s="1163" t="s">
        <v>5698</v>
      </c>
      <c r="C2539" s="955" t="s">
        <v>8275</v>
      </c>
      <c r="D2539" s="966"/>
      <c r="E2539" s="968"/>
      <c r="F2539" s="972"/>
      <c r="G2539" s="970"/>
      <c r="H2539" s="967"/>
      <c r="I2539" s="970"/>
      <c r="J2539" s="967"/>
      <c r="K2539" s="970"/>
      <c r="L2539" s="967"/>
      <c r="M2539" s="970"/>
      <c r="N2539" s="967"/>
      <c r="O2539" s="970"/>
      <c r="P2539" s="967"/>
      <c r="Q2539" s="970"/>
      <c r="R2539" s="967"/>
      <c r="S2539" s="970"/>
      <c r="T2539" s="967"/>
      <c r="U2539" s="970"/>
      <c r="V2539" s="967"/>
      <c r="W2539" s="970"/>
      <c r="X2539" s="1261"/>
    </row>
    <row r="2540" spans="1:24" ht="25.2" hidden="1" customHeight="1" outlineLevel="2">
      <c r="A2540" s="1017">
        <v>44390</v>
      </c>
      <c r="B2540" s="1163" t="s">
        <v>5698</v>
      </c>
      <c r="C2540" s="955" t="s">
        <v>8276</v>
      </c>
      <c r="D2540" s="975"/>
      <c r="E2540" s="977" t="s">
        <v>5700</v>
      </c>
      <c r="F2540" s="972"/>
      <c r="G2540" s="970"/>
      <c r="H2540" s="967"/>
      <c r="I2540" s="970"/>
      <c r="J2540" s="967"/>
      <c r="K2540" s="970"/>
      <c r="L2540" s="967"/>
      <c r="M2540" s="970"/>
      <c r="N2540" s="967"/>
      <c r="O2540" s="970"/>
      <c r="P2540" s="967"/>
      <c r="Q2540" s="970"/>
      <c r="R2540" s="967"/>
      <c r="S2540" s="970"/>
      <c r="T2540" s="974" t="s">
        <v>5700</v>
      </c>
      <c r="U2540" s="970"/>
      <c r="V2540" s="967"/>
      <c r="W2540" s="970"/>
      <c r="X2540" s="1261"/>
    </row>
    <row r="2541" spans="1:24" ht="12.6" hidden="1" customHeight="1" outlineLevel="2">
      <c r="A2541" s="1017">
        <v>44390</v>
      </c>
      <c r="B2541" s="1163" t="s">
        <v>5698</v>
      </c>
      <c r="C2541" s="955" t="s">
        <v>8277</v>
      </c>
      <c r="D2541" s="966"/>
      <c r="E2541" s="968"/>
      <c r="F2541" s="972"/>
      <c r="G2541" s="970"/>
      <c r="H2541" s="967"/>
      <c r="I2541" s="970"/>
      <c r="J2541" s="967"/>
      <c r="K2541" s="970"/>
      <c r="L2541" s="967"/>
      <c r="M2541" s="970"/>
      <c r="N2541" s="967"/>
      <c r="O2541" s="970"/>
      <c r="P2541" s="967"/>
      <c r="Q2541" s="970"/>
      <c r="R2541" s="967"/>
      <c r="S2541" s="970"/>
      <c r="T2541" s="967"/>
      <c r="U2541" s="970"/>
      <c r="V2541" s="967"/>
      <c r="W2541" s="970"/>
      <c r="X2541" s="1261"/>
    </row>
    <row r="2542" spans="1:24" ht="12.6" hidden="1" customHeight="1" outlineLevel="2">
      <c r="A2542" s="1017">
        <v>44390</v>
      </c>
      <c r="B2542" s="1163" t="s">
        <v>5745</v>
      </c>
      <c r="C2542" s="955" t="s">
        <v>8278</v>
      </c>
      <c r="D2542" s="966"/>
      <c r="E2542" s="968"/>
      <c r="F2542" s="972"/>
      <c r="G2542" s="970"/>
      <c r="H2542" s="967"/>
      <c r="I2542" s="970"/>
      <c r="J2542" s="967"/>
      <c r="K2542" s="970"/>
      <c r="L2542" s="967"/>
      <c r="M2542" s="970"/>
      <c r="N2542" s="967"/>
      <c r="O2542" s="970"/>
      <c r="P2542" s="967"/>
      <c r="Q2542" s="970"/>
      <c r="R2542" s="967"/>
      <c r="S2542" s="970"/>
      <c r="T2542" s="967"/>
      <c r="U2542" s="970"/>
      <c r="V2542" s="967"/>
      <c r="W2542" s="970"/>
      <c r="X2542" s="1261"/>
    </row>
    <row r="2543" spans="1:24" ht="25.2" hidden="1" customHeight="1" outlineLevel="2">
      <c r="A2543" s="1017">
        <v>44390</v>
      </c>
      <c r="B2543" s="1163" t="s">
        <v>5698</v>
      </c>
      <c r="C2543" s="955" t="s">
        <v>8279</v>
      </c>
      <c r="D2543" s="966"/>
      <c r="E2543" s="968"/>
      <c r="F2543" s="972"/>
      <c r="G2543" s="970"/>
      <c r="H2543" s="967"/>
      <c r="I2543" s="970"/>
      <c r="J2543" s="967"/>
      <c r="K2543" s="970"/>
      <c r="L2543" s="967"/>
      <c r="M2543" s="970"/>
      <c r="N2543" s="967"/>
      <c r="O2543" s="970"/>
      <c r="P2543" s="974" t="s">
        <v>5700</v>
      </c>
      <c r="Q2543" s="970"/>
      <c r="R2543" s="967"/>
      <c r="S2543" s="973" t="s">
        <v>5700</v>
      </c>
      <c r="T2543" s="967"/>
      <c r="U2543" s="970"/>
      <c r="V2543" s="967"/>
      <c r="W2543" s="970"/>
      <c r="X2543" s="1261"/>
    </row>
    <row r="2544" spans="1:24" ht="12.6" hidden="1" customHeight="1" outlineLevel="2">
      <c r="A2544" s="1017">
        <v>44390</v>
      </c>
      <c r="B2544" s="1163" t="s">
        <v>5698</v>
      </c>
      <c r="C2544" s="955" t="s">
        <v>8280</v>
      </c>
      <c r="D2544" s="966"/>
      <c r="E2544" s="968"/>
      <c r="F2544" s="969" t="s">
        <v>5700</v>
      </c>
      <c r="G2544" s="970"/>
      <c r="H2544" s="967"/>
      <c r="I2544" s="970"/>
      <c r="J2544" s="974" t="s">
        <v>5700</v>
      </c>
      <c r="K2544" s="970"/>
      <c r="L2544" s="967"/>
      <c r="M2544" s="970"/>
      <c r="N2544" s="967"/>
      <c r="O2544" s="970"/>
      <c r="P2544" s="967"/>
      <c r="Q2544" s="970"/>
      <c r="R2544" s="967"/>
      <c r="S2544" s="970"/>
      <c r="T2544" s="967"/>
      <c r="U2544" s="970"/>
      <c r="V2544" s="967"/>
      <c r="W2544" s="970"/>
      <c r="X2544" s="1261"/>
    </row>
    <row r="2545" spans="1:24" ht="25.2" hidden="1" customHeight="1" outlineLevel="2">
      <c r="A2545" s="1017">
        <v>44390</v>
      </c>
      <c r="B2545" s="1163" t="s">
        <v>5698</v>
      </c>
      <c r="C2545" s="955" t="s">
        <v>8281</v>
      </c>
      <c r="D2545" s="966"/>
      <c r="E2545" s="968"/>
      <c r="F2545" s="969" t="s">
        <v>5700</v>
      </c>
      <c r="G2545" s="970"/>
      <c r="H2545" s="967"/>
      <c r="I2545" s="970"/>
      <c r="J2545" s="967"/>
      <c r="K2545" s="970"/>
      <c r="L2545" s="967"/>
      <c r="M2545" s="970"/>
      <c r="N2545" s="967"/>
      <c r="O2545" s="970"/>
      <c r="P2545" s="967"/>
      <c r="Q2545" s="970"/>
      <c r="R2545" s="967"/>
      <c r="S2545" s="970"/>
      <c r="T2545" s="967"/>
      <c r="U2545" s="970"/>
      <c r="V2545" s="967"/>
      <c r="W2545" s="970"/>
      <c r="X2545" s="1261"/>
    </row>
    <row r="2546" spans="1:24" ht="12.6" hidden="1" customHeight="1" outlineLevel="2">
      <c r="A2546" s="1017">
        <v>44390</v>
      </c>
      <c r="B2546" s="1163" t="s">
        <v>5698</v>
      </c>
      <c r="C2546" s="955" t="s">
        <v>8282</v>
      </c>
      <c r="D2546" s="966"/>
      <c r="E2546" s="968"/>
      <c r="F2546" s="972"/>
      <c r="G2546" s="970"/>
      <c r="H2546" s="967"/>
      <c r="I2546" s="970"/>
      <c r="J2546" s="967"/>
      <c r="K2546" s="970"/>
      <c r="L2546" s="967"/>
      <c r="M2546" s="970"/>
      <c r="N2546" s="967"/>
      <c r="O2546" s="970"/>
      <c r="P2546" s="967"/>
      <c r="Q2546" s="970"/>
      <c r="R2546" s="974" t="s">
        <v>5700</v>
      </c>
      <c r="S2546" s="970"/>
      <c r="T2546" s="967"/>
      <c r="U2546" s="970"/>
      <c r="V2546" s="967"/>
      <c r="W2546" s="970"/>
      <c r="X2546" s="1261"/>
    </row>
    <row r="2547" spans="1:24" ht="12.6" hidden="1" customHeight="1" outlineLevel="2">
      <c r="A2547" s="1017">
        <v>44390</v>
      </c>
      <c r="B2547" s="1163" t="s">
        <v>5745</v>
      </c>
      <c r="C2547" s="955" t="s">
        <v>8283</v>
      </c>
      <c r="D2547" s="966"/>
      <c r="E2547" s="968"/>
      <c r="F2547" s="972"/>
      <c r="G2547" s="970"/>
      <c r="H2547" s="967"/>
      <c r="I2547" s="970"/>
      <c r="J2547" s="967"/>
      <c r="K2547" s="970"/>
      <c r="L2547" s="967"/>
      <c r="M2547" s="970"/>
      <c r="N2547" s="967"/>
      <c r="O2547" s="973" t="s">
        <v>5700</v>
      </c>
      <c r="P2547" s="967"/>
      <c r="Q2547" s="970"/>
      <c r="R2547" s="967"/>
      <c r="S2547" s="970"/>
      <c r="T2547" s="967"/>
      <c r="U2547" s="970"/>
      <c r="V2547" s="967"/>
      <c r="W2547" s="970"/>
      <c r="X2547" s="1261"/>
    </row>
    <row r="2548" spans="1:24" ht="12.6" hidden="1" customHeight="1" outlineLevel="2">
      <c r="A2548" s="1017">
        <v>44390</v>
      </c>
      <c r="B2548" s="1163" t="s">
        <v>5698</v>
      </c>
      <c r="C2548" s="955" t="s">
        <v>8284</v>
      </c>
      <c r="D2548" s="966"/>
      <c r="E2548" s="968"/>
      <c r="F2548" s="969" t="s">
        <v>5700</v>
      </c>
      <c r="G2548" s="970"/>
      <c r="H2548" s="967"/>
      <c r="I2548" s="970"/>
      <c r="J2548" s="967"/>
      <c r="K2548" s="970"/>
      <c r="L2548" s="967"/>
      <c r="M2548" s="970"/>
      <c r="N2548" s="967"/>
      <c r="O2548" s="970"/>
      <c r="P2548" s="967"/>
      <c r="Q2548" s="970"/>
      <c r="R2548" s="967"/>
      <c r="S2548" s="970"/>
      <c r="T2548" s="967"/>
      <c r="U2548" s="970"/>
      <c r="V2548" s="967"/>
      <c r="W2548" s="970"/>
      <c r="X2548" s="1261"/>
    </row>
    <row r="2549" spans="1:24" ht="12.6" hidden="1" customHeight="1" outlineLevel="2">
      <c r="A2549" s="1017">
        <v>44390</v>
      </c>
      <c r="B2549" s="1163" t="s">
        <v>5698</v>
      </c>
      <c r="C2549" s="955" t="s">
        <v>8285</v>
      </c>
      <c r="D2549" s="966"/>
      <c r="E2549" s="968"/>
      <c r="F2549" s="972"/>
      <c r="G2549" s="970"/>
      <c r="H2549" s="967"/>
      <c r="I2549" s="970"/>
      <c r="J2549" s="967"/>
      <c r="K2549" s="970"/>
      <c r="L2549" s="967"/>
      <c r="M2549" s="970"/>
      <c r="N2549" s="967"/>
      <c r="O2549" s="973" t="s">
        <v>5700</v>
      </c>
      <c r="P2549" s="967"/>
      <c r="Q2549" s="970"/>
      <c r="R2549" s="967"/>
      <c r="S2549" s="970"/>
      <c r="T2549" s="967"/>
      <c r="U2549" s="970"/>
      <c r="V2549" s="967"/>
      <c r="W2549" s="970"/>
      <c r="X2549" s="1261"/>
    </row>
    <row r="2550" spans="1:24" ht="12.6" hidden="1" customHeight="1" outlineLevel="2">
      <c r="A2550" s="1017">
        <v>44390</v>
      </c>
      <c r="B2550" s="1163" t="s">
        <v>5739</v>
      </c>
      <c r="C2550" s="955" t="s">
        <v>8286</v>
      </c>
      <c r="D2550" s="966"/>
      <c r="E2550" s="968"/>
      <c r="F2550" s="972"/>
      <c r="G2550" s="970"/>
      <c r="H2550" s="967"/>
      <c r="I2550" s="970"/>
      <c r="J2550" s="967"/>
      <c r="K2550" s="970"/>
      <c r="L2550" s="967"/>
      <c r="M2550" s="970"/>
      <c r="N2550" s="967"/>
      <c r="O2550" s="970"/>
      <c r="P2550" s="967"/>
      <c r="Q2550" s="970"/>
      <c r="R2550" s="967"/>
      <c r="S2550" s="970"/>
      <c r="T2550" s="967"/>
      <c r="U2550" s="970"/>
      <c r="V2550" s="967"/>
      <c r="W2550" s="970"/>
      <c r="X2550" s="1261"/>
    </row>
    <row r="2551" spans="1:24" ht="12.6" hidden="1" customHeight="1" outlineLevel="2">
      <c r="A2551" s="1017">
        <v>44390</v>
      </c>
      <c r="B2551" s="1163" t="s">
        <v>5698</v>
      </c>
      <c r="C2551" s="955" t="s">
        <v>8287</v>
      </c>
      <c r="D2551" s="975"/>
      <c r="E2551" s="977" t="s">
        <v>5700</v>
      </c>
      <c r="F2551" s="972"/>
      <c r="G2551" s="970"/>
      <c r="H2551" s="967"/>
      <c r="I2551" s="970"/>
      <c r="J2551" s="967"/>
      <c r="K2551" s="970"/>
      <c r="L2551" s="967"/>
      <c r="M2551" s="970"/>
      <c r="N2551" s="967"/>
      <c r="O2551" s="970"/>
      <c r="P2551" s="967"/>
      <c r="Q2551" s="970"/>
      <c r="R2551" s="967"/>
      <c r="S2551" s="970"/>
      <c r="T2551" s="967"/>
      <c r="U2551" s="970"/>
      <c r="V2551" s="967"/>
      <c r="W2551" s="970"/>
      <c r="X2551" s="1261"/>
    </row>
    <row r="2552" spans="1:24" ht="25.2" hidden="1" customHeight="1" outlineLevel="2">
      <c r="A2552" s="1017">
        <v>44390</v>
      </c>
      <c r="B2552" s="1163" t="s">
        <v>5698</v>
      </c>
      <c r="C2552" s="955" t="s">
        <v>8288</v>
      </c>
      <c r="D2552" s="966"/>
      <c r="E2552" s="968"/>
      <c r="F2552" s="969" t="s">
        <v>5700</v>
      </c>
      <c r="G2552" s="970"/>
      <c r="H2552" s="967"/>
      <c r="I2552" s="970"/>
      <c r="J2552" s="967"/>
      <c r="K2552" s="970"/>
      <c r="L2552" s="967"/>
      <c r="M2552" s="970"/>
      <c r="N2552" s="967"/>
      <c r="O2552" s="970"/>
      <c r="P2552" s="967"/>
      <c r="Q2552" s="970"/>
      <c r="R2552" s="967"/>
      <c r="S2552" s="970"/>
      <c r="T2552" s="967"/>
      <c r="U2552" s="970"/>
      <c r="V2552" s="967"/>
      <c r="W2552" s="970"/>
      <c r="X2552" s="1261"/>
    </row>
    <row r="2553" spans="1:24" ht="12.6" hidden="1" customHeight="1" outlineLevel="1" collapsed="1">
      <c r="A2553" s="1267">
        <v>44391</v>
      </c>
      <c r="B2553" s="1163" t="s">
        <v>5698</v>
      </c>
      <c r="C2553" s="955" t="s">
        <v>8289</v>
      </c>
      <c r="D2553" s="975"/>
      <c r="E2553" s="977" t="s">
        <v>5700</v>
      </c>
      <c r="F2553" s="972"/>
      <c r="G2553" s="970"/>
      <c r="H2553" s="967"/>
      <c r="I2553" s="970"/>
      <c r="J2553" s="967"/>
      <c r="K2553" s="970"/>
      <c r="L2553" s="967"/>
      <c r="M2553" s="970"/>
      <c r="N2553" s="967"/>
      <c r="O2553" s="970"/>
      <c r="P2553" s="967"/>
      <c r="Q2553" s="970"/>
      <c r="R2553" s="967"/>
      <c r="S2553" s="970"/>
      <c r="T2553" s="967"/>
      <c r="U2553" s="970"/>
      <c r="V2553" s="967"/>
      <c r="W2553" s="970"/>
      <c r="X2553" s="1261"/>
    </row>
    <row r="2554" spans="1:24" ht="12.6" hidden="1" customHeight="1" outlineLevel="2">
      <c r="A2554" s="1267">
        <v>44391</v>
      </c>
      <c r="B2554" s="1163" t="s">
        <v>5698</v>
      </c>
      <c r="C2554" s="955" t="s">
        <v>8290</v>
      </c>
      <c r="D2554" s="975"/>
      <c r="E2554" s="977" t="s">
        <v>5700</v>
      </c>
      <c r="F2554" s="972"/>
      <c r="G2554" s="970"/>
      <c r="H2554" s="967"/>
      <c r="I2554" s="970"/>
      <c r="J2554" s="967"/>
      <c r="K2554" s="970"/>
      <c r="L2554" s="967"/>
      <c r="M2554" s="970"/>
      <c r="N2554" s="967"/>
      <c r="O2554" s="970"/>
      <c r="P2554" s="967"/>
      <c r="Q2554" s="970"/>
      <c r="R2554" s="967"/>
      <c r="S2554" s="970"/>
      <c r="T2554" s="967"/>
      <c r="U2554" s="970"/>
      <c r="V2554" s="967"/>
      <c r="W2554" s="970"/>
      <c r="X2554" s="1261"/>
    </row>
    <row r="2555" spans="1:24" ht="12.6" hidden="1" customHeight="1" outlineLevel="2">
      <c r="A2555" s="1267">
        <v>44391</v>
      </c>
      <c r="B2555" s="1163" t="s">
        <v>5698</v>
      </c>
      <c r="C2555" s="955" t="s">
        <v>8291</v>
      </c>
      <c r="D2555" s="966"/>
      <c r="E2555" s="968"/>
      <c r="F2555" s="972"/>
      <c r="G2555" s="970"/>
      <c r="H2555" s="967"/>
      <c r="I2555" s="970"/>
      <c r="J2555" s="967"/>
      <c r="K2555" s="970"/>
      <c r="L2555" s="967"/>
      <c r="M2555" s="970"/>
      <c r="N2555" s="967"/>
      <c r="O2555" s="970"/>
      <c r="P2555" s="967"/>
      <c r="Q2555" s="970"/>
      <c r="R2555" s="967"/>
      <c r="S2555" s="970"/>
      <c r="T2555" s="974" t="s">
        <v>5700</v>
      </c>
      <c r="U2555" s="970"/>
      <c r="V2555" s="967"/>
      <c r="W2555" s="970"/>
      <c r="X2555" s="1261"/>
    </row>
    <row r="2556" spans="1:24" ht="12.6" hidden="1" customHeight="1" outlineLevel="2">
      <c r="A2556" s="1267">
        <v>44391</v>
      </c>
      <c r="B2556" s="1163" t="s">
        <v>5698</v>
      </c>
      <c r="C2556" s="955" t="s">
        <v>7883</v>
      </c>
      <c r="D2556" s="966"/>
      <c r="E2556" s="968"/>
      <c r="F2556" s="972"/>
      <c r="G2556" s="970"/>
      <c r="H2556" s="967"/>
      <c r="I2556" s="970"/>
      <c r="J2556" s="967"/>
      <c r="K2556" s="970"/>
      <c r="L2556" s="967"/>
      <c r="M2556" s="970"/>
      <c r="N2556" s="967"/>
      <c r="O2556" s="970"/>
      <c r="P2556" s="967"/>
      <c r="Q2556" s="970"/>
      <c r="R2556" s="967"/>
      <c r="S2556" s="970"/>
      <c r="T2556" s="974" t="s">
        <v>5700</v>
      </c>
      <c r="U2556" s="970"/>
      <c r="V2556" s="967"/>
      <c r="W2556" s="970"/>
      <c r="X2556" s="1261"/>
    </row>
    <row r="2557" spans="1:24" ht="12.6" hidden="1" customHeight="1" outlineLevel="2">
      <c r="A2557" s="1267">
        <v>44391</v>
      </c>
      <c r="B2557" s="1163" t="s">
        <v>5698</v>
      </c>
      <c r="C2557" s="955" t="s">
        <v>8292</v>
      </c>
      <c r="D2557" s="966"/>
      <c r="E2557" s="968"/>
      <c r="F2557" s="969" t="s">
        <v>5700</v>
      </c>
      <c r="G2557" s="970"/>
      <c r="H2557" s="967"/>
      <c r="I2557" s="970"/>
      <c r="J2557" s="967"/>
      <c r="K2557" s="970"/>
      <c r="L2557" s="967"/>
      <c r="M2557" s="970"/>
      <c r="N2557" s="967"/>
      <c r="O2557" s="970"/>
      <c r="P2557" s="967"/>
      <c r="Q2557" s="970"/>
      <c r="R2557" s="967"/>
      <c r="S2557" s="970"/>
      <c r="T2557" s="967"/>
      <c r="U2557" s="970"/>
      <c r="V2557" s="967"/>
      <c r="W2557" s="970"/>
      <c r="X2557" s="1261"/>
    </row>
    <row r="2558" spans="1:24" ht="12.6" hidden="1" customHeight="1" outlineLevel="2">
      <c r="A2558" s="1267">
        <v>44391</v>
      </c>
      <c r="B2558" s="1163" t="s">
        <v>5698</v>
      </c>
      <c r="C2558" s="955" t="s">
        <v>8293</v>
      </c>
      <c r="D2558" s="966"/>
      <c r="E2558" s="968"/>
      <c r="F2558" s="969" t="s">
        <v>5700</v>
      </c>
      <c r="G2558" s="970"/>
      <c r="H2558" s="967"/>
      <c r="I2558" s="970"/>
      <c r="J2558" s="967"/>
      <c r="K2558" s="970"/>
      <c r="L2558" s="967"/>
      <c r="M2558" s="970"/>
      <c r="N2558" s="967"/>
      <c r="O2558" s="970"/>
      <c r="P2558" s="967"/>
      <c r="Q2558" s="970"/>
      <c r="R2558" s="967"/>
      <c r="S2558" s="970"/>
      <c r="T2558" s="974" t="s">
        <v>5700</v>
      </c>
      <c r="U2558" s="970"/>
      <c r="V2558" s="967"/>
      <c r="W2558" s="970"/>
      <c r="X2558" s="1261"/>
    </row>
    <row r="2559" spans="1:24" ht="12.6" hidden="1" customHeight="1" outlineLevel="2">
      <c r="A2559" s="1267">
        <v>44391</v>
      </c>
      <c r="B2559" s="1163" t="s">
        <v>5698</v>
      </c>
      <c r="C2559" s="955" t="s">
        <v>8294</v>
      </c>
      <c r="D2559" s="975"/>
      <c r="E2559" s="977" t="s">
        <v>5700</v>
      </c>
      <c r="F2559" s="972"/>
      <c r="G2559" s="970"/>
      <c r="H2559" s="967"/>
      <c r="I2559" s="970"/>
      <c r="J2559" s="967"/>
      <c r="K2559" s="970"/>
      <c r="L2559" s="967"/>
      <c r="M2559" s="970"/>
      <c r="N2559" s="967"/>
      <c r="O2559" s="970"/>
      <c r="P2559" s="967"/>
      <c r="Q2559" s="970"/>
      <c r="R2559" s="967"/>
      <c r="S2559" s="970"/>
      <c r="T2559" s="967"/>
      <c r="U2559" s="970"/>
      <c r="V2559" s="967"/>
      <c r="W2559" s="970"/>
      <c r="X2559" s="1261"/>
    </row>
    <row r="2560" spans="1:24" ht="37.799999999999997" hidden="1" customHeight="1" outlineLevel="2">
      <c r="A2560" s="1267">
        <v>44391</v>
      </c>
      <c r="B2560" s="1163" t="s">
        <v>5698</v>
      </c>
      <c r="C2560" s="955" t="s">
        <v>8295</v>
      </c>
      <c r="D2560" s="966"/>
      <c r="E2560" s="968"/>
      <c r="F2560" s="972"/>
      <c r="G2560" s="970"/>
      <c r="H2560" s="967"/>
      <c r="I2560" s="970"/>
      <c r="J2560" s="967"/>
      <c r="K2560" s="970"/>
      <c r="L2560" s="967"/>
      <c r="M2560" s="970"/>
      <c r="N2560" s="967"/>
      <c r="O2560" s="970"/>
      <c r="P2560" s="967"/>
      <c r="Q2560" s="970"/>
      <c r="R2560" s="967"/>
      <c r="S2560" s="970"/>
      <c r="T2560" s="974" t="s">
        <v>5700</v>
      </c>
      <c r="U2560" s="970"/>
      <c r="V2560" s="967"/>
      <c r="W2560" s="970"/>
      <c r="X2560" s="1261"/>
    </row>
    <row r="2561" spans="1:24" ht="12.6" hidden="1" customHeight="1" outlineLevel="2">
      <c r="A2561" s="1267">
        <v>44391</v>
      </c>
      <c r="B2561" s="1163" t="s">
        <v>5698</v>
      </c>
      <c r="C2561" s="955" t="s">
        <v>8296</v>
      </c>
      <c r="D2561" s="966"/>
      <c r="E2561" s="968"/>
      <c r="F2561" s="972"/>
      <c r="G2561" s="970"/>
      <c r="H2561" s="967"/>
      <c r="I2561" s="970"/>
      <c r="J2561" s="967"/>
      <c r="K2561" s="970"/>
      <c r="L2561" s="967"/>
      <c r="M2561" s="970"/>
      <c r="N2561" s="967"/>
      <c r="O2561" s="970"/>
      <c r="P2561" s="967"/>
      <c r="Q2561" s="970"/>
      <c r="R2561" s="967"/>
      <c r="S2561" s="970"/>
      <c r="T2561" s="974" t="s">
        <v>5700</v>
      </c>
      <c r="U2561" s="970"/>
      <c r="V2561" s="967"/>
      <c r="W2561" s="970"/>
      <c r="X2561" s="1261"/>
    </row>
    <row r="2562" spans="1:24" ht="12.6" hidden="1" customHeight="1" outlineLevel="2">
      <c r="A2562" s="1267">
        <v>44391</v>
      </c>
      <c r="B2562" s="1163" t="s">
        <v>5698</v>
      </c>
      <c r="C2562" s="955" t="s">
        <v>8297</v>
      </c>
      <c r="D2562" s="966"/>
      <c r="E2562" s="968"/>
      <c r="F2562" s="972"/>
      <c r="G2562" s="970"/>
      <c r="H2562" s="967"/>
      <c r="I2562" s="970"/>
      <c r="J2562" s="967"/>
      <c r="K2562" s="970"/>
      <c r="L2562" s="967"/>
      <c r="M2562" s="970"/>
      <c r="N2562" s="967"/>
      <c r="O2562" s="970"/>
      <c r="P2562" s="967"/>
      <c r="Q2562" s="970"/>
      <c r="R2562" s="967"/>
      <c r="S2562" s="970"/>
      <c r="T2562" s="974" t="s">
        <v>5700</v>
      </c>
      <c r="U2562" s="970"/>
      <c r="V2562" s="967"/>
      <c r="W2562" s="970"/>
      <c r="X2562" s="1261"/>
    </row>
    <row r="2563" spans="1:24" ht="12.6" hidden="1" customHeight="1" outlineLevel="2">
      <c r="A2563" s="1267">
        <v>44391</v>
      </c>
      <c r="B2563" s="1163" t="s">
        <v>5698</v>
      </c>
      <c r="C2563" s="955" t="s">
        <v>8298</v>
      </c>
      <c r="D2563" s="966"/>
      <c r="E2563" s="968"/>
      <c r="F2563" s="969" t="s">
        <v>5700</v>
      </c>
      <c r="G2563" s="970"/>
      <c r="H2563" s="967"/>
      <c r="I2563" s="970"/>
      <c r="J2563" s="967"/>
      <c r="K2563" s="970"/>
      <c r="L2563" s="967"/>
      <c r="M2563" s="970"/>
      <c r="N2563" s="967"/>
      <c r="O2563" s="970"/>
      <c r="P2563" s="967"/>
      <c r="Q2563" s="970"/>
      <c r="R2563" s="967"/>
      <c r="S2563" s="970"/>
      <c r="T2563" s="967"/>
      <c r="U2563" s="970"/>
      <c r="V2563" s="967"/>
      <c r="W2563" s="970"/>
      <c r="X2563" s="1261"/>
    </row>
    <row r="2564" spans="1:24" ht="25.2" hidden="1" customHeight="1" outlineLevel="2">
      <c r="A2564" s="1267">
        <v>44391</v>
      </c>
      <c r="B2564" s="1163" t="s">
        <v>5698</v>
      </c>
      <c r="C2564" s="955" t="s">
        <v>8299</v>
      </c>
      <c r="D2564" s="966"/>
      <c r="E2564" s="968"/>
      <c r="F2564" s="969" t="s">
        <v>5700</v>
      </c>
      <c r="G2564" s="970"/>
      <c r="H2564" s="967"/>
      <c r="I2564" s="970"/>
      <c r="J2564" s="967"/>
      <c r="K2564" s="970"/>
      <c r="L2564" s="967"/>
      <c r="M2564" s="970"/>
      <c r="N2564" s="967"/>
      <c r="O2564" s="970"/>
      <c r="P2564" s="967"/>
      <c r="Q2564" s="970"/>
      <c r="R2564" s="967"/>
      <c r="S2564" s="970"/>
      <c r="T2564" s="967"/>
      <c r="U2564" s="970"/>
      <c r="V2564" s="967"/>
      <c r="W2564" s="970"/>
      <c r="X2564" s="1261"/>
    </row>
    <row r="2565" spans="1:24" ht="12.6" hidden="1" customHeight="1" outlineLevel="2">
      <c r="A2565" s="1267">
        <v>44391</v>
      </c>
      <c r="B2565" s="1163" t="s">
        <v>5698</v>
      </c>
      <c r="C2565" s="955" t="s">
        <v>8300</v>
      </c>
      <c r="D2565" s="966"/>
      <c r="E2565" s="968"/>
      <c r="F2565" s="972"/>
      <c r="G2565" s="970"/>
      <c r="H2565" s="967"/>
      <c r="I2565" s="970"/>
      <c r="J2565" s="967"/>
      <c r="K2565" s="970"/>
      <c r="L2565" s="967"/>
      <c r="M2565" s="970"/>
      <c r="N2565" s="967"/>
      <c r="O2565" s="970"/>
      <c r="P2565" s="967"/>
      <c r="Q2565" s="970"/>
      <c r="R2565" s="967"/>
      <c r="S2565" s="970"/>
      <c r="T2565" s="974" t="s">
        <v>5700</v>
      </c>
      <c r="U2565" s="970"/>
      <c r="V2565" s="967"/>
      <c r="W2565" s="970"/>
      <c r="X2565" s="1261"/>
    </row>
    <row r="2566" spans="1:24" ht="12.6" hidden="1" customHeight="1" outlineLevel="2">
      <c r="A2566" s="1267">
        <v>44391</v>
      </c>
      <c r="B2566" s="1163" t="s">
        <v>5698</v>
      </c>
      <c r="C2566" s="955" t="s">
        <v>8301</v>
      </c>
      <c r="D2566" s="966"/>
      <c r="E2566" s="968"/>
      <c r="F2566" s="972"/>
      <c r="G2566" s="970"/>
      <c r="H2566" s="967"/>
      <c r="I2566" s="970"/>
      <c r="J2566" s="967"/>
      <c r="K2566" s="970"/>
      <c r="L2566" s="967"/>
      <c r="M2566" s="970"/>
      <c r="N2566" s="967"/>
      <c r="O2566" s="970"/>
      <c r="P2566" s="967"/>
      <c r="Q2566" s="970"/>
      <c r="R2566" s="974" t="s">
        <v>5700</v>
      </c>
      <c r="S2566" s="970"/>
      <c r="T2566" s="967"/>
      <c r="U2566" s="970"/>
      <c r="V2566" s="967"/>
      <c r="W2566" s="970"/>
      <c r="X2566" s="1261"/>
    </row>
    <row r="2567" spans="1:24" ht="12.6" hidden="1" customHeight="1" outlineLevel="2">
      <c r="A2567" s="1267">
        <v>44391</v>
      </c>
      <c r="B2567" s="1163" t="s">
        <v>5698</v>
      </c>
      <c r="C2567" s="955" t="s">
        <v>8302</v>
      </c>
      <c r="D2567" s="966"/>
      <c r="E2567" s="968"/>
      <c r="F2567" s="972"/>
      <c r="G2567" s="970"/>
      <c r="H2567" s="967"/>
      <c r="I2567" s="970"/>
      <c r="J2567" s="967"/>
      <c r="K2567" s="970"/>
      <c r="L2567" s="967"/>
      <c r="M2567" s="970"/>
      <c r="N2567" s="967"/>
      <c r="O2567" s="970"/>
      <c r="P2567" s="967"/>
      <c r="Q2567" s="970"/>
      <c r="R2567" s="967"/>
      <c r="S2567" s="970"/>
      <c r="T2567" s="974" t="s">
        <v>5700</v>
      </c>
      <c r="U2567" s="970"/>
      <c r="V2567" s="967"/>
      <c r="W2567" s="970"/>
      <c r="X2567" s="1261"/>
    </row>
    <row r="2568" spans="1:24" ht="12.6" hidden="1" customHeight="1" outlineLevel="2">
      <c r="A2568" s="1267">
        <v>44391</v>
      </c>
      <c r="B2568" s="1163" t="s">
        <v>5698</v>
      </c>
      <c r="C2568" s="955" t="s">
        <v>8303</v>
      </c>
      <c r="D2568" s="966"/>
      <c r="E2568" s="968"/>
      <c r="F2568" s="972"/>
      <c r="G2568" s="970"/>
      <c r="H2568" s="967"/>
      <c r="I2568" s="970"/>
      <c r="J2568" s="967"/>
      <c r="K2568" s="970"/>
      <c r="L2568" s="967"/>
      <c r="M2568" s="970"/>
      <c r="N2568" s="967"/>
      <c r="O2568" s="970"/>
      <c r="P2568" s="967"/>
      <c r="Q2568" s="970"/>
      <c r="R2568" s="967"/>
      <c r="S2568" s="973" t="s">
        <v>5700</v>
      </c>
      <c r="T2568" s="967"/>
      <c r="U2568" s="970"/>
      <c r="V2568" s="967"/>
      <c r="W2568" s="970"/>
      <c r="X2568" s="1261"/>
    </row>
    <row r="2569" spans="1:24" ht="12.6" hidden="1" customHeight="1" outlineLevel="2">
      <c r="A2569" s="1267">
        <v>44391</v>
      </c>
      <c r="B2569" s="1163" t="s">
        <v>5698</v>
      </c>
      <c r="C2569" s="955" t="s">
        <v>8304</v>
      </c>
      <c r="D2569" s="966"/>
      <c r="E2569" s="968"/>
      <c r="F2569" s="969" t="s">
        <v>5700</v>
      </c>
      <c r="G2569" s="970"/>
      <c r="H2569" s="967"/>
      <c r="I2569" s="970"/>
      <c r="J2569" s="967"/>
      <c r="K2569" s="970"/>
      <c r="L2569" s="967"/>
      <c r="M2569" s="970"/>
      <c r="N2569" s="967"/>
      <c r="O2569" s="970"/>
      <c r="P2569" s="967"/>
      <c r="Q2569" s="970"/>
      <c r="R2569" s="967"/>
      <c r="S2569" s="970"/>
      <c r="T2569" s="967"/>
      <c r="U2569" s="970"/>
      <c r="V2569" s="967"/>
      <c r="W2569" s="970"/>
      <c r="X2569" s="1261"/>
    </row>
    <row r="2570" spans="1:24" ht="12.6" hidden="1" customHeight="1" outlineLevel="2">
      <c r="A2570" s="1267">
        <v>44391</v>
      </c>
      <c r="B2570" s="1163" t="s">
        <v>5698</v>
      </c>
      <c r="C2570" s="955" t="s">
        <v>8305</v>
      </c>
      <c r="D2570" s="966"/>
      <c r="E2570" s="968"/>
      <c r="F2570" s="972"/>
      <c r="G2570" s="970"/>
      <c r="H2570" s="967"/>
      <c r="I2570" s="970"/>
      <c r="J2570" s="967"/>
      <c r="K2570" s="970"/>
      <c r="L2570" s="967"/>
      <c r="M2570" s="970"/>
      <c r="N2570" s="967"/>
      <c r="O2570" s="970"/>
      <c r="P2570" s="967"/>
      <c r="Q2570" s="970"/>
      <c r="R2570" s="967"/>
      <c r="S2570" s="970"/>
      <c r="T2570" s="974" t="s">
        <v>5700</v>
      </c>
      <c r="U2570" s="970"/>
      <c r="V2570" s="967"/>
      <c r="W2570" s="970"/>
      <c r="X2570" s="1261"/>
    </row>
    <row r="2571" spans="1:24" ht="12.6" hidden="1" customHeight="1" outlineLevel="2">
      <c r="A2571" s="1267">
        <v>44391</v>
      </c>
      <c r="B2571" s="1163" t="s">
        <v>5698</v>
      </c>
      <c r="C2571" s="955" t="s">
        <v>8306</v>
      </c>
      <c r="D2571" s="975"/>
      <c r="E2571" s="977" t="s">
        <v>5700</v>
      </c>
      <c r="F2571" s="972"/>
      <c r="G2571" s="970"/>
      <c r="H2571" s="967"/>
      <c r="I2571" s="970"/>
      <c r="J2571" s="967"/>
      <c r="K2571" s="970"/>
      <c r="L2571" s="967"/>
      <c r="M2571" s="970"/>
      <c r="N2571" s="967"/>
      <c r="O2571" s="970"/>
      <c r="P2571" s="967"/>
      <c r="Q2571" s="970"/>
      <c r="R2571" s="967"/>
      <c r="S2571" s="970"/>
      <c r="T2571" s="974" t="s">
        <v>5700</v>
      </c>
      <c r="U2571" s="970"/>
      <c r="V2571" s="967"/>
      <c r="W2571" s="970"/>
      <c r="X2571" s="1261"/>
    </row>
    <row r="2572" spans="1:24" ht="12.6" hidden="1" customHeight="1" outlineLevel="2">
      <c r="A2572" s="1267">
        <v>44391</v>
      </c>
      <c r="B2572" s="1163" t="s">
        <v>5698</v>
      </c>
      <c r="C2572" s="955" t="s">
        <v>8307</v>
      </c>
      <c r="D2572" s="966"/>
      <c r="E2572" s="968"/>
      <c r="F2572" s="969" t="s">
        <v>5700</v>
      </c>
      <c r="G2572" s="970"/>
      <c r="H2572" s="967"/>
      <c r="I2572" s="970"/>
      <c r="J2572" s="967"/>
      <c r="K2572" s="970"/>
      <c r="L2572" s="967"/>
      <c r="M2572" s="970"/>
      <c r="N2572" s="967"/>
      <c r="O2572" s="970"/>
      <c r="P2572" s="967"/>
      <c r="Q2572" s="970"/>
      <c r="R2572" s="967"/>
      <c r="S2572" s="970"/>
      <c r="T2572" s="967"/>
      <c r="U2572" s="970"/>
      <c r="V2572" s="967"/>
      <c r="W2572" s="970"/>
      <c r="X2572" s="1261"/>
    </row>
    <row r="2573" spans="1:24" ht="12.6" hidden="1" customHeight="1" outlineLevel="2">
      <c r="A2573" s="1267">
        <v>44391</v>
      </c>
      <c r="B2573" s="1163" t="s">
        <v>5698</v>
      </c>
      <c r="C2573" s="955" t="s">
        <v>8308</v>
      </c>
      <c r="D2573" s="966"/>
      <c r="E2573" s="968"/>
      <c r="F2573" s="969"/>
      <c r="G2573" s="973" t="s">
        <v>5700</v>
      </c>
      <c r="H2573" s="967"/>
      <c r="I2573" s="970"/>
      <c r="J2573" s="967"/>
      <c r="K2573" s="970"/>
      <c r="L2573" s="967"/>
      <c r="M2573" s="970"/>
      <c r="N2573" s="967"/>
      <c r="O2573" s="970"/>
      <c r="P2573" s="967"/>
      <c r="Q2573" s="970"/>
      <c r="R2573" s="967"/>
      <c r="S2573" s="970"/>
      <c r="T2573" s="967"/>
      <c r="U2573" s="970"/>
      <c r="V2573" s="967"/>
      <c r="W2573" s="970"/>
      <c r="X2573" s="1261"/>
    </row>
    <row r="2574" spans="1:24" ht="12.6" hidden="1" customHeight="1" outlineLevel="2">
      <c r="A2574" s="1267">
        <v>44391</v>
      </c>
      <c r="B2574" s="1163" t="s">
        <v>5698</v>
      </c>
      <c r="C2574" s="955" t="s">
        <v>8309</v>
      </c>
      <c r="D2574" s="966"/>
      <c r="E2574" s="968"/>
      <c r="F2574" s="972"/>
      <c r="G2574" s="970"/>
      <c r="H2574" s="967"/>
      <c r="I2574" s="970"/>
      <c r="J2574" s="967"/>
      <c r="K2574" s="970"/>
      <c r="L2574" s="967"/>
      <c r="M2574" s="970"/>
      <c r="N2574" s="967"/>
      <c r="O2574" s="970"/>
      <c r="P2574" s="967"/>
      <c r="Q2574" s="970"/>
      <c r="R2574" s="967"/>
      <c r="S2574" s="970"/>
      <c r="T2574" s="974" t="s">
        <v>5700</v>
      </c>
      <c r="U2574" s="970"/>
      <c r="V2574" s="967"/>
      <c r="W2574" s="970"/>
      <c r="X2574" s="1261"/>
    </row>
    <row r="2575" spans="1:24" ht="12.6" hidden="1" customHeight="1" outlineLevel="2">
      <c r="A2575" s="1267">
        <v>44391</v>
      </c>
      <c r="B2575" s="1163" t="s">
        <v>5698</v>
      </c>
      <c r="C2575" s="955" t="s">
        <v>8310</v>
      </c>
      <c r="D2575" s="966"/>
      <c r="E2575" s="968"/>
      <c r="F2575" s="969" t="s">
        <v>5700</v>
      </c>
      <c r="G2575" s="970"/>
      <c r="H2575" s="967"/>
      <c r="I2575" s="970"/>
      <c r="J2575" s="967"/>
      <c r="K2575" s="970"/>
      <c r="L2575" s="967"/>
      <c r="M2575" s="970"/>
      <c r="N2575" s="967"/>
      <c r="O2575" s="970"/>
      <c r="P2575" s="967"/>
      <c r="Q2575" s="970"/>
      <c r="R2575" s="967"/>
      <c r="S2575" s="970"/>
      <c r="T2575" s="967"/>
      <c r="U2575" s="970"/>
      <c r="V2575" s="967"/>
      <c r="W2575" s="970"/>
      <c r="X2575" s="1261"/>
    </row>
    <row r="2576" spans="1:24" ht="12.6" hidden="1" customHeight="1" outlineLevel="2">
      <c r="A2576" s="1267">
        <v>44391</v>
      </c>
      <c r="B2576" s="1163" t="s">
        <v>5698</v>
      </c>
      <c r="C2576" s="955" t="s">
        <v>8311</v>
      </c>
      <c r="D2576" s="966"/>
      <c r="E2576" s="968"/>
      <c r="F2576" s="972"/>
      <c r="G2576" s="973" t="s">
        <v>5700</v>
      </c>
      <c r="H2576" s="967"/>
      <c r="I2576" s="970"/>
      <c r="J2576" s="967"/>
      <c r="K2576" s="970"/>
      <c r="L2576" s="967"/>
      <c r="M2576" s="970"/>
      <c r="N2576" s="967"/>
      <c r="O2576" s="970"/>
      <c r="P2576" s="967"/>
      <c r="Q2576" s="970"/>
      <c r="R2576" s="967"/>
      <c r="S2576" s="970"/>
      <c r="T2576" s="967"/>
      <c r="U2576" s="970"/>
      <c r="V2576" s="967"/>
      <c r="W2576" s="970"/>
      <c r="X2576" s="1261"/>
    </row>
    <row r="2577" spans="1:26" ht="12.6" hidden="1" customHeight="1" outlineLevel="2">
      <c r="A2577" s="1267">
        <v>44391</v>
      </c>
      <c r="B2577" s="1163" t="s">
        <v>5698</v>
      </c>
      <c r="C2577" s="955" t="s">
        <v>8312</v>
      </c>
      <c r="D2577" s="966"/>
      <c r="E2577" s="968"/>
      <c r="F2577" s="972"/>
      <c r="G2577" s="970"/>
      <c r="H2577" s="967"/>
      <c r="I2577" s="970"/>
      <c r="J2577" s="967"/>
      <c r="K2577" s="970"/>
      <c r="L2577" s="967"/>
      <c r="M2577" s="970"/>
      <c r="N2577" s="967"/>
      <c r="O2577" s="970"/>
      <c r="P2577" s="967"/>
      <c r="Q2577" s="970"/>
      <c r="R2577" s="967"/>
      <c r="S2577" s="970"/>
      <c r="T2577" s="974" t="s">
        <v>5700</v>
      </c>
      <c r="U2577" s="970"/>
      <c r="V2577" s="967"/>
      <c r="W2577" s="970"/>
      <c r="X2577" s="1261"/>
      <c r="Y2577" s="967"/>
      <c r="Z2577" s="1032"/>
    </row>
    <row r="2578" spans="1:26" ht="12.6" hidden="1" customHeight="1" outlineLevel="2">
      <c r="A2578" s="1267">
        <v>44391</v>
      </c>
      <c r="B2578" s="1163" t="s">
        <v>8313</v>
      </c>
      <c r="C2578" s="955" t="s">
        <v>8314</v>
      </c>
      <c r="D2578" s="966"/>
      <c r="E2578" s="968"/>
      <c r="F2578" s="972"/>
      <c r="G2578" s="970"/>
      <c r="H2578" s="967"/>
      <c r="I2578" s="970"/>
      <c r="J2578" s="967"/>
      <c r="K2578" s="970"/>
      <c r="L2578" s="967"/>
      <c r="M2578" s="970"/>
      <c r="N2578" s="967"/>
      <c r="O2578" s="970"/>
      <c r="P2578" s="967"/>
      <c r="Q2578" s="970"/>
      <c r="R2578" s="967"/>
      <c r="S2578" s="970"/>
      <c r="T2578" s="974" t="s">
        <v>5700</v>
      </c>
      <c r="U2578" s="970"/>
      <c r="V2578" s="967"/>
      <c r="W2578" s="970"/>
      <c r="X2578" s="1261"/>
      <c r="Y2578" s="967"/>
      <c r="Z2578" s="1032"/>
    </row>
    <row r="2579" spans="1:26" ht="12.6" hidden="1" customHeight="1" outlineLevel="2">
      <c r="A2579" s="1267">
        <v>44391</v>
      </c>
      <c r="B2579" s="1163" t="s">
        <v>5698</v>
      </c>
      <c r="C2579" s="955" t="s">
        <v>8315</v>
      </c>
      <c r="D2579" s="966"/>
      <c r="E2579" s="968"/>
      <c r="F2579" s="969" t="s">
        <v>5700</v>
      </c>
      <c r="G2579" s="970"/>
      <c r="H2579" s="967"/>
      <c r="I2579" s="970"/>
      <c r="J2579" s="967"/>
      <c r="K2579" s="970"/>
      <c r="L2579" s="967"/>
      <c r="M2579" s="970"/>
      <c r="N2579" s="967"/>
      <c r="O2579" s="970"/>
      <c r="P2579" s="967"/>
      <c r="Q2579" s="970"/>
      <c r="R2579" s="967"/>
      <c r="S2579" s="970"/>
      <c r="T2579" s="967"/>
      <c r="U2579" s="970"/>
      <c r="V2579" s="967"/>
      <c r="W2579" s="970"/>
      <c r="X2579" s="1261"/>
      <c r="Y2579" s="967"/>
      <c r="Z2579" s="1032"/>
    </row>
    <row r="2580" spans="1:26" ht="12.6" hidden="1" customHeight="1" outlineLevel="2">
      <c r="A2580" s="1267">
        <v>44391</v>
      </c>
      <c r="B2580" s="1163" t="s">
        <v>5698</v>
      </c>
      <c r="C2580" s="955" t="s">
        <v>8316</v>
      </c>
      <c r="D2580" s="975"/>
      <c r="E2580" s="977" t="s">
        <v>5700</v>
      </c>
      <c r="F2580" s="972"/>
      <c r="G2580" s="970"/>
      <c r="H2580" s="967"/>
      <c r="I2580" s="970"/>
      <c r="J2580" s="967"/>
      <c r="K2580" s="970"/>
      <c r="L2580" s="967"/>
      <c r="M2580" s="970"/>
      <c r="N2580" s="967"/>
      <c r="O2580" s="970"/>
      <c r="P2580" s="967"/>
      <c r="Q2580" s="970"/>
      <c r="R2580" s="967"/>
      <c r="S2580" s="970"/>
      <c r="T2580" s="967"/>
      <c r="U2580" s="970"/>
      <c r="V2580" s="967"/>
      <c r="W2580" s="970"/>
      <c r="X2580" s="1261"/>
      <c r="Y2580" s="967"/>
      <c r="Z2580" s="1032"/>
    </row>
    <row r="2581" spans="1:26" ht="12.6" hidden="1" customHeight="1" outlineLevel="2">
      <c r="A2581" s="1267">
        <v>44391</v>
      </c>
      <c r="B2581" s="1163" t="s">
        <v>5698</v>
      </c>
      <c r="C2581" s="955" t="s">
        <v>8317</v>
      </c>
      <c r="D2581" s="966"/>
      <c r="E2581" s="968"/>
      <c r="F2581" s="972"/>
      <c r="G2581" s="970"/>
      <c r="H2581" s="967"/>
      <c r="I2581" s="970"/>
      <c r="J2581" s="967"/>
      <c r="K2581" s="970"/>
      <c r="L2581" s="967"/>
      <c r="M2581" s="970"/>
      <c r="N2581" s="967"/>
      <c r="O2581" s="970"/>
      <c r="P2581" s="967"/>
      <c r="Q2581" s="970"/>
      <c r="R2581" s="974" t="s">
        <v>5700</v>
      </c>
      <c r="S2581" s="970"/>
      <c r="T2581" s="967"/>
      <c r="U2581" s="970"/>
      <c r="V2581" s="967"/>
      <c r="W2581" s="970"/>
      <c r="X2581" s="1261"/>
      <c r="Y2581" s="967"/>
      <c r="Z2581" s="1032"/>
    </row>
    <row r="2582" spans="1:26" ht="12.6" hidden="1" customHeight="1" outlineLevel="2">
      <c r="A2582" s="1267">
        <v>44391</v>
      </c>
      <c r="B2582" s="1163" t="s">
        <v>5698</v>
      </c>
      <c r="C2582" s="955" t="s">
        <v>8318</v>
      </c>
      <c r="D2582" s="966"/>
      <c r="E2582" s="968"/>
      <c r="F2582" s="972"/>
      <c r="G2582" s="973" t="s">
        <v>5700</v>
      </c>
      <c r="H2582" s="967"/>
      <c r="I2582" s="970"/>
      <c r="J2582" s="967"/>
      <c r="K2582" s="970"/>
      <c r="L2582" s="967"/>
      <c r="M2582" s="970"/>
      <c r="N2582" s="967"/>
      <c r="O2582" s="970"/>
      <c r="P2582" s="967"/>
      <c r="Q2582" s="970"/>
      <c r="R2582" s="967"/>
      <c r="S2582" s="970"/>
      <c r="T2582" s="967"/>
      <c r="U2582" s="970"/>
      <c r="V2582" s="967"/>
      <c r="W2582" s="970"/>
      <c r="X2582" s="1261"/>
      <c r="Y2582" s="967"/>
      <c r="Z2582" s="1032"/>
    </row>
    <row r="2583" spans="1:26" ht="25.2" hidden="1" customHeight="1" outlineLevel="2">
      <c r="A2583" s="1267">
        <v>44391</v>
      </c>
      <c r="B2583" s="1163" t="s">
        <v>5698</v>
      </c>
      <c r="C2583" s="955" t="s">
        <v>8319</v>
      </c>
      <c r="D2583" s="975"/>
      <c r="E2583" s="977" t="s">
        <v>5700</v>
      </c>
      <c r="F2583" s="972"/>
      <c r="G2583" s="970"/>
      <c r="H2583" s="967"/>
      <c r="I2583" s="970"/>
      <c r="J2583" s="967"/>
      <c r="K2583" s="970"/>
      <c r="L2583" s="967"/>
      <c r="M2583" s="970"/>
      <c r="N2583" s="967"/>
      <c r="O2583" s="970"/>
      <c r="P2583" s="967"/>
      <c r="Q2583" s="970"/>
      <c r="R2583" s="967"/>
      <c r="S2583" s="970"/>
      <c r="T2583" s="967"/>
      <c r="U2583" s="970"/>
      <c r="V2583" s="967"/>
      <c r="W2583" s="970"/>
      <c r="X2583" s="1261"/>
      <c r="Y2583" s="967"/>
      <c r="Z2583" s="1032"/>
    </row>
    <row r="2584" spans="1:26" ht="12.6" hidden="1" customHeight="1" outlineLevel="1" collapsed="1">
      <c r="A2584" s="1268">
        <v>44392</v>
      </c>
      <c r="B2584" s="1163" t="s">
        <v>5698</v>
      </c>
      <c r="C2584" s="955" t="s">
        <v>8320</v>
      </c>
      <c r="D2584" s="966"/>
      <c r="E2584" s="968"/>
      <c r="F2584" s="969" t="s">
        <v>5700</v>
      </c>
      <c r="G2584" s="970"/>
      <c r="H2584" s="967"/>
      <c r="I2584" s="970"/>
      <c r="J2584" s="967"/>
      <c r="K2584" s="970"/>
      <c r="L2584" s="967"/>
      <c r="M2584" s="970"/>
      <c r="N2584" s="967"/>
      <c r="O2584" s="970"/>
      <c r="P2584" s="967"/>
      <c r="Q2584" s="970"/>
      <c r="R2584" s="967"/>
      <c r="S2584" s="970"/>
      <c r="T2584" s="967"/>
      <c r="U2584" s="970"/>
      <c r="V2584" s="967"/>
      <c r="W2584" s="970"/>
      <c r="X2584" s="1261"/>
      <c r="Y2584" s="967"/>
      <c r="Z2584" s="1032"/>
    </row>
    <row r="2585" spans="1:26" ht="12.6" hidden="1" customHeight="1" outlineLevel="2">
      <c r="A2585" s="1268">
        <v>44392</v>
      </c>
      <c r="B2585" s="1163" t="s">
        <v>5698</v>
      </c>
      <c r="C2585" s="955" t="s">
        <v>8321</v>
      </c>
      <c r="D2585" s="966"/>
      <c r="E2585" s="968"/>
      <c r="F2585" s="969" t="s">
        <v>5700</v>
      </c>
      <c r="G2585" s="970"/>
      <c r="H2585" s="967"/>
      <c r="I2585" s="970"/>
      <c r="J2585" s="967"/>
      <c r="K2585" s="970"/>
      <c r="L2585" s="967"/>
      <c r="M2585" s="970"/>
      <c r="N2585" s="967"/>
      <c r="O2585" s="970"/>
      <c r="P2585" s="967"/>
      <c r="Q2585" s="970"/>
      <c r="R2585" s="967"/>
      <c r="S2585" s="970"/>
      <c r="T2585" s="967"/>
      <c r="U2585" s="970"/>
      <c r="V2585" s="967"/>
      <c r="W2585" s="970"/>
      <c r="X2585" s="1261"/>
      <c r="Y2585" s="967"/>
      <c r="Z2585" s="1032"/>
    </row>
    <row r="2586" spans="1:26" ht="12.6" hidden="1" customHeight="1" outlineLevel="2">
      <c r="A2586" s="1268">
        <v>44392</v>
      </c>
      <c r="B2586" s="1163" t="s">
        <v>3613</v>
      </c>
      <c r="C2586" s="955" t="s">
        <v>8322</v>
      </c>
      <c r="D2586" s="966"/>
      <c r="E2586" s="968"/>
      <c r="F2586" s="972"/>
      <c r="G2586" s="970"/>
      <c r="H2586" s="967"/>
      <c r="I2586" s="970"/>
      <c r="J2586" s="967"/>
      <c r="K2586" s="970"/>
      <c r="L2586" s="967"/>
      <c r="M2586" s="970"/>
      <c r="N2586" s="967"/>
      <c r="O2586" s="970"/>
      <c r="P2586" s="967"/>
      <c r="Q2586" s="970"/>
      <c r="R2586" s="967"/>
      <c r="S2586" s="970"/>
      <c r="T2586" s="967"/>
      <c r="U2586" s="970"/>
      <c r="V2586" s="967"/>
      <c r="W2586" s="970"/>
      <c r="X2586" s="1261"/>
      <c r="Y2586" s="967"/>
      <c r="Z2586" s="1032"/>
    </row>
    <row r="2587" spans="1:26" ht="12.6" hidden="1" customHeight="1" outlineLevel="2">
      <c r="A2587" s="1268">
        <v>44392</v>
      </c>
      <c r="B2587" s="1163" t="s">
        <v>5698</v>
      </c>
      <c r="C2587" s="955" t="s">
        <v>8323</v>
      </c>
      <c r="D2587" s="966"/>
      <c r="E2587" s="968"/>
      <c r="F2587" s="972"/>
      <c r="G2587" s="970"/>
      <c r="H2587" s="967"/>
      <c r="I2587" s="970"/>
      <c r="J2587" s="967"/>
      <c r="K2587" s="970"/>
      <c r="L2587" s="967"/>
      <c r="M2587" s="970"/>
      <c r="N2587" s="967"/>
      <c r="O2587" s="970"/>
      <c r="P2587" s="967"/>
      <c r="Q2587" s="970"/>
      <c r="R2587" s="967"/>
      <c r="S2587" s="970"/>
      <c r="T2587" s="974" t="s">
        <v>5700</v>
      </c>
      <c r="U2587" s="970"/>
      <c r="V2587" s="967"/>
      <c r="W2587" s="970"/>
      <c r="X2587" s="1261"/>
      <c r="Y2587" s="967"/>
      <c r="Z2587" s="1032" t="s">
        <v>6347</v>
      </c>
    </row>
    <row r="2588" spans="1:26" ht="12.6" hidden="1" customHeight="1" outlineLevel="2">
      <c r="A2588" s="1268">
        <v>44392</v>
      </c>
      <c r="B2588" s="1163" t="s">
        <v>5698</v>
      </c>
      <c r="C2588" s="955" t="s">
        <v>8324</v>
      </c>
      <c r="D2588" s="975"/>
      <c r="E2588" s="977" t="s">
        <v>5700</v>
      </c>
      <c r="F2588" s="972"/>
      <c r="G2588" s="970"/>
      <c r="H2588" s="967"/>
      <c r="I2588" s="970"/>
      <c r="J2588" s="967"/>
      <c r="K2588" s="970"/>
      <c r="L2588" s="967"/>
      <c r="M2588" s="970"/>
      <c r="N2588" s="967"/>
      <c r="O2588" s="970"/>
      <c r="P2588" s="967"/>
      <c r="Q2588" s="970"/>
      <c r="R2588" s="967"/>
      <c r="S2588" s="970"/>
      <c r="T2588" s="967"/>
      <c r="U2588" s="970"/>
      <c r="V2588" s="967"/>
      <c r="W2588" s="970"/>
      <c r="X2588" s="1261"/>
      <c r="Y2588" s="967"/>
      <c r="Z2588" s="1032"/>
    </row>
    <row r="2589" spans="1:26" ht="12.6" hidden="1" customHeight="1" outlineLevel="2">
      <c r="A2589" s="1268">
        <v>44392</v>
      </c>
      <c r="B2589" s="1163" t="s">
        <v>5698</v>
      </c>
      <c r="C2589" s="955" t="s">
        <v>8325</v>
      </c>
      <c r="D2589" s="966"/>
      <c r="E2589" s="968"/>
      <c r="F2589" s="972"/>
      <c r="G2589" s="970"/>
      <c r="H2589" s="967"/>
      <c r="I2589" s="970"/>
      <c r="J2589" s="967"/>
      <c r="K2589" s="970"/>
      <c r="L2589" s="967"/>
      <c r="M2589" s="970"/>
      <c r="N2589" s="967"/>
      <c r="O2589" s="970"/>
      <c r="P2589" s="967"/>
      <c r="Q2589" s="970"/>
      <c r="R2589" s="974" t="s">
        <v>5700</v>
      </c>
      <c r="S2589" s="970"/>
      <c r="T2589" s="967"/>
      <c r="U2589" s="970"/>
      <c r="V2589" s="967"/>
      <c r="W2589" s="970"/>
      <c r="X2589" s="1261"/>
      <c r="Y2589" s="967"/>
      <c r="Z2589" s="1032"/>
    </row>
    <row r="2590" spans="1:26" ht="12.6" hidden="1" customHeight="1" outlineLevel="2">
      <c r="A2590" s="1268">
        <v>44392</v>
      </c>
      <c r="B2590" s="1163" t="s">
        <v>5698</v>
      </c>
      <c r="C2590" s="955" t="s">
        <v>8320</v>
      </c>
      <c r="D2590" s="966"/>
      <c r="E2590" s="968"/>
      <c r="F2590" s="972"/>
      <c r="G2590" s="970"/>
      <c r="H2590" s="967"/>
      <c r="I2590" s="970"/>
      <c r="J2590" s="967"/>
      <c r="K2590" s="970"/>
      <c r="L2590" s="967"/>
      <c r="M2590" s="970"/>
      <c r="N2590" s="967"/>
      <c r="O2590" s="973" t="s">
        <v>5700</v>
      </c>
      <c r="P2590" s="967"/>
      <c r="Q2590" s="970"/>
      <c r="R2590" s="967"/>
      <c r="S2590" s="970"/>
      <c r="T2590" s="967"/>
      <c r="U2590" s="970"/>
      <c r="V2590" s="967"/>
      <c r="W2590" s="970"/>
      <c r="X2590" s="1261"/>
      <c r="Y2590" s="967"/>
      <c r="Z2590" s="1032"/>
    </row>
    <row r="2591" spans="1:26" ht="12.6" hidden="1" customHeight="1" outlineLevel="2">
      <c r="A2591" s="1268">
        <v>44392</v>
      </c>
      <c r="B2591" s="1163" t="s">
        <v>5698</v>
      </c>
      <c r="C2591" s="955" t="s">
        <v>8326</v>
      </c>
      <c r="D2591" s="975"/>
      <c r="E2591" s="977" t="s">
        <v>5700</v>
      </c>
      <c r="F2591" s="972"/>
      <c r="G2591" s="970"/>
      <c r="H2591" s="967"/>
      <c r="I2591" s="970"/>
      <c r="J2591" s="967"/>
      <c r="K2591" s="970"/>
      <c r="L2591" s="967"/>
      <c r="M2591" s="970"/>
      <c r="N2591" s="967"/>
      <c r="O2591" s="970"/>
      <c r="P2591" s="967"/>
      <c r="Q2591" s="970"/>
      <c r="R2591" s="967"/>
      <c r="S2591" s="970"/>
      <c r="T2591" s="967"/>
      <c r="U2591" s="970"/>
      <c r="V2591" s="967"/>
      <c r="W2591" s="970"/>
      <c r="X2591" s="1261"/>
      <c r="Y2591" s="967"/>
      <c r="Z2591" s="1032"/>
    </row>
    <row r="2592" spans="1:26" ht="25.2" hidden="1" customHeight="1" outlineLevel="2">
      <c r="A2592" s="1268">
        <v>44392</v>
      </c>
      <c r="B2592" s="1163" t="s">
        <v>5698</v>
      </c>
      <c r="C2592" s="955" t="s">
        <v>8327</v>
      </c>
      <c r="D2592" s="966"/>
      <c r="E2592" s="968"/>
      <c r="F2592" s="969" t="s">
        <v>5700</v>
      </c>
      <c r="G2592" s="970"/>
      <c r="H2592" s="967"/>
      <c r="I2592" s="970"/>
      <c r="J2592" s="967"/>
      <c r="K2592" s="970"/>
      <c r="L2592" s="967"/>
      <c r="M2592" s="970"/>
      <c r="N2592" s="967"/>
      <c r="O2592" s="973" t="s">
        <v>5700</v>
      </c>
      <c r="P2592" s="967"/>
      <c r="Q2592" s="970"/>
      <c r="R2592" s="967"/>
      <c r="S2592" s="970"/>
      <c r="T2592" s="967"/>
      <c r="U2592" s="970"/>
      <c r="V2592" s="967"/>
      <c r="W2592" s="970"/>
      <c r="X2592" s="1261"/>
      <c r="Y2592" s="967"/>
      <c r="Z2592" s="1032"/>
    </row>
    <row r="2593" spans="1:24" ht="25.2" hidden="1" customHeight="1" outlineLevel="2">
      <c r="A2593" s="1268">
        <v>44392</v>
      </c>
      <c r="B2593" s="1163" t="s">
        <v>5698</v>
      </c>
      <c r="C2593" s="955" t="s">
        <v>8328</v>
      </c>
      <c r="D2593" s="966"/>
      <c r="E2593" s="968"/>
      <c r="F2593" s="969" t="s">
        <v>5700</v>
      </c>
      <c r="G2593" s="970"/>
      <c r="H2593" s="967"/>
      <c r="I2593" s="970"/>
      <c r="J2593" s="967"/>
      <c r="K2593" s="970"/>
      <c r="L2593" s="967"/>
      <c r="M2593" s="970"/>
      <c r="N2593" s="967"/>
      <c r="O2593" s="970"/>
      <c r="P2593" s="967"/>
      <c r="Q2593" s="970"/>
      <c r="R2593" s="967"/>
      <c r="S2593" s="970"/>
      <c r="T2593" s="974" t="s">
        <v>5700</v>
      </c>
      <c r="U2593" s="970"/>
      <c r="V2593" s="967"/>
      <c r="W2593" s="970"/>
      <c r="X2593" s="1261"/>
    </row>
    <row r="2594" spans="1:24" ht="12.6" hidden="1" customHeight="1" outlineLevel="2">
      <c r="A2594" s="1268">
        <v>44392</v>
      </c>
      <c r="B2594" s="1163" t="s">
        <v>5698</v>
      </c>
      <c r="C2594" s="955" t="s">
        <v>8329</v>
      </c>
      <c r="D2594" s="966"/>
      <c r="E2594" s="968"/>
      <c r="F2594" s="972"/>
      <c r="G2594" s="970"/>
      <c r="H2594" s="967"/>
      <c r="I2594" s="970"/>
      <c r="J2594" s="967"/>
      <c r="K2594" s="970"/>
      <c r="L2594" s="967"/>
      <c r="M2594" s="970"/>
      <c r="N2594" s="967"/>
      <c r="O2594" s="970"/>
      <c r="P2594" s="967"/>
      <c r="Q2594" s="970"/>
      <c r="R2594" s="967"/>
      <c r="S2594" s="970"/>
      <c r="T2594" s="974" t="s">
        <v>5700</v>
      </c>
      <c r="U2594" s="970"/>
      <c r="V2594" s="967"/>
      <c r="W2594" s="970"/>
      <c r="X2594" s="1261"/>
    </row>
    <row r="2595" spans="1:24" ht="12.6" hidden="1" customHeight="1" outlineLevel="2">
      <c r="A2595" s="1268">
        <v>44392</v>
      </c>
      <c r="B2595" s="1163" t="s">
        <v>5698</v>
      </c>
      <c r="C2595" s="955" t="s">
        <v>8330</v>
      </c>
      <c r="D2595" s="975"/>
      <c r="E2595" s="977" t="s">
        <v>5700</v>
      </c>
      <c r="F2595" s="972"/>
      <c r="G2595" s="970"/>
      <c r="H2595" s="967"/>
      <c r="I2595" s="970"/>
      <c r="J2595" s="967"/>
      <c r="K2595" s="970"/>
      <c r="L2595" s="967"/>
      <c r="M2595" s="970"/>
      <c r="N2595" s="967"/>
      <c r="O2595" s="970"/>
      <c r="P2595" s="967"/>
      <c r="Q2595" s="970"/>
      <c r="R2595" s="967"/>
      <c r="S2595" s="970"/>
      <c r="T2595" s="967"/>
      <c r="U2595" s="970"/>
      <c r="V2595" s="967"/>
      <c r="W2595" s="970"/>
      <c r="X2595" s="1261"/>
    </row>
    <row r="2596" spans="1:24" ht="12.6" hidden="1" customHeight="1" outlineLevel="2">
      <c r="A2596" s="1268">
        <v>44392</v>
      </c>
      <c r="B2596" s="1163" t="s">
        <v>5698</v>
      </c>
      <c r="C2596" s="955" t="s">
        <v>8331</v>
      </c>
      <c r="D2596" s="966"/>
      <c r="E2596" s="968"/>
      <c r="F2596" s="972"/>
      <c r="G2596" s="970"/>
      <c r="H2596" s="967"/>
      <c r="I2596" s="970"/>
      <c r="J2596" s="967"/>
      <c r="K2596" s="970"/>
      <c r="L2596" s="967"/>
      <c r="M2596" s="970"/>
      <c r="N2596" s="967"/>
      <c r="O2596" s="970"/>
      <c r="P2596" s="967"/>
      <c r="Q2596" s="970"/>
      <c r="R2596" s="967"/>
      <c r="S2596" s="970"/>
      <c r="T2596" s="974" t="s">
        <v>5700</v>
      </c>
      <c r="U2596" s="970"/>
      <c r="V2596" s="967"/>
      <c r="W2596" s="970"/>
      <c r="X2596" s="1261"/>
    </row>
    <row r="2597" spans="1:24" ht="12.6" hidden="1" customHeight="1" outlineLevel="2">
      <c r="A2597" s="1268">
        <v>44392</v>
      </c>
      <c r="B2597" s="1163" t="s">
        <v>5698</v>
      </c>
      <c r="C2597" s="955" t="s">
        <v>8332</v>
      </c>
      <c r="D2597" s="966"/>
      <c r="E2597" s="968"/>
      <c r="F2597" s="972"/>
      <c r="G2597" s="970"/>
      <c r="H2597" s="967"/>
      <c r="I2597" s="970"/>
      <c r="J2597" s="967"/>
      <c r="K2597" s="970"/>
      <c r="L2597" s="967"/>
      <c r="M2597" s="970"/>
      <c r="N2597" s="967"/>
      <c r="O2597" s="970"/>
      <c r="P2597" s="967"/>
      <c r="Q2597" s="970"/>
      <c r="R2597" s="974" t="s">
        <v>5700</v>
      </c>
      <c r="S2597" s="970"/>
      <c r="T2597" s="967"/>
      <c r="U2597" s="970"/>
      <c r="V2597" s="967"/>
      <c r="W2597" s="970"/>
      <c r="X2597" s="1261"/>
    </row>
    <row r="2598" spans="1:24" ht="12.6" hidden="1" customHeight="1" outlineLevel="2">
      <c r="A2598" s="1268">
        <v>44392</v>
      </c>
      <c r="B2598" s="1163" t="s">
        <v>5698</v>
      </c>
      <c r="C2598" s="955" t="s">
        <v>8333</v>
      </c>
      <c r="D2598" s="966"/>
      <c r="E2598" s="968"/>
      <c r="F2598" s="972"/>
      <c r="G2598" s="970"/>
      <c r="H2598" s="967"/>
      <c r="I2598" s="970"/>
      <c r="J2598" s="967"/>
      <c r="K2598" s="970"/>
      <c r="L2598" s="967"/>
      <c r="M2598" s="970"/>
      <c r="N2598" s="967"/>
      <c r="O2598" s="970"/>
      <c r="P2598" s="974" t="s">
        <v>5700</v>
      </c>
      <c r="Q2598" s="970"/>
      <c r="R2598" s="967"/>
      <c r="S2598" s="970"/>
      <c r="T2598" s="967"/>
      <c r="U2598" s="970"/>
      <c r="V2598" s="967"/>
      <c r="W2598" s="970"/>
      <c r="X2598" s="1261"/>
    </row>
    <row r="2599" spans="1:24" ht="12.6" hidden="1" customHeight="1" outlineLevel="2">
      <c r="A2599" s="1268">
        <v>44392</v>
      </c>
      <c r="B2599" s="1163" t="s">
        <v>5698</v>
      </c>
      <c r="C2599" s="955" t="s">
        <v>8334</v>
      </c>
      <c r="D2599" s="966"/>
      <c r="E2599" s="968"/>
      <c r="F2599" s="972"/>
      <c r="G2599" s="973" t="s">
        <v>5700</v>
      </c>
      <c r="H2599" s="967"/>
      <c r="I2599" s="973" t="s">
        <v>5700</v>
      </c>
      <c r="J2599" s="967"/>
      <c r="K2599" s="970"/>
      <c r="L2599" s="967"/>
      <c r="M2599" s="970"/>
      <c r="N2599" s="967"/>
      <c r="O2599" s="970"/>
      <c r="P2599" s="967"/>
      <c r="Q2599" s="970"/>
      <c r="R2599" s="967"/>
      <c r="S2599" s="970"/>
      <c r="T2599" s="967"/>
      <c r="U2599" s="970"/>
      <c r="V2599" s="967"/>
      <c r="W2599" s="970"/>
      <c r="X2599" s="1261"/>
    </row>
    <row r="2600" spans="1:24" ht="12.6" hidden="1" customHeight="1" outlineLevel="2">
      <c r="A2600" s="1268">
        <v>44392</v>
      </c>
      <c r="B2600" s="1163" t="s">
        <v>5698</v>
      </c>
      <c r="C2600" s="955" t="s">
        <v>8335</v>
      </c>
      <c r="D2600" s="966"/>
      <c r="E2600" s="968"/>
      <c r="F2600" s="972"/>
      <c r="G2600" s="970"/>
      <c r="H2600" s="967"/>
      <c r="I2600" s="970"/>
      <c r="J2600" s="967"/>
      <c r="K2600" s="973" t="s">
        <v>5700</v>
      </c>
      <c r="L2600" s="967"/>
      <c r="M2600" s="970"/>
      <c r="N2600" s="967"/>
      <c r="O2600" s="973" t="s">
        <v>5700</v>
      </c>
      <c r="P2600" s="967"/>
      <c r="Q2600" s="970"/>
      <c r="R2600" s="967"/>
      <c r="S2600" s="970"/>
      <c r="T2600" s="967"/>
      <c r="U2600" s="970"/>
      <c r="V2600" s="967"/>
      <c r="W2600" s="970"/>
      <c r="X2600" s="1261"/>
    </row>
    <row r="2601" spans="1:24" ht="12.6" hidden="1" customHeight="1" outlineLevel="2">
      <c r="A2601" s="1268">
        <v>44392</v>
      </c>
      <c r="B2601" s="1163" t="s">
        <v>3470</v>
      </c>
      <c r="C2601" s="395" t="s">
        <v>8336</v>
      </c>
      <c r="D2601" s="966"/>
      <c r="E2601" s="968"/>
      <c r="F2601" s="972"/>
      <c r="G2601" s="970"/>
      <c r="H2601" s="967"/>
      <c r="I2601" s="970"/>
      <c r="J2601" s="967"/>
      <c r="K2601" s="970"/>
      <c r="L2601" s="967"/>
      <c r="M2601" s="970"/>
      <c r="N2601" s="967"/>
      <c r="O2601" s="970"/>
      <c r="P2601" s="967"/>
      <c r="Q2601" s="970"/>
      <c r="R2601" s="967"/>
      <c r="S2601" s="970"/>
      <c r="T2601" s="974" t="s">
        <v>5700</v>
      </c>
      <c r="U2601" s="970"/>
      <c r="V2601" s="967"/>
      <c r="W2601" s="970"/>
      <c r="X2601" s="1261"/>
    </row>
    <row r="2602" spans="1:24" ht="25.2" hidden="1" customHeight="1" outlineLevel="2">
      <c r="A2602" s="1268">
        <v>44392</v>
      </c>
      <c r="B2602" s="1163" t="s">
        <v>5739</v>
      </c>
      <c r="C2602" s="955" t="s">
        <v>8337</v>
      </c>
      <c r="D2602" s="966"/>
      <c r="E2602" s="968"/>
      <c r="F2602" s="972"/>
      <c r="G2602" s="970"/>
      <c r="H2602" s="967"/>
      <c r="I2602" s="970"/>
      <c r="J2602" s="967"/>
      <c r="K2602" s="970"/>
      <c r="L2602" s="967"/>
      <c r="M2602" s="970"/>
      <c r="N2602" s="967"/>
      <c r="O2602" s="970"/>
      <c r="P2602" s="967"/>
      <c r="Q2602" s="970"/>
      <c r="R2602" s="974" t="s">
        <v>5700</v>
      </c>
      <c r="S2602" s="970"/>
      <c r="T2602" s="967"/>
      <c r="U2602" s="970"/>
      <c r="V2602" s="967"/>
      <c r="W2602" s="970"/>
      <c r="X2602" s="1261"/>
    </row>
    <row r="2603" spans="1:24" ht="12.6" hidden="1" customHeight="1" outlineLevel="2">
      <c r="A2603" s="1268">
        <v>44392</v>
      </c>
      <c r="B2603" s="1163" t="s">
        <v>3613</v>
      </c>
      <c r="C2603" s="955" t="s">
        <v>8338</v>
      </c>
      <c r="D2603" s="966"/>
      <c r="E2603" s="968"/>
      <c r="F2603" s="972"/>
      <c r="G2603" s="970"/>
      <c r="H2603" s="967"/>
      <c r="I2603" s="970"/>
      <c r="J2603" s="967"/>
      <c r="K2603" s="970"/>
      <c r="L2603" s="967"/>
      <c r="M2603" s="970"/>
      <c r="N2603" s="967"/>
      <c r="O2603" s="970"/>
      <c r="P2603" s="967"/>
      <c r="Q2603" s="973" t="s">
        <v>5700</v>
      </c>
      <c r="R2603" s="967"/>
      <c r="S2603" s="970"/>
      <c r="T2603" s="967"/>
      <c r="U2603" s="970"/>
      <c r="V2603" s="967"/>
      <c r="W2603" s="970"/>
      <c r="X2603" s="1261"/>
    </row>
    <row r="2604" spans="1:24" ht="12.6" hidden="1" customHeight="1" outlineLevel="1" collapsed="1">
      <c r="A2604" s="996">
        <v>44393</v>
      </c>
      <c r="B2604" s="1163" t="s">
        <v>5698</v>
      </c>
      <c r="C2604" s="955" t="s">
        <v>7195</v>
      </c>
      <c r="D2604" s="966"/>
      <c r="E2604" s="968"/>
      <c r="F2604" s="972"/>
      <c r="G2604" s="970"/>
      <c r="H2604" s="967"/>
      <c r="I2604" s="970"/>
      <c r="J2604" s="967"/>
      <c r="K2604" s="970"/>
      <c r="L2604" s="967"/>
      <c r="M2604" s="970"/>
      <c r="N2604" s="967"/>
      <c r="O2604" s="973" t="s">
        <v>5700</v>
      </c>
      <c r="P2604" s="967"/>
      <c r="Q2604" s="970"/>
      <c r="R2604" s="967"/>
      <c r="S2604" s="970"/>
      <c r="T2604" s="967"/>
      <c r="U2604" s="970"/>
      <c r="V2604" s="967"/>
      <c r="W2604" s="970"/>
      <c r="X2604" s="1261"/>
    </row>
    <row r="2605" spans="1:24" ht="12.6" hidden="1" customHeight="1" outlineLevel="2">
      <c r="A2605" s="996">
        <v>44393</v>
      </c>
      <c r="B2605" s="1163" t="s">
        <v>5698</v>
      </c>
      <c r="C2605" s="955" t="s">
        <v>8339</v>
      </c>
      <c r="D2605" s="966"/>
      <c r="E2605" s="968"/>
      <c r="F2605" s="969" t="s">
        <v>5700</v>
      </c>
      <c r="G2605" s="970"/>
      <c r="H2605" s="967"/>
      <c r="I2605" s="970"/>
      <c r="J2605" s="967"/>
      <c r="K2605" s="970"/>
      <c r="L2605" s="967"/>
      <c r="M2605" s="970"/>
      <c r="N2605" s="967"/>
      <c r="O2605" s="970"/>
      <c r="P2605" s="967"/>
      <c r="Q2605" s="970"/>
      <c r="R2605" s="967"/>
      <c r="S2605" s="970"/>
      <c r="T2605" s="967"/>
      <c r="U2605" s="970"/>
      <c r="V2605" s="967"/>
      <c r="W2605" s="970"/>
      <c r="X2605" s="1261"/>
    </row>
    <row r="2606" spans="1:24" ht="12.6" hidden="1" customHeight="1" outlineLevel="2">
      <c r="A2606" s="996">
        <v>44393</v>
      </c>
      <c r="B2606" s="1163" t="s">
        <v>8340</v>
      </c>
      <c r="C2606" s="955" t="s">
        <v>8341</v>
      </c>
      <c r="D2606" s="975"/>
      <c r="E2606" s="977" t="s">
        <v>5700</v>
      </c>
      <c r="F2606" s="972"/>
      <c r="G2606" s="970"/>
      <c r="H2606" s="967"/>
      <c r="I2606" s="970"/>
      <c r="J2606" s="967"/>
      <c r="K2606" s="970"/>
      <c r="L2606" s="967"/>
      <c r="M2606" s="970"/>
      <c r="N2606" s="967"/>
      <c r="O2606" s="970"/>
      <c r="P2606" s="967"/>
      <c r="Q2606" s="970"/>
      <c r="R2606" s="967"/>
      <c r="S2606" s="970"/>
      <c r="T2606" s="967"/>
      <c r="U2606" s="970"/>
      <c r="V2606" s="967"/>
      <c r="W2606" s="973" t="s">
        <v>5700</v>
      </c>
      <c r="X2606" s="1262"/>
    </row>
    <row r="2607" spans="1:24" ht="25.2" hidden="1" customHeight="1" outlineLevel="2">
      <c r="A2607" s="996">
        <v>44393</v>
      </c>
      <c r="B2607" s="1163" t="s">
        <v>5698</v>
      </c>
      <c r="C2607" s="955" t="s">
        <v>8342</v>
      </c>
      <c r="D2607" s="966"/>
      <c r="E2607" s="968"/>
      <c r="F2607" s="972"/>
      <c r="G2607" s="970"/>
      <c r="H2607" s="967"/>
      <c r="I2607" s="970"/>
      <c r="J2607" s="967"/>
      <c r="K2607" s="970"/>
      <c r="L2607" s="967"/>
      <c r="M2607" s="970"/>
      <c r="N2607" s="974" t="s">
        <v>5700</v>
      </c>
      <c r="O2607" s="970"/>
      <c r="P2607" s="967"/>
      <c r="Q2607" s="970"/>
      <c r="R2607" s="967"/>
      <c r="S2607" s="970"/>
      <c r="T2607" s="967"/>
      <c r="U2607" s="970"/>
      <c r="V2607" s="967"/>
      <c r="W2607" s="970"/>
      <c r="X2607" s="1261"/>
    </row>
    <row r="2608" spans="1:24" ht="12.6" hidden="1" customHeight="1" outlineLevel="2">
      <c r="A2608" s="996">
        <v>44393</v>
      </c>
      <c r="B2608" s="1163" t="s">
        <v>5698</v>
      </c>
      <c r="C2608" s="955" t="s">
        <v>8343</v>
      </c>
      <c r="D2608" s="966"/>
      <c r="E2608" s="968"/>
      <c r="F2608" s="972"/>
      <c r="G2608" s="970"/>
      <c r="H2608" s="967"/>
      <c r="I2608" s="970"/>
      <c r="J2608" s="967"/>
      <c r="K2608" s="970"/>
      <c r="L2608" s="967"/>
      <c r="M2608" s="970"/>
      <c r="N2608" s="967"/>
      <c r="O2608" s="970"/>
      <c r="P2608" s="967"/>
      <c r="Q2608" s="970"/>
      <c r="R2608" s="974" t="s">
        <v>5700</v>
      </c>
      <c r="S2608" s="970"/>
      <c r="T2608" s="967"/>
      <c r="U2608" s="970"/>
      <c r="V2608" s="967"/>
      <c r="W2608" s="970"/>
      <c r="X2608" s="1261"/>
    </row>
    <row r="2609" spans="1:26" ht="12.6" hidden="1" customHeight="1" outlineLevel="2">
      <c r="A2609" s="996">
        <v>44393</v>
      </c>
      <c r="B2609" s="1163" t="s">
        <v>5698</v>
      </c>
      <c r="C2609" s="955" t="s">
        <v>8344</v>
      </c>
      <c r="D2609" s="966"/>
      <c r="E2609" s="968"/>
      <c r="F2609" s="972"/>
      <c r="G2609" s="970"/>
      <c r="H2609" s="967"/>
      <c r="I2609" s="970"/>
      <c r="J2609" s="967"/>
      <c r="K2609" s="970"/>
      <c r="L2609" s="967"/>
      <c r="M2609" s="970"/>
      <c r="N2609" s="967"/>
      <c r="O2609" s="973" t="s">
        <v>5700</v>
      </c>
      <c r="P2609" s="967"/>
      <c r="Q2609" s="970"/>
      <c r="R2609" s="967"/>
      <c r="S2609" s="970"/>
      <c r="T2609" s="967"/>
      <c r="U2609" s="970"/>
      <c r="V2609" s="967"/>
      <c r="W2609" s="970"/>
      <c r="X2609" s="1261"/>
      <c r="Y2609" s="967"/>
      <c r="Z2609" s="1032"/>
    </row>
    <row r="2610" spans="1:26" ht="12.6" hidden="1" customHeight="1" outlineLevel="2">
      <c r="A2610" s="996">
        <v>44393</v>
      </c>
      <c r="B2610" s="1163" t="s">
        <v>5706</v>
      </c>
      <c r="C2610" s="955" t="s">
        <v>8345</v>
      </c>
      <c r="D2610" s="966"/>
      <c r="E2610" s="968"/>
      <c r="F2610" s="972"/>
      <c r="G2610" s="970"/>
      <c r="H2610" s="967"/>
      <c r="I2610" s="970"/>
      <c r="J2610" s="967"/>
      <c r="K2610" s="970"/>
      <c r="L2610" s="967"/>
      <c r="M2610" s="970"/>
      <c r="N2610" s="967"/>
      <c r="O2610" s="970"/>
      <c r="P2610" s="967"/>
      <c r="Q2610" s="970"/>
      <c r="R2610" s="967"/>
      <c r="S2610" s="970"/>
      <c r="T2610" s="974" t="s">
        <v>5700</v>
      </c>
      <c r="U2610" s="970"/>
      <c r="V2610" s="967"/>
      <c r="W2610" s="970"/>
      <c r="X2610" s="1261"/>
      <c r="Y2610" s="967"/>
      <c r="Z2610" s="1032"/>
    </row>
    <row r="2611" spans="1:26" ht="12.6" hidden="1" customHeight="1" outlineLevel="2">
      <c r="A2611" s="996">
        <v>44393</v>
      </c>
      <c r="B2611" s="1163" t="s">
        <v>5698</v>
      </c>
      <c r="C2611" s="955" t="s">
        <v>8346</v>
      </c>
      <c r="D2611" s="966"/>
      <c r="E2611" s="968"/>
      <c r="F2611" s="972"/>
      <c r="G2611" s="970"/>
      <c r="H2611" s="967"/>
      <c r="I2611" s="970"/>
      <c r="J2611" s="967"/>
      <c r="K2611" s="970"/>
      <c r="L2611" s="967"/>
      <c r="M2611" s="970"/>
      <c r="N2611" s="967"/>
      <c r="O2611" s="970"/>
      <c r="P2611" s="967"/>
      <c r="Q2611" s="970"/>
      <c r="R2611" s="967"/>
      <c r="S2611" s="970"/>
      <c r="T2611" s="974" t="s">
        <v>5700</v>
      </c>
      <c r="U2611" s="970"/>
      <c r="V2611" s="967"/>
      <c r="W2611" s="970"/>
      <c r="X2611" s="1261"/>
      <c r="Y2611" s="967"/>
      <c r="Z2611" s="1032"/>
    </row>
    <row r="2612" spans="1:26" ht="12.6" hidden="1" customHeight="1" outlineLevel="2">
      <c r="A2612" s="996">
        <v>44393</v>
      </c>
      <c r="B2612" s="1163" t="s">
        <v>8347</v>
      </c>
      <c r="C2612" s="955" t="s">
        <v>8348</v>
      </c>
      <c r="D2612" s="966"/>
      <c r="E2612" s="968"/>
      <c r="F2612" s="972"/>
      <c r="G2612" s="970"/>
      <c r="H2612" s="967"/>
      <c r="I2612" s="970"/>
      <c r="J2612" s="967"/>
      <c r="K2612" s="970"/>
      <c r="L2612" s="967"/>
      <c r="M2612" s="970"/>
      <c r="N2612" s="967"/>
      <c r="O2612" s="970"/>
      <c r="P2612" s="967"/>
      <c r="Q2612" s="970"/>
      <c r="R2612" s="967"/>
      <c r="S2612" s="970"/>
      <c r="T2612" s="974" t="s">
        <v>5700</v>
      </c>
      <c r="U2612" s="970"/>
      <c r="V2612" s="967"/>
      <c r="W2612" s="970"/>
      <c r="X2612" s="1261"/>
      <c r="Y2612" s="967"/>
      <c r="Z2612" s="1032"/>
    </row>
    <row r="2613" spans="1:26" ht="25.2" hidden="1" customHeight="1" outlineLevel="2">
      <c r="A2613" s="996">
        <v>44393</v>
      </c>
      <c r="B2613" s="1163" t="s">
        <v>8349</v>
      </c>
      <c r="C2613" s="955" t="s">
        <v>8350</v>
      </c>
      <c r="D2613" s="975"/>
      <c r="E2613" s="977" t="s">
        <v>5700</v>
      </c>
      <c r="F2613" s="972"/>
      <c r="G2613" s="970"/>
      <c r="H2613" s="967"/>
      <c r="I2613" s="970"/>
      <c r="J2613" s="967"/>
      <c r="K2613" s="970"/>
      <c r="L2613" s="967"/>
      <c r="M2613" s="970"/>
      <c r="N2613" s="967"/>
      <c r="O2613" s="970"/>
      <c r="P2613" s="967"/>
      <c r="Q2613" s="970"/>
      <c r="R2613" s="967"/>
      <c r="S2613" s="970"/>
      <c r="T2613" s="967"/>
      <c r="U2613" s="970"/>
      <c r="V2613" s="967"/>
      <c r="W2613" s="970"/>
      <c r="X2613" s="1261"/>
      <c r="Y2613" s="967"/>
      <c r="Z2613" s="1032"/>
    </row>
    <row r="2614" spans="1:26" ht="25.2" hidden="1" customHeight="1" outlineLevel="2">
      <c r="A2614" s="996">
        <v>44393</v>
      </c>
      <c r="B2614" s="1163" t="s">
        <v>5698</v>
      </c>
      <c r="C2614" s="955" t="s">
        <v>8351</v>
      </c>
      <c r="D2614" s="966"/>
      <c r="E2614" s="968"/>
      <c r="F2614" s="972"/>
      <c r="G2614" s="970"/>
      <c r="H2614" s="967"/>
      <c r="I2614" s="970"/>
      <c r="J2614" s="967"/>
      <c r="K2614" s="970"/>
      <c r="L2614" s="967"/>
      <c r="M2614" s="970"/>
      <c r="N2614" s="967"/>
      <c r="O2614" s="970"/>
      <c r="P2614" s="967"/>
      <c r="Q2614" s="970"/>
      <c r="R2614" s="967"/>
      <c r="S2614" s="970"/>
      <c r="T2614" s="974" t="s">
        <v>5700</v>
      </c>
      <c r="U2614" s="970"/>
      <c r="V2614" s="967"/>
      <c r="W2614" s="970"/>
      <c r="X2614" s="1261"/>
      <c r="Y2614" s="967"/>
      <c r="Z2614" s="1032"/>
    </row>
    <row r="2615" spans="1:26" ht="12.6" hidden="1" customHeight="1" outlineLevel="2">
      <c r="A2615" s="996">
        <v>44393</v>
      </c>
      <c r="B2615" s="1163" t="s">
        <v>5698</v>
      </c>
      <c r="C2615" s="955" t="s">
        <v>8352</v>
      </c>
      <c r="D2615" s="966"/>
      <c r="E2615" s="968"/>
      <c r="F2615" s="972"/>
      <c r="G2615" s="970"/>
      <c r="H2615" s="967"/>
      <c r="I2615" s="970"/>
      <c r="J2615" s="967"/>
      <c r="K2615" s="970"/>
      <c r="L2615" s="967"/>
      <c r="M2615" s="970"/>
      <c r="N2615" s="967"/>
      <c r="O2615" s="970"/>
      <c r="P2615" s="967"/>
      <c r="Q2615" s="970"/>
      <c r="R2615" s="967"/>
      <c r="S2615" s="970"/>
      <c r="T2615" s="974" t="s">
        <v>5700</v>
      </c>
      <c r="U2615" s="970"/>
      <c r="V2615" s="967"/>
      <c r="W2615" s="970"/>
      <c r="X2615" s="1261"/>
      <c r="Y2615" s="967"/>
      <c r="Z2615" s="1032" t="s">
        <v>8161</v>
      </c>
    </row>
    <row r="2616" spans="1:26" ht="12.6" hidden="1" customHeight="1" outlineLevel="2">
      <c r="A2616" s="996">
        <v>44393</v>
      </c>
      <c r="B2616" s="1163" t="s">
        <v>5698</v>
      </c>
      <c r="C2616" s="955" t="s">
        <v>8353</v>
      </c>
      <c r="D2616" s="966"/>
      <c r="E2616" s="977" t="s">
        <v>5700</v>
      </c>
      <c r="F2616" s="972"/>
      <c r="G2616" s="970"/>
      <c r="H2616" s="967"/>
      <c r="I2616" s="970"/>
      <c r="J2616" s="967"/>
      <c r="K2616" s="970"/>
      <c r="L2616" s="967"/>
      <c r="M2616" s="970"/>
      <c r="N2616" s="967"/>
      <c r="O2616" s="970"/>
      <c r="P2616" s="967"/>
      <c r="Q2616" s="970"/>
      <c r="R2616" s="967"/>
      <c r="S2616" s="970"/>
      <c r="T2616" s="967"/>
      <c r="U2616" s="970"/>
      <c r="V2616" s="967"/>
      <c r="W2616" s="970"/>
      <c r="X2616" s="1261"/>
      <c r="Y2616" s="967"/>
      <c r="Z2616" s="1032" t="s">
        <v>8161</v>
      </c>
    </row>
    <row r="2617" spans="1:26" ht="12.6" hidden="1" customHeight="1" outlineLevel="2">
      <c r="A2617" s="996">
        <v>44393</v>
      </c>
      <c r="B2617" s="1163" t="s">
        <v>5698</v>
      </c>
      <c r="C2617" s="955" t="s">
        <v>8354</v>
      </c>
      <c r="D2617" s="966"/>
      <c r="E2617" s="968"/>
      <c r="F2617" s="972"/>
      <c r="G2617" s="970"/>
      <c r="H2617" s="967"/>
      <c r="I2617" s="970"/>
      <c r="J2617" s="967"/>
      <c r="K2617" s="970"/>
      <c r="L2617" s="967"/>
      <c r="M2617" s="970"/>
      <c r="N2617" s="967"/>
      <c r="O2617" s="970"/>
      <c r="P2617" s="967"/>
      <c r="Q2617" s="970"/>
      <c r="R2617" s="967"/>
      <c r="S2617" s="970"/>
      <c r="T2617" s="974" t="s">
        <v>5700</v>
      </c>
      <c r="U2617" s="970"/>
      <c r="V2617" s="967"/>
      <c r="W2617" s="970"/>
      <c r="X2617" s="1261"/>
      <c r="Y2617" s="967"/>
      <c r="Z2617" s="1032"/>
    </row>
    <row r="2618" spans="1:26" ht="12.6" hidden="1" customHeight="1" outlineLevel="2">
      <c r="A2618" s="996">
        <v>44393</v>
      </c>
      <c r="B2618" s="1163" t="s">
        <v>5698</v>
      </c>
      <c r="C2618" s="955" t="s">
        <v>8355</v>
      </c>
      <c r="D2618" s="966"/>
      <c r="E2618" s="977" t="s">
        <v>5700</v>
      </c>
      <c r="F2618" s="972"/>
      <c r="G2618" s="970"/>
      <c r="H2618" s="967"/>
      <c r="I2618" s="970"/>
      <c r="J2618" s="974" t="s">
        <v>5700</v>
      </c>
      <c r="K2618" s="970"/>
      <c r="L2618" s="967"/>
      <c r="M2618" s="970"/>
      <c r="N2618" s="967"/>
      <c r="O2618" s="970"/>
      <c r="P2618" s="967"/>
      <c r="Q2618" s="970"/>
      <c r="R2618" s="967"/>
      <c r="S2618" s="970"/>
      <c r="T2618" s="967"/>
      <c r="U2618" s="970"/>
      <c r="V2618" s="967"/>
      <c r="W2618" s="970"/>
      <c r="X2618" s="1261"/>
      <c r="Y2618" s="967"/>
      <c r="Z2618" s="1032"/>
    </row>
    <row r="2619" spans="1:26" ht="12.6" hidden="1" customHeight="1" outlineLevel="2">
      <c r="A2619" s="996">
        <v>44393</v>
      </c>
      <c r="B2619" s="1163" t="s">
        <v>5698</v>
      </c>
      <c r="C2619" s="955" t="s">
        <v>8356</v>
      </c>
      <c r="D2619" s="966"/>
      <c r="E2619" s="968"/>
      <c r="F2619" s="972"/>
      <c r="G2619" s="970"/>
      <c r="H2619" s="967"/>
      <c r="I2619" s="970"/>
      <c r="J2619" s="967"/>
      <c r="K2619" s="970"/>
      <c r="L2619" s="967"/>
      <c r="M2619" s="973" t="s">
        <v>5700</v>
      </c>
      <c r="N2619" s="967"/>
      <c r="O2619" s="970"/>
      <c r="P2619" s="967"/>
      <c r="Q2619" s="970"/>
      <c r="R2619" s="967"/>
      <c r="S2619" s="970"/>
      <c r="T2619" s="967"/>
      <c r="U2619" s="970"/>
      <c r="V2619" s="967"/>
      <c r="W2619" s="970"/>
      <c r="X2619" s="1261"/>
      <c r="Y2619" s="967"/>
      <c r="Z2619" s="1032"/>
    </row>
    <row r="2620" spans="1:26" ht="12.6" hidden="1" customHeight="1" outlineLevel="2">
      <c r="A2620" s="996">
        <v>44393</v>
      </c>
      <c r="B2620" s="1163" t="s">
        <v>5698</v>
      </c>
      <c r="C2620" s="955" t="s">
        <v>8357</v>
      </c>
      <c r="D2620" s="966"/>
      <c r="E2620" s="968"/>
      <c r="F2620" s="972"/>
      <c r="G2620" s="970"/>
      <c r="H2620" s="974" t="s">
        <v>5700</v>
      </c>
      <c r="I2620" s="970"/>
      <c r="J2620" s="967"/>
      <c r="K2620" s="970"/>
      <c r="L2620" s="967"/>
      <c r="M2620" s="970"/>
      <c r="N2620" s="967"/>
      <c r="O2620" s="970"/>
      <c r="P2620" s="967"/>
      <c r="Q2620" s="970"/>
      <c r="R2620" s="967"/>
      <c r="S2620" s="970"/>
      <c r="T2620" s="967"/>
      <c r="U2620" s="970"/>
      <c r="V2620" s="967"/>
      <c r="W2620" s="970"/>
      <c r="X2620" s="1261"/>
      <c r="Y2620" s="967"/>
      <c r="Z2620" s="1032" t="s">
        <v>8161</v>
      </c>
    </row>
    <row r="2621" spans="1:26" ht="12.6" hidden="1" customHeight="1" outlineLevel="2">
      <c r="A2621" s="996">
        <v>44393</v>
      </c>
      <c r="B2621" s="1163" t="s">
        <v>5706</v>
      </c>
      <c r="C2621" s="955" t="s">
        <v>8358</v>
      </c>
      <c r="D2621" s="966"/>
      <c r="E2621" s="968"/>
      <c r="F2621" s="972"/>
      <c r="G2621" s="970"/>
      <c r="H2621" s="967"/>
      <c r="I2621" s="973" t="s">
        <v>5700</v>
      </c>
      <c r="J2621" s="967"/>
      <c r="K2621" s="970"/>
      <c r="L2621" s="967"/>
      <c r="M2621" s="970"/>
      <c r="N2621" s="967"/>
      <c r="O2621" s="970"/>
      <c r="P2621" s="967"/>
      <c r="Q2621" s="970"/>
      <c r="R2621" s="967"/>
      <c r="S2621" s="970"/>
      <c r="T2621" s="967"/>
      <c r="U2621" s="970"/>
      <c r="V2621" s="967"/>
      <c r="W2621" s="970"/>
      <c r="X2621" s="1261"/>
      <c r="Y2621" s="967"/>
      <c r="Z2621" s="1032"/>
    </row>
    <row r="2622" spans="1:26" ht="12.6" hidden="1" customHeight="1" outlineLevel="2">
      <c r="A2622" s="996">
        <v>44393</v>
      </c>
      <c r="B2622" s="1163" t="s">
        <v>5698</v>
      </c>
      <c r="C2622" s="955" t="s">
        <v>8359</v>
      </c>
      <c r="D2622" s="966"/>
      <c r="E2622" s="968"/>
      <c r="F2622" s="972"/>
      <c r="G2622" s="970"/>
      <c r="H2622" s="967"/>
      <c r="I2622" s="970"/>
      <c r="J2622" s="967"/>
      <c r="K2622" s="970"/>
      <c r="L2622" s="967"/>
      <c r="M2622" s="970"/>
      <c r="N2622" s="967"/>
      <c r="O2622" s="970"/>
      <c r="P2622" s="967"/>
      <c r="Q2622" s="970"/>
      <c r="R2622" s="967"/>
      <c r="S2622" s="970"/>
      <c r="T2622" s="974" t="s">
        <v>5700</v>
      </c>
      <c r="U2622" s="970"/>
      <c r="V2622" s="967"/>
      <c r="W2622" s="970"/>
      <c r="X2622" s="1261"/>
      <c r="Y2622" s="967"/>
      <c r="Z2622" s="1032" t="s">
        <v>8161</v>
      </c>
    </row>
    <row r="2623" spans="1:26" ht="12.6" hidden="1" customHeight="1" outlineLevel="1" collapsed="1">
      <c r="A2623" s="981">
        <v>44396</v>
      </c>
      <c r="B2623" s="1163" t="s">
        <v>5698</v>
      </c>
      <c r="C2623" s="955" t="s">
        <v>8360</v>
      </c>
      <c r="D2623" s="966"/>
      <c r="E2623" s="977" t="s">
        <v>5700</v>
      </c>
      <c r="F2623" s="972"/>
      <c r="G2623" s="970"/>
      <c r="H2623" s="967"/>
      <c r="I2623" s="970"/>
      <c r="J2623" s="967"/>
      <c r="K2623" s="970"/>
      <c r="L2623" s="967"/>
      <c r="M2623" s="970"/>
      <c r="N2623" s="967"/>
      <c r="O2623" s="970"/>
      <c r="P2623" s="967"/>
      <c r="Q2623" s="970"/>
      <c r="R2623" s="967"/>
      <c r="S2623" s="970"/>
      <c r="T2623" s="967"/>
      <c r="U2623" s="970"/>
      <c r="V2623" s="967"/>
      <c r="W2623" s="970"/>
      <c r="X2623" s="1261"/>
      <c r="Y2623" s="967"/>
      <c r="Z2623" s="1032"/>
    </row>
    <row r="2624" spans="1:26" ht="12.6" hidden="1" customHeight="1" outlineLevel="2">
      <c r="A2624" s="981">
        <v>44396</v>
      </c>
      <c r="B2624" s="1163" t="s">
        <v>8361</v>
      </c>
      <c r="C2624" s="955" t="s">
        <v>8362</v>
      </c>
      <c r="D2624" s="966"/>
      <c r="E2624" s="968"/>
      <c r="F2624" s="972"/>
      <c r="G2624" s="970"/>
      <c r="H2624" s="967"/>
      <c r="I2624" s="970"/>
      <c r="J2624" s="967"/>
      <c r="K2624" s="970"/>
      <c r="L2624" s="967"/>
      <c r="M2624" s="970"/>
      <c r="N2624" s="967"/>
      <c r="O2624" s="970"/>
      <c r="P2624" s="967"/>
      <c r="Q2624" s="970"/>
      <c r="R2624" s="967"/>
      <c r="S2624" s="970"/>
      <c r="T2624" s="974" t="s">
        <v>5700</v>
      </c>
      <c r="U2624" s="973" t="s">
        <v>5700</v>
      </c>
      <c r="V2624" s="967"/>
      <c r="W2624" s="970"/>
      <c r="X2624" s="1261"/>
      <c r="Y2624" s="967"/>
      <c r="Z2624" s="1032"/>
    </row>
    <row r="2625" spans="1:24" ht="12.6" hidden="1" customHeight="1" outlineLevel="2">
      <c r="A2625" s="981">
        <v>44396</v>
      </c>
      <c r="B2625" s="1163" t="s">
        <v>5698</v>
      </c>
      <c r="C2625" s="955" t="s">
        <v>8363</v>
      </c>
      <c r="D2625" s="975" t="s">
        <v>5700</v>
      </c>
      <c r="E2625" s="968"/>
      <c r="F2625" s="972"/>
      <c r="G2625" s="970"/>
      <c r="H2625" s="967"/>
      <c r="I2625" s="970"/>
      <c r="J2625" s="967"/>
      <c r="K2625" s="970"/>
      <c r="L2625" s="967"/>
      <c r="M2625" s="970"/>
      <c r="N2625" s="967"/>
      <c r="O2625" s="970"/>
      <c r="P2625" s="967"/>
      <c r="Q2625" s="970"/>
      <c r="R2625" s="967"/>
      <c r="S2625" s="970"/>
      <c r="T2625" s="967"/>
      <c r="U2625" s="970"/>
      <c r="V2625" s="967"/>
      <c r="W2625" s="970"/>
      <c r="X2625" s="1261"/>
    </row>
    <row r="2626" spans="1:24" ht="12.6" hidden="1" customHeight="1" outlineLevel="2">
      <c r="A2626" s="981">
        <v>44396</v>
      </c>
      <c r="B2626" s="1163" t="s">
        <v>5698</v>
      </c>
      <c r="C2626" s="955" t="s">
        <v>8364</v>
      </c>
      <c r="D2626" s="975" t="s">
        <v>5700</v>
      </c>
      <c r="E2626" s="968"/>
      <c r="F2626" s="972"/>
      <c r="G2626" s="970"/>
      <c r="H2626" s="967"/>
      <c r="I2626" s="970"/>
      <c r="J2626" s="974" t="s">
        <v>5700</v>
      </c>
      <c r="K2626" s="970"/>
      <c r="L2626" s="967"/>
      <c r="M2626" s="970"/>
      <c r="N2626" s="967"/>
      <c r="O2626" s="970"/>
      <c r="P2626" s="967"/>
      <c r="Q2626" s="970"/>
      <c r="R2626" s="967"/>
      <c r="S2626" s="970"/>
      <c r="T2626" s="967"/>
      <c r="U2626" s="970"/>
      <c r="V2626" s="967"/>
      <c r="W2626" s="970"/>
      <c r="X2626" s="1261"/>
    </row>
    <row r="2627" spans="1:24" ht="25.2" hidden="1" customHeight="1" outlineLevel="2">
      <c r="A2627" s="981">
        <v>44396</v>
      </c>
      <c r="B2627" s="1163" t="s">
        <v>5698</v>
      </c>
      <c r="C2627" s="955" t="s">
        <v>8365</v>
      </c>
      <c r="D2627" s="966"/>
      <c r="E2627" s="977" t="s">
        <v>5700</v>
      </c>
      <c r="F2627" s="972"/>
      <c r="G2627" s="970"/>
      <c r="H2627" s="967"/>
      <c r="I2627" s="970"/>
      <c r="J2627" s="967"/>
      <c r="K2627" s="970"/>
      <c r="L2627" s="967"/>
      <c r="M2627" s="970"/>
      <c r="N2627" s="967"/>
      <c r="O2627" s="970"/>
      <c r="P2627" s="967"/>
      <c r="Q2627" s="970"/>
      <c r="R2627" s="967"/>
      <c r="S2627" s="970"/>
      <c r="T2627" s="967"/>
      <c r="U2627" s="970"/>
      <c r="V2627" s="967"/>
      <c r="W2627" s="970"/>
      <c r="X2627" s="1261"/>
    </row>
    <row r="2628" spans="1:24" ht="25.2" hidden="1" customHeight="1" outlineLevel="2">
      <c r="A2628" s="981">
        <v>44396</v>
      </c>
      <c r="B2628" s="1163" t="s">
        <v>5706</v>
      </c>
      <c r="C2628" s="955" t="s">
        <v>8366</v>
      </c>
      <c r="D2628" s="966"/>
      <c r="E2628" s="968"/>
      <c r="F2628" s="969" t="s">
        <v>5700</v>
      </c>
      <c r="G2628" s="970"/>
      <c r="H2628" s="967"/>
      <c r="I2628" s="970"/>
      <c r="J2628" s="967"/>
      <c r="K2628" s="970"/>
      <c r="L2628" s="967"/>
      <c r="M2628" s="970"/>
      <c r="N2628" s="967"/>
      <c r="O2628" s="970"/>
      <c r="P2628" s="967"/>
      <c r="Q2628" s="970"/>
      <c r="R2628" s="967"/>
      <c r="S2628" s="970"/>
      <c r="T2628" s="967"/>
      <c r="U2628" s="970"/>
      <c r="V2628" s="967"/>
      <c r="W2628" s="970"/>
      <c r="X2628" s="1261"/>
    </row>
    <row r="2629" spans="1:24" ht="37.799999999999997" hidden="1" customHeight="1" outlineLevel="2">
      <c r="A2629" s="981">
        <v>44396</v>
      </c>
      <c r="B2629" s="1163" t="s">
        <v>5698</v>
      </c>
      <c r="C2629" s="955" t="s">
        <v>8367</v>
      </c>
      <c r="D2629" s="966"/>
      <c r="E2629" s="968"/>
      <c r="F2629" s="969" t="s">
        <v>5700</v>
      </c>
      <c r="G2629" s="973" t="s">
        <v>5700</v>
      </c>
      <c r="H2629" s="967"/>
      <c r="I2629" s="970"/>
      <c r="J2629" s="967"/>
      <c r="K2629" s="970"/>
      <c r="L2629" s="967"/>
      <c r="M2629" s="970"/>
      <c r="N2629" s="967"/>
      <c r="O2629" s="970"/>
      <c r="P2629" s="967"/>
      <c r="Q2629" s="970"/>
      <c r="R2629" s="967"/>
      <c r="S2629" s="970"/>
      <c r="T2629" s="967"/>
      <c r="U2629" s="970"/>
      <c r="V2629" s="967"/>
      <c r="W2629" s="970"/>
      <c r="X2629" s="1261"/>
    </row>
    <row r="2630" spans="1:24" ht="25.2" hidden="1" customHeight="1" outlineLevel="2">
      <c r="A2630" s="981">
        <v>44396</v>
      </c>
      <c r="B2630" s="1163" t="s">
        <v>8148</v>
      </c>
      <c r="C2630" s="955" t="s">
        <v>8368</v>
      </c>
      <c r="D2630" s="975" t="s">
        <v>5700</v>
      </c>
      <c r="E2630" s="968"/>
      <c r="F2630" s="972"/>
      <c r="G2630" s="973" t="s">
        <v>5700</v>
      </c>
      <c r="H2630" s="967"/>
      <c r="I2630" s="970"/>
      <c r="J2630" s="967"/>
      <c r="K2630" s="970"/>
      <c r="L2630" s="967"/>
      <c r="M2630" s="970"/>
      <c r="N2630" s="967"/>
      <c r="O2630" s="970"/>
      <c r="P2630" s="967"/>
      <c r="Q2630" s="970"/>
      <c r="R2630" s="967"/>
      <c r="S2630" s="970"/>
      <c r="T2630" s="967"/>
      <c r="U2630" s="970"/>
      <c r="V2630" s="967"/>
      <c r="W2630" s="970"/>
      <c r="X2630" s="1261"/>
    </row>
    <row r="2631" spans="1:24" ht="12.6" hidden="1" customHeight="1" outlineLevel="2">
      <c r="A2631" s="981">
        <v>44396</v>
      </c>
      <c r="B2631" s="1163" t="s">
        <v>8369</v>
      </c>
      <c r="C2631" s="955" t="s">
        <v>8370</v>
      </c>
      <c r="D2631" s="966"/>
      <c r="E2631" s="977" t="s">
        <v>5700</v>
      </c>
      <c r="F2631" s="972"/>
      <c r="G2631" s="970"/>
      <c r="H2631" s="967"/>
      <c r="I2631" s="970"/>
      <c r="J2631" s="967"/>
      <c r="K2631" s="970"/>
      <c r="L2631" s="967"/>
      <c r="M2631" s="970"/>
      <c r="N2631" s="967"/>
      <c r="O2631" s="970"/>
      <c r="P2631" s="967"/>
      <c r="Q2631" s="970"/>
      <c r="R2631" s="967"/>
      <c r="S2631" s="970"/>
      <c r="T2631" s="967"/>
      <c r="U2631" s="970"/>
      <c r="V2631" s="967"/>
      <c r="W2631" s="970"/>
      <c r="X2631" s="1261"/>
    </row>
    <row r="2632" spans="1:24" ht="12.6" hidden="1" customHeight="1" outlineLevel="2">
      <c r="A2632" s="981">
        <v>44396</v>
      </c>
      <c r="B2632" s="1163" t="s">
        <v>5745</v>
      </c>
      <c r="C2632" s="955" t="s">
        <v>8371</v>
      </c>
      <c r="D2632" s="975" t="s">
        <v>5700</v>
      </c>
      <c r="E2632" s="968"/>
      <c r="F2632" s="972"/>
      <c r="G2632" s="970"/>
      <c r="H2632" s="967"/>
      <c r="I2632" s="970"/>
      <c r="J2632" s="967"/>
      <c r="K2632" s="970"/>
      <c r="L2632" s="967"/>
      <c r="M2632" s="970"/>
      <c r="N2632" s="967"/>
      <c r="O2632" s="970"/>
      <c r="P2632" s="967"/>
      <c r="Q2632" s="970"/>
      <c r="R2632" s="967"/>
      <c r="S2632" s="970"/>
      <c r="T2632" s="967"/>
      <c r="U2632" s="970"/>
      <c r="V2632" s="967"/>
      <c r="W2632" s="970"/>
      <c r="X2632" s="1261"/>
    </row>
    <row r="2633" spans="1:24" ht="12.6" hidden="1" customHeight="1" outlineLevel="2">
      <c r="A2633" s="981">
        <v>44396</v>
      </c>
      <c r="B2633" s="1163" t="s">
        <v>5706</v>
      </c>
      <c r="C2633" s="955" t="s">
        <v>8372</v>
      </c>
      <c r="D2633" s="966"/>
      <c r="E2633" s="968"/>
      <c r="F2633" s="972"/>
      <c r="G2633" s="970"/>
      <c r="H2633" s="967"/>
      <c r="I2633" s="970"/>
      <c r="J2633" s="967"/>
      <c r="K2633" s="970"/>
      <c r="L2633" s="967"/>
      <c r="M2633" s="970"/>
      <c r="N2633" s="967"/>
      <c r="O2633" s="970"/>
      <c r="P2633" s="974" t="s">
        <v>5700</v>
      </c>
      <c r="Q2633" s="970"/>
      <c r="R2633" s="967"/>
      <c r="S2633" s="970"/>
      <c r="T2633" s="967"/>
      <c r="U2633" s="970"/>
      <c r="V2633" s="967"/>
      <c r="W2633" s="970"/>
      <c r="X2633" s="1261"/>
    </row>
    <row r="2634" spans="1:24" ht="12.6" hidden="1" customHeight="1" outlineLevel="2">
      <c r="A2634" s="981">
        <v>44396</v>
      </c>
      <c r="B2634" s="1163" t="s">
        <v>5698</v>
      </c>
      <c r="C2634" s="955" t="s">
        <v>8373</v>
      </c>
      <c r="D2634" s="966"/>
      <c r="E2634" s="968"/>
      <c r="F2634" s="972"/>
      <c r="G2634" s="973" t="s">
        <v>5700</v>
      </c>
      <c r="H2634" s="967"/>
      <c r="I2634" s="970"/>
      <c r="J2634" s="967"/>
      <c r="K2634" s="970"/>
      <c r="L2634" s="967"/>
      <c r="M2634" s="970"/>
      <c r="N2634" s="967"/>
      <c r="O2634" s="970"/>
      <c r="P2634" s="967"/>
      <c r="Q2634" s="970"/>
      <c r="R2634" s="967"/>
      <c r="S2634" s="970"/>
      <c r="T2634" s="967"/>
      <c r="U2634" s="970"/>
      <c r="V2634" s="967"/>
      <c r="W2634" s="970"/>
      <c r="X2634" s="1261"/>
    </row>
    <row r="2635" spans="1:24" ht="12.6" hidden="1" customHeight="1" outlineLevel="2">
      <c r="A2635" s="981">
        <v>44396</v>
      </c>
      <c r="B2635" s="1163" t="s">
        <v>5698</v>
      </c>
      <c r="C2635" s="955" t="s">
        <v>8374</v>
      </c>
      <c r="D2635" s="975" t="s">
        <v>5700</v>
      </c>
      <c r="E2635" s="968"/>
      <c r="F2635" s="972"/>
      <c r="G2635" s="970"/>
      <c r="H2635" s="967"/>
      <c r="I2635" s="973" t="s">
        <v>5700</v>
      </c>
      <c r="J2635" s="967"/>
      <c r="K2635" s="970"/>
      <c r="L2635" s="967"/>
      <c r="M2635" s="970"/>
      <c r="N2635" s="967"/>
      <c r="O2635" s="973" t="s">
        <v>5700</v>
      </c>
      <c r="P2635" s="967"/>
      <c r="Q2635" s="970"/>
      <c r="R2635" s="967"/>
      <c r="S2635" s="970"/>
      <c r="T2635" s="967"/>
      <c r="U2635" s="970"/>
      <c r="V2635" s="967"/>
      <c r="W2635" s="970"/>
      <c r="X2635" s="1261"/>
    </row>
    <row r="2636" spans="1:24" ht="25.2" hidden="1" customHeight="1" outlineLevel="2">
      <c r="A2636" s="981">
        <v>44396</v>
      </c>
      <c r="B2636" s="1163" t="s">
        <v>5698</v>
      </c>
      <c r="C2636" s="955" t="s">
        <v>8375</v>
      </c>
      <c r="D2636" s="966"/>
      <c r="E2636" s="977" t="s">
        <v>5700</v>
      </c>
      <c r="F2636" s="972"/>
      <c r="G2636" s="970"/>
      <c r="H2636" s="967"/>
      <c r="I2636" s="970"/>
      <c r="J2636" s="967"/>
      <c r="K2636" s="970"/>
      <c r="L2636" s="967"/>
      <c r="M2636" s="973" t="s">
        <v>5700</v>
      </c>
      <c r="N2636" s="967"/>
      <c r="O2636" s="970"/>
      <c r="P2636" s="967"/>
      <c r="Q2636" s="970"/>
      <c r="R2636" s="967"/>
      <c r="S2636" s="970"/>
      <c r="T2636" s="967"/>
      <c r="U2636" s="970"/>
      <c r="V2636" s="967"/>
      <c r="W2636" s="970"/>
      <c r="X2636" s="1261"/>
    </row>
    <row r="2637" spans="1:24" ht="12.6" hidden="1" customHeight="1" outlineLevel="2">
      <c r="A2637" s="981">
        <v>44396</v>
      </c>
      <c r="B2637" s="1163" t="s">
        <v>5698</v>
      </c>
      <c r="C2637" s="955" t="s">
        <v>8376</v>
      </c>
      <c r="D2637" s="966"/>
      <c r="E2637" s="968"/>
      <c r="F2637" s="969" t="s">
        <v>5700</v>
      </c>
      <c r="G2637" s="970"/>
      <c r="H2637" s="967"/>
      <c r="I2637" s="970"/>
      <c r="J2637" s="967"/>
      <c r="K2637" s="970"/>
      <c r="L2637" s="967"/>
      <c r="M2637" s="970"/>
      <c r="N2637" s="967"/>
      <c r="O2637" s="970"/>
      <c r="P2637" s="967"/>
      <c r="Q2637" s="970"/>
      <c r="R2637" s="967"/>
      <c r="S2637" s="970"/>
      <c r="T2637" s="967"/>
      <c r="U2637" s="970"/>
      <c r="V2637" s="967"/>
      <c r="W2637" s="970"/>
      <c r="X2637" s="1261"/>
    </row>
    <row r="2638" spans="1:24" ht="25.2" hidden="1" customHeight="1" outlineLevel="2">
      <c r="A2638" s="981">
        <v>44396</v>
      </c>
      <c r="B2638" s="1163" t="s">
        <v>5706</v>
      </c>
      <c r="C2638" s="955" t="s">
        <v>8377</v>
      </c>
      <c r="D2638" s="966"/>
      <c r="E2638" s="977" t="s">
        <v>5700</v>
      </c>
      <c r="F2638" s="972"/>
      <c r="G2638" s="970"/>
      <c r="H2638" s="967"/>
      <c r="I2638" s="970"/>
      <c r="J2638" s="967"/>
      <c r="K2638" s="970"/>
      <c r="L2638" s="967"/>
      <c r="M2638" s="970"/>
      <c r="N2638" s="967"/>
      <c r="O2638" s="970"/>
      <c r="P2638" s="967"/>
      <c r="Q2638" s="970"/>
      <c r="R2638" s="967"/>
      <c r="S2638" s="970"/>
      <c r="T2638" s="967"/>
      <c r="U2638" s="970"/>
      <c r="V2638" s="967"/>
      <c r="W2638" s="970"/>
      <c r="X2638" s="1261"/>
    </row>
    <row r="2639" spans="1:24" ht="12.6" hidden="1" customHeight="1" outlineLevel="2">
      <c r="A2639" s="981">
        <v>44396</v>
      </c>
      <c r="B2639" s="1163" t="s">
        <v>5698</v>
      </c>
      <c r="C2639" s="955" t="s">
        <v>8378</v>
      </c>
      <c r="D2639" s="966"/>
      <c r="E2639" s="968"/>
      <c r="F2639" s="969" t="s">
        <v>5700</v>
      </c>
      <c r="G2639" s="970"/>
      <c r="H2639" s="967"/>
      <c r="I2639" s="970"/>
      <c r="J2639" s="967"/>
      <c r="K2639" s="970"/>
      <c r="L2639" s="967"/>
      <c r="M2639" s="970"/>
      <c r="N2639" s="967"/>
      <c r="O2639" s="970"/>
      <c r="P2639" s="967"/>
      <c r="Q2639" s="970"/>
      <c r="R2639" s="967"/>
      <c r="S2639" s="970"/>
      <c r="T2639" s="967"/>
      <c r="U2639" s="970"/>
      <c r="V2639" s="967"/>
      <c r="W2639" s="970"/>
      <c r="X2639" s="1261"/>
    </row>
    <row r="2640" spans="1:24" ht="12.6" hidden="1" customHeight="1" outlineLevel="1" collapsed="1">
      <c r="A2640" s="997">
        <v>44397</v>
      </c>
      <c r="B2640" s="1163" t="s">
        <v>5698</v>
      </c>
      <c r="C2640" s="955" t="s">
        <v>8379</v>
      </c>
      <c r="D2640" s="966"/>
      <c r="E2640" s="968"/>
      <c r="F2640" s="969" t="s">
        <v>5700</v>
      </c>
      <c r="G2640" s="970"/>
      <c r="H2640" s="967"/>
      <c r="I2640" s="970"/>
      <c r="J2640" s="967"/>
      <c r="K2640" s="970"/>
      <c r="L2640" s="967"/>
      <c r="M2640" s="970"/>
      <c r="N2640" s="967"/>
      <c r="O2640" s="970"/>
      <c r="P2640" s="967"/>
      <c r="Q2640" s="970"/>
      <c r="R2640" s="967"/>
      <c r="S2640" s="970"/>
      <c r="T2640" s="967"/>
      <c r="U2640" s="970"/>
      <c r="V2640" s="967"/>
      <c r="W2640" s="970"/>
      <c r="X2640" s="1261"/>
    </row>
    <row r="2641" spans="1:24" ht="12.6" hidden="1" customHeight="1" outlineLevel="2">
      <c r="A2641" s="997">
        <v>44397</v>
      </c>
      <c r="B2641" s="1163" t="s">
        <v>5698</v>
      </c>
      <c r="C2641" s="955" t="s">
        <v>8380</v>
      </c>
      <c r="D2641" s="966"/>
      <c r="E2641" s="977" t="s">
        <v>5700</v>
      </c>
      <c r="F2641" s="972"/>
      <c r="G2641" s="970"/>
      <c r="H2641" s="967"/>
      <c r="I2641" s="970"/>
      <c r="J2641" s="967"/>
      <c r="K2641" s="970"/>
      <c r="L2641" s="967"/>
      <c r="M2641" s="970"/>
      <c r="N2641" s="967"/>
      <c r="O2641" s="970"/>
      <c r="P2641" s="967"/>
      <c r="Q2641" s="970"/>
      <c r="R2641" s="967"/>
      <c r="S2641" s="970"/>
      <c r="T2641" s="967"/>
      <c r="U2641" s="970"/>
      <c r="V2641" s="967"/>
      <c r="W2641" s="970"/>
      <c r="X2641" s="1261"/>
    </row>
    <row r="2642" spans="1:24" ht="12.6" hidden="1" customHeight="1" outlineLevel="2">
      <c r="A2642" s="997">
        <v>44397</v>
      </c>
      <c r="B2642" s="1163" t="s">
        <v>6318</v>
      </c>
      <c r="C2642" s="955" t="s">
        <v>8381</v>
      </c>
      <c r="D2642" s="966"/>
      <c r="E2642" s="968"/>
      <c r="F2642" s="972"/>
      <c r="G2642" s="970"/>
      <c r="H2642" s="974" t="s">
        <v>5700</v>
      </c>
      <c r="I2642" s="970"/>
      <c r="J2642" s="967"/>
      <c r="K2642" s="970"/>
      <c r="L2642" s="967"/>
      <c r="M2642" s="970"/>
      <c r="N2642" s="967"/>
      <c r="O2642" s="970"/>
      <c r="P2642" s="967"/>
      <c r="Q2642" s="970"/>
      <c r="R2642" s="967"/>
      <c r="S2642" s="970"/>
      <c r="T2642" s="967"/>
      <c r="U2642" s="970"/>
      <c r="V2642" s="967"/>
      <c r="W2642" s="970"/>
      <c r="X2642" s="1261"/>
    </row>
    <row r="2643" spans="1:24" ht="12.6" hidden="1" customHeight="1" outlineLevel="2">
      <c r="A2643" s="997">
        <v>44397</v>
      </c>
      <c r="B2643" s="1163" t="s">
        <v>5698</v>
      </c>
      <c r="C2643" s="955" t="s">
        <v>8382</v>
      </c>
      <c r="D2643" s="966"/>
      <c r="E2643" s="977" t="s">
        <v>5700</v>
      </c>
      <c r="F2643" s="972"/>
      <c r="G2643" s="970"/>
      <c r="H2643" s="967"/>
      <c r="I2643" s="970"/>
      <c r="J2643" s="967"/>
      <c r="K2643" s="970"/>
      <c r="L2643" s="967"/>
      <c r="M2643" s="970"/>
      <c r="N2643" s="967"/>
      <c r="O2643" s="970"/>
      <c r="P2643" s="967"/>
      <c r="Q2643" s="970"/>
      <c r="R2643" s="967"/>
      <c r="S2643" s="970"/>
      <c r="T2643" s="967"/>
      <c r="U2643" s="970"/>
      <c r="V2643" s="967"/>
      <c r="W2643" s="970"/>
      <c r="X2643" s="1261"/>
    </row>
    <row r="2644" spans="1:24" ht="12.6" hidden="1" customHeight="1" outlineLevel="2">
      <c r="A2644" s="997">
        <v>44397</v>
      </c>
      <c r="B2644" s="1163" t="s">
        <v>5698</v>
      </c>
      <c r="C2644" s="955" t="s">
        <v>8383</v>
      </c>
      <c r="D2644" s="966"/>
      <c r="E2644" s="977" t="s">
        <v>5700</v>
      </c>
      <c r="F2644" s="972"/>
      <c r="G2644" s="970"/>
      <c r="H2644" s="967"/>
      <c r="I2644" s="970"/>
      <c r="J2644" s="967"/>
      <c r="K2644" s="970"/>
      <c r="L2644" s="967"/>
      <c r="M2644" s="970"/>
      <c r="N2644" s="967"/>
      <c r="O2644" s="970"/>
      <c r="P2644" s="967"/>
      <c r="Q2644" s="970"/>
      <c r="R2644" s="967"/>
      <c r="S2644" s="970"/>
      <c r="T2644" s="967"/>
      <c r="U2644" s="970"/>
      <c r="V2644" s="967"/>
      <c r="W2644" s="970"/>
      <c r="X2644" s="1261"/>
    </row>
    <row r="2645" spans="1:24" ht="12.6" hidden="1" customHeight="1" outlineLevel="2">
      <c r="A2645" s="997">
        <v>44397</v>
      </c>
      <c r="B2645" s="1163" t="s">
        <v>5698</v>
      </c>
      <c r="C2645" s="955" t="s">
        <v>8384</v>
      </c>
      <c r="D2645" s="966"/>
      <c r="E2645" s="968"/>
      <c r="F2645" s="972"/>
      <c r="G2645" s="970"/>
      <c r="H2645" s="967"/>
      <c r="I2645" s="970"/>
      <c r="J2645" s="967"/>
      <c r="K2645" s="970"/>
      <c r="L2645" s="967"/>
      <c r="M2645" s="970"/>
      <c r="N2645" s="967"/>
      <c r="O2645" s="973" t="s">
        <v>5700</v>
      </c>
      <c r="P2645" s="967"/>
      <c r="Q2645" s="970"/>
      <c r="R2645" s="967"/>
      <c r="S2645" s="970"/>
      <c r="T2645" s="967"/>
      <c r="U2645" s="970"/>
      <c r="V2645" s="967"/>
      <c r="W2645" s="970"/>
      <c r="X2645" s="1261"/>
    </row>
    <row r="2646" spans="1:24" ht="12.6" hidden="1" customHeight="1" outlineLevel="2">
      <c r="A2646" s="997">
        <v>44397</v>
      </c>
      <c r="B2646" s="1163" t="s">
        <v>5698</v>
      </c>
      <c r="C2646" s="955" t="s">
        <v>8385</v>
      </c>
      <c r="D2646" s="966"/>
      <c r="E2646" s="968"/>
      <c r="F2646" s="972"/>
      <c r="G2646" s="970"/>
      <c r="H2646" s="967"/>
      <c r="I2646" s="970"/>
      <c r="J2646" s="967"/>
      <c r="K2646" s="970"/>
      <c r="L2646" s="967"/>
      <c r="M2646" s="970"/>
      <c r="N2646" s="967"/>
      <c r="O2646" s="973" t="s">
        <v>5700</v>
      </c>
      <c r="P2646" s="967"/>
      <c r="Q2646" s="970"/>
      <c r="R2646" s="967"/>
      <c r="S2646" s="970"/>
      <c r="T2646" s="967"/>
      <c r="U2646" s="970"/>
      <c r="V2646" s="967"/>
      <c r="W2646" s="970"/>
      <c r="X2646" s="1261"/>
    </row>
    <row r="2647" spans="1:24" ht="12.6" hidden="1" customHeight="1" outlineLevel="2">
      <c r="A2647" s="997">
        <v>44397</v>
      </c>
      <c r="B2647" s="1163" t="s">
        <v>5698</v>
      </c>
      <c r="C2647" s="955" t="s">
        <v>8386</v>
      </c>
      <c r="D2647" s="975" t="s">
        <v>5700</v>
      </c>
      <c r="E2647" s="968"/>
      <c r="F2647" s="972"/>
      <c r="G2647" s="973" t="s">
        <v>5700</v>
      </c>
      <c r="H2647" s="967"/>
      <c r="I2647" s="970"/>
      <c r="J2647" s="967"/>
      <c r="K2647" s="970"/>
      <c r="L2647" s="967"/>
      <c r="M2647" s="970"/>
      <c r="N2647" s="967"/>
      <c r="O2647" s="970"/>
      <c r="P2647" s="967"/>
      <c r="Q2647" s="970"/>
      <c r="R2647" s="967"/>
      <c r="S2647" s="970"/>
      <c r="T2647" s="967"/>
      <c r="U2647" s="970"/>
      <c r="V2647" s="967"/>
      <c r="W2647" s="970"/>
      <c r="X2647" s="1261"/>
    </row>
    <row r="2648" spans="1:24" ht="12.6" hidden="1" customHeight="1" outlineLevel="2">
      <c r="A2648" s="997">
        <v>44397</v>
      </c>
      <c r="B2648" s="1163" t="s">
        <v>5698</v>
      </c>
      <c r="C2648" s="955" t="s">
        <v>8387</v>
      </c>
      <c r="D2648" s="975" t="s">
        <v>5700</v>
      </c>
      <c r="E2648" s="968"/>
      <c r="F2648" s="972"/>
      <c r="G2648" s="970"/>
      <c r="H2648" s="967"/>
      <c r="I2648" s="970"/>
      <c r="J2648" s="967"/>
      <c r="K2648" s="970"/>
      <c r="L2648" s="967"/>
      <c r="M2648" s="970"/>
      <c r="N2648" s="967"/>
      <c r="O2648" s="970"/>
      <c r="P2648" s="967"/>
      <c r="Q2648" s="970"/>
      <c r="R2648" s="967"/>
      <c r="S2648" s="970"/>
      <c r="T2648" s="967"/>
      <c r="U2648" s="970"/>
      <c r="V2648" s="967"/>
      <c r="W2648" s="970"/>
      <c r="X2648" s="1261"/>
    </row>
    <row r="2649" spans="1:24" ht="12.6" hidden="1" customHeight="1" outlineLevel="2">
      <c r="A2649" s="997">
        <v>44397</v>
      </c>
      <c r="B2649" s="1163" t="s">
        <v>5698</v>
      </c>
      <c r="C2649" s="955" t="s">
        <v>8388</v>
      </c>
      <c r="D2649" s="966"/>
      <c r="E2649" s="977" t="s">
        <v>5700</v>
      </c>
      <c r="F2649" s="972"/>
      <c r="G2649" s="970"/>
      <c r="H2649" s="967"/>
      <c r="I2649" s="970"/>
      <c r="J2649" s="967"/>
      <c r="K2649" s="970"/>
      <c r="L2649" s="967"/>
      <c r="M2649" s="970"/>
      <c r="N2649" s="967"/>
      <c r="O2649" s="970"/>
      <c r="P2649" s="967"/>
      <c r="Q2649" s="970"/>
      <c r="R2649" s="967"/>
      <c r="S2649" s="970"/>
      <c r="T2649" s="967"/>
      <c r="U2649" s="970"/>
      <c r="V2649" s="967"/>
      <c r="W2649" s="970"/>
      <c r="X2649" s="1261"/>
    </row>
    <row r="2650" spans="1:24" ht="37.799999999999997" hidden="1" customHeight="1" outlineLevel="2">
      <c r="A2650" s="997">
        <v>44397</v>
      </c>
      <c r="B2650" s="1163" t="s">
        <v>5698</v>
      </c>
      <c r="C2650" s="955" t="s">
        <v>8389</v>
      </c>
      <c r="D2650" s="966"/>
      <c r="E2650" s="968"/>
      <c r="F2650" s="969" t="s">
        <v>5700</v>
      </c>
      <c r="G2650" s="970"/>
      <c r="H2650" s="967"/>
      <c r="I2650" s="970"/>
      <c r="J2650" s="967"/>
      <c r="K2650" s="970"/>
      <c r="L2650" s="967"/>
      <c r="M2650" s="970"/>
      <c r="N2650" s="967"/>
      <c r="O2650" s="970"/>
      <c r="P2650" s="967"/>
      <c r="Q2650" s="970"/>
      <c r="R2650" s="967"/>
      <c r="S2650" s="970"/>
      <c r="T2650" s="967"/>
      <c r="U2650" s="970"/>
      <c r="V2650" s="967"/>
      <c r="W2650" s="970"/>
      <c r="X2650" s="1261"/>
    </row>
    <row r="2651" spans="1:24" ht="12.6" hidden="1" customHeight="1" outlineLevel="2">
      <c r="A2651" s="997">
        <v>44397</v>
      </c>
      <c r="B2651" s="1163" t="s">
        <v>5698</v>
      </c>
      <c r="C2651" s="955" t="s">
        <v>8390</v>
      </c>
      <c r="D2651" s="966"/>
      <c r="E2651" s="968"/>
      <c r="F2651" s="972"/>
      <c r="G2651" s="970"/>
      <c r="H2651" s="967"/>
      <c r="I2651" s="970"/>
      <c r="J2651" s="967"/>
      <c r="K2651" s="970"/>
      <c r="L2651" s="967"/>
      <c r="M2651" s="970"/>
      <c r="N2651" s="967"/>
      <c r="O2651" s="970"/>
      <c r="P2651" s="967"/>
      <c r="Q2651" s="970"/>
      <c r="R2651" s="967"/>
      <c r="S2651" s="970"/>
      <c r="T2651" s="974" t="s">
        <v>5700</v>
      </c>
      <c r="U2651" s="970"/>
      <c r="V2651" s="967"/>
      <c r="W2651" s="970"/>
      <c r="X2651" s="1261"/>
    </row>
    <row r="2652" spans="1:24" ht="12.6" hidden="1" customHeight="1" outlineLevel="2">
      <c r="A2652" s="997">
        <v>44397</v>
      </c>
      <c r="B2652" s="1163" t="s">
        <v>5706</v>
      </c>
      <c r="C2652" s="955" t="s">
        <v>8391</v>
      </c>
      <c r="D2652" s="966"/>
      <c r="E2652" s="968"/>
      <c r="F2652" s="972"/>
      <c r="G2652" s="970"/>
      <c r="H2652" s="967"/>
      <c r="I2652" s="970"/>
      <c r="J2652" s="967"/>
      <c r="K2652" s="970"/>
      <c r="L2652" s="967"/>
      <c r="M2652" s="970"/>
      <c r="N2652" s="967"/>
      <c r="O2652" s="970"/>
      <c r="P2652" s="967"/>
      <c r="Q2652" s="970"/>
      <c r="R2652" s="967"/>
      <c r="S2652" s="970"/>
      <c r="T2652" s="967"/>
      <c r="U2652" s="970"/>
      <c r="V2652" s="967"/>
      <c r="W2652" s="970"/>
      <c r="X2652" s="1261"/>
    </row>
    <row r="2653" spans="1:24" ht="12.6" hidden="1" customHeight="1" outlineLevel="2">
      <c r="A2653" s="997">
        <v>44397</v>
      </c>
      <c r="B2653" s="1163" t="s">
        <v>5739</v>
      </c>
      <c r="C2653" s="955" t="s">
        <v>8392</v>
      </c>
      <c r="D2653" s="966"/>
      <c r="E2653" s="968"/>
      <c r="F2653" s="972"/>
      <c r="G2653" s="970"/>
      <c r="H2653" s="967"/>
      <c r="I2653" s="970"/>
      <c r="J2653" s="967"/>
      <c r="K2653" s="970"/>
      <c r="L2653" s="967"/>
      <c r="M2653" s="970"/>
      <c r="N2653" s="967"/>
      <c r="O2653" s="970"/>
      <c r="P2653" s="967"/>
      <c r="Q2653" s="970"/>
      <c r="R2653" s="967"/>
      <c r="S2653" s="970"/>
      <c r="T2653" s="967"/>
      <c r="U2653" s="970"/>
      <c r="V2653" s="967"/>
      <c r="W2653" s="970"/>
      <c r="X2653" s="1261"/>
    </row>
    <row r="2654" spans="1:24" ht="25.2" hidden="1" customHeight="1" outlineLevel="2">
      <c r="A2654" s="997">
        <v>44397</v>
      </c>
      <c r="B2654" s="1163" t="s">
        <v>5698</v>
      </c>
      <c r="C2654" s="955" t="s">
        <v>8393</v>
      </c>
      <c r="D2654" s="966"/>
      <c r="E2654" s="968"/>
      <c r="F2654" s="969" t="s">
        <v>5700</v>
      </c>
      <c r="G2654" s="970"/>
      <c r="H2654" s="967"/>
      <c r="I2654" s="970"/>
      <c r="J2654" s="967"/>
      <c r="K2654" s="970"/>
      <c r="L2654" s="967"/>
      <c r="M2654" s="970"/>
      <c r="N2654" s="967"/>
      <c r="O2654" s="970"/>
      <c r="P2654" s="967"/>
      <c r="Q2654" s="970"/>
      <c r="R2654" s="967"/>
      <c r="S2654" s="970"/>
      <c r="T2654" s="967"/>
      <c r="U2654" s="970"/>
      <c r="V2654" s="967"/>
      <c r="W2654" s="970"/>
      <c r="X2654" s="1261"/>
    </row>
    <row r="2655" spans="1:24" ht="12.6" hidden="1" customHeight="1" outlineLevel="2">
      <c r="A2655" s="997">
        <v>44397</v>
      </c>
      <c r="B2655" s="1163" t="s">
        <v>5698</v>
      </c>
      <c r="C2655" s="955" t="s">
        <v>8394</v>
      </c>
      <c r="D2655" s="966"/>
      <c r="E2655" s="968"/>
      <c r="F2655" s="972"/>
      <c r="G2655" s="970"/>
      <c r="H2655" s="974" t="s">
        <v>5700</v>
      </c>
      <c r="I2655" s="970"/>
      <c r="J2655" s="967"/>
      <c r="K2655" s="970"/>
      <c r="L2655" s="967"/>
      <c r="M2655" s="970"/>
      <c r="N2655" s="967"/>
      <c r="O2655" s="970"/>
      <c r="P2655" s="967"/>
      <c r="Q2655" s="970"/>
      <c r="R2655" s="967"/>
      <c r="S2655" s="970"/>
      <c r="T2655" s="967"/>
      <c r="U2655" s="970"/>
      <c r="V2655" s="967"/>
      <c r="W2655" s="970"/>
      <c r="X2655" s="1261"/>
    </row>
    <row r="2656" spans="1:24" ht="12.6" hidden="1" customHeight="1" outlineLevel="2">
      <c r="A2656" s="997">
        <v>44397</v>
      </c>
      <c r="B2656" s="1163" t="s">
        <v>5698</v>
      </c>
      <c r="C2656" s="955" t="s">
        <v>8395</v>
      </c>
      <c r="D2656" s="966"/>
      <c r="E2656" s="968"/>
      <c r="F2656" s="972"/>
      <c r="G2656" s="970"/>
      <c r="H2656" s="967"/>
      <c r="I2656" s="970"/>
      <c r="J2656" s="967"/>
      <c r="K2656" s="970"/>
      <c r="L2656" s="967"/>
      <c r="M2656" s="970"/>
      <c r="N2656" s="967"/>
      <c r="O2656" s="970"/>
      <c r="P2656" s="967"/>
      <c r="Q2656" s="970"/>
      <c r="R2656" s="974" t="s">
        <v>5700</v>
      </c>
      <c r="S2656" s="970"/>
      <c r="T2656" s="967"/>
      <c r="U2656" s="970"/>
      <c r="V2656" s="967"/>
      <c r="W2656" s="970"/>
      <c r="X2656" s="1261"/>
    </row>
    <row r="2657" spans="1:24" ht="12.6" hidden="1" customHeight="1" outlineLevel="2">
      <c r="A2657" s="997">
        <v>44397</v>
      </c>
      <c r="B2657" s="1163" t="s">
        <v>5739</v>
      </c>
      <c r="C2657" s="955" t="s">
        <v>8396</v>
      </c>
      <c r="D2657" s="975" t="s">
        <v>5700</v>
      </c>
      <c r="E2657" s="968"/>
      <c r="F2657" s="972"/>
      <c r="G2657" s="970"/>
      <c r="H2657" s="967"/>
      <c r="I2657" s="970"/>
      <c r="J2657" s="967"/>
      <c r="K2657" s="970"/>
      <c r="L2657" s="967"/>
      <c r="M2657" s="970"/>
      <c r="N2657" s="967"/>
      <c r="O2657" s="970"/>
      <c r="P2657" s="967"/>
      <c r="Q2657" s="970"/>
      <c r="R2657" s="967"/>
      <c r="S2657" s="970"/>
      <c r="T2657" s="967"/>
      <c r="U2657" s="970"/>
      <c r="V2657" s="967"/>
      <c r="W2657" s="970"/>
      <c r="X2657" s="1261"/>
    </row>
    <row r="2658" spans="1:24" ht="12.6" hidden="1" customHeight="1" outlineLevel="2">
      <c r="A2658" s="997">
        <v>44397</v>
      </c>
      <c r="B2658" s="1163" t="s">
        <v>5698</v>
      </c>
      <c r="C2658" s="955" t="s">
        <v>8397</v>
      </c>
      <c r="D2658" s="966"/>
      <c r="E2658" s="968"/>
      <c r="F2658" s="969" t="s">
        <v>5700</v>
      </c>
      <c r="G2658" s="970"/>
      <c r="H2658" s="967"/>
      <c r="I2658" s="970"/>
      <c r="J2658" s="967"/>
      <c r="K2658" s="970"/>
      <c r="L2658" s="967"/>
      <c r="M2658" s="970"/>
      <c r="N2658" s="967"/>
      <c r="O2658" s="973" t="s">
        <v>5700</v>
      </c>
      <c r="P2658" s="967"/>
      <c r="Q2658" s="970"/>
      <c r="R2658" s="967"/>
      <c r="S2658" s="970"/>
      <c r="T2658" s="967"/>
      <c r="U2658" s="970"/>
      <c r="V2658" s="967"/>
      <c r="W2658" s="970"/>
      <c r="X2658" s="1261"/>
    </row>
    <row r="2659" spans="1:24" ht="12.6" hidden="1" customHeight="1" outlineLevel="2">
      <c r="A2659" s="997">
        <v>44397</v>
      </c>
      <c r="B2659" s="1163" t="s">
        <v>5698</v>
      </c>
      <c r="C2659" s="955" t="s">
        <v>8398</v>
      </c>
      <c r="D2659" s="966"/>
      <c r="E2659" s="968"/>
      <c r="F2659" s="972"/>
      <c r="G2659" s="970"/>
      <c r="H2659" s="967"/>
      <c r="I2659" s="970"/>
      <c r="J2659" s="967"/>
      <c r="K2659" s="970"/>
      <c r="L2659" s="967"/>
      <c r="M2659" s="970"/>
      <c r="N2659" s="967"/>
      <c r="O2659" s="973" t="s">
        <v>5700</v>
      </c>
      <c r="P2659" s="967"/>
      <c r="Q2659" s="970"/>
      <c r="R2659" s="967"/>
      <c r="S2659" s="970"/>
      <c r="T2659" s="967"/>
      <c r="U2659" s="970"/>
      <c r="V2659" s="967"/>
      <c r="W2659" s="970"/>
      <c r="X2659" s="1261"/>
    </row>
    <row r="2660" spans="1:24" ht="12.6" hidden="1" customHeight="1" outlineLevel="2">
      <c r="A2660" s="997">
        <v>44397</v>
      </c>
      <c r="B2660" s="1163" t="s">
        <v>6950</v>
      </c>
      <c r="C2660" s="955" t="s">
        <v>8399</v>
      </c>
      <c r="D2660" s="966"/>
      <c r="E2660" s="968"/>
      <c r="F2660" s="972"/>
      <c r="G2660" s="970"/>
      <c r="H2660" s="967"/>
      <c r="I2660" s="970"/>
      <c r="J2660" s="967"/>
      <c r="K2660" s="970"/>
      <c r="L2660" s="967"/>
      <c r="M2660" s="970"/>
      <c r="N2660" s="967"/>
      <c r="O2660" s="970"/>
      <c r="P2660" s="967"/>
      <c r="Q2660" s="970"/>
      <c r="R2660" s="967"/>
      <c r="S2660" s="970"/>
      <c r="T2660" s="974" t="s">
        <v>5700</v>
      </c>
      <c r="U2660" s="970"/>
      <c r="V2660" s="967"/>
      <c r="W2660" s="970"/>
      <c r="X2660" s="1261"/>
    </row>
    <row r="2661" spans="1:24" ht="12.6" hidden="1" customHeight="1" outlineLevel="2">
      <c r="A2661" s="997">
        <v>44397</v>
      </c>
      <c r="B2661" s="1163" t="s">
        <v>8400</v>
      </c>
      <c r="C2661" s="955" t="s">
        <v>8401</v>
      </c>
      <c r="D2661" s="966"/>
      <c r="E2661" s="968"/>
      <c r="F2661" s="972"/>
      <c r="G2661" s="970"/>
      <c r="H2661" s="967"/>
      <c r="I2661" s="970"/>
      <c r="J2661" s="967"/>
      <c r="K2661" s="970"/>
      <c r="L2661" s="967"/>
      <c r="M2661" s="970"/>
      <c r="N2661" s="967"/>
      <c r="O2661" s="970"/>
      <c r="P2661" s="967"/>
      <c r="Q2661" s="970"/>
      <c r="R2661" s="967"/>
      <c r="S2661" s="970"/>
      <c r="T2661" s="974" t="s">
        <v>5700</v>
      </c>
      <c r="U2661" s="970"/>
      <c r="V2661" s="967"/>
      <c r="W2661" s="970"/>
      <c r="X2661" s="1261"/>
    </row>
    <row r="2662" spans="1:24" ht="12.6" hidden="1" customHeight="1" outlineLevel="2">
      <c r="A2662" s="997">
        <v>44397</v>
      </c>
      <c r="B2662" s="1163" t="s">
        <v>5698</v>
      </c>
      <c r="C2662" s="955" t="s">
        <v>8402</v>
      </c>
      <c r="D2662" s="966"/>
      <c r="E2662" s="968"/>
      <c r="F2662" s="972"/>
      <c r="G2662" s="970"/>
      <c r="H2662" s="967"/>
      <c r="I2662" s="970"/>
      <c r="J2662" s="967"/>
      <c r="K2662" s="970"/>
      <c r="L2662" s="967"/>
      <c r="M2662" s="970"/>
      <c r="N2662" s="967"/>
      <c r="O2662" s="970"/>
      <c r="P2662" s="967"/>
      <c r="Q2662" s="973" t="s">
        <v>5700</v>
      </c>
      <c r="R2662" s="967"/>
      <c r="S2662" s="970"/>
      <c r="T2662" s="967"/>
      <c r="U2662" s="970"/>
      <c r="V2662" s="967"/>
      <c r="W2662" s="970"/>
      <c r="X2662" s="1261"/>
    </row>
    <row r="2663" spans="1:24" ht="12.6" hidden="1" customHeight="1" outlineLevel="2">
      <c r="A2663" s="997">
        <v>44397</v>
      </c>
      <c r="B2663" s="1163" t="s">
        <v>8403</v>
      </c>
      <c r="C2663" s="955" t="s">
        <v>8404</v>
      </c>
      <c r="D2663" s="966"/>
      <c r="E2663" s="968"/>
      <c r="F2663" s="972"/>
      <c r="G2663" s="970"/>
      <c r="H2663" s="967"/>
      <c r="I2663" s="970"/>
      <c r="J2663" s="967"/>
      <c r="K2663" s="970"/>
      <c r="L2663" s="967"/>
      <c r="M2663" s="970"/>
      <c r="N2663" s="967"/>
      <c r="O2663" s="970"/>
      <c r="P2663" s="967"/>
      <c r="Q2663" s="970"/>
      <c r="R2663" s="967"/>
      <c r="S2663" s="970"/>
      <c r="T2663" s="974" t="s">
        <v>5700</v>
      </c>
      <c r="U2663" s="970"/>
      <c r="V2663" s="967"/>
      <c r="W2663" s="970"/>
      <c r="X2663" s="1261"/>
    </row>
    <row r="2664" spans="1:24" ht="12.6" hidden="1" customHeight="1" outlineLevel="1" collapsed="1">
      <c r="A2664" s="1269">
        <v>44398</v>
      </c>
      <c r="B2664" s="1163" t="s">
        <v>5706</v>
      </c>
      <c r="C2664" s="955" t="s">
        <v>8405</v>
      </c>
      <c r="D2664" s="975" t="s">
        <v>5700</v>
      </c>
      <c r="E2664" s="977" t="s">
        <v>5700</v>
      </c>
      <c r="F2664" s="972"/>
      <c r="G2664" s="970"/>
      <c r="H2664" s="967"/>
      <c r="I2664" s="970"/>
      <c r="J2664" s="967"/>
      <c r="K2664" s="970"/>
      <c r="L2664" s="967"/>
      <c r="M2664" s="970"/>
      <c r="N2664" s="967"/>
      <c r="O2664" s="970"/>
      <c r="P2664" s="967"/>
      <c r="Q2664" s="970"/>
      <c r="R2664" s="967"/>
      <c r="S2664" s="970"/>
      <c r="T2664" s="967"/>
      <c r="U2664" s="970"/>
      <c r="V2664" s="967"/>
      <c r="W2664" s="970"/>
      <c r="X2664" s="1261"/>
    </row>
    <row r="2665" spans="1:24" ht="12.6" hidden="1" customHeight="1" outlineLevel="2">
      <c r="A2665" s="1269">
        <v>44398</v>
      </c>
      <c r="B2665" s="1163" t="s">
        <v>5698</v>
      </c>
      <c r="C2665" s="955" t="s">
        <v>8406</v>
      </c>
      <c r="D2665" s="966"/>
      <c r="E2665" s="968"/>
      <c r="F2665" s="972"/>
      <c r="G2665" s="970"/>
      <c r="H2665" s="967"/>
      <c r="I2665" s="970"/>
      <c r="J2665" s="967"/>
      <c r="K2665" s="970"/>
      <c r="L2665" s="967"/>
      <c r="M2665" s="970"/>
      <c r="N2665" s="967"/>
      <c r="O2665" s="970"/>
      <c r="P2665" s="967"/>
      <c r="Q2665" s="970"/>
      <c r="R2665" s="974" t="s">
        <v>5700</v>
      </c>
      <c r="S2665" s="970"/>
      <c r="T2665" s="967"/>
      <c r="U2665" s="970"/>
      <c r="V2665" s="967"/>
      <c r="W2665" s="970"/>
      <c r="X2665" s="1261"/>
    </row>
    <row r="2666" spans="1:24" ht="25.2" hidden="1" customHeight="1" outlineLevel="2">
      <c r="A2666" s="1269">
        <v>44398</v>
      </c>
      <c r="B2666" s="1163" t="s">
        <v>5698</v>
      </c>
      <c r="C2666" s="955" t="s">
        <v>8407</v>
      </c>
      <c r="D2666" s="966"/>
      <c r="E2666" s="968"/>
      <c r="F2666" s="969" t="s">
        <v>5700</v>
      </c>
      <c r="G2666" s="970"/>
      <c r="H2666" s="967"/>
      <c r="I2666" s="970"/>
      <c r="J2666" s="967"/>
      <c r="K2666" s="970"/>
      <c r="L2666" s="967"/>
      <c r="M2666" s="970"/>
      <c r="N2666" s="967"/>
      <c r="O2666" s="970"/>
      <c r="P2666" s="967"/>
      <c r="Q2666" s="970"/>
      <c r="R2666" s="967"/>
      <c r="S2666" s="970"/>
      <c r="T2666" s="967"/>
      <c r="U2666" s="970"/>
      <c r="V2666" s="967"/>
      <c r="W2666" s="970"/>
      <c r="X2666" s="1261"/>
    </row>
    <row r="2667" spans="1:24" ht="12.6" hidden="1" customHeight="1" outlineLevel="2">
      <c r="A2667" s="1269">
        <v>44398</v>
      </c>
      <c r="B2667" s="1163" t="s">
        <v>5698</v>
      </c>
      <c r="C2667" s="955" t="s">
        <v>8408</v>
      </c>
      <c r="D2667" s="975" t="s">
        <v>5700</v>
      </c>
      <c r="E2667" s="968"/>
      <c r="F2667" s="972"/>
      <c r="G2667" s="970"/>
      <c r="H2667" s="967"/>
      <c r="I2667" s="970"/>
      <c r="J2667" s="967"/>
      <c r="K2667" s="970"/>
      <c r="L2667" s="967"/>
      <c r="M2667" s="970"/>
      <c r="N2667" s="967"/>
      <c r="O2667" s="970"/>
      <c r="P2667" s="967"/>
      <c r="Q2667" s="970"/>
      <c r="R2667" s="967"/>
      <c r="S2667" s="970"/>
      <c r="T2667" s="967"/>
      <c r="U2667" s="970"/>
      <c r="V2667" s="967"/>
      <c r="W2667" s="970"/>
      <c r="X2667" s="1261"/>
    </row>
    <row r="2668" spans="1:24" ht="25.2" hidden="1" customHeight="1" outlineLevel="2">
      <c r="A2668" s="1269">
        <v>44398</v>
      </c>
      <c r="B2668" s="1163" t="s">
        <v>8409</v>
      </c>
      <c r="C2668" s="955" t="s">
        <v>8410</v>
      </c>
      <c r="D2668" s="975" t="s">
        <v>5700</v>
      </c>
      <c r="E2668" s="968"/>
      <c r="F2668" s="972"/>
      <c r="G2668" s="970"/>
      <c r="H2668" s="967"/>
      <c r="I2668" s="970"/>
      <c r="J2668" s="967"/>
      <c r="K2668" s="970"/>
      <c r="L2668" s="967"/>
      <c r="M2668" s="970"/>
      <c r="N2668" s="967"/>
      <c r="O2668" s="970"/>
      <c r="P2668" s="967"/>
      <c r="Q2668" s="970"/>
      <c r="R2668" s="967"/>
      <c r="S2668" s="970"/>
      <c r="T2668" s="967"/>
      <c r="U2668" s="970"/>
      <c r="V2668" s="967"/>
      <c r="W2668" s="970"/>
      <c r="X2668" s="1261"/>
    </row>
    <row r="2669" spans="1:24" ht="25.2" hidden="1" customHeight="1" outlineLevel="2">
      <c r="A2669" s="1269">
        <v>44398</v>
      </c>
      <c r="B2669" s="1163" t="s">
        <v>5698</v>
      </c>
      <c r="C2669" s="955" t="s">
        <v>8411</v>
      </c>
      <c r="D2669" s="966"/>
      <c r="E2669" s="977" t="s">
        <v>5700</v>
      </c>
      <c r="F2669" s="972"/>
      <c r="G2669" s="970"/>
      <c r="H2669" s="967"/>
      <c r="I2669" s="970"/>
      <c r="J2669" s="974" t="s">
        <v>5700</v>
      </c>
      <c r="K2669" s="970"/>
      <c r="L2669" s="967"/>
      <c r="M2669" s="970"/>
      <c r="N2669" s="967"/>
      <c r="O2669" s="970"/>
      <c r="P2669" s="967"/>
      <c r="Q2669" s="970"/>
      <c r="R2669" s="974" t="s">
        <v>5700</v>
      </c>
      <c r="S2669" s="970"/>
      <c r="T2669" s="967"/>
      <c r="U2669" s="970"/>
      <c r="V2669" s="967"/>
      <c r="W2669" s="970"/>
      <c r="X2669" s="1261"/>
    </row>
    <row r="2670" spans="1:24" ht="25.2" hidden="1" customHeight="1" outlineLevel="2">
      <c r="A2670" s="1269">
        <v>44398</v>
      </c>
      <c r="B2670" s="1163" t="s">
        <v>5698</v>
      </c>
      <c r="C2670" s="955" t="s">
        <v>8412</v>
      </c>
      <c r="D2670" s="975" t="s">
        <v>5700</v>
      </c>
      <c r="E2670" s="968"/>
      <c r="F2670" s="972"/>
      <c r="G2670" s="970"/>
      <c r="H2670" s="967"/>
      <c r="I2670" s="970"/>
      <c r="J2670" s="967"/>
      <c r="K2670" s="970"/>
      <c r="L2670" s="967"/>
      <c r="M2670" s="970"/>
      <c r="N2670" s="967"/>
      <c r="O2670" s="970"/>
      <c r="P2670" s="967"/>
      <c r="Q2670" s="970"/>
      <c r="R2670" s="967"/>
      <c r="S2670" s="970"/>
      <c r="T2670" s="967"/>
      <c r="U2670" s="970"/>
      <c r="V2670" s="967"/>
      <c r="W2670" s="970"/>
      <c r="X2670" s="1261"/>
    </row>
    <row r="2671" spans="1:24" ht="12.6" hidden="1" customHeight="1" outlineLevel="2">
      <c r="A2671" s="1269">
        <v>44398</v>
      </c>
      <c r="B2671" s="1163" t="s">
        <v>5698</v>
      </c>
      <c r="C2671" s="955" t="s">
        <v>8413</v>
      </c>
      <c r="D2671" s="966"/>
      <c r="E2671" s="968"/>
      <c r="F2671" s="969" t="s">
        <v>5700</v>
      </c>
      <c r="G2671" s="970"/>
      <c r="H2671" s="967"/>
      <c r="I2671" s="970"/>
      <c r="J2671" s="967"/>
      <c r="K2671" s="970"/>
      <c r="L2671" s="967"/>
      <c r="M2671" s="970"/>
      <c r="N2671" s="967"/>
      <c r="O2671" s="970"/>
      <c r="P2671" s="967"/>
      <c r="Q2671" s="970"/>
      <c r="R2671" s="967"/>
      <c r="S2671" s="970"/>
      <c r="T2671" s="967"/>
      <c r="U2671" s="970"/>
      <c r="V2671" s="967"/>
      <c r="W2671" s="970"/>
      <c r="X2671" s="1261"/>
    </row>
    <row r="2672" spans="1:24" ht="12.6" hidden="1" customHeight="1" outlineLevel="2">
      <c r="A2672" s="1269">
        <v>44398</v>
      </c>
      <c r="B2672" s="1163" t="s">
        <v>5698</v>
      </c>
      <c r="C2672" s="955" t="s">
        <v>8414</v>
      </c>
      <c r="D2672" s="966"/>
      <c r="E2672" s="968"/>
      <c r="F2672" s="972"/>
      <c r="G2672" s="970"/>
      <c r="H2672" s="967"/>
      <c r="I2672" s="970"/>
      <c r="J2672" s="967"/>
      <c r="K2672" s="970"/>
      <c r="L2672" s="967"/>
      <c r="M2672" s="970"/>
      <c r="N2672" s="967"/>
      <c r="O2672" s="970"/>
      <c r="P2672" s="967"/>
      <c r="Q2672" s="970"/>
      <c r="R2672" s="967"/>
      <c r="S2672" s="970"/>
      <c r="T2672" s="974" t="s">
        <v>5700</v>
      </c>
      <c r="U2672" s="970"/>
      <c r="V2672" s="967"/>
      <c r="W2672" s="970"/>
      <c r="X2672" s="1261"/>
    </row>
    <row r="2673" spans="1:24" ht="12.6" hidden="1" customHeight="1" outlineLevel="2">
      <c r="A2673" s="1269">
        <v>44398</v>
      </c>
      <c r="B2673" s="1163" t="s">
        <v>5698</v>
      </c>
      <c r="C2673" s="955" t="s">
        <v>8415</v>
      </c>
      <c r="D2673" s="966"/>
      <c r="E2673" s="968"/>
      <c r="F2673" s="969" t="s">
        <v>5700</v>
      </c>
      <c r="G2673" s="970"/>
      <c r="H2673" s="967"/>
      <c r="I2673" s="970"/>
      <c r="J2673" s="967"/>
      <c r="K2673" s="970"/>
      <c r="L2673" s="967"/>
      <c r="M2673" s="970"/>
      <c r="N2673" s="967"/>
      <c r="O2673" s="970"/>
      <c r="P2673" s="967"/>
      <c r="Q2673" s="970"/>
      <c r="R2673" s="967"/>
      <c r="S2673" s="970"/>
      <c r="T2673" s="967"/>
      <c r="U2673" s="970"/>
      <c r="V2673" s="967"/>
      <c r="W2673" s="970"/>
      <c r="X2673" s="1261"/>
    </row>
    <row r="2674" spans="1:24" ht="12.6" hidden="1" customHeight="1" outlineLevel="2">
      <c r="A2674" s="1269">
        <v>44398</v>
      </c>
      <c r="B2674" s="1163" t="s">
        <v>5698</v>
      </c>
      <c r="C2674" s="955" t="s">
        <v>8416</v>
      </c>
      <c r="D2674" s="966"/>
      <c r="E2674" s="977" t="s">
        <v>5700</v>
      </c>
      <c r="F2674" s="972"/>
      <c r="G2674" s="970"/>
      <c r="H2674" s="967"/>
      <c r="I2674" s="970"/>
      <c r="J2674" s="967"/>
      <c r="K2674" s="970"/>
      <c r="L2674" s="967"/>
      <c r="M2674" s="970"/>
      <c r="N2674" s="967"/>
      <c r="O2674" s="970"/>
      <c r="P2674" s="967"/>
      <c r="Q2674" s="970"/>
      <c r="R2674" s="967"/>
      <c r="S2674" s="970"/>
      <c r="T2674" s="967"/>
      <c r="U2674" s="970"/>
      <c r="V2674" s="967"/>
      <c r="W2674" s="970"/>
      <c r="X2674" s="1261"/>
    </row>
    <row r="2675" spans="1:24" ht="12.6" hidden="1" customHeight="1" outlineLevel="2">
      <c r="A2675" s="1269">
        <v>44398</v>
      </c>
      <c r="B2675" s="1163" t="s">
        <v>5723</v>
      </c>
      <c r="C2675" s="955" t="s">
        <v>8417</v>
      </c>
      <c r="D2675" s="966"/>
      <c r="E2675" s="968"/>
      <c r="F2675" s="972"/>
      <c r="G2675" s="970"/>
      <c r="H2675" s="967"/>
      <c r="I2675" s="973" t="s">
        <v>5700</v>
      </c>
      <c r="J2675" s="967"/>
      <c r="K2675" s="970"/>
      <c r="L2675" s="967"/>
      <c r="M2675" s="970"/>
      <c r="N2675" s="967"/>
      <c r="O2675" s="970"/>
      <c r="P2675" s="967"/>
      <c r="Q2675" s="970"/>
      <c r="R2675" s="967"/>
      <c r="S2675" s="970"/>
      <c r="T2675" s="967"/>
      <c r="U2675" s="970"/>
      <c r="V2675" s="974" t="s">
        <v>5700</v>
      </c>
      <c r="W2675" s="970"/>
      <c r="X2675" s="1261"/>
    </row>
    <row r="2676" spans="1:24" ht="12.6" hidden="1" customHeight="1" outlineLevel="2">
      <c r="A2676" s="1269">
        <v>44398</v>
      </c>
      <c r="B2676" s="1163" t="s">
        <v>5698</v>
      </c>
      <c r="C2676" s="955" t="s">
        <v>8418</v>
      </c>
      <c r="D2676" s="975" t="s">
        <v>5700</v>
      </c>
      <c r="E2676" s="968"/>
      <c r="F2676" s="972"/>
      <c r="G2676" s="970"/>
      <c r="H2676" s="967"/>
      <c r="I2676" s="970"/>
      <c r="J2676" s="967"/>
      <c r="K2676" s="970"/>
      <c r="L2676" s="967"/>
      <c r="M2676" s="970"/>
      <c r="N2676" s="967"/>
      <c r="O2676" s="970"/>
      <c r="P2676" s="967"/>
      <c r="Q2676" s="970"/>
      <c r="R2676" s="967"/>
      <c r="S2676" s="970"/>
      <c r="T2676" s="967"/>
      <c r="U2676" s="970"/>
      <c r="V2676" s="967"/>
      <c r="W2676" s="970"/>
      <c r="X2676" s="1261"/>
    </row>
    <row r="2677" spans="1:24" ht="25.2" hidden="1" customHeight="1" outlineLevel="2">
      <c r="A2677" s="1269">
        <v>44398</v>
      </c>
      <c r="B2677" s="1163" t="s">
        <v>5723</v>
      </c>
      <c r="C2677" s="955" t="s">
        <v>8419</v>
      </c>
      <c r="D2677" s="966"/>
      <c r="E2677" s="977" t="s">
        <v>5700</v>
      </c>
      <c r="F2677" s="972"/>
      <c r="G2677" s="970"/>
      <c r="H2677" s="967"/>
      <c r="I2677" s="970"/>
      <c r="J2677" s="967"/>
      <c r="K2677" s="970"/>
      <c r="L2677" s="967"/>
      <c r="M2677" s="970"/>
      <c r="N2677" s="967"/>
      <c r="O2677" s="970"/>
      <c r="P2677" s="967"/>
      <c r="Q2677" s="970"/>
      <c r="R2677" s="967"/>
      <c r="S2677" s="970"/>
      <c r="T2677" s="967"/>
      <c r="U2677" s="970"/>
      <c r="V2677" s="974" t="s">
        <v>5700</v>
      </c>
      <c r="W2677" s="970"/>
      <c r="X2677" s="1261"/>
    </row>
    <row r="2678" spans="1:24" ht="12.6" hidden="1" customHeight="1" outlineLevel="2">
      <c r="A2678" s="1269">
        <v>44398</v>
      </c>
      <c r="B2678" s="1163" t="s">
        <v>5698</v>
      </c>
      <c r="C2678" s="955" t="s">
        <v>8420</v>
      </c>
      <c r="D2678" s="966"/>
      <c r="E2678" s="968"/>
      <c r="F2678" s="969" t="s">
        <v>5700</v>
      </c>
      <c r="G2678" s="970"/>
      <c r="H2678" s="967"/>
      <c r="I2678" s="970"/>
      <c r="J2678" s="967"/>
      <c r="K2678" s="970"/>
      <c r="L2678" s="967"/>
      <c r="M2678" s="970"/>
      <c r="N2678" s="967"/>
      <c r="O2678" s="970"/>
      <c r="P2678" s="967"/>
      <c r="Q2678" s="970"/>
      <c r="R2678" s="967"/>
      <c r="S2678" s="970"/>
      <c r="T2678" s="967"/>
      <c r="U2678" s="970"/>
      <c r="V2678" s="967"/>
      <c r="W2678" s="970"/>
      <c r="X2678" s="1261"/>
    </row>
    <row r="2679" spans="1:24" ht="12.6" hidden="1" customHeight="1" outlineLevel="2">
      <c r="A2679" s="1269">
        <v>44398</v>
      </c>
      <c r="B2679" s="1163" t="s">
        <v>5698</v>
      </c>
      <c r="C2679" s="955" t="s">
        <v>8421</v>
      </c>
      <c r="D2679" s="966"/>
      <c r="E2679" s="968"/>
      <c r="F2679" s="972"/>
      <c r="G2679" s="973" t="s">
        <v>5700</v>
      </c>
      <c r="H2679" s="967"/>
      <c r="I2679" s="970"/>
      <c r="J2679" s="967"/>
      <c r="K2679" s="970"/>
      <c r="L2679" s="967"/>
      <c r="M2679" s="970"/>
      <c r="N2679" s="967"/>
      <c r="O2679" s="970"/>
      <c r="P2679" s="967"/>
      <c r="Q2679" s="970"/>
      <c r="R2679" s="967"/>
      <c r="S2679" s="970"/>
      <c r="T2679" s="967"/>
      <c r="U2679" s="970"/>
      <c r="V2679" s="967"/>
      <c r="W2679" s="970"/>
      <c r="X2679" s="1261"/>
    </row>
    <row r="2680" spans="1:24" ht="12.6" hidden="1" customHeight="1" outlineLevel="2">
      <c r="A2680" s="1269">
        <v>44398</v>
      </c>
      <c r="B2680" s="1163" t="s">
        <v>5698</v>
      </c>
      <c r="C2680" s="955" t="s">
        <v>8422</v>
      </c>
      <c r="D2680" s="975" t="s">
        <v>5700</v>
      </c>
      <c r="E2680" s="968"/>
      <c r="F2680" s="972"/>
      <c r="G2680" s="970"/>
      <c r="H2680" s="967"/>
      <c r="I2680" s="970"/>
      <c r="J2680" s="967"/>
      <c r="K2680" s="970"/>
      <c r="L2680" s="967"/>
      <c r="M2680" s="973" t="s">
        <v>5700</v>
      </c>
      <c r="N2680" s="967"/>
      <c r="O2680" s="970"/>
      <c r="P2680" s="967"/>
      <c r="Q2680" s="970"/>
      <c r="R2680" s="967"/>
      <c r="S2680" s="970"/>
      <c r="T2680" s="967"/>
      <c r="U2680" s="970"/>
      <c r="V2680" s="967"/>
      <c r="W2680" s="970"/>
      <c r="X2680" s="1261"/>
    </row>
    <row r="2681" spans="1:24" ht="12.6" hidden="1" customHeight="1" outlineLevel="2">
      <c r="A2681" s="1269">
        <v>44398</v>
      </c>
      <c r="B2681" s="1163" t="s">
        <v>5698</v>
      </c>
      <c r="C2681" s="955" t="s">
        <v>8423</v>
      </c>
      <c r="D2681" s="966"/>
      <c r="E2681" s="968"/>
      <c r="F2681" s="972"/>
      <c r="G2681" s="970"/>
      <c r="H2681" s="967"/>
      <c r="I2681" s="970"/>
      <c r="J2681" s="967"/>
      <c r="K2681" s="970"/>
      <c r="L2681" s="967"/>
      <c r="M2681" s="970"/>
      <c r="N2681" s="967"/>
      <c r="O2681" s="970"/>
      <c r="P2681" s="967"/>
      <c r="Q2681" s="970"/>
      <c r="R2681" s="974" t="s">
        <v>5700</v>
      </c>
      <c r="S2681" s="970"/>
      <c r="T2681" s="967"/>
      <c r="U2681" s="970"/>
      <c r="V2681" s="967"/>
      <c r="W2681" s="970"/>
      <c r="X2681" s="1261"/>
    </row>
    <row r="2682" spans="1:24" ht="12.6" hidden="1" customHeight="1" outlineLevel="2">
      <c r="A2682" s="1269">
        <v>44398</v>
      </c>
      <c r="B2682" s="1163" t="s">
        <v>8424</v>
      </c>
      <c r="C2682" s="955" t="s">
        <v>8425</v>
      </c>
      <c r="D2682" s="966"/>
      <c r="E2682" s="968"/>
      <c r="F2682" s="972"/>
      <c r="G2682" s="970"/>
      <c r="H2682" s="967"/>
      <c r="I2682" s="970"/>
      <c r="J2682" s="967"/>
      <c r="K2682" s="970"/>
      <c r="L2682" s="967"/>
      <c r="M2682" s="970"/>
      <c r="N2682" s="967"/>
      <c r="O2682" s="970"/>
      <c r="P2682" s="974" t="s">
        <v>5700</v>
      </c>
      <c r="Q2682" s="970"/>
      <c r="R2682" s="967"/>
      <c r="S2682" s="970"/>
      <c r="T2682" s="967"/>
      <c r="U2682" s="970"/>
      <c r="V2682" s="967"/>
      <c r="W2682" s="970"/>
      <c r="X2682" s="1261"/>
    </row>
    <row r="2683" spans="1:24" ht="12.6" hidden="1" customHeight="1" outlineLevel="2">
      <c r="A2683" s="1269">
        <v>44398</v>
      </c>
      <c r="B2683" s="1163" t="s">
        <v>5698</v>
      </c>
      <c r="C2683" s="955" t="s">
        <v>8426</v>
      </c>
      <c r="D2683" s="966"/>
      <c r="E2683" s="968"/>
      <c r="F2683" s="972"/>
      <c r="G2683" s="970"/>
      <c r="H2683" s="967"/>
      <c r="I2683" s="970"/>
      <c r="J2683" s="967"/>
      <c r="K2683" s="970"/>
      <c r="L2683" s="967"/>
      <c r="M2683" s="970"/>
      <c r="N2683" s="967"/>
      <c r="O2683" s="970"/>
      <c r="P2683" s="974" t="s">
        <v>5700</v>
      </c>
      <c r="Q2683" s="970"/>
      <c r="R2683" s="967"/>
      <c r="S2683" s="970"/>
      <c r="T2683" s="967"/>
      <c r="U2683" s="970"/>
      <c r="V2683" s="967"/>
      <c r="W2683" s="970"/>
      <c r="X2683" s="1261"/>
    </row>
    <row r="2684" spans="1:24" ht="12.6" hidden="1" customHeight="1" outlineLevel="2">
      <c r="A2684" s="1269">
        <v>44398</v>
      </c>
      <c r="B2684" s="1163" t="s">
        <v>5698</v>
      </c>
      <c r="C2684" s="955" t="s">
        <v>8427</v>
      </c>
      <c r="D2684" s="975" t="s">
        <v>5700</v>
      </c>
      <c r="E2684" s="968"/>
      <c r="F2684" s="972"/>
      <c r="G2684" s="970"/>
      <c r="H2684" s="967"/>
      <c r="I2684" s="970"/>
      <c r="J2684" s="967"/>
      <c r="K2684" s="970"/>
      <c r="L2684" s="967"/>
      <c r="M2684" s="970"/>
      <c r="N2684" s="967"/>
      <c r="O2684" s="970"/>
      <c r="P2684" s="967"/>
      <c r="Q2684" s="970"/>
      <c r="R2684" s="967"/>
      <c r="S2684" s="970"/>
      <c r="T2684" s="967"/>
      <c r="U2684" s="970"/>
      <c r="V2684" s="967"/>
      <c r="W2684" s="970"/>
      <c r="X2684" s="1261"/>
    </row>
    <row r="2685" spans="1:24" ht="12.6" hidden="1" customHeight="1" outlineLevel="2">
      <c r="A2685" s="1269">
        <v>44398</v>
      </c>
      <c r="B2685" s="1163" t="s">
        <v>5698</v>
      </c>
      <c r="C2685" s="955" t="s">
        <v>8428</v>
      </c>
      <c r="D2685" s="966"/>
      <c r="E2685" s="977" t="s">
        <v>5700</v>
      </c>
      <c r="F2685" s="972"/>
      <c r="G2685" s="970"/>
      <c r="H2685" s="967"/>
      <c r="I2685" s="970"/>
      <c r="J2685" s="967"/>
      <c r="K2685" s="970"/>
      <c r="L2685" s="967"/>
      <c r="M2685" s="970"/>
      <c r="N2685" s="967"/>
      <c r="O2685" s="970"/>
      <c r="P2685" s="967"/>
      <c r="Q2685" s="970"/>
      <c r="R2685" s="967"/>
      <c r="S2685" s="970"/>
      <c r="T2685" s="967"/>
      <c r="U2685" s="970"/>
      <c r="V2685" s="967"/>
      <c r="W2685" s="970"/>
      <c r="X2685" s="1261"/>
    </row>
    <row r="2686" spans="1:24" ht="12.6" hidden="1" customHeight="1" outlineLevel="1" collapsed="1">
      <c r="A2686" s="1270">
        <v>44399</v>
      </c>
      <c r="B2686" s="1163" t="s">
        <v>5698</v>
      </c>
      <c r="C2686" s="955" t="s">
        <v>8429</v>
      </c>
      <c r="D2686" s="966"/>
      <c r="E2686" s="968"/>
      <c r="F2686" s="969" t="s">
        <v>5700</v>
      </c>
      <c r="G2686" s="970"/>
      <c r="H2686" s="967"/>
      <c r="I2686" s="970"/>
      <c r="J2686" s="967"/>
      <c r="K2686" s="970"/>
      <c r="L2686" s="967"/>
      <c r="M2686" s="970"/>
      <c r="N2686" s="967"/>
      <c r="O2686" s="970"/>
      <c r="P2686" s="967"/>
      <c r="Q2686" s="970"/>
      <c r="R2686" s="967"/>
      <c r="S2686" s="970"/>
      <c r="T2686" s="967"/>
      <c r="U2686" s="970"/>
      <c r="V2686" s="967"/>
      <c r="W2686" s="970"/>
      <c r="X2686" s="1261"/>
    </row>
    <row r="2687" spans="1:24" ht="25.2" hidden="1" customHeight="1" outlineLevel="2">
      <c r="A2687" s="1270">
        <v>44399</v>
      </c>
      <c r="B2687" s="1163" t="s">
        <v>5698</v>
      </c>
      <c r="C2687" s="955" t="s">
        <v>8430</v>
      </c>
      <c r="D2687" s="966"/>
      <c r="E2687" s="968"/>
      <c r="F2687" s="972"/>
      <c r="G2687" s="970"/>
      <c r="H2687" s="967"/>
      <c r="I2687" s="970"/>
      <c r="J2687" s="967"/>
      <c r="K2687" s="970"/>
      <c r="L2687" s="967"/>
      <c r="M2687" s="970"/>
      <c r="N2687" s="974" t="s">
        <v>5700</v>
      </c>
      <c r="O2687" s="973" t="s">
        <v>5700</v>
      </c>
      <c r="P2687" s="967"/>
      <c r="Q2687" s="970"/>
      <c r="R2687" s="967"/>
      <c r="S2687" s="970"/>
      <c r="T2687" s="967"/>
      <c r="U2687" s="970"/>
      <c r="V2687" s="967"/>
      <c r="W2687" s="970"/>
      <c r="X2687" s="1261"/>
    </row>
    <row r="2688" spans="1:24" ht="12.6" hidden="1" customHeight="1" outlineLevel="2">
      <c r="A2688" s="1270">
        <v>44399</v>
      </c>
      <c r="B2688" s="1163" t="s">
        <v>5698</v>
      </c>
      <c r="C2688" s="955" t="s">
        <v>8431</v>
      </c>
      <c r="D2688" s="966"/>
      <c r="E2688" s="968"/>
      <c r="F2688" s="972"/>
      <c r="G2688" s="970"/>
      <c r="H2688" s="967"/>
      <c r="I2688" s="970"/>
      <c r="J2688" s="967"/>
      <c r="K2688" s="970"/>
      <c r="L2688" s="967"/>
      <c r="M2688" s="970"/>
      <c r="N2688" s="974" t="s">
        <v>5700</v>
      </c>
      <c r="O2688" s="973" t="s">
        <v>5700</v>
      </c>
      <c r="P2688" s="967"/>
      <c r="Q2688" s="970"/>
      <c r="R2688" s="967"/>
      <c r="S2688" s="970"/>
      <c r="T2688" s="967"/>
      <c r="U2688" s="970"/>
      <c r="V2688" s="967"/>
      <c r="W2688" s="970"/>
      <c r="X2688" s="1261"/>
    </row>
    <row r="2689" spans="1:24" ht="12.6" hidden="1" customHeight="1" outlineLevel="2">
      <c r="A2689" s="1270">
        <v>44399</v>
      </c>
      <c r="B2689" s="1163" t="s">
        <v>5698</v>
      </c>
      <c r="C2689" s="955" t="s">
        <v>8432</v>
      </c>
      <c r="D2689" s="975" t="s">
        <v>5700</v>
      </c>
      <c r="E2689" s="968"/>
      <c r="F2689" s="972"/>
      <c r="G2689" s="970"/>
      <c r="H2689" s="967"/>
      <c r="I2689" s="970"/>
      <c r="J2689" s="967"/>
      <c r="K2689" s="970"/>
      <c r="L2689" s="967"/>
      <c r="M2689" s="970"/>
      <c r="N2689" s="967"/>
      <c r="O2689" s="970"/>
      <c r="P2689" s="967"/>
      <c r="Q2689" s="970"/>
      <c r="R2689" s="967"/>
      <c r="S2689" s="970"/>
      <c r="T2689" s="967"/>
      <c r="U2689" s="970"/>
      <c r="V2689" s="967"/>
      <c r="W2689" s="970"/>
      <c r="X2689" s="1261"/>
    </row>
    <row r="2690" spans="1:24" ht="25.2" hidden="1" customHeight="1" outlineLevel="2">
      <c r="A2690" s="1270">
        <v>44399</v>
      </c>
      <c r="B2690" s="1163" t="s">
        <v>5698</v>
      </c>
      <c r="C2690" s="955" t="s">
        <v>8433</v>
      </c>
      <c r="D2690" s="966"/>
      <c r="E2690" s="968"/>
      <c r="F2690" s="972"/>
      <c r="G2690" s="970"/>
      <c r="H2690" s="967"/>
      <c r="I2690" s="970"/>
      <c r="J2690" s="967"/>
      <c r="K2690" s="970"/>
      <c r="L2690" s="967"/>
      <c r="M2690" s="970"/>
      <c r="N2690" s="967"/>
      <c r="O2690" s="970"/>
      <c r="P2690" s="967"/>
      <c r="Q2690" s="970"/>
      <c r="R2690" s="967"/>
      <c r="S2690" s="970"/>
      <c r="T2690" s="974" t="s">
        <v>5700</v>
      </c>
      <c r="U2690" s="970"/>
      <c r="V2690" s="967"/>
      <c r="W2690" s="970"/>
      <c r="X2690" s="1261"/>
    </row>
    <row r="2691" spans="1:24" ht="25.2" hidden="1" customHeight="1" outlineLevel="2">
      <c r="A2691" s="1270">
        <v>44399</v>
      </c>
      <c r="B2691" s="1163" t="s">
        <v>5698</v>
      </c>
      <c r="C2691" s="955" t="s">
        <v>8434</v>
      </c>
      <c r="D2691" s="966"/>
      <c r="E2691" s="968"/>
      <c r="F2691" s="972"/>
      <c r="G2691" s="970"/>
      <c r="H2691" s="967"/>
      <c r="I2691" s="970"/>
      <c r="J2691" s="967"/>
      <c r="K2691" s="970"/>
      <c r="L2691" s="967"/>
      <c r="M2691" s="970"/>
      <c r="N2691" s="967"/>
      <c r="O2691" s="970"/>
      <c r="P2691" s="967"/>
      <c r="Q2691" s="970"/>
      <c r="R2691" s="974" t="s">
        <v>5700</v>
      </c>
      <c r="S2691" s="970"/>
      <c r="T2691" s="967"/>
      <c r="U2691" s="970"/>
      <c r="V2691" s="967"/>
      <c r="W2691" s="970"/>
      <c r="X2691" s="1261"/>
    </row>
    <row r="2692" spans="1:24" ht="12.6" hidden="1" customHeight="1" outlineLevel="2">
      <c r="A2692" s="1270">
        <v>44399</v>
      </c>
      <c r="B2692" s="1163" t="s">
        <v>5698</v>
      </c>
      <c r="C2692" s="955" t="s">
        <v>8435</v>
      </c>
      <c r="D2692" s="966"/>
      <c r="E2692" s="968"/>
      <c r="F2692" s="972"/>
      <c r="G2692" s="970"/>
      <c r="H2692" s="967"/>
      <c r="I2692" s="970"/>
      <c r="J2692" s="967"/>
      <c r="K2692" s="970"/>
      <c r="L2692" s="967"/>
      <c r="M2692" s="970"/>
      <c r="N2692" s="967"/>
      <c r="O2692" s="970"/>
      <c r="P2692" s="967"/>
      <c r="Q2692" s="970"/>
      <c r="R2692" s="974" t="s">
        <v>5700</v>
      </c>
      <c r="S2692" s="970"/>
      <c r="T2692" s="967"/>
      <c r="U2692" s="970"/>
      <c r="V2692" s="967"/>
      <c r="W2692" s="970"/>
      <c r="X2692" s="1261"/>
    </row>
    <row r="2693" spans="1:24" ht="12.6" hidden="1" customHeight="1" outlineLevel="2">
      <c r="A2693" s="1270">
        <v>44399</v>
      </c>
      <c r="B2693" s="1163" t="s">
        <v>5698</v>
      </c>
      <c r="C2693" s="955" t="s">
        <v>6773</v>
      </c>
      <c r="D2693" s="966"/>
      <c r="E2693" s="968"/>
      <c r="F2693" s="972"/>
      <c r="G2693" s="970"/>
      <c r="H2693" s="967"/>
      <c r="I2693" s="970"/>
      <c r="J2693" s="967"/>
      <c r="K2693" s="970"/>
      <c r="L2693" s="967"/>
      <c r="M2693" s="970"/>
      <c r="N2693" s="967"/>
      <c r="O2693" s="970"/>
      <c r="P2693" s="967"/>
      <c r="Q2693" s="970"/>
      <c r="R2693" s="974" t="s">
        <v>5700</v>
      </c>
      <c r="S2693" s="970"/>
      <c r="T2693" s="967"/>
      <c r="U2693" s="970"/>
      <c r="V2693" s="967"/>
      <c r="W2693" s="970"/>
      <c r="X2693" s="1261"/>
    </row>
    <row r="2694" spans="1:24" ht="12.6" hidden="1" customHeight="1" outlineLevel="2">
      <c r="A2694" s="1270">
        <v>44399</v>
      </c>
      <c r="B2694" s="1163" t="s">
        <v>5698</v>
      </c>
      <c r="C2694" s="955" t="s">
        <v>8436</v>
      </c>
      <c r="D2694" s="966"/>
      <c r="E2694" s="968"/>
      <c r="F2694" s="969" t="s">
        <v>5700</v>
      </c>
      <c r="G2694" s="970"/>
      <c r="H2694" s="967"/>
      <c r="I2694" s="970"/>
      <c r="J2694" s="967"/>
      <c r="K2694" s="970"/>
      <c r="L2694" s="967"/>
      <c r="M2694" s="970"/>
      <c r="N2694" s="967"/>
      <c r="O2694" s="970"/>
      <c r="P2694" s="967"/>
      <c r="Q2694" s="970"/>
      <c r="R2694" s="967"/>
      <c r="S2694" s="970"/>
      <c r="T2694" s="967"/>
      <c r="U2694" s="970"/>
      <c r="V2694" s="967"/>
      <c r="W2694" s="970"/>
      <c r="X2694" s="1261"/>
    </row>
    <row r="2695" spans="1:24" ht="12.6" hidden="1" customHeight="1" outlineLevel="2">
      <c r="A2695" s="1270">
        <v>44399</v>
      </c>
      <c r="B2695" s="1163" t="s">
        <v>8437</v>
      </c>
      <c r="C2695" s="955" t="s">
        <v>8438</v>
      </c>
      <c r="D2695" s="966"/>
      <c r="E2695" s="968"/>
      <c r="F2695" s="972"/>
      <c r="G2695" s="970"/>
      <c r="H2695" s="967"/>
      <c r="I2695" s="970"/>
      <c r="J2695" s="967"/>
      <c r="K2695" s="970"/>
      <c r="L2695" s="967"/>
      <c r="M2695" s="970"/>
      <c r="N2695" s="967"/>
      <c r="O2695" s="970"/>
      <c r="P2695" s="967"/>
      <c r="Q2695" s="970"/>
      <c r="R2695" s="967"/>
      <c r="S2695" s="970"/>
      <c r="T2695" s="967"/>
      <c r="U2695" s="973" t="s">
        <v>5700</v>
      </c>
      <c r="V2695" s="967"/>
      <c r="W2695" s="970"/>
      <c r="X2695" s="1261"/>
    </row>
    <row r="2696" spans="1:24" ht="12.6" hidden="1" customHeight="1" outlineLevel="2">
      <c r="A2696" s="1270">
        <v>44399</v>
      </c>
      <c r="B2696" s="1163" t="s">
        <v>8439</v>
      </c>
      <c r="C2696" s="955" t="s">
        <v>8440</v>
      </c>
      <c r="D2696" s="966"/>
      <c r="E2696" s="968"/>
      <c r="F2696" s="972"/>
      <c r="G2696" s="970"/>
      <c r="H2696" s="967"/>
      <c r="I2696" s="970"/>
      <c r="J2696" s="967"/>
      <c r="K2696" s="970"/>
      <c r="L2696" s="967"/>
      <c r="M2696" s="973" t="s">
        <v>5700</v>
      </c>
      <c r="N2696" s="967"/>
      <c r="O2696" s="970"/>
      <c r="P2696" s="967"/>
      <c r="Q2696" s="970"/>
      <c r="R2696" s="967"/>
      <c r="S2696" s="970"/>
      <c r="T2696" s="967"/>
      <c r="U2696" s="970"/>
      <c r="V2696" s="967"/>
      <c r="W2696" s="970"/>
      <c r="X2696" s="1261"/>
    </row>
    <row r="2697" spans="1:24" ht="12.6" hidden="1" customHeight="1" outlineLevel="2">
      <c r="A2697" s="1270">
        <v>44399</v>
      </c>
      <c r="B2697" s="1163" t="s">
        <v>5698</v>
      </c>
      <c r="C2697" s="955" t="s">
        <v>8441</v>
      </c>
      <c r="D2697" s="966"/>
      <c r="E2697" s="968"/>
      <c r="F2697" s="972"/>
      <c r="G2697" s="970"/>
      <c r="H2697" s="967"/>
      <c r="I2697" s="970"/>
      <c r="J2697" s="974" t="s">
        <v>5700</v>
      </c>
      <c r="K2697" s="970"/>
      <c r="L2697" s="967"/>
      <c r="M2697" s="970"/>
      <c r="N2697" s="967"/>
      <c r="O2697" s="970"/>
      <c r="P2697" s="967"/>
      <c r="Q2697" s="970"/>
      <c r="R2697" s="967"/>
      <c r="S2697" s="970"/>
      <c r="T2697" s="967"/>
      <c r="U2697" s="970"/>
      <c r="V2697" s="967"/>
      <c r="W2697" s="970"/>
      <c r="X2697" s="1261"/>
    </row>
    <row r="2698" spans="1:24" ht="12.6" hidden="1" customHeight="1" outlineLevel="2">
      <c r="A2698" s="1270">
        <v>44399</v>
      </c>
      <c r="B2698" s="1163" t="s">
        <v>5698</v>
      </c>
      <c r="C2698" s="955" t="s">
        <v>8442</v>
      </c>
      <c r="D2698" s="966"/>
      <c r="E2698" s="968"/>
      <c r="F2698" s="972"/>
      <c r="G2698" s="970"/>
      <c r="H2698" s="967"/>
      <c r="I2698" s="970"/>
      <c r="J2698" s="967"/>
      <c r="K2698" s="970"/>
      <c r="L2698" s="967"/>
      <c r="M2698" s="970"/>
      <c r="N2698" s="967"/>
      <c r="O2698" s="973" t="s">
        <v>5700</v>
      </c>
      <c r="P2698" s="967"/>
      <c r="Q2698" s="970"/>
      <c r="R2698" s="967"/>
      <c r="S2698" s="970"/>
      <c r="T2698" s="967"/>
      <c r="U2698" s="970"/>
      <c r="V2698" s="967"/>
      <c r="W2698" s="970"/>
      <c r="X2698" s="1261"/>
    </row>
    <row r="2699" spans="1:24" ht="12.6" hidden="1" customHeight="1" outlineLevel="1" collapsed="1">
      <c r="A2699" s="1271">
        <v>44400</v>
      </c>
      <c r="B2699" s="1163" t="s">
        <v>5698</v>
      </c>
      <c r="C2699" s="955" t="s">
        <v>8443</v>
      </c>
      <c r="D2699" s="966"/>
      <c r="E2699" s="968"/>
      <c r="F2699" s="969" t="s">
        <v>5700</v>
      </c>
      <c r="G2699" s="970"/>
      <c r="H2699" s="967"/>
      <c r="I2699" s="970"/>
      <c r="J2699" s="967"/>
      <c r="K2699" s="970"/>
      <c r="L2699" s="967"/>
      <c r="M2699" s="970"/>
      <c r="N2699" s="967"/>
      <c r="O2699" s="970"/>
      <c r="P2699" s="967"/>
      <c r="Q2699" s="970"/>
      <c r="R2699" s="967"/>
      <c r="S2699" s="970"/>
      <c r="T2699" s="967"/>
      <c r="U2699" s="970"/>
      <c r="V2699" s="967"/>
      <c r="W2699" s="970"/>
      <c r="X2699" s="1261"/>
    </row>
    <row r="2700" spans="1:24" ht="12.6" hidden="1" customHeight="1" outlineLevel="2">
      <c r="A2700" s="1271">
        <v>44400</v>
      </c>
      <c r="B2700" s="1163" t="s">
        <v>5698</v>
      </c>
      <c r="C2700" s="955" t="s">
        <v>8444</v>
      </c>
      <c r="D2700" s="966"/>
      <c r="E2700" s="977" t="s">
        <v>5700</v>
      </c>
      <c r="F2700" s="972"/>
      <c r="G2700" s="970"/>
      <c r="H2700" s="967"/>
      <c r="I2700" s="970"/>
      <c r="J2700" s="967"/>
      <c r="K2700" s="970"/>
      <c r="L2700" s="967"/>
      <c r="M2700" s="970"/>
      <c r="N2700" s="967"/>
      <c r="O2700" s="970"/>
      <c r="P2700" s="967"/>
      <c r="Q2700" s="970"/>
      <c r="R2700" s="967"/>
      <c r="S2700" s="970"/>
      <c r="T2700" s="967"/>
      <c r="U2700" s="970"/>
      <c r="V2700" s="967"/>
      <c r="W2700" s="970"/>
      <c r="X2700" s="1261"/>
    </row>
    <row r="2701" spans="1:24" ht="12.6" hidden="1" customHeight="1" outlineLevel="2">
      <c r="A2701" s="1271">
        <v>44400</v>
      </c>
      <c r="B2701" s="1163" t="s">
        <v>5698</v>
      </c>
      <c r="C2701" s="955" t="s">
        <v>8445</v>
      </c>
      <c r="D2701" s="975" t="s">
        <v>5700</v>
      </c>
      <c r="E2701" s="968"/>
      <c r="F2701" s="972"/>
      <c r="G2701" s="970"/>
      <c r="H2701" s="967"/>
      <c r="I2701" s="970"/>
      <c r="J2701" s="967"/>
      <c r="K2701" s="970"/>
      <c r="L2701" s="967"/>
      <c r="M2701" s="970"/>
      <c r="N2701" s="967"/>
      <c r="O2701" s="970"/>
      <c r="P2701" s="967"/>
      <c r="Q2701" s="970"/>
      <c r="R2701" s="967"/>
      <c r="S2701" s="970"/>
      <c r="T2701" s="967"/>
      <c r="U2701" s="970"/>
      <c r="V2701" s="967"/>
      <c r="W2701" s="970"/>
      <c r="X2701" s="1261"/>
    </row>
    <row r="2702" spans="1:24" ht="12.6" hidden="1" customHeight="1" outlineLevel="2">
      <c r="A2702" s="1271">
        <v>44400</v>
      </c>
      <c r="B2702" s="1163" t="s">
        <v>5698</v>
      </c>
      <c r="C2702" s="955" t="s">
        <v>8446</v>
      </c>
      <c r="D2702" s="975" t="s">
        <v>5700</v>
      </c>
      <c r="E2702" s="968"/>
      <c r="F2702" s="972"/>
      <c r="G2702" s="970"/>
      <c r="H2702" s="967"/>
      <c r="I2702" s="970"/>
      <c r="J2702" s="967"/>
      <c r="K2702" s="970"/>
      <c r="L2702" s="967"/>
      <c r="M2702" s="970"/>
      <c r="N2702" s="967"/>
      <c r="O2702" s="970"/>
      <c r="P2702" s="967"/>
      <c r="Q2702" s="970"/>
      <c r="R2702" s="967"/>
      <c r="S2702" s="970"/>
      <c r="T2702" s="967"/>
      <c r="U2702" s="970"/>
      <c r="V2702" s="967"/>
      <c r="W2702" s="970"/>
      <c r="X2702" s="1261"/>
    </row>
    <row r="2703" spans="1:24" ht="12.6" hidden="1" customHeight="1" outlineLevel="2">
      <c r="A2703" s="1271">
        <v>44400</v>
      </c>
      <c r="B2703" s="1163" t="s">
        <v>8447</v>
      </c>
      <c r="C2703" s="955" t="s">
        <v>8448</v>
      </c>
      <c r="D2703" s="966"/>
      <c r="E2703" s="968"/>
      <c r="F2703" s="972"/>
      <c r="G2703" s="970"/>
      <c r="H2703" s="967"/>
      <c r="I2703" s="970"/>
      <c r="J2703" s="967"/>
      <c r="K2703" s="970"/>
      <c r="L2703" s="967"/>
      <c r="M2703" s="970"/>
      <c r="N2703" s="967"/>
      <c r="O2703" s="970"/>
      <c r="P2703" s="967"/>
      <c r="Q2703" s="970"/>
      <c r="R2703" s="967"/>
      <c r="S2703" s="970"/>
      <c r="T2703" s="974" t="s">
        <v>5700</v>
      </c>
      <c r="U2703" s="970"/>
      <c r="V2703" s="967"/>
      <c r="W2703" s="970"/>
      <c r="X2703" s="1261"/>
    </row>
    <row r="2704" spans="1:24" ht="12.6" hidden="1" customHeight="1" outlineLevel="2">
      <c r="A2704" s="1271">
        <v>44400</v>
      </c>
      <c r="B2704" s="1163" t="s">
        <v>5698</v>
      </c>
      <c r="C2704" s="955" t="s">
        <v>8449</v>
      </c>
      <c r="D2704" s="966"/>
      <c r="E2704" s="968"/>
      <c r="F2704" s="972"/>
      <c r="G2704" s="973" t="s">
        <v>5700</v>
      </c>
      <c r="H2704" s="967"/>
      <c r="I2704" s="970"/>
      <c r="J2704" s="967"/>
      <c r="K2704" s="970"/>
      <c r="L2704" s="967"/>
      <c r="M2704" s="970"/>
      <c r="N2704" s="967"/>
      <c r="O2704" s="970"/>
      <c r="P2704" s="967"/>
      <c r="Q2704" s="970"/>
      <c r="R2704" s="967"/>
      <c r="S2704" s="970"/>
      <c r="T2704" s="967"/>
      <c r="U2704" s="970"/>
      <c r="V2704" s="967"/>
      <c r="W2704" s="970"/>
      <c r="X2704" s="1261"/>
    </row>
    <row r="2705" spans="1:24" ht="12.6" hidden="1" customHeight="1" outlineLevel="2">
      <c r="A2705" s="1271">
        <v>44400</v>
      </c>
      <c r="B2705" s="1163" t="s">
        <v>5698</v>
      </c>
      <c r="C2705" s="955" t="s">
        <v>8450</v>
      </c>
      <c r="D2705" s="966"/>
      <c r="E2705" s="968"/>
      <c r="F2705" s="972"/>
      <c r="G2705" s="970"/>
      <c r="H2705" s="967"/>
      <c r="I2705" s="970"/>
      <c r="J2705" s="967"/>
      <c r="K2705" s="970"/>
      <c r="L2705" s="967"/>
      <c r="M2705" s="970"/>
      <c r="N2705" s="967"/>
      <c r="O2705" s="973" t="s">
        <v>5700</v>
      </c>
      <c r="P2705" s="967"/>
      <c r="Q2705" s="970"/>
      <c r="R2705" s="967"/>
      <c r="S2705" s="970"/>
      <c r="T2705" s="967"/>
      <c r="U2705" s="970"/>
      <c r="V2705" s="967"/>
      <c r="W2705" s="970"/>
      <c r="X2705" s="1261"/>
    </row>
    <row r="2706" spans="1:24" ht="25.2" hidden="1" customHeight="1" outlineLevel="2">
      <c r="A2706" s="1271">
        <v>44400</v>
      </c>
      <c r="B2706" s="1163" t="s">
        <v>5698</v>
      </c>
      <c r="C2706" s="955" t="s">
        <v>8451</v>
      </c>
      <c r="D2706" s="966"/>
      <c r="E2706" s="977" t="s">
        <v>5700</v>
      </c>
      <c r="F2706" s="972"/>
      <c r="G2706" s="970"/>
      <c r="H2706" s="967"/>
      <c r="I2706" s="970"/>
      <c r="J2706" s="967"/>
      <c r="K2706" s="970"/>
      <c r="L2706" s="967"/>
      <c r="M2706" s="970"/>
      <c r="N2706" s="967"/>
      <c r="O2706" s="970"/>
      <c r="P2706" s="967"/>
      <c r="Q2706" s="970"/>
      <c r="R2706" s="967"/>
      <c r="S2706" s="970"/>
      <c r="T2706" s="967"/>
      <c r="U2706" s="970"/>
      <c r="V2706" s="967"/>
      <c r="W2706" s="970"/>
      <c r="X2706" s="1261"/>
    </row>
    <row r="2707" spans="1:24" ht="25.2" hidden="1" customHeight="1" outlineLevel="2">
      <c r="A2707" s="1271">
        <v>44400</v>
      </c>
      <c r="B2707" s="1163" t="s">
        <v>5698</v>
      </c>
      <c r="C2707" s="955" t="s">
        <v>8452</v>
      </c>
      <c r="D2707" s="966"/>
      <c r="E2707" s="977" t="s">
        <v>5700</v>
      </c>
      <c r="F2707" s="972"/>
      <c r="G2707" s="970"/>
      <c r="H2707" s="967"/>
      <c r="I2707" s="970"/>
      <c r="J2707" s="967"/>
      <c r="K2707" s="970"/>
      <c r="L2707" s="967"/>
      <c r="M2707" s="970"/>
      <c r="N2707" s="967"/>
      <c r="O2707" s="970"/>
      <c r="P2707" s="967"/>
      <c r="Q2707" s="970"/>
      <c r="R2707" s="967"/>
      <c r="S2707" s="970"/>
      <c r="T2707" s="967"/>
      <c r="U2707" s="970"/>
      <c r="V2707" s="967"/>
      <c r="W2707" s="970"/>
      <c r="X2707" s="1261"/>
    </row>
    <row r="2708" spans="1:24" ht="12.6" hidden="1" customHeight="1" outlineLevel="2">
      <c r="A2708" s="1271">
        <v>44400</v>
      </c>
      <c r="B2708" s="1163" t="s">
        <v>5698</v>
      </c>
      <c r="C2708" s="955" t="s">
        <v>8453</v>
      </c>
      <c r="D2708" s="966"/>
      <c r="E2708" s="968"/>
      <c r="F2708" s="972"/>
      <c r="G2708" s="970"/>
      <c r="H2708" s="967"/>
      <c r="I2708" s="970"/>
      <c r="J2708" s="967"/>
      <c r="K2708" s="970"/>
      <c r="L2708" s="967"/>
      <c r="M2708" s="970"/>
      <c r="N2708" s="967"/>
      <c r="O2708" s="970"/>
      <c r="P2708" s="967"/>
      <c r="Q2708" s="970"/>
      <c r="R2708" s="967"/>
      <c r="S2708" s="970"/>
      <c r="T2708" s="974" t="s">
        <v>5700</v>
      </c>
      <c r="U2708" s="970"/>
      <c r="V2708" s="967"/>
      <c r="W2708" s="970"/>
      <c r="X2708" s="1261"/>
    </row>
    <row r="2709" spans="1:24" ht="12.6" hidden="1" customHeight="1" outlineLevel="2">
      <c r="A2709" s="1271">
        <v>44400</v>
      </c>
      <c r="B2709" s="1163" t="s">
        <v>5698</v>
      </c>
      <c r="C2709" s="955" t="s">
        <v>8454</v>
      </c>
      <c r="D2709" s="966"/>
      <c r="E2709" s="968"/>
      <c r="F2709" s="969" t="s">
        <v>5700</v>
      </c>
      <c r="G2709" s="970"/>
      <c r="H2709" s="967"/>
      <c r="I2709" s="970"/>
      <c r="J2709" s="967"/>
      <c r="K2709" s="970"/>
      <c r="L2709" s="967"/>
      <c r="M2709" s="970"/>
      <c r="N2709" s="967"/>
      <c r="O2709" s="970"/>
      <c r="P2709" s="967"/>
      <c r="Q2709" s="970"/>
      <c r="R2709" s="967"/>
      <c r="S2709" s="970"/>
      <c r="T2709" s="967"/>
      <c r="U2709" s="970"/>
      <c r="V2709" s="967"/>
      <c r="W2709" s="970"/>
      <c r="X2709" s="1261"/>
    </row>
    <row r="2710" spans="1:24" ht="12.6" hidden="1" customHeight="1" outlineLevel="2">
      <c r="A2710" s="1271">
        <v>44400</v>
      </c>
      <c r="B2710" s="1163" t="s">
        <v>5698</v>
      </c>
      <c r="C2710" s="955" t="s">
        <v>8455</v>
      </c>
      <c r="D2710" s="966"/>
      <c r="E2710" s="968"/>
      <c r="F2710" s="969" t="s">
        <v>5700</v>
      </c>
      <c r="G2710" s="970"/>
      <c r="H2710" s="967"/>
      <c r="I2710" s="970"/>
      <c r="J2710" s="967"/>
      <c r="K2710" s="970"/>
      <c r="L2710" s="967"/>
      <c r="M2710" s="970"/>
      <c r="N2710" s="967"/>
      <c r="O2710" s="970"/>
      <c r="P2710" s="967"/>
      <c r="Q2710" s="970"/>
      <c r="R2710" s="967"/>
      <c r="S2710" s="970"/>
      <c r="T2710" s="967"/>
      <c r="U2710" s="970"/>
      <c r="V2710" s="967"/>
      <c r="W2710" s="970"/>
      <c r="X2710" s="1261"/>
    </row>
    <row r="2711" spans="1:24" ht="12.6" hidden="1" customHeight="1" outlineLevel="2">
      <c r="A2711" s="1271">
        <v>44400</v>
      </c>
      <c r="B2711" s="1163" t="s">
        <v>5698</v>
      </c>
      <c r="C2711" s="955" t="s">
        <v>8456</v>
      </c>
      <c r="D2711" s="975" t="s">
        <v>5700</v>
      </c>
      <c r="E2711" s="968"/>
      <c r="F2711" s="972"/>
      <c r="G2711" s="970"/>
      <c r="H2711" s="967"/>
      <c r="I2711" s="970"/>
      <c r="J2711" s="967"/>
      <c r="K2711" s="970"/>
      <c r="L2711" s="967"/>
      <c r="M2711" s="970"/>
      <c r="N2711" s="967"/>
      <c r="O2711" s="970"/>
      <c r="P2711" s="967"/>
      <c r="Q2711" s="970"/>
      <c r="R2711" s="967"/>
      <c r="S2711" s="970"/>
      <c r="T2711" s="967"/>
      <c r="U2711" s="970"/>
      <c r="V2711" s="967"/>
      <c r="W2711" s="970"/>
      <c r="X2711" s="1261"/>
    </row>
    <row r="2712" spans="1:24" ht="12.6" hidden="1" customHeight="1" outlineLevel="2">
      <c r="A2712" s="1271">
        <v>44400</v>
      </c>
      <c r="B2712" s="1163" t="s">
        <v>5698</v>
      </c>
      <c r="C2712" s="955" t="s">
        <v>8457</v>
      </c>
      <c r="D2712" s="966"/>
      <c r="E2712" s="977" t="s">
        <v>5700</v>
      </c>
      <c r="F2712" s="972"/>
      <c r="G2712" s="970"/>
      <c r="H2712" s="967"/>
      <c r="I2712" s="970"/>
      <c r="J2712" s="967"/>
      <c r="K2712" s="970"/>
      <c r="L2712" s="967"/>
      <c r="M2712" s="970"/>
      <c r="N2712" s="967"/>
      <c r="O2712" s="970"/>
      <c r="P2712" s="967"/>
      <c r="Q2712" s="970"/>
      <c r="R2712" s="967"/>
      <c r="S2712" s="970"/>
      <c r="T2712" s="967"/>
      <c r="U2712" s="970"/>
      <c r="V2712" s="967"/>
      <c r="W2712" s="970"/>
      <c r="X2712" s="1261"/>
    </row>
    <row r="2713" spans="1:24" ht="12.6" hidden="1" customHeight="1" outlineLevel="2">
      <c r="A2713" s="1271">
        <v>44400</v>
      </c>
      <c r="B2713" s="1163" t="s">
        <v>5698</v>
      </c>
      <c r="C2713" s="955" t="s">
        <v>8458</v>
      </c>
      <c r="D2713" s="966"/>
      <c r="E2713" s="977" t="s">
        <v>5700</v>
      </c>
      <c r="F2713" s="972"/>
      <c r="G2713" s="970"/>
      <c r="H2713" s="967"/>
      <c r="I2713" s="970"/>
      <c r="J2713" s="967"/>
      <c r="K2713" s="970"/>
      <c r="L2713" s="967"/>
      <c r="M2713" s="970"/>
      <c r="N2713" s="967"/>
      <c r="O2713" s="970"/>
      <c r="P2713" s="967"/>
      <c r="Q2713" s="970"/>
      <c r="R2713" s="967"/>
      <c r="S2713" s="970"/>
      <c r="T2713" s="967"/>
      <c r="U2713" s="970"/>
      <c r="V2713" s="967"/>
      <c r="W2713" s="970"/>
      <c r="X2713" s="1261"/>
    </row>
    <row r="2714" spans="1:24" ht="12.6" hidden="1" customHeight="1" outlineLevel="2">
      <c r="A2714" s="1271">
        <v>44400</v>
      </c>
      <c r="B2714" s="1163" t="s">
        <v>5706</v>
      </c>
      <c r="C2714" s="955" t="s">
        <v>8459</v>
      </c>
      <c r="D2714" s="975" t="s">
        <v>5700</v>
      </c>
      <c r="E2714" s="968"/>
      <c r="F2714" s="972"/>
      <c r="G2714" s="970"/>
      <c r="H2714" s="967"/>
      <c r="I2714" s="970"/>
      <c r="J2714" s="967"/>
      <c r="K2714" s="970"/>
      <c r="L2714" s="967"/>
      <c r="M2714" s="970"/>
      <c r="N2714" s="967"/>
      <c r="O2714" s="970"/>
      <c r="P2714" s="967"/>
      <c r="Q2714" s="970"/>
      <c r="R2714" s="967"/>
      <c r="S2714" s="970"/>
      <c r="T2714" s="967"/>
      <c r="U2714" s="970"/>
      <c r="V2714" s="967"/>
      <c r="W2714" s="970"/>
      <c r="X2714" s="1261"/>
    </row>
    <row r="2715" spans="1:24" ht="12.6" hidden="1" customHeight="1" outlineLevel="2">
      <c r="A2715" s="1271">
        <v>44400</v>
      </c>
      <c r="B2715" s="1163" t="s">
        <v>5698</v>
      </c>
      <c r="C2715" s="955" t="s">
        <v>8395</v>
      </c>
      <c r="D2715" s="966"/>
      <c r="E2715" s="968"/>
      <c r="F2715" s="972"/>
      <c r="G2715" s="970"/>
      <c r="H2715" s="967"/>
      <c r="I2715" s="970"/>
      <c r="J2715" s="967"/>
      <c r="K2715" s="970"/>
      <c r="L2715" s="967"/>
      <c r="M2715" s="970"/>
      <c r="N2715" s="967"/>
      <c r="O2715" s="970"/>
      <c r="P2715" s="967"/>
      <c r="Q2715" s="970"/>
      <c r="R2715" s="974" t="s">
        <v>5700</v>
      </c>
      <c r="S2715" s="970"/>
      <c r="T2715" s="967"/>
      <c r="U2715" s="970"/>
      <c r="V2715" s="967"/>
      <c r="W2715" s="970"/>
      <c r="X2715" s="1261"/>
    </row>
    <row r="2716" spans="1:24" ht="37.799999999999997" hidden="1" customHeight="1" outlineLevel="2">
      <c r="A2716" s="1271">
        <v>44400</v>
      </c>
      <c r="B2716" s="1163" t="s">
        <v>5698</v>
      </c>
      <c r="C2716" s="955" t="s">
        <v>8460</v>
      </c>
      <c r="D2716" s="966"/>
      <c r="E2716" s="977" t="s">
        <v>5700</v>
      </c>
      <c r="F2716" s="972"/>
      <c r="G2716" s="970"/>
      <c r="H2716" s="967"/>
      <c r="I2716" s="970"/>
      <c r="J2716" s="967"/>
      <c r="K2716" s="970"/>
      <c r="L2716" s="967"/>
      <c r="M2716" s="970"/>
      <c r="N2716" s="967"/>
      <c r="O2716" s="970"/>
      <c r="P2716" s="967"/>
      <c r="Q2716" s="970"/>
      <c r="R2716" s="967"/>
      <c r="S2716" s="970"/>
      <c r="T2716" s="967"/>
      <c r="U2716" s="970"/>
      <c r="V2716" s="967"/>
      <c r="W2716" s="970"/>
      <c r="X2716" s="1261"/>
    </row>
    <row r="2717" spans="1:24" ht="12.6" hidden="1" customHeight="1" outlineLevel="2">
      <c r="A2717" s="1271">
        <v>44400</v>
      </c>
      <c r="B2717" s="1163" t="s">
        <v>5698</v>
      </c>
      <c r="C2717" s="955" t="s">
        <v>8461</v>
      </c>
      <c r="D2717" s="966"/>
      <c r="E2717" s="968"/>
      <c r="F2717" s="972"/>
      <c r="G2717" s="973" t="s">
        <v>5700</v>
      </c>
      <c r="H2717" s="967"/>
      <c r="I2717" s="970"/>
      <c r="J2717" s="967"/>
      <c r="K2717" s="970"/>
      <c r="L2717" s="967"/>
      <c r="M2717" s="970"/>
      <c r="N2717" s="967"/>
      <c r="O2717" s="970"/>
      <c r="P2717" s="967"/>
      <c r="Q2717" s="970"/>
      <c r="R2717" s="967"/>
      <c r="S2717" s="970"/>
      <c r="T2717" s="967"/>
      <c r="U2717" s="970"/>
      <c r="V2717" s="967"/>
      <c r="W2717" s="970"/>
      <c r="X2717" s="1261"/>
    </row>
    <row r="2718" spans="1:24" ht="12.6" hidden="1" customHeight="1" outlineLevel="1" collapsed="1">
      <c r="A2718" s="1002">
        <v>44403</v>
      </c>
      <c r="B2718" s="1163" t="s">
        <v>5698</v>
      </c>
      <c r="C2718" s="955" t="s">
        <v>8462</v>
      </c>
      <c r="D2718" s="966"/>
      <c r="E2718" s="977" t="s">
        <v>5700</v>
      </c>
      <c r="F2718" s="972"/>
      <c r="G2718" s="970"/>
      <c r="H2718" s="967"/>
      <c r="I2718" s="970"/>
      <c r="J2718" s="967"/>
      <c r="K2718" s="970"/>
      <c r="L2718" s="967"/>
      <c r="M2718" s="970"/>
      <c r="N2718" s="967"/>
      <c r="O2718" s="970"/>
      <c r="P2718" s="967"/>
      <c r="Q2718" s="970"/>
      <c r="R2718" s="967"/>
      <c r="S2718" s="970"/>
      <c r="T2718" s="967"/>
      <c r="U2718" s="970"/>
      <c r="V2718" s="967"/>
      <c r="W2718" s="970"/>
      <c r="X2718" s="1261"/>
    </row>
    <row r="2719" spans="1:24" ht="12.6" hidden="1" customHeight="1" outlineLevel="2">
      <c r="A2719" s="1002">
        <v>44403</v>
      </c>
      <c r="B2719" s="1163" t="s">
        <v>5698</v>
      </c>
      <c r="C2719" s="955" t="s">
        <v>8463</v>
      </c>
      <c r="D2719" s="975" t="s">
        <v>5700</v>
      </c>
      <c r="E2719" s="968"/>
      <c r="F2719" s="972"/>
      <c r="G2719" s="970"/>
      <c r="H2719" s="967"/>
      <c r="I2719" s="970"/>
      <c r="J2719" s="967"/>
      <c r="K2719" s="970"/>
      <c r="L2719" s="967"/>
      <c r="M2719" s="970"/>
      <c r="N2719" s="967"/>
      <c r="O2719" s="970"/>
      <c r="P2719" s="967"/>
      <c r="Q2719" s="970"/>
      <c r="R2719" s="967"/>
      <c r="S2719" s="970"/>
      <c r="T2719" s="967"/>
      <c r="U2719" s="970"/>
      <c r="V2719" s="967"/>
      <c r="W2719" s="970"/>
      <c r="X2719" s="1261"/>
    </row>
    <row r="2720" spans="1:24" ht="12.6" hidden="1" customHeight="1" outlineLevel="2">
      <c r="A2720" s="1002">
        <v>44403</v>
      </c>
      <c r="B2720" s="1163" t="s">
        <v>5698</v>
      </c>
      <c r="C2720" s="955" t="s">
        <v>8464</v>
      </c>
      <c r="D2720" s="966"/>
      <c r="E2720" s="968"/>
      <c r="F2720" s="969" t="s">
        <v>5700</v>
      </c>
      <c r="G2720" s="970"/>
      <c r="H2720" s="967"/>
      <c r="I2720" s="970"/>
      <c r="J2720" s="967"/>
      <c r="K2720" s="970"/>
      <c r="L2720" s="967"/>
      <c r="M2720" s="970"/>
      <c r="N2720" s="967"/>
      <c r="O2720" s="970"/>
      <c r="P2720" s="967"/>
      <c r="Q2720" s="970"/>
      <c r="R2720" s="967"/>
      <c r="S2720" s="970"/>
      <c r="T2720" s="967"/>
      <c r="U2720" s="970"/>
      <c r="V2720" s="967"/>
      <c r="W2720" s="970"/>
      <c r="X2720" s="1261"/>
    </row>
    <row r="2721" spans="1:26" ht="12.6" hidden="1" customHeight="1" outlineLevel="2">
      <c r="A2721" s="1002">
        <v>44403</v>
      </c>
      <c r="B2721" s="1163" t="s">
        <v>5698</v>
      </c>
      <c r="C2721" s="955" t="s">
        <v>8465</v>
      </c>
      <c r="D2721" s="966"/>
      <c r="E2721" s="977" t="s">
        <v>5700</v>
      </c>
      <c r="F2721" s="972"/>
      <c r="G2721" s="970"/>
      <c r="H2721" s="967"/>
      <c r="I2721" s="970"/>
      <c r="J2721" s="967"/>
      <c r="K2721" s="970"/>
      <c r="L2721" s="967"/>
      <c r="M2721" s="970"/>
      <c r="N2721" s="967"/>
      <c r="O2721" s="970"/>
      <c r="P2721" s="967"/>
      <c r="Q2721" s="970"/>
      <c r="R2721" s="967"/>
      <c r="S2721" s="970"/>
      <c r="T2721" s="967"/>
      <c r="U2721" s="970"/>
      <c r="V2721" s="967"/>
      <c r="W2721" s="970"/>
      <c r="X2721" s="1261"/>
      <c r="Y2721" s="967"/>
      <c r="Z2721" s="1032"/>
    </row>
    <row r="2722" spans="1:26" ht="37.799999999999997" hidden="1" customHeight="1" outlineLevel="2">
      <c r="A2722" s="1002">
        <v>44403</v>
      </c>
      <c r="B2722" s="1163" t="s">
        <v>5698</v>
      </c>
      <c r="C2722" s="955" t="s">
        <v>8466</v>
      </c>
      <c r="D2722" s="966"/>
      <c r="E2722" s="977" t="s">
        <v>5700</v>
      </c>
      <c r="F2722" s="969" t="s">
        <v>5700</v>
      </c>
      <c r="G2722" s="970"/>
      <c r="H2722" s="967"/>
      <c r="I2722" s="970"/>
      <c r="J2722" s="967"/>
      <c r="K2722" s="970"/>
      <c r="L2722" s="967"/>
      <c r="M2722" s="973" t="s">
        <v>5700</v>
      </c>
      <c r="N2722" s="967"/>
      <c r="O2722" s="970"/>
      <c r="P2722" s="967"/>
      <c r="Q2722" s="970"/>
      <c r="R2722" s="967"/>
      <c r="S2722" s="970"/>
      <c r="T2722" s="967"/>
      <c r="U2722" s="970"/>
      <c r="V2722" s="967"/>
      <c r="W2722" s="970"/>
      <c r="X2722" s="1261"/>
      <c r="Y2722" s="967"/>
      <c r="Z2722" s="1032"/>
    </row>
    <row r="2723" spans="1:26" ht="25.2" hidden="1" customHeight="1" outlineLevel="2">
      <c r="A2723" s="1002">
        <v>44403</v>
      </c>
      <c r="B2723" s="1163" t="s">
        <v>5698</v>
      </c>
      <c r="C2723" s="955" t="s">
        <v>8467</v>
      </c>
      <c r="D2723" s="966"/>
      <c r="E2723" s="977" t="s">
        <v>5700</v>
      </c>
      <c r="F2723" s="972"/>
      <c r="G2723" s="970"/>
      <c r="H2723" s="967"/>
      <c r="I2723" s="970"/>
      <c r="J2723" s="974" t="s">
        <v>5700</v>
      </c>
      <c r="K2723" s="970"/>
      <c r="L2723" s="967"/>
      <c r="M2723" s="970"/>
      <c r="N2723" s="967"/>
      <c r="O2723" s="970"/>
      <c r="P2723" s="967"/>
      <c r="Q2723" s="970"/>
      <c r="R2723" s="967"/>
      <c r="S2723" s="970"/>
      <c r="T2723" s="967"/>
      <c r="U2723" s="970"/>
      <c r="V2723" s="967"/>
      <c r="W2723" s="970"/>
      <c r="X2723" s="1261"/>
      <c r="Y2723" s="967"/>
      <c r="Z2723" s="1032"/>
    </row>
    <row r="2724" spans="1:26" ht="25.2" hidden="1" customHeight="1" outlineLevel="2">
      <c r="A2724" s="1002">
        <v>44403</v>
      </c>
      <c r="B2724" s="1163" t="s">
        <v>5698</v>
      </c>
      <c r="C2724" s="955" t="s">
        <v>8468</v>
      </c>
      <c r="D2724" s="966"/>
      <c r="E2724" s="968"/>
      <c r="F2724" s="969" t="s">
        <v>5700</v>
      </c>
      <c r="G2724" s="970"/>
      <c r="H2724" s="967"/>
      <c r="I2724" s="970"/>
      <c r="J2724" s="967"/>
      <c r="K2724" s="970"/>
      <c r="L2724" s="967"/>
      <c r="M2724" s="970"/>
      <c r="N2724" s="967"/>
      <c r="O2724" s="970"/>
      <c r="P2724" s="967"/>
      <c r="Q2724" s="970"/>
      <c r="R2724" s="967"/>
      <c r="S2724" s="970"/>
      <c r="T2724" s="967"/>
      <c r="U2724" s="970"/>
      <c r="V2724" s="967"/>
      <c r="W2724" s="970"/>
      <c r="X2724" s="1261"/>
      <c r="Y2724" s="967"/>
      <c r="Z2724" s="1032"/>
    </row>
    <row r="2725" spans="1:26" ht="25.2" hidden="1" customHeight="1" outlineLevel="2">
      <c r="A2725" s="1002">
        <v>44403</v>
      </c>
      <c r="B2725" s="1163" t="s">
        <v>5698</v>
      </c>
      <c r="C2725" s="955" t="s">
        <v>8469</v>
      </c>
      <c r="D2725" s="966"/>
      <c r="E2725" s="977" t="s">
        <v>5700</v>
      </c>
      <c r="F2725" s="972"/>
      <c r="G2725" s="970"/>
      <c r="H2725" s="967"/>
      <c r="I2725" s="970"/>
      <c r="J2725" s="967"/>
      <c r="K2725" s="970"/>
      <c r="L2725" s="967"/>
      <c r="M2725" s="970"/>
      <c r="N2725" s="967"/>
      <c r="O2725" s="970"/>
      <c r="P2725" s="967"/>
      <c r="Q2725" s="970"/>
      <c r="R2725" s="967"/>
      <c r="S2725" s="970"/>
      <c r="T2725" s="967"/>
      <c r="U2725" s="970"/>
      <c r="V2725" s="967"/>
      <c r="W2725" s="970"/>
      <c r="X2725" s="1261"/>
      <c r="Y2725" s="967"/>
      <c r="Z2725" s="1032"/>
    </row>
    <row r="2726" spans="1:26" ht="12.6" hidden="1" customHeight="1" outlineLevel="2">
      <c r="A2726" s="1002">
        <v>44403</v>
      </c>
      <c r="B2726" s="1163" t="s">
        <v>5815</v>
      </c>
      <c r="C2726" s="955" t="s">
        <v>8470</v>
      </c>
      <c r="D2726" s="966"/>
      <c r="E2726" s="968"/>
      <c r="F2726" s="969" t="s">
        <v>5700</v>
      </c>
      <c r="G2726" s="970"/>
      <c r="H2726" s="967"/>
      <c r="I2726" s="970"/>
      <c r="J2726" s="967"/>
      <c r="K2726" s="970"/>
      <c r="L2726" s="967"/>
      <c r="M2726" s="970"/>
      <c r="N2726" s="967"/>
      <c r="O2726" s="970"/>
      <c r="P2726" s="967"/>
      <c r="Q2726" s="970"/>
      <c r="R2726" s="967"/>
      <c r="S2726" s="970"/>
      <c r="T2726" s="967"/>
      <c r="U2726" s="970"/>
      <c r="V2726" s="967"/>
      <c r="W2726" s="970"/>
      <c r="X2726" s="1261"/>
      <c r="Y2726" s="967"/>
      <c r="Z2726" s="1032"/>
    </row>
    <row r="2727" spans="1:26" ht="12.6" hidden="1" customHeight="1" outlineLevel="2">
      <c r="A2727" s="1002">
        <v>44403</v>
      </c>
      <c r="B2727" s="1163" t="s">
        <v>8471</v>
      </c>
      <c r="C2727" s="955" t="s">
        <v>8472</v>
      </c>
      <c r="D2727" s="975" t="s">
        <v>5700</v>
      </c>
      <c r="E2727" s="968"/>
      <c r="F2727" s="972"/>
      <c r="G2727" s="970"/>
      <c r="H2727" s="967"/>
      <c r="I2727" s="970"/>
      <c r="J2727" s="967"/>
      <c r="K2727" s="970"/>
      <c r="L2727" s="967"/>
      <c r="M2727" s="970"/>
      <c r="N2727" s="967"/>
      <c r="O2727" s="970"/>
      <c r="P2727" s="967"/>
      <c r="Q2727" s="970"/>
      <c r="R2727" s="967"/>
      <c r="S2727" s="970"/>
      <c r="T2727" s="967"/>
      <c r="U2727" s="970"/>
      <c r="V2727" s="967"/>
      <c r="W2727" s="970"/>
      <c r="X2727" s="1261"/>
      <c r="Y2727" s="967"/>
      <c r="Z2727" s="1032"/>
    </row>
    <row r="2728" spans="1:26" ht="12.6" hidden="1" customHeight="1" outlineLevel="2">
      <c r="A2728" s="1002">
        <v>44403</v>
      </c>
      <c r="B2728" s="1163" t="s">
        <v>5698</v>
      </c>
      <c r="C2728" s="955" t="s">
        <v>8473</v>
      </c>
      <c r="D2728" s="966"/>
      <c r="E2728" s="977" t="s">
        <v>5700</v>
      </c>
      <c r="F2728" s="972"/>
      <c r="G2728" s="970"/>
      <c r="H2728" s="967"/>
      <c r="I2728" s="970"/>
      <c r="J2728" s="967"/>
      <c r="K2728" s="970"/>
      <c r="L2728" s="967"/>
      <c r="M2728" s="970"/>
      <c r="N2728" s="967"/>
      <c r="O2728" s="970"/>
      <c r="P2728" s="967"/>
      <c r="Q2728" s="970"/>
      <c r="R2728" s="967"/>
      <c r="S2728" s="970"/>
      <c r="T2728" s="967"/>
      <c r="U2728" s="970"/>
      <c r="V2728" s="967"/>
      <c r="W2728" s="970"/>
      <c r="X2728" s="1261"/>
      <c r="Y2728" s="967"/>
      <c r="Z2728" s="1032"/>
    </row>
    <row r="2729" spans="1:26" ht="12.6" hidden="1" customHeight="1" outlineLevel="2">
      <c r="A2729" s="1002">
        <v>44403</v>
      </c>
      <c r="B2729" s="1163" t="s">
        <v>5698</v>
      </c>
      <c r="C2729" s="955" t="s">
        <v>8474</v>
      </c>
      <c r="D2729" s="966"/>
      <c r="E2729" s="968"/>
      <c r="F2729" s="969" t="s">
        <v>5700</v>
      </c>
      <c r="G2729" s="970"/>
      <c r="H2729" s="967"/>
      <c r="I2729" s="970"/>
      <c r="J2729" s="967"/>
      <c r="K2729" s="970"/>
      <c r="L2729" s="967"/>
      <c r="M2729" s="970"/>
      <c r="N2729" s="967"/>
      <c r="O2729" s="970"/>
      <c r="P2729" s="967"/>
      <c r="Q2729" s="970"/>
      <c r="R2729" s="967"/>
      <c r="S2729" s="970"/>
      <c r="T2729" s="967"/>
      <c r="U2729" s="970"/>
      <c r="V2729" s="967"/>
      <c r="W2729" s="970"/>
      <c r="X2729" s="1261"/>
      <c r="Y2729" s="967"/>
      <c r="Z2729" s="1032"/>
    </row>
    <row r="2730" spans="1:26" ht="12.6" hidden="1" customHeight="1" outlineLevel="2">
      <c r="A2730" s="1002">
        <v>44403</v>
      </c>
      <c r="B2730" s="1163" t="s">
        <v>5739</v>
      </c>
      <c r="C2730" s="955" t="s">
        <v>8475</v>
      </c>
      <c r="D2730" s="975" t="s">
        <v>5700</v>
      </c>
      <c r="E2730" s="968"/>
      <c r="F2730" s="972"/>
      <c r="G2730" s="970"/>
      <c r="H2730" s="967"/>
      <c r="I2730" s="970"/>
      <c r="J2730" s="967"/>
      <c r="K2730" s="970"/>
      <c r="L2730" s="967"/>
      <c r="M2730" s="970"/>
      <c r="N2730" s="967"/>
      <c r="O2730" s="970"/>
      <c r="P2730" s="967"/>
      <c r="Q2730" s="970"/>
      <c r="R2730" s="967"/>
      <c r="S2730" s="970"/>
      <c r="T2730" s="967"/>
      <c r="U2730" s="970"/>
      <c r="V2730" s="967"/>
      <c r="W2730" s="973" t="s">
        <v>5700</v>
      </c>
      <c r="X2730" s="1262"/>
      <c r="Y2730" s="967"/>
      <c r="Z2730" s="1032"/>
    </row>
    <row r="2731" spans="1:26" ht="37.799999999999997" hidden="1" customHeight="1" outlineLevel="2">
      <c r="A2731" s="1002">
        <v>44403</v>
      </c>
      <c r="B2731" s="1163" t="s">
        <v>5815</v>
      </c>
      <c r="C2731" s="955" t="s">
        <v>8476</v>
      </c>
      <c r="D2731" s="966"/>
      <c r="E2731" s="968"/>
      <c r="F2731" s="969" t="s">
        <v>5700</v>
      </c>
      <c r="G2731" s="970"/>
      <c r="H2731" s="967"/>
      <c r="I2731" s="970"/>
      <c r="J2731" s="967"/>
      <c r="K2731" s="970"/>
      <c r="L2731" s="967"/>
      <c r="M2731" s="970"/>
      <c r="N2731" s="967"/>
      <c r="O2731" s="970"/>
      <c r="P2731" s="967"/>
      <c r="Q2731" s="973" t="s">
        <v>5700</v>
      </c>
      <c r="R2731" s="967"/>
      <c r="S2731" s="970"/>
      <c r="T2731" s="967"/>
      <c r="U2731" s="970"/>
      <c r="V2731" s="967"/>
      <c r="W2731" s="970"/>
      <c r="X2731" s="1261"/>
      <c r="Y2731" s="967"/>
      <c r="Z2731" s="1032"/>
    </row>
    <row r="2732" spans="1:26" ht="12.6" hidden="1" customHeight="1" outlineLevel="2">
      <c r="A2732" s="1002">
        <v>44403</v>
      </c>
      <c r="B2732" s="1163" t="s">
        <v>5698</v>
      </c>
      <c r="C2732" s="955" t="s">
        <v>8477</v>
      </c>
      <c r="D2732" s="966"/>
      <c r="E2732" s="968"/>
      <c r="F2732" s="969" t="s">
        <v>5700</v>
      </c>
      <c r="G2732" s="970"/>
      <c r="H2732" s="967"/>
      <c r="I2732" s="970"/>
      <c r="J2732" s="967"/>
      <c r="K2732" s="970"/>
      <c r="L2732" s="967"/>
      <c r="M2732" s="970"/>
      <c r="N2732" s="967"/>
      <c r="O2732" s="970"/>
      <c r="P2732" s="967"/>
      <c r="Q2732" s="970"/>
      <c r="R2732" s="967"/>
      <c r="S2732" s="970"/>
      <c r="T2732" s="967"/>
      <c r="U2732" s="970"/>
      <c r="V2732" s="967"/>
      <c r="W2732" s="970"/>
      <c r="X2732" s="1261"/>
      <c r="Y2732" s="967"/>
      <c r="Z2732" s="1032"/>
    </row>
    <row r="2733" spans="1:26" ht="37.799999999999997" hidden="1" customHeight="1" outlineLevel="2">
      <c r="A2733" s="1002">
        <v>44403</v>
      </c>
      <c r="B2733" s="1163"/>
      <c r="C2733" s="955" t="s">
        <v>8478</v>
      </c>
      <c r="D2733" s="966"/>
      <c r="E2733" s="968"/>
      <c r="F2733" s="972"/>
      <c r="G2733" s="970"/>
      <c r="H2733" s="967"/>
      <c r="I2733" s="970"/>
      <c r="J2733" s="967"/>
      <c r="K2733" s="970"/>
      <c r="L2733" s="967"/>
      <c r="M2733" s="970"/>
      <c r="N2733" s="967"/>
      <c r="O2733" s="970"/>
      <c r="P2733" s="967"/>
      <c r="Q2733" s="970"/>
      <c r="R2733" s="967"/>
      <c r="S2733" s="970"/>
      <c r="T2733" s="967"/>
      <c r="U2733" s="970"/>
      <c r="V2733" s="967"/>
      <c r="W2733" s="970"/>
      <c r="X2733" s="1261"/>
      <c r="Y2733" s="967"/>
      <c r="Z2733" s="1032"/>
    </row>
    <row r="2734" spans="1:26" ht="25.2" hidden="1" customHeight="1" outlineLevel="2">
      <c r="A2734" s="1002">
        <v>44403</v>
      </c>
      <c r="B2734" s="1163" t="s">
        <v>5698</v>
      </c>
      <c r="C2734" s="955" t="s">
        <v>8479</v>
      </c>
      <c r="D2734" s="966"/>
      <c r="E2734" s="968"/>
      <c r="F2734" s="972"/>
      <c r="G2734" s="973" t="s">
        <v>5700</v>
      </c>
      <c r="H2734" s="967"/>
      <c r="I2734" s="970"/>
      <c r="J2734" s="967"/>
      <c r="K2734" s="970"/>
      <c r="L2734" s="967"/>
      <c r="M2734" s="970"/>
      <c r="N2734" s="967"/>
      <c r="O2734" s="970"/>
      <c r="P2734" s="967"/>
      <c r="Q2734" s="970"/>
      <c r="R2734" s="967"/>
      <c r="S2734" s="970"/>
      <c r="T2734" s="967"/>
      <c r="U2734" s="970"/>
      <c r="V2734" s="967"/>
      <c r="W2734" s="970"/>
      <c r="X2734" s="1261"/>
      <c r="Y2734" s="967"/>
      <c r="Z2734" s="1032"/>
    </row>
    <row r="2735" spans="1:26" ht="25.2" hidden="1" customHeight="1" outlineLevel="2">
      <c r="A2735" s="1002">
        <v>44403</v>
      </c>
      <c r="B2735" s="1163" t="s">
        <v>5698</v>
      </c>
      <c r="C2735" s="955" t="s">
        <v>8480</v>
      </c>
      <c r="D2735" s="975" t="s">
        <v>5700</v>
      </c>
      <c r="E2735" s="968"/>
      <c r="F2735" s="969" t="s">
        <v>5700</v>
      </c>
      <c r="G2735" s="970"/>
      <c r="H2735" s="967"/>
      <c r="I2735" s="970"/>
      <c r="J2735" s="967"/>
      <c r="K2735" s="970"/>
      <c r="L2735" s="967"/>
      <c r="M2735" s="970"/>
      <c r="N2735" s="967"/>
      <c r="O2735" s="970"/>
      <c r="P2735" s="967"/>
      <c r="Q2735" s="970"/>
      <c r="R2735" s="967"/>
      <c r="S2735" s="970"/>
      <c r="T2735" s="967"/>
      <c r="U2735" s="970"/>
      <c r="V2735" s="967"/>
      <c r="W2735" s="970"/>
      <c r="X2735" s="1261"/>
      <c r="Y2735" s="967"/>
      <c r="Z2735" s="1032"/>
    </row>
    <row r="2736" spans="1:26" ht="25.2" hidden="1" customHeight="1" outlineLevel="2">
      <c r="A2736" s="1002">
        <v>44403</v>
      </c>
      <c r="B2736" s="1163" t="s">
        <v>8481</v>
      </c>
      <c r="C2736" s="955" t="s">
        <v>8482</v>
      </c>
      <c r="D2736" s="966"/>
      <c r="E2736" s="968"/>
      <c r="F2736" s="969" t="s">
        <v>5700</v>
      </c>
      <c r="G2736" s="970"/>
      <c r="H2736" s="967"/>
      <c r="I2736" s="970"/>
      <c r="J2736" s="967"/>
      <c r="K2736" s="970"/>
      <c r="L2736" s="967"/>
      <c r="M2736" s="970"/>
      <c r="N2736" s="967"/>
      <c r="O2736" s="970"/>
      <c r="P2736" s="967"/>
      <c r="Q2736" s="970"/>
      <c r="R2736" s="967"/>
      <c r="S2736" s="970"/>
      <c r="T2736" s="967"/>
      <c r="U2736" s="970"/>
      <c r="V2736" s="967"/>
      <c r="W2736" s="970"/>
      <c r="X2736" s="1261"/>
      <c r="Y2736" s="967"/>
      <c r="Z2736" s="1032" t="s">
        <v>8483</v>
      </c>
    </row>
    <row r="2737" spans="1:24" ht="25.2" hidden="1" customHeight="1" outlineLevel="2">
      <c r="A2737" s="1002">
        <v>44403</v>
      </c>
      <c r="B2737" s="1163" t="s">
        <v>5698</v>
      </c>
      <c r="C2737" s="955" t="s">
        <v>8484</v>
      </c>
      <c r="D2737" s="966"/>
      <c r="E2737" s="968"/>
      <c r="F2737" s="972"/>
      <c r="G2737" s="970"/>
      <c r="H2737" s="967"/>
      <c r="I2737" s="970"/>
      <c r="J2737" s="967"/>
      <c r="K2737" s="970"/>
      <c r="L2737" s="967"/>
      <c r="M2737" s="970"/>
      <c r="N2737" s="967"/>
      <c r="O2737" s="970"/>
      <c r="P2737" s="967"/>
      <c r="Q2737" s="970"/>
      <c r="R2737" s="974" t="s">
        <v>5700</v>
      </c>
      <c r="S2737" s="970"/>
      <c r="T2737" s="967"/>
      <c r="U2737" s="970"/>
      <c r="V2737" s="967"/>
      <c r="W2737" s="970"/>
      <c r="X2737" s="1261"/>
    </row>
    <row r="2738" spans="1:24" ht="12.6" hidden="1" customHeight="1" outlineLevel="2">
      <c r="A2738" s="1002">
        <v>44403</v>
      </c>
      <c r="B2738" s="1163" t="s">
        <v>5706</v>
      </c>
      <c r="C2738" s="955" t="s">
        <v>8485</v>
      </c>
      <c r="D2738" s="975" t="s">
        <v>5700</v>
      </c>
      <c r="E2738" s="968"/>
      <c r="F2738" s="972"/>
      <c r="G2738" s="970"/>
      <c r="H2738" s="967"/>
      <c r="I2738" s="970"/>
      <c r="J2738" s="967"/>
      <c r="K2738" s="970"/>
      <c r="L2738" s="967"/>
      <c r="M2738" s="970"/>
      <c r="N2738" s="967"/>
      <c r="O2738" s="970"/>
      <c r="P2738" s="967"/>
      <c r="Q2738" s="970"/>
      <c r="R2738" s="967"/>
      <c r="S2738" s="970"/>
      <c r="T2738" s="967"/>
      <c r="U2738" s="970"/>
      <c r="V2738" s="967"/>
      <c r="W2738" s="970"/>
      <c r="X2738" s="1261"/>
    </row>
    <row r="2739" spans="1:24" ht="12.6" hidden="1" customHeight="1" outlineLevel="1" collapsed="1">
      <c r="A2739" s="1272">
        <v>44404</v>
      </c>
      <c r="B2739" s="1163" t="s">
        <v>5706</v>
      </c>
      <c r="C2739" s="955" t="s">
        <v>8486</v>
      </c>
      <c r="D2739" s="966"/>
      <c r="E2739" s="968"/>
      <c r="F2739" s="972"/>
      <c r="G2739" s="970"/>
      <c r="H2739" s="974" t="s">
        <v>5700</v>
      </c>
      <c r="I2739" s="973" t="s">
        <v>5700</v>
      </c>
      <c r="J2739" s="967"/>
      <c r="K2739" s="970"/>
      <c r="L2739" s="967"/>
      <c r="M2739" s="970"/>
      <c r="N2739" s="967"/>
      <c r="O2739" s="970"/>
      <c r="P2739" s="967"/>
      <c r="Q2739" s="970"/>
      <c r="R2739" s="967"/>
      <c r="S2739" s="970"/>
      <c r="T2739" s="967"/>
      <c r="U2739" s="970"/>
      <c r="V2739" s="967"/>
      <c r="W2739" s="970"/>
      <c r="X2739" s="1261"/>
    </row>
    <row r="2740" spans="1:24" ht="25.2" hidden="1" customHeight="1" outlineLevel="2">
      <c r="A2740" s="1272">
        <v>44404</v>
      </c>
      <c r="B2740" s="1163" t="s">
        <v>5698</v>
      </c>
      <c r="C2740" s="955" t="s">
        <v>8487</v>
      </c>
      <c r="D2740" s="966"/>
      <c r="E2740" s="968"/>
      <c r="F2740" s="969" t="s">
        <v>5700</v>
      </c>
      <c r="G2740" s="970"/>
      <c r="H2740" s="967"/>
      <c r="I2740" s="970"/>
      <c r="J2740" s="967"/>
      <c r="K2740" s="970"/>
      <c r="L2740" s="967"/>
      <c r="M2740" s="970"/>
      <c r="N2740" s="967"/>
      <c r="O2740" s="970"/>
      <c r="P2740" s="967"/>
      <c r="Q2740" s="970"/>
      <c r="R2740" s="967"/>
      <c r="S2740" s="970"/>
      <c r="T2740" s="967"/>
      <c r="U2740" s="970"/>
      <c r="V2740" s="967"/>
      <c r="W2740" s="970"/>
      <c r="X2740" s="1261"/>
    </row>
    <row r="2741" spans="1:24" ht="12.6" hidden="1" customHeight="1" outlineLevel="2">
      <c r="A2741" s="1272">
        <v>44404</v>
      </c>
      <c r="B2741" s="1163" t="s">
        <v>5698</v>
      </c>
      <c r="C2741" s="955" t="s">
        <v>8488</v>
      </c>
      <c r="D2741" s="966"/>
      <c r="E2741" s="968"/>
      <c r="F2741" s="969" t="s">
        <v>5700</v>
      </c>
      <c r="G2741" s="970"/>
      <c r="H2741" s="967"/>
      <c r="I2741" s="970"/>
      <c r="J2741" s="967"/>
      <c r="K2741" s="970"/>
      <c r="L2741" s="967"/>
      <c r="M2741" s="970"/>
      <c r="N2741" s="967"/>
      <c r="O2741" s="970"/>
      <c r="P2741" s="967"/>
      <c r="Q2741" s="970"/>
      <c r="R2741" s="967"/>
      <c r="S2741" s="970"/>
      <c r="T2741" s="967"/>
      <c r="U2741" s="970"/>
      <c r="V2741" s="967"/>
      <c r="W2741" s="970"/>
      <c r="X2741" s="1261"/>
    </row>
    <row r="2742" spans="1:24" ht="37.799999999999997" hidden="1" customHeight="1" outlineLevel="2">
      <c r="A2742" s="1272">
        <v>44404</v>
      </c>
      <c r="B2742" s="1163" t="s">
        <v>5698</v>
      </c>
      <c r="C2742" s="1273" t="s">
        <v>8489</v>
      </c>
      <c r="D2742" s="966"/>
      <c r="E2742" s="977" t="s">
        <v>5700</v>
      </c>
      <c r="F2742" s="972"/>
      <c r="G2742" s="973" t="s">
        <v>5700</v>
      </c>
      <c r="H2742" s="967"/>
      <c r="I2742" s="970"/>
      <c r="J2742" s="967"/>
      <c r="K2742" s="970"/>
      <c r="L2742" s="967"/>
      <c r="M2742" s="970"/>
      <c r="N2742" s="967"/>
      <c r="O2742" s="970"/>
      <c r="P2742" s="967"/>
      <c r="Q2742" s="970"/>
      <c r="R2742" s="967"/>
      <c r="S2742" s="970"/>
      <c r="T2742" s="967"/>
      <c r="U2742" s="970"/>
      <c r="V2742" s="967"/>
      <c r="W2742" s="970"/>
      <c r="X2742" s="1261"/>
    </row>
    <row r="2743" spans="1:24" ht="12.6" hidden="1" customHeight="1" outlineLevel="2">
      <c r="A2743" s="1272">
        <v>44404</v>
      </c>
      <c r="B2743" s="1163" t="s">
        <v>5698</v>
      </c>
      <c r="C2743" s="955" t="s">
        <v>8490</v>
      </c>
      <c r="D2743" s="975" t="s">
        <v>5700</v>
      </c>
      <c r="E2743" s="968"/>
      <c r="F2743" s="972"/>
      <c r="G2743" s="970"/>
      <c r="H2743" s="967"/>
      <c r="I2743" s="970"/>
      <c r="J2743" s="967"/>
      <c r="K2743" s="970"/>
      <c r="L2743" s="967"/>
      <c r="M2743" s="970"/>
      <c r="N2743" s="967"/>
      <c r="O2743" s="970"/>
      <c r="P2743" s="967"/>
      <c r="Q2743" s="970"/>
      <c r="R2743" s="967"/>
      <c r="S2743" s="970"/>
      <c r="T2743" s="967"/>
      <c r="U2743" s="970"/>
      <c r="V2743" s="967"/>
      <c r="W2743" s="970"/>
      <c r="X2743" s="1261"/>
    </row>
    <row r="2744" spans="1:24" ht="12.6" hidden="1" customHeight="1" outlineLevel="2">
      <c r="A2744" s="1272">
        <v>44404</v>
      </c>
      <c r="B2744" s="955" t="s">
        <v>5698</v>
      </c>
      <c r="C2744" s="395" t="s">
        <v>8491</v>
      </c>
      <c r="D2744" s="966"/>
      <c r="E2744" s="968"/>
      <c r="F2744" s="972"/>
      <c r="G2744" s="970"/>
      <c r="H2744" s="967"/>
      <c r="I2744" s="970"/>
      <c r="J2744" s="967"/>
      <c r="K2744" s="970"/>
      <c r="L2744" s="967"/>
      <c r="M2744" s="970"/>
      <c r="N2744" s="967"/>
      <c r="O2744" s="970"/>
      <c r="P2744" s="967"/>
      <c r="Q2744" s="970"/>
      <c r="R2744" s="967"/>
      <c r="S2744" s="970"/>
      <c r="T2744" s="967"/>
      <c r="U2744" s="970"/>
      <c r="V2744" s="967"/>
      <c r="W2744" s="970"/>
      <c r="X2744" s="1261"/>
    </row>
    <row r="2745" spans="1:24" ht="12.6" hidden="1" customHeight="1" outlineLevel="2">
      <c r="A2745" s="1272">
        <v>44404</v>
      </c>
      <c r="B2745" s="1163" t="s">
        <v>5698</v>
      </c>
      <c r="C2745" s="955" t="s">
        <v>8492</v>
      </c>
      <c r="D2745" s="966"/>
      <c r="E2745" s="968"/>
      <c r="F2745" s="972"/>
      <c r="G2745" s="970"/>
      <c r="H2745" s="967"/>
      <c r="I2745" s="970"/>
      <c r="J2745" s="974" t="s">
        <v>5700</v>
      </c>
      <c r="K2745" s="970"/>
      <c r="L2745" s="967"/>
      <c r="M2745" s="970"/>
      <c r="N2745" s="967"/>
      <c r="O2745" s="970"/>
      <c r="P2745" s="967"/>
      <c r="Q2745" s="970"/>
      <c r="R2745" s="967"/>
      <c r="S2745" s="970"/>
      <c r="T2745" s="967"/>
      <c r="U2745" s="970"/>
      <c r="V2745" s="967"/>
      <c r="W2745" s="970"/>
      <c r="X2745" s="1261"/>
    </row>
    <row r="2746" spans="1:24" ht="12.6" hidden="1" customHeight="1" outlineLevel="2">
      <c r="A2746" s="1272">
        <v>44404</v>
      </c>
      <c r="B2746" s="1163" t="s">
        <v>5706</v>
      </c>
      <c r="C2746" s="955" t="s">
        <v>8493</v>
      </c>
      <c r="D2746" s="975" t="s">
        <v>5700</v>
      </c>
      <c r="E2746" s="968"/>
      <c r="F2746" s="972"/>
      <c r="G2746" s="970"/>
      <c r="H2746" s="967"/>
      <c r="I2746" s="970"/>
      <c r="J2746" s="967"/>
      <c r="K2746" s="970"/>
      <c r="L2746" s="967"/>
      <c r="M2746" s="970"/>
      <c r="N2746" s="967"/>
      <c r="O2746" s="970"/>
      <c r="P2746" s="967"/>
      <c r="Q2746" s="970"/>
      <c r="R2746" s="967"/>
      <c r="S2746" s="970"/>
      <c r="T2746" s="967"/>
      <c r="U2746" s="970"/>
      <c r="V2746" s="967"/>
      <c r="W2746" s="970"/>
      <c r="X2746" s="1261"/>
    </row>
    <row r="2747" spans="1:24" ht="12.6" hidden="1" customHeight="1" outlineLevel="2">
      <c r="A2747" s="1272">
        <v>44404</v>
      </c>
      <c r="B2747" s="1163" t="s">
        <v>5706</v>
      </c>
      <c r="C2747" s="955" t="s">
        <v>8494</v>
      </c>
      <c r="D2747" s="966"/>
      <c r="E2747" s="968"/>
      <c r="F2747" s="972"/>
      <c r="G2747" s="970"/>
      <c r="H2747" s="967"/>
      <c r="I2747" s="970"/>
      <c r="J2747" s="967"/>
      <c r="K2747" s="970"/>
      <c r="L2747" s="967"/>
      <c r="M2747" s="970"/>
      <c r="N2747" s="967"/>
      <c r="O2747" s="970"/>
      <c r="P2747" s="967"/>
      <c r="Q2747" s="970"/>
      <c r="R2747" s="974" t="s">
        <v>5700</v>
      </c>
      <c r="S2747" s="970"/>
      <c r="T2747" s="967"/>
      <c r="U2747" s="970"/>
      <c r="V2747" s="967"/>
      <c r="W2747" s="970"/>
      <c r="X2747" s="1261"/>
    </row>
    <row r="2748" spans="1:24" ht="12.6" hidden="1" customHeight="1" outlineLevel="2">
      <c r="A2748" s="1272">
        <v>44404</v>
      </c>
      <c r="B2748" s="1163" t="s">
        <v>5698</v>
      </c>
      <c r="C2748" s="955" t="s">
        <v>8495</v>
      </c>
      <c r="D2748" s="966"/>
      <c r="E2748" s="977" t="s">
        <v>5700</v>
      </c>
      <c r="F2748" s="972"/>
      <c r="G2748" s="970"/>
      <c r="H2748" s="967"/>
      <c r="I2748" s="970"/>
      <c r="J2748" s="967"/>
      <c r="K2748" s="970"/>
      <c r="L2748" s="967"/>
      <c r="M2748" s="970"/>
      <c r="N2748" s="967"/>
      <c r="O2748" s="970"/>
      <c r="P2748" s="967"/>
      <c r="Q2748" s="970"/>
      <c r="R2748" s="967"/>
      <c r="S2748" s="970"/>
      <c r="T2748" s="967"/>
      <c r="U2748" s="970"/>
      <c r="V2748" s="967"/>
      <c r="W2748" s="970"/>
      <c r="X2748" s="1261"/>
    </row>
    <row r="2749" spans="1:24" ht="12.6" hidden="1" customHeight="1" outlineLevel="2">
      <c r="A2749" s="1272">
        <v>44404</v>
      </c>
      <c r="B2749" s="1163" t="s">
        <v>5698</v>
      </c>
      <c r="C2749" s="955" t="s">
        <v>8496</v>
      </c>
      <c r="D2749" s="966"/>
      <c r="E2749" s="968"/>
      <c r="F2749" s="972"/>
      <c r="G2749" s="970"/>
      <c r="H2749" s="967"/>
      <c r="I2749" s="970"/>
      <c r="J2749" s="967"/>
      <c r="K2749" s="970"/>
      <c r="L2749" s="967"/>
      <c r="M2749" s="970"/>
      <c r="N2749" s="967"/>
      <c r="O2749" s="970"/>
      <c r="P2749" s="967"/>
      <c r="Q2749" s="970"/>
      <c r="R2749" s="967"/>
      <c r="S2749" s="970"/>
      <c r="T2749" s="967"/>
      <c r="U2749" s="970"/>
      <c r="V2749" s="967"/>
      <c r="W2749" s="970"/>
      <c r="X2749" s="1261"/>
    </row>
    <row r="2750" spans="1:24" ht="12.6" hidden="1" customHeight="1" outlineLevel="2">
      <c r="A2750" s="1272">
        <v>44404</v>
      </c>
      <c r="B2750" s="1163" t="s">
        <v>5698</v>
      </c>
      <c r="C2750" s="955" t="s">
        <v>8497</v>
      </c>
      <c r="D2750" s="966"/>
      <c r="E2750" s="968"/>
      <c r="F2750" s="969" t="s">
        <v>5700</v>
      </c>
      <c r="G2750" s="970"/>
      <c r="H2750" s="967"/>
      <c r="I2750" s="970"/>
      <c r="J2750" s="967"/>
      <c r="K2750" s="970"/>
      <c r="L2750" s="967"/>
      <c r="M2750" s="970"/>
      <c r="N2750" s="967"/>
      <c r="O2750" s="970"/>
      <c r="P2750" s="967"/>
      <c r="Q2750" s="970"/>
      <c r="R2750" s="967"/>
      <c r="S2750" s="970"/>
      <c r="T2750" s="967"/>
      <c r="U2750" s="970"/>
      <c r="V2750" s="967"/>
      <c r="W2750" s="970"/>
      <c r="X2750" s="1261"/>
    </row>
    <row r="2751" spans="1:24" ht="12.6" hidden="1" customHeight="1" outlineLevel="2">
      <c r="A2751" s="1272">
        <v>44404</v>
      </c>
      <c r="B2751" s="1163" t="s">
        <v>5698</v>
      </c>
      <c r="C2751" s="955" t="s">
        <v>8498</v>
      </c>
      <c r="D2751" s="966"/>
      <c r="E2751" s="968"/>
      <c r="F2751" s="972"/>
      <c r="G2751" s="970"/>
      <c r="H2751" s="967"/>
      <c r="I2751" s="970"/>
      <c r="J2751" s="967"/>
      <c r="K2751" s="970"/>
      <c r="L2751" s="967"/>
      <c r="M2751" s="970"/>
      <c r="N2751" s="967"/>
      <c r="O2751" s="970"/>
      <c r="P2751" s="967"/>
      <c r="Q2751" s="970"/>
      <c r="R2751" s="974" t="s">
        <v>5700</v>
      </c>
      <c r="S2751" s="970"/>
      <c r="T2751" s="967"/>
      <c r="U2751" s="970"/>
      <c r="V2751" s="967"/>
      <c r="W2751" s="970"/>
      <c r="X2751" s="1261"/>
    </row>
    <row r="2752" spans="1:24" ht="12.6" hidden="1" customHeight="1" outlineLevel="2">
      <c r="A2752" s="1272">
        <v>44404</v>
      </c>
      <c r="B2752" s="1163" t="s">
        <v>5698</v>
      </c>
      <c r="C2752" s="955" t="s">
        <v>8499</v>
      </c>
      <c r="D2752" s="966"/>
      <c r="E2752" s="968"/>
      <c r="F2752" s="969" t="s">
        <v>5700</v>
      </c>
      <c r="G2752" s="970"/>
      <c r="H2752" s="967"/>
      <c r="I2752" s="970"/>
      <c r="J2752" s="967"/>
      <c r="K2752" s="970"/>
      <c r="L2752" s="967"/>
      <c r="M2752" s="970"/>
      <c r="N2752" s="967"/>
      <c r="O2752" s="970"/>
      <c r="P2752" s="967"/>
      <c r="Q2752" s="970"/>
      <c r="R2752" s="967"/>
      <c r="S2752" s="970"/>
      <c r="T2752" s="967"/>
      <c r="U2752" s="970"/>
      <c r="V2752" s="967"/>
      <c r="W2752" s="970"/>
      <c r="X2752" s="1261"/>
    </row>
    <row r="2753" spans="1:24" ht="25.2" hidden="1" customHeight="1" outlineLevel="2">
      <c r="A2753" s="1272">
        <v>44404</v>
      </c>
      <c r="B2753" s="1163" t="s">
        <v>5698</v>
      </c>
      <c r="C2753" s="1274" t="s">
        <v>8500</v>
      </c>
      <c r="D2753" s="966"/>
      <c r="E2753" s="968"/>
      <c r="F2753" s="972"/>
      <c r="G2753" s="973" t="s">
        <v>5700</v>
      </c>
      <c r="H2753" s="967"/>
      <c r="I2753" s="970"/>
      <c r="J2753" s="967"/>
      <c r="K2753" s="970"/>
      <c r="L2753" s="967"/>
      <c r="M2753" s="970"/>
      <c r="N2753" s="967"/>
      <c r="O2753" s="970"/>
      <c r="P2753" s="967"/>
      <c r="Q2753" s="970"/>
      <c r="R2753" s="967"/>
      <c r="S2753" s="970"/>
      <c r="T2753" s="967"/>
      <c r="U2753" s="970"/>
      <c r="V2753" s="967"/>
      <c r="W2753" s="970"/>
      <c r="X2753" s="1261"/>
    </row>
    <row r="2754" spans="1:24" ht="12.6" hidden="1" customHeight="1" outlineLevel="1" collapsed="1">
      <c r="A2754" s="1275">
        <v>44405</v>
      </c>
      <c r="B2754" s="1163" t="s">
        <v>5698</v>
      </c>
      <c r="C2754" s="955" t="s">
        <v>8501</v>
      </c>
      <c r="D2754" s="966"/>
      <c r="E2754" s="968"/>
      <c r="F2754" s="972"/>
      <c r="G2754" s="970"/>
      <c r="H2754" s="967"/>
      <c r="I2754" s="970"/>
      <c r="J2754" s="967"/>
      <c r="K2754" s="970"/>
      <c r="L2754" s="967"/>
      <c r="M2754" s="970"/>
      <c r="N2754" s="967"/>
      <c r="O2754" s="970"/>
      <c r="P2754" s="967"/>
      <c r="Q2754" s="970"/>
      <c r="R2754" s="967"/>
      <c r="S2754" s="970"/>
      <c r="T2754" s="974" t="s">
        <v>5700</v>
      </c>
      <c r="U2754" s="970"/>
      <c r="V2754" s="967"/>
      <c r="W2754" s="970"/>
      <c r="X2754" s="1261"/>
    </row>
    <row r="2755" spans="1:24" ht="12.6" hidden="1" customHeight="1" outlineLevel="2">
      <c r="A2755" s="1275">
        <v>44405</v>
      </c>
      <c r="B2755" s="1163" t="s">
        <v>5698</v>
      </c>
      <c r="C2755" s="955" t="s">
        <v>8502</v>
      </c>
      <c r="D2755" s="966"/>
      <c r="E2755" s="968"/>
      <c r="F2755" s="972"/>
      <c r="G2755" s="970"/>
      <c r="H2755" s="967"/>
      <c r="I2755" s="970"/>
      <c r="J2755" s="967"/>
      <c r="K2755" s="970"/>
      <c r="L2755" s="967"/>
      <c r="M2755" s="970"/>
      <c r="N2755" s="967"/>
      <c r="O2755" s="970"/>
      <c r="P2755" s="967"/>
      <c r="Q2755" s="970"/>
      <c r="R2755" s="974" t="s">
        <v>5700</v>
      </c>
      <c r="S2755" s="970"/>
      <c r="T2755" s="967"/>
      <c r="U2755" s="970"/>
      <c r="V2755" s="967"/>
      <c r="W2755" s="970"/>
      <c r="X2755" s="1261"/>
    </row>
    <row r="2756" spans="1:24" ht="12.6" hidden="1" customHeight="1" outlineLevel="2">
      <c r="A2756" s="1275">
        <v>44405</v>
      </c>
      <c r="B2756" s="1163" t="s">
        <v>5698</v>
      </c>
      <c r="C2756" s="955" t="s">
        <v>8503</v>
      </c>
      <c r="D2756" s="966"/>
      <c r="E2756" s="977" t="s">
        <v>5700</v>
      </c>
      <c r="F2756" s="972"/>
      <c r="G2756" s="970"/>
      <c r="H2756" s="967"/>
      <c r="I2756" s="970"/>
      <c r="J2756" s="967"/>
      <c r="K2756" s="973" t="s">
        <v>5700</v>
      </c>
      <c r="L2756" s="967"/>
      <c r="M2756" s="970"/>
      <c r="N2756" s="967"/>
      <c r="O2756" s="970"/>
      <c r="P2756" s="967"/>
      <c r="Q2756" s="970"/>
      <c r="R2756" s="967"/>
      <c r="S2756" s="970"/>
      <c r="T2756" s="967"/>
      <c r="U2756" s="970"/>
      <c r="V2756" s="967"/>
      <c r="W2756" s="970"/>
      <c r="X2756" s="1261"/>
    </row>
    <row r="2757" spans="1:24" ht="12.6" hidden="1" customHeight="1" outlineLevel="2">
      <c r="A2757" s="1275">
        <v>44405</v>
      </c>
      <c r="B2757" s="1163" t="s">
        <v>5698</v>
      </c>
      <c r="C2757" s="955" t="s">
        <v>8504</v>
      </c>
      <c r="D2757" s="966"/>
      <c r="E2757" s="977" t="s">
        <v>5700</v>
      </c>
      <c r="F2757" s="972"/>
      <c r="G2757" s="970"/>
      <c r="H2757" s="967"/>
      <c r="I2757" s="970"/>
      <c r="J2757" s="967"/>
      <c r="K2757" s="970"/>
      <c r="L2757" s="967"/>
      <c r="M2757" s="970"/>
      <c r="N2757" s="967"/>
      <c r="O2757" s="970"/>
      <c r="P2757" s="967"/>
      <c r="Q2757" s="970"/>
      <c r="R2757" s="967"/>
      <c r="S2757" s="970"/>
      <c r="T2757" s="967"/>
      <c r="U2757" s="970"/>
      <c r="V2757" s="967"/>
      <c r="W2757" s="970"/>
      <c r="X2757" s="1261"/>
    </row>
    <row r="2758" spans="1:24" ht="12.6" hidden="1" customHeight="1" outlineLevel="2">
      <c r="A2758" s="1275">
        <v>44405</v>
      </c>
      <c r="B2758" s="1163" t="s">
        <v>5698</v>
      </c>
      <c r="C2758" s="955" t="s">
        <v>8505</v>
      </c>
      <c r="D2758" s="966"/>
      <c r="E2758" s="977" t="s">
        <v>5700</v>
      </c>
      <c r="F2758" s="969"/>
      <c r="G2758" s="970"/>
      <c r="H2758" s="967"/>
      <c r="I2758" s="970"/>
      <c r="J2758" s="967"/>
      <c r="K2758" s="970"/>
      <c r="L2758" s="967"/>
      <c r="M2758" s="970"/>
      <c r="N2758" s="967"/>
      <c r="O2758" s="970"/>
      <c r="P2758" s="967"/>
      <c r="Q2758" s="970"/>
      <c r="R2758" s="967"/>
      <c r="S2758" s="970"/>
      <c r="T2758" s="967"/>
      <c r="U2758" s="970"/>
      <c r="V2758" s="967"/>
      <c r="W2758" s="970"/>
      <c r="X2758" s="1261"/>
    </row>
    <row r="2759" spans="1:24" ht="12.6" hidden="1" customHeight="1" outlineLevel="2">
      <c r="A2759" s="1275">
        <v>44405</v>
      </c>
      <c r="B2759" s="1163" t="s">
        <v>5698</v>
      </c>
      <c r="C2759" s="955" t="s">
        <v>8506</v>
      </c>
      <c r="D2759" s="966"/>
      <c r="E2759" s="977" t="s">
        <v>5700</v>
      </c>
      <c r="F2759" s="972"/>
      <c r="G2759" s="970"/>
      <c r="H2759" s="967"/>
      <c r="I2759" s="970"/>
      <c r="J2759" s="967"/>
      <c r="K2759" s="970"/>
      <c r="L2759" s="967"/>
      <c r="M2759" s="970"/>
      <c r="N2759" s="967"/>
      <c r="O2759" s="970"/>
      <c r="P2759" s="967"/>
      <c r="Q2759" s="970"/>
      <c r="R2759" s="967"/>
      <c r="S2759" s="970"/>
      <c r="T2759" s="967"/>
      <c r="U2759" s="970"/>
      <c r="V2759" s="967"/>
      <c r="W2759" s="970"/>
      <c r="X2759" s="1261"/>
    </row>
    <row r="2760" spans="1:24" ht="12.6" hidden="1" customHeight="1" outlineLevel="2">
      <c r="A2760" s="1275">
        <v>44405</v>
      </c>
      <c r="B2760" s="1163" t="s">
        <v>5698</v>
      </c>
      <c r="C2760" s="955" t="s">
        <v>8507</v>
      </c>
      <c r="D2760" s="966"/>
      <c r="E2760" s="968"/>
      <c r="F2760" s="969" t="s">
        <v>5700</v>
      </c>
      <c r="G2760" s="970"/>
      <c r="H2760" s="967"/>
      <c r="I2760" s="970"/>
      <c r="J2760" s="967"/>
      <c r="K2760" s="970"/>
      <c r="L2760" s="967"/>
      <c r="M2760" s="970"/>
      <c r="N2760" s="967"/>
      <c r="O2760" s="970"/>
      <c r="P2760" s="967"/>
      <c r="Q2760" s="970"/>
      <c r="R2760" s="967"/>
      <c r="S2760" s="970"/>
      <c r="T2760" s="967"/>
      <c r="U2760" s="970"/>
      <c r="V2760" s="967"/>
      <c r="W2760" s="970"/>
      <c r="X2760" s="1261"/>
    </row>
    <row r="2761" spans="1:24" ht="12.6" hidden="1" customHeight="1" outlineLevel="2">
      <c r="A2761" s="1275">
        <v>44405</v>
      </c>
      <c r="B2761" s="1163" t="s">
        <v>5698</v>
      </c>
      <c r="C2761" s="955" t="s">
        <v>8508</v>
      </c>
      <c r="D2761" s="966"/>
      <c r="E2761" s="968"/>
      <c r="F2761" s="972"/>
      <c r="G2761" s="970"/>
      <c r="H2761" s="967"/>
      <c r="I2761" s="970"/>
      <c r="J2761" s="967"/>
      <c r="K2761" s="970"/>
      <c r="L2761" s="967"/>
      <c r="M2761" s="970"/>
      <c r="N2761" s="967"/>
      <c r="O2761" s="970"/>
      <c r="P2761" s="967"/>
      <c r="Q2761" s="970"/>
      <c r="R2761" s="967"/>
      <c r="S2761" s="970"/>
      <c r="T2761" s="967"/>
      <c r="U2761" s="970"/>
      <c r="V2761" s="967"/>
      <c r="W2761" s="970"/>
      <c r="X2761" s="1261"/>
    </row>
    <row r="2762" spans="1:24" ht="12.6" hidden="1" customHeight="1" outlineLevel="2">
      <c r="A2762" s="1275">
        <v>44405</v>
      </c>
      <c r="B2762" s="1163" t="s">
        <v>5698</v>
      </c>
      <c r="C2762" s="955" t="s">
        <v>8509</v>
      </c>
      <c r="D2762" s="966"/>
      <c r="E2762" s="977"/>
      <c r="F2762" s="969" t="s">
        <v>5700</v>
      </c>
      <c r="G2762" s="970"/>
      <c r="H2762" s="967"/>
      <c r="I2762" s="970"/>
      <c r="J2762" s="967"/>
      <c r="K2762" s="970"/>
      <c r="L2762" s="967"/>
      <c r="M2762" s="970"/>
      <c r="N2762" s="967"/>
      <c r="O2762" s="970"/>
      <c r="P2762" s="967"/>
      <c r="Q2762" s="970"/>
      <c r="R2762" s="967"/>
      <c r="S2762" s="970"/>
      <c r="T2762" s="967"/>
      <c r="U2762" s="970"/>
      <c r="V2762" s="967"/>
      <c r="W2762" s="970"/>
      <c r="X2762" s="1261"/>
    </row>
    <row r="2763" spans="1:24" ht="12.6" hidden="1" customHeight="1" outlineLevel="2">
      <c r="A2763" s="1275">
        <v>44405</v>
      </c>
      <c r="B2763" s="1163" t="s">
        <v>5698</v>
      </c>
      <c r="C2763" s="955" t="s">
        <v>8510</v>
      </c>
      <c r="D2763" s="975" t="s">
        <v>5700</v>
      </c>
      <c r="E2763" s="968"/>
      <c r="F2763" s="972"/>
      <c r="G2763" s="970"/>
      <c r="H2763" s="967"/>
      <c r="I2763" s="970"/>
      <c r="J2763" s="967"/>
      <c r="K2763" s="970"/>
      <c r="L2763" s="967"/>
      <c r="M2763" s="970"/>
      <c r="N2763" s="967"/>
      <c r="O2763" s="970"/>
      <c r="P2763" s="967"/>
      <c r="Q2763" s="970"/>
      <c r="R2763" s="967"/>
      <c r="S2763" s="970"/>
      <c r="T2763" s="967"/>
      <c r="U2763" s="970"/>
      <c r="V2763" s="967"/>
      <c r="W2763" s="970"/>
      <c r="X2763" s="1261"/>
    </row>
    <row r="2764" spans="1:24" ht="25.2" hidden="1" customHeight="1" outlineLevel="2">
      <c r="A2764" s="1275">
        <v>44405</v>
      </c>
      <c r="B2764" s="1163" t="s">
        <v>5698</v>
      </c>
      <c r="C2764" s="955" t="s">
        <v>8511</v>
      </c>
      <c r="D2764" s="966"/>
      <c r="E2764" s="968"/>
      <c r="F2764" s="969" t="s">
        <v>5700</v>
      </c>
      <c r="G2764" s="970"/>
      <c r="H2764" s="967"/>
      <c r="I2764" s="970"/>
      <c r="J2764" s="967"/>
      <c r="K2764" s="970"/>
      <c r="L2764" s="967"/>
      <c r="M2764" s="970"/>
      <c r="N2764" s="967"/>
      <c r="O2764" s="970"/>
      <c r="P2764" s="967"/>
      <c r="Q2764" s="970"/>
      <c r="R2764" s="967"/>
      <c r="S2764" s="970"/>
      <c r="T2764" s="967"/>
      <c r="U2764" s="970"/>
      <c r="V2764" s="967"/>
      <c r="W2764" s="970"/>
      <c r="X2764" s="1261"/>
    </row>
    <row r="2765" spans="1:24" ht="25.2" hidden="1" customHeight="1" outlineLevel="2">
      <c r="A2765" s="1275">
        <v>44405</v>
      </c>
      <c r="B2765" s="1163" t="s">
        <v>5698</v>
      </c>
      <c r="C2765" s="955" t="s">
        <v>8512</v>
      </c>
      <c r="D2765" s="966"/>
      <c r="E2765" s="977" t="s">
        <v>5700</v>
      </c>
      <c r="F2765" s="972"/>
      <c r="G2765" s="970"/>
      <c r="H2765" s="967"/>
      <c r="I2765" s="970"/>
      <c r="J2765" s="967"/>
      <c r="K2765" s="970"/>
      <c r="L2765" s="967"/>
      <c r="M2765" s="970"/>
      <c r="N2765" s="967"/>
      <c r="O2765" s="970"/>
      <c r="P2765" s="967"/>
      <c r="Q2765" s="970"/>
      <c r="R2765" s="967"/>
      <c r="S2765" s="970"/>
      <c r="T2765" s="967"/>
      <c r="U2765" s="970"/>
      <c r="V2765" s="967"/>
      <c r="W2765" s="970"/>
      <c r="X2765" s="1261"/>
    </row>
    <row r="2766" spans="1:24" ht="12.6" hidden="1" customHeight="1" outlineLevel="2">
      <c r="A2766" s="1275">
        <v>44405</v>
      </c>
      <c r="B2766" s="1163" t="s">
        <v>8513</v>
      </c>
      <c r="C2766" s="955" t="s">
        <v>8514</v>
      </c>
      <c r="D2766" s="966"/>
      <c r="E2766" s="968"/>
      <c r="F2766" s="969" t="s">
        <v>5700</v>
      </c>
      <c r="G2766" s="970"/>
      <c r="H2766" s="967"/>
      <c r="I2766" s="970"/>
      <c r="J2766" s="967"/>
      <c r="K2766" s="970"/>
      <c r="L2766" s="967"/>
      <c r="M2766" s="970"/>
      <c r="N2766" s="967"/>
      <c r="O2766" s="970"/>
      <c r="P2766" s="967"/>
      <c r="Q2766" s="970"/>
      <c r="R2766" s="967"/>
      <c r="S2766" s="970"/>
      <c r="T2766" s="967"/>
      <c r="U2766" s="970"/>
      <c r="V2766" s="967"/>
      <c r="W2766" s="970"/>
      <c r="X2766" s="1261"/>
    </row>
    <row r="2767" spans="1:24" ht="12.6" hidden="1" customHeight="1" outlineLevel="2">
      <c r="A2767" s="1275">
        <v>44405</v>
      </c>
      <c r="B2767" s="1163" t="s">
        <v>5698</v>
      </c>
      <c r="C2767" s="955" t="s">
        <v>8515</v>
      </c>
      <c r="D2767" s="966"/>
      <c r="E2767" s="968"/>
      <c r="F2767" s="972"/>
      <c r="G2767" s="970"/>
      <c r="H2767" s="974"/>
      <c r="I2767" s="973"/>
      <c r="J2767" s="967"/>
      <c r="K2767" s="970"/>
      <c r="L2767" s="967"/>
      <c r="M2767" s="970"/>
      <c r="N2767" s="967"/>
      <c r="O2767" s="970"/>
      <c r="P2767" s="967"/>
      <c r="Q2767" s="970"/>
      <c r="R2767" s="967"/>
      <c r="S2767" s="970"/>
      <c r="T2767" s="967"/>
      <c r="U2767" s="970"/>
      <c r="V2767" s="967"/>
      <c r="W2767" s="970"/>
      <c r="X2767" s="1261"/>
    </row>
    <row r="2768" spans="1:24" ht="12.6" hidden="1" customHeight="1" outlineLevel="2">
      <c r="A2768" s="1275">
        <v>44405</v>
      </c>
      <c r="B2768" s="1163" t="s">
        <v>5698</v>
      </c>
      <c r="C2768" s="955" t="s">
        <v>8516</v>
      </c>
      <c r="D2768" s="966"/>
      <c r="E2768" s="968"/>
      <c r="F2768" s="972"/>
      <c r="G2768" s="970"/>
      <c r="H2768" s="974" t="s">
        <v>5700</v>
      </c>
      <c r="I2768" s="973" t="s">
        <v>5700</v>
      </c>
      <c r="J2768" s="967"/>
      <c r="K2768" s="970"/>
      <c r="L2768" s="967"/>
      <c r="M2768" s="970"/>
      <c r="N2768" s="967"/>
      <c r="O2768" s="970"/>
      <c r="P2768" s="967"/>
      <c r="Q2768" s="970"/>
      <c r="R2768" s="967"/>
      <c r="S2768" s="970"/>
      <c r="T2768" s="967"/>
      <c r="U2768" s="970"/>
      <c r="V2768" s="967"/>
      <c r="W2768" s="970"/>
      <c r="X2768" s="1261"/>
    </row>
    <row r="2769" spans="1:24" ht="25.2" hidden="1" customHeight="1" outlineLevel="2">
      <c r="A2769" s="1275">
        <v>44405</v>
      </c>
      <c r="B2769" s="1163" t="s">
        <v>5698</v>
      </c>
      <c r="C2769" s="955" t="s">
        <v>8517</v>
      </c>
      <c r="D2769" s="966"/>
      <c r="E2769" s="968"/>
      <c r="F2769" s="972"/>
      <c r="G2769" s="973" t="s">
        <v>5700</v>
      </c>
      <c r="H2769" s="967"/>
      <c r="I2769" s="970"/>
      <c r="J2769" s="967"/>
      <c r="K2769" s="970"/>
      <c r="L2769" s="967"/>
      <c r="M2769" s="970"/>
      <c r="N2769" s="967"/>
      <c r="O2769" s="970"/>
      <c r="P2769" s="967"/>
      <c r="Q2769" s="970"/>
      <c r="R2769" s="967"/>
      <c r="S2769" s="970"/>
      <c r="T2769" s="967"/>
      <c r="U2769" s="970"/>
      <c r="V2769" s="967"/>
      <c r="W2769" s="970"/>
      <c r="X2769" s="1261"/>
    </row>
    <row r="2770" spans="1:24" ht="12.6" hidden="1" customHeight="1" outlineLevel="2">
      <c r="A2770" s="1275">
        <v>44405</v>
      </c>
      <c r="B2770" s="1163" t="s">
        <v>5698</v>
      </c>
      <c r="C2770" s="955" t="s">
        <v>8518</v>
      </c>
      <c r="D2770" s="966"/>
      <c r="E2770" s="977" t="s">
        <v>5700</v>
      </c>
      <c r="F2770" s="972"/>
      <c r="G2770" s="970"/>
      <c r="H2770" s="967"/>
      <c r="I2770" s="970"/>
      <c r="J2770" s="967"/>
      <c r="K2770" s="970"/>
      <c r="L2770" s="967"/>
      <c r="M2770" s="970"/>
      <c r="N2770" s="967"/>
      <c r="O2770" s="970"/>
      <c r="P2770" s="967"/>
      <c r="Q2770" s="970"/>
      <c r="R2770" s="967"/>
      <c r="S2770" s="970"/>
      <c r="T2770" s="967"/>
      <c r="U2770" s="970"/>
      <c r="V2770" s="967"/>
      <c r="W2770" s="970"/>
      <c r="X2770" s="1261"/>
    </row>
    <row r="2771" spans="1:24" ht="12.6" hidden="1" customHeight="1" outlineLevel="2">
      <c r="A2771" s="1275">
        <v>44405</v>
      </c>
      <c r="B2771" s="1163" t="s">
        <v>5698</v>
      </c>
      <c r="C2771" s="955" t="s">
        <v>8519</v>
      </c>
      <c r="D2771" s="975" t="s">
        <v>5700</v>
      </c>
      <c r="E2771" s="968"/>
      <c r="F2771" s="972"/>
      <c r="G2771" s="970"/>
      <c r="H2771" s="967"/>
      <c r="I2771" s="970"/>
      <c r="J2771" s="967"/>
      <c r="K2771" s="970"/>
      <c r="L2771" s="967"/>
      <c r="M2771" s="970"/>
      <c r="N2771" s="967"/>
      <c r="O2771" s="970"/>
      <c r="P2771" s="967"/>
      <c r="Q2771" s="970"/>
      <c r="R2771" s="967"/>
      <c r="S2771" s="970"/>
      <c r="T2771" s="967"/>
      <c r="U2771" s="970"/>
      <c r="V2771" s="967"/>
      <c r="W2771" s="970"/>
      <c r="X2771" s="1261"/>
    </row>
    <row r="2772" spans="1:24" ht="12.6" hidden="1" customHeight="1" outlineLevel="2">
      <c r="A2772" s="1275">
        <v>44405</v>
      </c>
      <c r="B2772" s="1163" t="s">
        <v>5698</v>
      </c>
      <c r="C2772" s="955" t="s">
        <v>8520</v>
      </c>
      <c r="D2772" s="966"/>
      <c r="E2772" s="977" t="s">
        <v>5700</v>
      </c>
      <c r="F2772" s="972"/>
      <c r="G2772" s="970"/>
      <c r="H2772" s="967"/>
      <c r="I2772" s="970"/>
      <c r="J2772" s="967"/>
      <c r="K2772" s="970"/>
      <c r="L2772" s="967"/>
      <c r="M2772" s="970"/>
      <c r="N2772" s="967"/>
      <c r="O2772" s="970"/>
      <c r="P2772" s="967"/>
      <c r="Q2772" s="970"/>
      <c r="R2772" s="967"/>
      <c r="S2772" s="970"/>
      <c r="T2772" s="967"/>
      <c r="U2772" s="970"/>
      <c r="V2772" s="967"/>
      <c r="W2772" s="970"/>
      <c r="X2772" s="1261"/>
    </row>
    <row r="2773" spans="1:24" ht="12.6" hidden="1" customHeight="1" outlineLevel="1" collapsed="1">
      <c r="A2773" s="1006">
        <v>44406</v>
      </c>
      <c r="B2773" s="1163" t="s">
        <v>5698</v>
      </c>
      <c r="C2773" s="955" t="s">
        <v>8521</v>
      </c>
      <c r="D2773" s="975" t="s">
        <v>5700</v>
      </c>
      <c r="E2773" s="968"/>
      <c r="F2773" s="972"/>
      <c r="G2773" s="970"/>
      <c r="H2773" s="967"/>
      <c r="I2773" s="970"/>
      <c r="J2773" s="967"/>
      <c r="K2773" s="970"/>
      <c r="L2773" s="967"/>
      <c r="M2773" s="970"/>
      <c r="N2773" s="967"/>
      <c r="O2773" s="970"/>
      <c r="P2773" s="967"/>
      <c r="Q2773" s="970"/>
      <c r="R2773" s="967"/>
      <c r="S2773" s="970"/>
      <c r="T2773" s="967"/>
      <c r="U2773" s="970"/>
      <c r="V2773" s="967"/>
      <c r="W2773" s="970"/>
      <c r="X2773" s="1261"/>
    </row>
    <row r="2774" spans="1:24" ht="12.6" hidden="1" customHeight="1" outlineLevel="2">
      <c r="A2774" s="1006">
        <v>44406</v>
      </c>
      <c r="B2774" s="1163" t="s">
        <v>8522</v>
      </c>
      <c r="C2774" s="955" t="s">
        <v>8523</v>
      </c>
      <c r="D2774" s="966"/>
      <c r="E2774" s="968"/>
      <c r="F2774" s="972"/>
      <c r="G2774" s="970"/>
      <c r="H2774" s="967"/>
      <c r="I2774" s="970"/>
      <c r="J2774" s="967"/>
      <c r="K2774" s="970"/>
      <c r="L2774" s="967"/>
      <c r="M2774" s="970"/>
      <c r="N2774" s="967"/>
      <c r="O2774" s="970"/>
      <c r="P2774" s="967"/>
      <c r="Q2774" s="970"/>
      <c r="R2774" s="967"/>
      <c r="S2774" s="970"/>
      <c r="T2774" s="967"/>
      <c r="U2774" s="973" t="s">
        <v>5700</v>
      </c>
      <c r="V2774" s="967"/>
      <c r="W2774" s="970"/>
      <c r="X2774" s="1261"/>
    </row>
    <row r="2775" spans="1:24" ht="12.6" hidden="1" customHeight="1" outlineLevel="2">
      <c r="A2775" s="1006">
        <v>44406</v>
      </c>
      <c r="B2775" s="1163" t="s">
        <v>5698</v>
      </c>
      <c r="C2775" s="955" t="s">
        <v>8524</v>
      </c>
      <c r="D2775" s="966"/>
      <c r="E2775" s="968"/>
      <c r="F2775" s="972"/>
      <c r="G2775" s="970"/>
      <c r="H2775" s="967"/>
      <c r="I2775" s="970"/>
      <c r="J2775" s="967"/>
      <c r="K2775" s="970"/>
      <c r="L2775" s="967"/>
      <c r="M2775" s="970"/>
      <c r="N2775" s="967"/>
      <c r="O2775" s="970"/>
      <c r="P2775" s="967"/>
      <c r="Q2775" s="970"/>
      <c r="R2775" s="967"/>
      <c r="S2775" s="970"/>
      <c r="T2775" s="974" t="s">
        <v>5700</v>
      </c>
      <c r="U2775" s="970"/>
      <c r="V2775" s="967"/>
      <c r="W2775" s="970"/>
      <c r="X2775" s="1261"/>
    </row>
    <row r="2776" spans="1:24" ht="12.6" hidden="1" customHeight="1" outlineLevel="2">
      <c r="A2776" s="1006">
        <v>44406</v>
      </c>
      <c r="B2776" s="1163" t="s">
        <v>5698</v>
      </c>
      <c r="C2776" s="955" t="s">
        <v>8525</v>
      </c>
      <c r="D2776" s="966"/>
      <c r="E2776" s="968"/>
      <c r="F2776" s="972"/>
      <c r="G2776" s="970"/>
      <c r="H2776" s="967"/>
      <c r="I2776" s="970"/>
      <c r="J2776" s="967"/>
      <c r="K2776" s="970"/>
      <c r="L2776" s="967"/>
      <c r="M2776" s="970"/>
      <c r="N2776" s="967"/>
      <c r="O2776" s="970"/>
      <c r="P2776" s="967"/>
      <c r="Q2776" s="970"/>
      <c r="R2776" s="967"/>
      <c r="S2776" s="970"/>
      <c r="T2776" s="974" t="s">
        <v>5700</v>
      </c>
      <c r="U2776" s="970"/>
      <c r="V2776" s="967"/>
      <c r="W2776" s="970"/>
      <c r="X2776" s="1261"/>
    </row>
    <row r="2777" spans="1:24" ht="12.6" hidden="1" customHeight="1" outlineLevel="2">
      <c r="A2777" s="1006">
        <v>44406</v>
      </c>
      <c r="B2777" s="1163" t="s">
        <v>5698</v>
      </c>
      <c r="C2777" s="955" t="s">
        <v>8526</v>
      </c>
      <c r="D2777" s="966"/>
      <c r="E2777" s="977" t="s">
        <v>5700</v>
      </c>
      <c r="F2777" s="972"/>
      <c r="G2777" s="970"/>
      <c r="H2777" s="967"/>
      <c r="I2777" s="970"/>
      <c r="J2777" s="967"/>
      <c r="K2777" s="970"/>
      <c r="L2777" s="967"/>
      <c r="M2777" s="973" t="s">
        <v>5700</v>
      </c>
      <c r="N2777" s="967"/>
      <c r="O2777" s="970"/>
      <c r="P2777" s="967"/>
      <c r="Q2777" s="970"/>
      <c r="R2777" s="967"/>
      <c r="S2777" s="970"/>
      <c r="T2777" s="967"/>
      <c r="U2777" s="970"/>
      <c r="V2777" s="967"/>
      <c r="W2777" s="970"/>
      <c r="X2777" s="1261"/>
    </row>
    <row r="2778" spans="1:24" ht="12.6" hidden="1" customHeight="1" outlineLevel="2">
      <c r="A2778" s="1006">
        <v>44406</v>
      </c>
      <c r="B2778" s="1163" t="s">
        <v>8527</v>
      </c>
      <c r="C2778" s="955" t="s">
        <v>8528</v>
      </c>
      <c r="D2778" s="975" t="s">
        <v>5700</v>
      </c>
      <c r="E2778" s="977" t="s">
        <v>5700</v>
      </c>
      <c r="F2778" s="972"/>
      <c r="G2778" s="970"/>
      <c r="H2778" s="967"/>
      <c r="I2778" s="970"/>
      <c r="J2778" s="967"/>
      <c r="K2778" s="970"/>
      <c r="L2778" s="967"/>
      <c r="M2778" s="970"/>
      <c r="N2778" s="967"/>
      <c r="O2778" s="970"/>
      <c r="P2778" s="967"/>
      <c r="Q2778" s="970"/>
      <c r="R2778" s="967"/>
      <c r="S2778" s="970"/>
      <c r="T2778" s="967"/>
      <c r="U2778" s="970"/>
      <c r="V2778" s="967"/>
      <c r="W2778" s="970"/>
      <c r="X2778" s="1261"/>
    </row>
    <row r="2779" spans="1:24" ht="12.6" hidden="1" customHeight="1" outlineLevel="2">
      <c r="A2779" s="1006">
        <v>44406</v>
      </c>
      <c r="B2779" s="1163" t="s">
        <v>5698</v>
      </c>
      <c r="C2779" s="955" t="s">
        <v>8529</v>
      </c>
      <c r="D2779" s="966"/>
      <c r="E2779" s="977" t="s">
        <v>5700</v>
      </c>
      <c r="F2779" s="969" t="s">
        <v>5700</v>
      </c>
      <c r="G2779" s="970"/>
      <c r="H2779" s="967"/>
      <c r="I2779" s="970"/>
      <c r="J2779" s="967"/>
      <c r="K2779" s="970"/>
      <c r="L2779" s="967"/>
      <c r="M2779" s="970"/>
      <c r="N2779" s="967"/>
      <c r="O2779" s="970"/>
      <c r="P2779" s="967"/>
      <c r="Q2779" s="970"/>
      <c r="R2779" s="967"/>
      <c r="S2779" s="970"/>
      <c r="T2779" s="967"/>
      <c r="U2779" s="970"/>
      <c r="V2779" s="967"/>
      <c r="W2779" s="970"/>
      <c r="X2779" s="1261"/>
    </row>
    <row r="2780" spans="1:24" ht="12.6" hidden="1" customHeight="1" outlineLevel="2">
      <c r="A2780" s="1006">
        <v>44406</v>
      </c>
      <c r="B2780" s="1163" t="s">
        <v>5698</v>
      </c>
      <c r="C2780" s="955" t="s">
        <v>8530</v>
      </c>
      <c r="D2780" s="975" t="s">
        <v>5700</v>
      </c>
      <c r="E2780" s="968"/>
      <c r="F2780" s="972"/>
      <c r="G2780" s="970"/>
      <c r="H2780" s="967"/>
      <c r="I2780" s="970"/>
      <c r="J2780" s="967"/>
      <c r="K2780" s="970"/>
      <c r="L2780" s="967"/>
      <c r="M2780" s="970"/>
      <c r="N2780" s="967"/>
      <c r="O2780" s="973" t="s">
        <v>5700</v>
      </c>
      <c r="P2780" s="967"/>
      <c r="Q2780" s="970"/>
      <c r="R2780" s="967"/>
      <c r="S2780" s="970"/>
      <c r="T2780" s="967"/>
      <c r="U2780" s="970"/>
      <c r="V2780" s="967"/>
      <c r="W2780" s="970"/>
      <c r="X2780" s="1261"/>
    </row>
    <row r="2781" spans="1:24" ht="12.6" hidden="1" customHeight="1" outlineLevel="2">
      <c r="A2781" s="1006">
        <v>44406</v>
      </c>
      <c r="B2781" s="1163" t="s">
        <v>5698</v>
      </c>
      <c r="C2781" s="955" t="s">
        <v>8531</v>
      </c>
      <c r="D2781" s="966"/>
      <c r="E2781" s="968"/>
      <c r="F2781" s="972"/>
      <c r="G2781" s="970"/>
      <c r="H2781" s="967"/>
      <c r="I2781" s="970"/>
      <c r="J2781" s="967"/>
      <c r="K2781" s="970"/>
      <c r="L2781" s="967"/>
      <c r="M2781" s="970"/>
      <c r="N2781" s="967"/>
      <c r="O2781" s="970"/>
      <c r="P2781" s="967"/>
      <c r="Q2781" s="970"/>
      <c r="R2781" s="967"/>
      <c r="S2781" s="970"/>
      <c r="T2781" s="974" t="s">
        <v>5700</v>
      </c>
      <c r="U2781" s="970"/>
      <c r="V2781" s="967"/>
      <c r="W2781" s="970"/>
      <c r="X2781" s="1261"/>
    </row>
    <row r="2782" spans="1:24" ht="12.6" hidden="1" customHeight="1" outlineLevel="2">
      <c r="A2782" s="1006">
        <v>44406</v>
      </c>
      <c r="B2782" s="1163" t="s">
        <v>5698</v>
      </c>
      <c r="C2782" s="955" t="s">
        <v>8532</v>
      </c>
      <c r="D2782" s="966"/>
      <c r="E2782" s="977" t="s">
        <v>5700</v>
      </c>
      <c r="F2782" s="972"/>
      <c r="G2782" s="970"/>
      <c r="H2782" s="967"/>
      <c r="I2782" s="970"/>
      <c r="J2782" s="967"/>
      <c r="K2782" s="970"/>
      <c r="L2782" s="967"/>
      <c r="M2782" s="970"/>
      <c r="N2782" s="967"/>
      <c r="O2782" s="970"/>
      <c r="P2782" s="967"/>
      <c r="Q2782" s="970"/>
      <c r="R2782" s="967"/>
      <c r="S2782" s="970"/>
      <c r="T2782" s="967"/>
      <c r="U2782" s="970"/>
      <c r="V2782" s="967"/>
      <c r="W2782" s="970"/>
      <c r="X2782" s="1261"/>
    </row>
    <row r="2783" spans="1:24" ht="12.6" hidden="1" customHeight="1" outlineLevel="2">
      <c r="A2783" s="1006">
        <v>44406</v>
      </c>
      <c r="B2783" s="1163" t="s">
        <v>5698</v>
      </c>
      <c r="C2783" s="955" t="s">
        <v>8533</v>
      </c>
      <c r="D2783" s="966"/>
      <c r="E2783" s="977" t="s">
        <v>5700</v>
      </c>
      <c r="F2783" s="972"/>
      <c r="G2783" s="970"/>
      <c r="H2783" s="967"/>
      <c r="I2783" s="970"/>
      <c r="J2783" s="967"/>
      <c r="K2783" s="970"/>
      <c r="L2783" s="967"/>
      <c r="M2783" s="970"/>
      <c r="N2783" s="967"/>
      <c r="O2783" s="970"/>
      <c r="P2783" s="967"/>
      <c r="Q2783" s="970"/>
      <c r="R2783" s="967"/>
      <c r="S2783" s="970"/>
      <c r="T2783" s="967"/>
      <c r="U2783" s="970"/>
      <c r="V2783" s="967"/>
      <c r="W2783" s="970"/>
      <c r="X2783" s="1261"/>
    </row>
    <row r="2784" spans="1:24" ht="25.2" hidden="1" customHeight="1" outlineLevel="2">
      <c r="A2784" s="1006">
        <v>44406</v>
      </c>
      <c r="B2784" s="1163" t="s">
        <v>5698</v>
      </c>
      <c r="C2784" s="955" t="s">
        <v>8534</v>
      </c>
      <c r="D2784" s="966"/>
      <c r="E2784" s="968"/>
      <c r="F2784" s="972"/>
      <c r="G2784" s="970"/>
      <c r="H2784" s="967"/>
      <c r="I2784" s="970"/>
      <c r="J2784" s="967"/>
      <c r="K2784" s="970"/>
      <c r="L2784" s="967"/>
      <c r="M2784" s="970"/>
      <c r="N2784" s="967"/>
      <c r="O2784" s="970"/>
      <c r="P2784" s="967"/>
      <c r="Q2784" s="970"/>
      <c r="R2784" s="967"/>
      <c r="S2784" s="970"/>
      <c r="T2784" s="967"/>
      <c r="U2784" s="970"/>
      <c r="V2784" s="967"/>
      <c r="W2784" s="970"/>
      <c r="X2784" s="1261"/>
    </row>
    <row r="2785" spans="1:24" ht="12.6" hidden="1" customHeight="1" outlineLevel="2">
      <c r="A2785" s="1006">
        <v>44406</v>
      </c>
      <c r="B2785" s="1163" t="s">
        <v>5698</v>
      </c>
      <c r="C2785" s="955" t="s">
        <v>8535</v>
      </c>
      <c r="D2785" s="975" t="s">
        <v>5700</v>
      </c>
      <c r="E2785" s="968"/>
      <c r="F2785" s="972"/>
      <c r="G2785" s="970"/>
      <c r="H2785" s="967"/>
      <c r="I2785" s="970"/>
      <c r="J2785" s="967"/>
      <c r="K2785" s="970"/>
      <c r="L2785" s="967"/>
      <c r="M2785" s="970"/>
      <c r="N2785" s="967"/>
      <c r="O2785" s="970"/>
      <c r="P2785" s="967"/>
      <c r="Q2785" s="970"/>
      <c r="R2785" s="967"/>
      <c r="S2785" s="970"/>
      <c r="T2785" s="967"/>
      <c r="U2785" s="970"/>
      <c r="V2785" s="967"/>
      <c r="W2785" s="970"/>
      <c r="X2785" s="1261"/>
    </row>
    <row r="2786" spans="1:24" ht="12.6" hidden="1" customHeight="1" outlineLevel="2">
      <c r="A2786" s="1006">
        <v>44406</v>
      </c>
      <c r="B2786" s="1163" t="s">
        <v>5698</v>
      </c>
      <c r="C2786" s="955" t="s">
        <v>8536</v>
      </c>
      <c r="D2786" s="966"/>
      <c r="E2786" s="977" t="s">
        <v>5700</v>
      </c>
      <c r="F2786" s="972"/>
      <c r="G2786" s="970"/>
      <c r="H2786" s="967"/>
      <c r="I2786" s="970"/>
      <c r="J2786" s="974" t="s">
        <v>5700</v>
      </c>
      <c r="K2786" s="970"/>
      <c r="L2786" s="967"/>
      <c r="M2786" s="970"/>
      <c r="N2786" s="967"/>
      <c r="O2786" s="970"/>
      <c r="P2786" s="967"/>
      <c r="Q2786" s="970"/>
      <c r="R2786" s="967"/>
      <c r="S2786" s="970"/>
      <c r="T2786" s="967"/>
      <c r="U2786" s="970"/>
      <c r="V2786" s="967"/>
      <c r="W2786" s="970"/>
      <c r="X2786" s="1261"/>
    </row>
    <row r="2787" spans="1:24" ht="12.6" hidden="1" customHeight="1" outlineLevel="1" collapsed="1">
      <c r="A2787" s="1276">
        <v>44407</v>
      </c>
      <c r="B2787" s="1163" t="s">
        <v>5745</v>
      </c>
      <c r="C2787" s="955" t="s">
        <v>8537</v>
      </c>
      <c r="D2787" s="966"/>
      <c r="E2787" s="968"/>
      <c r="F2787" s="972"/>
      <c r="G2787" s="970"/>
      <c r="H2787" s="967"/>
      <c r="I2787" s="970"/>
      <c r="J2787" s="967"/>
      <c r="K2787" s="970"/>
      <c r="L2787" s="967"/>
      <c r="M2787" s="970"/>
      <c r="N2787" s="967"/>
      <c r="O2787" s="970"/>
      <c r="P2787" s="967"/>
      <c r="Q2787" s="970"/>
      <c r="R2787" s="967"/>
      <c r="S2787" s="970"/>
      <c r="T2787" s="967"/>
      <c r="U2787" s="970"/>
      <c r="V2787" s="967"/>
      <c r="W2787" s="970"/>
      <c r="X2787" s="1261"/>
    </row>
    <row r="2788" spans="1:24" ht="12.6" hidden="1" customHeight="1" outlineLevel="2">
      <c r="A2788" s="1276">
        <v>44407</v>
      </c>
      <c r="B2788" s="1163" t="s">
        <v>5698</v>
      </c>
      <c r="C2788" s="955" t="s">
        <v>8538</v>
      </c>
      <c r="D2788" s="966"/>
      <c r="E2788" s="968"/>
      <c r="F2788" s="972"/>
      <c r="G2788" s="970"/>
      <c r="H2788" s="967"/>
      <c r="I2788" s="970"/>
      <c r="J2788" s="967"/>
      <c r="K2788" s="970"/>
      <c r="L2788" s="974" t="s">
        <v>5700</v>
      </c>
      <c r="M2788" s="970"/>
      <c r="N2788" s="967"/>
      <c r="O2788" s="970"/>
      <c r="P2788" s="967"/>
      <c r="Q2788" s="970"/>
      <c r="R2788" s="967"/>
      <c r="S2788" s="970"/>
      <c r="T2788" s="967"/>
      <c r="U2788" s="970"/>
      <c r="V2788" s="967"/>
      <c r="W2788" s="970"/>
      <c r="X2788" s="1261"/>
    </row>
    <row r="2789" spans="1:24" ht="12.6" hidden="1" customHeight="1" outlineLevel="2">
      <c r="A2789" s="1276">
        <v>44407</v>
      </c>
      <c r="B2789" s="1163" t="s">
        <v>5698</v>
      </c>
      <c r="C2789" s="955" t="s">
        <v>8539</v>
      </c>
      <c r="D2789" s="966"/>
      <c r="E2789" s="968"/>
      <c r="F2789" s="972"/>
      <c r="G2789" s="970"/>
      <c r="H2789" s="967"/>
      <c r="I2789" s="970"/>
      <c r="J2789" s="967"/>
      <c r="K2789" s="970"/>
      <c r="L2789" s="967"/>
      <c r="M2789" s="970"/>
      <c r="N2789" s="967"/>
      <c r="O2789" s="970"/>
      <c r="P2789" s="967"/>
      <c r="Q2789" s="970"/>
      <c r="R2789" s="967"/>
      <c r="S2789" s="970"/>
      <c r="T2789" s="967"/>
      <c r="U2789" s="970"/>
      <c r="V2789" s="967"/>
      <c r="W2789" s="970"/>
      <c r="X2789" s="1261"/>
    </row>
    <row r="2790" spans="1:24" ht="12.6" hidden="1" customHeight="1" outlineLevel="2">
      <c r="A2790" s="1276">
        <v>44407</v>
      </c>
      <c r="B2790" s="1163" t="s">
        <v>5698</v>
      </c>
      <c r="C2790" s="955" t="s">
        <v>8540</v>
      </c>
      <c r="D2790" s="966"/>
      <c r="E2790" s="977" t="s">
        <v>5700</v>
      </c>
      <c r="F2790" s="972"/>
      <c r="G2790" s="970"/>
      <c r="H2790" s="967"/>
      <c r="I2790" s="970"/>
      <c r="J2790" s="967"/>
      <c r="K2790" s="973" t="s">
        <v>5700</v>
      </c>
      <c r="L2790" s="967"/>
      <c r="M2790" s="970"/>
      <c r="N2790" s="967"/>
      <c r="O2790" s="970"/>
      <c r="P2790" s="967"/>
      <c r="Q2790" s="970"/>
      <c r="R2790" s="967"/>
      <c r="S2790" s="970"/>
      <c r="T2790" s="967"/>
      <c r="U2790" s="970"/>
      <c r="V2790" s="967"/>
      <c r="W2790" s="970"/>
      <c r="X2790" s="1261"/>
    </row>
    <row r="2791" spans="1:24" ht="12.6" hidden="1" customHeight="1" outlineLevel="2">
      <c r="A2791" s="1276">
        <v>44407</v>
      </c>
      <c r="B2791" s="1163" t="s">
        <v>5698</v>
      </c>
      <c r="C2791" s="955" t="s">
        <v>8541</v>
      </c>
      <c r="D2791" s="966"/>
      <c r="E2791" s="968"/>
      <c r="F2791" s="972"/>
      <c r="G2791" s="970"/>
      <c r="H2791" s="967"/>
      <c r="I2791" s="970"/>
      <c r="J2791" s="967"/>
      <c r="K2791" s="970"/>
      <c r="L2791" s="967"/>
      <c r="M2791" s="970"/>
      <c r="N2791" s="967"/>
      <c r="O2791" s="970"/>
      <c r="P2791" s="967"/>
      <c r="Q2791" s="973" t="s">
        <v>5700</v>
      </c>
      <c r="R2791" s="974" t="s">
        <v>5700</v>
      </c>
      <c r="S2791" s="970"/>
      <c r="T2791" s="967"/>
      <c r="U2791" s="970"/>
      <c r="V2791" s="967"/>
      <c r="W2791" s="970"/>
      <c r="X2791" s="1261"/>
    </row>
    <row r="2792" spans="1:24" ht="25.2" hidden="1" customHeight="1" outlineLevel="2">
      <c r="A2792" s="1276">
        <v>44407</v>
      </c>
      <c r="B2792" s="1163" t="s">
        <v>5698</v>
      </c>
      <c r="C2792" s="955" t="s">
        <v>8542</v>
      </c>
      <c r="D2792" s="966"/>
      <c r="E2792" s="968"/>
      <c r="F2792" s="969" t="s">
        <v>5700</v>
      </c>
      <c r="G2792" s="970"/>
      <c r="H2792" s="967"/>
      <c r="I2792" s="970"/>
      <c r="J2792" s="967"/>
      <c r="K2792" s="970"/>
      <c r="L2792" s="967"/>
      <c r="M2792" s="970"/>
      <c r="N2792" s="967"/>
      <c r="O2792" s="970"/>
      <c r="P2792" s="967"/>
      <c r="Q2792" s="970"/>
      <c r="R2792" s="967"/>
      <c r="S2792" s="970"/>
      <c r="T2792" s="967"/>
      <c r="U2792" s="970"/>
      <c r="V2792" s="967"/>
      <c r="W2792" s="970"/>
      <c r="X2792" s="1261"/>
    </row>
    <row r="2793" spans="1:24" ht="25.2" hidden="1" customHeight="1" outlineLevel="2">
      <c r="A2793" s="1276">
        <v>44407</v>
      </c>
      <c r="B2793" s="1163" t="s">
        <v>5745</v>
      </c>
      <c r="C2793" s="955" t="s">
        <v>8543</v>
      </c>
      <c r="D2793" s="966"/>
      <c r="E2793" s="977" t="s">
        <v>5700</v>
      </c>
      <c r="F2793" s="969" t="s">
        <v>5700</v>
      </c>
      <c r="G2793" s="970"/>
      <c r="H2793" s="967"/>
      <c r="I2793" s="970"/>
      <c r="J2793" s="967"/>
      <c r="K2793" s="970"/>
      <c r="L2793" s="967"/>
      <c r="M2793" s="970"/>
      <c r="N2793" s="967"/>
      <c r="O2793" s="970"/>
      <c r="P2793" s="967"/>
      <c r="Q2793" s="970"/>
      <c r="R2793" s="967"/>
      <c r="S2793" s="970"/>
      <c r="T2793" s="967"/>
      <c r="U2793" s="970"/>
      <c r="V2793" s="967"/>
      <c r="W2793" s="970"/>
      <c r="X2793" s="1261"/>
    </row>
    <row r="2794" spans="1:24" ht="25.2" hidden="1" customHeight="1" outlineLevel="2">
      <c r="A2794" s="1276">
        <v>44407</v>
      </c>
      <c r="B2794" s="1163" t="s">
        <v>5745</v>
      </c>
      <c r="C2794" s="955" t="s">
        <v>8544</v>
      </c>
      <c r="D2794" s="966"/>
      <c r="E2794" s="968"/>
      <c r="F2794" s="972"/>
      <c r="G2794" s="970"/>
      <c r="H2794" s="967"/>
      <c r="I2794" s="970"/>
      <c r="J2794" s="967"/>
      <c r="K2794" s="970"/>
      <c r="L2794" s="967"/>
      <c r="M2794" s="970"/>
      <c r="N2794" s="967"/>
      <c r="O2794" s="970"/>
      <c r="P2794" s="967"/>
      <c r="Q2794" s="970"/>
      <c r="R2794" s="967"/>
      <c r="S2794" s="970"/>
      <c r="T2794" s="967"/>
      <c r="U2794" s="970"/>
      <c r="V2794" s="967"/>
      <c r="W2794" s="970"/>
      <c r="X2794" s="1261"/>
    </row>
    <row r="2795" spans="1:24" ht="12.6" hidden="1" customHeight="1" outlineLevel="2">
      <c r="A2795" s="1276">
        <v>44407</v>
      </c>
      <c r="B2795" s="1163" t="s">
        <v>5698</v>
      </c>
      <c r="C2795" s="955" t="s">
        <v>8545</v>
      </c>
      <c r="D2795" s="966"/>
      <c r="E2795" s="968"/>
      <c r="F2795" s="969" t="s">
        <v>5700</v>
      </c>
      <c r="G2795" s="970"/>
      <c r="H2795" s="967"/>
      <c r="I2795" s="970"/>
      <c r="J2795" s="967"/>
      <c r="K2795" s="970"/>
      <c r="L2795" s="967"/>
      <c r="M2795" s="970"/>
      <c r="N2795" s="967"/>
      <c r="O2795" s="970"/>
      <c r="P2795" s="967"/>
      <c r="Q2795" s="970"/>
      <c r="R2795" s="967"/>
      <c r="S2795" s="970"/>
      <c r="T2795" s="967"/>
      <c r="U2795" s="970"/>
      <c r="V2795" s="967"/>
      <c r="W2795" s="970"/>
      <c r="X2795" s="1261"/>
    </row>
    <row r="2796" spans="1:24" ht="12.6" hidden="1" customHeight="1" outlineLevel="2">
      <c r="A2796" s="1276">
        <v>44407</v>
      </c>
      <c r="B2796" s="1163" t="s">
        <v>5807</v>
      </c>
      <c r="C2796" s="955" t="s">
        <v>8546</v>
      </c>
      <c r="D2796" s="966"/>
      <c r="E2796" s="968"/>
      <c r="F2796" s="972"/>
      <c r="G2796" s="970"/>
      <c r="H2796" s="967"/>
      <c r="I2796" s="970"/>
      <c r="J2796" s="967"/>
      <c r="K2796" s="970"/>
      <c r="L2796" s="967"/>
      <c r="M2796" s="970"/>
      <c r="N2796" s="967"/>
      <c r="O2796" s="973" t="s">
        <v>5700</v>
      </c>
      <c r="P2796" s="967"/>
      <c r="Q2796" s="970"/>
      <c r="R2796" s="967"/>
      <c r="S2796" s="970"/>
      <c r="T2796" s="967"/>
      <c r="U2796" s="970"/>
      <c r="V2796" s="967"/>
      <c r="W2796" s="970"/>
      <c r="X2796" s="1261"/>
    </row>
    <row r="2797" spans="1:24" ht="12.6" hidden="1" customHeight="1" outlineLevel="2">
      <c r="A2797" s="1276">
        <v>44407</v>
      </c>
      <c r="B2797" s="1163" t="s">
        <v>5698</v>
      </c>
      <c r="C2797" s="955" t="s">
        <v>8547</v>
      </c>
      <c r="D2797" s="975" t="s">
        <v>5700</v>
      </c>
      <c r="E2797" s="977" t="s">
        <v>5700</v>
      </c>
      <c r="F2797" s="972"/>
      <c r="G2797" s="970"/>
      <c r="H2797" s="967"/>
      <c r="I2797" s="970"/>
      <c r="J2797" s="974" t="s">
        <v>5700</v>
      </c>
      <c r="K2797" s="970"/>
      <c r="L2797" s="967"/>
      <c r="M2797" s="970"/>
      <c r="N2797" s="967"/>
      <c r="O2797" s="970"/>
      <c r="P2797" s="967"/>
      <c r="Q2797" s="970"/>
      <c r="R2797" s="967"/>
      <c r="S2797" s="970"/>
      <c r="T2797" s="967"/>
      <c r="U2797" s="970"/>
      <c r="V2797" s="967"/>
      <c r="W2797" s="970"/>
      <c r="X2797" s="1261"/>
    </row>
    <row r="2798" spans="1:24" ht="12.6" hidden="1" customHeight="1" outlineLevel="2">
      <c r="A2798" s="1276">
        <v>44407</v>
      </c>
      <c r="B2798" s="1163" t="s">
        <v>5698</v>
      </c>
      <c r="C2798" s="955" t="s">
        <v>8548</v>
      </c>
      <c r="D2798" s="966"/>
      <c r="E2798" s="968"/>
      <c r="F2798" s="972"/>
      <c r="G2798" s="970"/>
      <c r="H2798" s="967"/>
      <c r="I2798" s="970"/>
      <c r="J2798" s="967"/>
      <c r="K2798" s="970"/>
      <c r="L2798" s="967"/>
      <c r="M2798" s="970"/>
      <c r="N2798" s="967"/>
      <c r="O2798" s="970"/>
      <c r="P2798" s="967"/>
      <c r="Q2798" s="970"/>
      <c r="R2798" s="967"/>
      <c r="S2798" s="970"/>
      <c r="T2798" s="967"/>
      <c r="U2798" s="970"/>
      <c r="V2798" s="967"/>
      <c r="W2798" s="970"/>
      <c r="X2798" s="1261"/>
    </row>
    <row r="2799" spans="1:24" ht="12.6" hidden="1" customHeight="1" outlineLevel="1"/>
    <row r="2800" spans="1:24" ht="12.6" hidden="1" customHeight="1" outlineLevel="1"/>
    <row r="2801" spans="1:27" ht="12.6" hidden="1" customHeight="1" outlineLevel="1"/>
    <row r="2802" spans="1:27" ht="12.6" hidden="1" customHeight="1" outlineLevel="1"/>
    <row r="2803" spans="1:27" ht="12.6" hidden="1" customHeight="1" outlineLevel="1"/>
    <row r="2804" spans="1:27" ht="12.6" hidden="1" customHeight="1" outlineLevel="1"/>
    <row r="2805" spans="1:27" ht="12.6" hidden="1" customHeight="1" outlineLevel="1"/>
    <row r="2806" spans="1:27" ht="12.6" hidden="1" customHeight="1" outlineLevel="1"/>
    <row r="2807" spans="1:27" ht="12.6" hidden="1" customHeight="1" outlineLevel="1"/>
    <row r="2809" spans="1:27" ht="12.6" customHeight="1" collapsed="1">
      <c r="A2809" s="1277" t="s">
        <v>8549</v>
      </c>
      <c r="B2809" s="1278">
        <f>COUNT(A2810:A3180)</f>
        <v>370</v>
      </c>
      <c r="C2809" s="1279"/>
      <c r="D2809" s="1280">
        <f t="shared" ref="D2809:X2809" si="8">COUNTIF(D2810:D3179, "x")</f>
        <v>62</v>
      </c>
      <c r="E2809" s="1280">
        <f t="shared" si="8"/>
        <v>74</v>
      </c>
      <c r="F2809" s="1280">
        <f t="shared" si="8"/>
        <v>72</v>
      </c>
      <c r="G2809" s="1280">
        <f t="shared" si="8"/>
        <v>12</v>
      </c>
      <c r="H2809" s="1280">
        <f t="shared" si="8"/>
        <v>14</v>
      </c>
      <c r="I2809" s="1280">
        <f t="shared" si="8"/>
        <v>6</v>
      </c>
      <c r="J2809" s="1280">
        <f t="shared" si="8"/>
        <v>14</v>
      </c>
      <c r="K2809" s="1280">
        <f t="shared" si="8"/>
        <v>5</v>
      </c>
      <c r="L2809" s="1280">
        <f t="shared" si="8"/>
        <v>1</v>
      </c>
      <c r="M2809" s="1280">
        <f t="shared" si="8"/>
        <v>7</v>
      </c>
      <c r="N2809" s="1280">
        <f t="shared" si="8"/>
        <v>3</v>
      </c>
      <c r="O2809" s="1280">
        <f t="shared" si="8"/>
        <v>28</v>
      </c>
      <c r="P2809" s="1280">
        <f t="shared" si="8"/>
        <v>8</v>
      </c>
      <c r="Q2809" s="1280">
        <f t="shared" si="8"/>
        <v>5</v>
      </c>
      <c r="R2809" s="1280">
        <f t="shared" si="8"/>
        <v>20</v>
      </c>
      <c r="S2809" s="1280">
        <f t="shared" si="8"/>
        <v>3</v>
      </c>
      <c r="T2809" s="1280">
        <f t="shared" si="8"/>
        <v>51</v>
      </c>
      <c r="U2809" s="1280">
        <f t="shared" si="8"/>
        <v>4</v>
      </c>
      <c r="V2809" s="1280">
        <f t="shared" si="8"/>
        <v>7</v>
      </c>
      <c r="W2809" s="1280">
        <f t="shared" si="8"/>
        <v>1</v>
      </c>
      <c r="X2809" s="1280">
        <f t="shared" si="8"/>
        <v>0</v>
      </c>
      <c r="Y2809" s="1281"/>
      <c r="Z2809" s="1166">
        <f>'tel.cent.III cet21'!AA3</f>
        <v>16.818181818181817</v>
      </c>
      <c r="AA2809" s="1141">
        <f>'tel.cent.III cet21'!AC3</f>
        <v>74</v>
      </c>
    </row>
    <row r="2810" spans="1:27" ht="12.6" hidden="1" customHeight="1" outlineLevel="1" collapsed="1">
      <c r="A2810" s="1282">
        <v>44410</v>
      </c>
      <c r="B2810" s="1163" t="s">
        <v>5698</v>
      </c>
      <c r="C2810" s="955" t="s">
        <v>8550</v>
      </c>
      <c r="D2810" s="966"/>
      <c r="E2810" s="968"/>
      <c r="F2810" s="969" t="s">
        <v>5700</v>
      </c>
      <c r="G2810" s="970"/>
      <c r="H2810" s="967"/>
      <c r="I2810" s="970"/>
      <c r="J2810" s="967"/>
      <c r="K2810" s="970"/>
      <c r="L2810" s="967"/>
      <c r="M2810" s="970"/>
      <c r="N2810" s="967"/>
      <c r="O2810" s="970"/>
      <c r="P2810" s="967"/>
      <c r="Q2810" s="970"/>
      <c r="R2810" s="967"/>
      <c r="S2810" s="970"/>
      <c r="T2810" s="967"/>
      <c r="U2810" s="970"/>
      <c r="V2810" s="967"/>
      <c r="W2810" s="970"/>
      <c r="X2810" s="1261"/>
      <c r="Y2810" s="967"/>
      <c r="Z2810" s="1032"/>
      <c r="AA2810" s="955"/>
    </row>
    <row r="2811" spans="1:27" ht="12.6" hidden="1" customHeight="1" outlineLevel="2">
      <c r="A2811" s="1282">
        <v>44410</v>
      </c>
      <c r="B2811" s="1163" t="s">
        <v>5706</v>
      </c>
      <c r="C2811" s="955" t="s">
        <v>8551</v>
      </c>
      <c r="D2811" s="966"/>
      <c r="E2811" s="977" t="s">
        <v>5700</v>
      </c>
      <c r="F2811" s="972"/>
      <c r="G2811" s="970"/>
      <c r="H2811" s="967"/>
      <c r="I2811" s="970"/>
      <c r="J2811" s="967"/>
      <c r="K2811" s="970"/>
      <c r="L2811" s="967"/>
      <c r="M2811" s="970"/>
      <c r="N2811" s="967"/>
      <c r="O2811" s="970"/>
      <c r="P2811" s="967"/>
      <c r="Q2811" s="970"/>
      <c r="R2811" s="967"/>
      <c r="S2811" s="970"/>
      <c r="T2811" s="967"/>
      <c r="U2811" s="970"/>
      <c r="V2811" s="967"/>
      <c r="W2811" s="970"/>
      <c r="X2811" s="1261"/>
      <c r="Y2811" s="967"/>
      <c r="Z2811" s="1032"/>
      <c r="AA2811" s="955"/>
    </row>
    <row r="2812" spans="1:27" ht="12.6" hidden="1" customHeight="1" outlineLevel="2">
      <c r="A2812" s="1282">
        <v>44410</v>
      </c>
      <c r="B2812" s="1163" t="s">
        <v>5698</v>
      </c>
      <c r="C2812" s="955" t="s">
        <v>8552</v>
      </c>
      <c r="D2812" s="975" t="s">
        <v>5700</v>
      </c>
      <c r="E2812" s="968"/>
      <c r="F2812" s="972"/>
      <c r="G2812" s="970"/>
      <c r="H2812" s="967"/>
      <c r="I2812" s="970"/>
      <c r="J2812" s="967"/>
      <c r="K2812" s="970"/>
      <c r="L2812" s="967"/>
      <c r="M2812" s="970"/>
      <c r="N2812" s="967"/>
      <c r="O2812" s="970"/>
      <c r="P2812" s="967"/>
      <c r="Q2812" s="970"/>
      <c r="R2812" s="967"/>
      <c r="S2812" s="970"/>
      <c r="T2812" s="967"/>
      <c r="U2812" s="970"/>
      <c r="V2812" s="967"/>
      <c r="W2812" s="970"/>
      <c r="X2812" s="1261"/>
      <c r="Y2812" s="967"/>
      <c r="Z2812" s="1032"/>
      <c r="AA2812" s="955"/>
    </row>
    <row r="2813" spans="1:27" ht="12.6" hidden="1" customHeight="1" outlineLevel="2">
      <c r="A2813" s="1282">
        <v>44410</v>
      </c>
      <c r="B2813" s="1163" t="s">
        <v>5706</v>
      </c>
      <c r="C2813" s="955" t="s">
        <v>8553</v>
      </c>
      <c r="D2813" s="966"/>
      <c r="E2813" s="968"/>
      <c r="F2813" s="969" t="s">
        <v>5700</v>
      </c>
      <c r="G2813" s="970"/>
      <c r="H2813" s="967"/>
      <c r="I2813" s="970"/>
      <c r="J2813" s="967"/>
      <c r="K2813" s="970"/>
      <c r="L2813" s="967"/>
      <c r="M2813" s="970"/>
      <c r="N2813" s="967"/>
      <c r="O2813" s="970"/>
      <c r="P2813" s="967"/>
      <c r="Q2813" s="970"/>
      <c r="R2813" s="967"/>
      <c r="S2813" s="970"/>
      <c r="T2813" s="967"/>
      <c r="U2813" s="970"/>
      <c r="V2813" s="967"/>
      <c r="W2813" s="970"/>
      <c r="X2813" s="1261"/>
      <c r="Y2813" s="967"/>
      <c r="Z2813" s="1032"/>
      <c r="AA2813" s="955"/>
    </row>
    <row r="2814" spans="1:27" ht="12.6" hidden="1" customHeight="1" outlineLevel="2">
      <c r="A2814" s="1282">
        <v>44410</v>
      </c>
      <c r="B2814" s="1163" t="s">
        <v>5698</v>
      </c>
      <c r="C2814" s="955" t="s">
        <v>8554</v>
      </c>
      <c r="D2814" s="975" t="s">
        <v>5700</v>
      </c>
      <c r="E2814" s="968"/>
      <c r="F2814" s="972"/>
      <c r="G2814" s="970"/>
      <c r="H2814" s="967"/>
      <c r="I2814" s="970"/>
      <c r="J2814" s="967"/>
      <c r="K2814" s="970"/>
      <c r="L2814" s="967"/>
      <c r="M2814" s="970"/>
      <c r="N2814" s="967"/>
      <c r="O2814" s="973" t="s">
        <v>5700</v>
      </c>
      <c r="P2814" s="967"/>
      <c r="Q2814" s="970"/>
      <c r="R2814" s="967"/>
      <c r="S2814" s="970"/>
      <c r="T2814" s="974" t="s">
        <v>5700</v>
      </c>
      <c r="U2814" s="970"/>
      <c r="V2814" s="967"/>
      <c r="W2814" s="970"/>
      <c r="X2814" s="1261"/>
      <c r="Y2814" s="967"/>
      <c r="Z2814" s="1032"/>
      <c r="AA2814" s="955"/>
    </row>
    <row r="2815" spans="1:27" ht="25.2" hidden="1" customHeight="1" outlineLevel="2">
      <c r="A2815" s="1282">
        <v>44410</v>
      </c>
      <c r="B2815" s="1163" t="s">
        <v>5698</v>
      </c>
      <c r="C2815" s="955" t="s">
        <v>8555</v>
      </c>
      <c r="D2815" s="966"/>
      <c r="E2815" s="968"/>
      <c r="F2815" s="969" t="s">
        <v>5700</v>
      </c>
      <c r="G2815" s="970"/>
      <c r="H2815" s="967"/>
      <c r="I2815" s="970"/>
      <c r="J2815" s="967"/>
      <c r="K2815" s="970"/>
      <c r="L2815" s="967"/>
      <c r="M2815" s="970"/>
      <c r="N2815" s="967"/>
      <c r="O2815" s="970"/>
      <c r="P2815" s="967"/>
      <c r="Q2815" s="970"/>
      <c r="R2815" s="967"/>
      <c r="S2815" s="970"/>
      <c r="T2815" s="967"/>
      <c r="U2815" s="970"/>
      <c r="V2815" s="967"/>
      <c r="W2815" s="970"/>
      <c r="X2815" s="1261"/>
      <c r="Y2815" s="967"/>
      <c r="Z2815" s="1032"/>
      <c r="AA2815" s="955"/>
    </row>
    <row r="2816" spans="1:27" ht="12.6" hidden="1" customHeight="1" outlineLevel="2">
      <c r="A2816" s="1282">
        <v>44410</v>
      </c>
      <c r="B2816" s="1163" t="s">
        <v>8437</v>
      </c>
      <c r="C2816" s="955" t="s">
        <v>8556</v>
      </c>
      <c r="D2816" s="966"/>
      <c r="E2816" s="968"/>
      <c r="F2816" s="972"/>
      <c r="G2816" s="970"/>
      <c r="H2816" s="967"/>
      <c r="I2816" s="970"/>
      <c r="J2816" s="967"/>
      <c r="K2816" s="970"/>
      <c r="L2816" s="967"/>
      <c r="M2816" s="970"/>
      <c r="N2816" s="967"/>
      <c r="O2816" s="970"/>
      <c r="P2816" s="967"/>
      <c r="Q2816" s="970"/>
      <c r="R2816" s="967"/>
      <c r="S2816" s="970"/>
      <c r="T2816" s="974" t="s">
        <v>5700</v>
      </c>
      <c r="U2816" s="973" t="s">
        <v>5700</v>
      </c>
      <c r="V2816" s="967"/>
      <c r="W2816" s="970"/>
      <c r="X2816" s="1261"/>
      <c r="Y2816" s="967"/>
      <c r="Z2816" s="1032"/>
      <c r="AA2816" s="955"/>
    </row>
    <row r="2817" spans="1:24" ht="12.6" hidden="1" customHeight="1" outlineLevel="2">
      <c r="A2817" s="1282">
        <v>44410</v>
      </c>
      <c r="B2817" s="1163" t="s">
        <v>5698</v>
      </c>
      <c r="C2817" s="955" t="s">
        <v>8557</v>
      </c>
      <c r="D2817" s="966"/>
      <c r="E2817" s="977" t="s">
        <v>5700</v>
      </c>
      <c r="F2817" s="972"/>
      <c r="G2817" s="970"/>
      <c r="H2817" s="967"/>
      <c r="I2817" s="970"/>
      <c r="J2817" s="967"/>
      <c r="K2817" s="970"/>
      <c r="L2817" s="967"/>
      <c r="M2817" s="970"/>
      <c r="N2817" s="967"/>
      <c r="O2817" s="970"/>
      <c r="P2817" s="967"/>
      <c r="Q2817" s="970"/>
      <c r="R2817" s="967"/>
      <c r="S2817" s="970"/>
      <c r="T2817" s="967"/>
      <c r="U2817" s="970"/>
      <c r="V2817" s="967"/>
      <c r="W2817" s="970"/>
      <c r="X2817" s="1261"/>
    </row>
    <row r="2818" spans="1:24" ht="25.2" hidden="1" customHeight="1" outlineLevel="2">
      <c r="A2818" s="1282">
        <v>44410</v>
      </c>
      <c r="B2818" s="1163" t="s">
        <v>5698</v>
      </c>
      <c r="C2818" s="955" t="s">
        <v>8558</v>
      </c>
      <c r="D2818" s="975" t="s">
        <v>5700</v>
      </c>
      <c r="E2818" s="968"/>
      <c r="F2818" s="972"/>
      <c r="G2818" s="970"/>
      <c r="H2818" s="967"/>
      <c r="I2818" s="970"/>
      <c r="J2818" s="967"/>
      <c r="K2818" s="970"/>
      <c r="L2818" s="967"/>
      <c r="M2818" s="970"/>
      <c r="N2818" s="967"/>
      <c r="O2818" s="970"/>
      <c r="P2818" s="967"/>
      <c r="Q2818" s="970"/>
      <c r="R2818" s="967"/>
      <c r="S2818" s="970"/>
      <c r="T2818" s="967"/>
      <c r="U2818" s="970"/>
      <c r="V2818" s="967"/>
      <c r="W2818" s="970"/>
      <c r="X2818" s="1261"/>
    </row>
    <row r="2819" spans="1:24" ht="12.6" hidden="1" customHeight="1" outlineLevel="2">
      <c r="A2819" s="1282">
        <v>44410</v>
      </c>
      <c r="B2819" s="1163" t="s">
        <v>5698</v>
      </c>
      <c r="C2819" s="955" t="s">
        <v>8559</v>
      </c>
      <c r="D2819" s="975" t="s">
        <v>5700</v>
      </c>
      <c r="E2819" s="968"/>
      <c r="F2819" s="972"/>
      <c r="G2819" s="970"/>
      <c r="H2819" s="967"/>
      <c r="I2819" s="970"/>
      <c r="J2819" s="967"/>
      <c r="K2819" s="970"/>
      <c r="L2819" s="967"/>
      <c r="M2819" s="970"/>
      <c r="N2819" s="967"/>
      <c r="O2819" s="970"/>
      <c r="P2819" s="967"/>
      <c r="Q2819" s="970"/>
      <c r="R2819" s="967"/>
      <c r="S2819" s="970"/>
      <c r="T2819" s="967"/>
      <c r="U2819" s="970"/>
      <c r="V2819" s="967"/>
      <c r="W2819" s="970"/>
      <c r="X2819" s="1261"/>
    </row>
    <row r="2820" spans="1:24" ht="12.6" hidden="1" customHeight="1" outlineLevel="2">
      <c r="A2820" s="1282">
        <v>44410</v>
      </c>
      <c r="B2820" s="1163" t="s">
        <v>5698</v>
      </c>
      <c r="C2820" s="955" t="s">
        <v>8560</v>
      </c>
      <c r="D2820" s="975" t="s">
        <v>5700</v>
      </c>
      <c r="E2820" s="977" t="s">
        <v>5700</v>
      </c>
      <c r="F2820" s="972"/>
      <c r="G2820" s="970"/>
      <c r="H2820" s="967"/>
      <c r="I2820" s="970"/>
      <c r="J2820" s="967"/>
      <c r="K2820" s="970"/>
      <c r="L2820" s="967"/>
      <c r="M2820" s="970"/>
      <c r="N2820" s="967"/>
      <c r="O2820" s="970"/>
      <c r="P2820" s="967"/>
      <c r="Q2820" s="970"/>
      <c r="R2820" s="967"/>
      <c r="S2820" s="970"/>
      <c r="T2820" s="967"/>
      <c r="U2820" s="970"/>
      <c r="V2820" s="967"/>
      <c r="W2820" s="970"/>
      <c r="X2820" s="1261"/>
    </row>
    <row r="2821" spans="1:24" ht="12.6" hidden="1" customHeight="1" outlineLevel="2">
      <c r="A2821" s="1282">
        <v>44410</v>
      </c>
      <c r="B2821" s="1163" t="s">
        <v>5698</v>
      </c>
      <c r="C2821" s="955" t="s">
        <v>8561</v>
      </c>
      <c r="D2821" s="966"/>
      <c r="E2821" s="968"/>
      <c r="F2821" s="972"/>
      <c r="G2821" s="970"/>
      <c r="H2821" s="967"/>
      <c r="I2821" s="970"/>
      <c r="J2821" s="967"/>
      <c r="K2821" s="970"/>
      <c r="L2821" s="967"/>
      <c r="M2821" s="970"/>
      <c r="N2821" s="967"/>
      <c r="O2821" s="970"/>
      <c r="P2821" s="967"/>
      <c r="Q2821" s="970"/>
      <c r="R2821" s="967"/>
      <c r="S2821" s="970"/>
      <c r="T2821" s="967"/>
      <c r="U2821" s="970"/>
      <c r="V2821" s="967"/>
      <c r="W2821" s="970"/>
      <c r="X2821" s="1261"/>
    </row>
    <row r="2822" spans="1:24" ht="12.6" hidden="1" customHeight="1" outlineLevel="2">
      <c r="A2822" s="1282">
        <v>44410</v>
      </c>
      <c r="B2822" s="1163" t="s">
        <v>5698</v>
      </c>
      <c r="C2822" s="955" t="s">
        <v>8562</v>
      </c>
      <c r="D2822" s="966"/>
      <c r="E2822" s="968"/>
      <c r="F2822" s="972"/>
      <c r="G2822" s="970"/>
      <c r="H2822" s="974" t="s">
        <v>5700</v>
      </c>
      <c r="I2822" s="970"/>
      <c r="J2822" s="967"/>
      <c r="K2822" s="970"/>
      <c r="L2822" s="967"/>
      <c r="M2822" s="970"/>
      <c r="N2822" s="967"/>
      <c r="O2822" s="970"/>
      <c r="P2822" s="967"/>
      <c r="Q2822" s="970"/>
      <c r="R2822" s="967"/>
      <c r="S2822" s="970"/>
      <c r="T2822" s="967"/>
      <c r="U2822" s="970"/>
      <c r="V2822" s="967"/>
      <c r="W2822" s="970"/>
      <c r="X2822" s="1261"/>
    </row>
    <row r="2823" spans="1:24" ht="12.6" hidden="1" customHeight="1" outlineLevel="2">
      <c r="A2823" s="1282">
        <v>44410</v>
      </c>
      <c r="B2823" s="1163" t="s">
        <v>5698</v>
      </c>
      <c r="C2823" s="955" t="s">
        <v>8563</v>
      </c>
      <c r="D2823" s="966"/>
      <c r="E2823" s="968"/>
      <c r="F2823" s="969" t="s">
        <v>5700</v>
      </c>
      <c r="G2823" s="970"/>
      <c r="H2823" s="967"/>
      <c r="I2823" s="970"/>
      <c r="J2823" s="967"/>
      <c r="K2823" s="970"/>
      <c r="L2823" s="967"/>
      <c r="M2823" s="970"/>
      <c r="N2823" s="967"/>
      <c r="O2823" s="970"/>
      <c r="P2823" s="967"/>
      <c r="Q2823" s="970"/>
      <c r="R2823" s="967"/>
      <c r="S2823" s="970"/>
      <c r="T2823" s="967"/>
      <c r="U2823" s="970"/>
      <c r="V2823" s="967"/>
      <c r="W2823" s="970"/>
      <c r="X2823" s="1261"/>
    </row>
    <row r="2824" spans="1:24" ht="25.2" hidden="1" customHeight="1" outlineLevel="2">
      <c r="A2824" s="1282">
        <v>44410</v>
      </c>
      <c r="B2824" s="395" t="s">
        <v>5698</v>
      </c>
      <c r="C2824" s="955" t="s">
        <v>8564</v>
      </c>
      <c r="D2824" s="966"/>
      <c r="E2824" s="968"/>
      <c r="F2824" s="969" t="s">
        <v>5700</v>
      </c>
      <c r="G2824" s="970"/>
      <c r="H2824" s="967"/>
      <c r="I2824" s="970"/>
      <c r="J2824" s="967"/>
      <c r="K2824" s="970"/>
      <c r="L2824" s="967"/>
      <c r="M2824" s="970"/>
      <c r="N2824" s="967"/>
      <c r="O2824" s="970"/>
      <c r="P2824" s="967"/>
      <c r="Q2824" s="970"/>
      <c r="R2824" s="967"/>
      <c r="S2824" s="970"/>
      <c r="T2824" s="967"/>
      <c r="U2824" s="970"/>
      <c r="V2824" s="967"/>
      <c r="W2824" s="970"/>
      <c r="X2824" s="1261"/>
    </row>
    <row r="2825" spans="1:24" ht="12.6" hidden="1" customHeight="1" outlineLevel="2">
      <c r="A2825" s="1282">
        <v>44410</v>
      </c>
      <c r="B2825" s="1163" t="s">
        <v>5698</v>
      </c>
      <c r="C2825" s="955" t="s">
        <v>8565</v>
      </c>
      <c r="D2825" s="966"/>
      <c r="E2825" s="968"/>
      <c r="F2825" s="969" t="s">
        <v>5700</v>
      </c>
      <c r="G2825" s="970"/>
      <c r="H2825" s="967"/>
      <c r="I2825" s="970"/>
      <c r="J2825" s="967"/>
      <c r="K2825" s="970"/>
      <c r="L2825" s="967"/>
      <c r="M2825" s="970"/>
      <c r="N2825" s="967"/>
      <c r="O2825" s="970"/>
      <c r="P2825" s="967"/>
      <c r="Q2825" s="970"/>
      <c r="R2825" s="967"/>
      <c r="S2825" s="970"/>
      <c r="T2825" s="967"/>
      <c r="U2825" s="970"/>
      <c r="V2825" s="967"/>
      <c r="W2825" s="970"/>
      <c r="X2825" s="1261"/>
    </row>
    <row r="2826" spans="1:24" ht="12.6" hidden="1" customHeight="1" outlineLevel="2">
      <c r="A2826" s="1282">
        <v>44410</v>
      </c>
      <c r="B2826" s="1163" t="s">
        <v>5706</v>
      </c>
      <c r="C2826" s="955" t="s">
        <v>8566</v>
      </c>
      <c r="D2826" s="966"/>
      <c r="E2826" s="968"/>
      <c r="F2826" s="972"/>
      <c r="G2826" s="970"/>
      <c r="H2826" s="967"/>
      <c r="I2826" s="970"/>
      <c r="J2826" s="967"/>
      <c r="K2826" s="970"/>
      <c r="L2826" s="967"/>
      <c r="M2826" s="970"/>
      <c r="N2826" s="967"/>
      <c r="O2826" s="970"/>
      <c r="P2826" s="967"/>
      <c r="Q2826" s="970"/>
      <c r="R2826" s="974" t="s">
        <v>5700</v>
      </c>
      <c r="S2826" s="970"/>
      <c r="T2826" s="967"/>
      <c r="U2826" s="970"/>
      <c r="V2826" s="967"/>
      <c r="W2826" s="970"/>
      <c r="X2826" s="1261"/>
    </row>
    <row r="2827" spans="1:24" ht="12.6" hidden="1" customHeight="1" outlineLevel="2">
      <c r="A2827" s="1282">
        <v>44410</v>
      </c>
      <c r="B2827" s="1163" t="s">
        <v>5698</v>
      </c>
      <c r="C2827" s="955" t="s">
        <v>8567</v>
      </c>
      <c r="D2827" s="966"/>
      <c r="E2827" s="968"/>
      <c r="F2827" s="972"/>
      <c r="G2827" s="970"/>
      <c r="H2827" s="967"/>
      <c r="I2827" s="970"/>
      <c r="J2827" s="967"/>
      <c r="K2827" s="970"/>
      <c r="L2827" s="967"/>
      <c r="M2827" s="970"/>
      <c r="N2827" s="967"/>
      <c r="O2827" s="970"/>
      <c r="P2827" s="967"/>
      <c r="Q2827" s="970"/>
      <c r="R2827" s="967"/>
      <c r="S2827" s="970"/>
      <c r="T2827" s="967"/>
      <c r="U2827" s="970"/>
      <c r="V2827" s="967"/>
      <c r="W2827" s="970"/>
      <c r="X2827" s="1261"/>
    </row>
    <row r="2828" spans="1:24" ht="12.6" hidden="1" customHeight="1" outlineLevel="1" collapsed="1">
      <c r="A2828" s="998">
        <v>44411</v>
      </c>
      <c r="B2828" s="1163" t="s">
        <v>5698</v>
      </c>
      <c r="C2828" s="955" t="s">
        <v>8568</v>
      </c>
      <c r="D2828" s="966"/>
      <c r="E2828" s="968"/>
      <c r="F2828" s="972"/>
      <c r="G2828" s="970"/>
      <c r="H2828" s="967"/>
      <c r="I2828" s="970"/>
      <c r="J2828" s="967"/>
      <c r="K2828" s="970"/>
      <c r="L2828" s="967"/>
      <c r="M2828" s="970"/>
      <c r="N2828" s="967"/>
      <c r="O2828" s="970"/>
      <c r="P2828" s="967"/>
      <c r="Q2828" s="970"/>
      <c r="R2828" s="967"/>
      <c r="S2828" s="973"/>
      <c r="T2828" s="974" t="s">
        <v>5700</v>
      </c>
      <c r="U2828" s="970"/>
      <c r="V2828" s="967"/>
      <c r="W2828" s="970"/>
      <c r="X2828" s="1261"/>
    </row>
    <row r="2829" spans="1:24" ht="12.6" hidden="1" customHeight="1" outlineLevel="2">
      <c r="A2829" s="998">
        <v>44411</v>
      </c>
      <c r="B2829" s="1163" t="s">
        <v>5698</v>
      </c>
      <c r="C2829" s="955" t="s">
        <v>8569</v>
      </c>
      <c r="D2829" s="966"/>
      <c r="E2829" s="968"/>
      <c r="F2829" s="972"/>
      <c r="G2829" s="970"/>
      <c r="H2829" s="967"/>
      <c r="I2829" s="970"/>
      <c r="J2829" s="967"/>
      <c r="K2829" s="970"/>
      <c r="L2829" s="967"/>
      <c r="M2829" s="970"/>
      <c r="N2829" s="967"/>
      <c r="O2829" s="970"/>
      <c r="P2829" s="967"/>
      <c r="Q2829" s="970"/>
      <c r="R2829" s="967"/>
      <c r="S2829" s="970"/>
      <c r="T2829" s="974" t="s">
        <v>5700</v>
      </c>
      <c r="U2829" s="970"/>
      <c r="V2829" s="967"/>
      <c r="W2829" s="970"/>
      <c r="X2829" s="1261"/>
    </row>
    <row r="2830" spans="1:24" ht="12.6" hidden="1" customHeight="1" outlineLevel="2">
      <c r="A2830" s="998">
        <v>44411</v>
      </c>
      <c r="B2830" s="1163" t="s">
        <v>5698</v>
      </c>
      <c r="C2830" s="955" t="s">
        <v>8570</v>
      </c>
      <c r="D2830" s="966"/>
      <c r="E2830" s="968"/>
      <c r="F2830" s="969" t="s">
        <v>5700</v>
      </c>
      <c r="G2830" s="970"/>
      <c r="H2830" s="967"/>
      <c r="I2830" s="970"/>
      <c r="J2830" s="967"/>
      <c r="K2830" s="970"/>
      <c r="L2830" s="967"/>
      <c r="M2830" s="970"/>
      <c r="N2830" s="967"/>
      <c r="O2830" s="970"/>
      <c r="P2830" s="967"/>
      <c r="Q2830" s="970"/>
      <c r="R2830" s="967"/>
      <c r="S2830" s="970"/>
      <c r="T2830" s="967"/>
      <c r="U2830" s="970"/>
      <c r="V2830" s="967"/>
      <c r="W2830" s="970"/>
      <c r="X2830" s="1261"/>
    </row>
    <row r="2831" spans="1:24" ht="12.6" hidden="1" customHeight="1" outlineLevel="2">
      <c r="A2831" s="998">
        <v>44411</v>
      </c>
      <c r="B2831" s="1163" t="s">
        <v>5698</v>
      </c>
      <c r="C2831" s="955" t="s">
        <v>8571</v>
      </c>
      <c r="D2831" s="966"/>
      <c r="E2831" s="968"/>
      <c r="F2831" s="972"/>
      <c r="G2831" s="970"/>
      <c r="H2831" s="967"/>
      <c r="I2831" s="970"/>
      <c r="J2831" s="967"/>
      <c r="K2831" s="970"/>
      <c r="L2831" s="967"/>
      <c r="M2831" s="970"/>
      <c r="N2831" s="967"/>
      <c r="O2831" s="970"/>
      <c r="P2831" s="967"/>
      <c r="Q2831" s="970"/>
      <c r="R2831" s="974" t="s">
        <v>5700</v>
      </c>
      <c r="S2831" s="970"/>
      <c r="T2831" s="967"/>
      <c r="U2831" s="970"/>
      <c r="V2831" s="967"/>
      <c r="W2831" s="970"/>
      <c r="X2831" s="1261"/>
    </row>
    <row r="2832" spans="1:24" ht="12.6" hidden="1" customHeight="1" outlineLevel="2">
      <c r="A2832" s="998">
        <v>44411</v>
      </c>
      <c r="B2832" s="1163" t="s">
        <v>5698</v>
      </c>
      <c r="C2832" s="955" t="s">
        <v>8339</v>
      </c>
      <c r="D2832" s="966"/>
      <c r="E2832" s="968"/>
      <c r="F2832" s="969" t="s">
        <v>5700</v>
      </c>
      <c r="G2832" s="970"/>
      <c r="H2832" s="967"/>
      <c r="I2832" s="970"/>
      <c r="J2832" s="967"/>
      <c r="K2832" s="970"/>
      <c r="L2832" s="967"/>
      <c r="M2832" s="970"/>
      <c r="N2832" s="967"/>
      <c r="O2832" s="970"/>
      <c r="P2832" s="967"/>
      <c r="Q2832" s="970"/>
      <c r="R2832" s="967"/>
      <c r="S2832" s="970"/>
      <c r="T2832" s="967"/>
      <c r="U2832" s="970"/>
      <c r="V2832" s="967"/>
      <c r="W2832" s="970"/>
      <c r="X2832" s="1261"/>
    </row>
    <row r="2833" spans="1:24" ht="12.6" hidden="1" customHeight="1" outlineLevel="2">
      <c r="A2833" s="998">
        <v>44411</v>
      </c>
      <c r="B2833" s="1163" t="s">
        <v>5698</v>
      </c>
      <c r="C2833" s="955" t="s">
        <v>8572</v>
      </c>
      <c r="D2833" s="966"/>
      <c r="E2833" s="968"/>
      <c r="F2833" s="969" t="s">
        <v>5700</v>
      </c>
      <c r="G2833" s="970"/>
      <c r="H2833" s="967"/>
      <c r="I2833" s="970"/>
      <c r="J2833" s="967"/>
      <c r="K2833" s="970"/>
      <c r="L2833" s="967"/>
      <c r="M2833" s="970"/>
      <c r="N2833" s="967"/>
      <c r="O2833" s="970"/>
      <c r="P2833" s="967"/>
      <c r="Q2833" s="970"/>
      <c r="R2833" s="967"/>
      <c r="S2833" s="970"/>
      <c r="T2833" s="967"/>
      <c r="U2833" s="970"/>
      <c r="V2833" s="967"/>
      <c r="W2833" s="970"/>
      <c r="X2833" s="1261"/>
    </row>
    <row r="2834" spans="1:24" ht="12.6" hidden="1" customHeight="1" outlineLevel="2">
      <c r="A2834" s="998">
        <v>44411</v>
      </c>
      <c r="B2834" s="1163" t="s">
        <v>5698</v>
      </c>
      <c r="C2834" s="955" t="s">
        <v>8573</v>
      </c>
      <c r="D2834" s="966"/>
      <c r="E2834" s="977" t="s">
        <v>5700</v>
      </c>
      <c r="F2834" s="972"/>
      <c r="G2834" s="970"/>
      <c r="H2834" s="967"/>
      <c r="I2834" s="970"/>
      <c r="J2834" s="967"/>
      <c r="K2834" s="970"/>
      <c r="L2834" s="967"/>
      <c r="M2834" s="970"/>
      <c r="N2834" s="967"/>
      <c r="O2834" s="970"/>
      <c r="P2834" s="967"/>
      <c r="Q2834" s="970"/>
      <c r="R2834" s="967"/>
      <c r="S2834" s="970"/>
      <c r="T2834" s="967"/>
      <c r="U2834" s="970"/>
      <c r="V2834" s="967"/>
      <c r="W2834" s="970"/>
      <c r="X2834" s="1261"/>
    </row>
    <row r="2835" spans="1:24" ht="12.6" hidden="1" customHeight="1" outlineLevel="2">
      <c r="A2835" s="998">
        <v>44411</v>
      </c>
      <c r="B2835" s="1163" t="s">
        <v>5698</v>
      </c>
      <c r="C2835" s="955" t="s">
        <v>8574</v>
      </c>
      <c r="D2835" s="975" t="s">
        <v>5700</v>
      </c>
      <c r="E2835" s="968"/>
      <c r="F2835" s="972"/>
      <c r="G2835" s="970"/>
      <c r="H2835" s="967"/>
      <c r="I2835" s="970"/>
      <c r="J2835" s="967"/>
      <c r="K2835" s="970"/>
      <c r="L2835" s="967"/>
      <c r="M2835" s="970"/>
      <c r="N2835" s="967"/>
      <c r="O2835" s="970"/>
      <c r="P2835" s="967"/>
      <c r="Q2835" s="970"/>
      <c r="R2835" s="967"/>
      <c r="S2835" s="970"/>
      <c r="T2835" s="967"/>
      <c r="U2835" s="970"/>
      <c r="V2835" s="967"/>
      <c r="W2835" s="970"/>
      <c r="X2835" s="1261"/>
    </row>
    <row r="2836" spans="1:24" ht="12.6" hidden="1" customHeight="1" outlineLevel="2">
      <c r="A2836" s="998">
        <v>44411</v>
      </c>
      <c r="B2836" s="1163" t="s">
        <v>5698</v>
      </c>
      <c r="C2836" s="955" t="s">
        <v>8575</v>
      </c>
      <c r="D2836" s="966"/>
      <c r="E2836" s="968"/>
      <c r="F2836" s="972"/>
      <c r="G2836" s="970"/>
      <c r="H2836" s="967"/>
      <c r="I2836" s="970"/>
      <c r="J2836" s="967"/>
      <c r="K2836" s="970"/>
      <c r="L2836" s="967"/>
      <c r="M2836" s="970"/>
      <c r="N2836" s="967"/>
      <c r="O2836" s="973" t="s">
        <v>5700</v>
      </c>
      <c r="P2836" s="967"/>
      <c r="Q2836" s="970"/>
      <c r="R2836" s="967"/>
      <c r="S2836" s="970"/>
      <c r="T2836" s="974" t="s">
        <v>5700</v>
      </c>
      <c r="U2836" s="970"/>
      <c r="V2836" s="967"/>
      <c r="W2836" s="970"/>
      <c r="X2836" s="1261"/>
    </row>
    <row r="2837" spans="1:24" ht="25.2" hidden="1" customHeight="1" outlineLevel="2">
      <c r="A2837" s="998">
        <v>44411</v>
      </c>
      <c r="B2837" s="1163" t="s">
        <v>5698</v>
      </c>
      <c r="C2837" s="955" t="s">
        <v>8576</v>
      </c>
      <c r="D2837" s="975" t="s">
        <v>5700</v>
      </c>
      <c r="E2837" s="968"/>
      <c r="F2837" s="972"/>
      <c r="G2837" s="970"/>
      <c r="H2837" s="967"/>
      <c r="I2837" s="970"/>
      <c r="J2837" s="967"/>
      <c r="K2837" s="970"/>
      <c r="L2837" s="967"/>
      <c r="M2837" s="970"/>
      <c r="N2837" s="967"/>
      <c r="O2837" s="970"/>
      <c r="P2837" s="967"/>
      <c r="Q2837" s="970"/>
      <c r="R2837" s="967"/>
      <c r="S2837" s="970"/>
      <c r="T2837" s="967"/>
      <c r="U2837" s="970"/>
      <c r="V2837" s="967"/>
      <c r="W2837" s="970"/>
      <c r="X2837" s="1261"/>
    </row>
    <row r="2838" spans="1:24" ht="12.6" hidden="1" customHeight="1" outlineLevel="2">
      <c r="A2838" s="998">
        <v>44411</v>
      </c>
      <c r="B2838" s="1163" t="s">
        <v>5698</v>
      </c>
      <c r="C2838" s="955" t="s">
        <v>8577</v>
      </c>
      <c r="D2838" s="966"/>
      <c r="E2838" s="977" t="s">
        <v>5700</v>
      </c>
      <c r="F2838" s="972"/>
      <c r="G2838" s="970"/>
      <c r="H2838" s="967"/>
      <c r="I2838" s="970"/>
      <c r="J2838" s="967"/>
      <c r="K2838" s="970"/>
      <c r="L2838" s="967"/>
      <c r="M2838" s="970"/>
      <c r="N2838" s="967"/>
      <c r="O2838" s="970"/>
      <c r="P2838" s="967"/>
      <c r="Q2838" s="970"/>
      <c r="R2838" s="967"/>
      <c r="S2838" s="970"/>
      <c r="T2838" s="967"/>
      <c r="U2838" s="970"/>
      <c r="V2838" s="967"/>
      <c r="W2838" s="970"/>
      <c r="X2838" s="1261"/>
    </row>
    <row r="2839" spans="1:24" ht="25.2" hidden="1" customHeight="1" outlineLevel="2">
      <c r="A2839" s="998">
        <v>44411</v>
      </c>
      <c r="B2839" s="1163" t="s">
        <v>5698</v>
      </c>
      <c r="C2839" s="955" t="s">
        <v>8578</v>
      </c>
      <c r="D2839" s="966"/>
      <c r="E2839" s="968"/>
      <c r="F2839" s="972"/>
      <c r="G2839" s="970"/>
      <c r="H2839" s="967"/>
      <c r="I2839" s="970"/>
      <c r="J2839" s="967"/>
      <c r="K2839" s="970"/>
      <c r="L2839" s="967"/>
      <c r="M2839" s="970"/>
      <c r="N2839" s="967"/>
      <c r="O2839" s="970"/>
      <c r="P2839" s="967"/>
      <c r="Q2839" s="970"/>
      <c r="R2839" s="967"/>
      <c r="S2839" s="970"/>
      <c r="T2839" s="974" t="s">
        <v>5700</v>
      </c>
      <c r="U2839" s="970"/>
      <c r="V2839" s="967"/>
      <c r="W2839" s="970"/>
      <c r="X2839" s="1261"/>
    </row>
    <row r="2840" spans="1:24" ht="12.6" hidden="1" customHeight="1" outlineLevel="2">
      <c r="A2840" s="998">
        <v>44411</v>
      </c>
      <c r="B2840" s="1163" t="s">
        <v>5698</v>
      </c>
      <c r="C2840" s="955" t="s">
        <v>8579</v>
      </c>
      <c r="D2840" s="966"/>
      <c r="E2840" s="968"/>
      <c r="F2840" s="972"/>
      <c r="G2840" s="970"/>
      <c r="H2840" s="967"/>
      <c r="I2840" s="970"/>
      <c r="J2840" s="967"/>
      <c r="K2840" s="970"/>
      <c r="L2840" s="967"/>
      <c r="M2840" s="970"/>
      <c r="N2840" s="967"/>
      <c r="O2840" s="970"/>
      <c r="P2840" s="967"/>
      <c r="Q2840" s="970"/>
      <c r="R2840" s="967"/>
      <c r="S2840" s="973" t="s">
        <v>5700</v>
      </c>
      <c r="T2840" s="967"/>
      <c r="U2840" s="970"/>
      <c r="V2840" s="967"/>
      <c r="W2840" s="970"/>
      <c r="X2840" s="1261"/>
    </row>
    <row r="2841" spans="1:24" ht="12.6" hidden="1" customHeight="1" outlineLevel="2">
      <c r="A2841" s="998">
        <v>44411</v>
      </c>
      <c r="B2841" s="1163" t="s">
        <v>5698</v>
      </c>
      <c r="C2841" s="955" t="s">
        <v>8580</v>
      </c>
      <c r="D2841" s="966"/>
      <c r="E2841" s="977" t="s">
        <v>5700</v>
      </c>
      <c r="F2841" s="972"/>
      <c r="G2841" s="970"/>
      <c r="H2841" s="967"/>
      <c r="I2841" s="970"/>
      <c r="J2841" s="967"/>
      <c r="K2841" s="970"/>
      <c r="L2841" s="967"/>
      <c r="M2841" s="970"/>
      <c r="N2841" s="967"/>
      <c r="O2841" s="970"/>
      <c r="P2841" s="967"/>
      <c r="Q2841" s="970"/>
      <c r="R2841" s="967"/>
      <c r="S2841" s="970"/>
      <c r="T2841" s="967"/>
      <c r="U2841" s="970"/>
      <c r="V2841" s="967"/>
      <c r="W2841" s="970"/>
      <c r="X2841" s="1261"/>
    </row>
    <row r="2842" spans="1:24" ht="12.6" hidden="1" customHeight="1" outlineLevel="2">
      <c r="A2842" s="998">
        <v>44411</v>
      </c>
      <c r="B2842" s="1163" t="s">
        <v>5698</v>
      </c>
      <c r="C2842" s="955" t="s">
        <v>8581</v>
      </c>
      <c r="D2842" s="966"/>
      <c r="E2842" s="968"/>
      <c r="F2842" s="972"/>
      <c r="G2842" s="970"/>
      <c r="H2842" s="967"/>
      <c r="I2842" s="970"/>
      <c r="J2842" s="967"/>
      <c r="K2842" s="970"/>
      <c r="L2842" s="967"/>
      <c r="M2842" s="970"/>
      <c r="N2842" s="967"/>
      <c r="O2842" s="973" t="s">
        <v>5700</v>
      </c>
      <c r="P2842" s="967"/>
      <c r="Q2842" s="970"/>
      <c r="R2842" s="967"/>
      <c r="S2842" s="970"/>
      <c r="T2842" s="967"/>
      <c r="U2842" s="970"/>
      <c r="V2842" s="967"/>
      <c r="W2842" s="973" t="s">
        <v>5700</v>
      </c>
      <c r="X2842" s="1262"/>
    </row>
    <row r="2843" spans="1:24" ht="12.6" hidden="1" customHeight="1" outlineLevel="2">
      <c r="A2843" s="998">
        <v>44411</v>
      </c>
      <c r="B2843" s="1163" t="s">
        <v>5698</v>
      </c>
      <c r="C2843" s="955" t="s">
        <v>8582</v>
      </c>
      <c r="D2843" s="966"/>
      <c r="E2843" s="968"/>
      <c r="F2843" s="972"/>
      <c r="G2843" s="970"/>
      <c r="H2843" s="967"/>
      <c r="I2843" s="970"/>
      <c r="J2843" s="967"/>
      <c r="K2843" s="970"/>
      <c r="L2843" s="967"/>
      <c r="M2843" s="970"/>
      <c r="N2843" s="967"/>
      <c r="O2843" s="970"/>
      <c r="P2843" s="967"/>
      <c r="Q2843" s="973" t="s">
        <v>5700</v>
      </c>
      <c r="R2843" s="967"/>
      <c r="S2843" s="970"/>
      <c r="T2843" s="967"/>
      <c r="U2843" s="970"/>
      <c r="V2843" s="967"/>
      <c r="W2843" s="970"/>
      <c r="X2843" s="1261"/>
    </row>
    <row r="2844" spans="1:24" ht="12.6" hidden="1" customHeight="1" outlineLevel="2">
      <c r="A2844" s="998">
        <v>44411</v>
      </c>
      <c r="B2844" s="1163" t="s">
        <v>5698</v>
      </c>
      <c r="C2844" s="955" t="s">
        <v>8583</v>
      </c>
      <c r="D2844" s="966"/>
      <c r="E2844" s="968"/>
      <c r="F2844" s="972"/>
      <c r="G2844" s="973" t="s">
        <v>5700</v>
      </c>
      <c r="H2844" s="967"/>
      <c r="I2844" s="970"/>
      <c r="J2844" s="967"/>
      <c r="K2844" s="970"/>
      <c r="L2844" s="967"/>
      <c r="M2844" s="970"/>
      <c r="N2844" s="967"/>
      <c r="O2844" s="970"/>
      <c r="P2844" s="967"/>
      <c r="Q2844" s="970"/>
      <c r="R2844" s="967"/>
      <c r="S2844" s="970"/>
      <c r="T2844" s="967"/>
      <c r="U2844" s="970"/>
      <c r="V2844" s="967"/>
      <c r="W2844" s="970"/>
      <c r="X2844" s="1261"/>
    </row>
    <row r="2845" spans="1:24" ht="12.6" hidden="1" customHeight="1" outlineLevel="2">
      <c r="A2845" s="998">
        <v>44411</v>
      </c>
      <c r="B2845" s="1163" t="s">
        <v>5698</v>
      </c>
      <c r="C2845" s="955" t="s">
        <v>8584</v>
      </c>
      <c r="D2845" s="966"/>
      <c r="E2845" s="968"/>
      <c r="F2845" s="972"/>
      <c r="G2845" s="970"/>
      <c r="H2845" s="967"/>
      <c r="I2845" s="970"/>
      <c r="J2845" s="967"/>
      <c r="K2845" s="970"/>
      <c r="L2845" s="967"/>
      <c r="M2845" s="970"/>
      <c r="N2845" s="967"/>
      <c r="O2845" s="970"/>
      <c r="P2845" s="967"/>
      <c r="Q2845" s="970"/>
      <c r="R2845" s="967"/>
      <c r="S2845" s="970"/>
      <c r="T2845" s="974" t="s">
        <v>5700</v>
      </c>
      <c r="U2845" s="970"/>
      <c r="V2845" s="967"/>
      <c r="W2845" s="970"/>
      <c r="X2845" s="1261"/>
    </row>
    <row r="2846" spans="1:24" ht="12.6" hidden="1" customHeight="1" outlineLevel="2">
      <c r="A2846" s="998">
        <v>44411</v>
      </c>
      <c r="B2846" s="1163" t="s">
        <v>5698</v>
      </c>
      <c r="C2846" s="955" t="s">
        <v>8585</v>
      </c>
      <c r="D2846" s="966"/>
      <c r="E2846" s="968"/>
      <c r="F2846" s="972"/>
      <c r="G2846" s="970"/>
      <c r="H2846" s="967"/>
      <c r="I2846" s="970"/>
      <c r="J2846" s="967"/>
      <c r="K2846" s="970"/>
      <c r="L2846" s="967"/>
      <c r="M2846" s="970"/>
      <c r="N2846" s="967"/>
      <c r="O2846" s="970"/>
      <c r="P2846" s="967"/>
      <c r="Q2846" s="970"/>
      <c r="R2846" s="967"/>
      <c r="S2846" s="970"/>
      <c r="T2846" s="974" t="s">
        <v>5700</v>
      </c>
      <c r="U2846" s="970"/>
      <c r="V2846" s="967"/>
      <c r="W2846" s="970"/>
      <c r="X2846" s="1261"/>
    </row>
    <row r="2847" spans="1:24" ht="12.6" hidden="1" customHeight="1" outlineLevel="2">
      <c r="A2847" s="998">
        <v>44411</v>
      </c>
      <c r="B2847" s="1163" t="s">
        <v>5745</v>
      </c>
      <c r="C2847" s="955" t="s">
        <v>8586</v>
      </c>
      <c r="D2847" s="966"/>
      <c r="E2847" s="968"/>
      <c r="F2847" s="972"/>
      <c r="G2847" s="970"/>
      <c r="H2847" s="967"/>
      <c r="I2847" s="970"/>
      <c r="J2847" s="967"/>
      <c r="K2847" s="970"/>
      <c r="L2847" s="967"/>
      <c r="M2847" s="970"/>
      <c r="N2847" s="967"/>
      <c r="O2847" s="970"/>
      <c r="P2847" s="967"/>
      <c r="Q2847" s="970"/>
      <c r="R2847" s="967"/>
      <c r="S2847" s="970"/>
      <c r="T2847" s="974" t="s">
        <v>5700</v>
      </c>
      <c r="U2847" s="970"/>
      <c r="V2847" s="967"/>
      <c r="W2847" s="970"/>
      <c r="X2847" s="1261"/>
    </row>
    <row r="2848" spans="1:24" ht="12.6" hidden="1" customHeight="1" outlineLevel="2">
      <c r="A2848" s="998">
        <v>44411</v>
      </c>
      <c r="B2848" s="1163" t="s">
        <v>5698</v>
      </c>
      <c r="C2848" s="955" t="s">
        <v>8587</v>
      </c>
      <c r="D2848" s="966"/>
      <c r="E2848" s="977" t="s">
        <v>5700</v>
      </c>
      <c r="F2848" s="972"/>
      <c r="G2848" s="970"/>
      <c r="H2848" s="967"/>
      <c r="I2848" s="970"/>
      <c r="J2848" s="967"/>
      <c r="K2848" s="970"/>
      <c r="L2848" s="967"/>
      <c r="M2848" s="970"/>
      <c r="N2848" s="967"/>
      <c r="O2848" s="970"/>
      <c r="P2848" s="967"/>
      <c r="Q2848" s="970"/>
      <c r="R2848" s="967"/>
      <c r="S2848" s="970"/>
      <c r="T2848" s="967"/>
      <c r="U2848" s="970"/>
      <c r="V2848" s="967"/>
      <c r="W2848" s="970"/>
      <c r="X2848" s="1261"/>
    </row>
    <row r="2849" spans="1:24" ht="12.6" hidden="1" customHeight="1" outlineLevel="2">
      <c r="A2849" s="998">
        <v>44411</v>
      </c>
      <c r="B2849" s="1163" t="s">
        <v>5698</v>
      </c>
      <c r="C2849" s="955" t="s">
        <v>8588</v>
      </c>
      <c r="D2849" s="966"/>
      <c r="E2849" s="977"/>
      <c r="F2849" s="972"/>
      <c r="G2849" s="970"/>
      <c r="H2849" s="967"/>
      <c r="I2849" s="970"/>
      <c r="J2849" s="967"/>
      <c r="K2849" s="970"/>
      <c r="L2849" s="967"/>
      <c r="M2849" s="970"/>
      <c r="N2849" s="967"/>
      <c r="O2849" s="970"/>
      <c r="P2849" s="967"/>
      <c r="Q2849" s="970"/>
      <c r="R2849" s="967"/>
      <c r="S2849" s="970"/>
      <c r="T2849" s="974" t="s">
        <v>5700</v>
      </c>
      <c r="U2849" s="970"/>
      <c r="V2849" s="967"/>
      <c r="W2849" s="970"/>
      <c r="X2849" s="1261"/>
    </row>
    <row r="2850" spans="1:24" ht="12.6" hidden="1" customHeight="1" outlineLevel="2">
      <c r="A2850" s="998">
        <v>44411</v>
      </c>
      <c r="B2850" s="1163" t="s">
        <v>5698</v>
      </c>
      <c r="C2850" s="955" t="s">
        <v>8589</v>
      </c>
      <c r="D2850" s="966"/>
      <c r="E2850" s="968"/>
      <c r="F2850" s="972"/>
      <c r="G2850" s="970"/>
      <c r="H2850" s="967"/>
      <c r="I2850" s="970"/>
      <c r="J2850" s="967"/>
      <c r="K2850" s="970"/>
      <c r="L2850" s="967"/>
      <c r="M2850" s="970"/>
      <c r="N2850" s="974" t="s">
        <v>5700</v>
      </c>
      <c r="O2850" s="970"/>
      <c r="P2850" s="967"/>
      <c r="Q2850" s="970"/>
      <c r="R2850" s="967"/>
      <c r="S2850" s="970"/>
      <c r="T2850" s="967"/>
      <c r="U2850" s="970"/>
      <c r="V2850" s="967"/>
      <c r="W2850" s="970"/>
      <c r="X2850" s="1261"/>
    </row>
    <row r="2851" spans="1:24" ht="12.6" hidden="1" customHeight="1" outlineLevel="1" collapsed="1">
      <c r="A2851" s="1283">
        <v>44412</v>
      </c>
      <c r="B2851" s="1163" t="s">
        <v>5706</v>
      </c>
      <c r="C2851" s="955" t="s">
        <v>8590</v>
      </c>
      <c r="D2851" s="966"/>
      <c r="E2851" s="968"/>
      <c r="F2851" s="969" t="s">
        <v>5700</v>
      </c>
      <c r="G2851" s="970"/>
      <c r="H2851" s="967"/>
      <c r="I2851" s="970"/>
      <c r="J2851" s="967"/>
      <c r="K2851" s="970"/>
      <c r="L2851" s="967"/>
      <c r="M2851" s="970"/>
      <c r="N2851" s="967"/>
      <c r="O2851" s="970"/>
      <c r="P2851" s="967"/>
      <c r="Q2851" s="970"/>
      <c r="R2851" s="967"/>
      <c r="S2851" s="970"/>
      <c r="T2851" s="967"/>
      <c r="U2851" s="970"/>
      <c r="V2851" s="967"/>
      <c r="W2851" s="970"/>
      <c r="X2851" s="1261"/>
    </row>
    <row r="2852" spans="1:24" ht="12.6" hidden="1" customHeight="1" outlineLevel="2">
      <c r="A2852" s="1283">
        <v>44412</v>
      </c>
      <c r="B2852" s="1163" t="s">
        <v>5698</v>
      </c>
      <c r="C2852" s="955" t="s">
        <v>8591</v>
      </c>
      <c r="D2852" s="966"/>
      <c r="E2852" s="977" t="s">
        <v>5700</v>
      </c>
      <c r="F2852" s="972"/>
      <c r="G2852" s="970"/>
      <c r="H2852" s="967"/>
      <c r="I2852" s="970"/>
      <c r="J2852" s="967"/>
      <c r="K2852" s="973" t="s">
        <v>5700</v>
      </c>
      <c r="L2852" s="967"/>
      <c r="M2852" s="970"/>
      <c r="N2852" s="967"/>
      <c r="O2852" s="970"/>
      <c r="P2852" s="967"/>
      <c r="Q2852" s="970"/>
      <c r="R2852" s="967"/>
      <c r="S2852" s="970"/>
      <c r="T2852" s="967"/>
      <c r="U2852" s="970"/>
      <c r="V2852" s="967"/>
      <c r="W2852" s="970"/>
      <c r="X2852" s="1261"/>
    </row>
    <row r="2853" spans="1:24" ht="12.6" hidden="1" customHeight="1" outlineLevel="2">
      <c r="A2853" s="1283">
        <v>44412</v>
      </c>
      <c r="B2853" s="1163" t="s">
        <v>5698</v>
      </c>
      <c r="C2853" s="955" t="s">
        <v>8592</v>
      </c>
      <c r="D2853" s="966"/>
      <c r="E2853" s="977" t="s">
        <v>5700</v>
      </c>
      <c r="F2853" s="972"/>
      <c r="G2853" s="970"/>
      <c r="H2853" s="967"/>
      <c r="I2853" s="970"/>
      <c r="J2853" s="967"/>
      <c r="K2853" s="970"/>
      <c r="L2853" s="967"/>
      <c r="M2853" s="970"/>
      <c r="N2853" s="967"/>
      <c r="O2853" s="970"/>
      <c r="P2853" s="967"/>
      <c r="Q2853" s="970"/>
      <c r="R2853" s="967"/>
      <c r="S2853" s="970"/>
      <c r="T2853" s="967"/>
      <c r="U2853" s="970"/>
      <c r="V2853" s="967"/>
      <c r="W2853" s="970"/>
      <c r="X2853" s="1261"/>
    </row>
    <row r="2854" spans="1:24" ht="12.6" hidden="1" customHeight="1" outlineLevel="2">
      <c r="A2854" s="1283">
        <v>44412</v>
      </c>
      <c r="B2854" s="1163" t="s">
        <v>5698</v>
      </c>
      <c r="C2854" s="955" t="s">
        <v>8593</v>
      </c>
      <c r="D2854" s="975" t="s">
        <v>5700</v>
      </c>
      <c r="E2854" s="968"/>
      <c r="F2854" s="972"/>
      <c r="G2854" s="970"/>
      <c r="H2854" s="967"/>
      <c r="I2854" s="970"/>
      <c r="J2854" s="967"/>
      <c r="K2854" s="970"/>
      <c r="L2854" s="967"/>
      <c r="M2854" s="970"/>
      <c r="N2854" s="967"/>
      <c r="O2854" s="970"/>
      <c r="P2854" s="967"/>
      <c r="Q2854" s="970"/>
      <c r="R2854" s="974" t="s">
        <v>5700</v>
      </c>
      <c r="S2854" s="970"/>
      <c r="T2854" s="967"/>
      <c r="U2854" s="970"/>
      <c r="V2854" s="967"/>
      <c r="W2854" s="970"/>
      <c r="X2854" s="1261"/>
    </row>
    <row r="2855" spans="1:24" ht="25.2" hidden="1" customHeight="1" outlineLevel="2">
      <c r="A2855" s="1283">
        <v>44412</v>
      </c>
      <c r="B2855" s="1163" t="s">
        <v>5698</v>
      </c>
      <c r="C2855" s="955" t="s">
        <v>8594</v>
      </c>
      <c r="D2855" s="966"/>
      <c r="E2855" s="968"/>
      <c r="F2855" s="969" t="s">
        <v>5700</v>
      </c>
      <c r="G2855" s="970"/>
      <c r="H2855" s="967"/>
      <c r="I2855" s="970"/>
      <c r="J2855" s="967"/>
      <c r="K2855" s="970"/>
      <c r="L2855" s="967"/>
      <c r="M2855" s="970"/>
      <c r="N2855" s="967"/>
      <c r="O2855" s="970"/>
      <c r="P2855" s="974" t="s">
        <v>5700</v>
      </c>
      <c r="Q2855" s="970"/>
      <c r="R2855" s="967"/>
      <c r="S2855" s="970"/>
      <c r="T2855" s="967"/>
      <c r="U2855" s="970"/>
      <c r="V2855" s="967"/>
      <c r="W2855" s="970"/>
      <c r="X2855" s="1261"/>
    </row>
    <row r="2856" spans="1:24" ht="25.2" hidden="1" customHeight="1" outlineLevel="2">
      <c r="A2856" s="1283">
        <v>44412</v>
      </c>
      <c r="B2856" s="1163" t="s">
        <v>5698</v>
      </c>
      <c r="C2856" s="955" t="s">
        <v>8595</v>
      </c>
      <c r="D2856" s="966"/>
      <c r="E2856" s="968"/>
      <c r="F2856" s="969" t="s">
        <v>5700</v>
      </c>
      <c r="G2856" s="970"/>
      <c r="H2856" s="967"/>
      <c r="I2856" s="970"/>
      <c r="J2856" s="967"/>
      <c r="K2856" s="970"/>
      <c r="L2856" s="967"/>
      <c r="M2856" s="970"/>
      <c r="N2856" s="967"/>
      <c r="O2856" s="970"/>
      <c r="P2856" s="967"/>
      <c r="Q2856" s="970"/>
      <c r="R2856" s="967"/>
      <c r="S2856" s="970"/>
      <c r="T2856" s="967"/>
      <c r="U2856" s="970"/>
      <c r="V2856" s="967"/>
      <c r="W2856" s="970"/>
      <c r="X2856" s="1261"/>
    </row>
    <row r="2857" spans="1:24" ht="12.6" hidden="1" customHeight="1" outlineLevel="2">
      <c r="A2857" s="1283">
        <v>44412</v>
      </c>
      <c r="B2857" s="1163" t="s">
        <v>5698</v>
      </c>
      <c r="C2857" s="955" t="s">
        <v>8596</v>
      </c>
      <c r="D2857" s="966"/>
      <c r="E2857" s="977" t="s">
        <v>5700</v>
      </c>
      <c r="F2857" s="972"/>
      <c r="G2857" s="970"/>
      <c r="H2857" s="967"/>
      <c r="I2857" s="970"/>
      <c r="J2857" s="967"/>
      <c r="K2857" s="970"/>
      <c r="L2857" s="967"/>
      <c r="M2857" s="970"/>
      <c r="N2857" s="967"/>
      <c r="O2857" s="970"/>
      <c r="P2857" s="967"/>
      <c r="Q2857" s="970"/>
      <c r="R2857" s="967"/>
      <c r="S2857" s="970"/>
      <c r="T2857" s="967"/>
      <c r="U2857" s="970"/>
      <c r="V2857" s="967"/>
      <c r="W2857" s="970"/>
      <c r="X2857" s="1261"/>
    </row>
    <row r="2858" spans="1:24" ht="12.6" hidden="1" customHeight="1" outlineLevel="2">
      <c r="A2858" s="1283">
        <v>44412</v>
      </c>
      <c r="B2858" s="1163" t="s">
        <v>5698</v>
      </c>
      <c r="C2858" s="955" t="s">
        <v>8597</v>
      </c>
      <c r="D2858" s="975" t="s">
        <v>5700</v>
      </c>
      <c r="E2858" s="968"/>
      <c r="F2858" s="972"/>
      <c r="G2858" s="970"/>
      <c r="H2858" s="967"/>
      <c r="I2858" s="970"/>
      <c r="J2858" s="967"/>
      <c r="K2858" s="970"/>
      <c r="L2858" s="967"/>
      <c r="M2858" s="970"/>
      <c r="N2858" s="967"/>
      <c r="O2858" s="970"/>
      <c r="P2858" s="967"/>
      <c r="Q2858" s="970"/>
      <c r="R2858" s="967"/>
      <c r="S2858" s="970"/>
      <c r="T2858" s="967"/>
      <c r="U2858" s="970"/>
      <c r="V2858" s="967"/>
      <c r="W2858" s="970"/>
      <c r="X2858" s="1261"/>
    </row>
    <row r="2859" spans="1:24" ht="12.6" hidden="1" customHeight="1" outlineLevel="2">
      <c r="A2859" s="1283">
        <v>44412</v>
      </c>
      <c r="B2859" s="1163" t="s">
        <v>5698</v>
      </c>
      <c r="C2859" s="955" t="s">
        <v>8598</v>
      </c>
      <c r="D2859" s="966"/>
      <c r="E2859" s="977" t="s">
        <v>5700</v>
      </c>
      <c r="F2859" s="972"/>
      <c r="G2859" s="970"/>
      <c r="H2859" s="967"/>
      <c r="I2859" s="970"/>
      <c r="J2859" s="967"/>
      <c r="K2859" s="970"/>
      <c r="L2859" s="967"/>
      <c r="M2859" s="970"/>
      <c r="N2859" s="967"/>
      <c r="O2859" s="970"/>
      <c r="P2859" s="967"/>
      <c r="Q2859" s="970"/>
      <c r="R2859" s="967"/>
      <c r="S2859" s="970"/>
      <c r="T2859" s="967"/>
      <c r="U2859" s="970"/>
      <c r="V2859" s="967"/>
      <c r="W2859" s="970"/>
      <c r="X2859" s="1261"/>
    </row>
    <row r="2860" spans="1:24" ht="25.2" hidden="1" customHeight="1" outlineLevel="2">
      <c r="A2860" s="1283">
        <v>44412</v>
      </c>
      <c r="B2860" s="1163" t="s">
        <v>5698</v>
      </c>
      <c r="C2860" s="955" t="s">
        <v>8599</v>
      </c>
      <c r="D2860" s="966"/>
      <c r="E2860" s="968"/>
      <c r="F2860" s="972"/>
      <c r="G2860" s="970"/>
      <c r="H2860" s="967"/>
      <c r="I2860" s="970"/>
      <c r="J2860" s="967"/>
      <c r="K2860" s="970"/>
      <c r="L2860" s="967"/>
      <c r="M2860" s="970"/>
      <c r="N2860" s="967"/>
      <c r="O2860" s="973" t="s">
        <v>5700</v>
      </c>
      <c r="P2860" s="967"/>
      <c r="Q2860" s="970"/>
      <c r="R2860" s="967"/>
      <c r="S2860" s="970"/>
      <c r="T2860" s="967"/>
      <c r="U2860" s="970"/>
      <c r="V2860" s="967"/>
      <c r="W2860" s="970"/>
      <c r="X2860" s="1261"/>
    </row>
    <row r="2861" spans="1:24" ht="25.2" hidden="1" customHeight="1" outlineLevel="2">
      <c r="A2861" s="1283">
        <v>44412</v>
      </c>
      <c r="B2861" s="1163" t="s">
        <v>5698</v>
      </c>
      <c r="C2861" s="955" t="s">
        <v>8600</v>
      </c>
      <c r="D2861" s="966"/>
      <c r="E2861" s="968"/>
      <c r="F2861" s="972"/>
      <c r="G2861" s="970"/>
      <c r="H2861" s="967"/>
      <c r="I2861" s="970"/>
      <c r="J2861" s="967"/>
      <c r="K2861" s="970"/>
      <c r="L2861" s="967"/>
      <c r="M2861" s="970"/>
      <c r="N2861" s="967"/>
      <c r="O2861" s="970"/>
      <c r="P2861" s="967"/>
      <c r="Q2861" s="970"/>
      <c r="R2861" s="967"/>
      <c r="S2861" s="970"/>
      <c r="T2861" s="974" t="s">
        <v>5700</v>
      </c>
      <c r="U2861" s="970"/>
      <c r="V2861" s="967"/>
      <c r="W2861" s="970"/>
      <c r="X2861" s="1261"/>
    </row>
    <row r="2862" spans="1:24" ht="25.2" hidden="1" customHeight="1" outlineLevel="2">
      <c r="A2862" s="1283">
        <v>44412</v>
      </c>
      <c r="B2862" s="1163" t="s">
        <v>5698</v>
      </c>
      <c r="C2862" s="955" t="s">
        <v>8601</v>
      </c>
      <c r="D2862" s="966"/>
      <c r="E2862" s="968"/>
      <c r="F2862" s="972"/>
      <c r="G2862" s="970"/>
      <c r="H2862" s="967"/>
      <c r="I2862" s="970"/>
      <c r="J2862" s="967"/>
      <c r="K2862" s="970"/>
      <c r="L2862" s="967"/>
      <c r="M2862" s="970"/>
      <c r="N2862" s="967"/>
      <c r="O2862" s="970"/>
      <c r="P2862" s="967"/>
      <c r="Q2862" s="970"/>
      <c r="R2862" s="967"/>
      <c r="S2862" s="973" t="s">
        <v>5700</v>
      </c>
      <c r="T2862" s="967"/>
      <c r="U2862" s="970"/>
      <c r="V2862" s="967"/>
      <c r="W2862" s="970"/>
      <c r="X2862" s="1261"/>
    </row>
    <row r="2863" spans="1:24" ht="12.6" hidden="1" customHeight="1" outlineLevel="2">
      <c r="A2863" s="1283">
        <v>44412</v>
      </c>
      <c r="B2863" s="1163" t="s">
        <v>5698</v>
      </c>
      <c r="C2863" s="955" t="s">
        <v>8602</v>
      </c>
      <c r="D2863" s="966"/>
      <c r="E2863" s="977" t="s">
        <v>5700</v>
      </c>
      <c r="F2863" s="972"/>
      <c r="G2863" s="970"/>
      <c r="H2863" s="967"/>
      <c r="I2863" s="970"/>
      <c r="J2863" s="967"/>
      <c r="K2863" s="970"/>
      <c r="L2863" s="967"/>
      <c r="M2863" s="970"/>
      <c r="N2863" s="967"/>
      <c r="O2863" s="970"/>
      <c r="P2863" s="967"/>
      <c r="Q2863" s="970"/>
      <c r="R2863" s="967"/>
      <c r="S2863" s="970"/>
      <c r="T2863" s="967"/>
      <c r="U2863" s="970"/>
      <c r="V2863" s="967"/>
      <c r="W2863" s="970"/>
      <c r="X2863" s="1261"/>
    </row>
    <row r="2864" spans="1:24" ht="12.6" hidden="1" customHeight="1" outlineLevel="2">
      <c r="A2864" s="1283">
        <v>44412</v>
      </c>
      <c r="B2864" s="1163" t="s">
        <v>5698</v>
      </c>
      <c r="C2864" s="955" t="s">
        <v>8603</v>
      </c>
      <c r="D2864" s="966"/>
      <c r="E2864" s="968"/>
      <c r="F2864" s="972"/>
      <c r="G2864" s="973" t="s">
        <v>5700</v>
      </c>
      <c r="H2864" s="967"/>
      <c r="I2864" s="970"/>
      <c r="J2864" s="967"/>
      <c r="K2864" s="970"/>
      <c r="L2864" s="967"/>
      <c r="M2864" s="970"/>
      <c r="N2864" s="967"/>
      <c r="O2864" s="970"/>
      <c r="P2864" s="967"/>
      <c r="Q2864" s="970"/>
      <c r="R2864" s="967"/>
      <c r="S2864" s="970"/>
      <c r="T2864" s="967"/>
      <c r="U2864" s="970"/>
      <c r="V2864" s="967"/>
      <c r="W2864" s="970"/>
      <c r="X2864" s="1261"/>
    </row>
    <row r="2865" spans="1:24" ht="12.6" hidden="1" customHeight="1" outlineLevel="2">
      <c r="A2865" s="1283">
        <v>44412</v>
      </c>
      <c r="B2865" s="1163" t="s">
        <v>5698</v>
      </c>
      <c r="C2865" s="955" t="s">
        <v>8604</v>
      </c>
      <c r="D2865" s="966"/>
      <c r="E2865" s="968"/>
      <c r="F2865" s="969" t="s">
        <v>5700</v>
      </c>
      <c r="G2865" s="970"/>
      <c r="H2865" s="967"/>
      <c r="I2865" s="970"/>
      <c r="J2865" s="967"/>
      <c r="K2865" s="970"/>
      <c r="L2865" s="967"/>
      <c r="M2865" s="970"/>
      <c r="N2865" s="967"/>
      <c r="O2865" s="970"/>
      <c r="P2865" s="967"/>
      <c r="Q2865" s="970"/>
      <c r="R2865" s="967"/>
      <c r="S2865" s="970"/>
      <c r="T2865" s="967"/>
      <c r="U2865" s="970"/>
      <c r="V2865" s="967"/>
      <c r="W2865" s="970"/>
      <c r="X2865" s="1261"/>
    </row>
    <row r="2866" spans="1:24" ht="25.2" hidden="1" customHeight="1" outlineLevel="2">
      <c r="A2866" s="1283">
        <v>44412</v>
      </c>
      <c r="B2866" s="1163" t="s">
        <v>5706</v>
      </c>
      <c r="C2866" s="955" t="s">
        <v>8605</v>
      </c>
      <c r="D2866" s="966"/>
      <c r="E2866" s="977" t="s">
        <v>5700</v>
      </c>
      <c r="F2866" s="972"/>
      <c r="G2866" s="970"/>
      <c r="H2866" s="967"/>
      <c r="I2866" s="970"/>
      <c r="J2866" s="967"/>
      <c r="K2866" s="970"/>
      <c r="L2866" s="967"/>
      <c r="M2866" s="970"/>
      <c r="N2866" s="967"/>
      <c r="O2866" s="970"/>
      <c r="P2866" s="967"/>
      <c r="Q2866" s="970"/>
      <c r="R2866" s="967"/>
      <c r="S2866" s="970"/>
      <c r="T2866" s="967"/>
      <c r="U2866" s="970"/>
      <c r="V2866" s="967"/>
      <c r="W2866" s="970"/>
      <c r="X2866" s="1261"/>
    </row>
    <row r="2867" spans="1:24" ht="12.6" hidden="1" customHeight="1" outlineLevel="2">
      <c r="A2867" s="1283">
        <v>44412</v>
      </c>
      <c r="B2867" s="1163" t="s">
        <v>5698</v>
      </c>
      <c r="C2867" s="955" t="s">
        <v>8606</v>
      </c>
      <c r="D2867" s="966"/>
      <c r="E2867" s="968"/>
      <c r="F2867" s="969" t="s">
        <v>5700</v>
      </c>
      <c r="G2867" s="970"/>
      <c r="H2867" s="967"/>
      <c r="I2867" s="970"/>
      <c r="J2867" s="967"/>
      <c r="K2867" s="970"/>
      <c r="L2867" s="967"/>
      <c r="M2867" s="970"/>
      <c r="N2867" s="967"/>
      <c r="O2867" s="970"/>
      <c r="P2867" s="967"/>
      <c r="Q2867" s="970"/>
      <c r="R2867" s="967"/>
      <c r="S2867" s="970"/>
      <c r="T2867" s="967"/>
      <c r="U2867" s="970"/>
      <c r="V2867" s="967"/>
      <c r="W2867" s="970"/>
      <c r="X2867" s="1261"/>
    </row>
    <row r="2868" spans="1:24" ht="12.6" hidden="1" customHeight="1" outlineLevel="2">
      <c r="A2868" s="1283">
        <v>44412</v>
      </c>
      <c r="B2868" s="1163" t="s">
        <v>5698</v>
      </c>
      <c r="C2868" s="955" t="s">
        <v>8607</v>
      </c>
      <c r="D2868" s="966"/>
      <c r="E2868" s="968"/>
      <c r="F2868" s="972"/>
      <c r="G2868" s="970"/>
      <c r="H2868" s="967"/>
      <c r="I2868" s="970"/>
      <c r="J2868" s="967"/>
      <c r="K2868" s="970"/>
      <c r="L2868" s="967"/>
      <c r="M2868" s="970"/>
      <c r="N2868" s="967"/>
      <c r="O2868" s="970"/>
      <c r="P2868" s="967"/>
      <c r="Q2868" s="970"/>
      <c r="R2868" s="967"/>
      <c r="S2868" s="970"/>
      <c r="T2868" s="974" t="s">
        <v>5700</v>
      </c>
      <c r="U2868" s="970"/>
      <c r="V2868" s="967"/>
      <c r="W2868" s="970"/>
      <c r="X2868" s="1261"/>
    </row>
    <row r="2869" spans="1:24" ht="37.799999999999997" hidden="1" customHeight="1" outlineLevel="2">
      <c r="A2869" s="1283">
        <v>44412</v>
      </c>
      <c r="B2869" s="1163" t="s">
        <v>5698</v>
      </c>
      <c r="C2869" s="955" t="s">
        <v>8608</v>
      </c>
      <c r="D2869" s="966"/>
      <c r="E2869" s="968"/>
      <c r="F2869" s="969" t="s">
        <v>5700</v>
      </c>
      <c r="G2869" s="970"/>
      <c r="H2869" s="967"/>
      <c r="I2869" s="970"/>
      <c r="J2869" s="967"/>
      <c r="K2869" s="970"/>
      <c r="L2869" s="967"/>
      <c r="M2869" s="970"/>
      <c r="N2869" s="967"/>
      <c r="O2869" s="970"/>
      <c r="P2869" s="967"/>
      <c r="Q2869" s="970"/>
      <c r="R2869" s="967"/>
      <c r="S2869" s="970"/>
      <c r="T2869" s="967"/>
      <c r="U2869" s="970"/>
      <c r="V2869" s="967"/>
      <c r="W2869" s="970"/>
      <c r="X2869" s="1261"/>
    </row>
    <row r="2870" spans="1:24" ht="12.6" hidden="1" customHeight="1" outlineLevel="1" collapsed="1">
      <c r="A2870" s="1244">
        <v>44413</v>
      </c>
      <c r="B2870" s="1163" t="s">
        <v>5698</v>
      </c>
      <c r="C2870" s="955" t="s">
        <v>7974</v>
      </c>
      <c r="D2870" s="966"/>
      <c r="E2870" s="968"/>
      <c r="F2870" s="969" t="s">
        <v>5700</v>
      </c>
      <c r="G2870" s="970"/>
      <c r="H2870" s="967"/>
      <c r="I2870" s="970"/>
      <c r="J2870" s="967"/>
      <c r="K2870" s="970"/>
      <c r="L2870" s="967"/>
      <c r="M2870" s="970"/>
      <c r="N2870" s="967"/>
      <c r="O2870" s="970"/>
      <c r="P2870" s="967"/>
      <c r="Q2870" s="970"/>
      <c r="R2870" s="967"/>
      <c r="S2870" s="970"/>
      <c r="T2870" s="967"/>
      <c r="U2870" s="970"/>
      <c r="V2870" s="967"/>
      <c r="W2870" s="970"/>
      <c r="X2870" s="1261"/>
    </row>
    <row r="2871" spans="1:24" ht="12.6" hidden="1" customHeight="1" outlineLevel="2">
      <c r="A2871" s="1244">
        <v>44413</v>
      </c>
      <c r="B2871" s="1163" t="s">
        <v>5698</v>
      </c>
      <c r="C2871" s="955" t="s">
        <v>8609</v>
      </c>
      <c r="D2871" s="966"/>
      <c r="E2871" s="968"/>
      <c r="F2871" s="972"/>
      <c r="G2871" s="970"/>
      <c r="H2871" s="967"/>
      <c r="I2871" s="970"/>
      <c r="J2871" s="967"/>
      <c r="K2871" s="970"/>
      <c r="L2871" s="967"/>
      <c r="M2871" s="970"/>
      <c r="N2871" s="967"/>
      <c r="O2871" s="970"/>
      <c r="P2871" s="967"/>
      <c r="Q2871" s="970"/>
      <c r="R2871" s="967"/>
      <c r="S2871" s="970"/>
      <c r="T2871" s="974" t="s">
        <v>5700</v>
      </c>
      <c r="U2871" s="970"/>
      <c r="V2871" s="967"/>
      <c r="W2871" s="970"/>
      <c r="X2871" s="1261"/>
    </row>
    <row r="2872" spans="1:24" ht="12.6" hidden="1" customHeight="1" outlineLevel="2">
      <c r="A2872" s="1244">
        <v>44413</v>
      </c>
      <c r="B2872" s="1163" t="s">
        <v>5698</v>
      </c>
      <c r="C2872" s="955" t="s">
        <v>8610</v>
      </c>
      <c r="D2872" s="975" t="s">
        <v>5700</v>
      </c>
      <c r="E2872" s="977" t="s">
        <v>5700</v>
      </c>
      <c r="F2872" s="972"/>
      <c r="G2872" s="970"/>
      <c r="H2872" s="967"/>
      <c r="I2872" s="970"/>
      <c r="J2872" s="967"/>
      <c r="K2872" s="970"/>
      <c r="L2872" s="967"/>
      <c r="M2872" s="970"/>
      <c r="N2872" s="967"/>
      <c r="O2872" s="970"/>
      <c r="P2872" s="967"/>
      <c r="Q2872" s="970"/>
      <c r="R2872" s="967"/>
      <c r="S2872" s="970"/>
      <c r="T2872" s="967"/>
      <c r="U2872" s="970"/>
      <c r="V2872" s="967"/>
      <c r="W2872" s="970"/>
      <c r="X2872" s="1261"/>
    </row>
    <row r="2873" spans="1:24" ht="12.6" hidden="1" customHeight="1" outlineLevel="2">
      <c r="A2873" s="1244">
        <v>44413</v>
      </c>
      <c r="B2873" s="1163" t="s">
        <v>5698</v>
      </c>
      <c r="C2873" s="955" t="s">
        <v>8611</v>
      </c>
      <c r="D2873" s="966"/>
      <c r="E2873" s="977" t="s">
        <v>5700</v>
      </c>
      <c r="F2873" s="972"/>
      <c r="G2873" s="970"/>
      <c r="H2873" s="967"/>
      <c r="I2873" s="970"/>
      <c r="J2873" s="967"/>
      <c r="K2873" s="970"/>
      <c r="L2873" s="967"/>
      <c r="M2873" s="970"/>
      <c r="N2873" s="967"/>
      <c r="O2873" s="970"/>
      <c r="P2873" s="967"/>
      <c r="Q2873" s="970"/>
      <c r="R2873" s="967"/>
      <c r="S2873" s="970"/>
      <c r="T2873" s="967"/>
      <c r="U2873" s="970"/>
      <c r="V2873" s="967"/>
      <c r="W2873" s="970"/>
      <c r="X2873" s="1261"/>
    </row>
    <row r="2874" spans="1:24" ht="12.6" hidden="1" customHeight="1" outlineLevel="2">
      <c r="A2874" s="1244">
        <v>44413</v>
      </c>
      <c r="B2874" s="1163" t="s">
        <v>5698</v>
      </c>
      <c r="C2874" s="955" t="s">
        <v>8612</v>
      </c>
      <c r="D2874" s="966"/>
      <c r="E2874" s="968"/>
      <c r="F2874" s="972"/>
      <c r="G2874" s="970"/>
      <c r="H2874" s="967"/>
      <c r="I2874" s="970"/>
      <c r="J2874" s="967"/>
      <c r="K2874" s="970"/>
      <c r="L2874" s="967"/>
      <c r="M2874" s="970"/>
      <c r="N2874" s="967"/>
      <c r="O2874" s="973" t="s">
        <v>5700</v>
      </c>
      <c r="P2874" s="967"/>
      <c r="Q2874" s="970"/>
      <c r="R2874" s="967"/>
      <c r="S2874" s="970"/>
      <c r="T2874" s="967"/>
      <c r="U2874" s="970"/>
      <c r="V2874" s="967"/>
      <c r="W2874" s="970"/>
      <c r="X2874" s="1261"/>
    </row>
    <row r="2875" spans="1:24" ht="12.6" hidden="1" customHeight="1" outlineLevel="2">
      <c r="A2875" s="1244">
        <v>44413</v>
      </c>
      <c r="B2875" s="1163" t="s">
        <v>3470</v>
      </c>
      <c r="C2875" s="955" t="s">
        <v>8613</v>
      </c>
      <c r="D2875" s="966"/>
      <c r="E2875" s="968"/>
      <c r="F2875" s="972"/>
      <c r="G2875" s="970"/>
      <c r="H2875" s="967"/>
      <c r="I2875" s="970"/>
      <c r="J2875" s="967"/>
      <c r="K2875" s="970"/>
      <c r="L2875" s="967"/>
      <c r="M2875" s="970"/>
      <c r="N2875" s="967"/>
      <c r="O2875" s="970"/>
      <c r="P2875" s="967"/>
      <c r="Q2875" s="970"/>
      <c r="R2875" s="967"/>
      <c r="S2875" s="970"/>
      <c r="T2875" s="974" t="s">
        <v>5700</v>
      </c>
      <c r="U2875" s="970"/>
      <c r="V2875" s="967"/>
      <c r="W2875" s="970"/>
      <c r="X2875" s="1261"/>
    </row>
    <row r="2876" spans="1:24" ht="25.2" hidden="1" customHeight="1" outlineLevel="2">
      <c r="A2876" s="1244">
        <v>44413</v>
      </c>
      <c r="B2876" s="1163" t="s">
        <v>5698</v>
      </c>
      <c r="C2876" s="955" t="s">
        <v>8614</v>
      </c>
      <c r="D2876" s="966"/>
      <c r="E2876" s="968"/>
      <c r="F2876" s="969" t="s">
        <v>5700</v>
      </c>
      <c r="G2876" s="970"/>
      <c r="H2876" s="967"/>
      <c r="I2876" s="970"/>
      <c r="J2876" s="974" t="s">
        <v>5700</v>
      </c>
      <c r="K2876" s="970"/>
      <c r="L2876" s="967"/>
      <c r="M2876" s="970"/>
      <c r="N2876" s="967"/>
      <c r="O2876" s="970"/>
      <c r="P2876" s="967"/>
      <c r="Q2876" s="970"/>
      <c r="R2876" s="967"/>
      <c r="S2876" s="970"/>
      <c r="T2876" s="967"/>
      <c r="U2876" s="970"/>
      <c r="V2876" s="967"/>
      <c r="W2876" s="970"/>
      <c r="X2876" s="1261"/>
    </row>
    <row r="2877" spans="1:24" ht="12.6" hidden="1" customHeight="1" outlineLevel="2">
      <c r="A2877" s="1244">
        <v>44413</v>
      </c>
      <c r="B2877" s="1163" t="s">
        <v>5698</v>
      </c>
      <c r="C2877" s="955" t="s">
        <v>8615</v>
      </c>
      <c r="D2877" s="966"/>
      <c r="E2877" s="968"/>
      <c r="F2877" s="972"/>
      <c r="G2877" s="970"/>
      <c r="H2877" s="967"/>
      <c r="I2877" s="970"/>
      <c r="J2877" s="974" t="s">
        <v>5700</v>
      </c>
      <c r="K2877" s="970"/>
      <c r="L2877" s="967"/>
      <c r="M2877" s="970"/>
      <c r="N2877" s="967"/>
      <c r="O2877" s="970"/>
      <c r="P2877" s="967"/>
      <c r="Q2877" s="970"/>
      <c r="R2877" s="967"/>
      <c r="S2877" s="970"/>
      <c r="T2877" s="967"/>
      <c r="U2877" s="970"/>
      <c r="V2877" s="967"/>
      <c r="W2877" s="970"/>
      <c r="X2877" s="1261"/>
    </row>
    <row r="2878" spans="1:24" ht="12.6" hidden="1" customHeight="1" outlineLevel="2">
      <c r="A2878" s="1244">
        <v>44413</v>
      </c>
      <c r="B2878" s="1163" t="s">
        <v>5723</v>
      </c>
      <c r="C2878" s="955" t="s">
        <v>8616</v>
      </c>
      <c r="D2878" s="975" t="s">
        <v>5700</v>
      </c>
      <c r="E2878" s="968"/>
      <c r="F2878" s="972"/>
      <c r="G2878" s="970"/>
      <c r="H2878" s="974" t="s">
        <v>5700</v>
      </c>
      <c r="I2878" s="970"/>
      <c r="J2878" s="967"/>
      <c r="K2878" s="970"/>
      <c r="L2878" s="967"/>
      <c r="M2878" s="970"/>
      <c r="N2878" s="967"/>
      <c r="O2878" s="970"/>
      <c r="P2878" s="967"/>
      <c r="Q2878" s="970"/>
      <c r="R2878" s="967"/>
      <c r="S2878" s="970"/>
      <c r="T2878" s="967"/>
      <c r="U2878" s="970"/>
      <c r="V2878" s="974" t="s">
        <v>5700</v>
      </c>
      <c r="W2878" s="970"/>
      <c r="X2878" s="1261"/>
    </row>
    <row r="2879" spans="1:24" ht="12.6" hidden="1" customHeight="1" outlineLevel="2">
      <c r="A2879" s="1244">
        <v>44413</v>
      </c>
      <c r="B2879" s="1163" t="s">
        <v>5698</v>
      </c>
      <c r="C2879" s="955" t="s">
        <v>8617</v>
      </c>
      <c r="D2879" s="966"/>
      <c r="E2879" s="968"/>
      <c r="F2879" s="972"/>
      <c r="G2879" s="970"/>
      <c r="H2879" s="967"/>
      <c r="I2879" s="970"/>
      <c r="J2879" s="974" t="s">
        <v>5700</v>
      </c>
      <c r="K2879" s="970"/>
      <c r="L2879" s="967"/>
      <c r="M2879" s="970"/>
      <c r="N2879" s="967"/>
      <c r="O2879" s="970"/>
      <c r="P2879" s="967"/>
      <c r="Q2879" s="970"/>
      <c r="R2879" s="967"/>
      <c r="S2879" s="970"/>
      <c r="T2879" s="967"/>
      <c r="U2879" s="970"/>
      <c r="V2879" s="967"/>
      <c r="W2879" s="970"/>
      <c r="X2879" s="1261"/>
    </row>
    <row r="2880" spans="1:24" ht="12.6" hidden="1" customHeight="1" outlineLevel="2">
      <c r="A2880" s="1244">
        <v>44413</v>
      </c>
      <c r="B2880" s="1163" t="s">
        <v>5698</v>
      </c>
      <c r="C2880" s="955" t="s">
        <v>8618</v>
      </c>
      <c r="D2880" s="966"/>
      <c r="E2880" s="977" t="s">
        <v>5700</v>
      </c>
      <c r="F2880" s="972"/>
      <c r="G2880" s="970"/>
      <c r="H2880" s="967"/>
      <c r="I2880" s="970"/>
      <c r="J2880" s="967"/>
      <c r="K2880" s="970"/>
      <c r="L2880" s="967"/>
      <c r="M2880" s="970"/>
      <c r="N2880" s="967"/>
      <c r="O2880" s="970"/>
      <c r="P2880" s="967"/>
      <c r="Q2880" s="970"/>
      <c r="R2880" s="967"/>
      <c r="S2880" s="970"/>
      <c r="T2880" s="967"/>
      <c r="U2880" s="970"/>
      <c r="V2880" s="967"/>
      <c r="W2880" s="970"/>
      <c r="X2880" s="1261"/>
    </row>
    <row r="2881" spans="1:24" ht="12.6" hidden="1" customHeight="1" outlineLevel="2">
      <c r="A2881" s="1244">
        <v>44413</v>
      </c>
      <c r="B2881" s="1163" t="s">
        <v>5698</v>
      </c>
      <c r="C2881" s="955" t="s">
        <v>8619</v>
      </c>
      <c r="D2881" s="966"/>
      <c r="E2881" s="968"/>
      <c r="F2881" s="972"/>
      <c r="G2881" s="970"/>
      <c r="H2881" s="967"/>
      <c r="I2881" s="970"/>
      <c r="J2881" s="967"/>
      <c r="K2881" s="970"/>
      <c r="L2881" s="967"/>
      <c r="M2881" s="970"/>
      <c r="N2881" s="967"/>
      <c r="O2881" s="970"/>
      <c r="P2881" s="967"/>
      <c r="Q2881" s="970"/>
      <c r="R2881" s="967"/>
      <c r="S2881" s="970"/>
      <c r="T2881" s="974" t="s">
        <v>5700</v>
      </c>
      <c r="U2881" s="970"/>
      <c r="V2881" s="967"/>
      <c r="W2881" s="970"/>
      <c r="X2881" s="1261"/>
    </row>
    <row r="2882" spans="1:24" ht="12.6" hidden="1" customHeight="1" outlineLevel="2">
      <c r="A2882" s="1244">
        <v>44413</v>
      </c>
      <c r="B2882" s="1163" t="s">
        <v>5698</v>
      </c>
      <c r="C2882" s="955" t="s">
        <v>8620</v>
      </c>
      <c r="D2882" s="966"/>
      <c r="E2882" s="968"/>
      <c r="F2882" s="972"/>
      <c r="G2882" s="970"/>
      <c r="H2882" s="967"/>
      <c r="I2882" s="970"/>
      <c r="J2882" s="974" t="s">
        <v>5700</v>
      </c>
      <c r="K2882" s="970"/>
      <c r="L2882" s="967"/>
      <c r="M2882" s="970"/>
      <c r="N2882" s="967"/>
      <c r="O2882" s="970"/>
      <c r="P2882" s="967"/>
      <c r="Q2882" s="970"/>
      <c r="R2882" s="967"/>
      <c r="S2882" s="970"/>
      <c r="T2882" s="967"/>
      <c r="U2882" s="970"/>
      <c r="V2882" s="967"/>
      <c r="W2882" s="970"/>
      <c r="X2882" s="1261"/>
    </row>
    <row r="2883" spans="1:24" ht="25.2" hidden="1" customHeight="1" outlineLevel="2">
      <c r="A2883" s="1244">
        <v>44413</v>
      </c>
      <c r="B2883" s="1163" t="s">
        <v>5698</v>
      </c>
      <c r="C2883" s="955" t="s">
        <v>8621</v>
      </c>
      <c r="D2883" s="966"/>
      <c r="E2883" s="968"/>
      <c r="F2883" s="972"/>
      <c r="G2883" s="970"/>
      <c r="H2883" s="974" t="s">
        <v>5700</v>
      </c>
      <c r="I2883" s="970"/>
      <c r="J2883" s="967"/>
      <c r="K2883" s="970"/>
      <c r="L2883" s="967"/>
      <c r="M2883" s="970"/>
      <c r="N2883" s="967"/>
      <c r="O2883" s="970"/>
      <c r="P2883" s="967"/>
      <c r="Q2883" s="970"/>
      <c r="R2883" s="967"/>
      <c r="S2883" s="970"/>
      <c r="T2883" s="967"/>
      <c r="U2883" s="970"/>
      <c r="V2883" s="967"/>
      <c r="W2883" s="970"/>
      <c r="X2883" s="1261"/>
    </row>
    <row r="2884" spans="1:24" ht="12.6" hidden="1" customHeight="1" outlineLevel="2">
      <c r="A2884" s="1244">
        <v>44413</v>
      </c>
      <c r="B2884" s="1163" t="s">
        <v>5698</v>
      </c>
      <c r="C2884" s="955" t="s">
        <v>8622</v>
      </c>
      <c r="D2884" s="966"/>
      <c r="E2884" s="977" t="s">
        <v>5700</v>
      </c>
      <c r="F2884" s="972"/>
      <c r="G2884" s="970"/>
      <c r="H2884" s="967"/>
      <c r="I2884" s="970"/>
      <c r="J2884" s="967"/>
      <c r="K2884" s="970"/>
      <c r="L2884" s="967"/>
      <c r="M2884" s="970"/>
      <c r="N2884" s="967"/>
      <c r="O2884" s="970"/>
      <c r="P2884" s="967"/>
      <c r="Q2884" s="970"/>
      <c r="R2884" s="967"/>
      <c r="S2884" s="970"/>
      <c r="T2884" s="974" t="s">
        <v>5700</v>
      </c>
      <c r="U2884" s="970"/>
      <c r="V2884" s="967"/>
      <c r="W2884" s="970"/>
      <c r="X2884" s="1261"/>
    </row>
    <row r="2885" spans="1:24" ht="12.6" hidden="1" customHeight="1" outlineLevel="2">
      <c r="A2885" s="1244">
        <v>44413</v>
      </c>
      <c r="B2885" s="1163" t="s">
        <v>5698</v>
      </c>
      <c r="C2885" s="955" t="s">
        <v>7974</v>
      </c>
      <c r="D2885" s="966"/>
      <c r="E2885" s="968"/>
      <c r="F2885" s="969" t="s">
        <v>5700</v>
      </c>
      <c r="G2885" s="970"/>
      <c r="H2885" s="967"/>
      <c r="I2885" s="970"/>
      <c r="J2885" s="967"/>
      <c r="K2885" s="970"/>
      <c r="L2885" s="967"/>
      <c r="M2885" s="970"/>
      <c r="N2885" s="967"/>
      <c r="O2885" s="970"/>
      <c r="P2885" s="967"/>
      <c r="Q2885" s="970"/>
      <c r="R2885" s="967"/>
      <c r="S2885" s="970"/>
      <c r="T2885" s="967"/>
      <c r="U2885" s="970"/>
      <c r="V2885" s="967"/>
      <c r="W2885" s="970"/>
      <c r="X2885" s="1261"/>
    </row>
    <row r="2886" spans="1:24" ht="12.6" hidden="1" customHeight="1" outlineLevel="2">
      <c r="A2886" s="1244">
        <v>44413</v>
      </c>
      <c r="B2886" s="1163" t="s">
        <v>5698</v>
      </c>
      <c r="C2886" s="955" t="s">
        <v>8623</v>
      </c>
      <c r="D2886" s="966"/>
      <c r="E2886" s="968"/>
      <c r="F2886" s="972"/>
      <c r="G2886" s="970"/>
      <c r="H2886" s="974" t="s">
        <v>5700</v>
      </c>
      <c r="I2886" s="970"/>
      <c r="J2886" s="967"/>
      <c r="K2886" s="970"/>
      <c r="L2886" s="967"/>
      <c r="M2886" s="970"/>
      <c r="N2886" s="967"/>
      <c r="O2886" s="970"/>
      <c r="P2886" s="967"/>
      <c r="Q2886" s="970"/>
      <c r="R2886" s="974" t="s">
        <v>5700</v>
      </c>
      <c r="S2886" s="970"/>
      <c r="T2886" s="967"/>
      <c r="U2886" s="970"/>
      <c r="V2886" s="967"/>
      <c r="W2886" s="970"/>
      <c r="X2886" s="1261"/>
    </row>
    <row r="2887" spans="1:24" ht="25.2" hidden="1" customHeight="1" outlineLevel="2">
      <c r="A2887" s="1244">
        <v>44413</v>
      </c>
      <c r="B2887" s="1163" t="s">
        <v>5698</v>
      </c>
      <c r="C2887" s="955" t="s">
        <v>8624</v>
      </c>
      <c r="D2887" s="966"/>
      <c r="E2887" s="968"/>
      <c r="F2887" s="972"/>
      <c r="G2887" s="970"/>
      <c r="H2887" s="967"/>
      <c r="I2887" s="970"/>
      <c r="J2887" s="967"/>
      <c r="K2887" s="970"/>
      <c r="L2887" s="967"/>
      <c r="M2887" s="970"/>
      <c r="N2887" s="967"/>
      <c r="O2887" s="973" t="s">
        <v>5700</v>
      </c>
      <c r="P2887" s="967"/>
      <c r="Q2887" s="970"/>
      <c r="R2887" s="967"/>
      <c r="S2887" s="970"/>
      <c r="T2887" s="967"/>
      <c r="U2887" s="970"/>
      <c r="V2887" s="967"/>
      <c r="W2887" s="970"/>
      <c r="X2887" s="1261"/>
    </row>
    <row r="2888" spans="1:24" ht="12.6" hidden="1" customHeight="1" outlineLevel="2">
      <c r="A2888" s="1244">
        <v>44413</v>
      </c>
      <c r="B2888" s="1163" t="s">
        <v>5698</v>
      </c>
      <c r="C2888" s="955" t="s">
        <v>8625</v>
      </c>
      <c r="D2888" s="966"/>
      <c r="E2888" s="968"/>
      <c r="F2888" s="972"/>
      <c r="G2888" s="970"/>
      <c r="H2888" s="967"/>
      <c r="I2888" s="970"/>
      <c r="J2888" s="974" t="s">
        <v>5700</v>
      </c>
      <c r="K2888" s="970"/>
      <c r="L2888" s="967"/>
      <c r="M2888" s="970"/>
      <c r="N2888" s="967"/>
      <c r="O2888" s="970"/>
      <c r="P2888" s="967"/>
      <c r="Q2888" s="970"/>
      <c r="R2888" s="967"/>
      <c r="S2888" s="970"/>
      <c r="T2888" s="967"/>
      <c r="U2888" s="970"/>
      <c r="V2888" s="967"/>
      <c r="W2888" s="970"/>
      <c r="X2888" s="1261"/>
    </row>
    <row r="2889" spans="1:24" ht="12.6" hidden="1" customHeight="1" outlineLevel="2">
      <c r="A2889" s="1244">
        <v>44413</v>
      </c>
      <c r="B2889" s="1163" t="s">
        <v>5698</v>
      </c>
      <c r="C2889" s="955" t="s">
        <v>8626</v>
      </c>
      <c r="D2889" s="975" t="s">
        <v>5700</v>
      </c>
      <c r="E2889" s="968"/>
      <c r="F2889" s="972"/>
      <c r="G2889" s="970"/>
      <c r="H2889" s="967"/>
      <c r="I2889" s="970"/>
      <c r="J2889" s="967"/>
      <c r="K2889" s="970"/>
      <c r="L2889" s="967"/>
      <c r="M2889" s="970"/>
      <c r="N2889" s="967"/>
      <c r="O2889" s="970"/>
      <c r="P2889" s="967"/>
      <c r="Q2889" s="970"/>
      <c r="R2889" s="967"/>
      <c r="S2889" s="970"/>
      <c r="T2889" s="967"/>
      <c r="U2889" s="970"/>
      <c r="V2889" s="967"/>
      <c r="W2889" s="970"/>
      <c r="X2889" s="1261"/>
    </row>
    <row r="2890" spans="1:24" ht="12.6" hidden="1" customHeight="1" outlineLevel="1" collapsed="1">
      <c r="A2890" s="1031">
        <v>44414</v>
      </c>
      <c r="B2890" s="1163" t="s">
        <v>5698</v>
      </c>
      <c r="C2890" s="955" t="s">
        <v>8627</v>
      </c>
      <c r="D2890" s="975" t="s">
        <v>5700</v>
      </c>
      <c r="E2890" s="968"/>
      <c r="F2890" s="972"/>
      <c r="G2890" s="970"/>
      <c r="H2890" s="967"/>
      <c r="I2890" s="970"/>
      <c r="J2890" s="967"/>
      <c r="K2890" s="970"/>
      <c r="L2890" s="967"/>
      <c r="M2890" s="970"/>
      <c r="N2890" s="967"/>
      <c r="O2890" s="970"/>
      <c r="P2890" s="967"/>
      <c r="Q2890" s="970"/>
      <c r="R2890" s="967"/>
      <c r="S2890" s="970"/>
      <c r="T2890" s="967"/>
      <c r="U2890" s="970"/>
      <c r="V2890" s="967"/>
      <c r="W2890" s="970"/>
      <c r="X2890" s="1261"/>
    </row>
    <row r="2891" spans="1:24" ht="12.6" hidden="1" customHeight="1" outlineLevel="2">
      <c r="A2891" s="1031">
        <v>44414</v>
      </c>
      <c r="B2891" s="1163" t="s">
        <v>5698</v>
      </c>
      <c r="C2891" s="955" t="s">
        <v>8628</v>
      </c>
      <c r="D2891" s="966"/>
      <c r="E2891" s="968"/>
      <c r="F2891" s="972"/>
      <c r="G2891" s="970"/>
      <c r="H2891" s="967"/>
      <c r="I2891" s="970"/>
      <c r="J2891" s="967"/>
      <c r="K2891" s="970"/>
      <c r="L2891" s="967"/>
      <c r="M2891" s="970"/>
      <c r="N2891" s="967"/>
      <c r="O2891" s="970"/>
      <c r="P2891" s="967"/>
      <c r="Q2891" s="970"/>
      <c r="R2891" s="974" t="s">
        <v>5700</v>
      </c>
      <c r="S2891" s="970"/>
      <c r="T2891" s="967"/>
      <c r="U2891" s="970"/>
      <c r="V2891" s="967"/>
      <c r="W2891" s="970"/>
      <c r="X2891" s="1261"/>
    </row>
    <row r="2892" spans="1:24" ht="12.6" hidden="1" customHeight="1" outlineLevel="2">
      <c r="A2892" s="1031">
        <v>44414</v>
      </c>
      <c r="B2892" s="1163" t="s">
        <v>5698</v>
      </c>
      <c r="C2892" s="955" t="s">
        <v>8629</v>
      </c>
      <c r="D2892" s="975" t="s">
        <v>5700</v>
      </c>
      <c r="E2892" s="968"/>
      <c r="F2892" s="972"/>
      <c r="G2892" s="970"/>
      <c r="H2892" s="967"/>
      <c r="I2892" s="970"/>
      <c r="J2892" s="967"/>
      <c r="K2892" s="970"/>
      <c r="L2892" s="967"/>
      <c r="M2892" s="970"/>
      <c r="N2892" s="967"/>
      <c r="O2892" s="970"/>
      <c r="P2892" s="967"/>
      <c r="Q2892" s="970"/>
      <c r="R2892" s="967"/>
      <c r="S2892" s="970"/>
      <c r="T2892" s="967"/>
      <c r="U2892" s="970"/>
      <c r="V2892" s="967"/>
      <c r="W2892" s="970"/>
      <c r="X2892" s="1261"/>
    </row>
    <row r="2893" spans="1:24" ht="12.6" hidden="1" customHeight="1" outlineLevel="2">
      <c r="A2893" s="1031">
        <v>44414</v>
      </c>
      <c r="B2893" s="1163" t="s">
        <v>5698</v>
      </c>
      <c r="C2893" s="955" t="s">
        <v>8630</v>
      </c>
      <c r="D2893" s="975" t="s">
        <v>5700</v>
      </c>
      <c r="E2893" s="968"/>
      <c r="F2893" s="972"/>
      <c r="G2893" s="970"/>
      <c r="H2893" s="967"/>
      <c r="I2893" s="973" t="s">
        <v>5700</v>
      </c>
      <c r="J2893" s="967"/>
      <c r="K2893" s="970"/>
      <c r="L2893" s="967"/>
      <c r="M2893" s="970"/>
      <c r="N2893" s="967"/>
      <c r="O2893" s="970"/>
      <c r="P2893" s="967"/>
      <c r="Q2893" s="970"/>
      <c r="R2893" s="967"/>
      <c r="S2893" s="970"/>
      <c r="T2893" s="974" t="s">
        <v>5700</v>
      </c>
      <c r="U2893" s="970"/>
      <c r="V2893" s="967"/>
      <c r="W2893" s="970"/>
      <c r="X2893" s="1261"/>
    </row>
    <row r="2894" spans="1:24" ht="12.6" hidden="1" customHeight="1" outlineLevel="2">
      <c r="A2894" s="1031">
        <v>44414</v>
      </c>
      <c r="B2894" s="1163" t="s">
        <v>5698</v>
      </c>
      <c r="C2894" s="955" t="s">
        <v>8631</v>
      </c>
      <c r="D2894" s="966"/>
      <c r="E2894" s="977" t="s">
        <v>5700</v>
      </c>
      <c r="F2894" s="972"/>
      <c r="G2894" s="970"/>
      <c r="H2894" s="967"/>
      <c r="I2894" s="970"/>
      <c r="J2894" s="967"/>
      <c r="K2894" s="970"/>
      <c r="L2894" s="967"/>
      <c r="M2894" s="970"/>
      <c r="N2894" s="967"/>
      <c r="O2894" s="970"/>
      <c r="P2894" s="967"/>
      <c r="Q2894" s="970"/>
      <c r="R2894" s="967"/>
      <c r="S2894" s="970"/>
      <c r="T2894" s="967"/>
      <c r="U2894" s="970"/>
      <c r="V2894" s="967"/>
      <c r="W2894" s="970"/>
      <c r="X2894" s="1261"/>
    </row>
    <row r="2895" spans="1:24" ht="12.6" hidden="1" customHeight="1" outlineLevel="2">
      <c r="A2895" s="1031">
        <v>44414</v>
      </c>
      <c r="B2895" s="1163" t="s">
        <v>5706</v>
      </c>
      <c r="C2895" s="955" t="s">
        <v>8632</v>
      </c>
      <c r="D2895" s="975" t="s">
        <v>5700</v>
      </c>
      <c r="E2895" s="968"/>
      <c r="F2895" s="972"/>
      <c r="G2895" s="970"/>
      <c r="H2895" s="967"/>
      <c r="I2895" s="970"/>
      <c r="J2895" s="967"/>
      <c r="K2895" s="970"/>
      <c r="L2895" s="967"/>
      <c r="M2895" s="970"/>
      <c r="N2895" s="967"/>
      <c r="O2895" s="970"/>
      <c r="P2895" s="967"/>
      <c r="Q2895" s="970"/>
      <c r="R2895" s="967"/>
      <c r="S2895" s="970"/>
      <c r="T2895" s="967"/>
      <c r="U2895" s="970"/>
      <c r="V2895" s="967"/>
      <c r="W2895" s="970"/>
      <c r="X2895" s="1261"/>
    </row>
    <row r="2896" spans="1:24" ht="12.6" hidden="1" customHeight="1" outlineLevel="2">
      <c r="A2896" s="1031">
        <v>44414</v>
      </c>
      <c r="B2896" s="1163" t="s">
        <v>5698</v>
      </c>
      <c r="C2896" s="955" t="s">
        <v>8633</v>
      </c>
      <c r="D2896" s="966"/>
      <c r="E2896" s="968"/>
      <c r="F2896" s="972"/>
      <c r="G2896" s="970"/>
      <c r="H2896" s="967"/>
      <c r="I2896" s="970"/>
      <c r="J2896" s="967"/>
      <c r="K2896" s="970"/>
      <c r="L2896" s="967"/>
      <c r="M2896" s="970"/>
      <c r="N2896" s="967"/>
      <c r="O2896" s="973" t="s">
        <v>5700</v>
      </c>
      <c r="P2896" s="967"/>
      <c r="Q2896" s="970"/>
      <c r="R2896" s="967"/>
      <c r="S2896" s="970"/>
      <c r="T2896" s="967"/>
      <c r="U2896" s="970"/>
      <c r="V2896" s="967"/>
      <c r="W2896" s="970"/>
      <c r="X2896" s="1261"/>
    </row>
    <row r="2897" spans="1:24" ht="12.6" hidden="1" customHeight="1" outlineLevel="2">
      <c r="A2897" s="1031">
        <v>44414</v>
      </c>
      <c r="B2897" s="1163" t="s">
        <v>5706</v>
      </c>
      <c r="C2897" s="955" t="s">
        <v>8634</v>
      </c>
      <c r="D2897" s="975" t="s">
        <v>5700</v>
      </c>
      <c r="E2897" s="968"/>
      <c r="F2897" s="972"/>
      <c r="G2897" s="970"/>
      <c r="H2897" s="967"/>
      <c r="I2897" s="970"/>
      <c r="J2897" s="967"/>
      <c r="K2897" s="970"/>
      <c r="L2897" s="967"/>
      <c r="M2897" s="970"/>
      <c r="N2897" s="967"/>
      <c r="O2897" s="970"/>
      <c r="P2897" s="974" t="s">
        <v>5700</v>
      </c>
      <c r="Q2897" s="970"/>
      <c r="R2897" s="967"/>
      <c r="S2897" s="970"/>
      <c r="T2897" s="967"/>
      <c r="U2897" s="970"/>
      <c r="V2897" s="967"/>
      <c r="W2897" s="970"/>
      <c r="X2897" s="1261"/>
    </row>
    <row r="2898" spans="1:24" ht="12.6" hidden="1" customHeight="1" outlineLevel="2">
      <c r="A2898" s="1031">
        <v>44414</v>
      </c>
      <c r="B2898" s="1163" t="s">
        <v>2548</v>
      </c>
      <c r="C2898" s="955" t="s">
        <v>8635</v>
      </c>
      <c r="D2898" s="966"/>
      <c r="E2898" s="968"/>
      <c r="F2898" s="972"/>
      <c r="G2898" s="973" t="s">
        <v>5700</v>
      </c>
      <c r="H2898" s="967"/>
      <c r="I2898" s="970"/>
      <c r="J2898" s="967"/>
      <c r="K2898" s="970"/>
      <c r="L2898" s="967"/>
      <c r="M2898" s="970"/>
      <c r="N2898" s="967"/>
      <c r="O2898" s="970"/>
      <c r="P2898" s="967"/>
      <c r="Q2898" s="970"/>
      <c r="R2898" s="967"/>
      <c r="S2898" s="970"/>
      <c r="T2898" s="967"/>
      <c r="U2898" s="970"/>
      <c r="V2898" s="967"/>
      <c r="W2898" s="970"/>
      <c r="X2898" s="1261"/>
    </row>
    <row r="2899" spans="1:24" ht="12.6" hidden="1" customHeight="1" outlineLevel="2">
      <c r="A2899" s="1031">
        <v>44414</v>
      </c>
      <c r="B2899" s="1163" t="s">
        <v>5698</v>
      </c>
      <c r="C2899" s="955" t="s">
        <v>8636</v>
      </c>
      <c r="D2899" s="975" t="s">
        <v>5700</v>
      </c>
      <c r="E2899" s="968"/>
      <c r="F2899" s="972"/>
      <c r="G2899" s="970"/>
      <c r="H2899" s="967"/>
      <c r="I2899" s="970"/>
      <c r="J2899" s="967"/>
      <c r="K2899" s="970"/>
      <c r="L2899" s="967"/>
      <c r="M2899" s="970"/>
      <c r="N2899" s="967"/>
      <c r="O2899" s="970"/>
      <c r="P2899" s="967"/>
      <c r="Q2899" s="970"/>
      <c r="R2899" s="967"/>
      <c r="S2899" s="970"/>
      <c r="T2899" s="967"/>
      <c r="U2899" s="970"/>
      <c r="V2899" s="967"/>
      <c r="W2899" s="970"/>
      <c r="X2899" s="1261"/>
    </row>
    <row r="2900" spans="1:24" ht="25.2" hidden="1" customHeight="1" outlineLevel="2">
      <c r="A2900" s="1031">
        <v>44414</v>
      </c>
      <c r="B2900" s="1163" t="s">
        <v>5698</v>
      </c>
      <c r="C2900" s="955" t="s">
        <v>8637</v>
      </c>
      <c r="D2900" s="966"/>
      <c r="E2900" s="968"/>
      <c r="F2900" s="969" t="s">
        <v>5700</v>
      </c>
      <c r="G2900" s="970"/>
      <c r="H2900" s="967"/>
      <c r="I2900" s="973" t="s">
        <v>5700</v>
      </c>
      <c r="J2900" s="974" t="s">
        <v>5700</v>
      </c>
      <c r="K2900" s="970"/>
      <c r="L2900" s="967"/>
      <c r="M2900" s="970"/>
      <c r="N2900" s="967"/>
      <c r="O2900" s="970"/>
      <c r="P2900" s="967"/>
      <c r="Q2900" s="970"/>
      <c r="R2900" s="967"/>
      <c r="S2900" s="970"/>
      <c r="T2900" s="974" t="s">
        <v>5700</v>
      </c>
      <c r="U2900" s="970"/>
      <c r="V2900" s="967"/>
      <c r="W2900" s="970"/>
      <c r="X2900" s="1261"/>
    </row>
    <row r="2901" spans="1:24" ht="12.6" hidden="1" customHeight="1" outlineLevel="2">
      <c r="A2901" s="1031">
        <v>44414</v>
      </c>
      <c r="B2901" s="1163" t="s">
        <v>5698</v>
      </c>
      <c r="C2901" s="955" t="s">
        <v>8638</v>
      </c>
      <c r="D2901" s="966"/>
      <c r="E2901" s="968"/>
      <c r="F2901" s="972"/>
      <c r="G2901" s="970"/>
      <c r="H2901" s="967"/>
      <c r="I2901" s="970"/>
      <c r="J2901" s="967"/>
      <c r="K2901" s="970"/>
      <c r="L2901" s="967"/>
      <c r="M2901" s="970"/>
      <c r="N2901" s="967"/>
      <c r="O2901" s="970"/>
      <c r="P2901" s="967"/>
      <c r="Q2901" s="970"/>
      <c r="R2901" s="974" t="s">
        <v>5700</v>
      </c>
      <c r="S2901" s="970"/>
      <c r="T2901" s="967"/>
      <c r="U2901" s="970"/>
      <c r="V2901" s="967"/>
      <c r="W2901" s="970"/>
      <c r="X2901" s="1261"/>
    </row>
    <row r="2902" spans="1:24" ht="12.6" hidden="1" customHeight="1" outlineLevel="2">
      <c r="A2902" s="1031">
        <v>44414</v>
      </c>
      <c r="B2902" s="1163" t="s">
        <v>8639</v>
      </c>
      <c r="C2902" s="955" t="s">
        <v>8640</v>
      </c>
      <c r="D2902" s="966"/>
      <c r="E2902" s="977" t="s">
        <v>5700</v>
      </c>
      <c r="F2902" s="972"/>
      <c r="G2902" s="970"/>
      <c r="H2902" s="967"/>
      <c r="I2902" s="970"/>
      <c r="J2902" s="967"/>
      <c r="K2902" s="970"/>
      <c r="L2902" s="967"/>
      <c r="M2902" s="970"/>
      <c r="N2902" s="967"/>
      <c r="O2902" s="970"/>
      <c r="P2902" s="967"/>
      <c r="Q2902" s="970"/>
      <c r="R2902" s="967"/>
      <c r="S2902" s="970"/>
      <c r="T2902" s="967"/>
      <c r="U2902" s="970"/>
      <c r="V2902" s="967"/>
      <c r="W2902" s="970"/>
      <c r="X2902" s="1261"/>
    </row>
    <row r="2903" spans="1:24" ht="12.6" hidden="1" customHeight="1" outlineLevel="2">
      <c r="A2903" s="1031">
        <v>44414</v>
      </c>
      <c r="B2903" s="1163" t="s">
        <v>5745</v>
      </c>
      <c r="C2903" s="955" t="s">
        <v>8641</v>
      </c>
      <c r="D2903" s="966"/>
      <c r="E2903" s="968"/>
      <c r="F2903" s="972"/>
      <c r="G2903" s="970"/>
      <c r="H2903" s="967"/>
      <c r="I2903" s="973" t="s">
        <v>5700</v>
      </c>
      <c r="J2903" s="967"/>
      <c r="K2903" s="970"/>
      <c r="L2903" s="967"/>
      <c r="M2903" s="970"/>
      <c r="N2903" s="967"/>
      <c r="O2903" s="970"/>
      <c r="P2903" s="967"/>
      <c r="Q2903" s="970"/>
      <c r="R2903" s="967"/>
      <c r="S2903" s="970"/>
      <c r="T2903" s="974" t="s">
        <v>5700</v>
      </c>
      <c r="U2903" s="970"/>
      <c r="V2903" s="967"/>
      <c r="W2903" s="970"/>
      <c r="X2903" s="1261"/>
    </row>
    <row r="2904" spans="1:24" ht="25.2" hidden="1" customHeight="1" outlineLevel="2">
      <c r="A2904" s="1031">
        <v>44414</v>
      </c>
      <c r="B2904" s="1163" t="s">
        <v>5698</v>
      </c>
      <c r="C2904" s="955" t="s">
        <v>8642</v>
      </c>
      <c r="D2904" s="975" t="s">
        <v>5700</v>
      </c>
      <c r="E2904" s="968"/>
      <c r="F2904" s="969" t="s">
        <v>5700</v>
      </c>
      <c r="G2904" s="970"/>
      <c r="H2904" s="967"/>
      <c r="I2904" s="970"/>
      <c r="J2904" s="967"/>
      <c r="K2904" s="970"/>
      <c r="L2904" s="967"/>
      <c r="M2904" s="970"/>
      <c r="N2904" s="967"/>
      <c r="O2904" s="970"/>
      <c r="P2904" s="967"/>
      <c r="Q2904" s="970"/>
      <c r="R2904" s="967"/>
      <c r="S2904" s="970"/>
      <c r="T2904" s="967"/>
      <c r="U2904" s="970"/>
      <c r="V2904" s="967"/>
      <c r="W2904" s="970"/>
      <c r="X2904" s="1261"/>
    </row>
    <row r="2905" spans="1:24" ht="25.2" hidden="1" customHeight="1" outlineLevel="2">
      <c r="A2905" s="1031">
        <v>44414</v>
      </c>
      <c r="B2905" s="1163" t="s">
        <v>5739</v>
      </c>
      <c r="C2905" s="955" t="s">
        <v>8643</v>
      </c>
      <c r="D2905" s="966"/>
      <c r="E2905" s="968"/>
      <c r="F2905" s="969" t="s">
        <v>5700</v>
      </c>
      <c r="G2905" s="970"/>
      <c r="H2905" s="967"/>
      <c r="I2905" s="970"/>
      <c r="J2905" s="967"/>
      <c r="K2905" s="970"/>
      <c r="L2905" s="967"/>
      <c r="M2905" s="970"/>
      <c r="N2905" s="967"/>
      <c r="O2905" s="970"/>
      <c r="P2905" s="967"/>
      <c r="Q2905" s="970"/>
      <c r="R2905" s="967"/>
      <c r="S2905" s="970"/>
      <c r="T2905" s="967"/>
      <c r="U2905" s="970"/>
      <c r="V2905" s="967"/>
      <c r="W2905" s="970"/>
      <c r="X2905" s="1261"/>
    </row>
    <row r="2906" spans="1:24" ht="12.6" hidden="1" customHeight="1" outlineLevel="2">
      <c r="A2906" s="1031">
        <v>44414</v>
      </c>
      <c r="B2906" s="1163" t="s">
        <v>5706</v>
      </c>
      <c r="C2906" s="955" t="s">
        <v>8644</v>
      </c>
      <c r="D2906" s="966"/>
      <c r="E2906" s="968"/>
      <c r="F2906" s="972"/>
      <c r="G2906" s="970"/>
      <c r="H2906" s="967"/>
      <c r="I2906" s="970"/>
      <c r="J2906" s="967"/>
      <c r="K2906" s="970"/>
      <c r="L2906" s="967"/>
      <c r="M2906" s="970"/>
      <c r="N2906" s="967"/>
      <c r="O2906" s="970"/>
      <c r="P2906" s="967"/>
      <c r="Q2906" s="970"/>
      <c r="R2906" s="967"/>
      <c r="S2906" s="970"/>
      <c r="T2906" s="974" t="s">
        <v>5700</v>
      </c>
      <c r="U2906" s="970"/>
      <c r="V2906" s="967"/>
      <c r="W2906" s="970"/>
      <c r="X2906" s="1261"/>
    </row>
    <row r="2907" spans="1:24" ht="25.2" hidden="1" customHeight="1" outlineLevel="2">
      <c r="A2907" s="1031">
        <v>44414</v>
      </c>
      <c r="B2907" s="1163" t="s">
        <v>5698</v>
      </c>
      <c r="C2907" s="955" t="s">
        <v>8645</v>
      </c>
      <c r="D2907" s="966"/>
      <c r="E2907" s="968"/>
      <c r="F2907" s="969" t="s">
        <v>5700</v>
      </c>
      <c r="G2907" s="970"/>
      <c r="H2907" s="967"/>
      <c r="I2907" s="970"/>
      <c r="J2907" s="967"/>
      <c r="K2907" s="970"/>
      <c r="L2907" s="967"/>
      <c r="M2907" s="970"/>
      <c r="N2907" s="967"/>
      <c r="O2907" s="973" t="s">
        <v>5700</v>
      </c>
      <c r="P2907" s="967"/>
      <c r="Q2907" s="970"/>
      <c r="R2907" s="967"/>
      <c r="S2907" s="970"/>
      <c r="T2907" s="967"/>
      <c r="U2907" s="970"/>
      <c r="V2907" s="967"/>
      <c r="W2907" s="970"/>
      <c r="X2907" s="1261"/>
    </row>
    <row r="2908" spans="1:24" ht="12.6" hidden="1" customHeight="1" outlineLevel="2">
      <c r="A2908" s="1031">
        <v>44414</v>
      </c>
      <c r="B2908" s="1163" t="s">
        <v>8646</v>
      </c>
      <c r="C2908" s="955" t="s">
        <v>8647</v>
      </c>
      <c r="D2908" s="966"/>
      <c r="E2908" s="977" t="s">
        <v>5700</v>
      </c>
      <c r="F2908" s="972"/>
      <c r="G2908" s="970"/>
      <c r="H2908" s="967"/>
      <c r="I2908" s="970"/>
      <c r="J2908" s="967"/>
      <c r="K2908" s="970"/>
      <c r="L2908" s="967"/>
      <c r="M2908" s="970"/>
      <c r="N2908" s="967"/>
      <c r="O2908" s="970"/>
      <c r="P2908" s="967"/>
      <c r="Q2908" s="970"/>
      <c r="R2908" s="967"/>
      <c r="S2908" s="970"/>
      <c r="T2908" s="967"/>
      <c r="U2908" s="970"/>
      <c r="V2908" s="967"/>
      <c r="W2908" s="970"/>
      <c r="X2908" s="1261"/>
    </row>
    <row r="2909" spans="1:24" ht="12.6" hidden="1" customHeight="1" outlineLevel="2">
      <c r="A2909" s="1031">
        <v>44414</v>
      </c>
      <c r="B2909" s="1163" t="s">
        <v>5745</v>
      </c>
      <c r="C2909" s="955" t="s">
        <v>8648</v>
      </c>
      <c r="D2909" s="975" t="s">
        <v>5700</v>
      </c>
      <c r="E2909" s="968"/>
      <c r="F2909" s="972"/>
      <c r="G2909" s="970"/>
      <c r="H2909" s="967"/>
      <c r="I2909" s="970"/>
      <c r="J2909" s="967"/>
      <c r="K2909" s="970"/>
      <c r="L2909" s="967"/>
      <c r="M2909" s="970"/>
      <c r="N2909" s="967"/>
      <c r="O2909" s="970"/>
      <c r="P2909" s="974" t="s">
        <v>5700</v>
      </c>
      <c r="Q2909" s="970"/>
      <c r="R2909" s="967"/>
      <c r="S2909" s="970"/>
      <c r="T2909" s="974" t="s">
        <v>5700</v>
      </c>
      <c r="U2909" s="970"/>
      <c r="V2909" s="967"/>
      <c r="W2909" s="970"/>
      <c r="X2909" s="1261"/>
    </row>
    <row r="2910" spans="1:24" ht="12.6" hidden="1" customHeight="1" outlineLevel="2">
      <c r="A2910" s="1031">
        <v>44414</v>
      </c>
      <c r="B2910" s="1163" t="s">
        <v>5745</v>
      </c>
      <c r="C2910" s="955" t="s">
        <v>8649</v>
      </c>
      <c r="D2910" s="966"/>
      <c r="E2910" s="968"/>
      <c r="F2910" s="972"/>
      <c r="G2910" s="970"/>
      <c r="H2910" s="967"/>
      <c r="I2910" s="970"/>
      <c r="J2910" s="967"/>
      <c r="K2910" s="970"/>
      <c r="L2910" s="967"/>
      <c r="M2910" s="970"/>
      <c r="N2910" s="967"/>
      <c r="O2910" s="970"/>
      <c r="P2910" s="967"/>
      <c r="Q2910" s="970"/>
      <c r="R2910" s="967"/>
      <c r="S2910" s="970"/>
      <c r="T2910" s="974" t="s">
        <v>5700</v>
      </c>
      <c r="U2910" s="970"/>
      <c r="V2910" s="974" t="s">
        <v>5700</v>
      </c>
      <c r="W2910" s="970"/>
      <c r="X2910" s="1261"/>
    </row>
    <row r="2911" spans="1:24" ht="12.6" hidden="1" customHeight="1" outlineLevel="2">
      <c r="A2911" s="1031">
        <v>44414</v>
      </c>
      <c r="B2911" s="1163" t="s">
        <v>5698</v>
      </c>
      <c r="C2911" s="955" t="s">
        <v>8650</v>
      </c>
      <c r="D2911" s="966"/>
      <c r="E2911" s="968"/>
      <c r="F2911" s="969" t="s">
        <v>5700</v>
      </c>
      <c r="G2911" s="970"/>
      <c r="H2911" s="967"/>
      <c r="I2911" s="970"/>
      <c r="J2911" s="967"/>
      <c r="K2911" s="970"/>
      <c r="L2911" s="967"/>
      <c r="M2911" s="970"/>
      <c r="N2911" s="967"/>
      <c r="O2911" s="970"/>
      <c r="P2911" s="967"/>
      <c r="Q2911" s="970"/>
      <c r="R2911" s="967"/>
      <c r="S2911" s="970"/>
      <c r="T2911" s="967"/>
      <c r="U2911" s="970"/>
      <c r="V2911" s="967"/>
      <c r="W2911" s="970"/>
      <c r="X2911" s="1261"/>
    </row>
    <row r="2912" spans="1:24" ht="12.6" hidden="1" customHeight="1" outlineLevel="2">
      <c r="A2912" s="1031">
        <v>44414</v>
      </c>
      <c r="B2912" s="1163" t="s">
        <v>5706</v>
      </c>
      <c r="C2912" s="955" t="s">
        <v>8651</v>
      </c>
      <c r="D2912" s="966"/>
      <c r="E2912" s="968"/>
      <c r="F2912" s="969" t="s">
        <v>5700</v>
      </c>
      <c r="G2912" s="970"/>
      <c r="H2912" s="967"/>
      <c r="I2912" s="970"/>
      <c r="J2912" s="967"/>
      <c r="K2912" s="970"/>
      <c r="L2912" s="967"/>
      <c r="M2912" s="970"/>
      <c r="N2912" s="967"/>
      <c r="O2912" s="970"/>
      <c r="P2912" s="967"/>
      <c r="Q2912" s="970"/>
      <c r="R2912" s="967"/>
      <c r="S2912" s="970"/>
      <c r="T2912" s="967"/>
      <c r="U2912" s="970"/>
      <c r="V2912" s="967"/>
      <c r="W2912" s="970"/>
      <c r="X2912" s="1261"/>
    </row>
    <row r="2913" spans="1:24" ht="12.6" hidden="1" customHeight="1" outlineLevel="2">
      <c r="A2913" s="1031">
        <v>44414</v>
      </c>
      <c r="B2913" s="1163" t="s">
        <v>5698</v>
      </c>
      <c r="C2913" s="955" t="s">
        <v>8652</v>
      </c>
      <c r="D2913" s="966"/>
      <c r="E2913" s="968"/>
      <c r="F2913" s="969" t="s">
        <v>5700</v>
      </c>
      <c r="G2913" s="970"/>
      <c r="H2913" s="967"/>
      <c r="I2913" s="970"/>
      <c r="J2913" s="967"/>
      <c r="K2913" s="970"/>
      <c r="L2913" s="967"/>
      <c r="M2913" s="970"/>
      <c r="N2913" s="967"/>
      <c r="O2913" s="970"/>
      <c r="P2913" s="967"/>
      <c r="Q2913" s="970"/>
      <c r="R2913" s="967"/>
      <c r="S2913" s="970"/>
      <c r="T2913" s="967"/>
      <c r="U2913" s="970"/>
      <c r="V2913" s="967"/>
      <c r="W2913" s="970"/>
      <c r="X2913" s="1261"/>
    </row>
    <row r="2914" spans="1:24" ht="12.6" hidden="1" customHeight="1" outlineLevel="2">
      <c r="A2914" s="1031">
        <v>44414</v>
      </c>
      <c r="B2914" s="1163" t="s">
        <v>5698</v>
      </c>
      <c r="C2914" s="955" t="s">
        <v>8653</v>
      </c>
      <c r="D2914" s="966"/>
      <c r="E2914" s="968"/>
      <c r="F2914" s="969" t="s">
        <v>5700</v>
      </c>
      <c r="G2914" s="970"/>
      <c r="H2914" s="967"/>
      <c r="I2914" s="970"/>
      <c r="J2914" s="967"/>
      <c r="K2914" s="970"/>
      <c r="L2914" s="967"/>
      <c r="M2914" s="970"/>
      <c r="N2914" s="967"/>
      <c r="O2914" s="970"/>
      <c r="P2914" s="967"/>
      <c r="Q2914" s="970"/>
      <c r="R2914" s="967"/>
      <c r="S2914" s="970"/>
      <c r="T2914" s="967"/>
      <c r="U2914" s="970"/>
      <c r="V2914" s="967"/>
      <c r="W2914" s="970"/>
      <c r="X2914" s="1261"/>
    </row>
    <row r="2915" spans="1:24" ht="12.6" hidden="1" customHeight="1" outlineLevel="2">
      <c r="A2915" s="1031">
        <v>44414</v>
      </c>
      <c r="B2915" s="1163" t="s">
        <v>5698</v>
      </c>
      <c r="C2915" s="955" t="s">
        <v>8654</v>
      </c>
      <c r="D2915" s="966"/>
      <c r="E2915" s="968"/>
      <c r="F2915" s="969" t="s">
        <v>5700</v>
      </c>
      <c r="G2915" s="970"/>
      <c r="H2915" s="967"/>
      <c r="I2915" s="970"/>
      <c r="J2915" s="967"/>
      <c r="K2915" s="970"/>
      <c r="L2915" s="967"/>
      <c r="M2915" s="970"/>
      <c r="N2915" s="967"/>
      <c r="O2915" s="970"/>
      <c r="P2915" s="967"/>
      <c r="Q2915" s="970"/>
      <c r="R2915" s="967"/>
      <c r="S2915" s="970"/>
      <c r="T2915" s="967"/>
      <c r="U2915" s="970"/>
      <c r="V2915" s="967"/>
      <c r="W2915" s="970"/>
      <c r="X2915" s="1261"/>
    </row>
    <row r="2916" spans="1:24" ht="12.6" hidden="1" customHeight="1" outlineLevel="1" collapsed="1">
      <c r="A2916" s="1284">
        <v>44417</v>
      </c>
      <c r="B2916" s="1163" t="s">
        <v>5698</v>
      </c>
      <c r="C2916" s="955" t="s">
        <v>8655</v>
      </c>
      <c r="D2916" s="975" t="s">
        <v>5700</v>
      </c>
      <c r="E2916" s="968"/>
      <c r="F2916" s="972"/>
      <c r="G2916" s="970"/>
      <c r="H2916" s="967"/>
      <c r="I2916" s="970"/>
      <c r="J2916" s="967"/>
      <c r="K2916" s="970"/>
      <c r="L2916" s="967"/>
      <c r="M2916" s="970"/>
      <c r="N2916" s="967"/>
      <c r="O2916" s="973" t="s">
        <v>5700</v>
      </c>
      <c r="P2916" s="967"/>
      <c r="Q2916" s="970"/>
      <c r="R2916" s="967"/>
      <c r="S2916" s="970"/>
      <c r="T2916" s="967"/>
      <c r="U2916" s="970"/>
      <c r="V2916" s="967"/>
      <c r="W2916" s="970"/>
      <c r="X2916" s="1261"/>
    </row>
    <row r="2917" spans="1:24" ht="12.6" hidden="1" customHeight="1" outlineLevel="2">
      <c r="A2917" s="1284">
        <v>44417</v>
      </c>
      <c r="B2917" s="1163" t="s">
        <v>5698</v>
      </c>
      <c r="C2917" s="955" t="s">
        <v>8656</v>
      </c>
      <c r="D2917" s="975" t="s">
        <v>5700</v>
      </c>
      <c r="E2917" s="968"/>
      <c r="F2917" s="972"/>
      <c r="G2917" s="970"/>
      <c r="H2917" s="967"/>
      <c r="I2917" s="970"/>
      <c r="J2917" s="967"/>
      <c r="K2917" s="970"/>
      <c r="L2917" s="967"/>
      <c r="M2917" s="970"/>
      <c r="N2917" s="967"/>
      <c r="O2917" s="973" t="s">
        <v>5700</v>
      </c>
      <c r="P2917" s="967"/>
      <c r="Q2917" s="970"/>
      <c r="R2917" s="967"/>
      <c r="S2917" s="970"/>
      <c r="T2917" s="967"/>
      <c r="U2917" s="970"/>
      <c r="V2917" s="967"/>
      <c r="W2917" s="970"/>
      <c r="X2917" s="1261"/>
    </row>
    <row r="2918" spans="1:24" ht="12.6" hidden="1" customHeight="1" outlineLevel="2">
      <c r="A2918" s="1284">
        <v>44417</v>
      </c>
      <c r="B2918" s="1163" t="s">
        <v>5698</v>
      </c>
      <c r="C2918" s="955" t="s">
        <v>8657</v>
      </c>
      <c r="D2918" s="966"/>
      <c r="E2918" s="977" t="s">
        <v>5700</v>
      </c>
      <c r="F2918" s="972"/>
      <c r="G2918" s="970"/>
      <c r="H2918" s="967"/>
      <c r="I2918" s="970"/>
      <c r="J2918" s="967"/>
      <c r="K2918" s="970"/>
      <c r="L2918" s="967"/>
      <c r="M2918" s="970"/>
      <c r="N2918" s="967"/>
      <c r="O2918" s="970"/>
      <c r="P2918" s="967"/>
      <c r="Q2918" s="970"/>
      <c r="R2918" s="967"/>
      <c r="S2918" s="970"/>
      <c r="T2918" s="967"/>
      <c r="U2918" s="970"/>
      <c r="V2918" s="967"/>
      <c r="W2918" s="970"/>
      <c r="X2918" s="1261"/>
    </row>
    <row r="2919" spans="1:24" ht="25.2" hidden="1" customHeight="1" outlineLevel="2">
      <c r="A2919" s="1284">
        <v>44417</v>
      </c>
      <c r="B2919" s="1163" t="s">
        <v>5698</v>
      </c>
      <c r="C2919" s="955" t="s">
        <v>8658</v>
      </c>
      <c r="D2919" s="966"/>
      <c r="E2919" s="968"/>
      <c r="F2919" s="969" t="s">
        <v>5700</v>
      </c>
      <c r="G2919" s="970"/>
      <c r="H2919" s="967"/>
      <c r="I2919" s="970"/>
      <c r="J2919" s="967"/>
      <c r="K2919" s="970"/>
      <c r="L2919" s="967"/>
      <c r="M2919" s="970"/>
      <c r="N2919" s="967"/>
      <c r="O2919" s="970"/>
      <c r="P2919" s="967"/>
      <c r="Q2919" s="970"/>
      <c r="R2919" s="967"/>
      <c r="S2919" s="970"/>
      <c r="T2919" s="967"/>
      <c r="U2919" s="970"/>
      <c r="V2919" s="967"/>
      <c r="W2919" s="970"/>
      <c r="X2919" s="1261"/>
    </row>
    <row r="2920" spans="1:24" ht="12.6" hidden="1" customHeight="1" outlineLevel="2">
      <c r="A2920" s="1284">
        <v>44417</v>
      </c>
      <c r="B2920" s="1163" t="s">
        <v>5698</v>
      </c>
      <c r="C2920" s="955" t="s">
        <v>8659</v>
      </c>
      <c r="D2920" s="966"/>
      <c r="E2920" s="968"/>
      <c r="F2920" s="972"/>
      <c r="G2920" s="973" t="s">
        <v>5700</v>
      </c>
      <c r="H2920" s="967"/>
      <c r="I2920" s="970"/>
      <c r="J2920" s="967"/>
      <c r="K2920" s="970"/>
      <c r="L2920" s="967"/>
      <c r="M2920" s="970"/>
      <c r="N2920" s="967"/>
      <c r="O2920" s="970"/>
      <c r="P2920" s="967"/>
      <c r="Q2920" s="970"/>
      <c r="R2920" s="967"/>
      <c r="S2920" s="970"/>
      <c r="T2920" s="967"/>
      <c r="U2920" s="970"/>
      <c r="V2920" s="967"/>
      <c r="W2920" s="970"/>
      <c r="X2920" s="1261"/>
    </row>
    <row r="2921" spans="1:24" ht="12.6" hidden="1" customHeight="1" outlineLevel="2">
      <c r="A2921" s="1284">
        <v>44417</v>
      </c>
      <c r="B2921" s="1163" t="s">
        <v>5698</v>
      </c>
      <c r="C2921" s="955" t="s">
        <v>8660</v>
      </c>
      <c r="D2921" s="966"/>
      <c r="E2921" s="968"/>
      <c r="F2921" s="969" t="s">
        <v>5700</v>
      </c>
      <c r="G2921" s="970"/>
      <c r="H2921" s="967"/>
      <c r="I2921" s="970"/>
      <c r="J2921" s="967"/>
      <c r="K2921" s="970"/>
      <c r="L2921" s="967"/>
      <c r="M2921" s="970"/>
      <c r="N2921" s="967"/>
      <c r="O2921" s="973" t="s">
        <v>5700</v>
      </c>
      <c r="P2921" s="967"/>
      <c r="Q2921" s="970"/>
      <c r="R2921" s="967"/>
      <c r="S2921" s="970"/>
      <c r="T2921" s="967"/>
      <c r="U2921" s="970"/>
      <c r="V2921" s="967"/>
      <c r="W2921" s="970"/>
      <c r="X2921" s="1261"/>
    </row>
    <row r="2922" spans="1:24" ht="12.6" hidden="1" customHeight="1" outlineLevel="2">
      <c r="A2922" s="1284">
        <v>44417</v>
      </c>
      <c r="B2922" s="1163" t="s">
        <v>5698</v>
      </c>
      <c r="C2922" s="955" t="s">
        <v>8661</v>
      </c>
      <c r="D2922" s="966"/>
      <c r="E2922" s="968"/>
      <c r="F2922" s="972"/>
      <c r="G2922" s="973" t="s">
        <v>5700</v>
      </c>
      <c r="H2922" s="967"/>
      <c r="I2922" s="970"/>
      <c r="J2922" s="967"/>
      <c r="K2922" s="970"/>
      <c r="L2922" s="967"/>
      <c r="M2922" s="970"/>
      <c r="N2922" s="967"/>
      <c r="O2922" s="970"/>
      <c r="P2922" s="967"/>
      <c r="Q2922" s="970"/>
      <c r="R2922" s="967"/>
      <c r="S2922" s="970"/>
      <c r="T2922" s="967"/>
      <c r="U2922" s="970"/>
      <c r="V2922" s="967"/>
      <c r="W2922" s="970"/>
      <c r="X2922" s="1261"/>
    </row>
    <row r="2923" spans="1:24" ht="12.6" hidden="1" customHeight="1" outlineLevel="2">
      <c r="A2923" s="1284">
        <v>44417</v>
      </c>
      <c r="B2923" s="1163" t="s">
        <v>5698</v>
      </c>
      <c r="C2923" s="955" t="s">
        <v>8662</v>
      </c>
      <c r="D2923" s="966"/>
      <c r="E2923" s="968"/>
      <c r="F2923" s="972"/>
      <c r="G2923" s="970"/>
      <c r="H2923" s="967"/>
      <c r="I2923" s="970"/>
      <c r="J2923" s="967"/>
      <c r="K2923" s="970"/>
      <c r="L2923" s="967"/>
      <c r="M2923" s="973" t="s">
        <v>5700</v>
      </c>
      <c r="N2923" s="967"/>
      <c r="O2923" s="970"/>
      <c r="P2923" s="967"/>
      <c r="Q2923" s="970"/>
      <c r="R2923" s="967"/>
      <c r="S2923" s="970"/>
      <c r="T2923" s="967"/>
      <c r="U2923" s="970"/>
      <c r="V2923" s="967"/>
      <c r="W2923" s="970"/>
      <c r="X2923" s="1261"/>
    </row>
    <row r="2924" spans="1:24" ht="25.2" hidden="1" customHeight="1" outlineLevel="2">
      <c r="A2924" s="1284">
        <v>44417</v>
      </c>
      <c r="B2924" s="1163" t="s">
        <v>5706</v>
      </c>
      <c r="C2924" s="955" t="s">
        <v>8663</v>
      </c>
      <c r="D2924" s="966"/>
      <c r="E2924" s="977" t="s">
        <v>5700</v>
      </c>
      <c r="F2924" s="972"/>
      <c r="G2924" s="970"/>
      <c r="H2924" s="967"/>
      <c r="I2924" s="970"/>
      <c r="J2924" s="967"/>
      <c r="K2924" s="970"/>
      <c r="L2924" s="967"/>
      <c r="M2924" s="970"/>
      <c r="N2924" s="967"/>
      <c r="O2924" s="970"/>
      <c r="P2924" s="967"/>
      <c r="Q2924" s="970"/>
      <c r="R2924" s="967"/>
      <c r="S2924" s="970"/>
      <c r="T2924" s="974" t="s">
        <v>5700</v>
      </c>
      <c r="U2924" s="970"/>
      <c r="V2924" s="967"/>
      <c r="W2924" s="970"/>
      <c r="X2924" s="1261"/>
    </row>
    <row r="2925" spans="1:24" ht="12.6" hidden="1" customHeight="1" outlineLevel="2">
      <c r="A2925" s="1284">
        <v>44417</v>
      </c>
      <c r="B2925" s="1163" t="s">
        <v>5698</v>
      </c>
      <c r="C2925" s="955" t="s">
        <v>8664</v>
      </c>
      <c r="D2925" s="966"/>
      <c r="E2925" s="968"/>
      <c r="F2925" s="972"/>
      <c r="G2925" s="970"/>
      <c r="H2925" s="967"/>
      <c r="I2925" s="970"/>
      <c r="J2925" s="967"/>
      <c r="K2925" s="970"/>
      <c r="L2925" s="967"/>
      <c r="M2925" s="970"/>
      <c r="N2925" s="967"/>
      <c r="O2925" s="970"/>
      <c r="P2925" s="967"/>
      <c r="Q2925" s="970"/>
      <c r="R2925" s="967"/>
      <c r="S2925" s="970"/>
      <c r="T2925" s="967"/>
      <c r="U2925" s="970"/>
      <c r="V2925" s="967"/>
      <c r="W2925" s="970"/>
      <c r="X2925" s="1261"/>
    </row>
    <row r="2926" spans="1:24" ht="25.2" hidden="1" customHeight="1" outlineLevel="2">
      <c r="A2926" s="1284">
        <v>44417</v>
      </c>
      <c r="B2926" s="1163" t="s">
        <v>5698</v>
      </c>
      <c r="C2926" s="955" t="s">
        <v>8665</v>
      </c>
      <c r="D2926" s="966"/>
      <c r="E2926" s="977" t="s">
        <v>5700</v>
      </c>
      <c r="F2926" s="972"/>
      <c r="G2926" s="970"/>
      <c r="H2926" s="967"/>
      <c r="I2926" s="970"/>
      <c r="J2926" s="967"/>
      <c r="K2926" s="970"/>
      <c r="L2926" s="967"/>
      <c r="M2926" s="970"/>
      <c r="N2926" s="967"/>
      <c r="O2926" s="970"/>
      <c r="P2926" s="967"/>
      <c r="Q2926" s="970"/>
      <c r="R2926" s="967"/>
      <c r="S2926" s="970"/>
      <c r="T2926" s="967"/>
      <c r="U2926" s="970"/>
      <c r="V2926" s="967"/>
      <c r="W2926" s="970"/>
      <c r="X2926" s="1261"/>
    </row>
    <row r="2927" spans="1:24" ht="25.2" hidden="1" customHeight="1" outlineLevel="2">
      <c r="A2927" s="1284">
        <v>44417</v>
      </c>
      <c r="B2927" s="1163" t="s">
        <v>5698</v>
      </c>
      <c r="C2927" s="955" t="s">
        <v>8666</v>
      </c>
      <c r="D2927" s="966"/>
      <c r="E2927" s="968"/>
      <c r="F2927" s="969" t="s">
        <v>5700</v>
      </c>
      <c r="G2927" s="970"/>
      <c r="H2927" s="967"/>
      <c r="I2927" s="970"/>
      <c r="J2927" s="967"/>
      <c r="K2927" s="970"/>
      <c r="L2927" s="967"/>
      <c r="M2927" s="970"/>
      <c r="N2927" s="967"/>
      <c r="O2927" s="973" t="s">
        <v>5700</v>
      </c>
      <c r="P2927" s="967"/>
      <c r="Q2927" s="970"/>
      <c r="R2927" s="967"/>
      <c r="S2927" s="970"/>
      <c r="T2927" s="967"/>
      <c r="U2927" s="970"/>
      <c r="V2927" s="967"/>
      <c r="W2927" s="970"/>
      <c r="X2927" s="1261"/>
    </row>
    <row r="2928" spans="1:24" ht="12.6" hidden="1" customHeight="1" outlineLevel="2">
      <c r="A2928" s="1284">
        <v>44417</v>
      </c>
      <c r="B2928" s="1163" t="s">
        <v>5698</v>
      </c>
      <c r="C2928" s="955" t="s">
        <v>8667</v>
      </c>
      <c r="D2928" s="966"/>
      <c r="E2928" s="977" t="s">
        <v>5700</v>
      </c>
      <c r="F2928" s="972"/>
      <c r="G2928" s="970"/>
      <c r="H2928" s="967"/>
      <c r="I2928" s="970"/>
      <c r="J2928" s="967"/>
      <c r="K2928" s="970"/>
      <c r="L2928" s="967"/>
      <c r="M2928" s="970"/>
      <c r="N2928" s="967"/>
      <c r="O2928" s="970"/>
      <c r="P2928" s="967"/>
      <c r="Q2928" s="970"/>
      <c r="R2928" s="967"/>
      <c r="S2928" s="970"/>
      <c r="T2928" s="967"/>
      <c r="U2928" s="970"/>
      <c r="V2928" s="967"/>
      <c r="W2928" s="970"/>
      <c r="X2928" s="1261"/>
    </row>
    <row r="2929" spans="1:24" ht="12.6" hidden="1" customHeight="1" outlineLevel="2">
      <c r="A2929" s="1284">
        <v>44417</v>
      </c>
      <c r="B2929" s="1163" t="s">
        <v>5698</v>
      </c>
      <c r="C2929" s="955" t="s">
        <v>8668</v>
      </c>
      <c r="D2929" s="966"/>
      <c r="E2929" s="968"/>
      <c r="F2929" s="972"/>
      <c r="G2929" s="970"/>
      <c r="H2929" s="967"/>
      <c r="I2929" s="970"/>
      <c r="J2929" s="967"/>
      <c r="K2929" s="970"/>
      <c r="L2929" s="967"/>
      <c r="M2929" s="970"/>
      <c r="N2929" s="967"/>
      <c r="O2929" s="970"/>
      <c r="P2929" s="967"/>
      <c r="Q2929" s="970"/>
      <c r="R2929" s="967"/>
      <c r="S2929" s="970"/>
      <c r="T2929" s="974" t="s">
        <v>5700</v>
      </c>
      <c r="U2929" s="970"/>
      <c r="V2929" s="967"/>
      <c r="W2929" s="970"/>
      <c r="X2929" s="1261"/>
    </row>
    <row r="2930" spans="1:24" ht="12.6" hidden="1" customHeight="1" outlineLevel="2">
      <c r="A2930" s="1284">
        <v>44417</v>
      </c>
      <c r="B2930" s="1163" t="s">
        <v>5698</v>
      </c>
      <c r="C2930" s="955" t="s">
        <v>8669</v>
      </c>
      <c r="D2930" s="975" t="s">
        <v>5700</v>
      </c>
      <c r="E2930" s="968"/>
      <c r="F2930" s="972"/>
      <c r="G2930" s="970"/>
      <c r="H2930" s="967"/>
      <c r="I2930" s="970"/>
      <c r="J2930" s="967"/>
      <c r="K2930" s="970"/>
      <c r="L2930" s="967"/>
      <c r="M2930" s="970"/>
      <c r="N2930" s="967"/>
      <c r="O2930" s="970"/>
      <c r="P2930" s="967"/>
      <c r="Q2930" s="970"/>
      <c r="R2930" s="967"/>
      <c r="S2930" s="970"/>
      <c r="T2930" s="967"/>
      <c r="U2930" s="970"/>
      <c r="V2930" s="967"/>
      <c r="W2930" s="970"/>
      <c r="X2930" s="1261"/>
    </row>
    <row r="2931" spans="1:24" ht="25.2" hidden="1" customHeight="1" outlineLevel="2">
      <c r="A2931" s="1284">
        <v>44417</v>
      </c>
      <c r="B2931" s="1163" t="s">
        <v>5698</v>
      </c>
      <c r="C2931" s="955" t="s">
        <v>8670</v>
      </c>
      <c r="D2931" s="966"/>
      <c r="E2931" s="977" t="s">
        <v>5700</v>
      </c>
      <c r="F2931" s="972"/>
      <c r="G2931" s="970"/>
      <c r="H2931" s="967"/>
      <c r="I2931" s="970"/>
      <c r="J2931" s="967"/>
      <c r="K2931" s="970"/>
      <c r="L2931" s="967"/>
      <c r="M2931" s="970"/>
      <c r="N2931" s="967"/>
      <c r="O2931" s="970"/>
      <c r="P2931" s="967"/>
      <c r="Q2931" s="970"/>
      <c r="R2931" s="967"/>
      <c r="S2931" s="970"/>
      <c r="T2931" s="967"/>
      <c r="U2931" s="970"/>
      <c r="V2931" s="967"/>
      <c r="W2931" s="970"/>
      <c r="X2931" s="1261"/>
    </row>
    <row r="2932" spans="1:24" ht="12.6" hidden="1" customHeight="1" outlineLevel="1" collapsed="1">
      <c r="A2932" s="982">
        <v>44418</v>
      </c>
      <c r="B2932" s="1163" t="s">
        <v>5698</v>
      </c>
      <c r="C2932" s="955" t="s">
        <v>8671</v>
      </c>
      <c r="D2932" s="966"/>
      <c r="E2932" s="968"/>
      <c r="F2932" s="972"/>
      <c r="G2932" s="970"/>
      <c r="H2932" s="967"/>
      <c r="I2932" s="970"/>
      <c r="J2932" s="967"/>
      <c r="K2932" s="970"/>
      <c r="L2932" s="967"/>
      <c r="M2932" s="970"/>
      <c r="N2932" s="967"/>
      <c r="O2932" s="973" t="s">
        <v>5700</v>
      </c>
      <c r="P2932" s="967"/>
      <c r="Q2932" s="970"/>
      <c r="R2932" s="967"/>
      <c r="S2932" s="970"/>
      <c r="T2932" s="967"/>
      <c r="U2932" s="970"/>
      <c r="V2932" s="967"/>
      <c r="W2932" s="970"/>
      <c r="X2932" s="1261"/>
    </row>
    <row r="2933" spans="1:24" ht="25.2" hidden="1" customHeight="1" outlineLevel="2">
      <c r="A2933" s="982">
        <v>44418</v>
      </c>
      <c r="B2933" s="1163" t="s">
        <v>5706</v>
      </c>
      <c r="C2933" s="955" t="s">
        <v>8672</v>
      </c>
      <c r="D2933" s="975" t="s">
        <v>5700</v>
      </c>
      <c r="E2933" s="968"/>
      <c r="F2933" s="972"/>
      <c r="G2933" s="970"/>
      <c r="H2933" s="967"/>
      <c r="I2933" s="970"/>
      <c r="J2933" s="967"/>
      <c r="K2933" s="970"/>
      <c r="L2933" s="967"/>
      <c r="M2933" s="970"/>
      <c r="N2933" s="967"/>
      <c r="O2933" s="970"/>
      <c r="P2933" s="967"/>
      <c r="Q2933" s="970"/>
      <c r="R2933" s="967"/>
      <c r="S2933" s="970"/>
      <c r="T2933" s="967"/>
      <c r="U2933" s="970"/>
      <c r="V2933" s="967"/>
      <c r="W2933" s="970"/>
      <c r="X2933" s="1261"/>
    </row>
    <row r="2934" spans="1:24" ht="12.6" hidden="1" customHeight="1" outlineLevel="2">
      <c r="A2934" s="982">
        <v>44418</v>
      </c>
      <c r="B2934" s="1163" t="s">
        <v>5698</v>
      </c>
      <c r="C2934" s="955" t="s">
        <v>8673</v>
      </c>
      <c r="D2934" s="966"/>
      <c r="E2934" s="968"/>
      <c r="F2934" s="972"/>
      <c r="G2934" s="970"/>
      <c r="H2934" s="967"/>
      <c r="I2934" s="970"/>
      <c r="J2934" s="967"/>
      <c r="K2934" s="970"/>
      <c r="L2934" s="967"/>
      <c r="M2934" s="970"/>
      <c r="N2934" s="967"/>
      <c r="O2934" s="970"/>
      <c r="P2934" s="967"/>
      <c r="Q2934" s="970"/>
      <c r="R2934" s="974" t="s">
        <v>5700</v>
      </c>
      <c r="S2934" s="970"/>
      <c r="T2934" s="967"/>
      <c r="U2934" s="970"/>
      <c r="V2934" s="967"/>
      <c r="W2934" s="970"/>
      <c r="X2934" s="1261"/>
    </row>
    <row r="2935" spans="1:24" ht="12.6" hidden="1" customHeight="1" outlineLevel="2">
      <c r="A2935" s="982">
        <v>44418</v>
      </c>
      <c r="B2935" s="1163" t="s">
        <v>5698</v>
      </c>
      <c r="C2935" s="955" t="s">
        <v>8674</v>
      </c>
      <c r="D2935" s="975" t="s">
        <v>5700</v>
      </c>
      <c r="E2935" s="968"/>
      <c r="F2935" s="969" t="s">
        <v>5700</v>
      </c>
      <c r="G2935" s="970"/>
      <c r="H2935" s="967"/>
      <c r="I2935" s="970"/>
      <c r="J2935" s="974" t="s">
        <v>5700</v>
      </c>
      <c r="K2935" s="970"/>
      <c r="L2935" s="967"/>
      <c r="M2935" s="970"/>
      <c r="N2935" s="967"/>
      <c r="O2935" s="970"/>
      <c r="P2935" s="967"/>
      <c r="Q2935" s="970"/>
      <c r="R2935" s="967"/>
      <c r="S2935" s="970"/>
      <c r="T2935" s="967"/>
      <c r="U2935" s="970"/>
      <c r="V2935" s="967"/>
      <c r="W2935" s="970"/>
      <c r="X2935" s="1261"/>
    </row>
    <row r="2936" spans="1:24" ht="12.6" hidden="1" customHeight="1" outlineLevel="2">
      <c r="A2936" s="982">
        <v>44418</v>
      </c>
      <c r="B2936" s="1163" t="s">
        <v>5698</v>
      </c>
      <c r="C2936" s="955" t="s">
        <v>8675</v>
      </c>
      <c r="D2936" s="966"/>
      <c r="E2936" s="968"/>
      <c r="F2936" s="969" t="s">
        <v>5700</v>
      </c>
      <c r="G2936" s="970"/>
      <c r="H2936" s="967"/>
      <c r="I2936" s="970"/>
      <c r="J2936" s="967"/>
      <c r="K2936" s="970"/>
      <c r="L2936" s="967"/>
      <c r="M2936" s="970"/>
      <c r="N2936" s="967"/>
      <c r="O2936" s="970"/>
      <c r="P2936" s="967"/>
      <c r="Q2936" s="970"/>
      <c r="R2936" s="967"/>
      <c r="S2936" s="970"/>
      <c r="T2936" s="967"/>
      <c r="U2936" s="970"/>
      <c r="V2936" s="967"/>
      <c r="W2936" s="970"/>
      <c r="X2936" s="1261"/>
    </row>
    <row r="2937" spans="1:24" ht="12.6" hidden="1" customHeight="1" outlineLevel="2">
      <c r="A2937" s="982">
        <v>44418</v>
      </c>
      <c r="B2937" s="1163" t="s">
        <v>5698</v>
      </c>
      <c r="C2937" s="955" t="s">
        <v>8676</v>
      </c>
      <c r="D2937" s="966"/>
      <c r="E2937" s="968"/>
      <c r="F2937" s="972"/>
      <c r="G2937" s="970"/>
      <c r="H2937" s="974" t="s">
        <v>5700</v>
      </c>
      <c r="I2937" s="970"/>
      <c r="J2937" s="967"/>
      <c r="K2937" s="970"/>
      <c r="L2937" s="967"/>
      <c r="M2937" s="970"/>
      <c r="N2937" s="967"/>
      <c r="O2937" s="970"/>
      <c r="P2937" s="967"/>
      <c r="Q2937" s="970"/>
      <c r="R2937" s="967"/>
      <c r="S2937" s="970"/>
      <c r="T2937" s="967"/>
      <c r="U2937" s="970"/>
      <c r="V2937" s="967"/>
      <c r="W2937" s="970"/>
      <c r="X2937" s="1261"/>
    </row>
    <row r="2938" spans="1:24" ht="12.6" hidden="1" customHeight="1" outlineLevel="2">
      <c r="A2938" s="982">
        <v>44418</v>
      </c>
      <c r="B2938" s="1163" t="s">
        <v>5698</v>
      </c>
      <c r="C2938" s="955" t="s">
        <v>8677</v>
      </c>
      <c r="D2938" s="966"/>
      <c r="E2938" s="977" t="s">
        <v>5700</v>
      </c>
      <c r="F2938" s="972"/>
      <c r="G2938" s="970"/>
      <c r="H2938" s="967"/>
      <c r="I2938" s="970"/>
      <c r="J2938" s="967"/>
      <c r="K2938" s="970"/>
      <c r="L2938" s="967"/>
      <c r="M2938" s="970"/>
      <c r="N2938" s="967"/>
      <c r="O2938" s="970"/>
      <c r="P2938" s="967"/>
      <c r="Q2938" s="970"/>
      <c r="R2938" s="967"/>
      <c r="S2938" s="970"/>
      <c r="T2938" s="967"/>
      <c r="U2938" s="970"/>
      <c r="V2938" s="967"/>
      <c r="W2938" s="970"/>
      <c r="X2938" s="1261"/>
    </row>
    <row r="2939" spans="1:24" ht="12.6" hidden="1" customHeight="1" outlineLevel="2">
      <c r="A2939" s="982">
        <v>44418</v>
      </c>
      <c r="B2939" s="1163" t="s">
        <v>3470</v>
      </c>
      <c r="C2939" s="955" t="s">
        <v>8678</v>
      </c>
      <c r="D2939" s="966"/>
      <c r="E2939" s="968"/>
      <c r="F2939" s="969" t="s">
        <v>5700</v>
      </c>
      <c r="G2939" s="970"/>
      <c r="H2939" s="967"/>
      <c r="I2939" s="970"/>
      <c r="J2939" s="967"/>
      <c r="K2939" s="970"/>
      <c r="L2939" s="967"/>
      <c r="M2939" s="970"/>
      <c r="N2939" s="967"/>
      <c r="O2939" s="970"/>
      <c r="P2939" s="967"/>
      <c r="Q2939" s="970"/>
      <c r="R2939" s="967"/>
      <c r="S2939" s="970"/>
      <c r="T2939" s="967"/>
      <c r="U2939" s="970"/>
      <c r="V2939" s="967"/>
      <c r="W2939" s="970"/>
      <c r="X2939" s="1261"/>
    </row>
    <row r="2940" spans="1:24" ht="25.2" hidden="1" customHeight="1" outlineLevel="2">
      <c r="A2940" s="982">
        <v>44418</v>
      </c>
      <c r="B2940" s="1163" t="s">
        <v>5698</v>
      </c>
      <c r="C2940" s="955" t="s">
        <v>8679</v>
      </c>
      <c r="D2940" s="966"/>
      <c r="E2940" s="977" t="s">
        <v>5700</v>
      </c>
      <c r="F2940" s="972"/>
      <c r="G2940" s="970"/>
      <c r="H2940" s="967"/>
      <c r="I2940" s="970"/>
      <c r="J2940" s="967"/>
      <c r="K2940" s="970"/>
      <c r="L2940" s="967"/>
      <c r="M2940" s="973" t="s">
        <v>5700</v>
      </c>
      <c r="N2940" s="967"/>
      <c r="O2940" s="970"/>
      <c r="P2940" s="967"/>
      <c r="Q2940" s="970"/>
      <c r="R2940" s="967"/>
      <c r="S2940" s="970"/>
      <c r="T2940" s="967"/>
      <c r="U2940" s="970"/>
      <c r="V2940" s="967"/>
      <c r="W2940" s="970"/>
      <c r="X2940" s="1261"/>
    </row>
    <row r="2941" spans="1:24" ht="25.2" hidden="1" customHeight="1" outlineLevel="2">
      <c r="A2941" s="982">
        <v>44418</v>
      </c>
      <c r="B2941" s="1163" t="s">
        <v>5698</v>
      </c>
      <c r="C2941" s="955" t="s">
        <v>8680</v>
      </c>
      <c r="D2941" s="966"/>
      <c r="E2941" s="977" t="s">
        <v>5700</v>
      </c>
      <c r="F2941" s="972"/>
      <c r="G2941" s="970"/>
      <c r="H2941" s="967"/>
      <c r="I2941" s="970"/>
      <c r="J2941" s="967"/>
      <c r="K2941" s="970"/>
      <c r="L2941" s="967"/>
      <c r="M2941" s="970"/>
      <c r="N2941" s="967"/>
      <c r="O2941" s="970"/>
      <c r="P2941" s="967"/>
      <c r="Q2941" s="970"/>
      <c r="R2941" s="967"/>
      <c r="S2941" s="970"/>
      <c r="T2941" s="967"/>
      <c r="U2941" s="970"/>
      <c r="V2941" s="967"/>
      <c r="W2941" s="970"/>
      <c r="X2941" s="1261"/>
    </row>
    <row r="2942" spans="1:24" ht="25.2" hidden="1" customHeight="1" outlineLevel="2">
      <c r="A2942" s="982">
        <v>44418</v>
      </c>
      <c r="B2942" s="1163" t="s">
        <v>5698</v>
      </c>
      <c r="C2942" s="955" t="s">
        <v>8681</v>
      </c>
      <c r="D2942" s="966"/>
      <c r="E2942" s="977" t="s">
        <v>5700</v>
      </c>
      <c r="F2942" s="972"/>
      <c r="G2942" s="970"/>
      <c r="H2942" s="967"/>
      <c r="I2942" s="970"/>
      <c r="J2942" s="967"/>
      <c r="K2942" s="970"/>
      <c r="L2942" s="967"/>
      <c r="M2942" s="970"/>
      <c r="N2942" s="967"/>
      <c r="O2942" s="970"/>
      <c r="P2942" s="967"/>
      <c r="Q2942" s="970"/>
      <c r="R2942" s="967"/>
      <c r="S2942" s="970"/>
      <c r="T2942" s="967"/>
      <c r="U2942" s="970"/>
      <c r="V2942" s="967"/>
      <c r="W2942" s="970"/>
      <c r="X2942" s="1261"/>
    </row>
    <row r="2943" spans="1:24" ht="25.2" hidden="1" customHeight="1" outlineLevel="2">
      <c r="A2943" s="982">
        <v>44418</v>
      </c>
      <c r="B2943" s="1163" t="s">
        <v>5698</v>
      </c>
      <c r="C2943" s="955" t="s">
        <v>8682</v>
      </c>
      <c r="D2943" s="966"/>
      <c r="E2943" s="977"/>
      <c r="F2943" s="969" t="s">
        <v>5700</v>
      </c>
      <c r="G2943" s="970"/>
      <c r="H2943" s="967"/>
      <c r="I2943" s="970"/>
      <c r="J2943" s="967"/>
      <c r="K2943" s="970"/>
      <c r="L2943" s="967"/>
      <c r="M2943" s="970"/>
      <c r="N2943" s="967"/>
      <c r="O2943" s="970"/>
      <c r="P2943" s="967"/>
      <c r="Q2943" s="970"/>
      <c r="R2943" s="967"/>
      <c r="S2943" s="970"/>
      <c r="T2943" s="967"/>
      <c r="U2943" s="970"/>
      <c r="V2943" s="967"/>
      <c r="W2943" s="970"/>
      <c r="X2943" s="1261"/>
    </row>
    <row r="2944" spans="1:24" ht="12.6" hidden="1" customHeight="1" outlineLevel="2">
      <c r="A2944" s="982">
        <v>44418</v>
      </c>
      <c r="B2944" s="1163" t="s">
        <v>5698</v>
      </c>
      <c r="C2944" s="955" t="s">
        <v>8683</v>
      </c>
      <c r="D2944" s="966"/>
      <c r="E2944" s="977" t="s">
        <v>5700</v>
      </c>
      <c r="F2944" s="972"/>
      <c r="G2944" s="970"/>
      <c r="H2944" s="967"/>
      <c r="I2944" s="970"/>
      <c r="J2944" s="967"/>
      <c r="K2944" s="970"/>
      <c r="L2944" s="967"/>
      <c r="M2944" s="970"/>
      <c r="N2944" s="967"/>
      <c r="O2944" s="973" t="s">
        <v>5700</v>
      </c>
      <c r="P2944" s="967"/>
      <c r="Q2944" s="970"/>
      <c r="R2944" s="967"/>
      <c r="S2944" s="970"/>
      <c r="T2944" s="967"/>
      <c r="U2944" s="970"/>
      <c r="V2944" s="967"/>
      <c r="W2944" s="970"/>
      <c r="X2944" s="1261"/>
    </row>
    <row r="2945" spans="1:26" ht="12.6" hidden="1" customHeight="1" outlineLevel="2">
      <c r="A2945" s="982">
        <v>44418</v>
      </c>
      <c r="B2945" s="1163" t="s">
        <v>5698</v>
      </c>
      <c r="C2945" s="955" t="s">
        <v>8684</v>
      </c>
      <c r="D2945" s="966"/>
      <c r="E2945" s="968"/>
      <c r="F2945" s="972"/>
      <c r="G2945" s="970"/>
      <c r="H2945" s="967"/>
      <c r="I2945" s="970"/>
      <c r="J2945" s="967"/>
      <c r="K2945" s="970"/>
      <c r="L2945" s="967"/>
      <c r="M2945" s="970"/>
      <c r="N2945" s="967"/>
      <c r="O2945" s="970"/>
      <c r="P2945" s="967"/>
      <c r="Q2945" s="970"/>
      <c r="R2945" s="967"/>
      <c r="S2945" s="970"/>
      <c r="T2945" s="974" t="s">
        <v>5700</v>
      </c>
      <c r="U2945" s="970"/>
      <c r="V2945" s="967"/>
      <c r="W2945" s="970"/>
      <c r="X2945" s="1261"/>
      <c r="Y2945" s="967"/>
      <c r="Z2945" s="1032"/>
    </row>
    <row r="2946" spans="1:26" ht="25.2" hidden="1" customHeight="1" outlineLevel="2">
      <c r="A2946" s="982">
        <v>44418</v>
      </c>
      <c r="B2946" s="1163" t="s">
        <v>5698</v>
      </c>
      <c r="C2946" s="955" t="s">
        <v>8685</v>
      </c>
      <c r="D2946" s="966"/>
      <c r="E2946" s="968"/>
      <c r="F2946" s="969" t="s">
        <v>5700</v>
      </c>
      <c r="G2946" s="970"/>
      <c r="H2946" s="967"/>
      <c r="I2946" s="970"/>
      <c r="J2946" s="967"/>
      <c r="K2946" s="970"/>
      <c r="L2946" s="967"/>
      <c r="M2946" s="970"/>
      <c r="N2946" s="967"/>
      <c r="O2946" s="970"/>
      <c r="P2946" s="967"/>
      <c r="Q2946" s="970"/>
      <c r="R2946" s="967"/>
      <c r="S2946" s="970"/>
      <c r="T2946" s="967"/>
      <c r="U2946" s="970"/>
      <c r="V2946" s="967"/>
      <c r="W2946" s="970"/>
      <c r="X2946" s="1261"/>
      <c r="Y2946" s="967"/>
      <c r="Z2946" s="1032"/>
    </row>
    <row r="2947" spans="1:26" ht="25.2" hidden="1" customHeight="1" outlineLevel="2">
      <c r="A2947" s="982">
        <v>44418</v>
      </c>
      <c r="B2947" s="1163" t="s">
        <v>5706</v>
      </c>
      <c r="C2947" s="955" t="s">
        <v>8686</v>
      </c>
      <c r="D2947" s="966"/>
      <c r="E2947" s="968"/>
      <c r="F2947" s="972"/>
      <c r="G2947" s="970"/>
      <c r="H2947" s="967"/>
      <c r="I2947" s="970"/>
      <c r="J2947" s="967"/>
      <c r="K2947" s="970"/>
      <c r="L2947" s="967"/>
      <c r="M2947" s="970"/>
      <c r="N2947" s="967"/>
      <c r="O2947" s="970"/>
      <c r="P2947" s="967"/>
      <c r="Q2947" s="970"/>
      <c r="R2947" s="974" t="s">
        <v>5700</v>
      </c>
      <c r="S2947" s="970"/>
      <c r="T2947" s="967"/>
      <c r="U2947" s="970"/>
      <c r="V2947" s="967"/>
      <c r="W2947" s="970"/>
      <c r="X2947" s="1261"/>
      <c r="Y2947" s="967"/>
      <c r="Z2947" s="1032"/>
    </row>
    <row r="2948" spans="1:26" ht="25.2" hidden="1" customHeight="1" outlineLevel="2">
      <c r="A2948" s="982">
        <v>44418</v>
      </c>
      <c r="B2948" s="1163" t="s">
        <v>5706</v>
      </c>
      <c r="C2948" s="955" t="s">
        <v>8687</v>
      </c>
      <c r="D2948" s="975" t="s">
        <v>5700</v>
      </c>
      <c r="E2948" s="968"/>
      <c r="F2948" s="972"/>
      <c r="G2948" s="970"/>
      <c r="H2948" s="967"/>
      <c r="I2948" s="970"/>
      <c r="J2948" s="967"/>
      <c r="K2948" s="970"/>
      <c r="L2948" s="967"/>
      <c r="M2948" s="970"/>
      <c r="N2948" s="967"/>
      <c r="O2948" s="970"/>
      <c r="P2948" s="967"/>
      <c r="Q2948" s="970"/>
      <c r="R2948" s="967"/>
      <c r="S2948" s="970"/>
      <c r="T2948" s="967"/>
      <c r="U2948" s="970"/>
      <c r="V2948" s="967"/>
      <c r="W2948" s="970"/>
      <c r="X2948" s="1261"/>
      <c r="Y2948" s="967"/>
      <c r="Z2948" s="1032"/>
    </row>
    <row r="2949" spans="1:26" ht="12.6" hidden="1" customHeight="1" outlineLevel="2">
      <c r="A2949" s="982">
        <v>44418</v>
      </c>
      <c r="B2949" s="1163" t="s">
        <v>5698</v>
      </c>
      <c r="C2949" s="955" t="s">
        <v>8688</v>
      </c>
      <c r="D2949" s="966"/>
      <c r="E2949" s="968"/>
      <c r="F2949" s="972"/>
      <c r="G2949" s="970"/>
      <c r="H2949" s="967"/>
      <c r="I2949" s="970"/>
      <c r="J2949" s="967"/>
      <c r="K2949" s="970"/>
      <c r="L2949" s="967"/>
      <c r="M2949" s="970"/>
      <c r="N2949" s="967"/>
      <c r="O2949" s="970"/>
      <c r="P2949" s="967"/>
      <c r="Q2949" s="970"/>
      <c r="R2949" s="967"/>
      <c r="S2949" s="970"/>
      <c r="T2949" s="967"/>
      <c r="U2949" s="970"/>
      <c r="V2949" s="967"/>
      <c r="W2949" s="970"/>
      <c r="X2949" s="1261"/>
      <c r="Y2949" s="967"/>
      <c r="Z2949" s="1032"/>
    </row>
    <row r="2950" spans="1:26" ht="25.2" hidden="1" customHeight="1" outlineLevel="2">
      <c r="A2950" s="982">
        <v>44418</v>
      </c>
      <c r="B2950" s="1163" t="s">
        <v>5698</v>
      </c>
      <c r="C2950" s="955" t="s">
        <v>8689</v>
      </c>
      <c r="D2950" s="966"/>
      <c r="E2950" s="977" t="s">
        <v>5700</v>
      </c>
      <c r="F2950" s="972"/>
      <c r="G2950" s="970"/>
      <c r="H2950" s="967"/>
      <c r="I2950" s="970"/>
      <c r="J2950" s="967"/>
      <c r="K2950" s="970"/>
      <c r="L2950" s="967"/>
      <c r="M2950" s="970"/>
      <c r="N2950" s="967"/>
      <c r="O2950" s="970"/>
      <c r="P2950" s="967"/>
      <c r="Q2950" s="970"/>
      <c r="R2950" s="974" t="s">
        <v>5700</v>
      </c>
      <c r="S2950" s="970"/>
      <c r="T2950" s="967"/>
      <c r="U2950" s="970"/>
      <c r="V2950" s="967"/>
      <c r="W2950" s="970"/>
      <c r="X2950" s="1261"/>
      <c r="Y2950" s="967"/>
      <c r="Z2950" s="1032"/>
    </row>
    <row r="2951" spans="1:26" ht="12.6" hidden="1" customHeight="1" outlineLevel="2">
      <c r="A2951" s="982">
        <v>44418</v>
      </c>
      <c r="B2951" s="1163" t="s">
        <v>5698</v>
      </c>
      <c r="C2951" s="955" t="s">
        <v>8690</v>
      </c>
      <c r="D2951" s="966"/>
      <c r="E2951" s="977" t="s">
        <v>5700</v>
      </c>
      <c r="F2951" s="972"/>
      <c r="G2951" s="970"/>
      <c r="H2951" s="967"/>
      <c r="I2951" s="970"/>
      <c r="J2951" s="967"/>
      <c r="K2951" s="970"/>
      <c r="L2951" s="967"/>
      <c r="M2951" s="970"/>
      <c r="N2951" s="967"/>
      <c r="O2951" s="970"/>
      <c r="P2951" s="967"/>
      <c r="Q2951" s="970"/>
      <c r="R2951" s="967"/>
      <c r="S2951" s="970"/>
      <c r="T2951" s="967"/>
      <c r="U2951" s="970"/>
      <c r="V2951" s="967"/>
      <c r="W2951" s="970"/>
      <c r="X2951" s="1261"/>
      <c r="Y2951" s="967"/>
      <c r="Z2951" s="1032"/>
    </row>
    <row r="2952" spans="1:26" ht="25.2" hidden="1" customHeight="1" outlineLevel="1" collapsed="1">
      <c r="A2952" s="1009">
        <v>44419</v>
      </c>
      <c r="B2952" s="1163" t="s">
        <v>5698</v>
      </c>
      <c r="C2952" s="955" t="s">
        <v>8691</v>
      </c>
      <c r="D2952" s="966"/>
      <c r="E2952" s="968"/>
      <c r="F2952" s="969" t="s">
        <v>5700</v>
      </c>
      <c r="G2952" s="970"/>
      <c r="H2952" s="967"/>
      <c r="I2952" s="970"/>
      <c r="J2952" s="967"/>
      <c r="K2952" s="970"/>
      <c r="L2952" s="967"/>
      <c r="M2952" s="970"/>
      <c r="N2952" s="967"/>
      <c r="O2952" s="970"/>
      <c r="P2952" s="967"/>
      <c r="Q2952" s="970"/>
      <c r="R2952" s="967"/>
      <c r="S2952" s="970"/>
      <c r="T2952" s="967"/>
      <c r="U2952" s="970"/>
      <c r="V2952" s="967"/>
      <c r="W2952" s="970"/>
      <c r="X2952" s="1261"/>
      <c r="Y2952" s="967"/>
      <c r="Z2952" s="1032"/>
    </row>
    <row r="2953" spans="1:26" ht="12.6" hidden="1" customHeight="1" outlineLevel="2">
      <c r="A2953" s="1009">
        <v>44419</v>
      </c>
      <c r="B2953" s="1163" t="s">
        <v>5698</v>
      </c>
      <c r="C2953" s="955" t="s">
        <v>8692</v>
      </c>
      <c r="D2953" s="975" t="s">
        <v>5700</v>
      </c>
      <c r="E2953" s="968"/>
      <c r="F2953" s="972"/>
      <c r="G2953" s="970"/>
      <c r="H2953" s="967"/>
      <c r="I2953" s="970"/>
      <c r="J2953" s="967"/>
      <c r="K2953" s="970"/>
      <c r="L2953" s="967"/>
      <c r="M2953" s="970"/>
      <c r="N2953" s="967"/>
      <c r="O2953" s="973" t="s">
        <v>5700</v>
      </c>
      <c r="P2953" s="967"/>
      <c r="Q2953" s="970"/>
      <c r="R2953" s="967"/>
      <c r="S2953" s="970"/>
      <c r="T2953" s="967"/>
      <c r="U2953" s="970"/>
      <c r="V2953" s="967"/>
      <c r="W2953" s="970"/>
      <c r="X2953" s="1261"/>
      <c r="Y2953" s="967"/>
      <c r="Z2953" s="1032"/>
    </row>
    <row r="2954" spans="1:26" ht="12.6" hidden="1" customHeight="1" outlineLevel="2">
      <c r="A2954" s="1009">
        <v>44419</v>
      </c>
      <c r="B2954" s="1163" t="s">
        <v>5745</v>
      </c>
      <c r="C2954" s="955" t="s">
        <v>8693</v>
      </c>
      <c r="D2954" s="966"/>
      <c r="E2954" s="968"/>
      <c r="F2954" s="972"/>
      <c r="G2954" s="970"/>
      <c r="H2954" s="967"/>
      <c r="I2954" s="970"/>
      <c r="J2954" s="967"/>
      <c r="K2954" s="970"/>
      <c r="L2954" s="967"/>
      <c r="M2954" s="970"/>
      <c r="N2954" s="967"/>
      <c r="O2954" s="970"/>
      <c r="P2954" s="974" t="s">
        <v>5700</v>
      </c>
      <c r="Q2954" s="970"/>
      <c r="R2954" s="967"/>
      <c r="S2954" s="970"/>
      <c r="T2954" s="967"/>
      <c r="U2954" s="970"/>
      <c r="V2954" s="967"/>
      <c r="W2954" s="970"/>
      <c r="X2954" s="1261"/>
      <c r="Y2954" s="967"/>
      <c r="Z2954" s="1032"/>
    </row>
    <row r="2955" spans="1:26" ht="25.2" hidden="1" customHeight="1" outlineLevel="2">
      <c r="A2955" s="1009">
        <v>44419</v>
      </c>
      <c r="B2955" s="1163" t="s">
        <v>5698</v>
      </c>
      <c r="C2955" s="955" t="s">
        <v>8694</v>
      </c>
      <c r="D2955" s="966"/>
      <c r="E2955" s="977" t="s">
        <v>5700</v>
      </c>
      <c r="F2955" s="972"/>
      <c r="G2955" s="970"/>
      <c r="H2955" s="967"/>
      <c r="I2955" s="970"/>
      <c r="J2955" s="967"/>
      <c r="K2955" s="970"/>
      <c r="L2955" s="967"/>
      <c r="M2955" s="970"/>
      <c r="N2955" s="967"/>
      <c r="O2955" s="970"/>
      <c r="P2955" s="967"/>
      <c r="Q2955" s="970"/>
      <c r="R2955" s="967"/>
      <c r="S2955" s="970"/>
      <c r="T2955" s="967"/>
      <c r="U2955" s="970"/>
      <c r="V2955" s="967"/>
      <c r="W2955" s="970"/>
      <c r="X2955" s="1261"/>
      <c r="Y2955" s="967"/>
      <c r="Z2955" s="1032"/>
    </row>
    <row r="2956" spans="1:26" ht="25.2" hidden="1" customHeight="1" outlineLevel="2">
      <c r="A2956" s="1009">
        <v>44419</v>
      </c>
      <c r="B2956" s="1163" t="s">
        <v>5698</v>
      </c>
      <c r="C2956" s="1285" t="s">
        <v>8695</v>
      </c>
      <c r="D2956" s="966"/>
      <c r="E2956" s="968"/>
      <c r="F2956" s="972"/>
      <c r="G2956" s="970"/>
      <c r="H2956" s="967"/>
      <c r="I2956" s="970"/>
      <c r="J2956" s="967"/>
      <c r="K2956" s="970"/>
      <c r="L2956" s="967"/>
      <c r="M2956" s="970"/>
      <c r="N2956" s="967"/>
      <c r="O2956" s="973" t="s">
        <v>5700</v>
      </c>
      <c r="P2956" s="967"/>
      <c r="Q2956" s="970"/>
      <c r="R2956" s="967"/>
      <c r="S2956" s="970"/>
      <c r="T2956" s="967"/>
      <c r="U2956" s="970"/>
      <c r="V2956" s="967"/>
      <c r="W2956" s="970"/>
      <c r="X2956" s="1261"/>
      <c r="Y2956" s="967"/>
      <c r="Z2956" s="1032" t="s">
        <v>8696</v>
      </c>
    </row>
    <row r="2957" spans="1:26" ht="12.6" hidden="1" customHeight="1" outlineLevel="2">
      <c r="A2957" s="1009">
        <v>44419</v>
      </c>
      <c r="B2957" s="1163" t="s">
        <v>5698</v>
      </c>
      <c r="C2957" s="955" t="s">
        <v>8697</v>
      </c>
      <c r="D2957" s="966"/>
      <c r="E2957" s="977" t="s">
        <v>5700</v>
      </c>
      <c r="F2957" s="972"/>
      <c r="G2957" s="970"/>
      <c r="H2957" s="967"/>
      <c r="I2957" s="970"/>
      <c r="J2957" s="967"/>
      <c r="K2957" s="970"/>
      <c r="L2957" s="967"/>
      <c r="M2957" s="970"/>
      <c r="N2957" s="967"/>
      <c r="O2957" s="970"/>
      <c r="P2957" s="967"/>
      <c r="Q2957" s="970"/>
      <c r="R2957" s="967"/>
      <c r="S2957" s="970"/>
      <c r="T2957" s="974" t="s">
        <v>5700</v>
      </c>
      <c r="U2957" s="970"/>
      <c r="V2957" s="967"/>
      <c r="W2957" s="970"/>
      <c r="X2957" s="1261"/>
      <c r="Y2957" s="967"/>
      <c r="Z2957" s="1032" t="s">
        <v>8698</v>
      </c>
    </row>
    <row r="2958" spans="1:26" ht="12.6" hidden="1" customHeight="1" outlineLevel="2">
      <c r="A2958" s="1009">
        <v>44419</v>
      </c>
      <c r="B2958" s="1163" t="s">
        <v>5698</v>
      </c>
      <c r="C2958" s="955" t="s">
        <v>8699</v>
      </c>
      <c r="D2958" s="966"/>
      <c r="E2958" s="968"/>
      <c r="F2958" s="969" t="s">
        <v>5700</v>
      </c>
      <c r="G2958" s="970"/>
      <c r="H2958" s="974" t="s">
        <v>5700</v>
      </c>
      <c r="I2958" s="970"/>
      <c r="J2958" s="967"/>
      <c r="K2958" s="970"/>
      <c r="L2958" s="967"/>
      <c r="M2958" s="970"/>
      <c r="N2958" s="967"/>
      <c r="O2958" s="970"/>
      <c r="P2958" s="967"/>
      <c r="Q2958" s="970"/>
      <c r="R2958" s="967"/>
      <c r="S2958" s="970"/>
      <c r="T2958" s="967"/>
      <c r="U2958" s="970"/>
      <c r="V2958" s="967"/>
      <c r="W2958" s="970"/>
      <c r="X2958" s="1261"/>
      <c r="Y2958" s="967"/>
      <c r="Z2958" s="1032"/>
    </row>
    <row r="2959" spans="1:26" ht="12.6" hidden="1" customHeight="1" outlineLevel="2">
      <c r="A2959" s="1009">
        <v>44419</v>
      </c>
      <c r="B2959" s="1163" t="s">
        <v>5698</v>
      </c>
      <c r="C2959" s="955" t="s">
        <v>8700</v>
      </c>
      <c r="D2959" s="966"/>
      <c r="E2959" s="977" t="s">
        <v>5700</v>
      </c>
      <c r="F2959" s="972"/>
      <c r="G2959" s="970"/>
      <c r="H2959" s="967"/>
      <c r="I2959" s="970"/>
      <c r="J2959" s="967"/>
      <c r="K2959" s="970"/>
      <c r="L2959" s="967"/>
      <c r="M2959" s="970"/>
      <c r="N2959" s="967"/>
      <c r="O2959" s="970"/>
      <c r="P2959" s="967"/>
      <c r="Q2959" s="970"/>
      <c r="R2959" s="967"/>
      <c r="S2959" s="970"/>
      <c r="T2959" s="967"/>
      <c r="U2959" s="970"/>
      <c r="V2959" s="967"/>
      <c r="W2959" s="970"/>
      <c r="X2959" s="1261"/>
      <c r="Y2959" s="967"/>
      <c r="Z2959" s="1032"/>
    </row>
    <row r="2960" spans="1:26" ht="25.2" hidden="1" customHeight="1" outlineLevel="2">
      <c r="A2960" s="1009">
        <v>44419</v>
      </c>
      <c r="B2960" s="1163" t="s">
        <v>5698</v>
      </c>
      <c r="C2960" s="955" t="s">
        <v>8701</v>
      </c>
      <c r="D2960" s="966"/>
      <c r="E2960" s="977" t="s">
        <v>5700</v>
      </c>
      <c r="F2960" s="972"/>
      <c r="G2960" s="970"/>
      <c r="H2960" s="967"/>
      <c r="I2960" s="970"/>
      <c r="J2960" s="967"/>
      <c r="K2960" s="970"/>
      <c r="L2960" s="967"/>
      <c r="M2960" s="970"/>
      <c r="N2960" s="967"/>
      <c r="O2960" s="970"/>
      <c r="P2960" s="967"/>
      <c r="Q2960" s="970"/>
      <c r="R2960" s="967"/>
      <c r="S2960" s="970"/>
      <c r="T2960" s="967"/>
      <c r="U2960" s="970"/>
      <c r="V2960" s="967"/>
      <c r="W2960" s="970"/>
      <c r="X2960" s="1261"/>
      <c r="Y2960" s="967"/>
      <c r="Z2960" s="1032"/>
    </row>
    <row r="2961" spans="1:26" ht="12.6" hidden="1" customHeight="1" outlineLevel="2">
      <c r="A2961" s="1009">
        <v>44419</v>
      </c>
      <c r="B2961" s="1163" t="s">
        <v>5698</v>
      </c>
      <c r="C2961" s="955" t="s">
        <v>8702</v>
      </c>
      <c r="D2961" s="975" t="s">
        <v>5700</v>
      </c>
      <c r="E2961" s="968"/>
      <c r="F2961" s="969" t="s">
        <v>5700</v>
      </c>
      <c r="G2961" s="970"/>
      <c r="H2961" s="967"/>
      <c r="I2961" s="970"/>
      <c r="J2961" s="967"/>
      <c r="K2961" s="970"/>
      <c r="L2961" s="967"/>
      <c r="M2961" s="970"/>
      <c r="N2961" s="967"/>
      <c r="O2961" s="970"/>
      <c r="P2961" s="967"/>
      <c r="Q2961" s="970"/>
      <c r="R2961" s="967"/>
      <c r="S2961" s="970"/>
      <c r="T2961" s="967"/>
      <c r="U2961" s="970"/>
      <c r="V2961" s="967"/>
      <c r="W2961" s="970"/>
      <c r="X2961" s="1261"/>
      <c r="Y2961" s="967"/>
      <c r="Z2961" s="1032"/>
    </row>
    <row r="2962" spans="1:26" ht="12.6" hidden="1" customHeight="1" outlineLevel="2">
      <c r="A2962" s="1009">
        <v>44419</v>
      </c>
      <c r="B2962" s="1163" t="s">
        <v>5698</v>
      </c>
      <c r="C2962" s="955" t="s">
        <v>8703</v>
      </c>
      <c r="D2962" s="975" t="s">
        <v>5700</v>
      </c>
      <c r="E2962" s="977" t="s">
        <v>5700</v>
      </c>
      <c r="F2962" s="972"/>
      <c r="G2962" s="970"/>
      <c r="H2962" s="967"/>
      <c r="I2962" s="970"/>
      <c r="J2962" s="967"/>
      <c r="K2962" s="970"/>
      <c r="L2962" s="967"/>
      <c r="M2962" s="970"/>
      <c r="N2962" s="967"/>
      <c r="O2962" s="970"/>
      <c r="P2962" s="967"/>
      <c r="Q2962" s="970"/>
      <c r="R2962" s="967"/>
      <c r="S2962" s="970"/>
      <c r="T2962" s="967"/>
      <c r="U2962" s="970"/>
      <c r="V2962" s="967"/>
      <c r="W2962" s="970"/>
      <c r="X2962" s="1261"/>
      <c r="Y2962" s="967"/>
      <c r="Z2962" s="1286" t="s">
        <v>8704</v>
      </c>
    </row>
    <row r="2963" spans="1:26" ht="37.799999999999997" hidden="1" customHeight="1" outlineLevel="2">
      <c r="A2963" s="1009">
        <v>44419</v>
      </c>
      <c r="B2963" s="1163" t="s">
        <v>5706</v>
      </c>
      <c r="C2963" s="1285" t="s">
        <v>8705</v>
      </c>
      <c r="D2963" s="966"/>
      <c r="E2963" s="968"/>
      <c r="F2963" s="972"/>
      <c r="G2963" s="970"/>
      <c r="H2963" s="967"/>
      <c r="I2963" s="970"/>
      <c r="J2963" s="967"/>
      <c r="K2963" s="970"/>
      <c r="L2963" s="967"/>
      <c r="M2963" s="970"/>
      <c r="N2963" s="967"/>
      <c r="O2963" s="970"/>
      <c r="P2963" s="967"/>
      <c r="Q2963" s="970"/>
      <c r="R2963" s="967"/>
      <c r="S2963" s="970"/>
      <c r="T2963" s="967"/>
      <c r="U2963" s="970"/>
      <c r="V2963" s="967"/>
      <c r="W2963" s="970"/>
      <c r="X2963" s="1261"/>
      <c r="Y2963" s="967"/>
      <c r="Z2963" s="1032" t="s">
        <v>8706</v>
      </c>
    </row>
    <row r="2964" spans="1:26" ht="12.6" hidden="1" customHeight="1" outlineLevel="2">
      <c r="A2964" s="1009">
        <v>44419</v>
      </c>
      <c r="B2964" s="1163" t="s">
        <v>5706</v>
      </c>
      <c r="C2964" s="955" t="s">
        <v>8707</v>
      </c>
      <c r="D2964" s="966"/>
      <c r="E2964" s="977" t="s">
        <v>5700</v>
      </c>
      <c r="F2964" s="972"/>
      <c r="G2964" s="970"/>
      <c r="H2964" s="967"/>
      <c r="I2964" s="970"/>
      <c r="J2964" s="967"/>
      <c r="K2964" s="970"/>
      <c r="L2964" s="967"/>
      <c r="M2964" s="970"/>
      <c r="N2964" s="967"/>
      <c r="O2964" s="970"/>
      <c r="P2964" s="967"/>
      <c r="Q2964" s="970"/>
      <c r="R2964" s="967"/>
      <c r="S2964" s="970"/>
      <c r="T2964" s="967"/>
      <c r="U2964" s="970"/>
      <c r="V2964" s="967"/>
      <c r="W2964" s="970"/>
      <c r="X2964" s="1261"/>
      <c r="Y2964" s="967"/>
      <c r="Z2964" s="1032"/>
    </row>
    <row r="2965" spans="1:26" ht="12.6" hidden="1" customHeight="1" outlineLevel="2">
      <c r="A2965" s="1009">
        <v>44419</v>
      </c>
      <c r="B2965" s="1163" t="s">
        <v>5698</v>
      </c>
      <c r="C2965" s="955" t="s">
        <v>8708</v>
      </c>
      <c r="D2965" s="966"/>
      <c r="E2965" s="968"/>
      <c r="F2965" s="969" t="s">
        <v>5700</v>
      </c>
      <c r="G2965" s="970"/>
      <c r="H2965" s="967"/>
      <c r="I2965" s="970"/>
      <c r="J2965" s="974" t="s">
        <v>5700</v>
      </c>
      <c r="K2965" s="970"/>
      <c r="L2965" s="967"/>
      <c r="M2965" s="970"/>
      <c r="N2965" s="967"/>
      <c r="O2965" s="970"/>
      <c r="P2965" s="967"/>
      <c r="Q2965" s="970"/>
      <c r="R2965" s="967"/>
      <c r="S2965" s="970"/>
      <c r="T2965" s="967"/>
      <c r="U2965" s="970"/>
      <c r="V2965" s="967"/>
      <c r="W2965" s="970"/>
      <c r="X2965" s="1261"/>
      <c r="Y2965" s="967"/>
      <c r="Z2965" s="1032"/>
    </row>
    <row r="2966" spans="1:26" ht="12.6" hidden="1" customHeight="1" outlineLevel="2">
      <c r="A2966" s="1009">
        <v>44419</v>
      </c>
      <c r="B2966" s="1163" t="s">
        <v>5698</v>
      </c>
      <c r="C2966" s="955" t="s">
        <v>8709</v>
      </c>
      <c r="D2966" s="966"/>
      <c r="E2966" s="968"/>
      <c r="F2966" s="969" t="s">
        <v>5700</v>
      </c>
      <c r="G2966" s="970"/>
      <c r="H2966" s="967"/>
      <c r="I2966" s="970"/>
      <c r="J2966" s="967"/>
      <c r="K2966" s="970"/>
      <c r="L2966" s="967"/>
      <c r="M2966" s="970"/>
      <c r="N2966" s="967"/>
      <c r="O2966" s="970"/>
      <c r="P2966" s="967"/>
      <c r="Q2966" s="970"/>
      <c r="R2966" s="967"/>
      <c r="S2966" s="970"/>
      <c r="T2966" s="967"/>
      <c r="U2966" s="970"/>
      <c r="V2966" s="967"/>
      <c r="W2966" s="970"/>
      <c r="X2966" s="1261"/>
      <c r="Y2966" s="967"/>
      <c r="Z2966" s="1032"/>
    </row>
    <row r="2967" spans="1:26" ht="12.6" hidden="1" customHeight="1" outlineLevel="2">
      <c r="A2967" s="1009">
        <v>44419</v>
      </c>
      <c r="B2967" s="1163" t="s">
        <v>5698</v>
      </c>
      <c r="C2967" s="955" t="s">
        <v>8710</v>
      </c>
      <c r="D2967" s="966"/>
      <c r="E2967" s="968"/>
      <c r="F2967" s="972"/>
      <c r="G2967" s="970"/>
      <c r="H2967" s="967"/>
      <c r="I2967" s="970"/>
      <c r="J2967" s="967"/>
      <c r="K2967" s="970"/>
      <c r="L2967" s="967"/>
      <c r="M2967" s="970"/>
      <c r="N2967" s="967"/>
      <c r="O2967" s="970"/>
      <c r="P2967" s="967"/>
      <c r="Q2967" s="970"/>
      <c r="R2967" s="974" t="s">
        <v>5700</v>
      </c>
      <c r="S2967" s="970"/>
      <c r="T2967" s="967"/>
      <c r="U2967" s="970"/>
      <c r="V2967" s="967"/>
      <c r="W2967" s="970"/>
      <c r="X2967" s="1261"/>
      <c r="Y2967" s="967"/>
      <c r="Z2967" s="1032"/>
    </row>
    <row r="2968" spans="1:26" ht="12.6" hidden="1" customHeight="1" outlineLevel="2">
      <c r="A2968" s="1009">
        <v>44419</v>
      </c>
      <c r="B2968" s="1163" t="s">
        <v>5698</v>
      </c>
      <c r="C2968" s="955" t="s">
        <v>8711</v>
      </c>
      <c r="D2968" s="966"/>
      <c r="E2968" s="977" t="s">
        <v>5700</v>
      </c>
      <c r="F2968" s="972"/>
      <c r="G2968" s="970"/>
      <c r="H2968" s="967"/>
      <c r="I2968" s="970"/>
      <c r="J2968" s="967"/>
      <c r="K2968" s="970"/>
      <c r="L2968" s="967"/>
      <c r="M2968" s="970"/>
      <c r="N2968" s="967"/>
      <c r="O2968" s="970"/>
      <c r="P2968" s="967"/>
      <c r="Q2968" s="970"/>
      <c r="R2968" s="967"/>
      <c r="S2968" s="970"/>
      <c r="T2968" s="967"/>
      <c r="U2968" s="970"/>
      <c r="V2968" s="967"/>
      <c r="W2968" s="970"/>
      <c r="X2968" s="1261"/>
      <c r="Y2968" s="967"/>
      <c r="Z2968" s="1032"/>
    </row>
    <row r="2969" spans="1:26" ht="25.2" hidden="1" customHeight="1" outlineLevel="2">
      <c r="A2969" s="1009">
        <v>44419</v>
      </c>
      <c r="B2969" s="1163" t="s">
        <v>5698</v>
      </c>
      <c r="C2969" s="955" t="s">
        <v>8712</v>
      </c>
      <c r="D2969" s="966"/>
      <c r="E2969" s="977" t="s">
        <v>5700</v>
      </c>
      <c r="F2969" s="972"/>
      <c r="G2969" s="970"/>
      <c r="H2969" s="967"/>
      <c r="I2969" s="970"/>
      <c r="J2969" s="967"/>
      <c r="K2969" s="970"/>
      <c r="L2969" s="967"/>
      <c r="M2969" s="970"/>
      <c r="N2969" s="967"/>
      <c r="O2969" s="970"/>
      <c r="P2969" s="967"/>
      <c r="Q2969" s="970"/>
      <c r="R2969" s="967"/>
      <c r="S2969" s="970"/>
      <c r="T2969" s="967"/>
      <c r="U2969" s="970"/>
      <c r="V2969" s="967"/>
      <c r="W2969" s="970"/>
      <c r="X2969" s="1261"/>
      <c r="Y2969" s="967"/>
      <c r="Z2969" s="1032"/>
    </row>
    <row r="2970" spans="1:26" ht="12.6" hidden="1" customHeight="1" outlineLevel="2">
      <c r="A2970" s="1009">
        <v>44419</v>
      </c>
      <c r="B2970" s="1163" t="s">
        <v>5698</v>
      </c>
      <c r="C2970" s="955" t="s">
        <v>8713</v>
      </c>
      <c r="D2970" s="975" t="s">
        <v>5700</v>
      </c>
      <c r="E2970" s="968"/>
      <c r="F2970" s="972"/>
      <c r="G2970" s="970"/>
      <c r="H2970" s="974" t="s">
        <v>5700</v>
      </c>
      <c r="I2970" s="970"/>
      <c r="J2970" s="967"/>
      <c r="K2970" s="970"/>
      <c r="L2970" s="967"/>
      <c r="M2970" s="970"/>
      <c r="N2970" s="967"/>
      <c r="O2970" s="970"/>
      <c r="P2970" s="967"/>
      <c r="Q2970" s="970"/>
      <c r="R2970" s="967"/>
      <c r="S2970" s="970"/>
      <c r="T2970" s="967"/>
      <c r="U2970" s="970"/>
      <c r="V2970" s="967"/>
      <c r="W2970" s="970"/>
      <c r="X2970" s="1261"/>
      <c r="Y2970" s="967"/>
      <c r="Z2970" s="1032"/>
    </row>
    <row r="2971" spans="1:26" ht="12.6" hidden="1" customHeight="1" outlineLevel="2">
      <c r="A2971" s="1009">
        <v>44419</v>
      </c>
      <c r="B2971" s="1163" t="s">
        <v>5706</v>
      </c>
      <c r="C2971" s="955" t="s">
        <v>8714</v>
      </c>
      <c r="D2971" s="966"/>
      <c r="E2971" s="968"/>
      <c r="F2971" s="972"/>
      <c r="G2971" s="970"/>
      <c r="H2971" s="967"/>
      <c r="I2971" s="970"/>
      <c r="J2971" s="967"/>
      <c r="K2971" s="970"/>
      <c r="L2971" s="967"/>
      <c r="M2971" s="970"/>
      <c r="N2971" s="967"/>
      <c r="O2971" s="970"/>
      <c r="P2971" s="967"/>
      <c r="Q2971" s="970"/>
      <c r="R2971" s="967"/>
      <c r="S2971" s="970"/>
      <c r="T2971" s="967"/>
      <c r="U2971" s="970"/>
      <c r="V2971" s="967"/>
      <c r="W2971" s="970"/>
      <c r="X2971" s="1261"/>
      <c r="Y2971" s="967"/>
      <c r="Z2971" s="1032"/>
    </row>
    <row r="2972" spans="1:26" ht="12.6" hidden="1" customHeight="1" outlineLevel="2">
      <c r="A2972" s="1009">
        <v>44419</v>
      </c>
      <c r="B2972" s="1163" t="s">
        <v>5698</v>
      </c>
      <c r="C2972" s="955" t="s">
        <v>8715</v>
      </c>
      <c r="D2972" s="966"/>
      <c r="E2972" s="968"/>
      <c r="F2972" s="972"/>
      <c r="G2972" s="970"/>
      <c r="H2972" s="967"/>
      <c r="I2972" s="970"/>
      <c r="J2972" s="967"/>
      <c r="K2972" s="970"/>
      <c r="L2972" s="967"/>
      <c r="M2972" s="970"/>
      <c r="N2972" s="967"/>
      <c r="O2972" s="970"/>
      <c r="P2972" s="967"/>
      <c r="Q2972" s="970"/>
      <c r="R2972" s="967"/>
      <c r="S2972" s="970"/>
      <c r="T2972" s="967"/>
      <c r="U2972" s="970"/>
      <c r="V2972" s="967"/>
      <c r="W2972" s="970"/>
      <c r="X2972" s="1261"/>
      <c r="Y2972" s="967"/>
      <c r="Z2972" s="1032"/>
    </row>
    <row r="2973" spans="1:26" ht="25.2" hidden="1" customHeight="1" outlineLevel="2">
      <c r="A2973" s="1009">
        <v>44419</v>
      </c>
      <c r="B2973" s="1163" t="s">
        <v>5698</v>
      </c>
      <c r="C2973" s="955" t="s">
        <v>8716</v>
      </c>
      <c r="D2973" s="966"/>
      <c r="E2973" s="968"/>
      <c r="F2973" s="972"/>
      <c r="G2973" s="970"/>
      <c r="H2973" s="967"/>
      <c r="I2973" s="970"/>
      <c r="J2973" s="967"/>
      <c r="K2973" s="970"/>
      <c r="L2973" s="967"/>
      <c r="M2973" s="970"/>
      <c r="N2973" s="967"/>
      <c r="O2973" s="970"/>
      <c r="P2973" s="967"/>
      <c r="Q2973" s="970"/>
      <c r="R2973" s="974" t="s">
        <v>5700</v>
      </c>
      <c r="S2973" s="970"/>
      <c r="T2973" s="967"/>
      <c r="U2973" s="970"/>
      <c r="V2973" s="967"/>
      <c r="W2973" s="970"/>
      <c r="X2973" s="1261"/>
      <c r="Y2973" s="967"/>
      <c r="Z2973" s="1032"/>
    </row>
    <row r="2974" spans="1:26" ht="12.6" hidden="1" customHeight="1" outlineLevel="2">
      <c r="A2974" s="1009">
        <v>44419</v>
      </c>
      <c r="B2974" s="1163" t="s">
        <v>5698</v>
      </c>
      <c r="C2974" s="955" t="s">
        <v>8717</v>
      </c>
      <c r="D2974" s="966"/>
      <c r="E2974" s="968"/>
      <c r="F2974" s="972"/>
      <c r="G2974" s="970"/>
      <c r="H2974" s="974" t="s">
        <v>5700</v>
      </c>
      <c r="I2974" s="970"/>
      <c r="J2974" s="967"/>
      <c r="K2974" s="970"/>
      <c r="L2974" s="967"/>
      <c r="M2974" s="970"/>
      <c r="N2974" s="967"/>
      <c r="O2974" s="970"/>
      <c r="P2974" s="967"/>
      <c r="Q2974" s="970"/>
      <c r="R2974" s="967"/>
      <c r="S2974" s="970"/>
      <c r="T2974" s="967"/>
      <c r="U2974" s="970"/>
      <c r="V2974" s="967"/>
      <c r="W2974" s="970"/>
      <c r="X2974" s="1261"/>
      <c r="Y2974" s="967"/>
      <c r="Z2974" s="1032"/>
    </row>
    <row r="2975" spans="1:26" ht="12.6" hidden="1" customHeight="1" outlineLevel="2">
      <c r="A2975" s="1009">
        <v>44419</v>
      </c>
      <c r="B2975" s="1163" t="s">
        <v>5698</v>
      </c>
      <c r="C2975" s="955" t="s">
        <v>8718</v>
      </c>
      <c r="D2975" s="966"/>
      <c r="E2975" s="968"/>
      <c r="F2975" s="972"/>
      <c r="G2975" s="970"/>
      <c r="H2975" s="967"/>
      <c r="I2975" s="970"/>
      <c r="J2975" s="967"/>
      <c r="K2975" s="970"/>
      <c r="L2975" s="967"/>
      <c r="M2975" s="970"/>
      <c r="N2975" s="974" t="s">
        <v>5700</v>
      </c>
      <c r="O2975" s="970"/>
      <c r="P2975" s="967"/>
      <c r="Q2975" s="970"/>
      <c r="R2975" s="967"/>
      <c r="S2975" s="970"/>
      <c r="T2975" s="967"/>
      <c r="U2975" s="970"/>
      <c r="V2975" s="967"/>
      <c r="W2975" s="970"/>
      <c r="X2975" s="1261"/>
      <c r="Y2975" s="967"/>
      <c r="Z2975" s="1032"/>
    </row>
    <row r="2976" spans="1:26" ht="25.2" hidden="1" customHeight="1" outlineLevel="2">
      <c r="A2976" s="1009">
        <v>44419</v>
      </c>
      <c r="B2976" s="1163" t="s">
        <v>5698</v>
      </c>
      <c r="C2976" s="955" t="s">
        <v>8719</v>
      </c>
      <c r="D2976" s="966"/>
      <c r="E2976" s="968"/>
      <c r="F2976" s="969" t="s">
        <v>5700</v>
      </c>
      <c r="G2976" s="970"/>
      <c r="H2976" s="967"/>
      <c r="I2976" s="970"/>
      <c r="J2976" s="967"/>
      <c r="K2976" s="970"/>
      <c r="L2976" s="967"/>
      <c r="M2976" s="970"/>
      <c r="N2976" s="967"/>
      <c r="O2976" s="973" t="s">
        <v>5700</v>
      </c>
      <c r="P2976" s="967"/>
      <c r="Q2976" s="970"/>
      <c r="R2976" s="967"/>
      <c r="S2976" s="970"/>
      <c r="T2976" s="967"/>
      <c r="U2976" s="970"/>
      <c r="V2976" s="967"/>
      <c r="W2976" s="970"/>
      <c r="X2976" s="1261"/>
      <c r="Y2976" s="967"/>
      <c r="Z2976" s="1032"/>
    </row>
    <row r="2977" spans="1:24" ht="12.6" hidden="1" customHeight="1" outlineLevel="2">
      <c r="A2977" s="1009">
        <v>44419</v>
      </c>
      <c r="B2977" s="1163" t="s">
        <v>5698</v>
      </c>
      <c r="C2977" s="955" t="s">
        <v>8720</v>
      </c>
      <c r="D2977" s="966"/>
      <c r="E2977" s="968"/>
      <c r="F2977" s="972"/>
      <c r="G2977" s="970"/>
      <c r="H2977" s="967"/>
      <c r="I2977" s="970"/>
      <c r="J2977" s="967"/>
      <c r="K2977" s="970"/>
      <c r="L2977" s="967"/>
      <c r="M2977" s="970"/>
      <c r="N2977" s="967"/>
      <c r="O2977" s="970"/>
      <c r="P2977" s="967"/>
      <c r="Q2977" s="970"/>
      <c r="R2977" s="967"/>
      <c r="S2977" s="970"/>
      <c r="T2977" s="967"/>
      <c r="U2977" s="970"/>
      <c r="V2977" s="974" t="s">
        <v>5700</v>
      </c>
      <c r="W2977" s="970"/>
      <c r="X2977" s="1261"/>
    </row>
    <row r="2978" spans="1:24" ht="25.2" hidden="1" customHeight="1" outlineLevel="2">
      <c r="A2978" s="1009">
        <v>44419</v>
      </c>
      <c r="B2978" s="1163" t="s">
        <v>5698</v>
      </c>
      <c r="C2978" s="955" t="s">
        <v>8721</v>
      </c>
      <c r="D2978" s="966"/>
      <c r="E2978" s="968"/>
      <c r="F2978" s="972"/>
      <c r="G2978" s="970"/>
      <c r="H2978" s="967"/>
      <c r="I2978" s="970"/>
      <c r="J2978" s="967"/>
      <c r="K2978" s="970"/>
      <c r="L2978" s="967"/>
      <c r="M2978" s="970"/>
      <c r="N2978" s="967"/>
      <c r="O2978" s="970"/>
      <c r="P2978" s="967"/>
      <c r="Q2978" s="970"/>
      <c r="R2978" s="974" t="s">
        <v>5700</v>
      </c>
      <c r="S2978" s="970"/>
      <c r="T2978" s="967"/>
      <c r="U2978" s="970"/>
      <c r="V2978" s="967"/>
      <c r="W2978" s="970"/>
      <c r="X2978" s="1261"/>
    </row>
    <row r="2979" spans="1:24" ht="12.6" hidden="1" customHeight="1" outlineLevel="2">
      <c r="A2979" s="1009">
        <v>44419</v>
      </c>
      <c r="B2979" s="1163" t="s">
        <v>5698</v>
      </c>
      <c r="C2979" s="955" t="s">
        <v>8722</v>
      </c>
      <c r="D2979" s="966"/>
      <c r="E2979" s="968"/>
      <c r="F2979" s="972"/>
      <c r="G2979" s="970"/>
      <c r="H2979" s="967"/>
      <c r="I2979" s="970"/>
      <c r="J2979" s="967"/>
      <c r="K2979" s="970"/>
      <c r="L2979" s="967"/>
      <c r="M2979" s="970"/>
      <c r="N2979" s="967"/>
      <c r="O2979" s="970"/>
      <c r="P2979" s="967"/>
      <c r="Q2979" s="970"/>
      <c r="R2979" s="967"/>
      <c r="S2979" s="970"/>
      <c r="T2979" s="967"/>
      <c r="U2979" s="970"/>
      <c r="V2979" s="967"/>
      <c r="W2979" s="970"/>
      <c r="X2979" s="1261"/>
    </row>
    <row r="2980" spans="1:24" ht="12.6" hidden="1" customHeight="1" outlineLevel="2">
      <c r="A2980" s="1009">
        <v>44419</v>
      </c>
      <c r="B2980" s="1163" t="s">
        <v>5698</v>
      </c>
      <c r="C2980" s="955" t="s">
        <v>8723</v>
      </c>
      <c r="D2980" s="966"/>
      <c r="E2980" s="977" t="s">
        <v>5700</v>
      </c>
      <c r="F2980" s="972"/>
      <c r="G2980" s="970"/>
      <c r="H2980" s="967"/>
      <c r="I2980" s="970"/>
      <c r="J2980" s="967"/>
      <c r="K2980" s="970"/>
      <c r="L2980" s="967"/>
      <c r="M2980" s="970"/>
      <c r="N2980" s="967"/>
      <c r="O2980" s="970"/>
      <c r="P2980" s="967"/>
      <c r="Q2980" s="970"/>
      <c r="R2980" s="967"/>
      <c r="S2980" s="970"/>
      <c r="T2980" s="967"/>
      <c r="U2980" s="970"/>
      <c r="V2980" s="967"/>
      <c r="W2980" s="970"/>
      <c r="X2980" s="1261"/>
    </row>
    <row r="2981" spans="1:24" ht="12.6" hidden="1" customHeight="1" outlineLevel="1" collapsed="1">
      <c r="A2981" s="964">
        <v>44420</v>
      </c>
      <c r="B2981" s="1163" t="s">
        <v>5698</v>
      </c>
      <c r="C2981" s="955" t="s">
        <v>8724</v>
      </c>
      <c r="D2981" s="966"/>
      <c r="E2981" s="968"/>
      <c r="F2981" s="969" t="s">
        <v>5700</v>
      </c>
      <c r="G2981" s="970"/>
      <c r="H2981" s="967"/>
      <c r="I2981" s="970"/>
      <c r="J2981" s="967"/>
      <c r="K2981" s="970"/>
      <c r="L2981" s="967"/>
      <c r="M2981" s="970"/>
      <c r="N2981" s="967"/>
      <c r="O2981" s="970"/>
      <c r="P2981" s="967"/>
      <c r="Q2981" s="970"/>
      <c r="R2981" s="967"/>
      <c r="S2981" s="970"/>
      <c r="T2981" s="967"/>
      <c r="U2981" s="970"/>
      <c r="V2981" s="967"/>
      <c r="W2981" s="970"/>
      <c r="X2981" s="1261"/>
    </row>
    <row r="2982" spans="1:24" ht="12.6" hidden="1" customHeight="1" outlineLevel="2">
      <c r="A2982" s="964">
        <v>44420</v>
      </c>
      <c r="B2982" s="1163" t="s">
        <v>5698</v>
      </c>
      <c r="C2982" s="955" t="s">
        <v>8725</v>
      </c>
      <c r="D2982" s="966"/>
      <c r="E2982" s="977" t="s">
        <v>5700</v>
      </c>
      <c r="F2982" s="972"/>
      <c r="G2982" s="970"/>
      <c r="H2982" s="967"/>
      <c r="I2982" s="970"/>
      <c r="J2982" s="967"/>
      <c r="K2982" s="970"/>
      <c r="L2982" s="967"/>
      <c r="M2982" s="970"/>
      <c r="N2982" s="967"/>
      <c r="O2982" s="970"/>
      <c r="P2982" s="967"/>
      <c r="Q2982" s="970"/>
      <c r="R2982" s="967"/>
      <c r="S2982" s="970"/>
      <c r="T2982" s="967"/>
      <c r="U2982" s="970"/>
      <c r="V2982" s="967"/>
      <c r="W2982" s="970"/>
      <c r="X2982" s="1261"/>
    </row>
    <row r="2983" spans="1:24" ht="12.6" hidden="1" customHeight="1" outlineLevel="2">
      <c r="A2983" s="964">
        <v>44420</v>
      </c>
      <c r="B2983" s="1163" t="s">
        <v>8726</v>
      </c>
      <c r="C2983" s="955" t="s">
        <v>8727</v>
      </c>
      <c r="D2983" s="966"/>
      <c r="E2983" s="977" t="s">
        <v>5700</v>
      </c>
      <c r="F2983" s="972"/>
      <c r="G2983" s="970"/>
      <c r="H2983" s="967"/>
      <c r="I2983" s="970"/>
      <c r="J2983" s="967"/>
      <c r="K2983" s="970"/>
      <c r="L2983" s="967"/>
      <c r="M2983" s="970"/>
      <c r="N2983" s="967"/>
      <c r="O2983" s="970"/>
      <c r="P2983" s="967"/>
      <c r="Q2983" s="970"/>
      <c r="R2983" s="967"/>
      <c r="S2983" s="970"/>
      <c r="T2983" s="967"/>
      <c r="U2983" s="970"/>
      <c r="V2983" s="967"/>
      <c r="W2983" s="970"/>
      <c r="X2983" s="1261"/>
    </row>
    <row r="2984" spans="1:24" ht="12.6" hidden="1" customHeight="1" outlineLevel="2">
      <c r="A2984" s="964">
        <v>44420</v>
      </c>
      <c r="B2984" s="1163" t="s">
        <v>5807</v>
      </c>
      <c r="C2984" s="1025" t="s">
        <v>8728</v>
      </c>
      <c r="D2984" s="975" t="s">
        <v>5700</v>
      </c>
      <c r="E2984" s="968"/>
      <c r="F2984" s="972"/>
      <c r="G2984" s="970"/>
      <c r="H2984" s="967"/>
      <c r="I2984" s="970"/>
      <c r="J2984" s="967"/>
      <c r="K2984" s="970"/>
      <c r="L2984" s="967"/>
      <c r="M2984" s="970"/>
      <c r="N2984" s="967"/>
      <c r="O2984" s="970"/>
      <c r="P2984" s="967"/>
      <c r="Q2984" s="970"/>
      <c r="R2984" s="967"/>
      <c r="S2984" s="970"/>
      <c r="T2984" s="967"/>
      <c r="U2984" s="970"/>
      <c r="V2984" s="967"/>
      <c r="W2984" s="970"/>
      <c r="X2984" s="1261"/>
    </row>
    <row r="2985" spans="1:24" ht="12.6" hidden="1" customHeight="1" outlineLevel="2">
      <c r="A2985" s="964">
        <v>44420</v>
      </c>
      <c r="B2985" s="1163" t="s">
        <v>5698</v>
      </c>
      <c r="C2985" s="955" t="s">
        <v>8729</v>
      </c>
      <c r="D2985" s="966"/>
      <c r="E2985" s="968"/>
      <c r="F2985" s="969" t="s">
        <v>5700</v>
      </c>
      <c r="G2985" s="970"/>
      <c r="H2985" s="967"/>
      <c r="I2985" s="970"/>
      <c r="J2985" s="967"/>
      <c r="K2985" s="970"/>
      <c r="L2985" s="967"/>
      <c r="M2985" s="970"/>
      <c r="N2985" s="967"/>
      <c r="O2985" s="970"/>
      <c r="P2985" s="967"/>
      <c r="Q2985" s="970"/>
      <c r="R2985" s="967"/>
      <c r="S2985" s="970"/>
      <c r="T2985" s="967"/>
      <c r="U2985" s="970"/>
      <c r="V2985" s="967"/>
      <c r="W2985" s="970"/>
      <c r="X2985" s="1261"/>
    </row>
    <row r="2986" spans="1:24" ht="25.2" hidden="1" customHeight="1" outlineLevel="2">
      <c r="A2986" s="964">
        <v>44420</v>
      </c>
      <c r="B2986" s="1163" t="s">
        <v>8730</v>
      </c>
      <c r="C2986" s="955" t="s">
        <v>8731</v>
      </c>
      <c r="D2986" s="966"/>
      <c r="E2986" s="968"/>
      <c r="F2986" s="969" t="s">
        <v>5700</v>
      </c>
      <c r="G2986" s="970"/>
      <c r="H2986" s="967"/>
      <c r="I2986" s="970"/>
      <c r="J2986" s="967"/>
      <c r="K2986" s="970"/>
      <c r="L2986" s="967"/>
      <c r="M2986" s="970"/>
      <c r="N2986" s="967"/>
      <c r="O2986" s="973" t="s">
        <v>5700</v>
      </c>
      <c r="P2986" s="967"/>
      <c r="Q2986" s="970"/>
      <c r="R2986" s="967"/>
      <c r="S2986" s="970"/>
      <c r="T2986" s="967"/>
      <c r="U2986" s="970"/>
      <c r="V2986" s="967"/>
      <c r="W2986" s="970"/>
      <c r="X2986" s="1261"/>
    </row>
    <row r="2987" spans="1:24" ht="12.6" hidden="1" customHeight="1" outlineLevel="2">
      <c r="A2987" s="964">
        <v>44420</v>
      </c>
      <c r="B2987" s="1163" t="s">
        <v>5698</v>
      </c>
      <c r="C2987" s="955" t="s">
        <v>8732</v>
      </c>
      <c r="D2987" s="966"/>
      <c r="E2987" s="968"/>
      <c r="F2987" s="972"/>
      <c r="G2987" s="970"/>
      <c r="H2987" s="967"/>
      <c r="I2987" s="970"/>
      <c r="J2987" s="967"/>
      <c r="K2987" s="970"/>
      <c r="L2987" s="967"/>
      <c r="M2987" s="970"/>
      <c r="N2987" s="967"/>
      <c r="O2987" s="970"/>
      <c r="P2987" s="967"/>
      <c r="Q2987" s="973" t="s">
        <v>5700</v>
      </c>
      <c r="R2987" s="967"/>
      <c r="S2987" s="970"/>
      <c r="T2987" s="967"/>
      <c r="U2987" s="970"/>
      <c r="V2987" s="967"/>
      <c r="W2987" s="970"/>
      <c r="X2987" s="1261"/>
    </row>
    <row r="2988" spans="1:24" ht="12.6" hidden="1" customHeight="1" outlineLevel="2">
      <c r="A2988" s="964">
        <v>44420</v>
      </c>
      <c r="B2988" s="1163" t="s">
        <v>5706</v>
      </c>
      <c r="C2988" s="955" t="s">
        <v>8733</v>
      </c>
      <c r="D2988" s="966"/>
      <c r="E2988" s="968"/>
      <c r="F2988" s="972"/>
      <c r="G2988" s="970"/>
      <c r="H2988" s="967"/>
      <c r="I2988" s="970"/>
      <c r="J2988" s="967"/>
      <c r="K2988" s="970"/>
      <c r="L2988" s="967"/>
      <c r="M2988" s="970"/>
      <c r="N2988" s="967"/>
      <c r="O2988" s="970"/>
      <c r="P2988" s="967"/>
      <c r="Q2988" s="970"/>
      <c r="R2988" s="967"/>
      <c r="S2988" s="970"/>
      <c r="T2988" s="974" t="s">
        <v>5700</v>
      </c>
      <c r="U2988" s="970"/>
      <c r="V2988" s="967"/>
      <c r="W2988" s="970"/>
      <c r="X2988" s="1261"/>
    </row>
    <row r="2989" spans="1:24" ht="12.6" hidden="1" customHeight="1" outlineLevel="2">
      <c r="A2989" s="964">
        <v>44420</v>
      </c>
      <c r="B2989" s="1163" t="s">
        <v>5745</v>
      </c>
      <c r="C2989" s="955" t="s">
        <v>8734</v>
      </c>
      <c r="D2989" s="966"/>
      <c r="E2989" s="968"/>
      <c r="F2989" s="972"/>
      <c r="G2989" s="970"/>
      <c r="H2989" s="967"/>
      <c r="I2989" s="970"/>
      <c r="J2989" s="967"/>
      <c r="K2989" s="970"/>
      <c r="L2989" s="967"/>
      <c r="M2989" s="970"/>
      <c r="N2989" s="967"/>
      <c r="O2989" s="970"/>
      <c r="P2989" s="967"/>
      <c r="Q2989" s="973" t="s">
        <v>5700</v>
      </c>
      <c r="R2989" s="967"/>
      <c r="S2989" s="970"/>
      <c r="T2989" s="967"/>
      <c r="U2989" s="970"/>
      <c r="V2989" s="967"/>
      <c r="W2989" s="970"/>
      <c r="X2989" s="1261"/>
    </row>
    <row r="2990" spans="1:24" ht="25.2" hidden="1" customHeight="1" outlineLevel="2">
      <c r="A2990" s="964">
        <v>44420</v>
      </c>
      <c r="B2990" s="1163" t="s">
        <v>5698</v>
      </c>
      <c r="C2990" s="955" t="s">
        <v>8735</v>
      </c>
      <c r="D2990" s="966"/>
      <c r="E2990" s="968"/>
      <c r="F2990" s="972"/>
      <c r="G2990" s="970"/>
      <c r="H2990" s="967"/>
      <c r="I2990" s="970"/>
      <c r="J2990" s="967"/>
      <c r="K2990" s="970"/>
      <c r="L2990" s="974" t="s">
        <v>5700</v>
      </c>
      <c r="M2990" s="970"/>
      <c r="N2990" s="967"/>
      <c r="O2990" s="970"/>
      <c r="P2990" s="967"/>
      <c r="Q2990" s="970"/>
      <c r="R2990" s="967"/>
      <c r="S2990" s="970"/>
      <c r="T2990" s="967"/>
      <c r="U2990" s="970"/>
      <c r="V2990" s="967"/>
      <c r="W2990" s="970"/>
      <c r="X2990" s="1261"/>
    </row>
    <row r="2991" spans="1:24" ht="12.6" hidden="1" customHeight="1" outlineLevel="2">
      <c r="A2991" s="964">
        <v>44420</v>
      </c>
      <c r="B2991" s="1163" t="s">
        <v>5698</v>
      </c>
      <c r="C2991" s="955" t="s">
        <v>8736</v>
      </c>
      <c r="D2991" s="975" t="s">
        <v>5700</v>
      </c>
      <c r="E2991" s="968"/>
      <c r="F2991" s="972"/>
      <c r="G2991" s="970"/>
      <c r="H2991" s="967"/>
      <c r="I2991" s="970"/>
      <c r="J2991" s="967"/>
      <c r="K2991" s="970"/>
      <c r="L2991" s="967"/>
      <c r="M2991" s="970"/>
      <c r="N2991" s="967"/>
      <c r="O2991" s="973" t="s">
        <v>5700</v>
      </c>
      <c r="P2991" s="967"/>
      <c r="Q2991" s="970"/>
      <c r="R2991" s="967"/>
      <c r="S2991" s="970"/>
      <c r="T2991" s="967"/>
      <c r="U2991" s="970"/>
      <c r="V2991" s="967"/>
      <c r="W2991" s="970"/>
      <c r="X2991" s="1261"/>
    </row>
    <row r="2992" spans="1:24" ht="12.6" hidden="1" customHeight="1" outlineLevel="2">
      <c r="A2992" s="964">
        <v>44420</v>
      </c>
      <c r="B2992" s="1163" t="s">
        <v>5698</v>
      </c>
      <c r="C2992" s="955" t="s">
        <v>8737</v>
      </c>
      <c r="D2992" s="966"/>
      <c r="E2992" s="968"/>
      <c r="F2992" s="969" t="s">
        <v>5700</v>
      </c>
      <c r="G2992" s="970"/>
      <c r="H2992" s="967"/>
      <c r="I2992" s="970"/>
      <c r="J2992" s="967"/>
      <c r="K2992" s="970"/>
      <c r="L2992" s="967"/>
      <c r="M2992" s="970"/>
      <c r="N2992" s="967"/>
      <c r="O2992" s="970"/>
      <c r="P2992" s="967"/>
      <c r="Q2992" s="970"/>
      <c r="R2992" s="967"/>
      <c r="S2992" s="970"/>
      <c r="T2992" s="967"/>
      <c r="U2992" s="970"/>
      <c r="V2992" s="967"/>
      <c r="W2992" s="970"/>
      <c r="X2992" s="1261"/>
    </row>
    <row r="2993" spans="1:26" ht="25.2" hidden="1" customHeight="1" outlineLevel="2">
      <c r="A2993" s="964">
        <v>44420</v>
      </c>
      <c r="B2993" s="1163" t="s">
        <v>5698</v>
      </c>
      <c r="C2993" s="955" t="s">
        <v>8738</v>
      </c>
      <c r="D2993" s="966"/>
      <c r="E2993" s="968"/>
      <c r="F2993" s="972"/>
      <c r="G2993" s="970"/>
      <c r="H2993" s="967"/>
      <c r="I2993" s="970"/>
      <c r="J2993" s="967"/>
      <c r="K2993" s="973" t="s">
        <v>5700</v>
      </c>
      <c r="L2993" s="967"/>
      <c r="M2993" s="970"/>
      <c r="N2993" s="967"/>
      <c r="O2993" s="970"/>
      <c r="P2993" s="967"/>
      <c r="Q2993" s="970"/>
      <c r="R2993" s="967"/>
      <c r="S2993" s="970"/>
      <c r="T2993" s="967"/>
      <c r="U2993" s="970"/>
      <c r="V2993" s="967"/>
      <c r="W2993" s="970"/>
      <c r="X2993" s="1261"/>
      <c r="Y2993" s="967"/>
      <c r="Z2993" s="1032"/>
    </row>
    <row r="2994" spans="1:26" ht="12.6" hidden="1" customHeight="1" outlineLevel="1" collapsed="1">
      <c r="A2994" s="999">
        <v>44421</v>
      </c>
      <c r="B2994" s="1163" t="s">
        <v>5698</v>
      </c>
      <c r="C2994" s="955" t="s">
        <v>8739</v>
      </c>
      <c r="D2994" s="966"/>
      <c r="E2994" s="977" t="s">
        <v>5700</v>
      </c>
      <c r="F2994" s="972"/>
      <c r="G2994" s="970"/>
      <c r="H2994" s="967"/>
      <c r="I2994" s="970"/>
      <c r="J2994" s="967"/>
      <c r="K2994" s="970"/>
      <c r="L2994" s="967"/>
      <c r="M2994" s="970"/>
      <c r="N2994" s="967"/>
      <c r="O2994" s="970"/>
      <c r="P2994" s="967"/>
      <c r="Q2994" s="970"/>
      <c r="R2994" s="967"/>
      <c r="S2994" s="970"/>
      <c r="T2994" s="967"/>
      <c r="U2994" s="970"/>
      <c r="V2994" s="967"/>
      <c r="W2994" s="970"/>
      <c r="X2994" s="1261"/>
      <c r="Y2994" s="967"/>
      <c r="Z2994" s="1032" t="s">
        <v>8698</v>
      </c>
    </row>
    <row r="2995" spans="1:26" ht="12.6" hidden="1" customHeight="1" outlineLevel="2">
      <c r="A2995" s="999">
        <v>44421</v>
      </c>
      <c r="B2995" s="1163" t="s">
        <v>5706</v>
      </c>
      <c r="C2995" s="955" t="s">
        <v>8740</v>
      </c>
      <c r="D2995" s="975" t="s">
        <v>5700</v>
      </c>
      <c r="E2995" s="968"/>
      <c r="F2995" s="972"/>
      <c r="G2995" s="970"/>
      <c r="H2995" s="967"/>
      <c r="I2995" s="970"/>
      <c r="J2995" s="967"/>
      <c r="K2995" s="970"/>
      <c r="L2995" s="967"/>
      <c r="M2995" s="970"/>
      <c r="N2995" s="967"/>
      <c r="O2995" s="970"/>
      <c r="P2995" s="967"/>
      <c r="Q2995" s="970"/>
      <c r="R2995" s="967"/>
      <c r="S2995" s="970"/>
      <c r="T2995" s="967"/>
      <c r="U2995" s="970"/>
      <c r="V2995" s="967"/>
      <c r="W2995" s="970"/>
      <c r="X2995" s="1261"/>
      <c r="Y2995" s="967"/>
      <c r="Z2995" s="1032"/>
    </row>
    <row r="2996" spans="1:26" ht="12.6" hidden="1" customHeight="1" outlineLevel="2">
      <c r="A2996" s="999">
        <v>44421</v>
      </c>
      <c r="B2996" s="1163" t="s">
        <v>5698</v>
      </c>
      <c r="C2996" s="955" t="s">
        <v>8741</v>
      </c>
      <c r="D2996" s="966"/>
      <c r="E2996" s="968"/>
      <c r="F2996" s="972"/>
      <c r="G2996" s="970"/>
      <c r="H2996" s="967"/>
      <c r="I2996" s="970"/>
      <c r="J2996" s="967"/>
      <c r="K2996" s="970"/>
      <c r="L2996" s="967"/>
      <c r="M2996" s="970"/>
      <c r="N2996" s="967"/>
      <c r="O2996" s="970"/>
      <c r="P2996" s="967"/>
      <c r="Q2996" s="970"/>
      <c r="R2996" s="967"/>
      <c r="S2996" s="970"/>
      <c r="T2996" s="974" t="s">
        <v>5700</v>
      </c>
      <c r="U2996" s="970"/>
      <c r="V2996" s="967"/>
      <c r="W2996" s="970"/>
      <c r="X2996" s="1261"/>
      <c r="Y2996" s="967"/>
      <c r="Z2996" s="1032"/>
    </row>
    <row r="2997" spans="1:26" ht="12.6" hidden="1" customHeight="1" outlineLevel="2">
      <c r="A2997" s="999">
        <v>44421</v>
      </c>
      <c r="B2997" s="1163" t="s">
        <v>5698</v>
      </c>
      <c r="C2997" s="955" t="s">
        <v>8742</v>
      </c>
      <c r="D2997" s="966"/>
      <c r="E2997" s="968"/>
      <c r="F2997" s="972"/>
      <c r="G2997" s="970"/>
      <c r="H2997" s="967"/>
      <c r="I2997" s="970"/>
      <c r="J2997" s="967"/>
      <c r="K2997" s="970"/>
      <c r="L2997" s="967"/>
      <c r="M2997" s="970"/>
      <c r="N2997" s="967"/>
      <c r="O2997" s="970"/>
      <c r="P2997" s="967"/>
      <c r="Q2997" s="970"/>
      <c r="R2997" s="974" t="s">
        <v>5700</v>
      </c>
      <c r="S2997" s="970"/>
      <c r="T2997" s="967"/>
      <c r="U2997" s="970"/>
      <c r="V2997" s="967"/>
      <c r="W2997" s="970"/>
      <c r="X2997" s="1261"/>
      <c r="Y2997" s="967"/>
      <c r="Z2997" s="1032"/>
    </row>
    <row r="2998" spans="1:26" ht="12.6" hidden="1" customHeight="1" outlineLevel="2">
      <c r="A2998" s="999">
        <v>44421</v>
      </c>
      <c r="B2998" s="1163" t="s">
        <v>5698</v>
      </c>
      <c r="C2998" s="955" t="s">
        <v>8743</v>
      </c>
      <c r="D2998" s="966"/>
      <c r="E2998" s="968"/>
      <c r="F2998" s="972"/>
      <c r="G2998" s="970"/>
      <c r="H2998" s="967"/>
      <c r="I2998" s="970"/>
      <c r="J2998" s="967"/>
      <c r="K2998" s="970"/>
      <c r="L2998" s="967"/>
      <c r="M2998" s="970"/>
      <c r="N2998" s="967"/>
      <c r="O2998" s="970"/>
      <c r="P2998" s="967"/>
      <c r="Q2998" s="970"/>
      <c r="R2998" s="967"/>
      <c r="S2998" s="970"/>
      <c r="T2998" s="967"/>
      <c r="U2998" s="970"/>
      <c r="V2998" s="967"/>
      <c r="W2998" s="970"/>
      <c r="X2998" s="1261"/>
      <c r="Y2998" s="967"/>
      <c r="Z2998" s="1032"/>
    </row>
    <row r="2999" spans="1:26" ht="12.6" hidden="1" customHeight="1" outlineLevel="2">
      <c r="A2999" s="999">
        <v>44421</v>
      </c>
      <c r="B2999" s="1163" t="s">
        <v>5706</v>
      </c>
      <c r="C2999" s="955" t="s">
        <v>8744</v>
      </c>
      <c r="D2999" s="966"/>
      <c r="E2999" s="968"/>
      <c r="F2999" s="972"/>
      <c r="G2999" s="970"/>
      <c r="H2999" s="967"/>
      <c r="I2999" s="970"/>
      <c r="J2999" s="967"/>
      <c r="K2999" s="970"/>
      <c r="L2999" s="967"/>
      <c r="M2999" s="970"/>
      <c r="N2999" s="967"/>
      <c r="O2999" s="970"/>
      <c r="P2999" s="967"/>
      <c r="Q2999" s="970"/>
      <c r="R2999" s="967"/>
      <c r="S2999" s="970"/>
      <c r="T2999" s="974" t="s">
        <v>5700</v>
      </c>
      <c r="U2999" s="970"/>
      <c r="V2999" s="967"/>
      <c r="W2999" s="970"/>
      <c r="X2999" s="1261"/>
      <c r="Y2999" s="967"/>
      <c r="Z2999" s="1032"/>
    </row>
    <row r="3000" spans="1:26" ht="12.6" hidden="1" customHeight="1" outlineLevel="2">
      <c r="A3000" s="999">
        <v>44421</v>
      </c>
      <c r="B3000" s="1163" t="s">
        <v>5706</v>
      </c>
      <c r="C3000" s="955" t="s">
        <v>8745</v>
      </c>
      <c r="D3000" s="966"/>
      <c r="E3000" s="968"/>
      <c r="F3000" s="972"/>
      <c r="G3000" s="970"/>
      <c r="H3000" s="967"/>
      <c r="I3000" s="970"/>
      <c r="J3000" s="967"/>
      <c r="K3000" s="970"/>
      <c r="L3000" s="967"/>
      <c r="M3000" s="970"/>
      <c r="N3000" s="967"/>
      <c r="O3000" s="970"/>
      <c r="P3000" s="974" t="s">
        <v>5700</v>
      </c>
      <c r="Q3000" s="970"/>
      <c r="R3000" s="967"/>
      <c r="S3000" s="970"/>
      <c r="T3000" s="967"/>
      <c r="U3000" s="970"/>
      <c r="V3000" s="967"/>
      <c r="W3000" s="970"/>
      <c r="X3000" s="1261"/>
      <c r="Y3000" s="967"/>
      <c r="Z3000" s="1032"/>
    </row>
    <row r="3001" spans="1:26" ht="12.6" hidden="1" customHeight="1" outlineLevel="2">
      <c r="A3001" s="999">
        <v>44421</v>
      </c>
      <c r="B3001" s="1163" t="s">
        <v>5698</v>
      </c>
      <c r="C3001" s="955" t="s">
        <v>8746</v>
      </c>
      <c r="D3001" s="975" t="s">
        <v>5700</v>
      </c>
      <c r="E3001" s="968"/>
      <c r="F3001" s="972"/>
      <c r="G3001" s="970"/>
      <c r="H3001" s="967"/>
      <c r="I3001" s="970"/>
      <c r="J3001" s="967"/>
      <c r="K3001" s="970"/>
      <c r="L3001" s="967"/>
      <c r="M3001" s="970"/>
      <c r="N3001" s="974"/>
      <c r="O3001" s="973" t="s">
        <v>5700</v>
      </c>
      <c r="P3001" s="967"/>
      <c r="Q3001" s="970"/>
      <c r="R3001" s="967"/>
      <c r="S3001" s="970"/>
      <c r="T3001" s="967"/>
      <c r="U3001" s="970"/>
      <c r="V3001" s="967"/>
      <c r="W3001" s="970"/>
      <c r="X3001" s="1261"/>
      <c r="Y3001" s="967"/>
      <c r="Z3001" s="1032"/>
    </row>
    <row r="3002" spans="1:26" ht="12.6" hidden="1" customHeight="1" outlineLevel="2">
      <c r="A3002" s="999">
        <v>44421</v>
      </c>
      <c r="B3002" s="1163" t="s">
        <v>5698</v>
      </c>
      <c r="C3002" s="955" t="s">
        <v>8747</v>
      </c>
      <c r="D3002" s="966"/>
      <c r="E3002" s="968"/>
      <c r="F3002" s="969" t="s">
        <v>5700</v>
      </c>
      <c r="G3002" s="970"/>
      <c r="H3002" s="967"/>
      <c r="I3002" s="970"/>
      <c r="J3002" s="967"/>
      <c r="K3002" s="970"/>
      <c r="L3002" s="967"/>
      <c r="M3002" s="970"/>
      <c r="N3002" s="967"/>
      <c r="O3002" s="970"/>
      <c r="P3002" s="967"/>
      <c r="Q3002" s="970"/>
      <c r="R3002" s="967"/>
      <c r="S3002" s="970"/>
      <c r="T3002" s="967"/>
      <c r="U3002" s="970"/>
      <c r="V3002" s="967"/>
      <c r="W3002" s="970"/>
      <c r="X3002" s="1261"/>
      <c r="Y3002" s="967"/>
      <c r="Z3002" s="1032"/>
    </row>
    <row r="3003" spans="1:26" ht="12.6" hidden="1" customHeight="1" outlineLevel="2">
      <c r="A3003" s="999">
        <v>44421</v>
      </c>
      <c r="B3003" s="1163" t="s">
        <v>5739</v>
      </c>
      <c r="C3003" s="955" t="s">
        <v>8748</v>
      </c>
      <c r="D3003" s="966"/>
      <c r="E3003" s="968"/>
      <c r="F3003" s="972"/>
      <c r="G3003" s="973" t="s">
        <v>5700</v>
      </c>
      <c r="H3003" s="967"/>
      <c r="I3003" s="970"/>
      <c r="J3003" s="967"/>
      <c r="K3003" s="970"/>
      <c r="L3003" s="967"/>
      <c r="M3003" s="970"/>
      <c r="N3003" s="967"/>
      <c r="O3003" s="970"/>
      <c r="P3003" s="967"/>
      <c r="Q3003" s="970"/>
      <c r="R3003" s="967"/>
      <c r="S3003" s="970"/>
      <c r="T3003" s="967"/>
      <c r="U3003" s="970"/>
      <c r="V3003" s="967"/>
      <c r="W3003" s="970"/>
      <c r="X3003" s="1261"/>
      <c r="Y3003" s="967"/>
      <c r="Z3003" s="1032"/>
    </row>
    <row r="3004" spans="1:26" ht="12.6" hidden="1" customHeight="1" outlineLevel="2">
      <c r="A3004" s="999">
        <v>44421</v>
      </c>
      <c r="B3004" s="1163" t="s">
        <v>5698</v>
      </c>
      <c r="C3004" s="955" t="s">
        <v>8749</v>
      </c>
      <c r="D3004" s="966"/>
      <c r="E3004" s="968"/>
      <c r="F3004" s="972"/>
      <c r="G3004" s="970"/>
      <c r="H3004" s="967"/>
      <c r="I3004" s="970"/>
      <c r="J3004" s="974" t="s">
        <v>5700</v>
      </c>
      <c r="K3004" s="970"/>
      <c r="L3004" s="967"/>
      <c r="M3004" s="970"/>
      <c r="N3004" s="967"/>
      <c r="O3004" s="970"/>
      <c r="P3004" s="967"/>
      <c r="Q3004" s="973" t="s">
        <v>5700</v>
      </c>
      <c r="R3004" s="967"/>
      <c r="S3004" s="970"/>
      <c r="T3004" s="967"/>
      <c r="U3004" s="970"/>
      <c r="V3004" s="967"/>
      <c r="W3004" s="970"/>
      <c r="X3004" s="1261"/>
      <c r="Y3004" s="967"/>
      <c r="Z3004" s="1032"/>
    </row>
    <row r="3005" spans="1:26" ht="12.6" hidden="1" customHeight="1" outlineLevel="2">
      <c r="A3005" s="999">
        <v>44421</v>
      </c>
      <c r="B3005" s="1163" t="s">
        <v>5698</v>
      </c>
      <c r="C3005" s="955" t="s">
        <v>8750</v>
      </c>
      <c r="D3005" s="966"/>
      <c r="E3005" s="968"/>
      <c r="F3005" s="972"/>
      <c r="G3005" s="970"/>
      <c r="H3005" s="967"/>
      <c r="I3005" s="970"/>
      <c r="J3005" s="974" t="s">
        <v>5700</v>
      </c>
      <c r="K3005" s="970"/>
      <c r="L3005" s="967"/>
      <c r="M3005" s="970"/>
      <c r="N3005" s="967"/>
      <c r="O3005" s="973" t="s">
        <v>5700</v>
      </c>
      <c r="P3005" s="967"/>
      <c r="Q3005" s="970"/>
      <c r="R3005" s="967"/>
      <c r="S3005" s="970"/>
      <c r="T3005" s="967"/>
      <c r="U3005" s="970"/>
      <c r="V3005" s="967"/>
      <c r="W3005" s="970"/>
      <c r="X3005" s="1261"/>
      <c r="Y3005" s="967"/>
      <c r="Z3005" s="1032"/>
    </row>
    <row r="3006" spans="1:26" ht="12.6" hidden="1" customHeight="1" outlineLevel="2">
      <c r="A3006" s="999">
        <v>44421</v>
      </c>
      <c r="B3006" s="1163" t="s">
        <v>5698</v>
      </c>
      <c r="C3006" s="955" t="s">
        <v>8751</v>
      </c>
      <c r="D3006" s="966"/>
      <c r="E3006" s="968"/>
      <c r="F3006" s="969" t="s">
        <v>5700</v>
      </c>
      <c r="G3006" s="970"/>
      <c r="H3006" s="967"/>
      <c r="I3006" s="970"/>
      <c r="J3006" s="967"/>
      <c r="K3006" s="970"/>
      <c r="L3006" s="967"/>
      <c r="M3006" s="970"/>
      <c r="N3006" s="967"/>
      <c r="O3006" s="970"/>
      <c r="P3006" s="967"/>
      <c r="Q3006" s="970"/>
      <c r="R3006" s="967"/>
      <c r="S3006" s="970"/>
      <c r="T3006" s="967"/>
      <c r="U3006" s="970"/>
      <c r="V3006" s="967"/>
      <c r="W3006" s="970"/>
      <c r="X3006" s="1261"/>
      <c r="Y3006" s="967"/>
      <c r="Z3006" s="1032"/>
    </row>
    <row r="3007" spans="1:26" ht="12.6" hidden="1" customHeight="1" outlineLevel="2">
      <c r="A3007" s="982">
        <v>44421</v>
      </c>
      <c r="B3007" s="1163" t="s">
        <v>8752</v>
      </c>
      <c r="C3007" s="955" t="s">
        <v>8753</v>
      </c>
      <c r="D3007" s="966"/>
      <c r="E3007" s="977" t="s">
        <v>5700</v>
      </c>
      <c r="F3007" s="972"/>
      <c r="G3007" s="970"/>
      <c r="H3007" s="967"/>
      <c r="I3007" s="970"/>
      <c r="J3007" s="967"/>
      <c r="K3007" s="970"/>
      <c r="L3007" s="967"/>
      <c r="M3007" s="970"/>
      <c r="N3007" s="967"/>
      <c r="O3007" s="970"/>
      <c r="P3007" s="967"/>
      <c r="Q3007" s="970"/>
      <c r="R3007" s="967"/>
      <c r="S3007" s="970"/>
      <c r="T3007" s="967"/>
      <c r="U3007" s="970"/>
      <c r="V3007" s="967"/>
      <c r="W3007" s="970"/>
      <c r="X3007" s="1261"/>
      <c r="Y3007" s="967"/>
      <c r="Z3007" s="1032"/>
    </row>
    <row r="3008" spans="1:26" ht="12.6" hidden="1" customHeight="1" outlineLevel="2">
      <c r="A3008" s="999">
        <v>44421</v>
      </c>
      <c r="B3008" s="1163" t="s">
        <v>5698</v>
      </c>
      <c r="C3008" s="955" t="s">
        <v>8754</v>
      </c>
      <c r="D3008" s="966"/>
      <c r="E3008" s="977" t="s">
        <v>5700</v>
      </c>
      <c r="F3008" s="972"/>
      <c r="G3008" s="970"/>
      <c r="H3008" s="967"/>
      <c r="I3008" s="970"/>
      <c r="J3008" s="974" t="s">
        <v>5700</v>
      </c>
      <c r="K3008" s="973" t="s">
        <v>5700</v>
      </c>
      <c r="L3008" s="967"/>
      <c r="M3008" s="970"/>
      <c r="N3008" s="967"/>
      <c r="O3008" s="970"/>
      <c r="P3008" s="967"/>
      <c r="Q3008" s="970"/>
      <c r="R3008" s="967"/>
      <c r="S3008" s="970"/>
      <c r="T3008" s="967"/>
      <c r="U3008" s="970"/>
      <c r="V3008" s="967"/>
      <c r="W3008" s="970"/>
      <c r="X3008" s="1261"/>
      <c r="Y3008" s="967"/>
      <c r="Z3008" s="1032"/>
    </row>
    <row r="3009" spans="1:26" ht="12.6" hidden="1" customHeight="1" outlineLevel="2">
      <c r="A3009" s="999">
        <v>44421</v>
      </c>
      <c r="B3009" s="1163" t="s">
        <v>5698</v>
      </c>
      <c r="C3009" s="955" t="s">
        <v>8755</v>
      </c>
      <c r="D3009" s="966"/>
      <c r="E3009" s="968"/>
      <c r="F3009" s="972"/>
      <c r="G3009" s="970"/>
      <c r="H3009" s="967"/>
      <c r="I3009" s="970"/>
      <c r="J3009" s="967"/>
      <c r="K3009" s="970"/>
      <c r="L3009" s="967"/>
      <c r="M3009" s="970"/>
      <c r="N3009" s="967"/>
      <c r="O3009" s="970"/>
      <c r="P3009" s="967"/>
      <c r="Q3009" s="970"/>
      <c r="R3009" s="967"/>
      <c r="S3009" s="970"/>
      <c r="T3009" s="967"/>
      <c r="U3009" s="970"/>
      <c r="V3009" s="974" t="s">
        <v>5700</v>
      </c>
      <c r="W3009" s="970"/>
      <c r="X3009" s="1261"/>
      <c r="Y3009" s="967"/>
      <c r="Z3009" s="1032"/>
    </row>
    <row r="3010" spans="1:26" ht="12.6" hidden="1" customHeight="1" outlineLevel="2">
      <c r="A3010" s="999">
        <v>44421</v>
      </c>
      <c r="B3010" s="1163" t="s">
        <v>5698</v>
      </c>
      <c r="C3010" s="955" t="s">
        <v>8756</v>
      </c>
      <c r="D3010" s="966"/>
      <c r="E3010" s="968"/>
      <c r="F3010" s="972"/>
      <c r="G3010" s="970"/>
      <c r="H3010" s="967"/>
      <c r="I3010" s="970"/>
      <c r="J3010" s="967"/>
      <c r="K3010" s="970"/>
      <c r="L3010" s="967"/>
      <c r="M3010" s="970"/>
      <c r="N3010" s="967"/>
      <c r="O3010" s="970"/>
      <c r="P3010" s="967"/>
      <c r="Q3010" s="970"/>
      <c r="R3010" s="967"/>
      <c r="S3010" s="970"/>
      <c r="T3010" s="967"/>
      <c r="U3010" s="970"/>
      <c r="V3010" s="967"/>
      <c r="W3010" s="970"/>
      <c r="X3010" s="1261"/>
      <c r="Y3010" s="967"/>
      <c r="Z3010" s="1032" t="s">
        <v>8696</v>
      </c>
    </row>
    <row r="3011" spans="1:26" ht="12.6" hidden="1" customHeight="1" outlineLevel="2">
      <c r="A3011" s="999">
        <v>44421</v>
      </c>
      <c r="B3011" s="1163" t="s">
        <v>5698</v>
      </c>
      <c r="C3011" s="955" t="s">
        <v>8757</v>
      </c>
      <c r="D3011" s="966"/>
      <c r="E3011" s="968"/>
      <c r="F3011" s="972"/>
      <c r="G3011" s="970"/>
      <c r="H3011" s="967"/>
      <c r="I3011" s="970"/>
      <c r="J3011" s="967"/>
      <c r="K3011" s="970"/>
      <c r="L3011" s="967"/>
      <c r="M3011" s="970"/>
      <c r="N3011" s="967"/>
      <c r="O3011" s="970"/>
      <c r="P3011" s="967"/>
      <c r="Q3011" s="970"/>
      <c r="R3011" s="967"/>
      <c r="S3011" s="970"/>
      <c r="T3011" s="974" t="s">
        <v>5700</v>
      </c>
      <c r="U3011" s="970"/>
      <c r="V3011" s="967"/>
      <c r="W3011" s="970"/>
      <c r="X3011" s="1261"/>
      <c r="Y3011" s="967"/>
      <c r="Z3011" s="1032" t="s">
        <v>8696</v>
      </c>
    </row>
    <row r="3012" spans="1:26" ht="12.6" hidden="1" customHeight="1" outlineLevel="2">
      <c r="A3012" s="999">
        <v>44421</v>
      </c>
      <c r="B3012" s="1163" t="s">
        <v>8758</v>
      </c>
      <c r="C3012" s="955" t="s">
        <v>8759</v>
      </c>
      <c r="D3012" s="966"/>
      <c r="E3012" s="968"/>
      <c r="F3012" s="972"/>
      <c r="G3012" s="970"/>
      <c r="H3012" s="974" t="s">
        <v>5700</v>
      </c>
      <c r="I3012" s="970"/>
      <c r="J3012" s="967"/>
      <c r="K3012" s="970"/>
      <c r="L3012" s="967"/>
      <c r="M3012" s="970"/>
      <c r="N3012" s="967"/>
      <c r="O3012" s="970"/>
      <c r="P3012" s="967"/>
      <c r="Q3012" s="970"/>
      <c r="R3012" s="967"/>
      <c r="S3012" s="970"/>
      <c r="T3012" s="974"/>
      <c r="U3012" s="970"/>
      <c r="V3012" s="967"/>
      <c r="W3012" s="970"/>
      <c r="X3012" s="1261"/>
      <c r="Y3012" s="967"/>
      <c r="Z3012" s="1032"/>
    </row>
    <row r="3013" spans="1:26" ht="12.6" hidden="1" customHeight="1" outlineLevel="2">
      <c r="A3013" s="982">
        <v>44421</v>
      </c>
      <c r="B3013" s="1163" t="s">
        <v>5698</v>
      </c>
      <c r="C3013" s="955" t="s">
        <v>8760</v>
      </c>
      <c r="D3013" s="975" t="s">
        <v>2368</v>
      </c>
      <c r="E3013" s="968"/>
      <c r="F3013" s="972"/>
      <c r="G3013" s="970"/>
      <c r="H3013" s="967"/>
      <c r="I3013" s="970"/>
      <c r="J3013" s="967"/>
      <c r="K3013" s="970"/>
      <c r="L3013" s="967"/>
      <c r="M3013" s="970"/>
      <c r="N3013" s="967"/>
      <c r="O3013" s="970"/>
      <c r="P3013" s="967"/>
      <c r="Q3013" s="970"/>
      <c r="R3013" s="967"/>
      <c r="S3013" s="970"/>
      <c r="T3013" s="967"/>
      <c r="U3013" s="970"/>
      <c r="V3013" s="967"/>
      <c r="W3013" s="970"/>
      <c r="X3013" s="1261"/>
      <c r="Y3013" s="967"/>
      <c r="Z3013" s="1032"/>
    </row>
    <row r="3014" spans="1:26" ht="12.6" hidden="1" customHeight="1" outlineLevel="1" collapsed="1">
      <c r="A3014" s="987">
        <v>44424</v>
      </c>
      <c r="B3014" s="1163" t="s">
        <v>5698</v>
      </c>
      <c r="C3014" s="955" t="s">
        <v>8761</v>
      </c>
      <c r="D3014" s="966"/>
      <c r="E3014" s="968"/>
      <c r="F3014" s="972"/>
      <c r="G3014" s="970"/>
      <c r="H3014" s="974" t="s">
        <v>5700</v>
      </c>
      <c r="I3014" s="973" t="s">
        <v>5700</v>
      </c>
      <c r="J3014" s="967"/>
      <c r="K3014" s="970"/>
      <c r="L3014" s="967"/>
      <c r="M3014" s="970"/>
      <c r="N3014" s="967"/>
      <c r="O3014" s="970"/>
      <c r="P3014" s="967"/>
      <c r="Q3014" s="970"/>
      <c r="R3014" s="967"/>
      <c r="S3014" s="970"/>
      <c r="T3014" s="967"/>
      <c r="U3014" s="970"/>
      <c r="V3014" s="967"/>
      <c r="W3014" s="970"/>
      <c r="X3014" s="1261"/>
      <c r="Y3014" s="967"/>
      <c r="Z3014" s="1032"/>
    </row>
    <row r="3015" spans="1:26" ht="12.6" hidden="1" customHeight="1" outlineLevel="2">
      <c r="A3015" s="987">
        <v>44424</v>
      </c>
      <c r="B3015" s="1163" t="s">
        <v>5698</v>
      </c>
      <c r="C3015" s="955" t="s">
        <v>8762</v>
      </c>
      <c r="D3015" s="966"/>
      <c r="E3015" s="968"/>
      <c r="F3015" s="972"/>
      <c r="G3015" s="970"/>
      <c r="H3015" s="967"/>
      <c r="I3015" s="970"/>
      <c r="J3015" s="967"/>
      <c r="K3015" s="973" t="s">
        <v>5700</v>
      </c>
      <c r="L3015" s="967"/>
      <c r="M3015" s="970"/>
      <c r="N3015" s="967"/>
      <c r="O3015" s="970"/>
      <c r="P3015" s="967"/>
      <c r="Q3015" s="970"/>
      <c r="R3015" s="967"/>
      <c r="S3015" s="970"/>
      <c r="T3015" s="967"/>
      <c r="U3015" s="970"/>
      <c r="V3015" s="967"/>
      <c r="W3015" s="970"/>
      <c r="X3015" s="1261"/>
      <c r="Y3015" s="967"/>
      <c r="Z3015" s="1032"/>
    </row>
    <row r="3016" spans="1:26" ht="12.6" hidden="1" customHeight="1" outlineLevel="2">
      <c r="A3016" s="987">
        <v>44424</v>
      </c>
      <c r="B3016" s="1163" t="s">
        <v>5723</v>
      </c>
      <c r="C3016" s="955" t="s">
        <v>8763</v>
      </c>
      <c r="D3016" s="966"/>
      <c r="E3016" s="968"/>
      <c r="F3016" s="972"/>
      <c r="G3016" s="970"/>
      <c r="H3016" s="967"/>
      <c r="I3016" s="970"/>
      <c r="J3016" s="967"/>
      <c r="K3016" s="970"/>
      <c r="L3016" s="967"/>
      <c r="M3016" s="970"/>
      <c r="N3016" s="967"/>
      <c r="O3016" s="970"/>
      <c r="P3016" s="967"/>
      <c r="Q3016" s="970"/>
      <c r="R3016" s="967"/>
      <c r="S3016" s="973" t="s">
        <v>5700</v>
      </c>
      <c r="T3016" s="967"/>
      <c r="U3016" s="970"/>
      <c r="V3016" s="967"/>
      <c r="W3016" s="970"/>
      <c r="X3016" s="1261"/>
      <c r="Y3016" s="967"/>
      <c r="Z3016" s="1032"/>
    </row>
    <row r="3017" spans="1:26" ht="12.6" hidden="1" customHeight="1" outlineLevel="2">
      <c r="A3017" s="987">
        <v>44424</v>
      </c>
      <c r="B3017" s="1163" t="s">
        <v>5698</v>
      </c>
      <c r="C3017" s="955" t="s">
        <v>8764</v>
      </c>
      <c r="D3017" s="966"/>
      <c r="E3017" s="968"/>
      <c r="F3017" s="969" t="s">
        <v>5700</v>
      </c>
      <c r="G3017" s="970"/>
      <c r="H3017" s="967"/>
      <c r="I3017" s="970"/>
      <c r="J3017" s="967"/>
      <c r="K3017" s="970"/>
      <c r="L3017" s="967"/>
      <c r="M3017" s="970"/>
      <c r="N3017" s="967"/>
      <c r="O3017" s="970"/>
      <c r="P3017" s="967"/>
      <c r="Q3017" s="970"/>
      <c r="R3017" s="967"/>
      <c r="S3017" s="970"/>
      <c r="T3017" s="967"/>
      <c r="U3017" s="970"/>
      <c r="V3017" s="967"/>
      <c r="W3017" s="970"/>
      <c r="X3017" s="1261"/>
      <c r="Y3017" s="967"/>
      <c r="Z3017" s="1032"/>
    </row>
    <row r="3018" spans="1:26" ht="25.2" hidden="1" customHeight="1" outlineLevel="2">
      <c r="A3018" s="987">
        <v>44424</v>
      </c>
      <c r="B3018" s="1163" t="s">
        <v>5698</v>
      </c>
      <c r="C3018" s="955" t="s">
        <v>8765</v>
      </c>
      <c r="D3018" s="975" t="s">
        <v>5700</v>
      </c>
      <c r="E3018" s="968"/>
      <c r="F3018" s="972"/>
      <c r="G3018" s="970"/>
      <c r="H3018" s="967"/>
      <c r="I3018" s="970"/>
      <c r="J3018" s="967"/>
      <c r="K3018" s="970"/>
      <c r="L3018" s="967"/>
      <c r="M3018" s="970"/>
      <c r="N3018" s="967"/>
      <c r="O3018" s="970"/>
      <c r="P3018" s="967"/>
      <c r="Q3018" s="970"/>
      <c r="R3018" s="967"/>
      <c r="S3018" s="970"/>
      <c r="T3018" s="967"/>
      <c r="U3018" s="970"/>
      <c r="V3018" s="967"/>
      <c r="W3018" s="970"/>
      <c r="X3018" s="1261"/>
      <c r="Y3018" s="967"/>
      <c r="Z3018" s="1032"/>
    </row>
    <row r="3019" spans="1:26" ht="12.6" hidden="1" customHeight="1" outlineLevel="2">
      <c r="A3019" s="987">
        <v>44424</v>
      </c>
      <c r="B3019" s="1163" t="s">
        <v>5698</v>
      </c>
      <c r="C3019" s="955" t="s">
        <v>8766</v>
      </c>
      <c r="D3019" s="966"/>
      <c r="E3019" s="968"/>
      <c r="F3019" s="972"/>
      <c r="G3019" s="970"/>
      <c r="H3019" s="967"/>
      <c r="I3019" s="970"/>
      <c r="J3019" s="967"/>
      <c r="K3019" s="970"/>
      <c r="L3019" s="967"/>
      <c r="M3019" s="970"/>
      <c r="N3019" s="967"/>
      <c r="O3019" s="970"/>
      <c r="P3019" s="967"/>
      <c r="Q3019" s="970"/>
      <c r="R3019" s="967"/>
      <c r="S3019" s="970"/>
      <c r="T3019" s="967"/>
      <c r="U3019" s="973" t="s">
        <v>5700</v>
      </c>
      <c r="V3019" s="967"/>
      <c r="W3019" s="970"/>
      <c r="X3019" s="1261"/>
      <c r="Y3019" s="967"/>
      <c r="Z3019" s="1032"/>
    </row>
    <row r="3020" spans="1:26" ht="12.6" hidden="1" customHeight="1" outlineLevel="2">
      <c r="A3020" s="987">
        <v>44424</v>
      </c>
      <c r="B3020" s="1163" t="s">
        <v>5698</v>
      </c>
      <c r="C3020" s="955" t="s">
        <v>8767</v>
      </c>
      <c r="D3020" s="966"/>
      <c r="E3020" s="968"/>
      <c r="F3020" s="969" t="s">
        <v>5700</v>
      </c>
      <c r="G3020" s="970"/>
      <c r="H3020" s="967"/>
      <c r="I3020" s="970"/>
      <c r="J3020" s="967"/>
      <c r="K3020" s="970"/>
      <c r="L3020" s="967"/>
      <c r="M3020" s="970"/>
      <c r="N3020" s="967"/>
      <c r="O3020" s="970"/>
      <c r="P3020" s="967"/>
      <c r="Q3020" s="970"/>
      <c r="R3020" s="967"/>
      <c r="S3020" s="970"/>
      <c r="T3020" s="967"/>
      <c r="U3020" s="970"/>
      <c r="V3020" s="967"/>
      <c r="W3020" s="970"/>
      <c r="X3020" s="1261"/>
      <c r="Y3020" s="967"/>
      <c r="Z3020" s="1032"/>
    </row>
    <row r="3021" spans="1:26" ht="12.6" hidden="1" customHeight="1" outlineLevel="2">
      <c r="A3021" s="987">
        <v>44424</v>
      </c>
      <c r="B3021" s="1163" t="s">
        <v>5739</v>
      </c>
      <c r="C3021" s="955" t="s">
        <v>8768</v>
      </c>
      <c r="D3021" s="966"/>
      <c r="E3021" s="968"/>
      <c r="F3021" s="972"/>
      <c r="G3021" s="970"/>
      <c r="H3021" s="967"/>
      <c r="I3021" s="970"/>
      <c r="J3021" s="974" t="s">
        <v>5700</v>
      </c>
      <c r="K3021" s="970"/>
      <c r="L3021" s="967"/>
      <c r="M3021" s="970"/>
      <c r="N3021" s="967"/>
      <c r="O3021" s="970"/>
      <c r="P3021" s="967"/>
      <c r="Q3021" s="973" t="s">
        <v>5700</v>
      </c>
      <c r="R3021" s="967"/>
      <c r="S3021" s="970"/>
      <c r="T3021" s="967"/>
      <c r="U3021" s="970"/>
      <c r="V3021" s="967"/>
      <c r="W3021" s="970"/>
      <c r="X3021" s="1261"/>
      <c r="Y3021" s="967"/>
      <c r="Z3021" s="1032"/>
    </row>
    <row r="3022" spans="1:26" ht="12.6" hidden="1" customHeight="1" outlineLevel="2">
      <c r="A3022" s="987">
        <v>44424</v>
      </c>
      <c r="B3022" s="1163" t="s">
        <v>5698</v>
      </c>
      <c r="C3022" s="955" t="s">
        <v>8769</v>
      </c>
      <c r="D3022" s="966"/>
      <c r="E3022" s="968"/>
      <c r="F3022" s="972"/>
      <c r="G3022" s="970"/>
      <c r="H3022" s="967"/>
      <c r="I3022" s="970"/>
      <c r="J3022" s="967"/>
      <c r="K3022" s="970"/>
      <c r="L3022" s="967"/>
      <c r="M3022" s="970"/>
      <c r="N3022" s="967"/>
      <c r="O3022" s="970"/>
      <c r="P3022" s="967"/>
      <c r="Q3022" s="970"/>
      <c r="R3022" s="967"/>
      <c r="S3022" s="970"/>
      <c r="T3022" s="967"/>
      <c r="U3022" s="970"/>
      <c r="V3022" s="967"/>
      <c r="W3022" s="970"/>
      <c r="X3022" s="1261"/>
      <c r="Y3022" s="967"/>
      <c r="Z3022" s="1032"/>
    </row>
    <row r="3023" spans="1:26" ht="12.6" hidden="1" customHeight="1" outlineLevel="2">
      <c r="A3023" s="987">
        <v>44424</v>
      </c>
      <c r="B3023" s="1163" t="s">
        <v>5698</v>
      </c>
      <c r="C3023" s="955" t="s">
        <v>8770</v>
      </c>
      <c r="D3023" s="966"/>
      <c r="E3023" s="968"/>
      <c r="F3023" s="972"/>
      <c r="G3023" s="970"/>
      <c r="H3023" s="967"/>
      <c r="I3023" s="970"/>
      <c r="J3023" s="967"/>
      <c r="K3023" s="970"/>
      <c r="L3023" s="967"/>
      <c r="M3023" s="970"/>
      <c r="N3023" s="967"/>
      <c r="O3023" s="970"/>
      <c r="P3023" s="967"/>
      <c r="Q3023" s="970"/>
      <c r="R3023" s="967"/>
      <c r="S3023" s="970"/>
      <c r="T3023" s="967"/>
      <c r="U3023" s="970"/>
      <c r="V3023" s="967"/>
      <c r="W3023" s="970"/>
      <c r="X3023" s="1261"/>
      <c r="Y3023" s="967"/>
      <c r="Z3023" s="1032"/>
    </row>
    <row r="3024" spans="1:26" ht="12.6" hidden="1" customHeight="1" outlineLevel="2">
      <c r="A3024" s="987">
        <v>44424</v>
      </c>
      <c r="B3024" s="1163" t="s">
        <v>5698</v>
      </c>
      <c r="C3024" s="955" t="s">
        <v>8771</v>
      </c>
      <c r="D3024" s="966"/>
      <c r="E3024" s="968"/>
      <c r="F3024" s="972"/>
      <c r="G3024" s="970"/>
      <c r="H3024" s="967"/>
      <c r="I3024" s="970"/>
      <c r="J3024" s="967"/>
      <c r="K3024" s="970"/>
      <c r="L3024" s="967"/>
      <c r="M3024" s="970"/>
      <c r="N3024" s="967"/>
      <c r="O3024" s="970"/>
      <c r="P3024" s="967"/>
      <c r="Q3024" s="970"/>
      <c r="R3024" s="967"/>
      <c r="S3024" s="970"/>
      <c r="T3024" s="974" t="s">
        <v>5700</v>
      </c>
      <c r="U3024" s="970"/>
      <c r="V3024" s="967"/>
      <c r="W3024" s="970"/>
      <c r="X3024" s="1261"/>
      <c r="Y3024" s="967"/>
      <c r="Z3024" s="1032"/>
    </row>
    <row r="3025" spans="1:24" ht="12.6" hidden="1" customHeight="1" outlineLevel="2">
      <c r="A3025" s="987">
        <v>44424</v>
      </c>
      <c r="B3025" s="1163" t="s">
        <v>5706</v>
      </c>
      <c r="C3025" s="955" t="s">
        <v>8772</v>
      </c>
      <c r="D3025" s="966"/>
      <c r="E3025" s="968"/>
      <c r="F3025" s="972"/>
      <c r="G3025" s="970"/>
      <c r="H3025" s="967"/>
      <c r="I3025" s="970"/>
      <c r="J3025" s="967"/>
      <c r="K3025" s="970"/>
      <c r="L3025" s="967"/>
      <c r="M3025" s="970"/>
      <c r="N3025" s="967"/>
      <c r="O3025" s="970"/>
      <c r="P3025" s="967"/>
      <c r="Q3025" s="970"/>
      <c r="R3025" s="967"/>
      <c r="S3025" s="970"/>
      <c r="T3025" s="967"/>
      <c r="U3025" s="970"/>
      <c r="V3025" s="967"/>
      <c r="W3025" s="970"/>
      <c r="X3025" s="1261"/>
    </row>
    <row r="3026" spans="1:24" ht="12.6" hidden="1" customHeight="1" outlineLevel="2">
      <c r="A3026" s="987">
        <v>44424</v>
      </c>
      <c r="B3026" s="1163" t="s">
        <v>8773</v>
      </c>
      <c r="C3026" s="955" t="s">
        <v>8774</v>
      </c>
      <c r="D3026" s="966"/>
      <c r="E3026" s="968"/>
      <c r="F3026" s="972"/>
      <c r="G3026" s="970"/>
      <c r="H3026" s="967"/>
      <c r="I3026" s="970"/>
      <c r="J3026" s="967"/>
      <c r="K3026" s="970"/>
      <c r="L3026" s="967"/>
      <c r="M3026" s="970"/>
      <c r="N3026" s="967"/>
      <c r="O3026" s="970"/>
      <c r="P3026" s="967"/>
      <c r="Q3026" s="970"/>
      <c r="R3026" s="967"/>
      <c r="S3026" s="970"/>
      <c r="T3026" s="967"/>
      <c r="U3026" s="970"/>
      <c r="V3026" s="967"/>
      <c r="W3026" s="970"/>
      <c r="X3026" s="1261"/>
    </row>
    <row r="3027" spans="1:24" ht="12.6" hidden="1" customHeight="1" outlineLevel="2">
      <c r="A3027" s="987">
        <v>44424</v>
      </c>
      <c r="B3027" s="1163" t="s">
        <v>5698</v>
      </c>
      <c r="C3027" s="955" t="s">
        <v>8775</v>
      </c>
      <c r="D3027" s="966"/>
      <c r="E3027" s="968"/>
      <c r="F3027" s="969" t="s">
        <v>5700</v>
      </c>
      <c r="G3027" s="970"/>
      <c r="H3027" s="967"/>
      <c r="I3027" s="970"/>
      <c r="J3027" s="967"/>
      <c r="K3027" s="970"/>
      <c r="L3027" s="967"/>
      <c r="M3027" s="970"/>
      <c r="N3027" s="967"/>
      <c r="O3027" s="970"/>
      <c r="P3027" s="967"/>
      <c r="Q3027" s="970"/>
      <c r="R3027" s="967"/>
      <c r="S3027" s="970"/>
      <c r="T3027" s="967"/>
      <c r="U3027" s="970"/>
      <c r="V3027" s="967"/>
      <c r="W3027" s="970"/>
      <c r="X3027" s="1261"/>
    </row>
    <row r="3028" spans="1:24" ht="12.6" hidden="1" customHeight="1" outlineLevel="2">
      <c r="A3028" s="987">
        <v>44424</v>
      </c>
      <c r="B3028" s="1163" t="s">
        <v>5698</v>
      </c>
      <c r="C3028" s="955" t="s">
        <v>8776</v>
      </c>
      <c r="D3028" s="966"/>
      <c r="E3028" s="968"/>
      <c r="F3028" s="972"/>
      <c r="G3028" s="970"/>
      <c r="H3028" s="967"/>
      <c r="I3028" s="970"/>
      <c r="J3028" s="967"/>
      <c r="K3028" s="970"/>
      <c r="L3028" s="967"/>
      <c r="M3028" s="970"/>
      <c r="N3028" s="967"/>
      <c r="O3028" s="970"/>
      <c r="P3028" s="967"/>
      <c r="Q3028" s="970"/>
      <c r="R3028" s="967"/>
      <c r="S3028" s="970"/>
      <c r="T3028" s="967"/>
      <c r="U3028" s="970"/>
      <c r="V3028" s="967"/>
      <c r="W3028" s="970"/>
      <c r="X3028" s="1261"/>
    </row>
    <row r="3029" spans="1:24" ht="12.6" hidden="1" customHeight="1" outlineLevel="2">
      <c r="A3029" s="987">
        <v>44424</v>
      </c>
      <c r="B3029" s="1163" t="s">
        <v>5698</v>
      </c>
      <c r="C3029" s="955" t="s">
        <v>8777</v>
      </c>
      <c r="D3029" s="966"/>
      <c r="E3029" s="968"/>
      <c r="F3029" s="972"/>
      <c r="G3029" s="970"/>
      <c r="H3029" s="967"/>
      <c r="I3029" s="970"/>
      <c r="J3029" s="967"/>
      <c r="K3029" s="970"/>
      <c r="L3029" s="967"/>
      <c r="M3029" s="970"/>
      <c r="N3029" s="967"/>
      <c r="O3029" s="970"/>
      <c r="P3029" s="967"/>
      <c r="Q3029" s="970"/>
      <c r="R3029" s="967"/>
      <c r="S3029" s="970"/>
      <c r="T3029" s="967"/>
      <c r="U3029" s="970"/>
      <c r="V3029" s="967"/>
      <c r="W3029" s="970"/>
      <c r="X3029" s="1261"/>
    </row>
    <row r="3030" spans="1:24" ht="12.6" hidden="1" customHeight="1" outlineLevel="1" collapsed="1">
      <c r="A3030" s="979">
        <v>44425</v>
      </c>
      <c r="B3030" s="1163" t="s">
        <v>5698</v>
      </c>
      <c r="C3030" s="955" t="s">
        <v>8778</v>
      </c>
      <c r="D3030" s="966"/>
      <c r="E3030" s="968"/>
      <c r="F3030" s="969" t="s">
        <v>5700</v>
      </c>
      <c r="G3030" s="970"/>
      <c r="H3030" s="967"/>
      <c r="I3030" s="970"/>
      <c r="J3030" s="967"/>
      <c r="K3030" s="970"/>
      <c r="L3030" s="967"/>
      <c r="M3030" s="970"/>
      <c r="N3030" s="967"/>
      <c r="O3030" s="970"/>
      <c r="P3030" s="967"/>
      <c r="Q3030" s="970"/>
      <c r="R3030" s="967"/>
      <c r="S3030" s="970"/>
      <c r="T3030" s="967"/>
      <c r="U3030" s="970"/>
      <c r="V3030" s="967"/>
      <c r="W3030" s="970"/>
      <c r="X3030" s="1261"/>
    </row>
    <row r="3031" spans="1:24" ht="12.6" hidden="1" customHeight="1" outlineLevel="2">
      <c r="A3031" s="979">
        <v>44425</v>
      </c>
      <c r="B3031" s="1163" t="s">
        <v>8779</v>
      </c>
      <c r="C3031" s="955" t="s">
        <v>8780</v>
      </c>
      <c r="D3031" s="966"/>
      <c r="E3031" s="968"/>
      <c r="F3031" s="972"/>
      <c r="G3031" s="970"/>
      <c r="H3031" s="967"/>
      <c r="I3031" s="970"/>
      <c r="J3031" s="967"/>
      <c r="K3031" s="970"/>
      <c r="L3031" s="967"/>
      <c r="M3031" s="970"/>
      <c r="N3031" s="967"/>
      <c r="O3031" s="970"/>
      <c r="P3031" s="967"/>
      <c r="Q3031" s="970"/>
      <c r="R3031" s="967"/>
      <c r="S3031" s="970"/>
      <c r="T3031" s="974" t="s">
        <v>5700</v>
      </c>
      <c r="U3031" s="970"/>
      <c r="V3031" s="967"/>
      <c r="W3031" s="970"/>
      <c r="X3031" s="1261"/>
    </row>
    <row r="3032" spans="1:24" ht="12.6" hidden="1" customHeight="1" outlineLevel="2">
      <c r="A3032" s="979">
        <v>44425</v>
      </c>
      <c r="B3032" s="1163" t="s">
        <v>5698</v>
      </c>
      <c r="C3032" s="955" t="s">
        <v>8781</v>
      </c>
      <c r="D3032" s="975" t="s">
        <v>5700</v>
      </c>
      <c r="E3032" s="968"/>
      <c r="F3032" s="972"/>
      <c r="G3032" s="970"/>
      <c r="H3032" s="967"/>
      <c r="I3032" s="970"/>
      <c r="J3032" s="967"/>
      <c r="K3032" s="970"/>
      <c r="L3032" s="967"/>
      <c r="M3032" s="970"/>
      <c r="N3032" s="967"/>
      <c r="O3032" s="970"/>
      <c r="P3032" s="967"/>
      <c r="Q3032" s="970"/>
      <c r="R3032" s="967"/>
      <c r="S3032" s="970"/>
      <c r="T3032" s="967"/>
      <c r="U3032" s="970"/>
      <c r="V3032" s="967"/>
      <c r="W3032" s="970"/>
      <c r="X3032" s="1261"/>
    </row>
    <row r="3033" spans="1:24" ht="12.6" hidden="1" customHeight="1" outlineLevel="2">
      <c r="A3033" s="979">
        <v>44425</v>
      </c>
      <c r="B3033" s="1163" t="s">
        <v>5698</v>
      </c>
      <c r="C3033" s="955" t="s">
        <v>8782</v>
      </c>
      <c r="D3033" s="966"/>
      <c r="E3033" s="968"/>
      <c r="F3033" s="969" t="s">
        <v>5700</v>
      </c>
      <c r="G3033" s="970"/>
      <c r="H3033" s="967"/>
      <c r="I3033" s="970"/>
      <c r="J3033" s="967"/>
      <c r="K3033" s="970"/>
      <c r="L3033" s="967"/>
      <c r="M3033" s="970"/>
      <c r="N3033" s="967"/>
      <c r="O3033" s="970"/>
      <c r="P3033" s="967"/>
      <c r="Q3033" s="970"/>
      <c r="R3033" s="967"/>
      <c r="S3033" s="970"/>
      <c r="T3033" s="967"/>
      <c r="U3033" s="970"/>
      <c r="V3033" s="967"/>
      <c r="W3033" s="970"/>
      <c r="X3033" s="1261"/>
    </row>
    <row r="3034" spans="1:24" ht="12.6" hidden="1" customHeight="1" outlineLevel="2">
      <c r="A3034" s="979">
        <v>44425</v>
      </c>
      <c r="B3034" s="1163" t="s">
        <v>5698</v>
      </c>
      <c r="C3034" s="955" t="s">
        <v>8783</v>
      </c>
      <c r="D3034" s="966"/>
      <c r="E3034" s="977" t="s">
        <v>5700</v>
      </c>
      <c r="F3034" s="972"/>
      <c r="G3034" s="970"/>
      <c r="H3034" s="967"/>
      <c r="I3034" s="970"/>
      <c r="J3034" s="967"/>
      <c r="K3034" s="970"/>
      <c r="L3034" s="967"/>
      <c r="M3034" s="970"/>
      <c r="N3034" s="967"/>
      <c r="O3034" s="970"/>
      <c r="P3034" s="967"/>
      <c r="Q3034" s="970"/>
      <c r="R3034" s="967"/>
      <c r="S3034" s="970"/>
      <c r="T3034" s="967"/>
      <c r="U3034" s="970"/>
      <c r="V3034" s="967"/>
      <c r="W3034" s="970"/>
      <c r="X3034" s="1261"/>
    </row>
    <row r="3035" spans="1:24" ht="12.6" hidden="1" customHeight="1" outlineLevel="2">
      <c r="A3035" s="979">
        <v>44425</v>
      </c>
      <c r="B3035" s="1163" t="s">
        <v>5698</v>
      </c>
      <c r="C3035" s="955" t="s">
        <v>8784</v>
      </c>
      <c r="D3035" s="966"/>
      <c r="E3035" s="968"/>
      <c r="F3035" s="972"/>
      <c r="G3035" s="970"/>
      <c r="H3035" s="967"/>
      <c r="I3035" s="970"/>
      <c r="J3035" s="967"/>
      <c r="K3035" s="970"/>
      <c r="L3035" s="967"/>
      <c r="M3035" s="970"/>
      <c r="N3035" s="967"/>
      <c r="O3035" s="973" t="s">
        <v>5700</v>
      </c>
      <c r="P3035" s="967"/>
      <c r="Q3035" s="970"/>
      <c r="R3035" s="967"/>
      <c r="S3035" s="970"/>
      <c r="T3035" s="967"/>
      <c r="U3035" s="970"/>
      <c r="V3035" s="967"/>
      <c r="W3035" s="970"/>
      <c r="X3035" s="1261"/>
    </row>
    <row r="3036" spans="1:24" ht="12.6" hidden="1" customHeight="1" outlineLevel="2">
      <c r="A3036" s="979">
        <v>44425</v>
      </c>
      <c r="B3036" s="1163" t="s">
        <v>5698</v>
      </c>
      <c r="C3036" s="955" t="s">
        <v>8785</v>
      </c>
      <c r="D3036" s="966"/>
      <c r="E3036" s="968"/>
      <c r="F3036" s="972"/>
      <c r="G3036" s="970"/>
      <c r="H3036" s="967"/>
      <c r="I3036" s="973" t="s">
        <v>5700</v>
      </c>
      <c r="J3036" s="967"/>
      <c r="K3036" s="970"/>
      <c r="L3036" s="967"/>
      <c r="M3036" s="970"/>
      <c r="N3036" s="967"/>
      <c r="O3036" s="970"/>
      <c r="P3036" s="967"/>
      <c r="Q3036" s="970"/>
      <c r="R3036" s="967"/>
      <c r="S3036" s="970"/>
      <c r="T3036" s="967"/>
      <c r="U3036" s="970"/>
      <c r="V3036" s="967"/>
      <c r="W3036" s="970"/>
      <c r="X3036" s="1261"/>
    </row>
    <row r="3037" spans="1:24" ht="12.6" hidden="1" customHeight="1" outlineLevel="2">
      <c r="A3037" s="979">
        <v>44425</v>
      </c>
      <c r="B3037" s="1163" t="s">
        <v>5745</v>
      </c>
      <c r="C3037" s="955" t="s">
        <v>8786</v>
      </c>
      <c r="D3037" s="966"/>
      <c r="E3037" s="968"/>
      <c r="F3037" s="972"/>
      <c r="G3037" s="970"/>
      <c r="H3037" s="967"/>
      <c r="I3037" s="970"/>
      <c r="J3037" s="967"/>
      <c r="K3037" s="970"/>
      <c r="L3037" s="967"/>
      <c r="M3037" s="970"/>
      <c r="N3037" s="967"/>
      <c r="O3037" s="970"/>
      <c r="P3037" s="967"/>
      <c r="Q3037" s="970"/>
      <c r="R3037" s="967"/>
      <c r="S3037" s="970"/>
      <c r="T3037" s="974" t="s">
        <v>5700</v>
      </c>
      <c r="U3037" s="970"/>
      <c r="V3037" s="967"/>
      <c r="W3037" s="970"/>
      <c r="X3037" s="1261"/>
    </row>
    <row r="3038" spans="1:24" ht="12.6" hidden="1" customHeight="1" outlineLevel="2">
      <c r="A3038" s="979">
        <v>44425</v>
      </c>
      <c r="B3038" s="1163" t="s">
        <v>5847</v>
      </c>
      <c r="C3038" s="955" t="s">
        <v>8787</v>
      </c>
      <c r="D3038" s="966"/>
      <c r="E3038" s="968"/>
      <c r="F3038" s="972"/>
      <c r="G3038" s="970"/>
      <c r="H3038" s="967"/>
      <c r="I3038" s="970"/>
      <c r="J3038" s="967"/>
      <c r="K3038" s="970"/>
      <c r="L3038" s="967"/>
      <c r="M3038" s="970"/>
      <c r="N3038" s="967"/>
      <c r="O3038" s="970"/>
      <c r="P3038" s="967"/>
      <c r="Q3038" s="970"/>
      <c r="R3038" s="967"/>
      <c r="S3038" s="970"/>
      <c r="T3038" s="974" t="s">
        <v>5700</v>
      </c>
      <c r="U3038" s="970"/>
      <c r="V3038" s="967"/>
      <c r="W3038" s="970"/>
      <c r="X3038" s="1261"/>
    </row>
    <row r="3039" spans="1:24" ht="12.6" hidden="1" customHeight="1" outlineLevel="2">
      <c r="A3039" s="979">
        <v>44425</v>
      </c>
      <c r="B3039" s="1163" t="s">
        <v>5698</v>
      </c>
      <c r="C3039" s="955" t="s">
        <v>8788</v>
      </c>
      <c r="D3039" s="966"/>
      <c r="E3039" s="977" t="s">
        <v>5700</v>
      </c>
      <c r="F3039" s="972"/>
      <c r="G3039" s="970"/>
      <c r="H3039" s="967"/>
      <c r="I3039" s="970"/>
      <c r="J3039" s="967"/>
      <c r="K3039" s="970"/>
      <c r="L3039" s="967"/>
      <c r="M3039" s="970"/>
      <c r="N3039" s="967"/>
      <c r="O3039" s="970"/>
      <c r="P3039" s="967"/>
      <c r="Q3039" s="970"/>
      <c r="R3039" s="967"/>
      <c r="S3039" s="970"/>
      <c r="T3039" s="967"/>
      <c r="U3039" s="970"/>
      <c r="V3039" s="967"/>
      <c r="W3039" s="970"/>
      <c r="X3039" s="1261"/>
    </row>
    <row r="3040" spans="1:24" ht="25.2" hidden="1" customHeight="1" outlineLevel="2">
      <c r="A3040" s="979">
        <v>44425</v>
      </c>
      <c r="B3040" s="1163" t="s">
        <v>6318</v>
      </c>
      <c r="C3040" s="955" t="s">
        <v>8789</v>
      </c>
      <c r="D3040" s="966"/>
      <c r="E3040" s="968"/>
      <c r="F3040" s="972"/>
      <c r="G3040" s="970"/>
      <c r="H3040" s="967"/>
      <c r="I3040" s="970"/>
      <c r="J3040" s="967"/>
      <c r="K3040" s="970"/>
      <c r="L3040" s="967"/>
      <c r="M3040" s="970"/>
      <c r="N3040" s="967"/>
      <c r="O3040" s="970"/>
      <c r="P3040" s="967"/>
      <c r="Q3040" s="970"/>
      <c r="R3040" s="967"/>
      <c r="S3040" s="970"/>
      <c r="T3040" s="967"/>
      <c r="U3040" s="970"/>
      <c r="V3040" s="974" t="s">
        <v>5700</v>
      </c>
      <c r="W3040" s="970"/>
      <c r="X3040" s="1261"/>
    </row>
    <row r="3041" spans="1:26" ht="25.2" hidden="1" customHeight="1" outlineLevel="2">
      <c r="A3041" s="979">
        <v>44425</v>
      </c>
      <c r="B3041" s="1163" t="s">
        <v>5698</v>
      </c>
      <c r="C3041" s="955" t="s">
        <v>8790</v>
      </c>
      <c r="D3041" s="966"/>
      <c r="E3041" s="977" t="s">
        <v>5700</v>
      </c>
      <c r="F3041" s="972"/>
      <c r="G3041" s="970"/>
      <c r="H3041" s="967"/>
      <c r="I3041" s="970"/>
      <c r="J3041" s="967"/>
      <c r="K3041" s="970"/>
      <c r="L3041" s="967"/>
      <c r="M3041" s="970"/>
      <c r="N3041" s="967"/>
      <c r="O3041" s="970"/>
      <c r="P3041" s="967"/>
      <c r="Q3041" s="970"/>
      <c r="R3041" s="967"/>
      <c r="S3041" s="970"/>
      <c r="T3041" s="967"/>
      <c r="U3041" s="970"/>
      <c r="V3041" s="967"/>
      <c r="W3041" s="970"/>
      <c r="X3041" s="1261"/>
      <c r="Y3041" s="967"/>
      <c r="Z3041" s="1032"/>
    </row>
    <row r="3042" spans="1:26" ht="12.6" hidden="1" customHeight="1" outlineLevel="2">
      <c r="A3042" s="979">
        <v>44425</v>
      </c>
      <c r="B3042" s="1163" t="s">
        <v>5698</v>
      </c>
      <c r="C3042" s="955" t="s">
        <v>8791</v>
      </c>
      <c r="D3042" s="975" t="s">
        <v>5700</v>
      </c>
      <c r="E3042" s="968"/>
      <c r="F3042" s="972"/>
      <c r="G3042" s="970"/>
      <c r="H3042" s="967"/>
      <c r="I3042" s="970"/>
      <c r="J3042" s="967"/>
      <c r="K3042" s="970"/>
      <c r="L3042" s="967"/>
      <c r="M3042" s="970"/>
      <c r="N3042" s="967"/>
      <c r="O3042" s="970"/>
      <c r="P3042" s="967"/>
      <c r="Q3042" s="970"/>
      <c r="R3042" s="967"/>
      <c r="S3042" s="970"/>
      <c r="T3042" s="967"/>
      <c r="U3042" s="970"/>
      <c r="V3042" s="967"/>
      <c r="W3042" s="970"/>
      <c r="X3042" s="1261"/>
      <c r="Y3042" s="967"/>
      <c r="Z3042" s="1032"/>
    </row>
    <row r="3043" spans="1:26" ht="25.2" hidden="1" customHeight="1" outlineLevel="2">
      <c r="A3043" s="979">
        <v>44425</v>
      </c>
      <c r="B3043" s="1163" t="s">
        <v>5745</v>
      </c>
      <c r="C3043" s="955" t="s">
        <v>8792</v>
      </c>
      <c r="D3043" s="966"/>
      <c r="E3043" s="968"/>
      <c r="F3043" s="972"/>
      <c r="G3043" s="970"/>
      <c r="H3043" s="967"/>
      <c r="I3043" s="970"/>
      <c r="J3043" s="967"/>
      <c r="K3043" s="970"/>
      <c r="L3043" s="967"/>
      <c r="M3043" s="970"/>
      <c r="N3043" s="967"/>
      <c r="O3043" s="970"/>
      <c r="P3043" s="967"/>
      <c r="Q3043" s="970"/>
      <c r="R3043" s="967"/>
      <c r="S3043" s="970"/>
      <c r="T3043" s="974" t="s">
        <v>5700</v>
      </c>
      <c r="U3043" s="970"/>
      <c r="V3043" s="967"/>
      <c r="W3043" s="970"/>
      <c r="X3043" s="1261"/>
      <c r="Y3043" s="967"/>
      <c r="Z3043" s="1032"/>
    </row>
    <row r="3044" spans="1:26" ht="12.6" hidden="1" customHeight="1" outlineLevel="2">
      <c r="A3044" s="979">
        <v>44425</v>
      </c>
      <c r="B3044" s="1163" t="s">
        <v>5698</v>
      </c>
      <c r="C3044" s="955" t="s">
        <v>8793</v>
      </c>
      <c r="D3044" s="966"/>
      <c r="E3044" s="968"/>
      <c r="F3044" s="972"/>
      <c r="G3044" s="970"/>
      <c r="H3044" s="967"/>
      <c r="I3044" s="970"/>
      <c r="J3044" s="967"/>
      <c r="K3044" s="970"/>
      <c r="L3044" s="967"/>
      <c r="M3044" s="970"/>
      <c r="N3044" s="967"/>
      <c r="O3044" s="970"/>
      <c r="P3044" s="967"/>
      <c r="Q3044" s="970"/>
      <c r="R3044" s="967"/>
      <c r="S3044" s="970"/>
      <c r="T3044" s="967"/>
      <c r="U3044" s="970"/>
      <c r="V3044" s="967"/>
      <c r="W3044" s="970"/>
      <c r="X3044" s="1261"/>
      <c r="Y3044" s="967"/>
      <c r="Z3044" s="1032"/>
    </row>
    <row r="3045" spans="1:26" ht="12.6" hidden="1" customHeight="1" outlineLevel="2">
      <c r="A3045" s="979">
        <v>44425</v>
      </c>
      <c r="B3045" s="1163" t="s">
        <v>8794</v>
      </c>
      <c r="C3045" s="955" t="s">
        <v>8795</v>
      </c>
      <c r="D3045" s="966"/>
      <c r="E3045" s="968"/>
      <c r="F3045" s="972"/>
      <c r="G3045" s="970"/>
      <c r="H3045" s="967"/>
      <c r="I3045" s="970"/>
      <c r="J3045" s="967"/>
      <c r="K3045" s="970"/>
      <c r="L3045" s="967"/>
      <c r="M3045" s="970"/>
      <c r="N3045" s="967"/>
      <c r="O3045" s="970"/>
      <c r="P3045" s="967"/>
      <c r="Q3045" s="970"/>
      <c r="R3045" s="967"/>
      <c r="S3045" s="970"/>
      <c r="T3045" s="967"/>
      <c r="U3045" s="970"/>
      <c r="V3045" s="967"/>
      <c r="W3045" s="970"/>
      <c r="X3045" s="1261"/>
      <c r="Y3045" s="967"/>
      <c r="Z3045" s="1032"/>
    </row>
    <row r="3046" spans="1:26" ht="25.2" hidden="1" customHeight="1" outlineLevel="2">
      <c r="A3046" s="979">
        <v>44425</v>
      </c>
      <c r="B3046" s="1163" t="s">
        <v>5698</v>
      </c>
      <c r="C3046" s="955" t="s">
        <v>8796</v>
      </c>
      <c r="D3046" s="975" t="s">
        <v>5700</v>
      </c>
      <c r="E3046" s="968"/>
      <c r="F3046" s="972"/>
      <c r="G3046" s="970"/>
      <c r="H3046" s="967"/>
      <c r="I3046" s="970"/>
      <c r="J3046" s="967"/>
      <c r="K3046" s="970"/>
      <c r="L3046" s="967"/>
      <c r="M3046" s="970"/>
      <c r="N3046" s="967"/>
      <c r="O3046" s="970"/>
      <c r="P3046" s="967"/>
      <c r="Q3046" s="970"/>
      <c r="R3046" s="967"/>
      <c r="S3046" s="970"/>
      <c r="T3046" s="967"/>
      <c r="U3046" s="970"/>
      <c r="V3046" s="967"/>
      <c r="W3046" s="970"/>
      <c r="X3046" s="1261"/>
      <c r="Y3046" s="967"/>
      <c r="Z3046" s="1032"/>
    </row>
    <row r="3047" spans="1:26" ht="12.6" hidden="1" customHeight="1" outlineLevel="1" collapsed="1">
      <c r="A3047" s="1287">
        <v>44426</v>
      </c>
      <c r="B3047" s="1163" t="s">
        <v>5739</v>
      </c>
      <c r="C3047" s="955" t="s">
        <v>8797</v>
      </c>
      <c r="D3047" s="966"/>
      <c r="E3047" s="977" t="s">
        <v>5700</v>
      </c>
      <c r="F3047" s="972"/>
      <c r="G3047" s="970"/>
      <c r="H3047" s="967"/>
      <c r="I3047" s="970"/>
      <c r="J3047" s="967"/>
      <c r="K3047" s="970"/>
      <c r="L3047" s="967"/>
      <c r="M3047" s="970"/>
      <c r="N3047" s="967"/>
      <c r="O3047" s="970"/>
      <c r="P3047" s="967"/>
      <c r="Q3047" s="970"/>
      <c r="R3047" s="967"/>
      <c r="S3047" s="970"/>
      <c r="T3047" s="967"/>
      <c r="U3047" s="970"/>
      <c r="V3047" s="967"/>
      <c r="W3047" s="970"/>
      <c r="X3047" s="1261"/>
      <c r="Y3047" s="967"/>
      <c r="Z3047" s="1032"/>
    </row>
    <row r="3048" spans="1:26" ht="12.6" hidden="1" customHeight="1" outlineLevel="2">
      <c r="A3048" s="1287">
        <v>44426</v>
      </c>
      <c r="B3048" s="1163" t="s">
        <v>5723</v>
      </c>
      <c r="C3048" s="955" t="s">
        <v>8798</v>
      </c>
      <c r="D3048" s="966"/>
      <c r="E3048" s="968"/>
      <c r="F3048" s="972"/>
      <c r="G3048" s="970"/>
      <c r="H3048" s="967"/>
      <c r="I3048" s="970"/>
      <c r="J3048" s="967"/>
      <c r="K3048" s="970"/>
      <c r="L3048" s="967"/>
      <c r="M3048" s="970"/>
      <c r="N3048" s="967"/>
      <c r="O3048" s="970"/>
      <c r="P3048" s="967"/>
      <c r="Q3048" s="970"/>
      <c r="R3048" s="967"/>
      <c r="S3048" s="970"/>
      <c r="T3048" s="967"/>
      <c r="U3048" s="970"/>
      <c r="V3048" s="974" t="s">
        <v>5700</v>
      </c>
      <c r="W3048" s="970"/>
      <c r="X3048" s="1261"/>
      <c r="Y3048" s="967"/>
      <c r="Z3048" s="1032"/>
    </row>
    <row r="3049" spans="1:26" ht="12.6" hidden="1" customHeight="1" outlineLevel="2">
      <c r="A3049" s="1287">
        <v>44426</v>
      </c>
      <c r="B3049" s="1163" t="s">
        <v>5698</v>
      </c>
      <c r="C3049" s="955" t="s">
        <v>8799</v>
      </c>
      <c r="D3049" s="966"/>
      <c r="E3049" s="977" t="s">
        <v>5700</v>
      </c>
      <c r="F3049" s="972"/>
      <c r="G3049" s="970"/>
      <c r="H3049" s="967"/>
      <c r="I3049" s="970"/>
      <c r="J3049" s="967"/>
      <c r="K3049" s="970"/>
      <c r="L3049" s="967"/>
      <c r="M3049" s="970"/>
      <c r="N3049" s="967"/>
      <c r="O3049" s="970"/>
      <c r="P3049" s="967"/>
      <c r="Q3049" s="970"/>
      <c r="R3049" s="967"/>
      <c r="S3049" s="970"/>
      <c r="T3049" s="967"/>
      <c r="U3049" s="970"/>
      <c r="V3049" s="967"/>
      <c r="W3049" s="970"/>
      <c r="X3049" s="1261"/>
      <c r="Y3049" s="967"/>
      <c r="Z3049" s="1032"/>
    </row>
    <row r="3050" spans="1:26" ht="25.2" hidden="1" customHeight="1" outlineLevel="2">
      <c r="A3050" s="1287">
        <v>44426</v>
      </c>
      <c r="B3050" s="1163" t="s">
        <v>5698</v>
      </c>
      <c r="C3050" s="955" t="s">
        <v>8800</v>
      </c>
      <c r="D3050" s="966"/>
      <c r="E3050" s="968"/>
      <c r="F3050" s="972"/>
      <c r="G3050" s="970"/>
      <c r="H3050" s="967"/>
      <c r="I3050" s="970"/>
      <c r="J3050" s="967"/>
      <c r="K3050" s="970"/>
      <c r="L3050" s="967"/>
      <c r="M3050" s="970"/>
      <c r="N3050" s="967"/>
      <c r="O3050" s="970"/>
      <c r="P3050" s="967"/>
      <c r="Q3050" s="970"/>
      <c r="R3050" s="974" t="s">
        <v>5700</v>
      </c>
      <c r="S3050" s="970"/>
      <c r="T3050" s="967"/>
      <c r="U3050" s="970"/>
      <c r="V3050" s="967"/>
      <c r="W3050" s="970"/>
      <c r="X3050" s="1261"/>
      <c r="Y3050" s="967"/>
      <c r="Z3050" s="1032"/>
    </row>
    <row r="3051" spans="1:26" ht="12.6" hidden="1" customHeight="1" outlineLevel="2">
      <c r="A3051" s="1287">
        <v>44426</v>
      </c>
      <c r="B3051" s="1163" t="s">
        <v>5698</v>
      </c>
      <c r="C3051" s="955" t="s">
        <v>8801</v>
      </c>
      <c r="D3051" s="975" t="s">
        <v>5700</v>
      </c>
      <c r="E3051" s="968"/>
      <c r="F3051" s="972"/>
      <c r="G3051" s="970"/>
      <c r="H3051" s="967"/>
      <c r="I3051" s="970"/>
      <c r="J3051" s="967"/>
      <c r="K3051" s="970"/>
      <c r="L3051" s="967"/>
      <c r="M3051" s="970"/>
      <c r="N3051" s="967"/>
      <c r="O3051" s="970"/>
      <c r="P3051" s="967"/>
      <c r="Q3051" s="970"/>
      <c r="R3051" s="967"/>
      <c r="S3051" s="970"/>
      <c r="T3051" s="967"/>
      <c r="U3051" s="970"/>
      <c r="V3051" s="967"/>
      <c r="W3051" s="970"/>
      <c r="X3051" s="1261"/>
      <c r="Y3051" s="967"/>
      <c r="Z3051" s="1032"/>
    </row>
    <row r="3052" spans="1:26" ht="12.6" hidden="1" customHeight="1" outlineLevel="2">
      <c r="A3052" s="1287">
        <v>44426</v>
      </c>
      <c r="B3052" s="1163" t="s">
        <v>8802</v>
      </c>
      <c r="C3052" s="955" t="s">
        <v>8803</v>
      </c>
      <c r="D3052" s="966"/>
      <c r="E3052" s="968"/>
      <c r="F3052" s="972"/>
      <c r="G3052" s="970"/>
      <c r="H3052" s="967"/>
      <c r="I3052" s="970"/>
      <c r="J3052" s="967"/>
      <c r="K3052" s="970"/>
      <c r="L3052" s="967"/>
      <c r="M3052" s="970"/>
      <c r="N3052" s="967"/>
      <c r="O3052" s="970"/>
      <c r="P3052" s="967"/>
      <c r="Q3052" s="970"/>
      <c r="R3052" s="967"/>
      <c r="S3052" s="970"/>
      <c r="T3052" s="974" t="s">
        <v>5700</v>
      </c>
      <c r="U3052" s="970"/>
      <c r="V3052" s="967"/>
      <c r="W3052" s="970"/>
      <c r="X3052" s="1261"/>
      <c r="Y3052" s="967"/>
      <c r="Z3052" s="1032" t="s">
        <v>3335</v>
      </c>
    </row>
    <row r="3053" spans="1:26" ht="12.6" hidden="1" customHeight="1" outlineLevel="2">
      <c r="A3053" s="1287">
        <v>44426</v>
      </c>
      <c r="B3053" s="1163" t="s">
        <v>5698</v>
      </c>
      <c r="C3053" s="955" t="s">
        <v>8804</v>
      </c>
      <c r="D3053" s="966"/>
      <c r="E3053" s="977" t="s">
        <v>5700</v>
      </c>
      <c r="F3053" s="972"/>
      <c r="G3053" s="970"/>
      <c r="H3053" s="967"/>
      <c r="I3053" s="970"/>
      <c r="J3053" s="967"/>
      <c r="K3053" s="970"/>
      <c r="L3053" s="967"/>
      <c r="M3053" s="970"/>
      <c r="N3053" s="967"/>
      <c r="O3053" s="970"/>
      <c r="P3053" s="967"/>
      <c r="Q3053" s="970"/>
      <c r="R3053" s="967"/>
      <c r="S3053" s="970"/>
      <c r="T3053" s="967"/>
      <c r="U3053" s="970"/>
      <c r="V3053" s="967"/>
      <c r="W3053" s="970"/>
      <c r="X3053" s="1261"/>
      <c r="Y3053" s="967"/>
      <c r="Z3053" s="1032"/>
    </row>
    <row r="3054" spans="1:26" ht="12.6" hidden="1" customHeight="1" outlineLevel="2">
      <c r="A3054" s="1287">
        <v>44426</v>
      </c>
      <c r="B3054" s="1163" t="s">
        <v>5698</v>
      </c>
      <c r="C3054" s="955" t="s">
        <v>8805</v>
      </c>
      <c r="D3054" s="966"/>
      <c r="E3054" s="968"/>
      <c r="F3054" s="972"/>
      <c r="G3054" s="970"/>
      <c r="H3054" s="967"/>
      <c r="I3054" s="970"/>
      <c r="J3054" s="967"/>
      <c r="K3054" s="970"/>
      <c r="L3054" s="967"/>
      <c r="M3054" s="970"/>
      <c r="N3054" s="967"/>
      <c r="O3054" s="970"/>
      <c r="P3054" s="967"/>
      <c r="Q3054" s="970"/>
      <c r="R3054" s="967"/>
      <c r="S3054" s="970"/>
      <c r="T3054" s="974" t="s">
        <v>5700</v>
      </c>
      <c r="U3054" s="970"/>
      <c r="V3054" s="967"/>
      <c r="W3054" s="970"/>
      <c r="X3054" s="1261"/>
      <c r="Y3054" s="967"/>
      <c r="Z3054" s="1032"/>
    </row>
    <row r="3055" spans="1:26" ht="12.6" hidden="1" customHeight="1" outlineLevel="2">
      <c r="A3055" s="1287">
        <v>44426</v>
      </c>
      <c r="B3055" s="1163" t="s">
        <v>5698</v>
      </c>
      <c r="C3055" s="955" t="s">
        <v>8806</v>
      </c>
      <c r="D3055" s="966"/>
      <c r="E3055" s="977" t="s">
        <v>5700</v>
      </c>
      <c r="F3055" s="972"/>
      <c r="G3055" s="970"/>
      <c r="H3055" s="967"/>
      <c r="I3055" s="970"/>
      <c r="J3055" s="967"/>
      <c r="K3055" s="970"/>
      <c r="L3055" s="967"/>
      <c r="M3055" s="970"/>
      <c r="N3055" s="967"/>
      <c r="O3055" s="970"/>
      <c r="P3055" s="967"/>
      <c r="Q3055" s="970"/>
      <c r="R3055" s="967"/>
      <c r="S3055" s="970"/>
      <c r="T3055" s="967"/>
      <c r="U3055" s="970"/>
      <c r="V3055" s="967"/>
      <c r="W3055" s="970"/>
      <c r="X3055" s="1261"/>
      <c r="Y3055" s="967"/>
      <c r="Z3055" s="1032"/>
    </row>
    <row r="3056" spans="1:26" ht="12.6" hidden="1" customHeight="1" outlineLevel="2">
      <c r="A3056" s="1287">
        <v>44426</v>
      </c>
      <c r="B3056" s="1163" t="s">
        <v>5698</v>
      </c>
      <c r="C3056" s="955" t="s">
        <v>8807</v>
      </c>
      <c r="D3056" s="966"/>
      <c r="E3056" s="977" t="s">
        <v>5700</v>
      </c>
      <c r="F3056" s="972"/>
      <c r="G3056" s="970"/>
      <c r="H3056" s="967"/>
      <c r="I3056" s="970"/>
      <c r="J3056" s="967"/>
      <c r="K3056" s="970"/>
      <c r="L3056" s="967"/>
      <c r="M3056" s="970"/>
      <c r="N3056" s="967"/>
      <c r="O3056" s="970"/>
      <c r="P3056" s="967"/>
      <c r="Q3056" s="970"/>
      <c r="R3056" s="967"/>
      <c r="S3056" s="970"/>
      <c r="T3056" s="967"/>
      <c r="U3056" s="970"/>
      <c r="V3056" s="967"/>
      <c r="W3056" s="970"/>
      <c r="X3056" s="1261"/>
      <c r="Y3056" s="967"/>
      <c r="Z3056" s="1032"/>
    </row>
    <row r="3057" spans="1:26" ht="12.6" hidden="1" customHeight="1" outlineLevel="2">
      <c r="A3057" s="1287">
        <v>44426</v>
      </c>
      <c r="B3057" s="1163" t="s">
        <v>5698</v>
      </c>
      <c r="C3057" s="955" t="s">
        <v>8808</v>
      </c>
      <c r="D3057" s="975" t="s">
        <v>5700</v>
      </c>
      <c r="E3057" s="968"/>
      <c r="F3057" s="972"/>
      <c r="G3057" s="970"/>
      <c r="H3057" s="967"/>
      <c r="I3057" s="970"/>
      <c r="J3057" s="967"/>
      <c r="K3057" s="970"/>
      <c r="L3057" s="967"/>
      <c r="M3057" s="970"/>
      <c r="N3057" s="967"/>
      <c r="O3057" s="970"/>
      <c r="P3057" s="967"/>
      <c r="Q3057" s="970"/>
      <c r="R3057" s="967"/>
      <c r="S3057" s="970"/>
      <c r="T3057" s="967"/>
      <c r="U3057" s="970"/>
      <c r="V3057" s="967"/>
      <c r="W3057" s="970"/>
      <c r="X3057" s="1261"/>
      <c r="Y3057" s="967"/>
      <c r="Z3057" s="1032"/>
    </row>
    <row r="3058" spans="1:26" ht="12.6" hidden="1" customHeight="1" outlineLevel="2">
      <c r="A3058" s="1287">
        <v>44426</v>
      </c>
      <c r="B3058" s="1163" t="s">
        <v>5698</v>
      </c>
      <c r="C3058" s="955" t="s">
        <v>8809</v>
      </c>
      <c r="D3058" s="975" t="s">
        <v>5700</v>
      </c>
      <c r="E3058" s="977" t="s">
        <v>5700</v>
      </c>
      <c r="F3058" s="972"/>
      <c r="G3058" s="970"/>
      <c r="H3058" s="967"/>
      <c r="I3058" s="970"/>
      <c r="J3058" s="967"/>
      <c r="K3058" s="970"/>
      <c r="L3058" s="967"/>
      <c r="M3058" s="970"/>
      <c r="N3058" s="967"/>
      <c r="O3058" s="970"/>
      <c r="P3058" s="967"/>
      <c r="Q3058" s="970"/>
      <c r="R3058" s="967"/>
      <c r="S3058" s="970"/>
      <c r="T3058" s="967"/>
      <c r="U3058" s="970"/>
      <c r="V3058" s="967"/>
      <c r="W3058" s="970"/>
      <c r="X3058" s="1261"/>
      <c r="Y3058" s="967"/>
      <c r="Z3058" s="1032"/>
    </row>
    <row r="3059" spans="1:26" ht="12.6" hidden="1" customHeight="1" outlineLevel="2">
      <c r="A3059" s="1287">
        <v>44426</v>
      </c>
      <c r="B3059" s="1163" t="s">
        <v>5698</v>
      </c>
      <c r="C3059" s="955" t="s">
        <v>8810</v>
      </c>
      <c r="D3059" s="966"/>
      <c r="E3059" s="968"/>
      <c r="F3059" s="972"/>
      <c r="G3059" s="973" t="s">
        <v>5700</v>
      </c>
      <c r="H3059" s="967"/>
      <c r="I3059" s="970"/>
      <c r="J3059" s="967"/>
      <c r="K3059" s="970"/>
      <c r="L3059" s="967"/>
      <c r="M3059" s="970"/>
      <c r="N3059" s="967"/>
      <c r="O3059" s="970"/>
      <c r="P3059" s="967"/>
      <c r="Q3059" s="970"/>
      <c r="R3059" s="967"/>
      <c r="S3059" s="970"/>
      <c r="T3059" s="967"/>
      <c r="U3059" s="970"/>
      <c r="V3059" s="967"/>
      <c r="W3059" s="970"/>
      <c r="X3059" s="1261"/>
      <c r="Y3059" s="967"/>
      <c r="Z3059" s="1032"/>
    </row>
    <row r="3060" spans="1:26" ht="12.6" hidden="1" customHeight="1" outlineLevel="2">
      <c r="A3060" s="1287">
        <v>44426</v>
      </c>
      <c r="B3060" s="1163" t="s">
        <v>5739</v>
      </c>
      <c r="C3060" s="955" t="s">
        <v>8811</v>
      </c>
      <c r="D3060" s="966"/>
      <c r="E3060" s="968"/>
      <c r="F3060" s="972"/>
      <c r="G3060" s="973" t="s">
        <v>5700</v>
      </c>
      <c r="H3060" s="967"/>
      <c r="I3060" s="970"/>
      <c r="J3060" s="967"/>
      <c r="K3060" s="970"/>
      <c r="L3060" s="967"/>
      <c r="M3060" s="970"/>
      <c r="N3060" s="967"/>
      <c r="O3060" s="970"/>
      <c r="P3060" s="967"/>
      <c r="Q3060" s="970"/>
      <c r="R3060" s="967"/>
      <c r="S3060" s="970"/>
      <c r="T3060" s="967"/>
      <c r="U3060" s="970"/>
      <c r="V3060" s="967"/>
      <c r="W3060" s="970"/>
      <c r="X3060" s="1261"/>
      <c r="Y3060" s="967"/>
      <c r="Z3060" s="1032"/>
    </row>
    <row r="3061" spans="1:26" ht="12.6" hidden="1" customHeight="1" outlineLevel="2">
      <c r="A3061" s="1287">
        <v>44426</v>
      </c>
      <c r="B3061" s="1163" t="s">
        <v>5698</v>
      </c>
      <c r="C3061" s="955" t="s">
        <v>8812</v>
      </c>
      <c r="D3061" s="966"/>
      <c r="E3061" s="968"/>
      <c r="F3061" s="972"/>
      <c r="G3061" s="970"/>
      <c r="H3061" s="967"/>
      <c r="I3061" s="970"/>
      <c r="J3061" s="967"/>
      <c r="K3061" s="970"/>
      <c r="L3061" s="967"/>
      <c r="M3061" s="970"/>
      <c r="N3061" s="967"/>
      <c r="O3061" s="970"/>
      <c r="P3061" s="967"/>
      <c r="Q3061" s="970"/>
      <c r="R3061" s="974" t="s">
        <v>5700</v>
      </c>
      <c r="S3061" s="970"/>
      <c r="T3061" s="967"/>
      <c r="U3061" s="970"/>
      <c r="V3061" s="967"/>
      <c r="W3061" s="970"/>
      <c r="X3061" s="1261"/>
      <c r="Y3061" s="967"/>
      <c r="Z3061" s="1032" t="s">
        <v>3335</v>
      </c>
    </row>
    <row r="3062" spans="1:26" ht="12.6" hidden="1" customHeight="1" outlineLevel="2">
      <c r="A3062" s="1287">
        <v>44426</v>
      </c>
      <c r="B3062" s="1163" t="s">
        <v>5698</v>
      </c>
      <c r="C3062" s="955" t="s">
        <v>8813</v>
      </c>
      <c r="D3062" s="975" t="s">
        <v>5700</v>
      </c>
      <c r="E3062" s="968"/>
      <c r="F3062" s="972"/>
      <c r="G3062" s="970"/>
      <c r="H3062" s="967"/>
      <c r="I3062" s="970"/>
      <c r="J3062" s="967"/>
      <c r="K3062" s="970"/>
      <c r="L3062" s="967"/>
      <c r="M3062" s="970"/>
      <c r="N3062" s="967"/>
      <c r="O3062" s="970"/>
      <c r="P3062" s="967"/>
      <c r="Q3062" s="970"/>
      <c r="R3062" s="967"/>
      <c r="S3062" s="970"/>
      <c r="T3062" s="967"/>
      <c r="U3062" s="970"/>
      <c r="V3062" s="967"/>
      <c r="W3062" s="970"/>
      <c r="X3062" s="1261"/>
      <c r="Y3062" s="967"/>
      <c r="Z3062" s="1032"/>
    </row>
    <row r="3063" spans="1:26" ht="12.6" hidden="1" customHeight="1" outlineLevel="1" collapsed="1">
      <c r="A3063" s="964">
        <v>44427</v>
      </c>
      <c r="B3063" s="1163" t="s">
        <v>5698</v>
      </c>
      <c r="C3063" s="955" t="s">
        <v>8814</v>
      </c>
      <c r="D3063" s="966"/>
      <c r="E3063" s="968"/>
      <c r="F3063" s="972"/>
      <c r="G3063" s="973" t="s">
        <v>5700</v>
      </c>
      <c r="H3063" s="967"/>
      <c r="I3063" s="970"/>
      <c r="J3063" s="967"/>
      <c r="K3063" s="970"/>
      <c r="L3063" s="967"/>
      <c r="M3063" s="970"/>
      <c r="N3063" s="967"/>
      <c r="O3063" s="970"/>
      <c r="P3063" s="967"/>
      <c r="Q3063" s="970"/>
      <c r="R3063" s="967"/>
      <c r="S3063" s="970"/>
      <c r="T3063" s="967"/>
      <c r="U3063" s="970"/>
      <c r="V3063" s="967"/>
      <c r="W3063" s="970"/>
      <c r="X3063" s="1261"/>
      <c r="Y3063" s="967"/>
      <c r="Z3063" s="1032" t="s">
        <v>8815</v>
      </c>
    </row>
    <row r="3064" spans="1:26" ht="12.6" hidden="1" customHeight="1" outlineLevel="2">
      <c r="A3064" s="964">
        <v>44427</v>
      </c>
      <c r="B3064" s="1163" t="s">
        <v>5698</v>
      </c>
      <c r="C3064" s="955" t="s">
        <v>8816</v>
      </c>
      <c r="D3064" s="975" t="s">
        <v>5700</v>
      </c>
      <c r="E3064" s="968"/>
      <c r="F3064" s="972"/>
      <c r="G3064" s="970"/>
      <c r="H3064" s="967"/>
      <c r="I3064" s="970"/>
      <c r="J3064" s="967"/>
      <c r="K3064" s="970"/>
      <c r="L3064" s="967"/>
      <c r="M3064" s="970"/>
      <c r="N3064" s="967"/>
      <c r="O3064" s="970"/>
      <c r="P3064" s="967"/>
      <c r="Q3064" s="970"/>
      <c r="R3064" s="967"/>
      <c r="S3064" s="970"/>
      <c r="T3064" s="967"/>
      <c r="U3064" s="970"/>
      <c r="V3064" s="967"/>
      <c r="W3064" s="970"/>
      <c r="X3064" s="1261"/>
      <c r="Y3064" s="967"/>
      <c r="Z3064" s="1032"/>
    </row>
    <row r="3065" spans="1:26" ht="12.6" hidden="1" customHeight="1" outlineLevel="2">
      <c r="A3065" s="964">
        <v>44427</v>
      </c>
      <c r="B3065" s="1163" t="s">
        <v>5706</v>
      </c>
      <c r="C3065" s="955" t="s">
        <v>8817</v>
      </c>
      <c r="D3065" s="975" t="s">
        <v>5700</v>
      </c>
      <c r="E3065" s="968"/>
      <c r="F3065" s="972"/>
      <c r="G3065" s="970"/>
      <c r="H3065" s="967"/>
      <c r="I3065" s="970"/>
      <c r="J3065" s="967"/>
      <c r="K3065" s="970"/>
      <c r="L3065" s="967"/>
      <c r="M3065" s="970"/>
      <c r="N3065" s="967"/>
      <c r="O3065" s="970"/>
      <c r="P3065" s="967"/>
      <c r="Q3065" s="970"/>
      <c r="R3065" s="967"/>
      <c r="S3065" s="970"/>
      <c r="T3065" s="967"/>
      <c r="U3065" s="970"/>
      <c r="V3065" s="967"/>
      <c r="W3065" s="970"/>
      <c r="X3065" s="1261"/>
      <c r="Y3065" s="967"/>
      <c r="Z3065" s="1032"/>
    </row>
    <row r="3066" spans="1:26" ht="12.6" hidden="1" customHeight="1" outlineLevel="2">
      <c r="A3066" s="964">
        <v>44427</v>
      </c>
      <c r="B3066" s="1163" t="s">
        <v>8818</v>
      </c>
      <c r="C3066" s="955" t="s">
        <v>8819</v>
      </c>
      <c r="D3066" s="975" t="s">
        <v>5700</v>
      </c>
      <c r="E3066" s="968"/>
      <c r="F3066" s="972"/>
      <c r="G3066" s="970"/>
      <c r="H3066" s="967"/>
      <c r="I3066" s="970"/>
      <c r="J3066" s="967"/>
      <c r="K3066" s="970"/>
      <c r="L3066" s="967"/>
      <c r="M3066" s="970"/>
      <c r="N3066" s="967"/>
      <c r="O3066" s="970"/>
      <c r="P3066" s="967"/>
      <c r="Q3066" s="970"/>
      <c r="R3066" s="967"/>
      <c r="S3066" s="970"/>
      <c r="T3066" s="967"/>
      <c r="U3066" s="970"/>
      <c r="V3066" s="967"/>
      <c r="W3066" s="970"/>
      <c r="X3066" s="1261"/>
      <c r="Y3066" s="967"/>
      <c r="Z3066" s="1032"/>
    </row>
    <row r="3067" spans="1:26" ht="12.6" hidden="1" customHeight="1" outlineLevel="2">
      <c r="A3067" s="964">
        <v>44427</v>
      </c>
      <c r="B3067" s="1163" t="s">
        <v>5698</v>
      </c>
      <c r="C3067" s="955" t="s">
        <v>8820</v>
      </c>
      <c r="D3067" s="975" t="s">
        <v>5700</v>
      </c>
      <c r="E3067" s="968"/>
      <c r="F3067" s="972"/>
      <c r="G3067" s="970"/>
      <c r="H3067" s="967"/>
      <c r="I3067" s="970"/>
      <c r="J3067" s="967"/>
      <c r="K3067" s="970"/>
      <c r="L3067" s="967"/>
      <c r="M3067" s="970"/>
      <c r="N3067" s="967"/>
      <c r="O3067" s="970"/>
      <c r="P3067" s="967"/>
      <c r="Q3067" s="970"/>
      <c r="R3067" s="967"/>
      <c r="S3067" s="970"/>
      <c r="T3067" s="967"/>
      <c r="U3067" s="970"/>
      <c r="V3067" s="967"/>
      <c r="W3067" s="970"/>
      <c r="X3067" s="1261"/>
      <c r="Y3067" s="967"/>
      <c r="Z3067" s="1032"/>
    </row>
    <row r="3068" spans="1:26" ht="12.6" hidden="1" customHeight="1" outlineLevel="2">
      <c r="A3068" s="964">
        <v>44427</v>
      </c>
      <c r="B3068" s="1163" t="s">
        <v>5698</v>
      </c>
      <c r="C3068" s="955" t="s">
        <v>8821</v>
      </c>
      <c r="D3068" s="966"/>
      <c r="E3068" s="977" t="s">
        <v>5700</v>
      </c>
      <c r="F3068" s="972"/>
      <c r="G3068" s="970"/>
      <c r="H3068" s="967"/>
      <c r="I3068" s="970"/>
      <c r="J3068" s="967"/>
      <c r="K3068" s="970"/>
      <c r="L3068" s="967"/>
      <c r="M3068" s="970"/>
      <c r="N3068" s="967"/>
      <c r="O3068" s="970"/>
      <c r="P3068" s="967"/>
      <c r="Q3068" s="970"/>
      <c r="R3068" s="967"/>
      <c r="S3068" s="970"/>
      <c r="T3068" s="974" t="s">
        <v>5700</v>
      </c>
      <c r="U3068" s="970"/>
      <c r="V3068" s="967"/>
      <c r="W3068" s="970"/>
      <c r="X3068" s="1261"/>
      <c r="Y3068" s="967"/>
      <c r="Z3068" s="1032"/>
    </row>
    <row r="3069" spans="1:26" ht="12.6" hidden="1" customHeight="1" outlineLevel="2">
      <c r="A3069" s="964">
        <v>44427</v>
      </c>
      <c r="B3069" s="1163" t="s">
        <v>5698</v>
      </c>
      <c r="C3069" s="955" t="s">
        <v>8822</v>
      </c>
      <c r="D3069" s="975" t="s">
        <v>5700</v>
      </c>
      <c r="E3069" s="968"/>
      <c r="F3069" s="972"/>
      <c r="G3069" s="970"/>
      <c r="H3069" s="967"/>
      <c r="I3069" s="970"/>
      <c r="J3069" s="967"/>
      <c r="K3069" s="970"/>
      <c r="L3069" s="967"/>
      <c r="M3069" s="970"/>
      <c r="N3069" s="967"/>
      <c r="O3069" s="970"/>
      <c r="P3069" s="967"/>
      <c r="Q3069" s="970"/>
      <c r="R3069" s="967"/>
      <c r="S3069" s="970"/>
      <c r="T3069" s="967"/>
      <c r="U3069" s="970"/>
      <c r="V3069" s="967"/>
      <c r="W3069" s="970"/>
      <c r="X3069" s="1261"/>
      <c r="Y3069" s="967"/>
      <c r="Z3069" s="1032"/>
    </row>
    <row r="3070" spans="1:26" ht="12.6" hidden="1" customHeight="1" outlineLevel="2">
      <c r="A3070" s="964">
        <v>44427</v>
      </c>
      <c r="B3070" s="1163" t="s">
        <v>5698</v>
      </c>
      <c r="C3070" s="955" t="s">
        <v>8823</v>
      </c>
      <c r="D3070" s="966"/>
      <c r="E3070" s="968"/>
      <c r="F3070" s="972"/>
      <c r="G3070" s="970"/>
      <c r="H3070" s="967"/>
      <c r="I3070" s="970"/>
      <c r="J3070" s="967"/>
      <c r="K3070" s="970"/>
      <c r="L3070" s="967"/>
      <c r="M3070" s="970"/>
      <c r="N3070" s="967"/>
      <c r="O3070" s="970"/>
      <c r="P3070" s="967"/>
      <c r="Q3070" s="970"/>
      <c r="R3070" s="967"/>
      <c r="S3070" s="970"/>
      <c r="T3070" s="974" t="s">
        <v>5700</v>
      </c>
      <c r="U3070" s="970"/>
      <c r="V3070" s="967"/>
      <c r="W3070" s="970"/>
      <c r="X3070" s="1261"/>
      <c r="Y3070" s="967"/>
      <c r="Z3070" s="1032"/>
    </row>
    <row r="3071" spans="1:26" ht="12.6" hidden="1" customHeight="1" outlineLevel="2">
      <c r="A3071" s="964">
        <v>44427</v>
      </c>
      <c r="B3071" s="1163" t="s">
        <v>5698</v>
      </c>
      <c r="C3071" s="955" t="s">
        <v>8824</v>
      </c>
      <c r="D3071" s="966"/>
      <c r="E3071" s="968"/>
      <c r="F3071" s="972"/>
      <c r="G3071" s="973" t="s">
        <v>5700</v>
      </c>
      <c r="H3071" s="967"/>
      <c r="I3071" s="970"/>
      <c r="J3071" s="967"/>
      <c r="K3071" s="970"/>
      <c r="L3071" s="967"/>
      <c r="M3071" s="970"/>
      <c r="N3071" s="967"/>
      <c r="O3071" s="970"/>
      <c r="P3071" s="967"/>
      <c r="Q3071" s="970"/>
      <c r="R3071" s="967"/>
      <c r="S3071" s="970"/>
      <c r="T3071" s="967"/>
      <c r="U3071" s="970"/>
      <c r="V3071" s="967"/>
      <c r="W3071" s="970"/>
      <c r="X3071" s="1261"/>
      <c r="Y3071" s="967"/>
      <c r="Z3071" s="1032"/>
    </row>
    <row r="3072" spans="1:26" ht="12.6" hidden="1" customHeight="1" outlineLevel="2">
      <c r="A3072" s="964">
        <v>44427</v>
      </c>
      <c r="B3072" s="1163" t="s">
        <v>5698</v>
      </c>
      <c r="C3072" s="955" t="s">
        <v>8825</v>
      </c>
      <c r="D3072" s="966"/>
      <c r="E3072" s="968"/>
      <c r="F3072" s="972"/>
      <c r="G3072" s="970"/>
      <c r="H3072" s="974" t="s">
        <v>5700</v>
      </c>
      <c r="I3072" s="970"/>
      <c r="J3072" s="967"/>
      <c r="K3072" s="970"/>
      <c r="L3072" s="967"/>
      <c r="M3072" s="970"/>
      <c r="N3072" s="967"/>
      <c r="O3072" s="970"/>
      <c r="P3072" s="967"/>
      <c r="Q3072" s="970"/>
      <c r="R3072" s="967"/>
      <c r="S3072" s="970"/>
      <c r="T3072" s="967"/>
      <c r="U3072" s="973" t="s">
        <v>5700</v>
      </c>
      <c r="V3072" s="967"/>
      <c r="W3072" s="970"/>
      <c r="X3072" s="1261"/>
      <c r="Y3072" s="967"/>
      <c r="Z3072" s="1032"/>
    </row>
    <row r="3073" spans="1:26" ht="12.6" hidden="1" customHeight="1" outlineLevel="2">
      <c r="A3073" s="964">
        <v>44427</v>
      </c>
      <c r="B3073" s="1163" t="s">
        <v>5698</v>
      </c>
      <c r="C3073" s="955" t="s">
        <v>8826</v>
      </c>
      <c r="D3073" s="966"/>
      <c r="E3073" s="968"/>
      <c r="F3073" s="972"/>
      <c r="G3073" s="970"/>
      <c r="H3073" s="967"/>
      <c r="I3073" s="970"/>
      <c r="J3073" s="967"/>
      <c r="K3073" s="970"/>
      <c r="L3073" s="967"/>
      <c r="M3073" s="970"/>
      <c r="N3073" s="967"/>
      <c r="O3073" s="970"/>
      <c r="P3073" s="967"/>
      <c r="Q3073" s="970"/>
      <c r="R3073" s="967"/>
      <c r="S3073" s="970"/>
      <c r="T3073" s="974" t="s">
        <v>5700</v>
      </c>
      <c r="U3073" s="970"/>
      <c r="V3073" s="967"/>
      <c r="W3073" s="970"/>
      <c r="X3073" s="1261"/>
      <c r="Y3073" s="967"/>
      <c r="Z3073" s="1032"/>
    </row>
    <row r="3074" spans="1:26" ht="12.6" hidden="1" customHeight="1" outlineLevel="2">
      <c r="A3074" s="964">
        <v>44427</v>
      </c>
      <c r="B3074" s="1163" t="s">
        <v>5698</v>
      </c>
      <c r="C3074" s="955" t="s">
        <v>8827</v>
      </c>
      <c r="D3074" s="966"/>
      <c r="E3074" s="968"/>
      <c r="F3074" s="969" t="s">
        <v>5700</v>
      </c>
      <c r="G3074" s="970"/>
      <c r="H3074" s="967"/>
      <c r="I3074" s="970"/>
      <c r="J3074" s="967"/>
      <c r="K3074" s="970"/>
      <c r="L3074" s="967"/>
      <c r="M3074" s="970"/>
      <c r="N3074" s="967"/>
      <c r="O3074" s="970"/>
      <c r="P3074" s="967"/>
      <c r="Q3074" s="970"/>
      <c r="R3074" s="967"/>
      <c r="S3074" s="970"/>
      <c r="T3074" s="967"/>
      <c r="U3074" s="970"/>
      <c r="V3074" s="967"/>
      <c r="W3074" s="970"/>
      <c r="X3074" s="1261"/>
      <c r="Y3074" s="967"/>
      <c r="Z3074" s="1032"/>
    </row>
    <row r="3075" spans="1:26" ht="12.6" hidden="1" customHeight="1" outlineLevel="2">
      <c r="A3075" s="964">
        <v>44427</v>
      </c>
      <c r="B3075" s="1163" t="s">
        <v>5698</v>
      </c>
      <c r="C3075" s="955" t="s">
        <v>8828</v>
      </c>
      <c r="D3075" s="966"/>
      <c r="E3075" s="968"/>
      <c r="F3075" s="972"/>
      <c r="G3075" s="970"/>
      <c r="H3075" s="967"/>
      <c r="I3075" s="970"/>
      <c r="J3075" s="967"/>
      <c r="K3075" s="970"/>
      <c r="L3075" s="967"/>
      <c r="M3075" s="970"/>
      <c r="N3075" s="967"/>
      <c r="O3075" s="970"/>
      <c r="P3075" s="967"/>
      <c r="Q3075" s="970"/>
      <c r="R3075" s="967"/>
      <c r="S3075" s="970"/>
      <c r="T3075" s="974" t="s">
        <v>5700</v>
      </c>
      <c r="U3075" s="970"/>
      <c r="V3075" s="967"/>
      <c r="W3075" s="970"/>
      <c r="X3075" s="1261"/>
      <c r="Y3075" s="967"/>
      <c r="Z3075" s="1032"/>
    </row>
    <row r="3076" spans="1:26" ht="12.6" hidden="1" customHeight="1" outlineLevel="2">
      <c r="A3076" s="964">
        <v>44427</v>
      </c>
      <c r="B3076" s="1163" t="s">
        <v>5698</v>
      </c>
      <c r="C3076" s="955" t="s">
        <v>8829</v>
      </c>
      <c r="D3076" s="966"/>
      <c r="E3076" s="968"/>
      <c r="F3076" s="972"/>
      <c r="G3076" s="970"/>
      <c r="H3076" s="974" t="s">
        <v>5700</v>
      </c>
      <c r="I3076" s="970"/>
      <c r="J3076" s="967"/>
      <c r="K3076" s="970"/>
      <c r="L3076" s="967"/>
      <c r="M3076" s="970"/>
      <c r="N3076" s="967"/>
      <c r="O3076" s="970"/>
      <c r="P3076" s="967"/>
      <c r="Q3076" s="970"/>
      <c r="R3076" s="967"/>
      <c r="S3076" s="970"/>
      <c r="T3076" s="974" t="s">
        <v>5700</v>
      </c>
      <c r="U3076" s="970"/>
      <c r="V3076" s="967"/>
      <c r="W3076" s="970"/>
      <c r="X3076" s="1261"/>
      <c r="Y3076" s="967"/>
      <c r="Z3076" s="1032"/>
    </row>
    <row r="3077" spans="1:26" ht="12.6" hidden="1" customHeight="1" outlineLevel="1" collapsed="1">
      <c r="A3077" s="1288">
        <v>44428</v>
      </c>
      <c r="B3077" s="1163" t="s">
        <v>5723</v>
      </c>
      <c r="C3077" s="955" t="s">
        <v>8830</v>
      </c>
      <c r="D3077" s="966"/>
      <c r="E3077" s="977" t="s">
        <v>5700</v>
      </c>
      <c r="F3077" s="972"/>
      <c r="G3077" s="970"/>
      <c r="H3077" s="967"/>
      <c r="I3077" s="970"/>
      <c r="J3077" s="967"/>
      <c r="K3077" s="970"/>
      <c r="L3077" s="967"/>
      <c r="M3077" s="970"/>
      <c r="N3077" s="967"/>
      <c r="O3077" s="970"/>
      <c r="P3077" s="967"/>
      <c r="Q3077" s="970"/>
      <c r="R3077" s="967"/>
      <c r="S3077" s="970"/>
      <c r="T3077" s="967"/>
      <c r="U3077" s="970"/>
      <c r="V3077" s="967"/>
      <c r="W3077" s="970"/>
      <c r="X3077" s="1261"/>
      <c r="Y3077" s="967"/>
      <c r="Z3077" s="1032"/>
    </row>
    <row r="3078" spans="1:26" ht="12.6" hidden="1" customHeight="1" outlineLevel="2">
      <c r="A3078" s="1288">
        <v>44428</v>
      </c>
      <c r="B3078" s="1163" t="s">
        <v>5698</v>
      </c>
      <c r="C3078" s="955" t="s">
        <v>8831</v>
      </c>
      <c r="D3078" s="966"/>
      <c r="E3078" s="968"/>
      <c r="F3078" s="972"/>
      <c r="G3078" s="970"/>
      <c r="H3078" s="974" t="s">
        <v>5700</v>
      </c>
      <c r="I3078" s="970"/>
      <c r="J3078" s="967"/>
      <c r="K3078" s="970"/>
      <c r="L3078" s="967"/>
      <c r="M3078" s="970"/>
      <c r="N3078" s="967"/>
      <c r="O3078" s="970"/>
      <c r="P3078" s="967"/>
      <c r="Q3078" s="970"/>
      <c r="R3078" s="967"/>
      <c r="S3078" s="970"/>
      <c r="T3078" s="967"/>
      <c r="U3078" s="970"/>
      <c r="V3078" s="967"/>
      <c r="W3078" s="970"/>
      <c r="X3078" s="1261"/>
      <c r="Y3078" s="967"/>
      <c r="Z3078" s="1032"/>
    </row>
    <row r="3079" spans="1:26" ht="12.6" hidden="1" customHeight="1" outlineLevel="2">
      <c r="A3079" s="1288">
        <v>44428</v>
      </c>
      <c r="B3079" s="1163" t="s">
        <v>5698</v>
      </c>
      <c r="C3079" s="955" t="s">
        <v>8832</v>
      </c>
      <c r="D3079" s="966"/>
      <c r="E3079" s="968"/>
      <c r="F3079" s="972"/>
      <c r="G3079" s="970"/>
      <c r="H3079" s="967"/>
      <c r="I3079" s="970"/>
      <c r="J3079" s="967"/>
      <c r="K3079" s="970"/>
      <c r="L3079" s="967"/>
      <c r="M3079" s="970"/>
      <c r="N3079" s="967"/>
      <c r="O3079" s="970"/>
      <c r="P3079" s="967"/>
      <c r="Q3079" s="970"/>
      <c r="R3079" s="967"/>
      <c r="S3079" s="970"/>
      <c r="T3079" s="967"/>
      <c r="U3079" s="970"/>
      <c r="V3079" s="967"/>
      <c r="W3079" s="970"/>
      <c r="X3079" s="1261"/>
      <c r="Y3079" s="967"/>
      <c r="Z3079" s="1032"/>
    </row>
    <row r="3080" spans="1:26" ht="12.6" hidden="1" customHeight="1" outlineLevel="2">
      <c r="A3080" s="1288">
        <v>44428</v>
      </c>
      <c r="B3080" s="1163" t="s">
        <v>5698</v>
      </c>
      <c r="C3080" s="955" t="s">
        <v>8833</v>
      </c>
      <c r="D3080" s="975" t="s">
        <v>2368</v>
      </c>
      <c r="E3080" s="968"/>
      <c r="F3080" s="972"/>
      <c r="G3080" s="970"/>
      <c r="H3080" s="967"/>
      <c r="I3080" s="970"/>
      <c r="J3080" s="967"/>
      <c r="K3080" s="970"/>
      <c r="L3080" s="967"/>
      <c r="M3080" s="970"/>
      <c r="N3080" s="967"/>
      <c r="O3080" s="970"/>
      <c r="P3080" s="967"/>
      <c r="Q3080" s="970"/>
      <c r="R3080" s="967"/>
      <c r="S3080" s="970"/>
      <c r="T3080" s="967"/>
      <c r="U3080" s="970"/>
      <c r="V3080" s="967"/>
      <c r="W3080" s="970"/>
      <c r="X3080" s="1261"/>
      <c r="Y3080" s="967"/>
      <c r="Z3080" s="1032"/>
    </row>
    <row r="3081" spans="1:26" ht="12.6" hidden="1" customHeight="1" outlineLevel="2">
      <c r="A3081" s="1288">
        <v>44428</v>
      </c>
      <c r="B3081" s="1163" t="s">
        <v>5739</v>
      </c>
      <c r="C3081" s="955" t="s">
        <v>8834</v>
      </c>
      <c r="D3081" s="966"/>
      <c r="E3081" s="968"/>
      <c r="F3081" s="972"/>
      <c r="G3081" s="970"/>
      <c r="H3081" s="967"/>
      <c r="I3081" s="970"/>
      <c r="J3081" s="967"/>
      <c r="K3081" s="970"/>
      <c r="L3081" s="967"/>
      <c r="M3081" s="970"/>
      <c r="N3081" s="967"/>
      <c r="O3081" s="970"/>
      <c r="P3081" s="967"/>
      <c r="Q3081" s="970"/>
      <c r="R3081" s="967"/>
      <c r="S3081" s="970"/>
      <c r="T3081" s="967"/>
      <c r="U3081" s="970"/>
      <c r="V3081" s="967"/>
      <c r="W3081" s="970"/>
      <c r="X3081" s="1261"/>
      <c r="Y3081" s="967"/>
      <c r="Z3081" s="1032"/>
    </row>
    <row r="3082" spans="1:26" ht="12.6" hidden="1" customHeight="1" outlineLevel="2">
      <c r="A3082" s="1288">
        <v>44428</v>
      </c>
      <c r="B3082" s="1163" t="s">
        <v>5698</v>
      </c>
      <c r="C3082" s="955" t="s">
        <v>8835</v>
      </c>
      <c r="D3082" s="966"/>
      <c r="E3082" s="968"/>
      <c r="F3082" s="972"/>
      <c r="G3082" s="970"/>
      <c r="H3082" s="967"/>
      <c r="I3082" s="970"/>
      <c r="J3082" s="967"/>
      <c r="K3082" s="970"/>
      <c r="L3082" s="967"/>
      <c r="M3082" s="970"/>
      <c r="N3082" s="967"/>
      <c r="O3082" s="970"/>
      <c r="P3082" s="967"/>
      <c r="Q3082" s="970"/>
      <c r="R3082" s="967"/>
      <c r="S3082" s="970"/>
      <c r="T3082" s="967"/>
      <c r="U3082" s="970"/>
      <c r="V3082" s="967"/>
      <c r="W3082" s="970"/>
      <c r="X3082" s="1261"/>
      <c r="Y3082" s="967"/>
      <c r="Z3082" s="1032"/>
    </row>
    <row r="3083" spans="1:26" ht="12.6" hidden="1" customHeight="1" outlineLevel="2">
      <c r="A3083" s="1288">
        <v>44428</v>
      </c>
      <c r="B3083" s="1163" t="s">
        <v>5723</v>
      </c>
      <c r="C3083" s="955" t="s">
        <v>8836</v>
      </c>
      <c r="D3083" s="966"/>
      <c r="E3083" s="968"/>
      <c r="F3083" s="972"/>
      <c r="G3083" s="970"/>
      <c r="H3083" s="967"/>
      <c r="I3083" s="970"/>
      <c r="J3083" s="967"/>
      <c r="K3083" s="970"/>
      <c r="L3083" s="967"/>
      <c r="M3083" s="970"/>
      <c r="N3083" s="967"/>
      <c r="O3083" s="970"/>
      <c r="P3083" s="967"/>
      <c r="Q3083" s="970"/>
      <c r="R3083" s="967"/>
      <c r="S3083" s="970"/>
      <c r="T3083" s="967"/>
      <c r="U3083" s="970"/>
      <c r="V3083" s="967"/>
      <c r="W3083" s="970"/>
      <c r="X3083" s="1261"/>
      <c r="Y3083" s="967"/>
      <c r="Z3083" s="1032"/>
    </row>
    <row r="3084" spans="1:26" ht="12.6" hidden="1" customHeight="1" outlineLevel="2">
      <c r="A3084" s="1288">
        <v>44428</v>
      </c>
      <c r="B3084" s="1163" t="s">
        <v>5698</v>
      </c>
      <c r="C3084" s="955" t="s">
        <v>8837</v>
      </c>
      <c r="D3084" s="966"/>
      <c r="E3084" s="968"/>
      <c r="F3084" s="972"/>
      <c r="G3084" s="970"/>
      <c r="H3084" s="967"/>
      <c r="I3084" s="970"/>
      <c r="J3084" s="967"/>
      <c r="K3084" s="970"/>
      <c r="L3084" s="967"/>
      <c r="M3084" s="970"/>
      <c r="N3084" s="967"/>
      <c r="O3084" s="970"/>
      <c r="P3084" s="967"/>
      <c r="Q3084" s="970"/>
      <c r="R3084" s="967"/>
      <c r="S3084" s="970"/>
      <c r="T3084" s="967"/>
      <c r="U3084" s="970"/>
      <c r="V3084" s="967"/>
      <c r="W3084" s="970"/>
      <c r="X3084" s="1261"/>
      <c r="Y3084" s="967"/>
      <c r="Z3084" s="1032"/>
    </row>
    <row r="3085" spans="1:26" ht="12.6" hidden="1" customHeight="1" outlineLevel="2">
      <c r="A3085" s="1288">
        <v>44428</v>
      </c>
      <c r="B3085" s="1163" t="s">
        <v>7122</v>
      </c>
      <c r="C3085" s="955" t="s">
        <v>8838</v>
      </c>
      <c r="D3085" s="966"/>
      <c r="E3085" s="977" t="s">
        <v>5700</v>
      </c>
      <c r="F3085" s="972"/>
      <c r="G3085" s="970"/>
      <c r="H3085" s="967"/>
      <c r="I3085" s="970"/>
      <c r="J3085" s="967"/>
      <c r="K3085" s="970"/>
      <c r="L3085" s="967"/>
      <c r="M3085" s="970"/>
      <c r="N3085" s="967"/>
      <c r="O3085" s="970"/>
      <c r="P3085" s="967"/>
      <c r="Q3085" s="970"/>
      <c r="R3085" s="967"/>
      <c r="S3085" s="970"/>
      <c r="T3085" s="967"/>
      <c r="U3085" s="970"/>
      <c r="V3085" s="967"/>
      <c r="W3085" s="970"/>
      <c r="X3085" s="1261"/>
      <c r="Y3085" s="967"/>
      <c r="Z3085" s="1032"/>
    </row>
    <row r="3086" spans="1:26" ht="12.6" hidden="1" customHeight="1" outlineLevel="2">
      <c r="A3086" s="1288">
        <v>44428</v>
      </c>
      <c r="B3086" s="1163" t="s">
        <v>5698</v>
      </c>
      <c r="C3086" s="955" t="s">
        <v>8839</v>
      </c>
      <c r="D3086" s="966"/>
      <c r="E3086" s="968"/>
      <c r="F3086" s="972"/>
      <c r="G3086" s="970"/>
      <c r="H3086" s="967"/>
      <c r="I3086" s="970"/>
      <c r="J3086" s="967"/>
      <c r="K3086" s="970"/>
      <c r="L3086" s="967"/>
      <c r="M3086" s="970"/>
      <c r="N3086" s="967"/>
      <c r="O3086" s="970"/>
      <c r="P3086" s="967"/>
      <c r="Q3086" s="970"/>
      <c r="R3086" s="974" t="s">
        <v>5700</v>
      </c>
      <c r="S3086" s="970"/>
      <c r="T3086" s="967"/>
      <c r="U3086" s="970"/>
      <c r="V3086" s="967"/>
      <c r="W3086" s="970"/>
      <c r="X3086" s="1261"/>
      <c r="Y3086" s="967"/>
      <c r="Z3086" s="1032"/>
    </row>
    <row r="3087" spans="1:26" ht="25.2" hidden="1" customHeight="1" outlineLevel="2">
      <c r="A3087" s="1288">
        <v>44428</v>
      </c>
      <c r="B3087" s="1163" t="s">
        <v>5698</v>
      </c>
      <c r="C3087" s="955" t="s">
        <v>8840</v>
      </c>
      <c r="D3087" s="975" t="s">
        <v>5700</v>
      </c>
      <c r="E3087" s="968"/>
      <c r="F3087" s="972"/>
      <c r="G3087" s="970"/>
      <c r="H3087" s="967"/>
      <c r="I3087" s="970"/>
      <c r="J3087" s="967"/>
      <c r="K3087" s="970"/>
      <c r="L3087" s="967"/>
      <c r="M3087" s="970"/>
      <c r="N3087" s="967"/>
      <c r="O3087" s="970"/>
      <c r="P3087" s="967"/>
      <c r="Q3087" s="970"/>
      <c r="R3087" s="967"/>
      <c r="S3087" s="970"/>
      <c r="T3087" s="967"/>
      <c r="U3087" s="970"/>
      <c r="V3087" s="967"/>
      <c r="W3087" s="970"/>
      <c r="X3087" s="1261"/>
      <c r="Y3087" s="967"/>
      <c r="Z3087" s="1032" t="s">
        <v>8696</v>
      </c>
    </row>
    <row r="3088" spans="1:26" ht="25.2" hidden="1" customHeight="1" outlineLevel="1" collapsed="1">
      <c r="A3088" s="1031">
        <v>44431</v>
      </c>
      <c r="B3088" s="1163" t="s">
        <v>5698</v>
      </c>
      <c r="C3088" s="955" t="s">
        <v>8841</v>
      </c>
      <c r="D3088" s="966"/>
      <c r="E3088" s="968"/>
      <c r="F3088" s="969" t="s">
        <v>5700</v>
      </c>
      <c r="G3088" s="970"/>
      <c r="H3088" s="967"/>
      <c r="I3088" s="970"/>
      <c r="J3088" s="967"/>
      <c r="K3088" s="970"/>
      <c r="L3088" s="967"/>
      <c r="M3088" s="970"/>
      <c r="N3088" s="967"/>
      <c r="O3088" s="970"/>
      <c r="P3088" s="967"/>
      <c r="Q3088" s="970"/>
      <c r="R3088" s="967"/>
      <c r="S3088" s="970"/>
      <c r="T3088" s="967"/>
      <c r="U3088" s="970"/>
      <c r="V3088" s="967"/>
      <c r="W3088" s="970"/>
      <c r="X3088" s="1261"/>
      <c r="Y3088" s="967"/>
      <c r="Z3088" s="1032"/>
    </row>
    <row r="3089" spans="1:26" ht="12.6" hidden="1" customHeight="1" outlineLevel="2">
      <c r="A3089" s="1031">
        <v>44431</v>
      </c>
      <c r="B3089" s="1163" t="s">
        <v>5739</v>
      </c>
      <c r="C3089" s="955" t="s">
        <v>8842</v>
      </c>
      <c r="D3089" s="966"/>
      <c r="E3089" s="968"/>
      <c r="F3089" s="972"/>
      <c r="G3089" s="970"/>
      <c r="H3089" s="967"/>
      <c r="I3089" s="970"/>
      <c r="J3089" s="967"/>
      <c r="K3089" s="970"/>
      <c r="L3089" s="967"/>
      <c r="M3089" s="970"/>
      <c r="N3089" s="967"/>
      <c r="O3089" s="970"/>
      <c r="P3089" s="967"/>
      <c r="Q3089" s="970"/>
      <c r="R3089" s="967"/>
      <c r="S3089" s="970"/>
      <c r="T3089" s="974" t="s">
        <v>5700</v>
      </c>
      <c r="U3089" s="970"/>
      <c r="V3089" s="967"/>
      <c r="W3089" s="970"/>
      <c r="X3089" s="1261"/>
      <c r="Y3089" s="967"/>
      <c r="Z3089" s="1032"/>
    </row>
    <row r="3090" spans="1:26" ht="12.6" hidden="1" customHeight="1" outlineLevel="2">
      <c r="A3090" s="1031">
        <v>44431</v>
      </c>
      <c r="B3090" s="1163" t="s">
        <v>5698</v>
      </c>
      <c r="C3090" s="955" t="s">
        <v>8843</v>
      </c>
      <c r="D3090" s="966"/>
      <c r="E3090" s="968"/>
      <c r="F3090" s="972"/>
      <c r="G3090" s="970"/>
      <c r="H3090" s="967"/>
      <c r="I3090" s="970"/>
      <c r="J3090" s="967"/>
      <c r="K3090" s="970"/>
      <c r="L3090" s="967"/>
      <c r="M3090" s="970"/>
      <c r="N3090" s="967"/>
      <c r="O3090" s="973" t="s">
        <v>5700</v>
      </c>
      <c r="P3090" s="967"/>
      <c r="Q3090" s="970"/>
      <c r="R3090" s="967"/>
      <c r="S3090" s="970"/>
      <c r="T3090" s="967"/>
      <c r="U3090" s="970"/>
      <c r="V3090" s="967"/>
      <c r="W3090" s="970"/>
      <c r="X3090" s="1261"/>
      <c r="Y3090" s="967"/>
      <c r="Z3090" s="1032"/>
    </row>
    <row r="3091" spans="1:26" ht="12.6" hidden="1" customHeight="1" outlineLevel="2">
      <c r="A3091" s="1031">
        <v>44431</v>
      </c>
      <c r="B3091" s="1163" t="s">
        <v>5698</v>
      </c>
      <c r="C3091" s="955" t="s">
        <v>8844</v>
      </c>
      <c r="D3091" s="966"/>
      <c r="E3091" s="968"/>
      <c r="F3091" s="969" t="s">
        <v>5700</v>
      </c>
      <c r="G3091" s="970"/>
      <c r="H3091" s="967"/>
      <c r="I3091" s="970"/>
      <c r="J3091" s="967"/>
      <c r="K3091" s="970"/>
      <c r="L3091" s="967"/>
      <c r="M3091" s="970"/>
      <c r="N3091" s="967"/>
      <c r="O3091" s="970"/>
      <c r="P3091" s="967"/>
      <c r="Q3091" s="970"/>
      <c r="R3091" s="967"/>
      <c r="S3091" s="970"/>
      <c r="T3091" s="967"/>
      <c r="U3091" s="970"/>
      <c r="V3091" s="967"/>
      <c r="W3091" s="970"/>
      <c r="X3091" s="1261"/>
      <c r="Y3091" s="967"/>
      <c r="Z3091" s="1032"/>
    </row>
    <row r="3092" spans="1:26" ht="12.6" hidden="1" customHeight="1" outlineLevel="2">
      <c r="A3092" s="1031">
        <v>44431</v>
      </c>
      <c r="B3092" s="1163" t="s">
        <v>5745</v>
      </c>
      <c r="C3092" s="955" t="s">
        <v>8845</v>
      </c>
      <c r="D3092" s="966"/>
      <c r="E3092" s="968"/>
      <c r="F3092" s="972"/>
      <c r="G3092" s="970"/>
      <c r="H3092" s="967"/>
      <c r="I3092" s="970"/>
      <c r="J3092" s="967"/>
      <c r="K3092" s="970"/>
      <c r="L3092" s="967"/>
      <c r="M3092" s="970"/>
      <c r="N3092" s="967"/>
      <c r="O3092" s="970"/>
      <c r="P3092" s="967"/>
      <c r="Q3092" s="970"/>
      <c r="R3092" s="967"/>
      <c r="S3092" s="970"/>
      <c r="T3092" s="967"/>
      <c r="U3092" s="970"/>
      <c r="V3092" s="974" t="s">
        <v>5700</v>
      </c>
      <c r="W3092" s="970"/>
      <c r="X3092" s="1261"/>
      <c r="Y3092" s="967"/>
      <c r="Z3092" s="1032"/>
    </row>
    <row r="3093" spans="1:26" ht="12.6" hidden="1" customHeight="1" outlineLevel="2">
      <c r="A3093" s="1031">
        <v>44431</v>
      </c>
      <c r="B3093" s="1163" t="s">
        <v>5698</v>
      </c>
      <c r="C3093" s="955" t="s">
        <v>8846</v>
      </c>
      <c r="D3093" s="966"/>
      <c r="E3093" s="977" t="s">
        <v>5700</v>
      </c>
      <c r="F3093" s="972"/>
      <c r="G3093" s="970"/>
      <c r="H3093" s="967"/>
      <c r="I3093" s="970"/>
      <c r="J3093" s="967"/>
      <c r="K3093" s="970"/>
      <c r="L3093" s="967"/>
      <c r="M3093" s="970"/>
      <c r="N3093" s="967"/>
      <c r="O3093" s="970"/>
      <c r="P3093" s="967"/>
      <c r="Q3093" s="970"/>
      <c r="R3093" s="967"/>
      <c r="S3093" s="970"/>
      <c r="T3093" s="967"/>
      <c r="U3093" s="970"/>
      <c r="V3093" s="967"/>
      <c r="W3093" s="970"/>
      <c r="X3093" s="1261"/>
      <c r="Y3093" s="967"/>
      <c r="Z3093" s="1032"/>
    </row>
    <row r="3094" spans="1:26" ht="12.6" hidden="1" customHeight="1" outlineLevel="2">
      <c r="A3094" s="1031">
        <v>44431</v>
      </c>
      <c r="B3094" s="1163" t="s">
        <v>5698</v>
      </c>
      <c r="C3094" s="955" t="s">
        <v>8847</v>
      </c>
      <c r="D3094" s="966"/>
      <c r="E3094" s="968"/>
      <c r="F3094" s="972"/>
      <c r="G3094" s="970"/>
      <c r="H3094" s="967"/>
      <c r="I3094" s="970"/>
      <c r="J3094" s="967"/>
      <c r="K3094" s="970"/>
      <c r="L3094" s="967"/>
      <c r="M3094" s="973" t="s">
        <v>5700</v>
      </c>
      <c r="N3094" s="967"/>
      <c r="O3094" s="970"/>
      <c r="P3094" s="967"/>
      <c r="Q3094" s="970"/>
      <c r="R3094" s="967"/>
      <c r="S3094" s="970"/>
      <c r="T3094" s="967"/>
      <c r="U3094" s="970"/>
      <c r="V3094" s="967"/>
      <c r="W3094" s="970"/>
      <c r="X3094" s="1261"/>
      <c r="Y3094" s="967"/>
      <c r="Z3094" s="1032"/>
    </row>
    <row r="3095" spans="1:26" ht="12.6" hidden="1" customHeight="1" outlineLevel="2">
      <c r="A3095" s="1031">
        <v>44431</v>
      </c>
      <c r="B3095" s="1163" t="s">
        <v>5706</v>
      </c>
      <c r="C3095" s="955" t="s">
        <v>8848</v>
      </c>
      <c r="D3095" s="966"/>
      <c r="E3095" s="968"/>
      <c r="F3095" s="972"/>
      <c r="G3095" s="970"/>
      <c r="H3095" s="967"/>
      <c r="I3095" s="970"/>
      <c r="J3095" s="967"/>
      <c r="K3095" s="970"/>
      <c r="L3095" s="967"/>
      <c r="M3095" s="970"/>
      <c r="N3095" s="967"/>
      <c r="O3095" s="970"/>
      <c r="P3095" s="967"/>
      <c r="Q3095" s="970"/>
      <c r="R3095" s="967"/>
      <c r="S3095" s="970"/>
      <c r="T3095" s="967"/>
      <c r="U3095" s="973" t="s">
        <v>5700</v>
      </c>
      <c r="V3095" s="967"/>
      <c r="W3095" s="970"/>
      <c r="X3095" s="1261"/>
      <c r="Y3095" s="967"/>
      <c r="Z3095" s="1032"/>
    </row>
    <row r="3096" spans="1:26" ht="12.6" hidden="1" customHeight="1" outlineLevel="1" collapsed="1">
      <c r="A3096" s="1289">
        <v>44432</v>
      </c>
      <c r="B3096" s="1163" t="s">
        <v>5698</v>
      </c>
      <c r="C3096" s="955" t="s">
        <v>8849</v>
      </c>
      <c r="D3096" s="966"/>
      <c r="E3096" s="977" t="s">
        <v>5700</v>
      </c>
      <c r="F3096" s="972"/>
      <c r="G3096" s="970"/>
      <c r="H3096" s="967"/>
      <c r="I3096" s="970"/>
      <c r="J3096" s="967"/>
      <c r="K3096" s="970"/>
      <c r="L3096" s="967"/>
      <c r="M3096" s="973" t="s">
        <v>5700</v>
      </c>
      <c r="N3096" s="967"/>
      <c r="O3096" s="970"/>
      <c r="P3096" s="967"/>
      <c r="Q3096" s="970"/>
      <c r="R3096" s="967"/>
      <c r="S3096" s="970"/>
      <c r="T3096" s="967"/>
      <c r="U3096" s="970"/>
      <c r="V3096" s="967"/>
      <c r="W3096" s="970"/>
      <c r="X3096" s="1261"/>
      <c r="Y3096" s="967"/>
      <c r="Z3096" s="1032"/>
    </row>
    <row r="3097" spans="1:26" ht="12.6" hidden="1" customHeight="1" outlineLevel="2">
      <c r="A3097" s="1289">
        <v>44432</v>
      </c>
      <c r="B3097" s="1163" t="s">
        <v>5698</v>
      </c>
      <c r="C3097" s="955" t="s">
        <v>8850</v>
      </c>
      <c r="D3097" s="966"/>
      <c r="E3097" s="968"/>
      <c r="F3097" s="972"/>
      <c r="G3097" s="973" t="s">
        <v>5700</v>
      </c>
      <c r="H3097" s="967"/>
      <c r="I3097" s="970"/>
      <c r="J3097" s="967"/>
      <c r="K3097" s="970"/>
      <c r="L3097" s="967"/>
      <c r="M3097" s="970"/>
      <c r="N3097" s="967"/>
      <c r="O3097" s="970"/>
      <c r="P3097" s="967"/>
      <c r="Q3097" s="970"/>
      <c r="R3097" s="967"/>
      <c r="S3097" s="970"/>
      <c r="T3097" s="967"/>
      <c r="U3097" s="970"/>
      <c r="V3097" s="967"/>
      <c r="W3097" s="970"/>
      <c r="X3097" s="1261"/>
      <c r="Y3097" s="967"/>
      <c r="Z3097" s="1032"/>
    </row>
    <row r="3098" spans="1:26" ht="12.6" hidden="1" customHeight="1" outlineLevel="2">
      <c r="A3098" s="1289">
        <v>44432</v>
      </c>
      <c r="B3098" s="1163" t="s">
        <v>5698</v>
      </c>
      <c r="C3098" s="955" t="s">
        <v>8851</v>
      </c>
      <c r="D3098" s="966"/>
      <c r="E3098" s="977" t="s">
        <v>5700</v>
      </c>
      <c r="F3098" s="972"/>
      <c r="G3098" s="970"/>
      <c r="H3098" s="967"/>
      <c r="I3098" s="970"/>
      <c r="J3098" s="967"/>
      <c r="K3098" s="970"/>
      <c r="L3098" s="967"/>
      <c r="M3098" s="970"/>
      <c r="N3098" s="967"/>
      <c r="O3098" s="970"/>
      <c r="P3098" s="967"/>
      <c r="Q3098" s="970"/>
      <c r="R3098" s="967"/>
      <c r="S3098" s="970"/>
      <c r="T3098" s="967"/>
      <c r="U3098" s="970"/>
      <c r="V3098" s="967"/>
      <c r="W3098" s="970"/>
      <c r="X3098" s="1261"/>
      <c r="Y3098" s="967"/>
      <c r="Z3098" s="1032"/>
    </row>
    <row r="3099" spans="1:26" ht="12.6" hidden="1" customHeight="1" outlineLevel="2">
      <c r="A3099" s="1289">
        <v>44432</v>
      </c>
      <c r="B3099" s="1163" t="s">
        <v>5847</v>
      </c>
      <c r="C3099" s="955" t="s">
        <v>8852</v>
      </c>
      <c r="D3099" s="966"/>
      <c r="E3099" s="968"/>
      <c r="F3099" s="972"/>
      <c r="G3099" s="970"/>
      <c r="H3099" s="967"/>
      <c r="I3099" s="970"/>
      <c r="J3099" s="967"/>
      <c r="K3099" s="970"/>
      <c r="L3099" s="967"/>
      <c r="M3099" s="970"/>
      <c r="N3099" s="967"/>
      <c r="O3099" s="970"/>
      <c r="P3099" s="967"/>
      <c r="Q3099" s="970"/>
      <c r="R3099" s="967"/>
      <c r="S3099" s="970"/>
      <c r="T3099" s="974" t="s">
        <v>5700</v>
      </c>
      <c r="U3099" s="970"/>
      <c r="V3099" s="967"/>
      <c r="W3099" s="970"/>
      <c r="X3099" s="1261"/>
      <c r="Y3099" s="967"/>
      <c r="Z3099" s="1032"/>
    </row>
    <row r="3100" spans="1:26" ht="12.6" hidden="1" customHeight="1" outlineLevel="2">
      <c r="A3100" s="1289">
        <v>44432</v>
      </c>
      <c r="B3100" s="1163" t="s">
        <v>5698</v>
      </c>
      <c r="C3100" s="955" t="s">
        <v>8853</v>
      </c>
      <c r="D3100" s="966"/>
      <c r="E3100" s="968"/>
      <c r="F3100" s="972"/>
      <c r="G3100" s="970"/>
      <c r="H3100" s="967"/>
      <c r="I3100" s="973" t="s">
        <v>5700</v>
      </c>
      <c r="J3100" s="967"/>
      <c r="K3100" s="970"/>
      <c r="L3100" s="967"/>
      <c r="M3100" s="970"/>
      <c r="N3100" s="967"/>
      <c r="O3100" s="970"/>
      <c r="P3100" s="967"/>
      <c r="Q3100" s="970"/>
      <c r="R3100" s="967"/>
      <c r="S3100" s="970"/>
      <c r="T3100" s="967"/>
      <c r="U3100" s="970"/>
      <c r="V3100" s="967"/>
      <c r="W3100" s="970"/>
      <c r="X3100" s="1261"/>
      <c r="Y3100" s="967"/>
      <c r="Z3100" s="1032"/>
    </row>
    <row r="3101" spans="1:26" ht="25.2" hidden="1" customHeight="1" outlineLevel="2">
      <c r="A3101" s="1289">
        <v>44432</v>
      </c>
      <c r="B3101" s="1163" t="s">
        <v>5698</v>
      </c>
      <c r="C3101" s="955" t="s">
        <v>8854</v>
      </c>
      <c r="D3101" s="966"/>
      <c r="E3101" s="968"/>
      <c r="F3101" s="972"/>
      <c r="G3101" s="970"/>
      <c r="H3101" s="967"/>
      <c r="I3101" s="970"/>
      <c r="J3101" s="967"/>
      <c r="K3101" s="970"/>
      <c r="L3101" s="967"/>
      <c r="M3101" s="970"/>
      <c r="N3101" s="967"/>
      <c r="O3101" s="973" t="s">
        <v>5700</v>
      </c>
      <c r="P3101" s="967"/>
      <c r="Q3101" s="970"/>
      <c r="R3101" s="967"/>
      <c r="S3101" s="970"/>
      <c r="T3101" s="967"/>
      <c r="U3101" s="970"/>
      <c r="V3101" s="967"/>
      <c r="W3101" s="970"/>
      <c r="X3101" s="1261"/>
      <c r="Y3101" s="967"/>
      <c r="Z3101" s="1032"/>
    </row>
    <row r="3102" spans="1:26" ht="25.2" hidden="1" customHeight="1" outlineLevel="2">
      <c r="A3102" s="1289">
        <v>44432</v>
      </c>
      <c r="B3102" s="1163" t="s">
        <v>5815</v>
      </c>
      <c r="C3102" s="955" t="s">
        <v>8855</v>
      </c>
      <c r="D3102" s="966"/>
      <c r="E3102" s="968"/>
      <c r="F3102" s="972"/>
      <c r="G3102" s="970"/>
      <c r="H3102" s="967"/>
      <c r="I3102" s="970"/>
      <c r="J3102" s="967"/>
      <c r="K3102" s="970"/>
      <c r="L3102" s="967"/>
      <c r="M3102" s="970"/>
      <c r="N3102" s="967"/>
      <c r="O3102" s="970"/>
      <c r="P3102" s="967"/>
      <c r="Q3102" s="970"/>
      <c r="R3102" s="967"/>
      <c r="S3102" s="970"/>
      <c r="T3102" s="967"/>
      <c r="U3102" s="970"/>
      <c r="V3102" s="967"/>
      <c r="W3102" s="970"/>
      <c r="X3102" s="1261"/>
      <c r="Y3102" s="967"/>
      <c r="Z3102" s="1032" t="s">
        <v>8696</v>
      </c>
    </row>
    <row r="3103" spans="1:26" ht="25.2" hidden="1" customHeight="1" outlineLevel="2">
      <c r="A3103" s="1289">
        <v>44432</v>
      </c>
      <c r="B3103" s="1163" t="s">
        <v>5698</v>
      </c>
      <c r="C3103" s="955" t="s">
        <v>8856</v>
      </c>
      <c r="D3103" s="966"/>
      <c r="E3103" s="968"/>
      <c r="F3103" s="969" t="s">
        <v>5700</v>
      </c>
      <c r="G3103" s="970"/>
      <c r="H3103" s="967"/>
      <c r="I3103" s="970"/>
      <c r="J3103" s="967"/>
      <c r="K3103" s="970"/>
      <c r="L3103" s="967"/>
      <c r="M3103" s="970"/>
      <c r="N3103" s="967"/>
      <c r="O3103" s="970"/>
      <c r="P3103" s="967"/>
      <c r="Q3103" s="970"/>
      <c r="R3103" s="967"/>
      <c r="S3103" s="970"/>
      <c r="T3103" s="967"/>
      <c r="U3103" s="970"/>
      <c r="V3103" s="967"/>
      <c r="W3103" s="970"/>
      <c r="X3103" s="1261"/>
      <c r="Y3103" s="967"/>
      <c r="Z3103" s="1032"/>
    </row>
    <row r="3104" spans="1:26" ht="12.6" hidden="1" customHeight="1" outlineLevel="2">
      <c r="A3104" s="1289">
        <v>44432</v>
      </c>
      <c r="B3104" s="1163" t="s">
        <v>5698</v>
      </c>
      <c r="C3104" s="955" t="s">
        <v>8857</v>
      </c>
      <c r="D3104" s="966"/>
      <c r="E3104" s="968"/>
      <c r="F3104" s="969" t="s">
        <v>5700</v>
      </c>
      <c r="G3104" s="970"/>
      <c r="H3104" s="967"/>
      <c r="I3104" s="970"/>
      <c r="J3104" s="974" t="s">
        <v>5700</v>
      </c>
      <c r="K3104" s="970"/>
      <c r="L3104" s="967"/>
      <c r="M3104" s="970"/>
      <c r="N3104" s="967"/>
      <c r="O3104" s="970"/>
      <c r="P3104" s="967"/>
      <c r="Q3104" s="970"/>
      <c r="R3104" s="967"/>
      <c r="S3104" s="970"/>
      <c r="T3104" s="967"/>
      <c r="U3104" s="970"/>
      <c r="V3104" s="967"/>
      <c r="W3104" s="970"/>
      <c r="X3104" s="1261"/>
      <c r="Y3104" s="967"/>
      <c r="Z3104" s="1032"/>
    </row>
    <row r="3105" spans="1:26" ht="12.6" hidden="1" customHeight="1" outlineLevel="2">
      <c r="A3105" s="1289">
        <v>44432</v>
      </c>
      <c r="B3105" s="1163" t="s">
        <v>5698</v>
      </c>
      <c r="C3105" s="955" t="s">
        <v>8858</v>
      </c>
      <c r="D3105" s="966"/>
      <c r="E3105" s="977" t="s">
        <v>5700</v>
      </c>
      <c r="F3105" s="972"/>
      <c r="G3105" s="970"/>
      <c r="H3105" s="967"/>
      <c r="I3105" s="970"/>
      <c r="J3105" s="967"/>
      <c r="K3105" s="973" t="s">
        <v>5700</v>
      </c>
      <c r="L3105" s="967"/>
      <c r="M3105" s="970"/>
      <c r="N3105" s="967"/>
      <c r="O3105" s="970"/>
      <c r="P3105" s="967"/>
      <c r="Q3105" s="970"/>
      <c r="R3105" s="967"/>
      <c r="S3105" s="970"/>
      <c r="T3105" s="967"/>
      <c r="U3105" s="970"/>
      <c r="V3105" s="967"/>
      <c r="W3105" s="970"/>
      <c r="X3105" s="1261"/>
      <c r="Y3105" s="967"/>
      <c r="Z3105" s="1032"/>
    </row>
    <row r="3106" spans="1:26" ht="12.6" hidden="1" customHeight="1" outlineLevel="2">
      <c r="A3106" s="1289">
        <v>44432</v>
      </c>
      <c r="B3106" s="1163" t="s">
        <v>5698</v>
      </c>
      <c r="C3106" s="955" t="s">
        <v>8859</v>
      </c>
      <c r="D3106" s="975" t="s">
        <v>5700</v>
      </c>
      <c r="E3106" s="977" t="s">
        <v>5700</v>
      </c>
      <c r="F3106" s="972"/>
      <c r="G3106" s="970"/>
      <c r="H3106" s="967"/>
      <c r="I3106" s="970"/>
      <c r="J3106" s="967"/>
      <c r="K3106" s="970"/>
      <c r="L3106" s="967"/>
      <c r="M3106" s="970"/>
      <c r="N3106" s="967"/>
      <c r="O3106" s="970"/>
      <c r="P3106" s="967"/>
      <c r="Q3106" s="970"/>
      <c r="R3106" s="967"/>
      <c r="S3106" s="970"/>
      <c r="T3106" s="967"/>
      <c r="U3106" s="970"/>
      <c r="V3106" s="967"/>
      <c r="W3106" s="970"/>
      <c r="X3106" s="1261"/>
      <c r="Y3106" s="967"/>
      <c r="Z3106" s="1032"/>
    </row>
    <row r="3107" spans="1:26" ht="12.6" hidden="1" customHeight="1" outlineLevel="2">
      <c r="A3107" s="1289">
        <v>44432</v>
      </c>
      <c r="B3107" s="1163" t="s">
        <v>5698</v>
      </c>
      <c r="C3107" s="955" t="s">
        <v>8860</v>
      </c>
      <c r="D3107" s="966"/>
      <c r="E3107" s="968"/>
      <c r="F3107" s="972"/>
      <c r="G3107" s="970"/>
      <c r="H3107" s="967"/>
      <c r="I3107" s="970"/>
      <c r="J3107" s="967"/>
      <c r="K3107" s="970"/>
      <c r="L3107" s="967"/>
      <c r="M3107" s="970"/>
      <c r="N3107" s="967"/>
      <c r="O3107" s="970"/>
      <c r="P3107" s="967"/>
      <c r="Q3107" s="970"/>
      <c r="R3107" s="974" t="s">
        <v>5700</v>
      </c>
      <c r="S3107" s="970"/>
      <c r="T3107" s="967"/>
      <c r="U3107" s="970"/>
      <c r="V3107" s="967"/>
      <c r="W3107" s="970"/>
      <c r="X3107" s="1261"/>
      <c r="Y3107" s="967"/>
      <c r="Z3107" s="1032"/>
    </row>
    <row r="3108" spans="1:26" ht="37.799999999999997" hidden="1" customHeight="1" outlineLevel="2">
      <c r="A3108" s="1289">
        <v>44432</v>
      </c>
      <c r="B3108" s="1163" t="s">
        <v>5698</v>
      </c>
      <c r="C3108" s="955" t="s">
        <v>8861</v>
      </c>
      <c r="D3108" s="966"/>
      <c r="E3108" s="968"/>
      <c r="F3108" s="969" t="s">
        <v>5700</v>
      </c>
      <c r="G3108" s="970"/>
      <c r="H3108" s="967"/>
      <c r="I3108" s="970"/>
      <c r="J3108" s="967"/>
      <c r="K3108" s="970"/>
      <c r="L3108" s="967"/>
      <c r="M3108" s="973" t="s">
        <v>5700</v>
      </c>
      <c r="N3108" s="967"/>
      <c r="O3108" s="970"/>
      <c r="P3108" s="967"/>
      <c r="Q3108" s="970"/>
      <c r="R3108" s="967"/>
      <c r="S3108" s="970"/>
      <c r="T3108" s="967"/>
      <c r="U3108" s="970"/>
      <c r="V3108" s="967"/>
      <c r="W3108" s="970"/>
      <c r="X3108" s="1261"/>
      <c r="Y3108" s="967"/>
      <c r="Z3108" s="1032"/>
    </row>
    <row r="3109" spans="1:26" ht="12.6" hidden="1" customHeight="1" outlineLevel="2">
      <c r="A3109" s="1289">
        <v>44432</v>
      </c>
      <c r="B3109" s="1163" t="s">
        <v>5706</v>
      </c>
      <c r="C3109" s="955" t="s">
        <v>8862</v>
      </c>
      <c r="D3109" s="966"/>
      <c r="E3109" s="968"/>
      <c r="F3109" s="969" t="s">
        <v>5700</v>
      </c>
      <c r="G3109" s="970"/>
      <c r="H3109" s="967"/>
      <c r="I3109" s="970"/>
      <c r="J3109" s="967"/>
      <c r="K3109" s="970"/>
      <c r="L3109" s="967"/>
      <c r="M3109" s="970"/>
      <c r="N3109" s="967"/>
      <c r="O3109" s="970"/>
      <c r="P3109" s="967"/>
      <c r="Q3109" s="970"/>
      <c r="R3109" s="967"/>
      <c r="S3109" s="970"/>
      <c r="T3109" s="967"/>
      <c r="U3109" s="970"/>
      <c r="V3109" s="967"/>
      <c r="W3109" s="970"/>
      <c r="X3109" s="1261"/>
      <c r="Y3109" s="967"/>
      <c r="Z3109" s="1032"/>
    </row>
    <row r="3110" spans="1:26" ht="12.6" hidden="1" customHeight="1" outlineLevel="2">
      <c r="A3110" s="1289">
        <v>44432</v>
      </c>
      <c r="B3110" s="1163" t="s">
        <v>5698</v>
      </c>
      <c r="C3110" s="955" t="s">
        <v>8863</v>
      </c>
      <c r="D3110" s="966"/>
      <c r="E3110" s="977" t="s">
        <v>5700</v>
      </c>
      <c r="F3110" s="972"/>
      <c r="G3110" s="970"/>
      <c r="H3110" s="967"/>
      <c r="I3110" s="970"/>
      <c r="J3110" s="967"/>
      <c r="K3110" s="970"/>
      <c r="L3110" s="967"/>
      <c r="M3110" s="970"/>
      <c r="N3110" s="967"/>
      <c r="O3110" s="970"/>
      <c r="P3110" s="967"/>
      <c r="Q3110" s="970"/>
      <c r="R3110" s="967"/>
      <c r="S3110" s="970"/>
      <c r="T3110" s="967"/>
      <c r="U3110" s="970"/>
      <c r="V3110" s="967"/>
      <c r="W3110" s="970"/>
      <c r="X3110" s="1261"/>
      <c r="Y3110" s="967"/>
      <c r="Z3110" s="1032"/>
    </row>
    <row r="3111" spans="1:26" ht="12.6" hidden="1" customHeight="1" outlineLevel="2">
      <c r="A3111" s="1289">
        <v>44432</v>
      </c>
      <c r="B3111" s="1163" t="s">
        <v>5698</v>
      </c>
      <c r="C3111" s="955" t="s">
        <v>8864</v>
      </c>
      <c r="D3111" s="966"/>
      <c r="E3111" s="968"/>
      <c r="F3111" s="972"/>
      <c r="G3111" s="970"/>
      <c r="H3111" s="967"/>
      <c r="I3111" s="970"/>
      <c r="J3111" s="967"/>
      <c r="K3111" s="970"/>
      <c r="L3111" s="967"/>
      <c r="M3111" s="970"/>
      <c r="N3111" s="967"/>
      <c r="O3111" s="973" t="s">
        <v>5700</v>
      </c>
      <c r="P3111" s="967"/>
      <c r="Q3111" s="970"/>
      <c r="R3111" s="967"/>
      <c r="S3111" s="970"/>
      <c r="T3111" s="967"/>
      <c r="U3111" s="970"/>
      <c r="V3111" s="967"/>
      <c r="W3111" s="970"/>
      <c r="X3111" s="1261"/>
      <c r="Y3111" s="967"/>
      <c r="Z3111" s="1032" t="s">
        <v>8696</v>
      </c>
    </row>
    <row r="3112" spans="1:26" ht="25.2" hidden="1" customHeight="1" outlineLevel="2">
      <c r="A3112" s="1289">
        <v>44432</v>
      </c>
      <c r="B3112" s="1163" t="s">
        <v>5698</v>
      </c>
      <c r="C3112" s="955" t="s">
        <v>8865</v>
      </c>
      <c r="D3112" s="966"/>
      <c r="E3112" s="968"/>
      <c r="F3112" s="969" t="s">
        <v>5700</v>
      </c>
      <c r="G3112" s="970"/>
      <c r="H3112" s="967"/>
      <c r="I3112" s="970"/>
      <c r="J3112" s="967"/>
      <c r="K3112" s="970"/>
      <c r="L3112" s="967"/>
      <c r="M3112" s="970"/>
      <c r="N3112" s="967"/>
      <c r="O3112" s="970"/>
      <c r="P3112" s="967"/>
      <c r="Q3112" s="970"/>
      <c r="R3112" s="967"/>
      <c r="S3112" s="970"/>
      <c r="T3112" s="967"/>
      <c r="U3112" s="970"/>
      <c r="V3112" s="967"/>
      <c r="W3112" s="970"/>
      <c r="X3112" s="1261"/>
      <c r="Y3112" s="967"/>
      <c r="Z3112" s="1032"/>
    </row>
    <row r="3113" spans="1:26" ht="25.2" hidden="1" customHeight="1" outlineLevel="2">
      <c r="A3113" s="1289">
        <v>44432</v>
      </c>
      <c r="B3113" s="1163" t="s">
        <v>5698</v>
      </c>
      <c r="C3113" s="955" t="s">
        <v>8866</v>
      </c>
      <c r="D3113" s="966"/>
      <c r="E3113" s="968"/>
      <c r="F3113" s="969" t="s">
        <v>5700</v>
      </c>
      <c r="G3113" s="970"/>
      <c r="H3113" s="967"/>
      <c r="I3113" s="970"/>
      <c r="J3113" s="974" t="s">
        <v>5700</v>
      </c>
      <c r="K3113" s="970"/>
      <c r="L3113" s="967"/>
      <c r="M3113" s="970"/>
      <c r="N3113" s="967"/>
      <c r="O3113" s="970"/>
      <c r="P3113" s="967"/>
      <c r="Q3113" s="970"/>
      <c r="R3113" s="967"/>
      <c r="S3113" s="970"/>
      <c r="T3113" s="967"/>
      <c r="U3113" s="970"/>
      <c r="V3113" s="967"/>
      <c r="W3113" s="970"/>
      <c r="X3113" s="1261"/>
      <c r="Y3113" s="967"/>
      <c r="Z3113" s="1032"/>
    </row>
    <row r="3114" spans="1:26" ht="25.2" hidden="1" customHeight="1" outlineLevel="2">
      <c r="A3114" s="1289">
        <v>44432</v>
      </c>
      <c r="B3114" s="1163" t="s">
        <v>5698</v>
      </c>
      <c r="C3114" s="955" t="s">
        <v>8867</v>
      </c>
      <c r="D3114" s="966"/>
      <c r="E3114" s="968"/>
      <c r="F3114" s="972"/>
      <c r="G3114" s="970"/>
      <c r="H3114" s="967"/>
      <c r="I3114" s="970"/>
      <c r="J3114" s="967"/>
      <c r="K3114" s="970"/>
      <c r="L3114" s="967"/>
      <c r="M3114" s="970"/>
      <c r="N3114" s="967"/>
      <c r="O3114" s="970"/>
      <c r="P3114" s="967"/>
      <c r="Q3114" s="970"/>
      <c r="R3114" s="974" t="s">
        <v>5700</v>
      </c>
      <c r="S3114" s="970"/>
      <c r="T3114" s="967"/>
      <c r="U3114" s="970"/>
      <c r="V3114" s="967"/>
      <c r="W3114" s="970"/>
      <c r="X3114" s="1261"/>
      <c r="Y3114" s="967"/>
      <c r="Z3114" s="1032"/>
    </row>
    <row r="3115" spans="1:26" ht="25.2" hidden="1" customHeight="1" outlineLevel="2">
      <c r="A3115" s="1289">
        <v>44432</v>
      </c>
      <c r="B3115" s="1163" t="s">
        <v>5698</v>
      </c>
      <c r="C3115" s="955" t="s">
        <v>8868</v>
      </c>
      <c r="D3115" s="966"/>
      <c r="E3115" s="977" t="s">
        <v>5700</v>
      </c>
      <c r="F3115" s="969" t="s">
        <v>5700</v>
      </c>
      <c r="G3115" s="970"/>
      <c r="H3115" s="967"/>
      <c r="I3115" s="970"/>
      <c r="J3115" s="967"/>
      <c r="K3115" s="970"/>
      <c r="L3115" s="967"/>
      <c r="M3115" s="970"/>
      <c r="N3115" s="967"/>
      <c r="O3115" s="970"/>
      <c r="P3115" s="967"/>
      <c r="Q3115" s="970"/>
      <c r="R3115" s="967"/>
      <c r="S3115" s="970"/>
      <c r="T3115" s="967"/>
      <c r="U3115" s="970"/>
      <c r="V3115" s="967"/>
      <c r="W3115" s="970"/>
      <c r="X3115" s="1261"/>
      <c r="Y3115" s="967"/>
      <c r="Z3115" s="1032"/>
    </row>
    <row r="3116" spans="1:26" ht="12.6" hidden="1" customHeight="1" outlineLevel="1" collapsed="1">
      <c r="A3116" s="1290">
        <v>44433</v>
      </c>
      <c r="B3116" s="1163" t="s">
        <v>5698</v>
      </c>
      <c r="C3116" s="955" t="s">
        <v>8869</v>
      </c>
      <c r="D3116" s="966"/>
      <c r="E3116" s="968"/>
      <c r="F3116" s="972"/>
      <c r="G3116" s="970"/>
      <c r="H3116" s="967"/>
      <c r="I3116" s="970"/>
      <c r="J3116" s="967"/>
      <c r="K3116" s="970"/>
      <c r="L3116" s="967"/>
      <c r="M3116" s="970"/>
      <c r="N3116" s="967"/>
      <c r="O3116" s="970"/>
      <c r="P3116" s="967"/>
      <c r="Q3116" s="970"/>
      <c r="R3116" s="967"/>
      <c r="S3116" s="970"/>
      <c r="T3116" s="967"/>
      <c r="U3116" s="970"/>
      <c r="V3116" s="967"/>
      <c r="W3116" s="970"/>
      <c r="X3116" s="1261"/>
      <c r="Y3116" s="967"/>
      <c r="Z3116" s="1032"/>
    </row>
    <row r="3117" spans="1:26" ht="25.2" hidden="1" customHeight="1" outlineLevel="2">
      <c r="A3117" s="1290">
        <v>44433</v>
      </c>
      <c r="B3117" s="1163" t="s">
        <v>5698</v>
      </c>
      <c r="C3117" s="955" t="s">
        <v>8870</v>
      </c>
      <c r="D3117" s="966"/>
      <c r="E3117" s="977" t="s">
        <v>5700</v>
      </c>
      <c r="F3117" s="972"/>
      <c r="G3117" s="970"/>
      <c r="H3117" s="967"/>
      <c r="I3117" s="970"/>
      <c r="J3117" s="967"/>
      <c r="K3117" s="970"/>
      <c r="L3117" s="967"/>
      <c r="M3117" s="970"/>
      <c r="N3117" s="967"/>
      <c r="O3117" s="970"/>
      <c r="P3117" s="967"/>
      <c r="Q3117" s="970"/>
      <c r="R3117" s="967"/>
      <c r="S3117" s="970"/>
      <c r="T3117" s="967"/>
      <c r="U3117" s="970"/>
      <c r="V3117" s="967"/>
      <c r="W3117" s="970"/>
      <c r="X3117" s="1261"/>
      <c r="Y3117" s="967"/>
      <c r="Z3117" s="1032"/>
    </row>
    <row r="3118" spans="1:26" ht="12.6" hidden="1" customHeight="1" outlineLevel="2">
      <c r="A3118" s="1290">
        <v>44433</v>
      </c>
      <c r="B3118" s="1163" t="s">
        <v>5698</v>
      </c>
      <c r="C3118" s="955" t="s">
        <v>8871</v>
      </c>
      <c r="D3118" s="966"/>
      <c r="E3118" s="968"/>
      <c r="F3118" s="972"/>
      <c r="G3118" s="970"/>
      <c r="H3118" s="967"/>
      <c r="I3118" s="970"/>
      <c r="J3118" s="967"/>
      <c r="K3118" s="970"/>
      <c r="L3118" s="967"/>
      <c r="M3118" s="970"/>
      <c r="N3118" s="967"/>
      <c r="O3118" s="970"/>
      <c r="P3118" s="967"/>
      <c r="Q3118" s="970"/>
      <c r="R3118" s="967"/>
      <c r="S3118" s="970"/>
      <c r="T3118" s="967"/>
      <c r="U3118" s="970"/>
      <c r="V3118" s="967"/>
      <c r="W3118" s="970"/>
      <c r="X3118" s="1261"/>
      <c r="Y3118" s="967"/>
      <c r="Z3118" s="1032"/>
    </row>
    <row r="3119" spans="1:26" ht="12.6" hidden="1" customHeight="1" outlineLevel="2">
      <c r="A3119" s="1290">
        <v>44433</v>
      </c>
      <c r="B3119" s="1163" t="s">
        <v>5706</v>
      </c>
      <c r="C3119" s="955" t="s">
        <v>8872</v>
      </c>
      <c r="D3119" s="966"/>
      <c r="E3119" s="968"/>
      <c r="F3119" s="969" t="s">
        <v>5700</v>
      </c>
      <c r="G3119" s="970"/>
      <c r="H3119" s="967"/>
      <c r="I3119" s="970"/>
      <c r="J3119" s="967"/>
      <c r="K3119" s="970"/>
      <c r="L3119" s="967"/>
      <c r="M3119" s="970"/>
      <c r="N3119" s="967"/>
      <c r="O3119" s="970"/>
      <c r="P3119" s="967"/>
      <c r="Q3119" s="970"/>
      <c r="R3119" s="967"/>
      <c r="S3119" s="970"/>
      <c r="T3119" s="967"/>
      <c r="U3119" s="970"/>
      <c r="V3119" s="967"/>
      <c r="W3119" s="970"/>
      <c r="X3119" s="1261"/>
      <c r="Y3119" s="967"/>
      <c r="Z3119" s="1032"/>
    </row>
    <row r="3120" spans="1:26" ht="12.6" hidden="1" customHeight="1" outlineLevel="2">
      <c r="A3120" s="1290">
        <v>44433</v>
      </c>
      <c r="B3120" s="1163" t="s">
        <v>5698</v>
      </c>
      <c r="C3120" s="955" t="s">
        <v>8873</v>
      </c>
      <c r="D3120" s="966"/>
      <c r="E3120" s="968"/>
      <c r="F3120" s="972"/>
      <c r="G3120" s="970"/>
      <c r="H3120" s="967"/>
      <c r="I3120" s="970"/>
      <c r="J3120" s="967"/>
      <c r="K3120" s="970"/>
      <c r="L3120" s="967"/>
      <c r="M3120" s="970"/>
      <c r="N3120" s="967"/>
      <c r="O3120" s="970"/>
      <c r="P3120" s="967"/>
      <c r="Q3120" s="970"/>
      <c r="R3120" s="967"/>
      <c r="S3120" s="970"/>
      <c r="T3120" s="967"/>
      <c r="U3120" s="970"/>
      <c r="V3120" s="967"/>
      <c r="W3120" s="970"/>
      <c r="X3120" s="1261"/>
      <c r="Y3120" s="967"/>
      <c r="Z3120" s="1032"/>
    </row>
    <row r="3121" spans="1:26" ht="12.6" hidden="1" customHeight="1" outlineLevel="2">
      <c r="A3121" s="1290">
        <v>44433</v>
      </c>
      <c r="B3121" s="1163" t="s">
        <v>5706</v>
      </c>
      <c r="C3121" s="955" t="s">
        <v>8874</v>
      </c>
      <c r="D3121" s="966"/>
      <c r="E3121" s="968"/>
      <c r="F3121" s="972"/>
      <c r="G3121" s="970"/>
      <c r="H3121" s="967"/>
      <c r="I3121" s="970"/>
      <c r="J3121" s="967"/>
      <c r="K3121" s="970"/>
      <c r="L3121" s="967"/>
      <c r="M3121" s="970"/>
      <c r="N3121" s="967"/>
      <c r="O3121" s="970"/>
      <c r="P3121" s="967"/>
      <c r="Q3121" s="970"/>
      <c r="R3121" s="967"/>
      <c r="S3121" s="970"/>
      <c r="T3121" s="967"/>
      <c r="U3121" s="970"/>
      <c r="V3121" s="967"/>
      <c r="W3121" s="970"/>
      <c r="X3121" s="1261"/>
      <c r="Y3121" s="967"/>
      <c r="Z3121" s="1032"/>
    </row>
    <row r="3122" spans="1:26" ht="37.799999999999997" hidden="1" customHeight="1" outlineLevel="2">
      <c r="A3122" s="1290">
        <v>44433</v>
      </c>
      <c r="B3122" s="1163" t="s">
        <v>5698</v>
      </c>
      <c r="C3122" s="955" t="s">
        <v>8875</v>
      </c>
      <c r="D3122" s="966"/>
      <c r="E3122" s="977" t="s">
        <v>5700</v>
      </c>
      <c r="F3122" s="972"/>
      <c r="G3122" s="970"/>
      <c r="H3122" s="967"/>
      <c r="I3122" s="970"/>
      <c r="J3122" s="967"/>
      <c r="K3122" s="970"/>
      <c r="L3122" s="967"/>
      <c r="M3122" s="970"/>
      <c r="N3122" s="967"/>
      <c r="O3122" s="970"/>
      <c r="P3122" s="967"/>
      <c r="Q3122" s="970"/>
      <c r="R3122" s="967"/>
      <c r="S3122" s="970"/>
      <c r="T3122" s="967"/>
      <c r="U3122" s="970"/>
      <c r="V3122" s="967"/>
      <c r="W3122" s="970"/>
      <c r="X3122" s="1261"/>
      <c r="Y3122" s="967"/>
      <c r="Z3122" s="1032" t="s">
        <v>4168</v>
      </c>
    </row>
    <row r="3123" spans="1:26" ht="12.6" hidden="1" customHeight="1" outlineLevel="2">
      <c r="A3123" s="1290">
        <v>44433</v>
      </c>
      <c r="B3123" s="1163" t="s">
        <v>5698</v>
      </c>
      <c r="C3123" s="955" t="s">
        <v>8876</v>
      </c>
      <c r="D3123" s="975" t="s">
        <v>5700</v>
      </c>
      <c r="E3123" s="968"/>
      <c r="F3123" s="972"/>
      <c r="G3123" s="970"/>
      <c r="H3123" s="967"/>
      <c r="I3123" s="970"/>
      <c r="J3123" s="967"/>
      <c r="K3123" s="970"/>
      <c r="L3123" s="967"/>
      <c r="M3123" s="970"/>
      <c r="N3123" s="967"/>
      <c r="O3123" s="970"/>
      <c r="P3123" s="967"/>
      <c r="Q3123" s="970"/>
      <c r="R3123" s="967"/>
      <c r="S3123" s="970"/>
      <c r="T3123" s="967"/>
      <c r="U3123" s="970"/>
      <c r="V3123" s="967"/>
      <c r="W3123" s="970"/>
      <c r="X3123" s="1261"/>
      <c r="Y3123" s="967"/>
      <c r="Z3123" s="1032"/>
    </row>
    <row r="3124" spans="1:26" ht="12.6" hidden="1" customHeight="1" outlineLevel="2">
      <c r="A3124" s="1290">
        <v>44433</v>
      </c>
      <c r="B3124" s="1163" t="s">
        <v>5698</v>
      </c>
      <c r="C3124" s="955" t="s">
        <v>8877</v>
      </c>
      <c r="D3124" s="966"/>
      <c r="E3124" s="968"/>
      <c r="F3124" s="972"/>
      <c r="G3124" s="970"/>
      <c r="H3124" s="967"/>
      <c r="I3124" s="970"/>
      <c r="J3124" s="967"/>
      <c r="K3124" s="970"/>
      <c r="L3124" s="967"/>
      <c r="M3124" s="970"/>
      <c r="N3124" s="967"/>
      <c r="O3124" s="970"/>
      <c r="P3124" s="967"/>
      <c r="Q3124" s="970"/>
      <c r="R3124" s="967"/>
      <c r="S3124" s="970"/>
      <c r="T3124" s="967"/>
      <c r="U3124" s="970"/>
      <c r="V3124" s="967"/>
      <c r="W3124" s="970"/>
      <c r="X3124" s="1261"/>
      <c r="Y3124" s="967"/>
      <c r="Z3124" s="1032"/>
    </row>
    <row r="3125" spans="1:26" ht="25.2" hidden="1" customHeight="1" outlineLevel="2">
      <c r="A3125" s="1290">
        <v>44433</v>
      </c>
      <c r="B3125" s="1163" t="s">
        <v>5698</v>
      </c>
      <c r="C3125" s="955" t="s">
        <v>8878</v>
      </c>
      <c r="D3125" s="966"/>
      <c r="E3125" s="968"/>
      <c r="F3125" s="972"/>
      <c r="G3125" s="970"/>
      <c r="H3125" s="967"/>
      <c r="I3125" s="970"/>
      <c r="J3125" s="967"/>
      <c r="K3125" s="970"/>
      <c r="L3125" s="967"/>
      <c r="M3125" s="970"/>
      <c r="N3125" s="967"/>
      <c r="O3125" s="970"/>
      <c r="P3125" s="967"/>
      <c r="Q3125" s="970"/>
      <c r="R3125" s="967"/>
      <c r="S3125" s="970"/>
      <c r="T3125" s="967"/>
      <c r="U3125" s="970"/>
      <c r="V3125" s="967"/>
      <c r="W3125" s="970"/>
      <c r="X3125" s="1261"/>
      <c r="Y3125" s="967"/>
      <c r="Z3125" s="1032"/>
    </row>
    <row r="3126" spans="1:26" ht="25.2" hidden="1" customHeight="1" outlineLevel="2">
      <c r="A3126" s="1290">
        <v>44433</v>
      </c>
      <c r="B3126" s="1163" t="s">
        <v>5698</v>
      </c>
      <c r="C3126" s="955" t="s">
        <v>8879</v>
      </c>
      <c r="D3126" s="966"/>
      <c r="E3126" s="977" t="s">
        <v>5700</v>
      </c>
      <c r="F3126" s="972"/>
      <c r="G3126" s="970"/>
      <c r="H3126" s="967"/>
      <c r="I3126" s="970"/>
      <c r="J3126" s="967"/>
      <c r="K3126" s="970"/>
      <c r="L3126" s="967"/>
      <c r="M3126" s="970"/>
      <c r="N3126" s="967"/>
      <c r="O3126" s="970"/>
      <c r="P3126" s="967"/>
      <c r="Q3126" s="970"/>
      <c r="R3126" s="967"/>
      <c r="S3126" s="970"/>
      <c r="T3126" s="967"/>
      <c r="U3126" s="970"/>
      <c r="V3126" s="967"/>
      <c r="W3126" s="970"/>
      <c r="X3126" s="1261"/>
      <c r="Y3126" s="967"/>
      <c r="Z3126" s="1032"/>
    </row>
    <row r="3127" spans="1:26" ht="12.6" hidden="1" customHeight="1" outlineLevel="2">
      <c r="A3127" s="1290">
        <v>44433</v>
      </c>
      <c r="B3127" s="1163" t="s">
        <v>5698</v>
      </c>
      <c r="C3127" s="955" t="s">
        <v>8880</v>
      </c>
      <c r="D3127" s="966"/>
      <c r="E3127" s="968"/>
      <c r="F3127" s="972"/>
      <c r="G3127" s="970"/>
      <c r="H3127" s="967"/>
      <c r="I3127" s="970"/>
      <c r="J3127" s="967"/>
      <c r="K3127" s="970"/>
      <c r="L3127" s="967"/>
      <c r="M3127" s="970"/>
      <c r="N3127" s="967"/>
      <c r="O3127" s="970"/>
      <c r="P3127" s="967"/>
      <c r="Q3127" s="970"/>
      <c r="R3127" s="967"/>
      <c r="S3127" s="970"/>
      <c r="T3127" s="967"/>
      <c r="U3127" s="970"/>
      <c r="V3127" s="967"/>
      <c r="W3127" s="970"/>
      <c r="X3127" s="1261"/>
      <c r="Y3127" s="967"/>
      <c r="Z3127" s="1032"/>
    </row>
    <row r="3128" spans="1:26" ht="25.2" hidden="1" customHeight="1" outlineLevel="2">
      <c r="A3128" s="1290">
        <v>44433</v>
      </c>
      <c r="B3128" s="1163" t="s">
        <v>5698</v>
      </c>
      <c r="C3128" s="955" t="s">
        <v>8881</v>
      </c>
      <c r="D3128" s="966"/>
      <c r="E3128" s="968"/>
      <c r="F3128" s="969" t="s">
        <v>5700</v>
      </c>
      <c r="G3128" s="970"/>
      <c r="H3128" s="967"/>
      <c r="I3128" s="970"/>
      <c r="J3128" s="967"/>
      <c r="K3128" s="970"/>
      <c r="L3128" s="967"/>
      <c r="M3128" s="970"/>
      <c r="N3128" s="967"/>
      <c r="O3128" s="970"/>
      <c r="P3128" s="967"/>
      <c r="Q3128" s="970"/>
      <c r="R3128" s="967"/>
      <c r="S3128" s="970"/>
      <c r="T3128" s="967"/>
      <c r="U3128" s="970"/>
      <c r="V3128" s="967"/>
      <c r="W3128" s="970"/>
      <c r="X3128" s="1261"/>
      <c r="Y3128" s="967"/>
      <c r="Z3128" s="1032"/>
    </row>
    <row r="3129" spans="1:26" ht="12.6" hidden="1" customHeight="1" outlineLevel="1" collapsed="1">
      <c r="A3129" s="1291">
        <v>44434</v>
      </c>
      <c r="B3129" s="1163" t="s">
        <v>5698</v>
      </c>
      <c r="C3129" s="955" t="s">
        <v>8882</v>
      </c>
      <c r="D3129" s="966"/>
      <c r="E3129" s="968"/>
      <c r="F3129" s="972"/>
      <c r="G3129" s="970"/>
      <c r="H3129" s="967"/>
      <c r="I3129" s="970"/>
      <c r="J3129" s="967"/>
      <c r="K3129" s="970"/>
      <c r="L3129" s="967"/>
      <c r="M3129" s="970"/>
      <c r="N3129" s="967"/>
      <c r="O3129" s="970"/>
      <c r="P3129" s="967"/>
      <c r="Q3129" s="970"/>
      <c r="R3129" s="967"/>
      <c r="S3129" s="970"/>
      <c r="T3129" s="967"/>
      <c r="U3129" s="970"/>
      <c r="V3129" s="967"/>
      <c r="W3129" s="970"/>
      <c r="X3129" s="1261"/>
      <c r="Y3129" s="967"/>
      <c r="Z3129" s="1032"/>
    </row>
    <row r="3130" spans="1:26" ht="12.6" hidden="1" customHeight="1" outlineLevel="2">
      <c r="A3130" s="1291">
        <v>44434</v>
      </c>
      <c r="B3130" s="1163" t="s">
        <v>5698</v>
      </c>
      <c r="C3130" s="955" t="s">
        <v>8883</v>
      </c>
      <c r="D3130" s="966"/>
      <c r="E3130" s="968"/>
      <c r="F3130" s="972"/>
      <c r="G3130" s="970"/>
      <c r="H3130" s="967"/>
      <c r="I3130" s="970"/>
      <c r="J3130" s="967"/>
      <c r="K3130" s="970"/>
      <c r="L3130" s="967"/>
      <c r="M3130" s="970"/>
      <c r="N3130" s="967"/>
      <c r="O3130" s="970"/>
      <c r="P3130" s="967"/>
      <c r="Q3130" s="970"/>
      <c r="R3130" s="967"/>
      <c r="S3130" s="970"/>
      <c r="T3130" s="967"/>
      <c r="U3130" s="970"/>
      <c r="V3130" s="967"/>
      <c r="W3130" s="970"/>
      <c r="X3130" s="1261"/>
      <c r="Y3130" s="967"/>
      <c r="Z3130" s="1032"/>
    </row>
    <row r="3131" spans="1:26" ht="12.6" hidden="1" customHeight="1" outlineLevel="2">
      <c r="A3131" s="1291">
        <v>44434</v>
      </c>
      <c r="B3131" s="1163" t="s">
        <v>5698</v>
      </c>
      <c r="C3131" s="955" t="s">
        <v>8884</v>
      </c>
      <c r="D3131" s="966"/>
      <c r="E3131" s="977" t="s">
        <v>5700</v>
      </c>
      <c r="F3131" s="972"/>
      <c r="G3131" s="970"/>
      <c r="H3131" s="967"/>
      <c r="I3131" s="970"/>
      <c r="J3131" s="967"/>
      <c r="K3131" s="970"/>
      <c r="L3131" s="967"/>
      <c r="M3131" s="970"/>
      <c r="N3131" s="967"/>
      <c r="O3131" s="970"/>
      <c r="P3131" s="967"/>
      <c r="Q3131" s="970"/>
      <c r="R3131" s="967"/>
      <c r="S3131" s="970"/>
      <c r="T3131" s="967"/>
      <c r="U3131" s="970"/>
      <c r="V3131" s="967"/>
      <c r="W3131" s="970"/>
      <c r="X3131" s="1261"/>
      <c r="Y3131" s="967"/>
      <c r="Z3131" s="1032"/>
    </row>
    <row r="3132" spans="1:26" ht="12.6" hidden="1" customHeight="1" outlineLevel="2">
      <c r="A3132" s="1291">
        <v>44434</v>
      </c>
      <c r="B3132" s="1163" t="s">
        <v>5706</v>
      </c>
      <c r="C3132" s="955" t="s">
        <v>8885</v>
      </c>
      <c r="D3132" s="966"/>
      <c r="E3132" s="968"/>
      <c r="F3132" s="972"/>
      <c r="G3132" s="970"/>
      <c r="H3132" s="967"/>
      <c r="I3132" s="970"/>
      <c r="J3132" s="967"/>
      <c r="K3132" s="970"/>
      <c r="L3132" s="967"/>
      <c r="M3132" s="970"/>
      <c r="N3132" s="967"/>
      <c r="O3132" s="970"/>
      <c r="P3132" s="967"/>
      <c r="Q3132" s="970"/>
      <c r="R3132" s="967"/>
      <c r="S3132" s="970"/>
      <c r="T3132" s="967"/>
      <c r="U3132" s="970"/>
      <c r="V3132" s="967"/>
      <c r="W3132" s="970"/>
      <c r="X3132" s="1261"/>
      <c r="Y3132" s="967"/>
      <c r="Z3132" s="1032"/>
    </row>
    <row r="3133" spans="1:26" ht="12.6" hidden="1" customHeight="1" outlineLevel="2">
      <c r="A3133" s="1291">
        <v>44434</v>
      </c>
      <c r="B3133" s="1163" t="s">
        <v>5698</v>
      </c>
      <c r="C3133" s="955" t="s">
        <v>8886</v>
      </c>
      <c r="D3133" s="966"/>
      <c r="E3133" s="968"/>
      <c r="F3133" s="972"/>
      <c r="G3133" s="970"/>
      <c r="H3133" s="967"/>
      <c r="I3133" s="970"/>
      <c r="J3133" s="967"/>
      <c r="K3133" s="970"/>
      <c r="L3133" s="967"/>
      <c r="M3133" s="970"/>
      <c r="N3133" s="967"/>
      <c r="O3133" s="973" t="s">
        <v>5700</v>
      </c>
      <c r="P3133" s="967"/>
      <c r="Q3133" s="970"/>
      <c r="R3133" s="967"/>
      <c r="S3133" s="970"/>
      <c r="T3133" s="967"/>
      <c r="U3133" s="970"/>
      <c r="V3133" s="967"/>
      <c r="W3133" s="970"/>
      <c r="X3133" s="1261"/>
      <c r="Y3133" s="967"/>
      <c r="Z3133" s="1032"/>
    </row>
    <row r="3134" spans="1:26" ht="12.6" hidden="1" customHeight="1" outlineLevel="2">
      <c r="A3134" s="1291">
        <v>44434</v>
      </c>
      <c r="B3134" s="1163" t="s">
        <v>5698</v>
      </c>
      <c r="C3134" s="955" t="s">
        <v>8887</v>
      </c>
      <c r="D3134" s="966"/>
      <c r="E3134" s="968"/>
      <c r="F3134" s="969" t="s">
        <v>5700</v>
      </c>
      <c r="G3134" s="970"/>
      <c r="H3134" s="967"/>
      <c r="I3134" s="970"/>
      <c r="J3134" s="967"/>
      <c r="K3134" s="970"/>
      <c r="L3134" s="967"/>
      <c r="M3134" s="970"/>
      <c r="N3134" s="967"/>
      <c r="O3134" s="970"/>
      <c r="P3134" s="967"/>
      <c r="Q3134" s="970"/>
      <c r="R3134" s="967"/>
      <c r="S3134" s="970"/>
      <c r="T3134" s="967"/>
      <c r="U3134" s="970"/>
      <c r="V3134" s="967"/>
      <c r="W3134" s="970"/>
      <c r="X3134" s="1261"/>
      <c r="Y3134" s="967"/>
      <c r="Z3134" s="1032"/>
    </row>
    <row r="3135" spans="1:26" ht="12.6" hidden="1" customHeight="1" outlineLevel="2">
      <c r="A3135" s="1291">
        <v>44434</v>
      </c>
      <c r="B3135" s="1163" t="s">
        <v>5698</v>
      </c>
      <c r="C3135" s="1" t="s">
        <v>8888</v>
      </c>
      <c r="D3135" s="975" t="s">
        <v>5700</v>
      </c>
      <c r="E3135" s="968"/>
      <c r="F3135" s="972"/>
      <c r="G3135" s="970"/>
      <c r="H3135" s="967"/>
      <c r="I3135" s="970"/>
      <c r="J3135" s="967"/>
      <c r="K3135" s="970"/>
      <c r="L3135" s="967"/>
      <c r="M3135" s="970"/>
      <c r="N3135" s="967"/>
      <c r="O3135" s="970"/>
      <c r="P3135" s="967"/>
      <c r="Q3135" s="970"/>
      <c r="R3135" s="967"/>
      <c r="S3135" s="970"/>
      <c r="T3135" s="974" t="s">
        <v>5700</v>
      </c>
      <c r="U3135" s="970"/>
      <c r="V3135" s="967"/>
      <c r="W3135" s="970"/>
      <c r="X3135" s="1261"/>
      <c r="Y3135" s="967"/>
      <c r="Z3135" s="1032"/>
    </row>
    <row r="3136" spans="1:26" ht="12.6" hidden="1" customHeight="1" outlineLevel="2">
      <c r="A3136" s="1291">
        <v>44434</v>
      </c>
      <c r="B3136" s="1163" t="s">
        <v>5745</v>
      </c>
      <c r="C3136" s="955" t="s">
        <v>8889</v>
      </c>
      <c r="D3136" s="975" t="s">
        <v>5700</v>
      </c>
      <c r="E3136" s="968"/>
      <c r="F3136" s="972"/>
      <c r="G3136" s="970"/>
      <c r="H3136" s="967"/>
      <c r="I3136" s="970"/>
      <c r="J3136" s="967"/>
      <c r="K3136" s="970"/>
      <c r="L3136" s="967"/>
      <c r="M3136" s="970"/>
      <c r="N3136" s="967"/>
      <c r="O3136" s="970"/>
      <c r="P3136" s="967"/>
      <c r="Q3136" s="970"/>
      <c r="R3136" s="967"/>
      <c r="S3136" s="970"/>
      <c r="T3136" s="967"/>
      <c r="U3136" s="970"/>
      <c r="V3136" s="967"/>
      <c r="W3136" s="970"/>
      <c r="X3136" s="1261"/>
      <c r="Y3136" s="967"/>
      <c r="Z3136" s="1032" t="s">
        <v>8696</v>
      </c>
    </row>
    <row r="3137" spans="1:24" ht="12.6" hidden="1" customHeight="1" outlineLevel="2">
      <c r="A3137" s="1291">
        <v>44434</v>
      </c>
      <c r="B3137" s="1163" t="s">
        <v>5698</v>
      </c>
      <c r="C3137" s="955" t="s">
        <v>8890</v>
      </c>
      <c r="D3137" s="966"/>
      <c r="E3137" s="968"/>
      <c r="F3137" s="972"/>
      <c r="G3137" s="970"/>
      <c r="H3137" s="967"/>
      <c r="I3137" s="970"/>
      <c r="J3137" s="967"/>
      <c r="K3137" s="970"/>
      <c r="L3137" s="967"/>
      <c r="M3137" s="970"/>
      <c r="N3137" s="967"/>
      <c r="O3137" s="970"/>
      <c r="P3137" s="967"/>
      <c r="Q3137" s="970"/>
      <c r="R3137" s="967"/>
      <c r="S3137" s="970"/>
      <c r="T3137" s="967"/>
      <c r="U3137" s="970"/>
      <c r="V3137" s="967"/>
      <c r="W3137" s="970"/>
      <c r="X3137" s="1261"/>
    </row>
    <row r="3138" spans="1:24" ht="12.6" hidden="1" customHeight="1" outlineLevel="2">
      <c r="A3138" s="1291">
        <v>44434</v>
      </c>
      <c r="B3138" s="1163" t="s">
        <v>5745</v>
      </c>
      <c r="C3138" s="955" t="s">
        <v>8891</v>
      </c>
      <c r="D3138" s="966"/>
      <c r="E3138" s="968"/>
      <c r="F3138" s="972"/>
      <c r="G3138" s="970"/>
      <c r="H3138" s="967"/>
      <c r="I3138" s="970"/>
      <c r="J3138" s="967"/>
      <c r="K3138" s="970"/>
      <c r="L3138" s="967"/>
      <c r="M3138" s="970"/>
      <c r="N3138" s="967"/>
      <c r="O3138" s="970"/>
      <c r="P3138" s="974" t="s">
        <v>5700</v>
      </c>
      <c r="Q3138" s="970"/>
      <c r="R3138" s="967"/>
      <c r="S3138" s="970"/>
      <c r="T3138" s="974" t="s">
        <v>5700</v>
      </c>
      <c r="U3138" s="970"/>
      <c r="V3138" s="967"/>
      <c r="W3138" s="970"/>
      <c r="X3138" s="1261"/>
    </row>
    <row r="3139" spans="1:24" ht="12.6" hidden="1" customHeight="1" outlineLevel="2">
      <c r="A3139" s="1291">
        <v>44434</v>
      </c>
      <c r="B3139" s="1163" t="s">
        <v>5723</v>
      </c>
      <c r="C3139" s="955" t="s">
        <v>8892</v>
      </c>
      <c r="D3139" s="966"/>
      <c r="E3139" s="968"/>
      <c r="F3139" s="972"/>
      <c r="G3139" s="970"/>
      <c r="H3139" s="967"/>
      <c r="I3139" s="970"/>
      <c r="J3139" s="967"/>
      <c r="K3139" s="970"/>
      <c r="L3139" s="967"/>
      <c r="M3139" s="970"/>
      <c r="N3139" s="967"/>
      <c r="O3139" s="970"/>
      <c r="P3139" s="967"/>
      <c r="Q3139" s="970"/>
      <c r="R3139" s="967"/>
      <c r="S3139" s="970"/>
      <c r="T3139" s="967"/>
      <c r="U3139" s="970"/>
      <c r="V3139" s="967"/>
      <c r="W3139" s="970"/>
      <c r="X3139" s="1261"/>
    </row>
    <row r="3140" spans="1:24" ht="12.6" hidden="1" customHeight="1" outlineLevel="2">
      <c r="A3140" s="1291">
        <v>44434</v>
      </c>
      <c r="B3140" s="1163" t="s">
        <v>5698</v>
      </c>
      <c r="C3140" s="955" t="s">
        <v>8893</v>
      </c>
      <c r="D3140" s="966"/>
      <c r="E3140" s="968"/>
      <c r="F3140" s="972"/>
      <c r="G3140" s="970"/>
      <c r="H3140" s="967"/>
      <c r="I3140" s="970"/>
      <c r="J3140" s="967"/>
      <c r="K3140" s="970"/>
      <c r="L3140" s="967"/>
      <c r="M3140" s="970"/>
      <c r="N3140" s="967"/>
      <c r="O3140" s="970"/>
      <c r="P3140" s="967"/>
      <c r="Q3140" s="970"/>
      <c r="R3140" s="967"/>
      <c r="S3140" s="970"/>
      <c r="T3140" s="967"/>
      <c r="U3140" s="970"/>
      <c r="V3140" s="967"/>
      <c r="W3140" s="970"/>
      <c r="X3140" s="1261"/>
    </row>
    <row r="3141" spans="1:24" ht="12.6" hidden="1" customHeight="1" outlineLevel="2">
      <c r="A3141" s="1291">
        <v>44434</v>
      </c>
      <c r="B3141" s="1163" t="s">
        <v>5698</v>
      </c>
      <c r="C3141" s="955" t="s">
        <v>8894</v>
      </c>
      <c r="D3141" s="966"/>
      <c r="E3141" s="968"/>
      <c r="F3141" s="972"/>
      <c r="G3141" s="970"/>
      <c r="H3141" s="967"/>
      <c r="I3141" s="970"/>
      <c r="J3141" s="967"/>
      <c r="K3141" s="970"/>
      <c r="L3141" s="967"/>
      <c r="M3141" s="970"/>
      <c r="N3141" s="967"/>
      <c r="O3141" s="970"/>
      <c r="P3141" s="967"/>
      <c r="Q3141" s="970"/>
      <c r="R3141" s="967"/>
      <c r="S3141" s="970"/>
      <c r="T3141" s="967"/>
      <c r="U3141" s="970"/>
      <c r="V3141" s="967"/>
      <c r="W3141" s="970"/>
      <c r="X3141" s="1261"/>
    </row>
    <row r="3142" spans="1:24" ht="12.6" hidden="1" customHeight="1" outlineLevel="2">
      <c r="A3142" s="1291">
        <v>44434</v>
      </c>
      <c r="B3142" s="1163" t="s">
        <v>5698</v>
      </c>
      <c r="C3142" s="955" t="s">
        <v>8895</v>
      </c>
      <c r="D3142" s="966"/>
      <c r="E3142" s="968"/>
      <c r="F3142" s="972"/>
      <c r="G3142" s="970"/>
      <c r="H3142" s="967"/>
      <c r="I3142" s="970"/>
      <c r="J3142" s="967"/>
      <c r="K3142" s="970"/>
      <c r="L3142" s="967"/>
      <c r="M3142" s="970"/>
      <c r="N3142" s="967"/>
      <c r="O3142" s="970"/>
      <c r="P3142" s="967"/>
      <c r="Q3142" s="970"/>
      <c r="R3142" s="967"/>
      <c r="S3142" s="970"/>
      <c r="T3142" s="967"/>
      <c r="U3142" s="970"/>
      <c r="V3142" s="967"/>
      <c r="W3142" s="970"/>
      <c r="X3142" s="1261"/>
    </row>
    <row r="3143" spans="1:24" ht="12.6" hidden="1" customHeight="1" outlineLevel="2">
      <c r="A3143" s="1291">
        <v>44434</v>
      </c>
      <c r="B3143" s="1163" t="s">
        <v>8896</v>
      </c>
      <c r="C3143" s="955" t="s">
        <v>8897</v>
      </c>
      <c r="D3143" s="966"/>
      <c r="E3143" s="968"/>
      <c r="F3143" s="972"/>
      <c r="G3143" s="970"/>
      <c r="H3143" s="967"/>
      <c r="I3143" s="970"/>
      <c r="J3143" s="967"/>
      <c r="K3143" s="970"/>
      <c r="L3143" s="967"/>
      <c r="M3143" s="970"/>
      <c r="N3143" s="967"/>
      <c r="O3143" s="970"/>
      <c r="P3143" s="967"/>
      <c r="Q3143" s="970"/>
      <c r="R3143" s="967"/>
      <c r="S3143" s="970"/>
      <c r="T3143" s="974" t="s">
        <v>5700</v>
      </c>
      <c r="U3143" s="970"/>
      <c r="V3143" s="967"/>
      <c r="W3143" s="970"/>
      <c r="X3143" s="1261"/>
    </row>
    <row r="3144" spans="1:24" ht="12.6" hidden="1" customHeight="1" outlineLevel="2">
      <c r="A3144" s="1291">
        <v>44434</v>
      </c>
      <c r="B3144" s="1163" t="s">
        <v>5698</v>
      </c>
      <c r="C3144" s="955" t="s">
        <v>8898</v>
      </c>
      <c r="D3144" s="966"/>
      <c r="E3144" s="968"/>
      <c r="F3144" s="972"/>
      <c r="G3144" s="970"/>
      <c r="H3144" s="967"/>
      <c r="I3144" s="970"/>
      <c r="J3144" s="967"/>
      <c r="K3144" s="970"/>
      <c r="L3144" s="967"/>
      <c r="M3144" s="970"/>
      <c r="N3144" s="967"/>
      <c r="O3144" s="970"/>
      <c r="P3144" s="967"/>
      <c r="Q3144" s="970"/>
      <c r="R3144" s="967"/>
      <c r="S3144" s="970"/>
      <c r="T3144" s="967"/>
      <c r="U3144" s="970"/>
      <c r="V3144" s="967"/>
      <c r="W3144" s="970"/>
      <c r="X3144" s="1261"/>
    </row>
    <row r="3145" spans="1:24" ht="25.2" hidden="1" customHeight="1" outlineLevel="2">
      <c r="A3145" s="1291">
        <v>44434</v>
      </c>
      <c r="B3145" s="1163" t="s">
        <v>5698</v>
      </c>
      <c r="C3145" s="955" t="s">
        <v>8899</v>
      </c>
      <c r="D3145" s="966"/>
      <c r="E3145" s="968"/>
      <c r="F3145" s="969" t="s">
        <v>5700</v>
      </c>
      <c r="G3145" s="970"/>
      <c r="H3145" s="967"/>
      <c r="I3145" s="970"/>
      <c r="J3145" s="967"/>
      <c r="K3145" s="970"/>
      <c r="L3145" s="967"/>
      <c r="M3145" s="970"/>
      <c r="N3145" s="967"/>
      <c r="O3145" s="970"/>
      <c r="P3145" s="967"/>
      <c r="Q3145" s="970"/>
      <c r="R3145" s="967"/>
      <c r="S3145" s="970"/>
      <c r="T3145" s="967"/>
      <c r="U3145" s="970"/>
      <c r="V3145" s="967"/>
      <c r="W3145" s="970"/>
      <c r="X3145" s="1261"/>
    </row>
    <row r="3146" spans="1:24" ht="12.6" hidden="1" customHeight="1" outlineLevel="2">
      <c r="A3146" s="1291">
        <v>44434</v>
      </c>
      <c r="B3146" s="1163" t="s">
        <v>5698</v>
      </c>
      <c r="C3146" s="955" t="s">
        <v>8900</v>
      </c>
      <c r="D3146" s="975" t="s">
        <v>5700</v>
      </c>
      <c r="E3146" s="968"/>
      <c r="F3146" s="972"/>
      <c r="G3146" s="970"/>
      <c r="H3146" s="967"/>
      <c r="I3146" s="970"/>
      <c r="J3146" s="967"/>
      <c r="K3146" s="970"/>
      <c r="L3146" s="967"/>
      <c r="M3146" s="970"/>
      <c r="N3146" s="967"/>
      <c r="O3146" s="970"/>
      <c r="P3146" s="967"/>
      <c r="Q3146" s="970"/>
      <c r="R3146" s="967"/>
      <c r="S3146" s="970"/>
      <c r="T3146" s="967"/>
      <c r="U3146" s="970"/>
      <c r="V3146" s="967"/>
      <c r="W3146" s="970"/>
      <c r="X3146" s="1261"/>
    </row>
    <row r="3147" spans="1:24" ht="12.6" hidden="1" customHeight="1" outlineLevel="1" collapsed="1">
      <c r="A3147" s="1292">
        <v>44435</v>
      </c>
      <c r="B3147" s="1163" t="s">
        <v>5698</v>
      </c>
      <c r="C3147" s="955" t="s">
        <v>8901</v>
      </c>
      <c r="D3147" s="966"/>
      <c r="E3147" s="968"/>
      <c r="F3147" s="972"/>
      <c r="G3147" s="970"/>
      <c r="H3147" s="967"/>
      <c r="I3147" s="970"/>
      <c r="J3147" s="967"/>
      <c r="K3147" s="970"/>
      <c r="L3147" s="967"/>
      <c r="M3147" s="970"/>
      <c r="N3147" s="967"/>
      <c r="O3147" s="970"/>
      <c r="P3147" s="967"/>
      <c r="Q3147" s="970"/>
      <c r="R3147" s="974" t="s">
        <v>5700</v>
      </c>
      <c r="S3147" s="970"/>
      <c r="T3147" s="967"/>
      <c r="U3147" s="970"/>
      <c r="V3147" s="967"/>
      <c r="W3147" s="970"/>
      <c r="X3147" s="1261"/>
    </row>
    <row r="3148" spans="1:24" ht="12.6" hidden="1" customHeight="1" outlineLevel="2">
      <c r="A3148" s="1292">
        <v>44435</v>
      </c>
      <c r="B3148" s="1163" t="s">
        <v>5698</v>
      </c>
      <c r="C3148" s="955" t="s">
        <v>8902</v>
      </c>
      <c r="D3148" s="966"/>
      <c r="E3148" s="968"/>
      <c r="F3148" s="972"/>
      <c r="G3148" s="970"/>
      <c r="H3148" s="974" t="s">
        <v>5700</v>
      </c>
      <c r="I3148" s="970"/>
      <c r="J3148" s="967"/>
      <c r="K3148" s="970"/>
      <c r="L3148" s="967"/>
      <c r="M3148" s="970"/>
      <c r="N3148" s="967"/>
      <c r="O3148" s="970"/>
      <c r="P3148" s="967"/>
      <c r="Q3148" s="970"/>
      <c r="R3148" s="967"/>
      <c r="S3148" s="970"/>
      <c r="T3148" s="967"/>
      <c r="U3148" s="970"/>
      <c r="V3148" s="967"/>
      <c r="W3148" s="970"/>
      <c r="X3148" s="1261"/>
    </row>
    <row r="3149" spans="1:24" ht="12.6" hidden="1" customHeight="1" outlineLevel="2">
      <c r="A3149" s="1292">
        <v>44435</v>
      </c>
      <c r="B3149" s="1163" t="s">
        <v>5698</v>
      </c>
      <c r="C3149" s="955" t="s">
        <v>8903</v>
      </c>
      <c r="D3149" s="966"/>
      <c r="E3149" s="968"/>
      <c r="F3149" s="972"/>
      <c r="G3149" s="970"/>
      <c r="H3149" s="967"/>
      <c r="I3149" s="970"/>
      <c r="J3149" s="967"/>
      <c r="K3149" s="970"/>
      <c r="L3149" s="967"/>
      <c r="M3149" s="970"/>
      <c r="N3149" s="967"/>
      <c r="O3149" s="970"/>
      <c r="P3149" s="967"/>
      <c r="Q3149" s="970"/>
      <c r="R3149" s="967"/>
      <c r="S3149" s="970"/>
      <c r="T3149" s="967"/>
      <c r="U3149" s="970"/>
      <c r="V3149" s="967"/>
      <c r="W3149" s="970"/>
      <c r="X3149" s="1261"/>
    </row>
    <row r="3150" spans="1:24" ht="25.2" hidden="1" customHeight="1" outlineLevel="2">
      <c r="A3150" s="1292">
        <v>44435</v>
      </c>
      <c r="B3150" s="1163" t="s">
        <v>5698</v>
      </c>
      <c r="C3150" s="955" t="s">
        <v>8904</v>
      </c>
      <c r="D3150" s="966"/>
      <c r="E3150" s="968"/>
      <c r="F3150" s="969" t="s">
        <v>5700</v>
      </c>
      <c r="G3150" s="970"/>
      <c r="H3150" s="967"/>
      <c r="I3150" s="970"/>
      <c r="J3150" s="967"/>
      <c r="K3150" s="970"/>
      <c r="L3150" s="967"/>
      <c r="M3150" s="970"/>
      <c r="N3150" s="967"/>
      <c r="O3150" s="970"/>
      <c r="P3150" s="967"/>
      <c r="Q3150" s="970"/>
      <c r="R3150" s="967"/>
      <c r="S3150" s="970"/>
      <c r="T3150" s="967"/>
      <c r="U3150" s="970"/>
      <c r="V3150" s="967"/>
      <c r="W3150" s="970"/>
      <c r="X3150" s="1261"/>
    </row>
    <row r="3151" spans="1:24" ht="25.2" hidden="1" customHeight="1" outlineLevel="2">
      <c r="A3151" s="1292">
        <v>44435</v>
      </c>
      <c r="B3151" s="1163" t="s">
        <v>5698</v>
      </c>
      <c r="C3151" s="955" t="s">
        <v>8905</v>
      </c>
      <c r="D3151" s="966"/>
      <c r="E3151" s="968"/>
      <c r="F3151" s="972"/>
      <c r="G3151" s="970"/>
      <c r="H3151" s="967"/>
      <c r="I3151" s="970"/>
      <c r="J3151" s="967"/>
      <c r="K3151" s="970"/>
      <c r="L3151" s="967"/>
      <c r="M3151" s="970"/>
      <c r="N3151" s="967"/>
      <c r="O3151" s="973" t="s">
        <v>5700</v>
      </c>
      <c r="P3151" s="967"/>
      <c r="Q3151" s="970"/>
      <c r="R3151" s="967"/>
      <c r="S3151" s="970"/>
      <c r="T3151" s="967"/>
      <c r="U3151" s="970"/>
      <c r="V3151" s="967"/>
      <c r="W3151" s="970"/>
      <c r="X3151" s="1261"/>
    </row>
    <row r="3152" spans="1:24" ht="25.2" hidden="1" customHeight="1" outlineLevel="2">
      <c r="A3152" s="1292">
        <v>44435</v>
      </c>
      <c r="B3152" s="1163" t="s">
        <v>5698</v>
      </c>
      <c r="C3152" s="955" t="s">
        <v>8906</v>
      </c>
      <c r="D3152" s="966"/>
      <c r="E3152" s="968"/>
      <c r="F3152" s="972"/>
      <c r="G3152" s="970"/>
      <c r="H3152" s="967"/>
      <c r="I3152" s="970"/>
      <c r="J3152" s="967"/>
      <c r="K3152" s="970"/>
      <c r="L3152" s="967"/>
      <c r="M3152" s="970"/>
      <c r="N3152" s="974" t="s">
        <v>5700</v>
      </c>
      <c r="O3152" s="973" t="s">
        <v>5700</v>
      </c>
      <c r="P3152" s="967"/>
      <c r="Q3152" s="970"/>
      <c r="R3152" s="967"/>
      <c r="S3152" s="970"/>
      <c r="T3152" s="967"/>
      <c r="U3152" s="970"/>
      <c r="V3152" s="967"/>
      <c r="W3152" s="970"/>
      <c r="X3152" s="1261"/>
    </row>
    <row r="3153" spans="1:24" ht="12.6" hidden="1" customHeight="1" outlineLevel="2">
      <c r="A3153" s="1292">
        <v>44435</v>
      </c>
      <c r="B3153" s="1163" t="s">
        <v>5739</v>
      </c>
      <c r="C3153" s="955" t="s">
        <v>8907</v>
      </c>
      <c r="D3153" s="966"/>
      <c r="E3153" s="968"/>
      <c r="F3153" s="972"/>
      <c r="G3153" s="973" t="s">
        <v>5700</v>
      </c>
      <c r="H3153" s="967"/>
      <c r="I3153" s="970"/>
      <c r="J3153" s="967"/>
      <c r="K3153" s="970"/>
      <c r="L3153" s="967"/>
      <c r="M3153" s="970"/>
      <c r="N3153" s="967"/>
      <c r="O3153" s="970"/>
      <c r="P3153" s="967"/>
      <c r="Q3153" s="970"/>
      <c r="R3153" s="967"/>
      <c r="S3153" s="970"/>
      <c r="T3153" s="967"/>
      <c r="U3153" s="970"/>
      <c r="V3153" s="967"/>
      <c r="W3153" s="970"/>
      <c r="X3153" s="1261"/>
    </row>
    <row r="3154" spans="1:24" ht="25.2" hidden="1" customHeight="1" outlineLevel="2">
      <c r="A3154" s="1292">
        <v>44435</v>
      </c>
      <c r="B3154" s="1163" t="s">
        <v>5698</v>
      </c>
      <c r="C3154" s="955" t="s">
        <v>8908</v>
      </c>
      <c r="D3154" s="966"/>
      <c r="E3154" s="968"/>
      <c r="F3154" s="972"/>
      <c r="G3154" s="970"/>
      <c r="H3154" s="967"/>
      <c r="I3154" s="970"/>
      <c r="J3154" s="967"/>
      <c r="K3154" s="970"/>
      <c r="L3154" s="967"/>
      <c r="M3154" s="973" t="s">
        <v>5700</v>
      </c>
      <c r="N3154" s="967"/>
      <c r="O3154" s="970"/>
      <c r="P3154" s="967"/>
      <c r="Q3154" s="970"/>
      <c r="R3154" s="967"/>
      <c r="S3154" s="970"/>
      <c r="T3154" s="967"/>
      <c r="U3154" s="970"/>
      <c r="V3154" s="967"/>
      <c r="W3154" s="970"/>
      <c r="X3154" s="1261"/>
    </row>
    <row r="3155" spans="1:24" ht="12.6" hidden="1" customHeight="1" outlineLevel="2">
      <c r="A3155" s="1292">
        <v>44435</v>
      </c>
      <c r="B3155" s="1163" t="s">
        <v>5745</v>
      </c>
      <c r="C3155" s="955" t="s">
        <v>8909</v>
      </c>
      <c r="D3155" s="966"/>
      <c r="E3155" s="968"/>
      <c r="F3155" s="972"/>
      <c r="G3155" s="970"/>
      <c r="H3155" s="967"/>
      <c r="I3155" s="970"/>
      <c r="J3155" s="967"/>
      <c r="K3155" s="970"/>
      <c r="L3155" s="967"/>
      <c r="M3155" s="970"/>
      <c r="N3155" s="967"/>
      <c r="O3155" s="970"/>
      <c r="P3155" s="967"/>
      <c r="Q3155" s="970"/>
      <c r="R3155" s="967"/>
      <c r="S3155" s="970"/>
      <c r="T3155" s="967"/>
      <c r="U3155" s="970"/>
      <c r="V3155" s="967"/>
      <c r="W3155" s="970"/>
      <c r="X3155" s="1261"/>
    </row>
    <row r="3156" spans="1:24" ht="12.6" hidden="1" customHeight="1" outlineLevel="2">
      <c r="A3156" s="1292">
        <v>44435</v>
      </c>
      <c r="B3156" s="1163" t="s">
        <v>5698</v>
      </c>
      <c r="C3156" s="955" t="s">
        <v>8910</v>
      </c>
      <c r="D3156" s="966"/>
      <c r="E3156" s="968"/>
      <c r="F3156" s="972"/>
      <c r="G3156" s="970"/>
      <c r="H3156" s="967"/>
      <c r="I3156" s="970"/>
      <c r="J3156" s="967"/>
      <c r="K3156" s="970"/>
      <c r="L3156" s="967"/>
      <c r="M3156" s="970"/>
      <c r="N3156" s="967"/>
      <c r="O3156" s="970"/>
      <c r="P3156" s="967"/>
      <c r="Q3156" s="970"/>
      <c r="R3156" s="967"/>
      <c r="S3156" s="970"/>
      <c r="T3156" s="967"/>
      <c r="U3156" s="970"/>
      <c r="V3156" s="967"/>
      <c r="W3156" s="970"/>
      <c r="X3156" s="1261"/>
    </row>
    <row r="3157" spans="1:24" ht="25.2" hidden="1" customHeight="1" outlineLevel="1" collapsed="1">
      <c r="A3157" s="1169">
        <v>44438</v>
      </c>
      <c r="B3157" s="1163" t="s">
        <v>5698</v>
      </c>
      <c r="C3157" s="955" t="s">
        <v>8911</v>
      </c>
      <c r="D3157" s="966"/>
      <c r="E3157" s="977" t="s">
        <v>5700</v>
      </c>
      <c r="F3157" s="972"/>
      <c r="G3157" s="970"/>
      <c r="H3157" s="967"/>
      <c r="I3157" s="970"/>
      <c r="J3157" s="967"/>
      <c r="K3157" s="970"/>
      <c r="L3157" s="967"/>
      <c r="M3157" s="970"/>
      <c r="N3157" s="967"/>
      <c r="O3157" s="970"/>
      <c r="P3157" s="967"/>
      <c r="Q3157" s="970"/>
      <c r="R3157" s="967"/>
      <c r="S3157" s="970"/>
      <c r="T3157" s="967"/>
      <c r="U3157" s="970"/>
      <c r="V3157" s="967"/>
      <c r="W3157" s="970"/>
      <c r="X3157" s="1261"/>
    </row>
    <row r="3158" spans="1:24" ht="25.2" hidden="1" customHeight="1" outlineLevel="2">
      <c r="A3158" s="1169">
        <v>44438</v>
      </c>
      <c r="B3158" s="1163" t="s">
        <v>5698</v>
      </c>
      <c r="C3158" s="955" t="s">
        <v>8912</v>
      </c>
      <c r="D3158" s="966"/>
      <c r="E3158" s="968"/>
      <c r="F3158" s="969" t="s">
        <v>5700</v>
      </c>
      <c r="G3158" s="970"/>
      <c r="H3158" s="967"/>
      <c r="I3158" s="970"/>
      <c r="J3158" s="967"/>
      <c r="K3158" s="970"/>
      <c r="L3158" s="967"/>
      <c r="M3158" s="970"/>
      <c r="N3158" s="967"/>
      <c r="O3158" s="970"/>
      <c r="P3158" s="967"/>
      <c r="Q3158" s="970"/>
      <c r="R3158" s="967"/>
      <c r="S3158" s="970"/>
      <c r="T3158" s="967"/>
      <c r="U3158" s="970"/>
      <c r="V3158" s="967"/>
      <c r="W3158" s="970"/>
      <c r="X3158" s="1261"/>
    </row>
    <row r="3159" spans="1:24" ht="25.2" hidden="1" customHeight="1" outlineLevel="2">
      <c r="A3159" s="1169">
        <v>44438</v>
      </c>
      <c r="B3159" s="1163" t="s">
        <v>5698</v>
      </c>
      <c r="C3159" s="955" t="s">
        <v>8913</v>
      </c>
      <c r="D3159" s="966"/>
      <c r="E3159" s="977" t="s">
        <v>5700</v>
      </c>
      <c r="F3159" s="972"/>
      <c r="G3159" s="970"/>
      <c r="H3159" s="967"/>
      <c r="I3159" s="970"/>
      <c r="J3159" s="967"/>
      <c r="K3159" s="970"/>
      <c r="L3159" s="967"/>
      <c r="M3159" s="970"/>
      <c r="N3159" s="967"/>
      <c r="O3159" s="970"/>
      <c r="P3159" s="967"/>
      <c r="Q3159" s="970"/>
      <c r="R3159" s="967"/>
      <c r="S3159" s="970"/>
      <c r="T3159" s="967"/>
      <c r="U3159" s="970"/>
      <c r="V3159" s="967"/>
      <c r="W3159" s="970"/>
      <c r="X3159" s="1261"/>
    </row>
    <row r="3160" spans="1:24" ht="37.799999999999997" hidden="1" customHeight="1" outlineLevel="2">
      <c r="A3160" s="1169">
        <v>44438</v>
      </c>
      <c r="B3160" s="1163" t="s">
        <v>5698</v>
      </c>
      <c r="C3160" s="955" t="s">
        <v>8914</v>
      </c>
      <c r="D3160" s="966"/>
      <c r="E3160" s="968"/>
      <c r="F3160" s="969" t="s">
        <v>5700</v>
      </c>
      <c r="G3160" s="970"/>
      <c r="H3160" s="967"/>
      <c r="I3160" s="970"/>
      <c r="J3160" s="967"/>
      <c r="K3160" s="970"/>
      <c r="L3160" s="967"/>
      <c r="M3160" s="970"/>
      <c r="N3160" s="967"/>
      <c r="O3160" s="970"/>
      <c r="P3160" s="974" t="s">
        <v>5700</v>
      </c>
      <c r="Q3160" s="970"/>
      <c r="R3160" s="967"/>
      <c r="S3160" s="970"/>
      <c r="T3160" s="967"/>
      <c r="U3160" s="970"/>
      <c r="V3160" s="967"/>
      <c r="W3160" s="970"/>
      <c r="X3160" s="1261"/>
    </row>
    <row r="3161" spans="1:24" ht="12.6" hidden="1" customHeight="1" outlineLevel="2">
      <c r="A3161" s="1169">
        <v>44438</v>
      </c>
      <c r="B3161" s="1163" t="s">
        <v>5698</v>
      </c>
      <c r="C3161" s="955" t="s">
        <v>8915</v>
      </c>
      <c r="D3161" s="975" t="s">
        <v>5700</v>
      </c>
      <c r="E3161" s="977" t="s">
        <v>5700</v>
      </c>
      <c r="F3161" s="972"/>
      <c r="G3161" s="970"/>
      <c r="H3161" s="967"/>
      <c r="I3161" s="970"/>
      <c r="J3161" s="967"/>
      <c r="K3161" s="970"/>
      <c r="L3161" s="967"/>
      <c r="M3161" s="970"/>
      <c r="N3161" s="967"/>
      <c r="O3161" s="970"/>
      <c r="P3161" s="967"/>
      <c r="Q3161" s="970"/>
      <c r="R3161" s="967"/>
      <c r="S3161" s="970"/>
      <c r="T3161" s="967"/>
      <c r="U3161" s="970"/>
      <c r="V3161" s="967"/>
      <c r="W3161" s="970"/>
      <c r="X3161" s="1261"/>
    </row>
    <row r="3162" spans="1:24" ht="25.2" hidden="1" customHeight="1" outlineLevel="2">
      <c r="A3162" s="1169">
        <v>44438</v>
      </c>
      <c r="B3162" s="1163" t="s">
        <v>5745</v>
      </c>
      <c r="C3162" s="955" t="s">
        <v>8916</v>
      </c>
      <c r="D3162" s="975" t="s">
        <v>5700</v>
      </c>
      <c r="E3162" s="968"/>
      <c r="F3162" s="972"/>
      <c r="G3162" s="970"/>
      <c r="H3162" s="967"/>
      <c r="I3162" s="970"/>
      <c r="J3162" s="967"/>
      <c r="K3162" s="970"/>
      <c r="L3162" s="967"/>
      <c r="M3162" s="970"/>
      <c r="N3162" s="967"/>
      <c r="O3162" s="970"/>
      <c r="P3162" s="974" t="s">
        <v>5700</v>
      </c>
      <c r="Q3162" s="970"/>
      <c r="R3162" s="967"/>
      <c r="S3162" s="970"/>
      <c r="T3162" s="974" t="s">
        <v>5700</v>
      </c>
      <c r="U3162" s="970"/>
      <c r="V3162" s="967"/>
      <c r="W3162" s="970"/>
      <c r="X3162" s="1261"/>
    </row>
    <row r="3163" spans="1:24" ht="12.6" hidden="1" customHeight="1" outlineLevel="2">
      <c r="A3163" s="1169">
        <v>44438</v>
      </c>
      <c r="B3163" s="1163" t="s">
        <v>5698</v>
      </c>
      <c r="C3163" s="955" t="s">
        <v>8917</v>
      </c>
      <c r="D3163" s="975" t="s">
        <v>5700</v>
      </c>
      <c r="E3163" s="968"/>
      <c r="F3163" s="972"/>
      <c r="G3163" s="970"/>
      <c r="H3163" s="967"/>
      <c r="I3163" s="970"/>
      <c r="J3163" s="967"/>
      <c r="K3163" s="970"/>
      <c r="L3163" s="967"/>
      <c r="M3163" s="970"/>
      <c r="N3163" s="967"/>
      <c r="O3163" s="970"/>
      <c r="P3163" s="967"/>
      <c r="Q3163" s="970"/>
      <c r="R3163" s="967"/>
      <c r="S3163" s="970"/>
      <c r="T3163" s="974" t="s">
        <v>5700</v>
      </c>
      <c r="U3163" s="970"/>
      <c r="V3163" s="967"/>
      <c r="W3163" s="970"/>
      <c r="X3163" s="1261"/>
    </row>
    <row r="3164" spans="1:24" ht="12.6" hidden="1" customHeight="1" outlineLevel="2">
      <c r="A3164" s="1169">
        <v>44438</v>
      </c>
      <c r="B3164" s="1163" t="s">
        <v>5739</v>
      </c>
      <c r="C3164" s="955" t="s">
        <v>8918</v>
      </c>
      <c r="D3164" s="966"/>
      <c r="E3164" s="977" t="s">
        <v>5700</v>
      </c>
      <c r="F3164" s="972"/>
      <c r="G3164" s="970"/>
      <c r="H3164" s="967"/>
      <c r="I3164" s="970"/>
      <c r="J3164" s="967"/>
      <c r="K3164" s="970"/>
      <c r="L3164" s="967"/>
      <c r="M3164" s="970"/>
      <c r="N3164" s="967"/>
      <c r="O3164" s="970"/>
      <c r="P3164" s="967"/>
      <c r="Q3164" s="970"/>
      <c r="R3164" s="967"/>
      <c r="S3164" s="970"/>
      <c r="T3164" s="967"/>
      <c r="U3164" s="970"/>
      <c r="V3164" s="967"/>
      <c r="W3164" s="970"/>
      <c r="X3164" s="1261"/>
    </row>
    <row r="3165" spans="1:24" ht="12.6" hidden="1" customHeight="1" outlineLevel="1" collapsed="1">
      <c r="A3165" s="1293">
        <v>44439</v>
      </c>
      <c r="B3165" s="1163" t="s">
        <v>5698</v>
      </c>
      <c r="C3165" s="955" t="s">
        <v>8919</v>
      </c>
      <c r="D3165" s="966"/>
      <c r="E3165" s="968"/>
      <c r="F3165" s="972"/>
      <c r="G3165" s="970"/>
      <c r="H3165" s="967"/>
      <c r="I3165" s="970"/>
      <c r="J3165" s="967"/>
      <c r="K3165" s="970"/>
      <c r="L3165" s="967"/>
      <c r="M3165" s="973" t="s">
        <v>5700</v>
      </c>
      <c r="N3165" s="967"/>
      <c r="O3165" s="970"/>
      <c r="P3165" s="967"/>
      <c r="Q3165" s="970"/>
      <c r="R3165" s="967"/>
      <c r="S3165" s="970"/>
      <c r="T3165" s="967"/>
      <c r="U3165" s="970"/>
      <c r="V3165" s="967"/>
      <c r="W3165" s="970"/>
      <c r="X3165" s="1261"/>
    </row>
    <row r="3166" spans="1:24" ht="12.6" hidden="1" customHeight="1" outlineLevel="2">
      <c r="A3166" s="1293">
        <v>44439</v>
      </c>
      <c r="B3166" s="1163" t="s">
        <v>5698</v>
      </c>
      <c r="C3166" s="955" t="s">
        <v>8920</v>
      </c>
      <c r="D3166" s="975" t="s">
        <v>5700</v>
      </c>
      <c r="E3166" s="968"/>
      <c r="F3166" s="972"/>
      <c r="G3166" s="970"/>
      <c r="H3166" s="967"/>
      <c r="I3166" s="970"/>
      <c r="J3166" s="967"/>
      <c r="K3166" s="970"/>
      <c r="L3166" s="967"/>
      <c r="M3166" s="970"/>
      <c r="N3166" s="967"/>
      <c r="O3166" s="970"/>
      <c r="P3166" s="967"/>
      <c r="Q3166" s="970"/>
      <c r="R3166" s="967"/>
      <c r="S3166" s="970"/>
      <c r="T3166" s="967"/>
      <c r="U3166" s="970"/>
      <c r="V3166" s="967"/>
      <c r="W3166" s="970"/>
      <c r="X3166" s="1261"/>
    </row>
    <row r="3167" spans="1:24" ht="12.6" hidden="1" customHeight="1" outlineLevel="2">
      <c r="A3167" s="1293">
        <v>44439</v>
      </c>
      <c r="B3167" s="1163" t="s">
        <v>5698</v>
      </c>
      <c r="C3167" s="955" t="s">
        <v>8921</v>
      </c>
      <c r="D3167" s="966"/>
      <c r="E3167" s="968"/>
      <c r="F3167" s="969" t="s">
        <v>5700</v>
      </c>
      <c r="G3167" s="970"/>
      <c r="H3167" s="967"/>
      <c r="I3167" s="970"/>
      <c r="J3167" s="967"/>
      <c r="K3167" s="970"/>
      <c r="L3167" s="967"/>
      <c r="M3167" s="970"/>
      <c r="N3167" s="967"/>
      <c r="O3167" s="970"/>
      <c r="P3167" s="967"/>
      <c r="Q3167" s="970"/>
      <c r="R3167" s="967"/>
      <c r="S3167" s="970"/>
      <c r="T3167" s="967"/>
      <c r="U3167" s="970"/>
      <c r="V3167" s="967"/>
      <c r="W3167" s="970"/>
      <c r="X3167" s="1261"/>
    </row>
    <row r="3168" spans="1:24" ht="12.6" hidden="1" customHeight="1" outlineLevel="2">
      <c r="A3168" s="1293">
        <v>44439</v>
      </c>
      <c r="B3168" s="1163" t="s">
        <v>2210</v>
      </c>
      <c r="C3168" s="955" t="s">
        <v>8922</v>
      </c>
      <c r="D3168" s="966"/>
      <c r="E3168" s="968"/>
      <c r="F3168" s="972"/>
      <c r="G3168" s="970"/>
      <c r="H3168" s="967"/>
      <c r="I3168" s="970"/>
      <c r="J3168" s="967"/>
      <c r="K3168" s="970"/>
      <c r="L3168" s="967"/>
      <c r="M3168" s="970"/>
      <c r="N3168" s="967"/>
      <c r="O3168" s="970"/>
      <c r="P3168" s="967"/>
      <c r="Q3168" s="970"/>
      <c r="R3168" s="967"/>
      <c r="S3168" s="970"/>
      <c r="T3168" s="974" t="s">
        <v>5700</v>
      </c>
      <c r="U3168" s="970"/>
      <c r="V3168" s="967"/>
      <c r="W3168" s="970"/>
      <c r="X3168" s="1261"/>
    </row>
    <row r="3169" spans="1:24" ht="12.6" hidden="1" customHeight="1" outlineLevel="2">
      <c r="A3169" s="1293">
        <v>44439</v>
      </c>
      <c r="B3169" s="1294" t="s">
        <v>5745</v>
      </c>
      <c r="C3169" s="1294" t="s">
        <v>8923</v>
      </c>
      <c r="D3169" s="975" t="s">
        <v>5700</v>
      </c>
      <c r="E3169" s="968"/>
      <c r="F3169" s="972"/>
      <c r="G3169" s="970"/>
      <c r="H3169" s="967"/>
      <c r="I3169" s="970"/>
      <c r="J3169" s="967"/>
      <c r="K3169" s="970"/>
      <c r="L3169" s="967"/>
      <c r="M3169" s="970"/>
      <c r="N3169" s="967"/>
      <c r="O3169" s="970"/>
      <c r="P3169" s="967"/>
      <c r="Q3169" s="970"/>
      <c r="R3169" s="967"/>
      <c r="S3169" s="970"/>
      <c r="T3169" s="967"/>
      <c r="U3169" s="970"/>
      <c r="V3169" s="967"/>
      <c r="W3169" s="970"/>
      <c r="X3169" s="1261"/>
    </row>
    <row r="3170" spans="1:24" ht="12.6" hidden="1" customHeight="1" outlineLevel="2">
      <c r="A3170" s="1293">
        <v>44439</v>
      </c>
      <c r="B3170" s="1294" t="s">
        <v>5698</v>
      </c>
      <c r="C3170" s="1294" t="s">
        <v>8924</v>
      </c>
      <c r="D3170" s="975" t="s">
        <v>5700</v>
      </c>
      <c r="E3170" s="968"/>
      <c r="F3170" s="972"/>
      <c r="G3170" s="970"/>
      <c r="H3170" s="967"/>
      <c r="I3170" s="970"/>
      <c r="J3170" s="967"/>
      <c r="K3170" s="970"/>
      <c r="L3170" s="967"/>
      <c r="M3170" s="970"/>
      <c r="N3170" s="967"/>
      <c r="O3170" s="970"/>
      <c r="P3170" s="967"/>
      <c r="Q3170" s="970"/>
      <c r="R3170" s="967"/>
      <c r="S3170" s="970"/>
      <c r="T3170" s="967"/>
      <c r="U3170" s="970"/>
      <c r="V3170" s="967"/>
      <c r="W3170" s="970"/>
      <c r="X3170" s="1261"/>
    </row>
    <row r="3171" spans="1:24" ht="12.6" hidden="1" customHeight="1" outlineLevel="2">
      <c r="A3171" s="1293">
        <v>44439</v>
      </c>
      <c r="B3171" s="1294" t="s">
        <v>5698</v>
      </c>
      <c r="C3171" s="1294" t="s">
        <v>8925</v>
      </c>
      <c r="D3171" s="966"/>
      <c r="E3171" s="968"/>
      <c r="F3171" s="969" t="s">
        <v>5700</v>
      </c>
      <c r="G3171" s="970"/>
      <c r="H3171" s="967"/>
      <c r="I3171" s="970"/>
      <c r="J3171" s="967"/>
      <c r="K3171" s="970"/>
      <c r="L3171" s="967"/>
      <c r="M3171" s="970"/>
      <c r="N3171" s="967"/>
      <c r="O3171" s="970"/>
      <c r="P3171" s="967"/>
      <c r="Q3171" s="970"/>
      <c r="R3171" s="967"/>
      <c r="S3171" s="970"/>
      <c r="T3171" s="967"/>
      <c r="U3171" s="970"/>
      <c r="V3171" s="967"/>
      <c r="W3171" s="970"/>
      <c r="X3171" s="1261"/>
    </row>
    <row r="3172" spans="1:24" ht="12.6" hidden="1" customHeight="1" outlineLevel="2">
      <c r="A3172" s="1293">
        <v>44439</v>
      </c>
      <c r="B3172" s="1294" t="s">
        <v>5698</v>
      </c>
      <c r="C3172" s="1294" t="s">
        <v>8926</v>
      </c>
      <c r="D3172" s="966"/>
      <c r="E3172" s="968"/>
      <c r="F3172" s="972"/>
      <c r="G3172" s="970"/>
      <c r="H3172" s="967"/>
      <c r="I3172" s="970"/>
      <c r="J3172" s="967"/>
      <c r="K3172" s="970"/>
      <c r="L3172" s="967"/>
      <c r="M3172" s="970"/>
      <c r="N3172" s="967"/>
      <c r="O3172" s="970"/>
      <c r="P3172" s="967"/>
      <c r="Q3172" s="970"/>
      <c r="R3172" s="967"/>
      <c r="S3172" s="970"/>
      <c r="T3172" s="974" t="s">
        <v>5700</v>
      </c>
      <c r="U3172" s="970"/>
      <c r="V3172" s="967"/>
      <c r="W3172" s="970"/>
      <c r="X3172" s="1261"/>
    </row>
    <row r="3173" spans="1:24" ht="12.6" hidden="1" customHeight="1" outlineLevel="2">
      <c r="A3173" s="1293">
        <v>44439</v>
      </c>
      <c r="B3173" s="1294" t="s">
        <v>5698</v>
      </c>
      <c r="C3173" s="1294" t="s">
        <v>8927</v>
      </c>
      <c r="D3173" s="975" t="s">
        <v>5700</v>
      </c>
      <c r="E3173" s="968"/>
      <c r="F3173" s="972"/>
      <c r="G3173" s="970"/>
      <c r="H3173" s="967"/>
      <c r="I3173" s="970"/>
      <c r="J3173" s="967"/>
      <c r="K3173" s="970"/>
      <c r="L3173" s="967"/>
      <c r="M3173" s="970"/>
      <c r="N3173" s="967"/>
      <c r="O3173" s="970"/>
      <c r="P3173" s="967"/>
      <c r="Q3173" s="970"/>
      <c r="R3173" s="967"/>
      <c r="S3173" s="970"/>
      <c r="T3173" s="967"/>
      <c r="U3173" s="970"/>
      <c r="V3173" s="967"/>
      <c r="W3173" s="970"/>
      <c r="X3173" s="1261"/>
    </row>
    <row r="3174" spans="1:24" ht="12.6" hidden="1" customHeight="1" outlineLevel="2">
      <c r="A3174" s="1293">
        <v>44439</v>
      </c>
      <c r="B3174" s="1294" t="s">
        <v>5706</v>
      </c>
      <c r="C3174" s="1294" t="s">
        <v>8928</v>
      </c>
      <c r="D3174" s="966"/>
      <c r="E3174" s="968"/>
      <c r="F3174" s="972"/>
      <c r="G3174" s="970"/>
      <c r="H3174" s="967"/>
      <c r="I3174" s="970"/>
      <c r="J3174" s="967"/>
      <c r="K3174" s="970"/>
      <c r="L3174" s="967"/>
      <c r="M3174" s="970"/>
      <c r="N3174" s="967"/>
      <c r="O3174" s="970"/>
      <c r="P3174" s="967"/>
      <c r="Q3174" s="970"/>
      <c r="R3174" s="967"/>
      <c r="S3174" s="970"/>
      <c r="T3174" s="967"/>
      <c r="U3174" s="970"/>
      <c r="V3174" s="967"/>
      <c r="W3174" s="970"/>
      <c r="X3174" s="1261"/>
    </row>
    <row r="3175" spans="1:24" ht="12.6" hidden="1" customHeight="1" outlineLevel="2">
      <c r="A3175" s="1293">
        <v>44439</v>
      </c>
      <c r="B3175" s="1163" t="s">
        <v>5698</v>
      </c>
      <c r="C3175" s="955" t="s">
        <v>8929</v>
      </c>
      <c r="D3175" s="975" t="s">
        <v>5700</v>
      </c>
      <c r="E3175" s="968"/>
      <c r="F3175" s="972"/>
      <c r="G3175" s="970"/>
      <c r="H3175" s="967"/>
      <c r="I3175" s="970"/>
      <c r="J3175" s="967"/>
      <c r="K3175" s="970"/>
      <c r="L3175" s="967"/>
      <c r="M3175" s="970"/>
      <c r="N3175" s="967"/>
      <c r="O3175" s="970"/>
      <c r="P3175" s="967"/>
      <c r="Q3175" s="970"/>
      <c r="R3175" s="967"/>
      <c r="S3175" s="970"/>
      <c r="T3175" s="967"/>
      <c r="U3175" s="970"/>
      <c r="V3175" s="967"/>
      <c r="W3175" s="970"/>
      <c r="X3175" s="1261"/>
    </row>
    <row r="3176" spans="1:24" ht="25.2" hidden="1" customHeight="1" outlineLevel="2">
      <c r="A3176" s="1293">
        <v>44439</v>
      </c>
      <c r="B3176" s="1163" t="s">
        <v>5698</v>
      </c>
      <c r="C3176" s="955" t="s">
        <v>8930</v>
      </c>
      <c r="D3176" s="966"/>
      <c r="E3176" s="977" t="s">
        <v>5700</v>
      </c>
      <c r="F3176" s="972"/>
      <c r="G3176" s="970"/>
      <c r="H3176" s="967"/>
      <c r="I3176" s="970"/>
      <c r="J3176" s="967"/>
      <c r="K3176" s="970"/>
      <c r="L3176" s="967"/>
      <c r="M3176" s="970"/>
      <c r="N3176" s="967"/>
      <c r="O3176" s="970"/>
      <c r="P3176" s="967"/>
      <c r="Q3176" s="970"/>
      <c r="R3176" s="967"/>
      <c r="S3176" s="970"/>
      <c r="T3176" s="967"/>
      <c r="U3176" s="970"/>
      <c r="V3176" s="967"/>
      <c r="W3176" s="970"/>
      <c r="X3176" s="1261"/>
    </row>
    <row r="3177" spans="1:24" ht="25.2" hidden="1" customHeight="1" outlineLevel="2">
      <c r="A3177" s="1293">
        <v>44439</v>
      </c>
      <c r="B3177" s="1163" t="s">
        <v>8931</v>
      </c>
      <c r="C3177" s="955" t="s">
        <v>8932</v>
      </c>
      <c r="D3177" s="975" t="s">
        <v>5700</v>
      </c>
      <c r="E3177" s="968"/>
      <c r="F3177" s="972"/>
      <c r="G3177" s="970"/>
      <c r="H3177" s="967"/>
      <c r="I3177" s="970"/>
      <c r="J3177" s="967"/>
      <c r="K3177" s="970"/>
      <c r="L3177" s="967"/>
      <c r="M3177" s="970"/>
      <c r="N3177" s="967"/>
      <c r="O3177" s="970"/>
      <c r="P3177" s="967"/>
      <c r="Q3177" s="970"/>
      <c r="R3177" s="967"/>
      <c r="S3177" s="970"/>
      <c r="T3177" s="967"/>
      <c r="U3177" s="970"/>
      <c r="V3177" s="967"/>
      <c r="W3177" s="970"/>
      <c r="X3177" s="1261"/>
    </row>
    <row r="3178" spans="1:24" ht="12.6" hidden="1" customHeight="1" outlineLevel="2">
      <c r="A3178" s="1293">
        <v>44439</v>
      </c>
      <c r="B3178" s="1163" t="s">
        <v>5698</v>
      </c>
      <c r="C3178" s="955" t="s">
        <v>8933</v>
      </c>
      <c r="D3178" s="966"/>
      <c r="E3178" s="968"/>
      <c r="F3178" s="969" t="s">
        <v>5700</v>
      </c>
      <c r="G3178" s="970"/>
      <c r="H3178" s="967"/>
      <c r="I3178" s="970"/>
      <c r="J3178" s="967"/>
      <c r="K3178" s="970"/>
      <c r="L3178" s="967"/>
      <c r="M3178" s="970"/>
      <c r="N3178" s="967"/>
      <c r="O3178" s="970"/>
      <c r="P3178" s="967"/>
      <c r="Q3178" s="970"/>
      <c r="R3178" s="967"/>
      <c r="S3178" s="970"/>
      <c r="T3178" s="967"/>
      <c r="U3178" s="970"/>
      <c r="V3178" s="967"/>
      <c r="W3178" s="970"/>
      <c r="X3178" s="1261"/>
    </row>
    <row r="3179" spans="1:24" ht="25.2" hidden="1" customHeight="1" outlineLevel="2">
      <c r="A3179" s="1293">
        <v>44439</v>
      </c>
      <c r="B3179" s="1163" t="s">
        <v>5698</v>
      </c>
      <c r="C3179" s="955" t="s">
        <v>8934</v>
      </c>
      <c r="D3179" s="966"/>
      <c r="E3179" s="968"/>
      <c r="F3179" s="972"/>
      <c r="G3179" s="970"/>
      <c r="H3179" s="967"/>
      <c r="I3179" s="970"/>
      <c r="J3179" s="967"/>
      <c r="K3179" s="970"/>
      <c r="L3179" s="967"/>
      <c r="M3179" s="970"/>
      <c r="N3179" s="967"/>
      <c r="O3179" s="970"/>
      <c r="P3179" s="967"/>
      <c r="Q3179" s="970"/>
      <c r="R3179" s="974" t="s">
        <v>5700</v>
      </c>
      <c r="S3179" s="970"/>
      <c r="T3179" s="967"/>
      <c r="U3179" s="970"/>
      <c r="V3179" s="967"/>
      <c r="W3179" s="970"/>
      <c r="X3179" s="1261"/>
    </row>
    <row r="3180" spans="1:24" ht="12.6" hidden="1" customHeight="1" outlineLevel="1">
      <c r="A3180" s="1117"/>
      <c r="B3180" s="1163"/>
      <c r="C3180" s="955"/>
      <c r="D3180" s="972"/>
      <c r="E3180" s="972"/>
      <c r="F3180" s="972"/>
      <c r="G3180" s="967"/>
      <c r="H3180" s="967"/>
      <c r="I3180" s="967"/>
      <c r="J3180" s="967"/>
      <c r="K3180" s="967"/>
      <c r="L3180" s="967"/>
      <c r="M3180" s="967"/>
      <c r="N3180" s="967"/>
      <c r="O3180" s="967"/>
      <c r="P3180" s="967"/>
      <c r="Q3180" s="967"/>
      <c r="R3180" s="967"/>
      <c r="S3180" s="967"/>
      <c r="T3180" s="967"/>
      <c r="U3180" s="967"/>
      <c r="V3180" s="967"/>
      <c r="W3180" s="967"/>
      <c r="X3180" s="1261"/>
    </row>
    <row r="3181" spans="1:24" ht="12.6" hidden="1" customHeight="1" outlineLevel="1">
      <c r="A3181" s="964"/>
      <c r="B3181" s="1111" t="s">
        <v>8935</v>
      </c>
      <c r="C3181" s="1021"/>
      <c r="D3181" s="972"/>
      <c r="E3181" s="972"/>
      <c r="F3181" s="972"/>
      <c r="G3181" s="967"/>
      <c r="H3181" s="967"/>
      <c r="I3181" s="967"/>
      <c r="J3181" s="967"/>
      <c r="K3181" s="967"/>
      <c r="L3181" s="967"/>
      <c r="M3181" s="967"/>
      <c r="N3181" s="967"/>
      <c r="O3181" s="967"/>
      <c r="P3181" s="967"/>
      <c r="Q3181" s="967"/>
      <c r="R3181" s="967"/>
      <c r="S3181" s="967"/>
      <c r="T3181" s="967"/>
      <c r="U3181" s="967"/>
      <c r="V3181" s="967"/>
      <c r="W3181" s="967"/>
      <c r="X3181" s="1261"/>
    </row>
    <row r="3182" spans="1:24" ht="12.6" hidden="1" customHeight="1" outlineLevel="1">
      <c r="A3182" s="964"/>
      <c r="B3182" s="1163" t="s">
        <v>8936</v>
      </c>
      <c r="C3182" s="955"/>
      <c r="D3182" s="972"/>
      <c r="E3182" s="972"/>
      <c r="F3182" s="972"/>
      <c r="G3182" s="967"/>
      <c r="H3182" s="967"/>
      <c r="I3182" s="967"/>
      <c r="J3182" s="967"/>
      <c r="K3182" s="967"/>
      <c r="L3182" s="967"/>
      <c r="M3182" s="967"/>
      <c r="N3182" s="967"/>
      <c r="O3182" s="967"/>
      <c r="P3182" s="967"/>
      <c r="Q3182" s="967"/>
      <c r="R3182" s="967"/>
      <c r="S3182" s="967"/>
      <c r="T3182" s="967"/>
      <c r="U3182" s="967"/>
      <c r="V3182" s="967"/>
      <c r="W3182" s="967"/>
      <c r="X3182" s="1261"/>
    </row>
    <row r="3183" spans="1:24" ht="12.6" hidden="1" customHeight="1" outlineLevel="1">
      <c r="A3183" s="964"/>
      <c r="B3183" s="1163" t="s">
        <v>8937</v>
      </c>
      <c r="C3183" s="955"/>
      <c r="D3183" s="972"/>
      <c r="E3183" s="972"/>
      <c r="F3183" s="972"/>
      <c r="G3183" s="967"/>
      <c r="H3183" s="967"/>
      <c r="I3183" s="967"/>
      <c r="J3183" s="967"/>
      <c r="K3183" s="967"/>
      <c r="L3183" s="967"/>
      <c r="M3183" s="967"/>
      <c r="N3183" s="967"/>
      <c r="O3183" s="967"/>
      <c r="P3183" s="967"/>
      <c r="Q3183" s="967"/>
      <c r="R3183" s="967"/>
      <c r="S3183" s="967"/>
      <c r="T3183" s="967"/>
      <c r="U3183" s="967"/>
      <c r="V3183" s="967"/>
      <c r="W3183" s="967"/>
      <c r="X3183" s="1261"/>
    </row>
    <row r="3184" spans="1:24" ht="12.6" hidden="1" customHeight="1" outlineLevel="1">
      <c r="A3184" s="964"/>
      <c r="B3184" s="1295" t="s">
        <v>8938</v>
      </c>
      <c r="C3184" s="955"/>
      <c r="D3184" s="972"/>
      <c r="E3184" s="972"/>
      <c r="F3184" s="972"/>
      <c r="G3184" s="967"/>
      <c r="H3184" s="967"/>
      <c r="I3184" s="967"/>
      <c r="J3184" s="967"/>
      <c r="K3184" s="967"/>
      <c r="L3184" s="967"/>
      <c r="M3184" s="967"/>
      <c r="N3184" s="967"/>
      <c r="O3184" s="967"/>
      <c r="P3184" s="967"/>
      <c r="Q3184" s="967"/>
      <c r="R3184" s="967"/>
      <c r="S3184" s="967"/>
      <c r="T3184" s="967"/>
      <c r="U3184" s="967"/>
      <c r="V3184" s="967"/>
      <c r="W3184" s="967"/>
      <c r="X3184" s="1261"/>
    </row>
    <row r="3185" spans="1:27" ht="12.6" hidden="1" customHeight="1" outlineLevel="1">
      <c r="A3185" s="964"/>
      <c r="B3185" s="1163" t="s">
        <v>8939</v>
      </c>
      <c r="C3185" s="955"/>
      <c r="D3185" s="972"/>
      <c r="E3185" s="972"/>
      <c r="F3185" s="972"/>
      <c r="G3185" s="967"/>
      <c r="H3185" s="967"/>
      <c r="I3185" s="967"/>
      <c r="J3185" s="967"/>
      <c r="K3185" s="967"/>
      <c r="L3185" s="967"/>
      <c r="M3185" s="967"/>
      <c r="N3185" s="967"/>
      <c r="O3185" s="967"/>
      <c r="P3185" s="967"/>
      <c r="Q3185" s="967"/>
      <c r="R3185" s="967"/>
      <c r="S3185" s="967"/>
      <c r="T3185" s="967"/>
      <c r="U3185" s="967"/>
      <c r="V3185" s="967"/>
      <c r="W3185" s="967"/>
      <c r="X3185" s="1261"/>
      <c r="Y3185" s="967"/>
      <c r="Z3185" s="1032"/>
      <c r="AA3185" s="955"/>
    </row>
    <row r="3186" spans="1:27" ht="12.6" hidden="1" customHeight="1" outlineLevel="1">
      <c r="A3186" s="964"/>
      <c r="B3186" s="395"/>
      <c r="C3186" s="955"/>
      <c r="D3186" s="972"/>
      <c r="E3186" s="972"/>
      <c r="F3186" s="972"/>
      <c r="G3186" s="967"/>
      <c r="H3186" s="967"/>
      <c r="I3186" s="967"/>
      <c r="J3186" s="967"/>
      <c r="K3186" s="967"/>
      <c r="L3186" s="967"/>
      <c r="M3186" s="967"/>
      <c r="N3186" s="967"/>
      <c r="O3186" s="967"/>
      <c r="P3186" s="967"/>
      <c r="Q3186" s="967"/>
      <c r="R3186" s="967"/>
      <c r="S3186" s="967"/>
      <c r="T3186" s="967"/>
      <c r="U3186" s="967"/>
      <c r="V3186" s="967"/>
      <c r="W3186" s="967"/>
      <c r="X3186" s="1261"/>
      <c r="Y3186" s="967"/>
      <c r="Z3186" s="1032"/>
      <c r="AA3186" s="955"/>
    </row>
    <row r="3187" spans="1:27" ht="12.6" customHeight="1">
      <c r="A3187" s="964"/>
      <c r="B3187" s="1163"/>
      <c r="C3187" s="955"/>
      <c r="D3187" s="972"/>
      <c r="E3187" s="972"/>
      <c r="F3187" s="972"/>
      <c r="G3187" s="967"/>
      <c r="H3187" s="967"/>
      <c r="I3187" s="967"/>
      <c r="J3187" s="967"/>
      <c r="K3187" s="967"/>
      <c r="L3187" s="967"/>
      <c r="M3187" s="967"/>
      <c r="N3187" s="967"/>
      <c r="O3187" s="967"/>
      <c r="P3187" s="967"/>
      <c r="Q3187" s="967"/>
      <c r="R3187" s="967"/>
      <c r="S3187" s="967"/>
      <c r="T3187" s="967"/>
      <c r="U3187" s="967"/>
      <c r="V3187" s="967"/>
      <c r="W3187" s="967"/>
      <c r="X3187" s="967"/>
      <c r="Y3187" s="967"/>
      <c r="Z3187" s="1032"/>
      <c r="AA3187" s="955"/>
    </row>
    <row r="3188" spans="1:27" ht="12.6" customHeight="1" collapsed="1">
      <c r="A3188" s="1296" t="s">
        <v>8940</v>
      </c>
      <c r="B3188" s="1297">
        <f>COUNT(A3189:A3603)</f>
        <v>415</v>
      </c>
      <c r="C3188" s="1298"/>
      <c r="D3188" s="1299">
        <f t="shared" ref="D3188:X3188" si="9">COUNTIF(D3189:D3603, "x")</f>
        <v>56</v>
      </c>
      <c r="E3188" s="1299">
        <f t="shared" si="9"/>
        <v>99</v>
      </c>
      <c r="F3188" s="1299">
        <f t="shared" si="9"/>
        <v>77</v>
      </c>
      <c r="G3188" s="1299">
        <f t="shared" si="9"/>
        <v>16</v>
      </c>
      <c r="H3188" s="1299">
        <f t="shared" si="9"/>
        <v>25</v>
      </c>
      <c r="I3188" s="1299">
        <f t="shared" si="9"/>
        <v>10</v>
      </c>
      <c r="J3188" s="1299">
        <f t="shared" si="9"/>
        <v>24</v>
      </c>
      <c r="K3188" s="1299">
        <f t="shared" si="9"/>
        <v>6</v>
      </c>
      <c r="L3188" s="1299">
        <f t="shared" si="9"/>
        <v>1</v>
      </c>
      <c r="M3188" s="1299">
        <f t="shared" si="9"/>
        <v>27</v>
      </c>
      <c r="N3188" s="1299">
        <f t="shared" si="9"/>
        <v>2</v>
      </c>
      <c r="O3188" s="1299">
        <f t="shared" si="9"/>
        <v>28</v>
      </c>
      <c r="P3188" s="1299">
        <f t="shared" si="9"/>
        <v>9</v>
      </c>
      <c r="Q3188" s="1299">
        <f t="shared" si="9"/>
        <v>9</v>
      </c>
      <c r="R3188" s="1299">
        <f t="shared" si="9"/>
        <v>15</v>
      </c>
      <c r="S3188" s="1299">
        <f t="shared" si="9"/>
        <v>3</v>
      </c>
      <c r="T3188" s="1299">
        <f t="shared" si="9"/>
        <v>30</v>
      </c>
      <c r="U3188" s="1299">
        <f t="shared" si="9"/>
        <v>6</v>
      </c>
      <c r="V3188" s="1299">
        <f t="shared" si="9"/>
        <v>5</v>
      </c>
      <c r="W3188" s="1299">
        <f t="shared" si="9"/>
        <v>4</v>
      </c>
      <c r="X3188" s="1299">
        <f t="shared" si="9"/>
        <v>9</v>
      </c>
      <c r="Y3188" s="1300"/>
      <c r="Z3188" s="1166">
        <f>'tel.cent.III cet21'!AA4</f>
        <v>19.857142857142858</v>
      </c>
      <c r="AA3188" s="1141">
        <f>'tel.cent.III cet21'!AC4</f>
        <v>83.4</v>
      </c>
    </row>
    <row r="3189" spans="1:27" ht="12.6" hidden="1" customHeight="1" outlineLevel="1" collapsed="1">
      <c r="A3189" s="989">
        <v>44440</v>
      </c>
      <c r="B3189" s="1163" t="s">
        <v>5698</v>
      </c>
      <c r="C3189" s="955" t="s">
        <v>8941</v>
      </c>
      <c r="D3189" s="966"/>
      <c r="E3189" s="968"/>
      <c r="F3189" s="972"/>
      <c r="G3189" s="970"/>
      <c r="H3189" s="974" t="s">
        <v>5700</v>
      </c>
      <c r="I3189" s="970"/>
      <c r="J3189" s="967"/>
      <c r="K3189" s="970"/>
      <c r="L3189" s="967"/>
      <c r="M3189" s="970"/>
      <c r="N3189" s="967"/>
      <c r="O3189" s="970"/>
      <c r="P3189" s="967"/>
      <c r="Q3189" s="970"/>
      <c r="R3189" s="967"/>
      <c r="S3189" s="970"/>
      <c r="T3189" s="967"/>
      <c r="U3189" s="970"/>
      <c r="V3189" s="967"/>
      <c r="W3189" s="970"/>
      <c r="X3189" s="1261"/>
      <c r="Y3189" s="967"/>
      <c r="Z3189" s="1032"/>
      <c r="AA3189" s="955"/>
    </row>
    <row r="3190" spans="1:27" ht="12.6" hidden="1" customHeight="1" outlineLevel="2">
      <c r="A3190" s="989">
        <v>44440</v>
      </c>
      <c r="B3190" s="1163" t="s">
        <v>5698</v>
      </c>
      <c r="C3190" s="955" t="s">
        <v>8942</v>
      </c>
      <c r="D3190" s="966"/>
      <c r="E3190" s="968"/>
      <c r="F3190" s="972"/>
      <c r="G3190" s="970"/>
      <c r="H3190" s="967"/>
      <c r="I3190" s="970"/>
      <c r="J3190" s="967"/>
      <c r="K3190" s="970"/>
      <c r="L3190" s="967"/>
      <c r="M3190" s="973" t="s">
        <v>5700</v>
      </c>
      <c r="N3190" s="967"/>
      <c r="O3190" s="970"/>
      <c r="P3190" s="967"/>
      <c r="Q3190" s="970"/>
      <c r="R3190" s="967"/>
      <c r="S3190" s="970"/>
      <c r="T3190" s="967"/>
      <c r="U3190" s="970"/>
      <c r="V3190" s="967"/>
      <c r="W3190" s="970"/>
      <c r="X3190" s="1261"/>
      <c r="Y3190" s="967"/>
      <c r="Z3190" s="1032"/>
      <c r="AA3190" s="955"/>
    </row>
    <row r="3191" spans="1:27" ht="12.6" hidden="1" customHeight="1" outlineLevel="2">
      <c r="A3191" s="989">
        <v>44440</v>
      </c>
      <c r="B3191" s="1163" t="s">
        <v>5698</v>
      </c>
      <c r="C3191" s="955" t="s">
        <v>8943</v>
      </c>
      <c r="D3191" s="966"/>
      <c r="E3191" s="977" t="s">
        <v>5700</v>
      </c>
      <c r="F3191" s="972"/>
      <c r="G3191" s="970"/>
      <c r="H3191" s="967"/>
      <c r="I3191" s="970"/>
      <c r="J3191" s="967"/>
      <c r="K3191" s="970"/>
      <c r="L3191" s="967"/>
      <c r="M3191" s="973" t="s">
        <v>5700</v>
      </c>
      <c r="N3191" s="967"/>
      <c r="O3191" s="970"/>
      <c r="P3191" s="967"/>
      <c r="Q3191" s="970"/>
      <c r="R3191" s="967"/>
      <c r="S3191" s="970"/>
      <c r="T3191" s="967"/>
      <c r="U3191" s="970"/>
      <c r="V3191" s="967"/>
      <c r="W3191" s="970"/>
      <c r="X3191" s="1261"/>
      <c r="Y3191" s="967"/>
      <c r="Z3191" s="1032"/>
      <c r="AA3191" s="955"/>
    </row>
    <row r="3192" spans="1:27" ht="12.6" hidden="1" customHeight="1" outlineLevel="2">
      <c r="A3192" s="989">
        <v>44440</v>
      </c>
      <c r="B3192" s="1163" t="s">
        <v>5698</v>
      </c>
      <c r="C3192" s="955" t="s">
        <v>8944</v>
      </c>
      <c r="D3192" s="966"/>
      <c r="E3192" s="968"/>
      <c r="F3192" s="969" t="s">
        <v>5700</v>
      </c>
      <c r="G3192" s="970"/>
      <c r="H3192" s="967"/>
      <c r="I3192" s="970"/>
      <c r="J3192" s="967"/>
      <c r="K3192" s="970"/>
      <c r="L3192" s="967"/>
      <c r="M3192" s="970"/>
      <c r="N3192" s="967"/>
      <c r="O3192" s="970"/>
      <c r="P3192" s="967"/>
      <c r="Q3192" s="970"/>
      <c r="R3192" s="967"/>
      <c r="S3192" s="970"/>
      <c r="T3192" s="967"/>
      <c r="U3192" s="970"/>
      <c r="V3192" s="967"/>
      <c r="W3192" s="970"/>
      <c r="X3192" s="1261"/>
      <c r="Y3192" s="967"/>
      <c r="Z3192" s="1032"/>
      <c r="AA3192" s="955"/>
    </row>
    <row r="3193" spans="1:27" ht="12.6" hidden="1" customHeight="1" outlineLevel="2">
      <c r="A3193" s="989">
        <v>44440</v>
      </c>
      <c r="B3193" s="1163" t="s">
        <v>5698</v>
      </c>
      <c r="C3193" s="955" t="s">
        <v>8945</v>
      </c>
      <c r="D3193" s="966"/>
      <c r="E3193" s="968"/>
      <c r="F3193" s="972"/>
      <c r="G3193" s="970"/>
      <c r="H3193" s="967"/>
      <c r="I3193" s="970"/>
      <c r="J3193" s="967"/>
      <c r="K3193" s="973" t="s">
        <v>5700</v>
      </c>
      <c r="L3193" s="967"/>
      <c r="M3193" s="973" t="s">
        <v>5700</v>
      </c>
      <c r="N3193" s="967"/>
      <c r="O3193" s="970"/>
      <c r="P3193" s="967"/>
      <c r="Q3193" s="970"/>
      <c r="R3193" s="967"/>
      <c r="S3193" s="970"/>
      <c r="T3193" s="967"/>
      <c r="U3193" s="970"/>
      <c r="V3193" s="967"/>
      <c r="W3193" s="970"/>
      <c r="X3193" s="1261"/>
      <c r="Y3193" s="967"/>
      <c r="Z3193" s="1032"/>
      <c r="AA3193" s="955"/>
    </row>
    <row r="3194" spans="1:27" ht="12.6" hidden="1" customHeight="1" outlineLevel="2">
      <c r="A3194" s="989">
        <v>44440</v>
      </c>
      <c r="B3194" s="1163" t="s">
        <v>5698</v>
      </c>
      <c r="C3194" s="955" t="s">
        <v>8946</v>
      </c>
      <c r="D3194" s="966"/>
      <c r="E3194" s="968"/>
      <c r="F3194" s="972"/>
      <c r="G3194" s="973" t="s">
        <v>5700</v>
      </c>
      <c r="H3194" s="967"/>
      <c r="I3194" s="970"/>
      <c r="J3194" s="967"/>
      <c r="K3194" s="970"/>
      <c r="L3194" s="967"/>
      <c r="M3194" s="970"/>
      <c r="N3194" s="967"/>
      <c r="O3194" s="970"/>
      <c r="P3194" s="967"/>
      <c r="Q3194" s="970"/>
      <c r="R3194" s="967"/>
      <c r="S3194" s="970"/>
      <c r="T3194" s="967"/>
      <c r="U3194" s="970"/>
      <c r="V3194" s="967"/>
      <c r="W3194" s="970"/>
      <c r="X3194" s="1261"/>
      <c r="Y3194" s="967"/>
      <c r="AA3194" s="955"/>
    </row>
    <row r="3195" spans="1:27" ht="12.6" hidden="1" customHeight="1" outlineLevel="2">
      <c r="A3195" s="989">
        <v>44440</v>
      </c>
      <c r="B3195" s="1163" t="s">
        <v>5698</v>
      </c>
      <c r="C3195" s="955" t="s">
        <v>8947</v>
      </c>
      <c r="D3195" s="975" t="s">
        <v>5700</v>
      </c>
      <c r="E3195" s="968"/>
      <c r="F3195" s="972"/>
      <c r="G3195" s="970"/>
      <c r="H3195" s="967"/>
      <c r="I3195" s="970"/>
      <c r="J3195" s="967"/>
      <c r="K3195" s="970"/>
      <c r="L3195" s="967"/>
      <c r="M3195" s="970"/>
      <c r="N3195" s="967"/>
      <c r="O3195" s="970"/>
      <c r="P3195" s="967"/>
      <c r="Q3195" s="970"/>
      <c r="R3195" s="967"/>
      <c r="S3195" s="970"/>
      <c r="T3195" s="967"/>
      <c r="U3195" s="970"/>
      <c r="V3195" s="967"/>
      <c r="W3195" s="970"/>
      <c r="X3195" s="1261"/>
      <c r="Y3195" s="967"/>
      <c r="Z3195" s="1301" t="s">
        <v>8948</v>
      </c>
      <c r="AA3195" s="955"/>
    </row>
    <row r="3196" spans="1:27" ht="12.6" hidden="1" customHeight="1" outlineLevel="2">
      <c r="A3196" s="989">
        <v>44440</v>
      </c>
      <c r="B3196" s="1163" t="s">
        <v>5698</v>
      </c>
      <c r="C3196" s="955" t="s">
        <v>8949</v>
      </c>
      <c r="D3196" s="966"/>
      <c r="E3196" s="977" t="s">
        <v>5700</v>
      </c>
      <c r="F3196" s="972"/>
      <c r="G3196" s="970"/>
      <c r="H3196" s="967"/>
      <c r="I3196" s="970"/>
      <c r="J3196" s="967"/>
      <c r="K3196" s="970"/>
      <c r="L3196" s="967"/>
      <c r="M3196" s="970"/>
      <c r="N3196" s="967"/>
      <c r="O3196" s="970"/>
      <c r="P3196" s="967"/>
      <c r="Q3196" s="970"/>
      <c r="R3196" s="967"/>
      <c r="S3196" s="970"/>
      <c r="T3196" s="967"/>
      <c r="U3196" s="970"/>
      <c r="V3196" s="967"/>
      <c r="W3196" s="970"/>
      <c r="X3196" s="1261"/>
      <c r="Y3196" s="967"/>
      <c r="Z3196" s="1032"/>
      <c r="AA3196" s="955"/>
    </row>
    <row r="3197" spans="1:27" ht="12.6" hidden="1" customHeight="1" outlineLevel="2">
      <c r="A3197" s="989">
        <v>44440</v>
      </c>
      <c r="B3197" s="1163" t="s">
        <v>5698</v>
      </c>
      <c r="C3197" s="955" t="s">
        <v>8950</v>
      </c>
      <c r="D3197" s="966"/>
      <c r="E3197" s="968"/>
      <c r="F3197" s="972"/>
      <c r="G3197" s="970"/>
      <c r="H3197" s="967"/>
      <c r="I3197" s="970"/>
      <c r="J3197" s="967"/>
      <c r="K3197" s="970"/>
      <c r="L3197" s="967"/>
      <c r="M3197" s="970"/>
      <c r="N3197" s="967"/>
      <c r="O3197" s="970"/>
      <c r="P3197" s="967"/>
      <c r="Q3197" s="970"/>
      <c r="R3197" s="974" t="s">
        <v>5700</v>
      </c>
      <c r="S3197" s="970"/>
      <c r="T3197" s="967"/>
      <c r="U3197" s="970"/>
      <c r="V3197" s="967"/>
      <c r="W3197" s="970"/>
      <c r="X3197" s="1261"/>
      <c r="Y3197" s="967"/>
      <c r="Z3197" s="1032"/>
      <c r="AA3197" s="955"/>
    </row>
    <row r="3198" spans="1:27" ht="12.6" hidden="1" customHeight="1" outlineLevel="2">
      <c r="A3198" s="989">
        <v>44440</v>
      </c>
      <c r="B3198" s="1163" t="s">
        <v>5698</v>
      </c>
      <c r="C3198" s="955" t="s">
        <v>8951</v>
      </c>
      <c r="D3198" s="966"/>
      <c r="E3198" s="968"/>
      <c r="F3198" s="972"/>
      <c r="G3198" s="970"/>
      <c r="H3198" s="967"/>
      <c r="I3198" s="970"/>
      <c r="J3198" s="967"/>
      <c r="K3198" s="970"/>
      <c r="L3198" s="967"/>
      <c r="M3198" s="970"/>
      <c r="N3198" s="967"/>
      <c r="O3198" s="970"/>
      <c r="P3198" s="967"/>
      <c r="Q3198" s="970"/>
      <c r="R3198" s="974" t="s">
        <v>5700</v>
      </c>
      <c r="S3198" s="970"/>
      <c r="T3198" s="967"/>
      <c r="U3198" s="970"/>
      <c r="V3198" s="967"/>
      <c r="W3198" s="970"/>
      <c r="X3198" s="1261"/>
      <c r="Y3198" s="967"/>
      <c r="Z3198" s="1032"/>
      <c r="AA3198" s="955"/>
    </row>
    <row r="3199" spans="1:27" ht="12.6" hidden="1" customHeight="1" outlineLevel="2">
      <c r="A3199" s="989">
        <v>44440</v>
      </c>
      <c r="B3199" s="1163" t="s">
        <v>5698</v>
      </c>
      <c r="C3199" s="955" t="s">
        <v>8952</v>
      </c>
      <c r="D3199" s="966"/>
      <c r="E3199" s="977" t="s">
        <v>5700</v>
      </c>
      <c r="F3199" s="972"/>
      <c r="G3199" s="970"/>
      <c r="H3199" s="967"/>
      <c r="I3199" s="970"/>
      <c r="J3199" s="967"/>
      <c r="K3199" s="970"/>
      <c r="L3199" s="967"/>
      <c r="M3199" s="970"/>
      <c r="N3199" s="967"/>
      <c r="O3199" s="970"/>
      <c r="P3199" s="967"/>
      <c r="Q3199" s="970"/>
      <c r="R3199" s="967"/>
      <c r="S3199" s="970"/>
      <c r="T3199" s="967"/>
      <c r="U3199" s="970"/>
      <c r="V3199" s="967"/>
      <c r="W3199" s="970"/>
      <c r="X3199" s="1261"/>
      <c r="Y3199" s="967"/>
      <c r="Z3199" s="1032"/>
      <c r="AA3199" s="955"/>
    </row>
    <row r="3200" spans="1:27" ht="12.6" hidden="1" customHeight="1" outlineLevel="2">
      <c r="A3200" s="989">
        <v>44440</v>
      </c>
      <c r="B3200" s="1163" t="s">
        <v>5698</v>
      </c>
      <c r="C3200" s="955" t="s">
        <v>8953</v>
      </c>
      <c r="D3200" s="966"/>
      <c r="E3200" s="968"/>
      <c r="F3200" s="972"/>
      <c r="G3200" s="973" t="s">
        <v>5700</v>
      </c>
      <c r="H3200" s="967"/>
      <c r="I3200" s="970"/>
      <c r="J3200" s="967"/>
      <c r="K3200" s="970"/>
      <c r="L3200" s="967"/>
      <c r="M3200" s="970"/>
      <c r="N3200" s="967"/>
      <c r="O3200" s="970"/>
      <c r="P3200" s="967"/>
      <c r="Q3200" s="970"/>
      <c r="R3200" s="967"/>
      <c r="S3200" s="970"/>
      <c r="T3200" s="967"/>
      <c r="U3200" s="970"/>
      <c r="V3200" s="967"/>
      <c r="W3200" s="970"/>
      <c r="X3200" s="1261"/>
      <c r="Y3200" s="967"/>
      <c r="Z3200" s="1032"/>
      <c r="AA3200" s="955"/>
    </row>
    <row r="3201" spans="1:24" ht="12.6" hidden="1" customHeight="1" outlineLevel="1" collapsed="1">
      <c r="A3201" s="982">
        <v>44441</v>
      </c>
      <c r="B3201" s="1163" t="s">
        <v>8954</v>
      </c>
      <c r="C3201" s="955" t="s">
        <v>8955</v>
      </c>
      <c r="D3201" s="975" t="s">
        <v>5705</v>
      </c>
      <c r="E3201" s="968"/>
      <c r="F3201" s="969" t="s">
        <v>5705</v>
      </c>
      <c r="G3201" s="970"/>
      <c r="H3201" s="967"/>
      <c r="I3201" s="970"/>
      <c r="J3201" s="967"/>
      <c r="K3201" s="970"/>
      <c r="L3201" s="967"/>
      <c r="M3201" s="970"/>
      <c r="N3201" s="967"/>
      <c r="O3201" s="970"/>
      <c r="P3201" s="967"/>
      <c r="Q3201" s="970"/>
      <c r="R3201" s="967"/>
      <c r="S3201" s="970"/>
      <c r="T3201" s="967"/>
      <c r="U3201" s="970"/>
      <c r="V3201" s="967"/>
      <c r="W3201" s="970"/>
      <c r="X3201" s="1261"/>
    </row>
    <row r="3202" spans="1:24" ht="25.2" hidden="1" customHeight="1" outlineLevel="2">
      <c r="A3202" s="982">
        <v>44441</v>
      </c>
      <c r="B3202" s="1163" t="s">
        <v>5698</v>
      </c>
      <c r="C3202" s="955" t="s">
        <v>8956</v>
      </c>
      <c r="D3202" s="966"/>
      <c r="E3202" s="977" t="s">
        <v>5700</v>
      </c>
      <c r="F3202" s="972"/>
      <c r="G3202" s="970"/>
      <c r="H3202" s="967"/>
      <c r="I3202" s="970"/>
      <c r="J3202" s="967"/>
      <c r="K3202" s="970"/>
      <c r="L3202" s="967"/>
      <c r="M3202" s="973" t="s">
        <v>5700</v>
      </c>
      <c r="N3202" s="967"/>
      <c r="O3202" s="970"/>
      <c r="P3202" s="967"/>
      <c r="Q3202" s="970"/>
      <c r="R3202" s="967"/>
      <c r="S3202" s="970"/>
      <c r="T3202" s="967"/>
      <c r="U3202" s="970"/>
      <c r="V3202" s="967"/>
      <c r="W3202" s="970"/>
      <c r="X3202" s="1261"/>
    </row>
    <row r="3203" spans="1:24" ht="12.6" hidden="1" customHeight="1" outlineLevel="2">
      <c r="A3203" s="982">
        <v>44441</v>
      </c>
      <c r="B3203" s="1163" t="s">
        <v>5698</v>
      </c>
      <c r="C3203" s="955" t="s">
        <v>8957</v>
      </c>
      <c r="D3203" s="966"/>
      <c r="E3203" s="968"/>
      <c r="F3203" s="972"/>
      <c r="G3203" s="970"/>
      <c r="H3203" s="974" t="s">
        <v>5700</v>
      </c>
      <c r="I3203" s="970"/>
      <c r="J3203" s="967"/>
      <c r="K3203" s="970"/>
      <c r="L3203" s="967"/>
      <c r="M3203" s="970"/>
      <c r="N3203" s="967"/>
      <c r="O3203" s="970"/>
      <c r="P3203" s="967"/>
      <c r="Q3203" s="970"/>
      <c r="R3203" s="967"/>
      <c r="S3203" s="970"/>
      <c r="T3203" s="967"/>
      <c r="U3203" s="970"/>
      <c r="V3203" s="967"/>
      <c r="W3203" s="970"/>
      <c r="X3203" s="1261"/>
    </row>
    <row r="3204" spans="1:24" ht="25.2" hidden="1" customHeight="1" outlineLevel="2">
      <c r="A3204" s="982">
        <v>44441</v>
      </c>
      <c r="B3204" s="1163" t="s">
        <v>5698</v>
      </c>
      <c r="C3204" s="955" t="s">
        <v>8958</v>
      </c>
      <c r="D3204" s="966"/>
      <c r="E3204" s="968"/>
      <c r="F3204" s="969" t="s">
        <v>5700</v>
      </c>
      <c r="G3204" s="970"/>
      <c r="H3204" s="967"/>
      <c r="I3204" s="970"/>
      <c r="J3204" s="967"/>
      <c r="K3204" s="970"/>
      <c r="L3204" s="967"/>
      <c r="M3204" s="970"/>
      <c r="N3204" s="967"/>
      <c r="O3204" s="970"/>
      <c r="P3204" s="967"/>
      <c r="Q3204" s="970"/>
      <c r="R3204" s="967"/>
      <c r="S3204" s="970"/>
      <c r="T3204" s="974" t="s">
        <v>5700</v>
      </c>
      <c r="U3204" s="970"/>
      <c r="V3204" s="967"/>
      <c r="W3204" s="970"/>
      <c r="X3204" s="1261"/>
    </row>
    <row r="3205" spans="1:24" ht="25.2" hidden="1" customHeight="1" outlineLevel="2">
      <c r="A3205" s="982">
        <v>44441</v>
      </c>
      <c r="B3205" s="1163" t="s">
        <v>5698</v>
      </c>
      <c r="C3205" s="955" t="s">
        <v>8959</v>
      </c>
      <c r="D3205" s="966"/>
      <c r="E3205" s="977" t="s">
        <v>5700</v>
      </c>
      <c r="F3205" s="972"/>
      <c r="G3205" s="970"/>
      <c r="H3205" s="967"/>
      <c r="I3205" s="973" t="s">
        <v>5700</v>
      </c>
      <c r="J3205" s="974" t="s">
        <v>5700</v>
      </c>
      <c r="K3205" s="970"/>
      <c r="L3205" s="967"/>
      <c r="M3205" s="970"/>
      <c r="N3205" s="967"/>
      <c r="O3205" s="970"/>
      <c r="P3205" s="967"/>
      <c r="Q3205" s="970"/>
      <c r="R3205" s="967"/>
      <c r="S3205" s="970"/>
      <c r="T3205" s="967"/>
      <c r="U3205" s="970"/>
      <c r="V3205" s="967"/>
      <c r="W3205" s="970"/>
      <c r="X3205" s="1261"/>
    </row>
    <row r="3206" spans="1:24" ht="12.6" hidden="1" customHeight="1" outlineLevel="2">
      <c r="A3206" s="982">
        <v>44441</v>
      </c>
      <c r="B3206" s="1163" t="s">
        <v>5698</v>
      </c>
      <c r="C3206" s="955" t="s">
        <v>8960</v>
      </c>
      <c r="D3206" s="966"/>
      <c r="E3206" s="968"/>
      <c r="F3206" s="972"/>
      <c r="G3206" s="970"/>
      <c r="H3206" s="967"/>
      <c r="I3206" s="970"/>
      <c r="J3206" s="967"/>
      <c r="K3206" s="970"/>
      <c r="L3206" s="967"/>
      <c r="M3206" s="970"/>
      <c r="N3206" s="967"/>
      <c r="O3206" s="970"/>
      <c r="P3206" s="967"/>
      <c r="Q3206" s="970"/>
      <c r="R3206" s="974" t="s">
        <v>5700</v>
      </c>
      <c r="S3206" s="970"/>
      <c r="T3206" s="967"/>
      <c r="U3206" s="970"/>
      <c r="V3206" s="967"/>
      <c r="W3206" s="970"/>
      <c r="X3206" s="1261"/>
    </row>
    <row r="3207" spans="1:24" ht="12.6" hidden="1" customHeight="1" outlineLevel="2">
      <c r="A3207" s="982">
        <v>44441</v>
      </c>
      <c r="B3207" s="1163" t="s">
        <v>5698</v>
      </c>
      <c r="C3207" s="955" t="s">
        <v>8961</v>
      </c>
      <c r="D3207" s="975" t="s">
        <v>5700</v>
      </c>
      <c r="E3207" s="977" t="s">
        <v>5700</v>
      </c>
      <c r="F3207" s="972"/>
      <c r="G3207" s="970"/>
      <c r="H3207" s="967"/>
      <c r="I3207" s="970"/>
      <c r="J3207" s="967"/>
      <c r="K3207" s="970"/>
      <c r="L3207" s="967"/>
      <c r="M3207" s="970"/>
      <c r="N3207" s="967"/>
      <c r="O3207" s="970"/>
      <c r="P3207" s="967"/>
      <c r="Q3207" s="970"/>
      <c r="R3207" s="967"/>
      <c r="S3207" s="970"/>
      <c r="T3207" s="967"/>
      <c r="U3207" s="970"/>
      <c r="V3207" s="967"/>
      <c r="W3207" s="970"/>
      <c r="X3207" s="1261"/>
    </row>
    <row r="3208" spans="1:24" ht="12.6" hidden="1" customHeight="1" outlineLevel="2">
      <c r="A3208" s="982">
        <v>44441</v>
      </c>
      <c r="B3208" s="1163" t="s">
        <v>5698</v>
      </c>
      <c r="C3208" s="955" t="s">
        <v>8962</v>
      </c>
      <c r="D3208" s="966"/>
      <c r="E3208" s="968"/>
      <c r="F3208" s="969" t="s">
        <v>5700</v>
      </c>
      <c r="G3208" s="970"/>
      <c r="H3208" s="967"/>
      <c r="I3208" s="970"/>
      <c r="J3208" s="967"/>
      <c r="K3208" s="970"/>
      <c r="L3208" s="967"/>
      <c r="M3208" s="970"/>
      <c r="N3208" s="967"/>
      <c r="O3208" s="970"/>
      <c r="P3208" s="967"/>
      <c r="Q3208" s="970"/>
      <c r="R3208" s="967"/>
      <c r="S3208" s="970"/>
      <c r="T3208" s="967"/>
      <c r="U3208" s="970"/>
      <c r="V3208" s="967"/>
      <c r="W3208" s="970"/>
      <c r="X3208" s="1261"/>
    </row>
    <row r="3209" spans="1:24" ht="25.2" hidden="1" customHeight="1" outlineLevel="2">
      <c r="A3209" s="982">
        <v>44441</v>
      </c>
      <c r="B3209" s="1163" t="s">
        <v>5745</v>
      </c>
      <c r="C3209" s="955" t="s">
        <v>8963</v>
      </c>
      <c r="D3209" s="975" t="s">
        <v>5700</v>
      </c>
      <c r="E3209" s="968"/>
      <c r="F3209" s="972"/>
      <c r="G3209" s="970"/>
      <c r="H3209" s="974" t="s">
        <v>5700</v>
      </c>
      <c r="I3209" s="973" t="s">
        <v>5700</v>
      </c>
      <c r="J3209" s="967"/>
      <c r="K3209" s="970"/>
      <c r="L3209" s="967"/>
      <c r="M3209" s="970"/>
      <c r="N3209" s="967"/>
      <c r="O3209" s="970"/>
      <c r="P3209" s="974" t="s">
        <v>5700</v>
      </c>
      <c r="Q3209" s="970"/>
      <c r="R3209" s="967"/>
      <c r="S3209" s="970"/>
      <c r="T3209" s="967"/>
      <c r="U3209" s="970"/>
      <c r="V3209" s="967"/>
      <c r="W3209" s="970"/>
      <c r="X3209" s="1261"/>
    </row>
    <row r="3210" spans="1:24" ht="12.6" hidden="1" customHeight="1" outlineLevel="2">
      <c r="A3210" s="982">
        <v>44441</v>
      </c>
      <c r="B3210" s="1163" t="s">
        <v>5698</v>
      </c>
      <c r="C3210" s="955" t="s">
        <v>8964</v>
      </c>
      <c r="D3210" s="966"/>
      <c r="E3210" s="968"/>
      <c r="F3210" s="972"/>
      <c r="G3210" s="970"/>
      <c r="H3210" s="967"/>
      <c r="I3210" s="970"/>
      <c r="J3210" s="967"/>
      <c r="K3210" s="970"/>
      <c r="L3210" s="967"/>
      <c r="M3210" s="970"/>
      <c r="N3210" s="974" t="s">
        <v>5700</v>
      </c>
      <c r="O3210" s="970"/>
      <c r="P3210" s="967"/>
      <c r="Q3210" s="970"/>
      <c r="R3210" s="967"/>
      <c r="S3210" s="970"/>
      <c r="T3210" s="967"/>
      <c r="U3210" s="970"/>
      <c r="V3210" s="967"/>
      <c r="W3210" s="970"/>
      <c r="X3210" s="1261"/>
    </row>
    <row r="3211" spans="1:24" ht="12.6" hidden="1" customHeight="1" outlineLevel="2">
      <c r="A3211" s="982">
        <v>44441</v>
      </c>
      <c r="B3211" s="1163" t="s">
        <v>5698</v>
      </c>
      <c r="C3211" s="955" t="s">
        <v>8965</v>
      </c>
      <c r="D3211" s="966"/>
      <c r="E3211" s="968"/>
      <c r="F3211" s="972"/>
      <c r="G3211" s="970"/>
      <c r="H3211" s="967"/>
      <c r="I3211" s="970"/>
      <c r="J3211" s="967"/>
      <c r="K3211" s="970"/>
      <c r="L3211" s="967"/>
      <c r="M3211" s="970"/>
      <c r="N3211" s="967"/>
      <c r="O3211" s="970"/>
      <c r="P3211" s="967"/>
      <c r="Q3211" s="970"/>
      <c r="R3211" s="967"/>
      <c r="S3211" s="970"/>
      <c r="T3211" s="974" t="s">
        <v>5700</v>
      </c>
      <c r="U3211" s="970"/>
      <c r="V3211" s="967"/>
      <c r="W3211" s="970"/>
      <c r="X3211" s="1262" t="s">
        <v>5700</v>
      </c>
    </row>
    <row r="3212" spans="1:24" ht="12.6" hidden="1" customHeight="1" outlineLevel="2">
      <c r="A3212" s="982">
        <v>44441</v>
      </c>
      <c r="B3212" s="1163" t="s">
        <v>5698</v>
      </c>
      <c r="C3212" s="955" t="s">
        <v>8966</v>
      </c>
      <c r="D3212" s="966"/>
      <c r="E3212" s="968"/>
      <c r="F3212" s="972"/>
      <c r="G3212" s="973" t="s">
        <v>5700</v>
      </c>
      <c r="H3212" s="967"/>
      <c r="I3212" s="970"/>
      <c r="J3212" s="967"/>
      <c r="K3212" s="970"/>
      <c r="L3212" s="967"/>
      <c r="M3212" s="970"/>
      <c r="N3212" s="967"/>
      <c r="O3212" s="970"/>
      <c r="P3212" s="967"/>
      <c r="Q3212" s="970"/>
      <c r="R3212" s="967"/>
      <c r="S3212" s="970"/>
      <c r="T3212" s="967"/>
      <c r="U3212" s="970"/>
      <c r="V3212" s="967"/>
      <c r="W3212" s="970"/>
      <c r="X3212" s="1261"/>
    </row>
    <row r="3213" spans="1:24" ht="25.2" hidden="1" customHeight="1" outlineLevel="2">
      <c r="A3213" s="982">
        <v>44441</v>
      </c>
      <c r="B3213" s="1163" t="s">
        <v>5698</v>
      </c>
      <c r="C3213" s="955" t="s">
        <v>8967</v>
      </c>
      <c r="D3213" s="966"/>
      <c r="E3213" s="968"/>
      <c r="F3213" s="969" t="s">
        <v>5700</v>
      </c>
      <c r="G3213" s="973" t="s">
        <v>5700</v>
      </c>
      <c r="H3213" s="967"/>
      <c r="I3213" s="970"/>
      <c r="J3213" s="967"/>
      <c r="K3213" s="970"/>
      <c r="L3213" s="967"/>
      <c r="M3213" s="970"/>
      <c r="N3213" s="967"/>
      <c r="O3213" s="970"/>
      <c r="P3213" s="967"/>
      <c r="Q3213" s="970"/>
      <c r="R3213" s="967"/>
      <c r="S3213" s="970"/>
      <c r="T3213" s="967"/>
      <c r="U3213" s="970"/>
      <c r="V3213" s="967"/>
      <c r="W3213" s="970"/>
      <c r="X3213" s="1261"/>
    </row>
    <row r="3214" spans="1:24" ht="12.6" hidden="1" customHeight="1" outlineLevel="2">
      <c r="A3214" s="982">
        <v>44441</v>
      </c>
      <c r="B3214" s="1163" t="s">
        <v>5745</v>
      </c>
      <c r="C3214" s="955" t="s">
        <v>8968</v>
      </c>
      <c r="D3214" s="966"/>
      <c r="E3214" s="968"/>
      <c r="F3214" s="972"/>
      <c r="G3214" s="970"/>
      <c r="H3214" s="967"/>
      <c r="I3214" s="970"/>
      <c r="J3214" s="967"/>
      <c r="K3214" s="970"/>
      <c r="L3214" s="967"/>
      <c r="M3214" s="973" t="s">
        <v>5700</v>
      </c>
      <c r="N3214" s="967"/>
      <c r="O3214" s="970"/>
      <c r="P3214" s="967"/>
      <c r="Q3214" s="970"/>
      <c r="R3214" s="967"/>
      <c r="S3214" s="970"/>
      <c r="T3214" s="967"/>
      <c r="U3214" s="970"/>
      <c r="V3214" s="967"/>
      <c r="W3214" s="970"/>
      <c r="X3214" s="1261"/>
    </row>
    <row r="3215" spans="1:24" ht="12.6" hidden="1" customHeight="1" outlineLevel="2">
      <c r="A3215" s="982">
        <v>44441</v>
      </c>
      <c r="B3215" s="1163" t="s">
        <v>5847</v>
      </c>
      <c r="C3215" s="955" t="s">
        <v>8969</v>
      </c>
      <c r="D3215" s="966"/>
      <c r="E3215" s="968"/>
      <c r="F3215" s="972"/>
      <c r="G3215" s="970"/>
      <c r="H3215" s="967"/>
      <c r="I3215" s="970"/>
      <c r="J3215" s="967"/>
      <c r="K3215" s="970"/>
      <c r="L3215" s="967"/>
      <c r="M3215" s="970"/>
      <c r="N3215" s="967"/>
      <c r="O3215" s="970"/>
      <c r="P3215" s="967"/>
      <c r="Q3215" s="970"/>
      <c r="R3215" s="967"/>
      <c r="S3215" s="970"/>
      <c r="T3215" s="967"/>
      <c r="U3215" s="973" t="s">
        <v>5700</v>
      </c>
      <c r="V3215" s="967"/>
      <c r="W3215" s="970"/>
      <c r="X3215" s="1261"/>
    </row>
    <row r="3216" spans="1:24" ht="12.6" hidden="1" customHeight="1" outlineLevel="2">
      <c r="A3216" s="982">
        <v>44441</v>
      </c>
      <c r="B3216" s="1163" t="s">
        <v>5698</v>
      </c>
      <c r="C3216" s="955" t="s">
        <v>8970</v>
      </c>
      <c r="D3216" s="966"/>
      <c r="E3216" s="968"/>
      <c r="F3216" s="972"/>
      <c r="G3216" s="973" t="s">
        <v>5700</v>
      </c>
      <c r="H3216" s="967"/>
      <c r="I3216" s="970"/>
      <c r="J3216" s="967"/>
      <c r="K3216" s="970"/>
      <c r="L3216" s="967"/>
      <c r="M3216" s="970"/>
      <c r="N3216" s="967"/>
      <c r="O3216" s="970"/>
      <c r="P3216" s="967"/>
      <c r="Q3216" s="970"/>
      <c r="R3216" s="967"/>
      <c r="S3216" s="970"/>
      <c r="T3216" s="967"/>
      <c r="U3216" s="970"/>
      <c r="V3216" s="967"/>
      <c r="W3216" s="970"/>
      <c r="X3216" s="1261"/>
    </row>
    <row r="3217" spans="1:24" ht="12.6" hidden="1" customHeight="1" outlineLevel="1" collapsed="1">
      <c r="A3217" s="1005">
        <v>44442</v>
      </c>
      <c r="B3217" s="1163" t="s">
        <v>5698</v>
      </c>
      <c r="C3217" s="955" t="s">
        <v>8971</v>
      </c>
      <c r="D3217" s="966"/>
      <c r="E3217" s="977" t="s">
        <v>5700</v>
      </c>
      <c r="F3217" s="972"/>
      <c r="G3217" s="970"/>
      <c r="H3217" s="967"/>
      <c r="I3217" s="970"/>
      <c r="J3217" s="967"/>
      <c r="K3217" s="970"/>
      <c r="L3217" s="967"/>
      <c r="M3217" s="970"/>
      <c r="N3217" s="967"/>
      <c r="O3217" s="970"/>
      <c r="P3217" s="967"/>
      <c r="Q3217" s="970"/>
      <c r="R3217" s="967"/>
      <c r="S3217" s="970"/>
      <c r="T3217" s="967"/>
      <c r="U3217" s="970"/>
      <c r="V3217" s="967"/>
      <c r="W3217" s="970"/>
      <c r="X3217" s="1261"/>
    </row>
    <row r="3218" spans="1:24" ht="25.2" hidden="1" customHeight="1" outlineLevel="2">
      <c r="A3218" s="1005">
        <v>44442</v>
      </c>
      <c r="B3218" s="1163" t="s">
        <v>5698</v>
      </c>
      <c r="C3218" s="955" t="s">
        <v>8972</v>
      </c>
      <c r="D3218" s="966"/>
      <c r="E3218" s="968"/>
      <c r="F3218" s="969" t="s">
        <v>5700</v>
      </c>
      <c r="G3218" s="970"/>
      <c r="H3218" s="967"/>
      <c r="I3218" s="970"/>
      <c r="J3218" s="967"/>
      <c r="K3218" s="970"/>
      <c r="L3218" s="967"/>
      <c r="M3218" s="970"/>
      <c r="N3218" s="974" t="s">
        <v>5700</v>
      </c>
      <c r="O3218" s="973" t="s">
        <v>5700</v>
      </c>
      <c r="P3218" s="967"/>
      <c r="Q3218" s="970"/>
      <c r="R3218" s="967"/>
      <c r="S3218" s="970"/>
      <c r="T3218" s="967"/>
      <c r="U3218" s="970"/>
      <c r="V3218" s="967"/>
      <c r="W3218" s="970"/>
      <c r="X3218" s="1261"/>
    </row>
    <row r="3219" spans="1:24" ht="12.6" hidden="1" customHeight="1" outlineLevel="2">
      <c r="A3219" s="1005">
        <v>44442</v>
      </c>
      <c r="B3219" s="1163" t="s">
        <v>5698</v>
      </c>
      <c r="C3219" s="955" t="s">
        <v>8973</v>
      </c>
      <c r="D3219" s="975" t="s">
        <v>5700</v>
      </c>
      <c r="E3219" s="968"/>
      <c r="F3219" s="969" t="s">
        <v>5700</v>
      </c>
      <c r="G3219" s="970"/>
      <c r="H3219" s="967"/>
      <c r="I3219" s="970"/>
      <c r="J3219" s="974" t="s">
        <v>5700</v>
      </c>
      <c r="K3219" s="970"/>
      <c r="L3219" s="967"/>
      <c r="M3219" s="970"/>
      <c r="N3219" s="967"/>
      <c r="O3219" s="973" t="s">
        <v>5700</v>
      </c>
      <c r="P3219" s="967"/>
      <c r="Q3219" s="970"/>
      <c r="R3219" s="967"/>
      <c r="S3219" s="970"/>
      <c r="T3219" s="967"/>
      <c r="U3219" s="970"/>
      <c r="V3219" s="967"/>
      <c r="W3219" s="970"/>
      <c r="X3219" s="1261"/>
    </row>
    <row r="3220" spans="1:24" ht="12.6" hidden="1" customHeight="1" outlineLevel="2">
      <c r="A3220" s="1005">
        <v>44442</v>
      </c>
      <c r="B3220" s="1163" t="s">
        <v>5698</v>
      </c>
      <c r="C3220" s="955" t="s">
        <v>8974</v>
      </c>
      <c r="D3220" s="966"/>
      <c r="E3220" s="968"/>
      <c r="F3220" s="972"/>
      <c r="G3220" s="970"/>
      <c r="H3220" s="967"/>
      <c r="I3220" s="970"/>
      <c r="J3220" s="967"/>
      <c r="K3220" s="970"/>
      <c r="L3220" s="967"/>
      <c r="M3220" s="970"/>
      <c r="N3220" s="967"/>
      <c r="O3220" s="970"/>
      <c r="P3220" s="967"/>
      <c r="Q3220" s="970"/>
      <c r="R3220" s="967"/>
      <c r="S3220" s="970"/>
      <c r="T3220" s="967"/>
      <c r="U3220" s="970"/>
      <c r="V3220" s="967"/>
      <c r="W3220" s="970"/>
      <c r="X3220" s="1261"/>
    </row>
    <row r="3221" spans="1:24" ht="12.6" hidden="1" customHeight="1" outlineLevel="2">
      <c r="A3221" s="1005">
        <v>44442</v>
      </c>
      <c r="B3221" s="1163" t="s">
        <v>5698</v>
      </c>
      <c r="C3221" s="955" t="s">
        <v>8975</v>
      </c>
      <c r="D3221" s="966"/>
      <c r="E3221" s="968"/>
      <c r="F3221" s="972"/>
      <c r="G3221" s="970"/>
      <c r="H3221" s="967"/>
      <c r="I3221" s="970"/>
      <c r="J3221" s="967"/>
      <c r="K3221" s="970"/>
      <c r="L3221" s="967"/>
      <c r="M3221" s="970"/>
      <c r="N3221" s="967"/>
      <c r="O3221" s="970"/>
      <c r="P3221" s="967"/>
      <c r="Q3221" s="970"/>
      <c r="R3221" s="967"/>
      <c r="S3221" s="970"/>
      <c r="T3221" s="967"/>
      <c r="U3221" s="970"/>
      <c r="V3221" s="967"/>
      <c r="W3221" s="970"/>
      <c r="X3221" s="1261"/>
    </row>
    <row r="3222" spans="1:24" ht="12.6" hidden="1" customHeight="1" outlineLevel="2">
      <c r="A3222" s="1005">
        <v>44442</v>
      </c>
      <c r="B3222" s="1163" t="s">
        <v>5698</v>
      </c>
      <c r="C3222" s="955" t="s">
        <v>8976</v>
      </c>
      <c r="D3222" s="966"/>
      <c r="E3222" s="968"/>
      <c r="F3222" s="969" t="s">
        <v>5700</v>
      </c>
      <c r="G3222" s="970"/>
      <c r="H3222" s="967"/>
      <c r="I3222" s="970"/>
      <c r="J3222" s="967"/>
      <c r="K3222" s="970"/>
      <c r="L3222" s="967"/>
      <c r="M3222" s="970"/>
      <c r="N3222" s="967"/>
      <c r="O3222" s="970"/>
      <c r="P3222" s="967"/>
      <c r="Q3222" s="970"/>
      <c r="R3222" s="967"/>
      <c r="S3222" s="970"/>
      <c r="T3222" s="974" t="s">
        <v>5700</v>
      </c>
      <c r="U3222" s="970"/>
      <c r="V3222" s="967"/>
      <c r="W3222" s="970"/>
      <c r="X3222" s="1261"/>
    </row>
    <row r="3223" spans="1:24" ht="12.6" hidden="1" customHeight="1" outlineLevel="2">
      <c r="A3223" s="1005">
        <v>44442</v>
      </c>
      <c r="B3223" s="1163" t="s">
        <v>5698</v>
      </c>
      <c r="C3223" s="955" t="s">
        <v>8977</v>
      </c>
      <c r="D3223" s="966"/>
      <c r="E3223" s="968"/>
      <c r="F3223" s="972"/>
      <c r="G3223" s="970"/>
      <c r="H3223" s="967"/>
      <c r="I3223" s="970"/>
      <c r="J3223" s="967"/>
      <c r="K3223" s="970"/>
      <c r="L3223" s="967"/>
      <c r="M3223" s="970"/>
      <c r="N3223" s="967"/>
      <c r="O3223" s="970"/>
      <c r="P3223" s="967"/>
      <c r="Q3223" s="970"/>
      <c r="R3223" s="967"/>
      <c r="S3223" s="970"/>
      <c r="T3223" s="967"/>
      <c r="U3223" s="970"/>
      <c r="V3223" s="967"/>
      <c r="W3223" s="970"/>
      <c r="X3223" s="1261"/>
    </row>
    <row r="3224" spans="1:24" ht="12.6" hidden="1" customHeight="1" outlineLevel="2">
      <c r="A3224" s="1005">
        <v>44442</v>
      </c>
      <c r="B3224" s="1163" t="s">
        <v>5698</v>
      </c>
      <c r="C3224" s="955" t="s">
        <v>8978</v>
      </c>
      <c r="D3224" s="966"/>
      <c r="E3224" s="968"/>
      <c r="F3224" s="972"/>
      <c r="G3224" s="970"/>
      <c r="H3224" s="967"/>
      <c r="I3224" s="970"/>
      <c r="J3224" s="967"/>
      <c r="K3224" s="970"/>
      <c r="L3224" s="967"/>
      <c r="M3224" s="970"/>
      <c r="N3224" s="967"/>
      <c r="O3224" s="970"/>
      <c r="P3224" s="967"/>
      <c r="Q3224" s="970"/>
      <c r="R3224" s="967"/>
      <c r="S3224" s="970"/>
      <c r="T3224" s="967"/>
      <c r="U3224" s="970"/>
      <c r="V3224" s="967"/>
      <c r="W3224" s="970"/>
      <c r="X3224" s="1261"/>
    </row>
    <row r="3225" spans="1:24" ht="12.6" hidden="1" customHeight="1" outlineLevel="2">
      <c r="A3225" s="1005">
        <v>44442</v>
      </c>
      <c r="B3225" s="1163" t="s">
        <v>5698</v>
      </c>
      <c r="C3225" s="955" t="s">
        <v>8979</v>
      </c>
      <c r="D3225" s="966"/>
      <c r="E3225" s="968"/>
      <c r="F3225" s="972"/>
      <c r="G3225" s="970"/>
      <c r="H3225" s="967"/>
      <c r="I3225" s="970"/>
      <c r="J3225" s="967"/>
      <c r="K3225" s="970"/>
      <c r="L3225" s="967"/>
      <c r="M3225" s="970"/>
      <c r="N3225" s="967"/>
      <c r="O3225" s="970"/>
      <c r="P3225" s="967"/>
      <c r="Q3225" s="970"/>
      <c r="R3225" s="967"/>
      <c r="S3225" s="970"/>
      <c r="T3225" s="967"/>
      <c r="U3225" s="970"/>
      <c r="V3225" s="967"/>
      <c r="W3225" s="970"/>
      <c r="X3225" s="1261"/>
    </row>
    <row r="3226" spans="1:24" ht="12.6" hidden="1" customHeight="1" outlineLevel="2">
      <c r="A3226" s="1005">
        <v>44442</v>
      </c>
      <c r="B3226" s="1163" t="s">
        <v>5698</v>
      </c>
      <c r="C3226" s="955" t="s">
        <v>8980</v>
      </c>
      <c r="D3226" s="966"/>
      <c r="E3226" s="968"/>
      <c r="F3226" s="969" t="s">
        <v>5700</v>
      </c>
      <c r="G3226" s="970"/>
      <c r="H3226" s="967"/>
      <c r="I3226" s="970"/>
      <c r="J3226" s="967"/>
      <c r="K3226" s="970"/>
      <c r="L3226" s="967"/>
      <c r="M3226" s="970"/>
      <c r="N3226" s="967"/>
      <c r="O3226" s="973" t="s">
        <v>5700</v>
      </c>
      <c r="P3226" s="967"/>
      <c r="Q3226" s="970"/>
      <c r="R3226" s="967"/>
      <c r="S3226" s="970"/>
      <c r="T3226" s="967"/>
      <c r="U3226" s="970"/>
      <c r="V3226" s="967"/>
      <c r="W3226" s="970"/>
      <c r="X3226" s="1261"/>
    </row>
    <row r="3227" spans="1:24" ht="12.6" hidden="1" customHeight="1" outlineLevel="2">
      <c r="A3227" s="1005">
        <v>44442</v>
      </c>
      <c r="B3227" s="1163" t="s">
        <v>5698</v>
      </c>
      <c r="C3227" s="955" t="s">
        <v>8981</v>
      </c>
      <c r="D3227" s="975" t="s">
        <v>5700</v>
      </c>
      <c r="E3227" s="968"/>
      <c r="F3227" s="972"/>
      <c r="G3227" s="970"/>
      <c r="H3227" s="967"/>
      <c r="I3227" s="970"/>
      <c r="J3227" s="967"/>
      <c r="K3227" s="970"/>
      <c r="L3227" s="967"/>
      <c r="M3227" s="970"/>
      <c r="N3227" s="967"/>
      <c r="O3227" s="970"/>
      <c r="P3227" s="967"/>
      <c r="Q3227" s="970"/>
      <c r="R3227" s="967"/>
      <c r="S3227" s="970"/>
      <c r="T3227" s="967"/>
      <c r="U3227" s="970"/>
      <c r="V3227" s="967"/>
      <c r="W3227" s="970"/>
      <c r="X3227" s="1261"/>
    </row>
    <row r="3228" spans="1:24" ht="12.6" hidden="1" customHeight="1" outlineLevel="2">
      <c r="A3228" s="1005">
        <v>44442</v>
      </c>
      <c r="B3228" s="1163" t="s">
        <v>5698</v>
      </c>
      <c r="C3228" s="955" t="s">
        <v>8982</v>
      </c>
      <c r="D3228" s="966"/>
      <c r="E3228" s="968"/>
      <c r="F3228" s="972"/>
      <c r="G3228" s="970"/>
      <c r="H3228" s="967"/>
      <c r="I3228" s="970"/>
      <c r="J3228" s="967"/>
      <c r="K3228" s="970"/>
      <c r="L3228" s="967"/>
      <c r="M3228" s="970"/>
      <c r="N3228" s="967"/>
      <c r="O3228" s="970"/>
      <c r="P3228" s="967"/>
      <c r="Q3228" s="970"/>
      <c r="R3228" s="967"/>
      <c r="S3228" s="970"/>
      <c r="T3228" s="967"/>
      <c r="U3228" s="970"/>
      <c r="V3228" s="967"/>
      <c r="W3228" s="970"/>
      <c r="X3228" s="1261"/>
    </row>
    <row r="3229" spans="1:24" ht="12.6" hidden="1" customHeight="1" outlineLevel="2">
      <c r="A3229" s="1005">
        <v>44442</v>
      </c>
      <c r="B3229" s="1163" t="s">
        <v>5698</v>
      </c>
      <c r="C3229" s="955" t="s">
        <v>8983</v>
      </c>
      <c r="D3229" s="966"/>
      <c r="E3229" s="968"/>
      <c r="F3229" s="972"/>
      <c r="G3229" s="970"/>
      <c r="H3229" s="967"/>
      <c r="I3229" s="970"/>
      <c r="J3229" s="967"/>
      <c r="K3229" s="970"/>
      <c r="L3229" s="967"/>
      <c r="M3229" s="970"/>
      <c r="N3229" s="967"/>
      <c r="O3229" s="970"/>
      <c r="P3229" s="967"/>
      <c r="Q3229" s="970"/>
      <c r="R3229" s="967"/>
      <c r="S3229" s="970"/>
      <c r="T3229" s="967"/>
      <c r="U3229" s="970"/>
      <c r="V3229" s="967"/>
      <c r="W3229" s="970"/>
      <c r="X3229" s="1261"/>
    </row>
    <row r="3230" spans="1:24" ht="12.6" hidden="1" customHeight="1" outlineLevel="2">
      <c r="A3230" s="1005">
        <v>44442</v>
      </c>
      <c r="B3230" s="1163" t="s">
        <v>8984</v>
      </c>
      <c r="C3230" s="955" t="s">
        <v>8985</v>
      </c>
      <c r="D3230" s="966"/>
      <c r="E3230" s="977" t="s">
        <v>5700</v>
      </c>
      <c r="F3230" s="972"/>
      <c r="G3230" s="970"/>
      <c r="H3230" s="967"/>
      <c r="I3230" s="970"/>
      <c r="J3230" s="967"/>
      <c r="K3230" s="970"/>
      <c r="L3230" s="967"/>
      <c r="M3230" s="970"/>
      <c r="N3230" s="967"/>
      <c r="O3230" s="970"/>
      <c r="P3230" s="967"/>
      <c r="Q3230" s="970"/>
      <c r="R3230" s="967"/>
      <c r="S3230" s="970"/>
      <c r="T3230" s="967"/>
      <c r="U3230" s="970"/>
      <c r="V3230" s="967"/>
      <c r="W3230" s="970"/>
      <c r="X3230" s="1261"/>
    </row>
    <row r="3231" spans="1:24" ht="12.6" hidden="1" customHeight="1" outlineLevel="2">
      <c r="A3231" s="1005">
        <v>44442</v>
      </c>
      <c r="B3231" s="1163" t="s">
        <v>5698</v>
      </c>
      <c r="C3231" s="955" t="s">
        <v>8986</v>
      </c>
      <c r="D3231" s="966"/>
      <c r="E3231" s="968"/>
      <c r="F3231" s="972"/>
      <c r="G3231" s="970"/>
      <c r="H3231" s="967"/>
      <c r="I3231" s="970"/>
      <c r="J3231" s="967"/>
      <c r="K3231" s="970"/>
      <c r="L3231" s="967"/>
      <c r="M3231" s="970"/>
      <c r="N3231" s="967"/>
      <c r="O3231" s="970"/>
      <c r="P3231" s="967"/>
      <c r="Q3231" s="970"/>
      <c r="R3231" s="967"/>
      <c r="S3231" s="970"/>
      <c r="T3231" s="967"/>
      <c r="U3231" s="970"/>
      <c r="V3231" s="967"/>
      <c r="W3231" s="970"/>
      <c r="X3231" s="1261"/>
    </row>
    <row r="3232" spans="1:24" ht="12.6" hidden="1" customHeight="1" outlineLevel="2">
      <c r="A3232" s="1005">
        <v>44442</v>
      </c>
      <c r="B3232" s="1163" t="s">
        <v>8987</v>
      </c>
      <c r="C3232" s="955" t="s">
        <v>8988</v>
      </c>
      <c r="D3232" s="975" t="s">
        <v>5700</v>
      </c>
      <c r="E3232" s="968"/>
      <c r="F3232" s="969" t="s">
        <v>5700</v>
      </c>
      <c r="G3232" s="970"/>
      <c r="H3232" s="967"/>
      <c r="I3232" s="970"/>
      <c r="J3232" s="967"/>
      <c r="K3232" s="970"/>
      <c r="L3232" s="967"/>
      <c r="M3232" s="970"/>
      <c r="N3232" s="967"/>
      <c r="O3232" s="970"/>
      <c r="P3232" s="967"/>
      <c r="Q3232" s="970"/>
      <c r="R3232" s="967"/>
      <c r="S3232" s="970"/>
      <c r="T3232" s="967"/>
      <c r="U3232" s="970"/>
      <c r="V3232" s="967"/>
      <c r="W3232" s="970"/>
      <c r="X3232" s="1261"/>
    </row>
    <row r="3233" spans="1:24" ht="12.6" hidden="1" customHeight="1" outlineLevel="2">
      <c r="A3233" s="1005">
        <v>44442</v>
      </c>
      <c r="B3233" s="1163" t="s">
        <v>8989</v>
      </c>
      <c r="C3233" s="395" t="s">
        <v>8990</v>
      </c>
      <c r="D3233" s="966"/>
      <c r="E3233" s="968"/>
      <c r="F3233" s="972"/>
      <c r="G3233" s="970"/>
      <c r="H3233" s="967"/>
      <c r="I3233" s="970"/>
      <c r="J3233" s="967"/>
      <c r="K3233" s="970"/>
      <c r="L3233" s="967"/>
      <c r="M3233" s="970"/>
      <c r="N3233" s="967"/>
      <c r="O3233" s="970"/>
      <c r="P3233" s="967"/>
      <c r="Q3233" s="970"/>
      <c r="R3233" s="967"/>
      <c r="S3233" s="970"/>
      <c r="T3233" s="974" t="s">
        <v>5700</v>
      </c>
      <c r="U3233" s="970"/>
      <c r="V3233" s="967"/>
      <c r="W3233" s="970"/>
      <c r="X3233" s="1261"/>
    </row>
    <row r="3234" spans="1:24" ht="12.6" hidden="1" customHeight="1" outlineLevel="2">
      <c r="A3234" s="1005">
        <v>44442</v>
      </c>
      <c r="B3234" s="1163" t="s">
        <v>5698</v>
      </c>
      <c r="C3234" s="955" t="s">
        <v>8991</v>
      </c>
      <c r="D3234" s="966"/>
      <c r="E3234" s="968"/>
      <c r="F3234" s="972"/>
      <c r="G3234" s="970"/>
      <c r="H3234" s="967"/>
      <c r="I3234" s="970"/>
      <c r="J3234" s="967"/>
      <c r="K3234" s="970"/>
      <c r="L3234" s="967"/>
      <c r="M3234" s="970"/>
      <c r="N3234" s="967"/>
      <c r="O3234" s="970"/>
      <c r="P3234" s="967"/>
      <c r="Q3234" s="970"/>
      <c r="R3234" s="967"/>
      <c r="S3234" s="970"/>
      <c r="T3234" s="967"/>
      <c r="U3234" s="970"/>
      <c r="V3234" s="967"/>
      <c r="W3234" s="970"/>
      <c r="X3234" s="1261"/>
    </row>
    <row r="3235" spans="1:24" ht="12.6" hidden="1" customHeight="1" outlineLevel="2">
      <c r="A3235" s="1005">
        <v>44442</v>
      </c>
      <c r="B3235" s="1163" t="s">
        <v>5698</v>
      </c>
      <c r="C3235" s="955" t="s">
        <v>8992</v>
      </c>
      <c r="D3235" s="966"/>
      <c r="E3235" s="968"/>
      <c r="F3235" s="972"/>
      <c r="G3235" s="970"/>
      <c r="H3235" s="967"/>
      <c r="I3235" s="970"/>
      <c r="J3235" s="967"/>
      <c r="K3235" s="970"/>
      <c r="L3235" s="967"/>
      <c r="M3235" s="970"/>
      <c r="N3235" s="967"/>
      <c r="O3235" s="970"/>
      <c r="P3235" s="967"/>
      <c r="Q3235" s="970"/>
      <c r="R3235" s="967"/>
      <c r="S3235" s="970"/>
      <c r="T3235" s="967"/>
      <c r="U3235" s="970"/>
      <c r="V3235" s="967"/>
      <c r="W3235" s="970"/>
      <c r="X3235" s="1261"/>
    </row>
    <row r="3236" spans="1:24" ht="12.6" hidden="1" customHeight="1" outlineLevel="2">
      <c r="A3236" s="1005">
        <v>44442</v>
      </c>
      <c r="B3236" s="1163" t="s">
        <v>5698</v>
      </c>
      <c r="C3236" s="955" t="s">
        <v>8993</v>
      </c>
      <c r="D3236" s="966"/>
      <c r="E3236" s="968"/>
      <c r="F3236" s="972"/>
      <c r="G3236" s="970"/>
      <c r="H3236" s="967"/>
      <c r="I3236" s="970"/>
      <c r="J3236" s="967"/>
      <c r="K3236" s="970"/>
      <c r="L3236" s="967"/>
      <c r="M3236" s="970"/>
      <c r="N3236" s="967"/>
      <c r="O3236" s="970"/>
      <c r="P3236" s="967"/>
      <c r="Q3236" s="970"/>
      <c r="R3236" s="967"/>
      <c r="S3236" s="970"/>
      <c r="T3236" s="967"/>
      <c r="U3236" s="970"/>
      <c r="V3236" s="967"/>
      <c r="W3236" s="970"/>
      <c r="X3236" s="1261"/>
    </row>
    <row r="3237" spans="1:24" ht="12.6" hidden="1" customHeight="1" outlineLevel="2">
      <c r="A3237" s="1005">
        <v>44442</v>
      </c>
      <c r="B3237" s="1163" t="s">
        <v>5698</v>
      </c>
      <c r="C3237" s="955" t="s">
        <v>8994</v>
      </c>
      <c r="D3237" s="966"/>
      <c r="E3237" s="977" t="s">
        <v>5700</v>
      </c>
      <c r="F3237" s="972"/>
      <c r="G3237" s="970"/>
      <c r="H3237" s="967"/>
      <c r="I3237" s="970"/>
      <c r="J3237" s="967"/>
      <c r="K3237" s="970"/>
      <c r="L3237" s="967"/>
      <c r="M3237" s="970"/>
      <c r="N3237" s="967"/>
      <c r="O3237" s="970"/>
      <c r="P3237" s="967"/>
      <c r="Q3237" s="970"/>
      <c r="R3237" s="967"/>
      <c r="S3237" s="970"/>
      <c r="T3237" s="967"/>
      <c r="U3237" s="970"/>
      <c r="V3237" s="967"/>
      <c r="W3237" s="970"/>
      <c r="X3237" s="1261"/>
    </row>
    <row r="3238" spans="1:24" ht="12.6" hidden="1" customHeight="1" outlineLevel="1" collapsed="1">
      <c r="A3238" s="998">
        <v>44445</v>
      </c>
      <c r="B3238" s="1163" t="s">
        <v>5698</v>
      </c>
      <c r="C3238" s="955" t="s">
        <v>8995</v>
      </c>
      <c r="D3238" s="966"/>
      <c r="E3238" s="968"/>
      <c r="F3238" s="972"/>
      <c r="G3238" s="970"/>
      <c r="H3238" s="967"/>
      <c r="I3238" s="970"/>
      <c r="J3238" s="967"/>
      <c r="K3238" s="970"/>
      <c r="L3238" s="967"/>
      <c r="M3238" s="970"/>
      <c r="N3238" s="967"/>
      <c r="O3238" s="970"/>
      <c r="P3238" s="967"/>
      <c r="Q3238" s="973" t="s">
        <v>5700</v>
      </c>
      <c r="R3238" s="967"/>
      <c r="S3238" s="970"/>
      <c r="T3238" s="967"/>
      <c r="U3238" s="970"/>
      <c r="V3238" s="967"/>
      <c r="W3238" s="970"/>
      <c r="X3238" s="1261"/>
    </row>
    <row r="3239" spans="1:24" ht="12.6" hidden="1" customHeight="1" outlineLevel="2">
      <c r="A3239" s="998">
        <v>44445</v>
      </c>
      <c r="B3239" s="1163" t="s">
        <v>5698</v>
      </c>
      <c r="C3239" s="955" t="s">
        <v>8996</v>
      </c>
      <c r="D3239" s="966"/>
      <c r="E3239" s="968"/>
      <c r="F3239" s="972"/>
      <c r="G3239" s="970"/>
      <c r="H3239" s="967"/>
      <c r="I3239" s="970"/>
      <c r="J3239" s="967"/>
      <c r="K3239" s="970"/>
      <c r="L3239" s="967"/>
      <c r="M3239" s="970"/>
      <c r="N3239" s="967"/>
      <c r="O3239" s="970"/>
      <c r="P3239" s="967"/>
      <c r="Q3239" s="970"/>
      <c r="R3239" s="967"/>
      <c r="S3239" s="970"/>
      <c r="T3239" s="967"/>
      <c r="U3239" s="970"/>
      <c r="V3239" s="967"/>
      <c r="W3239" s="970"/>
      <c r="X3239" s="1261"/>
    </row>
    <row r="3240" spans="1:24" ht="12.6" hidden="1" customHeight="1" outlineLevel="2">
      <c r="A3240" s="998">
        <v>44445</v>
      </c>
      <c r="B3240" s="1163" t="s">
        <v>5698</v>
      </c>
      <c r="C3240" s="955" t="s">
        <v>8997</v>
      </c>
      <c r="D3240" s="966"/>
      <c r="E3240" s="968"/>
      <c r="F3240" s="972"/>
      <c r="G3240" s="970"/>
      <c r="H3240" s="967"/>
      <c r="I3240" s="970"/>
      <c r="J3240" s="967"/>
      <c r="K3240" s="970"/>
      <c r="L3240" s="967"/>
      <c r="M3240" s="970"/>
      <c r="N3240" s="967"/>
      <c r="O3240" s="973" t="s">
        <v>5700</v>
      </c>
      <c r="P3240" s="967"/>
      <c r="Q3240" s="970"/>
      <c r="R3240" s="967"/>
      <c r="S3240" s="970"/>
      <c r="T3240" s="967"/>
      <c r="U3240" s="970"/>
      <c r="V3240" s="967"/>
      <c r="W3240" s="970"/>
      <c r="X3240" s="1261"/>
    </row>
    <row r="3241" spans="1:24" ht="12.6" hidden="1" customHeight="1" outlineLevel="2">
      <c r="A3241" s="998">
        <v>44445</v>
      </c>
      <c r="B3241" s="1163" t="s">
        <v>5698</v>
      </c>
      <c r="C3241" s="955" t="s">
        <v>8998</v>
      </c>
      <c r="D3241" s="966"/>
      <c r="E3241" s="968"/>
      <c r="F3241" s="972"/>
      <c r="G3241" s="970"/>
      <c r="H3241" s="967"/>
      <c r="I3241" s="970"/>
      <c r="J3241" s="967"/>
      <c r="K3241" s="970"/>
      <c r="L3241" s="967"/>
      <c r="M3241" s="970"/>
      <c r="N3241" s="967"/>
      <c r="O3241" s="970"/>
      <c r="P3241" s="967"/>
      <c r="Q3241" s="970"/>
      <c r="R3241" s="974" t="s">
        <v>5700</v>
      </c>
      <c r="S3241" s="970"/>
      <c r="T3241" s="967"/>
      <c r="U3241" s="970"/>
      <c r="V3241" s="967"/>
      <c r="W3241" s="970"/>
      <c r="X3241" s="1261"/>
    </row>
    <row r="3242" spans="1:24" ht="12.6" hidden="1" customHeight="1" outlineLevel="2">
      <c r="A3242" s="998">
        <v>44445</v>
      </c>
      <c r="B3242" s="1163" t="s">
        <v>5723</v>
      </c>
      <c r="C3242" s="955" t="s">
        <v>8999</v>
      </c>
      <c r="D3242" s="966"/>
      <c r="E3242" s="968"/>
      <c r="F3242" s="969" t="s">
        <v>5700</v>
      </c>
      <c r="G3242" s="970"/>
      <c r="H3242" s="967"/>
      <c r="I3242" s="970"/>
      <c r="J3242" s="967"/>
      <c r="K3242" s="970"/>
      <c r="L3242" s="967"/>
      <c r="M3242" s="970"/>
      <c r="N3242" s="967"/>
      <c r="O3242" s="970"/>
      <c r="P3242" s="967"/>
      <c r="Q3242" s="970"/>
      <c r="R3242" s="967"/>
      <c r="S3242" s="970"/>
      <c r="T3242" s="967"/>
      <c r="U3242" s="970"/>
      <c r="V3242" s="967"/>
      <c r="W3242" s="970"/>
      <c r="X3242" s="1262" t="s">
        <v>5700</v>
      </c>
    </row>
    <row r="3243" spans="1:24" ht="12.6" hidden="1" customHeight="1" outlineLevel="2">
      <c r="A3243" s="998">
        <v>44445</v>
      </c>
      <c r="B3243" s="1163" t="s">
        <v>5698</v>
      </c>
      <c r="C3243" s="955" t="s">
        <v>9000</v>
      </c>
      <c r="D3243" s="975" t="s">
        <v>5700</v>
      </c>
      <c r="E3243" s="968"/>
      <c r="F3243" s="972"/>
      <c r="G3243" s="970"/>
      <c r="H3243" s="967"/>
      <c r="I3243" s="973" t="s">
        <v>5700</v>
      </c>
      <c r="J3243" s="967"/>
      <c r="K3243" s="970"/>
      <c r="L3243" s="967"/>
      <c r="M3243" s="970"/>
      <c r="N3243" s="967"/>
      <c r="O3243" s="970"/>
      <c r="P3243" s="967"/>
      <c r="Q3243" s="970"/>
      <c r="R3243" s="967"/>
      <c r="S3243" s="970"/>
      <c r="T3243" s="967"/>
      <c r="U3243" s="970"/>
      <c r="V3243" s="967"/>
      <c r="W3243" s="970"/>
      <c r="X3243" s="1261"/>
    </row>
    <row r="3244" spans="1:24" ht="12.6" hidden="1" customHeight="1" outlineLevel="2">
      <c r="A3244" s="998">
        <v>44445</v>
      </c>
      <c r="B3244" s="1163" t="s">
        <v>5698</v>
      </c>
      <c r="C3244" s="955" t="s">
        <v>9001</v>
      </c>
      <c r="D3244" s="966"/>
      <c r="E3244" s="968"/>
      <c r="F3244" s="972"/>
      <c r="G3244" s="970"/>
      <c r="H3244" s="967"/>
      <c r="I3244" s="970"/>
      <c r="J3244" s="967"/>
      <c r="K3244" s="970"/>
      <c r="L3244" s="967"/>
      <c r="M3244" s="970"/>
      <c r="N3244" s="967"/>
      <c r="O3244" s="973" t="s">
        <v>5700</v>
      </c>
      <c r="P3244" s="967"/>
      <c r="Q3244" s="970"/>
      <c r="R3244" s="967"/>
      <c r="S3244" s="970"/>
      <c r="T3244" s="967"/>
      <c r="U3244" s="970"/>
      <c r="V3244" s="967"/>
      <c r="W3244" s="970"/>
      <c r="X3244" s="1261"/>
    </row>
    <row r="3245" spans="1:24" ht="12.6" hidden="1" customHeight="1" outlineLevel="2">
      <c r="A3245" s="998">
        <v>44445</v>
      </c>
      <c r="B3245" s="1163" t="s">
        <v>5698</v>
      </c>
      <c r="C3245" s="955" t="s">
        <v>9002</v>
      </c>
      <c r="D3245" s="966"/>
      <c r="E3245" s="977" t="s">
        <v>5700</v>
      </c>
      <c r="F3245" s="972"/>
      <c r="G3245" s="970"/>
      <c r="H3245" s="967"/>
      <c r="I3245" s="970"/>
      <c r="J3245" s="967"/>
      <c r="K3245" s="970"/>
      <c r="L3245" s="967"/>
      <c r="M3245" s="970"/>
      <c r="N3245" s="967"/>
      <c r="O3245" s="970"/>
      <c r="P3245" s="967"/>
      <c r="Q3245" s="970"/>
      <c r="R3245" s="967"/>
      <c r="S3245" s="970"/>
      <c r="T3245" s="967"/>
      <c r="U3245" s="970"/>
      <c r="V3245" s="967"/>
      <c r="W3245" s="970"/>
      <c r="X3245" s="1261"/>
    </row>
    <row r="3246" spans="1:24" ht="12.6" hidden="1" customHeight="1" outlineLevel="2">
      <c r="A3246" s="998">
        <v>44445</v>
      </c>
      <c r="B3246" s="1163" t="s">
        <v>5698</v>
      </c>
      <c r="C3246" s="955" t="s">
        <v>9003</v>
      </c>
      <c r="D3246" s="966"/>
      <c r="E3246" s="968"/>
      <c r="F3246" s="972"/>
      <c r="G3246" s="970"/>
      <c r="H3246" s="967"/>
      <c r="I3246" s="970"/>
      <c r="J3246" s="967"/>
      <c r="K3246" s="970"/>
      <c r="L3246" s="967"/>
      <c r="M3246" s="970"/>
      <c r="N3246" s="967"/>
      <c r="O3246" s="970"/>
      <c r="P3246" s="967"/>
      <c r="Q3246" s="970"/>
      <c r="R3246" s="974" t="s">
        <v>5700</v>
      </c>
      <c r="S3246" s="970"/>
      <c r="T3246" s="967"/>
      <c r="U3246" s="970"/>
      <c r="V3246" s="967"/>
      <c r="W3246" s="970"/>
      <c r="X3246" s="1261"/>
    </row>
    <row r="3247" spans="1:24" ht="12.6" hidden="1" customHeight="1" outlineLevel="2">
      <c r="A3247" s="998">
        <v>44445</v>
      </c>
      <c r="B3247" s="1163" t="s">
        <v>5698</v>
      </c>
      <c r="C3247" s="955" t="s">
        <v>9004</v>
      </c>
      <c r="D3247" s="966"/>
      <c r="E3247" s="968"/>
      <c r="F3247" s="972"/>
      <c r="G3247" s="970"/>
      <c r="H3247" s="967"/>
      <c r="I3247" s="970"/>
      <c r="J3247" s="974" t="s">
        <v>5700</v>
      </c>
      <c r="K3247" s="970"/>
      <c r="L3247" s="967"/>
      <c r="M3247" s="970"/>
      <c r="N3247" s="967"/>
      <c r="O3247" s="970"/>
      <c r="P3247" s="967"/>
      <c r="Q3247" s="970"/>
      <c r="R3247" s="967"/>
      <c r="S3247" s="970"/>
      <c r="T3247" s="967"/>
      <c r="U3247" s="970"/>
      <c r="V3247" s="967"/>
      <c r="W3247" s="970"/>
      <c r="X3247" s="1261"/>
    </row>
    <row r="3248" spans="1:24" ht="12.6" hidden="1" customHeight="1" outlineLevel="2">
      <c r="A3248" s="998">
        <v>44445</v>
      </c>
      <c r="B3248" s="1163" t="s">
        <v>9005</v>
      </c>
      <c r="C3248" s="955" t="s">
        <v>9006</v>
      </c>
      <c r="D3248" s="966"/>
      <c r="E3248" s="968"/>
      <c r="F3248" s="972"/>
      <c r="G3248" s="970"/>
      <c r="H3248" s="967"/>
      <c r="I3248" s="970"/>
      <c r="J3248" s="967"/>
      <c r="K3248" s="970"/>
      <c r="L3248" s="967"/>
      <c r="M3248" s="970"/>
      <c r="N3248" s="967"/>
      <c r="O3248" s="970"/>
      <c r="P3248" s="967"/>
      <c r="Q3248" s="970"/>
      <c r="R3248" s="967"/>
      <c r="S3248" s="970"/>
      <c r="T3248" s="967"/>
      <c r="U3248" s="973" t="s">
        <v>5700</v>
      </c>
      <c r="V3248" s="967"/>
      <c r="W3248" s="970"/>
      <c r="X3248" s="1261"/>
    </row>
    <row r="3249" spans="1:24" ht="12.6" hidden="1" customHeight="1" outlineLevel="2">
      <c r="A3249" s="998">
        <v>44445</v>
      </c>
      <c r="B3249" s="1163" t="s">
        <v>5698</v>
      </c>
      <c r="C3249" s="955" t="s">
        <v>9007</v>
      </c>
      <c r="D3249" s="966"/>
      <c r="E3249" s="968"/>
      <c r="F3249" s="972"/>
      <c r="G3249" s="970"/>
      <c r="H3249" s="967"/>
      <c r="I3249" s="970"/>
      <c r="J3249" s="967"/>
      <c r="K3249" s="970"/>
      <c r="L3249" s="967"/>
      <c r="M3249" s="973" t="s">
        <v>5700</v>
      </c>
      <c r="N3249" s="967"/>
      <c r="O3249" s="970"/>
      <c r="P3249" s="967"/>
      <c r="Q3249" s="970"/>
      <c r="R3249" s="967"/>
      <c r="S3249" s="970"/>
      <c r="T3249" s="967"/>
      <c r="U3249" s="970"/>
      <c r="V3249" s="967"/>
      <c r="W3249" s="970"/>
      <c r="X3249" s="1261"/>
    </row>
    <row r="3250" spans="1:24" ht="12.6" hidden="1" customHeight="1" outlineLevel="2">
      <c r="A3250" s="998">
        <v>44445</v>
      </c>
      <c r="B3250" s="1163" t="s">
        <v>5698</v>
      </c>
      <c r="C3250" s="955" t="s">
        <v>8983</v>
      </c>
      <c r="D3250" s="966"/>
      <c r="E3250" s="968"/>
      <c r="F3250" s="969" t="s">
        <v>5700</v>
      </c>
      <c r="G3250" s="970"/>
      <c r="H3250" s="967"/>
      <c r="I3250" s="970"/>
      <c r="J3250" s="967"/>
      <c r="K3250" s="970"/>
      <c r="L3250" s="967"/>
      <c r="M3250" s="970"/>
      <c r="N3250" s="967"/>
      <c r="O3250" s="970"/>
      <c r="P3250" s="967"/>
      <c r="Q3250" s="970"/>
      <c r="R3250" s="967"/>
      <c r="S3250" s="970"/>
      <c r="T3250" s="967"/>
      <c r="U3250" s="970"/>
      <c r="V3250" s="967"/>
      <c r="W3250" s="970"/>
      <c r="X3250" s="1261"/>
    </row>
    <row r="3251" spans="1:24" ht="12.6" hidden="1" customHeight="1" outlineLevel="2">
      <c r="A3251" s="998">
        <v>44445</v>
      </c>
      <c r="B3251" s="1163" t="s">
        <v>5698</v>
      </c>
      <c r="C3251" s="955" t="s">
        <v>9008</v>
      </c>
      <c r="D3251" s="966"/>
      <c r="E3251" s="968"/>
      <c r="F3251" s="972"/>
      <c r="G3251" s="970"/>
      <c r="H3251" s="967"/>
      <c r="I3251" s="970"/>
      <c r="J3251" s="967"/>
      <c r="K3251" s="970"/>
      <c r="L3251" s="967"/>
      <c r="M3251" s="970"/>
      <c r="N3251" s="967"/>
      <c r="O3251" s="973" t="s">
        <v>5700</v>
      </c>
      <c r="P3251" s="967"/>
      <c r="Q3251" s="970"/>
      <c r="R3251" s="967"/>
      <c r="S3251" s="970"/>
      <c r="T3251" s="967"/>
      <c r="U3251" s="970"/>
      <c r="V3251" s="967"/>
      <c r="W3251" s="970"/>
      <c r="X3251" s="1261"/>
    </row>
    <row r="3252" spans="1:24" ht="12.6" hidden="1" customHeight="1" outlineLevel="2">
      <c r="A3252" s="998">
        <v>44445</v>
      </c>
      <c r="B3252" s="1163" t="s">
        <v>9009</v>
      </c>
      <c r="C3252" s="955" t="s">
        <v>9010</v>
      </c>
      <c r="D3252" s="966"/>
      <c r="E3252" s="977" t="s">
        <v>5700</v>
      </c>
      <c r="F3252" s="972"/>
      <c r="G3252" s="970"/>
      <c r="H3252" s="967"/>
      <c r="I3252" s="970"/>
      <c r="J3252" s="967"/>
      <c r="K3252" s="970"/>
      <c r="L3252" s="967"/>
      <c r="M3252" s="970"/>
      <c r="N3252" s="967"/>
      <c r="O3252" s="970"/>
      <c r="P3252" s="967"/>
      <c r="Q3252" s="970"/>
      <c r="R3252" s="967"/>
      <c r="S3252" s="970"/>
      <c r="T3252" s="967"/>
      <c r="U3252" s="970"/>
      <c r="V3252" s="967"/>
      <c r="W3252" s="970"/>
      <c r="X3252" s="1261"/>
    </row>
    <row r="3253" spans="1:24" ht="12.6" hidden="1" customHeight="1" outlineLevel="2">
      <c r="A3253" s="998">
        <v>44445</v>
      </c>
      <c r="B3253" s="1163" t="s">
        <v>5698</v>
      </c>
      <c r="C3253" s="955" t="s">
        <v>9011</v>
      </c>
      <c r="D3253" s="966"/>
      <c r="E3253" s="968"/>
      <c r="F3253" s="972"/>
      <c r="G3253" s="970"/>
      <c r="H3253" s="967"/>
      <c r="I3253" s="970"/>
      <c r="J3253" s="967"/>
      <c r="K3253" s="970"/>
      <c r="L3253" s="967"/>
      <c r="M3253" s="973" t="s">
        <v>5700</v>
      </c>
      <c r="N3253" s="967"/>
      <c r="O3253" s="970"/>
      <c r="P3253" s="967"/>
      <c r="Q3253" s="970"/>
      <c r="R3253" s="967"/>
      <c r="S3253" s="970"/>
      <c r="T3253" s="967"/>
      <c r="U3253" s="970"/>
      <c r="V3253" s="967"/>
      <c r="W3253" s="970"/>
      <c r="X3253" s="1261"/>
    </row>
    <row r="3254" spans="1:24" ht="12.6" hidden="1" customHeight="1" outlineLevel="2">
      <c r="A3254" s="998">
        <v>44445</v>
      </c>
      <c r="B3254" s="1163" t="s">
        <v>5698</v>
      </c>
      <c r="C3254" s="955" t="s">
        <v>9012</v>
      </c>
      <c r="D3254" s="966"/>
      <c r="E3254" s="968"/>
      <c r="F3254" s="972"/>
      <c r="G3254" s="970"/>
      <c r="H3254" s="967"/>
      <c r="I3254" s="970"/>
      <c r="J3254" s="967"/>
      <c r="K3254" s="970"/>
      <c r="L3254" s="967"/>
      <c r="M3254" s="970"/>
      <c r="N3254" s="967"/>
      <c r="O3254" s="970"/>
      <c r="P3254" s="967"/>
      <c r="Q3254" s="970"/>
      <c r="R3254" s="967"/>
      <c r="S3254" s="970"/>
      <c r="T3254" s="967"/>
      <c r="U3254" s="970"/>
      <c r="V3254" s="967"/>
      <c r="W3254" s="973" t="s">
        <v>5700</v>
      </c>
      <c r="X3254" s="1261"/>
    </row>
    <row r="3255" spans="1:24" ht="25.2" hidden="1" customHeight="1" outlineLevel="1">
      <c r="A3255" s="991">
        <v>44446</v>
      </c>
      <c r="B3255" s="1163" t="s">
        <v>5698</v>
      </c>
      <c r="C3255" s="955" t="s">
        <v>9013</v>
      </c>
      <c r="D3255" s="966"/>
      <c r="E3255" s="968"/>
      <c r="F3255" s="972"/>
      <c r="G3255" s="970"/>
      <c r="H3255" s="967"/>
      <c r="I3255" s="970"/>
      <c r="J3255" s="967"/>
      <c r="K3255" s="970"/>
      <c r="L3255" s="967"/>
      <c r="M3255" s="973" t="s">
        <v>5700</v>
      </c>
      <c r="N3255" s="967"/>
      <c r="O3255" s="970"/>
      <c r="P3255" s="967"/>
      <c r="Q3255" s="970"/>
      <c r="R3255" s="967"/>
      <c r="S3255" s="970"/>
      <c r="T3255" s="967"/>
      <c r="U3255" s="970"/>
      <c r="V3255" s="967"/>
      <c r="W3255" s="970"/>
      <c r="X3255" s="1261"/>
    </row>
    <row r="3256" spans="1:24" ht="12.6" hidden="1" customHeight="1" outlineLevel="2">
      <c r="A3256" s="991">
        <v>44446</v>
      </c>
      <c r="B3256" s="1163" t="s">
        <v>5698</v>
      </c>
      <c r="C3256" s="955" t="s">
        <v>9014</v>
      </c>
      <c r="D3256" s="975" t="s">
        <v>5700</v>
      </c>
      <c r="E3256" s="968"/>
      <c r="F3256" s="972"/>
      <c r="G3256" s="970"/>
      <c r="H3256" s="967"/>
      <c r="I3256" s="970"/>
      <c r="J3256" s="967"/>
      <c r="K3256" s="970"/>
      <c r="L3256" s="967"/>
      <c r="M3256" s="970"/>
      <c r="N3256" s="967"/>
      <c r="O3256" s="970"/>
      <c r="P3256" s="967"/>
      <c r="Q3256" s="970"/>
      <c r="R3256" s="967"/>
      <c r="S3256" s="970"/>
      <c r="T3256" s="967"/>
      <c r="U3256" s="970"/>
      <c r="V3256" s="967"/>
      <c r="W3256" s="970"/>
      <c r="X3256" s="1261"/>
    </row>
    <row r="3257" spans="1:24" ht="12.6" hidden="1" customHeight="1" outlineLevel="2">
      <c r="A3257" s="991">
        <v>44446</v>
      </c>
      <c r="B3257" s="1163" t="s">
        <v>5698</v>
      </c>
      <c r="C3257" s="955" t="s">
        <v>9015</v>
      </c>
      <c r="D3257" s="966"/>
      <c r="E3257" s="968"/>
      <c r="F3257" s="972"/>
      <c r="G3257" s="970"/>
      <c r="H3257" s="967"/>
      <c r="I3257" s="970"/>
      <c r="J3257" s="967"/>
      <c r="K3257" s="970"/>
      <c r="L3257" s="967"/>
      <c r="M3257" s="970"/>
      <c r="N3257" s="967"/>
      <c r="O3257" s="970"/>
      <c r="P3257" s="967"/>
      <c r="Q3257" s="973" t="s">
        <v>5700</v>
      </c>
      <c r="R3257" s="967"/>
      <c r="S3257" s="970"/>
      <c r="T3257" s="967"/>
      <c r="U3257" s="970"/>
      <c r="V3257" s="967"/>
      <c r="W3257" s="970"/>
      <c r="X3257" s="1261"/>
    </row>
    <row r="3258" spans="1:24" ht="12.6" hidden="1" customHeight="1" outlineLevel="2">
      <c r="A3258" s="991">
        <v>44446</v>
      </c>
      <c r="B3258" s="1163" t="s">
        <v>5698</v>
      </c>
      <c r="C3258" s="955" t="s">
        <v>9016</v>
      </c>
      <c r="D3258" s="966"/>
      <c r="E3258" s="968"/>
      <c r="F3258" s="972"/>
      <c r="G3258" s="970"/>
      <c r="H3258" s="967"/>
      <c r="I3258" s="970"/>
      <c r="J3258" s="967"/>
      <c r="K3258" s="970"/>
      <c r="L3258" s="967"/>
      <c r="M3258" s="973" t="s">
        <v>5700</v>
      </c>
      <c r="N3258" s="967"/>
      <c r="O3258" s="970"/>
      <c r="P3258" s="967"/>
      <c r="Q3258" s="970"/>
      <c r="R3258" s="967"/>
      <c r="S3258" s="973" t="s">
        <v>5700</v>
      </c>
      <c r="T3258" s="967"/>
      <c r="U3258" s="970"/>
      <c r="V3258" s="967"/>
      <c r="W3258" s="970"/>
      <c r="X3258" s="1261"/>
    </row>
    <row r="3259" spans="1:24" ht="12.6" hidden="1" customHeight="1" outlineLevel="2">
      <c r="A3259" s="991">
        <v>44446</v>
      </c>
      <c r="B3259" s="1163" t="s">
        <v>5706</v>
      </c>
      <c r="C3259" s="955" t="s">
        <v>9017</v>
      </c>
      <c r="D3259" s="966"/>
      <c r="E3259" s="968"/>
      <c r="F3259" s="972"/>
      <c r="G3259" s="970"/>
      <c r="H3259" s="967"/>
      <c r="I3259" s="970"/>
      <c r="J3259" s="974" t="s">
        <v>5700</v>
      </c>
      <c r="K3259" s="970"/>
      <c r="L3259" s="967"/>
      <c r="M3259" s="970"/>
      <c r="N3259" s="967"/>
      <c r="O3259" s="970"/>
      <c r="P3259" s="974" t="s">
        <v>5700</v>
      </c>
      <c r="Q3259" s="970"/>
      <c r="R3259" s="967"/>
      <c r="S3259" s="970"/>
      <c r="T3259" s="967"/>
      <c r="U3259" s="970"/>
      <c r="V3259" s="967"/>
      <c r="W3259" s="970"/>
      <c r="X3259" s="1261"/>
    </row>
    <row r="3260" spans="1:24" ht="12.6" hidden="1" customHeight="1" outlineLevel="2">
      <c r="A3260" s="991">
        <v>44446</v>
      </c>
      <c r="B3260" s="1163" t="s">
        <v>5698</v>
      </c>
      <c r="C3260" s="955" t="s">
        <v>9018</v>
      </c>
      <c r="D3260" s="966"/>
      <c r="E3260" s="968"/>
      <c r="F3260" s="972"/>
      <c r="G3260" s="970"/>
      <c r="H3260" s="967"/>
      <c r="I3260" s="970"/>
      <c r="J3260" s="967"/>
      <c r="K3260" s="973" t="s">
        <v>5700</v>
      </c>
      <c r="L3260" s="967"/>
      <c r="M3260" s="970"/>
      <c r="N3260" s="967"/>
      <c r="O3260" s="970"/>
      <c r="P3260" s="967"/>
      <c r="Q3260" s="970"/>
      <c r="R3260" s="967"/>
      <c r="S3260" s="970"/>
      <c r="T3260" s="967"/>
      <c r="U3260" s="970"/>
      <c r="V3260" s="967"/>
      <c r="W3260" s="970"/>
      <c r="X3260" s="1261"/>
    </row>
    <row r="3261" spans="1:24" ht="12.6" hidden="1" customHeight="1" outlineLevel="2">
      <c r="A3261" s="991">
        <v>44446</v>
      </c>
      <c r="B3261" s="1163" t="s">
        <v>5698</v>
      </c>
      <c r="C3261" s="955" t="s">
        <v>9019</v>
      </c>
      <c r="D3261" s="966"/>
      <c r="E3261" s="968"/>
      <c r="F3261" s="969" t="s">
        <v>5700</v>
      </c>
      <c r="G3261" s="970"/>
      <c r="H3261" s="967"/>
      <c r="I3261" s="970"/>
      <c r="J3261" s="967"/>
      <c r="K3261" s="970"/>
      <c r="L3261" s="967"/>
      <c r="M3261" s="970"/>
      <c r="N3261" s="967"/>
      <c r="O3261" s="970"/>
      <c r="P3261" s="967"/>
      <c r="Q3261" s="970"/>
      <c r="R3261" s="967"/>
      <c r="S3261" s="970"/>
      <c r="T3261" s="967"/>
      <c r="U3261" s="970"/>
      <c r="V3261" s="967"/>
      <c r="W3261" s="970"/>
      <c r="X3261" s="1261"/>
    </row>
    <row r="3262" spans="1:24" ht="12.6" hidden="1" customHeight="1" outlineLevel="2">
      <c r="A3262" s="991">
        <v>44446</v>
      </c>
      <c r="B3262" s="1163" t="s">
        <v>5698</v>
      </c>
      <c r="C3262" s="955" t="s">
        <v>9020</v>
      </c>
      <c r="D3262" s="966"/>
      <c r="E3262" s="977" t="s">
        <v>5700</v>
      </c>
      <c r="F3262" s="972"/>
      <c r="G3262" s="970"/>
      <c r="H3262" s="967"/>
      <c r="I3262" s="970"/>
      <c r="J3262" s="967"/>
      <c r="K3262" s="970"/>
      <c r="L3262" s="967"/>
      <c r="M3262" s="970"/>
      <c r="N3262" s="967"/>
      <c r="O3262" s="970"/>
      <c r="P3262" s="967"/>
      <c r="Q3262" s="970"/>
      <c r="R3262" s="967"/>
      <c r="S3262" s="970"/>
      <c r="T3262" s="967"/>
      <c r="U3262" s="970"/>
      <c r="V3262" s="967"/>
      <c r="W3262" s="970"/>
      <c r="X3262" s="1261"/>
    </row>
    <row r="3263" spans="1:24" ht="12.6" hidden="1" customHeight="1" outlineLevel="2">
      <c r="A3263" s="991">
        <v>44446</v>
      </c>
      <c r="B3263" s="1163" t="s">
        <v>5698</v>
      </c>
      <c r="C3263" s="955" t="s">
        <v>9021</v>
      </c>
      <c r="D3263" s="966"/>
      <c r="E3263" s="968"/>
      <c r="F3263" s="969" t="s">
        <v>5700</v>
      </c>
      <c r="G3263" s="970"/>
      <c r="H3263" s="967"/>
      <c r="I3263" s="970"/>
      <c r="J3263" s="967"/>
      <c r="K3263" s="970"/>
      <c r="L3263" s="967"/>
      <c r="M3263" s="970"/>
      <c r="N3263" s="967"/>
      <c r="O3263" s="970"/>
      <c r="P3263" s="967"/>
      <c r="Q3263" s="970"/>
      <c r="R3263" s="967"/>
      <c r="S3263" s="970"/>
      <c r="T3263" s="967"/>
      <c r="U3263" s="970"/>
      <c r="V3263" s="967"/>
      <c r="W3263" s="970"/>
      <c r="X3263" s="1261"/>
    </row>
    <row r="3264" spans="1:24" ht="12.6" hidden="1" customHeight="1" outlineLevel="2">
      <c r="A3264" s="991">
        <v>44446</v>
      </c>
      <c r="B3264" s="1163" t="s">
        <v>5698</v>
      </c>
      <c r="C3264" s="955" t="s">
        <v>9022</v>
      </c>
      <c r="D3264" s="966"/>
      <c r="E3264" s="968"/>
      <c r="F3264" s="972"/>
      <c r="G3264" s="970"/>
      <c r="H3264" s="967"/>
      <c r="I3264" s="970"/>
      <c r="J3264" s="967"/>
      <c r="K3264" s="970"/>
      <c r="L3264" s="967"/>
      <c r="M3264" s="970"/>
      <c r="N3264" s="967"/>
      <c r="O3264" s="970"/>
      <c r="P3264" s="967"/>
      <c r="Q3264" s="970"/>
      <c r="R3264" s="967"/>
      <c r="S3264" s="970"/>
      <c r="T3264" s="974" t="s">
        <v>5700</v>
      </c>
      <c r="U3264" s="970"/>
      <c r="V3264" s="967"/>
      <c r="W3264" s="970"/>
      <c r="X3264" s="1261"/>
    </row>
    <row r="3265" spans="1:24" ht="12.6" hidden="1" customHeight="1" outlineLevel="2">
      <c r="A3265" s="991">
        <v>44446</v>
      </c>
      <c r="B3265" s="1163" t="s">
        <v>5698</v>
      </c>
      <c r="C3265" s="955" t="s">
        <v>9023</v>
      </c>
      <c r="D3265" s="966"/>
      <c r="E3265" s="977" t="s">
        <v>5700</v>
      </c>
      <c r="F3265" s="972"/>
      <c r="G3265" s="970"/>
      <c r="H3265" s="967"/>
      <c r="I3265" s="970"/>
      <c r="J3265" s="967"/>
      <c r="K3265" s="970"/>
      <c r="L3265" s="967"/>
      <c r="M3265" s="970"/>
      <c r="N3265" s="967"/>
      <c r="O3265" s="970"/>
      <c r="P3265" s="967"/>
      <c r="Q3265" s="970"/>
      <c r="R3265" s="967"/>
      <c r="S3265" s="970"/>
      <c r="T3265" s="967"/>
      <c r="U3265" s="970"/>
      <c r="V3265" s="967"/>
      <c r="W3265" s="970"/>
      <c r="X3265" s="1261"/>
    </row>
    <row r="3266" spans="1:24" ht="12.6" hidden="1" customHeight="1" outlineLevel="2">
      <c r="A3266" s="991">
        <v>44446</v>
      </c>
      <c r="B3266" s="1163" t="s">
        <v>5698</v>
      </c>
      <c r="C3266" s="955" t="s">
        <v>9024</v>
      </c>
      <c r="D3266" s="966"/>
      <c r="E3266" s="977" t="s">
        <v>5700</v>
      </c>
      <c r="F3266" s="972"/>
      <c r="G3266" s="970"/>
      <c r="H3266" s="967"/>
      <c r="I3266" s="970"/>
      <c r="J3266" s="967"/>
      <c r="K3266" s="970"/>
      <c r="L3266" s="967"/>
      <c r="M3266" s="970"/>
      <c r="N3266" s="967"/>
      <c r="O3266" s="970"/>
      <c r="P3266" s="967"/>
      <c r="Q3266" s="970"/>
      <c r="R3266" s="967"/>
      <c r="S3266" s="970"/>
      <c r="T3266" s="967"/>
      <c r="U3266" s="970"/>
      <c r="V3266" s="967"/>
      <c r="W3266" s="970"/>
      <c r="X3266" s="1261"/>
    </row>
    <row r="3267" spans="1:24" ht="12.6" hidden="1" customHeight="1" outlineLevel="2">
      <c r="A3267" s="991">
        <v>44446</v>
      </c>
      <c r="B3267" s="1163" t="s">
        <v>5698</v>
      </c>
      <c r="C3267" s="955" t="s">
        <v>9025</v>
      </c>
      <c r="D3267" s="975" t="s">
        <v>5700</v>
      </c>
      <c r="E3267" s="968"/>
      <c r="F3267" s="972"/>
      <c r="G3267" s="970"/>
      <c r="H3267" s="967"/>
      <c r="I3267" s="970"/>
      <c r="J3267" s="967"/>
      <c r="K3267" s="970"/>
      <c r="L3267" s="967"/>
      <c r="M3267" s="970"/>
      <c r="N3267" s="967"/>
      <c r="O3267" s="970"/>
      <c r="P3267" s="967"/>
      <c r="Q3267" s="970"/>
      <c r="R3267" s="967"/>
      <c r="S3267" s="970"/>
      <c r="T3267" s="967"/>
      <c r="U3267" s="970"/>
      <c r="V3267" s="967"/>
      <c r="W3267" s="970"/>
      <c r="X3267" s="1261"/>
    </row>
    <row r="3268" spans="1:24" ht="12.6" hidden="1" customHeight="1" outlineLevel="2">
      <c r="A3268" s="991">
        <v>44446</v>
      </c>
      <c r="B3268" s="1163" t="s">
        <v>5698</v>
      </c>
      <c r="C3268" s="955" t="s">
        <v>9026</v>
      </c>
      <c r="D3268" s="966"/>
      <c r="E3268" s="968"/>
      <c r="F3268" s="972"/>
      <c r="G3268" s="970"/>
      <c r="H3268" s="967"/>
      <c r="I3268" s="970"/>
      <c r="J3268" s="967"/>
      <c r="K3268" s="970"/>
      <c r="L3268" s="967"/>
      <c r="M3268" s="970"/>
      <c r="N3268" s="967"/>
      <c r="O3268" s="970"/>
      <c r="P3268" s="967"/>
      <c r="Q3268" s="970"/>
      <c r="R3268" s="967"/>
      <c r="S3268" s="970"/>
      <c r="T3268" s="967"/>
      <c r="U3268" s="970"/>
      <c r="V3268" s="967"/>
      <c r="W3268" s="970"/>
      <c r="X3268" s="1262" t="s">
        <v>5700</v>
      </c>
    </row>
    <row r="3269" spans="1:24" ht="12.6" hidden="1" customHeight="1" outlineLevel="2">
      <c r="A3269" s="991">
        <v>44446</v>
      </c>
      <c r="B3269" s="1163" t="s">
        <v>5698</v>
      </c>
      <c r="C3269" s="955" t="s">
        <v>9027</v>
      </c>
      <c r="D3269" s="975" t="s">
        <v>5700</v>
      </c>
      <c r="E3269" s="968"/>
      <c r="F3269" s="972"/>
      <c r="G3269" s="970"/>
      <c r="H3269" s="967"/>
      <c r="I3269" s="970"/>
      <c r="J3269" s="967"/>
      <c r="K3269" s="970"/>
      <c r="L3269" s="967"/>
      <c r="M3269" s="970"/>
      <c r="N3269" s="967"/>
      <c r="O3269" s="970"/>
      <c r="P3269" s="974" t="s">
        <v>5700</v>
      </c>
      <c r="Q3269" s="970"/>
      <c r="R3269" s="967"/>
      <c r="S3269" s="970"/>
      <c r="T3269" s="967"/>
      <c r="U3269" s="970"/>
      <c r="V3269" s="967"/>
      <c r="W3269" s="970"/>
      <c r="X3269" s="1261"/>
    </row>
    <row r="3270" spans="1:24" ht="12.6" hidden="1" customHeight="1" outlineLevel="2">
      <c r="A3270" s="991">
        <v>44446</v>
      </c>
      <c r="B3270" s="1163" t="s">
        <v>5698</v>
      </c>
      <c r="C3270" s="955" t="s">
        <v>9028</v>
      </c>
      <c r="D3270" s="966"/>
      <c r="E3270" s="968"/>
      <c r="F3270" s="972"/>
      <c r="G3270" s="970"/>
      <c r="H3270" s="967"/>
      <c r="I3270" s="970"/>
      <c r="J3270" s="967"/>
      <c r="K3270" s="973" t="s">
        <v>5700</v>
      </c>
      <c r="L3270" s="967"/>
      <c r="M3270" s="970"/>
      <c r="N3270" s="967"/>
      <c r="O3270" s="970"/>
      <c r="P3270" s="967"/>
      <c r="Q3270" s="970"/>
      <c r="R3270" s="967"/>
      <c r="S3270" s="970"/>
      <c r="T3270" s="967"/>
      <c r="U3270" s="970"/>
      <c r="V3270" s="967"/>
      <c r="W3270" s="970"/>
      <c r="X3270" s="1261"/>
    </row>
    <row r="3271" spans="1:24" ht="12.6" hidden="1" customHeight="1" outlineLevel="2">
      <c r="A3271" s="991">
        <v>44446</v>
      </c>
      <c r="B3271" s="1163" t="s">
        <v>5698</v>
      </c>
      <c r="C3271" s="955" t="s">
        <v>9029</v>
      </c>
      <c r="D3271" s="966"/>
      <c r="E3271" s="977" t="s">
        <v>5700</v>
      </c>
      <c r="F3271" s="972"/>
      <c r="G3271" s="970"/>
      <c r="H3271" s="967"/>
      <c r="I3271" s="970"/>
      <c r="J3271" s="967"/>
      <c r="K3271" s="970"/>
      <c r="L3271" s="967"/>
      <c r="M3271" s="970"/>
      <c r="N3271" s="967"/>
      <c r="O3271" s="970"/>
      <c r="P3271" s="967"/>
      <c r="Q3271" s="970"/>
      <c r="R3271" s="967"/>
      <c r="S3271" s="970"/>
      <c r="T3271" s="967"/>
      <c r="U3271" s="970"/>
      <c r="V3271" s="967"/>
      <c r="W3271" s="970"/>
      <c r="X3271" s="1261"/>
    </row>
    <row r="3272" spans="1:24" ht="12.6" hidden="1" customHeight="1" outlineLevel="2">
      <c r="A3272" s="991">
        <v>44446</v>
      </c>
      <c r="B3272" s="1163" t="s">
        <v>5698</v>
      </c>
      <c r="C3272" s="955" t="s">
        <v>9030</v>
      </c>
      <c r="D3272" s="966"/>
      <c r="E3272" s="968"/>
      <c r="F3272" s="972"/>
      <c r="G3272" s="970"/>
      <c r="H3272" s="967"/>
      <c r="I3272" s="970"/>
      <c r="J3272" s="967"/>
      <c r="K3272" s="970"/>
      <c r="L3272" s="967"/>
      <c r="M3272" s="973" t="s">
        <v>5700</v>
      </c>
      <c r="N3272" s="967"/>
      <c r="O3272" s="970"/>
      <c r="P3272" s="967"/>
      <c r="Q3272" s="970"/>
      <c r="R3272" s="967"/>
      <c r="S3272" s="970"/>
      <c r="T3272" s="967"/>
      <c r="U3272" s="970"/>
      <c r="V3272" s="967"/>
      <c r="W3272" s="970"/>
      <c r="X3272" s="1261"/>
    </row>
    <row r="3273" spans="1:24" ht="12.6" hidden="1" customHeight="1" outlineLevel="2">
      <c r="A3273" s="991">
        <v>44446</v>
      </c>
      <c r="B3273" s="1163" t="s">
        <v>5698</v>
      </c>
      <c r="C3273" s="955" t="s">
        <v>9031</v>
      </c>
      <c r="D3273" s="975" t="s">
        <v>5700</v>
      </c>
      <c r="E3273" s="968"/>
      <c r="F3273" s="972"/>
      <c r="G3273" s="970"/>
      <c r="H3273" s="967"/>
      <c r="I3273" s="970"/>
      <c r="J3273" s="967"/>
      <c r="K3273" s="970"/>
      <c r="L3273" s="967"/>
      <c r="M3273" s="970"/>
      <c r="N3273" s="967"/>
      <c r="O3273" s="970"/>
      <c r="P3273" s="967"/>
      <c r="Q3273" s="970"/>
      <c r="R3273" s="967"/>
      <c r="S3273" s="970"/>
      <c r="T3273" s="967"/>
      <c r="U3273" s="970"/>
      <c r="V3273" s="967"/>
      <c r="W3273" s="970"/>
      <c r="X3273" s="1261"/>
    </row>
    <row r="3274" spans="1:24" ht="12.6" hidden="1" customHeight="1" outlineLevel="2">
      <c r="A3274" s="991">
        <v>44446</v>
      </c>
      <c r="B3274" s="1163" t="s">
        <v>5698</v>
      </c>
      <c r="C3274" s="955" t="s">
        <v>9032</v>
      </c>
      <c r="D3274" s="966"/>
      <c r="E3274" s="968"/>
      <c r="F3274" s="972"/>
      <c r="G3274" s="970"/>
      <c r="H3274" s="967"/>
      <c r="I3274" s="970"/>
      <c r="J3274" s="974" t="s">
        <v>5700</v>
      </c>
      <c r="K3274" s="970"/>
      <c r="L3274" s="967"/>
      <c r="M3274" s="970"/>
      <c r="N3274" s="967"/>
      <c r="O3274" s="970"/>
      <c r="P3274" s="967"/>
      <c r="Q3274" s="970"/>
      <c r="R3274" s="967"/>
      <c r="S3274" s="970"/>
      <c r="T3274" s="967"/>
      <c r="U3274" s="970"/>
      <c r="V3274" s="967"/>
      <c r="W3274" s="970"/>
      <c r="X3274" s="1261"/>
    </row>
    <row r="3275" spans="1:24" ht="12.6" hidden="1" customHeight="1" outlineLevel="2">
      <c r="A3275" s="991">
        <v>44446</v>
      </c>
      <c r="B3275" s="1163" t="s">
        <v>5698</v>
      </c>
      <c r="C3275" s="955" t="s">
        <v>9033</v>
      </c>
      <c r="D3275" s="966"/>
      <c r="E3275" s="977" t="s">
        <v>5700</v>
      </c>
      <c r="F3275" s="972"/>
      <c r="G3275" s="970"/>
      <c r="H3275" s="967"/>
      <c r="I3275" s="970"/>
      <c r="J3275" s="967"/>
      <c r="K3275" s="970"/>
      <c r="L3275" s="967"/>
      <c r="M3275" s="970"/>
      <c r="N3275" s="967"/>
      <c r="O3275" s="970"/>
      <c r="P3275" s="967"/>
      <c r="Q3275" s="970"/>
      <c r="R3275" s="967"/>
      <c r="S3275" s="970"/>
      <c r="T3275" s="967"/>
      <c r="U3275" s="970"/>
      <c r="V3275" s="967"/>
      <c r="W3275" s="970"/>
      <c r="X3275" s="1261"/>
    </row>
    <row r="3276" spans="1:24" ht="12.6" hidden="1" customHeight="1" outlineLevel="2">
      <c r="A3276" s="991">
        <v>44446</v>
      </c>
      <c r="B3276" s="1163" t="s">
        <v>9034</v>
      </c>
      <c r="C3276" s="955" t="s">
        <v>9035</v>
      </c>
      <c r="D3276" s="966"/>
      <c r="E3276" s="968"/>
      <c r="F3276" s="972"/>
      <c r="G3276" s="970"/>
      <c r="H3276" s="967"/>
      <c r="I3276" s="970"/>
      <c r="J3276" s="967"/>
      <c r="K3276" s="970"/>
      <c r="L3276" s="967"/>
      <c r="M3276" s="970"/>
      <c r="N3276" s="967"/>
      <c r="O3276" s="970"/>
      <c r="P3276" s="967"/>
      <c r="Q3276" s="970"/>
      <c r="R3276" s="967"/>
      <c r="S3276" s="970"/>
      <c r="T3276" s="974" t="s">
        <v>5700</v>
      </c>
      <c r="U3276" s="970"/>
      <c r="V3276" s="967"/>
      <c r="W3276" s="970"/>
      <c r="X3276" s="1261"/>
    </row>
    <row r="3277" spans="1:24" ht="25.2" hidden="1" customHeight="1" outlineLevel="2">
      <c r="A3277" s="991">
        <v>44446</v>
      </c>
      <c r="B3277" s="1163" t="s">
        <v>5698</v>
      </c>
      <c r="C3277" s="955" t="s">
        <v>9036</v>
      </c>
      <c r="D3277" s="966"/>
      <c r="E3277" s="977" t="s">
        <v>5700</v>
      </c>
      <c r="F3277" s="972"/>
      <c r="G3277" s="970"/>
      <c r="H3277" s="967"/>
      <c r="I3277" s="970"/>
      <c r="J3277" s="974" t="s">
        <v>5700</v>
      </c>
      <c r="K3277" s="970"/>
      <c r="L3277" s="967"/>
      <c r="M3277" s="970"/>
      <c r="N3277" s="967"/>
      <c r="O3277" s="970"/>
      <c r="P3277" s="967"/>
      <c r="Q3277" s="970"/>
      <c r="R3277" s="967"/>
      <c r="S3277" s="970"/>
      <c r="T3277" s="967"/>
      <c r="U3277" s="970"/>
      <c r="V3277" s="967"/>
      <c r="W3277" s="970"/>
      <c r="X3277" s="1261"/>
    </row>
    <row r="3278" spans="1:24" ht="12.6" hidden="1" customHeight="1" outlineLevel="2">
      <c r="A3278" s="991">
        <v>44446</v>
      </c>
      <c r="B3278" s="1163" t="s">
        <v>5698</v>
      </c>
      <c r="C3278" s="955" t="s">
        <v>9037</v>
      </c>
      <c r="D3278" s="966"/>
      <c r="E3278" s="968"/>
      <c r="F3278" s="972"/>
      <c r="G3278" s="970"/>
      <c r="H3278" s="967"/>
      <c r="I3278" s="970"/>
      <c r="J3278" s="967"/>
      <c r="K3278" s="970"/>
      <c r="L3278" s="967"/>
      <c r="M3278" s="973" t="s">
        <v>5700</v>
      </c>
      <c r="N3278" s="967"/>
      <c r="O3278" s="970"/>
      <c r="P3278" s="967"/>
      <c r="Q3278" s="970"/>
      <c r="R3278" s="967"/>
      <c r="S3278" s="970"/>
      <c r="T3278" s="967"/>
      <c r="U3278" s="970"/>
      <c r="V3278" s="967"/>
      <c r="W3278" s="970"/>
      <c r="X3278" s="1261"/>
    </row>
    <row r="3279" spans="1:24" ht="12.6" hidden="1" customHeight="1" outlineLevel="2">
      <c r="A3279" s="991">
        <v>44446</v>
      </c>
      <c r="B3279" s="1163" t="s">
        <v>5698</v>
      </c>
      <c r="C3279" s="955" t="s">
        <v>9038</v>
      </c>
      <c r="D3279" s="966"/>
      <c r="E3279" s="968"/>
      <c r="F3279" s="969" t="s">
        <v>5700</v>
      </c>
      <c r="G3279" s="970"/>
      <c r="H3279" s="967"/>
      <c r="I3279" s="970"/>
      <c r="J3279" s="967"/>
      <c r="K3279" s="970"/>
      <c r="L3279" s="967"/>
      <c r="M3279" s="970"/>
      <c r="N3279" s="967"/>
      <c r="O3279" s="970"/>
      <c r="P3279" s="967"/>
      <c r="Q3279" s="970"/>
      <c r="R3279" s="967"/>
      <c r="S3279" s="970"/>
      <c r="T3279" s="967"/>
      <c r="U3279" s="970"/>
      <c r="V3279" s="967"/>
      <c r="W3279" s="970"/>
      <c r="X3279" s="1261"/>
    </row>
    <row r="3280" spans="1:24" ht="12.6" hidden="1" customHeight="1" outlineLevel="1">
      <c r="A3280" s="1302">
        <v>44447</v>
      </c>
      <c r="B3280" s="1163" t="s">
        <v>5698</v>
      </c>
      <c r="C3280" s="955" t="s">
        <v>9039</v>
      </c>
      <c r="D3280" s="966"/>
      <c r="E3280" s="977" t="s">
        <v>5700</v>
      </c>
      <c r="F3280" s="972"/>
      <c r="G3280" s="970"/>
      <c r="H3280" s="967"/>
      <c r="I3280" s="970"/>
      <c r="J3280" s="967"/>
      <c r="K3280" s="970"/>
      <c r="L3280" s="967"/>
      <c r="M3280" s="970"/>
      <c r="N3280" s="967"/>
      <c r="O3280" s="970"/>
      <c r="P3280" s="967"/>
      <c r="Q3280" s="970"/>
      <c r="R3280" s="967"/>
      <c r="S3280" s="970"/>
      <c r="T3280" s="967"/>
      <c r="U3280" s="970"/>
      <c r="V3280" s="967"/>
      <c r="W3280" s="970"/>
      <c r="X3280" s="1261"/>
    </row>
    <row r="3281" spans="1:26" ht="12.6" hidden="1" customHeight="1" outlineLevel="2">
      <c r="A3281" s="1302">
        <v>44447</v>
      </c>
      <c r="B3281" s="1163" t="s">
        <v>5698</v>
      </c>
      <c r="C3281" s="955" t="s">
        <v>9040</v>
      </c>
      <c r="D3281" s="966"/>
      <c r="E3281" s="968"/>
      <c r="F3281" s="972"/>
      <c r="G3281" s="970"/>
      <c r="H3281" s="967"/>
      <c r="I3281" s="970"/>
      <c r="J3281" s="967"/>
      <c r="K3281" s="970"/>
      <c r="L3281" s="967"/>
      <c r="M3281" s="970"/>
      <c r="N3281" s="967"/>
      <c r="O3281" s="970"/>
      <c r="P3281" s="967"/>
      <c r="Q3281" s="970"/>
      <c r="R3281" s="967"/>
      <c r="S3281" s="970"/>
      <c r="T3281" s="974" t="s">
        <v>5700</v>
      </c>
      <c r="U3281" s="970"/>
      <c r="V3281" s="967"/>
      <c r="W3281" s="970"/>
      <c r="X3281" s="1261"/>
      <c r="Y3281" s="967"/>
      <c r="Z3281" s="1032"/>
    </row>
    <row r="3282" spans="1:26" ht="12.6" hidden="1" customHeight="1" outlineLevel="2">
      <c r="A3282" s="1302">
        <v>44447</v>
      </c>
      <c r="B3282" s="1163" t="s">
        <v>5698</v>
      </c>
      <c r="C3282" s="955" t="s">
        <v>9041</v>
      </c>
      <c r="D3282" s="966"/>
      <c r="E3282" s="968"/>
      <c r="F3282" s="969" t="s">
        <v>5700</v>
      </c>
      <c r="G3282" s="970"/>
      <c r="H3282" s="967"/>
      <c r="I3282" s="970"/>
      <c r="J3282" s="967"/>
      <c r="K3282" s="970"/>
      <c r="L3282" s="967"/>
      <c r="M3282" s="970"/>
      <c r="N3282" s="967"/>
      <c r="O3282" s="970"/>
      <c r="P3282" s="967"/>
      <c r="Q3282" s="970"/>
      <c r="R3282" s="967"/>
      <c r="S3282" s="970"/>
      <c r="T3282" s="967"/>
      <c r="U3282" s="970"/>
      <c r="V3282" s="967"/>
      <c r="W3282" s="970"/>
      <c r="X3282" s="1261"/>
      <c r="Y3282" s="967"/>
      <c r="Z3282" s="1032"/>
    </row>
    <row r="3283" spans="1:26" ht="12.6" hidden="1" customHeight="1" outlineLevel="2">
      <c r="A3283" s="1302">
        <v>44447</v>
      </c>
      <c r="B3283" s="1163" t="s">
        <v>5698</v>
      </c>
      <c r="C3283" s="955" t="s">
        <v>9042</v>
      </c>
      <c r="D3283" s="966"/>
      <c r="E3283" s="968"/>
      <c r="F3283" s="972"/>
      <c r="G3283" s="970"/>
      <c r="H3283" s="967"/>
      <c r="I3283" s="970"/>
      <c r="J3283" s="967"/>
      <c r="K3283" s="970"/>
      <c r="L3283" s="967"/>
      <c r="M3283" s="970"/>
      <c r="N3283" s="967"/>
      <c r="O3283" s="970"/>
      <c r="P3283" s="974" t="s">
        <v>5700</v>
      </c>
      <c r="Q3283" s="970"/>
      <c r="R3283" s="967"/>
      <c r="S3283" s="970"/>
      <c r="T3283" s="967"/>
      <c r="U3283" s="970"/>
      <c r="V3283" s="967"/>
      <c r="W3283" s="970"/>
      <c r="X3283" s="1261"/>
      <c r="Y3283" s="967"/>
      <c r="Z3283" s="1032"/>
    </row>
    <row r="3284" spans="1:26" ht="12.6" hidden="1" customHeight="1" outlineLevel="2">
      <c r="A3284" s="1302">
        <v>44447</v>
      </c>
      <c r="B3284" s="1163" t="s">
        <v>5698</v>
      </c>
      <c r="C3284" s="955" t="s">
        <v>9043</v>
      </c>
      <c r="D3284" s="966"/>
      <c r="E3284" s="968"/>
      <c r="F3284" s="972"/>
      <c r="G3284" s="970"/>
      <c r="H3284" s="967"/>
      <c r="I3284" s="970"/>
      <c r="J3284" s="967"/>
      <c r="K3284" s="970"/>
      <c r="L3284" s="967"/>
      <c r="M3284" s="970"/>
      <c r="N3284" s="967"/>
      <c r="O3284" s="970"/>
      <c r="P3284" s="967"/>
      <c r="Q3284" s="970"/>
      <c r="R3284" s="967"/>
      <c r="S3284" s="970"/>
      <c r="T3284" s="974" t="s">
        <v>5700</v>
      </c>
      <c r="U3284" s="970"/>
      <c r="V3284" s="967"/>
      <c r="W3284" s="970"/>
      <c r="X3284" s="1261"/>
      <c r="Y3284" s="967"/>
      <c r="Z3284" s="1032"/>
    </row>
    <row r="3285" spans="1:26" ht="12.6" hidden="1" customHeight="1" outlineLevel="2">
      <c r="A3285" s="1302">
        <v>44447</v>
      </c>
      <c r="B3285" s="1163" t="s">
        <v>5698</v>
      </c>
      <c r="C3285" s="955" t="s">
        <v>9044</v>
      </c>
      <c r="D3285" s="975" t="s">
        <v>5700</v>
      </c>
      <c r="E3285" s="968"/>
      <c r="F3285" s="972"/>
      <c r="G3285" s="970"/>
      <c r="H3285" s="967"/>
      <c r="I3285" s="970"/>
      <c r="J3285" s="967"/>
      <c r="K3285" s="970"/>
      <c r="L3285" s="967"/>
      <c r="M3285" s="970"/>
      <c r="N3285" s="967"/>
      <c r="O3285" s="970"/>
      <c r="P3285" s="967"/>
      <c r="Q3285" s="970"/>
      <c r="R3285" s="967"/>
      <c r="S3285" s="970"/>
      <c r="T3285" s="967"/>
      <c r="U3285" s="970"/>
      <c r="V3285" s="967"/>
      <c r="W3285" s="970"/>
      <c r="X3285" s="1261"/>
      <c r="Y3285" s="967"/>
      <c r="Z3285" s="1032"/>
    </row>
    <row r="3286" spans="1:26" ht="12.6" hidden="1" customHeight="1" outlineLevel="2">
      <c r="A3286" s="1302">
        <v>44447</v>
      </c>
      <c r="B3286" s="1163" t="s">
        <v>5698</v>
      </c>
      <c r="C3286" s="955" t="s">
        <v>9045</v>
      </c>
      <c r="D3286" s="966"/>
      <c r="E3286" s="968"/>
      <c r="F3286" s="972"/>
      <c r="G3286" s="970"/>
      <c r="H3286" s="967"/>
      <c r="I3286" s="970"/>
      <c r="J3286" s="967"/>
      <c r="K3286" s="970"/>
      <c r="L3286" s="967"/>
      <c r="M3286" s="970"/>
      <c r="N3286" s="967"/>
      <c r="O3286" s="970"/>
      <c r="P3286" s="967"/>
      <c r="Q3286" s="970"/>
      <c r="R3286" s="967"/>
      <c r="S3286" s="970"/>
      <c r="T3286" s="967"/>
      <c r="U3286" s="970"/>
      <c r="V3286" s="974" t="s">
        <v>5700</v>
      </c>
      <c r="W3286" s="970"/>
      <c r="X3286" s="1261"/>
      <c r="Y3286" s="967"/>
      <c r="Z3286" s="1032"/>
    </row>
    <row r="3287" spans="1:26" ht="12.6" hidden="1" customHeight="1" outlineLevel="2">
      <c r="A3287" s="1302">
        <v>44447</v>
      </c>
      <c r="B3287" s="1163" t="s">
        <v>5698</v>
      </c>
      <c r="C3287" s="955" t="s">
        <v>9046</v>
      </c>
      <c r="D3287" s="966"/>
      <c r="E3287" s="977" t="s">
        <v>5700</v>
      </c>
      <c r="F3287" s="972"/>
      <c r="G3287" s="970"/>
      <c r="H3287" s="967"/>
      <c r="I3287" s="970"/>
      <c r="J3287" s="967"/>
      <c r="K3287" s="970"/>
      <c r="L3287" s="967"/>
      <c r="M3287" s="970"/>
      <c r="N3287" s="967"/>
      <c r="O3287" s="970"/>
      <c r="P3287" s="967"/>
      <c r="Q3287" s="970"/>
      <c r="R3287" s="967"/>
      <c r="S3287" s="970"/>
      <c r="T3287" s="967"/>
      <c r="U3287" s="970"/>
      <c r="V3287" s="967"/>
      <c r="W3287" s="970"/>
      <c r="X3287" s="1261"/>
      <c r="Y3287" s="967"/>
      <c r="Z3287" s="1032"/>
    </row>
    <row r="3288" spans="1:26" ht="12.6" hidden="1" customHeight="1" outlineLevel="2">
      <c r="A3288" s="1302">
        <v>44447</v>
      </c>
      <c r="B3288" s="1163" t="s">
        <v>5698</v>
      </c>
      <c r="C3288" s="955" t="s">
        <v>9047</v>
      </c>
      <c r="D3288" s="966"/>
      <c r="E3288" s="977" t="s">
        <v>5700</v>
      </c>
      <c r="F3288" s="972"/>
      <c r="G3288" s="970"/>
      <c r="H3288" s="967"/>
      <c r="I3288" s="970"/>
      <c r="J3288" s="967"/>
      <c r="K3288" s="970"/>
      <c r="L3288" s="967"/>
      <c r="M3288" s="970"/>
      <c r="N3288" s="967"/>
      <c r="O3288" s="970"/>
      <c r="P3288" s="967"/>
      <c r="Q3288" s="970"/>
      <c r="R3288" s="967"/>
      <c r="S3288" s="970"/>
      <c r="T3288" s="967"/>
      <c r="U3288" s="970"/>
      <c r="V3288" s="967"/>
      <c r="W3288" s="970"/>
      <c r="X3288" s="1261"/>
      <c r="Y3288" s="967"/>
      <c r="Z3288" s="1032"/>
    </row>
    <row r="3289" spans="1:26" ht="12.6" hidden="1" customHeight="1" outlineLevel="2">
      <c r="A3289" s="1302">
        <v>44447</v>
      </c>
      <c r="B3289" s="1163" t="s">
        <v>5698</v>
      </c>
      <c r="C3289" s="955" t="s">
        <v>9048</v>
      </c>
      <c r="D3289" s="966"/>
      <c r="E3289" s="968"/>
      <c r="F3289" s="972"/>
      <c r="G3289" s="970"/>
      <c r="H3289" s="974" t="s">
        <v>5700</v>
      </c>
      <c r="I3289" s="973" t="s">
        <v>5700</v>
      </c>
      <c r="J3289" s="967"/>
      <c r="K3289" s="970"/>
      <c r="L3289" s="967"/>
      <c r="M3289" s="970"/>
      <c r="N3289" s="967"/>
      <c r="O3289" s="970"/>
      <c r="P3289" s="967"/>
      <c r="Q3289" s="970"/>
      <c r="R3289" s="967"/>
      <c r="S3289" s="970"/>
      <c r="T3289" s="967"/>
      <c r="U3289" s="970"/>
      <c r="V3289" s="967"/>
      <c r="W3289" s="970"/>
      <c r="X3289" s="1261"/>
      <c r="Y3289" s="967"/>
      <c r="Z3289" s="1032"/>
    </row>
    <row r="3290" spans="1:26" ht="12.6" hidden="1" customHeight="1" outlineLevel="2">
      <c r="A3290" s="1302">
        <v>44447</v>
      </c>
      <c r="B3290" s="1163" t="s">
        <v>5698</v>
      </c>
      <c r="C3290" s="955" t="s">
        <v>9049</v>
      </c>
      <c r="D3290" s="975" t="s">
        <v>5700</v>
      </c>
      <c r="E3290" s="968"/>
      <c r="F3290" s="972"/>
      <c r="G3290" s="970"/>
      <c r="H3290" s="967"/>
      <c r="I3290" s="970"/>
      <c r="J3290" s="967"/>
      <c r="K3290" s="970"/>
      <c r="L3290" s="967"/>
      <c r="M3290" s="970"/>
      <c r="N3290" s="967"/>
      <c r="O3290" s="970"/>
      <c r="P3290" s="967"/>
      <c r="Q3290" s="970"/>
      <c r="R3290" s="967"/>
      <c r="S3290" s="970"/>
      <c r="T3290" s="967"/>
      <c r="U3290" s="970"/>
      <c r="V3290" s="967"/>
      <c r="W3290" s="970"/>
      <c r="X3290" s="1261"/>
      <c r="Y3290" s="967"/>
      <c r="Z3290" s="1301" t="s">
        <v>8948</v>
      </c>
    </row>
    <row r="3291" spans="1:26" ht="12.6" hidden="1" customHeight="1" outlineLevel="2">
      <c r="A3291" s="1302">
        <v>44447</v>
      </c>
      <c r="B3291" s="1163" t="s">
        <v>5698</v>
      </c>
      <c r="C3291" s="955" t="s">
        <v>9050</v>
      </c>
      <c r="D3291" s="966"/>
      <c r="E3291" s="977" t="s">
        <v>5700</v>
      </c>
      <c r="F3291" s="972"/>
      <c r="G3291" s="970"/>
      <c r="H3291" s="967"/>
      <c r="I3291" s="970"/>
      <c r="J3291" s="967"/>
      <c r="K3291" s="970"/>
      <c r="L3291" s="967"/>
      <c r="M3291" s="970"/>
      <c r="N3291" s="967"/>
      <c r="O3291" s="970"/>
      <c r="P3291" s="967"/>
      <c r="Q3291" s="970"/>
      <c r="R3291" s="967"/>
      <c r="S3291" s="970"/>
      <c r="T3291" s="967"/>
      <c r="U3291" s="970"/>
      <c r="V3291" s="967"/>
      <c r="W3291" s="970"/>
      <c r="X3291" s="1261"/>
      <c r="Y3291" s="967"/>
      <c r="Z3291" s="1032"/>
    </row>
    <row r="3292" spans="1:26" ht="12.6" hidden="1" customHeight="1" outlineLevel="2">
      <c r="A3292" s="1302">
        <v>44447</v>
      </c>
      <c r="B3292" s="1163" t="s">
        <v>5698</v>
      </c>
      <c r="C3292" s="955" t="s">
        <v>9051</v>
      </c>
      <c r="D3292" s="966"/>
      <c r="E3292" s="968"/>
      <c r="F3292" s="972"/>
      <c r="G3292" s="970"/>
      <c r="H3292" s="967"/>
      <c r="I3292" s="970"/>
      <c r="J3292" s="974" t="s">
        <v>5700</v>
      </c>
      <c r="K3292" s="970"/>
      <c r="L3292" s="967"/>
      <c r="M3292" s="970"/>
      <c r="N3292" s="967"/>
      <c r="O3292" s="970"/>
      <c r="P3292" s="967"/>
      <c r="Q3292" s="970"/>
      <c r="R3292" s="967"/>
      <c r="S3292" s="970"/>
      <c r="T3292" s="967"/>
      <c r="U3292" s="970"/>
      <c r="V3292" s="967"/>
      <c r="W3292" s="970"/>
      <c r="X3292" s="1261"/>
      <c r="Y3292" s="967"/>
      <c r="Z3292" s="1032"/>
    </row>
    <row r="3293" spans="1:26" ht="12.6" hidden="1" customHeight="1" outlineLevel="2">
      <c r="A3293" s="1302">
        <v>44447</v>
      </c>
      <c r="B3293" s="1163" t="s">
        <v>5698</v>
      </c>
      <c r="C3293" s="955" t="s">
        <v>9052</v>
      </c>
      <c r="D3293" s="975" t="s">
        <v>5700</v>
      </c>
      <c r="E3293" s="968"/>
      <c r="F3293" s="972"/>
      <c r="G3293" s="970"/>
      <c r="H3293" s="967"/>
      <c r="I3293" s="970"/>
      <c r="J3293" s="967"/>
      <c r="K3293" s="970"/>
      <c r="L3293" s="967"/>
      <c r="M3293" s="973" t="s">
        <v>5700</v>
      </c>
      <c r="N3293" s="967"/>
      <c r="O3293" s="970"/>
      <c r="P3293" s="967"/>
      <c r="Q3293" s="970"/>
      <c r="R3293" s="967"/>
      <c r="S3293" s="970"/>
      <c r="T3293" s="967"/>
      <c r="U3293" s="970"/>
      <c r="V3293" s="967"/>
      <c r="W3293" s="970"/>
      <c r="X3293" s="1261"/>
      <c r="Y3293" s="967"/>
      <c r="Z3293" s="1032"/>
    </row>
    <row r="3294" spans="1:26" ht="12.6" hidden="1" customHeight="1" outlineLevel="2">
      <c r="A3294" s="1302">
        <v>44447</v>
      </c>
      <c r="B3294" s="1163" t="s">
        <v>5698</v>
      </c>
      <c r="C3294" s="955" t="s">
        <v>9053</v>
      </c>
      <c r="D3294" s="966"/>
      <c r="E3294" s="968"/>
      <c r="F3294" s="972"/>
      <c r="G3294" s="970"/>
      <c r="H3294" s="967"/>
      <c r="I3294" s="970"/>
      <c r="J3294" s="967"/>
      <c r="K3294" s="970"/>
      <c r="L3294" s="967"/>
      <c r="M3294" s="970"/>
      <c r="N3294" s="967"/>
      <c r="O3294" s="970"/>
      <c r="P3294" s="967"/>
      <c r="Q3294" s="970"/>
      <c r="R3294" s="967"/>
      <c r="S3294" s="973" t="s">
        <v>5700</v>
      </c>
      <c r="T3294" s="967"/>
      <c r="U3294" s="970"/>
      <c r="V3294" s="967"/>
      <c r="W3294" s="970"/>
      <c r="X3294" s="1261"/>
      <c r="Y3294" s="967"/>
      <c r="Z3294" s="1032"/>
    </row>
    <row r="3295" spans="1:26" ht="12.6" hidden="1" customHeight="1" outlineLevel="2">
      <c r="A3295" s="1302">
        <v>44447</v>
      </c>
      <c r="B3295" s="1163" t="s">
        <v>5698</v>
      </c>
      <c r="C3295" s="955" t="s">
        <v>9054</v>
      </c>
      <c r="D3295" s="966"/>
      <c r="E3295" s="968"/>
      <c r="F3295" s="972"/>
      <c r="G3295" s="970"/>
      <c r="H3295" s="967"/>
      <c r="I3295" s="970"/>
      <c r="J3295" s="967"/>
      <c r="K3295" s="970"/>
      <c r="L3295" s="967"/>
      <c r="M3295" s="970"/>
      <c r="N3295" s="967"/>
      <c r="O3295" s="973" t="s">
        <v>5700</v>
      </c>
      <c r="P3295" s="967"/>
      <c r="Q3295" s="970"/>
      <c r="R3295" s="967"/>
      <c r="S3295" s="970"/>
      <c r="T3295" s="967"/>
      <c r="U3295" s="970"/>
      <c r="V3295" s="967"/>
      <c r="W3295" s="970"/>
      <c r="X3295" s="1261"/>
      <c r="Y3295" s="967"/>
      <c r="Z3295" s="1032"/>
    </row>
    <row r="3296" spans="1:26" ht="12.6" hidden="1" customHeight="1" outlineLevel="1">
      <c r="A3296" s="1303">
        <v>44448</v>
      </c>
      <c r="B3296" s="1163" t="s">
        <v>5698</v>
      </c>
      <c r="C3296" s="955" t="s">
        <v>9055</v>
      </c>
      <c r="D3296" s="966"/>
      <c r="E3296" s="977" t="s">
        <v>5700</v>
      </c>
      <c r="F3296" s="972"/>
      <c r="G3296" s="970"/>
      <c r="H3296" s="967"/>
      <c r="I3296" s="970"/>
      <c r="J3296" s="967"/>
      <c r="K3296" s="970"/>
      <c r="L3296" s="967"/>
      <c r="M3296" s="970"/>
      <c r="N3296" s="967"/>
      <c r="O3296" s="970"/>
      <c r="P3296" s="967"/>
      <c r="Q3296" s="970"/>
      <c r="R3296" s="967"/>
      <c r="S3296" s="970"/>
      <c r="T3296" s="967"/>
      <c r="U3296" s="970"/>
      <c r="V3296" s="967"/>
      <c r="W3296" s="970"/>
      <c r="X3296" s="1261"/>
      <c r="Y3296" s="967"/>
      <c r="Z3296" s="1032"/>
    </row>
    <row r="3297" spans="1:26" ht="12.6" hidden="1" customHeight="1" outlineLevel="2">
      <c r="A3297" s="1304">
        <v>44448</v>
      </c>
      <c r="B3297" s="1163" t="s">
        <v>5739</v>
      </c>
      <c r="C3297" s="955" t="s">
        <v>9056</v>
      </c>
      <c r="D3297" s="966"/>
      <c r="E3297" s="977" t="s">
        <v>5700</v>
      </c>
      <c r="F3297" s="972"/>
      <c r="G3297" s="970"/>
      <c r="H3297" s="967"/>
      <c r="I3297" s="970"/>
      <c r="J3297" s="967"/>
      <c r="K3297" s="970"/>
      <c r="L3297" s="967"/>
      <c r="M3297" s="970"/>
      <c r="N3297" s="967"/>
      <c r="O3297" s="970"/>
      <c r="P3297" s="967"/>
      <c r="Q3297" s="970"/>
      <c r="R3297" s="967"/>
      <c r="S3297" s="970"/>
      <c r="T3297" s="967"/>
      <c r="U3297" s="970"/>
      <c r="V3297" s="967"/>
      <c r="W3297" s="970"/>
      <c r="X3297" s="1261"/>
      <c r="Y3297" s="967"/>
      <c r="Z3297" s="1032"/>
    </row>
    <row r="3298" spans="1:26" ht="12.6" hidden="1" customHeight="1" outlineLevel="2">
      <c r="A3298" s="1304">
        <v>44448</v>
      </c>
      <c r="B3298" s="1163" t="s">
        <v>5698</v>
      </c>
      <c r="C3298" s="955" t="s">
        <v>9057</v>
      </c>
      <c r="D3298" s="966"/>
      <c r="E3298" s="977" t="s">
        <v>5700</v>
      </c>
      <c r="F3298" s="972"/>
      <c r="G3298" s="970"/>
      <c r="H3298" s="967"/>
      <c r="I3298" s="970"/>
      <c r="J3298" s="967"/>
      <c r="K3298" s="970"/>
      <c r="L3298" s="967"/>
      <c r="M3298" s="970"/>
      <c r="N3298" s="967"/>
      <c r="O3298" s="970"/>
      <c r="P3298" s="967"/>
      <c r="Q3298" s="970"/>
      <c r="R3298" s="967"/>
      <c r="S3298" s="970"/>
      <c r="T3298" s="967"/>
      <c r="U3298" s="970"/>
      <c r="V3298" s="967"/>
      <c r="W3298" s="970"/>
      <c r="X3298" s="1261"/>
      <c r="Y3298" s="967"/>
      <c r="Z3298" s="1032"/>
    </row>
    <row r="3299" spans="1:26" ht="12.6" hidden="1" customHeight="1" outlineLevel="2">
      <c r="A3299" s="1304">
        <v>44448</v>
      </c>
      <c r="B3299" s="1163" t="s">
        <v>5698</v>
      </c>
      <c r="C3299" s="955" t="s">
        <v>9058</v>
      </c>
      <c r="D3299" s="966"/>
      <c r="E3299" s="968"/>
      <c r="F3299" s="972"/>
      <c r="G3299" s="970"/>
      <c r="H3299" s="967"/>
      <c r="I3299" s="970"/>
      <c r="J3299" s="967"/>
      <c r="K3299" s="970"/>
      <c r="L3299" s="967"/>
      <c r="M3299" s="970"/>
      <c r="N3299" s="967"/>
      <c r="O3299" s="970"/>
      <c r="P3299" s="967"/>
      <c r="Q3299" s="970"/>
      <c r="R3299" s="967"/>
      <c r="S3299" s="970"/>
      <c r="T3299" s="974" t="s">
        <v>5700</v>
      </c>
      <c r="U3299" s="970"/>
      <c r="V3299" s="967"/>
      <c r="W3299" s="970"/>
      <c r="X3299" s="1261"/>
      <c r="Y3299" s="967"/>
      <c r="Z3299" s="1032"/>
    </row>
    <row r="3300" spans="1:26" ht="25.2" hidden="1" customHeight="1" outlineLevel="2">
      <c r="A3300" s="1304">
        <v>44448</v>
      </c>
      <c r="B3300" s="1163" t="s">
        <v>5698</v>
      </c>
      <c r="C3300" s="955" t="s">
        <v>9059</v>
      </c>
      <c r="D3300" s="966"/>
      <c r="E3300" s="977" t="s">
        <v>5700</v>
      </c>
      <c r="F3300" s="972"/>
      <c r="G3300" s="970"/>
      <c r="H3300" s="967"/>
      <c r="I3300" s="970"/>
      <c r="J3300" s="967"/>
      <c r="K3300" s="970"/>
      <c r="L3300" s="967"/>
      <c r="M3300" s="970"/>
      <c r="N3300" s="967"/>
      <c r="O3300" s="970"/>
      <c r="P3300" s="967"/>
      <c r="Q3300" s="970"/>
      <c r="R3300" s="967"/>
      <c r="S3300" s="970"/>
      <c r="T3300" s="967"/>
      <c r="U3300" s="970"/>
      <c r="V3300" s="967"/>
      <c r="W3300" s="970"/>
      <c r="X3300" s="1261"/>
      <c r="Y3300" s="967"/>
      <c r="Z3300" s="1032"/>
    </row>
    <row r="3301" spans="1:26" ht="12.6" hidden="1" customHeight="1" outlineLevel="2">
      <c r="A3301" s="1304">
        <v>44448</v>
      </c>
      <c r="B3301" s="1163" t="s">
        <v>5698</v>
      </c>
      <c r="C3301" s="955" t="s">
        <v>9060</v>
      </c>
      <c r="D3301" s="966"/>
      <c r="E3301" s="968"/>
      <c r="F3301" s="969" t="s">
        <v>5700</v>
      </c>
      <c r="G3301" s="970"/>
      <c r="H3301" s="967"/>
      <c r="I3301" s="970"/>
      <c r="J3301" s="967"/>
      <c r="K3301" s="970"/>
      <c r="L3301" s="967"/>
      <c r="M3301" s="970"/>
      <c r="N3301" s="967"/>
      <c r="O3301" s="970"/>
      <c r="P3301" s="967"/>
      <c r="Q3301" s="970"/>
      <c r="R3301" s="967"/>
      <c r="S3301" s="970"/>
      <c r="T3301" s="967"/>
      <c r="U3301" s="970"/>
      <c r="V3301" s="967"/>
      <c r="W3301" s="970"/>
      <c r="X3301" s="1261"/>
      <c r="Y3301" s="967"/>
      <c r="Z3301" s="1133" t="s">
        <v>9061</v>
      </c>
    </row>
    <row r="3302" spans="1:26" ht="25.2" hidden="1" customHeight="1" outlineLevel="2">
      <c r="A3302" s="1304">
        <v>44448</v>
      </c>
      <c r="B3302" s="1163" t="s">
        <v>5698</v>
      </c>
      <c r="C3302" s="955" t="s">
        <v>9062</v>
      </c>
      <c r="D3302" s="966"/>
      <c r="E3302" s="977" t="s">
        <v>5700</v>
      </c>
      <c r="F3302" s="972"/>
      <c r="G3302" s="970"/>
      <c r="H3302" s="967"/>
      <c r="I3302" s="970"/>
      <c r="J3302" s="967"/>
      <c r="K3302" s="970"/>
      <c r="L3302" s="967"/>
      <c r="M3302" s="970"/>
      <c r="N3302" s="967"/>
      <c r="O3302" s="970"/>
      <c r="P3302" s="967"/>
      <c r="Q3302" s="970"/>
      <c r="R3302" s="967"/>
      <c r="S3302" s="970"/>
      <c r="T3302" s="967"/>
      <c r="U3302" s="970"/>
      <c r="V3302" s="967"/>
      <c r="W3302" s="970"/>
      <c r="X3302" s="1261"/>
      <c r="Y3302" s="967"/>
      <c r="Z3302" s="1032"/>
    </row>
    <row r="3303" spans="1:26" ht="25.2" hidden="1" customHeight="1" outlineLevel="2">
      <c r="A3303" s="1304">
        <v>44448</v>
      </c>
      <c r="B3303" s="1163" t="s">
        <v>5698</v>
      </c>
      <c r="C3303" s="955" t="s">
        <v>9063</v>
      </c>
      <c r="D3303" s="966"/>
      <c r="E3303" s="968"/>
      <c r="F3303" s="972"/>
      <c r="G3303" s="970"/>
      <c r="H3303" s="967"/>
      <c r="I3303" s="970"/>
      <c r="J3303" s="967"/>
      <c r="K3303" s="970"/>
      <c r="L3303" s="967"/>
      <c r="M3303" s="970"/>
      <c r="N3303" s="967"/>
      <c r="O3303" s="970"/>
      <c r="P3303" s="967"/>
      <c r="Q3303" s="970"/>
      <c r="R3303" s="967"/>
      <c r="S3303" s="970"/>
      <c r="T3303" s="967"/>
      <c r="U3303" s="970"/>
      <c r="V3303" s="967"/>
      <c r="W3303" s="973" t="s">
        <v>5700</v>
      </c>
      <c r="X3303" s="1262"/>
      <c r="Y3303" s="967"/>
      <c r="Z3303" s="1032"/>
    </row>
    <row r="3304" spans="1:26" ht="12.6" hidden="1" customHeight="1" outlineLevel="2">
      <c r="A3304" s="1304">
        <v>44448</v>
      </c>
      <c r="B3304" s="1163" t="s">
        <v>5698</v>
      </c>
      <c r="C3304" s="955" t="s">
        <v>9064</v>
      </c>
      <c r="D3304" s="966"/>
      <c r="E3304" s="977" t="s">
        <v>5700</v>
      </c>
      <c r="F3304" s="972"/>
      <c r="G3304" s="970"/>
      <c r="H3304" s="967"/>
      <c r="I3304" s="970"/>
      <c r="J3304" s="967"/>
      <c r="K3304" s="970"/>
      <c r="L3304" s="967"/>
      <c r="M3304" s="970"/>
      <c r="N3304" s="967"/>
      <c r="O3304" s="970"/>
      <c r="P3304" s="967"/>
      <c r="Q3304" s="970"/>
      <c r="R3304" s="967"/>
      <c r="S3304" s="970"/>
      <c r="T3304" s="967"/>
      <c r="U3304" s="970"/>
      <c r="V3304" s="967"/>
      <c r="W3304" s="970"/>
      <c r="X3304" s="1261"/>
      <c r="Y3304" s="967"/>
      <c r="Z3304" s="1032"/>
    </row>
    <row r="3305" spans="1:26" ht="25.2" hidden="1" customHeight="1" outlineLevel="2">
      <c r="A3305" s="1304">
        <v>44448</v>
      </c>
      <c r="B3305" s="1163" t="s">
        <v>5698</v>
      </c>
      <c r="C3305" s="955" t="s">
        <v>9065</v>
      </c>
      <c r="D3305" s="975" t="s">
        <v>5700</v>
      </c>
      <c r="E3305" s="968"/>
      <c r="F3305" s="972"/>
      <c r="G3305" s="970"/>
      <c r="H3305" s="967"/>
      <c r="I3305" s="970"/>
      <c r="J3305" s="967"/>
      <c r="K3305" s="970"/>
      <c r="L3305" s="967"/>
      <c r="M3305" s="970"/>
      <c r="N3305" s="967"/>
      <c r="O3305" s="970"/>
      <c r="P3305" s="967"/>
      <c r="Q3305" s="970"/>
      <c r="R3305" s="967"/>
      <c r="S3305" s="970"/>
      <c r="T3305" s="974" t="s">
        <v>5700</v>
      </c>
      <c r="U3305" s="970"/>
      <c r="V3305" s="967"/>
      <c r="W3305" s="970"/>
      <c r="X3305" s="1261"/>
      <c r="Y3305" s="967"/>
      <c r="Z3305" s="1032"/>
    </row>
    <row r="3306" spans="1:26" ht="12.6" hidden="1" customHeight="1" outlineLevel="2">
      <c r="A3306" s="1304">
        <v>44448</v>
      </c>
      <c r="B3306" s="1163" t="s">
        <v>5698</v>
      </c>
      <c r="C3306" s="955" t="s">
        <v>9066</v>
      </c>
      <c r="D3306" s="966"/>
      <c r="E3306" s="968"/>
      <c r="F3306" s="969" t="s">
        <v>5700</v>
      </c>
      <c r="G3306" s="970"/>
      <c r="H3306" s="967"/>
      <c r="I3306" s="970"/>
      <c r="J3306" s="967"/>
      <c r="K3306" s="970"/>
      <c r="L3306" s="967"/>
      <c r="M3306" s="970"/>
      <c r="N3306" s="967"/>
      <c r="O3306" s="970"/>
      <c r="P3306" s="967"/>
      <c r="Q3306" s="970"/>
      <c r="R3306" s="967"/>
      <c r="S3306" s="970"/>
      <c r="T3306" s="967"/>
      <c r="U3306" s="970"/>
      <c r="V3306" s="967"/>
      <c r="W3306" s="970"/>
      <c r="X3306" s="1261"/>
      <c r="Y3306" s="967"/>
      <c r="Z3306" s="1032"/>
    </row>
    <row r="3307" spans="1:26" ht="25.2" hidden="1" customHeight="1" outlineLevel="2">
      <c r="A3307" s="1304">
        <v>44448</v>
      </c>
      <c r="B3307" s="1163" t="s">
        <v>6101</v>
      </c>
      <c r="C3307" s="955" t="s">
        <v>9067</v>
      </c>
      <c r="D3307" s="966"/>
      <c r="E3307" s="968"/>
      <c r="F3307" s="972"/>
      <c r="G3307" s="970"/>
      <c r="H3307" s="967"/>
      <c r="I3307" s="970"/>
      <c r="J3307" s="967"/>
      <c r="K3307" s="970"/>
      <c r="L3307" s="967"/>
      <c r="M3307" s="970"/>
      <c r="N3307" s="967"/>
      <c r="O3307" s="970"/>
      <c r="P3307" s="967"/>
      <c r="Q3307" s="970"/>
      <c r="R3307" s="967"/>
      <c r="S3307" s="970"/>
      <c r="T3307" s="967"/>
      <c r="U3307" s="973" t="s">
        <v>5700</v>
      </c>
      <c r="V3307" s="967"/>
      <c r="W3307" s="970"/>
      <c r="X3307" s="1261"/>
      <c r="Y3307" s="967"/>
      <c r="Z3307" s="1032"/>
    </row>
    <row r="3308" spans="1:26" ht="25.2" hidden="1" customHeight="1" outlineLevel="2">
      <c r="A3308" s="1304">
        <v>44448</v>
      </c>
      <c r="B3308" s="1163" t="s">
        <v>5698</v>
      </c>
      <c r="C3308" s="955" t="s">
        <v>9068</v>
      </c>
      <c r="D3308" s="975" t="s">
        <v>5700</v>
      </c>
      <c r="E3308" s="968"/>
      <c r="F3308" s="972"/>
      <c r="G3308" s="970"/>
      <c r="H3308" s="967"/>
      <c r="I3308" s="970"/>
      <c r="J3308" s="967"/>
      <c r="K3308" s="970"/>
      <c r="L3308" s="967"/>
      <c r="M3308" s="970"/>
      <c r="N3308" s="967"/>
      <c r="O3308" s="970"/>
      <c r="P3308" s="967"/>
      <c r="Q3308" s="970"/>
      <c r="R3308" s="967"/>
      <c r="S3308" s="970"/>
      <c r="T3308" s="967"/>
      <c r="U3308" s="970"/>
      <c r="V3308" s="967"/>
      <c r="W3308" s="970"/>
      <c r="X3308" s="1261"/>
      <c r="Y3308" s="967"/>
      <c r="Z3308" s="1032"/>
    </row>
    <row r="3309" spans="1:26" ht="12.6" hidden="1" customHeight="1" outlineLevel="2">
      <c r="A3309" s="1304">
        <v>44448</v>
      </c>
      <c r="B3309" s="1163" t="s">
        <v>5698</v>
      </c>
      <c r="C3309" s="955" t="s">
        <v>9069</v>
      </c>
      <c r="D3309" s="966"/>
      <c r="E3309" s="977" t="s">
        <v>5700</v>
      </c>
      <c r="F3309" s="972"/>
      <c r="G3309" s="970"/>
      <c r="H3309" s="967"/>
      <c r="I3309" s="970"/>
      <c r="J3309" s="967"/>
      <c r="K3309" s="970"/>
      <c r="L3309" s="967"/>
      <c r="M3309" s="970"/>
      <c r="N3309" s="967"/>
      <c r="O3309" s="970"/>
      <c r="P3309" s="967"/>
      <c r="Q3309" s="970"/>
      <c r="R3309" s="967"/>
      <c r="S3309" s="970"/>
      <c r="T3309" s="967"/>
      <c r="U3309" s="970"/>
      <c r="V3309" s="967"/>
      <c r="W3309" s="970"/>
      <c r="X3309" s="1261"/>
      <c r="Y3309" s="967"/>
      <c r="Z3309" s="1032"/>
    </row>
    <row r="3310" spans="1:26" ht="12.6" hidden="1" customHeight="1" outlineLevel="2">
      <c r="A3310" s="1304">
        <v>44448</v>
      </c>
      <c r="B3310" s="1163" t="s">
        <v>5698</v>
      </c>
      <c r="C3310" s="955" t="s">
        <v>9070</v>
      </c>
      <c r="D3310" s="966"/>
      <c r="E3310" s="968"/>
      <c r="F3310" s="972"/>
      <c r="G3310" s="970"/>
      <c r="H3310" s="967"/>
      <c r="I3310" s="970"/>
      <c r="J3310" s="967"/>
      <c r="K3310" s="970"/>
      <c r="L3310" s="967"/>
      <c r="M3310" s="970"/>
      <c r="N3310" s="967"/>
      <c r="O3310" s="970"/>
      <c r="P3310" s="967"/>
      <c r="Q3310" s="970"/>
      <c r="R3310" s="967"/>
      <c r="S3310" s="970"/>
      <c r="T3310" s="974" t="s">
        <v>5700</v>
      </c>
      <c r="U3310" s="970"/>
      <c r="V3310" s="967"/>
      <c r="W3310" s="970"/>
      <c r="X3310" s="1261"/>
      <c r="Y3310" s="967"/>
      <c r="Z3310" s="1032"/>
    </row>
    <row r="3311" spans="1:26" ht="12.6" hidden="1" customHeight="1" outlineLevel="2">
      <c r="A3311" s="1304">
        <v>44448</v>
      </c>
      <c r="B3311" s="1163" t="s">
        <v>5698</v>
      </c>
      <c r="C3311" s="955" t="s">
        <v>9071</v>
      </c>
      <c r="D3311" s="966"/>
      <c r="E3311" s="968"/>
      <c r="F3311" s="969" t="s">
        <v>5700</v>
      </c>
      <c r="G3311" s="970"/>
      <c r="H3311" s="967"/>
      <c r="I3311" s="970"/>
      <c r="J3311" s="967"/>
      <c r="K3311" s="970"/>
      <c r="L3311" s="967"/>
      <c r="M3311" s="970"/>
      <c r="N3311" s="967"/>
      <c r="O3311" s="970"/>
      <c r="P3311" s="967"/>
      <c r="Q3311" s="970"/>
      <c r="R3311" s="967"/>
      <c r="S3311" s="970"/>
      <c r="T3311" s="967"/>
      <c r="U3311" s="970"/>
      <c r="V3311" s="967"/>
      <c r="W3311" s="970"/>
      <c r="X3311" s="1261"/>
      <c r="Y3311" s="967"/>
      <c r="Z3311" s="1032"/>
    </row>
    <row r="3312" spans="1:26" ht="25.2" hidden="1" customHeight="1" outlineLevel="2">
      <c r="A3312" s="1304">
        <v>44448</v>
      </c>
      <c r="B3312" s="1163" t="s">
        <v>5698</v>
      </c>
      <c r="C3312" s="955" t="s">
        <v>9072</v>
      </c>
      <c r="D3312" s="975" t="s">
        <v>5700</v>
      </c>
      <c r="E3312" s="977" t="s">
        <v>5700</v>
      </c>
      <c r="F3312" s="972"/>
      <c r="G3312" s="970"/>
      <c r="H3312" s="967"/>
      <c r="I3312" s="970"/>
      <c r="J3312" s="967"/>
      <c r="K3312" s="970"/>
      <c r="L3312" s="967"/>
      <c r="M3312" s="970"/>
      <c r="N3312" s="967"/>
      <c r="O3312" s="970"/>
      <c r="P3312" s="967"/>
      <c r="Q3312" s="970"/>
      <c r="R3312" s="967"/>
      <c r="S3312" s="970"/>
      <c r="T3312" s="967"/>
      <c r="U3312" s="970"/>
      <c r="V3312" s="967"/>
      <c r="W3312" s="970"/>
      <c r="X3312" s="1261"/>
      <c r="Y3312" s="967"/>
      <c r="Z3312" s="1032"/>
    </row>
    <row r="3313" spans="1:24" ht="12.6" hidden="1" customHeight="1" outlineLevel="2">
      <c r="A3313" s="1304">
        <v>44448</v>
      </c>
      <c r="B3313" s="1163" t="s">
        <v>5698</v>
      </c>
      <c r="C3313" s="955" t="s">
        <v>9073</v>
      </c>
      <c r="D3313" s="966"/>
      <c r="E3313" s="977" t="s">
        <v>5700</v>
      </c>
      <c r="F3313" s="972"/>
      <c r="G3313" s="970"/>
      <c r="H3313" s="967"/>
      <c r="I3313" s="970"/>
      <c r="J3313" s="967"/>
      <c r="K3313" s="970"/>
      <c r="L3313" s="967"/>
      <c r="M3313" s="973" t="s">
        <v>5700</v>
      </c>
      <c r="N3313" s="967"/>
      <c r="O3313" s="970"/>
      <c r="P3313" s="967"/>
      <c r="Q3313" s="970"/>
      <c r="R3313" s="967"/>
      <c r="S3313" s="970"/>
      <c r="T3313" s="967"/>
      <c r="U3313" s="970"/>
      <c r="V3313" s="967"/>
      <c r="W3313" s="970"/>
      <c r="X3313" s="1261"/>
    </row>
    <row r="3314" spans="1:24" ht="12.6" hidden="1" customHeight="1" outlineLevel="2">
      <c r="A3314" s="1304">
        <v>44448</v>
      </c>
      <c r="B3314" s="1163" t="s">
        <v>5698</v>
      </c>
      <c r="C3314" s="955" t="s">
        <v>9074</v>
      </c>
      <c r="D3314" s="975" t="s">
        <v>5700</v>
      </c>
      <c r="E3314" s="968"/>
      <c r="F3314" s="972"/>
      <c r="G3314" s="970"/>
      <c r="H3314" s="967"/>
      <c r="I3314" s="970"/>
      <c r="J3314" s="967"/>
      <c r="K3314" s="970"/>
      <c r="L3314" s="967"/>
      <c r="M3314" s="970"/>
      <c r="N3314" s="967"/>
      <c r="O3314" s="970"/>
      <c r="P3314" s="967"/>
      <c r="Q3314" s="973" t="s">
        <v>5700</v>
      </c>
      <c r="R3314" s="967"/>
      <c r="S3314" s="970"/>
      <c r="T3314" s="974" t="s">
        <v>5700</v>
      </c>
      <c r="U3314" s="970"/>
      <c r="V3314" s="967"/>
      <c r="W3314" s="970"/>
      <c r="X3314" s="1261"/>
    </row>
    <row r="3315" spans="1:24" ht="37.799999999999997" hidden="1" customHeight="1" outlineLevel="2">
      <c r="A3315" s="1304">
        <v>44448</v>
      </c>
      <c r="B3315" s="1163" t="s">
        <v>5698</v>
      </c>
      <c r="C3315" s="955" t="s">
        <v>9075</v>
      </c>
      <c r="D3315" s="966"/>
      <c r="E3315" s="977" t="s">
        <v>5700</v>
      </c>
      <c r="F3315" s="972"/>
      <c r="G3315" s="970"/>
      <c r="H3315" s="967"/>
      <c r="I3315" s="970"/>
      <c r="J3315" s="967"/>
      <c r="K3315" s="973" t="s">
        <v>5700</v>
      </c>
      <c r="L3315" s="967"/>
      <c r="M3315" s="970"/>
      <c r="N3315" s="967"/>
      <c r="O3315" s="970"/>
      <c r="P3315" s="967"/>
      <c r="Q3315" s="970"/>
      <c r="R3315" s="967"/>
      <c r="S3315" s="970"/>
      <c r="T3315" s="967"/>
      <c r="U3315" s="970"/>
      <c r="V3315" s="967"/>
      <c r="W3315" s="970"/>
      <c r="X3315" s="1261"/>
    </row>
    <row r="3316" spans="1:24" ht="12.6" hidden="1" customHeight="1" outlineLevel="2">
      <c r="A3316" s="1304">
        <v>44448</v>
      </c>
      <c r="B3316" s="1163" t="s">
        <v>5698</v>
      </c>
      <c r="C3316" s="955" t="s">
        <v>9076</v>
      </c>
      <c r="D3316" s="966"/>
      <c r="E3316" s="968"/>
      <c r="F3316" s="969" t="s">
        <v>5700</v>
      </c>
      <c r="G3316" s="970"/>
      <c r="H3316" s="967"/>
      <c r="I3316" s="970"/>
      <c r="J3316" s="974" t="s">
        <v>5700</v>
      </c>
      <c r="K3316" s="970"/>
      <c r="L3316" s="967"/>
      <c r="M3316" s="970"/>
      <c r="N3316" s="967"/>
      <c r="O3316" s="970"/>
      <c r="P3316" s="967"/>
      <c r="Q3316" s="970"/>
      <c r="R3316" s="967"/>
      <c r="S3316" s="970"/>
      <c r="T3316" s="967"/>
      <c r="U3316" s="970"/>
      <c r="V3316" s="967"/>
      <c r="W3316" s="970"/>
      <c r="X3316" s="1261"/>
    </row>
    <row r="3317" spans="1:24" ht="12.6" hidden="1" customHeight="1" outlineLevel="2">
      <c r="A3317" s="1304">
        <v>44448</v>
      </c>
      <c r="B3317" s="1163" t="s">
        <v>5698</v>
      </c>
      <c r="C3317" s="955" t="s">
        <v>9077</v>
      </c>
      <c r="D3317" s="966"/>
      <c r="E3317" s="968"/>
      <c r="F3317" s="969" t="s">
        <v>5700</v>
      </c>
      <c r="G3317" s="970"/>
      <c r="H3317" s="967"/>
      <c r="I3317" s="970"/>
      <c r="J3317" s="967"/>
      <c r="K3317" s="970"/>
      <c r="L3317" s="967"/>
      <c r="M3317" s="970"/>
      <c r="N3317" s="967"/>
      <c r="O3317" s="970"/>
      <c r="P3317" s="967"/>
      <c r="Q3317" s="970"/>
      <c r="R3317" s="967"/>
      <c r="S3317" s="970"/>
      <c r="T3317" s="967"/>
      <c r="U3317" s="970"/>
      <c r="V3317" s="967"/>
      <c r="W3317" s="970"/>
      <c r="X3317" s="1261"/>
    </row>
    <row r="3318" spans="1:24" ht="25.2" hidden="1" customHeight="1" outlineLevel="1">
      <c r="A3318" s="1305">
        <v>44449</v>
      </c>
      <c r="B3318" s="1163" t="s">
        <v>5698</v>
      </c>
      <c r="C3318" s="955" t="s">
        <v>9078</v>
      </c>
      <c r="D3318" s="966"/>
      <c r="E3318" s="977" t="s">
        <v>5700</v>
      </c>
      <c r="F3318" s="972"/>
      <c r="G3318" s="970"/>
      <c r="H3318" s="967"/>
      <c r="I3318" s="970"/>
      <c r="J3318" s="967"/>
      <c r="K3318" s="970"/>
      <c r="L3318" s="967"/>
      <c r="M3318" s="973" t="s">
        <v>5700</v>
      </c>
      <c r="N3318" s="967"/>
      <c r="O3318" s="970"/>
      <c r="P3318" s="967"/>
      <c r="Q3318" s="970"/>
      <c r="R3318" s="967"/>
      <c r="S3318" s="970"/>
      <c r="T3318" s="967"/>
      <c r="U3318" s="970"/>
      <c r="V3318" s="967"/>
      <c r="W3318" s="970"/>
      <c r="X3318" s="1261"/>
    </row>
    <row r="3319" spans="1:24" ht="12.6" hidden="1" customHeight="1" outlineLevel="2">
      <c r="A3319" s="1305">
        <v>44449</v>
      </c>
      <c r="B3319" s="1163" t="s">
        <v>5745</v>
      </c>
      <c r="C3319" s="955" t="s">
        <v>9079</v>
      </c>
      <c r="D3319" s="966"/>
      <c r="E3319" s="968"/>
      <c r="F3319" s="972"/>
      <c r="G3319" s="970"/>
      <c r="H3319" s="967"/>
      <c r="I3319" s="970"/>
      <c r="J3319" s="967"/>
      <c r="K3319" s="970"/>
      <c r="L3319" s="967"/>
      <c r="M3319" s="970"/>
      <c r="N3319" s="967"/>
      <c r="O3319" s="970"/>
      <c r="P3319" s="967"/>
      <c r="Q3319" s="970"/>
      <c r="R3319" s="967"/>
      <c r="S3319" s="970"/>
      <c r="T3319" s="974" t="s">
        <v>5700</v>
      </c>
      <c r="U3319" s="970"/>
      <c r="V3319" s="967"/>
      <c r="W3319" s="970"/>
      <c r="X3319" s="1261"/>
    </row>
    <row r="3320" spans="1:24" ht="12.6" hidden="1" customHeight="1" outlineLevel="2">
      <c r="A3320" s="1305">
        <v>44449</v>
      </c>
      <c r="B3320" s="1163" t="s">
        <v>5698</v>
      </c>
      <c r="C3320" s="955" t="s">
        <v>9080</v>
      </c>
      <c r="D3320" s="966"/>
      <c r="E3320" s="968"/>
      <c r="F3320" s="972"/>
      <c r="G3320" s="970"/>
      <c r="H3320" s="967"/>
      <c r="I3320" s="970"/>
      <c r="J3320" s="967"/>
      <c r="K3320" s="970"/>
      <c r="L3320" s="967"/>
      <c r="M3320" s="970"/>
      <c r="N3320" s="967"/>
      <c r="O3320" s="973" t="s">
        <v>5700</v>
      </c>
      <c r="P3320" s="967"/>
      <c r="Q3320" s="970"/>
      <c r="R3320" s="967"/>
      <c r="S3320" s="970"/>
      <c r="T3320" s="974" t="s">
        <v>5700</v>
      </c>
      <c r="U3320" s="970"/>
      <c r="V3320" s="967"/>
      <c r="W3320" s="970"/>
      <c r="X3320" s="1261"/>
    </row>
    <row r="3321" spans="1:24" ht="25.2" hidden="1" customHeight="1" outlineLevel="2">
      <c r="A3321" s="1305">
        <v>44449</v>
      </c>
      <c r="B3321" s="1163" t="s">
        <v>3826</v>
      </c>
      <c r="C3321" s="955" t="s">
        <v>9081</v>
      </c>
      <c r="D3321" s="966"/>
      <c r="E3321" s="968"/>
      <c r="F3321" s="969" t="s">
        <v>5700</v>
      </c>
      <c r="G3321" s="970"/>
      <c r="H3321" s="967"/>
      <c r="I3321" s="970"/>
      <c r="J3321" s="967"/>
      <c r="K3321" s="970"/>
      <c r="L3321" s="967"/>
      <c r="M3321" s="970"/>
      <c r="N3321" s="967"/>
      <c r="O3321" s="970"/>
      <c r="P3321" s="967"/>
      <c r="Q3321" s="970"/>
      <c r="R3321" s="967"/>
      <c r="S3321" s="970"/>
      <c r="T3321" s="967"/>
      <c r="U3321" s="970"/>
      <c r="V3321" s="967"/>
      <c r="W3321" s="970"/>
      <c r="X3321" s="1261"/>
    </row>
    <row r="3322" spans="1:24" ht="12.6" hidden="1" customHeight="1" outlineLevel="2">
      <c r="A3322" s="1305">
        <v>44449</v>
      </c>
      <c r="B3322" s="1163" t="s">
        <v>5698</v>
      </c>
      <c r="C3322" s="955" t="s">
        <v>9082</v>
      </c>
      <c r="D3322" s="966"/>
      <c r="E3322" s="977" t="s">
        <v>5700</v>
      </c>
      <c r="F3322" s="972"/>
      <c r="G3322" s="970"/>
      <c r="H3322" s="967"/>
      <c r="I3322" s="970"/>
      <c r="J3322" s="967"/>
      <c r="K3322" s="970"/>
      <c r="L3322" s="967"/>
      <c r="M3322" s="970"/>
      <c r="N3322" s="967"/>
      <c r="O3322" s="970"/>
      <c r="P3322" s="967"/>
      <c r="Q3322" s="970"/>
      <c r="R3322" s="967"/>
      <c r="S3322" s="970"/>
      <c r="T3322" s="967"/>
      <c r="U3322" s="970"/>
      <c r="V3322" s="967"/>
      <c r="W3322" s="970"/>
      <c r="X3322" s="1261"/>
    </row>
    <row r="3323" spans="1:24" ht="12.6" hidden="1" customHeight="1" outlineLevel="2">
      <c r="A3323" s="1305">
        <v>44449</v>
      </c>
      <c r="B3323" s="1163" t="s">
        <v>5698</v>
      </c>
      <c r="C3323" s="955" t="s">
        <v>9083</v>
      </c>
      <c r="D3323" s="966"/>
      <c r="E3323" s="977" t="s">
        <v>5700</v>
      </c>
      <c r="F3323" s="972"/>
      <c r="G3323" s="970"/>
      <c r="H3323" s="967"/>
      <c r="I3323" s="970"/>
      <c r="J3323" s="967"/>
      <c r="K3323" s="970"/>
      <c r="L3323" s="967"/>
      <c r="M3323" s="970"/>
      <c r="N3323" s="967"/>
      <c r="O3323" s="970"/>
      <c r="P3323" s="967"/>
      <c r="Q3323" s="970"/>
      <c r="R3323" s="967"/>
      <c r="S3323" s="970"/>
      <c r="T3323" s="967"/>
      <c r="U3323" s="970"/>
      <c r="V3323" s="967"/>
      <c r="W3323" s="970"/>
      <c r="X3323" s="1261"/>
    </row>
    <row r="3324" spans="1:24" ht="25.2" hidden="1" customHeight="1" outlineLevel="2">
      <c r="A3324" s="1305">
        <v>44449</v>
      </c>
      <c r="B3324" s="1163" t="s">
        <v>3470</v>
      </c>
      <c r="C3324" s="955" t="s">
        <v>9084</v>
      </c>
      <c r="D3324" s="966"/>
      <c r="E3324" s="968"/>
      <c r="F3324" s="972"/>
      <c r="G3324" s="970"/>
      <c r="H3324" s="967"/>
      <c r="I3324" s="970"/>
      <c r="J3324" s="967"/>
      <c r="K3324" s="970"/>
      <c r="L3324" s="967"/>
      <c r="M3324" s="970"/>
      <c r="N3324" s="967"/>
      <c r="O3324" s="970"/>
      <c r="P3324" s="967"/>
      <c r="Q3324" s="970"/>
      <c r="R3324" s="967"/>
      <c r="S3324" s="970"/>
      <c r="T3324" s="967"/>
      <c r="U3324" s="970"/>
      <c r="V3324" s="967"/>
      <c r="W3324" s="970"/>
      <c r="X3324" s="1261"/>
    </row>
    <row r="3325" spans="1:24" ht="25.2" hidden="1" customHeight="1" outlineLevel="2">
      <c r="A3325" s="1305">
        <v>44449</v>
      </c>
      <c r="B3325" s="1163" t="s">
        <v>5698</v>
      </c>
      <c r="C3325" s="955" t="s">
        <v>9085</v>
      </c>
      <c r="D3325" s="966"/>
      <c r="E3325" s="968"/>
      <c r="F3325" s="969" t="s">
        <v>5700</v>
      </c>
      <c r="G3325" s="970"/>
      <c r="H3325" s="967"/>
      <c r="I3325" s="970"/>
      <c r="J3325" s="967"/>
      <c r="K3325" s="970"/>
      <c r="L3325" s="967"/>
      <c r="M3325" s="970"/>
      <c r="N3325" s="967"/>
      <c r="O3325" s="970"/>
      <c r="P3325" s="967"/>
      <c r="Q3325" s="970"/>
      <c r="R3325" s="967"/>
      <c r="S3325" s="970"/>
      <c r="T3325" s="967"/>
      <c r="U3325" s="970"/>
      <c r="V3325" s="967"/>
      <c r="W3325" s="970"/>
      <c r="X3325" s="1261"/>
    </row>
    <row r="3326" spans="1:24" ht="12.6" hidden="1" customHeight="1" outlineLevel="2">
      <c r="A3326" s="1305">
        <v>44449</v>
      </c>
      <c r="B3326" s="1163" t="s">
        <v>5698</v>
      </c>
      <c r="C3326" s="955" t="s">
        <v>9086</v>
      </c>
      <c r="D3326" s="966"/>
      <c r="E3326" s="968"/>
      <c r="F3326" s="969" t="s">
        <v>5700</v>
      </c>
      <c r="G3326" s="970"/>
      <c r="H3326" s="967"/>
      <c r="I3326" s="970"/>
      <c r="J3326" s="974" t="s">
        <v>5700</v>
      </c>
      <c r="K3326" s="970"/>
      <c r="L3326" s="967"/>
      <c r="M3326" s="970"/>
      <c r="N3326" s="967"/>
      <c r="O3326" s="970"/>
      <c r="P3326" s="967"/>
      <c r="Q3326" s="970"/>
      <c r="R3326" s="967"/>
      <c r="S3326" s="970"/>
      <c r="T3326" s="967"/>
      <c r="U3326" s="970"/>
      <c r="V3326" s="967"/>
      <c r="W3326" s="970"/>
      <c r="X3326" s="1261"/>
    </row>
    <row r="3327" spans="1:24" ht="12.6" hidden="1" customHeight="1" outlineLevel="2">
      <c r="A3327" s="1305">
        <v>44449</v>
      </c>
      <c r="B3327" s="1163" t="s">
        <v>5706</v>
      </c>
      <c r="C3327" s="955" t="s">
        <v>9087</v>
      </c>
      <c r="D3327" s="966"/>
      <c r="E3327" s="968"/>
      <c r="F3327" s="969" t="s">
        <v>5700</v>
      </c>
      <c r="G3327" s="970"/>
      <c r="H3327" s="967"/>
      <c r="I3327" s="970"/>
      <c r="J3327" s="967"/>
      <c r="K3327" s="970"/>
      <c r="L3327" s="967"/>
      <c r="M3327" s="970"/>
      <c r="N3327" s="967"/>
      <c r="O3327" s="970"/>
      <c r="P3327" s="967"/>
      <c r="Q3327" s="970"/>
      <c r="R3327" s="967"/>
      <c r="S3327" s="970"/>
      <c r="T3327" s="967"/>
      <c r="U3327" s="970"/>
      <c r="V3327" s="967"/>
      <c r="W3327" s="970"/>
      <c r="X3327" s="1261"/>
    </row>
    <row r="3328" spans="1:24" ht="12.6" hidden="1" customHeight="1" outlineLevel="2">
      <c r="A3328" s="1305">
        <v>44449</v>
      </c>
      <c r="B3328" s="1163" t="s">
        <v>5698</v>
      </c>
      <c r="C3328" s="955" t="s">
        <v>9088</v>
      </c>
      <c r="D3328" s="966"/>
      <c r="E3328" s="977" t="s">
        <v>5700</v>
      </c>
      <c r="F3328" s="972"/>
      <c r="G3328" s="970"/>
      <c r="H3328" s="967"/>
      <c r="I3328" s="970"/>
      <c r="J3328" s="967"/>
      <c r="K3328" s="970"/>
      <c r="L3328" s="967"/>
      <c r="M3328" s="970"/>
      <c r="N3328" s="967"/>
      <c r="O3328" s="970"/>
      <c r="P3328" s="967"/>
      <c r="Q3328" s="970"/>
      <c r="R3328" s="967"/>
      <c r="S3328" s="970"/>
      <c r="T3328" s="967"/>
      <c r="U3328" s="970"/>
      <c r="V3328" s="967"/>
      <c r="W3328" s="970"/>
      <c r="X3328" s="1261"/>
    </row>
    <row r="3329" spans="1:26" ht="25.2" hidden="1" customHeight="1" outlineLevel="2">
      <c r="A3329" s="1305">
        <v>44449</v>
      </c>
      <c r="B3329" s="1163" t="s">
        <v>5698</v>
      </c>
      <c r="C3329" s="955" t="s">
        <v>9089</v>
      </c>
      <c r="D3329" s="966"/>
      <c r="E3329" s="968"/>
      <c r="F3329" s="972"/>
      <c r="G3329" s="970"/>
      <c r="H3329" s="974" t="s">
        <v>5700</v>
      </c>
      <c r="I3329" s="970"/>
      <c r="J3329" s="967"/>
      <c r="K3329" s="970"/>
      <c r="L3329" s="967"/>
      <c r="M3329" s="970"/>
      <c r="N3329" s="967"/>
      <c r="O3329" s="973" t="s">
        <v>5700</v>
      </c>
      <c r="P3329" s="967"/>
      <c r="Q3329" s="970"/>
      <c r="R3329" s="967"/>
      <c r="S3329" s="970"/>
      <c r="T3329" s="974" t="s">
        <v>5700</v>
      </c>
      <c r="U3329" s="970"/>
      <c r="V3329" s="967"/>
      <c r="W3329" s="970"/>
      <c r="X3329" s="1261"/>
      <c r="Y3329" s="967"/>
      <c r="Z3329" s="1032"/>
    </row>
    <row r="3330" spans="1:26" ht="12.6" hidden="1" customHeight="1" outlineLevel="2">
      <c r="A3330" s="1305">
        <v>44449</v>
      </c>
      <c r="B3330" s="1163" t="s">
        <v>5698</v>
      </c>
      <c r="C3330" s="955" t="s">
        <v>9090</v>
      </c>
      <c r="D3330" s="966"/>
      <c r="E3330" s="977" t="s">
        <v>5700</v>
      </c>
      <c r="F3330" s="972"/>
      <c r="G3330" s="970"/>
      <c r="H3330" s="967"/>
      <c r="I3330" s="970"/>
      <c r="J3330" s="967"/>
      <c r="K3330" s="970"/>
      <c r="L3330" s="967"/>
      <c r="M3330" s="970"/>
      <c r="N3330" s="967"/>
      <c r="O3330" s="970"/>
      <c r="P3330" s="967"/>
      <c r="Q3330" s="970"/>
      <c r="R3330" s="967"/>
      <c r="S3330" s="970"/>
      <c r="T3330" s="967"/>
      <c r="U3330" s="970"/>
      <c r="V3330" s="967"/>
      <c r="W3330" s="970"/>
      <c r="X3330" s="1261"/>
      <c r="Y3330" s="967"/>
      <c r="Z3330" s="1032"/>
    </row>
    <row r="3331" spans="1:26" ht="12.6" hidden="1" customHeight="1" outlineLevel="2">
      <c r="A3331" s="1305">
        <v>44449</v>
      </c>
      <c r="B3331" s="1163" t="s">
        <v>5698</v>
      </c>
      <c r="C3331" s="955" t="s">
        <v>9091</v>
      </c>
      <c r="D3331" s="966"/>
      <c r="E3331" s="968"/>
      <c r="F3331" s="969" t="s">
        <v>5700</v>
      </c>
      <c r="G3331" s="970"/>
      <c r="H3331" s="967"/>
      <c r="I3331" s="970"/>
      <c r="J3331" s="967"/>
      <c r="K3331" s="970"/>
      <c r="L3331" s="967"/>
      <c r="M3331" s="970"/>
      <c r="N3331" s="967"/>
      <c r="O3331" s="970"/>
      <c r="P3331" s="967"/>
      <c r="Q3331" s="970"/>
      <c r="R3331" s="967"/>
      <c r="S3331" s="970"/>
      <c r="T3331" s="967"/>
      <c r="U3331" s="970"/>
      <c r="V3331" s="967"/>
      <c r="W3331" s="970"/>
      <c r="X3331" s="1261"/>
      <c r="Y3331" s="967"/>
      <c r="Z3331" s="1032"/>
    </row>
    <row r="3332" spans="1:26" ht="25.2" hidden="1" customHeight="1" outlineLevel="2">
      <c r="A3332" s="1305">
        <v>44449</v>
      </c>
      <c r="B3332" s="1163" t="s">
        <v>5698</v>
      </c>
      <c r="C3332" s="955" t="s">
        <v>9092</v>
      </c>
      <c r="D3332" s="966"/>
      <c r="E3332" s="977" t="s">
        <v>5700</v>
      </c>
      <c r="F3332" s="969" t="s">
        <v>5700</v>
      </c>
      <c r="G3332" s="970"/>
      <c r="H3332" s="967"/>
      <c r="I3332" s="970"/>
      <c r="J3332" s="967"/>
      <c r="K3332" s="970"/>
      <c r="L3332" s="967"/>
      <c r="M3332" s="973" t="s">
        <v>5700</v>
      </c>
      <c r="N3332" s="967"/>
      <c r="O3332" s="970"/>
      <c r="P3332" s="967"/>
      <c r="Q3332" s="970"/>
      <c r="R3332" s="967"/>
      <c r="S3332" s="970"/>
      <c r="T3332" s="967"/>
      <c r="U3332" s="970"/>
      <c r="V3332" s="967"/>
      <c r="W3332" s="970"/>
      <c r="X3332" s="1261"/>
      <c r="Y3332" s="967"/>
      <c r="Z3332" s="1032"/>
    </row>
    <row r="3333" spans="1:26" ht="12.6" hidden="1" customHeight="1" outlineLevel="2">
      <c r="A3333" s="1305">
        <v>44449</v>
      </c>
      <c r="B3333" s="1163" t="s">
        <v>5698</v>
      </c>
      <c r="C3333" s="955" t="s">
        <v>9093</v>
      </c>
      <c r="D3333" s="966"/>
      <c r="E3333" s="968"/>
      <c r="F3333" s="972"/>
      <c r="G3333" s="970"/>
      <c r="H3333" s="974" t="s">
        <v>5700</v>
      </c>
      <c r="I3333" s="970"/>
      <c r="J3333" s="967"/>
      <c r="K3333" s="970"/>
      <c r="L3333" s="967"/>
      <c r="M3333" s="970"/>
      <c r="N3333" s="967"/>
      <c r="O3333" s="970"/>
      <c r="P3333" s="967"/>
      <c r="Q3333" s="970"/>
      <c r="R3333" s="967"/>
      <c r="S3333" s="970"/>
      <c r="T3333" s="967"/>
      <c r="U3333" s="970"/>
      <c r="V3333" s="967"/>
      <c r="W3333" s="970"/>
      <c r="X3333" s="1261"/>
      <c r="Y3333" s="967"/>
      <c r="Z3333" s="1032"/>
    </row>
    <row r="3334" spans="1:26" ht="12.6" hidden="1" customHeight="1" outlineLevel="2">
      <c r="A3334" s="1305">
        <v>44449</v>
      </c>
      <c r="B3334" s="1163" t="s">
        <v>5698</v>
      </c>
      <c r="C3334" s="955" t="s">
        <v>9094</v>
      </c>
      <c r="D3334" s="966"/>
      <c r="E3334" s="977" t="s">
        <v>5700</v>
      </c>
      <c r="F3334" s="972"/>
      <c r="G3334" s="970"/>
      <c r="H3334" s="967"/>
      <c r="I3334" s="970"/>
      <c r="J3334" s="967"/>
      <c r="K3334" s="970"/>
      <c r="L3334" s="967"/>
      <c r="M3334" s="970"/>
      <c r="N3334" s="967"/>
      <c r="O3334" s="970"/>
      <c r="P3334" s="967"/>
      <c r="Q3334" s="973" t="s">
        <v>5700</v>
      </c>
      <c r="R3334" s="967"/>
      <c r="S3334" s="970"/>
      <c r="T3334" s="967"/>
      <c r="U3334" s="970"/>
      <c r="V3334" s="967"/>
      <c r="W3334" s="970"/>
      <c r="X3334" s="1261"/>
      <c r="Y3334" s="967"/>
      <c r="Z3334" s="1032"/>
    </row>
    <row r="3335" spans="1:26" ht="12.6" hidden="1" customHeight="1" outlineLevel="2">
      <c r="A3335" s="1305">
        <v>44449</v>
      </c>
      <c r="B3335" s="1163" t="s">
        <v>5698</v>
      </c>
      <c r="C3335" s="955" t="s">
        <v>9095</v>
      </c>
      <c r="D3335" s="966"/>
      <c r="E3335" s="968"/>
      <c r="F3335" s="969"/>
      <c r="G3335" s="970"/>
      <c r="H3335" s="967"/>
      <c r="I3335" s="970"/>
      <c r="J3335" s="967"/>
      <c r="K3335" s="970"/>
      <c r="L3335" s="967"/>
      <c r="M3335" s="970"/>
      <c r="N3335" s="967"/>
      <c r="O3335" s="970"/>
      <c r="P3335" s="967"/>
      <c r="Q3335" s="970"/>
      <c r="R3335" s="967"/>
      <c r="S3335" s="970"/>
      <c r="T3335" s="974" t="s">
        <v>5700</v>
      </c>
      <c r="U3335" s="970"/>
      <c r="V3335" s="967"/>
      <c r="W3335" s="970"/>
      <c r="X3335" s="1261"/>
      <c r="Y3335" s="967"/>
      <c r="Z3335" s="1032"/>
    </row>
    <row r="3336" spans="1:26" ht="12.6" hidden="1" customHeight="1" outlineLevel="2">
      <c r="A3336" s="1305">
        <v>44449</v>
      </c>
      <c r="B3336" s="1163" t="s">
        <v>5698</v>
      </c>
      <c r="C3336" s="955" t="s">
        <v>9096</v>
      </c>
      <c r="D3336" s="966"/>
      <c r="E3336" s="977" t="s">
        <v>5700</v>
      </c>
      <c r="F3336" s="972"/>
      <c r="G3336" s="970"/>
      <c r="H3336" s="967"/>
      <c r="I3336" s="970"/>
      <c r="J3336" s="967"/>
      <c r="K3336" s="970"/>
      <c r="L3336" s="967"/>
      <c r="M3336" s="970"/>
      <c r="N3336" s="967"/>
      <c r="O3336" s="970"/>
      <c r="P3336" s="967"/>
      <c r="Q3336" s="970"/>
      <c r="R3336" s="967"/>
      <c r="S3336" s="970"/>
      <c r="T3336" s="967"/>
      <c r="U3336" s="970"/>
      <c r="V3336" s="967"/>
      <c r="W3336" s="970"/>
      <c r="X3336" s="1261"/>
      <c r="Y3336" s="967"/>
      <c r="Z3336" s="1032"/>
    </row>
    <row r="3337" spans="1:26" ht="25.2" hidden="1" customHeight="1" outlineLevel="2">
      <c r="A3337" s="1305">
        <v>44449</v>
      </c>
      <c r="B3337" s="1163" t="s">
        <v>9097</v>
      </c>
      <c r="C3337" s="955" t="s">
        <v>9098</v>
      </c>
      <c r="D3337" s="975" t="s">
        <v>5700</v>
      </c>
      <c r="E3337" s="968"/>
      <c r="F3337" s="972"/>
      <c r="G3337" s="970"/>
      <c r="H3337" s="967"/>
      <c r="I3337" s="970"/>
      <c r="J3337" s="967"/>
      <c r="K3337" s="970"/>
      <c r="L3337" s="967"/>
      <c r="M3337" s="970"/>
      <c r="N3337" s="967"/>
      <c r="O3337" s="970"/>
      <c r="P3337" s="967"/>
      <c r="Q3337" s="970"/>
      <c r="R3337" s="967"/>
      <c r="S3337" s="970"/>
      <c r="T3337" s="974" t="s">
        <v>5700</v>
      </c>
      <c r="U3337" s="970"/>
      <c r="V3337" s="967"/>
      <c r="W3337" s="970"/>
      <c r="X3337" s="1261"/>
      <c r="Y3337" s="967"/>
      <c r="Z3337" s="1032"/>
    </row>
    <row r="3338" spans="1:26" ht="12.6" hidden="1" customHeight="1" outlineLevel="2">
      <c r="A3338" s="1305">
        <v>44449</v>
      </c>
      <c r="B3338" s="1163" t="s">
        <v>5698</v>
      </c>
      <c r="C3338" s="955" t="s">
        <v>9099</v>
      </c>
      <c r="D3338" s="966"/>
      <c r="E3338" s="968"/>
      <c r="F3338" s="969" t="s">
        <v>5700</v>
      </c>
      <c r="G3338" s="970"/>
      <c r="H3338" s="967"/>
      <c r="I3338" s="970"/>
      <c r="J3338" s="967"/>
      <c r="K3338" s="970"/>
      <c r="L3338" s="967"/>
      <c r="M3338" s="970"/>
      <c r="N3338" s="967"/>
      <c r="O3338" s="970"/>
      <c r="P3338" s="967"/>
      <c r="Q3338" s="970"/>
      <c r="R3338" s="967"/>
      <c r="S3338" s="970"/>
      <c r="T3338" s="967"/>
      <c r="U3338" s="970"/>
      <c r="V3338" s="967"/>
      <c r="W3338" s="970"/>
      <c r="X3338" s="1261"/>
      <c r="Y3338" s="967"/>
      <c r="Z3338" s="1032"/>
    </row>
    <row r="3339" spans="1:26" ht="50.4" hidden="1" customHeight="1" outlineLevel="1">
      <c r="A3339" s="1010">
        <v>44452</v>
      </c>
      <c r="B3339" s="1163" t="s">
        <v>5698</v>
      </c>
      <c r="C3339" s="955" t="s">
        <v>9100</v>
      </c>
      <c r="D3339" s="966"/>
      <c r="E3339" s="977" t="s">
        <v>5700</v>
      </c>
      <c r="F3339" s="972"/>
      <c r="G3339" s="970"/>
      <c r="H3339" s="967"/>
      <c r="I3339" s="970"/>
      <c r="J3339" s="967"/>
      <c r="K3339" s="970"/>
      <c r="L3339" s="967"/>
      <c r="M3339" s="970"/>
      <c r="N3339" s="967"/>
      <c r="O3339" s="970"/>
      <c r="P3339" s="967"/>
      <c r="Q3339" s="970"/>
      <c r="R3339" s="967"/>
      <c r="S3339" s="970"/>
      <c r="T3339" s="967"/>
      <c r="U3339" s="970"/>
      <c r="V3339" s="967"/>
      <c r="W3339" s="970"/>
      <c r="X3339" s="1261"/>
      <c r="Y3339" s="967"/>
      <c r="Z3339" s="1032"/>
    </row>
    <row r="3340" spans="1:26" ht="12.6" hidden="1" customHeight="1" outlineLevel="2">
      <c r="A3340" s="1010">
        <v>44452</v>
      </c>
      <c r="B3340" s="1163" t="s">
        <v>5698</v>
      </c>
      <c r="C3340" s="955" t="s">
        <v>9101</v>
      </c>
      <c r="D3340" s="966"/>
      <c r="E3340" s="977" t="s">
        <v>5700</v>
      </c>
      <c r="F3340" s="972"/>
      <c r="G3340" s="970"/>
      <c r="H3340" s="967"/>
      <c r="I3340" s="970"/>
      <c r="J3340" s="967"/>
      <c r="K3340" s="970"/>
      <c r="L3340" s="967"/>
      <c r="M3340" s="970"/>
      <c r="N3340" s="967"/>
      <c r="O3340" s="970"/>
      <c r="P3340" s="967"/>
      <c r="Q3340" s="970"/>
      <c r="R3340" s="967"/>
      <c r="S3340" s="970"/>
      <c r="T3340" s="967"/>
      <c r="U3340" s="970"/>
      <c r="V3340" s="967"/>
      <c r="W3340" s="970"/>
      <c r="X3340" s="1261"/>
      <c r="Y3340" s="967"/>
      <c r="Z3340" s="1032" t="s">
        <v>3335</v>
      </c>
    </row>
    <row r="3341" spans="1:26" ht="25.2" hidden="1" customHeight="1" outlineLevel="2">
      <c r="A3341" s="1010">
        <v>44452</v>
      </c>
      <c r="B3341" s="1163" t="s">
        <v>5698</v>
      </c>
      <c r="C3341" s="955" t="s">
        <v>9102</v>
      </c>
      <c r="D3341" s="966"/>
      <c r="E3341" s="977" t="s">
        <v>5700</v>
      </c>
      <c r="F3341" s="972"/>
      <c r="G3341" s="970"/>
      <c r="H3341" s="967"/>
      <c r="I3341" s="970"/>
      <c r="J3341" s="967"/>
      <c r="K3341" s="970"/>
      <c r="L3341" s="967"/>
      <c r="M3341" s="970"/>
      <c r="N3341" s="967"/>
      <c r="O3341" s="970"/>
      <c r="P3341" s="967"/>
      <c r="Q3341" s="970"/>
      <c r="R3341" s="967"/>
      <c r="S3341" s="970"/>
      <c r="T3341" s="967"/>
      <c r="U3341" s="970"/>
      <c r="V3341" s="967"/>
      <c r="W3341" s="970"/>
      <c r="X3341" s="1261"/>
      <c r="Y3341" s="967"/>
      <c r="Z3341" s="1032"/>
    </row>
    <row r="3342" spans="1:26" ht="12.6" hidden="1" customHeight="1" outlineLevel="2">
      <c r="A3342" s="1010">
        <v>44452</v>
      </c>
      <c r="B3342" s="1163" t="s">
        <v>5698</v>
      </c>
      <c r="C3342" s="955" t="s">
        <v>9103</v>
      </c>
      <c r="D3342" s="966"/>
      <c r="E3342" s="968"/>
      <c r="F3342" s="972"/>
      <c r="G3342" s="970"/>
      <c r="H3342" s="974" t="s">
        <v>5700</v>
      </c>
      <c r="I3342" s="973" t="s">
        <v>5700</v>
      </c>
      <c r="J3342" s="967"/>
      <c r="K3342" s="970"/>
      <c r="L3342" s="967"/>
      <c r="M3342" s="970"/>
      <c r="N3342" s="967"/>
      <c r="O3342" s="970"/>
      <c r="P3342" s="967"/>
      <c r="Q3342" s="970"/>
      <c r="R3342" s="967"/>
      <c r="S3342" s="970"/>
      <c r="T3342" s="967"/>
      <c r="U3342" s="970"/>
      <c r="V3342" s="967"/>
      <c r="W3342" s="970"/>
      <c r="X3342" s="1261"/>
      <c r="Y3342" s="967"/>
      <c r="Z3342" s="1032"/>
    </row>
    <row r="3343" spans="1:26" ht="12.6" hidden="1" customHeight="1" outlineLevel="2">
      <c r="A3343" s="1010">
        <v>44452</v>
      </c>
      <c r="B3343" s="1163" t="s">
        <v>5698</v>
      </c>
      <c r="C3343" s="955" t="s">
        <v>9104</v>
      </c>
      <c r="D3343" s="975" t="s">
        <v>5700</v>
      </c>
      <c r="E3343" s="968"/>
      <c r="F3343" s="972"/>
      <c r="G3343" s="970"/>
      <c r="H3343" s="967"/>
      <c r="I3343" s="970"/>
      <c r="J3343" s="967"/>
      <c r="K3343" s="970"/>
      <c r="L3343" s="967"/>
      <c r="M3343" s="970"/>
      <c r="N3343" s="967"/>
      <c r="O3343" s="970"/>
      <c r="P3343" s="967"/>
      <c r="Q3343" s="970"/>
      <c r="R3343" s="967"/>
      <c r="S3343" s="970"/>
      <c r="T3343" s="967"/>
      <c r="U3343" s="970"/>
      <c r="V3343" s="967"/>
      <c r="W3343" s="970"/>
      <c r="X3343" s="1261"/>
      <c r="Y3343" s="967"/>
      <c r="Z3343" s="1032"/>
    </row>
    <row r="3344" spans="1:26" ht="25.2" hidden="1" customHeight="1" outlineLevel="2">
      <c r="A3344" s="1010">
        <v>44452</v>
      </c>
      <c r="B3344" s="1163" t="s">
        <v>5698</v>
      </c>
      <c r="C3344" s="955" t="s">
        <v>9105</v>
      </c>
      <c r="D3344" s="966"/>
      <c r="E3344" s="968"/>
      <c r="F3344" s="969" t="s">
        <v>5700</v>
      </c>
      <c r="G3344" s="970"/>
      <c r="H3344" s="967"/>
      <c r="I3344" s="970"/>
      <c r="J3344" s="967"/>
      <c r="K3344" s="970"/>
      <c r="L3344" s="967"/>
      <c r="M3344" s="970"/>
      <c r="N3344" s="967"/>
      <c r="O3344" s="970"/>
      <c r="P3344" s="967"/>
      <c r="Q3344" s="970"/>
      <c r="R3344" s="967"/>
      <c r="S3344" s="970"/>
      <c r="T3344" s="967"/>
      <c r="U3344" s="970"/>
      <c r="V3344" s="967"/>
      <c r="W3344" s="970"/>
      <c r="X3344" s="1261"/>
      <c r="Y3344" s="967"/>
      <c r="Z3344" s="1032"/>
    </row>
    <row r="3345" spans="1:24" ht="25.2" hidden="1" customHeight="1" outlineLevel="2">
      <c r="A3345" s="1010">
        <v>44452</v>
      </c>
      <c r="B3345" s="1163" t="s">
        <v>5706</v>
      </c>
      <c r="C3345" s="955" t="s">
        <v>9106</v>
      </c>
      <c r="D3345" s="966"/>
      <c r="E3345" s="977" t="s">
        <v>5700</v>
      </c>
      <c r="F3345" s="972"/>
      <c r="G3345" s="970"/>
      <c r="H3345" s="967"/>
      <c r="I3345" s="970"/>
      <c r="J3345" s="967"/>
      <c r="K3345" s="970"/>
      <c r="L3345" s="967"/>
      <c r="M3345" s="970"/>
      <c r="N3345" s="967"/>
      <c r="O3345" s="970"/>
      <c r="P3345" s="967"/>
      <c r="Q3345" s="970"/>
      <c r="R3345" s="967"/>
      <c r="S3345" s="970"/>
      <c r="T3345" s="967"/>
      <c r="U3345" s="970"/>
      <c r="V3345" s="967"/>
      <c r="W3345" s="970"/>
      <c r="X3345" s="1261"/>
    </row>
    <row r="3346" spans="1:24" ht="25.2" hidden="1" customHeight="1" outlineLevel="2">
      <c r="A3346" s="1010">
        <v>44452</v>
      </c>
      <c r="B3346" s="1163" t="s">
        <v>5698</v>
      </c>
      <c r="C3346" s="955" t="s">
        <v>9107</v>
      </c>
      <c r="D3346" s="966"/>
      <c r="E3346" s="977" t="s">
        <v>5700</v>
      </c>
      <c r="F3346" s="972"/>
      <c r="G3346" s="970"/>
      <c r="H3346" s="967"/>
      <c r="I3346" s="970"/>
      <c r="J3346" s="967"/>
      <c r="K3346" s="970"/>
      <c r="L3346" s="967"/>
      <c r="M3346" s="970"/>
      <c r="N3346" s="967"/>
      <c r="O3346" s="970"/>
      <c r="P3346" s="967"/>
      <c r="Q3346" s="970"/>
      <c r="R3346" s="967"/>
      <c r="S3346" s="970"/>
      <c r="T3346" s="967"/>
      <c r="U3346" s="970"/>
      <c r="V3346" s="967"/>
      <c r="W3346" s="970"/>
      <c r="X3346" s="1261"/>
    </row>
    <row r="3347" spans="1:24" ht="25.2" hidden="1" customHeight="1" outlineLevel="2">
      <c r="A3347" s="1010">
        <v>44452</v>
      </c>
      <c r="B3347" s="1163" t="s">
        <v>5698</v>
      </c>
      <c r="C3347" s="955" t="s">
        <v>9108</v>
      </c>
      <c r="D3347" s="966"/>
      <c r="E3347" s="968"/>
      <c r="F3347" s="969" t="s">
        <v>5700</v>
      </c>
      <c r="G3347" s="970"/>
      <c r="H3347" s="967"/>
      <c r="I3347" s="970"/>
      <c r="J3347" s="967"/>
      <c r="K3347" s="970"/>
      <c r="L3347" s="967"/>
      <c r="M3347" s="973" t="s">
        <v>5700</v>
      </c>
      <c r="N3347" s="967"/>
      <c r="O3347" s="970"/>
      <c r="P3347" s="967"/>
      <c r="Q3347" s="970"/>
      <c r="R3347" s="967"/>
      <c r="S3347" s="970"/>
      <c r="T3347" s="967"/>
      <c r="U3347" s="970"/>
      <c r="V3347" s="967"/>
      <c r="W3347" s="970"/>
      <c r="X3347" s="1261"/>
    </row>
    <row r="3348" spans="1:24" ht="12.6" hidden="1" customHeight="1" outlineLevel="2">
      <c r="A3348" s="1010">
        <v>44452</v>
      </c>
      <c r="B3348" s="1163" t="s">
        <v>5698</v>
      </c>
      <c r="C3348" s="955" t="s">
        <v>9109</v>
      </c>
      <c r="D3348" s="975"/>
      <c r="E3348" s="977" t="s">
        <v>5700</v>
      </c>
      <c r="F3348" s="972"/>
      <c r="G3348" s="970"/>
      <c r="H3348" s="967"/>
      <c r="I3348" s="970"/>
      <c r="J3348" s="967"/>
      <c r="K3348" s="970"/>
      <c r="L3348" s="967"/>
      <c r="M3348" s="970"/>
      <c r="N3348" s="967"/>
      <c r="O3348" s="970"/>
      <c r="P3348" s="967"/>
      <c r="Q3348" s="970"/>
      <c r="R3348" s="967"/>
      <c r="S3348" s="970"/>
      <c r="T3348" s="967"/>
      <c r="U3348" s="970"/>
      <c r="V3348" s="967"/>
      <c r="W3348" s="970"/>
      <c r="X3348" s="1261"/>
    </row>
    <row r="3349" spans="1:24" ht="12.6" hidden="1" customHeight="1" outlineLevel="2">
      <c r="A3349" s="1010">
        <v>44452</v>
      </c>
      <c r="B3349" s="1163" t="s">
        <v>5698</v>
      </c>
      <c r="C3349" s="955" t="s">
        <v>9110</v>
      </c>
      <c r="D3349" s="966"/>
      <c r="E3349" s="968"/>
      <c r="F3349" s="969" t="s">
        <v>5705</v>
      </c>
      <c r="G3349" s="970"/>
      <c r="H3349" s="967"/>
      <c r="I3349" s="970"/>
      <c r="J3349" s="967"/>
      <c r="K3349" s="970"/>
      <c r="L3349" s="967"/>
      <c r="M3349" s="970"/>
      <c r="N3349" s="967"/>
      <c r="O3349" s="970"/>
      <c r="P3349" s="967"/>
      <c r="Q3349" s="970"/>
      <c r="R3349" s="967"/>
      <c r="S3349" s="970"/>
      <c r="T3349" s="967"/>
      <c r="U3349" s="970"/>
      <c r="V3349" s="967"/>
      <c r="W3349" s="970"/>
      <c r="X3349" s="1261"/>
    </row>
    <row r="3350" spans="1:24" ht="12.6" hidden="1" customHeight="1" outlineLevel="2">
      <c r="A3350" s="1010">
        <v>44452</v>
      </c>
      <c r="B3350" s="1163" t="s">
        <v>5698</v>
      </c>
      <c r="C3350" s="955" t="s">
        <v>9111</v>
      </c>
      <c r="D3350" s="975"/>
      <c r="E3350" s="968"/>
      <c r="F3350" s="972"/>
      <c r="G3350" s="970"/>
      <c r="H3350" s="967"/>
      <c r="I3350" s="970"/>
      <c r="J3350" s="967"/>
      <c r="K3350" s="970"/>
      <c r="L3350" s="967"/>
      <c r="M3350" s="970"/>
      <c r="N3350" s="967"/>
      <c r="O3350" s="973" t="s">
        <v>5700</v>
      </c>
      <c r="P3350" s="967"/>
      <c r="Q3350" s="970"/>
      <c r="R3350" s="967"/>
      <c r="S3350" s="970"/>
      <c r="T3350" s="967"/>
      <c r="U3350" s="970"/>
      <c r="V3350" s="967"/>
      <c r="W3350" s="970"/>
      <c r="X3350" s="1261"/>
    </row>
    <row r="3351" spans="1:24" ht="37.799999999999997" hidden="1" customHeight="1" outlineLevel="2">
      <c r="A3351" s="1010">
        <v>44452</v>
      </c>
      <c r="B3351" s="1163" t="s">
        <v>5698</v>
      </c>
      <c r="C3351" s="955" t="s">
        <v>9112</v>
      </c>
      <c r="D3351" s="966"/>
      <c r="E3351" s="977" t="s">
        <v>5700</v>
      </c>
      <c r="F3351" s="972"/>
      <c r="G3351" s="970"/>
      <c r="H3351" s="967"/>
      <c r="I3351" s="970"/>
      <c r="J3351" s="967"/>
      <c r="K3351" s="970"/>
      <c r="L3351" s="967"/>
      <c r="M3351" s="970"/>
      <c r="N3351" s="967"/>
      <c r="O3351" s="970"/>
      <c r="P3351" s="967"/>
      <c r="Q3351" s="970"/>
      <c r="R3351" s="967"/>
      <c r="S3351" s="970"/>
      <c r="T3351" s="967"/>
      <c r="U3351" s="970"/>
      <c r="V3351" s="967"/>
      <c r="W3351" s="970"/>
      <c r="X3351" s="1261"/>
    </row>
    <row r="3352" spans="1:24" ht="12.6" hidden="1" customHeight="1" outlineLevel="1">
      <c r="A3352" s="1006">
        <v>44453</v>
      </c>
      <c r="B3352" s="1163" t="s">
        <v>5698</v>
      </c>
      <c r="C3352" s="955" t="s">
        <v>9113</v>
      </c>
      <c r="D3352" s="966"/>
      <c r="E3352" s="977" t="s">
        <v>5700</v>
      </c>
      <c r="F3352" s="972"/>
      <c r="G3352" s="970"/>
      <c r="H3352" s="967"/>
      <c r="I3352" s="970"/>
      <c r="J3352" s="967"/>
      <c r="K3352" s="970"/>
      <c r="L3352" s="967"/>
      <c r="M3352" s="970"/>
      <c r="N3352" s="967"/>
      <c r="O3352" s="970"/>
      <c r="P3352" s="967"/>
      <c r="Q3352" s="970"/>
      <c r="R3352" s="967"/>
      <c r="S3352" s="970"/>
      <c r="T3352" s="967"/>
      <c r="U3352" s="970"/>
      <c r="V3352" s="967"/>
      <c r="W3352" s="970"/>
      <c r="X3352" s="1261"/>
    </row>
    <row r="3353" spans="1:24" ht="15" hidden="1" customHeight="1" outlineLevel="2">
      <c r="A3353" s="1006">
        <v>44453</v>
      </c>
      <c r="B3353" s="1163" t="s">
        <v>5698</v>
      </c>
      <c r="C3353" s="955" t="s">
        <v>9114</v>
      </c>
      <c r="D3353" s="975" t="s">
        <v>5700</v>
      </c>
      <c r="E3353" s="968"/>
      <c r="F3353" s="972"/>
      <c r="G3353" s="970"/>
      <c r="H3353" s="967"/>
      <c r="I3353" s="970"/>
      <c r="J3353" s="967"/>
      <c r="K3353" s="970"/>
      <c r="L3353" s="967"/>
      <c r="M3353" s="970"/>
      <c r="N3353" s="967"/>
      <c r="O3353" s="970"/>
      <c r="P3353" s="967"/>
      <c r="Q3353" s="970"/>
      <c r="R3353" s="967"/>
      <c r="S3353" s="970"/>
      <c r="T3353" s="967"/>
      <c r="U3353" s="970"/>
      <c r="V3353" s="967"/>
      <c r="W3353" s="970"/>
      <c r="X3353" s="1261"/>
    </row>
    <row r="3354" spans="1:24" ht="12.6" hidden="1" customHeight="1" outlineLevel="2">
      <c r="A3354" s="1006">
        <v>44453</v>
      </c>
      <c r="B3354" s="1163" t="s">
        <v>5698</v>
      </c>
      <c r="C3354" s="955" t="s">
        <v>9115</v>
      </c>
      <c r="D3354" s="966"/>
      <c r="E3354" s="968"/>
      <c r="F3354" s="972"/>
      <c r="G3354" s="970"/>
      <c r="H3354" s="967"/>
      <c r="I3354" s="970"/>
      <c r="J3354" s="967"/>
      <c r="K3354" s="970"/>
      <c r="L3354" s="967"/>
      <c r="M3354" s="973" t="s">
        <v>5700</v>
      </c>
      <c r="N3354" s="967"/>
      <c r="O3354" s="970"/>
      <c r="P3354" s="967"/>
      <c r="Q3354" s="970"/>
      <c r="R3354" s="967"/>
      <c r="S3354" s="970"/>
      <c r="T3354" s="967"/>
      <c r="U3354" s="970"/>
      <c r="V3354" s="967"/>
      <c r="W3354" s="970"/>
      <c r="X3354" s="1261"/>
    </row>
    <row r="3355" spans="1:24" ht="12.6" hidden="1" customHeight="1" outlineLevel="2">
      <c r="A3355" s="1006">
        <v>44453</v>
      </c>
      <c r="B3355" s="1163" t="s">
        <v>5706</v>
      </c>
      <c r="C3355" s="955" t="s">
        <v>9116</v>
      </c>
      <c r="D3355" s="966"/>
      <c r="E3355" s="968"/>
      <c r="F3355" s="972"/>
      <c r="G3355" s="970"/>
      <c r="H3355" s="967"/>
      <c r="I3355" s="970"/>
      <c r="J3355" s="967"/>
      <c r="K3355" s="970"/>
      <c r="L3355" s="967"/>
      <c r="M3355" s="970"/>
      <c r="N3355" s="967"/>
      <c r="O3355" s="970"/>
      <c r="P3355" s="967"/>
      <c r="Q3355" s="973" t="s">
        <v>5700</v>
      </c>
      <c r="R3355" s="967"/>
      <c r="S3355" s="970"/>
      <c r="T3355" s="967"/>
      <c r="U3355" s="970"/>
      <c r="V3355" s="967"/>
      <c r="W3355" s="970"/>
      <c r="X3355" s="1261"/>
    </row>
    <row r="3356" spans="1:24" ht="12.6" hidden="1" customHeight="1" outlineLevel="2">
      <c r="A3356" s="1006">
        <v>44453</v>
      </c>
      <c r="B3356" s="1163" t="s">
        <v>5698</v>
      </c>
      <c r="C3356" s="955" t="s">
        <v>9117</v>
      </c>
      <c r="D3356" s="966"/>
      <c r="E3356" s="968"/>
      <c r="F3356" s="969" t="s">
        <v>5700</v>
      </c>
      <c r="G3356" s="970"/>
      <c r="H3356" s="967"/>
      <c r="I3356" s="970"/>
      <c r="J3356" s="967"/>
      <c r="K3356" s="970"/>
      <c r="L3356" s="967"/>
      <c r="M3356" s="970"/>
      <c r="N3356" s="967"/>
      <c r="O3356" s="970"/>
      <c r="P3356" s="967"/>
      <c r="Q3356" s="970"/>
      <c r="R3356" s="967"/>
      <c r="S3356" s="970"/>
      <c r="T3356" s="967"/>
      <c r="U3356" s="970"/>
      <c r="V3356" s="967"/>
      <c r="W3356" s="970"/>
      <c r="X3356" s="1261"/>
    </row>
    <row r="3357" spans="1:24" ht="12.6" hidden="1" customHeight="1" outlineLevel="2">
      <c r="A3357" s="1006">
        <v>44453</v>
      </c>
      <c r="B3357" s="1163" t="s">
        <v>5698</v>
      </c>
      <c r="C3357" s="955" t="s">
        <v>9118</v>
      </c>
      <c r="D3357" s="975" t="s">
        <v>5700</v>
      </c>
      <c r="E3357" s="968"/>
      <c r="F3357" s="972"/>
      <c r="G3357" s="970"/>
      <c r="H3357" s="967"/>
      <c r="I3357" s="970"/>
      <c r="J3357" s="967"/>
      <c r="K3357" s="970"/>
      <c r="L3357" s="967"/>
      <c r="M3357" s="970"/>
      <c r="N3357" s="967"/>
      <c r="O3357" s="973" t="s">
        <v>5700</v>
      </c>
      <c r="P3357" s="967"/>
      <c r="Q3357" s="970"/>
      <c r="R3357" s="967"/>
      <c r="S3357" s="970"/>
      <c r="T3357" s="967"/>
      <c r="U3357" s="970"/>
      <c r="V3357" s="967"/>
      <c r="W3357" s="970"/>
      <c r="X3357" s="1261"/>
    </row>
    <row r="3358" spans="1:24" ht="12.6" hidden="1" customHeight="1" outlineLevel="2">
      <c r="A3358" s="1006">
        <v>44453</v>
      </c>
      <c r="B3358" s="1163" t="s">
        <v>5698</v>
      </c>
      <c r="C3358" s="955" t="s">
        <v>8949</v>
      </c>
      <c r="D3358" s="966"/>
      <c r="E3358" s="977" t="s">
        <v>5700</v>
      </c>
      <c r="F3358" s="972"/>
      <c r="G3358" s="970"/>
      <c r="H3358" s="967"/>
      <c r="I3358" s="970"/>
      <c r="J3358" s="967"/>
      <c r="K3358" s="970"/>
      <c r="L3358" s="967"/>
      <c r="M3358" s="970"/>
      <c r="N3358" s="967"/>
      <c r="O3358" s="970"/>
      <c r="P3358" s="967"/>
      <c r="Q3358" s="970"/>
      <c r="R3358" s="967"/>
      <c r="S3358" s="970"/>
      <c r="T3358" s="967"/>
      <c r="U3358" s="970"/>
      <c r="V3358" s="967"/>
      <c r="W3358" s="970"/>
      <c r="X3358" s="1261"/>
    </row>
    <row r="3359" spans="1:24" ht="12.6" hidden="1" customHeight="1" outlineLevel="2">
      <c r="A3359" s="1006">
        <v>44453</v>
      </c>
      <c r="B3359" s="1163" t="s">
        <v>5698</v>
      </c>
      <c r="C3359" s="955" t="s">
        <v>9119</v>
      </c>
      <c r="D3359" s="966"/>
      <c r="E3359" s="977" t="s">
        <v>5700</v>
      </c>
      <c r="F3359" s="972"/>
      <c r="G3359" s="970"/>
      <c r="H3359" s="967"/>
      <c r="I3359" s="970"/>
      <c r="J3359" s="967"/>
      <c r="K3359" s="970"/>
      <c r="L3359" s="967"/>
      <c r="M3359" s="970"/>
      <c r="N3359" s="967"/>
      <c r="O3359" s="970"/>
      <c r="P3359" s="967"/>
      <c r="Q3359" s="970"/>
      <c r="R3359" s="967"/>
      <c r="S3359" s="970"/>
      <c r="T3359" s="967"/>
      <c r="U3359" s="970"/>
      <c r="V3359" s="967"/>
      <c r="W3359" s="970"/>
      <c r="X3359" s="1261"/>
    </row>
    <row r="3360" spans="1:24" ht="12.6" hidden="1" customHeight="1" outlineLevel="2">
      <c r="A3360" s="1006">
        <v>44453</v>
      </c>
      <c r="B3360" s="1163" t="s">
        <v>5698</v>
      </c>
      <c r="C3360" s="955" t="s">
        <v>9120</v>
      </c>
      <c r="D3360" s="966"/>
      <c r="E3360" s="968"/>
      <c r="F3360" s="972"/>
      <c r="G3360" s="970"/>
      <c r="H3360" s="967"/>
      <c r="I3360" s="970"/>
      <c r="J3360" s="967"/>
      <c r="K3360" s="970"/>
      <c r="L3360" s="967"/>
      <c r="M3360" s="973" t="s">
        <v>5700</v>
      </c>
      <c r="N3360" s="967"/>
      <c r="O3360" s="970"/>
      <c r="P3360" s="967"/>
      <c r="Q3360" s="970"/>
      <c r="R3360" s="967"/>
      <c r="S3360" s="970"/>
      <c r="T3360" s="967"/>
      <c r="U3360" s="970"/>
      <c r="V3360" s="967"/>
      <c r="W3360" s="970"/>
      <c r="X3360" s="1261"/>
    </row>
    <row r="3361" spans="1:24" ht="12.6" hidden="1" customHeight="1" outlineLevel="2">
      <c r="A3361" s="1006">
        <v>44453</v>
      </c>
      <c r="B3361" s="1163" t="s">
        <v>5698</v>
      </c>
      <c r="C3361" s="955" t="s">
        <v>9121</v>
      </c>
      <c r="D3361" s="966"/>
      <c r="E3361" s="977" t="s">
        <v>5700</v>
      </c>
      <c r="F3361" s="972"/>
      <c r="G3361" s="970"/>
      <c r="H3361" s="967"/>
      <c r="I3361" s="970"/>
      <c r="J3361" s="967"/>
      <c r="K3361" s="970"/>
      <c r="L3361" s="967"/>
      <c r="M3361" s="970"/>
      <c r="N3361" s="967"/>
      <c r="O3361" s="970"/>
      <c r="P3361" s="967"/>
      <c r="Q3361" s="970"/>
      <c r="R3361" s="967"/>
      <c r="S3361" s="970"/>
      <c r="T3361" s="967"/>
      <c r="U3361" s="970"/>
      <c r="V3361" s="967"/>
      <c r="W3361" s="970"/>
      <c r="X3361" s="1261"/>
    </row>
    <row r="3362" spans="1:24" ht="12.6" hidden="1" customHeight="1" outlineLevel="2">
      <c r="A3362" s="1006">
        <v>44453</v>
      </c>
      <c r="B3362" s="1163" t="s">
        <v>5739</v>
      </c>
      <c r="C3362" s="955" t="s">
        <v>9122</v>
      </c>
      <c r="D3362" s="966"/>
      <c r="E3362" s="977" t="s">
        <v>5700</v>
      </c>
      <c r="F3362" s="972"/>
      <c r="G3362" s="970"/>
      <c r="H3362" s="967"/>
      <c r="I3362" s="970"/>
      <c r="J3362" s="967"/>
      <c r="K3362" s="970"/>
      <c r="L3362" s="967"/>
      <c r="M3362" s="970"/>
      <c r="N3362" s="967"/>
      <c r="O3362" s="970"/>
      <c r="P3362" s="967"/>
      <c r="Q3362" s="970"/>
      <c r="R3362" s="967"/>
      <c r="S3362" s="970"/>
      <c r="T3362" s="967"/>
      <c r="U3362" s="970"/>
      <c r="V3362" s="967"/>
      <c r="W3362" s="970"/>
      <c r="X3362" s="1261"/>
    </row>
    <row r="3363" spans="1:24" ht="12.6" hidden="1" customHeight="1" outlineLevel="2">
      <c r="A3363" s="1006">
        <v>44453</v>
      </c>
      <c r="B3363" s="1163" t="s">
        <v>5698</v>
      </c>
      <c r="C3363" s="955" t="s">
        <v>9123</v>
      </c>
      <c r="D3363" s="966"/>
      <c r="E3363" s="968"/>
      <c r="F3363" s="969" t="s">
        <v>5700</v>
      </c>
      <c r="G3363" s="970"/>
      <c r="H3363" s="967"/>
      <c r="I3363" s="970"/>
      <c r="J3363" s="967"/>
      <c r="K3363" s="970"/>
      <c r="L3363" s="967"/>
      <c r="M3363" s="970"/>
      <c r="N3363" s="967"/>
      <c r="O3363" s="970"/>
      <c r="P3363" s="967"/>
      <c r="Q3363" s="970"/>
      <c r="R3363" s="967"/>
      <c r="S3363" s="970"/>
      <c r="T3363" s="967"/>
      <c r="U3363" s="970"/>
      <c r="V3363" s="967"/>
      <c r="W3363" s="970"/>
      <c r="X3363" s="1261"/>
    </row>
    <row r="3364" spans="1:24" ht="12.6" hidden="1" customHeight="1" outlineLevel="2">
      <c r="A3364" s="1006">
        <v>44453</v>
      </c>
      <c r="B3364" s="1163" t="s">
        <v>5698</v>
      </c>
      <c r="C3364" s="955" t="s">
        <v>9124</v>
      </c>
      <c r="D3364" s="966"/>
      <c r="E3364" s="968"/>
      <c r="F3364" s="972"/>
      <c r="G3364" s="973" t="s">
        <v>5700</v>
      </c>
      <c r="H3364" s="967"/>
      <c r="I3364" s="970"/>
      <c r="J3364" s="967"/>
      <c r="K3364" s="970"/>
      <c r="L3364" s="967"/>
      <c r="M3364" s="970"/>
      <c r="N3364" s="967"/>
      <c r="O3364" s="970"/>
      <c r="P3364" s="967"/>
      <c r="Q3364" s="970"/>
      <c r="R3364" s="967"/>
      <c r="S3364" s="970"/>
      <c r="T3364" s="967"/>
      <c r="U3364" s="970"/>
      <c r="V3364" s="967"/>
      <c r="W3364" s="970"/>
      <c r="X3364" s="1261"/>
    </row>
    <row r="3365" spans="1:24" ht="12.6" hidden="1" customHeight="1" outlineLevel="2">
      <c r="A3365" s="1006">
        <v>44453</v>
      </c>
      <c r="B3365" s="1163" t="s">
        <v>5698</v>
      </c>
      <c r="C3365" s="955" t="s">
        <v>9125</v>
      </c>
      <c r="D3365" s="966"/>
      <c r="E3365" s="968"/>
      <c r="F3365" s="972"/>
      <c r="G3365" s="973" t="s">
        <v>5700</v>
      </c>
      <c r="H3365" s="967"/>
      <c r="I3365" s="970"/>
      <c r="J3365" s="967"/>
      <c r="K3365" s="970"/>
      <c r="L3365" s="967"/>
      <c r="M3365" s="970"/>
      <c r="N3365" s="967"/>
      <c r="O3365" s="970"/>
      <c r="P3365" s="967"/>
      <c r="Q3365" s="970"/>
      <c r="R3365" s="967"/>
      <c r="S3365" s="970"/>
      <c r="T3365" s="967"/>
      <c r="U3365" s="970"/>
      <c r="V3365" s="967"/>
      <c r="W3365" s="970"/>
      <c r="X3365" s="1261"/>
    </row>
    <row r="3366" spans="1:24" ht="12.6" hidden="1" customHeight="1" outlineLevel="2">
      <c r="A3366" s="1006">
        <v>44453</v>
      </c>
      <c r="B3366" s="1163" t="s">
        <v>5698</v>
      </c>
      <c r="C3366" s="955" t="s">
        <v>9126</v>
      </c>
      <c r="D3366" s="966"/>
      <c r="E3366" s="968"/>
      <c r="F3366" s="969" t="s">
        <v>5700</v>
      </c>
      <c r="G3366" s="970"/>
      <c r="H3366" s="967"/>
      <c r="I3366" s="970"/>
      <c r="J3366" s="967"/>
      <c r="K3366" s="970"/>
      <c r="L3366" s="967"/>
      <c r="M3366" s="970"/>
      <c r="N3366" s="967"/>
      <c r="O3366" s="970"/>
      <c r="P3366" s="967"/>
      <c r="Q3366" s="970"/>
      <c r="R3366" s="967"/>
      <c r="S3366" s="970"/>
      <c r="T3366" s="967"/>
      <c r="U3366" s="970"/>
      <c r="V3366" s="967"/>
      <c r="W3366" s="970"/>
      <c r="X3366" s="1261"/>
    </row>
    <row r="3367" spans="1:24" ht="12.6" hidden="1" customHeight="1" outlineLevel="2">
      <c r="A3367" s="1006">
        <v>44453</v>
      </c>
      <c r="B3367" s="1163" t="s">
        <v>5739</v>
      </c>
      <c r="C3367" s="955" t="s">
        <v>9127</v>
      </c>
      <c r="D3367" s="966"/>
      <c r="E3367" s="968"/>
      <c r="F3367" s="972"/>
      <c r="G3367" s="970"/>
      <c r="H3367" s="967"/>
      <c r="I3367" s="970"/>
      <c r="J3367" s="967"/>
      <c r="K3367" s="970"/>
      <c r="L3367" s="967"/>
      <c r="M3367" s="970"/>
      <c r="N3367" s="967"/>
      <c r="O3367" s="970"/>
      <c r="P3367" s="967"/>
      <c r="Q3367" s="970"/>
      <c r="R3367" s="974" t="s">
        <v>5700</v>
      </c>
      <c r="S3367" s="970"/>
      <c r="T3367" s="967"/>
      <c r="U3367" s="970"/>
      <c r="V3367" s="967"/>
      <c r="W3367" s="970"/>
      <c r="X3367" s="1261"/>
    </row>
    <row r="3368" spans="1:24" ht="12.6" hidden="1" customHeight="1" outlineLevel="2">
      <c r="A3368" s="1006">
        <v>44453</v>
      </c>
      <c r="B3368" s="1163" t="s">
        <v>5698</v>
      </c>
      <c r="C3368" s="955" t="s">
        <v>9128</v>
      </c>
      <c r="D3368" s="966"/>
      <c r="E3368" s="968"/>
      <c r="F3368" s="969" t="s">
        <v>5700</v>
      </c>
      <c r="G3368" s="970"/>
      <c r="H3368" s="967"/>
      <c r="I3368" s="970"/>
      <c r="J3368" s="967"/>
      <c r="K3368" s="970"/>
      <c r="L3368" s="967"/>
      <c r="M3368" s="970"/>
      <c r="N3368" s="967"/>
      <c r="O3368" s="970"/>
      <c r="P3368" s="967"/>
      <c r="Q3368" s="970"/>
      <c r="R3368" s="967"/>
      <c r="S3368" s="970"/>
      <c r="T3368" s="967"/>
      <c r="U3368" s="970"/>
      <c r="V3368" s="967"/>
      <c r="W3368" s="970"/>
      <c r="X3368" s="1261"/>
    </row>
    <row r="3369" spans="1:24" ht="12.6" hidden="1" customHeight="1" outlineLevel="2">
      <c r="A3369" s="1006">
        <v>44453</v>
      </c>
      <c r="B3369" s="1163" t="s">
        <v>5698</v>
      </c>
      <c r="C3369" s="955" t="s">
        <v>9129</v>
      </c>
      <c r="D3369" s="975" t="s">
        <v>5700</v>
      </c>
      <c r="E3369" s="968"/>
      <c r="F3369" s="972"/>
      <c r="G3369" s="970"/>
      <c r="H3369" s="967"/>
      <c r="I3369" s="970"/>
      <c r="J3369" s="967"/>
      <c r="K3369" s="970"/>
      <c r="L3369" s="967"/>
      <c r="M3369" s="970"/>
      <c r="N3369" s="967"/>
      <c r="O3369" s="970"/>
      <c r="P3369" s="967"/>
      <c r="Q3369" s="970"/>
      <c r="R3369" s="967"/>
      <c r="S3369" s="970"/>
      <c r="T3369" s="967"/>
      <c r="U3369" s="970"/>
      <c r="V3369" s="967"/>
      <c r="W3369" s="970"/>
      <c r="X3369" s="1261"/>
    </row>
    <row r="3370" spans="1:24" ht="12.6" hidden="1" customHeight="1" outlineLevel="2">
      <c r="A3370" s="1006">
        <v>44453</v>
      </c>
      <c r="B3370" s="1163" t="s">
        <v>5698</v>
      </c>
      <c r="C3370" s="955" t="s">
        <v>9130</v>
      </c>
      <c r="D3370" s="966"/>
      <c r="E3370" s="968"/>
      <c r="F3370" s="972"/>
      <c r="G3370" s="970"/>
      <c r="H3370" s="967"/>
      <c r="I3370" s="970"/>
      <c r="J3370" s="967"/>
      <c r="K3370" s="970"/>
      <c r="L3370" s="967"/>
      <c r="M3370" s="970"/>
      <c r="N3370" s="967"/>
      <c r="O3370" s="973" t="s">
        <v>5700</v>
      </c>
      <c r="P3370" s="967"/>
      <c r="Q3370" s="970"/>
      <c r="R3370" s="967"/>
      <c r="S3370" s="970"/>
      <c r="T3370" s="967"/>
      <c r="U3370" s="970"/>
      <c r="V3370" s="967"/>
      <c r="W3370" s="970"/>
      <c r="X3370" s="1261"/>
    </row>
    <row r="3371" spans="1:24" ht="12.6" hidden="1" customHeight="1" outlineLevel="2">
      <c r="A3371" s="1006">
        <v>44453</v>
      </c>
      <c r="B3371" s="1163" t="s">
        <v>5698</v>
      </c>
      <c r="C3371" s="955" t="s">
        <v>9131</v>
      </c>
      <c r="D3371" s="975" t="s">
        <v>5700</v>
      </c>
      <c r="E3371" s="968"/>
      <c r="F3371" s="972"/>
      <c r="G3371" s="970"/>
      <c r="H3371" s="967"/>
      <c r="I3371" s="970"/>
      <c r="J3371" s="967"/>
      <c r="K3371" s="970"/>
      <c r="L3371" s="967"/>
      <c r="M3371" s="970"/>
      <c r="N3371" s="967"/>
      <c r="O3371" s="970"/>
      <c r="P3371" s="967"/>
      <c r="Q3371" s="970"/>
      <c r="R3371" s="967"/>
      <c r="S3371" s="970"/>
      <c r="T3371" s="967"/>
      <c r="U3371" s="970"/>
      <c r="V3371" s="967"/>
      <c r="W3371" s="970"/>
      <c r="X3371" s="1261"/>
    </row>
    <row r="3372" spans="1:24" ht="12.6" hidden="1" customHeight="1" outlineLevel="2">
      <c r="A3372" s="1006">
        <v>44453</v>
      </c>
      <c r="B3372" s="1163" t="s">
        <v>5698</v>
      </c>
      <c r="C3372" s="955" t="s">
        <v>9132</v>
      </c>
      <c r="D3372" s="966"/>
      <c r="E3372" s="968"/>
      <c r="F3372" s="969" t="s">
        <v>5700</v>
      </c>
      <c r="G3372" s="970"/>
      <c r="H3372" s="967"/>
      <c r="I3372" s="970"/>
      <c r="J3372" s="967"/>
      <c r="K3372" s="970"/>
      <c r="L3372" s="967"/>
      <c r="M3372" s="970"/>
      <c r="N3372" s="967"/>
      <c r="O3372" s="970"/>
      <c r="P3372" s="967"/>
      <c r="Q3372" s="970"/>
      <c r="R3372" s="967"/>
      <c r="S3372" s="970"/>
      <c r="T3372" s="967"/>
      <c r="U3372" s="970"/>
      <c r="V3372" s="967"/>
      <c r="W3372" s="970"/>
      <c r="X3372" s="1261"/>
    </row>
    <row r="3373" spans="1:24" ht="12.6" hidden="1" customHeight="1" outlineLevel="2">
      <c r="A3373" s="1006">
        <v>44453</v>
      </c>
      <c r="B3373" s="1163" t="s">
        <v>5698</v>
      </c>
      <c r="C3373" s="955" t="s">
        <v>9133</v>
      </c>
      <c r="D3373" s="966"/>
      <c r="E3373" s="977" t="s">
        <v>5700</v>
      </c>
      <c r="F3373" s="972"/>
      <c r="G3373" s="970"/>
      <c r="H3373" s="967"/>
      <c r="I3373" s="970"/>
      <c r="J3373" s="967"/>
      <c r="K3373" s="970"/>
      <c r="L3373" s="967"/>
      <c r="M3373" s="970"/>
      <c r="N3373" s="967"/>
      <c r="O3373" s="970"/>
      <c r="P3373" s="967"/>
      <c r="Q3373" s="970"/>
      <c r="R3373" s="967"/>
      <c r="S3373" s="970"/>
      <c r="T3373" s="967"/>
      <c r="U3373" s="970"/>
      <c r="V3373" s="967"/>
      <c r="W3373" s="970"/>
      <c r="X3373" s="1261"/>
    </row>
    <row r="3374" spans="1:24" ht="12.6" hidden="1" customHeight="1" outlineLevel="2">
      <c r="A3374" s="1006">
        <v>44453</v>
      </c>
      <c r="B3374" s="1163" t="s">
        <v>5698</v>
      </c>
      <c r="C3374" s="955" t="s">
        <v>9134</v>
      </c>
      <c r="D3374" s="966"/>
      <c r="E3374" s="968"/>
      <c r="F3374" s="972"/>
      <c r="G3374" s="970"/>
      <c r="H3374" s="974" t="s">
        <v>5700</v>
      </c>
      <c r="I3374" s="970"/>
      <c r="J3374" s="967"/>
      <c r="K3374" s="970"/>
      <c r="L3374" s="967"/>
      <c r="M3374" s="970"/>
      <c r="N3374" s="967"/>
      <c r="O3374" s="970"/>
      <c r="P3374" s="967"/>
      <c r="Q3374" s="970"/>
      <c r="R3374" s="967"/>
      <c r="S3374" s="970"/>
      <c r="T3374" s="967"/>
      <c r="U3374" s="973" t="s">
        <v>5700</v>
      </c>
      <c r="V3374" s="967"/>
      <c r="W3374" s="970"/>
      <c r="X3374" s="1261"/>
    </row>
    <row r="3375" spans="1:24" ht="12.6" hidden="1" customHeight="1" outlineLevel="2">
      <c r="A3375" s="1006">
        <v>44453</v>
      </c>
      <c r="B3375" s="1163" t="s">
        <v>5698</v>
      </c>
      <c r="C3375" s="955" t="s">
        <v>9135</v>
      </c>
      <c r="D3375" s="975" t="s">
        <v>5700</v>
      </c>
      <c r="E3375" s="968"/>
      <c r="F3375" s="972"/>
      <c r="G3375" s="970"/>
      <c r="H3375" s="967"/>
      <c r="I3375" s="970"/>
      <c r="J3375" s="967"/>
      <c r="K3375" s="970"/>
      <c r="L3375" s="967"/>
      <c r="M3375" s="970"/>
      <c r="N3375" s="967"/>
      <c r="O3375" s="970"/>
      <c r="P3375" s="967"/>
      <c r="Q3375" s="970"/>
      <c r="R3375" s="967"/>
      <c r="S3375" s="970"/>
      <c r="T3375" s="967"/>
      <c r="U3375" s="970"/>
      <c r="V3375" s="967"/>
      <c r="W3375" s="970"/>
      <c r="X3375" s="1261"/>
    </row>
    <row r="3376" spans="1:24" ht="12.6" hidden="1" customHeight="1" outlineLevel="2">
      <c r="A3376" s="1006">
        <v>44453</v>
      </c>
      <c r="B3376" s="1163" t="s">
        <v>5698</v>
      </c>
      <c r="C3376" s="955" t="s">
        <v>9136</v>
      </c>
      <c r="D3376" s="966"/>
      <c r="E3376" s="968"/>
      <c r="F3376" s="969" t="s">
        <v>5700</v>
      </c>
      <c r="G3376" s="970"/>
      <c r="H3376" s="967"/>
      <c r="I3376" s="970"/>
      <c r="J3376" s="967"/>
      <c r="K3376" s="970"/>
      <c r="L3376" s="967"/>
      <c r="M3376" s="970"/>
      <c r="N3376" s="967"/>
      <c r="O3376" s="970"/>
      <c r="P3376" s="967"/>
      <c r="Q3376" s="970"/>
      <c r="R3376" s="967"/>
      <c r="S3376" s="970"/>
      <c r="T3376" s="967"/>
      <c r="U3376" s="970"/>
      <c r="V3376" s="967"/>
      <c r="W3376" s="970"/>
      <c r="X3376" s="1261"/>
    </row>
    <row r="3377" spans="1:26" ht="12.6" hidden="1" customHeight="1" outlineLevel="2">
      <c r="A3377" s="1006">
        <v>44453</v>
      </c>
      <c r="B3377" s="1163" t="s">
        <v>5698</v>
      </c>
      <c r="C3377" s="955" t="s">
        <v>9137</v>
      </c>
      <c r="D3377" s="966"/>
      <c r="E3377" s="968"/>
      <c r="F3377" s="972"/>
      <c r="G3377" s="973" t="s">
        <v>5700</v>
      </c>
      <c r="H3377" s="967"/>
      <c r="I3377" s="970"/>
      <c r="J3377" s="967"/>
      <c r="K3377" s="970"/>
      <c r="L3377" s="967"/>
      <c r="M3377" s="970"/>
      <c r="N3377" s="967"/>
      <c r="O3377" s="970"/>
      <c r="P3377" s="967"/>
      <c r="Q3377" s="970"/>
      <c r="R3377" s="967"/>
      <c r="S3377" s="970"/>
      <c r="T3377" s="967"/>
      <c r="U3377" s="970"/>
      <c r="V3377" s="967"/>
      <c r="W3377" s="970"/>
      <c r="X3377" s="1261"/>
      <c r="Y3377" s="967"/>
      <c r="Z3377" s="1032"/>
    </row>
    <row r="3378" spans="1:26" ht="12.6" hidden="1" customHeight="1" outlineLevel="2">
      <c r="A3378" s="1006">
        <v>44453</v>
      </c>
      <c r="B3378" s="1163" t="s">
        <v>5698</v>
      </c>
      <c r="C3378" s="955" t="s">
        <v>9138</v>
      </c>
      <c r="D3378" s="966"/>
      <c r="E3378" s="968"/>
      <c r="F3378" s="972"/>
      <c r="G3378" s="970"/>
      <c r="H3378" s="967"/>
      <c r="I3378" s="970"/>
      <c r="J3378" s="967"/>
      <c r="K3378" s="973" t="s">
        <v>5700</v>
      </c>
      <c r="L3378" s="967"/>
      <c r="M3378" s="970"/>
      <c r="N3378" s="967"/>
      <c r="O3378" s="970"/>
      <c r="P3378" s="967"/>
      <c r="Q3378" s="970"/>
      <c r="R3378" s="967"/>
      <c r="S3378" s="970"/>
      <c r="T3378" s="967"/>
      <c r="U3378" s="970"/>
      <c r="V3378" s="967"/>
      <c r="W3378" s="970"/>
      <c r="X3378" s="1261"/>
      <c r="Y3378" s="967"/>
      <c r="Z3378" s="1032"/>
    </row>
    <row r="3379" spans="1:26" ht="12.6" hidden="1" customHeight="1" outlineLevel="1">
      <c r="A3379" s="998">
        <v>44454</v>
      </c>
      <c r="B3379" s="1163" t="s">
        <v>9139</v>
      </c>
      <c r="C3379" s="955" t="s">
        <v>9140</v>
      </c>
      <c r="D3379" s="966"/>
      <c r="E3379" s="968"/>
      <c r="F3379" s="972"/>
      <c r="G3379" s="970"/>
      <c r="H3379" s="974" t="s">
        <v>5700</v>
      </c>
      <c r="I3379" s="970"/>
      <c r="J3379" s="967"/>
      <c r="K3379" s="970"/>
      <c r="L3379" s="967"/>
      <c r="M3379" s="970"/>
      <c r="N3379" s="967"/>
      <c r="O3379" s="970"/>
      <c r="P3379" s="967"/>
      <c r="Q3379" s="970"/>
      <c r="R3379" s="967"/>
      <c r="S3379" s="970"/>
      <c r="T3379" s="967"/>
      <c r="U3379" s="970"/>
      <c r="V3379" s="967"/>
      <c r="W3379" s="970"/>
      <c r="X3379" s="1261"/>
      <c r="Y3379" s="967"/>
      <c r="Z3379" s="1032"/>
    </row>
    <row r="3380" spans="1:26" ht="12.6" hidden="1" customHeight="1" outlineLevel="2">
      <c r="A3380" s="998">
        <v>44454</v>
      </c>
      <c r="B3380" s="1163" t="s">
        <v>5698</v>
      </c>
      <c r="C3380" s="955" t="s">
        <v>9141</v>
      </c>
      <c r="D3380" s="966"/>
      <c r="E3380" s="968"/>
      <c r="F3380" s="969" t="s">
        <v>5700</v>
      </c>
      <c r="G3380" s="970"/>
      <c r="H3380" s="967"/>
      <c r="I3380" s="970"/>
      <c r="J3380" s="967"/>
      <c r="K3380" s="970"/>
      <c r="L3380" s="967"/>
      <c r="M3380" s="970"/>
      <c r="N3380" s="967"/>
      <c r="O3380" s="970"/>
      <c r="P3380" s="967"/>
      <c r="Q3380" s="970"/>
      <c r="R3380" s="967"/>
      <c r="S3380" s="970"/>
      <c r="T3380" s="967"/>
      <c r="U3380" s="970"/>
      <c r="V3380" s="967"/>
      <c r="W3380" s="970"/>
      <c r="X3380" s="1261"/>
      <c r="Y3380" s="967"/>
      <c r="Z3380" s="1032"/>
    </row>
    <row r="3381" spans="1:26" ht="12.6" hidden="1" customHeight="1" outlineLevel="2">
      <c r="A3381" s="998">
        <v>44454</v>
      </c>
      <c r="B3381" s="1163" t="s">
        <v>5698</v>
      </c>
      <c r="C3381" s="955" t="s">
        <v>9142</v>
      </c>
      <c r="D3381" s="966"/>
      <c r="E3381" s="968"/>
      <c r="F3381" s="969" t="s">
        <v>5700</v>
      </c>
      <c r="G3381" s="970"/>
      <c r="H3381" s="967"/>
      <c r="I3381" s="970"/>
      <c r="J3381" s="967"/>
      <c r="K3381" s="970"/>
      <c r="L3381" s="967"/>
      <c r="M3381" s="970"/>
      <c r="N3381" s="967"/>
      <c r="O3381" s="970"/>
      <c r="P3381" s="967"/>
      <c r="Q3381" s="970"/>
      <c r="R3381" s="967"/>
      <c r="S3381" s="970"/>
      <c r="T3381" s="967"/>
      <c r="U3381" s="970"/>
      <c r="V3381" s="967"/>
      <c r="W3381" s="970"/>
      <c r="X3381" s="1261"/>
      <c r="Y3381" s="967"/>
      <c r="Z3381" s="1032"/>
    </row>
    <row r="3382" spans="1:26" ht="12.6" hidden="1" customHeight="1" outlineLevel="2">
      <c r="A3382" s="998">
        <v>44454</v>
      </c>
      <c r="B3382" s="1163" t="s">
        <v>5698</v>
      </c>
      <c r="C3382" s="955" t="s">
        <v>9143</v>
      </c>
      <c r="D3382" s="966"/>
      <c r="E3382" s="977" t="s">
        <v>5700</v>
      </c>
      <c r="F3382" s="972"/>
      <c r="G3382" s="970"/>
      <c r="H3382" s="967"/>
      <c r="I3382" s="970"/>
      <c r="J3382" s="967"/>
      <c r="K3382" s="970"/>
      <c r="L3382" s="967"/>
      <c r="M3382" s="970"/>
      <c r="N3382" s="967"/>
      <c r="O3382" s="970"/>
      <c r="P3382" s="967"/>
      <c r="Q3382" s="970"/>
      <c r="R3382" s="967"/>
      <c r="S3382" s="970"/>
      <c r="T3382" s="967"/>
      <c r="U3382" s="970"/>
      <c r="V3382" s="967"/>
      <c r="W3382" s="970"/>
      <c r="X3382" s="1261"/>
      <c r="Y3382" s="967"/>
      <c r="Z3382" s="1032"/>
    </row>
    <row r="3383" spans="1:26" ht="12.6" hidden="1" customHeight="1" outlineLevel="2">
      <c r="A3383" s="998">
        <v>44454</v>
      </c>
      <c r="B3383" s="1163" t="s">
        <v>5739</v>
      </c>
      <c r="C3383" s="955" t="s">
        <v>9144</v>
      </c>
      <c r="D3383" s="966"/>
      <c r="E3383" s="968"/>
      <c r="F3383" s="972"/>
      <c r="G3383" s="970"/>
      <c r="H3383" s="967"/>
      <c r="I3383" s="970"/>
      <c r="J3383" s="974" t="s">
        <v>5700</v>
      </c>
      <c r="K3383" s="970"/>
      <c r="L3383" s="967"/>
      <c r="M3383" s="970"/>
      <c r="N3383" s="967"/>
      <c r="O3383" s="970"/>
      <c r="P3383" s="967"/>
      <c r="Q3383" s="970"/>
      <c r="R3383" s="967"/>
      <c r="S3383" s="970"/>
      <c r="T3383" s="967"/>
      <c r="U3383" s="970"/>
      <c r="V3383" s="967"/>
      <c r="W3383" s="970"/>
      <c r="X3383" s="1261"/>
      <c r="Y3383" s="967"/>
      <c r="Z3383" s="1032"/>
    </row>
    <row r="3384" spans="1:26" ht="12.6" hidden="1" customHeight="1" outlineLevel="2">
      <c r="A3384" s="998">
        <v>44454</v>
      </c>
      <c r="B3384" s="1163" t="s">
        <v>5698</v>
      </c>
      <c r="C3384" s="955" t="s">
        <v>9145</v>
      </c>
      <c r="D3384" s="966"/>
      <c r="E3384" s="968"/>
      <c r="F3384" s="972"/>
      <c r="G3384" s="973" t="s">
        <v>5700</v>
      </c>
      <c r="H3384" s="967"/>
      <c r="I3384" s="970"/>
      <c r="J3384" s="967"/>
      <c r="K3384" s="970"/>
      <c r="L3384" s="967"/>
      <c r="M3384" s="970"/>
      <c r="N3384" s="967"/>
      <c r="O3384" s="970"/>
      <c r="P3384" s="967"/>
      <c r="Q3384" s="970"/>
      <c r="R3384" s="967"/>
      <c r="S3384" s="970"/>
      <c r="T3384" s="967"/>
      <c r="U3384" s="970"/>
      <c r="V3384" s="967"/>
      <c r="W3384" s="970"/>
      <c r="X3384" s="1261"/>
      <c r="Y3384" s="967"/>
      <c r="Z3384" s="1032"/>
    </row>
    <row r="3385" spans="1:26" ht="12.6" hidden="1" customHeight="1" outlineLevel="2">
      <c r="A3385" s="998">
        <v>44454</v>
      </c>
      <c r="B3385" s="1163" t="s">
        <v>5698</v>
      </c>
      <c r="C3385" s="955" t="s">
        <v>9146</v>
      </c>
      <c r="D3385" s="966"/>
      <c r="E3385" s="968"/>
      <c r="F3385" s="969" t="s">
        <v>5700</v>
      </c>
      <c r="G3385" s="970"/>
      <c r="H3385" s="967"/>
      <c r="I3385" s="970"/>
      <c r="J3385" s="967"/>
      <c r="K3385" s="970"/>
      <c r="L3385" s="967"/>
      <c r="M3385" s="970"/>
      <c r="N3385" s="967"/>
      <c r="O3385" s="970"/>
      <c r="P3385" s="967"/>
      <c r="Q3385" s="970"/>
      <c r="R3385" s="967"/>
      <c r="S3385" s="970"/>
      <c r="T3385" s="967"/>
      <c r="U3385" s="970"/>
      <c r="V3385" s="967"/>
      <c r="W3385" s="970"/>
      <c r="X3385" s="1261"/>
      <c r="Y3385" s="967"/>
      <c r="Z3385" s="1032"/>
    </row>
    <row r="3386" spans="1:26" ht="12.6" hidden="1" customHeight="1" outlineLevel="2">
      <c r="A3386" s="998">
        <v>44454</v>
      </c>
      <c r="B3386" s="1163" t="s">
        <v>5698</v>
      </c>
      <c r="C3386" s="955" t="s">
        <v>9147</v>
      </c>
      <c r="D3386" s="966"/>
      <c r="E3386" s="977" t="s">
        <v>5700</v>
      </c>
      <c r="F3386" s="972"/>
      <c r="G3386" s="970"/>
      <c r="H3386" s="967"/>
      <c r="I3386" s="970"/>
      <c r="J3386" s="967"/>
      <c r="K3386" s="970"/>
      <c r="L3386" s="967"/>
      <c r="M3386" s="970"/>
      <c r="N3386" s="967"/>
      <c r="O3386" s="970"/>
      <c r="P3386" s="967"/>
      <c r="Q3386" s="970"/>
      <c r="R3386" s="967"/>
      <c r="S3386" s="970"/>
      <c r="T3386" s="967"/>
      <c r="U3386" s="970"/>
      <c r="V3386" s="967"/>
      <c r="W3386" s="970"/>
      <c r="X3386" s="1261"/>
      <c r="Y3386" s="967"/>
      <c r="Z3386" s="1032"/>
    </row>
    <row r="3387" spans="1:26" ht="25.2" hidden="1" customHeight="1" outlineLevel="2">
      <c r="A3387" s="998">
        <v>44454</v>
      </c>
      <c r="B3387" s="1163" t="s">
        <v>5698</v>
      </c>
      <c r="C3387" s="955" t="s">
        <v>9148</v>
      </c>
      <c r="D3387" s="966"/>
      <c r="E3387" s="968"/>
      <c r="F3387" s="972"/>
      <c r="G3387" s="970"/>
      <c r="H3387" s="967"/>
      <c r="I3387" s="970"/>
      <c r="J3387" s="967"/>
      <c r="K3387" s="970"/>
      <c r="L3387" s="967"/>
      <c r="M3387" s="970"/>
      <c r="N3387" s="967"/>
      <c r="O3387" s="970"/>
      <c r="P3387" s="967"/>
      <c r="Q3387" s="970"/>
      <c r="R3387" s="967"/>
      <c r="S3387" s="970"/>
      <c r="T3387" s="967"/>
      <c r="U3387" s="970"/>
      <c r="V3387" s="967"/>
      <c r="W3387" s="970"/>
      <c r="X3387" s="1261"/>
      <c r="Y3387" s="967"/>
      <c r="Z3387" s="1032"/>
    </row>
    <row r="3388" spans="1:26" ht="25.2" hidden="1" customHeight="1" outlineLevel="2">
      <c r="A3388" s="998">
        <v>44454</v>
      </c>
      <c r="B3388" s="1163" t="s">
        <v>5698</v>
      </c>
      <c r="C3388" s="955" t="s">
        <v>9149</v>
      </c>
      <c r="D3388" s="966"/>
      <c r="E3388" s="977" t="s">
        <v>5700</v>
      </c>
      <c r="F3388" s="972"/>
      <c r="G3388" s="970"/>
      <c r="H3388" s="967"/>
      <c r="I3388" s="970"/>
      <c r="J3388" s="967"/>
      <c r="K3388" s="970"/>
      <c r="L3388" s="967"/>
      <c r="M3388" s="970"/>
      <c r="N3388" s="967"/>
      <c r="O3388" s="970"/>
      <c r="P3388" s="967"/>
      <c r="Q3388" s="970"/>
      <c r="R3388" s="967"/>
      <c r="S3388" s="970"/>
      <c r="T3388" s="967"/>
      <c r="U3388" s="970"/>
      <c r="V3388" s="967"/>
      <c r="W3388" s="970"/>
      <c r="X3388" s="1261"/>
      <c r="Y3388" s="967"/>
      <c r="Z3388" s="1032" t="s">
        <v>8161</v>
      </c>
    </row>
    <row r="3389" spans="1:26" ht="25.2" hidden="1" customHeight="1" outlineLevel="2">
      <c r="A3389" s="998">
        <v>44454</v>
      </c>
      <c r="B3389" s="1163" t="s">
        <v>5698</v>
      </c>
      <c r="C3389" s="955" t="s">
        <v>9150</v>
      </c>
      <c r="D3389" s="966"/>
      <c r="E3389" s="977" t="s">
        <v>5700</v>
      </c>
      <c r="F3389" s="972"/>
      <c r="G3389" s="970"/>
      <c r="H3389" s="967"/>
      <c r="I3389" s="970"/>
      <c r="J3389" s="967"/>
      <c r="K3389" s="970"/>
      <c r="L3389" s="967"/>
      <c r="M3389" s="970"/>
      <c r="N3389" s="967"/>
      <c r="O3389" s="970"/>
      <c r="P3389" s="967"/>
      <c r="Q3389" s="970"/>
      <c r="R3389" s="967"/>
      <c r="S3389" s="970"/>
      <c r="T3389" s="967"/>
      <c r="U3389" s="970"/>
      <c r="V3389" s="967"/>
      <c r="W3389" s="970"/>
      <c r="X3389" s="1261"/>
      <c r="Y3389" s="967"/>
      <c r="Z3389" s="1032"/>
    </row>
    <row r="3390" spans="1:26" ht="12.6" hidden="1" customHeight="1" outlineLevel="2">
      <c r="A3390" s="998">
        <v>44454</v>
      </c>
      <c r="B3390" s="1163" t="s">
        <v>5698</v>
      </c>
      <c r="C3390" s="955" t="s">
        <v>9151</v>
      </c>
      <c r="D3390" s="966"/>
      <c r="E3390" s="968"/>
      <c r="F3390" s="972"/>
      <c r="G3390" s="970"/>
      <c r="H3390" s="967"/>
      <c r="I3390" s="970"/>
      <c r="J3390" s="967"/>
      <c r="K3390" s="970"/>
      <c r="L3390" s="967"/>
      <c r="M3390" s="970"/>
      <c r="N3390" s="967"/>
      <c r="O3390" s="970"/>
      <c r="P3390" s="967"/>
      <c r="Q3390" s="970"/>
      <c r="R3390" s="974" t="s">
        <v>5700</v>
      </c>
      <c r="S3390" s="970"/>
      <c r="T3390" s="967"/>
      <c r="U3390" s="970"/>
      <c r="V3390" s="967"/>
      <c r="W3390" s="970"/>
      <c r="X3390" s="1261"/>
      <c r="Y3390" s="967"/>
      <c r="Z3390" s="1032"/>
    </row>
    <row r="3391" spans="1:26" ht="12.6" hidden="1" customHeight="1" outlineLevel="2">
      <c r="A3391" s="998">
        <v>44454</v>
      </c>
      <c r="B3391" s="1163" t="s">
        <v>5698</v>
      </c>
      <c r="C3391" s="955" t="s">
        <v>9152</v>
      </c>
      <c r="D3391" s="966"/>
      <c r="E3391" s="968"/>
      <c r="F3391" s="972"/>
      <c r="G3391" s="970"/>
      <c r="H3391" s="967"/>
      <c r="I3391" s="970"/>
      <c r="J3391" s="967"/>
      <c r="K3391" s="970"/>
      <c r="L3391" s="967"/>
      <c r="M3391" s="970"/>
      <c r="N3391" s="967"/>
      <c r="O3391" s="970"/>
      <c r="P3391" s="967"/>
      <c r="Q3391" s="973" t="s">
        <v>5700</v>
      </c>
      <c r="R3391" s="967"/>
      <c r="S3391" s="970"/>
      <c r="T3391" s="967"/>
      <c r="U3391" s="970"/>
      <c r="V3391" s="967"/>
      <c r="W3391" s="970"/>
      <c r="X3391" s="1261"/>
      <c r="Y3391" s="967"/>
      <c r="Z3391" s="1032"/>
    </row>
    <row r="3392" spans="1:26" ht="12.6" hidden="1" customHeight="1" outlineLevel="2">
      <c r="A3392" s="998">
        <v>44454</v>
      </c>
      <c r="B3392" s="1163" t="s">
        <v>5698</v>
      </c>
      <c r="C3392" s="955" t="s">
        <v>9153</v>
      </c>
      <c r="D3392" s="966"/>
      <c r="E3392" s="977" t="s">
        <v>5700</v>
      </c>
      <c r="F3392" s="972"/>
      <c r="G3392" s="970"/>
      <c r="H3392" s="967"/>
      <c r="I3392" s="970"/>
      <c r="J3392" s="967"/>
      <c r="K3392" s="970"/>
      <c r="L3392" s="967"/>
      <c r="M3392" s="970"/>
      <c r="N3392" s="967"/>
      <c r="O3392" s="970"/>
      <c r="P3392" s="967"/>
      <c r="Q3392" s="970"/>
      <c r="R3392" s="967"/>
      <c r="S3392" s="970"/>
      <c r="T3392" s="967"/>
      <c r="U3392" s="970"/>
      <c r="V3392" s="967"/>
      <c r="W3392" s="970"/>
      <c r="X3392" s="1261"/>
      <c r="Y3392" s="967"/>
      <c r="Z3392" s="1032"/>
    </row>
    <row r="3393" spans="1:26" ht="12.6" hidden="1" customHeight="1" outlineLevel="2">
      <c r="A3393" s="998">
        <v>44454</v>
      </c>
      <c r="B3393" s="1163" t="s">
        <v>5698</v>
      </c>
      <c r="C3393" s="955" t="s">
        <v>9154</v>
      </c>
      <c r="D3393" s="966"/>
      <c r="E3393" s="968"/>
      <c r="F3393" s="972"/>
      <c r="G3393" s="970"/>
      <c r="H3393" s="974" t="s">
        <v>5700</v>
      </c>
      <c r="I3393" s="970"/>
      <c r="J3393" s="967"/>
      <c r="K3393" s="970"/>
      <c r="L3393" s="967"/>
      <c r="M3393" s="970"/>
      <c r="N3393" s="967"/>
      <c r="O3393" s="970"/>
      <c r="P3393" s="967"/>
      <c r="Q3393" s="970"/>
      <c r="R3393" s="967"/>
      <c r="S3393" s="970"/>
      <c r="T3393" s="967"/>
      <c r="U3393" s="970"/>
      <c r="V3393" s="967"/>
      <c r="W3393" s="970"/>
      <c r="X3393" s="1261"/>
      <c r="Y3393" s="967"/>
      <c r="Z3393" s="1032"/>
    </row>
    <row r="3394" spans="1:26" ht="12.6" hidden="1" customHeight="1" outlineLevel="2">
      <c r="A3394" s="998">
        <v>44454</v>
      </c>
      <c r="B3394" s="1163" t="s">
        <v>5698</v>
      </c>
      <c r="C3394" s="955" t="s">
        <v>9155</v>
      </c>
      <c r="D3394" s="966"/>
      <c r="E3394" s="968"/>
      <c r="F3394" s="972"/>
      <c r="G3394" s="970"/>
      <c r="H3394" s="974" t="s">
        <v>5700</v>
      </c>
      <c r="I3394" s="970"/>
      <c r="J3394" s="967"/>
      <c r="K3394" s="970"/>
      <c r="L3394" s="967"/>
      <c r="M3394" s="970"/>
      <c r="N3394" s="967"/>
      <c r="O3394" s="970"/>
      <c r="P3394" s="967"/>
      <c r="Q3394" s="970"/>
      <c r="R3394" s="967"/>
      <c r="S3394" s="970"/>
      <c r="T3394" s="967"/>
      <c r="U3394" s="970"/>
      <c r="V3394" s="967"/>
      <c r="W3394" s="970"/>
      <c r="X3394" s="1261"/>
      <c r="Y3394" s="967"/>
      <c r="Z3394" s="1032"/>
    </row>
    <row r="3395" spans="1:26" ht="12.6" hidden="1" customHeight="1" outlineLevel="2">
      <c r="A3395" s="998">
        <v>44454</v>
      </c>
      <c r="B3395" s="1163" t="s">
        <v>5698</v>
      </c>
      <c r="C3395" s="955" t="s">
        <v>9156</v>
      </c>
      <c r="D3395" s="966"/>
      <c r="E3395" s="977" t="s">
        <v>5700</v>
      </c>
      <c r="F3395" s="972"/>
      <c r="G3395" s="970"/>
      <c r="H3395" s="967"/>
      <c r="I3395" s="970"/>
      <c r="J3395" s="967"/>
      <c r="K3395" s="970"/>
      <c r="L3395" s="967"/>
      <c r="M3395" s="970"/>
      <c r="N3395" s="967"/>
      <c r="O3395" s="970"/>
      <c r="P3395" s="967"/>
      <c r="Q3395" s="970"/>
      <c r="R3395" s="967"/>
      <c r="S3395" s="970"/>
      <c r="T3395" s="967"/>
      <c r="U3395" s="970"/>
      <c r="V3395" s="967"/>
      <c r="W3395" s="970"/>
      <c r="X3395" s="1261"/>
      <c r="Y3395" s="967"/>
      <c r="Z3395" s="1032"/>
    </row>
    <row r="3396" spans="1:26" ht="12.6" hidden="1" customHeight="1" outlineLevel="2">
      <c r="A3396" s="998">
        <v>44454</v>
      </c>
      <c r="B3396" s="1163" t="s">
        <v>5698</v>
      </c>
      <c r="C3396" s="955" t="s">
        <v>9157</v>
      </c>
      <c r="D3396" s="966"/>
      <c r="E3396" s="968"/>
      <c r="F3396" s="972"/>
      <c r="G3396" s="970"/>
      <c r="H3396" s="974" t="s">
        <v>5700</v>
      </c>
      <c r="I3396" s="970"/>
      <c r="J3396" s="967"/>
      <c r="K3396" s="970"/>
      <c r="L3396" s="967"/>
      <c r="M3396" s="970"/>
      <c r="N3396" s="967"/>
      <c r="O3396" s="970"/>
      <c r="P3396" s="967"/>
      <c r="Q3396" s="970"/>
      <c r="R3396" s="967"/>
      <c r="S3396" s="970"/>
      <c r="T3396" s="967"/>
      <c r="U3396" s="970"/>
      <c r="V3396" s="967"/>
      <c r="W3396" s="970"/>
      <c r="X3396" s="1261"/>
      <c r="Y3396" s="967"/>
      <c r="Z3396" s="1032"/>
    </row>
    <row r="3397" spans="1:26" ht="12.6" hidden="1" customHeight="1" outlineLevel="2">
      <c r="A3397" s="998">
        <v>44454</v>
      </c>
      <c r="B3397" s="1163" t="s">
        <v>5745</v>
      </c>
      <c r="C3397" s="955" t="s">
        <v>9158</v>
      </c>
      <c r="D3397" s="975" t="s">
        <v>5700</v>
      </c>
      <c r="E3397" s="968"/>
      <c r="F3397" s="972"/>
      <c r="G3397" s="970"/>
      <c r="H3397" s="967"/>
      <c r="I3397" s="970"/>
      <c r="J3397" s="967"/>
      <c r="K3397" s="970"/>
      <c r="L3397" s="967"/>
      <c r="M3397" s="970"/>
      <c r="N3397" s="967"/>
      <c r="O3397" s="970"/>
      <c r="P3397" s="967"/>
      <c r="Q3397" s="970"/>
      <c r="R3397" s="967"/>
      <c r="S3397" s="970"/>
      <c r="T3397" s="967"/>
      <c r="U3397" s="970"/>
      <c r="V3397" s="967"/>
      <c r="W3397" s="970"/>
      <c r="X3397" s="1261"/>
      <c r="Y3397" s="967"/>
      <c r="Z3397" s="1032"/>
    </row>
    <row r="3398" spans="1:26" ht="25.2" hidden="1" customHeight="1" outlineLevel="1">
      <c r="A3398" s="976">
        <v>44455</v>
      </c>
      <c r="B3398" s="1163" t="s">
        <v>5698</v>
      </c>
      <c r="C3398" s="955" t="s">
        <v>9159</v>
      </c>
      <c r="D3398" s="966"/>
      <c r="E3398" s="968"/>
      <c r="F3398" s="969" t="s">
        <v>5700</v>
      </c>
      <c r="G3398" s="970"/>
      <c r="H3398" s="967"/>
      <c r="I3398" s="973" t="s">
        <v>5700</v>
      </c>
      <c r="J3398" s="967"/>
      <c r="K3398" s="970"/>
      <c r="L3398" s="967"/>
      <c r="M3398" s="970"/>
      <c r="N3398" s="967"/>
      <c r="O3398" s="970"/>
      <c r="P3398" s="967"/>
      <c r="Q3398" s="970"/>
      <c r="R3398" s="967"/>
      <c r="S3398" s="970"/>
      <c r="T3398" s="967"/>
      <c r="U3398" s="970"/>
      <c r="V3398" s="967"/>
      <c r="W3398" s="970"/>
      <c r="X3398" s="1261"/>
      <c r="Y3398" s="967"/>
      <c r="Z3398" s="1032"/>
    </row>
    <row r="3399" spans="1:26" ht="12.6" hidden="1" customHeight="1" outlineLevel="2">
      <c r="A3399" s="976">
        <v>44455</v>
      </c>
      <c r="B3399" s="1163" t="s">
        <v>5745</v>
      </c>
      <c r="C3399" s="955" t="s">
        <v>9160</v>
      </c>
      <c r="D3399" s="966"/>
      <c r="E3399" s="968"/>
      <c r="F3399" s="972"/>
      <c r="G3399" s="970"/>
      <c r="H3399" s="967"/>
      <c r="I3399" s="970"/>
      <c r="J3399" s="967"/>
      <c r="K3399" s="970"/>
      <c r="L3399" s="967"/>
      <c r="M3399" s="970"/>
      <c r="N3399" s="967"/>
      <c r="O3399" s="970"/>
      <c r="P3399" s="967"/>
      <c r="Q3399" s="973" t="s">
        <v>5700</v>
      </c>
      <c r="R3399" s="967"/>
      <c r="S3399" s="970"/>
      <c r="T3399" s="967"/>
      <c r="U3399" s="970"/>
      <c r="V3399" s="967"/>
      <c r="W3399" s="970"/>
      <c r="X3399" s="1261"/>
      <c r="Y3399" s="967"/>
      <c r="Z3399" s="1032"/>
    </row>
    <row r="3400" spans="1:26" ht="25.2" hidden="1" customHeight="1" outlineLevel="2">
      <c r="A3400" s="976">
        <v>44455</v>
      </c>
      <c r="B3400" s="1163" t="s">
        <v>5698</v>
      </c>
      <c r="C3400" s="955" t="s">
        <v>9161</v>
      </c>
      <c r="D3400" s="966"/>
      <c r="E3400" s="977" t="s">
        <v>5700</v>
      </c>
      <c r="F3400" s="972"/>
      <c r="G3400" s="970"/>
      <c r="H3400" s="967"/>
      <c r="I3400" s="970"/>
      <c r="J3400" s="967"/>
      <c r="K3400" s="970"/>
      <c r="L3400" s="967"/>
      <c r="M3400" s="970"/>
      <c r="N3400" s="967"/>
      <c r="O3400" s="970"/>
      <c r="P3400" s="967"/>
      <c r="Q3400" s="970"/>
      <c r="R3400" s="967"/>
      <c r="S3400" s="970"/>
      <c r="T3400" s="967"/>
      <c r="U3400" s="970"/>
      <c r="V3400" s="967"/>
      <c r="W3400" s="970"/>
      <c r="X3400" s="1261"/>
      <c r="Y3400" s="967"/>
      <c r="Z3400" s="1032"/>
    </row>
    <row r="3401" spans="1:26" ht="12.6" hidden="1" customHeight="1" outlineLevel="2">
      <c r="A3401" s="976">
        <v>44455</v>
      </c>
      <c r="B3401" s="1163" t="s">
        <v>5698</v>
      </c>
      <c r="C3401" s="955" t="s">
        <v>9162</v>
      </c>
      <c r="D3401" s="966"/>
      <c r="E3401" s="968"/>
      <c r="F3401" s="972"/>
      <c r="G3401" s="970"/>
      <c r="H3401" s="967"/>
      <c r="I3401" s="970"/>
      <c r="J3401" s="967"/>
      <c r="K3401" s="970"/>
      <c r="L3401" s="967"/>
      <c r="M3401" s="970"/>
      <c r="N3401" s="967"/>
      <c r="O3401" s="970"/>
      <c r="P3401" s="967"/>
      <c r="Q3401" s="970"/>
      <c r="R3401" s="967"/>
      <c r="S3401" s="970"/>
      <c r="T3401" s="974" t="s">
        <v>5700</v>
      </c>
      <c r="U3401" s="970"/>
      <c r="V3401" s="967"/>
      <c r="W3401" s="970"/>
      <c r="X3401" s="1261"/>
      <c r="Y3401" s="967"/>
      <c r="Z3401" s="1032"/>
    </row>
    <row r="3402" spans="1:26" ht="37.799999999999997" hidden="1" customHeight="1" outlineLevel="2">
      <c r="A3402" s="976">
        <v>44455</v>
      </c>
      <c r="B3402" s="1163" t="s">
        <v>5706</v>
      </c>
      <c r="C3402" s="955" t="s">
        <v>9163</v>
      </c>
      <c r="D3402" s="966"/>
      <c r="E3402" s="968"/>
      <c r="F3402" s="972"/>
      <c r="G3402" s="970"/>
      <c r="H3402" s="967"/>
      <c r="I3402" s="970"/>
      <c r="J3402" s="967"/>
      <c r="K3402" s="970"/>
      <c r="L3402" s="967"/>
      <c r="M3402" s="970"/>
      <c r="N3402" s="967"/>
      <c r="O3402" s="970"/>
      <c r="P3402" s="974" t="s">
        <v>5700</v>
      </c>
      <c r="Q3402" s="970"/>
      <c r="R3402" s="967"/>
      <c r="S3402" s="970"/>
      <c r="T3402" s="967"/>
      <c r="U3402" s="970"/>
      <c r="V3402" s="967"/>
      <c r="W3402" s="970"/>
      <c r="X3402" s="1261"/>
      <c r="Y3402" s="967"/>
      <c r="Z3402" s="1032"/>
    </row>
    <row r="3403" spans="1:26" ht="37.799999999999997" hidden="1" customHeight="1" outlineLevel="2">
      <c r="A3403" s="976">
        <v>44455</v>
      </c>
      <c r="B3403" s="1163" t="s">
        <v>5698</v>
      </c>
      <c r="C3403" s="955" t="s">
        <v>9164</v>
      </c>
      <c r="D3403" s="975" t="s">
        <v>5700</v>
      </c>
      <c r="E3403" s="968"/>
      <c r="F3403" s="972"/>
      <c r="G3403" s="970"/>
      <c r="H3403" s="967"/>
      <c r="I3403" s="970"/>
      <c r="J3403" s="967"/>
      <c r="K3403" s="970"/>
      <c r="L3403" s="967"/>
      <c r="M3403" s="970"/>
      <c r="N3403" s="967"/>
      <c r="O3403" s="970"/>
      <c r="P3403" s="967"/>
      <c r="Q3403" s="970"/>
      <c r="R3403" s="967"/>
      <c r="S3403" s="970"/>
      <c r="T3403" s="967"/>
      <c r="U3403" s="970"/>
      <c r="V3403" s="967"/>
      <c r="W3403" s="970"/>
      <c r="X3403" s="1261"/>
      <c r="Y3403" s="967"/>
      <c r="Z3403" s="1032" t="s">
        <v>3334</v>
      </c>
    </row>
    <row r="3404" spans="1:26" ht="12.6" hidden="1" customHeight="1" outlineLevel="2">
      <c r="A3404" s="976">
        <v>44455</v>
      </c>
      <c r="B3404" s="1163" t="s">
        <v>5723</v>
      </c>
      <c r="C3404" s="955" t="s">
        <v>9165</v>
      </c>
      <c r="D3404" s="966"/>
      <c r="E3404" s="968"/>
      <c r="F3404" s="972"/>
      <c r="G3404" s="970"/>
      <c r="H3404" s="967"/>
      <c r="I3404" s="970"/>
      <c r="J3404" s="967"/>
      <c r="K3404" s="970"/>
      <c r="L3404" s="967"/>
      <c r="M3404" s="970"/>
      <c r="N3404" s="967"/>
      <c r="O3404" s="970"/>
      <c r="P3404" s="967"/>
      <c r="Q3404" s="970"/>
      <c r="R3404" s="967"/>
      <c r="S3404" s="970"/>
      <c r="T3404" s="967"/>
      <c r="U3404" s="970"/>
      <c r="V3404" s="974" t="s">
        <v>5700</v>
      </c>
      <c r="W3404" s="970"/>
      <c r="X3404" s="1262" t="s">
        <v>5700</v>
      </c>
      <c r="Y3404" s="967"/>
      <c r="Z3404" s="1032"/>
    </row>
    <row r="3405" spans="1:26" ht="25.2" hidden="1" customHeight="1" outlineLevel="2">
      <c r="A3405" s="976">
        <v>44455</v>
      </c>
      <c r="B3405" s="1163" t="s">
        <v>5698</v>
      </c>
      <c r="C3405" s="955" t="s">
        <v>9166</v>
      </c>
      <c r="D3405" s="966"/>
      <c r="E3405" s="977" t="s">
        <v>5700</v>
      </c>
      <c r="F3405" s="972"/>
      <c r="G3405" s="970"/>
      <c r="H3405" s="967"/>
      <c r="I3405" s="970"/>
      <c r="J3405" s="967"/>
      <c r="K3405" s="970"/>
      <c r="L3405" s="967"/>
      <c r="M3405" s="970"/>
      <c r="N3405" s="967"/>
      <c r="O3405" s="970"/>
      <c r="P3405" s="967"/>
      <c r="Q3405" s="970"/>
      <c r="R3405" s="967"/>
      <c r="S3405" s="970"/>
      <c r="T3405" s="967"/>
      <c r="U3405" s="970"/>
      <c r="V3405" s="967"/>
      <c r="W3405" s="970"/>
      <c r="X3405" s="1261"/>
      <c r="Y3405" s="967"/>
      <c r="Z3405" s="1032"/>
    </row>
    <row r="3406" spans="1:26" ht="12.6" hidden="1" customHeight="1" outlineLevel="2">
      <c r="A3406" s="976">
        <v>44455</v>
      </c>
      <c r="B3406" s="1163" t="s">
        <v>5698</v>
      </c>
      <c r="C3406" s="955" t="s">
        <v>9167</v>
      </c>
      <c r="D3406" s="966"/>
      <c r="E3406" s="977" t="s">
        <v>5700</v>
      </c>
      <c r="F3406" s="972"/>
      <c r="G3406" s="970"/>
      <c r="H3406" s="967"/>
      <c r="I3406" s="970"/>
      <c r="J3406" s="967"/>
      <c r="K3406" s="970"/>
      <c r="L3406" s="967"/>
      <c r="M3406" s="970"/>
      <c r="N3406" s="967"/>
      <c r="O3406" s="970"/>
      <c r="P3406" s="967"/>
      <c r="Q3406" s="970"/>
      <c r="R3406" s="967"/>
      <c r="S3406" s="970"/>
      <c r="T3406" s="967"/>
      <c r="U3406" s="970"/>
      <c r="V3406" s="967"/>
      <c r="W3406" s="970"/>
      <c r="X3406" s="1261"/>
      <c r="Y3406" s="967"/>
      <c r="Z3406" s="1032"/>
    </row>
    <row r="3407" spans="1:26" ht="37.799999999999997" hidden="1" customHeight="1" outlineLevel="2">
      <c r="A3407" s="976">
        <v>44455</v>
      </c>
      <c r="B3407" s="1163" t="s">
        <v>5698</v>
      </c>
      <c r="C3407" s="955" t="s">
        <v>9168</v>
      </c>
      <c r="D3407" s="966"/>
      <c r="E3407" s="968"/>
      <c r="F3407" s="969" t="s">
        <v>5700</v>
      </c>
      <c r="G3407" s="970"/>
      <c r="H3407" s="967"/>
      <c r="I3407" s="970"/>
      <c r="J3407" s="967"/>
      <c r="K3407" s="970"/>
      <c r="L3407" s="967"/>
      <c r="M3407" s="970"/>
      <c r="N3407" s="967"/>
      <c r="O3407" s="970"/>
      <c r="P3407" s="967"/>
      <c r="Q3407" s="970"/>
      <c r="R3407" s="967"/>
      <c r="S3407" s="970"/>
      <c r="T3407" s="967"/>
      <c r="U3407" s="970"/>
      <c r="V3407" s="967"/>
      <c r="W3407" s="970"/>
      <c r="X3407" s="1261"/>
      <c r="Y3407" s="967"/>
      <c r="Z3407" s="1032"/>
    </row>
    <row r="3408" spans="1:26" ht="12.6" hidden="1" customHeight="1" outlineLevel="2">
      <c r="A3408" s="976">
        <v>44455</v>
      </c>
      <c r="B3408" s="1163" t="s">
        <v>5698</v>
      </c>
      <c r="C3408" s="955" t="s">
        <v>9169</v>
      </c>
      <c r="D3408" s="966"/>
      <c r="E3408" s="968"/>
      <c r="F3408" s="972"/>
      <c r="G3408" s="970"/>
      <c r="H3408" s="967"/>
      <c r="I3408" s="970"/>
      <c r="J3408" s="974" t="s">
        <v>5700</v>
      </c>
      <c r="K3408" s="970"/>
      <c r="L3408" s="967"/>
      <c r="M3408" s="970"/>
      <c r="N3408" s="967"/>
      <c r="O3408" s="970"/>
      <c r="P3408" s="967"/>
      <c r="Q3408" s="970"/>
      <c r="R3408" s="967"/>
      <c r="S3408" s="970"/>
      <c r="T3408" s="967"/>
      <c r="U3408" s="970"/>
      <c r="V3408" s="967"/>
      <c r="W3408" s="970"/>
      <c r="X3408" s="1261"/>
      <c r="Y3408" s="967"/>
      <c r="Z3408" s="1032"/>
    </row>
    <row r="3409" spans="1:24" ht="12.6" hidden="1" customHeight="1" outlineLevel="2">
      <c r="A3409" s="976">
        <v>44455</v>
      </c>
      <c r="B3409" s="1163" t="s">
        <v>5698</v>
      </c>
      <c r="C3409" s="955" t="s">
        <v>9170</v>
      </c>
      <c r="D3409" s="975" t="s">
        <v>5700</v>
      </c>
      <c r="E3409" s="968"/>
      <c r="F3409" s="972"/>
      <c r="G3409" s="970"/>
      <c r="H3409" s="967"/>
      <c r="I3409" s="970"/>
      <c r="J3409" s="967"/>
      <c r="K3409" s="970"/>
      <c r="L3409" s="967"/>
      <c r="M3409" s="970"/>
      <c r="N3409" s="967"/>
      <c r="O3409" s="970"/>
      <c r="P3409" s="967"/>
      <c r="Q3409" s="970"/>
      <c r="R3409" s="967"/>
      <c r="S3409" s="970"/>
      <c r="T3409" s="967"/>
      <c r="U3409" s="970"/>
      <c r="V3409" s="967"/>
      <c r="W3409" s="970"/>
      <c r="X3409" s="1261"/>
    </row>
    <row r="3410" spans="1:24" ht="37.799999999999997" hidden="1" customHeight="1" outlineLevel="2">
      <c r="A3410" s="976">
        <v>44455</v>
      </c>
      <c r="B3410" s="1163" t="s">
        <v>6379</v>
      </c>
      <c r="C3410" s="955" t="s">
        <v>9171</v>
      </c>
      <c r="D3410" s="975" t="s">
        <v>5700</v>
      </c>
      <c r="E3410" s="968"/>
      <c r="F3410" s="972"/>
      <c r="G3410" s="970"/>
      <c r="H3410" s="967"/>
      <c r="I3410" s="970"/>
      <c r="J3410" s="967"/>
      <c r="K3410" s="970"/>
      <c r="L3410" s="967"/>
      <c r="M3410" s="970"/>
      <c r="N3410" s="967"/>
      <c r="O3410" s="970"/>
      <c r="P3410" s="967"/>
      <c r="Q3410" s="970"/>
      <c r="R3410" s="967"/>
      <c r="S3410" s="970"/>
      <c r="T3410" s="967"/>
      <c r="U3410" s="970"/>
      <c r="V3410" s="967"/>
      <c r="W3410" s="970"/>
      <c r="X3410" s="1261"/>
    </row>
    <row r="3411" spans="1:24" ht="25.2" hidden="1" customHeight="1" outlineLevel="2">
      <c r="A3411" s="976">
        <v>44455</v>
      </c>
      <c r="B3411" s="1163" t="s">
        <v>5698</v>
      </c>
      <c r="C3411" s="955" t="s">
        <v>9172</v>
      </c>
      <c r="D3411" s="975" t="s">
        <v>5700</v>
      </c>
      <c r="E3411" s="968"/>
      <c r="F3411" s="972"/>
      <c r="G3411" s="970"/>
      <c r="H3411" s="967"/>
      <c r="I3411" s="970"/>
      <c r="J3411" s="967"/>
      <c r="K3411" s="970"/>
      <c r="L3411" s="967"/>
      <c r="M3411" s="970"/>
      <c r="N3411" s="967"/>
      <c r="O3411" s="970"/>
      <c r="P3411" s="967"/>
      <c r="Q3411" s="970"/>
      <c r="R3411" s="967"/>
      <c r="S3411" s="970"/>
      <c r="T3411" s="967"/>
      <c r="U3411" s="970"/>
      <c r="V3411" s="967"/>
      <c r="W3411" s="970"/>
      <c r="X3411" s="1261"/>
    </row>
    <row r="3412" spans="1:24" ht="12.6" hidden="1" customHeight="1" outlineLevel="2">
      <c r="A3412" s="976">
        <v>44455</v>
      </c>
      <c r="B3412" s="1163" t="s">
        <v>5698</v>
      </c>
      <c r="C3412" s="955" t="s">
        <v>9173</v>
      </c>
      <c r="D3412" s="966"/>
      <c r="E3412" s="968"/>
      <c r="F3412" s="969" t="s">
        <v>5700</v>
      </c>
      <c r="G3412" s="970"/>
      <c r="H3412" s="967"/>
      <c r="I3412" s="970"/>
      <c r="J3412" s="974" t="s">
        <v>5700</v>
      </c>
      <c r="K3412" s="970"/>
      <c r="L3412" s="967"/>
      <c r="M3412" s="970"/>
      <c r="N3412" s="967"/>
      <c r="O3412" s="970"/>
      <c r="P3412" s="967"/>
      <c r="Q3412" s="970"/>
      <c r="R3412" s="967"/>
      <c r="S3412" s="970"/>
      <c r="T3412" s="967"/>
      <c r="U3412" s="970"/>
      <c r="V3412" s="967"/>
      <c r="W3412" s="970"/>
      <c r="X3412" s="1261"/>
    </row>
    <row r="3413" spans="1:24" ht="12.6" hidden="1" customHeight="1" outlineLevel="1">
      <c r="A3413" s="964">
        <v>44364</v>
      </c>
      <c r="B3413" s="1163" t="s">
        <v>5698</v>
      </c>
      <c r="C3413" s="955" t="s">
        <v>9174</v>
      </c>
      <c r="D3413" s="966"/>
      <c r="E3413" s="968"/>
      <c r="F3413" s="972"/>
      <c r="G3413" s="973" t="s">
        <v>5700</v>
      </c>
      <c r="H3413" s="967"/>
      <c r="I3413" s="970"/>
      <c r="J3413" s="967"/>
      <c r="K3413" s="970"/>
      <c r="L3413" s="967"/>
      <c r="M3413" s="970"/>
      <c r="N3413" s="967"/>
      <c r="O3413" s="970"/>
      <c r="P3413" s="967"/>
      <c r="Q3413" s="970"/>
      <c r="R3413" s="967"/>
      <c r="S3413" s="970"/>
      <c r="T3413" s="967"/>
      <c r="U3413" s="970"/>
      <c r="V3413" s="967"/>
      <c r="W3413" s="970"/>
      <c r="X3413" s="1261"/>
    </row>
    <row r="3414" spans="1:24" ht="12.6" hidden="1" customHeight="1" outlineLevel="2">
      <c r="A3414" s="964">
        <v>44364</v>
      </c>
      <c r="B3414" s="1163" t="s">
        <v>5698</v>
      </c>
      <c r="C3414" s="955" t="s">
        <v>8949</v>
      </c>
      <c r="D3414" s="966"/>
      <c r="E3414" s="968"/>
      <c r="F3414" s="972"/>
      <c r="G3414" s="970"/>
      <c r="H3414" s="967"/>
      <c r="I3414" s="970"/>
      <c r="J3414" s="967"/>
      <c r="K3414" s="970"/>
      <c r="L3414" s="967"/>
      <c r="M3414" s="970"/>
      <c r="N3414" s="967"/>
      <c r="O3414" s="970"/>
      <c r="P3414" s="967"/>
      <c r="Q3414" s="970"/>
      <c r="R3414" s="967"/>
      <c r="S3414" s="970"/>
      <c r="T3414" s="967"/>
      <c r="U3414" s="970"/>
      <c r="V3414" s="967"/>
      <c r="W3414" s="970"/>
      <c r="X3414" s="1261"/>
    </row>
    <row r="3415" spans="1:24" ht="12.6" hidden="1" customHeight="1" outlineLevel="2">
      <c r="A3415" s="964">
        <v>44364</v>
      </c>
      <c r="B3415" s="1163" t="s">
        <v>5698</v>
      </c>
      <c r="C3415" s="955" t="s">
        <v>9175</v>
      </c>
      <c r="D3415" s="975" t="s">
        <v>5700</v>
      </c>
      <c r="E3415" s="968"/>
      <c r="F3415" s="972"/>
      <c r="G3415" s="970"/>
      <c r="H3415" s="967"/>
      <c r="I3415" s="970"/>
      <c r="J3415" s="967"/>
      <c r="K3415" s="970"/>
      <c r="L3415" s="967"/>
      <c r="M3415" s="970"/>
      <c r="N3415" s="967"/>
      <c r="O3415" s="970"/>
      <c r="P3415" s="967"/>
      <c r="Q3415" s="970"/>
      <c r="R3415" s="967"/>
      <c r="S3415" s="970"/>
      <c r="T3415" s="967"/>
      <c r="U3415" s="970"/>
      <c r="V3415" s="967"/>
      <c r="W3415" s="970"/>
      <c r="X3415" s="1261"/>
    </row>
    <row r="3416" spans="1:24" ht="12.6" hidden="1" customHeight="1" outlineLevel="2">
      <c r="A3416" s="964">
        <v>44364</v>
      </c>
      <c r="B3416" s="1163" t="s">
        <v>5698</v>
      </c>
      <c r="C3416" s="955" t="s">
        <v>9176</v>
      </c>
      <c r="D3416" s="975" t="s">
        <v>5700</v>
      </c>
      <c r="E3416" s="968"/>
      <c r="F3416" s="972"/>
      <c r="G3416" s="970"/>
      <c r="H3416" s="967"/>
      <c r="I3416" s="970"/>
      <c r="J3416" s="967"/>
      <c r="K3416" s="970"/>
      <c r="L3416" s="967"/>
      <c r="M3416" s="970"/>
      <c r="N3416" s="967"/>
      <c r="O3416" s="970"/>
      <c r="P3416" s="967"/>
      <c r="Q3416" s="970"/>
      <c r="R3416" s="967"/>
      <c r="S3416" s="970"/>
      <c r="T3416" s="967"/>
      <c r="U3416" s="970"/>
      <c r="V3416" s="967"/>
      <c r="W3416" s="970"/>
      <c r="X3416" s="1261"/>
    </row>
    <row r="3417" spans="1:24" ht="25.2" hidden="1" customHeight="1" outlineLevel="2">
      <c r="A3417" s="964">
        <v>44364</v>
      </c>
      <c r="B3417" s="1163" t="s">
        <v>5698</v>
      </c>
      <c r="C3417" s="955" t="s">
        <v>9177</v>
      </c>
      <c r="D3417" s="966"/>
      <c r="E3417" s="968"/>
      <c r="F3417" s="969" t="s">
        <v>5700</v>
      </c>
      <c r="G3417" s="970"/>
      <c r="H3417" s="967"/>
      <c r="I3417" s="970"/>
      <c r="J3417" s="967"/>
      <c r="K3417" s="970"/>
      <c r="L3417" s="967"/>
      <c r="M3417" s="970"/>
      <c r="N3417" s="967"/>
      <c r="O3417" s="970"/>
      <c r="P3417" s="967"/>
      <c r="Q3417" s="970"/>
      <c r="R3417" s="967"/>
      <c r="S3417" s="970"/>
      <c r="T3417" s="967"/>
      <c r="U3417" s="970"/>
      <c r="V3417" s="967"/>
      <c r="W3417" s="970"/>
      <c r="X3417" s="1261"/>
    </row>
    <row r="3418" spans="1:24" ht="12.6" hidden="1" customHeight="1" outlineLevel="2">
      <c r="A3418" s="964">
        <v>44364</v>
      </c>
      <c r="B3418" s="1163" t="s">
        <v>5698</v>
      </c>
      <c r="C3418" s="955" t="s">
        <v>9048</v>
      </c>
      <c r="D3418" s="966"/>
      <c r="E3418" s="968"/>
      <c r="F3418" s="972"/>
      <c r="G3418" s="970"/>
      <c r="H3418" s="974" t="s">
        <v>5700</v>
      </c>
      <c r="I3418" s="973" t="s">
        <v>5700</v>
      </c>
      <c r="J3418" s="967"/>
      <c r="K3418" s="970"/>
      <c r="L3418" s="967"/>
      <c r="M3418" s="970"/>
      <c r="N3418" s="967"/>
      <c r="O3418" s="970"/>
      <c r="P3418" s="967"/>
      <c r="Q3418" s="970"/>
      <c r="R3418" s="967"/>
      <c r="S3418" s="970"/>
      <c r="T3418" s="967"/>
      <c r="U3418" s="970"/>
      <c r="V3418" s="967"/>
      <c r="W3418" s="970"/>
      <c r="X3418" s="1261"/>
    </row>
    <row r="3419" spans="1:24" ht="12.6" hidden="1" customHeight="1" outlineLevel="2">
      <c r="A3419" s="964">
        <v>44364</v>
      </c>
      <c r="B3419" s="1163" t="s">
        <v>5723</v>
      </c>
      <c r="C3419" s="955" t="s">
        <v>9178</v>
      </c>
      <c r="D3419" s="975" t="s">
        <v>5700</v>
      </c>
      <c r="E3419" s="968"/>
      <c r="F3419" s="972"/>
      <c r="G3419" s="970"/>
      <c r="H3419" s="967"/>
      <c r="I3419" s="970"/>
      <c r="J3419" s="967"/>
      <c r="K3419" s="970"/>
      <c r="L3419" s="967"/>
      <c r="M3419" s="970"/>
      <c r="N3419" s="967"/>
      <c r="O3419" s="970"/>
      <c r="P3419" s="967"/>
      <c r="Q3419" s="970"/>
      <c r="R3419" s="967"/>
      <c r="S3419" s="970"/>
      <c r="T3419" s="967"/>
      <c r="U3419" s="970"/>
      <c r="V3419" s="967"/>
      <c r="W3419" s="970"/>
      <c r="X3419" s="1261"/>
    </row>
    <row r="3420" spans="1:24" ht="12.6" hidden="1" customHeight="1" outlineLevel="2">
      <c r="A3420" s="964">
        <v>44364</v>
      </c>
      <c r="B3420" s="1163" t="s">
        <v>5698</v>
      </c>
      <c r="C3420" s="955" t="s">
        <v>9179</v>
      </c>
      <c r="D3420" s="966"/>
      <c r="E3420" s="968"/>
      <c r="F3420" s="969" t="s">
        <v>5700</v>
      </c>
      <c r="G3420" s="970"/>
      <c r="H3420" s="967"/>
      <c r="I3420" s="970"/>
      <c r="J3420" s="967"/>
      <c r="K3420" s="970"/>
      <c r="L3420" s="967"/>
      <c r="M3420" s="970"/>
      <c r="N3420" s="967"/>
      <c r="O3420" s="970"/>
      <c r="P3420" s="967"/>
      <c r="Q3420" s="970"/>
      <c r="R3420" s="967"/>
      <c r="S3420" s="970"/>
      <c r="T3420" s="967"/>
      <c r="U3420" s="970"/>
      <c r="V3420" s="967"/>
      <c r="W3420" s="970"/>
      <c r="X3420" s="1261"/>
    </row>
    <row r="3421" spans="1:24" ht="12.6" hidden="1" customHeight="1" outlineLevel="2">
      <c r="A3421" s="964">
        <v>44364</v>
      </c>
      <c r="B3421" s="1163" t="s">
        <v>5698</v>
      </c>
      <c r="C3421" s="955" t="s">
        <v>9180</v>
      </c>
      <c r="D3421" s="975" t="s">
        <v>5700</v>
      </c>
      <c r="E3421" s="968"/>
      <c r="F3421" s="972"/>
      <c r="G3421" s="970"/>
      <c r="H3421" s="967"/>
      <c r="I3421" s="970"/>
      <c r="J3421" s="967"/>
      <c r="K3421" s="970"/>
      <c r="L3421" s="967"/>
      <c r="M3421" s="970"/>
      <c r="N3421" s="967"/>
      <c r="O3421" s="970"/>
      <c r="P3421" s="967"/>
      <c r="Q3421" s="970"/>
      <c r="R3421" s="967"/>
      <c r="S3421" s="970"/>
      <c r="T3421" s="967"/>
      <c r="U3421" s="970"/>
      <c r="V3421" s="967"/>
      <c r="W3421" s="970"/>
      <c r="X3421" s="1261"/>
    </row>
    <row r="3422" spans="1:24" ht="12.6" hidden="1" customHeight="1" outlineLevel="2">
      <c r="A3422" s="964">
        <v>44364</v>
      </c>
      <c r="B3422" s="1163" t="s">
        <v>5698</v>
      </c>
      <c r="C3422" s="955" t="s">
        <v>9181</v>
      </c>
      <c r="D3422" s="975" t="s">
        <v>5700</v>
      </c>
      <c r="E3422" s="968"/>
      <c r="F3422" s="972"/>
      <c r="G3422" s="970"/>
      <c r="H3422" s="967"/>
      <c r="I3422" s="970"/>
      <c r="J3422" s="967"/>
      <c r="K3422" s="970"/>
      <c r="L3422" s="967"/>
      <c r="M3422" s="970"/>
      <c r="N3422" s="967"/>
      <c r="O3422" s="970"/>
      <c r="P3422" s="967"/>
      <c r="Q3422" s="970"/>
      <c r="R3422" s="967"/>
      <c r="S3422" s="970"/>
      <c r="T3422" s="967"/>
      <c r="U3422" s="970"/>
      <c r="V3422" s="967"/>
      <c r="W3422" s="970"/>
      <c r="X3422" s="1261"/>
    </row>
    <row r="3423" spans="1:24" ht="12.6" hidden="1" customHeight="1" outlineLevel="2">
      <c r="A3423" s="964">
        <v>44364</v>
      </c>
      <c r="B3423" s="1163" t="s">
        <v>5698</v>
      </c>
      <c r="C3423" s="955" t="s">
        <v>9182</v>
      </c>
      <c r="D3423" s="966"/>
      <c r="E3423" s="968"/>
      <c r="F3423" s="972"/>
      <c r="G3423" s="970"/>
      <c r="H3423" s="967"/>
      <c r="I3423" s="970"/>
      <c r="J3423" s="967"/>
      <c r="K3423" s="970"/>
      <c r="L3423" s="967"/>
      <c r="M3423" s="970"/>
      <c r="N3423" s="967"/>
      <c r="O3423" s="970"/>
      <c r="P3423" s="967"/>
      <c r="Q3423" s="970"/>
      <c r="R3423" s="967"/>
      <c r="S3423" s="970"/>
      <c r="T3423" s="967"/>
      <c r="U3423" s="970"/>
      <c r="V3423" s="967"/>
      <c r="W3423" s="970"/>
      <c r="X3423" s="1261"/>
    </row>
    <row r="3424" spans="1:24" ht="12.6" hidden="1" customHeight="1" outlineLevel="2">
      <c r="A3424" s="964">
        <v>44364</v>
      </c>
      <c r="B3424" s="1163" t="s">
        <v>5739</v>
      </c>
      <c r="C3424" s="955" t="s">
        <v>9183</v>
      </c>
      <c r="D3424" s="966"/>
      <c r="E3424" s="968"/>
      <c r="F3424" s="972"/>
      <c r="G3424" s="970"/>
      <c r="H3424" s="967"/>
      <c r="I3424" s="970"/>
      <c r="J3424" s="967"/>
      <c r="K3424" s="970"/>
      <c r="L3424" s="967"/>
      <c r="M3424" s="970"/>
      <c r="N3424" s="967"/>
      <c r="O3424" s="970"/>
      <c r="P3424" s="967"/>
      <c r="Q3424" s="970"/>
      <c r="R3424" s="967"/>
      <c r="S3424" s="970"/>
      <c r="T3424" s="967"/>
      <c r="U3424" s="970"/>
      <c r="V3424" s="967"/>
      <c r="W3424" s="970"/>
      <c r="X3424" s="1261"/>
    </row>
    <row r="3425" spans="1:26" ht="12.6" hidden="1" customHeight="1" outlineLevel="2">
      <c r="A3425" s="964">
        <v>44364</v>
      </c>
      <c r="B3425" s="1163" t="s">
        <v>5698</v>
      </c>
      <c r="C3425" s="955" t="s">
        <v>9184</v>
      </c>
      <c r="D3425" s="966"/>
      <c r="E3425" s="968"/>
      <c r="F3425" s="972"/>
      <c r="G3425" s="970"/>
      <c r="H3425" s="967"/>
      <c r="I3425" s="970"/>
      <c r="J3425" s="967"/>
      <c r="K3425" s="970"/>
      <c r="L3425" s="967"/>
      <c r="M3425" s="970"/>
      <c r="N3425" s="967"/>
      <c r="O3425" s="970"/>
      <c r="P3425" s="967"/>
      <c r="Q3425" s="970"/>
      <c r="R3425" s="967"/>
      <c r="S3425" s="970"/>
      <c r="T3425" s="967"/>
      <c r="U3425" s="970"/>
      <c r="V3425" s="967"/>
      <c r="W3425" s="970"/>
      <c r="X3425" s="1261"/>
      <c r="Y3425" s="967"/>
      <c r="Z3425" s="1032"/>
    </row>
    <row r="3426" spans="1:26" ht="25.2" hidden="1" customHeight="1" outlineLevel="2">
      <c r="A3426" s="964">
        <v>44364</v>
      </c>
      <c r="B3426" s="1163" t="s">
        <v>5698</v>
      </c>
      <c r="C3426" s="955" t="s">
        <v>9185</v>
      </c>
      <c r="D3426" s="966"/>
      <c r="E3426" s="968"/>
      <c r="F3426" s="972"/>
      <c r="G3426" s="970"/>
      <c r="H3426" s="967"/>
      <c r="I3426" s="970"/>
      <c r="J3426" s="967"/>
      <c r="K3426" s="970"/>
      <c r="L3426" s="967"/>
      <c r="M3426" s="970"/>
      <c r="N3426" s="967"/>
      <c r="O3426" s="970"/>
      <c r="P3426" s="967"/>
      <c r="Q3426" s="970"/>
      <c r="R3426" s="967"/>
      <c r="S3426" s="970"/>
      <c r="T3426" s="967"/>
      <c r="U3426" s="970"/>
      <c r="V3426" s="967"/>
      <c r="W3426" s="970"/>
      <c r="X3426" s="1261"/>
      <c r="Y3426" s="967"/>
      <c r="Z3426" s="1032"/>
    </row>
    <row r="3427" spans="1:26" ht="12.6" hidden="1" customHeight="1" outlineLevel="2">
      <c r="A3427" s="964">
        <v>44364</v>
      </c>
      <c r="B3427" s="1163" t="s">
        <v>5698</v>
      </c>
      <c r="C3427" s="955" t="s">
        <v>9186</v>
      </c>
      <c r="D3427" s="966"/>
      <c r="E3427" s="968"/>
      <c r="F3427" s="972"/>
      <c r="G3427" s="970"/>
      <c r="H3427" s="967"/>
      <c r="I3427" s="970"/>
      <c r="J3427" s="967"/>
      <c r="K3427" s="970"/>
      <c r="L3427" s="967"/>
      <c r="M3427" s="970"/>
      <c r="N3427" s="967"/>
      <c r="O3427" s="970"/>
      <c r="P3427" s="967"/>
      <c r="Q3427" s="970"/>
      <c r="R3427" s="967"/>
      <c r="S3427" s="970"/>
      <c r="T3427" s="967"/>
      <c r="U3427" s="970"/>
      <c r="V3427" s="967"/>
      <c r="W3427" s="970"/>
      <c r="X3427" s="1261"/>
      <c r="Y3427" s="967"/>
      <c r="Z3427" s="1032"/>
    </row>
    <row r="3428" spans="1:26" ht="12.6" hidden="1" customHeight="1" outlineLevel="2">
      <c r="A3428" s="964">
        <v>44364</v>
      </c>
      <c r="B3428" s="1163" t="s">
        <v>5698</v>
      </c>
      <c r="C3428" s="955" t="s">
        <v>9187</v>
      </c>
      <c r="D3428" s="966"/>
      <c r="E3428" s="968"/>
      <c r="F3428" s="972"/>
      <c r="G3428" s="970"/>
      <c r="H3428" s="967"/>
      <c r="I3428" s="970"/>
      <c r="J3428" s="967"/>
      <c r="K3428" s="970"/>
      <c r="L3428" s="967"/>
      <c r="M3428" s="970"/>
      <c r="N3428" s="967"/>
      <c r="O3428" s="970"/>
      <c r="P3428" s="967"/>
      <c r="Q3428" s="970"/>
      <c r="R3428" s="967"/>
      <c r="S3428" s="970"/>
      <c r="T3428" s="967"/>
      <c r="U3428" s="970"/>
      <c r="V3428" s="967"/>
      <c r="W3428" s="970"/>
      <c r="X3428" s="1261"/>
      <c r="Y3428" s="967"/>
      <c r="Z3428" s="1032"/>
    </row>
    <row r="3429" spans="1:26" ht="12.6" hidden="1" customHeight="1" outlineLevel="2">
      <c r="A3429" s="964">
        <v>44364</v>
      </c>
      <c r="B3429" s="1163" t="s">
        <v>6070</v>
      </c>
      <c r="C3429" s="955" t="s">
        <v>9188</v>
      </c>
      <c r="D3429" s="966"/>
      <c r="E3429" s="968"/>
      <c r="F3429" s="972"/>
      <c r="G3429" s="970"/>
      <c r="H3429" s="967"/>
      <c r="I3429" s="970"/>
      <c r="J3429" s="967"/>
      <c r="K3429" s="970"/>
      <c r="L3429" s="967"/>
      <c r="M3429" s="970"/>
      <c r="N3429" s="967"/>
      <c r="O3429" s="970"/>
      <c r="P3429" s="967"/>
      <c r="Q3429" s="970"/>
      <c r="R3429" s="967"/>
      <c r="S3429" s="970"/>
      <c r="T3429" s="967"/>
      <c r="U3429" s="970"/>
      <c r="V3429" s="967"/>
      <c r="W3429" s="970"/>
      <c r="X3429" s="1261"/>
      <c r="Y3429" s="967"/>
      <c r="Z3429" s="1032"/>
    </row>
    <row r="3430" spans="1:26" ht="12.6" hidden="1" customHeight="1" outlineLevel="2">
      <c r="A3430" s="964">
        <v>44364</v>
      </c>
      <c r="B3430" s="1163" t="s">
        <v>5698</v>
      </c>
      <c r="C3430" s="955" t="s">
        <v>9189</v>
      </c>
      <c r="D3430" s="966"/>
      <c r="E3430" s="968"/>
      <c r="F3430" s="972"/>
      <c r="G3430" s="970"/>
      <c r="H3430" s="967"/>
      <c r="I3430" s="970"/>
      <c r="J3430" s="967"/>
      <c r="K3430" s="970"/>
      <c r="L3430" s="967"/>
      <c r="M3430" s="970"/>
      <c r="N3430" s="967"/>
      <c r="O3430" s="970"/>
      <c r="P3430" s="967"/>
      <c r="Q3430" s="970"/>
      <c r="R3430" s="967"/>
      <c r="S3430" s="970"/>
      <c r="T3430" s="967"/>
      <c r="U3430" s="970"/>
      <c r="V3430" s="967"/>
      <c r="W3430" s="970"/>
      <c r="X3430" s="1261"/>
      <c r="Y3430" s="967"/>
      <c r="Z3430" s="1032"/>
    </row>
    <row r="3431" spans="1:26" ht="12.6" hidden="1" customHeight="1" outlineLevel="1">
      <c r="A3431" s="1031">
        <v>44459</v>
      </c>
      <c r="B3431" s="1163" t="s">
        <v>5698</v>
      </c>
      <c r="C3431" s="955" t="s">
        <v>9190</v>
      </c>
      <c r="D3431" s="966"/>
      <c r="E3431" s="968"/>
      <c r="F3431" s="972"/>
      <c r="G3431" s="973" t="s">
        <v>5700</v>
      </c>
      <c r="H3431" s="967"/>
      <c r="I3431" s="970"/>
      <c r="J3431" s="967"/>
      <c r="K3431" s="970"/>
      <c r="L3431" s="967"/>
      <c r="M3431" s="970"/>
      <c r="N3431" s="967"/>
      <c r="O3431" s="970"/>
      <c r="P3431" s="967"/>
      <c r="Q3431" s="970"/>
      <c r="R3431" s="967"/>
      <c r="S3431" s="970"/>
      <c r="T3431" s="967"/>
      <c r="U3431" s="970"/>
      <c r="V3431" s="967"/>
      <c r="W3431" s="970"/>
      <c r="X3431" s="1261"/>
      <c r="Y3431" s="967"/>
      <c r="Z3431" s="1032" t="s">
        <v>8161</v>
      </c>
    </row>
    <row r="3432" spans="1:26" ht="12.6" hidden="1" customHeight="1" outlineLevel="2">
      <c r="A3432" s="1031">
        <v>44459</v>
      </c>
      <c r="B3432" s="1163" t="s">
        <v>3470</v>
      </c>
      <c r="C3432" s="955" t="s">
        <v>9191</v>
      </c>
      <c r="D3432" s="966"/>
      <c r="E3432" s="968"/>
      <c r="F3432" s="972"/>
      <c r="G3432" s="970"/>
      <c r="H3432" s="967"/>
      <c r="I3432" s="970"/>
      <c r="J3432" s="967"/>
      <c r="K3432" s="970"/>
      <c r="L3432" s="967"/>
      <c r="M3432" s="970"/>
      <c r="N3432" s="967"/>
      <c r="O3432" s="970"/>
      <c r="P3432" s="967"/>
      <c r="Q3432" s="970"/>
      <c r="R3432" s="974" t="s">
        <v>5700</v>
      </c>
      <c r="S3432" s="970"/>
      <c r="T3432" s="967"/>
      <c r="U3432" s="970"/>
      <c r="V3432" s="967"/>
      <c r="W3432" s="970"/>
      <c r="X3432" s="1261"/>
      <c r="Y3432" s="967"/>
      <c r="Z3432" s="1032"/>
    </row>
    <row r="3433" spans="1:26" ht="12.6" hidden="1" customHeight="1" outlineLevel="2">
      <c r="A3433" s="1031">
        <v>44459</v>
      </c>
      <c r="B3433" s="1163" t="s">
        <v>5698</v>
      </c>
      <c r="C3433" s="955" t="s">
        <v>9192</v>
      </c>
      <c r="D3433" s="966"/>
      <c r="E3433" s="968"/>
      <c r="F3433" s="972"/>
      <c r="G3433" s="970"/>
      <c r="H3433" s="967"/>
      <c r="I3433" s="970"/>
      <c r="J3433" s="967"/>
      <c r="K3433" s="970"/>
      <c r="L3433" s="967"/>
      <c r="M3433" s="970"/>
      <c r="N3433" s="967"/>
      <c r="O3433" s="973" t="s">
        <v>5700</v>
      </c>
      <c r="P3433" s="967"/>
      <c r="Q3433" s="970"/>
      <c r="R3433" s="967"/>
      <c r="S3433" s="970"/>
      <c r="T3433" s="967"/>
      <c r="U3433" s="970"/>
      <c r="V3433" s="967"/>
      <c r="W3433" s="970"/>
      <c r="X3433" s="1261"/>
      <c r="Y3433" s="967"/>
      <c r="Z3433" s="1032"/>
    </row>
    <row r="3434" spans="1:26" ht="25.2" hidden="1" customHeight="1" outlineLevel="2">
      <c r="A3434" s="1031">
        <v>44459</v>
      </c>
      <c r="B3434" s="1163" t="s">
        <v>5706</v>
      </c>
      <c r="C3434" s="955" t="s">
        <v>9193</v>
      </c>
      <c r="D3434" s="975" t="s">
        <v>5700</v>
      </c>
      <c r="E3434" s="968"/>
      <c r="F3434" s="972"/>
      <c r="G3434" s="970"/>
      <c r="H3434" s="967"/>
      <c r="I3434" s="970"/>
      <c r="J3434" s="967"/>
      <c r="K3434" s="970"/>
      <c r="L3434" s="967"/>
      <c r="M3434" s="970"/>
      <c r="N3434" s="967"/>
      <c r="O3434" s="970"/>
      <c r="P3434" s="967"/>
      <c r="Q3434" s="970"/>
      <c r="R3434" s="967"/>
      <c r="S3434" s="970"/>
      <c r="T3434" s="967"/>
      <c r="U3434" s="970"/>
      <c r="V3434" s="967"/>
      <c r="W3434" s="970"/>
      <c r="X3434" s="1261"/>
      <c r="Y3434" s="967"/>
      <c r="Z3434" s="1032"/>
    </row>
    <row r="3435" spans="1:26" ht="25.2" hidden="1" customHeight="1" outlineLevel="2">
      <c r="A3435" s="1031">
        <v>44459</v>
      </c>
      <c r="B3435" s="1163" t="s">
        <v>7122</v>
      </c>
      <c r="C3435" s="955" t="s">
        <v>9194</v>
      </c>
      <c r="D3435" s="966"/>
      <c r="E3435" s="968"/>
      <c r="F3435" s="972"/>
      <c r="G3435" s="970"/>
      <c r="H3435" s="967"/>
      <c r="I3435" s="970"/>
      <c r="J3435" s="967"/>
      <c r="K3435" s="970"/>
      <c r="L3435" s="967"/>
      <c r="M3435" s="970"/>
      <c r="N3435" s="967"/>
      <c r="O3435" s="970"/>
      <c r="P3435" s="967"/>
      <c r="Q3435" s="970"/>
      <c r="R3435" s="967"/>
      <c r="S3435" s="970"/>
      <c r="T3435" s="967"/>
      <c r="U3435" s="970"/>
      <c r="V3435" s="967"/>
      <c r="W3435" s="970"/>
      <c r="X3435" s="1261"/>
      <c r="Y3435" s="967"/>
      <c r="Z3435" s="1032"/>
    </row>
    <row r="3436" spans="1:26" ht="12.6" hidden="1" customHeight="1" outlineLevel="2">
      <c r="A3436" s="1031">
        <v>44459</v>
      </c>
      <c r="B3436" s="1163" t="s">
        <v>5706</v>
      </c>
      <c r="C3436" s="955" t="s">
        <v>5700</v>
      </c>
      <c r="D3436" s="975" t="s">
        <v>5700</v>
      </c>
      <c r="E3436" s="968"/>
      <c r="F3436" s="972"/>
      <c r="G3436" s="970"/>
      <c r="H3436" s="967"/>
      <c r="I3436" s="970"/>
      <c r="J3436" s="967"/>
      <c r="K3436" s="970"/>
      <c r="L3436" s="967"/>
      <c r="M3436" s="970"/>
      <c r="N3436" s="967"/>
      <c r="O3436" s="970"/>
      <c r="P3436" s="967"/>
      <c r="Q3436" s="970"/>
      <c r="R3436" s="967"/>
      <c r="S3436" s="970"/>
      <c r="T3436" s="967"/>
      <c r="U3436" s="970"/>
      <c r="V3436" s="967"/>
      <c r="W3436" s="970"/>
      <c r="X3436" s="1261"/>
      <c r="Y3436" s="967"/>
      <c r="Z3436" s="1032"/>
    </row>
    <row r="3437" spans="1:26" ht="12.6" hidden="1" customHeight="1" outlineLevel="2">
      <c r="A3437" s="1031">
        <v>44459</v>
      </c>
      <c r="B3437" s="1163" t="s">
        <v>5698</v>
      </c>
      <c r="C3437" s="955" t="s">
        <v>9195</v>
      </c>
      <c r="D3437" s="966"/>
      <c r="E3437" s="968"/>
      <c r="F3437" s="972"/>
      <c r="G3437" s="970"/>
      <c r="H3437" s="967"/>
      <c r="I3437" s="970"/>
      <c r="J3437" s="967"/>
      <c r="K3437" s="970"/>
      <c r="L3437" s="967"/>
      <c r="M3437" s="970"/>
      <c r="N3437" s="967"/>
      <c r="O3437" s="970"/>
      <c r="P3437" s="967"/>
      <c r="Q3437" s="970"/>
      <c r="R3437" s="967"/>
      <c r="S3437" s="970"/>
      <c r="T3437" s="967"/>
      <c r="U3437" s="970"/>
      <c r="V3437" s="967"/>
      <c r="W3437" s="970"/>
      <c r="X3437" s="1261"/>
      <c r="Y3437" s="967"/>
      <c r="Z3437" s="1032"/>
    </row>
    <row r="3438" spans="1:26" ht="12.6" hidden="1" customHeight="1" outlineLevel="2">
      <c r="A3438" s="1031">
        <v>44459</v>
      </c>
      <c r="B3438" s="1163" t="s">
        <v>5698</v>
      </c>
      <c r="C3438" s="955" t="s">
        <v>9196</v>
      </c>
      <c r="D3438" s="966"/>
      <c r="E3438" s="968"/>
      <c r="F3438" s="972"/>
      <c r="G3438" s="970"/>
      <c r="H3438" s="967"/>
      <c r="I3438" s="973" t="s">
        <v>5700</v>
      </c>
      <c r="J3438" s="967"/>
      <c r="K3438" s="970"/>
      <c r="L3438" s="967"/>
      <c r="M3438" s="970"/>
      <c r="N3438" s="967"/>
      <c r="O3438" s="970"/>
      <c r="P3438" s="967"/>
      <c r="Q3438" s="970"/>
      <c r="R3438" s="974" t="s">
        <v>5700</v>
      </c>
      <c r="S3438" s="970"/>
      <c r="T3438" s="967"/>
      <c r="U3438" s="970"/>
      <c r="V3438" s="967"/>
      <c r="W3438" s="970"/>
      <c r="X3438" s="1261"/>
      <c r="Y3438" s="967"/>
      <c r="Z3438" s="1032"/>
    </row>
    <row r="3439" spans="1:26" ht="12.6" hidden="1" customHeight="1" outlineLevel="2">
      <c r="A3439" s="1031">
        <v>44459</v>
      </c>
      <c r="B3439" s="1163" t="s">
        <v>6298</v>
      </c>
      <c r="C3439" s="955" t="s">
        <v>9197</v>
      </c>
      <c r="D3439" s="966"/>
      <c r="E3439" s="968"/>
      <c r="F3439" s="972"/>
      <c r="G3439" s="970"/>
      <c r="H3439" s="967"/>
      <c r="I3439" s="970"/>
      <c r="J3439" s="967"/>
      <c r="K3439" s="970"/>
      <c r="L3439" s="967"/>
      <c r="M3439" s="970"/>
      <c r="N3439" s="967"/>
      <c r="O3439" s="970"/>
      <c r="P3439" s="967"/>
      <c r="Q3439" s="970"/>
      <c r="R3439" s="967"/>
      <c r="S3439" s="970"/>
      <c r="T3439" s="967"/>
      <c r="U3439" s="970"/>
      <c r="V3439" s="967"/>
      <c r="W3439" s="970"/>
      <c r="X3439" s="1261"/>
      <c r="Y3439" s="967"/>
      <c r="Z3439" s="1032" t="s">
        <v>3335</v>
      </c>
    </row>
    <row r="3440" spans="1:26" ht="25.2" hidden="1" customHeight="1" outlineLevel="2">
      <c r="A3440" s="1031">
        <v>44459</v>
      </c>
      <c r="B3440" s="1163" t="s">
        <v>5698</v>
      </c>
      <c r="C3440" s="955" t="s">
        <v>9198</v>
      </c>
      <c r="D3440" s="966"/>
      <c r="E3440" s="968"/>
      <c r="F3440" s="972"/>
      <c r="G3440" s="970"/>
      <c r="H3440" s="967"/>
      <c r="I3440" s="970"/>
      <c r="J3440" s="967"/>
      <c r="K3440" s="970"/>
      <c r="L3440" s="967"/>
      <c r="M3440" s="970"/>
      <c r="N3440" s="967"/>
      <c r="O3440" s="970"/>
      <c r="P3440" s="967"/>
      <c r="Q3440" s="970"/>
      <c r="R3440" s="967"/>
      <c r="S3440" s="970"/>
      <c r="T3440" s="967"/>
      <c r="U3440" s="970"/>
      <c r="V3440" s="967"/>
      <c r="W3440" s="970"/>
      <c r="X3440" s="1261"/>
      <c r="Y3440" s="967"/>
      <c r="Z3440" s="1032"/>
    </row>
    <row r="3441" spans="1:26" ht="12.6" hidden="1" customHeight="1" outlineLevel="2">
      <c r="A3441" s="1031">
        <v>44459</v>
      </c>
      <c r="B3441" s="1163" t="s">
        <v>5698</v>
      </c>
      <c r="C3441" s="955" t="s">
        <v>9199</v>
      </c>
      <c r="D3441" s="966"/>
      <c r="E3441" s="968"/>
      <c r="F3441" s="972"/>
      <c r="G3441" s="970"/>
      <c r="H3441" s="967"/>
      <c r="I3441" s="970"/>
      <c r="J3441" s="967"/>
      <c r="K3441" s="970"/>
      <c r="L3441" s="967"/>
      <c r="M3441" s="970"/>
      <c r="N3441" s="967"/>
      <c r="O3441" s="970"/>
      <c r="P3441" s="967"/>
      <c r="Q3441" s="970"/>
      <c r="R3441" s="967"/>
      <c r="S3441" s="970"/>
      <c r="T3441" s="967"/>
      <c r="U3441" s="970"/>
      <c r="V3441" s="967"/>
      <c r="W3441" s="970"/>
      <c r="X3441" s="1261"/>
      <c r="Y3441" s="967"/>
      <c r="Z3441" s="1032"/>
    </row>
    <row r="3442" spans="1:26" ht="12.6" hidden="1" customHeight="1" outlineLevel="2">
      <c r="A3442" s="1031">
        <v>44459</v>
      </c>
      <c r="B3442" s="1163" t="s">
        <v>5698</v>
      </c>
      <c r="C3442" s="955" t="s">
        <v>9200</v>
      </c>
      <c r="D3442" s="966"/>
      <c r="E3442" s="968"/>
      <c r="F3442" s="972"/>
      <c r="G3442" s="970"/>
      <c r="H3442" s="967"/>
      <c r="I3442" s="970"/>
      <c r="J3442" s="967"/>
      <c r="K3442" s="970"/>
      <c r="L3442" s="967"/>
      <c r="M3442" s="973" t="s">
        <v>5700</v>
      </c>
      <c r="N3442" s="967"/>
      <c r="O3442" s="970"/>
      <c r="P3442" s="967"/>
      <c r="Q3442" s="970"/>
      <c r="R3442" s="967"/>
      <c r="S3442" s="970"/>
      <c r="T3442" s="967"/>
      <c r="U3442" s="970"/>
      <c r="V3442" s="967"/>
      <c r="W3442" s="970"/>
      <c r="X3442" s="1261"/>
      <c r="Y3442" s="967"/>
      <c r="Z3442" s="1032"/>
    </row>
    <row r="3443" spans="1:26" ht="12.6" hidden="1" customHeight="1" outlineLevel="2">
      <c r="A3443" s="1031">
        <v>44459</v>
      </c>
      <c r="B3443" s="1163" t="s">
        <v>5698</v>
      </c>
      <c r="C3443" s="955" t="s">
        <v>9201</v>
      </c>
      <c r="D3443" s="975" t="s">
        <v>5700</v>
      </c>
      <c r="E3443" s="968"/>
      <c r="F3443" s="972"/>
      <c r="G3443" s="970"/>
      <c r="H3443" s="967"/>
      <c r="I3443" s="970"/>
      <c r="J3443" s="967"/>
      <c r="K3443" s="970"/>
      <c r="L3443" s="967"/>
      <c r="M3443" s="970"/>
      <c r="N3443" s="967"/>
      <c r="O3443" s="970"/>
      <c r="P3443" s="967"/>
      <c r="Q3443" s="970"/>
      <c r="R3443" s="967"/>
      <c r="S3443" s="970"/>
      <c r="T3443" s="967"/>
      <c r="U3443" s="970"/>
      <c r="V3443" s="967"/>
      <c r="W3443" s="970"/>
      <c r="X3443" s="1261"/>
      <c r="Y3443" s="967"/>
      <c r="Z3443" s="1032" t="s">
        <v>3335</v>
      </c>
    </row>
    <row r="3444" spans="1:26" ht="12.6" hidden="1" customHeight="1" outlineLevel="2">
      <c r="A3444" s="1031">
        <v>44459</v>
      </c>
      <c r="B3444" s="1163" t="s">
        <v>5698</v>
      </c>
      <c r="C3444" s="955" t="s">
        <v>9202</v>
      </c>
      <c r="D3444" s="966"/>
      <c r="E3444" s="968"/>
      <c r="F3444" s="972"/>
      <c r="G3444" s="970"/>
      <c r="H3444" s="974" t="s">
        <v>5700</v>
      </c>
      <c r="I3444" s="970"/>
      <c r="J3444" s="967"/>
      <c r="K3444" s="970"/>
      <c r="L3444" s="967"/>
      <c r="M3444" s="970"/>
      <c r="N3444" s="967"/>
      <c r="O3444" s="970"/>
      <c r="P3444" s="967"/>
      <c r="Q3444" s="970"/>
      <c r="R3444" s="974" t="s">
        <v>5700</v>
      </c>
      <c r="S3444" s="970"/>
      <c r="T3444" s="967"/>
      <c r="U3444" s="970"/>
      <c r="V3444" s="967"/>
      <c r="W3444" s="970"/>
      <c r="X3444" s="1261"/>
      <c r="Y3444" s="967"/>
      <c r="Z3444" s="1032"/>
    </row>
    <row r="3445" spans="1:26" ht="25.2" hidden="1" customHeight="1" outlineLevel="2">
      <c r="A3445" s="1031">
        <v>44459</v>
      </c>
      <c r="B3445" s="1163" t="s">
        <v>5698</v>
      </c>
      <c r="C3445" s="955" t="s">
        <v>9203</v>
      </c>
      <c r="D3445" s="966"/>
      <c r="E3445" s="977" t="s">
        <v>5700</v>
      </c>
      <c r="F3445" s="972"/>
      <c r="G3445" s="970"/>
      <c r="H3445" s="967"/>
      <c r="I3445" s="970"/>
      <c r="J3445" s="967"/>
      <c r="K3445" s="970"/>
      <c r="L3445" s="967"/>
      <c r="M3445" s="970"/>
      <c r="N3445" s="967"/>
      <c r="O3445" s="970"/>
      <c r="P3445" s="967"/>
      <c r="Q3445" s="970"/>
      <c r="R3445" s="967"/>
      <c r="S3445" s="970"/>
      <c r="T3445" s="967"/>
      <c r="U3445" s="970"/>
      <c r="V3445" s="967"/>
      <c r="W3445" s="970"/>
      <c r="X3445" s="1261"/>
      <c r="Y3445" s="967"/>
      <c r="Z3445" s="1032"/>
    </row>
    <row r="3446" spans="1:26" ht="12.6" hidden="1" customHeight="1" outlineLevel="2">
      <c r="A3446" s="1031">
        <v>44459</v>
      </c>
      <c r="B3446" s="1163" t="s">
        <v>5698</v>
      </c>
      <c r="C3446" s="955" t="s">
        <v>9204</v>
      </c>
      <c r="D3446" s="966"/>
      <c r="E3446" s="977" t="s">
        <v>5700</v>
      </c>
      <c r="F3446" s="972"/>
      <c r="G3446" s="970"/>
      <c r="H3446" s="974" t="s">
        <v>5700</v>
      </c>
      <c r="I3446" s="973" t="s">
        <v>5700</v>
      </c>
      <c r="J3446" s="967"/>
      <c r="K3446" s="970"/>
      <c r="L3446" s="967"/>
      <c r="M3446" s="970"/>
      <c r="N3446" s="967"/>
      <c r="O3446" s="970"/>
      <c r="P3446" s="967"/>
      <c r="Q3446" s="970"/>
      <c r="R3446" s="967"/>
      <c r="S3446" s="970"/>
      <c r="T3446" s="967"/>
      <c r="U3446" s="970"/>
      <c r="V3446" s="967"/>
      <c r="W3446" s="970"/>
      <c r="X3446" s="1261"/>
      <c r="Y3446" s="967"/>
      <c r="Z3446" s="1032"/>
    </row>
    <row r="3447" spans="1:26" ht="12.6" hidden="1" customHeight="1" outlineLevel="2">
      <c r="A3447" s="1031">
        <v>44459</v>
      </c>
      <c r="B3447" s="1163" t="s">
        <v>9205</v>
      </c>
      <c r="C3447" s="955" t="s">
        <v>9206</v>
      </c>
      <c r="D3447" s="966"/>
      <c r="E3447" s="968"/>
      <c r="F3447" s="969" t="s">
        <v>5700</v>
      </c>
      <c r="G3447" s="970"/>
      <c r="H3447" s="967"/>
      <c r="I3447" s="970"/>
      <c r="J3447" s="967"/>
      <c r="K3447" s="970"/>
      <c r="L3447" s="967"/>
      <c r="M3447" s="970"/>
      <c r="N3447" s="967"/>
      <c r="O3447" s="970"/>
      <c r="P3447" s="967"/>
      <c r="Q3447" s="970"/>
      <c r="R3447" s="967"/>
      <c r="S3447" s="970"/>
      <c r="T3447" s="967"/>
      <c r="U3447" s="970"/>
      <c r="V3447" s="967"/>
      <c r="W3447" s="970"/>
      <c r="X3447" s="1261"/>
      <c r="Y3447" s="967"/>
      <c r="Z3447" s="1032"/>
    </row>
    <row r="3448" spans="1:26" ht="37.799999999999997" hidden="1" customHeight="1" outlineLevel="2">
      <c r="A3448" s="1031">
        <v>44459</v>
      </c>
      <c r="B3448" s="1163" t="s">
        <v>5698</v>
      </c>
      <c r="C3448" s="955" t="s">
        <v>9207</v>
      </c>
      <c r="D3448" s="966"/>
      <c r="E3448" s="977" t="s">
        <v>5700</v>
      </c>
      <c r="F3448" s="972"/>
      <c r="G3448" s="970"/>
      <c r="H3448" s="967"/>
      <c r="I3448" s="970"/>
      <c r="J3448" s="967"/>
      <c r="K3448" s="970"/>
      <c r="L3448" s="967"/>
      <c r="M3448" s="970"/>
      <c r="N3448" s="967"/>
      <c r="O3448" s="970"/>
      <c r="P3448" s="967"/>
      <c r="Q3448" s="970"/>
      <c r="R3448" s="967"/>
      <c r="S3448" s="970"/>
      <c r="T3448" s="967"/>
      <c r="U3448" s="970"/>
      <c r="V3448" s="967"/>
      <c r="W3448" s="970"/>
      <c r="X3448" s="1261"/>
      <c r="Y3448" s="967"/>
      <c r="Z3448" s="1032"/>
    </row>
    <row r="3449" spans="1:26" ht="12.6" hidden="1" customHeight="1" outlineLevel="1">
      <c r="A3449" s="1004">
        <v>44460</v>
      </c>
      <c r="B3449" s="1163" t="s">
        <v>5698</v>
      </c>
      <c r="C3449" s="955" t="s">
        <v>9208</v>
      </c>
      <c r="D3449" s="966"/>
      <c r="E3449" s="968"/>
      <c r="F3449" s="972"/>
      <c r="G3449" s="970"/>
      <c r="H3449" s="967"/>
      <c r="I3449" s="970"/>
      <c r="J3449" s="967"/>
      <c r="K3449" s="970"/>
      <c r="L3449" s="967"/>
      <c r="M3449" s="970"/>
      <c r="N3449" s="967"/>
      <c r="O3449" s="973" t="s">
        <v>5700</v>
      </c>
      <c r="P3449" s="967"/>
      <c r="Q3449" s="970"/>
      <c r="R3449" s="967"/>
      <c r="S3449" s="970"/>
      <c r="T3449" s="967"/>
      <c r="U3449" s="970"/>
      <c r="V3449" s="967"/>
      <c r="W3449" s="970"/>
      <c r="X3449" s="1261"/>
      <c r="Y3449" s="967"/>
      <c r="Z3449" s="1032"/>
    </row>
    <row r="3450" spans="1:26" ht="12.6" hidden="1" customHeight="1" outlineLevel="2">
      <c r="A3450" s="1004">
        <v>44460</v>
      </c>
      <c r="B3450" s="1163" t="s">
        <v>5698</v>
      </c>
      <c r="C3450" s="955" t="s">
        <v>9209</v>
      </c>
      <c r="D3450" s="966"/>
      <c r="E3450" s="977" t="s">
        <v>5700</v>
      </c>
      <c r="F3450" s="972"/>
      <c r="G3450" s="970"/>
      <c r="H3450" s="967"/>
      <c r="I3450" s="970"/>
      <c r="J3450" s="967"/>
      <c r="K3450" s="970"/>
      <c r="L3450" s="967"/>
      <c r="M3450" s="970"/>
      <c r="N3450" s="967"/>
      <c r="O3450" s="970"/>
      <c r="P3450" s="967"/>
      <c r="Q3450" s="970"/>
      <c r="R3450" s="967"/>
      <c r="S3450" s="970"/>
      <c r="T3450" s="967"/>
      <c r="U3450" s="970"/>
      <c r="V3450" s="967"/>
      <c r="W3450" s="970"/>
      <c r="X3450" s="1261"/>
      <c r="Y3450" s="967"/>
      <c r="Z3450" s="1032"/>
    </row>
    <row r="3451" spans="1:26" ht="12.6" hidden="1" customHeight="1" outlineLevel="2">
      <c r="A3451" s="1004">
        <v>44460</v>
      </c>
      <c r="B3451" s="1163" t="s">
        <v>5698</v>
      </c>
      <c r="C3451" s="955" t="s">
        <v>9210</v>
      </c>
      <c r="D3451" s="966"/>
      <c r="E3451" s="977" t="s">
        <v>5700</v>
      </c>
      <c r="F3451" s="972"/>
      <c r="G3451" s="970"/>
      <c r="H3451" s="967"/>
      <c r="I3451" s="970"/>
      <c r="J3451" s="967"/>
      <c r="K3451" s="970"/>
      <c r="L3451" s="967"/>
      <c r="M3451" s="970"/>
      <c r="N3451" s="967"/>
      <c r="O3451" s="970"/>
      <c r="P3451" s="967"/>
      <c r="Q3451" s="970"/>
      <c r="R3451" s="967"/>
      <c r="S3451" s="970"/>
      <c r="T3451" s="967"/>
      <c r="U3451" s="970"/>
      <c r="V3451" s="967"/>
      <c r="W3451" s="970"/>
      <c r="X3451" s="1261"/>
      <c r="Y3451" s="967"/>
      <c r="Z3451" s="1032"/>
    </row>
    <row r="3452" spans="1:26" ht="12.6" hidden="1" customHeight="1" outlineLevel="2">
      <c r="A3452" s="1004">
        <v>44460</v>
      </c>
      <c r="B3452" s="1163" t="s">
        <v>5698</v>
      </c>
      <c r="C3452" s="955" t="s">
        <v>9211</v>
      </c>
      <c r="D3452" s="966"/>
      <c r="E3452" s="977" t="s">
        <v>5700</v>
      </c>
      <c r="F3452" s="972"/>
      <c r="G3452" s="970"/>
      <c r="H3452" s="967"/>
      <c r="I3452" s="970"/>
      <c r="J3452" s="967"/>
      <c r="K3452" s="970"/>
      <c r="L3452" s="967"/>
      <c r="M3452" s="970"/>
      <c r="N3452" s="967"/>
      <c r="O3452" s="970"/>
      <c r="P3452" s="967"/>
      <c r="Q3452" s="970"/>
      <c r="R3452" s="967"/>
      <c r="S3452" s="970"/>
      <c r="T3452" s="967"/>
      <c r="U3452" s="970"/>
      <c r="V3452" s="967"/>
      <c r="W3452" s="970"/>
      <c r="X3452" s="1261"/>
      <c r="Y3452" s="967"/>
      <c r="Z3452" s="1032"/>
    </row>
    <row r="3453" spans="1:26" ht="12.6" hidden="1" customHeight="1" outlineLevel="2">
      <c r="A3453" s="1004">
        <v>44460</v>
      </c>
      <c r="B3453" s="1163" t="s">
        <v>5698</v>
      </c>
      <c r="C3453" s="955" t="s">
        <v>9212</v>
      </c>
      <c r="D3453" s="966"/>
      <c r="E3453" s="977" t="s">
        <v>5700</v>
      </c>
      <c r="F3453" s="972"/>
      <c r="G3453" s="970"/>
      <c r="H3453" s="967"/>
      <c r="I3453" s="970"/>
      <c r="J3453" s="974" t="s">
        <v>5700</v>
      </c>
      <c r="K3453" s="970"/>
      <c r="L3453" s="967"/>
      <c r="M3453" s="970"/>
      <c r="N3453" s="967"/>
      <c r="O3453" s="970"/>
      <c r="P3453" s="967"/>
      <c r="Q3453" s="970"/>
      <c r="R3453" s="967"/>
      <c r="S3453" s="970"/>
      <c r="T3453" s="967"/>
      <c r="U3453" s="970"/>
      <c r="V3453" s="967"/>
      <c r="W3453" s="970"/>
      <c r="X3453" s="1261"/>
      <c r="Y3453" s="967"/>
      <c r="Z3453" s="1032"/>
    </row>
    <row r="3454" spans="1:26" ht="12.6" hidden="1" customHeight="1" outlineLevel="2">
      <c r="A3454" s="1004">
        <v>44460</v>
      </c>
      <c r="B3454" s="1163" t="s">
        <v>5698</v>
      </c>
      <c r="C3454" s="955" t="s">
        <v>9213</v>
      </c>
      <c r="D3454" s="966"/>
      <c r="E3454" s="968"/>
      <c r="F3454" s="972"/>
      <c r="G3454" s="973" t="s">
        <v>5700</v>
      </c>
      <c r="H3454" s="967"/>
      <c r="I3454" s="970"/>
      <c r="J3454" s="967"/>
      <c r="K3454" s="970"/>
      <c r="L3454" s="967"/>
      <c r="M3454" s="970"/>
      <c r="N3454" s="967"/>
      <c r="O3454" s="970"/>
      <c r="P3454" s="967"/>
      <c r="Q3454" s="970"/>
      <c r="R3454" s="967"/>
      <c r="S3454" s="970"/>
      <c r="T3454" s="967"/>
      <c r="U3454" s="970"/>
      <c r="V3454" s="967"/>
      <c r="W3454" s="970"/>
      <c r="X3454" s="1261"/>
      <c r="Y3454" s="967"/>
      <c r="Z3454" s="1032"/>
    </row>
    <row r="3455" spans="1:26" ht="12.6" hidden="1" customHeight="1" outlineLevel="2">
      <c r="A3455" s="1004">
        <v>44460</v>
      </c>
      <c r="B3455" s="1163" t="s">
        <v>5745</v>
      </c>
      <c r="C3455" s="955" t="s">
        <v>9214</v>
      </c>
      <c r="D3455" s="966"/>
      <c r="E3455" s="968"/>
      <c r="F3455" s="972"/>
      <c r="G3455" s="970"/>
      <c r="H3455" s="967"/>
      <c r="I3455" s="970"/>
      <c r="J3455" s="967"/>
      <c r="K3455" s="970"/>
      <c r="L3455" s="967"/>
      <c r="M3455" s="970"/>
      <c r="N3455" s="967"/>
      <c r="O3455" s="970"/>
      <c r="P3455" s="967"/>
      <c r="Q3455" s="970"/>
      <c r="R3455" s="967"/>
      <c r="S3455" s="970"/>
      <c r="T3455" s="974" t="s">
        <v>5700</v>
      </c>
      <c r="U3455" s="970"/>
      <c r="V3455" s="967"/>
      <c r="W3455" s="970"/>
      <c r="X3455" s="1261"/>
      <c r="Y3455" s="967"/>
      <c r="Z3455" s="1032"/>
    </row>
    <row r="3456" spans="1:26" ht="12.6" hidden="1" customHeight="1" outlineLevel="2">
      <c r="A3456" s="1004">
        <v>44460</v>
      </c>
      <c r="B3456" s="1163" t="s">
        <v>5698</v>
      </c>
      <c r="C3456" s="955" t="s">
        <v>9215</v>
      </c>
      <c r="D3456" s="966"/>
      <c r="E3456" s="968"/>
      <c r="F3456" s="969" t="s">
        <v>5700</v>
      </c>
      <c r="G3456" s="970"/>
      <c r="H3456" s="967"/>
      <c r="I3456" s="970"/>
      <c r="J3456" s="967"/>
      <c r="K3456" s="970"/>
      <c r="L3456" s="967"/>
      <c r="M3456" s="970"/>
      <c r="N3456" s="967"/>
      <c r="O3456" s="970"/>
      <c r="P3456" s="967"/>
      <c r="Q3456" s="970"/>
      <c r="R3456" s="967"/>
      <c r="S3456" s="970"/>
      <c r="T3456" s="967"/>
      <c r="U3456" s="970"/>
      <c r="V3456" s="967"/>
      <c r="W3456" s="970"/>
      <c r="X3456" s="1261"/>
      <c r="Y3456" s="967"/>
      <c r="Z3456" s="1032" t="s">
        <v>9216</v>
      </c>
    </row>
    <row r="3457" spans="1:24" ht="12.6" hidden="1" customHeight="1" outlineLevel="2">
      <c r="A3457" s="1004">
        <v>44460</v>
      </c>
      <c r="B3457" s="1163" t="s">
        <v>5698</v>
      </c>
      <c r="C3457" s="955" t="s">
        <v>9217</v>
      </c>
      <c r="D3457" s="966"/>
      <c r="E3457" s="977" t="s">
        <v>5700</v>
      </c>
      <c r="F3457" s="972"/>
      <c r="G3457" s="970"/>
      <c r="H3457" s="967"/>
      <c r="I3457" s="970"/>
      <c r="J3457" s="967"/>
      <c r="K3457" s="970"/>
      <c r="L3457" s="967"/>
      <c r="M3457" s="970"/>
      <c r="N3457" s="967"/>
      <c r="O3457" s="970"/>
      <c r="P3457" s="967"/>
      <c r="Q3457" s="970"/>
      <c r="R3457" s="967"/>
      <c r="S3457" s="970"/>
      <c r="T3457" s="967"/>
      <c r="U3457" s="970"/>
      <c r="V3457" s="967"/>
      <c r="W3457" s="970"/>
      <c r="X3457" s="1261"/>
    </row>
    <row r="3458" spans="1:24" ht="12.6" hidden="1" customHeight="1" outlineLevel="2">
      <c r="A3458" s="1004">
        <v>44460</v>
      </c>
      <c r="B3458" s="1163" t="s">
        <v>5698</v>
      </c>
      <c r="C3458" s="955" t="s">
        <v>9218</v>
      </c>
      <c r="D3458" s="966"/>
      <c r="E3458" s="968"/>
      <c r="F3458" s="972"/>
      <c r="G3458" s="970"/>
      <c r="H3458" s="967"/>
      <c r="I3458" s="970"/>
      <c r="J3458" s="974" t="s">
        <v>5700</v>
      </c>
      <c r="K3458" s="970"/>
      <c r="L3458" s="967"/>
      <c r="M3458" s="970"/>
      <c r="N3458" s="967"/>
      <c r="O3458" s="970"/>
      <c r="P3458" s="967"/>
      <c r="Q3458" s="970"/>
      <c r="R3458" s="967"/>
      <c r="S3458" s="970"/>
      <c r="T3458" s="974" t="s">
        <v>5700</v>
      </c>
      <c r="U3458" s="970"/>
      <c r="V3458" s="967"/>
      <c r="W3458" s="970"/>
      <c r="X3458" s="1261"/>
    </row>
    <row r="3459" spans="1:24" ht="12.6" hidden="1" customHeight="1" outlineLevel="2">
      <c r="A3459" s="1004">
        <v>44460</v>
      </c>
      <c r="B3459" s="1163" t="s">
        <v>5698</v>
      </c>
      <c r="C3459" s="955" t="s">
        <v>9219</v>
      </c>
      <c r="D3459" s="966"/>
      <c r="E3459" s="977" t="s">
        <v>5700</v>
      </c>
      <c r="F3459" s="972"/>
      <c r="G3459" s="970"/>
      <c r="H3459" s="967"/>
      <c r="I3459" s="970"/>
      <c r="J3459" s="967"/>
      <c r="K3459" s="970"/>
      <c r="L3459" s="967"/>
      <c r="M3459" s="970"/>
      <c r="N3459" s="967"/>
      <c r="O3459" s="970"/>
      <c r="P3459" s="967"/>
      <c r="Q3459" s="970"/>
      <c r="R3459" s="967"/>
      <c r="S3459" s="970"/>
      <c r="T3459" s="967"/>
      <c r="U3459" s="970"/>
      <c r="V3459" s="967"/>
      <c r="W3459" s="970"/>
      <c r="X3459" s="1261"/>
    </row>
    <row r="3460" spans="1:24" ht="12.6" hidden="1" customHeight="1" outlineLevel="2">
      <c r="A3460" s="1004">
        <v>44460</v>
      </c>
      <c r="B3460" s="1163" t="s">
        <v>5698</v>
      </c>
      <c r="C3460" s="955" t="s">
        <v>5924</v>
      </c>
      <c r="D3460" s="966"/>
      <c r="E3460" s="977" t="s">
        <v>5700</v>
      </c>
      <c r="F3460" s="972"/>
      <c r="G3460" s="970"/>
      <c r="H3460" s="967"/>
      <c r="I3460" s="970"/>
      <c r="J3460" s="967"/>
      <c r="K3460" s="970"/>
      <c r="L3460" s="967"/>
      <c r="M3460" s="970"/>
      <c r="N3460" s="967"/>
      <c r="O3460" s="970"/>
      <c r="P3460" s="967"/>
      <c r="Q3460" s="970"/>
      <c r="R3460" s="967"/>
      <c r="S3460" s="970"/>
      <c r="T3460" s="967"/>
      <c r="U3460" s="970"/>
      <c r="V3460" s="967"/>
      <c r="W3460" s="970"/>
      <c r="X3460" s="1261"/>
    </row>
    <row r="3461" spans="1:24" ht="12.6" hidden="1" customHeight="1" outlineLevel="2">
      <c r="A3461" s="1004">
        <v>44460</v>
      </c>
      <c r="B3461" s="1163" t="s">
        <v>5698</v>
      </c>
      <c r="C3461" s="955" t="s">
        <v>9220</v>
      </c>
      <c r="D3461" s="975" t="s">
        <v>5700</v>
      </c>
      <c r="E3461" s="977" t="s">
        <v>5700</v>
      </c>
      <c r="F3461" s="972"/>
      <c r="G3461" s="970"/>
      <c r="H3461" s="967"/>
      <c r="I3461" s="970"/>
      <c r="J3461" s="967"/>
      <c r="K3461" s="970"/>
      <c r="L3461" s="967"/>
      <c r="M3461" s="970"/>
      <c r="N3461" s="967"/>
      <c r="O3461" s="970"/>
      <c r="P3461" s="967"/>
      <c r="Q3461" s="970"/>
      <c r="R3461" s="967"/>
      <c r="S3461" s="970"/>
      <c r="T3461" s="967"/>
      <c r="U3461" s="973" t="s">
        <v>5700</v>
      </c>
      <c r="V3461" s="967"/>
      <c r="W3461" s="970"/>
      <c r="X3461" s="1261"/>
    </row>
    <row r="3462" spans="1:24" ht="12.6" hidden="1" customHeight="1" outlineLevel="2">
      <c r="A3462" s="1004">
        <v>44460</v>
      </c>
      <c r="B3462" s="1163" t="s">
        <v>5698</v>
      </c>
      <c r="C3462" s="955" t="s">
        <v>9221</v>
      </c>
      <c r="D3462" s="966"/>
      <c r="E3462" s="968"/>
      <c r="F3462" s="969" t="s">
        <v>5700</v>
      </c>
      <c r="G3462" s="970"/>
      <c r="H3462" s="967"/>
      <c r="I3462" s="970"/>
      <c r="J3462" s="967"/>
      <c r="K3462" s="970"/>
      <c r="L3462" s="967"/>
      <c r="M3462" s="970"/>
      <c r="N3462" s="967"/>
      <c r="O3462" s="970"/>
      <c r="P3462" s="967"/>
      <c r="Q3462" s="970"/>
      <c r="R3462" s="967"/>
      <c r="S3462" s="970"/>
      <c r="T3462" s="967"/>
      <c r="U3462" s="970"/>
      <c r="V3462" s="967"/>
      <c r="W3462" s="970"/>
      <c r="X3462" s="1261"/>
    </row>
    <row r="3463" spans="1:24" ht="12.6" hidden="1" customHeight="1" outlineLevel="2">
      <c r="A3463" s="1004">
        <v>44460</v>
      </c>
      <c r="B3463" s="1163" t="s">
        <v>5698</v>
      </c>
      <c r="C3463" s="955" t="s">
        <v>9222</v>
      </c>
      <c r="D3463" s="966"/>
      <c r="E3463" s="977" t="s">
        <v>5700</v>
      </c>
      <c r="F3463" s="972"/>
      <c r="G3463" s="970"/>
      <c r="H3463" s="967"/>
      <c r="I3463" s="970"/>
      <c r="J3463" s="967"/>
      <c r="K3463" s="970"/>
      <c r="L3463" s="967"/>
      <c r="M3463" s="973" t="s">
        <v>5700</v>
      </c>
      <c r="N3463" s="967"/>
      <c r="O3463" s="970"/>
      <c r="P3463" s="967"/>
      <c r="Q3463" s="970"/>
      <c r="R3463" s="967"/>
      <c r="S3463" s="970"/>
      <c r="T3463" s="967"/>
      <c r="U3463" s="970"/>
      <c r="V3463" s="967"/>
      <c r="W3463" s="970"/>
      <c r="X3463" s="1261"/>
    </row>
    <row r="3464" spans="1:24" ht="12.6" hidden="1" customHeight="1" outlineLevel="2">
      <c r="A3464" s="1004">
        <v>44460</v>
      </c>
      <c r="B3464" s="1163" t="s">
        <v>5698</v>
      </c>
      <c r="C3464" s="955" t="s">
        <v>9223</v>
      </c>
      <c r="D3464" s="966"/>
      <c r="E3464" s="968"/>
      <c r="F3464" s="972"/>
      <c r="G3464" s="970"/>
      <c r="H3464" s="967"/>
      <c r="I3464" s="970"/>
      <c r="J3464" s="967"/>
      <c r="K3464" s="970"/>
      <c r="L3464" s="967"/>
      <c r="M3464" s="970"/>
      <c r="N3464" s="967"/>
      <c r="O3464" s="970"/>
      <c r="P3464" s="967"/>
      <c r="Q3464" s="973" t="s">
        <v>5700</v>
      </c>
      <c r="R3464" s="967"/>
      <c r="S3464" s="970"/>
      <c r="T3464" s="967"/>
      <c r="U3464" s="970"/>
      <c r="V3464" s="967"/>
      <c r="W3464" s="970"/>
      <c r="X3464" s="1261"/>
    </row>
    <row r="3465" spans="1:24" ht="12.6" hidden="1" customHeight="1" outlineLevel="2">
      <c r="A3465" s="1004">
        <v>44460</v>
      </c>
      <c r="B3465" s="1163" t="s">
        <v>5847</v>
      </c>
      <c r="C3465" s="955" t="s">
        <v>9224</v>
      </c>
      <c r="D3465" s="966"/>
      <c r="E3465" s="968"/>
      <c r="F3465" s="972"/>
      <c r="G3465" s="970"/>
      <c r="H3465" s="967"/>
      <c r="I3465" s="970"/>
      <c r="J3465" s="967"/>
      <c r="K3465" s="970"/>
      <c r="L3465" s="967"/>
      <c r="M3465" s="970"/>
      <c r="N3465" s="967"/>
      <c r="O3465" s="970"/>
      <c r="P3465" s="967"/>
      <c r="Q3465" s="970"/>
      <c r="R3465" s="967"/>
      <c r="S3465" s="970"/>
      <c r="T3465" s="974" t="s">
        <v>5700</v>
      </c>
      <c r="U3465" s="970"/>
      <c r="V3465" s="967"/>
      <c r="W3465" s="970"/>
      <c r="X3465" s="1261"/>
    </row>
    <row r="3466" spans="1:24" ht="12.6" hidden="1" customHeight="1" outlineLevel="2">
      <c r="A3466" s="1004">
        <v>44460</v>
      </c>
      <c r="B3466" s="1163" t="s">
        <v>5745</v>
      </c>
      <c r="C3466" s="955" t="s">
        <v>9225</v>
      </c>
      <c r="D3466" s="966"/>
      <c r="E3466" s="968"/>
      <c r="F3466" s="972"/>
      <c r="G3466" s="970"/>
      <c r="H3466" s="967"/>
      <c r="I3466" s="970"/>
      <c r="J3466" s="967"/>
      <c r="K3466" s="970"/>
      <c r="L3466" s="967"/>
      <c r="M3466" s="970"/>
      <c r="N3466" s="967"/>
      <c r="O3466" s="970"/>
      <c r="P3466" s="967"/>
      <c r="Q3466" s="970"/>
      <c r="R3466" s="967"/>
      <c r="S3466" s="973" t="s">
        <v>5700</v>
      </c>
      <c r="T3466" s="974" t="s">
        <v>5700</v>
      </c>
      <c r="U3466" s="970"/>
      <c r="V3466" s="967"/>
      <c r="W3466" s="970"/>
      <c r="X3466" s="1261"/>
    </row>
    <row r="3467" spans="1:24" ht="12.6" hidden="1" customHeight="1" outlineLevel="2">
      <c r="A3467" s="1004">
        <v>44460</v>
      </c>
      <c r="B3467" s="1163" t="s">
        <v>5698</v>
      </c>
      <c r="C3467" s="955" t="s">
        <v>9226</v>
      </c>
      <c r="D3467" s="975" t="s">
        <v>5700</v>
      </c>
      <c r="E3467" s="968"/>
      <c r="F3467" s="972"/>
      <c r="G3467" s="970"/>
      <c r="H3467" s="967"/>
      <c r="I3467" s="970"/>
      <c r="J3467" s="967"/>
      <c r="K3467" s="970"/>
      <c r="L3467" s="967"/>
      <c r="M3467" s="970"/>
      <c r="N3467" s="967"/>
      <c r="O3467" s="970"/>
      <c r="P3467" s="967"/>
      <c r="Q3467" s="970"/>
      <c r="R3467" s="967"/>
      <c r="S3467" s="970"/>
      <c r="T3467" s="967"/>
      <c r="U3467" s="970"/>
      <c r="V3467" s="967"/>
      <c r="W3467" s="970"/>
      <c r="X3467" s="1261"/>
    </row>
    <row r="3468" spans="1:24" ht="25.2" hidden="1" customHeight="1" outlineLevel="2">
      <c r="A3468" s="1004">
        <v>44460</v>
      </c>
      <c r="B3468" s="1163" t="s">
        <v>5698</v>
      </c>
      <c r="C3468" s="955" t="s">
        <v>9227</v>
      </c>
      <c r="D3468" s="966"/>
      <c r="E3468" s="968"/>
      <c r="F3468" s="972"/>
      <c r="G3468" s="970"/>
      <c r="H3468" s="974" t="s">
        <v>5700</v>
      </c>
      <c r="I3468" s="970"/>
      <c r="J3468" s="974" t="s">
        <v>5700</v>
      </c>
      <c r="K3468" s="970"/>
      <c r="L3468" s="967"/>
      <c r="M3468" s="970"/>
      <c r="N3468" s="967"/>
      <c r="O3468" s="970"/>
      <c r="P3468" s="967"/>
      <c r="Q3468" s="970"/>
      <c r="R3468" s="967"/>
      <c r="S3468" s="970"/>
      <c r="T3468" s="967"/>
      <c r="U3468" s="970"/>
      <c r="V3468" s="967"/>
      <c r="W3468" s="970"/>
      <c r="X3468" s="1261"/>
    </row>
    <row r="3469" spans="1:24" ht="12.6" hidden="1" customHeight="1" outlineLevel="2">
      <c r="A3469" s="1004">
        <v>44460</v>
      </c>
      <c r="B3469" s="1163" t="s">
        <v>5698</v>
      </c>
      <c r="C3469" s="955" t="s">
        <v>9228</v>
      </c>
      <c r="D3469" s="975" t="s">
        <v>5700</v>
      </c>
      <c r="E3469" s="968"/>
      <c r="F3469" s="972"/>
      <c r="G3469" s="970"/>
      <c r="H3469" s="967"/>
      <c r="I3469" s="970"/>
      <c r="J3469" s="967"/>
      <c r="K3469" s="970"/>
      <c r="L3469" s="967"/>
      <c r="M3469" s="970"/>
      <c r="N3469" s="967"/>
      <c r="O3469" s="973" t="s">
        <v>5700</v>
      </c>
      <c r="P3469" s="967"/>
      <c r="Q3469" s="970"/>
      <c r="R3469" s="967"/>
      <c r="S3469" s="970"/>
      <c r="T3469" s="967"/>
      <c r="U3469" s="970"/>
      <c r="V3469" s="967"/>
      <c r="W3469" s="970"/>
      <c r="X3469" s="1261"/>
    </row>
    <row r="3470" spans="1:24" ht="12.6" hidden="1" customHeight="1" outlineLevel="2">
      <c r="A3470" s="1004">
        <v>44460</v>
      </c>
      <c r="B3470" s="1163" t="s">
        <v>5698</v>
      </c>
      <c r="C3470" s="955" t="s">
        <v>9229</v>
      </c>
      <c r="D3470" s="966"/>
      <c r="E3470" s="968"/>
      <c r="F3470" s="969" t="s">
        <v>5700</v>
      </c>
      <c r="G3470" s="970"/>
      <c r="H3470" s="967"/>
      <c r="I3470" s="970"/>
      <c r="J3470" s="967"/>
      <c r="K3470" s="970"/>
      <c r="L3470" s="967"/>
      <c r="M3470" s="970"/>
      <c r="N3470" s="967"/>
      <c r="O3470" s="970"/>
      <c r="P3470" s="967"/>
      <c r="Q3470" s="970"/>
      <c r="R3470" s="967"/>
      <c r="S3470" s="970"/>
      <c r="T3470" s="967"/>
      <c r="U3470" s="970"/>
      <c r="V3470" s="967"/>
      <c r="W3470" s="970"/>
      <c r="X3470" s="1261"/>
    </row>
    <row r="3471" spans="1:24" ht="12.6" hidden="1" customHeight="1" outlineLevel="2">
      <c r="A3471" s="1004">
        <v>44460</v>
      </c>
      <c r="B3471" s="1163" t="s">
        <v>5698</v>
      </c>
      <c r="C3471" s="955" t="s">
        <v>9230</v>
      </c>
      <c r="D3471" s="966"/>
      <c r="E3471" s="977" t="s">
        <v>5700</v>
      </c>
      <c r="F3471" s="972"/>
      <c r="G3471" s="970"/>
      <c r="H3471" s="967"/>
      <c r="I3471" s="970"/>
      <c r="J3471" s="967"/>
      <c r="K3471" s="970"/>
      <c r="L3471" s="967"/>
      <c r="M3471" s="970"/>
      <c r="N3471" s="967"/>
      <c r="O3471" s="970"/>
      <c r="P3471" s="967"/>
      <c r="Q3471" s="970"/>
      <c r="R3471" s="967"/>
      <c r="S3471" s="970"/>
      <c r="T3471" s="967"/>
      <c r="U3471" s="970"/>
      <c r="V3471" s="967"/>
      <c r="W3471" s="970"/>
      <c r="X3471" s="1261"/>
    </row>
    <row r="3472" spans="1:24" ht="25.2" hidden="1" customHeight="1" outlineLevel="2">
      <c r="A3472" s="1004">
        <v>44460</v>
      </c>
      <c r="B3472" s="1163" t="s">
        <v>5745</v>
      </c>
      <c r="C3472" s="955" t="s">
        <v>9231</v>
      </c>
      <c r="D3472" s="975" t="s">
        <v>5700</v>
      </c>
      <c r="E3472" s="968"/>
      <c r="F3472" s="972"/>
      <c r="G3472" s="970"/>
      <c r="H3472" s="967"/>
      <c r="I3472" s="970"/>
      <c r="J3472" s="967"/>
      <c r="K3472" s="970"/>
      <c r="L3472" s="967"/>
      <c r="M3472" s="970"/>
      <c r="N3472" s="967"/>
      <c r="O3472" s="970"/>
      <c r="P3472" s="974" t="s">
        <v>5700</v>
      </c>
      <c r="Q3472" s="970"/>
      <c r="R3472" s="967"/>
      <c r="S3472" s="970"/>
      <c r="T3472" s="974" t="s">
        <v>5700</v>
      </c>
      <c r="U3472" s="970"/>
      <c r="V3472" s="967"/>
      <c r="W3472" s="970"/>
      <c r="X3472" s="1261"/>
    </row>
    <row r="3473" spans="1:26" ht="12.6" hidden="1" customHeight="1" outlineLevel="2">
      <c r="A3473" s="1004">
        <v>44460</v>
      </c>
      <c r="B3473" s="1163" t="s">
        <v>5698</v>
      </c>
      <c r="C3473" s="955" t="s">
        <v>9232</v>
      </c>
      <c r="D3473" s="966"/>
      <c r="E3473" s="968"/>
      <c r="F3473" s="972"/>
      <c r="G3473" s="970"/>
      <c r="H3473" s="967"/>
      <c r="I3473" s="970"/>
      <c r="J3473" s="967"/>
      <c r="K3473" s="970"/>
      <c r="L3473" s="967"/>
      <c r="M3473" s="970"/>
      <c r="N3473" s="967"/>
      <c r="O3473" s="970"/>
      <c r="P3473" s="967"/>
      <c r="Q3473" s="970"/>
      <c r="R3473" s="967"/>
      <c r="S3473" s="970"/>
      <c r="T3473" s="967"/>
      <c r="U3473" s="970"/>
      <c r="V3473" s="967"/>
      <c r="W3473" s="973" t="s">
        <v>5700</v>
      </c>
      <c r="X3473" s="1261"/>
      <c r="Y3473" s="967"/>
      <c r="Z3473" s="1032"/>
    </row>
    <row r="3474" spans="1:26" ht="12.6" hidden="1" customHeight="1" outlineLevel="2">
      <c r="A3474" s="1004">
        <v>44460</v>
      </c>
      <c r="B3474" s="1163" t="s">
        <v>5698</v>
      </c>
      <c r="C3474" s="955" t="s">
        <v>9233</v>
      </c>
      <c r="D3474" s="966"/>
      <c r="E3474" s="968"/>
      <c r="F3474" s="972"/>
      <c r="G3474" s="970"/>
      <c r="H3474" s="974" t="s">
        <v>5700</v>
      </c>
      <c r="I3474" s="970"/>
      <c r="J3474" s="967"/>
      <c r="K3474" s="970"/>
      <c r="L3474" s="967"/>
      <c r="M3474" s="970"/>
      <c r="N3474" s="967"/>
      <c r="O3474" s="970"/>
      <c r="P3474" s="967"/>
      <c r="Q3474" s="970"/>
      <c r="R3474" s="967"/>
      <c r="S3474" s="970"/>
      <c r="T3474" s="967"/>
      <c r="U3474" s="970"/>
      <c r="V3474" s="967"/>
      <c r="W3474" s="970"/>
      <c r="X3474" s="1261"/>
      <c r="Y3474" s="967"/>
      <c r="Z3474" s="1032"/>
    </row>
    <row r="3475" spans="1:26" ht="25.2" hidden="1" customHeight="1" outlineLevel="2">
      <c r="A3475" s="1004">
        <v>44460</v>
      </c>
      <c r="B3475" s="1163" t="s">
        <v>2653</v>
      </c>
      <c r="C3475" s="955" t="s">
        <v>9234</v>
      </c>
      <c r="D3475" s="966"/>
      <c r="E3475" s="968"/>
      <c r="F3475" s="969" t="s">
        <v>5700</v>
      </c>
      <c r="G3475" s="970"/>
      <c r="H3475" s="967"/>
      <c r="I3475" s="970"/>
      <c r="J3475" s="967"/>
      <c r="K3475" s="970"/>
      <c r="L3475" s="967"/>
      <c r="M3475" s="970"/>
      <c r="N3475" s="967"/>
      <c r="O3475" s="970"/>
      <c r="P3475" s="967"/>
      <c r="Q3475" s="970"/>
      <c r="R3475" s="967"/>
      <c r="S3475" s="970"/>
      <c r="T3475" s="974" t="s">
        <v>5700</v>
      </c>
      <c r="U3475" s="970"/>
      <c r="V3475" s="967"/>
      <c r="W3475" s="970"/>
      <c r="X3475" s="1261"/>
      <c r="Y3475" s="967"/>
      <c r="Z3475" s="1032"/>
    </row>
    <row r="3476" spans="1:26" ht="12.6" hidden="1" customHeight="1" outlineLevel="2">
      <c r="A3476" s="1004">
        <v>44460</v>
      </c>
      <c r="B3476" s="1163" t="s">
        <v>5698</v>
      </c>
      <c r="C3476" s="955" t="s">
        <v>9235</v>
      </c>
      <c r="D3476" s="966"/>
      <c r="E3476" s="968"/>
      <c r="F3476" s="969" t="s">
        <v>5700</v>
      </c>
      <c r="G3476" s="970"/>
      <c r="H3476" s="967"/>
      <c r="I3476" s="970"/>
      <c r="J3476" s="967"/>
      <c r="K3476" s="970"/>
      <c r="L3476" s="967"/>
      <c r="M3476" s="970"/>
      <c r="N3476" s="967"/>
      <c r="O3476" s="970"/>
      <c r="P3476" s="967"/>
      <c r="Q3476" s="970"/>
      <c r="R3476" s="967"/>
      <c r="S3476" s="970"/>
      <c r="T3476" s="967"/>
      <c r="U3476" s="970"/>
      <c r="V3476" s="967"/>
      <c r="W3476" s="970"/>
      <c r="X3476" s="1261"/>
      <c r="Y3476" s="967"/>
      <c r="Z3476" s="1032"/>
    </row>
    <row r="3477" spans="1:26" ht="12.6" hidden="1" customHeight="1" outlineLevel="1">
      <c r="A3477" s="1306">
        <v>44461</v>
      </c>
      <c r="B3477" s="1163" t="s">
        <v>5698</v>
      </c>
      <c r="C3477" s="955" t="s">
        <v>9236</v>
      </c>
      <c r="D3477" s="966"/>
      <c r="E3477" s="977" t="s">
        <v>5700</v>
      </c>
      <c r="F3477" s="972"/>
      <c r="G3477" s="970"/>
      <c r="H3477" s="967"/>
      <c r="I3477" s="970"/>
      <c r="J3477" s="967"/>
      <c r="K3477" s="970"/>
      <c r="L3477" s="967"/>
      <c r="M3477" s="970"/>
      <c r="N3477" s="967"/>
      <c r="O3477" s="970"/>
      <c r="P3477" s="967"/>
      <c r="Q3477" s="970"/>
      <c r="R3477" s="967"/>
      <c r="S3477" s="970"/>
      <c r="T3477" s="967"/>
      <c r="U3477" s="970"/>
      <c r="V3477" s="967"/>
      <c r="W3477" s="970"/>
      <c r="X3477" s="1261"/>
      <c r="Y3477" s="967"/>
      <c r="Z3477" s="1032"/>
    </row>
    <row r="3478" spans="1:26" ht="25.2" hidden="1" customHeight="1" outlineLevel="2">
      <c r="A3478" s="1306">
        <v>44461</v>
      </c>
      <c r="B3478" s="1163" t="s">
        <v>5698</v>
      </c>
      <c r="C3478" s="955" t="s">
        <v>9237</v>
      </c>
      <c r="D3478" s="966"/>
      <c r="E3478" s="977" t="s">
        <v>5700</v>
      </c>
      <c r="F3478" s="972"/>
      <c r="G3478" s="970"/>
      <c r="H3478" s="967"/>
      <c r="I3478" s="970"/>
      <c r="J3478" s="967"/>
      <c r="K3478" s="970"/>
      <c r="L3478" s="967"/>
      <c r="M3478" s="970"/>
      <c r="N3478" s="967"/>
      <c r="O3478" s="970"/>
      <c r="P3478" s="967"/>
      <c r="Q3478" s="970"/>
      <c r="R3478" s="967"/>
      <c r="S3478" s="970"/>
      <c r="T3478" s="967"/>
      <c r="U3478" s="970"/>
      <c r="V3478" s="967"/>
      <c r="W3478" s="970"/>
      <c r="X3478" s="1261"/>
      <c r="Y3478" s="967"/>
      <c r="Z3478" s="1032"/>
    </row>
    <row r="3479" spans="1:26" ht="12.6" hidden="1" customHeight="1" outlineLevel="2">
      <c r="A3479" s="1306">
        <v>44461</v>
      </c>
      <c r="B3479" s="1163" t="s">
        <v>5698</v>
      </c>
      <c r="C3479" s="955" t="s">
        <v>9238</v>
      </c>
      <c r="D3479" s="966"/>
      <c r="E3479" s="968"/>
      <c r="F3479" s="972"/>
      <c r="G3479" s="970"/>
      <c r="H3479" s="967"/>
      <c r="I3479" s="970"/>
      <c r="J3479" s="967"/>
      <c r="K3479" s="970"/>
      <c r="L3479" s="967"/>
      <c r="M3479" s="970"/>
      <c r="N3479" s="967"/>
      <c r="O3479" s="973" t="s">
        <v>5700</v>
      </c>
      <c r="P3479" s="967"/>
      <c r="Q3479" s="970"/>
      <c r="R3479" s="967"/>
      <c r="S3479" s="970"/>
      <c r="T3479" s="967"/>
      <c r="U3479" s="970"/>
      <c r="V3479" s="967"/>
      <c r="W3479" s="970"/>
      <c r="X3479" s="1261"/>
      <c r="Y3479" s="967"/>
      <c r="Z3479" s="1032"/>
    </row>
    <row r="3480" spans="1:26" ht="12.6" hidden="1" customHeight="1" outlineLevel="2">
      <c r="A3480" s="1306">
        <v>44461</v>
      </c>
      <c r="B3480" s="1163" t="s">
        <v>5698</v>
      </c>
      <c r="C3480" s="955" t="s">
        <v>9239</v>
      </c>
      <c r="D3480" s="966"/>
      <c r="E3480" s="977" t="s">
        <v>5700</v>
      </c>
      <c r="F3480" s="972"/>
      <c r="G3480" s="970"/>
      <c r="H3480" s="967"/>
      <c r="I3480" s="970"/>
      <c r="J3480" s="967"/>
      <c r="K3480" s="970"/>
      <c r="L3480" s="967"/>
      <c r="M3480" s="970"/>
      <c r="N3480" s="967"/>
      <c r="O3480" s="970"/>
      <c r="P3480" s="967"/>
      <c r="Q3480" s="970"/>
      <c r="R3480" s="967"/>
      <c r="S3480" s="970"/>
      <c r="T3480" s="967"/>
      <c r="U3480" s="970"/>
      <c r="V3480" s="967"/>
      <c r="W3480" s="970"/>
      <c r="X3480" s="1261"/>
      <c r="Y3480" s="967"/>
      <c r="Z3480" s="1032"/>
    </row>
    <row r="3481" spans="1:26" ht="12.6" hidden="1" customHeight="1" outlineLevel="2">
      <c r="A3481" s="1306">
        <v>44461</v>
      </c>
      <c r="B3481" s="1163" t="s">
        <v>5698</v>
      </c>
      <c r="C3481" s="955" t="s">
        <v>9240</v>
      </c>
      <c r="D3481" s="966"/>
      <c r="E3481" s="968"/>
      <c r="F3481" s="969" t="s">
        <v>5700</v>
      </c>
      <c r="G3481" s="970"/>
      <c r="H3481" s="967"/>
      <c r="I3481" s="970"/>
      <c r="J3481" s="967"/>
      <c r="K3481" s="970"/>
      <c r="L3481" s="967"/>
      <c r="M3481" s="970"/>
      <c r="N3481" s="967"/>
      <c r="O3481" s="970"/>
      <c r="P3481" s="967"/>
      <c r="Q3481" s="970"/>
      <c r="R3481" s="967"/>
      <c r="S3481" s="970"/>
      <c r="T3481" s="967"/>
      <c r="U3481" s="970"/>
      <c r="V3481" s="967"/>
      <c r="W3481" s="970"/>
      <c r="X3481" s="1261"/>
      <c r="Y3481" s="967"/>
      <c r="Z3481" s="1032"/>
    </row>
    <row r="3482" spans="1:26" ht="12.6" hidden="1" customHeight="1" outlineLevel="2">
      <c r="A3482" s="1306">
        <v>44461</v>
      </c>
      <c r="B3482" s="1163" t="s">
        <v>5698</v>
      </c>
      <c r="C3482" s="955" t="s">
        <v>9241</v>
      </c>
      <c r="D3482" s="966"/>
      <c r="E3482" s="968"/>
      <c r="F3482" s="972"/>
      <c r="G3482" s="970"/>
      <c r="H3482" s="967"/>
      <c r="I3482" s="970"/>
      <c r="J3482" s="967"/>
      <c r="K3482" s="970"/>
      <c r="L3482" s="967"/>
      <c r="M3482" s="970"/>
      <c r="N3482" s="967"/>
      <c r="O3482" s="973" t="s">
        <v>5700</v>
      </c>
      <c r="P3482" s="967"/>
      <c r="Q3482" s="970"/>
      <c r="R3482" s="967"/>
      <c r="S3482" s="970"/>
      <c r="T3482" s="967"/>
      <c r="U3482" s="970"/>
      <c r="V3482" s="967"/>
      <c r="W3482" s="970"/>
      <c r="X3482" s="1261"/>
      <c r="Y3482" s="967"/>
      <c r="Z3482" s="1032"/>
    </row>
    <row r="3483" spans="1:26" ht="12.6" hidden="1" customHeight="1" outlineLevel="2">
      <c r="A3483" s="1306">
        <v>44461</v>
      </c>
      <c r="B3483" s="1163" t="s">
        <v>5698</v>
      </c>
      <c r="C3483" s="955" t="s">
        <v>9242</v>
      </c>
      <c r="D3483" s="975" t="s">
        <v>5700</v>
      </c>
      <c r="E3483" s="968"/>
      <c r="F3483" s="972"/>
      <c r="G3483" s="970"/>
      <c r="H3483" s="967"/>
      <c r="I3483" s="970"/>
      <c r="J3483" s="967"/>
      <c r="K3483" s="970"/>
      <c r="L3483" s="967"/>
      <c r="M3483" s="970"/>
      <c r="N3483" s="967"/>
      <c r="O3483" s="970"/>
      <c r="P3483" s="967"/>
      <c r="Q3483" s="970"/>
      <c r="R3483" s="967"/>
      <c r="S3483" s="970"/>
      <c r="T3483" s="967"/>
      <c r="U3483" s="970"/>
      <c r="V3483" s="967"/>
      <c r="W3483" s="970"/>
      <c r="X3483" s="1261"/>
      <c r="Y3483" s="967"/>
      <c r="Z3483" s="1307" t="s">
        <v>9243</v>
      </c>
    </row>
    <row r="3484" spans="1:26" ht="12.6" hidden="1" customHeight="1" outlineLevel="2">
      <c r="A3484" s="1306">
        <v>44461</v>
      </c>
      <c r="B3484" s="1163" t="s">
        <v>5698</v>
      </c>
      <c r="C3484" s="955" t="s">
        <v>9244</v>
      </c>
      <c r="D3484" s="966"/>
      <c r="E3484" s="968"/>
      <c r="F3484" s="972"/>
      <c r="G3484" s="970"/>
      <c r="H3484" s="967"/>
      <c r="I3484" s="970"/>
      <c r="J3484" s="967"/>
      <c r="K3484" s="970"/>
      <c r="L3484" s="967"/>
      <c r="M3484" s="970"/>
      <c r="N3484" s="967"/>
      <c r="O3484" s="970"/>
      <c r="P3484" s="967"/>
      <c r="Q3484" s="970"/>
      <c r="R3484" s="967"/>
      <c r="S3484" s="970"/>
      <c r="T3484" s="967"/>
      <c r="U3484" s="970"/>
      <c r="V3484" s="967"/>
      <c r="W3484" s="970"/>
      <c r="X3484" s="1261"/>
      <c r="Y3484" s="967"/>
      <c r="Z3484" s="1032"/>
    </row>
    <row r="3485" spans="1:26" ht="12.6" hidden="1" customHeight="1" outlineLevel="2">
      <c r="A3485" s="1306">
        <v>44461</v>
      </c>
      <c r="B3485" s="1163" t="s">
        <v>5698</v>
      </c>
      <c r="C3485" s="955" t="s">
        <v>9245</v>
      </c>
      <c r="D3485" s="966"/>
      <c r="E3485" s="968"/>
      <c r="F3485" s="972"/>
      <c r="G3485" s="970"/>
      <c r="H3485" s="967"/>
      <c r="I3485" s="970"/>
      <c r="J3485" s="967"/>
      <c r="K3485" s="970"/>
      <c r="L3485" s="967"/>
      <c r="M3485" s="970"/>
      <c r="N3485" s="967"/>
      <c r="O3485" s="970"/>
      <c r="P3485" s="967"/>
      <c r="Q3485" s="970"/>
      <c r="R3485" s="967"/>
      <c r="S3485" s="970"/>
      <c r="T3485" s="967"/>
      <c r="U3485" s="970"/>
      <c r="V3485" s="967"/>
      <c r="W3485" s="970"/>
      <c r="X3485" s="1261"/>
      <c r="Y3485" s="967"/>
      <c r="Z3485" s="1032"/>
    </row>
    <row r="3486" spans="1:26" ht="12.6" hidden="1" customHeight="1" outlineLevel="2">
      <c r="A3486" s="1306">
        <v>44461</v>
      </c>
      <c r="B3486" s="1163" t="s">
        <v>5698</v>
      </c>
      <c r="C3486" s="955" t="s">
        <v>9246</v>
      </c>
      <c r="D3486" s="966"/>
      <c r="E3486" s="968"/>
      <c r="F3486" s="972"/>
      <c r="G3486" s="970"/>
      <c r="H3486" s="967"/>
      <c r="I3486" s="970"/>
      <c r="J3486" s="967"/>
      <c r="K3486" s="970"/>
      <c r="L3486" s="967"/>
      <c r="M3486" s="970"/>
      <c r="N3486" s="967"/>
      <c r="O3486" s="970"/>
      <c r="P3486" s="967"/>
      <c r="Q3486" s="970"/>
      <c r="R3486" s="974" t="s">
        <v>5700</v>
      </c>
      <c r="S3486" s="970"/>
      <c r="T3486" s="967"/>
      <c r="U3486" s="970"/>
      <c r="V3486" s="967"/>
      <c r="W3486" s="970"/>
      <c r="X3486" s="1261"/>
      <c r="Y3486" s="967"/>
      <c r="Z3486" s="1032"/>
    </row>
    <row r="3487" spans="1:26" ht="12.6" hidden="1" customHeight="1" outlineLevel="2">
      <c r="A3487" s="1306">
        <v>44461</v>
      </c>
      <c r="B3487" s="1163" t="s">
        <v>5698</v>
      </c>
      <c r="C3487" s="955" t="s">
        <v>9247</v>
      </c>
      <c r="D3487" s="966"/>
      <c r="E3487" s="968"/>
      <c r="F3487" s="969" t="s">
        <v>5700</v>
      </c>
      <c r="G3487" s="970"/>
      <c r="H3487" s="967"/>
      <c r="I3487" s="970"/>
      <c r="J3487" s="967"/>
      <c r="K3487" s="970"/>
      <c r="L3487" s="967"/>
      <c r="M3487" s="970"/>
      <c r="N3487" s="967"/>
      <c r="O3487" s="970"/>
      <c r="P3487" s="967"/>
      <c r="Q3487" s="970"/>
      <c r="R3487" s="967"/>
      <c r="S3487" s="970"/>
      <c r="T3487" s="967"/>
      <c r="U3487" s="970"/>
      <c r="V3487" s="967"/>
      <c r="W3487" s="970"/>
      <c r="X3487" s="1261"/>
      <c r="Y3487" s="967"/>
      <c r="Z3487" s="1032"/>
    </row>
    <row r="3488" spans="1:26" ht="12.6" hidden="1" customHeight="1" outlineLevel="2">
      <c r="A3488" s="1306">
        <v>44461</v>
      </c>
      <c r="B3488" s="1163" t="s">
        <v>5698</v>
      </c>
      <c r="C3488" s="955" t="s">
        <v>9248</v>
      </c>
      <c r="D3488" s="966"/>
      <c r="E3488" s="968"/>
      <c r="F3488" s="969" t="s">
        <v>5700</v>
      </c>
      <c r="G3488" s="970"/>
      <c r="H3488" s="967"/>
      <c r="I3488" s="970"/>
      <c r="J3488" s="967"/>
      <c r="K3488" s="970"/>
      <c r="L3488" s="967"/>
      <c r="M3488" s="970"/>
      <c r="N3488" s="967"/>
      <c r="O3488" s="970"/>
      <c r="P3488" s="967"/>
      <c r="Q3488" s="970"/>
      <c r="R3488" s="967"/>
      <c r="S3488" s="970"/>
      <c r="T3488" s="967"/>
      <c r="U3488" s="970"/>
      <c r="V3488" s="967"/>
      <c r="W3488" s="970"/>
      <c r="X3488" s="1261"/>
      <c r="Y3488" s="967"/>
      <c r="Z3488" s="1032"/>
    </row>
    <row r="3489" spans="1:24" ht="12.6" hidden="1" customHeight="1" outlineLevel="2">
      <c r="A3489" s="1306">
        <v>44461</v>
      </c>
      <c r="B3489" s="1163" t="s">
        <v>5698</v>
      </c>
      <c r="C3489" s="955" t="s">
        <v>9249</v>
      </c>
      <c r="D3489" s="966"/>
      <c r="E3489" s="968"/>
      <c r="F3489" s="972"/>
      <c r="G3489" s="970"/>
      <c r="H3489" s="967"/>
      <c r="I3489" s="970"/>
      <c r="J3489" s="967"/>
      <c r="K3489" s="970"/>
      <c r="L3489" s="967"/>
      <c r="M3489" s="970"/>
      <c r="N3489" s="967"/>
      <c r="O3489" s="970"/>
      <c r="P3489" s="967"/>
      <c r="Q3489" s="970"/>
      <c r="R3489" s="967"/>
      <c r="S3489" s="970"/>
      <c r="T3489" s="967"/>
      <c r="U3489" s="970"/>
      <c r="V3489" s="967"/>
      <c r="W3489" s="970"/>
      <c r="X3489" s="1261"/>
    </row>
    <row r="3490" spans="1:24" ht="12.6" hidden="1" customHeight="1" outlineLevel="2">
      <c r="A3490" s="1306">
        <v>44461</v>
      </c>
      <c r="B3490" s="1163" t="s">
        <v>5698</v>
      </c>
      <c r="C3490" s="955" t="s">
        <v>9250</v>
      </c>
      <c r="D3490" s="966"/>
      <c r="E3490" s="968"/>
      <c r="F3490" s="972"/>
      <c r="G3490" s="970"/>
      <c r="H3490" s="967"/>
      <c r="I3490" s="970"/>
      <c r="J3490" s="967"/>
      <c r="K3490" s="970"/>
      <c r="L3490" s="967"/>
      <c r="M3490" s="970"/>
      <c r="N3490" s="967"/>
      <c r="O3490" s="970"/>
      <c r="P3490" s="967"/>
      <c r="Q3490" s="970"/>
      <c r="R3490" s="974" t="s">
        <v>5700</v>
      </c>
      <c r="S3490" s="970"/>
      <c r="T3490" s="967"/>
      <c r="U3490" s="970"/>
      <c r="V3490" s="967"/>
      <c r="W3490" s="970"/>
      <c r="X3490" s="1261"/>
    </row>
    <row r="3491" spans="1:24" ht="12.6" hidden="1" customHeight="1" outlineLevel="2">
      <c r="A3491" s="1306">
        <v>44461</v>
      </c>
      <c r="B3491" s="1163" t="s">
        <v>5698</v>
      </c>
      <c r="C3491" s="955" t="s">
        <v>9251</v>
      </c>
      <c r="D3491" s="966"/>
      <c r="E3491" s="968"/>
      <c r="F3491" s="972"/>
      <c r="G3491" s="970"/>
      <c r="H3491" s="974" t="s">
        <v>5700</v>
      </c>
      <c r="I3491" s="970"/>
      <c r="J3491" s="967"/>
      <c r="K3491" s="970"/>
      <c r="L3491" s="967"/>
      <c r="M3491" s="970"/>
      <c r="N3491" s="967"/>
      <c r="O3491" s="973" t="s">
        <v>5700</v>
      </c>
      <c r="P3491" s="967"/>
      <c r="Q3491" s="970"/>
      <c r="R3491" s="967"/>
      <c r="S3491" s="970"/>
      <c r="T3491" s="967"/>
      <c r="U3491" s="970"/>
      <c r="V3491" s="967"/>
      <c r="W3491" s="970"/>
      <c r="X3491" s="1261"/>
    </row>
    <row r="3492" spans="1:24" ht="25.2" hidden="1" customHeight="1" outlineLevel="2">
      <c r="A3492" s="1306">
        <v>44461</v>
      </c>
      <c r="B3492" s="1163" t="s">
        <v>5698</v>
      </c>
      <c r="C3492" s="955" t="s">
        <v>9252</v>
      </c>
      <c r="D3492" s="966"/>
      <c r="E3492" s="968"/>
      <c r="F3492" s="972"/>
      <c r="G3492" s="970"/>
      <c r="H3492" s="967"/>
      <c r="I3492" s="970"/>
      <c r="J3492" s="967"/>
      <c r="K3492" s="970"/>
      <c r="L3492" s="967"/>
      <c r="M3492" s="970"/>
      <c r="N3492" s="967"/>
      <c r="O3492" s="973" t="s">
        <v>5700</v>
      </c>
      <c r="P3492" s="967"/>
      <c r="Q3492" s="970"/>
      <c r="R3492" s="967"/>
      <c r="S3492" s="970"/>
      <c r="T3492" s="967"/>
      <c r="U3492" s="970"/>
      <c r="V3492" s="967"/>
      <c r="W3492" s="970"/>
      <c r="X3492" s="1261"/>
    </row>
    <row r="3493" spans="1:24" ht="12.6" hidden="1" customHeight="1" outlineLevel="1">
      <c r="A3493" s="1017">
        <v>44462</v>
      </c>
      <c r="B3493" s="1163" t="s">
        <v>5745</v>
      </c>
      <c r="C3493" s="955" t="s">
        <v>9253</v>
      </c>
      <c r="D3493" s="966"/>
      <c r="E3493" s="968"/>
      <c r="F3493" s="972"/>
      <c r="G3493" s="970"/>
      <c r="H3493" s="967"/>
      <c r="I3493" s="970"/>
      <c r="J3493" s="967"/>
      <c r="K3493" s="970"/>
      <c r="L3493" s="967"/>
      <c r="M3493" s="970"/>
      <c r="N3493" s="967"/>
      <c r="O3493" s="970"/>
      <c r="P3493" s="967"/>
      <c r="Q3493" s="970"/>
      <c r="R3493" s="967"/>
      <c r="S3493" s="970"/>
      <c r="T3493" s="974" t="s">
        <v>5700</v>
      </c>
      <c r="U3493" s="970"/>
      <c r="V3493" s="967"/>
      <c r="W3493" s="970"/>
      <c r="X3493" s="1262" t="s">
        <v>5700</v>
      </c>
    </row>
    <row r="3494" spans="1:24" ht="12.6" hidden="1" customHeight="1" outlineLevel="2">
      <c r="A3494" s="1017">
        <v>44462</v>
      </c>
      <c r="B3494" s="1163" t="s">
        <v>5698</v>
      </c>
      <c r="C3494" s="955" t="s">
        <v>9254</v>
      </c>
      <c r="D3494" s="966"/>
      <c r="E3494" s="968"/>
      <c r="F3494" s="969" t="s">
        <v>5700</v>
      </c>
      <c r="G3494" s="970"/>
      <c r="H3494" s="967"/>
      <c r="I3494" s="970"/>
      <c r="J3494" s="967"/>
      <c r="K3494" s="970"/>
      <c r="L3494" s="967"/>
      <c r="M3494" s="970"/>
      <c r="N3494" s="967"/>
      <c r="O3494" s="970"/>
      <c r="P3494" s="967"/>
      <c r="Q3494" s="970"/>
      <c r="R3494" s="967"/>
      <c r="S3494" s="970"/>
      <c r="T3494" s="967"/>
      <c r="U3494" s="970"/>
      <c r="V3494" s="967"/>
      <c r="W3494" s="970"/>
      <c r="X3494" s="1261"/>
    </row>
    <row r="3495" spans="1:24" ht="12.6" hidden="1" customHeight="1" outlineLevel="2">
      <c r="A3495" s="1017">
        <v>44462</v>
      </c>
      <c r="B3495" s="1163" t="s">
        <v>5698</v>
      </c>
      <c r="C3495" s="955" t="s">
        <v>9255</v>
      </c>
      <c r="D3495" s="975" t="s">
        <v>5700</v>
      </c>
      <c r="E3495" s="968"/>
      <c r="F3495" s="972"/>
      <c r="G3495" s="970"/>
      <c r="H3495" s="967"/>
      <c r="I3495" s="970"/>
      <c r="J3495" s="967"/>
      <c r="K3495" s="970"/>
      <c r="L3495" s="967"/>
      <c r="M3495" s="970"/>
      <c r="N3495" s="967"/>
      <c r="O3495" s="970"/>
      <c r="P3495" s="967"/>
      <c r="Q3495" s="970"/>
      <c r="R3495" s="967"/>
      <c r="S3495" s="970"/>
      <c r="T3495" s="967"/>
      <c r="U3495" s="970"/>
      <c r="V3495" s="967"/>
      <c r="W3495" s="970"/>
      <c r="X3495" s="1261"/>
    </row>
    <row r="3496" spans="1:24" ht="37.799999999999997" hidden="1" customHeight="1" outlineLevel="2">
      <c r="A3496" s="1017">
        <v>44462</v>
      </c>
      <c r="B3496" s="965" t="s">
        <v>5698</v>
      </c>
      <c r="C3496" s="1308" t="s">
        <v>9256</v>
      </c>
      <c r="D3496" s="966"/>
      <c r="E3496" s="977" t="s">
        <v>5700</v>
      </c>
      <c r="F3496" s="972"/>
      <c r="G3496" s="970"/>
      <c r="H3496" s="967"/>
      <c r="I3496" s="970"/>
      <c r="J3496" s="967"/>
      <c r="K3496" s="970"/>
      <c r="L3496" s="967"/>
      <c r="M3496" s="973" t="s">
        <v>5700</v>
      </c>
      <c r="N3496" s="967"/>
      <c r="O3496" s="970"/>
      <c r="P3496" s="967"/>
      <c r="Q3496" s="970"/>
      <c r="R3496" s="967"/>
      <c r="S3496" s="970"/>
      <c r="T3496" s="967"/>
      <c r="U3496" s="970"/>
      <c r="V3496" s="967"/>
      <c r="W3496" s="970"/>
      <c r="X3496" s="1261"/>
    </row>
    <row r="3497" spans="1:24" ht="12.6" hidden="1" customHeight="1" outlineLevel="2">
      <c r="A3497" s="1017">
        <v>44462</v>
      </c>
      <c r="B3497" s="1163" t="s">
        <v>5698</v>
      </c>
      <c r="C3497" s="955" t="s">
        <v>9257</v>
      </c>
      <c r="D3497" s="966"/>
      <c r="E3497" s="968"/>
      <c r="F3497" s="972"/>
      <c r="G3497" s="970"/>
      <c r="H3497" s="974" t="s">
        <v>5700</v>
      </c>
      <c r="I3497" s="970"/>
      <c r="J3497" s="967"/>
      <c r="K3497" s="970"/>
      <c r="L3497" s="967"/>
      <c r="M3497" s="970"/>
      <c r="N3497" s="967"/>
      <c r="O3497" s="970"/>
      <c r="P3497" s="967"/>
      <c r="Q3497" s="970"/>
      <c r="R3497" s="967"/>
      <c r="S3497" s="970"/>
      <c r="T3497" s="967"/>
      <c r="U3497" s="970"/>
      <c r="V3497" s="967"/>
      <c r="W3497" s="970"/>
      <c r="X3497" s="1261"/>
    </row>
    <row r="3498" spans="1:24" ht="25.2" hidden="1" customHeight="1" outlineLevel="2">
      <c r="A3498" s="1017">
        <v>44462</v>
      </c>
      <c r="B3498" s="983" t="s">
        <v>5698</v>
      </c>
      <c r="C3498" s="1143" t="s">
        <v>9258</v>
      </c>
      <c r="D3498" s="966"/>
      <c r="E3498" s="968"/>
      <c r="F3498" s="972"/>
      <c r="G3498" s="970"/>
      <c r="H3498" s="967"/>
      <c r="I3498" s="970"/>
      <c r="J3498" s="967"/>
      <c r="K3498" s="970"/>
      <c r="L3498" s="967"/>
      <c r="M3498" s="970"/>
      <c r="N3498" s="967"/>
      <c r="O3498" s="970"/>
      <c r="P3498" s="967"/>
      <c r="Q3498" s="970"/>
      <c r="R3498" s="974" t="s">
        <v>5700</v>
      </c>
      <c r="S3498" s="970"/>
      <c r="T3498" s="967"/>
      <c r="U3498" s="970"/>
      <c r="V3498" s="967"/>
      <c r="W3498" s="970"/>
      <c r="X3498" s="1261"/>
    </row>
    <row r="3499" spans="1:24" ht="12.6" hidden="1" customHeight="1" outlineLevel="2">
      <c r="A3499" s="1017">
        <v>44462</v>
      </c>
      <c r="B3499" s="1163" t="s">
        <v>5698</v>
      </c>
      <c r="C3499" s="955" t="s">
        <v>9259</v>
      </c>
      <c r="D3499" s="966"/>
      <c r="E3499" s="968"/>
      <c r="F3499" s="969" t="s">
        <v>5700</v>
      </c>
      <c r="G3499" s="970"/>
      <c r="H3499" s="967"/>
      <c r="I3499" s="970"/>
      <c r="J3499" s="967"/>
      <c r="K3499" s="970"/>
      <c r="L3499" s="967"/>
      <c r="M3499" s="970"/>
      <c r="N3499" s="967"/>
      <c r="O3499" s="970"/>
      <c r="P3499" s="967"/>
      <c r="Q3499" s="970"/>
      <c r="R3499" s="967"/>
      <c r="S3499" s="970"/>
      <c r="T3499" s="967"/>
      <c r="U3499" s="970"/>
      <c r="V3499" s="967"/>
      <c r="W3499" s="970"/>
      <c r="X3499" s="1261"/>
    </row>
    <row r="3500" spans="1:24" ht="25.2" hidden="1" customHeight="1" outlineLevel="2">
      <c r="A3500" s="1017">
        <v>44462</v>
      </c>
      <c r="B3500" s="1163" t="s">
        <v>5706</v>
      </c>
      <c r="C3500" s="955" t="s">
        <v>9260</v>
      </c>
      <c r="D3500" s="975" t="s">
        <v>5700</v>
      </c>
      <c r="E3500" s="968"/>
      <c r="F3500" s="972"/>
      <c r="G3500" s="970"/>
      <c r="H3500" s="967"/>
      <c r="I3500" s="970"/>
      <c r="J3500" s="967"/>
      <c r="K3500" s="970"/>
      <c r="L3500" s="967"/>
      <c r="M3500" s="970"/>
      <c r="N3500" s="967"/>
      <c r="O3500" s="970"/>
      <c r="P3500" s="967"/>
      <c r="Q3500" s="970"/>
      <c r="R3500" s="967"/>
      <c r="S3500" s="970"/>
      <c r="T3500" s="967"/>
      <c r="U3500" s="970"/>
      <c r="V3500" s="967"/>
      <c r="W3500" s="970"/>
      <c r="X3500" s="1261"/>
    </row>
    <row r="3501" spans="1:24" ht="12.6" hidden="1" customHeight="1" outlineLevel="2">
      <c r="A3501" s="1017">
        <v>44462</v>
      </c>
      <c r="B3501" s="1163" t="s">
        <v>5698</v>
      </c>
      <c r="C3501" s="955" t="s">
        <v>9261</v>
      </c>
      <c r="D3501" s="966"/>
      <c r="E3501" s="968"/>
      <c r="F3501" s="969" t="s">
        <v>5700</v>
      </c>
      <c r="G3501" s="970"/>
      <c r="H3501" s="967"/>
      <c r="I3501" s="970"/>
      <c r="J3501" s="967"/>
      <c r="K3501" s="970"/>
      <c r="L3501" s="967"/>
      <c r="M3501" s="970"/>
      <c r="N3501" s="967"/>
      <c r="O3501" s="970"/>
      <c r="P3501" s="967"/>
      <c r="Q3501" s="970"/>
      <c r="R3501" s="967"/>
      <c r="S3501" s="970"/>
      <c r="T3501" s="967"/>
      <c r="U3501" s="970"/>
      <c r="V3501" s="967"/>
      <c r="W3501" s="970"/>
      <c r="X3501" s="1261"/>
    </row>
    <row r="3502" spans="1:24" ht="12.6" hidden="1" customHeight="1" outlineLevel="2">
      <c r="A3502" s="1017">
        <v>44462</v>
      </c>
      <c r="B3502" s="1163" t="s">
        <v>5847</v>
      </c>
      <c r="C3502" s="955" t="s">
        <v>6976</v>
      </c>
      <c r="D3502" s="966"/>
      <c r="E3502" s="968"/>
      <c r="F3502" s="972"/>
      <c r="G3502" s="970"/>
      <c r="H3502" s="967"/>
      <c r="I3502" s="970"/>
      <c r="J3502" s="967"/>
      <c r="K3502" s="970"/>
      <c r="L3502" s="967"/>
      <c r="M3502" s="970"/>
      <c r="N3502" s="967"/>
      <c r="O3502" s="970"/>
      <c r="P3502" s="967"/>
      <c r="Q3502" s="970"/>
      <c r="R3502" s="967"/>
      <c r="S3502" s="970"/>
      <c r="T3502" s="974" t="s">
        <v>5700</v>
      </c>
      <c r="U3502" s="970"/>
      <c r="V3502" s="967"/>
      <c r="W3502" s="970"/>
      <c r="X3502" s="1261"/>
    </row>
    <row r="3503" spans="1:24" ht="25.2" hidden="1" customHeight="1" outlineLevel="2">
      <c r="A3503" s="1017">
        <v>44462</v>
      </c>
      <c r="B3503" s="1163" t="s">
        <v>5698</v>
      </c>
      <c r="C3503" s="955" t="s">
        <v>9262</v>
      </c>
      <c r="D3503" s="966"/>
      <c r="E3503" s="977" t="s">
        <v>5700</v>
      </c>
      <c r="F3503" s="972"/>
      <c r="G3503" s="970"/>
      <c r="H3503" s="967"/>
      <c r="I3503" s="970"/>
      <c r="J3503" s="967"/>
      <c r="K3503" s="973" t="s">
        <v>5700</v>
      </c>
      <c r="L3503" s="967"/>
      <c r="M3503" s="970"/>
      <c r="N3503" s="967"/>
      <c r="O3503" s="970"/>
      <c r="P3503" s="967"/>
      <c r="Q3503" s="970"/>
      <c r="R3503" s="967"/>
      <c r="S3503" s="970"/>
      <c r="T3503" s="967"/>
      <c r="U3503" s="970"/>
      <c r="V3503" s="967"/>
      <c r="W3503" s="970"/>
      <c r="X3503" s="1261"/>
    </row>
    <row r="3504" spans="1:24" ht="12.6" hidden="1" customHeight="1" outlineLevel="2">
      <c r="A3504" s="1017">
        <v>44462</v>
      </c>
      <c r="B3504" s="1163" t="s">
        <v>5698</v>
      </c>
      <c r="C3504" s="955" t="s">
        <v>9263</v>
      </c>
      <c r="D3504" s="966"/>
      <c r="E3504" s="977" t="s">
        <v>5700</v>
      </c>
      <c r="F3504" s="972"/>
      <c r="G3504" s="970"/>
      <c r="H3504" s="967"/>
      <c r="I3504" s="970"/>
      <c r="J3504" s="967"/>
      <c r="K3504" s="970"/>
      <c r="L3504" s="967"/>
      <c r="M3504" s="970"/>
      <c r="N3504" s="967"/>
      <c r="O3504" s="970"/>
      <c r="P3504" s="967"/>
      <c r="Q3504" s="970"/>
      <c r="R3504" s="967"/>
      <c r="S3504" s="970"/>
      <c r="T3504" s="967"/>
      <c r="U3504" s="970"/>
      <c r="V3504" s="967"/>
      <c r="W3504" s="970"/>
      <c r="X3504" s="1261"/>
    </row>
    <row r="3505" spans="1:24" ht="12.6" hidden="1" customHeight="1" outlineLevel="2">
      <c r="A3505" s="1017">
        <v>44462</v>
      </c>
      <c r="B3505" s="1163" t="s">
        <v>5698</v>
      </c>
      <c r="C3505" s="955" t="s">
        <v>9264</v>
      </c>
      <c r="D3505" s="975" t="s">
        <v>2368</v>
      </c>
      <c r="E3505" s="968"/>
      <c r="F3505" s="972"/>
      <c r="G3505" s="970"/>
      <c r="H3505" s="967"/>
      <c r="I3505" s="970"/>
      <c r="J3505" s="967"/>
      <c r="K3505" s="970"/>
      <c r="L3505" s="967"/>
      <c r="M3505" s="970"/>
      <c r="N3505" s="967"/>
      <c r="O3505" s="970"/>
      <c r="P3505" s="967"/>
      <c r="Q3505" s="970"/>
      <c r="R3505" s="967"/>
      <c r="S3505" s="970"/>
      <c r="T3505" s="967"/>
      <c r="U3505" s="970"/>
      <c r="V3505" s="967"/>
      <c r="W3505" s="970"/>
      <c r="X3505" s="1261"/>
    </row>
    <row r="3506" spans="1:24" ht="25.2" hidden="1" customHeight="1" outlineLevel="2">
      <c r="A3506" s="1017">
        <v>44462</v>
      </c>
      <c r="B3506" s="1163" t="s">
        <v>5723</v>
      </c>
      <c r="C3506" s="955" t="s">
        <v>9265</v>
      </c>
      <c r="D3506" s="966"/>
      <c r="E3506" s="968"/>
      <c r="F3506" s="969" t="s">
        <v>5700</v>
      </c>
      <c r="G3506" s="970"/>
      <c r="H3506" s="967"/>
      <c r="I3506" s="970"/>
      <c r="J3506" s="967"/>
      <c r="K3506" s="970"/>
      <c r="L3506" s="967"/>
      <c r="M3506" s="973" t="s">
        <v>5700</v>
      </c>
      <c r="N3506" s="967"/>
      <c r="O3506" s="970"/>
      <c r="P3506" s="967"/>
      <c r="Q3506" s="970"/>
      <c r="R3506" s="967"/>
      <c r="S3506" s="970"/>
      <c r="T3506" s="967"/>
      <c r="U3506" s="970"/>
      <c r="V3506" s="967"/>
      <c r="W3506" s="970"/>
      <c r="X3506" s="1262" t="s">
        <v>5700</v>
      </c>
    </row>
    <row r="3507" spans="1:24" ht="25.2" hidden="1" customHeight="1" outlineLevel="2">
      <c r="A3507" s="1017">
        <v>44462</v>
      </c>
      <c r="B3507" s="1163" t="s">
        <v>5698</v>
      </c>
      <c r="C3507" s="955" t="s">
        <v>9266</v>
      </c>
      <c r="D3507" s="966"/>
      <c r="E3507" s="977" t="s">
        <v>5700</v>
      </c>
      <c r="F3507" s="972"/>
      <c r="G3507" s="970"/>
      <c r="H3507" s="967"/>
      <c r="I3507" s="970"/>
      <c r="J3507" s="967"/>
      <c r="K3507" s="970"/>
      <c r="L3507" s="967"/>
      <c r="M3507" s="970"/>
      <c r="N3507" s="967"/>
      <c r="O3507" s="970"/>
      <c r="P3507" s="967"/>
      <c r="Q3507" s="970"/>
      <c r="R3507" s="967"/>
      <c r="S3507" s="970"/>
      <c r="T3507" s="974" t="s">
        <v>5700</v>
      </c>
      <c r="U3507" s="970"/>
      <c r="V3507" s="967"/>
      <c r="W3507" s="970"/>
      <c r="X3507" s="1261"/>
    </row>
    <row r="3508" spans="1:24" ht="12.6" hidden="1" customHeight="1" outlineLevel="2">
      <c r="A3508" s="1017">
        <v>44462</v>
      </c>
      <c r="B3508" s="1163" t="s">
        <v>5698</v>
      </c>
      <c r="C3508" s="955" t="s">
        <v>9267</v>
      </c>
      <c r="D3508" s="975" t="s">
        <v>5700</v>
      </c>
      <c r="E3508" s="968"/>
      <c r="F3508" s="972"/>
      <c r="G3508" s="970"/>
      <c r="H3508" s="967"/>
      <c r="I3508" s="970"/>
      <c r="J3508" s="967"/>
      <c r="K3508" s="970"/>
      <c r="L3508" s="967"/>
      <c r="M3508" s="970"/>
      <c r="N3508" s="967"/>
      <c r="O3508" s="970"/>
      <c r="P3508" s="967"/>
      <c r="Q3508" s="970"/>
      <c r="R3508" s="967"/>
      <c r="S3508" s="970"/>
      <c r="T3508" s="967"/>
      <c r="U3508" s="970"/>
      <c r="V3508" s="967"/>
      <c r="W3508" s="970"/>
      <c r="X3508" s="1261"/>
    </row>
    <row r="3509" spans="1:24" ht="37.799999999999997" hidden="1" customHeight="1" outlineLevel="2">
      <c r="A3509" s="1017">
        <v>44462</v>
      </c>
      <c r="B3509" s="1163" t="s">
        <v>5706</v>
      </c>
      <c r="C3509" s="955" t="s">
        <v>9268</v>
      </c>
      <c r="D3509" s="975" t="s">
        <v>5700</v>
      </c>
      <c r="E3509" s="968"/>
      <c r="F3509" s="972"/>
      <c r="G3509" s="970"/>
      <c r="H3509" s="967"/>
      <c r="I3509" s="970"/>
      <c r="J3509" s="967"/>
      <c r="K3509" s="970"/>
      <c r="L3509" s="967"/>
      <c r="M3509" s="970"/>
      <c r="N3509" s="967"/>
      <c r="O3509" s="970"/>
      <c r="P3509" s="967"/>
      <c r="Q3509" s="970"/>
      <c r="R3509" s="967"/>
      <c r="S3509" s="970"/>
      <c r="T3509" s="967"/>
      <c r="U3509" s="970"/>
      <c r="V3509" s="967"/>
      <c r="W3509" s="970"/>
      <c r="X3509" s="1261"/>
    </row>
    <row r="3510" spans="1:24" ht="12.6" hidden="1" customHeight="1" outlineLevel="1" collapsed="1">
      <c r="A3510" s="1309">
        <v>44463</v>
      </c>
      <c r="B3510" s="1163" t="s">
        <v>5698</v>
      </c>
      <c r="C3510" s="955" t="s">
        <v>9269</v>
      </c>
      <c r="D3510" s="966"/>
      <c r="E3510" s="968"/>
      <c r="F3510" s="972"/>
      <c r="G3510" s="970"/>
      <c r="H3510" s="974" t="s">
        <v>5700</v>
      </c>
      <c r="I3510" s="970"/>
      <c r="J3510" s="967"/>
      <c r="K3510" s="970"/>
      <c r="L3510" s="967"/>
      <c r="M3510" s="970"/>
      <c r="N3510" s="967"/>
      <c r="O3510" s="970"/>
      <c r="P3510" s="967"/>
      <c r="Q3510" s="970"/>
      <c r="R3510" s="967"/>
      <c r="S3510" s="970"/>
      <c r="T3510" s="967"/>
      <c r="U3510" s="970"/>
      <c r="V3510" s="967"/>
      <c r="W3510" s="970"/>
      <c r="X3510" s="1261"/>
    </row>
    <row r="3511" spans="1:24" ht="12.6" hidden="1" customHeight="1" outlineLevel="2">
      <c r="A3511" s="1309">
        <v>44463</v>
      </c>
      <c r="B3511" s="1163" t="s">
        <v>5698</v>
      </c>
      <c r="C3511" s="955" t="s">
        <v>9270</v>
      </c>
      <c r="D3511" s="966"/>
      <c r="E3511" s="968"/>
      <c r="F3511" s="972"/>
      <c r="G3511" s="970"/>
      <c r="H3511" s="967"/>
      <c r="I3511" s="970"/>
      <c r="J3511" s="967"/>
      <c r="K3511" s="970"/>
      <c r="L3511" s="967"/>
      <c r="M3511" s="970"/>
      <c r="N3511" s="967"/>
      <c r="O3511" s="970"/>
      <c r="P3511" s="967"/>
      <c r="Q3511" s="970"/>
      <c r="R3511" s="967"/>
      <c r="S3511" s="970"/>
      <c r="T3511" s="967"/>
      <c r="U3511" s="970"/>
      <c r="V3511" s="967"/>
      <c r="W3511" s="970"/>
      <c r="X3511" s="1262" t="s">
        <v>5700</v>
      </c>
    </row>
    <row r="3512" spans="1:24" ht="12.6" hidden="1" customHeight="1" outlineLevel="2">
      <c r="A3512" s="1309">
        <v>44463</v>
      </c>
      <c r="B3512" s="1163" t="s">
        <v>6318</v>
      </c>
      <c r="C3512" s="955" t="s">
        <v>9271</v>
      </c>
      <c r="D3512" s="975" t="s">
        <v>5700</v>
      </c>
      <c r="E3512" s="968"/>
      <c r="F3512" s="972"/>
      <c r="G3512" s="970"/>
      <c r="H3512" s="967"/>
      <c r="I3512" s="970"/>
      <c r="J3512" s="967"/>
      <c r="K3512" s="970"/>
      <c r="L3512" s="967"/>
      <c r="M3512" s="970"/>
      <c r="N3512" s="967"/>
      <c r="O3512" s="970"/>
      <c r="P3512" s="967"/>
      <c r="Q3512" s="970"/>
      <c r="R3512" s="967"/>
      <c r="S3512" s="970"/>
      <c r="T3512" s="967"/>
      <c r="U3512" s="970"/>
      <c r="V3512" s="967"/>
      <c r="W3512" s="970"/>
      <c r="X3512" s="1261"/>
    </row>
    <row r="3513" spans="1:24" ht="12.6" hidden="1" customHeight="1" outlineLevel="2">
      <c r="A3513" s="1309">
        <v>44463</v>
      </c>
      <c r="B3513" s="1163" t="s">
        <v>5698</v>
      </c>
      <c r="C3513" s="955" t="s">
        <v>9272</v>
      </c>
      <c r="D3513" s="966"/>
      <c r="E3513" s="968"/>
      <c r="F3513" s="972"/>
      <c r="G3513" s="970"/>
      <c r="H3513" s="967"/>
      <c r="I3513" s="970"/>
      <c r="J3513" s="967"/>
      <c r="K3513" s="970"/>
      <c r="L3513" s="967"/>
      <c r="M3513" s="970"/>
      <c r="N3513" s="967"/>
      <c r="O3513" s="970"/>
      <c r="P3513" s="967"/>
      <c r="Q3513" s="970"/>
      <c r="R3513" s="974" t="s">
        <v>5700</v>
      </c>
      <c r="S3513" s="970"/>
      <c r="T3513" s="967"/>
      <c r="U3513" s="970"/>
      <c r="V3513" s="967"/>
      <c r="W3513" s="970"/>
      <c r="X3513" s="1261"/>
    </row>
    <row r="3514" spans="1:24" ht="12.6" hidden="1" customHeight="1" outlineLevel="2">
      <c r="A3514" s="1309">
        <v>44463</v>
      </c>
      <c r="B3514" s="1163" t="s">
        <v>5698</v>
      </c>
      <c r="C3514" s="955" t="s">
        <v>9273</v>
      </c>
      <c r="D3514" s="966"/>
      <c r="E3514" s="968"/>
      <c r="F3514" s="972"/>
      <c r="G3514" s="970"/>
      <c r="H3514" s="974" t="s">
        <v>5700</v>
      </c>
      <c r="I3514" s="970"/>
      <c r="J3514" s="967"/>
      <c r="K3514" s="970"/>
      <c r="L3514" s="974" t="s">
        <v>5700</v>
      </c>
      <c r="M3514" s="970"/>
      <c r="N3514" s="967"/>
      <c r="O3514" s="970"/>
      <c r="P3514" s="967"/>
      <c r="Q3514" s="970"/>
      <c r="R3514" s="967"/>
      <c r="S3514" s="970"/>
      <c r="T3514" s="967"/>
      <c r="U3514" s="970"/>
      <c r="V3514" s="967"/>
      <c r="W3514" s="970"/>
      <c r="X3514" s="1261"/>
    </row>
    <row r="3515" spans="1:24" ht="12.6" hidden="1" customHeight="1" outlineLevel="2">
      <c r="A3515" s="1309">
        <v>44463</v>
      </c>
      <c r="B3515" s="1163" t="s">
        <v>5698</v>
      </c>
      <c r="C3515" s="955" t="s">
        <v>9274</v>
      </c>
      <c r="D3515" s="966"/>
      <c r="E3515" s="968"/>
      <c r="F3515" s="972"/>
      <c r="G3515" s="970"/>
      <c r="H3515" s="967"/>
      <c r="I3515" s="970"/>
      <c r="J3515" s="967"/>
      <c r="K3515" s="970"/>
      <c r="L3515" s="967"/>
      <c r="M3515" s="970"/>
      <c r="N3515" s="967"/>
      <c r="O3515" s="973" t="s">
        <v>5700</v>
      </c>
      <c r="P3515" s="967"/>
      <c r="Q3515" s="970"/>
      <c r="R3515" s="967"/>
      <c r="S3515" s="970"/>
      <c r="T3515" s="967"/>
      <c r="U3515" s="970"/>
      <c r="V3515" s="967"/>
      <c r="W3515" s="970"/>
      <c r="X3515" s="1261"/>
    </row>
    <row r="3516" spans="1:24" ht="25.2" hidden="1" customHeight="1" outlineLevel="2">
      <c r="A3516" s="1309">
        <v>44463</v>
      </c>
      <c r="B3516" s="1163" t="s">
        <v>5698</v>
      </c>
      <c r="C3516" s="955" t="s">
        <v>9275</v>
      </c>
      <c r="D3516" s="966"/>
      <c r="E3516" s="968"/>
      <c r="F3516" s="969" t="s">
        <v>5700</v>
      </c>
      <c r="G3516" s="970"/>
      <c r="H3516" s="967"/>
      <c r="I3516" s="970"/>
      <c r="J3516" s="967"/>
      <c r="K3516" s="970"/>
      <c r="L3516" s="967"/>
      <c r="M3516" s="970"/>
      <c r="N3516" s="967"/>
      <c r="O3516" s="973" t="s">
        <v>5700</v>
      </c>
      <c r="P3516" s="967"/>
      <c r="Q3516" s="970"/>
      <c r="R3516" s="967"/>
      <c r="S3516" s="970"/>
      <c r="T3516" s="967"/>
      <c r="U3516" s="970"/>
      <c r="V3516" s="974" t="s">
        <v>5700</v>
      </c>
      <c r="W3516" s="970"/>
      <c r="X3516" s="1261"/>
    </row>
    <row r="3517" spans="1:24" ht="12.6" hidden="1" customHeight="1" outlineLevel="2">
      <c r="A3517" s="1309">
        <v>44463</v>
      </c>
      <c r="B3517" s="1163" t="s">
        <v>5698</v>
      </c>
      <c r="C3517" s="955" t="s">
        <v>9276</v>
      </c>
      <c r="D3517" s="966"/>
      <c r="E3517" s="968"/>
      <c r="F3517" s="972"/>
      <c r="G3517" s="970"/>
      <c r="H3517" s="967"/>
      <c r="I3517" s="970"/>
      <c r="J3517" s="974" t="s">
        <v>5700</v>
      </c>
      <c r="K3517" s="970"/>
      <c r="L3517" s="967"/>
      <c r="M3517" s="970"/>
      <c r="N3517" s="967"/>
      <c r="O3517" s="970"/>
      <c r="P3517" s="967"/>
      <c r="Q3517" s="970"/>
      <c r="R3517" s="967"/>
      <c r="S3517" s="970"/>
      <c r="T3517" s="967"/>
      <c r="U3517" s="970"/>
      <c r="V3517" s="967"/>
      <c r="W3517" s="970"/>
      <c r="X3517" s="1261"/>
    </row>
    <row r="3518" spans="1:24" ht="12.6" hidden="1" customHeight="1" outlineLevel="2">
      <c r="A3518" s="1309">
        <v>44463</v>
      </c>
      <c r="B3518" s="1163" t="s">
        <v>5698</v>
      </c>
      <c r="C3518" s="955" t="s">
        <v>9277</v>
      </c>
      <c r="D3518" s="966"/>
      <c r="E3518" s="968"/>
      <c r="F3518" s="969" t="s">
        <v>5700</v>
      </c>
      <c r="G3518" s="970"/>
      <c r="H3518" s="967"/>
      <c r="I3518" s="970"/>
      <c r="J3518" s="967"/>
      <c r="K3518" s="970"/>
      <c r="L3518" s="967"/>
      <c r="M3518" s="970"/>
      <c r="N3518" s="967"/>
      <c r="O3518" s="970"/>
      <c r="P3518" s="967"/>
      <c r="Q3518" s="970"/>
      <c r="R3518" s="967"/>
      <c r="S3518" s="970"/>
      <c r="T3518" s="967"/>
      <c r="U3518" s="970"/>
      <c r="V3518" s="967"/>
      <c r="W3518" s="970"/>
      <c r="X3518" s="1261"/>
    </row>
    <row r="3519" spans="1:24" ht="25.2" hidden="1" customHeight="1" outlineLevel="2">
      <c r="A3519" s="1309">
        <v>44463</v>
      </c>
      <c r="B3519" s="1163" t="s">
        <v>5698</v>
      </c>
      <c r="C3519" s="955" t="s">
        <v>9278</v>
      </c>
      <c r="D3519" s="966"/>
      <c r="E3519" s="968"/>
      <c r="F3519" s="969" t="s">
        <v>5700</v>
      </c>
      <c r="G3519" s="970"/>
      <c r="H3519" s="967"/>
      <c r="I3519" s="970"/>
      <c r="J3519" s="967"/>
      <c r="K3519" s="970"/>
      <c r="L3519" s="967"/>
      <c r="M3519" s="970"/>
      <c r="N3519" s="967"/>
      <c r="O3519" s="970"/>
      <c r="P3519" s="967"/>
      <c r="Q3519" s="970"/>
      <c r="R3519" s="967"/>
      <c r="S3519" s="970"/>
      <c r="T3519" s="967"/>
      <c r="U3519" s="970"/>
      <c r="V3519" s="967"/>
      <c r="W3519" s="970"/>
      <c r="X3519" s="1261"/>
    </row>
    <row r="3520" spans="1:24" ht="12.6" hidden="1" customHeight="1" outlineLevel="2">
      <c r="A3520" s="1309">
        <v>44463</v>
      </c>
      <c r="B3520" s="1163" t="s">
        <v>5698</v>
      </c>
      <c r="C3520" s="955" t="s">
        <v>9279</v>
      </c>
      <c r="D3520" s="966"/>
      <c r="E3520" s="968"/>
      <c r="F3520" s="969" t="s">
        <v>5700</v>
      </c>
      <c r="G3520" s="970"/>
      <c r="H3520" s="967"/>
      <c r="I3520" s="970"/>
      <c r="J3520" s="967"/>
      <c r="K3520" s="970"/>
      <c r="L3520" s="967"/>
      <c r="M3520" s="970"/>
      <c r="N3520" s="967"/>
      <c r="O3520" s="970"/>
      <c r="P3520" s="967"/>
      <c r="Q3520" s="970"/>
      <c r="R3520" s="967"/>
      <c r="S3520" s="970"/>
      <c r="T3520" s="967"/>
      <c r="U3520" s="970"/>
      <c r="V3520" s="967"/>
      <c r="W3520" s="970"/>
      <c r="X3520" s="1261"/>
    </row>
    <row r="3521" spans="1:24" ht="12.6" hidden="1" customHeight="1" outlineLevel="2">
      <c r="A3521" s="1309">
        <v>44463</v>
      </c>
      <c r="B3521" s="1163" t="s">
        <v>5698</v>
      </c>
      <c r="C3521" s="955" t="s">
        <v>9280</v>
      </c>
      <c r="D3521" s="966"/>
      <c r="E3521" s="968"/>
      <c r="F3521" s="972"/>
      <c r="G3521" s="970"/>
      <c r="H3521" s="967"/>
      <c r="I3521" s="970"/>
      <c r="J3521" s="974" t="s">
        <v>5700</v>
      </c>
      <c r="K3521" s="970"/>
      <c r="L3521" s="967"/>
      <c r="M3521" s="970"/>
      <c r="N3521" s="967"/>
      <c r="O3521" s="970"/>
      <c r="P3521" s="967"/>
      <c r="Q3521" s="970"/>
      <c r="R3521" s="967"/>
      <c r="S3521" s="970"/>
      <c r="T3521" s="967"/>
      <c r="U3521" s="970"/>
      <c r="V3521" s="967"/>
      <c r="W3521" s="970"/>
      <c r="X3521" s="1261"/>
    </row>
    <row r="3522" spans="1:24" ht="25.2" hidden="1" customHeight="1" outlineLevel="2">
      <c r="A3522" s="1309">
        <v>44463</v>
      </c>
      <c r="B3522" s="1163" t="s">
        <v>5706</v>
      </c>
      <c r="C3522" s="955" t="s">
        <v>9281</v>
      </c>
      <c r="D3522" s="975" t="s">
        <v>5700</v>
      </c>
      <c r="E3522" s="968"/>
      <c r="F3522" s="972"/>
      <c r="G3522" s="970"/>
      <c r="H3522" s="967"/>
      <c r="I3522" s="970"/>
      <c r="J3522" s="967"/>
      <c r="K3522" s="970"/>
      <c r="L3522" s="967"/>
      <c r="M3522" s="970"/>
      <c r="N3522" s="967"/>
      <c r="O3522" s="970"/>
      <c r="P3522" s="967"/>
      <c r="Q3522" s="970"/>
      <c r="R3522" s="967"/>
      <c r="S3522" s="970"/>
      <c r="T3522" s="967"/>
      <c r="U3522" s="970"/>
      <c r="V3522" s="967"/>
      <c r="W3522" s="970"/>
      <c r="X3522" s="1261"/>
    </row>
    <row r="3523" spans="1:24" ht="12.6" hidden="1" customHeight="1" outlineLevel="2">
      <c r="A3523" s="1309">
        <v>44463</v>
      </c>
      <c r="B3523" s="1163" t="s">
        <v>5698</v>
      </c>
      <c r="C3523" s="955" t="s">
        <v>9282</v>
      </c>
      <c r="D3523" s="966"/>
      <c r="E3523" s="968"/>
      <c r="F3523" s="972"/>
      <c r="G3523" s="970"/>
      <c r="H3523" s="967"/>
      <c r="I3523" s="970"/>
      <c r="J3523" s="967"/>
      <c r="K3523" s="970"/>
      <c r="L3523" s="967"/>
      <c r="M3523" s="970"/>
      <c r="N3523" s="967"/>
      <c r="O3523" s="973" t="s">
        <v>5700</v>
      </c>
      <c r="P3523" s="967"/>
      <c r="Q3523" s="970"/>
      <c r="R3523" s="967"/>
      <c r="S3523" s="970"/>
      <c r="T3523" s="967"/>
      <c r="U3523" s="970"/>
      <c r="V3523" s="967"/>
      <c r="W3523" s="970"/>
      <c r="X3523" s="1261"/>
    </row>
    <row r="3524" spans="1:24" ht="12.6" hidden="1" customHeight="1" outlineLevel="2">
      <c r="A3524" s="1309">
        <v>44463</v>
      </c>
      <c r="B3524" s="1163" t="s">
        <v>5698</v>
      </c>
      <c r="C3524" s="955" t="s">
        <v>9283</v>
      </c>
      <c r="D3524" s="966"/>
      <c r="E3524" s="968"/>
      <c r="F3524" s="972"/>
      <c r="G3524" s="970"/>
      <c r="H3524" s="967"/>
      <c r="I3524" s="970"/>
      <c r="J3524" s="967"/>
      <c r="K3524" s="970"/>
      <c r="L3524" s="967"/>
      <c r="M3524" s="970"/>
      <c r="N3524" s="967"/>
      <c r="O3524" s="970"/>
      <c r="P3524" s="974" t="s">
        <v>5700</v>
      </c>
      <c r="Q3524" s="970"/>
      <c r="R3524" s="967"/>
      <c r="S3524" s="970"/>
      <c r="T3524" s="967"/>
      <c r="U3524" s="970"/>
      <c r="V3524" s="967"/>
      <c r="W3524" s="970"/>
      <c r="X3524" s="1261"/>
    </row>
    <row r="3525" spans="1:24" ht="12.6" hidden="1" customHeight="1" outlineLevel="2">
      <c r="A3525" s="1309">
        <v>44463</v>
      </c>
      <c r="B3525" s="1163" t="s">
        <v>5698</v>
      </c>
      <c r="C3525" s="955" t="s">
        <v>9284</v>
      </c>
      <c r="D3525" s="966"/>
      <c r="E3525" s="977" t="s">
        <v>5700</v>
      </c>
      <c r="F3525" s="972"/>
      <c r="G3525" s="970"/>
      <c r="H3525" s="967"/>
      <c r="I3525" s="970"/>
      <c r="J3525" s="967"/>
      <c r="K3525" s="970"/>
      <c r="L3525" s="967"/>
      <c r="M3525" s="970"/>
      <c r="N3525" s="967"/>
      <c r="O3525" s="970"/>
      <c r="P3525" s="967"/>
      <c r="Q3525" s="970"/>
      <c r="R3525" s="967"/>
      <c r="S3525" s="970"/>
      <c r="T3525" s="967"/>
      <c r="U3525" s="970"/>
      <c r="V3525" s="967"/>
      <c r="W3525" s="970"/>
      <c r="X3525" s="1261"/>
    </row>
    <row r="3526" spans="1:24" ht="12.6" hidden="1" customHeight="1" outlineLevel="2">
      <c r="A3526" s="1309">
        <v>44463</v>
      </c>
      <c r="B3526" s="1163" t="s">
        <v>5698</v>
      </c>
      <c r="C3526" s="955" t="s">
        <v>9285</v>
      </c>
      <c r="D3526" s="966"/>
      <c r="E3526" s="968"/>
      <c r="F3526" s="972"/>
      <c r="G3526" s="970"/>
      <c r="H3526" s="967"/>
      <c r="I3526" s="970"/>
      <c r="J3526" s="967"/>
      <c r="K3526" s="970"/>
      <c r="L3526" s="967"/>
      <c r="M3526" s="970"/>
      <c r="N3526" s="967"/>
      <c r="O3526" s="970"/>
      <c r="P3526" s="967"/>
      <c r="Q3526" s="970"/>
      <c r="R3526" s="967"/>
      <c r="S3526" s="970"/>
      <c r="T3526" s="967"/>
      <c r="U3526" s="970"/>
      <c r="V3526" s="967"/>
      <c r="W3526" s="970"/>
      <c r="X3526" s="1261"/>
    </row>
    <row r="3527" spans="1:24" ht="12.6" hidden="1" customHeight="1" outlineLevel="2">
      <c r="A3527" s="1309">
        <v>44463</v>
      </c>
      <c r="B3527" s="1163" t="s">
        <v>4628</v>
      </c>
      <c r="C3527" s="955" t="s">
        <v>9286</v>
      </c>
      <c r="D3527" s="966"/>
      <c r="E3527" s="968"/>
      <c r="F3527" s="972"/>
      <c r="G3527" s="973" t="s">
        <v>5700</v>
      </c>
      <c r="H3527" s="967"/>
      <c r="I3527" s="970"/>
      <c r="J3527" s="967"/>
      <c r="K3527" s="970"/>
      <c r="L3527" s="967"/>
      <c r="M3527" s="970"/>
      <c r="N3527" s="967"/>
      <c r="O3527" s="970"/>
      <c r="P3527" s="967"/>
      <c r="Q3527" s="970"/>
      <c r="R3527" s="967"/>
      <c r="S3527" s="970"/>
      <c r="T3527" s="967"/>
      <c r="U3527" s="970"/>
      <c r="V3527" s="967"/>
      <c r="W3527" s="970"/>
      <c r="X3527" s="1261"/>
    </row>
    <row r="3528" spans="1:24" ht="12.6" hidden="1" customHeight="1" outlineLevel="2">
      <c r="A3528" s="1309">
        <v>44463</v>
      </c>
      <c r="B3528" s="1163" t="s">
        <v>5698</v>
      </c>
      <c r="C3528" s="955" t="s">
        <v>9287</v>
      </c>
      <c r="D3528" s="966"/>
      <c r="E3528" s="968"/>
      <c r="F3528" s="969" t="s">
        <v>5700</v>
      </c>
      <c r="G3528" s="970"/>
      <c r="H3528" s="967"/>
      <c r="I3528" s="970"/>
      <c r="J3528" s="967"/>
      <c r="K3528" s="970"/>
      <c r="L3528" s="967"/>
      <c r="M3528" s="970"/>
      <c r="N3528" s="967"/>
      <c r="O3528" s="970"/>
      <c r="P3528" s="967"/>
      <c r="Q3528" s="970"/>
      <c r="R3528" s="967"/>
      <c r="S3528" s="970"/>
      <c r="T3528" s="967"/>
      <c r="U3528" s="970"/>
      <c r="V3528" s="967"/>
      <c r="W3528" s="970"/>
      <c r="X3528" s="1261"/>
    </row>
    <row r="3529" spans="1:24" ht="12.6" hidden="1" customHeight="1" outlineLevel="2">
      <c r="A3529" s="1309">
        <v>44463</v>
      </c>
      <c r="B3529" s="1163" t="s">
        <v>5698</v>
      </c>
      <c r="C3529" s="955" t="s">
        <v>9288</v>
      </c>
      <c r="D3529" s="966"/>
      <c r="E3529" s="977" t="s">
        <v>5700</v>
      </c>
      <c r="F3529" s="972"/>
      <c r="G3529" s="970"/>
      <c r="H3529" s="967"/>
      <c r="I3529" s="970"/>
      <c r="J3529" s="967"/>
      <c r="K3529" s="970"/>
      <c r="L3529" s="967"/>
      <c r="M3529" s="970"/>
      <c r="N3529" s="967"/>
      <c r="O3529" s="970"/>
      <c r="P3529" s="967"/>
      <c r="Q3529" s="970"/>
      <c r="R3529" s="967"/>
      <c r="S3529" s="970"/>
      <c r="T3529" s="967"/>
      <c r="U3529" s="970"/>
      <c r="V3529" s="967"/>
      <c r="W3529" s="970"/>
      <c r="X3529" s="1261"/>
    </row>
    <row r="3530" spans="1:24" ht="12.6" hidden="1" customHeight="1" outlineLevel="2">
      <c r="A3530" s="1309">
        <v>44463</v>
      </c>
      <c r="B3530" s="1163" t="s">
        <v>5698</v>
      </c>
      <c r="C3530" s="955" t="s">
        <v>9289</v>
      </c>
      <c r="D3530" s="966"/>
      <c r="E3530" s="968"/>
      <c r="F3530" s="972"/>
      <c r="G3530" s="973" t="s">
        <v>5700</v>
      </c>
      <c r="H3530" s="967"/>
      <c r="I3530" s="970"/>
      <c r="J3530" s="967"/>
      <c r="K3530" s="970"/>
      <c r="L3530" s="967"/>
      <c r="M3530" s="970"/>
      <c r="N3530" s="967"/>
      <c r="O3530" s="970"/>
      <c r="P3530" s="967"/>
      <c r="Q3530" s="970"/>
      <c r="R3530" s="967"/>
      <c r="S3530" s="970"/>
      <c r="T3530" s="967"/>
      <c r="U3530" s="970"/>
      <c r="V3530" s="967"/>
      <c r="W3530" s="970"/>
      <c r="X3530" s="1261"/>
    </row>
    <row r="3531" spans="1:24" ht="12.6" hidden="1" customHeight="1" outlineLevel="1">
      <c r="A3531" s="1013">
        <v>44466</v>
      </c>
      <c r="B3531" s="1163" t="s">
        <v>5698</v>
      </c>
      <c r="C3531" s="955" t="s">
        <v>9290</v>
      </c>
      <c r="D3531" s="966"/>
      <c r="E3531" s="968"/>
      <c r="F3531" s="969" t="s">
        <v>5700</v>
      </c>
      <c r="G3531" s="970"/>
      <c r="H3531" s="967"/>
      <c r="I3531" s="970"/>
      <c r="J3531" s="967"/>
      <c r="K3531" s="970"/>
      <c r="L3531" s="967"/>
      <c r="M3531" s="970"/>
      <c r="N3531" s="967"/>
      <c r="O3531" s="970"/>
      <c r="P3531" s="967"/>
      <c r="Q3531" s="970"/>
      <c r="R3531" s="967"/>
      <c r="S3531" s="970"/>
      <c r="T3531" s="967"/>
      <c r="U3531" s="970"/>
      <c r="V3531" s="967"/>
      <c r="W3531" s="970"/>
      <c r="X3531" s="1261"/>
    </row>
    <row r="3532" spans="1:24" ht="12.6" hidden="1" customHeight="1" outlineLevel="2">
      <c r="A3532" s="1013">
        <v>44466</v>
      </c>
      <c r="B3532" s="1163" t="s">
        <v>5698</v>
      </c>
      <c r="C3532" s="955" t="s">
        <v>9291</v>
      </c>
      <c r="D3532" s="966"/>
      <c r="E3532" s="968"/>
      <c r="F3532" s="969" t="s">
        <v>5700</v>
      </c>
      <c r="G3532" s="970"/>
      <c r="H3532" s="967"/>
      <c r="I3532" s="970"/>
      <c r="J3532" s="967"/>
      <c r="K3532" s="970"/>
      <c r="L3532" s="967"/>
      <c r="M3532" s="970"/>
      <c r="N3532" s="967"/>
      <c r="O3532" s="970"/>
      <c r="P3532" s="967"/>
      <c r="Q3532" s="970"/>
      <c r="R3532" s="967"/>
      <c r="S3532" s="970"/>
      <c r="T3532" s="967"/>
      <c r="U3532" s="970"/>
      <c r="V3532" s="967"/>
      <c r="W3532" s="970"/>
      <c r="X3532" s="1261"/>
    </row>
    <row r="3533" spans="1:24" ht="37.799999999999997" hidden="1" customHeight="1" outlineLevel="2">
      <c r="A3533" s="1013">
        <v>44466</v>
      </c>
      <c r="B3533" s="1163" t="s">
        <v>5698</v>
      </c>
      <c r="C3533" s="955" t="s">
        <v>9292</v>
      </c>
      <c r="D3533" s="966"/>
      <c r="E3533" s="968"/>
      <c r="F3533" s="969" t="s">
        <v>5700</v>
      </c>
      <c r="G3533" s="970"/>
      <c r="H3533" s="967"/>
      <c r="I3533" s="970"/>
      <c r="J3533" s="967"/>
      <c r="K3533" s="970"/>
      <c r="L3533" s="967"/>
      <c r="M3533" s="970"/>
      <c r="N3533" s="967"/>
      <c r="O3533" s="970"/>
      <c r="P3533" s="967"/>
      <c r="Q3533" s="970"/>
      <c r="R3533" s="967"/>
      <c r="S3533" s="970"/>
      <c r="T3533" s="967"/>
      <c r="U3533" s="970"/>
      <c r="V3533" s="967"/>
      <c r="W3533" s="973" t="s">
        <v>5700</v>
      </c>
      <c r="X3533" s="1261"/>
    </row>
    <row r="3534" spans="1:24" ht="12.6" hidden="1" customHeight="1" outlineLevel="2">
      <c r="A3534" s="1013">
        <v>44466</v>
      </c>
      <c r="B3534" s="1163" t="s">
        <v>5698</v>
      </c>
      <c r="C3534" s="955" t="s">
        <v>9293</v>
      </c>
      <c r="D3534" s="966"/>
      <c r="E3534" s="968"/>
      <c r="F3534" s="972"/>
      <c r="G3534" s="973" t="s">
        <v>5700</v>
      </c>
      <c r="H3534" s="967"/>
      <c r="I3534" s="970"/>
      <c r="J3534" s="974" t="s">
        <v>5700</v>
      </c>
      <c r="K3534" s="970"/>
      <c r="L3534" s="967"/>
      <c r="M3534" s="970"/>
      <c r="N3534" s="967"/>
      <c r="O3534" s="970"/>
      <c r="P3534" s="967"/>
      <c r="Q3534" s="970"/>
      <c r="R3534" s="967"/>
      <c r="S3534" s="970"/>
      <c r="T3534" s="967"/>
      <c r="U3534" s="970"/>
      <c r="V3534" s="967"/>
      <c r="W3534" s="970"/>
      <c r="X3534" s="1261"/>
    </row>
    <row r="3535" spans="1:24" ht="12.6" hidden="1" customHeight="1" outlineLevel="2">
      <c r="A3535" s="1013">
        <v>44466</v>
      </c>
      <c r="B3535" s="1163" t="s">
        <v>5698</v>
      </c>
      <c r="C3535" s="955" t="s">
        <v>9294</v>
      </c>
      <c r="D3535" s="966"/>
      <c r="E3535" s="977" t="s">
        <v>5700</v>
      </c>
      <c r="F3535" s="972"/>
      <c r="G3535" s="970"/>
      <c r="H3535" s="967"/>
      <c r="I3535" s="970"/>
      <c r="J3535" s="967"/>
      <c r="K3535" s="970"/>
      <c r="L3535" s="967"/>
      <c r="M3535" s="970"/>
      <c r="N3535" s="967"/>
      <c r="O3535" s="970"/>
      <c r="P3535" s="967"/>
      <c r="Q3535" s="970"/>
      <c r="R3535" s="967"/>
      <c r="S3535" s="970"/>
      <c r="T3535" s="967"/>
      <c r="U3535" s="970"/>
      <c r="V3535" s="967"/>
      <c r="W3535" s="970"/>
      <c r="X3535" s="1261"/>
    </row>
    <row r="3536" spans="1:24" ht="37.799999999999997" hidden="1" customHeight="1" outlineLevel="2">
      <c r="A3536" s="1013">
        <v>44466</v>
      </c>
      <c r="B3536" s="1163" t="s">
        <v>5698</v>
      </c>
      <c r="C3536" s="955" t="s">
        <v>9295</v>
      </c>
      <c r="D3536" s="966"/>
      <c r="E3536" s="977" t="s">
        <v>5700</v>
      </c>
      <c r="F3536" s="972"/>
      <c r="G3536" s="970"/>
      <c r="H3536" s="967"/>
      <c r="I3536" s="970"/>
      <c r="J3536" s="967"/>
      <c r="K3536" s="970"/>
      <c r="L3536" s="967"/>
      <c r="M3536" s="970"/>
      <c r="N3536" s="967"/>
      <c r="O3536" s="970"/>
      <c r="P3536" s="967"/>
      <c r="Q3536" s="970"/>
      <c r="R3536" s="967"/>
      <c r="S3536" s="970"/>
      <c r="T3536" s="967"/>
      <c r="U3536" s="970"/>
      <c r="V3536" s="967"/>
      <c r="W3536" s="970"/>
      <c r="X3536" s="1261"/>
    </row>
    <row r="3537" spans="1:24" ht="25.2" hidden="1" customHeight="1" outlineLevel="2">
      <c r="A3537" s="1013">
        <v>44466</v>
      </c>
      <c r="B3537" s="1163" t="s">
        <v>5723</v>
      </c>
      <c r="C3537" s="955" t="s">
        <v>9296</v>
      </c>
      <c r="D3537" s="966"/>
      <c r="E3537" s="968"/>
      <c r="F3537" s="969" t="s">
        <v>5700</v>
      </c>
      <c r="G3537" s="970"/>
      <c r="H3537" s="967"/>
      <c r="I3537" s="970"/>
      <c r="J3537" s="967"/>
      <c r="K3537" s="970"/>
      <c r="L3537" s="967"/>
      <c r="M3537" s="970"/>
      <c r="N3537" s="967"/>
      <c r="O3537" s="970"/>
      <c r="P3537" s="967"/>
      <c r="Q3537" s="970"/>
      <c r="R3537" s="967"/>
      <c r="S3537" s="970"/>
      <c r="T3537" s="967"/>
      <c r="U3537" s="970"/>
      <c r="V3537" s="974" t="s">
        <v>5700</v>
      </c>
      <c r="W3537" s="970"/>
      <c r="X3537" s="1261"/>
    </row>
    <row r="3538" spans="1:24" ht="12.6" hidden="1" customHeight="1" outlineLevel="2">
      <c r="A3538" s="1013">
        <v>44466</v>
      </c>
      <c r="B3538" s="1163" t="s">
        <v>5698</v>
      </c>
      <c r="C3538" s="955" t="s">
        <v>9297</v>
      </c>
      <c r="D3538" s="966"/>
      <c r="E3538" s="968"/>
      <c r="F3538" s="969" t="s">
        <v>5700</v>
      </c>
      <c r="G3538" s="970"/>
      <c r="H3538" s="967"/>
      <c r="I3538" s="970"/>
      <c r="J3538" s="967"/>
      <c r="K3538" s="970"/>
      <c r="L3538" s="967"/>
      <c r="M3538" s="970"/>
      <c r="N3538" s="967"/>
      <c r="O3538" s="970"/>
      <c r="P3538" s="967"/>
      <c r="Q3538" s="970"/>
      <c r="R3538" s="967"/>
      <c r="S3538" s="970"/>
      <c r="T3538" s="974" t="s">
        <v>5700</v>
      </c>
      <c r="U3538" s="970"/>
      <c r="V3538" s="967"/>
      <c r="W3538" s="970"/>
      <c r="X3538" s="1261"/>
    </row>
    <row r="3539" spans="1:24" ht="12.6" hidden="1" customHeight="1" outlineLevel="2">
      <c r="A3539" s="1013">
        <v>44466</v>
      </c>
      <c r="B3539" s="1163" t="s">
        <v>5698</v>
      </c>
      <c r="C3539" s="955" t="s">
        <v>9298</v>
      </c>
      <c r="D3539" s="966"/>
      <c r="E3539" s="968"/>
      <c r="F3539" s="972"/>
      <c r="G3539" s="970"/>
      <c r="H3539" s="974" t="s">
        <v>5700</v>
      </c>
      <c r="I3539" s="970"/>
      <c r="J3539" s="974" t="s">
        <v>5700</v>
      </c>
      <c r="K3539" s="970"/>
      <c r="L3539" s="967"/>
      <c r="M3539" s="970"/>
      <c r="N3539" s="967"/>
      <c r="O3539" s="970"/>
      <c r="P3539" s="967"/>
      <c r="Q3539" s="970"/>
      <c r="R3539" s="967"/>
      <c r="S3539" s="970"/>
      <c r="T3539" s="967"/>
      <c r="U3539" s="970"/>
      <c r="V3539" s="967"/>
      <c r="W3539" s="970"/>
      <c r="X3539" s="1261"/>
    </row>
    <row r="3540" spans="1:24" ht="12.6" hidden="1" customHeight="1" outlineLevel="2">
      <c r="A3540" s="1013">
        <v>44466</v>
      </c>
      <c r="B3540" s="1163" t="s">
        <v>5698</v>
      </c>
      <c r="C3540" s="955" t="s">
        <v>9299</v>
      </c>
      <c r="D3540" s="966"/>
      <c r="E3540" s="968"/>
      <c r="F3540" s="972"/>
      <c r="G3540" s="970"/>
      <c r="H3540" s="974" t="s">
        <v>5700</v>
      </c>
      <c r="I3540" s="970"/>
      <c r="J3540" s="967"/>
      <c r="K3540" s="970"/>
      <c r="L3540" s="967"/>
      <c r="M3540" s="970"/>
      <c r="N3540" s="967"/>
      <c r="O3540" s="970"/>
      <c r="P3540" s="967"/>
      <c r="Q3540" s="970"/>
      <c r="R3540" s="967"/>
      <c r="S3540" s="970"/>
      <c r="T3540" s="967"/>
      <c r="U3540" s="970"/>
      <c r="V3540" s="967"/>
      <c r="W3540" s="970"/>
      <c r="X3540" s="1261"/>
    </row>
    <row r="3541" spans="1:24" ht="12.6" hidden="1" customHeight="1" outlineLevel="2">
      <c r="A3541" s="1013">
        <v>44466</v>
      </c>
      <c r="B3541" s="1163" t="s">
        <v>5698</v>
      </c>
      <c r="C3541" s="955" t="s">
        <v>9300</v>
      </c>
      <c r="D3541" s="966"/>
      <c r="E3541" s="977" t="s">
        <v>5700</v>
      </c>
      <c r="F3541" s="972"/>
      <c r="G3541" s="970"/>
      <c r="H3541" s="967"/>
      <c r="I3541" s="970"/>
      <c r="J3541" s="967"/>
      <c r="K3541" s="970"/>
      <c r="L3541" s="967"/>
      <c r="M3541" s="973" t="s">
        <v>5700</v>
      </c>
      <c r="N3541" s="967"/>
      <c r="O3541" s="970"/>
      <c r="P3541" s="967"/>
      <c r="Q3541" s="970"/>
      <c r="R3541" s="967"/>
      <c r="S3541" s="970"/>
      <c r="T3541" s="967"/>
      <c r="U3541" s="970"/>
      <c r="V3541" s="967"/>
      <c r="W3541" s="970"/>
      <c r="X3541" s="1261"/>
    </row>
    <row r="3542" spans="1:24" ht="25.2" hidden="1" customHeight="1" outlineLevel="2">
      <c r="A3542" s="1013">
        <v>44466</v>
      </c>
      <c r="B3542" s="1163" t="s">
        <v>5723</v>
      </c>
      <c r="C3542" s="955" t="s">
        <v>9301</v>
      </c>
      <c r="D3542" s="966"/>
      <c r="E3542" s="977" t="s">
        <v>5700</v>
      </c>
      <c r="F3542" s="972"/>
      <c r="G3542" s="970"/>
      <c r="H3542" s="967"/>
      <c r="I3542" s="970"/>
      <c r="J3542" s="967"/>
      <c r="K3542" s="970"/>
      <c r="L3542" s="967"/>
      <c r="M3542" s="970"/>
      <c r="N3542" s="967"/>
      <c r="O3542" s="970"/>
      <c r="P3542" s="967"/>
      <c r="Q3542" s="970"/>
      <c r="R3542" s="967"/>
      <c r="S3542" s="970"/>
      <c r="T3542" s="967"/>
      <c r="U3542" s="970"/>
      <c r="V3542" s="974" t="s">
        <v>5700</v>
      </c>
      <c r="W3542" s="970"/>
      <c r="X3542" s="1261"/>
    </row>
    <row r="3543" spans="1:24" ht="25.2" hidden="1" customHeight="1" outlineLevel="2">
      <c r="A3543" s="1013">
        <v>44466</v>
      </c>
      <c r="B3543" s="1163" t="s">
        <v>5698</v>
      </c>
      <c r="C3543" s="955" t="s">
        <v>9302</v>
      </c>
      <c r="D3543" s="966"/>
      <c r="E3543" s="968"/>
      <c r="F3543" s="972"/>
      <c r="G3543" s="970"/>
      <c r="H3543" s="967"/>
      <c r="I3543" s="970"/>
      <c r="J3543" s="967"/>
      <c r="K3543" s="970"/>
      <c r="L3543" s="967"/>
      <c r="M3543" s="970"/>
      <c r="N3543" s="967"/>
      <c r="O3543" s="970"/>
      <c r="P3543" s="967"/>
      <c r="Q3543" s="970"/>
      <c r="R3543" s="967"/>
      <c r="S3543" s="970"/>
      <c r="T3543" s="967"/>
      <c r="U3543" s="970"/>
      <c r="V3543" s="967"/>
      <c r="W3543" s="970"/>
      <c r="X3543" s="1261"/>
    </row>
    <row r="3544" spans="1:24" ht="25.2" hidden="1" customHeight="1" outlineLevel="2">
      <c r="A3544" s="1013">
        <v>44466</v>
      </c>
      <c r="B3544" s="1163" t="s">
        <v>5698</v>
      </c>
      <c r="C3544" s="955" t="s">
        <v>9303</v>
      </c>
      <c r="D3544" s="966"/>
      <c r="E3544" s="968"/>
      <c r="F3544" s="969" t="s">
        <v>5700</v>
      </c>
      <c r="G3544" s="970"/>
      <c r="H3544" s="967"/>
      <c r="I3544" s="970"/>
      <c r="J3544" s="967"/>
      <c r="K3544" s="970"/>
      <c r="L3544" s="967"/>
      <c r="M3544" s="970"/>
      <c r="N3544" s="967"/>
      <c r="O3544" s="970"/>
      <c r="P3544" s="967"/>
      <c r="Q3544" s="970"/>
      <c r="R3544" s="967"/>
      <c r="S3544" s="970"/>
      <c r="T3544" s="967"/>
      <c r="U3544" s="970"/>
      <c r="V3544" s="967"/>
      <c r="W3544" s="970"/>
      <c r="X3544" s="1261"/>
    </row>
    <row r="3545" spans="1:24" ht="12.6" hidden="1" customHeight="1" outlineLevel="2">
      <c r="A3545" s="1013">
        <v>44466</v>
      </c>
      <c r="B3545" s="1163" t="s">
        <v>5698</v>
      </c>
      <c r="C3545" s="955" t="s">
        <v>9304</v>
      </c>
      <c r="D3545" s="966"/>
      <c r="E3545" s="968"/>
      <c r="F3545" s="972"/>
      <c r="G3545" s="970"/>
      <c r="H3545" s="967"/>
      <c r="I3545" s="970"/>
      <c r="J3545" s="967"/>
      <c r="K3545" s="970"/>
      <c r="L3545" s="967"/>
      <c r="M3545" s="970"/>
      <c r="N3545" s="967"/>
      <c r="O3545" s="970"/>
      <c r="P3545" s="967"/>
      <c r="Q3545" s="970"/>
      <c r="R3545" s="967"/>
      <c r="S3545" s="970"/>
      <c r="T3545" s="967"/>
      <c r="U3545" s="970"/>
      <c r="V3545" s="967"/>
      <c r="W3545" s="970"/>
      <c r="X3545" s="1261"/>
    </row>
    <row r="3546" spans="1:24" ht="12.6" hidden="1" customHeight="1" outlineLevel="2">
      <c r="A3546" s="1013">
        <v>44466</v>
      </c>
      <c r="B3546" s="1163" t="s">
        <v>5698</v>
      </c>
      <c r="C3546" s="955" t="s">
        <v>9305</v>
      </c>
      <c r="D3546" s="966"/>
      <c r="E3546" s="968"/>
      <c r="F3546" s="972"/>
      <c r="G3546" s="970"/>
      <c r="H3546" s="967"/>
      <c r="I3546" s="970"/>
      <c r="J3546" s="967"/>
      <c r="K3546" s="970"/>
      <c r="L3546" s="967"/>
      <c r="M3546" s="970"/>
      <c r="N3546" s="967"/>
      <c r="O3546" s="970"/>
      <c r="P3546" s="967"/>
      <c r="Q3546" s="970"/>
      <c r="R3546" s="967"/>
      <c r="S3546" s="970"/>
      <c r="T3546" s="967"/>
      <c r="U3546" s="970"/>
      <c r="V3546" s="967"/>
      <c r="W3546" s="970"/>
      <c r="X3546" s="1261"/>
    </row>
    <row r="3547" spans="1:24" ht="12.6" hidden="1" customHeight="1" outlineLevel="2">
      <c r="A3547" s="1013">
        <v>44466</v>
      </c>
      <c r="B3547" s="1163" t="s">
        <v>5698</v>
      </c>
      <c r="C3547" s="955" t="s">
        <v>9306</v>
      </c>
      <c r="D3547" s="966"/>
      <c r="E3547" s="977" t="s">
        <v>5700</v>
      </c>
      <c r="F3547" s="972"/>
      <c r="G3547" s="970"/>
      <c r="H3547" s="967"/>
      <c r="I3547" s="970"/>
      <c r="J3547" s="967"/>
      <c r="K3547" s="970"/>
      <c r="L3547" s="967"/>
      <c r="M3547" s="973" t="s">
        <v>5700</v>
      </c>
      <c r="N3547" s="967"/>
      <c r="O3547" s="970"/>
      <c r="P3547" s="967"/>
      <c r="Q3547" s="970"/>
      <c r="R3547" s="967"/>
      <c r="S3547" s="970"/>
      <c r="T3547" s="967"/>
      <c r="U3547" s="970"/>
      <c r="V3547" s="967"/>
      <c r="W3547" s="970"/>
      <c r="X3547" s="1261"/>
    </row>
    <row r="3548" spans="1:24" ht="12.6" hidden="1" customHeight="1" outlineLevel="2">
      <c r="A3548" s="1013">
        <v>44466</v>
      </c>
      <c r="B3548" s="1163" t="s">
        <v>5698</v>
      </c>
      <c r="C3548" s="955" t="s">
        <v>9307</v>
      </c>
      <c r="D3548" s="966"/>
      <c r="E3548" s="968"/>
      <c r="F3548" s="972"/>
      <c r="G3548" s="970"/>
      <c r="H3548" s="967"/>
      <c r="I3548" s="970"/>
      <c r="J3548" s="967"/>
      <c r="K3548" s="970"/>
      <c r="L3548" s="967"/>
      <c r="M3548" s="970"/>
      <c r="N3548" s="967"/>
      <c r="O3548" s="970"/>
      <c r="P3548" s="967"/>
      <c r="Q3548" s="970"/>
      <c r="R3548" s="967"/>
      <c r="S3548" s="970"/>
      <c r="T3548" s="967"/>
      <c r="U3548" s="970"/>
      <c r="V3548" s="967"/>
      <c r="W3548" s="970"/>
      <c r="X3548" s="1261"/>
    </row>
    <row r="3549" spans="1:24" ht="12.6" hidden="1" customHeight="1" outlineLevel="1">
      <c r="A3549" s="1008">
        <v>44467</v>
      </c>
      <c r="B3549" s="1163" t="s">
        <v>5698</v>
      </c>
      <c r="C3549" s="955" t="s">
        <v>9308</v>
      </c>
      <c r="D3549" s="966"/>
      <c r="E3549" s="968"/>
      <c r="F3549" s="969" t="s">
        <v>5700</v>
      </c>
      <c r="G3549" s="970"/>
      <c r="H3549" s="967"/>
      <c r="I3549" s="970"/>
      <c r="J3549" s="967"/>
      <c r="K3549" s="970"/>
      <c r="L3549" s="967"/>
      <c r="M3549" s="970"/>
      <c r="N3549" s="967"/>
      <c r="O3549" s="970"/>
      <c r="P3549" s="967"/>
      <c r="Q3549" s="970"/>
      <c r="R3549" s="967"/>
      <c r="S3549" s="970"/>
      <c r="T3549" s="967"/>
      <c r="U3549" s="970"/>
      <c r="V3549" s="967"/>
      <c r="W3549" s="970"/>
      <c r="X3549" s="1262" t="s">
        <v>5700</v>
      </c>
    </row>
    <row r="3550" spans="1:24" ht="12.6" hidden="1" customHeight="1" outlineLevel="2">
      <c r="A3550" s="1008">
        <v>44467</v>
      </c>
      <c r="B3550" s="1163" t="s">
        <v>5698</v>
      </c>
      <c r="C3550" s="955" t="s">
        <v>9309</v>
      </c>
      <c r="D3550" s="966"/>
      <c r="E3550" s="968"/>
      <c r="F3550" s="969" t="s">
        <v>5700</v>
      </c>
      <c r="G3550" s="970"/>
      <c r="H3550" s="967"/>
      <c r="I3550" s="970"/>
      <c r="J3550" s="967"/>
      <c r="K3550" s="970"/>
      <c r="L3550" s="967"/>
      <c r="M3550" s="970"/>
      <c r="N3550" s="967"/>
      <c r="O3550" s="970"/>
      <c r="P3550" s="967"/>
      <c r="Q3550" s="970"/>
      <c r="R3550" s="967"/>
      <c r="S3550" s="970"/>
      <c r="T3550" s="967"/>
      <c r="U3550" s="970"/>
      <c r="V3550" s="967"/>
      <c r="W3550" s="970"/>
      <c r="X3550" s="1261"/>
    </row>
    <row r="3551" spans="1:24" ht="12.6" hidden="1" customHeight="1" outlineLevel="2">
      <c r="A3551" s="1008">
        <v>44467</v>
      </c>
      <c r="B3551" s="1163" t="s">
        <v>5698</v>
      </c>
      <c r="C3551" s="955" t="s">
        <v>9310</v>
      </c>
      <c r="D3551" s="966"/>
      <c r="E3551" s="968"/>
      <c r="F3551" s="972"/>
      <c r="G3551" s="970"/>
      <c r="H3551" s="967"/>
      <c r="I3551" s="970"/>
      <c r="J3551" s="967"/>
      <c r="K3551" s="970"/>
      <c r="L3551" s="967"/>
      <c r="M3551" s="973" t="s">
        <v>5700</v>
      </c>
      <c r="N3551" s="967"/>
      <c r="O3551" s="970"/>
      <c r="P3551" s="967"/>
      <c r="Q3551" s="970"/>
      <c r="R3551" s="967"/>
      <c r="S3551" s="970"/>
      <c r="T3551" s="974"/>
      <c r="U3551" s="970"/>
      <c r="V3551" s="967"/>
      <c r="W3551" s="970"/>
      <c r="X3551" s="1261"/>
    </row>
    <row r="3552" spans="1:24" ht="12.6" hidden="1" customHeight="1" outlineLevel="2">
      <c r="A3552" s="1008">
        <v>44467</v>
      </c>
      <c r="B3552" s="1163" t="s">
        <v>5698</v>
      </c>
      <c r="C3552" s="955" t="s">
        <v>9311</v>
      </c>
      <c r="D3552" s="966"/>
      <c r="E3552" s="968"/>
      <c r="F3552" s="972"/>
      <c r="G3552" s="970"/>
      <c r="H3552" s="967"/>
      <c r="I3552" s="970"/>
      <c r="J3552" s="967"/>
      <c r="K3552" s="970"/>
      <c r="L3552" s="967"/>
      <c r="M3552" s="970"/>
      <c r="N3552" s="967"/>
      <c r="O3552" s="973" t="s">
        <v>5700</v>
      </c>
      <c r="P3552" s="967"/>
      <c r="Q3552" s="970"/>
      <c r="R3552" s="967"/>
      <c r="S3552" s="970"/>
      <c r="T3552" s="967"/>
      <c r="U3552" s="970"/>
      <c r="V3552" s="967"/>
      <c r="W3552" s="970"/>
      <c r="X3552" s="1261"/>
    </row>
    <row r="3553" spans="1:24" ht="12.6" hidden="1" customHeight="1" outlineLevel="2">
      <c r="A3553" s="1008">
        <v>44467</v>
      </c>
      <c r="B3553" s="1163" t="s">
        <v>5698</v>
      </c>
      <c r="C3553" s="955" t="s">
        <v>9312</v>
      </c>
      <c r="D3553" s="966"/>
      <c r="E3553" s="977" t="s">
        <v>5700</v>
      </c>
      <c r="F3553" s="972"/>
      <c r="G3553" s="970"/>
      <c r="H3553" s="967"/>
      <c r="I3553" s="970"/>
      <c r="J3553" s="967"/>
      <c r="K3553" s="970"/>
      <c r="L3553" s="967"/>
      <c r="M3553" s="970"/>
      <c r="N3553" s="967"/>
      <c r="O3553" s="970"/>
      <c r="P3553" s="967"/>
      <c r="Q3553" s="970"/>
      <c r="R3553" s="967"/>
      <c r="S3553" s="970"/>
      <c r="T3553" s="967"/>
      <c r="U3553" s="970"/>
      <c r="V3553" s="967"/>
      <c r="W3553" s="970"/>
      <c r="X3553" s="1261"/>
    </row>
    <row r="3554" spans="1:24" ht="12.6" hidden="1" customHeight="1" outlineLevel="2">
      <c r="A3554" s="1008">
        <v>44467</v>
      </c>
      <c r="B3554" s="1163" t="s">
        <v>5698</v>
      </c>
      <c r="C3554" s="955" t="s">
        <v>9313</v>
      </c>
      <c r="D3554" s="966"/>
      <c r="E3554" s="968"/>
      <c r="F3554" s="972"/>
      <c r="G3554" s="970"/>
      <c r="H3554" s="967"/>
      <c r="I3554" s="970"/>
      <c r="J3554" s="974" t="s">
        <v>5700</v>
      </c>
      <c r="K3554" s="970"/>
      <c r="L3554" s="967"/>
      <c r="M3554" s="970"/>
      <c r="N3554" s="967"/>
      <c r="O3554" s="973" t="s">
        <v>5700</v>
      </c>
      <c r="P3554" s="967"/>
      <c r="Q3554" s="970"/>
      <c r="R3554" s="967"/>
      <c r="S3554" s="970"/>
      <c r="T3554" s="967"/>
      <c r="U3554" s="970"/>
      <c r="V3554" s="967"/>
      <c r="W3554" s="970"/>
      <c r="X3554" s="1261"/>
    </row>
    <row r="3555" spans="1:24" ht="12.6" hidden="1" customHeight="1" outlineLevel="2">
      <c r="A3555" s="1008">
        <v>44467</v>
      </c>
      <c r="B3555" s="1163" t="s">
        <v>5698</v>
      </c>
      <c r="C3555" s="955" t="s">
        <v>9314</v>
      </c>
      <c r="D3555" s="966"/>
      <c r="E3555" s="968"/>
      <c r="F3555" s="972"/>
      <c r="G3555" s="970"/>
      <c r="H3555" s="967"/>
      <c r="I3555" s="970"/>
      <c r="J3555" s="967"/>
      <c r="K3555" s="970"/>
      <c r="L3555" s="967"/>
      <c r="M3555" s="973" t="s">
        <v>5700</v>
      </c>
      <c r="N3555" s="967"/>
      <c r="O3555" s="970"/>
      <c r="P3555" s="967"/>
      <c r="Q3555" s="970"/>
      <c r="R3555" s="967"/>
      <c r="S3555" s="970"/>
      <c r="T3555" s="967"/>
      <c r="U3555" s="970"/>
      <c r="V3555" s="967"/>
      <c r="W3555" s="970"/>
      <c r="X3555" s="1261"/>
    </row>
    <row r="3556" spans="1:24" ht="12.6" hidden="1" customHeight="1" outlineLevel="2">
      <c r="A3556" s="1008">
        <v>44467</v>
      </c>
      <c r="B3556" s="1163" t="s">
        <v>5745</v>
      </c>
      <c r="C3556" s="955" t="s">
        <v>9315</v>
      </c>
      <c r="D3556" s="966"/>
      <c r="E3556" s="968"/>
      <c r="F3556" s="972"/>
      <c r="G3556" s="970"/>
      <c r="H3556" s="967"/>
      <c r="I3556" s="970"/>
      <c r="J3556" s="967"/>
      <c r="K3556" s="970"/>
      <c r="L3556" s="967"/>
      <c r="M3556" s="970"/>
      <c r="N3556" s="967"/>
      <c r="O3556" s="970"/>
      <c r="P3556" s="967"/>
      <c r="Q3556" s="973" t="s">
        <v>5700</v>
      </c>
      <c r="R3556" s="967"/>
      <c r="S3556" s="970"/>
      <c r="T3556" s="967"/>
      <c r="U3556" s="970"/>
      <c r="V3556" s="967"/>
      <c r="W3556" s="970"/>
      <c r="X3556" s="1261"/>
    </row>
    <row r="3557" spans="1:24" ht="12.6" hidden="1" customHeight="1" outlineLevel="2">
      <c r="A3557" s="1008">
        <v>44467</v>
      </c>
      <c r="B3557" s="1163" t="s">
        <v>5706</v>
      </c>
      <c r="C3557" s="955" t="s">
        <v>9316</v>
      </c>
      <c r="D3557" s="966"/>
      <c r="E3557" s="968"/>
      <c r="F3557" s="972"/>
      <c r="G3557" s="970"/>
      <c r="H3557" s="967"/>
      <c r="I3557" s="970"/>
      <c r="J3557" s="967"/>
      <c r="K3557" s="970"/>
      <c r="L3557" s="967"/>
      <c r="M3557" s="970"/>
      <c r="N3557" s="967"/>
      <c r="O3557" s="970"/>
      <c r="P3557" s="967"/>
      <c r="Q3557" s="970"/>
      <c r="R3557" s="967"/>
      <c r="S3557" s="970"/>
      <c r="T3557" s="967"/>
      <c r="U3557" s="970"/>
      <c r="V3557" s="967"/>
      <c r="W3557" s="970"/>
      <c r="X3557" s="1262" t="s">
        <v>5700</v>
      </c>
    </row>
    <row r="3558" spans="1:24" ht="12.6" hidden="1" customHeight="1" outlineLevel="2">
      <c r="A3558" s="1008">
        <v>44467</v>
      </c>
      <c r="B3558" s="1163" t="s">
        <v>9317</v>
      </c>
      <c r="C3558" s="955" t="s">
        <v>9318</v>
      </c>
      <c r="D3558" s="966"/>
      <c r="E3558" s="968"/>
      <c r="F3558" s="969" t="s">
        <v>5700</v>
      </c>
      <c r="G3558" s="970"/>
      <c r="H3558" s="967"/>
      <c r="I3558" s="970"/>
      <c r="J3558" s="967"/>
      <c r="K3558" s="970"/>
      <c r="L3558" s="967"/>
      <c r="M3558" s="970"/>
      <c r="N3558" s="967"/>
      <c r="O3558" s="970"/>
      <c r="P3558" s="967"/>
      <c r="Q3558" s="970"/>
      <c r="R3558" s="967"/>
      <c r="S3558" s="970"/>
      <c r="T3558" s="967"/>
      <c r="U3558" s="970"/>
      <c r="V3558" s="967"/>
      <c r="W3558" s="970"/>
      <c r="X3558" s="1261"/>
    </row>
    <row r="3559" spans="1:24" ht="12.6" hidden="1" customHeight="1" outlineLevel="2">
      <c r="A3559" s="1008">
        <v>44467</v>
      </c>
      <c r="B3559" s="1163" t="s">
        <v>5698</v>
      </c>
      <c r="C3559" s="955" t="s">
        <v>9319</v>
      </c>
      <c r="D3559" s="966"/>
      <c r="E3559" s="968"/>
      <c r="F3559" s="972"/>
      <c r="G3559" s="970"/>
      <c r="H3559" s="967"/>
      <c r="I3559" s="970"/>
      <c r="J3559" s="967"/>
      <c r="K3559" s="970"/>
      <c r="L3559" s="967"/>
      <c r="M3559" s="970"/>
      <c r="N3559" s="967"/>
      <c r="O3559" s="973" t="s">
        <v>5700</v>
      </c>
      <c r="P3559" s="967"/>
      <c r="Q3559" s="970"/>
      <c r="R3559" s="967"/>
      <c r="S3559" s="970"/>
      <c r="T3559" s="967"/>
      <c r="U3559" s="970"/>
      <c r="V3559" s="967"/>
      <c r="W3559" s="970"/>
      <c r="X3559" s="1261"/>
    </row>
    <row r="3560" spans="1:24" ht="25.2" hidden="1" customHeight="1" outlineLevel="2">
      <c r="A3560" s="1008">
        <v>44467</v>
      </c>
      <c r="B3560" s="1163" t="s">
        <v>5698</v>
      </c>
      <c r="C3560" s="955" t="s">
        <v>9320</v>
      </c>
      <c r="D3560" s="966"/>
      <c r="E3560" s="977" t="s">
        <v>5700</v>
      </c>
      <c r="F3560" s="972"/>
      <c r="G3560" s="970"/>
      <c r="H3560" s="967"/>
      <c r="I3560" s="970"/>
      <c r="J3560" s="967"/>
      <c r="K3560" s="970"/>
      <c r="L3560" s="967"/>
      <c r="M3560" s="970"/>
      <c r="N3560" s="967"/>
      <c r="O3560" s="970"/>
      <c r="P3560" s="967"/>
      <c r="Q3560" s="970"/>
      <c r="R3560" s="967"/>
      <c r="S3560" s="970"/>
      <c r="T3560" s="967"/>
      <c r="U3560" s="970"/>
      <c r="V3560" s="967"/>
      <c r="W3560" s="970"/>
      <c r="X3560" s="1261"/>
    </row>
    <row r="3561" spans="1:24" ht="25.2" hidden="1" customHeight="1" outlineLevel="2">
      <c r="A3561" s="1008">
        <v>44467</v>
      </c>
      <c r="B3561" s="1163" t="s">
        <v>5698</v>
      </c>
      <c r="C3561" s="955" t="s">
        <v>9321</v>
      </c>
      <c r="D3561" s="966"/>
      <c r="E3561" s="968"/>
      <c r="F3561" s="969" t="s">
        <v>5700</v>
      </c>
      <c r="G3561" s="970"/>
      <c r="H3561" s="967"/>
      <c r="I3561" s="970"/>
      <c r="J3561" s="967"/>
      <c r="K3561" s="970"/>
      <c r="L3561" s="967"/>
      <c r="M3561" s="970"/>
      <c r="N3561" s="967"/>
      <c r="O3561" s="970"/>
      <c r="P3561" s="967"/>
      <c r="Q3561" s="970"/>
      <c r="R3561" s="967"/>
      <c r="S3561" s="970"/>
      <c r="T3561" s="967"/>
      <c r="U3561" s="970"/>
      <c r="V3561" s="967"/>
      <c r="W3561" s="970"/>
      <c r="X3561" s="1261"/>
    </row>
    <row r="3562" spans="1:24" ht="12.6" hidden="1" customHeight="1" outlineLevel="2">
      <c r="A3562" s="1008">
        <v>44467</v>
      </c>
      <c r="B3562" s="1163" t="s">
        <v>5698</v>
      </c>
      <c r="C3562" s="955" t="s">
        <v>9322</v>
      </c>
      <c r="D3562" s="966"/>
      <c r="E3562" s="977" t="s">
        <v>5700</v>
      </c>
      <c r="F3562" s="972"/>
      <c r="G3562" s="970"/>
      <c r="H3562" s="967"/>
      <c r="I3562" s="970"/>
      <c r="J3562" s="967"/>
      <c r="K3562" s="970"/>
      <c r="L3562" s="967"/>
      <c r="M3562" s="970"/>
      <c r="N3562" s="967"/>
      <c r="O3562" s="970"/>
      <c r="P3562" s="967"/>
      <c r="Q3562" s="970"/>
      <c r="R3562" s="967"/>
      <c r="S3562" s="970"/>
      <c r="T3562" s="967"/>
      <c r="U3562" s="970"/>
      <c r="V3562" s="967"/>
      <c r="W3562" s="970"/>
      <c r="X3562" s="1261"/>
    </row>
    <row r="3563" spans="1:24" ht="37.799999999999997" hidden="1" customHeight="1" outlineLevel="2">
      <c r="A3563" s="1008">
        <v>44467</v>
      </c>
      <c r="B3563" s="1163" t="s">
        <v>5698</v>
      </c>
      <c r="C3563" s="955" t="s">
        <v>9323</v>
      </c>
      <c r="D3563" s="966"/>
      <c r="E3563" s="977" t="s">
        <v>5700</v>
      </c>
      <c r="F3563" s="972"/>
      <c r="G3563" s="970"/>
      <c r="H3563" s="967"/>
      <c r="I3563" s="970"/>
      <c r="J3563" s="967"/>
      <c r="K3563" s="970"/>
      <c r="L3563" s="967"/>
      <c r="M3563" s="970"/>
      <c r="N3563" s="967"/>
      <c r="O3563" s="970"/>
      <c r="P3563" s="967"/>
      <c r="Q3563" s="970"/>
      <c r="R3563" s="967"/>
      <c r="S3563" s="970"/>
      <c r="T3563" s="974" t="s">
        <v>5700</v>
      </c>
      <c r="U3563" s="970"/>
      <c r="V3563" s="967"/>
      <c r="W3563" s="970"/>
      <c r="X3563" s="1261"/>
    </row>
    <row r="3564" spans="1:24" ht="25.2" hidden="1" customHeight="1" outlineLevel="2">
      <c r="A3564" s="1008">
        <v>44467</v>
      </c>
      <c r="B3564" s="1163" t="s">
        <v>5698</v>
      </c>
      <c r="C3564" s="955" t="s">
        <v>9324</v>
      </c>
      <c r="D3564" s="966"/>
      <c r="E3564" s="968"/>
      <c r="F3564" s="972"/>
      <c r="G3564" s="970"/>
      <c r="H3564" s="967"/>
      <c r="I3564" s="970"/>
      <c r="J3564" s="974" t="s">
        <v>5700</v>
      </c>
      <c r="K3564" s="970"/>
      <c r="L3564" s="967"/>
      <c r="M3564" s="970"/>
      <c r="N3564" s="967"/>
      <c r="O3564" s="970"/>
      <c r="P3564" s="967"/>
      <c r="Q3564" s="970"/>
      <c r="R3564" s="967"/>
      <c r="S3564" s="970"/>
      <c r="T3564" s="967"/>
      <c r="U3564" s="970"/>
      <c r="V3564" s="967"/>
      <c r="W3564" s="970"/>
      <c r="X3564" s="1261"/>
    </row>
    <row r="3565" spans="1:24" ht="25.2" hidden="1" customHeight="1" outlineLevel="2">
      <c r="A3565" s="1008">
        <v>44467</v>
      </c>
      <c r="B3565" s="1163" t="s">
        <v>5698</v>
      </c>
      <c r="C3565" s="955" t="s">
        <v>9325</v>
      </c>
      <c r="D3565" s="966"/>
      <c r="E3565" s="968"/>
      <c r="F3565" s="969" t="s">
        <v>5700</v>
      </c>
      <c r="G3565" s="970"/>
      <c r="H3565" s="967"/>
      <c r="I3565" s="970"/>
      <c r="J3565" s="967"/>
      <c r="K3565" s="970"/>
      <c r="L3565" s="967"/>
      <c r="M3565" s="970"/>
      <c r="N3565" s="967"/>
      <c r="O3565" s="973" t="s">
        <v>5700</v>
      </c>
      <c r="P3565" s="967"/>
      <c r="Q3565" s="970"/>
      <c r="R3565" s="967"/>
      <c r="S3565" s="970"/>
      <c r="T3565" s="967"/>
      <c r="U3565" s="970"/>
      <c r="V3565" s="967"/>
      <c r="W3565" s="970"/>
      <c r="X3565" s="1261"/>
    </row>
    <row r="3566" spans="1:24" ht="12.6" hidden="1" customHeight="1" outlineLevel="2">
      <c r="A3566" s="1008">
        <v>44467</v>
      </c>
      <c r="B3566" s="1163" t="s">
        <v>5698</v>
      </c>
      <c r="C3566" s="955" t="s">
        <v>9326</v>
      </c>
      <c r="D3566" s="966"/>
      <c r="E3566" s="968"/>
      <c r="F3566" s="972"/>
      <c r="G3566" s="970"/>
      <c r="H3566" s="974" t="s">
        <v>5700</v>
      </c>
      <c r="I3566" s="970"/>
      <c r="J3566" s="967"/>
      <c r="K3566" s="970"/>
      <c r="L3566" s="967"/>
      <c r="M3566" s="970"/>
      <c r="N3566" s="967"/>
      <c r="O3566" s="970"/>
      <c r="P3566" s="967"/>
      <c r="Q3566" s="970"/>
      <c r="R3566" s="967"/>
      <c r="S3566" s="970"/>
      <c r="T3566" s="967"/>
      <c r="U3566" s="970"/>
      <c r="V3566" s="967"/>
      <c r="W3566" s="970"/>
      <c r="X3566" s="1261"/>
    </row>
    <row r="3567" spans="1:24" ht="37.799999999999997" hidden="1" customHeight="1" outlineLevel="2">
      <c r="A3567" s="1008">
        <v>44467</v>
      </c>
      <c r="B3567" s="1163" t="s">
        <v>5706</v>
      </c>
      <c r="C3567" s="955" t="s">
        <v>9327</v>
      </c>
      <c r="D3567" s="966"/>
      <c r="E3567" s="968"/>
      <c r="F3567" s="972"/>
      <c r="G3567" s="970"/>
      <c r="H3567" s="967"/>
      <c r="I3567" s="970"/>
      <c r="J3567" s="967"/>
      <c r="K3567" s="970"/>
      <c r="L3567" s="967"/>
      <c r="M3567" s="970"/>
      <c r="N3567" s="967"/>
      <c r="O3567" s="970"/>
      <c r="P3567" s="967"/>
      <c r="Q3567" s="970"/>
      <c r="R3567" s="967"/>
      <c r="S3567" s="970"/>
      <c r="T3567" s="974" t="s">
        <v>5700</v>
      </c>
      <c r="U3567" s="970"/>
      <c r="V3567" s="967"/>
      <c r="W3567" s="970"/>
      <c r="X3567" s="1261"/>
    </row>
    <row r="3568" spans="1:24" ht="12.6" hidden="1" customHeight="1" outlineLevel="2">
      <c r="A3568" s="1008">
        <v>44467</v>
      </c>
      <c r="B3568" s="1163" t="s">
        <v>5698</v>
      </c>
      <c r="C3568" s="955" t="s">
        <v>9328</v>
      </c>
      <c r="D3568" s="975" t="s">
        <v>5700</v>
      </c>
      <c r="E3568" s="968"/>
      <c r="F3568" s="972"/>
      <c r="G3568" s="970"/>
      <c r="H3568" s="967"/>
      <c r="I3568" s="970"/>
      <c r="J3568" s="967"/>
      <c r="K3568" s="970"/>
      <c r="L3568" s="967"/>
      <c r="M3568" s="970"/>
      <c r="N3568" s="967"/>
      <c r="O3568" s="970"/>
      <c r="P3568" s="967"/>
      <c r="Q3568" s="970"/>
      <c r="R3568" s="967"/>
      <c r="S3568" s="970"/>
      <c r="T3568" s="967"/>
      <c r="U3568" s="970"/>
      <c r="V3568" s="967"/>
      <c r="W3568" s="970"/>
      <c r="X3568" s="1261"/>
    </row>
    <row r="3569" spans="1:24" ht="12.6" hidden="1" customHeight="1" outlineLevel="2">
      <c r="A3569" s="1008">
        <v>44467</v>
      </c>
      <c r="B3569" s="1163" t="s">
        <v>5698</v>
      </c>
      <c r="C3569" s="955" t="s">
        <v>9329</v>
      </c>
      <c r="D3569" s="966"/>
      <c r="E3569" s="968"/>
      <c r="F3569" s="972"/>
      <c r="G3569" s="970"/>
      <c r="H3569" s="967"/>
      <c r="I3569" s="970"/>
      <c r="J3569" s="967"/>
      <c r="K3569" s="970"/>
      <c r="L3569" s="967"/>
      <c r="M3569" s="973" t="s">
        <v>5700</v>
      </c>
      <c r="N3569" s="967"/>
      <c r="O3569" s="970"/>
      <c r="P3569" s="967"/>
      <c r="Q3569" s="970"/>
      <c r="R3569" s="967"/>
      <c r="S3569" s="970"/>
      <c r="T3569" s="967"/>
      <c r="U3569" s="970"/>
      <c r="V3569" s="967"/>
      <c r="W3569" s="970"/>
      <c r="X3569" s="1261"/>
    </row>
    <row r="3570" spans="1:24" ht="12.6" hidden="1" customHeight="1" outlineLevel="1">
      <c r="A3570" s="1292">
        <v>44468</v>
      </c>
      <c r="B3570" s="1163" t="s">
        <v>5698</v>
      </c>
      <c r="C3570" s="955" t="s">
        <v>9330</v>
      </c>
      <c r="D3570" s="966"/>
      <c r="E3570" s="977" t="s">
        <v>5700</v>
      </c>
      <c r="F3570" s="972"/>
      <c r="G3570" s="970"/>
      <c r="H3570" s="967"/>
      <c r="I3570" s="970"/>
      <c r="J3570" s="967"/>
      <c r="K3570" s="970"/>
      <c r="L3570" s="967"/>
      <c r="M3570" s="970"/>
      <c r="N3570" s="967"/>
      <c r="O3570" s="970"/>
      <c r="P3570" s="967"/>
      <c r="Q3570" s="970"/>
      <c r="R3570" s="967"/>
      <c r="S3570" s="970"/>
      <c r="T3570" s="967"/>
      <c r="U3570" s="970"/>
      <c r="V3570" s="967"/>
      <c r="W3570" s="970"/>
      <c r="X3570" s="1261"/>
    </row>
    <row r="3571" spans="1:24" ht="12.6" hidden="1" customHeight="1" outlineLevel="2">
      <c r="A3571" s="1292">
        <v>44468</v>
      </c>
      <c r="B3571" s="1163" t="s">
        <v>5698</v>
      </c>
      <c r="C3571" s="955" t="s">
        <v>9331</v>
      </c>
      <c r="D3571" s="966"/>
      <c r="E3571" s="968"/>
      <c r="F3571" s="972"/>
      <c r="G3571" s="973" t="s">
        <v>5700</v>
      </c>
      <c r="H3571" s="967"/>
      <c r="I3571" s="970"/>
      <c r="J3571" s="967"/>
      <c r="K3571" s="970"/>
      <c r="L3571" s="967"/>
      <c r="M3571" s="970"/>
      <c r="N3571" s="967"/>
      <c r="O3571" s="970"/>
      <c r="P3571" s="967"/>
      <c r="Q3571" s="970"/>
      <c r="R3571" s="967"/>
      <c r="S3571" s="970"/>
      <c r="T3571" s="967"/>
      <c r="U3571" s="970"/>
      <c r="V3571" s="967"/>
      <c r="W3571" s="970"/>
      <c r="X3571" s="1261"/>
    </row>
    <row r="3572" spans="1:24" ht="12.6" hidden="1" customHeight="1" outlineLevel="2">
      <c r="A3572" s="1292">
        <v>44468</v>
      </c>
      <c r="B3572" s="1163" t="s">
        <v>5698</v>
      </c>
      <c r="C3572" s="955" t="s">
        <v>9332</v>
      </c>
      <c r="D3572" s="966"/>
      <c r="E3572" s="977" t="s">
        <v>5700</v>
      </c>
      <c r="F3572" s="972"/>
      <c r="G3572" s="970"/>
      <c r="H3572" s="967"/>
      <c r="I3572" s="970"/>
      <c r="J3572" s="967"/>
      <c r="K3572" s="970"/>
      <c r="L3572" s="967"/>
      <c r="M3572" s="970"/>
      <c r="N3572" s="967"/>
      <c r="O3572" s="970"/>
      <c r="P3572" s="967"/>
      <c r="Q3572" s="970"/>
      <c r="R3572" s="967"/>
      <c r="S3572" s="970"/>
      <c r="T3572" s="967"/>
      <c r="U3572" s="970"/>
      <c r="V3572" s="967"/>
      <c r="W3572" s="970"/>
      <c r="X3572" s="1261"/>
    </row>
    <row r="3573" spans="1:24" ht="12.6" hidden="1" customHeight="1" outlineLevel="2">
      <c r="A3573" s="1292">
        <v>44468</v>
      </c>
      <c r="B3573" s="1163" t="s">
        <v>5698</v>
      </c>
      <c r="C3573" s="955" t="s">
        <v>9333</v>
      </c>
      <c r="D3573" s="975" t="s">
        <v>5700</v>
      </c>
      <c r="E3573" s="968"/>
      <c r="F3573" s="972"/>
      <c r="G3573" s="970"/>
      <c r="H3573" s="967"/>
      <c r="I3573" s="970"/>
      <c r="J3573" s="967"/>
      <c r="K3573" s="970"/>
      <c r="L3573" s="967"/>
      <c r="M3573" s="970"/>
      <c r="N3573" s="967"/>
      <c r="O3573" s="970"/>
      <c r="P3573" s="967"/>
      <c r="Q3573" s="970"/>
      <c r="R3573" s="967"/>
      <c r="S3573" s="970"/>
      <c r="T3573" s="967"/>
      <c r="U3573" s="970"/>
      <c r="V3573" s="967"/>
      <c r="W3573" s="970"/>
      <c r="X3573" s="1261"/>
    </row>
    <row r="3574" spans="1:24" ht="12.6" hidden="1" customHeight="1" outlineLevel="2">
      <c r="A3574" s="1292">
        <v>44468</v>
      </c>
      <c r="B3574" s="1163" t="s">
        <v>5698</v>
      </c>
      <c r="C3574" s="955" t="s">
        <v>9334</v>
      </c>
      <c r="D3574" s="975" t="s">
        <v>5700</v>
      </c>
      <c r="E3574" s="968"/>
      <c r="F3574" s="972"/>
      <c r="G3574" s="970"/>
      <c r="H3574" s="967"/>
      <c r="I3574" s="970"/>
      <c r="J3574" s="967"/>
      <c r="K3574" s="970"/>
      <c r="L3574" s="967"/>
      <c r="M3574" s="970"/>
      <c r="N3574" s="967"/>
      <c r="O3574" s="970"/>
      <c r="P3574" s="967"/>
      <c r="Q3574" s="970"/>
      <c r="R3574" s="967"/>
      <c r="S3574" s="970"/>
      <c r="T3574" s="967"/>
      <c r="U3574" s="970"/>
      <c r="V3574" s="967"/>
      <c r="W3574" s="970"/>
      <c r="X3574" s="1261"/>
    </row>
    <row r="3575" spans="1:24" ht="12.6" hidden="1" customHeight="1" outlineLevel="2">
      <c r="A3575" s="1292">
        <v>44468</v>
      </c>
      <c r="B3575" s="1163" t="s">
        <v>5706</v>
      </c>
      <c r="C3575" s="955" t="s">
        <v>9335</v>
      </c>
      <c r="D3575" s="966"/>
      <c r="E3575" s="968"/>
      <c r="F3575" s="972"/>
      <c r="G3575" s="970"/>
      <c r="H3575" s="967"/>
      <c r="I3575" s="970"/>
      <c r="J3575" s="967"/>
      <c r="K3575" s="970"/>
      <c r="L3575" s="967"/>
      <c r="M3575" s="970"/>
      <c r="N3575" s="967"/>
      <c r="O3575" s="970"/>
      <c r="P3575" s="974" t="s">
        <v>5700</v>
      </c>
      <c r="Q3575" s="970"/>
      <c r="R3575" s="967"/>
      <c r="S3575" s="970"/>
      <c r="T3575" s="967"/>
      <c r="U3575" s="970"/>
      <c r="V3575" s="967"/>
      <c r="W3575" s="970"/>
      <c r="X3575" s="1261"/>
    </row>
    <row r="3576" spans="1:24" ht="12.6" hidden="1" customHeight="1" outlineLevel="2">
      <c r="A3576" s="1292">
        <v>44468</v>
      </c>
      <c r="B3576" s="1163" t="s">
        <v>5698</v>
      </c>
      <c r="C3576" s="955" t="s">
        <v>9336</v>
      </c>
      <c r="D3576" s="975" t="s">
        <v>5700</v>
      </c>
      <c r="E3576" s="968"/>
      <c r="F3576" s="972"/>
      <c r="G3576" s="970"/>
      <c r="H3576" s="967"/>
      <c r="I3576" s="970"/>
      <c r="J3576" s="967"/>
      <c r="K3576" s="970"/>
      <c r="L3576" s="967"/>
      <c r="M3576" s="970"/>
      <c r="N3576" s="967"/>
      <c r="O3576" s="970"/>
      <c r="P3576" s="967"/>
      <c r="Q3576" s="970"/>
      <c r="R3576" s="967"/>
      <c r="S3576" s="970"/>
      <c r="T3576" s="967"/>
      <c r="U3576" s="970"/>
      <c r="V3576" s="967"/>
      <c r="W3576" s="970"/>
      <c r="X3576" s="1261"/>
    </row>
    <row r="3577" spans="1:24" ht="12.6" hidden="1" customHeight="1" outlineLevel="2">
      <c r="A3577" s="1292">
        <v>44468</v>
      </c>
      <c r="B3577" s="1163" t="s">
        <v>5698</v>
      </c>
      <c r="C3577" s="955" t="s">
        <v>9337</v>
      </c>
      <c r="D3577" s="966"/>
      <c r="E3577" s="977" t="s">
        <v>5700</v>
      </c>
      <c r="F3577" s="972"/>
      <c r="G3577" s="970"/>
      <c r="H3577" s="967"/>
      <c r="I3577" s="970"/>
      <c r="J3577" s="967"/>
      <c r="K3577" s="970"/>
      <c r="L3577" s="967"/>
      <c r="M3577" s="970"/>
      <c r="N3577" s="967"/>
      <c r="O3577" s="970"/>
      <c r="P3577" s="967"/>
      <c r="Q3577" s="970"/>
      <c r="R3577" s="967"/>
      <c r="S3577" s="970"/>
      <c r="T3577" s="967"/>
      <c r="U3577" s="970"/>
      <c r="V3577" s="967"/>
      <c r="W3577" s="970"/>
      <c r="X3577" s="1261"/>
    </row>
    <row r="3578" spans="1:24" ht="12.6" hidden="1" customHeight="1" outlineLevel="2">
      <c r="A3578" s="1292">
        <v>44468</v>
      </c>
      <c r="B3578" s="1163" t="s">
        <v>5698</v>
      </c>
      <c r="C3578" s="955" t="s">
        <v>9338</v>
      </c>
      <c r="D3578" s="966"/>
      <c r="E3578" s="968"/>
      <c r="F3578" s="972"/>
      <c r="G3578" s="970"/>
      <c r="H3578" s="967"/>
      <c r="I3578" s="970"/>
      <c r="J3578" s="967"/>
      <c r="K3578" s="970"/>
      <c r="L3578" s="967"/>
      <c r="M3578" s="970"/>
      <c r="N3578" s="967"/>
      <c r="O3578" s="970"/>
      <c r="P3578" s="967"/>
      <c r="Q3578" s="970"/>
      <c r="R3578" s="967"/>
      <c r="S3578" s="970"/>
      <c r="T3578" s="967"/>
      <c r="U3578" s="970"/>
      <c r="V3578" s="967"/>
      <c r="W3578" s="970"/>
      <c r="X3578" s="1261"/>
    </row>
    <row r="3579" spans="1:24" ht="12.6" hidden="1" customHeight="1" outlineLevel="2">
      <c r="A3579" s="1292">
        <v>44468</v>
      </c>
      <c r="B3579" s="1163" t="s">
        <v>5698</v>
      </c>
      <c r="C3579" s="955" t="s">
        <v>9339</v>
      </c>
      <c r="D3579" s="966"/>
      <c r="E3579" s="968"/>
      <c r="F3579" s="972"/>
      <c r="G3579" s="970"/>
      <c r="H3579" s="967"/>
      <c r="I3579" s="970"/>
      <c r="J3579" s="967"/>
      <c r="K3579" s="970"/>
      <c r="L3579" s="967"/>
      <c r="M3579" s="970"/>
      <c r="N3579" s="967"/>
      <c r="O3579" s="970"/>
      <c r="P3579" s="967"/>
      <c r="Q3579" s="970"/>
      <c r="R3579" s="967"/>
      <c r="S3579" s="970"/>
      <c r="T3579" s="967"/>
      <c r="U3579" s="970"/>
      <c r="V3579" s="967"/>
      <c r="W3579" s="970"/>
      <c r="X3579" s="1261"/>
    </row>
    <row r="3580" spans="1:24" ht="12.6" hidden="1" customHeight="1" outlineLevel="2">
      <c r="A3580" s="1292">
        <v>44468</v>
      </c>
      <c r="B3580" s="1163" t="s">
        <v>5698</v>
      </c>
      <c r="C3580" s="955" t="s">
        <v>9340</v>
      </c>
      <c r="D3580" s="966"/>
      <c r="E3580" s="977" t="s">
        <v>5700</v>
      </c>
      <c r="F3580" s="972"/>
      <c r="G3580" s="970"/>
      <c r="H3580" s="967"/>
      <c r="I3580" s="970"/>
      <c r="J3580" s="967"/>
      <c r="K3580" s="970"/>
      <c r="L3580" s="967"/>
      <c r="M3580" s="970"/>
      <c r="N3580" s="967"/>
      <c r="O3580" s="970"/>
      <c r="P3580" s="967"/>
      <c r="Q3580" s="970"/>
      <c r="R3580" s="967"/>
      <c r="S3580" s="970"/>
      <c r="T3580" s="967"/>
      <c r="U3580" s="970"/>
      <c r="V3580" s="967"/>
      <c r="W3580" s="970"/>
      <c r="X3580" s="1261"/>
    </row>
    <row r="3581" spans="1:24" ht="12.6" hidden="1" customHeight="1" outlineLevel="2">
      <c r="A3581" s="1292">
        <v>44468</v>
      </c>
      <c r="B3581" s="1163" t="s">
        <v>5698</v>
      </c>
      <c r="C3581" s="955" t="s">
        <v>9341</v>
      </c>
      <c r="D3581" s="966"/>
      <c r="E3581" s="968"/>
      <c r="F3581" s="972"/>
      <c r="G3581" s="970"/>
      <c r="H3581" s="967"/>
      <c r="I3581" s="970"/>
      <c r="J3581" s="967"/>
      <c r="K3581" s="970"/>
      <c r="L3581" s="967"/>
      <c r="M3581" s="970"/>
      <c r="N3581" s="967"/>
      <c r="O3581" s="973" t="s">
        <v>5700</v>
      </c>
      <c r="P3581" s="967"/>
      <c r="Q3581" s="970"/>
      <c r="R3581" s="967"/>
      <c r="S3581" s="970"/>
      <c r="T3581" s="967"/>
      <c r="U3581" s="970"/>
      <c r="V3581" s="967"/>
      <c r="W3581" s="970"/>
      <c r="X3581" s="1261"/>
    </row>
    <row r="3582" spans="1:24" ht="12.6" hidden="1" customHeight="1" outlineLevel="2">
      <c r="A3582" s="1292">
        <v>44468</v>
      </c>
      <c r="B3582" s="1163" t="s">
        <v>5698</v>
      </c>
      <c r="C3582" s="955" t="s">
        <v>9342</v>
      </c>
      <c r="D3582" s="966"/>
      <c r="E3582" s="968"/>
      <c r="F3582" s="972"/>
      <c r="G3582" s="970"/>
      <c r="H3582" s="967"/>
      <c r="I3582" s="970"/>
      <c r="J3582" s="967"/>
      <c r="K3582" s="970"/>
      <c r="L3582" s="967"/>
      <c r="M3582" s="970"/>
      <c r="N3582" s="967"/>
      <c r="O3582" s="970"/>
      <c r="P3582" s="967"/>
      <c r="Q3582" s="970"/>
      <c r="R3582" s="967"/>
      <c r="S3582" s="970"/>
      <c r="T3582" s="967"/>
      <c r="U3582" s="970"/>
      <c r="V3582" s="967"/>
      <c r="W3582" s="970"/>
      <c r="X3582" s="1261"/>
    </row>
    <row r="3583" spans="1:24" ht="12.6" hidden="1" customHeight="1" outlineLevel="2">
      <c r="A3583" s="1292">
        <v>44468</v>
      </c>
      <c r="B3583" s="1163" t="s">
        <v>5698</v>
      </c>
      <c r="C3583" s="955" t="s">
        <v>9343</v>
      </c>
      <c r="D3583" s="966"/>
      <c r="E3583" s="968"/>
      <c r="F3583" s="972"/>
      <c r="G3583" s="970"/>
      <c r="H3583" s="967"/>
      <c r="I3583" s="970"/>
      <c r="J3583" s="967"/>
      <c r="K3583" s="970"/>
      <c r="L3583" s="967"/>
      <c r="M3583" s="970"/>
      <c r="N3583" s="967"/>
      <c r="O3583" s="970"/>
      <c r="P3583" s="967"/>
      <c r="Q3583" s="970"/>
      <c r="R3583" s="967"/>
      <c r="S3583" s="970"/>
      <c r="T3583" s="967"/>
      <c r="U3583" s="970"/>
      <c r="V3583" s="967"/>
      <c r="W3583" s="970"/>
      <c r="X3583" s="1261"/>
    </row>
    <row r="3584" spans="1:24" ht="12.6" hidden="1" customHeight="1" outlineLevel="2">
      <c r="A3584" s="1292">
        <v>44468</v>
      </c>
      <c r="B3584" s="1163" t="s">
        <v>5698</v>
      </c>
      <c r="C3584" s="955" t="s">
        <v>9344</v>
      </c>
      <c r="D3584" s="966"/>
      <c r="E3584" s="968"/>
      <c r="F3584" s="972"/>
      <c r="G3584" s="970"/>
      <c r="H3584" s="967"/>
      <c r="I3584" s="970"/>
      <c r="J3584" s="967"/>
      <c r="K3584" s="970"/>
      <c r="L3584" s="967"/>
      <c r="M3584" s="970"/>
      <c r="N3584" s="967"/>
      <c r="O3584" s="970"/>
      <c r="P3584" s="967"/>
      <c r="Q3584" s="970"/>
      <c r="R3584" s="974" t="s">
        <v>5700</v>
      </c>
      <c r="S3584" s="970"/>
      <c r="T3584" s="967"/>
      <c r="U3584" s="970"/>
      <c r="V3584" s="967"/>
      <c r="W3584" s="970"/>
      <c r="X3584" s="1261"/>
    </row>
    <row r="3585" spans="1:24" ht="12.6" hidden="1" customHeight="1" outlineLevel="2">
      <c r="A3585" s="1292">
        <v>44468</v>
      </c>
      <c r="B3585" s="1163" t="s">
        <v>5745</v>
      </c>
      <c r="C3585" s="955" t="s">
        <v>9345</v>
      </c>
      <c r="D3585" s="966"/>
      <c r="E3585" s="968"/>
      <c r="F3585" s="972"/>
      <c r="G3585" s="970"/>
      <c r="H3585" s="967"/>
      <c r="I3585" s="970"/>
      <c r="J3585" s="967"/>
      <c r="K3585" s="970"/>
      <c r="L3585" s="967"/>
      <c r="M3585" s="970"/>
      <c r="N3585" s="967"/>
      <c r="O3585" s="970"/>
      <c r="P3585" s="967"/>
      <c r="Q3585" s="970"/>
      <c r="R3585" s="967"/>
      <c r="S3585" s="970"/>
      <c r="T3585" s="967"/>
      <c r="U3585" s="970"/>
      <c r="V3585" s="967"/>
      <c r="W3585" s="970"/>
      <c r="X3585" s="1261"/>
    </row>
    <row r="3586" spans="1:24" ht="12.6" hidden="1" customHeight="1" outlineLevel="2">
      <c r="A3586" s="1292">
        <v>44468</v>
      </c>
      <c r="B3586" s="1163" t="s">
        <v>5706</v>
      </c>
      <c r="C3586" s="955" t="s">
        <v>9346</v>
      </c>
      <c r="D3586" s="966"/>
      <c r="E3586" s="968"/>
      <c r="F3586" s="972"/>
      <c r="G3586" s="970"/>
      <c r="H3586" s="967"/>
      <c r="I3586" s="970"/>
      <c r="J3586" s="967"/>
      <c r="K3586" s="970"/>
      <c r="L3586" s="967"/>
      <c r="M3586" s="970"/>
      <c r="N3586" s="967"/>
      <c r="O3586" s="970"/>
      <c r="P3586" s="967"/>
      <c r="Q3586" s="970"/>
      <c r="R3586" s="967"/>
      <c r="S3586" s="970"/>
      <c r="T3586" s="967"/>
      <c r="U3586" s="970"/>
      <c r="V3586" s="967"/>
      <c r="W3586" s="970"/>
      <c r="X3586" s="1261"/>
    </row>
    <row r="3587" spans="1:24" ht="12.6" hidden="1" customHeight="1" outlineLevel="2">
      <c r="A3587" s="1292">
        <v>44468</v>
      </c>
      <c r="B3587" s="1163" t="s">
        <v>5698</v>
      </c>
      <c r="C3587" s="955" t="s">
        <v>9347</v>
      </c>
      <c r="D3587" s="966"/>
      <c r="E3587" s="968"/>
      <c r="F3587" s="972"/>
      <c r="G3587" s="970"/>
      <c r="H3587" s="967"/>
      <c r="I3587" s="970"/>
      <c r="J3587" s="967"/>
      <c r="K3587" s="970"/>
      <c r="L3587" s="967"/>
      <c r="M3587" s="970"/>
      <c r="N3587" s="967"/>
      <c r="O3587" s="970"/>
      <c r="P3587" s="967"/>
      <c r="Q3587" s="970"/>
      <c r="R3587" s="967"/>
      <c r="S3587" s="970"/>
      <c r="T3587" s="967"/>
      <c r="U3587" s="970"/>
      <c r="V3587" s="967"/>
      <c r="W3587" s="970"/>
      <c r="X3587" s="1261"/>
    </row>
    <row r="3588" spans="1:24" ht="12.6" hidden="1" customHeight="1" outlineLevel="2">
      <c r="A3588" s="1292">
        <v>44468</v>
      </c>
      <c r="B3588" s="1163" t="s">
        <v>5698</v>
      </c>
      <c r="C3588" s="955" t="s">
        <v>9348</v>
      </c>
      <c r="D3588" s="975" t="s">
        <v>5700</v>
      </c>
      <c r="E3588" s="968"/>
      <c r="F3588" s="972"/>
      <c r="G3588" s="970"/>
      <c r="H3588" s="967"/>
      <c r="I3588" s="970"/>
      <c r="J3588" s="967"/>
      <c r="K3588" s="970"/>
      <c r="L3588" s="967"/>
      <c r="M3588" s="970"/>
      <c r="N3588" s="967"/>
      <c r="O3588" s="970"/>
      <c r="P3588" s="967"/>
      <c r="Q3588" s="970"/>
      <c r="R3588" s="967"/>
      <c r="S3588" s="970"/>
      <c r="T3588" s="967"/>
      <c r="U3588" s="970"/>
      <c r="V3588" s="967"/>
      <c r="W3588" s="970"/>
      <c r="X3588" s="1261"/>
    </row>
    <row r="3589" spans="1:24" ht="12.6" hidden="1" customHeight="1" outlineLevel="2">
      <c r="A3589" s="1292">
        <v>44468</v>
      </c>
      <c r="B3589" s="1163" t="s">
        <v>5698</v>
      </c>
      <c r="C3589" s="955" t="s">
        <v>9349</v>
      </c>
      <c r="D3589" s="966"/>
      <c r="E3589" s="968"/>
      <c r="F3589" s="972"/>
      <c r="G3589" s="970"/>
      <c r="H3589" s="967"/>
      <c r="I3589" s="970"/>
      <c r="J3589" s="967"/>
      <c r="K3589" s="970"/>
      <c r="L3589" s="967"/>
      <c r="M3589" s="970"/>
      <c r="N3589" s="967"/>
      <c r="O3589" s="970"/>
      <c r="P3589" s="967"/>
      <c r="Q3589" s="970"/>
      <c r="R3589" s="967"/>
      <c r="S3589" s="970"/>
      <c r="T3589" s="967"/>
      <c r="U3589" s="973" t="s">
        <v>5700</v>
      </c>
      <c r="V3589" s="967"/>
      <c r="W3589" s="970"/>
      <c r="X3589" s="1261"/>
    </row>
    <row r="3590" spans="1:24" ht="12.6" hidden="1" customHeight="1" outlineLevel="1">
      <c r="A3590" s="982">
        <v>44469</v>
      </c>
      <c r="B3590" s="1163" t="s">
        <v>5698</v>
      </c>
      <c r="C3590" s="955" t="s">
        <v>9350</v>
      </c>
      <c r="D3590" s="966"/>
      <c r="E3590" s="968"/>
      <c r="F3590" s="972"/>
      <c r="G3590" s="970"/>
      <c r="H3590" s="967"/>
      <c r="I3590" s="970"/>
      <c r="J3590" s="967"/>
      <c r="K3590" s="970"/>
      <c r="L3590" s="967"/>
      <c r="M3590" s="970"/>
      <c r="N3590" s="967"/>
      <c r="O3590" s="970"/>
      <c r="P3590" s="967"/>
      <c r="Q3590" s="970"/>
      <c r="R3590" s="967"/>
      <c r="S3590" s="970"/>
      <c r="T3590" s="967"/>
      <c r="U3590" s="970"/>
      <c r="V3590" s="967"/>
      <c r="W3590" s="970"/>
      <c r="X3590" s="1261"/>
    </row>
    <row r="3591" spans="1:24" ht="12.6" hidden="1" customHeight="1" outlineLevel="2">
      <c r="A3591" s="982">
        <v>44469</v>
      </c>
      <c r="B3591" s="1163" t="s">
        <v>5745</v>
      </c>
      <c r="C3591" s="955" t="s">
        <v>9351</v>
      </c>
      <c r="D3591" s="966"/>
      <c r="E3591" s="968"/>
      <c r="F3591" s="969" t="s">
        <v>5700</v>
      </c>
      <c r="G3591" s="970"/>
      <c r="H3591" s="967"/>
      <c r="I3591" s="970"/>
      <c r="J3591" s="967"/>
      <c r="K3591" s="970"/>
      <c r="L3591" s="967"/>
      <c r="M3591" s="970"/>
      <c r="N3591" s="967"/>
      <c r="O3591" s="970"/>
      <c r="P3591" s="967"/>
      <c r="Q3591" s="970"/>
      <c r="R3591" s="967"/>
      <c r="S3591" s="970"/>
      <c r="T3591" s="967"/>
      <c r="U3591" s="970"/>
      <c r="V3591" s="967"/>
      <c r="W3591" s="970"/>
      <c r="X3591" s="1261"/>
    </row>
    <row r="3592" spans="1:24" ht="12.6" hidden="1" customHeight="1" outlineLevel="2">
      <c r="A3592" s="982">
        <v>44469</v>
      </c>
      <c r="B3592" s="1163" t="s">
        <v>5698</v>
      </c>
      <c r="C3592" s="955" t="s">
        <v>9352</v>
      </c>
      <c r="D3592" s="966"/>
      <c r="E3592" s="968"/>
      <c r="F3592" s="972"/>
      <c r="G3592" s="970"/>
      <c r="H3592" s="967"/>
      <c r="I3592" s="970"/>
      <c r="J3592" s="967"/>
      <c r="K3592" s="970"/>
      <c r="L3592" s="967"/>
      <c r="M3592" s="970"/>
      <c r="N3592" s="967"/>
      <c r="O3592" s="970"/>
      <c r="P3592" s="967"/>
      <c r="Q3592" s="970"/>
      <c r="R3592" s="967"/>
      <c r="S3592" s="970"/>
      <c r="T3592" s="967"/>
      <c r="U3592" s="970"/>
      <c r="V3592" s="967"/>
      <c r="W3592" s="970"/>
      <c r="X3592" s="1261"/>
    </row>
    <row r="3593" spans="1:24" ht="12.6" hidden="1" customHeight="1" outlineLevel="2">
      <c r="A3593" s="982">
        <v>44469</v>
      </c>
      <c r="B3593" s="1163" t="s">
        <v>5698</v>
      </c>
      <c r="C3593" s="955" t="s">
        <v>9353</v>
      </c>
      <c r="D3593" s="975"/>
      <c r="E3593" s="968"/>
      <c r="F3593" s="969" t="s">
        <v>5700</v>
      </c>
      <c r="G3593" s="970"/>
      <c r="H3593" s="967"/>
      <c r="I3593" s="970"/>
      <c r="J3593" s="967"/>
      <c r="K3593" s="970"/>
      <c r="L3593" s="967"/>
      <c r="M3593" s="970"/>
      <c r="N3593" s="967"/>
      <c r="O3593" s="970"/>
      <c r="P3593" s="974" t="s">
        <v>5700</v>
      </c>
      <c r="Q3593" s="970"/>
      <c r="R3593" s="967"/>
      <c r="S3593" s="970"/>
      <c r="T3593" s="967"/>
      <c r="U3593" s="970"/>
      <c r="V3593" s="967"/>
      <c r="W3593" s="970"/>
      <c r="X3593" s="1261"/>
    </row>
    <row r="3594" spans="1:24" ht="12.6" hidden="1" customHeight="1" outlineLevel="2">
      <c r="A3594" s="982">
        <v>44469</v>
      </c>
      <c r="B3594" s="1163" t="s">
        <v>5698</v>
      </c>
      <c r="C3594" s="955" t="s">
        <v>9354</v>
      </c>
      <c r="D3594" s="966"/>
      <c r="E3594" s="968"/>
      <c r="F3594" s="972"/>
      <c r="G3594" s="970"/>
      <c r="H3594" s="967"/>
      <c r="I3594" s="970"/>
      <c r="J3594" s="967"/>
      <c r="K3594" s="970"/>
      <c r="L3594" s="967"/>
      <c r="M3594" s="970"/>
      <c r="N3594" s="967"/>
      <c r="O3594" s="970"/>
      <c r="P3594" s="967"/>
      <c r="Q3594" s="970"/>
      <c r="R3594" s="967"/>
      <c r="S3594" s="970"/>
      <c r="T3594" s="967"/>
      <c r="U3594" s="970"/>
      <c r="V3594" s="967"/>
      <c r="W3594" s="970"/>
      <c r="X3594" s="1261"/>
    </row>
    <row r="3595" spans="1:24" ht="12.6" hidden="1" customHeight="1" outlineLevel="2">
      <c r="A3595" s="982">
        <v>44469</v>
      </c>
      <c r="B3595" s="1163" t="s">
        <v>5698</v>
      </c>
      <c r="C3595" s="955" t="s">
        <v>9355</v>
      </c>
      <c r="D3595" s="966"/>
      <c r="E3595" s="977" t="s">
        <v>5700</v>
      </c>
      <c r="F3595" s="972"/>
      <c r="G3595" s="970"/>
      <c r="H3595" s="967"/>
      <c r="I3595" s="970"/>
      <c r="J3595" s="967"/>
      <c r="K3595" s="970"/>
      <c r="L3595" s="967"/>
      <c r="M3595" s="970"/>
      <c r="N3595" s="967"/>
      <c r="O3595" s="970"/>
      <c r="P3595" s="967"/>
      <c r="Q3595" s="970"/>
      <c r="R3595" s="967"/>
      <c r="S3595" s="970"/>
      <c r="T3595" s="967"/>
      <c r="U3595" s="970"/>
      <c r="V3595" s="967"/>
      <c r="W3595" s="970"/>
      <c r="X3595" s="1261"/>
    </row>
    <row r="3596" spans="1:24" ht="12.6" hidden="1" customHeight="1" outlineLevel="2">
      <c r="A3596" s="982">
        <v>44469</v>
      </c>
      <c r="B3596" s="1163" t="s">
        <v>5745</v>
      </c>
      <c r="C3596" s="955" t="s">
        <v>9356</v>
      </c>
      <c r="D3596" s="975" t="s">
        <v>2368</v>
      </c>
      <c r="E3596" s="968"/>
      <c r="F3596" s="972"/>
      <c r="G3596" s="970"/>
      <c r="H3596" s="967"/>
      <c r="I3596" s="970"/>
      <c r="J3596" s="967"/>
      <c r="K3596" s="970"/>
      <c r="L3596" s="967"/>
      <c r="M3596" s="970"/>
      <c r="N3596" s="967"/>
      <c r="O3596" s="970"/>
      <c r="P3596" s="967"/>
      <c r="Q3596" s="970"/>
      <c r="R3596" s="967"/>
      <c r="S3596" s="970"/>
      <c r="T3596" s="967"/>
      <c r="U3596" s="970"/>
      <c r="V3596" s="967"/>
      <c r="W3596" s="970"/>
      <c r="X3596" s="1261"/>
    </row>
    <row r="3597" spans="1:24" ht="25.2" hidden="1" customHeight="1" outlineLevel="2">
      <c r="A3597" s="982">
        <v>44469</v>
      </c>
      <c r="B3597" s="1163" t="s">
        <v>5698</v>
      </c>
      <c r="C3597" s="955" t="s">
        <v>9357</v>
      </c>
      <c r="D3597" s="966"/>
      <c r="E3597" s="968"/>
      <c r="F3597" s="972"/>
      <c r="G3597" s="970"/>
      <c r="H3597" s="974" t="s">
        <v>5700</v>
      </c>
      <c r="I3597" s="973" t="s">
        <v>5700</v>
      </c>
      <c r="J3597" s="967"/>
      <c r="K3597" s="970"/>
      <c r="L3597" s="967"/>
      <c r="M3597" s="970"/>
      <c r="N3597" s="967"/>
      <c r="O3597" s="970"/>
      <c r="P3597" s="967"/>
      <c r="Q3597" s="970"/>
      <c r="R3597" s="967"/>
      <c r="S3597" s="970"/>
      <c r="T3597" s="967"/>
      <c r="U3597" s="970"/>
      <c r="V3597" s="967"/>
      <c r="W3597" s="970"/>
      <c r="X3597" s="1261"/>
    </row>
    <row r="3598" spans="1:24" ht="12.6" hidden="1" customHeight="1" outlineLevel="2">
      <c r="A3598" s="982">
        <v>44469</v>
      </c>
      <c r="B3598" s="1163" t="s">
        <v>5698</v>
      </c>
      <c r="C3598" s="955" t="s">
        <v>9358</v>
      </c>
      <c r="D3598" s="966"/>
      <c r="E3598" s="968"/>
      <c r="F3598" s="972"/>
      <c r="G3598" s="970"/>
      <c r="H3598" s="967"/>
      <c r="I3598" s="970"/>
      <c r="J3598" s="974" t="s">
        <v>5700</v>
      </c>
      <c r="K3598" s="970"/>
      <c r="L3598" s="967"/>
      <c r="M3598" s="970"/>
      <c r="N3598" s="967"/>
      <c r="O3598" s="970"/>
      <c r="P3598" s="967"/>
      <c r="Q3598" s="970"/>
      <c r="R3598" s="967"/>
      <c r="S3598" s="970"/>
      <c r="T3598" s="967"/>
      <c r="U3598" s="970"/>
      <c r="V3598" s="967"/>
      <c r="W3598" s="970"/>
      <c r="X3598" s="1261"/>
    </row>
    <row r="3599" spans="1:24" ht="25.2" hidden="1" customHeight="1" outlineLevel="2">
      <c r="A3599" s="982">
        <v>44469</v>
      </c>
      <c r="B3599" s="1163" t="s">
        <v>5698</v>
      </c>
      <c r="C3599" s="955" t="s">
        <v>9359</v>
      </c>
      <c r="D3599" s="966"/>
      <c r="E3599" s="977" t="s">
        <v>5700</v>
      </c>
      <c r="F3599" s="972"/>
      <c r="G3599" s="970"/>
      <c r="H3599" s="967"/>
      <c r="I3599" s="970"/>
      <c r="J3599" s="974" t="s">
        <v>5700</v>
      </c>
      <c r="K3599" s="970"/>
      <c r="L3599" s="967"/>
      <c r="M3599" s="970"/>
      <c r="N3599" s="967"/>
      <c r="O3599" s="970"/>
      <c r="P3599" s="967"/>
      <c r="Q3599" s="970"/>
      <c r="R3599" s="967"/>
      <c r="S3599" s="970"/>
      <c r="T3599" s="967"/>
      <c r="U3599" s="970"/>
      <c r="V3599" s="967"/>
      <c r="W3599" s="970"/>
      <c r="X3599" s="1261"/>
    </row>
    <row r="3600" spans="1:24" ht="25.2" hidden="1" customHeight="1" outlineLevel="2">
      <c r="A3600" s="982">
        <v>44469</v>
      </c>
      <c r="B3600" s="1163" t="s">
        <v>5698</v>
      </c>
      <c r="C3600" s="955" t="s">
        <v>9360</v>
      </c>
      <c r="D3600" s="966"/>
      <c r="E3600" s="977" t="s">
        <v>5700</v>
      </c>
      <c r="F3600" s="972"/>
      <c r="G3600" s="970"/>
      <c r="H3600" s="967"/>
      <c r="I3600" s="970"/>
      <c r="J3600" s="974" t="s">
        <v>5700</v>
      </c>
      <c r="K3600" s="970"/>
      <c r="L3600" s="967"/>
      <c r="M3600" s="970"/>
      <c r="N3600" s="967"/>
      <c r="O3600" s="970"/>
      <c r="P3600" s="967"/>
      <c r="Q3600" s="970"/>
      <c r="R3600" s="967"/>
      <c r="S3600" s="970"/>
      <c r="T3600" s="967"/>
      <c r="U3600" s="970"/>
      <c r="V3600" s="967"/>
      <c r="W3600" s="970"/>
      <c r="X3600" s="1261"/>
    </row>
    <row r="3601" spans="1:24" ht="25.2" hidden="1" customHeight="1" outlineLevel="2">
      <c r="A3601" s="982">
        <v>44469</v>
      </c>
      <c r="B3601" s="1163" t="s">
        <v>5723</v>
      </c>
      <c r="C3601" s="955" t="s">
        <v>9361</v>
      </c>
      <c r="D3601" s="966"/>
      <c r="E3601" s="968"/>
      <c r="F3601" s="972"/>
      <c r="G3601" s="970"/>
      <c r="H3601" s="967"/>
      <c r="I3601" s="970"/>
      <c r="J3601" s="967"/>
      <c r="K3601" s="970"/>
      <c r="L3601" s="967"/>
      <c r="M3601" s="970"/>
      <c r="N3601" s="967"/>
      <c r="O3601" s="970"/>
      <c r="P3601" s="967"/>
      <c r="Q3601" s="970"/>
      <c r="R3601" s="967"/>
      <c r="S3601" s="970"/>
      <c r="T3601" s="967"/>
      <c r="U3601" s="970"/>
      <c r="V3601" s="967"/>
      <c r="W3601" s="970"/>
      <c r="X3601" s="1261"/>
    </row>
    <row r="3602" spans="1:24" ht="12.6" hidden="1" customHeight="1" outlineLevel="2">
      <c r="A3602" s="982">
        <v>44469</v>
      </c>
      <c r="B3602" s="1163" t="s">
        <v>5698</v>
      </c>
      <c r="C3602" s="955" t="s">
        <v>9362</v>
      </c>
      <c r="D3602" s="966"/>
      <c r="E3602" s="968"/>
      <c r="F3602" s="969" t="s">
        <v>5700</v>
      </c>
      <c r="G3602" s="970"/>
      <c r="H3602" s="967"/>
      <c r="I3602" s="970"/>
      <c r="J3602" s="967"/>
      <c r="K3602" s="970"/>
      <c r="L3602" s="967"/>
      <c r="M3602" s="970"/>
      <c r="N3602" s="967"/>
      <c r="O3602" s="973" t="s">
        <v>5700</v>
      </c>
      <c r="P3602" s="967"/>
      <c r="Q3602" s="970"/>
      <c r="R3602" s="967"/>
      <c r="S3602" s="970"/>
      <c r="T3602" s="967"/>
      <c r="U3602" s="970"/>
      <c r="V3602" s="967"/>
      <c r="W3602" s="970"/>
      <c r="X3602" s="1261"/>
    </row>
    <row r="3603" spans="1:24" ht="12.6" hidden="1" customHeight="1" outlineLevel="2">
      <c r="A3603" s="982">
        <v>44469</v>
      </c>
      <c r="B3603" s="1163" t="s">
        <v>5698</v>
      </c>
      <c r="C3603" s="955" t="s">
        <v>9363</v>
      </c>
      <c r="D3603" s="975" t="s">
        <v>5700</v>
      </c>
      <c r="E3603" s="968"/>
      <c r="F3603" s="972"/>
      <c r="G3603" s="970"/>
      <c r="H3603" s="967"/>
      <c r="I3603" s="970"/>
      <c r="J3603" s="967"/>
      <c r="K3603" s="970"/>
      <c r="L3603" s="967"/>
      <c r="M3603" s="970"/>
      <c r="N3603" s="967"/>
      <c r="O3603" s="970"/>
      <c r="P3603" s="967"/>
      <c r="Q3603" s="970"/>
      <c r="R3603" s="967"/>
      <c r="S3603" s="970"/>
      <c r="T3603" s="967"/>
      <c r="U3603" s="970"/>
      <c r="V3603" s="967"/>
      <c r="W3603" s="970"/>
      <c r="X3603" s="1261"/>
    </row>
    <row r="3604" spans="1:24" ht="12.6" hidden="1" customHeight="1" outlineLevel="1">
      <c r="A3604" s="964"/>
      <c r="B3604" s="1163"/>
      <c r="C3604" s="955"/>
      <c r="D3604" s="972"/>
      <c r="E3604" s="972"/>
      <c r="F3604" s="972"/>
      <c r="G3604" s="967"/>
      <c r="H3604" s="967"/>
      <c r="I3604" s="967"/>
      <c r="J3604" s="967"/>
      <c r="K3604" s="967"/>
      <c r="L3604" s="967"/>
      <c r="M3604" s="967"/>
      <c r="N3604" s="967"/>
      <c r="O3604" s="967"/>
      <c r="P3604" s="967"/>
      <c r="Q3604" s="967"/>
      <c r="R3604" s="967"/>
      <c r="S3604" s="967"/>
      <c r="T3604" s="967"/>
      <c r="U3604" s="967"/>
      <c r="V3604" s="967"/>
      <c r="W3604" s="967"/>
      <c r="X3604" s="967"/>
    </row>
    <row r="3605" spans="1:24" ht="25.2" hidden="1" customHeight="1" outlineLevel="1">
      <c r="A3605" s="964"/>
      <c r="B3605" s="1310" t="s">
        <v>9364</v>
      </c>
      <c r="C3605" s="1311" t="s">
        <v>9365</v>
      </c>
      <c r="D3605" s="966"/>
      <c r="E3605" s="968"/>
      <c r="F3605" s="972"/>
      <c r="G3605" s="970"/>
      <c r="H3605" s="967"/>
      <c r="I3605" s="970"/>
      <c r="J3605" s="967"/>
      <c r="K3605" s="970"/>
      <c r="L3605" s="967"/>
      <c r="M3605" s="970"/>
      <c r="N3605" s="967"/>
      <c r="O3605" s="970"/>
      <c r="P3605" s="967"/>
      <c r="Q3605" s="970"/>
      <c r="R3605" s="967"/>
      <c r="S3605" s="970"/>
      <c r="T3605" s="967"/>
      <c r="U3605" s="970"/>
      <c r="V3605" s="967"/>
      <c r="W3605" s="970"/>
      <c r="X3605" s="1261"/>
    </row>
    <row r="3606" spans="1:24" ht="12.6" hidden="1" customHeight="1" outlineLevel="1">
      <c r="A3606" s="964"/>
      <c r="B3606" s="1163"/>
      <c r="C3606" s="955"/>
      <c r="D3606" s="966"/>
      <c r="E3606" s="968"/>
      <c r="F3606" s="972"/>
      <c r="G3606" s="970"/>
      <c r="H3606" s="967"/>
      <c r="I3606" s="970"/>
      <c r="J3606" s="967"/>
      <c r="K3606" s="970"/>
      <c r="L3606" s="967"/>
      <c r="M3606" s="970"/>
      <c r="N3606" s="967"/>
      <c r="O3606" s="970"/>
      <c r="P3606" s="967"/>
      <c r="Q3606" s="970"/>
      <c r="R3606" s="967"/>
      <c r="S3606" s="970"/>
      <c r="T3606" s="967"/>
      <c r="U3606" s="970"/>
      <c r="V3606" s="967"/>
      <c r="W3606" s="970"/>
      <c r="X3606" s="1261"/>
    </row>
    <row r="3607" spans="1:24" ht="12.6" hidden="1" customHeight="1" outlineLevel="1" collapsed="1">
      <c r="A3607" s="964"/>
      <c r="B3607" s="1111" t="s">
        <v>8117</v>
      </c>
      <c r="C3607" s="1021"/>
      <c r="D3607" s="966"/>
      <c r="E3607" s="968"/>
      <c r="F3607" s="972"/>
      <c r="G3607" s="970"/>
      <c r="H3607" s="967"/>
      <c r="I3607" s="970"/>
      <c r="J3607" s="967"/>
      <c r="K3607" s="970"/>
      <c r="L3607" s="967"/>
      <c r="M3607" s="970"/>
      <c r="N3607" s="967"/>
      <c r="O3607" s="970"/>
      <c r="P3607" s="967"/>
      <c r="Q3607" s="970"/>
      <c r="R3607" s="967"/>
      <c r="S3607" s="970"/>
      <c r="T3607" s="967"/>
      <c r="U3607" s="970"/>
      <c r="V3607" s="967"/>
      <c r="W3607" s="970"/>
      <c r="X3607" s="1261"/>
    </row>
    <row r="3608" spans="1:24" ht="12.6" hidden="1" customHeight="1" outlineLevel="2">
      <c r="A3608" s="964"/>
      <c r="B3608" s="1163" t="s">
        <v>8986</v>
      </c>
      <c r="C3608" s="955"/>
      <c r="D3608" s="966"/>
      <c r="E3608" s="968"/>
      <c r="F3608" s="972"/>
      <c r="G3608" s="970"/>
      <c r="H3608" s="967"/>
      <c r="I3608" s="970"/>
      <c r="J3608" s="967"/>
      <c r="K3608" s="970"/>
      <c r="L3608" s="967"/>
      <c r="M3608" s="970"/>
      <c r="N3608" s="967"/>
      <c r="O3608" s="970"/>
      <c r="P3608" s="967"/>
      <c r="Q3608" s="970"/>
      <c r="R3608" s="967"/>
      <c r="S3608" s="970"/>
      <c r="T3608" s="967"/>
      <c r="U3608" s="970"/>
      <c r="V3608" s="967"/>
      <c r="W3608" s="970"/>
      <c r="X3608" s="1261"/>
    </row>
    <row r="3609" spans="1:24" ht="12.6" hidden="1" customHeight="1" outlineLevel="2">
      <c r="A3609" s="964"/>
      <c r="B3609" s="1163" t="s">
        <v>8983</v>
      </c>
      <c r="C3609" s="955"/>
      <c r="D3609" s="966"/>
      <c r="E3609" s="968"/>
      <c r="F3609" s="972"/>
      <c r="G3609" s="970"/>
      <c r="H3609" s="967"/>
      <c r="I3609" s="970"/>
      <c r="J3609" s="967"/>
      <c r="K3609" s="970"/>
      <c r="L3609" s="967"/>
      <c r="M3609" s="970"/>
      <c r="N3609" s="967"/>
      <c r="O3609" s="970"/>
      <c r="P3609" s="967"/>
      <c r="Q3609" s="970"/>
      <c r="R3609" s="967"/>
      <c r="S3609" s="970"/>
      <c r="T3609" s="967"/>
      <c r="U3609" s="970"/>
      <c r="V3609" s="967"/>
      <c r="W3609" s="970"/>
      <c r="X3609" s="1261"/>
    </row>
    <row r="3610" spans="1:24" ht="12.6" hidden="1" customHeight="1" outlineLevel="2">
      <c r="A3610" s="964"/>
      <c r="B3610" s="1163" t="s">
        <v>9238</v>
      </c>
      <c r="C3610" s="955"/>
      <c r="D3610" s="966"/>
      <c r="E3610" s="968"/>
      <c r="F3610" s="972"/>
      <c r="G3610" s="970"/>
      <c r="H3610" s="967"/>
      <c r="I3610" s="970"/>
      <c r="J3610" s="967"/>
      <c r="K3610" s="970"/>
      <c r="L3610" s="967"/>
      <c r="M3610" s="970"/>
      <c r="N3610" s="967"/>
      <c r="O3610" s="970"/>
      <c r="P3610" s="967"/>
      <c r="Q3610" s="970"/>
      <c r="R3610" s="967"/>
      <c r="S3610" s="970"/>
      <c r="T3610" s="967"/>
      <c r="U3610" s="970"/>
      <c r="V3610" s="967"/>
      <c r="W3610" s="970"/>
      <c r="X3610" s="1261"/>
    </row>
    <row r="3611" spans="1:24" ht="12.6" hidden="1" customHeight="1" outlineLevel="2">
      <c r="A3611" s="964"/>
      <c r="B3611" s="1163" t="s">
        <v>9247</v>
      </c>
      <c r="C3611" s="955"/>
      <c r="D3611" s="966"/>
      <c r="E3611" s="968"/>
      <c r="F3611" s="972"/>
      <c r="G3611" s="970"/>
      <c r="H3611" s="967"/>
      <c r="I3611" s="970"/>
      <c r="J3611" s="967"/>
      <c r="K3611" s="970"/>
      <c r="L3611" s="967"/>
      <c r="M3611" s="970"/>
      <c r="N3611" s="967"/>
      <c r="O3611" s="970"/>
      <c r="P3611" s="967"/>
      <c r="Q3611" s="970"/>
      <c r="R3611" s="967"/>
      <c r="S3611" s="970"/>
      <c r="T3611" s="967"/>
      <c r="U3611" s="970"/>
      <c r="V3611" s="967"/>
      <c r="W3611" s="970"/>
      <c r="X3611" s="1261"/>
    </row>
    <row r="3612" spans="1:24" ht="12.6" hidden="1" customHeight="1" outlineLevel="2">
      <c r="A3612" s="964"/>
      <c r="B3612" s="1163" t="s">
        <v>9252</v>
      </c>
      <c r="C3612" s="955"/>
      <c r="D3612" s="966"/>
      <c r="E3612" s="968"/>
      <c r="F3612" s="972"/>
      <c r="G3612" s="970"/>
      <c r="H3612" s="967"/>
      <c r="I3612" s="970"/>
      <c r="J3612" s="967"/>
      <c r="K3612" s="970"/>
      <c r="L3612" s="967"/>
      <c r="M3612" s="970"/>
      <c r="N3612" s="967"/>
      <c r="O3612" s="970"/>
      <c r="P3612" s="967"/>
      <c r="Q3612" s="970"/>
      <c r="R3612" s="967"/>
      <c r="S3612" s="970"/>
      <c r="T3612" s="967"/>
      <c r="U3612" s="970"/>
      <c r="V3612" s="967"/>
      <c r="W3612" s="970"/>
      <c r="X3612" s="1261"/>
    </row>
    <row r="3613" spans="1:24" ht="12.6" hidden="1" customHeight="1" outlineLevel="2"/>
    <row r="3614" spans="1:24" ht="12.6" hidden="1" customHeight="1" outlineLevel="2"/>
    <row r="3615" spans="1:24" ht="12.6" hidden="1" customHeight="1" outlineLevel="1"/>
    <row r="3617" spans="1:27" ht="12.6" customHeight="1" collapsed="1">
      <c r="A3617" s="960" t="s">
        <v>9366</v>
      </c>
      <c r="B3617" s="1312">
        <f>COUNT(A3618:A3992)</f>
        <v>357</v>
      </c>
      <c r="C3617" s="961"/>
      <c r="D3617" s="1015">
        <f>COUNTIF(D3618:D3991, "x")+COUNTIF(D3618:D3991, "xxx")</f>
        <v>49</v>
      </c>
      <c r="E3617" s="1015">
        <f t="shared" ref="E3617:X3617" si="10">COUNTIF(E3618:E3991, "x")</f>
        <v>81</v>
      </c>
      <c r="F3617" s="1015">
        <f t="shared" si="10"/>
        <v>56</v>
      </c>
      <c r="G3617" s="1015">
        <f t="shared" si="10"/>
        <v>17</v>
      </c>
      <c r="H3617" s="1015">
        <f t="shared" si="10"/>
        <v>23</v>
      </c>
      <c r="I3617" s="1015">
        <f t="shared" si="10"/>
        <v>20</v>
      </c>
      <c r="J3617" s="1015">
        <f t="shared" si="10"/>
        <v>20</v>
      </c>
      <c r="K3617" s="1015">
        <f t="shared" si="10"/>
        <v>10</v>
      </c>
      <c r="L3617" s="1015">
        <f t="shared" si="10"/>
        <v>3</v>
      </c>
      <c r="M3617" s="1015">
        <f t="shared" si="10"/>
        <v>14</v>
      </c>
      <c r="N3617" s="1015">
        <f t="shared" si="10"/>
        <v>3</v>
      </c>
      <c r="O3617" s="1015">
        <f t="shared" si="10"/>
        <v>23</v>
      </c>
      <c r="P3617" s="1015">
        <f t="shared" si="10"/>
        <v>6</v>
      </c>
      <c r="Q3617" s="1015">
        <f t="shared" si="10"/>
        <v>14</v>
      </c>
      <c r="R3617" s="1015">
        <f t="shared" si="10"/>
        <v>21</v>
      </c>
      <c r="S3617" s="1015">
        <f t="shared" si="10"/>
        <v>5</v>
      </c>
      <c r="T3617" s="1015">
        <f t="shared" si="10"/>
        <v>38</v>
      </c>
      <c r="U3617" s="1015">
        <f t="shared" si="10"/>
        <v>1</v>
      </c>
      <c r="V3617" s="1015">
        <f t="shared" si="10"/>
        <v>6</v>
      </c>
      <c r="W3617" s="1015">
        <f t="shared" si="10"/>
        <v>4</v>
      </c>
      <c r="X3617" s="1015">
        <f t="shared" si="10"/>
        <v>4</v>
      </c>
      <c r="Y3617" s="967"/>
      <c r="Z3617" s="1258">
        <f>'tel.cent.IV cet21'!AA2</f>
        <v>17.466666666666665</v>
      </c>
      <c r="AA3617" s="1105">
        <f>'tel.cent.IV cet21'!AC2</f>
        <v>67.400000000000006</v>
      </c>
    </row>
    <row r="3618" spans="1:27" ht="12.6" hidden="1" customHeight="1" outlineLevel="1" collapsed="1">
      <c r="A3618" s="1302">
        <v>44470</v>
      </c>
      <c r="B3618" s="1163" t="s">
        <v>5698</v>
      </c>
      <c r="C3618" s="955" t="s">
        <v>9367</v>
      </c>
      <c r="D3618" s="975" t="s">
        <v>5700</v>
      </c>
      <c r="E3618" s="968"/>
      <c r="F3618" s="972"/>
      <c r="G3618" s="970"/>
      <c r="H3618" s="967"/>
      <c r="I3618" s="970"/>
      <c r="J3618" s="967"/>
      <c r="K3618" s="970"/>
      <c r="L3618" s="974"/>
      <c r="M3618" s="970"/>
      <c r="N3618" s="967"/>
      <c r="O3618" s="970"/>
      <c r="P3618" s="967"/>
      <c r="Q3618" s="970"/>
      <c r="R3618" s="967"/>
      <c r="S3618" s="970"/>
      <c r="T3618" s="967"/>
      <c r="U3618" s="970"/>
      <c r="V3618" s="967"/>
      <c r="W3618" s="970"/>
      <c r="X3618" s="1261"/>
      <c r="Y3618" s="967"/>
      <c r="Z3618" s="1032"/>
      <c r="AA3618" s="955"/>
    </row>
    <row r="3619" spans="1:27" ht="12.6" hidden="1" customHeight="1" outlineLevel="2">
      <c r="A3619" s="1302">
        <v>44470</v>
      </c>
      <c r="B3619" s="1163" t="s">
        <v>5745</v>
      </c>
      <c r="C3619" s="955" t="s">
        <v>9368</v>
      </c>
      <c r="D3619" s="966"/>
      <c r="E3619" s="968"/>
      <c r="F3619" s="972"/>
      <c r="G3619" s="970"/>
      <c r="H3619" s="967"/>
      <c r="I3619" s="970"/>
      <c r="J3619" s="967"/>
      <c r="K3619" s="970"/>
      <c r="L3619" s="967"/>
      <c r="M3619" s="970"/>
      <c r="N3619" s="967"/>
      <c r="O3619" s="973" t="s">
        <v>5700</v>
      </c>
      <c r="P3619" s="967"/>
      <c r="Q3619" s="970"/>
      <c r="R3619" s="967"/>
      <c r="S3619" s="970"/>
      <c r="T3619" s="967"/>
      <c r="U3619" s="970"/>
      <c r="V3619" s="967"/>
      <c r="W3619" s="970"/>
      <c r="X3619" s="1261"/>
      <c r="Y3619" s="967"/>
      <c r="Z3619" s="1032"/>
      <c r="AA3619" s="955"/>
    </row>
    <row r="3620" spans="1:27" ht="12.6" hidden="1" customHeight="1" outlineLevel="2">
      <c r="A3620" s="1302">
        <v>44470</v>
      </c>
      <c r="B3620" s="1163" t="s">
        <v>5698</v>
      </c>
      <c r="C3620" s="955" t="s">
        <v>9369</v>
      </c>
      <c r="D3620" s="966"/>
      <c r="E3620" s="977"/>
      <c r="F3620" s="972"/>
      <c r="G3620" s="970"/>
      <c r="H3620" s="967"/>
      <c r="I3620" s="973" t="s">
        <v>5700</v>
      </c>
      <c r="J3620" s="967"/>
      <c r="K3620" s="973"/>
      <c r="L3620" s="967"/>
      <c r="M3620" s="970"/>
      <c r="N3620" s="967"/>
      <c r="O3620" s="970"/>
      <c r="P3620" s="967"/>
      <c r="Q3620" s="973" t="s">
        <v>5700</v>
      </c>
      <c r="R3620" s="967"/>
      <c r="S3620" s="970"/>
      <c r="T3620" s="967"/>
      <c r="U3620" s="970"/>
      <c r="V3620" s="967"/>
      <c r="W3620" s="970"/>
      <c r="X3620" s="1261"/>
      <c r="Y3620" s="967"/>
      <c r="Z3620" s="1032"/>
      <c r="AA3620" s="955"/>
    </row>
    <row r="3621" spans="1:27" ht="12.6" hidden="1" customHeight="1" outlineLevel="2">
      <c r="A3621" s="1302">
        <v>44470</v>
      </c>
      <c r="B3621" s="1163" t="s">
        <v>5698</v>
      </c>
      <c r="C3621" s="955" t="s">
        <v>9370</v>
      </c>
      <c r="D3621" s="966"/>
      <c r="E3621" s="977" t="s">
        <v>5700</v>
      </c>
      <c r="F3621" s="972"/>
      <c r="G3621" s="970"/>
      <c r="H3621" s="967"/>
      <c r="I3621" s="970"/>
      <c r="J3621" s="967"/>
      <c r="K3621" s="970"/>
      <c r="L3621" s="967"/>
      <c r="M3621" s="970"/>
      <c r="N3621" s="967"/>
      <c r="O3621" s="970"/>
      <c r="P3621" s="967"/>
      <c r="Q3621" s="973"/>
      <c r="R3621" s="974"/>
      <c r="S3621" s="970"/>
      <c r="T3621" s="967"/>
      <c r="U3621" s="970"/>
      <c r="V3621" s="967"/>
      <c r="W3621" s="970"/>
      <c r="X3621" s="1261"/>
      <c r="Y3621" s="967"/>
      <c r="Z3621" s="1032"/>
      <c r="AA3621" s="955"/>
    </row>
    <row r="3622" spans="1:27" ht="12.6" hidden="1" customHeight="1" outlineLevel="2">
      <c r="A3622" s="1302">
        <v>44470</v>
      </c>
      <c r="B3622" s="1163" t="s">
        <v>5698</v>
      </c>
      <c r="C3622" s="955" t="s">
        <v>9371</v>
      </c>
      <c r="D3622" s="966"/>
      <c r="E3622" s="968"/>
      <c r="F3622" s="969"/>
      <c r="G3622" s="970"/>
      <c r="H3622" s="967"/>
      <c r="I3622" s="970"/>
      <c r="J3622" s="967"/>
      <c r="K3622" s="970"/>
      <c r="L3622" s="967"/>
      <c r="M3622" s="970"/>
      <c r="N3622" s="967"/>
      <c r="O3622" s="973" t="s">
        <v>5700</v>
      </c>
      <c r="P3622" s="967"/>
      <c r="Q3622" s="970"/>
      <c r="R3622" s="967"/>
      <c r="S3622" s="970"/>
      <c r="T3622" s="967"/>
      <c r="U3622" s="970"/>
      <c r="V3622" s="967"/>
      <c r="W3622" s="970"/>
      <c r="X3622" s="1261"/>
      <c r="Y3622" s="967"/>
      <c r="Z3622" s="1032"/>
      <c r="AA3622" s="955"/>
    </row>
    <row r="3623" spans="1:27" ht="12.6" hidden="1" customHeight="1" outlineLevel="2">
      <c r="A3623" s="1302">
        <v>44470</v>
      </c>
      <c r="B3623" s="1163" t="s">
        <v>5698</v>
      </c>
      <c r="C3623" s="955" t="s">
        <v>9372</v>
      </c>
      <c r="D3623" s="966"/>
      <c r="E3623" s="977" t="s">
        <v>5700</v>
      </c>
      <c r="F3623" s="969"/>
      <c r="G3623" s="970"/>
      <c r="H3623" s="967"/>
      <c r="I3623" s="970"/>
      <c r="J3623" s="967"/>
      <c r="K3623" s="970"/>
      <c r="L3623" s="967"/>
      <c r="M3623" s="970"/>
      <c r="N3623" s="967"/>
      <c r="O3623" s="970"/>
      <c r="P3623" s="967"/>
      <c r="Q3623" s="970"/>
      <c r="R3623" s="967"/>
      <c r="S3623" s="970"/>
      <c r="T3623" s="967"/>
      <c r="U3623" s="970"/>
      <c r="V3623" s="967"/>
      <c r="W3623" s="970"/>
      <c r="X3623" s="1261"/>
      <c r="Y3623" s="967"/>
      <c r="Z3623" s="1032"/>
      <c r="AA3623" s="955"/>
    </row>
    <row r="3624" spans="1:27" ht="25.2" hidden="1" customHeight="1" outlineLevel="2">
      <c r="A3624" s="1302">
        <v>44470</v>
      </c>
      <c r="B3624" s="1163" t="s">
        <v>5698</v>
      </c>
      <c r="C3624" s="955" t="s">
        <v>9373</v>
      </c>
      <c r="D3624" s="966"/>
      <c r="E3624" s="968"/>
      <c r="F3624" s="972"/>
      <c r="G3624" s="970"/>
      <c r="H3624" s="967"/>
      <c r="I3624" s="970"/>
      <c r="J3624" s="967"/>
      <c r="K3624" s="970"/>
      <c r="L3624" s="967"/>
      <c r="M3624" s="970"/>
      <c r="N3624" s="967"/>
      <c r="O3624" s="970"/>
      <c r="P3624" s="967"/>
      <c r="Q3624" s="973" t="s">
        <v>5700</v>
      </c>
      <c r="R3624" s="967"/>
      <c r="S3624" s="970"/>
      <c r="T3624" s="967"/>
      <c r="U3624" s="970"/>
      <c r="V3624" s="967"/>
      <c r="W3624" s="970"/>
      <c r="X3624" s="1261"/>
      <c r="Y3624" s="967"/>
      <c r="Z3624" s="1032"/>
      <c r="AA3624" s="955"/>
    </row>
    <row r="3625" spans="1:27" ht="12.6" hidden="1" customHeight="1" outlineLevel="2">
      <c r="A3625" s="1302">
        <v>44470</v>
      </c>
      <c r="B3625" s="1163" t="s">
        <v>5698</v>
      </c>
      <c r="C3625" s="955" t="s">
        <v>9374</v>
      </c>
      <c r="D3625" s="966"/>
      <c r="E3625" s="968"/>
      <c r="F3625" s="969"/>
      <c r="G3625" s="970"/>
      <c r="H3625" s="974" t="s">
        <v>5700</v>
      </c>
      <c r="I3625" s="970"/>
      <c r="J3625" s="967"/>
      <c r="K3625" s="970"/>
      <c r="L3625" s="967"/>
      <c r="M3625" s="970"/>
      <c r="N3625" s="967"/>
      <c r="O3625" s="970"/>
      <c r="P3625" s="967"/>
      <c r="Q3625" s="970"/>
      <c r="R3625" s="967"/>
      <c r="S3625" s="970"/>
      <c r="T3625" s="967"/>
      <c r="U3625" s="970"/>
      <c r="V3625" s="967"/>
      <c r="W3625" s="970"/>
      <c r="X3625" s="1261"/>
      <c r="Y3625" s="967"/>
      <c r="Z3625" s="1032"/>
      <c r="AA3625" s="955"/>
    </row>
    <row r="3626" spans="1:27" ht="12.6" hidden="1" customHeight="1" outlineLevel="2">
      <c r="A3626" s="1302">
        <v>44470</v>
      </c>
      <c r="B3626" s="1163" t="s">
        <v>5698</v>
      </c>
      <c r="C3626" s="955" t="s">
        <v>9375</v>
      </c>
      <c r="D3626" s="966"/>
      <c r="E3626" s="968"/>
      <c r="F3626" s="972"/>
      <c r="G3626" s="970"/>
      <c r="H3626" s="967"/>
      <c r="I3626" s="970"/>
      <c r="J3626" s="974" t="s">
        <v>5700</v>
      </c>
      <c r="K3626" s="970"/>
      <c r="L3626" s="967"/>
      <c r="M3626" s="970"/>
      <c r="N3626" s="967"/>
      <c r="O3626" s="973"/>
      <c r="P3626" s="967"/>
      <c r="Q3626" s="970"/>
      <c r="R3626" s="967"/>
      <c r="S3626" s="970"/>
      <c r="T3626" s="967"/>
      <c r="U3626" s="970"/>
      <c r="V3626" s="967"/>
      <c r="W3626" s="970"/>
      <c r="X3626" s="1261"/>
      <c r="Y3626" s="967"/>
      <c r="Z3626" s="1032"/>
      <c r="AA3626" s="955"/>
    </row>
    <row r="3627" spans="1:27" ht="12.6" hidden="1" customHeight="1" outlineLevel="2">
      <c r="A3627" s="1302">
        <v>44470</v>
      </c>
      <c r="B3627" s="1163" t="s">
        <v>5698</v>
      </c>
      <c r="C3627" s="955" t="s">
        <v>9376</v>
      </c>
      <c r="D3627" s="975"/>
      <c r="E3627" s="977"/>
      <c r="F3627" s="972"/>
      <c r="G3627" s="970"/>
      <c r="H3627" s="967"/>
      <c r="I3627" s="970"/>
      <c r="J3627" s="974" t="s">
        <v>5700</v>
      </c>
      <c r="K3627" s="970"/>
      <c r="L3627" s="967"/>
      <c r="M3627" s="970"/>
      <c r="N3627" s="967"/>
      <c r="O3627" s="970"/>
      <c r="P3627" s="967"/>
      <c r="Q3627" s="970"/>
      <c r="R3627" s="967"/>
      <c r="S3627" s="970"/>
      <c r="T3627" s="967"/>
      <c r="U3627" s="970"/>
      <c r="V3627" s="967"/>
      <c r="W3627" s="970"/>
      <c r="X3627" s="1261"/>
      <c r="Y3627" s="967"/>
      <c r="Z3627" s="1032"/>
      <c r="AA3627" s="955"/>
    </row>
    <row r="3628" spans="1:27" ht="12.6" hidden="1" customHeight="1" outlineLevel="2">
      <c r="A3628" s="1302">
        <v>44470</v>
      </c>
      <c r="B3628" s="1163" t="s">
        <v>5745</v>
      </c>
      <c r="C3628" s="955" t="s">
        <v>9377</v>
      </c>
      <c r="D3628" s="966"/>
      <c r="E3628" s="968"/>
      <c r="F3628" s="972"/>
      <c r="G3628" s="970"/>
      <c r="H3628" s="967"/>
      <c r="I3628" s="970"/>
      <c r="J3628" s="967"/>
      <c r="K3628" s="970"/>
      <c r="L3628" s="967"/>
      <c r="M3628" s="970"/>
      <c r="N3628" s="967"/>
      <c r="O3628" s="970"/>
      <c r="P3628" s="974" t="s">
        <v>5700</v>
      </c>
      <c r="Q3628" s="970"/>
      <c r="R3628" s="967"/>
      <c r="S3628" s="970"/>
      <c r="T3628" s="967"/>
      <c r="U3628" s="970"/>
      <c r="V3628" s="967"/>
      <c r="W3628" s="970"/>
      <c r="X3628" s="1261"/>
      <c r="Y3628" s="967"/>
      <c r="Z3628" s="1032"/>
      <c r="AA3628" s="955"/>
    </row>
    <row r="3629" spans="1:27" ht="12.6" hidden="1" customHeight="1" outlineLevel="2">
      <c r="A3629" s="1302">
        <v>44470</v>
      </c>
      <c r="B3629" s="1163" t="s">
        <v>5698</v>
      </c>
      <c r="C3629" s="955" t="s">
        <v>9378</v>
      </c>
      <c r="D3629" s="966"/>
      <c r="E3629" s="968"/>
      <c r="F3629" s="972"/>
      <c r="G3629" s="970"/>
      <c r="H3629" s="967"/>
      <c r="I3629" s="973" t="s">
        <v>5700</v>
      </c>
      <c r="J3629" s="967"/>
      <c r="K3629" s="970"/>
      <c r="L3629" s="967"/>
      <c r="M3629" s="970"/>
      <c r="N3629" s="967"/>
      <c r="O3629" s="970"/>
      <c r="P3629" s="967"/>
      <c r="Q3629" s="970"/>
      <c r="R3629" s="967"/>
      <c r="S3629" s="970"/>
      <c r="T3629" s="974" t="s">
        <v>5700</v>
      </c>
      <c r="U3629" s="970"/>
      <c r="V3629" s="967"/>
      <c r="W3629" s="970"/>
      <c r="X3629" s="1261"/>
      <c r="Y3629" s="967"/>
      <c r="Z3629" s="1032"/>
      <c r="AA3629" s="955"/>
    </row>
    <row r="3630" spans="1:27" ht="12.6" hidden="1" customHeight="1" outlineLevel="2">
      <c r="A3630" s="1302">
        <v>44470</v>
      </c>
      <c r="B3630" s="1163" t="s">
        <v>5698</v>
      </c>
      <c r="C3630" s="955" t="s">
        <v>9379</v>
      </c>
      <c r="D3630" s="966"/>
      <c r="E3630" s="977" t="s">
        <v>5700</v>
      </c>
      <c r="F3630" s="972"/>
      <c r="G3630" s="970"/>
      <c r="H3630" s="967"/>
      <c r="I3630" s="970"/>
      <c r="J3630" s="967"/>
      <c r="K3630" s="970"/>
      <c r="L3630" s="967"/>
      <c r="M3630" s="970"/>
      <c r="N3630" s="967"/>
      <c r="O3630" s="970"/>
      <c r="P3630" s="967"/>
      <c r="Q3630" s="970"/>
      <c r="R3630" s="967"/>
      <c r="S3630" s="970"/>
      <c r="T3630" s="967"/>
      <c r="U3630" s="970"/>
      <c r="V3630" s="967"/>
      <c r="W3630" s="970"/>
      <c r="X3630" s="1261"/>
      <c r="Y3630" s="967"/>
      <c r="Z3630" s="1032"/>
      <c r="AA3630" s="955"/>
    </row>
    <row r="3631" spans="1:27" ht="12.6" hidden="1" customHeight="1" outlineLevel="2">
      <c r="A3631" s="1302">
        <v>44470</v>
      </c>
      <c r="B3631" s="1163" t="s">
        <v>5698</v>
      </c>
      <c r="C3631" s="955" t="s">
        <v>9380</v>
      </c>
      <c r="D3631" s="966"/>
      <c r="E3631" s="977" t="s">
        <v>5700</v>
      </c>
      <c r="F3631" s="972"/>
      <c r="G3631" s="970"/>
      <c r="H3631" s="967"/>
      <c r="I3631" s="970"/>
      <c r="J3631" s="967"/>
      <c r="K3631" s="970"/>
      <c r="L3631" s="967"/>
      <c r="M3631" s="970"/>
      <c r="N3631" s="967"/>
      <c r="O3631" s="970"/>
      <c r="P3631" s="967"/>
      <c r="Q3631" s="970"/>
      <c r="R3631" s="967"/>
      <c r="S3631" s="970"/>
      <c r="T3631" s="967"/>
      <c r="U3631" s="970"/>
      <c r="V3631" s="967"/>
      <c r="W3631" s="970"/>
      <c r="X3631" s="1261"/>
      <c r="Y3631" s="967"/>
      <c r="Z3631" s="1032"/>
      <c r="AA3631" s="955"/>
    </row>
    <row r="3632" spans="1:27" ht="12.6" hidden="1" customHeight="1" outlineLevel="2">
      <c r="A3632" s="1302">
        <v>44470</v>
      </c>
      <c r="B3632" s="1163" t="s">
        <v>5698</v>
      </c>
      <c r="C3632" s="955" t="s">
        <v>9381</v>
      </c>
      <c r="D3632" s="966"/>
      <c r="E3632" s="968"/>
      <c r="F3632" s="972"/>
      <c r="G3632" s="970"/>
      <c r="H3632" s="967"/>
      <c r="I3632" s="970"/>
      <c r="J3632" s="967"/>
      <c r="K3632" s="970"/>
      <c r="L3632" s="967"/>
      <c r="M3632" s="970"/>
      <c r="N3632" s="974" t="s">
        <v>5700</v>
      </c>
      <c r="O3632" s="973" t="s">
        <v>5700</v>
      </c>
      <c r="P3632" s="967"/>
      <c r="Q3632" s="970"/>
      <c r="R3632" s="967"/>
      <c r="S3632" s="970"/>
      <c r="T3632" s="967"/>
      <c r="U3632" s="970"/>
      <c r="V3632" s="967"/>
      <c r="W3632" s="970"/>
      <c r="X3632" s="1261"/>
      <c r="Y3632" s="967"/>
      <c r="Z3632" s="1032"/>
      <c r="AA3632" s="955"/>
    </row>
    <row r="3633" spans="1:24" ht="12.6" hidden="1" customHeight="1" outlineLevel="2">
      <c r="A3633" s="1302">
        <v>44470</v>
      </c>
      <c r="B3633" s="1163" t="s">
        <v>9382</v>
      </c>
      <c r="C3633" s="955" t="s">
        <v>9383</v>
      </c>
      <c r="D3633" s="966"/>
      <c r="E3633" s="968"/>
      <c r="F3633" s="972"/>
      <c r="G3633" s="970"/>
      <c r="H3633" s="967"/>
      <c r="I3633" s="970"/>
      <c r="J3633" s="967"/>
      <c r="K3633" s="970"/>
      <c r="L3633" s="967"/>
      <c r="M3633" s="970"/>
      <c r="N3633" s="967"/>
      <c r="O3633" s="970"/>
      <c r="P3633" s="967"/>
      <c r="Q3633" s="970"/>
      <c r="R3633" s="967"/>
      <c r="S3633" s="970"/>
      <c r="T3633" s="974" t="s">
        <v>5700</v>
      </c>
      <c r="U3633" s="970"/>
      <c r="V3633" s="967"/>
      <c r="W3633" s="970"/>
      <c r="X3633" s="1261"/>
    </row>
    <row r="3634" spans="1:24" ht="25.2" hidden="1" customHeight="1" outlineLevel="2">
      <c r="A3634" s="1302">
        <v>44470</v>
      </c>
      <c r="B3634" s="1163" t="s">
        <v>5698</v>
      </c>
      <c r="C3634" s="955" t="s">
        <v>9384</v>
      </c>
      <c r="D3634" s="975" t="s">
        <v>5700</v>
      </c>
      <c r="E3634" s="968"/>
      <c r="F3634" s="972"/>
      <c r="G3634" s="970"/>
      <c r="H3634" s="967"/>
      <c r="I3634" s="970"/>
      <c r="J3634" s="967"/>
      <c r="K3634" s="970"/>
      <c r="L3634" s="967"/>
      <c r="M3634" s="970"/>
      <c r="N3634" s="967"/>
      <c r="O3634" s="970"/>
      <c r="P3634" s="967"/>
      <c r="Q3634" s="970"/>
      <c r="R3634" s="967"/>
      <c r="S3634" s="970"/>
      <c r="T3634" s="967"/>
      <c r="U3634" s="970"/>
      <c r="V3634" s="967"/>
      <c r="W3634" s="970"/>
      <c r="X3634" s="1261"/>
    </row>
    <row r="3635" spans="1:24" ht="12.6" hidden="1" customHeight="1" outlineLevel="1" collapsed="1">
      <c r="A3635" s="1009">
        <v>44473</v>
      </c>
      <c r="B3635" s="1163" t="s">
        <v>5698</v>
      </c>
      <c r="C3635" s="955" t="s">
        <v>9385</v>
      </c>
      <c r="D3635" s="966"/>
      <c r="E3635" s="968"/>
      <c r="F3635" s="969" t="s">
        <v>5700</v>
      </c>
      <c r="G3635" s="970"/>
      <c r="H3635" s="967"/>
      <c r="I3635" s="970"/>
      <c r="J3635" s="967"/>
      <c r="K3635" s="970"/>
      <c r="L3635" s="967"/>
      <c r="M3635" s="970"/>
      <c r="N3635" s="967"/>
      <c r="O3635" s="970"/>
      <c r="P3635" s="967"/>
      <c r="Q3635" s="970"/>
      <c r="R3635" s="967"/>
      <c r="S3635" s="970"/>
      <c r="T3635" s="967"/>
      <c r="U3635" s="970"/>
      <c r="V3635" s="967"/>
      <c r="W3635" s="970"/>
      <c r="X3635" s="1261"/>
    </row>
    <row r="3636" spans="1:24" ht="12.6" hidden="1" customHeight="1" outlineLevel="2">
      <c r="A3636" s="1009">
        <v>44473</v>
      </c>
      <c r="B3636" s="1163" t="s">
        <v>5698</v>
      </c>
      <c r="C3636" s="955" t="s">
        <v>9386</v>
      </c>
      <c r="D3636" s="966"/>
      <c r="E3636" s="977" t="s">
        <v>5700</v>
      </c>
      <c r="F3636" s="972"/>
      <c r="G3636" s="970"/>
      <c r="H3636" s="967"/>
      <c r="I3636" s="970"/>
      <c r="J3636" s="967"/>
      <c r="K3636" s="970"/>
      <c r="L3636" s="967"/>
      <c r="M3636" s="970"/>
      <c r="N3636" s="967"/>
      <c r="O3636" s="970"/>
      <c r="P3636" s="967"/>
      <c r="Q3636" s="970"/>
      <c r="R3636" s="967"/>
      <c r="S3636" s="970"/>
      <c r="T3636" s="967"/>
      <c r="U3636" s="970"/>
      <c r="V3636" s="967"/>
      <c r="W3636" s="970"/>
      <c r="X3636" s="1261"/>
    </row>
    <row r="3637" spans="1:24" ht="25.2" hidden="1" customHeight="1" outlineLevel="2">
      <c r="A3637" s="1009">
        <v>44473</v>
      </c>
      <c r="B3637" s="1163" t="s">
        <v>5706</v>
      </c>
      <c r="C3637" s="955" t="s">
        <v>9387</v>
      </c>
      <c r="D3637" s="975" t="s">
        <v>5700</v>
      </c>
      <c r="E3637" s="968"/>
      <c r="F3637" s="972"/>
      <c r="G3637" s="970"/>
      <c r="H3637" s="967"/>
      <c r="I3637" s="970"/>
      <c r="J3637" s="967"/>
      <c r="K3637" s="970"/>
      <c r="L3637" s="967"/>
      <c r="M3637" s="970"/>
      <c r="N3637" s="967"/>
      <c r="O3637" s="970"/>
      <c r="P3637" s="967"/>
      <c r="Q3637" s="970"/>
      <c r="R3637" s="967"/>
      <c r="S3637" s="970"/>
      <c r="T3637" s="967"/>
      <c r="U3637" s="970"/>
      <c r="V3637" s="967"/>
      <c r="W3637" s="970"/>
      <c r="X3637" s="1261"/>
    </row>
    <row r="3638" spans="1:24" ht="12.6" hidden="1" customHeight="1" outlineLevel="2">
      <c r="A3638" s="1009">
        <v>44473</v>
      </c>
      <c r="B3638" s="1163" t="s">
        <v>5723</v>
      </c>
      <c r="C3638" s="955" t="s">
        <v>9388</v>
      </c>
      <c r="D3638" s="966"/>
      <c r="E3638" s="968"/>
      <c r="F3638" s="972"/>
      <c r="G3638" s="970"/>
      <c r="H3638" s="967"/>
      <c r="I3638" s="970"/>
      <c r="J3638" s="967"/>
      <c r="K3638" s="970"/>
      <c r="L3638" s="967"/>
      <c r="M3638" s="970"/>
      <c r="N3638" s="967"/>
      <c r="O3638" s="970"/>
      <c r="P3638" s="967"/>
      <c r="Q3638" s="973" t="s">
        <v>5700</v>
      </c>
      <c r="R3638" s="967"/>
      <c r="S3638" s="970"/>
      <c r="T3638" s="967"/>
      <c r="U3638" s="970"/>
      <c r="V3638" s="967"/>
      <c r="W3638" s="970"/>
      <c r="X3638" s="1261"/>
    </row>
    <row r="3639" spans="1:24" ht="12.6" hidden="1" customHeight="1" outlineLevel="2">
      <c r="A3639" s="1009">
        <v>44473</v>
      </c>
      <c r="B3639" s="1163" t="s">
        <v>5698</v>
      </c>
      <c r="C3639" s="955" t="s">
        <v>9389</v>
      </c>
      <c r="D3639" s="966"/>
      <c r="E3639" s="968"/>
      <c r="F3639" s="972"/>
      <c r="G3639" s="970"/>
      <c r="H3639" s="967"/>
      <c r="I3639" s="970"/>
      <c r="J3639" s="967"/>
      <c r="K3639" s="970"/>
      <c r="L3639" s="967"/>
      <c r="M3639" s="970"/>
      <c r="N3639" s="967"/>
      <c r="O3639" s="970"/>
      <c r="P3639" s="967"/>
      <c r="Q3639" s="973" t="s">
        <v>5700</v>
      </c>
      <c r="R3639" s="967"/>
      <c r="S3639" s="970"/>
      <c r="T3639" s="967"/>
      <c r="U3639" s="970"/>
      <c r="V3639" s="967"/>
      <c r="W3639" s="970"/>
      <c r="X3639" s="1261"/>
    </row>
    <row r="3640" spans="1:24" ht="12.6" hidden="1" customHeight="1" outlineLevel="2">
      <c r="A3640" s="1009">
        <v>44473</v>
      </c>
      <c r="B3640" s="1163" t="s">
        <v>5698</v>
      </c>
      <c r="C3640" s="955" t="s">
        <v>9390</v>
      </c>
      <c r="D3640" s="966"/>
      <c r="E3640" s="968"/>
      <c r="F3640" s="972"/>
      <c r="G3640" s="970"/>
      <c r="H3640" s="967"/>
      <c r="I3640" s="970"/>
      <c r="J3640" s="967"/>
      <c r="K3640" s="970"/>
      <c r="L3640" s="967"/>
      <c r="M3640" s="970"/>
      <c r="N3640" s="967"/>
      <c r="O3640" s="970"/>
      <c r="P3640" s="967"/>
      <c r="Q3640" s="973" t="s">
        <v>5700</v>
      </c>
      <c r="R3640" s="967"/>
      <c r="S3640" s="970"/>
      <c r="T3640" s="967"/>
      <c r="U3640" s="970"/>
      <c r="V3640" s="967"/>
      <c r="W3640" s="970"/>
      <c r="X3640" s="1261"/>
    </row>
    <row r="3641" spans="1:24" ht="12.6" hidden="1" customHeight="1" outlineLevel="2">
      <c r="A3641" s="1009">
        <v>44473</v>
      </c>
      <c r="B3641" s="1163" t="s">
        <v>5698</v>
      </c>
      <c r="C3641" s="955" t="s">
        <v>9391</v>
      </c>
      <c r="D3641" s="966"/>
      <c r="E3641" s="968"/>
      <c r="F3641" s="969" t="s">
        <v>5700</v>
      </c>
      <c r="G3641" s="970"/>
      <c r="H3641" s="967"/>
      <c r="I3641" s="970"/>
      <c r="J3641" s="967"/>
      <c r="K3641" s="970"/>
      <c r="L3641" s="967"/>
      <c r="M3641" s="970"/>
      <c r="N3641" s="967"/>
      <c r="O3641" s="970"/>
      <c r="P3641" s="967"/>
      <c r="Q3641" s="970"/>
      <c r="R3641" s="967"/>
      <c r="S3641" s="970"/>
      <c r="T3641" s="967"/>
      <c r="U3641" s="970"/>
      <c r="V3641" s="967"/>
      <c r="W3641" s="970"/>
      <c r="X3641" s="1261"/>
    </row>
    <row r="3642" spans="1:24" ht="25.2" hidden="1" customHeight="1" outlineLevel="2">
      <c r="A3642" s="1009">
        <v>44473</v>
      </c>
      <c r="B3642" s="1163" t="s">
        <v>5706</v>
      </c>
      <c r="C3642" s="955" t="s">
        <v>9392</v>
      </c>
      <c r="D3642" s="966"/>
      <c r="E3642" s="968"/>
      <c r="F3642" s="972"/>
      <c r="G3642" s="970"/>
      <c r="H3642" s="967"/>
      <c r="I3642" s="970"/>
      <c r="J3642" s="967"/>
      <c r="K3642" s="970"/>
      <c r="L3642" s="967"/>
      <c r="M3642" s="970"/>
      <c r="N3642" s="967"/>
      <c r="O3642" s="973" t="s">
        <v>5700</v>
      </c>
      <c r="P3642" s="967"/>
      <c r="Q3642" s="970"/>
      <c r="R3642" s="967"/>
      <c r="S3642" s="970"/>
      <c r="T3642" s="967"/>
      <c r="U3642" s="970"/>
      <c r="V3642" s="967"/>
      <c r="W3642" s="970"/>
      <c r="X3642" s="1261"/>
    </row>
    <row r="3643" spans="1:24" ht="25.2" hidden="1" customHeight="1" outlineLevel="2">
      <c r="A3643" s="1009">
        <v>44473</v>
      </c>
      <c r="B3643" s="1163" t="s">
        <v>5698</v>
      </c>
      <c r="C3643" s="955" t="s">
        <v>9393</v>
      </c>
      <c r="D3643" s="966"/>
      <c r="E3643" s="968"/>
      <c r="F3643" s="972"/>
      <c r="G3643" s="970"/>
      <c r="H3643" s="967"/>
      <c r="I3643" s="973" t="s">
        <v>5700</v>
      </c>
      <c r="J3643" s="967"/>
      <c r="K3643" s="970"/>
      <c r="L3643" s="967"/>
      <c r="M3643" s="970"/>
      <c r="N3643" s="967"/>
      <c r="O3643" s="970"/>
      <c r="P3643" s="967"/>
      <c r="Q3643" s="970"/>
      <c r="R3643" s="967"/>
      <c r="S3643" s="970"/>
      <c r="T3643" s="967"/>
      <c r="U3643" s="970"/>
      <c r="V3643" s="967"/>
      <c r="W3643" s="970"/>
      <c r="X3643" s="1261"/>
    </row>
    <row r="3644" spans="1:24" ht="25.2" hidden="1" customHeight="1" outlineLevel="2">
      <c r="A3644" s="1009">
        <v>44473</v>
      </c>
      <c r="B3644" s="1163" t="s">
        <v>5698</v>
      </c>
      <c r="C3644" s="955" t="s">
        <v>9394</v>
      </c>
      <c r="D3644" s="966"/>
      <c r="E3644" s="968"/>
      <c r="F3644" s="969" t="s">
        <v>5700</v>
      </c>
      <c r="G3644" s="970"/>
      <c r="H3644" s="967"/>
      <c r="I3644" s="970"/>
      <c r="J3644" s="967"/>
      <c r="K3644" s="970"/>
      <c r="L3644" s="967"/>
      <c r="M3644" s="970"/>
      <c r="N3644" s="967"/>
      <c r="O3644" s="970"/>
      <c r="P3644" s="967"/>
      <c r="Q3644" s="970"/>
      <c r="R3644" s="967"/>
      <c r="S3644" s="970"/>
      <c r="T3644" s="967"/>
      <c r="U3644" s="970"/>
      <c r="V3644" s="967"/>
      <c r="W3644" s="970"/>
      <c r="X3644" s="1261"/>
    </row>
    <row r="3645" spans="1:24" ht="12.6" hidden="1" customHeight="1" outlineLevel="2">
      <c r="A3645" s="1009">
        <v>44473</v>
      </c>
      <c r="B3645" s="1163" t="s">
        <v>5698</v>
      </c>
      <c r="C3645" s="955" t="s">
        <v>9395</v>
      </c>
      <c r="D3645" s="966"/>
      <c r="E3645" s="977" t="s">
        <v>5700</v>
      </c>
      <c r="F3645" s="972"/>
      <c r="G3645" s="970"/>
      <c r="H3645" s="967"/>
      <c r="I3645" s="970"/>
      <c r="J3645" s="967"/>
      <c r="K3645" s="970"/>
      <c r="L3645" s="967"/>
      <c r="M3645" s="970"/>
      <c r="N3645" s="967"/>
      <c r="O3645" s="970"/>
      <c r="P3645" s="967"/>
      <c r="Q3645" s="970"/>
      <c r="R3645" s="967"/>
      <c r="S3645" s="970"/>
      <c r="T3645" s="967"/>
      <c r="U3645" s="970"/>
      <c r="V3645" s="967"/>
      <c r="W3645" s="970"/>
      <c r="X3645" s="1261"/>
    </row>
    <row r="3646" spans="1:24" ht="12.6" hidden="1" customHeight="1" outlineLevel="2">
      <c r="A3646" s="1009">
        <v>44473</v>
      </c>
      <c r="B3646" s="1163" t="s">
        <v>5698</v>
      </c>
      <c r="C3646" s="955" t="s">
        <v>9396</v>
      </c>
      <c r="D3646" s="966"/>
      <c r="E3646" s="977" t="s">
        <v>5700</v>
      </c>
      <c r="F3646" s="972"/>
      <c r="G3646" s="970"/>
      <c r="H3646" s="967"/>
      <c r="I3646" s="970"/>
      <c r="J3646" s="967"/>
      <c r="K3646" s="970"/>
      <c r="L3646" s="967"/>
      <c r="M3646" s="970"/>
      <c r="N3646" s="967"/>
      <c r="O3646" s="970"/>
      <c r="P3646" s="967"/>
      <c r="Q3646" s="970"/>
      <c r="R3646" s="967"/>
      <c r="S3646" s="970"/>
      <c r="T3646" s="974" t="s">
        <v>5700</v>
      </c>
      <c r="U3646" s="970"/>
      <c r="V3646" s="967"/>
      <c r="W3646" s="970"/>
      <c r="X3646" s="1261"/>
    </row>
    <row r="3647" spans="1:24" ht="12.6" hidden="1" customHeight="1" outlineLevel="2">
      <c r="A3647" s="1009">
        <v>44473</v>
      </c>
      <c r="B3647" s="1163" t="s">
        <v>5739</v>
      </c>
      <c r="C3647" s="955" t="s">
        <v>9397</v>
      </c>
      <c r="D3647" s="966"/>
      <c r="E3647" s="968"/>
      <c r="F3647" s="972"/>
      <c r="G3647" s="973" t="s">
        <v>5700</v>
      </c>
      <c r="H3647" s="967"/>
      <c r="I3647" s="970"/>
      <c r="J3647" s="967"/>
      <c r="K3647" s="970"/>
      <c r="L3647" s="967"/>
      <c r="M3647" s="970"/>
      <c r="N3647" s="967"/>
      <c r="O3647" s="970"/>
      <c r="P3647" s="967"/>
      <c r="Q3647" s="970"/>
      <c r="R3647" s="967"/>
      <c r="S3647" s="970"/>
      <c r="T3647" s="967"/>
      <c r="U3647" s="970"/>
      <c r="V3647" s="967"/>
      <c r="W3647" s="970"/>
      <c r="X3647" s="1261"/>
    </row>
    <row r="3648" spans="1:24" ht="12.6" hidden="1" customHeight="1" outlineLevel="2">
      <c r="A3648" s="1009">
        <v>44473</v>
      </c>
      <c r="B3648" s="1163" t="s">
        <v>5698</v>
      </c>
      <c r="C3648" s="955" t="s">
        <v>9398</v>
      </c>
      <c r="D3648" s="966"/>
      <c r="E3648" s="968"/>
      <c r="F3648" s="972"/>
      <c r="G3648" s="970"/>
      <c r="H3648" s="967"/>
      <c r="I3648" s="970"/>
      <c r="J3648" s="967"/>
      <c r="K3648" s="970"/>
      <c r="L3648" s="967"/>
      <c r="M3648" s="970"/>
      <c r="N3648" s="967"/>
      <c r="O3648" s="970"/>
      <c r="P3648" s="974" t="s">
        <v>5700</v>
      </c>
      <c r="Q3648" s="970"/>
      <c r="R3648" s="967"/>
      <c r="S3648" s="970"/>
      <c r="T3648" s="967"/>
      <c r="U3648" s="970"/>
      <c r="V3648" s="967"/>
      <c r="W3648" s="970"/>
      <c r="X3648" s="1261"/>
    </row>
    <row r="3649" spans="1:24" ht="12.6" hidden="1" customHeight="1" outlineLevel="1" collapsed="1">
      <c r="A3649" s="1313">
        <v>44474</v>
      </c>
      <c r="B3649" s="1163" t="s">
        <v>5698</v>
      </c>
      <c r="C3649" s="955" t="s">
        <v>9399</v>
      </c>
      <c r="D3649" s="966"/>
      <c r="E3649" s="968"/>
      <c r="F3649" s="972"/>
      <c r="G3649" s="973" t="s">
        <v>5700</v>
      </c>
      <c r="H3649" s="967"/>
      <c r="I3649" s="973" t="s">
        <v>5700</v>
      </c>
      <c r="J3649" s="967"/>
      <c r="K3649" s="970"/>
      <c r="L3649" s="967"/>
      <c r="M3649" s="970"/>
      <c r="N3649" s="967"/>
      <c r="O3649" s="970"/>
      <c r="P3649" s="967"/>
      <c r="Q3649" s="970"/>
      <c r="R3649" s="967"/>
      <c r="S3649" s="970"/>
      <c r="T3649" s="967"/>
      <c r="U3649" s="970"/>
      <c r="V3649" s="967"/>
      <c r="W3649" s="970"/>
      <c r="X3649" s="1261"/>
    </row>
    <row r="3650" spans="1:24" ht="12.6" hidden="1" customHeight="1" outlineLevel="2">
      <c r="A3650" s="1313">
        <v>44474</v>
      </c>
      <c r="B3650" s="1163" t="s">
        <v>5698</v>
      </c>
      <c r="C3650" s="955" t="s">
        <v>9400</v>
      </c>
      <c r="D3650" s="975" t="s">
        <v>5700</v>
      </c>
      <c r="E3650" s="968"/>
      <c r="F3650" s="972"/>
      <c r="G3650" s="970"/>
      <c r="H3650" s="967"/>
      <c r="I3650" s="970"/>
      <c r="J3650" s="967"/>
      <c r="K3650" s="970"/>
      <c r="L3650" s="967"/>
      <c r="M3650" s="970"/>
      <c r="N3650" s="967"/>
      <c r="O3650" s="970"/>
      <c r="P3650" s="967"/>
      <c r="Q3650" s="970"/>
      <c r="R3650" s="967"/>
      <c r="S3650" s="970"/>
      <c r="T3650" s="967"/>
      <c r="U3650" s="970"/>
      <c r="V3650" s="967"/>
      <c r="W3650" s="970"/>
      <c r="X3650" s="1261"/>
    </row>
    <row r="3651" spans="1:24" ht="25.2" hidden="1" customHeight="1" outlineLevel="2">
      <c r="A3651" s="1313">
        <v>44474</v>
      </c>
      <c r="B3651" s="1163" t="s">
        <v>5698</v>
      </c>
      <c r="C3651" s="955" t="s">
        <v>9401</v>
      </c>
      <c r="D3651" s="966"/>
      <c r="E3651" s="977" t="s">
        <v>5700</v>
      </c>
      <c r="F3651" s="972"/>
      <c r="G3651" s="970"/>
      <c r="H3651" s="967"/>
      <c r="I3651" s="970"/>
      <c r="J3651" s="967"/>
      <c r="K3651" s="970"/>
      <c r="L3651" s="967"/>
      <c r="M3651" s="970"/>
      <c r="N3651" s="967"/>
      <c r="O3651" s="970"/>
      <c r="P3651" s="967"/>
      <c r="Q3651" s="970"/>
      <c r="R3651" s="967"/>
      <c r="S3651" s="970"/>
      <c r="T3651" s="967"/>
      <c r="U3651" s="970"/>
      <c r="V3651" s="967"/>
      <c r="W3651" s="970"/>
      <c r="X3651" s="1261"/>
    </row>
    <row r="3652" spans="1:24" ht="12.6" hidden="1" customHeight="1" outlineLevel="2">
      <c r="A3652" s="1313">
        <v>44474</v>
      </c>
      <c r="B3652" s="1163" t="s">
        <v>5698</v>
      </c>
      <c r="C3652" s="955" t="s">
        <v>9402</v>
      </c>
      <c r="D3652" s="966"/>
      <c r="E3652" s="968"/>
      <c r="F3652" s="972"/>
      <c r="G3652" s="970"/>
      <c r="H3652" s="967"/>
      <c r="I3652" s="970"/>
      <c r="J3652" s="967"/>
      <c r="K3652" s="970"/>
      <c r="L3652" s="967"/>
      <c r="M3652" s="970"/>
      <c r="N3652" s="967"/>
      <c r="O3652" s="973" t="s">
        <v>5700</v>
      </c>
      <c r="P3652" s="967"/>
      <c r="Q3652" s="970"/>
      <c r="R3652" s="967"/>
      <c r="S3652" s="970"/>
      <c r="T3652" s="967"/>
      <c r="U3652" s="970"/>
      <c r="V3652" s="967"/>
      <c r="W3652" s="970"/>
      <c r="X3652" s="1261"/>
    </row>
    <row r="3653" spans="1:24" ht="12.6" hidden="1" customHeight="1" outlineLevel="2">
      <c r="A3653" s="1313">
        <v>44474</v>
      </c>
      <c r="B3653" s="1163" t="s">
        <v>5739</v>
      </c>
      <c r="C3653" s="955" t="s">
        <v>9403</v>
      </c>
      <c r="D3653" s="966"/>
      <c r="E3653" s="968"/>
      <c r="F3653" s="972"/>
      <c r="G3653" s="970"/>
      <c r="H3653" s="967"/>
      <c r="I3653" s="970"/>
      <c r="J3653" s="967"/>
      <c r="K3653" s="970"/>
      <c r="L3653" s="967"/>
      <c r="M3653" s="973" t="s">
        <v>5700</v>
      </c>
      <c r="N3653" s="967"/>
      <c r="O3653" s="970"/>
      <c r="P3653" s="967"/>
      <c r="Q3653" s="970"/>
      <c r="R3653" s="967"/>
      <c r="S3653" s="970"/>
      <c r="T3653" s="967"/>
      <c r="U3653" s="970"/>
      <c r="V3653" s="967"/>
      <c r="W3653" s="973" t="s">
        <v>5700</v>
      </c>
      <c r="X3653" s="1261"/>
    </row>
    <row r="3654" spans="1:24" ht="12.6" hidden="1" customHeight="1" outlineLevel="2">
      <c r="A3654" s="1313">
        <v>44474</v>
      </c>
      <c r="B3654" s="1163" t="s">
        <v>5698</v>
      </c>
      <c r="C3654" s="955" t="s">
        <v>9404</v>
      </c>
      <c r="D3654" s="966"/>
      <c r="E3654" s="968"/>
      <c r="F3654" s="969" t="s">
        <v>5700</v>
      </c>
      <c r="G3654" s="970"/>
      <c r="H3654" s="967"/>
      <c r="I3654" s="970"/>
      <c r="J3654" s="967"/>
      <c r="K3654" s="970"/>
      <c r="L3654" s="967"/>
      <c r="M3654" s="970"/>
      <c r="N3654" s="967"/>
      <c r="O3654" s="970"/>
      <c r="P3654" s="967"/>
      <c r="Q3654" s="970"/>
      <c r="R3654" s="967"/>
      <c r="S3654" s="970"/>
      <c r="T3654" s="967"/>
      <c r="U3654" s="970"/>
      <c r="V3654" s="967"/>
      <c r="W3654" s="970"/>
      <c r="X3654" s="1261"/>
    </row>
    <row r="3655" spans="1:24" ht="25.2" hidden="1" customHeight="1" outlineLevel="2">
      <c r="A3655" s="1313">
        <v>44474</v>
      </c>
      <c r="B3655" s="1163" t="s">
        <v>5698</v>
      </c>
      <c r="C3655" s="955" t="s">
        <v>9405</v>
      </c>
      <c r="D3655" s="975" t="s">
        <v>5700</v>
      </c>
      <c r="E3655" s="968"/>
      <c r="F3655" s="972"/>
      <c r="G3655" s="970"/>
      <c r="H3655" s="967"/>
      <c r="I3655" s="970"/>
      <c r="J3655" s="967"/>
      <c r="K3655" s="970"/>
      <c r="L3655" s="967"/>
      <c r="M3655" s="970"/>
      <c r="N3655" s="967"/>
      <c r="O3655" s="970"/>
      <c r="P3655" s="967"/>
      <c r="Q3655" s="970"/>
      <c r="R3655" s="967"/>
      <c r="S3655" s="970"/>
      <c r="T3655" s="967"/>
      <c r="U3655" s="970"/>
      <c r="V3655" s="967"/>
      <c r="W3655" s="970"/>
      <c r="X3655" s="1261"/>
    </row>
    <row r="3656" spans="1:24" ht="25.2" hidden="1" customHeight="1" outlineLevel="2">
      <c r="A3656" s="1313">
        <v>44474</v>
      </c>
      <c r="B3656" s="1163" t="s">
        <v>5698</v>
      </c>
      <c r="C3656" s="955" t="s">
        <v>9406</v>
      </c>
      <c r="D3656" s="966"/>
      <c r="E3656" s="968"/>
      <c r="F3656" s="972"/>
      <c r="G3656" s="970"/>
      <c r="H3656" s="967"/>
      <c r="I3656" s="970"/>
      <c r="J3656" s="967"/>
      <c r="K3656" s="970"/>
      <c r="L3656" s="967"/>
      <c r="M3656" s="973" t="s">
        <v>5700</v>
      </c>
      <c r="N3656" s="967"/>
      <c r="O3656" s="970"/>
      <c r="P3656" s="967"/>
      <c r="Q3656" s="970"/>
      <c r="R3656" s="967"/>
      <c r="S3656" s="970"/>
      <c r="T3656" s="967"/>
      <c r="U3656" s="970"/>
      <c r="V3656" s="967"/>
      <c r="W3656" s="970"/>
      <c r="X3656" s="1261"/>
    </row>
    <row r="3657" spans="1:24" ht="12.6" hidden="1" customHeight="1" outlineLevel="2">
      <c r="A3657" s="1313">
        <v>44474</v>
      </c>
      <c r="B3657" s="1163" t="s">
        <v>5698</v>
      </c>
      <c r="C3657" s="955" t="s">
        <v>9407</v>
      </c>
      <c r="D3657" s="975" t="s">
        <v>5700</v>
      </c>
      <c r="E3657" s="968"/>
      <c r="F3657" s="972"/>
      <c r="G3657" s="970"/>
      <c r="H3657" s="967"/>
      <c r="I3657" s="973" t="s">
        <v>5700</v>
      </c>
      <c r="J3657" s="967"/>
      <c r="K3657" s="970"/>
      <c r="L3657" s="967"/>
      <c r="M3657" s="970"/>
      <c r="N3657" s="967"/>
      <c r="O3657" s="970"/>
      <c r="P3657" s="967"/>
      <c r="Q3657" s="970"/>
      <c r="R3657" s="967"/>
      <c r="S3657" s="970"/>
      <c r="T3657" s="967"/>
      <c r="U3657" s="970"/>
      <c r="V3657" s="967"/>
      <c r="W3657" s="970"/>
      <c r="X3657" s="1261"/>
    </row>
    <row r="3658" spans="1:24" ht="12.6" hidden="1" customHeight="1" outlineLevel="2">
      <c r="A3658" s="1313">
        <v>44474</v>
      </c>
      <c r="B3658" s="1163" t="s">
        <v>5698</v>
      </c>
      <c r="C3658" s="955" t="s">
        <v>9408</v>
      </c>
      <c r="D3658" s="966"/>
      <c r="E3658" s="968"/>
      <c r="F3658" s="972"/>
      <c r="G3658" s="970"/>
      <c r="H3658" s="967"/>
      <c r="I3658" s="970"/>
      <c r="J3658" s="967"/>
      <c r="K3658" s="970"/>
      <c r="L3658" s="967"/>
      <c r="M3658" s="970"/>
      <c r="N3658" s="967"/>
      <c r="O3658" s="973" t="s">
        <v>5700</v>
      </c>
      <c r="P3658" s="967"/>
      <c r="Q3658" s="970"/>
      <c r="R3658" s="967"/>
      <c r="S3658" s="970"/>
      <c r="T3658" s="967"/>
      <c r="U3658" s="970"/>
      <c r="V3658" s="967"/>
      <c r="W3658" s="970"/>
      <c r="X3658" s="1261"/>
    </row>
    <row r="3659" spans="1:24" ht="12.6" hidden="1" customHeight="1" outlineLevel="2">
      <c r="A3659" s="1313">
        <v>44474</v>
      </c>
      <c r="B3659" s="1163" t="s">
        <v>5698</v>
      </c>
      <c r="C3659" s="955" t="s">
        <v>9409</v>
      </c>
      <c r="D3659" s="966"/>
      <c r="E3659" s="968"/>
      <c r="F3659" s="972"/>
      <c r="G3659" s="970"/>
      <c r="H3659" s="967"/>
      <c r="I3659" s="970"/>
      <c r="J3659" s="967"/>
      <c r="K3659" s="970"/>
      <c r="L3659" s="967"/>
      <c r="M3659" s="970"/>
      <c r="N3659" s="967"/>
      <c r="O3659" s="970"/>
      <c r="P3659" s="967"/>
      <c r="Q3659" s="970"/>
      <c r="R3659" s="974" t="s">
        <v>5700</v>
      </c>
      <c r="S3659" s="970"/>
      <c r="T3659" s="967"/>
      <c r="U3659" s="970"/>
      <c r="V3659" s="967"/>
      <c r="W3659" s="970"/>
      <c r="X3659" s="1261"/>
    </row>
    <row r="3660" spans="1:24" ht="12.6" hidden="1" customHeight="1" outlineLevel="2">
      <c r="A3660" s="1313">
        <v>44474</v>
      </c>
      <c r="B3660" s="1163" t="s">
        <v>5698</v>
      </c>
      <c r="C3660" s="955" t="s">
        <v>9410</v>
      </c>
      <c r="D3660" s="966"/>
      <c r="E3660" s="977" t="s">
        <v>5700</v>
      </c>
      <c r="F3660" s="972"/>
      <c r="G3660" s="970"/>
      <c r="H3660" s="967"/>
      <c r="I3660" s="970"/>
      <c r="J3660" s="967"/>
      <c r="K3660" s="970"/>
      <c r="L3660" s="967"/>
      <c r="M3660" s="970"/>
      <c r="N3660" s="967"/>
      <c r="O3660" s="970"/>
      <c r="P3660" s="967"/>
      <c r="Q3660" s="970"/>
      <c r="R3660" s="967"/>
      <c r="S3660" s="970"/>
      <c r="T3660" s="967"/>
      <c r="U3660" s="970"/>
      <c r="V3660" s="967"/>
      <c r="W3660" s="970"/>
      <c r="X3660" s="1261"/>
    </row>
    <row r="3661" spans="1:24" ht="25.2" hidden="1" customHeight="1" outlineLevel="2">
      <c r="A3661" s="1313">
        <v>44474</v>
      </c>
      <c r="B3661" s="1163" t="s">
        <v>5706</v>
      </c>
      <c r="C3661" s="955" t="s">
        <v>9411</v>
      </c>
      <c r="D3661" s="966"/>
      <c r="E3661" s="968"/>
      <c r="F3661" s="972"/>
      <c r="G3661" s="970"/>
      <c r="H3661" s="967"/>
      <c r="I3661" s="970"/>
      <c r="J3661" s="967"/>
      <c r="K3661" s="970"/>
      <c r="L3661" s="967"/>
      <c r="M3661" s="970"/>
      <c r="N3661" s="967"/>
      <c r="O3661" s="970"/>
      <c r="P3661" s="967"/>
      <c r="Q3661" s="970"/>
      <c r="R3661" s="967"/>
      <c r="S3661" s="970"/>
      <c r="T3661" s="974" t="s">
        <v>5700</v>
      </c>
      <c r="U3661" s="970"/>
      <c r="V3661" s="967"/>
      <c r="W3661" s="970"/>
      <c r="X3661" s="1261"/>
    </row>
    <row r="3662" spans="1:24" ht="25.2" hidden="1" customHeight="1" outlineLevel="2">
      <c r="A3662" s="1313">
        <v>44474</v>
      </c>
      <c r="B3662" s="1163" t="s">
        <v>5698</v>
      </c>
      <c r="C3662" s="955" t="s">
        <v>9412</v>
      </c>
      <c r="D3662" s="966"/>
      <c r="E3662" s="977" t="s">
        <v>5700</v>
      </c>
      <c r="F3662" s="972"/>
      <c r="G3662" s="970"/>
      <c r="H3662" s="967"/>
      <c r="I3662" s="970"/>
      <c r="J3662" s="967"/>
      <c r="K3662" s="970"/>
      <c r="L3662" s="967"/>
      <c r="M3662" s="970"/>
      <c r="N3662" s="967"/>
      <c r="O3662" s="970"/>
      <c r="P3662" s="967"/>
      <c r="Q3662" s="970"/>
      <c r="R3662" s="967"/>
      <c r="S3662" s="970"/>
      <c r="T3662" s="967"/>
      <c r="U3662" s="970"/>
      <c r="V3662" s="967"/>
      <c r="W3662" s="970"/>
      <c r="X3662" s="1261"/>
    </row>
    <row r="3663" spans="1:24" ht="12.6" hidden="1" customHeight="1" outlineLevel="2">
      <c r="A3663" s="1313">
        <v>44474</v>
      </c>
      <c r="B3663" s="1163" t="s">
        <v>5698</v>
      </c>
      <c r="C3663" s="955" t="s">
        <v>9413</v>
      </c>
      <c r="D3663" s="966"/>
      <c r="E3663" s="968"/>
      <c r="F3663" s="972"/>
      <c r="G3663" s="973" t="s">
        <v>5700</v>
      </c>
      <c r="H3663" s="967"/>
      <c r="I3663" s="970"/>
      <c r="J3663" s="967"/>
      <c r="K3663" s="970"/>
      <c r="L3663" s="967"/>
      <c r="M3663" s="970"/>
      <c r="N3663" s="967"/>
      <c r="O3663" s="970"/>
      <c r="P3663" s="967"/>
      <c r="Q3663" s="970"/>
      <c r="R3663" s="967"/>
      <c r="S3663" s="970"/>
      <c r="T3663" s="967"/>
      <c r="U3663" s="970"/>
      <c r="V3663" s="967"/>
      <c r="W3663" s="970"/>
      <c r="X3663" s="1261"/>
    </row>
    <row r="3664" spans="1:24" ht="12.6" hidden="1" customHeight="1" outlineLevel="2">
      <c r="A3664" s="1313">
        <v>44474</v>
      </c>
      <c r="B3664" s="1163" t="s">
        <v>5698</v>
      </c>
      <c r="C3664" s="955" t="s">
        <v>9414</v>
      </c>
      <c r="D3664" s="966"/>
      <c r="E3664" s="968"/>
      <c r="F3664" s="972"/>
      <c r="G3664" s="973" t="s">
        <v>5700</v>
      </c>
      <c r="H3664" s="967"/>
      <c r="I3664" s="970"/>
      <c r="J3664" s="967"/>
      <c r="K3664" s="970"/>
      <c r="L3664" s="967"/>
      <c r="M3664" s="970"/>
      <c r="N3664" s="967"/>
      <c r="O3664" s="970"/>
      <c r="P3664" s="967"/>
      <c r="Q3664" s="970"/>
      <c r="R3664" s="967"/>
      <c r="S3664" s="970"/>
      <c r="T3664" s="967"/>
      <c r="U3664" s="970"/>
      <c r="V3664" s="967"/>
      <c r="W3664" s="970"/>
      <c r="X3664" s="1261"/>
    </row>
    <row r="3665" spans="1:24" ht="12.6" hidden="1" customHeight="1" outlineLevel="2">
      <c r="A3665" s="1313">
        <v>44474</v>
      </c>
      <c r="B3665" s="1163" t="s">
        <v>5745</v>
      </c>
      <c r="C3665" s="955" t="s">
        <v>9415</v>
      </c>
      <c r="D3665" s="975" t="s">
        <v>5700</v>
      </c>
      <c r="E3665" s="968"/>
      <c r="F3665" s="972"/>
      <c r="G3665" s="970"/>
      <c r="H3665" s="967"/>
      <c r="I3665" s="970"/>
      <c r="J3665" s="967"/>
      <c r="K3665" s="970"/>
      <c r="L3665" s="967"/>
      <c r="M3665" s="970"/>
      <c r="N3665" s="967"/>
      <c r="O3665" s="970"/>
      <c r="P3665" s="967"/>
      <c r="Q3665" s="970"/>
      <c r="R3665" s="967"/>
      <c r="S3665" s="970"/>
      <c r="T3665" s="967"/>
      <c r="U3665" s="970"/>
      <c r="V3665" s="967"/>
      <c r="W3665" s="970"/>
      <c r="X3665" s="1261"/>
    </row>
    <row r="3666" spans="1:24" ht="25.2" hidden="1" customHeight="1" outlineLevel="2">
      <c r="A3666" s="1313">
        <v>44474</v>
      </c>
      <c r="B3666" s="1163" t="s">
        <v>5698</v>
      </c>
      <c r="C3666" s="955" t="s">
        <v>9416</v>
      </c>
      <c r="D3666" s="975" t="s">
        <v>5700</v>
      </c>
      <c r="E3666" s="977" t="s">
        <v>5700</v>
      </c>
      <c r="F3666" s="972"/>
      <c r="G3666" s="970"/>
      <c r="H3666" s="967"/>
      <c r="I3666" s="970"/>
      <c r="J3666" s="967"/>
      <c r="K3666" s="970"/>
      <c r="L3666" s="967"/>
      <c r="M3666" s="970"/>
      <c r="N3666" s="967"/>
      <c r="O3666" s="970"/>
      <c r="P3666" s="967"/>
      <c r="Q3666" s="970"/>
      <c r="R3666" s="967"/>
      <c r="S3666" s="970"/>
      <c r="T3666" s="967"/>
      <c r="U3666" s="970"/>
      <c r="V3666" s="967"/>
      <c r="W3666" s="970"/>
      <c r="X3666" s="1261"/>
    </row>
    <row r="3667" spans="1:24" ht="25.2" hidden="1" customHeight="1" outlineLevel="2">
      <c r="A3667" s="1313">
        <v>44474</v>
      </c>
      <c r="B3667" s="1163" t="s">
        <v>5698</v>
      </c>
      <c r="C3667" s="955" t="s">
        <v>9417</v>
      </c>
      <c r="D3667" s="966"/>
      <c r="E3667" s="968"/>
      <c r="F3667" s="972"/>
      <c r="G3667" s="970"/>
      <c r="H3667" s="967"/>
      <c r="I3667" s="970"/>
      <c r="J3667" s="967"/>
      <c r="K3667" s="970"/>
      <c r="L3667" s="967"/>
      <c r="M3667" s="970"/>
      <c r="N3667" s="967"/>
      <c r="O3667" s="973" t="s">
        <v>5700</v>
      </c>
      <c r="P3667" s="967"/>
      <c r="Q3667" s="970"/>
      <c r="R3667" s="967"/>
      <c r="S3667" s="970"/>
      <c r="T3667" s="967"/>
      <c r="U3667" s="970"/>
      <c r="V3667" s="967"/>
      <c r="W3667" s="970"/>
      <c r="X3667" s="1261"/>
    </row>
    <row r="3668" spans="1:24" ht="37.799999999999997" hidden="1" customHeight="1" outlineLevel="2">
      <c r="A3668" s="1313">
        <v>44474</v>
      </c>
      <c r="B3668" s="1163" t="s">
        <v>5698</v>
      </c>
      <c r="C3668" s="955" t="s">
        <v>9418</v>
      </c>
      <c r="D3668" s="966"/>
      <c r="E3668" s="977" t="s">
        <v>5700</v>
      </c>
      <c r="F3668" s="972"/>
      <c r="G3668" s="970"/>
      <c r="H3668" s="967"/>
      <c r="I3668" s="970"/>
      <c r="J3668" s="967"/>
      <c r="K3668" s="970"/>
      <c r="L3668" s="967"/>
      <c r="M3668" s="970"/>
      <c r="N3668" s="974" t="s">
        <v>5700</v>
      </c>
      <c r="O3668" s="970"/>
      <c r="P3668" s="967"/>
      <c r="Q3668" s="970"/>
      <c r="R3668" s="974" t="s">
        <v>5700</v>
      </c>
      <c r="S3668" s="970"/>
      <c r="T3668" s="967"/>
      <c r="U3668" s="970"/>
      <c r="V3668" s="967"/>
      <c r="W3668" s="970"/>
      <c r="X3668" s="1261"/>
    </row>
    <row r="3669" spans="1:24" ht="12.6" hidden="1" customHeight="1" outlineLevel="2">
      <c r="A3669" s="1313">
        <v>44474</v>
      </c>
      <c r="B3669" s="1163" t="s">
        <v>9419</v>
      </c>
      <c r="C3669" s="955" t="s">
        <v>9420</v>
      </c>
      <c r="D3669" s="966"/>
      <c r="E3669" s="977" t="s">
        <v>5700</v>
      </c>
      <c r="F3669" s="972"/>
      <c r="G3669" s="970"/>
      <c r="H3669" s="967"/>
      <c r="I3669" s="970"/>
      <c r="J3669" s="967"/>
      <c r="K3669" s="970"/>
      <c r="L3669" s="967"/>
      <c r="M3669" s="970"/>
      <c r="N3669" s="967"/>
      <c r="O3669" s="970"/>
      <c r="P3669" s="967"/>
      <c r="Q3669" s="970"/>
      <c r="R3669" s="967"/>
      <c r="S3669" s="970"/>
      <c r="T3669" s="974" t="s">
        <v>5700</v>
      </c>
      <c r="U3669" s="970"/>
      <c r="V3669" s="967"/>
      <c r="W3669" s="970"/>
      <c r="X3669" s="1261"/>
    </row>
    <row r="3670" spans="1:24" ht="12.6" hidden="1" customHeight="1" outlineLevel="2">
      <c r="A3670" s="1313">
        <v>44474</v>
      </c>
      <c r="B3670" s="1163" t="s">
        <v>5698</v>
      </c>
      <c r="C3670" s="955" t="s">
        <v>9421</v>
      </c>
      <c r="D3670" s="975" t="s">
        <v>5700</v>
      </c>
      <c r="E3670" s="968"/>
      <c r="F3670" s="972"/>
      <c r="G3670" s="970"/>
      <c r="H3670" s="967"/>
      <c r="I3670" s="970"/>
      <c r="J3670" s="967"/>
      <c r="K3670" s="970"/>
      <c r="L3670" s="967"/>
      <c r="M3670" s="970"/>
      <c r="N3670" s="967"/>
      <c r="O3670" s="970"/>
      <c r="P3670" s="967"/>
      <c r="Q3670" s="973" t="s">
        <v>5700</v>
      </c>
      <c r="R3670" s="967"/>
      <c r="S3670" s="970"/>
      <c r="T3670" s="967"/>
      <c r="U3670" s="970"/>
      <c r="V3670" s="967"/>
      <c r="W3670" s="970"/>
      <c r="X3670" s="1261"/>
    </row>
    <row r="3671" spans="1:24" ht="25.2" hidden="1" customHeight="1" outlineLevel="2">
      <c r="A3671" s="1313">
        <v>44474</v>
      </c>
      <c r="B3671" s="1163" t="s">
        <v>5698</v>
      </c>
      <c r="C3671" s="955" t="s">
        <v>9422</v>
      </c>
      <c r="D3671" s="966"/>
      <c r="E3671" s="968"/>
      <c r="F3671" s="972"/>
      <c r="G3671" s="970"/>
      <c r="H3671" s="967"/>
      <c r="I3671" s="970"/>
      <c r="J3671" s="967"/>
      <c r="K3671" s="970"/>
      <c r="L3671" s="967"/>
      <c r="M3671" s="970"/>
      <c r="N3671" s="967"/>
      <c r="O3671" s="973" t="s">
        <v>5700</v>
      </c>
      <c r="P3671" s="967"/>
      <c r="Q3671" s="970"/>
      <c r="R3671" s="967"/>
      <c r="S3671" s="970"/>
      <c r="T3671" s="967"/>
      <c r="U3671" s="970"/>
      <c r="V3671" s="967"/>
      <c r="W3671" s="970"/>
      <c r="X3671" s="1261"/>
    </row>
    <row r="3672" spans="1:24" ht="12.6" hidden="1" customHeight="1" outlineLevel="2">
      <c r="A3672" s="1313">
        <v>44474</v>
      </c>
      <c r="B3672" s="1163" t="s">
        <v>5698</v>
      </c>
      <c r="C3672" s="955" t="s">
        <v>9423</v>
      </c>
      <c r="D3672" s="966"/>
      <c r="E3672" s="977" t="s">
        <v>5700</v>
      </c>
      <c r="F3672" s="972"/>
      <c r="G3672" s="970"/>
      <c r="H3672" s="967"/>
      <c r="I3672" s="970"/>
      <c r="J3672" s="967"/>
      <c r="K3672" s="970"/>
      <c r="L3672" s="967"/>
      <c r="M3672" s="970"/>
      <c r="N3672" s="967"/>
      <c r="O3672" s="970"/>
      <c r="P3672" s="967"/>
      <c r="Q3672" s="970"/>
      <c r="R3672" s="967"/>
      <c r="S3672" s="970"/>
      <c r="T3672" s="967"/>
      <c r="U3672" s="970"/>
      <c r="V3672" s="967"/>
      <c r="W3672" s="970"/>
      <c r="X3672" s="1261"/>
    </row>
    <row r="3673" spans="1:24" ht="12.6" hidden="1" customHeight="1" outlineLevel="2">
      <c r="A3673" s="1313">
        <v>44474</v>
      </c>
      <c r="B3673" s="1163" t="s">
        <v>5698</v>
      </c>
      <c r="C3673" s="955" t="s">
        <v>9424</v>
      </c>
      <c r="D3673" s="966"/>
      <c r="E3673" s="968"/>
      <c r="F3673" s="972"/>
      <c r="G3673" s="970"/>
      <c r="H3673" s="974" t="s">
        <v>5700</v>
      </c>
      <c r="I3673" s="970"/>
      <c r="J3673" s="967"/>
      <c r="K3673" s="970"/>
      <c r="L3673" s="967"/>
      <c r="M3673" s="970"/>
      <c r="N3673" s="967"/>
      <c r="O3673" s="970"/>
      <c r="P3673" s="967"/>
      <c r="Q3673" s="970"/>
      <c r="R3673" s="967"/>
      <c r="S3673" s="970"/>
      <c r="T3673" s="967"/>
      <c r="U3673" s="970"/>
      <c r="V3673" s="967"/>
      <c r="W3673" s="970"/>
      <c r="X3673" s="1261"/>
    </row>
    <row r="3674" spans="1:24" ht="12.6" hidden="1" customHeight="1" outlineLevel="1" collapsed="1">
      <c r="A3674" s="1306">
        <v>44475</v>
      </c>
      <c r="B3674" s="1163" t="s">
        <v>5698</v>
      </c>
      <c r="C3674" s="955" t="s">
        <v>9425</v>
      </c>
      <c r="D3674" s="966"/>
      <c r="E3674" s="977" t="s">
        <v>5700</v>
      </c>
      <c r="F3674" s="972"/>
      <c r="G3674" s="970"/>
      <c r="H3674" s="967"/>
      <c r="I3674" s="970"/>
      <c r="J3674" s="967"/>
      <c r="K3674" s="970"/>
      <c r="L3674" s="967"/>
      <c r="M3674" s="970"/>
      <c r="N3674" s="967"/>
      <c r="O3674" s="970"/>
      <c r="P3674" s="967"/>
      <c r="Q3674" s="970"/>
      <c r="R3674" s="967"/>
      <c r="S3674" s="970"/>
      <c r="T3674" s="967"/>
      <c r="U3674" s="970"/>
      <c r="V3674" s="967"/>
      <c r="W3674" s="970"/>
      <c r="X3674" s="1261"/>
    </row>
    <row r="3675" spans="1:24" ht="12.6" hidden="1" customHeight="1" outlineLevel="2">
      <c r="A3675" s="1306">
        <v>44475</v>
      </c>
      <c r="B3675" s="1163" t="s">
        <v>5698</v>
      </c>
      <c r="C3675" s="955" t="s">
        <v>9426</v>
      </c>
      <c r="D3675" s="966"/>
      <c r="E3675" s="968"/>
      <c r="F3675" s="972"/>
      <c r="G3675" s="970"/>
      <c r="H3675" s="967"/>
      <c r="I3675" s="970"/>
      <c r="J3675" s="967"/>
      <c r="K3675" s="970"/>
      <c r="L3675" s="967"/>
      <c r="M3675" s="970"/>
      <c r="N3675" s="967"/>
      <c r="O3675" s="970"/>
      <c r="P3675" s="967"/>
      <c r="Q3675" s="973" t="s">
        <v>5700</v>
      </c>
      <c r="R3675" s="967"/>
      <c r="S3675" s="970"/>
      <c r="T3675" s="967"/>
      <c r="U3675" s="970"/>
      <c r="V3675" s="967"/>
      <c r="W3675" s="970"/>
      <c r="X3675" s="1261"/>
    </row>
    <row r="3676" spans="1:24" ht="12.6" hidden="1" customHeight="1" outlineLevel="2">
      <c r="A3676" s="1306">
        <v>44475</v>
      </c>
      <c r="B3676" s="1163" t="s">
        <v>5698</v>
      </c>
      <c r="C3676" s="955" t="s">
        <v>9427</v>
      </c>
      <c r="D3676" s="966"/>
      <c r="E3676" s="968"/>
      <c r="F3676" s="972"/>
      <c r="G3676" s="970"/>
      <c r="H3676" s="967"/>
      <c r="I3676" s="970"/>
      <c r="J3676" s="967"/>
      <c r="K3676" s="970"/>
      <c r="L3676" s="967"/>
      <c r="M3676" s="970"/>
      <c r="N3676" s="967"/>
      <c r="O3676" s="970"/>
      <c r="P3676" s="967"/>
      <c r="Q3676" s="970"/>
      <c r="R3676" s="967"/>
      <c r="S3676" s="970"/>
      <c r="T3676" s="967"/>
      <c r="U3676" s="970"/>
      <c r="V3676" s="967"/>
      <c r="W3676" s="973" t="s">
        <v>5700</v>
      </c>
      <c r="X3676" s="1261"/>
    </row>
    <row r="3677" spans="1:24" ht="12.6" hidden="1" customHeight="1" outlineLevel="2">
      <c r="A3677" s="1306">
        <v>44475</v>
      </c>
      <c r="B3677" s="1163" t="s">
        <v>5698</v>
      </c>
      <c r="C3677" s="955" t="s">
        <v>9428</v>
      </c>
      <c r="D3677" s="966"/>
      <c r="E3677" s="968"/>
      <c r="F3677" s="972"/>
      <c r="G3677" s="973" t="s">
        <v>5700</v>
      </c>
      <c r="H3677" s="967"/>
      <c r="I3677" s="970"/>
      <c r="J3677" s="967"/>
      <c r="K3677" s="970"/>
      <c r="L3677" s="967"/>
      <c r="M3677" s="970"/>
      <c r="N3677" s="967"/>
      <c r="O3677" s="970"/>
      <c r="P3677" s="967"/>
      <c r="Q3677" s="970"/>
      <c r="R3677" s="967"/>
      <c r="S3677" s="970"/>
      <c r="T3677" s="967"/>
      <c r="U3677" s="970"/>
      <c r="V3677" s="967"/>
      <c r="W3677" s="970"/>
      <c r="X3677" s="1261"/>
    </row>
    <row r="3678" spans="1:24" ht="12.6" hidden="1" customHeight="1" outlineLevel="2">
      <c r="A3678" s="1306">
        <v>44475</v>
      </c>
      <c r="B3678" s="1163" t="s">
        <v>5706</v>
      </c>
      <c r="C3678" s="955" t="s">
        <v>9429</v>
      </c>
      <c r="D3678" s="966"/>
      <c r="E3678" s="968"/>
      <c r="F3678" s="972"/>
      <c r="G3678" s="970"/>
      <c r="H3678" s="967"/>
      <c r="I3678" s="970"/>
      <c r="J3678" s="967"/>
      <c r="K3678" s="970"/>
      <c r="L3678" s="967"/>
      <c r="M3678" s="970"/>
      <c r="N3678" s="967"/>
      <c r="O3678" s="970"/>
      <c r="P3678" s="967"/>
      <c r="Q3678" s="973" t="s">
        <v>5700</v>
      </c>
      <c r="R3678" s="967"/>
      <c r="S3678" s="970"/>
      <c r="T3678" s="967"/>
      <c r="U3678" s="970"/>
      <c r="V3678" s="967"/>
      <c r="W3678" s="970"/>
      <c r="X3678" s="1261"/>
    </row>
    <row r="3679" spans="1:24" ht="12.6" hidden="1" customHeight="1" outlineLevel="2">
      <c r="A3679" s="1306">
        <v>44475</v>
      </c>
      <c r="B3679" s="1163" t="s">
        <v>5698</v>
      </c>
      <c r="C3679" s="955" t="s">
        <v>9430</v>
      </c>
      <c r="D3679" s="975" t="s">
        <v>5700</v>
      </c>
      <c r="E3679" s="968"/>
      <c r="F3679" s="972"/>
      <c r="G3679" s="970"/>
      <c r="H3679" s="967"/>
      <c r="I3679" s="970"/>
      <c r="J3679" s="967"/>
      <c r="K3679" s="970"/>
      <c r="L3679" s="967"/>
      <c r="M3679" s="970"/>
      <c r="N3679" s="967"/>
      <c r="O3679" s="970"/>
      <c r="P3679" s="967"/>
      <c r="Q3679" s="970"/>
      <c r="R3679" s="967"/>
      <c r="S3679" s="970"/>
      <c r="T3679" s="967"/>
      <c r="U3679" s="970"/>
      <c r="V3679" s="967"/>
      <c r="W3679" s="970"/>
      <c r="X3679" s="1261"/>
    </row>
    <row r="3680" spans="1:24" ht="12.6" hidden="1" customHeight="1" outlineLevel="2">
      <c r="A3680" s="1306">
        <v>44475</v>
      </c>
      <c r="B3680" s="1163" t="s">
        <v>5698</v>
      </c>
      <c r="C3680" s="955" t="s">
        <v>9431</v>
      </c>
      <c r="D3680" s="966"/>
      <c r="E3680" s="977" t="s">
        <v>5700</v>
      </c>
      <c r="F3680" s="972"/>
      <c r="G3680" s="970"/>
      <c r="H3680" s="967"/>
      <c r="I3680" s="970"/>
      <c r="J3680" s="967"/>
      <c r="K3680" s="970"/>
      <c r="L3680" s="967"/>
      <c r="M3680" s="970"/>
      <c r="N3680" s="967"/>
      <c r="O3680" s="970"/>
      <c r="P3680" s="967"/>
      <c r="Q3680" s="970"/>
      <c r="R3680" s="967"/>
      <c r="S3680" s="970"/>
      <c r="T3680" s="967"/>
      <c r="U3680" s="970"/>
      <c r="V3680" s="967"/>
      <c r="W3680" s="970"/>
      <c r="X3680" s="1261"/>
    </row>
    <row r="3681" spans="1:24" ht="12.6" hidden="1" customHeight="1" outlineLevel="2">
      <c r="A3681" s="1306">
        <v>44475</v>
      </c>
      <c r="B3681" s="1163" t="s">
        <v>5698</v>
      </c>
      <c r="C3681" s="955" t="s">
        <v>9432</v>
      </c>
      <c r="D3681" s="966"/>
      <c r="E3681" s="968"/>
      <c r="F3681" s="972"/>
      <c r="G3681" s="973" t="s">
        <v>5700</v>
      </c>
      <c r="H3681" s="967"/>
      <c r="I3681" s="970"/>
      <c r="J3681" s="967"/>
      <c r="K3681" s="970"/>
      <c r="L3681" s="967"/>
      <c r="M3681" s="970"/>
      <c r="N3681" s="967"/>
      <c r="O3681" s="970"/>
      <c r="P3681" s="967"/>
      <c r="Q3681" s="970"/>
      <c r="R3681" s="967"/>
      <c r="S3681" s="970"/>
      <c r="T3681" s="967"/>
      <c r="U3681" s="970"/>
      <c r="V3681" s="967"/>
      <c r="W3681" s="970"/>
      <c r="X3681" s="1261"/>
    </row>
    <row r="3682" spans="1:24" ht="12.6" hidden="1" customHeight="1" outlineLevel="2">
      <c r="A3682" s="1306">
        <v>44475</v>
      </c>
      <c r="B3682" s="1163" t="s">
        <v>5698</v>
      </c>
      <c r="C3682" s="955" t="s">
        <v>9433</v>
      </c>
      <c r="D3682" s="966"/>
      <c r="E3682" s="968"/>
      <c r="F3682" s="972"/>
      <c r="G3682" s="970"/>
      <c r="H3682" s="967"/>
      <c r="I3682" s="970"/>
      <c r="J3682" s="967"/>
      <c r="K3682" s="970"/>
      <c r="L3682" s="967"/>
      <c r="M3682" s="970"/>
      <c r="N3682" s="967"/>
      <c r="O3682" s="973" t="s">
        <v>5700</v>
      </c>
      <c r="P3682" s="967"/>
      <c r="Q3682" s="970"/>
      <c r="R3682" s="967"/>
      <c r="S3682" s="970"/>
      <c r="T3682" s="967"/>
      <c r="U3682" s="970"/>
      <c r="V3682" s="967"/>
      <c r="W3682" s="970"/>
      <c r="X3682" s="1261"/>
    </row>
    <row r="3683" spans="1:24" ht="12.6" hidden="1" customHeight="1" outlineLevel="2">
      <c r="A3683" s="1306">
        <v>44475</v>
      </c>
      <c r="B3683" s="1163" t="s">
        <v>5698</v>
      </c>
      <c r="C3683" s="955" t="s">
        <v>9434</v>
      </c>
      <c r="D3683" s="966"/>
      <c r="E3683" s="968"/>
      <c r="F3683" s="972"/>
      <c r="G3683" s="970"/>
      <c r="H3683" s="967"/>
      <c r="I3683" s="970"/>
      <c r="J3683" s="967"/>
      <c r="K3683" s="970"/>
      <c r="L3683" s="967"/>
      <c r="M3683" s="970"/>
      <c r="N3683" s="967"/>
      <c r="O3683" s="970"/>
      <c r="P3683" s="967"/>
      <c r="Q3683" s="970"/>
      <c r="R3683" s="967"/>
      <c r="S3683" s="970"/>
      <c r="T3683" s="967"/>
      <c r="U3683" s="973" t="s">
        <v>5700</v>
      </c>
      <c r="V3683" s="967"/>
      <c r="W3683" s="970"/>
      <c r="X3683" s="1261"/>
    </row>
    <row r="3684" spans="1:24" ht="12.6" hidden="1" customHeight="1" outlineLevel="2">
      <c r="A3684" s="1306">
        <v>44475</v>
      </c>
      <c r="B3684" s="1163" t="s">
        <v>5698</v>
      </c>
      <c r="C3684" s="955" t="s">
        <v>9435</v>
      </c>
      <c r="D3684" s="975" t="s">
        <v>5700</v>
      </c>
      <c r="E3684" s="968"/>
      <c r="F3684" s="972"/>
      <c r="G3684" s="970"/>
      <c r="H3684" s="967"/>
      <c r="I3684" s="970"/>
      <c r="J3684" s="967"/>
      <c r="K3684" s="970"/>
      <c r="L3684" s="967"/>
      <c r="M3684" s="970"/>
      <c r="N3684" s="967"/>
      <c r="O3684" s="970"/>
      <c r="P3684" s="967"/>
      <c r="Q3684" s="970"/>
      <c r="R3684" s="967"/>
      <c r="S3684" s="970"/>
      <c r="T3684" s="967"/>
      <c r="U3684" s="970"/>
      <c r="V3684" s="967"/>
      <c r="W3684" s="970"/>
      <c r="X3684" s="1261"/>
    </row>
    <row r="3685" spans="1:24" ht="25.2" hidden="1" customHeight="1" outlineLevel="2">
      <c r="A3685" s="1306">
        <v>44475</v>
      </c>
      <c r="B3685" s="1163" t="s">
        <v>5698</v>
      </c>
      <c r="C3685" s="955" t="s">
        <v>9436</v>
      </c>
      <c r="D3685" s="966"/>
      <c r="E3685" s="968"/>
      <c r="F3685" s="969" t="s">
        <v>5700</v>
      </c>
      <c r="G3685" s="970"/>
      <c r="H3685" s="967"/>
      <c r="I3685" s="970"/>
      <c r="J3685" s="967"/>
      <c r="K3685" s="970"/>
      <c r="L3685" s="967"/>
      <c r="M3685" s="970"/>
      <c r="N3685" s="967"/>
      <c r="O3685" s="970"/>
      <c r="P3685" s="967"/>
      <c r="Q3685" s="970"/>
      <c r="R3685" s="967"/>
      <c r="S3685" s="970"/>
      <c r="T3685" s="967"/>
      <c r="U3685" s="970"/>
      <c r="V3685" s="967"/>
      <c r="W3685" s="970"/>
      <c r="X3685" s="1261"/>
    </row>
    <row r="3686" spans="1:24" ht="12.6" hidden="1" customHeight="1" outlineLevel="2">
      <c r="A3686" s="1306">
        <v>44475</v>
      </c>
      <c r="B3686" s="1163" t="s">
        <v>5739</v>
      </c>
      <c r="C3686" s="955" t="s">
        <v>9437</v>
      </c>
      <c r="D3686" s="966"/>
      <c r="E3686" s="968"/>
      <c r="F3686" s="972"/>
      <c r="G3686" s="970"/>
      <c r="H3686" s="967"/>
      <c r="I3686" s="970"/>
      <c r="J3686" s="974" t="s">
        <v>5700</v>
      </c>
      <c r="K3686" s="970"/>
      <c r="L3686" s="967"/>
      <c r="M3686" s="970"/>
      <c r="N3686" s="967"/>
      <c r="O3686" s="970"/>
      <c r="P3686" s="967"/>
      <c r="Q3686" s="970"/>
      <c r="R3686" s="967"/>
      <c r="S3686" s="970"/>
      <c r="T3686" s="967"/>
      <c r="U3686" s="970"/>
      <c r="V3686" s="967"/>
      <c r="W3686" s="970"/>
      <c r="X3686" s="1261"/>
    </row>
    <row r="3687" spans="1:24" ht="12.6" hidden="1" customHeight="1" outlineLevel="2">
      <c r="A3687" s="1306">
        <v>44475</v>
      </c>
      <c r="B3687" s="1163" t="s">
        <v>5698</v>
      </c>
      <c r="C3687" s="955" t="s">
        <v>9438</v>
      </c>
      <c r="D3687" s="966"/>
      <c r="E3687" s="977" t="s">
        <v>5700</v>
      </c>
      <c r="F3687" s="972"/>
      <c r="G3687" s="970"/>
      <c r="H3687" s="967"/>
      <c r="I3687" s="970"/>
      <c r="J3687" s="967"/>
      <c r="K3687" s="970"/>
      <c r="L3687" s="967"/>
      <c r="M3687" s="970"/>
      <c r="N3687" s="967"/>
      <c r="O3687" s="970"/>
      <c r="P3687" s="967"/>
      <c r="Q3687" s="970"/>
      <c r="R3687" s="967"/>
      <c r="S3687" s="970"/>
      <c r="T3687" s="967"/>
      <c r="U3687" s="970"/>
      <c r="V3687" s="967"/>
      <c r="W3687" s="970"/>
      <c r="X3687" s="1261"/>
    </row>
    <row r="3688" spans="1:24" ht="12.6" hidden="1" customHeight="1" outlineLevel="2">
      <c r="A3688" s="1306">
        <v>44475</v>
      </c>
      <c r="B3688" s="1163" t="s">
        <v>5698</v>
      </c>
      <c r="C3688" s="955" t="s">
        <v>9439</v>
      </c>
      <c r="D3688" s="975" t="s">
        <v>5700</v>
      </c>
      <c r="E3688" s="968"/>
      <c r="F3688" s="972"/>
      <c r="G3688" s="970"/>
      <c r="H3688" s="967"/>
      <c r="I3688" s="970"/>
      <c r="J3688" s="967"/>
      <c r="K3688" s="970"/>
      <c r="L3688" s="967"/>
      <c r="M3688" s="970"/>
      <c r="N3688" s="967"/>
      <c r="O3688" s="970"/>
      <c r="P3688" s="967"/>
      <c r="Q3688" s="970"/>
      <c r="R3688" s="967"/>
      <c r="S3688" s="970"/>
      <c r="T3688" s="967"/>
      <c r="U3688" s="970"/>
      <c r="V3688" s="967"/>
      <c r="W3688" s="970"/>
      <c r="X3688" s="1261"/>
    </row>
    <row r="3689" spans="1:24" ht="12.6" hidden="1" customHeight="1" outlineLevel="2">
      <c r="A3689" s="1306">
        <v>44475</v>
      </c>
      <c r="B3689" s="1163" t="s">
        <v>5698</v>
      </c>
      <c r="C3689" s="955" t="s">
        <v>9440</v>
      </c>
      <c r="D3689" s="966"/>
      <c r="E3689" s="968"/>
      <c r="F3689" s="972"/>
      <c r="G3689" s="970"/>
      <c r="H3689" s="967"/>
      <c r="I3689" s="970"/>
      <c r="J3689" s="967"/>
      <c r="K3689" s="970"/>
      <c r="L3689" s="967"/>
      <c r="M3689" s="970"/>
      <c r="N3689" s="967"/>
      <c r="O3689" s="970"/>
      <c r="P3689" s="967"/>
      <c r="Q3689" s="970"/>
      <c r="R3689" s="974" t="s">
        <v>5700</v>
      </c>
      <c r="S3689" s="970"/>
      <c r="T3689" s="967"/>
      <c r="U3689" s="970"/>
      <c r="V3689" s="967"/>
      <c r="W3689" s="970"/>
      <c r="X3689" s="1261"/>
    </row>
    <row r="3690" spans="1:24" ht="12.6" hidden="1" customHeight="1" outlineLevel="2">
      <c r="A3690" s="1306">
        <v>44475</v>
      </c>
      <c r="B3690" s="1163" t="s">
        <v>5698</v>
      </c>
      <c r="C3690" s="955" t="s">
        <v>9441</v>
      </c>
      <c r="D3690" s="966"/>
      <c r="E3690" s="977" t="s">
        <v>5700</v>
      </c>
      <c r="F3690" s="972"/>
      <c r="G3690" s="970"/>
      <c r="H3690" s="967"/>
      <c r="I3690" s="970"/>
      <c r="J3690" s="967"/>
      <c r="K3690" s="970"/>
      <c r="L3690" s="967"/>
      <c r="M3690" s="970"/>
      <c r="N3690" s="967"/>
      <c r="O3690" s="970"/>
      <c r="P3690" s="967"/>
      <c r="Q3690" s="970"/>
      <c r="R3690" s="967"/>
      <c r="S3690" s="970"/>
      <c r="T3690" s="967"/>
      <c r="U3690" s="970"/>
      <c r="V3690" s="967"/>
      <c r="W3690" s="970"/>
      <c r="X3690" s="1261"/>
    </row>
    <row r="3691" spans="1:24" ht="12.6" hidden="1" customHeight="1" outlineLevel="2">
      <c r="A3691" s="1306">
        <v>44475</v>
      </c>
      <c r="B3691" s="1163" t="s">
        <v>5698</v>
      </c>
      <c r="C3691" s="955" t="s">
        <v>9442</v>
      </c>
      <c r="D3691" s="966"/>
      <c r="E3691" s="968"/>
      <c r="F3691" s="972"/>
      <c r="G3691" s="970"/>
      <c r="H3691" s="974" t="s">
        <v>5700</v>
      </c>
      <c r="I3691" s="970"/>
      <c r="J3691" s="967"/>
      <c r="K3691" s="970"/>
      <c r="L3691" s="967"/>
      <c r="M3691" s="970"/>
      <c r="N3691" s="967"/>
      <c r="O3691" s="970"/>
      <c r="P3691" s="967"/>
      <c r="Q3691" s="970"/>
      <c r="R3691" s="967"/>
      <c r="S3691" s="970"/>
      <c r="T3691" s="967"/>
      <c r="U3691" s="970"/>
      <c r="V3691" s="967"/>
      <c r="W3691" s="970"/>
      <c r="X3691" s="1261"/>
    </row>
    <row r="3692" spans="1:24" ht="12.6" hidden="1" customHeight="1" outlineLevel="2">
      <c r="A3692" s="1306">
        <v>44475</v>
      </c>
      <c r="B3692" s="1163" t="s">
        <v>5698</v>
      </c>
      <c r="C3692" s="955" t="s">
        <v>9443</v>
      </c>
      <c r="D3692" s="966"/>
      <c r="E3692" s="968"/>
      <c r="F3692" s="972"/>
      <c r="G3692" s="970"/>
      <c r="H3692" s="967"/>
      <c r="I3692" s="970"/>
      <c r="J3692" s="967"/>
      <c r="K3692" s="970"/>
      <c r="L3692" s="967"/>
      <c r="M3692" s="970"/>
      <c r="N3692" s="967"/>
      <c r="O3692" s="973" t="s">
        <v>5700</v>
      </c>
      <c r="P3692" s="967"/>
      <c r="Q3692" s="970"/>
      <c r="R3692" s="967"/>
      <c r="S3692" s="970"/>
      <c r="T3692" s="967"/>
      <c r="U3692" s="970"/>
      <c r="V3692" s="967"/>
      <c r="W3692" s="970"/>
      <c r="X3692" s="1261"/>
    </row>
    <row r="3693" spans="1:24" ht="12.6" hidden="1" customHeight="1" outlineLevel="2">
      <c r="A3693" s="1306">
        <v>44475</v>
      </c>
      <c r="B3693" s="1163" t="s">
        <v>5739</v>
      </c>
      <c r="C3693" s="955" t="s">
        <v>9444</v>
      </c>
      <c r="D3693" s="966"/>
      <c r="E3693" s="968"/>
      <c r="F3693" s="972"/>
      <c r="G3693" s="970"/>
      <c r="H3693" s="967"/>
      <c r="I3693" s="970"/>
      <c r="J3693" s="967"/>
      <c r="K3693" s="970"/>
      <c r="L3693" s="967"/>
      <c r="M3693" s="970"/>
      <c r="N3693" s="967"/>
      <c r="O3693" s="973" t="s">
        <v>5700</v>
      </c>
      <c r="P3693" s="967"/>
      <c r="Q3693" s="970"/>
      <c r="R3693" s="967"/>
      <c r="S3693" s="970"/>
      <c r="T3693" s="967"/>
      <c r="U3693" s="970"/>
      <c r="V3693" s="967"/>
      <c r="W3693" s="970"/>
      <c r="X3693" s="1261"/>
    </row>
    <row r="3694" spans="1:24" ht="12.6" hidden="1" customHeight="1" outlineLevel="1" collapsed="1">
      <c r="A3694" s="1018">
        <v>44476</v>
      </c>
      <c r="B3694" s="1163" t="s">
        <v>5698</v>
      </c>
      <c r="C3694" s="955" t="s">
        <v>9445</v>
      </c>
      <c r="D3694" s="966"/>
      <c r="E3694" s="968"/>
      <c r="F3694" s="969" t="s">
        <v>5700</v>
      </c>
      <c r="G3694" s="970"/>
      <c r="H3694" s="967"/>
      <c r="I3694" s="970"/>
      <c r="J3694" s="967"/>
      <c r="K3694" s="970"/>
      <c r="L3694" s="967"/>
      <c r="M3694" s="970"/>
      <c r="N3694" s="967"/>
      <c r="O3694" s="970"/>
      <c r="P3694" s="967"/>
      <c r="Q3694" s="970"/>
      <c r="R3694" s="967"/>
      <c r="S3694" s="970"/>
      <c r="T3694" s="967"/>
      <c r="U3694" s="970"/>
      <c r="V3694" s="967"/>
      <c r="W3694" s="970"/>
      <c r="X3694" s="1261"/>
    </row>
    <row r="3695" spans="1:24" ht="12.6" hidden="1" customHeight="1" outlineLevel="2">
      <c r="A3695" s="1018">
        <v>44476</v>
      </c>
      <c r="B3695" s="1163" t="s">
        <v>5698</v>
      </c>
      <c r="C3695" s="955" t="s">
        <v>9446</v>
      </c>
      <c r="D3695" s="966"/>
      <c r="E3695" s="968"/>
      <c r="F3695" s="972"/>
      <c r="G3695" s="970"/>
      <c r="H3695" s="967"/>
      <c r="I3695" s="970"/>
      <c r="J3695" s="967"/>
      <c r="K3695" s="970"/>
      <c r="L3695" s="967"/>
      <c r="M3695" s="970"/>
      <c r="N3695" s="967"/>
      <c r="O3695" s="970"/>
      <c r="P3695" s="967"/>
      <c r="Q3695" s="970"/>
      <c r="R3695" s="974" t="s">
        <v>5700</v>
      </c>
      <c r="S3695" s="970"/>
      <c r="T3695" s="967"/>
      <c r="U3695" s="970"/>
      <c r="V3695" s="967"/>
      <c r="W3695" s="970"/>
      <c r="X3695" s="1261"/>
    </row>
    <row r="3696" spans="1:24" ht="12.6" hidden="1" customHeight="1" outlineLevel="2">
      <c r="A3696" s="1018">
        <v>44476</v>
      </c>
      <c r="B3696" s="1163" t="s">
        <v>5847</v>
      </c>
      <c r="C3696" s="955" t="s">
        <v>9447</v>
      </c>
      <c r="D3696" s="966"/>
      <c r="E3696" s="968"/>
      <c r="F3696" s="972"/>
      <c r="G3696" s="970"/>
      <c r="H3696" s="967"/>
      <c r="I3696" s="970"/>
      <c r="J3696" s="967"/>
      <c r="K3696" s="970"/>
      <c r="L3696" s="967"/>
      <c r="M3696" s="970"/>
      <c r="N3696" s="967"/>
      <c r="O3696" s="970"/>
      <c r="P3696" s="967"/>
      <c r="Q3696" s="970"/>
      <c r="R3696" s="967"/>
      <c r="S3696" s="970"/>
      <c r="T3696" s="974" t="s">
        <v>5700</v>
      </c>
      <c r="U3696" s="970"/>
      <c r="V3696" s="967"/>
      <c r="W3696" s="970"/>
      <c r="X3696" s="1261"/>
    </row>
    <row r="3697" spans="1:24" ht="25.2" hidden="1" customHeight="1" outlineLevel="2">
      <c r="A3697" s="1018">
        <v>44476</v>
      </c>
      <c r="B3697" s="1163" t="s">
        <v>5698</v>
      </c>
      <c r="C3697" s="955" t="s">
        <v>9448</v>
      </c>
      <c r="D3697" s="975" t="s">
        <v>5700</v>
      </c>
      <c r="E3697" s="968"/>
      <c r="F3697" s="972"/>
      <c r="G3697" s="970"/>
      <c r="H3697" s="967"/>
      <c r="I3697" s="970"/>
      <c r="J3697" s="967"/>
      <c r="K3697" s="970"/>
      <c r="L3697" s="967"/>
      <c r="M3697" s="970"/>
      <c r="N3697" s="967"/>
      <c r="O3697" s="970"/>
      <c r="P3697" s="967"/>
      <c r="Q3697" s="970"/>
      <c r="R3697" s="967"/>
      <c r="S3697" s="970"/>
      <c r="T3697" s="967"/>
      <c r="U3697" s="970"/>
      <c r="V3697" s="967"/>
      <c r="W3697" s="970"/>
      <c r="X3697" s="1261"/>
    </row>
    <row r="3698" spans="1:24" ht="25.2" hidden="1" customHeight="1" outlineLevel="2">
      <c r="A3698" s="1018">
        <v>44476</v>
      </c>
      <c r="B3698" s="1163" t="s">
        <v>5706</v>
      </c>
      <c r="C3698" s="955" t="s">
        <v>9449</v>
      </c>
      <c r="D3698" s="966"/>
      <c r="E3698" s="968"/>
      <c r="F3698" s="969" t="s">
        <v>5700</v>
      </c>
      <c r="G3698" s="970"/>
      <c r="H3698" s="967"/>
      <c r="I3698" s="970"/>
      <c r="J3698" s="967"/>
      <c r="K3698" s="970"/>
      <c r="L3698" s="967"/>
      <c r="M3698" s="970"/>
      <c r="N3698" s="967"/>
      <c r="O3698" s="970"/>
      <c r="P3698" s="967"/>
      <c r="Q3698" s="970"/>
      <c r="R3698" s="967"/>
      <c r="S3698" s="970"/>
      <c r="T3698" s="967"/>
      <c r="U3698" s="970"/>
      <c r="V3698" s="967"/>
      <c r="W3698" s="970"/>
      <c r="X3698" s="1261"/>
    </row>
    <row r="3699" spans="1:24" ht="25.2" hidden="1" customHeight="1" outlineLevel="2">
      <c r="A3699" s="1018">
        <v>44476</v>
      </c>
      <c r="B3699" s="1163" t="s">
        <v>5698</v>
      </c>
      <c r="C3699" s="955" t="s">
        <v>9450</v>
      </c>
      <c r="D3699" s="966"/>
      <c r="E3699" s="968"/>
      <c r="F3699" s="969" t="s">
        <v>5700</v>
      </c>
      <c r="G3699" s="970"/>
      <c r="H3699" s="967"/>
      <c r="I3699" s="970"/>
      <c r="J3699" s="967"/>
      <c r="K3699" s="970"/>
      <c r="L3699" s="967"/>
      <c r="M3699" s="970"/>
      <c r="N3699" s="967"/>
      <c r="O3699" s="970"/>
      <c r="P3699" s="967"/>
      <c r="Q3699" s="970"/>
      <c r="R3699" s="967"/>
      <c r="S3699" s="970"/>
      <c r="T3699" s="967"/>
      <c r="U3699" s="970"/>
      <c r="V3699" s="967"/>
      <c r="W3699" s="970"/>
      <c r="X3699" s="1261"/>
    </row>
    <row r="3700" spans="1:24" ht="25.2" hidden="1" customHeight="1" outlineLevel="2">
      <c r="A3700" s="1018">
        <v>44476</v>
      </c>
      <c r="B3700" s="1163" t="s">
        <v>5698</v>
      </c>
      <c r="C3700" s="955" t="s">
        <v>9451</v>
      </c>
      <c r="D3700" s="966"/>
      <c r="E3700" s="977" t="s">
        <v>5700</v>
      </c>
      <c r="F3700" s="972"/>
      <c r="G3700" s="970"/>
      <c r="H3700" s="967"/>
      <c r="I3700" s="970"/>
      <c r="J3700" s="967"/>
      <c r="K3700" s="970"/>
      <c r="L3700" s="967"/>
      <c r="M3700" s="973" t="s">
        <v>5700</v>
      </c>
      <c r="N3700" s="967"/>
      <c r="O3700" s="970"/>
      <c r="P3700" s="967"/>
      <c r="Q3700" s="970"/>
      <c r="R3700" s="967"/>
      <c r="S3700" s="970"/>
      <c r="T3700" s="967"/>
      <c r="U3700" s="970"/>
      <c r="V3700" s="967"/>
      <c r="W3700" s="970"/>
      <c r="X3700" s="1261"/>
    </row>
    <row r="3701" spans="1:24" ht="25.2" hidden="1" customHeight="1" outlineLevel="2">
      <c r="A3701" s="1018">
        <v>44476</v>
      </c>
      <c r="B3701" s="1163" t="s">
        <v>5698</v>
      </c>
      <c r="C3701" s="955" t="s">
        <v>9452</v>
      </c>
      <c r="D3701" s="966"/>
      <c r="E3701" s="977" t="s">
        <v>5700</v>
      </c>
      <c r="F3701" s="972"/>
      <c r="G3701" s="970"/>
      <c r="H3701" s="967"/>
      <c r="I3701" s="970"/>
      <c r="J3701" s="967"/>
      <c r="K3701" s="970"/>
      <c r="L3701" s="967"/>
      <c r="M3701" s="973" t="s">
        <v>5700</v>
      </c>
      <c r="N3701" s="967"/>
      <c r="O3701" s="970"/>
      <c r="P3701" s="967"/>
      <c r="Q3701" s="970"/>
      <c r="R3701" s="967"/>
      <c r="S3701" s="970"/>
      <c r="T3701" s="967"/>
      <c r="U3701" s="970"/>
      <c r="V3701" s="967"/>
      <c r="W3701" s="970"/>
      <c r="X3701" s="1261"/>
    </row>
    <row r="3702" spans="1:24" ht="12.6" hidden="1" customHeight="1" outlineLevel="2">
      <c r="A3702" s="1018">
        <v>44476</v>
      </c>
      <c r="B3702" s="1163" t="s">
        <v>5698</v>
      </c>
      <c r="C3702" s="955" t="s">
        <v>9453</v>
      </c>
      <c r="D3702" s="966"/>
      <c r="E3702" s="968"/>
      <c r="F3702" s="969" t="s">
        <v>5700</v>
      </c>
      <c r="G3702" s="970"/>
      <c r="H3702" s="967"/>
      <c r="I3702" s="970"/>
      <c r="J3702" s="967"/>
      <c r="K3702" s="970"/>
      <c r="L3702" s="967"/>
      <c r="M3702" s="970"/>
      <c r="N3702" s="967"/>
      <c r="O3702" s="970"/>
      <c r="P3702" s="967"/>
      <c r="Q3702" s="970"/>
      <c r="R3702" s="967"/>
      <c r="S3702" s="970"/>
      <c r="T3702" s="967"/>
      <c r="U3702" s="970"/>
      <c r="V3702" s="967"/>
      <c r="W3702" s="970"/>
      <c r="X3702" s="1261"/>
    </row>
    <row r="3703" spans="1:24" ht="25.2" hidden="1" customHeight="1" outlineLevel="2">
      <c r="A3703" s="1018">
        <v>44476</v>
      </c>
      <c r="B3703" s="1163" t="s">
        <v>5698</v>
      </c>
      <c r="C3703" s="955" t="s">
        <v>9454</v>
      </c>
      <c r="D3703" s="966"/>
      <c r="E3703" s="968"/>
      <c r="F3703" s="972"/>
      <c r="G3703" s="973" t="s">
        <v>5700</v>
      </c>
      <c r="H3703" s="967"/>
      <c r="I3703" s="970"/>
      <c r="J3703" s="967"/>
      <c r="K3703" s="970"/>
      <c r="L3703" s="967"/>
      <c r="M3703" s="970"/>
      <c r="N3703" s="967"/>
      <c r="O3703" s="970"/>
      <c r="P3703" s="967"/>
      <c r="Q3703" s="970"/>
      <c r="R3703" s="967"/>
      <c r="S3703" s="970"/>
      <c r="T3703" s="967"/>
      <c r="U3703" s="970"/>
      <c r="V3703" s="967"/>
      <c r="W3703" s="970"/>
      <c r="X3703" s="1261"/>
    </row>
    <row r="3704" spans="1:24" ht="12.6" hidden="1" customHeight="1" outlineLevel="2">
      <c r="A3704" s="1018">
        <v>44476</v>
      </c>
      <c r="B3704" s="1163" t="s">
        <v>5698</v>
      </c>
      <c r="C3704" s="955" t="s">
        <v>9455</v>
      </c>
      <c r="D3704" s="966"/>
      <c r="E3704" s="977" t="s">
        <v>5700</v>
      </c>
      <c r="F3704" s="972"/>
      <c r="G3704" s="970"/>
      <c r="H3704" s="967"/>
      <c r="I3704" s="970"/>
      <c r="J3704" s="967"/>
      <c r="K3704" s="970"/>
      <c r="L3704" s="967"/>
      <c r="M3704" s="970"/>
      <c r="N3704" s="967"/>
      <c r="O3704" s="970"/>
      <c r="P3704" s="967"/>
      <c r="Q3704" s="970"/>
      <c r="R3704" s="967"/>
      <c r="S3704" s="970"/>
      <c r="T3704" s="967"/>
      <c r="U3704" s="970"/>
      <c r="V3704" s="967"/>
      <c r="W3704" s="970"/>
      <c r="X3704" s="1261"/>
    </row>
    <row r="3705" spans="1:24" ht="25.2" hidden="1" customHeight="1" outlineLevel="2">
      <c r="A3705" s="1018">
        <v>44476</v>
      </c>
      <c r="B3705" s="1163" t="s">
        <v>5698</v>
      </c>
      <c r="C3705" s="955" t="s">
        <v>9456</v>
      </c>
      <c r="D3705" s="966"/>
      <c r="E3705" s="968"/>
      <c r="F3705" s="972"/>
      <c r="G3705" s="970"/>
      <c r="H3705" s="967"/>
      <c r="I3705" s="970"/>
      <c r="J3705" s="967"/>
      <c r="K3705" s="970"/>
      <c r="L3705" s="967"/>
      <c r="M3705" s="970"/>
      <c r="N3705" s="967"/>
      <c r="O3705" s="970"/>
      <c r="P3705" s="967"/>
      <c r="Q3705" s="973" t="s">
        <v>5700</v>
      </c>
      <c r="R3705" s="967"/>
      <c r="S3705" s="970"/>
      <c r="T3705" s="967"/>
      <c r="U3705" s="970"/>
      <c r="V3705" s="967"/>
      <c r="W3705" s="970"/>
      <c r="X3705" s="1261"/>
    </row>
    <row r="3706" spans="1:24" ht="12.6" hidden="1" customHeight="1" outlineLevel="2">
      <c r="A3706" s="1018">
        <v>44476</v>
      </c>
      <c r="B3706" s="1163" t="s">
        <v>5706</v>
      </c>
      <c r="C3706" s="955" t="s">
        <v>9457</v>
      </c>
      <c r="D3706" s="975" t="s">
        <v>5700</v>
      </c>
      <c r="E3706" s="968"/>
      <c r="F3706" s="972"/>
      <c r="G3706" s="970"/>
      <c r="H3706" s="967"/>
      <c r="I3706" s="970"/>
      <c r="J3706" s="967"/>
      <c r="K3706" s="970"/>
      <c r="L3706" s="967"/>
      <c r="M3706" s="970"/>
      <c r="N3706" s="967"/>
      <c r="O3706" s="970"/>
      <c r="P3706" s="967"/>
      <c r="Q3706" s="970"/>
      <c r="R3706" s="967"/>
      <c r="S3706" s="970"/>
      <c r="T3706" s="967"/>
      <c r="U3706" s="970"/>
      <c r="V3706" s="967"/>
      <c r="W3706" s="970"/>
      <c r="X3706" s="1261"/>
    </row>
    <row r="3707" spans="1:24" ht="12.6" hidden="1" customHeight="1" outlineLevel="2">
      <c r="A3707" s="1018">
        <v>44476</v>
      </c>
      <c r="B3707" s="1163" t="s">
        <v>5723</v>
      </c>
      <c r="C3707" s="955" t="s">
        <v>9458</v>
      </c>
      <c r="D3707" s="966"/>
      <c r="E3707" s="968"/>
      <c r="F3707" s="969" t="s">
        <v>5700</v>
      </c>
      <c r="G3707" s="970"/>
      <c r="H3707" s="967"/>
      <c r="I3707" s="970"/>
      <c r="J3707" s="967"/>
      <c r="K3707" s="970"/>
      <c r="L3707" s="967"/>
      <c r="M3707" s="970"/>
      <c r="N3707" s="967"/>
      <c r="O3707" s="970"/>
      <c r="P3707" s="967"/>
      <c r="Q3707" s="970"/>
      <c r="R3707" s="967"/>
      <c r="S3707" s="970"/>
      <c r="T3707" s="967"/>
      <c r="U3707" s="970"/>
      <c r="V3707" s="967"/>
      <c r="W3707" s="970"/>
      <c r="X3707" s="1261"/>
    </row>
    <row r="3708" spans="1:24" ht="12.6" hidden="1" customHeight="1" outlineLevel="2">
      <c r="A3708" s="1018">
        <v>44476</v>
      </c>
      <c r="B3708" s="1163" t="s">
        <v>5723</v>
      </c>
      <c r="C3708" s="955" t="s">
        <v>9459</v>
      </c>
      <c r="D3708" s="966"/>
      <c r="E3708" s="968"/>
      <c r="F3708" s="972"/>
      <c r="G3708" s="970"/>
      <c r="H3708" s="967"/>
      <c r="I3708" s="970"/>
      <c r="J3708" s="967"/>
      <c r="K3708" s="970"/>
      <c r="L3708" s="967"/>
      <c r="M3708" s="970"/>
      <c r="N3708" s="967"/>
      <c r="O3708" s="970"/>
      <c r="P3708" s="967"/>
      <c r="Q3708" s="970"/>
      <c r="R3708" s="974" t="s">
        <v>5700</v>
      </c>
      <c r="S3708" s="970"/>
      <c r="T3708" s="967"/>
      <c r="U3708" s="970"/>
      <c r="V3708" s="967"/>
      <c r="W3708" s="970"/>
      <c r="X3708" s="1261"/>
    </row>
    <row r="3709" spans="1:24" ht="12.6" hidden="1" customHeight="1" outlineLevel="2">
      <c r="A3709" s="1018">
        <v>44476</v>
      </c>
      <c r="B3709" s="1163" t="s">
        <v>5698</v>
      </c>
      <c r="C3709" s="955" t="s">
        <v>9460</v>
      </c>
      <c r="D3709" s="966"/>
      <c r="E3709" s="968"/>
      <c r="F3709" s="972"/>
      <c r="G3709" s="970"/>
      <c r="H3709" s="967"/>
      <c r="I3709" s="970"/>
      <c r="J3709" s="967"/>
      <c r="K3709" s="970"/>
      <c r="L3709" s="967"/>
      <c r="M3709" s="970"/>
      <c r="N3709" s="967"/>
      <c r="O3709" s="970"/>
      <c r="P3709" s="967"/>
      <c r="Q3709" s="970"/>
      <c r="R3709" s="967"/>
      <c r="S3709" s="970"/>
      <c r="T3709" s="974" t="s">
        <v>5700</v>
      </c>
      <c r="U3709" s="970"/>
      <c r="V3709" s="967"/>
      <c r="W3709" s="970"/>
      <c r="X3709" s="1261"/>
    </row>
    <row r="3710" spans="1:24" ht="12.6" hidden="1" customHeight="1" outlineLevel="2">
      <c r="A3710" s="1018">
        <v>44476</v>
      </c>
      <c r="B3710" s="1163" t="s">
        <v>5698</v>
      </c>
      <c r="C3710" s="955" t="s">
        <v>9461</v>
      </c>
      <c r="D3710" s="966"/>
      <c r="E3710" s="968"/>
      <c r="F3710" s="972"/>
      <c r="G3710" s="970"/>
      <c r="H3710" s="974" t="s">
        <v>5700</v>
      </c>
      <c r="I3710" s="970"/>
      <c r="J3710" s="967"/>
      <c r="K3710" s="970"/>
      <c r="L3710" s="967"/>
      <c r="M3710" s="970"/>
      <c r="N3710" s="967"/>
      <c r="O3710" s="970"/>
      <c r="P3710" s="967"/>
      <c r="Q3710" s="973" t="s">
        <v>5700</v>
      </c>
      <c r="R3710" s="967"/>
      <c r="S3710" s="973" t="s">
        <v>5700</v>
      </c>
      <c r="T3710" s="967"/>
      <c r="U3710" s="970"/>
      <c r="V3710" s="967"/>
      <c r="W3710" s="970"/>
      <c r="X3710" s="1261"/>
    </row>
    <row r="3711" spans="1:24" ht="12.6" hidden="1" customHeight="1" outlineLevel="1" collapsed="1">
      <c r="A3711" s="964">
        <v>44477</v>
      </c>
      <c r="B3711" s="1163" t="s">
        <v>5698</v>
      </c>
      <c r="C3711" s="955" t="s">
        <v>9462</v>
      </c>
      <c r="D3711" s="966"/>
      <c r="E3711" s="968"/>
      <c r="F3711" s="972"/>
      <c r="G3711" s="970"/>
      <c r="H3711" s="967"/>
      <c r="I3711" s="970"/>
      <c r="J3711" s="967"/>
      <c r="K3711" s="970"/>
      <c r="L3711" s="967"/>
      <c r="M3711" s="970"/>
      <c r="N3711" s="967"/>
      <c r="O3711" s="970"/>
      <c r="P3711" s="967"/>
      <c r="Q3711" s="970"/>
      <c r="R3711" s="967"/>
      <c r="S3711" s="970"/>
      <c r="T3711" s="974" t="s">
        <v>5700</v>
      </c>
      <c r="U3711" s="970"/>
      <c r="V3711" s="967"/>
      <c r="W3711" s="970"/>
      <c r="X3711" s="1261"/>
    </row>
    <row r="3712" spans="1:24" ht="12.6" hidden="1" customHeight="1" outlineLevel="2">
      <c r="A3712" s="964">
        <v>44477</v>
      </c>
      <c r="B3712" s="1163" t="s">
        <v>5698</v>
      </c>
      <c r="C3712" s="955" t="s">
        <v>9463</v>
      </c>
      <c r="D3712" s="966"/>
      <c r="E3712" s="968"/>
      <c r="F3712" s="969" t="s">
        <v>5700</v>
      </c>
      <c r="G3712" s="970"/>
      <c r="H3712" s="967"/>
      <c r="I3712" s="970"/>
      <c r="J3712" s="967"/>
      <c r="K3712" s="970"/>
      <c r="L3712" s="967"/>
      <c r="M3712" s="970"/>
      <c r="N3712" s="967"/>
      <c r="O3712" s="970"/>
      <c r="P3712" s="967"/>
      <c r="Q3712" s="970"/>
      <c r="R3712" s="967"/>
      <c r="S3712" s="970"/>
      <c r="T3712" s="967"/>
      <c r="U3712" s="970"/>
      <c r="V3712" s="967"/>
      <c r="W3712" s="970"/>
      <c r="X3712" s="1261"/>
    </row>
    <row r="3713" spans="1:24" ht="25.2" hidden="1" customHeight="1" outlineLevel="2">
      <c r="A3713" s="964">
        <v>44477</v>
      </c>
      <c r="B3713" s="1163" t="s">
        <v>5698</v>
      </c>
      <c r="C3713" s="955" t="s">
        <v>9464</v>
      </c>
      <c r="D3713" s="975" t="s">
        <v>5700</v>
      </c>
      <c r="E3713" s="968"/>
      <c r="F3713" s="972"/>
      <c r="G3713" s="970"/>
      <c r="H3713" s="967"/>
      <c r="I3713" s="970"/>
      <c r="J3713" s="967"/>
      <c r="K3713" s="970"/>
      <c r="L3713" s="967"/>
      <c r="M3713" s="970"/>
      <c r="N3713" s="967"/>
      <c r="O3713" s="970"/>
      <c r="P3713" s="967"/>
      <c r="Q3713" s="970"/>
      <c r="R3713" s="967"/>
      <c r="S3713" s="970"/>
      <c r="T3713" s="967"/>
      <c r="U3713" s="970"/>
      <c r="V3713" s="967"/>
      <c r="W3713" s="970"/>
      <c r="X3713" s="1261"/>
    </row>
    <row r="3714" spans="1:24" ht="12.6" hidden="1" customHeight="1" outlineLevel="2">
      <c r="A3714" s="964">
        <v>44477</v>
      </c>
      <c r="B3714" s="1163" t="s">
        <v>5698</v>
      </c>
      <c r="C3714" s="955" t="s">
        <v>9465</v>
      </c>
      <c r="D3714" s="975" t="s">
        <v>5700</v>
      </c>
      <c r="E3714" s="968"/>
      <c r="F3714" s="972"/>
      <c r="G3714" s="970"/>
      <c r="H3714" s="967"/>
      <c r="I3714" s="970"/>
      <c r="J3714" s="967"/>
      <c r="K3714" s="970"/>
      <c r="L3714" s="967"/>
      <c r="M3714" s="970"/>
      <c r="N3714" s="967"/>
      <c r="O3714" s="970"/>
      <c r="P3714" s="967"/>
      <c r="Q3714" s="970"/>
      <c r="R3714" s="967"/>
      <c r="S3714" s="970"/>
      <c r="T3714" s="967"/>
      <c r="U3714" s="970"/>
      <c r="V3714" s="967"/>
      <c r="W3714" s="970"/>
      <c r="X3714" s="1261"/>
    </row>
    <row r="3715" spans="1:24" ht="12.6" hidden="1" customHeight="1" outlineLevel="2">
      <c r="A3715" s="964">
        <v>44477</v>
      </c>
      <c r="B3715" s="1163" t="s">
        <v>5698</v>
      </c>
      <c r="C3715" s="955" t="s">
        <v>9466</v>
      </c>
      <c r="D3715" s="966"/>
      <c r="E3715" s="968"/>
      <c r="F3715" s="972"/>
      <c r="G3715" s="970"/>
      <c r="H3715" s="967"/>
      <c r="I3715" s="970"/>
      <c r="J3715" s="967"/>
      <c r="K3715" s="970"/>
      <c r="L3715" s="967"/>
      <c r="M3715" s="970"/>
      <c r="N3715" s="967"/>
      <c r="O3715" s="970"/>
      <c r="P3715" s="967"/>
      <c r="Q3715" s="970"/>
      <c r="R3715" s="967"/>
      <c r="S3715" s="970"/>
      <c r="T3715" s="967"/>
      <c r="U3715" s="970"/>
      <c r="V3715" s="967"/>
      <c r="W3715" s="970"/>
      <c r="X3715" s="1261"/>
    </row>
    <row r="3716" spans="1:24" ht="25.2" hidden="1" customHeight="1" outlineLevel="2">
      <c r="A3716" s="964">
        <v>44477</v>
      </c>
      <c r="B3716" s="1163" t="s">
        <v>5698</v>
      </c>
      <c r="C3716" s="955" t="s">
        <v>9467</v>
      </c>
      <c r="D3716" s="966"/>
      <c r="E3716" s="968"/>
      <c r="F3716" s="972"/>
      <c r="G3716" s="970"/>
      <c r="H3716" s="967"/>
      <c r="I3716" s="970"/>
      <c r="J3716" s="967"/>
      <c r="K3716" s="970"/>
      <c r="L3716" s="967"/>
      <c r="M3716" s="970"/>
      <c r="N3716" s="967"/>
      <c r="O3716" s="970"/>
      <c r="P3716" s="967"/>
      <c r="Q3716" s="970"/>
      <c r="R3716" s="967"/>
      <c r="S3716" s="970"/>
      <c r="T3716" s="967"/>
      <c r="U3716" s="970"/>
      <c r="V3716" s="967"/>
      <c r="W3716" s="970"/>
      <c r="X3716" s="1261"/>
    </row>
    <row r="3717" spans="1:24" ht="12.6" hidden="1" customHeight="1" outlineLevel="2">
      <c r="A3717" s="964">
        <v>44477</v>
      </c>
      <c r="B3717" s="1163" t="s">
        <v>5698</v>
      </c>
      <c r="C3717" s="955" t="s">
        <v>9468</v>
      </c>
      <c r="D3717" s="966"/>
      <c r="E3717" s="968"/>
      <c r="F3717" s="972"/>
      <c r="G3717" s="970"/>
      <c r="H3717" s="967"/>
      <c r="I3717" s="970"/>
      <c r="J3717" s="967"/>
      <c r="K3717" s="970"/>
      <c r="L3717" s="967"/>
      <c r="M3717" s="970"/>
      <c r="N3717" s="967"/>
      <c r="O3717" s="970"/>
      <c r="P3717" s="967"/>
      <c r="Q3717" s="973" t="s">
        <v>5700</v>
      </c>
      <c r="R3717" s="967"/>
      <c r="S3717" s="970"/>
      <c r="T3717" s="967"/>
      <c r="U3717" s="970"/>
      <c r="V3717" s="967"/>
      <c r="W3717" s="970"/>
      <c r="X3717" s="1261"/>
    </row>
    <row r="3718" spans="1:24" ht="12.6" hidden="1" customHeight="1" outlineLevel="2">
      <c r="A3718" s="964">
        <v>44477</v>
      </c>
      <c r="B3718" s="1163" t="s">
        <v>5698</v>
      </c>
      <c r="C3718" s="955" t="s">
        <v>9469</v>
      </c>
      <c r="D3718" s="966"/>
      <c r="E3718" s="968"/>
      <c r="F3718" s="972"/>
      <c r="G3718" s="970"/>
      <c r="H3718" s="974" t="s">
        <v>5700</v>
      </c>
      <c r="I3718" s="970"/>
      <c r="J3718" s="967"/>
      <c r="K3718" s="970"/>
      <c r="L3718" s="967"/>
      <c r="M3718" s="970"/>
      <c r="N3718" s="967"/>
      <c r="O3718" s="970"/>
      <c r="P3718" s="967"/>
      <c r="Q3718" s="970"/>
      <c r="R3718" s="967"/>
      <c r="S3718" s="970"/>
      <c r="T3718" s="967"/>
      <c r="U3718" s="970"/>
      <c r="V3718" s="967"/>
      <c r="W3718" s="970"/>
      <c r="X3718" s="1261"/>
    </row>
    <row r="3719" spans="1:24" ht="25.2" hidden="1" customHeight="1" outlineLevel="1" collapsed="1">
      <c r="A3719" s="978">
        <v>44480</v>
      </c>
      <c r="B3719" s="1163" t="s">
        <v>5698</v>
      </c>
      <c r="C3719" s="955" t="s">
        <v>9470</v>
      </c>
      <c r="D3719" s="966"/>
      <c r="E3719" s="977" t="s">
        <v>5700</v>
      </c>
      <c r="F3719" s="972"/>
      <c r="G3719" s="970"/>
      <c r="H3719" s="967"/>
      <c r="I3719" s="970"/>
      <c r="J3719" s="967"/>
      <c r="K3719" s="970"/>
      <c r="L3719" s="967"/>
      <c r="M3719" s="970"/>
      <c r="N3719" s="967"/>
      <c r="O3719" s="970"/>
      <c r="P3719" s="967"/>
      <c r="Q3719" s="970"/>
      <c r="R3719" s="967"/>
      <c r="S3719" s="970"/>
      <c r="T3719" s="967"/>
      <c r="U3719" s="970"/>
      <c r="V3719" s="967"/>
      <c r="W3719" s="970"/>
      <c r="X3719" s="1261"/>
    </row>
    <row r="3720" spans="1:24" ht="12.6" hidden="1" customHeight="1" outlineLevel="2">
      <c r="A3720" s="978">
        <v>44480</v>
      </c>
      <c r="B3720" s="1163" t="s">
        <v>5706</v>
      </c>
      <c r="C3720" s="955" t="s">
        <v>9471</v>
      </c>
      <c r="D3720" s="966"/>
      <c r="E3720" s="977" t="s">
        <v>5700</v>
      </c>
      <c r="F3720" s="972"/>
      <c r="G3720" s="970"/>
      <c r="H3720" s="967"/>
      <c r="I3720" s="970"/>
      <c r="J3720" s="967"/>
      <c r="K3720" s="970"/>
      <c r="L3720" s="967"/>
      <c r="M3720" s="970"/>
      <c r="N3720" s="967"/>
      <c r="O3720" s="970"/>
      <c r="P3720" s="967"/>
      <c r="Q3720" s="970"/>
      <c r="R3720" s="967"/>
      <c r="S3720" s="970"/>
      <c r="T3720" s="967"/>
      <c r="U3720" s="970"/>
      <c r="V3720" s="967"/>
      <c r="W3720" s="970"/>
      <c r="X3720" s="1261"/>
    </row>
    <row r="3721" spans="1:24" ht="25.2" hidden="1" customHeight="1" outlineLevel="2">
      <c r="A3721" s="978">
        <v>44480</v>
      </c>
      <c r="B3721" s="1163" t="s">
        <v>5706</v>
      </c>
      <c r="C3721" s="955" t="s">
        <v>9472</v>
      </c>
      <c r="D3721" s="966"/>
      <c r="E3721" s="968"/>
      <c r="F3721" s="972"/>
      <c r="G3721" s="970"/>
      <c r="H3721" s="967"/>
      <c r="I3721" s="970"/>
      <c r="J3721" s="967"/>
      <c r="K3721" s="970"/>
      <c r="L3721" s="967"/>
      <c r="M3721" s="970"/>
      <c r="N3721" s="967"/>
      <c r="O3721" s="970"/>
      <c r="P3721" s="967"/>
      <c r="Q3721" s="970"/>
      <c r="R3721" s="967"/>
      <c r="S3721" s="970"/>
      <c r="T3721" s="974" t="s">
        <v>5700</v>
      </c>
      <c r="U3721" s="970"/>
      <c r="V3721" s="967"/>
      <c r="W3721" s="970"/>
      <c r="X3721" s="1261"/>
    </row>
    <row r="3722" spans="1:24" ht="12.6" hidden="1" customHeight="1" outlineLevel="2">
      <c r="A3722" s="978">
        <v>44480</v>
      </c>
      <c r="B3722" s="1163" t="s">
        <v>5698</v>
      </c>
      <c r="C3722" s="955" t="s">
        <v>9473</v>
      </c>
      <c r="D3722" s="975" t="s">
        <v>5700</v>
      </c>
      <c r="E3722" s="977"/>
      <c r="F3722" s="969" t="s">
        <v>5700</v>
      </c>
      <c r="G3722" s="970"/>
      <c r="H3722" s="967"/>
      <c r="I3722" s="970"/>
      <c r="J3722" s="967"/>
      <c r="K3722" s="970"/>
      <c r="L3722" s="967"/>
      <c r="M3722" s="970"/>
      <c r="N3722" s="967"/>
      <c r="O3722" s="970"/>
      <c r="P3722" s="967"/>
      <c r="Q3722" s="970"/>
      <c r="R3722" s="967"/>
      <c r="S3722" s="970"/>
      <c r="T3722" s="967"/>
      <c r="U3722" s="970"/>
      <c r="V3722" s="967"/>
      <c r="W3722" s="970"/>
      <c r="X3722" s="1261"/>
    </row>
    <row r="3723" spans="1:24" ht="12.6" hidden="1" customHeight="1" outlineLevel="2">
      <c r="A3723" s="978">
        <v>44480</v>
      </c>
      <c r="B3723" s="1163" t="s">
        <v>5698</v>
      </c>
      <c r="C3723" s="955" t="s">
        <v>9474</v>
      </c>
      <c r="D3723" s="966"/>
      <c r="E3723" s="968"/>
      <c r="F3723" s="969" t="s">
        <v>5700</v>
      </c>
      <c r="G3723" s="970"/>
      <c r="H3723" s="967"/>
      <c r="I3723" s="970"/>
      <c r="J3723" s="967"/>
      <c r="K3723" s="970"/>
      <c r="L3723" s="967"/>
      <c r="M3723" s="970"/>
      <c r="N3723" s="967"/>
      <c r="O3723" s="970"/>
      <c r="P3723" s="967"/>
      <c r="Q3723" s="970"/>
      <c r="R3723" s="967"/>
      <c r="S3723" s="970"/>
      <c r="T3723" s="967"/>
      <c r="U3723" s="970"/>
      <c r="V3723" s="967"/>
      <c r="W3723" s="970"/>
      <c r="X3723" s="1261"/>
    </row>
    <row r="3724" spans="1:24" ht="12.6" hidden="1" customHeight="1" outlineLevel="2">
      <c r="A3724" s="978">
        <v>44480</v>
      </c>
      <c r="B3724" s="1163" t="s">
        <v>5698</v>
      </c>
      <c r="C3724" s="955" t="s">
        <v>9475</v>
      </c>
      <c r="D3724" s="966"/>
      <c r="E3724" s="968"/>
      <c r="F3724" s="972"/>
      <c r="G3724" s="970"/>
      <c r="H3724" s="967"/>
      <c r="I3724" s="970"/>
      <c r="J3724" s="974" t="s">
        <v>5700</v>
      </c>
      <c r="K3724" s="970"/>
      <c r="L3724" s="967"/>
      <c r="M3724" s="970"/>
      <c r="N3724" s="967"/>
      <c r="O3724" s="973" t="s">
        <v>5700</v>
      </c>
      <c r="P3724" s="967"/>
      <c r="Q3724" s="970"/>
      <c r="R3724" s="967"/>
      <c r="S3724" s="970"/>
      <c r="T3724" s="967"/>
      <c r="U3724" s="970"/>
      <c r="V3724" s="967"/>
      <c r="W3724" s="970"/>
      <c r="X3724" s="1261"/>
    </row>
    <row r="3725" spans="1:24" ht="12.6" hidden="1" customHeight="1" outlineLevel="2">
      <c r="A3725" s="978">
        <v>44480</v>
      </c>
      <c r="B3725" s="1163" t="s">
        <v>5698</v>
      </c>
      <c r="C3725" s="955" t="s">
        <v>9476</v>
      </c>
      <c r="D3725" s="966"/>
      <c r="E3725" s="968"/>
      <c r="F3725" s="972"/>
      <c r="G3725" s="970"/>
      <c r="H3725" s="967"/>
      <c r="I3725" s="970"/>
      <c r="J3725" s="967"/>
      <c r="K3725" s="970"/>
      <c r="L3725" s="967"/>
      <c r="M3725" s="970"/>
      <c r="N3725" s="967"/>
      <c r="O3725" s="970"/>
      <c r="P3725" s="967"/>
      <c r="Q3725" s="970"/>
      <c r="R3725" s="967"/>
      <c r="S3725" s="970"/>
      <c r="T3725" s="974" t="s">
        <v>5700</v>
      </c>
      <c r="U3725" s="970"/>
      <c r="V3725" s="967"/>
      <c r="W3725" s="970"/>
      <c r="X3725" s="1261"/>
    </row>
    <row r="3726" spans="1:24" ht="25.2" hidden="1" customHeight="1" outlineLevel="2">
      <c r="A3726" s="978">
        <v>44480</v>
      </c>
      <c r="B3726" s="1163" t="s">
        <v>5706</v>
      </c>
      <c r="C3726" s="955" t="s">
        <v>9477</v>
      </c>
      <c r="D3726" s="966"/>
      <c r="E3726" s="968"/>
      <c r="F3726" s="972"/>
      <c r="G3726" s="970"/>
      <c r="H3726" s="967"/>
      <c r="I3726" s="970"/>
      <c r="J3726" s="967"/>
      <c r="K3726" s="970"/>
      <c r="L3726" s="967"/>
      <c r="M3726" s="970"/>
      <c r="N3726" s="967"/>
      <c r="O3726" s="970"/>
      <c r="P3726" s="967"/>
      <c r="Q3726" s="970"/>
      <c r="R3726" s="967"/>
      <c r="S3726" s="970"/>
      <c r="T3726" s="967"/>
      <c r="U3726" s="970"/>
      <c r="V3726" s="974" t="s">
        <v>5700</v>
      </c>
      <c r="W3726" s="970"/>
      <c r="X3726" s="1261"/>
    </row>
    <row r="3727" spans="1:24" ht="12.6" hidden="1" customHeight="1" outlineLevel="2">
      <c r="A3727" s="978">
        <v>44480</v>
      </c>
      <c r="B3727" s="1163" t="s">
        <v>5698</v>
      </c>
      <c r="C3727" s="955" t="s">
        <v>9478</v>
      </c>
      <c r="D3727" s="966"/>
      <c r="E3727" s="968"/>
      <c r="F3727" s="969" t="s">
        <v>5700</v>
      </c>
      <c r="G3727" s="970"/>
      <c r="H3727" s="967"/>
      <c r="I3727" s="970"/>
      <c r="J3727" s="974" t="s">
        <v>5700</v>
      </c>
      <c r="K3727" s="970"/>
      <c r="L3727" s="967"/>
      <c r="M3727" s="970"/>
      <c r="N3727" s="967"/>
      <c r="O3727" s="970"/>
      <c r="P3727" s="967"/>
      <c r="Q3727" s="970"/>
      <c r="R3727" s="967"/>
      <c r="S3727" s="970"/>
      <c r="T3727" s="967"/>
      <c r="U3727" s="970"/>
      <c r="V3727" s="967"/>
      <c r="W3727" s="970"/>
      <c r="X3727" s="1261"/>
    </row>
    <row r="3728" spans="1:24" ht="25.2" hidden="1" customHeight="1" outlineLevel="2">
      <c r="A3728" s="978">
        <v>44480</v>
      </c>
      <c r="B3728" s="1163" t="s">
        <v>5698</v>
      </c>
      <c r="C3728" s="955" t="s">
        <v>9479</v>
      </c>
      <c r="D3728" s="975" t="s">
        <v>5700</v>
      </c>
      <c r="E3728" s="968"/>
      <c r="F3728" s="972"/>
      <c r="G3728" s="970"/>
      <c r="H3728" s="967"/>
      <c r="I3728" s="970"/>
      <c r="J3728" s="967"/>
      <c r="K3728" s="970"/>
      <c r="L3728" s="967"/>
      <c r="M3728" s="970"/>
      <c r="N3728" s="967"/>
      <c r="O3728" s="970"/>
      <c r="P3728" s="967"/>
      <c r="Q3728" s="970"/>
      <c r="R3728" s="967"/>
      <c r="S3728" s="970"/>
      <c r="T3728" s="967"/>
      <c r="U3728" s="970"/>
      <c r="V3728" s="967"/>
      <c r="W3728" s="970"/>
      <c r="X3728" s="1261"/>
    </row>
    <row r="3729" spans="1:26" ht="25.2" hidden="1" customHeight="1" outlineLevel="2">
      <c r="A3729" s="978">
        <v>44480</v>
      </c>
      <c r="B3729" s="1163" t="s">
        <v>5698</v>
      </c>
      <c r="C3729" s="955" t="s">
        <v>9480</v>
      </c>
      <c r="D3729" s="966"/>
      <c r="E3729" s="968"/>
      <c r="F3729" s="972"/>
      <c r="G3729" s="970"/>
      <c r="H3729" s="967"/>
      <c r="I3729" s="970"/>
      <c r="J3729" s="967"/>
      <c r="K3729" s="970"/>
      <c r="L3729" s="967"/>
      <c r="M3729" s="970"/>
      <c r="N3729" s="967"/>
      <c r="O3729" s="970"/>
      <c r="P3729" s="967"/>
      <c r="Q3729" s="973" t="s">
        <v>5700</v>
      </c>
      <c r="R3729" s="967"/>
      <c r="S3729" s="970"/>
      <c r="T3729" s="967"/>
      <c r="U3729" s="970"/>
      <c r="V3729" s="967"/>
      <c r="W3729" s="970"/>
      <c r="X3729" s="1261"/>
      <c r="Y3729" s="967"/>
      <c r="Z3729" s="1032"/>
    </row>
    <row r="3730" spans="1:26" ht="12.6" hidden="1" customHeight="1" outlineLevel="2">
      <c r="A3730" s="978">
        <v>44480</v>
      </c>
      <c r="B3730" s="1163" t="s">
        <v>5698</v>
      </c>
      <c r="C3730" s="955" t="s">
        <v>9481</v>
      </c>
      <c r="D3730" s="966"/>
      <c r="E3730" s="977" t="s">
        <v>5700</v>
      </c>
      <c r="F3730" s="972"/>
      <c r="G3730" s="970"/>
      <c r="H3730" s="967"/>
      <c r="I3730" s="970"/>
      <c r="J3730" s="967"/>
      <c r="K3730" s="970"/>
      <c r="L3730" s="967"/>
      <c r="M3730" s="970"/>
      <c r="N3730" s="967"/>
      <c r="O3730" s="970"/>
      <c r="P3730" s="967"/>
      <c r="Q3730" s="970"/>
      <c r="R3730" s="967"/>
      <c r="S3730" s="970"/>
      <c r="T3730" s="967"/>
      <c r="U3730" s="970"/>
      <c r="V3730" s="967"/>
      <c r="W3730" s="970"/>
      <c r="X3730" s="1261"/>
      <c r="Y3730" s="967"/>
      <c r="Z3730" s="1032"/>
    </row>
    <row r="3731" spans="1:26" ht="25.2" hidden="1" customHeight="1" outlineLevel="2">
      <c r="A3731" s="978">
        <v>44480</v>
      </c>
      <c r="B3731" s="1163" t="s">
        <v>5706</v>
      </c>
      <c r="C3731" s="955" t="s">
        <v>9482</v>
      </c>
      <c r="D3731" s="966"/>
      <c r="E3731" s="968"/>
      <c r="F3731" s="969" t="s">
        <v>5700</v>
      </c>
      <c r="G3731" s="970"/>
      <c r="H3731" s="967"/>
      <c r="I3731" s="970"/>
      <c r="J3731" s="967"/>
      <c r="K3731" s="970"/>
      <c r="L3731" s="967"/>
      <c r="M3731" s="970"/>
      <c r="N3731" s="967"/>
      <c r="O3731" s="970"/>
      <c r="P3731" s="967"/>
      <c r="Q3731" s="970"/>
      <c r="R3731" s="967"/>
      <c r="S3731" s="970"/>
      <c r="T3731" s="967"/>
      <c r="U3731" s="970"/>
      <c r="V3731" s="967"/>
      <c r="W3731" s="970"/>
      <c r="X3731" s="1261"/>
      <c r="Y3731" s="967"/>
      <c r="Z3731" s="1032"/>
    </row>
    <row r="3732" spans="1:26" ht="25.2" hidden="1" customHeight="1" outlineLevel="2">
      <c r="A3732" s="978">
        <v>44480</v>
      </c>
      <c r="B3732" s="1163" t="s">
        <v>5698</v>
      </c>
      <c r="C3732" s="955" t="s">
        <v>9483</v>
      </c>
      <c r="D3732" s="966"/>
      <c r="E3732" s="968"/>
      <c r="F3732" s="969" t="s">
        <v>5700</v>
      </c>
      <c r="G3732" s="970"/>
      <c r="H3732" s="967"/>
      <c r="I3732" s="970"/>
      <c r="J3732" s="967"/>
      <c r="K3732" s="970"/>
      <c r="L3732" s="967"/>
      <c r="M3732" s="970"/>
      <c r="N3732" s="967"/>
      <c r="O3732" s="973" t="s">
        <v>5700</v>
      </c>
      <c r="P3732" s="967"/>
      <c r="Q3732" s="970"/>
      <c r="R3732" s="967"/>
      <c r="S3732" s="970"/>
      <c r="T3732" s="967"/>
      <c r="U3732" s="970"/>
      <c r="V3732" s="967"/>
      <c r="W3732" s="970"/>
      <c r="X3732" s="1261"/>
      <c r="Y3732" s="967"/>
      <c r="Z3732" s="1032"/>
    </row>
    <row r="3733" spans="1:26" ht="25.2" hidden="1" customHeight="1" outlineLevel="2">
      <c r="A3733" s="978">
        <v>44480</v>
      </c>
      <c r="B3733" s="1163" t="s">
        <v>5698</v>
      </c>
      <c r="C3733" s="955" t="s">
        <v>9484</v>
      </c>
      <c r="D3733" s="966"/>
      <c r="E3733" s="968"/>
      <c r="F3733" s="969" t="s">
        <v>5700</v>
      </c>
      <c r="G3733" s="970"/>
      <c r="H3733" s="967"/>
      <c r="I3733" s="970"/>
      <c r="J3733" s="967"/>
      <c r="K3733" s="970"/>
      <c r="L3733" s="974" t="s">
        <v>5700</v>
      </c>
      <c r="M3733" s="970"/>
      <c r="N3733" s="967"/>
      <c r="O3733" s="970"/>
      <c r="P3733" s="967"/>
      <c r="Q3733" s="970"/>
      <c r="R3733" s="967"/>
      <c r="S3733" s="970"/>
      <c r="T3733" s="967"/>
      <c r="U3733" s="970"/>
      <c r="V3733" s="967"/>
      <c r="W3733" s="970"/>
      <c r="X3733" s="1261"/>
      <c r="Y3733" s="967"/>
      <c r="Z3733" s="1032"/>
    </row>
    <row r="3734" spans="1:26" ht="12.6" hidden="1" customHeight="1" outlineLevel="2">
      <c r="A3734" s="978">
        <v>44480</v>
      </c>
      <c r="B3734" s="1163" t="s">
        <v>5739</v>
      </c>
      <c r="C3734" s="955" t="s">
        <v>9485</v>
      </c>
      <c r="D3734" s="966"/>
      <c r="E3734" s="977" t="s">
        <v>5700</v>
      </c>
      <c r="F3734" s="972"/>
      <c r="G3734" s="970"/>
      <c r="H3734" s="967"/>
      <c r="I3734" s="970"/>
      <c r="J3734" s="967"/>
      <c r="K3734" s="970"/>
      <c r="L3734" s="974" t="s">
        <v>5700</v>
      </c>
      <c r="M3734" s="970"/>
      <c r="N3734" s="967"/>
      <c r="O3734" s="970"/>
      <c r="P3734" s="967"/>
      <c r="Q3734" s="970"/>
      <c r="R3734" s="967"/>
      <c r="S3734" s="970"/>
      <c r="T3734" s="967"/>
      <c r="U3734" s="970"/>
      <c r="V3734" s="967"/>
      <c r="W3734" s="970"/>
      <c r="X3734" s="1261"/>
      <c r="Y3734" s="967"/>
      <c r="Z3734" s="1032"/>
    </row>
    <row r="3735" spans="1:26" ht="12.6" hidden="1" customHeight="1" outlineLevel="1" collapsed="1">
      <c r="A3735" s="996">
        <v>44481</v>
      </c>
      <c r="B3735" s="1163" t="s">
        <v>5698</v>
      </c>
      <c r="C3735" s="955" t="s">
        <v>9486</v>
      </c>
      <c r="D3735" s="966"/>
      <c r="E3735" s="968"/>
      <c r="F3735" s="969" t="s">
        <v>5700</v>
      </c>
      <c r="G3735" s="970"/>
      <c r="H3735" s="967"/>
      <c r="I3735" s="970"/>
      <c r="J3735" s="967"/>
      <c r="K3735" s="970"/>
      <c r="L3735" s="967"/>
      <c r="M3735" s="970"/>
      <c r="N3735" s="967"/>
      <c r="O3735" s="970"/>
      <c r="P3735" s="967"/>
      <c r="Q3735" s="970"/>
      <c r="R3735" s="967"/>
      <c r="S3735" s="970"/>
      <c r="T3735" s="967"/>
      <c r="U3735" s="970"/>
      <c r="V3735" s="967"/>
      <c r="W3735" s="970"/>
      <c r="X3735" s="1261"/>
      <c r="Y3735" s="967"/>
      <c r="Z3735" s="1032"/>
    </row>
    <row r="3736" spans="1:26" ht="12.6" hidden="1" customHeight="1" outlineLevel="2">
      <c r="A3736" s="996">
        <v>44481</v>
      </c>
      <c r="B3736" s="1163" t="s">
        <v>5698</v>
      </c>
      <c r="C3736" s="955" t="s">
        <v>9487</v>
      </c>
      <c r="D3736" s="975" t="s">
        <v>5700</v>
      </c>
      <c r="E3736" s="968"/>
      <c r="F3736" s="972"/>
      <c r="G3736" s="970"/>
      <c r="H3736" s="967"/>
      <c r="I3736" s="970"/>
      <c r="J3736" s="967"/>
      <c r="K3736" s="970"/>
      <c r="L3736" s="967"/>
      <c r="M3736" s="970"/>
      <c r="N3736" s="967"/>
      <c r="O3736" s="970"/>
      <c r="P3736" s="967"/>
      <c r="Q3736" s="970"/>
      <c r="R3736" s="967"/>
      <c r="S3736" s="970"/>
      <c r="T3736" s="967"/>
      <c r="U3736" s="970"/>
      <c r="V3736" s="967"/>
      <c r="W3736" s="970"/>
      <c r="X3736" s="1261"/>
      <c r="Y3736" s="967"/>
      <c r="Z3736" s="1301" t="s">
        <v>8948</v>
      </c>
    </row>
    <row r="3737" spans="1:26" ht="12.6" hidden="1" customHeight="1" outlineLevel="2">
      <c r="A3737" s="996">
        <v>44481</v>
      </c>
      <c r="B3737" s="1163" t="s">
        <v>5698</v>
      </c>
      <c r="C3737" s="955" t="s">
        <v>9488</v>
      </c>
      <c r="D3737" s="966"/>
      <c r="E3737" s="968"/>
      <c r="F3737" s="972"/>
      <c r="G3737" s="970"/>
      <c r="H3737" s="967"/>
      <c r="I3737" s="970"/>
      <c r="J3737" s="967"/>
      <c r="K3737" s="973" t="s">
        <v>5700</v>
      </c>
      <c r="L3737" s="967"/>
      <c r="M3737" s="970"/>
      <c r="N3737" s="967"/>
      <c r="O3737" s="970"/>
      <c r="P3737" s="967"/>
      <c r="Q3737" s="970"/>
      <c r="R3737" s="967"/>
      <c r="S3737" s="970"/>
      <c r="T3737" s="967"/>
      <c r="U3737" s="970"/>
      <c r="V3737" s="967"/>
      <c r="W3737" s="970"/>
      <c r="X3737" s="1261"/>
      <c r="Y3737" s="967"/>
      <c r="Z3737" s="1032"/>
    </row>
    <row r="3738" spans="1:26" ht="12.6" hidden="1" customHeight="1" outlineLevel="2">
      <c r="A3738" s="996">
        <v>44481</v>
      </c>
      <c r="B3738" s="1163" t="s">
        <v>5698</v>
      </c>
      <c r="C3738" s="955" t="s">
        <v>9489</v>
      </c>
      <c r="D3738" s="966"/>
      <c r="E3738" s="968"/>
      <c r="F3738" s="972"/>
      <c r="G3738" s="970"/>
      <c r="H3738" s="967"/>
      <c r="I3738" s="973" t="s">
        <v>5700</v>
      </c>
      <c r="J3738" s="967"/>
      <c r="K3738" s="973" t="s">
        <v>5700</v>
      </c>
      <c r="L3738" s="967"/>
      <c r="M3738" s="970"/>
      <c r="N3738" s="967"/>
      <c r="O3738" s="970"/>
      <c r="P3738" s="967"/>
      <c r="Q3738" s="970"/>
      <c r="R3738" s="967"/>
      <c r="S3738" s="970"/>
      <c r="T3738" s="967"/>
      <c r="U3738" s="970"/>
      <c r="V3738" s="967"/>
      <c r="W3738" s="970"/>
      <c r="X3738" s="1261"/>
      <c r="Y3738" s="967"/>
      <c r="Z3738" s="1032"/>
    </row>
    <row r="3739" spans="1:26" ht="12.6" hidden="1" customHeight="1" outlineLevel="2">
      <c r="A3739" s="996">
        <v>44481</v>
      </c>
      <c r="B3739" s="1163" t="s">
        <v>5698</v>
      </c>
      <c r="C3739" s="955" t="s">
        <v>9490</v>
      </c>
      <c r="D3739" s="975" t="s">
        <v>5700</v>
      </c>
      <c r="E3739" s="968"/>
      <c r="F3739" s="972"/>
      <c r="G3739" s="970"/>
      <c r="H3739" s="967"/>
      <c r="I3739" s="970"/>
      <c r="J3739" s="967"/>
      <c r="K3739" s="970"/>
      <c r="L3739" s="967"/>
      <c r="M3739" s="970"/>
      <c r="N3739" s="967"/>
      <c r="O3739" s="970"/>
      <c r="P3739" s="967"/>
      <c r="Q3739" s="970"/>
      <c r="R3739" s="967"/>
      <c r="S3739" s="970"/>
      <c r="T3739" s="967"/>
      <c r="U3739" s="970"/>
      <c r="V3739" s="967"/>
      <c r="W3739" s="970"/>
      <c r="X3739" s="1261"/>
      <c r="Y3739" s="967"/>
      <c r="Z3739" s="1032"/>
    </row>
    <row r="3740" spans="1:26" ht="12.6" hidden="1" customHeight="1" outlineLevel="2">
      <c r="A3740" s="996">
        <v>44481</v>
      </c>
      <c r="B3740" s="1163" t="s">
        <v>5698</v>
      </c>
      <c r="C3740" s="955" t="s">
        <v>9491</v>
      </c>
      <c r="D3740" s="966"/>
      <c r="E3740" s="977" t="s">
        <v>5700</v>
      </c>
      <c r="F3740" s="972"/>
      <c r="G3740" s="970"/>
      <c r="H3740" s="967"/>
      <c r="I3740" s="970"/>
      <c r="J3740" s="967"/>
      <c r="K3740" s="970"/>
      <c r="L3740" s="967"/>
      <c r="M3740" s="970"/>
      <c r="N3740" s="967"/>
      <c r="O3740" s="970"/>
      <c r="P3740" s="967"/>
      <c r="Q3740" s="970"/>
      <c r="R3740" s="967"/>
      <c r="S3740" s="970"/>
      <c r="T3740" s="967"/>
      <c r="U3740" s="970"/>
      <c r="V3740" s="967"/>
      <c r="W3740" s="970"/>
      <c r="X3740" s="1261"/>
      <c r="Y3740" s="967"/>
      <c r="Z3740" s="1032"/>
    </row>
    <row r="3741" spans="1:26" ht="12.6" hidden="1" customHeight="1" outlineLevel="2">
      <c r="A3741" s="996">
        <v>44481</v>
      </c>
      <c r="B3741" s="1163" t="s">
        <v>5698</v>
      </c>
      <c r="C3741" s="955" t="s">
        <v>9492</v>
      </c>
      <c r="D3741" s="975" t="s">
        <v>5700</v>
      </c>
      <c r="E3741" s="968"/>
      <c r="F3741" s="972"/>
      <c r="G3741" s="970"/>
      <c r="H3741" s="967"/>
      <c r="I3741" s="970"/>
      <c r="J3741" s="967"/>
      <c r="K3741" s="970"/>
      <c r="L3741" s="967"/>
      <c r="M3741" s="970"/>
      <c r="N3741" s="967"/>
      <c r="O3741" s="970"/>
      <c r="P3741" s="967"/>
      <c r="Q3741" s="970"/>
      <c r="R3741" s="967"/>
      <c r="S3741" s="970"/>
      <c r="T3741" s="967"/>
      <c r="U3741" s="970"/>
      <c r="V3741" s="967"/>
      <c r="W3741" s="970"/>
      <c r="X3741" s="1261"/>
      <c r="Y3741" s="967"/>
      <c r="Z3741" s="1032"/>
    </row>
    <row r="3742" spans="1:26" ht="12.6" hidden="1" customHeight="1" outlineLevel="2">
      <c r="A3742" s="996">
        <v>44481</v>
      </c>
      <c r="B3742" s="1163" t="s">
        <v>5698</v>
      </c>
      <c r="C3742" s="955" t="s">
        <v>9493</v>
      </c>
      <c r="D3742" s="966"/>
      <c r="E3742" s="977" t="s">
        <v>5700</v>
      </c>
      <c r="F3742" s="969" t="s">
        <v>5700</v>
      </c>
      <c r="G3742" s="970"/>
      <c r="H3742" s="967"/>
      <c r="I3742" s="970"/>
      <c r="J3742" s="967"/>
      <c r="K3742" s="970"/>
      <c r="L3742" s="967"/>
      <c r="M3742" s="970"/>
      <c r="N3742" s="967"/>
      <c r="O3742" s="970"/>
      <c r="P3742" s="967"/>
      <c r="Q3742" s="970"/>
      <c r="R3742" s="967"/>
      <c r="S3742" s="970"/>
      <c r="T3742" s="967"/>
      <c r="U3742" s="970"/>
      <c r="V3742" s="967"/>
      <c r="W3742" s="970"/>
      <c r="X3742" s="1261"/>
      <c r="Y3742" s="967"/>
      <c r="Z3742" s="1032"/>
    </row>
    <row r="3743" spans="1:26" ht="12.6" hidden="1" customHeight="1" outlineLevel="2">
      <c r="A3743" s="996">
        <v>44481</v>
      </c>
      <c r="B3743" s="1163" t="s">
        <v>5698</v>
      </c>
      <c r="C3743" s="955" t="s">
        <v>9494</v>
      </c>
      <c r="D3743" s="966"/>
      <c r="E3743" s="977" t="s">
        <v>5700</v>
      </c>
      <c r="F3743" s="972"/>
      <c r="G3743" s="970"/>
      <c r="H3743" s="967"/>
      <c r="I3743" s="970"/>
      <c r="J3743" s="967"/>
      <c r="K3743" s="970"/>
      <c r="L3743" s="967"/>
      <c r="M3743" s="970"/>
      <c r="N3743" s="967"/>
      <c r="O3743" s="970"/>
      <c r="P3743" s="967"/>
      <c r="Q3743" s="970"/>
      <c r="R3743" s="967"/>
      <c r="S3743" s="970"/>
      <c r="T3743" s="967"/>
      <c r="U3743" s="970"/>
      <c r="V3743" s="967"/>
      <c r="W3743" s="970"/>
      <c r="X3743" s="1261"/>
      <c r="Y3743" s="967"/>
      <c r="Z3743" s="1032"/>
    </row>
    <row r="3744" spans="1:26" ht="12.6" hidden="1" customHeight="1" outlineLevel="2">
      <c r="A3744" s="996">
        <v>44481</v>
      </c>
      <c r="B3744" s="1163" t="s">
        <v>5698</v>
      </c>
      <c r="C3744" s="955" t="s">
        <v>9495</v>
      </c>
      <c r="D3744" s="966"/>
      <c r="E3744" s="977" t="s">
        <v>5700</v>
      </c>
      <c r="F3744" s="972"/>
      <c r="G3744" s="970"/>
      <c r="H3744" s="967"/>
      <c r="I3744" s="970"/>
      <c r="J3744" s="967"/>
      <c r="K3744" s="970"/>
      <c r="L3744" s="967"/>
      <c r="M3744" s="970"/>
      <c r="N3744" s="967"/>
      <c r="O3744" s="970"/>
      <c r="P3744" s="967"/>
      <c r="Q3744" s="970"/>
      <c r="R3744" s="967"/>
      <c r="S3744" s="970"/>
      <c r="T3744" s="967"/>
      <c r="U3744" s="970"/>
      <c r="V3744" s="967"/>
      <c r="W3744" s="970"/>
      <c r="X3744" s="1261"/>
      <c r="Y3744" s="967"/>
      <c r="Z3744" s="1032"/>
    </row>
    <row r="3745" spans="1:26" ht="12.6" hidden="1" customHeight="1" outlineLevel="2">
      <c r="A3745" s="996">
        <v>44481</v>
      </c>
      <c r="B3745" s="1163" t="s">
        <v>5698</v>
      </c>
      <c r="C3745" s="955" t="s">
        <v>9496</v>
      </c>
      <c r="D3745" s="966"/>
      <c r="E3745" s="968"/>
      <c r="F3745" s="972"/>
      <c r="G3745" s="970"/>
      <c r="H3745" s="974" t="s">
        <v>5700</v>
      </c>
      <c r="I3745" s="973" t="s">
        <v>5700</v>
      </c>
      <c r="J3745" s="967"/>
      <c r="K3745" s="970"/>
      <c r="L3745" s="967"/>
      <c r="M3745" s="970"/>
      <c r="N3745" s="967"/>
      <c r="O3745" s="970"/>
      <c r="P3745" s="967"/>
      <c r="Q3745" s="970"/>
      <c r="R3745" s="967"/>
      <c r="S3745" s="970"/>
      <c r="T3745" s="967"/>
      <c r="U3745" s="970"/>
      <c r="V3745" s="967"/>
      <c r="W3745" s="970"/>
      <c r="X3745" s="1261"/>
      <c r="Y3745" s="967"/>
      <c r="Z3745" s="1032"/>
    </row>
    <row r="3746" spans="1:26" ht="12.6" hidden="1" customHeight="1" outlineLevel="2">
      <c r="A3746" s="996">
        <v>44481</v>
      </c>
      <c r="B3746" s="1163" t="s">
        <v>5698</v>
      </c>
      <c r="C3746" s="955" t="s">
        <v>9497</v>
      </c>
      <c r="D3746" s="966"/>
      <c r="E3746" s="968"/>
      <c r="F3746" s="969" t="s">
        <v>5700</v>
      </c>
      <c r="G3746" s="970"/>
      <c r="H3746" s="967"/>
      <c r="I3746" s="970"/>
      <c r="J3746" s="967"/>
      <c r="K3746" s="970"/>
      <c r="L3746" s="967"/>
      <c r="M3746" s="970"/>
      <c r="N3746" s="967"/>
      <c r="O3746" s="970"/>
      <c r="P3746" s="967"/>
      <c r="Q3746" s="970"/>
      <c r="R3746" s="967"/>
      <c r="S3746" s="970"/>
      <c r="T3746" s="967"/>
      <c r="U3746" s="970"/>
      <c r="V3746" s="967"/>
      <c r="W3746" s="970"/>
      <c r="X3746" s="1261"/>
      <c r="Y3746" s="967"/>
      <c r="Z3746" s="1032"/>
    </row>
    <row r="3747" spans="1:26" ht="12.6" hidden="1" customHeight="1" outlineLevel="2">
      <c r="A3747" s="996">
        <v>44481</v>
      </c>
      <c r="B3747" s="1163" t="s">
        <v>5698</v>
      </c>
      <c r="C3747" s="955" t="s">
        <v>9498</v>
      </c>
      <c r="D3747" s="966"/>
      <c r="E3747" s="968"/>
      <c r="F3747" s="969" t="s">
        <v>5700</v>
      </c>
      <c r="G3747" s="970"/>
      <c r="H3747" s="967"/>
      <c r="I3747" s="970"/>
      <c r="J3747" s="967"/>
      <c r="K3747" s="970"/>
      <c r="L3747" s="967"/>
      <c r="M3747" s="970"/>
      <c r="N3747" s="967"/>
      <c r="O3747" s="970"/>
      <c r="P3747" s="967"/>
      <c r="Q3747" s="973" t="s">
        <v>5700</v>
      </c>
      <c r="R3747" s="967"/>
      <c r="S3747" s="970"/>
      <c r="T3747" s="967"/>
      <c r="U3747" s="970"/>
      <c r="V3747" s="967"/>
      <c r="W3747" s="970"/>
      <c r="X3747" s="1261"/>
      <c r="Y3747" s="967"/>
      <c r="Z3747" s="1032"/>
    </row>
    <row r="3748" spans="1:26" ht="12.6" hidden="1" customHeight="1" outlineLevel="2">
      <c r="A3748" s="996">
        <v>44481</v>
      </c>
      <c r="B3748" s="1163" t="s">
        <v>5698</v>
      </c>
      <c r="C3748" s="955" t="s">
        <v>9499</v>
      </c>
      <c r="D3748" s="966"/>
      <c r="E3748" s="968"/>
      <c r="F3748" s="969" t="s">
        <v>5700</v>
      </c>
      <c r="G3748" s="970"/>
      <c r="H3748" s="967"/>
      <c r="I3748" s="970"/>
      <c r="J3748" s="967"/>
      <c r="K3748" s="970"/>
      <c r="L3748" s="967"/>
      <c r="M3748" s="970"/>
      <c r="N3748" s="967"/>
      <c r="O3748" s="970"/>
      <c r="P3748" s="967"/>
      <c r="Q3748" s="970"/>
      <c r="R3748" s="967"/>
      <c r="S3748" s="970"/>
      <c r="T3748" s="967"/>
      <c r="U3748" s="970"/>
      <c r="V3748" s="967"/>
      <c r="W3748" s="970"/>
      <c r="X3748" s="1261"/>
      <c r="Y3748" s="967"/>
      <c r="Z3748" s="1032"/>
    </row>
    <row r="3749" spans="1:26" ht="12.6" hidden="1" customHeight="1" outlineLevel="2">
      <c r="A3749" s="996">
        <v>44481</v>
      </c>
      <c r="B3749" s="1163" t="s">
        <v>5698</v>
      </c>
      <c r="C3749" s="955" t="s">
        <v>9500</v>
      </c>
      <c r="D3749" s="975" t="s">
        <v>5700</v>
      </c>
      <c r="E3749" s="968"/>
      <c r="F3749" s="972"/>
      <c r="G3749" s="970"/>
      <c r="H3749" s="967"/>
      <c r="I3749" s="970"/>
      <c r="J3749" s="967"/>
      <c r="K3749" s="970"/>
      <c r="L3749" s="967"/>
      <c r="M3749" s="970"/>
      <c r="N3749" s="967"/>
      <c r="O3749" s="970"/>
      <c r="P3749" s="967"/>
      <c r="Q3749" s="970"/>
      <c r="R3749" s="967"/>
      <c r="S3749" s="970"/>
      <c r="T3749" s="967"/>
      <c r="U3749" s="970"/>
      <c r="V3749" s="967"/>
      <c r="W3749" s="970"/>
      <c r="X3749" s="1261"/>
      <c r="Y3749" s="967"/>
      <c r="Z3749" s="1301" t="s">
        <v>8948</v>
      </c>
    </row>
    <row r="3750" spans="1:26" ht="12.6" hidden="1" customHeight="1" outlineLevel="2">
      <c r="A3750" s="996">
        <v>44481</v>
      </c>
      <c r="B3750" s="1163" t="s">
        <v>5745</v>
      </c>
      <c r="C3750" s="955" t="s">
        <v>9501</v>
      </c>
      <c r="D3750" s="966"/>
      <c r="E3750" s="968"/>
      <c r="F3750" s="972"/>
      <c r="G3750" s="970"/>
      <c r="H3750" s="967"/>
      <c r="I3750" s="970"/>
      <c r="J3750" s="967"/>
      <c r="K3750" s="970"/>
      <c r="L3750" s="967"/>
      <c r="M3750" s="970"/>
      <c r="N3750" s="967"/>
      <c r="O3750" s="970"/>
      <c r="P3750" s="967"/>
      <c r="Q3750" s="970"/>
      <c r="R3750" s="967"/>
      <c r="S3750" s="970"/>
      <c r="T3750" s="974" t="s">
        <v>5700</v>
      </c>
      <c r="U3750" s="970"/>
      <c r="V3750" s="967"/>
      <c r="W3750" s="970"/>
      <c r="X3750" s="1261"/>
      <c r="Y3750" s="967"/>
      <c r="Z3750" s="1032"/>
    </row>
    <row r="3751" spans="1:26" ht="12.6" hidden="1" customHeight="1" outlineLevel="2">
      <c r="A3751" s="996">
        <v>44481</v>
      </c>
      <c r="B3751" s="1163" t="s">
        <v>5698</v>
      </c>
      <c r="C3751" s="955" t="s">
        <v>9502</v>
      </c>
      <c r="D3751" s="966"/>
      <c r="E3751" s="968"/>
      <c r="F3751" s="972"/>
      <c r="G3751" s="970"/>
      <c r="H3751" s="967"/>
      <c r="I3751" s="970"/>
      <c r="J3751" s="967"/>
      <c r="K3751" s="970"/>
      <c r="L3751" s="967"/>
      <c r="M3751" s="970"/>
      <c r="N3751" s="967"/>
      <c r="O3751" s="970"/>
      <c r="P3751" s="974" t="s">
        <v>5700</v>
      </c>
      <c r="Q3751" s="970"/>
      <c r="R3751" s="967"/>
      <c r="S3751" s="970"/>
      <c r="T3751" s="967"/>
      <c r="U3751" s="970"/>
      <c r="V3751" s="967"/>
      <c r="W3751" s="970"/>
      <c r="X3751" s="1261"/>
      <c r="Y3751" s="967"/>
      <c r="Z3751" s="1032"/>
    </row>
    <row r="3752" spans="1:26" ht="12.6" hidden="1" customHeight="1" outlineLevel="2">
      <c r="A3752" s="996">
        <v>44481</v>
      </c>
      <c r="B3752" s="1163" t="s">
        <v>5698</v>
      </c>
      <c r="C3752" s="955" t="s">
        <v>9503</v>
      </c>
      <c r="D3752" s="966"/>
      <c r="E3752" s="968"/>
      <c r="F3752" s="969" t="s">
        <v>5700</v>
      </c>
      <c r="G3752" s="970"/>
      <c r="H3752" s="967"/>
      <c r="I3752" s="970"/>
      <c r="J3752" s="967"/>
      <c r="K3752" s="970"/>
      <c r="L3752" s="967"/>
      <c r="M3752" s="970"/>
      <c r="N3752" s="967"/>
      <c r="O3752" s="970"/>
      <c r="P3752" s="967"/>
      <c r="Q3752" s="970"/>
      <c r="R3752" s="967"/>
      <c r="S3752" s="970"/>
      <c r="T3752" s="967"/>
      <c r="U3752" s="970"/>
      <c r="V3752" s="967"/>
      <c r="W3752" s="970"/>
      <c r="X3752" s="1261"/>
      <c r="Y3752" s="967"/>
      <c r="Z3752" s="1032"/>
    </row>
    <row r="3753" spans="1:26" ht="12.6" hidden="1" customHeight="1" outlineLevel="2">
      <c r="A3753" s="996">
        <v>44481</v>
      </c>
      <c r="B3753" s="1163" t="s">
        <v>5698</v>
      </c>
      <c r="C3753" s="955" t="s">
        <v>9504</v>
      </c>
      <c r="D3753" s="966"/>
      <c r="E3753" s="968"/>
      <c r="F3753" s="972"/>
      <c r="G3753" s="970"/>
      <c r="H3753" s="967"/>
      <c r="I3753" s="970"/>
      <c r="J3753" s="967"/>
      <c r="K3753" s="970"/>
      <c r="L3753" s="967"/>
      <c r="M3753" s="970"/>
      <c r="N3753" s="967"/>
      <c r="O3753" s="973" t="s">
        <v>5700</v>
      </c>
      <c r="P3753" s="967"/>
      <c r="Q3753" s="970"/>
      <c r="R3753" s="967"/>
      <c r="S3753" s="970"/>
      <c r="T3753" s="967"/>
      <c r="U3753" s="970"/>
      <c r="V3753" s="967"/>
      <c r="W3753" s="970"/>
      <c r="X3753" s="1261"/>
      <c r="Y3753" s="967"/>
      <c r="Z3753" s="1032"/>
    </row>
    <row r="3754" spans="1:26" ht="25.2" hidden="1" customHeight="1" outlineLevel="2">
      <c r="A3754" s="996">
        <v>44481</v>
      </c>
      <c r="B3754" s="1163" t="s">
        <v>5745</v>
      </c>
      <c r="C3754" s="955" t="s">
        <v>9505</v>
      </c>
      <c r="D3754" s="975" t="s">
        <v>5700</v>
      </c>
      <c r="E3754" s="968"/>
      <c r="F3754" s="972"/>
      <c r="G3754" s="970"/>
      <c r="H3754" s="967"/>
      <c r="I3754" s="970"/>
      <c r="J3754" s="967"/>
      <c r="K3754" s="970"/>
      <c r="L3754" s="967"/>
      <c r="M3754" s="970"/>
      <c r="N3754" s="967"/>
      <c r="O3754" s="970"/>
      <c r="P3754" s="967"/>
      <c r="Q3754" s="970"/>
      <c r="R3754" s="967"/>
      <c r="S3754" s="970"/>
      <c r="T3754" s="967"/>
      <c r="U3754" s="970"/>
      <c r="V3754" s="967"/>
      <c r="W3754" s="970"/>
      <c r="X3754" s="1261"/>
      <c r="Y3754" s="967"/>
      <c r="Z3754" s="1032"/>
    </row>
    <row r="3755" spans="1:26" ht="12.6" hidden="1" customHeight="1" outlineLevel="2">
      <c r="A3755" s="996">
        <v>44481</v>
      </c>
      <c r="B3755" s="1163" t="s">
        <v>5698</v>
      </c>
      <c r="C3755" s="955" t="s">
        <v>9506</v>
      </c>
      <c r="D3755" s="975" t="s">
        <v>5700</v>
      </c>
      <c r="E3755" s="968"/>
      <c r="F3755" s="969" t="s">
        <v>5700</v>
      </c>
      <c r="G3755" s="970"/>
      <c r="H3755" s="967"/>
      <c r="I3755" s="970"/>
      <c r="J3755" s="967"/>
      <c r="K3755" s="970"/>
      <c r="L3755" s="967"/>
      <c r="M3755" s="970"/>
      <c r="N3755" s="967"/>
      <c r="O3755" s="970"/>
      <c r="P3755" s="967"/>
      <c r="Q3755" s="970"/>
      <c r="R3755" s="967"/>
      <c r="S3755" s="970"/>
      <c r="T3755" s="967"/>
      <c r="U3755" s="970"/>
      <c r="V3755" s="967"/>
      <c r="W3755" s="970"/>
      <c r="X3755" s="1261"/>
      <c r="Y3755" s="967"/>
      <c r="Z3755" s="1032"/>
    </row>
    <row r="3756" spans="1:26" ht="12.6" hidden="1" customHeight="1" outlineLevel="2">
      <c r="A3756" s="996">
        <v>44481</v>
      </c>
      <c r="B3756" s="1163" t="s">
        <v>5698</v>
      </c>
      <c r="C3756" s="955" t="s">
        <v>9507</v>
      </c>
      <c r="D3756" s="966"/>
      <c r="E3756" s="977" t="s">
        <v>5700</v>
      </c>
      <c r="F3756" s="972"/>
      <c r="G3756" s="970"/>
      <c r="H3756" s="967"/>
      <c r="I3756" s="970"/>
      <c r="J3756" s="967"/>
      <c r="K3756" s="970"/>
      <c r="L3756" s="967"/>
      <c r="M3756" s="970"/>
      <c r="N3756" s="967"/>
      <c r="O3756" s="970"/>
      <c r="P3756" s="967"/>
      <c r="Q3756" s="970"/>
      <c r="R3756" s="967"/>
      <c r="S3756" s="970"/>
      <c r="T3756" s="967"/>
      <c r="U3756" s="970"/>
      <c r="V3756" s="967"/>
      <c r="W3756" s="970"/>
      <c r="X3756" s="1261"/>
      <c r="Y3756" s="967"/>
      <c r="Z3756" s="1032"/>
    </row>
    <row r="3757" spans="1:26" ht="12.6" hidden="1" customHeight="1" outlineLevel="2">
      <c r="A3757" s="996">
        <v>44481</v>
      </c>
      <c r="B3757" s="1163" t="s">
        <v>5698</v>
      </c>
      <c r="C3757" s="955" t="s">
        <v>9508</v>
      </c>
      <c r="D3757" s="966"/>
      <c r="E3757" s="968"/>
      <c r="F3757" s="969" t="s">
        <v>5700</v>
      </c>
      <c r="G3757" s="970"/>
      <c r="H3757" s="967"/>
      <c r="I3757" s="970"/>
      <c r="J3757" s="967"/>
      <c r="K3757" s="970"/>
      <c r="L3757" s="967"/>
      <c r="M3757" s="970"/>
      <c r="N3757" s="967"/>
      <c r="O3757" s="970"/>
      <c r="P3757" s="967"/>
      <c r="Q3757" s="970"/>
      <c r="R3757" s="967"/>
      <c r="S3757" s="970"/>
      <c r="T3757" s="967"/>
      <c r="U3757" s="970"/>
      <c r="V3757" s="967"/>
      <c r="W3757" s="970"/>
      <c r="X3757" s="1261"/>
      <c r="Y3757" s="967"/>
      <c r="Z3757" s="1032"/>
    </row>
    <row r="3758" spans="1:26" ht="12.6" hidden="1" customHeight="1" outlineLevel="2">
      <c r="A3758" s="996">
        <v>44481</v>
      </c>
      <c r="B3758" s="1163" t="s">
        <v>5698</v>
      </c>
      <c r="C3758" s="955" t="s">
        <v>9509</v>
      </c>
      <c r="D3758" s="966"/>
      <c r="E3758" s="968"/>
      <c r="F3758" s="972"/>
      <c r="G3758" s="970"/>
      <c r="H3758" s="967"/>
      <c r="I3758" s="970"/>
      <c r="J3758" s="967"/>
      <c r="K3758" s="973" t="s">
        <v>5700</v>
      </c>
      <c r="L3758" s="967"/>
      <c r="M3758" s="970"/>
      <c r="N3758" s="967"/>
      <c r="O3758" s="970"/>
      <c r="P3758" s="967"/>
      <c r="Q3758" s="970"/>
      <c r="R3758" s="967"/>
      <c r="S3758" s="970"/>
      <c r="T3758" s="967"/>
      <c r="U3758" s="970"/>
      <c r="V3758" s="967"/>
      <c r="W3758" s="970"/>
      <c r="X3758" s="1261"/>
      <c r="Y3758" s="967"/>
      <c r="Z3758" s="1032"/>
    </row>
    <row r="3759" spans="1:26" ht="12.6" hidden="1" customHeight="1" outlineLevel="1" collapsed="1">
      <c r="A3759" s="989">
        <v>44482</v>
      </c>
      <c r="B3759" s="1163" t="s">
        <v>5698</v>
      </c>
      <c r="C3759" s="955" t="s">
        <v>9510</v>
      </c>
      <c r="D3759" s="966"/>
      <c r="E3759" s="968"/>
      <c r="F3759" s="972"/>
      <c r="G3759" s="970"/>
      <c r="H3759" s="967"/>
      <c r="I3759" s="970"/>
      <c r="J3759" s="967"/>
      <c r="K3759" s="970"/>
      <c r="L3759" s="967"/>
      <c r="M3759" s="970"/>
      <c r="N3759" s="967"/>
      <c r="O3759" s="970"/>
      <c r="P3759" s="967"/>
      <c r="Q3759" s="970"/>
      <c r="R3759" s="967"/>
      <c r="S3759" s="970"/>
      <c r="T3759" s="974" t="s">
        <v>5700</v>
      </c>
      <c r="U3759" s="970"/>
      <c r="V3759" s="967"/>
      <c r="W3759" s="970"/>
      <c r="X3759" s="1261"/>
      <c r="Y3759" s="967"/>
      <c r="Z3759" s="1032"/>
    </row>
    <row r="3760" spans="1:26" ht="12.6" hidden="1" customHeight="1" outlineLevel="2">
      <c r="A3760" s="989">
        <v>44482</v>
      </c>
      <c r="B3760" s="1163" t="s">
        <v>5698</v>
      </c>
      <c r="C3760" s="955" t="s">
        <v>9511</v>
      </c>
      <c r="D3760" s="966"/>
      <c r="E3760" s="968"/>
      <c r="F3760" s="972"/>
      <c r="G3760" s="970"/>
      <c r="H3760" s="967"/>
      <c r="I3760" s="970"/>
      <c r="J3760" s="974" t="s">
        <v>5705</v>
      </c>
      <c r="K3760" s="970"/>
      <c r="L3760" s="967"/>
      <c r="M3760" s="970"/>
      <c r="N3760" s="967"/>
      <c r="O3760" s="970"/>
      <c r="P3760" s="967"/>
      <c r="Q3760" s="970"/>
      <c r="R3760" s="967"/>
      <c r="S3760" s="970"/>
      <c r="T3760" s="967"/>
      <c r="U3760" s="970"/>
      <c r="V3760" s="967"/>
      <c r="W3760" s="970"/>
      <c r="X3760" s="1261"/>
      <c r="Y3760" s="967"/>
      <c r="Z3760" s="1032"/>
    </row>
    <row r="3761" spans="1:26" ht="12.6" hidden="1" customHeight="1" outlineLevel="2">
      <c r="A3761" s="989">
        <v>44482</v>
      </c>
      <c r="B3761" s="1163" t="s">
        <v>5698</v>
      </c>
      <c r="C3761" s="955" t="s">
        <v>9512</v>
      </c>
      <c r="D3761" s="975" t="s">
        <v>5705</v>
      </c>
      <c r="E3761" s="968"/>
      <c r="F3761" s="972"/>
      <c r="G3761" s="970"/>
      <c r="H3761" s="967"/>
      <c r="I3761" s="970"/>
      <c r="J3761" s="967"/>
      <c r="K3761" s="970"/>
      <c r="L3761" s="967"/>
      <c r="M3761" s="970"/>
      <c r="N3761" s="967"/>
      <c r="O3761" s="970"/>
      <c r="P3761" s="967"/>
      <c r="Q3761" s="970"/>
      <c r="R3761" s="967"/>
      <c r="S3761" s="970"/>
      <c r="T3761" s="967"/>
      <c r="U3761" s="970"/>
      <c r="V3761" s="967"/>
      <c r="W3761" s="970"/>
      <c r="X3761" s="1261"/>
      <c r="Y3761" s="967"/>
      <c r="Z3761" s="1032"/>
    </row>
    <row r="3762" spans="1:26" ht="25.2" hidden="1" customHeight="1" outlineLevel="2">
      <c r="A3762" s="989">
        <v>44482</v>
      </c>
      <c r="B3762" s="1163" t="s">
        <v>5698</v>
      </c>
      <c r="C3762" s="955" t="s">
        <v>9513</v>
      </c>
      <c r="D3762" s="966"/>
      <c r="E3762" s="977" t="s">
        <v>5700</v>
      </c>
      <c r="F3762" s="972"/>
      <c r="G3762" s="970"/>
      <c r="H3762" s="967"/>
      <c r="I3762" s="970"/>
      <c r="J3762" s="967"/>
      <c r="K3762" s="970"/>
      <c r="L3762" s="967"/>
      <c r="M3762" s="970"/>
      <c r="N3762" s="967"/>
      <c r="O3762" s="970"/>
      <c r="P3762" s="967"/>
      <c r="Q3762" s="970"/>
      <c r="R3762" s="967"/>
      <c r="S3762" s="970"/>
      <c r="T3762" s="967"/>
      <c r="U3762" s="970"/>
      <c r="V3762" s="967"/>
      <c r="W3762" s="970"/>
      <c r="X3762" s="1261"/>
      <c r="Y3762" s="967"/>
      <c r="Z3762" s="1032"/>
    </row>
    <row r="3763" spans="1:26" ht="12.6" hidden="1" customHeight="1" outlineLevel="2">
      <c r="A3763" s="989">
        <v>44482</v>
      </c>
      <c r="B3763" s="1163" t="s">
        <v>5698</v>
      </c>
      <c r="C3763" s="955" t="s">
        <v>9514</v>
      </c>
      <c r="D3763" s="966"/>
      <c r="E3763" s="968"/>
      <c r="F3763" s="972"/>
      <c r="G3763" s="973" t="s">
        <v>5700</v>
      </c>
      <c r="H3763" s="967"/>
      <c r="I3763" s="970"/>
      <c r="J3763" s="967"/>
      <c r="K3763" s="970"/>
      <c r="L3763" s="967"/>
      <c r="M3763" s="970"/>
      <c r="N3763" s="967"/>
      <c r="O3763" s="970"/>
      <c r="P3763" s="967"/>
      <c r="Q3763" s="970"/>
      <c r="R3763" s="967"/>
      <c r="S3763" s="970"/>
      <c r="T3763" s="967"/>
      <c r="U3763" s="970"/>
      <c r="V3763" s="967"/>
      <c r="W3763" s="970"/>
      <c r="X3763" s="1261"/>
      <c r="Y3763" s="967"/>
      <c r="Z3763" s="1032"/>
    </row>
    <row r="3764" spans="1:26" ht="12.6" hidden="1" customHeight="1" outlineLevel="2">
      <c r="A3764" s="989">
        <v>44482</v>
      </c>
      <c r="B3764" s="1163" t="s">
        <v>5698</v>
      </c>
      <c r="C3764" s="955" t="s">
        <v>9515</v>
      </c>
      <c r="D3764" s="966"/>
      <c r="E3764" s="968"/>
      <c r="F3764" s="972"/>
      <c r="G3764" s="970"/>
      <c r="H3764" s="967"/>
      <c r="I3764" s="970"/>
      <c r="J3764" s="967"/>
      <c r="K3764" s="970"/>
      <c r="L3764" s="967"/>
      <c r="M3764" s="970"/>
      <c r="N3764" s="967"/>
      <c r="O3764" s="973" t="s">
        <v>5700</v>
      </c>
      <c r="P3764" s="967"/>
      <c r="Q3764" s="970"/>
      <c r="R3764" s="967"/>
      <c r="S3764" s="970"/>
      <c r="T3764" s="967"/>
      <c r="U3764" s="970"/>
      <c r="V3764" s="967"/>
      <c r="W3764" s="970"/>
      <c r="X3764" s="1261"/>
      <c r="Y3764" s="967"/>
      <c r="Z3764" s="1032"/>
    </row>
    <row r="3765" spans="1:26" ht="12.6" hidden="1" customHeight="1" outlineLevel="2">
      <c r="A3765" s="989">
        <v>44482</v>
      </c>
      <c r="B3765" s="1163" t="s">
        <v>5698</v>
      </c>
      <c r="C3765" s="955" t="s">
        <v>9516</v>
      </c>
      <c r="D3765" s="966"/>
      <c r="E3765" s="968"/>
      <c r="F3765" s="972"/>
      <c r="G3765" s="970"/>
      <c r="H3765" s="967"/>
      <c r="I3765" s="970"/>
      <c r="J3765" s="974" t="s">
        <v>5700</v>
      </c>
      <c r="K3765" s="970"/>
      <c r="L3765" s="967"/>
      <c r="M3765" s="970"/>
      <c r="N3765" s="967"/>
      <c r="O3765" s="970"/>
      <c r="P3765" s="967"/>
      <c r="Q3765" s="970"/>
      <c r="R3765" s="967"/>
      <c r="S3765" s="970"/>
      <c r="T3765" s="967"/>
      <c r="U3765" s="970"/>
      <c r="V3765" s="967"/>
      <c r="W3765" s="970"/>
      <c r="X3765" s="1261"/>
      <c r="Y3765" s="967"/>
      <c r="Z3765" s="1032"/>
    </row>
    <row r="3766" spans="1:26" ht="12.6" hidden="1" customHeight="1" outlineLevel="2">
      <c r="A3766" s="989">
        <v>44482</v>
      </c>
      <c r="B3766" s="1163" t="s">
        <v>5698</v>
      </c>
      <c r="C3766" s="955" t="s">
        <v>9517</v>
      </c>
      <c r="D3766" s="966"/>
      <c r="E3766" s="977" t="s">
        <v>5700</v>
      </c>
      <c r="F3766" s="972"/>
      <c r="G3766" s="970"/>
      <c r="H3766" s="967"/>
      <c r="I3766" s="970"/>
      <c r="J3766" s="967"/>
      <c r="K3766" s="970"/>
      <c r="L3766" s="967"/>
      <c r="M3766" s="970"/>
      <c r="N3766" s="967"/>
      <c r="O3766" s="970"/>
      <c r="P3766" s="967"/>
      <c r="Q3766" s="970"/>
      <c r="R3766" s="967"/>
      <c r="S3766" s="970"/>
      <c r="T3766" s="967"/>
      <c r="U3766" s="970"/>
      <c r="V3766" s="967"/>
      <c r="W3766" s="970"/>
      <c r="X3766" s="1261"/>
      <c r="Y3766" s="967"/>
      <c r="Z3766" s="1032" t="s">
        <v>3334</v>
      </c>
    </row>
    <row r="3767" spans="1:26" ht="12.6" hidden="1" customHeight="1" outlineLevel="2">
      <c r="A3767" s="989">
        <v>44482</v>
      </c>
      <c r="B3767" s="1163" t="s">
        <v>5698</v>
      </c>
      <c r="C3767" s="955" t="s">
        <v>9518</v>
      </c>
      <c r="D3767" s="966"/>
      <c r="E3767" s="968"/>
      <c r="F3767" s="972"/>
      <c r="G3767" s="970"/>
      <c r="H3767" s="967"/>
      <c r="I3767" s="970"/>
      <c r="J3767" s="967"/>
      <c r="K3767" s="970"/>
      <c r="L3767" s="967"/>
      <c r="M3767" s="970"/>
      <c r="N3767" s="967"/>
      <c r="O3767" s="970"/>
      <c r="P3767" s="967"/>
      <c r="Q3767" s="970"/>
      <c r="R3767" s="967"/>
      <c r="S3767" s="970"/>
      <c r="T3767" s="974" t="s">
        <v>5700</v>
      </c>
      <c r="U3767" s="970"/>
      <c r="V3767" s="967"/>
      <c r="W3767" s="970"/>
      <c r="X3767" s="1261"/>
      <c r="Y3767" s="967"/>
      <c r="Z3767" s="1032"/>
    </row>
    <row r="3768" spans="1:26" ht="12.6" hidden="1" customHeight="1" outlineLevel="2">
      <c r="A3768" s="989">
        <v>44482</v>
      </c>
      <c r="B3768" s="1163" t="s">
        <v>5698</v>
      </c>
      <c r="C3768" s="955" t="s">
        <v>9519</v>
      </c>
      <c r="D3768" s="966"/>
      <c r="E3768" s="968"/>
      <c r="F3768" s="972"/>
      <c r="G3768" s="970"/>
      <c r="H3768" s="974" t="s">
        <v>5700</v>
      </c>
      <c r="I3768" s="970"/>
      <c r="J3768" s="967"/>
      <c r="K3768" s="970"/>
      <c r="L3768" s="967"/>
      <c r="M3768" s="970"/>
      <c r="N3768" s="967"/>
      <c r="O3768" s="970"/>
      <c r="P3768" s="967"/>
      <c r="Q3768" s="970"/>
      <c r="R3768" s="967"/>
      <c r="S3768" s="970"/>
      <c r="T3768" s="967"/>
      <c r="U3768" s="970"/>
      <c r="V3768" s="967"/>
      <c r="W3768" s="970"/>
      <c r="X3768" s="1261"/>
      <c r="Y3768" s="967"/>
      <c r="Z3768" s="1032"/>
    </row>
    <row r="3769" spans="1:26" ht="12.6" hidden="1" customHeight="1" outlineLevel="2">
      <c r="A3769" s="989">
        <v>44482</v>
      </c>
      <c r="B3769" s="1163" t="s">
        <v>5745</v>
      </c>
      <c r="C3769" s="955" t="s">
        <v>9520</v>
      </c>
      <c r="D3769" s="966"/>
      <c r="E3769" s="968"/>
      <c r="F3769" s="969" t="s">
        <v>5700</v>
      </c>
      <c r="G3769" s="970"/>
      <c r="H3769" s="967"/>
      <c r="I3769" s="970"/>
      <c r="J3769" s="967"/>
      <c r="K3769" s="970"/>
      <c r="L3769" s="967"/>
      <c r="M3769" s="970"/>
      <c r="N3769" s="967"/>
      <c r="O3769" s="970"/>
      <c r="P3769" s="967"/>
      <c r="Q3769" s="970"/>
      <c r="R3769" s="967"/>
      <c r="S3769" s="970"/>
      <c r="T3769" s="967"/>
      <c r="U3769" s="970"/>
      <c r="V3769" s="967"/>
      <c r="W3769" s="970"/>
      <c r="X3769" s="1261"/>
      <c r="Y3769" s="967"/>
      <c r="Z3769" s="1032"/>
    </row>
    <row r="3770" spans="1:26" ht="12.6" hidden="1" customHeight="1" outlineLevel="2">
      <c r="A3770" s="989">
        <v>44482</v>
      </c>
      <c r="B3770" s="1163" t="s">
        <v>5698</v>
      </c>
      <c r="C3770" s="955" t="s">
        <v>7815</v>
      </c>
      <c r="D3770" s="966"/>
      <c r="E3770" s="968"/>
      <c r="F3770" s="972"/>
      <c r="G3770" s="970"/>
      <c r="H3770" s="974" t="s">
        <v>5700</v>
      </c>
      <c r="I3770" s="970"/>
      <c r="J3770" s="967"/>
      <c r="K3770" s="970"/>
      <c r="L3770" s="967"/>
      <c r="M3770" s="970"/>
      <c r="N3770" s="967"/>
      <c r="O3770" s="970"/>
      <c r="P3770" s="967"/>
      <c r="Q3770" s="970"/>
      <c r="R3770" s="967"/>
      <c r="S3770" s="970"/>
      <c r="T3770" s="967"/>
      <c r="U3770" s="970"/>
      <c r="V3770" s="967"/>
      <c r="W3770" s="970"/>
      <c r="X3770" s="1261"/>
      <c r="Y3770" s="967"/>
      <c r="Z3770" s="1032"/>
    </row>
    <row r="3771" spans="1:26" ht="25.2" hidden="1" customHeight="1" outlineLevel="2">
      <c r="A3771" s="989">
        <v>44482</v>
      </c>
      <c r="B3771" s="1163" t="s">
        <v>5698</v>
      </c>
      <c r="C3771" s="955" t="s">
        <v>9521</v>
      </c>
      <c r="D3771" s="975" t="s">
        <v>5700</v>
      </c>
      <c r="E3771" s="968"/>
      <c r="F3771" s="972"/>
      <c r="G3771" s="970"/>
      <c r="H3771" s="967"/>
      <c r="I3771" s="970"/>
      <c r="J3771" s="967"/>
      <c r="K3771" s="970"/>
      <c r="L3771" s="967"/>
      <c r="M3771" s="970"/>
      <c r="N3771" s="967"/>
      <c r="O3771" s="970"/>
      <c r="P3771" s="967"/>
      <c r="Q3771" s="970"/>
      <c r="R3771" s="967"/>
      <c r="S3771" s="970"/>
      <c r="T3771" s="967"/>
      <c r="U3771" s="970"/>
      <c r="V3771" s="967"/>
      <c r="W3771" s="970"/>
      <c r="X3771" s="1261"/>
      <c r="Y3771" s="967"/>
      <c r="Z3771" s="1032"/>
    </row>
    <row r="3772" spans="1:26" ht="12.6" hidden="1" customHeight="1" outlineLevel="2">
      <c r="A3772" s="989">
        <v>44482</v>
      </c>
      <c r="B3772" s="1163" t="s">
        <v>5739</v>
      </c>
      <c r="C3772" s="955" t="s">
        <v>9522</v>
      </c>
      <c r="D3772" s="966"/>
      <c r="E3772" s="968"/>
      <c r="F3772" s="972"/>
      <c r="G3772" s="970"/>
      <c r="H3772" s="967"/>
      <c r="I3772" s="973" t="s">
        <v>5700</v>
      </c>
      <c r="J3772" s="967"/>
      <c r="K3772" s="970"/>
      <c r="L3772" s="967"/>
      <c r="M3772" s="970"/>
      <c r="N3772" s="967"/>
      <c r="O3772" s="970"/>
      <c r="P3772" s="967"/>
      <c r="Q3772" s="970"/>
      <c r="R3772" s="967"/>
      <c r="S3772" s="970"/>
      <c r="T3772" s="967"/>
      <c r="U3772" s="970"/>
      <c r="V3772" s="967"/>
      <c r="W3772" s="970"/>
      <c r="X3772" s="1261"/>
      <c r="Y3772" s="967"/>
      <c r="Z3772" s="1032"/>
    </row>
    <row r="3773" spans="1:26" ht="12.6" hidden="1" customHeight="1" outlineLevel="2">
      <c r="A3773" s="989">
        <v>44482</v>
      </c>
      <c r="B3773" s="1163" t="s">
        <v>5698</v>
      </c>
      <c r="C3773" s="955" t="s">
        <v>9523</v>
      </c>
      <c r="D3773" s="966"/>
      <c r="E3773" s="968"/>
      <c r="F3773" s="972"/>
      <c r="G3773" s="970"/>
      <c r="H3773" s="974" t="s">
        <v>5700</v>
      </c>
      <c r="I3773" s="973" t="s">
        <v>5700</v>
      </c>
      <c r="J3773" s="967"/>
      <c r="K3773" s="970"/>
      <c r="L3773" s="967"/>
      <c r="M3773" s="970"/>
      <c r="N3773" s="967"/>
      <c r="O3773" s="970"/>
      <c r="P3773" s="967"/>
      <c r="Q3773" s="970"/>
      <c r="R3773" s="974" t="s">
        <v>5700</v>
      </c>
      <c r="S3773" s="970"/>
      <c r="T3773" s="967"/>
      <c r="U3773" s="970"/>
      <c r="V3773" s="967"/>
      <c r="W3773" s="970"/>
      <c r="X3773" s="1261"/>
      <c r="Y3773" s="967"/>
      <c r="Z3773" s="1032"/>
    </row>
    <row r="3774" spans="1:26" ht="12.6" hidden="1" customHeight="1" outlineLevel="2">
      <c r="A3774" s="989">
        <v>44482</v>
      </c>
      <c r="B3774" s="1163" t="s">
        <v>5723</v>
      </c>
      <c r="C3774" s="955" t="s">
        <v>9524</v>
      </c>
      <c r="D3774" s="975" t="s">
        <v>5700</v>
      </c>
      <c r="E3774" s="968"/>
      <c r="F3774" s="972"/>
      <c r="G3774" s="970"/>
      <c r="H3774" s="967"/>
      <c r="I3774" s="970"/>
      <c r="J3774" s="967"/>
      <c r="K3774" s="970"/>
      <c r="L3774" s="967"/>
      <c r="M3774" s="970"/>
      <c r="N3774" s="967"/>
      <c r="O3774" s="970"/>
      <c r="P3774" s="967"/>
      <c r="Q3774" s="970"/>
      <c r="R3774" s="974" t="s">
        <v>5700</v>
      </c>
      <c r="S3774" s="970"/>
      <c r="T3774" s="967"/>
      <c r="U3774" s="970"/>
      <c r="V3774" s="967"/>
      <c r="W3774" s="970"/>
      <c r="X3774" s="1261"/>
      <c r="Y3774" s="967"/>
      <c r="Z3774" s="1314" t="s">
        <v>8948</v>
      </c>
    </row>
    <row r="3775" spans="1:26" ht="12.6" hidden="1" customHeight="1" outlineLevel="2">
      <c r="A3775" s="989">
        <v>44482</v>
      </c>
      <c r="B3775" s="1163" t="s">
        <v>5698</v>
      </c>
      <c r="C3775" s="955" t="s">
        <v>9525</v>
      </c>
      <c r="D3775" s="966"/>
      <c r="E3775" s="977" t="s">
        <v>5700</v>
      </c>
      <c r="F3775" s="972"/>
      <c r="G3775" s="970"/>
      <c r="H3775" s="967"/>
      <c r="I3775" s="970"/>
      <c r="J3775" s="967"/>
      <c r="K3775" s="970"/>
      <c r="L3775" s="967"/>
      <c r="M3775" s="970"/>
      <c r="N3775" s="967"/>
      <c r="O3775" s="970"/>
      <c r="P3775" s="967"/>
      <c r="Q3775" s="970"/>
      <c r="R3775" s="967"/>
      <c r="S3775" s="970"/>
      <c r="T3775" s="967"/>
      <c r="U3775" s="970"/>
      <c r="V3775" s="967"/>
      <c r="W3775" s="970"/>
      <c r="X3775" s="1261"/>
      <c r="Y3775" s="967"/>
      <c r="Z3775" s="1032"/>
    </row>
    <row r="3776" spans="1:26" ht="12.6" hidden="1" customHeight="1" outlineLevel="2">
      <c r="A3776" s="989">
        <v>44482</v>
      </c>
      <c r="B3776" s="1163" t="s">
        <v>9526</v>
      </c>
      <c r="C3776" s="955" t="s">
        <v>9527</v>
      </c>
      <c r="D3776" s="966"/>
      <c r="E3776" s="968"/>
      <c r="F3776" s="972"/>
      <c r="G3776" s="970"/>
      <c r="H3776" s="967"/>
      <c r="I3776" s="970"/>
      <c r="J3776" s="967"/>
      <c r="K3776" s="973" t="s">
        <v>5700</v>
      </c>
      <c r="L3776" s="967"/>
      <c r="M3776" s="970"/>
      <c r="N3776" s="967"/>
      <c r="O3776" s="970"/>
      <c r="P3776" s="967"/>
      <c r="Q3776" s="970"/>
      <c r="R3776" s="967"/>
      <c r="S3776" s="970"/>
      <c r="T3776" s="967"/>
      <c r="U3776" s="970"/>
      <c r="V3776" s="967"/>
      <c r="W3776" s="970"/>
      <c r="X3776" s="1261"/>
      <c r="Y3776" s="967"/>
      <c r="Z3776" s="1032"/>
    </row>
    <row r="3777" spans="1:26" ht="12.6" hidden="1" customHeight="1" outlineLevel="2">
      <c r="A3777" s="989">
        <v>44482</v>
      </c>
      <c r="B3777" s="1163" t="s">
        <v>9526</v>
      </c>
      <c r="C3777" s="955" t="s">
        <v>9528</v>
      </c>
      <c r="D3777" s="966"/>
      <c r="E3777" s="968"/>
      <c r="F3777" s="972"/>
      <c r="G3777" s="970"/>
      <c r="H3777" s="967"/>
      <c r="I3777" s="970"/>
      <c r="J3777" s="967"/>
      <c r="K3777" s="973" t="s">
        <v>5700</v>
      </c>
      <c r="L3777" s="967"/>
      <c r="M3777" s="970"/>
      <c r="N3777" s="967"/>
      <c r="O3777" s="970"/>
      <c r="P3777" s="967"/>
      <c r="Q3777" s="970"/>
      <c r="R3777" s="967"/>
      <c r="S3777" s="970"/>
      <c r="T3777" s="967"/>
      <c r="U3777" s="970"/>
      <c r="V3777" s="967"/>
      <c r="W3777" s="970"/>
      <c r="X3777" s="1261"/>
      <c r="Y3777" s="967"/>
      <c r="Z3777" s="1032"/>
    </row>
    <row r="3778" spans="1:26" ht="12.6" hidden="1" customHeight="1" outlineLevel="2">
      <c r="A3778" s="989">
        <v>44482</v>
      </c>
      <c r="B3778" s="1163" t="s">
        <v>5745</v>
      </c>
      <c r="C3778" s="955" t="s">
        <v>9529</v>
      </c>
      <c r="D3778" s="975" t="s">
        <v>5700</v>
      </c>
      <c r="E3778" s="968"/>
      <c r="F3778" s="972"/>
      <c r="G3778" s="970"/>
      <c r="H3778" s="967"/>
      <c r="I3778" s="970"/>
      <c r="J3778" s="967"/>
      <c r="K3778" s="970"/>
      <c r="L3778" s="967"/>
      <c r="M3778" s="970"/>
      <c r="N3778" s="967"/>
      <c r="O3778" s="970"/>
      <c r="P3778" s="967"/>
      <c r="Q3778" s="970"/>
      <c r="R3778" s="967"/>
      <c r="S3778" s="970"/>
      <c r="T3778" s="967"/>
      <c r="U3778" s="970"/>
      <c r="V3778" s="967"/>
      <c r="W3778" s="970"/>
      <c r="X3778" s="1261"/>
      <c r="Y3778" s="967"/>
      <c r="Z3778" s="1032" t="s">
        <v>8948</v>
      </c>
    </row>
    <row r="3779" spans="1:26" ht="12.6" hidden="1" customHeight="1" outlineLevel="2">
      <c r="A3779" s="989">
        <v>44482</v>
      </c>
      <c r="B3779" s="1163" t="s">
        <v>5698</v>
      </c>
      <c r="C3779" s="955" t="s">
        <v>9530</v>
      </c>
      <c r="D3779" s="966"/>
      <c r="E3779" s="968"/>
      <c r="F3779" s="972"/>
      <c r="G3779" s="970"/>
      <c r="H3779" s="974" t="s">
        <v>5700</v>
      </c>
      <c r="I3779" s="970"/>
      <c r="J3779" s="967"/>
      <c r="K3779" s="970"/>
      <c r="L3779" s="967"/>
      <c r="M3779" s="970"/>
      <c r="N3779" s="967"/>
      <c r="O3779" s="970"/>
      <c r="P3779" s="967"/>
      <c r="Q3779" s="970"/>
      <c r="R3779" s="967"/>
      <c r="S3779" s="970"/>
      <c r="T3779" s="967"/>
      <c r="U3779" s="970"/>
      <c r="V3779" s="967"/>
      <c r="W3779" s="970"/>
      <c r="X3779" s="1261"/>
      <c r="Y3779" s="967"/>
      <c r="Z3779" s="1032"/>
    </row>
    <row r="3780" spans="1:26" ht="12.6" hidden="1" customHeight="1" outlineLevel="2">
      <c r="A3780" s="989">
        <v>44482</v>
      </c>
      <c r="B3780" s="1163" t="s">
        <v>5698</v>
      </c>
      <c r="C3780" s="955" t="s">
        <v>9531</v>
      </c>
      <c r="D3780" s="966"/>
      <c r="E3780" s="968"/>
      <c r="F3780" s="972"/>
      <c r="G3780" s="970"/>
      <c r="H3780" s="967"/>
      <c r="I3780" s="970"/>
      <c r="J3780" s="967"/>
      <c r="K3780" s="970"/>
      <c r="L3780" s="967"/>
      <c r="M3780" s="970"/>
      <c r="N3780" s="967"/>
      <c r="O3780" s="970"/>
      <c r="P3780" s="967"/>
      <c r="Q3780" s="970"/>
      <c r="R3780" s="974" t="s">
        <v>5700</v>
      </c>
      <c r="S3780" s="970"/>
      <c r="T3780" s="967"/>
      <c r="U3780" s="970"/>
      <c r="V3780" s="967"/>
      <c r="W3780" s="970"/>
      <c r="X3780" s="1261"/>
      <c r="Y3780" s="967"/>
      <c r="Z3780" s="1032" t="s">
        <v>9532</v>
      </c>
    </row>
    <row r="3781" spans="1:26" ht="25.2" hidden="1" customHeight="1" outlineLevel="2">
      <c r="A3781" s="989">
        <v>44482</v>
      </c>
      <c r="B3781" s="1163" t="s">
        <v>5698</v>
      </c>
      <c r="C3781" s="955" t="s">
        <v>9533</v>
      </c>
      <c r="D3781" s="966"/>
      <c r="E3781" s="968"/>
      <c r="F3781" s="972"/>
      <c r="G3781" s="970"/>
      <c r="H3781" s="974" t="s">
        <v>5700</v>
      </c>
      <c r="I3781" s="973" t="s">
        <v>5700</v>
      </c>
      <c r="J3781" s="967"/>
      <c r="K3781" s="970"/>
      <c r="L3781" s="967"/>
      <c r="M3781" s="970"/>
      <c r="N3781" s="967"/>
      <c r="O3781" s="970"/>
      <c r="P3781" s="967"/>
      <c r="Q3781" s="970"/>
      <c r="R3781" s="967"/>
      <c r="S3781" s="970"/>
      <c r="T3781" s="967"/>
      <c r="U3781" s="970"/>
      <c r="V3781" s="967"/>
      <c r="W3781" s="970"/>
      <c r="X3781" s="1261"/>
      <c r="Y3781" s="967"/>
      <c r="Z3781" s="1032"/>
    </row>
    <row r="3782" spans="1:26" ht="12.6" hidden="1" customHeight="1" outlineLevel="2">
      <c r="A3782" s="989">
        <v>44482</v>
      </c>
      <c r="B3782" s="1163" t="s">
        <v>5698</v>
      </c>
      <c r="C3782" s="955" t="s">
        <v>9534</v>
      </c>
      <c r="D3782" s="975" t="s">
        <v>5700</v>
      </c>
      <c r="E3782" s="968"/>
      <c r="F3782" s="969" t="s">
        <v>5700</v>
      </c>
      <c r="G3782" s="970"/>
      <c r="H3782" s="967"/>
      <c r="I3782" s="970"/>
      <c r="J3782" s="967"/>
      <c r="K3782" s="970"/>
      <c r="L3782" s="967"/>
      <c r="M3782" s="970"/>
      <c r="N3782" s="967"/>
      <c r="O3782" s="970"/>
      <c r="P3782" s="967"/>
      <c r="Q3782" s="970"/>
      <c r="R3782" s="967"/>
      <c r="S3782" s="970"/>
      <c r="T3782" s="967"/>
      <c r="U3782" s="970"/>
      <c r="V3782" s="967"/>
      <c r="W3782" s="970"/>
      <c r="X3782" s="1262" t="s">
        <v>5700</v>
      </c>
      <c r="Y3782" s="967"/>
      <c r="Z3782" s="1032"/>
    </row>
    <row r="3783" spans="1:26" ht="12.6" hidden="1" customHeight="1" outlineLevel="1" collapsed="1">
      <c r="A3783" s="1008">
        <v>44483</v>
      </c>
      <c r="B3783" s="1163" t="s">
        <v>5698</v>
      </c>
      <c r="C3783" s="955" t="s">
        <v>9535</v>
      </c>
      <c r="D3783" s="966"/>
      <c r="E3783" s="968"/>
      <c r="F3783" s="969" t="s">
        <v>5700</v>
      </c>
      <c r="G3783" s="970"/>
      <c r="H3783" s="967"/>
      <c r="I3783" s="970"/>
      <c r="J3783" s="967"/>
      <c r="K3783" s="970"/>
      <c r="L3783" s="967"/>
      <c r="M3783" s="970"/>
      <c r="N3783" s="967"/>
      <c r="O3783" s="970"/>
      <c r="P3783" s="967"/>
      <c r="Q3783" s="970"/>
      <c r="R3783" s="967"/>
      <c r="S3783" s="970"/>
      <c r="T3783" s="967"/>
      <c r="U3783" s="970"/>
      <c r="V3783" s="967"/>
      <c r="W3783" s="970"/>
      <c r="X3783" s="1261"/>
      <c r="Y3783" s="967"/>
      <c r="Z3783" s="1032"/>
    </row>
    <row r="3784" spans="1:26" ht="12.6" hidden="1" customHeight="1" outlineLevel="2">
      <c r="A3784" s="1008">
        <v>44483</v>
      </c>
      <c r="B3784" s="1163" t="s">
        <v>5698</v>
      </c>
      <c r="C3784" s="955" t="s">
        <v>9536</v>
      </c>
      <c r="D3784" s="975" t="s">
        <v>5700</v>
      </c>
      <c r="E3784" s="977" t="s">
        <v>5700</v>
      </c>
      <c r="F3784" s="972"/>
      <c r="G3784" s="970"/>
      <c r="H3784" s="967"/>
      <c r="I3784" s="970"/>
      <c r="J3784" s="967"/>
      <c r="K3784" s="970"/>
      <c r="L3784" s="967"/>
      <c r="M3784" s="970"/>
      <c r="N3784" s="967"/>
      <c r="O3784" s="970"/>
      <c r="P3784" s="967"/>
      <c r="Q3784" s="970"/>
      <c r="R3784" s="967"/>
      <c r="S3784" s="970"/>
      <c r="T3784" s="967"/>
      <c r="U3784" s="970"/>
      <c r="V3784" s="967"/>
      <c r="W3784" s="970"/>
      <c r="X3784" s="1261"/>
      <c r="Y3784" s="967"/>
      <c r="Z3784" s="1032"/>
    </row>
    <row r="3785" spans="1:26" ht="12.6" hidden="1" customHeight="1" outlineLevel="2">
      <c r="A3785" s="1008">
        <v>44483</v>
      </c>
      <c r="B3785" s="1163" t="s">
        <v>5698</v>
      </c>
      <c r="C3785" s="955" t="s">
        <v>9537</v>
      </c>
      <c r="D3785" s="966"/>
      <c r="E3785" s="968"/>
      <c r="F3785" s="969" t="s">
        <v>5700</v>
      </c>
      <c r="G3785" s="970"/>
      <c r="H3785" s="967"/>
      <c r="I3785" s="970"/>
      <c r="J3785" s="967"/>
      <c r="K3785" s="970"/>
      <c r="L3785" s="967"/>
      <c r="M3785" s="970"/>
      <c r="N3785" s="967"/>
      <c r="O3785" s="970"/>
      <c r="P3785" s="967"/>
      <c r="Q3785" s="970"/>
      <c r="R3785" s="967"/>
      <c r="S3785" s="970"/>
      <c r="T3785" s="967"/>
      <c r="U3785" s="970"/>
      <c r="V3785" s="967"/>
      <c r="W3785" s="970"/>
      <c r="X3785" s="1261"/>
      <c r="Y3785" s="967"/>
      <c r="Z3785" s="1032"/>
    </row>
    <row r="3786" spans="1:26" ht="12.6" hidden="1" customHeight="1" outlineLevel="2">
      <c r="A3786" s="1008">
        <v>44483</v>
      </c>
      <c r="B3786" s="1163" t="s">
        <v>5698</v>
      </c>
      <c r="C3786" s="955" t="s">
        <v>9538</v>
      </c>
      <c r="D3786" s="966"/>
      <c r="E3786" s="977" t="s">
        <v>5700</v>
      </c>
      <c r="F3786" s="972"/>
      <c r="G3786" s="970"/>
      <c r="H3786" s="967"/>
      <c r="I3786" s="970"/>
      <c r="J3786" s="967"/>
      <c r="K3786" s="970"/>
      <c r="L3786" s="967"/>
      <c r="M3786" s="970"/>
      <c r="N3786" s="967"/>
      <c r="O3786" s="970"/>
      <c r="P3786" s="967"/>
      <c r="Q3786" s="970"/>
      <c r="R3786" s="967"/>
      <c r="S3786" s="970"/>
      <c r="T3786" s="967"/>
      <c r="U3786" s="970"/>
      <c r="V3786" s="967"/>
      <c r="W3786" s="970"/>
      <c r="X3786" s="1261"/>
      <c r="Y3786" s="967"/>
      <c r="Z3786" s="1032"/>
    </row>
    <row r="3787" spans="1:26" ht="12.6" hidden="1" customHeight="1" outlineLevel="2">
      <c r="A3787" s="1008">
        <v>44483</v>
      </c>
      <c r="B3787" s="1163" t="s">
        <v>5698</v>
      </c>
      <c r="C3787" s="955" t="s">
        <v>9539</v>
      </c>
      <c r="D3787" s="966"/>
      <c r="E3787" s="968"/>
      <c r="F3787" s="972"/>
      <c r="G3787" s="970"/>
      <c r="H3787" s="974" t="s">
        <v>5700</v>
      </c>
      <c r="I3787" s="970"/>
      <c r="J3787" s="967"/>
      <c r="K3787" s="970"/>
      <c r="L3787" s="967"/>
      <c r="M3787" s="970"/>
      <c r="N3787" s="967"/>
      <c r="O3787" s="970"/>
      <c r="P3787" s="967"/>
      <c r="Q3787" s="970"/>
      <c r="R3787" s="967"/>
      <c r="S3787" s="970"/>
      <c r="T3787" s="967"/>
      <c r="U3787" s="970"/>
      <c r="V3787" s="967"/>
      <c r="W3787" s="970"/>
      <c r="X3787" s="1261"/>
      <c r="Y3787" s="967"/>
      <c r="Z3787" s="1032"/>
    </row>
    <row r="3788" spans="1:26" ht="12.6" hidden="1" customHeight="1" outlineLevel="2">
      <c r="A3788" s="1008">
        <v>44483</v>
      </c>
      <c r="B3788" s="1163" t="s">
        <v>5698</v>
      </c>
      <c r="C3788" s="955" t="s">
        <v>9540</v>
      </c>
      <c r="D3788" s="966"/>
      <c r="E3788" s="977" t="s">
        <v>5700</v>
      </c>
      <c r="F3788" s="972"/>
      <c r="G3788" s="970"/>
      <c r="H3788" s="967"/>
      <c r="I3788" s="970"/>
      <c r="J3788" s="967"/>
      <c r="K3788" s="970"/>
      <c r="L3788" s="967"/>
      <c r="M3788" s="970"/>
      <c r="N3788" s="967"/>
      <c r="O3788" s="970"/>
      <c r="P3788" s="967"/>
      <c r="Q3788" s="970"/>
      <c r="R3788" s="967"/>
      <c r="S3788" s="970"/>
      <c r="T3788" s="967"/>
      <c r="U3788" s="970"/>
      <c r="V3788" s="967"/>
      <c r="W3788" s="970"/>
      <c r="X3788" s="1261"/>
      <c r="Y3788" s="967"/>
      <c r="Z3788" s="1032"/>
    </row>
    <row r="3789" spans="1:26" ht="12.6" hidden="1" customHeight="1" outlineLevel="2">
      <c r="A3789" s="1008">
        <v>44483</v>
      </c>
      <c r="B3789" s="1163" t="s">
        <v>5698</v>
      </c>
      <c r="C3789" s="955" t="s">
        <v>9541</v>
      </c>
      <c r="D3789" s="966"/>
      <c r="E3789" s="968"/>
      <c r="F3789" s="972"/>
      <c r="G3789" s="970"/>
      <c r="H3789" s="967"/>
      <c r="I3789" s="973" t="s">
        <v>5700</v>
      </c>
      <c r="J3789" s="967"/>
      <c r="K3789" s="970"/>
      <c r="L3789" s="967"/>
      <c r="M3789" s="970"/>
      <c r="N3789" s="967"/>
      <c r="O3789" s="970"/>
      <c r="P3789" s="967"/>
      <c r="Q3789" s="970"/>
      <c r="R3789" s="967"/>
      <c r="S3789" s="970"/>
      <c r="T3789" s="967"/>
      <c r="U3789" s="970"/>
      <c r="V3789" s="967"/>
      <c r="W3789" s="970"/>
      <c r="X3789" s="1261"/>
      <c r="Y3789" s="967"/>
      <c r="Z3789" s="1032"/>
    </row>
    <row r="3790" spans="1:26" ht="12.6" hidden="1" customHeight="1" outlineLevel="2">
      <c r="A3790" s="1008">
        <v>44483</v>
      </c>
      <c r="B3790" s="1163" t="s">
        <v>5698</v>
      </c>
      <c r="C3790" s="955" t="s">
        <v>9542</v>
      </c>
      <c r="D3790" s="966"/>
      <c r="E3790" s="968"/>
      <c r="F3790" s="972"/>
      <c r="G3790" s="970"/>
      <c r="H3790" s="974" t="s">
        <v>5700</v>
      </c>
      <c r="I3790" s="970"/>
      <c r="J3790" s="967"/>
      <c r="K3790" s="970"/>
      <c r="L3790" s="967"/>
      <c r="M3790" s="970"/>
      <c r="N3790" s="967"/>
      <c r="O3790" s="970"/>
      <c r="P3790" s="967"/>
      <c r="Q3790" s="970"/>
      <c r="R3790" s="967"/>
      <c r="S3790" s="970"/>
      <c r="T3790" s="967"/>
      <c r="U3790" s="970"/>
      <c r="V3790" s="967"/>
      <c r="W3790" s="970"/>
      <c r="X3790" s="1261"/>
      <c r="Y3790" s="967"/>
      <c r="Z3790" s="1032"/>
    </row>
    <row r="3791" spans="1:26" ht="12.6" hidden="1" customHeight="1" outlineLevel="2">
      <c r="A3791" s="1008">
        <v>44483</v>
      </c>
      <c r="B3791" s="1163" t="s">
        <v>5698</v>
      </c>
      <c r="C3791" s="955" t="s">
        <v>9543</v>
      </c>
      <c r="D3791" s="966"/>
      <c r="E3791" s="968"/>
      <c r="F3791" s="969" t="s">
        <v>5700</v>
      </c>
      <c r="G3791" s="970"/>
      <c r="H3791" s="967"/>
      <c r="I3791" s="970"/>
      <c r="J3791" s="967"/>
      <c r="K3791" s="970"/>
      <c r="L3791" s="967"/>
      <c r="M3791" s="970"/>
      <c r="N3791" s="967"/>
      <c r="O3791" s="970"/>
      <c r="P3791" s="967"/>
      <c r="Q3791" s="970"/>
      <c r="R3791" s="967"/>
      <c r="S3791" s="970"/>
      <c r="T3791" s="967"/>
      <c r="U3791" s="970"/>
      <c r="V3791" s="967"/>
      <c r="W3791" s="970"/>
      <c r="X3791" s="1261"/>
      <c r="Y3791" s="967"/>
      <c r="Z3791" s="1032"/>
    </row>
    <row r="3792" spans="1:26" ht="12.6" hidden="1" customHeight="1" outlineLevel="2">
      <c r="A3792" s="1008">
        <v>44483</v>
      </c>
      <c r="B3792" s="1163" t="s">
        <v>5745</v>
      </c>
      <c r="C3792" s="955" t="s">
        <v>9544</v>
      </c>
      <c r="D3792" s="975" t="s">
        <v>5700</v>
      </c>
      <c r="E3792" s="968"/>
      <c r="F3792" s="972"/>
      <c r="G3792" s="970"/>
      <c r="H3792" s="967"/>
      <c r="I3792" s="970"/>
      <c r="J3792" s="967"/>
      <c r="K3792" s="970"/>
      <c r="L3792" s="967"/>
      <c r="M3792" s="970"/>
      <c r="N3792" s="967"/>
      <c r="O3792" s="973" t="s">
        <v>5700</v>
      </c>
      <c r="P3792" s="967"/>
      <c r="Q3792" s="970"/>
      <c r="R3792" s="967"/>
      <c r="S3792" s="970"/>
      <c r="T3792" s="967"/>
      <c r="U3792" s="970"/>
      <c r="V3792" s="967"/>
      <c r="W3792" s="970"/>
      <c r="X3792" s="1261"/>
      <c r="Y3792" s="967"/>
      <c r="Z3792" s="1032" t="s">
        <v>8948</v>
      </c>
    </row>
    <row r="3793" spans="1:24" ht="25.2" hidden="1" customHeight="1" outlineLevel="2">
      <c r="A3793" s="1008">
        <v>44483</v>
      </c>
      <c r="B3793" s="1163" t="s">
        <v>5698</v>
      </c>
      <c r="C3793" s="955" t="s">
        <v>9545</v>
      </c>
      <c r="D3793" s="966"/>
      <c r="E3793" s="968"/>
      <c r="F3793" s="972"/>
      <c r="G3793" s="970"/>
      <c r="H3793" s="967"/>
      <c r="I3793" s="970"/>
      <c r="J3793" s="974" t="s">
        <v>5700</v>
      </c>
      <c r="K3793" s="970"/>
      <c r="L3793" s="967"/>
      <c r="M3793" s="970"/>
      <c r="N3793" s="967"/>
      <c r="O3793" s="970"/>
      <c r="P3793" s="967"/>
      <c r="Q3793" s="970"/>
      <c r="R3793" s="967"/>
      <c r="S3793" s="970"/>
      <c r="T3793" s="967"/>
      <c r="U3793" s="970"/>
      <c r="V3793" s="967"/>
      <c r="W3793" s="970"/>
      <c r="X3793" s="1261"/>
    </row>
    <row r="3794" spans="1:24" ht="12.6" hidden="1" customHeight="1" outlineLevel="2">
      <c r="A3794" s="1008">
        <v>44483</v>
      </c>
      <c r="B3794" s="1163" t="s">
        <v>5698</v>
      </c>
      <c r="C3794" s="955" t="s">
        <v>9546</v>
      </c>
      <c r="D3794" s="966"/>
      <c r="E3794" s="968"/>
      <c r="F3794" s="972"/>
      <c r="G3794" s="970"/>
      <c r="H3794" s="967"/>
      <c r="I3794" s="970"/>
      <c r="J3794" s="967"/>
      <c r="K3794" s="970"/>
      <c r="L3794" s="967"/>
      <c r="M3794" s="970"/>
      <c r="N3794" s="967"/>
      <c r="O3794" s="970"/>
      <c r="P3794" s="967"/>
      <c r="Q3794" s="973" t="s">
        <v>5700</v>
      </c>
      <c r="R3794" s="967"/>
      <c r="S3794" s="970"/>
      <c r="T3794" s="967"/>
      <c r="U3794" s="970"/>
      <c r="V3794" s="967"/>
      <c r="W3794" s="970"/>
      <c r="X3794" s="1261"/>
    </row>
    <row r="3795" spans="1:24" ht="12.6" hidden="1" customHeight="1" outlineLevel="2">
      <c r="A3795" s="1008">
        <v>44483</v>
      </c>
      <c r="B3795" s="1163" t="s">
        <v>5698</v>
      </c>
      <c r="C3795" s="955" t="s">
        <v>9547</v>
      </c>
      <c r="D3795" s="966"/>
      <c r="E3795" s="968"/>
      <c r="F3795" s="972"/>
      <c r="G3795" s="970"/>
      <c r="H3795" s="967"/>
      <c r="I3795" s="970"/>
      <c r="J3795" s="974" t="s">
        <v>5700</v>
      </c>
      <c r="K3795" s="970"/>
      <c r="L3795" s="967"/>
      <c r="M3795" s="970"/>
      <c r="N3795" s="967"/>
      <c r="O3795" s="970"/>
      <c r="P3795" s="967"/>
      <c r="Q3795" s="970"/>
      <c r="R3795" s="967"/>
      <c r="S3795" s="970"/>
      <c r="T3795" s="967"/>
      <c r="U3795" s="970"/>
      <c r="V3795" s="967"/>
      <c r="W3795" s="970"/>
      <c r="X3795" s="1261"/>
    </row>
    <row r="3796" spans="1:24" ht="25.2" hidden="1" customHeight="1" outlineLevel="2">
      <c r="A3796" s="1008">
        <v>44483</v>
      </c>
      <c r="B3796" s="1163" t="s">
        <v>5698</v>
      </c>
      <c r="C3796" s="955" t="s">
        <v>9548</v>
      </c>
      <c r="D3796" s="966"/>
      <c r="E3796" s="968"/>
      <c r="F3796" s="969" t="s">
        <v>5700</v>
      </c>
      <c r="G3796" s="970"/>
      <c r="H3796" s="967"/>
      <c r="I3796" s="970"/>
      <c r="J3796" s="967"/>
      <c r="K3796" s="970"/>
      <c r="L3796" s="967"/>
      <c r="M3796" s="970"/>
      <c r="N3796" s="967"/>
      <c r="O3796" s="970"/>
      <c r="P3796" s="967"/>
      <c r="Q3796" s="970"/>
      <c r="R3796" s="967"/>
      <c r="S3796" s="970"/>
      <c r="T3796" s="967"/>
      <c r="U3796" s="970"/>
      <c r="V3796" s="967"/>
      <c r="W3796" s="970"/>
      <c r="X3796" s="1261"/>
    </row>
    <row r="3797" spans="1:24" ht="12.6" hidden="1" customHeight="1" outlineLevel="2">
      <c r="A3797" s="1008">
        <v>44483</v>
      </c>
      <c r="B3797" s="1163" t="s">
        <v>5698</v>
      </c>
      <c r="C3797" s="955" t="s">
        <v>9549</v>
      </c>
      <c r="D3797" s="975" t="s">
        <v>5700</v>
      </c>
      <c r="E3797" s="977" t="s">
        <v>5700</v>
      </c>
      <c r="F3797" s="972"/>
      <c r="G3797" s="970"/>
      <c r="H3797" s="967"/>
      <c r="I3797" s="970"/>
      <c r="J3797" s="967"/>
      <c r="K3797" s="970"/>
      <c r="L3797" s="967"/>
      <c r="M3797" s="970"/>
      <c r="N3797" s="967"/>
      <c r="O3797" s="970"/>
      <c r="P3797" s="967"/>
      <c r="Q3797" s="970"/>
      <c r="R3797" s="967"/>
      <c r="S3797" s="970"/>
      <c r="T3797" s="967"/>
      <c r="U3797" s="970"/>
      <c r="V3797" s="967"/>
      <c r="W3797" s="970"/>
      <c r="X3797" s="1261"/>
    </row>
    <row r="3798" spans="1:24" ht="12.6" hidden="1" customHeight="1" outlineLevel="2">
      <c r="A3798" s="1008">
        <v>44483</v>
      </c>
      <c r="B3798" s="1163" t="s">
        <v>5698</v>
      </c>
      <c r="C3798" s="955" t="s">
        <v>9550</v>
      </c>
      <c r="D3798" s="966"/>
      <c r="E3798" s="968"/>
      <c r="F3798" s="972"/>
      <c r="G3798" s="970"/>
      <c r="H3798" s="967"/>
      <c r="I3798" s="970"/>
      <c r="J3798" s="967"/>
      <c r="K3798" s="970"/>
      <c r="L3798" s="967"/>
      <c r="M3798" s="970"/>
      <c r="N3798" s="967"/>
      <c r="O3798" s="970"/>
      <c r="P3798" s="967"/>
      <c r="Q3798" s="970"/>
      <c r="R3798" s="974" t="s">
        <v>5700</v>
      </c>
      <c r="S3798" s="970"/>
      <c r="T3798" s="967"/>
      <c r="U3798" s="970"/>
      <c r="V3798" s="967"/>
      <c r="W3798" s="970"/>
      <c r="X3798" s="1261"/>
    </row>
    <row r="3799" spans="1:24" ht="12.6" hidden="1" customHeight="1" outlineLevel="2">
      <c r="A3799" s="1008">
        <v>44483</v>
      </c>
      <c r="B3799" s="1163" t="s">
        <v>5698</v>
      </c>
      <c r="C3799" s="955" t="s">
        <v>9551</v>
      </c>
      <c r="D3799" s="966"/>
      <c r="E3799" s="968"/>
      <c r="F3799" s="972"/>
      <c r="G3799" s="970"/>
      <c r="H3799" s="967"/>
      <c r="I3799" s="970"/>
      <c r="J3799" s="967"/>
      <c r="K3799" s="970"/>
      <c r="L3799" s="967"/>
      <c r="M3799" s="970"/>
      <c r="N3799" s="967"/>
      <c r="O3799" s="970"/>
      <c r="P3799" s="967"/>
      <c r="Q3799" s="970"/>
      <c r="R3799" s="967"/>
      <c r="S3799" s="970"/>
      <c r="T3799" s="967"/>
      <c r="U3799" s="970"/>
      <c r="V3799" s="967"/>
      <c r="W3799" s="970"/>
      <c r="X3799" s="1261"/>
    </row>
    <row r="3800" spans="1:24" ht="12.6" hidden="1" customHeight="1" outlineLevel="2">
      <c r="A3800" s="1008">
        <v>44483</v>
      </c>
      <c r="B3800" s="1163" t="s">
        <v>5745</v>
      </c>
      <c r="C3800" s="955" t="s">
        <v>9552</v>
      </c>
      <c r="D3800" s="966"/>
      <c r="E3800" s="968"/>
      <c r="F3800" s="972"/>
      <c r="G3800" s="970"/>
      <c r="H3800" s="967"/>
      <c r="I3800" s="970"/>
      <c r="J3800" s="967"/>
      <c r="K3800" s="970"/>
      <c r="L3800" s="967"/>
      <c r="M3800" s="970"/>
      <c r="N3800" s="967"/>
      <c r="O3800" s="970"/>
      <c r="P3800" s="967"/>
      <c r="Q3800" s="970"/>
      <c r="R3800" s="967"/>
      <c r="S3800" s="970"/>
      <c r="T3800" s="974" t="s">
        <v>5700</v>
      </c>
      <c r="U3800" s="970"/>
      <c r="V3800" s="967"/>
      <c r="W3800" s="970"/>
      <c r="X3800" s="1261"/>
    </row>
    <row r="3801" spans="1:24" ht="12.6" hidden="1" customHeight="1" outlineLevel="2">
      <c r="A3801" s="1008">
        <v>44483</v>
      </c>
      <c r="B3801" s="1163" t="s">
        <v>5698</v>
      </c>
      <c r="C3801" s="955" t="s">
        <v>9553</v>
      </c>
      <c r="D3801" s="966"/>
      <c r="E3801" s="968"/>
      <c r="F3801" s="969" t="s">
        <v>5700</v>
      </c>
      <c r="G3801" s="970"/>
      <c r="H3801" s="967"/>
      <c r="I3801" s="970"/>
      <c r="J3801" s="967"/>
      <c r="K3801" s="970"/>
      <c r="L3801" s="967"/>
      <c r="M3801" s="970"/>
      <c r="N3801" s="967"/>
      <c r="O3801" s="970"/>
      <c r="P3801" s="967"/>
      <c r="Q3801" s="970"/>
      <c r="R3801" s="967"/>
      <c r="S3801" s="970"/>
      <c r="T3801" s="967"/>
      <c r="U3801" s="970"/>
      <c r="V3801" s="967"/>
      <c r="W3801" s="970"/>
      <c r="X3801" s="1261"/>
    </row>
    <row r="3802" spans="1:24" ht="12.6" hidden="1" customHeight="1" outlineLevel="2">
      <c r="A3802" s="1008">
        <v>44483</v>
      </c>
      <c r="B3802" s="1163" t="s">
        <v>5698</v>
      </c>
      <c r="C3802" s="955" t="s">
        <v>9554</v>
      </c>
      <c r="D3802" s="966"/>
      <c r="E3802" s="968"/>
      <c r="F3802" s="972"/>
      <c r="G3802" s="970"/>
      <c r="H3802" s="967"/>
      <c r="I3802" s="970"/>
      <c r="J3802" s="974" t="s">
        <v>5700</v>
      </c>
      <c r="K3802" s="970"/>
      <c r="L3802" s="967"/>
      <c r="M3802" s="970"/>
      <c r="N3802" s="967"/>
      <c r="O3802" s="970"/>
      <c r="P3802" s="967"/>
      <c r="Q3802" s="970"/>
      <c r="R3802" s="967"/>
      <c r="S3802" s="970"/>
      <c r="T3802" s="967"/>
      <c r="U3802" s="970"/>
      <c r="V3802" s="967"/>
      <c r="W3802" s="970"/>
      <c r="X3802" s="1261"/>
    </row>
    <row r="3803" spans="1:24" ht="12.6" hidden="1" customHeight="1" outlineLevel="2">
      <c r="A3803" s="1008">
        <v>44483</v>
      </c>
      <c r="B3803" s="1163" t="s">
        <v>5698</v>
      </c>
      <c r="C3803" s="955" t="s">
        <v>9555</v>
      </c>
      <c r="D3803" s="966"/>
      <c r="E3803" s="968"/>
      <c r="F3803" s="969" t="s">
        <v>5700</v>
      </c>
      <c r="G3803" s="970"/>
      <c r="H3803" s="967"/>
      <c r="I3803" s="970"/>
      <c r="J3803" s="967"/>
      <c r="K3803" s="970"/>
      <c r="L3803" s="967"/>
      <c r="M3803" s="970"/>
      <c r="N3803" s="967"/>
      <c r="O3803" s="970"/>
      <c r="P3803" s="967"/>
      <c r="Q3803" s="970"/>
      <c r="R3803" s="967"/>
      <c r="S3803" s="970"/>
      <c r="T3803" s="967"/>
      <c r="U3803" s="970"/>
      <c r="V3803" s="967"/>
      <c r="W3803" s="970"/>
      <c r="X3803" s="1261"/>
    </row>
    <row r="3804" spans="1:24" ht="12.6" hidden="1" customHeight="1" outlineLevel="2">
      <c r="A3804" s="1008">
        <v>44483</v>
      </c>
      <c r="B3804" s="1163" t="s">
        <v>5698</v>
      </c>
      <c r="C3804" s="955" t="s">
        <v>9556</v>
      </c>
      <c r="D3804" s="966"/>
      <c r="E3804" s="968"/>
      <c r="F3804" s="972"/>
      <c r="G3804" s="970"/>
      <c r="H3804" s="967"/>
      <c r="I3804" s="973" t="s">
        <v>5700</v>
      </c>
      <c r="J3804" s="967"/>
      <c r="K3804" s="970"/>
      <c r="L3804" s="967"/>
      <c r="M3804" s="970"/>
      <c r="N3804" s="967"/>
      <c r="O3804" s="970"/>
      <c r="P3804" s="967"/>
      <c r="Q3804" s="970"/>
      <c r="R3804" s="967"/>
      <c r="S3804" s="970"/>
      <c r="T3804" s="967"/>
      <c r="U3804" s="970"/>
      <c r="V3804" s="967"/>
      <c r="W3804" s="970"/>
      <c r="X3804" s="1261"/>
    </row>
    <row r="3805" spans="1:24" ht="12.6" hidden="1" customHeight="1" outlineLevel="2">
      <c r="A3805" s="1008">
        <v>44483</v>
      </c>
      <c r="B3805" s="1163" t="s">
        <v>5698</v>
      </c>
      <c r="C3805" s="955" t="s">
        <v>9557</v>
      </c>
      <c r="D3805" s="966"/>
      <c r="E3805" s="968"/>
      <c r="F3805" s="972"/>
      <c r="G3805" s="970"/>
      <c r="H3805" s="967"/>
      <c r="I3805" s="970"/>
      <c r="J3805" s="967"/>
      <c r="K3805" s="970"/>
      <c r="L3805" s="967"/>
      <c r="M3805" s="970"/>
      <c r="N3805" s="967"/>
      <c r="O3805" s="970"/>
      <c r="P3805" s="967"/>
      <c r="Q3805" s="970"/>
      <c r="R3805" s="967"/>
      <c r="S3805" s="970"/>
      <c r="T3805" s="967"/>
      <c r="U3805" s="970"/>
      <c r="V3805" s="967"/>
      <c r="W3805" s="970"/>
      <c r="X3805" s="1261"/>
    </row>
    <row r="3806" spans="1:24" ht="12.6" hidden="1" customHeight="1" outlineLevel="2">
      <c r="A3806" s="1008">
        <v>44483</v>
      </c>
      <c r="B3806" s="1163" t="s">
        <v>5698</v>
      </c>
      <c r="C3806" s="955" t="s">
        <v>9558</v>
      </c>
      <c r="D3806" s="966"/>
      <c r="E3806" s="968"/>
      <c r="F3806" s="972"/>
      <c r="G3806" s="970"/>
      <c r="H3806" s="967"/>
      <c r="I3806" s="970"/>
      <c r="J3806" s="967"/>
      <c r="K3806" s="970"/>
      <c r="L3806" s="967"/>
      <c r="M3806" s="970"/>
      <c r="N3806" s="967"/>
      <c r="O3806" s="970"/>
      <c r="P3806" s="967"/>
      <c r="Q3806" s="970"/>
      <c r="R3806" s="967"/>
      <c r="S3806" s="970"/>
      <c r="T3806" s="967"/>
      <c r="U3806" s="970"/>
      <c r="V3806" s="967"/>
      <c r="W3806" s="970"/>
      <c r="X3806" s="1261"/>
    </row>
    <row r="3807" spans="1:24" ht="12.6" hidden="1" customHeight="1" outlineLevel="1" collapsed="1">
      <c r="A3807" s="995">
        <v>44484</v>
      </c>
      <c r="B3807" s="1163" t="s">
        <v>5698</v>
      </c>
      <c r="C3807" s="955" t="s">
        <v>9559</v>
      </c>
      <c r="D3807" s="966"/>
      <c r="E3807" s="968"/>
      <c r="F3807" s="972"/>
      <c r="G3807" s="970"/>
      <c r="H3807" s="967"/>
      <c r="I3807" s="970"/>
      <c r="J3807" s="967"/>
      <c r="K3807" s="970"/>
      <c r="L3807" s="967"/>
      <c r="M3807" s="970"/>
      <c r="N3807" s="967"/>
      <c r="O3807" s="970"/>
      <c r="P3807" s="967"/>
      <c r="Q3807" s="970"/>
      <c r="R3807" s="967"/>
      <c r="S3807" s="970"/>
      <c r="T3807" s="974" t="s">
        <v>5700</v>
      </c>
      <c r="U3807" s="970"/>
      <c r="V3807" s="967"/>
      <c r="W3807" s="970"/>
      <c r="X3807" s="1261"/>
    </row>
    <row r="3808" spans="1:24" ht="12.6" hidden="1" customHeight="1" outlineLevel="2">
      <c r="A3808" s="995">
        <v>44484</v>
      </c>
      <c r="B3808" s="1163" t="s">
        <v>5698</v>
      </c>
      <c r="C3808" s="955" t="s">
        <v>9560</v>
      </c>
      <c r="D3808" s="966"/>
      <c r="E3808" s="968"/>
      <c r="F3808" s="969" t="s">
        <v>5700</v>
      </c>
      <c r="G3808" s="970"/>
      <c r="H3808" s="967"/>
      <c r="I3808" s="970"/>
      <c r="J3808" s="967"/>
      <c r="K3808" s="970"/>
      <c r="L3808" s="967"/>
      <c r="M3808" s="970"/>
      <c r="N3808" s="967"/>
      <c r="O3808" s="970"/>
      <c r="P3808" s="967"/>
      <c r="Q3808" s="970"/>
      <c r="R3808" s="967"/>
      <c r="S3808" s="970"/>
      <c r="T3808" s="967"/>
      <c r="U3808" s="970"/>
      <c r="V3808" s="967"/>
      <c r="W3808" s="970"/>
      <c r="X3808" s="1261"/>
    </row>
    <row r="3809" spans="1:26" ht="12.6" hidden="1" customHeight="1" outlineLevel="2">
      <c r="A3809" s="995">
        <v>44484</v>
      </c>
      <c r="B3809" s="1163" t="s">
        <v>5698</v>
      </c>
      <c r="C3809" s="955" t="s">
        <v>9561</v>
      </c>
      <c r="D3809" s="966"/>
      <c r="E3809" s="968"/>
      <c r="F3809" s="972"/>
      <c r="G3809" s="970"/>
      <c r="H3809" s="967"/>
      <c r="I3809" s="970"/>
      <c r="J3809" s="967"/>
      <c r="K3809" s="970"/>
      <c r="L3809" s="967"/>
      <c r="M3809" s="970"/>
      <c r="N3809" s="967"/>
      <c r="O3809" s="970"/>
      <c r="P3809" s="967"/>
      <c r="Q3809" s="970"/>
      <c r="R3809" s="967"/>
      <c r="S3809" s="970"/>
      <c r="T3809" s="967"/>
      <c r="U3809" s="970"/>
      <c r="V3809" s="974" t="s">
        <v>5700</v>
      </c>
      <c r="W3809" s="970"/>
      <c r="X3809" s="1261"/>
      <c r="Y3809" s="967"/>
      <c r="Z3809" s="1032"/>
    </row>
    <row r="3810" spans="1:26" ht="12.6" hidden="1" customHeight="1" outlineLevel="2">
      <c r="A3810" s="995">
        <v>44484</v>
      </c>
      <c r="B3810" s="1163" t="s">
        <v>5698</v>
      </c>
      <c r="C3810" s="955" t="s">
        <v>9562</v>
      </c>
      <c r="D3810" s="966"/>
      <c r="E3810" s="977" t="s">
        <v>5700</v>
      </c>
      <c r="F3810" s="972"/>
      <c r="G3810" s="970"/>
      <c r="H3810" s="967"/>
      <c r="I3810" s="970"/>
      <c r="J3810" s="967"/>
      <c r="K3810" s="970"/>
      <c r="L3810" s="967"/>
      <c r="M3810" s="970"/>
      <c r="N3810" s="967"/>
      <c r="O3810" s="970"/>
      <c r="P3810" s="967"/>
      <c r="Q3810" s="970"/>
      <c r="R3810" s="967"/>
      <c r="S3810" s="970"/>
      <c r="T3810" s="967"/>
      <c r="U3810" s="970"/>
      <c r="V3810" s="967"/>
      <c r="W3810" s="970"/>
      <c r="X3810" s="1261"/>
      <c r="Y3810" s="967"/>
      <c r="Z3810" s="1032"/>
    </row>
    <row r="3811" spans="1:26" ht="12.6" hidden="1" customHeight="1" outlineLevel="2">
      <c r="A3811" s="995">
        <v>44484</v>
      </c>
      <c r="B3811" s="1163" t="s">
        <v>5745</v>
      </c>
      <c r="C3811" s="955" t="s">
        <v>9563</v>
      </c>
      <c r="D3811" s="966"/>
      <c r="E3811" s="968"/>
      <c r="F3811" s="969" t="s">
        <v>5700</v>
      </c>
      <c r="G3811" s="970"/>
      <c r="H3811" s="967"/>
      <c r="I3811" s="970"/>
      <c r="J3811" s="967"/>
      <c r="K3811" s="970"/>
      <c r="L3811" s="967"/>
      <c r="M3811" s="970"/>
      <c r="N3811" s="967"/>
      <c r="O3811" s="970"/>
      <c r="P3811" s="967"/>
      <c r="Q3811" s="970"/>
      <c r="R3811" s="967"/>
      <c r="S3811" s="970"/>
      <c r="T3811" s="974" t="s">
        <v>5700</v>
      </c>
      <c r="U3811" s="970"/>
      <c r="V3811" s="967"/>
      <c r="W3811" s="970"/>
      <c r="X3811" s="1261"/>
      <c r="Y3811" s="967"/>
      <c r="Z3811" s="1032"/>
    </row>
    <row r="3812" spans="1:26" ht="12.6" hidden="1" customHeight="1" outlineLevel="2">
      <c r="A3812" s="995">
        <v>44484</v>
      </c>
      <c r="B3812" s="1163" t="s">
        <v>5698</v>
      </c>
      <c r="C3812" s="955" t="s">
        <v>9564</v>
      </c>
      <c r="D3812" s="966"/>
      <c r="E3812" s="977" t="s">
        <v>5700</v>
      </c>
      <c r="F3812" s="972"/>
      <c r="G3812" s="970"/>
      <c r="H3812" s="967"/>
      <c r="I3812" s="970"/>
      <c r="J3812" s="967"/>
      <c r="K3812" s="970"/>
      <c r="L3812" s="967"/>
      <c r="M3812" s="970"/>
      <c r="N3812" s="967"/>
      <c r="O3812" s="970"/>
      <c r="P3812" s="967"/>
      <c r="Q3812" s="970"/>
      <c r="R3812" s="967"/>
      <c r="S3812" s="970"/>
      <c r="T3812" s="967"/>
      <c r="U3812" s="970"/>
      <c r="V3812" s="967"/>
      <c r="W3812" s="970"/>
      <c r="X3812" s="1261"/>
      <c r="Y3812" s="967"/>
      <c r="Z3812" s="1032"/>
    </row>
    <row r="3813" spans="1:26" ht="12.6" hidden="1" customHeight="1" outlineLevel="2">
      <c r="A3813" s="995">
        <v>44484</v>
      </c>
      <c r="B3813" s="1163" t="s">
        <v>5698</v>
      </c>
      <c r="C3813" s="955" t="s">
        <v>9565</v>
      </c>
      <c r="D3813" s="966"/>
      <c r="E3813" s="977" t="s">
        <v>5700</v>
      </c>
      <c r="F3813" s="972"/>
      <c r="G3813" s="970"/>
      <c r="H3813" s="967"/>
      <c r="I3813" s="970"/>
      <c r="J3813" s="974" t="s">
        <v>5700</v>
      </c>
      <c r="K3813" s="970"/>
      <c r="L3813" s="967"/>
      <c r="M3813" s="970"/>
      <c r="N3813" s="967"/>
      <c r="O3813" s="970"/>
      <c r="P3813" s="967"/>
      <c r="Q3813" s="970"/>
      <c r="R3813" s="967"/>
      <c r="S3813" s="970"/>
      <c r="T3813" s="967"/>
      <c r="U3813" s="970"/>
      <c r="V3813" s="967"/>
      <c r="W3813" s="970"/>
      <c r="X3813" s="1261"/>
      <c r="Y3813" s="967"/>
      <c r="Z3813" s="1032"/>
    </row>
    <row r="3814" spans="1:26" ht="12.6" hidden="1" customHeight="1" outlineLevel="2">
      <c r="A3814" s="995">
        <v>44484</v>
      </c>
      <c r="B3814" s="1163" t="s">
        <v>5698</v>
      </c>
      <c r="C3814" s="955" t="s">
        <v>9566</v>
      </c>
      <c r="D3814" s="966"/>
      <c r="E3814" s="977" t="s">
        <v>5700</v>
      </c>
      <c r="F3814" s="972"/>
      <c r="G3814" s="970"/>
      <c r="H3814" s="967"/>
      <c r="I3814" s="970"/>
      <c r="J3814" s="967"/>
      <c r="K3814" s="970"/>
      <c r="L3814" s="967"/>
      <c r="M3814" s="970"/>
      <c r="N3814" s="967"/>
      <c r="O3814" s="970"/>
      <c r="P3814" s="967"/>
      <c r="Q3814" s="970"/>
      <c r="R3814" s="967"/>
      <c r="S3814" s="970"/>
      <c r="T3814" s="967"/>
      <c r="U3814" s="970"/>
      <c r="V3814" s="967"/>
      <c r="W3814" s="970"/>
      <c r="X3814" s="1261"/>
      <c r="Y3814" s="967"/>
      <c r="Z3814" s="1032"/>
    </row>
    <row r="3815" spans="1:26" ht="25.2" hidden="1" customHeight="1" outlineLevel="2">
      <c r="A3815" s="995">
        <v>44484</v>
      </c>
      <c r="B3815" s="1163" t="s">
        <v>5698</v>
      </c>
      <c r="C3815" s="955" t="s">
        <v>9567</v>
      </c>
      <c r="D3815" s="975" t="s">
        <v>5700</v>
      </c>
      <c r="E3815" s="977" t="s">
        <v>5700</v>
      </c>
      <c r="F3815" s="972"/>
      <c r="G3815" s="970"/>
      <c r="H3815" s="967"/>
      <c r="I3815" s="970"/>
      <c r="J3815" s="967"/>
      <c r="K3815" s="970"/>
      <c r="L3815" s="967"/>
      <c r="M3815" s="970"/>
      <c r="N3815" s="967"/>
      <c r="O3815" s="970"/>
      <c r="P3815" s="967"/>
      <c r="Q3815" s="970"/>
      <c r="R3815" s="967"/>
      <c r="S3815" s="970"/>
      <c r="T3815" s="967"/>
      <c r="U3815" s="970"/>
      <c r="V3815" s="967"/>
      <c r="W3815" s="970"/>
      <c r="X3815" s="1261"/>
      <c r="Y3815" s="967"/>
      <c r="Z3815" s="1032"/>
    </row>
    <row r="3816" spans="1:26" ht="12.6" hidden="1" customHeight="1" outlineLevel="2">
      <c r="A3816" s="995">
        <v>44484</v>
      </c>
      <c r="B3816" s="1163" t="s">
        <v>5698</v>
      </c>
      <c r="C3816" s="955" t="s">
        <v>9568</v>
      </c>
      <c r="D3816" s="966"/>
      <c r="E3816" s="968"/>
      <c r="F3816" s="969" t="s">
        <v>5700</v>
      </c>
      <c r="G3816" s="970"/>
      <c r="H3816" s="967"/>
      <c r="I3816" s="970"/>
      <c r="J3816" s="967"/>
      <c r="K3816" s="970"/>
      <c r="L3816" s="967"/>
      <c r="M3816" s="970"/>
      <c r="N3816" s="967"/>
      <c r="O3816" s="970"/>
      <c r="P3816" s="967"/>
      <c r="Q3816" s="970"/>
      <c r="R3816" s="967"/>
      <c r="S3816" s="970"/>
      <c r="T3816" s="967"/>
      <c r="U3816" s="970"/>
      <c r="V3816" s="967"/>
      <c r="W3816" s="970"/>
      <c r="X3816" s="1261"/>
      <c r="Y3816" s="967"/>
      <c r="Z3816" s="1032"/>
    </row>
    <row r="3817" spans="1:26" ht="12.6" hidden="1" customHeight="1" outlineLevel="2">
      <c r="A3817" s="995">
        <v>44484</v>
      </c>
      <c r="B3817" s="1163" t="s">
        <v>5698</v>
      </c>
      <c r="C3817" s="955" t="s">
        <v>9569</v>
      </c>
      <c r="D3817" s="966"/>
      <c r="E3817" s="977" t="s">
        <v>5700</v>
      </c>
      <c r="F3817" s="972"/>
      <c r="G3817" s="970"/>
      <c r="H3817" s="967"/>
      <c r="I3817" s="970"/>
      <c r="J3817" s="967"/>
      <c r="K3817" s="970"/>
      <c r="L3817" s="967"/>
      <c r="M3817" s="970"/>
      <c r="N3817" s="967"/>
      <c r="O3817" s="970"/>
      <c r="P3817" s="967"/>
      <c r="Q3817" s="970"/>
      <c r="R3817" s="967"/>
      <c r="S3817" s="970"/>
      <c r="T3817" s="974" t="s">
        <v>5700</v>
      </c>
      <c r="U3817" s="970"/>
      <c r="V3817" s="967"/>
      <c r="W3817" s="970"/>
      <c r="X3817" s="1261"/>
      <c r="Y3817" s="967"/>
      <c r="Z3817" s="1032"/>
    </row>
    <row r="3818" spans="1:26" ht="12.6" hidden="1" customHeight="1" outlineLevel="1" collapsed="1">
      <c r="A3818" s="1028">
        <v>44487</v>
      </c>
      <c r="B3818" s="1163" t="s">
        <v>5698</v>
      </c>
      <c r="C3818" s="955" t="s">
        <v>9570</v>
      </c>
      <c r="D3818" s="966"/>
      <c r="E3818" s="977" t="s">
        <v>5700</v>
      </c>
      <c r="F3818" s="972"/>
      <c r="G3818" s="970"/>
      <c r="H3818" s="967"/>
      <c r="I3818" s="970"/>
      <c r="J3818" s="967"/>
      <c r="K3818" s="970"/>
      <c r="L3818" s="967"/>
      <c r="M3818" s="970"/>
      <c r="N3818" s="967"/>
      <c r="O3818" s="970"/>
      <c r="P3818" s="967"/>
      <c r="Q3818" s="970"/>
      <c r="R3818" s="967"/>
      <c r="S3818" s="970"/>
      <c r="T3818" s="967"/>
      <c r="U3818" s="970"/>
      <c r="V3818" s="967"/>
      <c r="W3818" s="970"/>
      <c r="X3818" s="1261"/>
      <c r="Y3818" s="967"/>
      <c r="Z3818" s="1032"/>
    </row>
    <row r="3819" spans="1:26" ht="25.2" hidden="1" customHeight="1" outlineLevel="2">
      <c r="A3819" s="1028">
        <v>44487</v>
      </c>
      <c r="B3819" s="1163" t="s">
        <v>5698</v>
      </c>
      <c r="C3819" s="955" t="s">
        <v>9571</v>
      </c>
      <c r="D3819" s="966"/>
      <c r="E3819" s="977" t="s">
        <v>5700</v>
      </c>
      <c r="F3819" s="972"/>
      <c r="G3819" s="970"/>
      <c r="H3819" s="967"/>
      <c r="I3819" s="970"/>
      <c r="J3819" s="967"/>
      <c r="K3819" s="970"/>
      <c r="L3819" s="967"/>
      <c r="M3819" s="970"/>
      <c r="N3819" s="967"/>
      <c r="O3819" s="970"/>
      <c r="P3819" s="967"/>
      <c r="Q3819" s="970"/>
      <c r="R3819" s="967"/>
      <c r="S3819" s="970"/>
      <c r="T3819" s="974" t="s">
        <v>5700</v>
      </c>
      <c r="U3819" s="970"/>
      <c r="V3819" s="967"/>
      <c r="W3819" s="970"/>
      <c r="X3819" s="1261"/>
      <c r="Y3819" s="967"/>
      <c r="Z3819" s="1032"/>
    </row>
    <row r="3820" spans="1:26" ht="12.6" hidden="1" customHeight="1" outlineLevel="2">
      <c r="A3820" s="1028">
        <v>44487</v>
      </c>
      <c r="B3820" s="1163" t="s">
        <v>5698</v>
      </c>
      <c r="C3820" s="955" t="s">
        <v>9572</v>
      </c>
      <c r="D3820" s="966"/>
      <c r="E3820" s="977" t="s">
        <v>5700</v>
      </c>
      <c r="F3820" s="972"/>
      <c r="G3820" s="970"/>
      <c r="H3820" s="967"/>
      <c r="I3820" s="970"/>
      <c r="J3820" s="967"/>
      <c r="K3820" s="970"/>
      <c r="L3820" s="967"/>
      <c r="M3820" s="973" t="s">
        <v>5700</v>
      </c>
      <c r="N3820" s="967"/>
      <c r="O3820" s="970"/>
      <c r="P3820" s="967"/>
      <c r="Q3820" s="970"/>
      <c r="R3820" s="967"/>
      <c r="S3820" s="970"/>
      <c r="T3820" s="967"/>
      <c r="U3820" s="970"/>
      <c r="V3820" s="967"/>
      <c r="W3820" s="970"/>
      <c r="X3820" s="1261"/>
      <c r="Y3820" s="967"/>
      <c r="Z3820" s="1032" t="s">
        <v>3334</v>
      </c>
    </row>
    <row r="3821" spans="1:26" ht="25.2" hidden="1" customHeight="1" outlineLevel="2">
      <c r="A3821" s="1028">
        <v>44487</v>
      </c>
      <c r="B3821" s="1163" t="s">
        <v>5698</v>
      </c>
      <c r="C3821" s="955" t="s">
        <v>9573</v>
      </c>
      <c r="D3821" s="966"/>
      <c r="E3821" s="968"/>
      <c r="F3821" s="972"/>
      <c r="G3821" s="970"/>
      <c r="H3821" s="967"/>
      <c r="I3821" s="970"/>
      <c r="J3821" s="967"/>
      <c r="K3821" s="970"/>
      <c r="L3821" s="967"/>
      <c r="M3821" s="970"/>
      <c r="N3821" s="967"/>
      <c r="O3821" s="970"/>
      <c r="P3821" s="967"/>
      <c r="Q3821" s="970"/>
      <c r="R3821" s="974" t="s">
        <v>5700</v>
      </c>
      <c r="S3821" s="970"/>
      <c r="T3821" s="967"/>
      <c r="U3821" s="970"/>
      <c r="V3821" s="967"/>
      <c r="W3821" s="970"/>
      <c r="X3821" s="1261"/>
      <c r="Y3821" s="967"/>
      <c r="Z3821" s="1032"/>
    </row>
    <row r="3822" spans="1:26" ht="12.6" hidden="1" customHeight="1" outlineLevel="2">
      <c r="A3822" s="1028">
        <v>44487</v>
      </c>
      <c r="B3822" s="1163" t="s">
        <v>5698</v>
      </c>
      <c r="C3822" s="955" t="s">
        <v>9574</v>
      </c>
      <c r="D3822" s="966"/>
      <c r="E3822" s="968"/>
      <c r="F3822" s="969" t="s">
        <v>5700</v>
      </c>
      <c r="G3822" s="970"/>
      <c r="H3822" s="967"/>
      <c r="I3822" s="970"/>
      <c r="J3822" s="967"/>
      <c r="K3822" s="970"/>
      <c r="L3822" s="967"/>
      <c r="M3822" s="970"/>
      <c r="N3822" s="967"/>
      <c r="O3822" s="970"/>
      <c r="P3822" s="967"/>
      <c r="Q3822" s="970"/>
      <c r="R3822" s="967"/>
      <c r="S3822" s="970"/>
      <c r="T3822" s="967"/>
      <c r="U3822" s="970"/>
      <c r="V3822" s="967"/>
      <c r="W3822" s="970"/>
      <c r="X3822" s="1261"/>
      <c r="Y3822" s="967"/>
      <c r="Z3822" s="1032"/>
    </row>
    <row r="3823" spans="1:26" ht="25.2" hidden="1" customHeight="1" outlineLevel="2">
      <c r="A3823" s="1028">
        <v>44487</v>
      </c>
      <c r="B3823" s="1163" t="s">
        <v>5698</v>
      </c>
      <c r="C3823" s="955" t="s">
        <v>9575</v>
      </c>
      <c r="D3823" s="966"/>
      <c r="E3823" s="977" t="s">
        <v>5700</v>
      </c>
      <c r="F3823" s="972"/>
      <c r="G3823" s="970"/>
      <c r="H3823" s="967"/>
      <c r="I3823" s="970"/>
      <c r="J3823" s="967"/>
      <c r="K3823" s="970"/>
      <c r="L3823" s="967"/>
      <c r="M3823" s="970"/>
      <c r="N3823" s="967"/>
      <c r="O3823" s="970"/>
      <c r="P3823" s="967"/>
      <c r="Q3823" s="970"/>
      <c r="R3823" s="967"/>
      <c r="S3823" s="970"/>
      <c r="T3823" s="967"/>
      <c r="U3823" s="970"/>
      <c r="V3823" s="967"/>
      <c r="W3823" s="970"/>
      <c r="X3823" s="1261"/>
      <c r="Y3823" s="967"/>
      <c r="Z3823" s="1032"/>
    </row>
    <row r="3824" spans="1:26" ht="12.6" hidden="1" customHeight="1" outlineLevel="2">
      <c r="A3824" s="1028">
        <v>44487</v>
      </c>
      <c r="B3824" s="1163" t="s">
        <v>5706</v>
      </c>
      <c r="C3824" s="955" t="s">
        <v>9576</v>
      </c>
      <c r="D3824" s="966"/>
      <c r="E3824" s="968"/>
      <c r="F3824" s="972"/>
      <c r="G3824" s="970"/>
      <c r="H3824" s="967"/>
      <c r="I3824" s="970"/>
      <c r="J3824" s="967"/>
      <c r="K3824" s="970"/>
      <c r="L3824" s="967"/>
      <c r="M3824" s="970"/>
      <c r="N3824" s="967"/>
      <c r="O3824" s="970"/>
      <c r="P3824" s="967"/>
      <c r="Q3824" s="970"/>
      <c r="R3824" s="967"/>
      <c r="S3824" s="970"/>
      <c r="T3824" s="974" t="s">
        <v>5700</v>
      </c>
      <c r="U3824" s="970"/>
      <c r="V3824" s="967"/>
      <c r="W3824" s="970"/>
      <c r="X3824" s="1261"/>
      <c r="Y3824" s="967"/>
      <c r="Z3824" s="1032"/>
    </row>
    <row r="3825" spans="1:24" ht="25.2" hidden="1" customHeight="1" outlineLevel="2">
      <c r="A3825" s="1028">
        <v>44487</v>
      </c>
      <c r="B3825" s="1163" t="s">
        <v>5698</v>
      </c>
      <c r="C3825" s="955" t="s">
        <v>9577</v>
      </c>
      <c r="D3825" s="966"/>
      <c r="E3825" s="977" t="s">
        <v>5700</v>
      </c>
      <c r="F3825" s="972"/>
      <c r="G3825" s="970"/>
      <c r="H3825" s="967"/>
      <c r="I3825" s="970"/>
      <c r="J3825" s="974" t="s">
        <v>5700</v>
      </c>
      <c r="K3825" s="970"/>
      <c r="L3825" s="967"/>
      <c r="M3825" s="970"/>
      <c r="N3825" s="967"/>
      <c r="O3825" s="970"/>
      <c r="P3825" s="967"/>
      <c r="Q3825" s="970"/>
      <c r="R3825" s="967"/>
      <c r="S3825" s="970"/>
      <c r="T3825" s="967"/>
      <c r="U3825" s="970"/>
      <c r="V3825" s="967"/>
      <c r="W3825" s="970"/>
      <c r="X3825" s="1261"/>
    </row>
    <row r="3826" spans="1:24" ht="12.6" hidden="1" customHeight="1" outlineLevel="2">
      <c r="A3826" s="1028">
        <v>44487</v>
      </c>
      <c r="B3826" s="1163" t="s">
        <v>9578</v>
      </c>
      <c r="C3826" s="955" t="s">
        <v>9579</v>
      </c>
      <c r="D3826" s="966"/>
      <c r="E3826" s="968"/>
      <c r="F3826" s="972"/>
      <c r="G3826" s="970"/>
      <c r="H3826" s="967"/>
      <c r="I3826" s="970"/>
      <c r="J3826" s="974" t="s">
        <v>5700</v>
      </c>
      <c r="K3826" s="973" t="s">
        <v>5700</v>
      </c>
      <c r="L3826" s="967"/>
      <c r="M3826" s="970"/>
      <c r="N3826" s="967"/>
      <c r="O3826" s="970"/>
      <c r="P3826" s="967"/>
      <c r="Q3826" s="970"/>
      <c r="R3826" s="967"/>
      <c r="S3826" s="970"/>
      <c r="T3826" s="967"/>
      <c r="U3826" s="970"/>
      <c r="V3826" s="967"/>
      <c r="W3826" s="970"/>
      <c r="X3826" s="1261"/>
    </row>
    <row r="3827" spans="1:24" ht="37.799999999999997" hidden="1" customHeight="1" outlineLevel="2">
      <c r="A3827" s="1028">
        <v>44487</v>
      </c>
      <c r="B3827" s="1163" t="s">
        <v>5698</v>
      </c>
      <c r="C3827" s="955" t="s">
        <v>9580</v>
      </c>
      <c r="D3827" s="966"/>
      <c r="E3827" s="977" t="s">
        <v>5700</v>
      </c>
      <c r="F3827" s="972"/>
      <c r="G3827" s="970"/>
      <c r="H3827" s="967"/>
      <c r="I3827" s="970"/>
      <c r="J3827" s="967"/>
      <c r="K3827" s="970"/>
      <c r="L3827" s="967"/>
      <c r="M3827" s="970"/>
      <c r="N3827" s="967"/>
      <c r="O3827" s="970"/>
      <c r="P3827" s="967"/>
      <c r="Q3827" s="970"/>
      <c r="R3827" s="967"/>
      <c r="S3827" s="970"/>
      <c r="T3827" s="967"/>
      <c r="U3827" s="970"/>
      <c r="V3827" s="967"/>
      <c r="W3827" s="970"/>
      <c r="X3827" s="1261"/>
    </row>
    <row r="3828" spans="1:24" ht="25.2" hidden="1" customHeight="1" outlineLevel="2">
      <c r="A3828" s="1028">
        <v>44487</v>
      </c>
      <c r="B3828" s="1163" t="s">
        <v>5698</v>
      </c>
      <c r="C3828" s="955" t="s">
        <v>9581</v>
      </c>
      <c r="D3828" s="966"/>
      <c r="E3828" s="977" t="s">
        <v>5700</v>
      </c>
      <c r="F3828" s="972"/>
      <c r="G3828" s="970"/>
      <c r="H3828" s="967"/>
      <c r="I3828" s="970"/>
      <c r="J3828" s="967"/>
      <c r="K3828" s="970"/>
      <c r="L3828" s="967"/>
      <c r="M3828" s="970"/>
      <c r="N3828" s="967"/>
      <c r="O3828" s="970"/>
      <c r="P3828" s="967"/>
      <c r="Q3828" s="970"/>
      <c r="R3828" s="967"/>
      <c r="S3828" s="970"/>
      <c r="T3828" s="967"/>
      <c r="U3828" s="970"/>
      <c r="V3828" s="967"/>
      <c r="W3828" s="970"/>
      <c r="X3828" s="1261"/>
    </row>
    <row r="3829" spans="1:24" ht="12.6" hidden="1" customHeight="1" outlineLevel="2">
      <c r="A3829" s="1028">
        <v>44487</v>
      </c>
      <c r="B3829" s="1163" t="s">
        <v>5698</v>
      </c>
      <c r="C3829" s="955" t="s">
        <v>9582</v>
      </c>
      <c r="D3829" s="966"/>
      <c r="E3829" s="977" t="s">
        <v>5700</v>
      </c>
      <c r="F3829" s="972"/>
      <c r="G3829" s="970"/>
      <c r="H3829" s="967"/>
      <c r="I3829" s="970"/>
      <c r="J3829" s="967"/>
      <c r="K3829" s="970"/>
      <c r="L3829" s="967"/>
      <c r="M3829" s="970"/>
      <c r="N3829" s="967"/>
      <c r="O3829" s="970"/>
      <c r="P3829" s="967"/>
      <c r="Q3829" s="970"/>
      <c r="R3829" s="967"/>
      <c r="S3829" s="970"/>
      <c r="T3829" s="974" t="s">
        <v>5700</v>
      </c>
      <c r="U3829" s="970"/>
      <c r="V3829" s="967"/>
      <c r="W3829" s="970"/>
      <c r="X3829" s="1261"/>
    </row>
    <row r="3830" spans="1:24" ht="25.2" hidden="1" customHeight="1" outlineLevel="2">
      <c r="A3830" s="1028">
        <v>44487</v>
      </c>
      <c r="B3830" s="1163" t="s">
        <v>5698</v>
      </c>
      <c r="C3830" s="955" t="s">
        <v>9583</v>
      </c>
      <c r="D3830" s="966"/>
      <c r="E3830" s="968"/>
      <c r="F3830" s="969" t="s">
        <v>5700</v>
      </c>
      <c r="G3830" s="970"/>
      <c r="H3830" s="967"/>
      <c r="I3830" s="970"/>
      <c r="J3830" s="967"/>
      <c r="K3830" s="970"/>
      <c r="L3830" s="967"/>
      <c r="M3830" s="970"/>
      <c r="N3830" s="967"/>
      <c r="O3830" s="970"/>
      <c r="P3830" s="967"/>
      <c r="Q3830" s="970"/>
      <c r="R3830" s="967"/>
      <c r="S3830" s="970"/>
      <c r="T3830" s="967"/>
      <c r="U3830" s="970"/>
      <c r="V3830" s="967"/>
      <c r="W3830" s="970"/>
      <c r="X3830" s="1261"/>
    </row>
    <row r="3831" spans="1:24" ht="12.6" hidden="1" customHeight="1" outlineLevel="2">
      <c r="A3831" s="1028">
        <v>44487</v>
      </c>
      <c r="B3831" s="1163" t="s">
        <v>5723</v>
      </c>
      <c r="C3831" s="955" t="s">
        <v>9584</v>
      </c>
      <c r="D3831" s="966"/>
      <c r="E3831" s="977" t="s">
        <v>5700</v>
      </c>
      <c r="F3831" s="972"/>
      <c r="G3831" s="970"/>
      <c r="H3831" s="967"/>
      <c r="I3831" s="970"/>
      <c r="J3831" s="967"/>
      <c r="K3831" s="970"/>
      <c r="L3831" s="967"/>
      <c r="M3831" s="970"/>
      <c r="N3831" s="967"/>
      <c r="O3831" s="970"/>
      <c r="P3831" s="967"/>
      <c r="Q3831" s="970"/>
      <c r="R3831" s="967"/>
      <c r="S3831" s="970"/>
      <c r="T3831" s="967"/>
      <c r="U3831" s="970"/>
      <c r="V3831" s="967"/>
      <c r="W3831" s="970"/>
      <c r="X3831" s="1261"/>
    </row>
    <row r="3832" spans="1:24" ht="12.6" hidden="1" customHeight="1" outlineLevel="2">
      <c r="A3832" s="1028">
        <v>44487</v>
      </c>
      <c r="B3832" s="1163" t="s">
        <v>5706</v>
      </c>
      <c r="C3832" s="955" t="s">
        <v>9585</v>
      </c>
      <c r="D3832" s="966"/>
      <c r="E3832" s="968"/>
      <c r="F3832" s="972"/>
      <c r="G3832" s="970"/>
      <c r="H3832" s="967"/>
      <c r="I3832" s="970"/>
      <c r="J3832" s="967"/>
      <c r="K3832" s="970"/>
      <c r="L3832" s="967"/>
      <c r="M3832" s="973" t="s">
        <v>5700</v>
      </c>
      <c r="N3832" s="967"/>
      <c r="O3832" s="970"/>
      <c r="P3832" s="967"/>
      <c r="Q3832" s="970"/>
      <c r="R3832" s="967"/>
      <c r="S3832" s="970"/>
      <c r="T3832" s="967"/>
      <c r="U3832" s="970"/>
      <c r="V3832" s="967"/>
      <c r="W3832" s="970"/>
      <c r="X3832" s="1261"/>
    </row>
    <row r="3833" spans="1:24" ht="12.6" hidden="1" customHeight="1" outlineLevel="2">
      <c r="A3833" s="1028">
        <v>44487</v>
      </c>
      <c r="B3833" s="1163" t="s">
        <v>5698</v>
      </c>
      <c r="C3833" s="955" t="s">
        <v>9586</v>
      </c>
      <c r="D3833" s="966"/>
      <c r="E3833" s="968"/>
      <c r="F3833" s="972"/>
      <c r="G3833" s="970"/>
      <c r="H3833" s="967"/>
      <c r="I3833" s="970"/>
      <c r="J3833" s="967"/>
      <c r="K3833" s="970"/>
      <c r="L3833" s="967"/>
      <c r="M3833" s="970"/>
      <c r="N3833" s="967"/>
      <c r="O3833" s="970"/>
      <c r="P3833" s="967"/>
      <c r="Q3833" s="970"/>
      <c r="R3833" s="967"/>
      <c r="S3833" s="970"/>
      <c r="T3833" s="967"/>
      <c r="U3833" s="970"/>
      <c r="V3833" s="967"/>
      <c r="W3833" s="970"/>
      <c r="X3833" s="1262" t="s">
        <v>5700</v>
      </c>
    </row>
    <row r="3834" spans="1:24" ht="12.6" hidden="1" customHeight="1" outlineLevel="1" collapsed="1">
      <c r="A3834" s="1033">
        <v>44488</v>
      </c>
      <c r="B3834" s="1163" t="s">
        <v>5698</v>
      </c>
      <c r="C3834" s="955" t="s">
        <v>9587</v>
      </c>
      <c r="D3834" s="966"/>
      <c r="E3834" s="968"/>
      <c r="F3834" s="972"/>
      <c r="G3834" s="970"/>
      <c r="H3834" s="967"/>
      <c r="I3834" s="970"/>
      <c r="J3834" s="967"/>
      <c r="K3834" s="970"/>
      <c r="L3834" s="967"/>
      <c r="M3834" s="970"/>
      <c r="N3834" s="967"/>
      <c r="O3834" s="970"/>
      <c r="P3834" s="967"/>
      <c r="Q3834" s="970"/>
      <c r="R3834" s="974" t="s">
        <v>5700</v>
      </c>
      <c r="S3834" s="970"/>
      <c r="T3834" s="967"/>
      <c r="U3834" s="970"/>
      <c r="V3834" s="967"/>
      <c r="W3834" s="970"/>
      <c r="X3834" s="1261"/>
    </row>
    <row r="3835" spans="1:24" ht="12.6" hidden="1" customHeight="1" outlineLevel="2">
      <c r="A3835" s="1033">
        <v>44488</v>
      </c>
      <c r="B3835" s="1163" t="s">
        <v>5698</v>
      </c>
      <c r="C3835" s="955" t="s">
        <v>9588</v>
      </c>
      <c r="D3835" s="966"/>
      <c r="E3835" s="968"/>
      <c r="F3835" s="972"/>
      <c r="G3835" s="970"/>
      <c r="H3835" s="967"/>
      <c r="I3835" s="970"/>
      <c r="J3835" s="967"/>
      <c r="K3835" s="970"/>
      <c r="L3835" s="967"/>
      <c r="M3835" s="970"/>
      <c r="N3835" s="967"/>
      <c r="O3835" s="970"/>
      <c r="P3835" s="967"/>
      <c r="Q3835" s="970"/>
      <c r="R3835" s="974" t="s">
        <v>5700</v>
      </c>
      <c r="S3835" s="970"/>
      <c r="T3835" s="967"/>
      <c r="U3835" s="970"/>
      <c r="V3835" s="967"/>
      <c r="W3835" s="970"/>
      <c r="X3835" s="1261"/>
    </row>
    <row r="3836" spans="1:24" ht="12.6" hidden="1" customHeight="1" outlineLevel="2">
      <c r="A3836" s="1033">
        <v>44488</v>
      </c>
      <c r="B3836" s="1163" t="s">
        <v>5698</v>
      </c>
      <c r="C3836" s="955" t="s">
        <v>9589</v>
      </c>
      <c r="D3836" s="966"/>
      <c r="E3836" s="968"/>
      <c r="F3836" s="972"/>
      <c r="G3836" s="970"/>
      <c r="H3836" s="974" t="s">
        <v>5700</v>
      </c>
      <c r="I3836" s="970"/>
      <c r="J3836" s="967"/>
      <c r="K3836" s="970"/>
      <c r="L3836" s="967"/>
      <c r="M3836" s="970"/>
      <c r="N3836" s="967"/>
      <c r="O3836" s="970"/>
      <c r="P3836" s="967"/>
      <c r="Q3836" s="970"/>
      <c r="R3836" s="967"/>
      <c r="S3836" s="970"/>
      <c r="T3836" s="967"/>
      <c r="U3836" s="970"/>
      <c r="V3836" s="967"/>
      <c r="W3836" s="970"/>
      <c r="X3836" s="1261"/>
    </row>
    <row r="3837" spans="1:24" ht="12.6" hidden="1" customHeight="1" outlineLevel="2">
      <c r="A3837" s="1033">
        <v>44488</v>
      </c>
      <c r="B3837" s="1163" t="s">
        <v>5698</v>
      </c>
      <c r="C3837" s="955" t="s">
        <v>9590</v>
      </c>
      <c r="D3837" s="966"/>
      <c r="E3837" s="977" t="s">
        <v>5700</v>
      </c>
      <c r="F3837" s="972"/>
      <c r="G3837" s="970"/>
      <c r="H3837" s="967"/>
      <c r="I3837" s="970"/>
      <c r="J3837" s="967"/>
      <c r="K3837" s="970"/>
      <c r="L3837" s="967"/>
      <c r="M3837" s="970"/>
      <c r="N3837" s="967"/>
      <c r="O3837" s="970"/>
      <c r="P3837" s="967"/>
      <c r="Q3837" s="970"/>
      <c r="R3837" s="967"/>
      <c r="S3837" s="970"/>
      <c r="T3837" s="967"/>
      <c r="U3837" s="970"/>
      <c r="V3837" s="967"/>
      <c r="W3837" s="970"/>
      <c r="X3837" s="1261"/>
    </row>
    <row r="3838" spans="1:24" ht="12.6" hidden="1" customHeight="1" outlineLevel="2">
      <c r="A3838" s="1033">
        <v>44488</v>
      </c>
      <c r="B3838" s="1163" t="s">
        <v>5698</v>
      </c>
      <c r="C3838" s="955" t="s">
        <v>9591</v>
      </c>
      <c r="D3838" s="966"/>
      <c r="E3838" s="968"/>
      <c r="F3838" s="972"/>
      <c r="G3838" s="970"/>
      <c r="H3838" s="967"/>
      <c r="I3838" s="970"/>
      <c r="J3838" s="974" t="s">
        <v>5700</v>
      </c>
      <c r="K3838" s="970"/>
      <c r="L3838" s="967"/>
      <c r="M3838" s="970"/>
      <c r="N3838" s="967"/>
      <c r="O3838" s="970"/>
      <c r="P3838" s="967"/>
      <c r="Q3838" s="970"/>
      <c r="R3838" s="967"/>
      <c r="S3838" s="970"/>
      <c r="T3838" s="967"/>
      <c r="U3838" s="970"/>
      <c r="V3838" s="967"/>
      <c r="W3838" s="970"/>
      <c r="X3838" s="1261"/>
    </row>
    <row r="3839" spans="1:24" ht="25.2" hidden="1" customHeight="1" outlineLevel="2">
      <c r="A3839" s="1033">
        <v>44488</v>
      </c>
      <c r="B3839" s="1163" t="s">
        <v>5698</v>
      </c>
      <c r="C3839" s="955" t="s">
        <v>9592</v>
      </c>
      <c r="D3839" s="966"/>
      <c r="E3839" s="968"/>
      <c r="F3839" s="972"/>
      <c r="G3839" s="970"/>
      <c r="H3839" s="967"/>
      <c r="I3839" s="970"/>
      <c r="J3839" s="967"/>
      <c r="K3839" s="970"/>
      <c r="L3839" s="967"/>
      <c r="M3839" s="973" t="s">
        <v>5700</v>
      </c>
      <c r="N3839" s="967"/>
      <c r="O3839" s="970"/>
      <c r="P3839" s="967"/>
      <c r="Q3839" s="970"/>
      <c r="R3839" s="967"/>
      <c r="S3839" s="970"/>
      <c r="T3839" s="967"/>
      <c r="U3839" s="970"/>
      <c r="V3839" s="967"/>
      <c r="W3839" s="970"/>
      <c r="X3839" s="1261"/>
    </row>
    <row r="3840" spans="1:24" ht="12.6" hidden="1" customHeight="1" outlineLevel="2">
      <c r="A3840" s="1033">
        <v>44488</v>
      </c>
      <c r="B3840" s="1163" t="s">
        <v>5698</v>
      </c>
      <c r="C3840" s="955" t="s">
        <v>9593</v>
      </c>
      <c r="D3840" s="966"/>
      <c r="E3840" s="968"/>
      <c r="F3840" s="972"/>
      <c r="G3840" s="970"/>
      <c r="H3840" s="967"/>
      <c r="I3840" s="970"/>
      <c r="J3840" s="967"/>
      <c r="K3840" s="970"/>
      <c r="L3840" s="967"/>
      <c r="M3840" s="970"/>
      <c r="N3840" s="967"/>
      <c r="O3840" s="970"/>
      <c r="P3840" s="967"/>
      <c r="Q3840" s="970"/>
      <c r="R3840" s="967"/>
      <c r="S3840" s="970"/>
      <c r="T3840" s="974" t="s">
        <v>5700</v>
      </c>
      <c r="U3840" s="970"/>
      <c r="V3840" s="967"/>
      <c r="W3840" s="970"/>
      <c r="X3840" s="1261"/>
    </row>
    <row r="3841" spans="1:26" ht="12.6" hidden="1" customHeight="1" outlineLevel="2">
      <c r="A3841" s="1033">
        <v>44488</v>
      </c>
      <c r="B3841" s="1163" t="s">
        <v>5698</v>
      </c>
      <c r="C3841" s="955" t="s">
        <v>9594</v>
      </c>
      <c r="D3841" s="966"/>
      <c r="E3841" s="968"/>
      <c r="F3841" s="972"/>
      <c r="G3841" s="970"/>
      <c r="H3841" s="967"/>
      <c r="I3841" s="970"/>
      <c r="J3841" s="967"/>
      <c r="K3841" s="970"/>
      <c r="L3841" s="967"/>
      <c r="M3841" s="970"/>
      <c r="N3841" s="967"/>
      <c r="O3841" s="970"/>
      <c r="P3841" s="967"/>
      <c r="Q3841" s="970"/>
      <c r="R3841" s="974" t="s">
        <v>5700</v>
      </c>
      <c r="S3841" s="970"/>
      <c r="T3841" s="967"/>
      <c r="U3841" s="970"/>
      <c r="V3841" s="967"/>
      <c r="W3841" s="970"/>
      <c r="X3841" s="1261"/>
      <c r="Y3841" s="967"/>
      <c r="Z3841" s="1032"/>
    </row>
    <row r="3842" spans="1:26" ht="12.6" hidden="1" customHeight="1" outlineLevel="2">
      <c r="A3842" s="1033">
        <v>44488</v>
      </c>
      <c r="B3842" s="1163" t="s">
        <v>5698</v>
      </c>
      <c r="C3842" s="955" t="s">
        <v>9595</v>
      </c>
      <c r="D3842" s="966"/>
      <c r="E3842" s="977" t="s">
        <v>5700</v>
      </c>
      <c r="F3842" s="972"/>
      <c r="G3842" s="970"/>
      <c r="H3842" s="967"/>
      <c r="I3842" s="970"/>
      <c r="J3842" s="967"/>
      <c r="K3842" s="970"/>
      <c r="L3842" s="967"/>
      <c r="M3842" s="970"/>
      <c r="N3842" s="967"/>
      <c r="O3842" s="970"/>
      <c r="P3842" s="967"/>
      <c r="Q3842" s="970"/>
      <c r="R3842" s="967"/>
      <c r="S3842" s="970"/>
      <c r="T3842" s="967"/>
      <c r="U3842" s="970"/>
      <c r="V3842" s="967"/>
      <c r="W3842" s="970"/>
      <c r="X3842" s="1261"/>
      <c r="Y3842" s="967"/>
      <c r="Z3842" s="1032"/>
    </row>
    <row r="3843" spans="1:26" ht="12.6" hidden="1" customHeight="1" outlineLevel="2">
      <c r="A3843" s="1033">
        <v>44488</v>
      </c>
      <c r="B3843" s="1163" t="s">
        <v>5698</v>
      </c>
      <c r="C3843" s="955" t="s">
        <v>9596</v>
      </c>
      <c r="D3843" s="966"/>
      <c r="E3843" s="968"/>
      <c r="F3843" s="969" t="s">
        <v>5700</v>
      </c>
      <c r="G3843" s="970"/>
      <c r="H3843" s="967"/>
      <c r="I3843" s="970"/>
      <c r="J3843" s="967"/>
      <c r="K3843" s="970"/>
      <c r="L3843" s="967"/>
      <c r="M3843" s="970"/>
      <c r="N3843" s="967"/>
      <c r="O3843" s="970"/>
      <c r="P3843" s="967"/>
      <c r="Q3843" s="970"/>
      <c r="R3843" s="967"/>
      <c r="S3843" s="970"/>
      <c r="T3843" s="967"/>
      <c r="U3843" s="970"/>
      <c r="V3843" s="967"/>
      <c r="W3843" s="970"/>
      <c r="X3843" s="1261"/>
      <c r="Y3843" s="967"/>
      <c r="Z3843" s="1315" t="s">
        <v>9597</v>
      </c>
    </row>
    <row r="3844" spans="1:26" ht="12.6" hidden="1" customHeight="1" outlineLevel="2">
      <c r="A3844" s="1033">
        <v>44488</v>
      </c>
      <c r="B3844" s="1163" t="s">
        <v>5745</v>
      </c>
      <c r="C3844" s="955" t="s">
        <v>9598</v>
      </c>
      <c r="D3844" s="966"/>
      <c r="E3844" s="977" t="s">
        <v>5700</v>
      </c>
      <c r="F3844" s="972"/>
      <c r="G3844" s="970"/>
      <c r="H3844" s="967"/>
      <c r="I3844" s="973" t="s">
        <v>5700</v>
      </c>
      <c r="J3844" s="967"/>
      <c r="K3844" s="970"/>
      <c r="L3844" s="967"/>
      <c r="M3844" s="970"/>
      <c r="N3844" s="967"/>
      <c r="O3844" s="970"/>
      <c r="P3844" s="967"/>
      <c r="Q3844" s="970"/>
      <c r="R3844" s="967"/>
      <c r="S3844" s="970"/>
      <c r="T3844" s="967"/>
      <c r="U3844" s="970"/>
      <c r="V3844" s="967"/>
      <c r="W3844" s="970"/>
      <c r="X3844" s="1261"/>
      <c r="Y3844" s="967"/>
      <c r="Z3844" s="1032"/>
    </row>
    <row r="3845" spans="1:26" ht="12.6" hidden="1" customHeight="1" outlineLevel="2">
      <c r="A3845" s="1033">
        <v>44488</v>
      </c>
      <c r="B3845" s="1163" t="s">
        <v>5698</v>
      </c>
      <c r="C3845" s="955" t="s">
        <v>9599</v>
      </c>
      <c r="D3845" s="966"/>
      <c r="E3845" s="977" t="s">
        <v>5700</v>
      </c>
      <c r="F3845" s="972"/>
      <c r="G3845" s="970"/>
      <c r="H3845" s="967"/>
      <c r="I3845" s="970"/>
      <c r="J3845" s="967"/>
      <c r="K3845" s="970"/>
      <c r="L3845" s="967"/>
      <c r="M3845" s="970"/>
      <c r="N3845" s="967"/>
      <c r="O3845" s="970"/>
      <c r="P3845" s="967"/>
      <c r="Q3845" s="970"/>
      <c r="R3845" s="967"/>
      <c r="S3845" s="970"/>
      <c r="T3845" s="967"/>
      <c r="U3845" s="970"/>
      <c r="V3845" s="967"/>
      <c r="W3845" s="970"/>
      <c r="X3845" s="1261"/>
      <c r="Y3845" s="967"/>
      <c r="Z3845" s="1032"/>
    </row>
    <row r="3846" spans="1:26" ht="25.2" hidden="1" customHeight="1" outlineLevel="2">
      <c r="A3846" s="1033">
        <v>44488</v>
      </c>
      <c r="B3846" s="1163" t="s">
        <v>5698</v>
      </c>
      <c r="C3846" s="955" t="s">
        <v>9600</v>
      </c>
      <c r="D3846" s="966"/>
      <c r="E3846" s="968"/>
      <c r="F3846" s="969" t="s">
        <v>5700</v>
      </c>
      <c r="G3846" s="970"/>
      <c r="H3846" s="967"/>
      <c r="I3846" s="970"/>
      <c r="J3846" s="967"/>
      <c r="K3846" s="970"/>
      <c r="L3846" s="967"/>
      <c r="M3846" s="970"/>
      <c r="N3846" s="967"/>
      <c r="O3846" s="970"/>
      <c r="P3846" s="967"/>
      <c r="Q3846" s="970"/>
      <c r="R3846" s="967"/>
      <c r="S3846" s="970"/>
      <c r="T3846" s="967"/>
      <c r="U3846" s="970"/>
      <c r="V3846" s="967"/>
      <c r="W3846" s="970"/>
      <c r="X3846" s="1261"/>
      <c r="Y3846" s="967"/>
      <c r="Z3846" s="1032"/>
    </row>
    <row r="3847" spans="1:26" ht="12.6" hidden="1" customHeight="1" outlineLevel="2">
      <c r="A3847" s="1033">
        <v>44488</v>
      </c>
      <c r="B3847" s="1163" t="s">
        <v>5698</v>
      </c>
      <c r="C3847" s="955" t="s">
        <v>9601</v>
      </c>
      <c r="D3847" s="966"/>
      <c r="E3847" s="977" t="s">
        <v>5700</v>
      </c>
      <c r="F3847" s="972"/>
      <c r="G3847" s="970"/>
      <c r="H3847" s="967"/>
      <c r="I3847" s="970"/>
      <c r="J3847" s="967"/>
      <c r="K3847" s="970"/>
      <c r="L3847" s="967"/>
      <c r="M3847" s="970"/>
      <c r="N3847" s="967"/>
      <c r="O3847" s="970"/>
      <c r="P3847" s="967"/>
      <c r="Q3847" s="970"/>
      <c r="R3847" s="967"/>
      <c r="S3847" s="970"/>
      <c r="T3847" s="967"/>
      <c r="U3847" s="970"/>
      <c r="V3847" s="967"/>
      <c r="W3847" s="970"/>
      <c r="X3847" s="1261"/>
      <c r="Y3847" s="967"/>
      <c r="Z3847" s="1032"/>
    </row>
    <row r="3848" spans="1:26" ht="12.6" hidden="1" customHeight="1" outlineLevel="2">
      <c r="A3848" s="1033">
        <v>44488</v>
      </c>
      <c r="B3848" s="1163" t="s">
        <v>5698</v>
      </c>
      <c r="C3848" s="955" t="s">
        <v>9602</v>
      </c>
      <c r="D3848" s="966"/>
      <c r="E3848" s="968"/>
      <c r="F3848" s="969" t="s">
        <v>5700</v>
      </c>
      <c r="G3848" s="970"/>
      <c r="H3848" s="967"/>
      <c r="I3848" s="970"/>
      <c r="J3848" s="967"/>
      <c r="K3848" s="970"/>
      <c r="L3848" s="967"/>
      <c r="M3848" s="970"/>
      <c r="N3848" s="967"/>
      <c r="O3848" s="970"/>
      <c r="P3848" s="967"/>
      <c r="Q3848" s="970"/>
      <c r="R3848" s="967"/>
      <c r="S3848" s="970"/>
      <c r="T3848" s="967"/>
      <c r="U3848" s="970"/>
      <c r="V3848" s="967"/>
      <c r="W3848" s="970"/>
      <c r="X3848" s="1261"/>
      <c r="Y3848" s="967"/>
      <c r="Z3848" s="1032"/>
    </row>
    <row r="3849" spans="1:26" ht="12.6" hidden="1" customHeight="1" outlineLevel="2">
      <c r="A3849" s="1033">
        <v>44488</v>
      </c>
      <c r="B3849" s="1163" t="s">
        <v>5698</v>
      </c>
      <c r="C3849" s="955" t="s">
        <v>9603</v>
      </c>
      <c r="D3849" s="975" t="s">
        <v>5700</v>
      </c>
      <c r="E3849" s="968"/>
      <c r="F3849" s="972"/>
      <c r="G3849" s="970"/>
      <c r="H3849" s="967"/>
      <c r="I3849" s="970"/>
      <c r="J3849" s="967"/>
      <c r="K3849" s="970"/>
      <c r="L3849" s="967"/>
      <c r="M3849" s="970"/>
      <c r="N3849" s="967"/>
      <c r="O3849" s="970"/>
      <c r="P3849" s="967"/>
      <c r="Q3849" s="970"/>
      <c r="R3849" s="967"/>
      <c r="S3849" s="970"/>
      <c r="T3849" s="967"/>
      <c r="U3849" s="970"/>
      <c r="V3849" s="967"/>
      <c r="W3849" s="970"/>
      <c r="X3849" s="1261"/>
      <c r="Y3849" s="967"/>
      <c r="Z3849" s="1032"/>
    </row>
    <row r="3850" spans="1:26" ht="12.6" hidden="1" customHeight="1" outlineLevel="2">
      <c r="A3850" s="1033">
        <v>44488</v>
      </c>
      <c r="B3850" s="1163" t="s">
        <v>5745</v>
      </c>
      <c r="C3850" s="955" t="s">
        <v>9604</v>
      </c>
      <c r="D3850" s="966"/>
      <c r="E3850" s="968"/>
      <c r="F3850" s="972"/>
      <c r="G3850" s="970"/>
      <c r="H3850" s="967"/>
      <c r="I3850" s="970"/>
      <c r="J3850" s="967"/>
      <c r="K3850" s="970"/>
      <c r="L3850" s="967"/>
      <c r="M3850" s="970"/>
      <c r="N3850" s="967"/>
      <c r="O3850" s="970"/>
      <c r="P3850" s="967"/>
      <c r="Q3850" s="970"/>
      <c r="R3850" s="967"/>
      <c r="S3850" s="970"/>
      <c r="T3850" s="974" t="s">
        <v>5700</v>
      </c>
      <c r="U3850" s="970"/>
      <c r="V3850" s="967"/>
      <c r="W3850" s="970"/>
      <c r="X3850" s="1261"/>
      <c r="Y3850" s="967"/>
      <c r="Z3850" s="1315" t="s">
        <v>9597</v>
      </c>
    </row>
    <row r="3851" spans="1:26" ht="12.6" hidden="1" customHeight="1" outlineLevel="2">
      <c r="A3851" s="1033">
        <v>44488</v>
      </c>
      <c r="B3851" s="1163" t="s">
        <v>5706</v>
      </c>
      <c r="C3851" s="955" t="s">
        <v>9605</v>
      </c>
      <c r="D3851" s="966"/>
      <c r="E3851" s="968"/>
      <c r="F3851" s="972"/>
      <c r="G3851" s="970"/>
      <c r="H3851" s="967"/>
      <c r="I3851" s="970"/>
      <c r="J3851" s="967"/>
      <c r="K3851" s="970"/>
      <c r="L3851" s="967"/>
      <c r="M3851" s="970"/>
      <c r="N3851" s="967"/>
      <c r="O3851" s="970"/>
      <c r="P3851" s="974" t="s">
        <v>5700</v>
      </c>
      <c r="Q3851" s="970"/>
      <c r="R3851" s="967"/>
      <c r="S3851" s="970"/>
      <c r="T3851" s="967"/>
      <c r="U3851" s="970"/>
      <c r="V3851" s="967"/>
      <c r="W3851" s="970"/>
      <c r="X3851" s="1261"/>
      <c r="Y3851" s="967"/>
      <c r="Z3851" s="1032"/>
    </row>
    <row r="3852" spans="1:26" ht="12.6" hidden="1" customHeight="1" outlineLevel="1" collapsed="1">
      <c r="A3852" s="1316">
        <v>44489</v>
      </c>
      <c r="B3852" s="1163" t="s">
        <v>5698</v>
      </c>
      <c r="C3852" s="955" t="s">
        <v>9606</v>
      </c>
      <c r="D3852" s="966"/>
      <c r="E3852" s="968"/>
      <c r="F3852" s="972"/>
      <c r="G3852" s="970"/>
      <c r="H3852" s="967"/>
      <c r="I3852" s="970"/>
      <c r="J3852" s="967"/>
      <c r="K3852" s="970"/>
      <c r="L3852" s="967"/>
      <c r="M3852" s="970"/>
      <c r="N3852" s="967"/>
      <c r="O3852" s="970"/>
      <c r="P3852" s="967"/>
      <c r="Q3852" s="970"/>
      <c r="R3852" s="974" t="s">
        <v>5700</v>
      </c>
      <c r="S3852" s="970"/>
      <c r="T3852" s="967"/>
      <c r="U3852" s="970"/>
      <c r="V3852" s="967"/>
      <c r="W3852" s="970"/>
      <c r="X3852" s="1261"/>
      <c r="Y3852" s="967"/>
      <c r="Z3852" s="1032"/>
    </row>
    <row r="3853" spans="1:26" ht="25.2" hidden="1" customHeight="1" outlineLevel="2">
      <c r="A3853" s="1317">
        <v>44489</v>
      </c>
      <c r="B3853" s="1163" t="s">
        <v>5698</v>
      </c>
      <c r="C3853" s="955" t="s">
        <v>9607</v>
      </c>
      <c r="D3853" s="966"/>
      <c r="E3853" s="968"/>
      <c r="F3853" s="972"/>
      <c r="G3853" s="970"/>
      <c r="H3853" s="967"/>
      <c r="I3853" s="973" t="s">
        <v>5700</v>
      </c>
      <c r="J3853" s="967"/>
      <c r="K3853" s="970"/>
      <c r="L3853" s="967"/>
      <c r="M3853" s="970"/>
      <c r="N3853" s="967"/>
      <c r="O3853" s="970"/>
      <c r="P3853" s="967"/>
      <c r="Q3853" s="970"/>
      <c r="R3853" s="967"/>
      <c r="S3853" s="970"/>
      <c r="T3853" s="974" t="s">
        <v>5700</v>
      </c>
      <c r="U3853" s="970"/>
      <c r="V3853" s="967"/>
      <c r="W3853" s="970"/>
      <c r="X3853" s="1261"/>
      <c r="Y3853" s="967"/>
      <c r="Z3853" s="1032"/>
    </row>
    <row r="3854" spans="1:26" ht="12.6" hidden="1" customHeight="1" outlineLevel="2">
      <c r="A3854" s="1317">
        <v>44489</v>
      </c>
      <c r="B3854" s="1163" t="s">
        <v>5698</v>
      </c>
      <c r="C3854" s="955" t="s">
        <v>9608</v>
      </c>
      <c r="D3854" s="966"/>
      <c r="E3854" s="968"/>
      <c r="F3854" s="972"/>
      <c r="G3854" s="970"/>
      <c r="H3854" s="967"/>
      <c r="I3854" s="970"/>
      <c r="J3854" s="967"/>
      <c r="K3854" s="970"/>
      <c r="L3854" s="967"/>
      <c r="M3854" s="970"/>
      <c r="N3854" s="967"/>
      <c r="O3854" s="970"/>
      <c r="P3854" s="967"/>
      <c r="Q3854" s="970"/>
      <c r="R3854" s="974" t="s">
        <v>5700</v>
      </c>
      <c r="S3854" s="970"/>
      <c r="T3854" s="967"/>
      <c r="U3854" s="970"/>
      <c r="V3854" s="967"/>
      <c r="W3854" s="970"/>
      <c r="X3854" s="1261"/>
      <c r="Y3854" s="967"/>
      <c r="Z3854" s="1032"/>
    </row>
    <row r="3855" spans="1:26" ht="12.6" hidden="1" customHeight="1" outlineLevel="2">
      <c r="A3855" s="1317">
        <v>44489</v>
      </c>
      <c r="B3855" s="1163" t="s">
        <v>5698</v>
      </c>
      <c r="C3855" s="955" t="s">
        <v>9609</v>
      </c>
      <c r="D3855" s="966"/>
      <c r="E3855" s="968"/>
      <c r="F3855" s="969" t="s">
        <v>5700</v>
      </c>
      <c r="G3855" s="970"/>
      <c r="H3855" s="967"/>
      <c r="I3855" s="970"/>
      <c r="J3855" s="967"/>
      <c r="K3855" s="970"/>
      <c r="L3855" s="967"/>
      <c r="M3855" s="970"/>
      <c r="N3855" s="967"/>
      <c r="O3855" s="970"/>
      <c r="P3855" s="967"/>
      <c r="Q3855" s="970"/>
      <c r="R3855" s="967"/>
      <c r="S3855" s="970"/>
      <c r="T3855" s="967"/>
      <c r="U3855" s="970"/>
      <c r="V3855" s="967"/>
      <c r="W3855" s="970"/>
      <c r="X3855" s="1261"/>
      <c r="Y3855" s="967"/>
      <c r="Z3855" s="1032"/>
    </row>
    <row r="3856" spans="1:26" ht="12.6" hidden="1" customHeight="1" outlineLevel="2">
      <c r="A3856" s="1317">
        <v>44489</v>
      </c>
      <c r="B3856" s="1163" t="s">
        <v>5698</v>
      </c>
      <c r="C3856" s="955" t="s">
        <v>9610</v>
      </c>
      <c r="D3856" s="975" t="s">
        <v>5700</v>
      </c>
      <c r="E3856" s="968"/>
      <c r="F3856" s="972"/>
      <c r="G3856" s="970"/>
      <c r="H3856" s="967"/>
      <c r="I3856" s="970"/>
      <c r="J3856" s="967"/>
      <c r="K3856" s="970"/>
      <c r="L3856" s="967"/>
      <c r="M3856" s="970"/>
      <c r="N3856" s="967"/>
      <c r="O3856" s="970"/>
      <c r="P3856" s="967"/>
      <c r="Q3856" s="970"/>
      <c r="R3856" s="967"/>
      <c r="S3856" s="970"/>
      <c r="T3856" s="967"/>
      <c r="U3856" s="970"/>
      <c r="V3856" s="967"/>
      <c r="W3856" s="970"/>
      <c r="X3856" s="1261"/>
      <c r="Y3856" s="967"/>
      <c r="Z3856" s="1032"/>
    </row>
    <row r="3857" spans="1:24" ht="12.6" hidden="1" customHeight="1" outlineLevel="2">
      <c r="A3857" s="1317">
        <v>44489</v>
      </c>
      <c r="B3857" s="1163" t="s">
        <v>5698</v>
      </c>
      <c r="C3857" s="955" t="s">
        <v>9611</v>
      </c>
      <c r="D3857" s="966"/>
      <c r="E3857" s="968"/>
      <c r="F3857" s="969" t="s">
        <v>5700</v>
      </c>
      <c r="G3857" s="970"/>
      <c r="H3857" s="967"/>
      <c r="I3857" s="970"/>
      <c r="J3857" s="967"/>
      <c r="K3857" s="970"/>
      <c r="L3857" s="967"/>
      <c r="M3857" s="970"/>
      <c r="N3857" s="967"/>
      <c r="O3857" s="970"/>
      <c r="P3857" s="967"/>
      <c r="Q3857" s="970"/>
      <c r="R3857" s="967"/>
      <c r="S3857" s="970"/>
      <c r="T3857" s="967"/>
      <c r="U3857" s="970"/>
      <c r="V3857" s="967"/>
      <c r="W3857" s="970"/>
      <c r="X3857" s="1261"/>
    </row>
    <row r="3858" spans="1:24" ht="12.6" hidden="1" customHeight="1" outlineLevel="2">
      <c r="A3858" s="1317">
        <v>44489</v>
      </c>
      <c r="B3858" s="1163" t="s">
        <v>5698</v>
      </c>
      <c r="C3858" s="955" t="s">
        <v>9612</v>
      </c>
      <c r="D3858" s="966"/>
      <c r="E3858" s="977" t="s">
        <v>5700</v>
      </c>
      <c r="F3858" s="972"/>
      <c r="G3858" s="970"/>
      <c r="H3858" s="967"/>
      <c r="I3858" s="970"/>
      <c r="J3858" s="967"/>
      <c r="K3858" s="970"/>
      <c r="L3858" s="967"/>
      <c r="M3858" s="970"/>
      <c r="N3858" s="967"/>
      <c r="O3858" s="970"/>
      <c r="P3858" s="967"/>
      <c r="Q3858" s="970"/>
      <c r="R3858" s="967"/>
      <c r="S3858" s="970"/>
      <c r="T3858" s="967"/>
      <c r="U3858" s="970"/>
      <c r="V3858" s="967"/>
      <c r="W3858" s="970"/>
      <c r="X3858" s="1261"/>
    </row>
    <row r="3859" spans="1:24" ht="12.6" hidden="1" customHeight="1" outlineLevel="2">
      <c r="A3859" s="1317">
        <v>44489</v>
      </c>
      <c r="B3859" s="1163" t="s">
        <v>5698</v>
      </c>
      <c r="C3859" s="955" t="s">
        <v>9613</v>
      </c>
      <c r="D3859" s="966"/>
      <c r="E3859" s="968"/>
      <c r="F3859" s="972"/>
      <c r="G3859" s="970"/>
      <c r="H3859" s="967"/>
      <c r="I3859" s="970"/>
      <c r="J3859" s="967"/>
      <c r="K3859" s="970"/>
      <c r="L3859" s="967"/>
      <c r="M3859" s="970"/>
      <c r="N3859" s="967"/>
      <c r="O3859" s="970"/>
      <c r="P3859" s="967"/>
      <c r="Q3859" s="970"/>
      <c r="R3859" s="967"/>
      <c r="S3859" s="970"/>
      <c r="T3859" s="967"/>
      <c r="U3859" s="970"/>
      <c r="V3859" s="974" t="s">
        <v>5700</v>
      </c>
      <c r="W3859" s="970"/>
      <c r="X3859" s="1261"/>
    </row>
    <row r="3860" spans="1:24" ht="12.6" hidden="1" customHeight="1" outlineLevel="2">
      <c r="A3860" s="1317">
        <v>44489</v>
      </c>
      <c r="B3860" s="1163" t="s">
        <v>5698</v>
      </c>
      <c r="C3860" s="955" t="s">
        <v>9614</v>
      </c>
      <c r="D3860" s="966"/>
      <c r="E3860" s="968"/>
      <c r="F3860" s="972"/>
      <c r="G3860" s="970"/>
      <c r="H3860" s="967"/>
      <c r="I3860" s="973" t="s">
        <v>5700</v>
      </c>
      <c r="J3860" s="967"/>
      <c r="K3860" s="970"/>
      <c r="L3860" s="967"/>
      <c r="M3860" s="970"/>
      <c r="N3860" s="967"/>
      <c r="O3860" s="970"/>
      <c r="P3860" s="967"/>
      <c r="Q3860" s="970"/>
      <c r="R3860" s="967"/>
      <c r="S3860" s="970"/>
      <c r="T3860" s="967"/>
      <c r="U3860" s="970"/>
      <c r="V3860" s="967"/>
      <c r="W3860" s="970"/>
      <c r="X3860" s="1261"/>
    </row>
    <row r="3861" spans="1:24" ht="12.6" hidden="1" customHeight="1" outlineLevel="2">
      <c r="A3861" s="1317">
        <v>44489</v>
      </c>
      <c r="B3861" s="1163" t="s">
        <v>5698</v>
      </c>
      <c r="C3861" s="955" t="s">
        <v>9615</v>
      </c>
      <c r="D3861" s="966"/>
      <c r="E3861" s="977" t="s">
        <v>5700</v>
      </c>
      <c r="F3861" s="972"/>
      <c r="G3861" s="970"/>
      <c r="H3861" s="967"/>
      <c r="I3861" s="970"/>
      <c r="J3861" s="967"/>
      <c r="K3861" s="970"/>
      <c r="L3861" s="967"/>
      <c r="M3861" s="970"/>
      <c r="N3861" s="967"/>
      <c r="O3861" s="970"/>
      <c r="P3861" s="967"/>
      <c r="Q3861" s="970"/>
      <c r="R3861" s="967"/>
      <c r="S3861" s="970"/>
      <c r="T3861" s="967"/>
      <c r="U3861" s="970"/>
      <c r="V3861" s="967"/>
      <c r="W3861" s="970"/>
      <c r="X3861" s="1261"/>
    </row>
    <row r="3862" spans="1:24" ht="12.6" hidden="1" customHeight="1" outlineLevel="2">
      <c r="A3862" s="1317">
        <v>44489</v>
      </c>
      <c r="B3862" s="1163" t="s">
        <v>5698</v>
      </c>
      <c r="C3862" s="955" t="s">
        <v>9616</v>
      </c>
      <c r="D3862" s="966"/>
      <c r="E3862" s="968"/>
      <c r="F3862" s="972"/>
      <c r="G3862" s="970"/>
      <c r="H3862" s="967"/>
      <c r="I3862" s="973" t="s">
        <v>5700</v>
      </c>
      <c r="J3862" s="967"/>
      <c r="K3862" s="970"/>
      <c r="L3862" s="967"/>
      <c r="M3862" s="970"/>
      <c r="N3862" s="967"/>
      <c r="O3862" s="970"/>
      <c r="P3862" s="967"/>
      <c r="Q3862" s="970"/>
      <c r="R3862" s="967"/>
      <c r="S3862" s="970"/>
      <c r="T3862" s="967"/>
      <c r="U3862" s="970"/>
      <c r="V3862" s="967"/>
      <c r="W3862" s="970"/>
      <c r="X3862" s="1261"/>
    </row>
    <row r="3863" spans="1:24" ht="12.6" hidden="1" customHeight="1" outlineLevel="1" collapsed="1">
      <c r="A3863" s="964">
        <v>44490</v>
      </c>
      <c r="B3863" s="1163" t="s">
        <v>5698</v>
      </c>
      <c r="C3863" s="955" t="s">
        <v>9617</v>
      </c>
      <c r="D3863" s="966"/>
      <c r="E3863" s="968"/>
      <c r="F3863" s="972"/>
      <c r="G3863" s="970"/>
      <c r="H3863" s="974" t="s">
        <v>5700</v>
      </c>
      <c r="I3863" s="970"/>
      <c r="J3863" s="967"/>
      <c r="K3863" s="970"/>
      <c r="L3863" s="967"/>
      <c r="M3863" s="970"/>
      <c r="N3863" s="967"/>
      <c r="O3863" s="970"/>
      <c r="P3863" s="967"/>
      <c r="Q3863" s="970"/>
      <c r="R3863" s="967"/>
      <c r="S3863" s="970"/>
      <c r="T3863" s="967"/>
      <c r="U3863" s="970"/>
      <c r="V3863" s="967"/>
      <c r="W3863" s="970"/>
      <c r="X3863" s="1261"/>
    </row>
    <row r="3864" spans="1:24" ht="12.6" hidden="1" customHeight="1" outlineLevel="2">
      <c r="A3864" s="964">
        <v>44490</v>
      </c>
      <c r="B3864" s="1163" t="s">
        <v>5745</v>
      </c>
      <c r="C3864" s="955" t="s">
        <v>9618</v>
      </c>
      <c r="D3864" s="966"/>
      <c r="E3864" s="968"/>
      <c r="F3864" s="972"/>
      <c r="G3864" s="970"/>
      <c r="H3864" s="967"/>
      <c r="I3864" s="970"/>
      <c r="J3864" s="967"/>
      <c r="K3864" s="970"/>
      <c r="L3864" s="967"/>
      <c r="M3864" s="970"/>
      <c r="N3864" s="967"/>
      <c r="O3864" s="970"/>
      <c r="P3864" s="967"/>
      <c r="Q3864" s="970"/>
      <c r="R3864" s="967"/>
      <c r="S3864" s="970"/>
      <c r="T3864" s="974" t="s">
        <v>5700</v>
      </c>
      <c r="U3864" s="970"/>
      <c r="V3864" s="967"/>
      <c r="W3864" s="970"/>
      <c r="X3864" s="1262" t="s">
        <v>5700</v>
      </c>
    </row>
    <row r="3865" spans="1:24" ht="12.6" hidden="1" customHeight="1" outlineLevel="2">
      <c r="A3865" s="964">
        <v>44490</v>
      </c>
      <c r="B3865" s="1163" t="s">
        <v>5698</v>
      </c>
      <c r="C3865" s="955" t="s">
        <v>9619</v>
      </c>
      <c r="D3865" s="966"/>
      <c r="E3865" s="968"/>
      <c r="F3865" s="972"/>
      <c r="G3865" s="970"/>
      <c r="H3865" s="967"/>
      <c r="I3865" s="970"/>
      <c r="J3865" s="967"/>
      <c r="K3865" s="970"/>
      <c r="L3865" s="974" t="s">
        <v>5700</v>
      </c>
      <c r="M3865" s="973" t="s">
        <v>5700</v>
      </c>
      <c r="N3865" s="967"/>
      <c r="O3865" s="970"/>
      <c r="P3865" s="967"/>
      <c r="Q3865" s="970"/>
      <c r="R3865" s="967"/>
      <c r="S3865" s="970"/>
      <c r="T3865" s="967"/>
      <c r="U3865" s="970"/>
      <c r="V3865" s="967"/>
      <c r="W3865" s="970"/>
      <c r="X3865" s="1261"/>
    </row>
    <row r="3866" spans="1:24" ht="12.6" hidden="1" customHeight="1" outlineLevel="2">
      <c r="A3866" s="964">
        <v>44490</v>
      </c>
      <c r="B3866" s="1163" t="s">
        <v>5739</v>
      </c>
      <c r="C3866" s="955" t="s">
        <v>9620</v>
      </c>
      <c r="D3866" s="975" t="s">
        <v>5700</v>
      </c>
      <c r="E3866" s="968"/>
      <c r="F3866" s="972"/>
      <c r="G3866" s="970"/>
      <c r="H3866" s="967"/>
      <c r="I3866" s="970"/>
      <c r="J3866" s="967"/>
      <c r="K3866" s="970"/>
      <c r="L3866" s="967"/>
      <c r="M3866" s="970"/>
      <c r="N3866" s="967"/>
      <c r="O3866" s="970"/>
      <c r="P3866" s="967"/>
      <c r="Q3866" s="970"/>
      <c r="R3866" s="967"/>
      <c r="S3866" s="970"/>
      <c r="T3866" s="967"/>
      <c r="U3866" s="970"/>
      <c r="V3866" s="967"/>
      <c r="W3866" s="970"/>
      <c r="X3866" s="1261"/>
    </row>
    <row r="3867" spans="1:24" ht="12.6" hidden="1" customHeight="1" outlineLevel="2">
      <c r="A3867" s="964">
        <v>44490</v>
      </c>
      <c r="B3867" s="1163" t="s">
        <v>5739</v>
      </c>
      <c r="C3867" s="955" t="s">
        <v>9621</v>
      </c>
      <c r="D3867" s="966"/>
      <c r="E3867" s="968"/>
      <c r="F3867" s="972"/>
      <c r="G3867" s="970"/>
      <c r="H3867" s="967"/>
      <c r="I3867" s="970"/>
      <c r="J3867" s="967"/>
      <c r="K3867" s="970"/>
      <c r="L3867" s="967"/>
      <c r="M3867" s="970"/>
      <c r="N3867" s="967"/>
      <c r="O3867" s="970"/>
      <c r="P3867" s="974" t="s">
        <v>5700</v>
      </c>
      <c r="Q3867" s="970"/>
      <c r="R3867" s="967"/>
      <c r="S3867" s="970"/>
      <c r="T3867" s="974" t="s">
        <v>5700</v>
      </c>
      <c r="U3867" s="970"/>
      <c r="V3867" s="967"/>
      <c r="W3867" s="970"/>
      <c r="X3867" s="1261"/>
    </row>
    <row r="3868" spans="1:24" ht="37.799999999999997" hidden="1" customHeight="1" outlineLevel="2">
      <c r="A3868" s="964">
        <v>44490</v>
      </c>
      <c r="B3868" s="1163" t="s">
        <v>5706</v>
      </c>
      <c r="C3868" s="955" t="s">
        <v>9622</v>
      </c>
      <c r="D3868" s="966"/>
      <c r="E3868" s="968"/>
      <c r="F3868" s="972"/>
      <c r="G3868" s="970"/>
      <c r="H3868" s="967"/>
      <c r="I3868" s="970"/>
      <c r="J3868" s="967"/>
      <c r="K3868" s="970"/>
      <c r="L3868" s="967"/>
      <c r="M3868" s="970"/>
      <c r="N3868" s="967"/>
      <c r="O3868" s="970"/>
      <c r="P3868" s="967"/>
      <c r="Q3868" s="970"/>
      <c r="R3868" s="967"/>
      <c r="S3868" s="973" t="s">
        <v>5700</v>
      </c>
      <c r="T3868" s="974" t="s">
        <v>5700</v>
      </c>
      <c r="U3868" s="970"/>
      <c r="V3868" s="967"/>
      <c r="W3868" s="970"/>
      <c r="X3868" s="1261"/>
    </row>
    <row r="3869" spans="1:24" ht="12.6" hidden="1" customHeight="1" outlineLevel="2">
      <c r="A3869" s="964">
        <v>44490</v>
      </c>
      <c r="B3869" s="1163" t="s">
        <v>5698</v>
      </c>
      <c r="C3869" s="955" t="s">
        <v>9623</v>
      </c>
      <c r="D3869" s="966"/>
      <c r="E3869" s="968"/>
      <c r="F3869" s="972"/>
      <c r="G3869" s="970"/>
      <c r="H3869" s="967"/>
      <c r="I3869" s="970"/>
      <c r="J3869" s="967"/>
      <c r="K3869" s="970"/>
      <c r="L3869" s="967"/>
      <c r="M3869" s="970"/>
      <c r="N3869" s="967"/>
      <c r="O3869" s="970"/>
      <c r="P3869" s="967"/>
      <c r="Q3869" s="970"/>
      <c r="R3869" s="967"/>
      <c r="S3869" s="970"/>
      <c r="T3869" s="974" t="s">
        <v>5700</v>
      </c>
      <c r="U3869" s="970"/>
      <c r="V3869" s="967"/>
      <c r="W3869" s="970"/>
      <c r="X3869" s="1261"/>
    </row>
    <row r="3870" spans="1:24" ht="12.6" hidden="1" customHeight="1" outlineLevel="2">
      <c r="A3870" s="964">
        <v>44490</v>
      </c>
      <c r="B3870" s="1163" t="s">
        <v>5698</v>
      </c>
      <c r="C3870" s="955" t="s">
        <v>9624</v>
      </c>
      <c r="D3870" s="975" t="s">
        <v>5700</v>
      </c>
      <c r="E3870" s="968"/>
      <c r="F3870" s="972"/>
      <c r="G3870" s="970"/>
      <c r="H3870" s="967"/>
      <c r="I3870" s="970"/>
      <c r="J3870" s="967"/>
      <c r="K3870" s="970"/>
      <c r="L3870" s="967"/>
      <c r="M3870" s="970"/>
      <c r="N3870" s="967"/>
      <c r="O3870" s="970"/>
      <c r="P3870" s="967"/>
      <c r="Q3870" s="970"/>
      <c r="R3870" s="967"/>
      <c r="S3870" s="970"/>
      <c r="T3870" s="967"/>
      <c r="U3870" s="970"/>
      <c r="V3870" s="967"/>
      <c r="W3870" s="970"/>
      <c r="X3870" s="1261"/>
    </row>
    <row r="3871" spans="1:24" ht="12.6" hidden="1" customHeight="1" outlineLevel="2">
      <c r="A3871" s="964">
        <v>44490</v>
      </c>
      <c r="B3871" s="1163" t="s">
        <v>5698</v>
      </c>
      <c r="C3871" s="955" t="s">
        <v>9625</v>
      </c>
      <c r="D3871" s="966"/>
      <c r="E3871" s="977" t="s">
        <v>5700</v>
      </c>
      <c r="F3871" s="972"/>
      <c r="G3871" s="970"/>
      <c r="H3871" s="967"/>
      <c r="I3871" s="970"/>
      <c r="J3871" s="967"/>
      <c r="K3871" s="970"/>
      <c r="L3871" s="967"/>
      <c r="M3871" s="970"/>
      <c r="N3871" s="967"/>
      <c r="O3871" s="970"/>
      <c r="P3871" s="967"/>
      <c r="Q3871" s="970"/>
      <c r="R3871" s="967"/>
      <c r="S3871" s="970"/>
      <c r="T3871" s="967"/>
      <c r="U3871" s="970"/>
      <c r="V3871" s="967"/>
      <c r="W3871" s="970"/>
      <c r="X3871" s="1261"/>
    </row>
    <row r="3872" spans="1:24" ht="12.6" hidden="1" customHeight="1" outlineLevel="2">
      <c r="A3872" s="964">
        <v>44490</v>
      </c>
      <c r="B3872" s="1163" t="s">
        <v>5698</v>
      </c>
      <c r="C3872" s="955" t="s">
        <v>9626</v>
      </c>
      <c r="D3872" s="966"/>
      <c r="E3872" s="968"/>
      <c r="F3872" s="972"/>
      <c r="G3872" s="970"/>
      <c r="H3872" s="967"/>
      <c r="I3872" s="970"/>
      <c r="J3872" s="974" t="s">
        <v>5700</v>
      </c>
      <c r="K3872" s="973" t="s">
        <v>5700</v>
      </c>
      <c r="L3872" s="967"/>
      <c r="M3872" s="970"/>
      <c r="N3872" s="967"/>
      <c r="O3872" s="970"/>
      <c r="P3872" s="967"/>
      <c r="Q3872" s="970"/>
      <c r="R3872" s="967"/>
      <c r="S3872" s="970"/>
      <c r="T3872" s="967"/>
      <c r="U3872" s="970"/>
      <c r="V3872" s="967"/>
      <c r="W3872" s="970"/>
      <c r="X3872" s="1261"/>
    </row>
    <row r="3873" spans="1:24" ht="12.6" hidden="1" customHeight="1" outlineLevel="1" collapsed="1">
      <c r="A3873" s="1031">
        <v>44491</v>
      </c>
      <c r="B3873" s="1163" t="s">
        <v>5698</v>
      </c>
      <c r="C3873" s="955" t="s">
        <v>9627</v>
      </c>
      <c r="D3873" s="966"/>
      <c r="E3873" s="968"/>
      <c r="F3873" s="972"/>
      <c r="G3873" s="970"/>
      <c r="H3873" s="967"/>
      <c r="I3873" s="970"/>
      <c r="J3873" s="967"/>
      <c r="K3873" s="970"/>
      <c r="L3873" s="967"/>
      <c r="M3873" s="970"/>
      <c r="N3873" s="967"/>
      <c r="O3873" s="970"/>
      <c r="P3873" s="967"/>
      <c r="Q3873" s="970"/>
      <c r="R3873" s="967"/>
      <c r="S3873" s="970"/>
      <c r="T3873" s="974" t="s">
        <v>5700</v>
      </c>
      <c r="U3873" s="970"/>
      <c r="V3873" s="967"/>
      <c r="W3873" s="970"/>
      <c r="X3873" s="1261"/>
    </row>
    <row r="3874" spans="1:24" ht="12.6" hidden="1" customHeight="1" outlineLevel="2">
      <c r="A3874" s="1031">
        <v>44491</v>
      </c>
      <c r="B3874" s="1163" t="s">
        <v>5698</v>
      </c>
      <c r="C3874" s="955" t="s">
        <v>9628</v>
      </c>
      <c r="D3874" s="966"/>
      <c r="E3874" s="968"/>
      <c r="F3874" s="972"/>
      <c r="G3874" s="970"/>
      <c r="H3874" s="967"/>
      <c r="I3874" s="970"/>
      <c r="J3874" s="967"/>
      <c r="K3874" s="970"/>
      <c r="L3874" s="967"/>
      <c r="M3874" s="970"/>
      <c r="N3874" s="967"/>
      <c r="O3874" s="970"/>
      <c r="P3874" s="967"/>
      <c r="Q3874" s="970"/>
      <c r="R3874" s="967"/>
      <c r="S3874" s="970"/>
      <c r="T3874" s="974" t="s">
        <v>5700</v>
      </c>
      <c r="U3874" s="970"/>
      <c r="V3874" s="967"/>
      <c r="W3874" s="970"/>
      <c r="X3874" s="1261"/>
    </row>
    <row r="3875" spans="1:24" ht="12.6" hidden="1" customHeight="1" outlineLevel="2">
      <c r="A3875" s="1031">
        <v>44491</v>
      </c>
      <c r="B3875" s="1163" t="s">
        <v>5698</v>
      </c>
      <c r="C3875" s="955" t="s">
        <v>9629</v>
      </c>
      <c r="D3875" s="966"/>
      <c r="E3875" s="968"/>
      <c r="F3875" s="972"/>
      <c r="G3875" s="970"/>
      <c r="H3875" s="967"/>
      <c r="I3875" s="970"/>
      <c r="J3875" s="967"/>
      <c r="K3875" s="970"/>
      <c r="L3875" s="967"/>
      <c r="M3875" s="970"/>
      <c r="N3875" s="967"/>
      <c r="O3875" s="970"/>
      <c r="P3875" s="967"/>
      <c r="Q3875" s="970"/>
      <c r="R3875" s="967"/>
      <c r="S3875" s="970"/>
      <c r="T3875" s="974" t="s">
        <v>5700</v>
      </c>
      <c r="U3875" s="970"/>
      <c r="V3875" s="967"/>
      <c r="W3875" s="970"/>
      <c r="X3875" s="1261"/>
    </row>
    <row r="3876" spans="1:24" ht="25.2" hidden="1" customHeight="1" outlineLevel="2">
      <c r="A3876" s="1031">
        <v>44491</v>
      </c>
      <c r="B3876" s="1163" t="s">
        <v>5698</v>
      </c>
      <c r="C3876" s="955" t="s">
        <v>9630</v>
      </c>
      <c r="D3876" s="966"/>
      <c r="E3876" s="968"/>
      <c r="F3876" s="969" t="s">
        <v>5700</v>
      </c>
      <c r="G3876" s="970"/>
      <c r="H3876" s="967"/>
      <c r="I3876" s="970"/>
      <c r="J3876" s="967"/>
      <c r="K3876" s="970"/>
      <c r="L3876" s="967"/>
      <c r="M3876" s="970"/>
      <c r="N3876" s="967"/>
      <c r="O3876" s="970"/>
      <c r="P3876" s="967"/>
      <c r="Q3876" s="970"/>
      <c r="R3876" s="967"/>
      <c r="S3876" s="970"/>
      <c r="T3876" s="967"/>
      <c r="U3876" s="970"/>
      <c r="V3876" s="967"/>
      <c r="W3876" s="970"/>
      <c r="X3876" s="1261"/>
    </row>
    <row r="3877" spans="1:24" ht="12.6" hidden="1" customHeight="1" outlineLevel="2">
      <c r="A3877" s="1031">
        <v>44491</v>
      </c>
      <c r="B3877" s="1163" t="s">
        <v>5698</v>
      </c>
      <c r="C3877" s="955" t="s">
        <v>9631</v>
      </c>
      <c r="D3877" s="966"/>
      <c r="E3877" s="968"/>
      <c r="F3877" s="972"/>
      <c r="G3877" s="970"/>
      <c r="H3877" s="967"/>
      <c r="I3877" s="970"/>
      <c r="J3877" s="974" t="s">
        <v>5700</v>
      </c>
      <c r="K3877" s="973" t="s">
        <v>5700</v>
      </c>
      <c r="L3877" s="967"/>
      <c r="M3877" s="970"/>
      <c r="N3877" s="967"/>
      <c r="O3877" s="970"/>
      <c r="P3877" s="967"/>
      <c r="Q3877" s="970"/>
      <c r="R3877" s="967"/>
      <c r="S3877" s="970"/>
      <c r="T3877" s="967"/>
      <c r="U3877" s="970"/>
      <c r="V3877" s="967"/>
      <c r="W3877" s="970"/>
      <c r="X3877" s="1261"/>
    </row>
    <row r="3878" spans="1:24" ht="12.6" hidden="1" customHeight="1" outlineLevel="2">
      <c r="A3878" s="1031">
        <v>44491</v>
      </c>
      <c r="B3878" s="1163" t="s">
        <v>5745</v>
      </c>
      <c r="C3878" s="955" t="s">
        <v>9632</v>
      </c>
      <c r="D3878" s="966"/>
      <c r="E3878" s="968"/>
      <c r="F3878" s="969" t="s">
        <v>5700</v>
      </c>
      <c r="G3878" s="970"/>
      <c r="H3878" s="967"/>
      <c r="I3878" s="970"/>
      <c r="J3878" s="967"/>
      <c r="K3878" s="970"/>
      <c r="L3878" s="967"/>
      <c r="M3878" s="970"/>
      <c r="N3878" s="967"/>
      <c r="O3878" s="973" t="s">
        <v>5700</v>
      </c>
      <c r="P3878" s="967"/>
      <c r="Q3878" s="970"/>
      <c r="R3878" s="967"/>
      <c r="S3878" s="970"/>
      <c r="T3878" s="967"/>
      <c r="U3878" s="970"/>
      <c r="V3878" s="967"/>
      <c r="W3878" s="970"/>
      <c r="X3878" s="1261"/>
    </row>
    <row r="3879" spans="1:24" ht="12.6" hidden="1" customHeight="1" outlineLevel="2">
      <c r="A3879" s="1031">
        <v>44491</v>
      </c>
      <c r="B3879" s="1163" t="s">
        <v>5698</v>
      </c>
      <c r="C3879" s="955" t="s">
        <v>9633</v>
      </c>
      <c r="D3879" s="966"/>
      <c r="E3879" s="968"/>
      <c r="F3879" s="972"/>
      <c r="G3879" s="970"/>
      <c r="H3879" s="967"/>
      <c r="I3879" s="970"/>
      <c r="J3879" s="967"/>
      <c r="K3879" s="970"/>
      <c r="L3879" s="967"/>
      <c r="M3879" s="973" t="s">
        <v>5700</v>
      </c>
      <c r="N3879" s="967"/>
      <c r="O3879" s="970"/>
      <c r="P3879" s="967"/>
      <c r="Q3879" s="970"/>
      <c r="R3879" s="967"/>
      <c r="S3879" s="970"/>
      <c r="T3879" s="967"/>
      <c r="U3879" s="970"/>
      <c r="V3879" s="967"/>
      <c r="W3879" s="970"/>
      <c r="X3879" s="1261"/>
    </row>
    <row r="3880" spans="1:24" ht="12.6" hidden="1" customHeight="1" outlineLevel="2">
      <c r="A3880" s="1031">
        <v>44491</v>
      </c>
      <c r="B3880" s="1163" t="s">
        <v>5698</v>
      </c>
      <c r="C3880" s="955" t="s">
        <v>9634</v>
      </c>
      <c r="D3880" s="966"/>
      <c r="E3880" s="968"/>
      <c r="F3880" s="969" t="s">
        <v>5700</v>
      </c>
      <c r="G3880" s="970"/>
      <c r="H3880" s="967"/>
      <c r="I3880" s="970"/>
      <c r="J3880" s="967"/>
      <c r="K3880" s="970"/>
      <c r="L3880" s="967"/>
      <c r="M3880" s="970"/>
      <c r="N3880" s="967"/>
      <c r="O3880" s="970"/>
      <c r="P3880" s="967"/>
      <c r="Q3880" s="970"/>
      <c r="R3880" s="967"/>
      <c r="S3880" s="973" t="s">
        <v>5700</v>
      </c>
      <c r="T3880" s="967"/>
      <c r="U3880" s="970"/>
      <c r="V3880" s="967"/>
      <c r="W3880" s="970"/>
      <c r="X3880" s="1261"/>
    </row>
    <row r="3881" spans="1:24" ht="12.6" hidden="1" customHeight="1" outlineLevel="2">
      <c r="A3881" s="1031">
        <v>44491</v>
      </c>
      <c r="B3881" s="1163" t="s">
        <v>5698</v>
      </c>
      <c r="C3881" s="955" t="s">
        <v>9635</v>
      </c>
      <c r="D3881" s="966"/>
      <c r="E3881" s="968"/>
      <c r="F3881" s="972"/>
      <c r="G3881" s="970"/>
      <c r="H3881" s="974" t="s">
        <v>5700</v>
      </c>
      <c r="I3881" s="970"/>
      <c r="J3881" s="967"/>
      <c r="K3881" s="970"/>
      <c r="L3881" s="967"/>
      <c r="M3881" s="970"/>
      <c r="N3881" s="967"/>
      <c r="O3881" s="970"/>
      <c r="P3881" s="967"/>
      <c r="Q3881" s="970"/>
      <c r="R3881" s="967"/>
      <c r="S3881" s="970"/>
      <c r="T3881" s="967"/>
      <c r="U3881" s="970"/>
      <c r="V3881" s="967"/>
      <c r="W3881" s="970"/>
      <c r="X3881" s="1261"/>
    </row>
    <row r="3882" spans="1:24" ht="12.6" hidden="1" customHeight="1" outlineLevel="1" collapsed="1">
      <c r="A3882" s="1318">
        <v>44494</v>
      </c>
      <c r="B3882" s="1163" t="s">
        <v>5706</v>
      </c>
      <c r="C3882" s="955" t="s">
        <v>9636</v>
      </c>
      <c r="D3882" s="975" t="s">
        <v>5700</v>
      </c>
      <c r="E3882" s="968"/>
      <c r="F3882" s="972"/>
      <c r="G3882" s="970"/>
      <c r="H3882" s="967"/>
      <c r="I3882" s="970"/>
      <c r="J3882" s="967"/>
      <c r="K3882" s="970"/>
      <c r="L3882" s="967"/>
      <c r="M3882" s="970"/>
      <c r="N3882" s="967"/>
      <c r="O3882" s="970"/>
      <c r="P3882" s="967"/>
      <c r="Q3882" s="970"/>
      <c r="R3882" s="967"/>
      <c r="S3882" s="970"/>
      <c r="T3882" s="974" t="s">
        <v>5700</v>
      </c>
      <c r="U3882" s="970"/>
      <c r="V3882" s="967"/>
      <c r="W3882" s="970"/>
      <c r="X3882" s="1261"/>
    </row>
    <row r="3883" spans="1:24" ht="37.799999999999997" hidden="1" customHeight="1" outlineLevel="2">
      <c r="A3883" s="1318">
        <v>44494</v>
      </c>
      <c r="B3883" s="1163" t="s">
        <v>5739</v>
      </c>
      <c r="C3883" s="955" t="s">
        <v>9637</v>
      </c>
      <c r="D3883" s="966"/>
      <c r="E3883" s="968"/>
      <c r="F3883" s="969" t="s">
        <v>5700</v>
      </c>
      <c r="G3883" s="970"/>
      <c r="H3883" s="967"/>
      <c r="I3883" s="970"/>
      <c r="J3883" s="967"/>
      <c r="K3883" s="970"/>
      <c r="L3883" s="967"/>
      <c r="M3883" s="970"/>
      <c r="N3883" s="967"/>
      <c r="O3883" s="970"/>
      <c r="P3883" s="967"/>
      <c r="Q3883" s="970"/>
      <c r="R3883" s="974" t="s">
        <v>5700</v>
      </c>
      <c r="S3883" s="973" t="s">
        <v>5700</v>
      </c>
      <c r="T3883" s="967"/>
      <c r="U3883" s="970"/>
      <c r="V3883" s="967"/>
      <c r="W3883" s="970"/>
      <c r="X3883" s="1261"/>
    </row>
    <row r="3884" spans="1:24" ht="25.2" hidden="1" customHeight="1" outlineLevel="2">
      <c r="A3884" s="1318">
        <v>44494</v>
      </c>
      <c r="B3884" s="1163" t="s">
        <v>5698</v>
      </c>
      <c r="C3884" s="955" t="s">
        <v>9638</v>
      </c>
      <c r="D3884" s="966"/>
      <c r="E3884" s="968"/>
      <c r="F3884" s="972"/>
      <c r="G3884" s="973" t="s">
        <v>5700</v>
      </c>
      <c r="H3884" s="967"/>
      <c r="I3884" s="970"/>
      <c r="J3884" s="967"/>
      <c r="K3884" s="970"/>
      <c r="L3884" s="967"/>
      <c r="M3884" s="970"/>
      <c r="N3884" s="967"/>
      <c r="O3884" s="970"/>
      <c r="P3884" s="967"/>
      <c r="Q3884" s="970"/>
      <c r="R3884" s="967"/>
      <c r="S3884" s="970"/>
      <c r="T3884" s="974" t="s">
        <v>5700</v>
      </c>
      <c r="U3884" s="970"/>
      <c r="V3884" s="967"/>
      <c r="W3884" s="970"/>
      <c r="X3884" s="1261"/>
    </row>
    <row r="3885" spans="1:24" ht="12.6" hidden="1" customHeight="1" outlineLevel="2">
      <c r="A3885" s="1318">
        <v>44494</v>
      </c>
      <c r="B3885" s="1163" t="s">
        <v>5698</v>
      </c>
      <c r="C3885" s="955" t="s">
        <v>9639</v>
      </c>
      <c r="D3885" s="966"/>
      <c r="E3885" s="977" t="s">
        <v>5700</v>
      </c>
      <c r="F3885" s="972"/>
      <c r="G3885" s="970"/>
      <c r="H3885" s="967"/>
      <c r="I3885" s="970"/>
      <c r="J3885" s="967"/>
      <c r="K3885" s="970"/>
      <c r="L3885" s="967"/>
      <c r="M3885" s="970"/>
      <c r="N3885" s="967"/>
      <c r="O3885" s="970"/>
      <c r="P3885" s="967"/>
      <c r="Q3885" s="970"/>
      <c r="R3885" s="967"/>
      <c r="S3885" s="970"/>
      <c r="T3885" s="967"/>
      <c r="U3885" s="970"/>
      <c r="V3885" s="974" t="s">
        <v>5700</v>
      </c>
      <c r="W3885" s="970"/>
      <c r="X3885" s="1261"/>
    </row>
    <row r="3886" spans="1:24" ht="25.2" hidden="1" customHeight="1" outlineLevel="2">
      <c r="A3886" s="1318">
        <v>44494</v>
      </c>
      <c r="B3886" s="1163" t="s">
        <v>5698</v>
      </c>
      <c r="C3886" s="955" t="s">
        <v>9640</v>
      </c>
      <c r="D3886" s="966"/>
      <c r="E3886" s="977" t="s">
        <v>5700</v>
      </c>
      <c r="F3886" s="972"/>
      <c r="G3886" s="970"/>
      <c r="H3886" s="967"/>
      <c r="I3886" s="970"/>
      <c r="J3886" s="967"/>
      <c r="K3886" s="970"/>
      <c r="L3886" s="967"/>
      <c r="M3886" s="970"/>
      <c r="N3886" s="967"/>
      <c r="O3886" s="970"/>
      <c r="P3886" s="967"/>
      <c r="Q3886" s="970"/>
      <c r="R3886" s="967"/>
      <c r="S3886" s="970"/>
      <c r="T3886" s="967"/>
      <c r="U3886" s="970"/>
      <c r="V3886" s="967"/>
      <c r="W3886" s="970"/>
      <c r="X3886" s="1261"/>
    </row>
    <row r="3887" spans="1:24" ht="12.6" hidden="1" customHeight="1" outlineLevel="2">
      <c r="A3887" s="1318">
        <v>44494</v>
      </c>
      <c r="B3887" s="1163" t="s">
        <v>5698</v>
      </c>
      <c r="C3887" s="955" t="s">
        <v>9641</v>
      </c>
      <c r="D3887" s="966"/>
      <c r="E3887" s="968"/>
      <c r="F3887" s="969" t="s">
        <v>5700</v>
      </c>
      <c r="G3887" s="973"/>
      <c r="H3887" s="967"/>
      <c r="I3887" s="970"/>
      <c r="J3887" s="967"/>
      <c r="K3887" s="970"/>
      <c r="L3887" s="967"/>
      <c r="M3887" s="970"/>
      <c r="N3887" s="967"/>
      <c r="O3887" s="970"/>
      <c r="P3887" s="967"/>
      <c r="Q3887" s="970"/>
      <c r="R3887" s="967"/>
      <c r="S3887" s="970"/>
      <c r="T3887" s="967"/>
      <c r="U3887" s="970"/>
      <c r="V3887" s="967"/>
      <c r="W3887" s="970"/>
      <c r="X3887" s="1261"/>
    </row>
    <row r="3888" spans="1:24" ht="25.2" hidden="1" customHeight="1" outlineLevel="2">
      <c r="A3888" s="1318">
        <v>44494</v>
      </c>
      <c r="B3888" s="1163" t="s">
        <v>5698</v>
      </c>
      <c r="C3888" s="955" t="s">
        <v>9642</v>
      </c>
      <c r="D3888" s="966"/>
      <c r="E3888" s="968"/>
      <c r="F3888" s="969" t="s">
        <v>5700</v>
      </c>
      <c r="G3888" s="970"/>
      <c r="H3888" s="967"/>
      <c r="I3888" s="970"/>
      <c r="J3888" s="967"/>
      <c r="K3888" s="973" t="s">
        <v>5700</v>
      </c>
      <c r="L3888" s="967"/>
      <c r="M3888" s="970"/>
      <c r="N3888" s="967"/>
      <c r="O3888" s="970"/>
      <c r="P3888" s="967"/>
      <c r="Q3888" s="970"/>
      <c r="R3888" s="967"/>
      <c r="S3888" s="970"/>
      <c r="T3888" s="967"/>
      <c r="U3888" s="970"/>
      <c r="V3888" s="967"/>
      <c r="W3888" s="970"/>
      <c r="X3888" s="1261"/>
    </row>
    <row r="3889" spans="1:24" ht="25.2" hidden="1" customHeight="1" outlineLevel="2">
      <c r="A3889" s="1318">
        <v>44494</v>
      </c>
      <c r="B3889" s="1163" t="s">
        <v>5698</v>
      </c>
      <c r="C3889" s="955" t="s">
        <v>9643</v>
      </c>
      <c r="D3889" s="966"/>
      <c r="E3889" s="968"/>
      <c r="F3889" s="969" t="s">
        <v>5700</v>
      </c>
      <c r="G3889" s="970"/>
      <c r="H3889" s="967"/>
      <c r="I3889" s="970"/>
      <c r="J3889" s="967"/>
      <c r="K3889" s="970"/>
      <c r="L3889" s="967"/>
      <c r="M3889" s="970"/>
      <c r="N3889" s="967"/>
      <c r="O3889" s="970"/>
      <c r="P3889" s="967"/>
      <c r="Q3889" s="970"/>
      <c r="R3889" s="967"/>
      <c r="S3889" s="970"/>
      <c r="T3889" s="967"/>
      <c r="U3889" s="970"/>
      <c r="V3889" s="967"/>
      <c r="W3889" s="970"/>
      <c r="X3889" s="1261"/>
    </row>
    <row r="3890" spans="1:24" ht="12.6" hidden="1" customHeight="1" outlineLevel="2">
      <c r="A3890" s="1318">
        <v>44494</v>
      </c>
      <c r="B3890" s="1163" t="s">
        <v>5698</v>
      </c>
      <c r="C3890" s="955" t="s">
        <v>9644</v>
      </c>
      <c r="D3890" s="966"/>
      <c r="E3890" s="977" t="s">
        <v>5700</v>
      </c>
      <c r="F3890" s="972"/>
      <c r="G3890" s="970"/>
      <c r="H3890" s="967"/>
      <c r="I3890" s="970"/>
      <c r="J3890" s="967"/>
      <c r="K3890" s="970"/>
      <c r="L3890" s="967"/>
      <c r="M3890" s="970"/>
      <c r="N3890" s="967"/>
      <c r="O3890" s="970"/>
      <c r="P3890" s="967"/>
      <c r="Q3890" s="970"/>
      <c r="R3890" s="967"/>
      <c r="S3890" s="970"/>
      <c r="T3890" s="967"/>
      <c r="U3890" s="970"/>
      <c r="V3890" s="967"/>
      <c r="W3890" s="970"/>
      <c r="X3890" s="1261"/>
    </row>
    <row r="3891" spans="1:24" ht="12.6" hidden="1" customHeight="1" outlineLevel="2">
      <c r="A3891" s="1318">
        <v>44494</v>
      </c>
      <c r="B3891" s="1163" t="s">
        <v>5698</v>
      </c>
      <c r="C3891" s="955" t="s">
        <v>9645</v>
      </c>
      <c r="D3891" s="966"/>
      <c r="E3891" s="968"/>
      <c r="F3891" s="972"/>
      <c r="G3891" s="973" t="s">
        <v>5700</v>
      </c>
      <c r="H3891" s="967"/>
      <c r="I3891" s="970"/>
      <c r="J3891" s="967"/>
      <c r="K3891" s="970"/>
      <c r="L3891" s="967"/>
      <c r="M3891" s="970"/>
      <c r="N3891" s="967"/>
      <c r="O3891" s="970"/>
      <c r="P3891" s="967"/>
      <c r="Q3891" s="970"/>
      <c r="R3891" s="967"/>
      <c r="S3891" s="970"/>
      <c r="T3891" s="967"/>
      <c r="U3891" s="970"/>
      <c r="V3891" s="967"/>
      <c r="W3891" s="970"/>
      <c r="X3891" s="1261"/>
    </row>
    <row r="3892" spans="1:24" ht="25.2" hidden="1" customHeight="1" outlineLevel="2">
      <c r="A3892" s="1318">
        <v>44494</v>
      </c>
      <c r="B3892" s="1163" t="s">
        <v>5698</v>
      </c>
      <c r="C3892" s="955" t="s">
        <v>9646</v>
      </c>
      <c r="D3892" s="966"/>
      <c r="E3892" s="977" t="s">
        <v>5700</v>
      </c>
      <c r="F3892" s="972"/>
      <c r="G3892" s="970"/>
      <c r="H3892" s="967"/>
      <c r="I3892" s="970"/>
      <c r="J3892" s="967"/>
      <c r="K3892" s="970"/>
      <c r="L3892" s="967"/>
      <c r="M3892" s="970"/>
      <c r="N3892" s="967"/>
      <c r="O3892" s="970"/>
      <c r="P3892" s="967"/>
      <c r="Q3892" s="970"/>
      <c r="R3892" s="967"/>
      <c r="S3892" s="970"/>
      <c r="T3892" s="967"/>
      <c r="U3892" s="970"/>
      <c r="V3892" s="967"/>
      <c r="W3892" s="970"/>
      <c r="X3892" s="1261"/>
    </row>
    <row r="3893" spans="1:24" ht="12.6" hidden="1" customHeight="1" outlineLevel="2">
      <c r="A3893" s="1318">
        <v>44494</v>
      </c>
      <c r="B3893" s="1163" t="s">
        <v>5706</v>
      </c>
      <c r="C3893" s="955" t="s">
        <v>9647</v>
      </c>
      <c r="D3893" s="966"/>
      <c r="E3893" s="968"/>
      <c r="F3893" s="972"/>
      <c r="G3893" s="970"/>
      <c r="H3893" s="967"/>
      <c r="I3893" s="970"/>
      <c r="J3893" s="967"/>
      <c r="K3893" s="970"/>
      <c r="L3893" s="967"/>
      <c r="M3893" s="970"/>
      <c r="N3893" s="967"/>
      <c r="O3893" s="970"/>
      <c r="P3893" s="974" t="s">
        <v>5700</v>
      </c>
      <c r="Q3893" s="970"/>
      <c r="R3893" s="967"/>
      <c r="S3893" s="970"/>
      <c r="T3893" s="967"/>
      <c r="U3893" s="970"/>
      <c r="V3893" s="967"/>
      <c r="W3893" s="970"/>
      <c r="X3893" s="1261"/>
    </row>
    <row r="3894" spans="1:24" ht="12.6" hidden="1" customHeight="1" outlineLevel="2">
      <c r="A3894" s="1318">
        <v>44494</v>
      </c>
      <c r="B3894" s="1163" t="s">
        <v>5698</v>
      </c>
      <c r="C3894" s="955" t="s">
        <v>9648</v>
      </c>
      <c r="D3894" s="966"/>
      <c r="E3894" s="968"/>
      <c r="F3894" s="972"/>
      <c r="G3894" s="970"/>
      <c r="H3894" s="967"/>
      <c r="I3894" s="970"/>
      <c r="J3894" s="967"/>
      <c r="K3894" s="970"/>
      <c r="L3894" s="967"/>
      <c r="M3894" s="970"/>
      <c r="N3894" s="967"/>
      <c r="O3894" s="973" t="s">
        <v>5700</v>
      </c>
      <c r="P3894" s="967"/>
      <c r="Q3894" s="970"/>
      <c r="R3894" s="967"/>
      <c r="S3894" s="970"/>
      <c r="T3894" s="967"/>
      <c r="U3894" s="970"/>
      <c r="V3894" s="967"/>
      <c r="W3894" s="970"/>
      <c r="X3894" s="1261"/>
    </row>
    <row r="3895" spans="1:24" ht="12.6" hidden="1" customHeight="1" outlineLevel="2">
      <c r="A3895" s="1318">
        <v>44494</v>
      </c>
      <c r="B3895" s="1163" t="s">
        <v>5698</v>
      </c>
      <c r="C3895" s="955" t="s">
        <v>9649</v>
      </c>
      <c r="D3895" s="966"/>
      <c r="E3895" s="977" t="s">
        <v>5700</v>
      </c>
      <c r="F3895" s="972"/>
      <c r="G3895" s="970"/>
      <c r="H3895" s="967"/>
      <c r="I3895" s="970"/>
      <c r="J3895" s="967"/>
      <c r="K3895" s="970"/>
      <c r="L3895" s="967"/>
      <c r="M3895" s="970"/>
      <c r="N3895" s="967"/>
      <c r="O3895" s="970"/>
      <c r="P3895" s="967"/>
      <c r="Q3895" s="970"/>
      <c r="R3895" s="967"/>
      <c r="S3895" s="970"/>
      <c r="T3895" s="967"/>
      <c r="U3895" s="970"/>
      <c r="V3895" s="967"/>
      <c r="W3895" s="970"/>
      <c r="X3895" s="1261"/>
    </row>
    <row r="3896" spans="1:24" ht="12.6" hidden="1" customHeight="1" outlineLevel="2">
      <c r="A3896" s="1318">
        <v>44494</v>
      </c>
      <c r="B3896" s="1163" t="s">
        <v>5698</v>
      </c>
      <c r="C3896" s="955" t="s">
        <v>9650</v>
      </c>
      <c r="D3896" s="966"/>
      <c r="E3896" s="968"/>
      <c r="F3896" s="972"/>
      <c r="G3896" s="970"/>
      <c r="H3896" s="967"/>
      <c r="I3896" s="970"/>
      <c r="J3896" s="974" t="s">
        <v>5700</v>
      </c>
      <c r="K3896" s="970"/>
      <c r="L3896" s="967"/>
      <c r="M3896" s="970"/>
      <c r="N3896" s="967"/>
      <c r="O3896" s="970"/>
      <c r="P3896" s="967"/>
      <c r="Q3896" s="970"/>
      <c r="R3896" s="967"/>
      <c r="S3896" s="970"/>
      <c r="T3896" s="967"/>
      <c r="U3896" s="970"/>
      <c r="V3896" s="967"/>
      <c r="W3896" s="970"/>
      <c r="X3896" s="1261"/>
    </row>
    <row r="3897" spans="1:24" ht="12.6" hidden="1" customHeight="1" outlineLevel="2">
      <c r="A3897" s="1318">
        <v>44494</v>
      </c>
      <c r="B3897" s="1163" t="s">
        <v>5698</v>
      </c>
      <c r="C3897" s="955" t="s">
        <v>9651</v>
      </c>
      <c r="D3897" s="966"/>
      <c r="E3897" s="977" t="s">
        <v>5700</v>
      </c>
      <c r="F3897" s="972"/>
      <c r="G3897" s="970"/>
      <c r="H3897" s="967"/>
      <c r="I3897" s="970"/>
      <c r="J3897" s="967"/>
      <c r="K3897" s="970"/>
      <c r="L3897" s="967"/>
      <c r="M3897" s="973" t="s">
        <v>5700</v>
      </c>
      <c r="N3897" s="967"/>
      <c r="O3897" s="970"/>
      <c r="P3897" s="967"/>
      <c r="Q3897" s="970"/>
      <c r="R3897" s="967"/>
      <c r="S3897" s="970"/>
      <c r="T3897" s="967"/>
      <c r="U3897" s="970"/>
      <c r="V3897" s="967"/>
      <c r="W3897" s="970"/>
      <c r="X3897" s="1261"/>
    </row>
    <row r="3898" spans="1:24" ht="12.6" hidden="1" customHeight="1" outlineLevel="2">
      <c r="A3898" s="1318">
        <v>44494</v>
      </c>
      <c r="B3898" s="1163" t="s">
        <v>5706</v>
      </c>
      <c r="C3898" s="955" t="s">
        <v>9652</v>
      </c>
      <c r="D3898" s="975" t="s">
        <v>5700</v>
      </c>
      <c r="E3898" s="968"/>
      <c r="F3898" s="972"/>
      <c r="G3898" s="970"/>
      <c r="H3898" s="967"/>
      <c r="I3898" s="970"/>
      <c r="J3898" s="967"/>
      <c r="K3898" s="970"/>
      <c r="L3898" s="967"/>
      <c r="M3898" s="970"/>
      <c r="N3898" s="967"/>
      <c r="O3898" s="970"/>
      <c r="P3898" s="967"/>
      <c r="Q3898" s="970"/>
      <c r="R3898" s="967"/>
      <c r="S3898" s="970"/>
      <c r="T3898" s="974" t="s">
        <v>5700</v>
      </c>
      <c r="U3898" s="970"/>
      <c r="V3898" s="967"/>
      <c r="W3898" s="970"/>
      <c r="X3898" s="1261"/>
    </row>
    <row r="3899" spans="1:24" ht="25.2" hidden="1" customHeight="1" outlineLevel="2">
      <c r="A3899" s="1318">
        <v>44494</v>
      </c>
      <c r="B3899" s="1163" t="s">
        <v>9653</v>
      </c>
      <c r="C3899" s="955" t="s">
        <v>9654</v>
      </c>
      <c r="D3899" s="975" t="s">
        <v>5700</v>
      </c>
      <c r="E3899" s="968"/>
      <c r="F3899" s="972"/>
      <c r="G3899" s="970"/>
      <c r="H3899" s="967"/>
      <c r="I3899" s="970"/>
      <c r="J3899" s="967"/>
      <c r="K3899" s="970"/>
      <c r="L3899" s="967"/>
      <c r="M3899" s="970"/>
      <c r="N3899" s="967"/>
      <c r="O3899" s="970"/>
      <c r="P3899" s="967"/>
      <c r="Q3899" s="970"/>
      <c r="R3899" s="967"/>
      <c r="S3899" s="970"/>
      <c r="T3899" s="967"/>
      <c r="U3899" s="970"/>
      <c r="V3899" s="967"/>
      <c r="W3899" s="970"/>
      <c r="X3899" s="1261"/>
    </row>
    <row r="3900" spans="1:24" ht="12.6" hidden="1" customHeight="1" outlineLevel="2">
      <c r="A3900" s="1318">
        <v>44494</v>
      </c>
      <c r="B3900" s="1163" t="s">
        <v>5706</v>
      </c>
      <c r="C3900" s="955" t="s">
        <v>9655</v>
      </c>
      <c r="D3900" s="966"/>
      <c r="E3900" s="977" t="s">
        <v>5700</v>
      </c>
      <c r="F3900" s="972"/>
      <c r="G3900" s="970"/>
      <c r="H3900" s="967"/>
      <c r="I3900" s="970"/>
      <c r="J3900" s="967"/>
      <c r="K3900" s="970"/>
      <c r="L3900" s="967"/>
      <c r="M3900" s="970"/>
      <c r="N3900" s="967"/>
      <c r="O3900" s="970"/>
      <c r="P3900" s="967"/>
      <c r="Q3900" s="970"/>
      <c r="R3900" s="967"/>
      <c r="S3900" s="970"/>
      <c r="T3900" s="967"/>
      <c r="U3900" s="970"/>
      <c r="V3900" s="967"/>
      <c r="W3900" s="970"/>
      <c r="X3900" s="1261"/>
    </row>
    <row r="3901" spans="1:24" ht="12.6" hidden="1" customHeight="1" outlineLevel="1" collapsed="1">
      <c r="A3901" s="979">
        <v>44495</v>
      </c>
      <c r="B3901" s="1163" t="s">
        <v>5698</v>
      </c>
      <c r="C3901" s="955" t="s">
        <v>9656</v>
      </c>
      <c r="D3901" s="966"/>
      <c r="E3901" s="968"/>
      <c r="F3901" s="972"/>
      <c r="G3901" s="970"/>
      <c r="H3901" s="967"/>
      <c r="I3901" s="970"/>
      <c r="J3901" s="967"/>
      <c r="K3901" s="970"/>
      <c r="L3901" s="967"/>
      <c r="M3901" s="970"/>
      <c r="N3901" s="967"/>
      <c r="O3901" s="973" t="s">
        <v>5700</v>
      </c>
      <c r="P3901" s="967"/>
      <c r="Q3901" s="970"/>
      <c r="R3901" s="967"/>
      <c r="S3901" s="970"/>
      <c r="T3901" s="967"/>
      <c r="U3901" s="970"/>
      <c r="V3901" s="967"/>
      <c r="W3901" s="970"/>
      <c r="X3901" s="1261"/>
    </row>
    <row r="3902" spans="1:24" ht="25.2" hidden="1" customHeight="1" outlineLevel="2">
      <c r="A3902" s="979">
        <v>44495</v>
      </c>
      <c r="B3902" s="1163" t="s">
        <v>5698</v>
      </c>
      <c r="C3902" s="955" t="s">
        <v>9657</v>
      </c>
      <c r="D3902" s="966"/>
      <c r="E3902" s="968"/>
      <c r="F3902" s="972"/>
      <c r="G3902" s="970"/>
      <c r="H3902" s="967"/>
      <c r="I3902" s="970"/>
      <c r="J3902" s="967"/>
      <c r="K3902" s="970"/>
      <c r="L3902" s="967"/>
      <c r="M3902" s="970"/>
      <c r="N3902" s="967"/>
      <c r="O3902" s="970"/>
      <c r="P3902" s="967"/>
      <c r="Q3902" s="970"/>
      <c r="R3902" s="967"/>
      <c r="S3902" s="973" t="s">
        <v>5700</v>
      </c>
      <c r="T3902" s="967"/>
      <c r="U3902" s="970"/>
      <c r="V3902" s="974" t="s">
        <v>5700</v>
      </c>
      <c r="W3902" s="970"/>
      <c r="X3902" s="1261"/>
    </row>
    <row r="3903" spans="1:24" ht="12.6" hidden="1" customHeight="1" outlineLevel="2">
      <c r="A3903" s="979">
        <v>44495</v>
      </c>
      <c r="B3903" s="1163" t="s">
        <v>5698</v>
      </c>
      <c r="C3903" s="955" t="s">
        <v>9658</v>
      </c>
      <c r="D3903" s="966"/>
      <c r="E3903" s="968"/>
      <c r="F3903" s="972"/>
      <c r="G3903" s="970"/>
      <c r="H3903" s="967"/>
      <c r="I3903" s="970"/>
      <c r="J3903" s="967"/>
      <c r="K3903" s="970"/>
      <c r="L3903" s="967"/>
      <c r="M3903" s="970"/>
      <c r="N3903" s="967"/>
      <c r="O3903" s="970"/>
      <c r="P3903" s="967"/>
      <c r="Q3903" s="970"/>
      <c r="R3903" s="967"/>
      <c r="S3903" s="970"/>
      <c r="T3903" s="967"/>
      <c r="U3903" s="970"/>
      <c r="V3903" s="967"/>
      <c r="W3903" s="970"/>
      <c r="X3903" s="1262" t="s">
        <v>5700</v>
      </c>
    </row>
    <row r="3904" spans="1:24" ht="12.6" hidden="1" customHeight="1" outlineLevel="2">
      <c r="A3904" s="979">
        <v>44495</v>
      </c>
      <c r="B3904" s="1163" t="s">
        <v>5698</v>
      </c>
      <c r="C3904" s="955" t="s">
        <v>9659</v>
      </c>
      <c r="D3904" s="966"/>
      <c r="E3904" s="968"/>
      <c r="F3904" s="972"/>
      <c r="G3904" s="970"/>
      <c r="H3904" s="967"/>
      <c r="I3904" s="973" t="s">
        <v>5700</v>
      </c>
      <c r="J3904" s="967"/>
      <c r="K3904" s="970"/>
      <c r="L3904" s="967"/>
      <c r="M3904" s="970"/>
      <c r="N3904" s="967"/>
      <c r="O3904" s="970"/>
      <c r="P3904" s="967"/>
      <c r="Q3904" s="970"/>
      <c r="R3904" s="967"/>
      <c r="S3904" s="970"/>
      <c r="T3904" s="967"/>
      <c r="U3904" s="970"/>
      <c r="V3904" s="967"/>
      <c r="W3904" s="970"/>
      <c r="X3904" s="1261"/>
    </row>
    <row r="3905" spans="1:24" ht="12.6" hidden="1" customHeight="1" outlineLevel="2">
      <c r="A3905" s="979">
        <v>44495</v>
      </c>
      <c r="B3905" s="1163" t="s">
        <v>5698</v>
      </c>
      <c r="C3905" s="955" t="s">
        <v>9660</v>
      </c>
      <c r="D3905" s="966"/>
      <c r="E3905" s="968"/>
      <c r="F3905" s="972"/>
      <c r="G3905" s="970"/>
      <c r="H3905" s="967"/>
      <c r="I3905" s="970"/>
      <c r="J3905" s="967"/>
      <c r="K3905" s="970"/>
      <c r="L3905" s="967"/>
      <c r="M3905" s="970"/>
      <c r="N3905" s="967"/>
      <c r="O3905" s="973" t="s">
        <v>5700</v>
      </c>
      <c r="P3905" s="967"/>
      <c r="Q3905" s="970"/>
      <c r="R3905" s="967"/>
      <c r="S3905" s="970"/>
      <c r="T3905" s="967"/>
      <c r="U3905" s="970"/>
      <c r="V3905" s="967"/>
      <c r="W3905" s="970"/>
      <c r="X3905" s="1261"/>
    </row>
    <row r="3906" spans="1:24" ht="12.6" hidden="1" customHeight="1" outlineLevel="2">
      <c r="A3906" s="979">
        <v>44495</v>
      </c>
      <c r="B3906" s="1163" t="s">
        <v>5698</v>
      </c>
      <c r="C3906" s="955" t="s">
        <v>9661</v>
      </c>
      <c r="D3906" s="966"/>
      <c r="E3906" s="968"/>
      <c r="F3906" s="972"/>
      <c r="G3906" s="970"/>
      <c r="H3906" s="974" t="s">
        <v>5700</v>
      </c>
      <c r="I3906" s="970"/>
      <c r="J3906" s="967"/>
      <c r="K3906" s="970"/>
      <c r="L3906" s="967"/>
      <c r="M3906" s="970"/>
      <c r="N3906" s="967"/>
      <c r="O3906" s="970"/>
      <c r="P3906" s="967"/>
      <c r="Q3906" s="970"/>
      <c r="R3906" s="967"/>
      <c r="S3906" s="970"/>
      <c r="T3906" s="967"/>
      <c r="U3906" s="970"/>
      <c r="V3906" s="967"/>
      <c r="W3906" s="970"/>
      <c r="X3906" s="1261"/>
    </row>
    <row r="3907" spans="1:24" ht="12.6" hidden="1" customHeight="1" outlineLevel="2">
      <c r="A3907" s="979">
        <v>44495</v>
      </c>
      <c r="B3907" s="1163" t="s">
        <v>5698</v>
      </c>
      <c r="C3907" s="955" t="s">
        <v>9662</v>
      </c>
      <c r="D3907" s="966"/>
      <c r="E3907" s="968"/>
      <c r="F3907" s="972"/>
      <c r="G3907" s="973" t="s">
        <v>5700</v>
      </c>
      <c r="H3907" s="967"/>
      <c r="I3907" s="970"/>
      <c r="J3907" s="967"/>
      <c r="K3907" s="970"/>
      <c r="L3907" s="967"/>
      <c r="M3907" s="970"/>
      <c r="N3907" s="967"/>
      <c r="O3907" s="970"/>
      <c r="P3907" s="967"/>
      <c r="Q3907" s="970"/>
      <c r="R3907" s="967"/>
      <c r="S3907" s="970"/>
      <c r="T3907" s="967"/>
      <c r="U3907" s="970"/>
      <c r="V3907" s="967"/>
      <c r="W3907" s="970"/>
      <c r="X3907" s="1261"/>
    </row>
    <row r="3908" spans="1:24" ht="12.6" hidden="1" customHeight="1" outlineLevel="2">
      <c r="A3908" s="979">
        <v>44495</v>
      </c>
      <c r="B3908" s="1163" t="s">
        <v>5698</v>
      </c>
      <c r="C3908" s="955" t="s">
        <v>9663</v>
      </c>
      <c r="D3908" s="975" t="s">
        <v>5700</v>
      </c>
      <c r="E3908" s="968"/>
      <c r="F3908" s="972"/>
      <c r="G3908" s="973" t="s">
        <v>5700</v>
      </c>
      <c r="H3908" s="967"/>
      <c r="I3908" s="970"/>
      <c r="J3908" s="967"/>
      <c r="K3908" s="970"/>
      <c r="L3908" s="967"/>
      <c r="M3908" s="970"/>
      <c r="N3908" s="967"/>
      <c r="O3908" s="970"/>
      <c r="P3908" s="967"/>
      <c r="Q3908" s="970"/>
      <c r="R3908" s="967"/>
      <c r="S3908" s="970"/>
      <c r="T3908" s="967"/>
      <c r="U3908" s="970"/>
      <c r="V3908" s="967"/>
      <c r="W3908" s="970"/>
      <c r="X3908" s="1261"/>
    </row>
    <row r="3909" spans="1:24" ht="12.6" hidden="1" customHeight="1" outlineLevel="2">
      <c r="A3909" s="979">
        <v>44495</v>
      </c>
      <c r="B3909" s="1163" t="s">
        <v>5698</v>
      </c>
      <c r="C3909" s="955" t="s">
        <v>9664</v>
      </c>
      <c r="D3909" s="966"/>
      <c r="E3909" s="968"/>
      <c r="F3909" s="972"/>
      <c r="G3909" s="973" t="s">
        <v>5700</v>
      </c>
      <c r="H3909" s="967"/>
      <c r="I3909" s="970"/>
      <c r="J3909" s="967"/>
      <c r="K3909" s="970"/>
      <c r="L3909" s="967"/>
      <c r="M3909" s="970"/>
      <c r="N3909" s="967"/>
      <c r="O3909" s="970"/>
      <c r="P3909" s="967"/>
      <c r="Q3909" s="970"/>
      <c r="R3909" s="967"/>
      <c r="S3909" s="970"/>
      <c r="T3909" s="967"/>
      <c r="U3909" s="970"/>
      <c r="V3909" s="967"/>
      <c r="W3909" s="970"/>
      <c r="X3909" s="1261"/>
    </row>
    <row r="3910" spans="1:24" ht="12.6" hidden="1" customHeight="1" outlineLevel="2">
      <c r="A3910" s="979">
        <v>44495</v>
      </c>
      <c r="B3910" s="1163" t="s">
        <v>5698</v>
      </c>
      <c r="C3910" s="955" t="s">
        <v>9665</v>
      </c>
      <c r="D3910" s="966"/>
      <c r="E3910" s="968"/>
      <c r="F3910" s="972"/>
      <c r="G3910" s="970"/>
      <c r="H3910" s="967"/>
      <c r="I3910" s="970"/>
      <c r="J3910" s="967"/>
      <c r="K3910" s="970"/>
      <c r="L3910" s="967"/>
      <c r="M3910" s="970"/>
      <c r="N3910" s="967"/>
      <c r="O3910" s="970"/>
      <c r="P3910" s="967"/>
      <c r="Q3910" s="970"/>
      <c r="R3910" s="967"/>
      <c r="S3910" s="970"/>
      <c r="T3910" s="974" t="s">
        <v>5700</v>
      </c>
      <c r="U3910" s="970"/>
      <c r="V3910" s="967"/>
      <c r="W3910" s="970"/>
      <c r="X3910" s="1261"/>
    </row>
    <row r="3911" spans="1:24" ht="12.6" hidden="1" customHeight="1" outlineLevel="2">
      <c r="A3911" s="979">
        <v>44495</v>
      </c>
      <c r="B3911" s="1163" t="s">
        <v>5745</v>
      </c>
      <c r="C3911" s="955" t="s">
        <v>9666</v>
      </c>
      <c r="D3911" s="966"/>
      <c r="E3911" s="968"/>
      <c r="F3911" s="972"/>
      <c r="G3911" s="970"/>
      <c r="H3911" s="974" t="s">
        <v>5700</v>
      </c>
      <c r="I3911" s="970"/>
      <c r="J3911" s="967"/>
      <c r="K3911" s="970"/>
      <c r="L3911" s="967"/>
      <c r="M3911" s="970"/>
      <c r="N3911" s="967"/>
      <c r="O3911" s="970"/>
      <c r="P3911" s="967"/>
      <c r="Q3911" s="970"/>
      <c r="R3911" s="967"/>
      <c r="S3911" s="970"/>
      <c r="T3911" s="967"/>
      <c r="U3911" s="970"/>
      <c r="V3911" s="967"/>
      <c r="W3911" s="970"/>
      <c r="X3911" s="1261"/>
    </row>
    <row r="3912" spans="1:24" ht="25.2" hidden="1" customHeight="1" outlineLevel="2">
      <c r="A3912" s="979">
        <v>44495</v>
      </c>
      <c r="B3912" s="1163" t="s">
        <v>5698</v>
      </c>
      <c r="C3912" s="955" t="s">
        <v>9667</v>
      </c>
      <c r="D3912" s="966"/>
      <c r="E3912" s="968"/>
      <c r="F3912" s="972"/>
      <c r="G3912" s="973" t="s">
        <v>5700</v>
      </c>
      <c r="H3912" s="967"/>
      <c r="I3912" s="970"/>
      <c r="J3912" s="967"/>
      <c r="K3912" s="970"/>
      <c r="L3912" s="967"/>
      <c r="M3912" s="970"/>
      <c r="N3912" s="967"/>
      <c r="O3912" s="970"/>
      <c r="P3912" s="967"/>
      <c r="Q3912" s="970"/>
      <c r="R3912" s="967"/>
      <c r="S3912" s="970"/>
      <c r="T3912" s="967"/>
      <c r="U3912" s="970"/>
      <c r="V3912" s="967"/>
      <c r="W3912" s="970"/>
      <c r="X3912" s="1261"/>
    </row>
    <row r="3913" spans="1:24" ht="12.6" hidden="1" customHeight="1" outlineLevel="2">
      <c r="A3913" s="979">
        <v>44495</v>
      </c>
      <c r="B3913" s="1163" t="s">
        <v>5698</v>
      </c>
      <c r="C3913" s="955" t="s">
        <v>9668</v>
      </c>
      <c r="D3913" s="966"/>
      <c r="E3913" s="977" t="s">
        <v>5700</v>
      </c>
      <c r="F3913" s="972"/>
      <c r="G3913" s="970"/>
      <c r="H3913" s="967"/>
      <c r="I3913" s="970"/>
      <c r="J3913" s="967"/>
      <c r="K3913" s="970"/>
      <c r="L3913" s="967"/>
      <c r="M3913" s="970"/>
      <c r="N3913" s="967"/>
      <c r="O3913" s="970"/>
      <c r="P3913" s="967"/>
      <c r="Q3913" s="970"/>
      <c r="R3913" s="967"/>
      <c r="S3913" s="970"/>
      <c r="T3913" s="967"/>
      <c r="U3913" s="970"/>
      <c r="V3913" s="967"/>
      <c r="W3913" s="970"/>
      <c r="X3913" s="1261"/>
    </row>
    <row r="3914" spans="1:24" ht="12.6" hidden="1" customHeight="1" outlineLevel="2">
      <c r="A3914" s="979">
        <v>44495</v>
      </c>
      <c r="B3914" s="1163" t="s">
        <v>5745</v>
      </c>
      <c r="C3914" s="955" t="s">
        <v>9669</v>
      </c>
      <c r="D3914" s="966"/>
      <c r="E3914" s="968"/>
      <c r="F3914" s="969" t="s">
        <v>5700</v>
      </c>
      <c r="G3914" s="970"/>
      <c r="H3914" s="967"/>
      <c r="I3914" s="970"/>
      <c r="J3914" s="967"/>
      <c r="K3914" s="970"/>
      <c r="L3914" s="967"/>
      <c r="M3914" s="970"/>
      <c r="N3914" s="967"/>
      <c r="O3914" s="970"/>
      <c r="P3914" s="967"/>
      <c r="Q3914" s="970"/>
      <c r="R3914" s="967"/>
      <c r="S3914" s="970"/>
      <c r="T3914" s="967"/>
      <c r="U3914" s="970"/>
      <c r="V3914" s="967"/>
      <c r="W3914" s="970"/>
      <c r="X3914" s="1261"/>
    </row>
    <row r="3915" spans="1:24" ht="12.6" hidden="1" customHeight="1" outlineLevel="2">
      <c r="A3915" s="979">
        <v>44495</v>
      </c>
      <c r="B3915" s="1163" t="s">
        <v>5698</v>
      </c>
      <c r="C3915" s="955" t="s">
        <v>9670</v>
      </c>
      <c r="D3915" s="966"/>
      <c r="E3915" s="968"/>
      <c r="F3915" s="972"/>
      <c r="G3915" s="970"/>
      <c r="H3915" s="974" t="s">
        <v>5700</v>
      </c>
      <c r="I3915" s="970"/>
      <c r="J3915" s="967"/>
      <c r="K3915" s="970"/>
      <c r="L3915" s="967"/>
      <c r="M3915" s="970"/>
      <c r="N3915" s="967"/>
      <c r="O3915" s="970"/>
      <c r="P3915" s="967"/>
      <c r="Q3915" s="970"/>
      <c r="R3915" s="967"/>
      <c r="S3915" s="970"/>
      <c r="T3915" s="967"/>
      <c r="U3915" s="970"/>
      <c r="V3915" s="967"/>
      <c r="W3915" s="970"/>
      <c r="X3915" s="1261"/>
    </row>
    <row r="3916" spans="1:24" ht="12.6" hidden="1" customHeight="1" outlineLevel="2">
      <c r="A3916" s="979">
        <v>44495</v>
      </c>
      <c r="B3916" s="1163" t="s">
        <v>5698</v>
      </c>
      <c r="C3916" s="955" t="s">
        <v>9671</v>
      </c>
      <c r="D3916" s="975" t="s">
        <v>5700</v>
      </c>
      <c r="E3916" s="968"/>
      <c r="F3916" s="972"/>
      <c r="G3916" s="970"/>
      <c r="H3916" s="967"/>
      <c r="I3916" s="970"/>
      <c r="J3916" s="967"/>
      <c r="K3916" s="970"/>
      <c r="L3916" s="967"/>
      <c r="M3916" s="970"/>
      <c r="N3916" s="967"/>
      <c r="O3916" s="970"/>
      <c r="P3916" s="967"/>
      <c r="Q3916" s="970"/>
      <c r="R3916" s="967"/>
      <c r="S3916" s="970"/>
      <c r="T3916" s="967"/>
      <c r="U3916" s="970"/>
      <c r="V3916" s="967"/>
      <c r="W3916" s="970"/>
      <c r="X3916" s="1261"/>
    </row>
    <row r="3917" spans="1:24" ht="12.6" hidden="1" customHeight="1" outlineLevel="2">
      <c r="A3917" s="979">
        <v>44495</v>
      </c>
      <c r="B3917" s="1163" t="s">
        <v>5698</v>
      </c>
      <c r="C3917" s="955" t="s">
        <v>9672</v>
      </c>
      <c r="D3917" s="966"/>
      <c r="E3917" s="968"/>
      <c r="F3917" s="972"/>
      <c r="G3917" s="970"/>
      <c r="H3917" s="967"/>
      <c r="I3917" s="970"/>
      <c r="J3917" s="967"/>
      <c r="K3917" s="970"/>
      <c r="L3917" s="967"/>
      <c r="M3917" s="970"/>
      <c r="N3917" s="967"/>
      <c r="O3917" s="970"/>
      <c r="P3917" s="967"/>
      <c r="Q3917" s="970"/>
      <c r="R3917" s="974" t="s">
        <v>5700</v>
      </c>
      <c r="S3917" s="970"/>
      <c r="T3917" s="967"/>
      <c r="U3917" s="970"/>
      <c r="V3917" s="967"/>
      <c r="W3917" s="970"/>
      <c r="X3917" s="1261"/>
    </row>
    <row r="3918" spans="1:24" ht="12.6" hidden="1" customHeight="1" outlineLevel="2">
      <c r="A3918" s="979">
        <v>44495</v>
      </c>
      <c r="B3918" s="1163" t="s">
        <v>5698</v>
      </c>
      <c r="C3918" s="955" t="s">
        <v>9673</v>
      </c>
      <c r="D3918" s="966"/>
      <c r="E3918" s="968"/>
      <c r="F3918" s="972"/>
      <c r="G3918" s="970"/>
      <c r="H3918" s="967"/>
      <c r="I3918" s="970"/>
      <c r="J3918" s="967"/>
      <c r="K3918" s="970"/>
      <c r="L3918" s="967"/>
      <c r="M3918" s="970"/>
      <c r="N3918" s="967"/>
      <c r="O3918" s="970"/>
      <c r="P3918" s="967"/>
      <c r="Q3918" s="970"/>
      <c r="R3918" s="974" t="s">
        <v>5700</v>
      </c>
      <c r="S3918" s="970"/>
      <c r="T3918" s="967"/>
      <c r="U3918" s="970"/>
      <c r="V3918" s="967"/>
      <c r="W3918" s="970"/>
      <c r="X3918" s="1261"/>
    </row>
    <row r="3919" spans="1:24" ht="25.2" hidden="1" customHeight="1" outlineLevel="1" collapsed="1">
      <c r="A3919" s="1319">
        <v>44496</v>
      </c>
      <c r="B3919" s="1163" t="s">
        <v>5698</v>
      </c>
      <c r="C3919" s="955" t="s">
        <v>9674</v>
      </c>
      <c r="D3919" s="966"/>
      <c r="E3919" s="968"/>
      <c r="F3919" s="972"/>
      <c r="G3919" s="970"/>
      <c r="H3919" s="967"/>
      <c r="I3919" s="970"/>
      <c r="J3919" s="974" t="s">
        <v>5700</v>
      </c>
      <c r="K3919" s="970"/>
      <c r="L3919" s="967"/>
      <c r="M3919" s="970"/>
      <c r="N3919" s="967"/>
      <c r="O3919" s="970"/>
      <c r="P3919" s="967"/>
      <c r="Q3919" s="970"/>
      <c r="R3919" s="967"/>
      <c r="S3919" s="970"/>
      <c r="T3919" s="967"/>
      <c r="U3919" s="970"/>
      <c r="V3919" s="967"/>
      <c r="W3919" s="970"/>
      <c r="X3919" s="1261"/>
    </row>
    <row r="3920" spans="1:24" ht="12.6" hidden="1" customHeight="1" outlineLevel="2">
      <c r="A3920" s="1319">
        <v>44496</v>
      </c>
      <c r="B3920" s="1163" t="s">
        <v>5698</v>
      </c>
      <c r="C3920" s="955" t="s">
        <v>9675</v>
      </c>
      <c r="D3920" s="966"/>
      <c r="E3920" s="977" t="s">
        <v>5700</v>
      </c>
      <c r="F3920" s="972"/>
      <c r="G3920" s="970"/>
      <c r="H3920" s="967"/>
      <c r="I3920" s="970"/>
      <c r="J3920" s="967"/>
      <c r="K3920" s="970"/>
      <c r="L3920" s="967"/>
      <c r="M3920" s="970"/>
      <c r="N3920" s="967"/>
      <c r="O3920" s="970"/>
      <c r="P3920" s="967"/>
      <c r="Q3920" s="970"/>
      <c r="R3920" s="967"/>
      <c r="S3920" s="970"/>
      <c r="T3920" s="967"/>
      <c r="U3920" s="970"/>
      <c r="V3920" s="967"/>
      <c r="W3920" s="970"/>
      <c r="X3920" s="1261"/>
    </row>
    <row r="3921" spans="1:26" ht="12.6" hidden="1" customHeight="1" outlineLevel="2">
      <c r="A3921" s="1319">
        <v>44496</v>
      </c>
      <c r="B3921" s="1163" t="s">
        <v>5698</v>
      </c>
      <c r="C3921" s="955" t="s">
        <v>9676</v>
      </c>
      <c r="D3921" s="966"/>
      <c r="E3921" s="977" t="s">
        <v>5700</v>
      </c>
      <c r="F3921" s="972"/>
      <c r="G3921" s="970"/>
      <c r="H3921" s="967"/>
      <c r="I3921" s="970"/>
      <c r="J3921" s="967"/>
      <c r="K3921" s="970"/>
      <c r="L3921" s="967"/>
      <c r="M3921" s="970"/>
      <c r="N3921" s="967"/>
      <c r="O3921" s="970"/>
      <c r="P3921" s="967"/>
      <c r="Q3921" s="970"/>
      <c r="R3921" s="967"/>
      <c r="S3921" s="970"/>
      <c r="T3921" s="967"/>
      <c r="U3921" s="970"/>
      <c r="V3921" s="967"/>
      <c r="W3921" s="970"/>
      <c r="X3921" s="1261"/>
      <c r="Y3921" s="967"/>
      <c r="Z3921" s="1032"/>
    </row>
    <row r="3922" spans="1:26" ht="12.6" hidden="1" customHeight="1" outlineLevel="2">
      <c r="A3922" s="1319">
        <v>44496</v>
      </c>
      <c r="B3922" s="1163" t="s">
        <v>5698</v>
      </c>
      <c r="C3922" s="955" t="s">
        <v>7317</v>
      </c>
      <c r="D3922" s="966"/>
      <c r="E3922" s="968"/>
      <c r="F3922" s="972"/>
      <c r="G3922" s="970"/>
      <c r="H3922" s="967"/>
      <c r="I3922" s="970"/>
      <c r="J3922" s="967"/>
      <c r="K3922" s="970"/>
      <c r="L3922" s="967"/>
      <c r="M3922" s="970"/>
      <c r="N3922" s="967"/>
      <c r="O3922" s="970"/>
      <c r="P3922" s="967"/>
      <c r="Q3922" s="970"/>
      <c r="R3922" s="967"/>
      <c r="S3922" s="970"/>
      <c r="T3922" s="974" t="s">
        <v>5700</v>
      </c>
      <c r="U3922" s="970"/>
      <c r="V3922" s="967"/>
      <c r="W3922" s="970"/>
      <c r="X3922" s="1261"/>
      <c r="Y3922" s="967"/>
      <c r="Z3922" s="1032"/>
    </row>
    <row r="3923" spans="1:26" ht="12.6" hidden="1" customHeight="1" outlineLevel="2">
      <c r="A3923" s="1319">
        <v>44496</v>
      </c>
      <c r="B3923" s="1163" t="s">
        <v>5698</v>
      </c>
      <c r="C3923" s="955" t="s">
        <v>9677</v>
      </c>
      <c r="D3923" s="966"/>
      <c r="E3923" s="968"/>
      <c r="F3923" s="972"/>
      <c r="G3923" s="970"/>
      <c r="H3923" s="967"/>
      <c r="I3923" s="970"/>
      <c r="J3923" s="967"/>
      <c r="K3923" s="970"/>
      <c r="L3923" s="967"/>
      <c r="M3923" s="970"/>
      <c r="N3923" s="967"/>
      <c r="O3923" s="973" t="s">
        <v>5700</v>
      </c>
      <c r="P3923" s="967"/>
      <c r="Q3923" s="970"/>
      <c r="R3923" s="967"/>
      <c r="S3923" s="970"/>
      <c r="T3923" s="967"/>
      <c r="U3923" s="970"/>
      <c r="V3923" s="967"/>
      <c r="W3923" s="970"/>
      <c r="X3923" s="1261"/>
      <c r="Y3923" s="967"/>
      <c r="Z3923" s="1032"/>
    </row>
    <row r="3924" spans="1:26" ht="25.2" hidden="1" customHeight="1" outlineLevel="2">
      <c r="A3924" s="1319">
        <v>44496</v>
      </c>
      <c r="B3924" s="1163" t="s">
        <v>5698</v>
      </c>
      <c r="C3924" s="955" t="s">
        <v>9678</v>
      </c>
      <c r="D3924" s="966"/>
      <c r="E3924" s="968"/>
      <c r="F3924" s="972"/>
      <c r="G3924" s="970"/>
      <c r="H3924" s="967"/>
      <c r="I3924" s="970"/>
      <c r="J3924" s="967"/>
      <c r="K3924" s="970"/>
      <c r="L3924" s="967"/>
      <c r="M3924" s="973" t="s">
        <v>5700</v>
      </c>
      <c r="N3924" s="967"/>
      <c r="O3924" s="970"/>
      <c r="P3924" s="967"/>
      <c r="Q3924" s="970"/>
      <c r="R3924" s="967"/>
      <c r="S3924" s="970"/>
      <c r="T3924" s="967"/>
      <c r="U3924" s="970"/>
      <c r="V3924" s="967"/>
      <c r="W3924" s="970"/>
      <c r="X3924" s="1261"/>
      <c r="Y3924" s="967"/>
      <c r="Z3924" s="1032"/>
    </row>
    <row r="3925" spans="1:26" ht="12.6" hidden="1" customHeight="1" outlineLevel="2">
      <c r="A3925" s="1319">
        <v>44496</v>
      </c>
      <c r="B3925" s="1163" t="s">
        <v>5698</v>
      </c>
      <c r="C3925" s="955" t="s">
        <v>9668</v>
      </c>
      <c r="D3925" s="966"/>
      <c r="E3925" s="977" t="s">
        <v>5700</v>
      </c>
      <c r="F3925" s="972"/>
      <c r="G3925" s="970"/>
      <c r="H3925" s="967"/>
      <c r="I3925" s="970"/>
      <c r="J3925" s="967"/>
      <c r="K3925" s="970"/>
      <c r="L3925" s="967"/>
      <c r="M3925" s="970"/>
      <c r="N3925" s="967"/>
      <c r="O3925" s="970"/>
      <c r="P3925" s="967"/>
      <c r="Q3925" s="970"/>
      <c r="R3925" s="967"/>
      <c r="S3925" s="970"/>
      <c r="T3925" s="967"/>
      <c r="U3925" s="970"/>
      <c r="V3925" s="967"/>
      <c r="W3925" s="970"/>
      <c r="X3925" s="1261"/>
      <c r="Y3925" s="967"/>
      <c r="Z3925" s="1032"/>
    </row>
    <row r="3926" spans="1:26" ht="12.6" hidden="1" customHeight="1" outlineLevel="2">
      <c r="A3926" s="1319">
        <v>44496</v>
      </c>
      <c r="B3926" s="1163" t="s">
        <v>5698</v>
      </c>
      <c r="C3926" s="955" t="s">
        <v>9679</v>
      </c>
      <c r="D3926" s="966"/>
      <c r="E3926" s="968"/>
      <c r="F3926" s="972"/>
      <c r="G3926" s="970"/>
      <c r="H3926" s="967"/>
      <c r="I3926" s="970"/>
      <c r="J3926" s="967"/>
      <c r="K3926" s="970"/>
      <c r="L3926" s="967"/>
      <c r="M3926" s="970"/>
      <c r="N3926" s="967"/>
      <c r="O3926" s="970"/>
      <c r="P3926" s="967"/>
      <c r="Q3926" s="970"/>
      <c r="R3926" s="974" t="s">
        <v>5700</v>
      </c>
      <c r="S3926" s="970"/>
      <c r="T3926" s="967"/>
      <c r="U3926" s="970"/>
      <c r="V3926" s="967"/>
      <c r="W3926" s="970"/>
      <c r="X3926" s="1261"/>
      <c r="Y3926" s="967"/>
      <c r="Z3926" s="1032"/>
    </row>
    <row r="3927" spans="1:26" ht="12.6" hidden="1" customHeight="1" outlineLevel="2">
      <c r="A3927" s="1319">
        <v>44496</v>
      </c>
      <c r="B3927" s="1163" t="s">
        <v>5698</v>
      </c>
      <c r="C3927" s="955" t="s">
        <v>9680</v>
      </c>
      <c r="D3927" s="966"/>
      <c r="E3927" s="968"/>
      <c r="F3927" s="972"/>
      <c r="G3927" s="970"/>
      <c r="H3927" s="967"/>
      <c r="I3927" s="970"/>
      <c r="J3927" s="974" t="s">
        <v>5700</v>
      </c>
      <c r="K3927" s="970"/>
      <c r="L3927" s="967"/>
      <c r="M3927" s="970"/>
      <c r="N3927" s="967"/>
      <c r="O3927" s="970"/>
      <c r="P3927" s="967"/>
      <c r="Q3927" s="970"/>
      <c r="R3927" s="967"/>
      <c r="S3927" s="970"/>
      <c r="T3927" s="967"/>
      <c r="U3927" s="970"/>
      <c r="V3927" s="967"/>
      <c r="W3927" s="970"/>
      <c r="X3927" s="1261"/>
      <c r="Y3927" s="967"/>
      <c r="Z3927" s="1032"/>
    </row>
    <row r="3928" spans="1:26" ht="12.6" hidden="1" customHeight="1" outlineLevel="2">
      <c r="A3928" s="1319">
        <v>44496</v>
      </c>
      <c r="B3928" s="1163" t="s">
        <v>5698</v>
      </c>
      <c r="C3928" s="955" t="s">
        <v>9681</v>
      </c>
      <c r="D3928" s="966"/>
      <c r="E3928" s="977" t="s">
        <v>5700</v>
      </c>
      <c r="F3928" s="972"/>
      <c r="G3928" s="970"/>
      <c r="H3928" s="967"/>
      <c r="I3928" s="970"/>
      <c r="J3928" s="967"/>
      <c r="K3928" s="970"/>
      <c r="L3928" s="967"/>
      <c r="M3928" s="970"/>
      <c r="N3928" s="967"/>
      <c r="O3928" s="970"/>
      <c r="P3928" s="967"/>
      <c r="Q3928" s="970"/>
      <c r="R3928" s="967"/>
      <c r="S3928" s="970"/>
      <c r="T3928" s="967"/>
      <c r="U3928" s="970"/>
      <c r="V3928" s="967"/>
      <c r="W3928" s="970"/>
      <c r="X3928" s="1261"/>
      <c r="Y3928" s="967"/>
      <c r="Z3928" s="1032"/>
    </row>
    <row r="3929" spans="1:26" ht="12.6" hidden="1" customHeight="1" outlineLevel="2">
      <c r="A3929" s="1319">
        <v>44496</v>
      </c>
      <c r="B3929" s="1163" t="s">
        <v>5698</v>
      </c>
      <c r="C3929" s="955" t="s">
        <v>9682</v>
      </c>
      <c r="D3929" s="966"/>
      <c r="E3929" s="968"/>
      <c r="F3929" s="972"/>
      <c r="G3929" s="973" t="s">
        <v>5700</v>
      </c>
      <c r="H3929" s="967"/>
      <c r="I3929" s="970"/>
      <c r="J3929" s="967"/>
      <c r="K3929" s="970"/>
      <c r="L3929" s="967"/>
      <c r="M3929" s="970"/>
      <c r="N3929" s="967"/>
      <c r="O3929" s="970"/>
      <c r="P3929" s="967"/>
      <c r="Q3929" s="970"/>
      <c r="R3929" s="967"/>
      <c r="S3929" s="970"/>
      <c r="T3929" s="967"/>
      <c r="U3929" s="970"/>
      <c r="V3929" s="967"/>
      <c r="W3929" s="970"/>
      <c r="X3929" s="1261"/>
      <c r="Y3929" s="967"/>
      <c r="Z3929" s="1032"/>
    </row>
    <row r="3930" spans="1:26" ht="12.6" hidden="1" customHeight="1" outlineLevel="2">
      <c r="A3930" s="1319">
        <v>44496</v>
      </c>
      <c r="B3930" s="1163" t="s">
        <v>5698</v>
      </c>
      <c r="C3930" s="955" t="s">
        <v>9683</v>
      </c>
      <c r="D3930" s="966"/>
      <c r="E3930" s="977" t="s">
        <v>5700</v>
      </c>
      <c r="F3930" s="972"/>
      <c r="G3930" s="970"/>
      <c r="H3930" s="967"/>
      <c r="I3930" s="970"/>
      <c r="J3930" s="967"/>
      <c r="K3930" s="970"/>
      <c r="L3930" s="967"/>
      <c r="M3930" s="970"/>
      <c r="N3930" s="967"/>
      <c r="O3930" s="970"/>
      <c r="P3930" s="967"/>
      <c r="Q3930" s="970"/>
      <c r="R3930" s="967"/>
      <c r="S3930" s="970"/>
      <c r="T3930" s="967"/>
      <c r="U3930" s="970"/>
      <c r="V3930" s="967"/>
      <c r="W3930" s="970"/>
      <c r="X3930" s="1261"/>
      <c r="Y3930" s="967"/>
      <c r="Z3930" s="1032"/>
    </row>
    <row r="3931" spans="1:26" ht="12.6" hidden="1" customHeight="1" outlineLevel="2">
      <c r="A3931" s="1319">
        <v>44496</v>
      </c>
      <c r="B3931" s="1163" t="s">
        <v>5706</v>
      </c>
      <c r="C3931" s="955" t="s">
        <v>9684</v>
      </c>
      <c r="D3931" s="975" t="s">
        <v>5700</v>
      </c>
      <c r="E3931" s="968"/>
      <c r="F3931" s="972"/>
      <c r="G3931" s="970"/>
      <c r="H3931" s="967"/>
      <c r="I3931" s="970"/>
      <c r="J3931" s="967"/>
      <c r="K3931" s="970"/>
      <c r="L3931" s="967"/>
      <c r="M3931" s="970"/>
      <c r="N3931" s="967"/>
      <c r="O3931" s="970"/>
      <c r="P3931" s="967"/>
      <c r="Q3931" s="970"/>
      <c r="R3931" s="967"/>
      <c r="S3931" s="970"/>
      <c r="T3931" s="967"/>
      <c r="U3931" s="970"/>
      <c r="V3931" s="967"/>
      <c r="W3931" s="970"/>
      <c r="X3931" s="1261"/>
      <c r="Y3931" s="967"/>
      <c r="Z3931" s="1315" t="s">
        <v>9597</v>
      </c>
    </row>
    <row r="3932" spans="1:26" ht="12.6" hidden="1" customHeight="1" outlineLevel="2">
      <c r="A3932" s="1319">
        <v>44496</v>
      </c>
      <c r="B3932" s="1163" t="s">
        <v>5739</v>
      </c>
      <c r="C3932" s="955" t="s">
        <v>9685</v>
      </c>
      <c r="D3932" s="966"/>
      <c r="E3932" s="977" t="s">
        <v>5700</v>
      </c>
      <c r="F3932" s="972"/>
      <c r="G3932" s="970"/>
      <c r="H3932" s="967"/>
      <c r="I3932" s="970"/>
      <c r="J3932" s="967"/>
      <c r="K3932" s="970"/>
      <c r="L3932" s="967"/>
      <c r="M3932" s="970"/>
      <c r="N3932" s="967"/>
      <c r="O3932" s="970"/>
      <c r="P3932" s="967"/>
      <c r="Q3932" s="970"/>
      <c r="R3932" s="967"/>
      <c r="S3932" s="970"/>
      <c r="T3932" s="967"/>
      <c r="U3932" s="970"/>
      <c r="V3932" s="967"/>
      <c r="W3932" s="970"/>
      <c r="X3932" s="1261"/>
      <c r="Y3932" s="967"/>
      <c r="Z3932" s="1032"/>
    </row>
    <row r="3933" spans="1:26" ht="12.6" hidden="1" customHeight="1" outlineLevel="2">
      <c r="A3933" s="1319">
        <v>44496</v>
      </c>
      <c r="B3933" s="1163" t="s">
        <v>5698</v>
      </c>
      <c r="C3933" s="955" t="s">
        <v>9686</v>
      </c>
      <c r="D3933" s="966"/>
      <c r="E3933" s="977" t="s">
        <v>5700</v>
      </c>
      <c r="F3933" s="972"/>
      <c r="G3933" s="970"/>
      <c r="H3933" s="967"/>
      <c r="I3933" s="970"/>
      <c r="J3933" s="967"/>
      <c r="K3933" s="970"/>
      <c r="L3933" s="967"/>
      <c r="M3933" s="970"/>
      <c r="N3933" s="967"/>
      <c r="O3933" s="970"/>
      <c r="P3933" s="967"/>
      <c r="Q3933" s="970"/>
      <c r="R3933" s="967"/>
      <c r="S3933" s="970"/>
      <c r="T3933" s="967"/>
      <c r="U3933" s="970"/>
      <c r="V3933" s="967"/>
      <c r="W3933" s="970"/>
      <c r="X3933" s="1261"/>
      <c r="Y3933" s="967"/>
      <c r="Z3933" s="1032"/>
    </row>
    <row r="3934" spans="1:26" ht="12.6" hidden="1" customHeight="1" outlineLevel="2">
      <c r="A3934" s="1319">
        <v>44496</v>
      </c>
      <c r="B3934" s="1163" t="s">
        <v>5698</v>
      </c>
      <c r="C3934" s="955" t="s">
        <v>9687</v>
      </c>
      <c r="D3934" s="966"/>
      <c r="E3934" s="968"/>
      <c r="F3934" s="969" t="s">
        <v>5700</v>
      </c>
      <c r="G3934" s="970"/>
      <c r="H3934" s="967"/>
      <c r="I3934" s="970"/>
      <c r="J3934" s="967"/>
      <c r="K3934" s="970"/>
      <c r="L3934" s="967"/>
      <c r="M3934" s="970"/>
      <c r="N3934" s="967"/>
      <c r="O3934" s="970"/>
      <c r="P3934" s="967"/>
      <c r="Q3934" s="970"/>
      <c r="R3934" s="967"/>
      <c r="S3934" s="970"/>
      <c r="T3934" s="967"/>
      <c r="U3934" s="970"/>
      <c r="V3934" s="967"/>
      <c r="W3934" s="970"/>
      <c r="X3934" s="1261"/>
      <c r="Y3934" s="967"/>
      <c r="Z3934" s="1032"/>
    </row>
    <row r="3935" spans="1:26" ht="12.6" hidden="1" customHeight="1" outlineLevel="2">
      <c r="A3935" s="1319">
        <v>44496</v>
      </c>
      <c r="B3935" s="1163" t="s">
        <v>9688</v>
      </c>
      <c r="C3935" s="955" t="s">
        <v>9689</v>
      </c>
      <c r="D3935" s="966"/>
      <c r="E3935" s="968"/>
      <c r="F3935" s="972"/>
      <c r="G3935" s="970"/>
      <c r="H3935" s="967"/>
      <c r="I3935" s="970"/>
      <c r="J3935" s="967"/>
      <c r="K3935" s="970"/>
      <c r="L3935" s="967"/>
      <c r="M3935" s="970"/>
      <c r="N3935" s="967"/>
      <c r="O3935" s="973" t="s">
        <v>5700</v>
      </c>
      <c r="P3935" s="967"/>
      <c r="Q3935" s="970"/>
      <c r="R3935" s="967"/>
      <c r="S3935" s="970"/>
      <c r="T3935" s="967"/>
      <c r="U3935" s="970"/>
      <c r="V3935" s="967"/>
      <c r="W3935" s="970"/>
      <c r="X3935" s="1261"/>
      <c r="Y3935" s="967"/>
      <c r="Z3935" s="1032"/>
    </row>
    <row r="3936" spans="1:26" ht="12.6" hidden="1" customHeight="1" outlineLevel="2">
      <c r="A3936" s="1319">
        <v>44496</v>
      </c>
      <c r="B3936" s="1163" t="s">
        <v>5698</v>
      </c>
      <c r="C3936" s="955" t="s">
        <v>9690</v>
      </c>
      <c r="D3936" s="966"/>
      <c r="E3936" s="968"/>
      <c r="F3936" s="969" t="s">
        <v>5700</v>
      </c>
      <c r="G3936" s="970"/>
      <c r="H3936" s="967"/>
      <c r="I3936" s="970"/>
      <c r="J3936" s="967"/>
      <c r="K3936" s="970"/>
      <c r="L3936" s="967"/>
      <c r="M3936" s="970"/>
      <c r="N3936" s="967"/>
      <c r="O3936" s="970"/>
      <c r="P3936" s="967"/>
      <c r="Q3936" s="970"/>
      <c r="R3936" s="967"/>
      <c r="S3936" s="970"/>
      <c r="T3936" s="967"/>
      <c r="U3936" s="970"/>
      <c r="V3936" s="967"/>
      <c r="W3936" s="970"/>
      <c r="X3936" s="1261"/>
      <c r="Y3936" s="967"/>
      <c r="Z3936" s="1032"/>
    </row>
    <row r="3937" spans="1:26" ht="12.6" hidden="1" customHeight="1" outlineLevel="2">
      <c r="A3937" s="1319">
        <v>44496</v>
      </c>
      <c r="B3937" s="1163" t="s">
        <v>5698</v>
      </c>
      <c r="C3937" s="955" t="s">
        <v>9691</v>
      </c>
      <c r="D3937" s="966"/>
      <c r="E3937" s="968"/>
      <c r="F3937" s="972"/>
      <c r="G3937" s="970"/>
      <c r="H3937" s="974" t="s">
        <v>5700</v>
      </c>
      <c r="I3937" s="970"/>
      <c r="J3937" s="967"/>
      <c r="K3937" s="970"/>
      <c r="L3937" s="967"/>
      <c r="M3937" s="970"/>
      <c r="N3937" s="967"/>
      <c r="O3937" s="970"/>
      <c r="P3937" s="967"/>
      <c r="Q3937" s="970"/>
      <c r="R3937" s="967"/>
      <c r="S3937" s="970"/>
      <c r="T3937" s="967"/>
      <c r="U3937" s="970"/>
      <c r="V3937" s="967"/>
      <c r="W3937" s="970"/>
      <c r="X3937" s="1261"/>
      <c r="Y3937" s="967"/>
      <c r="Z3937" s="1032"/>
    </row>
    <row r="3938" spans="1:26" ht="12.6" hidden="1" customHeight="1" outlineLevel="2">
      <c r="A3938" s="1319">
        <v>44496</v>
      </c>
      <c r="B3938" s="1163" t="s">
        <v>5698</v>
      </c>
      <c r="C3938" s="955" t="s">
        <v>9692</v>
      </c>
      <c r="D3938" s="966"/>
      <c r="E3938" s="968"/>
      <c r="F3938" s="972"/>
      <c r="G3938" s="973" t="s">
        <v>5700</v>
      </c>
      <c r="H3938" s="967"/>
      <c r="I3938" s="970"/>
      <c r="J3938" s="967"/>
      <c r="K3938" s="970"/>
      <c r="L3938" s="967"/>
      <c r="M3938" s="970"/>
      <c r="N3938" s="967"/>
      <c r="O3938" s="970"/>
      <c r="P3938" s="967"/>
      <c r="Q3938" s="970"/>
      <c r="R3938" s="967"/>
      <c r="S3938" s="970"/>
      <c r="T3938" s="967"/>
      <c r="U3938" s="970"/>
      <c r="V3938" s="967"/>
      <c r="W3938" s="970"/>
      <c r="X3938" s="1261"/>
      <c r="Y3938" s="967"/>
      <c r="Z3938" s="1032"/>
    </row>
    <row r="3939" spans="1:26" ht="12.6" hidden="1" customHeight="1" outlineLevel="2">
      <c r="A3939" s="1319">
        <v>44496</v>
      </c>
      <c r="B3939" s="1163" t="s">
        <v>5698</v>
      </c>
      <c r="C3939" s="955" t="s">
        <v>9693</v>
      </c>
      <c r="D3939" s="966"/>
      <c r="E3939" s="968"/>
      <c r="F3939" s="972"/>
      <c r="G3939" s="970"/>
      <c r="H3939" s="974" t="s">
        <v>5700</v>
      </c>
      <c r="I3939" s="970"/>
      <c r="J3939" s="967"/>
      <c r="K3939" s="970"/>
      <c r="L3939" s="967"/>
      <c r="M3939" s="970"/>
      <c r="N3939" s="967"/>
      <c r="O3939" s="970"/>
      <c r="P3939" s="967"/>
      <c r="Q3939" s="970"/>
      <c r="R3939" s="967"/>
      <c r="S3939" s="970"/>
      <c r="T3939" s="967"/>
      <c r="U3939" s="970"/>
      <c r="V3939" s="967"/>
      <c r="W3939" s="970"/>
      <c r="X3939" s="1261"/>
      <c r="Y3939" s="967"/>
      <c r="Z3939" s="1032"/>
    </row>
    <row r="3940" spans="1:26" ht="12.6" hidden="1" customHeight="1" outlineLevel="1" collapsed="1">
      <c r="A3940" s="1320">
        <v>44497</v>
      </c>
      <c r="B3940" s="1163" t="s">
        <v>5698</v>
      </c>
      <c r="C3940" s="955" t="s">
        <v>9694</v>
      </c>
      <c r="D3940" s="966"/>
      <c r="E3940" s="968"/>
      <c r="F3940" s="972"/>
      <c r="G3940" s="970"/>
      <c r="H3940" s="967"/>
      <c r="I3940" s="970"/>
      <c r="J3940" s="967"/>
      <c r="K3940" s="970"/>
      <c r="L3940" s="967"/>
      <c r="M3940" s="970"/>
      <c r="N3940" s="967"/>
      <c r="O3940" s="970"/>
      <c r="P3940" s="967"/>
      <c r="Q3940" s="970"/>
      <c r="R3940" s="967"/>
      <c r="S3940" s="970"/>
      <c r="T3940" s="967"/>
      <c r="U3940" s="970"/>
      <c r="V3940" s="967"/>
      <c r="W3940" s="970"/>
      <c r="X3940" s="1261"/>
      <c r="Y3940" s="967"/>
      <c r="Z3940" s="1032"/>
    </row>
    <row r="3941" spans="1:26" ht="12.6" hidden="1" customHeight="1" outlineLevel="2">
      <c r="A3941" s="1320">
        <v>44497</v>
      </c>
      <c r="B3941" s="1163" t="s">
        <v>5698</v>
      </c>
      <c r="C3941" s="955" t="s">
        <v>9695</v>
      </c>
      <c r="D3941" s="966"/>
      <c r="E3941" s="968"/>
      <c r="F3941" s="972"/>
      <c r="G3941" s="970"/>
      <c r="H3941" s="967"/>
      <c r="I3941" s="970"/>
      <c r="J3941" s="967"/>
      <c r="K3941" s="970"/>
      <c r="L3941" s="967"/>
      <c r="M3941" s="970"/>
      <c r="N3941" s="967"/>
      <c r="O3941" s="970"/>
      <c r="P3941" s="967"/>
      <c r="Q3941" s="970"/>
      <c r="R3941" s="967"/>
      <c r="S3941" s="970"/>
      <c r="T3941" s="967"/>
      <c r="U3941" s="970"/>
      <c r="V3941" s="967"/>
      <c r="W3941" s="970"/>
      <c r="X3941" s="1261"/>
      <c r="Y3941" s="967"/>
      <c r="Z3941" s="1032"/>
    </row>
    <row r="3942" spans="1:26" ht="12.6" hidden="1" customHeight="1" outlineLevel="2">
      <c r="A3942" s="1320">
        <v>44497</v>
      </c>
      <c r="B3942" s="1163" t="s">
        <v>5698</v>
      </c>
      <c r="C3942" s="955" t="s">
        <v>9696</v>
      </c>
      <c r="D3942" s="966"/>
      <c r="E3942" s="968"/>
      <c r="F3942" s="972"/>
      <c r="G3942" s="970"/>
      <c r="H3942" s="967"/>
      <c r="I3942" s="970"/>
      <c r="J3942" s="967"/>
      <c r="K3942" s="970"/>
      <c r="L3942" s="967"/>
      <c r="M3942" s="970"/>
      <c r="N3942" s="967"/>
      <c r="O3942" s="970"/>
      <c r="P3942" s="967"/>
      <c r="Q3942" s="970"/>
      <c r="R3942" s="967"/>
      <c r="S3942" s="970"/>
      <c r="T3942" s="967"/>
      <c r="U3942" s="970"/>
      <c r="V3942" s="967"/>
      <c r="W3942" s="970"/>
      <c r="X3942" s="1261"/>
      <c r="Y3942" s="967"/>
      <c r="Z3942" s="1032"/>
    </row>
    <row r="3943" spans="1:26" ht="12.6" hidden="1" customHeight="1" outlineLevel="2">
      <c r="A3943" s="1320">
        <v>44497</v>
      </c>
      <c r="B3943" s="1163" t="s">
        <v>5698</v>
      </c>
      <c r="C3943" s="955" t="s">
        <v>9697</v>
      </c>
      <c r="D3943" s="966"/>
      <c r="E3943" s="977" t="s">
        <v>5700</v>
      </c>
      <c r="F3943" s="972"/>
      <c r="G3943" s="970"/>
      <c r="H3943" s="967"/>
      <c r="I3943" s="970"/>
      <c r="J3943" s="967"/>
      <c r="K3943" s="970"/>
      <c r="L3943" s="967"/>
      <c r="M3943" s="973" t="s">
        <v>5700</v>
      </c>
      <c r="N3943" s="967"/>
      <c r="O3943" s="970"/>
      <c r="P3943" s="967"/>
      <c r="Q3943" s="970"/>
      <c r="R3943" s="967"/>
      <c r="S3943" s="970"/>
      <c r="T3943" s="967"/>
      <c r="U3943" s="970"/>
      <c r="V3943" s="967"/>
      <c r="W3943" s="970"/>
      <c r="X3943" s="1261"/>
      <c r="Y3943" s="967"/>
      <c r="Z3943" s="1032"/>
    </row>
    <row r="3944" spans="1:26" ht="12.6" hidden="1" customHeight="1" outlineLevel="2">
      <c r="A3944" s="1320">
        <v>44497</v>
      </c>
      <c r="B3944" s="1163" t="s">
        <v>5698</v>
      </c>
      <c r="C3944" s="955" t="s">
        <v>9698</v>
      </c>
      <c r="D3944" s="966"/>
      <c r="E3944" s="977" t="s">
        <v>5700</v>
      </c>
      <c r="F3944" s="972"/>
      <c r="G3944" s="970"/>
      <c r="H3944" s="967"/>
      <c r="I3944" s="970"/>
      <c r="J3944" s="967"/>
      <c r="K3944" s="970"/>
      <c r="L3944" s="967"/>
      <c r="M3944" s="970"/>
      <c r="N3944" s="967"/>
      <c r="O3944" s="970"/>
      <c r="P3944" s="967"/>
      <c r="Q3944" s="970"/>
      <c r="R3944" s="967"/>
      <c r="S3944" s="970"/>
      <c r="T3944" s="967"/>
      <c r="U3944" s="970"/>
      <c r="V3944" s="967"/>
      <c r="W3944" s="970"/>
      <c r="X3944" s="1261"/>
      <c r="Y3944" s="967"/>
      <c r="Z3944" s="1032"/>
    </row>
    <row r="3945" spans="1:26" ht="12.6" hidden="1" customHeight="1" outlineLevel="2">
      <c r="A3945" s="1320">
        <v>44497</v>
      </c>
      <c r="B3945" s="1163" t="s">
        <v>5698</v>
      </c>
      <c r="C3945" s="955" t="s">
        <v>9699</v>
      </c>
      <c r="D3945" s="966"/>
      <c r="E3945" s="968"/>
      <c r="F3945" s="972"/>
      <c r="G3945" s="970"/>
      <c r="H3945" s="967"/>
      <c r="I3945" s="970"/>
      <c r="J3945" s="967"/>
      <c r="K3945" s="970"/>
      <c r="L3945" s="967"/>
      <c r="M3945" s="970"/>
      <c r="N3945" s="967"/>
      <c r="O3945" s="970"/>
      <c r="P3945" s="967"/>
      <c r="Q3945" s="970"/>
      <c r="R3945" s="974" t="s">
        <v>5700</v>
      </c>
      <c r="S3945" s="970"/>
      <c r="T3945" s="967"/>
      <c r="U3945" s="970"/>
      <c r="V3945" s="967"/>
      <c r="W3945" s="970"/>
      <c r="X3945" s="1261"/>
      <c r="Y3945" s="967"/>
      <c r="Z3945" s="1032"/>
    </row>
    <row r="3946" spans="1:26" ht="12.6" hidden="1" customHeight="1" outlineLevel="2">
      <c r="A3946" s="1320">
        <v>44497</v>
      </c>
      <c r="B3946" s="1163" t="s">
        <v>5698</v>
      </c>
      <c r="C3946" s="955" t="s">
        <v>9700</v>
      </c>
      <c r="D3946" s="966"/>
      <c r="E3946" s="968"/>
      <c r="F3946" s="972"/>
      <c r="G3946" s="970"/>
      <c r="H3946" s="974" t="s">
        <v>5700</v>
      </c>
      <c r="I3946" s="973" t="s">
        <v>5700</v>
      </c>
      <c r="J3946" s="967"/>
      <c r="K3946" s="970"/>
      <c r="L3946" s="967"/>
      <c r="M3946" s="970"/>
      <c r="N3946" s="967"/>
      <c r="O3946" s="970"/>
      <c r="P3946" s="967"/>
      <c r="Q3946" s="970"/>
      <c r="R3946" s="967"/>
      <c r="S3946" s="970"/>
      <c r="T3946" s="967"/>
      <c r="U3946" s="970"/>
      <c r="V3946" s="967"/>
      <c r="W3946" s="970"/>
      <c r="X3946" s="1261"/>
      <c r="Y3946" s="967"/>
      <c r="Z3946" s="1032"/>
    </row>
    <row r="3947" spans="1:26" ht="12.6" hidden="1" customHeight="1" outlineLevel="2">
      <c r="A3947" s="1320">
        <v>44497</v>
      </c>
      <c r="B3947" s="1163" t="s">
        <v>5698</v>
      </c>
      <c r="C3947" s="955" t="s">
        <v>9701</v>
      </c>
      <c r="D3947" s="966"/>
      <c r="E3947" s="968"/>
      <c r="F3947" s="972"/>
      <c r="G3947" s="970"/>
      <c r="H3947" s="967"/>
      <c r="I3947" s="973" t="s">
        <v>5700</v>
      </c>
      <c r="J3947" s="967"/>
      <c r="K3947" s="970"/>
      <c r="L3947" s="967"/>
      <c r="M3947" s="970"/>
      <c r="N3947" s="967"/>
      <c r="O3947" s="970"/>
      <c r="P3947" s="967"/>
      <c r="Q3947" s="970"/>
      <c r="R3947" s="967"/>
      <c r="S3947" s="970"/>
      <c r="T3947" s="967"/>
      <c r="U3947" s="970"/>
      <c r="V3947" s="967"/>
      <c r="W3947" s="970"/>
      <c r="X3947" s="1261"/>
      <c r="Y3947" s="967"/>
      <c r="Z3947" s="1032"/>
    </row>
    <row r="3948" spans="1:26" ht="25.2" hidden="1" customHeight="1" outlineLevel="2">
      <c r="A3948" s="1320">
        <v>44497</v>
      </c>
      <c r="B3948" s="1163" t="s">
        <v>5698</v>
      </c>
      <c r="C3948" s="955" t="s">
        <v>9702</v>
      </c>
      <c r="D3948" s="966"/>
      <c r="E3948" s="968"/>
      <c r="F3948" s="972"/>
      <c r="G3948" s="970"/>
      <c r="H3948" s="967"/>
      <c r="I3948" s="970"/>
      <c r="J3948" s="967"/>
      <c r="K3948" s="970"/>
      <c r="L3948" s="967"/>
      <c r="M3948" s="970"/>
      <c r="N3948" s="974" t="s">
        <v>5700</v>
      </c>
      <c r="O3948" s="973" t="s">
        <v>5700</v>
      </c>
      <c r="P3948" s="967"/>
      <c r="Q3948" s="970"/>
      <c r="R3948" s="967"/>
      <c r="S3948" s="970"/>
      <c r="T3948" s="967"/>
      <c r="U3948" s="970"/>
      <c r="V3948" s="967"/>
      <c r="W3948" s="970"/>
      <c r="X3948" s="1261"/>
      <c r="Y3948" s="967"/>
      <c r="Z3948" s="1032"/>
    </row>
    <row r="3949" spans="1:26" ht="25.2" hidden="1" customHeight="1" outlineLevel="2">
      <c r="A3949" s="1320">
        <v>44497</v>
      </c>
      <c r="B3949" s="1163" t="s">
        <v>5698</v>
      </c>
      <c r="C3949" s="955" t="s">
        <v>9703</v>
      </c>
      <c r="D3949" s="975" t="s">
        <v>5700</v>
      </c>
      <c r="E3949" s="968"/>
      <c r="F3949" s="972"/>
      <c r="G3949" s="970"/>
      <c r="H3949" s="967"/>
      <c r="I3949" s="970"/>
      <c r="J3949" s="967"/>
      <c r="K3949" s="970"/>
      <c r="L3949" s="967"/>
      <c r="M3949" s="970"/>
      <c r="N3949" s="967"/>
      <c r="O3949" s="970"/>
      <c r="P3949" s="967"/>
      <c r="Q3949" s="970"/>
      <c r="R3949" s="967"/>
      <c r="S3949" s="970"/>
      <c r="T3949" s="967"/>
      <c r="U3949" s="970"/>
      <c r="V3949" s="967"/>
      <c r="W3949" s="970"/>
      <c r="X3949" s="1261"/>
      <c r="Y3949" s="967"/>
      <c r="Z3949" s="1032"/>
    </row>
    <row r="3950" spans="1:26" ht="12.6" hidden="1" customHeight="1" outlineLevel="2">
      <c r="A3950" s="1320">
        <v>44497</v>
      </c>
      <c r="B3950" s="1163" t="s">
        <v>5745</v>
      </c>
      <c r="C3950" s="955" t="s">
        <v>9704</v>
      </c>
      <c r="D3950" s="975" t="s">
        <v>5700</v>
      </c>
      <c r="E3950" s="968"/>
      <c r="F3950" s="972"/>
      <c r="G3950" s="970"/>
      <c r="H3950" s="967"/>
      <c r="I3950" s="970"/>
      <c r="J3950" s="967"/>
      <c r="K3950" s="970"/>
      <c r="L3950" s="967"/>
      <c r="M3950" s="970"/>
      <c r="N3950" s="967"/>
      <c r="O3950" s="970"/>
      <c r="P3950" s="967"/>
      <c r="Q3950" s="970"/>
      <c r="R3950" s="967"/>
      <c r="S3950" s="970"/>
      <c r="T3950" s="967"/>
      <c r="U3950" s="970"/>
      <c r="V3950" s="967"/>
      <c r="W3950" s="970"/>
      <c r="X3950" s="1261"/>
      <c r="Y3950" s="967"/>
      <c r="Z3950" s="1032" t="s">
        <v>9597</v>
      </c>
    </row>
    <row r="3951" spans="1:26" ht="12.6" hidden="1" customHeight="1" outlineLevel="2">
      <c r="A3951" s="1320">
        <v>44497</v>
      </c>
      <c r="B3951" s="1163" t="s">
        <v>5698</v>
      </c>
      <c r="C3951" s="955" t="s">
        <v>9705</v>
      </c>
      <c r="D3951" s="966"/>
      <c r="E3951" s="977" t="s">
        <v>5700</v>
      </c>
      <c r="F3951" s="972"/>
      <c r="G3951" s="970"/>
      <c r="H3951" s="967"/>
      <c r="I3951" s="970"/>
      <c r="J3951" s="967"/>
      <c r="K3951" s="970"/>
      <c r="L3951" s="967"/>
      <c r="M3951" s="970"/>
      <c r="N3951" s="967"/>
      <c r="O3951" s="970"/>
      <c r="P3951" s="967"/>
      <c r="Q3951" s="970"/>
      <c r="R3951" s="967"/>
      <c r="S3951" s="970"/>
      <c r="T3951" s="967"/>
      <c r="U3951" s="970"/>
      <c r="V3951" s="967"/>
      <c r="W3951" s="970"/>
      <c r="X3951" s="1261"/>
      <c r="Y3951" s="967"/>
      <c r="Z3951" s="1032"/>
    </row>
    <row r="3952" spans="1:26" ht="12.6" hidden="1" customHeight="1" outlineLevel="2">
      <c r="A3952" s="1320">
        <v>44497</v>
      </c>
      <c r="B3952" s="1163" t="s">
        <v>5706</v>
      </c>
      <c r="C3952" s="955" t="s">
        <v>9706</v>
      </c>
      <c r="D3952" s="966"/>
      <c r="E3952" s="968"/>
      <c r="F3952" s="972"/>
      <c r="G3952" s="970"/>
      <c r="H3952" s="967"/>
      <c r="I3952" s="970"/>
      <c r="J3952" s="967"/>
      <c r="K3952" s="970"/>
      <c r="L3952" s="967"/>
      <c r="M3952" s="970"/>
      <c r="N3952" s="967"/>
      <c r="O3952" s="970"/>
      <c r="P3952" s="967"/>
      <c r="Q3952" s="970"/>
      <c r="R3952" s="974" t="s">
        <v>5700</v>
      </c>
      <c r="S3952" s="970"/>
      <c r="T3952" s="967"/>
      <c r="U3952" s="970"/>
      <c r="V3952" s="967"/>
      <c r="W3952" s="970"/>
      <c r="X3952" s="1261"/>
      <c r="Y3952" s="967"/>
      <c r="Z3952" s="1032"/>
    </row>
    <row r="3953" spans="1:24" ht="12.6" hidden="1" customHeight="1" outlineLevel="2">
      <c r="A3953" s="1320">
        <v>44497</v>
      </c>
      <c r="B3953" s="1163" t="s">
        <v>5698</v>
      </c>
      <c r="C3953" s="955" t="s">
        <v>9707</v>
      </c>
      <c r="D3953" s="966"/>
      <c r="E3953" s="968"/>
      <c r="F3953" s="969" t="s">
        <v>5700</v>
      </c>
      <c r="G3953" s="970"/>
      <c r="H3953" s="967"/>
      <c r="I3953" s="970"/>
      <c r="J3953" s="967"/>
      <c r="K3953" s="970"/>
      <c r="L3953" s="967"/>
      <c r="M3953" s="970"/>
      <c r="N3953" s="967"/>
      <c r="O3953" s="970"/>
      <c r="P3953" s="967"/>
      <c r="Q3953" s="970"/>
      <c r="R3953" s="967"/>
      <c r="S3953" s="970"/>
      <c r="T3953" s="967"/>
      <c r="U3953" s="970"/>
      <c r="V3953" s="967"/>
      <c r="W3953" s="970"/>
      <c r="X3953" s="1261"/>
    </row>
    <row r="3954" spans="1:24" ht="12.6" hidden="1" customHeight="1" outlineLevel="2">
      <c r="A3954" s="1321">
        <v>44497</v>
      </c>
      <c r="B3954" s="1163" t="s">
        <v>5698</v>
      </c>
      <c r="C3954" s="955" t="s">
        <v>9708</v>
      </c>
      <c r="D3954" s="966"/>
      <c r="E3954" s="977" t="s">
        <v>5700</v>
      </c>
      <c r="F3954" s="972"/>
      <c r="G3954" s="970"/>
      <c r="H3954" s="967"/>
      <c r="I3954" s="970"/>
      <c r="J3954" s="967"/>
      <c r="K3954" s="970"/>
      <c r="L3954" s="967"/>
      <c r="M3954" s="973" t="s">
        <v>5700</v>
      </c>
      <c r="N3954" s="967"/>
      <c r="O3954" s="970"/>
      <c r="P3954" s="967"/>
      <c r="Q3954" s="970"/>
      <c r="R3954" s="967"/>
      <c r="S3954" s="970"/>
      <c r="T3954" s="967"/>
      <c r="U3954" s="970"/>
      <c r="V3954" s="967"/>
      <c r="W3954" s="970"/>
      <c r="X3954" s="1261"/>
    </row>
    <row r="3955" spans="1:24" ht="12.6" hidden="1" customHeight="1" outlineLevel="2">
      <c r="A3955" s="1321">
        <v>44497</v>
      </c>
      <c r="B3955" s="1163" t="s">
        <v>5698</v>
      </c>
      <c r="C3955" s="955" t="s">
        <v>9709</v>
      </c>
      <c r="D3955" s="966"/>
      <c r="E3955" s="968"/>
      <c r="F3955" s="969" t="s">
        <v>5700</v>
      </c>
      <c r="G3955" s="970"/>
      <c r="H3955" s="967"/>
      <c r="I3955" s="970"/>
      <c r="J3955" s="967"/>
      <c r="K3955" s="970"/>
      <c r="L3955" s="967"/>
      <c r="M3955" s="970"/>
      <c r="N3955" s="967"/>
      <c r="O3955" s="970"/>
      <c r="P3955" s="967"/>
      <c r="Q3955" s="970"/>
      <c r="R3955" s="967"/>
      <c r="S3955" s="970"/>
      <c r="T3955" s="967"/>
      <c r="U3955" s="970"/>
      <c r="V3955" s="967"/>
      <c r="W3955" s="970"/>
      <c r="X3955" s="1261"/>
    </row>
    <row r="3956" spans="1:24" ht="12.6" hidden="1" customHeight="1" outlineLevel="2">
      <c r="A3956" s="1321">
        <v>44497</v>
      </c>
      <c r="B3956" s="1163" t="s">
        <v>5698</v>
      </c>
      <c r="C3956" s="955" t="s">
        <v>9710</v>
      </c>
      <c r="D3956" s="966"/>
      <c r="E3956" s="968"/>
      <c r="F3956" s="972"/>
      <c r="G3956" s="970"/>
      <c r="H3956" s="967"/>
      <c r="I3956" s="970"/>
      <c r="J3956" s="974" t="s">
        <v>5700</v>
      </c>
      <c r="K3956" s="970"/>
      <c r="L3956" s="967"/>
      <c r="M3956" s="970"/>
      <c r="N3956" s="967"/>
      <c r="O3956" s="970"/>
      <c r="P3956" s="967"/>
      <c r="Q3956" s="970"/>
      <c r="R3956" s="967"/>
      <c r="S3956" s="970"/>
      <c r="T3956" s="967"/>
      <c r="U3956" s="970"/>
      <c r="V3956" s="967"/>
      <c r="W3956" s="970"/>
      <c r="X3956" s="1261"/>
    </row>
    <row r="3957" spans="1:24" ht="12.6" hidden="1" customHeight="1" outlineLevel="2">
      <c r="A3957" s="1321">
        <v>44497</v>
      </c>
      <c r="B3957" s="1163" t="s">
        <v>5706</v>
      </c>
      <c r="C3957" s="955" t="s">
        <v>9711</v>
      </c>
      <c r="D3957" s="975" t="s">
        <v>5700</v>
      </c>
      <c r="E3957" s="968"/>
      <c r="F3957" s="972"/>
      <c r="G3957" s="970"/>
      <c r="H3957" s="967"/>
      <c r="I3957" s="970"/>
      <c r="J3957" s="967"/>
      <c r="K3957" s="970"/>
      <c r="L3957" s="967"/>
      <c r="M3957" s="970"/>
      <c r="N3957" s="967"/>
      <c r="O3957" s="970"/>
      <c r="P3957" s="967"/>
      <c r="Q3957" s="970"/>
      <c r="R3957" s="967"/>
      <c r="S3957" s="970"/>
      <c r="T3957" s="967"/>
      <c r="U3957" s="970"/>
      <c r="V3957" s="967"/>
      <c r="W3957" s="970"/>
      <c r="X3957" s="1261"/>
    </row>
    <row r="3958" spans="1:24" ht="12.6" hidden="1" customHeight="1" outlineLevel="1" collapsed="1">
      <c r="A3958" s="1006">
        <v>44498</v>
      </c>
      <c r="B3958" s="1163" t="s">
        <v>5698</v>
      </c>
      <c r="C3958" s="955" t="s">
        <v>9712</v>
      </c>
      <c r="D3958" s="966"/>
      <c r="E3958" s="977" t="s">
        <v>5700</v>
      </c>
      <c r="F3958" s="972"/>
      <c r="G3958" s="970"/>
      <c r="H3958" s="967"/>
      <c r="I3958" s="970"/>
      <c r="J3958" s="967"/>
      <c r="K3958" s="970"/>
      <c r="L3958" s="967"/>
      <c r="M3958" s="970"/>
      <c r="N3958" s="967"/>
      <c r="O3958" s="970"/>
      <c r="P3958" s="967"/>
      <c r="Q3958" s="970"/>
      <c r="R3958" s="967"/>
      <c r="S3958" s="970"/>
      <c r="T3958" s="967"/>
      <c r="U3958" s="970"/>
      <c r="V3958" s="967"/>
      <c r="W3958" s="970"/>
      <c r="X3958" s="1261"/>
    </row>
    <row r="3959" spans="1:24" ht="12.6" hidden="1" customHeight="1" outlineLevel="2">
      <c r="A3959" s="1006">
        <v>44498</v>
      </c>
      <c r="B3959" s="1163" t="s">
        <v>5723</v>
      </c>
      <c r="C3959" s="955" t="s">
        <v>9713</v>
      </c>
      <c r="D3959" s="966"/>
      <c r="E3959" s="968"/>
      <c r="F3959" s="972"/>
      <c r="G3959" s="970"/>
      <c r="H3959" s="967"/>
      <c r="I3959" s="970"/>
      <c r="J3959" s="967"/>
      <c r="K3959" s="970"/>
      <c r="L3959" s="967"/>
      <c r="M3959" s="970"/>
      <c r="N3959" s="967"/>
      <c r="O3959" s="970"/>
      <c r="P3959" s="967"/>
      <c r="Q3959" s="970"/>
      <c r="R3959" s="967"/>
      <c r="S3959" s="970"/>
      <c r="T3959" s="967"/>
      <c r="U3959" s="970"/>
      <c r="V3959" s="974" t="s">
        <v>5700</v>
      </c>
      <c r="W3959" s="970"/>
      <c r="X3959" s="1261"/>
    </row>
    <row r="3960" spans="1:24" ht="12.6" hidden="1" customHeight="1" outlineLevel="2">
      <c r="A3960" s="1006">
        <v>44498</v>
      </c>
      <c r="B3960" s="1163" t="s">
        <v>5698</v>
      </c>
      <c r="C3960" s="955" t="s">
        <v>9714</v>
      </c>
      <c r="D3960" s="966"/>
      <c r="E3960" s="968"/>
      <c r="F3960" s="972"/>
      <c r="G3960" s="970"/>
      <c r="H3960" s="967"/>
      <c r="I3960" s="970"/>
      <c r="J3960" s="967"/>
      <c r="K3960" s="970"/>
      <c r="L3960" s="967"/>
      <c r="M3960" s="970"/>
      <c r="N3960" s="967"/>
      <c r="O3960" s="970"/>
      <c r="P3960" s="967"/>
      <c r="Q3960" s="970"/>
      <c r="R3960" s="967"/>
      <c r="S3960" s="970"/>
      <c r="T3960" s="967"/>
      <c r="U3960" s="970"/>
      <c r="V3960" s="967"/>
      <c r="W3960" s="973" t="s">
        <v>5700</v>
      </c>
      <c r="X3960" s="1261"/>
    </row>
    <row r="3961" spans="1:24" ht="12.6" hidden="1" customHeight="1" outlineLevel="2">
      <c r="A3961" s="1006">
        <v>44498</v>
      </c>
      <c r="B3961" s="1163" t="s">
        <v>5698</v>
      </c>
      <c r="C3961" s="955" t="s">
        <v>9715</v>
      </c>
      <c r="D3961" s="966"/>
      <c r="E3961" s="968"/>
      <c r="F3961" s="972"/>
      <c r="G3961" s="970"/>
      <c r="H3961" s="967"/>
      <c r="I3961" s="973" t="s">
        <v>5700</v>
      </c>
      <c r="J3961" s="967"/>
      <c r="K3961" s="970"/>
      <c r="L3961" s="967"/>
      <c r="M3961" s="970"/>
      <c r="N3961" s="967"/>
      <c r="O3961" s="970"/>
      <c r="P3961" s="967"/>
      <c r="Q3961" s="970"/>
      <c r="R3961" s="967"/>
      <c r="S3961" s="970"/>
      <c r="T3961" s="967"/>
      <c r="U3961" s="970"/>
      <c r="V3961" s="967"/>
      <c r="W3961" s="970"/>
      <c r="X3961" s="1261"/>
    </row>
    <row r="3962" spans="1:24" ht="12.6" hidden="1" customHeight="1" outlineLevel="2">
      <c r="A3962" s="1006">
        <v>44498</v>
      </c>
      <c r="B3962" s="1163" t="s">
        <v>5698</v>
      </c>
      <c r="C3962" s="955" t="s">
        <v>9716</v>
      </c>
      <c r="D3962" s="966"/>
      <c r="E3962" s="968"/>
      <c r="F3962" s="972"/>
      <c r="G3962" s="970"/>
      <c r="H3962" s="967"/>
      <c r="I3962" s="970"/>
      <c r="J3962" s="967"/>
      <c r="K3962" s="973" t="s">
        <v>5700</v>
      </c>
      <c r="L3962" s="967"/>
      <c r="M3962" s="970"/>
      <c r="N3962" s="967"/>
      <c r="O3962" s="970"/>
      <c r="P3962" s="967"/>
      <c r="Q3962" s="970"/>
      <c r="R3962" s="967"/>
      <c r="S3962" s="970"/>
      <c r="T3962" s="967"/>
      <c r="U3962" s="970"/>
      <c r="V3962" s="967"/>
      <c r="W3962" s="970"/>
      <c r="X3962" s="1261"/>
    </row>
    <row r="3963" spans="1:24" ht="37.799999999999997" hidden="1" customHeight="1" outlineLevel="2">
      <c r="A3963" s="1006">
        <v>44498</v>
      </c>
      <c r="B3963" s="1163" t="s">
        <v>5745</v>
      </c>
      <c r="C3963" s="955" t="s">
        <v>9717</v>
      </c>
      <c r="D3963" s="975" t="s">
        <v>5700</v>
      </c>
      <c r="E3963" s="968"/>
      <c r="F3963" s="972"/>
      <c r="G3963" s="970"/>
      <c r="H3963" s="967"/>
      <c r="I3963" s="970"/>
      <c r="J3963" s="967"/>
      <c r="K3963" s="970"/>
      <c r="L3963" s="967"/>
      <c r="M3963" s="970"/>
      <c r="N3963" s="967"/>
      <c r="O3963" s="970"/>
      <c r="P3963" s="967"/>
      <c r="Q3963" s="970"/>
      <c r="R3963" s="967"/>
      <c r="S3963" s="970"/>
      <c r="T3963" s="974" t="s">
        <v>5700</v>
      </c>
      <c r="U3963" s="970"/>
      <c r="V3963" s="967"/>
      <c r="W3963" s="970"/>
      <c r="X3963" s="1261"/>
    </row>
    <row r="3964" spans="1:24" ht="12.6" hidden="1" customHeight="1" outlineLevel="2">
      <c r="A3964" s="1006">
        <v>44498</v>
      </c>
      <c r="B3964" s="1163" t="s">
        <v>5698</v>
      </c>
      <c r="C3964" s="955" t="s">
        <v>9718</v>
      </c>
      <c r="D3964" s="966"/>
      <c r="E3964" s="968"/>
      <c r="F3964" s="972"/>
      <c r="G3964" s="973" t="s">
        <v>5700</v>
      </c>
      <c r="H3964" s="967"/>
      <c r="I3964" s="970"/>
      <c r="J3964" s="967"/>
      <c r="K3964" s="970"/>
      <c r="L3964" s="967"/>
      <c r="M3964" s="970"/>
      <c r="N3964" s="967"/>
      <c r="O3964" s="970"/>
      <c r="P3964" s="967"/>
      <c r="Q3964" s="970"/>
      <c r="R3964" s="967"/>
      <c r="S3964" s="970"/>
      <c r="T3964" s="967"/>
      <c r="U3964" s="970"/>
      <c r="V3964" s="967"/>
      <c r="W3964" s="970"/>
      <c r="X3964" s="1261"/>
    </row>
    <row r="3965" spans="1:24" ht="25.2" hidden="1" customHeight="1" outlineLevel="2">
      <c r="A3965" s="1006">
        <v>44498</v>
      </c>
      <c r="B3965" s="1163" t="s">
        <v>5698</v>
      </c>
      <c r="C3965" s="955" t="s">
        <v>9719</v>
      </c>
      <c r="D3965" s="975" t="s">
        <v>5700</v>
      </c>
      <c r="E3965" s="968"/>
      <c r="F3965" s="972"/>
      <c r="G3965" s="970"/>
      <c r="H3965" s="967"/>
      <c r="I3965" s="970"/>
      <c r="J3965" s="967"/>
      <c r="K3965" s="970"/>
      <c r="L3965" s="967"/>
      <c r="M3965" s="970"/>
      <c r="N3965" s="967"/>
      <c r="O3965" s="970"/>
      <c r="P3965" s="967"/>
      <c r="Q3965" s="970"/>
      <c r="R3965" s="967"/>
      <c r="S3965" s="970"/>
      <c r="T3965" s="967"/>
      <c r="U3965" s="970"/>
      <c r="V3965" s="967"/>
      <c r="W3965" s="970"/>
      <c r="X3965" s="1261"/>
    </row>
    <row r="3966" spans="1:24" ht="12.6" hidden="1" customHeight="1" outlineLevel="2">
      <c r="A3966" s="1006">
        <v>44498</v>
      </c>
      <c r="B3966" s="1163" t="s">
        <v>7122</v>
      </c>
      <c r="C3966" s="955" t="s">
        <v>9720</v>
      </c>
      <c r="D3966" s="966"/>
      <c r="E3966" s="977" t="s">
        <v>5700</v>
      </c>
      <c r="F3966" s="972"/>
      <c r="G3966" s="970"/>
      <c r="H3966" s="967"/>
      <c r="I3966" s="970"/>
      <c r="J3966" s="967"/>
      <c r="K3966" s="970"/>
      <c r="L3966" s="967"/>
      <c r="M3966" s="970"/>
      <c r="N3966" s="967"/>
      <c r="O3966" s="970"/>
      <c r="P3966" s="967"/>
      <c r="Q3966" s="970"/>
      <c r="R3966" s="967"/>
      <c r="S3966" s="970"/>
      <c r="T3966" s="967"/>
      <c r="U3966" s="970"/>
      <c r="V3966" s="967"/>
      <c r="W3966" s="970"/>
      <c r="X3966" s="1261"/>
    </row>
    <row r="3967" spans="1:24" ht="25.2" hidden="1" customHeight="1" outlineLevel="2">
      <c r="A3967" s="1006">
        <v>44498</v>
      </c>
      <c r="B3967" s="1163" t="s">
        <v>5698</v>
      </c>
      <c r="C3967" s="955" t="s">
        <v>9721</v>
      </c>
      <c r="D3967" s="966"/>
      <c r="E3967" s="968"/>
      <c r="F3967" s="972"/>
      <c r="G3967" s="970"/>
      <c r="H3967" s="967"/>
      <c r="I3967" s="970"/>
      <c r="J3967" s="967"/>
      <c r="K3967" s="970"/>
      <c r="L3967" s="967"/>
      <c r="M3967" s="970"/>
      <c r="N3967" s="967"/>
      <c r="O3967" s="970"/>
      <c r="P3967" s="967"/>
      <c r="Q3967" s="970"/>
      <c r="R3967" s="967"/>
      <c r="S3967" s="970"/>
      <c r="T3967" s="967"/>
      <c r="U3967" s="970"/>
      <c r="V3967" s="967"/>
      <c r="W3967" s="970"/>
      <c r="X3967" s="1261"/>
    </row>
    <row r="3968" spans="1:24" ht="12.6" hidden="1" customHeight="1" outlineLevel="2">
      <c r="A3968" s="1006">
        <v>44498</v>
      </c>
      <c r="B3968" s="1163" t="s">
        <v>5698</v>
      </c>
      <c r="C3968" s="955" t="s">
        <v>9722</v>
      </c>
      <c r="D3968" s="966"/>
      <c r="E3968" s="968"/>
      <c r="F3968" s="969" t="s">
        <v>5700</v>
      </c>
      <c r="G3968" s="970"/>
      <c r="H3968" s="967"/>
      <c r="I3968" s="970"/>
      <c r="J3968" s="967"/>
      <c r="K3968" s="970"/>
      <c r="L3968" s="967"/>
      <c r="M3968" s="970"/>
      <c r="N3968" s="967"/>
      <c r="O3968" s="970"/>
      <c r="P3968" s="967"/>
      <c r="Q3968" s="970"/>
      <c r="R3968" s="967"/>
      <c r="S3968" s="970"/>
      <c r="T3968" s="967"/>
      <c r="U3968" s="970"/>
      <c r="V3968" s="967"/>
      <c r="W3968" s="970"/>
      <c r="X3968" s="1261"/>
    </row>
    <row r="3969" spans="1:24" ht="12.6" hidden="1" customHeight="1" outlineLevel="2">
      <c r="A3969" s="1006">
        <v>44498</v>
      </c>
      <c r="B3969" s="1163" t="s">
        <v>5698</v>
      </c>
      <c r="C3969" s="955" t="s">
        <v>9723</v>
      </c>
      <c r="D3969" s="966"/>
      <c r="E3969" s="968"/>
      <c r="F3969" s="972"/>
      <c r="G3969" s="970"/>
      <c r="H3969" s="967"/>
      <c r="I3969" s="970"/>
      <c r="J3969" s="967"/>
      <c r="K3969" s="970"/>
      <c r="L3969" s="967"/>
      <c r="M3969" s="970"/>
      <c r="N3969" s="967"/>
      <c r="O3969" s="970"/>
      <c r="P3969" s="967"/>
      <c r="Q3969" s="970"/>
      <c r="R3969" s="967"/>
      <c r="S3969" s="970"/>
      <c r="T3969" s="967"/>
      <c r="U3969" s="970"/>
      <c r="V3969" s="967"/>
      <c r="W3969" s="973" t="s">
        <v>5700</v>
      </c>
      <c r="X3969" s="1261"/>
    </row>
    <row r="3970" spans="1:24" ht="12.6" hidden="1" customHeight="1" outlineLevel="2">
      <c r="A3970" s="1006">
        <v>44498</v>
      </c>
      <c r="B3970" s="1163" t="s">
        <v>2548</v>
      </c>
      <c r="C3970" s="955" t="s">
        <v>9724</v>
      </c>
      <c r="D3970" s="966"/>
      <c r="E3970" s="968"/>
      <c r="F3970" s="972"/>
      <c r="G3970" s="970"/>
      <c r="H3970" s="967"/>
      <c r="I3970" s="970"/>
      <c r="J3970" s="967"/>
      <c r="K3970" s="970"/>
      <c r="L3970" s="967"/>
      <c r="M3970" s="970"/>
      <c r="N3970" s="967"/>
      <c r="O3970" s="970"/>
      <c r="P3970" s="967"/>
      <c r="Q3970" s="970"/>
      <c r="R3970" s="967"/>
      <c r="S3970" s="970"/>
      <c r="T3970" s="974" t="s">
        <v>5700</v>
      </c>
      <c r="U3970" s="970"/>
      <c r="V3970" s="967"/>
      <c r="W3970" s="970"/>
      <c r="X3970" s="1261"/>
    </row>
    <row r="3971" spans="1:24" ht="12.6" hidden="1" customHeight="1" outlineLevel="2">
      <c r="A3971" s="1006">
        <v>44498</v>
      </c>
      <c r="B3971" s="1163" t="s">
        <v>5698</v>
      </c>
      <c r="C3971" s="955" t="s">
        <v>9725</v>
      </c>
      <c r="D3971" s="966"/>
      <c r="E3971" s="968"/>
      <c r="F3971" s="972"/>
      <c r="G3971" s="970"/>
      <c r="H3971" s="974" t="s">
        <v>5700</v>
      </c>
      <c r="I3971" s="970"/>
      <c r="J3971" s="967"/>
      <c r="K3971" s="970"/>
      <c r="L3971" s="967"/>
      <c r="M3971" s="970"/>
      <c r="N3971" s="967"/>
      <c r="O3971" s="970"/>
      <c r="P3971" s="967"/>
      <c r="Q3971" s="970"/>
      <c r="R3971" s="967"/>
      <c r="S3971" s="970"/>
      <c r="T3971" s="967"/>
      <c r="U3971" s="970"/>
      <c r="V3971" s="967"/>
      <c r="W3971" s="970"/>
      <c r="X3971" s="1261"/>
    </row>
    <row r="3972" spans="1:24" ht="25.2" hidden="1" customHeight="1" outlineLevel="2">
      <c r="A3972" s="1006">
        <v>44498</v>
      </c>
      <c r="B3972" s="1163" t="s">
        <v>5698</v>
      </c>
      <c r="C3972" s="955" t="s">
        <v>9726</v>
      </c>
      <c r="D3972" s="975" t="s">
        <v>2368</v>
      </c>
      <c r="E3972" s="968"/>
      <c r="F3972" s="972"/>
      <c r="G3972" s="970"/>
      <c r="H3972" s="967"/>
      <c r="I3972" s="970"/>
      <c r="J3972" s="967"/>
      <c r="K3972" s="970"/>
      <c r="L3972" s="967"/>
      <c r="M3972" s="970"/>
      <c r="N3972" s="967"/>
      <c r="O3972" s="970"/>
      <c r="P3972" s="967"/>
      <c r="Q3972" s="970"/>
      <c r="R3972" s="967"/>
      <c r="S3972" s="970"/>
      <c r="T3972" s="967"/>
      <c r="U3972" s="970"/>
      <c r="V3972" s="967"/>
      <c r="W3972" s="970"/>
      <c r="X3972" s="1261"/>
    </row>
    <row r="3973" spans="1:24" ht="12.6" hidden="1" customHeight="1" outlineLevel="2">
      <c r="A3973" s="1006">
        <v>44498</v>
      </c>
      <c r="B3973" s="1163" t="s">
        <v>5698</v>
      </c>
      <c r="C3973" s="955" t="s">
        <v>9727</v>
      </c>
      <c r="D3973" s="966"/>
      <c r="E3973" s="968"/>
      <c r="F3973" s="972"/>
      <c r="G3973" s="970"/>
      <c r="H3973" s="967"/>
      <c r="I3973" s="970"/>
      <c r="J3973" s="967"/>
      <c r="K3973" s="970"/>
      <c r="L3973" s="967"/>
      <c r="M3973" s="973" t="s">
        <v>5700</v>
      </c>
      <c r="N3973" s="967"/>
      <c r="O3973" s="970"/>
      <c r="P3973" s="967"/>
      <c r="Q3973" s="970"/>
      <c r="R3973" s="967"/>
      <c r="S3973" s="970"/>
      <c r="T3973" s="967"/>
      <c r="U3973" s="970"/>
      <c r="V3973" s="967"/>
      <c r="W3973" s="970"/>
      <c r="X3973" s="1261"/>
    </row>
    <row r="3974" spans="1:24" ht="12.6" hidden="1" customHeight="1" outlineLevel="2">
      <c r="A3974" s="1006">
        <v>44498</v>
      </c>
      <c r="B3974" s="1163" t="s">
        <v>5698</v>
      </c>
      <c r="C3974" s="955" t="s">
        <v>9728</v>
      </c>
      <c r="D3974" s="975"/>
      <c r="E3974" s="968"/>
      <c r="F3974" s="972"/>
      <c r="G3974" s="970"/>
      <c r="H3974" s="967"/>
      <c r="I3974" s="970"/>
      <c r="J3974" s="967"/>
      <c r="K3974" s="970"/>
      <c r="L3974" s="967"/>
      <c r="M3974" s="970"/>
      <c r="N3974" s="967"/>
      <c r="O3974" s="970"/>
      <c r="P3974" s="967"/>
      <c r="Q3974" s="970"/>
      <c r="R3974" s="967"/>
      <c r="S3974" s="970"/>
      <c r="T3974" s="974" t="s">
        <v>5700</v>
      </c>
      <c r="U3974" s="970"/>
      <c r="V3974" s="967"/>
      <c r="W3974" s="970"/>
      <c r="X3974" s="1261"/>
    </row>
    <row r="3975" spans="1:24" ht="12.6" hidden="1" customHeight="1" outlineLevel="1">
      <c r="A3975" s="964"/>
      <c r="B3975" s="1163"/>
      <c r="C3975" s="955"/>
      <c r="D3975" s="972"/>
      <c r="E3975" s="972"/>
      <c r="F3975" s="972"/>
      <c r="G3975" s="967"/>
      <c r="H3975" s="967"/>
      <c r="I3975" s="967"/>
      <c r="J3975" s="967"/>
      <c r="K3975" s="967"/>
      <c r="L3975" s="967"/>
      <c r="M3975" s="967"/>
      <c r="N3975" s="967"/>
      <c r="O3975" s="967"/>
      <c r="P3975" s="967"/>
      <c r="Q3975" s="967"/>
      <c r="R3975" s="967"/>
      <c r="S3975" s="967"/>
      <c r="T3975" s="967"/>
      <c r="U3975" s="967"/>
      <c r="V3975" s="967"/>
      <c r="W3975" s="967"/>
      <c r="X3975" s="967"/>
    </row>
    <row r="3976" spans="1:24" ht="12.6" hidden="1" customHeight="1" outlineLevel="1">
      <c r="A3976" s="964"/>
      <c r="B3976" s="1111" t="s">
        <v>8117</v>
      </c>
      <c r="C3976" s="1021"/>
      <c r="D3976" s="972"/>
      <c r="E3976" s="972"/>
      <c r="F3976" s="972"/>
      <c r="G3976" s="967"/>
      <c r="H3976" s="967"/>
      <c r="I3976" s="967"/>
      <c r="J3976" s="967"/>
      <c r="K3976" s="967"/>
      <c r="L3976" s="967"/>
      <c r="M3976" s="967"/>
      <c r="N3976" s="967"/>
      <c r="O3976" s="967"/>
      <c r="P3976" s="967"/>
      <c r="Q3976" s="967"/>
      <c r="R3976" s="967"/>
      <c r="S3976" s="967"/>
      <c r="T3976" s="967"/>
      <c r="U3976" s="967"/>
      <c r="V3976" s="967"/>
      <c r="W3976" s="967"/>
      <c r="X3976" s="967"/>
    </row>
    <row r="3977" spans="1:24" ht="12.6" hidden="1" customHeight="1" outlineLevel="1">
      <c r="A3977" s="964"/>
      <c r="B3977" s="1163"/>
      <c r="C3977" s="955" t="s">
        <v>9379</v>
      </c>
      <c r="D3977" s="972"/>
      <c r="E3977" s="972"/>
      <c r="F3977" s="972"/>
      <c r="G3977" s="967"/>
      <c r="H3977" s="967"/>
      <c r="I3977" s="967"/>
      <c r="J3977" s="967"/>
      <c r="K3977" s="967"/>
      <c r="L3977" s="967"/>
      <c r="M3977" s="967"/>
      <c r="N3977" s="967"/>
      <c r="O3977" s="967"/>
      <c r="P3977" s="967"/>
      <c r="Q3977" s="967"/>
      <c r="R3977" s="967"/>
      <c r="S3977" s="967"/>
      <c r="T3977" s="967"/>
      <c r="U3977" s="967"/>
      <c r="V3977" s="967"/>
      <c r="W3977" s="967"/>
      <c r="X3977" s="967"/>
    </row>
    <row r="3978" spans="1:24" ht="12.6" hidden="1" customHeight="1" outlineLevel="1">
      <c r="A3978" s="964"/>
      <c r="B3978" s="1163"/>
      <c r="C3978" s="955" t="s">
        <v>9421</v>
      </c>
      <c r="D3978" s="972"/>
      <c r="E3978" s="972"/>
      <c r="F3978" s="972"/>
      <c r="G3978" s="967"/>
      <c r="H3978" s="967"/>
      <c r="I3978" s="967"/>
      <c r="J3978" s="967"/>
      <c r="K3978" s="967"/>
      <c r="L3978" s="967"/>
      <c r="M3978" s="967"/>
      <c r="N3978" s="967"/>
      <c r="O3978" s="967"/>
      <c r="P3978" s="967"/>
      <c r="Q3978" s="967"/>
      <c r="R3978" s="967"/>
      <c r="S3978" s="967"/>
      <c r="T3978" s="967"/>
      <c r="U3978" s="967"/>
      <c r="V3978" s="967"/>
      <c r="W3978" s="967"/>
      <c r="X3978" s="967"/>
    </row>
    <row r="3979" spans="1:24" ht="12.6" hidden="1" customHeight="1" outlineLevel="1">
      <c r="A3979" s="964"/>
      <c r="B3979" s="1163"/>
      <c r="C3979" s="4" t="s">
        <v>9435</v>
      </c>
      <c r="D3979" s="972"/>
      <c r="E3979" s="972"/>
      <c r="F3979" s="972"/>
      <c r="G3979" s="967"/>
      <c r="H3979" s="967"/>
      <c r="I3979" s="967"/>
      <c r="J3979" s="967"/>
      <c r="K3979" s="967"/>
      <c r="L3979" s="967"/>
      <c r="M3979" s="967"/>
      <c r="N3979" s="967"/>
      <c r="O3979" s="967"/>
      <c r="P3979" s="967"/>
      <c r="Q3979" s="967"/>
      <c r="R3979" s="967"/>
      <c r="S3979" s="967"/>
      <c r="T3979" s="967"/>
      <c r="U3979" s="967"/>
      <c r="V3979" s="967"/>
      <c r="W3979" s="967"/>
      <c r="X3979" s="967"/>
    </row>
    <row r="3980" spans="1:24" ht="12.6" hidden="1" customHeight="1" outlineLevel="1">
      <c r="A3980" s="964"/>
      <c r="B3980" s="1163" t="s">
        <v>9729</v>
      </c>
      <c r="D3980" s="972"/>
      <c r="E3980" s="972"/>
      <c r="F3980" s="972"/>
      <c r="G3980" s="967"/>
      <c r="H3980" s="967"/>
      <c r="I3980" s="967"/>
      <c r="J3980" s="967"/>
      <c r="K3980" s="967"/>
      <c r="L3980" s="967"/>
      <c r="M3980" s="967"/>
      <c r="N3980" s="967"/>
      <c r="O3980" s="967"/>
      <c r="P3980" s="967"/>
      <c r="Q3980" s="967"/>
      <c r="R3980" s="967"/>
      <c r="S3980" s="967"/>
      <c r="T3980" s="967"/>
      <c r="U3980" s="967"/>
      <c r="V3980" s="967"/>
      <c r="W3980" s="967"/>
      <c r="X3980" s="967"/>
    </row>
    <row r="3981" spans="1:24" ht="12.6" hidden="1" customHeight="1" outlineLevel="1">
      <c r="A3981" s="964"/>
      <c r="B3981" s="1163"/>
      <c r="C3981" s="955" t="s">
        <v>9730</v>
      </c>
      <c r="D3981" s="972"/>
      <c r="E3981" s="972"/>
      <c r="F3981" s="972"/>
      <c r="G3981" s="967"/>
      <c r="H3981" s="967"/>
      <c r="I3981" s="967"/>
      <c r="J3981" s="967"/>
      <c r="K3981" s="967"/>
      <c r="L3981" s="967"/>
      <c r="M3981" s="967"/>
      <c r="N3981" s="967"/>
      <c r="O3981" s="967"/>
      <c r="P3981" s="967"/>
      <c r="Q3981" s="967"/>
      <c r="R3981" s="967"/>
      <c r="S3981" s="967"/>
      <c r="T3981" s="967"/>
      <c r="U3981" s="967"/>
      <c r="V3981" s="967"/>
      <c r="W3981" s="967"/>
      <c r="X3981" s="967"/>
    </row>
    <row r="3982" spans="1:24" ht="12.6" hidden="1" customHeight="1" outlineLevel="1">
      <c r="A3982" s="964"/>
      <c r="B3982" s="1163"/>
      <c r="C3982" s="955"/>
      <c r="D3982" s="972"/>
      <c r="E3982" s="972"/>
      <c r="F3982" s="972"/>
      <c r="G3982" s="967"/>
      <c r="H3982" s="967"/>
      <c r="I3982" s="967"/>
      <c r="J3982" s="967"/>
      <c r="K3982" s="967"/>
      <c r="L3982" s="967"/>
      <c r="M3982" s="967"/>
      <c r="N3982" s="967"/>
      <c r="O3982" s="967"/>
      <c r="P3982" s="967"/>
      <c r="Q3982" s="967"/>
      <c r="R3982" s="967"/>
      <c r="S3982" s="967"/>
      <c r="T3982" s="967"/>
      <c r="U3982" s="967"/>
      <c r="V3982" s="967"/>
      <c r="W3982" s="967"/>
      <c r="X3982" s="967"/>
    </row>
    <row r="3983" spans="1:24" ht="12.6" hidden="1" customHeight="1" outlineLevel="1">
      <c r="A3983" s="964"/>
      <c r="B3983" s="1322" t="s">
        <v>9731</v>
      </c>
      <c r="C3983" s="1323"/>
      <c r="D3983" s="972"/>
      <c r="E3983" s="972"/>
      <c r="F3983" s="972"/>
      <c r="G3983" s="967"/>
      <c r="H3983" s="967"/>
      <c r="I3983" s="967"/>
      <c r="J3983" s="967"/>
      <c r="K3983" s="967"/>
      <c r="L3983" s="967"/>
      <c r="M3983" s="967"/>
      <c r="N3983" s="967"/>
      <c r="O3983" s="967"/>
      <c r="P3983" s="967"/>
      <c r="Q3983" s="967"/>
      <c r="R3983" s="967"/>
      <c r="S3983" s="967"/>
      <c r="T3983" s="967"/>
      <c r="U3983" s="967"/>
      <c r="V3983" s="967"/>
      <c r="W3983" s="967"/>
      <c r="X3983" s="967"/>
    </row>
    <row r="3984" spans="1:24" ht="12.6" hidden="1" customHeight="1" outlineLevel="1">
      <c r="A3984" s="964"/>
      <c r="B3984" s="1163"/>
      <c r="C3984" s="955" t="s">
        <v>9487</v>
      </c>
      <c r="D3984" s="972"/>
      <c r="E3984" s="972"/>
      <c r="F3984" s="972"/>
      <c r="G3984" s="967"/>
      <c r="H3984" s="967"/>
      <c r="I3984" s="967"/>
      <c r="J3984" s="967"/>
      <c r="K3984" s="967"/>
      <c r="L3984" s="967"/>
      <c r="M3984" s="967"/>
      <c r="N3984" s="967"/>
      <c r="O3984" s="967"/>
      <c r="P3984" s="967"/>
      <c r="Q3984" s="967"/>
      <c r="R3984" s="967"/>
      <c r="S3984" s="967"/>
      <c r="T3984" s="967"/>
      <c r="U3984" s="967"/>
      <c r="V3984" s="967"/>
      <c r="W3984" s="967"/>
      <c r="X3984" s="967"/>
    </row>
    <row r="3985" spans="1:27" ht="12.6" hidden="1" customHeight="1" outlineLevel="1">
      <c r="A3985" s="964"/>
      <c r="B3985" s="1163"/>
      <c r="C3985" s="955" t="s">
        <v>9500</v>
      </c>
      <c r="D3985" s="972"/>
      <c r="E3985" s="972"/>
      <c r="F3985" s="972"/>
      <c r="G3985" s="967"/>
      <c r="H3985" s="967"/>
      <c r="I3985" s="967"/>
      <c r="J3985" s="967"/>
      <c r="K3985" s="967"/>
      <c r="L3985" s="967"/>
      <c r="M3985" s="967"/>
      <c r="N3985" s="967"/>
      <c r="O3985" s="967"/>
      <c r="P3985" s="967"/>
      <c r="Q3985" s="967"/>
      <c r="R3985" s="967"/>
      <c r="S3985" s="967"/>
      <c r="T3985" s="967"/>
      <c r="U3985" s="967"/>
      <c r="V3985" s="967"/>
      <c r="W3985" s="967"/>
      <c r="X3985" s="967"/>
      <c r="Y3985" s="967"/>
      <c r="Z3985" s="1032"/>
      <c r="AA3985" s="955"/>
    </row>
    <row r="3986" spans="1:27" ht="12.6" hidden="1" customHeight="1" outlineLevel="1">
      <c r="A3986" s="964"/>
      <c r="B3986" s="1163"/>
      <c r="C3986" s="955" t="s">
        <v>9524</v>
      </c>
      <c r="D3986" s="972"/>
      <c r="E3986" s="972"/>
      <c r="F3986" s="972"/>
      <c r="G3986" s="967"/>
      <c r="H3986" s="967"/>
      <c r="I3986" s="967"/>
      <c r="J3986" s="967"/>
      <c r="K3986" s="967"/>
      <c r="L3986" s="967"/>
      <c r="M3986" s="967"/>
      <c r="N3986" s="967"/>
      <c r="O3986" s="967"/>
      <c r="P3986" s="967"/>
      <c r="Q3986" s="967"/>
      <c r="R3986" s="967"/>
      <c r="S3986" s="967"/>
      <c r="T3986" s="967"/>
      <c r="U3986" s="967"/>
      <c r="V3986" s="967"/>
      <c r="W3986" s="967"/>
      <c r="X3986" s="967"/>
      <c r="Y3986" s="967"/>
      <c r="Z3986" s="1032"/>
      <c r="AA3986" s="955"/>
    </row>
    <row r="3987" spans="1:27" ht="12.6" hidden="1" customHeight="1" outlineLevel="1">
      <c r="A3987" s="964"/>
      <c r="B3987" s="1163"/>
      <c r="C3987" s="955" t="s">
        <v>9544</v>
      </c>
      <c r="D3987" s="972"/>
      <c r="E3987" s="972"/>
      <c r="F3987" s="972"/>
      <c r="G3987" s="967"/>
      <c r="H3987" s="967"/>
      <c r="I3987" s="967"/>
      <c r="J3987" s="967"/>
      <c r="K3987" s="967"/>
      <c r="L3987" s="967"/>
      <c r="M3987" s="967"/>
      <c r="N3987" s="967"/>
      <c r="O3987" s="967"/>
      <c r="P3987" s="967"/>
      <c r="Q3987" s="967"/>
      <c r="R3987" s="967"/>
      <c r="S3987" s="967"/>
      <c r="T3987" s="967"/>
      <c r="U3987" s="967"/>
      <c r="V3987" s="967"/>
      <c r="W3987" s="967"/>
      <c r="X3987" s="967"/>
      <c r="Y3987" s="967"/>
      <c r="Z3987" s="1032"/>
      <c r="AA3987" s="955"/>
    </row>
    <row r="3988" spans="1:27" ht="12.6" hidden="1" customHeight="1" outlineLevel="1">
      <c r="A3988" s="964"/>
      <c r="B3988" s="1163"/>
      <c r="C3988" s="955" t="s">
        <v>9596</v>
      </c>
      <c r="D3988" s="972"/>
      <c r="E3988" s="972"/>
      <c r="F3988" s="972"/>
      <c r="G3988" s="967"/>
      <c r="H3988" s="967"/>
      <c r="I3988" s="967"/>
      <c r="J3988" s="967"/>
      <c r="K3988" s="967"/>
      <c r="L3988" s="967"/>
      <c r="M3988" s="967"/>
      <c r="N3988" s="967"/>
      <c r="O3988" s="967"/>
      <c r="P3988" s="967"/>
      <c r="Q3988" s="967"/>
      <c r="R3988" s="967"/>
      <c r="S3988" s="967"/>
      <c r="T3988" s="967"/>
      <c r="U3988" s="967"/>
      <c r="V3988" s="967"/>
      <c r="W3988" s="967"/>
      <c r="X3988" s="967"/>
      <c r="Y3988" s="967"/>
      <c r="Z3988" s="1032"/>
      <c r="AA3988" s="955"/>
    </row>
    <row r="3989" spans="1:27" ht="12.6" hidden="1" customHeight="1" outlineLevel="1">
      <c r="A3989" s="964"/>
      <c r="B3989" s="1163"/>
      <c r="C3989" s="955" t="s">
        <v>9604</v>
      </c>
      <c r="D3989" s="972"/>
      <c r="E3989" s="972"/>
      <c r="F3989" s="972"/>
      <c r="G3989" s="967"/>
      <c r="H3989" s="967"/>
      <c r="I3989" s="967"/>
      <c r="J3989" s="967"/>
      <c r="K3989" s="967"/>
      <c r="L3989" s="967"/>
      <c r="M3989" s="967"/>
      <c r="N3989" s="967"/>
      <c r="O3989" s="967"/>
      <c r="P3989" s="967"/>
      <c r="Q3989" s="967"/>
      <c r="R3989" s="967"/>
      <c r="S3989" s="967"/>
      <c r="T3989" s="967"/>
      <c r="U3989" s="967"/>
      <c r="V3989" s="967"/>
      <c r="W3989" s="967"/>
      <c r="X3989" s="967"/>
      <c r="Y3989" s="967"/>
      <c r="Z3989" s="1032"/>
      <c r="AA3989" s="955"/>
    </row>
    <row r="3990" spans="1:27" ht="12.6" hidden="1" customHeight="1" outlineLevel="1">
      <c r="A3990" s="964"/>
      <c r="B3990" s="1163"/>
      <c r="C3990" s="955" t="s">
        <v>9684</v>
      </c>
      <c r="D3990" s="972"/>
      <c r="E3990" s="972"/>
      <c r="F3990" s="972"/>
      <c r="G3990" s="967"/>
      <c r="H3990" s="967"/>
      <c r="I3990" s="967"/>
      <c r="J3990" s="967"/>
      <c r="K3990" s="967"/>
      <c r="L3990" s="967"/>
      <c r="M3990" s="967"/>
      <c r="N3990" s="967"/>
      <c r="O3990" s="967"/>
      <c r="P3990" s="967"/>
      <c r="Q3990" s="967"/>
      <c r="R3990" s="967"/>
      <c r="S3990" s="967"/>
      <c r="T3990" s="967"/>
      <c r="U3990" s="967"/>
      <c r="V3990" s="967"/>
      <c r="W3990" s="967"/>
      <c r="X3990" s="967"/>
      <c r="Y3990" s="967"/>
      <c r="Z3990" s="1032"/>
      <c r="AA3990" s="955"/>
    </row>
    <row r="3991" spans="1:27" ht="12.6" hidden="1" customHeight="1" outlineLevel="1">
      <c r="A3991" s="964"/>
      <c r="B3991" s="1163"/>
      <c r="C3991" s="955" t="s">
        <v>9704</v>
      </c>
      <c r="D3991" s="972"/>
      <c r="E3991" s="972"/>
      <c r="F3991" s="972"/>
      <c r="G3991" s="967"/>
      <c r="H3991" s="967"/>
      <c r="I3991" s="967"/>
      <c r="J3991" s="967"/>
      <c r="K3991" s="967"/>
      <c r="L3991" s="967"/>
      <c r="M3991" s="967"/>
      <c r="N3991" s="967"/>
      <c r="O3991" s="967"/>
      <c r="P3991" s="967"/>
      <c r="Q3991" s="967"/>
      <c r="R3991" s="967"/>
      <c r="S3991" s="967"/>
      <c r="T3991" s="967"/>
      <c r="U3991" s="967"/>
      <c r="V3991" s="967"/>
      <c r="W3991" s="967"/>
      <c r="X3991" s="967"/>
      <c r="Y3991" s="967"/>
      <c r="Z3991" s="1032"/>
      <c r="AA3991" s="955"/>
    </row>
    <row r="3992" spans="1:27" ht="12.6" customHeight="1">
      <c r="A3992" s="964"/>
      <c r="B3992" s="1163"/>
      <c r="C3992" s="955"/>
      <c r="D3992" s="972"/>
      <c r="E3992" s="972"/>
      <c r="F3992" s="972"/>
      <c r="G3992" s="967"/>
      <c r="H3992" s="967"/>
      <c r="I3992" s="967"/>
      <c r="J3992" s="967"/>
      <c r="K3992" s="967"/>
      <c r="L3992" s="967"/>
      <c r="M3992" s="967"/>
      <c r="N3992" s="967"/>
      <c r="O3992" s="967"/>
      <c r="P3992" s="967"/>
      <c r="Q3992" s="967"/>
      <c r="R3992" s="967"/>
      <c r="S3992" s="967"/>
      <c r="T3992" s="967"/>
      <c r="U3992" s="967"/>
      <c r="V3992" s="967"/>
      <c r="W3992" s="967"/>
      <c r="X3992" s="967"/>
      <c r="Y3992" s="967"/>
      <c r="Z3992" s="1032"/>
      <c r="AA3992" s="955"/>
    </row>
    <row r="3993" spans="1:27" ht="12.6" customHeight="1" collapsed="1">
      <c r="A3993" s="1324" t="s">
        <v>9732</v>
      </c>
      <c r="B3993" s="1325">
        <f>COUNT(A3994:A4296)</f>
        <v>302</v>
      </c>
      <c r="C3993" s="1326"/>
      <c r="D3993" s="1327">
        <f>COUNTIF(D3994:D4296, "x")+COUNTIF(D3994:D4296, "xxx")</f>
        <v>48</v>
      </c>
      <c r="E3993" s="1327">
        <f t="shared" ref="E3993:X3993" si="11">COUNTIF(E3994:E4296, "x")</f>
        <v>44</v>
      </c>
      <c r="F3993" s="1327">
        <f t="shared" si="11"/>
        <v>53</v>
      </c>
      <c r="G3993" s="1327">
        <f t="shared" si="11"/>
        <v>16</v>
      </c>
      <c r="H3993" s="1327">
        <f t="shared" si="11"/>
        <v>12</v>
      </c>
      <c r="I3993" s="1327">
        <f t="shared" si="11"/>
        <v>10</v>
      </c>
      <c r="J3993" s="1327">
        <f t="shared" si="11"/>
        <v>9</v>
      </c>
      <c r="K3993" s="1327">
        <f t="shared" si="11"/>
        <v>6</v>
      </c>
      <c r="L3993" s="1327">
        <f t="shared" si="11"/>
        <v>1</v>
      </c>
      <c r="M3993" s="1327">
        <f t="shared" si="11"/>
        <v>13</v>
      </c>
      <c r="N3993" s="1327">
        <f t="shared" si="11"/>
        <v>6</v>
      </c>
      <c r="O3993" s="1327">
        <f t="shared" si="11"/>
        <v>28</v>
      </c>
      <c r="P3993" s="1327">
        <f t="shared" si="11"/>
        <v>8</v>
      </c>
      <c r="Q3993" s="1327">
        <f t="shared" si="11"/>
        <v>5</v>
      </c>
      <c r="R3993" s="1327">
        <f t="shared" si="11"/>
        <v>26</v>
      </c>
      <c r="S3993" s="1327">
        <f t="shared" si="11"/>
        <v>2</v>
      </c>
      <c r="T3993" s="1327">
        <f t="shared" si="11"/>
        <v>15</v>
      </c>
      <c r="U3993" s="1327">
        <f t="shared" si="11"/>
        <v>3</v>
      </c>
      <c r="V3993" s="1327">
        <f t="shared" si="11"/>
        <v>5</v>
      </c>
      <c r="W3993" s="1327">
        <f t="shared" si="11"/>
        <v>4</v>
      </c>
      <c r="X3993" s="1327">
        <f t="shared" si="11"/>
        <v>3</v>
      </c>
      <c r="Y3993" s="1328"/>
      <c r="Z3993" s="1329">
        <f>'tel.cent.IV cet21'!AA378</f>
        <v>0</v>
      </c>
      <c r="AA3993" s="1330">
        <f>'tel.cent.IV cet21'!AC378</f>
        <v>0</v>
      </c>
    </row>
    <row r="3994" spans="1:27" ht="12.6" hidden="1" customHeight="1" outlineLevel="1" collapsed="1">
      <c r="A3994" s="964">
        <v>44501</v>
      </c>
      <c r="B3994" s="1163" t="s">
        <v>5698</v>
      </c>
      <c r="C3994" s="955" t="s">
        <v>9733</v>
      </c>
      <c r="D3994" s="975" t="s">
        <v>5700</v>
      </c>
      <c r="E3994" s="968"/>
      <c r="F3994" s="972"/>
      <c r="G3994" s="970"/>
      <c r="H3994" s="967"/>
      <c r="I3994" s="970"/>
      <c r="J3994" s="967"/>
      <c r="K3994" s="970"/>
      <c r="L3994" s="967"/>
      <c r="M3994" s="970"/>
      <c r="N3994" s="967"/>
      <c r="O3994" s="970"/>
      <c r="P3994" s="967"/>
      <c r="Q3994" s="970"/>
      <c r="R3994" s="967"/>
      <c r="S3994" s="970"/>
      <c r="T3994" s="967"/>
      <c r="U3994" s="970"/>
      <c r="V3994" s="967"/>
      <c r="W3994" s="970"/>
      <c r="X3994" s="1261"/>
      <c r="Y3994" s="967"/>
      <c r="Z3994" s="1032"/>
      <c r="AA3994" s="955"/>
    </row>
    <row r="3995" spans="1:27" ht="12.6" hidden="1" customHeight="1" outlineLevel="2">
      <c r="A3995" s="964">
        <v>44501</v>
      </c>
      <c r="B3995" s="1163" t="s">
        <v>5698</v>
      </c>
      <c r="C3995" s="955" t="s">
        <v>9734</v>
      </c>
      <c r="D3995" s="966"/>
      <c r="E3995" s="968"/>
      <c r="F3995" s="969" t="s">
        <v>5700</v>
      </c>
      <c r="G3995" s="970"/>
      <c r="H3995" s="967"/>
      <c r="I3995" s="970"/>
      <c r="J3995" s="967"/>
      <c r="K3995" s="970"/>
      <c r="L3995" s="967"/>
      <c r="M3995" s="970"/>
      <c r="N3995" s="967"/>
      <c r="O3995" s="970"/>
      <c r="P3995" s="967"/>
      <c r="Q3995" s="970"/>
      <c r="R3995" s="967"/>
      <c r="S3995" s="973" t="s">
        <v>5700</v>
      </c>
      <c r="T3995" s="967"/>
      <c r="U3995" s="970"/>
      <c r="V3995" s="967"/>
      <c r="W3995" s="970"/>
      <c r="X3995" s="1261"/>
      <c r="Y3995" s="967"/>
      <c r="Z3995" s="1032"/>
      <c r="AA3995" s="955"/>
    </row>
    <row r="3996" spans="1:27" ht="12.6" hidden="1" customHeight="1" outlineLevel="2">
      <c r="A3996" s="964">
        <v>44501</v>
      </c>
      <c r="B3996" s="1163" t="s">
        <v>6101</v>
      </c>
      <c r="C3996" s="955" t="s">
        <v>9735</v>
      </c>
      <c r="D3996" s="966"/>
      <c r="E3996" s="968"/>
      <c r="F3996" s="972"/>
      <c r="G3996" s="970"/>
      <c r="H3996" s="967"/>
      <c r="I3996" s="970"/>
      <c r="J3996" s="967"/>
      <c r="K3996" s="970"/>
      <c r="L3996" s="967"/>
      <c r="M3996" s="970"/>
      <c r="N3996" s="967"/>
      <c r="O3996" s="970"/>
      <c r="P3996" s="967"/>
      <c r="Q3996" s="970"/>
      <c r="R3996" s="967"/>
      <c r="S3996" s="970"/>
      <c r="T3996" s="967"/>
      <c r="U3996" s="973" t="s">
        <v>5700</v>
      </c>
      <c r="V3996" s="967"/>
      <c r="W3996" s="970"/>
      <c r="X3996" s="1261"/>
      <c r="Y3996" s="967"/>
      <c r="Z3996" s="1032"/>
      <c r="AA3996" s="955"/>
    </row>
    <row r="3997" spans="1:27" ht="25.2" hidden="1" customHeight="1" outlineLevel="2">
      <c r="A3997" s="964">
        <v>44501</v>
      </c>
      <c r="B3997" s="1163" t="s">
        <v>5698</v>
      </c>
      <c r="C3997" s="955" t="s">
        <v>9736</v>
      </c>
      <c r="D3997" s="966"/>
      <c r="E3997" s="977" t="s">
        <v>5700</v>
      </c>
      <c r="F3997" s="972"/>
      <c r="G3997" s="970"/>
      <c r="H3997" s="967"/>
      <c r="I3997" s="970"/>
      <c r="J3997" s="967"/>
      <c r="K3997" s="970"/>
      <c r="L3997" s="967"/>
      <c r="M3997" s="970"/>
      <c r="N3997" s="967"/>
      <c r="O3997" s="970"/>
      <c r="P3997" s="967"/>
      <c r="Q3997" s="970"/>
      <c r="R3997" s="967"/>
      <c r="S3997" s="970"/>
      <c r="T3997" s="967"/>
      <c r="U3997" s="970"/>
      <c r="V3997" s="967"/>
      <c r="W3997" s="970"/>
      <c r="X3997" s="1261"/>
      <c r="Y3997" s="967"/>
      <c r="Z3997" s="1032"/>
      <c r="AA3997" s="955"/>
    </row>
    <row r="3998" spans="1:27" ht="12.6" hidden="1" customHeight="1" outlineLevel="2">
      <c r="A3998" s="964">
        <v>44501</v>
      </c>
      <c r="B3998" s="1163" t="s">
        <v>5698</v>
      </c>
      <c r="C3998" s="955" t="s">
        <v>9737</v>
      </c>
      <c r="D3998" s="975" t="s">
        <v>5700</v>
      </c>
      <c r="E3998" s="968"/>
      <c r="F3998" s="972"/>
      <c r="G3998" s="970"/>
      <c r="H3998" s="967"/>
      <c r="I3998" s="970"/>
      <c r="J3998" s="967"/>
      <c r="K3998" s="970"/>
      <c r="L3998" s="967"/>
      <c r="M3998" s="970"/>
      <c r="N3998" s="967"/>
      <c r="O3998" s="970"/>
      <c r="P3998" s="967"/>
      <c r="Q3998" s="970"/>
      <c r="R3998" s="967"/>
      <c r="S3998" s="970"/>
      <c r="T3998" s="967"/>
      <c r="U3998" s="970"/>
      <c r="V3998" s="967"/>
      <c r="W3998" s="970"/>
      <c r="X3998" s="1261"/>
      <c r="Y3998" s="967"/>
      <c r="Z3998" s="1032"/>
      <c r="AA3998" s="955"/>
    </row>
    <row r="3999" spans="1:27" ht="25.2" hidden="1" customHeight="1" outlineLevel="2">
      <c r="A3999" s="964">
        <v>44501</v>
      </c>
      <c r="B3999" s="1163" t="s">
        <v>9738</v>
      </c>
      <c r="C3999" s="955" t="s">
        <v>9739</v>
      </c>
      <c r="D3999" s="966"/>
      <c r="E3999" s="968"/>
      <c r="F3999" s="969" t="s">
        <v>5700</v>
      </c>
      <c r="G3999" s="970"/>
      <c r="H3999" s="967"/>
      <c r="I3999" s="970"/>
      <c r="J3999" s="967"/>
      <c r="K3999" s="970"/>
      <c r="L3999" s="967"/>
      <c r="M3999" s="970"/>
      <c r="N3999" s="967"/>
      <c r="O3999" s="970"/>
      <c r="P3999" s="967"/>
      <c r="Q3999" s="973" t="s">
        <v>5700</v>
      </c>
      <c r="R3999" s="967"/>
      <c r="S3999" s="970"/>
      <c r="T3999" s="967"/>
      <c r="U3999" s="970"/>
      <c r="V3999" s="967"/>
      <c r="W3999" s="970"/>
      <c r="X3999" s="1261"/>
      <c r="Y3999" s="967"/>
      <c r="Z3999" s="1032"/>
      <c r="AA3999" s="955"/>
    </row>
    <row r="4000" spans="1:27" ht="25.2" hidden="1" customHeight="1" outlineLevel="2">
      <c r="A4000" s="964">
        <v>44501</v>
      </c>
      <c r="B4000" s="1163" t="s">
        <v>5698</v>
      </c>
      <c r="C4000" s="955" t="s">
        <v>9740</v>
      </c>
      <c r="D4000" s="966"/>
      <c r="E4000" s="977" t="s">
        <v>5700</v>
      </c>
      <c r="F4000" s="972"/>
      <c r="G4000" s="970"/>
      <c r="H4000" s="967"/>
      <c r="I4000" s="970"/>
      <c r="J4000" s="967"/>
      <c r="K4000" s="970"/>
      <c r="L4000" s="967"/>
      <c r="M4000" s="973" t="s">
        <v>5700</v>
      </c>
      <c r="N4000" s="967"/>
      <c r="O4000" s="970"/>
      <c r="P4000" s="967"/>
      <c r="Q4000" s="970"/>
      <c r="R4000" s="967"/>
      <c r="S4000" s="970"/>
      <c r="T4000" s="967"/>
      <c r="U4000" s="970"/>
      <c r="V4000" s="967"/>
      <c r="W4000" s="970"/>
      <c r="X4000" s="1261"/>
      <c r="Y4000" s="967"/>
      <c r="Z4000" s="1032"/>
      <c r="AA4000" s="955"/>
    </row>
    <row r="4001" spans="1:26" ht="12.6" hidden="1" customHeight="1" outlineLevel="2">
      <c r="A4001" s="964">
        <v>44501</v>
      </c>
      <c r="B4001" s="1163" t="s">
        <v>5698</v>
      </c>
      <c r="C4001" s="955" t="s">
        <v>9741</v>
      </c>
      <c r="D4001" s="966"/>
      <c r="E4001" s="968"/>
      <c r="F4001" s="972"/>
      <c r="G4001" s="970"/>
      <c r="H4001" s="967"/>
      <c r="I4001" s="970"/>
      <c r="J4001" s="967"/>
      <c r="K4001" s="970"/>
      <c r="L4001" s="967"/>
      <c r="M4001" s="970"/>
      <c r="N4001" s="967"/>
      <c r="O4001" s="970"/>
      <c r="P4001" s="967"/>
      <c r="Q4001" s="970"/>
      <c r="R4001" s="974" t="s">
        <v>5700</v>
      </c>
      <c r="S4001" s="970"/>
      <c r="T4001" s="967"/>
      <c r="U4001" s="970"/>
      <c r="V4001" s="967"/>
      <c r="W4001" s="970"/>
      <c r="X4001" s="1261"/>
      <c r="Y4001" s="967"/>
      <c r="Z4001" s="1032"/>
    </row>
    <row r="4002" spans="1:26" ht="12.6" hidden="1" customHeight="1" outlineLevel="2">
      <c r="A4002" s="964">
        <v>44501</v>
      </c>
      <c r="B4002" s="1163" t="s">
        <v>5698</v>
      </c>
      <c r="C4002" s="955" t="s">
        <v>9742</v>
      </c>
      <c r="D4002" s="966"/>
      <c r="E4002" s="968"/>
      <c r="F4002" s="969" t="s">
        <v>5700</v>
      </c>
      <c r="G4002" s="970"/>
      <c r="H4002" s="967"/>
      <c r="I4002" s="970"/>
      <c r="J4002" s="967"/>
      <c r="K4002" s="970"/>
      <c r="L4002" s="967"/>
      <c r="M4002" s="970"/>
      <c r="N4002" s="967"/>
      <c r="O4002" s="973" t="s">
        <v>5700</v>
      </c>
      <c r="P4002" s="967"/>
      <c r="Q4002" s="970"/>
      <c r="R4002" s="967"/>
      <c r="S4002" s="970"/>
      <c r="T4002" s="967"/>
      <c r="U4002" s="970"/>
      <c r="V4002" s="967"/>
      <c r="W4002" s="970"/>
      <c r="X4002" s="1261"/>
      <c r="Y4002" s="967"/>
      <c r="Z4002" s="1032"/>
    </row>
    <row r="4003" spans="1:26" ht="12.6" hidden="1" customHeight="1" outlineLevel="1" collapsed="1">
      <c r="A4003" s="1331">
        <v>44502</v>
      </c>
      <c r="B4003" s="1163" t="s">
        <v>5698</v>
      </c>
      <c r="C4003" s="955" t="s">
        <v>9743</v>
      </c>
      <c r="D4003" s="966"/>
      <c r="E4003" s="968"/>
      <c r="F4003" s="972"/>
      <c r="G4003" s="970"/>
      <c r="H4003" s="967"/>
      <c r="I4003" s="970"/>
      <c r="J4003" s="974" t="s">
        <v>5700</v>
      </c>
      <c r="K4003" s="970"/>
      <c r="L4003" s="967"/>
      <c r="M4003" s="970"/>
      <c r="N4003" s="967"/>
      <c r="O4003" s="970"/>
      <c r="P4003" s="967"/>
      <c r="Q4003" s="970"/>
      <c r="R4003" s="967"/>
      <c r="S4003" s="970"/>
      <c r="T4003" s="967"/>
      <c r="U4003" s="970"/>
      <c r="V4003" s="967"/>
      <c r="W4003" s="970"/>
      <c r="X4003" s="1261"/>
      <c r="Y4003" s="967"/>
      <c r="Z4003" s="1032"/>
    </row>
    <row r="4004" spans="1:26" ht="12.6" hidden="1" customHeight="1" outlineLevel="2">
      <c r="A4004" s="1331">
        <v>44502</v>
      </c>
      <c r="B4004" s="1163" t="s">
        <v>5698</v>
      </c>
      <c r="C4004" s="955" t="s">
        <v>9744</v>
      </c>
      <c r="D4004" s="966"/>
      <c r="E4004" s="968"/>
      <c r="F4004" s="972"/>
      <c r="G4004" s="970"/>
      <c r="H4004" s="967"/>
      <c r="I4004" s="970"/>
      <c r="J4004" s="967"/>
      <c r="K4004" s="973" t="s">
        <v>5700</v>
      </c>
      <c r="L4004" s="967"/>
      <c r="M4004" s="970"/>
      <c r="N4004" s="967"/>
      <c r="O4004" s="970"/>
      <c r="P4004" s="967"/>
      <c r="Q4004" s="970"/>
      <c r="R4004" s="967"/>
      <c r="S4004" s="970"/>
      <c r="T4004" s="967"/>
      <c r="U4004" s="970"/>
      <c r="V4004" s="967"/>
      <c r="W4004" s="970"/>
      <c r="X4004" s="1261"/>
      <c r="Y4004" s="967"/>
      <c r="Z4004" s="1032"/>
    </row>
    <row r="4005" spans="1:26" ht="12.6" hidden="1" customHeight="1" outlineLevel="2">
      <c r="A4005" s="1331">
        <v>44502</v>
      </c>
      <c r="B4005" s="1163" t="s">
        <v>5698</v>
      </c>
      <c r="C4005" s="955" t="s">
        <v>9745</v>
      </c>
      <c r="D4005" s="966"/>
      <c r="E4005" s="968"/>
      <c r="F4005" s="972"/>
      <c r="G4005" s="970"/>
      <c r="H4005" s="967"/>
      <c r="I4005" s="970"/>
      <c r="J4005" s="967"/>
      <c r="K4005" s="970"/>
      <c r="L4005" s="967"/>
      <c r="M4005" s="970"/>
      <c r="N4005" s="967"/>
      <c r="O4005" s="970"/>
      <c r="P4005" s="967"/>
      <c r="Q4005" s="970"/>
      <c r="R4005" s="974" t="s">
        <v>5700</v>
      </c>
      <c r="S4005" s="970"/>
      <c r="T4005" s="967"/>
      <c r="U4005" s="970"/>
      <c r="V4005" s="967"/>
      <c r="W4005" s="970"/>
      <c r="X4005" s="1261"/>
      <c r="Y4005" s="967"/>
      <c r="Z4005" s="1032"/>
    </row>
    <row r="4006" spans="1:26" ht="12.6" hidden="1" customHeight="1" outlineLevel="2">
      <c r="A4006" s="1331">
        <v>44502</v>
      </c>
      <c r="B4006" s="1163" t="s">
        <v>5698</v>
      </c>
      <c r="C4006" s="955" t="s">
        <v>9746</v>
      </c>
      <c r="D4006" s="966"/>
      <c r="E4006" s="968"/>
      <c r="F4006" s="972"/>
      <c r="G4006" s="970"/>
      <c r="H4006" s="974" t="s">
        <v>5700</v>
      </c>
      <c r="I4006" s="970"/>
      <c r="J4006" s="967"/>
      <c r="K4006" s="970"/>
      <c r="L4006" s="967"/>
      <c r="M4006" s="970"/>
      <c r="N4006" s="967"/>
      <c r="O4006" s="970"/>
      <c r="P4006" s="967"/>
      <c r="Q4006" s="970"/>
      <c r="R4006" s="967"/>
      <c r="S4006" s="970"/>
      <c r="T4006" s="967"/>
      <c r="U4006" s="970"/>
      <c r="V4006" s="967"/>
      <c r="W4006" s="970"/>
      <c r="X4006" s="1261"/>
      <c r="Y4006" s="967"/>
      <c r="Z4006" s="1032"/>
    </row>
    <row r="4007" spans="1:26" ht="12.6" hidden="1" customHeight="1" outlineLevel="2">
      <c r="A4007" s="1331">
        <v>44502</v>
      </c>
      <c r="B4007" s="1163" t="s">
        <v>5698</v>
      </c>
      <c r="C4007" s="955" t="s">
        <v>9747</v>
      </c>
      <c r="D4007" s="966"/>
      <c r="E4007" s="968"/>
      <c r="F4007" s="969" t="s">
        <v>5700</v>
      </c>
      <c r="G4007" s="970"/>
      <c r="H4007" s="967"/>
      <c r="I4007" s="970"/>
      <c r="J4007" s="967"/>
      <c r="K4007" s="970"/>
      <c r="L4007" s="967"/>
      <c r="M4007" s="970"/>
      <c r="N4007" s="967"/>
      <c r="O4007" s="970"/>
      <c r="P4007" s="967"/>
      <c r="Q4007" s="970"/>
      <c r="R4007" s="967"/>
      <c r="S4007" s="970"/>
      <c r="T4007" s="967"/>
      <c r="U4007" s="970"/>
      <c r="V4007" s="967"/>
      <c r="W4007" s="970"/>
      <c r="X4007" s="1261"/>
      <c r="Y4007" s="967"/>
      <c r="Z4007" s="1032"/>
    </row>
    <row r="4008" spans="1:26" ht="12.6" hidden="1" customHeight="1" outlineLevel="2">
      <c r="A4008" s="1331">
        <v>44502</v>
      </c>
      <c r="B4008" s="1163" t="s">
        <v>5698</v>
      </c>
      <c r="C4008" s="955" t="s">
        <v>9748</v>
      </c>
      <c r="D4008" s="966"/>
      <c r="E4008" s="968"/>
      <c r="F4008" s="972"/>
      <c r="G4008" s="970"/>
      <c r="H4008" s="967"/>
      <c r="I4008" s="970"/>
      <c r="J4008" s="967"/>
      <c r="K4008" s="970"/>
      <c r="L4008" s="967"/>
      <c r="M4008" s="973" t="s">
        <v>5700</v>
      </c>
      <c r="N4008" s="967"/>
      <c r="O4008" s="970"/>
      <c r="P4008" s="967"/>
      <c r="Q4008" s="970"/>
      <c r="R4008" s="967"/>
      <c r="S4008" s="970"/>
      <c r="T4008" s="967"/>
      <c r="U4008" s="970"/>
      <c r="V4008" s="967"/>
      <c r="W4008" s="970"/>
      <c r="X4008" s="1261"/>
      <c r="Y4008" s="967"/>
      <c r="Z4008" s="1032"/>
    </row>
    <row r="4009" spans="1:26" ht="12.6" hidden="1" customHeight="1" outlineLevel="2">
      <c r="A4009" s="1331">
        <v>44502</v>
      </c>
      <c r="B4009" s="1163" t="s">
        <v>5698</v>
      </c>
      <c r="C4009" s="955" t="s">
        <v>9749</v>
      </c>
      <c r="D4009" s="966"/>
      <c r="E4009" s="968"/>
      <c r="F4009" s="972"/>
      <c r="G4009" s="973" t="s">
        <v>5700</v>
      </c>
      <c r="H4009" s="967"/>
      <c r="I4009" s="970"/>
      <c r="J4009" s="967"/>
      <c r="K4009" s="970"/>
      <c r="L4009" s="967"/>
      <c r="M4009" s="970"/>
      <c r="N4009" s="967"/>
      <c r="O4009" s="970"/>
      <c r="P4009" s="967"/>
      <c r="Q4009" s="970"/>
      <c r="R4009" s="967"/>
      <c r="S4009" s="970"/>
      <c r="T4009" s="967"/>
      <c r="U4009" s="970"/>
      <c r="V4009" s="967"/>
      <c r="W4009" s="970"/>
      <c r="X4009" s="1261"/>
      <c r="Y4009" s="967"/>
      <c r="Z4009" s="1315" t="s">
        <v>9597</v>
      </c>
    </row>
    <row r="4010" spans="1:26" ht="12.6" hidden="1" customHeight="1" outlineLevel="2">
      <c r="A4010" s="1331">
        <v>44502</v>
      </c>
      <c r="B4010" s="1163" t="s">
        <v>5698</v>
      </c>
      <c r="C4010" s="955" t="s">
        <v>9750</v>
      </c>
      <c r="D4010" s="966"/>
      <c r="E4010" s="977" t="s">
        <v>5700</v>
      </c>
      <c r="F4010" s="972"/>
      <c r="G4010" s="970"/>
      <c r="H4010" s="967"/>
      <c r="I4010" s="970"/>
      <c r="J4010" s="967"/>
      <c r="K4010" s="970"/>
      <c r="L4010" s="967"/>
      <c r="M4010" s="970"/>
      <c r="N4010" s="967"/>
      <c r="O4010" s="970"/>
      <c r="P4010" s="967"/>
      <c r="Q4010" s="970"/>
      <c r="R4010" s="967"/>
      <c r="S4010" s="970"/>
      <c r="T4010" s="967"/>
      <c r="U4010" s="970"/>
      <c r="V4010" s="967"/>
      <c r="W4010" s="970"/>
      <c r="X4010" s="1261"/>
      <c r="Y4010" s="967"/>
      <c r="Z4010" s="1315" t="s">
        <v>9597</v>
      </c>
    </row>
    <row r="4011" spans="1:26" ht="12.6" hidden="1" customHeight="1" outlineLevel="2">
      <c r="A4011" s="1331">
        <v>44502</v>
      </c>
      <c r="B4011" s="1163" t="s">
        <v>5698</v>
      </c>
      <c r="C4011" s="955" t="s">
        <v>9751</v>
      </c>
      <c r="D4011" s="966"/>
      <c r="E4011" s="968"/>
      <c r="F4011" s="972"/>
      <c r="G4011" s="970"/>
      <c r="H4011" s="967"/>
      <c r="I4011" s="970"/>
      <c r="J4011" s="967"/>
      <c r="K4011" s="973" t="s">
        <v>5700</v>
      </c>
      <c r="L4011" s="967"/>
      <c r="M4011" s="970"/>
      <c r="N4011" s="967"/>
      <c r="O4011" s="970"/>
      <c r="P4011" s="967"/>
      <c r="Q4011" s="970"/>
      <c r="R4011" s="967"/>
      <c r="S4011" s="970"/>
      <c r="T4011" s="967"/>
      <c r="U4011" s="970"/>
      <c r="V4011" s="967"/>
      <c r="W4011" s="970"/>
      <c r="X4011" s="1261"/>
      <c r="Y4011" s="967"/>
      <c r="Z4011" s="1032"/>
    </row>
    <row r="4012" spans="1:26" ht="12.6" hidden="1" customHeight="1" outlineLevel="2">
      <c r="A4012" s="1331">
        <v>44502</v>
      </c>
      <c r="B4012" s="1163" t="s">
        <v>5698</v>
      </c>
      <c r="C4012" s="955" t="s">
        <v>9752</v>
      </c>
      <c r="D4012" s="966"/>
      <c r="E4012" s="968"/>
      <c r="F4012" s="969" t="s">
        <v>5700</v>
      </c>
      <c r="G4012" s="970"/>
      <c r="H4012" s="967"/>
      <c r="I4012" s="970"/>
      <c r="J4012" s="967"/>
      <c r="K4012" s="970"/>
      <c r="L4012" s="967"/>
      <c r="M4012" s="970"/>
      <c r="N4012" s="967"/>
      <c r="O4012" s="970"/>
      <c r="P4012" s="967"/>
      <c r="Q4012" s="970"/>
      <c r="R4012" s="967"/>
      <c r="S4012" s="970"/>
      <c r="T4012" s="967"/>
      <c r="U4012" s="970"/>
      <c r="V4012" s="967"/>
      <c r="W4012" s="970"/>
      <c r="X4012" s="1261"/>
      <c r="Y4012" s="967"/>
      <c r="Z4012" s="1032"/>
    </row>
    <row r="4013" spans="1:26" ht="12.6" hidden="1" customHeight="1" outlineLevel="2">
      <c r="A4013" s="1331">
        <v>44502</v>
      </c>
      <c r="B4013" s="1163" t="s">
        <v>5698</v>
      </c>
      <c r="C4013" s="955" t="s">
        <v>9753</v>
      </c>
      <c r="D4013" s="966"/>
      <c r="E4013" s="968"/>
      <c r="F4013" s="972"/>
      <c r="G4013" s="973" t="s">
        <v>5700</v>
      </c>
      <c r="H4013" s="967"/>
      <c r="I4013" s="970"/>
      <c r="J4013" s="967"/>
      <c r="K4013" s="970"/>
      <c r="L4013" s="967"/>
      <c r="M4013" s="970"/>
      <c r="N4013" s="967"/>
      <c r="O4013" s="970"/>
      <c r="P4013" s="967"/>
      <c r="Q4013" s="970"/>
      <c r="R4013" s="967"/>
      <c r="S4013" s="970"/>
      <c r="T4013" s="967"/>
      <c r="U4013" s="970"/>
      <c r="V4013" s="967"/>
      <c r="W4013" s="970"/>
      <c r="X4013" s="1261"/>
      <c r="Y4013" s="967"/>
      <c r="Z4013" s="1032"/>
    </row>
    <row r="4014" spans="1:26" ht="12.6" hidden="1" customHeight="1" outlineLevel="2">
      <c r="A4014" s="1331">
        <v>44502</v>
      </c>
      <c r="B4014" s="1163" t="s">
        <v>5698</v>
      </c>
      <c r="C4014" s="955" t="s">
        <v>9754</v>
      </c>
      <c r="D4014" s="966"/>
      <c r="E4014" s="968"/>
      <c r="F4014" s="972"/>
      <c r="G4014" s="970"/>
      <c r="H4014" s="967"/>
      <c r="I4014" s="970"/>
      <c r="J4014" s="967"/>
      <c r="K4014" s="973" t="s">
        <v>5700</v>
      </c>
      <c r="L4014" s="967"/>
      <c r="M4014" s="970"/>
      <c r="N4014" s="967"/>
      <c r="O4014" s="970"/>
      <c r="P4014" s="967"/>
      <c r="Q4014" s="970"/>
      <c r="R4014" s="967"/>
      <c r="S4014" s="970"/>
      <c r="T4014" s="967"/>
      <c r="U4014" s="970"/>
      <c r="V4014" s="967"/>
      <c r="W4014" s="970"/>
      <c r="X4014" s="1261"/>
      <c r="Y4014" s="967"/>
      <c r="Z4014" s="1032"/>
    </row>
    <row r="4015" spans="1:26" ht="12.6" hidden="1" customHeight="1" outlineLevel="2">
      <c r="A4015" s="1331">
        <v>44502</v>
      </c>
      <c r="B4015" s="1163" t="s">
        <v>5698</v>
      </c>
      <c r="C4015" s="955" t="s">
        <v>9755</v>
      </c>
      <c r="D4015" s="966"/>
      <c r="E4015" s="968"/>
      <c r="F4015" s="972"/>
      <c r="G4015" s="970"/>
      <c r="H4015" s="967"/>
      <c r="I4015" s="970"/>
      <c r="J4015" s="967"/>
      <c r="K4015" s="970"/>
      <c r="L4015" s="967"/>
      <c r="M4015" s="970"/>
      <c r="N4015" s="967"/>
      <c r="O4015" s="970"/>
      <c r="P4015" s="967"/>
      <c r="Q4015" s="970"/>
      <c r="R4015" s="974" t="s">
        <v>5700</v>
      </c>
      <c r="S4015" s="970"/>
      <c r="T4015" s="967"/>
      <c r="U4015" s="970"/>
      <c r="V4015" s="967"/>
      <c r="W4015" s="970"/>
      <c r="X4015" s="1261"/>
      <c r="Y4015" s="967"/>
      <c r="Z4015" s="1032"/>
    </row>
    <row r="4016" spans="1:26" ht="12.6" hidden="1" customHeight="1" outlineLevel="2">
      <c r="A4016" s="1331">
        <v>44502</v>
      </c>
      <c r="B4016" s="1163" t="s">
        <v>5698</v>
      </c>
      <c r="C4016" s="955" t="s">
        <v>9756</v>
      </c>
      <c r="D4016" s="966"/>
      <c r="E4016" s="977" t="s">
        <v>5700</v>
      </c>
      <c r="F4016" s="972"/>
      <c r="G4016" s="970"/>
      <c r="H4016" s="967"/>
      <c r="I4016" s="970"/>
      <c r="J4016" s="967"/>
      <c r="K4016" s="970"/>
      <c r="L4016" s="967"/>
      <c r="M4016" s="970"/>
      <c r="N4016" s="967"/>
      <c r="O4016" s="970"/>
      <c r="P4016" s="967"/>
      <c r="Q4016" s="970"/>
      <c r="R4016" s="967"/>
      <c r="S4016" s="970"/>
      <c r="T4016" s="967"/>
      <c r="U4016" s="970"/>
      <c r="V4016" s="967"/>
      <c r="W4016" s="970"/>
      <c r="X4016" s="1261"/>
      <c r="Y4016" s="967"/>
      <c r="Z4016" s="1032"/>
    </row>
    <row r="4017" spans="1:26" ht="12.6" hidden="1" customHeight="1" outlineLevel="2">
      <c r="A4017" s="1331">
        <v>44502</v>
      </c>
      <c r="B4017" s="1163" t="s">
        <v>5698</v>
      </c>
      <c r="C4017" s="955" t="s">
        <v>9757</v>
      </c>
      <c r="D4017" s="966"/>
      <c r="E4017" s="968"/>
      <c r="F4017" s="972"/>
      <c r="G4017" s="970"/>
      <c r="H4017" s="967"/>
      <c r="I4017" s="970"/>
      <c r="J4017" s="967"/>
      <c r="K4017" s="970"/>
      <c r="L4017" s="967"/>
      <c r="M4017" s="970"/>
      <c r="N4017" s="967"/>
      <c r="O4017" s="970"/>
      <c r="P4017" s="967"/>
      <c r="Q4017" s="970"/>
      <c r="R4017" s="974" t="s">
        <v>5700</v>
      </c>
      <c r="S4017" s="970"/>
      <c r="T4017" s="967"/>
      <c r="U4017" s="970"/>
      <c r="V4017" s="967"/>
      <c r="W4017" s="970"/>
      <c r="X4017" s="1261"/>
      <c r="Y4017" s="967"/>
      <c r="Z4017" s="1032" t="s">
        <v>9216</v>
      </c>
    </row>
    <row r="4018" spans="1:26" ht="25.2" hidden="1" customHeight="1" outlineLevel="2">
      <c r="A4018" s="1331">
        <v>44502</v>
      </c>
      <c r="B4018" s="1163" t="s">
        <v>5698</v>
      </c>
      <c r="C4018" s="955" t="s">
        <v>9758</v>
      </c>
      <c r="D4018" s="966"/>
      <c r="E4018" s="968"/>
      <c r="F4018" s="972"/>
      <c r="G4018" s="970"/>
      <c r="H4018" s="967"/>
      <c r="I4018" s="970"/>
      <c r="J4018" s="967"/>
      <c r="K4018" s="970"/>
      <c r="L4018" s="967"/>
      <c r="M4018" s="970"/>
      <c r="N4018" s="967"/>
      <c r="O4018" s="970"/>
      <c r="P4018" s="967"/>
      <c r="Q4018" s="970"/>
      <c r="R4018" s="974" t="s">
        <v>5700</v>
      </c>
      <c r="S4018" s="970"/>
      <c r="T4018" s="967"/>
      <c r="U4018" s="970"/>
      <c r="V4018" s="967"/>
      <c r="W4018" s="970"/>
      <c r="X4018" s="1261"/>
      <c r="Y4018" s="967"/>
      <c r="Z4018" s="1032"/>
    </row>
    <row r="4019" spans="1:26" ht="12.6" hidden="1" customHeight="1" outlineLevel="2">
      <c r="A4019" s="1331">
        <v>44502</v>
      </c>
      <c r="B4019" s="1163" t="s">
        <v>5698</v>
      </c>
      <c r="C4019" s="955" t="s">
        <v>9759</v>
      </c>
      <c r="D4019" s="966"/>
      <c r="E4019" s="968"/>
      <c r="F4019" s="972"/>
      <c r="G4019" s="970"/>
      <c r="H4019" s="967"/>
      <c r="I4019" s="970"/>
      <c r="J4019" s="967"/>
      <c r="K4019" s="970"/>
      <c r="L4019" s="967"/>
      <c r="M4019" s="970"/>
      <c r="N4019" s="967"/>
      <c r="O4019" s="970"/>
      <c r="P4019" s="967"/>
      <c r="Q4019" s="970"/>
      <c r="R4019" s="967"/>
      <c r="S4019" s="970"/>
      <c r="T4019" s="967"/>
      <c r="U4019" s="970"/>
      <c r="V4019" s="974" t="s">
        <v>5700</v>
      </c>
      <c r="W4019" s="970"/>
      <c r="X4019" s="1261"/>
      <c r="Y4019" s="967"/>
      <c r="Z4019" s="1032"/>
    </row>
    <row r="4020" spans="1:26" ht="12.6" hidden="1" customHeight="1" outlineLevel="2">
      <c r="A4020" s="1331">
        <v>44502</v>
      </c>
      <c r="B4020" s="1163" t="s">
        <v>5698</v>
      </c>
      <c r="C4020" s="955" t="s">
        <v>9690</v>
      </c>
      <c r="D4020" s="966"/>
      <c r="E4020" s="968"/>
      <c r="F4020" s="969" t="s">
        <v>5700</v>
      </c>
      <c r="G4020" s="970"/>
      <c r="H4020" s="967"/>
      <c r="I4020" s="970"/>
      <c r="J4020" s="967"/>
      <c r="K4020" s="970"/>
      <c r="L4020" s="967"/>
      <c r="M4020" s="970"/>
      <c r="N4020" s="967"/>
      <c r="O4020" s="970"/>
      <c r="P4020" s="967"/>
      <c r="Q4020" s="970"/>
      <c r="R4020" s="967"/>
      <c r="S4020" s="970"/>
      <c r="T4020" s="967"/>
      <c r="U4020" s="970"/>
      <c r="V4020" s="967"/>
      <c r="W4020" s="970"/>
      <c r="X4020" s="1261"/>
      <c r="Y4020" s="967"/>
      <c r="Z4020" s="1032"/>
    </row>
    <row r="4021" spans="1:26" ht="12.6" hidden="1" customHeight="1" outlineLevel="2">
      <c r="A4021" s="1331">
        <v>44502</v>
      </c>
      <c r="B4021" s="1163" t="s">
        <v>5698</v>
      </c>
      <c r="C4021" s="955" t="s">
        <v>9760</v>
      </c>
      <c r="D4021" s="966"/>
      <c r="E4021" s="968"/>
      <c r="F4021" s="972"/>
      <c r="G4021" s="970"/>
      <c r="H4021" s="967"/>
      <c r="I4021" s="970"/>
      <c r="J4021" s="967"/>
      <c r="K4021" s="970"/>
      <c r="L4021" s="967"/>
      <c r="M4021" s="970"/>
      <c r="N4021" s="967"/>
      <c r="O4021" s="970"/>
      <c r="P4021" s="967"/>
      <c r="Q4021" s="970"/>
      <c r="R4021" s="967"/>
      <c r="S4021" s="970"/>
      <c r="T4021" s="974" t="s">
        <v>5700</v>
      </c>
      <c r="U4021" s="970"/>
      <c r="V4021" s="967"/>
      <c r="W4021" s="970"/>
      <c r="X4021" s="1261"/>
      <c r="Y4021" s="967"/>
      <c r="Z4021" s="1032"/>
    </row>
    <row r="4022" spans="1:26" ht="12.6" hidden="1" customHeight="1" outlineLevel="2">
      <c r="A4022" s="1331">
        <v>44502</v>
      </c>
      <c r="B4022" s="1163" t="s">
        <v>5698</v>
      </c>
      <c r="C4022" s="955" t="s">
        <v>9761</v>
      </c>
      <c r="D4022" s="966"/>
      <c r="E4022" s="977" t="s">
        <v>5700</v>
      </c>
      <c r="F4022" s="972"/>
      <c r="G4022" s="970"/>
      <c r="H4022" s="967"/>
      <c r="I4022" s="970"/>
      <c r="J4022" s="967"/>
      <c r="K4022" s="970"/>
      <c r="L4022" s="967"/>
      <c r="M4022" s="970"/>
      <c r="N4022" s="967"/>
      <c r="O4022" s="970"/>
      <c r="P4022" s="967"/>
      <c r="Q4022" s="970"/>
      <c r="R4022" s="967"/>
      <c r="S4022" s="970"/>
      <c r="T4022" s="967"/>
      <c r="U4022" s="970"/>
      <c r="V4022" s="967"/>
      <c r="W4022" s="970"/>
      <c r="X4022" s="1261"/>
      <c r="Y4022" s="967"/>
      <c r="Z4022" s="1032"/>
    </row>
    <row r="4023" spans="1:26" ht="12.6" hidden="1" customHeight="1" outlineLevel="2">
      <c r="A4023" s="1331">
        <v>44502</v>
      </c>
      <c r="B4023" s="1163" t="s">
        <v>5698</v>
      </c>
      <c r="C4023" s="955" t="s">
        <v>9762</v>
      </c>
      <c r="D4023" s="966"/>
      <c r="E4023" s="968"/>
      <c r="F4023" s="969" t="s">
        <v>5700</v>
      </c>
      <c r="G4023" s="970"/>
      <c r="H4023" s="967"/>
      <c r="I4023" s="970"/>
      <c r="J4023" s="967"/>
      <c r="K4023" s="970"/>
      <c r="L4023" s="967"/>
      <c r="M4023" s="970"/>
      <c r="N4023" s="967"/>
      <c r="O4023" s="970"/>
      <c r="P4023" s="967"/>
      <c r="Q4023" s="970"/>
      <c r="R4023" s="967"/>
      <c r="S4023" s="970"/>
      <c r="T4023" s="967"/>
      <c r="U4023" s="970"/>
      <c r="V4023" s="967"/>
      <c r="W4023" s="970"/>
      <c r="X4023" s="1261"/>
      <c r="Y4023" s="967"/>
      <c r="Z4023" s="1032"/>
    </row>
    <row r="4024" spans="1:26" ht="12.6" hidden="1" customHeight="1" outlineLevel="1" collapsed="1">
      <c r="A4024" s="1332">
        <v>44503</v>
      </c>
      <c r="B4024" s="1163" t="s">
        <v>5698</v>
      </c>
      <c r="C4024" s="955" t="s">
        <v>9763</v>
      </c>
      <c r="D4024" s="975" t="s">
        <v>5700</v>
      </c>
      <c r="E4024" s="968"/>
      <c r="F4024" s="972"/>
      <c r="G4024" s="970"/>
      <c r="H4024" s="967"/>
      <c r="I4024" s="970"/>
      <c r="J4024" s="967"/>
      <c r="K4024" s="970"/>
      <c r="L4024" s="967"/>
      <c r="M4024" s="970"/>
      <c r="N4024" s="967"/>
      <c r="O4024" s="970"/>
      <c r="P4024" s="967"/>
      <c r="Q4024" s="970"/>
      <c r="R4024" s="967"/>
      <c r="S4024" s="970"/>
      <c r="T4024" s="967"/>
      <c r="U4024" s="970"/>
      <c r="V4024" s="967"/>
      <c r="W4024" s="970"/>
      <c r="X4024" s="1261"/>
      <c r="Y4024" s="967"/>
      <c r="Z4024" s="1032"/>
    </row>
    <row r="4025" spans="1:26" ht="12.6" hidden="1" customHeight="1" outlineLevel="2">
      <c r="A4025" s="1332">
        <v>44503</v>
      </c>
      <c r="B4025" s="1163" t="s">
        <v>5698</v>
      </c>
      <c r="C4025" s="955" t="s">
        <v>9764</v>
      </c>
      <c r="D4025" s="966"/>
      <c r="E4025" s="968"/>
      <c r="F4025" s="969" t="s">
        <v>5700</v>
      </c>
      <c r="G4025" s="970"/>
      <c r="H4025" s="967"/>
      <c r="I4025" s="970"/>
      <c r="J4025" s="967"/>
      <c r="K4025" s="970"/>
      <c r="L4025" s="967"/>
      <c r="M4025" s="970"/>
      <c r="N4025" s="967"/>
      <c r="O4025" s="970"/>
      <c r="P4025" s="967"/>
      <c r="Q4025" s="970"/>
      <c r="R4025" s="967"/>
      <c r="S4025" s="970"/>
      <c r="T4025" s="967"/>
      <c r="U4025" s="970"/>
      <c r="V4025" s="967"/>
      <c r="W4025" s="970"/>
      <c r="X4025" s="1261"/>
      <c r="Y4025" s="967"/>
      <c r="Z4025" s="1032"/>
    </row>
    <row r="4026" spans="1:26" ht="12.6" hidden="1" customHeight="1" outlineLevel="2">
      <c r="A4026" s="1332">
        <v>44503</v>
      </c>
      <c r="B4026" s="1163" t="s">
        <v>5698</v>
      </c>
      <c r="C4026" s="955" t="s">
        <v>9765</v>
      </c>
      <c r="D4026" s="966"/>
      <c r="E4026" s="968"/>
      <c r="F4026" s="972"/>
      <c r="G4026" s="970"/>
      <c r="H4026" s="967"/>
      <c r="I4026" s="970"/>
      <c r="J4026" s="967"/>
      <c r="K4026" s="970"/>
      <c r="L4026" s="967"/>
      <c r="M4026" s="970"/>
      <c r="N4026" s="967"/>
      <c r="O4026" s="973" t="s">
        <v>5700</v>
      </c>
      <c r="P4026" s="967"/>
      <c r="Q4026" s="970"/>
      <c r="R4026" s="967"/>
      <c r="S4026" s="970"/>
      <c r="T4026" s="967"/>
      <c r="U4026" s="970"/>
      <c r="V4026" s="967"/>
      <c r="W4026" s="970"/>
      <c r="X4026" s="1261"/>
      <c r="Y4026" s="967"/>
      <c r="Z4026" s="1032"/>
    </row>
    <row r="4027" spans="1:26" ht="12.6" hidden="1" customHeight="1" outlineLevel="2">
      <c r="A4027" s="1332">
        <v>44503</v>
      </c>
      <c r="B4027" s="1163" t="s">
        <v>5698</v>
      </c>
      <c r="C4027" s="955" t="s">
        <v>9766</v>
      </c>
      <c r="D4027" s="966"/>
      <c r="E4027" s="968"/>
      <c r="F4027" s="972"/>
      <c r="G4027" s="970"/>
      <c r="H4027" s="967"/>
      <c r="I4027" s="970"/>
      <c r="J4027" s="967"/>
      <c r="K4027" s="970"/>
      <c r="L4027" s="967"/>
      <c r="M4027" s="970"/>
      <c r="N4027" s="967"/>
      <c r="O4027" s="970"/>
      <c r="P4027" s="967"/>
      <c r="Q4027" s="970"/>
      <c r="R4027" s="967"/>
      <c r="S4027" s="970"/>
      <c r="T4027" s="974" t="s">
        <v>5700</v>
      </c>
      <c r="U4027" s="970"/>
      <c r="V4027" s="967"/>
      <c r="W4027" s="970"/>
      <c r="X4027" s="1261"/>
      <c r="Y4027" s="967"/>
      <c r="Z4027" s="1032"/>
    </row>
    <row r="4028" spans="1:26" ht="12.6" hidden="1" customHeight="1" outlineLevel="2">
      <c r="A4028" s="1332">
        <v>44503</v>
      </c>
      <c r="B4028" s="1163" t="s">
        <v>5698</v>
      </c>
      <c r="C4028" s="955" t="s">
        <v>9767</v>
      </c>
      <c r="D4028" s="966"/>
      <c r="E4028" s="977" t="s">
        <v>5700</v>
      </c>
      <c r="F4028" s="972"/>
      <c r="G4028" s="970"/>
      <c r="H4028" s="967"/>
      <c r="I4028" s="970"/>
      <c r="J4028" s="967"/>
      <c r="K4028" s="970"/>
      <c r="L4028" s="967"/>
      <c r="M4028" s="970"/>
      <c r="N4028" s="967"/>
      <c r="O4028" s="970"/>
      <c r="P4028" s="967"/>
      <c r="Q4028" s="970"/>
      <c r="R4028" s="967"/>
      <c r="S4028" s="970"/>
      <c r="T4028" s="967"/>
      <c r="U4028" s="970"/>
      <c r="V4028" s="967"/>
      <c r="W4028" s="970"/>
      <c r="X4028" s="1261"/>
      <c r="Y4028" s="967"/>
      <c r="Z4028" s="1032"/>
    </row>
    <row r="4029" spans="1:26" ht="12.6" hidden="1" customHeight="1" outlineLevel="2">
      <c r="A4029" s="1332">
        <v>44503</v>
      </c>
      <c r="B4029" s="1163" t="s">
        <v>5698</v>
      </c>
      <c r="C4029" s="955" t="s">
        <v>9768</v>
      </c>
      <c r="D4029" s="966"/>
      <c r="E4029" s="977" t="s">
        <v>5700</v>
      </c>
      <c r="F4029" s="972"/>
      <c r="G4029" s="970"/>
      <c r="H4029" s="967"/>
      <c r="I4029" s="970"/>
      <c r="J4029" s="967"/>
      <c r="K4029" s="970"/>
      <c r="L4029" s="967"/>
      <c r="M4029" s="970"/>
      <c r="N4029" s="967"/>
      <c r="O4029" s="970"/>
      <c r="P4029" s="967"/>
      <c r="Q4029" s="970"/>
      <c r="R4029" s="967"/>
      <c r="S4029" s="970"/>
      <c r="T4029" s="967"/>
      <c r="U4029" s="970"/>
      <c r="V4029" s="967"/>
      <c r="W4029" s="970"/>
      <c r="X4029" s="1261"/>
      <c r="Y4029" s="967"/>
      <c r="Z4029" s="1032"/>
    </row>
    <row r="4030" spans="1:26" ht="12.6" hidden="1" customHeight="1" outlineLevel="2">
      <c r="A4030" s="1332">
        <v>44503</v>
      </c>
      <c r="B4030" s="1163" t="s">
        <v>5698</v>
      </c>
      <c r="C4030" s="955" t="s">
        <v>9769</v>
      </c>
      <c r="D4030" s="966"/>
      <c r="E4030" s="968"/>
      <c r="F4030" s="972"/>
      <c r="G4030" s="970"/>
      <c r="H4030" s="967"/>
      <c r="I4030" s="970"/>
      <c r="J4030" s="967"/>
      <c r="K4030" s="970"/>
      <c r="L4030" s="967"/>
      <c r="M4030" s="973" t="s">
        <v>5700</v>
      </c>
      <c r="N4030" s="967"/>
      <c r="O4030" s="970"/>
      <c r="P4030" s="967"/>
      <c r="Q4030" s="970"/>
      <c r="R4030" s="967"/>
      <c r="S4030" s="970"/>
      <c r="T4030" s="967"/>
      <c r="U4030" s="970"/>
      <c r="V4030" s="974" t="s">
        <v>5700</v>
      </c>
      <c r="W4030" s="970"/>
      <c r="X4030" s="1261"/>
      <c r="Y4030" s="967"/>
      <c r="Z4030" s="1032"/>
    </row>
    <row r="4031" spans="1:26" ht="12.6" hidden="1" customHeight="1" outlineLevel="2">
      <c r="A4031" s="1332">
        <v>44503</v>
      </c>
      <c r="B4031" s="1163" t="s">
        <v>5698</v>
      </c>
      <c r="C4031" s="955" t="s">
        <v>9770</v>
      </c>
      <c r="D4031" s="966"/>
      <c r="E4031" s="968"/>
      <c r="F4031" s="972"/>
      <c r="G4031" s="970"/>
      <c r="H4031" s="967"/>
      <c r="I4031" s="970"/>
      <c r="J4031" s="967"/>
      <c r="K4031" s="970"/>
      <c r="L4031" s="967"/>
      <c r="M4031" s="970"/>
      <c r="N4031" s="967"/>
      <c r="O4031" s="970"/>
      <c r="P4031" s="967"/>
      <c r="Q4031" s="970"/>
      <c r="R4031" s="974" t="s">
        <v>5700</v>
      </c>
      <c r="S4031" s="970"/>
      <c r="T4031" s="967"/>
      <c r="U4031" s="970"/>
      <c r="V4031" s="967"/>
      <c r="W4031" s="970"/>
      <c r="X4031" s="1261"/>
      <c r="Y4031" s="967"/>
      <c r="Z4031" s="1032"/>
    </row>
    <row r="4032" spans="1:26" ht="12.6" hidden="1" customHeight="1" outlineLevel="2">
      <c r="A4032" s="1332">
        <v>44503</v>
      </c>
      <c r="B4032" s="1163" t="s">
        <v>5698</v>
      </c>
      <c r="C4032" s="955" t="s">
        <v>9771</v>
      </c>
      <c r="D4032" s="966"/>
      <c r="E4032" s="968"/>
      <c r="F4032" s="972"/>
      <c r="G4032" s="970"/>
      <c r="H4032" s="974" t="s">
        <v>5700</v>
      </c>
      <c r="I4032" s="970"/>
      <c r="J4032" s="967"/>
      <c r="K4032" s="970"/>
      <c r="L4032" s="967"/>
      <c r="M4032" s="970"/>
      <c r="N4032" s="967"/>
      <c r="O4032" s="970"/>
      <c r="P4032" s="967"/>
      <c r="Q4032" s="970"/>
      <c r="R4032" s="967"/>
      <c r="S4032" s="970"/>
      <c r="T4032" s="967"/>
      <c r="U4032" s="970"/>
      <c r="V4032" s="967"/>
      <c r="W4032" s="970"/>
      <c r="X4032" s="1261"/>
      <c r="Y4032" s="967"/>
      <c r="Z4032" s="1032"/>
    </row>
    <row r="4033" spans="1:26" ht="12.6" hidden="1" customHeight="1" outlineLevel="2">
      <c r="A4033" s="1332">
        <v>44503</v>
      </c>
      <c r="B4033" s="1163" t="s">
        <v>5698</v>
      </c>
      <c r="C4033" s="955" t="s">
        <v>9772</v>
      </c>
      <c r="D4033" s="966"/>
      <c r="E4033" s="977" t="s">
        <v>5700</v>
      </c>
      <c r="F4033" s="972"/>
      <c r="G4033" s="970"/>
      <c r="H4033" s="967"/>
      <c r="I4033" s="970"/>
      <c r="J4033" s="967"/>
      <c r="K4033" s="970"/>
      <c r="L4033" s="967"/>
      <c r="M4033" s="970"/>
      <c r="N4033" s="967"/>
      <c r="O4033" s="970"/>
      <c r="P4033" s="967"/>
      <c r="Q4033" s="970"/>
      <c r="R4033" s="967"/>
      <c r="S4033" s="970"/>
      <c r="T4033" s="967"/>
      <c r="U4033" s="970"/>
      <c r="V4033" s="967"/>
      <c r="W4033" s="970"/>
      <c r="X4033" s="1261"/>
      <c r="Y4033" s="967"/>
      <c r="Z4033" s="1032"/>
    </row>
    <row r="4034" spans="1:26" ht="12.6" hidden="1" customHeight="1" outlineLevel="2">
      <c r="A4034" s="1332">
        <v>44503</v>
      </c>
      <c r="B4034" s="1163" t="s">
        <v>5698</v>
      </c>
      <c r="C4034" s="955" t="s">
        <v>9773</v>
      </c>
      <c r="D4034" s="966"/>
      <c r="E4034" s="968"/>
      <c r="F4034" s="972"/>
      <c r="G4034" s="970"/>
      <c r="H4034" s="967"/>
      <c r="I4034" s="973" t="s">
        <v>5700</v>
      </c>
      <c r="J4034" s="967"/>
      <c r="K4034" s="970"/>
      <c r="L4034" s="967"/>
      <c r="M4034" s="970"/>
      <c r="N4034" s="967"/>
      <c r="O4034" s="970"/>
      <c r="P4034" s="967"/>
      <c r="Q4034" s="970"/>
      <c r="R4034" s="967"/>
      <c r="S4034" s="970"/>
      <c r="T4034" s="967"/>
      <c r="U4034" s="970"/>
      <c r="V4034" s="967"/>
      <c r="W4034" s="970"/>
      <c r="X4034" s="1261"/>
      <c r="Y4034" s="967"/>
      <c r="Z4034" s="1032"/>
    </row>
    <row r="4035" spans="1:26" ht="12.6" hidden="1" customHeight="1" outlineLevel="2">
      <c r="A4035" s="1332">
        <v>44503</v>
      </c>
      <c r="B4035" s="1163" t="s">
        <v>5698</v>
      </c>
      <c r="C4035" s="955" t="s">
        <v>9774</v>
      </c>
      <c r="D4035" s="966"/>
      <c r="E4035" s="968"/>
      <c r="F4035" s="972"/>
      <c r="G4035" s="970"/>
      <c r="H4035" s="967"/>
      <c r="I4035" s="970"/>
      <c r="J4035" s="967"/>
      <c r="K4035" s="970"/>
      <c r="L4035" s="967"/>
      <c r="M4035" s="970"/>
      <c r="N4035" s="967"/>
      <c r="O4035" s="970"/>
      <c r="P4035" s="967"/>
      <c r="Q4035" s="970"/>
      <c r="R4035" s="974" t="s">
        <v>5700</v>
      </c>
      <c r="S4035" s="970"/>
      <c r="T4035" s="967"/>
      <c r="U4035" s="970"/>
      <c r="V4035" s="967"/>
      <c r="W4035" s="970"/>
      <c r="X4035" s="1261"/>
      <c r="Y4035" s="967"/>
      <c r="Z4035" s="1032"/>
    </row>
    <row r="4036" spans="1:26" ht="12.6" hidden="1" customHeight="1" outlineLevel="2">
      <c r="A4036" s="1332">
        <v>44503</v>
      </c>
      <c r="B4036" s="1163" t="s">
        <v>5698</v>
      </c>
      <c r="C4036" s="955" t="s">
        <v>9775</v>
      </c>
      <c r="D4036" s="966"/>
      <c r="E4036" s="968"/>
      <c r="F4036" s="972"/>
      <c r="G4036" s="973" t="s">
        <v>5700</v>
      </c>
      <c r="H4036" s="967"/>
      <c r="I4036" s="970"/>
      <c r="J4036" s="967"/>
      <c r="K4036" s="970"/>
      <c r="L4036" s="967"/>
      <c r="M4036" s="970"/>
      <c r="N4036" s="967"/>
      <c r="O4036" s="970"/>
      <c r="P4036" s="967"/>
      <c r="Q4036" s="970"/>
      <c r="R4036" s="967"/>
      <c r="S4036" s="970"/>
      <c r="T4036" s="967"/>
      <c r="U4036" s="970"/>
      <c r="V4036" s="967"/>
      <c r="W4036" s="970"/>
      <c r="X4036" s="1261"/>
      <c r="Y4036" s="967"/>
      <c r="Z4036" s="1032"/>
    </row>
    <row r="4037" spans="1:26" ht="12.6" hidden="1" customHeight="1" outlineLevel="2">
      <c r="A4037" s="1332">
        <v>44503</v>
      </c>
      <c r="B4037" s="1163" t="s">
        <v>5698</v>
      </c>
      <c r="C4037" s="955" t="s">
        <v>9776</v>
      </c>
      <c r="D4037" s="966"/>
      <c r="E4037" s="968"/>
      <c r="F4037" s="972"/>
      <c r="G4037" s="970"/>
      <c r="H4037" s="967"/>
      <c r="I4037" s="970"/>
      <c r="J4037" s="974" t="s">
        <v>5700</v>
      </c>
      <c r="K4037" s="970"/>
      <c r="L4037" s="967"/>
      <c r="M4037" s="970"/>
      <c r="N4037" s="967"/>
      <c r="O4037" s="970"/>
      <c r="P4037" s="967"/>
      <c r="Q4037" s="970"/>
      <c r="R4037" s="974" t="s">
        <v>5700</v>
      </c>
      <c r="S4037" s="970"/>
      <c r="T4037" s="967"/>
      <c r="U4037" s="970"/>
      <c r="V4037" s="967"/>
      <c r="W4037" s="970"/>
      <c r="X4037" s="1261"/>
      <c r="Y4037" s="967"/>
      <c r="Z4037" s="1032"/>
    </row>
    <row r="4038" spans="1:26" ht="12.6" hidden="1" customHeight="1" outlineLevel="2">
      <c r="A4038" s="1332">
        <v>44503</v>
      </c>
      <c r="B4038" s="1163" t="s">
        <v>5698</v>
      </c>
      <c r="C4038" s="955" t="s">
        <v>9777</v>
      </c>
      <c r="D4038" s="966"/>
      <c r="E4038" s="977" t="s">
        <v>5700</v>
      </c>
      <c r="F4038" s="972"/>
      <c r="G4038" s="970"/>
      <c r="H4038" s="967"/>
      <c r="I4038" s="970"/>
      <c r="J4038" s="967"/>
      <c r="K4038" s="970"/>
      <c r="L4038" s="967"/>
      <c r="M4038" s="970"/>
      <c r="N4038" s="967"/>
      <c r="O4038" s="970"/>
      <c r="P4038" s="967"/>
      <c r="Q4038" s="970"/>
      <c r="R4038" s="967"/>
      <c r="S4038" s="970"/>
      <c r="T4038" s="967"/>
      <c r="U4038" s="970"/>
      <c r="V4038" s="967"/>
      <c r="W4038" s="970"/>
      <c r="X4038" s="1261"/>
      <c r="Y4038" s="967"/>
      <c r="Z4038" s="1032"/>
    </row>
    <row r="4039" spans="1:26" ht="12.6" hidden="1" customHeight="1" outlineLevel="2">
      <c r="A4039" s="1332">
        <v>44503</v>
      </c>
      <c r="B4039" s="1163" t="s">
        <v>5698</v>
      </c>
      <c r="C4039" s="955" t="s">
        <v>9778</v>
      </c>
      <c r="D4039" s="966"/>
      <c r="E4039" s="977" t="s">
        <v>5700</v>
      </c>
      <c r="F4039" s="972"/>
      <c r="G4039" s="970"/>
      <c r="H4039" s="967"/>
      <c r="I4039" s="970"/>
      <c r="J4039" s="967"/>
      <c r="K4039" s="970"/>
      <c r="L4039" s="967"/>
      <c r="M4039" s="970"/>
      <c r="N4039" s="967"/>
      <c r="O4039" s="970"/>
      <c r="P4039" s="967"/>
      <c r="Q4039" s="970"/>
      <c r="R4039" s="967"/>
      <c r="S4039" s="970"/>
      <c r="T4039" s="967"/>
      <c r="U4039" s="970"/>
      <c r="V4039" s="967"/>
      <c r="W4039" s="970"/>
      <c r="X4039" s="1261"/>
      <c r="Y4039" s="967"/>
      <c r="Z4039" s="1032"/>
    </row>
    <row r="4040" spans="1:26" ht="12.6" hidden="1" customHeight="1" outlineLevel="2">
      <c r="A4040" s="1332">
        <v>44503</v>
      </c>
      <c r="B4040" s="1163" t="s">
        <v>5698</v>
      </c>
      <c r="C4040" s="955" t="s">
        <v>9779</v>
      </c>
      <c r="D4040" s="966"/>
      <c r="E4040" s="968"/>
      <c r="F4040" s="972"/>
      <c r="G4040" s="973" t="s">
        <v>5700</v>
      </c>
      <c r="H4040" s="967"/>
      <c r="I4040" s="970"/>
      <c r="J4040" s="967"/>
      <c r="K4040" s="970"/>
      <c r="L4040" s="967"/>
      <c r="M4040" s="970"/>
      <c r="N4040" s="967"/>
      <c r="O4040" s="970"/>
      <c r="P4040" s="967"/>
      <c r="Q4040" s="970"/>
      <c r="R4040" s="967"/>
      <c r="S4040" s="970"/>
      <c r="T4040" s="967"/>
      <c r="U4040" s="970"/>
      <c r="V4040" s="967"/>
      <c r="W4040" s="970"/>
      <c r="X4040" s="1261"/>
      <c r="Y4040" s="967"/>
      <c r="Z4040" s="1032"/>
    </row>
    <row r="4041" spans="1:26" ht="12.6" hidden="1" customHeight="1" outlineLevel="2">
      <c r="A4041" s="1332">
        <v>44503</v>
      </c>
      <c r="B4041" s="1163" t="s">
        <v>5698</v>
      </c>
      <c r="C4041" s="955" t="s">
        <v>9780</v>
      </c>
      <c r="D4041" s="966"/>
      <c r="E4041" s="968"/>
      <c r="F4041" s="969" t="s">
        <v>5700</v>
      </c>
      <c r="G4041" s="970"/>
      <c r="H4041" s="967"/>
      <c r="I4041" s="970"/>
      <c r="J4041" s="967"/>
      <c r="K4041" s="970"/>
      <c r="L4041" s="967"/>
      <c r="M4041" s="970"/>
      <c r="N4041" s="967"/>
      <c r="O4041" s="970"/>
      <c r="P4041" s="967"/>
      <c r="Q4041" s="970"/>
      <c r="R4041" s="967"/>
      <c r="S4041" s="970"/>
      <c r="T4041" s="967"/>
      <c r="U4041" s="970"/>
      <c r="V4041" s="967"/>
      <c r="W4041" s="970"/>
      <c r="X4041" s="1261"/>
      <c r="Y4041" s="967"/>
      <c r="Z4041" s="1032"/>
    </row>
    <row r="4042" spans="1:26" ht="12.6" hidden="1" customHeight="1" outlineLevel="2">
      <c r="A4042" s="1332">
        <v>44503</v>
      </c>
      <c r="B4042" s="1163" t="s">
        <v>5698</v>
      </c>
      <c r="C4042" s="955" t="s">
        <v>9781</v>
      </c>
      <c r="D4042" s="966"/>
      <c r="E4042" s="968"/>
      <c r="F4042" s="972"/>
      <c r="G4042" s="973" t="s">
        <v>5700</v>
      </c>
      <c r="H4042" s="967"/>
      <c r="I4042" s="970"/>
      <c r="J4042" s="967"/>
      <c r="K4042" s="970"/>
      <c r="L4042" s="967"/>
      <c r="M4042" s="970"/>
      <c r="N4042" s="967"/>
      <c r="O4042" s="970"/>
      <c r="P4042" s="967"/>
      <c r="Q4042" s="970"/>
      <c r="R4042" s="967"/>
      <c r="S4042" s="970"/>
      <c r="T4042" s="967"/>
      <c r="U4042" s="970"/>
      <c r="V4042" s="967"/>
      <c r="W4042" s="970"/>
      <c r="X4042" s="1261"/>
      <c r="Y4042" s="967"/>
      <c r="Z4042" s="1032"/>
    </row>
    <row r="4043" spans="1:26" ht="12.6" hidden="1" customHeight="1" outlineLevel="2">
      <c r="A4043" s="1332">
        <v>44503</v>
      </c>
      <c r="B4043" s="1163" t="s">
        <v>5698</v>
      </c>
      <c r="C4043" s="955" t="s">
        <v>9782</v>
      </c>
      <c r="D4043" s="975" t="s">
        <v>5700</v>
      </c>
      <c r="E4043" s="968"/>
      <c r="F4043" s="972"/>
      <c r="G4043" s="970"/>
      <c r="H4043" s="967"/>
      <c r="I4043" s="970"/>
      <c r="J4043" s="967"/>
      <c r="K4043" s="970"/>
      <c r="L4043" s="967"/>
      <c r="M4043" s="970"/>
      <c r="N4043" s="967"/>
      <c r="O4043" s="970"/>
      <c r="P4043" s="967"/>
      <c r="Q4043" s="970"/>
      <c r="R4043" s="967"/>
      <c r="S4043" s="970"/>
      <c r="T4043" s="967"/>
      <c r="U4043" s="970"/>
      <c r="V4043" s="967"/>
      <c r="W4043" s="970"/>
      <c r="X4043" s="1261"/>
      <c r="Y4043" s="967"/>
      <c r="Z4043" s="1333" t="s">
        <v>9597</v>
      </c>
    </row>
    <row r="4044" spans="1:26" ht="12.6" hidden="1" customHeight="1" outlineLevel="2">
      <c r="A4044" s="1332">
        <v>44503</v>
      </c>
      <c r="B4044" s="1163" t="s">
        <v>5698</v>
      </c>
      <c r="C4044" s="955" t="s">
        <v>9783</v>
      </c>
      <c r="D4044" s="966"/>
      <c r="E4044" s="968"/>
      <c r="F4044" s="972"/>
      <c r="G4044" s="970"/>
      <c r="H4044" s="967"/>
      <c r="I4044" s="970"/>
      <c r="J4044" s="967"/>
      <c r="K4044" s="970"/>
      <c r="L4044" s="967"/>
      <c r="M4044" s="970"/>
      <c r="N4044" s="967"/>
      <c r="O4044" s="973" t="s">
        <v>5700</v>
      </c>
      <c r="P4044" s="967"/>
      <c r="Q4044" s="970"/>
      <c r="R4044" s="967"/>
      <c r="S4044" s="970"/>
      <c r="T4044" s="967"/>
      <c r="U4044" s="970"/>
      <c r="V4044" s="967"/>
      <c r="W4044" s="970"/>
      <c r="X4044" s="1261"/>
      <c r="Y4044" s="967"/>
      <c r="Z4044" s="1032"/>
    </row>
    <row r="4045" spans="1:26" ht="12.6" hidden="1" customHeight="1" outlineLevel="2">
      <c r="A4045" s="1332">
        <v>44503</v>
      </c>
      <c r="B4045" s="1163" t="s">
        <v>5698</v>
      </c>
      <c r="C4045" s="955" t="s">
        <v>9784</v>
      </c>
      <c r="D4045" s="966"/>
      <c r="E4045" s="968"/>
      <c r="F4045" s="972"/>
      <c r="G4045" s="970"/>
      <c r="H4045" s="967"/>
      <c r="I4045" s="970"/>
      <c r="J4045" s="974" t="s">
        <v>5700</v>
      </c>
      <c r="K4045" s="970"/>
      <c r="L4045" s="967"/>
      <c r="M4045" s="970"/>
      <c r="N4045" s="967"/>
      <c r="O4045" s="973" t="s">
        <v>5700</v>
      </c>
      <c r="P4045" s="967"/>
      <c r="Q4045" s="970"/>
      <c r="R4045" s="967"/>
      <c r="S4045" s="970"/>
      <c r="T4045" s="967"/>
      <c r="U4045" s="970"/>
      <c r="V4045" s="967"/>
      <c r="W4045" s="970"/>
      <c r="X4045" s="1261"/>
      <c r="Y4045" s="967"/>
      <c r="Z4045" s="1032"/>
    </row>
    <row r="4046" spans="1:26" ht="25.2" hidden="1" customHeight="1" outlineLevel="1" collapsed="1">
      <c r="A4046" s="978">
        <v>44504</v>
      </c>
      <c r="B4046" s="1163" t="s">
        <v>5698</v>
      </c>
      <c r="C4046" s="955" t="s">
        <v>9785</v>
      </c>
      <c r="D4046" s="975" t="s">
        <v>5700</v>
      </c>
      <c r="E4046" s="968"/>
      <c r="F4046" s="972"/>
      <c r="G4046" s="970"/>
      <c r="H4046" s="967"/>
      <c r="I4046" s="970"/>
      <c r="J4046" s="967"/>
      <c r="K4046" s="970"/>
      <c r="L4046" s="967"/>
      <c r="M4046" s="970"/>
      <c r="N4046" s="967"/>
      <c r="O4046" s="970"/>
      <c r="P4046" s="967"/>
      <c r="Q4046" s="970"/>
      <c r="R4046" s="967"/>
      <c r="S4046" s="970"/>
      <c r="T4046" s="967"/>
      <c r="U4046" s="970"/>
      <c r="V4046" s="967"/>
      <c r="W4046" s="970"/>
      <c r="X4046" s="1261"/>
      <c r="Y4046" s="967"/>
      <c r="Z4046" s="1032"/>
    </row>
    <row r="4047" spans="1:26" ht="12.6" hidden="1" customHeight="1" outlineLevel="2">
      <c r="A4047" s="978">
        <v>44504</v>
      </c>
      <c r="B4047" s="1163" t="s">
        <v>5698</v>
      </c>
      <c r="C4047" s="955" t="s">
        <v>9786</v>
      </c>
      <c r="D4047" s="966"/>
      <c r="E4047" s="968"/>
      <c r="F4047" s="972"/>
      <c r="G4047" s="970"/>
      <c r="H4047" s="967"/>
      <c r="I4047" s="970"/>
      <c r="J4047" s="967"/>
      <c r="K4047" s="973" t="s">
        <v>5700</v>
      </c>
      <c r="L4047" s="967"/>
      <c r="M4047" s="970"/>
      <c r="N4047" s="967"/>
      <c r="O4047" s="970"/>
      <c r="P4047" s="967"/>
      <c r="Q4047" s="970"/>
      <c r="R4047" s="967"/>
      <c r="S4047" s="970"/>
      <c r="T4047" s="967"/>
      <c r="U4047" s="970"/>
      <c r="V4047" s="967"/>
      <c r="W4047" s="970"/>
      <c r="X4047" s="1261"/>
      <c r="Y4047" s="967"/>
      <c r="Z4047" s="1032"/>
    </row>
    <row r="4048" spans="1:26" ht="12.6" hidden="1" customHeight="1" outlineLevel="2">
      <c r="A4048" s="978">
        <v>44504</v>
      </c>
      <c r="B4048" s="1163" t="s">
        <v>5698</v>
      </c>
      <c r="C4048" s="955" t="s">
        <v>9787</v>
      </c>
      <c r="D4048" s="975" t="s">
        <v>5700</v>
      </c>
      <c r="E4048" s="968"/>
      <c r="F4048" s="969" t="s">
        <v>5700</v>
      </c>
      <c r="G4048" s="970"/>
      <c r="H4048" s="967"/>
      <c r="I4048" s="970"/>
      <c r="J4048" s="967"/>
      <c r="K4048" s="970"/>
      <c r="L4048" s="967"/>
      <c r="M4048" s="970"/>
      <c r="N4048" s="967"/>
      <c r="O4048" s="970"/>
      <c r="P4048" s="967"/>
      <c r="Q4048" s="970"/>
      <c r="R4048" s="967"/>
      <c r="S4048" s="970"/>
      <c r="T4048" s="967"/>
      <c r="U4048" s="970"/>
      <c r="V4048" s="967"/>
      <c r="W4048" s="970"/>
      <c r="X4048" s="1261"/>
      <c r="Y4048" s="967"/>
      <c r="Z4048" s="1032"/>
    </row>
    <row r="4049" spans="1:24" ht="12.6" hidden="1" customHeight="1" outlineLevel="2">
      <c r="A4049" s="978">
        <v>44504</v>
      </c>
      <c r="B4049" s="1163" t="s">
        <v>5698</v>
      </c>
      <c r="C4049" s="955" t="s">
        <v>9788</v>
      </c>
      <c r="D4049" s="966"/>
      <c r="E4049" s="968"/>
      <c r="F4049" s="972"/>
      <c r="G4049" s="970"/>
      <c r="H4049" s="967"/>
      <c r="I4049" s="970"/>
      <c r="J4049" s="967"/>
      <c r="K4049" s="970"/>
      <c r="L4049" s="967"/>
      <c r="M4049" s="970"/>
      <c r="N4049" s="967"/>
      <c r="O4049" s="970"/>
      <c r="P4049" s="967"/>
      <c r="Q4049" s="970"/>
      <c r="R4049" s="974" t="s">
        <v>5700</v>
      </c>
      <c r="S4049" s="970"/>
      <c r="T4049" s="967"/>
      <c r="U4049" s="970"/>
      <c r="V4049" s="967"/>
      <c r="W4049" s="970"/>
      <c r="X4049" s="1261"/>
    </row>
    <row r="4050" spans="1:24" ht="12.6" hidden="1" customHeight="1" outlineLevel="2">
      <c r="A4050" s="978">
        <v>44504</v>
      </c>
      <c r="B4050" s="1163" t="s">
        <v>5698</v>
      </c>
      <c r="C4050" s="955" t="s">
        <v>7126</v>
      </c>
      <c r="D4050" s="966"/>
      <c r="E4050" s="968"/>
      <c r="F4050" s="972"/>
      <c r="G4050" s="970"/>
      <c r="H4050" s="967"/>
      <c r="I4050" s="970"/>
      <c r="J4050" s="967"/>
      <c r="K4050" s="970"/>
      <c r="L4050" s="967"/>
      <c r="M4050" s="970"/>
      <c r="N4050" s="967"/>
      <c r="O4050" s="970"/>
      <c r="P4050" s="974" t="s">
        <v>5700</v>
      </c>
      <c r="Q4050" s="970"/>
      <c r="R4050" s="967"/>
      <c r="S4050" s="970"/>
      <c r="T4050" s="967"/>
      <c r="U4050" s="970"/>
      <c r="V4050" s="967"/>
      <c r="W4050" s="970"/>
      <c r="X4050" s="1261"/>
    </row>
    <row r="4051" spans="1:24" ht="12.6" hidden="1" customHeight="1" outlineLevel="2">
      <c r="A4051" s="978">
        <v>44504</v>
      </c>
      <c r="B4051" s="1163" t="s">
        <v>5698</v>
      </c>
      <c r="C4051" s="955" t="s">
        <v>9789</v>
      </c>
      <c r="D4051" s="966"/>
      <c r="E4051" s="968"/>
      <c r="F4051" s="972"/>
      <c r="G4051" s="970"/>
      <c r="H4051" s="967"/>
      <c r="I4051" s="970"/>
      <c r="J4051" s="967"/>
      <c r="K4051" s="970"/>
      <c r="L4051" s="967"/>
      <c r="M4051" s="970"/>
      <c r="N4051" s="967"/>
      <c r="O4051" s="970"/>
      <c r="P4051" s="967"/>
      <c r="Q4051" s="970"/>
      <c r="R4051" s="967"/>
      <c r="S4051" s="970"/>
      <c r="T4051" s="974" t="s">
        <v>5700</v>
      </c>
      <c r="U4051" s="970"/>
      <c r="V4051" s="967"/>
      <c r="W4051" s="970"/>
      <c r="X4051" s="1261"/>
    </row>
    <row r="4052" spans="1:24" ht="12.6" hidden="1" customHeight="1" outlineLevel="2">
      <c r="A4052" s="978">
        <v>44504</v>
      </c>
      <c r="B4052" s="1163" t="s">
        <v>5745</v>
      </c>
      <c r="C4052" s="955" t="s">
        <v>9790</v>
      </c>
      <c r="D4052" s="966"/>
      <c r="E4052" s="968"/>
      <c r="F4052" s="972"/>
      <c r="G4052" s="970"/>
      <c r="H4052" s="967"/>
      <c r="I4052" s="970"/>
      <c r="J4052" s="967"/>
      <c r="K4052" s="970"/>
      <c r="L4052" s="967"/>
      <c r="M4052" s="970"/>
      <c r="N4052" s="967"/>
      <c r="O4052" s="970"/>
      <c r="P4052" s="974" t="s">
        <v>5700</v>
      </c>
      <c r="Q4052" s="970"/>
      <c r="R4052" s="967"/>
      <c r="S4052" s="970"/>
      <c r="T4052" s="967"/>
      <c r="U4052" s="970"/>
      <c r="V4052" s="967"/>
      <c r="W4052" s="970"/>
      <c r="X4052" s="1261"/>
    </row>
    <row r="4053" spans="1:24" ht="12.6" hidden="1" customHeight="1" outlineLevel="2">
      <c r="A4053" s="978">
        <v>44504</v>
      </c>
      <c r="B4053" s="1163" t="s">
        <v>5698</v>
      </c>
      <c r="C4053" s="955" t="s">
        <v>9791</v>
      </c>
      <c r="D4053" s="975" t="s">
        <v>5700</v>
      </c>
      <c r="E4053" s="968"/>
      <c r="F4053" s="972"/>
      <c r="G4053" s="970"/>
      <c r="H4053" s="967"/>
      <c r="I4053" s="970"/>
      <c r="J4053" s="967"/>
      <c r="K4053" s="970"/>
      <c r="L4053" s="967"/>
      <c r="M4053" s="970"/>
      <c r="N4053" s="967"/>
      <c r="O4053" s="970"/>
      <c r="P4053" s="967"/>
      <c r="Q4053" s="970"/>
      <c r="R4053" s="967"/>
      <c r="S4053" s="970"/>
      <c r="T4053" s="967"/>
      <c r="U4053" s="970"/>
      <c r="V4053" s="967"/>
      <c r="W4053" s="970"/>
      <c r="X4053" s="1261"/>
    </row>
    <row r="4054" spans="1:24" ht="12.6" hidden="1" customHeight="1" outlineLevel="2">
      <c r="A4054" s="978">
        <v>44504</v>
      </c>
      <c r="B4054" s="1163" t="s">
        <v>5739</v>
      </c>
      <c r="C4054" s="955" t="s">
        <v>9792</v>
      </c>
      <c r="D4054" s="966"/>
      <c r="E4054" s="977" t="s">
        <v>5700</v>
      </c>
      <c r="F4054" s="969" t="s">
        <v>5700</v>
      </c>
      <c r="G4054" s="970"/>
      <c r="H4054" s="967"/>
      <c r="I4054" s="970"/>
      <c r="J4054" s="967"/>
      <c r="K4054" s="970"/>
      <c r="L4054" s="967"/>
      <c r="M4054" s="970"/>
      <c r="N4054" s="967"/>
      <c r="O4054" s="970"/>
      <c r="P4054" s="967"/>
      <c r="Q4054" s="970"/>
      <c r="R4054" s="967"/>
      <c r="S4054" s="970"/>
      <c r="T4054" s="967"/>
      <c r="U4054" s="970"/>
      <c r="V4054" s="967"/>
      <c r="W4054" s="970"/>
      <c r="X4054" s="1261"/>
    </row>
    <row r="4055" spans="1:24" ht="25.2" hidden="1" customHeight="1" outlineLevel="2">
      <c r="A4055" s="978">
        <v>44504</v>
      </c>
      <c r="B4055" s="1163" t="s">
        <v>5698</v>
      </c>
      <c r="C4055" s="955" t="s">
        <v>9793</v>
      </c>
      <c r="D4055" s="966"/>
      <c r="E4055" s="968"/>
      <c r="F4055" s="969" t="s">
        <v>5700</v>
      </c>
      <c r="G4055" s="970"/>
      <c r="H4055" s="967"/>
      <c r="I4055" s="970"/>
      <c r="J4055" s="967"/>
      <c r="K4055" s="970"/>
      <c r="L4055" s="967"/>
      <c r="M4055" s="970"/>
      <c r="N4055" s="967"/>
      <c r="O4055" s="970"/>
      <c r="P4055" s="967"/>
      <c r="Q4055" s="970"/>
      <c r="R4055" s="967"/>
      <c r="S4055" s="970"/>
      <c r="T4055" s="967"/>
      <c r="U4055" s="970"/>
      <c r="V4055" s="967"/>
      <c r="W4055" s="970"/>
      <c r="X4055" s="1261"/>
    </row>
    <row r="4056" spans="1:24" ht="25.2" hidden="1" customHeight="1" outlineLevel="2">
      <c r="A4056" s="978">
        <v>44504</v>
      </c>
      <c r="B4056" s="1163" t="s">
        <v>5698</v>
      </c>
      <c r="C4056" s="955" t="s">
        <v>9794</v>
      </c>
      <c r="D4056" s="966"/>
      <c r="E4056" s="977" t="s">
        <v>5700</v>
      </c>
      <c r="F4056" s="972"/>
      <c r="G4056" s="970"/>
      <c r="H4056" s="967"/>
      <c r="I4056" s="970"/>
      <c r="J4056" s="967"/>
      <c r="K4056" s="970"/>
      <c r="L4056" s="967"/>
      <c r="M4056" s="970"/>
      <c r="N4056" s="967"/>
      <c r="O4056" s="970"/>
      <c r="P4056" s="967"/>
      <c r="Q4056" s="970"/>
      <c r="R4056" s="967"/>
      <c r="S4056" s="970"/>
      <c r="T4056" s="967"/>
      <c r="U4056" s="970"/>
      <c r="V4056" s="967"/>
      <c r="W4056" s="970"/>
      <c r="X4056" s="1261"/>
    </row>
    <row r="4057" spans="1:24" ht="25.2" hidden="1" customHeight="1" outlineLevel="2">
      <c r="A4057" s="978">
        <v>44504</v>
      </c>
      <c r="B4057" s="1163" t="s">
        <v>5698</v>
      </c>
      <c r="C4057" s="955" t="s">
        <v>9795</v>
      </c>
      <c r="D4057" s="966"/>
      <c r="E4057" s="968"/>
      <c r="F4057" s="969" t="s">
        <v>5700</v>
      </c>
      <c r="G4057" s="970"/>
      <c r="H4057" s="967"/>
      <c r="I4057" s="970"/>
      <c r="J4057" s="967"/>
      <c r="K4057" s="970"/>
      <c r="L4057" s="967"/>
      <c r="M4057" s="970"/>
      <c r="N4057" s="967"/>
      <c r="O4057" s="970"/>
      <c r="P4057" s="967"/>
      <c r="Q4057" s="970"/>
      <c r="R4057" s="967"/>
      <c r="S4057" s="970"/>
      <c r="T4057" s="967"/>
      <c r="U4057" s="970"/>
      <c r="V4057" s="967"/>
      <c r="W4057" s="970"/>
      <c r="X4057" s="1261"/>
    </row>
    <row r="4058" spans="1:24" ht="12.6" hidden="1" customHeight="1" outlineLevel="1" collapsed="1">
      <c r="A4058" s="979">
        <v>44505</v>
      </c>
      <c r="B4058" s="1163" t="s">
        <v>5698</v>
      </c>
      <c r="C4058" s="955" t="s">
        <v>9796</v>
      </c>
      <c r="D4058" s="966"/>
      <c r="E4058" s="977" t="s">
        <v>5700</v>
      </c>
      <c r="F4058" s="972"/>
      <c r="G4058" s="970"/>
      <c r="H4058" s="967"/>
      <c r="I4058" s="970"/>
      <c r="J4058" s="967"/>
      <c r="K4058" s="970"/>
      <c r="L4058" s="967"/>
      <c r="M4058" s="970"/>
      <c r="N4058" s="967"/>
      <c r="O4058" s="970"/>
      <c r="P4058" s="967"/>
      <c r="Q4058" s="970"/>
      <c r="R4058" s="967"/>
      <c r="S4058" s="970"/>
      <c r="T4058" s="967"/>
      <c r="U4058" s="970"/>
      <c r="V4058" s="967"/>
      <c r="W4058" s="970"/>
      <c r="X4058" s="1261"/>
    </row>
    <row r="4059" spans="1:24" ht="12.6" hidden="1" customHeight="1" outlineLevel="2">
      <c r="A4059" s="979">
        <v>44505</v>
      </c>
      <c r="B4059" s="1163" t="s">
        <v>5698</v>
      </c>
      <c r="C4059" s="955" t="s">
        <v>9797</v>
      </c>
      <c r="D4059" s="966"/>
      <c r="E4059" s="968"/>
      <c r="F4059" s="972"/>
      <c r="G4059" s="970"/>
      <c r="H4059" s="967"/>
      <c r="I4059" s="970"/>
      <c r="J4059" s="967"/>
      <c r="K4059" s="970"/>
      <c r="L4059" s="974" t="s">
        <v>5700</v>
      </c>
      <c r="M4059" s="970"/>
      <c r="N4059" s="967"/>
      <c r="O4059" s="970"/>
      <c r="P4059" s="967"/>
      <c r="Q4059" s="973" t="s">
        <v>5700</v>
      </c>
      <c r="R4059" s="967"/>
      <c r="S4059" s="970"/>
      <c r="T4059" s="967"/>
      <c r="U4059" s="970"/>
      <c r="V4059" s="967"/>
      <c r="W4059" s="970"/>
      <c r="X4059" s="1261"/>
    </row>
    <row r="4060" spans="1:24" ht="12.6" hidden="1" customHeight="1" outlineLevel="2">
      <c r="A4060" s="979">
        <v>44505</v>
      </c>
      <c r="B4060" s="1163" t="s">
        <v>5698</v>
      </c>
      <c r="C4060" s="955" t="s">
        <v>9798</v>
      </c>
      <c r="D4060" s="966"/>
      <c r="E4060" s="977" t="s">
        <v>5700</v>
      </c>
      <c r="F4060" s="972"/>
      <c r="G4060" s="970"/>
      <c r="H4060" s="967"/>
      <c r="I4060" s="970"/>
      <c r="J4060" s="967"/>
      <c r="K4060" s="970"/>
      <c r="L4060" s="967"/>
      <c r="M4060" s="970"/>
      <c r="N4060" s="967"/>
      <c r="O4060" s="970"/>
      <c r="P4060" s="967"/>
      <c r="Q4060" s="970"/>
      <c r="R4060" s="967"/>
      <c r="S4060" s="970"/>
      <c r="T4060" s="967"/>
      <c r="U4060" s="970"/>
      <c r="V4060" s="967"/>
      <c r="W4060" s="970"/>
      <c r="X4060" s="1261"/>
    </row>
    <row r="4061" spans="1:24" ht="12.6" hidden="1" customHeight="1" outlineLevel="2">
      <c r="A4061" s="979">
        <v>44505</v>
      </c>
      <c r="B4061" s="1163" t="s">
        <v>5698</v>
      </c>
      <c r="C4061" s="955" t="s">
        <v>9799</v>
      </c>
      <c r="D4061" s="966"/>
      <c r="E4061" s="968"/>
      <c r="F4061" s="972"/>
      <c r="G4061" s="970"/>
      <c r="H4061" s="967"/>
      <c r="I4061" s="970"/>
      <c r="J4061" s="967"/>
      <c r="K4061" s="970"/>
      <c r="L4061" s="967"/>
      <c r="M4061" s="970"/>
      <c r="N4061" s="967"/>
      <c r="O4061" s="970"/>
      <c r="P4061" s="974" t="s">
        <v>5700</v>
      </c>
      <c r="Q4061" s="970"/>
      <c r="R4061" s="967"/>
      <c r="S4061" s="970"/>
      <c r="T4061" s="967"/>
      <c r="U4061" s="970"/>
      <c r="V4061" s="967"/>
      <c r="W4061" s="970"/>
      <c r="X4061" s="1261"/>
    </row>
    <row r="4062" spans="1:24" ht="12.6" hidden="1" customHeight="1" outlineLevel="2">
      <c r="A4062" s="979">
        <v>44505</v>
      </c>
      <c r="B4062" s="1163" t="s">
        <v>5847</v>
      </c>
      <c r="C4062" s="955" t="s">
        <v>9800</v>
      </c>
      <c r="D4062" s="966"/>
      <c r="E4062" s="968"/>
      <c r="F4062" s="972"/>
      <c r="G4062" s="970"/>
      <c r="H4062" s="967"/>
      <c r="I4062" s="970"/>
      <c r="J4062" s="967"/>
      <c r="K4062" s="970"/>
      <c r="L4062" s="967"/>
      <c r="M4062" s="970"/>
      <c r="N4062" s="967"/>
      <c r="O4062" s="970"/>
      <c r="P4062" s="967"/>
      <c r="Q4062" s="970"/>
      <c r="R4062" s="967"/>
      <c r="S4062" s="970"/>
      <c r="T4062" s="967"/>
      <c r="U4062" s="970"/>
      <c r="V4062" s="974" t="s">
        <v>5700</v>
      </c>
      <c r="W4062" s="970"/>
      <c r="X4062" s="1261"/>
    </row>
    <row r="4063" spans="1:24" ht="12.6" hidden="1" customHeight="1" outlineLevel="2">
      <c r="A4063" s="979">
        <v>44505</v>
      </c>
      <c r="B4063" s="1163" t="s">
        <v>5745</v>
      </c>
      <c r="C4063" s="955" t="s">
        <v>9801</v>
      </c>
      <c r="D4063" s="975" t="s">
        <v>5700</v>
      </c>
      <c r="E4063" s="968"/>
      <c r="F4063" s="972"/>
      <c r="G4063" s="970"/>
      <c r="H4063" s="967"/>
      <c r="I4063" s="970"/>
      <c r="J4063" s="967"/>
      <c r="K4063" s="970"/>
      <c r="L4063" s="967"/>
      <c r="M4063" s="970"/>
      <c r="N4063" s="967"/>
      <c r="O4063" s="970"/>
      <c r="P4063" s="967"/>
      <c r="Q4063" s="970"/>
      <c r="R4063" s="967"/>
      <c r="S4063" s="970"/>
      <c r="T4063" s="967"/>
      <c r="U4063" s="970"/>
      <c r="V4063" s="967"/>
      <c r="W4063" s="970"/>
      <c r="X4063" s="1261"/>
    </row>
    <row r="4064" spans="1:24" ht="25.2" hidden="1" customHeight="1" outlineLevel="2">
      <c r="A4064" s="979">
        <v>44505</v>
      </c>
      <c r="B4064" s="1163" t="s">
        <v>5698</v>
      </c>
      <c r="C4064" s="955" t="s">
        <v>9802</v>
      </c>
      <c r="D4064" s="966"/>
      <c r="E4064" s="977" t="s">
        <v>5700</v>
      </c>
      <c r="F4064" s="972"/>
      <c r="G4064" s="970"/>
      <c r="H4064" s="967"/>
      <c r="I4064" s="970"/>
      <c r="J4064" s="967"/>
      <c r="K4064" s="970"/>
      <c r="L4064" s="967"/>
      <c r="M4064" s="970"/>
      <c r="N4064" s="967"/>
      <c r="O4064" s="970"/>
      <c r="P4064" s="967"/>
      <c r="Q4064" s="970"/>
      <c r="R4064" s="967"/>
      <c r="S4064" s="970"/>
      <c r="T4064" s="967"/>
      <c r="U4064" s="973" t="s">
        <v>5700</v>
      </c>
      <c r="V4064" s="967"/>
      <c r="W4064" s="970"/>
      <c r="X4064" s="1261"/>
    </row>
    <row r="4065" spans="1:26" ht="12.6" hidden="1" customHeight="1" outlineLevel="2">
      <c r="A4065" s="979">
        <v>44505</v>
      </c>
      <c r="B4065" s="1163" t="s">
        <v>5698</v>
      </c>
      <c r="C4065" s="955" t="s">
        <v>9803</v>
      </c>
      <c r="D4065" s="975"/>
      <c r="E4065" s="968"/>
      <c r="F4065" s="972"/>
      <c r="G4065" s="970"/>
      <c r="H4065" s="967"/>
      <c r="I4065" s="970"/>
      <c r="J4065" s="967"/>
      <c r="K4065" s="970"/>
      <c r="L4065" s="967"/>
      <c r="M4065" s="970"/>
      <c r="N4065" s="967"/>
      <c r="O4065" s="970"/>
      <c r="P4065" s="967"/>
      <c r="Q4065" s="970"/>
      <c r="R4065" s="974" t="s">
        <v>5700</v>
      </c>
      <c r="S4065" s="970"/>
      <c r="T4065" s="967"/>
      <c r="U4065" s="970"/>
      <c r="V4065" s="967"/>
      <c r="W4065" s="970"/>
      <c r="X4065" s="1261"/>
      <c r="Y4065" s="967"/>
      <c r="Z4065" s="1032"/>
    </row>
    <row r="4066" spans="1:26" ht="12.6" hidden="1" customHeight="1" outlineLevel="2">
      <c r="A4066" s="979">
        <v>44505</v>
      </c>
      <c r="B4066" s="1163" t="s">
        <v>5698</v>
      </c>
      <c r="C4066" s="955" t="s">
        <v>9804</v>
      </c>
      <c r="D4066" s="966"/>
      <c r="E4066" s="968"/>
      <c r="F4066" s="972"/>
      <c r="G4066" s="973" t="s">
        <v>5700</v>
      </c>
      <c r="H4066" s="967"/>
      <c r="I4066" s="970"/>
      <c r="J4066" s="967"/>
      <c r="K4066" s="970"/>
      <c r="L4066" s="967"/>
      <c r="M4066" s="970"/>
      <c r="N4066" s="967"/>
      <c r="O4066" s="970"/>
      <c r="P4066" s="967"/>
      <c r="Q4066" s="970"/>
      <c r="R4066" s="967"/>
      <c r="S4066" s="970"/>
      <c r="T4066" s="967"/>
      <c r="U4066" s="970"/>
      <c r="V4066" s="967"/>
      <c r="W4066" s="970"/>
      <c r="X4066" s="1261"/>
      <c r="Y4066" s="967"/>
      <c r="Z4066" s="1032"/>
    </row>
    <row r="4067" spans="1:26" ht="25.2" hidden="1" customHeight="1" outlineLevel="2">
      <c r="A4067" s="979">
        <v>44505</v>
      </c>
      <c r="B4067" s="1163" t="s">
        <v>5706</v>
      </c>
      <c r="C4067" s="955" t="s">
        <v>9805</v>
      </c>
      <c r="D4067" s="966"/>
      <c r="E4067" s="968"/>
      <c r="F4067" s="972"/>
      <c r="G4067" s="970"/>
      <c r="H4067" s="974" t="s">
        <v>5700</v>
      </c>
      <c r="I4067" s="973" t="s">
        <v>5700</v>
      </c>
      <c r="J4067" s="967"/>
      <c r="K4067" s="970"/>
      <c r="L4067" s="967"/>
      <c r="M4067" s="970"/>
      <c r="N4067" s="967"/>
      <c r="O4067" s="970"/>
      <c r="P4067" s="967"/>
      <c r="Q4067" s="970"/>
      <c r="R4067" s="967"/>
      <c r="S4067" s="970"/>
      <c r="T4067" s="967"/>
      <c r="U4067" s="970"/>
      <c r="V4067" s="967"/>
      <c r="W4067" s="970"/>
      <c r="X4067" s="1261"/>
      <c r="Y4067" s="967"/>
      <c r="Z4067" s="1032"/>
    </row>
    <row r="4068" spans="1:26" ht="12.6" hidden="1" customHeight="1" outlineLevel="2">
      <c r="A4068" s="979">
        <v>44505</v>
      </c>
      <c r="B4068" s="1163" t="s">
        <v>5698</v>
      </c>
      <c r="C4068" s="955" t="s">
        <v>9806</v>
      </c>
      <c r="D4068" s="966"/>
      <c r="E4068" s="968"/>
      <c r="F4068" s="972"/>
      <c r="G4068" s="970"/>
      <c r="H4068" s="974" t="s">
        <v>5700</v>
      </c>
      <c r="I4068" s="970"/>
      <c r="J4068" s="967"/>
      <c r="K4068" s="970"/>
      <c r="L4068" s="967"/>
      <c r="M4068" s="970"/>
      <c r="N4068" s="967"/>
      <c r="O4068" s="970"/>
      <c r="P4068" s="967"/>
      <c r="Q4068" s="970"/>
      <c r="R4068" s="967"/>
      <c r="S4068" s="970"/>
      <c r="T4068" s="967"/>
      <c r="U4068" s="970"/>
      <c r="V4068" s="967"/>
      <c r="W4068" s="970"/>
      <c r="X4068" s="1261"/>
      <c r="Y4068" s="967"/>
      <c r="Z4068" s="1032"/>
    </row>
    <row r="4069" spans="1:26" ht="25.2" hidden="1" customHeight="1" outlineLevel="2">
      <c r="A4069" s="979">
        <v>44505</v>
      </c>
      <c r="B4069" s="1163" t="s">
        <v>5698</v>
      </c>
      <c r="C4069" s="955" t="s">
        <v>9807</v>
      </c>
      <c r="D4069" s="975" t="s">
        <v>2368</v>
      </c>
      <c r="E4069" s="968"/>
      <c r="F4069" s="972"/>
      <c r="G4069" s="970"/>
      <c r="H4069" s="967"/>
      <c r="I4069" s="970"/>
      <c r="J4069" s="967"/>
      <c r="K4069" s="970"/>
      <c r="L4069" s="967"/>
      <c r="M4069" s="970"/>
      <c r="N4069" s="967"/>
      <c r="O4069" s="970"/>
      <c r="P4069" s="967"/>
      <c r="Q4069" s="970"/>
      <c r="R4069" s="967"/>
      <c r="S4069" s="970"/>
      <c r="T4069" s="967"/>
      <c r="U4069" s="970"/>
      <c r="V4069" s="967"/>
      <c r="W4069" s="970"/>
      <c r="X4069" s="1261"/>
      <c r="Y4069" s="967"/>
      <c r="Z4069" s="1032"/>
    </row>
    <row r="4070" spans="1:26" ht="12.6" hidden="1" customHeight="1" outlineLevel="2">
      <c r="A4070" s="979">
        <v>44505</v>
      </c>
      <c r="B4070" s="1163" t="s">
        <v>5698</v>
      </c>
      <c r="C4070" s="955" t="s">
        <v>9808</v>
      </c>
      <c r="D4070" s="966"/>
      <c r="E4070" s="968"/>
      <c r="F4070" s="972"/>
      <c r="G4070" s="970"/>
      <c r="H4070" s="974" t="s">
        <v>5700</v>
      </c>
      <c r="I4070" s="970"/>
      <c r="J4070" s="967"/>
      <c r="K4070" s="970"/>
      <c r="L4070" s="967"/>
      <c r="M4070" s="973" t="s">
        <v>5700</v>
      </c>
      <c r="N4070" s="967"/>
      <c r="O4070" s="970"/>
      <c r="P4070" s="967"/>
      <c r="Q4070" s="970"/>
      <c r="R4070" s="967"/>
      <c r="S4070" s="970"/>
      <c r="T4070" s="967"/>
      <c r="U4070" s="970"/>
      <c r="V4070" s="967"/>
      <c r="W4070" s="970"/>
      <c r="X4070" s="1261"/>
      <c r="Y4070" s="967"/>
      <c r="Z4070" s="1032"/>
    </row>
    <row r="4071" spans="1:26" ht="12.6" hidden="1" customHeight="1" outlineLevel="2">
      <c r="A4071" s="979">
        <v>44505</v>
      </c>
      <c r="B4071" s="1163" t="s">
        <v>5698</v>
      </c>
      <c r="C4071" s="955" t="s">
        <v>9809</v>
      </c>
      <c r="D4071" s="966"/>
      <c r="E4071" s="977" t="s">
        <v>5700</v>
      </c>
      <c r="F4071" s="972"/>
      <c r="G4071" s="970"/>
      <c r="H4071" s="967"/>
      <c r="I4071" s="970"/>
      <c r="J4071" s="967"/>
      <c r="K4071" s="970"/>
      <c r="L4071" s="967"/>
      <c r="M4071" s="970"/>
      <c r="N4071" s="967"/>
      <c r="O4071" s="970"/>
      <c r="P4071" s="967"/>
      <c r="Q4071" s="970"/>
      <c r="R4071" s="967"/>
      <c r="S4071" s="970"/>
      <c r="T4071" s="967"/>
      <c r="U4071" s="970"/>
      <c r="V4071" s="967"/>
      <c r="W4071" s="970"/>
      <c r="X4071" s="1261"/>
      <c r="Y4071" s="967"/>
      <c r="Z4071" s="1032"/>
    </row>
    <row r="4072" spans="1:26" ht="12.6" hidden="1" customHeight="1" outlineLevel="2">
      <c r="A4072" s="979">
        <v>44505</v>
      </c>
      <c r="B4072" s="1163" t="s">
        <v>5706</v>
      </c>
      <c r="C4072" s="955" t="s">
        <v>9810</v>
      </c>
      <c r="D4072" s="966"/>
      <c r="E4072" s="977"/>
      <c r="F4072" s="969" t="s">
        <v>5700</v>
      </c>
      <c r="G4072" s="970"/>
      <c r="H4072" s="967"/>
      <c r="I4072" s="970"/>
      <c r="J4072" s="967"/>
      <c r="K4072" s="970"/>
      <c r="L4072" s="967"/>
      <c r="M4072" s="970"/>
      <c r="N4072" s="967"/>
      <c r="O4072" s="970"/>
      <c r="P4072" s="967"/>
      <c r="Q4072" s="970"/>
      <c r="R4072" s="967"/>
      <c r="S4072" s="970"/>
      <c r="T4072" s="967"/>
      <c r="U4072" s="970"/>
      <c r="V4072" s="967"/>
      <c r="W4072" s="970"/>
      <c r="X4072" s="1261"/>
      <c r="Y4072" s="967"/>
      <c r="Z4072" s="1032"/>
    </row>
    <row r="4073" spans="1:26" ht="12.6" hidden="1" customHeight="1" outlineLevel="2">
      <c r="A4073" s="979">
        <v>44505</v>
      </c>
      <c r="B4073" s="1163" t="s">
        <v>5698</v>
      </c>
      <c r="C4073" s="955" t="s">
        <v>9811</v>
      </c>
      <c r="D4073" s="966"/>
      <c r="E4073" s="968"/>
      <c r="F4073" s="972"/>
      <c r="G4073" s="970"/>
      <c r="H4073" s="967"/>
      <c r="I4073" s="970"/>
      <c r="J4073" s="967"/>
      <c r="K4073" s="970"/>
      <c r="L4073" s="967"/>
      <c r="M4073" s="970"/>
      <c r="N4073" s="967"/>
      <c r="O4073" s="970"/>
      <c r="P4073" s="974" t="s">
        <v>5700</v>
      </c>
      <c r="Q4073" s="970"/>
      <c r="R4073" s="967"/>
      <c r="S4073" s="970"/>
      <c r="T4073" s="967"/>
      <c r="U4073" s="970"/>
      <c r="V4073" s="967"/>
      <c r="W4073" s="970"/>
      <c r="X4073" s="1261"/>
      <c r="Y4073" s="967"/>
      <c r="Z4073" s="1032"/>
    </row>
    <row r="4074" spans="1:26" ht="12.6" hidden="1" customHeight="1" outlineLevel="2">
      <c r="A4074" s="979">
        <v>44505</v>
      </c>
      <c r="B4074" s="1163" t="s">
        <v>5698</v>
      </c>
      <c r="C4074" s="955" t="s">
        <v>9812</v>
      </c>
      <c r="D4074" s="966"/>
      <c r="E4074" s="968"/>
      <c r="F4074" s="969" t="s">
        <v>5700</v>
      </c>
      <c r="G4074" s="970"/>
      <c r="H4074" s="967"/>
      <c r="I4074" s="970"/>
      <c r="J4074" s="967"/>
      <c r="K4074" s="970"/>
      <c r="L4074" s="967"/>
      <c r="M4074" s="970"/>
      <c r="N4074" s="967"/>
      <c r="O4074" s="970"/>
      <c r="P4074" s="967"/>
      <c r="Q4074" s="970"/>
      <c r="R4074" s="967"/>
      <c r="S4074" s="970"/>
      <c r="T4074" s="967"/>
      <c r="U4074" s="970"/>
      <c r="V4074" s="967"/>
      <c r="W4074" s="970"/>
      <c r="X4074" s="1261"/>
      <c r="Y4074" s="967"/>
      <c r="Z4074" s="1032"/>
    </row>
    <row r="4075" spans="1:26" ht="12.6" hidden="1" customHeight="1" outlineLevel="2">
      <c r="A4075" s="979">
        <v>44505</v>
      </c>
      <c r="B4075" s="1163" t="s">
        <v>5698</v>
      </c>
      <c r="C4075" s="955" t="s">
        <v>9813</v>
      </c>
      <c r="D4075" s="966"/>
      <c r="E4075" s="968"/>
      <c r="F4075" s="972"/>
      <c r="G4075" s="970"/>
      <c r="H4075" s="967"/>
      <c r="I4075" s="970"/>
      <c r="J4075" s="967"/>
      <c r="K4075" s="970"/>
      <c r="L4075" s="967"/>
      <c r="M4075" s="970"/>
      <c r="N4075" s="967"/>
      <c r="O4075" s="970"/>
      <c r="P4075" s="967"/>
      <c r="Q4075" s="973" t="s">
        <v>5700</v>
      </c>
      <c r="R4075" s="967"/>
      <c r="S4075" s="970"/>
      <c r="T4075" s="967"/>
      <c r="U4075" s="970"/>
      <c r="V4075" s="967"/>
      <c r="W4075" s="970"/>
      <c r="X4075" s="1261"/>
      <c r="Y4075" s="967"/>
      <c r="Z4075" s="1032" t="s">
        <v>9814</v>
      </c>
    </row>
    <row r="4076" spans="1:26" ht="12.6" hidden="1" customHeight="1" outlineLevel="1" collapsed="1">
      <c r="A4076" s="1010">
        <v>44508</v>
      </c>
      <c r="B4076" s="1163" t="s">
        <v>5706</v>
      </c>
      <c r="C4076" s="955" t="s">
        <v>9815</v>
      </c>
      <c r="D4076" s="966"/>
      <c r="E4076" s="968"/>
      <c r="F4076" s="972"/>
      <c r="G4076" s="970"/>
      <c r="H4076" s="967"/>
      <c r="I4076" s="973" t="s">
        <v>5700</v>
      </c>
      <c r="J4076" s="967"/>
      <c r="K4076" s="970"/>
      <c r="L4076" s="967"/>
      <c r="M4076" s="970"/>
      <c r="N4076" s="967"/>
      <c r="O4076" s="970"/>
      <c r="P4076" s="974" t="s">
        <v>5700</v>
      </c>
      <c r="Q4076" s="970"/>
      <c r="R4076" s="967"/>
      <c r="S4076" s="970"/>
      <c r="T4076" s="967"/>
      <c r="U4076" s="970"/>
      <c r="V4076" s="967"/>
      <c r="W4076" s="970"/>
      <c r="X4076" s="1261"/>
      <c r="Y4076" s="967"/>
      <c r="Z4076" s="1032"/>
    </row>
    <row r="4077" spans="1:26" ht="37.799999999999997" hidden="1" customHeight="1" outlineLevel="2">
      <c r="A4077" s="1010">
        <v>44508</v>
      </c>
      <c r="B4077" s="1163" t="s">
        <v>5698</v>
      </c>
      <c r="C4077" s="955" t="s">
        <v>9816</v>
      </c>
      <c r="D4077" s="966"/>
      <c r="E4077" s="968"/>
      <c r="F4077" s="969" t="s">
        <v>5700</v>
      </c>
      <c r="G4077" s="970"/>
      <c r="H4077" s="967"/>
      <c r="I4077" s="970"/>
      <c r="J4077" s="967"/>
      <c r="K4077" s="970"/>
      <c r="L4077" s="967"/>
      <c r="M4077" s="970"/>
      <c r="N4077" s="967"/>
      <c r="O4077" s="973" t="s">
        <v>5700</v>
      </c>
      <c r="P4077" s="967"/>
      <c r="Q4077" s="970"/>
      <c r="R4077" s="967"/>
      <c r="S4077" s="970"/>
      <c r="T4077" s="974" t="s">
        <v>5700</v>
      </c>
      <c r="U4077" s="970"/>
      <c r="V4077" s="967"/>
      <c r="W4077" s="970"/>
      <c r="X4077" s="1261"/>
      <c r="Y4077" s="967"/>
      <c r="Z4077" s="1032"/>
    </row>
    <row r="4078" spans="1:26" ht="12.6" hidden="1" customHeight="1" outlineLevel="2">
      <c r="A4078" s="1010">
        <v>44508</v>
      </c>
      <c r="B4078" s="1163" t="s">
        <v>5698</v>
      </c>
      <c r="C4078" s="955" t="s">
        <v>9817</v>
      </c>
      <c r="D4078" s="966"/>
      <c r="E4078" s="968"/>
      <c r="F4078" s="969" t="s">
        <v>5700</v>
      </c>
      <c r="G4078" s="970"/>
      <c r="H4078" s="967"/>
      <c r="I4078" s="970"/>
      <c r="J4078" s="974" t="s">
        <v>5700</v>
      </c>
      <c r="K4078" s="970"/>
      <c r="L4078" s="967"/>
      <c r="M4078" s="970"/>
      <c r="N4078" s="967"/>
      <c r="O4078" s="970"/>
      <c r="P4078" s="967"/>
      <c r="Q4078" s="970"/>
      <c r="R4078" s="967"/>
      <c r="S4078" s="970"/>
      <c r="T4078" s="967"/>
      <c r="U4078" s="970"/>
      <c r="V4078" s="967"/>
      <c r="W4078" s="970"/>
      <c r="X4078" s="1261"/>
      <c r="Y4078" s="967"/>
      <c r="Z4078" s="1032"/>
    </row>
    <row r="4079" spans="1:26" ht="12.6" hidden="1" customHeight="1" outlineLevel="2">
      <c r="A4079" s="1010">
        <v>44508</v>
      </c>
      <c r="B4079" s="1163" t="s">
        <v>5698</v>
      </c>
      <c r="C4079" s="955" t="s">
        <v>9818</v>
      </c>
      <c r="D4079" s="966"/>
      <c r="E4079" s="968"/>
      <c r="F4079" s="969" t="s">
        <v>5700</v>
      </c>
      <c r="G4079" s="970"/>
      <c r="H4079" s="967"/>
      <c r="I4079" s="970"/>
      <c r="J4079" s="967"/>
      <c r="K4079" s="970"/>
      <c r="L4079" s="967"/>
      <c r="M4079" s="970"/>
      <c r="N4079" s="967"/>
      <c r="O4079" s="970"/>
      <c r="P4079" s="967"/>
      <c r="Q4079" s="970"/>
      <c r="R4079" s="967"/>
      <c r="S4079" s="970"/>
      <c r="T4079" s="967"/>
      <c r="U4079" s="970"/>
      <c r="V4079" s="967"/>
      <c r="W4079" s="970"/>
      <c r="X4079" s="1261"/>
      <c r="Y4079" s="967"/>
      <c r="Z4079" s="1032"/>
    </row>
    <row r="4080" spans="1:26" ht="50.4" hidden="1" customHeight="1" outlineLevel="2">
      <c r="A4080" s="1010">
        <v>44508</v>
      </c>
      <c r="B4080" s="1163" t="s">
        <v>5698</v>
      </c>
      <c r="C4080" s="955" t="s">
        <v>9819</v>
      </c>
      <c r="D4080" s="966"/>
      <c r="E4080" s="968"/>
      <c r="F4080" s="969" t="s">
        <v>5700</v>
      </c>
      <c r="G4080" s="970"/>
      <c r="H4080" s="967"/>
      <c r="I4080" s="970"/>
      <c r="J4080" s="967"/>
      <c r="K4080" s="970"/>
      <c r="L4080" s="967"/>
      <c r="M4080" s="970"/>
      <c r="N4080" s="967"/>
      <c r="O4080" s="970"/>
      <c r="P4080" s="967"/>
      <c r="Q4080" s="970"/>
      <c r="R4080" s="967"/>
      <c r="S4080" s="970"/>
      <c r="T4080" s="967"/>
      <c r="U4080" s="970"/>
      <c r="V4080" s="967"/>
      <c r="W4080" s="970"/>
      <c r="X4080" s="1261"/>
      <c r="Y4080" s="967"/>
      <c r="Z4080" s="1032"/>
    </row>
    <row r="4081" spans="1:26" ht="37.799999999999997" hidden="1" customHeight="1" outlineLevel="2">
      <c r="A4081" s="1010">
        <v>44508</v>
      </c>
      <c r="B4081" s="1163" t="s">
        <v>5698</v>
      </c>
      <c r="C4081" s="955" t="s">
        <v>9820</v>
      </c>
      <c r="D4081" s="966"/>
      <c r="E4081" s="968"/>
      <c r="F4081" s="969" t="s">
        <v>5700</v>
      </c>
      <c r="G4081" s="970"/>
      <c r="H4081" s="967"/>
      <c r="I4081" s="970"/>
      <c r="J4081" s="967"/>
      <c r="K4081" s="970"/>
      <c r="L4081" s="967"/>
      <c r="M4081" s="973" t="s">
        <v>5700</v>
      </c>
      <c r="N4081" s="967"/>
      <c r="O4081" s="970"/>
      <c r="P4081" s="967"/>
      <c r="Q4081" s="970"/>
      <c r="R4081" s="967"/>
      <c r="S4081" s="970"/>
      <c r="T4081" s="967"/>
      <c r="U4081" s="970"/>
      <c r="V4081" s="967"/>
      <c r="W4081" s="970"/>
      <c r="X4081" s="1261"/>
      <c r="Y4081" s="967"/>
      <c r="Z4081" s="1032"/>
    </row>
    <row r="4082" spans="1:26" ht="37.799999999999997" hidden="1" customHeight="1" outlineLevel="2">
      <c r="A4082" s="1010">
        <v>44508</v>
      </c>
      <c r="B4082" s="1163" t="s">
        <v>5698</v>
      </c>
      <c r="C4082" s="955" t="s">
        <v>9821</v>
      </c>
      <c r="D4082" s="966"/>
      <c r="E4082" s="968"/>
      <c r="F4082" s="972"/>
      <c r="G4082" s="970"/>
      <c r="H4082" s="967"/>
      <c r="I4082" s="970"/>
      <c r="J4082" s="967"/>
      <c r="K4082" s="970"/>
      <c r="L4082" s="967"/>
      <c r="M4082" s="970"/>
      <c r="N4082" s="967"/>
      <c r="O4082" s="970"/>
      <c r="P4082" s="967"/>
      <c r="Q4082" s="970"/>
      <c r="R4082" s="974" t="s">
        <v>5700</v>
      </c>
      <c r="S4082" s="970"/>
      <c r="T4082" s="967"/>
      <c r="U4082" s="970"/>
      <c r="V4082" s="967"/>
      <c r="W4082" s="970"/>
      <c r="X4082" s="1261"/>
      <c r="Y4082" s="967"/>
      <c r="Z4082" s="1032"/>
    </row>
    <row r="4083" spans="1:26" ht="12.6" hidden="1" customHeight="1" outlineLevel="2">
      <c r="A4083" s="1010">
        <v>44508</v>
      </c>
      <c r="B4083" s="1163" t="s">
        <v>5698</v>
      </c>
      <c r="C4083" s="955" t="s">
        <v>9822</v>
      </c>
      <c r="D4083" s="966"/>
      <c r="E4083" s="968"/>
      <c r="F4083" s="969" t="s">
        <v>5700</v>
      </c>
      <c r="G4083" s="970"/>
      <c r="H4083" s="967"/>
      <c r="I4083" s="970"/>
      <c r="J4083" s="967"/>
      <c r="K4083" s="970"/>
      <c r="L4083" s="967"/>
      <c r="M4083" s="970"/>
      <c r="N4083" s="967"/>
      <c r="O4083" s="970"/>
      <c r="P4083" s="967"/>
      <c r="Q4083" s="970"/>
      <c r="R4083" s="967"/>
      <c r="S4083" s="970"/>
      <c r="T4083" s="967"/>
      <c r="U4083" s="970"/>
      <c r="V4083" s="967"/>
      <c r="W4083" s="970"/>
      <c r="X4083" s="1261"/>
      <c r="Y4083" s="967"/>
      <c r="Z4083" s="1032"/>
    </row>
    <row r="4084" spans="1:26" ht="25.2" hidden="1" customHeight="1" outlineLevel="2">
      <c r="A4084" s="1010">
        <v>44508</v>
      </c>
      <c r="B4084" s="1163" t="s">
        <v>5698</v>
      </c>
      <c r="C4084" s="955" t="s">
        <v>9823</v>
      </c>
      <c r="D4084" s="966"/>
      <c r="E4084" s="977" t="s">
        <v>5700</v>
      </c>
      <c r="F4084" s="972"/>
      <c r="G4084" s="970"/>
      <c r="H4084" s="967"/>
      <c r="I4084" s="970"/>
      <c r="J4084" s="967"/>
      <c r="K4084" s="970"/>
      <c r="L4084" s="967"/>
      <c r="M4084" s="970"/>
      <c r="N4084" s="967"/>
      <c r="O4084" s="970"/>
      <c r="P4084" s="967"/>
      <c r="Q4084" s="970"/>
      <c r="R4084" s="967"/>
      <c r="S4084" s="970"/>
      <c r="T4084" s="967"/>
      <c r="U4084" s="970"/>
      <c r="V4084" s="967"/>
      <c r="W4084" s="970"/>
      <c r="X4084" s="1261"/>
      <c r="Y4084" s="967"/>
      <c r="Z4084" s="1032"/>
    </row>
    <row r="4085" spans="1:26" ht="12.6" hidden="1" customHeight="1" outlineLevel="2">
      <c r="A4085" s="1010">
        <v>44508</v>
      </c>
      <c r="B4085" s="1163" t="s">
        <v>5698</v>
      </c>
      <c r="C4085" s="955" t="s">
        <v>9824</v>
      </c>
      <c r="D4085" s="975" t="s">
        <v>5700</v>
      </c>
      <c r="E4085" s="968"/>
      <c r="F4085" s="972"/>
      <c r="G4085" s="970"/>
      <c r="H4085" s="967"/>
      <c r="I4085" s="970"/>
      <c r="J4085" s="967"/>
      <c r="K4085" s="970"/>
      <c r="L4085" s="967"/>
      <c r="M4085" s="970"/>
      <c r="N4085" s="967"/>
      <c r="O4085" s="970"/>
      <c r="P4085" s="967"/>
      <c r="Q4085" s="970"/>
      <c r="R4085" s="967"/>
      <c r="S4085" s="970"/>
      <c r="T4085" s="967"/>
      <c r="U4085" s="970"/>
      <c r="V4085" s="967"/>
      <c r="W4085" s="970"/>
      <c r="X4085" s="1261"/>
      <c r="Y4085" s="967"/>
      <c r="Z4085" s="1032"/>
    </row>
    <row r="4086" spans="1:26" ht="12.6" hidden="1" customHeight="1" outlineLevel="2">
      <c r="A4086" s="1010">
        <v>44508</v>
      </c>
      <c r="B4086" s="1163" t="s">
        <v>5698</v>
      </c>
      <c r="C4086" s="955" t="s">
        <v>9825</v>
      </c>
      <c r="D4086" s="966"/>
      <c r="E4086" s="968"/>
      <c r="F4086" s="972"/>
      <c r="G4086" s="970"/>
      <c r="H4086" s="974" t="s">
        <v>5700</v>
      </c>
      <c r="I4086" s="970"/>
      <c r="J4086" s="967"/>
      <c r="K4086" s="970"/>
      <c r="L4086" s="967"/>
      <c r="M4086" s="970"/>
      <c r="N4086" s="967"/>
      <c r="O4086" s="970"/>
      <c r="P4086" s="967"/>
      <c r="Q4086" s="970"/>
      <c r="R4086" s="967"/>
      <c r="S4086" s="970"/>
      <c r="T4086" s="967"/>
      <c r="U4086" s="970"/>
      <c r="V4086" s="967"/>
      <c r="W4086" s="973" t="s">
        <v>5700</v>
      </c>
      <c r="X4086" s="1261"/>
      <c r="Y4086" s="967"/>
      <c r="Z4086" s="1032"/>
    </row>
    <row r="4087" spans="1:26" ht="12.6" hidden="1" customHeight="1" outlineLevel="2">
      <c r="A4087" s="1010">
        <v>44508</v>
      </c>
      <c r="B4087" s="1163" t="s">
        <v>5698</v>
      </c>
      <c r="C4087" s="955" t="s">
        <v>9826</v>
      </c>
      <c r="D4087" s="966"/>
      <c r="E4087" s="968"/>
      <c r="F4087" s="969" t="s">
        <v>5700</v>
      </c>
      <c r="G4087" s="970"/>
      <c r="H4087" s="967"/>
      <c r="I4087" s="970"/>
      <c r="J4087" s="967"/>
      <c r="K4087" s="970"/>
      <c r="L4087" s="967"/>
      <c r="M4087" s="970"/>
      <c r="N4087" s="967"/>
      <c r="O4087" s="970"/>
      <c r="P4087" s="967"/>
      <c r="Q4087" s="970"/>
      <c r="R4087" s="967"/>
      <c r="S4087" s="970"/>
      <c r="T4087" s="967"/>
      <c r="U4087" s="970"/>
      <c r="V4087" s="967"/>
      <c r="W4087" s="970"/>
      <c r="X4087" s="1261"/>
      <c r="Y4087" s="967"/>
      <c r="Z4087" s="1032"/>
    </row>
    <row r="4088" spans="1:26" ht="25.2" hidden="1" customHeight="1" outlineLevel="2">
      <c r="A4088" s="1010">
        <v>44508</v>
      </c>
      <c r="B4088" s="1163" t="s">
        <v>5698</v>
      </c>
      <c r="C4088" s="955" t="s">
        <v>9827</v>
      </c>
      <c r="D4088" s="966"/>
      <c r="E4088" s="968"/>
      <c r="F4088" s="972"/>
      <c r="G4088" s="970"/>
      <c r="H4088" s="967"/>
      <c r="I4088" s="970"/>
      <c r="J4088" s="967"/>
      <c r="K4088" s="970"/>
      <c r="L4088" s="967"/>
      <c r="M4088" s="973" t="s">
        <v>5700</v>
      </c>
      <c r="N4088" s="967"/>
      <c r="O4088" s="970"/>
      <c r="P4088" s="967"/>
      <c r="Q4088" s="970"/>
      <c r="R4088" s="967"/>
      <c r="S4088" s="970"/>
      <c r="T4088" s="967"/>
      <c r="U4088" s="970"/>
      <c r="V4088" s="967"/>
      <c r="W4088" s="970"/>
      <c r="X4088" s="1261"/>
      <c r="Y4088" s="967"/>
      <c r="Z4088" s="1032"/>
    </row>
    <row r="4089" spans="1:26" ht="25.2" hidden="1" customHeight="1" outlineLevel="1" collapsed="1">
      <c r="A4089" s="1334">
        <v>44509</v>
      </c>
      <c r="B4089" s="1163" t="s">
        <v>5698</v>
      </c>
      <c r="C4089" s="955" t="s">
        <v>9828</v>
      </c>
      <c r="D4089" s="966"/>
      <c r="E4089" s="968"/>
      <c r="F4089" s="972"/>
      <c r="G4089" s="970"/>
      <c r="H4089" s="967"/>
      <c r="I4089" s="970"/>
      <c r="J4089" s="967"/>
      <c r="K4089" s="970"/>
      <c r="L4089" s="967"/>
      <c r="M4089" s="970"/>
      <c r="N4089" s="967"/>
      <c r="O4089" s="970"/>
      <c r="P4089" s="967"/>
      <c r="Q4089" s="970"/>
      <c r="R4089" s="974" t="s">
        <v>5700</v>
      </c>
      <c r="S4089" s="970"/>
      <c r="T4089" s="967"/>
      <c r="U4089" s="970"/>
      <c r="V4089" s="967"/>
      <c r="W4089" s="970"/>
      <c r="X4089" s="1261"/>
      <c r="Y4089" s="967"/>
      <c r="Z4089" s="1032"/>
    </row>
    <row r="4090" spans="1:26" ht="12.6" hidden="1" customHeight="1" outlineLevel="2">
      <c r="A4090" s="1334">
        <v>44509</v>
      </c>
      <c r="B4090" s="1163" t="s">
        <v>5698</v>
      </c>
      <c r="C4090" s="955" t="s">
        <v>9829</v>
      </c>
      <c r="D4090" s="966"/>
      <c r="E4090" s="968"/>
      <c r="F4090" s="972"/>
      <c r="G4090" s="970"/>
      <c r="H4090" s="967"/>
      <c r="I4090" s="973" t="s">
        <v>5700</v>
      </c>
      <c r="J4090" s="967"/>
      <c r="K4090" s="970"/>
      <c r="L4090" s="967"/>
      <c r="M4090" s="970"/>
      <c r="N4090" s="967"/>
      <c r="O4090" s="970"/>
      <c r="P4090" s="967"/>
      <c r="Q4090" s="970"/>
      <c r="R4090" s="967"/>
      <c r="S4090" s="970"/>
      <c r="T4090" s="967"/>
      <c r="U4090" s="970"/>
      <c r="V4090" s="967"/>
      <c r="W4090" s="970"/>
      <c r="X4090" s="1261"/>
      <c r="Y4090" s="967"/>
      <c r="Z4090" s="1032"/>
    </row>
    <row r="4091" spans="1:26" ht="12.6" hidden="1" customHeight="1" outlineLevel="2">
      <c r="A4091" s="1334">
        <v>44509</v>
      </c>
      <c r="B4091" s="1163" t="s">
        <v>5698</v>
      </c>
      <c r="C4091" s="955" t="s">
        <v>9830</v>
      </c>
      <c r="D4091" s="966"/>
      <c r="E4091" s="968"/>
      <c r="F4091" s="972"/>
      <c r="G4091" s="970"/>
      <c r="H4091" s="967"/>
      <c r="I4091" s="970"/>
      <c r="J4091" s="967"/>
      <c r="K4091" s="970"/>
      <c r="L4091" s="967"/>
      <c r="M4091" s="970"/>
      <c r="N4091" s="974" t="s">
        <v>5700</v>
      </c>
      <c r="O4091" s="973" t="s">
        <v>5700</v>
      </c>
      <c r="P4091" s="967"/>
      <c r="Q4091" s="970"/>
      <c r="R4091" s="967"/>
      <c r="S4091" s="970"/>
      <c r="T4091" s="967"/>
      <c r="U4091" s="970"/>
      <c r="V4091" s="967"/>
      <c r="W4091" s="970"/>
      <c r="X4091" s="1261"/>
      <c r="Y4091" s="967"/>
      <c r="Z4091" s="1032"/>
    </row>
    <row r="4092" spans="1:26" ht="12.6" hidden="1" customHeight="1" outlineLevel="2">
      <c r="A4092" s="1334">
        <v>44509</v>
      </c>
      <c r="B4092" s="1163" t="s">
        <v>5698</v>
      </c>
      <c r="C4092" s="955" t="s">
        <v>9831</v>
      </c>
      <c r="D4092" s="966"/>
      <c r="E4092" s="968"/>
      <c r="F4092" s="972"/>
      <c r="G4092" s="970"/>
      <c r="H4092" s="967"/>
      <c r="I4092" s="970"/>
      <c r="J4092" s="967"/>
      <c r="K4092" s="970"/>
      <c r="L4092" s="967"/>
      <c r="M4092" s="970"/>
      <c r="N4092" s="967"/>
      <c r="O4092" s="970"/>
      <c r="P4092" s="967"/>
      <c r="Q4092" s="970"/>
      <c r="R4092" s="967"/>
      <c r="S4092" s="970"/>
      <c r="T4092" s="967"/>
      <c r="U4092" s="970"/>
      <c r="V4092" s="967"/>
      <c r="W4092" s="970"/>
      <c r="X4092" s="1262" t="s">
        <v>5700</v>
      </c>
      <c r="Y4092" s="967"/>
      <c r="Z4092" s="1032"/>
    </row>
    <row r="4093" spans="1:26" ht="25.2" hidden="1" customHeight="1" outlineLevel="2">
      <c r="A4093" s="1334">
        <v>44509</v>
      </c>
      <c r="B4093" s="1163" t="s">
        <v>5698</v>
      </c>
      <c r="C4093" s="955" t="s">
        <v>9832</v>
      </c>
      <c r="D4093" s="966"/>
      <c r="E4093" s="968"/>
      <c r="F4093" s="969" t="s">
        <v>5700</v>
      </c>
      <c r="G4093" s="970"/>
      <c r="H4093" s="967"/>
      <c r="I4093" s="970"/>
      <c r="J4093" s="967"/>
      <c r="K4093" s="970"/>
      <c r="L4093" s="967"/>
      <c r="M4093" s="970"/>
      <c r="N4093" s="967"/>
      <c r="O4093" s="970"/>
      <c r="P4093" s="967"/>
      <c r="Q4093" s="970"/>
      <c r="R4093" s="967"/>
      <c r="S4093" s="970"/>
      <c r="T4093" s="967"/>
      <c r="U4093" s="970"/>
      <c r="V4093" s="967"/>
      <c r="W4093" s="970"/>
      <c r="X4093" s="1261"/>
      <c r="Y4093" s="967"/>
      <c r="Z4093" s="1032"/>
    </row>
    <row r="4094" spans="1:26" ht="25.2" hidden="1" customHeight="1" outlineLevel="2">
      <c r="A4094" s="1334">
        <v>44509</v>
      </c>
      <c r="B4094" s="1163" t="s">
        <v>5698</v>
      </c>
      <c r="C4094" s="955" t="s">
        <v>9833</v>
      </c>
      <c r="D4094" s="966"/>
      <c r="E4094" s="968"/>
      <c r="F4094" s="969" t="s">
        <v>5700</v>
      </c>
      <c r="G4094" s="970"/>
      <c r="H4094" s="967"/>
      <c r="I4094" s="970"/>
      <c r="J4094" s="967"/>
      <c r="K4094" s="970"/>
      <c r="L4094" s="967"/>
      <c r="M4094" s="970"/>
      <c r="N4094" s="967"/>
      <c r="O4094" s="970"/>
      <c r="P4094" s="967"/>
      <c r="Q4094" s="970"/>
      <c r="R4094" s="967"/>
      <c r="S4094" s="970"/>
      <c r="T4094" s="967"/>
      <c r="U4094" s="970"/>
      <c r="V4094" s="967"/>
      <c r="W4094" s="970"/>
      <c r="X4094" s="1261"/>
      <c r="Y4094" s="967"/>
      <c r="Z4094" s="1032"/>
    </row>
    <row r="4095" spans="1:26" ht="12.6" hidden="1" customHeight="1" outlineLevel="2">
      <c r="A4095" s="1334">
        <v>44509</v>
      </c>
      <c r="B4095" s="1163" t="s">
        <v>5698</v>
      </c>
      <c r="C4095" s="955" t="s">
        <v>9834</v>
      </c>
      <c r="D4095" s="975" t="s">
        <v>5700</v>
      </c>
      <c r="E4095" s="968"/>
      <c r="F4095" s="972"/>
      <c r="G4095" s="970"/>
      <c r="H4095" s="967"/>
      <c r="I4095" s="970"/>
      <c r="J4095" s="967"/>
      <c r="K4095" s="970"/>
      <c r="L4095" s="967"/>
      <c r="M4095" s="970"/>
      <c r="N4095" s="967"/>
      <c r="O4095" s="970"/>
      <c r="P4095" s="967"/>
      <c r="Q4095" s="970"/>
      <c r="R4095" s="967"/>
      <c r="S4095" s="970"/>
      <c r="T4095" s="967"/>
      <c r="U4095" s="970"/>
      <c r="V4095" s="967"/>
      <c r="W4095" s="970"/>
      <c r="X4095" s="1261"/>
      <c r="Y4095" s="967"/>
      <c r="Z4095" s="1333" t="s">
        <v>9597</v>
      </c>
    </row>
    <row r="4096" spans="1:26" ht="12.6" hidden="1" customHeight="1" outlineLevel="2">
      <c r="A4096" s="1334">
        <v>44509</v>
      </c>
      <c r="B4096" s="1163" t="s">
        <v>5698</v>
      </c>
      <c r="C4096" s="955" t="s">
        <v>9762</v>
      </c>
      <c r="D4096" s="966"/>
      <c r="E4096" s="968"/>
      <c r="F4096" s="969" t="s">
        <v>5700</v>
      </c>
      <c r="G4096" s="970"/>
      <c r="H4096" s="967"/>
      <c r="I4096" s="970"/>
      <c r="J4096" s="967"/>
      <c r="K4096" s="970"/>
      <c r="L4096" s="967"/>
      <c r="M4096" s="970"/>
      <c r="N4096" s="967"/>
      <c r="O4096" s="970"/>
      <c r="P4096" s="967"/>
      <c r="Q4096" s="970"/>
      <c r="R4096" s="967"/>
      <c r="S4096" s="970"/>
      <c r="T4096" s="967"/>
      <c r="U4096" s="970"/>
      <c r="V4096" s="967"/>
      <c r="W4096" s="973"/>
      <c r="X4096" s="1261"/>
      <c r="Y4096" s="967"/>
      <c r="Z4096" s="1032"/>
    </row>
    <row r="4097" spans="1:24" ht="12.6" hidden="1" customHeight="1" outlineLevel="2">
      <c r="A4097" s="1334">
        <v>44509</v>
      </c>
      <c r="B4097" s="1163" t="s">
        <v>5698</v>
      </c>
      <c r="C4097" s="955" t="s">
        <v>9835</v>
      </c>
      <c r="D4097" s="966"/>
      <c r="E4097" s="968"/>
      <c r="F4097" s="972"/>
      <c r="G4097" s="970"/>
      <c r="H4097" s="967"/>
      <c r="I4097" s="970"/>
      <c r="J4097" s="967"/>
      <c r="K4097" s="970"/>
      <c r="L4097" s="967"/>
      <c r="M4097" s="970"/>
      <c r="N4097" s="967"/>
      <c r="O4097" s="970"/>
      <c r="P4097" s="967"/>
      <c r="Q4097" s="970"/>
      <c r="R4097" s="967"/>
      <c r="S4097" s="970"/>
      <c r="T4097" s="974" t="s">
        <v>5700</v>
      </c>
      <c r="U4097" s="970"/>
      <c r="V4097" s="967"/>
      <c r="W4097" s="970"/>
      <c r="X4097" s="1261"/>
    </row>
    <row r="4098" spans="1:24" ht="25.2" hidden="1" customHeight="1" outlineLevel="2">
      <c r="A4098" s="1334">
        <v>44509</v>
      </c>
      <c r="B4098" s="1163" t="s">
        <v>5698</v>
      </c>
      <c r="C4098" s="955" t="s">
        <v>9836</v>
      </c>
      <c r="D4098" s="966"/>
      <c r="E4098" s="968"/>
      <c r="F4098" s="972"/>
      <c r="G4098" s="970"/>
      <c r="H4098" s="967"/>
      <c r="I4098" s="970"/>
      <c r="J4098" s="967"/>
      <c r="K4098" s="970"/>
      <c r="L4098" s="967"/>
      <c r="M4098" s="970"/>
      <c r="N4098" s="967"/>
      <c r="O4098" s="973" t="s">
        <v>5700</v>
      </c>
      <c r="P4098" s="967"/>
      <c r="Q4098" s="970"/>
      <c r="R4098" s="967"/>
      <c r="S4098" s="970"/>
      <c r="T4098" s="967"/>
      <c r="U4098" s="970"/>
      <c r="V4098" s="967"/>
      <c r="W4098" s="970"/>
      <c r="X4098" s="1261"/>
    </row>
    <row r="4099" spans="1:24" ht="12.6" hidden="1" customHeight="1" outlineLevel="2">
      <c r="A4099" s="1334">
        <v>44509</v>
      </c>
      <c r="B4099" s="1163" t="s">
        <v>5698</v>
      </c>
      <c r="C4099" s="955" t="s">
        <v>9837</v>
      </c>
      <c r="D4099" s="966"/>
      <c r="E4099" s="968"/>
      <c r="F4099" s="972"/>
      <c r="G4099" s="970"/>
      <c r="H4099" s="967"/>
      <c r="I4099" s="970"/>
      <c r="J4099" s="967"/>
      <c r="K4099" s="970"/>
      <c r="L4099" s="967"/>
      <c r="M4099" s="970"/>
      <c r="N4099" s="967"/>
      <c r="O4099" s="970"/>
      <c r="P4099" s="967"/>
      <c r="Q4099" s="970"/>
      <c r="R4099" s="967"/>
      <c r="S4099" s="970"/>
      <c r="T4099" s="967"/>
      <c r="U4099" s="970"/>
      <c r="V4099" s="967"/>
      <c r="W4099" s="973" t="s">
        <v>5700</v>
      </c>
      <c r="X4099" s="1261"/>
    </row>
    <row r="4100" spans="1:24" ht="12.6" hidden="1" customHeight="1" outlineLevel="2">
      <c r="A4100" s="1334">
        <v>44509</v>
      </c>
      <c r="B4100" s="1163" t="s">
        <v>5698</v>
      </c>
      <c r="C4100" s="955" t="s">
        <v>9838</v>
      </c>
      <c r="D4100" s="966"/>
      <c r="E4100" s="968"/>
      <c r="F4100" s="972"/>
      <c r="G4100" s="970"/>
      <c r="H4100" s="967"/>
      <c r="I4100" s="970"/>
      <c r="J4100" s="967"/>
      <c r="K4100" s="970"/>
      <c r="L4100" s="967"/>
      <c r="M4100" s="970"/>
      <c r="N4100" s="967"/>
      <c r="O4100" s="970"/>
      <c r="P4100" s="967"/>
      <c r="Q4100" s="970"/>
      <c r="R4100" s="974" t="s">
        <v>5700</v>
      </c>
      <c r="S4100" s="970"/>
      <c r="T4100" s="967"/>
      <c r="U4100" s="970"/>
      <c r="V4100" s="967"/>
      <c r="W4100" s="970"/>
      <c r="X4100" s="1261"/>
    </row>
    <row r="4101" spans="1:24" ht="12.6" hidden="1" customHeight="1" outlineLevel="2">
      <c r="A4101" s="1334">
        <v>44509</v>
      </c>
      <c r="B4101" s="1163" t="s">
        <v>5698</v>
      </c>
      <c r="C4101" s="955" t="s">
        <v>9839</v>
      </c>
      <c r="D4101" s="966"/>
      <c r="E4101" s="968"/>
      <c r="F4101" s="972"/>
      <c r="G4101" s="970"/>
      <c r="H4101" s="967"/>
      <c r="I4101" s="970"/>
      <c r="J4101" s="967"/>
      <c r="K4101" s="970"/>
      <c r="L4101" s="967"/>
      <c r="M4101" s="970"/>
      <c r="N4101" s="967"/>
      <c r="O4101" s="973" t="s">
        <v>5700</v>
      </c>
      <c r="P4101" s="967"/>
      <c r="Q4101" s="970"/>
      <c r="R4101" s="967"/>
      <c r="S4101" s="970"/>
      <c r="T4101" s="967"/>
      <c r="U4101" s="970"/>
      <c r="V4101" s="967"/>
      <c r="W4101" s="970"/>
      <c r="X4101" s="1261"/>
    </row>
    <row r="4102" spans="1:24" ht="12.6" hidden="1" customHeight="1" outlineLevel="1" collapsed="1">
      <c r="A4102" s="1335">
        <v>44510</v>
      </c>
      <c r="B4102" s="1163" t="s">
        <v>5698</v>
      </c>
      <c r="C4102" s="955" t="s">
        <v>9668</v>
      </c>
      <c r="D4102" s="966"/>
      <c r="E4102" s="968"/>
      <c r="F4102" s="972"/>
      <c r="G4102" s="970"/>
      <c r="H4102" s="967"/>
      <c r="I4102" s="970"/>
      <c r="J4102" s="967"/>
      <c r="K4102" s="970"/>
      <c r="L4102" s="967"/>
      <c r="M4102" s="970"/>
      <c r="N4102" s="967"/>
      <c r="O4102" s="970"/>
      <c r="P4102" s="967"/>
      <c r="Q4102" s="970"/>
      <c r="R4102" s="967"/>
      <c r="S4102" s="970"/>
      <c r="T4102" s="967"/>
      <c r="U4102" s="970"/>
      <c r="V4102" s="967"/>
      <c r="W4102" s="970"/>
      <c r="X4102" s="1261"/>
    </row>
    <row r="4103" spans="1:24" ht="12.6" hidden="1" customHeight="1" outlineLevel="2">
      <c r="A4103" s="1335">
        <v>44510</v>
      </c>
      <c r="B4103" s="1163" t="s">
        <v>5706</v>
      </c>
      <c r="C4103" s="955" t="s">
        <v>9840</v>
      </c>
      <c r="D4103" s="966"/>
      <c r="E4103" s="968"/>
      <c r="F4103" s="972"/>
      <c r="G4103" s="970"/>
      <c r="H4103" s="967"/>
      <c r="I4103" s="970"/>
      <c r="J4103" s="967"/>
      <c r="K4103" s="970"/>
      <c r="L4103" s="967"/>
      <c r="M4103" s="970"/>
      <c r="N4103" s="967"/>
      <c r="O4103" s="970"/>
      <c r="P4103" s="967"/>
      <c r="Q4103" s="970"/>
      <c r="R4103" s="967"/>
      <c r="S4103" s="970"/>
      <c r="T4103" s="967"/>
      <c r="U4103" s="970"/>
      <c r="V4103" s="967"/>
      <c r="W4103" s="970"/>
      <c r="X4103" s="1261"/>
    </row>
    <row r="4104" spans="1:24" ht="12.6" hidden="1" customHeight="1" outlineLevel="2">
      <c r="A4104" s="1335">
        <v>44510</v>
      </c>
      <c r="B4104" s="1163" t="s">
        <v>5698</v>
      </c>
      <c r="C4104" s="955" t="s">
        <v>9841</v>
      </c>
      <c r="D4104" s="966"/>
      <c r="E4104" s="968"/>
      <c r="F4104" s="972"/>
      <c r="G4104" s="970"/>
      <c r="H4104" s="967"/>
      <c r="I4104" s="970"/>
      <c r="J4104" s="967"/>
      <c r="K4104" s="970"/>
      <c r="L4104" s="967"/>
      <c r="M4104" s="970"/>
      <c r="N4104" s="967"/>
      <c r="O4104" s="970"/>
      <c r="P4104" s="967"/>
      <c r="Q4104" s="970"/>
      <c r="R4104" s="967"/>
      <c r="S4104" s="970"/>
      <c r="T4104" s="967"/>
      <c r="U4104" s="970"/>
      <c r="V4104" s="967"/>
      <c r="W4104" s="970"/>
      <c r="X4104" s="1261"/>
    </row>
    <row r="4105" spans="1:24" ht="25.2" hidden="1" customHeight="1" outlineLevel="2">
      <c r="A4105" s="1335">
        <v>44510</v>
      </c>
      <c r="B4105" s="1163" t="s">
        <v>5698</v>
      </c>
      <c r="C4105" s="955" t="s">
        <v>9842</v>
      </c>
      <c r="D4105" s="966"/>
      <c r="E4105" s="968"/>
      <c r="F4105" s="972"/>
      <c r="G4105" s="970"/>
      <c r="H4105" s="967"/>
      <c r="I4105" s="970"/>
      <c r="J4105" s="967"/>
      <c r="K4105" s="970"/>
      <c r="L4105" s="967"/>
      <c r="M4105" s="970"/>
      <c r="N4105" s="967"/>
      <c r="O4105" s="970"/>
      <c r="P4105" s="967"/>
      <c r="Q4105" s="970"/>
      <c r="R4105" s="967"/>
      <c r="S4105" s="970"/>
      <c r="T4105" s="967"/>
      <c r="U4105" s="970"/>
      <c r="V4105" s="967"/>
      <c r="W4105" s="970"/>
      <c r="X4105" s="1261"/>
    </row>
    <row r="4106" spans="1:24" ht="12.6" hidden="1" customHeight="1" outlineLevel="2">
      <c r="A4106" s="1335">
        <v>44510</v>
      </c>
      <c r="B4106" s="1163" t="s">
        <v>5698</v>
      </c>
      <c r="C4106" s="955" t="s">
        <v>9843</v>
      </c>
      <c r="D4106" s="966"/>
      <c r="E4106" s="968"/>
      <c r="F4106" s="972"/>
      <c r="G4106" s="970"/>
      <c r="H4106" s="967"/>
      <c r="I4106" s="970"/>
      <c r="J4106" s="967"/>
      <c r="K4106" s="970"/>
      <c r="L4106" s="967"/>
      <c r="M4106" s="970"/>
      <c r="N4106" s="967"/>
      <c r="O4106" s="970"/>
      <c r="P4106" s="967"/>
      <c r="Q4106" s="970"/>
      <c r="R4106" s="967"/>
      <c r="S4106" s="970"/>
      <c r="T4106" s="967"/>
      <c r="U4106" s="970"/>
      <c r="V4106" s="967"/>
      <c r="W4106" s="970"/>
      <c r="X4106" s="1261"/>
    </row>
    <row r="4107" spans="1:24" ht="12.6" hidden="1" customHeight="1" outlineLevel="2">
      <c r="A4107" s="1335">
        <v>44510</v>
      </c>
      <c r="B4107" s="1163" t="s">
        <v>5698</v>
      </c>
      <c r="C4107" s="955" t="s">
        <v>9844</v>
      </c>
      <c r="D4107" s="966"/>
      <c r="E4107" s="968"/>
      <c r="F4107" s="972"/>
      <c r="G4107" s="970"/>
      <c r="H4107" s="967"/>
      <c r="I4107" s="970"/>
      <c r="J4107" s="967"/>
      <c r="K4107" s="970"/>
      <c r="L4107" s="967"/>
      <c r="M4107" s="970"/>
      <c r="N4107" s="967"/>
      <c r="O4107" s="970"/>
      <c r="P4107" s="967"/>
      <c r="Q4107" s="970"/>
      <c r="R4107" s="967"/>
      <c r="S4107" s="970"/>
      <c r="T4107" s="967"/>
      <c r="U4107" s="970"/>
      <c r="V4107" s="967"/>
      <c r="W4107" s="970"/>
      <c r="X4107" s="1261"/>
    </row>
    <row r="4108" spans="1:24" ht="12.6" hidden="1" customHeight="1" outlineLevel="2">
      <c r="A4108" s="1335">
        <v>44510</v>
      </c>
      <c r="B4108" s="1163" t="s">
        <v>5698</v>
      </c>
      <c r="C4108" s="955" t="s">
        <v>9003</v>
      </c>
      <c r="D4108" s="966"/>
      <c r="E4108" s="968"/>
      <c r="F4108" s="972"/>
      <c r="G4108" s="970"/>
      <c r="H4108" s="967"/>
      <c r="I4108" s="970"/>
      <c r="J4108" s="967"/>
      <c r="K4108" s="970"/>
      <c r="L4108" s="967"/>
      <c r="M4108" s="970"/>
      <c r="N4108" s="967"/>
      <c r="O4108" s="970"/>
      <c r="P4108" s="967"/>
      <c r="Q4108" s="970"/>
      <c r="R4108" s="967"/>
      <c r="S4108" s="970"/>
      <c r="T4108" s="967"/>
      <c r="U4108" s="970"/>
      <c r="V4108" s="967"/>
      <c r="W4108" s="970"/>
      <c r="X4108" s="1261"/>
    </row>
    <row r="4109" spans="1:24" ht="12.6" hidden="1" customHeight="1" outlineLevel="2">
      <c r="A4109" s="1335">
        <v>44510</v>
      </c>
      <c r="B4109" s="1163" t="s">
        <v>5698</v>
      </c>
      <c r="C4109" s="955" t="s">
        <v>9845</v>
      </c>
      <c r="D4109" s="966"/>
      <c r="E4109" s="968"/>
      <c r="F4109" s="972"/>
      <c r="G4109" s="970"/>
      <c r="H4109" s="967"/>
      <c r="I4109" s="970"/>
      <c r="J4109" s="967"/>
      <c r="K4109" s="970"/>
      <c r="L4109" s="967"/>
      <c r="M4109" s="970"/>
      <c r="N4109" s="967"/>
      <c r="O4109" s="970"/>
      <c r="P4109" s="967"/>
      <c r="Q4109" s="970"/>
      <c r="R4109" s="967"/>
      <c r="S4109" s="970"/>
      <c r="T4109" s="967"/>
      <c r="U4109" s="970"/>
      <c r="V4109" s="967"/>
      <c r="W4109" s="970"/>
      <c r="X4109" s="1261"/>
    </row>
    <row r="4110" spans="1:24" ht="12.6" hidden="1" customHeight="1" outlineLevel="2">
      <c r="A4110" s="1335">
        <v>44510</v>
      </c>
      <c r="B4110" s="1163" t="s">
        <v>5698</v>
      </c>
      <c r="C4110" s="955" t="s">
        <v>9846</v>
      </c>
      <c r="D4110" s="966"/>
      <c r="E4110" s="968"/>
      <c r="F4110" s="972"/>
      <c r="G4110" s="970"/>
      <c r="H4110" s="967"/>
      <c r="I4110" s="970"/>
      <c r="J4110" s="967"/>
      <c r="K4110" s="970"/>
      <c r="L4110" s="967"/>
      <c r="M4110" s="970"/>
      <c r="N4110" s="967"/>
      <c r="O4110" s="970"/>
      <c r="P4110" s="967"/>
      <c r="Q4110" s="970"/>
      <c r="R4110" s="967"/>
      <c r="S4110" s="970"/>
      <c r="T4110" s="967"/>
      <c r="U4110" s="970"/>
      <c r="V4110" s="967"/>
      <c r="W4110" s="970"/>
      <c r="X4110" s="1261"/>
    </row>
    <row r="4111" spans="1:24" ht="12.6" hidden="1" customHeight="1" outlineLevel="2">
      <c r="A4111" s="1335">
        <v>44510</v>
      </c>
      <c r="B4111" s="1163" t="s">
        <v>5698</v>
      </c>
      <c r="C4111" s="955" t="s">
        <v>9847</v>
      </c>
      <c r="D4111" s="966"/>
      <c r="E4111" s="968"/>
      <c r="F4111" s="972"/>
      <c r="G4111" s="970"/>
      <c r="H4111" s="967"/>
      <c r="I4111" s="970"/>
      <c r="J4111" s="967"/>
      <c r="K4111" s="970"/>
      <c r="L4111" s="967"/>
      <c r="M4111" s="970"/>
      <c r="N4111" s="967"/>
      <c r="O4111" s="970"/>
      <c r="P4111" s="967"/>
      <c r="Q4111" s="970"/>
      <c r="R4111" s="967"/>
      <c r="S4111" s="970"/>
      <c r="T4111" s="967"/>
      <c r="U4111" s="970"/>
      <c r="V4111" s="967"/>
      <c r="W4111" s="970"/>
      <c r="X4111" s="1261"/>
    </row>
    <row r="4112" spans="1:24" ht="12.6" hidden="1" customHeight="1" outlineLevel="2">
      <c r="A4112" s="1335">
        <v>44510</v>
      </c>
      <c r="B4112" s="1163" t="s">
        <v>5698</v>
      </c>
      <c r="C4112" s="955" t="s">
        <v>9848</v>
      </c>
      <c r="D4112" s="966"/>
      <c r="E4112" s="968"/>
      <c r="F4112" s="972"/>
      <c r="G4112" s="970"/>
      <c r="H4112" s="967"/>
      <c r="I4112" s="970"/>
      <c r="J4112" s="967"/>
      <c r="K4112" s="970"/>
      <c r="L4112" s="967"/>
      <c r="M4112" s="970"/>
      <c r="N4112" s="967"/>
      <c r="O4112" s="970"/>
      <c r="P4112" s="967"/>
      <c r="Q4112" s="970"/>
      <c r="R4112" s="967"/>
      <c r="S4112" s="970"/>
      <c r="T4112" s="967"/>
      <c r="U4112" s="970"/>
      <c r="V4112" s="967"/>
      <c r="W4112" s="970"/>
      <c r="X4112" s="1261"/>
    </row>
    <row r="4113" spans="1:24" ht="12.6" hidden="1" customHeight="1" outlineLevel="2">
      <c r="A4113" s="1335">
        <v>44510</v>
      </c>
      <c r="B4113" s="1163" t="s">
        <v>5698</v>
      </c>
      <c r="C4113" s="955" t="s">
        <v>9849</v>
      </c>
      <c r="D4113" s="966"/>
      <c r="E4113" s="968"/>
      <c r="F4113" s="972"/>
      <c r="G4113" s="970"/>
      <c r="H4113" s="967"/>
      <c r="I4113" s="970"/>
      <c r="J4113" s="967"/>
      <c r="K4113" s="970"/>
      <c r="L4113" s="967"/>
      <c r="M4113" s="970"/>
      <c r="N4113" s="967"/>
      <c r="O4113" s="970"/>
      <c r="P4113" s="967"/>
      <c r="Q4113" s="970"/>
      <c r="R4113" s="967"/>
      <c r="S4113" s="970"/>
      <c r="T4113" s="967"/>
      <c r="U4113" s="970"/>
      <c r="V4113" s="967"/>
      <c r="W4113" s="970"/>
      <c r="X4113" s="1261"/>
    </row>
    <row r="4114" spans="1:24" ht="25.2" hidden="1" customHeight="1" outlineLevel="2">
      <c r="A4114" s="1335">
        <v>44510</v>
      </c>
      <c r="B4114" s="1163" t="s">
        <v>5706</v>
      </c>
      <c r="C4114" s="955" t="s">
        <v>9850</v>
      </c>
      <c r="D4114" s="975" t="s">
        <v>5700</v>
      </c>
      <c r="E4114" s="968"/>
      <c r="F4114" s="972"/>
      <c r="G4114" s="970"/>
      <c r="H4114" s="967"/>
      <c r="I4114" s="970"/>
      <c r="J4114" s="967"/>
      <c r="K4114" s="970"/>
      <c r="L4114" s="967"/>
      <c r="M4114" s="970"/>
      <c r="N4114" s="967"/>
      <c r="O4114" s="970"/>
      <c r="P4114" s="967"/>
      <c r="Q4114" s="970"/>
      <c r="R4114" s="967"/>
      <c r="S4114" s="970"/>
      <c r="T4114" s="967"/>
      <c r="U4114" s="970"/>
      <c r="V4114" s="967"/>
      <c r="W4114" s="970"/>
      <c r="X4114" s="1261"/>
    </row>
    <row r="4115" spans="1:24" ht="12.6" hidden="1" customHeight="1" outlineLevel="2">
      <c r="A4115" s="1335">
        <v>44510</v>
      </c>
      <c r="B4115" s="1163" t="s">
        <v>5698</v>
      </c>
      <c r="C4115" s="955" t="s">
        <v>9851</v>
      </c>
      <c r="D4115" s="966"/>
      <c r="E4115" s="968"/>
      <c r="F4115" s="972"/>
      <c r="G4115" s="970"/>
      <c r="H4115" s="967"/>
      <c r="I4115" s="970"/>
      <c r="J4115" s="967"/>
      <c r="K4115" s="970"/>
      <c r="L4115" s="967"/>
      <c r="M4115" s="970"/>
      <c r="N4115" s="967"/>
      <c r="O4115" s="970"/>
      <c r="P4115" s="967"/>
      <c r="Q4115" s="970"/>
      <c r="R4115" s="967"/>
      <c r="S4115" s="970"/>
      <c r="T4115" s="967"/>
      <c r="U4115" s="970"/>
      <c r="V4115" s="967"/>
      <c r="W4115" s="970"/>
      <c r="X4115" s="1261"/>
    </row>
    <row r="4116" spans="1:24" ht="25.2" hidden="1" customHeight="1" outlineLevel="2">
      <c r="A4116" s="1335">
        <v>44510</v>
      </c>
      <c r="B4116" s="1163" t="s">
        <v>5698</v>
      </c>
      <c r="C4116" s="955" t="s">
        <v>9852</v>
      </c>
      <c r="D4116" s="966"/>
      <c r="E4116" s="968"/>
      <c r="F4116" s="972"/>
      <c r="G4116" s="970"/>
      <c r="H4116" s="967"/>
      <c r="I4116" s="970"/>
      <c r="J4116" s="967"/>
      <c r="K4116" s="970"/>
      <c r="L4116" s="967"/>
      <c r="M4116" s="970"/>
      <c r="N4116" s="967"/>
      <c r="O4116" s="970"/>
      <c r="P4116" s="967"/>
      <c r="Q4116" s="970"/>
      <c r="R4116" s="967"/>
      <c r="S4116" s="970"/>
      <c r="T4116" s="967"/>
      <c r="U4116" s="970"/>
      <c r="V4116" s="967"/>
      <c r="W4116" s="970"/>
      <c r="X4116" s="1261"/>
    </row>
    <row r="4117" spans="1:24" ht="12.6" hidden="1" customHeight="1" outlineLevel="1" collapsed="1">
      <c r="A4117" s="1008">
        <v>44511</v>
      </c>
      <c r="B4117" s="1163" t="s">
        <v>5698</v>
      </c>
      <c r="C4117" s="955" t="s">
        <v>9853</v>
      </c>
      <c r="D4117" s="966"/>
      <c r="E4117" s="968"/>
      <c r="F4117" s="972"/>
      <c r="G4117" s="970"/>
      <c r="H4117" s="967"/>
      <c r="I4117" s="970"/>
      <c r="J4117" s="967"/>
      <c r="K4117" s="970"/>
      <c r="L4117" s="967"/>
      <c r="M4117" s="970"/>
      <c r="N4117" s="967"/>
      <c r="O4117" s="973" t="s">
        <v>5700</v>
      </c>
      <c r="P4117" s="967"/>
      <c r="Q4117" s="970"/>
      <c r="R4117" s="967"/>
      <c r="S4117" s="970"/>
      <c r="T4117" s="967"/>
      <c r="U4117" s="970"/>
      <c r="V4117" s="967"/>
      <c r="W4117" s="970"/>
      <c r="X4117" s="1261"/>
    </row>
    <row r="4118" spans="1:24" ht="12.6" hidden="1" customHeight="1" outlineLevel="2">
      <c r="A4118" s="1008">
        <v>44511</v>
      </c>
      <c r="B4118" s="1163" t="s">
        <v>5698</v>
      </c>
      <c r="C4118" s="955" t="s">
        <v>9854</v>
      </c>
      <c r="D4118" s="966"/>
      <c r="E4118" s="968"/>
      <c r="F4118" s="969" t="s">
        <v>5700</v>
      </c>
      <c r="G4118" s="970"/>
      <c r="H4118" s="967"/>
      <c r="I4118" s="970"/>
      <c r="J4118" s="967"/>
      <c r="K4118" s="970"/>
      <c r="L4118" s="967"/>
      <c r="M4118" s="970"/>
      <c r="N4118" s="967"/>
      <c r="O4118" s="970"/>
      <c r="P4118" s="967"/>
      <c r="Q4118" s="970"/>
      <c r="R4118" s="967"/>
      <c r="S4118" s="970"/>
      <c r="T4118" s="967"/>
      <c r="U4118" s="970"/>
      <c r="V4118" s="967"/>
      <c r="W4118" s="970"/>
      <c r="X4118" s="1261"/>
    </row>
    <row r="4119" spans="1:24" ht="12.6" hidden="1" customHeight="1" outlineLevel="2">
      <c r="A4119" s="1008">
        <v>44511</v>
      </c>
      <c r="B4119" s="1163" t="s">
        <v>5698</v>
      </c>
      <c r="C4119" s="955" t="s">
        <v>9855</v>
      </c>
      <c r="D4119" s="966"/>
      <c r="E4119" s="968"/>
      <c r="F4119" s="972"/>
      <c r="G4119" s="970"/>
      <c r="H4119" s="967"/>
      <c r="I4119" s="970"/>
      <c r="J4119" s="967"/>
      <c r="K4119" s="973" t="s">
        <v>5700</v>
      </c>
      <c r="L4119" s="967"/>
      <c r="M4119" s="970"/>
      <c r="N4119" s="967"/>
      <c r="O4119" s="970"/>
      <c r="P4119" s="967"/>
      <c r="Q4119" s="970"/>
      <c r="R4119" s="967"/>
      <c r="S4119" s="970"/>
      <c r="T4119" s="967"/>
      <c r="U4119" s="970"/>
      <c r="V4119" s="967"/>
      <c r="W4119" s="970"/>
      <c r="X4119" s="1261"/>
    </row>
    <row r="4120" spans="1:24" ht="25.2" hidden="1" customHeight="1" outlineLevel="2">
      <c r="A4120" s="1008">
        <v>44511</v>
      </c>
      <c r="B4120" s="1163" t="s">
        <v>5698</v>
      </c>
      <c r="C4120" s="955" t="s">
        <v>9856</v>
      </c>
      <c r="D4120" s="966"/>
      <c r="E4120" s="977" t="s">
        <v>5705</v>
      </c>
      <c r="F4120" s="972"/>
      <c r="G4120" s="970"/>
      <c r="H4120" s="967"/>
      <c r="I4120" s="970"/>
      <c r="J4120" s="967"/>
      <c r="K4120" s="970"/>
      <c r="L4120" s="967"/>
      <c r="M4120" s="973" t="s">
        <v>5705</v>
      </c>
      <c r="N4120" s="967"/>
      <c r="O4120" s="970"/>
      <c r="P4120" s="967"/>
      <c r="Q4120" s="970"/>
      <c r="R4120" s="967"/>
      <c r="S4120" s="973" t="s">
        <v>5705</v>
      </c>
      <c r="T4120" s="967"/>
      <c r="U4120" s="970"/>
      <c r="V4120" s="967"/>
      <c r="W4120" s="970"/>
      <c r="X4120" s="1261"/>
    </row>
    <row r="4121" spans="1:24" ht="12.6" hidden="1" customHeight="1" outlineLevel="2">
      <c r="A4121" s="1008">
        <v>44511</v>
      </c>
      <c r="B4121" s="1163" t="s">
        <v>5698</v>
      </c>
      <c r="C4121" s="955" t="s">
        <v>9857</v>
      </c>
      <c r="D4121" s="966"/>
      <c r="E4121" s="968"/>
      <c r="F4121" s="972"/>
      <c r="G4121" s="970"/>
      <c r="H4121" s="967"/>
      <c r="I4121" s="970"/>
      <c r="J4121" s="967"/>
      <c r="K4121" s="970"/>
      <c r="L4121" s="967"/>
      <c r="M4121" s="970"/>
      <c r="N4121" s="974" t="s">
        <v>5700</v>
      </c>
      <c r="O4121" s="973" t="s">
        <v>5700</v>
      </c>
      <c r="P4121" s="967"/>
      <c r="Q4121" s="970"/>
      <c r="R4121" s="967"/>
      <c r="S4121" s="970"/>
      <c r="T4121" s="967"/>
      <c r="U4121" s="970"/>
      <c r="V4121" s="967"/>
      <c r="W4121" s="970"/>
      <c r="X4121" s="1261"/>
    </row>
    <row r="4122" spans="1:24" ht="12.6" hidden="1" customHeight="1" outlineLevel="2">
      <c r="A4122" s="1008">
        <v>44511</v>
      </c>
      <c r="B4122" s="1163" t="s">
        <v>5698</v>
      </c>
      <c r="C4122" s="955" t="s">
        <v>9858</v>
      </c>
      <c r="D4122" s="966"/>
      <c r="E4122" s="968"/>
      <c r="F4122" s="969" t="s">
        <v>5700</v>
      </c>
      <c r="G4122" s="970"/>
      <c r="H4122" s="967"/>
      <c r="I4122" s="970"/>
      <c r="J4122" s="967"/>
      <c r="K4122" s="970"/>
      <c r="L4122" s="967"/>
      <c r="M4122" s="970"/>
      <c r="N4122" s="967"/>
      <c r="O4122" s="970"/>
      <c r="P4122" s="967"/>
      <c r="Q4122" s="970"/>
      <c r="R4122" s="967"/>
      <c r="S4122" s="970"/>
      <c r="T4122" s="967"/>
      <c r="U4122" s="970"/>
      <c r="V4122" s="967"/>
      <c r="W4122" s="970"/>
      <c r="X4122" s="1261"/>
    </row>
    <row r="4123" spans="1:24" ht="12.6" hidden="1" customHeight="1" outlineLevel="2">
      <c r="A4123" s="1008">
        <v>44511</v>
      </c>
      <c r="B4123" s="1163" t="s">
        <v>5698</v>
      </c>
      <c r="C4123" s="955" t="s">
        <v>9859</v>
      </c>
      <c r="D4123" s="966"/>
      <c r="E4123" s="977" t="s">
        <v>5700</v>
      </c>
      <c r="F4123" s="972"/>
      <c r="G4123" s="970"/>
      <c r="H4123" s="967"/>
      <c r="I4123" s="970"/>
      <c r="J4123" s="967"/>
      <c r="K4123" s="970"/>
      <c r="L4123" s="967"/>
      <c r="M4123" s="970"/>
      <c r="N4123" s="967"/>
      <c r="O4123" s="970"/>
      <c r="P4123" s="967"/>
      <c r="Q4123" s="970"/>
      <c r="R4123" s="967"/>
      <c r="S4123" s="970"/>
      <c r="T4123" s="967"/>
      <c r="U4123" s="970"/>
      <c r="V4123" s="967"/>
      <c r="W4123" s="970"/>
      <c r="X4123" s="1261"/>
    </row>
    <row r="4124" spans="1:24" ht="12.6" hidden="1" customHeight="1" outlineLevel="2">
      <c r="A4124" s="1008">
        <v>44511</v>
      </c>
      <c r="B4124" s="1163" t="s">
        <v>5698</v>
      </c>
      <c r="C4124" s="955" t="s">
        <v>9860</v>
      </c>
      <c r="D4124" s="966"/>
      <c r="E4124" s="968"/>
      <c r="F4124" s="972"/>
      <c r="G4124" s="970"/>
      <c r="H4124" s="967"/>
      <c r="I4124" s="970"/>
      <c r="J4124" s="967"/>
      <c r="K4124" s="970"/>
      <c r="L4124" s="967"/>
      <c r="M4124" s="973" t="s">
        <v>5700</v>
      </c>
      <c r="N4124" s="967"/>
      <c r="O4124" s="970"/>
      <c r="P4124" s="967"/>
      <c r="Q4124" s="970"/>
      <c r="R4124" s="967"/>
      <c r="S4124" s="970"/>
      <c r="T4124" s="967"/>
      <c r="U4124" s="970"/>
      <c r="V4124" s="967"/>
      <c r="W4124" s="970"/>
      <c r="X4124" s="1261"/>
    </row>
    <row r="4125" spans="1:24" ht="25.2" hidden="1" customHeight="1" outlineLevel="2">
      <c r="A4125" s="1008">
        <v>44511</v>
      </c>
      <c r="B4125" s="1163" t="s">
        <v>5698</v>
      </c>
      <c r="C4125" s="955" t="s">
        <v>9861</v>
      </c>
      <c r="D4125" s="975" t="s">
        <v>5700</v>
      </c>
      <c r="E4125" s="968"/>
      <c r="F4125" s="972"/>
      <c r="G4125" s="970"/>
      <c r="H4125" s="967"/>
      <c r="I4125" s="970"/>
      <c r="J4125" s="967"/>
      <c r="K4125" s="970"/>
      <c r="L4125" s="967"/>
      <c r="M4125" s="970"/>
      <c r="N4125" s="967"/>
      <c r="O4125" s="970"/>
      <c r="P4125" s="967"/>
      <c r="Q4125" s="970"/>
      <c r="R4125" s="967"/>
      <c r="S4125" s="970"/>
      <c r="T4125" s="967"/>
      <c r="U4125" s="970"/>
      <c r="V4125" s="967"/>
      <c r="W4125" s="970"/>
      <c r="X4125" s="1261"/>
    </row>
    <row r="4126" spans="1:24" ht="12.6" hidden="1" customHeight="1" outlineLevel="2">
      <c r="A4126" s="1008">
        <v>44511</v>
      </c>
      <c r="B4126" s="1163" t="s">
        <v>5698</v>
      </c>
      <c r="C4126" s="955" t="s">
        <v>9862</v>
      </c>
      <c r="D4126" s="975" t="s">
        <v>5700</v>
      </c>
      <c r="E4126" s="977" t="s">
        <v>5700</v>
      </c>
      <c r="F4126" s="972"/>
      <c r="G4126" s="970"/>
      <c r="H4126" s="967"/>
      <c r="I4126" s="970"/>
      <c r="J4126" s="967"/>
      <c r="K4126" s="970"/>
      <c r="L4126" s="967"/>
      <c r="M4126" s="970"/>
      <c r="N4126" s="967"/>
      <c r="O4126" s="970"/>
      <c r="P4126" s="967"/>
      <c r="Q4126" s="970"/>
      <c r="R4126" s="967"/>
      <c r="S4126" s="970"/>
      <c r="T4126" s="967"/>
      <c r="U4126" s="970"/>
      <c r="V4126" s="967"/>
      <c r="W4126" s="970"/>
      <c r="X4126" s="1261"/>
    </row>
    <row r="4127" spans="1:24" ht="12.6" hidden="1" customHeight="1" outlineLevel="2">
      <c r="A4127" s="1008">
        <v>44511</v>
      </c>
      <c r="B4127" s="1163" t="s">
        <v>5745</v>
      </c>
      <c r="C4127" s="955" t="s">
        <v>9863</v>
      </c>
      <c r="D4127" s="966"/>
      <c r="E4127" s="968"/>
      <c r="F4127" s="969" t="s">
        <v>5700</v>
      </c>
      <c r="G4127" s="970"/>
      <c r="H4127" s="967"/>
      <c r="I4127" s="970"/>
      <c r="J4127" s="974" t="s">
        <v>5700</v>
      </c>
      <c r="K4127" s="970"/>
      <c r="L4127" s="967"/>
      <c r="M4127" s="970"/>
      <c r="N4127" s="967"/>
      <c r="O4127" s="970"/>
      <c r="P4127" s="967"/>
      <c r="Q4127" s="970"/>
      <c r="R4127" s="967"/>
      <c r="S4127" s="970"/>
      <c r="T4127" s="967"/>
      <c r="U4127" s="970"/>
      <c r="V4127" s="967"/>
      <c r="W4127" s="970"/>
      <c r="X4127" s="1261"/>
    </row>
    <row r="4128" spans="1:24" ht="12.6" hidden="1" customHeight="1" outlineLevel="2">
      <c r="A4128" s="1008">
        <v>44511</v>
      </c>
      <c r="B4128" s="1163" t="s">
        <v>5698</v>
      </c>
      <c r="C4128" s="955" t="s">
        <v>9864</v>
      </c>
      <c r="D4128" s="966"/>
      <c r="E4128" s="968"/>
      <c r="F4128" s="972"/>
      <c r="G4128" s="970"/>
      <c r="H4128" s="967"/>
      <c r="I4128" s="970"/>
      <c r="J4128" s="967"/>
      <c r="K4128" s="970"/>
      <c r="L4128" s="967"/>
      <c r="M4128" s="973" t="s">
        <v>5700</v>
      </c>
      <c r="N4128" s="967"/>
      <c r="O4128" s="970"/>
      <c r="P4128" s="967"/>
      <c r="Q4128" s="970"/>
      <c r="R4128" s="967"/>
      <c r="S4128" s="970"/>
      <c r="T4128" s="967"/>
      <c r="U4128" s="970"/>
      <c r="V4128" s="967"/>
      <c r="W4128" s="970"/>
      <c r="X4128" s="1261"/>
    </row>
    <row r="4129" spans="1:26" ht="25.2" hidden="1" customHeight="1" outlineLevel="2">
      <c r="A4129" s="1008">
        <v>44511</v>
      </c>
      <c r="B4129" s="1163" t="s">
        <v>5698</v>
      </c>
      <c r="C4129" s="955" t="s">
        <v>9865</v>
      </c>
      <c r="D4129" s="966"/>
      <c r="E4129" s="968"/>
      <c r="F4129" s="969" t="s">
        <v>5700</v>
      </c>
      <c r="G4129" s="970"/>
      <c r="H4129" s="967"/>
      <c r="I4129" s="970"/>
      <c r="J4129" s="967"/>
      <c r="K4129" s="970"/>
      <c r="L4129" s="967"/>
      <c r="M4129" s="970"/>
      <c r="N4129" s="967"/>
      <c r="O4129" s="970"/>
      <c r="P4129" s="967"/>
      <c r="Q4129" s="970"/>
      <c r="R4129" s="967"/>
      <c r="S4129" s="970"/>
      <c r="T4129" s="974" t="s">
        <v>5700</v>
      </c>
      <c r="U4129" s="970"/>
      <c r="V4129" s="967"/>
      <c r="W4129" s="970"/>
      <c r="X4129" s="1261"/>
      <c r="Y4129" s="967"/>
      <c r="Z4129" s="1032"/>
    </row>
    <row r="4130" spans="1:26" ht="12.6" hidden="1" customHeight="1" outlineLevel="2">
      <c r="A4130" s="1008">
        <v>44511</v>
      </c>
      <c r="B4130" s="1163" t="s">
        <v>5698</v>
      </c>
      <c r="C4130" s="955" t="s">
        <v>9866</v>
      </c>
      <c r="D4130" s="975" t="s">
        <v>5700</v>
      </c>
      <c r="E4130" s="968"/>
      <c r="F4130" s="972"/>
      <c r="G4130" s="970"/>
      <c r="H4130" s="967"/>
      <c r="I4130" s="970"/>
      <c r="J4130" s="967"/>
      <c r="K4130" s="970"/>
      <c r="L4130" s="967"/>
      <c r="M4130" s="970"/>
      <c r="N4130" s="967"/>
      <c r="O4130" s="970"/>
      <c r="P4130" s="967"/>
      <c r="Q4130" s="970"/>
      <c r="R4130" s="967"/>
      <c r="S4130" s="970"/>
      <c r="T4130" s="967"/>
      <c r="U4130" s="970"/>
      <c r="V4130" s="967"/>
      <c r="W4130" s="970"/>
      <c r="X4130" s="1261"/>
      <c r="Y4130" s="967"/>
      <c r="Z4130" s="1032"/>
    </row>
    <row r="4131" spans="1:26" ht="12.6" hidden="1" customHeight="1" outlineLevel="2">
      <c r="A4131" s="1008">
        <v>44511</v>
      </c>
      <c r="B4131" s="1163" t="s">
        <v>5723</v>
      </c>
      <c r="C4131" s="955" t="s">
        <v>9867</v>
      </c>
      <c r="D4131" s="975" t="s">
        <v>5700</v>
      </c>
      <c r="E4131" s="968"/>
      <c r="F4131" s="972"/>
      <c r="G4131" s="970"/>
      <c r="H4131" s="967"/>
      <c r="I4131" s="970"/>
      <c r="J4131" s="967"/>
      <c r="K4131" s="970"/>
      <c r="L4131" s="967"/>
      <c r="M4131" s="970"/>
      <c r="N4131" s="967"/>
      <c r="O4131" s="970"/>
      <c r="P4131" s="967"/>
      <c r="Q4131" s="970"/>
      <c r="R4131" s="967"/>
      <c r="S4131" s="970"/>
      <c r="T4131" s="967"/>
      <c r="U4131" s="970"/>
      <c r="V4131" s="967"/>
      <c r="W4131" s="970"/>
      <c r="X4131" s="1261"/>
      <c r="Y4131" s="967"/>
      <c r="Z4131" s="1314" t="s">
        <v>9868</v>
      </c>
    </row>
    <row r="4132" spans="1:26" ht="12.6" hidden="1" customHeight="1" outlineLevel="1" collapsed="1">
      <c r="A4132" s="1336">
        <v>44512</v>
      </c>
      <c r="B4132" s="1163" t="s">
        <v>5723</v>
      </c>
      <c r="C4132" s="955" t="s">
        <v>9869</v>
      </c>
      <c r="D4132" s="966"/>
      <c r="E4132" s="968"/>
      <c r="F4132" s="972"/>
      <c r="G4132" s="970"/>
      <c r="H4132" s="967"/>
      <c r="I4132" s="970"/>
      <c r="J4132" s="967"/>
      <c r="K4132" s="970"/>
      <c r="L4132" s="967"/>
      <c r="M4132" s="970"/>
      <c r="N4132" s="967"/>
      <c r="O4132" s="970"/>
      <c r="P4132" s="967"/>
      <c r="Q4132" s="970"/>
      <c r="R4132" s="974" t="s">
        <v>5700</v>
      </c>
      <c r="S4132" s="970"/>
      <c r="T4132" s="967"/>
      <c r="U4132" s="970"/>
      <c r="V4132" s="967"/>
      <c r="W4132" s="970"/>
      <c r="X4132" s="1261"/>
      <c r="Y4132" s="967"/>
      <c r="Z4132" s="1032"/>
    </row>
    <row r="4133" spans="1:26" ht="12.6" hidden="1" customHeight="1" outlineLevel="2">
      <c r="A4133" s="1336">
        <v>44512</v>
      </c>
      <c r="B4133" s="1163" t="s">
        <v>5698</v>
      </c>
      <c r="C4133" s="955" t="s">
        <v>9870</v>
      </c>
      <c r="D4133" s="966"/>
      <c r="E4133" s="968"/>
      <c r="F4133" s="972"/>
      <c r="G4133" s="970"/>
      <c r="H4133" s="967"/>
      <c r="I4133" s="970"/>
      <c r="J4133" s="967"/>
      <c r="K4133" s="970"/>
      <c r="L4133" s="967"/>
      <c r="M4133" s="970"/>
      <c r="N4133" s="967"/>
      <c r="O4133" s="973" t="s">
        <v>5700</v>
      </c>
      <c r="P4133" s="967"/>
      <c r="Q4133" s="970"/>
      <c r="R4133" s="967"/>
      <c r="S4133" s="970"/>
      <c r="T4133" s="967"/>
      <c r="U4133" s="970"/>
      <c r="V4133" s="967"/>
      <c r="W4133" s="973" t="s">
        <v>5700</v>
      </c>
      <c r="X4133" s="1261"/>
      <c r="Y4133" s="967"/>
      <c r="Z4133" s="1032"/>
    </row>
    <row r="4134" spans="1:26" ht="12.6" hidden="1" customHeight="1" outlineLevel="2">
      <c r="A4134" s="1336">
        <v>44512</v>
      </c>
      <c r="B4134" s="1163" t="s">
        <v>5698</v>
      </c>
      <c r="C4134" s="955" t="s">
        <v>9871</v>
      </c>
      <c r="D4134" s="975" t="s">
        <v>5700</v>
      </c>
      <c r="E4134" s="968"/>
      <c r="F4134" s="972"/>
      <c r="G4134" s="970"/>
      <c r="H4134" s="967"/>
      <c r="I4134" s="970"/>
      <c r="J4134" s="967"/>
      <c r="K4134" s="970"/>
      <c r="L4134" s="967"/>
      <c r="M4134" s="970"/>
      <c r="N4134" s="967"/>
      <c r="O4134" s="970"/>
      <c r="P4134" s="967"/>
      <c r="Q4134" s="970"/>
      <c r="R4134" s="967"/>
      <c r="S4134" s="970"/>
      <c r="T4134" s="967"/>
      <c r="U4134" s="970"/>
      <c r="V4134" s="967"/>
      <c r="W4134" s="970"/>
      <c r="X4134" s="1261"/>
      <c r="Y4134" s="967"/>
      <c r="Z4134" s="1032"/>
    </row>
    <row r="4135" spans="1:26" ht="12.6" hidden="1" customHeight="1" outlineLevel="2">
      <c r="A4135" s="1336">
        <v>44512</v>
      </c>
      <c r="B4135" s="1163" t="s">
        <v>5698</v>
      </c>
      <c r="C4135" s="955" t="s">
        <v>9872</v>
      </c>
      <c r="D4135" s="966"/>
      <c r="E4135" s="968"/>
      <c r="F4135" s="969" t="s">
        <v>5700</v>
      </c>
      <c r="G4135" s="970"/>
      <c r="H4135" s="967"/>
      <c r="I4135" s="970"/>
      <c r="J4135" s="967"/>
      <c r="K4135" s="970"/>
      <c r="L4135" s="967"/>
      <c r="M4135" s="970"/>
      <c r="N4135" s="967"/>
      <c r="O4135" s="970"/>
      <c r="P4135" s="967"/>
      <c r="Q4135" s="970"/>
      <c r="R4135" s="967"/>
      <c r="S4135" s="970"/>
      <c r="T4135" s="967"/>
      <c r="U4135" s="970"/>
      <c r="V4135" s="967"/>
      <c r="W4135" s="970"/>
      <c r="X4135" s="1261"/>
      <c r="Y4135" s="967"/>
      <c r="Z4135" s="1032"/>
    </row>
    <row r="4136" spans="1:26" ht="12.6" hidden="1" customHeight="1" outlineLevel="2">
      <c r="A4136" s="1336">
        <v>44512</v>
      </c>
      <c r="B4136" s="1163" t="s">
        <v>5698</v>
      </c>
      <c r="C4136" s="955" t="s">
        <v>9873</v>
      </c>
      <c r="D4136" s="966"/>
      <c r="E4136" s="977" t="s">
        <v>5700</v>
      </c>
      <c r="F4136" s="972"/>
      <c r="G4136" s="970"/>
      <c r="H4136" s="967"/>
      <c r="I4136" s="970"/>
      <c r="J4136" s="967"/>
      <c r="K4136" s="970"/>
      <c r="L4136" s="967"/>
      <c r="M4136" s="970"/>
      <c r="N4136" s="967"/>
      <c r="O4136" s="970"/>
      <c r="P4136" s="967"/>
      <c r="Q4136" s="970"/>
      <c r="R4136" s="967"/>
      <c r="S4136" s="970"/>
      <c r="T4136" s="967"/>
      <c r="U4136" s="970"/>
      <c r="V4136" s="967"/>
      <c r="W4136" s="970"/>
      <c r="X4136" s="1261"/>
      <c r="Y4136" s="967"/>
      <c r="Z4136" s="1032"/>
    </row>
    <row r="4137" spans="1:26" ht="12.6" hidden="1" customHeight="1" outlineLevel="2">
      <c r="A4137" s="1336">
        <v>44512</v>
      </c>
      <c r="B4137" s="1163" t="s">
        <v>9874</v>
      </c>
      <c r="C4137" s="955" t="s">
        <v>9875</v>
      </c>
      <c r="D4137" s="966"/>
      <c r="E4137" s="968"/>
      <c r="F4137" s="972"/>
      <c r="G4137" s="970"/>
      <c r="H4137" s="967"/>
      <c r="I4137" s="970"/>
      <c r="J4137" s="967"/>
      <c r="K4137" s="970"/>
      <c r="L4137" s="967"/>
      <c r="M4137" s="970"/>
      <c r="N4137" s="967"/>
      <c r="O4137" s="973" t="s">
        <v>5700</v>
      </c>
      <c r="P4137" s="967"/>
      <c r="Q4137" s="970"/>
      <c r="R4137" s="967"/>
      <c r="S4137" s="970"/>
      <c r="T4137" s="967"/>
      <c r="U4137" s="970"/>
      <c r="V4137" s="967"/>
      <c r="W4137" s="970"/>
      <c r="X4137" s="1261"/>
      <c r="Y4137" s="967"/>
      <c r="Z4137" s="1032"/>
    </row>
    <row r="4138" spans="1:26" ht="12.6" hidden="1" customHeight="1" outlineLevel="2">
      <c r="A4138" s="1336">
        <v>44512</v>
      </c>
      <c r="B4138" s="1163" t="s">
        <v>9876</v>
      </c>
      <c r="C4138" s="955" t="s">
        <v>9877</v>
      </c>
      <c r="D4138" s="966"/>
      <c r="E4138" s="977" t="s">
        <v>5700</v>
      </c>
      <c r="F4138" s="972"/>
      <c r="G4138" s="970"/>
      <c r="H4138" s="967"/>
      <c r="I4138" s="970"/>
      <c r="J4138" s="967"/>
      <c r="K4138" s="970"/>
      <c r="L4138" s="967"/>
      <c r="M4138" s="970"/>
      <c r="N4138" s="967"/>
      <c r="O4138" s="970"/>
      <c r="P4138" s="967"/>
      <c r="Q4138" s="970"/>
      <c r="R4138" s="967"/>
      <c r="S4138" s="970"/>
      <c r="T4138" s="967"/>
      <c r="U4138" s="970"/>
      <c r="V4138" s="967"/>
      <c r="W4138" s="970"/>
      <c r="X4138" s="1261"/>
      <c r="Y4138" s="967"/>
      <c r="Z4138" s="1032" t="s">
        <v>8698</v>
      </c>
    </row>
    <row r="4139" spans="1:26" ht="12.6" hidden="1" customHeight="1" outlineLevel="2">
      <c r="A4139" s="1336">
        <v>44512</v>
      </c>
      <c r="B4139" s="1163" t="s">
        <v>5698</v>
      </c>
      <c r="C4139" s="955" t="s">
        <v>9878</v>
      </c>
      <c r="D4139" s="966"/>
      <c r="E4139" s="968"/>
      <c r="F4139" s="972"/>
      <c r="G4139" s="970"/>
      <c r="H4139" s="974" t="s">
        <v>5700</v>
      </c>
      <c r="I4139" s="973" t="s">
        <v>5700</v>
      </c>
      <c r="J4139" s="967"/>
      <c r="K4139" s="970"/>
      <c r="L4139" s="967"/>
      <c r="M4139" s="970"/>
      <c r="N4139" s="967"/>
      <c r="O4139" s="970"/>
      <c r="P4139" s="967"/>
      <c r="Q4139" s="970"/>
      <c r="R4139" s="967"/>
      <c r="S4139" s="970"/>
      <c r="T4139" s="967"/>
      <c r="U4139" s="970"/>
      <c r="V4139" s="967"/>
      <c r="W4139" s="970"/>
      <c r="X4139" s="1261"/>
      <c r="Y4139" s="967"/>
      <c r="Z4139" s="1032"/>
    </row>
    <row r="4140" spans="1:26" ht="12.6" hidden="1" customHeight="1" outlineLevel="2">
      <c r="A4140" s="1336">
        <v>44512</v>
      </c>
      <c r="B4140" s="1163" t="s">
        <v>5745</v>
      </c>
      <c r="C4140" s="955" t="s">
        <v>9879</v>
      </c>
      <c r="D4140" s="966"/>
      <c r="E4140" s="968"/>
      <c r="F4140" s="972"/>
      <c r="G4140" s="970"/>
      <c r="H4140" s="967"/>
      <c r="I4140" s="970"/>
      <c r="J4140" s="967"/>
      <c r="K4140" s="970"/>
      <c r="L4140" s="967"/>
      <c r="M4140" s="970"/>
      <c r="N4140" s="967"/>
      <c r="O4140" s="970"/>
      <c r="P4140" s="967"/>
      <c r="Q4140" s="970"/>
      <c r="R4140" s="967"/>
      <c r="S4140" s="970"/>
      <c r="T4140" s="974" t="s">
        <v>5700</v>
      </c>
      <c r="U4140" s="970"/>
      <c r="V4140" s="967"/>
      <c r="W4140" s="970"/>
      <c r="X4140" s="1261"/>
      <c r="Y4140" s="967"/>
      <c r="Z4140" s="1032"/>
    </row>
    <row r="4141" spans="1:26" ht="12.6" hidden="1" customHeight="1" outlineLevel="2">
      <c r="A4141" s="1336">
        <v>44512</v>
      </c>
      <c r="B4141" s="1163" t="s">
        <v>5698</v>
      </c>
      <c r="C4141" s="955" t="s">
        <v>9880</v>
      </c>
      <c r="D4141" s="966"/>
      <c r="E4141" s="968"/>
      <c r="F4141" s="972"/>
      <c r="G4141" s="970"/>
      <c r="H4141" s="974" t="s">
        <v>5700</v>
      </c>
      <c r="I4141" s="970"/>
      <c r="J4141" s="967"/>
      <c r="K4141" s="970"/>
      <c r="L4141" s="967"/>
      <c r="M4141" s="970"/>
      <c r="N4141" s="967"/>
      <c r="O4141" s="970"/>
      <c r="P4141" s="967"/>
      <c r="Q4141" s="970"/>
      <c r="R4141" s="967"/>
      <c r="S4141" s="970"/>
      <c r="T4141" s="967"/>
      <c r="U4141" s="970"/>
      <c r="V4141" s="967"/>
      <c r="W4141" s="970"/>
      <c r="X4141" s="1261"/>
      <c r="Y4141" s="967"/>
      <c r="Z4141" s="1032"/>
    </row>
    <row r="4142" spans="1:26" ht="12.6" hidden="1" customHeight="1" outlineLevel="2">
      <c r="A4142" s="1336">
        <v>44512</v>
      </c>
      <c r="B4142" s="1163" t="s">
        <v>5698</v>
      </c>
      <c r="C4142" s="955" t="s">
        <v>9881</v>
      </c>
      <c r="D4142" s="966"/>
      <c r="E4142" s="977" t="s">
        <v>5700</v>
      </c>
      <c r="F4142" s="972"/>
      <c r="G4142" s="970"/>
      <c r="H4142" s="967"/>
      <c r="I4142" s="970"/>
      <c r="J4142" s="967"/>
      <c r="K4142" s="970"/>
      <c r="L4142" s="967"/>
      <c r="M4142" s="970"/>
      <c r="N4142" s="967"/>
      <c r="O4142" s="970"/>
      <c r="P4142" s="967"/>
      <c r="Q4142" s="970"/>
      <c r="R4142" s="967"/>
      <c r="S4142" s="970"/>
      <c r="T4142" s="967"/>
      <c r="U4142" s="970"/>
      <c r="V4142" s="967"/>
      <c r="W4142" s="970"/>
      <c r="X4142" s="1261"/>
      <c r="Y4142" s="967"/>
      <c r="Z4142" s="1032"/>
    </row>
    <row r="4143" spans="1:26" ht="12.6" hidden="1" customHeight="1" outlineLevel="2">
      <c r="A4143" s="1336">
        <v>44512</v>
      </c>
      <c r="B4143" s="1163" t="s">
        <v>4818</v>
      </c>
      <c r="C4143" s="955" t="s">
        <v>9882</v>
      </c>
      <c r="D4143" s="975" t="s">
        <v>5700</v>
      </c>
      <c r="E4143" s="968"/>
      <c r="F4143" s="972"/>
      <c r="G4143" s="970"/>
      <c r="H4143" s="967"/>
      <c r="I4143" s="970"/>
      <c r="J4143" s="967"/>
      <c r="K4143" s="970"/>
      <c r="L4143" s="967"/>
      <c r="M4143" s="970"/>
      <c r="N4143" s="967"/>
      <c r="O4143" s="970"/>
      <c r="P4143" s="967"/>
      <c r="Q4143" s="970"/>
      <c r="R4143" s="967"/>
      <c r="S4143" s="970"/>
      <c r="T4143" s="967"/>
      <c r="U4143" s="970"/>
      <c r="V4143" s="967"/>
      <c r="W4143" s="970"/>
      <c r="X4143" s="1261"/>
      <c r="Y4143" s="967"/>
      <c r="Z4143" s="1032"/>
    </row>
    <row r="4144" spans="1:26" ht="12.6" hidden="1" customHeight="1" outlineLevel="2">
      <c r="A4144" s="1336">
        <v>44512</v>
      </c>
      <c r="B4144" s="1163" t="s">
        <v>5706</v>
      </c>
      <c r="C4144" s="955" t="s">
        <v>9883</v>
      </c>
      <c r="D4144" s="975" t="s">
        <v>5700</v>
      </c>
      <c r="E4144" s="968"/>
      <c r="F4144" s="972"/>
      <c r="G4144" s="970"/>
      <c r="H4144" s="967"/>
      <c r="I4144" s="970"/>
      <c r="J4144" s="967"/>
      <c r="K4144" s="970"/>
      <c r="L4144" s="967"/>
      <c r="M4144" s="970"/>
      <c r="N4144" s="967"/>
      <c r="O4144" s="970"/>
      <c r="P4144" s="967"/>
      <c r="Q4144" s="970"/>
      <c r="R4144" s="967"/>
      <c r="S4144" s="970"/>
      <c r="T4144" s="967"/>
      <c r="U4144" s="970"/>
      <c r="V4144" s="967"/>
      <c r="W4144" s="970"/>
      <c r="X4144" s="1261"/>
      <c r="Y4144" s="967"/>
      <c r="Z4144" s="1032"/>
    </row>
    <row r="4145" spans="1:24" ht="12.6" hidden="1" customHeight="1" outlineLevel="2">
      <c r="A4145" s="1336">
        <v>44512</v>
      </c>
      <c r="B4145" s="1163" t="s">
        <v>5698</v>
      </c>
      <c r="C4145" s="955" t="s">
        <v>9884</v>
      </c>
      <c r="D4145" s="966"/>
      <c r="E4145" s="968"/>
      <c r="F4145" s="972"/>
      <c r="G4145" s="973" t="s">
        <v>5700</v>
      </c>
      <c r="H4145" s="967"/>
      <c r="I4145" s="970"/>
      <c r="J4145" s="967"/>
      <c r="K4145" s="970"/>
      <c r="L4145" s="967"/>
      <c r="M4145" s="970"/>
      <c r="N4145" s="967"/>
      <c r="O4145" s="970"/>
      <c r="P4145" s="967"/>
      <c r="Q4145" s="970"/>
      <c r="R4145" s="967"/>
      <c r="S4145" s="970"/>
      <c r="T4145" s="967"/>
      <c r="U4145" s="970"/>
      <c r="V4145" s="967"/>
      <c r="W4145" s="970"/>
      <c r="X4145" s="1261"/>
    </row>
    <row r="4146" spans="1:24" ht="12.6" hidden="1" customHeight="1" outlineLevel="2">
      <c r="A4146" s="1336">
        <v>44512</v>
      </c>
      <c r="B4146" s="1163" t="s">
        <v>5723</v>
      </c>
      <c r="C4146" s="955" t="s">
        <v>9885</v>
      </c>
      <c r="D4146" s="966"/>
      <c r="E4146" s="968"/>
      <c r="F4146" s="972"/>
      <c r="G4146" s="970"/>
      <c r="H4146" s="967"/>
      <c r="I4146" s="970"/>
      <c r="J4146" s="967"/>
      <c r="K4146" s="970"/>
      <c r="L4146" s="967"/>
      <c r="M4146" s="970"/>
      <c r="N4146" s="967"/>
      <c r="O4146" s="973" t="s">
        <v>5700</v>
      </c>
      <c r="P4146" s="967"/>
      <c r="Q4146" s="970"/>
      <c r="R4146" s="967"/>
      <c r="S4146" s="970"/>
      <c r="T4146" s="967"/>
      <c r="U4146" s="970"/>
      <c r="V4146" s="974" t="s">
        <v>5700</v>
      </c>
      <c r="W4146" s="970"/>
      <c r="X4146" s="1261"/>
    </row>
    <row r="4147" spans="1:24" ht="12.6" hidden="1" customHeight="1" outlineLevel="2">
      <c r="A4147" s="1336">
        <v>44512</v>
      </c>
      <c r="B4147" s="1163" t="s">
        <v>5698</v>
      </c>
      <c r="C4147" s="955" t="s">
        <v>9886</v>
      </c>
      <c r="D4147" s="966"/>
      <c r="E4147" s="968"/>
      <c r="F4147" s="972"/>
      <c r="G4147" s="970"/>
      <c r="H4147" s="967"/>
      <c r="I4147" s="970"/>
      <c r="J4147" s="967"/>
      <c r="K4147" s="970"/>
      <c r="L4147" s="967"/>
      <c r="M4147" s="970"/>
      <c r="N4147" s="967"/>
      <c r="O4147" s="973" t="s">
        <v>5700</v>
      </c>
      <c r="P4147" s="967"/>
      <c r="Q4147" s="970"/>
      <c r="R4147" s="967"/>
      <c r="S4147" s="970"/>
      <c r="T4147" s="967"/>
      <c r="U4147" s="970"/>
      <c r="V4147" s="974" t="s">
        <v>5700</v>
      </c>
      <c r="W4147" s="970"/>
      <c r="X4147" s="1261"/>
    </row>
    <row r="4148" spans="1:24" ht="12.6" hidden="1" customHeight="1" outlineLevel="2">
      <c r="A4148" s="1336">
        <v>44512</v>
      </c>
      <c r="B4148" s="1163" t="s">
        <v>5698</v>
      </c>
      <c r="C4148" s="955" t="s">
        <v>9887</v>
      </c>
      <c r="D4148" s="966"/>
      <c r="E4148" s="968"/>
      <c r="F4148" s="972"/>
      <c r="G4148" s="970"/>
      <c r="H4148" s="967"/>
      <c r="I4148" s="970"/>
      <c r="J4148" s="967"/>
      <c r="K4148" s="970"/>
      <c r="L4148" s="967"/>
      <c r="M4148" s="970"/>
      <c r="N4148" s="967"/>
      <c r="O4148" s="970"/>
      <c r="P4148" s="974" t="s">
        <v>5700</v>
      </c>
      <c r="Q4148" s="970"/>
      <c r="R4148" s="967"/>
      <c r="S4148" s="970"/>
      <c r="T4148" s="967"/>
      <c r="U4148" s="970"/>
      <c r="V4148" s="967"/>
      <c r="W4148" s="970"/>
      <c r="X4148" s="1261"/>
    </row>
    <row r="4149" spans="1:24" ht="12.6" hidden="1" customHeight="1" outlineLevel="2">
      <c r="A4149" s="1336">
        <v>44512</v>
      </c>
      <c r="B4149" s="1163" t="s">
        <v>5698</v>
      </c>
      <c r="C4149" s="955" t="s">
        <v>9888</v>
      </c>
      <c r="D4149" s="966"/>
      <c r="E4149" s="977" t="s">
        <v>5700</v>
      </c>
      <c r="F4149" s="972"/>
      <c r="G4149" s="970"/>
      <c r="H4149" s="967"/>
      <c r="I4149" s="970"/>
      <c r="J4149" s="967"/>
      <c r="K4149" s="970"/>
      <c r="L4149" s="967"/>
      <c r="M4149" s="970"/>
      <c r="N4149" s="967"/>
      <c r="O4149" s="970"/>
      <c r="P4149" s="967"/>
      <c r="Q4149" s="970"/>
      <c r="R4149" s="967"/>
      <c r="S4149" s="970"/>
      <c r="T4149" s="967"/>
      <c r="U4149" s="970"/>
      <c r="V4149" s="967"/>
      <c r="W4149" s="970"/>
      <c r="X4149" s="1261"/>
    </row>
    <row r="4150" spans="1:24" ht="12.6" hidden="1" customHeight="1" outlineLevel="1" collapsed="1">
      <c r="A4150" s="1001">
        <v>44513</v>
      </c>
      <c r="B4150" s="1163" t="s">
        <v>5698</v>
      </c>
      <c r="C4150" s="955" t="s">
        <v>9889</v>
      </c>
      <c r="D4150" s="966"/>
      <c r="E4150" s="968"/>
      <c r="F4150" s="972"/>
      <c r="G4150" s="970"/>
      <c r="H4150" s="967"/>
      <c r="I4150" s="970"/>
      <c r="J4150" s="967"/>
      <c r="K4150" s="970"/>
      <c r="L4150" s="967"/>
      <c r="M4150" s="970"/>
      <c r="N4150" s="967"/>
      <c r="O4150" s="970"/>
      <c r="P4150" s="967"/>
      <c r="Q4150" s="970"/>
      <c r="R4150" s="974" t="s">
        <v>5700</v>
      </c>
      <c r="S4150" s="970"/>
      <c r="T4150" s="967"/>
      <c r="U4150" s="970"/>
      <c r="V4150" s="967"/>
      <c r="W4150" s="970"/>
      <c r="X4150" s="1261"/>
    </row>
    <row r="4151" spans="1:24" ht="12.6" hidden="1" customHeight="1" outlineLevel="2">
      <c r="A4151" s="1001">
        <v>44513</v>
      </c>
      <c r="B4151" s="1163" t="s">
        <v>5698</v>
      </c>
      <c r="C4151" s="955" t="s">
        <v>9890</v>
      </c>
      <c r="D4151" s="966"/>
      <c r="E4151" s="968"/>
      <c r="F4151" s="969" t="s">
        <v>5700</v>
      </c>
      <c r="G4151" s="970"/>
      <c r="H4151" s="967"/>
      <c r="I4151" s="970"/>
      <c r="J4151" s="967"/>
      <c r="K4151" s="970"/>
      <c r="L4151" s="967"/>
      <c r="M4151" s="970"/>
      <c r="N4151" s="967"/>
      <c r="O4151" s="970"/>
      <c r="P4151" s="967"/>
      <c r="Q4151" s="970"/>
      <c r="R4151" s="967"/>
      <c r="S4151" s="970"/>
      <c r="T4151" s="967"/>
      <c r="U4151" s="970"/>
      <c r="V4151" s="967"/>
      <c r="W4151" s="970"/>
      <c r="X4151" s="1261"/>
    </row>
    <row r="4152" spans="1:24" ht="12.6" hidden="1" customHeight="1" outlineLevel="2">
      <c r="A4152" s="1001">
        <v>44513</v>
      </c>
      <c r="B4152" s="1163" t="s">
        <v>5698</v>
      </c>
      <c r="C4152" s="955" t="s">
        <v>9891</v>
      </c>
      <c r="D4152" s="966"/>
      <c r="E4152" s="977" t="s">
        <v>5700</v>
      </c>
      <c r="F4152" s="972"/>
      <c r="G4152" s="970"/>
      <c r="H4152" s="967"/>
      <c r="I4152" s="970"/>
      <c r="J4152" s="967"/>
      <c r="K4152" s="970"/>
      <c r="L4152" s="967"/>
      <c r="M4152" s="970"/>
      <c r="N4152" s="967"/>
      <c r="O4152" s="970"/>
      <c r="P4152" s="967"/>
      <c r="Q4152" s="970"/>
      <c r="R4152" s="967"/>
      <c r="S4152" s="970"/>
      <c r="T4152" s="967"/>
      <c r="U4152" s="970"/>
      <c r="V4152" s="967"/>
      <c r="W4152" s="970"/>
      <c r="X4152" s="1261"/>
    </row>
    <row r="4153" spans="1:24" ht="12.6" hidden="1" customHeight="1" outlineLevel="2">
      <c r="A4153" s="1001">
        <v>44513</v>
      </c>
      <c r="B4153" s="1163" t="s">
        <v>5698</v>
      </c>
      <c r="C4153" s="955" t="s">
        <v>9892</v>
      </c>
      <c r="D4153" s="966"/>
      <c r="E4153" s="977" t="s">
        <v>5700</v>
      </c>
      <c r="F4153" s="972"/>
      <c r="G4153" s="970"/>
      <c r="H4153" s="967"/>
      <c r="I4153" s="970"/>
      <c r="J4153" s="967"/>
      <c r="K4153" s="970"/>
      <c r="L4153" s="967"/>
      <c r="M4153" s="970"/>
      <c r="N4153" s="967"/>
      <c r="O4153" s="970"/>
      <c r="P4153" s="967"/>
      <c r="Q4153" s="970"/>
      <c r="R4153" s="967"/>
      <c r="S4153" s="970"/>
      <c r="T4153" s="967"/>
      <c r="U4153" s="970"/>
      <c r="V4153" s="967"/>
      <c r="W4153" s="970"/>
      <c r="X4153" s="1261"/>
    </row>
    <row r="4154" spans="1:24" ht="12.6" hidden="1" customHeight="1" outlineLevel="2">
      <c r="A4154" s="1001">
        <v>44513</v>
      </c>
      <c r="B4154" s="1163" t="s">
        <v>5698</v>
      </c>
      <c r="C4154" s="955" t="s">
        <v>9893</v>
      </c>
      <c r="D4154" s="975" t="s">
        <v>5700</v>
      </c>
      <c r="E4154" s="968"/>
      <c r="F4154" s="972"/>
      <c r="G4154" s="970"/>
      <c r="H4154" s="967"/>
      <c r="I4154" s="970"/>
      <c r="J4154" s="967"/>
      <c r="K4154" s="970"/>
      <c r="L4154" s="967"/>
      <c r="M4154" s="970"/>
      <c r="N4154" s="967"/>
      <c r="O4154" s="970"/>
      <c r="P4154" s="967"/>
      <c r="Q4154" s="970"/>
      <c r="R4154" s="967"/>
      <c r="S4154" s="970"/>
      <c r="T4154" s="967"/>
      <c r="U4154" s="970"/>
      <c r="V4154" s="967"/>
      <c r="W4154" s="970"/>
      <c r="X4154" s="1261"/>
    </row>
    <row r="4155" spans="1:24" ht="12.6" hidden="1" customHeight="1" outlineLevel="2">
      <c r="A4155" s="1001">
        <v>44513</v>
      </c>
      <c r="B4155" s="1163" t="s">
        <v>5698</v>
      </c>
      <c r="C4155" s="955" t="s">
        <v>9894</v>
      </c>
      <c r="D4155" s="966"/>
      <c r="E4155" s="968"/>
      <c r="F4155" s="972"/>
      <c r="G4155" s="970"/>
      <c r="H4155" s="967"/>
      <c r="I4155" s="970"/>
      <c r="J4155" s="967"/>
      <c r="K4155" s="970"/>
      <c r="L4155" s="967"/>
      <c r="M4155" s="970"/>
      <c r="N4155" s="967"/>
      <c r="O4155" s="970"/>
      <c r="P4155" s="967"/>
      <c r="Q4155" s="970"/>
      <c r="R4155" s="974" t="s">
        <v>5700</v>
      </c>
      <c r="S4155" s="970"/>
      <c r="T4155" s="967"/>
      <c r="U4155" s="970"/>
      <c r="V4155" s="967"/>
      <c r="W4155" s="970"/>
      <c r="X4155" s="1261"/>
    </row>
    <row r="4156" spans="1:24" ht="12.6" hidden="1" customHeight="1" outlineLevel="2">
      <c r="A4156" s="1001">
        <v>44513</v>
      </c>
      <c r="B4156" s="1163" t="s">
        <v>5698</v>
      </c>
      <c r="C4156" s="955" t="s">
        <v>9895</v>
      </c>
      <c r="D4156" s="966"/>
      <c r="E4156" s="968"/>
      <c r="F4156" s="969" t="s">
        <v>5700</v>
      </c>
      <c r="G4156" s="970"/>
      <c r="H4156" s="967"/>
      <c r="I4156" s="970"/>
      <c r="J4156" s="967"/>
      <c r="K4156" s="970"/>
      <c r="L4156" s="967"/>
      <c r="M4156" s="970"/>
      <c r="N4156" s="967"/>
      <c r="O4156" s="970"/>
      <c r="P4156" s="967"/>
      <c r="Q4156" s="970"/>
      <c r="R4156" s="967"/>
      <c r="S4156" s="970"/>
      <c r="T4156" s="967"/>
      <c r="U4156" s="970"/>
      <c r="V4156" s="967"/>
      <c r="W4156" s="970"/>
      <c r="X4156" s="1261"/>
    </row>
    <row r="4157" spans="1:24" ht="12.6" hidden="1" customHeight="1" outlineLevel="2">
      <c r="A4157" s="1001">
        <v>44513</v>
      </c>
      <c r="B4157" s="1163" t="s">
        <v>5698</v>
      </c>
      <c r="C4157" s="955" t="s">
        <v>9896</v>
      </c>
      <c r="D4157" s="966"/>
      <c r="E4157" s="968"/>
      <c r="F4157" s="972"/>
      <c r="G4157" s="970"/>
      <c r="H4157" s="967"/>
      <c r="I4157" s="970"/>
      <c r="J4157" s="967"/>
      <c r="K4157" s="970"/>
      <c r="L4157" s="967"/>
      <c r="M4157" s="970"/>
      <c r="N4157" s="967"/>
      <c r="O4157" s="970"/>
      <c r="P4157" s="967"/>
      <c r="Q4157" s="970"/>
      <c r="R4157" s="974" t="s">
        <v>5700</v>
      </c>
      <c r="S4157" s="970"/>
      <c r="T4157" s="974" t="s">
        <v>5700</v>
      </c>
      <c r="U4157" s="970"/>
      <c r="V4157" s="967"/>
      <c r="W4157" s="970"/>
      <c r="X4157" s="1261"/>
    </row>
    <row r="4158" spans="1:24" ht="12.6" hidden="1" customHeight="1" outlineLevel="2">
      <c r="A4158" s="1001">
        <v>44513</v>
      </c>
      <c r="B4158" s="1163" t="s">
        <v>5698</v>
      </c>
      <c r="C4158" s="955" t="s">
        <v>9897</v>
      </c>
      <c r="D4158" s="966"/>
      <c r="E4158" s="968"/>
      <c r="F4158" s="972"/>
      <c r="G4158" s="973" t="s">
        <v>5700</v>
      </c>
      <c r="H4158" s="967"/>
      <c r="I4158" s="970"/>
      <c r="J4158" s="967"/>
      <c r="K4158" s="970"/>
      <c r="L4158" s="967"/>
      <c r="M4158" s="970"/>
      <c r="N4158" s="967"/>
      <c r="O4158" s="970"/>
      <c r="P4158" s="967"/>
      <c r="Q4158" s="970"/>
      <c r="R4158" s="967"/>
      <c r="S4158" s="970"/>
      <c r="T4158" s="967"/>
      <c r="U4158" s="970"/>
      <c r="V4158" s="967"/>
      <c r="W4158" s="970"/>
      <c r="X4158" s="1261"/>
    </row>
    <row r="4159" spans="1:24" ht="12.6" hidden="1" customHeight="1" outlineLevel="2">
      <c r="A4159" s="1001">
        <v>44513</v>
      </c>
      <c r="B4159" s="1163" t="s">
        <v>5698</v>
      </c>
      <c r="C4159" s="955" t="s">
        <v>9898</v>
      </c>
      <c r="D4159" s="966"/>
      <c r="E4159" s="977" t="s">
        <v>5700</v>
      </c>
      <c r="F4159" s="972"/>
      <c r="G4159" s="970"/>
      <c r="H4159" s="967"/>
      <c r="I4159" s="970"/>
      <c r="J4159" s="967"/>
      <c r="K4159" s="970"/>
      <c r="L4159" s="967"/>
      <c r="M4159" s="970"/>
      <c r="N4159" s="967"/>
      <c r="O4159" s="970"/>
      <c r="P4159" s="967"/>
      <c r="Q4159" s="970"/>
      <c r="R4159" s="967"/>
      <c r="S4159" s="970"/>
      <c r="T4159" s="967"/>
      <c r="U4159" s="970"/>
      <c r="V4159" s="967"/>
      <c r="W4159" s="970"/>
      <c r="X4159" s="1261"/>
    </row>
    <row r="4160" spans="1:24" ht="12.6" hidden="1" customHeight="1" outlineLevel="2">
      <c r="A4160" s="1001">
        <v>44513</v>
      </c>
      <c r="B4160" s="1163" t="s">
        <v>5698</v>
      </c>
      <c r="C4160" s="955" t="s">
        <v>9899</v>
      </c>
      <c r="D4160" s="966"/>
      <c r="E4160" s="968"/>
      <c r="F4160" s="972"/>
      <c r="G4160" s="970"/>
      <c r="H4160" s="967"/>
      <c r="I4160" s="970"/>
      <c r="J4160" s="967"/>
      <c r="K4160" s="970"/>
      <c r="L4160" s="967"/>
      <c r="M4160" s="970"/>
      <c r="N4160" s="967"/>
      <c r="O4160" s="970"/>
      <c r="P4160" s="967"/>
      <c r="Q4160" s="970"/>
      <c r="R4160" s="974" t="s">
        <v>5700</v>
      </c>
      <c r="S4160" s="970"/>
      <c r="T4160" s="967"/>
      <c r="U4160" s="970"/>
      <c r="V4160" s="967"/>
      <c r="W4160" s="970"/>
      <c r="X4160" s="1261"/>
    </row>
    <row r="4161" spans="1:26" ht="12.6" hidden="1" customHeight="1" outlineLevel="2">
      <c r="A4161" s="1001">
        <v>44513</v>
      </c>
      <c r="B4161" s="1163" t="s">
        <v>5698</v>
      </c>
      <c r="C4161" s="955" t="s">
        <v>9900</v>
      </c>
      <c r="D4161" s="966"/>
      <c r="E4161" s="968"/>
      <c r="F4161" s="972"/>
      <c r="G4161" s="970"/>
      <c r="H4161" s="967"/>
      <c r="I4161" s="970"/>
      <c r="J4161" s="967"/>
      <c r="K4161" s="970"/>
      <c r="L4161" s="967"/>
      <c r="M4161" s="970"/>
      <c r="N4161" s="967"/>
      <c r="O4161" s="970"/>
      <c r="P4161" s="967"/>
      <c r="Q4161" s="973" t="s">
        <v>5700</v>
      </c>
      <c r="R4161" s="967"/>
      <c r="S4161" s="970"/>
      <c r="T4161" s="967"/>
      <c r="U4161" s="970"/>
      <c r="V4161" s="967"/>
      <c r="W4161" s="970"/>
      <c r="X4161" s="1261"/>
      <c r="Y4161" s="967"/>
      <c r="Z4161" s="1032"/>
    </row>
    <row r="4162" spans="1:26" ht="25.2" hidden="1" customHeight="1" outlineLevel="1" collapsed="1">
      <c r="A4162" s="1337">
        <v>44515</v>
      </c>
      <c r="B4162" s="1163" t="s">
        <v>7122</v>
      </c>
      <c r="C4162" s="955" t="s">
        <v>9901</v>
      </c>
      <c r="D4162" s="966"/>
      <c r="E4162" s="968"/>
      <c r="F4162" s="972"/>
      <c r="G4162" s="970"/>
      <c r="H4162" s="967"/>
      <c r="I4162" s="973" t="s">
        <v>5700</v>
      </c>
      <c r="J4162" s="967"/>
      <c r="K4162" s="970"/>
      <c r="L4162" s="967"/>
      <c r="M4162" s="970"/>
      <c r="N4162" s="967"/>
      <c r="O4162" s="970"/>
      <c r="P4162" s="974" t="s">
        <v>5700</v>
      </c>
      <c r="Q4162" s="970"/>
      <c r="R4162" s="967"/>
      <c r="S4162" s="970"/>
      <c r="T4162" s="967"/>
      <c r="U4162" s="970"/>
      <c r="V4162" s="967"/>
      <c r="W4162" s="970"/>
      <c r="X4162" s="1262" t="s">
        <v>5700</v>
      </c>
      <c r="Y4162" s="967"/>
      <c r="Z4162" s="1032"/>
    </row>
    <row r="4163" spans="1:26" ht="12.6" hidden="1" customHeight="1" outlineLevel="2">
      <c r="A4163" s="1337">
        <v>44515</v>
      </c>
      <c r="B4163" s="1163" t="s">
        <v>5698</v>
      </c>
      <c r="C4163" s="955" t="s">
        <v>9902</v>
      </c>
      <c r="D4163" s="966"/>
      <c r="E4163" s="968"/>
      <c r="F4163" s="972"/>
      <c r="G4163" s="970"/>
      <c r="H4163" s="967"/>
      <c r="I4163" s="970"/>
      <c r="J4163" s="967"/>
      <c r="K4163" s="970"/>
      <c r="L4163" s="967"/>
      <c r="M4163" s="970"/>
      <c r="N4163" s="967"/>
      <c r="O4163" s="970"/>
      <c r="P4163" s="967"/>
      <c r="Q4163" s="970"/>
      <c r="R4163" s="967"/>
      <c r="S4163" s="970"/>
      <c r="T4163" s="967"/>
      <c r="U4163" s="970"/>
      <c r="V4163" s="967"/>
      <c r="W4163" s="970"/>
      <c r="X4163" s="1261"/>
      <c r="Y4163" s="967"/>
      <c r="Z4163" s="1032"/>
    </row>
    <row r="4164" spans="1:26" ht="37.799999999999997" hidden="1" customHeight="1" outlineLevel="2">
      <c r="A4164" s="1337">
        <v>44515</v>
      </c>
      <c r="B4164" s="1163" t="s">
        <v>5698</v>
      </c>
      <c r="C4164" s="955" t="s">
        <v>9903</v>
      </c>
      <c r="D4164" s="966"/>
      <c r="E4164" s="968"/>
      <c r="F4164" s="969" t="s">
        <v>5700</v>
      </c>
      <c r="G4164" s="970"/>
      <c r="H4164" s="967"/>
      <c r="I4164" s="970"/>
      <c r="J4164" s="967"/>
      <c r="K4164" s="970"/>
      <c r="L4164" s="967"/>
      <c r="M4164" s="970"/>
      <c r="N4164" s="967"/>
      <c r="O4164" s="973" t="s">
        <v>5700</v>
      </c>
      <c r="P4164" s="967"/>
      <c r="Q4164" s="970"/>
      <c r="R4164" s="967"/>
      <c r="S4164" s="970"/>
      <c r="T4164" s="967"/>
      <c r="U4164" s="970"/>
      <c r="V4164" s="967"/>
      <c r="W4164" s="970"/>
      <c r="X4164" s="1261"/>
      <c r="Y4164" s="967"/>
      <c r="Z4164" s="1032"/>
    </row>
    <row r="4165" spans="1:26" ht="25.2" hidden="1" customHeight="1" outlineLevel="2">
      <c r="A4165" s="1337">
        <v>44515</v>
      </c>
      <c r="B4165" s="1163" t="s">
        <v>5698</v>
      </c>
      <c r="C4165" s="955" t="s">
        <v>9904</v>
      </c>
      <c r="D4165" s="966"/>
      <c r="E4165" s="977" t="s">
        <v>5700</v>
      </c>
      <c r="F4165" s="972"/>
      <c r="G4165" s="970"/>
      <c r="H4165" s="967"/>
      <c r="I4165" s="970"/>
      <c r="J4165" s="967"/>
      <c r="K4165" s="970"/>
      <c r="L4165" s="967"/>
      <c r="M4165" s="970"/>
      <c r="N4165" s="967"/>
      <c r="O4165" s="970"/>
      <c r="P4165" s="967"/>
      <c r="Q4165" s="970"/>
      <c r="R4165" s="967"/>
      <c r="S4165" s="970"/>
      <c r="T4165" s="974" t="s">
        <v>5700</v>
      </c>
      <c r="U4165" s="970"/>
      <c r="V4165" s="967"/>
      <c r="W4165" s="970"/>
      <c r="X4165" s="1261"/>
      <c r="Y4165" s="967"/>
      <c r="Z4165" s="1032"/>
    </row>
    <row r="4166" spans="1:26" ht="12.6" hidden="1" customHeight="1" outlineLevel="2">
      <c r="A4166" s="1337">
        <v>44515</v>
      </c>
      <c r="B4166" s="1163" t="s">
        <v>6101</v>
      </c>
      <c r="C4166" s="955" t="s">
        <v>9905</v>
      </c>
      <c r="D4166" s="966"/>
      <c r="E4166" s="968"/>
      <c r="F4166" s="972"/>
      <c r="G4166" s="970"/>
      <c r="H4166" s="967"/>
      <c r="I4166" s="970"/>
      <c r="J4166" s="967"/>
      <c r="K4166" s="970"/>
      <c r="L4166" s="967"/>
      <c r="M4166" s="970"/>
      <c r="N4166" s="967"/>
      <c r="O4166" s="970"/>
      <c r="P4166" s="967"/>
      <c r="Q4166" s="970"/>
      <c r="R4166" s="967"/>
      <c r="S4166" s="970"/>
      <c r="T4166" s="967"/>
      <c r="U4166" s="973" t="s">
        <v>5700</v>
      </c>
      <c r="V4166" s="967"/>
      <c r="W4166" s="970"/>
      <c r="X4166" s="1261"/>
      <c r="Y4166" s="967"/>
      <c r="Z4166" s="1032"/>
    </row>
    <row r="4167" spans="1:26" ht="12.6" hidden="1" customHeight="1" outlineLevel="1" collapsed="1">
      <c r="A4167" s="1338">
        <v>44516</v>
      </c>
      <c r="B4167" s="1163" t="s">
        <v>5698</v>
      </c>
      <c r="C4167" s="955" t="s">
        <v>7064</v>
      </c>
      <c r="D4167" s="966"/>
      <c r="E4167" s="968"/>
      <c r="F4167" s="972"/>
      <c r="G4167" s="970"/>
      <c r="H4167" s="967"/>
      <c r="I4167" s="970"/>
      <c r="J4167" s="967"/>
      <c r="K4167" s="970"/>
      <c r="L4167" s="967"/>
      <c r="M4167" s="970"/>
      <c r="N4167" s="967"/>
      <c r="O4167" s="973" t="s">
        <v>5700</v>
      </c>
      <c r="P4167" s="967"/>
      <c r="Q4167" s="970"/>
      <c r="R4167" s="967"/>
      <c r="S4167" s="970"/>
      <c r="T4167" s="967"/>
      <c r="U4167" s="970"/>
      <c r="V4167" s="967"/>
      <c r="W4167" s="970"/>
      <c r="X4167" s="1261"/>
      <c r="Y4167" s="967"/>
      <c r="Z4167" s="1032"/>
    </row>
    <row r="4168" spans="1:26" ht="12.6" hidden="1" customHeight="1" outlineLevel="2">
      <c r="A4168" s="1338">
        <v>44516</v>
      </c>
      <c r="B4168" s="1163" t="s">
        <v>9906</v>
      </c>
      <c r="C4168" s="955" t="s">
        <v>9907</v>
      </c>
      <c r="D4168" s="966"/>
      <c r="E4168" s="968"/>
      <c r="F4168" s="969" t="s">
        <v>5700</v>
      </c>
      <c r="G4168" s="970"/>
      <c r="H4168" s="967"/>
      <c r="I4168" s="970"/>
      <c r="J4168" s="967"/>
      <c r="K4168" s="970"/>
      <c r="L4168" s="967"/>
      <c r="M4168" s="970"/>
      <c r="N4168" s="967"/>
      <c r="O4168" s="970"/>
      <c r="P4168" s="967"/>
      <c r="Q4168" s="970"/>
      <c r="R4168" s="967"/>
      <c r="S4168" s="970"/>
      <c r="T4168" s="967"/>
      <c r="U4168" s="970"/>
      <c r="V4168" s="967"/>
      <c r="W4168" s="970"/>
      <c r="X4168" s="1261"/>
      <c r="Y4168" s="967"/>
      <c r="Z4168" s="1032"/>
    </row>
    <row r="4169" spans="1:26" ht="12.6" hidden="1" customHeight="1" outlineLevel="2">
      <c r="A4169" s="1338">
        <v>44516</v>
      </c>
      <c r="B4169" s="1163" t="s">
        <v>5698</v>
      </c>
      <c r="C4169" s="955" t="s">
        <v>9908</v>
      </c>
      <c r="D4169" s="966"/>
      <c r="E4169" s="977" t="s">
        <v>5700</v>
      </c>
      <c r="F4169" s="972"/>
      <c r="G4169" s="970"/>
      <c r="H4169" s="967"/>
      <c r="I4169" s="970"/>
      <c r="J4169" s="967"/>
      <c r="K4169" s="970"/>
      <c r="L4169" s="967"/>
      <c r="M4169" s="970"/>
      <c r="N4169" s="967"/>
      <c r="O4169" s="970"/>
      <c r="P4169" s="967"/>
      <c r="Q4169" s="970"/>
      <c r="R4169" s="967"/>
      <c r="S4169" s="970"/>
      <c r="T4169" s="967"/>
      <c r="U4169" s="970"/>
      <c r="V4169" s="967"/>
      <c r="W4169" s="970"/>
      <c r="X4169" s="1261"/>
      <c r="Y4169" s="967"/>
      <c r="Z4169" s="1032"/>
    </row>
    <row r="4170" spans="1:26" ht="12.6" hidden="1" customHeight="1" outlineLevel="2">
      <c r="A4170" s="1338">
        <v>44516</v>
      </c>
      <c r="B4170" s="1163" t="s">
        <v>5745</v>
      </c>
      <c r="C4170" s="955" t="s">
        <v>9909</v>
      </c>
      <c r="D4170" s="975" t="s">
        <v>5700</v>
      </c>
      <c r="E4170" s="968"/>
      <c r="F4170" s="972"/>
      <c r="G4170" s="970"/>
      <c r="H4170" s="967"/>
      <c r="I4170" s="970"/>
      <c r="J4170" s="967"/>
      <c r="K4170" s="970"/>
      <c r="L4170" s="967"/>
      <c r="M4170" s="970"/>
      <c r="N4170" s="967"/>
      <c r="O4170" s="970"/>
      <c r="P4170" s="967"/>
      <c r="Q4170" s="970"/>
      <c r="R4170" s="967"/>
      <c r="S4170" s="970"/>
      <c r="T4170" s="967"/>
      <c r="U4170" s="970"/>
      <c r="V4170" s="967"/>
      <c r="W4170" s="970"/>
      <c r="X4170" s="1261"/>
      <c r="Y4170" s="967"/>
      <c r="Z4170" s="1032"/>
    </row>
    <row r="4171" spans="1:26" ht="12.6" hidden="1" customHeight="1" outlineLevel="2">
      <c r="A4171" s="1338">
        <v>44516</v>
      </c>
      <c r="B4171" s="1163" t="s">
        <v>5698</v>
      </c>
      <c r="C4171" s="955" t="s">
        <v>9910</v>
      </c>
      <c r="D4171" s="966"/>
      <c r="E4171" s="977" t="s">
        <v>5700</v>
      </c>
      <c r="F4171" s="972"/>
      <c r="G4171" s="970"/>
      <c r="H4171" s="967"/>
      <c r="I4171" s="970"/>
      <c r="J4171" s="967"/>
      <c r="K4171" s="970"/>
      <c r="L4171" s="967"/>
      <c r="M4171" s="970"/>
      <c r="N4171" s="967"/>
      <c r="O4171" s="970"/>
      <c r="P4171" s="967"/>
      <c r="Q4171" s="970"/>
      <c r="R4171" s="967"/>
      <c r="S4171" s="970"/>
      <c r="T4171" s="967"/>
      <c r="U4171" s="970"/>
      <c r="V4171" s="967"/>
      <c r="W4171" s="970"/>
      <c r="X4171" s="1261"/>
      <c r="Y4171" s="967"/>
      <c r="Z4171" s="1032"/>
    </row>
    <row r="4172" spans="1:26" ht="12.6" hidden="1" customHeight="1" outlineLevel="2">
      <c r="A4172" s="1338">
        <v>44516</v>
      </c>
      <c r="B4172" s="1163" t="s">
        <v>5698</v>
      </c>
      <c r="C4172" s="955" t="s">
        <v>9911</v>
      </c>
      <c r="D4172" s="966"/>
      <c r="E4172" s="968"/>
      <c r="F4172" s="972"/>
      <c r="G4172" s="970"/>
      <c r="H4172" s="967"/>
      <c r="I4172" s="970"/>
      <c r="J4172" s="967"/>
      <c r="K4172" s="970"/>
      <c r="L4172" s="967"/>
      <c r="M4172" s="973" t="s">
        <v>5700</v>
      </c>
      <c r="N4172" s="967"/>
      <c r="O4172" s="973" t="s">
        <v>5700</v>
      </c>
      <c r="P4172" s="967"/>
      <c r="Q4172" s="970"/>
      <c r="R4172" s="967"/>
      <c r="S4172" s="970"/>
      <c r="T4172" s="967"/>
      <c r="U4172" s="970"/>
      <c r="V4172" s="967"/>
      <c r="W4172" s="970"/>
      <c r="X4172" s="1261"/>
      <c r="Y4172" s="967"/>
      <c r="Z4172" s="1339" t="s">
        <v>9912</v>
      </c>
    </row>
    <row r="4173" spans="1:26" ht="12.6" hidden="1" customHeight="1" outlineLevel="2">
      <c r="A4173" s="1338">
        <v>44516</v>
      </c>
      <c r="B4173" s="1163" t="s">
        <v>5698</v>
      </c>
      <c r="C4173" s="955" t="s">
        <v>9913</v>
      </c>
      <c r="D4173" s="975" t="s">
        <v>5700</v>
      </c>
      <c r="E4173" s="968"/>
      <c r="F4173" s="972"/>
      <c r="G4173" s="970"/>
      <c r="H4173" s="967"/>
      <c r="I4173" s="970"/>
      <c r="J4173" s="967"/>
      <c r="K4173" s="970"/>
      <c r="L4173" s="967"/>
      <c r="M4173" s="970"/>
      <c r="N4173" s="967"/>
      <c r="O4173" s="970"/>
      <c r="P4173" s="967"/>
      <c r="Q4173" s="970"/>
      <c r="R4173" s="967"/>
      <c r="S4173" s="970"/>
      <c r="T4173" s="967"/>
      <c r="U4173" s="970"/>
      <c r="V4173" s="967"/>
      <c r="W4173" s="970"/>
      <c r="X4173" s="1261"/>
      <c r="Y4173" s="967"/>
      <c r="Z4173" s="1032"/>
    </row>
    <row r="4174" spans="1:26" ht="12.6" hidden="1" customHeight="1" outlineLevel="2">
      <c r="A4174" s="1338">
        <v>44516</v>
      </c>
      <c r="B4174" s="1163" t="s">
        <v>5698</v>
      </c>
      <c r="C4174" s="955" t="s">
        <v>9914</v>
      </c>
      <c r="D4174" s="966"/>
      <c r="E4174" s="968"/>
      <c r="F4174" s="972"/>
      <c r="G4174" s="973" t="s">
        <v>5700</v>
      </c>
      <c r="H4174" s="967"/>
      <c r="I4174" s="970"/>
      <c r="J4174" s="967"/>
      <c r="K4174" s="970"/>
      <c r="L4174" s="967"/>
      <c r="M4174" s="970"/>
      <c r="N4174" s="967"/>
      <c r="O4174" s="970"/>
      <c r="P4174" s="967"/>
      <c r="Q4174" s="970"/>
      <c r="R4174" s="967"/>
      <c r="S4174" s="970"/>
      <c r="T4174" s="967"/>
      <c r="U4174" s="970"/>
      <c r="V4174" s="967"/>
      <c r="W4174" s="970"/>
      <c r="X4174" s="1261"/>
      <c r="Y4174" s="967"/>
      <c r="Z4174" s="1032"/>
    </row>
    <row r="4175" spans="1:26" ht="12.6" hidden="1" customHeight="1" outlineLevel="2">
      <c r="A4175" s="1338">
        <v>44516</v>
      </c>
      <c r="B4175" s="1163" t="s">
        <v>5745</v>
      </c>
      <c r="C4175" s="955" t="s">
        <v>9915</v>
      </c>
      <c r="D4175" s="975" t="s">
        <v>5700</v>
      </c>
      <c r="E4175" s="968"/>
      <c r="F4175" s="972"/>
      <c r="G4175" s="970"/>
      <c r="H4175" s="967"/>
      <c r="I4175" s="970"/>
      <c r="J4175" s="967"/>
      <c r="K4175" s="970"/>
      <c r="L4175" s="967"/>
      <c r="M4175" s="970"/>
      <c r="N4175" s="967"/>
      <c r="O4175" s="970"/>
      <c r="P4175" s="967"/>
      <c r="Q4175" s="970"/>
      <c r="R4175" s="974" t="s">
        <v>5700</v>
      </c>
      <c r="S4175" s="970"/>
      <c r="T4175" s="967"/>
      <c r="U4175" s="970"/>
      <c r="V4175" s="967"/>
      <c r="W4175" s="970"/>
      <c r="X4175" s="1261"/>
      <c r="Y4175" s="967"/>
      <c r="Z4175" s="1032"/>
    </row>
    <row r="4176" spans="1:26" ht="12.6" hidden="1" customHeight="1" outlineLevel="2">
      <c r="A4176" s="1338">
        <v>44516</v>
      </c>
      <c r="B4176" s="1163" t="s">
        <v>5698</v>
      </c>
      <c r="C4176" s="955" t="s">
        <v>9916</v>
      </c>
      <c r="D4176" s="966"/>
      <c r="E4176" s="968"/>
      <c r="F4176" s="972"/>
      <c r="G4176" s="970"/>
      <c r="H4176" s="974" t="s">
        <v>5700</v>
      </c>
      <c r="I4176" s="970"/>
      <c r="J4176" s="967"/>
      <c r="K4176" s="970"/>
      <c r="L4176" s="967"/>
      <c r="M4176" s="970"/>
      <c r="N4176" s="967"/>
      <c r="O4176" s="970"/>
      <c r="P4176" s="967"/>
      <c r="Q4176" s="970"/>
      <c r="R4176" s="967"/>
      <c r="S4176" s="970"/>
      <c r="T4176" s="967"/>
      <c r="U4176" s="970"/>
      <c r="V4176" s="967"/>
      <c r="W4176" s="970"/>
      <c r="X4176" s="1261"/>
      <c r="Y4176" s="967"/>
      <c r="Z4176" s="1032"/>
    </row>
    <row r="4177" spans="1:26" ht="12.6" hidden="1" customHeight="1" outlineLevel="2">
      <c r="A4177" s="1338">
        <v>44516</v>
      </c>
      <c r="B4177" s="1163" t="s">
        <v>5698</v>
      </c>
      <c r="C4177" s="955" t="s">
        <v>9917</v>
      </c>
      <c r="D4177" s="966"/>
      <c r="E4177" s="968"/>
      <c r="F4177" s="972"/>
      <c r="G4177" s="970"/>
      <c r="H4177" s="967"/>
      <c r="I4177" s="970"/>
      <c r="J4177" s="967"/>
      <c r="K4177" s="970"/>
      <c r="L4177" s="967"/>
      <c r="M4177" s="970"/>
      <c r="N4177" s="967"/>
      <c r="O4177" s="973" t="s">
        <v>5700</v>
      </c>
      <c r="P4177" s="967"/>
      <c r="Q4177" s="970"/>
      <c r="R4177" s="967"/>
      <c r="S4177" s="970"/>
      <c r="T4177" s="967"/>
      <c r="U4177" s="970"/>
      <c r="V4177" s="967"/>
      <c r="W4177" s="970"/>
      <c r="X4177" s="1261"/>
      <c r="Y4177" s="967"/>
      <c r="Z4177" s="1032"/>
    </row>
    <row r="4178" spans="1:26" ht="12.6" hidden="1" customHeight="1" outlineLevel="2">
      <c r="A4178" s="1338">
        <v>44516</v>
      </c>
      <c r="B4178" s="1163" t="s">
        <v>5698</v>
      </c>
      <c r="C4178" s="955" t="s">
        <v>9918</v>
      </c>
      <c r="D4178" s="966"/>
      <c r="E4178" s="968"/>
      <c r="F4178" s="969" t="s">
        <v>5700</v>
      </c>
      <c r="G4178" s="970"/>
      <c r="H4178" s="967"/>
      <c r="I4178" s="970"/>
      <c r="J4178" s="967"/>
      <c r="K4178" s="970"/>
      <c r="L4178" s="967"/>
      <c r="M4178" s="970"/>
      <c r="N4178" s="967"/>
      <c r="O4178" s="970"/>
      <c r="P4178" s="967"/>
      <c r="Q4178" s="970"/>
      <c r="R4178" s="967"/>
      <c r="S4178" s="970"/>
      <c r="T4178" s="967"/>
      <c r="U4178" s="970"/>
      <c r="V4178" s="967"/>
      <c r="W4178" s="970"/>
      <c r="X4178" s="1261"/>
      <c r="Y4178" s="967"/>
      <c r="Z4178" s="1032"/>
    </row>
    <row r="4179" spans="1:26" ht="12.6" hidden="1" customHeight="1" outlineLevel="2">
      <c r="A4179" s="1338">
        <v>44516</v>
      </c>
      <c r="B4179" s="1163" t="s">
        <v>5698</v>
      </c>
      <c r="C4179" s="955" t="s">
        <v>9919</v>
      </c>
      <c r="D4179" s="975" t="s">
        <v>5700</v>
      </c>
      <c r="E4179" s="968"/>
      <c r="F4179" s="972"/>
      <c r="G4179" s="970"/>
      <c r="H4179" s="967"/>
      <c r="I4179" s="970"/>
      <c r="J4179" s="967"/>
      <c r="K4179" s="970"/>
      <c r="L4179" s="967"/>
      <c r="M4179" s="970"/>
      <c r="N4179" s="967"/>
      <c r="O4179" s="970"/>
      <c r="P4179" s="967"/>
      <c r="Q4179" s="970"/>
      <c r="R4179" s="967"/>
      <c r="S4179" s="970"/>
      <c r="T4179" s="967"/>
      <c r="U4179" s="970"/>
      <c r="V4179" s="967"/>
      <c r="W4179" s="970"/>
      <c r="X4179" s="1261"/>
      <c r="Y4179" s="967"/>
      <c r="Z4179" s="1032"/>
    </row>
    <row r="4180" spans="1:26" ht="12.6" hidden="1" customHeight="1" outlineLevel="2">
      <c r="A4180" s="1338">
        <v>44516</v>
      </c>
      <c r="B4180" s="1163" t="s">
        <v>5698</v>
      </c>
      <c r="C4180" s="955" t="s">
        <v>9920</v>
      </c>
      <c r="D4180" s="975" t="s">
        <v>5700</v>
      </c>
      <c r="E4180" s="968"/>
      <c r="F4180" s="972"/>
      <c r="G4180" s="970"/>
      <c r="H4180" s="967"/>
      <c r="I4180" s="970"/>
      <c r="J4180" s="967"/>
      <c r="K4180" s="970"/>
      <c r="L4180" s="967"/>
      <c r="M4180" s="970"/>
      <c r="N4180" s="967"/>
      <c r="O4180" s="970"/>
      <c r="P4180" s="967"/>
      <c r="Q4180" s="970"/>
      <c r="R4180" s="967"/>
      <c r="S4180" s="970"/>
      <c r="T4180" s="967"/>
      <c r="U4180" s="970"/>
      <c r="V4180" s="967"/>
      <c r="W4180" s="970"/>
      <c r="X4180" s="1261"/>
      <c r="Y4180" s="967"/>
      <c r="Z4180" s="1032"/>
    </row>
    <row r="4181" spans="1:26" ht="12.6" hidden="1" customHeight="1" outlineLevel="2">
      <c r="A4181" s="1338">
        <v>44516</v>
      </c>
      <c r="B4181" s="1163" t="s">
        <v>5698</v>
      </c>
      <c r="C4181" s="955" t="s">
        <v>9921</v>
      </c>
      <c r="D4181" s="966"/>
      <c r="E4181" s="968"/>
      <c r="F4181" s="972"/>
      <c r="G4181" s="973" t="s">
        <v>5700</v>
      </c>
      <c r="H4181" s="967"/>
      <c r="I4181" s="970"/>
      <c r="J4181" s="967"/>
      <c r="K4181" s="970"/>
      <c r="L4181" s="967"/>
      <c r="M4181" s="970"/>
      <c r="N4181" s="967"/>
      <c r="O4181" s="970"/>
      <c r="P4181" s="967"/>
      <c r="Q4181" s="970"/>
      <c r="R4181" s="967"/>
      <c r="S4181" s="970"/>
      <c r="T4181" s="967"/>
      <c r="U4181" s="970"/>
      <c r="V4181" s="967"/>
      <c r="W4181" s="970"/>
      <c r="X4181" s="1261"/>
      <c r="Y4181" s="967"/>
      <c r="Z4181" s="1032"/>
    </row>
    <row r="4182" spans="1:26" ht="12.6" hidden="1" customHeight="1" outlineLevel="2">
      <c r="A4182" s="1338">
        <v>44516</v>
      </c>
      <c r="B4182" s="1163" t="s">
        <v>5698</v>
      </c>
      <c r="C4182" s="955" t="s">
        <v>9922</v>
      </c>
      <c r="D4182" s="966"/>
      <c r="E4182" s="977" t="s">
        <v>5700</v>
      </c>
      <c r="F4182" s="972"/>
      <c r="G4182" s="970"/>
      <c r="H4182" s="967"/>
      <c r="I4182" s="970"/>
      <c r="J4182" s="967"/>
      <c r="K4182" s="970"/>
      <c r="L4182" s="967"/>
      <c r="M4182" s="970"/>
      <c r="N4182" s="967"/>
      <c r="O4182" s="970"/>
      <c r="P4182" s="967"/>
      <c r="Q4182" s="970"/>
      <c r="R4182" s="967"/>
      <c r="S4182" s="970"/>
      <c r="T4182" s="967"/>
      <c r="U4182" s="970"/>
      <c r="V4182" s="967"/>
      <c r="W4182" s="970"/>
      <c r="X4182" s="1261"/>
      <c r="Y4182" s="967"/>
      <c r="Z4182" s="1032"/>
    </row>
    <row r="4183" spans="1:26" ht="12.6" hidden="1" customHeight="1" outlineLevel="2">
      <c r="A4183" s="1338">
        <v>44516</v>
      </c>
      <c r="B4183" s="1163" t="s">
        <v>5698</v>
      </c>
      <c r="C4183" s="955" t="s">
        <v>9923</v>
      </c>
      <c r="D4183" s="966"/>
      <c r="E4183" s="968"/>
      <c r="F4183" s="972"/>
      <c r="G4183" s="973" t="s">
        <v>5700</v>
      </c>
      <c r="H4183" s="967"/>
      <c r="I4183" s="970"/>
      <c r="J4183" s="967"/>
      <c r="K4183" s="970"/>
      <c r="L4183" s="967"/>
      <c r="M4183" s="970"/>
      <c r="N4183" s="967"/>
      <c r="O4183" s="970"/>
      <c r="P4183" s="967"/>
      <c r="Q4183" s="970"/>
      <c r="R4183" s="967"/>
      <c r="S4183" s="970"/>
      <c r="T4183" s="967"/>
      <c r="U4183" s="970"/>
      <c r="V4183" s="967"/>
      <c r="W4183" s="970"/>
      <c r="X4183" s="1261"/>
      <c r="Y4183" s="967"/>
      <c r="Z4183" s="1032"/>
    </row>
    <row r="4184" spans="1:26" ht="12.6" hidden="1" customHeight="1" outlineLevel="2">
      <c r="A4184" s="1338">
        <v>44516</v>
      </c>
      <c r="B4184" s="1163" t="s">
        <v>5698</v>
      </c>
      <c r="C4184" s="955" t="s">
        <v>9924</v>
      </c>
      <c r="D4184" s="966"/>
      <c r="E4184" s="968"/>
      <c r="F4184" s="969" t="s">
        <v>5700</v>
      </c>
      <c r="G4184" s="970"/>
      <c r="H4184" s="967"/>
      <c r="I4184" s="970"/>
      <c r="J4184" s="967"/>
      <c r="K4184" s="970"/>
      <c r="L4184" s="967"/>
      <c r="M4184" s="970"/>
      <c r="N4184" s="967"/>
      <c r="O4184" s="970"/>
      <c r="P4184" s="967"/>
      <c r="Q4184" s="970"/>
      <c r="R4184" s="967"/>
      <c r="S4184" s="970"/>
      <c r="T4184" s="967"/>
      <c r="U4184" s="970"/>
      <c r="V4184" s="967"/>
      <c r="W4184" s="970"/>
      <c r="X4184" s="1261"/>
      <c r="Y4184" s="967"/>
      <c r="Z4184" s="1032"/>
    </row>
    <row r="4185" spans="1:26" ht="12.6" hidden="1" customHeight="1" outlineLevel="2">
      <c r="A4185" s="1338">
        <v>44516</v>
      </c>
      <c r="B4185" s="1163" t="s">
        <v>5698</v>
      </c>
      <c r="C4185" s="955" t="s">
        <v>9925</v>
      </c>
      <c r="D4185" s="966"/>
      <c r="E4185" s="968"/>
      <c r="F4185" s="972"/>
      <c r="G4185" s="970"/>
      <c r="H4185" s="974" t="s">
        <v>5700</v>
      </c>
      <c r="I4185" s="973" t="s">
        <v>5700</v>
      </c>
      <c r="J4185" s="967"/>
      <c r="K4185" s="970"/>
      <c r="L4185" s="967"/>
      <c r="M4185" s="973" t="s">
        <v>5700</v>
      </c>
      <c r="N4185" s="967"/>
      <c r="O4185" s="970"/>
      <c r="P4185" s="967"/>
      <c r="Q4185" s="970"/>
      <c r="R4185" s="967"/>
      <c r="S4185" s="970"/>
      <c r="T4185" s="967"/>
      <c r="U4185" s="970"/>
      <c r="V4185" s="967"/>
      <c r="W4185" s="970"/>
      <c r="X4185" s="1261"/>
      <c r="Y4185" s="967"/>
      <c r="Z4185" s="1032"/>
    </row>
    <row r="4186" spans="1:26" ht="12.6" hidden="1" customHeight="1" outlineLevel="1" collapsed="1">
      <c r="A4186" s="1340">
        <v>44517</v>
      </c>
      <c r="B4186" s="1163" t="s">
        <v>5698</v>
      </c>
      <c r="C4186" s="955" t="s">
        <v>9926</v>
      </c>
      <c r="D4186" s="966"/>
      <c r="E4186" s="968"/>
      <c r="F4186" s="972"/>
      <c r="G4186" s="970"/>
      <c r="H4186" s="967"/>
      <c r="I4186" s="970"/>
      <c r="J4186" s="967"/>
      <c r="K4186" s="970"/>
      <c r="L4186" s="967"/>
      <c r="M4186" s="970"/>
      <c r="N4186" s="967"/>
      <c r="O4186" s="970"/>
      <c r="P4186" s="967"/>
      <c r="Q4186" s="970"/>
      <c r="R4186" s="967"/>
      <c r="S4186" s="970"/>
      <c r="T4186" s="967"/>
      <c r="U4186" s="970"/>
      <c r="V4186" s="967"/>
      <c r="W4186" s="970"/>
      <c r="X4186" s="1261"/>
      <c r="Y4186" s="967"/>
      <c r="Z4186" s="1032" t="s">
        <v>9927</v>
      </c>
    </row>
    <row r="4187" spans="1:26" ht="12.6" hidden="1" customHeight="1" outlineLevel="2">
      <c r="A4187" s="1340">
        <v>44517</v>
      </c>
      <c r="B4187" s="1163" t="s">
        <v>5698</v>
      </c>
      <c r="C4187" s="955" t="s">
        <v>9928</v>
      </c>
      <c r="D4187" s="966"/>
      <c r="E4187" s="968"/>
      <c r="F4187" s="972"/>
      <c r="G4187" s="970"/>
      <c r="H4187" s="967"/>
      <c r="I4187" s="970"/>
      <c r="J4187" s="967"/>
      <c r="K4187" s="970"/>
      <c r="L4187" s="967"/>
      <c r="M4187" s="970"/>
      <c r="N4187" s="967"/>
      <c r="O4187" s="970"/>
      <c r="P4187" s="967"/>
      <c r="Q4187" s="970"/>
      <c r="R4187" s="967"/>
      <c r="S4187" s="970"/>
      <c r="T4187" s="967"/>
      <c r="U4187" s="970"/>
      <c r="V4187" s="967"/>
      <c r="W4187" s="970"/>
      <c r="X4187" s="1261"/>
      <c r="Y4187" s="967"/>
      <c r="Z4187" s="1032"/>
    </row>
    <row r="4188" spans="1:26" ht="12.6" hidden="1" customHeight="1" outlineLevel="2">
      <c r="A4188" s="1340">
        <v>44517</v>
      </c>
      <c r="B4188" s="1163" t="s">
        <v>5698</v>
      </c>
      <c r="C4188" s="955" t="s">
        <v>9929</v>
      </c>
      <c r="D4188" s="966"/>
      <c r="E4188" s="968"/>
      <c r="F4188" s="969" t="s">
        <v>5700</v>
      </c>
      <c r="G4188" s="970"/>
      <c r="H4188" s="967"/>
      <c r="I4188" s="973" t="s">
        <v>5700</v>
      </c>
      <c r="J4188" s="967"/>
      <c r="K4188" s="970"/>
      <c r="L4188" s="967"/>
      <c r="M4188" s="970"/>
      <c r="N4188" s="967"/>
      <c r="O4188" s="970"/>
      <c r="P4188" s="967"/>
      <c r="Q4188" s="970"/>
      <c r="R4188" s="967"/>
      <c r="S4188" s="970"/>
      <c r="T4188" s="967"/>
      <c r="U4188" s="970"/>
      <c r="V4188" s="967"/>
      <c r="W4188" s="970"/>
      <c r="X4188" s="1261"/>
      <c r="Y4188" s="967"/>
      <c r="Z4188" s="1032"/>
    </row>
    <row r="4189" spans="1:26" ht="12.6" hidden="1" customHeight="1" outlineLevel="2">
      <c r="A4189" s="1340">
        <v>44517</v>
      </c>
      <c r="B4189" s="1163" t="s">
        <v>5698</v>
      </c>
      <c r="C4189" s="955" t="s">
        <v>9930</v>
      </c>
      <c r="D4189" s="966"/>
      <c r="E4189" s="968"/>
      <c r="F4189" s="969" t="s">
        <v>5700</v>
      </c>
      <c r="G4189" s="970"/>
      <c r="H4189" s="967"/>
      <c r="I4189" s="970"/>
      <c r="J4189" s="967"/>
      <c r="K4189" s="970"/>
      <c r="L4189" s="967"/>
      <c r="M4189" s="970"/>
      <c r="N4189" s="974" t="s">
        <v>5700</v>
      </c>
      <c r="O4189" s="973" t="s">
        <v>5700</v>
      </c>
      <c r="P4189" s="967"/>
      <c r="Q4189" s="970"/>
      <c r="R4189" s="967"/>
      <c r="S4189" s="970"/>
      <c r="T4189" s="967"/>
      <c r="U4189" s="970"/>
      <c r="V4189" s="967"/>
      <c r="W4189" s="970"/>
      <c r="X4189" s="1261"/>
      <c r="Y4189" s="967"/>
      <c r="Z4189" s="1032"/>
    </row>
    <row r="4190" spans="1:26" ht="12.6" hidden="1" customHeight="1" outlineLevel="2">
      <c r="A4190" s="1340">
        <v>44517</v>
      </c>
      <c r="B4190" s="1163" t="s">
        <v>5698</v>
      </c>
      <c r="C4190" s="955" t="s">
        <v>9931</v>
      </c>
      <c r="D4190" s="966"/>
      <c r="E4190" s="968"/>
      <c r="F4190" s="972"/>
      <c r="G4190" s="970"/>
      <c r="H4190" s="967"/>
      <c r="I4190" s="970"/>
      <c r="J4190" s="967"/>
      <c r="K4190" s="970"/>
      <c r="L4190" s="967"/>
      <c r="M4190" s="970"/>
      <c r="N4190" s="967"/>
      <c r="O4190" s="970"/>
      <c r="P4190" s="967"/>
      <c r="Q4190" s="970"/>
      <c r="R4190" s="967"/>
      <c r="S4190" s="970"/>
      <c r="T4190" s="974" t="s">
        <v>5700</v>
      </c>
      <c r="U4190" s="970"/>
      <c r="V4190" s="967"/>
      <c r="W4190" s="970"/>
      <c r="X4190" s="1261"/>
      <c r="Y4190" s="967"/>
      <c r="Z4190" s="1032"/>
    </row>
    <row r="4191" spans="1:26" ht="12.6" hidden="1" customHeight="1" outlineLevel="2">
      <c r="A4191" s="1340">
        <v>44517</v>
      </c>
      <c r="B4191" s="1163" t="s">
        <v>5739</v>
      </c>
      <c r="C4191" s="955" t="s">
        <v>9932</v>
      </c>
      <c r="D4191" s="966"/>
      <c r="E4191" s="968"/>
      <c r="F4191" s="969" t="s">
        <v>5700</v>
      </c>
      <c r="G4191" s="970"/>
      <c r="H4191" s="967"/>
      <c r="I4191" s="970"/>
      <c r="J4191" s="967"/>
      <c r="K4191" s="970"/>
      <c r="L4191" s="967"/>
      <c r="M4191" s="970"/>
      <c r="N4191" s="967"/>
      <c r="O4191" s="973" t="s">
        <v>5700</v>
      </c>
      <c r="P4191" s="967"/>
      <c r="Q4191" s="970"/>
      <c r="R4191" s="967"/>
      <c r="S4191" s="970"/>
      <c r="T4191" s="967"/>
      <c r="U4191" s="970"/>
      <c r="V4191" s="967"/>
      <c r="W4191" s="970"/>
      <c r="X4191" s="1261"/>
      <c r="Y4191" s="967"/>
      <c r="Z4191" s="1032"/>
    </row>
    <row r="4192" spans="1:26" ht="12.6" hidden="1" customHeight="1" outlineLevel="2">
      <c r="A4192" s="1340">
        <v>44517</v>
      </c>
      <c r="B4192" s="1163" t="s">
        <v>5698</v>
      </c>
      <c r="C4192" s="955" t="s">
        <v>9933</v>
      </c>
      <c r="D4192" s="966"/>
      <c r="E4192" s="968"/>
      <c r="F4192" s="972"/>
      <c r="G4192" s="970"/>
      <c r="H4192" s="967"/>
      <c r="I4192" s="970"/>
      <c r="J4192" s="967"/>
      <c r="K4192" s="970"/>
      <c r="L4192" s="967"/>
      <c r="M4192" s="970"/>
      <c r="N4192" s="967"/>
      <c r="O4192" s="970"/>
      <c r="P4192" s="967"/>
      <c r="Q4192" s="970"/>
      <c r="R4192" s="967"/>
      <c r="S4192" s="970"/>
      <c r="T4192" s="967"/>
      <c r="U4192" s="970"/>
      <c r="V4192" s="967"/>
      <c r="W4192" s="970"/>
      <c r="X4192" s="1261"/>
      <c r="Y4192" s="967"/>
      <c r="Z4192" s="1032"/>
    </row>
    <row r="4193" spans="1:24" ht="12.6" hidden="1" customHeight="1" outlineLevel="2">
      <c r="A4193" s="1340">
        <v>44517</v>
      </c>
      <c r="B4193" s="1163" t="s">
        <v>5698</v>
      </c>
      <c r="C4193" s="955" t="s">
        <v>9934</v>
      </c>
      <c r="D4193" s="966"/>
      <c r="E4193" s="968"/>
      <c r="F4193" s="972"/>
      <c r="G4193" s="970"/>
      <c r="H4193" s="967"/>
      <c r="I4193" s="970"/>
      <c r="J4193" s="967"/>
      <c r="K4193" s="970"/>
      <c r="L4193" s="967"/>
      <c r="M4193" s="970"/>
      <c r="N4193" s="967"/>
      <c r="O4193" s="970"/>
      <c r="P4193" s="967"/>
      <c r="Q4193" s="970"/>
      <c r="R4193" s="967"/>
      <c r="S4193" s="970"/>
      <c r="T4193" s="967"/>
      <c r="U4193" s="970"/>
      <c r="V4193" s="967"/>
      <c r="W4193" s="970"/>
      <c r="X4193" s="1261"/>
    </row>
    <row r="4194" spans="1:24" ht="12.6" hidden="1" customHeight="1" outlineLevel="2">
      <c r="A4194" s="1340">
        <v>44517</v>
      </c>
      <c r="B4194" s="1163" t="s">
        <v>5706</v>
      </c>
      <c r="C4194" s="955" t="s">
        <v>9935</v>
      </c>
      <c r="D4194" s="966"/>
      <c r="E4194" s="968"/>
      <c r="F4194" s="972"/>
      <c r="G4194" s="970"/>
      <c r="H4194" s="967"/>
      <c r="I4194" s="970"/>
      <c r="J4194" s="967"/>
      <c r="K4194" s="970"/>
      <c r="L4194" s="967"/>
      <c r="M4194" s="970"/>
      <c r="N4194" s="967"/>
      <c r="O4194" s="970"/>
      <c r="P4194" s="967"/>
      <c r="Q4194" s="970"/>
      <c r="R4194" s="967"/>
      <c r="S4194" s="970"/>
      <c r="T4194" s="967"/>
      <c r="U4194" s="970"/>
      <c r="V4194" s="967"/>
      <c r="W4194" s="970"/>
      <c r="X4194" s="1261"/>
    </row>
    <row r="4195" spans="1:24" ht="12.6" hidden="1" customHeight="1" outlineLevel="2">
      <c r="A4195" s="1340">
        <v>44517</v>
      </c>
      <c r="B4195" s="1163" t="s">
        <v>9936</v>
      </c>
      <c r="C4195" s="955" t="s">
        <v>9937</v>
      </c>
      <c r="D4195" s="966"/>
      <c r="E4195" s="968"/>
      <c r="F4195" s="972"/>
      <c r="G4195" s="970"/>
      <c r="H4195" s="967"/>
      <c r="I4195" s="970"/>
      <c r="J4195" s="967"/>
      <c r="K4195" s="970"/>
      <c r="L4195" s="967"/>
      <c r="M4195" s="970"/>
      <c r="N4195" s="967"/>
      <c r="O4195" s="970"/>
      <c r="P4195" s="967"/>
      <c r="Q4195" s="970"/>
      <c r="R4195" s="967"/>
      <c r="S4195" s="970"/>
      <c r="T4195" s="967"/>
      <c r="U4195" s="970"/>
      <c r="V4195" s="967"/>
      <c r="W4195" s="970"/>
      <c r="X4195" s="1261"/>
    </row>
    <row r="4196" spans="1:24" ht="12.6" hidden="1" customHeight="1" outlineLevel="2">
      <c r="A4196" s="1340">
        <v>44517</v>
      </c>
      <c r="B4196" s="1163" t="s">
        <v>8896</v>
      </c>
      <c r="C4196" s="955" t="s">
        <v>9938</v>
      </c>
      <c r="D4196" s="966"/>
      <c r="E4196" s="968"/>
      <c r="F4196" s="969" t="s">
        <v>5700</v>
      </c>
      <c r="G4196" s="970"/>
      <c r="H4196" s="967"/>
      <c r="I4196" s="970"/>
      <c r="J4196" s="967"/>
      <c r="K4196" s="970"/>
      <c r="L4196" s="967"/>
      <c r="M4196" s="970"/>
      <c r="N4196" s="967"/>
      <c r="O4196" s="970"/>
      <c r="P4196" s="967"/>
      <c r="Q4196" s="970"/>
      <c r="R4196" s="967"/>
      <c r="S4196" s="970"/>
      <c r="T4196" s="974" t="s">
        <v>5700</v>
      </c>
      <c r="U4196" s="970"/>
      <c r="V4196" s="967"/>
      <c r="W4196" s="970"/>
      <c r="X4196" s="1261"/>
    </row>
    <row r="4197" spans="1:24" ht="12.6" hidden="1" customHeight="1" outlineLevel="2">
      <c r="A4197" s="1340">
        <v>44517</v>
      </c>
      <c r="B4197" s="1163" t="s">
        <v>5698</v>
      </c>
      <c r="C4197" s="955" t="s">
        <v>9939</v>
      </c>
      <c r="D4197" s="966"/>
      <c r="E4197" s="968"/>
      <c r="F4197" s="972"/>
      <c r="G4197" s="970"/>
      <c r="H4197" s="967"/>
      <c r="I4197" s="970"/>
      <c r="J4197" s="967"/>
      <c r="K4197" s="970"/>
      <c r="L4197" s="967"/>
      <c r="M4197" s="970"/>
      <c r="N4197" s="967"/>
      <c r="O4197" s="970"/>
      <c r="P4197" s="967"/>
      <c r="Q4197" s="970"/>
      <c r="R4197" s="967"/>
      <c r="S4197" s="970"/>
      <c r="T4197" s="967"/>
      <c r="U4197" s="970"/>
      <c r="V4197" s="967"/>
      <c r="W4197" s="970"/>
      <c r="X4197" s="1261"/>
    </row>
    <row r="4198" spans="1:24" ht="12.6" hidden="1" customHeight="1" outlineLevel="2">
      <c r="A4198" s="1340">
        <v>44517</v>
      </c>
      <c r="B4198" s="1163" t="s">
        <v>5698</v>
      </c>
      <c r="C4198" s="955" t="s">
        <v>9940</v>
      </c>
      <c r="D4198" s="966"/>
      <c r="E4198" s="968"/>
      <c r="F4198" s="972"/>
      <c r="G4198" s="970"/>
      <c r="H4198" s="967"/>
      <c r="I4198" s="970"/>
      <c r="J4198" s="967"/>
      <c r="K4198" s="970"/>
      <c r="L4198" s="967"/>
      <c r="M4198" s="970"/>
      <c r="N4198" s="967"/>
      <c r="O4198" s="970"/>
      <c r="P4198" s="967"/>
      <c r="Q4198" s="970"/>
      <c r="R4198" s="967"/>
      <c r="S4198" s="970"/>
      <c r="T4198" s="967"/>
      <c r="U4198" s="970"/>
      <c r="V4198" s="967"/>
      <c r="W4198" s="970"/>
      <c r="X4198" s="1261"/>
    </row>
    <row r="4199" spans="1:24" ht="12.6" hidden="1" customHeight="1" outlineLevel="2">
      <c r="A4199" s="1340">
        <v>44517</v>
      </c>
      <c r="B4199" s="1163" t="s">
        <v>5698</v>
      </c>
      <c r="C4199" s="955" t="s">
        <v>9941</v>
      </c>
      <c r="D4199" s="966"/>
      <c r="E4199" s="977" t="s">
        <v>5700</v>
      </c>
      <c r="F4199" s="972"/>
      <c r="G4199" s="970"/>
      <c r="H4199" s="967"/>
      <c r="I4199" s="970"/>
      <c r="J4199" s="967"/>
      <c r="K4199" s="970"/>
      <c r="L4199" s="967"/>
      <c r="M4199" s="970"/>
      <c r="N4199" s="967"/>
      <c r="O4199" s="970"/>
      <c r="P4199" s="967"/>
      <c r="Q4199" s="970"/>
      <c r="R4199" s="967"/>
      <c r="S4199" s="970"/>
      <c r="T4199" s="967"/>
      <c r="U4199" s="970"/>
      <c r="V4199" s="967"/>
      <c r="W4199" s="970"/>
      <c r="X4199" s="1261"/>
    </row>
    <row r="4200" spans="1:24" ht="12.6" hidden="1" customHeight="1" outlineLevel="2">
      <c r="A4200" s="1340">
        <v>44517</v>
      </c>
      <c r="B4200" s="1163" t="s">
        <v>5698</v>
      </c>
      <c r="C4200" s="955" t="s">
        <v>9942</v>
      </c>
      <c r="D4200" s="966"/>
      <c r="E4200" s="977" t="s">
        <v>5700</v>
      </c>
      <c r="F4200" s="972"/>
      <c r="G4200" s="970"/>
      <c r="H4200" s="967"/>
      <c r="I4200" s="970"/>
      <c r="J4200" s="967"/>
      <c r="K4200" s="970"/>
      <c r="L4200" s="967"/>
      <c r="M4200" s="970"/>
      <c r="N4200" s="967"/>
      <c r="O4200" s="970"/>
      <c r="P4200" s="967"/>
      <c r="Q4200" s="970"/>
      <c r="R4200" s="967"/>
      <c r="S4200" s="970"/>
      <c r="T4200" s="967"/>
      <c r="U4200" s="970"/>
      <c r="V4200" s="967"/>
      <c r="W4200" s="970"/>
      <c r="X4200" s="1261"/>
    </row>
    <row r="4201" spans="1:24" ht="25.2" hidden="1" customHeight="1" outlineLevel="2">
      <c r="A4201" s="1340">
        <v>44517</v>
      </c>
      <c r="B4201" s="1163" t="s">
        <v>5698</v>
      </c>
      <c r="C4201" s="955" t="s">
        <v>9943</v>
      </c>
      <c r="D4201" s="966"/>
      <c r="E4201" s="968"/>
      <c r="F4201" s="972"/>
      <c r="G4201" s="970"/>
      <c r="H4201" s="967"/>
      <c r="I4201" s="970"/>
      <c r="J4201" s="967"/>
      <c r="K4201" s="970"/>
      <c r="L4201" s="967"/>
      <c r="M4201" s="970"/>
      <c r="N4201" s="967"/>
      <c r="O4201" s="970"/>
      <c r="P4201" s="967"/>
      <c r="Q4201" s="970"/>
      <c r="R4201" s="967"/>
      <c r="S4201" s="970"/>
      <c r="T4201" s="967"/>
      <c r="U4201" s="970"/>
      <c r="V4201" s="967"/>
      <c r="W4201" s="970"/>
      <c r="X4201" s="1261"/>
    </row>
    <row r="4202" spans="1:24" ht="12.6" hidden="1" customHeight="1" outlineLevel="2">
      <c r="A4202" s="1340">
        <v>44517</v>
      </c>
      <c r="B4202" s="1163" t="s">
        <v>5698</v>
      </c>
      <c r="C4202" s="955" t="s">
        <v>9944</v>
      </c>
      <c r="D4202" s="966"/>
      <c r="E4202" s="977" t="s">
        <v>5700</v>
      </c>
      <c r="F4202" s="972"/>
      <c r="G4202" s="970"/>
      <c r="H4202" s="967"/>
      <c r="I4202" s="970"/>
      <c r="J4202" s="967"/>
      <c r="K4202" s="970"/>
      <c r="L4202" s="967"/>
      <c r="M4202" s="970"/>
      <c r="N4202" s="967"/>
      <c r="O4202" s="970"/>
      <c r="P4202" s="967"/>
      <c r="Q4202" s="970"/>
      <c r="R4202" s="967"/>
      <c r="S4202" s="970"/>
      <c r="T4202" s="967"/>
      <c r="U4202" s="970"/>
      <c r="V4202" s="967"/>
      <c r="W4202" s="970"/>
      <c r="X4202" s="1261"/>
    </row>
    <row r="4203" spans="1:24" ht="12.6" hidden="1" customHeight="1" outlineLevel="2">
      <c r="A4203" s="1340">
        <v>44517</v>
      </c>
      <c r="B4203" s="1163" t="s">
        <v>9936</v>
      </c>
      <c r="C4203" s="955" t="s">
        <v>9945</v>
      </c>
      <c r="D4203" s="975" t="s">
        <v>5700</v>
      </c>
      <c r="E4203" s="968"/>
      <c r="F4203" s="972"/>
      <c r="G4203" s="970"/>
      <c r="H4203" s="967"/>
      <c r="I4203" s="970"/>
      <c r="J4203" s="967"/>
      <c r="K4203" s="970"/>
      <c r="L4203" s="967"/>
      <c r="M4203" s="970"/>
      <c r="N4203" s="967"/>
      <c r="O4203" s="970"/>
      <c r="P4203" s="967"/>
      <c r="Q4203" s="970"/>
      <c r="R4203" s="967"/>
      <c r="S4203" s="970"/>
      <c r="T4203" s="974" t="s">
        <v>5700</v>
      </c>
      <c r="U4203" s="970"/>
      <c r="V4203" s="967"/>
      <c r="W4203" s="970"/>
      <c r="X4203" s="1261"/>
    </row>
    <row r="4204" spans="1:24" ht="12.6" hidden="1" customHeight="1" outlineLevel="1" collapsed="1">
      <c r="A4204" s="1341">
        <v>44522</v>
      </c>
      <c r="B4204" s="1163" t="s">
        <v>5698</v>
      </c>
      <c r="C4204" s="955" t="s">
        <v>9946</v>
      </c>
      <c r="D4204" s="966"/>
      <c r="E4204" s="968"/>
      <c r="F4204" s="972"/>
      <c r="G4204" s="970"/>
      <c r="H4204" s="967"/>
      <c r="I4204" s="970"/>
      <c r="J4204" s="967"/>
      <c r="K4204" s="970"/>
      <c r="L4204" s="967"/>
      <c r="M4204" s="970"/>
      <c r="N4204" s="967"/>
      <c r="O4204" s="970"/>
      <c r="P4204" s="967"/>
      <c r="Q4204" s="970"/>
      <c r="R4204" s="967"/>
      <c r="S4204" s="970"/>
      <c r="T4204" s="967"/>
      <c r="U4204" s="970"/>
      <c r="V4204" s="967"/>
      <c r="W4204" s="970"/>
      <c r="X4204" s="1261"/>
    </row>
    <row r="4205" spans="1:24" ht="12.6" hidden="1" customHeight="1" outlineLevel="2">
      <c r="A4205" s="1341">
        <v>44522</v>
      </c>
      <c r="B4205" s="1163" t="s">
        <v>9947</v>
      </c>
      <c r="C4205" s="955" t="s">
        <v>9948</v>
      </c>
      <c r="D4205" s="966"/>
      <c r="E4205" s="968"/>
      <c r="F4205" s="972"/>
      <c r="G4205" s="970"/>
      <c r="H4205" s="967"/>
      <c r="I4205" s="970"/>
      <c r="J4205" s="967"/>
      <c r="K4205" s="970"/>
      <c r="L4205" s="967"/>
      <c r="M4205" s="970"/>
      <c r="N4205" s="967"/>
      <c r="O4205" s="970"/>
      <c r="P4205" s="967"/>
      <c r="Q4205" s="970"/>
      <c r="R4205" s="967"/>
      <c r="S4205" s="970"/>
      <c r="T4205" s="967"/>
      <c r="U4205" s="970"/>
      <c r="V4205" s="967"/>
      <c r="W4205" s="970"/>
      <c r="X4205" s="1261"/>
    </row>
    <row r="4206" spans="1:24" ht="12.6" hidden="1" customHeight="1" outlineLevel="2">
      <c r="A4206" s="1341">
        <v>44522</v>
      </c>
      <c r="B4206" s="1163" t="s">
        <v>5698</v>
      </c>
      <c r="C4206" s="955" t="s">
        <v>9949</v>
      </c>
      <c r="D4206" s="966"/>
      <c r="E4206" s="968"/>
      <c r="F4206" s="972"/>
      <c r="G4206" s="970"/>
      <c r="H4206" s="974" t="s">
        <v>5700</v>
      </c>
      <c r="I4206" s="970"/>
      <c r="J4206" s="967"/>
      <c r="K4206" s="970"/>
      <c r="L4206" s="967"/>
      <c r="M4206" s="970"/>
      <c r="N4206" s="967"/>
      <c r="O4206" s="970"/>
      <c r="P4206" s="967"/>
      <c r="Q4206" s="970"/>
      <c r="R4206" s="967"/>
      <c r="S4206" s="970"/>
      <c r="T4206" s="967"/>
      <c r="U4206" s="970"/>
      <c r="V4206" s="967"/>
      <c r="W4206" s="970"/>
      <c r="X4206" s="1261"/>
    </row>
    <row r="4207" spans="1:24" ht="50.4" hidden="1" customHeight="1" outlineLevel="2">
      <c r="A4207" s="1341">
        <v>44522</v>
      </c>
      <c r="B4207" s="1163" t="s">
        <v>5698</v>
      </c>
      <c r="C4207" s="955" t="s">
        <v>9950</v>
      </c>
      <c r="D4207" s="966"/>
      <c r="E4207" s="977" t="s">
        <v>5700</v>
      </c>
      <c r="F4207" s="972"/>
      <c r="G4207" s="970"/>
      <c r="H4207" s="967"/>
      <c r="I4207" s="970"/>
      <c r="J4207" s="967"/>
      <c r="K4207" s="970"/>
      <c r="L4207" s="967"/>
      <c r="M4207" s="970"/>
      <c r="N4207" s="967"/>
      <c r="O4207" s="970"/>
      <c r="P4207" s="967"/>
      <c r="Q4207" s="970"/>
      <c r="R4207" s="974" t="s">
        <v>5700</v>
      </c>
      <c r="S4207" s="970"/>
      <c r="T4207" s="967"/>
      <c r="U4207" s="970"/>
      <c r="V4207" s="967"/>
      <c r="W4207" s="970"/>
      <c r="X4207" s="1261"/>
    </row>
    <row r="4208" spans="1:24" ht="12.6" hidden="1" customHeight="1" outlineLevel="2">
      <c r="A4208" s="1341">
        <v>44522</v>
      </c>
      <c r="B4208" s="1163" t="s">
        <v>4628</v>
      </c>
      <c r="C4208" s="955" t="s">
        <v>9951</v>
      </c>
      <c r="D4208" s="966"/>
      <c r="E4208" s="968"/>
      <c r="F4208" s="972"/>
      <c r="G4208" s="970"/>
      <c r="H4208" s="967"/>
      <c r="I4208" s="970"/>
      <c r="J4208" s="967"/>
      <c r="K4208" s="970"/>
      <c r="L4208" s="967"/>
      <c r="M4208" s="970"/>
      <c r="N4208" s="967"/>
      <c r="O4208" s="970"/>
      <c r="P4208" s="967"/>
      <c r="Q4208" s="970"/>
      <c r="R4208" s="974" t="s">
        <v>5700</v>
      </c>
      <c r="S4208" s="970"/>
      <c r="T4208" s="967"/>
      <c r="U4208" s="970"/>
      <c r="V4208" s="967"/>
      <c r="W4208" s="970"/>
      <c r="X4208" s="1261"/>
    </row>
    <row r="4209" spans="1:26" ht="12.6" hidden="1" customHeight="1" outlineLevel="2">
      <c r="A4209" s="1341">
        <v>44522</v>
      </c>
      <c r="B4209" s="1163" t="s">
        <v>5698</v>
      </c>
      <c r="C4209" s="955" t="s">
        <v>9952</v>
      </c>
      <c r="D4209" s="975" t="s">
        <v>5700</v>
      </c>
      <c r="E4209" s="968"/>
      <c r="F4209" s="972"/>
      <c r="G4209" s="970"/>
      <c r="H4209" s="967"/>
      <c r="I4209" s="970"/>
      <c r="J4209" s="967"/>
      <c r="K4209" s="970"/>
      <c r="L4209" s="967"/>
      <c r="M4209" s="970"/>
      <c r="N4209" s="967"/>
      <c r="O4209" s="970"/>
      <c r="P4209" s="967"/>
      <c r="Q4209" s="970"/>
      <c r="R4209" s="967"/>
      <c r="S4209" s="970"/>
      <c r="T4209" s="967"/>
      <c r="U4209" s="970"/>
      <c r="V4209" s="967"/>
      <c r="W4209" s="970"/>
      <c r="X4209" s="1261"/>
      <c r="Y4209" s="967"/>
      <c r="Z4209" s="1032"/>
    </row>
    <row r="4210" spans="1:26" ht="12.6" hidden="1" customHeight="1" outlineLevel="2">
      <c r="A4210" s="1341">
        <v>44522</v>
      </c>
      <c r="B4210" s="1163" t="s">
        <v>5698</v>
      </c>
      <c r="C4210" s="955" t="s">
        <v>9953</v>
      </c>
      <c r="D4210" s="966"/>
      <c r="E4210" s="968"/>
      <c r="F4210" s="972"/>
      <c r="G4210" s="970"/>
      <c r="H4210" s="967"/>
      <c r="I4210" s="970"/>
      <c r="J4210" s="967"/>
      <c r="K4210" s="970"/>
      <c r="L4210" s="967"/>
      <c r="M4210" s="970"/>
      <c r="N4210" s="967"/>
      <c r="O4210" s="970"/>
      <c r="P4210" s="967"/>
      <c r="Q4210" s="970"/>
      <c r="R4210" s="967"/>
      <c r="S4210" s="970"/>
      <c r="T4210" s="967"/>
      <c r="U4210" s="970"/>
      <c r="V4210" s="967"/>
      <c r="W4210" s="970"/>
      <c r="X4210" s="1261"/>
      <c r="Y4210" s="967"/>
      <c r="Z4210" s="1032"/>
    </row>
    <row r="4211" spans="1:26" ht="37.799999999999997" hidden="1" customHeight="1" outlineLevel="2">
      <c r="A4211" s="1341">
        <v>44522</v>
      </c>
      <c r="B4211" s="1163" t="s">
        <v>5698</v>
      </c>
      <c r="C4211" s="955" t="s">
        <v>9954</v>
      </c>
      <c r="D4211" s="966"/>
      <c r="E4211" s="968"/>
      <c r="F4211" s="969" t="s">
        <v>5700</v>
      </c>
      <c r="G4211" s="970"/>
      <c r="H4211" s="967"/>
      <c r="I4211" s="970"/>
      <c r="J4211" s="967"/>
      <c r="K4211" s="970"/>
      <c r="L4211" s="967"/>
      <c r="M4211" s="973" t="s">
        <v>5700</v>
      </c>
      <c r="N4211" s="967"/>
      <c r="O4211" s="970"/>
      <c r="P4211" s="967"/>
      <c r="Q4211" s="970"/>
      <c r="R4211" s="967"/>
      <c r="S4211" s="970"/>
      <c r="T4211" s="967"/>
      <c r="U4211" s="970"/>
      <c r="V4211" s="967"/>
      <c r="W4211" s="970"/>
      <c r="X4211" s="1261"/>
      <c r="Y4211" s="967"/>
      <c r="Z4211" s="1032"/>
    </row>
    <row r="4212" spans="1:26" ht="12.6" hidden="1" customHeight="1" outlineLevel="1" collapsed="1">
      <c r="A4212" s="1016">
        <v>44523</v>
      </c>
      <c r="B4212" s="1163" t="s">
        <v>5698</v>
      </c>
      <c r="C4212" s="4" t="s">
        <v>9955</v>
      </c>
      <c r="D4212" s="966"/>
      <c r="E4212" s="968"/>
      <c r="F4212" s="972"/>
      <c r="G4212" s="970"/>
      <c r="H4212" s="967"/>
      <c r="I4212" s="970"/>
      <c r="J4212" s="974" t="s">
        <v>5700</v>
      </c>
      <c r="K4212" s="970"/>
      <c r="L4212" s="967"/>
      <c r="M4212" s="970"/>
      <c r="N4212" s="967"/>
      <c r="O4212" s="970"/>
      <c r="P4212" s="967"/>
      <c r="Q4212" s="970"/>
      <c r="R4212" s="967"/>
      <c r="S4212" s="970"/>
      <c r="T4212" s="967"/>
      <c r="U4212" s="970"/>
      <c r="V4212" s="967"/>
      <c r="W4212" s="970"/>
      <c r="X4212" s="1261"/>
      <c r="Y4212" s="967"/>
      <c r="Z4212" s="1032"/>
    </row>
    <row r="4213" spans="1:26" ht="25.2" hidden="1" customHeight="1" outlineLevel="2">
      <c r="A4213" s="1016">
        <v>44523</v>
      </c>
      <c r="B4213" s="1163" t="s">
        <v>5698</v>
      </c>
      <c r="C4213" s="955" t="s">
        <v>9956</v>
      </c>
      <c r="D4213" s="975" t="s">
        <v>5700</v>
      </c>
      <c r="E4213" s="968"/>
      <c r="F4213" s="972"/>
      <c r="G4213" s="970"/>
      <c r="H4213" s="967"/>
      <c r="I4213" s="970"/>
      <c r="J4213" s="967"/>
      <c r="K4213" s="970"/>
      <c r="L4213" s="967"/>
      <c r="M4213" s="970"/>
      <c r="N4213" s="967"/>
      <c r="O4213" s="970"/>
      <c r="P4213" s="967"/>
      <c r="Q4213" s="970"/>
      <c r="R4213" s="967"/>
      <c r="S4213" s="970"/>
      <c r="T4213" s="967"/>
      <c r="U4213" s="970"/>
      <c r="V4213" s="967"/>
      <c r="W4213" s="970"/>
      <c r="X4213" s="1261"/>
      <c r="Y4213" s="967"/>
      <c r="Z4213" s="1032"/>
    </row>
    <row r="4214" spans="1:26" ht="12.6" hidden="1" customHeight="1" outlineLevel="2">
      <c r="A4214" s="1016">
        <v>44523</v>
      </c>
      <c r="B4214" s="1163" t="s">
        <v>5698</v>
      </c>
      <c r="C4214" s="955" t="s">
        <v>9957</v>
      </c>
      <c r="D4214" s="966"/>
      <c r="E4214" s="968"/>
      <c r="F4214" s="972"/>
      <c r="G4214" s="970"/>
      <c r="H4214" s="967"/>
      <c r="I4214" s="970"/>
      <c r="J4214" s="967"/>
      <c r="K4214" s="970"/>
      <c r="L4214" s="967"/>
      <c r="M4214" s="970"/>
      <c r="N4214" s="967"/>
      <c r="O4214" s="970"/>
      <c r="P4214" s="967"/>
      <c r="Q4214" s="970"/>
      <c r="R4214" s="967"/>
      <c r="S4214" s="970"/>
      <c r="T4214" s="967"/>
      <c r="U4214" s="970"/>
      <c r="V4214" s="967"/>
      <c r="W4214" s="970"/>
      <c r="X4214" s="1261"/>
      <c r="Y4214" s="967"/>
      <c r="Z4214" s="1032"/>
    </row>
    <row r="4215" spans="1:26" ht="12.6" hidden="1" customHeight="1" outlineLevel="2">
      <c r="A4215" s="1016">
        <v>44523</v>
      </c>
      <c r="B4215" s="1163" t="s">
        <v>5698</v>
      </c>
      <c r="C4215" s="955" t="s">
        <v>9958</v>
      </c>
      <c r="D4215" s="966"/>
      <c r="E4215" s="968"/>
      <c r="F4215" s="972"/>
      <c r="G4215" s="970"/>
      <c r="H4215" s="967"/>
      <c r="I4215" s="970"/>
      <c r="J4215" s="967"/>
      <c r="K4215" s="970"/>
      <c r="L4215" s="967"/>
      <c r="M4215" s="970"/>
      <c r="N4215" s="967"/>
      <c r="O4215" s="970"/>
      <c r="P4215" s="967"/>
      <c r="Q4215" s="970"/>
      <c r="R4215" s="967"/>
      <c r="S4215" s="970"/>
      <c r="T4215" s="967"/>
      <c r="U4215" s="970"/>
      <c r="V4215" s="967"/>
      <c r="W4215" s="970"/>
      <c r="X4215" s="1261"/>
      <c r="Y4215" s="967"/>
      <c r="Z4215" s="1032"/>
    </row>
    <row r="4216" spans="1:26" ht="12.6" hidden="1" customHeight="1" outlineLevel="2">
      <c r="A4216" s="1016">
        <v>44523</v>
      </c>
      <c r="B4216" s="1163" t="s">
        <v>5698</v>
      </c>
      <c r="C4216" s="955" t="s">
        <v>9959</v>
      </c>
      <c r="D4216" s="966"/>
      <c r="E4216" s="968"/>
      <c r="F4216" s="972"/>
      <c r="G4216" s="970"/>
      <c r="H4216" s="967"/>
      <c r="I4216" s="970"/>
      <c r="J4216" s="967"/>
      <c r="K4216" s="970"/>
      <c r="L4216" s="967"/>
      <c r="M4216" s="970"/>
      <c r="N4216" s="967"/>
      <c r="O4216" s="973" t="s">
        <v>5700</v>
      </c>
      <c r="P4216" s="967"/>
      <c r="Q4216" s="970"/>
      <c r="R4216" s="967"/>
      <c r="S4216" s="970"/>
      <c r="T4216" s="967"/>
      <c r="U4216" s="970"/>
      <c r="V4216" s="967"/>
      <c r="W4216" s="970"/>
      <c r="X4216" s="1261"/>
      <c r="Y4216" s="967"/>
      <c r="Z4216" s="1032"/>
    </row>
    <row r="4217" spans="1:26" ht="12.6" hidden="1" customHeight="1" outlineLevel="2">
      <c r="A4217" s="1016">
        <v>44523</v>
      </c>
      <c r="B4217" s="1163" t="s">
        <v>5698</v>
      </c>
      <c r="C4217" s="955" t="s">
        <v>9960</v>
      </c>
      <c r="D4217" s="966"/>
      <c r="E4217" s="968"/>
      <c r="F4217" s="969" t="s">
        <v>5700</v>
      </c>
      <c r="G4217" s="970"/>
      <c r="H4217" s="967"/>
      <c r="I4217" s="970"/>
      <c r="J4217" s="967"/>
      <c r="K4217" s="970"/>
      <c r="L4217" s="967"/>
      <c r="M4217" s="970"/>
      <c r="N4217" s="967"/>
      <c r="O4217" s="970"/>
      <c r="P4217" s="967"/>
      <c r="Q4217" s="970"/>
      <c r="R4217" s="967"/>
      <c r="S4217" s="970"/>
      <c r="T4217" s="967"/>
      <c r="U4217" s="970"/>
      <c r="V4217" s="967"/>
      <c r="W4217" s="970"/>
      <c r="X4217" s="1261"/>
      <c r="Y4217" s="967"/>
      <c r="Z4217" s="1032"/>
    </row>
    <row r="4218" spans="1:26" ht="12.6" hidden="1" customHeight="1" outlineLevel="2">
      <c r="A4218" s="1016">
        <v>44523</v>
      </c>
      <c r="B4218" s="1163" t="s">
        <v>5698</v>
      </c>
      <c r="C4218" s="955" t="s">
        <v>9961</v>
      </c>
      <c r="D4218" s="966"/>
      <c r="E4218" s="968"/>
      <c r="F4218" s="972"/>
      <c r="G4218" s="970"/>
      <c r="H4218" s="967"/>
      <c r="I4218" s="970"/>
      <c r="J4218" s="967"/>
      <c r="K4218" s="970"/>
      <c r="L4218" s="967"/>
      <c r="M4218" s="970"/>
      <c r="N4218" s="967"/>
      <c r="O4218" s="970"/>
      <c r="P4218" s="967"/>
      <c r="Q4218" s="970"/>
      <c r="R4218" s="967"/>
      <c r="S4218" s="970"/>
      <c r="T4218" s="967"/>
      <c r="U4218" s="970"/>
      <c r="V4218" s="967"/>
      <c r="W4218" s="970"/>
      <c r="X4218" s="1261"/>
      <c r="Y4218" s="967"/>
      <c r="Z4218" s="1032"/>
    </row>
    <row r="4219" spans="1:26" ht="12.6" hidden="1" customHeight="1" outlineLevel="2">
      <c r="A4219" s="1016">
        <v>44523</v>
      </c>
      <c r="B4219" s="1163" t="s">
        <v>5698</v>
      </c>
      <c r="C4219" s="955" t="s">
        <v>9962</v>
      </c>
      <c r="D4219" s="966"/>
      <c r="E4219" s="968"/>
      <c r="F4219" s="972"/>
      <c r="G4219" s="970"/>
      <c r="H4219" s="967"/>
      <c r="I4219" s="970"/>
      <c r="J4219" s="967"/>
      <c r="K4219" s="970"/>
      <c r="L4219" s="967"/>
      <c r="M4219" s="970"/>
      <c r="N4219" s="967"/>
      <c r="O4219" s="970"/>
      <c r="P4219" s="967"/>
      <c r="Q4219" s="970"/>
      <c r="R4219" s="967"/>
      <c r="S4219" s="970"/>
      <c r="T4219" s="967"/>
      <c r="U4219" s="970"/>
      <c r="V4219" s="967"/>
      <c r="W4219" s="970"/>
      <c r="X4219" s="1261"/>
      <c r="Y4219" s="967"/>
      <c r="Z4219" s="1032"/>
    </row>
    <row r="4220" spans="1:26" ht="12.6" hidden="1" customHeight="1" outlineLevel="2">
      <c r="A4220" s="1016">
        <v>44523</v>
      </c>
      <c r="B4220" s="1163" t="s">
        <v>5698</v>
      </c>
      <c r="C4220" s="955" t="s">
        <v>9963</v>
      </c>
      <c r="D4220" s="966"/>
      <c r="E4220" s="968"/>
      <c r="F4220" s="969" t="s">
        <v>5700</v>
      </c>
      <c r="G4220" s="970"/>
      <c r="H4220" s="967"/>
      <c r="I4220" s="970"/>
      <c r="J4220" s="967"/>
      <c r="K4220" s="970"/>
      <c r="L4220" s="967"/>
      <c r="M4220" s="970"/>
      <c r="N4220" s="967"/>
      <c r="O4220" s="970"/>
      <c r="P4220" s="967"/>
      <c r="Q4220" s="970"/>
      <c r="R4220" s="967"/>
      <c r="S4220" s="970"/>
      <c r="T4220" s="967"/>
      <c r="U4220" s="970"/>
      <c r="V4220" s="967"/>
      <c r="W4220" s="970"/>
      <c r="X4220" s="1261"/>
      <c r="Y4220" s="967"/>
      <c r="Z4220" s="1032"/>
    </row>
    <row r="4221" spans="1:26" ht="12.6" hidden="1" customHeight="1" outlineLevel="2">
      <c r="A4221" s="1016">
        <v>44523</v>
      </c>
      <c r="B4221" s="1163" t="s">
        <v>5698</v>
      </c>
      <c r="C4221" s="955" t="s">
        <v>9964</v>
      </c>
      <c r="D4221" s="966"/>
      <c r="E4221" s="968"/>
      <c r="F4221" s="972"/>
      <c r="G4221" s="970"/>
      <c r="H4221" s="967"/>
      <c r="I4221" s="970"/>
      <c r="J4221" s="967"/>
      <c r="K4221" s="970"/>
      <c r="L4221" s="967"/>
      <c r="M4221" s="970"/>
      <c r="N4221" s="967"/>
      <c r="O4221" s="970"/>
      <c r="P4221" s="967"/>
      <c r="Q4221" s="970"/>
      <c r="R4221" s="967"/>
      <c r="S4221" s="970"/>
      <c r="T4221" s="967"/>
      <c r="U4221" s="970"/>
      <c r="V4221" s="967"/>
      <c r="W4221" s="970"/>
      <c r="X4221" s="1261"/>
      <c r="Y4221" s="967"/>
      <c r="Z4221" s="1032" t="s">
        <v>9965</v>
      </c>
    </row>
    <row r="4222" spans="1:26" ht="12.6" hidden="1" customHeight="1" outlineLevel="2">
      <c r="A4222" s="1016">
        <v>44523</v>
      </c>
      <c r="B4222" s="1163" t="s">
        <v>5698</v>
      </c>
      <c r="C4222" s="955" t="s">
        <v>9966</v>
      </c>
      <c r="D4222" s="966"/>
      <c r="E4222" s="968"/>
      <c r="F4222" s="969" t="s">
        <v>5700</v>
      </c>
      <c r="G4222" s="970"/>
      <c r="H4222" s="967"/>
      <c r="I4222" s="970"/>
      <c r="J4222" s="967"/>
      <c r="K4222" s="970"/>
      <c r="L4222" s="967"/>
      <c r="M4222" s="970"/>
      <c r="N4222" s="967"/>
      <c r="O4222" s="970"/>
      <c r="P4222" s="967"/>
      <c r="Q4222" s="970"/>
      <c r="R4222" s="967"/>
      <c r="S4222" s="970"/>
      <c r="T4222" s="967"/>
      <c r="U4222" s="970"/>
      <c r="V4222" s="967"/>
      <c r="W4222" s="970"/>
      <c r="X4222" s="1261"/>
      <c r="Y4222" s="967"/>
      <c r="Z4222" s="1032"/>
    </row>
    <row r="4223" spans="1:26" ht="12.6" hidden="1" customHeight="1" outlineLevel="1" collapsed="1">
      <c r="A4223" s="991">
        <v>44524</v>
      </c>
      <c r="B4223" s="1163" t="s">
        <v>5698</v>
      </c>
      <c r="C4223" s="955" t="s">
        <v>9967</v>
      </c>
      <c r="D4223" s="966"/>
      <c r="E4223" s="968"/>
      <c r="F4223" s="972"/>
      <c r="G4223" s="970"/>
      <c r="H4223" s="967"/>
      <c r="I4223" s="970"/>
      <c r="J4223" s="967"/>
      <c r="K4223" s="970"/>
      <c r="L4223" s="967"/>
      <c r="M4223" s="970"/>
      <c r="N4223" s="967"/>
      <c r="O4223" s="970"/>
      <c r="P4223" s="967"/>
      <c r="Q4223" s="970"/>
      <c r="R4223" s="967"/>
      <c r="S4223" s="970"/>
      <c r="T4223" s="967"/>
      <c r="U4223" s="970"/>
      <c r="V4223" s="967"/>
      <c r="W4223" s="970"/>
      <c r="X4223" s="1261"/>
      <c r="Y4223" s="967"/>
      <c r="Z4223" s="1032"/>
    </row>
    <row r="4224" spans="1:26" ht="12.6" hidden="1" customHeight="1" outlineLevel="2">
      <c r="A4224" s="991">
        <v>44524</v>
      </c>
      <c r="B4224" s="1163" t="s">
        <v>5698</v>
      </c>
      <c r="C4224" s="955" t="s">
        <v>9968</v>
      </c>
      <c r="D4224" s="966"/>
      <c r="E4224" s="968"/>
      <c r="F4224" s="972"/>
      <c r="G4224" s="970"/>
      <c r="H4224" s="967"/>
      <c r="I4224" s="970"/>
      <c r="J4224" s="967"/>
      <c r="K4224" s="970"/>
      <c r="L4224" s="967"/>
      <c r="M4224" s="970"/>
      <c r="N4224" s="967"/>
      <c r="O4224" s="970"/>
      <c r="P4224" s="967"/>
      <c r="Q4224" s="970"/>
      <c r="R4224" s="967"/>
      <c r="S4224" s="970"/>
      <c r="T4224" s="967"/>
      <c r="U4224" s="970"/>
      <c r="V4224" s="967"/>
      <c r="W4224" s="970"/>
      <c r="X4224" s="1261"/>
      <c r="Y4224" s="967"/>
      <c r="Z4224" s="1032"/>
    </row>
    <row r="4225" spans="1:24" ht="12.6" hidden="1" customHeight="1" outlineLevel="2">
      <c r="A4225" s="991">
        <v>44524</v>
      </c>
      <c r="B4225" s="1163" t="s">
        <v>5706</v>
      </c>
      <c r="C4225" s="955" t="s">
        <v>9969</v>
      </c>
      <c r="D4225" s="966"/>
      <c r="E4225" s="968"/>
      <c r="F4225" s="972"/>
      <c r="G4225" s="970"/>
      <c r="H4225" s="967"/>
      <c r="I4225" s="970"/>
      <c r="J4225" s="967"/>
      <c r="K4225" s="970"/>
      <c r="L4225" s="967"/>
      <c r="M4225" s="970"/>
      <c r="N4225" s="967"/>
      <c r="O4225" s="970"/>
      <c r="P4225" s="967"/>
      <c r="Q4225" s="970"/>
      <c r="R4225" s="967"/>
      <c r="S4225" s="970"/>
      <c r="T4225" s="967"/>
      <c r="U4225" s="970"/>
      <c r="V4225" s="967"/>
      <c r="W4225" s="970"/>
      <c r="X4225" s="1261"/>
    </row>
    <row r="4226" spans="1:24" ht="25.2" hidden="1" customHeight="1" outlineLevel="2">
      <c r="A4226" s="991">
        <v>44524</v>
      </c>
      <c r="B4226" s="1163" t="s">
        <v>5698</v>
      </c>
      <c r="C4226" s="955" t="s">
        <v>9970</v>
      </c>
      <c r="D4226" s="975" t="s">
        <v>5700</v>
      </c>
      <c r="E4226" s="968"/>
      <c r="F4226" s="972"/>
      <c r="G4226" s="970"/>
      <c r="H4226" s="967"/>
      <c r="I4226" s="970"/>
      <c r="J4226" s="967"/>
      <c r="K4226" s="970"/>
      <c r="L4226" s="967"/>
      <c r="M4226" s="970"/>
      <c r="N4226" s="967"/>
      <c r="O4226" s="970"/>
      <c r="P4226" s="967"/>
      <c r="Q4226" s="970"/>
      <c r="R4226" s="967"/>
      <c r="S4226" s="970"/>
      <c r="T4226" s="967"/>
      <c r="U4226" s="970"/>
      <c r="V4226" s="967"/>
      <c r="W4226" s="970"/>
      <c r="X4226" s="1261"/>
    </row>
    <row r="4227" spans="1:24" ht="12.6" hidden="1" customHeight="1" outlineLevel="2">
      <c r="A4227" s="991">
        <v>44524</v>
      </c>
      <c r="B4227" s="1163" t="s">
        <v>5698</v>
      </c>
      <c r="C4227" s="955" t="s">
        <v>9971</v>
      </c>
      <c r="D4227" s="966"/>
      <c r="E4227" s="968"/>
      <c r="F4227" s="972"/>
      <c r="G4227" s="970"/>
      <c r="H4227" s="967"/>
      <c r="I4227" s="970"/>
      <c r="J4227" s="967"/>
      <c r="K4227" s="970"/>
      <c r="L4227" s="967"/>
      <c r="M4227" s="970"/>
      <c r="N4227" s="967"/>
      <c r="O4227" s="970"/>
      <c r="P4227" s="967"/>
      <c r="Q4227" s="970"/>
      <c r="R4227" s="967"/>
      <c r="S4227" s="970"/>
      <c r="T4227" s="967"/>
      <c r="U4227" s="970"/>
      <c r="V4227" s="967"/>
      <c r="W4227" s="970"/>
      <c r="X4227" s="1261"/>
    </row>
    <row r="4228" spans="1:24" ht="12.6" hidden="1" customHeight="1" outlineLevel="2">
      <c r="A4228" s="991">
        <v>44524</v>
      </c>
      <c r="B4228" s="1163" t="s">
        <v>5698</v>
      </c>
      <c r="C4228" s="955" t="s">
        <v>9972</v>
      </c>
      <c r="D4228" s="966"/>
      <c r="E4228" s="968"/>
      <c r="F4228" s="972"/>
      <c r="G4228" s="970"/>
      <c r="H4228" s="967"/>
      <c r="I4228" s="970"/>
      <c r="J4228" s="967"/>
      <c r="K4228" s="970"/>
      <c r="L4228" s="967"/>
      <c r="M4228" s="970"/>
      <c r="N4228" s="967"/>
      <c r="O4228" s="970"/>
      <c r="P4228" s="967"/>
      <c r="Q4228" s="970"/>
      <c r="R4228" s="967"/>
      <c r="S4228" s="970"/>
      <c r="T4228" s="967"/>
      <c r="U4228" s="970"/>
      <c r="V4228" s="967"/>
      <c r="W4228" s="970"/>
      <c r="X4228" s="1261"/>
    </row>
    <row r="4229" spans="1:24" ht="12.6" hidden="1" customHeight="1" outlineLevel="2">
      <c r="A4229" s="991">
        <v>44524</v>
      </c>
      <c r="B4229" s="1163" t="s">
        <v>5698</v>
      </c>
      <c r="C4229" s="955" t="s">
        <v>9973</v>
      </c>
      <c r="D4229" s="966"/>
      <c r="E4229" s="968"/>
      <c r="F4229" s="972"/>
      <c r="G4229" s="970"/>
      <c r="H4229" s="967"/>
      <c r="I4229" s="970"/>
      <c r="J4229" s="967"/>
      <c r="K4229" s="970"/>
      <c r="L4229" s="967"/>
      <c r="M4229" s="970"/>
      <c r="N4229" s="967"/>
      <c r="O4229" s="970"/>
      <c r="P4229" s="967"/>
      <c r="Q4229" s="970"/>
      <c r="R4229" s="967"/>
      <c r="S4229" s="970"/>
      <c r="T4229" s="967"/>
      <c r="U4229" s="970"/>
      <c r="V4229" s="967"/>
      <c r="W4229" s="970"/>
      <c r="X4229" s="1261"/>
    </row>
    <row r="4230" spans="1:24" ht="12.6" hidden="1" customHeight="1" outlineLevel="2">
      <c r="A4230" s="991">
        <v>44524</v>
      </c>
      <c r="B4230" s="1163" t="s">
        <v>5739</v>
      </c>
      <c r="C4230" s="955" t="s">
        <v>9974</v>
      </c>
      <c r="D4230" s="966"/>
      <c r="E4230" s="968"/>
      <c r="F4230" s="972"/>
      <c r="G4230" s="970"/>
      <c r="H4230" s="967"/>
      <c r="I4230" s="970"/>
      <c r="J4230" s="967"/>
      <c r="K4230" s="970"/>
      <c r="L4230" s="967"/>
      <c r="M4230" s="970"/>
      <c r="N4230" s="967"/>
      <c r="O4230" s="970"/>
      <c r="P4230" s="967"/>
      <c r="Q4230" s="970"/>
      <c r="R4230" s="967"/>
      <c r="S4230" s="970"/>
      <c r="T4230" s="967"/>
      <c r="U4230" s="970"/>
      <c r="V4230" s="967"/>
      <c r="W4230" s="970"/>
      <c r="X4230" s="1261"/>
    </row>
    <row r="4231" spans="1:24" ht="12.6" hidden="1" customHeight="1" outlineLevel="2">
      <c r="A4231" s="991">
        <v>44524</v>
      </c>
      <c r="B4231" s="1163" t="s">
        <v>5698</v>
      </c>
      <c r="C4231" s="955" t="s">
        <v>9975</v>
      </c>
      <c r="D4231" s="966"/>
      <c r="E4231" s="968"/>
      <c r="F4231" s="972"/>
      <c r="G4231" s="970"/>
      <c r="H4231" s="967"/>
      <c r="I4231" s="970"/>
      <c r="J4231" s="967"/>
      <c r="K4231" s="970"/>
      <c r="L4231" s="967"/>
      <c r="M4231" s="970"/>
      <c r="N4231" s="967"/>
      <c r="O4231" s="970"/>
      <c r="P4231" s="967"/>
      <c r="Q4231" s="970"/>
      <c r="R4231" s="967"/>
      <c r="S4231" s="970"/>
      <c r="T4231" s="967"/>
      <c r="U4231" s="970"/>
      <c r="V4231" s="967"/>
      <c r="W4231" s="970"/>
      <c r="X4231" s="1261"/>
    </row>
    <row r="4232" spans="1:24" ht="12.6" hidden="1" customHeight="1" outlineLevel="2">
      <c r="A4232" s="991">
        <v>44524</v>
      </c>
      <c r="B4232" s="1163" t="s">
        <v>5698</v>
      </c>
      <c r="C4232" s="955" t="s">
        <v>9976</v>
      </c>
      <c r="D4232" s="975" t="s">
        <v>5700</v>
      </c>
      <c r="E4232" s="968"/>
      <c r="F4232" s="972"/>
      <c r="G4232" s="970"/>
      <c r="H4232" s="967"/>
      <c r="I4232" s="970"/>
      <c r="J4232" s="967"/>
      <c r="K4232" s="970"/>
      <c r="L4232" s="967"/>
      <c r="M4232" s="970"/>
      <c r="N4232" s="967"/>
      <c r="O4232" s="970"/>
      <c r="P4232" s="967"/>
      <c r="Q4232" s="970"/>
      <c r="R4232" s="967"/>
      <c r="S4232" s="970"/>
      <c r="T4232" s="967"/>
      <c r="U4232" s="970"/>
      <c r="V4232" s="967"/>
      <c r="W4232" s="970"/>
      <c r="X4232" s="1261"/>
    </row>
    <row r="4233" spans="1:24" ht="12.6" hidden="1" customHeight="1" outlineLevel="2">
      <c r="A4233" s="991">
        <v>44524</v>
      </c>
      <c r="B4233" s="1163" t="s">
        <v>5698</v>
      </c>
      <c r="C4233" s="955" t="s">
        <v>9977</v>
      </c>
      <c r="D4233" s="966"/>
      <c r="E4233" s="968"/>
      <c r="F4233" s="972"/>
      <c r="G4233" s="970"/>
      <c r="H4233" s="967"/>
      <c r="I4233" s="970"/>
      <c r="J4233" s="967"/>
      <c r="K4233" s="970"/>
      <c r="L4233" s="967"/>
      <c r="M4233" s="970"/>
      <c r="N4233" s="967"/>
      <c r="O4233" s="970"/>
      <c r="P4233" s="967"/>
      <c r="Q4233" s="970"/>
      <c r="R4233" s="967"/>
      <c r="S4233" s="970"/>
      <c r="T4233" s="967"/>
      <c r="U4233" s="970"/>
      <c r="V4233" s="967"/>
      <c r="W4233" s="970"/>
      <c r="X4233" s="1261"/>
    </row>
    <row r="4234" spans="1:24" ht="12.6" hidden="1" customHeight="1" outlineLevel="2">
      <c r="A4234" s="991">
        <v>44524</v>
      </c>
      <c r="B4234" s="1163" t="s">
        <v>5698</v>
      </c>
      <c r="C4234" s="955" t="s">
        <v>9978</v>
      </c>
      <c r="D4234" s="966"/>
      <c r="E4234" s="968"/>
      <c r="F4234" s="972"/>
      <c r="G4234" s="970"/>
      <c r="H4234" s="967"/>
      <c r="I4234" s="970"/>
      <c r="J4234" s="967"/>
      <c r="K4234" s="970"/>
      <c r="L4234" s="967"/>
      <c r="M4234" s="970"/>
      <c r="N4234" s="967"/>
      <c r="O4234" s="970"/>
      <c r="P4234" s="967"/>
      <c r="Q4234" s="970"/>
      <c r="R4234" s="967"/>
      <c r="S4234" s="970"/>
      <c r="T4234" s="967"/>
      <c r="U4234" s="970"/>
      <c r="V4234" s="967"/>
      <c r="W4234" s="970"/>
      <c r="X4234" s="1261"/>
    </row>
    <row r="4235" spans="1:24" ht="12.6" hidden="1" customHeight="1" outlineLevel="2">
      <c r="A4235" s="991">
        <v>44524</v>
      </c>
      <c r="B4235" s="1163" t="s">
        <v>5698</v>
      </c>
      <c r="C4235" s="955" t="s">
        <v>9979</v>
      </c>
      <c r="D4235" s="975" t="s">
        <v>5700</v>
      </c>
      <c r="E4235" s="968"/>
      <c r="F4235" s="972"/>
      <c r="G4235" s="970"/>
      <c r="H4235" s="967"/>
      <c r="I4235" s="970"/>
      <c r="J4235" s="967"/>
      <c r="K4235" s="970"/>
      <c r="L4235" s="967"/>
      <c r="M4235" s="970"/>
      <c r="N4235" s="967"/>
      <c r="O4235" s="970"/>
      <c r="P4235" s="967"/>
      <c r="Q4235" s="970"/>
      <c r="R4235" s="967"/>
      <c r="S4235" s="970"/>
      <c r="T4235" s="967"/>
      <c r="U4235" s="970"/>
      <c r="V4235" s="967"/>
      <c r="W4235" s="970"/>
      <c r="X4235" s="1261"/>
    </row>
    <row r="4236" spans="1:24" ht="12.6" hidden="1" customHeight="1" outlineLevel="2">
      <c r="A4236" s="991">
        <v>44524</v>
      </c>
      <c r="B4236" s="1163" t="s">
        <v>5698</v>
      </c>
      <c r="C4236" s="955" t="s">
        <v>9980</v>
      </c>
      <c r="D4236" s="966"/>
      <c r="E4236" s="968"/>
      <c r="F4236" s="972"/>
      <c r="G4236" s="970"/>
      <c r="H4236" s="967"/>
      <c r="I4236" s="970"/>
      <c r="J4236" s="967"/>
      <c r="K4236" s="970"/>
      <c r="L4236" s="967"/>
      <c r="M4236" s="970"/>
      <c r="N4236" s="967"/>
      <c r="O4236" s="970"/>
      <c r="P4236" s="967"/>
      <c r="Q4236" s="970"/>
      <c r="R4236" s="967"/>
      <c r="S4236" s="970"/>
      <c r="T4236" s="967"/>
      <c r="U4236" s="970"/>
      <c r="V4236" s="967"/>
      <c r="W4236" s="970"/>
      <c r="X4236" s="1261"/>
    </row>
    <row r="4237" spans="1:24" ht="12.6" hidden="1" customHeight="1" outlineLevel="2">
      <c r="A4237" s="991">
        <v>44524</v>
      </c>
      <c r="B4237" s="1163" t="s">
        <v>5698</v>
      </c>
      <c r="C4237" s="955" t="s">
        <v>9981</v>
      </c>
      <c r="D4237" s="966"/>
      <c r="E4237" s="968"/>
      <c r="F4237" s="972"/>
      <c r="G4237" s="970"/>
      <c r="H4237" s="967"/>
      <c r="I4237" s="970"/>
      <c r="J4237" s="967"/>
      <c r="K4237" s="970"/>
      <c r="L4237" s="967"/>
      <c r="M4237" s="970"/>
      <c r="N4237" s="967"/>
      <c r="O4237" s="970"/>
      <c r="P4237" s="967"/>
      <c r="Q4237" s="970"/>
      <c r="R4237" s="967"/>
      <c r="S4237" s="970"/>
      <c r="T4237" s="967"/>
      <c r="U4237" s="970"/>
      <c r="V4237" s="967"/>
      <c r="W4237" s="970"/>
      <c r="X4237" s="1261"/>
    </row>
    <row r="4238" spans="1:24" ht="25.2" hidden="1" customHeight="1" outlineLevel="1" collapsed="1">
      <c r="A4238" s="1342">
        <v>44525</v>
      </c>
      <c r="B4238" s="1163" t="s">
        <v>5723</v>
      </c>
      <c r="C4238" s="955" t="s">
        <v>9982</v>
      </c>
      <c r="D4238" s="966"/>
      <c r="E4238" s="968"/>
      <c r="F4238" s="969" t="s">
        <v>5700</v>
      </c>
      <c r="G4238" s="970"/>
      <c r="H4238" s="967"/>
      <c r="I4238" s="970"/>
      <c r="J4238" s="967"/>
      <c r="K4238" s="970"/>
      <c r="L4238" s="967"/>
      <c r="M4238" s="970"/>
      <c r="N4238" s="967"/>
      <c r="O4238" s="970"/>
      <c r="P4238" s="967"/>
      <c r="Q4238" s="970"/>
      <c r="R4238" s="967"/>
      <c r="S4238" s="970"/>
      <c r="T4238" s="967"/>
      <c r="U4238" s="970"/>
      <c r="V4238" s="967"/>
      <c r="W4238" s="970"/>
      <c r="X4238" s="1261"/>
    </row>
    <row r="4239" spans="1:24" ht="12.6" hidden="1" customHeight="1" outlineLevel="2">
      <c r="A4239" s="1342">
        <v>44525</v>
      </c>
      <c r="B4239" s="1163" t="s">
        <v>5745</v>
      </c>
      <c r="C4239" s="955" t="s">
        <v>9983</v>
      </c>
      <c r="D4239" s="975" t="s">
        <v>5700</v>
      </c>
      <c r="E4239" s="968"/>
      <c r="F4239" s="972"/>
      <c r="G4239" s="970"/>
      <c r="H4239" s="974" t="s">
        <v>5700</v>
      </c>
      <c r="I4239" s="970"/>
      <c r="J4239" s="967"/>
      <c r="K4239" s="970"/>
      <c r="L4239" s="967"/>
      <c r="M4239" s="970"/>
      <c r="N4239" s="967"/>
      <c r="O4239" s="970"/>
      <c r="P4239" s="967"/>
      <c r="Q4239" s="970"/>
      <c r="R4239" s="967"/>
      <c r="S4239" s="970"/>
      <c r="T4239" s="967"/>
      <c r="U4239" s="970"/>
      <c r="V4239" s="967"/>
      <c r="W4239" s="970"/>
      <c r="X4239" s="1261"/>
    </row>
    <row r="4240" spans="1:24" ht="12.6" hidden="1" customHeight="1" outlineLevel="2">
      <c r="A4240" s="1342">
        <v>44525</v>
      </c>
      <c r="B4240" s="1163" t="s">
        <v>5698</v>
      </c>
      <c r="C4240" s="955" t="s">
        <v>9984</v>
      </c>
      <c r="D4240" s="966"/>
      <c r="E4240" s="968"/>
      <c r="F4240" s="972"/>
      <c r="G4240" s="970"/>
      <c r="H4240" s="967"/>
      <c r="I4240" s="970"/>
      <c r="J4240" s="967"/>
      <c r="K4240" s="970"/>
      <c r="L4240" s="967"/>
      <c r="M4240" s="970"/>
      <c r="N4240" s="967"/>
      <c r="O4240" s="970"/>
      <c r="P4240" s="967"/>
      <c r="Q4240" s="970"/>
      <c r="R4240" s="967"/>
      <c r="S4240" s="970"/>
      <c r="T4240" s="967"/>
      <c r="U4240" s="970"/>
      <c r="V4240" s="967"/>
      <c r="W4240" s="973" t="s">
        <v>5700</v>
      </c>
      <c r="X4240" s="1261"/>
    </row>
    <row r="4241" spans="1:24" ht="12.6" hidden="1" customHeight="1" outlineLevel="2">
      <c r="A4241" s="1342">
        <v>44525</v>
      </c>
      <c r="B4241" s="1163" t="s">
        <v>5698</v>
      </c>
      <c r="C4241" s="955" t="s">
        <v>9985</v>
      </c>
      <c r="D4241" s="966"/>
      <c r="E4241" s="968"/>
      <c r="F4241" s="972"/>
      <c r="G4241" s="970"/>
      <c r="H4241" s="967"/>
      <c r="I4241" s="970"/>
      <c r="J4241" s="967"/>
      <c r="K4241" s="970"/>
      <c r="L4241" s="967"/>
      <c r="M4241" s="970"/>
      <c r="N4241" s="967"/>
      <c r="O4241" s="970"/>
      <c r="P4241" s="974" t="s">
        <v>5700</v>
      </c>
      <c r="Q4241" s="970"/>
      <c r="R4241" s="967"/>
      <c r="S4241" s="970"/>
      <c r="T4241" s="967"/>
      <c r="U4241" s="970"/>
      <c r="V4241" s="967"/>
      <c r="W4241" s="970"/>
      <c r="X4241" s="1261"/>
    </row>
    <row r="4242" spans="1:24" ht="12.6" hidden="1" customHeight="1" outlineLevel="2">
      <c r="A4242" s="1342">
        <v>44525</v>
      </c>
      <c r="B4242" s="1163" t="s">
        <v>5698</v>
      </c>
      <c r="C4242" s="955" t="s">
        <v>9986</v>
      </c>
      <c r="D4242" s="975" t="s">
        <v>5700</v>
      </c>
      <c r="E4242" s="977" t="s">
        <v>5700</v>
      </c>
      <c r="F4242" s="972"/>
      <c r="G4242" s="970"/>
      <c r="H4242" s="967"/>
      <c r="I4242" s="970"/>
      <c r="J4242" s="967"/>
      <c r="K4242" s="970"/>
      <c r="L4242" s="967"/>
      <c r="M4242" s="970"/>
      <c r="N4242" s="967"/>
      <c r="O4242" s="970"/>
      <c r="P4242" s="967"/>
      <c r="Q4242" s="970"/>
      <c r="R4242" s="967"/>
      <c r="S4242" s="970"/>
      <c r="T4242" s="967"/>
      <c r="U4242" s="970"/>
      <c r="V4242" s="967"/>
      <c r="W4242" s="970"/>
      <c r="X4242" s="1261"/>
    </row>
    <row r="4243" spans="1:24" ht="25.2" hidden="1" customHeight="1" outlineLevel="2">
      <c r="A4243" s="1342">
        <v>44525</v>
      </c>
      <c r="B4243" s="1163" t="s">
        <v>5698</v>
      </c>
      <c r="C4243" s="955" t="s">
        <v>9987</v>
      </c>
      <c r="D4243" s="975" t="s">
        <v>5705</v>
      </c>
      <c r="E4243" s="977" t="s">
        <v>5705</v>
      </c>
      <c r="F4243" s="972"/>
      <c r="G4243" s="970"/>
      <c r="H4243" s="967"/>
      <c r="I4243" s="970"/>
      <c r="J4243" s="967"/>
      <c r="K4243" s="970"/>
      <c r="L4243" s="967"/>
      <c r="M4243" s="970"/>
      <c r="N4243" s="967"/>
      <c r="O4243" s="970"/>
      <c r="P4243" s="967"/>
      <c r="Q4243" s="970"/>
      <c r="R4243" s="967"/>
      <c r="S4243" s="970"/>
      <c r="T4243" s="967"/>
      <c r="U4243" s="970"/>
      <c r="V4243" s="967"/>
      <c r="W4243" s="970"/>
      <c r="X4243" s="1261"/>
    </row>
    <row r="4244" spans="1:24" ht="12.6" hidden="1" customHeight="1" outlineLevel="2">
      <c r="A4244" s="1342">
        <v>44525</v>
      </c>
      <c r="B4244" s="1163" t="s">
        <v>5698</v>
      </c>
      <c r="C4244" s="955" t="s">
        <v>9988</v>
      </c>
      <c r="D4244" s="966"/>
      <c r="E4244" s="968"/>
      <c r="F4244" s="972"/>
      <c r="G4244" s="973" t="s">
        <v>5700</v>
      </c>
      <c r="H4244" s="967"/>
      <c r="I4244" s="970"/>
      <c r="J4244" s="967"/>
      <c r="K4244" s="970"/>
      <c r="L4244" s="967"/>
      <c r="M4244" s="970"/>
      <c r="N4244" s="967"/>
      <c r="O4244" s="970"/>
      <c r="P4244" s="967"/>
      <c r="Q4244" s="970"/>
      <c r="R4244" s="967"/>
      <c r="S4244" s="970"/>
      <c r="T4244" s="967"/>
      <c r="U4244" s="970"/>
      <c r="V4244" s="967"/>
      <c r="W4244" s="970"/>
      <c r="X4244" s="1261"/>
    </row>
    <row r="4245" spans="1:24" ht="12.6" hidden="1" customHeight="1" outlineLevel="2">
      <c r="A4245" s="1342">
        <v>44525</v>
      </c>
      <c r="B4245" s="1163" t="s">
        <v>5698</v>
      </c>
      <c r="C4245" s="955" t="s">
        <v>9989</v>
      </c>
      <c r="D4245" s="966"/>
      <c r="E4245" s="968"/>
      <c r="F4245" s="972"/>
      <c r="G4245" s="973" t="s">
        <v>5700</v>
      </c>
      <c r="H4245" s="967"/>
      <c r="I4245" s="970"/>
      <c r="J4245" s="967"/>
      <c r="K4245" s="970"/>
      <c r="L4245" s="967"/>
      <c r="M4245" s="970"/>
      <c r="N4245" s="967"/>
      <c r="O4245" s="970"/>
      <c r="P4245" s="967"/>
      <c r="Q4245" s="970"/>
      <c r="R4245" s="967"/>
      <c r="S4245" s="970"/>
      <c r="T4245" s="967"/>
      <c r="U4245" s="970"/>
      <c r="V4245" s="967"/>
      <c r="W4245" s="970"/>
      <c r="X4245" s="1261"/>
    </row>
    <row r="4246" spans="1:24" ht="12.6" hidden="1" customHeight="1" outlineLevel="2">
      <c r="A4246" s="1342">
        <v>44525</v>
      </c>
      <c r="B4246" s="1163" t="s">
        <v>5698</v>
      </c>
      <c r="C4246" s="955" t="s">
        <v>9990</v>
      </c>
      <c r="D4246" s="975" t="s">
        <v>5700</v>
      </c>
      <c r="E4246" s="968"/>
      <c r="F4246" s="972"/>
      <c r="G4246" s="970"/>
      <c r="H4246" s="967"/>
      <c r="I4246" s="970"/>
      <c r="J4246" s="967"/>
      <c r="K4246" s="970"/>
      <c r="L4246" s="967"/>
      <c r="M4246" s="970"/>
      <c r="N4246" s="967"/>
      <c r="O4246" s="970"/>
      <c r="P4246" s="967"/>
      <c r="Q4246" s="970"/>
      <c r="R4246" s="967"/>
      <c r="S4246" s="970"/>
      <c r="T4246" s="967"/>
      <c r="U4246" s="970"/>
      <c r="V4246" s="967"/>
      <c r="W4246" s="970"/>
      <c r="X4246" s="1261"/>
    </row>
    <row r="4247" spans="1:24" ht="12.6" hidden="1" customHeight="1" outlineLevel="2">
      <c r="A4247" s="1342">
        <v>44525</v>
      </c>
      <c r="B4247" s="1163" t="s">
        <v>5698</v>
      </c>
      <c r="C4247" s="955" t="s">
        <v>9991</v>
      </c>
      <c r="D4247" s="966"/>
      <c r="E4247" s="977" t="s">
        <v>5700</v>
      </c>
      <c r="F4247" s="972"/>
      <c r="G4247" s="970"/>
      <c r="H4247" s="967"/>
      <c r="I4247" s="970"/>
      <c r="J4247" s="967"/>
      <c r="K4247" s="970"/>
      <c r="L4247" s="967"/>
      <c r="M4247" s="970"/>
      <c r="N4247" s="967"/>
      <c r="O4247" s="970"/>
      <c r="P4247" s="967"/>
      <c r="Q4247" s="970"/>
      <c r="R4247" s="967"/>
      <c r="S4247" s="970"/>
      <c r="T4247" s="967"/>
      <c r="U4247" s="970"/>
      <c r="V4247" s="967"/>
      <c r="W4247" s="970"/>
      <c r="X4247" s="1261"/>
    </row>
    <row r="4248" spans="1:24" ht="12.6" hidden="1" customHeight="1" outlineLevel="2">
      <c r="A4248" s="1342">
        <v>44525</v>
      </c>
      <c r="B4248" s="1163" t="s">
        <v>5698</v>
      </c>
      <c r="C4248" s="955" t="s">
        <v>9992</v>
      </c>
      <c r="D4248" s="966"/>
      <c r="E4248" s="977" t="s">
        <v>5700</v>
      </c>
      <c r="F4248" s="972"/>
      <c r="G4248" s="970"/>
      <c r="H4248" s="967"/>
      <c r="I4248" s="970"/>
      <c r="J4248" s="967"/>
      <c r="K4248" s="970"/>
      <c r="L4248" s="967"/>
      <c r="M4248" s="970"/>
      <c r="N4248" s="967"/>
      <c r="O4248" s="970"/>
      <c r="P4248" s="967"/>
      <c r="Q4248" s="970"/>
      <c r="R4248" s="967"/>
      <c r="S4248" s="970"/>
      <c r="T4248" s="967"/>
      <c r="U4248" s="970"/>
      <c r="V4248" s="967"/>
      <c r="W4248" s="970"/>
      <c r="X4248" s="1261"/>
    </row>
    <row r="4249" spans="1:24" ht="12.6" hidden="1" customHeight="1" outlineLevel="2">
      <c r="A4249" s="1342">
        <v>44525</v>
      </c>
      <c r="B4249" s="1163" t="s">
        <v>5698</v>
      </c>
      <c r="C4249" s="955" t="s">
        <v>9993</v>
      </c>
      <c r="D4249" s="966"/>
      <c r="E4249" s="968"/>
      <c r="F4249" s="972"/>
      <c r="G4249" s="970"/>
      <c r="H4249" s="967"/>
      <c r="I4249" s="970"/>
      <c r="J4249" s="967"/>
      <c r="K4249" s="970"/>
      <c r="L4249" s="967"/>
      <c r="M4249" s="970"/>
      <c r="N4249" s="967"/>
      <c r="O4249" s="970"/>
      <c r="P4249" s="967"/>
      <c r="Q4249" s="973" t="s">
        <v>5700</v>
      </c>
      <c r="R4249" s="967"/>
      <c r="S4249" s="970"/>
      <c r="T4249" s="967"/>
      <c r="U4249" s="970"/>
      <c r="V4249" s="967"/>
      <c r="W4249" s="970"/>
      <c r="X4249" s="1261"/>
    </row>
    <row r="4250" spans="1:24" ht="12.6" hidden="1" customHeight="1" outlineLevel="2">
      <c r="A4250" s="1342">
        <v>44525</v>
      </c>
      <c r="B4250" s="1163" t="s">
        <v>5698</v>
      </c>
      <c r="C4250" s="955" t="s">
        <v>9994</v>
      </c>
      <c r="D4250" s="966"/>
      <c r="E4250" s="968"/>
      <c r="F4250" s="972"/>
      <c r="G4250" s="970"/>
      <c r="H4250" s="967"/>
      <c r="I4250" s="970"/>
      <c r="J4250" s="967"/>
      <c r="K4250" s="970"/>
      <c r="L4250" s="967"/>
      <c r="M4250" s="970"/>
      <c r="N4250" s="974" t="s">
        <v>5700</v>
      </c>
      <c r="O4250" s="970"/>
      <c r="P4250" s="967"/>
      <c r="Q4250" s="970"/>
      <c r="R4250" s="967"/>
      <c r="S4250" s="970"/>
      <c r="T4250" s="967"/>
      <c r="U4250" s="970"/>
      <c r="V4250" s="967"/>
      <c r="W4250" s="970"/>
      <c r="X4250" s="1261"/>
    </row>
    <row r="4251" spans="1:24" ht="12.6" hidden="1" customHeight="1" outlineLevel="2">
      <c r="A4251" s="1342">
        <v>44525</v>
      </c>
      <c r="B4251" s="1163" t="s">
        <v>5698</v>
      </c>
      <c r="C4251" s="955" t="s">
        <v>9995</v>
      </c>
      <c r="D4251" s="966"/>
      <c r="E4251" s="968"/>
      <c r="F4251" s="972"/>
      <c r="G4251" s="970"/>
      <c r="H4251" s="967"/>
      <c r="I4251" s="970"/>
      <c r="J4251" s="967"/>
      <c r="K4251" s="970"/>
      <c r="L4251" s="967"/>
      <c r="M4251" s="970"/>
      <c r="N4251" s="967"/>
      <c r="O4251" s="970"/>
      <c r="P4251" s="967"/>
      <c r="Q4251" s="970"/>
      <c r="R4251" s="974" t="s">
        <v>5700</v>
      </c>
      <c r="S4251" s="970"/>
      <c r="T4251" s="967"/>
      <c r="U4251" s="970"/>
      <c r="V4251" s="967"/>
      <c r="W4251" s="970"/>
      <c r="X4251" s="1261"/>
    </row>
    <row r="4252" spans="1:24" ht="25.2" hidden="1" customHeight="1" outlineLevel="2">
      <c r="A4252" s="1342">
        <v>44525</v>
      </c>
      <c r="B4252" s="1163" t="s">
        <v>5745</v>
      </c>
      <c r="C4252" s="955" t="s">
        <v>9996</v>
      </c>
      <c r="D4252" s="975" t="s">
        <v>5700</v>
      </c>
      <c r="E4252" s="968"/>
      <c r="F4252" s="972"/>
      <c r="G4252" s="970"/>
      <c r="H4252" s="967"/>
      <c r="I4252" s="970"/>
      <c r="J4252" s="967"/>
      <c r="K4252" s="970"/>
      <c r="L4252" s="967"/>
      <c r="M4252" s="970"/>
      <c r="N4252" s="967"/>
      <c r="O4252" s="970"/>
      <c r="P4252" s="967"/>
      <c r="Q4252" s="970"/>
      <c r="R4252" s="967"/>
      <c r="S4252" s="970"/>
      <c r="T4252" s="967"/>
      <c r="U4252" s="970"/>
      <c r="V4252" s="967"/>
      <c r="W4252" s="970"/>
      <c r="X4252" s="1261"/>
    </row>
    <row r="4253" spans="1:24" ht="12.6" hidden="1" customHeight="1" outlineLevel="1" collapsed="1">
      <c r="A4253" s="1343">
        <v>44526</v>
      </c>
      <c r="B4253" s="1163" t="s">
        <v>5698</v>
      </c>
      <c r="C4253" s="955" t="s">
        <v>9997</v>
      </c>
      <c r="D4253" s="966"/>
      <c r="E4253" s="968"/>
      <c r="F4253" s="972"/>
      <c r="G4253" s="970"/>
      <c r="H4253" s="967"/>
      <c r="I4253" s="970"/>
      <c r="J4253" s="967"/>
      <c r="K4253" s="970"/>
      <c r="L4253" s="967"/>
      <c r="M4253" s="970"/>
      <c r="N4253" s="967"/>
      <c r="O4253" s="973" t="s">
        <v>5700</v>
      </c>
      <c r="P4253" s="967"/>
      <c r="Q4253" s="970"/>
      <c r="R4253" s="967"/>
      <c r="S4253" s="970"/>
      <c r="T4253" s="967"/>
      <c r="U4253" s="970"/>
      <c r="V4253" s="967"/>
      <c r="W4253" s="970"/>
      <c r="X4253" s="1261"/>
    </row>
    <row r="4254" spans="1:24" ht="12.6" hidden="1" customHeight="1" outlineLevel="2">
      <c r="A4254" s="1343">
        <v>44526</v>
      </c>
      <c r="B4254" s="1163" t="s">
        <v>5847</v>
      </c>
      <c r="C4254" s="955" t="s">
        <v>9998</v>
      </c>
      <c r="D4254" s="975" t="s">
        <v>5700</v>
      </c>
      <c r="E4254" s="968"/>
      <c r="F4254" s="972"/>
      <c r="G4254" s="970"/>
      <c r="H4254" s="967"/>
      <c r="I4254" s="970"/>
      <c r="J4254" s="967"/>
      <c r="K4254" s="970"/>
      <c r="L4254" s="967"/>
      <c r="M4254" s="970"/>
      <c r="N4254" s="967"/>
      <c r="O4254" s="970"/>
      <c r="P4254" s="967"/>
      <c r="Q4254" s="970"/>
      <c r="R4254" s="967"/>
      <c r="S4254" s="970"/>
      <c r="T4254" s="967"/>
      <c r="U4254" s="970"/>
      <c r="V4254" s="967"/>
      <c r="W4254" s="970"/>
      <c r="X4254" s="1261"/>
    </row>
    <row r="4255" spans="1:24" ht="25.2" hidden="1" customHeight="1" outlineLevel="2">
      <c r="A4255" s="1343">
        <v>44526</v>
      </c>
      <c r="B4255" s="1163" t="s">
        <v>5745</v>
      </c>
      <c r="C4255" s="955" t="s">
        <v>9999</v>
      </c>
      <c r="D4255" s="975" t="s">
        <v>5700</v>
      </c>
      <c r="E4255" s="968"/>
      <c r="F4255" s="972"/>
      <c r="G4255" s="970"/>
      <c r="H4255" s="967"/>
      <c r="I4255" s="970"/>
      <c r="J4255" s="967"/>
      <c r="K4255" s="970"/>
      <c r="L4255" s="967"/>
      <c r="M4255" s="970"/>
      <c r="N4255" s="967"/>
      <c r="O4255" s="970"/>
      <c r="P4255" s="967"/>
      <c r="Q4255" s="970"/>
      <c r="R4255" s="967"/>
      <c r="S4255" s="970"/>
      <c r="T4255" s="974" t="s">
        <v>5700</v>
      </c>
      <c r="U4255" s="970"/>
      <c r="V4255" s="967"/>
      <c r="W4255" s="970"/>
      <c r="X4255" s="1261"/>
    </row>
    <row r="4256" spans="1:24" ht="12.6" hidden="1" customHeight="1" outlineLevel="2">
      <c r="A4256" s="1343">
        <v>44526</v>
      </c>
      <c r="B4256" s="1163" t="s">
        <v>5698</v>
      </c>
      <c r="C4256" s="955" t="s">
        <v>10000</v>
      </c>
      <c r="D4256" s="966"/>
      <c r="E4256" s="968"/>
      <c r="F4256" s="969" t="s">
        <v>5700</v>
      </c>
      <c r="G4256" s="970"/>
      <c r="H4256" s="967"/>
      <c r="I4256" s="970"/>
      <c r="J4256" s="967"/>
      <c r="K4256" s="970"/>
      <c r="L4256" s="967"/>
      <c r="M4256" s="970"/>
      <c r="N4256" s="967"/>
      <c r="O4256" s="970"/>
      <c r="P4256" s="967"/>
      <c r="Q4256" s="970"/>
      <c r="R4256" s="967"/>
      <c r="S4256" s="970"/>
      <c r="T4256" s="967"/>
      <c r="U4256" s="970"/>
      <c r="V4256" s="967"/>
      <c r="W4256" s="970"/>
      <c r="X4256" s="1261"/>
    </row>
    <row r="4257" spans="1:26" ht="12.6" hidden="1" customHeight="1" outlineLevel="2">
      <c r="A4257" s="1343">
        <v>44526</v>
      </c>
      <c r="B4257" s="1163" t="s">
        <v>5698</v>
      </c>
      <c r="C4257" s="955" t="s">
        <v>10001</v>
      </c>
      <c r="D4257" s="966"/>
      <c r="E4257" s="968"/>
      <c r="F4257" s="972"/>
      <c r="G4257" s="970"/>
      <c r="H4257" s="967"/>
      <c r="I4257" s="970"/>
      <c r="J4257" s="967"/>
      <c r="K4257" s="970"/>
      <c r="L4257" s="967"/>
      <c r="M4257" s="970"/>
      <c r="N4257" s="967"/>
      <c r="O4257" s="973" t="s">
        <v>5700</v>
      </c>
      <c r="P4257" s="967"/>
      <c r="Q4257" s="970"/>
      <c r="R4257" s="967"/>
      <c r="S4257" s="970"/>
      <c r="T4257" s="967"/>
      <c r="U4257" s="970"/>
      <c r="V4257" s="967"/>
      <c r="W4257" s="970"/>
      <c r="X4257" s="1261"/>
      <c r="Y4257" s="967"/>
      <c r="Z4257" s="1032"/>
    </row>
    <row r="4258" spans="1:26" ht="12.6" hidden="1" customHeight="1" outlineLevel="2">
      <c r="A4258" s="1343">
        <v>44526</v>
      </c>
      <c r="B4258" s="1163" t="s">
        <v>5698</v>
      </c>
      <c r="C4258" s="955" t="s">
        <v>10002</v>
      </c>
      <c r="D4258" s="966"/>
      <c r="E4258" s="968"/>
      <c r="F4258" s="972"/>
      <c r="G4258" s="973" t="s">
        <v>5700</v>
      </c>
      <c r="H4258" s="967"/>
      <c r="I4258" s="970"/>
      <c r="J4258" s="967"/>
      <c r="K4258" s="970"/>
      <c r="L4258" s="967"/>
      <c r="M4258" s="970"/>
      <c r="N4258" s="967"/>
      <c r="O4258" s="970"/>
      <c r="P4258" s="967"/>
      <c r="Q4258" s="970"/>
      <c r="R4258" s="967"/>
      <c r="S4258" s="970"/>
      <c r="T4258" s="967"/>
      <c r="U4258" s="970"/>
      <c r="V4258" s="967"/>
      <c r="W4258" s="970"/>
      <c r="X4258" s="1261"/>
      <c r="Y4258" s="967"/>
      <c r="Z4258" s="1032"/>
    </row>
    <row r="4259" spans="1:26" ht="12.6" hidden="1" customHeight="1" outlineLevel="2">
      <c r="A4259" s="1343">
        <v>44526</v>
      </c>
      <c r="B4259" s="1163" t="s">
        <v>5745</v>
      </c>
      <c r="C4259" s="955" t="s">
        <v>10003</v>
      </c>
      <c r="D4259" s="975" t="s">
        <v>5700</v>
      </c>
      <c r="E4259" s="968"/>
      <c r="F4259" s="972"/>
      <c r="G4259" s="970"/>
      <c r="H4259" s="967"/>
      <c r="I4259" s="970"/>
      <c r="J4259" s="967"/>
      <c r="K4259" s="970"/>
      <c r="L4259" s="967"/>
      <c r="M4259" s="970"/>
      <c r="N4259" s="967"/>
      <c r="O4259" s="970"/>
      <c r="P4259" s="967"/>
      <c r="Q4259" s="970"/>
      <c r="R4259" s="967"/>
      <c r="S4259" s="970"/>
      <c r="T4259" s="967"/>
      <c r="U4259" s="970"/>
      <c r="V4259" s="967"/>
      <c r="W4259" s="970"/>
      <c r="X4259" s="1261"/>
      <c r="Y4259" s="967"/>
      <c r="Z4259" s="1032"/>
    </row>
    <row r="4260" spans="1:26" ht="12.6" hidden="1" customHeight="1" outlineLevel="2">
      <c r="A4260" s="1343">
        <v>44526</v>
      </c>
      <c r="B4260" s="1163" t="s">
        <v>5698</v>
      </c>
      <c r="C4260" s="955" t="s">
        <v>10004</v>
      </c>
      <c r="D4260" s="975" t="s">
        <v>5700</v>
      </c>
      <c r="E4260" s="968"/>
      <c r="F4260" s="972"/>
      <c r="G4260" s="970"/>
      <c r="H4260" s="967"/>
      <c r="I4260" s="970"/>
      <c r="J4260" s="967"/>
      <c r="K4260" s="970"/>
      <c r="L4260" s="967"/>
      <c r="M4260" s="970"/>
      <c r="N4260" s="967"/>
      <c r="O4260" s="970"/>
      <c r="P4260" s="967"/>
      <c r="Q4260" s="970"/>
      <c r="R4260" s="967"/>
      <c r="S4260" s="970"/>
      <c r="T4260" s="967"/>
      <c r="U4260" s="970"/>
      <c r="V4260" s="967"/>
      <c r="W4260" s="970"/>
      <c r="X4260" s="1261"/>
      <c r="Y4260" s="967"/>
      <c r="Z4260" s="1032"/>
    </row>
    <row r="4261" spans="1:26" ht="12.6" hidden="1" customHeight="1" outlineLevel="2">
      <c r="A4261" s="1343">
        <v>44526</v>
      </c>
      <c r="B4261" s="1163" t="s">
        <v>5698</v>
      </c>
      <c r="C4261" s="955" t="s">
        <v>10005</v>
      </c>
      <c r="D4261" s="966"/>
      <c r="E4261" s="968"/>
      <c r="F4261" s="972"/>
      <c r="G4261" s="970"/>
      <c r="H4261" s="967"/>
      <c r="I4261" s="970"/>
      <c r="J4261" s="967"/>
      <c r="K4261" s="970"/>
      <c r="L4261" s="967"/>
      <c r="M4261" s="970"/>
      <c r="N4261" s="967"/>
      <c r="O4261" s="973" t="s">
        <v>5700</v>
      </c>
      <c r="P4261" s="967"/>
      <c r="Q4261" s="970"/>
      <c r="R4261" s="967"/>
      <c r="S4261" s="970"/>
      <c r="T4261" s="967"/>
      <c r="U4261" s="970"/>
      <c r="V4261" s="967"/>
      <c r="W4261" s="970"/>
      <c r="X4261" s="1261"/>
      <c r="Y4261" s="967"/>
      <c r="Z4261" s="1032"/>
    </row>
    <row r="4262" spans="1:26" ht="12.6" hidden="1" customHeight="1" outlineLevel="2">
      <c r="A4262" s="1343">
        <v>44526</v>
      </c>
      <c r="B4262" s="1163" t="s">
        <v>5698</v>
      </c>
      <c r="C4262" s="955" t="s">
        <v>10006</v>
      </c>
      <c r="D4262" s="966"/>
      <c r="E4262" s="968"/>
      <c r="F4262" s="969" t="s">
        <v>5700</v>
      </c>
      <c r="G4262" s="970"/>
      <c r="H4262" s="967"/>
      <c r="I4262" s="970"/>
      <c r="J4262" s="967"/>
      <c r="K4262" s="970"/>
      <c r="L4262" s="967"/>
      <c r="M4262" s="970"/>
      <c r="N4262" s="967"/>
      <c r="O4262" s="970"/>
      <c r="P4262" s="967"/>
      <c r="Q4262" s="970"/>
      <c r="R4262" s="967"/>
      <c r="S4262" s="970"/>
      <c r="T4262" s="974" t="s">
        <v>5700</v>
      </c>
      <c r="U4262" s="970"/>
      <c r="V4262" s="967"/>
      <c r="W4262" s="970"/>
      <c r="X4262" s="1261"/>
      <c r="Y4262" s="967"/>
      <c r="Z4262" s="1032"/>
    </row>
    <row r="4263" spans="1:26" ht="12.6" hidden="1" customHeight="1" outlineLevel="2">
      <c r="A4263" s="1343">
        <v>44526</v>
      </c>
      <c r="B4263" s="1163" t="s">
        <v>5698</v>
      </c>
      <c r="C4263" s="955" t="s">
        <v>10007</v>
      </c>
      <c r="D4263" s="966"/>
      <c r="E4263" s="968"/>
      <c r="F4263" s="972"/>
      <c r="G4263" s="973" t="s">
        <v>5700</v>
      </c>
      <c r="H4263" s="967"/>
      <c r="I4263" s="970"/>
      <c r="J4263" s="967"/>
      <c r="K4263" s="970"/>
      <c r="L4263" s="967"/>
      <c r="M4263" s="970"/>
      <c r="N4263" s="967"/>
      <c r="O4263" s="970"/>
      <c r="P4263" s="967"/>
      <c r="Q4263" s="970"/>
      <c r="R4263" s="967"/>
      <c r="S4263" s="970"/>
      <c r="T4263" s="967"/>
      <c r="U4263" s="970"/>
      <c r="V4263" s="967"/>
      <c r="W4263" s="970"/>
      <c r="X4263" s="1261"/>
      <c r="Y4263" s="967"/>
      <c r="Z4263" s="1032"/>
    </row>
    <row r="4264" spans="1:26" ht="12.6" hidden="1" customHeight="1" outlineLevel="2">
      <c r="A4264" s="1343">
        <v>44526</v>
      </c>
      <c r="B4264" s="1163" t="s">
        <v>5698</v>
      </c>
      <c r="C4264" s="955" t="s">
        <v>10008</v>
      </c>
      <c r="D4264" s="966"/>
      <c r="E4264" s="977" t="s">
        <v>5700</v>
      </c>
      <c r="F4264" s="972"/>
      <c r="G4264" s="970"/>
      <c r="H4264" s="967"/>
      <c r="I4264" s="970"/>
      <c r="J4264" s="967"/>
      <c r="K4264" s="970"/>
      <c r="L4264" s="967"/>
      <c r="M4264" s="970"/>
      <c r="N4264" s="967"/>
      <c r="O4264" s="970"/>
      <c r="P4264" s="967"/>
      <c r="Q4264" s="970"/>
      <c r="R4264" s="967"/>
      <c r="S4264" s="970"/>
      <c r="T4264" s="967"/>
      <c r="U4264" s="970"/>
      <c r="V4264" s="967"/>
      <c r="W4264" s="970"/>
      <c r="X4264" s="1261"/>
      <c r="Y4264" s="967"/>
      <c r="Z4264" s="1032"/>
    </row>
    <row r="4265" spans="1:26" ht="12.6" hidden="1" customHeight="1" outlineLevel="2">
      <c r="A4265" s="1343">
        <v>44526</v>
      </c>
      <c r="B4265" s="1163" t="s">
        <v>5698</v>
      </c>
      <c r="C4265" s="955" t="s">
        <v>10009</v>
      </c>
      <c r="D4265" s="966"/>
      <c r="E4265" s="968"/>
      <c r="F4265" s="972"/>
      <c r="G4265" s="970"/>
      <c r="H4265" s="967"/>
      <c r="I4265" s="970"/>
      <c r="J4265" s="974" t="s">
        <v>5700</v>
      </c>
      <c r="K4265" s="970"/>
      <c r="L4265" s="967"/>
      <c r="M4265" s="970"/>
      <c r="N4265" s="967"/>
      <c r="O4265" s="970"/>
      <c r="P4265" s="967"/>
      <c r="Q4265" s="970"/>
      <c r="R4265" s="967"/>
      <c r="S4265" s="970"/>
      <c r="T4265" s="967"/>
      <c r="U4265" s="970"/>
      <c r="V4265" s="967"/>
      <c r="W4265" s="970"/>
      <c r="X4265" s="1261"/>
      <c r="Y4265" s="967"/>
      <c r="Z4265" s="1032"/>
    </row>
    <row r="4266" spans="1:26" ht="25.2" hidden="1" customHeight="1" outlineLevel="2">
      <c r="A4266" s="1343">
        <v>44526</v>
      </c>
      <c r="B4266" s="1163" t="s">
        <v>5745</v>
      </c>
      <c r="C4266" s="955" t="s">
        <v>10010</v>
      </c>
      <c r="D4266" s="975" t="s">
        <v>2368</v>
      </c>
      <c r="E4266" s="968"/>
      <c r="F4266" s="969" t="s">
        <v>5700</v>
      </c>
      <c r="G4266" s="970"/>
      <c r="H4266" s="967"/>
      <c r="I4266" s="970"/>
      <c r="J4266" s="967"/>
      <c r="K4266" s="970"/>
      <c r="L4266" s="967"/>
      <c r="M4266" s="970"/>
      <c r="N4266" s="967"/>
      <c r="O4266" s="970"/>
      <c r="P4266" s="967"/>
      <c r="Q4266" s="970"/>
      <c r="R4266" s="967"/>
      <c r="S4266" s="970"/>
      <c r="T4266" s="967"/>
      <c r="U4266" s="970"/>
      <c r="V4266" s="967"/>
      <c r="W4266" s="970"/>
      <c r="X4266" s="1261"/>
      <c r="Y4266" s="967"/>
      <c r="Z4266" s="1032"/>
    </row>
    <row r="4267" spans="1:26" ht="12.6" hidden="1" customHeight="1" outlineLevel="2">
      <c r="A4267" s="1343">
        <v>44526</v>
      </c>
      <c r="B4267" s="1163" t="s">
        <v>5698</v>
      </c>
      <c r="C4267" s="955" t="s">
        <v>10011</v>
      </c>
      <c r="D4267" s="966"/>
      <c r="E4267" s="977" t="s">
        <v>5700</v>
      </c>
      <c r="F4267" s="972"/>
      <c r="G4267" s="970"/>
      <c r="H4267" s="967"/>
      <c r="I4267" s="970"/>
      <c r="J4267" s="967"/>
      <c r="K4267" s="970"/>
      <c r="L4267" s="967"/>
      <c r="M4267" s="970"/>
      <c r="N4267" s="967"/>
      <c r="O4267" s="970"/>
      <c r="P4267" s="967"/>
      <c r="Q4267" s="970"/>
      <c r="R4267" s="967"/>
      <c r="S4267" s="970"/>
      <c r="T4267" s="967"/>
      <c r="U4267" s="970"/>
      <c r="V4267" s="967"/>
      <c r="W4267" s="970"/>
      <c r="X4267" s="1261"/>
      <c r="Y4267" s="967"/>
      <c r="Z4267" s="1032" t="s">
        <v>8698</v>
      </c>
    </row>
    <row r="4268" spans="1:26" ht="12.6" hidden="1" customHeight="1" outlineLevel="2">
      <c r="A4268" s="1343">
        <v>44526</v>
      </c>
      <c r="B4268" s="1163" t="s">
        <v>5698</v>
      </c>
      <c r="C4268" s="955" t="s">
        <v>10012</v>
      </c>
      <c r="D4268" s="966"/>
      <c r="E4268" s="968"/>
      <c r="F4268" s="969" t="s">
        <v>5700</v>
      </c>
      <c r="G4268" s="970"/>
      <c r="H4268" s="967"/>
      <c r="I4268" s="970"/>
      <c r="J4268" s="967"/>
      <c r="K4268" s="970"/>
      <c r="L4268" s="967"/>
      <c r="M4268" s="970"/>
      <c r="N4268" s="967"/>
      <c r="O4268" s="970"/>
      <c r="P4268" s="967"/>
      <c r="Q4268" s="970"/>
      <c r="R4268" s="967"/>
      <c r="S4268" s="970"/>
      <c r="T4268" s="967"/>
      <c r="U4268" s="970"/>
      <c r="V4268" s="967"/>
      <c r="W4268" s="970"/>
      <c r="X4268" s="1261"/>
      <c r="Y4268" s="967"/>
      <c r="Z4268" s="1032"/>
    </row>
    <row r="4269" spans="1:26" ht="25.2" hidden="1" customHeight="1" outlineLevel="1" collapsed="1">
      <c r="A4269" s="1003">
        <v>44529</v>
      </c>
      <c r="B4269" s="1163" t="s">
        <v>5698</v>
      </c>
      <c r="C4269" s="955" t="s">
        <v>10013</v>
      </c>
      <c r="D4269" s="966"/>
      <c r="E4269" s="968"/>
      <c r="F4269" s="969" t="s">
        <v>5700</v>
      </c>
      <c r="G4269" s="970"/>
      <c r="H4269" s="967"/>
      <c r="I4269" s="970"/>
      <c r="J4269" s="967"/>
      <c r="K4269" s="970"/>
      <c r="L4269" s="967"/>
      <c r="M4269" s="970"/>
      <c r="N4269" s="967"/>
      <c r="O4269" s="970"/>
      <c r="P4269" s="967"/>
      <c r="Q4269" s="970"/>
      <c r="R4269" s="967"/>
      <c r="S4269" s="970"/>
      <c r="T4269" s="967"/>
      <c r="U4269" s="970"/>
      <c r="V4269" s="967"/>
      <c r="W4269" s="970"/>
      <c r="X4269" s="1261"/>
      <c r="Y4269" s="967"/>
      <c r="Z4269" s="1032"/>
    </row>
    <row r="4270" spans="1:26" ht="37.799999999999997" hidden="1" customHeight="1" outlineLevel="2">
      <c r="A4270" s="1003">
        <v>44529</v>
      </c>
      <c r="B4270" s="1163" t="s">
        <v>5698</v>
      </c>
      <c r="C4270" s="955" t="s">
        <v>10014</v>
      </c>
      <c r="D4270" s="966"/>
      <c r="E4270" s="968"/>
      <c r="F4270" s="972"/>
      <c r="G4270" s="970"/>
      <c r="H4270" s="967"/>
      <c r="I4270" s="970"/>
      <c r="J4270" s="967"/>
      <c r="K4270" s="970"/>
      <c r="L4270" s="967"/>
      <c r="M4270" s="970"/>
      <c r="N4270" s="967"/>
      <c r="O4270" s="970"/>
      <c r="P4270" s="967"/>
      <c r="Q4270" s="970"/>
      <c r="R4270" s="974" t="s">
        <v>5700</v>
      </c>
      <c r="S4270" s="970"/>
      <c r="T4270" s="967"/>
      <c r="U4270" s="970"/>
      <c r="V4270" s="967"/>
      <c r="W4270" s="970"/>
      <c r="X4270" s="1261"/>
      <c r="Y4270" s="967"/>
      <c r="Z4270" s="1333" t="s">
        <v>10015</v>
      </c>
    </row>
    <row r="4271" spans="1:26" ht="12.6" hidden="1" customHeight="1" outlineLevel="2">
      <c r="A4271" s="1003">
        <v>44529</v>
      </c>
      <c r="B4271" s="1163" t="s">
        <v>5698</v>
      </c>
      <c r="C4271" s="955" t="s">
        <v>10016</v>
      </c>
      <c r="D4271" s="975" t="s">
        <v>5700</v>
      </c>
      <c r="E4271" s="968"/>
      <c r="F4271" s="972"/>
      <c r="G4271" s="970"/>
      <c r="H4271" s="967"/>
      <c r="I4271" s="970"/>
      <c r="J4271" s="967"/>
      <c r="K4271" s="970"/>
      <c r="L4271" s="967"/>
      <c r="M4271" s="970"/>
      <c r="N4271" s="967"/>
      <c r="O4271" s="970"/>
      <c r="P4271" s="967"/>
      <c r="Q4271" s="970"/>
      <c r="R4271" s="967"/>
      <c r="S4271" s="970"/>
      <c r="T4271" s="967"/>
      <c r="U4271" s="970"/>
      <c r="V4271" s="967"/>
      <c r="W4271" s="970"/>
      <c r="X4271" s="1261"/>
      <c r="Y4271" s="967"/>
      <c r="Z4271" s="1032"/>
    </row>
    <row r="4272" spans="1:26" ht="12.6" hidden="1" customHeight="1" outlineLevel="2">
      <c r="A4272" s="1003">
        <v>44529</v>
      </c>
      <c r="B4272" s="1163" t="s">
        <v>5698</v>
      </c>
      <c r="C4272" s="955" t="s">
        <v>10017</v>
      </c>
      <c r="D4272" s="966"/>
      <c r="E4272" s="977" t="s">
        <v>5700</v>
      </c>
      <c r="F4272" s="972"/>
      <c r="G4272" s="970"/>
      <c r="H4272" s="967"/>
      <c r="I4272" s="970"/>
      <c r="J4272" s="967"/>
      <c r="K4272" s="970"/>
      <c r="L4272" s="967"/>
      <c r="M4272" s="970"/>
      <c r="N4272" s="967"/>
      <c r="O4272" s="970"/>
      <c r="P4272" s="967"/>
      <c r="Q4272" s="970"/>
      <c r="R4272" s="967"/>
      <c r="S4272" s="970"/>
      <c r="T4272" s="967"/>
      <c r="U4272" s="970"/>
      <c r="V4272" s="967"/>
      <c r="W4272" s="970"/>
      <c r="X4272" s="1261"/>
      <c r="Y4272" s="967"/>
      <c r="Z4272" s="1032"/>
    </row>
    <row r="4273" spans="1:26" ht="12.6" hidden="1" customHeight="1" outlineLevel="2">
      <c r="A4273" s="1003">
        <v>44529</v>
      </c>
      <c r="B4273" s="1163" t="s">
        <v>5698</v>
      </c>
      <c r="C4273" s="955" t="s">
        <v>10018</v>
      </c>
      <c r="D4273" s="975" t="s">
        <v>5700</v>
      </c>
      <c r="E4273" s="968"/>
      <c r="F4273" s="972"/>
      <c r="G4273" s="970"/>
      <c r="H4273" s="967"/>
      <c r="I4273" s="970"/>
      <c r="J4273" s="967"/>
      <c r="K4273" s="970"/>
      <c r="L4273" s="967"/>
      <c r="M4273" s="970"/>
      <c r="N4273" s="967"/>
      <c r="O4273" s="970"/>
      <c r="P4273" s="967"/>
      <c r="Q4273" s="970"/>
      <c r="R4273" s="967"/>
      <c r="S4273" s="970"/>
      <c r="T4273" s="967"/>
      <c r="U4273" s="970"/>
      <c r="V4273" s="967"/>
      <c r="W4273" s="970"/>
      <c r="X4273" s="1262" t="s">
        <v>5700</v>
      </c>
      <c r="Y4273" s="967"/>
      <c r="Z4273" s="1032"/>
    </row>
    <row r="4274" spans="1:26" ht="25.2" hidden="1" customHeight="1" outlineLevel="2">
      <c r="A4274" s="1003">
        <v>44529</v>
      </c>
      <c r="B4274" s="1163" t="s">
        <v>5698</v>
      </c>
      <c r="C4274" s="955" t="s">
        <v>10019</v>
      </c>
      <c r="D4274" s="966"/>
      <c r="E4274" s="968"/>
      <c r="F4274" s="972"/>
      <c r="G4274" s="970"/>
      <c r="H4274" s="967"/>
      <c r="I4274" s="970"/>
      <c r="J4274" s="967"/>
      <c r="K4274" s="970"/>
      <c r="L4274" s="967"/>
      <c r="M4274" s="970"/>
      <c r="N4274" s="967"/>
      <c r="O4274" s="973" t="s">
        <v>5700</v>
      </c>
      <c r="P4274" s="967"/>
      <c r="Q4274" s="970"/>
      <c r="R4274" s="967"/>
      <c r="S4274" s="970"/>
      <c r="T4274" s="967"/>
      <c r="U4274" s="970"/>
      <c r="V4274" s="967"/>
      <c r="W4274" s="970"/>
      <c r="X4274" s="1261"/>
      <c r="Y4274" s="967"/>
      <c r="Z4274" s="1032"/>
    </row>
    <row r="4275" spans="1:26" ht="12.6" hidden="1" customHeight="1" outlineLevel="2">
      <c r="A4275" s="1003">
        <v>44529</v>
      </c>
      <c r="B4275" s="1163" t="s">
        <v>5698</v>
      </c>
      <c r="C4275" s="955" t="s">
        <v>10020</v>
      </c>
      <c r="D4275" s="966"/>
      <c r="E4275" s="968"/>
      <c r="F4275" s="972"/>
      <c r="G4275" s="970"/>
      <c r="H4275" s="967"/>
      <c r="I4275" s="970"/>
      <c r="J4275" s="967"/>
      <c r="K4275" s="970"/>
      <c r="L4275" s="967"/>
      <c r="M4275" s="970"/>
      <c r="N4275" s="967"/>
      <c r="O4275" s="973" t="s">
        <v>5700</v>
      </c>
      <c r="P4275" s="967"/>
      <c r="Q4275" s="970"/>
      <c r="R4275" s="967"/>
      <c r="S4275" s="970"/>
      <c r="T4275" s="967"/>
      <c r="U4275" s="970"/>
      <c r="V4275" s="967"/>
      <c r="W4275" s="970"/>
      <c r="X4275" s="1261"/>
      <c r="Y4275" s="967"/>
      <c r="Z4275" s="1032"/>
    </row>
    <row r="4276" spans="1:26" ht="37.799999999999997" hidden="1" customHeight="1" outlineLevel="2">
      <c r="A4276" s="1003">
        <v>44529</v>
      </c>
      <c r="B4276" s="1163" t="s">
        <v>5698</v>
      </c>
      <c r="C4276" s="955" t="s">
        <v>10021</v>
      </c>
      <c r="D4276" s="966"/>
      <c r="E4276" s="968"/>
      <c r="F4276" s="969" t="s">
        <v>5700</v>
      </c>
      <c r="G4276" s="970"/>
      <c r="H4276" s="967"/>
      <c r="I4276" s="970"/>
      <c r="J4276" s="974" t="s">
        <v>5700</v>
      </c>
      <c r="K4276" s="970"/>
      <c r="L4276" s="967"/>
      <c r="M4276" s="970"/>
      <c r="N4276" s="967"/>
      <c r="O4276" s="973" t="s">
        <v>5700</v>
      </c>
      <c r="P4276" s="967"/>
      <c r="Q4276" s="970"/>
      <c r="R4276" s="967"/>
      <c r="S4276" s="970"/>
      <c r="T4276" s="967"/>
      <c r="U4276" s="970"/>
      <c r="V4276" s="967"/>
      <c r="W4276" s="970"/>
      <c r="X4276" s="1261"/>
      <c r="Y4276" s="967"/>
      <c r="Z4276" s="1032"/>
    </row>
    <row r="4277" spans="1:26" ht="12.6" hidden="1" customHeight="1" outlineLevel="2">
      <c r="A4277" s="1003">
        <v>44529</v>
      </c>
      <c r="B4277" s="1163" t="s">
        <v>5698</v>
      </c>
      <c r="C4277" s="955" t="s">
        <v>10022</v>
      </c>
      <c r="D4277" s="975" t="s">
        <v>2368</v>
      </c>
      <c r="E4277" s="968"/>
      <c r="F4277" s="969" t="s">
        <v>5700</v>
      </c>
      <c r="G4277" s="970"/>
      <c r="H4277" s="967"/>
      <c r="I4277" s="970"/>
      <c r="J4277" s="967"/>
      <c r="K4277" s="970"/>
      <c r="L4277" s="967"/>
      <c r="M4277" s="970"/>
      <c r="N4277" s="967"/>
      <c r="O4277" s="973" t="s">
        <v>5700</v>
      </c>
      <c r="P4277" s="967"/>
      <c r="Q4277" s="970"/>
      <c r="R4277" s="967"/>
      <c r="S4277" s="970"/>
      <c r="T4277" s="967"/>
      <c r="U4277" s="970"/>
      <c r="V4277" s="967"/>
      <c r="W4277" s="970"/>
      <c r="X4277" s="1261"/>
      <c r="Y4277" s="967"/>
      <c r="Z4277" s="1344" t="s">
        <v>10023</v>
      </c>
    </row>
    <row r="4278" spans="1:26" ht="25.2" hidden="1" customHeight="1" outlineLevel="2">
      <c r="A4278" s="1003">
        <v>44529</v>
      </c>
      <c r="B4278" s="1163" t="s">
        <v>5698</v>
      </c>
      <c r="C4278" s="955" t="s">
        <v>10024</v>
      </c>
      <c r="D4278" s="966"/>
      <c r="E4278" s="968"/>
      <c r="F4278" s="969" t="s">
        <v>5700</v>
      </c>
      <c r="G4278" s="970"/>
      <c r="H4278" s="967"/>
      <c r="I4278" s="973" t="s">
        <v>5700</v>
      </c>
      <c r="J4278" s="967"/>
      <c r="K4278" s="970"/>
      <c r="L4278" s="967"/>
      <c r="M4278" s="970"/>
      <c r="N4278" s="967"/>
      <c r="O4278" s="970"/>
      <c r="P4278" s="967"/>
      <c r="Q4278" s="970"/>
      <c r="R4278" s="967"/>
      <c r="S4278" s="970"/>
      <c r="T4278" s="967"/>
      <c r="U4278" s="970"/>
      <c r="V4278" s="967"/>
      <c r="W4278" s="970"/>
      <c r="X4278" s="1261"/>
      <c r="Y4278" s="967"/>
      <c r="Z4278" s="1032"/>
    </row>
    <row r="4279" spans="1:26" ht="12.6" hidden="1" customHeight="1" outlineLevel="1" collapsed="1">
      <c r="A4279" s="1216">
        <v>44530</v>
      </c>
      <c r="B4279" s="1163" t="s">
        <v>5698</v>
      </c>
      <c r="C4279" s="955" t="s">
        <v>10025</v>
      </c>
      <c r="D4279" s="966"/>
      <c r="E4279" s="968"/>
      <c r="F4279" s="972"/>
      <c r="G4279" s="970"/>
      <c r="H4279" s="967"/>
      <c r="I4279" s="970"/>
      <c r="J4279" s="967"/>
      <c r="K4279" s="970"/>
      <c r="L4279" s="967"/>
      <c r="M4279" s="970"/>
      <c r="N4279" s="967"/>
      <c r="O4279" s="970"/>
      <c r="P4279" s="967"/>
      <c r="Q4279" s="970"/>
      <c r="R4279" s="974" t="s">
        <v>5700</v>
      </c>
      <c r="S4279" s="970"/>
      <c r="T4279" s="967"/>
      <c r="U4279" s="970"/>
      <c r="V4279" s="967"/>
      <c r="W4279" s="970"/>
      <c r="X4279" s="1261"/>
      <c r="Y4279" s="967"/>
      <c r="Z4279" s="1032"/>
    </row>
    <row r="4280" spans="1:26" ht="25.2" hidden="1" customHeight="1" outlineLevel="2">
      <c r="A4280" s="1216">
        <v>44530</v>
      </c>
      <c r="B4280" s="1163" t="s">
        <v>5698</v>
      </c>
      <c r="C4280" s="955" t="s">
        <v>10026</v>
      </c>
      <c r="D4280" s="966"/>
      <c r="E4280" s="968"/>
      <c r="F4280" s="972"/>
      <c r="G4280" s="970"/>
      <c r="H4280" s="967"/>
      <c r="I4280" s="973" t="s">
        <v>5700</v>
      </c>
      <c r="J4280" s="967"/>
      <c r="K4280" s="970"/>
      <c r="L4280" s="967"/>
      <c r="M4280" s="970"/>
      <c r="N4280" s="967"/>
      <c r="O4280" s="970"/>
      <c r="P4280" s="967"/>
      <c r="Q4280" s="970"/>
      <c r="R4280" s="967"/>
      <c r="S4280" s="970"/>
      <c r="T4280" s="967"/>
      <c r="U4280" s="970"/>
      <c r="V4280" s="967"/>
      <c r="W4280" s="970"/>
      <c r="X4280" s="1261"/>
      <c r="Y4280" s="967"/>
      <c r="Z4280" s="1032"/>
    </row>
    <row r="4281" spans="1:26" ht="12.6" hidden="1" customHeight="1" outlineLevel="2">
      <c r="A4281" s="1216">
        <v>44530</v>
      </c>
      <c r="B4281" s="1163" t="s">
        <v>5698</v>
      </c>
      <c r="C4281" s="955" t="s">
        <v>10027</v>
      </c>
      <c r="D4281" s="966"/>
      <c r="E4281" s="968"/>
      <c r="F4281" s="972"/>
      <c r="G4281" s="970"/>
      <c r="H4281" s="967"/>
      <c r="I4281" s="970"/>
      <c r="J4281" s="967"/>
      <c r="K4281" s="970"/>
      <c r="L4281" s="967"/>
      <c r="M4281" s="970"/>
      <c r="N4281" s="974" t="s">
        <v>5700</v>
      </c>
      <c r="O4281" s="970"/>
      <c r="P4281" s="967"/>
      <c r="Q4281" s="970"/>
      <c r="R4281" s="967"/>
      <c r="S4281" s="970"/>
      <c r="T4281" s="967"/>
      <c r="U4281" s="970"/>
      <c r="V4281" s="967"/>
      <c r="W4281" s="970"/>
      <c r="X4281" s="1261"/>
      <c r="Y4281" s="967"/>
      <c r="Z4281" s="1032"/>
    </row>
    <row r="4282" spans="1:26" ht="12.6" hidden="1" customHeight="1" outlineLevel="2">
      <c r="A4282" s="1216">
        <v>44530</v>
      </c>
      <c r="B4282" s="1163" t="s">
        <v>5698</v>
      </c>
      <c r="C4282" s="955" t="s">
        <v>10028</v>
      </c>
      <c r="D4282" s="966"/>
      <c r="E4282" s="968"/>
      <c r="F4282" s="972"/>
      <c r="G4282" s="970"/>
      <c r="H4282" s="967"/>
      <c r="I4282" s="970"/>
      <c r="J4282" s="967"/>
      <c r="K4282" s="970"/>
      <c r="L4282" s="967"/>
      <c r="M4282" s="970"/>
      <c r="N4282" s="967"/>
      <c r="O4282" s="970"/>
      <c r="P4282" s="967"/>
      <c r="Q4282" s="970"/>
      <c r="R4282" s="967"/>
      <c r="S4282" s="970"/>
      <c r="T4282" s="974" t="s">
        <v>5700</v>
      </c>
      <c r="U4282" s="970"/>
      <c r="V4282" s="967"/>
      <c r="W4282" s="970"/>
      <c r="X4282" s="1261"/>
      <c r="Y4282" s="967"/>
      <c r="Z4282" s="1032"/>
    </row>
    <row r="4283" spans="1:26" ht="12.6" hidden="1" customHeight="1" outlineLevel="2">
      <c r="A4283" s="1216">
        <v>44530</v>
      </c>
      <c r="B4283" s="1163" t="s">
        <v>5698</v>
      </c>
      <c r="C4283" s="955" t="s">
        <v>10029</v>
      </c>
      <c r="D4283" s="975" t="s">
        <v>5700</v>
      </c>
      <c r="E4283" s="968"/>
      <c r="F4283" s="972"/>
      <c r="G4283" s="970"/>
      <c r="H4283" s="967"/>
      <c r="I4283" s="970"/>
      <c r="J4283" s="967"/>
      <c r="K4283" s="970"/>
      <c r="L4283" s="967"/>
      <c r="M4283" s="970"/>
      <c r="N4283" s="967"/>
      <c r="O4283" s="970"/>
      <c r="P4283" s="967"/>
      <c r="Q4283" s="970"/>
      <c r="R4283" s="967"/>
      <c r="S4283" s="970"/>
      <c r="T4283" s="967"/>
      <c r="U4283" s="970"/>
      <c r="V4283" s="967"/>
      <c r="W4283" s="970"/>
      <c r="X4283" s="1261"/>
      <c r="Y4283" s="967"/>
      <c r="Z4283" s="1032"/>
    </row>
    <row r="4284" spans="1:26" ht="12.6" hidden="1" customHeight="1" outlineLevel="2">
      <c r="A4284" s="1216">
        <v>44530</v>
      </c>
      <c r="B4284" s="1163" t="s">
        <v>5698</v>
      </c>
      <c r="C4284" s="955" t="s">
        <v>10030</v>
      </c>
      <c r="D4284" s="966"/>
      <c r="E4284" s="968"/>
      <c r="F4284" s="972"/>
      <c r="G4284" s="970"/>
      <c r="H4284" s="967"/>
      <c r="I4284" s="970"/>
      <c r="J4284" s="967"/>
      <c r="K4284" s="973" t="s">
        <v>5700</v>
      </c>
      <c r="L4284" s="967"/>
      <c r="M4284" s="970"/>
      <c r="N4284" s="967"/>
      <c r="O4284" s="970"/>
      <c r="P4284" s="967"/>
      <c r="Q4284" s="970"/>
      <c r="R4284" s="967"/>
      <c r="S4284" s="970"/>
      <c r="T4284" s="967"/>
      <c r="U4284" s="970"/>
      <c r="V4284" s="967"/>
      <c r="W4284" s="970"/>
      <c r="X4284" s="1261"/>
      <c r="Y4284" s="967"/>
      <c r="Z4284" s="1032"/>
    </row>
    <row r="4285" spans="1:26" ht="12.6" hidden="1" customHeight="1" outlineLevel="2">
      <c r="A4285" s="1216">
        <v>44530</v>
      </c>
      <c r="B4285" s="1163" t="s">
        <v>5698</v>
      </c>
      <c r="C4285" s="955" t="s">
        <v>10031</v>
      </c>
      <c r="D4285" s="975" t="s">
        <v>2368</v>
      </c>
      <c r="E4285" s="968"/>
      <c r="F4285" s="972"/>
      <c r="G4285" s="970"/>
      <c r="H4285" s="967"/>
      <c r="I4285" s="970"/>
      <c r="J4285" s="967"/>
      <c r="K4285" s="970"/>
      <c r="L4285" s="967"/>
      <c r="M4285" s="970"/>
      <c r="N4285" s="967"/>
      <c r="O4285" s="970"/>
      <c r="P4285" s="967"/>
      <c r="Q4285" s="970"/>
      <c r="R4285" s="967"/>
      <c r="S4285" s="970"/>
      <c r="T4285" s="967"/>
      <c r="U4285" s="970"/>
      <c r="V4285" s="967"/>
      <c r="W4285" s="970"/>
      <c r="X4285" s="1261"/>
      <c r="Y4285" s="967"/>
      <c r="Z4285" s="1032"/>
    </row>
    <row r="4286" spans="1:26" ht="12.6" hidden="1" customHeight="1" outlineLevel="2">
      <c r="A4286" s="1216">
        <v>44530</v>
      </c>
      <c r="B4286" s="1163" t="s">
        <v>5698</v>
      </c>
      <c r="C4286" s="955" t="s">
        <v>10032</v>
      </c>
      <c r="D4286" s="975" t="s">
        <v>2368</v>
      </c>
      <c r="E4286" s="968"/>
      <c r="F4286" s="972"/>
      <c r="G4286" s="970"/>
      <c r="H4286" s="967"/>
      <c r="I4286" s="970"/>
      <c r="J4286" s="967"/>
      <c r="K4286" s="970"/>
      <c r="L4286" s="967"/>
      <c r="M4286" s="970"/>
      <c r="N4286" s="967"/>
      <c r="O4286" s="970"/>
      <c r="P4286" s="967"/>
      <c r="Q4286" s="970"/>
      <c r="R4286" s="967"/>
      <c r="S4286" s="970"/>
      <c r="T4286" s="967"/>
      <c r="U4286" s="970"/>
      <c r="V4286" s="967"/>
      <c r="W4286" s="970"/>
      <c r="X4286" s="1261"/>
      <c r="Y4286" s="967"/>
      <c r="Z4286" s="1032"/>
    </row>
    <row r="4287" spans="1:26" ht="12.6" hidden="1" customHeight="1" outlineLevel="2">
      <c r="A4287" s="1216">
        <v>44530</v>
      </c>
      <c r="B4287" s="1163" t="s">
        <v>5739</v>
      </c>
      <c r="C4287" s="955" t="s">
        <v>10033</v>
      </c>
      <c r="D4287" s="966"/>
      <c r="E4287" s="968"/>
      <c r="F4287" s="972"/>
      <c r="G4287" s="970"/>
      <c r="H4287" s="967"/>
      <c r="I4287" s="970"/>
      <c r="J4287" s="967"/>
      <c r="K4287" s="970"/>
      <c r="L4287" s="967"/>
      <c r="M4287" s="970"/>
      <c r="N4287" s="974" t="s">
        <v>5700</v>
      </c>
      <c r="O4287" s="970"/>
      <c r="P4287" s="967"/>
      <c r="Q4287" s="970"/>
      <c r="R4287" s="967"/>
      <c r="S4287" s="970"/>
      <c r="T4287" s="967"/>
      <c r="U4287" s="970"/>
      <c r="V4287" s="967"/>
      <c r="W4287" s="970"/>
      <c r="X4287" s="1261"/>
      <c r="Y4287" s="967"/>
      <c r="Z4287" s="1032"/>
    </row>
    <row r="4288" spans="1:26" ht="12.6" hidden="1" customHeight="1" outlineLevel="2">
      <c r="A4288" s="1216">
        <v>44530</v>
      </c>
      <c r="B4288" s="1163" t="s">
        <v>5739</v>
      </c>
      <c r="C4288" s="955" t="s">
        <v>10034</v>
      </c>
      <c r="D4288" s="966"/>
      <c r="E4288" s="968"/>
      <c r="F4288" s="972"/>
      <c r="G4288" s="970"/>
      <c r="H4288" s="967"/>
      <c r="I4288" s="970"/>
      <c r="J4288" s="967"/>
      <c r="K4288" s="970"/>
      <c r="L4288" s="967"/>
      <c r="M4288" s="973" t="s">
        <v>5700</v>
      </c>
      <c r="N4288" s="967"/>
      <c r="O4288" s="970"/>
      <c r="P4288" s="967"/>
      <c r="Q4288" s="970"/>
      <c r="R4288" s="967"/>
      <c r="S4288" s="970"/>
      <c r="T4288" s="967"/>
      <c r="U4288" s="970"/>
      <c r="V4288" s="967"/>
      <c r="W4288" s="970"/>
      <c r="X4288" s="1261"/>
      <c r="Y4288" s="967"/>
      <c r="Z4288" s="1032"/>
    </row>
    <row r="4289" spans="1:26" ht="12.6" hidden="1" customHeight="1" outlineLevel="2">
      <c r="A4289" s="1216">
        <v>44530</v>
      </c>
      <c r="B4289" s="1163" t="s">
        <v>5739</v>
      </c>
      <c r="C4289" s="955" t="s">
        <v>10035</v>
      </c>
      <c r="D4289" s="975" t="s">
        <v>2368</v>
      </c>
      <c r="E4289" s="968"/>
      <c r="F4289" s="972"/>
      <c r="G4289" s="970"/>
      <c r="H4289" s="967"/>
      <c r="I4289" s="970"/>
      <c r="J4289" s="967"/>
      <c r="K4289" s="970"/>
      <c r="L4289" s="967"/>
      <c r="M4289" s="970"/>
      <c r="N4289" s="967"/>
      <c r="O4289" s="970"/>
      <c r="P4289" s="967"/>
      <c r="Q4289" s="970"/>
      <c r="R4289" s="967"/>
      <c r="S4289" s="970"/>
      <c r="T4289" s="967"/>
      <c r="U4289" s="970"/>
      <c r="V4289" s="967"/>
      <c r="W4289" s="970"/>
      <c r="X4289" s="1261"/>
      <c r="Y4289" s="967"/>
      <c r="Z4289" s="1032"/>
    </row>
    <row r="4290" spans="1:26" ht="12.6" hidden="1" customHeight="1" outlineLevel="2">
      <c r="A4290" s="1216">
        <v>44530</v>
      </c>
      <c r="B4290" s="1163" t="s">
        <v>5698</v>
      </c>
      <c r="C4290" s="955" t="s">
        <v>10036</v>
      </c>
      <c r="D4290" s="966"/>
      <c r="E4290" s="968"/>
      <c r="F4290" s="972"/>
      <c r="G4290" s="970"/>
      <c r="H4290" s="967"/>
      <c r="I4290" s="970"/>
      <c r="J4290" s="967"/>
      <c r="K4290" s="970"/>
      <c r="L4290" s="967"/>
      <c r="M4290" s="970"/>
      <c r="N4290" s="967"/>
      <c r="O4290" s="970"/>
      <c r="P4290" s="967"/>
      <c r="Q4290" s="970"/>
      <c r="R4290" s="974" t="s">
        <v>5700</v>
      </c>
      <c r="S4290" s="970"/>
      <c r="T4290" s="967"/>
      <c r="U4290" s="970"/>
      <c r="V4290" s="967"/>
      <c r="W4290" s="970"/>
      <c r="X4290" s="1261"/>
      <c r="Y4290" s="967"/>
      <c r="Z4290" s="1032"/>
    </row>
    <row r="4291" spans="1:26" ht="12.6" hidden="1" customHeight="1" outlineLevel="2">
      <c r="A4291" s="1216">
        <v>44530</v>
      </c>
      <c r="B4291" s="1163" t="s">
        <v>5698</v>
      </c>
      <c r="C4291" s="955" t="s">
        <v>10037</v>
      </c>
      <c r="D4291" s="966"/>
      <c r="E4291" s="968"/>
      <c r="F4291" s="972"/>
      <c r="G4291" s="970"/>
      <c r="H4291" s="967"/>
      <c r="I4291" s="970"/>
      <c r="J4291" s="974" t="s">
        <v>5700</v>
      </c>
      <c r="K4291" s="970"/>
      <c r="L4291" s="967"/>
      <c r="M4291" s="970"/>
      <c r="N4291" s="967"/>
      <c r="O4291" s="970"/>
      <c r="P4291" s="967"/>
      <c r="Q4291" s="970"/>
      <c r="R4291" s="967"/>
      <c r="S4291" s="970"/>
      <c r="T4291" s="967"/>
      <c r="U4291" s="970"/>
      <c r="V4291" s="967"/>
      <c r="W4291" s="970"/>
      <c r="X4291" s="1261"/>
      <c r="Y4291" s="967"/>
      <c r="Z4291" s="1032"/>
    </row>
    <row r="4292" spans="1:26" ht="12.6" hidden="1" customHeight="1" outlineLevel="2">
      <c r="A4292" s="1216">
        <v>44530</v>
      </c>
      <c r="B4292" s="1163" t="s">
        <v>5698</v>
      </c>
      <c r="C4292" s="955" t="s">
        <v>10038</v>
      </c>
      <c r="D4292" s="966"/>
      <c r="E4292" s="977" t="s">
        <v>5700</v>
      </c>
      <c r="F4292" s="972"/>
      <c r="G4292" s="970"/>
      <c r="H4292" s="967"/>
      <c r="I4292" s="970"/>
      <c r="J4292" s="967"/>
      <c r="K4292" s="970"/>
      <c r="L4292" s="967"/>
      <c r="M4292" s="970"/>
      <c r="N4292" s="967"/>
      <c r="O4292" s="970"/>
      <c r="P4292" s="967"/>
      <c r="Q4292" s="970"/>
      <c r="R4292" s="967"/>
      <c r="S4292" s="970"/>
      <c r="T4292" s="967"/>
      <c r="U4292" s="970"/>
      <c r="V4292" s="967"/>
      <c r="W4292" s="970"/>
      <c r="X4292" s="1261"/>
      <c r="Y4292" s="967"/>
      <c r="Z4292" s="1032"/>
    </row>
    <row r="4293" spans="1:26" ht="12.6" hidden="1" customHeight="1" outlineLevel="2">
      <c r="A4293" s="1216">
        <v>44530</v>
      </c>
      <c r="B4293" s="1163" t="s">
        <v>5698</v>
      </c>
      <c r="C4293" s="955" t="s">
        <v>10039</v>
      </c>
      <c r="D4293" s="966"/>
      <c r="E4293" s="968"/>
      <c r="F4293" s="972"/>
      <c r="G4293" s="973" t="s">
        <v>5700</v>
      </c>
      <c r="H4293" s="967"/>
      <c r="I4293" s="970"/>
      <c r="J4293" s="967"/>
      <c r="K4293" s="970"/>
      <c r="L4293" s="967"/>
      <c r="M4293" s="970"/>
      <c r="N4293" s="967"/>
      <c r="O4293" s="970"/>
      <c r="P4293" s="967"/>
      <c r="Q4293" s="970"/>
      <c r="R4293" s="967"/>
      <c r="S4293" s="970"/>
      <c r="T4293" s="967"/>
      <c r="U4293" s="970"/>
      <c r="V4293" s="967"/>
      <c r="W4293" s="970"/>
      <c r="X4293" s="1261"/>
      <c r="Y4293" s="967"/>
      <c r="Z4293" s="1032"/>
    </row>
    <row r="4294" spans="1:26" ht="12.6" hidden="1" customHeight="1" outlineLevel="2">
      <c r="A4294" s="1216">
        <v>44530</v>
      </c>
      <c r="B4294" s="1163" t="s">
        <v>5698</v>
      </c>
      <c r="C4294" s="955" t="s">
        <v>10040</v>
      </c>
      <c r="D4294" s="966"/>
      <c r="E4294" s="977" t="s">
        <v>5700</v>
      </c>
      <c r="F4294" s="972"/>
      <c r="G4294" s="970"/>
      <c r="H4294" s="967"/>
      <c r="I4294" s="970"/>
      <c r="J4294" s="967"/>
      <c r="K4294" s="970"/>
      <c r="L4294" s="967"/>
      <c r="M4294" s="970"/>
      <c r="N4294" s="967"/>
      <c r="O4294" s="970"/>
      <c r="P4294" s="967"/>
      <c r="Q4294" s="970"/>
      <c r="R4294" s="967"/>
      <c r="S4294" s="970"/>
      <c r="T4294" s="967"/>
      <c r="U4294" s="970"/>
      <c r="V4294" s="967"/>
      <c r="W4294" s="970"/>
      <c r="X4294" s="1261"/>
      <c r="Y4294" s="967"/>
      <c r="Z4294" s="1032" t="s">
        <v>8698</v>
      </c>
    </row>
    <row r="4295" spans="1:26" ht="12.6" hidden="1" customHeight="1" outlineLevel="2">
      <c r="A4295" s="1216">
        <v>44530</v>
      </c>
      <c r="B4295" s="1163" t="s">
        <v>5698</v>
      </c>
      <c r="C4295" s="955" t="s">
        <v>10041</v>
      </c>
      <c r="D4295" s="966"/>
      <c r="E4295" s="968"/>
      <c r="F4295" s="972"/>
      <c r="G4295" s="970"/>
      <c r="H4295" s="967"/>
      <c r="I4295" s="970"/>
      <c r="J4295" s="967"/>
      <c r="K4295" s="970"/>
      <c r="L4295" s="967"/>
      <c r="M4295" s="970"/>
      <c r="N4295" s="967"/>
      <c r="O4295" s="970"/>
      <c r="P4295" s="967"/>
      <c r="Q4295" s="970"/>
      <c r="R4295" s="974" t="s">
        <v>5700</v>
      </c>
      <c r="S4295" s="970"/>
      <c r="T4295" s="967"/>
      <c r="U4295" s="970"/>
      <c r="V4295" s="967"/>
      <c r="W4295" s="970"/>
      <c r="X4295" s="1261"/>
      <c r="Y4295" s="967"/>
      <c r="Z4295" s="1032"/>
    </row>
    <row r="4296" spans="1:26" ht="12.6" hidden="1" customHeight="1" outlineLevel="1">
      <c r="A4296" s="1345"/>
      <c r="B4296" s="1163"/>
      <c r="C4296" s="955"/>
      <c r="D4296" s="972"/>
      <c r="E4296" s="972"/>
      <c r="F4296" s="972"/>
      <c r="G4296" s="967"/>
      <c r="H4296" s="967"/>
      <c r="I4296" s="967"/>
      <c r="J4296" s="967"/>
      <c r="K4296" s="967"/>
      <c r="L4296" s="967"/>
      <c r="M4296" s="967"/>
      <c r="N4296" s="967"/>
      <c r="O4296" s="967"/>
      <c r="P4296" s="967"/>
      <c r="Q4296" s="967"/>
      <c r="R4296" s="967"/>
      <c r="S4296" s="967"/>
      <c r="T4296" s="967"/>
      <c r="U4296" s="967"/>
      <c r="V4296" s="967"/>
      <c r="W4296" s="967"/>
      <c r="X4296" s="967"/>
      <c r="Y4296" s="967"/>
      <c r="Z4296" s="1032"/>
    </row>
    <row r="4297" spans="1:26" ht="12.6" hidden="1" customHeight="1" outlineLevel="1">
      <c r="A4297" s="964"/>
      <c r="B4297" s="1163"/>
      <c r="C4297" s="955"/>
      <c r="D4297" s="972"/>
      <c r="E4297" s="972"/>
      <c r="F4297" s="972"/>
      <c r="G4297" s="967"/>
      <c r="H4297" s="967"/>
      <c r="I4297" s="967"/>
      <c r="J4297" s="967"/>
      <c r="K4297" s="967"/>
      <c r="L4297" s="967"/>
      <c r="M4297" s="967"/>
      <c r="N4297" s="967"/>
      <c r="O4297" s="967"/>
      <c r="P4297" s="967"/>
      <c r="Q4297" s="967"/>
      <c r="R4297" s="967"/>
      <c r="S4297" s="967"/>
      <c r="T4297" s="967"/>
      <c r="U4297" s="967"/>
      <c r="V4297" s="967"/>
      <c r="W4297" s="967"/>
      <c r="X4297" s="967"/>
      <c r="Y4297" s="967"/>
      <c r="Z4297" s="1032"/>
    </row>
    <row r="4298" spans="1:26" ht="12.6" hidden="1" customHeight="1" outlineLevel="1">
      <c r="A4298" s="964"/>
      <c r="B4298" s="1163"/>
      <c r="C4298" s="955"/>
      <c r="D4298" s="972"/>
      <c r="E4298" s="972"/>
      <c r="F4298" s="972"/>
      <c r="G4298" s="967"/>
      <c r="H4298" s="967"/>
      <c r="I4298" s="967"/>
      <c r="J4298" s="967"/>
      <c r="K4298" s="967"/>
      <c r="L4298" s="967"/>
      <c r="M4298" s="967"/>
      <c r="N4298" s="967"/>
      <c r="O4298" s="967"/>
      <c r="P4298" s="967"/>
      <c r="Q4298" s="967"/>
      <c r="R4298" s="967"/>
      <c r="S4298" s="967"/>
      <c r="T4298" s="967"/>
      <c r="U4298" s="967"/>
      <c r="V4298" s="967"/>
      <c r="W4298" s="967"/>
      <c r="X4298" s="967"/>
      <c r="Y4298" s="967"/>
      <c r="Z4298" s="1032"/>
    </row>
    <row r="4299" spans="1:26" ht="12.6" hidden="1" customHeight="1" outlineLevel="1">
      <c r="A4299" s="964"/>
      <c r="B4299" s="1163"/>
      <c r="C4299" s="955"/>
      <c r="D4299" s="972"/>
      <c r="E4299" s="972"/>
      <c r="F4299" s="972"/>
      <c r="G4299" s="967"/>
      <c r="H4299" s="967"/>
      <c r="I4299" s="967"/>
      <c r="J4299" s="967"/>
      <c r="K4299" s="967"/>
      <c r="L4299" s="967"/>
      <c r="M4299" s="967"/>
      <c r="N4299" s="967"/>
      <c r="O4299" s="967"/>
      <c r="P4299" s="967"/>
      <c r="Q4299" s="967"/>
      <c r="R4299" s="967"/>
      <c r="S4299" s="967"/>
      <c r="T4299" s="967"/>
      <c r="U4299" s="967"/>
      <c r="V4299" s="967"/>
      <c r="W4299" s="967"/>
      <c r="X4299" s="967"/>
      <c r="Y4299" s="967"/>
      <c r="Z4299" s="1032"/>
    </row>
    <row r="4300" spans="1:26" ht="12.6" customHeight="1">
      <c r="A4300" s="964"/>
      <c r="B4300" s="1163"/>
      <c r="C4300" s="955"/>
      <c r="D4300" s="972"/>
      <c r="E4300" s="972"/>
      <c r="F4300" s="972"/>
      <c r="G4300" s="967"/>
      <c r="H4300" s="967"/>
      <c r="I4300" s="967"/>
      <c r="J4300" s="967"/>
      <c r="K4300" s="967"/>
      <c r="L4300" s="967"/>
      <c r="M4300" s="967"/>
      <c r="N4300" s="967"/>
      <c r="O4300" s="967"/>
      <c r="P4300" s="967"/>
      <c r="Q4300" s="967"/>
      <c r="R4300" s="967"/>
      <c r="S4300" s="967"/>
      <c r="T4300" s="967"/>
      <c r="U4300" s="967"/>
      <c r="V4300" s="967"/>
      <c r="W4300" s="967"/>
      <c r="X4300" s="967"/>
      <c r="Y4300" s="967"/>
      <c r="Z4300" s="1032"/>
    </row>
    <row r="4301" spans="1:26" ht="12.6" customHeight="1">
      <c r="A4301" s="1346" t="s">
        <v>10042</v>
      </c>
      <c r="B4301" s="1347">
        <f>COUNT(A4302:A4579)</f>
        <v>277</v>
      </c>
      <c r="C4301" s="1348"/>
      <c r="D4301" s="1349">
        <f>COUNTIF(D4302:D4770, "x")+COUNTIF(D4302:D4770, "xxx")+COUNTIF(D4302:D4770, "xx")</f>
        <v>34</v>
      </c>
      <c r="E4301" s="1349">
        <f t="shared" ref="E4301:X4301" si="12">COUNTIF(E4302:E4770, "x")</f>
        <v>54</v>
      </c>
      <c r="F4301" s="1349">
        <f t="shared" si="12"/>
        <v>63</v>
      </c>
      <c r="G4301" s="1349">
        <f t="shared" si="12"/>
        <v>17</v>
      </c>
      <c r="H4301" s="1349">
        <f t="shared" si="12"/>
        <v>12</v>
      </c>
      <c r="I4301" s="1349">
        <f t="shared" si="12"/>
        <v>8</v>
      </c>
      <c r="J4301" s="1349">
        <f t="shared" si="12"/>
        <v>15</v>
      </c>
      <c r="K4301" s="1349">
        <f t="shared" si="12"/>
        <v>10</v>
      </c>
      <c r="L4301" s="1349">
        <f t="shared" si="12"/>
        <v>4</v>
      </c>
      <c r="M4301" s="1349">
        <f t="shared" si="12"/>
        <v>12</v>
      </c>
      <c r="N4301" s="1349">
        <f t="shared" si="12"/>
        <v>3</v>
      </c>
      <c r="O4301" s="1349">
        <f t="shared" si="12"/>
        <v>14</v>
      </c>
      <c r="P4301" s="1349">
        <f t="shared" si="12"/>
        <v>5</v>
      </c>
      <c r="Q4301" s="1349">
        <f t="shared" si="12"/>
        <v>11</v>
      </c>
      <c r="R4301" s="1349">
        <f t="shared" si="12"/>
        <v>25</v>
      </c>
      <c r="S4301" s="1349">
        <f t="shared" si="12"/>
        <v>0</v>
      </c>
      <c r="T4301" s="1349">
        <f t="shared" si="12"/>
        <v>12</v>
      </c>
      <c r="U4301" s="1349">
        <f t="shared" si="12"/>
        <v>0</v>
      </c>
      <c r="V4301" s="1349">
        <f t="shared" si="12"/>
        <v>3</v>
      </c>
      <c r="W4301" s="1349">
        <f t="shared" si="12"/>
        <v>2</v>
      </c>
      <c r="X4301" s="1349">
        <f t="shared" si="12"/>
        <v>1</v>
      </c>
      <c r="Y4301" s="967"/>
      <c r="Z4301" s="1032"/>
    </row>
    <row r="4302" spans="1:26" ht="12.6" customHeight="1" outlineLevel="1" collapsed="1">
      <c r="A4302" s="1340">
        <v>44531</v>
      </c>
      <c r="B4302" s="1163" t="s">
        <v>7394</v>
      </c>
      <c r="C4302" s="955" t="s">
        <v>10043</v>
      </c>
      <c r="D4302" s="966"/>
      <c r="E4302" s="977" t="s">
        <v>5700</v>
      </c>
      <c r="F4302" s="972"/>
      <c r="G4302" s="970"/>
      <c r="H4302" s="967"/>
      <c r="I4302" s="970"/>
      <c r="J4302" s="967"/>
      <c r="K4302" s="970"/>
      <c r="L4302" s="967"/>
      <c r="M4302" s="970"/>
      <c r="N4302" s="967"/>
      <c r="O4302" s="970"/>
      <c r="P4302" s="967"/>
      <c r="Q4302" s="970"/>
      <c r="R4302" s="967"/>
      <c r="S4302" s="970"/>
      <c r="T4302" s="967"/>
      <c r="U4302" s="970"/>
      <c r="V4302" s="967"/>
      <c r="W4302" s="970"/>
      <c r="X4302" s="1261"/>
      <c r="Y4302" s="967"/>
      <c r="Z4302" s="1032"/>
    </row>
    <row r="4303" spans="1:26" ht="12.6" hidden="1" customHeight="1" outlineLevel="2">
      <c r="A4303" s="1340">
        <v>44531</v>
      </c>
      <c r="B4303" s="1163" t="s">
        <v>5698</v>
      </c>
      <c r="C4303" s="955" t="s">
        <v>10044</v>
      </c>
      <c r="D4303" s="966"/>
      <c r="E4303" s="968"/>
      <c r="F4303" s="972"/>
      <c r="G4303" s="973" t="s">
        <v>5700</v>
      </c>
      <c r="H4303" s="967"/>
      <c r="I4303" s="970"/>
      <c r="J4303" s="967"/>
      <c r="K4303" s="970"/>
      <c r="L4303" s="967"/>
      <c r="M4303" s="970"/>
      <c r="N4303" s="967"/>
      <c r="O4303" s="970"/>
      <c r="P4303" s="967"/>
      <c r="Q4303" s="970"/>
      <c r="R4303" s="967"/>
      <c r="S4303" s="970"/>
      <c r="T4303" s="967"/>
      <c r="U4303" s="970"/>
      <c r="V4303" s="967"/>
      <c r="W4303" s="970"/>
      <c r="X4303" s="1261"/>
      <c r="Y4303" s="967"/>
      <c r="Z4303" s="1135"/>
    </row>
    <row r="4304" spans="1:26" ht="12.6" hidden="1" customHeight="1" outlineLevel="2">
      <c r="A4304" s="1340">
        <v>44531</v>
      </c>
      <c r="B4304" s="1163" t="s">
        <v>5698</v>
      </c>
      <c r="C4304" s="955" t="s">
        <v>10045</v>
      </c>
      <c r="D4304" s="966"/>
      <c r="E4304" s="977" t="s">
        <v>5700</v>
      </c>
      <c r="F4304" s="972"/>
      <c r="G4304" s="970"/>
      <c r="H4304" s="967"/>
      <c r="I4304" s="970"/>
      <c r="J4304" s="967"/>
      <c r="K4304" s="970"/>
      <c r="L4304" s="967"/>
      <c r="M4304" s="970"/>
      <c r="N4304" s="967"/>
      <c r="O4304" s="970"/>
      <c r="P4304" s="967"/>
      <c r="Q4304" s="970"/>
      <c r="R4304" s="967"/>
      <c r="S4304" s="970"/>
      <c r="T4304" s="967"/>
      <c r="U4304" s="970"/>
      <c r="V4304" s="967"/>
      <c r="W4304" s="970"/>
      <c r="X4304" s="1261"/>
      <c r="Y4304" s="967"/>
      <c r="Z4304" s="1032"/>
    </row>
    <row r="4305" spans="1:26" ht="12.6" hidden="1" customHeight="1" outlineLevel="2">
      <c r="A4305" s="1340">
        <v>44531</v>
      </c>
      <c r="B4305" s="1163" t="s">
        <v>5698</v>
      </c>
      <c r="C4305" s="955" t="s">
        <v>10046</v>
      </c>
      <c r="D4305" s="966"/>
      <c r="E4305" s="968"/>
      <c r="F4305" s="972"/>
      <c r="G4305" s="970"/>
      <c r="H4305" s="967"/>
      <c r="I4305" s="970"/>
      <c r="J4305" s="967"/>
      <c r="K4305" s="970"/>
      <c r="L4305" s="967"/>
      <c r="M4305" s="973" t="s">
        <v>5700</v>
      </c>
      <c r="N4305" s="967"/>
      <c r="O4305" s="970"/>
      <c r="P4305" s="967"/>
      <c r="Q4305" s="970"/>
      <c r="R4305" s="967"/>
      <c r="S4305" s="970"/>
      <c r="T4305" s="967"/>
      <c r="U4305" s="970"/>
      <c r="V4305" s="967"/>
      <c r="W4305" s="970"/>
      <c r="X4305" s="1261"/>
      <c r="Y4305" s="967"/>
      <c r="Z4305" s="1032"/>
    </row>
    <row r="4306" spans="1:26" ht="25.2" hidden="1" customHeight="1" outlineLevel="2">
      <c r="A4306" s="1340">
        <v>44531</v>
      </c>
      <c r="B4306" s="1163" t="s">
        <v>5698</v>
      </c>
      <c r="C4306" s="955" t="s">
        <v>10047</v>
      </c>
      <c r="D4306" s="966"/>
      <c r="E4306" s="968"/>
      <c r="F4306" s="972"/>
      <c r="G4306" s="970"/>
      <c r="H4306" s="967"/>
      <c r="I4306" s="970"/>
      <c r="J4306" s="967"/>
      <c r="K4306" s="970"/>
      <c r="L4306" s="967"/>
      <c r="M4306" s="970"/>
      <c r="N4306" s="967"/>
      <c r="O4306" s="970"/>
      <c r="P4306" s="967"/>
      <c r="Q4306" s="970"/>
      <c r="R4306" s="967"/>
      <c r="S4306" s="970"/>
      <c r="T4306" s="967"/>
      <c r="U4306" s="970"/>
      <c r="V4306" s="967"/>
      <c r="W4306" s="973" t="s">
        <v>5700</v>
      </c>
      <c r="X4306" s="1261"/>
      <c r="Y4306" s="967"/>
      <c r="Z4306" s="1032"/>
    </row>
    <row r="4307" spans="1:26" ht="12.6" hidden="1" customHeight="1" outlineLevel="2">
      <c r="A4307" s="1340">
        <v>44531</v>
      </c>
      <c r="B4307" s="1163" t="s">
        <v>5698</v>
      </c>
      <c r="C4307" s="4" t="s">
        <v>10048</v>
      </c>
      <c r="D4307" s="966"/>
      <c r="E4307" s="968"/>
      <c r="F4307" s="969" t="s">
        <v>5700</v>
      </c>
      <c r="G4307" s="970"/>
      <c r="H4307" s="967"/>
      <c r="I4307" s="970"/>
      <c r="J4307" s="967"/>
      <c r="K4307" s="970"/>
      <c r="L4307" s="967"/>
      <c r="M4307" s="970"/>
      <c r="N4307" s="967"/>
      <c r="O4307" s="970"/>
      <c r="P4307" s="967"/>
      <c r="Q4307" s="970"/>
      <c r="R4307" s="967"/>
      <c r="S4307" s="970"/>
      <c r="T4307" s="967"/>
      <c r="U4307" s="970"/>
      <c r="V4307" s="967"/>
      <c r="W4307" s="970"/>
      <c r="X4307" s="1261"/>
      <c r="Y4307" s="967"/>
      <c r="Z4307" s="1032"/>
    </row>
    <row r="4308" spans="1:26" ht="12.6" hidden="1" customHeight="1" outlineLevel="2">
      <c r="A4308" s="1340">
        <v>44531</v>
      </c>
      <c r="B4308" s="1163" t="s">
        <v>5698</v>
      </c>
      <c r="C4308" s="955" t="s">
        <v>10049</v>
      </c>
      <c r="D4308" s="966"/>
      <c r="E4308" s="977" t="s">
        <v>5700</v>
      </c>
      <c r="F4308" s="972"/>
      <c r="G4308" s="970"/>
      <c r="H4308" s="967"/>
      <c r="I4308" s="970"/>
      <c r="J4308" s="967"/>
      <c r="K4308" s="970"/>
      <c r="L4308" s="967"/>
      <c r="M4308" s="970"/>
      <c r="N4308" s="967"/>
      <c r="O4308" s="970"/>
      <c r="P4308" s="967"/>
      <c r="Q4308" s="970"/>
      <c r="R4308" s="967"/>
      <c r="S4308" s="970"/>
      <c r="T4308" s="967"/>
      <c r="U4308" s="970"/>
      <c r="V4308" s="967"/>
      <c r="W4308" s="970"/>
      <c r="X4308" s="1261"/>
      <c r="Y4308" s="967"/>
      <c r="Z4308" s="1032"/>
    </row>
    <row r="4309" spans="1:26" ht="12.6" hidden="1" customHeight="1" outlineLevel="2">
      <c r="A4309" s="1340">
        <v>44531</v>
      </c>
      <c r="B4309" s="1163" t="s">
        <v>5706</v>
      </c>
      <c r="C4309" s="955" t="s">
        <v>10050</v>
      </c>
      <c r="D4309" s="966"/>
      <c r="E4309" s="968"/>
      <c r="F4309" s="972"/>
      <c r="G4309" s="970"/>
      <c r="H4309" s="967"/>
      <c r="I4309" s="970"/>
      <c r="J4309" s="967"/>
      <c r="K4309" s="970"/>
      <c r="L4309" s="967"/>
      <c r="M4309" s="970"/>
      <c r="N4309" s="967"/>
      <c r="O4309" s="970"/>
      <c r="P4309" s="967"/>
      <c r="Q4309" s="970"/>
      <c r="R4309" s="974" t="s">
        <v>5700</v>
      </c>
      <c r="S4309" s="970"/>
      <c r="T4309" s="967"/>
      <c r="U4309" s="970"/>
      <c r="V4309" s="967"/>
      <c r="W4309" s="970"/>
      <c r="X4309" s="1261"/>
      <c r="Y4309" s="967"/>
      <c r="Z4309" s="1032"/>
    </row>
    <row r="4310" spans="1:26" ht="12.6" hidden="1" customHeight="1" outlineLevel="2">
      <c r="A4310" s="1340">
        <v>44531</v>
      </c>
      <c r="B4310" s="1163" t="s">
        <v>5698</v>
      </c>
      <c r="C4310" s="955" t="s">
        <v>10051</v>
      </c>
      <c r="D4310" s="966"/>
      <c r="E4310" s="968"/>
      <c r="F4310" s="972"/>
      <c r="G4310" s="973" t="s">
        <v>5700</v>
      </c>
      <c r="H4310" s="967"/>
      <c r="I4310" s="970"/>
      <c r="J4310" s="967"/>
      <c r="K4310" s="970"/>
      <c r="L4310" s="967"/>
      <c r="M4310" s="970"/>
      <c r="N4310" s="967"/>
      <c r="O4310" s="970"/>
      <c r="P4310" s="967"/>
      <c r="Q4310" s="970"/>
      <c r="R4310" s="967"/>
      <c r="S4310" s="970"/>
      <c r="T4310" s="967"/>
      <c r="U4310" s="970"/>
      <c r="V4310" s="967"/>
      <c r="W4310" s="970"/>
      <c r="X4310" s="1261"/>
      <c r="Y4310" s="967"/>
      <c r="Z4310" s="1135"/>
    </row>
    <row r="4311" spans="1:26" ht="12.6" hidden="1" customHeight="1" outlineLevel="2">
      <c r="A4311" s="1340">
        <v>44531</v>
      </c>
      <c r="B4311" s="1163" t="s">
        <v>5698</v>
      </c>
      <c r="C4311" s="955" t="s">
        <v>10052</v>
      </c>
      <c r="D4311" s="966"/>
      <c r="E4311" s="968"/>
      <c r="F4311" s="972"/>
      <c r="G4311" s="970"/>
      <c r="H4311" s="967"/>
      <c r="I4311" s="970"/>
      <c r="J4311" s="974" t="s">
        <v>5700</v>
      </c>
      <c r="K4311" s="970"/>
      <c r="L4311" s="967"/>
      <c r="M4311" s="970"/>
      <c r="N4311" s="967"/>
      <c r="O4311" s="970"/>
      <c r="P4311" s="967"/>
      <c r="Q4311" s="970"/>
      <c r="R4311" s="967"/>
      <c r="S4311" s="970"/>
      <c r="T4311" s="967"/>
      <c r="U4311" s="970"/>
      <c r="V4311" s="967"/>
      <c r="W4311" s="970"/>
      <c r="X4311" s="1261"/>
      <c r="Y4311" s="967"/>
      <c r="Z4311" s="1032"/>
    </row>
    <row r="4312" spans="1:26" ht="25.2" hidden="1" customHeight="1" outlineLevel="2">
      <c r="A4312" s="1340">
        <v>44531</v>
      </c>
      <c r="B4312" s="1163" t="s">
        <v>5706</v>
      </c>
      <c r="C4312" s="955" t="s">
        <v>10053</v>
      </c>
      <c r="D4312" s="966"/>
      <c r="E4312" s="968"/>
      <c r="F4312" s="972"/>
      <c r="G4312" s="970"/>
      <c r="H4312" s="967"/>
      <c r="I4312" s="970"/>
      <c r="J4312" s="967"/>
      <c r="K4312" s="970"/>
      <c r="L4312" s="967"/>
      <c r="M4312" s="970"/>
      <c r="N4312" s="967"/>
      <c r="O4312" s="970"/>
      <c r="P4312" s="974" t="s">
        <v>5700</v>
      </c>
      <c r="Q4312" s="970"/>
      <c r="R4312" s="967"/>
      <c r="S4312" s="970"/>
      <c r="T4312" s="967"/>
      <c r="U4312" s="970"/>
      <c r="V4312" s="967"/>
      <c r="W4312" s="970"/>
      <c r="X4312" s="1261"/>
      <c r="Y4312" s="967"/>
      <c r="Z4312" s="1032"/>
    </row>
    <row r="4313" spans="1:26" ht="12.6" hidden="1" customHeight="1" outlineLevel="2">
      <c r="A4313" s="1340">
        <v>44531</v>
      </c>
      <c r="B4313" s="1163" t="s">
        <v>5698</v>
      </c>
      <c r="C4313" s="955" t="s">
        <v>10054</v>
      </c>
      <c r="D4313" s="966"/>
      <c r="E4313" s="968"/>
      <c r="F4313" s="969" t="s">
        <v>5700</v>
      </c>
      <c r="G4313" s="970"/>
      <c r="H4313" s="967"/>
      <c r="I4313" s="970"/>
      <c r="J4313" s="967"/>
      <c r="K4313" s="970"/>
      <c r="L4313" s="967"/>
      <c r="M4313" s="970"/>
      <c r="N4313" s="967"/>
      <c r="O4313" s="970"/>
      <c r="P4313" s="967"/>
      <c r="Q4313" s="970"/>
      <c r="R4313" s="967"/>
      <c r="S4313" s="970"/>
      <c r="T4313" s="967"/>
      <c r="U4313" s="970"/>
      <c r="V4313" s="967"/>
      <c r="W4313" s="970"/>
      <c r="X4313" s="1261"/>
      <c r="Y4313" s="967"/>
      <c r="Z4313" s="1032"/>
    </row>
    <row r="4314" spans="1:26" ht="12.6" hidden="1" customHeight="1" outlineLevel="2">
      <c r="A4314" s="1340">
        <v>44531</v>
      </c>
      <c r="B4314" s="1163" t="s">
        <v>5698</v>
      </c>
      <c r="C4314" s="955" t="s">
        <v>10055</v>
      </c>
      <c r="D4314" s="966"/>
      <c r="E4314" s="968"/>
      <c r="F4314" s="972"/>
      <c r="G4314" s="970"/>
      <c r="H4314" s="967"/>
      <c r="I4314" s="970"/>
      <c r="J4314" s="967"/>
      <c r="K4314" s="970"/>
      <c r="L4314" s="967"/>
      <c r="M4314" s="970"/>
      <c r="N4314" s="967"/>
      <c r="O4314" s="970"/>
      <c r="P4314" s="967"/>
      <c r="Q4314" s="970"/>
      <c r="R4314" s="974" t="s">
        <v>5700</v>
      </c>
      <c r="S4314" s="970"/>
      <c r="T4314" s="967"/>
      <c r="U4314" s="970"/>
      <c r="V4314" s="967"/>
      <c r="W4314" s="970"/>
      <c r="X4314" s="1261"/>
      <c r="Y4314" s="967"/>
      <c r="Z4314" s="1032"/>
    </row>
    <row r="4315" spans="1:26" ht="12.6" hidden="1" customHeight="1" outlineLevel="2">
      <c r="A4315" s="1340">
        <v>44531</v>
      </c>
      <c r="B4315" s="1163" t="s">
        <v>6318</v>
      </c>
      <c r="C4315" s="955" t="s">
        <v>10056</v>
      </c>
      <c r="D4315" s="966"/>
      <c r="E4315" s="968"/>
      <c r="F4315" s="972"/>
      <c r="G4315" s="970"/>
      <c r="H4315" s="967"/>
      <c r="I4315" s="970"/>
      <c r="J4315" s="967"/>
      <c r="K4315" s="970"/>
      <c r="L4315" s="967"/>
      <c r="M4315" s="970"/>
      <c r="N4315" s="967"/>
      <c r="O4315" s="970"/>
      <c r="P4315" s="967"/>
      <c r="Q4315" s="970"/>
      <c r="R4315" s="967"/>
      <c r="S4315" s="970"/>
      <c r="T4315" s="967"/>
      <c r="U4315" s="970"/>
      <c r="V4315" s="974" t="s">
        <v>5700</v>
      </c>
      <c r="W4315" s="970"/>
      <c r="X4315" s="1261"/>
      <c r="Y4315" s="967"/>
      <c r="Z4315" s="1032"/>
    </row>
    <row r="4316" spans="1:26" ht="12.6" hidden="1" customHeight="1" outlineLevel="2">
      <c r="A4316" s="1340">
        <v>44531</v>
      </c>
      <c r="B4316" s="1163" t="s">
        <v>5698</v>
      </c>
      <c r="C4316" s="955" t="s">
        <v>10057</v>
      </c>
      <c r="D4316" s="966"/>
      <c r="E4316" s="968"/>
      <c r="F4316" s="972"/>
      <c r="G4316" s="970"/>
      <c r="H4316" s="967"/>
      <c r="I4316" s="970"/>
      <c r="J4316" s="967"/>
      <c r="K4316" s="970"/>
      <c r="L4316" s="967"/>
      <c r="M4316" s="970"/>
      <c r="N4316" s="967"/>
      <c r="O4316" s="970"/>
      <c r="P4316" s="967"/>
      <c r="Q4316" s="973" t="s">
        <v>5700</v>
      </c>
      <c r="R4316" s="967"/>
      <c r="S4316" s="970"/>
      <c r="T4316" s="967"/>
      <c r="U4316" s="970"/>
      <c r="V4316" s="967"/>
      <c r="W4316" s="970"/>
      <c r="X4316" s="1261"/>
      <c r="Y4316" s="967"/>
      <c r="Z4316" s="1032"/>
    </row>
    <row r="4317" spans="1:26" ht="25.2" hidden="1" customHeight="1" outlineLevel="2">
      <c r="A4317" s="1340">
        <v>44531</v>
      </c>
      <c r="B4317" s="1163" t="s">
        <v>5815</v>
      </c>
      <c r="C4317" s="955" t="s">
        <v>10058</v>
      </c>
      <c r="D4317" s="966"/>
      <c r="E4317" s="968"/>
      <c r="F4317" s="972"/>
      <c r="G4317" s="973" t="s">
        <v>5700</v>
      </c>
      <c r="H4317" s="967"/>
      <c r="I4317" s="970"/>
      <c r="J4317" s="967"/>
      <c r="K4317" s="970"/>
      <c r="L4317" s="967"/>
      <c r="M4317" s="970"/>
      <c r="N4317" s="967"/>
      <c r="O4317" s="970"/>
      <c r="P4317" s="967"/>
      <c r="Q4317" s="970"/>
      <c r="R4317" s="967"/>
      <c r="S4317" s="970"/>
      <c r="T4317" s="967"/>
      <c r="U4317" s="970"/>
      <c r="V4317" s="967"/>
      <c r="W4317" s="970"/>
      <c r="X4317" s="1261"/>
      <c r="Y4317" s="967"/>
      <c r="Z4317" s="1032"/>
    </row>
    <row r="4318" spans="1:26" ht="12.6" customHeight="1" outlineLevel="1" collapsed="1">
      <c r="A4318" s="1350">
        <v>44532</v>
      </c>
      <c r="B4318" s="1163" t="s">
        <v>5698</v>
      </c>
      <c r="C4318" s="955" t="s">
        <v>10059</v>
      </c>
      <c r="D4318" s="966"/>
      <c r="E4318" s="968"/>
      <c r="F4318" s="972"/>
      <c r="G4318" s="973" t="s">
        <v>5700</v>
      </c>
      <c r="H4318" s="967"/>
      <c r="I4318" s="970"/>
      <c r="J4318" s="967"/>
      <c r="K4318" s="970"/>
      <c r="L4318" s="967"/>
      <c r="M4318" s="970"/>
      <c r="N4318" s="967"/>
      <c r="O4318" s="970"/>
      <c r="P4318" s="967"/>
      <c r="Q4318" s="970"/>
      <c r="R4318" s="967"/>
      <c r="S4318" s="970"/>
      <c r="T4318" s="967"/>
      <c r="U4318" s="970"/>
      <c r="V4318" s="967"/>
      <c r="W4318" s="970"/>
      <c r="X4318" s="1261"/>
      <c r="Y4318" s="967"/>
      <c r="Z4318" s="1032"/>
    </row>
    <row r="4319" spans="1:26" ht="12.6" hidden="1" customHeight="1" outlineLevel="2">
      <c r="A4319" s="1350">
        <v>44532</v>
      </c>
      <c r="B4319" s="1163" t="s">
        <v>5698</v>
      </c>
      <c r="C4319" s="955" t="s">
        <v>10060</v>
      </c>
      <c r="D4319" s="966"/>
      <c r="E4319" s="968"/>
      <c r="F4319" s="972"/>
      <c r="G4319" s="970"/>
      <c r="H4319" s="967"/>
      <c r="I4319" s="970"/>
      <c r="J4319" s="967"/>
      <c r="K4319" s="970"/>
      <c r="L4319" s="967"/>
      <c r="M4319" s="970"/>
      <c r="N4319" s="967"/>
      <c r="O4319" s="970"/>
      <c r="P4319" s="967"/>
      <c r="Q4319" s="970"/>
      <c r="R4319" s="974" t="s">
        <v>5700</v>
      </c>
      <c r="S4319" s="970"/>
      <c r="T4319" s="967"/>
      <c r="U4319" s="970"/>
      <c r="V4319" s="967"/>
      <c r="W4319" s="970"/>
      <c r="X4319" s="1261"/>
      <c r="Y4319" s="967"/>
      <c r="Z4319" s="1032"/>
    </row>
    <row r="4320" spans="1:26" ht="12.6" hidden="1" customHeight="1" outlineLevel="2">
      <c r="A4320" s="1350">
        <v>44532</v>
      </c>
      <c r="B4320" s="1163" t="s">
        <v>5698</v>
      </c>
      <c r="C4320" s="955" t="s">
        <v>10061</v>
      </c>
      <c r="D4320" s="966"/>
      <c r="E4320" s="977" t="s">
        <v>5700</v>
      </c>
      <c r="F4320" s="972"/>
      <c r="G4320" s="970"/>
      <c r="H4320" s="967"/>
      <c r="I4320" s="970"/>
      <c r="J4320" s="967"/>
      <c r="K4320" s="970"/>
      <c r="L4320" s="967"/>
      <c r="M4320" s="970"/>
      <c r="N4320" s="967"/>
      <c r="O4320" s="970"/>
      <c r="P4320" s="967"/>
      <c r="Q4320" s="970"/>
      <c r="R4320" s="967"/>
      <c r="S4320" s="970"/>
      <c r="T4320" s="967"/>
      <c r="U4320" s="970"/>
      <c r="V4320" s="967"/>
      <c r="W4320" s="970"/>
      <c r="X4320" s="1261"/>
      <c r="Y4320" s="967"/>
      <c r="Z4320" s="1032"/>
    </row>
    <row r="4321" spans="1:26" ht="12.6" hidden="1" customHeight="1" outlineLevel="2">
      <c r="A4321" s="1350">
        <v>44532</v>
      </c>
      <c r="B4321" s="1163" t="s">
        <v>5698</v>
      </c>
      <c r="C4321" s="955" t="s">
        <v>10062</v>
      </c>
      <c r="D4321" s="966"/>
      <c r="E4321" s="968"/>
      <c r="F4321" s="972"/>
      <c r="G4321" s="970"/>
      <c r="H4321" s="967"/>
      <c r="I4321" s="970"/>
      <c r="J4321" s="967"/>
      <c r="K4321" s="970"/>
      <c r="L4321" s="967"/>
      <c r="M4321" s="970"/>
      <c r="N4321" s="967"/>
      <c r="O4321" s="970"/>
      <c r="P4321" s="967"/>
      <c r="Q4321" s="970"/>
      <c r="R4321" s="967"/>
      <c r="S4321" s="970"/>
      <c r="T4321" s="974" t="s">
        <v>5700</v>
      </c>
      <c r="U4321" s="970"/>
      <c r="V4321" s="967"/>
      <c r="W4321" s="970"/>
      <c r="X4321" s="1261"/>
      <c r="Y4321" s="967"/>
      <c r="Z4321" s="1032"/>
    </row>
    <row r="4322" spans="1:26" ht="12.6" hidden="1" customHeight="1" outlineLevel="2">
      <c r="A4322" s="1350">
        <v>44532</v>
      </c>
      <c r="B4322" s="1163" t="s">
        <v>5698</v>
      </c>
      <c r="C4322" s="955" t="s">
        <v>10063</v>
      </c>
      <c r="D4322" s="966"/>
      <c r="E4322" s="968"/>
      <c r="F4322" s="969" t="s">
        <v>5700</v>
      </c>
      <c r="G4322" s="970"/>
      <c r="H4322" s="967"/>
      <c r="I4322" s="970"/>
      <c r="J4322" s="967"/>
      <c r="K4322" s="970"/>
      <c r="L4322" s="967"/>
      <c r="M4322" s="970"/>
      <c r="N4322" s="967"/>
      <c r="O4322" s="970"/>
      <c r="P4322" s="967"/>
      <c r="Q4322" s="970"/>
      <c r="R4322" s="967"/>
      <c r="S4322" s="970"/>
      <c r="T4322" s="967"/>
      <c r="U4322" s="970"/>
      <c r="V4322" s="967"/>
      <c r="W4322" s="970"/>
      <c r="X4322" s="1261"/>
      <c r="Y4322" s="967"/>
      <c r="Z4322" s="1032"/>
    </row>
    <row r="4323" spans="1:26" ht="12.6" hidden="1" customHeight="1" outlineLevel="2">
      <c r="A4323" s="1350">
        <v>44532</v>
      </c>
      <c r="B4323" s="1163" t="s">
        <v>5698</v>
      </c>
      <c r="C4323" s="955" t="s">
        <v>10064</v>
      </c>
      <c r="D4323" s="966"/>
      <c r="E4323" s="968"/>
      <c r="F4323" s="972"/>
      <c r="G4323" s="970"/>
      <c r="H4323" s="974" t="s">
        <v>5700</v>
      </c>
      <c r="I4323" s="970"/>
      <c r="J4323" s="967"/>
      <c r="K4323" s="970"/>
      <c r="L4323" s="967"/>
      <c r="M4323" s="970"/>
      <c r="N4323" s="967"/>
      <c r="O4323" s="970"/>
      <c r="P4323" s="967"/>
      <c r="Q4323" s="970"/>
      <c r="R4323" s="967"/>
      <c r="S4323" s="970"/>
      <c r="T4323" s="967"/>
      <c r="U4323" s="970"/>
      <c r="V4323" s="967"/>
      <c r="W4323" s="970"/>
      <c r="X4323" s="1261"/>
      <c r="Y4323" s="967"/>
      <c r="Z4323" s="1032"/>
    </row>
    <row r="4324" spans="1:26" ht="12.6" hidden="1" customHeight="1" outlineLevel="2">
      <c r="A4324" s="1350">
        <v>44532</v>
      </c>
      <c r="B4324" s="1163" t="s">
        <v>5698</v>
      </c>
      <c r="C4324" s="955" t="s">
        <v>10065</v>
      </c>
      <c r="D4324" s="966"/>
      <c r="E4324" s="968"/>
      <c r="F4324" s="972"/>
      <c r="G4324" s="970"/>
      <c r="H4324" s="967"/>
      <c r="I4324" s="970"/>
      <c r="J4324" s="967"/>
      <c r="K4324" s="970"/>
      <c r="L4324" s="974" t="s">
        <v>5700</v>
      </c>
      <c r="M4324" s="970"/>
      <c r="N4324" s="967"/>
      <c r="O4324" s="970"/>
      <c r="P4324" s="967"/>
      <c r="Q4324" s="970"/>
      <c r="R4324" s="967"/>
      <c r="S4324" s="970"/>
      <c r="T4324" s="967"/>
      <c r="U4324" s="970"/>
      <c r="V4324" s="967"/>
      <c r="W4324" s="970"/>
      <c r="X4324" s="1261"/>
      <c r="Y4324" s="967"/>
      <c r="Z4324" s="1032"/>
    </row>
    <row r="4325" spans="1:26" ht="12.6" hidden="1" customHeight="1" outlineLevel="2">
      <c r="A4325" s="1350">
        <v>44532</v>
      </c>
      <c r="B4325" s="1163" t="s">
        <v>5698</v>
      </c>
      <c r="C4325" s="955" t="s">
        <v>10066</v>
      </c>
      <c r="D4325" s="966"/>
      <c r="E4325" s="968"/>
      <c r="F4325" s="969" t="s">
        <v>5700</v>
      </c>
      <c r="G4325" s="970"/>
      <c r="H4325" s="967"/>
      <c r="I4325" s="970"/>
      <c r="J4325" s="967"/>
      <c r="K4325" s="970"/>
      <c r="L4325" s="967"/>
      <c r="M4325" s="970"/>
      <c r="N4325" s="967"/>
      <c r="O4325" s="970"/>
      <c r="P4325" s="967"/>
      <c r="Q4325" s="970"/>
      <c r="R4325" s="967"/>
      <c r="S4325" s="970"/>
      <c r="T4325" s="967"/>
      <c r="U4325" s="970"/>
      <c r="V4325" s="967"/>
      <c r="W4325" s="970"/>
      <c r="X4325" s="1261"/>
      <c r="Y4325" s="967"/>
      <c r="Z4325" s="1032"/>
    </row>
    <row r="4326" spans="1:26" ht="25.2" hidden="1" customHeight="1" outlineLevel="2">
      <c r="A4326" s="1350">
        <v>44532</v>
      </c>
      <c r="B4326" s="1163" t="s">
        <v>5698</v>
      </c>
      <c r="C4326" s="955" t="s">
        <v>10067</v>
      </c>
      <c r="D4326" s="966"/>
      <c r="E4326" s="977" t="s">
        <v>5700</v>
      </c>
      <c r="F4326" s="972"/>
      <c r="G4326" s="970"/>
      <c r="H4326" s="967"/>
      <c r="I4326" s="970"/>
      <c r="J4326" s="974" t="s">
        <v>5700</v>
      </c>
      <c r="K4326" s="970"/>
      <c r="L4326" s="967"/>
      <c r="M4326" s="970"/>
      <c r="N4326" s="967"/>
      <c r="O4326" s="970"/>
      <c r="P4326" s="967"/>
      <c r="Q4326" s="970"/>
      <c r="R4326" s="967"/>
      <c r="S4326" s="970"/>
      <c r="T4326" s="967"/>
      <c r="U4326" s="970"/>
      <c r="V4326" s="967"/>
      <c r="W4326" s="970"/>
      <c r="X4326" s="1261"/>
      <c r="Y4326" s="967"/>
      <c r="Z4326" s="1032"/>
    </row>
    <row r="4327" spans="1:26" ht="25.2" hidden="1" customHeight="1" outlineLevel="2">
      <c r="A4327" s="1350">
        <v>44532</v>
      </c>
      <c r="B4327" s="1163" t="s">
        <v>5698</v>
      </c>
      <c r="C4327" s="955" t="s">
        <v>10068</v>
      </c>
      <c r="D4327" s="975" t="s">
        <v>8108</v>
      </c>
      <c r="E4327" s="968"/>
      <c r="F4327" s="972"/>
      <c r="G4327" s="970"/>
      <c r="H4327" s="967"/>
      <c r="I4327" s="970"/>
      <c r="J4327" s="967"/>
      <c r="K4327" s="970"/>
      <c r="L4327" s="967"/>
      <c r="M4327" s="970"/>
      <c r="N4327" s="967"/>
      <c r="O4327" s="970"/>
      <c r="P4327" s="967"/>
      <c r="Q4327" s="970"/>
      <c r="R4327" s="967"/>
      <c r="S4327" s="970"/>
      <c r="T4327" s="967"/>
      <c r="U4327" s="970"/>
      <c r="V4327" s="967"/>
      <c r="W4327" s="970"/>
      <c r="X4327" s="1261"/>
      <c r="Y4327" s="967"/>
      <c r="Z4327" s="1032"/>
    </row>
    <row r="4328" spans="1:26" ht="12.6" hidden="1" customHeight="1" outlineLevel="2">
      <c r="A4328" s="1350">
        <v>44532</v>
      </c>
      <c r="B4328" s="1163" t="s">
        <v>5698</v>
      </c>
      <c r="C4328" s="955" t="s">
        <v>10069</v>
      </c>
      <c r="D4328" s="966"/>
      <c r="E4328" s="968"/>
      <c r="F4328" s="969" t="s">
        <v>5700</v>
      </c>
      <c r="G4328" s="970"/>
      <c r="H4328" s="967"/>
      <c r="I4328" s="970"/>
      <c r="J4328" s="967"/>
      <c r="K4328" s="970"/>
      <c r="L4328" s="967"/>
      <c r="M4328" s="970"/>
      <c r="N4328" s="967"/>
      <c r="O4328" s="970"/>
      <c r="P4328" s="967"/>
      <c r="Q4328" s="970"/>
      <c r="R4328" s="967"/>
      <c r="S4328" s="970"/>
      <c r="T4328" s="967"/>
      <c r="U4328" s="970"/>
      <c r="V4328" s="967"/>
      <c r="W4328" s="970"/>
      <c r="X4328" s="1261"/>
      <c r="Y4328" s="967"/>
      <c r="Z4328" s="1032"/>
    </row>
    <row r="4329" spans="1:26" ht="12.6" hidden="1" customHeight="1" outlineLevel="2">
      <c r="A4329" s="1350">
        <v>44532</v>
      </c>
      <c r="B4329" s="1163" t="s">
        <v>5698</v>
      </c>
      <c r="C4329" s="955" t="s">
        <v>10070</v>
      </c>
      <c r="D4329" s="966"/>
      <c r="E4329" s="968"/>
      <c r="F4329" s="972"/>
      <c r="G4329" s="970"/>
      <c r="H4329" s="967"/>
      <c r="I4329" s="970"/>
      <c r="J4329" s="967"/>
      <c r="K4329" s="970"/>
      <c r="L4329" s="967"/>
      <c r="M4329" s="970"/>
      <c r="N4329" s="974" t="s">
        <v>5700</v>
      </c>
      <c r="O4329" s="970"/>
      <c r="P4329" s="967"/>
      <c r="Q4329" s="970"/>
      <c r="R4329" s="974" t="s">
        <v>5700</v>
      </c>
      <c r="S4329" s="970"/>
      <c r="T4329" s="967"/>
      <c r="U4329" s="970"/>
      <c r="V4329" s="967"/>
      <c r="W4329" s="970"/>
      <c r="X4329" s="1261"/>
      <c r="Y4329" s="967"/>
      <c r="Z4329" s="1032"/>
    </row>
    <row r="4330" spans="1:26" ht="12.6" hidden="1" customHeight="1" outlineLevel="2">
      <c r="A4330" s="1350">
        <v>44532</v>
      </c>
      <c r="B4330" s="1163" t="s">
        <v>5698</v>
      </c>
      <c r="C4330" s="955" t="s">
        <v>10071</v>
      </c>
      <c r="D4330" s="966"/>
      <c r="E4330" s="968"/>
      <c r="F4330" s="972"/>
      <c r="G4330" s="973" t="s">
        <v>5700</v>
      </c>
      <c r="H4330" s="967"/>
      <c r="I4330" s="970"/>
      <c r="J4330" s="967"/>
      <c r="K4330" s="970"/>
      <c r="L4330" s="967"/>
      <c r="M4330" s="970"/>
      <c r="N4330" s="967"/>
      <c r="O4330" s="970"/>
      <c r="P4330" s="967"/>
      <c r="Q4330" s="970"/>
      <c r="R4330" s="967"/>
      <c r="S4330" s="970"/>
      <c r="T4330" s="967"/>
      <c r="U4330" s="970"/>
      <c r="V4330" s="967"/>
      <c r="W4330" s="970"/>
      <c r="X4330" s="1261"/>
      <c r="Y4330" s="967"/>
      <c r="Z4330" s="1032"/>
    </row>
    <row r="4331" spans="1:26" ht="37.799999999999997" hidden="1" customHeight="1" outlineLevel="2">
      <c r="A4331" s="1350">
        <v>44532</v>
      </c>
      <c r="B4331" s="1163" t="s">
        <v>5698</v>
      </c>
      <c r="C4331" s="955" t="s">
        <v>10072</v>
      </c>
      <c r="D4331" s="975" t="s">
        <v>8108</v>
      </c>
      <c r="E4331" s="968"/>
      <c r="F4331" s="969" t="s">
        <v>5700</v>
      </c>
      <c r="G4331" s="970"/>
      <c r="H4331" s="967"/>
      <c r="I4331" s="970"/>
      <c r="J4331" s="967"/>
      <c r="K4331" s="970"/>
      <c r="L4331" s="967"/>
      <c r="M4331" s="970"/>
      <c r="N4331" s="967"/>
      <c r="O4331" s="970"/>
      <c r="P4331" s="967"/>
      <c r="Q4331" s="970"/>
      <c r="R4331" s="967"/>
      <c r="S4331" s="970"/>
      <c r="T4331" s="967"/>
      <c r="U4331" s="970"/>
      <c r="V4331" s="967"/>
      <c r="W4331" s="970"/>
      <c r="X4331" s="1261"/>
      <c r="Y4331" s="967"/>
      <c r="Z4331" s="1032"/>
    </row>
    <row r="4332" spans="1:26" ht="25.2" customHeight="1" outlineLevel="1" collapsed="1">
      <c r="A4332" s="1351">
        <v>44533</v>
      </c>
      <c r="B4332" s="1163" t="s">
        <v>5698</v>
      </c>
      <c r="C4332" s="955" t="s">
        <v>10073</v>
      </c>
      <c r="D4332" s="966"/>
      <c r="E4332" s="968"/>
      <c r="F4332" s="972"/>
      <c r="G4332" s="970"/>
      <c r="H4332" s="967"/>
      <c r="I4332" s="970"/>
      <c r="J4332" s="967"/>
      <c r="K4332" s="970"/>
      <c r="L4332" s="967"/>
      <c r="M4332" s="970"/>
      <c r="N4332" s="967"/>
      <c r="O4332" s="970"/>
      <c r="P4332" s="974" t="s">
        <v>5700</v>
      </c>
      <c r="Q4332" s="970"/>
      <c r="R4332" s="967"/>
      <c r="S4332" s="970"/>
      <c r="T4332" s="967"/>
      <c r="U4332" s="970"/>
      <c r="V4332" s="967"/>
      <c r="W4332" s="970"/>
      <c r="X4332" s="1261"/>
      <c r="Y4332" s="967"/>
      <c r="Z4332" s="1032"/>
    </row>
    <row r="4333" spans="1:26" ht="12.6" hidden="1" customHeight="1" outlineLevel="2">
      <c r="A4333" s="1351">
        <v>44533</v>
      </c>
      <c r="B4333" s="1163" t="s">
        <v>5698</v>
      </c>
      <c r="C4333" s="955" t="s">
        <v>10074</v>
      </c>
      <c r="D4333" s="966"/>
      <c r="E4333" s="968"/>
      <c r="F4333" s="969" t="s">
        <v>5700</v>
      </c>
      <c r="G4333" s="970"/>
      <c r="H4333" s="967"/>
      <c r="I4333" s="970"/>
      <c r="J4333" s="967"/>
      <c r="K4333" s="970"/>
      <c r="L4333" s="967"/>
      <c r="M4333" s="970"/>
      <c r="N4333" s="967"/>
      <c r="O4333" s="970"/>
      <c r="P4333" s="967"/>
      <c r="Q4333" s="970"/>
      <c r="R4333" s="967"/>
      <c r="S4333" s="970"/>
      <c r="T4333" s="967"/>
      <c r="U4333" s="970"/>
      <c r="V4333" s="967"/>
      <c r="W4333" s="970"/>
      <c r="X4333" s="1261"/>
      <c r="Y4333" s="967"/>
      <c r="Z4333" s="1032"/>
    </row>
    <row r="4334" spans="1:26" ht="12.6" hidden="1" customHeight="1" outlineLevel="2">
      <c r="A4334" s="1351">
        <v>44533</v>
      </c>
      <c r="B4334" s="1163" t="s">
        <v>5698</v>
      </c>
      <c r="C4334" s="955" t="s">
        <v>10075</v>
      </c>
      <c r="D4334" s="966"/>
      <c r="E4334" s="977" t="s">
        <v>5700</v>
      </c>
      <c r="F4334" s="972"/>
      <c r="G4334" s="970"/>
      <c r="H4334" s="967"/>
      <c r="I4334" s="970"/>
      <c r="J4334" s="967"/>
      <c r="K4334" s="970"/>
      <c r="L4334" s="967"/>
      <c r="M4334" s="970"/>
      <c r="N4334" s="967"/>
      <c r="O4334" s="970"/>
      <c r="P4334" s="967"/>
      <c r="Q4334" s="970"/>
      <c r="R4334" s="967"/>
      <c r="S4334" s="970"/>
      <c r="T4334" s="967"/>
      <c r="U4334" s="970"/>
      <c r="V4334" s="967"/>
      <c r="W4334" s="970"/>
      <c r="X4334" s="1261"/>
      <c r="Y4334" s="967"/>
      <c r="Z4334" s="1032"/>
    </row>
    <row r="4335" spans="1:26" ht="12.6" hidden="1" customHeight="1" outlineLevel="2">
      <c r="A4335" s="1351">
        <v>44533</v>
      </c>
      <c r="B4335" s="1163" t="s">
        <v>10076</v>
      </c>
      <c r="C4335" s="955" t="s">
        <v>10077</v>
      </c>
      <c r="D4335" s="966"/>
      <c r="E4335" s="968"/>
      <c r="F4335" s="972"/>
      <c r="G4335" s="970"/>
      <c r="H4335" s="967"/>
      <c r="I4335" s="970"/>
      <c r="J4335" s="967"/>
      <c r="K4335" s="970"/>
      <c r="L4335" s="967"/>
      <c r="M4335" s="970"/>
      <c r="N4335" s="967"/>
      <c r="O4335" s="970"/>
      <c r="P4335" s="967"/>
      <c r="Q4335" s="970"/>
      <c r="R4335" s="974" t="s">
        <v>5700</v>
      </c>
      <c r="S4335" s="970"/>
      <c r="T4335" s="967"/>
      <c r="U4335" s="970"/>
      <c r="V4335" s="967"/>
      <c r="W4335" s="970"/>
      <c r="X4335" s="1261"/>
      <c r="Y4335" s="967"/>
      <c r="Z4335" s="1032"/>
    </row>
    <row r="4336" spans="1:26" ht="25.2" hidden="1" customHeight="1" outlineLevel="2">
      <c r="A4336" s="1351">
        <v>44533</v>
      </c>
      <c r="B4336" s="1163" t="s">
        <v>5698</v>
      </c>
      <c r="C4336" s="955" t="s">
        <v>10078</v>
      </c>
      <c r="D4336" s="966"/>
      <c r="E4336" s="977" t="s">
        <v>5700</v>
      </c>
      <c r="F4336" s="972"/>
      <c r="G4336" s="970"/>
      <c r="H4336" s="967"/>
      <c r="I4336" s="970"/>
      <c r="J4336" s="967"/>
      <c r="K4336" s="973" t="s">
        <v>5700</v>
      </c>
      <c r="L4336" s="967"/>
      <c r="M4336" s="970"/>
      <c r="N4336" s="967"/>
      <c r="O4336" s="970"/>
      <c r="P4336" s="967"/>
      <c r="Q4336" s="970"/>
      <c r="R4336" s="967"/>
      <c r="S4336" s="970"/>
      <c r="T4336" s="967"/>
      <c r="U4336" s="970"/>
      <c r="V4336" s="967"/>
      <c r="W4336" s="970"/>
      <c r="X4336" s="1261"/>
      <c r="Y4336" s="967"/>
      <c r="Z4336" s="1032"/>
    </row>
    <row r="4337" spans="1:26" ht="12.6" hidden="1" customHeight="1" outlineLevel="2">
      <c r="A4337" s="1351">
        <v>44533</v>
      </c>
      <c r="B4337" s="1163" t="s">
        <v>5698</v>
      </c>
      <c r="C4337" s="955" t="s">
        <v>10079</v>
      </c>
      <c r="D4337" s="966"/>
      <c r="E4337" s="968"/>
      <c r="F4337" s="972"/>
      <c r="G4337" s="970"/>
      <c r="H4337" s="967"/>
      <c r="I4337" s="970"/>
      <c r="J4337" s="967"/>
      <c r="K4337" s="970"/>
      <c r="L4337" s="967"/>
      <c r="M4337" s="970"/>
      <c r="N4337" s="967"/>
      <c r="O4337" s="970"/>
      <c r="P4337" s="967"/>
      <c r="Q4337" s="970"/>
      <c r="R4337" s="967"/>
      <c r="S4337" s="970"/>
      <c r="T4337" s="974" t="s">
        <v>5700</v>
      </c>
      <c r="U4337" s="970"/>
      <c r="V4337" s="967"/>
      <c r="W4337" s="970"/>
      <c r="X4337" s="1261"/>
      <c r="Y4337" s="967"/>
      <c r="Z4337" s="1032"/>
    </row>
    <row r="4338" spans="1:26" ht="12.6" hidden="1" customHeight="1" outlineLevel="2">
      <c r="A4338" s="1351">
        <v>44533</v>
      </c>
      <c r="B4338" s="1163" t="s">
        <v>5698</v>
      </c>
      <c r="C4338" s="955" t="s">
        <v>10080</v>
      </c>
      <c r="D4338" s="966"/>
      <c r="E4338" s="968"/>
      <c r="F4338" s="969" t="s">
        <v>5700</v>
      </c>
      <c r="G4338" s="970"/>
      <c r="H4338" s="967"/>
      <c r="I4338" s="970"/>
      <c r="J4338" s="967"/>
      <c r="K4338" s="970"/>
      <c r="L4338" s="967"/>
      <c r="M4338" s="970"/>
      <c r="N4338" s="967"/>
      <c r="O4338" s="970"/>
      <c r="P4338" s="967"/>
      <c r="Q4338" s="970"/>
      <c r="R4338" s="967"/>
      <c r="S4338" s="970"/>
      <c r="T4338" s="967"/>
      <c r="U4338" s="970"/>
      <c r="V4338" s="967"/>
      <c r="W4338" s="970"/>
      <c r="X4338" s="1261"/>
      <c r="Y4338" s="967"/>
      <c r="Z4338" s="1032"/>
    </row>
    <row r="4339" spans="1:26" ht="12.6" hidden="1" customHeight="1" outlineLevel="2">
      <c r="A4339" s="1351">
        <v>44533</v>
      </c>
      <c r="B4339" s="1163" t="s">
        <v>5698</v>
      </c>
      <c r="C4339" s="955" t="s">
        <v>10081</v>
      </c>
      <c r="D4339" s="966"/>
      <c r="E4339" s="968"/>
      <c r="F4339" s="972"/>
      <c r="G4339" s="970"/>
      <c r="H4339" s="967"/>
      <c r="I4339" s="970"/>
      <c r="J4339" s="967"/>
      <c r="K4339" s="970"/>
      <c r="L4339" s="967"/>
      <c r="M4339" s="970"/>
      <c r="N4339" s="974" t="s">
        <v>5700</v>
      </c>
      <c r="O4339" s="970"/>
      <c r="P4339" s="967"/>
      <c r="Q4339" s="970"/>
      <c r="R4339" s="967"/>
      <c r="S4339" s="970"/>
      <c r="T4339" s="967"/>
      <c r="U4339" s="970"/>
      <c r="V4339" s="967"/>
      <c r="W4339" s="970"/>
      <c r="X4339" s="1261"/>
      <c r="Y4339" s="967"/>
      <c r="Z4339" s="1032"/>
    </row>
    <row r="4340" spans="1:26" ht="12.6" hidden="1" customHeight="1" outlineLevel="2">
      <c r="A4340" s="1351">
        <v>44533</v>
      </c>
      <c r="B4340" s="1163" t="s">
        <v>5698</v>
      </c>
      <c r="C4340" s="955" t="s">
        <v>10082</v>
      </c>
      <c r="D4340" s="966"/>
      <c r="E4340" s="968"/>
      <c r="F4340" s="969" t="s">
        <v>5700</v>
      </c>
      <c r="G4340" s="970"/>
      <c r="H4340" s="967"/>
      <c r="I4340" s="970"/>
      <c r="J4340" s="967"/>
      <c r="K4340" s="970"/>
      <c r="L4340" s="967"/>
      <c r="M4340" s="970"/>
      <c r="N4340" s="967"/>
      <c r="O4340" s="970"/>
      <c r="P4340" s="967"/>
      <c r="Q4340" s="970"/>
      <c r="R4340" s="967"/>
      <c r="S4340" s="970"/>
      <c r="T4340" s="967"/>
      <c r="U4340" s="970"/>
      <c r="V4340" s="967"/>
      <c r="W4340" s="970"/>
      <c r="X4340" s="1261"/>
      <c r="Y4340" s="967"/>
      <c r="Z4340" s="1032"/>
    </row>
    <row r="4341" spans="1:26" ht="12.6" hidden="1" customHeight="1" outlineLevel="2">
      <c r="A4341" s="1351">
        <v>44533</v>
      </c>
      <c r="B4341" s="1163" t="s">
        <v>10083</v>
      </c>
      <c r="C4341" s="1163" t="s">
        <v>10084</v>
      </c>
      <c r="D4341" s="966"/>
      <c r="E4341" s="968"/>
      <c r="F4341" s="969" t="s">
        <v>5700</v>
      </c>
      <c r="G4341" s="970"/>
      <c r="H4341" s="967"/>
      <c r="I4341" s="970"/>
      <c r="J4341" s="967"/>
      <c r="K4341" s="970"/>
      <c r="L4341" s="967"/>
      <c r="M4341" s="970"/>
      <c r="N4341" s="967"/>
      <c r="O4341" s="970"/>
      <c r="P4341" s="967"/>
      <c r="Q4341" s="970"/>
      <c r="R4341" s="967"/>
      <c r="S4341" s="970"/>
      <c r="T4341" s="967"/>
      <c r="U4341" s="970"/>
      <c r="V4341" s="967"/>
      <c r="W4341" s="970"/>
      <c r="X4341" s="1261"/>
      <c r="Y4341" s="967"/>
      <c r="Z4341" s="1032"/>
    </row>
    <row r="4342" spans="1:26" ht="25.2" hidden="1" customHeight="1" outlineLevel="2">
      <c r="A4342" s="1351">
        <v>44533</v>
      </c>
      <c r="B4342" s="1163" t="s">
        <v>5698</v>
      </c>
      <c r="C4342" s="993" t="s">
        <v>10085</v>
      </c>
      <c r="D4342" s="966"/>
      <c r="E4342" s="968"/>
      <c r="F4342" s="972"/>
      <c r="G4342" s="970"/>
      <c r="H4342" s="967"/>
      <c r="I4342" s="970"/>
      <c r="J4342" s="967"/>
      <c r="K4342" s="970"/>
      <c r="L4342" s="967"/>
      <c r="M4342" s="970"/>
      <c r="N4342" s="967"/>
      <c r="O4342" s="970"/>
      <c r="P4342" s="967"/>
      <c r="Q4342" s="970"/>
      <c r="R4342" s="974" t="s">
        <v>5700</v>
      </c>
      <c r="S4342" s="970"/>
      <c r="T4342" s="967"/>
      <c r="U4342" s="970"/>
      <c r="V4342" s="967"/>
      <c r="W4342" s="970"/>
      <c r="X4342" s="1261"/>
      <c r="Y4342" s="967"/>
      <c r="Z4342" s="1032"/>
    </row>
    <row r="4343" spans="1:26" ht="12.6" hidden="1" customHeight="1" outlineLevel="2">
      <c r="A4343" s="1351">
        <v>44533</v>
      </c>
      <c r="B4343" s="1163" t="s">
        <v>5698</v>
      </c>
      <c r="C4343" s="1163" t="s">
        <v>10086</v>
      </c>
      <c r="D4343" s="966"/>
      <c r="E4343" s="968"/>
      <c r="F4343" s="969" t="s">
        <v>5700</v>
      </c>
      <c r="G4343" s="970"/>
      <c r="H4343" s="967"/>
      <c r="I4343" s="973" t="s">
        <v>5700</v>
      </c>
      <c r="J4343" s="967"/>
      <c r="K4343" s="970"/>
      <c r="L4343" s="967"/>
      <c r="M4343" s="973" t="s">
        <v>5700</v>
      </c>
      <c r="N4343" s="967"/>
      <c r="O4343" s="970"/>
      <c r="P4343" s="967"/>
      <c r="Q4343" s="970"/>
      <c r="R4343" s="967"/>
      <c r="S4343" s="970"/>
      <c r="T4343" s="967"/>
      <c r="U4343" s="970"/>
      <c r="V4343" s="967"/>
      <c r="W4343" s="970"/>
      <c r="X4343" s="1261"/>
      <c r="Y4343" s="967"/>
      <c r="Z4343" s="1032"/>
    </row>
    <row r="4344" spans="1:26" ht="25.2" hidden="1" customHeight="1" outlineLevel="2">
      <c r="A4344" s="1351">
        <v>44533</v>
      </c>
      <c r="B4344" s="1163" t="s">
        <v>5698</v>
      </c>
      <c r="C4344" s="993" t="s">
        <v>10087</v>
      </c>
      <c r="D4344" s="966"/>
      <c r="E4344" s="977" t="s">
        <v>5700</v>
      </c>
      <c r="F4344" s="972"/>
      <c r="G4344" s="970"/>
      <c r="H4344" s="967"/>
      <c r="I4344" s="970"/>
      <c r="J4344" s="967"/>
      <c r="K4344" s="970"/>
      <c r="L4344" s="967"/>
      <c r="M4344" s="970"/>
      <c r="N4344" s="967"/>
      <c r="O4344" s="970"/>
      <c r="P4344" s="967"/>
      <c r="Q4344" s="970"/>
      <c r="R4344" s="967"/>
      <c r="S4344" s="970"/>
      <c r="T4344" s="967"/>
      <c r="U4344" s="970"/>
      <c r="V4344" s="967"/>
      <c r="W4344" s="970"/>
      <c r="X4344" s="1261"/>
      <c r="Y4344" s="967"/>
      <c r="Z4344" s="1032"/>
    </row>
    <row r="4345" spans="1:26" ht="12.6" customHeight="1" outlineLevel="1" collapsed="1">
      <c r="A4345" s="1352">
        <v>44536</v>
      </c>
      <c r="B4345" s="1163" t="s">
        <v>5698</v>
      </c>
      <c r="C4345" s="1163" t="s">
        <v>10088</v>
      </c>
      <c r="D4345" s="966"/>
      <c r="E4345" s="968"/>
      <c r="F4345" s="972"/>
      <c r="G4345" s="970"/>
      <c r="H4345" s="967"/>
      <c r="I4345" s="970"/>
      <c r="J4345" s="967"/>
      <c r="K4345" s="970"/>
      <c r="L4345" s="967"/>
      <c r="M4345" s="970"/>
      <c r="N4345" s="967"/>
      <c r="O4345" s="970"/>
      <c r="P4345" s="967"/>
      <c r="Q4345" s="970"/>
      <c r="R4345" s="967"/>
      <c r="S4345" s="970"/>
      <c r="T4345" s="967"/>
      <c r="U4345" s="970"/>
      <c r="V4345" s="967"/>
      <c r="W4345" s="970"/>
      <c r="X4345" s="1261"/>
      <c r="Y4345" s="967"/>
      <c r="Z4345" s="1032"/>
    </row>
    <row r="4346" spans="1:26" ht="25.2" hidden="1" customHeight="1" outlineLevel="2">
      <c r="A4346" s="1352">
        <v>44536</v>
      </c>
      <c r="B4346" s="1163" t="s">
        <v>5698</v>
      </c>
      <c r="C4346" s="993" t="s">
        <v>10089</v>
      </c>
      <c r="D4346" s="966"/>
      <c r="E4346" s="977" t="s">
        <v>5700</v>
      </c>
      <c r="F4346" s="972"/>
      <c r="G4346" s="970"/>
      <c r="H4346" s="967"/>
      <c r="I4346" s="970"/>
      <c r="J4346" s="967"/>
      <c r="K4346" s="970"/>
      <c r="L4346" s="967"/>
      <c r="M4346" s="970"/>
      <c r="N4346" s="967"/>
      <c r="O4346" s="970"/>
      <c r="P4346" s="967"/>
      <c r="Q4346" s="970"/>
      <c r="R4346" s="967"/>
      <c r="S4346" s="970"/>
      <c r="T4346" s="967"/>
      <c r="U4346" s="970"/>
      <c r="V4346" s="967"/>
      <c r="W4346" s="970"/>
      <c r="X4346" s="1261"/>
      <c r="Y4346" s="967"/>
      <c r="Z4346" s="1032"/>
    </row>
    <row r="4347" spans="1:26" ht="25.2" hidden="1" customHeight="1" outlineLevel="2">
      <c r="A4347" s="1352">
        <v>44536</v>
      </c>
      <c r="B4347" s="1163" t="s">
        <v>5698</v>
      </c>
      <c r="C4347" s="993" t="s">
        <v>10090</v>
      </c>
      <c r="D4347" s="966"/>
      <c r="E4347" s="977" t="s">
        <v>5700</v>
      </c>
      <c r="F4347" s="972"/>
      <c r="G4347" s="970"/>
      <c r="H4347" s="967"/>
      <c r="I4347" s="970"/>
      <c r="J4347" s="967"/>
      <c r="K4347" s="973" t="s">
        <v>5700</v>
      </c>
      <c r="L4347" s="967"/>
      <c r="M4347" s="970"/>
      <c r="N4347" s="967"/>
      <c r="O4347" s="970"/>
      <c r="P4347" s="967"/>
      <c r="Q4347" s="970"/>
      <c r="R4347" s="967"/>
      <c r="S4347" s="970"/>
      <c r="T4347" s="967"/>
      <c r="U4347" s="970"/>
      <c r="V4347" s="967"/>
      <c r="W4347" s="970"/>
      <c r="X4347" s="1261"/>
      <c r="Y4347" s="967"/>
      <c r="Z4347" s="1032"/>
    </row>
    <row r="4348" spans="1:26" ht="12.6" hidden="1" customHeight="1" outlineLevel="2">
      <c r="A4348" s="1352">
        <v>44536</v>
      </c>
      <c r="B4348" s="1163" t="s">
        <v>5706</v>
      </c>
      <c r="C4348" s="1163" t="s">
        <v>10091</v>
      </c>
      <c r="D4348" s="966"/>
      <c r="E4348" s="968"/>
      <c r="F4348" s="972"/>
      <c r="G4348" s="970"/>
      <c r="H4348" s="967"/>
      <c r="I4348" s="970"/>
      <c r="J4348" s="967"/>
      <c r="K4348" s="970"/>
      <c r="L4348" s="967"/>
      <c r="M4348" s="970"/>
      <c r="N4348" s="967"/>
      <c r="O4348" s="970"/>
      <c r="P4348" s="967"/>
      <c r="Q4348" s="970"/>
      <c r="R4348" s="967"/>
      <c r="S4348" s="970"/>
      <c r="T4348" s="974" t="s">
        <v>5700</v>
      </c>
      <c r="U4348" s="970"/>
      <c r="V4348" s="967"/>
      <c r="W4348" s="970"/>
      <c r="X4348" s="1261"/>
      <c r="Y4348" s="967"/>
      <c r="Z4348" s="1032"/>
    </row>
    <row r="4349" spans="1:26" ht="12.6" hidden="1" customHeight="1" outlineLevel="2">
      <c r="A4349" s="1352">
        <v>44536</v>
      </c>
      <c r="B4349" s="1163" t="s">
        <v>5698</v>
      </c>
      <c r="C4349" s="1163" t="s">
        <v>10092</v>
      </c>
      <c r="D4349" s="975" t="s">
        <v>5700</v>
      </c>
      <c r="E4349" s="968"/>
      <c r="F4349" s="972"/>
      <c r="G4349" s="970"/>
      <c r="H4349" s="967"/>
      <c r="I4349" s="970"/>
      <c r="J4349" s="967"/>
      <c r="K4349" s="970"/>
      <c r="L4349" s="967"/>
      <c r="M4349" s="970"/>
      <c r="N4349" s="967"/>
      <c r="O4349" s="970"/>
      <c r="P4349" s="967"/>
      <c r="Q4349" s="970"/>
      <c r="R4349" s="967"/>
      <c r="S4349" s="970"/>
      <c r="T4349" s="967"/>
      <c r="U4349" s="970"/>
      <c r="V4349" s="967"/>
      <c r="W4349" s="970"/>
      <c r="X4349" s="1261"/>
      <c r="Y4349" s="967"/>
      <c r="Z4349" s="1032"/>
    </row>
    <row r="4350" spans="1:26" ht="12.6" hidden="1" customHeight="1" outlineLevel="2">
      <c r="A4350" s="1352">
        <v>44536</v>
      </c>
      <c r="B4350" s="1163" t="s">
        <v>5698</v>
      </c>
      <c r="C4350" s="1163" t="s">
        <v>10093</v>
      </c>
      <c r="D4350" s="975" t="s">
        <v>5700</v>
      </c>
      <c r="E4350" s="968"/>
      <c r="F4350" s="972"/>
      <c r="G4350" s="970"/>
      <c r="H4350" s="967"/>
      <c r="I4350" s="970"/>
      <c r="J4350" s="967"/>
      <c r="K4350" s="970"/>
      <c r="L4350" s="967"/>
      <c r="M4350" s="970"/>
      <c r="N4350" s="967"/>
      <c r="O4350" s="970"/>
      <c r="P4350" s="967"/>
      <c r="Q4350" s="970"/>
      <c r="R4350" s="967"/>
      <c r="S4350" s="970"/>
      <c r="T4350" s="967"/>
      <c r="U4350" s="970"/>
      <c r="V4350" s="967"/>
      <c r="W4350" s="970"/>
      <c r="X4350" s="1261"/>
      <c r="Y4350" s="967"/>
      <c r="Z4350" s="1032"/>
    </row>
    <row r="4351" spans="1:26" ht="12.6" hidden="1" customHeight="1" outlineLevel="2">
      <c r="A4351" s="1352">
        <v>44536</v>
      </c>
      <c r="B4351" s="1163" t="s">
        <v>5698</v>
      </c>
      <c r="C4351" s="1163" t="s">
        <v>10094</v>
      </c>
      <c r="D4351" s="966"/>
      <c r="E4351" s="977" t="s">
        <v>5700</v>
      </c>
      <c r="F4351" s="969" t="s">
        <v>5700</v>
      </c>
      <c r="G4351" s="970"/>
      <c r="H4351" s="967"/>
      <c r="I4351" s="970"/>
      <c r="J4351" s="967"/>
      <c r="K4351" s="970"/>
      <c r="L4351" s="967"/>
      <c r="M4351" s="970"/>
      <c r="N4351" s="967"/>
      <c r="O4351" s="970"/>
      <c r="P4351" s="967"/>
      <c r="Q4351" s="970"/>
      <c r="R4351" s="967"/>
      <c r="S4351" s="970"/>
      <c r="T4351" s="967"/>
      <c r="U4351" s="970"/>
      <c r="V4351" s="967"/>
      <c r="W4351" s="970"/>
      <c r="X4351" s="1261"/>
      <c r="Y4351" s="967"/>
      <c r="Z4351" s="1032"/>
    </row>
    <row r="4352" spans="1:26" ht="25.2" hidden="1" customHeight="1" outlineLevel="2">
      <c r="A4352" s="1352">
        <v>44536</v>
      </c>
      <c r="B4352" s="1163" t="s">
        <v>5698</v>
      </c>
      <c r="C4352" s="993" t="s">
        <v>10095</v>
      </c>
      <c r="D4352" s="966"/>
      <c r="E4352" s="977" t="s">
        <v>5700</v>
      </c>
      <c r="F4352" s="972"/>
      <c r="G4352" s="970"/>
      <c r="H4352" s="967"/>
      <c r="I4352" s="970"/>
      <c r="J4352" s="967"/>
      <c r="K4352" s="970"/>
      <c r="L4352" s="967"/>
      <c r="M4352" s="970"/>
      <c r="N4352" s="967"/>
      <c r="O4352" s="970"/>
      <c r="P4352" s="967"/>
      <c r="Q4352" s="970"/>
      <c r="R4352" s="967"/>
      <c r="S4352" s="970"/>
      <c r="T4352" s="967"/>
      <c r="U4352" s="970"/>
      <c r="V4352" s="967"/>
      <c r="W4352" s="970"/>
      <c r="X4352" s="1261"/>
      <c r="Y4352" s="967"/>
      <c r="Z4352" s="1032"/>
    </row>
    <row r="4353" spans="1:26" ht="25.2" hidden="1" customHeight="1" outlineLevel="2">
      <c r="A4353" s="1352">
        <v>44536</v>
      </c>
      <c r="B4353" s="1163" t="s">
        <v>5698</v>
      </c>
      <c r="C4353" s="955" t="s">
        <v>10096</v>
      </c>
      <c r="D4353" s="966"/>
      <c r="E4353" s="977" t="s">
        <v>5700</v>
      </c>
      <c r="F4353" s="972"/>
      <c r="G4353" s="970"/>
      <c r="H4353" s="967"/>
      <c r="I4353" s="970"/>
      <c r="J4353" s="967"/>
      <c r="K4353" s="970"/>
      <c r="L4353" s="967"/>
      <c r="M4353" s="970"/>
      <c r="N4353" s="967"/>
      <c r="O4353" s="970"/>
      <c r="P4353" s="967"/>
      <c r="Q4353" s="970"/>
      <c r="R4353" s="967"/>
      <c r="S4353" s="970"/>
      <c r="T4353" s="967"/>
      <c r="U4353" s="970"/>
      <c r="V4353" s="967"/>
      <c r="W4353" s="970"/>
      <c r="X4353" s="1261"/>
      <c r="Y4353" s="967"/>
      <c r="Z4353" s="1032"/>
    </row>
    <row r="4354" spans="1:26" ht="63" hidden="1" customHeight="1" outlineLevel="2">
      <c r="A4354" s="1352">
        <v>44536</v>
      </c>
      <c r="B4354" s="1163" t="s">
        <v>5706</v>
      </c>
      <c r="C4354" s="955" t="s">
        <v>10097</v>
      </c>
      <c r="D4354" s="975" t="s">
        <v>5700</v>
      </c>
      <c r="E4354" s="968"/>
      <c r="F4354" s="972"/>
      <c r="G4354" s="970"/>
      <c r="H4354" s="967"/>
      <c r="I4354" s="970"/>
      <c r="J4354" s="967"/>
      <c r="K4354" s="970"/>
      <c r="L4354" s="967"/>
      <c r="M4354" s="970"/>
      <c r="N4354" s="967"/>
      <c r="O4354" s="970"/>
      <c r="P4354" s="967"/>
      <c r="Q4354" s="970"/>
      <c r="R4354" s="967"/>
      <c r="S4354" s="970"/>
      <c r="T4354" s="967"/>
      <c r="U4354" s="970"/>
      <c r="V4354" s="967"/>
      <c r="W4354" s="970"/>
      <c r="X4354" s="1261"/>
      <c r="Y4354" s="967"/>
      <c r="Z4354" s="1032"/>
    </row>
    <row r="4355" spans="1:26" ht="25.2" hidden="1" customHeight="1" outlineLevel="2">
      <c r="A4355" s="1352">
        <v>44536</v>
      </c>
      <c r="B4355" s="1163" t="s">
        <v>5698</v>
      </c>
      <c r="C4355" s="955" t="s">
        <v>10098</v>
      </c>
      <c r="D4355" s="966"/>
      <c r="E4355" s="968"/>
      <c r="F4355" s="969" t="s">
        <v>5700</v>
      </c>
      <c r="G4355" s="970"/>
      <c r="H4355" s="967"/>
      <c r="I4355" s="970"/>
      <c r="J4355" s="967"/>
      <c r="K4355" s="970"/>
      <c r="L4355" s="967"/>
      <c r="M4355" s="970"/>
      <c r="N4355" s="967"/>
      <c r="O4355" s="973" t="s">
        <v>5700</v>
      </c>
      <c r="P4355" s="967"/>
      <c r="Q4355" s="970"/>
      <c r="R4355" s="967"/>
      <c r="S4355" s="970"/>
      <c r="T4355" s="967"/>
      <c r="U4355" s="970"/>
      <c r="V4355" s="967"/>
      <c r="W4355" s="970"/>
      <c r="X4355" s="1261"/>
      <c r="Y4355" s="967"/>
      <c r="Z4355" s="1032"/>
    </row>
    <row r="4356" spans="1:26" ht="12.6" hidden="1" customHeight="1" outlineLevel="2">
      <c r="A4356" s="1352">
        <v>44536</v>
      </c>
      <c r="B4356" s="1163" t="s">
        <v>5698</v>
      </c>
      <c r="C4356" s="955" t="s">
        <v>10099</v>
      </c>
      <c r="D4356" s="966"/>
      <c r="E4356" s="968"/>
      <c r="F4356" s="972"/>
      <c r="G4356" s="970"/>
      <c r="H4356" s="967"/>
      <c r="I4356" s="970"/>
      <c r="J4356" s="967"/>
      <c r="K4356" s="970"/>
      <c r="L4356" s="967"/>
      <c r="M4356" s="970"/>
      <c r="N4356" s="967"/>
      <c r="O4356" s="970"/>
      <c r="P4356" s="967"/>
      <c r="Q4356" s="970"/>
      <c r="R4356" s="967"/>
      <c r="S4356" s="970"/>
      <c r="T4356" s="967"/>
      <c r="U4356" s="970"/>
      <c r="V4356" s="967"/>
      <c r="W4356" s="970"/>
      <c r="X4356" s="1261"/>
      <c r="Y4356" s="967"/>
      <c r="Z4356" s="1032"/>
    </row>
    <row r="4357" spans="1:26" ht="12.6" customHeight="1" outlineLevel="1" collapsed="1">
      <c r="A4357" s="1353">
        <v>44537</v>
      </c>
      <c r="B4357" s="1163" t="s">
        <v>5698</v>
      </c>
      <c r="C4357" s="955" t="s">
        <v>10100</v>
      </c>
      <c r="D4357" s="966"/>
      <c r="E4357" s="968"/>
      <c r="F4357" s="969" t="s">
        <v>5700</v>
      </c>
      <c r="G4357" s="970"/>
      <c r="H4357" s="967"/>
      <c r="I4357" s="970"/>
      <c r="J4357" s="967"/>
      <c r="K4357" s="970"/>
      <c r="L4357" s="967"/>
      <c r="M4357" s="970"/>
      <c r="N4357" s="967"/>
      <c r="O4357" s="970"/>
      <c r="P4357" s="967"/>
      <c r="Q4357" s="970"/>
      <c r="R4357" s="967"/>
      <c r="S4357" s="970"/>
      <c r="T4357" s="967"/>
      <c r="U4357" s="970"/>
      <c r="V4357" s="967"/>
      <c r="W4357" s="970"/>
      <c r="X4357" s="1261"/>
      <c r="Y4357" s="967"/>
      <c r="Z4357" s="1032"/>
    </row>
    <row r="4358" spans="1:26" ht="12.6" hidden="1" customHeight="1" outlineLevel="2">
      <c r="A4358" s="1353">
        <v>44537</v>
      </c>
      <c r="B4358" s="1163" t="s">
        <v>5698</v>
      </c>
      <c r="C4358" s="955" t="s">
        <v>10101</v>
      </c>
      <c r="D4358" s="966"/>
      <c r="E4358" s="968"/>
      <c r="F4358" s="969" t="s">
        <v>5700</v>
      </c>
      <c r="G4358" s="970"/>
      <c r="H4358" s="967"/>
      <c r="I4358" s="970"/>
      <c r="J4358" s="967"/>
      <c r="K4358" s="970"/>
      <c r="L4358" s="967"/>
      <c r="M4358" s="970"/>
      <c r="N4358" s="967"/>
      <c r="O4358" s="970"/>
      <c r="P4358" s="967"/>
      <c r="Q4358" s="970"/>
      <c r="R4358" s="967"/>
      <c r="S4358" s="970"/>
      <c r="T4358" s="967"/>
      <c r="U4358" s="970"/>
      <c r="V4358" s="967"/>
      <c r="W4358" s="970"/>
      <c r="X4358" s="1261"/>
      <c r="Y4358" s="967"/>
      <c r="Z4358" s="1032"/>
    </row>
    <row r="4359" spans="1:26" ht="12.6" hidden="1" customHeight="1" outlineLevel="2">
      <c r="A4359" s="1353">
        <v>44537</v>
      </c>
      <c r="B4359" s="1163" t="s">
        <v>5698</v>
      </c>
      <c r="C4359" s="955" t="s">
        <v>10102</v>
      </c>
      <c r="D4359" s="966"/>
      <c r="E4359" s="968"/>
      <c r="F4359" s="972"/>
      <c r="G4359" s="973" t="s">
        <v>5700</v>
      </c>
      <c r="H4359" s="967"/>
      <c r="I4359" s="970"/>
      <c r="J4359" s="967"/>
      <c r="K4359" s="970"/>
      <c r="L4359" s="967"/>
      <c r="M4359" s="970"/>
      <c r="N4359" s="967"/>
      <c r="O4359" s="970"/>
      <c r="P4359" s="967"/>
      <c r="Q4359" s="970"/>
      <c r="R4359" s="967"/>
      <c r="S4359" s="970"/>
      <c r="T4359" s="967"/>
      <c r="U4359" s="970"/>
      <c r="V4359" s="967"/>
      <c r="W4359" s="970"/>
      <c r="X4359" s="1261"/>
      <c r="Y4359" s="967"/>
      <c r="Z4359" s="1032"/>
    </row>
    <row r="4360" spans="1:26" ht="12.6" hidden="1" customHeight="1" outlineLevel="2">
      <c r="A4360" s="1353">
        <v>44537</v>
      </c>
      <c r="B4360" s="1163" t="s">
        <v>5698</v>
      </c>
      <c r="C4360" s="955" t="s">
        <v>10103</v>
      </c>
      <c r="D4360" s="966"/>
      <c r="E4360" s="968"/>
      <c r="F4360" s="972"/>
      <c r="G4360" s="970"/>
      <c r="H4360" s="967"/>
      <c r="I4360" s="970"/>
      <c r="J4360" s="967"/>
      <c r="K4360" s="970"/>
      <c r="L4360" s="967"/>
      <c r="M4360" s="970"/>
      <c r="N4360" s="967"/>
      <c r="O4360" s="973" t="s">
        <v>5700</v>
      </c>
      <c r="P4360" s="967"/>
      <c r="Q4360" s="970"/>
      <c r="R4360" s="967"/>
      <c r="S4360" s="970"/>
      <c r="T4360" s="967"/>
      <c r="U4360" s="970"/>
      <c r="V4360" s="967"/>
      <c r="W4360" s="970"/>
      <c r="X4360" s="1261"/>
      <c r="Y4360" s="967"/>
      <c r="Z4360" s="1032"/>
    </row>
    <row r="4361" spans="1:26" ht="12.6" hidden="1" customHeight="1" outlineLevel="2">
      <c r="A4361" s="1353">
        <v>44537</v>
      </c>
      <c r="B4361" s="1163" t="s">
        <v>5698</v>
      </c>
      <c r="C4361" s="955" t="s">
        <v>10104</v>
      </c>
      <c r="D4361" s="966"/>
      <c r="E4361" s="968"/>
      <c r="F4361" s="969" t="s">
        <v>5700</v>
      </c>
      <c r="G4361" s="970"/>
      <c r="H4361" s="967"/>
      <c r="I4361" s="970"/>
      <c r="J4361" s="967"/>
      <c r="K4361" s="970"/>
      <c r="L4361" s="967"/>
      <c r="M4361" s="970"/>
      <c r="N4361" s="967"/>
      <c r="O4361" s="970"/>
      <c r="P4361" s="967"/>
      <c r="Q4361" s="970"/>
      <c r="R4361" s="967"/>
      <c r="S4361" s="970"/>
      <c r="T4361" s="967"/>
      <c r="U4361" s="970"/>
      <c r="V4361" s="974" t="s">
        <v>5700</v>
      </c>
      <c r="W4361" s="970"/>
      <c r="X4361" s="1261"/>
      <c r="Y4361" s="967"/>
      <c r="Z4361" s="1032"/>
    </row>
    <row r="4362" spans="1:26" ht="25.2" hidden="1" customHeight="1" outlineLevel="2">
      <c r="A4362" s="1353">
        <v>44537</v>
      </c>
      <c r="B4362" s="1163" t="s">
        <v>5698</v>
      </c>
      <c r="C4362" s="955" t="s">
        <v>10105</v>
      </c>
      <c r="D4362" s="966"/>
      <c r="E4362" s="968"/>
      <c r="F4362" s="969" t="s">
        <v>5700</v>
      </c>
      <c r="G4362" s="970"/>
      <c r="H4362" s="967"/>
      <c r="I4362" s="970"/>
      <c r="J4362" s="967"/>
      <c r="K4362" s="970"/>
      <c r="L4362" s="967"/>
      <c r="M4362" s="970"/>
      <c r="N4362" s="967"/>
      <c r="O4362" s="970"/>
      <c r="P4362" s="967"/>
      <c r="Q4362" s="970"/>
      <c r="R4362" s="967"/>
      <c r="S4362" s="970"/>
      <c r="T4362" s="967"/>
      <c r="U4362" s="970"/>
      <c r="V4362" s="967"/>
      <c r="W4362" s="970"/>
      <c r="X4362" s="1261"/>
      <c r="Y4362" s="967"/>
      <c r="Z4362" s="1032"/>
    </row>
    <row r="4363" spans="1:26" ht="12.6" hidden="1" customHeight="1" outlineLevel="2">
      <c r="A4363" s="1353">
        <v>44537</v>
      </c>
      <c r="B4363" s="1163" t="s">
        <v>5698</v>
      </c>
      <c r="C4363" s="955" t="s">
        <v>10106</v>
      </c>
      <c r="D4363" s="975" t="s">
        <v>5700</v>
      </c>
      <c r="E4363" s="968"/>
      <c r="F4363" s="972"/>
      <c r="G4363" s="970"/>
      <c r="H4363" s="967"/>
      <c r="I4363" s="970"/>
      <c r="J4363" s="967"/>
      <c r="K4363" s="970"/>
      <c r="L4363" s="967"/>
      <c r="M4363" s="970"/>
      <c r="N4363" s="967"/>
      <c r="O4363" s="970"/>
      <c r="P4363" s="967"/>
      <c r="Q4363" s="970"/>
      <c r="R4363" s="967"/>
      <c r="S4363" s="970"/>
      <c r="T4363" s="967"/>
      <c r="U4363" s="970"/>
      <c r="V4363" s="967"/>
      <c r="W4363" s="970"/>
      <c r="X4363" s="1261"/>
      <c r="Y4363" s="967"/>
      <c r="Z4363" s="1032"/>
    </row>
    <row r="4364" spans="1:26" ht="12.6" hidden="1" customHeight="1" outlineLevel="2">
      <c r="A4364" s="1353">
        <v>44537</v>
      </c>
      <c r="B4364" s="1163" t="s">
        <v>5698</v>
      </c>
      <c r="C4364" s="955" t="s">
        <v>10107</v>
      </c>
      <c r="D4364" s="966"/>
      <c r="E4364" s="968"/>
      <c r="F4364" s="972"/>
      <c r="G4364" s="970"/>
      <c r="H4364" s="967"/>
      <c r="I4364" s="970"/>
      <c r="J4364" s="967"/>
      <c r="K4364" s="970"/>
      <c r="L4364" s="967"/>
      <c r="M4364" s="970"/>
      <c r="N4364" s="967"/>
      <c r="O4364" s="970"/>
      <c r="P4364" s="974" t="s">
        <v>5700</v>
      </c>
      <c r="Q4364" s="970"/>
      <c r="R4364" s="967"/>
      <c r="S4364" s="970"/>
      <c r="T4364" s="967"/>
      <c r="U4364" s="970"/>
      <c r="V4364" s="967"/>
      <c r="W4364" s="970"/>
      <c r="X4364" s="1261"/>
      <c r="Y4364" s="967"/>
      <c r="Z4364" s="1032"/>
    </row>
    <row r="4365" spans="1:26" ht="12.6" hidden="1" customHeight="1" outlineLevel="2">
      <c r="A4365" s="1353">
        <v>44537</v>
      </c>
      <c r="B4365" s="1163" t="s">
        <v>5698</v>
      </c>
      <c r="C4365" s="955" t="s">
        <v>10108</v>
      </c>
      <c r="D4365" s="966"/>
      <c r="E4365" s="968"/>
      <c r="F4365" s="972"/>
      <c r="G4365" s="970"/>
      <c r="H4365" s="967"/>
      <c r="I4365" s="970"/>
      <c r="J4365" s="967"/>
      <c r="K4365" s="970"/>
      <c r="L4365" s="967"/>
      <c r="M4365" s="970"/>
      <c r="N4365" s="967"/>
      <c r="O4365" s="970"/>
      <c r="P4365" s="967"/>
      <c r="Q4365" s="970"/>
      <c r="R4365" s="974" t="s">
        <v>5700</v>
      </c>
      <c r="S4365" s="970"/>
      <c r="T4365" s="967"/>
      <c r="U4365" s="970"/>
      <c r="V4365" s="967"/>
      <c r="W4365" s="970"/>
      <c r="X4365" s="1261"/>
      <c r="Y4365" s="967"/>
      <c r="Z4365" s="1032"/>
    </row>
    <row r="4366" spans="1:26" ht="12.6" hidden="1" customHeight="1" outlineLevel="2">
      <c r="A4366" s="1353">
        <v>44537</v>
      </c>
      <c r="B4366" s="1163" t="s">
        <v>5698</v>
      </c>
      <c r="C4366" s="955" t="s">
        <v>10109</v>
      </c>
      <c r="D4366" s="966"/>
      <c r="E4366" s="968"/>
      <c r="F4366" s="972"/>
      <c r="G4366" s="973" t="s">
        <v>5700</v>
      </c>
      <c r="H4366" s="967"/>
      <c r="I4366" s="970"/>
      <c r="J4366" s="967"/>
      <c r="K4366" s="970"/>
      <c r="L4366" s="967"/>
      <c r="M4366" s="970"/>
      <c r="N4366" s="967"/>
      <c r="O4366" s="970"/>
      <c r="P4366" s="967"/>
      <c r="Q4366" s="970"/>
      <c r="R4366" s="967"/>
      <c r="S4366" s="970"/>
      <c r="T4366" s="967"/>
      <c r="U4366" s="970"/>
      <c r="V4366" s="967"/>
      <c r="W4366" s="970"/>
      <c r="X4366" s="1261"/>
      <c r="Y4366" s="967"/>
      <c r="Z4366" s="1032"/>
    </row>
    <row r="4367" spans="1:26" ht="25.2" hidden="1" customHeight="1" outlineLevel="2">
      <c r="A4367" s="1353">
        <v>44537</v>
      </c>
      <c r="B4367" s="1163" t="s">
        <v>5698</v>
      </c>
      <c r="C4367" s="955" t="s">
        <v>10110</v>
      </c>
      <c r="D4367" s="966"/>
      <c r="E4367" s="968"/>
      <c r="F4367" s="972"/>
      <c r="G4367" s="970"/>
      <c r="H4367" s="967"/>
      <c r="I4367" s="970"/>
      <c r="J4367" s="967"/>
      <c r="K4367" s="970"/>
      <c r="L4367" s="967"/>
      <c r="M4367" s="970"/>
      <c r="N4367" s="967"/>
      <c r="O4367" s="970"/>
      <c r="P4367" s="967"/>
      <c r="Q4367" s="973" t="s">
        <v>5700</v>
      </c>
      <c r="R4367" s="967"/>
      <c r="S4367" s="970"/>
      <c r="T4367" s="967"/>
      <c r="U4367" s="970"/>
      <c r="V4367" s="967"/>
      <c r="W4367" s="970"/>
      <c r="X4367" s="1261"/>
      <c r="Y4367" s="967"/>
      <c r="Z4367" s="1032"/>
    </row>
    <row r="4368" spans="1:26" ht="12.6" hidden="1" customHeight="1" outlineLevel="2">
      <c r="A4368" s="1353">
        <v>44537</v>
      </c>
      <c r="B4368" s="1163" t="s">
        <v>5698</v>
      </c>
      <c r="C4368" s="955" t="s">
        <v>10111</v>
      </c>
      <c r="D4368" s="966"/>
      <c r="E4368" s="968"/>
      <c r="F4368" s="969" t="s">
        <v>5700</v>
      </c>
      <c r="G4368" s="970"/>
      <c r="H4368" s="967"/>
      <c r="I4368" s="970"/>
      <c r="J4368" s="967"/>
      <c r="K4368" s="970"/>
      <c r="L4368" s="967"/>
      <c r="M4368" s="970"/>
      <c r="N4368" s="967"/>
      <c r="O4368" s="970"/>
      <c r="P4368" s="967"/>
      <c r="Q4368" s="970"/>
      <c r="R4368" s="967"/>
      <c r="S4368" s="970"/>
      <c r="T4368" s="967"/>
      <c r="U4368" s="970"/>
      <c r="V4368" s="967"/>
      <c r="W4368" s="970"/>
      <c r="X4368" s="1261"/>
      <c r="Y4368" s="967"/>
      <c r="Z4368" s="1032"/>
    </row>
    <row r="4369" spans="1:26" ht="12.6" hidden="1" customHeight="1" outlineLevel="2">
      <c r="A4369" s="1353">
        <v>44537</v>
      </c>
      <c r="B4369" s="1163" t="s">
        <v>5698</v>
      </c>
      <c r="C4369" s="955" t="s">
        <v>10112</v>
      </c>
      <c r="D4369" s="966"/>
      <c r="E4369" s="968"/>
      <c r="F4369" s="972"/>
      <c r="G4369" s="970"/>
      <c r="H4369" s="967"/>
      <c r="I4369" s="970"/>
      <c r="J4369" s="967"/>
      <c r="K4369" s="970"/>
      <c r="L4369" s="967"/>
      <c r="M4369" s="970"/>
      <c r="N4369" s="967"/>
      <c r="O4369" s="973" t="s">
        <v>5700</v>
      </c>
      <c r="P4369" s="967"/>
      <c r="Q4369" s="970"/>
      <c r="R4369" s="967"/>
      <c r="S4369" s="970"/>
      <c r="T4369" s="967"/>
      <c r="U4369" s="970"/>
      <c r="V4369" s="967"/>
      <c r="W4369" s="970"/>
      <c r="X4369" s="1261"/>
      <c r="Y4369" s="967"/>
      <c r="Z4369" s="1032"/>
    </row>
    <row r="4370" spans="1:26" ht="12.6" hidden="1" customHeight="1" outlineLevel="2">
      <c r="A4370" s="1353">
        <v>44537</v>
      </c>
      <c r="B4370" s="1163" t="s">
        <v>5698</v>
      </c>
      <c r="C4370" s="955" t="s">
        <v>10113</v>
      </c>
      <c r="D4370" s="966"/>
      <c r="E4370" s="968"/>
      <c r="F4370" s="972"/>
      <c r="G4370" s="970"/>
      <c r="H4370" s="967"/>
      <c r="I4370" s="970"/>
      <c r="J4370" s="967"/>
      <c r="K4370" s="970"/>
      <c r="L4370" s="967"/>
      <c r="M4370" s="970"/>
      <c r="N4370" s="967"/>
      <c r="O4370" s="970"/>
      <c r="P4370" s="967"/>
      <c r="Q4370" s="970"/>
      <c r="R4370" s="967"/>
      <c r="S4370" s="970"/>
      <c r="T4370" s="974" t="s">
        <v>5700</v>
      </c>
      <c r="U4370" s="970"/>
      <c r="V4370" s="967"/>
      <c r="W4370" s="970"/>
      <c r="X4370" s="1261"/>
      <c r="Y4370" s="967"/>
      <c r="Z4370" s="1032"/>
    </row>
    <row r="4371" spans="1:26" ht="12.6" hidden="1" customHeight="1" outlineLevel="2">
      <c r="A4371" s="1353">
        <v>44537</v>
      </c>
      <c r="B4371" s="1163" t="s">
        <v>10114</v>
      </c>
      <c r="C4371" s="955" t="s">
        <v>10115</v>
      </c>
      <c r="D4371" s="975" t="s">
        <v>5700</v>
      </c>
      <c r="E4371" s="968"/>
      <c r="F4371" s="972"/>
      <c r="G4371" s="970"/>
      <c r="H4371" s="967"/>
      <c r="I4371" s="970"/>
      <c r="J4371" s="967"/>
      <c r="K4371" s="970"/>
      <c r="L4371" s="967"/>
      <c r="M4371" s="970"/>
      <c r="N4371" s="967"/>
      <c r="O4371" s="970"/>
      <c r="P4371" s="967"/>
      <c r="Q4371" s="970"/>
      <c r="R4371" s="967"/>
      <c r="S4371" s="970"/>
      <c r="T4371" s="967"/>
      <c r="U4371" s="970"/>
      <c r="V4371" s="967"/>
      <c r="W4371" s="970"/>
      <c r="X4371" s="1261"/>
      <c r="Y4371" s="967"/>
      <c r="Z4371" s="1032"/>
    </row>
    <row r="4372" spans="1:26" ht="12.6" hidden="1" customHeight="1" outlineLevel="2">
      <c r="A4372" s="1353">
        <v>44537</v>
      </c>
      <c r="B4372" s="1163" t="s">
        <v>5698</v>
      </c>
      <c r="C4372" s="955" t="s">
        <v>10116</v>
      </c>
      <c r="D4372" s="966"/>
      <c r="E4372" s="968"/>
      <c r="F4372" s="969" t="s">
        <v>5700</v>
      </c>
      <c r="G4372" s="970"/>
      <c r="H4372" s="967"/>
      <c r="I4372" s="970"/>
      <c r="J4372" s="967"/>
      <c r="K4372" s="970"/>
      <c r="L4372" s="967"/>
      <c r="M4372" s="970"/>
      <c r="N4372" s="967"/>
      <c r="O4372" s="970"/>
      <c r="P4372" s="967"/>
      <c r="Q4372" s="970"/>
      <c r="R4372" s="967"/>
      <c r="S4372" s="970"/>
      <c r="T4372" s="967"/>
      <c r="U4372" s="970"/>
      <c r="V4372" s="967"/>
      <c r="W4372" s="970"/>
      <c r="X4372" s="1261"/>
      <c r="Y4372" s="967"/>
      <c r="Z4372" s="1032"/>
    </row>
    <row r="4373" spans="1:26" ht="12.6" customHeight="1" outlineLevel="1" collapsed="1">
      <c r="A4373" s="1354">
        <v>44538</v>
      </c>
      <c r="B4373" s="1163" t="s">
        <v>5698</v>
      </c>
      <c r="C4373" s="955" t="s">
        <v>10117</v>
      </c>
      <c r="D4373" s="966"/>
      <c r="E4373" s="968"/>
      <c r="F4373" s="972"/>
      <c r="G4373" s="970"/>
      <c r="H4373" s="967"/>
      <c r="I4373" s="970"/>
      <c r="J4373" s="967"/>
      <c r="K4373" s="970"/>
      <c r="L4373" s="967"/>
      <c r="M4373" s="970"/>
      <c r="N4373" s="967"/>
      <c r="O4373" s="970"/>
      <c r="P4373" s="967"/>
      <c r="Q4373" s="970"/>
      <c r="R4373" s="974" t="s">
        <v>5700</v>
      </c>
      <c r="S4373" s="970"/>
      <c r="T4373" s="967"/>
      <c r="U4373" s="970"/>
      <c r="V4373" s="967"/>
      <c r="W4373" s="970"/>
      <c r="X4373" s="1261"/>
      <c r="Y4373" s="967"/>
      <c r="Z4373" s="1032"/>
    </row>
    <row r="4374" spans="1:26" ht="12.6" hidden="1" customHeight="1" outlineLevel="2">
      <c r="A4374" s="1354">
        <v>44538</v>
      </c>
      <c r="B4374" s="1163" t="s">
        <v>5698</v>
      </c>
      <c r="C4374" s="955" t="s">
        <v>10118</v>
      </c>
      <c r="D4374" s="966"/>
      <c r="E4374" s="968"/>
      <c r="F4374" s="972"/>
      <c r="G4374" s="970"/>
      <c r="H4374" s="967"/>
      <c r="I4374" s="970"/>
      <c r="J4374" s="967"/>
      <c r="K4374" s="970"/>
      <c r="L4374" s="967"/>
      <c r="M4374" s="970"/>
      <c r="N4374" s="967"/>
      <c r="O4374" s="970"/>
      <c r="P4374" s="967"/>
      <c r="Q4374" s="970"/>
      <c r="R4374" s="974" t="s">
        <v>5700</v>
      </c>
      <c r="S4374" s="970"/>
      <c r="T4374" s="967"/>
      <c r="U4374" s="970"/>
      <c r="V4374" s="967"/>
      <c r="W4374" s="970"/>
      <c r="X4374" s="1261"/>
      <c r="Y4374" s="967"/>
      <c r="Z4374" s="1032"/>
    </row>
    <row r="4375" spans="1:26" ht="12.6" hidden="1" customHeight="1" outlineLevel="2">
      <c r="A4375" s="1354">
        <v>44538</v>
      </c>
      <c r="B4375" s="1163" t="s">
        <v>5698</v>
      </c>
      <c r="C4375" s="955" t="s">
        <v>10119</v>
      </c>
      <c r="D4375" s="975" t="s">
        <v>5700</v>
      </c>
      <c r="E4375" s="968"/>
      <c r="F4375" s="972"/>
      <c r="G4375" s="970"/>
      <c r="H4375" s="967"/>
      <c r="I4375" s="970"/>
      <c r="J4375" s="967"/>
      <c r="K4375" s="970"/>
      <c r="L4375" s="967"/>
      <c r="M4375" s="970"/>
      <c r="N4375" s="967"/>
      <c r="O4375" s="970"/>
      <c r="P4375" s="967"/>
      <c r="Q4375" s="970"/>
      <c r="R4375" s="967"/>
      <c r="S4375" s="970"/>
      <c r="T4375" s="967"/>
      <c r="U4375" s="970"/>
      <c r="V4375" s="967"/>
      <c r="W4375" s="970"/>
      <c r="X4375" s="1261"/>
      <c r="Y4375" s="967"/>
      <c r="Z4375" s="1032"/>
    </row>
    <row r="4376" spans="1:26" ht="12.6" hidden="1" customHeight="1" outlineLevel="2">
      <c r="A4376" s="1354">
        <v>44538</v>
      </c>
      <c r="B4376" s="1163" t="s">
        <v>5723</v>
      </c>
      <c r="C4376" s="955" t="s">
        <v>10120</v>
      </c>
      <c r="D4376" s="966"/>
      <c r="E4376" s="977" t="s">
        <v>5700</v>
      </c>
      <c r="F4376" s="972"/>
      <c r="G4376" s="970"/>
      <c r="H4376" s="967"/>
      <c r="I4376" s="970"/>
      <c r="J4376" s="967"/>
      <c r="K4376" s="970"/>
      <c r="L4376" s="967"/>
      <c r="M4376" s="970"/>
      <c r="N4376" s="967"/>
      <c r="O4376" s="970"/>
      <c r="P4376" s="967"/>
      <c r="Q4376" s="970"/>
      <c r="R4376" s="967"/>
      <c r="S4376" s="970"/>
      <c r="T4376" s="967"/>
      <c r="U4376" s="970"/>
      <c r="V4376" s="974" t="s">
        <v>5700</v>
      </c>
      <c r="W4376" s="970"/>
      <c r="X4376" s="1261"/>
      <c r="Y4376" s="967"/>
      <c r="Z4376" s="1032"/>
    </row>
    <row r="4377" spans="1:26" ht="12.6" hidden="1" customHeight="1" outlineLevel="2">
      <c r="A4377" s="1354">
        <v>44538</v>
      </c>
      <c r="B4377" s="1163" t="s">
        <v>5698</v>
      </c>
      <c r="C4377" s="955" t="s">
        <v>10121</v>
      </c>
      <c r="D4377" s="966"/>
      <c r="E4377" s="968"/>
      <c r="F4377" s="972"/>
      <c r="G4377" s="970"/>
      <c r="H4377" s="967"/>
      <c r="I4377" s="970"/>
      <c r="J4377" s="967"/>
      <c r="K4377" s="970"/>
      <c r="L4377" s="967"/>
      <c r="M4377" s="970"/>
      <c r="N4377" s="967"/>
      <c r="O4377" s="970"/>
      <c r="P4377" s="967"/>
      <c r="Q4377" s="970"/>
      <c r="R4377" s="974" t="s">
        <v>5700</v>
      </c>
      <c r="S4377" s="970"/>
      <c r="T4377" s="967"/>
      <c r="U4377" s="970"/>
      <c r="V4377" s="967"/>
      <c r="W4377" s="970"/>
      <c r="X4377" s="1261"/>
      <c r="Y4377" s="967"/>
      <c r="Z4377" s="1032"/>
    </row>
    <row r="4378" spans="1:26" ht="12.6" hidden="1" customHeight="1" outlineLevel="2">
      <c r="A4378" s="1354">
        <v>44538</v>
      </c>
      <c r="B4378" s="1163" t="s">
        <v>5698</v>
      </c>
      <c r="C4378" s="955" t="s">
        <v>10122</v>
      </c>
      <c r="D4378" s="966"/>
      <c r="E4378" s="968"/>
      <c r="F4378" s="972"/>
      <c r="G4378" s="970"/>
      <c r="H4378" s="974" t="s">
        <v>5700</v>
      </c>
      <c r="I4378" s="970"/>
      <c r="J4378" s="967"/>
      <c r="K4378" s="970"/>
      <c r="L4378" s="967"/>
      <c r="M4378" s="970"/>
      <c r="N4378" s="967"/>
      <c r="O4378" s="970"/>
      <c r="P4378" s="967"/>
      <c r="Q4378" s="970"/>
      <c r="R4378" s="967"/>
      <c r="S4378" s="970"/>
      <c r="T4378" s="967"/>
      <c r="U4378" s="970"/>
      <c r="V4378" s="967"/>
      <c r="W4378" s="970"/>
      <c r="X4378" s="1261"/>
      <c r="Y4378" s="967"/>
      <c r="Z4378" s="1032"/>
    </row>
    <row r="4379" spans="1:26" ht="12.6" hidden="1" customHeight="1" outlineLevel="2">
      <c r="A4379" s="1354">
        <v>44538</v>
      </c>
      <c r="B4379" s="1163" t="s">
        <v>5698</v>
      </c>
      <c r="C4379" s="955" t="s">
        <v>10123</v>
      </c>
      <c r="D4379" s="975" t="s">
        <v>5700</v>
      </c>
      <c r="E4379" s="968"/>
      <c r="F4379" s="972"/>
      <c r="G4379" s="970"/>
      <c r="H4379" s="967"/>
      <c r="I4379" s="970"/>
      <c r="J4379" s="967"/>
      <c r="K4379" s="970"/>
      <c r="L4379" s="967"/>
      <c r="M4379" s="970"/>
      <c r="N4379" s="967"/>
      <c r="O4379" s="970"/>
      <c r="P4379" s="967"/>
      <c r="Q4379" s="970"/>
      <c r="R4379" s="967"/>
      <c r="S4379" s="970"/>
      <c r="T4379" s="967"/>
      <c r="U4379" s="970"/>
      <c r="V4379" s="967"/>
      <c r="W4379" s="970"/>
      <c r="X4379" s="1261"/>
      <c r="Y4379" s="967"/>
      <c r="Z4379" s="1032"/>
    </row>
    <row r="4380" spans="1:26" ht="12.6" hidden="1" customHeight="1" outlineLevel="2">
      <c r="A4380" s="1354">
        <v>44538</v>
      </c>
      <c r="B4380" s="1163" t="s">
        <v>5698</v>
      </c>
      <c r="C4380" s="955" t="s">
        <v>10124</v>
      </c>
      <c r="D4380" s="966"/>
      <c r="E4380" s="968"/>
      <c r="F4380" s="972"/>
      <c r="G4380" s="970"/>
      <c r="H4380" s="967"/>
      <c r="I4380" s="970"/>
      <c r="J4380" s="967"/>
      <c r="K4380" s="970"/>
      <c r="L4380" s="967"/>
      <c r="M4380" s="970"/>
      <c r="N4380" s="967"/>
      <c r="O4380" s="970"/>
      <c r="P4380" s="974" t="s">
        <v>5700</v>
      </c>
      <c r="Q4380" s="970"/>
      <c r="R4380" s="967"/>
      <c r="S4380" s="970"/>
      <c r="T4380" s="967"/>
      <c r="U4380" s="970"/>
      <c r="V4380" s="967"/>
      <c r="W4380" s="970"/>
      <c r="X4380" s="1261"/>
      <c r="Y4380" s="967"/>
      <c r="Z4380" s="1032"/>
    </row>
    <row r="4381" spans="1:26" ht="12.6" hidden="1" customHeight="1" outlineLevel="2">
      <c r="A4381" s="1354">
        <v>44538</v>
      </c>
      <c r="B4381" s="1163" t="s">
        <v>5698</v>
      </c>
      <c r="C4381" s="955" t="s">
        <v>10125</v>
      </c>
      <c r="D4381" s="966"/>
      <c r="E4381" s="968"/>
      <c r="F4381" s="972"/>
      <c r="G4381" s="973" t="s">
        <v>5700</v>
      </c>
      <c r="H4381" s="967"/>
      <c r="I4381" s="970"/>
      <c r="J4381" s="967"/>
      <c r="K4381" s="970"/>
      <c r="L4381" s="967"/>
      <c r="M4381" s="970"/>
      <c r="N4381" s="967"/>
      <c r="O4381" s="970"/>
      <c r="P4381" s="967"/>
      <c r="Q4381" s="970"/>
      <c r="R4381" s="967"/>
      <c r="S4381" s="970"/>
      <c r="T4381" s="967"/>
      <c r="U4381" s="970"/>
      <c r="V4381" s="967"/>
      <c r="W4381" s="970"/>
      <c r="X4381" s="1261"/>
      <c r="Y4381" s="967"/>
      <c r="Z4381" s="1032"/>
    </row>
    <row r="4382" spans="1:26" ht="12.6" hidden="1" customHeight="1" outlineLevel="2">
      <c r="A4382" s="1354">
        <v>44538</v>
      </c>
      <c r="B4382" s="1163" t="s">
        <v>5698</v>
      </c>
      <c r="C4382" s="955" t="s">
        <v>10126</v>
      </c>
      <c r="D4382" s="966"/>
      <c r="E4382" s="968"/>
      <c r="F4382" s="972"/>
      <c r="G4382" s="970"/>
      <c r="H4382" s="967"/>
      <c r="I4382" s="970"/>
      <c r="J4382" s="967"/>
      <c r="K4382" s="970"/>
      <c r="L4382" s="967"/>
      <c r="M4382" s="970"/>
      <c r="N4382" s="967"/>
      <c r="O4382" s="970"/>
      <c r="P4382" s="967"/>
      <c r="Q4382" s="970"/>
      <c r="R4382" s="967"/>
      <c r="S4382" s="970"/>
      <c r="T4382" s="974" t="s">
        <v>5700</v>
      </c>
      <c r="U4382" s="970"/>
      <c r="V4382" s="967"/>
      <c r="W4382" s="970"/>
      <c r="X4382" s="1261"/>
      <c r="Y4382" s="967"/>
      <c r="Z4382" s="1032"/>
    </row>
    <row r="4383" spans="1:26" ht="12.6" hidden="1" customHeight="1" outlineLevel="2">
      <c r="A4383" s="1354">
        <v>44538</v>
      </c>
      <c r="B4383" s="1163" t="s">
        <v>5698</v>
      </c>
      <c r="C4383" s="955" t="s">
        <v>10127</v>
      </c>
      <c r="D4383" s="966"/>
      <c r="E4383" s="968"/>
      <c r="F4383" s="972"/>
      <c r="G4383" s="970"/>
      <c r="H4383" s="967"/>
      <c r="I4383" s="973" t="s">
        <v>5700</v>
      </c>
      <c r="J4383" s="967"/>
      <c r="K4383" s="970"/>
      <c r="L4383" s="967"/>
      <c r="M4383" s="970"/>
      <c r="N4383" s="967"/>
      <c r="O4383" s="970"/>
      <c r="P4383" s="967"/>
      <c r="Q4383" s="970"/>
      <c r="R4383" s="967"/>
      <c r="S4383" s="970"/>
      <c r="T4383" s="967"/>
      <c r="U4383" s="970"/>
      <c r="V4383" s="967"/>
      <c r="W4383" s="970"/>
      <c r="X4383" s="1261"/>
      <c r="Y4383" s="967"/>
      <c r="Z4383" s="1032"/>
    </row>
    <row r="4384" spans="1:26" ht="12.6" hidden="1" customHeight="1" outlineLevel="2">
      <c r="A4384" s="1354">
        <v>44538</v>
      </c>
      <c r="B4384" s="1163" t="s">
        <v>5698</v>
      </c>
      <c r="C4384" s="955" t="s">
        <v>10128</v>
      </c>
      <c r="D4384" s="966"/>
      <c r="E4384" s="977" t="s">
        <v>5700</v>
      </c>
      <c r="F4384" s="972"/>
      <c r="G4384" s="970"/>
      <c r="H4384" s="967"/>
      <c r="I4384" s="970"/>
      <c r="J4384" s="967"/>
      <c r="K4384" s="970"/>
      <c r="L4384" s="967"/>
      <c r="M4384" s="970"/>
      <c r="N4384" s="967"/>
      <c r="O4384" s="970"/>
      <c r="P4384" s="967"/>
      <c r="Q4384" s="970"/>
      <c r="R4384" s="967"/>
      <c r="S4384" s="970"/>
      <c r="T4384" s="967"/>
      <c r="U4384" s="970"/>
      <c r="V4384" s="967"/>
      <c r="W4384" s="970"/>
      <c r="X4384" s="1261"/>
      <c r="Y4384" s="967"/>
      <c r="Z4384" s="1032"/>
    </row>
    <row r="4385" spans="1:26" ht="12.6" hidden="1" customHeight="1" outlineLevel="2">
      <c r="A4385" s="1354">
        <v>44538</v>
      </c>
      <c r="B4385" s="1163" t="s">
        <v>5698</v>
      </c>
      <c r="C4385" s="955" t="s">
        <v>10129</v>
      </c>
      <c r="D4385" s="975" t="s">
        <v>5700</v>
      </c>
      <c r="E4385" s="968"/>
      <c r="F4385" s="972"/>
      <c r="G4385" s="970"/>
      <c r="H4385" s="967"/>
      <c r="I4385" s="970"/>
      <c r="J4385" s="967"/>
      <c r="K4385" s="970"/>
      <c r="L4385" s="967"/>
      <c r="M4385" s="970"/>
      <c r="N4385" s="967"/>
      <c r="O4385" s="970"/>
      <c r="P4385" s="967"/>
      <c r="Q4385" s="970"/>
      <c r="R4385" s="967"/>
      <c r="S4385" s="970"/>
      <c r="T4385" s="967"/>
      <c r="U4385" s="970"/>
      <c r="V4385" s="967"/>
      <c r="W4385" s="970"/>
      <c r="X4385" s="1261"/>
      <c r="Y4385" s="967"/>
      <c r="Z4385" s="1032"/>
    </row>
    <row r="4386" spans="1:26" ht="12.6" hidden="1" customHeight="1" outlineLevel="2">
      <c r="A4386" s="1354">
        <v>44538</v>
      </c>
      <c r="B4386" s="1163" t="s">
        <v>5698</v>
      </c>
      <c r="C4386" s="955" t="s">
        <v>10130</v>
      </c>
      <c r="D4386" s="966"/>
      <c r="E4386" s="968"/>
      <c r="F4386" s="972"/>
      <c r="G4386" s="970"/>
      <c r="H4386" s="967"/>
      <c r="I4386" s="970"/>
      <c r="J4386" s="967"/>
      <c r="K4386" s="970"/>
      <c r="L4386" s="967"/>
      <c r="M4386" s="970"/>
      <c r="N4386" s="967"/>
      <c r="O4386" s="973" t="s">
        <v>5700</v>
      </c>
      <c r="P4386" s="967"/>
      <c r="Q4386" s="970"/>
      <c r="R4386" s="967"/>
      <c r="S4386" s="970"/>
      <c r="T4386" s="967"/>
      <c r="U4386" s="970"/>
      <c r="V4386" s="967"/>
      <c r="W4386" s="970"/>
      <c r="X4386" s="1261"/>
      <c r="Y4386" s="967"/>
      <c r="Z4386" s="1032"/>
    </row>
    <row r="4387" spans="1:26" ht="25.2" hidden="1" customHeight="1" outlineLevel="2">
      <c r="A4387" s="1354">
        <v>44538</v>
      </c>
      <c r="B4387" s="1163" t="s">
        <v>5698</v>
      </c>
      <c r="C4387" s="955" t="s">
        <v>10131</v>
      </c>
      <c r="D4387" s="966"/>
      <c r="E4387" s="968"/>
      <c r="F4387" s="972"/>
      <c r="G4387" s="970"/>
      <c r="H4387" s="967"/>
      <c r="I4387" s="970"/>
      <c r="J4387" s="967"/>
      <c r="K4387" s="973" t="s">
        <v>5700</v>
      </c>
      <c r="L4387" s="967"/>
      <c r="M4387" s="970"/>
      <c r="N4387" s="967"/>
      <c r="O4387" s="970"/>
      <c r="P4387" s="967"/>
      <c r="Q4387" s="970"/>
      <c r="R4387" s="974" t="s">
        <v>5700</v>
      </c>
      <c r="S4387" s="970"/>
      <c r="T4387" s="967"/>
      <c r="U4387" s="970"/>
      <c r="V4387" s="967"/>
      <c r="W4387" s="970"/>
      <c r="X4387" s="1261"/>
      <c r="Y4387" s="967"/>
      <c r="Z4387" s="1032"/>
    </row>
    <row r="4388" spans="1:26" ht="12.6" customHeight="1" outlineLevel="1" collapsed="1">
      <c r="A4388" s="985">
        <v>44539</v>
      </c>
      <c r="B4388" s="1163" t="s">
        <v>5745</v>
      </c>
      <c r="C4388" s="955" t="s">
        <v>10132</v>
      </c>
      <c r="D4388" s="966"/>
      <c r="E4388" s="968"/>
      <c r="F4388" s="969" t="s">
        <v>5700</v>
      </c>
      <c r="G4388" s="970"/>
      <c r="H4388" s="967"/>
      <c r="I4388" s="970"/>
      <c r="J4388" s="967"/>
      <c r="K4388" s="970"/>
      <c r="L4388" s="967"/>
      <c r="M4388" s="970"/>
      <c r="N4388" s="967"/>
      <c r="O4388" s="970"/>
      <c r="P4388" s="967"/>
      <c r="Q4388" s="970"/>
      <c r="R4388" s="967"/>
      <c r="S4388" s="970"/>
      <c r="T4388" s="967"/>
      <c r="U4388" s="970"/>
      <c r="V4388" s="967"/>
      <c r="W4388" s="970"/>
      <c r="X4388" s="1261"/>
      <c r="Y4388" s="967"/>
      <c r="Z4388" s="1032"/>
    </row>
    <row r="4389" spans="1:26" ht="12.6" hidden="1" customHeight="1" outlineLevel="2">
      <c r="A4389" s="985">
        <v>44539</v>
      </c>
      <c r="B4389" s="1163" t="s">
        <v>5698</v>
      </c>
      <c r="C4389" s="955" t="s">
        <v>10133</v>
      </c>
      <c r="D4389" s="975" t="s">
        <v>5700</v>
      </c>
      <c r="E4389" s="968"/>
      <c r="F4389" s="972"/>
      <c r="G4389" s="970"/>
      <c r="H4389" s="967"/>
      <c r="I4389" s="970"/>
      <c r="J4389" s="967"/>
      <c r="K4389" s="970"/>
      <c r="L4389" s="967"/>
      <c r="M4389" s="970"/>
      <c r="N4389" s="967"/>
      <c r="O4389" s="970"/>
      <c r="P4389" s="967"/>
      <c r="Q4389" s="970"/>
      <c r="R4389" s="967"/>
      <c r="S4389" s="970"/>
      <c r="T4389" s="967"/>
      <c r="U4389" s="970"/>
      <c r="V4389" s="967"/>
      <c r="W4389" s="970"/>
      <c r="X4389" s="1261"/>
      <c r="Y4389" s="967"/>
      <c r="Z4389" s="1333" t="s">
        <v>9868</v>
      </c>
    </row>
    <row r="4390" spans="1:26" ht="12.6" hidden="1" customHeight="1" outlineLevel="2">
      <c r="A4390" s="985">
        <v>44539</v>
      </c>
      <c r="B4390" s="1163" t="s">
        <v>5698</v>
      </c>
      <c r="C4390" s="955" t="s">
        <v>10134</v>
      </c>
      <c r="D4390" s="966"/>
      <c r="E4390" s="968"/>
      <c r="F4390" s="969" t="s">
        <v>5700</v>
      </c>
      <c r="G4390" s="970"/>
      <c r="H4390" s="967"/>
      <c r="I4390" s="970"/>
      <c r="J4390" s="967"/>
      <c r="K4390" s="970"/>
      <c r="L4390" s="967"/>
      <c r="M4390" s="970"/>
      <c r="N4390" s="967"/>
      <c r="O4390" s="970"/>
      <c r="P4390" s="967"/>
      <c r="Q4390" s="970"/>
      <c r="R4390" s="967"/>
      <c r="S4390" s="970"/>
      <c r="T4390" s="967"/>
      <c r="U4390" s="970"/>
      <c r="V4390" s="967"/>
      <c r="W4390" s="970"/>
      <c r="X4390" s="1261"/>
      <c r="Y4390" s="967"/>
      <c r="Z4390" s="1032"/>
    </row>
    <row r="4391" spans="1:26" ht="12.6" hidden="1" customHeight="1" outlineLevel="2">
      <c r="A4391" s="985">
        <v>44539</v>
      </c>
      <c r="B4391" s="1163" t="s">
        <v>5698</v>
      </c>
      <c r="C4391" s="955" t="s">
        <v>10135</v>
      </c>
      <c r="D4391" s="966"/>
      <c r="E4391" s="968"/>
      <c r="F4391" s="972"/>
      <c r="G4391" s="970"/>
      <c r="H4391" s="967"/>
      <c r="I4391" s="973" t="s">
        <v>5700</v>
      </c>
      <c r="J4391" s="967"/>
      <c r="K4391" s="970"/>
      <c r="L4391" s="967"/>
      <c r="M4391" s="970"/>
      <c r="N4391" s="967"/>
      <c r="O4391" s="970"/>
      <c r="P4391" s="967"/>
      <c r="Q4391" s="970"/>
      <c r="R4391" s="967"/>
      <c r="S4391" s="970"/>
      <c r="T4391" s="967"/>
      <c r="U4391" s="970"/>
      <c r="V4391" s="967"/>
      <c r="W4391" s="970"/>
      <c r="X4391" s="1261"/>
      <c r="Y4391" s="967"/>
      <c r="Z4391" s="1032"/>
    </row>
    <row r="4392" spans="1:26" ht="12.6" hidden="1" customHeight="1" outlineLevel="2">
      <c r="A4392" s="985">
        <v>44539</v>
      </c>
      <c r="B4392" s="1163" t="s">
        <v>5698</v>
      </c>
      <c r="C4392" s="955" t="s">
        <v>10136</v>
      </c>
      <c r="D4392" s="966"/>
      <c r="E4392" s="968"/>
      <c r="F4392" s="969" t="s">
        <v>5700</v>
      </c>
      <c r="G4392" s="970"/>
      <c r="H4392" s="967"/>
      <c r="I4392" s="970"/>
      <c r="J4392" s="967"/>
      <c r="K4392" s="970"/>
      <c r="L4392" s="967"/>
      <c r="M4392" s="970"/>
      <c r="N4392" s="967"/>
      <c r="O4392" s="970"/>
      <c r="P4392" s="967"/>
      <c r="Q4392" s="970"/>
      <c r="R4392" s="967"/>
      <c r="S4392" s="970"/>
      <c r="T4392" s="967"/>
      <c r="U4392" s="970"/>
      <c r="V4392" s="967"/>
      <c r="W4392" s="970"/>
      <c r="X4392" s="1261"/>
      <c r="Y4392" s="967"/>
      <c r="Z4392" s="1032"/>
    </row>
    <row r="4393" spans="1:26" ht="25.2" hidden="1" customHeight="1" outlineLevel="2">
      <c r="A4393" s="985">
        <v>44539</v>
      </c>
      <c r="B4393" s="1163" t="s">
        <v>5698</v>
      </c>
      <c r="C4393" s="955" t="s">
        <v>10137</v>
      </c>
      <c r="D4393" s="966"/>
      <c r="E4393" s="968"/>
      <c r="F4393" s="969" t="s">
        <v>5700</v>
      </c>
      <c r="G4393" s="970"/>
      <c r="H4393" s="967"/>
      <c r="I4393" s="970"/>
      <c r="J4393" s="967"/>
      <c r="K4393" s="973" t="s">
        <v>5700</v>
      </c>
      <c r="L4393" s="967"/>
      <c r="M4393" s="973" t="s">
        <v>5700</v>
      </c>
      <c r="N4393" s="967"/>
      <c r="O4393" s="970"/>
      <c r="P4393" s="967"/>
      <c r="Q4393" s="970"/>
      <c r="R4393" s="967"/>
      <c r="S4393" s="970"/>
      <c r="T4393" s="974" t="s">
        <v>5700</v>
      </c>
      <c r="U4393" s="970"/>
      <c r="V4393" s="967"/>
      <c r="W4393" s="970"/>
      <c r="X4393" s="1261"/>
      <c r="Y4393" s="967"/>
      <c r="Z4393" s="1032"/>
    </row>
    <row r="4394" spans="1:26" ht="12.6" hidden="1" customHeight="1" outlineLevel="2">
      <c r="A4394" s="985">
        <v>44539</v>
      </c>
      <c r="B4394" s="1163" t="s">
        <v>5698</v>
      </c>
      <c r="C4394" s="955" t="s">
        <v>10138</v>
      </c>
      <c r="D4394" s="966"/>
      <c r="E4394" s="968"/>
      <c r="F4394" s="972"/>
      <c r="G4394" s="970"/>
      <c r="H4394" s="967"/>
      <c r="I4394" s="970"/>
      <c r="J4394" s="967"/>
      <c r="K4394" s="970"/>
      <c r="L4394" s="967"/>
      <c r="M4394" s="970"/>
      <c r="N4394" s="967"/>
      <c r="O4394" s="970"/>
      <c r="P4394" s="967"/>
      <c r="Q4394" s="970"/>
      <c r="R4394" s="967"/>
      <c r="S4394" s="970"/>
      <c r="T4394" s="974" t="s">
        <v>5700</v>
      </c>
      <c r="U4394" s="970"/>
      <c r="V4394" s="967"/>
      <c r="W4394" s="970"/>
      <c r="X4394" s="1261"/>
      <c r="Y4394" s="967"/>
      <c r="Z4394" s="1032"/>
    </row>
    <row r="4395" spans="1:26" ht="12.6" hidden="1" customHeight="1" outlineLevel="2">
      <c r="A4395" s="985">
        <v>44539</v>
      </c>
      <c r="B4395" s="1163" t="s">
        <v>5698</v>
      </c>
      <c r="C4395" s="955" t="s">
        <v>10139</v>
      </c>
      <c r="D4395" s="966"/>
      <c r="E4395" s="968"/>
      <c r="F4395" s="972"/>
      <c r="G4395" s="970"/>
      <c r="H4395" s="974" t="s">
        <v>5700</v>
      </c>
      <c r="I4395" s="970"/>
      <c r="J4395" s="967"/>
      <c r="K4395" s="970"/>
      <c r="L4395" s="967"/>
      <c r="M4395" s="970"/>
      <c r="N4395" s="967"/>
      <c r="O4395" s="970"/>
      <c r="P4395" s="967"/>
      <c r="Q4395" s="970"/>
      <c r="R4395" s="967"/>
      <c r="S4395" s="970"/>
      <c r="T4395" s="967"/>
      <c r="U4395" s="970"/>
      <c r="V4395" s="967"/>
      <c r="W4395" s="970"/>
      <c r="X4395" s="1261"/>
      <c r="Y4395" s="967"/>
      <c r="Z4395" s="1032"/>
    </row>
    <row r="4396" spans="1:26" ht="25.2" hidden="1" customHeight="1" outlineLevel="2">
      <c r="A4396" s="985">
        <v>44539</v>
      </c>
      <c r="B4396" s="1163" t="s">
        <v>5698</v>
      </c>
      <c r="C4396" s="955" t="s">
        <v>10140</v>
      </c>
      <c r="D4396" s="975" t="s">
        <v>8108</v>
      </c>
      <c r="E4396" s="968"/>
      <c r="F4396" s="969" t="s">
        <v>5700</v>
      </c>
      <c r="G4396" s="970"/>
      <c r="H4396" s="967"/>
      <c r="I4396" s="970"/>
      <c r="J4396" s="974" t="s">
        <v>5700</v>
      </c>
      <c r="K4396" s="970"/>
      <c r="L4396" s="967"/>
      <c r="M4396" s="970"/>
      <c r="N4396" s="967"/>
      <c r="O4396" s="970"/>
      <c r="P4396" s="967"/>
      <c r="Q4396" s="970"/>
      <c r="R4396" s="967"/>
      <c r="S4396" s="970"/>
      <c r="T4396" s="967"/>
      <c r="U4396" s="970"/>
      <c r="V4396" s="967"/>
      <c r="W4396" s="970"/>
      <c r="X4396" s="1261"/>
      <c r="Y4396" s="967"/>
      <c r="Z4396" s="1333" t="s">
        <v>9868</v>
      </c>
    </row>
    <row r="4397" spans="1:26" ht="25.2" hidden="1" customHeight="1" outlineLevel="2">
      <c r="A4397" s="985">
        <v>44539</v>
      </c>
      <c r="B4397" s="1163" t="s">
        <v>5698</v>
      </c>
      <c r="C4397" s="955" t="s">
        <v>10141</v>
      </c>
      <c r="D4397" s="966"/>
      <c r="E4397" s="977" t="s">
        <v>5700</v>
      </c>
      <c r="F4397" s="972"/>
      <c r="G4397" s="970"/>
      <c r="H4397" s="967"/>
      <c r="I4397" s="970"/>
      <c r="J4397" s="967"/>
      <c r="K4397" s="970"/>
      <c r="L4397" s="967"/>
      <c r="M4397" s="970"/>
      <c r="N4397" s="967"/>
      <c r="O4397" s="970"/>
      <c r="P4397" s="967"/>
      <c r="Q4397" s="970"/>
      <c r="R4397" s="967"/>
      <c r="S4397" s="970"/>
      <c r="T4397" s="967"/>
      <c r="U4397" s="970"/>
      <c r="V4397" s="967"/>
      <c r="W4397" s="970"/>
      <c r="X4397" s="1261"/>
      <c r="Y4397" s="967"/>
      <c r="Z4397" s="1032"/>
    </row>
    <row r="4398" spans="1:26" ht="12.6" hidden="1" customHeight="1" outlineLevel="2">
      <c r="A4398" s="985">
        <v>44539</v>
      </c>
      <c r="B4398" s="1163" t="s">
        <v>5698</v>
      </c>
      <c r="C4398" s="955" t="s">
        <v>10142</v>
      </c>
      <c r="D4398" s="966"/>
      <c r="E4398" s="977" t="s">
        <v>5700</v>
      </c>
      <c r="F4398" s="972"/>
      <c r="G4398" s="970"/>
      <c r="H4398" s="967"/>
      <c r="I4398" s="970"/>
      <c r="J4398" s="967"/>
      <c r="K4398" s="970"/>
      <c r="L4398" s="967"/>
      <c r="M4398" s="970"/>
      <c r="N4398" s="967"/>
      <c r="O4398" s="970"/>
      <c r="P4398" s="967"/>
      <c r="Q4398" s="970"/>
      <c r="R4398" s="967"/>
      <c r="S4398" s="970"/>
      <c r="T4398" s="967"/>
      <c r="U4398" s="970"/>
      <c r="V4398" s="967"/>
      <c r="W4398" s="970"/>
      <c r="X4398" s="1261"/>
      <c r="Y4398" s="967"/>
      <c r="Z4398" s="1032"/>
    </row>
    <row r="4399" spans="1:26" ht="12.6" hidden="1" customHeight="1" outlineLevel="2">
      <c r="A4399" s="985">
        <v>44539</v>
      </c>
      <c r="B4399" s="1163" t="s">
        <v>5698</v>
      </c>
      <c r="C4399" s="955" t="s">
        <v>10143</v>
      </c>
      <c r="D4399" s="966"/>
      <c r="E4399" s="977" t="s">
        <v>5700</v>
      </c>
      <c r="F4399" s="972"/>
      <c r="G4399" s="970"/>
      <c r="H4399" s="967"/>
      <c r="I4399" s="970"/>
      <c r="J4399" s="967"/>
      <c r="K4399" s="973" t="s">
        <v>5700</v>
      </c>
      <c r="L4399" s="967"/>
      <c r="M4399" s="970"/>
      <c r="N4399" s="967"/>
      <c r="O4399" s="970"/>
      <c r="P4399" s="967"/>
      <c r="Q4399" s="970"/>
      <c r="R4399" s="967"/>
      <c r="S4399" s="970"/>
      <c r="T4399" s="967"/>
      <c r="U4399" s="970"/>
      <c r="V4399" s="967"/>
      <c r="W4399" s="970"/>
      <c r="X4399" s="1261"/>
      <c r="Y4399" s="967"/>
      <c r="Z4399" s="1032"/>
    </row>
    <row r="4400" spans="1:26" ht="12.6" hidden="1" customHeight="1" outlineLevel="2">
      <c r="A4400" s="985">
        <v>44539</v>
      </c>
      <c r="B4400" s="1163" t="s">
        <v>5698</v>
      </c>
      <c r="C4400" s="955" t="s">
        <v>10144</v>
      </c>
      <c r="D4400" s="975" t="s">
        <v>5700</v>
      </c>
      <c r="E4400" s="968"/>
      <c r="F4400" s="972"/>
      <c r="G4400" s="970"/>
      <c r="H4400" s="967"/>
      <c r="I4400" s="970"/>
      <c r="J4400" s="967"/>
      <c r="K4400" s="970"/>
      <c r="L4400" s="967"/>
      <c r="M4400" s="970"/>
      <c r="N4400" s="967"/>
      <c r="O4400" s="970"/>
      <c r="P4400" s="967"/>
      <c r="Q4400" s="970"/>
      <c r="R4400" s="967"/>
      <c r="S4400" s="970"/>
      <c r="T4400" s="967"/>
      <c r="U4400" s="970"/>
      <c r="V4400" s="967"/>
      <c r="W4400" s="970"/>
      <c r="X4400" s="1261"/>
      <c r="Y4400" s="967"/>
      <c r="Z4400" s="1032"/>
    </row>
    <row r="4401" spans="1:26" ht="12.6" hidden="1" customHeight="1" outlineLevel="2">
      <c r="A4401" s="985">
        <v>44539</v>
      </c>
      <c r="B4401" s="1163" t="s">
        <v>5698</v>
      </c>
      <c r="C4401" s="955" t="s">
        <v>10145</v>
      </c>
      <c r="D4401" s="966"/>
      <c r="E4401" s="968"/>
      <c r="F4401" s="972"/>
      <c r="G4401" s="970"/>
      <c r="H4401" s="967"/>
      <c r="I4401" s="970"/>
      <c r="J4401" s="967"/>
      <c r="K4401" s="970"/>
      <c r="L4401" s="974" t="s">
        <v>5700</v>
      </c>
      <c r="M4401" s="970"/>
      <c r="N4401" s="967"/>
      <c r="O4401" s="970"/>
      <c r="P4401" s="967"/>
      <c r="Q4401" s="970"/>
      <c r="R4401" s="967"/>
      <c r="S4401" s="970"/>
      <c r="T4401" s="967"/>
      <c r="U4401" s="970"/>
      <c r="V4401" s="967"/>
      <c r="W4401" s="970"/>
      <c r="X4401" s="1261"/>
      <c r="Y4401" s="967"/>
      <c r="Z4401" s="1032"/>
    </row>
    <row r="4402" spans="1:26" ht="12.6" hidden="1" customHeight="1" outlineLevel="2">
      <c r="A4402" s="985">
        <v>44539</v>
      </c>
      <c r="B4402" s="1163" t="s">
        <v>5698</v>
      </c>
      <c r="C4402" s="955" t="s">
        <v>10146</v>
      </c>
      <c r="D4402" s="966"/>
      <c r="E4402" s="977" t="s">
        <v>5700</v>
      </c>
      <c r="F4402" s="972"/>
      <c r="G4402" s="970"/>
      <c r="H4402" s="967"/>
      <c r="I4402" s="973" t="s">
        <v>5700</v>
      </c>
      <c r="J4402" s="967"/>
      <c r="K4402" s="970"/>
      <c r="L4402" s="967"/>
      <c r="M4402" s="970"/>
      <c r="N4402" s="967"/>
      <c r="O4402" s="970"/>
      <c r="P4402" s="967"/>
      <c r="Q4402" s="970"/>
      <c r="R4402" s="967"/>
      <c r="S4402" s="970"/>
      <c r="T4402" s="967"/>
      <c r="U4402" s="970"/>
      <c r="V4402" s="967"/>
      <c r="W4402" s="970"/>
      <c r="X4402" s="1261"/>
      <c r="Y4402" s="967"/>
      <c r="Z4402" s="1032"/>
    </row>
    <row r="4403" spans="1:26" ht="12.6" hidden="1" customHeight="1" outlineLevel="2">
      <c r="A4403" s="985">
        <v>44539</v>
      </c>
      <c r="B4403" s="1163" t="s">
        <v>5698</v>
      </c>
      <c r="C4403" s="955" t="s">
        <v>10147</v>
      </c>
      <c r="D4403" s="966"/>
      <c r="E4403" s="968"/>
      <c r="F4403" s="972"/>
      <c r="G4403" s="970"/>
      <c r="H4403" s="967"/>
      <c r="I4403" s="970"/>
      <c r="J4403" s="974" t="s">
        <v>5700</v>
      </c>
      <c r="K4403" s="970"/>
      <c r="L4403" s="967"/>
      <c r="M4403" s="970"/>
      <c r="N4403" s="967"/>
      <c r="O4403" s="970"/>
      <c r="P4403" s="967"/>
      <c r="Q4403" s="970"/>
      <c r="R4403" s="967"/>
      <c r="S4403" s="970"/>
      <c r="T4403" s="967"/>
      <c r="U4403" s="970"/>
      <c r="V4403" s="967"/>
      <c r="W4403" s="970"/>
      <c r="X4403" s="1261"/>
      <c r="Y4403" s="967"/>
      <c r="Z4403" s="1032"/>
    </row>
    <row r="4404" spans="1:26" ht="12.6" hidden="1" customHeight="1" outlineLevel="2">
      <c r="A4404" s="985">
        <v>44539</v>
      </c>
      <c r="B4404" s="1163" t="s">
        <v>5698</v>
      </c>
      <c r="C4404" s="955" t="s">
        <v>10148</v>
      </c>
      <c r="D4404" s="966"/>
      <c r="E4404" s="968"/>
      <c r="F4404" s="972"/>
      <c r="G4404" s="970"/>
      <c r="H4404" s="967"/>
      <c r="I4404" s="970"/>
      <c r="J4404" s="967"/>
      <c r="K4404" s="970"/>
      <c r="L4404" s="967"/>
      <c r="M4404" s="970"/>
      <c r="N4404" s="967"/>
      <c r="O4404" s="970"/>
      <c r="P4404" s="967"/>
      <c r="Q4404" s="970"/>
      <c r="R4404" s="967"/>
      <c r="S4404" s="970"/>
      <c r="T4404" s="967"/>
      <c r="U4404" s="970"/>
      <c r="V4404" s="967"/>
      <c r="W4404" s="970"/>
      <c r="X4404" s="1261"/>
      <c r="Y4404" s="974" t="s">
        <v>5700</v>
      </c>
      <c r="Z4404" s="1032"/>
    </row>
    <row r="4405" spans="1:26" ht="12.6" hidden="1" customHeight="1" outlineLevel="2">
      <c r="A4405" s="985">
        <v>44539</v>
      </c>
      <c r="B4405" s="1163" t="s">
        <v>5698</v>
      </c>
      <c r="C4405" s="955" t="s">
        <v>10149</v>
      </c>
      <c r="D4405" s="966"/>
      <c r="E4405" s="977" t="s">
        <v>5700</v>
      </c>
      <c r="F4405" s="972"/>
      <c r="G4405" s="970"/>
      <c r="H4405" s="967"/>
      <c r="I4405" s="970"/>
      <c r="J4405" s="967"/>
      <c r="K4405" s="970"/>
      <c r="L4405" s="967"/>
      <c r="M4405" s="970"/>
      <c r="N4405" s="967"/>
      <c r="O4405" s="970"/>
      <c r="P4405" s="967"/>
      <c r="Q4405" s="970"/>
      <c r="R4405" s="967"/>
      <c r="S4405" s="970"/>
      <c r="T4405" s="967"/>
      <c r="U4405" s="970"/>
      <c r="V4405" s="967"/>
      <c r="W4405" s="970"/>
      <c r="X4405" s="1261"/>
      <c r="Y4405" s="967"/>
      <c r="Z4405" s="1032"/>
    </row>
    <row r="4406" spans="1:26" ht="12.6" hidden="1" customHeight="1" outlineLevel="2">
      <c r="A4406" s="985">
        <v>44539</v>
      </c>
      <c r="B4406" s="1163" t="s">
        <v>5698</v>
      </c>
      <c r="C4406" s="955" t="s">
        <v>10150</v>
      </c>
      <c r="D4406" s="966"/>
      <c r="E4406" s="968"/>
      <c r="F4406" s="969" t="s">
        <v>5700</v>
      </c>
      <c r="G4406" s="970"/>
      <c r="H4406" s="967"/>
      <c r="I4406" s="970"/>
      <c r="J4406" s="967"/>
      <c r="K4406" s="970"/>
      <c r="L4406" s="967"/>
      <c r="M4406" s="970"/>
      <c r="N4406" s="967"/>
      <c r="O4406" s="970"/>
      <c r="P4406" s="967"/>
      <c r="Q4406" s="970"/>
      <c r="R4406" s="967"/>
      <c r="S4406" s="970"/>
      <c r="T4406" s="967"/>
      <c r="U4406" s="970"/>
      <c r="V4406" s="967"/>
      <c r="W4406" s="970"/>
      <c r="X4406" s="1261"/>
      <c r="Y4406" s="967"/>
      <c r="Z4406" s="1032"/>
    </row>
    <row r="4407" spans="1:26" ht="12.6" hidden="1" customHeight="1" outlineLevel="2">
      <c r="A4407" s="985">
        <v>44539</v>
      </c>
      <c r="B4407" s="1163" t="s">
        <v>5698</v>
      </c>
      <c r="C4407" s="955" t="s">
        <v>10151</v>
      </c>
      <c r="D4407" s="966"/>
      <c r="E4407" s="968"/>
      <c r="F4407" s="972"/>
      <c r="G4407" s="970"/>
      <c r="H4407" s="967"/>
      <c r="I4407" s="970"/>
      <c r="J4407" s="967"/>
      <c r="K4407" s="970"/>
      <c r="L4407" s="967"/>
      <c r="M4407" s="970"/>
      <c r="N4407" s="967"/>
      <c r="O4407" s="970"/>
      <c r="P4407" s="967"/>
      <c r="Q4407" s="970"/>
      <c r="R4407" s="974" t="s">
        <v>5700</v>
      </c>
      <c r="S4407" s="970"/>
      <c r="T4407" s="967"/>
      <c r="U4407" s="970"/>
      <c r="V4407" s="967"/>
      <c r="W4407" s="970"/>
      <c r="X4407" s="1261"/>
      <c r="Y4407" s="967"/>
      <c r="Z4407" s="1032"/>
    </row>
    <row r="4408" spans="1:26" ht="12.6" customHeight="1" outlineLevel="1" collapsed="1">
      <c r="A4408" s="1355">
        <v>44540</v>
      </c>
      <c r="B4408" s="1163" t="s">
        <v>5745</v>
      </c>
      <c r="C4408" s="955" t="s">
        <v>10152</v>
      </c>
      <c r="D4408" s="975" t="s">
        <v>2368</v>
      </c>
      <c r="E4408" s="968"/>
      <c r="F4408" s="972"/>
      <c r="G4408" s="970"/>
      <c r="H4408" s="967"/>
      <c r="I4408" s="970"/>
      <c r="J4408" s="967"/>
      <c r="K4408" s="970"/>
      <c r="L4408" s="967"/>
      <c r="M4408" s="970"/>
      <c r="N4408" s="967"/>
      <c r="O4408" s="970"/>
      <c r="P4408" s="967"/>
      <c r="Q4408" s="970"/>
      <c r="R4408" s="967"/>
      <c r="S4408" s="970"/>
      <c r="T4408" s="967"/>
      <c r="U4408" s="970"/>
      <c r="V4408" s="967"/>
      <c r="W4408" s="970"/>
      <c r="X4408" s="1261"/>
      <c r="Y4408" s="967"/>
      <c r="Z4408" s="1032"/>
    </row>
    <row r="4409" spans="1:26" ht="12.6" hidden="1" customHeight="1" outlineLevel="2">
      <c r="A4409" s="1355">
        <v>44540</v>
      </c>
      <c r="B4409" s="1163" t="s">
        <v>10153</v>
      </c>
      <c r="C4409" s="955" t="s">
        <v>10154</v>
      </c>
      <c r="D4409" s="975" t="s">
        <v>2368</v>
      </c>
      <c r="E4409" s="968"/>
      <c r="F4409" s="972"/>
      <c r="G4409" s="970"/>
      <c r="H4409" s="967"/>
      <c r="I4409" s="970"/>
      <c r="J4409" s="967"/>
      <c r="K4409" s="970"/>
      <c r="L4409" s="967"/>
      <c r="M4409" s="970"/>
      <c r="N4409" s="967"/>
      <c r="O4409" s="970"/>
      <c r="P4409" s="967"/>
      <c r="Q4409" s="970"/>
      <c r="R4409" s="967"/>
      <c r="S4409" s="970"/>
      <c r="T4409" s="967"/>
      <c r="U4409" s="970"/>
      <c r="V4409" s="967"/>
      <c r="W4409" s="970"/>
      <c r="X4409" s="1261"/>
      <c r="Y4409" s="967"/>
      <c r="Z4409" s="1032" t="s">
        <v>10155</v>
      </c>
    </row>
    <row r="4410" spans="1:26" ht="12.6" hidden="1" customHeight="1" outlineLevel="2">
      <c r="A4410" s="1355">
        <v>44540</v>
      </c>
      <c r="B4410" s="1163" t="s">
        <v>5698</v>
      </c>
      <c r="C4410" s="955" t="s">
        <v>10156</v>
      </c>
      <c r="D4410" s="966"/>
      <c r="E4410" s="968"/>
      <c r="F4410" s="972"/>
      <c r="G4410" s="970"/>
      <c r="H4410" s="967"/>
      <c r="I4410" s="970"/>
      <c r="J4410" s="967"/>
      <c r="K4410" s="970"/>
      <c r="L4410" s="967"/>
      <c r="M4410" s="973" t="s">
        <v>5700</v>
      </c>
      <c r="N4410" s="967"/>
      <c r="O4410" s="970"/>
      <c r="P4410" s="967"/>
      <c r="Q4410" s="970"/>
      <c r="R4410" s="967"/>
      <c r="S4410" s="970"/>
      <c r="T4410" s="967"/>
      <c r="U4410" s="970"/>
      <c r="V4410" s="967"/>
      <c r="W4410" s="970"/>
      <c r="X4410" s="1261"/>
      <c r="Y4410" s="967"/>
      <c r="Z4410" s="1032"/>
    </row>
    <row r="4411" spans="1:26" ht="25.2" hidden="1" customHeight="1" outlineLevel="2">
      <c r="A4411" s="1355">
        <v>44540</v>
      </c>
      <c r="B4411" s="1163" t="s">
        <v>5698</v>
      </c>
      <c r="C4411" s="955" t="s">
        <v>10157</v>
      </c>
      <c r="D4411" s="975" t="s">
        <v>2368</v>
      </c>
      <c r="E4411" s="968"/>
      <c r="F4411" s="972"/>
      <c r="G4411" s="970"/>
      <c r="H4411" s="967"/>
      <c r="I4411" s="970"/>
      <c r="J4411" s="967"/>
      <c r="K4411" s="970"/>
      <c r="L4411" s="967"/>
      <c r="M4411" s="970"/>
      <c r="N4411" s="967"/>
      <c r="O4411" s="970"/>
      <c r="P4411" s="967"/>
      <c r="Q4411" s="970"/>
      <c r="R4411" s="967"/>
      <c r="S4411" s="970"/>
      <c r="T4411" s="967"/>
      <c r="U4411" s="970"/>
      <c r="V4411" s="967"/>
      <c r="W4411" s="970"/>
      <c r="X4411" s="1261"/>
      <c r="Y4411" s="967"/>
      <c r="Z4411" s="1032"/>
    </row>
    <row r="4412" spans="1:26" ht="12.6" hidden="1" customHeight="1" outlineLevel="2">
      <c r="A4412" s="1355">
        <v>44540</v>
      </c>
      <c r="B4412" s="1163" t="s">
        <v>5698</v>
      </c>
      <c r="C4412" s="955" t="s">
        <v>10158</v>
      </c>
      <c r="D4412" s="966"/>
      <c r="E4412" s="968"/>
      <c r="F4412" s="972"/>
      <c r="G4412" s="970"/>
      <c r="H4412" s="967"/>
      <c r="I4412" s="970"/>
      <c r="J4412" s="967"/>
      <c r="K4412" s="970"/>
      <c r="L4412" s="967"/>
      <c r="M4412" s="973" t="s">
        <v>5700</v>
      </c>
      <c r="N4412" s="967"/>
      <c r="O4412" s="970"/>
      <c r="P4412" s="967"/>
      <c r="Q4412" s="970"/>
      <c r="R4412" s="967"/>
      <c r="S4412" s="970"/>
      <c r="T4412" s="967"/>
      <c r="U4412" s="970"/>
      <c r="V4412" s="967"/>
      <c r="W4412" s="970"/>
      <c r="X4412" s="1261"/>
      <c r="Y4412" s="967"/>
      <c r="Z4412" s="1032"/>
    </row>
    <row r="4413" spans="1:26" ht="12.6" hidden="1" customHeight="1" outlineLevel="2">
      <c r="A4413" s="1355">
        <v>44540</v>
      </c>
      <c r="B4413" s="1163" t="s">
        <v>5698</v>
      </c>
      <c r="C4413" s="955" t="s">
        <v>10159</v>
      </c>
      <c r="D4413" s="966"/>
      <c r="E4413" s="977" t="s">
        <v>5700</v>
      </c>
      <c r="F4413" s="972"/>
      <c r="G4413" s="970"/>
      <c r="H4413" s="967"/>
      <c r="I4413" s="970"/>
      <c r="J4413" s="967"/>
      <c r="K4413" s="970"/>
      <c r="L4413" s="967"/>
      <c r="M4413" s="970"/>
      <c r="N4413" s="967"/>
      <c r="O4413" s="970"/>
      <c r="P4413" s="967"/>
      <c r="Q4413" s="970"/>
      <c r="R4413" s="967"/>
      <c r="S4413" s="970"/>
      <c r="T4413" s="967"/>
      <c r="U4413" s="970"/>
      <c r="V4413" s="967"/>
      <c r="W4413" s="970"/>
      <c r="X4413" s="1261"/>
      <c r="Y4413" s="967"/>
      <c r="Z4413" s="1032"/>
    </row>
    <row r="4414" spans="1:26" ht="25.2" hidden="1" customHeight="1" outlineLevel="2">
      <c r="A4414" s="1355">
        <v>44540</v>
      </c>
      <c r="B4414" s="1163" t="s">
        <v>5698</v>
      </c>
      <c r="C4414" s="955" t="s">
        <v>10160</v>
      </c>
      <c r="D4414" s="966"/>
      <c r="E4414" s="968"/>
      <c r="F4414" s="969" t="s">
        <v>5700</v>
      </c>
      <c r="G4414" s="970"/>
      <c r="H4414" s="967"/>
      <c r="I4414" s="970"/>
      <c r="J4414" s="967"/>
      <c r="K4414" s="970"/>
      <c r="L4414" s="967"/>
      <c r="M4414" s="970"/>
      <c r="N4414" s="967"/>
      <c r="O4414" s="970"/>
      <c r="P4414" s="967"/>
      <c r="Q4414" s="970"/>
      <c r="R4414" s="967"/>
      <c r="S4414" s="970"/>
      <c r="T4414" s="967"/>
      <c r="U4414" s="970"/>
      <c r="V4414" s="967"/>
      <c r="W4414" s="970"/>
      <c r="X4414" s="1261"/>
      <c r="Y4414" s="967"/>
      <c r="Z4414" s="1032"/>
    </row>
    <row r="4415" spans="1:26" ht="12.6" hidden="1" customHeight="1" outlineLevel="2">
      <c r="A4415" s="1355">
        <v>44540</v>
      </c>
      <c r="B4415" s="1163" t="s">
        <v>5698</v>
      </c>
      <c r="C4415" s="955" t="s">
        <v>10161</v>
      </c>
      <c r="D4415" s="966"/>
      <c r="E4415" s="968"/>
      <c r="F4415" s="972"/>
      <c r="G4415" s="970"/>
      <c r="H4415" s="974" t="s">
        <v>5700</v>
      </c>
      <c r="I4415" s="970"/>
      <c r="J4415" s="967"/>
      <c r="K4415" s="970"/>
      <c r="L4415" s="967"/>
      <c r="M4415" s="970"/>
      <c r="N4415" s="967"/>
      <c r="O4415" s="970"/>
      <c r="P4415" s="967"/>
      <c r="Q4415" s="970"/>
      <c r="R4415" s="967"/>
      <c r="S4415" s="970"/>
      <c r="T4415" s="967"/>
      <c r="U4415" s="970"/>
      <c r="V4415" s="967"/>
      <c r="W4415" s="970"/>
      <c r="X4415" s="1261"/>
      <c r="Y4415" s="967"/>
      <c r="Z4415" s="1032"/>
    </row>
    <row r="4416" spans="1:26" ht="12.6" hidden="1" customHeight="1" outlineLevel="2">
      <c r="A4416" s="1355">
        <v>44540</v>
      </c>
      <c r="B4416" s="1163" t="s">
        <v>5706</v>
      </c>
      <c r="C4416" s="955" t="s">
        <v>10162</v>
      </c>
      <c r="D4416" s="966"/>
      <c r="E4416" s="968"/>
      <c r="F4416" s="972"/>
      <c r="G4416" s="970"/>
      <c r="H4416" s="967"/>
      <c r="I4416" s="970"/>
      <c r="J4416" s="967"/>
      <c r="K4416" s="970"/>
      <c r="L4416" s="967"/>
      <c r="M4416" s="970"/>
      <c r="N4416" s="967"/>
      <c r="O4416" s="970"/>
      <c r="P4416" s="967"/>
      <c r="Q4416" s="970"/>
      <c r="R4416" s="967"/>
      <c r="S4416" s="970"/>
      <c r="T4416" s="974" t="s">
        <v>5700</v>
      </c>
      <c r="U4416" s="970"/>
      <c r="V4416" s="967"/>
      <c r="W4416" s="970"/>
      <c r="X4416" s="1261"/>
      <c r="Y4416" s="967"/>
      <c r="Z4416" s="1032"/>
    </row>
    <row r="4417" spans="1:26" ht="12.6" hidden="1" customHeight="1" outlineLevel="2">
      <c r="A4417" s="1355">
        <v>44540</v>
      </c>
      <c r="B4417" s="1163" t="s">
        <v>5698</v>
      </c>
      <c r="C4417" s="955" t="s">
        <v>10163</v>
      </c>
      <c r="D4417" s="966"/>
      <c r="E4417" s="977" t="s">
        <v>5700</v>
      </c>
      <c r="F4417" s="972"/>
      <c r="G4417" s="970"/>
      <c r="H4417" s="967"/>
      <c r="I4417" s="970"/>
      <c r="J4417" s="967"/>
      <c r="K4417" s="970"/>
      <c r="L4417" s="967"/>
      <c r="M4417" s="970"/>
      <c r="N4417" s="967"/>
      <c r="O4417" s="970"/>
      <c r="P4417" s="967"/>
      <c r="Q4417" s="970"/>
      <c r="R4417" s="967"/>
      <c r="S4417" s="970"/>
      <c r="T4417" s="967"/>
      <c r="U4417" s="970"/>
      <c r="V4417" s="967"/>
      <c r="W4417" s="970"/>
      <c r="X4417" s="1261"/>
      <c r="Y4417" s="967"/>
      <c r="Z4417" s="1032"/>
    </row>
    <row r="4418" spans="1:26" ht="12.6" hidden="1" customHeight="1" outlineLevel="2">
      <c r="A4418" s="1355">
        <v>44540</v>
      </c>
      <c r="B4418" s="1163" t="s">
        <v>10164</v>
      </c>
      <c r="C4418" s="955" t="s">
        <v>10165</v>
      </c>
      <c r="D4418" s="966"/>
      <c r="E4418" s="968"/>
      <c r="F4418" s="972"/>
      <c r="G4418" s="973" t="s">
        <v>5700</v>
      </c>
      <c r="H4418" s="967"/>
      <c r="I4418" s="970"/>
      <c r="J4418" s="967"/>
      <c r="K4418" s="970"/>
      <c r="L4418" s="967"/>
      <c r="M4418" s="970"/>
      <c r="N4418" s="967"/>
      <c r="O4418" s="970"/>
      <c r="P4418" s="967"/>
      <c r="Q4418" s="970"/>
      <c r="R4418" s="967"/>
      <c r="S4418" s="970"/>
      <c r="T4418" s="967"/>
      <c r="U4418" s="970"/>
      <c r="V4418" s="967"/>
      <c r="W4418" s="970"/>
      <c r="X4418" s="1261"/>
      <c r="Y4418" s="967"/>
      <c r="Z4418" s="1032"/>
    </row>
    <row r="4419" spans="1:26" ht="12.6" hidden="1" customHeight="1" outlineLevel="2">
      <c r="A4419" s="1355">
        <v>44540</v>
      </c>
      <c r="B4419" s="1163" t="s">
        <v>5698</v>
      </c>
      <c r="C4419" s="955" t="s">
        <v>10166</v>
      </c>
      <c r="D4419" s="966"/>
      <c r="E4419" s="968"/>
      <c r="F4419" s="969" t="s">
        <v>5700</v>
      </c>
      <c r="G4419" s="970"/>
      <c r="H4419" s="967"/>
      <c r="I4419" s="970"/>
      <c r="J4419" s="967"/>
      <c r="K4419" s="970"/>
      <c r="L4419" s="967"/>
      <c r="M4419" s="970"/>
      <c r="N4419" s="967"/>
      <c r="O4419" s="970"/>
      <c r="P4419" s="967"/>
      <c r="Q4419" s="970"/>
      <c r="R4419" s="967"/>
      <c r="S4419" s="970"/>
      <c r="T4419" s="967"/>
      <c r="U4419" s="970"/>
      <c r="V4419" s="967"/>
      <c r="W4419" s="970"/>
      <c r="X4419" s="1261"/>
      <c r="Y4419" s="967"/>
      <c r="Z4419" s="1032"/>
    </row>
    <row r="4420" spans="1:26" ht="12.6" customHeight="1" outlineLevel="1" collapsed="1">
      <c r="A4420" s="1356">
        <v>44543</v>
      </c>
      <c r="B4420" s="1163" t="s">
        <v>5698</v>
      </c>
      <c r="C4420" s="955" t="s">
        <v>10167</v>
      </c>
      <c r="D4420" s="966"/>
      <c r="E4420" s="968"/>
      <c r="F4420" s="972"/>
      <c r="G4420" s="973" t="s">
        <v>5700</v>
      </c>
      <c r="H4420" s="967"/>
      <c r="I4420" s="970"/>
      <c r="J4420" s="967"/>
      <c r="K4420" s="970"/>
      <c r="L4420" s="967"/>
      <c r="M4420" s="970"/>
      <c r="N4420" s="967"/>
      <c r="O4420" s="970"/>
      <c r="P4420" s="967"/>
      <c r="Q4420" s="970"/>
      <c r="R4420" s="967"/>
      <c r="S4420" s="970"/>
      <c r="T4420" s="967"/>
      <c r="U4420" s="970"/>
      <c r="V4420" s="967"/>
      <c r="W4420" s="970"/>
      <c r="X4420" s="1261"/>
      <c r="Y4420" s="967"/>
      <c r="Z4420" s="1032"/>
    </row>
    <row r="4421" spans="1:26" ht="12.6" hidden="1" customHeight="1" outlineLevel="2">
      <c r="A4421" s="1356">
        <v>44543</v>
      </c>
      <c r="B4421" s="1163" t="s">
        <v>5698</v>
      </c>
      <c r="C4421" s="955" t="s">
        <v>10168</v>
      </c>
      <c r="D4421" s="966"/>
      <c r="E4421" s="968"/>
      <c r="F4421" s="969" t="s">
        <v>5700</v>
      </c>
      <c r="G4421" s="970"/>
      <c r="H4421" s="967"/>
      <c r="I4421" s="970"/>
      <c r="J4421" s="967"/>
      <c r="K4421" s="970"/>
      <c r="L4421" s="967"/>
      <c r="M4421" s="970"/>
      <c r="N4421" s="967"/>
      <c r="O4421" s="970"/>
      <c r="P4421" s="967"/>
      <c r="Q4421" s="970"/>
      <c r="R4421" s="967"/>
      <c r="S4421" s="970"/>
      <c r="T4421" s="967"/>
      <c r="U4421" s="970"/>
      <c r="V4421" s="967"/>
      <c r="W4421" s="970"/>
      <c r="X4421" s="1261"/>
      <c r="Y4421" s="967"/>
      <c r="Z4421" s="1032"/>
    </row>
    <row r="4422" spans="1:26" ht="12.6" hidden="1" customHeight="1" outlineLevel="2">
      <c r="A4422" s="1356">
        <v>44543</v>
      </c>
      <c r="B4422" s="1163" t="s">
        <v>5706</v>
      </c>
      <c r="C4422" s="955" t="s">
        <v>10169</v>
      </c>
      <c r="D4422" s="966"/>
      <c r="E4422" s="968"/>
      <c r="F4422" s="969" t="s">
        <v>5700</v>
      </c>
      <c r="G4422" s="970"/>
      <c r="H4422" s="967"/>
      <c r="I4422" s="970"/>
      <c r="J4422" s="967"/>
      <c r="K4422" s="970"/>
      <c r="L4422" s="967"/>
      <c r="M4422" s="970"/>
      <c r="N4422" s="967"/>
      <c r="O4422" s="970"/>
      <c r="P4422" s="967"/>
      <c r="Q4422" s="970"/>
      <c r="R4422" s="967"/>
      <c r="S4422" s="970"/>
      <c r="T4422" s="967"/>
      <c r="U4422" s="970"/>
      <c r="V4422" s="967"/>
      <c r="W4422" s="970"/>
      <c r="X4422" s="1261"/>
      <c r="Y4422" s="967"/>
      <c r="Z4422" s="1032"/>
    </row>
    <row r="4423" spans="1:26" ht="12.6" hidden="1" customHeight="1" outlineLevel="2">
      <c r="A4423" s="1356">
        <v>44543</v>
      </c>
      <c r="B4423" s="1163" t="s">
        <v>5698</v>
      </c>
      <c r="C4423" s="955" t="s">
        <v>10170</v>
      </c>
      <c r="D4423" s="966"/>
      <c r="E4423" s="968"/>
      <c r="F4423" s="972"/>
      <c r="G4423" s="970"/>
      <c r="H4423" s="967"/>
      <c r="I4423" s="970"/>
      <c r="J4423" s="967"/>
      <c r="K4423" s="970"/>
      <c r="L4423" s="967"/>
      <c r="M4423" s="973" t="s">
        <v>5700</v>
      </c>
      <c r="N4423" s="967"/>
      <c r="O4423" s="970"/>
      <c r="P4423" s="967"/>
      <c r="Q4423" s="970"/>
      <c r="R4423" s="967"/>
      <c r="S4423" s="970"/>
      <c r="T4423" s="967"/>
      <c r="U4423" s="970"/>
      <c r="V4423" s="967"/>
      <c r="W4423" s="970"/>
      <c r="X4423" s="1261"/>
      <c r="Y4423" s="967"/>
      <c r="Z4423" s="1032"/>
    </row>
    <row r="4424" spans="1:26" ht="25.2" hidden="1" customHeight="1" outlineLevel="2">
      <c r="A4424" s="1356">
        <v>44543</v>
      </c>
      <c r="B4424" s="1163" t="s">
        <v>5698</v>
      </c>
      <c r="C4424" s="955" t="s">
        <v>10171</v>
      </c>
      <c r="D4424" s="966"/>
      <c r="E4424" s="977" t="s">
        <v>5700</v>
      </c>
      <c r="F4424" s="972"/>
      <c r="G4424" s="970"/>
      <c r="H4424" s="967"/>
      <c r="I4424" s="970"/>
      <c r="J4424" s="967"/>
      <c r="K4424" s="970"/>
      <c r="L4424" s="967"/>
      <c r="M4424" s="973" t="s">
        <v>5700</v>
      </c>
      <c r="N4424" s="967"/>
      <c r="O4424" s="970"/>
      <c r="P4424" s="967"/>
      <c r="Q4424" s="970"/>
      <c r="R4424" s="967"/>
      <c r="S4424" s="970"/>
      <c r="T4424" s="967"/>
      <c r="U4424" s="970"/>
      <c r="V4424" s="967"/>
      <c r="W4424" s="970"/>
      <c r="X4424" s="1261"/>
      <c r="Y4424" s="967"/>
      <c r="Z4424" s="1032"/>
    </row>
    <row r="4425" spans="1:26" ht="25.2" hidden="1" customHeight="1" outlineLevel="2">
      <c r="A4425" s="1356">
        <v>44543</v>
      </c>
      <c r="B4425" s="1163" t="s">
        <v>5698</v>
      </c>
      <c r="C4425" s="955" t="s">
        <v>10172</v>
      </c>
      <c r="D4425" s="966"/>
      <c r="E4425" s="977" t="s">
        <v>5700</v>
      </c>
      <c r="F4425" s="969" t="s">
        <v>5700</v>
      </c>
      <c r="G4425" s="970"/>
      <c r="H4425" s="967"/>
      <c r="I4425" s="970"/>
      <c r="J4425" s="974" t="s">
        <v>5700</v>
      </c>
      <c r="K4425" s="973" t="s">
        <v>5700</v>
      </c>
      <c r="L4425" s="967"/>
      <c r="M4425" s="970"/>
      <c r="N4425" s="967"/>
      <c r="O4425" s="973" t="s">
        <v>5700</v>
      </c>
      <c r="P4425" s="967"/>
      <c r="Q4425" s="970"/>
      <c r="R4425" s="967"/>
      <c r="S4425" s="970"/>
      <c r="T4425" s="967"/>
      <c r="U4425" s="970"/>
      <c r="V4425" s="967"/>
      <c r="W4425" s="970"/>
      <c r="X4425" s="1261"/>
      <c r="Y4425" s="967"/>
      <c r="Z4425" s="1032"/>
    </row>
    <row r="4426" spans="1:26" ht="25.2" hidden="1" customHeight="1" outlineLevel="2">
      <c r="A4426" s="1356">
        <v>44543</v>
      </c>
      <c r="B4426" s="1163" t="s">
        <v>5698</v>
      </c>
      <c r="C4426" s="955" t="s">
        <v>10173</v>
      </c>
      <c r="D4426" s="966"/>
      <c r="E4426" s="977" t="s">
        <v>5700</v>
      </c>
      <c r="F4426" s="972"/>
      <c r="G4426" s="970"/>
      <c r="H4426" s="967"/>
      <c r="I4426" s="970"/>
      <c r="J4426" s="967"/>
      <c r="K4426" s="970"/>
      <c r="L4426" s="967"/>
      <c r="M4426" s="970"/>
      <c r="N4426" s="967"/>
      <c r="O4426" s="970"/>
      <c r="P4426" s="967"/>
      <c r="Q4426" s="970"/>
      <c r="R4426" s="967"/>
      <c r="S4426" s="970"/>
      <c r="T4426" s="967"/>
      <c r="U4426" s="970"/>
      <c r="V4426" s="967"/>
      <c r="W4426" s="970"/>
      <c r="X4426" s="1261"/>
      <c r="Y4426" s="967"/>
      <c r="Z4426" s="1032"/>
    </row>
    <row r="4427" spans="1:26" ht="12.6" hidden="1" customHeight="1" outlineLevel="2">
      <c r="A4427" s="1356">
        <v>44543</v>
      </c>
      <c r="B4427" s="1163" t="s">
        <v>5698</v>
      </c>
      <c r="C4427" s="955" t="s">
        <v>10174</v>
      </c>
      <c r="D4427" s="975" t="s">
        <v>5700</v>
      </c>
      <c r="E4427" s="968"/>
      <c r="F4427" s="972"/>
      <c r="G4427" s="970"/>
      <c r="H4427" s="967"/>
      <c r="I4427" s="970"/>
      <c r="J4427" s="967"/>
      <c r="K4427" s="970"/>
      <c r="L4427" s="967"/>
      <c r="M4427" s="970"/>
      <c r="N4427" s="967"/>
      <c r="O4427" s="970"/>
      <c r="P4427" s="967"/>
      <c r="Q4427" s="970"/>
      <c r="R4427" s="967"/>
      <c r="S4427" s="970"/>
      <c r="T4427" s="967"/>
      <c r="U4427" s="970"/>
      <c r="V4427" s="967"/>
      <c r="W4427" s="970"/>
      <c r="X4427" s="1261"/>
      <c r="Y4427" s="967"/>
      <c r="Z4427" s="1032"/>
    </row>
    <row r="4428" spans="1:26" ht="12.6" hidden="1" customHeight="1" outlineLevel="2">
      <c r="A4428" s="1356">
        <v>44543</v>
      </c>
      <c r="B4428" s="1163" t="s">
        <v>5698</v>
      </c>
      <c r="C4428" s="955" t="s">
        <v>10175</v>
      </c>
      <c r="D4428" s="966"/>
      <c r="E4428" s="968"/>
      <c r="F4428" s="969" t="s">
        <v>5700</v>
      </c>
      <c r="G4428" s="970"/>
      <c r="H4428" s="967"/>
      <c r="I4428" s="970"/>
      <c r="J4428" s="967"/>
      <c r="K4428" s="970"/>
      <c r="L4428" s="967"/>
      <c r="M4428" s="970"/>
      <c r="N4428" s="967"/>
      <c r="O4428" s="970"/>
      <c r="P4428" s="967"/>
      <c r="Q4428" s="970"/>
      <c r="R4428" s="967"/>
      <c r="S4428" s="970"/>
      <c r="T4428" s="967"/>
      <c r="U4428" s="970"/>
      <c r="V4428" s="967"/>
      <c r="W4428" s="970"/>
      <c r="X4428" s="1261"/>
      <c r="Y4428" s="967"/>
      <c r="Z4428" s="1032"/>
    </row>
    <row r="4429" spans="1:26" ht="25.2" hidden="1" customHeight="1" outlineLevel="2">
      <c r="A4429" s="1356">
        <v>44543</v>
      </c>
      <c r="B4429" s="1163" t="s">
        <v>5698</v>
      </c>
      <c r="C4429" s="955" t="s">
        <v>10176</v>
      </c>
      <c r="D4429" s="966"/>
      <c r="E4429" s="968"/>
      <c r="F4429" s="969" t="s">
        <v>5700</v>
      </c>
      <c r="G4429" s="970"/>
      <c r="H4429" s="967"/>
      <c r="I4429" s="970"/>
      <c r="J4429" s="967"/>
      <c r="K4429" s="970"/>
      <c r="L4429" s="967"/>
      <c r="M4429" s="970"/>
      <c r="N4429" s="967"/>
      <c r="O4429" s="970"/>
      <c r="P4429" s="967"/>
      <c r="Q4429" s="970"/>
      <c r="R4429" s="967"/>
      <c r="S4429" s="970"/>
      <c r="T4429" s="967"/>
      <c r="U4429" s="970"/>
      <c r="V4429" s="967"/>
      <c r="W4429" s="970"/>
      <c r="X4429" s="1261"/>
      <c r="Y4429" s="967"/>
      <c r="Z4429" s="1032"/>
    </row>
    <row r="4430" spans="1:26" ht="25.2" hidden="1" customHeight="1" outlineLevel="2">
      <c r="A4430" s="1356">
        <v>44543</v>
      </c>
      <c r="B4430" s="1163" t="s">
        <v>5698</v>
      </c>
      <c r="C4430" s="955" t="s">
        <v>10177</v>
      </c>
      <c r="D4430" s="966"/>
      <c r="E4430" s="977" t="s">
        <v>5700</v>
      </c>
      <c r="F4430" s="972"/>
      <c r="G4430" s="970"/>
      <c r="H4430" s="967"/>
      <c r="I4430" s="970"/>
      <c r="J4430" s="967"/>
      <c r="K4430" s="970"/>
      <c r="L4430" s="974" t="s">
        <v>5700</v>
      </c>
      <c r="M4430" s="970"/>
      <c r="N4430" s="967"/>
      <c r="O4430" s="973" t="s">
        <v>5700</v>
      </c>
      <c r="P4430" s="967"/>
      <c r="Q4430" s="970"/>
      <c r="R4430" s="967"/>
      <c r="S4430" s="970"/>
      <c r="T4430" s="967"/>
      <c r="U4430" s="970"/>
      <c r="V4430" s="967"/>
      <c r="W4430" s="970"/>
      <c r="X4430" s="1261"/>
      <c r="Y4430" s="967"/>
      <c r="Z4430" s="1032"/>
    </row>
    <row r="4431" spans="1:26" ht="25.2" hidden="1" customHeight="1" outlineLevel="2">
      <c r="A4431" s="1356">
        <v>44543</v>
      </c>
      <c r="B4431" s="1163" t="s">
        <v>3470</v>
      </c>
      <c r="C4431" s="955" t="s">
        <v>10178</v>
      </c>
      <c r="D4431" s="966"/>
      <c r="E4431" s="968"/>
      <c r="F4431" s="969" t="s">
        <v>5700</v>
      </c>
      <c r="G4431" s="970"/>
      <c r="H4431" s="967"/>
      <c r="I4431" s="970"/>
      <c r="J4431" s="967"/>
      <c r="K4431" s="970"/>
      <c r="L4431" s="967"/>
      <c r="M4431" s="970"/>
      <c r="N4431" s="967"/>
      <c r="O4431" s="970"/>
      <c r="P4431" s="967"/>
      <c r="Q4431" s="970"/>
      <c r="R4431" s="967"/>
      <c r="S4431" s="970"/>
      <c r="T4431" s="967"/>
      <c r="U4431" s="970"/>
      <c r="V4431" s="967"/>
      <c r="W4431" s="970"/>
      <c r="X4431" s="1261"/>
      <c r="Y4431" s="967"/>
      <c r="Z4431" s="1032"/>
    </row>
    <row r="4432" spans="1:26" ht="12.6" hidden="1" customHeight="1" outlineLevel="2">
      <c r="A4432" s="1356">
        <v>44543</v>
      </c>
      <c r="B4432" s="1163" t="s">
        <v>5739</v>
      </c>
      <c r="C4432" s="955" t="s">
        <v>10179</v>
      </c>
      <c r="D4432" s="966"/>
      <c r="E4432" s="968"/>
      <c r="F4432" s="969" t="s">
        <v>5700</v>
      </c>
      <c r="G4432" s="970"/>
      <c r="H4432" s="974" t="s">
        <v>5700</v>
      </c>
      <c r="I4432" s="970"/>
      <c r="J4432" s="967"/>
      <c r="K4432" s="970"/>
      <c r="L4432" s="967"/>
      <c r="M4432" s="970"/>
      <c r="N4432" s="967"/>
      <c r="O4432" s="970"/>
      <c r="P4432" s="967"/>
      <c r="Q4432" s="970"/>
      <c r="R4432" s="967"/>
      <c r="S4432" s="970"/>
      <c r="T4432" s="967"/>
      <c r="U4432" s="970"/>
      <c r="V4432" s="967"/>
      <c r="W4432" s="970"/>
      <c r="X4432" s="1261"/>
      <c r="Y4432" s="967"/>
      <c r="Z4432" s="1032"/>
    </row>
    <row r="4433" spans="1:26" ht="25.2" hidden="1" customHeight="1" outlineLevel="2">
      <c r="A4433" s="1356">
        <v>44543</v>
      </c>
      <c r="B4433" s="1163" t="s">
        <v>5698</v>
      </c>
      <c r="C4433" s="955" t="s">
        <v>10180</v>
      </c>
      <c r="D4433" s="966"/>
      <c r="E4433" s="968"/>
      <c r="F4433" s="969" t="s">
        <v>5700</v>
      </c>
      <c r="G4433" s="970"/>
      <c r="H4433" s="967"/>
      <c r="I4433" s="970"/>
      <c r="J4433" s="967"/>
      <c r="K4433" s="970"/>
      <c r="L4433" s="967"/>
      <c r="M4433" s="970"/>
      <c r="N4433" s="967"/>
      <c r="O4433" s="970"/>
      <c r="P4433" s="967"/>
      <c r="Q4433" s="970"/>
      <c r="R4433" s="967"/>
      <c r="S4433" s="970"/>
      <c r="T4433" s="967"/>
      <c r="U4433" s="970"/>
      <c r="V4433" s="967"/>
      <c r="W4433" s="970"/>
      <c r="X4433" s="1261"/>
      <c r="Y4433" s="967"/>
      <c r="Z4433" s="1032"/>
    </row>
    <row r="4434" spans="1:26" ht="25.2" customHeight="1" outlineLevel="1" collapsed="1">
      <c r="A4434" s="1357">
        <v>44544</v>
      </c>
      <c r="B4434" s="1163" t="s">
        <v>5698</v>
      </c>
      <c r="C4434" s="955" t="s">
        <v>10181</v>
      </c>
      <c r="D4434" s="975" t="s">
        <v>2368</v>
      </c>
      <c r="E4434" s="968"/>
      <c r="F4434" s="972"/>
      <c r="G4434" s="970"/>
      <c r="H4434" s="967"/>
      <c r="I4434" s="970"/>
      <c r="J4434" s="967"/>
      <c r="K4434" s="970"/>
      <c r="L4434" s="967"/>
      <c r="M4434" s="970"/>
      <c r="N4434" s="967"/>
      <c r="O4434" s="970"/>
      <c r="P4434" s="967"/>
      <c r="Q4434" s="970"/>
      <c r="R4434" s="967"/>
      <c r="S4434" s="970"/>
      <c r="T4434" s="967"/>
      <c r="U4434" s="970"/>
      <c r="V4434" s="967"/>
      <c r="W4434" s="970"/>
      <c r="X4434" s="1261"/>
      <c r="Y4434" s="967"/>
      <c r="Z4434" s="1032"/>
    </row>
    <row r="4435" spans="1:26" ht="12.6" hidden="1" customHeight="1" outlineLevel="2">
      <c r="A4435" s="1357">
        <v>44544</v>
      </c>
      <c r="B4435" s="1163" t="s">
        <v>5706</v>
      </c>
      <c r="C4435" s="955" t="s">
        <v>10182</v>
      </c>
      <c r="D4435" s="975" t="s">
        <v>2368</v>
      </c>
      <c r="E4435" s="968"/>
      <c r="F4435" s="972"/>
      <c r="G4435" s="970"/>
      <c r="H4435" s="967"/>
      <c r="I4435" s="970"/>
      <c r="J4435" s="967"/>
      <c r="K4435" s="970"/>
      <c r="L4435" s="967"/>
      <c r="M4435" s="970"/>
      <c r="N4435" s="967"/>
      <c r="O4435" s="970"/>
      <c r="P4435" s="967"/>
      <c r="Q4435" s="970"/>
      <c r="R4435" s="967"/>
      <c r="S4435" s="970"/>
      <c r="T4435" s="967"/>
      <c r="U4435" s="970"/>
      <c r="V4435" s="967"/>
      <c r="W4435" s="970"/>
      <c r="X4435" s="1261"/>
      <c r="Y4435" s="967"/>
      <c r="Z4435" s="1032"/>
    </row>
    <row r="4436" spans="1:26" ht="12.6" hidden="1" customHeight="1" outlineLevel="2">
      <c r="A4436" s="1357">
        <v>44544</v>
      </c>
      <c r="B4436" s="1163" t="s">
        <v>5698</v>
      </c>
      <c r="C4436" s="955" t="s">
        <v>10183</v>
      </c>
      <c r="D4436" s="966"/>
      <c r="E4436" s="968"/>
      <c r="F4436" s="972"/>
      <c r="G4436" s="970"/>
      <c r="H4436" s="967"/>
      <c r="I4436" s="970"/>
      <c r="J4436" s="967"/>
      <c r="K4436" s="970"/>
      <c r="L4436" s="967"/>
      <c r="M4436" s="970"/>
      <c r="N4436" s="967"/>
      <c r="O4436" s="970"/>
      <c r="P4436" s="967"/>
      <c r="Q4436" s="973" t="s">
        <v>5700</v>
      </c>
      <c r="R4436" s="967"/>
      <c r="S4436" s="970"/>
      <c r="T4436" s="967"/>
      <c r="U4436" s="970"/>
      <c r="V4436" s="967"/>
      <c r="W4436" s="970"/>
      <c r="X4436" s="1261"/>
      <c r="Y4436" s="967"/>
      <c r="Z4436" s="1032"/>
    </row>
    <row r="4437" spans="1:26" ht="25.2" hidden="1" customHeight="1" outlineLevel="2">
      <c r="A4437" s="1357">
        <v>44544</v>
      </c>
      <c r="B4437" s="1163" t="s">
        <v>5698</v>
      </c>
      <c r="C4437" s="955" t="s">
        <v>10184</v>
      </c>
      <c r="D4437" s="966"/>
      <c r="E4437" s="968"/>
      <c r="F4437" s="969" t="s">
        <v>5700</v>
      </c>
      <c r="G4437" s="970"/>
      <c r="H4437" s="967"/>
      <c r="I4437" s="970"/>
      <c r="J4437" s="974" t="s">
        <v>5700</v>
      </c>
      <c r="K4437" s="970"/>
      <c r="L4437" s="967"/>
      <c r="M4437" s="970"/>
      <c r="N4437" s="967"/>
      <c r="O4437" s="970"/>
      <c r="P4437" s="967"/>
      <c r="Q4437" s="970"/>
      <c r="R4437" s="967"/>
      <c r="S4437" s="970"/>
      <c r="T4437" s="967"/>
      <c r="U4437" s="970"/>
      <c r="V4437" s="967"/>
      <c r="W4437" s="970"/>
      <c r="X4437" s="1261"/>
      <c r="Y4437" s="967"/>
      <c r="Z4437" s="1032"/>
    </row>
    <row r="4438" spans="1:26" ht="12.6" hidden="1" customHeight="1" outlineLevel="2">
      <c r="A4438" s="1357">
        <v>44544</v>
      </c>
      <c r="B4438" s="1163" t="s">
        <v>5745</v>
      </c>
      <c r="C4438" s="955" t="s">
        <v>10185</v>
      </c>
      <c r="D4438" s="966"/>
      <c r="E4438" s="968"/>
      <c r="F4438" s="972"/>
      <c r="G4438" s="970"/>
      <c r="H4438" s="967"/>
      <c r="I4438" s="970"/>
      <c r="J4438" s="967"/>
      <c r="K4438" s="970"/>
      <c r="L4438" s="967"/>
      <c r="M4438" s="970"/>
      <c r="N4438" s="967"/>
      <c r="O4438" s="970"/>
      <c r="P4438" s="967"/>
      <c r="Q4438" s="970"/>
      <c r="R4438" s="974" t="s">
        <v>5700</v>
      </c>
      <c r="S4438" s="970"/>
      <c r="T4438" s="967"/>
      <c r="U4438" s="970"/>
      <c r="V4438" s="967"/>
      <c r="W4438" s="970"/>
      <c r="X4438" s="1261"/>
      <c r="Y4438" s="967"/>
      <c r="Z4438" s="1032"/>
    </row>
    <row r="4439" spans="1:26" ht="12.6" hidden="1" customHeight="1" outlineLevel="2">
      <c r="A4439" s="1357">
        <v>44544</v>
      </c>
      <c r="B4439" s="1163" t="s">
        <v>5698</v>
      </c>
      <c r="C4439" s="955" t="s">
        <v>10186</v>
      </c>
      <c r="D4439" s="975" t="s">
        <v>5700</v>
      </c>
      <c r="E4439" s="968"/>
      <c r="F4439" s="972"/>
      <c r="G4439" s="970"/>
      <c r="H4439" s="967"/>
      <c r="I4439" s="970"/>
      <c r="J4439" s="967"/>
      <c r="K4439" s="970"/>
      <c r="L4439" s="967"/>
      <c r="M4439" s="970"/>
      <c r="N4439" s="967"/>
      <c r="O4439" s="970"/>
      <c r="P4439" s="967"/>
      <c r="Q4439" s="970"/>
      <c r="R4439" s="974" t="s">
        <v>5700</v>
      </c>
      <c r="S4439" s="970"/>
      <c r="T4439" s="967"/>
      <c r="U4439" s="970"/>
      <c r="V4439" s="967"/>
      <c r="W4439" s="970"/>
      <c r="X4439" s="1261"/>
      <c r="Y4439" s="967"/>
      <c r="Z4439" s="1032"/>
    </row>
    <row r="4440" spans="1:26" ht="12.6" hidden="1" customHeight="1" outlineLevel="2">
      <c r="A4440" s="1357">
        <v>44544</v>
      </c>
      <c r="B4440" s="1163" t="s">
        <v>5698</v>
      </c>
      <c r="C4440" s="955" t="s">
        <v>10187</v>
      </c>
      <c r="D4440" s="966"/>
      <c r="E4440" s="968"/>
      <c r="F4440" s="972"/>
      <c r="G4440" s="970"/>
      <c r="H4440" s="967"/>
      <c r="I4440" s="970"/>
      <c r="J4440" s="967"/>
      <c r="K4440" s="970"/>
      <c r="L4440" s="967"/>
      <c r="M4440" s="970"/>
      <c r="N4440" s="967"/>
      <c r="O4440" s="973" t="s">
        <v>5700</v>
      </c>
      <c r="P4440" s="967"/>
      <c r="Q4440" s="970"/>
      <c r="R4440" s="967"/>
      <c r="S4440" s="970"/>
      <c r="T4440" s="967"/>
      <c r="U4440" s="970"/>
      <c r="V4440" s="967"/>
      <c r="W4440" s="970"/>
      <c r="X4440" s="1261"/>
      <c r="Y4440" s="967"/>
      <c r="Z4440" s="1032"/>
    </row>
    <row r="4441" spans="1:26" ht="12.6" hidden="1" customHeight="1" outlineLevel="2">
      <c r="A4441" s="1357">
        <v>44544</v>
      </c>
      <c r="B4441" s="1163" t="s">
        <v>5698</v>
      </c>
      <c r="C4441" s="955" t="s">
        <v>10188</v>
      </c>
      <c r="D4441" s="975" t="s">
        <v>5700</v>
      </c>
      <c r="E4441" s="977" t="s">
        <v>5700</v>
      </c>
      <c r="F4441" s="972"/>
      <c r="G4441" s="970"/>
      <c r="H4441" s="967"/>
      <c r="I4441" s="970"/>
      <c r="J4441" s="967"/>
      <c r="K4441" s="970"/>
      <c r="L4441" s="967"/>
      <c r="M4441" s="973" t="s">
        <v>5700</v>
      </c>
      <c r="N4441" s="967"/>
      <c r="O4441" s="970"/>
      <c r="P4441" s="967"/>
      <c r="Q4441" s="970"/>
      <c r="R4441" s="967"/>
      <c r="S4441" s="970"/>
      <c r="T4441" s="967"/>
      <c r="U4441" s="970"/>
      <c r="V4441" s="967"/>
      <c r="W4441" s="970"/>
      <c r="X4441" s="1261"/>
      <c r="Y4441" s="967"/>
      <c r="Z4441" s="1032"/>
    </row>
    <row r="4442" spans="1:26" ht="12.6" hidden="1" customHeight="1" outlineLevel="2">
      <c r="A4442" s="1357">
        <v>44544</v>
      </c>
      <c r="B4442" s="1163" t="s">
        <v>3470</v>
      </c>
      <c r="C4442" s="955" t="s">
        <v>10189</v>
      </c>
      <c r="D4442" s="966"/>
      <c r="E4442" s="968"/>
      <c r="F4442" s="972"/>
      <c r="G4442" s="970"/>
      <c r="H4442" s="967"/>
      <c r="I4442" s="970"/>
      <c r="J4442" s="967"/>
      <c r="K4442" s="970"/>
      <c r="L4442" s="967"/>
      <c r="M4442" s="970"/>
      <c r="N4442" s="967"/>
      <c r="O4442" s="970"/>
      <c r="P4442" s="967"/>
      <c r="Q4442" s="970"/>
      <c r="R4442" s="967"/>
      <c r="S4442" s="970"/>
      <c r="T4442" s="974" t="s">
        <v>5700</v>
      </c>
      <c r="U4442" s="970"/>
      <c r="V4442" s="967"/>
      <c r="W4442" s="970"/>
      <c r="X4442" s="1261"/>
      <c r="Y4442" s="967"/>
      <c r="Z4442" s="1032"/>
    </row>
    <row r="4443" spans="1:26" ht="12.6" hidden="1" customHeight="1" outlineLevel="2">
      <c r="A4443" s="1357">
        <v>44544</v>
      </c>
      <c r="B4443" s="1163" t="s">
        <v>5698</v>
      </c>
      <c r="C4443" s="955" t="s">
        <v>10190</v>
      </c>
      <c r="D4443" s="966"/>
      <c r="E4443" s="968"/>
      <c r="F4443" s="969" t="s">
        <v>5700</v>
      </c>
      <c r="G4443" s="970"/>
      <c r="H4443" s="967"/>
      <c r="I4443" s="970"/>
      <c r="J4443" s="967"/>
      <c r="K4443" s="970"/>
      <c r="L4443" s="967"/>
      <c r="M4443" s="970"/>
      <c r="N4443" s="967"/>
      <c r="O4443" s="970"/>
      <c r="P4443" s="967"/>
      <c r="Q4443" s="970"/>
      <c r="R4443" s="967"/>
      <c r="S4443" s="970"/>
      <c r="T4443" s="967"/>
      <c r="U4443" s="970"/>
      <c r="V4443" s="967"/>
      <c r="W4443" s="970"/>
      <c r="X4443" s="1261"/>
      <c r="Y4443" s="967"/>
      <c r="Z4443" s="1032"/>
    </row>
    <row r="4444" spans="1:26" ht="50.4" hidden="1" customHeight="1" outlineLevel="2">
      <c r="A4444" s="1357">
        <v>44544</v>
      </c>
      <c r="B4444" s="1163" t="s">
        <v>5698</v>
      </c>
      <c r="C4444" s="955" t="s">
        <v>10191</v>
      </c>
      <c r="D4444" s="966"/>
      <c r="E4444" s="968"/>
      <c r="F4444" s="969" t="s">
        <v>5700</v>
      </c>
      <c r="G4444" s="970"/>
      <c r="H4444" s="967"/>
      <c r="I4444" s="970"/>
      <c r="J4444" s="967"/>
      <c r="K4444" s="970"/>
      <c r="L4444" s="967"/>
      <c r="M4444" s="970"/>
      <c r="N4444" s="967"/>
      <c r="O4444" s="970"/>
      <c r="P4444" s="967"/>
      <c r="Q4444" s="970"/>
      <c r="R4444" s="967"/>
      <c r="S4444" s="970"/>
      <c r="T4444" s="967"/>
      <c r="U4444" s="970"/>
      <c r="V4444" s="967"/>
      <c r="W4444" s="970"/>
      <c r="X4444" s="1261"/>
      <c r="Y4444" s="967"/>
      <c r="Z4444" s="1032"/>
    </row>
    <row r="4445" spans="1:26" ht="12.6" hidden="1" customHeight="1" outlineLevel="2">
      <c r="A4445" s="1357">
        <v>44544</v>
      </c>
      <c r="B4445" s="1163" t="s">
        <v>5706</v>
      </c>
      <c r="C4445" s="955" t="s">
        <v>10192</v>
      </c>
      <c r="D4445" s="966"/>
      <c r="E4445" s="968"/>
      <c r="F4445" s="969" t="s">
        <v>5700</v>
      </c>
      <c r="G4445" s="970"/>
      <c r="H4445" s="967"/>
      <c r="I4445" s="970"/>
      <c r="J4445" s="967"/>
      <c r="K4445" s="970"/>
      <c r="L4445" s="967"/>
      <c r="M4445" s="970"/>
      <c r="N4445" s="967"/>
      <c r="O4445" s="970"/>
      <c r="P4445" s="967"/>
      <c r="Q4445" s="970"/>
      <c r="R4445" s="967"/>
      <c r="S4445" s="970"/>
      <c r="T4445" s="967"/>
      <c r="U4445" s="970"/>
      <c r="V4445" s="967"/>
      <c r="W4445" s="970"/>
      <c r="X4445" s="1261"/>
      <c r="Y4445" s="967"/>
      <c r="Z4445" s="1032"/>
    </row>
    <row r="4446" spans="1:26" ht="12.6" customHeight="1" outlineLevel="1" collapsed="1">
      <c r="A4446" s="964">
        <v>44545</v>
      </c>
      <c r="B4446" s="1163" t="s">
        <v>5745</v>
      </c>
      <c r="C4446" s="955" t="s">
        <v>10193</v>
      </c>
      <c r="D4446" s="966"/>
      <c r="E4446" s="968"/>
      <c r="F4446" s="969" t="s">
        <v>5700</v>
      </c>
      <c r="G4446" s="970"/>
      <c r="H4446" s="967"/>
      <c r="I4446" s="970"/>
      <c r="J4446" s="967"/>
      <c r="K4446" s="970"/>
      <c r="L4446" s="967"/>
      <c r="M4446" s="970"/>
      <c r="N4446" s="967"/>
      <c r="O4446" s="970"/>
      <c r="P4446" s="967"/>
      <c r="Q4446" s="970"/>
      <c r="R4446" s="967"/>
      <c r="S4446" s="970"/>
      <c r="T4446" s="967"/>
      <c r="U4446" s="970"/>
      <c r="V4446" s="967"/>
      <c r="W4446" s="970"/>
      <c r="X4446" s="1261"/>
      <c r="Y4446" s="967"/>
      <c r="Z4446" s="1032"/>
    </row>
    <row r="4447" spans="1:26" ht="12.6" hidden="1" customHeight="1" outlineLevel="2">
      <c r="A4447" s="964">
        <v>44545</v>
      </c>
      <c r="B4447" s="1163" t="s">
        <v>5698</v>
      </c>
      <c r="C4447" s="955" t="s">
        <v>10194</v>
      </c>
      <c r="D4447" s="966"/>
      <c r="E4447" s="977" t="s">
        <v>5700</v>
      </c>
      <c r="F4447" s="972"/>
      <c r="G4447" s="970"/>
      <c r="H4447" s="967"/>
      <c r="I4447" s="970"/>
      <c r="J4447" s="967"/>
      <c r="K4447" s="970"/>
      <c r="L4447" s="967"/>
      <c r="M4447" s="970"/>
      <c r="N4447" s="967"/>
      <c r="O4447" s="970"/>
      <c r="P4447" s="967"/>
      <c r="Q4447" s="970"/>
      <c r="R4447" s="967"/>
      <c r="S4447" s="970"/>
      <c r="T4447" s="967"/>
      <c r="U4447" s="970"/>
      <c r="V4447" s="967"/>
      <c r="W4447" s="970"/>
      <c r="X4447" s="1261"/>
      <c r="Y4447" s="967"/>
      <c r="Z4447" s="1032"/>
    </row>
    <row r="4448" spans="1:26" ht="12.6" hidden="1" customHeight="1" outlineLevel="2">
      <c r="A4448" s="964">
        <v>44545</v>
      </c>
      <c r="B4448" s="1163" t="s">
        <v>5698</v>
      </c>
      <c r="C4448" s="955" t="s">
        <v>10195</v>
      </c>
      <c r="D4448" s="966"/>
      <c r="E4448" s="968"/>
      <c r="F4448" s="972"/>
      <c r="G4448" s="970"/>
      <c r="H4448" s="967"/>
      <c r="I4448" s="970"/>
      <c r="J4448" s="974" t="s">
        <v>5700</v>
      </c>
      <c r="K4448" s="970"/>
      <c r="L4448" s="967"/>
      <c r="M4448" s="970"/>
      <c r="N4448" s="974" t="s">
        <v>5700</v>
      </c>
      <c r="O4448" s="970"/>
      <c r="P4448" s="967"/>
      <c r="Q4448" s="970"/>
      <c r="R4448" s="967"/>
      <c r="S4448" s="970"/>
      <c r="T4448" s="967"/>
      <c r="U4448" s="970"/>
      <c r="V4448" s="967"/>
      <c r="W4448" s="970"/>
      <c r="X4448" s="1261"/>
      <c r="Y4448" s="967"/>
      <c r="Z4448" s="1032"/>
    </row>
    <row r="4449" spans="1:26" ht="12.6" hidden="1" customHeight="1" outlineLevel="2">
      <c r="A4449" s="964">
        <v>44545</v>
      </c>
      <c r="B4449" s="1163" t="s">
        <v>7034</v>
      </c>
      <c r="C4449" s="955" t="s">
        <v>10196</v>
      </c>
      <c r="D4449" s="966"/>
      <c r="E4449" s="968"/>
      <c r="F4449" s="972"/>
      <c r="G4449" s="970"/>
      <c r="H4449" s="967"/>
      <c r="I4449" s="970"/>
      <c r="J4449" s="967"/>
      <c r="K4449" s="970"/>
      <c r="L4449" s="967"/>
      <c r="M4449" s="973" t="s">
        <v>5700</v>
      </c>
      <c r="N4449" s="967"/>
      <c r="O4449" s="970"/>
      <c r="P4449" s="967"/>
      <c r="Q4449" s="973" t="s">
        <v>5700</v>
      </c>
      <c r="R4449" s="967"/>
      <c r="S4449" s="970"/>
      <c r="T4449" s="967"/>
      <c r="U4449" s="970"/>
      <c r="V4449" s="967"/>
      <c r="W4449" s="970"/>
      <c r="X4449" s="1261"/>
      <c r="Y4449" s="967"/>
      <c r="Z4449" s="1032"/>
    </row>
    <row r="4450" spans="1:26" ht="12.6" hidden="1" customHeight="1" outlineLevel="2">
      <c r="A4450" s="964">
        <v>44545</v>
      </c>
      <c r="B4450" s="1163" t="s">
        <v>5698</v>
      </c>
      <c r="C4450" s="955" t="s">
        <v>10197</v>
      </c>
      <c r="D4450" s="966"/>
      <c r="E4450" s="968"/>
      <c r="F4450" s="969" t="s">
        <v>5700</v>
      </c>
      <c r="G4450" s="970"/>
      <c r="H4450" s="967"/>
      <c r="I4450" s="970"/>
      <c r="J4450" s="967"/>
      <c r="K4450" s="970"/>
      <c r="L4450" s="967"/>
      <c r="M4450" s="970"/>
      <c r="N4450" s="967"/>
      <c r="O4450" s="970"/>
      <c r="P4450" s="967"/>
      <c r="Q4450" s="970"/>
      <c r="R4450" s="967"/>
      <c r="S4450" s="970"/>
      <c r="T4450" s="967"/>
      <c r="U4450" s="970"/>
      <c r="V4450" s="967"/>
      <c r="W4450" s="970"/>
      <c r="X4450" s="1261"/>
      <c r="Y4450" s="967"/>
      <c r="Z4450" s="1032"/>
    </row>
    <row r="4451" spans="1:26" ht="12.6" hidden="1" customHeight="1" outlineLevel="2">
      <c r="A4451" s="964">
        <v>44545</v>
      </c>
      <c r="B4451" s="1163" t="s">
        <v>5745</v>
      </c>
      <c r="C4451" s="955" t="s">
        <v>10198</v>
      </c>
      <c r="D4451" s="966"/>
      <c r="E4451" s="968"/>
      <c r="F4451" s="969" t="s">
        <v>5700</v>
      </c>
      <c r="G4451" s="970"/>
      <c r="H4451" s="967"/>
      <c r="I4451" s="970"/>
      <c r="J4451" s="967"/>
      <c r="K4451" s="970"/>
      <c r="L4451" s="967"/>
      <c r="M4451" s="970"/>
      <c r="N4451" s="967"/>
      <c r="O4451" s="970"/>
      <c r="P4451" s="967"/>
      <c r="Q4451" s="970"/>
      <c r="R4451" s="967"/>
      <c r="S4451" s="970"/>
      <c r="T4451" s="967"/>
      <c r="U4451" s="970"/>
      <c r="V4451" s="967"/>
      <c r="W4451" s="970"/>
      <c r="X4451" s="1261"/>
      <c r="Y4451" s="967"/>
      <c r="Z4451" s="1032"/>
    </row>
    <row r="4452" spans="1:26" ht="12.6" hidden="1" customHeight="1" outlineLevel="2">
      <c r="A4452" s="964">
        <v>44545</v>
      </c>
      <c r="B4452" s="1163" t="s">
        <v>5698</v>
      </c>
      <c r="C4452" s="955" t="s">
        <v>10199</v>
      </c>
      <c r="D4452" s="966"/>
      <c r="E4452" s="968"/>
      <c r="F4452" s="969" t="s">
        <v>5700</v>
      </c>
      <c r="G4452" s="970"/>
      <c r="H4452" s="967"/>
      <c r="I4452" s="970"/>
      <c r="J4452" s="967"/>
      <c r="K4452" s="970"/>
      <c r="L4452" s="967"/>
      <c r="M4452" s="970"/>
      <c r="N4452" s="967"/>
      <c r="O4452" s="970"/>
      <c r="P4452" s="967"/>
      <c r="Q4452" s="970"/>
      <c r="R4452" s="967"/>
      <c r="S4452" s="970"/>
      <c r="T4452" s="967"/>
      <c r="U4452" s="970"/>
      <c r="V4452" s="967"/>
      <c r="W4452" s="970"/>
      <c r="X4452" s="1261"/>
      <c r="Y4452" s="967"/>
      <c r="Z4452" s="1032"/>
    </row>
    <row r="4453" spans="1:26" ht="25.2" hidden="1" customHeight="1" outlineLevel="2">
      <c r="A4453" s="964">
        <v>44545</v>
      </c>
      <c r="B4453" s="1163" t="s">
        <v>5698</v>
      </c>
      <c r="C4453" s="955" t="s">
        <v>10200</v>
      </c>
      <c r="D4453" s="966"/>
      <c r="E4453" s="968"/>
      <c r="F4453" s="972"/>
      <c r="G4453" s="970"/>
      <c r="H4453" s="967"/>
      <c r="I4453" s="973" t="s">
        <v>5700</v>
      </c>
      <c r="J4453" s="967"/>
      <c r="K4453" s="970"/>
      <c r="L4453" s="967"/>
      <c r="M4453" s="970"/>
      <c r="N4453" s="967"/>
      <c r="O4453" s="970"/>
      <c r="P4453" s="967"/>
      <c r="Q4453" s="973" t="s">
        <v>5700</v>
      </c>
      <c r="R4453" s="967"/>
      <c r="S4453" s="970"/>
      <c r="T4453" s="967"/>
      <c r="U4453" s="970"/>
      <c r="V4453" s="967"/>
      <c r="W4453" s="973" t="s">
        <v>5700</v>
      </c>
      <c r="X4453" s="1261"/>
      <c r="Y4453" s="967"/>
      <c r="Z4453" s="1032"/>
    </row>
    <row r="4454" spans="1:26" ht="12.6" hidden="1" customHeight="1" outlineLevel="2">
      <c r="A4454" s="964">
        <v>44545</v>
      </c>
      <c r="B4454" s="1163" t="s">
        <v>5698</v>
      </c>
      <c r="C4454" s="955" t="s">
        <v>10201</v>
      </c>
      <c r="D4454" s="975" t="s">
        <v>5700</v>
      </c>
      <c r="E4454" s="977" t="s">
        <v>5700</v>
      </c>
      <c r="F4454" s="972"/>
      <c r="G4454" s="970"/>
      <c r="H4454" s="967"/>
      <c r="I4454" s="970"/>
      <c r="J4454" s="967"/>
      <c r="K4454" s="970"/>
      <c r="L4454" s="967"/>
      <c r="M4454" s="970"/>
      <c r="N4454" s="967"/>
      <c r="O4454" s="970"/>
      <c r="P4454" s="967"/>
      <c r="Q4454" s="970"/>
      <c r="R4454" s="967"/>
      <c r="S4454" s="970"/>
      <c r="T4454" s="967"/>
      <c r="U4454" s="970"/>
      <c r="V4454" s="967"/>
      <c r="W4454" s="970"/>
      <c r="X4454" s="1261"/>
      <c r="Y4454" s="967"/>
      <c r="Z4454" s="1032"/>
    </row>
    <row r="4455" spans="1:26" ht="25.2" hidden="1" customHeight="1" outlineLevel="2">
      <c r="A4455" s="964">
        <v>44545</v>
      </c>
      <c r="B4455" s="1163" t="s">
        <v>5698</v>
      </c>
      <c r="C4455" s="955" t="s">
        <v>10202</v>
      </c>
      <c r="D4455" s="966"/>
      <c r="E4455" s="968"/>
      <c r="F4455" s="972"/>
      <c r="G4455" s="970"/>
      <c r="H4455" s="967"/>
      <c r="I4455" s="970"/>
      <c r="J4455" s="967"/>
      <c r="K4455" s="970"/>
      <c r="L4455" s="967"/>
      <c r="M4455" s="970"/>
      <c r="N4455" s="967"/>
      <c r="O4455" s="970"/>
      <c r="P4455" s="967"/>
      <c r="Q4455" s="973" t="s">
        <v>5700</v>
      </c>
      <c r="R4455" s="974" t="s">
        <v>5700</v>
      </c>
      <c r="S4455" s="970"/>
      <c r="T4455" s="967"/>
      <c r="U4455" s="970"/>
      <c r="V4455" s="967"/>
      <c r="W4455" s="970"/>
      <c r="X4455" s="1261"/>
      <c r="Y4455" s="967"/>
      <c r="Z4455" s="1032"/>
    </row>
    <row r="4456" spans="1:26" ht="12.6" hidden="1" customHeight="1" outlineLevel="2">
      <c r="A4456" s="964">
        <v>44545</v>
      </c>
      <c r="B4456" s="1163" t="s">
        <v>5698</v>
      </c>
      <c r="C4456" s="955" t="s">
        <v>10203</v>
      </c>
      <c r="D4456" s="966"/>
      <c r="E4456" s="968"/>
      <c r="F4456" s="972"/>
      <c r="G4456" s="970"/>
      <c r="H4456" s="974" t="s">
        <v>5700</v>
      </c>
      <c r="I4456" s="970"/>
      <c r="J4456" s="967"/>
      <c r="K4456" s="970"/>
      <c r="L4456" s="967"/>
      <c r="M4456" s="970"/>
      <c r="N4456" s="967"/>
      <c r="O4456" s="970"/>
      <c r="P4456" s="967"/>
      <c r="Q4456" s="970"/>
      <c r="R4456" s="967"/>
      <c r="S4456" s="970"/>
      <c r="T4456" s="967"/>
      <c r="U4456" s="970"/>
      <c r="V4456" s="967"/>
      <c r="W4456" s="970"/>
      <c r="X4456" s="1261"/>
      <c r="Y4456" s="967"/>
      <c r="Z4456" s="1032"/>
    </row>
    <row r="4457" spans="1:26" ht="12.6" hidden="1" customHeight="1" outlineLevel="2">
      <c r="A4457" s="964">
        <v>44545</v>
      </c>
      <c r="B4457" s="1163" t="s">
        <v>5698</v>
      </c>
      <c r="C4457" s="955" t="s">
        <v>10204</v>
      </c>
      <c r="D4457" s="966"/>
      <c r="E4457" s="968"/>
      <c r="F4457" s="972"/>
      <c r="G4457" s="970"/>
      <c r="H4457" s="967"/>
      <c r="I4457" s="970"/>
      <c r="J4457" s="967"/>
      <c r="K4457" s="973" t="s">
        <v>5700</v>
      </c>
      <c r="L4457" s="967"/>
      <c r="M4457" s="970"/>
      <c r="N4457" s="967"/>
      <c r="O4457" s="970"/>
      <c r="P4457" s="967"/>
      <c r="Q4457" s="970"/>
      <c r="R4457" s="967"/>
      <c r="S4457" s="970"/>
      <c r="T4457" s="967"/>
      <c r="U4457" s="970"/>
      <c r="V4457" s="967"/>
      <c r="W4457" s="970"/>
      <c r="X4457" s="1261"/>
      <c r="Y4457" s="967"/>
      <c r="Z4457" s="1032"/>
    </row>
    <row r="4458" spans="1:26" ht="12.6" hidden="1" customHeight="1" outlineLevel="2">
      <c r="A4458" s="964">
        <v>44545</v>
      </c>
      <c r="B4458" s="1163" t="s">
        <v>5698</v>
      </c>
      <c r="C4458" s="955" t="s">
        <v>10205</v>
      </c>
      <c r="D4458" s="966"/>
      <c r="E4458" s="968"/>
      <c r="F4458" s="972"/>
      <c r="G4458" s="970"/>
      <c r="H4458" s="967"/>
      <c r="I4458" s="970"/>
      <c r="J4458" s="974" t="s">
        <v>5700</v>
      </c>
      <c r="K4458" s="970"/>
      <c r="L4458" s="967"/>
      <c r="M4458" s="970"/>
      <c r="N4458" s="967"/>
      <c r="O4458" s="970"/>
      <c r="P4458" s="967"/>
      <c r="Q4458" s="970"/>
      <c r="R4458" s="967"/>
      <c r="S4458" s="970"/>
      <c r="T4458" s="967"/>
      <c r="U4458" s="970"/>
      <c r="V4458" s="967"/>
      <c r="W4458" s="970"/>
      <c r="X4458" s="1261"/>
      <c r="Y4458" s="967"/>
      <c r="Z4458" s="1032"/>
    </row>
    <row r="4459" spans="1:26" ht="12.6" hidden="1" customHeight="1" outlineLevel="2">
      <c r="A4459" s="964">
        <v>44545</v>
      </c>
      <c r="B4459" s="1163" t="s">
        <v>5698</v>
      </c>
      <c r="C4459" s="955" t="s">
        <v>10206</v>
      </c>
      <c r="D4459" s="966"/>
      <c r="E4459" s="968"/>
      <c r="F4459" s="972"/>
      <c r="G4459" s="970"/>
      <c r="H4459" s="967"/>
      <c r="I4459" s="970"/>
      <c r="J4459" s="967"/>
      <c r="K4459" s="970"/>
      <c r="L4459" s="967"/>
      <c r="M4459" s="970"/>
      <c r="N4459" s="967"/>
      <c r="O4459" s="970"/>
      <c r="P4459" s="974" t="s">
        <v>5700</v>
      </c>
      <c r="Q4459" s="970"/>
      <c r="R4459" s="967"/>
      <c r="S4459" s="970"/>
      <c r="T4459" s="967"/>
      <c r="U4459" s="970"/>
      <c r="V4459" s="967"/>
      <c r="W4459" s="970"/>
      <c r="X4459" s="1261"/>
      <c r="Y4459" s="967"/>
      <c r="Z4459" s="1032"/>
    </row>
    <row r="4460" spans="1:26" ht="12.6" hidden="1" customHeight="1" outlineLevel="2">
      <c r="A4460" s="964">
        <v>44545</v>
      </c>
      <c r="B4460" s="1163" t="s">
        <v>5698</v>
      </c>
      <c r="C4460" s="955" t="s">
        <v>10207</v>
      </c>
      <c r="D4460" s="966"/>
      <c r="E4460" s="977" t="s">
        <v>5700</v>
      </c>
      <c r="F4460" s="972"/>
      <c r="G4460" s="970"/>
      <c r="H4460" s="967"/>
      <c r="I4460" s="970"/>
      <c r="J4460" s="967"/>
      <c r="K4460" s="970"/>
      <c r="L4460" s="967"/>
      <c r="M4460" s="970"/>
      <c r="N4460" s="967"/>
      <c r="O4460" s="970"/>
      <c r="P4460" s="967"/>
      <c r="Q4460" s="970"/>
      <c r="R4460" s="967"/>
      <c r="S4460" s="970"/>
      <c r="T4460" s="967"/>
      <c r="U4460" s="970"/>
      <c r="V4460" s="967"/>
      <c r="W4460" s="970"/>
      <c r="X4460" s="1261"/>
      <c r="Y4460" s="967"/>
      <c r="Z4460" s="1032"/>
    </row>
    <row r="4461" spans="1:26" ht="12.6" hidden="1" customHeight="1" outlineLevel="2">
      <c r="A4461" s="964">
        <v>44545</v>
      </c>
      <c r="B4461" s="1163" t="s">
        <v>5698</v>
      </c>
      <c r="C4461" s="955" t="s">
        <v>10208</v>
      </c>
      <c r="D4461" s="966"/>
      <c r="E4461" s="968"/>
      <c r="F4461" s="972"/>
      <c r="G4461" s="970"/>
      <c r="H4461" s="967"/>
      <c r="I4461" s="970"/>
      <c r="J4461" s="967"/>
      <c r="K4461" s="970"/>
      <c r="L4461" s="967"/>
      <c r="M4461" s="970"/>
      <c r="N4461" s="967"/>
      <c r="O4461" s="970"/>
      <c r="P4461" s="967"/>
      <c r="Q4461" s="970"/>
      <c r="R4461" s="967"/>
      <c r="S4461" s="970"/>
      <c r="T4461" s="967"/>
      <c r="U4461" s="970"/>
      <c r="V4461" s="967"/>
      <c r="W4461" s="970"/>
      <c r="X4461" s="1261"/>
      <c r="Y4461" s="967"/>
      <c r="Z4461" s="1032"/>
    </row>
    <row r="4462" spans="1:26" ht="12.6" hidden="1" customHeight="1" outlineLevel="2">
      <c r="A4462" s="964">
        <v>44545</v>
      </c>
      <c r="B4462" s="1163" t="s">
        <v>5698</v>
      </c>
      <c r="C4462" s="955" t="s">
        <v>10209</v>
      </c>
      <c r="D4462" s="966"/>
      <c r="E4462" s="968"/>
      <c r="F4462" s="972"/>
      <c r="G4462" s="970"/>
      <c r="H4462" s="967"/>
      <c r="I4462" s="970"/>
      <c r="J4462" s="967"/>
      <c r="K4462" s="970"/>
      <c r="L4462" s="967"/>
      <c r="M4462" s="970"/>
      <c r="N4462" s="967"/>
      <c r="O4462" s="970"/>
      <c r="P4462" s="967"/>
      <c r="Q4462" s="970"/>
      <c r="R4462" s="967"/>
      <c r="S4462" s="970"/>
      <c r="T4462" s="967"/>
      <c r="U4462" s="970"/>
      <c r="V4462" s="967"/>
      <c r="W4462" s="970"/>
      <c r="X4462" s="1261"/>
      <c r="Y4462" s="967"/>
      <c r="Z4462" s="1032"/>
    </row>
    <row r="4463" spans="1:26" ht="12.6" hidden="1" customHeight="1" outlineLevel="2">
      <c r="A4463" s="964">
        <v>44545</v>
      </c>
      <c r="B4463" s="1163" t="s">
        <v>5698</v>
      </c>
      <c r="C4463" s="955" t="s">
        <v>10210</v>
      </c>
      <c r="D4463" s="966"/>
      <c r="E4463" s="968"/>
      <c r="F4463" s="969" t="s">
        <v>5700</v>
      </c>
      <c r="G4463" s="970"/>
      <c r="H4463" s="967"/>
      <c r="I4463" s="970"/>
      <c r="J4463" s="967"/>
      <c r="K4463" s="970"/>
      <c r="L4463" s="967"/>
      <c r="M4463" s="970"/>
      <c r="N4463" s="967"/>
      <c r="O4463" s="970"/>
      <c r="P4463" s="967"/>
      <c r="Q4463" s="970"/>
      <c r="R4463" s="967"/>
      <c r="S4463" s="970"/>
      <c r="T4463" s="967"/>
      <c r="U4463" s="970"/>
      <c r="V4463" s="967"/>
      <c r="W4463" s="970"/>
      <c r="X4463" s="1261"/>
      <c r="Y4463" s="967"/>
      <c r="Z4463" s="1032"/>
    </row>
    <row r="4464" spans="1:26" ht="12.6" hidden="1" customHeight="1" outlineLevel="2">
      <c r="A4464" s="964">
        <v>44545</v>
      </c>
      <c r="B4464" s="1163" t="s">
        <v>5698</v>
      </c>
      <c r="C4464" s="955" t="s">
        <v>10211</v>
      </c>
      <c r="D4464" s="966"/>
      <c r="E4464" s="968"/>
      <c r="F4464" s="972"/>
      <c r="G4464" s="970"/>
      <c r="H4464" s="967"/>
      <c r="I4464" s="970"/>
      <c r="J4464" s="967"/>
      <c r="K4464" s="970"/>
      <c r="L4464" s="967"/>
      <c r="M4464" s="970"/>
      <c r="N4464" s="967"/>
      <c r="O4464" s="970"/>
      <c r="P4464" s="967"/>
      <c r="Q4464" s="970"/>
      <c r="R4464" s="967"/>
      <c r="S4464" s="970"/>
      <c r="T4464" s="967"/>
      <c r="U4464" s="970"/>
      <c r="V4464" s="967"/>
      <c r="W4464" s="970"/>
      <c r="X4464" s="1261"/>
      <c r="Y4464" s="967"/>
      <c r="Z4464" s="1032"/>
    </row>
    <row r="4465" spans="1:26" ht="12.6" hidden="1" customHeight="1" outlineLevel="2">
      <c r="A4465" s="964">
        <v>44545</v>
      </c>
      <c r="B4465" s="1163" t="s">
        <v>5698</v>
      </c>
      <c r="C4465" s="955" t="s">
        <v>10212</v>
      </c>
      <c r="D4465" s="966"/>
      <c r="E4465" s="968"/>
      <c r="F4465" s="972"/>
      <c r="G4465" s="970"/>
      <c r="H4465" s="974" t="s">
        <v>5700</v>
      </c>
      <c r="I4465" s="970"/>
      <c r="J4465" s="974" t="s">
        <v>5700</v>
      </c>
      <c r="K4465" s="970"/>
      <c r="L4465" s="967"/>
      <c r="M4465" s="970"/>
      <c r="N4465" s="967"/>
      <c r="O4465" s="970"/>
      <c r="P4465" s="967"/>
      <c r="Q4465" s="970"/>
      <c r="R4465" s="967"/>
      <c r="S4465" s="970"/>
      <c r="T4465" s="967"/>
      <c r="U4465" s="970"/>
      <c r="V4465" s="967"/>
      <c r="W4465" s="970"/>
      <c r="X4465" s="1261"/>
      <c r="Y4465" s="967"/>
      <c r="Z4465" s="1032"/>
    </row>
    <row r="4466" spans="1:26" ht="12.6" hidden="1" customHeight="1" outlineLevel="2">
      <c r="A4466" s="964">
        <v>44545</v>
      </c>
      <c r="B4466" s="1163" t="s">
        <v>5698</v>
      </c>
      <c r="C4466" s="955" t="s">
        <v>10213</v>
      </c>
      <c r="D4466" s="966"/>
      <c r="E4466" s="968"/>
      <c r="F4466" s="972"/>
      <c r="G4466" s="970"/>
      <c r="H4466" s="967"/>
      <c r="I4466" s="970"/>
      <c r="J4466" s="967"/>
      <c r="K4466" s="970"/>
      <c r="L4466" s="967"/>
      <c r="M4466" s="970"/>
      <c r="N4466" s="967"/>
      <c r="O4466" s="970"/>
      <c r="P4466" s="967"/>
      <c r="Q4466" s="970"/>
      <c r="R4466" s="967"/>
      <c r="S4466" s="970"/>
      <c r="T4466" s="967"/>
      <c r="U4466" s="970"/>
      <c r="V4466" s="967"/>
      <c r="W4466" s="970"/>
      <c r="X4466" s="1261"/>
      <c r="Y4466" s="967"/>
      <c r="Z4466" s="1032"/>
    </row>
    <row r="4467" spans="1:26" ht="12.6" hidden="1" customHeight="1" outlineLevel="2">
      <c r="A4467" s="964">
        <v>44545</v>
      </c>
      <c r="B4467" s="1163" t="s">
        <v>5698</v>
      </c>
      <c r="C4467" s="955" t="s">
        <v>10214</v>
      </c>
      <c r="D4467" s="966"/>
      <c r="E4467" s="977" t="s">
        <v>5700</v>
      </c>
      <c r="F4467" s="972"/>
      <c r="G4467" s="970"/>
      <c r="H4467" s="967"/>
      <c r="I4467" s="970"/>
      <c r="J4467" s="967"/>
      <c r="K4467" s="970"/>
      <c r="L4467" s="967"/>
      <c r="M4467" s="970"/>
      <c r="N4467" s="967"/>
      <c r="O4467" s="970"/>
      <c r="P4467" s="967"/>
      <c r="Q4467" s="970"/>
      <c r="R4467" s="967"/>
      <c r="S4467" s="970"/>
      <c r="T4467" s="967"/>
      <c r="U4467" s="970"/>
      <c r="V4467" s="967"/>
      <c r="W4467" s="970"/>
      <c r="X4467" s="1261"/>
      <c r="Y4467" s="967"/>
      <c r="Z4467" s="1032"/>
    </row>
    <row r="4468" spans="1:26" ht="12.6" hidden="1" customHeight="1" outlineLevel="2">
      <c r="A4468" s="964">
        <v>44545</v>
      </c>
      <c r="B4468" s="1163" t="s">
        <v>5698</v>
      </c>
      <c r="C4468" s="955" t="s">
        <v>10215</v>
      </c>
      <c r="D4468" s="966"/>
      <c r="E4468" s="977" t="s">
        <v>5700</v>
      </c>
      <c r="F4468" s="972"/>
      <c r="G4468" s="970"/>
      <c r="H4468" s="967"/>
      <c r="I4468" s="970"/>
      <c r="J4468" s="967"/>
      <c r="K4468" s="970"/>
      <c r="L4468" s="967"/>
      <c r="M4468" s="970"/>
      <c r="N4468" s="967"/>
      <c r="O4468" s="970"/>
      <c r="P4468" s="967"/>
      <c r="Q4468" s="970"/>
      <c r="R4468" s="967"/>
      <c r="S4468" s="970"/>
      <c r="T4468" s="967"/>
      <c r="U4468" s="970"/>
      <c r="V4468" s="967"/>
      <c r="W4468" s="970"/>
      <c r="X4468" s="1261"/>
      <c r="Y4468" s="967"/>
      <c r="Z4468" s="1032"/>
    </row>
    <row r="4469" spans="1:26" ht="12.6" hidden="1" customHeight="1" outlineLevel="2">
      <c r="A4469" s="964">
        <v>44545</v>
      </c>
      <c r="B4469" s="1163" t="s">
        <v>5698</v>
      </c>
      <c r="C4469" s="955" t="s">
        <v>10216</v>
      </c>
      <c r="D4469" s="966"/>
      <c r="E4469" s="968"/>
      <c r="F4469" s="972"/>
      <c r="G4469" s="973" t="s">
        <v>5700</v>
      </c>
      <c r="H4469" s="967"/>
      <c r="I4469" s="970"/>
      <c r="J4469" s="967"/>
      <c r="K4469" s="970"/>
      <c r="L4469" s="967"/>
      <c r="M4469" s="970"/>
      <c r="N4469" s="967"/>
      <c r="O4469" s="970"/>
      <c r="P4469" s="967"/>
      <c r="Q4469" s="970"/>
      <c r="R4469" s="967"/>
      <c r="S4469" s="970"/>
      <c r="T4469" s="967"/>
      <c r="U4469" s="970"/>
      <c r="V4469" s="967"/>
      <c r="W4469" s="970"/>
      <c r="X4469" s="1261"/>
      <c r="Y4469" s="967"/>
      <c r="Z4469" s="1032"/>
    </row>
    <row r="4470" spans="1:26" ht="12.6" customHeight="1" outlineLevel="1" collapsed="1">
      <c r="A4470" s="989">
        <v>44546</v>
      </c>
      <c r="B4470" s="1163" t="s">
        <v>5698</v>
      </c>
      <c r="C4470" s="955" t="s">
        <v>10217</v>
      </c>
      <c r="D4470" s="966"/>
      <c r="E4470" s="977" t="s">
        <v>5700</v>
      </c>
      <c r="F4470" s="972"/>
      <c r="G4470" s="970"/>
      <c r="H4470" s="967"/>
      <c r="I4470" s="970"/>
      <c r="J4470" s="967"/>
      <c r="K4470" s="970"/>
      <c r="L4470" s="967"/>
      <c r="M4470" s="970"/>
      <c r="N4470" s="967"/>
      <c r="O4470" s="970"/>
      <c r="P4470" s="967"/>
      <c r="Q4470" s="970"/>
      <c r="R4470" s="967"/>
      <c r="S4470" s="970"/>
      <c r="T4470" s="967"/>
      <c r="U4470" s="970"/>
      <c r="V4470" s="967"/>
      <c r="W4470" s="970"/>
      <c r="X4470" s="1261"/>
      <c r="Y4470" s="967"/>
      <c r="Z4470" s="1032"/>
    </row>
    <row r="4471" spans="1:26" ht="12.6" hidden="1" customHeight="1" outlineLevel="2">
      <c r="A4471" s="989">
        <v>44546</v>
      </c>
      <c r="B4471" s="1163" t="s">
        <v>5698</v>
      </c>
      <c r="C4471" s="955" t="s">
        <v>10218</v>
      </c>
      <c r="D4471" s="966"/>
      <c r="E4471" s="968"/>
      <c r="F4471" s="972"/>
      <c r="G4471" s="970"/>
      <c r="H4471" s="967"/>
      <c r="I4471" s="970"/>
      <c r="J4471" s="967"/>
      <c r="K4471" s="970"/>
      <c r="L4471" s="967"/>
      <c r="M4471" s="970"/>
      <c r="N4471" s="967"/>
      <c r="O4471" s="970"/>
      <c r="P4471" s="967"/>
      <c r="Q4471" s="970"/>
      <c r="R4471" s="974" t="s">
        <v>5700</v>
      </c>
      <c r="S4471" s="970"/>
      <c r="T4471" s="967"/>
      <c r="U4471" s="970"/>
      <c r="V4471" s="967"/>
      <c r="W4471" s="970"/>
      <c r="X4471" s="1261"/>
      <c r="Y4471" s="967"/>
      <c r="Z4471" s="1032"/>
    </row>
    <row r="4472" spans="1:26" ht="12.6" hidden="1" customHeight="1" outlineLevel="2">
      <c r="A4472" s="989">
        <v>44546</v>
      </c>
      <c r="B4472" s="1163" t="s">
        <v>5698</v>
      </c>
      <c r="C4472" s="955" t="s">
        <v>10219</v>
      </c>
      <c r="D4472" s="966"/>
      <c r="E4472" s="968"/>
      <c r="F4472" s="969" t="s">
        <v>5700</v>
      </c>
      <c r="G4472" s="970"/>
      <c r="H4472" s="967"/>
      <c r="I4472" s="970"/>
      <c r="J4472" s="967"/>
      <c r="K4472" s="970"/>
      <c r="L4472" s="967"/>
      <c r="M4472" s="970"/>
      <c r="N4472" s="967"/>
      <c r="O4472" s="973" t="s">
        <v>5700</v>
      </c>
      <c r="P4472" s="967"/>
      <c r="Q4472" s="970"/>
      <c r="R4472" s="967"/>
      <c r="S4472" s="970"/>
      <c r="T4472" s="974" t="s">
        <v>5700</v>
      </c>
      <c r="U4472" s="970"/>
      <c r="V4472" s="967"/>
      <c r="W4472" s="970"/>
      <c r="X4472" s="1261"/>
      <c r="Y4472" s="967"/>
      <c r="Z4472" s="1032"/>
    </row>
    <row r="4473" spans="1:26" ht="12.6" hidden="1" customHeight="1" outlineLevel="2">
      <c r="A4473" s="989">
        <v>44546</v>
      </c>
      <c r="B4473" s="1163" t="s">
        <v>5698</v>
      </c>
      <c r="C4473" s="955" t="s">
        <v>10220</v>
      </c>
      <c r="D4473" s="966"/>
      <c r="E4473" s="968"/>
      <c r="F4473" s="972"/>
      <c r="G4473" s="973" t="s">
        <v>5700</v>
      </c>
      <c r="H4473" s="967"/>
      <c r="I4473" s="970"/>
      <c r="J4473" s="967"/>
      <c r="K4473" s="970"/>
      <c r="L4473" s="967"/>
      <c r="M4473" s="970"/>
      <c r="N4473" s="967"/>
      <c r="O4473" s="970"/>
      <c r="P4473" s="967"/>
      <c r="Q4473" s="970"/>
      <c r="R4473" s="967"/>
      <c r="S4473" s="970"/>
      <c r="T4473" s="967"/>
      <c r="U4473" s="970"/>
      <c r="V4473" s="967"/>
      <c r="W4473" s="970"/>
      <c r="X4473" s="1261"/>
      <c r="Y4473" s="967"/>
      <c r="Z4473" s="1032"/>
    </row>
    <row r="4474" spans="1:26" ht="12.6" hidden="1" customHeight="1" outlineLevel="2">
      <c r="A4474" s="989">
        <v>44546</v>
      </c>
      <c r="B4474" s="1163" t="s">
        <v>5698</v>
      </c>
      <c r="C4474" s="955" t="s">
        <v>10221</v>
      </c>
      <c r="D4474" s="966"/>
      <c r="E4474" s="968"/>
      <c r="F4474" s="972"/>
      <c r="G4474" s="970"/>
      <c r="H4474" s="967"/>
      <c r="I4474" s="970"/>
      <c r="J4474" s="967"/>
      <c r="K4474" s="970"/>
      <c r="L4474" s="967"/>
      <c r="M4474" s="970"/>
      <c r="N4474" s="967"/>
      <c r="O4474" s="970"/>
      <c r="P4474" s="967"/>
      <c r="Q4474" s="970"/>
      <c r="R4474" s="967"/>
      <c r="S4474" s="970"/>
      <c r="T4474" s="967"/>
      <c r="U4474" s="970"/>
      <c r="V4474" s="967"/>
      <c r="W4474" s="970"/>
      <c r="X4474" s="1261"/>
      <c r="Y4474" s="967"/>
      <c r="Z4474" s="1032"/>
    </row>
    <row r="4475" spans="1:26" ht="12.6" hidden="1" customHeight="1" outlineLevel="2">
      <c r="A4475" s="989">
        <v>44546</v>
      </c>
      <c r="B4475" s="1163" t="s">
        <v>5723</v>
      </c>
      <c r="C4475" s="955" t="s">
        <v>10222</v>
      </c>
      <c r="D4475" s="966"/>
      <c r="E4475" s="968"/>
      <c r="F4475" s="972"/>
      <c r="G4475" s="970"/>
      <c r="H4475" s="967"/>
      <c r="I4475" s="970"/>
      <c r="J4475" s="967"/>
      <c r="K4475" s="970"/>
      <c r="L4475" s="967"/>
      <c r="M4475" s="970"/>
      <c r="N4475" s="967"/>
      <c r="O4475" s="970"/>
      <c r="P4475" s="967"/>
      <c r="Q4475" s="970"/>
      <c r="R4475" s="967"/>
      <c r="S4475" s="970"/>
      <c r="T4475" s="967"/>
      <c r="U4475" s="970"/>
      <c r="V4475" s="967"/>
      <c r="W4475" s="970"/>
      <c r="X4475" s="1261"/>
      <c r="Y4475" s="967"/>
      <c r="Z4475" s="1032"/>
    </row>
    <row r="4476" spans="1:26" ht="12.6" hidden="1" customHeight="1" outlineLevel="2">
      <c r="A4476" s="989">
        <v>44546</v>
      </c>
      <c r="B4476" s="1163" t="s">
        <v>5698</v>
      </c>
      <c r="C4476" s="955" t="s">
        <v>10223</v>
      </c>
      <c r="D4476" s="966"/>
      <c r="E4476" s="968"/>
      <c r="F4476" s="972"/>
      <c r="G4476" s="970"/>
      <c r="H4476" s="967"/>
      <c r="I4476" s="970"/>
      <c r="J4476" s="967"/>
      <c r="K4476" s="970"/>
      <c r="L4476" s="967"/>
      <c r="M4476" s="970"/>
      <c r="N4476" s="967"/>
      <c r="O4476" s="970"/>
      <c r="P4476" s="967"/>
      <c r="Q4476" s="970"/>
      <c r="R4476" s="967"/>
      <c r="S4476" s="970"/>
      <c r="T4476" s="967"/>
      <c r="U4476" s="970"/>
      <c r="V4476" s="967"/>
      <c r="W4476" s="970"/>
      <c r="X4476" s="1261"/>
      <c r="Y4476" s="967"/>
      <c r="Z4476" s="1032"/>
    </row>
    <row r="4477" spans="1:26" ht="12.6" hidden="1" customHeight="1" outlineLevel="2">
      <c r="A4477" s="989">
        <v>44546</v>
      </c>
      <c r="B4477" s="1163" t="s">
        <v>5698</v>
      </c>
      <c r="C4477" s="955" t="s">
        <v>10224</v>
      </c>
      <c r="D4477" s="966"/>
      <c r="E4477" s="968"/>
      <c r="F4477" s="972"/>
      <c r="G4477" s="970"/>
      <c r="H4477" s="967"/>
      <c r="I4477" s="970"/>
      <c r="J4477" s="967"/>
      <c r="K4477" s="970"/>
      <c r="L4477" s="967"/>
      <c r="M4477" s="970"/>
      <c r="N4477" s="967"/>
      <c r="O4477" s="970"/>
      <c r="P4477" s="967"/>
      <c r="Q4477" s="970"/>
      <c r="R4477" s="967"/>
      <c r="S4477" s="970"/>
      <c r="T4477" s="967"/>
      <c r="U4477" s="970"/>
      <c r="V4477" s="967"/>
      <c r="W4477" s="970"/>
      <c r="X4477" s="1261"/>
      <c r="Y4477" s="967"/>
      <c r="Z4477" s="1032"/>
    </row>
    <row r="4478" spans="1:26" ht="12.6" hidden="1" customHeight="1" outlineLevel="2">
      <c r="A4478" s="989">
        <v>44546</v>
      </c>
      <c r="B4478" s="1163" t="s">
        <v>5698</v>
      </c>
      <c r="C4478" s="955" t="s">
        <v>10225</v>
      </c>
      <c r="D4478" s="966"/>
      <c r="E4478" s="968"/>
      <c r="F4478" s="972"/>
      <c r="G4478" s="970"/>
      <c r="H4478" s="967"/>
      <c r="I4478" s="970"/>
      <c r="J4478" s="967"/>
      <c r="K4478" s="970"/>
      <c r="L4478" s="967"/>
      <c r="M4478" s="970"/>
      <c r="N4478" s="967"/>
      <c r="O4478" s="970"/>
      <c r="P4478" s="967"/>
      <c r="Q4478" s="970"/>
      <c r="R4478" s="967"/>
      <c r="S4478" s="970"/>
      <c r="T4478" s="967"/>
      <c r="U4478" s="970"/>
      <c r="V4478" s="967"/>
      <c r="W4478" s="970"/>
      <c r="X4478" s="1261"/>
      <c r="Y4478" s="967"/>
      <c r="Z4478" s="1032"/>
    </row>
    <row r="4479" spans="1:26" ht="25.2" hidden="1" customHeight="1" outlineLevel="2">
      <c r="A4479" s="989">
        <v>44546</v>
      </c>
      <c r="B4479" s="1163" t="s">
        <v>5698</v>
      </c>
      <c r="C4479" s="955" t="s">
        <v>10226</v>
      </c>
      <c r="D4479" s="966"/>
      <c r="E4479" s="968"/>
      <c r="F4479" s="972"/>
      <c r="G4479" s="970"/>
      <c r="H4479" s="967"/>
      <c r="I4479" s="970"/>
      <c r="J4479" s="967"/>
      <c r="K4479" s="970"/>
      <c r="L4479" s="967"/>
      <c r="M4479" s="970"/>
      <c r="N4479" s="967"/>
      <c r="O4479" s="970"/>
      <c r="P4479" s="967"/>
      <c r="Q4479" s="970"/>
      <c r="R4479" s="967"/>
      <c r="S4479" s="970"/>
      <c r="T4479" s="967"/>
      <c r="U4479" s="970"/>
      <c r="V4479" s="967"/>
      <c r="W4479" s="970"/>
      <c r="X4479" s="1261"/>
      <c r="Y4479" s="967"/>
      <c r="Z4479" s="1032"/>
    </row>
    <row r="4480" spans="1:26" ht="12.6" hidden="1" customHeight="1" outlineLevel="2">
      <c r="A4480" s="989">
        <v>44546</v>
      </c>
      <c r="B4480" s="1163" t="s">
        <v>5698</v>
      </c>
      <c r="C4480" s="955" t="s">
        <v>10227</v>
      </c>
      <c r="D4480" s="966"/>
      <c r="E4480" s="977" t="s">
        <v>5700</v>
      </c>
      <c r="F4480" s="972"/>
      <c r="G4480" s="970"/>
      <c r="H4480" s="967"/>
      <c r="I4480" s="970"/>
      <c r="J4480" s="967"/>
      <c r="K4480" s="970"/>
      <c r="L4480" s="967"/>
      <c r="M4480" s="973" t="s">
        <v>5700</v>
      </c>
      <c r="N4480" s="967"/>
      <c r="O4480" s="970"/>
      <c r="P4480" s="967"/>
      <c r="Q4480" s="970"/>
      <c r="R4480" s="967"/>
      <c r="S4480" s="970"/>
      <c r="T4480" s="967"/>
      <c r="U4480" s="970"/>
      <c r="V4480" s="967"/>
      <c r="W4480" s="970"/>
      <c r="X4480" s="1261"/>
      <c r="Y4480" s="967"/>
      <c r="Z4480" s="1032"/>
    </row>
    <row r="4481" spans="1:26" ht="12.6" hidden="1" customHeight="1" outlineLevel="2">
      <c r="A4481" s="989">
        <v>44546</v>
      </c>
      <c r="B4481" s="1163" t="s">
        <v>5698</v>
      </c>
      <c r="C4481" s="955" t="s">
        <v>10228</v>
      </c>
      <c r="D4481" s="975" t="s">
        <v>5700</v>
      </c>
      <c r="E4481" s="968"/>
      <c r="F4481" s="972"/>
      <c r="G4481" s="970"/>
      <c r="H4481" s="967"/>
      <c r="I4481" s="970"/>
      <c r="J4481" s="967"/>
      <c r="K4481" s="970"/>
      <c r="L4481" s="967"/>
      <c r="M4481" s="970"/>
      <c r="N4481" s="967"/>
      <c r="O4481" s="970"/>
      <c r="P4481" s="967"/>
      <c r="Q4481" s="970"/>
      <c r="R4481" s="967"/>
      <c r="S4481" s="970"/>
      <c r="T4481" s="967"/>
      <c r="U4481" s="970"/>
      <c r="V4481" s="967"/>
      <c r="W4481" s="970"/>
      <c r="X4481" s="1261"/>
      <c r="Y4481" s="967"/>
      <c r="Z4481" s="1032"/>
    </row>
    <row r="4482" spans="1:26" ht="12.6" hidden="1" customHeight="1" outlineLevel="2">
      <c r="A4482" s="989">
        <v>44546</v>
      </c>
      <c r="B4482" s="1163" t="s">
        <v>5745</v>
      </c>
      <c r="C4482" s="955" t="s">
        <v>10229</v>
      </c>
      <c r="D4482" s="966"/>
      <c r="E4482" s="968"/>
      <c r="F4482" s="972"/>
      <c r="G4482" s="970"/>
      <c r="H4482" s="967"/>
      <c r="I4482" s="970"/>
      <c r="J4482" s="967"/>
      <c r="K4482" s="970"/>
      <c r="L4482" s="967"/>
      <c r="M4482" s="970"/>
      <c r="N4482" s="967"/>
      <c r="O4482" s="970"/>
      <c r="P4482" s="967"/>
      <c r="Q4482" s="970"/>
      <c r="R4482" s="967"/>
      <c r="S4482" s="970"/>
      <c r="T4482" s="974" t="s">
        <v>5700</v>
      </c>
      <c r="U4482" s="970"/>
      <c r="V4482" s="967"/>
      <c r="W4482" s="970"/>
      <c r="X4482" s="1261"/>
      <c r="Y4482" s="967"/>
      <c r="Z4482" s="1032"/>
    </row>
    <row r="4483" spans="1:26" ht="12.6" hidden="1" customHeight="1" outlineLevel="2">
      <c r="A4483" s="989">
        <v>44546</v>
      </c>
      <c r="B4483" s="1163" t="s">
        <v>10230</v>
      </c>
      <c r="C4483" s="955" t="s">
        <v>10231</v>
      </c>
      <c r="D4483" s="966"/>
      <c r="E4483" s="968"/>
      <c r="F4483" s="972"/>
      <c r="G4483" s="970"/>
      <c r="H4483" s="967"/>
      <c r="I4483" s="970"/>
      <c r="J4483" s="967"/>
      <c r="K4483" s="970"/>
      <c r="L4483" s="967"/>
      <c r="M4483" s="970"/>
      <c r="N4483" s="967"/>
      <c r="O4483" s="970"/>
      <c r="P4483" s="967"/>
      <c r="Q4483" s="970"/>
      <c r="R4483" s="967"/>
      <c r="S4483" s="970"/>
      <c r="T4483" s="967"/>
      <c r="U4483" s="970"/>
      <c r="V4483" s="967"/>
      <c r="W4483" s="970"/>
      <c r="X4483" s="1261"/>
      <c r="Y4483" s="967"/>
      <c r="Z4483" s="1032"/>
    </row>
    <row r="4484" spans="1:26" ht="12.6" hidden="1" customHeight="1" outlineLevel="2">
      <c r="A4484" s="989">
        <v>44546</v>
      </c>
      <c r="B4484" s="1163" t="s">
        <v>5698</v>
      </c>
      <c r="C4484" s="955" t="s">
        <v>10232</v>
      </c>
      <c r="D4484" s="966"/>
      <c r="E4484" s="968"/>
      <c r="F4484" s="972"/>
      <c r="G4484" s="970"/>
      <c r="H4484" s="967"/>
      <c r="I4484" s="970"/>
      <c r="J4484" s="967"/>
      <c r="K4484" s="970"/>
      <c r="L4484" s="967"/>
      <c r="M4484" s="970"/>
      <c r="N4484" s="967"/>
      <c r="O4484" s="970"/>
      <c r="P4484" s="967"/>
      <c r="Q4484" s="970"/>
      <c r="R4484" s="967"/>
      <c r="S4484" s="970"/>
      <c r="T4484" s="967"/>
      <c r="U4484" s="970"/>
      <c r="V4484" s="967"/>
      <c r="W4484" s="970"/>
      <c r="X4484" s="1261"/>
      <c r="Y4484" s="967"/>
      <c r="Z4484" s="1032"/>
    </row>
    <row r="4485" spans="1:26" ht="12.6" customHeight="1" outlineLevel="1" collapsed="1">
      <c r="A4485" s="991">
        <v>44547</v>
      </c>
      <c r="B4485" s="1163" t="s">
        <v>5698</v>
      </c>
      <c r="C4485" s="955" t="s">
        <v>10233</v>
      </c>
      <c r="D4485" s="966"/>
      <c r="E4485" s="968"/>
      <c r="F4485" s="972"/>
      <c r="G4485" s="970"/>
      <c r="H4485" s="967"/>
      <c r="I4485" s="970"/>
      <c r="J4485" s="967"/>
      <c r="K4485" s="970"/>
      <c r="L4485" s="974" t="s">
        <v>5700</v>
      </c>
      <c r="M4485" s="970"/>
      <c r="N4485" s="967"/>
      <c r="O4485" s="970"/>
      <c r="P4485" s="967"/>
      <c r="Q4485" s="970"/>
      <c r="R4485" s="967"/>
      <c r="S4485" s="970"/>
      <c r="T4485" s="967"/>
      <c r="U4485" s="970"/>
      <c r="V4485" s="967"/>
      <c r="W4485" s="970"/>
      <c r="X4485" s="1261"/>
      <c r="Y4485" s="967"/>
      <c r="Z4485" s="1032"/>
    </row>
    <row r="4486" spans="1:26" ht="12.6" hidden="1" customHeight="1" outlineLevel="2">
      <c r="A4486" s="991">
        <v>44547</v>
      </c>
      <c r="B4486" s="1163" t="s">
        <v>5698</v>
      </c>
      <c r="C4486" s="955" t="s">
        <v>10234</v>
      </c>
      <c r="D4486" s="975" t="s">
        <v>5700</v>
      </c>
      <c r="E4486" s="968"/>
      <c r="F4486" s="972"/>
      <c r="G4486" s="970"/>
      <c r="H4486" s="967"/>
      <c r="I4486" s="970"/>
      <c r="J4486" s="967"/>
      <c r="K4486" s="970"/>
      <c r="L4486" s="967"/>
      <c r="M4486" s="970"/>
      <c r="N4486" s="967"/>
      <c r="O4486" s="970"/>
      <c r="P4486" s="967"/>
      <c r="Q4486" s="970"/>
      <c r="R4486" s="967"/>
      <c r="S4486" s="970"/>
      <c r="T4486" s="967"/>
      <c r="U4486" s="970"/>
      <c r="V4486" s="967"/>
      <c r="W4486" s="970"/>
      <c r="X4486" s="1261"/>
      <c r="Y4486" s="967"/>
      <c r="Z4486" s="1032"/>
    </row>
    <row r="4487" spans="1:26" ht="12.6" hidden="1" customHeight="1" outlineLevel="2">
      <c r="A4487" s="991">
        <v>44547</v>
      </c>
      <c r="B4487" s="1163" t="s">
        <v>5698</v>
      </c>
      <c r="C4487" s="955" t="s">
        <v>10235</v>
      </c>
      <c r="D4487" s="966"/>
      <c r="E4487" s="968"/>
      <c r="F4487" s="972"/>
      <c r="G4487" s="970"/>
      <c r="H4487" s="967"/>
      <c r="I4487" s="970"/>
      <c r="J4487" s="967"/>
      <c r="K4487" s="970"/>
      <c r="L4487" s="967"/>
      <c r="M4487" s="970"/>
      <c r="N4487" s="967"/>
      <c r="O4487" s="970"/>
      <c r="P4487" s="967"/>
      <c r="Q4487" s="973" t="s">
        <v>5700</v>
      </c>
      <c r="R4487" s="967"/>
      <c r="S4487" s="970"/>
      <c r="T4487" s="967"/>
      <c r="U4487" s="970"/>
      <c r="V4487" s="967"/>
      <c r="W4487" s="970"/>
      <c r="X4487" s="1261"/>
      <c r="Y4487" s="967"/>
      <c r="Z4487" s="1032"/>
    </row>
    <row r="4488" spans="1:26" ht="12.6" hidden="1" customHeight="1" outlineLevel="2">
      <c r="A4488" s="991">
        <v>44547</v>
      </c>
      <c r="B4488" s="1163" t="s">
        <v>5698</v>
      </c>
      <c r="C4488" s="955" t="s">
        <v>10236</v>
      </c>
      <c r="D4488" s="966"/>
      <c r="E4488" s="977" t="s">
        <v>5700</v>
      </c>
      <c r="F4488" s="972"/>
      <c r="G4488" s="970"/>
      <c r="H4488" s="967"/>
      <c r="I4488" s="970"/>
      <c r="J4488" s="967"/>
      <c r="K4488" s="970"/>
      <c r="L4488" s="967"/>
      <c r="M4488" s="970"/>
      <c r="N4488" s="967"/>
      <c r="O4488" s="970"/>
      <c r="P4488" s="967"/>
      <c r="Q4488" s="970"/>
      <c r="R4488" s="967"/>
      <c r="S4488" s="970"/>
      <c r="T4488" s="967"/>
      <c r="U4488" s="970"/>
      <c r="V4488" s="967"/>
      <c r="W4488" s="970"/>
      <c r="X4488" s="1261"/>
      <c r="Y4488" s="967"/>
      <c r="Z4488" s="1032"/>
    </row>
    <row r="4489" spans="1:26" ht="12.6" hidden="1" customHeight="1" outlineLevel="2">
      <c r="A4489" s="991">
        <v>44547</v>
      </c>
      <c r="B4489" s="1163" t="s">
        <v>5698</v>
      </c>
      <c r="C4489" s="955" t="s">
        <v>10237</v>
      </c>
      <c r="D4489" s="966"/>
      <c r="E4489" s="968"/>
      <c r="F4489" s="969" t="s">
        <v>5700</v>
      </c>
      <c r="G4489" s="970"/>
      <c r="H4489" s="967"/>
      <c r="I4489" s="970"/>
      <c r="J4489" s="967"/>
      <c r="K4489" s="970"/>
      <c r="L4489" s="967"/>
      <c r="M4489" s="970"/>
      <c r="N4489" s="967"/>
      <c r="O4489" s="970"/>
      <c r="P4489" s="967"/>
      <c r="Q4489" s="970"/>
      <c r="R4489" s="967"/>
      <c r="S4489" s="970"/>
      <c r="T4489" s="967"/>
      <c r="U4489" s="970"/>
      <c r="V4489" s="967"/>
      <c r="W4489" s="970"/>
      <c r="X4489" s="1261"/>
      <c r="Y4489" s="967"/>
      <c r="Z4489" s="1032"/>
    </row>
    <row r="4490" spans="1:26" ht="12.6" hidden="1" customHeight="1" outlineLevel="2">
      <c r="A4490" s="991">
        <v>44547</v>
      </c>
      <c r="B4490" s="1163" t="s">
        <v>5698</v>
      </c>
      <c r="C4490" s="955" t="s">
        <v>10238</v>
      </c>
      <c r="D4490" s="966"/>
      <c r="E4490" s="968"/>
      <c r="F4490" s="969" t="s">
        <v>5700</v>
      </c>
      <c r="G4490" s="970"/>
      <c r="H4490" s="967"/>
      <c r="I4490" s="970"/>
      <c r="J4490" s="967"/>
      <c r="K4490" s="970"/>
      <c r="L4490" s="967"/>
      <c r="M4490" s="970"/>
      <c r="N4490" s="967"/>
      <c r="O4490" s="970"/>
      <c r="P4490" s="967"/>
      <c r="Q4490" s="970"/>
      <c r="R4490" s="967"/>
      <c r="S4490" s="970"/>
      <c r="T4490" s="967"/>
      <c r="U4490" s="970"/>
      <c r="V4490" s="967"/>
      <c r="W4490" s="970"/>
      <c r="X4490" s="1261"/>
      <c r="Y4490" s="967"/>
      <c r="Z4490" s="1032"/>
    </row>
    <row r="4491" spans="1:26" ht="12.6" hidden="1" customHeight="1" outlineLevel="2">
      <c r="A4491" s="991">
        <v>44547</v>
      </c>
      <c r="B4491" s="1163" t="s">
        <v>5698</v>
      </c>
      <c r="C4491" s="955" t="s">
        <v>10239</v>
      </c>
      <c r="D4491" s="966"/>
      <c r="E4491" s="968"/>
      <c r="F4491" s="972"/>
      <c r="G4491" s="970"/>
      <c r="H4491" s="967"/>
      <c r="I4491" s="970"/>
      <c r="J4491" s="967"/>
      <c r="K4491" s="973" t="s">
        <v>5700</v>
      </c>
      <c r="L4491" s="967"/>
      <c r="M4491" s="970"/>
      <c r="N4491" s="967"/>
      <c r="O4491" s="970"/>
      <c r="P4491" s="967"/>
      <c r="Q4491" s="970"/>
      <c r="R4491" s="967"/>
      <c r="S4491" s="970"/>
      <c r="T4491" s="967"/>
      <c r="U4491" s="970"/>
      <c r="V4491" s="967"/>
      <c r="W4491" s="970"/>
      <c r="X4491" s="1261"/>
      <c r="Y4491" s="967"/>
      <c r="Z4491" s="1032"/>
    </row>
    <row r="4492" spans="1:26" ht="12.6" hidden="1" customHeight="1" outlineLevel="2">
      <c r="A4492" s="991">
        <v>44547</v>
      </c>
      <c r="B4492" s="1163" t="s">
        <v>5698</v>
      </c>
      <c r="C4492" s="955" t="s">
        <v>10240</v>
      </c>
      <c r="D4492" s="966"/>
      <c r="E4492" s="977" t="s">
        <v>5700</v>
      </c>
      <c r="F4492" s="972"/>
      <c r="G4492" s="970"/>
      <c r="H4492" s="967"/>
      <c r="I4492" s="970"/>
      <c r="J4492" s="967"/>
      <c r="K4492" s="970"/>
      <c r="L4492" s="967"/>
      <c r="M4492" s="970"/>
      <c r="N4492" s="967"/>
      <c r="O4492" s="970"/>
      <c r="P4492" s="967"/>
      <c r="Q4492" s="970"/>
      <c r="R4492" s="967"/>
      <c r="S4492" s="970"/>
      <c r="T4492" s="967"/>
      <c r="U4492" s="970"/>
      <c r="V4492" s="967"/>
      <c r="W4492" s="970"/>
      <c r="X4492" s="1261"/>
      <c r="Y4492" s="967"/>
      <c r="Z4492" s="1032"/>
    </row>
    <row r="4493" spans="1:26" ht="12.6" hidden="1" customHeight="1" outlineLevel="2">
      <c r="A4493" s="991">
        <v>44547</v>
      </c>
      <c r="B4493" s="1163" t="s">
        <v>5698</v>
      </c>
      <c r="C4493" s="955" t="s">
        <v>10241</v>
      </c>
      <c r="D4493" s="966"/>
      <c r="E4493" s="968"/>
      <c r="F4493" s="969" t="s">
        <v>5700</v>
      </c>
      <c r="G4493" s="970"/>
      <c r="H4493" s="967"/>
      <c r="I4493" s="970"/>
      <c r="J4493" s="974" t="s">
        <v>5700</v>
      </c>
      <c r="K4493" s="970"/>
      <c r="L4493" s="967"/>
      <c r="M4493" s="970"/>
      <c r="N4493" s="967"/>
      <c r="O4493" s="970"/>
      <c r="P4493" s="967"/>
      <c r="Q4493" s="970"/>
      <c r="R4493" s="967"/>
      <c r="S4493" s="970"/>
      <c r="T4493" s="967"/>
      <c r="U4493" s="970"/>
      <c r="V4493" s="967"/>
      <c r="W4493" s="970"/>
      <c r="X4493" s="1261"/>
      <c r="Y4493" s="967"/>
      <c r="Z4493" s="1032"/>
    </row>
    <row r="4494" spans="1:26" ht="25.2" hidden="1" customHeight="1" outlineLevel="2">
      <c r="A4494" s="991">
        <v>44547</v>
      </c>
      <c r="B4494" s="1163" t="s">
        <v>5698</v>
      </c>
      <c r="C4494" s="955" t="s">
        <v>10242</v>
      </c>
      <c r="D4494" s="966"/>
      <c r="E4494" s="968"/>
      <c r="F4494" s="972"/>
      <c r="G4494" s="970"/>
      <c r="H4494" s="967"/>
      <c r="I4494" s="970"/>
      <c r="J4494" s="974" t="s">
        <v>5700</v>
      </c>
      <c r="K4494" s="970"/>
      <c r="L4494" s="967"/>
      <c r="M4494" s="970"/>
      <c r="N4494" s="967"/>
      <c r="O4494" s="970"/>
      <c r="P4494" s="967"/>
      <c r="Q4494" s="970"/>
      <c r="R4494" s="967"/>
      <c r="S4494" s="970"/>
      <c r="T4494" s="967"/>
      <c r="U4494" s="970"/>
      <c r="V4494" s="967"/>
      <c r="W4494" s="970"/>
      <c r="X4494" s="1261"/>
      <c r="Y4494" s="967"/>
      <c r="Z4494" s="1032"/>
    </row>
    <row r="4495" spans="1:26" ht="12.6" hidden="1" customHeight="1" outlineLevel="2">
      <c r="A4495" s="991">
        <v>44547</v>
      </c>
      <c r="B4495" s="1163" t="s">
        <v>5698</v>
      </c>
      <c r="C4495" s="955" t="s">
        <v>10243</v>
      </c>
      <c r="D4495" s="966"/>
      <c r="E4495" s="968"/>
      <c r="F4495" s="972"/>
      <c r="G4495" s="970"/>
      <c r="H4495" s="967"/>
      <c r="I4495" s="970"/>
      <c r="J4495" s="967"/>
      <c r="K4495" s="970"/>
      <c r="L4495" s="967"/>
      <c r="M4495" s="970"/>
      <c r="N4495" s="967"/>
      <c r="O4495" s="970"/>
      <c r="P4495" s="967"/>
      <c r="Q4495" s="970"/>
      <c r="R4495" s="974" t="s">
        <v>5700</v>
      </c>
      <c r="S4495" s="970"/>
      <c r="T4495" s="967"/>
      <c r="U4495" s="970"/>
      <c r="V4495" s="967"/>
      <c r="W4495" s="970"/>
      <c r="X4495" s="1261"/>
      <c r="Y4495" s="967"/>
      <c r="Z4495" s="1032"/>
    </row>
    <row r="4496" spans="1:26" ht="12.6" hidden="1" customHeight="1" outlineLevel="2">
      <c r="A4496" s="991">
        <v>44547</v>
      </c>
      <c r="B4496" s="1163" t="s">
        <v>5698</v>
      </c>
      <c r="C4496" s="955" t="s">
        <v>10244</v>
      </c>
      <c r="D4496" s="966"/>
      <c r="E4496" s="968"/>
      <c r="F4496" s="972"/>
      <c r="G4496" s="970"/>
      <c r="H4496" s="967"/>
      <c r="I4496" s="970"/>
      <c r="J4496" s="967"/>
      <c r="K4496" s="970"/>
      <c r="L4496" s="967"/>
      <c r="M4496" s="970"/>
      <c r="N4496" s="967"/>
      <c r="O4496" s="970"/>
      <c r="P4496" s="967"/>
      <c r="Q4496" s="970"/>
      <c r="R4496" s="974" t="s">
        <v>5700</v>
      </c>
      <c r="S4496" s="970"/>
      <c r="T4496" s="967"/>
      <c r="U4496" s="970"/>
      <c r="V4496" s="967"/>
      <c r="W4496" s="970"/>
      <c r="X4496" s="1261"/>
      <c r="Y4496" s="967"/>
      <c r="Z4496" s="1032"/>
    </row>
    <row r="4497" spans="1:26" ht="12.6" hidden="1" customHeight="1" outlineLevel="2">
      <c r="A4497" s="991">
        <v>44547</v>
      </c>
      <c r="B4497" s="1163" t="s">
        <v>5698</v>
      </c>
      <c r="C4497" s="955" t="s">
        <v>10245</v>
      </c>
      <c r="D4497" s="966"/>
      <c r="E4497" s="977" t="s">
        <v>5700</v>
      </c>
      <c r="F4497" s="972"/>
      <c r="G4497" s="970"/>
      <c r="H4497" s="967"/>
      <c r="I4497" s="970"/>
      <c r="J4497" s="967"/>
      <c r="K4497" s="970"/>
      <c r="L4497" s="967"/>
      <c r="M4497" s="970"/>
      <c r="N4497" s="967"/>
      <c r="O4497" s="970"/>
      <c r="P4497" s="967"/>
      <c r="Q4497" s="970"/>
      <c r="R4497" s="967"/>
      <c r="S4497" s="970"/>
      <c r="T4497" s="967"/>
      <c r="U4497" s="970"/>
      <c r="V4497" s="967"/>
      <c r="W4497" s="970"/>
      <c r="X4497" s="1261"/>
      <c r="Y4497" s="967"/>
      <c r="Z4497" s="1032"/>
    </row>
    <row r="4498" spans="1:26" ht="12.6" hidden="1" customHeight="1" outlineLevel="2">
      <c r="A4498" s="991">
        <v>44547</v>
      </c>
      <c r="B4498" s="1163" t="s">
        <v>5698</v>
      </c>
      <c r="C4498" s="955" t="s">
        <v>10246</v>
      </c>
      <c r="D4498" s="966"/>
      <c r="E4498" s="968"/>
      <c r="F4498" s="969" t="s">
        <v>5700</v>
      </c>
      <c r="G4498" s="970"/>
      <c r="H4498" s="967"/>
      <c r="I4498" s="970"/>
      <c r="J4498" s="967"/>
      <c r="K4498" s="970"/>
      <c r="L4498" s="967"/>
      <c r="M4498" s="970"/>
      <c r="N4498" s="967"/>
      <c r="O4498" s="970"/>
      <c r="P4498" s="967"/>
      <c r="Q4498" s="970"/>
      <c r="R4498" s="967"/>
      <c r="S4498" s="970"/>
      <c r="T4498" s="967"/>
      <c r="U4498" s="970"/>
      <c r="V4498" s="967"/>
      <c r="W4498" s="970"/>
      <c r="X4498" s="1261"/>
      <c r="Y4498" s="967"/>
      <c r="Z4498" s="1032"/>
    </row>
    <row r="4499" spans="1:26" ht="12.6" hidden="1" customHeight="1" outlineLevel="2">
      <c r="A4499" s="991">
        <v>44547</v>
      </c>
      <c r="B4499" s="1163" t="s">
        <v>5698</v>
      </c>
      <c r="C4499" s="955" t="s">
        <v>10247</v>
      </c>
      <c r="D4499" s="966"/>
      <c r="E4499" s="968"/>
      <c r="F4499" s="972"/>
      <c r="G4499" s="970"/>
      <c r="H4499" s="967"/>
      <c r="I4499" s="970"/>
      <c r="J4499" s="967"/>
      <c r="K4499" s="970"/>
      <c r="L4499" s="967"/>
      <c r="M4499" s="970"/>
      <c r="N4499" s="967"/>
      <c r="O4499" s="970"/>
      <c r="P4499" s="967"/>
      <c r="Q4499" s="973" t="s">
        <v>5700</v>
      </c>
      <c r="R4499" s="967"/>
      <c r="S4499" s="970"/>
      <c r="T4499" s="967"/>
      <c r="U4499" s="970"/>
      <c r="V4499" s="967"/>
      <c r="W4499" s="970"/>
      <c r="X4499" s="1261"/>
      <c r="Y4499" s="967"/>
      <c r="Z4499" s="1032"/>
    </row>
    <row r="4500" spans="1:26" ht="12.6" hidden="1" customHeight="1" outlineLevel="2">
      <c r="A4500" s="991">
        <v>44547</v>
      </c>
      <c r="B4500" s="1163" t="s">
        <v>5698</v>
      </c>
      <c r="C4500" s="955" t="s">
        <v>10248</v>
      </c>
      <c r="D4500" s="966"/>
      <c r="E4500" s="968"/>
      <c r="F4500" s="972"/>
      <c r="G4500" s="970"/>
      <c r="H4500" s="967"/>
      <c r="I4500" s="970"/>
      <c r="J4500" s="967"/>
      <c r="K4500" s="970"/>
      <c r="L4500" s="967"/>
      <c r="M4500" s="970"/>
      <c r="N4500" s="967"/>
      <c r="O4500" s="973" t="s">
        <v>5700</v>
      </c>
      <c r="P4500" s="967"/>
      <c r="Q4500" s="970"/>
      <c r="R4500" s="967"/>
      <c r="S4500" s="970"/>
      <c r="T4500" s="967"/>
      <c r="U4500" s="970"/>
      <c r="V4500" s="967"/>
      <c r="W4500" s="970"/>
      <c r="X4500" s="1261"/>
      <c r="Y4500" s="967"/>
      <c r="Z4500" s="1032"/>
    </row>
    <row r="4501" spans="1:26" ht="37.799999999999997" customHeight="1" outlineLevel="1" collapsed="1">
      <c r="A4501" s="982">
        <v>44550</v>
      </c>
      <c r="B4501" s="1163" t="s">
        <v>5698</v>
      </c>
      <c r="C4501" s="955" t="s">
        <v>10249</v>
      </c>
      <c r="D4501" s="966"/>
      <c r="E4501" s="968"/>
      <c r="F4501" s="972"/>
      <c r="G4501" s="970"/>
      <c r="H4501" s="967"/>
      <c r="I4501" s="970"/>
      <c r="J4501" s="967"/>
      <c r="K4501" s="970"/>
      <c r="L4501" s="967"/>
      <c r="M4501" s="970"/>
      <c r="N4501" s="967"/>
      <c r="O4501" s="970"/>
      <c r="P4501" s="967"/>
      <c r="Q4501" s="970"/>
      <c r="R4501" s="974" t="s">
        <v>5700</v>
      </c>
      <c r="S4501" s="970"/>
      <c r="T4501" s="967"/>
      <c r="U4501" s="970"/>
      <c r="V4501" s="967"/>
      <c r="W4501" s="970"/>
      <c r="X4501" s="1261"/>
      <c r="Y4501" s="967"/>
      <c r="Z4501" s="1032"/>
    </row>
    <row r="4502" spans="1:26" ht="37.799999999999997" hidden="1" customHeight="1" outlineLevel="2">
      <c r="A4502" s="982">
        <v>44550</v>
      </c>
      <c r="B4502" s="1163" t="s">
        <v>5698</v>
      </c>
      <c r="C4502" s="955" t="s">
        <v>10250</v>
      </c>
      <c r="D4502" s="975" t="s">
        <v>5700</v>
      </c>
      <c r="E4502" s="968"/>
      <c r="F4502" s="972"/>
      <c r="G4502" s="970"/>
      <c r="H4502" s="974" t="s">
        <v>5700</v>
      </c>
      <c r="I4502" s="973" t="s">
        <v>5700</v>
      </c>
      <c r="J4502" s="967"/>
      <c r="K4502" s="970"/>
      <c r="L4502" s="967"/>
      <c r="M4502" s="970"/>
      <c r="N4502" s="967"/>
      <c r="O4502" s="970"/>
      <c r="P4502" s="967"/>
      <c r="Q4502" s="970"/>
      <c r="R4502" s="967"/>
      <c r="S4502" s="970"/>
      <c r="T4502" s="967"/>
      <c r="U4502" s="970"/>
      <c r="V4502" s="967"/>
      <c r="W4502" s="970"/>
      <c r="X4502" s="1261"/>
      <c r="Y4502" s="967"/>
      <c r="Z4502" s="1032"/>
    </row>
    <row r="4503" spans="1:26" ht="12.6" hidden="1" customHeight="1" outlineLevel="2">
      <c r="A4503" s="982">
        <v>44550</v>
      </c>
      <c r="B4503" s="1163" t="s">
        <v>5698</v>
      </c>
      <c r="C4503" s="955" t="s">
        <v>10251</v>
      </c>
      <c r="D4503" s="966"/>
      <c r="E4503" s="968"/>
      <c r="F4503" s="972"/>
      <c r="G4503" s="970"/>
      <c r="H4503" s="974" t="s">
        <v>5700</v>
      </c>
      <c r="I4503" s="973" t="s">
        <v>5700</v>
      </c>
      <c r="J4503" s="967"/>
      <c r="K4503" s="970"/>
      <c r="L4503" s="967"/>
      <c r="M4503" s="970"/>
      <c r="N4503" s="967"/>
      <c r="O4503" s="970"/>
      <c r="P4503" s="967"/>
      <c r="Q4503" s="970"/>
      <c r="R4503" s="967"/>
      <c r="S4503" s="970"/>
      <c r="T4503" s="967"/>
      <c r="U4503" s="970"/>
      <c r="V4503" s="967"/>
      <c r="W4503" s="970"/>
      <c r="X4503" s="1261"/>
      <c r="Y4503" s="967"/>
      <c r="Z4503" s="1032"/>
    </row>
    <row r="4504" spans="1:26" ht="25.2" hidden="1" customHeight="1" outlineLevel="2">
      <c r="A4504" s="982">
        <v>44550</v>
      </c>
      <c r="B4504" s="1163" t="s">
        <v>10252</v>
      </c>
      <c r="C4504" s="955" t="s">
        <v>10253</v>
      </c>
      <c r="D4504" s="966"/>
      <c r="E4504" s="977" t="s">
        <v>5700</v>
      </c>
      <c r="F4504" s="972"/>
      <c r="G4504" s="970"/>
      <c r="H4504" s="967"/>
      <c r="I4504" s="970"/>
      <c r="J4504" s="967"/>
      <c r="K4504" s="970"/>
      <c r="L4504" s="967"/>
      <c r="M4504" s="970"/>
      <c r="N4504" s="967"/>
      <c r="O4504" s="970"/>
      <c r="P4504" s="967"/>
      <c r="Q4504" s="970"/>
      <c r="R4504" s="967"/>
      <c r="S4504" s="970"/>
      <c r="T4504" s="967"/>
      <c r="U4504" s="970"/>
      <c r="V4504" s="967"/>
      <c r="W4504" s="970"/>
      <c r="X4504" s="1261"/>
      <c r="Y4504" s="967"/>
      <c r="Z4504" s="1032"/>
    </row>
    <row r="4505" spans="1:26" ht="25.2" hidden="1" customHeight="1" outlineLevel="2">
      <c r="A4505" s="982">
        <v>44550</v>
      </c>
      <c r="B4505" s="1163" t="s">
        <v>5706</v>
      </c>
      <c r="C4505" s="955" t="s">
        <v>10254</v>
      </c>
      <c r="D4505" s="975" t="s">
        <v>5700</v>
      </c>
      <c r="E4505" s="968"/>
      <c r="F4505" s="972"/>
      <c r="G4505" s="970"/>
      <c r="H4505" s="967"/>
      <c r="I4505" s="970"/>
      <c r="J4505" s="967"/>
      <c r="K4505" s="970"/>
      <c r="L4505" s="967"/>
      <c r="M4505" s="970"/>
      <c r="N4505" s="967"/>
      <c r="O4505" s="970"/>
      <c r="P4505" s="967"/>
      <c r="Q4505" s="970"/>
      <c r="R4505" s="967"/>
      <c r="S4505" s="970"/>
      <c r="T4505" s="967"/>
      <c r="U4505" s="970"/>
      <c r="V4505" s="967"/>
      <c r="W4505" s="970"/>
      <c r="X4505" s="1261"/>
      <c r="Y4505" s="967"/>
      <c r="Z4505" s="1032"/>
    </row>
    <row r="4506" spans="1:26" ht="12.6" hidden="1" customHeight="1" outlineLevel="2">
      <c r="A4506" s="982">
        <v>44550</v>
      </c>
      <c r="B4506" s="1163" t="s">
        <v>5698</v>
      </c>
      <c r="C4506" s="955" t="s">
        <v>10255</v>
      </c>
      <c r="D4506" s="966"/>
      <c r="E4506" s="968"/>
      <c r="F4506" s="972"/>
      <c r="G4506" s="970"/>
      <c r="H4506" s="967"/>
      <c r="I4506" s="970"/>
      <c r="J4506" s="967"/>
      <c r="K4506" s="970"/>
      <c r="L4506" s="967"/>
      <c r="M4506" s="970"/>
      <c r="N4506" s="967"/>
      <c r="O4506" s="970"/>
      <c r="P4506" s="967"/>
      <c r="Q4506" s="973" t="s">
        <v>5700</v>
      </c>
      <c r="R4506" s="967"/>
      <c r="S4506" s="970"/>
      <c r="T4506" s="967"/>
      <c r="U4506" s="970"/>
      <c r="V4506" s="967"/>
      <c r="W4506" s="970"/>
      <c r="X4506" s="1261"/>
      <c r="Y4506" s="967"/>
      <c r="Z4506" s="1032"/>
    </row>
    <row r="4507" spans="1:26" ht="37.799999999999997" hidden="1" customHeight="1" outlineLevel="2">
      <c r="A4507" s="982">
        <v>44550</v>
      </c>
      <c r="B4507" s="1163" t="s">
        <v>10252</v>
      </c>
      <c r="C4507" s="955" t="s">
        <v>10256</v>
      </c>
      <c r="D4507" s="975" t="s">
        <v>5700</v>
      </c>
      <c r="E4507" s="968"/>
      <c r="F4507" s="972"/>
      <c r="G4507" s="970"/>
      <c r="H4507" s="967"/>
      <c r="I4507" s="970"/>
      <c r="J4507" s="967"/>
      <c r="K4507" s="970"/>
      <c r="L4507" s="967"/>
      <c r="M4507" s="970"/>
      <c r="N4507" s="967"/>
      <c r="O4507" s="970"/>
      <c r="P4507" s="967"/>
      <c r="Q4507" s="970"/>
      <c r="R4507" s="967"/>
      <c r="S4507" s="970"/>
      <c r="T4507" s="967"/>
      <c r="U4507" s="970"/>
      <c r="V4507" s="967"/>
      <c r="W4507" s="970"/>
      <c r="X4507" s="1261"/>
      <c r="Y4507" s="967"/>
      <c r="Z4507" s="1032"/>
    </row>
    <row r="4508" spans="1:26" ht="12.6" hidden="1" customHeight="1" outlineLevel="2">
      <c r="A4508" s="982">
        <v>44550</v>
      </c>
      <c r="B4508" s="1163" t="s">
        <v>5698</v>
      </c>
      <c r="C4508" s="955" t="s">
        <v>10257</v>
      </c>
      <c r="D4508" s="966"/>
      <c r="E4508" s="968"/>
      <c r="F4508" s="972"/>
      <c r="G4508" s="970"/>
      <c r="H4508" s="967"/>
      <c r="I4508" s="970"/>
      <c r="J4508" s="974" t="s">
        <v>5700</v>
      </c>
      <c r="K4508" s="970"/>
      <c r="L4508" s="967"/>
      <c r="M4508" s="970"/>
      <c r="N4508" s="967"/>
      <c r="O4508" s="973" t="s">
        <v>5700</v>
      </c>
      <c r="P4508" s="967"/>
      <c r="Q4508" s="970"/>
      <c r="R4508" s="967"/>
      <c r="S4508" s="970"/>
      <c r="T4508" s="967"/>
      <c r="U4508" s="970"/>
      <c r="V4508" s="967"/>
      <c r="W4508" s="970"/>
      <c r="X4508" s="1261"/>
      <c r="Y4508" s="967"/>
      <c r="Z4508" s="1032"/>
    </row>
    <row r="4509" spans="1:26" ht="12.6" hidden="1" customHeight="1" outlineLevel="2">
      <c r="A4509" s="982">
        <v>44550</v>
      </c>
      <c r="B4509" s="1163" t="s">
        <v>5706</v>
      </c>
      <c r="C4509" s="955" t="s">
        <v>10258</v>
      </c>
      <c r="D4509" s="975" t="s">
        <v>5700</v>
      </c>
      <c r="E4509" s="968"/>
      <c r="F4509" s="972"/>
      <c r="G4509" s="970"/>
      <c r="H4509" s="967"/>
      <c r="I4509" s="970"/>
      <c r="J4509" s="967"/>
      <c r="K4509" s="970"/>
      <c r="L4509" s="967"/>
      <c r="M4509" s="970"/>
      <c r="N4509" s="967"/>
      <c r="O4509" s="970"/>
      <c r="P4509" s="967"/>
      <c r="Q4509" s="970"/>
      <c r="R4509" s="967"/>
      <c r="S4509" s="970"/>
      <c r="T4509" s="967"/>
      <c r="U4509" s="970"/>
      <c r="V4509" s="967"/>
      <c r="W4509" s="970"/>
      <c r="X4509" s="1261"/>
      <c r="Y4509" s="967"/>
      <c r="Z4509" s="1032"/>
    </row>
    <row r="4510" spans="1:26" ht="12.6" hidden="1" customHeight="1" outlineLevel="2">
      <c r="A4510" s="982">
        <v>44550</v>
      </c>
      <c r="B4510" s="1163" t="s">
        <v>5698</v>
      </c>
      <c r="C4510" s="955" t="s">
        <v>10259</v>
      </c>
      <c r="D4510" s="966"/>
      <c r="E4510" s="968"/>
      <c r="F4510" s="969" t="s">
        <v>5700</v>
      </c>
      <c r="G4510" s="970"/>
      <c r="H4510" s="967"/>
      <c r="I4510" s="970"/>
      <c r="J4510" s="967"/>
      <c r="K4510" s="970"/>
      <c r="L4510" s="967"/>
      <c r="M4510" s="970"/>
      <c r="N4510" s="967"/>
      <c r="O4510" s="970"/>
      <c r="P4510" s="967"/>
      <c r="Q4510" s="970"/>
      <c r="R4510" s="967"/>
      <c r="S4510" s="970"/>
      <c r="T4510" s="967"/>
      <c r="U4510" s="970"/>
      <c r="V4510" s="967"/>
      <c r="W4510" s="970"/>
      <c r="X4510" s="1261"/>
      <c r="Y4510" s="967"/>
      <c r="Z4510" s="1032"/>
    </row>
    <row r="4511" spans="1:26" ht="12.6" hidden="1" customHeight="1" outlineLevel="2">
      <c r="A4511" s="982">
        <v>44550</v>
      </c>
      <c r="B4511" s="1163" t="s">
        <v>5698</v>
      </c>
      <c r="C4511" s="955" t="s">
        <v>10260</v>
      </c>
      <c r="D4511" s="966"/>
      <c r="E4511" s="968"/>
      <c r="F4511" s="972"/>
      <c r="G4511" s="970"/>
      <c r="H4511" s="974" t="s">
        <v>5700</v>
      </c>
      <c r="I4511" s="970"/>
      <c r="J4511" s="967"/>
      <c r="K4511" s="970"/>
      <c r="L4511" s="967"/>
      <c r="M4511" s="970"/>
      <c r="N4511" s="967"/>
      <c r="O4511" s="970"/>
      <c r="P4511" s="967"/>
      <c r="Q4511" s="970"/>
      <c r="R4511" s="974" t="s">
        <v>5700</v>
      </c>
      <c r="S4511" s="970"/>
      <c r="T4511" s="967"/>
      <c r="U4511" s="970"/>
      <c r="V4511" s="967"/>
      <c r="W4511" s="970"/>
      <c r="X4511" s="1261"/>
      <c r="Y4511" s="967"/>
      <c r="Z4511" s="1032"/>
    </row>
    <row r="4512" spans="1:26" ht="12.6" hidden="1" customHeight="1" outlineLevel="2">
      <c r="A4512" s="982">
        <v>44550</v>
      </c>
      <c r="B4512" s="1163" t="s">
        <v>5698</v>
      </c>
      <c r="C4512" s="955" t="s">
        <v>10261</v>
      </c>
      <c r="D4512" s="966"/>
      <c r="E4512" s="977" t="s">
        <v>5700</v>
      </c>
      <c r="F4512" s="972"/>
      <c r="G4512" s="970"/>
      <c r="H4512" s="967"/>
      <c r="I4512" s="970"/>
      <c r="J4512" s="967"/>
      <c r="K4512" s="970"/>
      <c r="L4512" s="967"/>
      <c r="M4512" s="970"/>
      <c r="N4512" s="967"/>
      <c r="O4512" s="970"/>
      <c r="P4512" s="967"/>
      <c r="Q4512" s="970"/>
      <c r="R4512" s="967"/>
      <c r="S4512" s="970"/>
      <c r="T4512" s="967"/>
      <c r="U4512" s="970"/>
      <c r="V4512" s="967"/>
      <c r="W4512" s="970"/>
      <c r="X4512" s="1261"/>
      <c r="Y4512" s="967"/>
      <c r="Z4512" s="1032"/>
    </row>
    <row r="4513" spans="1:26" ht="25.2" hidden="1" customHeight="1" outlineLevel="2">
      <c r="A4513" s="982">
        <v>44550</v>
      </c>
      <c r="B4513" s="1163" t="s">
        <v>5698</v>
      </c>
      <c r="C4513" s="955" t="s">
        <v>10262</v>
      </c>
      <c r="D4513" s="966"/>
      <c r="E4513" s="968"/>
      <c r="F4513" s="972"/>
      <c r="G4513" s="970"/>
      <c r="H4513" s="967"/>
      <c r="I4513" s="970"/>
      <c r="J4513" s="967"/>
      <c r="K4513" s="970"/>
      <c r="L4513" s="967"/>
      <c r="M4513" s="970"/>
      <c r="N4513" s="967"/>
      <c r="O4513" s="970"/>
      <c r="P4513" s="967"/>
      <c r="Q4513" s="970"/>
      <c r="R4513" s="974" t="s">
        <v>5700</v>
      </c>
      <c r="S4513" s="970"/>
      <c r="T4513" s="967"/>
      <c r="U4513" s="970"/>
      <c r="V4513" s="967"/>
      <c r="W4513" s="970"/>
      <c r="X4513" s="1261"/>
      <c r="Y4513" s="967"/>
      <c r="Z4513" s="1032"/>
    </row>
    <row r="4514" spans="1:26" ht="25.2" hidden="1" customHeight="1" outlineLevel="2">
      <c r="A4514" s="982">
        <v>44550</v>
      </c>
      <c r="B4514" s="1163" t="s">
        <v>5698</v>
      </c>
      <c r="C4514" s="955" t="s">
        <v>10263</v>
      </c>
      <c r="D4514" s="966"/>
      <c r="E4514" s="968"/>
      <c r="F4514" s="972"/>
      <c r="G4514" s="970"/>
      <c r="H4514" s="967"/>
      <c r="I4514" s="970"/>
      <c r="J4514" s="967"/>
      <c r="K4514" s="970"/>
      <c r="L4514" s="967"/>
      <c r="M4514" s="970"/>
      <c r="N4514" s="967"/>
      <c r="O4514" s="970"/>
      <c r="P4514" s="967"/>
      <c r="Q4514" s="970"/>
      <c r="R4514" s="967"/>
      <c r="S4514" s="970"/>
      <c r="T4514" s="967"/>
      <c r="U4514" s="970"/>
      <c r="V4514" s="967"/>
      <c r="W4514" s="970"/>
      <c r="X4514" s="1261"/>
      <c r="Y4514" s="967"/>
      <c r="Z4514" s="1032"/>
    </row>
    <row r="4515" spans="1:26" ht="12.6" customHeight="1" outlineLevel="1" collapsed="1">
      <c r="A4515" s="964">
        <v>44551</v>
      </c>
      <c r="B4515" s="1163" t="s">
        <v>5698</v>
      </c>
      <c r="C4515" s="955" t="s">
        <v>10264</v>
      </c>
      <c r="D4515" s="966"/>
      <c r="E4515" s="977" t="s">
        <v>5700</v>
      </c>
      <c r="F4515" s="972"/>
      <c r="G4515" s="970"/>
      <c r="H4515" s="967"/>
      <c r="I4515" s="970"/>
      <c r="J4515" s="967"/>
      <c r="K4515" s="970"/>
      <c r="L4515" s="967"/>
      <c r="M4515" s="970"/>
      <c r="N4515" s="967"/>
      <c r="O4515" s="970"/>
      <c r="P4515" s="967"/>
      <c r="Q4515" s="970"/>
      <c r="R4515" s="967"/>
      <c r="S4515" s="970"/>
      <c r="T4515" s="967"/>
      <c r="U4515" s="970"/>
      <c r="V4515" s="967"/>
      <c r="W4515" s="970"/>
      <c r="X4515" s="1261"/>
      <c r="Y4515" s="967"/>
      <c r="Z4515" s="1032"/>
    </row>
    <row r="4516" spans="1:26" ht="12.6" hidden="1" customHeight="1" outlineLevel="2">
      <c r="A4516" s="964">
        <v>44551</v>
      </c>
      <c r="B4516" s="1163" t="s">
        <v>5698</v>
      </c>
      <c r="C4516" s="955" t="s">
        <v>10265</v>
      </c>
      <c r="D4516" s="966"/>
      <c r="E4516" s="977" t="s">
        <v>5700</v>
      </c>
      <c r="F4516" s="972"/>
      <c r="G4516" s="970"/>
      <c r="H4516" s="967"/>
      <c r="I4516" s="970"/>
      <c r="J4516" s="967"/>
      <c r="K4516" s="970"/>
      <c r="L4516" s="967"/>
      <c r="M4516" s="970"/>
      <c r="N4516" s="967"/>
      <c r="O4516" s="970"/>
      <c r="P4516" s="967"/>
      <c r="Q4516" s="970"/>
      <c r="R4516" s="967"/>
      <c r="S4516" s="970"/>
      <c r="T4516" s="967"/>
      <c r="U4516" s="970"/>
      <c r="V4516" s="967"/>
      <c r="W4516" s="970"/>
      <c r="X4516" s="1261"/>
      <c r="Y4516" s="967"/>
      <c r="Z4516" s="1032"/>
    </row>
    <row r="4517" spans="1:26" ht="12.6" hidden="1" customHeight="1" outlineLevel="2">
      <c r="A4517" s="964">
        <v>44551</v>
      </c>
      <c r="B4517" s="1163" t="s">
        <v>5698</v>
      </c>
      <c r="C4517" s="955" t="s">
        <v>10266</v>
      </c>
      <c r="D4517" s="975" t="s">
        <v>5700</v>
      </c>
      <c r="E4517" s="968"/>
      <c r="F4517" s="972"/>
      <c r="G4517" s="970"/>
      <c r="H4517" s="967"/>
      <c r="I4517" s="970"/>
      <c r="J4517" s="967"/>
      <c r="K4517" s="970"/>
      <c r="L4517" s="967"/>
      <c r="M4517" s="970"/>
      <c r="N4517" s="967"/>
      <c r="O4517" s="970"/>
      <c r="P4517" s="967"/>
      <c r="Q4517" s="970"/>
      <c r="R4517" s="967"/>
      <c r="S4517" s="970"/>
      <c r="T4517" s="967"/>
      <c r="U4517" s="970"/>
      <c r="V4517" s="967"/>
      <c r="W4517" s="970"/>
      <c r="X4517" s="1261"/>
      <c r="Y4517" s="967"/>
      <c r="Z4517" s="1301" t="s">
        <v>8948</v>
      </c>
    </row>
    <row r="4518" spans="1:26" ht="12.6" hidden="1" customHeight="1" outlineLevel="2">
      <c r="A4518" s="964">
        <v>44551</v>
      </c>
      <c r="B4518" s="1163" t="s">
        <v>5698</v>
      </c>
      <c r="C4518" s="955" t="s">
        <v>10267</v>
      </c>
      <c r="D4518" s="966"/>
      <c r="E4518" s="968"/>
      <c r="F4518" s="972"/>
      <c r="G4518" s="970"/>
      <c r="H4518" s="967"/>
      <c r="I4518" s="970"/>
      <c r="J4518" s="967"/>
      <c r="K4518" s="970"/>
      <c r="L4518" s="967"/>
      <c r="M4518" s="970"/>
      <c r="N4518" s="967"/>
      <c r="O4518" s="970"/>
      <c r="P4518" s="967"/>
      <c r="Q4518" s="970"/>
      <c r="R4518" s="967"/>
      <c r="S4518" s="970"/>
      <c r="T4518" s="967"/>
      <c r="U4518" s="970"/>
      <c r="V4518" s="967"/>
      <c r="W4518" s="970"/>
      <c r="X4518" s="1262" t="s">
        <v>5700</v>
      </c>
      <c r="Y4518" s="967"/>
      <c r="Z4518" s="1032"/>
    </row>
    <row r="4519" spans="1:26" ht="12.6" hidden="1" customHeight="1" outlineLevel="2">
      <c r="A4519" s="964">
        <v>44551</v>
      </c>
      <c r="B4519" s="1163" t="s">
        <v>5698</v>
      </c>
      <c r="C4519" s="955" t="s">
        <v>10268</v>
      </c>
      <c r="D4519" s="966"/>
      <c r="E4519" s="968"/>
      <c r="F4519" s="972"/>
      <c r="G4519" s="970"/>
      <c r="H4519" s="967"/>
      <c r="I4519" s="970"/>
      <c r="J4519" s="967"/>
      <c r="K4519" s="970"/>
      <c r="L4519" s="967"/>
      <c r="M4519" s="970"/>
      <c r="N4519" s="967"/>
      <c r="O4519" s="970"/>
      <c r="P4519" s="967"/>
      <c r="Q4519" s="970"/>
      <c r="R4519" s="974" t="s">
        <v>5700</v>
      </c>
      <c r="S4519" s="970"/>
      <c r="T4519" s="967"/>
      <c r="U4519" s="970"/>
      <c r="V4519" s="967"/>
      <c r="W4519" s="970"/>
      <c r="X4519" s="1261"/>
      <c r="Y4519" s="967"/>
      <c r="Z4519" s="1032"/>
    </row>
    <row r="4520" spans="1:26" ht="12.6" hidden="1" customHeight="1" outlineLevel="2">
      <c r="A4520" s="964">
        <v>44551</v>
      </c>
      <c r="B4520" s="1163" t="s">
        <v>5698</v>
      </c>
      <c r="C4520" s="955" t="s">
        <v>10269</v>
      </c>
      <c r="D4520" s="966"/>
      <c r="E4520" s="977" t="s">
        <v>5700</v>
      </c>
      <c r="F4520" s="972"/>
      <c r="G4520" s="970"/>
      <c r="H4520" s="967"/>
      <c r="I4520" s="970"/>
      <c r="J4520" s="967"/>
      <c r="K4520" s="970"/>
      <c r="L4520" s="967"/>
      <c r="M4520" s="970"/>
      <c r="N4520" s="967"/>
      <c r="O4520" s="970"/>
      <c r="P4520" s="967"/>
      <c r="Q4520" s="970"/>
      <c r="R4520" s="967"/>
      <c r="S4520" s="970"/>
      <c r="T4520" s="967"/>
      <c r="U4520" s="970"/>
      <c r="V4520" s="967"/>
      <c r="W4520" s="970"/>
      <c r="X4520" s="1261"/>
      <c r="Y4520" s="967"/>
      <c r="Z4520" s="1032"/>
    </row>
    <row r="4521" spans="1:26" ht="12.6" hidden="1" customHeight="1" outlineLevel="2">
      <c r="A4521" s="964">
        <v>44551</v>
      </c>
      <c r="B4521" s="1163" t="s">
        <v>5698</v>
      </c>
      <c r="C4521" s="955" t="s">
        <v>10270</v>
      </c>
      <c r="D4521" s="966"/>
      <c r="E4521" s="977" t="s">
        <v>5700</v>
      </c>
      <c r="F4521" s="972"/>
      <c r="G4521" s="970"/>
      <c r="H4521" s="967"/>
      <c r="I4521" s="970"/>
      <c r="J4521" s="967"/>
      <c r="K4521" s="970"/>
      <c r="L4521" s="967"/>
      <c r="M4521" s="970"/>
      <c r="N4521" s="967"/>
      <c r="O4521" s="970"/>
      <c r="P4521" s="967"/>
      <c r="Q4521" s="970"/>
      <c r="R4521" s="967"/>
      <c r="S4521" s="970"/>
      <c r="T4521" s="967"/>
      <c r="U4521" s="970"/>
      <c r="V4521" s="967"/>
      <c r="W4521" s="970"/>
      <c r="X4521" s="1261"/>
      <c r="Y4521" s="967"/>
      <c r="Z4521" s="1032"/>
    </row>
    <row r="4522" spans="1:26" ht="25.2" hidden="1" customHeight="1" outlineLevel="2">
      <c r="A4522" s="964">
        <v>44551</v>
      </c>
      <c r="B4522" s="1163" t="s">
        <v>5698</v>
      </c>
      <c r="C4522" s="955" t="s">
        <v>10271</v>
      </c>
      <c r="D4522" s="966"/>
      <c r="E4522" s="968"/>
      <c r="F4522" s="969" t="s">
        <v>5700</v>
      </c>
      <c r="G4522" s="970"/>
      <c r="H4522" s="967"/>
      <c r="I4522" s="970"/>
      <c r="J4522" s="967"/>
      <c r="K4522" s="970"/>
      <c r="L4522" s="967"/>
      <c r="M4522" s="970"/>
      <c r="N4522" s="967"/>
      <c r="O4522" s="970"/>
      <c r="P4522" s="967"/>
      <c r="Q4522" s="970"/>
      <c r="R4522" s="967"/>
      <c r="S4522" s="970"/>
      <c r="T4522" s="967"/>
      <c r="U4522" s="970"/>
      <c r="V4522" s="967"/>
      <c r="W4522" s="970"/>
      <c r="X4522" s="1261"/>
      <c r="Y4522" s="967"/>
      <c r="Z4522" s="1301" t="s">
        <v>8948</v>
      </c>
    </row>
    <row r="4523" spans="1:26" ht="12.6" hidden="1" customHeight="1" outlineLevel="2">
      <c r="A4523" s="964">
        <v>44551</v>
      </c>
      <c r="B4523" s="1163" t="s">
        <v>5698</v>
      </c>
      <c r="C4523" s="955" t="s">
        <v>10272</v>
      </c>
      <c r="D4523" s="966"/>
      <c r="E4523" s="977" t="s">
        <v>5700</v>
      </c>
      <c r="F4523" s="972"/>
      <c r="G4523" s="970"/>
      <c r="H4523" s="967"/>
      <c r="I4523" s="970"/>
      <c r="J4523" s="967"/>
      <c r="K4523" s="973" t="s">
        <v>5700</v>
      </c>
      <c r="L4523" s="967"/>
      <c r="M4523" s="970"/>
      <c r="N4523" s="967"/>
      <c r="O4523" s="970"/>
      <c r="P4523" s="967"/>
      <c r="Q4523" s="970"/>
      <c r="R4523" s="967"/>
      <c r="S4523" s="970"/>
      <c r="T4523" s="967"/>
      <c r="U4523" s="970"/>
      <c r="V4523" s="967"/>
      <c r="W4523" s="970"/>
      <c r="X4523" s="1261"/>
      <c r="Y4523" s="967"/>
      <c r="Z4523" s="1032"/>
    </row>
    <row r="4524" spans="1:26" ht="12.6" hidden="1" customHeight="1" outlineLevel="2">
      <c r="A4524" s="964">
        <v>44551</v>
      </c>
      <c r="B4524" s="1163" t="s">
        <v>5698</v>
      </c>
      <c r="C4524" s="955" t="s">
        <v>10273</v>
      </c>
      <c r="D4524" s="966"/>
      <c r="E4524" s="968"/>
      <c r="F4524" s="972"/>
      <c r="G4524" s="973" t="s">
        <v>5700</v>
      </c>
      <c r="H4524" s="967"/>
      <c r="I4524" s="970"/>
      <c r="J4524" s="967"/>
      <c r="K4524" s="970"/>
      <c r="L4524" s="967"/>
      <c r="M4524" s="970"/>
      <c r="N4524" s="967"/>
      <c r="O4524" s="970"/>
      <c r="P4524" s="967"/>
      <c r="Q4524" s="970"/>
      <c r="R4524" s="967"/>
      <c r="S4524" s="970"/>
      <c r="T4524" s="967"/>
      <c r="U4524" s="970"/>
      <c r="V4524" s="967"/>
      <c r="W4524" s="970"/>
      <c r="X4524" s="1261"/>
      <c r="Y4524" s="967"/>
      <c r="Z4524" s="1032"/>
    </row>
    <row r="4525" spans="1:26" ht="12.6" hidden="1" customHeight="1" outlineLevel="2">
      <c r="A4525" s="964">
        <v>44551</v>
      </c>
      <c r="B4525" s="1163" t="s">
        <v>5698</v>
      </c>
      <c r="C4525" s="955" t="s">
        <v>10274</v>
      </c>
      <c r="D4525" s="966"/>
      <c r="E4525" s="968"/>
      <c r="F4525" s="969" t="s">
        <v>5700</v>
      </c>
      <c r="G4525" s="970"/>
      <c r="H4525" s="967"/>
      <c r="I4525" s="970"/>
      <c r="J4525" s="967"/>
      <c r="K4525" s="970"/>
      <c r="L4525" s="967"/>
      <c r="M4525" s="970"/>
      <c r="N4525" s="967"/>
      <c r="O4525" s="970"/>
      <c r="P4525" s="967"/>
      <c r="Q4525" s="970"/>
      <c r="R4525" s="967"/>
      <c r="S4525" s="970"/>
      <c r="T4525" s="967"/>
      <c r="U4525" s="970"/>
      <c r="V4525" s="967"/>
      <c r="W4525" s="970"/>
      <c r="X4525" s="1261"/>
      <c r="Y4525" s="967"/>
      <c r="Z4525" s="1032"/>
    </row>
    <row r="4526" spans="1:26" ht="12.6" hidden="1" customHeight="1" outlineLevel="2">
      <c r="A4526" s="964">
        <v>44551</v>
      </c>
      <c r="B4526" s="1163" t="s">
        <v>5698</v>
      </c>
      <c r="C4526" s="955" t="s">
        <v>10275</v>
      </c>
      <c r="D4526" s="966"/>
      <c r="E4526" s="968"/>
      <c r="F4526" s="972"/>
      <c r="G4526" s="970"/>
      <c r="H4526" s="967"/>
      <c r="I4526" s="970"/>
      <c r="J4526" s="967"/>
      <c r="K4526" s="970"/>
      <c r="L4526" s="967"/>
      <c r="M4526" s="970"/>
      <c r="N4526" s="967"/>
      <c r="O4526" s="970"/>
      <c r="P4526" s="967"/>
      <c r="Q4526" s="973" t="s">
        <v>5700</v>
      </c>
      <c r="R4526" s="967"/>
      <c r="S4526" s="970"/>
      <c r="T4526" s="967"/>
      <c r="U4526" s="970"/>
      <c r="V4526" s="967"/>
      <c r="W4526" s="970"/>
      <c r="X4526" s="1261"/>
      <c r="Y4526" s="967"/>
      <c r="Z4526" s="1032"/>
    </row>
    <row r="4527" spans="1:26" ht="12.6" hidden="1" customHeight="1" outlineLevel="2">
      <c r="A4527" s="964">
        <v>44551</v>
      </c>
      <c r="B4527" s="1163" t="s">
        <v>5698</v>
      </c>
      <c r="C4527" s="955" t="s">
        <v>10276</v>
      </c>
      <c r="D4527" s="966"/>
      <c r="E4527" s="977" t="s">
        <v>5700</v>
      </c>
      <c r="F4527" s="972"/>
      <c r="G4527" s="970"/>
      <c r="H4527" s="967"/>
      <c r="I4527" s="970"/>
      <c r="J4527" s="967"/>
      <c r="K4527" s="970"/>
      <c r="L4527" s="967"/>
      <c r="M4527" s="970"/>
      <c r="N4527" s="967"/>
      <c r="O4527" s="970"/>
      <c r="P4527" s="967"/>
      <c r="Q4527" s="970"/>
      <c r="R4527" s="967"/>
      <c r="S4527" s="970"/>
      <c r="T4527" s="967"/>
      <c r="U4527" s="970"/>
      <c r="V4527" s="967"/>
      <c r="W4527" s="970"/>
      <c r="X4527" s="1261"/>
      <c r="Y4527" s="967"/>
      <c r="Z4527" s="1032"/>
    </row>
    <row r="4528" spans="1:26" ht="12.6" hidden="1" customHeight="1" outlineLevel="2">
      <c r="A4528" s="964">
        <v>44551</v>
      </c>
      <c r="B4528" s="1163" t="s">
        <v>5698</v>
      </c>
      <c r="C4528" s="955" t="s">
        <v>10277</v>
      </c>
      <c r="D4528" s="966"/>
      <c r="E4528" s="977" t="s">
        <v>5700</v>
      </c>
      <c r="F4528" s="972"/>
      <c r="G4528" s="970"/>
      <c r="H4528" s="967"/>
      <c r="I4528" s="970"/>
      <c r="J4528" s="967"/>
      <c r="K4528" s="970"/>
      <c r="L4528" s="967"/>
      <c r="M4528" s="970"/>
      <c r="N4528" s="967"/>
      <c r="O4528" s="970"/>
      <c r="P4528" s="967"/>
      <c r="Q4528" s="970"/>
      <c r="R4528" s="967"/>
      <c r="S4528" s="970"/>
      <c r="T4528" s="967"/>
      <c r="U4528" s="970"/>
      <c r="V4528" s="967"/>
      <c r="W4528" s="970"/>
      <c r="X4528" s="1261"/>
      <c r="Y4528" s="967"/>
      <c r="Z4528" s="1032"/>
    </row>
    <row r="4529" spans="1:26" ht="12.6" customHeight="1" outlineLevel="1" collapsed="1">
      <c r="A4529" s="1358">
        <v>44552</v>
      </c>
      <c r="B4529" s="1163" t="s">
        <v>5698</v>
      </c>
      <c r="C4529" s="955" t="s">
        <v>10278</v>
      </c>
      <c r="D4529" s="966"/>
      <c r="E4529" s="977" t="s">
        <v>5700</v>
      </c>
      <c r="F4529" s="972"/>
      <c r="G4529" s="970"/>
      <c r="H4529" s="967"/>
      <c r="I4529" s="970"/>
      <c r="J4529" s="967"/>
      <c r="K4529" s="970"/>
      <c r="L4529" s="967"/>
      <c r="M4529" s="970"/>
      <c r="N4529" s="967"/>
      <c r="O4529" s="970"/>
      <c r="P4529" s="967"/>
      <c r="Q4529" s="970"/>
      <c r="R4529" s="967"/>
      <c r="S4529" s="970"/>
      <c r="T4529" s="967"/>
      <c r="U4529" s="970"/>
      <c r="V4529" s="967"/>
      <c r="W4529" s="970"/>
      <c r="X4529" s="1261"/>
      <c r="Y4529" s="967"/>
      <c r="Z4529" s="1032"/>
    </row>
    <row r="4530" spans="1:26" ht="12.6" hidden="1" customHeight="1" outlineLevel="2">
      <c r="A4530" s="1358">
        <v>44552</v>
      </c>
      <c r="B4530" s="1163" t="s">
        <v>5698</v>
      </c>
      <c r="C4530" s="955" t="s">
        <v>10279</v>
      </c>
      <c r="D4530" s="966"/>
      <c r="E4530" s="968"/>
      <c r="F4530" s="972"/>
      <c r="G4530" s="970"/>
      <c r="H4530" s="967"/>
      <c r="I4530" s="970"/>
      <c r="J4530" s="967"/>
      <c r="K4530" s="970"/>
      <c r="L4530" s="967"/>
      <c r="M4530" s="973" t="s">
        <v>5700</v>
      </c>
      <c r="N4530" s="967"/>
      <c r="O4530" s="970"/>
      <c r="P4530" s="967"/>
      <c r="Q4530" s="970"/>
      <c r="R4530" s="967"/>
      <c r="S4530" s="970"/>
      <c r="T4530" s="967"/>
      <c r="U4530" s="970"/>
      <c r="V4530" s="967"/>
      <c r="W4530" s="970"/>
      <c r="X4530" s="1261"/>
      <c r="Y4530" s="967"/>
      <c r="Z4530" s="1032"/>
    </row>
    <row r="4531" spans="1:26" ht="12.6" hidden="1" customHeight="1" outlineLevel="2">
      <c r="A4531" s="1358">
        <v>44552</v>
      </c>
      <c r="B4531" s="1163" t="s">
        <v>5698</v>
      </c>
      <c r="C4531" s="955" t="s">
        <v>10280</v>
      </c>
      <c r="D4531" s="966"/>
      <c r="E4531" s="968"/>
      <c r="F4531" s="969" t="s">
        <v>5700</v>
      </c>
      <c r="G4531" s="970"/>
      <c r="H4531" s="967"/>
      <c r="I4531" s="970"/>
      <c r="J4531" s="967"/>
      <c r="K4531" s="970"/>
      <c r="L4531" s="967"/>
      <c r="M4531" s="970"/>
      <c r="N4531" s="967"/>
      <c r="O4531" s="970"/>
      <c r="P4531" s="967"/>
      <c r="Q4531" s="970"/>
      <c r="R4531" s="967"/>
      <c r="S4531" s="970"/>
      <c r="T4531" s="967"/>
      <c r="U4531" s="970"/>
      <c r="V4531" s="967"/>
      <c r="W4531" s="970"/>
      <c r="X4531" s="1261"/>
      <c r="Y4531" s="967"/>
      <c r="Z4531" s="1032"/>
    </row>
    <row r="4532" spans="1:26" ht="25.2" hidden="1" customHeight="1" outlineLevel="2">
      <c r="A4532" s="1358">
        <v>44552</v>
      </c>
      <c r="B4532" s="1163" t="s">
        <v>5698</v>
      </c>
      <c r="C4532" s="955" t="s">
        <v>10281</v>
      </c>
      <c r="D4532" s="966"/>
      <c r="E4532" s="977" t="s">
        <v>5700</v>
      </c>
      <c r="F4532" s="972"/>
      <c r="G4532" s="973" t="s">
        <v>5700</v>
      </c>
      <c r="H4532" s="967"/>
      <c r="I4532" s="973" t="s">
        <v>5700</v>
      </c>
      <c r="J4532" s="967"/>
      <c r="K4532" s="970"/>
      <c r="L4532" s="967"/>
      <c r="M4532" s="970"/>
      <c r="N4532" s="967"/>
      <c r="O4532" s="970"/>
      <c r="P4532" s="967"/>
      <c r="Q4532" s="970"/>
      <c r="R4532" s="967"/>
      <c r="S4532" s="970"/>
      <c r="T4532" s="967"/>
      <c r="U4532" s="970"/>
      <c r="V4532" s="967"/>
      <c r="W4532" s="970"/>
      <c r="X4532" s="1261"/>
      <c r="Y4532" s="967"/>
      <c r="Z4532" s="1032"/>
    </row>
    <row r="4533" spans="1:26" ht="12.6" hidden="1" customHeight="1" outlineLevel="2">
      <c r="A4533" s="1358">
        <v>44552</v>
      </c>
      <c r="B4533" s="1163" t="s">
        <v>5698</v>
      </c>
      <c r="C4533" s="955" t="s">
        <v>10282</v>
      </c>
      <c r="D4533" s="966"/>
      <c r="E4533" s="968"/>
      <c r="F4533" s="972"/>
      <c r="G4533" s="970"/>
      <c r="H4533" s="967"/>
      <c r="I4533" s="970"/>
      <c r="J4533" s="967"/>
      <c r="K4533" s="970"/>
      <c r="L4533" s="967"/>
      <c r="M4533" s="970"/>
      <c r="N4533" s="967"/>
      <c r="O4533" s="970"/>
      <c r="P4533" s="967"/>
      <c r="Q4533" s="970"/>
      <c r="R4533" s="967"/>
      <c r="S4533" s="970"/>
      <c r="T4533" s="974" t="s">
        <v>5700</v>
      </c>
      <c r="U4533" s="970"/>
      <c r="V4533" s="967"/>
      <c r="W4533" s="970"/>
      <c r="X4533" s="1261"/>
      <c r="Y4533" s="967"/>
      <c r="Z4533" s="1032"/>
    </row>
    <row r="4534" spans="1:26" ht="12.6" hidden="1" customHeight="1" outlineLevel="2">
      <c r="A4534" s="1358">
        <v>44552</v>
      </c>
      <c r="B4534" s="1163" t="s">
        <v>5698</v>
      </c>
      <c r="C4534" s="955" t="s">
        <v>10283</v>
      </c>
      <c r="D4534" s="966"/>
      <c r="E4534" s="977" t="s">
        <v>5700</v>
      </c>
      <c r="F4534" s="972"/>
      <c r="G4534" s="970"/>
      <c r="H4534" s="967"/>
      <c r="I4534" s="970"/>
      <c r="J4534" s="967"/>
      <c r="K4534" s="970"/>
      <c r="L4534" s="967"/>
      <c r="M4534" s="970"/>
      <c r="N4534" s="967"/>
      <c r="O4534" s="970"/>
      <c r="P4534" s="967"/>
      <c r="Q4534" s="970"/>
      <c r="R4534" s="967"/>
      <c r="S4534" s="970"/>
      <c r="T4534" s="967"/>
      <c r="U4534" s="970"/>
      <c r="V4534" s="967"/>
      <c r="W4534" s="970"/>
      <c r="X4534" s="1261"/>
      <c r="Y4534" s="967"/>
      <c r="Z4534" s="1032"/>
    </row>
    <row r="4535" spans="1:26" ht="12.6" hidden="1" customHeight="1" outlineLevel="2">
      <c r="A4535" s="1358">
        <v>44552</v>
      </c>
      <c r="B4535" s="1163" t="s">
        <v>5698</v>
      </c>
      <c r="C4535" s="955" t="s">
        <v>10284</v>
      </c>
      <c r="D4535" s="966"/>
      <c r="E4535" s="968"/>
      <c r="F4535" s="969" t="s">
        <v>5700</v>
      </c>
      <c r="G4535" s="970"/>
      <c r="H4535" s="967"/>
      <c r="I4535" s="970"/>
      <c r="J4535" s="967"/>
      <c r="K4535" s="970"/>
      <c r="L4535" s="967"/>
      <c r="M4535" s="970"/>
      <c r="N4535" s="967"/>
      <c r="O4535" s="970"/>
      <c r="P4535" s="967"/>
      <c r="Q4535" s="970"/>
      <c r="R4535" s="967"/>
      <c r="S4535" s="970"/>
      <c r="T4535" s="967"/>
      <c r="U4535" s="970"/>
      <c r="V4535" s="967"/>
      <c r="W4535" s="970"/>
      <c r="X4535" s="1261"/>
      <c r="Y4535" s="967"/>
      <c r="Z4535" s="1032"/>
    </row>
    <row r="4536" spans="1:26" ht="12.6" hidden="1" customHeight="1" outlineLevel="2">
      <c r="A4536" s="1358">
        <v>44552</v>
      </c>
      <c r="B4536" s="1163" t="s">
        <v>5698</v>
      </c>
      <c r="C4536" s="955" t="s">
        <v>10285</v>
      </c>
      <c r="D4536" s="966"/>
      <c r="E4536" s="977" t="s">
        <v>5700</v>
      </c>
      <c r="F4536" s="972"/>
      <c r="G4536" s="970"/>
      <c r="H4536" s="967"/>
      <c r="I4536" s="970"/>
      <c r="J4536" s="967"/>
      <c r="K4536" s="970"/>
      <c r="L4536" s="967"/>
      <c r="M4536" s="973" t="s">
        <v>5700</v>
      </c>
      <c r="N4536" s="967"/>
      <c r="O4536" s="970"/>
      <c r="P4536" s="967"/>
      <c r="Q4536" s="970"/>
      <c r="R4536" s="967"/>
      <c r="S4536" s="970"/>
      <c r="T4536" s="967"/>
      <c r="U4536" s="970"/>
      <c r="V4536" s="967"/>
      <c r="W4536" s="970"/>
      <c r="X4536" s="1261"/>
      <c r="Y4536" s="967"/>
      <c r="Z4536" s="1032"/>
    </row>
    <row r="4537" spans="1:26" ht="12.6" hidden="1" customHeight="1" outlineLevel="2">
      <c r="A4537" s="1358">
        <v>44552</v>
      </c>
      <c r="B4537" s="1163" t="s">
        <v>5698</v>
      </c>
      <c r="C4537" s="955" t="s">
        <v>10286</v>
      </c>
      <c r="D4537" s="966"/>
      <c r="E4537" s="968"/>
      <c r="F4537" s="972"/>
      <c r="G4537" s="970"/>
      <c r="H4537" s="967"/>
      <c r="I4537" s="970"/>
      <c r="J4537" s="974" t="s">
        <v>5700</v>
      </c>
      <c r="K4537" s="970"/>
      <c r="L4537" s="967"/>
      <c r="M4537" s="970"/>
      <c r="N4537" s="967"/>
      <c r="O4537" s="970"/>
      <c r="P4537" s="967"/>
      <c r="Q4537" s="970"/>
      <c r="R4537" s="967"/>
      <c r="S4537" s="970"/>
      <c r="T4537" s="967"/>
      <c r="U4537" s="970"/>
      <c r="V4537" s="967"/>
      <c r="W4537" s="970"/>
      <c r="X4537" s="1261"/>
      <c r="Y4537" s="967"/>
      <c r="Z4537" s="1032"/>
    </row>
    <row r="4538" spans="1:26" ht="12.6" hidden="1" customHeight="1" outlineLevel="2">
      <c r="A4538" s="1358">
        <v>44552</v>
      </c>
      <c r="B4538" s="1163" t="s">
        <v>5698</v>
      </c>
      <c r="C4538" s="955" t="s">
        <v>10287</v>
      </c>
      <c r="D4538" s="966"/>
      <c r="E4538" s="968"/>
      <c r="F4538" s="972"/>
      <c r="G4538" s="970"/>
      <c r="H4538" s="967"/>
      <c r="I4538" s="970"/>
      <c r="J4538" s="967"/>
      <c r="K4538" s="970"/>
      <c r="L4538" s="967"/>
      <c r="M4538" s="970"/>
      <c r="N4538" s="967"/>
      <c r="O4538" s="970"/>
      <c r="P4538" s="967"/>
      <c r="Q4538" s="970"/>
      <c r="R4538" s="974" t="s">
        <v>5700</v>
      </c>
      <c r="S4538" s="970"/>
      <c r="T4538" s="967"/>
      <c r="U4538" s="970"/>
      <c r="V4538" s="967"/>
      <c r="W4538" s="970"/>
      <c r="X4538" s="1261"/>
      <c r="Y4538" s="967"/>
      <c r="Z4538" s="1032"/>
    </row>
    <row r="4539" spans="1:26" ht="12.6" hidden="1" customHeight="1" outlineLevel="2">
      <c r="A4539" s="1358">
        <v>44552</v>
      </c>
      <c r="B4539" s="1163" t="s">
        <v>5698</v>
      </c>
      <c r="C4539" s="955" t="s">
        <v>10288</v>
      </c>
      <c r="D4539" s="966"/>
      <c r="E4539" s="968"/>
      <c r="F4539" s="972"/>
      <c r="G4539" s="970"/>
      <c r="H4539" s="967"/>
      <c r="I4539" s="970"/>
      <c r="J4539" s="967"/>
      <c r="K4539" s="970"/>
      <c r="L4539" s="967"/>
      <c r="M4539" s="970"/>
      <c r="N4539" s="967"/>
      <c r="O4539" s="970"/>
      <c r="P4539" s="967"/>
      <c r="Q4539" s="970"/>
      <c r="R4539" s="967"/>
      <c r="S4539" s="970"/>
      <c r="T4539" s="967"/>
      <c r="U4539" s="970"/>
      <c r="V4539" s="967"/>
      <c r="W4539" s="970"/>
      <c r="X4539" s="1261"/>
      <c r="Y4539" s="967"/>
      <c r="Z4539" s="1032"/>
    </row>
    <row r="4540" spans="1:26" ht="12.6" customHeight="1" outlineLevel="1" collapsed="1">
      <c r="A4540" s="1359">
        <v>44553</v>
      </c>
      <c r="B4540" s="1163" t="s">
        <v>5698</v>
      </c>
      <c r="C4540" s="955" t="s">
        <v>10289</v>
      </c>
      <c r="D4540" s="966"/>
      <c r="E4540" s="968"/>
      <c r="F4540" s="969" t="s">
        <v>5700</v>
      </c>
      <c r="G4540" s="970"/>
      <c r="H4540" s="967"/>
      <c r="I4540" s="970"/>
      <c r="J4540" s="967"/>
      <c r="K4540" s="970"/>
      <c r="L4540" s="967"/>
      <c r="M4540" s="970"/>
      <c r="N4540" s="967"/>
      <c r="O4540" s="970"/>
      <c r="P4540" s="967"/>
      <c r="Q4540" s="970"/>
      <c r="R4540" s="967"/>
      <c r="S4540" s="970"/>
      <c r="T4540" s="967"/>
      <c r="U4540" s="970"/>
      <c r="V4540" s="967"/>
      <c r="W4540" s="970"/>
      <c r="X4540" s="1261"/>
      <c r="Y4540" s="967"/>
      <c r="Z4540" s="1032"/>
    </row>
    <row r="4541" spans="1:26" ht="12.6" hidden="1" customHeight="1" outlineLevel="2">
      <c r="A4541" s="1359">
        <v>44553</v>
      </c>
      <c r="B4541" s="1163" t="s">
        <v>5698</v>
      </c>
      <c r="C4541" s="955" t="s">
        <v>10290</v>
      </c>
      <c r="D4541" s="966"/>
      <c r="E4541" s="968"/>
      <c r="F4541" s="972"/>
      <c r="G4541" s="970"/>
      <c r="H4541" s="967"/>
      <c r="I4541" s="970"/>
      <c r="J4541" s="974" t="s">
        <v>5700</v>
      </c>
      <c r="K4541" s="970"/>
      <c r="L4541" s="967"/>
      <c r="M4541" s="970"/>
      <c r="N4541" s="967"/>
      <c r="O4541" s="970"/>
      <c r="P4541" s="967"/>
      <c r="Q4541" s="970"/>
      <c r="R4541" s="967"/>
      <c r="S4541" s="970"/>
      <c r="T4541" s="967"/>
      <c r="U4541" s="970"/>
      <c r="V4541" s="967"/>
      <c r="W4541" s="970"/>
      <c r="X4541" s="1261"/>
      <c r="Y4541" s="967"/>
      <c r="Z4541" s="1032"/>
    </row>
    <row r="4542" spans="1:26" ht="12.6" hidden="1" customHeight="1" outlineLevel="2">
      <c r="A4542" s="1359">
        <v>44553</v>
      </c>
      <c r="B4542" s="1163" t="s">
        <v>10291</v>
      </c>
      <c r="C4542" s="955" t="s">
        <v>10292</v>
      </c>
      <c r="D4542" s="966"/>
      <c r="E4542" s="968"/>
      <c r="F4542" s="972"/>
      <c r="G4542" s="973" t="s">
        <v>5700</v>
      </c>
      <c r="H4542" s="967"/>
      <c r="I4542" s="970"/>
      <c r="J4542" s="967"/>
      <c r="K4542" s="970"/>
      <c r="L4542" s="967"/>
      <c r="M4542" s="970"/>
      <c r="N4542" s="967"/>
      <c r="O4542" s="970"/>
      <c r="P4542" s="967"/>
      <c r="Q4542" s="970"/>
      <c r="R4542" s="974" t="s">
        <v>5700</v>
      </c>
      <c r="S4542" s="970"/>
      <c r="T4542" s="967"/>
      <c r="U4542" s="970"/>
      <c r="V4542" s="967"/>
      <c r="W4542" s="970"/>
      <c r="X4542" s="1261"/>
      <c r="Y4542" s="967"/>
      <c r="Z4542" s="1032"/>
    </row>
    <row r="4543" spans="1:26" ht="12.6" hidden="1" customHeight="1" outlineLevel="2">
      <c r="A4543" s="1359">
        <v>44553</v>
      </c>
      <c r="B4543" s="1163" t="s">
        <v>5698</v>
      </c>
      <c r="C4543" s="955" t="s">
        <v>10293</v>
      </c>
      <c r="D4543" s="966"/>
      <c r="E4543" s="968"/>
      <c r="F4543" s="969" t="s">
        <v>5700</v>
      </c>
      <c r="G4543" s="970"/>
      <c r="H4543" s="967"/>
      <c r="I4543" s="970"/>
      <c r="J4543" s="967"/>
      <c r="K4543" s="970"/>
      <c r="L4543" s="967"/>
      <c r="M4543" s="970"/>
      <c r="N4543" s="967"/>
      <c r="O4543" s="970"/>
      <c r="P4543" s="967"/>
      <c r="Q4543" s="970"/>
      <c r="R4543" s="967"/>
      <c r="S4543" s="970"/>
      <c r="T4543" s="967"/>
      <c r="U4543" s="970"/>
      <c r="V4543" s="967"/>
      <c r="W4543" s="970"/>
      <c r="X4543" s="1261"/>
      <c r="Y4543" s="967"/>
      <c r="Z4543" s="1032"/>
    </row>
    <row r="4544" spans="1:26" ht="12.6" hidden="1" customHeight="1" outlineLevel="2">
      <c r="A4544" s="1359">
        <v>44553</v>
      </c>
      <c r="B4544" s="1163" t="s">
        <v>5698</v>
      </c>
      <c r="C4544" s="955" t="s">
        <v>10294</v>
      </c>
      <c r="D4544" s="975" t="s">
        <v>2368</v>
      </c>
      <c r="E4544" s="968"/>
      <c r="F4544" s="972"/>
      <c r="G4544" s="970"/>
      <c r="H4544" s="967"/>
      <c r="I4544" s="970"/>
      <c r="J4544" s="967"/>
      <c r="K4544" s="970"/>
      <c r="L4544" s="967"/>
      <c r="M4544" s="970"/>
      <c r="N4544" s="967"/>
      <c r="O4544" s="970"/>
      <c r="P4544" s="967"/>
      <c r="Q4544" s="970"/>
      <c r="R4544" s="967"/>
      <c r="S4544" s="970"/>
      <c r="T4544" s="967"/>
      <c r="U4544" s="970"/>
      <c r="V4544" s="967"/>
      <c r="W4544" s="970"/>
      <c r="X4544" s="1261"/>
      <c r="Y4544" s="967"/>
      <c r="Z4544" s="1032"/>
    </row>
    <row r="4545" spans="1:26" ht="12.6" hidden="1" customHeight="1" outlineLevel="2">
      <c r="A4545" s="1359">
        <v>44553</v>
      </c>
      <c r="B4545" s="1163" t="s">
        <v>5698</v>
      </c>
      <c r="C4545" s="955" t="s">
        <v>10295</v>
      </c>
      <c r="D4545" s="966"/>
      <c r="E4545" s="968"/>
      <c r="F4545" s="972"/>
      <c r="G4545" s="970"/>
      <c r="H4545" s="967"/>
      <c r="I4545" s="970"/>
      <c r="J4545" s="967"/>
      <c r="K4545" s="970"/>
      <c r="L4545" s="967"/>
      <c r="M4545" s="970"/>
      <c r="N4545" s="967"/>
      <c r="O4545" s="973" t="s">
        <v>5700</v>
      </c>
      <c r="P4545" s="967"/>
      <c r="Q4545" s="970"/>
      <c r="R4545" s="967"/>
      <c r="S4545" s="970"/>
      <c r="T4545" s="967"/>
      <c r="U4545" s="970"/>
      <c r="V4545" s="967"/>
      <c r="W4545" s="970"/>
      <c r="X4545" s="1261"/>
      <c r="Y4545" s="967"/>
      <c r="Z4545" s="1032"/>
    </row>
    <row r="4546" spans="1:26" ht="12.6" hidden="1" customHeight="1" outlineLevel="2">
      <c r="A4546" s="1359">
        <v>44553</v>
      </c>
      <c r="B4546" s="1163" t="s">
        <v>5698</v>
      </c>
      <c r="C4546" s="955" t="s">
        <v>10296</v>
      </c>
      <c r="D4546" s="975" t="s">
        <v>8108</v>
      </c>
      <c r="E4546" s="968"/>
      <c r="F4546" s="972"/>
      <c r="G4546" s="970"/>
      <c r="H4546" s="967"/>
      <c r="I4546" s="970"/>
      <c r="J4546" s="967"/>
      <c r="K4546" s="970"/>
      <c r="L4546" s="967"/>
      <c r="M4546" s="970"/>
      <c r="N4546" s="967"/>
      <c r="O4546" s="970"/>
      <c r="P4546" s="967"/>
      <c r="Q4546" s="970"/>
      <c r="R4546" s="967"/>
      <c r="S4546" s="970"/>
      <c r="T4546" s="967"/>
      <c r="U4546" s="970"/>
      <c r="V4546" s="967"/>
      <c r="W4546" s="970"/>
      <c r="X4546" s="1261"/>
      <c r="Y4546" s="967"/>
      <c r="Z4546" s="1032"/>
    </row>
    <row r="4547" spans="1:26" ht="12.6" hidden="1" customHeight="1" outlineLevel="2">
      <c r="A4547" s="1359">
        <v>44553</v>
      </c>
      <c r="B4547" s="1163" t="s">
        <v>5698</v>
      </c>
      <c r="C4547" s="955" t="s">
        <v>10297</v>
      </c>
      <c r="D4547" s="975" t="s">
        <v>5700</v>
      </c>
      <c r="E4547" s="977" t="s">
        <v>5700</v>
      </c>
      <c r="F4547" s="972"/>
      <c r="G4547" s="973" t="s">
        <v>5700</v>
      </c>
      <c r="H4547" s="967"/>
      <c r="I4547" s="970"/>
      <c r="J4547" s="967"/>
      <c r="K4547" s="970"/>
      <c r="L4547" s="967"/>
      <c r="M4547" s="970"/>
      <c r="N4547" s="967"/>
      <c r="O4547" s="970"/>
      <c r="P4547" s="967"/>
      <c r="Q4547" s="970"/>
      <c r="R4547" s="967"/>
      <c r="S4547" s="970"/>
      <c r="T4547" s="967"/>
      <c r="U4547" s="970"/>
      <c r="V4547" s="967"/>
      <c r="W4547" s="970"/>
      <c r="X4547" s="1261"/>
      <c r="Y4547" s="967"/>
      <c r="Z4547" s="1032"/>
    </row>
    <row r="4548" spans="1:26" ht="37.799999999999997" customHeight="1" outlineLevel="1" collapsed="1">
      <c r="A4548" s="1360">
        <v>44557</v>
      </c>
      <c r="B4548" s="1163" t="s">
        <v>5698</v>
      </c>
      <c r="C4548" s="955" t="s">
        <v>10298</v>
      </c>
      <c r="D4548" s="966"/>
      <c r="E4548" s="968"/>
      <c r="F4548" s="969" t="s">
        <v>5700</v>
      </c>
      <c r="G4548" s="970"/>
      <c r="H4548" s="967"/>
      <c r="I4548" s="970"/>
      <c r="J4548" s="967"/>
      <c r="K4548" s="970"/>
      <c r="L4548" s="967"/>
      <c r="M4548" s="970"/>
      <c r="N4548" s="967"/>
      <c r="O4548" s="970"/>
      <c r="P4548" s="967"/>
      <c r="Q4548" s="970"/>
      <c r="R4548" s="967"/>
      <c r="S4548" s="970"/>
      <c r="T4548" s="967"/>
      <c r="U4548" s="970"/>
      <c r="V4548" s="967"/>
      <c r="W4548" s="970"/>
      <c r="X4548" s="1261"/>
      <c r="Y4548" s="967"/>
      <c r="Z4548" s="1032"/>
    </row>
    <row r="4549" spans="1:26" ht="12.6" hidden="1" customHeight="1" outlineLevel="2">
      <c r="A4549" s="1360">
        <v>44557</v>
      </c>
      <c r="B4549" s="1163" t="s">
        <v>5698</v>
      </c>
      <c r="C4549" s="955" t="s">
        <v>10299</v>
      </c>
      <c r="D4549" s="975" t="s">
        <v>5700</v>
      </c>
      <c r="E4549" s="968"/>
      <c r="F4549" s="972"/>
      <c r="G4549" s="970"/>
      <c r="H4549" s="967"/>
      <c r="I4549" s="970"/>
      <c r="J4549" s="967"/>
      <c r="K4549" s="970"/>
      <c r="L4549" s="967"/>
      <c r="M4549" s="970"/>
      <c r="N4549" s="967"/>
      <c r="O4549" s="970"/>
      <c r="P4549" s="967"/>
      <c r="Q4549" s="970"/>
      <c r="R4549" s="967"/>
      <c r="S4549" s="970"/>
      <c r="T4549" s="967"/>
      <c r="U4549" s="970"/>
      <c r="V4549" s="967"/>
      <c r="W4549" s="970"/>
      <c r="X4549" s="1261"/>
      <c r="Y4549" s="967"/>
      <c r="Z4549" s="1032"/>
    </row>
    <row r="4550" spans="1:26" ht="25.2" hidden="1" customHeight="1" outlineLevel="2">
      <c r="A4550" s="1360">
        <v>44557</v>
      </c>
      <c r="B4550" s="1163" t="s">
        <v>5698</v>
      </c>
      <c r="C4550" s="955" t="s">
        <v>10300</v>
      </c>
      <c r="D4550" s="966"/>
      <c r="E4550" s="968"/>
      <c r="F4550" s="972"/>
      <c r="G4550" s="973" t="s">
        <v>5700</v>
      </c>
      <c r="H4550" s="967"/>
      <c r="I4550" s="970"/>
      <c r="J4550" s="967"/>
      <c r="K4550" s="970"/>
      <c r="L4550" s="967"/>
      <c r="M4550" s="970"/>
      <c r="N4550" s="967"/>
      <c r="O4550" s="970"/>
      <c r="P4550" s="967"/>
      <c r="Q4550" s="970"/>
      <c r="R4550" s="967"/>
      <c r="S4550" s="970"/>
      <c r="T4550" s="967"/>
      <c r="U4550" s="970"/>
      <c r="V4550" s="967"/>
      <c r="W4550" s="970"/>
      <c r="X4550" s="1261"/>
      <c r="Y4550" s="967"/>
      <c r="Z4550" s="1032"/>
    </row>
    <row r="4551" spans="1:26" ht="12.6" hidden="1" customHeight="1" outlineLevel="2">
      <c r="A4551" s="1360">
        <v>44557</v>
      </c>
      <c r="B4551" s="1163" t="s">
        <v>5698</v>
      </c>
      <c r="C4551" s="955" t="s">
        <v>10301</v>
      </c>
      <c r="D4551" s="966"/>
      <c r="E4551" s="968"/>
      <c r="F4551" s="972"/>
      <c r="G4551" s="970"/>
      <c r="H4551" s="967"/>
      <c r="I4551" s="970"/>
      <c r="J4551" s="967"/>
      <c r="K4551" s="970"/>
      <c r="L4551" s="967"/>
      <c r="M4551" s="970"/>
      <c r="N4551" s="967"/>
      <c r="O4551" s="973" t="s">
        <v>5700</v>
      </c>
      <c r="P4551" s="967"/>
      <c r="Q4551" s="970"/>
      <c r="R4551" s="967"/>
      <c r="S4551" s="970"/>
      <c r="T4551" s="967"/>
      <c r="U4551" s="970"/>
      <c r="V4551" s="967"/>
      <c r="W4551" s="970"/>
      <c r="X4551" s="1261"/>
      <c r="Y4551" s="967"/>
      <c r="Z4551" s="1032"/>
    </row>
    <row r="4552" spans="1:26" ht="12.6" hidden="1" customHeight="1" outlineLevel="2">
      <c r="A4552" s="1360">
        <v>44557</v>
      </c>
      <c r="B4552" s="1163" t="s">
        <v>5698</v>
      </c>
      <c r="C4552" s="955" t="s">
        <v>10302</v>
      </c>
      <c r="D4552" s="966"/>
      <c r="E4552" s="968"/>
      <c r="F4552" s="972"/>
      <c r="G4552" s="970"/>
      <c r="H4552" s="974" t="s">
        <v>5700</v>
      </c>
      <c r="I4552" s="970"/>
      <c r="J4552" s="967"/>
      <c r="K4552" s="970"/>
      <c r="L4552" s="967"/>
      <c r="M4552" s="970"/>
      <c r="N4552" s="967"/>
      <c r="O4552" s="970"/>
      <c r="P4552" s="967"/>
      <c r="Q4552" s="970"/>
      <c r="R4552" s="967"/>
      <c r="S4552" s="970"/>
      <c r="T4552" s="967"/>
      <c r="U4552" s="970"/>
      <c r="V4552" s="967"/>
      <c r="W4552" s="970"/>
      <c r="X4552" s="1261"/>
      <c r="Y4552" s="967"/>
      <c r="Z4552" s="1032"/>
    </row>
    <row r="4553" spans="1:26" ht="12.6" hidden="1" customHeight="1" outlineLevel="2">
      <c r="A4553" s="1360">
        <v>44557</v>
      </c>
      <c r="B4553" s="1163" t="s">
        <v>5698</v>
      </c>
      <c r="C4553" s="955" t="s">
        <v>10303</v>
      </c>
      <c r="D4553" s="966"/>
      <c r="E4553" s="968"/>
      <c r="F4553" s="972"/>
      <c r="G4553" s="970"/>
      <c r="H4553" s="967"/>
      <c r="I4553" s="970"/>
      <c r="J4553" s="967"/>
      <c r="K4553" s="970"/>
      <c r="L4553" s="967"/>
      <c r="M4553" s="970"/>
      <c r="N4553" s="967"/>
      <c r="O4553" s="970"/>
      <c r="P4553" s="967"/>
      <c r="Q4553" s="970"/>
      <c r="R4553" s="974" t="s">
        <v>5700</v>
      </c>
      <c r="S4553" s="970"/>
      <c r="T4553" s="967"/>
      <c r="U4553" s="970"/>
      <c r="V4553" s="967"/>
      <c r="W4553" s="970"/>
      <c r="X4553" s="1261"/>
      <c r="Y4553" s="967"/>
      <c r="Z4553" s="1032"/>
    </row>
    <row r="4554" spans="1:26" ht="25.2" hidden="1" customHeight="1" outlineLevel="2">
      <c r="A4554" s="1360">
        <v>44557</v>
      </c>
      <c r="B4554" s="1163" t="s">
        <v>5706</v>
      </c>
      <c r="C4554" s="955" t="s">
        <v>10304</v>
      </c>
      <c r="D4554" s="966"/>
      <c r="E4554" s="968"/>
      <c r="F4554" s="972"/>
      <c r="G4554" s="970"/>
      <c r="H4554" s="967"/>
      <c r="I4554" s="970"/>
      <c r="J4554" s="967"/>
      <c r="K4554" s="970"/>
      <c r="L4554" s="967"/>
      <c r="M4554" s="970"/>
      <c r="N4554" s="967"/>
      <c r="O4554" s="973" t="s">
        <v>5700</v>
      </c>
      <c r="P4554" s="967"/>
      <c r="Q4554" s="970"/>
      <c r="R4554" s="967"/>
      <c r="S4554" s="970"/>
      <c r="T4554" s="967"/>
      <c r="U4554" s="970"/>
      <c r="V4554" s="967"/>
      <c r="W4554" s="970"/>
      <c r="X4554" s="1261"/>
      <c r="Y4554" s="967"/>
      <c r="Z4554" s="1032"/>
    </row>
    <row r="4555" spans="1:26" ht="12.6" customHeight="1" outlineLevel="1" collapsed="1">
      <c r="A4555" s="1361">
        <v>44558</v>
      </c>
      <c r="B4555" s="1163" t="s">
        <v>5739</v>
      </c>
      <c r="C4555" s="955" t="s">
        <v>10305</v>
      </c>
      <c r="D4555" s="966"/>
      <c r="E4555" s="968"/>
      <c r="F4555" s="972"/>
      <c r="G4555" s="970"/>
      <c r="H4555" s="967"/>
      <c r="I4555" s="970"/>
      <c r="J4555" s="967"/>
      <c r="K4555" s="970"/>
      <c r="L4555" s="967"/>
      <c r="M4555" s="970"/>
      <c r="N4555" s="967"/>
      <c r="O4555" s="970"/>
      <c r="P4555" s="967"/>
      <c r="Q4555" s="970"/>
      <c r="R4555" s="967"/>
      <c r="S4555" s="970"/>
      <c r="T4555" s="967"/>
      <c r="U4555" s="970"/>
      <c r="V4555" s="967"/>
      <c r="W4555" s="970"/>
      <c r="X4555" s="1261"/>
      <c r="Y4555" s="967"/>
      <c r="Z4555" s="1032"/>
    </row>
    <row r="4556" spans="1:26" ht="12.6" hidden="1" customHeight="1" outlineLevel="2">
      <c r="A4556" s="1361">
        <v>44558</v>
      </c>
      <c r="B4556" s="1163" t="s">
        <v>5706</v>
      </c>
      <c r="C4556" s="955" t="s">
        <v>10306</v>
      </c>
      <c r="D4556" s="966"/>
      <c r="E4556" s="968"/>
      <c r="F4556" s="972"/>
      <c r="G4556" s="970"/>
      <c r="H4556" s="967"/>
      <c r="I4556" s="970"/>
      <c r="J4556" s="967"/>
      <c r="K4556" s="970"/>
      <c r="L4556" s="967"/>
      <c r="M4556" s="970"/>
      <c r="N4556" s="967"/>
      <c r="O4556" s="970"/>
      <c r="P4556" s="967"/>
      <c r="Q4556" s="970"/>
      <c r="R4556" s="967"/>
      <c r="S4556" s="970"/>
      <c r="T4556" s="967"/>
      <c r="U4556" s="970"/>
      <c r="V4556" s="967"/>
      <c r="W4556" s="970"/>
      <c r="X4556" s="1261"/>
      <c r="Y4556" s="967"/>
      <c r="Z4556" s="1032"/>
    </row>
    <row r="4557" spans="1:26" ht="12.6" hidden="1" customHeight="1" outlineLevel="2">
      <c r="A4557" s="1361">
        <v>44558</v>
      </c>
      <c r="B4557" s="1163" t="s">
        <v>5698</v>
      </c>
      <c r="C4557" s="955" t="s">
        <v>10307</v>
      </c>
      <c r="D4557" s="966"/>
      <c r="E4557" s="968"/>
      <c r="F4557" s="972"/>
      <c r="G4557" s="970"/>
      <c r="H4557" s="967"/>
      <c r="I4557" s="970"/>
      <c r="J4557" s="967"/>
      <c r="K4557" s="970"/>
      <c r="L4557" s="967"/>
      <c r="M4557" s="970"/>
      <c r="N4557" s="967"/>
      <c r="O4557" s="970"/>
      <c r="P4557" s="967"/>
      <c r="Q4557" s="970"/>
      <c r="R4557" s="967"/>
      <c r="S4557" s="970"/>
      <c r="T4557" s="967"/>
      <c r="U4557" s="970"/>
      <c r="V4557" s="967"/>
      <c r="W4557" s="970"/>
      <c r="X4557" s="1261"/>
      <c r="Y4557" s="967"/>
      <c r="Z4557" s="1032"/>
    </row>
    <row r="4558" spans="1:26" ht="12.6" hidden="1" customHeight="1" outlineLevel="2">
      <c r="A4558" s="1361">
        <v>44558</v>
      </c>
      <c r="B4558" s="1163" t="s">
        <v>5706</v>
      </c>
      <c r="C4558" s="955" t="s">
        <v>10308</v>
      </c>
      <c r="D4558" s="966"/>
      <c r="E4558" s="968"/>
      <c r="F4558" s="972"/>
      <c r="G4558" s="970"/>
      <c r="H4558" s="967"/>
      <c r="I4558" s="970"/>
      <c r="J4558" s="967"/>
      <c r="K4558" s="970"/>
      <c r="L4558" s="967"/>
      <c r="M4558" s="970"/>
      <c r="N4558" s="967"/>
      <c r="O4558" s="970"/>
      <c r="P4558" s="967"/>
      <c r="Q4558" s="970"/>
      <c r="R4558" s="967"/>
      <c r="S4558" s="970"/>
      <c r="T4558" s="967"/>
      <c r="U4558" s="970"/>
      <c r="V4558" s="967"/>
      <c r="W4558" s="970"/>
      <c r="X4558" s="1261"/>
      <c r="Y4558" s="967"/>
      <c r="Z4558" s="1032"/>
    </row>
    <row r="4559" spans="1:26" ht="12.6" hidden="1" customHeight="1" outlineLevel="2">
      <c r="A4559" s="1361">
        <v>44558</v>
      </c>
      <c r="B4559" s="1163" t="s">
        <v>5698</v>
      </c>
      <c r="C4559" s="955" t="s">
        <v>10309</v>
      </c>
      <c r="D4559" s="966"/>
      <c r="E4559" s="968"/>
      <c r="F4559" s="972"/>
      <c r="G4559" s="970"/>
      <c r="H4559" s="967"/>
      <c r="I4559" s="970"/>
      <c r="J4559" s="967"/>
      <c r="K4559" s="970"/>
      <c r="L4559" s="967"/>
      <c r="M4559" s="970"/>
      <c r="N4559" s="967"/>
      <c r="O4559" s="970"/>
      <c r="P4559" s="967"/>
      <c r="Q4559" s="970"/>
      <c r="R4559" s="967"/>
      <c r="S4559" s="970"/>
      <c r="T4559" s="967"/>
      <c r="U4559" s="970"/>
      <c r="V4559" s="967"/>
      <c r="W4559" s="970"/>
      <c r="X4559" s="1261"/>
      <c r="Y4559" s="967"/>
      <c r="Z4559" s="1032"/>
    </row>
    <row r="4560" spans="1:26" ht="12.6" hidden="1" customHeight="1" outlineLevel="2">
      <c r="A4560" s="1361">
        <v>44558</v>
      </c>
      <c r="B4560" s="1163" t="s">
        <v>5698</v>
      </c>
      <c r="C4560" s="955" t="s">
        <v>10310</v>
      </c>
      <c r="D4560" s="966"/>
      <c r="E4560" s="968"/>
      <c r="F4560" s="969" t="s">
        <v>5700</v>
      </c>
      <c r="G4560" s="970"/>
      <c r="H4560" s="967"/>
      <c r="I4560" s="970"/>
      <c r="J4560" s="967"/>
      <c r="K4560" s="970"/>
      <c r="L4560" s="967"/>
      <c r="M4560" s="970"/>
      <c r="N4560" s="967"/>
      <c r="O4560" s="970"/>
      <c r="P4560" s="967"/>
      <c r="Q4560" s="970"/>
      <c r="R4560" s="967"/>
      <c r="S4560" s="970"/>
      <c r="T4560" s="967"/>
      <c r="U4560" s="970"/>
      <c r="V4560" s="967"/>
      <c r="W4560" s="970"/>
      <c r="X4560" s="1261"/>
      <c r="Y4560" s="967"/>
      <c r="Z4560" s="1032"/>
    </row>
    <row r="4561" spans="1:26" ht="12.6" hidden="1" customHeight="1" outlineLevel="2">
      <c r="A4561" s="1361">
        <v>44558</v>
      </c>
      <c r="B4561" s="1163" t="s">
        <v>5698</v>
      </c>
      <c r="C4561" s="955" t="s">
        <v>10311</v>
      </c>
      <c r="D4561" s="966"/>
      <c r="E4561" s="968"/>
      <c r="F4561" s="972"/>
      <c r="G4561" s="970"/>
      <c r="H4561" s="967"/>
      <c r="I4561" s="970"/>
      <c r="J4561" s="967"/>
      <c r="K4561" s="970"/>
      <c r="L4561" s="967"/>
      <c r="M4561" s="970"/>
      <c r="N4561" s="967"/>
      <c r="O4561" s="970"/>
      <c r="P4561" s="967"/>
      <c r="Q4561" s="970"/>
      <c r="R4561" s="967"/>
      <c r="S4561" s="970"/>
      <c r="T4561" s="967"/>
      <c r="U4561" s="970"/>
      <c r="V4561" s="967"/>
      <c r="W4561" s="970"/>
      <c r="X4561" s="1261"/>
      <c r="Y4561" s="967"/>
      <c r="Z4561" s="1032"/>
    </row>
    <row r="4562" spans="1:26" ht="12.6" hidden="1" customHeight="1" outlineLevel="2">
      <c r="A4562" s="1361">
        <v>44558</v>
      </c>
      <c r="B4562" s="1163" t="s">
        <v>5698</v>
      </c>
      <c r="C4562" s="955" t="s">
        <v>10312</v>
      </c>
      <c r="D4562" s="966"/>
      <c r="E4562" s="968"/>
      <c r="F4562" s="972"/>
      <c r="G4562" s="970"/>
      <c r="H4562" s="967"/>
      <c r="I4562" s="970"/>
      <c r="J4562" s="967"/>
      <c r="K4562" s="970"/>
      <c r="L4562" s="967"/>
      <c r="M4562" s="970"/>
      <c r="N4562" s="967"/>
      <c r="O4562" s="970"/>
      <c r="P4562" s="967"/>
      <c r="Q4562" s="970"/>
      <c r="R4562" s="967"/>
      <c r="S4562" s="970"/>
      <c r="T4562" s="967"/>
      <c r="U4562" s="970"/>
      <c r="V4562" s="967"/>
      <c r="W4562" s="970"/>
      <c r="X4562" s="1261"/>
      <c r="Y4562" s="967"/>
      <c r="Z4562" s="1032"/>
    </row>
    <row r="4563" spans="1:26" ht="12.6" hidden="1" customHeight="1" outlineLevel="2">
      <c r="A4563" s="1361">
        <v>44558</v>
      </c>
      <c r="B4563" s="1163" t="s">
        <v>5698</v>
      </c>
      <c r="C4563" s="955" t="s">
        <v>10313</v>
      </c>
      <c r="D4563" s="966"/>
      <c r="E4563" s="968"/>
      <c r="F4563" s="972"/>
      <c r="G4563" s="970"/>
      <c r="H4563" s="967"/>
      <c r="I4563" s="970"/>
      <c r="J4563" s="967"/>
      <c r="K4563" s="970"/>
      <c r="L4563" s="967"/>
      <c r="M4563" s="970"/>
      <c r="N4563" s="967"/>
      <c r="O4563" s="970"/>
      <c r="P4563" s="967"/>
      <c r="Q4563" s="970"/>
      <c r="R4563" s="967"/>
      <c r="S4563" s="970"/>
      <c r="T4563" s="967"/>
      <c r="U4563" s="970"/>
      <c r="V4563" s="967"/>
      <c r="W4563" s="970"/>
      <c r="X4563" s="1261"/>
      <c r="Y4563" s="967"/>
      <c r="Z4563" s="1032"/>
    </row>
    <row r="4564" spans="1:26" ht="25.2" hidden="1" customHeight="1" outlineLevel="2">
      <c r="A4564" s="1361">
        <v>44558</v>
      </c>
      <c r="B4564" s="1163" t="s">
        <v>5706</v>
      </c>
      <c r="C4564" s="955" t="s">
        <v>10314</v>
      </c>
      <c r="D4564" s="966"/>
      <c r="E4564" s="968"/>
      <c r="F4564" s="972"/>
      <c r="G4564" s="970"/>
      <c r="H4564" s="967"/>
      <c r="I4564" s="970"/>
      <c r="J4564" s="967"/>
      <c r="K4564" s="970"/>
      <c r="L4564" s="967"/>
      <c r="M4564" s="970"/>
      <c r="N4564" s="967"/>
      <c r="O4564" s="970"/>
      <c r="P4564" s="967"/>
      <c r="Q4564" s="970"/>
      <c r="R4564" s="967"/>
      <c r="S4564" s="970"/>
      <c r="T4564" s="967"/>
      <c r="U4564" s="970"/>
      <c r="V4564" s="967"/>
      <c r="W4564" s="970"/>
      <c r="X4564" s="1261"/>
      <c r="Y4564" s="967"/>
      <c r="Z4564" s="1032"/>
    </row>
    <row r="4565" spans="1:26" ht="12.6" hidden="1" customHeight="1" outlineLevel="2">
      <c r="A4565" s="1361">
        <v>44558</v>
      </c>
      <c r="B4565" s="1163" t="s">
        <v>5698</v>
      </c>
      <c r="C4565" s="955" t="s">
        <v>10315</v>
      </c>
      <c r="D4565" s="966"/>
      <c r="E4565" s="977" t="s">
        <v>5700</v>
      </c>
      <c r="F4565" s="972"/>
      <c r="G4565" s="970"/>
      <c r="H4565" s="967"/>
      <c r="I4565" s="970"/>
      <c r="J4565" s="967"/>
      <c r="K4565" s="970"/>
      <c r="L4565" s="967"/>
      <c r="M4565" s="970"/>
      <c r="N4565" s="967"/>
      <c r="O4565" s="970"/>
      <c r="P4565" s="967"/>
      <c r="Q4565" s="970"/>
      <c r="R4565" s="967"/>
      <c r="S4565" s="970"/>
      <c r="T4565" s="967"/>
      <c r="U4565" s="970"/>
      <c r="V4565" s="967"/>
      <c r="W4565" s="970"/>
      <c r="X4565" s="1261"/>
      <c r="Y4565" s="967"/>
      <c r="Z4565" s="1032"/>
    </row>
    <row r="4566" spans="1:26" ht="12.6" hidden="1" customHeight="1" outlineLevel="2">
      <c r="A4566" s="1361">
        <v>44558</v>
      </c>
      <c r="B4566" s="1163" t="s">
        <v>5698</v>
      </c>
      <c r="C4566" s="955" t="s">
        <v>10316</v>
      </c>
      <c r="D4566" s="966"/>
      <c r="E4566" s="977" t="s">
        <v>5700</v>
      </c>
      <c r="F4566" s="972"/>
      <c r="G4566" s="970"/>
      <c r="H4566" s="967"/>
      <c r="I4566" s="970"/>
      <c r="J4566" s="967"/>
      <c r="K4566" s="970"/>
      <c r="L4566" s="967"/>
      <c r="M4566" s="970"/>
      <c r="N4566" s="967"/>
      <c r="O4566" s="970"/>
      <c r="P4566" s="967"/>
      <c r="Q4566" s="970"/>
      <c r="R4566" s="967"/>
      <c r="S4566" s="970"/>
      <c r="T4566" s="967"/>
      <c r="U4566" s="970"/>
      <c r="V4566" s="967"/>
      <c r="W4566" s="970"/>
      <c r="X4566" s="1261"/>
      <c r="Y4566" s="967"/>
      <c r="Z4566" s="1032"/>
    </row>
    <row r="4567" spans="1:26" ht="12.6" hidden="1" customHeight="1" outlineLevel="2">
      <c r="A4567" s="1361">
        <v>44558</v>
      </c>
      <c r="B4567" s="1163" t="s">
        <v>5698</v>
      </c>
      <c r="C4567" s="955" t="s">
        <v>10317</v>
      </c>
      <c r="D4567" s="966"/>
      <c r="E4567" s="968"/>
      <c r="F4567" s="972"/>
      <c r="G4567" s="970"/>
      <c r="H4567" s="974" t="s">
        <v>5700</v>
      </c>
      <c r="I4567" s="970"/>
      <c r="J4567" s="967"/>
      <c r="K4567" s="970"/>
      <c r="L4567" s="967"/>
      <c r="M4567" s="970"/>
      <c r="N4567" s="967"/>
      <c r="O4567" s="970"/>
      <c r="P4567" s="967"/>
      <c r="Q4567" s="970"/>
      <c r="R4567" s="967"/>
      <c r="S4567" s="970"/>
      <c r="T4567" s="967"/>
      <c r="U4567" s="970"/>
      <c r="V4567" s="967"/>
      <c r="W4567" s="970"/>
      <c r="X4567" s="1261"/>
      <c r="Y4567" s="967"/>
      <c r="Z4567" s="1032"/>
    </row>
    <row r="4568" spans="1:26" ht="12.6" hidden="1" customHeight="1" outlineLevel="2">
      <c r="A4568" s="1361">
        <v>44558</v>
      </c>
      <c r="B4568" s="1163" t="s">
        <v>5698</v>
      </c>
      <c r="C4568" s="955" t="s">
        <v>10318</v>
      </c>
      <c r="D4568" s="966"/>
      <c r="E4568" s="968"/>
      <c r="F4568" s="972"/>
      <c r="G4568" s="970"/>
      <c r="H4568" s="967"/>
      <c r="I4568" s="970"/>
      <c r="J4568" s="967"/>
      <c r="K4568" s="970"/>
      <c r="L4568" s="967"/>
      <c r="M4568" s="970"/>
      <c r="N4568" s="967"/>
      <c r="O4568" s="970"/>
      <c r="P4568" s="967"/>
      <c r="Q4568" s="970"/>
      <c r="R4568" s="967"/>
      <c r="S4568" s="970"/>
      <c r="T4568" s="967"/>
      <c r="U4568" s="970"/>
      <c r="V4568" s="967"/>
      <c r="W4568" s="970"/>
      <c r="X4568" s="1261"/>
      <c r="Y4568" s="967"/>
      <c r="Z4568" s="1032"/>
    </row>
    <row r="4569" spans="1:26" ht="12.6" customHeight="1" outlineLevel="1" collapsed="1">
      <c r="A4569" s="1362">
        <v>44559</v>
      </c>
      <c r="B4569" s="1163" t="s">
        <v>5698</v>
      </c>
      <c r="C4569" s="955" t="s">
        <v>10319</v>
      </c>
      <c r="D4569" s="966"/>
      <c r="E4569" s="968"/>
      <c r="F4569" s="972"/>
      <c r="G4569" s="970"/>
      <c r="H4569" s="967"/>
      <c r="I4569" s="970"/>
      <c r="J4569" s="967"/>
      <c r="K4569" s="973" t="s">
        <v>5700</v>
      </c>
      <c r="L4569" s="967"/>
      <c r="M4569" s="970"/>
      <c r="N4569" s="967"/>
      <c r="O4569" s="970"/>
      <c r="P4569" s="967"/>
      <c r="Q4569" s="970"/>
      <c r="R4569" s="967"/>
      <c r="S4569" s="970"/>
      <c r="T4569" s="967"/>
      <c r="U4569" s="970"/>
      <c r="V4569" s="967"/>
      <c r="W4569" s="970"/>
      <c r="X4569" s="1261"/>
      <c r="Y4569" s="967"/>
      <c r="Z4569" s="1032"/>
    </row>
    <row r="4570" spans="1:26" ht="12.6" hidden="1" customHeight="1" outlineLevel="2">
      <c r="A4570" s="1362">
        <v>44559</v>
      </c>
      <c r="B4570" s="1163" t="s">
        <v>5698</v>
      </c>
      <c r="C4570" s="955" t="s">
        <v>10320</v>
      </c>
      <c r="D4570" s="966"/>
      <c r="E4570" s="968"/>
      <c r="F4570" s="972"/>
      <c r="G4570" s="970"/>
      <c r="H4570" s="967"/>
      <c r="I4570" s="970"/>
      <c r="J4570" s="967"/>
      <c r="K4570" s="970"/>
      <c r="L4570" s="967"/>
      <c r="M4570" s="970"/>
      <c r="N4570" s="967"/>
      <c r="O4570" s="973" t="s">
        <v>5700</v>
      </c>
      <c r="P4570" s="967"/>
      <c r="Q4570" s="970"/>
      <c r="R4570" s="967"/>
      <c r="S4570" s="970"/>
      <c r="T4570" s="967"/>
      <c r="U4570" s="970"/>
      <c r="V4570" s="967"/>
      <c r="W4570" s="970"/>
      <c r="X4570" s="1261"/>
      <c r="Y4570" s="967"/>
      <c r="Z4570" s="1032"/>
    </row>
    <row r="4571" spans="1:26" ht="12.6" hidden="1" customHeight="1" outlineLevel="2">
      <c r="A4571" s="1362">
        <v>44559</v>
      </c>
      <c r="B4571" s="1163" t="s">
        <v>5698</v>
      </c>
      <c r="C4571" s="955" t="s">
        <v>10321</v>
      </c>
      <c r="D4571" s="966"/>
      <c r="E4571" s="968"/>
      <c r="F4571" s="969" t="s">
        <v>5700</v>
      </c>
      <c r="G4571" s="970"/>
      <c r="H4571" s="967"/>
      <c r="I4571" s="970"/>
      <c r="J4571" s="974" t="s">
        <v>5700</v>
      </c>
      <c r="K4571" s="970"/>
      <c r="L4571" s="967"/>
      <c r="M4571" s="970"/>
      <c r="N4571" s="967"/>
      <c r="O4571" s="970"/>
      <c r="P4571" s="967"/>
      <c r="Q4571" s="970"/>
      <c r="R4571" s="967"/>
      <c r="S4571" s="970"/>
      <c r="T4571" s="967"/>
      <c r="U4571" s="970"/>
      <c r="V4571" s="967"/>
      <c r="W4571" s="970"/>
      <c r="X4571" s="1261"/>
      <c r="Y4571" s="967"/>
      <c r="Z4571" s="1032"/>
    </row>
    <row r="4572" spans="1:26" ht="25.2" hidden="1" customHeight="1" outlineLevel="2">
      <c r="A4572" s="1362">
        <v>44559</v>
      </c>
      <c r="B4572" s="1163" t="s">
        <v>5745</v>
      </c>
      <c r="C4572" s="955" t="s">
        <v>10322</v>
      </c>
      <c r="D4572" s="966"/>
      <c r="E4572" s="968"/>
      <c r="F4572" s="972"/>
      <c r="G4572" s="970"/>
      <c r="H4572" s="967"/>
      <c r="I4572" s="970"/>
      <c r="J4572" s="967"/>
      <c r="K4572" s="970"/>
      <c r="L4572" s="967"/>
      <c r="M4572" s="970"/>
      <c r="N4572" s="967"/>
      <c r="O4572" s="970"/>
      <c r="P4572" s="967"/>
      <c r="Q4572" s="973" t="s">
        <v>5700</v>
      </c>
      <c r="R4572" s="967"/>
      <c r="S4572" s="970"/>
      <c r="T4572" s="967"/>
      <c r="U4572" s="970"/>
      <c r="V4572" s="967"/>
      <c r="W4572" s="970"/>
      <c r="X4572" s="1261"/>
      <c r="Y4572" s="967"/>
      <c r="Z4572" s="1032"/>
    </row>
    <row r="4573" spans="1:26" ht="12.6" hidden="1" customHeight="1" outlineLevel="2">
      <c r="A4573" s="1362">
        <v>44559</v>
      </c>
      <c r="B4573" s="1163" t="s">
        <v>5698</v>
      </c>
      <c r="C4573" s="955" t="s">
        <v>10323</v>
      </c>
      <c r="D4573" s="966"/>
      <c r="E4573" s="968"/>
      <c r="F4573" s="969" t="s">
        <v>5700</v>
      </c>
      <c r="G4573" s="970"/>
      <c r="H4573" s="967"/>
      <c r="I4573" s="970"/>
      <c r="J4573" s="967"/>
      <c r="K4573" s="970"/>
      <c r="L4573" s="967"/>
      <c r="M4573" s="970"/>
      <c r="N4573" s="967"/>
      <c r="O4573" s="970"/>
      <c r="P4573" s="967"/>
      <c r="Q4573" s="970"/>
      <c r="R4573" s="967"/>
      <c r="S4573" s="970"/>
      <c r="T4573" s="967"/>
      <c r="U4573" s="970"/>
      <c r="V4573" s="967"/>
      <c r="W4573" s="970"/>
      <c r="X4573" s="1261"/>
      <c r="Y4573" s="967"/>
      <c r="Z4573" s="1032"/>
    </row>
    <row r="4574" spans="1:26" ht="12.6" hidden="1" customHeight="1" outlineLevel="2">
      <c r="A4574" s="1362">
        <v>44559</v>
      </c>
      <c r="B4574" s="1163" t="s">
        <v>5698</v>
      </c>
      <c r="C4574" s="955" t="s">
        <v>10324</v>
      </c>
      <c r="D4574" s="966"/>
      <c r="E4574" s="968"/>
      <c r="F4574" s="969" t="s">
        <v>5700</v>
      </c>
      <c r="G4574" s="970"/>
      <c r="H4574" s="967"/>
      <c r="I4574" s="970"/>
      <c r="J4574" s="967"/>
      <c r="K4574" s="970"/>
      <c r="L4574" s="967"/>
      <c r="M4574" s="970"/>
      <c r="N4574" s="967"/>
      <c r="O4574" s="970"/>
      <c r="P4574" s="967"/>
      <c r="Q4574" s="970"/>
      <c r="R4574" s="967"/>
      <c r="S4574" s="970"/>
      <c r="T4574" s="967"/>
      <c r="U4574" s="970"/>
      <c r="V4574" s="967"/>
      <c r="W4574" s="970"/>
      <c r="X4574" s="1261"/>
      <c r="Y4574" s="967"/>
      <c r="Z4574" s="1032"/>
    </row>
    <row r="4575" spans="1:26" ht="12.6" hidden="1" customHeight="1" outlineLevel="2">
      <c r="A4575" s="1362">
        <v>44559</v>
      </c>
      <c r="B4575" s="1163" t="s">
        <v>5698</v>
      </c>
      <c r="C4575" s="955" t="s">
        <v>10325</v>
      </c>
      <c r="D4575" s="966"/>
      <c r="E4575" s="968"/>
      <c r="F4575" s="969" t="s">
        <v>5700</v>
      </c>
      <c r="G4575" s="970"/>
      <c r="H4575" s="967"/>
      <c r="I4575" s="970"/>
      <c r="J4575" s="967"/>
      <c r="K4575" s="970"/>
      <c r="L4575" s="967"/>
      <c r="M4575" s="970"/>
      <c r="N4575" s="967"/>
      <c r="O4575" s="970"/>
      <c r="P4575" s="967"/>
      <c r="Q4575" s="970"/>
      <c r="R4575" s="967"/>
      <c r="S4575" s="970"/>
      <c r="T4575" s="967"/>
      <c r="U4575" s="970"/>
      <c r="V4575" s="967"/>
      <c r="W4575" s="970"/>
      <c r="X4575" s="1261"/>
      <c r="Y4575" s="967"/>
      <c r="Z4575" s="1032"/>
    </row>
    <row r="4576" spans="1:26" ht="12.6" customHeight="1" outlineLevel="1">
      <c r="A4576" s="995">
        <v>44560</v>
      </c>
      <c r="B4576" s="1163" t="s">
        <v>5698</v>
      </c>
      <c r="C4576" s="955" t="s">
        <v>10326</v>
      </c>
      <c r="D4576" s="966"/>
      <c r="E4576" s="977" t="s">
        <v>5700</v>
      </c>
      <c r="F4576" s="972"/>
      <c r="G4576" s="970"/>
      <c r="H4576" s="967"/>
      <c r="I4576" s="970"/>
      <c r="J4576" s="967"/>
      <c r="K4576" s="970"/>
      <c r="L4576" s="967"/>
      <c r="M4576" s="970"/>
      <c r="N4576" s="967"/>
      <c r="O4576" s="970"/>
      <c r="P4576" s="967"/>
      <c r="Q4576" s="970"/>
      <c r="R4576" s="967"/>
      <c r="S4576" s="970"/>
      <c r="T4576" s="967"/>
      <c r="U4576" s="970"/>
      <c r="V4576" s="967"/>
      <c r="W4576" s="970"/>
      <c r="X4576" s="1261"/>
      <c r="Y4576" s="967"/>
      <c r="Z4576" s="1032"/>
    </row>
    <row r="4577" spans="1:26" ht="12.6" customHeight="1" outlineLevel="2">
      <c r="A4577" s="995">
        <v>44560</v>
      </c>
      <c r="B4577" s="1163" t="s">
        <v>5698</v>
      </c>
      <c r="C4577" s="955" t="s">
        <v>10327</v>
      </c>
      <c r="D4577" s="966"/>
      <c r="E4577" s="968"/>
      <c r="F4577" s="969" t="s">
        <v>5700</v>
      </c>
      <c r="G4577" s="970"/>
      <c r="H4577" s="967"/>
      <c r="I4577" s="970"/>
      <c r="J4577" s="967"/>
      <c r="K4577" s="970"/>
      <c r="L4577" s="967"/>
      <c r="M4577" s="970"/>
      <c r="N4577" s="967"/>
      <c r="O4577" s="970"/>
      <c r="P4577" s="967"/>
      <c r="Q4577" s="970"/>
      <c r="R4577" s="967"/>
      <c r="S4577" s="970"/>
      <c r="T4577" s="967"/>
      <c r="U4577" s="970"/>
      <c r="V4577" s="967"/>
      <c r="W4577" s="970"/>
      <c r="X4577" s="1261"/>
      <c r="Y4577" s="967"/>
      <c r="Z4577" s="1032"/>
    </row>
    <row r="4578" spans="1:26" ht="25.2" customHeight="1" outlineLevel="2">
      <c r="A4578" s="995">
        <v>44560</v>
      </c>
      <c r="B4578" s="1163" t="s">
        <v>5706</v>
      </c>
      <c r="C4578" s="955" t="s">
        <v>10328</v>
      </c>
      <c r="D4578" s="975" t="s">
        <v>5700</v>
      </c>
      <c r="E4578" s="968"/>
      <c r="F4578" s="972"/>
      <c r="G4578" s="970"/>
      <c r="H4578" s="967"/>
      <c r="I4578" s="970"/>
      <c r="J4578" s="967"/>
      <c r="K4578" s="970"/>
      <c r="L4578" s="967"/>
      <c r="M4578" s="970"/>
      <c r="N4578" s="967"/>
      <c r="O4578" s="970"/>
      <c r="P4578" s="967"/>
      <c r="Q4578" s="970"/>
      <c r="R4578" s="967"/>
      <c r="S4578" s="970"/>
      <c r="T4578" s="967"/>
      <c r="U4578" s="970"/>
      <c r="V4578" s="967"/>
      <c r="W4578" s="970"/>
      <c r="X4578" s="1261"/>
      <c r="Y4578" s="967"/>
      <c r="Z4578" s="1032"/>
    </row>
    <row r="4579" spans="1:26" ht="12.6" customHeight="1" outlineLevel="1">
      <c r="A4579" s="964"/>
      <c r="B4579" s="1163"/>
      <c r="C4579" s="955"/>
      <c r="D4579" s="972"/>
      <c r="E4579" s="972"/>
      <c r="F4579" s="972"/>
      <c r="G4579" s="967"/>
      <c r="H4579" s="967"/>
      <c r="I4579" s="967"/>
      <c r="J4579" s="967"/>
      <c r="K4579" s="967"/>
      <c r="L4579" s="967"/>
      <c r="M4579" s="967"/>
      <c r="N4579" s="967"/>
      <c r="O4579" s="967"/>
      <c r="P4579" s="967"/>
      <c r="Q4579" s="967"/>
      <c r="R4579" s="967"/>
      <c r="S4579" s="967"/>
      <c r="T4579" s="967"/>
      <c r="U4579" s="967"/>
      <c r="V4579" s="967"/>
      <c r="W4579" s="967"/>
      <c r="X4579" s="967"/>
      <c r="Y4579" s="967"/>
      <c r="Z4579" s="1032"/>
    </row>
    <row r="4580" spans="1:26" ht="12.6" customHeight="1" outlineLevel="1">
      <c r="A4580" s="964"/>
      <c r="B4580" s="1163"/>
      <c r="C4580" s="955"/>
      <c r="D4580" s="972"/>
      <c r="E4580" s="972"/>
      <c r="F4580" s="972"/>
      <c r="G4580" s="967"/>
      <c r="H4580" s="967"/>
      <c r="I4580" s="967"/>
      <c r="J4580" s="967"/>
      <c r="K4580" s="967"/>
      <c r="L4580" s="967"/>
      <c r="M4580" s="967"/>
      <c r="N4580" s="967"/>
      <c r="O4580" s="967"/>
      <c r="P4580" s="967"/>
      <c r="Q4580" s="967"/>
      <c r="R4580" s="967"/>
      <c r="S4580" s="967"/>
      <c r="T4580" s="967"/>
      <c r="U4580" s="967"/>
      <c r="V4580" s="967"/>
      <c r="W4580" s="967"/>
      <c r="X4580" s="967"/>
      <c r="Y4580" s="967"/>
      <c r="Z4580" s="1032"/>
    </row>
    <row r="4581" spans="1:26" ht="12.6" customHeight="1" outlineLevel="1">
      <c r="A4581" s="964"/>
      <c r="B4581" s="1111" t="s">
        <v>8117</v>
      </c>
      <c r="C4581" s="1021"/>
      <c r="D4581" s="972"/>
      <c r="E4581" s="972"/>
      <c r="F4581" s="972"/>
      <c r="G4581" s="967"/>
      <c r="H4581" s="967"/>
      <c r="I4581" s="967"/>
      <c r="J4581" s="967"/>
      <c r="K4581" s="967"/>
      <c r="L4581" s="967"/>
      <c r="M4581" s="967"/>
      <c r="N4581" s="967"/>
      <c r="O4581" s="967"/>
      <c r="P4581" s="967"/>
      <c r="Q4581" s="967"/>
      <c r="R4581" s="967"/>
      <c r="S4581" s="967"/>
      <c r="T4581" s="967"/>
      <c r="U4581" s="967"/>
      <c r="V4581" s="967"/>
      <c r="W4581" s="967"/>
      <c r="X4581" s="967"/>
      <c r="Y4581" s="967"/>
      <c r="Z4581" s="1032"/>
    </row>
    <row r="4582" spans="1:26" ht="12.6" customHeight="1" outlineLevel="1">
      <c r="A4582" s="964"/>
      <c r="B4582" s="1163" t="s">
        <v>10329</v>
      </c>
      <c r="C4582" s="955"/>
      <c r="D4582" s="972"/>
      <c r="E4582" s="972"/>
      <c r="F4582" s="972"/>
      <c r="G4582" s="967"/>
      <c r="H4582" s="967"/>
      <c r="I4582" s="967"/>
      <c r="J4582" s="967"/>
      <c r="K4582" s="967"/>
      <c r="L4582" s="967"/>
      <c r="M4582" s="967"/>
      <c r="N4582" s="967"/>
      <c r="O4582" s="967"/>
      <c r="P4582" s="967"/>
      <c r="Q4582" s="967"/>
      <c r="R4582" s="967"/>
      <c r="S4582" s="967"/>
      <c r="T4582" s="967"/>
      <c r="U4582" s="967"/>
      <c r="V4582" s="967"/>
      <c r="W4582" s="967"/>
      <c r="X4582" s="967"/>
      <c r="Y4582" s="967"/>
      <c r="Z4582" s="1032"/>
    </row>
    <row r="4583" spans="1:26" ht="12.6" customHeight="1" outlineLevel="1"/>
  </sheetData>
  <mergeCells count="24">
    <mergeCell ref="T1:T3"/>
    <mergeCell ref="G1:G3"/>
    <mergeCell ref="W1:W3"/>
    <mergeCell ref="L1:L3"/>
    <mergeCell ref="X1:X3"/>
    <mergeCell ref="I1:I3"/>
    <mergeCell ref="U1:U3"/>
    <mergeCell ref="S1:S3"/>
    <mergeCell ref="J1:J3"/>
    <mergeCell ref="P1:P3"/>
    <mergeCell ref="R1:R3"/>
    <mergeCell ref="V1:V3"/>
    <mergeCell ref="K1:K3"/>
    <mergeCell ref="H1:H3"/>
    <mergeCell ref="M1:M3"/>
    <mergeCell ref="A2:A4"/>
    <mergeCell ref="C2:C4"/>
    <mergeCell ref="B2:B4"/>
    <mergeCell ref="Q1:Q3"/>
    <mergeCell ref="O1:O3"/>
    <mergeCell ref="N1:N3"/>
    <mergeCell ref="D1:D3"/>
    <mergeCell ref="F1:F3"/>
    <mergeCell ref="E1:E3"/>
  </mergeCells>
  <hyperlinks>
    <hyperlink ref="C2181" r:id="rId1" xr:uid="{00000000-0004-0000-06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FF"/>
    <outlinePr summaryBelow="0" summaryRight="0"/>
  </sheetPr>
  <dimension ref="A1:AC1226"/>
  <sheetViews>
    <sheetView workbookViewId="0">
      <pane ySplit="4" topLeftCell="A5" activePane="bottomLeft" state="frozen"/>
      <selection pane="bottomLeft" activeCell="B6" sqref="B6"/>
    </sheetView>
  </sheetViews>
  <sheetFormatPr defaultColWidth="11.1796875" defaultRowHeight="15.75" customHeight="1" outlineLevelRow="2"/>
  <cols>
    <col min="1" max="1" width="12" customWidth="1"/>
    <col min="2" max="2" width="10" customWidth="1"/>
    <col min="3" max="3" width="96.08984375" customWidth="1"/>
    <col min="4" max="6" width="3.6328125" customWidth="1"/>
    <col min="7" max="25" width="2.6328125" customWidth="1"/>
    <col min="26" max="29" width="6.1796875" customWidth="1"/>
    <col min="30" max="30" width="15.08984375" customWidth="1"/>
    <col min="31" max="31" width="4.54296875" customWidth="1"/>
    <col min="32" max="32" width="3.81640625" customWidth="1"/>
    <col min="33" max="38" width="4" customWidth="1"/>
  </cols>
  <sheetData>
    <row r="1" spans="1:29" ht="22.5" customHeight="1">
      <c r="A1" s="1363"/>
      <c r="B1" s="1364" t="s">
        <v>10330</v>
      </c>
      <c r="C1" s="955"/>
      <c r="D1" s="2401" t="s">
        <v>5669</v>
      </c>
      <c r="E1" s="2396" t="s">
        <v>5670</v>
      </c>
      <c r="F1" s="2397" t="s">
        <v>5671</v>
      </c>
      <c r="G1" s="2396" t="s">
        <v>5672</v>
      </c>
      <c r="H1" s="2397" t="s">
        <v>5673</v>
      </c>
      <c r="I1" s="2396" t="s">
        <v>5674</v>
      </c>
      <c r="J1" s="2397" t="s">
        <v>5675</v>
      </c>
      <c r="K1" s="2396" t="s">
        <v>5676</v>
      </c>
      <c r="L1" s="2397" t="s">
        <v>5677</v>
      </c>
      <c r="M1" s="2396" t="s">
        <v>10331</v>
      </c>
      <c r="N1" s="2397" t="s">
        <v>5679</v>
      </c>
      <c r="O1" s="2396" t="s">
        <v>5680</v>
      </c>
      <c r="P1" s="2397" t="s">
        <v>2139</v>
      </c>
      <c r="Q1" s="2396" t="s">
        <v>10332</v>
      </c>
      <c r="R1" s="2397" t="s">
        <v>5682</v>
      </c>
      <c r="S1" s="2396" t="s">
        <v>5683</v>
      </c>
      <c r="T1" s="2397" t="s">
        <v>5684</v>
      </c>
      <c r="U1" s="2396" t="s">
        <v>5685</v>
      </c>
      <c r="V1" s="2397" t="s">
        <v>5686</v>
      </c>
      <c r="W1" s="2396" t="s">
        <v>5687</v>
      </c>
      <c r="X1" s="2396" t="s">
        <v>5688</v>
      </c>
      <c r="Y1" s="956"/>
      <c r="Z1" s="2403" t="s">
        <v>5695</v>
      </c>
      <c r="AA1" s="2338"/>
      <c r="AB1" s="2402" t="s">
        <v>5696</v>
      </c>
      <c r="AC1" s="2338"/>
    </row>
    <row r="2" spans="1:29" ht="12.6" customHeight="1">
      <c r="A2" s="2399" t="s">
        <v>0</v>
      </c>
      <c r="B2" s="2400" t="s">
        <v>5691</v>
      </c>
      <c r="C2" s="2394" t="s">
        <v>5692</v>
      </c>
      <c r="D2" s="2338"/>
      <c r="E2" s="2338"/>
      <c r="F2" s="2338"/>
      <c r="G2" s="2338"/>
      <c r="H2" s="2338"/>
      <c r="I2" s="2338"/>
      <c r="J2" s="2338"/>
      <c r="K2" s="2338"/>
      <c r="L2" s="2338"/>
      <c r="M2" s="2338"/>
      <c r="N2" s="2338"/>
      <c r="O2" s="2338"/>
      <c r="P2" s="2338"/>
      <c r="Q2" s="2338"/>
      <c r="R2" s="2338"/>
      <c r="S2" s="2338"/>
      <c r="T2" s="2338"/>
      <c r="U2" s="2338"/>
      <c r="V2" s="2338"/>
      <c r="W2" s="2338"/>
      <c r="X2" s="2338"/>
      <c r="Y2" s="956"/>
      <c r="Z2" s="1365" t="s">
        <v>2400</v>
      </c>
      <c r="AA2" s="962">
        <f>AVERAGE(COUNT(A6:A24),COUNT(A25:A36),COUNT(A37:A57),COUNT(A58:A75),COUNT(A76:A91),COUNT(A92:A110),COUNT(A111:A121),COUNT(A122:A136),COUNT(A137:A162),COUNT(A163:A193),COUNT(A194:A213),COUNT(A214:A232),COUNT(A233:A249),COUNT(A250:A273),COUNT(A274:A295),COUNT(A296:A308),,COUNT(A309:A327),COUNT(A328:A348),COUNT(A349:A363),COUNT(A364:A382),COUNT(A383:A396),COUNT(A397:A410))</f>
        <v>17.521739130434781</v>
      </c>
      <c r="AB2" s="1366" t="s">
        <v>2400</v>
      </c>
      <c r="AC2" s="962">
        <f>AVERAGE(COUNT(A6:A36),COUNT(A37:A121),COUNT(A122:A232),COUNT(A233:A327),COUNT(A328:A410))</f>
        <v>80.599999999999994</v>
      </c>
    </row>
    <row r="3" spans="1:29" ht="12.6" customHeight="1">
      <c r="A3" s="2338"/>
      <c r="B3" s="2338"/>
      <c r="C3" s="2338"/>
      <c r="D3" s="2338"/>
      <c r="E3" s="2338"/>
      <c r="F3" s="2338"/>
      <c r="G3" s="2338"/>
      <c r="H3" s="2338"/>
      <c r="I3" s="2338"/>
      <c r="J3" s="2338"/>
      <c r="K3" s="2338"/>
      <c r="L3" s="2338"/>
      <c r="M3" s="2338"/>
      <c r="N3" s="2338"/>
      <c r="O3" s="2338"/>
      <c r="P3" s="2338"/>
      <c r="Q3" s="2338"/>
      <c r="R3" s="2338"/>
      <c r="S3" s="2338"/>
      <c r="T3" s="2338"/>
      <c r="U3" s="2338"/>
      <c r="V3" s="2338"/>
      <c r="W3" s="2338"/>
      <c r="X3" s="2338"/>
      <c r="Y3" s="956"/>
      <c r="Z3" s="1365" t="s">
        <v>2401</v>
      </c>
      <c r="AA3" s="962">
        <f>AVERAGE(COUNT(A420:A437),COUNT(A438:A460),COUNT(A461:A479),COUNT(A480:A499),COUNT(A500:A525),COUNT(A526:A541),COUNT(A542:A561),COUNT(A562:A590),COUNT(A591:A603),COUNT(A604:A623),COUNT(A624:A639),COUNT(A640:A656),COUNT(A657:A672),COUNT(A673:A686),COUNT(A687:A697),COUNT(A698:A705),COUNT(A706:A725),COUNT(A726:A738),COUNT(A739:A756),COUNT(A757:A766),COUNT(A767:A774),COUNT(A775:A789))</f>
        <v>16.818181818181817</v>
      </c>
      <c r="AB3" s="1366" t="s">
        <v>2401</v>
      </c>
      <c r="AC3" s="962">
        <f>AVERAGE(COUNT(A420:A525),COUNT(A526:A623),COUNT(A624:A697),COUNT(A698:A766),COUNT(A767:A789))</f>
        <v>74</v>
      </c>
    </row>
    <row r="4" spans="1:29" ht="12.6" customHeight="1">
      <c r="A4" s="2338"/>
      <c r="B4" s="2338"/>
      <c r="C4" s="2338"/>
      <c r="D4" s="958">
        <f t="shared" ref="D4:X4" si="0">COUNTIF(D5:D1226, "x")</f>
        <v>152</v>
      </c>
      <c r="E4" s="959">
        <f t="shared" si="0"/>
        <v>248</v>
      </c>
      <c r="F4" s="959">
        <f t="shared" si="0"/>
        <v>228</v>
      </c>
      <c r="G4" s="959">
        <f t="shared" si="0"/>
        <v>58</v>
      </c>
      <c r="H4" s="959">
        <f t="shared" si="0"/>
        <v>49</v>
      </c>
      <c r="I4" s="959">
        <f t="shared" si="0"/>
        <v>27</v>
      </c>
      <c r="J4" s="959">
        <f t="shared" si="0"/>
        <v>62</v>
      </c>
      <c r="K4" s="959">
        <f t="shared" si="0"/>
        <v>16</v>
      </c>
      <c r="L4" s="959">
        <f t="shared" si="0"/>
        <v>4</v>
      </c>
      <c r="M4" s="959">
        <f t="shared" si="0"/>
        <v>46</v>
      </c>
      <c r="N4" s="959">
        <f t="shared" si="0"/>
        <v>10</v>
      </c>
      <c r="O4" s="959">
        <f t="shared" si="0"/>
        <v>84</v>
      </c>
      <c r="P4" s="959">
        <f t="shared" si="0"/>
        <v>27</v>
      </c>
      <c r="Q4" s="959">
        <f t="shared" si="0"/>
        <v>22</v>
      </c>
      <c r="R4" s="959">
        <f t="shared" si="0"/>
        <v>58</v>
      </c>
      <c r="S4" s="959">
        <f t="shared" si="0"/>
        <v>8</v>
      </c>
      <c r="T4" s="959">
        <f t="shared" si="0"/>
        <v>158</v>
      </c>
      <c r="U4" s="959">
        <f t="shared" si="0"/>
        <v>14</v>
      </c>
      <c r="V4" s="959">
        <f t="shared" si="0"/>
        <v>15</v>
      </c>
      <c r="W4" s="959">
        <f t="shared" si="0"/>
        <v>9</v>
      </c>
      <c r="X4" s="959">
        <f t="shared" si="0"/>
        <v>9</v>
      </c>
      <c r="Y4" s="1099"/>
      <c r="Z4" s="1365" t="s">
        <v>10333</v>
      </c>
      <c r="AA4" s="962">
        <f>AVERAGE(COUNT(A799:A810),COUNT(A811:A826),COUNT(A827:A847),COUNT(A848:A864),COUNT(A865:A889),COUNT(A890:A905),COUNT(A906:A927),COUNT(A928:A948),COUNT(A949:A961),COUNT(A962:A988),COUNT(A989:A1007),COUNT(A1008:A1022),COUNT(A1023:A1040),COUNT(A1041:A1058),COUNT(A1059:A1086),COUNT(A1087:A1102),COUNT(A1103:A1119),COUNT(A1120:A1141),COUNT(A1153:A1170),COUNT(A1171:A1211),COUNT(A1212:A1226))</f>
        <v>19.857142857142858</v>
      </c>
      <c r="AB4" s="1366" t="s">
        <v>10333</v>
      </c>
      <c r="AC4" s="962">
        <f>AVERAGE(COUNT(A799:A847),COUNT(A848:A948),COUNT(A949:A1040),COUNT(A1153:A1226),COUNT(A1041:A1141))</f>
        <v>83.4</v>
      </c>
    </row>
    <row r="5" spans="1:29" ht="12.6" customHeight="1" collapsed="1">
      <c r="A5" s="1367" t="s">
        <v>10334</v>
      </c>
      <c r="B5" s="1256">
        <f>COUNT(A6:A410)</f>
        <v>403</v>
      </c>
      <c r="C5" s="1257"/>
      <c r="D5" s="1189">
        <f t="shared" ref="D5:X5" si="1">COUNTIF(D6:D410, "x")</f>
        <v>34</v>
      </c>
      <c r="E5" s="1189">
        <f t="shared" si="1"/>
        <v>75</v>
      </c>
      <c r="F5" s="1189">
        <f t="shared" si="1"/>
        <v>79</v>
      </c>
      <c r="G5" s="1189">
        <f t="shared" si="1"/>
        <v>30</v>
      </c>
      <c r="H5" s="1189">
        <f t="shared" si="1"/>
        <v>10</v>
      </c>
      <c r="I5" s="1189">
        <f t="shared" si="1"/>
        <v>11</v>
      </c>
      <c r="J5" s="1189">
        <f t="shared" si="1"/>
        <v>24</v>
      </c>
      <c r="K5" s="1189">
        <f t="shared" si="1"/>
        <v>5</v>
      </c>
      <c r="L5" s="1189">
        <f t="shared" si="1"/>
        <v>2</v>
      </c>
      <c r="M5" s="1189">
        <f t="shared" si="1"/>
        <v>12</v>
      </c>
      <c r="N5" s="1189">
        <f t="shared" si="1"/>
        <v>5</v>
      </c>
      <c r="O5" s="1189">
        <f t="shared" si="1"/>
        <v>28</v>
      </c>
      <c r="P5" s="1189">
        <f t="shared" si="1"/>
        <v>10</v>
      </c>
      <c r="Q5" s="1189">
        <f t="shared" si="1"/>
        <v>8</v>
      </c>
      <c r="R5" s="1189">
        <f t="shared" si="1"/>
        <v>23</v>
      </c>
      <c r="S5" s="1189">
        <f t="shared" si="1"/>
        <v>2</v>
      </c>
      <c r="T5" s="1189">
        <f t="shared" si="1"/>
        <v>77</v>
      </c>
      <c r="U5" s="1189">
        <f t="shared" si="1"/>
        <v>4</v>
      </c>
      <c r="V5" s="1189">
        <f t="shared" si="1"/>
        <v>3</v>
      </c>
      <c r="W5" s="1189">
        <f t="shared" si="1"/>
        <v>4</v>
      </c>
      <c r="X5" s="1189">
        <f t="shared" si="1"/>
        <v>0</v>
      </c>
      <c r="Y5" s="1190"/>
      <c r="Z5" s="1368"/>
      <c r="AA5" s="1192"/>
      <c r="AB5" s="1191"/>
      <c r="AC5" s="1192"/>
    </row>
    <row r="6" spans="1:29" ht="25.2" hidden="1" customHeight="1" outlineLevel="1">
      <c r="A6" s="1259">
        <v>44378</v>
      </c>
      <c r="B6" s="1163" t="s">
        <v>5698</v>
      </c>
      <c r="C6" s="955" t="s">
        <v>8124</v>
      </c>
      <c r="D6" s="975"/>
      <c r="E6" s="977"/>
      <c r="F6" s="969" t="s">
        <v>5700</v>
      </c>
      <c r="G6" s="977"/>
      <c r="H6" s="974"/>
      <c r="I6" s="977"/>
      <c r="J6" s="974"/>
      <c r="K6" s="977"/>
      <c r="L6" s="974"/>
      <c r="M6" s="977"/>
      <c r="N6" s="974"/>
      <c r="O6" s="977"/>
      <c r="P6" s="974"/>
      <c r="Q6" s="977"/>
      <c r="R6" s="974"/>
      <c r="S6" s="977"/>
      <c r="T6" s="974"/>
      <c r="U6" s="977"/>
      <c r="V6" s="974"/>
      <c r="W6" s="977"/>
      <c r="X6" s="1260"/>
      <c r="Y6" s="974"/>
      <c r="Z6" s="1032"/>
      <c r="AA6" s="955"/>
      <c r="AB6" s="955"/>
      <c r="AC6" s="955"/>
    </row>
    <row r="7" spans="1:29" ht="12.6" hidden="1" customHeight="1" outlineLevel="2">
      <c r="A7" s="1259">
        <v>44378</v>
      </c>
      <c r="B7" s="1163" t="s">
        <v>5698</v>
      </c>
      <c r="C7" s="955" t="s">
        <v>8125</v>
      </c>
      <c r="D7" s="975"/>
      <c r="E7" s="977"/>
      <c r="F7" s="969"/>
      <c r="G7" s="977" t="s">
        <v>5700</v>
      </c>
      <c r="H7" s="974"/>
      <c r="I7" s="977"/>
      <c r="J7" s="974"/>
      <c r="K7" s="977"/>
      <c r="L7" s="974"/>
      <c r="M7" s="977"/>
      <c r="N7" s="974"/>
      <c r="O7" s="977"/>
      <c r="P7" s="974"/>
      <c r="Q7" s="977"/>
      <c r="R7" s="974"/>
      <c r="S7" s="977"/>
      <c r="T7" s="974"/>
      <c r="U7" s="977"/>
      <c r="V7" s="974"/>
      <c r="W7" s="977"/>
      <c r="X7" s="1260"/>
      <c r="Y7" s="974"/>
      <c r="Z7" s="1032"/>
      <c r="AA7" s="955"/>
      <c r="AB7" s="955"/>
      <c r="AC7" s="955"/>
    </row>
    <row r="8" spans="1:29" ht="25.2" hidden="1" customHeight="1" outlineLevel="2">
      <c r="A8" s="1259">
        <v>44378</v>
      </c>
      <c r="B8" s="1163" t="s">
        <v>5698</v>
      </c>
      <c r="C8" s="955" t="s">
        <v>8126</v>
      </c>
      <c r="D8" s="966"/>
      <c r="E8" s="968"/>
      <c r="F8" s="972"/>
      <c r="G8" s="970"/>
      <c r="H8" s="967"/>
      <c r="I8" s="970"/>
      <c r="J8" s="967"/>
      <c r="K8" s="970"/>
      <c r="L8" s="967"/>
      <c r="M8" s="970"/>
      <c r="N8" s="967"/>
      <c r="O8" s="970"/>
      <c r="P8" s="967"/>
      <c r="Q8" s="970"/>
      <c r="R8" s="967"/>
      <c r="S8" s="970"/>
      <c r="T8" s="967"/>
      <c r="U8" s="970"/>
      <c r="V8" s="967"/>
      <c r="W8" s="970"/>
      <c r="X8" s="1261"/>
      <c r="Y8" s="967"/>
      <c r="Z8" s="1032"/>
      <c r="AA8" s="955"/>
      <c r="AB8" s="955"/>
      <c r="AC8" s="955"/>
    </row>
    <row r="9" spans="1:29" ht="12.6" hidden="1" customHeight="1" outlineLevel="2">
      <c r="A9" s="1259">
        <v>44378</v>
      </c>
      <c r="B9" s="1163" t="s">
        <v>5698</v>
      </c>
      <c r="C9" s="955" t="s">
        <v>8127</v>
      </c>
      <c r="D9" s="966"/>
      <c r="E9" s="968"/>
      <c r="F9" s="972"/>
      <c r="G9" s="970"/>
      <c r="H9" s="967"/>
      <c r="I9" s="970"/>
      <c r="J9" s="974" t="s">
        <v>5700</v>
      </c>
      <c r="K9" s="970"/>
      <c r="L9" s="967"/>
      <c r="M9" s="970"/>
      <c r="N9" s="967"/>
      <c r="O9" s="970"/>
      <c r="P9" s="967"/>
      <c r="Q9" s="970"/>
      <c r="R9" s="967"/>
      <c r="S9" s="970"/>
      <c r="T9" s="967"/>
      <c r="U9" s="970"/>
      <c r="V9" s="967"/>
      <c r="W9" s="970"/>
      <c r="X9" s="1261"/>
      <c r="Y9" s="967"/>
      <c r="Z9" s="1032"/>
      <c r="AA9" s="955"/>
      <c r="AB9" s="955"/>
      <c r="AC9" s="955"/>
    </row>
    <row r="10" spans="1:29" ht="12.6" hidden="1" customHeight="1" outlineLevel="2">
      <c r="A10" s="1259">
        <v>44378</v>
      </c>
      <c r="B10" s="1163" t="s">
        <v>8128</v>
      </c>
      <c r="C10" s="955" t="s">
        <v>8129</v>
      </c>
      <c r="D10" s="966"/>
      <c r="E10" s="968"/>
      <c r="F10" s="972"/>
      <c r="G10" s="970"/>
      <c r="H10" s="967"/>
      <c r="I10" s="970"/>
      <c r="J10" s="967"/>
      <c r="K10" s="970"/>
      <c r="L10" s="967"/>
      <c r="M10" s="970"/>
      <c r="N10" s="967"/>
      <c r="O10" s="970"/>
      <c r="P10" s="967"/>
      <c r="Q10" s="970"/>
      <c r="R10" s="967"/>
      <c r="S10" s="970"/>
      <c r="T10" s="967"/>
      <c r="U10" s="970"/>
      <c r="V10" s="967"/>
      <c r="W10" s="970"/>
      <c r="X10" s="1261"/>
      <c r="Y10" s="967"/>
      <c r="Z10" s="1032"/>
      <c r="AA10" s="955"/>
      <c r="AB10" s="955"/>
      <c r="AC10" s="955"/>
    </row>
    <row r="11" spans="1:29" ht="25.2" hidden="1" customHeight="1" outlineLevel="2">
      <c r="A11" s="1259">
        <v>44378</v>
      </c>
      <c r="B11" s="1163" t="s">
        <v>5706</v>
      </c>
      <c r="C11" s="955" t="s">
        <v>8130</v>
      </c>
      <c r="D11" s="966"/>
      <c r="E11" s="968"/>
      <c r="F11" s="972"/>
      <c r="G11" s="970"/>
      <c r="H11" s="967"/>
      <c r="I11" s="970"/>
      <c r="J11" s="967"/>
      <c r="K11" s="970"/>
      <c r="L11" s="967"/>
      <c r="M11" s="970"/>
      <c r="N11" s="967"/>
      <c r="O11" s="970"/>
      <c r="P11" s="967"/>
      <c r="Q11" s="970"/>
      <c r="R11" s="967"/>
      <c r="S11" s="970"/>
      <c r="T11" s="974" t="s">
        <v>5700</v>
      </c>
      <c r="U11" s="970"/>
      <c r="V11" s="967"/>
      <c r="W11" s="970"/>
      <c r="X11" s="1261"/>
      <c r="Y11" s="967"/>
      <c r="Z11" s="1032"/>
      <c r="AA11" s="955"/>
      <c r="AB11" s="955"/>
      <c r="AC11" s="955"/>
    </row>
    <row r="12" spans="1:29" ht="12.6" hidden="1" customHeight="1" outlineLevel="2">
      <c r="A12" s="1259">
        <v>44378</v>
      </c>
      <c r="B12" s="1163" t="s">
        <v>8131</v>
      </c>
      <c r="C12" s="955" t="s">
        <v>8132</v>
      </c>
      <c r="D12" s="966"/>
      <c r="E12" s="968"/>
      <c r="F12" s="972"/>
      <c r="G12" s="970"/>
      <c r="H12" s="967"/>
      <c r="I12" s="970"/>
      <c r="J12" s="967"/>
      <c r="K12" s="970"/>
      <c r="L12" s="967"/>
      <c r="M12" s="970"/>
      <c r="N12" s="967"/>
      <c r="O12" s="970"/>
      <c r="P12" s="967"/>
      <c r="Q12" s="970"/>
      <c r="R12" s="967"/>
      <c r="S12" s="970"/>
      <c r="T12" s="974" t="s">
        <v>5700</v>
      </c>
      <c r="U12" s="970"/>
      <c r="V12" s="967"/>
      <c r="W12" s="970"/>
      <c r="X12" s="1261"/>
      <c r="Y12" s="967"/>
      <c r="Z12" s="1032"/>
      <c r="AA12" s="955"/>
      <c r="AB12" s="955"/>
      <c r="AC12" s="955"/>
    </row>
    <row r="13" spans="1:29" ht="12.6" hidden="1" customHeight="1" outlineLevel="2">
      <c r="A13" s="1259">
        <v>44378</v>
      </c>
      <c r="B13" s="1163" t="s">
        <v>5698</v>
      </c>
      <c r="C13" s="955" t="s">
        <v>8133</v>
      </c>
      <c r="D13" s="975"/>
      <c r="E13" s="977" t="s">
        <v>5700</v>
      </c>
      <c r="F13" s="972"/>
      <c r="G13" s="970"/>
      <c r="H13" s="967"/>
      <c r="I13" s="970"/>
      <c r="J13" s="967"/>
      <c r="K13" s="970"/>
      <c r="L13" s="967"/>
      <c r="M13" s="973" t="s">
        <v>5700</v>
      </c>
      <c r="N13" s="967"/>
      <c r="O13" s="970"/>
      <c r="P13" s="967"/>
      <c r="Q13" s="970"/>
      <c r="R13" s="967"/>
      <c r="S13" s="970"/>
      <c r="T13" s="967"/>
      <c r="U13" s="970"/>
      <c r="V13" s="967"/>
      <c r="W13" s="970"/>
      <c r="X13" s="1261"/>
      <c r="Y13" s="967"/>
      <c r="Z13" s="1032"/>
      <c r="AA13" s="955"/>
      <c r="AB13" s="955"/>
      <c r="AC13" s="955"/>
    </row>
    <row r="14" spans="1:29" ht="12.6" hidden="1" customHeight="1" outlineLevel="2">
      <c r="A14" s="1259">
        <v>44378</v>
      </c>
      <c r="B14" s="1163" t="s">
        <v>5698</v>
      </c>
      <c r="C14" s="955" t="s">
        <v>8134</v>
      </c>
      <c r="D14" s="966"/>
      <c r="E14" s="968"/>
      <c r="F14" s="972"/>
      <c r="G14" s="973" t="s">
        <v>5700</v>
      </c>
      <c r="H14" s="967"/>
      <c r="I14" s="970"/>
      <c r="J14" s="967"/>
      <c r="K14" s="970"/>
      <c r="L14" s="967"/>
      <c r="M14" s="970"/>
      <c r="N14" s="967"/>
      <c r="O14" s="970"/>
      <c r="P14" s="974"/>
      <c r="Q14" s="970"/>
      <c r="R14" s="967"/>
      <c r="S14" s="970"/>
      <c r="T14" s="967"/>
      <c r="U14" s="970"/>
      <c r="V14" s="967"/>
      <c r="W14" s="970"/>
      <c r="X14" s="1261"/>
      <c r="Y14" s="967"/>
      <c r="Z14" s="1032"/>
      <c r="AA14" s="955"/>
      <c r="AB14" s="955"/>
      <c r="AC14" s="955"/>
    </row>
    <row r="15" spans="1:29" ht="12.6" hidden="1" customHeight="1" outlineLevel="2">
      <c r="A15" s="1259">
        <v>44378</v>
      </c>
      <c r="B15" s="1163" t="s">
        <v>5698</v>
      </c>
      <c r="C15" s="955" t="s">
        <v>8135</v>
      </c>
      <c r="D15" s="975"/>
      <c r="E15" s="977" t="s">
        <v>5700</v>
      </c>
      <c r="F15" s="972"/>
      <c r="G15" s="970"/>
      <c r="H15" s="967"/>
      <c r="I15" s="970"/>
      <c r="J15" s="967"/>
      <c r="K15" s="970"/>
      <c r="L15" s="967"/>
      <c r="M15" s="970"/>
      <c r="N15" s="967"/>
      <c r="O15" s="970"/>
      <c r="P15" s="967"/>
      <c r="Q15" s="970"/>
      <c r="R15" s="967"/>
      <c r="S15" s="970"/>
      <c r="T15" s="967"/>
      <c r="U15" s="970"/>
      <c r="V15" s="967"/>
      <c r="W15" s="970"/>
      <c r="X15" s="1261"/>
      <c r="Y15" s="967"/>
      <c r="Z15" s="1032"/>
      <c r="AA15" s="955"/>
      <c r="AB15" s="955"/>
      <c r="AC15" s="955"/>
    </row>
    <row r="16" spans="1:29" ht="25.2" hidden="1" customHeight="1" outlineLevel="2">
      <c r="A16" s="1259">
        <v>44378</v>
      </c>
      <c r="B16" s="1163" t="s">
        <v>5698</v>
      </c>
      <c r="C16" s="955" t="s">
        <v>8136</v>
      </c>
      <c r="D16" s="966"/>
      <c r="E16" s="968"/>
      <c r="F16" s="972"/>
      <c r="G16" s="970"/>
      <c r="H16" s="967"/>
      <c r="I16" s="970"/>
      <c r="J16" s="967"/>
      <c r="K16" s="970"/>
      <c r="L16" s="967"/>
      <c r="M16" s="970"/>
      <c r="N16" s="967"/>
      <c r="O16" s="970"/>
      <c r="P16" s="967"/>
      <c r="Q16" s="970"/>
      <c r="R16" s="967"/>
      <c r="S16" s="970"/>
      <c r="T16" s="974" t="s">
        <v>5700</v>
      </c>
      <c r="U16" s="970"/>
      <c r="V16" s="967"/>
      <c r="W16" s="970"/>
      <c r="X16" s="1261"/>
      <c r="Y16" s="967"/>
      <c r="Z16" s="1032"/>
      <c r="AA16" s="955"/>
      <c r="AB16" s="955"/>
      <c r="AC16" s="955"/>
    </row>
    <row r="17" spans="1:24" ht="12.6" hidden="1" customHeight="1" outlineLevel="2">
      <c r="A17" s="1259">
        <v>44378</v>
      </c>
      <c r="B17" s="1163" t="s">
        <v>5698</v>
      </c>
      <c r="C17" s="955" t="s">
        <v>8137</v>
      </c>
      <c r="D17" s="966"/>
      <c r="E17" s="968"/>
      <c r="F17" s="969" t="s">
        <v>5700</v>
      </c>
      <c r="G17" s="970"/>
      <c r="H17" s="967"/>
      <c r="I17" s="970"/>
      <c r="J17" s="967"/>
      <c r="K17" s="970"/>
      <c r="L17" s="967"/>
      <c r="M17" s="970"/>
      <c r="N17" s="967"/>
      <c r="O17" s="970"/>
      <c r="P17" s="967"/>
      <c r="Q17" s="970"/>
      <c r="R17" s="967"/>
      <c r="S17" s="970"/>
      <c r="T17" s="967"/>
      <c r="U17" s="970"/>
      <c r="V17" s="967"/>
      <c r="W17" s="970"/>
      <c r="X17" s="1261"/>
    </row>
    <row r="18" spans="1:24" ht="12.6" hidden="1" customHeight="1" outlineLevel="2">
      <c r="A18" s="1259">
        <v>44378</v>
      </c>
      <c r="B18" s="1163" t="s">
        <v>5698</v>
      </c>
      <c r="C18" s="955" t="s">
        <v>8138</v>
      </c>
      <c r="D18" s="966"/>
      <c r="E18" s="968"/>
      <c r="F18" s="972"/>
      <c r="G18" s="970"/>
      <c r="H18" s="967"/>
      <c r="I18" s="970"/>
      <c r="J18" s="967"/>
      <c r="K18" s="970"/>
      <c r="L18" s="967"/>
      <c r="M18" s="970"/>
      <c r="N18" s="967"/>
      <c r="O18" s="970"/>
      <c r="P18" s="967"/>
      <c r="Q18" s="970"/>
      <c r="R18" s="967"/>
      <c r="S18" s="970"/>
      <c r="T18" s="967"/>
      <c r="U18" s="970"/>
      <c r="V18" s="967"/>
      <c r="W18" s="973" t="s">
        <v>5700</v>
      </c>
      <c r="X18" s="1262"/>
    </row>
    <row r="19" spans="1:24" ht="12.6" hidden="1" customHeight="1" outlineLevel="2">
      <c r="A19" s="1259">
        <v>44378</v>
      </c>
      <c r="B19" s="1163" t="s">
        <v>5698</v>
      </c>
      <c r="C19" s="955" t="s">
        <v>8139</v>
      </c>
      <c r="D19" s="966"/>
      <c r="E19" s="968"/>
      <c r="F19" s="969" t="s">
        <v>5700</v>
      </c>
      <c r="G19" s="970"/>
      <c r="H19" s="967"/>
      <c r="I19" s="970"/>
      <c r="J19" s="967"/>
      <c r="K19" s="970"/>
      <c r="L19" s="967"/>
      <c r="M19" s="970"/>
      <c r="N19" s="967"/>
      <c r="O19" s="970"/>
      <c r="P19" s="967"/>
      <c r="Q19" s="970"/>
      <c r="R19" s="967"/>
      <c r="S19" s="970"/>
      <c r="T19" s="967"/>
      <c r="U19" s="970"/>
      <c r="V19" s="967"/>
      <c r="W19" s="970"/>
      <c r="X19" s="1261"/>
    </row>
    <row r="20" spans="1:24" ht="12.6" hidden="1" customHeight="1" outlineLevel="2">
      <c r="A20" s="1259">
        <v>44378</v>
      </c>
      <c r="B20" s="1163" t="s">
        <v>5698</v>
      </c>
      <c r="C20" s="955" t="s">
        <v>8140</v>
      </c>
      <c r="D20" s="966"/>
      <c r="E20" s="968"/>
      <c r="F20" s="969"/>
      <c r="G20" s="970"/>
      <c r="H20" s="967"/>
      <c r="I20" s="970"/>
      <c r="J20" s="967"/>
      <c r="K20" s="970"/>
      <c r="L20" s="967"/>
      <c r="M20" s="970"/>
      <c r="N20" s="967"/>
      <c r="O20" s="970"/>
      <c r="P20" s="974" t="s">
        <v>5700</v>
      </c>
      <c r="Q20" s="970"/>
      <c r="R20" s="967"/>
      <c r="S20" s="970"/>
      <c r="T20" s="967"/>
      <c r="U20" s="970"/>
      <c r="V20" s="967"/>
      <c r="W20" s="970"/>
      <c r="X20" s="1261"/>
    </row>
    <row r="21" spans="1:24" ht="12.6" hidden="1" customHeight="1" outlineLevel="2">
      <c r="A21" s="1259">
        <v>44378</v>
      </c>
      <c r="B21" s="1163" t="s">
        <v>5698</v>
      </c>
      <c r="C21" s="955" t="s">
        <v>8141</v>
      </c>
      <c r="D21" s="966"/>
      <c r="E21" s="968"/>
      <c r="F21" s="972"/>
      <c r="G21" s="970"/>
      <c r="H21" s="967"/>
      <c r="I21" s="970"/>
      <c r="J21" s="967"/>
      <c r="K21" s="973" t="s">
        <v>5700</v>
      </c>
      <c r="L21" s="967"/>
      <c r="M21" s="970"/>
      <c r="N21" s="967"/>
      <c r="O21" s="970"/>
      <c r="P21" s="967"/>
      <c r="Q21" s="970"/>
      <c r="R21" s="967"/>
      <c r="S21" s="970"/>
      <c r="T21" s="967"/>
      <c r="U21" s="970"/>
      <c r="V21" s="967"/>
      <c r="W21" s="970"/>
      <c r="X21" s="1261"/>
    </row>
    <row r="22" spans="1:24" ht="25.2" hidden="1" customHeight="1" outlineLevel="2">
      <c r="A22" s="1259">
        <v>44378</v>
      </c>
      <c r="B22" s="1163" t="s">
        <v>5698</v>
      </c>
      <c r="C22" s="955" t="s">
        <v>8142</v>
      </c>
      <c r="D22" s="966"/>
      <c r="E22" s="968"/>
      <c r="F22" s="972"/>
      <c r="G22" s="970"/>
      <c r="H22" s="974" t="s">
        <v>5700</v>
      </c>
      <c r="I22" s="970"/>
      <c r="J22" s="967"/>
      <c r="K22" s="970"/>
      <c r="L22" s="967"/>
      <c r="M22" s="970"/>
      <c r="N22" s="967"/>
      <c r="O22" s="970"/>
      <c r="P22" s="967"/>
      <c r="Q22" s="970"/>
      <c r="R22" s="967"/>
      <c r="S22" s="970"/>
      <c r="T22" s="967"/>
      <c r="U22" s="970"/>
      <c r="V22" s="967"/>
      <c r="W22" s="973" t="s">
        <v>5700</v>
      </c>
      <c r="X22" s="1262"/>
    </row>
    <row r="23" spans="1:24" ht="12.6" hidden="1" customHeight="1" outlineLevel="2">
      <c r="A23" s="1259">
        <v>44378</v>
      </c>
      <c r="B23" s="1163" t="s">
        <v>5698</v>
      </c>
      <c r="C23" s="955" t="s">
        <v>8143</v>
      </c>
      <c r="D23" s="966"/>
      <c r="E23" s="968"/>
      <c r="F23" s="972"/>
      <c r="G23" s="970"/>
      <c r="H23" s="967"/>
      <c r="I23" s="970"/>
      <c r="J23" s="967"/>
      <c r="K23" s="970"/>
      <c r="L23" s="967"/>
      <c r="M23" s="970"/>
      <c r="N23" s="967"/>
      <c r="O23" s="970"/>
      <c r="P23" s="967"/>
      <c r="Q23" s="973" t="s">
        <v>5700</v>
      </c>
      <c r="R23" s="967"/>
      <c r="S23" s="970"/>
      <c r="T23" s="967"/>
      <c r="U23" s="970"/>
      <c r="V23" s="967"/>
      <c r="W23" s="970"/>
      <c r="X23" s="1261"/>
    </row>
    <row r="24" spans="1:24" ht="12.6" hidden="1" customHeight="1" outlineLevel="2">
      <c r="A24" s="1259">
        <v>44378</v>
      </c>
      <c r="B24" s="1163" t="s">
        <v>5698</v>
      </c>
      <c r="C24" s="955" t="s">
        <v>8144</v>
      </c>
      <c r="D24" s="966"/>
      <c r="E24" s="968"/>
      <c r="F24" s="972"/>
      <c r="G24" s="970"/>
      <c r="H24" s="967"/>
      <c r="I24" s="970"/>
      <c r="J24" s="974" t="s">
        <v>5700</v>
      </c>
      <c r="K24" s="970"/>
      <c r="L24" s="967"/>
      <c r="M24" s="970"/>
      <c r="N24" s="967"/>
      <c r="O24" s="970"/>
      <c r="P24" s="967"/>
      <c r="Q24" s="970"/>
      <c r="R24" s="967"/>
      <c r="S24" s="970"/>
      <c r="T24" s="967"/>
      <c r="U24" s="970"/>
      <c r="V24" s="967"/>
      <c r="W24" s="970"/>
      <c r="X24" s="1261"/>
    </row>
    <row r="25" spans="1:24" ht="12.6" hidden="1" customHeight="1" outlineLevel="1">
      <c r="A25" s="1006">
        <v>44379</v>
      </c>
      <c r="B25" s="1163" t="s">
        <v>5698</v>
      </c>
      <c r="C25" s="955" t="s">
        <v>8145</v>
      </c>
      <c r="D25" s="966"/>
      <c r="E25" s="968"/>
      <c r="F25" s="972"/>
      <c r="G25" s="970"/>
      <c r="H25" s="974" t="s">
        <v>5700</v>
      </c>
      <c r="I25" s="970"/>
      <c r="J25" s="967"/>
      <c r="K25" s="970"/>
      <c r="L25" s="967"/>
      <c r="M25" s="970"/>
      <c r="N25" s="967"/>
      <c r="O25" s="970"/>
      <c r="P25" s="967"/>
      <c r="Q25" s="970"/>
      <c r="R25" s="967"/>
      <c r="S25" s="970"/>
      <c r="T25" s="974" t="s">
        <v>5700</v>
      </c>
      <c r="U25" s="970"/>
      <c r="V25" s="967"/>
      <c r="W25" s="970"/>
      <c r="X25" s="1261"/>
    </row>
    <row r="26" spans="1:24" ht="12.6" hidden="1" customHeight="1" outlineLevel="2">
      <c r="A26" s="1006">
        <v>44379</v>
      </c>
      <c r="B26" s="1163" t="s">
        <v>5698</v>
      </c>
      <c r="C26" s="955" t="s">
        <v>8146</v>
      </c>
      <c r="D26" s="966"/>
      <c r="E26" s="968"/>
      <c r="F26" s="972"/>
      <c r="G26" s="970"/>
      <c r="H26" s="967"/>
      <c r="I26" s="970"/>
      <c r="J26" s="974" t="s">
        <v>5700</v>
      </c>
      <c r="K26" s="970"/>
      <c r="L26" s="967"/>
      <c r="M26" s="970"/>
      <c r="N26" s="967"/>
      <c r="O26" s="970"/>
      <c r="P26" s="967"/>
      <c r="Q26" s="970"/>
      <c r="R26" s="967"/>
      <c r="S26" s="970"/>
      <c r="T26" s="967"/>
      <c r="U26" s="970"/>
      <c r="V26" s="967"/>
      <c r="W26" s="970"/>
      <c r="X26" s="1261"/>
    </row>
    <row r="27" spans="1:24" ht="12.6" hidden="1" customHeight="1" outlineLevel="2">
      <c r="A27" s="1006">
        <v>44379</v>
      </c>
      <c r="B27" s="1163" t="s">
        <v>5698</v>
      </c>
      <c r="C27" s="955" t="s">
        <v>8147</v>
      </c>
      <c r="D27" s="966"/>
      <c r="E27" s="968"/>
      <c r="F27" s="969" t="s">
        <v>5700</v>
      </c>
      <c r="G27" s="970"/>
      <c r="H27" s="967"/>
      <c r="I27" s="970"/>
      <c r="J27" s="967"/>
      <c r="K27" s="970"/>
      <c r="L27" s="967"/>
      <c r="M27" s="970"/>
      <c r="N27" s="967"/>
      <c r="O27" s="973" t="s">
        <v>5700</v>
      </c>
      <c r="P27" s="967"/>
      <c r="Q27" s="970"/>
      <c r="R27" s="967"/>
      <c r="S27" s="970"/>
      <c r="T27" s="967"/>
      <c r="U27" s="970"/>
      <c r="V27" s="967"/>
      <c r="W27" s="970"/>
      <c r="X27" s="1261"/>
    </row>
    <row r="28" spans="1:24" ht="25.2" hidden="1" customHeight="1" outlineLevel="2">
      <c r="A28" s="1006">
        <v>44379</v>
      </c>
      <c r="B28" s="1163" t="s">
        <v>8148</v>
      </c>
      <c r="C28" s="955" t="s">
        <v>8149</v>
      </c>
      <c r="D28" s="966"/>
      <c r="E28" s="968"/>
      <c r="F28" s="972"/>
      <c r="G28" s="970"/>
      <c r="H28" s="967"/>
      <c r="I28" s="970"/>
      <c r="J28" s="967"/>
      <c r="K28" s="970"/>
      <c r="L28" s="967"/>
      <c r="M28" s="970"/>
      <c r="N28" s="967"/>
      <c r="O28" s="970"/>
      <c r="P28" s="967"/>
      <c r="Q28" s="970"/>
      <c r="R28" s="967"/>
      <c r="S28" s="970"/>
      <c r="T28" s="974" t="s">
        <v>5700</v>
      </c>
      <c r="U28" s="970"/>
      <c r="V28" s="967"/>
      <c r="W28" s="970"/>
      <c r="X28" s="1261"/>
    </row>
    <row r="29" spans="1:24" ht="12.6" hidden="1" customHeight="1" outlineLevel="2">
      <c r="A29" s="1006">
        <v>44379</v>
      </c>
      <c r="B29" s="1163" t="s">
        <v>5698</v>
      </c>
      <c r="C29" s="955" t="s">
        <v>8150</v>
      </c>
      <c r="D29" s="966"/>
      <c r="E29" s="968"/>
      <c r="F29" s="969" t="s">
        <v>5700</v>
      </c>
      <c r="G29" s="970"/>
      <c r="H29" s="967"/>
      <c r="I29" s="970"/>
      <c r="J29" s="967"/>
      <c r="K29" s="970"/>
      <c r="L29" s="967"/>
      <c r="M29" s="970"/>
      <c r="N29" s="967"/>
      <c r="O29" s="970"/>
      <c r="P29" s="967"/>
      <c r="Q29" s="970"/>
      <c r="R29" s="967"/>
      <c r="S29" s="970"/>
      <c r="T29" s="967"/>
      <c r="U29" s="970"/>
      <c r="V29" s="967"/>
      <c r="W29" s="970"/>
      <c r="X29" s="1261"/>
    </row>
    <row r="30" spans="1:24" ht="12.6" hidden="1" customHeight="1" outlineLevel="2">
      <c r="A30" s="1006">
        <v>44379</v>
      </c>
      <c r="B30" s="1163" t="s">
        <v>5698</v>
      </c>
      <c r="C30" s="955" t="s">
        <v>8151</v>
      </c>
      <c r="D30" s="966"/>
      <c r="E30" s="968"/>
      <c r="F30" s="972"/>
      <c r="G30" s="973" t="s">
        <v>5700</v>
      </c>
      <c r="H30" s="967"/>
      <c r="I30" s="970"/>
      <c r="J30" s="967"/>
      <c r="K30" s="970"/>
      <c r="L30" s="967"/>
      <c r="M30" s="970"/>
      <c r="N30" s="967"/>
      <c r="O30" s="970"/>
      <c r="P30" s="967"/>
      <c r="Q30" s="970"/>
      <c r="R30" s="967"/>
      <c r="S30" s="970"/>
      <c r="T30" s="967"/>
      <c r="U30" s="970"/>
      <c r="V30" s="967"/>
      <c r="W30" s="970"/>
      <c r="X30" s="1261"/>
    </row>
    <row r="31" spans="1:24" ht="12.6" hidden="1" customHeight="1" outlineLevel="2">
      <c r="A31" s="1006">
        <v>44379</v>
      </c>
      <c r="B31" s="1163" t="s">
        <v>5698</v>
      </c>
      <c r="C31" s="955" t="s">
        <v>8152</v>
      </c>
      <c r="D31" s="966"/>
      <c r="E31" s="968"/>
      <c r="F31" s="972"/>
      <c r="G31" s="970"/>
      <c r="H31" s="967"/>
      <c r="I31" s="970"/>
      <c r="J31" s="967"/>
      <c r="K31" s="970"/>
      <c r="L31" s="967"/>
      <c r="M31" s="970"/>
      <c r="N31" s="967"/>
      <c r="O31" s="970"/>
      <c r="P31" s="967"/>
      <c r="Q31" s="970"/>
      <c r="R31" s="967"/>
      <c r="S31" s="970"/>
      <c r="T31" s="974" t="s">
        <v>5700</v>
      </c>
      <c r="U31" s="970"/>
      <c r="V31" s="967"/>
      <c r="W31" s="970"/>
      <c r="X31" s="1261"/>
    </row>
    <row r="32" spans="1:24" ht="25.2" hidden="1" customHeight="1" outlineLevel="2">
      <c r="A32" s="1006">
        <v>44379</v>
      </c>
      <c r="B32" s="1163" t="s">
        <v>5745</v>
      </c>
      <c r="C32" s="955" t="s">
        <v>8153</v>
      </c>
      <c r="D32" s="966"/>
      <c r="E32" s="968"/>
      <c r="F32" s="972"/>
      <c r="G32" s="970"/>
      <c r="H32" s="967"/>
      <c r="I32" s="970"/>
      <c r="J32" s="967"/>
      <c r="K32" s="970"/>
      <c r="L32" s="967"/>
      <c r="M32" s="970"/>
      <c r="N32" s="967"/>
      <c r="O32" s="970"/>
      <c r="P32" s="974" t="s">
        <v>5700</v>
      </c>
      <c r="Q32" s="970"/>
      <c r="R32" s="967"/>
      <c r="S32" s="970"/>
      <c r="T32" s="967"/>
      <c r="U32" s="970"/>
      <c r="V32" s="967"/>
      <c r="W32" s="970"/>
      <c r="X32" s="1261"/>
    </row>
    <row r="33" spans="1:26" ht="12.6" hidden="1" customHeight="1" outlineLevel="2">
      <c r="A33" s="1006">
        <v>44379</v>
      </c>
      <c r="B33" s="1163" t="s">
        <v>5723</v>
      </c>
      <c r="C33" s="955" t="s">
        <v>8154</v>
      </c>
      <c r="D33" s="966"/>
      <c r="E33" s="968"/>
      <c r="F33" s="972"/>
      <c r="G33" s="970"/>
      <c r="H33" s="967"/>
      <c r="I33" s="970"/>
      <c r="J33" s="967"/>
      <c r="K33" s="970"/>
      <c r="L33" s="967"/>
      <c r="M33" s="970"/>
      <c r="N33" s="967"/>
      <c r="O33" s="970"/>
      <c r="P33" s="967"/>
      <c r="Q33" s="970"/>
      <c r="R33" s="967"/>
      <c r="S33" s="970"/>
      <c r="T33" s="967"/>
      <c r="U33" s="970"/>
      <c r="V33" s="974" t="s">
        <v>5700</v>
      </c>
      <c r="W33" s="970"/>
      <c r="X33" s="1261"/>
      <c r="Y33" s="967"/>
      <c r="Z33" s="1032"/>
    </row>
    <row r="34" spans="1:26" ht="12.6" hidden="1" customHeight="1" outlineLevel="2">
      <c r="A34" s="1006">
        <v>44379</v>
      </c>
      <c r="B34" s="1163" t="s">
        <v>5698</v>
      </c>
      <c r="C34" s="955" t="s">
        <v>8155</v>
      </c>
      <c r="D34" s="966"/>
      <c r="E34" s="968"/>
      <c r="F34" s="972"/>
      <c r="G34" s="973" t="s">
        <v>5700</v>
      </c>
      <c r="H34" s="967"/>
      <c r="I34" s="970"/>
      <c r="J34" s="967"/>
      <c r="K34" s="970"/>
      <c r="L34" s="967"/>
      <c r="M34" s="970"/>
      <c r="N34" s="967"/>
      <c r="O34" s="970"/>
      <c r="P34" s="967"/>
      <c r="Q34" s="970"/>
      <c r="R34" s="967"/>
      <c r="S34" s="970"/>
      <c r="T34" s="967"/>
      <c r="U34" s="970"/>
      <c r="V34" s="967"/>
      <c r="W34" s="970"/>
      <c r="X34" s="1261"/>
      <c r="Y34" s="967"/>
      <c r="Z34" s="1032"/>
    </row>
    <row r="35" spans="1:26" ht="12.6" hidden="1" customHeight="1" outlineLevel="2">
      <c r="A35" s="1006">
        <v>44379</v>
      </c>
      <c r="B35" s="1163" t="s">
        <v>5698</v>
      </c>
      <c r="C35" s="955" t="s">
        <v>8156</v>
      </c>
      <c r="D35" s="966"/>
      <c r="E35" s="968"/>
      <c r="F35" s="972"/>
      <c r="G35" s="970"/>
      <c r="H35" s="967"/>
      <c r="I35" s="970"/>
      <c r="J35" s="967"/>
      <c r="K35" s="970"/>
      <c r="L35" s="967"/>
      <c r="M35" s="970"/>
      <c r="N35" s="967"/>
      <c r="O35" s="970"/>
      <c r="P35" s="967"/>
      <c r="Q35" s="973" t="s">
        <v>5700</v>
      </c>
      <c r="R35" s="967"/>
      <c r="S35" s="970"/>
      <c r="T35" s="974" t="s">
        <v>5700</v>
      </c>
      <c r="U35" s="970"/>
      <c r="V35" s="967"/>
      <c r="W35" s="970"/>
      <c r="X35" s="1261"/>
      <c r="Y35" s="967"/>
      <c r="Z35" s="1032"/>
    </row>
    <row r="36" spans="1:26" ht="12.6" hidden="1" customHeight="1" outlineLevel="2">
      <c r="A36" s="1006">
        <v>44379</v>
      </c>
      <c r="B36" s="1163" t="s">
        <v>5698</v>
      </c>
      <c r="C36" s="955" t="s">
        <v>8157</v>
      </c>
      <c r="D36" s="966"/>
      <c r="E36" s="968"/>
      <c r="F36" s="972"/>
      <c r="G36" s="973" t="s">
        <v>5700</v>
      </c>
      <c r="H36" s="967"/>
      <c r="I36" s="970"/>
      <c r="J36" s="967"/>
      <c r="K36" s="970"/>
      <c r="L36" s="967"/>
      <c r="M36" s="970"/>
      <c r="N36" s="967"/>
      <c r="O36" s="970"/>
      <c r="P36" s="967"/>
      <c r="Q36" s="970"/>
      <c r="R36" s="967"/>
      <c r="S36" s="970"/>
      <c r="T36" s="967"/>
      <c r="U36" s="970"/>
      <c r="V36" s="967"/>
      <c r="W36" s="970"/>
      <c r="X36" s="1261"/>
      <c r="Y36" s="967"/>
      <c r="Z36" s="1032"/>
    </row>
    <row r="37" spans="1:26" ht="12.6" hidden="1" customHeight="1" outlineLevel="1">
      <c r="A37" s="989">
        <v>44382</v>
      </c>
      <c r="B37" s="1163" t="s">
        <v>5706</v>
      </c>
      <c r="C37" s="955" t="s">
        <v>8158</v>
      </c>
      <c r="D37" s="966"/>
      <c r="E37" s="968"/>
      <c r="F37" s="972"/>
      <c r="G37" s="970"/>
      <c r="H37" s="967"/>
      <c r="I37" s="970"/>
      <c r="J37" s="967"/>
      <c r="K37" s="970"/>
      <c r="L37" s="967"/>
      <c r="M37" s="970"/>
      <c r="N37" s="967"/>
      <c r="O37" s="970"/>
      <c r="P37" s="967"/>
      <c r="Q37" s="970"/>
      <c r="R37" s="967"/>
      <c r="S37" s="970"/>
      <c r="T37" s="974" t="s">
        <v>5700</v>
      </c>
      <c r="U37" s="970"/>
      <c r="V37" s="967"/>
      <c r="W37" s="970"/>
      <c r="X37" s="1261"/>
      <c r="Y37" s="967"/>
      <c r="Z37" s="1032"/>
    </row>
    <row r="38" spans="1:26" ht="12.6" hidden="1" customHeight="1" outlineLevel="2">
      <c r="A38" s="989">
        <v>44382</v>
      </c>
      <c r="B38" s="1163" t="s">
        <v>5698</v>
      </c>
      <c r="C38" s="955" t="s">
        <v>8159</v>
      </c>
      <c r="D38" s="975"/>
      <c r="E38" s="977" t="s">
        <v>5700</v>
      </c>
      <c r="F38" s="972"/>
      <c r="G38" s="973" t="s">
        <v>5700</v>
      </c>
      <c r="H38" s="967"/>
      <c r="I38" s="973" t="s">
        <v>5700</v>
      </c>
      <c r="J38" s="967"/>
      <c r="K38" s="970"/>
      <c r="L38" s="967"/>
      <c r="M38" s="970"/>
      <c r="N38" s="967"/>
      <c r="O38" s="970"/>
      <c r="P38" s="967"/>
      <c r="Q38" s="970"/>
      <c r="R38" s="967"/>
      <c r="S38" s="970"/>
      <c r="T38" s="967"/>
      <c r="U38" s="970"/>
      <c r="V38" s="967"/>
      <c r="W38" s="970"/>
      <c r="X38" s="1261"/>
      <c r="Y38" s="967"/>
      <c r="Z38" s="1032"/>
    </row>
    <row r="39" spans="1:26" ht="12.6" hidden="1" customHeight="1" outlineLevel="2">
      <c r="A39" s="989">
        <v>44382</v>
      </c>
      <c r="B39" s="1163" t="s">
        <v>5698</v>
      </c>
      <c r="C39" s="955" t="s">
        <v>8160</v>
      </c>
      <c r="D39" s="966"/>
      <c r="E39" s="968"/>
      <c r="F39" s="972"/>
      <c r="G39" s="970"/>
      <c r="H39" s="967"/>
      <c r="I39" s="970"/>
      <c r="J39" s="967"/>
      <c r="K39" s="970"/>
      <c r="L39" s="967"/>
      <c r="M39" s="970"/>
      <c r="N39" s="967"/>
      <c r="O39" s="970"/>
      <c r="P39" s="967"/>
      <c r="Q39" s="973" t="s">
        <v>5700</v>
      </c>
      <c r="R39" s="967"/>
      <c r="S39" s="970"/>
      <c r="T39" s="974" t="s">
        <v>5700</v>
      </c>
      <c r="U39" s="970"/>
      <c r="V39" s="967"/>
      <c r="W39" s="970"/>
      <c r="X39" s="1261"/>
      <c r="Y39" s="967"/>
      <c r="Z39" s="1263" t="s">
        <v>8161</v>
      </c>
    </row>
    <row r="40" spans="1:26" ht="12.6" hidden="1" customHeight="1" outlineLevel="2">
      <c r="A40" s="989">
        <v>44382</v>
      </c>
      <c r="B40" s="1163" t="s">
        <v>5698</v>
      </c>
      <c r="C40" s="955" t="s">
        <v>8162</v>
      </c>
      <c r="D40" s="966"/>
      <c r="E40" s="968"/>
      <c r="F40" s="972"/>
      <c r="G40" s="973" t="s">
        <v>5700</v>
      </c>
      <c r="H40" s="967"/>
      <c r="I40" s="970"/>
      <c r="J40" s="967"/>
      <c r="K40" s="970"/>
      <c r="L40" s="967"/>
      <c r="M40" s="970"/>
      <c r="N40" s="967"/>
      <c r="O40" s="970"/>
      <c r="P40" s="967"/>
      <c r="Q40" s="970"/>
      <c r="R40" s="967"/>
      <c r="S40" s="970"/>
      <c r="T40" s="967"/>
      <c r="U40" s="970"/>
      <c r="V40" s="967"/>
      <c r="W40" s="970"/>
      <c r="X40" s="1261"/>
      <c r="Y40" s="967"/>
      <c r="Z40" s="1032"/>
    </row>
    <row r="41" spans="1:26" ht="12.6" hidden="1" customHeight="1" outlineLevel="2">
      <c r="A41" s="989">
        <v>44382</v>
      </c>
      <c r="B41" s="1163" t="s">
        <v>5698</v>
      </c>
      <c r="C41" s="955" t="s">
        <v>8163</v>
      </c>
      <c r="D41" s="966"/>
      <c r="E41" s="968"/>
      <c r="F41" s="969" t="s">
        <v>5700</v>
      </c>
      <c r="G41" s="970"/>
      <c r="H41" s="967"/>
      <c r="I41" s="970"/>
      <c r="J41" s="967"/>
      <c r="K41" s="970"/>
      <c r="L41" s="967"/>
      <c r="M41" s="970"/>
      <c r="N41" s="967"/>
      <c r="O41" s="970"/>
      <c r="P41" s="967"/>
      <c r="Q41" s="970"/>
      <c r="R41" s="967"/>
      <c r="S41" s="970"/>
      <c r="T41" s="967"/>
      <c r="U41" s="970"/>
      <c r="V41" s="967"/>
      <c r="W41" s="970"/>
      <c r="X41" s="1261"/>
      <c r="Y41" s="967"/>
      <c r="Z41" s="1032"/>
    </row>
    <row r="42" spans="1:26" ht="12.6" hidden="1" customHeight="1" outlineLevel="2">
      <c r="A42" s="989">
        <v>44382</v>
      </c>
      <c r="B42" s="1163" t="s">
        <v>5698</v>
      </c>
      <c r="C42" s="955" t="s">
        <v>8164</v>
      </c>
      <c r="D42" s="975"/>
      <c r="E42" s="977" t="s">
        <v>5700</v>
      </c>
      <c r="F42" s="972"/>
      <c r="G42" s="970"/>
      <c r="H42" s="967"/>
      <c r="I42" s="970"/>
      <c r="J42" s="967"/>
      <c r="K42" s="970"/>
      <c r="L42" s="967"/>
      <c r="M42" s="970"/>
      <c r="N42" s="967"/>
      <c r="O42" s="970"/>
      <c r="P42" s="967"/>
      <c r="Q42" s="970"/>
      <c r="R42" s="967"/>
      <c r="S42" s="970"/>
      <c r="T42" s="967"/>
      <c r="U42" s="970"/>
      <c r="V42" s="967"/>
      <c r="W42" s="970"/>
      <c r="X42" s="1261"/>
      <c r="Y42" s="967"/>
      <c r="Z42" s="1032"/>
    </row>
    <row r="43" spans="1:26" ht="12.6" hidden="1" customHeight="1" outlineLevel="2">
      <c r="A43" s="989">
        <v>44382</v>
      </c>
      <c r="B43" s="1163" t="s">
        <v>8165</v>
      </c>
      <c r="C43" s="955" t="s">
        <v>8166</v>
      </c>
      <c r="D43" s="966"/>
      <c r="E43" s="968"/>
      <c r="F43" s="972"/>
      <c r="G43" s="970"/>
      <c r="H43" s="967"/>
      <c r="I43" s="970"/>
      <c r="J43" s="967"/>
      <c r="K43" s="970"/>
      <c r="L43" s="967"/>
      <c r="M43" s="970"/>
      <c r="N43" s="967"/>
      <c r="O43" s="973" t="s">
        <v>5700</v>
      </c>
      <c r="P43" s="967"/>
      <c r="Q43" s="970"/>
      <c r="R43" s="967"/>
      <c r="S43" s="970"/>
      <c r="T43" s="967"/>
      <c r="U43" s="970"/>
      <c r="V43" s="967"/>
      <c r="W43" s="970"/>
      <c r="X43" s="1261"/>
      <c r="Y43" s="967"/>
      <c r="Z43" s="1032"/>
    </row>
    <row r="44" spans="1:26" ht="12.6" hidden="1" customHeight="1" outlineLevel="2">
      <c r="A44" s="989">
        <v>44382</v>
      </c>
      <c r="B44" s="1163" t="s">
        <v>5698</v>
      </c>
      <c r="C44" s="955" t="s">
        <v>8167</v>
      </c>
      <c r="D44" s="966"/>
      <c r="E44" s="968"/>
      <c r="F44" s="969" t="s">
        <v>5700</v>
      </c>
      <c r="G44" s="970"/>
      <c r="H44" s="967"/>
      <c r="I44" s="970"/>
      <c r="J44" s="967"/>
      <c r="K44" s="970"/>
      <c r="L44" s="967"/>
      <c r="M44" s="970"/>
      <c r="N44" s="967"/>
      <c r="O44" s="970"/>
      <c r="P44" s="967"/>
      <c r="Q44" s="970"/>
      <c r="R44" s="967"/>
      <c r="S44" s="970"/>
      <c r="T44" s="967"/>
      <c r="U44" s="970"/>
      <c r="V44" s="967"/>
      <c r="W44" s="970"/>
      <c r="X44" s="1261"/>
      <c r="Y44" s="967"/>
      <c r="Z44" s="1032"/>
    </row>
    <row r="45" spans="1:26" ht="12.6" hidden="1" customHeight="1" outlineLevel="2">
      <c r="A45" s="989">
        <v>44382</v>
      </c>
      <c r="B45" s="1163" t="s">
        <v>5698</v>
      </c>
      <c r="C45" s="955" t="s">
        <v>8168</v>
      </c>
      <c r="D45" s="975"/>
      <c r="E45" s="977" t="s">
        <v>5700</v>
      </c>
      <c r="F45" s="972"/>
      <c r="G45" s="970"/>
      <c r="H45" s="967"/>
      <c r="I45" s="970"/>
      <c r="J45" s="967"/>
      <c r="K45" s="970"/>
      <c r="L45" s="967"/>
      <c r="M45" s="970"/>
      <c r="N45" s="967"/>
      <c r="O45" s="970"/>
      <c r="P45" s="967"/>
      <c r="Q45" s="970"/>
      <c r="R45" s="967"/>
      <c r="S45" s="970"/>
      <c r="T45" s="967"/>
      <c r="U45" s="970"/>
      <c r="V45" s="967"/>
      <c r="W45" s="970"/>
      <c r="X45" s="1261"/>
      <c r="Y45" s="967"/>
      <c r="Z45" s="1032"/>
    </row>
    <row r="46" spans="1:26" ht="12.6" hidden="1" customHeight="1" outlineLevel="2">
      <c r="A46" s="989">
        <v>44382</v>
      </c>
      <c r="B46" s="1163" t="s">
        <v>5698</v>
      </c>
      <c r="C46" s="955" t="s">
        <v>8169</v>
      </c>
      <c r="D46" s="966"/>
      <c r="E46" s="968"/>
      <c r="F46" s="969" t="s">
        <v>5700</v>
      </c>
      <c r="G46" s="970"/>
      <c r="H46" s="967"/>
      <c r="I46" s="970"/>
      <c r="J46" s="967"/>
      <c r="K46" s="970"/>
      <c r="L46" s="967"/>
      <c r="M46" s="970"/>
      <c r="N46" s="967"/>
      <c r="O46" s="970"/>
      <c r="P46" s="967"/>
      <c r="Q46" s="970"/>
      <c r="R46" s="967"/>
      <c r="S46" s="970"/>
      <c r="T46" s="967"/>
      <c r="U46" s="970"/>
      <c r="V46" s="967"/>
      <c r="W46" s="970"/>
      <c r="X46" s="1261"/>
      <c r="Y46" s="967"/>
      <c r="Z46" s="1032"/>
    </row>
    <row r="47" spans="1:26" ht="12.6" hidden="1" customHeight="1" outlineLevel="2">
      <c r="A47" s="989">
        <v>44382</v>
      </c>
      <c r="B47" s="1163" t="s">
        <v>5698</v>
      </c>
      <c r="C47" s="955" t="s">
        <v>8170</v>
      </c>
      <c r="D47" s="966"/>
      <c r="E47" s="968"/>
      <c r="F47" s="972"/>
      <c r="G47" s="970"/>
      <c r="H47" s="967"/>
      <c r="I47" s="970"/>
      <c r="J47" s="967"/>
      <c r="K47" s="970"/>
      <c r="L47" s="967"/>
      <c r="M47" s="970"/>
      <c r="N47" s="967"/>
      <c r="O47" s="970"/>
      <c r="P47" s="967"/>
      <c r="Q47" s="970"/>
      <c r="R47" s="967"/>
      <c r="S47" s="970"/>
      <c r="T47" s="974" t="s">
        <v>5700</v>
      </c>
      <c r="U47" s="970"/>
      <c r="V47" s="967"/>
      <c r="W47" s="970"/>
      <c r="X47" s="1261"/>
      <c r="Y47" s="967"/>
      <c r="Z47" s="1032"/>
    </row>
    <row r="48" spans="1:26" ht="12.6" hidden="1" customHeight="1" outlineLevel="2">
      <c r="A48" s="989">
        <v>44382</v>
      </c>
      <c r="B48" s="1163" t="s">
        <v>5685</v>
      </c>
      <c r="C48" s="955" t="s">
        <v>8171</v>
      </c>
      <c r="D48" s="966"/>
      <c r="E48" s="968"/>
      <c r="F48" s="972"/>
      <c r="G48" s="970"/>
      <c r="H48" s="974" t="s">
        <v>5700</v>
      </c>
      <c r="I48" s="970"/>
      <c r="J48" s="967"/>
      <c r="K48" s="970"/>
      <c r="L48" s="967"/>
      <c r="M48" s="970"/>
      <c r="N48" s="967"/>
      <c r="O48" s="970"/>
      <c r="P48" s="967"/>
      <c r="Q48" s="970"/>
      <c r="R48" s="967"/>
      <c r="S48" s="970"/>
      <c r="T48" s="967"/>
      <c r="U48" s="973" t="s">
        <v>5700</v>
      </c>
      <c r="V48" s="967"/>
      <c r="W48" s="970"/>
      <c r="X48" s="1261"/>
      <c r="Y48" s="967"/>
      <c r="Z48" s="1032"/>
    </row>
    <row r="49" spans="1:26" ht="12.6" hidden="1" customHeight="1" outlineLevel="2">
      <c r="A49" s="989">
        <v>44382</v>
      </c>
      <c r="B49" s="1163" t="s">
        <v>5698</v>
      </c>
      <c r="C49" s="955" t="s">
        <v>8172</v>
      </c>
      <c r="D49" s="966"/>
      <c r="E49" s="968"/>
      <c r="F49" s="972"/>
      <c r="G49" s="973" t="s">
        <v>5700</v>
      </c>
      <c r="H49" s="967"/>
      <c r="I49" s="970"/>
      <c r="J49" s="967"/>
      <c r="K49" s="970"/>
      <c r="L49" s="967"/>
      <c r="M49" s="970"/>
      <c r="N49" s="967"/>
      <c r="O49" s="970"/>
      <c r="P49" s="967"/>
      <c r="Q49" s="970"/>
      <c r="R49" s="967"/>
      <c r="S49" s="970"/>
      <c r="T49" s="967"/>
      <c r="U49" s="970"/>
      <c r="V49" s="967"/>
      <c r="W49" s="970"/>
      <c r="X49" s="1261"/>
      <c r="Y49" s="967"/>
      <c r="Z49" s="1032"/>
    </row>
    <row r="50" spans="1:26" ht="12.6" hidden="1" customHeight="1" outlineLevel="2">
      <c r="A50" s="989">
        <v>44382</v>
      </c>
      <c r="B50" s="1163" t="s">
        <v>5698</v>
      </c>
      <c r="C50" s="955" t="s">
        <v>8173</v>
      </c>
      <c r="D50" s="966"/>
      <c r="E50" s="968"/>
      <c r="F50" s="972"/>
      <c r="G50" s="970"/>
      <c r="H50" s="967"/>
      <c r="I50" s="970"/>
      <c r="J50" s="967"/>
      <c r="K50" s="970"/>
      <c r="L50" s="967"/>
      <c r="M50" s="970"/>
      <c r="N50" s="967"/>
      <c r="O50" s="970"/>
      <c r="P50" s="967"/>
      <c r="Q50" s="970"/>
      <c r="R50" s="974" t="s">
        <v>5700</v>
      </c>
      <c r="S50" s="970"/>
      <c r="T50" s="974" t="s">
        <v>5700</v>
      </c>
      <c r="U50" s="970"/>
      <c r="V50" s="967"/>
      <c r="W50" s="970"/>
      <c r="X50" s="1261"/>
      <c r="Y50" s="967"/>
      <c r="Z50" s="1032"/>
    </row>
    <row r="51" spans="1:26" ht="12.6" hidden="1" customHeight="1" outlineLevel="2">
      <c r="A51" s="989">
        <v>44382</v>
      </c>
      <c r="B51" s="1163" t="s">
        <v>8174</v>
      </c>
      <c r="C51" s="955" t="s">
        <v>8175</v>
      </c>
      <c r="D51" s="966"/>
      <c r="E51" s="968"/>
      <c r="F51" s="972"/>
      <c r="G51" s="970"/>
      <c r="H51" s="967"/>
      <c r="I51" s="970"/>
      <c r="J51" s="967"/>
      <c r="K51" s="970"/>
      <c r="L51" s="967"/>
      <c r="M51" s="970"/>
      <c r="N51" s="967"/>
      <c r="O51" s="970"/>
      <c r="P51" s="974" t="s">
        <v>5700</v>
      </c>
      <c r="Q51" s="970"/>
      <c r="R51" s="974"/>
      <c r="S51" s="970"/>
      <c r="T51" s="974"/>
      <c r="U51" s="970"/>
      <c r="V51" s="967"/>
      <c r="W51" s="970"/>
      <c r="X51" s="1261"/>
      <c r="Y51" s="967"/>
      <c r="Z51" s="1032"/>
    </row>
    <row r="52" spans="1:26" ht="12.6" hidden="1" customHeight="1" outlineLevel="2">
      <c r="A52" s="989">
        <v>44382</v>
      </c>
      <c r="B52" s="1163" t="s">
        <v>5698</v>
      </c>
      <c r="C52" s="955" t="s">
        <v>8176</v>
      </c>
      <c r="D52" s="966"/>
      <c r="E52" s="968"/>
      <c r="F52" s="972"/>
      <c r="G52" s="970"/>
      <c r="H52" s="967"/>
      <c r="I52" s="970"/>
      <c r="J52" s="967"/>
      <c r="K52" s="970"/>
      <c r="L52" s="967"/>
      <c r="M52" s="970"/>
      <c r="N52" s="967"/>
      <c r="O52" s="970"/>
      <c r="P52" s="967"/>
      <c r="Q52" s="970"/>
      <c r="R52" s="974"/>
      <c r="S52" s="970"/>
      <c r="T52" s="974" t="s">
        <v>5700</v>
      </c>
      <c r="U52" s="970"/>
      <c r="V52" s="967"/>
      <c r="W52" s="970"/>
      <c r="X52" s="1261"/>
      <c r="Y52" s="967"/>
      <c r="Z52" s="1032"/>
    </row>
    <row r="53" spans="1:26" ht="12.6" hidden="1" customHeight="1" outlineLevel="2">
      <c r="A53" s="989">
        <v>44382</v>
      </c>
      <c r="B53" s="1163" t="s">
        <v>5698</v>
      </c>
      <c r="C53" s="955" t="s">
        <v>8177</v>
      </c>
      <c r="D53" s="966"/>
      <c r="E53" s="968"/>
      <c r="F53" s="972"/>
      <c r="G53" s="970"/>
      <c r="H53" s="967"/>
      <c r="I53" s="970"/>
      <c r="J53" s="967"/>
      <c r="K53" s="970"/>
      <c r="L53" s="967"/>
      <c r="M53" s="970"/>
      <c r="N53" s="967"/>
      <c r="O53" s="970"/>
      <c r="P53" s="967"/>
      <c r="Q53" s="970"/>
      <c r="R53" s="974"/>
      <c r="S53" s="970"/>
      <c r="T53" s="974" t="s">
        <v>5700</v>
      </c>
      <c r="U53" s="970"/>
      <c r="V53" s="967"/>
      <c r="W53" s="970"/>
      <c r="X53" s="1261"/>
      <c r="Y53" s="967"/>
      <c r="Z53" s="1263" t="s">
        <v>8161</v>
      </c>
    </row>
    <row r="54" spans="1:26" ht="12.6" hidden="1" customHeight="1" outlineLevel="2">
      <c r="A54" s="989">
        <v>44382</v>
      </c>
      <c r="B54" s="1163" t="s">
        <v>5698</v>
      </c>
      <c r="C54" s="955" t="s">
        <v>8178</v>
      </c>
      <c r="D54" s="966"/>
      <c r="E54" s="968"/>
      <c r="F54" s="972"/>
      <c r="G54" s="970"/>
      <c r="H54" s="967"/>
      <c r="I54" s="970"/>
      <c r="J54" s="967"/>
      <c r="K54" s="970"/>
      <c r="L54" s="967"/>
      <c r="M54" s="970"/>
      <c r="N54" s="967"/>
      <c r="O54" s="970"/>
      <c r="P54" s="967"/>
      <c r="Q54" s="970"/>
      <c r="R54" s="974"/>
      <c r="S54" s="970"/>
      <c r="T54" s="974" t="s">
        <v>5700</v>
      </c>
      <c r="U54" s="970"/>
      <c r="V54" s="967"/>
      <c r="W54" s="970"/>
      <c r="X54" s="1261"/>
      <c r="Y54" s="967"/>
      <c r="Z54" s="1032"/>
    </row>
    <row r="55" spans="1:26" ht="12.6" hidden="1" customHeight="1" outlineLevel="2">
      <c r="A55" s="989">
        <v>44382</v>
      </c>
      <c r="B55" s="1163" t="s">
        <v>5698</v>
      </c>
      <c r="C55" s="955" t="s">
        <v>8179</v>
      </c>
      <c r="D55" s="966"/>
      <c r="E55" s="968"/>
      <c r="F55" s="969" t="s">
        <v>5700</v>
      </c>
      <c r="G55" s="970"/>
      <c r="H55" s="967"/>
      <c r="I55" s="970"/>
      <c r="J55" s="967"/>
      <c r="K55" s="970"/>
      <c r="L55" s="967"/>
      <c r="M55" s="970"/>
      <c r="N55" s="967"/>
      <c r="O55" s="970"/>
      <c r="P55" s="967"/>
      <c r="Q55" s="970"/>
      <c r="R55" s="974"/>
      <c r="S55" s="970"/>
      <c r="T55" s="974"/>
      <c r="U55" s="970"/>
      <c r="V55" s="967"/>
      <c r="W55" s="970"/>
      <c r="X55" s="1261"/>
      <c r="Y55" s="967"/>
      <c r="Z55" s="1032"/>
    </row>
    <row r="56" spans="1:26" ht="12.6" hidden="1" customHeight="1" outlineLevel="2">
      <c r="A56" s="989">
        <v>44382</v>
      </c>
      <c r="B56" s="1163" t="s">
        <v>5698</v>
      </c>
      <c r="C56" s="955" t="s">
        <v>8180</v>
      </c>
      <c r="D56" s="966"/>
      <c r="E56" s="968"/>
      <c r="F56" s="969" t="s">
        <v>5700</v>
      </c>
      <c r="G56" s="970"/>
      <c r="H56" s="967"/>
      <c r="I56" s="970"/>
      <c r="J56" s="967"/>
      <c r="K56" s="970"/>
      <c r="L56" s="967"/>
      <c r="M56" s="970"/>
      <c r="N56" s="967"/>
      <c r="O56" s="970"/>
      <c r="P56" s="967"/>
      <c r="Q56" s="970"/>
      <c r="R56" s="974"/>
      <c r="S56" s="970"/>
      <c r="T56" s="974"/>
      <c r="U56" s="970"/>
      <c r="V56" s="967"/>
      <c r="W56" s="970"/>
      <c r="X56" s="1261"/>
      <c r="Y56" s="967"/>
      <c r="Z56" s="1032"/>
    </row>
    <row r="57" spans="1:26" ht="25.2" hidden="1" customHeight="1" outlineLevel="2">
      <c r="A57" s="989">
        <v>44382</v>
      </c>
      <c r="B57" s="1163" t="s">
        <v>5745</v>
      </c>
      <c r="C57" s="955" t="s">
        <v>8181</v>
      </c>
      <c r="D57" s="966"/>
      <c r="E57" s="968"/>
      <c r="F57" s="972"/>
      <c r="G57" s="970"/>
      <c r="H57" s="967"/>
      <c r="I57" s="970"/>
      <c r="J57" s="967"/>
      <c r="K57" s="970"/>
      <c r="L57" s="967"/>
      <c r="M57" s="970"/>
      <c r="N57" s="967"/>
      <c r="O57" s="970"/>
      <c r="P57" s="967"/>
      <c r="Q57" s="970"/>
      <c r="R57" s="967"/>
      <c r="S57" s="970"/>
      <c r="T57" s="974" t="s">
        <v>5700</v>
      </c>
      <c r="U57" s="970"/>
      <c r="V57" s="967"/>
      <c r="W57" s="970"/>
      <c r="X57" s="1261"/>
      <c r="Y57" s="967"/>
      <c r="Z57" s="1032"/>
    </row>
    <row r="58" spans="1:26" ht="12.6" hidden="1" customHeight="1" outlineLevel="1">
      <c r="A58" s="1264">
        <v>44383</v>
      </c>
      <c r="B58" s="1163" t="s">
        <v>5815</v>
      </c>
      <c r="C58" s="955" t="s">
        <v>8182</v>
      </c>
      <c r="D58" s="966"/>
      <c r="E58" s="968"/>
      <c r="F58" s="972"/>
      <c r="G58" s="970"/>
      <c r="H58" s="967"/>
      <c r="I58" s="970"/>
      <c r="J58" s="967"/>
      <c r="K58" s="970"/>
      <c r="L58" s="974" t="s">
        <v>5700</v>
      </c>
      <c r="M58" s="970"/>
      <c r="N58" s="967"/>
      <c r="O58" s="970"/>
      <c r="P58" s="967"/>
      <c r="Q58" s="970"/>
      <c r="R58" s="967"/>
      <c r="S58" s="970"/>
      <c r="T58" s="967"/>
      <c r="U58" s="970"/>
      <c r="V58" s="967"/>
      <c r="W58" s="970"/>
      <c r="X58" s="1261"/>
      <c r="Y58" s="967"/>
      <c r="Z58" s="1032"/>
    </row>
    <row r="59" spans="1:26" ht="12.6" hidden="1" customHeight="1" outlineLevel="2">
      <c r="A59" s="1264">
        <v>44383</v>
      </c>
      <c r="B59" s="1163" t="s">
        <v>5698</v>
      </c>
      <c r="C59" s="955" t="s">
        <v>8183</v>
      </c>
      <c r="D59" s="966"/>
      <c r="E59" s="968"/>
      <c r="F59" s="972"/>
      <c r="G59" s="970"/>
      <c r="H59" s="967"/>
      <c r="I59" s="970"/>
      <c r="J59" s="967"/>
      <c r="K59" s="970"/>
      <c r="L59" s="967"/>
      <c r="M59" s="970"/>
      <c r="N59" s="967"/>
      <c r="O59" s="970"/>
      <c r="P59" s="967"/>
      <c r="Q59" s="970"/>
      <c r="R59" s="967"/>
      <c r="S59" s="970"/>
      <c r="T59" s="974" t="s">
        <v>5700</v>
      </c>
      <c r="U59" s="970"/>
      <c r="V59" s="967"/>
      <c r="W59" s="970"/>
      <c r="X59" s="1261"/>
      <c r="Y59" s="967"/>
      <c r="Z59" s="1032"/>
    </row>
    <row r="60" spans="1:26" ht="25.2" hidden="1" customHeight="1" outlineLevel="2">
      <c r="A60" s="1264">
        <v>44383</v>
      </c>
      <c r="B60" s="1163" t="s">
        <v>5698</v>
      </c>
      <c r="C60" s="955" t="s">
        <v>8184</v>
      </c>
      <c r="D60" s="966"/>
      <c r="E60" s="968"/>
      <c r="F60" s="972"/>
      <c r="G60" s="970"/>
      <c r="H60" s="967"/>
      <c r="I60" s="970"/>
      <c r="J60" s="967"/>
      <c r="K60" s="973" t="s">
        <v>5700</v>
      </c>
      <c r="L60" s="967"/>
      <c r="M60" s="970"/>
      <c r="N60" s="967"/>
      <c r="O60" s="970"/>
      <c r="P60" s="967"/>
      <c r="Q60" s="970"/>
      <c r="R60" s="967"/>
      <c r="S60" s="970"/>
      <c r="T60" s="967"/>
      <c r="U60" s="970"/>
      <c r="V60" s="967"/>
      <c r="W60" s="970"/>
      <c r="X60" s="1261"/>
      <c r="Y60" s="967"/>
      <c r="Z60" s="1032"/>
    </row>
    <row r="61" spans="1:26" ht="12.6" hidden="1" customHeight="1" outlineLevel="2">
      <c r="A61" s="1264">
        <v>44383</v>
      </c>
      <c r="B61" s="1163" t="s">
        <v>5698</v>
      </c>
      <c r="C61" s="955" t="s">
        <v>8185</v>
      </c>
      <c r="D61" s="966"/>
      <c r="E61" s="968"/>
      <c r="F61" s="972"/>
      <c r="G61" s="970"/>
      <c r="H61" s="967"/>
      <c r="I61" s="970"/>
      <c r="J61" s="967"/>
      <c r="K61" s="970"/>
      <c r="L61" s="967"/>
      <c r="M61" s="970"/>
      <c r="N61" s="967"/>
      <c r="O61" s="970"/>
      <c r="P61" s="967"/>
      <c r="Q61" s="970"/>
      <c r="R61" s="967"/>
      <c r="S61" s="970"/>
      <c r="T61" s="974" t="s">
        <v>5700</v>
      </c>
      <c r="U61" s="970"/>
      <c r="V61" s="967"/>
      <c r="W61" s="970"/>
      <c r="X61" s="1261"/>
      <c r="Y61" s="967"/>
      <c r="Z61" s="1032"/>
    </row>
    <row r="62" spans="1:26" ht="12.6" hidden="1" customHeight="1" outlineLevel="2">
      <c r="A62" s="1264">
        <v>44383</v>
      </c>
      <c r="B62" s="1163" t="s">
        <v>5698</v>
      </c>
      <c r="C62" s="955" t="s">
        <v>8186</v>
      </c>
      <c r="D62" s="966"/>
      <c r="E62" s="968"/>
      <c r="F62" s="972"/>
      <c r="G62" s="970"/>
      <c r="H62" s="967"/>
      <c r="I62" s="970"/>
      <c r="J62" s="967"/>
      <c r="K62" s="970"/>
      <c r="L62" s="967"/>
      <c r="M62" s="970"/>
      <c r="N62" s="967"/>
      <c r="O62" s="970"/>
      <c r="P62" s="967"/>
      <c r="Q62" s="970"/>
      <c r="R62" s="967"/>
      <c r="S62" s="970"/>
      <c r="T62" s="974" t="s">
        <v>5700</v>
      </c>
      <c r="U62" s="970"/>
      <c r="V62" s="967"/>
      <c r="W62" s="970"/>
      <c r="X62" s="1261"/>
      <c r="Y62" s="967"/>
      <c r="Z62" s="1032"/>
    </row>
    <row r="63" spans="1:26" ht="25.2" hidden="1" customHeight="1" outlineLevel="2">
      <c r="A63" s="1264">
        <v>44383</v>
      </c>
      <c r="B63" s="1163" t="s">
        <v>5698</v>
      </c>
      <c r="C63" s="955" t="s">
        <v>8187</v>
      </c>
      <c r="D63" s="966"/>
      <c r="E63" s="968"/>
      <c r="F63" s="972"/>
      <c r="G63" s="970"/>
      <c r="H63" s="967"/>
      <c r="I63" s="970"/>
      <c r="J63" s="967"/>
      <c r="K63" s="970"/>
      <c r="L63" s="967"/>
      <c r="M63" s="970"/>
      <c r="N63" s="967"/>
      <c r="O63" s="970"/>
      <c r="P63" s="967"/>
      <c r="Q63" s="970"/>
      <c r="R63" s="967"/>
      <c r="S63" s="970"/>
      <c r="T63" s="974" t="s">
        <v>5700</v>
      </c>
      <c r="U63" s="970"/>
      <c r="V63" s="967"/>
      <c r="W63" s="970"/>
      <c r="X63" s="1261"/>
      <c r="Y63" s="967"/>
      <c r="Z63" s="1032"/>
    </row>
    <row r="64" spans="1:26" ht="12.6" hidden="1" customHeight="1" outlineLevel="2">
      <c r="A64" s="1264">
        <v>44383</v>
      </c>
      <c r="B64" s="1163" t="s">
        <v>5698</v>
      </c>
      <c r="C64" s="955" t="s">
        <v>8188</v>
      </c>
      <c r="D64" s="966"/>
      <c r="E64" s="968"/>
      <c r="F64" s="969" t="s">
        <v>5700</v>
      </c>
      <c r="G64" s="970"/>
      <c r="H64" s="967"/>
      <c r="I64" s="970"/>
      <c r="J64" s="967"/>
      <c r="K64" s="970"/>
      <c r="L64" s="967"/>
      <c r="M64" s="970"/>
      <c r="N64" s="967"/>
      <c r="O64" s="970"/>
      <c r="P64" s="967"/>
      <c r="Q64" s="970"/>
      <c r="R64" s="967"/>
      <c r="S64" s="970"/>
      <c r="T64" s="967"/>
      <c r="U64" s="970"/>
      <c r="V64" s="967"/>
      <c r="W64" s="970"/>
      <c r="X64" s="1261"/>
      <c r="Y64" s="967"/>
      <c r="Z64" s="1032"/>
    </row>
    <row r="65" spans="1:24" ht="12.6" hidden="1" customHeight="1" outlineLevel="2">
      <c r="A65" s="1264">
        <v>44383</v>
      </c>
      <c r="B65" s="1163" t="s">
        <v>5745</v>
      </c>
      <c r="C65" s="955" t="s">
        <v>8189</v>
      </c>
      <c r="D65" s="966"/>
      <c r="E65" s="968"/>
      <c r="F65" s="972"/>
      <c r="G65" s="970"/>
      <c r="H65" s="967"/>
      <c r="I65" s="970"/>
      <c r="J65" s="967"/>
      <c r="K65" s="970"/>
      <c r="L65" s="967"/>
      <c r="M65" s="970"/>
      <c r="N65" s="967"/>
      <c r="O65" s="973" t="s">
        <v>5700</v>
      </c>
      <c r="P65" s="967"/>
      <c r="Q65" s="970"/>
      <c r="R65" s="967"/>
      <c r="S65" s="970"/>
      <c r="T65" s="967"/>
      <c r="U65" s="970"/>
      <c r="V65" s="967"/>
      <c r="W65" s="970"/>
      <c r="X65" s="1261"/>
    </row>
    <row r="66" spans="1:24" ht="12.6" hidden="1" customHeight="1" outlineLevel="2">
      <c r="A66" s="1264">
        <v>44383</v>
      </c>
      <c r="B66" s="1163" t="s">
        <v>5698</v>
      </c>
      <c r="C66" s="955" t="s">
        <v>8190</v>
      </c>
      <c r="D66" s="966"/>
      <c r="E66" s="968"/>
      <c r="F66" s="972"/>
      <c r="G66" s="970"/>
      <c r="H66" s="967"/>
      <c r="I66" s="970"/>
      <c r="J66" s="967"/>
      <c r="K66" s="970"/>
      <c r="L66" s="967"/>
      <c r="M66" s="970"/>
      <c r="N66" s="967"/>
      <c r="O66" s="970"/>
      <c r="P66" s="967"/>
      <c r="Q66" s="970"/>
      <c r="R66" s="967"/>
      <c r="S66" s="970"/>
      <c r="T66" s="974" t="s">
        <v>5700</v>
      </c>
      <c r="U66" s="970"/>
      <c r="V66" s="967"/>
      <c r="W66" s="970"/>
      <c r="X66" s="1261"/>
    </row>
    <row r="67" spans="1:24" ht="25.2" hidden="1" customHeight="1" outlineLevel="2">
      <c r="A67" s="1264">
        <v>44383</v>
      </c>
      <c r="B67" s="1163" t="s">
        <v>5698</v>
      </c>
      <c r="C67" s="955" t="s">
        <v>8191</v>
      </c>
      <c r="D67" s="966"/>
      <c r="E67" s="968"/>
      <c r="F67" s="972"/>
      <c r="G67" s="970"/>
      <c r="H67" s="967"/>
      <c r="I67" s="970"/>
      <c r="J67" s="967"/>
      <c r="K67" s="970"/>
      <c r="L67" s="967"/>
      <c r="M67" s="970"/>
      <c r="N67" s="967"/>
      <c r="O67" s="970"/>
      <c r="P67" s="967"/>
      <c r="Q67" s="970"/>
      <c r="R67" s="967"/>
      <c r="S67" s="970"/>
      <c r="T67" s="974" t="s">
        <v>5700</v>
      </c>
      <c r="U67" s="970"/>
      <c r="V67" s="967"/>
      <c r="W67" s="970"/>
      <c r="X67" s="1261"/>
    </row>
    <row r="68" spans="1:24" ht="12.6" hidden="1" customHeight="1" outlineLevel="2">
      <c r="A68" s="1264">
        <v>44383</v>
      </c>
      <c r="B68" s="1163" t="s">
        <v>5698</v>
      </c>
      <c r="C68" s="955" t="s">
        <v>8192</v>
      </c>
      <c r="D68" s="966"/>
      <c r="E68" s="968"/>
      <c r="F68" s="972"/>
      <c r="G68" s="973" t="s">
        <v>5700</v>
      </c>
      <c r="H68" s="967"/>
      <c r="I68" s="970"/>
      <c r="J68" s="967"/>
      <c r="K68" s="970"/>
      <c r="L68" s="967"/>
      <c r="M68" s="970"/>
      <c r="N68" s="967"/>
      <c r="O68" s="970"/>
      <c r="P68" s="967"/>
      <c r="Q68" s="970"/>
      <c r="R68" s="967"/>
      <c r="S68" s="970"/>
      <c r="T68" s="967"/>
      <c r="U68" s="970"/>
      <c r="V68" s="967"/>
      <c r="W68" s="970"/>
      <c r="X68" s="1261"/>
    </row>
    <row r="69" spans="1:24" ht="12.6" hidden="1" customHeight="1" outlineLevel="2">
      <c r="A69" s="1264">
        <v>44383</v>
      </c>
      <c r="B69" s="1163" t="s">
        <v>5698</v>
      </c>
      <c r="C69" s="955" t="s">
        <v>8193</v>
      </c>
      <c r="D69" s="966"/>
      <c r="E69" s="968"/>
      <c r="F69" s="972"/>
      <c r="G69" s="970"/>
      <c r="H69" s="967"/>
      <c r="I69" s="970"/>
      <c r="J69" s="974" t="s">
        <v>5700</v>
      </c>
      <c r="K69" s="970"/>
      <c r="L69" s="967"/>
      <c r="M69" s="970"/>
      <c r="N69" s="967"/>
      <c r="O69" s="970"/>
      <c r="P69" s="967"/>
      <c r="Q69" s="970"/>
      <c r="R69" s="967"/>
      <c r="S69" s="970"/>
      <c r="T69" s="967"/>
      <c r="U69" s="970"/>
      <c r="V69" s="967"/>
      <c r="W69" s="970"/>
      <c r="X69" s="1261"/>
    </row>
    <row r="70" spans="1:24" ht="12.6" hidden="1" customHeight="1" outlineLevel="2">
      <c r="A70" s="1264">
        <v>44383</v>
      </c>
      <c r="B70" s="1163" t="s">
        <v>5698</v>
      </c>
      <c r="C70" s="955" t="s">
        <v>8194</v>
      </c>
      <c r="D70" s="966"/>
      <c r="E70" s="968"/>
      <c r="F70" s="972"/>
      <c r="G70" s="970"/>
      <c r="H70" s="967"/>
      <c r="I70" s="970"/>
      <c r="J70" s="967"/>
      <c r="K70" s="970"/>
      <c r="L70" s="967"/>
      <c r="M70" s="973" t="s">
        <v>5700</v>
      </c>
      <c r="N70" s="967"/>
      <c r="O70" s="970"/>
      <c r="P70" s="967"/>
      <c r="Q70" s="970"/>
      <c r="R70" s="967"/>
      <c r="S70" s="970"/>
      <c r="T70" s="967"/>
      <c r="U70" s="970"/>
      <c r="V70" s="967"/>
      <c r="W70" s="970"/>
      <c r="X70" s="1261"/>
    </row>
    <row r="71" spans="1:24" ht="25.2" hidden="1" customHeight="1" outlineLevel="2">
      <c r="A71" s="1264">
        <v>44383</v>
      </c>
      <c r="B71" s="1163" t="s">
        <v>5698</v>
      </c>
      <c r="C71" s="955" t="s">
        <v>8195</v>
      </c>
      <c r="D71" s="966"/>
      <c r="E71" s="968"/>
      <c r="F71" s="972"/>
      <c r="G71" s="970"/>
      <c r="H71" s="967"/>
      <c r="I71" s="973" t="s">
        <v>5700</v>
      </c>
      <c r="J71" s="967"/>
      <c r="K71" s="970"/>
      <c r="L71" s="967"/>
      <c r="M71" s="970"/>
      <c r="N71" s="967"/>
      <c r="O71" s="970"/>
      <c r="P71" s="967"/>
      <c r="Q71" s="970"/>
      <c r="R71" s="967"/>
      <c r="S71" s="970"/>
      <c r="T71" s="967"/>
      <c r="U71" s="970"/>
      <c r="V71" s="967"/>
      <c r="W71" s="970"/>
      <c r="X71" s="1261"/>
    </row>
    <row r="72" spans="1:24" ht="12.6" hidden="1" customHeight="1" outlineLevel="2">
      <c r="A72" s="1264">
        <v>44383</v>
      </c>
      <c r="B72" s="1163" t="s">
        <v>5698</v>
      </c>
      <c r="C72" s="955" t="s">
        <v>8196</v>
      </c>
      <c r="D72" s="966"/>
      <c r="E72" s="968"/>
      <c r="F72" s="972"/>
      <c r="G72" s="970"/>
      <c r="H72" s="967"/>
      <c r="I72" s="970"/>
      <c r="J72" s="967"/>
      <c r="K72" s="970"/>
      <c r="L72" s="967"/>
      <c r="M72" s="970"/>
      <c r="N72" s="967"/>
      <c r="O72" s="973" t="s">
        <v>5700</v>
      </c>
      <c r="P72" s="967"/>
      <c r="Q72" s="970"/>
      <c r="R72" s="967"/>
      <c r="S72" s="970"/>
      <c r="T72" s="967"/>
      <c r="U72" s="970"/>
      <c r="V72" s="967"/>
      <c r="W72" s="970"/>
      <c r="X72" s="1261"/>
    </row>
    <row r="73" spans="1:24" ht="12.6" hidden="1" customHeight="1" outlineLevel="2">
      <c r="A73" s="1264">
        <v>44383</v>
      </c>
      <c r="B73" s="1163" t="s">
        <v>5698</v>
      </c>
      <c r="C73" s="955" t="s">
        <v>8197</v>
      </c>
      <c r="D73" s="966"/>
      <c r="E73" s="968"/>
      <c r="F73" s="969" t="s">
        <v>5700</v>
      </c>
      <c r="G73" s="970"/>
      <c r="H73" s="967"/>
      <c r="I73" s="970"/>
      <c r="J73" s="967"/>
      <c r="K73" s="970"/>
      <c r="L73" s="967"/>
      <c r="M73" s="970"/>
      <c r="N73" s="967"/>
      <c r="O73" s="970"/>
      <c r="P73" s="967"/>
      <c r="Q73" s="970"/>
      <c r="R73" s="967"/>
      <c r="S73" s="970"/>
      <c r="T73" s="967"/>
      <c r="U73" s="970"/>
      <c r="V73" s="967"/>
      <c r="W73" s="970"/>
      <c r="X73" s="1261"/>
    </row>
    <row r="74" spans="1:24" ht="12.6" hidden="1" customHeight="1" outlineLevel="2">
      <c r="A74" s="1264">
        <v>44383</v>
      </c>
      <c r="B74" s="1163" t="s">
        <v>5698</v>
      </c>
      <c r="C74" s="955" t="s">
        <v>8198</v>
      </c>
      <c r="D74" s="975"/>
      <c r="E74" s="977" t="s">
        <v>5700</v>
      </c>
      <c r="F74" s="972"/>
      <c r="G74" s="970"/>
      <c r="H74" s="967"/>
      <c r="I74" s="970"/>
      <c r="J74" s="967"/>
      <c r="K74" s="970"/>
      <c r="L74" s="967"/>
      <c r="M74" s="970"/>
      <c r="N74" s="967"/>
      <c r="O74" s="970"/>
      <c r="P74" s="967"/>
      <c r="Q74" s="970"/>
      <c r="R74" s="967"/>
      <c r="S74" s="970"/>
      <c r="T74" s="967"/>
      <c r="U74" s="970"/>
      <c r="V74" s="967"/>
      <c r="W74" s="970"/>
      <c r="X74" s="1261"/>
    </row>
    <row r="75" spans="1:24" ht="12.6" hidden="1" customHeight="1" outlineLevel="2">
      <c r="A75" s="1264">
        <v>44383</v>
      </c>
      <c r="B75" s="1163" t="s">
        <v>5698</v>
      </c>
      <c r="C75" s="955" t="s">
        <v>8199</v>
      </c>
      <c r="D75" s="966"/>
      <c r="E75" s="968"/>
      <c r="F75" s="972"/>
      <c r="G75" s="970"/>
      <c r="H75" s="967"/>
      <c r="I75" s="970"/>
      <c r="J75" s="967"/>
      <c r="K75" s="970"/>
      <c r="L75" s="967"/>
      <c r="M75" s="970"/>
      <c r="N75" s="974" t="s">
        <v>5700</v>
      </c>
      <c r="O75" s="970"/>
      <c r="P75" s="967"/>
      <c r="Q75" s="970"/>
      <c r="R75" s="967"/>
      <c r="S75" s="970"/>
      <c r="T75" s="967"/>
      <c r="U75" s="970"/>
      <c r="V75" s="967"/>
      <c r="W75" s="970"/>
      <c r="X75" s="1261"/>
    </row>
    <row r="76" spans="1:24" ht="12.6" hidden="1" customHeight="1" outlineLevel="1">
      <c r="A76" s="1011">
        <v>44384</v>
      </c>
      <c r="B76" s="1163" t="s">
        <v>5698</v>
      </c>
      <c r="C76" s="955" t="s">
        <v>8200</v>
      </c>
      <c r="D76" s="966"/>
      <c r="E76" s="968"/>
      <c r="F76" s="972"/>
      <c r="G76" s="970"/>
      <c r="H76" s="967"/>
      <c r="I76" s="970"/>
      <c r="J76" s="967"/>
      <c r="K76" s="970"/>
      <c r="L76" s="967"/>
      <c r="M76" s="970"/>
      <c r="N76" s="967"/>
      <c r="O76" s="970"/>
      <c r="P76" s="967"/>
      <c r="Q76" s="970"/>
      <c r="R76" s="967"/>
      <c r="S76" s="970"/>
      <c r="T76" s="974" t="s">
        <v>5700</v>
      </c>
      <c r="U76" s="970"/>
      <c r="V76" s="967"/>
      <c r="W76" s="970"/>
      <c r="X76" s="1261"/>
    </row>
    <row r="77" spans="1:24" ht="25.2" hidden="1" customHeight="1" outlineLevel="2">
      <c r="A77" s="1011">
        <v>44384</v>
      </c>
      <c r="B77" s="1163" t="s">
        <v>5698</v>
      </c>
      <c r="C77" s="955" t="s">
        <v>8201</v>
      </c>
      <c r="D77" s="966"/>
      <c r="E77" s="968"/>
      <c r="F77" s="972"/>
      <c r="G77" s="970"/>
      <c r="H77" s="967"/>
      <c r="I77" s="970"/>
      <c r="J77" s="967"/>
      <c r="K77" s="970"/>
      <c r="L77" s="967"/>
      <c r="M77" s="970"/>
      <c r="N77" s="974" t="s">
        <v>5700</v>
      </c>
      <c r="O77" s="970"/>
      <c r="P77" s="967"/>
      <c r="Q77" s="970"/>
      <c r="R77" s="967"/>
      <c r="S77" s="970"/>
      <c r="T77" s="967"/>
      <c r="U77" s="970"/>
      <c r="V77" s="967"/>
      <c r="W77" s="970"/>
      <c r="X77" s="1261"/>
    </row>
    <row r="78" spans="1:24" ht="12.6" hidden="1" customHeight="1" outlineLevel="2">
      <c r="A78" s="1011">
        <v>44384</v>
      </c>
      <c r="B78" s="1163" t="s">
        <v>5698</v>
      </c>
      <c r="C78" s="955" t="s">
        <v>8202</v>
      </c>
      <c r="D78" s="966"/>
      <c r="E78" s="968"/>
      <c r="F78" s="972"/>
      <c r="G78" s="970"/>
      <c r="H78" s="967"/>
      <c r="I78" s="970"/>
      <c r="J78" s="967"/>
      <c r="K78" s="970"/>
      <c r="L78" s="967"/>
      <c r="M78" s="970"/>
      <c r="N78" s="967"/>
      <c r="O78" s="970"/>
      <c r="P78" s="967"/>
      <c r="Q78" s="970"/>
      <c r="R78" s="967"/>
      <c r="S78" s="970"/>
      <c r="T78" s="967"/>
      <c r="U78" s="970"/>
      <c r="V78" s="967"/>
      <c r="W78" s="970"/>
      <c r="X78" s="1261"/>
    </row>
    <row r="79" spans="1:24" ht="12.6" hidden="1" customHeight="1" outlineLevel="2">
      <c r="A79" s="1011">
        <v>44384</v>
      </c>
      <c r="B79" s="1163" t="s">
        <v>5698</v>
      </c>
      <c r="C79" s="955" t="s">
        <v>8203</v>
      </c>
      <c r="D79" s="966"/>
      <c r="E79" s="968"/>
      <c r="F79" s="972"/>
      <c r="G79" s="970"/>
      <c r="H79" s="967"/>
      <c r="I79" s="970"/>
      <c r="J79" s="967"/>
      <c r="K79" s="970"/>
      <c r="L79" s="967"/>
      <c r="M79" s="970"/>
      <c r="N79" s="967"/>
      <c r="O79" s="973" t="s">
        <v>5700</v>
      </c>
      <c r="P79" s="967"/>
      <c r="Q79" s="970"/>
      <c r="R79" s="967"/>
      <c r="S79" s="970"/>
      <c r="T79" s="967"/>
      <c r="U79" s="970"/>
      <c r="V79" s="967"/>
      <c r="W79" s="970"/>
      <c r="X79" s="1261"/>
    </row>
    <row r="80" spans="1:24" ht="12.6" hidden="1" customHeight="1" outlineLevel="2">
      <c r="A80" s="1011">
        <v>44384</v>
      </c>
      <c r="B80" s="1163" t="s">
        <v>5698</v>
      </c>
      <c r="C80" s="955" t="s">
        <v>8204</v>
      </c>
      <c r="D80" s="966"/>
      <c r="E80" s="968"/>
      <c r="F80" s="972"/>
      <c r="G80" s="970"/>
      <c r="H80" s="967"/>
      <c r="I80" s="970"/>
      <c r="J80" s="967"/>
      <c r="K80" s="970"/>
      <c r="L80" s="967"/>
      <c r="M80" s="970"/>
      <c r="N80" s="967"/>
      <c r="O80" s="970"/>
      <c r="P80" s="967"/>
      <c r="Q80" s="970"/>
      <c r="R80" s="967"/>
      <c r="S80" s="970"/>
      <c r="T80" s="974" t="s">
        <v>5700</v>
      </c>
      <c r="U80" s="970"/>
      <c r="V80" s="967"/>
      <c r="W80" s="970"/>
      <c r="X80" s="1261"/>
    </row>
    <row r="81" spans="1:24" ht="12.6" hidden="1" customHeight="1" outlineLevel="2">
      <c r="A81" s="1011">
        <v>44384</v>
      </c>
      <c r="B81" s="1163" t="s">
        <v>5698</v>
      </c>
      <c r="C81" s="955" t="s">
        <v>8205</v>
      </c>
      <c r="D81" s="975"/>
      <c r="E81" s="977" t="s">
        <v>5700</v>
      </c>
      <c r="F81" s="972"/>
      <c r="G81" s="970"/>
      <c r="H81" s="967"/>
      <c r="I81" s="970"/>
      <c r="J81" s="967"/>
      <c r="K81" s="970"/>
      <c r="L81" s="967"/>
      <c r="M81" s="970"/>
      <c r="N81" s="967"/>
      <c r="O81" s="970"/>
      <c r="P81" s="967"/>
      <c r="Q81" s="970"/>
      <c r="R81" s="967"/>
      <c r="S81" s="970"/>
      <c r="T81" s="967"/>
      <c r="U81" s="970"/>
      <c r="V81" s="967"/>
      <c r="W81" s="970"/>
      <c r="X81" s="1261"/>
    </row>
    <row r="82" spans="1:24" ht="25.2" hidden="1" customHeight="1" outlineLevel="2">
      <c r="A82" s="1011">
        <v>44384</v>
      </c>
      <c r="B82" s="1163" t="s">
        <v>5698</v>
      </c>
      <c r="C82" s="955" t="s">
        <v>8206</v>
      </c>
      <c r="D82" s="966"/>
      <c r="E82" s="968"/>
      <c r="F82" s="972"/>
      <c r="G82" s="970"/>
      <c r="H82" s="967"/>
      <c r="I82" s="970"/>
      <c r="J82" s="967"/>
      <c r="K82" s="970"/>
      <c r="L82" s="967"/>
      <c r="M82" s="970"/>
      <c r="N82" s="967"/>
      <c r="O82" s="970"/>
      <c r="P82" s="967"/>
      <c r="Q82" s="970"/>
      <c r="R82" s="967"/>
      <c r="S82" s="970"/>
      <c r="T82" s="974" t="s">
        <v>5700</v>
      </c>
      <c r="U82" s="970"/>
      <c r="V82" s="967"/>
      <c r="W82" s="970"/>
      <c r="X82" s="1261"/>
    </row>
    <row r="83" spans="1:24" ht="25.2" hidden="1" customHeight="1" outlineLevel="2">
      <c r="A83" s="1011">
        <v>44384</v>
      </c>
      <c r="B83" s="1163" t="s">
        <v>5698</v>
      </c>
      <c r="C83" s="955" t="s">
        <v>8207</v>
      </c>
      <c r="D83" s="966"/>
      <c r="E83" s="968"/>
      <c r="F83" s="969" t="s">
        <v>5700</v>
      </c>
      <c r="G83" s="970"/>
      <c r="H83" s="967"/>
      <c r="I83" s="970"/>
      <c r="J83" s="967"/>
      <c r="K83" s="970"/>
      <c r="L83" s="967"/>
      <c r="M83" s="970"/>
      <c r="N83" s="967"/>
      <c r="O83" s="970"/>
      <c r="P83" s="967"/>
      <c r="Q83" s="970"/>
      <c r="R83" s="967"/>
      <c r="S83" s="970"/>
      <c r="T83" s="967"/>
      <c r="U83" s="970"/>
      <c r="V83" s="967"/>
      <c r="W83" s="970"/>
      <c r="X83" s="1261"/>
    </row>
    <row r="84" spans="1:24" ht="12.6" hidden="1" customHeight="1" outlineLevel="2">
      <c r="A84" s="1011">
        <v>44384</v>
      </c>
      <c r="B84" s="1163" t="s">
        <v>5698</v>
      </c>
      <c r="C84" s="955" t="s">
        <v>8208</v>
      </c>
      <c r="D84" s="966"/>
      <c r="E84" s="968"/>
      <c r="F84" s="969" t="s">
        <v>5700</v>
      </c>
      <c r="G84" s="970"/>
      <c r="H84" s="967"/>
      <c r="I84" s="970"/>
      <c r="J84" s="974" t="s">
        <v>5700</v>
      </c>
      <c r="K84" s="970"/>
      <c r="L84" s="967"/>
      <c r="M84" s="970"/>
      <c r="N84" s="967"/>
      <c r="O84" s="970"/>
      <c r="P84" s="967"/>
      <c r="Q84" s="970"/>
      <c r="R84" s="967"/>
      <c r="S84" s="970"/>
      <c r="T84" s="967"/>
      <c r="U84" s="970"/>
      <c r="V84" s="967"/>
      <c r="W84" s="970"/>
      <c r="X84" s="1261"/>
    </row>
    <row r="85" spans="1:24" ht="12.6" hidden="1" customHeight="1" outlineLevel="2">
      <c r="A85" s="1011">
        <v>44384</v>
      </c>
      <c r="B85" s="1163" t="s">
        <v>5698</v>
      </c>
      <c r="C85" s="955" t="s">
        <v>8209</v>
      </c>
      <c r="D85" s="966"/>
      <c r="E85" s="968"/>
      <c r="F85" s="972"/>
      <c r="G85" s="970"/>
      <c r="H85" s="967"/>
      <c r="I85" s="970"/>
      <c r="J85" s="967"/>
      <c r="K85" s="970"/>
      <c r="L85" s="967"/>
      <c r="M85" s="970"/>
      <c r="N85" s="967"/>
      <c r="O85" s="970"/>
      <c r="P85" s="967"/>
      <c r="Q85" s="970"/>
      <c r="R85" s="967"/>
      <c r="S85" s="970"/>
      <c r="T85" s="967"/>
      <c r="U85" s="970"/>
      <c r="V85" s="967"/>
      <c r="W85" s="970"/>
      <c r="X85" s="1261"/>
    </row>
    <row r="86" spans="1:24" ht="12.6" hidden="1" customHeight="1" outlineLevel="2">
      <c r="A86" s="1011">
        <v>44384</v>
      </c>
      <c r="B86" s="1163" t="s">
        <v>5698</v>
      </c>
      <c r="C86" s="955" t="s">
        <v>8210</v>
      </c>
      <c r="D86" s="966"/>
      <c r="E86" s="968"/>
      <c r="F86" s="972"/>
      <c r="G86" s="973" t="s">
        <v>5700</v>
      </c>
      <c r="H86" s="967"/>
      <c r="I86" s="970"/>
      <c r="J86" s="967"/>
      <c r="K86" s="970"/>
      <c r="L86" s="967"/>
      <c r="M86" s="970"/>
      <c r="N86" s="967"/>
      <c r="O86" s="970"/>
      <c r="P86" s="967"/>
      <c r="Q86" s="970"/>
      <c r="R86" s="967"/>
      <c r="S86" s="970"/>
      <c r="T86" s="967"/>
      <c r="U86" s="970"/>
      <c r="V86" s="967"/>
      <c r="W86" s="970"/>
      <c r="X86" s="1261"/>
    </row>
    <row r="87" spans="1:24" ht="25.2" hidden="1" customHeight="1" outlineLevel="2">
      <c r="A87" s="1011">
        <v>44384</v>
      </c>
      <c r="B87" s="1163" t="s">
        <v>5698</v>
      </c>
      <c r="C87" s="955" t="s">
        <v>8211</v>
      </c>
      <c r="D87" s="966"/>
      <c r="E87" s="968"/>
      <c r="F87" s="972"/>
      <c r="G87" s="970"/>
      <c r="H87" s="967"/>
      <c r="I87" s="970"/>
      <c r="J87" s="967"/>
      <c r="K87" s="970"/>
      <c r="L87" s="967"/>
      <c r="M87" s="970"/>
      <c r="N87" s="967"/>
      <c r="O87" s="970"/>
      <c r="P87" s="967"/>
      <c r="Q87" s="970"/>
      <c r="R87" s="967"/>
      <c r="S87" s="970"/>
      <c r="T87" s="974" t="s">
        <v>5700</v>
      </c>
      <c r="U87" s="970"/>
      <c r="V87" s="967"/>
      <c r="W87" s="970"/>
      <c r="X87" s="1261"/>
    </row>
    <row r="88" spans="1:24" ht="12.6" hidden="1" customHeight="1" outlineLevel="2">
      <c r="A88" s="1011">
        <v>44384</v>
      </c>
      <c r="B88" s="1163" t="s">
        <v>5698</v>
      </c>
      <c r="C88" s="955" t="s">
        <v>8212</v>
      </c>
      <c r="D88" s="966"/>
      <c r="E88" s="968"/>
      <c r="F88" s="972"/>
      <c r="G88" s="970"/>
      <c r="H88" s="967"/>
      <c r="I88" s="970"/>
      <c r="J88" s="967"/>
      <c r="K88" s="970"/>
      <c r="L88" s="967"/>
      <c r="M88" s="970"/>
      <c r="N88" s="967"/>
      <c r="O88" s="970"/>
      <c r="P88" s="974" t="s">
        <v>5700</v>
      </c>
      <c r="Q88" s="970"/>
      <c r="R88" s="967"/>
      <c r="S88" s="970"/>
      <c r="T88" s="967"/>
      <c r="U88" s="970"/>
      <c r="V88" s="967"/>
      <c r="W88" s="970"/>
      <c r="X88" s="1261"/>
    </row>
    <row r="89" spans="1:24" ht="12.6" hidden="1" customHeight="1" outlineLevel="2">
      <c r="A89" s="1011">
        <v>44384</v>
      </c>
      <c r="B89" s="1163" t="s">
        <v>5698</v>
      </c>
      <c r="C89" s="955" t="s">
        <v>8213</v>
      </c>
      <c r="D89" s="966"/>
      <c r="E89" s="968"/>
      <c r="F89" s="972"/>
      <c r="G89" s="970"/>
      <c r="H89" s="967"/>
      <c r="I89" s="970"/>
      <c r="J89" s="967"/>
      <c r="K89" s="970"/>
      <c r="L89" s="967"/>
      <c r="M89" s="973" t="s">
        <v>5700</v>
      </c>
      <c r="N89" s="967"/>
      <c r="O89" s="970"/>
      <c r="P89" s="967"/>
      <c r="Q89" s="970"/>
      <c r="R89" s="967"/>
      <c r="S89" s="970"/>
      <c r="T89" s="967"/>
      <c r="U89" s="970"/>
      <c r="V89" s="967"/>
      <c r="W89" s="970"/>
      <c r="X89" s="1261"/>
    </row>
    <row r="90" spans="1:24" ht="12.6" hidden="1" customHeight="1" outlineLevel="2">
      <c r="A90" s="1011">
        <v>44384</v>
      </c>
      <c r="B90" s="1163" t="s">
        <v>5706</v>
      </c>
      <c r="C90" s="955" t="s">
        <v>8214</v>
      </c>
      <c r="D90" s="966"/>
      <c r="E90" s="968"/>
      <c r="F90" s="972"/>
      <c r="G90" s="970"/>
      <c r="H90" s="967"/>
      <c r="I90" s="970"/>
      <c r="J90" s="967"/>
      <c r="K90" s="970"/>
      <c r="L90" s="967"/>
      <c r="M90" s="970"/>
      <c r="N90" s="967"/>
      <c r="O90" s="970"/>
      <c r="P90" s="974" t="s">
        <v>5700</v>
      </c>
      <c r="Q90" s="970"/>
      <c r="R90" s="967"/>
      <c r="S90" s="970"/>
      <c r="T90" s="967"/>
      <c r="U90" s="970"/>
      <c r="V90" s="967"/>
      <c r="W90" s="970"/>
      <c r="X90" s="1261"/>
    </row>
    <row r="91" spans="1:24" ht="12.6" hidden="1" customHeight="1" outlineLevel="2">
      <c r="A91" s="1011">
        <v>44384</v>
      </c>
      <c r="B91" s="1163" t="s">
        <v>5698</v>
      </c>
      <c r="C91" s="955" t="s">
        <v>8215</v>
      </c>
      <c r="D91" s="966"/>
      <c r="E91" s="968"/>
      <c r="F91" s="972"/>
      <c r="G91" s="970"/>
      <c r="H91" s="967"/>
      <c r="I91" s="970"/>
      <c r="J91" s="967"/>
      <c r="K91" s="970"/>
      <c r="L91" s="967"/>
      <c r="M91" s="970"/>
      <c r="N91" s="967"/>
      <c r="O91" s="970"/>
      <c r="P91" s="967"/>
      <c r="Q91" s="970"/>
      <c r="R91" s="967"/>
      <c r="S91" s="970"/>
      <c r="T91" s="974" t="s">
        <v>5700</v>
      </c>
      <c r="U91" s="970"/>
      <c r="V91" s="967"/>
      <c r="W91" s="970"/>
      <c r="X91" s="1261"/>
    </row>
    <row r="92" spans="1:24" ht="12.6" hidden="1" customHeight="1" outlineLevel="1">
      <c r="A92" s="1265">
        <v>44385</v>
      </c>
      <c r="B92" s="1163" t="s">
        <v>5698</v>
      </c>
      <c r="C92" s="955" t="s">
        <v>8216</v>
      </c>
      <c r="D92" s="966"/>
      <c r="E92" s="968"/>
      <c r="F92" s="972"/>
      <c r="G92" s="970"/>
      <c r="H92" s="967"/>
      <c r="I92" s="970"/>
      <c r="J92" s="974" t="s">
        <v>5700</v>
      </c>
      <c r="K92" s="970"/>
      <c r="L92" s="967"/>
      <c r="M92" s="970"/>
      <c r="N92" s="967"/>
      <c r="O92" s="970"/>
      <c r="P92" s="967"/>
      <c r="Q92" s="970"/>
      <c r="R92" s="967"/>
      <c r="S92" s="970"/>
      <c r="T92" s="967"/>
      <c r="U92" s="970"/>
      <c r="V92" s="967"/>
      <c r="W92" s="970"/>
      <c r="X92" s="1261"/>
    </row>
    <row r="93" spans="1:24" ht="16.5" hidden="1" customHeight="1" outlineLevel="2">
      <c r="A93" s="1265">
        <v>44385</v>
      </c>
      <c r="B93" s="1163" t="s">
        <v>5698</v>
      </c>
      <c r="C93" s="955" t="s">
        <v>8217</v>
      </c>
      <c r="D93" s="975"/>
      <c r="E93" s="977" t="s">
        <v>5700</v>
      </c>
      <c r="F93" s="972"/>
      <c r="G93" s="970"/>
      <c r="H93" s="967"/>
      <c r="I93" s="970"/>
      <c r="J93" s="974" t="s">
        <v>5700</v>
      </c>
      <c r="K93" s="970"/>
      <c r="L93" s="967"/>
      <c r="M93" s="970"/>
      <c r="N93" s="967"/>
      <c r="O93" s="970"/>
      <c r="P93" s="967"/>
      <c r="Q93" s="970"/>
      <c r="R93" s="967"/>
      <c r="S93" s="970"/>
      <c r="T93" s="967"/>
      <c r="U93" s="970"/>
      <c r="V93" s="967"/>
      <c r="W93" s="970"/>
      <c r="X93" s="1261"/>
    </row>
    <row r="94" spans="1:24" ht="12.6" hidden="1" customHeight="1" outlineLevel="2">
      <c r="A94" s="1265">
        <v>44385</v>
      </c>
      <c r="B94" s="1163" t="s">
        <v>5698</v>
      </c>
      <c r="C94" s="955" t="s">
        <v>8218</v>
      </c>
      <c r="D94" s="966"/>
      <c r="E94" s="968"/>
      <c r="F94" s="972"/>
      <c r="G94" s="970"/>
      <c r="H94" s="967"/>
      <c r="I94" s="970"/>
      <c r="J94" s="967"/>
      <c r="K94" s="970"/>
      <c r="L94" s="967"/>
      <c r="M94" s="970"/>
      <c r="N94" s="967"/>
      <c r="O94" s="970"/>
      <c r="P94" s="967"/>
      <c r="Q94" s="973" t="s">
        <v>5700</v>
      </c>
      <c r="R94" s="967"/>
      <c r="S94" s="970"/>
      <c r="T94" s="967"/>
      <c r="U94" s="970"/>
      <c r="V94" s="967"/>
      <c r="W94" s="970"/>
      <c r="X94" s="1261"/>
    </row>
    <row r="95" spans="1:24" ht="12.6" hidden="1" customHeight="1" outlineLevel="2">
      <c r="A95" s="1265">
        <v>44385</v>
      </c>
      <c r="B95" s="1163" t="s">
        <v>5698</v>
      </c>
      <c r="C95" s="955" t="s">
        <v>8219</v>
      </c>
      <c r="D95" s="966"/>
      <c r="E95" s="968"/>
      <c r="F95" s="972"/>
      <c r="G95" s="970"/>
      <c r="H95" s="967"/>
      <c r="I95" s="970"/>
      <c r="J95" s="974" t="s">
        <v>5700</v>
      </c>
      <c r="K95" s="970"/>
      <c r="L95" s="967"/>
      <c r="M95" s="970"/>
      <c r="N95" s="967"/>
      <c r="O95" s="970"/>
      <c r="P95" s="967"/>
      <c r="Q95" s="970"/>
      <c r="R95" s="967"/>
      <c r="S95" s="970"/>
      <c r="T95" s="967"/>
      <c r="U95" s="970"/>
      <c r="V95" s="967"/>
      <c r="W95" s="970"/>
      <c r="X95" s="1261"/>
    </row>
    <row r="96" spans="1:24" ht="12.6" hidden="1" customHeight="1" outlineLevel="2">
      <c r="A96" s="1265">
        <v>44385</v>
      </c>
      <c r="B96" s="1163" t="s">
        <v>5698</v>
      </c>
      <c r="C96" s="955" t="s">
        <v>8220</v>
      </c>
      <c r="D96" s="966"/>
      <c r="E96" s="968"/>
      <c r="F96" s="972"/>
      <c r="G96" s="970"/>
      <c r="H96" s="967"/>
      <c r="I96" s="970"/>
      <c r="J96" s="967"/>
      <c r="K96" s="970"/>
      <c r="L96" s="967"/>
      <c r="M96" s="973" t="s">
        <v>5700</v>
      </c>
      <c r="N96" s="967"/>
      <c r="O96" s="973" t="s">
        <v>5700</v>
      </c>
      <c r="P96" s="967"/>
      <c r="Q96" s="970"/>
      <c r="R96" s="967"/>
      <c r="S96" s="970"/>
      <c r="T96" s="967"/>
      <c r="U96" s="970"/>
      <c r="V96" s="967"/>
      <c r="W96" s="970"/>
      <c r="X96" s="1261"/>
    </row>
    <row r="97" spans="1:24" ht="12.6" hidden="1" customHeight="1" outlineLevel="2">
      <c r="A97" s="1265">
        <v>44385</v>
      </c>
      <c r="B97" s="1163" t="s">
        <v>5698</v>
      </c>
      <c r="C97" s="955" t="s">
        <v>8221</v>
      </c>
      <c r="D97" s="975"/>
      <c r="E97" s="977" t="s">
        <v>5700</v>
      </c>
      <c r="F97" s="972"/>
      <c r="G97" s="970"/>
      <c r="H97" s="967"/>
      <c r="I97" s="970"/>
      <c r="J97" s="967"/>
      <c r="K97" s="970"/>
      <c r="L97" s="967"/>
      <c r="M97" s="970"/>
      <c r="N97" s="967"/>
      <c r="O97" s="970"/>
      <c r="P97" s="967"/>
      <c r="Q97" s="970"/>
      <c r="R97" s="967"/>
      <c r="S97" s="970"/>
      <c r="T97" s="967"/>
      <c r="U97" s="970"/>
      <c r="V97" s="967"/>
      <c r="W97" s="970"/>
      <c r="X97" s="1261"/>
    </row>
    <row r="98" spans="1:24" ht="12.6" hidden="1" customHeight="1" outlineLevel="2">
      <c r="A98" s="1265">
        <v>44385</v>
      </c>
      <c r="B98" s="1163" t="s">
        <v>5698</v>
      </c>
      <c r="C98" s="955" t="s">
        <v>8222</v>
      </c>
      <c r="D98" s="966"/>
      <c r="E98" s="968"/>
      <c r="F98" s="972"/>
      <c r="G98" s="970"/>
      <c r="H98" s="967"/>
      <c r="I98" s="973" t="s">
        <v>5700</v>
      </c>
      <c r="J98" s="967"/>
      <c r="K98" s="970"/>
      <c r="L98" s="967"/>
      <c r="M98" s="970"/>
      <c r="N98" s="967"/>
      <c r="O98" s="970"/>
      <c r="P98" s="967"/>
      <c r="Q98" s="970"/>
      <c r="R98" s="967"/>
      <c r="S98" s="970"/>
      <c r="T98" s="974" t="s">
        <v>5700</v>
      </c>
      <c r="U98" s="970"/>
      <c r="V98" s="967"/>
      <c r="W98" s="970"/>
      <c r="X98" s="1261"/>
    </row>
    <row r="99" spans="1:24" ht="12.6" hidden="1" customHeight="1" outlineLevel="2">
      <c r="A99" s="1265">
        <v>44385</v>
      </c>
      <c r="B99" s="1163" t="s">
        <v>5698</v>
      </c>
      <c r="C99" s="955" t="s">
        <v>8223</v>
      </c>
      <c r="D99" s="966"/>
      <c r="E99" s="968"/>
      <c r="F99" s="972"/>
      <c r="G99" s="970"/>
      <c r="H99" s="967"/>
      <c r="I99" s="970"/>
      <c r="J99" s="967"/>
      <c r="K99" s="970"/>
      <c r="L99" s="967"/>
      <c r="M99" s="970"/>
      <c r="N99" s="967"/>
      <c r="O99" s="973" t="s">
        <v>5700</v>
      </c>
      <c r="P99" s="967"/>
      <c r="Q99" s="970"/>
      <c r="R99" s="967"/>
      <c r="S99" s="970"/>
      <c r="T99" s="967"/>
      <c r="U99" s="970"/>
      <c r="V99" s="967"/>
      <c r="W99" s="970"/>
      <c r="X99" s="1261"/>
    </row>
    <row r="100" spans="1:24" ht="12.6" hidden="1" customHeight="1" outlineLevel="2">
      <c r="A100" s="1265">
        <v>44385</v>
      </c>
      <c r="B100" s="1163" t="s">
        <v>5698</v>
      </c>
      <c r="C100" s="955" t="s">
        <v>8224</v>
      </c>
      <c r="D100" s="966"/>
      <c r="E100" s="968"/>
      <c r="F100" s="972"/>
      <c r="G100" s="970"/>
      <c r="H100" s="967"/>
      <c r="I100" s="970"/>
      <c r="J100" s="974" t="s">
        <v>5700</v>
      </c>
      <c r="K100" s="970"/>
      <c r="L100" s="967"/>
      <c r="M100" s="970"/>
      <c r="N100" s="967"/>
      <c r="O100" s="970"/>
      <c r="P100" s="967"/>
      <c r="Q100" s="970"/>
      <c r="R100" s="967"/>
      <c r="S100" s="970"/>
      <c r="T100" s="967"/>
      <c r="U100" s="970"/>
      <c r="V100" s="967"/>
      <c r="W100" s="970"/>
      <c r="X100" s="1261"/>
    </row>
    <row r="101" spans="1:24" ht="12.6" hidden="1" customHeight="1" outlineLevel="2">
      <c r="A101" s="1265">
        <v>44385</v>
      </c>
      <c r="B101" s="1163" t="s">
        <v>5739</v>
      </c>
      <c r="C101" s="955" t="s">
        <v>8225</v>
      </c>
      <c r="D101" s="966"/>
      <c r="E101" s="968"/>
      <c r="F101" s="972"/>
      <c r="G101" s="970"/>
      <c r="H101" s="967"/>
      <c r="I101" s="970"/>
      <c r="J101" s="967"/>
      <c r="K101" s="970"/>
      <c r="L101" s="967"/>
      <c r="M101" s="970"/>
      <c r="N101" s="967"/>
      <c r="O101" s="970"/>
      <c r="P101" s="967"/>
      <c r="Q101" s="970"/>
      <c r="R101" s="967"/>
      <c r="S101" s="970"/>
      <c r="T101" s="967"/>
      <c r="U101" s="970"/>
      <c r="V101" s="967"/>
      <c r="W101" s="970"/>
      <c r="X101" s="1261"/>
    </row>
    <row r="102" spans="1:24" ht="12.6" hidden="1" customHeight="1" outlineLevel="2">
      <c r="A102" s="1265">
        <v>44385</v>
      </c>
      <c r="B102" s="1163" t="s">
        <v>5698</v>
      </c>
      <c r="C102" s="955" t="s">
        <v>8226</v>
      </c>
      <c r="D102" s="966"/>
      <c r="E102" s="968"/>
      <c r="F102" s="972"/>
      <c r="G102" s="970"/>
      <c r="H102" s="967"/>
      <c r="I102" s="970"/>
      <c r="J102" s="967"/>
      <c r="K102" s="970"/>
      <c r="L102" s="967"/>
      <c r="M102" s="970"/>
      <c r="N102" s="967"/>
      <c r="O102" s="970"/>
      <c r="P102" s="967"/>
      <c r="Q102" s="970"/>
      <c r="R102" s="967"/>
      <c r="S102" s="970"/>
      <c r="T102" s="967"/>
      <c r="U102" s="970"/>
      <c r="V102" s="967"/>
      <c r="W102" s="970"/>
      <c r="X102" s="1261"/>
    </row>
    <row r="103" spans="1:24" ht="12.6" hidden="1" customHeight="1" outlineLevel="2">
      <c r="A103" s="1265">
        <v>44385</v>
      </c>
      <c r="B103" s="1163" t="s">
        <v>5698</v>
      </c>
      <c r="C103" s="955" t="s">
        <v>8227</v>
      </c>
      <c r="D103" s="966"/>
      <c r="E103" s="968"/>
      <c r="F103" s="972"/>
      <c r="G103" s="970"/>
      <c r="H103" s="967"/>
      <c r="I103" s="970"/>
      <c r="J103" s="967"/>
      <c r="K103" s="970"/>
      <c r="L103" s="967"/>
      <c r="M103" s="970"/>
      <c r="N103" s="967"/>
      <c r="O103" s="970"/>
      <c r="P103" s="967"/>
      <c r="Q103" s="970"/>
      <c r="R103" s="967"/>
      <c r="S103" s="970"/>
      <c r="T103" s="967"/>
      <c r="U103" s="970"/>
      <c r="V103" s="967"/>
      <c r="W103" s="970"/>
      <c r="X103" s="1261"/>
    </row>
    <row r="104" spans="1:24" ht="12.6" hidden="1" customHeight="1" outlineLevel="2">
      <c r="A104" s="1265">
        <v>44385</v>
      </c>
      <c r="B104" s="1163" t="s">
        <v>5698</v>
      </c>
      <c r="C104" s="955" t="s">
        <v>8228</v>
      </c>
      <c r="D104" s="975"/>
      <c r="E104" s="977" t="s">
        <v>5700</v>
      </c>
      <c r="F104" s="972"/>
      <c r="G104" s="970"/>
      <c r="H104" s="967"/>
      <c r="I104" s="970"/>
      <c r="J104" s="967"/>
      <c r="K104" s="970"/>
      <c r="L104" s="967"/>
      <c r="M104" s="970"/>
      <c r="N104" s="967"/>
      <c r="O104" s="970"/>
      <c r="P104" s="967"/>
      <c r="Q104" s="970"/>
      <c r="R104" s="967"/>
      <c r="S104" s="970"/>
      <c r="T104" s="967"/>
      <c r="U104" s="970"/>
      <c r="V104" s="967"/>
      <c r="W104" s="970"/>
      <c r="X104" s="1261"/>
    </row>
    <row r="105" spans="1:24" ht="12.6" hidden="1" customHeight="1" outlineLevel="2">
      <c r="A105" s="1265">
        <v>44385</v>
      </c>
      <c r="B105" s="1163" t="s">
        <v>5698</v>
      </c>
      <c r="C105" s="955" t="s">
        <v>8229</v>
      </c>
      <c r="D105" s="966"/>
      <c r="E105" s="968"/>
      <c r="F105" s="972"/>
      <c r="G105" s="970"/>
      <c r="H105" s="967"/>
      <c r="I105" s="970"/>
      <c r="J105" s="974" t="s">
        <v>5700</v>
      </c>
      <c r="K105" s="970"/>
      <c r="L105" s="967"/>
      <c r="M105" s="970"/>
      <c r="N105" s="967"/>
      <c r="O105" s="970"/>
      <c r="P105" s="967"/>
      <c r="Q105" s="970"/>
      <c r="R105" s="967"/>
      <c r="S105" s="970"/>
      <c r="T105" s="967"/>
      <c r="U105" s="970"/>
      <c r="V105" s="967"/>
      <c r="W105" s="970"/>
      <c r="X105" s="1261"/>
    </row>
    <row r="106" spans="1:24" ht="12.6" hidden="1" customHeight="1" outlineLevel="2">
      <c r="A106" s="1265">
        <v>44385</v>
      </c>
      <c r="B106" s="1163" t="s">
        <v>5698</v>
      </c>
      <c r="C106" s="955" t="s">
        <v>8230</v>
      </c>
      <c r="D106" s="966"/>
      <c r="E106" s="968"/>
      <c r="F106" s="972"/>
      <c r="G106" s="970"/>
      <c r="H106" s="967"/>
      <c r="I106" s="970"/>
      <c r="J106" s="967"/>
      <c r="K106" s="970"/>
      <c r="L106" s="967"/>
      <c r="M106" s="970"/>
      <c r="N106" s="967"/>
      <c r="O106" s="970"/>
      <c r="P106" s="967"/>
      <c r="Q106" s="970"/>
      <c r="R106" s="967"/>
      <c r="S106" s="970"/>
      <c r="T106" s="974" t="s">
        <v>5700</v>
      </c>
      <c r="U106" s="970"/>
      <c r="V106" s="967"/>
      <c r="W106" s="970"/>
      <c r="X106" s="1261"/>
    </row>
    <row r="107" spans="1:24" ht="12.6" hidden="1" customHeight="1" outlineLevel="2">
      <c r="A107" s="1265">
        <v>44385</v>
      </c>
      <c r="B107" s="1163" t="s">
        <v>5698</v>
      </c>
      <c r="C107" s="955" t="s">
        <v>8231</v>
      </c>
      <c r="D107" s="966"/>
      <c r="E107" s="968"/>
      <c r="F107" s="972"/>
      <c r="G107" s="970"/>
      <c r="H107" s="967"/>
      <c r="I107" s="970"/>
      <c r="J107" s="967"/>
      <c r="K107" s="970"/>
      <c r="L107" s="967"/>
      <c r="M107" s="970"/>
      <c r="N107" s="967"/>
      <c r="O107" s="973" t="s">
        <v>5700</v>
      </c>
      <c r="P107" s="967"/>
      <c r="Q107" s="970"/>
      <c r="R107" s="967"/>
      <c r="S107" s="970"/>
      <c r="T107" s="967"/>
      <c r="U107" s="970"/>
      <c r="V107" s="967"/>
      <c r="W107" s="970"/>
      <c r="X107" s="1261"/>
    </row>
    <row r="108" spans="1:24" ht="12.6" hidden="1" customHeight="1" outlineLevel="2">
      <c r="A108" s="1265">
        <v>44385</v>
      </c>
      <c r="B108" s="1163" t="s">
        <v>5698</v>
      </c>
      <c r="C108" s="955" t="s">
        <v>8232</v>
      </c>
      <c r="D108" s="966"/>
      <c r="E108" s="968"/>
      <c r="F108" s="972"/>
      <c r="G108" s="973" t="s">
        <v>5700</v>
      </c>
      <c r="H108" s="967"/>
      <c r="I108" s="970"/>
      <c r="J108" s="967"/>
      <c r="K108" s="970"/>
      <c r="L108" s="967"/>
      <c r="M108" s="970"/>
      <c r="N108" s="967"/>
      <c r="O108" s="970"/>
      <c r="P108" s="967"/>
      <c r="Q108" s="970"/>
      <c r="R108" s="967"/>
      <c r="S108" s="970"/>
      <c r="T108" s="967"/>
      <c r="U108" s="970"/>
      <c r="V108" s="967"/>
      <c r="W108" s="970"/>
      <c r="X108" s="1261"/>
    </row>
    <row r="109" spans="1:24" ht="25.2" hidden="1" customHeight="1" outlineLevel="2">
      <c r="A109" s="1265">
        <v>44385</v>
      </c>
      <c r="B109" s="1163" t="s">
        <v>5698</v>
      </c>
      <c r="C109" s="955" t="s">
        <v>8233</v>
      </c>
      <c r="D109" s="966"/>
      <c r="E109" s="968"/>
      <c r="F109" s="972"/>
      <c r="G109" s="970"/>
      <c r="H109" s="967"/>
      <c r="I109" s="970"/>
      <c r="J109" s="967"/>
      <c r="K109" s="970"/>
      <c r="L109" s="967"/>
      <c r="M109" s="970"/>
      <c r="N109" s="967"/>
      <c r="O109" s="970"/>
      <c r="P109" s="967"/>
      <c r="Q109" s="970"/>
      <c r="R109" s="967"/>
      <c r="S109" s="970"/>
      <c r="T109" s="967"/>
      <c r="U109" s="970"/>
      <c r="V109" s="967"/>
      <c r="W109" s="970"/>
      <c r="X109" s="1261"/>
    </row>
    <row r="110" spans="1:24" ht="12.6" hidden="1" customHeight="1" outlineLevel="2">
      <c r="A110" s="1265">
        <v>44385</v>
      </c>
      <c r="B110" s="1163" t="s">
        <v>5698</v>
      </c>
      <c r="C110" s="955" t="s">
        <v>8234</v>
      </c>
      <c r="D110" s="966"/>
      <c r="E110" s="968"/>
      <c r="F110" s="972"/>
      <c r="G110" s="970"/>
      <c r="H110" s="967"/>
      <c r="I110" s="970"/>
      <c r="J110" s="974" t="s">
        <v>5700</v>
      </c>
      <c r="K110" s="970"/>
      <c r="L110" s="967"/>
      <c r="M110" s="970"/>
      <c r="N110" s="967"/>
      <c r="O110" s="970"/>
      <c r="P110" s="967"/>
      <c r="Q110" s="970"/>
      <c r="R110" s="967"/>
      <c r="S110" s="970"/>
      <c r="T110" s="967"/>
      <c r="U110" s="970"/>
      <c r="V110" s="967"/>
      <c r="W110" s="970"/>
      <c r="X110" s="1261"/>
    </row>
    <row r="111" spans="1:24" ht="25.2" hidden="1" customHeight="1" outlineLevel="1">
      <c r="A111" s="997">
        <v>44386</v>
      </c>
      <c r="B111" s="1163" t="s">
        <v>5698</v>
      </c>
      <c r="C111" s="955" t="s">
        <v>8235</v>
      </c>
      <c r="D111" s="966"/>
      <c r="E111" s="968"/>
      <c r="F111" s="972"/>
      <c r="G111" s="970"/>
      <c r="H111" s="974" t="s">
        <v>5700</v>
      </c>
      <c r="I111" s="970"/>
      <c r="J111" s="967"/>
      <c r="K111" s="970"/>
      <c r="L111" s="967"/>
      <c r="M111" s="970"/>
      <c r="N111" s="967"/>
      <c r="O111" s="970"/>
      <c r="P111" s="967"/>
      <c r="Q111" s="970"/>
      <c r="R111" s="967"/>
      <c r="S111" s="970"/>
      <c r="T111" s="967"/>
      <c r="U111" s="970"/>
      <c r="V111" s="967"/>
      <c r="W111" s="970"/>
      <c r="X111" s="1261"/>
    </row>
    <row r="112" spans="1:24" ht="12.6" hidden="1" customHeight="1" outlineLevel="2">
      <c r="A112" s="997">
        <v>44386</v>
      </c>
      <c r="B112" s="1163" t="s">
        <v>5698</v>
      </c>
      <c r="C112" s="955" t="s">
        <v>8236</v>
      </c>
      <c r="D112" s="966"/>
      <c r="E112" s="968"/>
      <c r="F112" s="969" t="s">
        <v>5700</v>
      </c>
      <c r="G112" s="970"/>
      <c r="H112" s="967"/>
      <c r="I112" s="970"/>
      <c r="J112" s="967"/>
      <c r="K112" s="970"/>
      <c r="L112" s="967"/>
      <c r="M112" s="970"/>
      <c r="N112" s="967"/>
      <c r="O112" s="970"/>
      <c r="P112" s="967"/>
      <c r="Q112" s="970"/>
      <c r="R112" s="967"/>
      <c r="S112" s="970"/>
      <c r="T112" s="967"/>
      <c r="U112" s="970"/>
      <c r="V112" s="967"/>
      <c r="W112" s="970"/>
      <c r="X112" s="1261"/>
    </row>
    <row r="113" spans="1:27" ht="25.2" hidden="1" customHeight="1" outlineLevel="2">
      <c r="A113" s="997">
        <v>44386</v>
      </c>
      <c r="B113" s="1163" t="s">
        <v>5698</v>
      </c>
      <c r="C113" s="955" t="s">
        <v>8237</v>
      </c>
      <c r="D113" s="966"/>
      <c r="E113" s="968"/>
      <c r="F113" s="972"/>
      <c r="G113" s="970"/>
      <c r="H113" s="967"/>
      <c r="I113" s="970"/>
      <c r="J113" s="967"/>
      <c r="K113" s="970"/>
      <c r="L113" s="967"/>
      <c r="M113" s="970"/>
      <c r="N113" s="967"/>
      <c r="O113" s="973" t="s">
        <v>5700</v>
      </c>
      <c r="P113" s="967"/>
      <c r="Q113" s="970"/>
      <c r="R113" s="967"/>
      <c r="S113" s="970"/>
      <c r="T113" s="967"/>
      <c r="U113" s="970"/>
      <c r="V113" s="967"/>
      <c r="W113" s="970"/>
      <c r="X113" s="1261"/>
      <c r="Y113" s="967"/>
      <c r="Z113" s="1032"/>
      <c r="AA113" s="955"/>
    </row>
    <row r="114" spans="1:27" ht="12.6" hidden="1" customHeight="1" outlineLevel="2">
      <c r="A114" s="997">
        <v>44386</v>
      </c>
      <c r="B114" s="1163" t="s">
        <v>5698</v>
      </c>
      <c r="C114" s="955" t="s">
        <v>8238</v>
      </c>
      <c r="D114" s="966"/>
      <c r="E114" s="968"/>
      <c r="F114" s="972"/>
      <c r="G114" s="970"/>
      <c r="H114" s="967"/>
      <c r="I114" s="970"/>
      <c r="J114" s="967"/>
      <c r="K114" s="970"/>
      <c r="L114" s="967"/>
      <c r="M114" s="970"/>
      <c r="N114" s="967"/>
      <c r="O114" s="970"/>
      <c r="P114" s="967"/>
      <c r="Q114" s="970"/>
      <c r="R114" s="967"/>
      <c r="S114" s="970"/>
      <c r="T114" s="974" t="s">
        <v>5700</v>
      </c>
      <c r="U114" s="970"/>
      <c r="V114" s="967"/>
      <c r="W114" s="970"/>
      <c r="X114" s="1261"/>
      <c r="Y114" s="967"/>
      <c r="Z114" s="1032"/>
      <c r="AA114" s="955"/>
    </row>
    <row r="115" spans="1:27" ht="12.6" hidden="1" customHeight="1" outlineLevel="2">
      <c r="A115" s="997">
        <v>44386</v>
      </c>
      <c r="B115" s="1163" t="s">
        <v>5698</v>
      </c>
      <c r="C115" s="955" t="s">
        <v>8239</v>
      </c>
      <c r="D115" s="966"/>
      <c r="E115" s="968"/>
      <c r="F115" s="972"/>
      <c r="G115" s="973" t="s">
        <v>5700</v>
      </c>
      <c r="H115" s="967"/>
      <c r="I115" s="970"/>
      <c r="J115" s="967"/>
      <c r="K115" s="970"/>
      <c r="L115" s="967"/>
      <c r="M115" s="970"/>
      <c r="N115" s="967"/>
      <c r="O115" s="970"/>
      <c r="P115" s="967"/>
      <c r="Q115" s="970"/>
      <c r="R115" s="967"/>
      <c r="S115" s="970"/>
      <c r="T115" s="967"/>
      <c r="U115" s="970"/>
      <c r="V115" s="967"/>
      <c r="W115" s="970"/>
      <c r="X115" s="1261"/>
      <c r="Y115" s="967"/>
      <c r="Z115" s="1032"/>
      <c r="AA115" s="955"/>
    </row>
    <row r="116" spans="1:27" ht="12.6" hidden="1" customHeight="1" outlineLevel="2">
      <c r="A116" s="997">
        <v>44386</v>
      </c>
      <c r="B116" s="1163" t="s">
        <v>5698</v>
      </c>
      <c r="C116" s="955" t="s">
        <v>8240</v>
      </c>
      <c r="D116" s="966"/>
      <c r="E116" s="968"/>
      <c r="F116" s="972"/>
      <c r="G116" s="970"/>
      <c r="H116" s="967"/>
      <c r="I116" s="970"/>
      <c r="J116" s="974" t="s">
        <v>5700</v>
      </c>
      <c r="K116" s="970"/>
      <c r="L116" s="967"/>
      <c r="M116" s="970"/>
      <c r="N116" s="967"/>
      <c r="O116" s="970"/>
      <c r="P116" s="967"/>
      <c r="Q116" s="970"/>
      <c r="R116" s="967"/>
      <c r="S116" s="970"/>
      <c r="T116" s="967"/>
      <c r="U116" s="970"/>
      <c r="V116" s="967"/>
      <c r="W116" s="970"/>
      <c r="X116" s="1261"/>
      <c r="Y116" s="967"/>
      <c r="Z116" s="1032"/>
      <c r="AA116" s="955"/>
    </row>
    <row r="117" spans="1:27" ht="12.6" hidden="1" customHeight="1" outlineLevel="2">
      <c r="A117" s="997">
        <v>44386</v>
      </c>
      <c r="B117" s="1163" t="s">
        <v>5698</v>
      </c>
      <c r="C117" s="955" t="s">
        <v>8241</v>
      </c>
      <c r="D117" s="966"/>
      <c r="E117" s="968"/>
      <c r="F117" s="972"/>
      <c r="G117" s="970"/>
      <c r="H117" s="967"/>
      <c r="I117" s="970"/>
      <c r="J117" s="967"/>
      <c r="K117" s="970"/>
      <c r="L117" s="967"/>
      <c r="M117" s="970"/>
      <c r="N117" s="967"/>
      <c r="O117" s="970"/>
      <c r="P117" s="967"/>
      <c r="Q117" s="970"/>
      <c r="R117" s="974" t="s">
        <v>5700</v>
      </c>
      <c r="S117" s="970"/>
      <c r="T117" s="967"/>
      <c r="U117" s="970"/>
      <c r="V117" s="967"/>
      <c r="W117" s="970"/>
      <c r="X117" s="1261"/>
      <c r="Y117" s="967"/>
      <c r="Z117" s="1032"/>
      <c r="AA117" s="955"/>
    </row>
    <row r="118" spans="1:27" ht="12.6" hidden="1" customHeight="1" outlineLevel="2">
      <c r="A118" s="997">
        <v>44386</v>
      </c>
      <c r="B118" s="1163" t="s">
        <v>5698</v>
      </c>
      <c r="C118" s="955" t="s">
        <v>8242</v>
      </c>
      <c r="D118" s="966"/>
      <c r="E118" s="968"/>
      <c r="F118" s="972"/>
      <c r="G118" s="973" t="s">
        <v>5700</v>
      </c>
      <c r="H118" s="967"/>
      <c r="I118" s="970"/>
      <c r="J118" s="967"/>
      <c r="K118" s="970"/>
      <c r="L118" s="967"/>
      <c r="M118" s="970"/>
      <c r="N118" s="967"/>
      <c r="O118" s="970"/>
      <c r="P118" s="967"/>
      <c r="Q118" s="970"/>
      <c r="R118" s="967"/>
      <c r="S118" s="970"/>
      <c r="T118" s="967"/>
      <c r="U118" s="970"/>
      <c r="V118" s="967"/>
      <c r="W118" s="970"/>
      <c r="X118" s="1261"/>
      <c r="Y118" s="967"/>
      <c r="Z118" s="1032"/>
      <c r="AA118" s="955"/>
    </row>
    <row r="119" spans="1:27" ht="12.6" hidden="1" customHeight="1" outlineLevel="2">
      <c r="A119" s="997">
        <v>44386</v>
      </c>
      <c r="B119" s="1163" t="s">
        <v>5706</v>
      </c>
      <c r="C119" s="955" t="s">
        <v>8243</v>
      </c>
      <c r="D119" s="966"/>
      <c r="E119" s="968"/>
      <c r="F119" s="972"/>
      <c r="G119" s="970"/>
      <c r="H119" s="967"/>
      <c r="I119" s="970"/>
      <c r="J119" s="967"/>
      <c r="K119" s="970"/>
      <c r="L119" s="967"/>
      <c r="M119" s="970"/>
      <c r="N119" s="967"/>
      <c r="O119" s="970"/>
      <c r="P119" s="967"/>
      <c r="Q119" s="970"/>
      <c r="R119" s="967"/>
      <c r="S119" s="970"/>
      <c r="T119" s="967"/>
      <c r="U119" s="970"/>
      <c r="V119" s="967"/>
      <c r="W119" s="970"/>
      <c r="X119" s="1261"/>
      <c r="Y119" s="967"/>
      <c r="Z119" s="1032"/>
      <c r="AA119" s="955"/>
    </row>
    <row r="120" spans="1:27" ht="12.6" hidden="1" customHeight="1" outlineLevel="2">
      <c r="A120" s="997">
        <v>44386</v>
      </c>
      <c r="B120" s="1163" t="s">
        <v>5698</v>
      </c>
      <c r="C120" s="955" t="s">
        <v>8244</v>
      </c>
      <c r="D120" s="966"/>
      <c r="E120" s="968"/>
      <c r="F120" s="972"/>
      <c r="G120" s="970"/>
      <c r="H120" s="974" t="s">
        <v>5700</v>
      </c>
      <c r="I120" s="970"/>
      <c r="J120" s="967"/>
      <c r="K120" s="970"/>
      <c r="L120" s="967"/>
      <c r="M120" s="970"/>
      <c r="N120" s="967"/>
      <c r="O120" s="970"/>
      <c r="P120" s="967"/>
      <c r="Q120" s="970"/>
      <c r="R120" s="967"/>
      <c r="S120" s="970"/>
      <c r="T120" s="967"/>
      <c r="U120" s="970"/>
      <c r="V120" s="967"/>
      <c r="W120" s="970"/>
      <c r="X120" s="1261"/>
      <c r="Y120" s="967"/>
      <c r="Z120" s="1032" t="s">
        <v>8161</v>
      </c>
      <c r="AA120" s="955"/>
    </row>
    <row r="121" spans="1:27" ht="25.2" hidden="1" customHeight="1" outlineLevel="2">
      <c r="A121" s="997">
        <v>44386</v>
      </c>
      <c r="B121" s="1163" t="s">
        <v>5698</v>
      </c>
      <c r="C121" s="955" t="s">
        <v>8245</v>
      </c>
      <c r="D121" s="966"/>
      <c r="E121" s="968"/>
      <c r="F121" s="969" t="s">
        <v>5700</v>
      </c>
      <c r="G121" s="970"/>
      <c r="H121" s="967"/>
      <c r="I121" s="970"/>
      <c r="J121" s="967"/>
      <c r="K121" s="970"/>
      <c r="L121" s="967"/>
      <c r="M121" s="970"/>
      <c r="N121" s="967"/>
      <c r="O121" s="970"/>
      <c r="P121" s="967"/>
      <c r="Q121" s="970"/>
      <c r="R121" s="967"/>
      <c r="S121" s="970"/>
      <c r="T121" s="967"/>
      <c r="U121" s="970"/>
      <c r="V121" s="967"/>
      <c r="W121" s="970"/>
      <c r="X121" s="1261"/>
      <c r="Y121" s="967"/>
      <c r="Z121" s="1032"/>
      <c r="AA121" s="955"/>
    </row>
    <row r="122" spans="1:27" ht="25.2" hidden="1" customHeight="1" outlineLevel="1">
      <c r="A122" s="992">
        <v>44389</v>
      </c>
      <c r="B122" s="1163" t="s">
        <v>5698</v>
      </c>
      <c r="C122" s="955" t="s">
        <v>8246</v>
      </c>
      <c r="D122" s="966"/>
      <c r="E122" s="968"/>
      <c r="F122" s="972"/>
      <c r="G122" s="973" t="s">
        <v>5700</v>
      </c>
      <c r="H122" s="967"/>
      <c r="I122" s="970"/>
      <c r="J122" s="967"/>
      <c r="K122" s="970"/>
      <c r="L122" s="967"/>
      <c r="M122" s="970"/>
      <c r="N122" s="967"/>
      <c r="O122" s="970"/>
      <c r="P122" s="967"/>
      <c r="Q122" s="970"/>
      <c r="R122" s="967"/>
      <c r="S122" s="970"/>
      <c r="T122" s="974" t="s">
        <v>5700</v>
      </c>
      <c r="U122" s="970"/>
      <c r="V122" s="967"/>
      <c r="W122" s="970"/>
      <c r="X122" s="1261"/>
      <c r="Y122" s="967"/>
      <c r="Z122" s="1032"/>
      <c r="AA122" s="955"/>
    </row>
    <row r="123" spans="1:27" ht="12.6" hidden="1" customHeight="1" outlineLevel="2">
      <c r="A123" s="992">
        <v>44389</v>
      </c>
      <c r="B123" s="1163" t="s">
        <v>5739</v>
      </c>
      <c r="C123" s="955" t="s">
        <v>8247</v>
      </c>
      <c r="D123" s="966"/>
      <c r="E123" s="968"/>
      <c r="F123" s="969" t="s">
        <v>5700</v>
      </c>
      <c r="G123" s="970"/>
      <c r="H123" s="967"/>
      <c r="I123" s="970"/>
      <c r="J123" s="967"/>
      <c r="K123" s="970"/>
      <c r="L123" s="967"/>
      <c r="M123" s="970"/>
      <c r="N123" s="967"/>
      <c r="O123" s="970"/>
      <c r="P123" s="967"/>
      <c r="Q123" s="970"/>
      <c r="R123" s="967"/>
      <c r="S123" s="970"/>
      <c r="T123" s="974" t="s">
        <v>5700</v>
      </c>
      <c r="U123" s="970"/>
      <c r="V123" s="967"/>
      <c r="W123" s="970"/>
      <c r="X123" s="1261"/>
      <c r="Y123" s="967"/>
      <c r="Z123" s="1032"/>
      <c r="AA123" s="955"/>
    </row>
    <row r="124" spans="1:27" ht="12.6" hidden="1" customHeight="1" outlineLevel="2">
      <c r="A124" s="992">
        <v>44389</v>
      </c>
      <c r="B124" s="1163" t="s">
        <v>5698</v>
      </c>
      <c r="C124" s="955" t="s">
        <v>8248</v>
      </c>
      <c r="D124" s="966"/>
      <c r="E124" s="968"/>
      <c r="F124" s="972"/>
      <c r="G124" s="970"/>
      <c r="H124" s="967"/>
      <c r="I124" s="970"/>
      <c r="J124" s="967"/>
      <c r="K124" s="970"/>
      <c r="L124" s="967"/>
      <c r="M124" s="970"/>
      <c r="N124" s="967"/>
      <c r="O124" s="970"/>
      <c r="P124" s="967"/>
      <c r="Q124" s="970"/>
      <c r="R124" s="967"/>
      <c r="S124" s="970"/>
      <c r="T124" s="974" t="s">
        <v>5700</v>
      </c>
      <c r="U124" s="970"/>
      <c r="V124" s="967"/>
      <c r="W124" s="970"/>
      <c r="X124" s="1261"/>
      <c r="Y124" s="967"/>
      <c r="Z124" s="1032"/>
      <c r="AA124" s="955"/>
    </row>
    <row r="125" spans="1:27" ht="12.6" hidden="1" customHeight="1" outlineLevel="2">
      <c r="A125" s="992">
        <v>44389</v>
      </c>
      <c r="B125" s="1163" t="s">
        <v>5698</v>
      </c>
      <c r="C125" s="955" t="s">
        <v>8249</v>
      </c>
      <c r="D125" s="975"/>
      <c r="E125" s="977" t="s">
        <v>5700</v>
      </c>
      <c r="F125" s="972"/>
      <c r="G125" s="970"/>
      <c r="H125" s="967"/>
      <c r="I125" s="970"/>
      <c r="J125" s="967"/>
      <c r="K125" s="970"/>
      <c r="L125" s="967"/>
      <c r="M125" s="970"/>
      <c r="N125" s="967"/>
      <c r="O125" s="970"/>
      <c r="P125" s="967"/>
      <c r="Q125" s="970"/>
      <c r="R125" s="967"/>
      <c r="S125" s="970"/>
      <c r="T125" s="967"/>
      <c r="U125" s="970"/>
      <c r="V125" s="967"/>
      <c r="W125" s="970"/>
      <c r="X125" s="1261"/>
      <c r="Y125" s="967"/>
      <c r="Z125" s="1032"/>
      <c r="AA125" s="955"/>
    </row>
    <row r="126" spans="1:27" ht="12.6" hidden="1" customHeight="1" outlineLevel="2">
      <c r="A126" s="992">
        <v>44389</v>
      </c>
      <c r="B126" s="1163" t="s">
        <v>5698</v>
      </c>
      <c r="C126" s="955" t="s">
        <v>8250</v>
      </c>
      <c r="D126" s="966"/>
      <c r="E126" s="968"/>
      <c r="F126" s="972"/>
      <c r="G126" s="970"/>
      <c r="H126" s="967"/>
      <c r="I126" s="970"/>
      <c r="J126" s="967"/>
      <c r="K126" s="970"/>
      <c r="L126" s="967"/>
      <c r="M126" s="970"/>
      <c r="N126" s="967"/>
      <c r="O126" s="973" t="s">
        <v>5700</v>
      </c>
      <c r="P126" s="967"/>
      <c r="Q126" s="970"/>
      <c r="R126" s="967"/>
      <c r="S126" s="970"/>
      <c r="T126" s="967"/>
      <c r="U126" s="970"/>
      <c r="V126" s="967"/>
      <c r="W126" s="970"/>
      <c r="X126" s="1261"/>
      <c r="Y126" s="967"/>
      <c r="Z126" s="1032"/>
      <c r="AA126" s="955"/>
    </row>
    <row r="127" spans="1:27" ht="37.799999999999997" hidden="1" customHeight="1" outlineLevel="2">
      <c r="A127" s="992">
        <v>44389</v>
      </c>
      <c r="B127" s="1163" t="s">
        <v>5698</v>
      </c>
      <c r="C127" s="955" t="s">
        <v>8251</v>
      </c>
      <c r="D127" s="966"/>
      <c r="E127" s="968"/>
      <c r="F127" s="969" t="s">
        <v>5700</v>
      </c>
      <c r="G127" s="970"/>
      <c r="H127" s="967"/>
      <c r="I127" s="970"/>
      <c r="J127" s="967"/>
      <c r="K127" s="970"/>
      <c r="L127" s="967"/>
      <c r="M127" s="970"/>
      <c r="N127" s="967"/>
      <c r="O127" s="970"/>
      <c r="P127" s="967"/>
      <c r="Q127" s="970"/>
      <c r="R127" s="967"/>
      <c r="S127" s="970"/>
      <c r="T127" s="967"/>
      <c r="U127" s="970"/>
      <c r="V127" s="967"/>
      <c r="W127" s="970"/>
      <c r="X127" s="1261"/>
      <c r="Y127" s="967"/>
      <c r="Z127" s="1266" t="s">
        <v>8252</v>
      </c>
      <c r="AA127" s="1032" t="s">
        <v>8253</v>
      </c>
    </row>
    <row r="128" spans="1:27" ht="12.6" hidden="1" customHeight="1" outlineLevel="2">
      <c r="A128" s="992">
        <v>44389</v>
      </c>
      <c r="B128" s="1163" t="s">
        <v>5698</v>
      </c>
      <c r="C128" s="955" t="s">
        <v>8254</v>
      </c>
      <c r="D128" s="966"/>
      <c r="E128" s="968"/>
      <c r="F128" s="969" t="s">
        <v>5700</v>
      </c>
      <c r="G128" s="970"/>
      <c r="H128" s="967"/>
      <c r="I128" s="970"/>
      <c r="J128" s="967"/>
      <c r="K128" s="970"/>
      <c r="L128" s="967"/>
      <c r="M128" s="970"/>
      <c r="N128" s="967"/>
      <c r="O128" s="970"/>
      <c r="P128" s="967"/>
      <c r="Q128" s="970"/>
      <c r="R128" s="967"/>
      <c r="S128" s="970"/>
      <c r="T128" s="967"/>
      <c r="U128" s="970"/>
      <c r="V128" s="967"/>
      <c r="W128" s="970"/>
      <c r="X128" s="1261"/>
      <c r="Y128" s="967"/>
      <c r="Z128" s="1032"/>
      <c r="AA128" s="955"/>
    </row>
    <row r="129" spans="1:24" ht="12.6" hidden="1" customHeight="1" outlineLevel="2">
      <c r="A129" s="992">
        <v>44389</v>
      </c>
      <c r="B129" s="1163" t="s">
        <v>5698</v>
      </c>
      <c r="C129" s="955" t="s">
        <v>8255</v>
      </c>
      <c r="D129" s="966"/>
      <c r="E129" s="968"/>
      <c r="F129" s="972"/>
      <c r="G129" s="970"/>
      <c r="H129" s="967"/>
      <c r="I129" s="970"/>
      <c r="J129" s="967"/>
      <c r="K129" s="970"/>
      <c r="L129" s="967"/>
      <c r="M129" s="970"/>
      <c r="N129" s="967"/>
      <c r="O129" s="970"/>
      <c r="P129" s="967"/>
      <c r="Q129" s="970"/>
      <c r="R129" s="967"/>
      <c r="S129" s="970"/>
      <c r="T129" s="974" t="s">
        <v>5700</v>
      </c>
      <c r="U129" s="970"/>
      <c r="V129" s="967"/>
      <c r="W129" s="970"/>
      <c r="X129" s="1261"/>
    </row>
    <row r="130" spans="1:24" ht="25.2" hidden="1" customHeight="1" outlineLevel="2">
      <c r="A130" s="992">
        <v>44389</v>
      </c>
      <c r="B130" s="1163" t="s">
        <v>5698</v>
      </c>
      <c r="C130" s="955" t="s">
        <v>8256</v>
      </c>
      <c r="D130" s="966"/>
      <c r="E130" s="968"/>
      <c r="F130" s="972"/>
      <c r="G130" s="970"/>
      <c r="H130" s="967"/>
      <c r="I130" s="970"/>
      <c r="J130" s="974" t="s">
        <v>5700</v>
      </c>
      <c r="K130" s="970"/>
      <c r="L130" s="967"/>
      <c r="M130" s="970"/>
      <c r="N130" s="967"/>
      <c r="O130" s="970"/>
      <c r="P130" s="967"/>
      <c r="Q130" s="970"/>
      <c r="R130" s="967"/>
      <c r="S130" s="970"/>
      <c r="T130" s="967"/>
      <c r="U130" s="970"/>
      <c r="V130" s="967"/>
      <c r="W130" s="970"/>
      <c r="X130" s="1261"/>
    </row>
    <row r="131" spans="1:24" ht="12.6" hidden="1" customHeight="1" outlineLevel="2">
      <c r="A131" s="992">
        <v>44389</v>
      </c>
      <c r="B131" s="1163" t="s">
        <v>5698</v>
      </c>
      <c r="C131" s="955" t="s">
        <v>8257</v>
      </c>
      <c r="D131" s="975"/>
      <c r="E131" s="977" t="s">
        <v>5700</v>
      </c>
      <c r="F131" s="972"/>
      <c r="G131" s="970"/>
      <c r="H131" s="967"/>
      <c r="I131" s="970"/>
      <c r="J131" s="967"/>
      <c r="K131" s="970"/>
      <c r="L131" s="967"/>
      <c r="M131" s="970"/>
      <c r="N131" s="967"/>
      <c r="O131" s="970"/>
      <c r="P131" s="967"/>
      <c r="Q131" s="970"/>
      <c r="R131" s="967"/>
      <c r="S131" s="970"/>
      <c r="T131" s="967"/>
      <c r="U131" s="970"/>
      <c r="V131" s="967"/>
      <c r="W131" s="970"/>
      <c r="X131" s="1261"/>
    </row>
    <row r="132" spans="1:24" ht="25.2" hidden="1" customHeight="1" outlineLevel="2">
      <c r="A132" s="992">
        <v>44389</v>
      </c>
      <c r="B132" s="1163" t="s">
        <v>5698</v>
      </c>
      <c r="C132" s="955" t="s">
        <v>8258</v>
      </c>
      <c r="D132" s="966"/>
      <c r="E132" s="968"/>
      <c r="F132" s="972"/>
      <c r="G132" s="970"/>
      <c r="H132" s="967"/>
      <c r="I132" s="970"/>
      <c r="J132" s="967"/>
      <c r="K132" s="970"/>
      <c r="L132" s="967"/>
      <c r="M132" s="970"/>
      <c r="N132" s="967"/>
      <c r="O132" s="970"/>
      <c r="P132" s="967"/>
      <c r="Q132" s="970"/>
      <c r="R132" s="967"/>
      <c r="S132" s="970"/>
      <c r="T132" s="974" t="s">
        <v>5700</v>
      </c>
      <c r="U132" s="970"/>
      <c r="V132" s="967"/>
      <c r="W132" s="970"/>
      <c r="X132" s="1261"/>
    </row>
    <row r="133" spans="1:24" ht="12.6" hidden="1" customHeight="1" outlineLevel="2">
      <c r="A133" s="992">
        <v>44389</v>
      </c>
      <c r="B133" s="1163" t="s">
        <v>5698</v>
      </c>
      <c r="C133" s="955" t="s">
        <v>8259</v>
      </c>
      <c r="D133" s="966"/>
      <c r="E133" s="968"/>
      <c r="F133" s="969" t="s">
        <v>5700</v>
      </c>
      <c r="G133" s="970"/>
      <c r="H133" s="967"/>
      <c r="I133" s="970"/>
      <c r="J133" s="967"/>
      <c r="K133" s="970"/>
      <c r="L133" s="967"/>
      <c r="M133" s="970"/>
      <c r="N133" s="967"/>
      <c r="O133" s="970"/>
      <c r="P133" s="967"/>
      <c r="Q133" s="970"/>
      <c r="R133" s="967"/>
      <c r="S133" s="970"/>
      <c r="T133" s="967"/>
      <c r="U133" s="970"/>
      <c r="V133" s="967"/>
      <c r="W133" s="970"/>
      <c r="X133" s="1261"/>
    </row>
    <row r="134" spans="1:24" ht="12.6" hidden="1" customHeight="1" outlineLevel="2">
      <c r="A134" s="992">
        <v>44389</v>
      </c>
      <c r="B134" s="1163" t="s">
        <v>5698</v>
      </c>
      <c r="C134" s="955" t="s">
        <v>8260</v>
      </c>
      <c r="D134" s="966"/>
      <c r="E134" s="968"/>
      <c r="F134" s="972"/>
      <c r="G134" s="973" t="s">
        <v>5700</v>
      </c>
      <c r="H134" s="967"/>
      <c r="I134" s="970"/>
      <c r="J134" s="967"/>
      <c r="K134" s="970"/>
      <c r="L134" s="967"/>
      <c r="M134" s="970"/>
      <c r="N134" s="967"/>
      <c r="O134" s="970"/>
      <c r="P134" s="967"/>
      <c r="Q134" s="970"/>
      <c r="R134" s="967"/>
      <c r="S134" s="970"/>
      <c r="T134" s="967"/>
      <c r="U134" s="970"/>
      <c r="V134" s="967"/>
      <c r="W134" s="970"/>
      <c r="X134" s="1261"/>
    </row>
    <row r="135" spans="1:24" ht="12.6" hidden="1" customHeight="1" outlineLevel="2">
      <c r="A135" s="992">
        <v>44389</v>
      </c>
      <c r="B135" s="1163" t="s">
        <v>5698</v>
      </c>
      <c r="C135" s="955" t="s">
        <v>8261</v>
      </c>
      <c r="D135" s="966"/>
      <c r="E135" s="968"/>
      <c r="F135" s="972"/>
      <c r="G135" s="970"/>
      <c r="H135" s="967"/>
      <c r="I135" s="970"/>
      <c r="J135" s="967"/>
      <c r="K135" s="970"/>
      <c r="L135" s="967"/>
      <c r="M135" s="970"/>
      <c r="N135" s="967"/>
      <c r="O135" s="970"/>
      <c r="P135" s="967"/>
      <c r="Q135" s="970"/>
      <c r="R135" s="967"/>
      <c r="S135" s="970"/>
      <c r="T135" s="974" t="s">
        <v>5700</v>
      </c>
      <c r="U135" s="970"/>
      <c r="V135" s="967"/>
      <c r="W135" s="970"/>
      <c r="X135" s="1261"/>
    </row>
    <row r="136" spans="1:24" ht="12.6" hidden="1" customHeight="1" outlineLevel="2">
      <c r="A136" s="992">
        <v>44389</v>
      </c>
      <c r="B136" s="1163" t="s">
        <v>5706</v>
      </c>
      <c r="C136" s="955" t="s">
        <v>8262</v>
      </c>
      <c r="D136" s="966"/>
      <c r="E136" s="968"/>
      <c r="F136" s="972"/>
      <c r="G136" s="970"/>
      <c r="H136" s="967"/>
      <c r="I136" s="970"/>
      <c r="J136" s="967"/>
      <c r="K136" s="970"/>
      <c r="L136" s="967"/>
      <c r="M136" s="970"/>
      <c r="N136" s="967"/>
      <c r="O136" s="970"/>
      <c r="P136" s="967"/>
      <c r="Q136" s="970"/>
      <c r="R136" s="967"/>
      <c r="S136" s="970"/>
      <c r="T136" s="974" t="s">
        <v>5700</v>
      </c>
      <c r="U136" s="970"/>
      <c r="V136" s="967"/>
      <c r="W136" s="970"/>
      <c r="X136" s="1261"/>
    </row>
    <row r="137" spans="1:24" ht="12.6" hidden="1" customHeight="1" outlineLevel="1">
      <c r="A137" s="1017">
        <v>44390</v>
      </c>
      <c r="B137" s="1163" t="s">
        <v>5698</v>
      </c>
      <c r="C137" s="955" t="s">
        <v>8263</v>
      </c>
      <c r="D137" s="966"/>
      <c r="E137" s="968"/>
      <c r="F137" s="972"/>
      <c r="G137" s="970"/>
      <c r="H137" s="967"/>
      <c r="I137" s="970"/>
      <c r="J137" s="967"/>
      <c r="K137" s="970"/>
      <c r="L137" s="967"/>
      <c r="M137" s="973" t="s">
        <v>5700</v>
      </c>
      <c r="N137" s="967"/>
      <c r="O137" s="970"/>
      <c r="P137" s="967"/>
      <c r="Q137" s="970"/>
      <c r="R137" s="967"/>
      <c r="S137" s="970"/>
      <c r="T137" s="967"/>
      <c r="U137" s="970"/>
      <c r="V137" s="967"/>
      <c r="W137" s="970"/>
      <c r="X137" s="1261"/>
    </row>
    <row r="138" spans="1:24" ht="25.2" hidden="1" customHeight="1" outlineLevel="2">
      <c r="A138" s="1017">
        <v>44390</v>
      </c>
      <c r="B138" s="1163" t="s">
        <v>5698</v>
      </c>
      <c r="C138" s="955" t="s">
        <v>8264</v>
      </c>
      <c r="D138" s="966"/>
      <c r="E138" s="968"/>
      <c r="F138" s="972"/>
      <c r="G138" s="970"/>
      <c r="H138" s="967"/>
      <c r="I138" s="970"/>
      <c r="J138" s="967"/>
      <c r="K138" s="970"/>
      <c r="L138" s="967"/>
      <c r="M138" s="970"/>
      <c r="N138" s="967"/>
      <c r="O138" s="970"/>
      <c r="P138" s="967"/>
      <c r="Q138" s="970"/>
      <c r="R138" s="974" t="s">
        <v>5700</v>
      </c>
      <c r="S138" s="970"/>
      <c r="T138" s="967"/>
      <c r="U138" s="970"/>
      <c r="V138" s="967"/>
      <c r="W138" s="970"/>
      <c r="X138" s="1261"/>
    </row>
    <row r="139" spans="1:24" ht="25.2" hidden="1" customHeight="1" outlineLevel="2">
      <c r="A139" s="1017">
        <v>44390</v>
      </c>
      <c r="B139" s="1163" t="s">
        <v>5698</v>
      </c>
      <c r="C139" s="955" t="s">
        <v>8265</v>
      </c>
      <c r="D139" s="966"/>
      <c r="E139" s="968"/>
      <c r="F139" s="969" t="s">
        <v>5700</v>
      </c>
      <c r="G139" s="970"/>
      <c r="H139" s="967"/>
      <c r="I139" s="973" t="s">
        <v>5700</v>
      </c>
      <c r="J139" s="967"/>
      <c r="K139" s="970"/>
      <c r="L139" s="967"/>
      <c r="M139" s="970"/>
      <c r="N139" s="967"/>
      <c r="O139" s="970"/>
      <c r="P139" s="967"/>
      <c r="Q139" s="970"/>
      <c r="R139" s="967"/>
      <c r="S139" s="970"/>
      <c r="T139" s="967"/>
      <c r="U139" s="970"/>
      <c r="V139" s="967"/>
      <c r="W139" s="970"/>
      <c r="X139" s="1261"/>
    </row>
    <row r="140" spans="1:24" ht="12.6" hidden="1" customHeight="1" outlineLevel="2">
      <c r="A140" s="1017">
        <v>44390</v>
      </c>
      <c r="B140" s="1163" t="s">
        <v>5698</v>
      </c>
      <c r="C140" s="955" t="s">
        <v>8266</v>
      </c>
      <c r="D140" s="975"/>
      <c r="E140" s="977" t="s">
        <v>5700</v>
      </c>
      <c r="F140" s="972"/>
      <c r="G140" s="970"/>
      <c r="H140" s="967"/>
      <c r="I140" s="970"/>
      <c r="J140" s="974" t="s">
        <v>5700</v>
      </c>
      <c r="K140" s="970"/>
      <c r="L140" s="967"/>
      <c r="M140" s="970"/>
      <c r="N140" s="967"/>
      <c r="O140" s="970"/>
      <c r="P140" s="967"/>
      <c r="Q140" s="970"/>
      <c r="R140" s="967"/>
      <c r="S140" s="970"/>
      <c r="T140" s="967"/>
      <c r="U140" s="970"/>
      <c r="V140" s="967"/>
      <c r="W140" s="970"/>
      <c r="X140" s="1261"/>
    </row>
    <row r="141" spans="1:24" ht="12.6" hidden="1" customHeight="1" outlineLevel="2">
      <c r="A141" s="1017">
        <v>44390</v>
      </c>
      <c r="B141" s="1163" t="s">
        <v>5698</v>
      </c>
      <c r="C141" s="955" t="s">
        <v>8267</v>
      </c>
      <c r="D141" s="966"/>
      <c r="E141" s="968"/>
      <c r="F141" s="972"/>
      <c r="G141" s="970"/>
      <c r="H141" s="967"/>
      <c r="I141" s="970"/>
      <c r="J141" s="967"/>
      <c r="K141" s="970"/>
      <c r="L141" s="967"/>
      <c r="M141" s="970"/>
      <c r="N141" s="967"/>
      <c r="O141" s="970"/>
      <c r="P141" s="967"/>
      <c r="Q141" s="970"/>
      <c r="R141" s="967"/>
      <c r="S141" s="970"/>
      <c r="T141" s="974" t="s">
        <v>5700</v>
      </c>
      <c r="U141" s="970"/>
      <c r="V141" s="967"/>
      <c r="W141" s="970"/>
      <c r="X141" s="1261"/>
    </row>
    <row r="142" spans="1:24" ht="25.2" hidden="1" customHeight="1" outlineLevel="2">
      <c r="A142" s="1017">
        <v>44390</v>
      </c>
      <c r="B142" s="1163" t="s">
        <v>5698</v>
      </c>
      <c r="C142" s="394" t="s">
        <v>8268</v>
      </c>
      <c r="D142" s="975"/>
      <c r="E142" s="977" t="s">
        <v>5700</v>
      </c>
      <c r="F142" s="972"/>
      <c r="G142" s="970"/>
      <c r="H142" s="967"/>
      <c r="I142" s="970"/>
      <c r="J142" s="967"/>
      <c r="K142" s="970"/>
      <c r="L142" s="967"/>
      <c r="M142" s="970"/>
      <c r="N142" s="967"/>
      <c r="O142" s="970"/>
      <c r="P142" s="967"/>
      <c r="Q142" s="970"/>
      <c r="R142" s="967"/>
      <c r="S142" s="970"/>
      <c r="T142" s="967"/>
      <c r="U142" s="970"/>
      <c r="V142" s="967"/>
      <c r="W142" s="970"/>
      <c r="X142" s="1261"/>
    </row>
    <row r="143" spans="1:24" ht="12.6" hidden="1" customHeight="1" outlineLevel="2">
      <c r="A143" s="1017">
        <v>44390</v>
      </c>
      <c r="B143" s="1163" t="s">
        <v>5723</v>
      </c>
      <c r="C143" s="955" t="s">
        <v>8269</v>
      </c>
      <c r="D143" s="975"/>
      <c r="E143" s="977" t="s">
        <v>5700</v>
      </c>
      <c r="F143" s="972"/>
      <c r="G143" s="970"/>
      <c r="H143" s="967"/>
      <c r="I143" s="970"/>
      <c r="J143" s="967"/>
      <c r="K143" s="970"/>
      <c r="L143" s="967"/>
      <c r="M143" s="973" t="s">
        <v>5700</v>
      </c>
      <c r="N143" s="967"/>
      <c r="O143" s="970"/>
      <c r="P143" s="967"/>
      <c r="Q143" s="970"/>
      <c r="R143" s="967"/>
      <c r="S143" s="970"/>
      <c r="T143" s="967"/>
      <c r="U143" s="970"/>
      <c r="V143" s="967"/>
      <c r="W143" s="970"/>
      <c r="X143" s="1261"/>
    </row>
    <row r="144" spans="1:24" ht="25.2" hidden="1" customHeight="1" outlineLevel="2">
      <c r="A144" s="1017">
        <v>44390</v>
      </c>
      <c r="B144" s="1163" t="s">
        <v>5698</v>
      </c>
      <c r="C144" s="955" t="s">
        <v>8270</v>
      </c>
      <c r="D144" s="966"/>
      <c r="E144" s="968"/>
      <c r="F144" s="969" t="s">
        <v>5700</v>
      </c>
      <c r="G144" s="970"/>
      <c r="H144" s="967"/>
      <c r="I144" s="970"/>
      <c r="J144" s="967"/>
      <c r="K144" s="970"/>
      <c r="L144" s="967"/>
      <c r="M144" s="970"/>
      <c r="N144" s="967"/>
      <c r="O144" s="970"/>
      <c r="P144" s="967"/>
      <c r="Q144" s="970"/>
      <c r="R144" s="967"/>
      <c r="S144" s="970"/>
      <c r="T144" s="967"/>
      <c r="U144" s="970"/>
      <c r="V144" s="967"/>
      <c r="W144" s="970"/>
      <c r="X144" s="1261"/>
    </row>
    <row r="145" spans="1:24" ht="12.6" hidden="1" customHeight="1" outlineLevel="2">
      <c r="A145" s="1017">
        <v>44390</v>
      </c>
      <c r="B145" s="1163" t="s">
        <v>5698</v>
      </c>
      <c r="C145" s="955" t="s">
        <v>8271</v>
      </c>
      <c r="D145" s="966"/>
      <c r="E145" s="968"/>
      <c r="F145" s="969" t="s">
        <v>5700</v>
      </c>
      <c r="G145" s="970"/>
      <c r="H145" s="967"/>
      <c r="I145" s="970"/>
      <c r="J145" s="967"/>
      <c r="K145" s="970"/>
      <c r="L145" s="967"/>
      <c r="M145" s="970"/>
      <c r="N145" s="967"/>
      <c r="O145" s="970"/>
      <c r="P145" s="967"/>
      <c r="Q145" s="970"/>
      <c r="R145" s="967"/>
      <c r="S145" s="970"/>
      <c r="T145" s="974" t="s">
        <v>5700</v>
      </c>
      <c r="U145" s="970"/>
      <c r="V145" s="967"/>
      <c r="W145" s="970"/>
      <c r="X145" s="1261"/>
    </row>
    <row r="146" spans="1:24" ht="12.6" hidden="1" customHeight="1" outlineLevel="2">
      <c r="A146" s="1017">
        <v>44390</v>
      </c>
      <c r="B146" s="1163" t="s">
        <v>5698</v>
      </c>
      <c r="C146" s="955" t="s">
        <v>8272</v>
      </c>
      <c r="D146" s="975"/>
      <c r="E146" s="977" t="s">
        <v>5700</v>
      </c>
      <c r="F146" s="972"/>
      <c r="G146" s="970"/>
      <c r="H146" s="967"/>
      <c r="I146" s="970"/>
      <c r="J146" s="974" t="s">
        <v>5700</v>
      </c>
      <c r="K146" s="970"/>
      <c r="L146" s="967"/>
      <c r="M146" s="970"/>
      <c r="N146" s="967"/>
      <c r="O146" s="970"/>
      <c r="P146" s="967"/>
      <c r="Q146" s="970"/>
      <c r="R146" s="967"/>
      <c r="S146" s="970"/>
      <c r="T146" s="967"/>
      <c r="U146" s="970"/>
      <c r="V146" s="967"/>
      <c r="W146" s="970"/>
      <c r="X146" s="1261"/>
    </row>
    <row r="147" spans="1:24" ht="12.6" hidden="1" customHeight="1" outlineLevel="2">
      <c r="A147" s="1017">
        <v>44390</v>
      </c>
      <c r="B147" s="1163" t="s">
        <v>5698</v>
      </c>
      <c r="C147" s="955" t="s">
        <v>8273</v>
      </c>
      <c r="D147" s="966"/>
      <c r="E147" s="968"/>
      <c r="F147" s="969" t="s">
        <v>5700</v>
      </c>
      <c r="G147" s="970"/>
      <c r="H147" s="967"/>
      <c r="I147" s="970"/>
      <c r="J147" s="967"/>
      <c r="K147" s="970"/>
      <c r="L147" s="967"/>
      <c r="M147" s="970"/>
      <c r="N147" s="967"/>
      <c r="O147" s="970"/>
      <c r="P147" s="967"/>
      <c r="Q147" s="970"/>
      <c r="R147" s="967"/>
      <c r="S147" s="970"/>
      <c r="T147" s="967"/>
      <c r="U147" s="970"/>
      <c r="V147" s="967"/>
      <c r="W147" s="970"/>
      <c r="X147" s="1261"/>
    </row>
    <row r="148" spans="1:24" ht="12.6" hidden="1" customHeight="1" outlineLevel="2">
      <c r="A148" s="1017">
        <v>44390</v>
      </c>
      <c r="B148" s="1163" t="s">
        <v>5698</v>
      </c>
      <c r="C148" s="955" t="s">
        <v>8274</v>
      </c>
      <c r="D148" s="966"/>
      <c r="E148" s="968"/>
      <c r="F148" s="972"/>
      <c r="G148" s="970"/>
      <c r="H148" s="967"/>
      <c r="I148" s="973" t="s">
        <v>5700</v>
      </c>
      <c r="J148" s="967"/>
      <c r="K148" s="970"/>
      <c r="L148" s="967"/>
      <c r="M148" s="970"/>
      <c r="N148" s="967"/>
      <c r="O148" s="970"/>
      <c r="P148" s="967"/>
      <c r="Q148" s="970"/>
      <c r="R148" s="967"/>
      <c r="S148" s="970"/>
      <c r="T148" s="967"/>
      <c r="U148" s="970"/>
      <c r="V148" s="967"/>
      <c r="W148" s="970"/>
      <c r="X148" s="1261"/>
    </row>
    <row r="149" spans="1:24" ht="12.6" hidden="1" customHeight="1" outlineLevel="2">
      <c r="A149" s="1017">
        <v>44390</v>
      </c>
      <c r="B149" s="1163" t="s">
        <v>5698</v>
      </c>
      <c r="C149" s="955" t="s">
        <v>8275</v>
      </c>
      <c r="D149" s="966"/>
      <c r="E149" s="968"/>
      <c r="F149" s="972"/>
      <c r="G149" s="970"/>
      <c r="H149" s="967"/>
      <c r="I149" s="970"/>
      <c r="J149" s="967"/>
      <c r="K149" s="970"/>
      <c r="L149" s="967"/>
      <c r="M149" s="970"/>
      <c r="N149" s="967"/>
      <c r="O149" s="970"/>
      <c r="P149" s="967"/>
      <c r="Q149" s="970"/>
      <c r="R149" s="967"/>
      <c r="S149" s="970"/>
      <c r="T149" s="967"/>
      <c r="U149" s="970"/>
      <c r="V149" s="967"/>
      <c r="W149" s="970"/>
      <c r="X149" s="1261"/>
    </row>
    <row r="150" spans="1:24" ht="25.2" hidden="1" customHeight="1" outlineLevel="2">
      <c r="A150" s="1017">
        <v>44390</v>
      </c>
      <c r="B150" s="1163" t="s">
        <v>5698</v>
      </c>
      <c r="C150" s="955" t="s">
        <v>8276</v>
      </c>
      <c r="D150" s="975"/>
      <c r="E150" s="977" t="s">
        <v>5700</v>
      </c>
      <c r="F150" s="972"/>
      <c r="G150" s="970"/>
      <c r="H150" s="967"/>
      <c r="I150" s="970"/>
      <c r="J150" s="967"/>
      <c r="K150" s="970"/>
      <c r="L150" s="967"/>
      <c r="M150" s="970"/>
      <c r="N150" s="967"/>
      <c r="O150" s="970"/>
      <c r="P150" s="967"/>
      <c r="Q150" s="970"/>
      <c r="R150" s="967"/>
      <c r="S150" s="970"/>
      <c r="T150" s="974" t="s">
        <v>5700</v>
      </c>
      <c r="U150" s="970"/>
      <c r="V150" s="967"/>
      <c r="W150" s="970"/>
      <c r="X150" s="1261"/>
    </row>
    <row r="151" spans="1:24" ht="12.6" hidden="1" customHeight="1" outlineLevel="2">
      <c r="A151" s="1017">
        <v>44390</v>
      </c>
      <c r="B151" s="1163" t="s">
        <v>5698</v>
      </c>
      <c r="C151" s="955" t="s">
        <v>8277</v>
      </c>
      <c r="D151" s="966"/>
      <c r="E151" s="968"/>
      <c r="F151" s="972"/>
      <c r="G151" s="970"/>
      <c r="H151" s="967"/>
      <c r="I151" s="970"/>
      <c r="J151" s="967"/>
      <c r="K151" s="970"/>
      <c r="L151" s="967"/>
      <c r="M151" s="970"/>
      <c r="N151" s="967"/>
      <c r="O151" s="970"/>
      <c r="P151" s="967"/>
      <c r="Q151" s="970"/>
      <c r="R151" s="967"/>
      <c r="S151" s="970"/>
      <c r="T151" s="967"/>
      <c r="U151" s="970"/>
      <c r="V151" s="967"/>
      <c r="W151" s="970"/>
      <c r="X151" s="1261"/>
    </row>
    <row r="152" spans="1:24" ht="12.6" hidden="1" customHeight="1" outlineLevel="2">
      <c r="A152" s="1017">
        <v>44390</v>
      </c>
      <c r="B152" s="1163" t="s">
        <v>5745</v>
      </c>
      <c r="C152" s="955" t="s">
        <v>8278</v>
      </c>
      <c r="D152" s="966"/>
      <c r="E152" s="968"/>
      <c r="F152" s="972"/>
      <c r="G152" s="970"/>
      <c r="H152" s="967"/>
      <c r="I152" s="970"/>
      <c r="J152" s="967"/>
      <c r="K152" s="970"/>
      <c r="L152" s="967"/>
      <c r="M152" s="970"/>
      <c r="N152" s="967"/>
      <c r="O152" s="970"/>
      <c r="P152" s="967"/>
      <c r="Q152" s="970"/>
      <c r="R152" s="967"/>
      <c r="S152" s="970"/>
      <c r="T152" s="967"/>
      <c r="U152" s="970"/>
      <c r="V152" s="967"/>
      <c r="W152" s="970"/>
      <c r="X152" s="1261"/>
    </row>
    <row r="153" spans="1:24" ht="25.2" hidden="1" customHeight="1" outlineLevel="2">
      <c r="A153" s="1017">
        <v>44390</v>
      </c>
      <c r="B153" s="1163" t="s">
        <v>5698</v>
      </c>
      <c r="C153" s="955" t="s">
        <v>8279</v>
      </c>
      <c r="D153" s="966"/>
      <c r="E153" s="968"/>
      <c r="F153" s="972"/>
      <c r="G153" s="970"/>
      <c r="H153" s="967"/>
      <c r="I153" s="970"/>
      <c r="J153" s="967"/>
      <c r="K153" s="970"/>
      <c r="L153" s="967"/>
      <c r="M153" s="970"/>
      <c r="N153" s="967"/>
      <c r="O153" s="970"/>
      <c r="P153" s="974" t="s">
        <v>5700</v>
      </c>
      <c r="Q153" s="970"/>
      <c r="R153" s="967"/>
      <c r="S153" s="973" t="s">
        <v>5700</v>
      </c>
      <c r="T153" s="967"/>
      <c r="U153" s="970"/>
      <c r="V153" s="967"/>
      <c r="W153" s="970"/>
      <c r="X153" s="1261"/>
    </row>
    <row r="154" spans="1:24" ht="12.6" hidden="1" customHeight="1" outlineLevel="2">
      <c r="A154" s="1017">
        <v>44390</v>
      </c>
      <c r="B154" s="1163" t="s">
        <v>5698</v>
      </c>
      <c r="C154" s="955" t="s">
        <v>8280</v>
      </c>
      <c r="D154" s="966"/>
      <c r="E154" s="968"/>
      <c r="F154" s="969" t="s">
        <v>5700</v>
      </c>
      <c r="G154" s="970"/>
      <c r="H154" s="967"/>
      <c r="I154" s="970"/>
      <c r="J154" s="974" t="s">
        <v>5700</v>
      </c>
      <c r="K154" s="970"/>
      <c r="L154" s="967"/>
      <c r="M154" s="970"/>
      <c r="N154" s="967"/>
      <c r="O154" s="970"/>
      <c r="P154" s="967"/>
      <c r="Q154" s="970"/>
      <c r="R154" s="967"/>
      <c r="S154" s="970"/>
      <c r="T154" s="967"/>
      <c r="U154" s="970"/>
      <c r="V154" s="967"/>
      <c r="W154" s="970"/>
      <c r="X154" s="1261"/>
    </row>
    <row r="155" spans="1:24" ht="25.2" hidden="1" customHeight="1" outlineLevel="2">
      <c r="A155" s="1017">
        <v>44390</v>
      </c>
      <c r="B155" s="1163" t="s">
        <v>5698</v>
      </c>
      <c r="C155" s="955" t="s">
        <v>8281</v>
      </c>
      <c r="D155" s="966"/>
      <c r="E155" s="968"/>
      <c r="F155" s="969" t="s">
        <v>5700</v>
      </c>
      <c r="G155" s="970"/>
      <c r="H155" s="967"/>
      <c r="I155" s="970"/>
      <c r="J155" s="967"/>
      <c r="K155" s="970"/>
      <c r="L155" s="967"/>
      <c r="M155" s="970"/>
      <c r="N155" s="967"/>
      <c r="O155" s="970"/>
      <c r="P155" s="967"/>
      <c r="Q155" s="970"/>
      <c r="R155" s="967"/>
      <c r="S155" s="970"/>
      <c r="T155" s="967"/>
      <c r="U155" s="970"/>
      <c r="V155" s="967"/>
      <c r="W155" s="970"/>
      <c r="X155" s="1261"/>
    </row>
    <row r="156" spans="1:24" ht="12.6" hidden="1" customHeight="1" outlineLevel="2">
      <c r="A156" s="1017">
        <v>44390</v>
      </c>
      <c r="B156" s="1163" t="s">
        <v>5698</v>
      </c>
      <c r="C156" s="955" t="s">
        <v>8282</v>
      </c>
      <c r="D156" s="966"/>
      <c r="E156" s="968"/>
      <c r="F156" s="972"/>
      <c r="G156" s="970"/>
      <c r="H156" s="967"/>
      <c r="I156" s="970"/>
      <c r="J156" s="967"/>
      <c r="K156" s="970"/>
      <c r="L156" s="967"/>
      <c r="M156" s="970"/>
      <c r="N156" s="967"/>
      <c r="O156" s="970"/>
      <c r="P156" s="967"/>
      <c r="Q156" s="970"/>
      <c r="R156" s="974" t="s">
        <v>5700</v>
      </c>
      <c r="S156" s="970"/>
      <c r="T156" s="967"/>
      <c r="U156" s="970"/>
      <c r="V156" s="967"/>
      <c r="W156" s="970"/>
      <c r="X156" s="1261"/>
    </row>
    <row r="157" spans="1:24" ht="12.6" hidden="1" customHeight="1" outlineLevel="2">
      <c r="A157" s="1017">
        <v>44390</v>
      </c>
      <c r="B157" s="1163" t="s">
        <v>5745</v>
      </c>
      <c r="C157" s="955" t="s">
        <v>8283</v>
      </c>
      <c r="D157" s="966"/>
      <c r="E157" s="968"/>
      <c r="F157" s="972"/>
      <c r="G157" s="970"/>
      <c r="H157" s="967"/>
      <c r="I157" s="970"/>
      <c r="J157" s="967"/>
      <c r="K157" s="970"/>
      <c r="L157" s="967"/>
      <c r="M157" s="970"/>
      <c r="N157" s="967"/>
      <c r="O157" s="973" t="s">
        <v>5700</v>
      </c>
      <c r="P157" s="967"/>
      <c r="Q157" s="970"/>
      <c r="R157" s="967"/>
      <c r="S157" s="970"/>
      <c r="T157" s="967"/>
      <c r="U157" s="970"/>
      <c r="V157" s="967"/>
      <c r="W157" s="970"/>
      <c r="X157" s="1261"/>
    </row>
    <row r="158" spans="1:24" ht="12.6" hidden="1" customHeight="1" outlineLevel="2">
      <c r="A158" s="1017">
        <v>44390</v>
      </c>
      <c r="B158" s="1163" t="s">
        <v>5698</v>
      </c>
      <c r="C158" s="955" t="s">
        <v>8284</v>
      </c>
      <c r="D158" s="966"/>
      <c r="E158" s="968"/>
      <c r="F158" s="969" t="s">
        <v>5700</v>
      </c>
      <c r="G158" s="970"/>
      <c r="H158" s="967"/>
      <c r="I158" s="970"/>
      <c r="J158" s="967"/>
      <c r="K158" s="970"/>
      <c r="L158" s="967"/>
      <c r="M158" s="970"/>
      <c r="N158" s="967"/>
      <c r="O158" s="970"/>
      <c r="P158" s="967"/>
      <c r="Q158" s="970"/>
      <c r="R158" s="967"/>
      <c r="S158" s="970"/>
      <c r="T158" s="967"/>
      <c r="U158" s="970"/>
      <c r="V158" s="967"/>
      <c r="W158" s="970"/>
      <c r="X158" s="1261"/>
    </row>
    <row r="159" spans="1:24" ht="12.6" hidden="1" customHeight="1" outlineLevel="2">
      <c r="A159" s="1017">
        <v>44390</v>
      </c>
      <c r="B159" s="1163" t="s">
        <v>5698</v>
      </c>
      <c r="C159" s="955" t="s">
        <v>8285</v>
      </c>
      <c r="D159" s="966"/>
      <c r="E159" s="968"/>
      <c r="F159" s="972"/>
      <c r="G159" s="970"/>
      <c r="H159" s="967"/>
      <c r="I159" s="970"/>
      <c r="J159" s="967"/>
      <c r="K159" s="970"/>
      <c r="L159" s="967"/>
      <c r="M159" s="970"/>
      <c r="N159" s="967"/>
      <c r="O159" s="973" t="s">
        <v>5700</v>
      </c>
      <c r="P159" s="967"/>
      <c r="Q159" s="970"/>
      <c r="R159" s="967"/>
      <c r="S159" s="970"/>
      <c r="T159" s="967"/>
      <c r="U159" s="970"/>
      <c r="V159" s="967"/>
      <c r="W159" s="970"/>
      <c r="X159" s="1261"/>
    </row>
    <row r="160" spans="1:24" ht="12.6" hidden="1" customHeight="1" outlineLevel="2">
      <c r="A160" s="1017">
        <v>44390</v>
      </c>
      <c r="B160" s="1163" t="s">
        <v>5739</v>
      </c>
      <c r="C160" s="955" t="s">
        <v>8286</v>
      </c>
      <c r="D160" s="966"/>
      <c r="E160" s="968"/>
      <c r="F160" s="972"/>
      <c r="G160" s="970"/>
      <c r="H160" s="967"/>
      <c r="I160" s="970"/>
      <c r="J160" s="967"/>
      <c r="K160" s="970"/>
      <c r="L160" s="967"/>
      <c r="M160" s="970"/>
      <c r="N160" s="967"/>
      <c r="O160" s="970"/>
      <c r="P160" s="967"/>
      <c r="Q160" s="970"/>
      <c r="R160" s="967"/>
      <c r="S160" s="970"/>
      <c r="T160" s="967"/>
      <c r="U160" s="970"/>
      <c r="V160" s="967"/>
      <c r="W160" s="970"/>
      <c r="X160" s="1261"/>
    </row>
    <row r="161" spans="1:24" ht="12.6" hidden="1" customHeight="1" outlineLevel="2">
      <c r="A161" s="1017">
        <v>44390</v>
      </c>
      <c r="B161" s="1163" t="s">
        <v>5698</v>
      </c>
      <c r="C161" s="955" t="s">
        <v>8287</v>
      </c>
      <c r="D161" s="975"/>
      <c r="E161" s="977" t="s">
        <v>5700</v>
      </c>
      <c r="F161" s="972"/>
      <c r="G161" s="970"/>
      <c r="H161" s="967"/>
      <c r="I161" s="970"/>
      <c r="J161" s="967"/>
      <c r="K161" s="970"/>
      <c r="L161" s="967"/>
      <c r="M161" s="970"/>
      <c r="N161" s="967"/>
      <c r="O161" s="970"/>
      <c r="P161" s="967"/>
      <c r="Q161" s="970"/>
      <c r="R161" s="967"/>
      <c r="S161" s="970"/>
      <c r="T161" s="967"/>
      <c r="U161" s="970"/>
      <c r="V161" s="967"/>
      <c r="W161" s="970"/>
      <c r="X161" s="1261"/>
    </row>
    <row r="162" spans="1:24" ht="25.2" hidden="1" customHeight="1" outlineLevel="2">
      <c r="A162" s="1017">
        <v>44390</v>
      </c>
      <c r="B162" s="1163" t="s">
        <v>5698</v>
      </c>
      <c r="C162" s="955" t="s">
        <v>8288</v>
      </c>
      <c r="D162" s="966"/>
      <c r="E162" s="968"/>
      <c r="F162" s="969" t="s">
        <v>5700</v>
      </c>
      <c r="G162" s="970"/>
      <c r="H162" s="967"/>
      <c r="I162" s="970"/>
      <c r="J162" s="967"/>
      <c r="K162" s="970"/>
      <c r="L162" s="967"/>
      <c r="M162" s="970"/>
      <c r="N162" s="967"/>
      <c r="O162" s="970"/>
      <c r="P162" s="967"/>
      <c r="Q162" s="970"/>
      <c r="R162" s="967"/>
      <c r="S162" s="970"/>
      <c r="T162" s="967"/>
      <c r="U162" s="970"/>
      <c r="V162" s="967"/>
      <c r="W162" s="970"/>
      <c r="X162" s="1261"/>
    </row>
    <row r="163" spans="1:24" ht="12.6" hidden="1" customHeight="1" outlineLevel="1">
      <c r="A163" s="1267">
        <v>44391</v>
      </c>
      <c r="B163" s="1163" t="s">
        <v>5698</v>
      </c>
      <c r="C163" s="955" t="s">
        <v>8289</v>
      </c>
      <c r="D163" s="975"/>
      <c r="E163" s="977" t="s">
        <v>5700</v>
      </c>
      <c r="F163" s="972"/>
      <c r="G163" s="970"/>
      <c r="H163" s="967"/>
      <c r="I163" s="970"/>
      <c r="J163" s="967"/>
      <c r="K163" s="970"/>
      <c r="L163" s="967"/>
      <c r="M163" s="970"/>
      <c r="N163" s="967"/>
      <c r="O163" s="970"/>
      <c r="P163" s="967"/>
      <c r="Q163" s="970"/>
      <c r="R163" s="967"/>
      <c r="S163" s="970"/>
      <c r="T163" s="967"/>
      <c r="U163" s="970"/>
      <c r="V163" s="967"/>
      <c r="W163" s="970"/>
      <c r="X163" s="1261"/>
    </row>
    <row r="164" spans="1:24" ht="12.6" hidden="1" customHeight="1" outlineLevel="2">
      <c r="A164" s="1267">
        <v>44391</v>
      </c>
      <c r="B164" s="1163" t="s">
        <v>5698</v>
      </c>
      <c r="C164" s="955" t="s">
        <v>8290</v>
      </c>
      <c r="D164" s="975"/>
      <c r="E164" s="977" t="s">
        <v>5700</v>
      </c>
      <c r="F164" s="972"/>
      <c r="G164" s="970"/>
      <c r="H164" s="967"/>
      <c r="I164" s="970"/>
      <c r="J164" s="967"/>
      <c r="K164" s="970"/>
      <c r="L164" s="967"/>
      <c r="M164" s="970"/>
      <c r="N164" s="967"/>
      <c r="O164" s="970"/>
      <c r="P164" s="967"/>
      <c r="Q164" s="970"/>
      <c r="R164" s="967"/>
      <c r="S164" s="970"/>
      <c r="T164" s="967"/>
      <c r="U164" s="970"/>
      <c r="V164" s="967"/>
      <c r="W164" s="970"/>
      <c r="X164" s="1261"/>
    </row>
    <row r="165" spans="1:24" ht="12.6" hidden="1" customHeight="1" outlineLevel="2">
      <c r="A165" s="1267">
        <v>44391</v>
      </c>
      <c r="B165" s="1163" t="s">
        <v>5698</v>
      </c>
      <c r="C165" s="955" t="s">
        <v>8291</v>
      </c>
      <c r="D165" s="966"/>
      <c r="E165" s="968"/>
      <c r="F165" s="972"/>
      <c r="G165" s="970"/>
      <c r="H165" s="967"/>
      <c r="I165" s="970"/>
      <c r="J165" s="967"/>
      <c r="K165" s="970"/>
      <c r="L165" s="967"/>
      <c r="M165" s="970"/>
      <c r="N165" s="967"/>
      <c r="O165" s="970"/>
      <c r="P165" s="967"/>
      <c r="Q165" s="970"/>
      <c r="R165" s="967"/>
      <c r="S165" s="970"/>
      <c r="T165" s="974" t="s">
        <v>5700</v>
      </c>
      <c r="U165" s="970"/>
      <c r="V165" s="967"/>
      <c r="W165" s="970"/>
      <c r="X165" s="1261"/>
    </row>
    <row r="166" spans="1:24" ht="12.6" hidden="1" customHeight="1" outlineLevel="2">
      <c r="A166" s="1267">
        <v>44391</v>
      </c>
      <c r="B166" s="1163" t="s">
        <v>5698</v>
      </c>
      <c r="C166" s="955" t="s">
        <v>7883</v>
      </c>
      <c r="D166" s="966"/>
      <c r="E166" s="968"/>
      <c r="F166" s="972"/>
      <c r="G166" s="970"/>
      <c r="H166" s="967"/>
      <c r="I166" s="970"/>
      <c r="J166" s="967"/>
      <c r="K166" s="970"/>
      <c r="L166" s="967"/>
      <c r="M166" s="970"/>
      <c r="N166" s="967"/>
      <c r="O166" s="970"/>
      <c r="P166" s="967"/>
      <c r="Q166" s="970"/>
      <c r="R166" s="967"/>
      <c r="S166" s="970"/>
      <c r="T166" s="974" t="s">
        <v>5700</v>
      </c>
      <c r="U166" s="970"/>
      <c r="V166" s="967"/>
      <c r="W166" s="970"/>
      <c r="X166" s="1261"/>
    </row>
    <row r="167" spans="1:24" ht="12.6" hidden="1" customHeight="1" outlineLevel="2">
      <c r="A167" s="1267">
        <v>44391</v>
      </c>
      <c r="B167" s="1163" t="s">
        <v>5698</v>
      </c>
      <c r="C167" s="955" t="s">
        <v>8292</v>
      </c>
      <c r="D167" s="966"/>
      <c r="E167" s="968"/>
      <c r="F167" s="969" t="s">
        <v>5700</v>
      </c>
      <c r="G167" s="970"/>
      <c r="H167" s="967"/>
      <c r="I167" s="970"/>
      <c r="J167" s="967"/>
      <c r="K167" s="970"/>
      <c r="L167" s="967"/>
      <c r="M167" s="970"/>
      <c r="N167" s="967"/>
      <c r="O167" s="970"/>
      <c r="P167" s="967"/>
      <c r="Q167" s="970"/>
      <c r="R167" s="967"/>
      <c r="S167" s="970"/>
      <c r="T167" s="967"/>
      <c r="U167" s="970"/>
      <c r="V167" s="967"/>
      <c r="W167" s="970"/>
      <c r="X167" s="1261"/>
    </row>
    <row r="168" spans="1:24" ht="12.6" hidden="1" customHeight="1" outlineLevel="2">
      <c r="A168" s="1267">
        <v>44391</v>
      </c>
      <c r="B168" s="1163" t="s">
        <v>5698</v>
      </c>
      <c r="C168" s="955" t="s">
        <v>8293</v>
      </c>
      <c r="D168" s="966"/>
      <c r="E168" s="968"/>
      <c r="F168" s="969" t="s">
        <v>5700</v>
      </c>
      <c r="G168" s="970"/>
      <c r="H168" s="967"/>
      <c r="I168" s="970"/>
      <c r="J168" s="967"/>
      <c r="K168" s="970"/>
      <c r="L168" s="967"/>
      <c r="M168" s="970"/>
      <c r="N168" s="967"/>
      <c r="O168" s="970"/>
      <c r="P168" s="967"/>
      <c r="Q168" s="970"/>
      <c r="R168" s="967"/>
      <c r="S168" s="970"/>
      <c r="T168" s="974" t="s">
        <v>5700</v>
      </c>
      <c r="U168" s="970"/>
      <c r="V168" s="967"/>
      <c r="W168" s="970"/>
      <c r="X168" s="1261"/>
    </row>
    <row r="169" spans="1:24" ht="12.6" hidden="1" customHeight="1" outlineLevel="2">
      <c r="A169" s="1267">
        <v>44391</v>
      </c>
      <c r="B169" s="1163" t="s">
        <v>5698</v>
      </c>
      <c r="C169" s="955" t="s">
        <v>8294</v>
      </c>
      <c r="D169" s="975"/>
      <c r="E169" s="977" t="s">
        <v>5700</v>
      </c>
      <c r="F169" s="972"/>
      <c r="G169" s="970"/>
      <c r="H169" s="967"/>
      <c r="I169" s="970"/>
      <c r="J169" s="967"/>
      <c r="K169" s="970"/>
      <c r="L169" s="967"/>
      <c r="M169" s="970"/>
      <c r="N169" s="967"/>
      <c r="O169" s="970"/>
      <c r="P169" s="967"/>
      <c r="Q169" s="970"/>
      <c r="R169" s="967"/>
      <c r="S169" s="970"/>
      <c r="T169" s="967"/>
      <c r="U169" s="970"/>
      <c r="V169" s="967"/>
      <c r="W169" s="970"/>
      <c r="X169" s="1261"/>
    </row>
    <row r="170" spans="1:24" ht="37.799999999999997" hidden="1" customHeight="1" outlineLevel="2">
      <c r="A170" s="1267">
        <v>44391</v>
      </c>
      <c r="B170" s="1163" t="s">
        <v>5698</v>
      </c>
      <c r="C170" s="955" t="s">
        <v>8295</v>
      </c>
      <c r="D170" s="966"/>
      <c r="E170" s="968"/>
      <c r="F170" s="972"/>
      <c r="G170" s="970"/>
      <c r="H170" s="967"/>
      <c r="I170" s="970"/>
      <c r="J170" s="967"/>
      <c r="K170" s="970"/>
      <c r="L170" s="967"/>
      <c r="M170" s="970"/>
      <c r="N170" s="967"/>
      <c r="O170" s="970"/>
      <c r="P170" s="967"/>
      <c r="Q170" s="970"/>
      <c r="R170" s="967"/>
      <c r="S170" s="970"/>
      <c r="T170" s="974" t="s">
        <v>5700</v>
      </c>
      <c r="U170" s="970"/>
      <c r="V170" s="967"/>
      <c r="W170" s="970"/>
      <c r="X170" s="1261"/>
    </row>
    <row r="171" spans="1:24" ht="12.6" hidden="1" customHeight="1" outlineLevel="2">
      <c r="A171" s="1267">
        <v>44391</v>
      </c>
      <c r="B171" s="1163" t="s">
        <v>5698</v>
      </c>
      <c r="C171" s="955" t="s">
        <v>8296</v>
      </c>
      <c r="D171" s="966"/>
      <c r="E171" s="968"/>
      <c r="F171" s="972"/>
      <c r="G171" s="970"/>
      <c r="H171" s="967"/>
      <c r="I171" s="970"/>
      <c r="J171" s="967"/>
      <c r="K171" s="970"/>
      <c r="L171" s="967"/>
      <c r="M171" s="970"/>
      <c r="N171" s="967"/>
      <c r="O171" s="970"/>
      <c r="P171" s="967"/>
      <c r="Q171" s="970"/>
      <c r="R171" s="967"/>
      <c r="S171" s="970"/>
      <c r="T171" s="974" t="s">
        <v>5700</v>
      </c>
      <c r="U171" s="970"/>
      <c r="V171" s="967"/>
      <c r="W171" s="970"/>
      <c r="X171" s="1261"/>
    </row>
    <row r="172" spans="1:24" ht="12.6" hidden="1" customHeight="1" outlineLevel="2">
      <c r="A172" s="1267">
        <v>44391</v>
      </c>
      <c r="B172" s="1163" t="s">
        <v>5698</v>
      </c>
      <c r="C172" s="955" t="s">
        <v>8297</v>
      </c>
      <c r="D172" s="966"/>
      <c r="E172" s="968"/>
      <c r="F172" s="972"/>
      <c r="G172" s="970"/>
      <c r="H172" s="967"/>
      <c r="I172" s="970"/>
      <c r="J172" s="967"/>
      <c r="K172" s="970"/>
      <c r="L172" s="967"/>
      <c r="M172" s="970"/>
      <c r="N172" s="967"/>
      <c r="O172" s="970"/>
      <c r="P172" s="967"/>
      <c r="Q172" s="970"/>
      <c r="R172" s="967"/>
      <c r="S172" s="970"/>
      <c r="T172" s="974" t="s">
        <v>5700</v>
      </c>
      <c r="U172" s="970"/>
      <c r="V172" s="967"/>
      <c r="W172" s="970"/>
      <c r="X172" s="1261"/>
    </row>
    <row r="173" spans="1:24" ht="12.6" hidden="1" customHeight="1" outlineLevel="2">
      <c r="A173" s="1267">
        <v>44391</v>
      </c>
      <c r="B173" s="1163" t="s">
        <v>5698</v>
      </c>
      <c r="C173" s="955" t="s">
        <v>8298</v>
      </c>
      <c r="D173" s="966"/>
      <c r="E173" s="968"/>
      <c r="F173" s="969" t="s">
        <v>5700</v>
      </c>
      <c r="G173" s="970"/>
      <c r="H173" s="967"/>
      <c r="I173" s="970"/>
      <c r="J173" s="967"/>
      <c r="K173" s="970"/>
      <c r="L173" s="967"/>
      <c r="M173" s="970"/>
      <c r="N173" s="967"/>
      <c r="O173" s="970"/>
      <c r="P173" s="967"/>
      <c r="Q173" s="970"/>
      <c r="R173" s="967"/>
      <c r="S173" s="970"/>
      <c r="T173" s="967"/>
      <c r="U173" s="970"/>
      <c r="V173" s="967"/>
      <c r="W173" s="970"/>
      <c r="X173" s="1261"/>
    </row>
    <row r="174" spans="1:24" ht="25.2" hidden="1" customHeight="1" outlineLevel="2">
      <c r="A174" s="1267">
        <v>44391</v>
      </c>
      <c r="B174" s="1163" t="s">
        <v>5698</v>
      </c>
      <c r="C174" s="955" t="s">
        <v>8299</v>
      </c>
      <c r="D174" s="966"/>
      <c r="E174" s="968"/>
      <c r="F174" s="969" t="s">
        <v>5700</v>
      </c>
      <c r="G174" s="970"/>
      <c r="H174" s="967"/>
      <c r="I174" s="970"/>
      <c r="J174" s="967"/>
      <c r="K174" s="970"/>
      <c r="L174" s="967"/>
      <c r="M174" s="970"/>
      <c r="N174" s="967"/>
      <c r="O174" s="970"/>
      <c r="P174" s="967"/>
      <c r="Q174" s="970"/>
      <c r="R174" s="967"/>
      <c r="S174" s="970"/>
      <c r="T174" s="967"/>
      <c r="U174" s="970"/>
      <c r="V174" s="967"/>
      <c r="W174" s="970"/>
      <c r="X174" s="1261"/>
    </row>
    <row r="175" spans="1:24" ht="12.6" hidden="1" customHeight="1" outlineLevel="2">
      <c r="A175" s="1267">
        <v>44391</v>
      </c>
      <c r="B175" s="1163" t="s">
        <v>5698</v>
      </c>
      <c r="C175" s="955" t="s">
        <v>8300</v>
      </c>
      <c r="D175" s="966"/>
      <c r="E175" s="968"/>
      <c r="F175" s="972"/>
      <c r="G175" s="970"/>
      <c r="H175" s="967"/>
      <c r="I175" s="970"/>
      <c r="J175" s="967"/>
      <c r="K175" s="970"/>
      <c r="L175" s="967"/>
      <c r="M175" s="970"/>
      <c r="N175" s="967"/>
      <c r="O175" s="970"/>
      <c r="P175" s="967"/>
      <c r="Q175" s="970"/>
      <c r="R175" s="967"/>
      <c r="S175" s="970"/>
      <c r="T175" s="974" t="s">
        <v>5700</v>
      </c>
      <c r="U175" s="970"/>
      <c r="V175" s="967"/>
      <c r="W175" s="970"/>
      <c r="X175" s="1261"/>
    </row>
    <row r="176" spans="1:24" ht="12.6" hidden="1" customHeight="1" outlineLevel="2">
      <c r="A176" s="1267">
        <v>44391</v>
      </c>
      <c r="B176" s="1163" t="s">
        <v>5698</v>
      </c>
      <c r="C176" s="955" t="s">
        <v>8301</v>
      </c>
      <c r="D176" s="966"/>
      <c r="E176" s="968"/>
      <c r="F176" s="972"/>
      <c r="G176" s="970"/>
      <c r="H176" s="967"/>
      <c r="I176" s="970"/>
      <c r="J176" s="967"/>
      <c r="K176" s="970"/>
      <c r="L176" s="967"/>
      <c r="M176" s="970"/>
      <c r="N176" s="967"/>
      <c r="O176" s="970"/>
      <c r="P176" s="967"/>
      <c r="Q176" s="970"/>
      <c r="R176" s="974" t="s">
        <v>5700</v>
      </c>
      <c r="S176" s="970"/>
      <c r="T176" s="967"/>
      <c r="U176" s="970"/>
      <c r="V176" s="967"/>
      <c r="W176" s="970"/>
      <c r="X176" s="1261"/>
    </row>
    <row r="177" spans="1:26" ht="12.6" hidden="1" customHeight="1" outlineLevel="2">
      <c r="A177" s="1267">
        <v>44391</v>
      </c>
      <c r="B177" s="1163" t="s">
        <v>5698</v>
      </c>
      <c r="C177" s="955" t="s">
        <v>8302</v>
      </c>
      <c r="D177" s="966"/>
      <c r="E177" s="968"/>
      <c r="F177" s="972"/>
      <c r="G177" s="970"/>
      <c r="H177" s="967"/>
      <c r="I177" s="970"/>
      <c r="J177" s="967"/>
      <c r="K177" s="970"/>
      <c r="L177" s="967"/>
      <c r="M177" s="970"/>
      <c r="N177" s="967"/>
      <c r="O177" s="970"/>
      <c r="P177" s="967"/>
      <c r="Q177" s="970"/>
      <c r="R177" s="967"/>
      <c r="S177" s="970"/>
      <c r="T177" s="974" t="s">
        <v>5700</v>
      </c>
      <c r="U177" s="970"/>
      <c r="V177" s="967"/>
      <c r="W177" s="970"/>
      <c r="X177" s="1261"/>
      <c r="Y177" s="967"/>
      <c r="Z177" s="1032"/>
    </row>
    <row r="178" spans="1:26" ht="12.6" hidden="1" customHeight="1" outlineLevel="2">
      <c r="A178" s="1267">
        <v>44391</v>
      </c>
      <c r="B178" s="1163" t="s">
        <v>5698</v>
      </c>
      <c r="C178" s="955" t="s">
        <v>8303</v>
      </c>
      <c r="D178" s="966"/>
      <c r="E178" s="968"/>
      <c r="F178" s="972"/>
      <c r="G178" s="970"/>
      <c r="H178" s="967"/>
      <c r="I178" s="970"/>
      <c r="J178" s="967"/>
      <c r="K178" s="970"/>
      <c r="L178" s="967"/>
      <c r="M178" s="970"/>
      <c r="N178" s="967"/>
      <c r="O178" s="970"/>
      <c r="P178" s="967"/>
      <c r="Q178" s="970"/>
      <c r="R178" s="967"/>
      <c r="S178" s="973" t="s">
        <v>5700</v>
      </c>
      <c r="T178" s="967"/>
      <c r="U178" s="970"/>
      <c r="V178" s="967"/>
      <c r="W178" s="970"/>
      <c r="X178" s="1261"/>
      <c r="Y178" s="967"/>
      <c r="Z178" s="1339" t="s">
        <v>8698</v>
      </c>
    </row>
    <row r="179" spans="1:26" ht="12.6" hidden="1" customHeight="1" outlineLevel="2">
      <c r="A179" s="1267">
        <v>44391</v>
      </c>
      <c r="B179" s="1163" t="s">
        <v>5698</v>
      </c>
      <c r="C179" s="955" t="s">
        <v>8304</v>
      </c>
      <c r="D179" s="966"/>
      <c r="E179" s="968"/>
      <c r="F179" s="969" t="s">
        <v>5700</v>
      </c>
      <c r="G179" s="970"/>
      <c r="H179" s="967"/>
      <c r="I179" s="970"/>
      <c r="J179" s="967"/>
      <c r="K179" s="970"/>
      <c r="L179" s="967"/>
      <c r="M179" s="970"/>
      <c r="N179" s="967"/>
      <c r="O179" s="970"/>
      <c r="P179" s="967"/>
      <c r="Q179" s="970"/>
      <c r="R179" s="967"/>
      <c r="S179" s="970"/>
      <c r="T179" s="967"/>
      <c r="U179" s="970"/>
      <c r="V179" s="967"/>
      <c r="W179" s="970"/>
      <c r="X179" s="1261"/>
      <c r="Y179" s="967"/>
      <c r="Z179" s="1032"/>
    </row>
    <row r="180" spans="1:26" ht="12.6" hidden="1" customHeight="1" outlineLevel="2">
      <c r="A180" s="1267">
        <v>44391</v>
      </c>
      <c r="B180" s="1163" t="s">
        <v>5698</v>
      </c>
      <c r="C180" s="955" t="s">
        <v>8305</v>
      </c>
      <c r="D180" s="966"/>
      <c r="E180" s="968"/>
      <c r="F180" s="972"/>
      <c r="G180" s="970"/>
      <c r="H180" s="967"/>
      <c r="I180" s="970"/>
      <c r="J180" s="967"/>
      <c r="K180" s="970"/>
      <c r="L180" s="967"/>
      <c r="M180" s="970"/>
      <c r="N180" s="967"/>
      <c r="O180" s="970"/>
      <c r="P180" s="967"/>
      <c r="Q180" s="970"/>
      <c r="R180" s="967"/>
      <c r="S180" s="970"/>
      <c r="T180" s="974" t="s">
        <v>5700</v>
      </c>
      <c r="U180" s="970"/>
      <c r="V180" s="967"/>
      <c r="W180" s="970"/>
      <c r="X180" s="1261"/>
      <c r="Y180" s="967"/>
      <c r="Z180" s="1032"/>
    </row>
    <row r="181" spans="1:26" ht="12.6" hidden="1" customHeight="1" outlineLevel="2">
      <c r="A181" s="1267">
        <v>44391</v>
      </c>
      <c r="B181" s="1163" t="s">
        <v>5698</v>
      </c>
      <c r="C181" s="955" t="s">
        <v>8306</v>
      </c>
      <c r="D181" s="975"/>
      <c r="E181" s="977" t="s">
        <v>5700</v>
      </c>
      <c r="F181" s="972"/>
      <c r="G181" s="970"/>
      <c r="H181" s="967"/>
      <c r="I181" s="970"/>
      <c r="J181" s="967"/>
      <c r="K181" s="970"/>
      <c r="L181" s="967"/>
      <c r="M181" s="970"/>
      <c r="N181" s="967"/>
      <c r="O181" s="970"/>
      <c r="P181" s="967"/>
      <c r="Q181" s="970"/>
      <c r="R181" s="967"/>
      <c r="S181" s="970"/>
      <c r="T181" s="974" t="s">
        <v>5700</v>
      </c>
      <c r="U181" s="970"/>
      <c r="V181" s="967"/>
      <c r="W181" s="970"/>
      <c r="X181" s="1261"/>
      <c r="Y181" s="967"/>
      <c r="Z181" s="1032"/>
    </row>
    <row r="182" spans="1:26" ht="12.6" hidden="1" customHeight="1" outlineLevel="2">
      <c r="A182" s="1267">
        <v>44391</v>
      </c>
      <c r="B182" s="1163" t="s">
        <v>5698</v>
      </c>
      <c r="C182" s="955" t="s">
        <v>8307</v>
      </c>
      <c r="D182" s="966"/>
      <c r="E182" s="968"/>
      <c r="F182" s="969" t="s">
        <v>5700</v>
      </c>
      <c r="G182" s="970"/>
      <c r="H182" s="967"/>
      <c r="I182" s="970"/>
      <c r="J182" s="967"/>
      <c r="K182" s="970"/>
      <c r="L182" s="967"/>
      <c r="M182" s="970"/>
      <c r="N182" s="967"/>
      <c r="O182" s="970"/>
      <c r="P182" s="967"/>
      <c r="Q182" s="970"/>
      <c r="R182" s="967"/>
      <c r="S182" s="970"/>
      <c r="T182" s="967"/>
      <c r="U182" s="970"/>
      <c r="V182" s="967"/>
      <c r="W182" s="970"/>
      <c r="X182" s="1261"/>
      <c r="Y182" s="967"/>
      <c r="Z182" s="1032"/>
    </row>
    <row r="183" spans="1:26" ht="12.6" hidden="1" customHeight="1" outlineLevel="2">
      <c r="A183" s="1267">
        <v>44391</v>
      </c>
      <c r="B183" s="1163" t="s">
        <v>5698</v>
      </c>
      <c r="C183" s="955" t="s">
        <v>8308</v>
      </c>
      <c r="D183" s="966"/>
      <c r="E183" s="968"/>
      <c r="F183" s="969"/>
      <c r="G183" s="973" t="s">
        <v>5700</v>
      </c>
      <c r="H183" s="967"/>
      <c r="I183" s="970"/>
      <c r="J183" s="967"/>
      <c r="K183" s="970"/>
      <c r="L183" s="967"/>
      <c r="M183" s="970"/>
      <c r="N183" s="967"/>
      <c r="O183" s="970"/>
      <c r="P183" s="967"/>
      <c r="Q183" s="970"/>
      <c r="R183" s="967"/>
      <c r="S183" s="970"/>
      <c r="T183" s="967"/>
      <c r="U183" s="970"/>
      <c r="V183" s="967"/>
      <c r="W183" s="970"/>
      <c r="X183" s="1261"/>
      <c r="Y183" s="967"/>
      <c r="Z183" s="1032"/>
    </row>
    <row r="184" spans="1:26" ht="12.6" hidden="1" customHeight="1" outlineLevel="2">
      <c r="A184" s="1267">
        <v>44391</v>
      </c>
      <c r="B184" s="1163" t="s">
        <v>5698</v>
      </c>
      <c r="C184" s="955" t="s">
        <v>8309</v>
      </c>
      <c r="D184" s="966"/>
      <c r="E184" s="968"/>
      <c r="F184" s="972"/>
      <c r="G184" s="970"/>
      <c r="H184" s="967"/>
      <c r="I184" s="970"/>
      <c r="J184" s="967"/>
      <c r="K184" s="970"/>
      <c r="L184" s="967"/>
      <c r="M184" s="970"/>
      <c r="N184" s="967"/>
      <c r="O184" s="970"/>
      <c r="P184" s="967"/>
      <c r="Q184" s="970"/>
      <c r="R184" s="967"/>
      <c r="S184" s="970"/>
      <c r="T184" s="974" t="s">
        <v>5700</v>
      </c>
      <c r="U184" s="970"/>
      <c r="V184" s="967"/>
      <c r="W184" s="970"/>
      <c r="X184" s="1261"/>
      <c r="Y184" s="967"/>
      <c r="Z184" s="1032"/>
    </row>
    <row r="185" spans="1:26" ht="12.6" hidden="1" customHeight="1" outlineLevel="2">
      <c r="A185" s="1267">
        <v>44391</v>
      </c>
      <c r="B185" s="1163" t="s">
        <v>5698</v>
      </c>
      <c r="C185" s="955" t="s">
        <v>8310</v>
      </c>
      <c r="D185" s="966"/>
      <c r="E185" s="968"/>
      <c r="F185" s="969" t="s">
        <v>5700</v>
      </c>
      <c r="G185" s="970"/>
      <c r="H185" s="967"/>
      <c r="I185" s="970"/>
      <c r="J185" s="967"/>
      <c r="K185" s="970"/>
      <c r="L185" s="967"/>
      <c r="M185" s="970"/>
      <c r="N185" s="967"/>
      <c r="O185" s="970"/>
      <c r="P185" s="967"/>
      <c r="Q185" s="970"/>
      <c r="R185" s="967"/>
      <c r="S185" s="970"/>
      <c r="T185" s="967"/>
      <c r="U185" s="970"/>
      <c r="V185" s="967"/>
      <c r="W185" s="970"/>
      <c r="X185" s="1261"/>
      <c r="Y185" s="967"/>
      <c r="Z185" s="1032"/>
    </row>
    <row r="186" spans="1:26" ht="12.6" hidden="1" customHeight="1" outlineLevel="2">
      <c r="A186" s="1267">
        <v>44391</v>
      </c>
      <c r="B186" s="1163" t="s">
        <v>5698</v>
      </c>
      <c r="C186" s="955" t="s">
        <v>8311</v>
      </c>
      <c r="D186" s="966"/>
      <c r="E186" s="968"/>
      <c r="F186" s="972"/>
      <c r="G186" s="973" t="s">
        <v>5700</v>
      </c>
      <c r="H186" s="967"/>
      <c r="I186" s="970"/>
      <c r="J186" s="967"/>
      <c r="K186" s="970"/>
      <c r="L186" s="967"/>
      <c r="M186" s="970"/>
      <c r="N186" s="967"/>
      <c r="O186" s="970"/>
      <c r="P186" s="967"/>
      <c r="Q186" s="970"/>
      <c r="R186" s="967"/>
      <c r="S186" s="970"/>
      <c r="T186" s="967"/>
      <c r="U186" s="970"/>
      <c r="V186" s="967"/>
      <c r="W186" s="970"/>
      <c r="X186" s="1261"/>
      <c r="Y186" s="967"/>
      <c r="Z186" s="1032"/>
    </row>
    <row r="187" spans="1:26" ht="12.6" hidden="1" customHeight="1" outlineLevel="2">
      <c r="A187" s="1267">
        <v>44391</v>
      </c>
      <c r="B187" s="1163" t="s">
        <v>5698</v>
      </c>
      <c r="C187" s="955" t="s">
        <v>8312</v>
      </c>
      <c r="D187" s="966"/>
      <c r="E187" s="968"/>
      <c r="F187" s="972"/>
      <c r="G187" s="970"/>
      <c r="H187" s="967"/>
      <c r="I187" s="970"/>
      <c r="J187" s="967"/>
      <c r="K187" s="970"/>
      <c r="L187" s="967"/>
      <c r="M187" s="970"/>
      <c r="N187" s="967"/>
      <c r="O187" s="970"/>
      <c r="P187" s="967"/>
      <c r="Q187" s="970"/>
      <c r="R187" s="967"/>
      <c r="S187" s="970"/>
      <c r="T187" s="974" t="s">
        <v>5700</v>
      </c>
      <c r="U187" s="970"/>
      <c r="V187" s="967"/>
      <c r="W187" s="970"/>
      <c r="X187" s="1261"/>
      <c r="Y187" s="967"/>
      <c r="Z187" s="1032"/>
    </row>
    <row r="188" spans="1:26" ht="12.6" hidden="1" customHeight="1" outlineLevel="2">
      <c r="A188" s="1267">
        <v>44391</v>
      </c>
      <c r="B188" s="1163" t="s">
        <v>8313</v>
      </c>
      <c r="C188" s="955" t="s">
        <v>8314</v>
      </c>
      <c r="D188" s="966"/>
      <c r="E188" s="968"/>
      <c r="F188" s="972"/>
      <c r="G188" s="970"/>
      <c r="H188" s="967"/>
      <c r="I188" s="970"/>
      <c r="J188" s="967"/>
      <c r="K188" s="970"/>
      <c r="L188" s="967"/>
      <c r="M188" s="970"/>
      <c r="N188" s="967"/>
      <c r="O188" s="970"/>
      <c r="P188" s="967"/>
      <c r="Q188" s="970"/>
      <c r="R188" s="967"/>
      <c r="S188" s="970"/>
      <c r="T188" s="974" t="s">
        <v>5700</v>
      </c>
      <c r="U188" s="970"/>
      <c r="V188" s="967"/>
      <c r="W188" s="970"/>
      <c r="X188" s="1261"/>
      <c r="Y188" s="967"/>
      <c r="Z188" s="1032"/>
    </row>
    <row r="189" spans="1:26" ht="12.6" hidden="1" customHeight="1" outlineLevel="2">
      <c r="A189" s="1267">
        <v>44391</v>
      </c>
      <c r="B189" s="1163" t="s">
        <v>5698</v>
      </c>
      <c r="C189" s="955" t="s">
        <v>8315</v>
      </c>
      <c r="D189" s="966"/>
      <c r="E189" s="968"/>
      <c r="F189" s="969" t="s">
        <v>5700</v>
      </c>
      <c r="G189" s="970"/>
      <c r="H189" s="967"/>
      <c r="I189" s="970"/>
      <c r="J189" s="967"/>
      <c r="K189" s="970"/>
      <c r="L189" s="967"/>
      <c r="M189" s="970"/>
      <c r="N189" s="967"/>
      <c r="O189" s="970"/>
      <c r="P189" s="967"/>
      <c r="Q189" s="970"/>
      <c r="R189" s="967"/>
      <c r="S189" s="970"/>
      <c r="T189" s="967"/>
      <c r="U189" s="970"/>
      <c r="V189" s="967"/>
      <c r="W189" s="970"/>
      <c r="X189" s="1261"/>
      <c r="Y189" s="967"/>
      <c r="Z189" s="1032"/>
    </row>
    <row r="190" spans="1:26" ht="12.6" hidden="1" customHeight="1" outlineLevel="2">
      <c r="A190" s="1267">
        <v>44391</v>
      </c>
      <c r="B190" s="1163" t="s">
        <v>5698</v>
      </c>
      <c r="C190" s="955" t="s">
        <v>8316</v>
      </c>
      <c r="D190" s="975"/>
      <c r="E190" s="977" t="s">
        <v>5700</v>
      </c>
      <c r="F190" s="972"/>
      <c r="G190" s="970"/>
      <c r="H190" s="967"/>
      <c r="I190" s="970"/>
      <c r="J190" s="967"/>
      <c r="K190" s="970"/>
      <c r="L190" s="967"/>
      <c r="M190" s="970"/>
      <c r="N190" s="967"/>
      <c r="O190" s="970"/>
      <c r="P190" s="967"/>
      <c r="Q190" s="970"/>
      <c r="R190" s="967"/>
      <c r="S190" s="970"/>
      <c r="T190" s="967"/>
      <c r="U190" s="970"/>
      <c r="V190" s="967"/>
      <c r="W190" s="970"/>
      <c r="X190" s="1261"/>
      <c r="Y190" s="967"/>
      <c r="Z190" s="1032"/>
    </row>
    <row r="191" spans="1:26" ht="12.6" hidden="1" customHeight="1" outlineLevel="2">
      <c r="A191" s="1267">
        <v>44391</v>
      </c>
      <c r="B191" s="1163" t="s">
        <v>5698</v>
      </c>
      <c r="C191" s="955" t="s">
        <v>8317</v>
      </c>
      <c r="D191" s="966"/>
      <c r="E191" s="968"/>
      <c r="F191" s="972"/>
      <c r="G191" s="970"/>
      <c r="H191" s="967"/>
      <c r="I191" s="970"/>
      <c r="J191" s="967"/>
      <c r="K191" s="970"/>
      <c r="L191" s="967"/>
      <c r="M191" s="970"/>
      <c r="N191" s="967"/>
      <c r="O191" s="970"/>
      <c r="P191" s="967"/>
      <c r="Q191" s="970"/>
      <c r="R191" s="974" t="s">
        <v>5700</v>
      </c>
      <c r="S191" s="970"/>
      <c r="T191" s="967"/>
      <c r="U191" s="970"/>
      <c r="V191" s="967"/>
      <c r="W191" s="970"/>
      <c r="X191" s="1261"/>
      <c r="Y191" s="967"/>
      <c r="Z191" s="1032"/>
    </row>
    <row r="192" spans="1:26" ht="12.6" hidden="1" customHeight="1" outlineLevel="2">
      <c r="A192" s="1267">
        <v>44391</v>
      </c>
      <c r="B192" s="1163" t="s">
        <v>5698</v>
      </c>
      <c r="C192" s="955" t="s">
        <v>8318</v>
      </c>
      <c r="D192" s="966"/>
      <c r="E192" s="968"/>
      <c r="F192" s="972"/>
      <c r="G192" s="973" t="s">
        <v>5700</v>
      </c>
      <c r="H192" s="967"/>
      <c r="I192" s="970"/>
      <c r="J192" s="967"/>
      <c r="K192" s="970"/>
      <c r="L192" s="967"/>
      <c r="M192" s="970"/>
      <c r="N192" s="967"/>
      <c r="O192" s="970"/>
      <c r="P192" s="967"/>
      <c r="Q192" s="970"/>
      <c r="R192" s="967"/>
      <c r="S192" s="970"/>
      <c r="T192" s="967"/>
      <c r="U192" s="970"/>
      <c r="V192" s="967"/>
      <c r="W192" s="970"/>
      <c r="X192" s="1261"/>
      <c r="Y192" s="967"/>
      <c r="Z192" s="1032"/>
    </row>
    <row r="193" spans="1:26" ht="25.2" hidden="1" customHeight="1" outlineLevel="2">
      <c r="A193" s="1267">
        <v>44391</v>
      </c>
      <c r="B193" s="1163" t="s">
        <v>5698</v>
      </c>
      <c r="C193" s="955" t="s">
        <v>8319</v>
      </c>
      <c r="D193" s="975"/>
      <c r="E193" s="977" t="s">
        <v>5700</v>
      </c>
      <c r="F193" s="972"/>
      <c r="G193" s="970"/>
      <c r="H193" s="967"/>
      <c r="I193" s="970"/>
      <c r="J193" s="967"/>
      <c r="K193" s="970"/>
      <c r="L193" s="967"/>
      <c r="M193" s="970"/>
      <c r="N193" s="967"/>
      <c r="O193" s="970"/>
      <c r="P193" s="967"/>
      <c r="Q193" s="970"/>
      <c r="R193" s="967"/>
      <c r="S193" s="970"/>
      <c r="T193" s="967"/>
      <c r="U193" s="970"/>
      <c r="V193" s="967"/>
      <c r="W193" s="970"/>
      <c r="X193" s="1261"/>
      <c r="Y193" s="967"/>
      <c r="Z193" s="1032"/>
    </row>
    <row r="194" spans="1:26" ht="12.6" hidden="1" customHeight="1" outlineLevel="1">
      <c r="A194" s="1268">
        <v>44392</v>
      </c>
      <c r="B194" s="1163" t="s">
        <v>5698</v>
      </c>
      <c r="C194" s="955" t="s">
        <v>8320</v>
      </c>
      <c r="D194" s="966"/>
      <c r="E194" s="968"/>
      <c r="F194" s="969" t="s">
        <v>5700</v>
      </c>
      <c r="G194" s="970"/>
      <c r="H194" s="967"/>
      <c r="I194" s="970"/>
      <c r="J194" s="967"/>
      <c r="K194" s="970"/>
      <c r="L194" s="967"/>
      <c r="M194" s="970"/>
      <c r="N194" s="967"/>
      <c r="O194" s="970"/>
      <c r="P194" s="967"/>
      <c r="Q194" s="970"/>
      <c r="R194" s="967"/>
      <c r="S194" s="970"/>
      <c r="T194" s="967"/>
      <c r="U194" s="970"/>
      <c r="V194" s="967"/>
      <c r="W194" s="970"/>
      <c r="X194" s="1261"/>
      <c r="Y194" s="967"/>
      <c r="Z194" s="1032"/>
    </row>
    <row r="195" spans="1:26" ht="12.6" hidden="1" customHeight="1" outlineLevel="2">
      <c r="A195" s="1268">
        <v>44392</v>
      </c>
      <c r="B195" s="1163" t="s">
        <v>5698</v>
      </c>
      <c r="C195" s="955" t="s">
        <v>8321</v>
      </c>
      <c r="D195" s="966"/>
      <c r="E195" s="968"/>
      <c r="F195" s="969" t="s">
        <v>5700</v>
      </c>
      <c r="G195" s="970"/>
      <c r="H195" s="967"/>
      <c r="I195" s="970"/>
      <c r="J195" s="967"/>
      <c r="K195" s="970"/>
      <c r="L195" s="967"/>
      <c r="M195" s="970"/>
      <c r="N195" s="967"/>
      <c r="O195" s="970"/>
      <c r="P195" s="967"/>
      <c r="Q195" s="970"/>
      <c r="R195" s="967"/>
      <c r="S195" s="970"/>
      <c r="T195" s="967"/>
      <c r="U195" s="970"/>
      <c r="V195" s="967"/>
      <c r="W195" s="970"/>
      <c r="X195" s="1261"/>
      <c r="Y195" s="967"/>
      <c r="Z195" s="1032"/>
    </row>
    <row r="196" spans="1:26" ht="12.6" hidden="1" customHeight="1" outlineLevel="2">
      <c r="A196" s="1268">
        <v>44392</v>
      </c>
      <c r="B196" s="1163" t="s">
        <v>3613</v>
      </c>
      <c r="C196" s="955" t="s">
        <v>8322</v>
      </c>
      <c r="D196" s="966"/>
      <c r="E196" s="968"/>
      <c r="F196" s="972"/>
      <c r="G196" s="970"/>
      <c r="H196" s="967"/>
      <c r="I196" s="970"/>
      <c r="J196" s="967"/>
      <c r="K196" s="970"/>
      <c r="L196" s="967"/>
      <c r="M196" s="970"/>
      <c r="N196" s="967"/>
      <c r="O196" s="970"/>
      <c r="P196" s="967"/>
      <c r="Q196" s="970"/>
      <c r="R196" s="967"/>
      <c r="S196" s="970"/>
      <c r="T196" s="967"/>
      <c r="U196" s="970"/>
      <c r="V196" s="967"/>
      <c r="W196" s="970"/>
      <c r="X196" s="1261"/>
      <c r="Y196" s="967"/>
      <c r="Z196" s="1032"/>
    </row>
    <row r="197" spans="1:26" ht="12.6" hidden="1" customHeight="1" outlineLevel="2">
      <c r="A197" s="1268">
        <v>44392</v>
      </c>
      <c r="B197" s="1163" t="s">
        <v>5698</v>
      </c>
      <c r="C197" s="955" t="s">
        <v>8323</v>
      </c>
      <c r="D197" s="966"/>
      <c r="E197" s="968"/>
      <c r="F197" s="972"/>
      <c r="G197" s="970"/>
      <c r="H197" s="967"/>
      <c r="I197" s="970"/>
      <c r="J197" s="967"/>
      <c r="K197" s="970"/>
      <c r="L197" s="967"/>
      <c r="M197" s="970"/>
      <c r="N197" s="967"/>
      <c r="O197" s="970"/>
      <c r="P197" s="967"/>
      <c r="Q197" s="970"/>
      <c r="R197" s="967"/>
      <c r="S197" s="970"/>
      <c r="T197" s="974" t="s">
        <v>5700</v>
      </c>
      <c r="U197" s="970"/>
      <c r="V197" s="967"/>
      <c r="W197" s="970"/>
      <c r="X197" s="1261"/>
      <c r="Y197" s="967"/>
      <c r="Z197" s="1032" t="s">
        <v>6347</v>
      </c>
    </row>
    <row r="198" spans="1:26" ht="12.6" hidden="1" customHeight="1" outlineLevel="2">
      <c r="A198" s="1268">
        <v>44392</v>
      </c>
      <c r="B198" s="1163" t="s">
        <v>5698</v>
      </c>
      <c r="C198" s="955" t="s">
        <v>8324</v>
      </c>
      <c r="D198" s="975"/>
      <c r="E198" s="977" t="s">
        <v>5700</v>
      </c>
      <c r="F198" s="972"/>
      <c r="G198" s="970"/>
      <c r="H198" s="967"/>
      <c r="I198" s="970"/>
      <c r="J198" s="967"/>
      <c r="K198" s="970"/>
      <c r="L198" s="967"/>
      <c r="M198" s="970"/>
      <c r="N198" s="967"/>
      <c r="O198" s="970"/>
      <c r="P198" s="967"/>
      <c r="Q198" s="970"/>
      <c r="R198" s="967"/>
      <c r="S198" s="970"/>
      <c r="T198" s="967"/>
      <c r="U198" s="970"/>
      <c r="V198" s="967"/>
      <c r="W198" s="970"/>
      <c r="X198" s="1261"/>
      <c r="Y198" s="967"/>
      <c r="Z198" s="1032"/>
    </row>
    <row r="199" spans="1:26" ht="12.6" hidden="1" customHeight="1" outlineLevel="2">
      <c r="A199" s="1268">
        <v>44392</v>
      </c>
      <c r="B199" s="1163" t="s">
        <v>5698</v>
      </c>
      <c r="C199" s="955" t="s">
        <v>8325</v>
      </c>
      <c r="D199" s="966"/>
      <c r="E199" s="968"/>
      <c r="F199" s="972"/>
      <c r="G199" s="970"/>
      <c r="H199" s="967"/>
      <c r="I199" s="970"/>
      <c r="J199" s="967"/>
      <c r="K199" s="970"/>
      <c r="L199" s="967"/>
      <c r="M199" s="970"/>
      <c r="N199" s="967"/>
      <c r="O199" s="970"/>
      <c r="P199" s="967"/>
      <c r="Q199" s="970"/>
      <c r="R199" s="974" t="s">
        <v>5700</v>
      </c>
      <c r="S199" s="970"/>
      <c r="T199" s="967"/>
      <c r="U199" s="970"/>
      <c r="V199" s="967"/>
      <c r="W199" s="970"/>
      <c r="X199" s="1261"/>
      <c r="Y199" s="967"/>
      <c r="Z199" s="1032"/>
    </row>
    <row r="200" spans="1:26" ht="12.6" hidden="1" customHeight="1" outlineLevel="2">
      <c r="A200" s="1268">
        <v>44392</v>
      </c>
      <c r="B200" s="1163" t="s">
        <v>5698</v>
      </c>
      <c r="C200" s="955" t="s">
        <v>8320</v>
      </c>
      <c r="D200" s="966"/>
      <c r="E200" s="968"/>
      <c r="F200" s="972"/>
      <c r="G200" s="970"/>
      <c r="H200" s="967"/>
      <c r="I200" s="970"/>
      <c r="J200" s="967"/>
      <c r="K200" s="970"/>
      <c r="L200" s="967"/>
      <c r="M200" s="970"/>
      <c r="N200" s="967"/>
      <c r="O200" s="973" t="s">
        <v>5700</v>
      </c>
      <c r="P200" s="967"/>
      <c r="Q200" s="970"/>
      <c r="R200" s="967"/>
      <c r="S200" s="970"/>
      <c r="T200" s="967"/>
      <c r="U200" s="970"/>
      <c r="V200" s="967"/>
      <c r="W200" s="970"/>
      <c r="X200" s="1261"/>
      <c r="Y200" s="967"/>
      <c r="Z200" s="1032"/>
    </row>
    <row r="201" spans="1:26" ht="12.6" hidden="1" customHeight="1" outlineLevel="2">
      <c r="A201" s="1268">
        <v>44392</v>
      </c>
      <c r="B201" s="1163" t="s">
        <v>5698</v>
      </c>
      <c r="C201" s="955" t="s">
        <v>8326</v>
      </c>
      <c r="D201" s="975"/>
      <c r="E201" s="977" t="s">
        <v>5700</v>
      </c>
      <c r="F201" s="972"/>
      <c r="G201" s="970"/>
      <c r="H201" s="967"/>
      <c r="I201" s="970"/>
      <c r="J201" s="967"/>
      <c r="K201" s="970"/>
      <c r="L201" s="967"/>
      <c r="M201" s="970"/>
      <c r="N201" s="967"/>
      <c r="O201" s="970"/>
      <c r="P201" s="967"/>
      <c r="Q201" s="970"/>
      <c r="R201" s="967"/>
      <c r="S201" s="970"/>
      <c r="T201" s="967"/>
      <c r="U201" s="970"/>
      <c r="V201" s="967"/>
      <c r="W201" s="970"/>
      <c r="X201" s="1261"/>
      <c r="Y201" s="967"/>
      <c r="Z201" s="1032"/>
    </row>
    <row r="202" spans="1:26" ht="25.2" hidden="1" customHeight="1" outlineLevel="2">
      <c r="A202" s="1268">
        <v>44392</v>
      </c>
      <c r="B202" s="1163" t="s">
        <v>5698</v>
      </c>
      <c r="C202" s="955" t="s">
        <v>8327</v>
      </c>
      <c r="D202" s="966"/>
      <c r="E202" s="968"/>
      <c r="F202" s="969" t="s">
        <v>5700</v>
      </c>
      <c r="G202" s="970"/>
      <c r="H202" s="967"/>
      <c r="I202" s="970"/>
      <c r="J202" s="967"/>
      <c r="K202" s="970"/>
      <c r="L202" s="967"/>
      <c r="M202" s="970"/>
      <c r="N202" s="967"/>
      <c r="O202" s="973" t="s">
        <v>5700</v>
      </c>
      <c r="P202" s="967"/>
      <c r="Q202" s="970"/>
      <c r="R202" s="967"/>
      <c r="S202" s="970"/>
      <c r="T202" s="967"/>
      <c r="U202" s="970"/>
      <c r="V202" s="967"/>
      <c r="W202" s="970"/>
      <c r="X202" s="1261"/>
      <c r="Y202" s="967"/>
      <c r="Z202" s="1032"/>
    </row>
    <row r="203" spans="1:26" ht="25.2" hidden="1" customHeight="1" outlineLevel="2">
      <c r="A203" s="1268">
        <v>44392</v>
      </c>
      <c r="B203" s="1163" t="s">
        <v>5698</v>
      </c>
      <c r="C203" s="955" t="s">
        <v>8328</v>
      </c>
      <c r="D203" s="966"/>
      <c r="E203" s="968"/>
      <c r="F203" s="969" t="s">
        <v>5700</v>
      </c>
      <c r="G203" s="970"/>
      <c r="H203" s="967"/>
      <c r="I203" s="970"/>
      <c r="J203" s="967"/>
      <c r="K203" s="970"/>
      <c r="L203" s="967"/>
      <c r="M203" s="970"/>
      <c r="N203" s="967"/>
      <c r="O203" s="970"/>
      <c r="P203" s="967"/>
      <c r="Q203" s="970"/>
      <c r="R203" s="967"/>
      <c r="S203" s="970"/>
      <c r="T203" s="974" t="s">
        <v>5700</v>
      </c>
      <c r="U203" s="970"/>
      <c r="V203" s="967"/>
      <c r="W203" s="970"/>
      <c r="X203" s="1261"/>
      <c r="Y203" s="967"/>
      <c r="Z203" s="1032"/>
    </row>
    <row r="204" spans="1:26" ht="12.6" hidden="1" customHeight="1" outlineLevel="2">
      <c r="A204" s="1268">
        <v>44392</v>
      </c>
      <c r="B204" s="1163" t="s">
        <v>5698</v>
      </c>
      <c r="C204" s="955" t="s">
        <v>8329</v>
      </c>
      <c r="D204" s="966"/>
      <c r="E204" s="968"/>
      <c r="F204" s="972"/>
      <c r="G204" s="970"/>
      <c r="H204" s="967"/>
      <c r="I204" s="970"/>
      <c r="J204" s="967"/>
      <c r="K204" s="970"/>
      <c r="L204" s="967"/>
      <c r="M204" s="970"/>
      <c r="N204" s="967"/>
      <c r="O204" s="970"/>
      <c r="P204" s="967"/>
      <c r="Q204" s="970"/>
      <c r="R204" s="967"/>
      <c r="S204" s="970"/>
      <c r="T204" s="974" t="s">
        <v>5700</v>
      </c>
      <c r="U204" s="970"/>
      <c r="V204" s="967"/>
      <c r="W204" s="970"/>
      <c r="X204" s="1261"/>
      <c r="Y204" s="967"/>
      <c r="Z204" s="1032"/>
    </row>
    <row r="205" spans="1:26" ht="12.6" hidden="1" customHeight="1" outlineLevel="2">
      <c r="A205" s="1268">
        <v>44392</v>
      </c>
      <c r="B205" s="1163" t="s">
        <v>5698</v>
      </c>
      <c r="C205" s="955" t="s">
        <v>8330</v>
      </c>
      <c r="D205" s="975"/>
      <c r="E205" s="977" t="s">
        <v>5700</v>
      </c>
      <c r="F205" s="972"/>
      <c r="G205" s="970"/>
      <c r="H205" s="967"/>
      <c r="I205" s="970"/>
      <c r="J205" s="967"/>
      <c r="K205" s="970"/>
      <c r="L205" s="967"/>
      <c r="M205" s="970"/>
      <c r="N205" s="967"/>
      <c r="O205" s="970"/>
      <c r="P205" s="967"/>
      <c r="Q205" s="970"/>
      <c r="R205" s="967"/>
      <c r="S205" s="970"/>
      <c r="T205" s="967"/>
      <c r="U205" s="970"/>
      <c r="V205" s="967"/>
      <c r="W205" s="970"/>
      <c r="X205" s="1261"/>
      <c r="Y205" s="967"/>
      <c r="Z205" s="1032"/>
    </row>
    <row r="206" spans="1:26" ht="12.6" hidden="1" customHeight="1" outlineLevel="2">
      <c r="A206" s="1268">
        <v>44392</v>
      </c>
      <c r="B206" s="1163" t="s">
        <v>5698</v>
      </c>
      <c r="C206" s="955" t="s">
        <v>8331</v>
      </c>
      <c r="D206" s="966"/>
      <c r="E206" s="968"/>
      <c r="F206" s="972"/>
      <c r="G206" s="970"/>
      <c r="H206" s="967"/>
      <c r="I206" s="970"/>
      <c r="J206" s="967"/>
      <c r="K206" s="970"/>
      <c r="L206" s="967"/>
      <c r="M206" s="970"/>
      <c r="N206" s="967"/>
      <c r="O206" s="970"/>
      <c r="P206" s="967"/>
      <c r="Q206" s="970"/>
      <c r="R206" s="967"/>
      <c r="S206" s="970"/>
      <c r="T206" s="974" t="s">
        <v>5700</v>
      </c>
      <c r="U206" s="970"/>
      <c r="V206" s="967"/>
      <c r="W206" s="970"/>
      <c r="X206" s="1261"/>
      <c r="Y206" s="967"/>
      <c r="Z206" s="1032"/>
    </row>
    <row r="207" spans="1:26" ht="12.6" hidden="1" customHeight="1" outlineLevel="2">
      <c r="A207" s="1268">
        <v>44392</v>
      </c>
      <c r="B207" s="1163" t="s">
        <v>5698</v>
      </c>
      <c r="C207" s="955" t="s">
        <v>8332</v>
      </c>
      <c r="D207" s="966"/>
      <c r="E207" s="968"/>
      <c r="F207" s="972"/>
      <c r="G207" s="970"/>
      <c r="H207" s="967"/>
      <c r="I207" s="970"/>
      <c r="J207" s="967"/>
      <c r="K207" s="970"/>
      <c r="L207" s="967"/>
      <c r="M207" s="970"/>
      <c r="N207" s="967"/>
      <c r="O207" s="970"/>
      <c r="P207" s="967"/>
      <c r="Q207" s="970"/>
      <c r="R207" s="974" t="s">
        <v>5700</v>
      </c>
      <c r="S207" s="970"/>
      <c r="T207" s="967"/>
      <c r="U207" s="970"/>
      <c r="V207" s="967"/>
      <c r="W207" s="970"/>
      <c r="X207" s="1261"/>
      <c r="Y207" s="967"/>
      <c r="Z207" s="1032"/>
    </row>
    <row r="208" spans="1:26" ht="12.6" hidden="1" customHeight="1" outlineLevel="2">
      <c r="A208" s="1268">
        <v>44392</v>
      </c>
      <c r="B208" s="1163" t="s">
        <v>5698</v>
      </c>
      <c r="C208" s="955" t="s">
        <v>8333</v>
      </c>
      <c r="D208" s="966"/>
      <c r="E208" s="968"/>
      <c r="F208" s="972"/>
      <c r="G208" s="970"/>
      <c r="H208" s="967"/>
      <c r="I208" s="970"/>
      <c r="J208" s="967"/>
      <c r="K208" s="970"/>
      <c r="L208" s="967"/>
      <c r="M208" s="970"/>
      <c r="N208" s="967"/>
      <c r="O208" s="970"/>
      <c r="P208" s="974" t="s">
        <v>5700</v>
      </c>
      <c r="Q208" s="970"/>
      <c r="R208" s="967"/>
      <c r="S208" s="970"/>
      <c r="T208" s="967"/>
      <c r="U208" s="970"/>
      <c r="V208" s="967"/>
      <c r="W208" s="970"/>
      <c r="X208" s="1261"/>
      <c r="Y208" s="967"/>
      <c r="Z208" s="1032"/>
    </row>
    <row r="209" spans="1:24" ht="12.6" hidden="1" customHeight="1" outlineLevel="2">
      <c r="A209" s="1268">
        <v>44392</v>
      </c>
      <c r="B209" s="1163" t="s">
        <v>5698</v>
      </c>
      <c r="C209" s="955" t="s">
        <v>8334</v>
      </c>
      <c r="D209" s="966"/>
      <c r="E209" s="968"/>
      <c r="F209" s="972"/>
      <c r="G209" s="973" t="s">
        <v>5700</v>
      </c>
      <c r="H209" s="967"/>
      <c r="I209" s="973" t="s">
        <v>5700</v>
      </c>
      <c r="J209" s="967"/>
      <c r="K209" s="970"/>
      <c r="L209" s="967"/>
      <c r="M209" s="970"/>
      <c r="N209" s="967"/>
      <c r="O209" s="970"/>
      <c r="P209" s="967"/>
      <c r="Q209" s="970"/>
      <c r="R209" s="967"/>
      <c r="S209" s="970"/>
      <c r="T209" s="967"/>
      <c r="U209" s="970"/>
      <c r="V209" s="967"/>
      <c r="W209" s="970"/>
      <c r="X209" s="1261"/>
    </row>
    <row r="210" spans="1:24" ht="12.6" hidden="1" customHeight="1" outlineLevel="2">
      <c r="A210" s="1268">
        <v>44392</v>
      </c>
      <c r="B210" s="1163" t="s">
        <v>5698</v>
      </c>
      <c r="C210" s="955" t="s">
        <v>8335</v>
      </c>
      <c r="D210" s="966"/>
      <c r="E210" s="968"/>
      <c r="F210" s="972"/>
      <c r="G210" s="970"/>
      <c r="H210" s="967"/>
      <c r="I210" s="970"/>
      <c r="J210" s="967"/>
      <c r="K210" s="973" t="s">
        <v>5700</v>
      </c>
      <c r="L210" s="967"/>
      <c r="M210" s="970"/>
      <c r="N210" s="967"/>
      <c r="O210" s="973" t="s">
        <v>5700</v>
      </c>
      <c r="P210" s="967"/>
      <c r="Q210" s="970"/>
      <c r="R210" s="967"/>
      <c r="S210" s="970"/>
      <c r="T210" s="967"/>
      <c r="U210" s="970"/>
      <c r="V210" s="967"/>
      <c r="W210" s="970"/>
      <c r="X210" s="1261"/>
    </row>
    <row r="211" spans="1:24" ht="12.6" hidden="1" customHeight="1" outlineLevel="2">
      <c r="A211" s="1268">
        <v>44392</v>
      </c>
      <c r="B211" s="1163" t="s">
        <v>3470</v>
      </c>
      <c r="C211" s="395" t="s">
        <v>8336</v>
      </c>
      <c r="D211" s="966"/>
      <c r="E211" s="968"/>
      <c r="F211" s="972"/>
      <c r="G211" s="970"/>
      <c r="H211" s="967"/>
      <c r="I211" s="970"/>
      <c r="J211" s="967"/>
      <c r="K211" s="970"/>
      <c r="L211" s="967"/>
      <c r="M211" s="970"/>
      <c r="N211" s="967"/>
      <c r="O211" s="970"/>
      <c r="P211" s="967"/>
      <c r="Q211" s="970"/>
      <c r="R211" s="967"/>
      <c r="S211" s="970"/>
      <c r="T211" s="974" t="s">
        <v>5700</v>
      </c>
      <c r="U211" s="970"/>
      <c r="V211" s="967"/>
      <c r="W211" s="970"/>
      <c r="X211" s="1261"/>
    </row>
    <row r="212" spans="1:24" ht="25.2" hidden="1" customHeight="1" outlineLevel="2">
      <c r="A212" s="1268">
        <v>44392</v>
      </c>
      <c r="B212" s="1163" t="s">
        <v>5739</v>
      </c>
      <c r="C212" s="955" t="s">
        <v>8337</v>
      </c>
      <c r="D212" s="966"/>
      <c r="E212" s="968"/>
      <c r="F212" s="972"/>
      <c r="G212" s="970"/>
      <c r="H212" s="967"/>
      <c r="I212" s="970"/>
      <c r="J212" s="967"/>
      <c r="K212" s="970"/>
      <c r="L212" s="967"/>
      <c r="M212" s="970"/>
      <c r="N212" s="967"/>
      <c r="O212" s="970"/>
      <c r="P212" s="967"/>
      <c r="Q212" s="970"/>
      <c r="R212" s="974" t="s">
        <v>5700</v>
      </c>
      <c r="S212" s="970"/>
      <c r="T212" s="967"/>
      <c r="U212" s="970"/>
      <c r="V212" s="967"/>
      <c r="W212" s="970"/>
      <c r="X212" s="1261"/>
    </row>
    <row r="213" spans="1:24" ht="12.6" hidden="1" customHeight="1" outlineLevel="2">
      <c r="A213" s="1268">
        <v>44392</v>
      </c>
      <c r="B213" s="1163" t="s">
        <v>3613</v>
      </c>
      <c r="C213" s="955" t="s">
        <v>8338</v>
      </c>
      <c r="D213" s="966"/>
      <c r="E213" s="968"/>
      <c r="F213" s="972"/>
      <c r="G213" s="970"/>
      <c r="H213" s="967"/>
      <c r="I213" s="970"/>
      <c r="J213" s="967"/>
      <c r="K213" s="970"/>
      <c r="L213" s="967"/>
      <c r="M213" s="970"/>
      <c r="N213" s="967"/>
      <c r="O213" s="970"/>
      <c r="P213" s="967"/>
      <c r="Q213" s="973" t="s">
        <v>5700</v>
      </c>
      <c r="R213" s="967"/>
      <c r="S213" s="970"/>
      <c r="T213" s="967"/>
      <c r="U213" s="970"/>
      <c r="V213" s="967"/>
      <c r="W213" s="970"/>
      <c r="X213" s="1261"/>
    </row>
    <row r="214" spans="1:24" ht="12.6" hidden="1" customHeight="1" outlineLevel="1">
      <c r="A214" s="996">
        <v>44393</v>
      </c>
      <c r="B214" s="1163" t="s">
        <v>5698</v>
      </c>
      <c r="C214" s="955" t="s">
        <v>7195</v>
      </c>
      <c r="D214" s="966"/>
      <c r="E214" s="968"/>
      <c r="F214" s="972"/>
      <c r="G214" s="970"/>
      <c r="H214" s="967"/>
      <c r="I214" s="970"/>
      <c r="J214" s="967"/>
      <c r="K214" s="970"/>
      <c r="L214" s="967"/>
      <c r="M214" s="970"/>
      <c r="N214" s="967"/>
      <c r="O214" s="973" t="s">
        <v>5700</v>
      </c>
      <c r="P214" s="967"/>
      <c r="Q214" s="970"/>
      <c r="R214" s="967"/>
      <c r="S214" s="970"/>
      <c r="T214" s="967"/>
      <c r="U214" s="970"/>
      <c r="V214" s="967"/>
      <c r="W214" s="970"/>
      <c r="X214" s="1261"/>
    </row>
    <row r="215" spans="1:24" ht="12.6" hidden="1" customHeight="1" outlineLevel="2">
      <c r="A215" s="996">
        <v>44393</v>
      </c>
      <c r="B215" s="1163" t="s">
        <v>5698</v>
      </c>
      <c r="C215" s="955" t="s">
        <v>8339</v>
      </c>
      <c r="D215" s="966"/>
      <c r="E215" s="968"/>
      <c r="F215" s="969" t="s">
        <v>5700</v>
      </c>
      <c r="G215" s="970"/>
      <c r="H215" s="967"/>
      <c r="I215" s="970"/>
      <c r="J215" s="967"/>
      <c r="K215" s="970"/>
      <c r="L215" s="967"/>
      <c r="M215" s="970"/>
      <c r="N215" s="967"/>
      <c r="O215" s="970"/>
      <c r="P215" s="967"/>
      <c r="Q215" s="970"/>
      <c r="R215" s="967"/>
      <c r="S215" s="970"/>
      <c r="T215" s="967"/>
      <c r="U215" s="970"/>
      <c r="V215" s="967"/>
      <c r="W215" s="970"/>
      <c r="X215" s="1261"/>
    </row>
    <row r="216" spans="1:24" ht="12.6" hidden="1" customHeight="1" outlineLevel="2">
      <c r="A216" s="996">
        <v>44393</v>
      </c>
      <c r="B216" s="1163" t="s">
        <v>8340</v>
      </c>
      <c r="C216" s="955" t="s">
        <v>8341</v>
      </c>
      <c r="D216" s="975"/>
      <c r="E216" s="977" t="s">
        <v>5700</v>
      </c>
      <c r="F216" s="972"/>
      <c r="G216" s="970"/>
      <c r="H216" s="967"/>
      <c r="I216" s="970"/>
      <c r="J216" s="967"/>
      <c r="K216" s="970"/>
      <c r="L216" s="967"/>
      <c r="M216" s="970"/>
      <c r="N216" s="967"/>
      <c r="O216" s="970"/>
      <c r="P216" s="967"/>
      <c r="Q216" s="970"/>
      <c r="R216" s="967"/>
      <c r="S216" s="970"/>
      <c r="T216" s="967"/>
      <c r="U216" s="970"/>
      <c r="V216" s="967"/>
      <c r="W216" s="973" t="s">
        <v>5700</v>
      </c>
      <c r="X216" s="1262"/>
    </row>
    <row r="217" spans="1:24" ht="25.2" hidden="1" customHeight="1" outlineLevel="2">
      <c r="A217" s="996">
        <v>44393</v>
      </c>
      <c r="B217" s="1163" t="s">
        <v>5698</v>
      </c>
      <c r="C217" s="955" t="s">
        <v>8342</v>
      </c>
      <c r="D217" s="966"/>
      <c r="E217" s="968"/>
      <c r="F217" s="972"/>
      <c r="G217" s="970"/>
      <c r="H217" s="967"/>
      <c r="I217" s="970"/>
      <c r="J217" s="967"/>
      <c r="K217" s="970"/>
      <c r="L217" s="967"/>
      <c r="M217" s="970"/>
      <c r="N217" s="974" t="s">
        <v>5700</v>
      </c>
      <c r="O217" s="970"/>
      <c r="P217" s="967"/>
      <c r="Q217" s="970"/>
      <c r="R217" s="967"/>
      <c r="S217" s="970"/>
      <c r="T217" s="967"/>
      <c r="U217" s="970"/>
      <c r="V217" s="967"/>
      <c r="W217" s="970"/>
      <c r="X217" s="1261"/>
    </row>
    <row r="218" spans="1:24" ht="12.6" hidden="1" customHeight="1" outlineLevel="2">
      <c r="A218" s="996">
        <v>44393</v>
      </c>
      <c r="B218" s="1163" t="s">
        <v>5698</v>
      </c>
      <c r="C218" s="955" t="s">
        <v>8343</v>
      </c>
      <c r="D218" s="966"/>
      <c r="E218" s="968"/>
      <c r="F218" s="972"/>
      <c r="G218" s="970"/>
      <c r="H218" s="967"/>
      <c r="I218" s="970"/>
      <c r="J218" s="967"/>
      <c r="K218" s="970"/>
      <c r="L218" s="967"/>
      <c r="M218" s="970"/>
      <c r="N218" s="967"/>
      <c r="O218" s="970"/>
      <c r="P218" s="967"/>
      <c r="Q218" s="970"/>
      <c r="R218" s="974" t="s">
        <v>5700</v>
      </c>
      <c r="S218" s="970"/>
      <c r="T218" s="967"/>
      <c r="U218" s="970"/>
      <c r="V218" s="967"/>
      <c r="W218" s="970"/>
      <c r="X218" s="1261"/>
    </row>
    <row r="219" spans="1:24" ht="12.6" hidden="1" customHeight="1" outlineLevel="2">
      <c r="A219" s="996">
        <v>44393</v>
      </c>
      <c r="B219" s="1163" t="s">
        <v>5698</v>
      </c>
      <c r="C219" s="955" t="s">
        <v>8344</v>
      </c>
      <c r="D219" s="966"/>
      <c r="E219" s="968"/>
      <c r="F219" s="972"/>
      <c r="G219" s="970"/>
      <c r="H219" s="967"/>
      <c r="I219" s="970"/>
      <c r="J219" s="967"/>
      <c r="K219" s="970"/>
      <c r="L219" s="967"/>
      <c r="M219" s="970"/>
      <c r="N219" s="967"/>
      <c r="O219" s="973" t="s">
        <v>5700</v>
      </c>
      <c r="P219" s="967"/>
      <c r="Q219" s="970"/>
      <c r="R219" s="967"/>
      <c r="S219" s="970"/>
      <c r="T219" s="967"/>
      <c r="U219" s="970"/>
      <c r="V219" s="967"/>
      <c r="W219" s="970"/>
      <c r="X219" s="1261"/>
    </row>
    <row r="220" spans="1:24" ht="12.6" hidden="1" customHeight="1" outlineLevel="2">
      <c r="A220" s="996">
        <v>44393</v>
      </c>
      <c r="B220" s="1163" t="s">
        <v>5706</v>
      </c>
      <c r="C220" s="955" t="s">
        <v>8345</v>
      </c>
      <c r="D220" s="966"/>
      <c r="E220" s="968"/>
      <c r="F220" s="972"/>
      <c r="G220" s="970"/>
      <c r="H220" s="967"/>
      <c r="I220" s="970"/>
      <c r="J220" s="967"/>
      <c r="K220" s="970"/>
      <c r="L220" s="967"/>
      <c r="M220" s="970"/>
      <c r="N220" s="967"/>
      <c r="O220" s="970"/>
      <c r="P220" s="967"/>
      <c r="Q220" s="970"/>
      <c r="R220" s="967"/>
      <c r="S220" s="970"/>
      <c r="T220" s="974" t="s">
        <v>5700</v>
      </c>
      <c r="U220" s="970"/>
      <c r="V220" s="967"/>
      <c r="W220" s="970"/>
      <c r="X220" s="1261"/>
    </row>
    <row r="221" spans="1:24" ht="12.6" hidden="1" customHeight="1" outlineLevel="2">
      <c r="A221" s="996">
        <v>44393</v>
      </c>
      <c r="B221" s="1163" t="s">
        <v>5698</v>
      </c>
      <c r="C221" s="955" t="s">
        <v>8346</v>
      </c>
      <c r="D221" s="966"/>
      <c r="E221" s="968"/>
      <c r="F221" s="972"/>
      <c r="G221" s="970"/>
      <c r="H221" s="967"/>
      <c r="I221" s="970"/>
      <c r="J221" s="967"/>
      <c r="K221" s="970"/>
      <c r="L221" s="967"/>
      <c r="M221" s="970"/>
      <c r="N221" s="967"/>
      <c r="O221" s="970"/>
      <c r="P221" s="967"/>
      <c r="Q221" s="970"/>
      <c r="R221" s="967"/>
      <c r="S221" s="970"/>
      <c r="T221" s="974" t="s">
        <v>5700</v>
      </c>
      <c r="U221" s="970"/>
      <c r="V221" s="967"/>
      <c r="W221" s="970"/>
      <c r="X221" s="1261"/>
    </row>
    <row r="222" spans="1:24" ht="12.6" hidden="1" customHeight="1" outlineLevel="2">
      <c r="A222" s="996">
        <v>44393</v>
      </c>
      <c r="B222" s="1163" t="s">
        <v>8347</v>
      </c>
      <c r="C222" s="955" t="s">
        <v>8348</v>
      </c>
      <c r="D222" s="966"/>
      <c r="E222" s="968"/>
      <c r="F222" s="972"/>
      <c r="G222" s="970"/>
      <c r="H222" s="967"/>
      <c r="I222" s="970"/>
      <c r="J222" s="967"/>
      <c r="K222" s="970"/>
      <c r="L222" s="967"/>
      <c r="M222" s="970"/>
      <c r="N222" s="967"/>
      <c r="O222" s="970"/>
      <c r="P222" s="967"/>
      <c r="Q222" s="970"/>
      <c r="R222" s="967"/>
      <c r="S222" s="970"/>
      <c r="T222" s="974" t="s">
        <v>5700</v>
      </c>
      <c r="U222" s="970"/>
      <c r="V222" s="967"/>
      <c r="W222" s="970"/>
      <c r="X222" s="1261"/>
    </row>
    <row r="223" spans="1:24" ht="25.2" hidden="1" customHeight="1" outlineLevel="2">
      <c r="A223" s="996">
        <v>44393</v>
      </c>
      <c r="B223" s="1163" t="s">
        <v>8349</v>
      </c>
      <c r="C223" s="955" t="s">
        <v>8350</v>
      </c>
      <c r="D223" s="975"/>
      <c r="E223" s="977" t="s">
        <v>5700</v>
      </c>
      <c r="F223" s="972"/>
      <c r="G223" s="970"/>
      <c r="H223" s="967"/>
      <c r="I223" s="970"/>
      <c r="J223" s="967"/>
      <c r="K223" s="970"/>
      <c r="L223" s="967"/>
      <c r="M223" s="970"/>
      <c r="N223" s="967"/>
      <c r="O223" s="970"/>
      <c r="P223" s="967"/>
      <c r="Q223" s="970"/>
      <c r="R223" s="967"/>
      <c r="S223" s="970"/>
      <c r="T223" s="967"/>
      <c r="U223" s="970"/>
      <c r="V223" s="967"/>
      <c r="W223" s="970"/>
      <c r="X223" s="1261"/>
    </row>
    <row r="224" spans="1:24" ht="25.2" hidden="1" customHeight="1" outlineLevel="2">
      <c r="A224" s="996">
        <v>44393</v>
      </c>
      <c r="B224" s="1163" t="s">
        <v>5698</v>
      </c>
      <c r="C224" s="955" t="s">
        <v>8351</v>
      </c>
      <c r="D224" s="966"/>
      <c r="E224" s="968"/>
      <c r="F224" s="972"/>
      <c r="G224" s="970"/>
      <c r="H224" s="967"/>
      <c r="I224" s="970"/>
      <c r="J224" s="967"/>
      <c r="K224" s="970"/>
      <c r="L224" s="967"/>
      <c r="M224" s="970"/>
      <c r="N224" s="967"/>
      <c r="O224" s="970"/>
      <c r="P224" s="967"/>
      <c r="Q224" s="970"/>
      <c r="R224" s="967"/>
      <c r="S224" s="970"/>
      <c r="T224" s="974" t="s">
        <v>5700</v>
      </c>
      <c r="U224" s="970"/>
      <c r="V224" s="967"/>
      <c r="W224" s="970"/>
      <c r="X224" s="1261"/>
    </row>
    <row r="225" spans="1:26" ht="12.6" hidden="1" customHeight="1" outlineLevel="2">
      <c r="A225" s="996">
        <v>44393</v>
      </c>
      <c r="B225" s="1163" t="s">
        <v>5698</v>
      </c>
      <c r="C225" s="955" t="s">
        <v>8352</v>
      </c>
      <c r="D225" s="966"/>
      <c r="E225" s="968"/>
      <c r="F225" s="972"/>
      <c r="G225" s="970"/>
      <c r="H225" s="967"/>
      <c r="I225" s="970"/>
      <c r="J225" s="967"/>
      <c r="K225" s="970"/>
      <c r="L225" s="967"/>
      <c r="M225" s="970"/>
      <c r="N225" s="967"/>
      <c r="O225" s="970"/>
      <c r="P225" s="967"/>
      <c r="Q225" s="970"/>
      <c r="R225" s="967"/>
      <c r="S225" s="970"/>
      <c r="T225" s="974" t="s">
        <v>5700</v>
      </c>
      <c r="U225" s="970"/>
      <c r="V225" s="967"/>
      <c r="W225" s="970"/>
      <c r="X225" s="1261"/>
      <c r="Y225" s="967"/>
      <c r="Z225" s="1032" t="s">
        <v>8161</v>
      </c>
    </row>
    <row r="226" spans="1:26" ht="12.6" hidden="1" customHeight="1" outlineLevel="2">
      <c r="A226" s="996">
        <v>44393</v>
      </c>
      <c r="B226" s="1163" t="s">
        <v>5698</v>
      </c>
      <c r="C226" s="955" t="s">
        <v>8353</v>
      </c>
      <c r="D226" s="966"/>
      <c r="E226" s="977" t="s">
        <v>5700</v>
      </c>
      <c r="F226" s="972"/>
      <c r="G226" s="970"/>
      <c r="H226" s="967"/>
      <c r="I226" s="970"/>
      <c r="J226" s="967"/>
      <c r="K226" s="970"/>
      <c r="L226" s="967"/>
      <c r="M226" s="970"/>
      <c r="N226" s="967"/>
      <c r="O226" s="970"/>
      <c r="P226" s="967"/>
      <c r="Q226" s="970"/>
      <c r="R226" s="967"/>
      <c r="S226" s="970"/>
      <c r="T226" s="967"/>
      <c r="U226" s="970"/>
      <c r="V226" s="967"/>
      <c r="W226" s="970"/>
      <c r="X226" s="1261"/>
      <c r="Y226" s="967"/>
      <c r="Z226" s="1032" t="s">
        <v>8161</v>
      </c>
    </row>
    <row r="227" spans="1:26" ht="12.6" hidden="1" customHeight="1" outlineLevel="2">
      <c r="A227" s="996">
        <v>44393</v>
      </c>
      <c r="B227" s="1163" t="s">
        <v>5698</v>
      </c>
      <c r="C227" s="955" t="s">
        <v>8354</v>
      </c>
      <c r="D227" s="966"/>
      <c r="E227" s="968"/>
      <c r="F227" s="972"/>
      <c r="G227" s="970"/>
      <c r="H227" s="967"/>
      <c r="I227" s="970"/>
      <c r="J227" s="967"/>
      <c r="K227" s="970"/>
      <c r="L227" s="967"/>
      <c r="M227" s="970"/>
      <c r="N227" s="967"/>
      <c r="O227" s="970"/>
      <c r="P227" s="967"/>
      <c r="Q227" s="970"/>
      <c r="R227" s="967"/>
      <c r="S227" s="970"/>
      <c r="T227" s="974" t="s">
        <v>5700</v>
      </c>
      <c r="U227" s="970"/>
      <c r="V227" s="967"/>
      <c r="W227" s="970"/>
      <c r="X227" s="1261"/>
      <c r="Y227" s="967"/>
      <c r="Z227" s="1032"/>
    </row>
    <row r="228" spans="1:26" ht="12.6" hidden="1" customHeight="1" outlineLevel="2">
      <c r="A228" s="996">
        <v>44393</v>
      </c>
      <c r="B228" s="1163" t="s">
        <v>5698</v>
      </c>
      <c r="C228" s="955" t="s">
        <v>8355</v>
      </c>
      <c r="D228" s="966"/>
      <c r="E228" s="977" t="s">
        <v>5700</v>
      </c>
      <c r="F228" s="972"/>
      <c r="G228" s="970"/>
      <c r="H228" s="967"/>
      <c r="I228" s="970"/>
      <c r="J228" s="974" t="s">
        <v>5700</v>
      </c>
      <c r="K228" s="970"/>
      <c r="L228" s="967"/>
      <c r="M228" s="970"/>
      <c r="N228" s="967"/>
      <c r="O228" s="970"/>
      <c r="P228" s="967"/>
      <c r="Q228" s="970"/>
      <c r="R228" s="967"/>
      <c r="S228" s="970"/>
      <c r="T228" s="967"/>
      <c r="U228" s="970"/>
      <c r="V228" s="967"/>
      <c r="W228" s="970"/>
      <c r="X228" s="1261"/>
      <c r="Y228" s="967"/>
      <c r="Z228" s="1032"/>
    </row>
    <row r="229" spans="1:26" ht="12.6" hidden="1" customHeight="1" outlineLevel="2">
      <c r="A229" s="996">
        <v>44393</v>
      </c>
      <c r="B229" s="1163" t="s">
        <v>5698</v>
      </c>
      <c r="C229" s="955" t="s">
        <v>8356</v>
      </c>
      <c r="D229" s="966"/>
      <c r="E229" s="968"/>
      <c r="F229" s="972"/>
      <c r="G229" s="970"/>
      <c r="H229" s="967"/>
      <c r="I229" s="970"/>
      <c r="J229" s="967"/>
      <c r="K229" s="970"/>
      <c r="L229" s="967"/>
      <c r="M229" s="973" t="s">
        <v>5700</v>
      </c>
      <c r="N229" s="967"/>
      <c r="O229" s="970"/>
      <c r="P229" s="967"/>
      <c r="Q229" s="970"/>
      <c r="R229" s="967"/>
      <c r="S229" s="970"/>
      <c r="T229" s="967"/>
      <c r="U229" s="970"/>
      <c r="V229" s="967"/>
      <c r="W229" s="970"/>
      <c r="X229" s="1261"/>
      <c r="Y229" s="967"/>
      <c r="Z229" s="1032"/>
    </row>
    <row r="230" spans="1:26" ht="12.6" hidden="1" customHeight="1" outlineLevel="2">
      <c r="A230" s="996">
        <v>44393</v>
      </c>
      <c r="B230" s="1163" t="s">
        <v>5698</v>
      </c>
      <c r="C230" s="955" t="s">
        <v>8357</v>
      </c>
      <c r="D230" s="966"/>
      <c r="E230" s="968"/>
      <c r="F230" s="972"/>
      <c r="G230" s="970"/>
      <c r="H230" s="974" t="s">
        <v>5700</v>
      </c>
      <c r="I230" s="970"/>
      <c r="J230" s="967"/>
      <c r="K230" s="970"/>
      <c r="L230" s="967"/>
      <c r="M230" s="970"/>
      <c r="N230" s="967"/>
      <c r="O230" s="970"/>
      <c r="P230" s="967"/>
      <c r="Q230" s="970"/>
      <c r="R230" s="967"/>
      <c r="S230" s="970"/>
      <c r="T230" s="967"/>
      <c r="U230" s="970"/>
      <c r="V230" s="967"/>
      <c r="W230" s="970"/>
      <c r="X230" s="1261"/>
      <c r="Y230" s="967"/>
      <c r="Z230" s="1032" t="s">
        <v>8161</v>
      </c>
    </row>
    <row r="231" spans="1:26" ht="12.6" hidden="1" customHeight="1" outlineLevel="2">
      <c r="A231" s="996">
        <v>44393</v>
      </c>
      <c r="B231" s="1163" t="s">
        <v>5706</v>
      </c>
      <c r="C231" s="955" t="s">
        <v>8358</v>
      </c>
      <c r="D231" s="966"/>
      <c r="E231" s="968"/>
      <c r="F231" s="972"/>
      <c r="G231" s="970"/>
      <c r="H231" s="967"/>
      <c r="I231" s="973" t="s">
        <v>5700</v>
      </c>
      <c r="J231" s="967"/>
      <c r="K231" s="970"/>
      <c r="L231" s="967"/>
      <c r="M231" s="970"/>
      <c r="N231" s="967"/>
      <c r="O231" s="970"/>
      <c r="P231" s="967"/>
      <c r="Q231" s="970"/>
      <c r="R231" s="967"/>
      <c r="S231" s="970"/>
      <c r="T231" s="967"/>
      <c r="U231" s="970"/>
      <c r="V231" s="967"/>
      <c r="W231" s="970"/>
      <c r="X231" s="1261"/>
      <c r="Y231" s="967"/>
      <c r="Z231" s="1032"/>
    </row>
    <row r="232" spans="1:26" ht="12.6" hidden="1" customHeight="1" outlineLevel="2">
      <c r="A232" s="996">
        <v>44393</v>
      </c>
      <c r="B232" s="1163" t="s">
        <v>5698</v>
      </c>
      <c r="C232" s="955" t="s">
        <v>8359</v>
      </c>
      <c r="D232" s="966"/>
      <c r="E232" s="968"/>
      <c r="F232" s="972"/>
      <c r="G232" s="970"/>
      <c r="H232" s="967"/>
      <c r="I232" s="970"/>
      <c r="J232" s="967"/>
      <c r="K232" s="970"/>
      <c r="L232" s="967"/>
      <c r="M232" s="970"/>
      <c r="N232" s="967"/>
      <c r="O232" s="970"/>
      <c r="P232" s="967"/>
      <c r="Q232" s="970"/>
      <c r="R232" s="967"/>
      <c r="S232" s="970"/>
      <c r="T232" s="974" t="s">
        <v>5700</v>
      </c>
      <c r="U232" s="970"/>
      <c r="V232" s="967"/>
      <c r="W232" s="970"/>
      <c r="X232" s="1261"/>
      <c r="Y232" s="967"/>
      <c r="Z232" s="1032" t="s">
        <v>8161</v>
      </c>
    </row>
    <row r="233" spans="1:26" ht="12.6" hidden="1" customHeight="1" outlineLevel="1">
      <c r="A233" s="981">
        <v>44396</v>
      </c>
      <c r="B233" s="1163" t="s">
        <v>5698</v>
      </c>
      <c r="C233" s="955" t="s">
        <v>8360</v>
      </c>
      <c r="D233" s="966"/>
      <c r="E233" s="977" t="s">
        <v>5700</v>
      </c>
      <c r="F233" s="972"/>
      <c r="G233" s="970"/>
      <c r="H233" s="967"/>
      <c r="I233" s="970"/>
      <c r="J233" s="967"/>
      <c r="K233" s="970"/>
      <c r="L233" s="967"/>
      <c r="M233" s="970"/>
      <c r="N233" s="967"/>
      <c r="O233" s="970"/>
      <c r="P233" s="967"/>
      <c r="Q233" s="970"/>
      <c r="R233" s="967"/>
      <c r="S233" s="970"/>
      <c r="T233" s="967"/>
      <c r="U233" s="970"/>
      <c r="V233" s="967"/>
      <c r="W233" s="970"/>
      <c r="X233" s="1261"/>
      <c r="Y233" s="967"/>
      <c r="Z233" s="1032"/>
    </row>
    <row r="234" spans="1:26" ht="12.6" hidden="1" customHeight="1" outlineLevel="2">
      <c r="A234" s="981">
        <v>44396</v>
      </c>
      <c r="B234" s="1163" t="s">
        <v>8361</v>
      </c>
      <c r="C234" s="955" t="s">
        <v>8362</v>
      </c>
      <c r="D234" s="966"/>
      <c r="E234" s="968"/>
      <c r="F234" s="972"/>
      <c r="G234" s="970"/>
      <c r="H234" s="967"/>
      <c r="I234" s="970"/>
      <c r="J234" s="967"/>
      <c r="K234" s="970"/>
      <c r="L234" s="967"/>
      <c r="M234" s="970"/>
      <c r="N234" s="967"/>
      <c r="O234" s="970"/>
      <c r="P234" s="967"/>
      <c r="Q234" s="970"/>
      <c r="R234" s="967"/>
      <c r="S234" s="970"/>
      <c r="T234" s="974" t="s">
        <v>5700</v>
      </c>
      <c r="U234" s="973" t="s">
        <v>5700</v>
      </c>
      <c r="V234" s="967"/>
      <c r="W234" s="970"/>
      <c r="X234" s="1261"/>
      <c r="Y234" s="967"/>
      <c r="Z234" s="1032"/>
    </row>
    <row r="235" spans="1:26" ht="12.6" hidden="1" customHeight="1" outlineLevel="2">
      <c r="A235" s="981">
        <v>44396</v>
      </c>
      <c r="B235" s="1163" t="s">
        <v>5698</v>
      </c>
      <c r="C235" s="955" t="s">
        <v>8363</v>
      </c>
      <c r="D235" s="975" t="s">
        <v>5700</v>
      </c>
      <c r="E235" s="968"/>
      <c r="F235" s="972"/>
      <c r="G235" s="970"/>
      <c r="H235" s="967"/>
      <c r="I235" s="970"/>
      <c r="J235" s="967"/>
      <c r="K235" s="970"/>
      <c r="L235" s="967"/>
      <c r="M235" s="970"/>
      <c r="N235" s="967"/>
      <c r="O235" s="970"/>
      <c r="P235" s="967"/>
      <c r="Q235" s="970"/>
      <c r="R235" s="967"/>
      <c r="S235" s="970"/>
      <c r="T235" s="967"/>
      <c r="U235" s="970"/>
      <c r="V235" s="967"/>
      <c r="W235" s="970"/>
      <c r="X235" s="1261"/>
      <c r="Y235" s="967"/>
      <c r="Z235" s="1032"/>
    </row>
    <row r="236" spans="1:26" ht="12.6" hidden="1" customHeight="1" outlineLevel="2">
      <c r="A236" s="981">
        <v>44396</v>
      </c>
      <c r="B236" s="1163" t="s">
        <v>5698</v>
      </c>
      <c r="C236" s="955" t="s">
        <v>8364</v>
      </c>
      <c r="D236" s="975" t="s">
        <v>5700</v>
      </c>
      <c r="E236" s="968"/>
      <c r="F236" s="972"/>
      <c r="G236" s="970"/>
      <c r="H236" s="967"/>
      <c r="I236" s="970"/>
      <c r="J236" s="974" t="s">
        <v>5700</v>
      </c>
      <c r="K236" s="970"/>
      <c r="L236" s="967"/>
      <c r="M236" s="970"/>
      <c r="N236" s="967"/>
      <c r="O236" s="970"/>
      <c r="P236" s="967"/>
      <c r="Q236" s="970"/>
      <c r="R236" s="967"/>
      <c r="S236" s="970"/>
      <c r="T236" s="967"/>
      <c r="U236" s="970"/>
      <c r="V236" s="967"/>
      <c r="W236" s="970"/>
      <c r="X236" s="1261"/>
      <c r="Y236" s="967"/>
      <c r="Z236" s="1032"/>
    </row>
    <row r="237" spans="1:26" ht="25.2" hidden="1" customHeight="1" outlineLevel="2">
      <c r="A237" s="981">
        <v>44396</v>
      </c>
      <c r="B237" s="1163" t="s">
        <v>5698</v>
      </c>
      <c r="C237" s="955" t="s">
        <v>8365</v>
      </c>
      <c r="D237" s="966"/>
      <c r="E237" s="977" t="s">
        <v>5700</v>
      </c>
      <c r="F237" s="972"/>
      <c r="G237" s="970"/>
      <c r="H237" s="967"/>
      <c r="I237" s="970"/>
      <c r="J237" s="967"/>
      <c r="K237" s="970"/>
      <c r="L237" s="967"/>
      <c r="M237" s="970"/>
      <c r="N237" s="967"/>
      <c r="O237" s="970"/>
      <c r="P237" s="967"/>
      <c r="Q237" s="970"/>
      <c r="R237" s="967"/>
      <c r="S237" s="970"/>
      <c r="T237" s="967"/>
      <c r="U237" s="970"/>
      <c r="V237" s="967"/>
      <c r="W237" s="970"/>
      <c r="X237" s="1261"/>
      <c r="Y237" s="967"/>
      <c r="Z237" s="1032"/>
    </row>
    <row r="238" spans="1:26" ht="25.2" hidden="1" customHeight="1" outlineLevel="2">
      <c r="A238" s="981">
        <v>44396</v>
      </c>
      <c r="B238" s="1163" t="s">
        <v>5706</v>
      </c>
      <c r="C238" s="955" t="s">
        <v>8366</v>
      </c>
      <c r="D238" s="966"/>
      <c r="E238" s="968"/>
      <c r="F238" s="969" t="s">
        <v>5700</v>
      </c>
      <c r="G238" s="970"/>
      <c r="H238" s="967"/>
      <c r="I238" s="970"/>
      <c r="J238" s="967"/>
      <c r="K238" s="970"/>
      <c r="L238" s="967"/>
      <c r="M238" s="970"/>
      <c r="N238" s="967"/>
      <c r="O238" s="970"/>
      <c r="P238" s="967"/>
      <c r="Q238" s="970"/>
      <c r="R238" s="967"/>
      <c r="S238" s="970"/>
      <c r="T238" s="967"/>
      <c r="U238" s="970"/>
      <c r="V238" s="967"/>
      <c r="W238" s="970"/>
      <c r="X238" s="1261"/>
      <c r="Y238" s="967"/>
      <c r="Z238" s="1032"/>
    </row>
    <row r="239" spans="1:26" ht="37.799999999999997" hidden="1" customHeight="1" outlineLevel="2">
      <c r="A239" s="981">
        <v>44396</v>
      </c>
      <c r="B239" s="1163" t="s">
        <v>5698</v>
      </c>
      <c r="C239" s="955" t="s">
        <v>8367</v>
      </c>
      <c r="D239" s="966"/>
      <c r="E239" s="968"/>
      <c r="F239" s="969" t="s">
        <v>5700</v>
      </c>
      <c r="G239" s="973" t="s">
        <v>5700</v>
      </c>
      <c r="H239" s="967"/>
      <c r="I239" s="970"/>
      <c r="J239" s="967"/>
      <c r="K239" s="970"/>
      <c r="L239" s="967"/>
      <c r="M239" s="970"/>
      <c r="N239" s="967"/>
      <c r="O239" s="970"/>
      <c r="P239" s="967"/>
      <c r="Q239" s="970"/>
      <c r="R239" s="967"/>
      <c r="S239" s="970"/>
      <c r="T239" s="967"/>
      <c r="U239" s="970"/>
      <c r="V239" s="967"/>
      <c r="W239" s="970"/>
      <c r="X239" s="1261"/>
      <c r="Y239" s="967"/>
      <c r="Z239" s="1032"/>
    </row>
    <row r="240" spans="1:26" ht="25.2" hidden="1" customHeight="1" outlineLevel="2">
      <c r="A240" s="981">
        <v>44396</v>
      </c>
      <c r="B240" s="1163" t="s">
        <v>8148</v>
      </c>
      <c r="C240" s="955" t="s">
        <v>8368</v>
      </c>
      <c r="D240" s="975" t="s">
        <v>5700</v>
      </c>
      <c r="E240" s="968"/>
      <c r="F240" s="972"/>
      <c r="G240" s="973" t="s">
        <v>5700</v>
      </c>
      <c r="H240" s="967"/>
      <c r="I240" s="970"/>
      <c r="J240" s="967"/>
      <c r="K240" s="970"/>
      <c r="L240" s="967"/>
      <c r="M240" s="970"/>
      <c r="N240" s="967"/>
      <c r="O240" s="970"/>
      <c r="P240" s="967"/>
      <c r="Q240" s="970"/>
      <c r="R240" s="967"/>
      <c r="S240" s="970"/>
      <c r="T240" s="967"/>
      <c r="U240" s="970"/>
      <c r="V240" s="967"/>
      <c r="W240" s="970"/>
      <c r="X240" s="1261"/>
      <c r="Y240" s="967"/>
      <c r="Z240" s="1032"/>
    </row>
    <row r="241" spans="1:24" ht="12.6" hidden="1" customHeight="1" outlineLevel="2">
      <c r="A241" s="981">
        <v>44396</v>
      </c>
      <c r="B241" s="1163" t="s">
        <v>8369</v>
      </c>
      <c r="C241" s="955" t="s">
        <v>8370</v>
      </c>
      <c r="D241" s="966"/>
      <c r="E241" s="977" t="s">
        <v>5700</v>
      </c>
      <c r="F241" s="972"/>
      <c r="G241" s="970"/>
      <c r="H241" s="967"/>
      <c r="I241" s="970"/>
      <c r="J241" s="967"/>
      <c r="K241" s="970"/>
      <c r="L241" s="967"/>
      <c r="M241" s="970"/>
      <c r="N241" s="967"/>
      <c r="O241" s="970"/>
      <c r="P241" s="967"/>
      <c r="Q241" s="970"/>
      <c r="R241" s="967"/>
      <c r="S241" s="970"/>
      <c r="T241" s="967"/>
      <c r="U241" s="970"/>
      <c r="V241" s="967"/>
      <c r="W241" s="970"/>
      <c r="X241" s="1261"/>
    </row>
    <row r="242" spans="1:24" ht="12.6" hidden="1" customHeight="1" outlineLevel="2">
      <c r="A242" s="981">
        <v>44396</v>
      </c>
      <c r="B242" s="1163" t="s">
        <v>5745</v>
      </c>
      <c r="C242" s="955" t="s">
        <v>8371</v>
      </c>
      <c r="D242" s="975" t="s">
        <v>5700</v>
      </c>
      <c r="E242" s="968"/>
      <c r="F242" s="972"/>
      <c r="G242" s="970"/>
      <c r="H242" s="967"/>
      <c r="I242" s="970"/>
      <c r="J242" s="967"/>
      <c r="K242" s="970"/>
      <c r="L242" s="967"/>
      <c r="M242" s="970"/>
      <c r="N242" s="967"/>
      <c r="O242" s="970"/>
      <c r="P242" s="967"/>
      <c r="Q242" s="970"/>
      <c r="R242" s="967"/>
      <c r="S242" s="970"/>
      <c r="T242" s="967"/>
      <c r="U242" s="970"/>
      <c r="V242" s="967"/>
      <c r="W242" s="970"/>
      <c r="X242" s="1261"/>
    </row>
    <row r="243" spans="1:24" ht="12.6" hidden="1" customHeight="1" outlineLevel="2">
      <c r="A243" s="981">
        <v>44396</v>
      </c>
      <c r="B243" s="1163" t="s">
        <v>5706</v>
      </c>
      <c r="C243" s="955" t="s">
        <v>8372</v>
      </c>
      <c r="D243" s="966"/>
      <c r="E243" s="968"/>
      <c r="F243" s="972"/>
      <c r="G243" s="970"/>
      <c r="H243" s="967"/>
      <c r="I243" s="970"/>
      <c r="J243" s="967"/>
      <c r="K243" s="970"/>
      <c r="L243" s="967"/>
      <c r="M243" s="970"/>
      <c r="N243" s="967"/>
      <c r="O243" s="970"/>
      <c r="P243" s="974" t="s">
        <v>5700</v>
      </c>
      <c r="Q243" s="970"/>
      <c r="R243" s="967"/>
      <c r="S243" s="970"/>
      <c r="T243" s="967"/>
      <c r="U243" s="970"/>
      <c r="V243" s="967"/>
      <c r="W243" s="970"/>
      <c r="X243" s="1261"/>
    </row>
    <row r="244" spans="1:24" ht="12.6" hidden="1" customHeight="1" outlineLevel="2">
      <c r="A244" s="981">
        <v>44396</v>
      </c>
      <c r="B244" s="1163" t="s">
        <v>5698</v>
      </c>
      <c r="C244" s="955" t="s">
        <v>8373</v>
      </c>
      <c r="D244" s="966"/>
      <c r="E244" s="968"/>
      <c r="F244" s="972"/>
      <c r="G244" s="973" t="s">
        <v>5700</v>
      </c>
      <c r="H244" s="967"/>
      <c r="I244" s="970"/>
      <c r="J244" s="967"/>
      <c r="K244" s="970"/>
      <c r="L244" s="967"/>
      <c r="M244" s="970"/>
      <c r="N244" s="967"/>
      <c r="O244" s="970"/>
      <c r="P244" s="967"/>
      <c r="Q244" s="970"/>
      <c r="R244" s="967"/>
      <c r="S244" s="970"/>
      <c r="T244" s="967"/>
      <c r="U244" s="970"/>
      <c r="V244" s="967"/>
      <c r="W244" s="970"/>
      <c r="X244" s="1261"/>
    </row>
    <row r="245" spans="1:24" ht="12.6" hidden="1" customHeight="1" outlineLevel="2">
      <c r="A245" s="981">
        <v>44396</v>
      </c>
      <c r="B245" s="1163" t="s">
        <v>5698</v>
      </c>
      <c r="C245" s="955" t="s">
        <v>8374</v>
      </c>
      <c r="D245" s="975" t="s">
        <v>5700</v>
      </c>
      <c r="E245" s="968"/>
      <c r="F245" s="972"/>
      <c r="G245" s="970"/>
      <c r="H245" s="967"/>
      <c r="I245" s="973" t="s">
        <v>5700</v>
      </c>
      <c r="J245" s="967"/>
      <c r="K245" s="970"/>
      <c r="L245" s="967"/>
      <c r="M245" s="970"/>
      <c r="N245" s="967"/>
      <c r="O245" s="973" t="s">
        <v>5700</v>
      </c>
      <c r="P245" s="967"/>
      <c r="Q245" s="970"/>
      <c r="R245" s="967"/>
      <c r="S245" s="970"/>
      <c r="T245" s="967"/>
      <c r="U245" s="970"/>
      <c r="V245" s="967"/>
      <c r="W245" s="970"/>
      <c r="X245" s="1261"/>
    </row>
    <row r="246" spans="1:24" ht="25.2" hidden="1" customHeight="1" outlineLevel="2">
      <c r="A246" s="981">
        <v>44396</v>
      </c>
      <c r="B246" s="1163" t="s">
        <v>5698</v>
      </c>
      <c r="C246" s="955" t="s">
        <v>8375</v>
      </c>
      <c r="D246" s="966"/>
      <c r="E246" s="977" t="s">
        <v>5700</v>
      </c>
      <c r="F246" s="972"/>
      <c r="G246" s="970"/>
      <c r="H246" s="967"/>
      <c r="I246" s="970"/>
      <c r="J246" s="967"/>
      <c r="K246" s="970"/>
      <c r="L246" s="967"/>
      <c r="M246" s="973" t="s">
        <v>5700</v>
      </c>
      <c r="N246" s="967"/>
      <c r="O246" s="970"/>
      <c r="P246" s="967"/>
      <c r="Q246" s="970"/>
      <c r="R246" s="967"/>
      <c r="S246" s="970"/>
      <c r="T246" s="967"/>
      <c r="U246" s="970"/>
      <c r="V246" s="967"/>
      <c r="W246" s="970"/>
      <c r="X246" s="1261"/>
    </row>
    <row r="247" spans="1:24" ht="12.6" hidden="1" customHeight="1" outlineLevel="2">
      <c r="A247" s="981">
        <v>44396</v>
      </c>
      <c r="B247" s="1163" t="s">
        <v>5698</v>
      </c>
      <c r="C247" s="955" t="s">
        <v>8376</v>
      </c>
      <c r="D247" s="966"/>
      <c r="E247" s="968"/>
      <c r="F247" s="969" t="s">
        <v>5700</v>
      </c>
      <c r="G247" s="970"/>
      <c r="H247" s="967"/>
      <c r="I247" s="970"/>
      <c r="J247" s="967"/>
      <c r="K247" s="970"/>
      <c r="L247" s="967"/>
      <c r="M247" s="970"/>
      <c r="N247" s="967"/>
      <c r="O247" s="970"/>
      <c r="P247" s="967"/>
      <c r="Q247" s="970"/>
      <c r="R247" s="967"/>
      <c r="S247" s="970"/>
      <c r="T247" s="967"/>
      <c r="U247" s="970"/>
      <c r="V247" s="967"/>
      <c r="W247" s="970"/>
      <c r="X247" s="1261"/>
    </row>
    <row r="248" spans="1:24" ht="25.2" hidden="1" customHeight="1" outlineLevel="2">
      <c r="A248" s="981">
        <v>44396</v>
      </c>
      <c r="B248" s="1163" t="s">
        <v>5706</v>
      </c>
      <c r="C248" s="955" t="s">
        <v>8377</v>
      </c>
      <c r="D248" s="966"/>
      <c r="E248" s="977" t="s">
        <v>5700</v>
      </c>
      <c r="F248" s="972"/>
      <c r="G248" s="970"/>
      <c r="H248" s="967"/>
      <c r="I248" s="970"/>
      <c r="J248" s="967"/>
      <c r="K248" s="970"/>
      <c r="L248" s="967"/>
      <c r="M248" s="970"/>
      <c r="N248" s="967"/>
      <c r="O248" s="970"/>
      <c r="P248" s="967"/>
      <c r="Q248" s="970"/>
      <c r="R248" s="967"/>
      <c r="S248" s="970"/>
      <c r="T248" s="967"/>
      <c r="U248" s="970"/>
      <c r="V248" s="967"/>
      <c r="W248" s="970"/>
      <c r="X248" s="1261"/>
    </row>
    <row r="249" spans="1:24" ht="12.6" hidden="1" customHeight="1" outlineLevel="2">
      <c r="A249" s="981">
        <v>44396</v>
      </c>
      <c r="B249" s="1163" t="s">
        <v>5698</v>
      </c>
      <c r="C249" s="955" t="s">
        <v>8378</v>
      </c>
      <c r="D249" s="966"/>
      <c r="E249" s="968"/>
      <c r="F249" s="969" t="s">
        <v>5700</v>
      </c>
      <c r="G249" s="970"/>
      <c r="H249" s="967"/>
      <c r="I249" s="970"/>
      <c r="J249" s="967"/>
      <c r="K249" s="970"/>
      <c r="L249" s="967"/>
      <c r="M249" s="970"/>
      <c r="N249" s="967"/>
      <c r="O249" s="970"/>
      <c r="P249" s="967"/>
      <c r="Q249" s="970"/>
      <c r="R249" s="967"/>
      <c r="S249" s="970"/>
      <c r="T249" s="967"/>
      <c r="U249" s="970"/>
      <c r="V249" s="967"/>
      <c r="W249" s="970"/>
      <c r="X249" s="1261"/>
    </row>
    <row r="250" spans="1:24" ht="12.6" hidden="1" customHeight="1" outlineLevel="1">
      <c r="A250" s="997">
        <v>44397</v>
      </c>
      <c r="B250" s="1163" t="s">
        <v>5698</v>
      </c>
      <c r="C250" s="955" t="s">
        <v>8379</v>
      </c>
      <c r="D250" s="966"/>
      <c r="E250" s="968"/>
      <c r="F250" s="969" t="s">
        <v>5700</v>
      </c>
      <c r="G250" s="970"/>
      <c r="H250" s="967"/>
      <c r="I250" s="970"/>
      <c r="J250" s="967"/>
      <c r="K250" s="970"/>
      <c r="L250" s="967"/>
      <c r="M250" s="970"/>
      <c r="N250" s="967"/>
      <c r="O250" s="970"/>
      <c r="P250" s="967"/>
      <c r="Q250" s="970"/>
      <c r="R250" s="967"/>
      <c r="S250" s="970"/>
      <c r="T250" s="967"/>
      <c r="U250" s="970"/>
      <c r="V250" s="967"/>
      <c r="W250" s="970"/>
      <c r="X250" s="1261"/>
    </row>
    <row r="251" spans="1:24" ht="12.6" hidden="1" customHeight="1" outlineLevel="2">
      <c r="A251" s="997">
        <v>44397</v>
      </c>
      <c r="B251" s="1163" t="s">
        <v>5698</v>
      </c>
      <c r="C251" s="955" t="s">
        <v>8380</v>
      </c>
      <c r="D251" s="966"/>
      <c r="E251" s="977" t="s">
        <v>5700</v>
      </c>
      <c r="F251" s="972"/>
      <c r="G251" s="970"/>
      <c r="H251" s="967"/>
      <c r="I251" s="970"/>
      <c r="J251" s="967"/>
      <c r="K251" s="970"/>
      <c r="L251" s="967"/>
      <c r="M251" s="970"/>
      <c r="N251" s="967"/>
      <c r="O251" s="970"/>
      <c r="P251" s="967"/>
      <c r="Q251" s="970"/>
      <c r="R251" s="967"/>
      <c r="S251" s="970"/>
      <c r="T251" s="967"/>
      <c r="U251" s="970"/>
      <c r="V251" s="967"/>
      <c r="W251" s="970"/>
      <c r="X251" s="1261"/>
    </row>
    <row r="252" spans="1:24" ht="12.6" hidden="1" customHeight="1" outlineLevel="2">
      <c r="A252" s="997">
        <v>44397</v>
      </c>
      <c r="B252" s="1163" t="s">
        <v>6318</v>
      </c>
      <c r="C252" s="955" t="s">
        <v>8381</v>
      </c>
      <c r="D252" s="966"/>
      <c r="E252" s="968"/>
      <c r="F252" s="972"/>
      <c r="G252" s="970"/>
      <c r="H252" s="974" t="s">
        <v>5700</v>
      </c>
      <c r="I252" s="970"/>
      <c r="J252" s="967"/>
      <c r="K252" s="970"/>
      <c r="L252" s="967"/>
      <c r="M252" s="970"/>
      <c r="N252" s="967"/>
      <c r="O252" s="970"/>
      <c r="P252" s="967"/>
      <c r="Q252" s="970"/>
      <c r="R252" s="967"/>
      <c r="S252" s="970"/>
      <c r="T252" s="967"/>
      <c r="U252" s="970"/>
      <c r="V252" s="967"/>
      <c r="W252" s="970"/>
      <c r="X252" s="1261"/>
    </row>
    <row r="253" spans="1:24" ht="12.6" hidden="1" customHeight="1" outlineLevel="2">
      <c r="A253" s="997">
        <v>44397</v>
      </c>
      <c r="B253" s="1163" t="s">
        <v>5698</v>
      </c>
      <c r="C253" s="955" t="s">
        <v>8382</v>
      </c>
      <c r="D253" s="966"/>
      <c r="E253" s="977" t="s">
        <v>5700</v>
      </c>
      <c r="F253" s="972"/>
      <c r="G253" s="970"/>
      <c r="H253" s="967"/>
      <c r="I253" s="970"/>
      <c r="J253" s="967"/>
      <c r="K253" s="970"/>
      <c r="L253" s="967"/>
      <c r="M253" s="970"/>
      <c r="N253" s="967"/>
      <c r="O253" s="970"/>
      <c r="P253" s="967"/>
      <c r="Q253" s="970"/>
      <c r="R253" s="967"/>
      <c r="S253" s="970"/>
      <c r="T253" s="967"/>
      <c r="U253" s="970"/>
      <c r="V253" s="967"/>
      <c r="W253" s="970"/>
      <c r="X253" s="1261"/>
    </row>
    <row r="254" spans="1:24" ht="12.6" hidden="1" customHeight="1" outlineLevel="2">
      <c r="A254" s="997">
        <v>44397</v>
      </c>
      <c r="B254" s="1163" t="s">
        <v>5698</v>
      </c>
      <c r="C254" s="955" t="s">
        <v>8383</v>
      </c>
      <c r="D254" s="966"/>
      <c r="E254" s="977" t="s">
        <v>5700</v>
      </c>
      <c r="F254" s="972"/>
      <c r="G254" s="970"/>
      <c r="H254" s="967"/>
      <c r="I254" s="970"/>
      <c r="J254" s="967"/>
      <c r="K254" s="970"/>
      <c r="L254" s="967"/>
      <c r="M254" s="970"/>
      <c r="N254" s="967"/>
      <c r="O254" s="970"/>
      <c r="P254" s="967"/>
      <c r="Q254" s="970"/>
      <c r="R254" s="967"/>
      <c r="S254" s="970"/>
      <c r="T254" s="967"/>
      <c r="U254" s="970"/>
      <c r="V254" s="967"/>
      <c r="W254" s="970"/>
      <c r="X254" s="1261"/>
    </row>
    <row r="255" spans="1:24" ht="12.6" hidden="1" customHeight="1" outlineLevel="2">
      <c r="A255" s="997">
        <v>44397</v>
      </c>
      <c r="B255" s="1163" t="s">
        <v>5698</v>
      </c>
      <c r="C255" s="955" t="s">
        <v>8384</v>
      </c>
      <c r="D255" s="966"/>
      <c r="E255" s="968"/>
      <c r="F255" s="972"/>
      <c r="G255" s="970"/>
      <c r="H255" s="967"/>
      <c r="I255" s="970"/>
      <c r="J255" s="967"/>
      <c r="K255" s="970"/>
      <c r="L255" s="967"/>
      <c r="M255" s="970"/>
      <c r="N255" s="967"/>
      <c r="O255" s="973" t="s">
        <v>5700</v>
      </c>
      <c r="P255" s="967"/>
      <c r="Q255" s="970"/>
      <c r="R255" s="967"/>
      <c r="S255" s="970"/>
      <c r="T255" s="967"/>
      <c r="U255" s="970"/>
      <c r="V255" s="967"/>
      <c r="W255" s="970"/>
      <c r="X255" s="1261"/>
    </row>
    <row r="256" spans="1:24" ht="12.6" hidden="1" customHeight="1" outlineLevel="2">
      <c r="A256" s="997">
        <v>44397</v>
      </c>
      <c r="B256" s="1163" t="s">
        <v>5698</v>
      </c>
      <c r="C256" s="955" t="s">
        <v>8385</v>
      </c>
      <c r="D256" s="966"/>
      <c r="E256" s="968"/>
      <c r="F256" s="972"/>
      <c r="G256" s="970"/>
      <c r="H256" s="967"/>
      <c r="I256" s="970"/>
      <c r="J256" s="967"/>
      <c r="K256" s="970"/>
      <c r="L256" s="967"/>
      <c r="M256" s="970"/>
      <c r="N256" s="967"/>
      <c r="O256" s="973" t="s">
        <v>5700</v>
      </c>
      <c r="P256" s="967"/>
      <c r="Q256" s="970"/>
      <c r="R256" s="967"/>
      <c r="S256" s="970"/>
      <c r="T256" s="967"/>
      <c r="U256" s="970"/>
      <c r="V256" s="967"/>
      <c r="W256" s="970"/>
      <c r="X256" s="1261"/>
    </row>
    <row r="257" spans="1:24" ht="12.6" hidden="1" customHeight="1" outlineLevel="2">
      <c r="A257" s="997">
        <v>44397</v>
      </c>
      <c r="B257" s="1163" t="s">
        <v>5698</v>
      </c>
      <c r="C257" s="955" t="s">
        <v>8386</v>
      </c>
      <c r="D257" s="975" t="s">
        <v>5700</v>
      </c>
      <c r="E257" s="968"/>
      <c r="F257" s="972"/>
      <c r="G257" s="973" t="s">
        <v>5700</v>
      </c>
      <c r="H257" s="967"/>
      <c r="I257" s="970"/>
      <c r="J257" s="967"/>
      <c r="K257" s="970"/>
      <c r="L257" s="967"/>
      <c r="M257" s="970"/>
      <c r="N257" s="967"/>
      <c r="O257" s="970"/>
      <c r="P257" s="967"/>
      <c r="Q257" s="970"/>
      <c r="R257" s="967"/>
      <c r="S257" s="970"/>
      <c r="T257" s="967"/>
      <c r="U257" s="970"/>
      <c r="V257" s="967"/>
      <c r="W257" s="970"/>
      <c r="X257" s="1261"/>
    </row>
    <row r="258" spans="1:24" ht="12.6" hidden="1" customHeight="1" outlineLevel="2">
      <c r="A258" s="997">
        <v>44397</v>
      </c>
      <c r="B258" s="1163" t="s">
        <v>5698</v>
      </c>
      <c r="C258" s="955" t="s">
        <v>8387</v>
      </c>
      <c r="D258" s="975" t="s">
        <v>5700</v>
      </c>
      <c r="E258" s="968"/>
      <c r="F258" s="972"/>
      <c r="G258" s="970"/>
      <c r="H258" s="967"/>
      <c r="I258" s="970"/>
      <c r="J258" s="967"/>
      <c r="K258" s="970"/>
      <c r="L258" s="967"/>
      <c r="M258" s="970"/>
      <c r="N258" s="967"/>
      <c r="O258" s="970"/>
      <c r="P258" s="967"/>
      <c r="Q258" s="970"/>
      <c r="R258" s="967"/>
      <c r="S258" s="970"/>
      <c r="T258" s="967"/>
      <c r="U258" s="970"/>
      <c r="V258" s="967"/>
      <c r="W258" s="970"/>
      <c r="X258" s="1261"/>
    </row>
    <row r="259" spans="1:24" ht="12.6" hidden="1" customHeight="1" outlineLevel="2">
      <c r="A259" s="997">
        <v>44397</v>
      </c>
      <c r="B259" s="1163" t="s">
        <v>5698</v>
      </c>
      <c r="C259" s="955" t="s">
        <v>8388</v>
      </c>
      <c r="D259" s="966"/>
      <c r="E259" s="977" t="s">
        <v>5700</v>
      </c>
      <c r="F259" s="972"/>
      <c r="G259" s="970"/>
      <c r="H259" s="967"/>
      <c r="I259" s="970"/>
      <c r="J259" s="967"/>
      <c r="K259" s="970"/>
      <c r="L259" s="967"/>
      <c r="M259" s="970"/>
      <c r="N259" s="967"/>
      <c r="O259" s="970"/>
      <c r="P259" s="967"/>
      <c r="Q259" s="970"/>
      <c r="R259" s="967"/>
      <c r="S259" s="970"/>
      <c r="T259" s="967"/>
      <c r="U259" s="970"/>
      <c r="V259" s="967"/>
      <c r="W259" s="970"/>
      <c r="X259" s="1261"/>
    </row>
    <row r="260" spans="1:24" ht="37.799999999999997" hidden="1" customHeight="1" outlineLevel="2">
      <c r="A260" s="997">
        <v>44397</v>
      </c>
      <c r="B260" s="1163" t="s">
        <v>5698</v>
      </c>
      <c r="C260" s="955" t="s">
        <v>8389</v>
      </c>
      <c r="D260" s="966"/>
      <c r="E260" s="968"/>
      <c r="F260" s="969" t="s">
        <v>5700</v>
      </c>
      <c r="G260" s="970"/>
      <c r="H260" s="967"/>
      <c r="I260" s="970"/>
      <c r="J260" s="967"/>
      <c r="K260" s="970"/>
      <c r="L260" s="967"/>
      <c r="M260" s="970"/>
      <c r="N260" s="967"/>
      <c r="O260" s="970"/>
      <c r="P260" s="967"/>
      <c r="Q260" s="970"/>
      <c r="R260" s="967"/>
      <c r="S260" s="970"/>
      <c r="T260" s="967"/>
      <c r="U260" s="970"/>
      <c r="V260" s="967"/>
      <c r="W260" s="970"/>
      <c r="X260" s="1261"/>
    </row>
    <row r="261" spans="1:24" ht="12.6" hidden="1" customHeight="1" outlineLevel="2">
      <c r="A261" s="997">
        <v>44397</v>
      </c>
      <c r="B261" s="1163" t="s">
        <v>5698</v>
      </c>
      <c r="C261" s="955" t="s">
        <v>8390</v>
      </c>
      <c r="D261" s="966"/>
      <c r="E261" s="968"/>
      <c r="F261" s="972"/>
      <c r="G261" s="970"/>
      <c r="H261" s="967"/>
      <c r="I261" s="970"/>
      <c r="J261" s="967"/>
      <c r="K261" s="970"/>
      <c r="L261" s="967"/>
      <c r="M261" s="970"/>
      <c r="N261" s="967"/>
      <c r="O261" s="970"/>
      <c r="P261" s="967"/>
      <c r="Q261" s="970"/>
      <c r="R261" s="967"/>
      <c r="S261" s="970"/>
      <c r="T261" s="974" t="s">
        <v>5700</v>
      </c>
      <c r="U261" s="970"/>
      <c r="V261" s="967"/>
      <c r="W261" s="970"/>
      <c r="X261" s="1261"/>
    </row>
    <row r="262" spans="1:24" ht="12.6" hidden="1" customHeight="1" outlineLevel="2">
      <c r="A262" s="997">
        <v>44397</v>
      </c>
      <c r="B262" s="1163" t="s">
        <v>5706</v>
      </c>
      <c r="C262" s="955" t="s">
        <v>8391</v>
      </c>
      <c r="D262" s="966"/>
      <c r="E262" s="968"/>
      <c r="F262" s="972"/>
      <c r="G262" s="970"/>
      <c r="H262" s="967"/>
      <c r="I262" s="970"/>
      <c r="J262" s="967"/>
      <c r="K262" s="970"/>
      <c r="L262" s="967"/>
      <c r="M262" s="970"/>
      <c r="N262" s="967"/>
      <c r="O262" s="970"/>
      <c r="P262" s="967"/>
      <c r="Q262" s="970"/>
      <c r="R262" s="967"/>
      <c r="S262" s="970"/>
      <c r="T262" s="967"/>
      <c r="U262" s="970"/>
      <c r="V262" s="967"/>
      <c r="W262" s="970"/>
      <c r="X262" s="1261"/>
    </row>
    <row r="263" spans="1:24" ht="12.6" hidden="1" customHeight="1" outlineLevel="2">
      <c r="A263" s="997">
        <v>44397</v>
      </c>
      <c r="B263" s="1163" t="s">
        <v>5739</v>
      </c>
      <c r="C263" s="955" t="s">
        <v>8392</v>
      </c>
      <c r="D263" s="966"/>
      <c r="E263" s="968"/>
      <c r="F263" s="972"/>
      <c r="G263" s="970"/>
      <c r="H263" s="967"/>
      <c r="I263" s="970"/>
      <c r="J263" s="967"/>
      <c r="K263" s="970"/>
      <c r="L263" s="967"/>
      <c r="M263" s="970"/>
      <c r="N263" s="967"/>
      <c r="O263" s="970"/>
      <c r="P263" s="967"/>
      <c r="Q263" s="970"/>
      <c r="R263" s="967"/>
      <c r="S263" s="970"/>
      <c r="T263" s="967"/>
      <c r="U263" s="970"/>
      <c r="V263" s="967"/>
      <c r="W263" s="970"/>
      <c r="X263" s="1261"/>
    </row>
    <row r="264" spans="1:24" ht="25.2" hidden="1" customHeight="1" outlineLevel="2">
      <c r="A264" s="997">
        <v>44397</v>
      </c>
      <c r="B264" s="1163" t="s">
        <v>5698</v>
      </c>
      <c r="C264" s="955" t="s">
        <v>8393</v>
      </c>
      <c r="D264" s="966"/>
      <c r="E264" s="968"/>
      <c r="F264" s="969" t="s">
        <v>5700</v>
      </c>
      <c r="G264" s="970"/>
      <c r="H264" s="967"/>
      <c r="I264" s="970"/>
      <c r="J264" s="967"/>
      <c r="K264" s="970"/>
      <c r="L264" s="967"/>
      <c r="M264" s="970"/>
      <c r="N264" s="967"/>
      <c r="O264" s="970"/>
      <c r="P264" s="967"/>
      <c r="Q264" s="970"/>
      <c r="R264" s="967"/>
      <c r="S264" s="970"/>
      <c r="T264" s="967"/>
      <c r="U264" s="970"/>
      <c r="V264" s="967"/>
      <c r="W264" s="970"/>
      <c r="X264" s="1261"/>
    </row>
    <row r="265" spans="1:24" ht="12.6" hidden="1" customHeight="1" outlineLevel="2">
      <c r="A265" s="997">
        <v>44397</v>
      </c>
      <c r="B265" s="1163" t="s">
        <v>5698</v>
      </c>
      <c r="C265" s="955" t="s">
        <v>8394</v>
      </c>
      <c r="D265" s="966"/>
      <c r="E265" s="968"/>
      <c r="F265" s="972"/>
      <c r="G265" s="970"/>
      <c r="H265" s="974" t="s">
        <v>5700</v>
      </c>
      <c r="I265" s="970"/>
      <c r="J265" s="967"/>
      <c r="K265" s="970"/>
      <c r="L265" s="967"/>
      <c r="M265" s="970"/>
      <c r="N265" s="967"/>
      <c r="O265" s="970"/>
      <c r="P265" s="967"/>
      <c r="Q265" s="970"/>
      <c r="R265" s="967"/>
      <c r="S265" s="970"/>
      <c r="T265" s="967"/>
      <c r="U265" s="970"/>
      <c r="V265" s="967"/>
      <c r="W265" s="970"/>
      <c r="X265" s="1261"/>
    </row>
    <row r="266" spans="1:24" ht="12.6" hidden="1" customHeight="1" outlineLevel="2">
      <c r="A266" s="997">
        <v>44397</v>
      </c>
      <c r="B266" s="1163" t="s">
        <v>5698</v>
      </c>
      <c r="C266" s="955" t="s">
        <v>8395</v>
      </c>
      <c r="D266" s="966"/>
      <c r="E266" s="968"/>
      <c r="F266" s="972"/>
      <c r="G266" s="970"/>
      <c r="H266" s="967"/>
      <c r="I266" s="970"/>
      <c r="J266" s="967"/>
      <c r="K266" s="970"/>
      <c r="L266" s="967"/>
      <c r="M266" s="970"/>
      <c r="N266" s="967"/>
      <c r="O266" s="970"/>
      <c r="P266" s="967"/>
      <c r="Q266" s="970"/>
      <c r="R266" s="974" t="s">
        <v>5700</v>
      </c>
      <c r="S266" s="970"/>
      <c r="T266" s="967"/>
      <c r="U266" s="970"/>
      <c r="V266" s="967"/>
      <c r="W266" s="970"/>
      <c r="X266" s="1261"/>
    </row>
    <row r="267" spans="1:24" ht="12.6" hidden="1" customHeight="1" outlineLevel="2">
      <c r="A267" s="997">
        <v>44397</v>
      </c>
      <c r="B267" s="1163" t="s">
        <v>5739</v>
      </c>
      <c r="C267" s="955" t="s">
        <v>8396</v>
      </c>
      <c r="D267" s="975" t="s">
        <v>5700</v>
      </c>
      <c r="E267" s="968"/>
      <c r="F267" s="972"/>
      <c r="G267" s="970"/>
      <c r="H267" s="967"/>
      <c r="I267" s="970"/>
      <c r="J267" s="967"/>
      <c r="K267" s="970"/>
      <c r="L267" s="967"/>
      <c r="M267" s="970"/>
      <c r="N267" s="967"/>
      <c r="O267" s="970"/>
      <c r="P267" s="967"/>
      <c r="Q267" s="970"/>
      <c r="R267" s="967"/>
      <c r="S267" s="970"/>
      <c r="T267" s="967"/>
      <c r="U267" s="970"/>
      <c r="V267" s="967"/>
      <c r="W267" s="970"/>
      <c r="X267" s="1261"/>
    </row>
    <row r="268" spans="1:24" ht="12.6" hidden="1" customHeight="1" outlineLevel="2">
      <c r="A268" s="997">
        <v>44397</v>
      </c>
      <c r="B268" s="1163" t="s">
        <v>5698</v>
      </c>
      <c r="C268" s="955" t="s">
        <v>8397</v>
      </c>
      <c r="D268" s="966"/>
      <c r="E268" s="968"/>
      <c r="F268" s="969" t="s">
        <v>5700</v>
      </c>
      <c r="G268" s="970"/>
      <c r="H268" s="967"/>
      <c r="I268" s="970"/>
      <c r="J268" s="967"/>
      <c r="K268" s="970"/>
      <c r="L268" s="967"/>
      <c r="M268" s="970"/>
      <c r="N268" s="967"/>
      <c r="O268" s="973" t="s">
        <v>5700</v>
      </c>
      <c r="P268" s="967"/>
      <c r="Q268" s="970"/>
      <c r="R268" s="967"/>
      <c r="S268" s="970"/>
      <c r="T268" s="967"/>
      <c r="U268" s="970"/>
      <c r="V268" s="967"/>
      <c r="W268" s="970"/>
      <c r="X268" s="1261"/>
    </row>
    <row r="269" spans="1:24" ht="12.6" hidden="1" customHeight="1" outlineLevel="2">
      <c r="A269" s="997">
        <v>44397</v>
      </c>
      <c r="B269" s="1163" t="s">
        <v>5698</v>
      </c>
      <c r="C269" s="955" t="s">
        <v>8398</v>
      </c>
      <c r="D269" s="966"/>
      <c r="E269" s="968"/>
      <c r="F269" s="972"/>
      <c r="G269" s="970"/>
      <c r="H269" s="967"/>
      <c r="I269" s="970"/>
      <c r="J269" s="967"/>
      <c r="K269" s="970"/>
      <c r="L269" s="967"/>
      <c r="M269" s="970"/>
      <c r="N269" s="967"/>
      <c r="O269" s="973" t="s">
        <v>5700</v>
      </c>
      <c r="P269" s="967"/>
      <c r="Q269" s="970"/>
      <c r="R269" s="967"/>
      <c r="S269" s="970"/>
      <c r="T269" s="967"/>
      <c r="U269" s="970"/>
      <c r="V269" s="967"/>
      <c r="W269" s="970"/>
      <c r="X269" s="1261"/>
    </row>
    <row r="270" spans="1:24" ht="12.6" hidden="1" customHeight="1" outlineLevel="2">
      <c r="A270" s="997">
        <v>44397</v>
      </c>
      <c r="B270" s="1163" t="s">
        <v>6950</v>
      </c>
      <c r="C270" s="955" t="s">
        <v>8399</v>
      </c>
      <c r="D270" s="966"/>
      <c r="E270" s="968"/>
      <c r="F270" s="972"/>
      <c r="G270" s="970"/>
      <c r="H270" s="967"/>
      <c r="I270" s="970"/>
      <c r="J270" s="967"/>
      <c r="K270" s="970"/>
      <c r="L270" s="967"/>
      <c r="M270" s="970"/>
      <c r="N270" s="967"/>
      <c r="O270" s="970"/>
      <c r="P270" s="967"/>
      <c r="Q270" s="970"/>
      <c r="R270" s="967"/>
      <c r="S270" s="970"/>
      <c r="T270" s="974" t="s">
        <v>5700</v>
      </c>
      <c r="U270" s="970"/>
      <c r="V270" s="967"/>
      <c r="W270" s="970"/>
      <c r="X270" s="1261"/>
    </row>
    <row r="271" spans="1:24" ht="12.6" hidden="1" customHeight="1" outlineLevel="2">
      <c r="A271" s="997">
        <v>44397</v>
      </c>
      <c r="B271" s="1163" t="s">
        <v>8400</v>
      </c>
      <c r="C271" s="955" t="s">
        <v>8401</v>
      </c>
      <c r="D271" s="966"/>
      <c r="E271" s="968"/>
      <c r="F271" s="972"/>
      <c r="G271" s="970"/>
      <c r="H271" s="967"/>
      <c r="I271" s="970"/>
      <c r="J271" s="967"/>
      <c r="K271" s="970"/>
      <c r="L271" s="967"/>
      <c r="M271" s="970"/>
      <c r="N271" s="967"/>
      <c r="O271" s="970"/>
      <c r="P271" s="967"/>
      <c r="Q271" s="970"/>
      <c r="R271" s="967"/>
      <c r="S271" s="970"/>
      <c r="T271" s="974" t="s">
        <v>5700</v>
      </c>
      <c r="U271" s="970"/>
      <c r="V271" s="967"/>
      <c r="W271" s="970"/>
      <c r="X271" s="1261"/>
    </row>
    <row r="272" spans="1:24" ht="12.6" hidden="1" customHeight="1" outlineLevel="2">
      <c r="A272" s="997">
        <v>44397</v>
      </c>
      <c r="B272" s="1163" t="s">
        <v>5698</v>
      </c>
      <c r="C272" s="955" t="s">
        <v>8402</v>
      </c>
      <c r="D272" s="966"/>
      <c r="E272" s="968"/>
      <c r="F272" s="972"/>
      <c r="G272" s="970"/>
      <c r="H272" s="967"/>
      <c r="I272" s="970"/>
      <c r="J272" s="967"/>
      <c r="K272" s="970"/>
      <c r="L272" s="967"/>
      <c r="M272" s="970"/>
      <c r="N272" s="967"/>
      <c r="O272" s="970"/>
      <c r="P272" s="967"/>
      <c r="Q272" s="973" t="s">
        <v>5700</v>
      </c>
      <c r="R272" s="967"/>
      <c r="S272" s="970"/>
      <c r="T272" s="967"/>
      <c r="U272" s="970"/>
      <c r="V272" s="967"/>
      <c r="W272" s="970"/>
      <c r="X272" s="1261"/>
    </row>
    <row r="273" spans="1:24" ht="12.6" hidden="1" customHeight="1" outlineLevel="2">
      <c r="A273" s="997">
        <v>44397</v>
      </c>
      <c r="B273" s="1163" t="s">
        <v>8403</v>
      </c>
      <c r="C273" s="955" t="s">
        <v>8404</v>
      </c>
      <c r="D273" s="966"/>
      <c r="E273" s="968"/>
      <c r="F273" s="972"/>
      <c r="G273" s="970"/>
      <c r="H273" s="967"/>
      <c r="I273" s="970"/>
      <c r="J273" s="967"/>
      <c r="K273" s="970"/>
      <c r="L273" s="967"/>
      <c r="M273" s="970"/>
      <c r="N273" s="967"/>
      <c r="O273" s="970"/>
      <c r="P273" s="967"/>
      <c r="Q273" s="970"/>
      <c r="R273" s="967"/>
      <c r="S273" s="970"/>
      <c r="T273" s="974" t="s">
        <v>5700</v>
      </c>
      <c r="U273" s="970"/>
      <c r="V273" s="967"/>
      <c r="W273" s="970"/>
      <c r="X273" s="1261"/>
    </row>
    <row r="274" spans="1:24" ht="12.6" hidden="1" customHeight="1" outlineLevel="1">
      <c r="A274" s="1269">
        <v>44398</v>
      </c>
      <c r="B274" s="1163" t="s">
        <v>5706</v>
      </c>
      <c r="C274" s="955" t="s">
        <v>8405</v>
      </c>
      <c r="D274" s="975" t="s">
        <v>5700</v>
      </c>
      <c r="E274" s="977" t="s">
        <v>5700</v>
      </c>
      <c r="F274" s="972"/>
      <c r="G274" s="970"/>
      <c r="H274" s="967"/>
      <c r="I274" s="970"/>
      <c r="J274" s="967"/>
      <c r="K274" s="970"/>
      <c r="L274" s="967"/>
      <c r="M274" s="970"/>
      <c r="N274" s="967"/>
      <c r="O274" s="970"/>
      <c r="P274" s="967"/>
      <c r="Q274" s="970"/>
      <c r="R274" s="967"/>
      <c r="S274" s="970"/>
      <c r="T274" s="967"/>
      <c r="U274" s="970"/>
      <c r="V274" s="967"/>
      <c r="W274" s="970"/>
      <c r="X274" s="1261"/>
    </row>
    <row r="275" spans="1:24" ht="12.6" hidden="1" customHeight="1" outlineLevel="2">
      <c r="A275" s="1269">
        <v>44398</v>
      </c>
      <c r="B275" s="1163" t="s">
        <v>5698</v>
      </c>
      <c r="C275" s="955" t="s">
        <v>8406</v>
      </c>
      <c r="D275" s="966"/>
      <c r="E275" s="968"/>
      <c r="F275" s="972"/>
      <c r="G275" s="970"/>
      <c r="H275" s="967"/>
      <c r="I275" s="970"/>
      <c r="J275" s="967"/>
      <c r="K275" s="970"/>
      <c r="L275" s="967"/>
      <c r="M275" s="970"/>
      <c r="N275" s="967"/>
      <c r="O275" s="970"/>
      <c r="P275" s="967"/>
      <c r="Q275" s="970"/>
      <c r="R275" s="974" t="s">
        <v>5700</v>
      </c>
      <c r="S275" s="970"/>
      <c r="T275" s="967"/>
      <c r="U275" s="970"/>
      <c r="V275" s="967"/>
      <c r="W275" s="970"/>
      <c r="X275" s="1261"/>
    </row>
    <row r="276" spans="1:24" ht="25.2" hidden="1" customHeight="1" outlineLevel="2">
      <c r="A276" s="1269">
        <v>44398</v>
      </c>
      <c r="B276" s="1163" t="s">
        <v>5698</v>
      </c>
      <c r="C276" s="955" t="s">
        <v>8407</v>
      </c>
      <c r="D276" s="966"/>
      <c r="E276" s="968"/>
      <c r="F276" s="969" t="s">
        <v>5700</v>
      </c>
      <c r="G276" s="970"/>
      <c r="H276" s="967"/>
      <c r="I276" s="970"/>
      <c r="J276" s="967"/>
      <c r="K276" s="970"/>
      <c r="L276" s="967"/>
      <c r="M276" s="970"/>
      <c r="N276" s="967"/>
      <c r="O276" s="970"/>
      <c r="P276" s="967"/>
      <c r="Q276" s="970"/>
      <c r="R276" s="967"/>
      <c r="S276" s="970"/>
      <c r="T276" s="967"/>
      <c r="U276" s="970"/>
      <c r="V276" s="967"/>
      <c r="W276" s="970"/>
      <c r="X276" s="1261"/>
    </row>
    <row r="277" spans="1:24" ht="12.6" hidden="1" customHeight="1" outlineLevel="2">
      <c r="A277" s="1269">
        <v>44398</v>
      </c>
      <c r="B277" s="1163" t="s">
        <v>5698</v>
      </c>
      <c r="C277" s="955" t="s">
        <v>8408</v>
      </c>
      <c r="D277" s="975" t="s">
        <v>5700</v>
      </c>
      <c r="E277" s="968"/>
      <c r="F277" s="972"/>
      <c r="G277" s="970"/>
      <c r="H277" s="967"/>
      <c r="I277" s="970"/>
      <c r="J277" s="967"/>
      <c r="K277" s="970"/>
      <c r="L277" s="967"/>
      <c r="M277" s="970"/>
      <c r="N277" s="967"/>
      <c r="O277" s="970"/>
      <c r="P277" s="967"/>
      <c r="Q277" s="970"/>
      <c r="R277" s="967"/>
      <c r="S277" s="970"/>
      <c r="T277" s="967"/>
      <c r="U277" s="970"/>
      <c r="V277" s="967"/>
      <c r="W277" s="970"/>
      <c r="X277" s="1261"/>
    </row>
    <row r="278" spans="1:24" ht="25.2" hidden="1" customHeight="1" outlineLevel="2">
      <c r="A278" s="1269">
        <v>44398</v>
      </c>
      <c r="B278" s="1163" t="s">
        <v>8409</v>
      </c>
      <c r="C278" s="955" t="s">
        <v>8410</v>
      </c>
      <c r="D278" s="975" t="s">
        <v>5700</v>
      </c>
      <c r="E278" s="968"/>
      <c r="F278" s="972"/>
      <c r="G278" s="970"/>
      <c r="H278" s="967"/>
      <c r="I278" s="970"/>
      <c r="J278" s="967"/>
      <c r="K278" s="970"/>
      <c r="L278" s="967"/>
      <c r="M278" s="970"/>
      <c r="N278" s="967"/>
      <c r="O278" s="970"/>
      <c r="P278" s="967"/>
      <c r="Q278" s="970"/>
      <c r="R278" s="967"/>
      <c r="S278" s="970"/>
      <c r="T278" s="967"/>
      <c r="U278" s="970"/>
      <c r="V278" s="967"/>
      <c r="W278" s="970"/>
      <c r="X278" s="1261"/>
    </row>
    <row r="279" spans="1:24" ht="25.2" hidden="1" customHeight="1" outlineLevel="2">
      <c r="A279" s="1269">
        <v>44398</v>
      </c>
      <c r="B279" s="1163" t="s">
        <v>5698</v>
      </c>
      <c r="C279" s="955" t="s">
        <v>8411</v>
      </c>
      <c r="D279" s="966"/>
      <c r="E279" s="977" t="s">
        <v>5700</v>
      </c>
      <c r="F279" s="972"/>
      <c r="G279" s="970"/>
      <c r="H279" s="967"/>
      <c r="I279" s="970"/>
      <c r="J279" s="974" t="s">
        <v>5700</v>
      </c>
      <c r="K279" s="970"/>
      <c r="L279" s="967"/>
      <c r="M279" s="970"/>
      <c r="N279" s="967"/>
      <c r="O279" s="970"/>
      <c r="P279" s="967"/>
      <c r="Q279" s="970"/>
      <c r="R279" s="974" t="s">
        <v>5700</v>
      </c>
      <c r="S279" s="970"/>
      <c r="T279" s="967"/>
      <c r="U279" s="970"/>
      <c r="V279" s="967"/>
      <c r="W279" s="970"/>
      <c r="X279" s="1261"/>
    </row>
    <row r="280" spans="1:24" ht="25.2" hidden="1" customHeight="1" outlineLevel="2">
      <c r="A280" s="1269">
        <v>44398</v>
      </c>
      <c r="B280" s="1163" t="s">
        <v>5698</v>
      </c>
      <c r="C280" s="955" t="s">
        <v>8412</v>
      </c>
      <c r="D280" s="975" t="s">
        <v>5700</v>
      </c>
      <c r="E280" s="968"/>
      <c r="F280" s="972"/>
      <c r="G280" s="970"/>
      <c r="H280" s="967"/>
      <c r="I280" s="970"/>
      <c r="J280" s="967"/>
      <c r="K280" s="970"/>
      <c r="L280" s="967"/>
      <c r="M280" s="970"/>
      <c r="N280" s="967"/>
      <c r="O280" s="970"/>
      <c r="P280" s="967"/>
      <c r="Q280" s="970"/>
      <c r="R280" s="967"/>
      <c r="S280" s="970"/>
      <c r="T280" s="967"/>
      <c r="U280" s="970"/>
      <c r="V280" s="967"/>
      <c r="W280" s="970"/>
      <c r="X280" s="1261"/>
    </row>
    <row r="281" spans="1:24" ht="12.6" hidden="1" customHeight="1" outlineLevel="2">
      <c r="A281" s="1269">
        <v>44398</v>
      </c>
      <c r="B281" s="1163" t="s">
        <v>5698</v>
      </c>
      <c r="C281" s="955" t="s">
        <v>8413</v>
      </c>
      <c r="D281" s="966"/>
      <c r="E281" s="968"/>
      <c r="F281" s="969" t="s">
        <v>5700</v>
      </c>
      <c r="G281" s="970"/>
      <c r="H281" s="967"/>
      <c r="I281" s="970"/>
      <c r="J281" s="967"/>
      <c r="K281" s="970"/>
      <c r="L281" s="967"/>
      <c r="M281" s="970"/>
      <c r="N281" s="967"/>
      <c r="O281" s="970"/>
      <c r="P281" s="967"/>
      <c r="Q281" s="970"/>
      <c r="R281" s="967"/>
      <c r="S281" s="970"/>
      <c r="T281" s="967"/>
      <c r="U281" s="970"/>
      <c r="V281" s="967"/>
      <c r="W281" s="970"/>
      <c r="X281" s="1261"/>
    </row>
    <row r="282" spans="1:24" ht="12.6" hidden="1" customHeight="1" outlineLevel="2">
      <c r="A282" s="1269">
        <v>44398</v>
      </c>
      <c r="B282" s="1163" t="s">
        <v>5698</v>
      </c>
      <c r="C282" s="955" t="s">
        <v>8414</v>
      </c>
      <c r="D282" s="966"/>
      <c r="E282" s="968"/>
      <c r="F282" s="972"/>
      <c r="G282" s="970"/>
      <c r="H282" s="967"/>
      <c r="I282" s="970"/>
      <c r="J282" s="967"/>
      <c r="K282" s="970"/>
      <c r="L282" s="967"/>
      <c r="M282" s="970"/>
      <c r="N282" s="967"/>
      <c r="O282" s="970"/>
      <c r="P282" s="967"/>
      <c r="Q282" s="970"/>
      <c r="R282" s="967"/>
      <c r="S282" s="970"/>
      <c r="T282" s="974" t="s">
        <v>5700</v>
      </c>
      <c r="U282" s="970"/>
      <c r="V282" s="967"/>
      <c r="W282" s="970"/>
      <c r="X282" s="1261"/>
    </row>
    <row r="283" spans="1:24" ht="12.6" hidden="1" customHeight="1" outlineLevel="2">
      <c r="A283" s="1269">
        <v>44398</v>
      </c>
      <c r="B283" s="1163" t="s">
        <v>5698</v>
      </c>
      <c r="C283" s="955" t="s">
        <v>8415</v>
      </c>
      <c r="D283" s="966"/>
      <c r="E283" s="968"/>
      <c r="F283" s="969" t="s">
        <v>5700</v>
      </c>
      <c r="G283" s="970"/>
      <c r="H283" s="967"/>
      <c r="I283" s="970"/>
      <c r="J283" s="967"/>
      <c r="K283" s="970"/>
      <c r="L283" s="967"/>
      <c r="M283" s="970"/>
      <c r="N283" s="967"/>
      <c r="O283" s="970"/>
      <c r="P283" s="967"/>
      <c r="Q283" s="970"/>
      <c r="R283" s="967"/>
      <c r="S283" s="970"/>
      <c r="T283" s="967"/>
      <c r="U283" s="970"/>
      <c r="V283" s="967"/>
      <c r="W283" s="970"/>
      <c r="X283" s="1261"/>
    </row>
    <row r="284" spans="1:24" ht="12.6" hidden="1" customHeight="1" outlineLevel="2">
      <c r="A284" s="1269">
        <v>44398</v>
      </c>
      <c r="B284" s="1163" t="s">
        <v>5698</v>
      </c>
      <c r="C284" s="955" t="s">
        <v>8416</v>
      </c>
      <c r="D284" s="966"/>
      <c r="E284" s="977" t="s">
        <v>5700</v>
      </c>
      <c r="F284" s="972"/>
      <c r="G284" s="970"/>
      <c r="H284" s="967"/>
      <c r="I284" s="970"/>
      <c r="J284" s="967"/>
      <c r="K284" s="970"/>
      <c r="L284" s="967"/>
      <c r="M284" s="970"/>
      <c r="N284" s="967"/>
      <c r="O284" s="970"/>
      <c r="P284" s="967"/>
      <c r="Q284" s="970"/>
      <c r="R284" s="967"/>
      <c r="S284" s="970"/>
      <c r="T284" s="967"/>
      <c r="U284" s="970"/>
      <c r="V284" s="967"/>
      <c r="W284" s="970"/>
      <c r="X284" s="1261"/>
    </row>
    <row r="285" spans="1:24" ht="12.6" hidden="1" customHeight="1" outlineLevel="2">
      <c r="A285" s="1269">
        <v>44398</v>
      </c>
      <c r="B285" s="1163" t="s">
        <v>5723</v>
      </c>
      <c r="C285" s="955" t="s">
        <v>8417</v>
      </c>
      <c r="D285" s="966"/>
      <c r="E285" s="968"/>
      <c r="F285" s="972"/>
      <c r="G285" s="970"/>
      <c r="H285" s="967"/>
      <c r="I285" s="973" t="s">
        <v>5700</v>
      </c>
      <c r="J285" s="967"/>
      <c r="K285" s="970"/>
      <c r="L285" s="967"/>
      <c r="M285" s="970"/>
      <c r="N285" s="967"/>
      <c r="O285" s="970"/>
      <c r="P285" s="967"/>
      <c r="Q285" s="970"/>
      <c r="R285" s="967"/>
      <c r="S285" s="970"/>
      <c r="T285" s="967"/>
      <c r="U285" s="970"/>
      <c r="V285" s="974" t="s">
        <v>5700</v>
      </c>
      <c r="W285" s="970"/>
      <c r="X285" s="1261"/>
    </row>
    <row r="286" spans="1:24" ht="12.6" hidden="1" customHeight="1" outlineLevel="2">
      <c r="A286" s="1269">
        <v>44398</v>
      </c>
      <c r="B286" s="1163" t="s">
        <v>5698</v>
      </c>
      <c r="C286" s="955" t="s">
        <v>8418</v>
      </c>
      <c r="D286" s="975" t="s">
        <v>5700</v>
      </c>
      <c r="E286" s="968"/>
      <c r="F286" s="972"/>
      <c r="G286" s="970"/>
      <c r="H286" s="967"/>
      <c r="I286" s="970"/>
      <c r="J286" s="967"/>
      <c r="K286" s="970"/>
      <c r="L286" s="967"/>
      <c r="M286" s="970"/>
      <c r="N286" s="967"/>
      <c r="O286" s="970"/>
      <c r="P286" s="967"/>
      <c r="Q286" s="970"/>
      <c r="R286" s="967"/>
      <c r="S286" s="970"/>
      <c r="T286" s="967"/>
      <c r="U286" s="970"/>
      <c r="V286" s="967"/>
      <c r="W286" s="970"/>
      <c r="X286" s="1261"/>
    </row>
    <row r="287" spans="1:24" ht="25.2" hidden="1" customHeight="1" outlineLevel="2">
      <c r="A287" s="1269">
        <v>44398</v>
      </c>
      <c r="B287" s="1163" t="s">
        <v>5723</v>
      </c>
      <c r="C287" s="955" t="s">
        <v>8419</v>
      </c>
      <c r="D287" s="966"/>
      <c r="E287" s="977" t="s">
        <v>5700</v>
      </c>
      <c r="F287" s="972"/>
      <c r="G287" s="970"/>
      <c r="H287" s="967"/>
      <c r="I287" s="970"/>
      <c r="J287" s="967"/>
      <c r="K287" s="970"/>
      <c r="L287" s="967"/>
      <c r="M287" s="970"/>
      <c r="N287" s="967"/>
      <c r="O287" s="970"/>
      <c r="P287" s="967"/>
      <c r="Q287" s="970"/>
      <c r="R287" s="967"/>
      <c r="S287" s="970"/>
      <c r="T287" s="967"/>
      <c r="U287" s="970"/>
      <c r="V287" s="974" t="s">
        <v>5700</v>
      </c>
      <c r="W287" s="970"/>
      <c r="X287" s="1261"/>
    </row>
    <row r="288" spans="1:24" ht="12.6" hidden="1" customHeight="1" outlineLevel="2">
      <c r="A288" s="1269">
        <v>44398</v>
      </c>
      <c r="B288" s="1163" t="s">
        <v>5698</v>
      </c>
      <c r="C288" s="955" t="s">
        <v>8420</v>
      </c>
      <c r="D288" s="966"/>
      <c r="E288" s="968"/>
      <c r="F288" s="969" t="s">
        <v>5700</v>
      </c>
      <c r="G288" s="970"/>
      <c r="H288" s="967"/>
      <c r="I288" s="970"/>
      <c r="J288" s="967"/>
      <c r="K288" s="970"/>
      <c r="L288" s="967"/>
      <c r="M288" s="970"/>
      <c r="N288" s="967"/>
      <c r="O288" s="970"/>
      <c r="P288" s="967"/>
      <c r="Q288" s="970"/>
      <c r="R288" s="967"/>
      <c r="S288" s="970"/>
      <c r="T288" s="967"/>
      <c r="U288" s="970"/>
      <c r="V288" s="967"/>
      <c r="W288" s="970"/>
      <c r="X288" s="1261"/>
    </row>
    <row r="289" spans="1:24" ht="12.6" hidden="1" customHeight="1" outlineLevel="2">
      <c r="A289" s="1269">
        <v>44398</v>
      </c>
      <c r="B289" s="1163" t="s">
        <v>5698</v>
      </c>
      <c r="C289" s="955" t="s">
        <v>8421</v>
      </c>
      <c r="D289" s="966"/>
      <c r="E289" s="968"/>
      <c r="F289" s="972"/>
      <c r="G289" s="973" t="s">
        <v>5700</v>
      </c>
      <c r="H289" s="967"/>
      <c r="I289" s="970"/>
      <c r="J289" s="967"/>
      <c r="K289" s="970"/>
      <c r="L289" s="967"/>
      <c r="M289" s="970"/>
      <c r="N289" s="967"/>
      <c r="O289" s="970"/>
      <c r="P289" s="967"/>
      <c r="Q289" s="970"/>
      <c r="R289" s="967"/>
      <c r="S289" s="970"/>
      <c r="T289" s="967"/>
      <c r="U289" s="970"/>
      <c r="V289" s="967"/>
      <c r="W289" s="970"/>
      <c r="X289" s="1261"/>
    </row>
    <row r="290" spans="1:24" ht="12.6" hidden="1" customHeight="1" outlineLevel="2">
      <c r="A290" s="1269">
        <v>44398</v>
      </c>
      <c r="B290" s="1163" t="s">
        <v>5698</v>
      </c>
      <c r="C290" s="955" t="s">
        <v>8422</v>
      </c>
      <c r="D290" s="975" t="s">
        <v>5700</v>
      </c>
      <c r="E290" s="968"/>
      <c r="F290" s="972"/>
      <c r="G290" s="970"/>
      <c r="H290" s="967"/>
      <c r="I290" s="970"/>
      <c r="J290" s="967"/>
      <c r="K290" s="970"/>
      <c r="L290" s="967"/>
      <c r="M290" s="973" t="s">
        <v>5700</v>
      </c>
      <c r="N290" s="967"/>
      <c r="O290" s="970"/>
      <c r="P290" s="967"/>
      <c r="Q290" s="970"/>
      <c r="R290" s="967"/>
      <c r="S290" s="970"/>
      <c r="T290" s="967"/>
      <c r="U290" s="970"/>
      <c r="V290" s="967"/>
      <c r="W290" s="970"/>
      <c r="X290" s="1261"/>
    </row>
    <row r="291" spans="1:24" ht="12.6" hidden="1" customHeight="1" outlineLevel="2">
      <c r="A291" s="1269">
        <v>44398</v>
      </c>
      <c r="B291" s="1163" t="s">
        <v>5698</v>
      </c>
      <c r="C291" s="955" t="s">
        <v>8423</v>
      </c>
      <c r="D291" s="966"/>
      <c r="E291" s="968"/>
      <c r="F291" s="972"/>
      <c r="G291" s="970"/>
      <c r="H291" s="967"/>
      <c r="I291" s="970"/>
      <c r="J291" s="967"/>
      <c r="K291" s="970"/>
      <c r="L291" s="967"/>
      <c r="M291" s="970"/>
      <c r="N291" s="967"/>
      <c r="O291" s="970"/>
      <c r="P291" s="967"/>
      <c r="Q291" s="970"/>
      <c r="R291" s="974" t="s">
        <v>5700</v>
      </c>
      <c r="S291" s="970"/>
      <c r="T291" s="967"/>
      <c r="U291" s="970"/>
      <c r="V291" s="967"/>
      <c r="W291" s="970"/>
      <c r="X291" s="1261"/>
    </row>
    <row r="292" spans="1:24" ht="12.6" hidden="1" customHeight="1" outlineLevel="2">
      <c r="A292" s="1269">
        <v>44398</v>
      </c>
      <c r="B292" s="1163" t="s">
        <v>8424</v>
      </c>
      <c r="C292" s="955" t="s">
        <v>8425</v>
      </c>
      <c r="D292" s="966"/>
      <c r="E292" s="968"/>
      <c r="F292" s="972"/>
      <c r="G292" s="970"/>
      <c r="H292" s="967"/>
      <c r="I292" s="970"/>
      <c r="J292" s="967"/>
      <c r="K292" s="970"/>
      <c r="L292" s="967"/>
      <c r="M292" s="970"/>
      <c r="N292" s="967"/>
      <c r="O292" s="970"/>
      <c r="P292" s="974" t="s">
        <v>5700</v>
      </c>
      <c r="Q292" s="970"/>
      <c r="R292" s="967"/>
      <c r="S292" s="970"/>
      <c r="T292" s="967"/>
      <c r="U292" s="970"/>
      <c r="V292" s="967"/>
      <c r="W292" s="970"/>
      <c r="X292" s="1261"/>
    </row>
    <row r="293" spans="1:24" ht="12.6" hidden="1" customHeight="1" outlineLevel="2">
      <c r="A293" s="1269">
        <v>44398</v>
      </c>
      <c r="B293" s="1163" t="s">
        <v>5698</v>
      </c>
      <c r="C293" s="955" t="s">
        <v>8426</v>
      </c>
      <c r="D293" s="966"/>
      <c r="E293" s="968"/>
      <c r="F293" s="972"/>
      <c r="G293" s="970"/>
      <c r="H293" s="967"/>
      <c r="I293" s="970"/>
      <c r="J293" s="967"/>
      <c r="K293" s="970"/>
      <c r="L293" s="967"/>
      <c r="M293" s="970"/>
      <c r="N293" s="967"/>
      <c r="O293" s="970"/>
      <c r="P293" s="974" t="s">
        <v>5700</v>
      </c>
      <c r="Q293" s="970"/>
      <c r="R293" s="967"/>
      <c r="S293" s="970"/>
      <c r="T293" s="967"/>
      <c r="U293" s="970"/>
      <c r="V293" s="967"/>
      <c r="W293" s="970"/>
      <c r="X293" s="1261"/>
    </row>
    <row r="294" spans="1:24" ht="12.6" hidden="1" customHeight="1" outlineLevel="2">
      <c r="A294" s="1269">
        <v>44398</v>
      </c>
      <c r="B294" s="1163" t="s">
        <v>5698</v>
      </c>
      <c r="C294" s="955" t="s">
        <v>8427</v>
      </c>
      <c r="D294" s="975" t="s">
        <v>5700</v>
      </c>
      <c r="E294" s="968"/>
      <c r="F294" s="972"/>
      <c r="G294" s="970"/>
      <c r="H294" s="967"/>
      <c r="I294" s="970"/>
      <c r="J294" s="967"/>
      <c r="K294" s="970"/>
      <c r="L294" s="967"/>
      <c r="M294" s="970"/>
      <c r="N294" s="967"/>
      <c r="O294" s="970"/>
      <c r="P294" s="967"/>
      <c r="Q294" s="970"/>
      <c r="R294" s="967"/>
      <c r="S294" s="970"/>
      <c r="T294" s="967"/>
      <c r="U294" s="970"/>
      <c r="V294" s="967"/>
      <c r="W294" s="970"/>
      <c r="X294" s="1261"/>
    </row>
    <row r="295" spans="1:24" ht="12.6" hidden="1" customHeight="1" outlineLevel="2">
      <c r="A295" s="1269">
        <v>44398</v>
      </c>
      <c r="B295" s="1163" t="s">
        <v>5698</v>
      </c>
      <c r="C295" s="955" t="s">
        <v>8428</v>
      </c>
      <c r="D295" s="966"/>
      <c r="E295" s="977" t="s">
        <v>5700</v>
      </c>
      <c r="F295" s="972"/>
      <c r="G295" s="970"/>
      <c r="H295" s="967"/>
      <c r="I295" s="970"/>
      <c r="J295" s="967"/>
      <c r="K295" s="970"/>
      <c r="L295" s="967"/>
      <c r="M295" s="970"/>
      <c r="N295" s="967"/>
      <c r="O295" s="970"/>
      <c r="P295" s="967"/>
      <c r="Q295" s="970"/>
      <c r="R295" s="967"/>
      <c r="S295" s="970"/>
      <c r="T295" s="967"/>
      <c r="U295" s="970"/>
      <c r="V295" s="967"/>
      <c r="W295" s="970"/>
      <c r="X295" s="1261"/>
    </row>
    <row r="296" spans="1:24" ht="12.6" hidden="1" customHeight="1" outlineLevel="1">
      <c r="A296" s="1270">
        <v>44399</v>
      </c>
      <c r="B296" s="1163" t="s">
        <v>5698</v>
      </c>
      <c r="C296" s="955" t="s">
        <v>8429</v>
      </c>
      <c r="D296" s="966"/>
      <c r="E296" s="968"/>
      <c r="F296" s="969" t="s">
        <v>5700</v>
      </c>
      <c r="G296" s="970"/>
      <c r="H296" s="967"/>
      <c r="I296" s="970"/>
      <c r="J296" s="967"/>
      <c r="K296" s="970"/>
      <c r="L296" s="967"/>
      <c r="M296" s="970"/>
      <c r="N296" s="967"/>
      <c r="O296" s="970"/>
      <c r="P296" s="967"/>
      <c r="Q296" s="970"/>
      <c r="R296" s="967"/>
      <c r="S296" s="970"/>
      <c r="T296" s="967"/>
      <c r="U296" s="970"/>
      <c r="V296" s="967"/>
      <c r="W296" s="970"/>
      <c r="X296" s="1261"/>
    </row>
    <row r="297" spans="1:24" ht="25.2" hidden="1" customHeight="1" outlineLevel="2">
      <c r="A297" s="1270">
        <v>44399</v>
      </c>
      <c r="B297" s="1163" t="s">
        <v>5698</v>
      </c>
      <c r="C297" s="955" t="s">
        <v>8430</v>
      </c>
      <c r="D297" s="966"/>
      <c r="E297" s="968"/>
      <c r="F297" s="972"/>
      <c r="G297" s="970"/>
      <c r="H297" s="967"/>
      <c r="I297" s="970"/>
      <c r="J297" s="967"/>
      <c r="K297" s="970"/>
      <c r="L297" s="967"/>
      <c r="M297" s="970"/>
      <c r="N297" s="974" t="s">
        <v>5700</v>
      </c>
      <c r="O297" s="973" t="s">
        <v>5700</v>
      </c>
      <c r="P297" s="967"/>
      <c r="Q297" s="970"/>
      <c r="R297" s="967"/>
      <c r="S297" s="970"/>
      <c r="T297" s="967"/>
      <c r="U297" s="970"/>
      <c r="V297" s="967"/>
      <c r="W297" s="970"/>
      <c r="X297" s="1261"/>
    </row>
    <row r="298" spans="1:24" ht="12.6" hidden="1" customHeight="1" outlineLevel="2">
      <c r="A298" s="1270">
        <v>44399</v>
      </c>
      <c r="B298" s="1163" t="s">
        <v>5698</v>
      </c>
      <c r="C298" s="955" t="s">
        <v>8431</v>
      </c>
      <c r="D298" s="966"/>
      <c r="E298" s="968"/>
      <c r="F298" s="972"/>
      <c r="G298" s="970"/>
      <c r="H298" s="967"/>
      <c r="I298" s="970"/>
      <c r="J298" s="967"/>
      <c r="K298" s="970"/>
      <c r="L298" s="967"/>
      <c r="M298" s="970"/>
      <c r="N298" s="974" t="s">
        <v>5700</v>
      </c>
      <c r="O298" s="973" t="s">
        <v>5700</v>
      </c>
      <c r="P298" s="967"/>
      <c r="Q298" s="970"/>
      <c r="R298" s="967"/>
      <c r="S298" s="970"/>
      <c r="T298" s="967"/>
      <c r="U298" s="970"/>
      <c r="V298" s="967"/>
      <c r="W298" s="970"/>
      <c r="X298" s="1261"/>
    </row>
    <row r="299" spans="1:24" ht="12.6" hidden="1" customHeight="1" outlineLevel="2">
      <c r="A299" s="1270">
        <v>44399</v>
      </c>
      <c r="B299" s="1163" t="s">
        <v>5698</v>
      </c>
      <c r="C299" s="955" t="s">
        <v>8432</v>
      </c>
      <c r="D299" s="975" t="s">
        <v>5700</v>
      </c>
      <c r="E299" s="968"/>
      <c r="F299" s="972"/>
      <c r="G299" s="970"/>
      <c r="H299" s="967"/>
      <c r="I299" s="970"/>
      <c r="J299" s="967"/>
      <c r="K299" s="970"/>
      <c r="L299" s="967"/>
      <c r="M299" s="970"/>
      <c r="N299" s="967"/>
      <c r="O299" s="970"/>
      <c r="P299" s="967"/>
      <c r="Q299" s="970"/>
      <c r="R299" s="967"/>
      <c r="S299" s="970"/>
      <c r="T299" s="967"/>
      <c r="U299" s="970"/>
      <c r="V299" s="967"/>
      <c r="W299" s="970"/>
      <c r="X299" s="1261"/>
    </row>
    <row r="300" spans="1:24" ht="25.2" hidden="1" customHeight="1" outlineLevel="2">
      <c r="A300" s="1270">
        <v>44399</v>
      </c>
      <c r="B300" s="1163" t="s">
        <v>5698</v>
      </c>
      <c r="C300" s="955" t="s">
        <v>8433</v>
      </c>
      <c r="D300" s="966"/>
      <c r="E300" s="968"/>
      <c r="F300" s="972"/>
      <c r="G300" s="970"/>
      <c r="H300" s="967"/>
      <c r="I300" s="970"/>
      <c r="J300" s="967"/>
      <c r="K300" s="970"/>
      <c r="L300" s="967"/>
      <c r="M300" s="970"/>
      <c r="N300" s="967"/>
      <c r="O300" s="970"/>
      <c r="P300" s="967"/>
      <c r="Q300" s="970"/>
      <c r="R300" s="967"/>
      <c r="S300" s="970"/>
      <c r="T300" s="974" t="s">
        <v>5700</v>
      </c>
      <c r="U300" s="970"/>
      <c r="V300" s="967"/>
      <c r="W300" s="970"/>
      <c r="X300" s="1261"/>
    </row>
    <row r="301" spans="1:24" ht="25.2" hidden="1" customHeight="1" outlineLevel="2">
      <c r="A301" s="1270">
        <v>44399</v>
      </c>
      <c r="B301" s="1163" t="s">
        <v>5698</v>
      </c>
      <c r="C301" s="955" t="s">
        <v>8434</v>
      </c>
      <c r="D301" s="966"/>
      <c r="E301" s="968"/>
      <c r="F301" s="972"/>
      <c r="G301" s="970"/>
      <c r="H301" s="967"/>
      <c r="I301" s="970"/>
      <c r="J301" s="967"/>
      <c r="K301" s="970"/>
      <c r="L301" s="967"/>
      <c r="M301" s="970"/>
      <c r="N301" s="967"/>
      <c r="O301" s="970"/>
      <c r="P301" s="967"/>
      <c r="Q301" s="970"/>
      <c r="R301" s="974" t="s">
        <v>5700</v>
      </c>
      <c r="S301" s="970"/>
      <c r="T301" s="967"/>
      <c r="U301" s="970"/>
      <c r="V301" s="967"/>
      <c r="W301" s="970"/>
      <c r="X301" s="1261"/>
    </row>
    <row r="302" spans="1:24" ht="12.6" hidden="1" customHeight="1" outlineLevel="2">
      <c r="A302" s="1270">
        <v>44399</v>
      </c>
      <c r="B302" s="1163" t="s">
        <v>5698</v>
      </c>
      <c r="C302" s="955" t="s">
        <v>8435</v>
      </c>
      <c r="D302" s="966"/>
      <c r="E302" s="968"/>
      <c r="F302" s="972"/>
      <c r="G302" s="970"/>
      <c r="H302" s="967"/>
      <c r="I302" s="970"/>
      <c r="J302" s="967"/>
      <c r="K302" s="970"/>
      <c r="L302" s="967"/>
      <c r="M302" s="970"/>
      <c r="N302" s="967"/>
      <c r="O302" s="970"/>
      <c r="P302" s="967"/>
      <c r="Q302" s="970"/>
      <c r="R302" s="974" t="s">
        <v>5700</v>
      </c>
      <c r="S302" s="970"/>
      <c r="T302" s="967"/>
      <c r="U302" s="970"/>
      <c r="V302" s="967"/>
      <c r="W302" s="970"/>
      <c r="X302" s="1261"/>
    </row>
    <row r="303" spans="1:24" ht="12.6" hidden="1" customHeight="1" outlineLevel="2">
      <c r="A303" s="1270">
        <v>44399</v>
      </c>
      <c r="B303" s="1163" t="s">
        <v>5698</v>
      </c>
      <c r="C303" s="955" t="s">
        <v>6773</v>
      </c>
      <c r="D303" s="966"/>
      <c r="E303" s="968"/>
      <c r="F303" s="972"/>
      <c r="G303" s="970"/>
      <c r="H303" s="967"/>
      <c r="I303" s="970"/>
      <c r="J303" s="967"/>
      <c r="K303" s="970"/>
      <c r="L303" s="967"/>
      <c r="M303" s="970"/>
      <c r="N303" s="967"/>
      <c r="O303" s="970"/>
      <c r="P303" s="967"/>
      <c r="Q303" s="970"/>
      <c r="R303" s="974" t="s">
        <v>5700</v>
      </c>
      <c r="S303" s="970"/>
      <c r="T303" s="967"/>
      <c r="U303" s="970"/>
      <c r="V303" s="967"/>
      <c r="W303" s="970"/>
      <c r="X303" s="1261"/>
    </row>
    <row r="304" spans="1:24" ht="12.6" hidden="1" customHeight="1" outlineLevel="2">
      <c r="A304" s="1270">
        <v>44399</v>
      </c>
      <c r="B304" s="1163" t="s">
        <v>5698</v>
      </c>
      <c r="C304" s="955" t="s">
        <v>8436</v>
      </c>
      <c r="D304" s="966"/>
      <c r="E304" s="968"/>
      <c r="F304" s="969" t="s">
        <v>5700</v>
      </c>
      <c r="G304" s="970"/>
      <c r="H304" s="967"/>
      <c r="I304" s="970"/>
      <c r="J304" s="967"/>
      <c r="K304" s="970"/>
      <c r="L304" s="967"/>
      <c r="M304" s="970"/>
      <c r="N304" s="967"/>
      <c r="O304" s="970"/>
      <c r="P304" s="967"/>
      <c r="Q304" s="970"/>
      <c r="R304" s="967"/>
      <c r="S304" s="970"/>
      <c r="T304" s="967"/>
      <c r="U304" s="970"/>
      <c r="V304" s="967"/>
      <c r="W304" s="970"/>
      <c r="X304" s="1261"/>
    </row>
    <row r="305" spans="1:24" ht="12.6" hidden="1" customHeight="1" outlineLevel="2">
      <c r="A305" s="1270">
        <v>44399</v>
      </c>
      <c r="B305" s="1163" t="s">
        <v>8437</v>
      </c>
      <c r="C305" s="955" t="s">
        <v>8438</v>
      </c>
      <c r="D305" s="966"/>
      <c r="E305" s="968"/>
      <c r="F305" s="972"/>
      <c r="G305" s="970"/>
      <c r="H305" s="967"/>
      <c r="I305" s="970"/>
      <c r="J305" s="967"/>
      <c r="K305" s="970"/>
      <c r="L305" s="967"/>
      <c r="M305" s="970"/>
      <c r="N305" s="967"/>
      <c r="O305" s="970"/>
      <c r="P305" s="967"/>
      <c r="Q305" s="970"/>
      <c r="R305" s="967"/>
      <c r="S305" s="970"/>
      <c r="T305" s="967"/>
      <c r="U305" s="973" t="s">
        <v>5700</v>
      </c>
      <c r="V305" s="967"/>
      <c r="W305" s="970"/>
      <c r="X305" s="1261"/>
    </row>
    <row r="306" spans="1:24" ht="12.6" hidden="1" customHeight="1" outlineLevel="2">
      <c r="A306" s="1270">
        <v>44399</v>
      </c>
      <c r="B306" s="1163" t="s">
        <v>8439</v>
      </c>
      <c r="C306" s="955" t="s">
        <v>8440</v>
      </c>
      <c r="D306" s="966"/>
      <c r="E306" s="968"/>
      <c r="F306" s="972"/>
      <c r="G306" s="970"/>
      <c r="H306" s="967"/>
      <c r="I306" s="970"/>
      <c r="J306" s="967"/>
      <c r="K306" s="970"/>
      <c r="L306" s="967"/>
      <c r="M306" s="973" t="s">
        <v>5700</v>
      </c>
      <c r="N306" s="967"/>
      <c r="O306" s="970"/>
      <c r="P306" s="967"/>
      <c r="Q306" s="970"/>
      <c r="R306" s="967"/>
      <c r="S306" s="970"/>
      <c r="T306" s="967"/>
      <c r="U306" s="970"/>
      <c r="V306" s="967"/>
      <c r="W306" s="970"/>
      <c r="X306" s="1261"/>
    </row>
    <row r="307" spans="1:24" ht="12.6" hidden="1" customHeight="1" outlineLevel="2">
      <c r="A307" s="1270">
        <v>44399</v>
      </c>
      <c r="B307" s="1163" t="s">
        <v>5698</v>
      </c>
      <c r="C307" s="955" t="s">
        <v>8441</v>
      </c>
      <c r="D307" s="966"/>
      <c r="E307" s="968"/>
      <c r="F307" s="972"/>
      <c r="G307" s="970"/>
      <c r="H307" s="967"/>
      <c r="I307" s="970"/>
      <c r="J307" s="974" t="s">
        <v>5700</v>
      </c>
      <c r="K307" s="970"/>
      <c r="L307" s="967"/>
      <c r="M307" s="970"/>
      <c r="N307" s="967"/>
      <c r="O307" s="970"/>
      <c r="P307" s="967"/>
      <c r="Q307" s="970"/>
      <c r="R307" s="967"/>
      <c r="S307" s="970"/>
      <c r="T307" s="967"/>
      <c r="U307" s="970"/>
      <c r="V307" s="967"/>
      <c r="W307" s="970"/>
      <c r="X307" s="1261"/>
    </row>
    <row r="308" spans="1:24" ht="12.6" hidden="1" customHeight="1" outlineLevel="2">
      <c r="A308" s="1270">
        <v>44399</v>
      </c>
      <c r="B308" s="1163" t="s">
        <v>5698</v>
      </c>
      <c r="C308" s="955" t="s">
        <v>8442</v>
      </c>
      <c r="D308" s="966"/>
      <c r="E308" s="968"/>
      <c r="F308" s="972"/>
      <c r="G308" s="970"/>
      <c r="H308" s="967"/>
      <c r="I308" s="970"/>
      <c r="J308" s="967"/>
      <c r="K308" s="970"/>
      <c r="L308" s="967"/>
      <c r="M308" s="970"/>
      <c r="N308" s="967"/>
      <c r="O308" s="973" t="s">
        <v>5700</v>
      </c>
      <c r="P308" s="967"/>
      <c r="Q308" s="970"/>
      <c r="R308" s="967"/>
      <c r="S308" s="970"/>
      <c r="T308" s="967"/>
      <c r="U308" s="970"/>
      <c r="V308" s="967"/>
      <c r="W308" s="970"/>
      <c r="X308" s="1261"/>
    </row>
    <row r="309" spans="1:24" ht="12.6" hidden="1" customHeight="1" outlineLevel="1">
      <c r="A309" s="1271">
        <v>44400</v>
      </c>
      <c r="B309" s="1163" t="s">
        <v>5698</v>
      </c>
      <c r="C309" s="955" t="s">
        <v>8443</v>
      </c>
      <c r="D309" s="966"/>
      <c r="E309" s="968"/>
      <c r="F309" s="969" t="s">
        <v>5700</v>
      </c>
      <c r="G309" s="970"/>
      <c r="H309" s="967"/>
      <c r="I309" s="970"/>
      <c r="J309" s="967"/>
      <c r="K309" s="970"/>
      <c r="L309" s="967"/>
      <c r="M309" s="970"/>
      <c r="N309" s="967"/>
      <c r="O309" s="970"/>
      <c r="P309" s="967"/>
      <c r="Q309" s="970"/>
      <c r="R309" s="967"/>
      <c r="S309" s="970"/>
      <c r="T309" s="967"/>
      <c r="U309" s="970"/>
      <c r="V309" s="967"/>
      <c r="W309" s="970"/>
      <c r="X309" s="1261"/>
    </row>
    <row r="310" spans="1:24" ht="12.6" hidden="1" customHeight="1" outlineLevel="2">
      <c r="A310" s="1271">
        <v>44400</v>
      </c>
      <c r="B310" s="1163" t="s">
        <v>5698</v>
      </c>
      <c r="C310" s="955" t="s">
        <v>8444</v>
      </c>
      <c r="D310" s="966"/>
      <c r="E310" s="977" t="s">
        <v>5700</v>
      </c>
      <c r="F310" s="972"/>
      <c r="G310" s="970"/>
      <c r="H310" s="967"/>
      <c r="I310" s="970"/>
      <c r="J310" s="967"/>
      <c r="K310" s="970"/>
      <c r="L310" s="967"/>
      <c r="M310" s="970"/>
      <c r="N310" s="967"/>
      <c r="O310" s="970"/>
      <c r="P310" s="967"/>
      <c r="Q310" s="970"/>
      <c r="R310" s="967"/>
      <c r="S310" s="970"/>
      <c r="T310" s="967"/>
      <c r="U310" s="970"/>
      <c r="V310" s="967"/>
      <c r="W310" s="970"/>
      <c r="X310" s="1261"/>
    </row>
    <row r="311" spans="1:24" ht="12.6" hidden="1" customHeight="1" outlineLevel="2">
      <c r="A311" s="1271">
        <v>44400</v>
      </c>
      <c r="B311" s="1163" t="s">
        <v>5698</v>
      </c>
      <c r="C311" s="955" t="s">
        <v>8445</v>
      </c>
      <c r="D311" s="975" t="s">
        <v>5700</v>
      </c>
      <c r="E311" s="968"/>
      <c r="F311" s="972"/>
      <c r="G311" s="970"/>
      <c r="H311" s="967"/>
      <c r="I311" s="970"/>
      <c r="J311" s="967"/>
      <c r="K311" s="970"/>
      <c r="L311" s="967"/>
      <c r="M311" s="970"/>
      <c r="N311" s="967"/>
      <c r="O311" s="970"/>
      <c r="P311" s="967"/>
      <c r="Q311" s="970"/>
      <c r="R311" s="967"/>
      <c r="S311" s="970"/>
      <c r="T311" s="967"/>
      <c r="U311" s="970"/>
      <c r="V311" s="967"/>
      <c r="W311" s="970"/>
      <c r="X311" s="1261"/>
    </row>
    <row r="312" spans="1:24" ht="12.6" hidden="1" customHeight="1" outlineLevel="2">
      <c r="A312" s="1271">
        <v>44400</v>
      </c>
      <c r="B312" s="1163" t="s">
        <v>5698</v>
      </c>
      <c r="C312" s="955" t="s">
        <v>8446</v>
      </c>
      <c r="D312" s="975" t="s">
        <v>5700</v>
      </c>
      <c r="E312" s="968"/>
      <c r="F312" s="972"/>
      <c r="G312" s="970"/>
      <c r="H312" s="967"/>
      <c r="I312" s="970"/>
      <c r="J312" s="967"/>
      <c r="K312" s="970"/>
      <c r="L312" s="967"/>
      <c r="M312" s="970"/>
      <c r="N312" s="967"/>
      <c r="O312" s="970"/>
      <c r="P312" s="967"/>
      <c r="Q312" s="970"/>
      <c r="R312" s="967"/>
      <c r="S312" s="970"/>
      <c r="T312" s="967"/>
      <c r="U312" s="970"/>
      <c r="V312" s="967"/>
      <c r="W312" s="970"/>
      <c r="X312" s="1261"/>
    </row>
    <row r="313" spans="1:24" ht="12.6" hidden="1" customHeight="1" outlineLevel="2">
      <c r="A313" s="1271">
        <v>44400</v>
      </c>
      <c r="B313" s="1163" t="s">
        <v>8447</v>
      </c>
      <c r="C313" s="955" t="s">
        <v>8448</v>
      </c>
      <c r="D313" s="966"/>
      <c r="E313" s="968"/>
      <c r="F313" s="972"/>
      <c r="G313" s="970"/>
      <c r="H313" s="967"/>
      <c r="I313" s="970"/>
      <c r="J313" s="967"/>
      <c r="K313" s="970"/>
      <c r="L313" s="967"/>
      <c r="M313" s="970"/>
      <c r="N313" s="967"/>
      <c r="O313" s="970"/>
      <c r="P313" s="967"/>
      <c r="Q313" s="970"/>
      <c r="R313" s="967"/>
      <c r="S313" s="970"/>
      <c r="T313" s="974" t="s">
        <v>5700</v>
      </c>
      <c r="U313" s="970"/>
      <c r="V313" s="967"/>
      <c r="W313" s="970"/>
      <c r="X313" s="1261"/>
    </row>
    <row r="314" spans="1:24" ht="12.6" hidden="1" customHeight="1" outlineLevel="2">
      <c r="A314" s="1271">
        <v>44400</v>
      </c>
      <c r="B314" s="1163" t="s">
        <v>5698</v>
      </c>
      <c r="C314" s="955" t="s">
        <v>8449</v>
      </c>
      <c r="D314" s="966"/>
      <c r="E314" s="968"/>
      <c r="F314" s="972"/>
      <c r="G314" s="973" t="s">
        <v>5700</v>
      </c>
      <c r="H314" s="967"/>
      <c r="I314" s="970"/>
      <c r="J314" s="967"/>
      <c r="K314" s="970"/>
      <c r="L314" s="967"/>
      <c r="M314" s="970"/>
      <c r="N314" s="967"/>
      <c r="O314" s="970"/>
      <c r="P314" s="967"/>
      <c r="Q314" s="970"/>
      <c r="R314" s="967"/>
      <c r="S314" s="970"/>
      <c r="T314" s="967"/>
      <c r="U314" s="970"/>
      <c r="V314" s="967"/>
      <c r="W314" s="970"/>
      <c r="X314" s="1261"/>
    </row>
    <row r="315" spans="1:24" ht="12.6" hidden="1" customHeight="1" outlineLevel="2">
      <c r="A315" s="1271">
        <v>44400</v>
      </c>
      <c r="B315" s="1163" t="s">
        <v>5698</v>
      </c>
      <c r="C315" s="955" t="s">
        <v>8450</v>
      </c>
      <c r="D315" s="966"/>
      <c r="E315" s="968"/>
      <c r="F315" s="972"/>
      <c r="G315" s="970"/>
      <c r="H315" s="967"/>
      <c r="I315" s="970"/>
      <c r="J315" s="967"/>
      <c r="K315" s="970"/>
      <c r="L315" s="967"/>
      <c r="M315" s="970"/>
      <c r="N315" s="967"/>
      <c r="O315" s="973" t="s">
        <v>5700</v>
      </c>
      <c r="P315" s="967"/>
      <c r="Q315" s="970"/>
      <c r="R315" s="967"/>
      <c r="S315" s="970"/>
      <c r="T315" s="967"/>
      <c r="U315" s="970"/>
      <c r="V315" s="967"/>
      <c r="W315" s="970"/>
      <c r="X315" s="1261"/>
    </row>
    <row r="316" spans="1:24" ht="25.2" hidden="1" customHeight="1" outlineLevel="2">
      <c r="A316" s="1271">
        <v>44400</v>
      </c>
      <c r="B316" s="1163" t="s">
        <v>5698</v>
      </c>
      <c r="C316" s="955" t="s">
        <v>8451</v>
      </c>
      <c r="D316" s="966"/>
      <c r="E316" s="977" t="s">
        <v>5700</v>
      </c>
      <c r="F316" s="972"/>
      <c r="G316" s="970"/>
      <c r="H316" s="967"/>
      <c r="I316" s="970"/>
      <c r="J316" s="967"/>
      <c r="K316" s="970"/>
      <c r="L316" s="967"/>
      <c r="M316" s="970"/>
      <c r="N316" s="967"/>
      <c r="O316" s="970"/>
      <c r="P316" s="967"/>
      <c r="Q316" s="970"/>
      <c r="R316" s="967"/>
      <c r="S316" s="970"/>
      <c r="T316" s="967"/>
      <c r="U316" s="970"/>
      <c r="V316" s="967"/>
      <c r="W316" s="970"/>
      <c r="X316" s="1261"/>
    </row>
    <row r="317" spans="1:24" ht="25.2" hidden="1" customHeight="1" outlineLevel="2">
      <c r="A317" s="1271">
        <v>44400</v>
      </c>
      <c r="B317" s="1163" t="s">
        <v>5698</v>
      </c>
      <c r="C317" s="955" t="s">
        <v>8452</v>
      </c>
      <c r="D317" s="966"/>
      <c r="E317" s="977" t="s">
        <v>5700</v>
      </c>
      <c r="F317" s="972"/>
      <c r="G317" s="970"/>
      <c r="H317" s="967"/>
      <c r="I317" s="970"/>
      <c r="J317" s="967"/>
      <c r="K317" s="970"/>
      <c r="L317" s="967"/>
      <c r="M317" s="970"/>
      <c r="N317" s="967"/>
      <c r="O317" s="970"/>
      <c r="P317" s="967"/>
      <c r="Q317" s="970"/>
      <c r="R317" s="967"/>
      <c r="S317" s="970"/>
      <c r="T317" s="967"/>
      <c r="U317" s="970"/>
      <c r="V317" s="967"/>
      <c r="W317" s="970"/>
      <c r="X317" s="1261"/>
    </row>
    <row r="318" spans="1:24" ht="12.6" hidden="1" customHeight="1" outlineLevel="2">
      <c r="A318" s="1271">
        <v>44400</v>
      </c>
      <c r="B318" s="1163" t="s">
        <v>5698</v>
      </c>
      <c r="C318" s="955" t="s">
        <v>8453</v>
      </c>
      <c r="D318" s="966"/>
      <c r="E318" s="968"/>
      <c r="F318" s="972"/>
      <c r="G318" s="970"/>
      <c r="H318" s="967"/>
      <c r="I318" s="970"/>
      <c r="J318" s="967"/>
      <c r="K318" s="970"/>
      <c r="L318" s="967"/>
      <c r="M318" s="970"/>
      <c r="N318" s="967"/>
      <c r="O318" s="970"/>
      <c r="P318" s="967"/>
      <c r="Q318" s="970"/>
      <c r="R318" s="967"/>
      <c r="S318" s="970"/>
      <c r="T318" s="974" t="s">
        <v>5700</v>
      </c>
      <c r="U318" s="970"/>
      <c r="V318" s="967"/>
      <c r="W318" s="970"/>
      <c r="X318" s="1261"/>
    </row>
    <row r="319" spans="1:24" ht="12.6" hidden="1" customHeight="1" outlineLevel="2">
      <c r="A319" s="1271">
        <v>44400</v>
      </c>
      <c r="B319" s="1163" t="s">
        <v>5698</v>
      </c>
      <c r="C319" s="955" t="s">
        <v>8454</v>
      </c>
      <c r="D319" s="966"/>
      <c r="E319" s="968"/>
      <c r="F319" s="969" t="s">
        <v>5700</v>
      </c>
      <c r="G319" s="970"/>
      <c r="H319" s="967"/>
      <c r="I319" s="970"/>
      <c r="J319" s="967"/>
      <c r="K319" s="970"/>
      <c r="L319" s="967"/>
      <c r="M319" s="970"/>
      <c r="N319" s="967"/>
      <c r="O319" s="970"/>
      <c r="P319" s="967"/>
      <c r="Q319" s="970"/>
      <c r="R319" s="967"/>
      <c r="S319" s="970"/>
      <c r="T319" s="967"/>
      <c r="U319" s="970"/>
      <c r="V319" s="967"/>
      <c r="W319" s="970"/>
      <c r="X319" s="1261"/>
    </row>
    <row r="320" spans="1:24" ht="12.6" hidden="1" customHeight="1" outlineLevel="2">
      <c r="A320" s="1271">
        <v>44400</v>
      </c>
      <c r="B320" s="1163" t="s">
        <v>5698</v>
      </c>
      <c r="C320" s="955" t="s">
        <v>8455</v>
      </c>
      <c r="D320" s="966"/>
      <c r="E320" s="968"/>
      <c r="F320" s="969" t="s">
        <v>5700</v>
      </c>
      <c r="G320" s="970"/>
      <c r="H320" s="967"/>
      <c r="I320" s="970"/>
      <c r="J320" s="967"/>
      <c r="K320" s="970"/>
      <c r="L320" s="967"/>
      <c r="M320" s="970"/>
      <c r="N320" s="967"/>
      <c r="O320" s="970"/>
      <c r="P320" s="967"/>
      <c r="Q320" s="970"/>
      <c r="R320" s="967"/>
      <c r="S320" s="970"/>
      <c r="T320" s="967"/>
      <c r="U320" s="970"/>
      <c r="V320" s="967"/>
      <c r="W320" s="970"/>
      <c r="X320" s="1261"/>
    </row>
    <row r="321" spans="1:26" ht="12.6" hidden="1" customHeight="1" outlineLevel="2">
      <c r="A321" s="1271">
        <v>44400</v>
      </c>
      <c r="B321" s="1163" t="s">
        <v>5698</v>
      </c>
      <c r="C321" s="955" t="s">
        <v>8456</v>
      </c>
      <c r="D321" s="975" t="s">
        <v>5700</v>
      </c>
      <c r="E321" s="968"/>
      <c r="F321" s="972"/>
      <c r="G321" s="970"/>
      <c r="H321" s="967"/>
      <c r="I321" s="970"/>
      <c r="J321" s="967"/>
      <c r="K321" s="970"/>
      <c r="L321" s="967"/>
      <c r="M321" s="970"/>
      <c r="N321" s="967"/>
      <c r="O321" s="970"/>
      <c r="P321" s="967"/>
      <c r="Q321" s="970"/>
      <c r="R321" s="967"/>
      <c r="S321" s="970"/>
      <c r="T321" s="967"/>
      <c r="U321" s="970"/>
      <c r="V321" s="967"/>
      <c r="W321" s="970"/>
      <c r="X321" s="1261"/>
      <c r="Y321" s="967"/>
      <c r="Z321" s="1032"/>
    </row>
    <row r="322" spans="1:26" ht="12.6" hidden="1" customHeight="1" outlineLevel="2">
      <c r="A322" s="1271">
        <v>44400</v>
      </c>
      <c r="B322" s="1163" t="s">
        <v>5698</v>
      </c>
      <c r="C322" s="955" t="s">
        <v>8457</v>
      </c>
      <c r="D322" s="966"/>
      <c r="E322" s="977" t="s">
        <v>5700</v>
      </c>
      <c r="F322" s="972"/>
      <c r="G322" s="970"/>
      <c r="H322" s="967"/>
      <c r="I322" s="970"/>
      <c r="J322" s="967"/>
      <c r="K322" s="970"/>
      <c r="L322" s="967"/>
      <c r="M322" s="970"/>
      <c r="N322" s="967"/>
      <c r="O322" s="970"/>
      <c r="P322" s="967"/>
      <c r="Q322" s="970"/>
      <c r="R322" s="967"/>
      <c r="S322" s="970"/>
      <c r="T322" s="967"/>
      <c r="U322" s="970"/>
      <c r="V322" s="967"/>
      <c r="W322" s="970"/>
      <c r="X322" s="1261"/>
      <c r="Y322" s="967"/>
      <c r="Z322" s="1032"/>
    </row>
    <row r="323" spans="1:26" ht="12.6" hidden="1" customHeight="1" outlineLevel="2">
      <c r="A323" s="1271">
        <v>44400</v>
      </c>
      <c r="B323" s="1163" t="s">
        <v>5698</v>
      </c>
      <c r="C323" s="955" t="s">
        <v>8458</v>
      </c>
      <c r="D323" s="966"/>
      <c r="E323" s="977" t="s">
        <v>5700</v>
      </c>
      <c r="F323" s="972"/>
      <c r="G323" s="970"/>
      <c r="H323" s="967"/>
      <c r="I323" s="970"/>
      <c r="J323" s="967"/>
      <c r="K323" s="970"/>
      <c r="L323" s="967"/>
      <c r="M323" s="970"/>
      <c r="N323" s="967"/>
      <c r="O323" s="970"/>
      <c r="P323" s="967"/>
      <c r="Q323" s="970"/>
      <c r="R323" s="967"/>
      <c r="S323" s="970"/>
      <c r="T323" s="967"/>
      <c r="U323" s="970"/>
      <c r="V323" s="967"/>
      <c r="W323" s="970"/>
      <c r="X323" s="1261"/>
      <c r="Y323" s="967"/>
      <c r="Z323" s="1032"/>
    </row>
    <row r="324" spans="1:26" ht="12.6" hidden="1" customHeight="1" outlineLevel="2">
      <c r="A324" s="1271">
        <v>44400</v>
      </c>
      <c r="B324" s="1163" t="s">
        <v>5706</v>
      </c>
      <c r="C324" s="955" t="s">
        <v>8459</v>
      </c>
      <c r="D324" s="975" t="s">
        <v>5700</v>
      </c>
      <c r="E324" s="968"/>
      <c r="F324" s="972"/>
      <c r="G324" s="970"/>
      <c r="H324" s="967"/>
      <c r="I324" s="970"/>
      <c r="J324" s="967"/>
      <c r="K324" s="970"/>
      <c r="L324" s="967"/>
      <c r="M324" s="970"/>
      <c r="N324" s="967"/>
      <c r="O324" s="970"/>
      <c r="P324" s="967"/>
      <c r="Q324" s="970"/>
      <c r="R324" s="967"/>
      <c r="S324" s="970"/>
      <c r="T324" s="967"/>
      <c r="U324" s="970"/>
      <c r="V324" s="967"/>
      <c r="W324" s="970"/>
      <c r="X324" s="1261"/>
      <c r="Y324" s="967"/>
      <c r="Z324" s="1032"/>
    </row>
    <row r="325" spans="1:26" ht="12.6" hidden="1" customHeight="1" outlineLevel="2">
      <c r="A325" s="1271">
        <v>44400</v>
      </c>
      <c r="B325" s="1163" t="s">
        <v>5698</v>
      </c>
      <c r="C325" s="955" t="s">
        <v>8395</v>
      </c>
      <c r="D325" s="966"/>
      <c r="E325" s="968"/>
      <c r="F325" s="972"/>
      <c r="G325" s="970"/>
      <c r="H325" s="967"/>
      <c r="I325" s="970"/>
      <c r="J325" s="967"/>
      <c r="K325" s="970"/>
      <c r="L325" s="967"/>
      <c r="M325" s="970"/>
      <c r="N325" s="967"/>
      <c r="O325" s="970"/>
      <c r="P325" s="967"/>
      <c r="Q325" s="970"/>
      <c r="R325" s="974" t="s">
        <v>5700</v>
      </c>
      <c r="S325" s="970"/>
      <c r="T325" s="967"/>
      <c r="U325" s="970"/>
      <c r="V325" s="967"/>
      <c r="W325" s="970"/>
      <c r="X325" s="1261"/>
      <c r="Y325" s="967"/>
      <c r="Z325" s="1032"/>
    </row>
    <row r="326" spans="1:26" ht="37.799999999999997" hidden="1" customHeight="1" outlineLevel="2">
      <c r="A326" s="1271">
        <v>44400</v>
      </c>
      <c r="B326" s="1163" t="s">
        <v>5698</v>
      </c>
      <c r="C326" s="955" t="s">
        <v>8460</v>
      </c>
      <c r="D326" s="966"/>
      <c r="E326" s="977" t="s">
        <v>5700</v>
      </c>
      <c r="F326" s="972"/>
      <c r="G326" s="970"/>
      <c r="H326" s="967"/>
      <c r="I326" s="970"/>
      <c r="J326" s="967"/>
      <c r="K326" s="970"/>
      <c r="L326" s="967"/>
      <c r="M326" s="970"/>
      <c r="N326" s="967"/>
      <c r="O326" s="970"/>
      <c r="P326" s="967"/>
      <c r="Q326" s="970"/>
      <c r="R326" s="967"/>
      <c r="S326" s="970"/>
      <c r="T326" s="967"/>
      <c r="U326" s="970"/>
      <c r="V326" s="967"/>
      <c r="W326" s="970"/>
      <c r="X326" s="1261"/>
      <c r="Y326" s="967"/>
      <c r="Z326" s="1032"/>
    </row>
    <row r="327" spans="1:26" ht="12.6" hidden="1" customHeight="1" outlineLevel="2">
      <c r="A327" s="1271">
        <v>44400</v>
      </c>
      <c r="B327" s="1163" t="s">
        <v>5698</v>
      </c>
      <c r="C327" s="955" t="s">
        <v>8461</v>
      </c>
      <c r="D327" s="966"/>
      <c r="E327" s="968"/>
      <c r="F327" s="972"/>
      <c r="G327" s="973" t="s">
        <v>5700</v>
      </c>
      <c r="H327" s="967"/>
      <c r="I327" s="970"/>
      <c r="J327" s="967"/>
      <c r="K327" s="970"/>
      <c r="L327" s="967"/>
      <c r="M327" s="970"/>
      <c r="N327" s="967"/>
      <c r="O327" s="970"/>
      <c r="P327" s="967"/>
      <c r="Q327" s="970"/>
      <c r="R327" s="967"/>
      <c r="S327" s="970"/>
      <c r="T327" s="967"/>
      <c r="U327" s="970"/>
      <c r="V327" s="967"/>
      <c r="W327" s="970"/>
      <c r="X327" s="1261"/>
      <c r="Y327" s="967"/>
      <c r="Z327" s="1339" t="s">
        <v>8698</v>
      </c>
    </row>
    <row r="328" spans="1:26" ht="12.6" hidden="1" customHeight="1" outlineLevel="1">
      <c r="A328" s="1002">
        <v>44403</v>
      </c>
      <c r="B328" s="1163" t="s">
        <v>5698</v>
      </c>
      <c r="C328" s="955" t="s">
        <v>8462</v>
      </c>
      <c r="D328" s="966"/>
      <c r="E328" s="977" t="s">
        <v>5700</v>
      </c>
      <c r="F328" s="972"/>
      <c r="G328" s="970"/>
      <c r="H328" s="967"/>
      <c r="I328" s="970"/>
      <c r="J328" s="967"/>
      <c r="K328" s="970"/>
      <c r="L328" s="967"/>
      <c r="M328" s="970"/>
      <c r="N328" s="967"/>
      <c r="O328" s="970"/>
      <c r="P328" s="967"/>
      <c r="Q328" s="970"/>
      <c r="R328" s="967"/>
      <c r="S328" s="970"/>
      <c r="T328" s="967"/>
      <c r="U328" s="970"/>
      <c r="V328" s="967"/>
      <c r="W328" s="970"/>
      <c r="X328" s="1261"/>
      <c r="Y328" s="967"/>
      <c r="Z328" s="1032"/>
    </row>
    <row r="329" spans="1:26" ht="12.6" hidden="1" customHeight="1" outlineLevel="2">
      <c r="A329" s="1002">
        <v>44403</v>
      </c>
      <c r="B329" s="1163" t="s">
        <v>5698</v>
      </c>
      <c r="C329" s="955" t="s">
        <v>8463</v>
      </c>
      <c r="D329" s="975" t="s">
        <v>5700</v>
      </c>
      <c r="E329" s="968"/>
      <c r="F329" s="972"/>
      <c r="G329" s="970"/>
      <c r="H329" s="967"/>
      <c r="I329" s="970"/>
      <c r="J329" s="967"/>
      <c r="K329" s="970"/>
      <c r="L329" s="967"/>
      <c r="M329" s="970"/>
      <c r="N329" s="967"/>
      <c r="O329" s="970"/>
      <c r="P329" s="967"/>
      <c r="Q329" s="970"/>
      <c r="R329" s="967"/>
      <c r="S329" s="970"/>
      <c r="T329" s="967"/>
      <c r="U329" s="970"/>
      <c r="V329" s="967"/>
      <c r="W329" s="970"/>
      <c r="X329" s="1261"/>
      <c r="Y329" s="967"/>
      <c r="Z329" s="1032"/>
    </row>
    <row r="330" spans="1:26" ht="12.6" hidden="1" customHeight="1" outlineLevel="2">
      <c r="A330" s="1002">
        <v>44403</v>
      </c>
      <c r="B330" s="1163" t="s">
        <v>5698</v>
      </c>
      <c r="C330" s="955" t="s">
        <v>8464</v>
      </c>
      <c r="D330" s="966"/>
      <c r="E330" s="968"/>
      <c r="F330" s="969" t="s">
        <v>5700</v>
      </c>
      <c r="G330" s="970"/>
      <c r="H330" s="967"/>
      <c r="I330" s="970"/>
      <c r="J330" s="967"/>
      <c r="K330" s="970"/>
      <c r="L330" s="967"/>
      <c r="M330" s="970"/>
      <c r="N330" s="967"/>
      <c r="O330" s="970"/>
      <c r="P330" s="967"/>
      <c r="Q330" s="970"/>
      <c r="R330" s="967"/>
      <c r="S330" s="970"/>
      <c r="T330" s="967"/>
      <c r="U330" s="970"/>
      <c r="V330" s="967"/>
      <c r="W330" s="970"/>
      <c r="X330" s="1261"/>
      <c r="Y330" s="967"/>
      <c r="Z330" s="1032"/>
    </row>
    <row r="331" spans="1:26" ht="12.6" hidden="1" customHeight="1" outlineLevel="2">
      <c r="A331" s="1002">
        <v>44403</v>
      </c>
      <c r="B331" s="1163" t="s">
        <v>5698</v>
      </c>
      <c r="C331" s="955" t="s">
        <v>8465</v>
      </c>
      <c r="D331" s="966"/>
      <c r="E331" s="977" t="s">
        <v>5700</v>
      </c>
      <c r="F331" s="972"/>
      <c r="G331" s="970"/>
      <c r="H331" s="967"/>
      <c r="I331" s="970"/>
      <c r="J331" s="967"/>
      <c r="K331" s="970"/>
      <c r="L331" s="967"/>
      <c r="M331" s="970"/>
      <c r="N331" s="967"/>
      <c r="O331" s="970"/>
      <c r="P331" s="967"/>
      <c r="Q331" s="970"/>
      <c r="R331" s="967"/>
      <c r="S331" s="970"/>
      <c r="T331" s="967"/>
      <c r="U331" s="970"/>
      <c r="V331" s="967"/>
      <c r="W331" s="970"/>
      <c r="X331" s="1261"/>
      <c r="Y331" s="967"/>
      <c r="Z331" s="1032"/>
    </row>
    <row r="332" spans="1:26" ht="37.799999999999997" hidden="1" customHeight="1" outlineLevel="2">
      <c r="A332" s="1002">
        <v>44403</v>
      </c>
      <c r="B332" s="1163" t="s">
        <v>5698</v>
      </c>
      <c r="C332" s="955" t="s">
        <v>8466</v>
      </c>
      <c r="D332" s="966"/>
      <c r="E332" s="977" t="s">
        <v>5700</v>
      </c>
      <c r="F332" s="969" t="s">
        <v>5700</v>
      </c>
      <c r="G332" s="970"/>
      <c r="H332" s="967"/>
      <c r="I332" s="970"/>
      <c r="J332" s="967"/>
      <c r="K332" s="970"/>
      <c r="L332" s="967"/>
      <c r="M332" s="973" t="s">
        <v>5700</v>
      </c>
      <c r="N332" s="967"/>
      <c r="O332" s="970"/>
      <c r="P332" s="967"/>
      <c r="Q332" s="970"/>
      <c r="R332" s="967"/>
      <c r="S332" s="970"/>
      <c r="T332" s="967"/>
      <c r="U332" s="970"/>
      <c r="V332" s="967"/>
      <c r="W332" s="970"/>
      <c r="X332" s="1261"/>
      <c r="Y332" s="967"/>
      <c r="Z332" s="1032"/>
    </row>
    <row r="333" spans="1:26" ht="25.2" hidden="1" customHeight="1" outlineLevel="2">
      <c r="A333" s="1002">
        <v>44403</v>
      </c>
      <c r="B333" s="1163" t="s">
        <v>5698</v>
      </c>
      <c r="C333" s="955" t="s">
        <v>8467</v>
      </c>
      <c r="D333" s="966"/>
      <c r="E333" s="977" t="s">
        <v>5700</v>
      </c>
      <c r="F333" s="972"/>
      <c r="G333" s="970"/>
      <c r="H333" s="967"/>
      <c r="I333" s="970"/>
      <c r="J333" s="974" t="s">
        <v>5700</v>
      </c>
      <c r="K333" s="970"/>
      <c r="L333" s="967"/>
      <c r="M333" s="970"/>
      <c r="N333" s="967"/>
      <c r="O333" s="970"/>
      <c r="P333" s="967"/>
      <c r="Q333" s="970"/>
      <c r="R333" s="967"/>
      <c r="S333" s="970"/>
      <c r="T333" s="967"/>
      <c r="U333" s="970"/>
      <c r="V333" s="967"/>
      <c r="W333" s="970"/>
      <c r="X333" s="1261"/>
      <c r="Y333" s="967"/>
      <c r="Z333" s="1032"/>
    </row>
    <row r="334" spans="1:26" ht="25.2" hidden="1" customHeight="1" outlineLevel="2">
      <c r="A334" s="1002">
        <v>44403</v>
      </c>
      <c r="B334" s="1163" t="s">
        <v>5698</v>
      </c>
      <c r="C334" s="955" t="s">
        <v>8468</v>
      </c>
      <c r="D334" s="966"/>
      <c r="E334" s="968"/>
      <c r="F334" s="969" t="s">
        <v>5700</v>
      </c>
      <c r="G334" s="970"/>
      <c r="H334" s="967"/>
      <c r="I334" s="970"/>
      <c r="J334" s="967"/>
      <c r="K334" s="970"/>
      <c r="L334" s="967"/>
      <c r="M334" s="970"/>
      <c r="N334" s="967"/>
      <c r="O334" s="970"/>
      <c r="P334" s="967"/>
      <c r="Q334" s="970"/>
      <c r="R334" s="967"/>
      <c r="S334" s="970"/>
      <c r="T334" s="967"/>
      <c r="U334" s="970"/>
      <c r="V334" s="967"/>
      <c r="W334" s="970"/>
      <c r="X334" s="1261"/>
      <c r="Y334" s="967"/>
      <c r="Z334" s="1032"/>
    </row>
    <row r="335" spans="1:26" ht="25.2" hidden="1" customHeight="1" outlineLevel="2">
      <c r="A335" s="1002">
        <v>44403</v>
      </c>
      <c r="B335" s="1163" t="s">
        <v>5698</v>
      </c>
      <c r="C335" s="955" t="s">
        <v>8469</v>
      </c>
      <c r="D335" s="966"/>
      <c r="E335" s="977" t="s">
        <v>5700</v>
      </c>
      <c r="F335" s="972"/>
      <c r="G335" s="970"/>
      <c r="H335" s="967"/>
      <c r="I335" s="970"/>
      <c r="J335" s="967"/>
      <c r="K335" s="970"/>
      <c r="L335" s="967"/>
      <c r="M335" s="970"/>
      <c r="N335" s="967"/>
      <c r="O335" s="970"/>
      <c r="P335" s="967"/>
      <c r="Q335" s="970"/>
      <c r="R335" s="967"/>
      <c r="S335" s="970"/>
      <c r="T335" s="967"/>
      <c r="U335" s="970"/>
      <c r="V335" s="967"/>
      <c r="W335" s="970"/>
      <c r="X335" s="1261"/>
      <c r="Y335" s="967"/>
      <c r="Z335" s="1032"/>
    </row>
    <row r="336" spans="1:26" ht="12.6" hidden="1" customHeight="1" outlineLevel="2">
      <c r="A336" s="1002">
        <v>44403</v>
      </c>
      <c r="B336" s="1163" t="s">
        <v>5815</v>
      </c>
      <c r="C336" s="955" t="s">
        <v>8470</v>
      </c>
      <c r="D336" s="966"/>
      <c r="E336" s="968"/>
      <c r="F336" s="969" t="s">
        <v>5700</v>
      </c>
      <c r="G336" s="970"/>
      <c r="H336" s="967"/>
      <c r="I336" s="970"/>
      <c r="J336" s="967"/>
      <c r="K336" s="970"/>
      <c r="L336" s="967"/>
      <c r="M336" s="970"/>
      <c r="N336" s="967"/>
      <c r="O336" s="970"/>
      <c r="P336" s="967"/>
      <c r="Q336" s="970"/>
      <c r="R336" s="967"/>
      <c r="S336" s="970"/>
      <c r="T336" s="967"/>
      <c r="U336" s="970"/>
      <c r="V336" s="967"/>
      <c r="W336" s="970"/>
      <c r="X336" s="1261"/>
      <c r="Y336" s="967"/>
      <c r="Z336" s="1032"/>
    </row>
    <row r="337" spans="1:26" ht="12.6" hidden="1" customHeight="1" outlineLevel="2">
      <c r="A337" s="1002">
        <v>44403</v>
      </c>
      <c r="B337" s="1163" t="s">
        <v>8471</v>
      </c>
      <c r="C337" s="955" t="s">
        <v>8472</v>
      </c>
      <c r="D337" s="975" t="s">
        <v>5700</v>
      </c>
      <c r="E337" s="968"/>
      <c r="F337" s="972"/>
      <c r="G337" s="970"/>
      <c r="H337" s="967"/>
      <c r="I337" s="970"/>
      <c r="J337" s="967"/>
      <c r="K337" s="970"/>
      <c r="L337" s="967"/>
      <c r="M337" s="970"/>
      <c r="N337" s="967"/>
      <c r="O337" s="970"/>
      <c r="P337" s="967"/>
      <c r="Q337" s="970"/>
      <c r="R337" s="967"/>
      <c r="S337" s="970"/>
      <c r="T337" s="967"/>
      <c r="U337" s="970"/>
      <c r="V337" s="967"/>
      <c r="W337" s="970"/>
      <c r="X337" s="1261"/>
      <c r="Y337" s="967"/>
      <c r="Z337" s="1032"/>
    </row>
    <row r="338" spans="1:26" ht="12.6" hidden="1" customHeight="1" outlineLevel="2">
      <c r="A338" s="1002">
        <v>44403</v>
      </c>
      <c r="B338" s="1163" t="s">
        <v>5698</v>
      </c>
      <c r="C338" s="955" t="s">
        <v>8473</v>
      </c>
      <c r="D338" s="966"/>
      <c r="E338" s="977" t="s">
        <v>5700</v>
      </c>
      <c r="F338" s="972"/>
      <c r="G338" s="970"/>
      <c r="H338" s="967"/>
      <c r="I338" s="970"/>
      <c r="J338" s="967"/>
      <c r="K338" s="970"/>
      <c r="L338" s="967"/>
      <c r="M338" s="970"/>
      <c r="N338" s="967"/>
      <c r="O338" s="970"/>
      <c r="P338" s="967"/>
      <c r="Q338" s="970"/>
      <c r="R338" s="967"/>
      <c r="S338" s="970"/>
      <c r="T338" s="967"/>
      <c r="U338" s="970"/>
      <c r="V338" s="967"/>
      <c r="W338" s="970"/>
      <c r="X338" s="1261"/>
      <c r="Y338" s="967"/>
      <c r="Z338" s="1032"/>
    </row>
    <row r="339" spans="1:26" ht="12.6" hidden="1" customHeight="1" outlineLevel="2">
      <c r="A339" s="1002">
        <v>44403</v>
      </c>
      <c r="B339" s="1163" t="s">
        <v>5698</v>
      </c>
      <c r="C339" s="955" t="s">
        <v>8474</v>
      </c>
      <c r="D339" s="966"/>
      <c r="E339" s="968"/>
      <c r="F339" s="969" t="s">
        <v>5700</v>
      </c>
      <c r="G339" s="970"/>
      <c r="H339" s="967"/>
      <c r="I339" s="970"/>
      <c r="J339" s="967"/>
      <c r="K339" s="970"/>
      <c r="L339" s="967"/>
      <c r="M339" s="970"/>
      <c r="N339" s="967"/>
      <c r="O339" s="970"/>
      <c r="P339" s="967"/>
      <c r="Q339" s="970"/>
      <c r="R339" s="967"/>
      <c r="S339" s="970"/>
      <c r="T339" s="967"/>
      <c r="U339" s="970"/>
      <c r="V339" s="967"/>
      <c r="W339" s="970"/>
      <c r="X339" s="1261"/>
      <c r="Y339" s="967"/>
      <c r="Z339" s="1032"/>
    </row>
    <row r="340" spans="1:26" ht="12.6" hidden="1" customHeight="1" outlineLevel="2">
      <c r="A340" s="1002">
        <v>44403</v>
      </c>
      <c r="B340" s="1163" t="s">
        <v>5739</v>
      </c>
      <c r="C340" s="955" t="s">
        <v>8475</v>
      </c>
      <c r="D340" s="975" t="s">
        <v>5700</v>
      </c>
      <c r="E340" s="968"/>
      <c r="F340" s="972"/>
      <c r="G340" s="970"/>
      <c r="H340" s="967"/>
      <c r="I340" s="970"/>
      <c r="J340" s="967"/>
      <c r="K340" s="970"/>
      <c r="L340" s="967"/>
      <c r="M340" s="970"/>
      <c r="N340" s="967"/>
      <c r="O340" s="970"/>
      <c r="P340" s="967"/>
      <c r="Q340" s="970"/>
      <c r="R340" s="967"/>
      <c r="S340" s="970"/>
      <c r="T340" s="967"/>
      <c r="U340" s="970"/>
      <c r="V340" s="967"/>
      <c r="W340" s="973" t="s">
        <v>5700</v>
      </c>
      <c r="X340" s="1262"/>
      <c r="Y340" s="967"/>
      <c r="Z340" s="1032"/>
    </row>
    <row r="341" spans="1:26" ht="37.799999999999997" hidden="1" customHeight="1" outlineLevel="2">
      <c r="A341" s="1002">
        <v>44403</v>
      </c>
      <c r="B341" s="1163" t="s">
        <v>5815</v>
      </c>
      <c r="C341" s="955" t="s">
        <v>8476</v>
      </c>
      <c r="D341" s="966"/>
      <c r="E341" s="968"/>
      <c r="F341" s="969" t="s">
        <v>5700</v>
      </c>
      <c r="G341" s="970"/>
      <c r="H341" s="967"/>
      <c r="I341" s="970"/>
      <c r="J341" s="967"/>
      <c r="K341" s="970"/>
      <c r="L341" s="967"/>
      <c r="M341" s="970"/>
      <c r="N341" s="967"/>
      <c r="O341" s="970"/>
      <c r="P341" s="967"/>
      <c r="Q341" s="973" t="s">
        <v>5700</v>
      </c>
      <c r="R341" s="967"/>
      <c r="S341" s="970"/>
      <c r="T341" s="967"/>
      <c r="U341" s="970"/>
      <c r="V341" s="967"/>
      <c r="W341" s="970"/>
      <c r="X341" s="1261"/>
      <c r="Y341" s="967"/>
      <c r="Z341" s="1032"/>
    </row>
    <row r="342" spans="1:26" ht="12.6" hidden="1" customHeight="1" outlineLevel="2">
      <c r="A342" s="1002">
        <v>44403</v>
      </c>
      <c r="B342" s="1163" t="s">
        <v>5698</v>
      </c>
      <c r="C342" s="955" t="s">
        <v>8477</v>
      </c>
      <c r="D342" s="966"/>
      <c r="E342" s="968"/>
      <c r="F342" s="969" t="s">
        <v>5700</v>
      </c>
      <c r="G342" s="970"/>
      <c r="H342" s="967"/>
      <c r="I342" s="970"/>
      <c r="J342" s="967"/>
      <c r="K342" s="970"/>
      <c r="L342" s="967"/>
      <c r="M342" s="970"/>
      <c r="N342" s="967"/>
      <c r="O342" s="970"/>
      <c r="P342" s="967"/>
      <c r="Q342" s="970"/>
      <c r="R342" s="967"/>
      <c r="S342" s="970"/>
      <c r="T342" s="967"/>
      <c r="U342" s="970"/>
      <c r="V342" s="967"/>
      <c r="W342" s="970"/>
      <c r="X342" s="1261"/>
      <c r="Y342" s="967"/>
      <c r="Z342" s="1032"/>
    </row>
    <row r="343" spans="1:26" ht="37.799999999999997" hidden="1" customHeight="1" outlineLevel="2">
      <c r="A343" s="1002">
        <v>44403</v>
      </c>
      <c r="B343" s="1163"/>
      <c r="C343" s="955" t="s">
        <v>8478</v>
      </c>
      <c r="D343" s="966"/>
      <c r="E343" s="968"/>
      <c r="F343" s="972"/>
      <c r="G343" s="970"/>
      <c r="H343" s="967"/>
      <c r="I343" s="970"/>
      <c r="J343" s="967"/>
      <c r="K343" s="970"/>
      <c r="L343" s="967"/>
      <c r="M343" s="970"/>
      <c r="N343" s="967"/>
      <c r="O343" s="970"/>
      <c r="P343" s="967"/>
      <c r="Q343" s="970"/>
      <c r="R343" s="967"/>
      <c r="S343" s="970"/>
      <c r="T343" s="967"/>
      <c r="U343" s="970"/>
      <c r="V343" s="967"/>
      <c r="W343" s="970"/>
      <c r="X343" s="1261"/>
      <c r="Y343" s="967"/>
      <c r="Z343" s="1032"/>
    </row>
    <row r="344" spans="1:26" ht="25.2" hidden="1" customHeight="1" outlineLevel="2">
      <c r="A344" s="1002">
        <v>44403</v>
      </c>
      <c r="B344" s="1163" t="s">
        <v>5698</v>
      </c>
      <c r="C344" s="955" t="s">
        <v>8479</v>
      </c>
      <c r="D344" s="966"/>
      <c r="E344" s="968"/>
      <c r="F344" s="972"/>
      <c r="G344" s="973" t="s">
        <v>5700</v>
      </c>
      <c r="H344" s="967"/>
      <c r="I344" s="970"/>
      <c r="J344" s="967"/>
      <c r="K344" s="970"/>
      <c r="L344" s="967"/>
      <c r="M344" s="970"/>
      <c r="N344" s="967"/>
      <c r="O344" s="970"/>
      <c r="P344" s="967"/>
      <c r="Q344" s="970"/>
      <c r="R344" s="967"/>
      <c r="S344" s="970"/>
      <c r="T344" s="967"/>
      <c r="U344" s="970"/>
      <c r="V344" s="967"/>
      <c r="W344" s="970"/>
      <c r="X344" s="1261"/>
      <c r="Y344" s="967"/>
      <c r="Z344" s="1032"/>
    </row>
    <row r="345" spans="1:26" ht="25.2" hidden="1" customHeight="1" outlineLevel="2">
      <c r="A345" s="1002">
        <v>44403</v>
      </c>
      <c r="B345" s="1163" t="s">
        <v>5698</v>
      </c>
      <c r="C345" s="955" t="s">
        <v>8480</v>
      </c>
      <c r="D345" s="975" t="s">
        <v>5700</v>
      </c>
      <c r="E345" s="968"/>
      <c r="F345" s="969" t="s">
        <v>5700</v>
      </c>
      <c r="G345" s="970"/>
      <c r="H345" s="967"/>
      <c r="I345" s="970"/>
      <c r="J345" s="967"/>
      <c r="K345" s="970"/>
      <c r="L345" s="967"/>
      <c r="M345" s="970"/>
      <c r="N345" s="967"/>
      <c r="O345" s="970"/>
      <c r="P345" s="967"/>
      <c r="Q345" s="970"/>
      <c r="R345" s="967"/>
      <c r="S345" s="970"/>
      <c r="T345" s="967"/>
      <c r="U345" s="970"/>
      <c r="V345" s="967"/>
      <c r="W345" s="970"/>
      <c r="X345" s="1261"/>
      <c r="Y345" s="967"/>
      <c r="Z345" s="1032"/>
    </row>
    <row r="346" spans="1:26" ht="25.2" hidden="1" customHeight="1" outlineLevel="2">
      <c r="A346" s="1002">
        <v>44403</v>
      </c>
      <c r="B346" s="1163" t="s">
        <v>8481</v>
      </c>
      <c r="C346" s="955" t="s">
        <v>8482</v>
      </c>
      <c r="D346" s="966"/>
      <c r="E346" s="968"/>
      <c r="F346" s="969" t="s">
        <v>5700</v>
      </c>
      <c r="G346" s="970"/>
      <c r="H346" s="967"/>
      <c r="I346" s="970"/>
      <c r="J346" s="967"/>
      <c r="K346" s="970"/>
      <c r="L346" s="967"/>
      <c r="M346" s="970"/>
      <c r="N346" s="967"/>
      <c r="O346" s="970"/>
      <c r="P346" s="967"/>
      <c r="Q346" s="970"/>
      <c r="R346" s="967"/>
      <c r="S346" s="970"/>
      <c r="T346" s="967"/>
      <c r="U346" s="970"/>
      <c r="V346" s="967"/>
      <c r="W346" s="970"/>
      <c r="X346" s="1261"/>
      <c r="Y346" s="967"/>
      <c r="Z346" s="1032" t="s">
        <v>8483</v>
      </c>
    </row>
    <row r="347" spans="1:26" ht="25.2" hidden="1" customHeight="1" outlineLevel="2">
      <c r="A347" s="1002">
        <v>44403</v>
      </c>
      <c r="B347" s="1163" t="s">
        <v>5698</v>
      </c>
      <c r="C347" s="955" t="s">
        <v>8484</v>
      </c>
      <c r="D347" s="966"/>
      <c r="E347" s="968"/>
      <c r="F347" s="972"/>
      <c r="G347" s="970"/>
      <c r="H347" s="967"/>
      <c r="I347" s="970"/>
      <c r="J347" s="967"/>
      <c r="K347" s="970"/>
      <c r="L347" s="967"/>
      <c r="M347" s="970"/>
      <c r="N347" s="967"/>
      <c r="O347" s="970"/>
      <c r="P347" s="967"/>
      <c r="Q347" s="970"/>
      <c r="R347" s="974" t="s">
        <v>5700</v>
      </c>
      <c r="S347" s="970"/>
      <c r="T347" s="967"/>
      <c r="U347" s="970"/>
      <c r="V347" s="967"/>
      <c r="W347" s="970"/>
      <c r="X347" s="1261"/>
      <c r="Y347" s="967"/>
      <c r="Z347" s="1032"/>
    </row>
    <row r="348" spans="1:26" ht="12.6" hidden="1" customHeight="1" outlineLevel="2">
      <c r="A348" s="1002">
        <v>44403</v>
      </c>
      <c r="B348" s="1163" t="s">
        <v>5706</v>
      </c>
      <c r="C348" s="955" t="s">
        <v>8485</v>
      </c>
      <c r="D348" s="975" t="s">
        <v>5700</v>
      </c>
      <c r="E348" s="968"/>
      <c r="F348" s="972"/>
      <c r="G348" s="970"/>
      <c r="H348" s="967"/>
      <c r="I348" s="970"/>
      <c r="J348" s="967"/>
      <c r="K348" s="970"/>
      <c r="L348" s="967"/>
      <c r="M348" s="970"/>
      <c r="N348" s="967"/>
      <c r="O348" s="970"/>
      <c r="P348" s="967"/>
      <c r="Q348" s="970"/>
      <c r="R348" s="967"/>
      <c r="S348" s="970"/>
      <c r="T348" s="967"/>
      <c r="U348" s="970"/>
      <c r="V348" s="967"/>
      <c r="W348" s="970"/>
      <c r="X348" s="1261"/>
      <c r="Y348" s="967"/>
      <c r="Z348" s="1032"/>
    </row>
    <row r="349" spans="1:26" ht="12.6" hidden="1" customHeight="1" outlineLevel="1">
      <c r="A349" s="1272">
        <v>44404</v>
      </c>
      <c r="B349" s="1163" t="s">
        <v>5706</v>
      </c>
      <c r="C349" s="955" t="s">
        <v>8486</v>
      </c>
      <c r="D349" s="966"/>
      <c r="E349" s="968"/>
      <c r="F349" s="972"/>
      <c r="G349" s="970"/>
      <c r="H349" s="974" t="s">
        <v>5700</v>
      </c>
      <c r="I349" s="973" t="s">
        <v>5700</v>
      </c>
      <c r="J349" s="967"/>
      <c r="K349" s="970"/>
      <c r="L349" s="967"/>
      <c r="M349" s="970"/>
      <c r="N349" s="967"/>
      <c r="O349" s="970"/>
      <c r="P349" s="967"/>
      <c r="Q349" s="970"/>
      <c r="R349" s="967"/>
      <c r="S349" s="970"/>
      <c r="T349" s="967"/>
      <c r="U349" s="970"/>
      <c r="V349" s="967"/>
      <c r="W349" s="970"/>
      <c r="X349" s="1261"/>
      <c r="Y349" s="967"/>
      <c r="Z349" s="1032"/>
    </row>
    <row r="350" spans="1:26" ht="25.2" hidden="1" customHeight="1" outlineLevel="2">
      <c r="A350" s="1272">
        <v>44404</v>
      </c>
      <c r="B350" s="1163" t="s">
        <v>5698</v>
      </c>
      <c r="C350" s="955" t="s">
        <v>8487</v>
      </c>
      <c r="D350" s="966"/>
      <c r="E350" s="968"/>
      <c r="F350" s="969" t="s">
        <v>5700</v>
      </c>
      <c r="G350" s="970"/>
      <c r="H350" s="967"/>
      <c r="I350" s="970"/>
      <c r="J350" s="967"/>
      <c r="K350" s="970"/>
      <c r="L350" s="967"/>
      <c r="M350" s="970"/>
      <c r="N350" s="967"/>
      <c r="O350" s="970"/>
      <c r="P350" s="967"/>
      <c r="Q350" s="970"/>
      <c r="R350" s="967"/>
      <c r="S350" s="970"/>
      <c r="T350" s="967"/>
      <c r="U350" s="970"/>
      <c r="V350" s="967"/>
      <c r="W350" s="970"/>
      <c r="X350" s="1261"/>
      <c r="Y350" s="967"/>
      <c r="Z350" s="1032"/>
    </row>
    <row r="351" spans="1:26" ht="12.6" hidden="1" customHeight="1" outlineLevel="2">
      <c r="A351" s="1272">
        <v>44404</v>
      </c>
      <c r="B351" s="1163" t="s">
        <v>5698</v>
      </c>
      <c r="C351" s="955" t="s">
        <v>8488</v>
      </c>
      <c r="D351" s="966"/>
      <c r="E351" s="968"/>
      <c r="F351" s="969" t="s">
        <v>5700</v>
      </c>
      <c r="G351" s="970"/>
      <c r="H351" s="967"/>
      <c r="I351" s="970"/>
      <c r="J351" s="967"/>
      <c r="K351" s="970"/>
      <c r="L351" s="967"/>
      <c r="M351" s="970"/>
      <c r="N351" s="967"/>
      <c r="O351" s="970"/>
      <c r="P351" s="967"/>
      <c r="Q351" s="970"/>
      <c r="R351" s="967"/>
      <c r="S351" s="970"/>
      <c r="T351" s="967"/>
      <c r="U351" s="970"/>
      <c r="V351" s="967"/>
      <c r="W351" s="970"/>
      <c r="X351" s="1261"/>
      <c r="Y351" s="967"/>
      <c r="Z351" s="1032"/>
    </row>
    <row r="352" spans="1:26" ht="37.799999999999997" hidden="1" customHeight="1" outlineLevel="2">
      <c r="A352" s="1272">
        <v>44404</v>
      </c>
      <c r="B352" s="1163" t="s">
        <v>5698</v>
      </c>
      <c r="C352" s="1273" t="s">
        <v>8489</v>
      </c>
      <c r="D352" s="966"/>
      <c r="E352" s="977" t="s">
        <v>5700</v>
      </c>
      <c r="F352" s="972"/>
      <c r="G352" s="973" t="s">
        <v>5700</v>
      </c>
      <c r="H352" s="967"/>
      <c r="I352" s="970"/>
      <c r="J352" s="967"/>
      <c r="K352" s="970"/>
      <c r="L352" s="967"/>
      <c r="M352" s="970"/>
      <c r="N352" s="967"/>
      <c r="O352" s="970"/>
      <c r="P352" s="967"/>
      <c r="Q352" s="970"/>
      <c r="R352" s="967"/>
      <c r="S352" s="970"/>
      <c r="T352" s="967"/>
      <c r="U352" s="970"/>
      <c r="V352" s="967"/>
      <c r="W352" s="970"/>
      <c r="X352" s="1261"/>
      <c r="Y352" s="967"/>
      <c r="Z352" s="1032"/>
    </row>
    <row r="353" spans="1:24" ht="12.6" hidden="1" customHeight="1" outlineLevel="2">
      <c r="A353" s="1272">
        <v>44404</v>
      </c>
      <c r="B353" s="1163" t="s">
        <v>5698</v>
      </c>
      <c r="C353" s="955" t="s">
        <v>8490</v>
      </c>
      <c r="D353" s="975" t="s">
        <v>5700</v>
      </c>
      <c r="E353" s="968"/>
      <c r="F353" s="972"/>
      <c r="G353" s="970"/>
      <c r="H353" s="967"/>
      <c r="I353" s="970"/>
      <c r="J353" s="967"/>
      <c r="K353" s="970"/>
      <c r="L353" s="967"/>
      <c r="M353" s="970"/>
      <c r="N353" s="967"/>
      <c r="O353" s="970"/>
      <c r="P353" s="967"/>
      <c r="Q353" s="970"/>
      <c r="R353" s="967"/>
      <c r="S353" s="970"/>
      <c r="T353" s="967"/>
      <c r="U353" s="970"/>
      <c r="V353" s="967"/>
      <c r="W353" s="970"/>
      <c r="X353" s="1261"/>
    </row>
    <row r="354" spans="1:24" ht="12.6" hidden="1" customHeight="1" outlineLevel="2">
      <c r="A354" s="1272">
        <v>44404</v>
      </c>
      <c r="B354" s="955" t="s">
        <v>5698</v>
      </c>
      <c r="C354" s="395" t="s">
        <v>8491</v>
      </c>
      <c r="D354" s="966"/>
      <c r="E354" s="968"/>
      <c r="F354" s="972"/>
      <c r="G354" s="970"/>
      <c r="H354" s="967"/>
      <c r="I354" s="970"/>
      <c r="J354" s="967"/>
      <c r="K354" s="970"/>
      <c r="L354" s="967"/>
      <c r="M354" s="970"/>
      <c r="N354" s="967"/>
      <c r="O354" s="970"/>
      <c r="P354" s="967"/>
      <c r="Q354" s="970"/>
      <c r="R354" s="967"/>
      <c r="S354" s="970"/>
      <c r="T354" s="967"/>
      <c r="U354" s="970"/>
      <c r="V354" s="967"/>
      <c r="W354" s="970"/>
      <c r="X354" s="1261"/>
    </row>
    <row r="355" spans="1:24" ht="12.6" hidden="1" customHeight="1" outlineLevel="2">
      <c r="A355" s="1272">
        <v>44404</v>
      </c>
      <c r="B355" s="1163" t="s">
        <v>5698</v>
      </c>
      <c r="C355" s="955" t="s">
        <v>8492</v>
      </c>
      <c r="D355" s="966"/>
      <c r="E355" s="968"/>
      <c r="F355" s="972"/>
      <c r="G355" s="970"/>
      <c r="H355" s="967"/>
      <c r="I355" s="970"/>
      <c r="J355" s="974" t="s">
        <v>5700</v>
      </c>
      <c r="K355" s="970"/>
      <c r="L355" s="967"/>
      <c r="M355" s="970"/>
      <c r="N355" s="967"/>
      <c r="O355" s="970"/>
      <c r="P355" s="967"/>
      <c r="Q355" s="970"/>
      <c r="R355" s="967"/>
      <c r="S355" s="970"/>
      <c r="T355" s="967"/>
      <c r="U355" s="970"/>
      <c r="V355" s="967"/>
      <c r="W355" s="970"/>
      <c r="X355" s="1261"/>
    </row>
    <row r="356" spans="1:24" ht="12.6" hidden="1" customHeight="1" outlineLevel="2">
      <c r="A356" s="1272">
        <v>44404</v>
      </c>
      <c r="B356" s="1163" t="s">
        <v>5706</v>
      </c>
      <c r="C356" s="955" t="s">
        <v>8493</v>
      </c>
      <c r="D356" s="975" t="s">
        <v>5700</v>
      </c>
      <c r="E356" s="968"/>
      <c r="F356" s="972"/>
      <c r="G356" s="970"/>
      <c r="H356" s="967"/>
      <c r="I356" s="970"/>
      <c r="J356" s="967"/>
      <c r="K356" s="970"/>
      <c r="L356" s="967"/>
      <c r="M356" s="970"/>
      <c r="N356" s="967"/>
      <c r="O356" s="970"/>
      <c r="P356" s="967"/>
      <c r="Q356" s="970"/>
      <c r="R356" s="967"/>
      <c r="S356" s="970"/>
      <c r="T356" s="967"/>
      <c r="U356" s="970"/>
      <c r="V356" s="967"/>
      <c r="W356" s="970"/>
      <c r="X356" s="1261"/>
    </row>
    <row r="357" spans="1:24" ht="12.6" hidden="1" customHeight="1" outlineLevel="2">
      <c r="A357" s="1272">
        <v>44404</v>
      </c>
      <c r="B357" s="1163" t="s">
        <v>5706</v>
      </c>
      <c r="C357" s="955" t="s">
        <v>8494</v>
      </c>
      <c r="D357" s="966"/>
      <c r="E357" s="968"/>
      <c r="F357" s="972"/>
      <c r="G357" s="970"/>
      <c r="H357" s="967"/>
      <c r="I357" s="970"/>
      <c r="J357" s="967"/>
      <c r="K357" s="970"/>
      <c r="L357" s="967"/>
      <c r="M357" s="970"/>
      <c r="N357" s="967"/>
      <c r="O357" s="970"/>
      <c r="P357" s="967"/>
      <c r="Q357" s="970"/>
      <c r="R357" s="974" t="s">
        <v>5700</v>
      </c>
      <c r="S357" s="970"/>
      <c r="T357" s="967"/>
      <c r="U357" s="970"/>
      <c r="V357" s="967"/>
      <c r="W357" s="970"/>
      <c r="X357" s="1261"/>
    </row>
    <row r="358" spans="1:24" ht="12.6" hidden="1" customHeight="1" outlineLevel="2">
      <c r="A358" s="1272">
        <v>44404</v>
      </c>
      <c r="B358" s="1163" t="s">
        <v>5698</v>
      </c>
      <c r="C358" s="955" t="s">
        <v>8495</v>
      </c>
      <c r="D358" s="966"/>
      <c r="E358" s="977" t="s">
        <v>5700</v>
      </c>
      <c r="F358" s="972"/>
      <c r="G358" s="970"/>
      <c r="H358" s="967"/>
      <c r="I358" s="970"/>
      <c r="J358" s="967"/>
      <c r="K358" s="970"/>
      <c r="L358" s="967"/>
      <c r="M358" s="970"/>
      <c r="N358" s="967"/>
      <c r="O358" s="970"/>
      <c r="P358" s="967"/>
      <c r="Q358" s="970"/>
      <c r="R358" s="967"/>
      <c r="S358" s="970"/>
      <c r="T358" s="967"/>
      <c r="U358" s="970"/>
      <c r="V358" s="967"/>
      <c r="W358" s="970"/>
      <c r="X358" s="1261"/>
    </row>
    <row r="359" spans="1:24" ht="12.6" hidden="1" customHeight="1" outlineLevel="2">
      <c r="A359" s="1272">
        <v>44404</v>
      </c>
      <c r="B359" s="1163" t="s">
        <v>5698</v>
      </c>
      <c r="C359" s="955" t="s">
        <v>8496</v>
      </c>
      <c r="D359" s="966"/>
      <c r="E359" s="968"/>
      <c r="F359" s="972"/>
      <c r="G359" s="970"/>
      <c r="H359" s="967"/>
      <c r="I359" s="970"/>
      <c r="J359" s="967"/>
      <c r="K359" s="970"/>
      <c r="L359" s="967"/>
      <c r="M359" s="970"/>
      <c r="N359" s="967"/>
      <c r="O359" s="970"/>
      <c r="P359" s="967"/>
      <c r="Q359" s="970"/>
      <c r="R359" s="967"/>
      <c r="S359" s="970"/>
      <c r="T359" s="967"/>
      <c r="U359" s="970"/>
      <c r="V359" s="967"/>
      <c r="W359" s="970"/>
      <c r="X359" s="1261"/>
    </row>
    <row r="360" spans="1:24" ht="12.6" hidden="1" customHeight="1" outlineLevel="2">
      <c r="A360" s="1272">
        <v>44404</v>
      </c>
      <c r="B360" s="1163" t="s">
        <v>5698</v>
      </c>
      <c r="C360" s="955" t="s">
        <v>8497</v>
      </c>
      <c r="D360" s="966"/>
      <c r="E360" s="968"/>
      <c r="F360" s="969" t="s">
        <v>5700</v>
      </c>
      <c r="G360" s="970"/>
      <c r="H360" s="967"/>
      <c r="I360" s="970"/>
      <c r="J360" s="967"/>
      <c r="K360" s="970"/>
      <c r="L360" s="967"/>
      <c r="M360" s="970"/>
      <c r="N360" s="967"/>
      <c r="O360" s="970"/>
      <c r="P360" s="967"/>
      <c r="Q360" s="970"/>
      <c r="R360" s="967"/>
      <c r="S360" s="970"/>
      <c r="T360" s="967"/>
      <c r="U360" s="970"/>
      <c r="V360" s="967"/>
      <c r="W360" s="970"/>
      <c r="X360" s="1261"/>
    </row>
    <row r="361" spans="1:24" ht="12.6" hidden="1" customHeight="1" outlineLevel="2">
      <c r="A361" s="1272">
        <v>44404</v>
      </c>
      <c r="B361" s="1163" t="s">
        <v>5698</v>
      </c>
      <c r="C361" s="955" t="s">
        <v>8498</v>
      </c>
      <c r="D361" s="966"/>
      <c r="E361" s="968"/>
      <c r="F361" s="972"/>
      <c r="G361" s="970"/>
      <c r="H361" s="967"/>
      <c r="I361" s="970"/>
      <c r="J361" s="967"/>
      <c r="K361" s="970"/>
      <c r="L361" s="967"/>
      <c r="M361" s="970"/>
      <c r="N361" s="967"/>
      <c r="O361" s="970"/>
      <c r="P361" s="967"/>
      <c r="Q361" s="970"/>
      <c r="R361" s="974" t="s">
        <v>5700</v>
      </c>
      <c r="S361" s="970"/>
      <c r="T361" s="967"/>
      <c r="U361" s="970"/>
      <c r="V361" s="967"/>
      <c r="W361" s="970"/>
      <c r="X361" s="1261"/>
    </row>
    <row r="362" spans="1:24" ht="12.6" hidden="1" customHeight="1" outlineLevel="2">
      <c r="A362" s="1272">
        <v>44404</v>
      </c>
      <c r="B362" s="1163" t="s">
        <v>5698</v>
      </c>
      <c r="C362" s="955" t="s">
        <v>8499</v>
      </c>
      <c r="D362" s="966"/>
      <c r="E362" s="968"/>
      <c r="F362" s="969" t="s">
        <v>5700</v>
      </c>
      <c r="G362" s="970"/>
      <c r="H362" s="967"/>
      <c r="I362" s="970"/>
      <c r="J362" s="967"/>
      <c r="K362" s="970"/>
      <c r="L362" s="967"/>
      <c r="M362" s="970"/>
      <c r="N362" s="967"/>
      <c r="O362" s="970"/>
      <c r="P362" s="967"/>
      <c r="Q362" s="970"/>
      <c r="R362" s="967"/>
      <c r="S362" s="970"/>
      <c r="T362" s="967"/>
      <c r="U362" s="970"/>
      <c r="V362" s="967"/>
      <c r="W362" s="970"/>
      <c r="X362" s="1261"/>
    </row>
    <row r="363" spans="1:24" ht="25.2" hidden="1" customHeight="1" outlineLevel="2">
      <c r="A363" s="1272">
        <v>44404</v>
      </c>
      <c r="B363" s="1163" t="s">
        <v>5698</v>
      </c>
      <c r="C363" s="1274" t="s">
        <v>8500</v>
      </c>
      <c r="D363" s="966"/>
      <c r="E363" s="968"/>
      <c r="F363" s="972"/>
      <c r="G363" s="973" t="s">
        <v>5700</v>
      </c>
      <c r="H363" s="967"/>
      <c r="I363" s="970"/>
      <c r="J363" s="967"/>
      <c r="K363" s="970"/>
      <c r="L363" s="967"/>
      <c r="M363" s="970"/>
      <c r="N363" s="967"/>
      <c r="O363" s="970"/>
      <c r="P363" s="967"/>
      <c r="Q363" s="970"/>
      <c r="R363" s="967"/>
      <c r="S363" s="970"/>
      <c r="T363" s="967"/>
      <c r="U363" s="970"/>
      <c r="V363" s="967"/>
      <c r="W363" s="970"/>
      <c r="X363" s="1261"/>
    </row>
    <row r="364" spans="1:24" ht="12.6" hidden="1" customHeight="1" outlineLevel="1">
      <c r="A364" s="1275">
        <v>44405</v>
      </c>
      <c r="B364" s="1163" t="s">
        <v>5698</v>
      </c>
      <c r="C364" s="955" t="s">
        <v>8501</v>
      </c>
      <c r="D364" s="966"/>
      <c r="E364" s="968"/>
      <c r="F364" s="972"/>
      <c r="G364" s="970"/>
      <c r="H364" s="967"/>
      <c r="I364" s="970"/>
      <c r="J364" s="967"/>
      <c r="K364" s="970"/>
      <c r="L364" s="967"/>
      <c r="M364" s="970"/>
      <c r="N364" s="967"/>
      <c r="O364" s="970"/>
      <c r="P364" s="967"/>
      <c r="Q364" s="970"/>
      <c r="R364" s="967"/>
      <c r="S364" s="970"/>
      <c r="T364" s="974" t="s">
        <v>5700</v>
      </c>
      <c r="U364" s="970"/>
      <c r="V364" s="967"/>
      <c r="W364" s="970"/>
      <c r="X364" s="1261"/>
    </row>
    <row r="365" spans="1:24" ht="12.6" hidden="1" customHeight="1" outlineLevel="2">
      <c r="A365" s="1275">
        <v>44405</v>
      </c>
      <c r="B365" s="1163" t="s">
        <v>5698</v>
      </c>
      <c r="C365" s="955" t="s">
        <v>8502</v>
      </c>
      <c r="D365" s="966"/>
      <c r="E365" s="968"/>
      <c r="F365" s="972"/>
      <c r="G365" s="970"/>
      <c r="H365" s="967"/>
      <c r="I365" s="970"/>
      <c r="J365" s="967"/>
      <c r="K365" s="970"/>
      <c r="L365" s="967"/>
      <c r="M365" s="970"/>
      <c r="N365" s="967"/>
      <c r="O365" s="970"/>
      <c r="P365" s="967"/>
      <c r="Q365" s="970"/>
      <c r="R365" s="974" t="s">
        <v>5700</v>
      </c>
      <c r="S365" s="970"/>
      <c r="T365" s="967"/>
      <c r="U365" s="970"/>
      <c r="V365" s="967"/>
      <c r="W365" s="970"/>
      <c r="X365" s="1261"/>
    </row>
    <row r="366" spans="1:24" ht="12.6" hidden="1" customHeight="1" outlineLevel="2">
      <c r="A366" s="1275">
        <v>44405</v>
      </c>
      <c r="B366" s="1163" t="s">
        <v>5698</v>
      </c>
      <c r="C366" s="955" t="s">
        <v>8503</v>
      </c>
      <c r="D366" s="966"/>
      <c r="E366" s="977" t="s">
        <v>5700</v>
      </c>
      <c r="F366" s="972"/>
      <c r="G366" s="970"/>
      <c r="H366" s="967"/>
      <c r="I366" s="970"/>
      <c r="J366" s="967"/>
      <c r="K366" s="973" t="s">
        <v>5700</v>
      </c>
      <c r="L366" s="967"/>
      <c r="M366" s="970"/>
      <c r="N366" s="967"/>
      <c r="O366" s="970"/>
      <c r="P366" s="967"/>
      <c r="Q366" s="970"/>
      <c r="R366" s="967"/>
      <c r="S366" s="970"/>
      <c r="T366" s="967"/>
      <c r="U366" s="970"/>
      <c r="V366" s="967"/>
      <c r="W366" s="970"/>
      <c r="X366" s="1261"/>
    </row>
    <row r="367" spans="1:24" ht="12.6" hidden="1" customHeight="1" outlineLevel="2">
      <c r="A367" s="1275">
        <v>44405</v>
      </c>
      <c r="B367" s="1163" t="s">
        <v>5698</v>
      </c>
      <c r="C367" s="955" t="s">
        <v>8504</v>
      </c>
      <c r="D367" s="966"/>
      <c r="E367" s="977" t="s">
        <v>5700</v>
      </c>
      <c r="F367" s="972"/>
      <c r="G367" s="970"/>
      <c r="H367" s="967"/>
      <c r="I367" s="970"/>
      <c r="J367" s="967"/>
      <c r="K367" s="970"/>
      <c r="L367" s="967"/>
      <c r="M367" s="970"/>
      <c r="N367" s="967"/>
      <c r="O367" s="970"/>
      <c r="P367" s="967"/>
      <c r="Q367" s="970"/>
      <c r="R367" s="967"/>
      <c r="S367" s="970"/>
      <c r="T367" s="967"/>
      <c r="U367" s="970"/>
      <c r="V367" s="967"/>
      <c r="W367" s="970"/>
      <c r="X367" s="1261"/>
    </row>
    <row r="368" spans="1:24" ht="12.6" hidden="1" customHeight="1" outlineLevel="2">
      <c r="A368" s="1275">
        <v>44405</v>
      </c>
      <c r="B368" s="1163" t="s">
        <v>5698</v>
      </c>
      <c r="C368" s="955" t="s">
        <v>8505</v>
      </c>
      <c r="D368" s="966"/>
      <c r="E368" s="977" t="s">
        <v>5700</v>
      </c>
      <c r="F368" s="969"/>
      <c r="G368" s="970"/>
      <c r="H368" s="967"/>
      <c r="I368" s="970"/>
      <c r="J368" s="967"/>
      <c r="K368" s="970"/>
      <c r="L368" s="967"/>
      <c r="M368" s="970"/>
      <c r="N368" s="967"/>
      <c r="O368" s="970"/>
      <c r="P368" s="967"/>
      <c r="Q368" s="970"/>
      <c r="R368" s="967"/>
      <c r="S368" s="970"/>
      <c r="T368" s="967"/>
      <c r="U368" s="970"/>
      <c r="V368" s="967"/>
      <c r="W368" s="970"/>
      <c r="X368" s="1261"/>
    </row>
    <row r="369" spans="1:26" ht="12.6" hidden="1" customHeight="1" outlineLevel="2">
      <c r="A369" s="1275">
        <v>44405</v>
      </c>
      <c r="B369" s="1163" t="s">
        <v>5698</v>
      </c>
      <c r="C369" s="955" t="s">
        <v>8506</v>
      </c>
      <c r="D369" s="966"/>
      <c r="E369" s="977" t="s">
        <v>5700</v>
      </c>
      <c r="F369" s="972"/>
      <c r="G369" s="970"/>
      <c r="H369" s="967"/>
      <c r="I369" s="970"/>
      <c r="J369" s="967"/>
      <c r="K369" s="970"/>
      <c r="L369" s="967"/>
      <c r="M369" s="970"/>
      <c r="N369" s="967"/>
      <c r="O369" s="970"/>
      <c r="P369" s="967"/>
      <c r="Q369" s="970"/>
      <c r="R369" s="967"/>
      <c r="S369" s="970"/>
      <c r="T369" s="967"/>
      <c r="U369" s="970"/>
      <c r="V369" s="967"/>
      <c r="W369" s="970"/>
      <c r="X369" s="1261"/>
      <c r="Y369" s="967"/>
      <c r="Z369" s="1032"/>
    </row>
    <row r="370" spans="1:26" ht="12.6" hidden="1" customHeight="1" outlineLevel="2">
      <c r="A370" s="1275">
        <v>44405</v>
      </c>
      <c r="B370" s="1163" t="s">
        <v>5698</v>
      </c>
      <c r="C370" s="955" t="s">
        <v>8507</v>
      </c>
      <c r="D370" s="966"/>
      <c r="E370" s="968"/>
      <c r="F370" s="969" t="s">
        <v>5700</v>
      </c>
      <c r="G370" s="970"/>
      <c r="H370" s="967"/>
      <c r="I370" s="970"/>
      <c r="J370" s="967"/>
      <c r="K370" s="970"/>
      <c r="L370" s="967"/>
      <c r="M370" s="970"/>
      <c r="N370" s="967"/>
      <c r="O370" s="970"/>
      <c r="P370" s="967"/>
      <c r="Q370" s="970"/>
      <c r="R370" s="967"/>
      <c r="S370" s="970"/>
      <c r="T370" s="967"/>
      <c r="U370" s="970"/>
      <c r="V370" s="967"/>
      <c r="W370" s="970"/>
      <c r="X370" s="1261"/>
      <c r="Y370" s="967"/>
      <c r="Z370" s="1032"/>
    </row>
    <row r="371" spans="1:26" ht="12.6" hidden="1" customHeight="1" outlineLevel="2">
      <c r="A371" s="1275">
        <v>44405</v>
      </c>
      <c r="B371" s="1163" t="s">
        <v>5698</v>
      </c>
      <c r="C371" s="955" t="s">
        <v>8508</v>
      </c>
      <c r="D371" s="966"/>
      <c r="E371" s="968"/>
      <c r="F371" s="972"/>
      <c r="G371" s="970"/>
      <c r="H371" s="967"/>
      <c r="I371" s="970"/>
      <c r="J371" s="967"/>
      <c r="K371" s="970"/>
      <c r="L371" s="967"/>
      <c r="M371" s="970"/>
      <c r="N371" s="967"/>
      <c r="O371" s="970"/>
      <c r="P371" s="967"/>
      <c r="Q371" s="970"/>
      <c r="R371" s="967"/>
      <c r="S371" s="970"/>
      <c r="T371" s="967"/>
      <c r="U371" s="970"/>
      <c r="V371" s="967"/>
      <c r="W371" s="970"/>
      <c r="X371" s="1261"/>
      <c r="Y371" s="967"/>
      <c r="Z371" s="1032"/>
    </row>
    <row r="372" spans="1:26" ht="12.6" hidden="1" customHeight="1" outlineLevel="2">
      <c r="A372" s="1275">
        <v>44405</v>
      </c>
      <c r="B372" s="1163" t="s">
        <v>5698</v>
      </c>
      <c r="C372" s="955" t="s">
        <v>8509</v>
      </c>
      <c r="D372" s="966"/>
      <c r="E372" s="977"/>
      <c r="F372" s="969" t="s">
        <v>5700</v>
      </c>
      <c r="G372" s="970"/>
      <c r="H372" s="967"/>
      <c r="I372" s="970"/>
      <c r="J372" s="967"/>
      <c r="K372" s="970"/>
      <c r="L372" s="967"/>
      <c r="M372" s="970"/>
      <c r="N372" s="967"/>
      <c r="O372" s="970"/>
      <c r="P372" s="967"/>
      <c r="Q372" s="970"/>
      <c r="R372" s="967"/>
      <c r="S372" s="970"/>
      <c r="T372" s="967"/>
      <c r="U372" s="970"/>
      <c r="V372" s="967"/>
      <c r="W372" s="970"/>
      <c r="X372" s="1261"/>
      <c r="Y372" s="967"/>
      <c r="Z372" s="1032"/>
    </row>
    <row r="373" spans="1:26" ht="12.6" hidden="1" customHeight="1" outlineLevel="2">
      <c r="A373" s="1275">
        <v>44405</v>
      </c>
      <c r="B373" s="1163" t="s">
        <v>5698</v>
      </c>
      <c r="C373" s="955" t="s">
        <v>8510</v>
      </c>
      <c r="D373" s="975" t="s">
        <v>5700</v>
      </c>
      <c r="E373" s="968"/>
      <c r="F373" s="972"/>
      <c r="G373" s="970"/>
      <c r="H373" s="967"/>
      <c r="I373" s="970"/>
      <c r="J373" s="967"/>
      <c r="K373" s="970"/>
      <c r="L373" s="967"/>
      <c r="M373" s="970"/>
      <c r="N373" s="967"/>
      <c r="O373" s="970"/>
      <c r="P373" s="967"/>
      <c r="Q373" s="970"/>
      <c r="R373" s="967"/>
      <c r="S373" s="970"/>
      <c r="T373" s="967"/>
      <c r="U373" s="970"/>
      <c r="V373" s="967"/>
      <c r="W373" s="970"/>
      <c r="X373" s="1261"/>
      <c r="Y373" s="967"/>
      <c r="Z373" s="1339" t="s">
        <v>8698</v>
      </c>
    </row>
    <row r="374" spans="1:26" ht="25.2" hidden="1" customHeight="1" outlineLevel="2">
      <c r="A374" s="1275">
        <v>44405</v>
      </c>
      <c r="B374" s="1163" t="s">
        <v>5698</v>
      </c>
      <c r="C374" s="955" t="s">
        <v>8511</v>
      </c>
      <c r="D374" s="966"/>
      <c r="E374" s="968"/>
      <c r="F374" s="969" t="s">
        <v>5700</v>
      </c>
      <c r="G374" s="970"/>
      <c r="H374" s="967"/>
      <c r="I374" s="970"/>
      <c r="J374" s="967"/>
      <c r="K374" s="970"/>
      <c r="L374" s="967"/>
      <c r="M374" s="970"/>
      <c r="N374" s="967"/>
      <c r="O374" s="970"/>
      <c r="P374" s="967"/>
      <c r="Q374" s="970"/>
      <c r="R374" s="967"/>
      <c r="S374" s="970"/>
      <c r="T374" s="967"/>
      <c r="U374" s="970"/>
      <c r="V374" s="967"/>
      <c r="W374" s="970"/>
      <c r="X374" s="1261"/>
      <c r="Y374" s="967"/>
      <c r="Z374" s="1032"/>
    </row>
    <row r="375" spans="1:26" ht="25.2" hidden="1" customHeight="1" outlineLevel="2">
      <c r="A375" s="1275">
        <v>44405</v>
      </c>
      <c r="B375" s="1163" t="s">
        <v>5698</v>
      </c>
      <c r="C375" s="955" t="s">
        <v>8512</v>
      </c>
      <c r="D375" s="966"/>
      <c r="E375" s="977" t="s">
        <v>5700</v>
      </c>
      <c r="F375" s="972"/>
      <c r="G375" s="970"/>
      <c r="H375" s="967"/>
      <c r="I375" s="970"/>
      <c r="J375" s="967"/>
      <c r="K375" s="970"/>
      <c r="L375" s="967"/>
      <c r="M375" s="970"/>
      <c r="N375" s="967"/>
      <c r="O375" s="970"/>
      <c r="P375" s="967"/>
      <c r="Q375" s="970"/>
      <c r="R375" s="967"/>
      <c r="S375" s="970"/>
      <c r="T375" s="967"/>
      <c r="U375" s="970"/>
      <c r="V375" s="967"/>
      <c r="W375" s="970"/>
      <c r="X375" s="1261"/>
      <c r="Y375" s="967"/>
      <c r="Z375" s="1032"/>
    </row>
    <row r="376" spans="1:26" ht="12.6" hidden="1" customHeight="1" outlineLevel="2">
      <c r="A376" s="1275">
        <v>44405</v>
      </c>
      <c r="B376" s="1163" t="s">
        <v>8513</v>
      </c>
      <c r="C376" s="955" t="s">
        <v>8514</v>
      </c>
      <c r="D376" s="966"/>
      <c r="E376" s="968"/>
      <c r="F376" s="969" t="s">
        <v>5700</v>
      </c>
      <c r="G376" s="970"/>
      <c r="H376" s="967"/>
      <c r="I376" s="970"/>
      <c r="J376" s="967"/>
      <c r="K376" s="970"/>
      <c r="L376" s="967"/>
      <c r="M376" s="970"/>
      <c r="N376" s="967"/>
      <c r="O376" s="970"/>
      <c r="P376" s="967"/>
      <c r="Q376" s="970"/>
      <c r="R376" s="967"/>
      <c r="S376" s="970"/>
      <c r="T376" s="967"/>
      <c r="U376" s="970"/>
      <c r="V376" s="967"/>
      <c r="W376" s="970"/>
      <c r="X376" s="1261"/>
      <c r="Y376" s="967"/>
      <c r="Z376" s="1032"/>
    </row>
    <row r="377" spans="1:26" ht="12.6" hidden="1" customHeight="1" outlineLevel="2">
      <c r="A377" s="1275">
        <v>44405</v>
      </c>
      <c r="B377" s="1163" t="s">
        <v>5698</v>
      </c>
      <c r="C377" s="955" t="s">
        <v>8515</v>
      </c>
      <c r="D377" s="966"/>
      <c r="E377" s="968"/>
      <c r="F377" s="972"/>
      <c r="G377" s="970"/>
      <c r="H377" s="974"/>
      <c r="I377" s="973"/>
      <c r="J377" s="967"/>
      <c r="K377" s="970"/>
      <c r="L377" s="967"/>
      <c r="M377" s="970"/>
      <c r="N377" s="967"/>
      <c r="O377" s="970"/>
      <c r="P377" s="967"/>
      <c r="Q377" s="970"/>
      <c r="R377" s="967"/>
      <c r="S377" s="970"/>
      <c r="T377" s="967"/>
      <c r="U377" s="970"/>
      <c r="V377" s="967"/>
      <c r="W377" s="970"/>
      <c r="X377" s="1261"/>
      <c r="Y377" s="967"/>
      <c r="Z377" s="1032"/>
    </row>
    <row r="378" spans="1:26" ht="12.6" hidden="1" customHeight="1" outlineLevel="2">
      <c r="A378" s="1275">
        <v>44405</v>
      </c>
      <c r="B378" s="1163" t="s">
        <v>5698</v>
      </c>
      <c r="C378" s="955" t="s">
        <v>8516</v>
      </c>
      <c r="D378" s="966"/>
      <c r="E378" s="968"/>
      <c r="F378" s="972"/>
      <c r="G378" s="970"/>
      <c r="H378" s="974" t="s">
        <v>5700</v>
      </c>
      <c r="I378" s="973" t="s">
        <v>5700</v>
      </c>
      <c r="J378" s="967"/>
      <c r="K378" s="970"/>
      <c r="L378" s="967"/>
      <c r="M378" s="970"/>
      <c r="N378" s="967"/>
      <c r="O378" s="970"/>
      <c r="P378" s="967"/>
      <c r="Q378" s="970"/>
      <c r="R378" s="967"/>
      <c r="S378" s="970"/>
      <c r="T378" s="967"/>
      <c r="U378" s="970"/>
      <c r="V378" s="967"/>
      <c r="W378" s="970"/>
      <c r="X378" s="1261"/>
      <c r="Y378" s="967"/>
      <c r="Z378" s="1032"/>
    </row>
    <row r="379" spans="1:26" ht="25.2" hidden="1" customHeight="1" outlineLevel="2">
      <c r="A379" s="1275">
        <v>44405</v>
      </c>
      <c r="B379" s="1163" t="s">
        <v>5698</v>
      </c>
      <c r="C379" s="955" t="s">
        <v>8517</v>
      </c>
      <c r="D379" s="966"/>
      <c r="E379" s="968"/>
      <c r="F379" s="972"/>
      <c r="G379" s="973" t="s">
        <v>5700</v>
      </c>
      <c r="H379" s="967"/>
      <c r="I379" s="970"/>
      <c r="J379" s="967"/>
      <c r="K379" s="970"/>
      <c r="L379" s="967"/>
      <c r="M379" s="970"/>
      <c r="N379" s="967"/>
      <c r="O379" s="970"/>
      <c r="P379" s="967"/>
      <c r="Q379" s="970"/>
      <c r="R379" s="967"/>
      <c r="S379" s="970"/>
      <c r="T379" s="967"/>
      <c r="U379" s="970"/>
      <c r="V379" s="967"/>
      <c r="W379" s="970"/>
      <c r="X379" s="1261"/>
      <c r="Y379" s="967"/>
      <c r="Z379" s="1032"/>
    </row>
    <row r="380" spans="1:26" ht="12.6" hidden="1" customHeight="1" outlineLevel="2">
      <c r="A380" s="1275">
        <v>44405</v>
      </c>
      <c r="B380" s="1163" t="s">
        <v>5698</v>
      </c>
      <c r="C380" s="955" t="s">
        <v>8518</v>
      </c>
      <c r="D380" s="966"/>
      <c r="E380" s="977" t="s">
        <v>5700</v>
      </c>
      <c r="F380" s="972"/>
      <c r="G380" s="970"/>
      <c r="H380" s="967"/>
      <c r="I380" s="970"/>
      <c r="J380" s="967"/>
      <c r="K380" s="970"/>
      <c r="L380" s="967"/>
      <c r="M380" s="970"/>
      <c r="N380" s="967"/>
      <c r="O380" s="970"/>
      <c r="P380" s="967"/>
      <c r="Q380" s="970"/>
      <c r="R380" s="967"/>
      <c r="S380" s="970"/>
      <c r="T380" s="967"/>
      <c r="U380" s="970"/>
      <c r="V380" s="967"/>
      <c r="W380" s="970"/>
      <c r="X380" s="1261"/>
      <c r="Y380" s="967"/>
      <c r="Z380" s="1032"/>
    </row>
    <row r="381" spans="1:26" ht="12.6" hidden="1" customHeight="1" outlineLevel="2">
      <c r="A381" s="1275">
        <v>44405</v>
      </c>
      <c r="B381" s="1163" t="s">
        <v>5698</v>
      </c>
      <c r="C381" s="955" t="s">
        <v>8519</v>
      </c>
      <c r="D381" s="975" t="s">
        <v>5700</v>
      </c>
      <c r="E381" s="968"/>
      <c r="F381" s="972"/>
      <c r="G381" s="970"/>
      <c r="H381" s="967"/>
      <c r="I381" s="970"/>
      <c r="J381" s="967"/>
      <c r="K381" s="970"/>
      <c r="L381" s="967"/>
      <c r="M381" s="970"/>
      <c r="N381" s="967"/>
      <c r="O381" s="970"/>
      <c r="P381" s="967"/>
      <c r="Q381" s="970"/>
      <c r="R381" s="967"/>
      <c r="S381" s="970"/>
      <c r="T381" s="967"/>
      <c r="U381" s="970"/>
      <c r="V381" s="967"/>
      <c r="W381" s="970"/>
      <c r="X381" s="1261"/>
      <c r="Y381" s="967"/>
      <c r="Z381" s="1032"/>
    </row>
    <row r="382" spans="1:26" ht="12.6" hidden="1" customHeight="1" outlineLevel="2">
      <c r="A382" s="1275">
        <v>44405</v>
      </c>
      <c r="B382" s="1163" t="s">
        <v>5698</v>
      </c>
      <c r="C382" s="955" t="s">
        <v>8520</v>
      </c>
      <c r="D382" s="966"/>
      <c r="E382" s="977" t="s">
        <v>5700</v>
      </c>
      <c r="F382" s="972"/>
      <c r="G382" s="970"/>
      <c r="H382" s="967"/>
      <c r="I382" s="970"/>
      <c r="J382" s="967"/>
      <c r="K382" s="970"/>
      <c r="L382" s="967"/>
      <c r="M382" s="970"/>
      <c r="N382" s="967"/>
      <c r="O382" s="970"/>
      <c r="P382" s="967"/>
      <c r="Q382" s="970"/>
      <c r="R382" s="967"/>
      <c r="S382" s="970"/>
      <c r="T382" s="967"/>
      <c r="U382" s="970"/>
      <c r="V382" s="967"/>
      <c r="W382" s="970"/>
      <c r="X382" s="1261"/>
      <c r="Y382" s="967"/>
      <c r="Z382" s="1032"/>
    </row>
    <row r="383" spans="1:26" ht="12.6" hidden="1" customHeight="1" outlineLevel="1">
      <c r="A383" s="1006">
        <v>44406</v>
      </c>
      <c r="B383" s="1163" t="s">
        <v>5698</v>
      </c>
      <c r="C383" s="955" t="s">
        <v>8521</v>
      </c>
      <c r="D383" s="975" t="s">
        <v>5700</v>
      </c>
      <c r="E383" s="968"/>
      <c r="F383" s="972"/>
      <c r="G383" s="970"/>
      <c r="H383" s="967"/>
      <c r="I383" s="970"/>
      <c r="J383" s="967"/>
      <c r="K383" s="970"/>
      <c r="L383" s="967"/>
      <c r="M383" s="970"/>
      <c r="N383" s="967"/>
      <c r="O383" s="970"/>
      <c r="P383" s="967"/>
      <c r="Q383" s="970"/>
      <c r="R383" s="967"/>
      <c r="S383" s="970"/>
      <c r="T383" s="967"/>
      <c r="U383" s="970"/>
      <c r="V383" s="967"/>
      <c r="W383" s="970"/>
      <c r="X383" s="1261"/>
      <c r="Y383" s="967"/>
      <c r="Z383" s="1032"/>
    </row>
    <row r="384" spans="1:26" ht="12.6" hidden="1" customHeight="1" outlineLevel="2">
      <c r="A384" s="1006">
        <v>44406</v>
      </c>
      <c r="B384" s="1163" t="s">
        <v>8522</v>
      </c>
      <c r="C384" s="955" t="s">
        <v>8523</v>
      </c>
      <c r="D384" s="966"/>
      <c r="E384" s="968"/>
      <c r="F384" s="972"/>
      <c r="G384" s="970"/>
      <c r="H384" s="967"/>
      <c r="I384" s="970"/>
      <c r="J384" s="967"/>
      <c r="K384" s="970"/>
      <c r="L384" s="967"/>
      <c r="M384" s="970"/>
      <c r="N384" s="967"/>
      <c r="O384" s="970"/>
      <c r="P384" s="967"/>
      <c r="Q384" s="970"/>
      <c r="R384" s="967"/>
      <c r="S384" s="970"/>
      <c r="T384" s="967"/>
      <c r="U384" s="973" t="s">
        <v>5700</v>
      </c>
      <c r="V384" s="967"/>
      <c r="W384" s="970"/>
      <c r="X384" s="1261"/>
      <c r="Y384" s="967"/>
      <c r="Z384" s="1032"/>
    </row>
    <row r="385" spans="1:24" ht="12.6" hidden="1" customHeight="1" outlineLevel="2">
      <c r="A385" s="1006">
        <v>44406</v>
      </c>
      <c r="B385" s="1163" t="s">
        <v>5698</v>
      </c>
      <c r="C385" s="955" t="s">
        <v>8524</v>
      </c>
      <c r="D385" s="966"/>
      <c r="E385" s="968"/>
      <c r="F385" s="972"/>
      <c r="G385" s="970"/>
      <c r="H385" s="967"/>
      <c r="I385" s="970"/>
      <c r="J385" s="967"/>
      <c r="K385" s="970"/>
      <c r="L385" s="967"/>
      <c r="M385" s="970"/>
      <c r="N385" s="967"/>
      <c r="O385" s="970"/>
      <c r="P385" s="967"/>
      <c r="Q385" s="970"/>
      <c r="R385" s="967"/>
      <c r="S385" s="970"/>
      <c r="T385" s="974" t="s">
        <v>5700</v>
      </c>
      <c r="U385" s="970"/>
      <c r="V385" s="967"/>
      <c r="W385" s="970"/>
      <c r="X385" s="1261"/>
    </row>
    <row r="386" spans="1:24" ht="12.6" hidden="1" customHeight="1" outlineLevel="2">
      <c r="A386" s="1006">
        <v>44406</v>
      </c>
      <c r="B386" s="1163" t="s">
        <v>5698</v>
      </c>
      <c r="C386" s="955" t="s">
        <v>8525</v>
      </c>
      <c r="D386" s="966"/>
      <c r="E386" s="968"/>
      <c r="F386" s="972"/>
      <c r="G386" s="970"/>
      <c r="H386" s="967"/>
      <c r="I386" s="970"/>
      <c r="J386" s="967"/>
      <c r="K386" s="970"/>
      <c r="L386" s="967"/>
      <c r="M386" s="970"/>
      <c r="N386" s="967"/>
      <c r="O386" s="970"/>
      <c r="P386" s="967"/>
      <c r="Q386" s="970"/>
      <c r="R386" s="967"/>
      <c r="S386" s="970"/>
      <c r="T386" s="974" t="s">
        <v>5700</v>
      </c>
      <c r="U386" s="970"/>
      <c r="V386" s="967"/>
      <c r="W386" s="970"/>
      <c r="X386" s="1261"/>
    </row>
    <row r="387" spans="1:24" ht="12.6" hidden="1" customHeight="1" outlineLevel="2">
      <c r="A387" s="1006">
        <v>44406</v>
      </c>
      <c r="B387" s="1163" t="s">
        <v>5698</v>
      </c>
      <c r="C387" s="955" t="s">
        <v>8526</v>
      </c>
      <c r="D387" s="966"/>
      <c r="E387" s="977" t="s">
        <v>5700</v>
      </c>
      <c r="F387" s="972"/>
      <c r="G387" s="970"/>
      <c r="H387" s="967"/>
      <c r="I387" s="970"/>
      <c r="J387" s="967"/>
      <c r="K387" s="970"/>
      <c r="L387" s="967"/>
      <c r="M387" s="973" t="s">
        <v>5700</v>
      </c>
      <c r="N387" s="967"/>
      <c r="O387" s="970"/>
      <c r="P387" s="967"/>
      <c r="Q387" s="970"/>
      <c r="R387" s="967"/>
      <c r="S387" s="970"/>
      <c r="T387" s="967"/>
      <c r="U387" s="970"/>
      <c r="V387" s="967"/>
      <c r="W387" s="970"/>
      <c r="X387" s="1261"/>
    </row>
    <row r="388" spans="1:24" ht="12.6" hidden="1" customHeight="1" outlineLevel="2">
      <c r="A388" s="1006">
        <v>44406</v>
      </c>
      <c r="B388" s="1163" t="s">
        <v>8527</v>
      </c>
      <c r="C388" s="955" t="s">
        <v>8528</v>
      </c>
      <c r="D388" s="975" t="s">
        <v>5700</v>
      </c>
      <c r="E388" s="977" t="s">
        <v>5700</v>
      </c>
      <c r="F388" s="972"/>
      <c r="G388" s="970"/>
      <c r="H388" s="967"/>
      <c r="I388" s="970"/>
      <c r="J388" s="967"/>
      <c r="K388" s="970"/>
      <c r="L388" s="967"/>
      <c r="M388" s="970"/>
      <c r="N388" s="967"/>
      <c r="O388" s="970"/>
      <c r="P388" s="967"/>
      <c r="Q388" s="970"/>
      <c r="R388" s="967"/>
      <c r="S388" s="970"/>
      <c r="T388" s="967"/>
      <c r="U388" s="970"/>
      <c r="V388" s="967"/>
      <c r="W388" s="970"/>
      <c r="X388" s="1261"/>
    </row>
    <row r="389" spans="1:24" ht="12.6" hidden="1" customHeight="1" outlineLevel="2">
      <c r="A389" s="1006">
        <v>44406</v>
      </c>
      <c r="B389" s="1163" t="s">
        <v>5698</v>
      </c>
      <c r="C389" s="955" t="s">
        <v>8529</v>
      </c>
      <c r="D389" s="966"/>
      <c r="E389" s="977" t="s">
        <v>5700</v>
      </c>
      <c r="F389" s="969" t="s">
        <v>5700</v>
      </c>
      <c r="G389" s="970"/>
      <c r="H389" s="967"/>
      <c r="I389" s="970"/>
      <c r="J389" s="967"/>
      <c r="K389" s="970"/>
      <c r="L389" s="967"/>
      <c r="M389" s="970"/>
      <c r="N389" s="967"/>
      <c r="O389" s="970"/>
      <c r="P389" s="967"/>
      <c r="Q389" s="970"/>
      <c r="R389" s="967"/>
      <c r="S389" s="970"/>
      <c r="T389" s="967"/>
      <c r="U389" s="970"/>
      <c r="V389" s="967"/>
      <c r="W389" s="970"/>
      <c r="X389" s="1261"/>
    </row>
    <row r="390" spans="1:24" ht="12.6" hidden="1" customHeight="1" outlineLevel="2">
      <c r="A390" s="1006">
        <v>44406</v>
      </c>
      <c r="B390" s="1163" t="s">
        <v>5698</v>
      </c>
      <c r="C390" s="955" t="s">
        <v>8530</v>
      </c>
      <c r="D390" s="975" t="s">
        <v>5700</v>
      </c>
      <c r="E390" s="968"/>
      <c r="F390" s="972"/>
      <c r="G390" s="970"/>
      <c r="H390" s="967"/>
      <c r="I390" s="970"/>
      <c r="J390" s="967"/>
      <c r="K390" s="970"/>
      <c r="L390" s="967"/>
      <c r="M390" s="970"/>
      <c r="N390" s="967"/>
      <c r="O390" s="973" t="s">
        <v>5700</v>
      </c>
      <c r="P390" s="967"/>
      <c r="Q390" s="970"/>
      <c r="R390" s="967"/>
      <c r="S390" s="970"/>
      <c r="T390" s="967"/>
      <c r="U390" s="970"/>
      <c r="V390" s="967"/>
      <c r="W390" s="970"/>
      <c r="X390" s="1261"/>
    </row>
    <row r="391" spans="1:24" ht="12.6" hidden="1" customHeight="1" outlineLevel="2">
      <c r="A391" s="1006">
        <v>44406</v>
      </c>
      <c r="B391" s="1163" t="s">
        <v>5698</v>
      </c>
      <c r="C391" s="955" t="s">
        <v>8531</v>
      </c>
      <c r="D391" s="966"/>
      <c r="E391" s="968"/>
      <c r="F391" s="972"/>
      <c r="G391" s="970"/>
      <c r="H391" s="967"/>
      <c r="I391" s="970"/>
      <c r="J391" s="967"/>
      <c r="K391" s="970"/>
      <c r="L391" s="967"/>
      <c r="M391" s="970"/>
      <c r="N391" s="967"/>
      <c r="O391" s="970"/>
      <c r="P391" s="967"/>
      <c r="Q391" s="970"/>
      <c r="R391" s="967"/>
      <c r="S391" s="970"/>
      <c r="T391" s="974" t="s">
        <v>5700</v>
      </c>
      <c r="U391" s="970"/>
      <c r="V391" s="967"/>
      <c r="W391" s="970"/>
      <c r="X391" s="1261"/>
    </row>
    <row r="392" spans="1:24" ht="12.6" hidden="1" customHeight="1" outlineLevel="2">
      <c r="A392" s="1006">
        <v>44406</v>
      </c>
      <c r="B392" s="1163" t="s">
        <v>5698</v>
      </c>
      <c r="C392" s="955" t="s">
        <v>8532</v>
      </c>
      <c r="D392" s="966"/>
      <c r="E392" s="977" t="s">
        <v>5700</v>
      </c>
      <c r="F392" s="972"/>
      <c r="G392" s="970"/>
      <c r="H392" s="967"/>
      <c r="I392" s="970"/>
      <c r="J392" s="967"/>
      <c r="K392" s="970"/>
      <c r="L392" s="967"/>
      <c r="M392" s="970"/>
      <c r="N392" s="967"/>
      <c r="O392" s="970"/>
      <c r="P392" s="967"/>
      <c r="Q392" s="970"/>
      <c r="R392" s="967"/>
      <c r="S392" s="970"/>
      <c r="T392" s="967"/>
      <c r="U392" s="970"/>
      <c r="V392" s="967"/>
      <c r="W392" s="970"/>
      <c r="X392" s="1261"/>
    </row>
    <row r="393" spans="1:24" ht="12.6" hidden="1" customHeight="1" outlineLevel="2">
      <c r="A393" s="1006">
        <v>44406</v>
      </c>
      <c r="B393" s="1163" t="s">
        <v>5698</v>
      </c>
      <c r="C393" s="955" t="s">
        <v>8533</v>
      </c>
      <c r="D393" s="966"/>
      <c r="E393" s="977" t="s">
        <v>5700</v>
      </c>
      <c r="F393" s="972"/>
      <c r="G393" s="970"/>
      <c r="H393" s="967"/>
      <c r="I393" s="970"/>
      <c r="J393" s="967"/>
      <c r="K393" s="970"/>
      <c r="L393" s="967"/>
      <c r="M393" s="970"/>
      <c r="N393" s="967"/>
      <c r="O393" s="970"/>
      <c r="P393" s="967"/>
      <c r="Q393" s="970"/>
      <c r="R393" s="967"/>
      <c r="S393" s="970"/>
      <c r="T393" s="967"/>
      <c r="U393" s="970"/>
      <c r="V393" s="967"/>
      <c r="W393" s="970"/>
      <c r="X393" s="1261"/>
    </row>
    <row r="394" spans="1:24" ht="25.2" hidden="1" customHeight="1" outlineLevel="2">
      <c r="A394" s="1006">
        <v>44406</v>
      </c>
      <c r="B394" s="1163" t="s">
        <v>5698</v>
      </c>
      <c r="C394" s="955" t="s">
        <v>8534</v>
      </c>
      <c r="D394" s="966"/>
      <c r="E394" s="968"/>
      <c r="F394" s="972"/>
      <c r="G394" s="970"/>
      <c r="H394" s="967"/>
      <c r="I394" s="970"/>
      <c r="J394" s="967"/>
      <c r="K394" s="970"/>
      <c r="L394" s="967"/>
      <c r="M394" s="970"/>
      <c r="N394" s="967"/>
      <c r="O394" s="970"/>
      <c r="P394" s="967"/>
      <c r="Q394" s="970"/>
      <c r="R394" s="967"/>
      <c r="S394" s="970"/>
      <c r="T394" s="967"/>
      <c r="U394" s="970"/>
      <c r="V394" s="967"/>
      <c r="W394" s="970"/>
      <c r="X394" s="1261"/>
    </row>
    <row r="395" spans="1:24" ht="12.6" hidden="1" customHeight="1" outlineLevel="2">
      <c r="A395" s="1006">
        <v>44406</v>
      </c>
      <c r="B395" s="1163" t="s">
        <v>5698</v>
      </c>
      <c r="C395" s="955" t="s">
        <v>8535</v>
      </c>
      <c r="D395" s="975" t="s">
        <v>5700</v>
      </c>
      <c r="E395" s="968"/>
      <c r="F395" s="972"/>
      <c r="G395" s="970"/>
      <c r="H395" s="967"/>
      <c r="I395" s="970"/>
      <c r="J395" s="967"/>
      <c r="K395" s="970"/>
      <c r="L395" s="967"/>
      <c r="M395" s="970"/>
      <c r="N395" s="967"/>
      <c r="O395" s="970"/>
      <c r="P395" s="967"/>
      <c r="Q395" s="970"/>
      <c r="R395" s="967"/>
      <c r="S395" s="970"/>
      <c r="T395" s="967"/>
      <c r="U395" s="970"/>
      <c r="V395" s="967"/>
      <c r="W395" s="970"/>
      <c r="X395" s="1261"/>
    </row>
    <row r="396" spans="1:24" ht="12.6" hidden="1" customHeight="1" outlineLevel="2">
      <c r="A396" s="1006">
        <v>44406</v>
      </c>
      <c r="B396" s="1163" t="s">
        <v>5698</v>
      </c>
      <c r="C396" s="955" t="s">
        <v>8536</v>
      </c>
      <c r="D396" s="966"/>
      <c r="E396" s="977" t="s">
        <v>5700</v>
      </c>
      <c r="F396" s="972"/>
      <c r="G396" s="970"/>
      <c r="H396" s="967"/>
      <c r="I396" s="970"/>
      <c r="J396" s="974" t="s">
        <v>5700</v>
      </c>
      <c r="K396" s="970"/>
      <c r="L396" s="967"/>
      <c r="M396" s="970"/>
      <c r="N396" s="967"/>
      <c r="O396" s="970"/>
      <c r="P396" s="967"/>
      <c r="Q396" s="970"/>
      <c r="R396" s="967"/>
      <c r="S396" s="970"/>
      <c r="T396" s="967"/>
      <c r="U396" s="970"/>
      <c r="V396" s="967"/>
      <c r="W396" s="970"/>
      <c r="X396" s="1261"/>
    </row>
    <row r="397" spans="1:24" ht="12.6" hidden="1" customHeight="1" outlineLevel="1">
      <c r="A397" s="1276">
        <v>44407</v>
      </c>
      <c r="B397" s="1163" t="s">
        <v>5745</v>
      </c>
      <c r="C397" s="955" t="s">
        <v>8537</v>
      </c>
      <c r="D397" s="966"/>
      <c r="E397" s="968"/>
      <c r="F397" s="972"/>
      <c r="G397" s="970"/>
      <c r="H397" s="967"/>
      <c r="I397" s="970"/>
      <c r="J397" s="967"/>
      <c r="K397" s="970"/>
      <c r="L397" s="967"/>
      <c r="M397" s="970"/>
      <c r="N397" s="967"/>
      <c r="O397" s="970"/>
      <c r="P397" s="967"/>
      <c r="Q397" s="970"/>
      <c r="R397" s="967"/>
      <c r="S397" s="970"/>
      <c r="T397" s="967"/>
      <c r="U397" s="970"/>
      <c r="V397" s="967"/>
      <c r="W397" s="970"/>
      <c r="X397" s="1261"/>
    </row>
    <row r="398" spans="1:24" ht="12.6" hidden="1" customHeight="1" outlineLevel="2">
      <c r="A398" s="1276">
        <v>44407</v>
      </c>
      <c r="B398" s="1163" t="s">
        <v>5698</v>
      </c>
      <c r="C398" s="955" t="s">
        <v>8538</v>
      </c>
      <c r="D398" s="966"/>
      <c r="E398" s="968"/>
      <c r="F398" s="972"/>
      <c r="G398" s="970"/>
      <c r="H398" s="967"/>
      <c r="I398" s="970"/>
      <c r="J398" s="967"/>
      <c r="K398" s="970"/>
      <c r="L398" s="974" t="s">
        <v>5700</v>
      </c>
      <c r="M398" s="970"/>
      <c r="N398" s="967"/>
      <c r="O398" s="970"/>
      <c r="P398" s="967"/>
      <c r="Q398" s="970"/>
      <c r="R398" s="967"/>
      <c r="S398" s="970"/>
      <c r="T398" s="967"/>
      <c r="U398" s="970"/>
      <c r="V398" s="967"/>
      <c r="W398" s="970"/>
      <c r="X398" s="1261"/>
    </row>
    <row r="399" spans="1:24" ht="12.6" hidden="1" customHeight="1" outlineLevel="2">
      <c r="A399" s="1276">
        <v>44407</v>
      </c>
      <c r="B399" s="1163" t="s">
        <v>5698</v>
      </c>
      <c r="C399" s="955" t="s">
        <v>8539</v>
      </c>
      <c r="D399" s="966"/>
      <c r="E399" s="968"/>
      <c r="F399" s="972"/>
      <c r="G399" s="970"/>
      <c r="H399" s="967"/>
      <c r="I399" s="970"/>
      <c r="J399" s="967"/>
      <c r="K399" s="970"/>
      <c r="L399" s="967"/>
      <c r="M399" s="970"/>
      <c r="N399" s="967"/>
      <c r="O399" s="970"/>
      <c r="P399" s="967"/>
      <c r="Q399" s="970"/>
      <c r="R399" s="967"/>
      <c r="S399" s="970"/>
      <c r="T399" s="967"/>
      <c r="U399" s="970"/>
      <c r="V399" s="967"/>
      <c r="W399" s="970"/>
      <c r="X399" s="1261"/>
    </row>
    <row r="400" spans="1:24" ht="12.6" hidden="1" customHeight="1" outlineLevel="2">
      <c r="A400" s="1276">
        <v>44407</v>
      </c>
      <c r="B400" s="1163" t="s">
        <v>5698</v>
      </c>
      <c r="C400" s="955" t="s">
        <v>8540</v>
      </c>
      <c r="D400" s="966"/>
      <c r="E400" s="977" t="s">
        <v>5700</v>
      </c>
      <c r="F400" s="972"/>
      <c r="G400" s="970"/>
      <c r="H400" s="967"/>
      <c r="I400" s="970"/>
      <c r="J400" s="967"/>
      <c r="K400" s="973" t="s">
        <v>5700</v>
      </c>
      <c r="L400" s="967"/>
      <c r="M400" s="970"/>
      <c r="N400" s="967"/>
      <c r="O400" s="970"/>
      <c r="P400" s="967"/>
      <c r="Q400" s="970"/>
      <c r="R400" s="967"/>
      <c r="S400" s="970"/>
      <c r="T400" s="967"/>
      <c r="U400" s="970"/>
      <c r="V400" s="967"/>
      <c r="W400" s="970"/>
      <c r="X400" s="1261"/>
    </row>
    <row r="401" spans="1:24" ht="12.6" hidden="1" customHeight="1" outlineLevel="2">
      <c r="A401" s="1276">
        <v>44407</v>
      </c>
      <c r="B401" s="1163" t="s">
        <v>5698</v>
      </c>
      <c r="C401" s="955" t="s">
        <v>8541</v>
      </c>
      <c r="D401" s="966"/>
      <c r="E401" s="968"/>
      <c r="F401" s="972"/>
      <c r="G401" s="970"/>
      <c r="H401" s="967"/>
      <c r="I401" s="970"/>
      <c r="J401" s="967"/>
      <c r="K401" s="970"/>
      <c r="L401" s="967"/>
      <c r="M401" s="970"/>
      <c r="N401" s="967"/>
      <c r="O401" s="970"/>
      <c r="P401" s="967"/>
      <c r="Q401" s="973" t="s">
        <v>5700</v>
      </c>
      <c r="R401" s="974" t="s">
        <v>5700</v>
      </c>
      <c r="S401" s="970"/>
      <c r="T401" s="967"/>
      <c r="U401" s="970"/>
      <c r="V401" s="967"/>
      <c r="W401" s="970"/>
      <c r="X401" s="1261"/>
    </row>
    <row r="402" spans="1:24" ht="25.2" hidden="1" customHeight="1" outlineLevel="2">
      <c r="A402" s="1276">
        <v>44407</v>
      </c>
      <c r="B402" s="1163" t="s">
        <v>5698</v>
      </c>
      <c r="C402" s="955" t="s">
        <v>8542</v>
      </c>
      <c r="D402" s="966"/>
      <c r="E402" s="968"/>
      <c r="F402" s="969" t="s">
        <v>5700</v>
      </c>
      <c r="G402" s="970"/>
      <c r="H402" s="967"/>
      <c r="I402" s="970"/>
      <c r="J402" s="967"/>
      <c r="K402" s="970"/>
      <c r="L402" s="967"/>
      <c r="M402" s="970"/>
      <c r="N402" s="967"/>
      <c r="O402" s="970"/>
      <c r="P402" s="967"/>
      <c r="Q402" s="970"/>
      <c r="R402" s="967"/>
      <c r="S402" s="970"/>
      <c r="T402" s="967"/>
      <c r="U402" s="970"/>
      <c r="V402" s="967"/>
      <c r="W402" s="970"/>
      <c r="X402" s="1261"/>
    </row>
    <row r="403" spans="1:24" ht="25.2" hidden="1" customHeight="1" outlineLevel="2">
      <c r="A403" s="1276">
        <v>44407</v>
      </c>
      <c r="B403" s="1163" t="s">
        <v>5745</v>
      </c>
      <c r="C403" s="955" t="s">
        <v>8543</v>
      </c>
      <c r="D403" s="966"/>
      <c r="E403" s="977" t="s">
        <v>5700</v>
      </c>
      <c r="F403" s="969" t="s">
        <v>5700</v>
      </c>
      <c r="G403" s="970"/>
      <c r="H403" s="967"/>
      <c r="I403" s="970"/>
      <c r="J403" s="967"/>
      <c r="K403" s="970"/>
      <c r="L403" s="967"/>
      <c r="M403" s="970"/>
      <c r="N403" s="967"/>
      <c r="O403" s="970"/>
      <c r="P403" s="967"/>
      <c r="Q403" s="970"/>
      <c r="R403" s="967"/>
      <c r="S403" s="970"/>
      <c r="T403" s="967"/>
      <c r="U403" s="970"/>
      <c r="V403" s="967"/>
      <c r="W403" s="970"/>
      <c r="X403" s="1261"/>
    </row>
    <row r="404" spans="1:24" ht="25.2" hidden="1" customHeight="1" outlineLevel="2">
      <c r="A404" s="1276">
        <v>44407</v>
      </c>
      <c r="B404" s="1163" t="s">
        <v>5745</v>
      </c>
      <c r="C404" s="955" t="s">
        <v>8544</v>
      </c>
      <c r="D404" s="966"/>
      <c r="E404" s="968"/>
      <c r="F404" s="972"/>
      <c r="G404" s="970"/>
      <c r="H404" s="967"/>
      <c r="I404" s="970"/>
      <c r="J404" s="967"/>
      <c r="K404" s="970"/>
      <c r="L404" s="967"/>
      <c r="M404" s="970"/>
      <c r="N404" s="967"/>
      <c r="O404" s="970"/>
      <c r="P404" s="967"/>
      <c r="Q404" s="970"/>
      <c r="R404" s="967"/>
      <c r="S404" s="970"/>
      <c r="T404" s="967"/>
      <c r="U404" s="970"/>
      <c r="V404" s="967"/>
      <c r="W404" s="970"/>
      <c r="X404" s="1261"/>
    </row>
    <row r="405" spans="1:24" ht="12.6" hidden="1" customHeight="1" outlineLevel="2">
      <c r="A405" s="1276">
        <v>44407</v>
      </c>
      <c r="B405" s="1163" t="s">
        <v>5698</v>
      </c>
      <c r="C405" s="955" t="s">
        <v>8545</v>
      </c>
      <c r="D405" s="966"/>
      <c r="E405" s="968"/>
      <c r="F405" s="969" t="s">
        <v>5700</v>
      </c>
      <c r="G405" s="970"/>
      <c r="H405" s="967"/>
      <c r="I405" s="970"/>
      <c r="J405" s="967"/>
      <c r="K405" s="970"/>
      <c r="L405" s="967"/>
      <c r="M405" s="970"/>
      <c r="N405" s="967"/>
      <c r="O405" s="970"/>
      <c r="P405" s="967"/>
      <c r="Q405" s="970"/>
      <c r="R405" s="967"/>
      <c r="S405" s="970"/>
      <c r="T405" s="967"/>
      <c r="U405" s="970"/>
      <c r="V405" s="967"/>
      <c r="W405" s="970"/>
      <c r="X405" s="1261"/>
    </row>
    <row r="406" spans="1:24" ht="12.6" hidden="1" customHeight="1" outlineLevel="2">
      <c r="A406" s="1276">
        <v>44407</v>
      </c>
      <c r="B406" s="1163" t="s">
        <v>5807</v>
      </c>
      <c r="C406" s="955" t="s">
        <v>8546</v>
      </c>
      <c r="D406" s="966"/>
      <c r="E406" s="968"/>
      <c r="F406" s="972"/>
      <c r="G406" s="970"/>
      <c r="H406" s="967"/>
      <c r="I406" s="970"/>
      <c r="J406" s="967"/>
      <c r="K406" s="970"/>
      <c r="L406" s="967"/>
      <c r="M406" s="970"/>
      <c r="N406" s="967"/>
      <c r="O406" s="973" t="s">
        <v>5700</v>
      </c>
      <c r="P406" s="967"/>
      <c r="Q406" s="970"/>
      <c r="R406" s="967"/>
      <c r="S406" s="970"/>
      <c r="T406" s="967"/>
      <c r="U406" s="970"/>
      <c r="V406" s="967"/>
      <c r="W406" s="970"/>
      <c r="X406" s="1261"/>
    </row>
    <row r="407" spans="1:24" ht="12.6" hidden="1" customHeight="1" outlineLevel="2">
      <c r="A407" s="1276">
        <v>44407</v>
      </c>
      <c r="B407" s="1163" t="s">
        <v>5698</v>
      </c>
      <c r="C407" s="955" t="s">
        <v>8547</v>
      </c>
      <c r="D407" s="975" t="s">
        <v>5700</v>
      </c>
      <c r="E407" s="977" t="s">
        <v>5700</v>
      </c>
      <c r="F407" s="972"/>
      <c r="G407" s="970"/>
      <c r="H407" s="967"/>
      <c r="I407" s="970"/>
      <c r="J407" s="974" t="s">
        <v>5700</v>
      </c>
      <c r="K407" s="970"/>
      <c r="L407" s="967"/>
      <c r="M407" s="970"/>
      <c r="N407" s="967"/>
      <c r="O407" s="970"/>
      <c r="P407" s="967"/>
      <c r="Q407" s="970"/>
      <c r="R407" s="967"/>
      <c r="S407" s="970"/>
      <c r="T407" s="967"/>
      <c r="U407" s="970"/>
      <c r="V407" s="967"/>
      <c r="W407" s="970"/>
      <c r="X407" s="1261"/>
    </row>
    <row r="408" spans="1:24" ht="12.6" hidden="1" customHeight="1" outlineLevel="2">
      <c r="A408" s="1276">
        <v>44407</v>
      </c>
      <c r="B408" s="1163" t="s">
        <v>5698</v>
      </c>
      <c r="C408" s="955" t="s">
        <v>8548</v>
      </c>
      <c r="D408" s="966"/>
      <c r="E408" s="968"/>
      <c r="F408" s="972"/>
      <c r="G408" s="970"/>
      <c r="H408" s="967"/>
      <c r="I408" s="970"/>
      <c r="J408" s="967"/>
      <c r="K408" s="970"/>
      <c r="L408" s="967"/>
      <c r="M408" s="970"/>
      <c r="N408" s="967"/>
      <c r="O408" s="970"/>
      <c r="P408" s="967"/>
      <c r="Q408" s="970"/>
      <c r="R408" s="967"/>
      <c r="S408" s="970"/>
      <c r="T408" s="967"/>
      <c r="U408" s="970"/>
      <c r="V408" s="967"/>
      <c r="W408" s="970"/>
      <c r="X408" s="1261"/>
    </row>
    <row r="409" spans="1:24" ht="12.6" hidden="1" customHeight="1" outlineLevel="1"/>
    <row r="410" spans="1:24" ht="12.6" hidden="1" customHeight="1" outlineLevel="1"/>
    <row r="411" spans="1:24" ht="12.6" hidden="1" customHeight="1" outlineLevel="1"/>
    <row r="412" spans="1:24" ht="12.6" hidden="1" customHeight="1" outlineLevel="1"/>
    <row r="413" spans="1:24" ht="12.6" hidden="1" customHeight="1" outlineLevel="1"/>
    <row r="414" spans="1:24" ht="12.6" hidden="1" customHeight="1" outlineLevel="1"/>
    <row r="415" spans="1:24" ht="12.6" hidden="1" customHeight="1" outlineLevel="1"/>
    <row r="416" spans="1:24" ht="12.6" hidden="1" customHeight="1" outlineLevel="1"/>
    <row r="417" spans="1:24" ht="12.6" hidden="1" customHeight="1" outlineLevel="1"/>
    <row r="419" spans="1:24" ht="12.6" customHeight="1" collapsed="1">
      <c r="A419" s="1277" t="s">
        <v>10335</v>
      </c>
      <c r="B419" s="1278">
        <f>COUNT(A420:A790)</f>
        <v>370</v>
      </c>
      <c r="C419" s="1279"/>
      <c r="D419" s="1280">
        <f t="shared" ref="D419:X419" si="2">COUNTIF(D420:D789, "x")</f>
        <v>62</v>
      </c>
      <c r="E419" s="1280">
        <f t="shared" si="2"/>
        <v>74</v>
      </c>
      <c r="F419" s="1280">
        <f t="shared" si="2"/>
        <v>72</v>
      </c>
      <c r="G419" s="1280">
        <f t="shared" si="2"/>
        <v>12</v>
      </c>
      <c r="H419" s="1280">
        <f t="shared" si="2"/>
        <v>14</v>
      </c>
      <c r="I419" s="1280">
        <f t="shared" si="2"/>
        <v>6</v>
      </c>
      <c r="J419" s="1280">
        <f t="shared" si="2"/>
        <v>14</v>
      </c>
      <c r="K419" s="1280">
        <f t="shared" si="2"/>
        <v>5</v>
      </c>
      <c r="L419" s="1280">
        <f t="shared" si="2"/>
        <v>1</v>
      </c>
      <c r="M419" s="1280">
        <f t="shared" si="2"/>
        <v>7</v>
      </c>
      <c r="N419" s="1280">
        <f t="shared" si="2"/>
        <v>3</v>
      </c>
      <c r="O419" s="1280">
        <f t="shared" si="2"/>
        <v>28</v>
      </c>
      <c r="P419" s="1280">
        <f t="shared" si="2"/>
        <v>8</v>
      </c>
      <c r="Q419" s="1280">
        <f t="shared" si="2"/>
        <v>5</v>
      </c>
      <c r="R419" s="1280">
        <f t="shared" si="2"/>
        <v>20</v>
      </c>
      <c r="S419" s="1280">
        <f t="shared" si="2"/>
        <v>3</v>
      </c>
      <c r="T419" s="1280">
        <f t="shared" si="2"/>
        <v>51</v>
      </c>
      <c r="U419" s="1280">
        <f t="shared" si="2"/>
        <v>4</v>
      </c>
      <c r="V419" s="1280">
        <f t="shared" si="2"/>
        <v>7</v>
      </c>
      <c r="W419" s="1280">
        <f t="shared" si="2"/>
        <v>1</v>
      </c>
      <c r="X419" s="1280">
        <f t="shared" si="2"/>
        <v>0</v>
      </c>
    </row>
    <row r="420" spans="1:24" ht="12.6" hidden="1" customHeight="1" outlineLevel="1">
      <c r="A420" s="1282">
        <v>44410</v>
      </c>
      <c r="B420" s="1163" t="s">
        <v>5698</v>
      </c>
      <c r="C420" s="955" t="s">
        <v>8550</v>
      </c>
      <c r="D420" s="966"/>
      <c r="E420" s="968"/>
      <c r="F420" s="969" t="s">
        <v>5700</v>
      </c>
      <c r="G420" s="970"/>
      <c r="H420" s="967"/>
      <c r="I420" s="970"/>
      <c r="J420" s="967"/>
      <c r="K420" s="970"/>
      <c r="L420" s="967"/>
      <c r="M420" s="970"/>
      <c r="N420" s="967"/>
      <c r="O420" s="970"/>
      <c r="P420" s="967"/>
      <c r="Q420" s="970"/>
      <c r="R420" s="967"/>
      <c r="S420" s="970"/>
      <c r="T420" s="967"/>
      <c r="U420" s="970"/>
      <c r="V420" s="967"/>
      <c r="W420" s="970"/>
      <c r="X420" s="1261"/>
    </row>
    <row r="421" spans="1:24" ht="12.6" hidden="1" customHeight="1" outlineLevel="2">
      <c r="A421" s="1282">
        <v>44410</v>
      </c>
      <c r="B421" s="1163" t="s">
        <v>5706</v>
      </c>
      <c r="C421" s="955" t="s">
        <v>8551</v>
      </c>
      <c r="D421" s="966"/>
      <c r="E421" s="977" t="s">
        <v>5700</v>
      </c>
      <c r="F421" s="972"/>
      <c r="G421" s="970"/>
      <c r="H421" s="967"/>
      <c r="I421" s="970"/>
      <c r="J421" s="967"/>
      <c r="K421" s="970"/>
      <c r="L421" s="967"/>
      <c r="M421" s="970"/>
      <c r="N421" s="967"/>
      <c r="O421" s="970"/>
      <c r="P421" s="967"/>
      <c r="Q421" s="970"/>
      <c r="R421" s="967"/>
      <c r="S421" s="970"/>
      <c r="T421" s="967"/>
      <c r="U421" s="970"/>
      <c r="V421" s="967"/>
      <c r="W421" s="970"/>
      <c r="X421" s="1261"/>
    </row>
    <row r="422" spans="1:24" ht="12.6" hidden="1" customHeight="1" outlineLevel="2">
      <c r="A422" s="1282">
        <v>44410</v>
      </c>
      <c r="B422" s="1163" t="s">
        <v>5698</v>
      </c>
      <c r="C422" s="955" t="s">
        <v>8552</v>
      </c>
      <c r="D422" s="975" t="s">
        <v>5700</v>
      </c>
      <c r="E422" s="968"/>
      <c r="F422" s="972"/>
      <c r="G422" s="970"/>
      <c r="H422" s="967"/>
      <c r="I422" s="970"/>
      <c r="J422" s="967"/>
      <c r="K422" s="970"/>
      <c r="L422" s="967"/>
      <c r="M422" s="970"/>
      <c r="N422" s="967"/>
      <c r="O422" s="970"/>
      <c r="P422" s="967"/>
      <c r="Q422" s="970"/>
      <c r="R422" s="967"/>
      <c r="S422" s="970"/>
      <c r="T422" s="967"/>
      <c r="U422" s="970"/>
      <c r="V422" s="967"/>
      <c r="W422" s="970"/>
      <c r="X422" s="1261"/>
    </row>
    <row r="423" spans="1:24" ht="12.6" hidden="1" customHeight="1" outlineLevel="2">
      <c r="A423" s="1282">
        <v>44410</v>
      </c>
      <c r="B423" s="1163" t="s">
        <v>5706</v>
      </c>
      <c r="C423" s="955" t="s">
        <v>8553</v>
      </c>
      <c r="D423" s="966"/>
      <c r="E423" s="968"/>
      <c r="F423" s="969" t="s">
        <v>5700</v>
      </c>
      <c r="G423" s="970"/>
      <c r="H423" s="967"/>
      <c r="I423" s="970"/>
      <c r="J423" s="967"/>
      <c r="K423" s="970"/>
      <c r="L423" s="967"/>
      <c r="M423" s="970"/>
      <c r="N423" s="967"/>
      <c r="O423" s="970"/>
      <c r="P423" s="967"/>
      <c r="Q423" s="970"/>
      <c r="R423" s="967"/>
      <c r="S423" s="970"/>
      <c r="T423" s="967"/>
      <c r="U423" s="970"/>
      <c r="V423" s="967"/>
      <c r="W423" s="970"/>
      <c r="X423" s="1261"/>
    </row>
    <row r="424" spans="1:24" ht="12.6" hidden="1" customHeight="1" outlineLevel="2">
      <c r="A424" s="1282">
        <v>44410</v>
      </c>
      <c r="B424" s="1163" t="s">
        <v>5698</v>
      </c>
      <c r="C424" s="955" t="s">
        <v>8554</v>
      </c>
      <c r="D424" s="975" t="s">
        <v>5700</v>
      </c>
      <c r="E424" s="968"/>
      <c r="F424" s="972"/>
      <c r="G424" s="970"/>
      <c r="H424" s="967"/>
      <c r="I424" s="970"/>
      <c r="J424" s="967"/>
      <c r="K424" s="970"/>
      <c r="L424" s="967"/>
      <c r="M424" s="970"/>
      <c r="N424" s="967"/>
      <c r="O424" s="973" t="s">
        <v>5700</v>
      </c>
      <c r="P424" s="967"/>
      <c r="Q424" s="970"/>
      <c r="R424" s="967"/>
      <c r="S424" s="970"/>
      <c r="T424" s="974" t="s">
        <v>5700</v>
      </c>
      <c r="U424" s="970"/>
      <c r="V424" s="967"/>
      <c r="W424" s="970"/>
      <c r="X424" s="1261"/>
    </row>
    <row r="425" spans="1:24" ht="25.2" hidden="1" customHeight="1" outlineLevel="2">
      <c r="A425" s="1282">
        <v>44410</v>
      </c>
      <c r="B425" s="1163" t="s">
        <v>5698</v>
      </c>
      <c r="C425" s="955" t="s">
        <v>8555</v>
      </c>
      <c r="D425" s="966"/>
      <c r="E425" s="968"/>
      <c r="F425" s="969" t="s">
        <v>5700</v>
      </c>
      <c r="G425" s="970"/>
      <c r="H425" s="967"/>
      <c r="I425" s="970"/>
      <c r="J425" s="967"/>
      <c r="K425" s="970"/>
      <c r="L425" s="967"/>
      <c r="M425" s="970"/>
      <c r="N425" s="967"/>
      <c r="O425" s="970"/>
      <c r="P425" s="967"/>
      <c r="Q425" s="970"/>
      <c r="R425" s="967"/>
      <c r="S425" s="970"/>
      <c r="T425" s="967"/>
      <c r="U425" s="970"/>
      <c r="V425" s="967"/>
      <c r="W425" s="970"/>
      <c r="X425" s="1261"/>
    </row>
    <row r="426" spans="1:24" ht="12.6" hidden="1" customHeight="1" outlineLevel="2">
      <c r="A426" s="1282">
        <v>44410</v>
      </c>
      <c r="B426" s="1163" t="s">
        <v>8437</v>
      </c>
      <c r="C426" s="955" t="s">
        <v>8556</v>
      </c>
      <c r="D426" s="966"/>
      <c r="E426" s="968"/>
      <c r="F426" s="972"/>
      <c r="G426" s="970"/>
      <c r="H426" s="967"/>
      <c r="I426" s="970"/>
      <c r="J426" s="967"/>
      <c r="K426" s="970"/>
      <c r="L426" s="967"/>
      <c r="M426" s="970"/>
      <c r="N426" s="967"/>
      <c r="O426" s="970"/>
      <c r="P426" s="967"/>
      <c r="Q426" s="970"/>
      <c r="R426" s="967"/>
      <c r="S426" s="970"/>
      <c r="T426" s="974" t="s">
        <v>5700</v>
      </c>
      <c r="U426" s="973" t="s">
        <v>5700</v>
      </c>
      <c r="V426" s="967"/>
      <c r="W426" s="970"/>
      <c r="X426" s="1261"/>
    </row>
    <row r="427" spans="1:24" ht="12.6" hidden="1" customHeight="1" outlineLevel="2">
      <c r="A427" s="1282">
        <v>44410</v>
      </c>
      <c r="B427" s="1163" t="s">
        <v>5698</v>
      </c>
      <c r="C427" s="955" t="s">
        <v>8557</v>
      </c>
      <c r="D427" s="966"/>
      <c r="E427" s="977" t="s">
        <v>5700</v>
      </c>
      <c r="F427" s="972"/>
      <c r="G427" s="970"/>
      <c r="H427" s="967"/>
      <c r="I427" s="970"/>
      <c r="J427" s="967"/>
      <c r="K427" s="970"/>
      <c r="L427" s="967"/>
      <c r="M427" s="970"/>
      <c r="N427" s="967"/>
      <c r="O427" s="970"/>
      <c r="P427" s="967"/>
      <c r="Q427" s="970"/>
      <c r="R427" s="967"/>
      <c r="S427" s="970"/>
      <c r="T427" s="967"/>
      <c r="U427" s="970"/>
      <c r="V427" s="967"/>
      <c r="W427" s="970"/>
      <c r="X427" s="1261"/>
    </row>
    <row r="428" spans="1:24" ht="25.2" hidden="1" customHeight="1" outlineLevel="2">
      <c r="A428" s="1282">
        <v>44410</v>
      </c>
      <c r="B428" s="1163" t="s">
        <v>5698</v>
      </c>
      <c r="C428" s="955" t="s">
        <v>8558</v>
      </c>
      <c r="D428" s="975" t="s">
        <v>5700</v>
      </c>
      <c r="E428" s="968"/>
      <c r="F428" s="972"/>
      <c r="G428" s="970"/>
      <c r="H428" s="967"/>
      <c r="I428" s="970"/>
      <c r="J428" s="967"/>
      <c r="K428" s="970"/>
      <c r="L428" s="967"/>
      <c r="M428" s="970"/>
      <c r="N428" s="967"/>
      <c r="O428" s="970"/>
      <c r="P428" s="967"/>
      <c r="Q428" s="970"/>
      <c r="R428" s="967"/>
      <c r="S428" s="970"/>
      <c r="T428" s="967"/>
      <c r="U428" s="970"/>
      <c r="V428" s="967"/>
      <c r="W428" s="970"/>
      <c r="X428" s="1261"/>
    </row>
    <row r="429" spans="1:24" ht="12.6" hidden="1" customHeight="1" outlineLevel="2">
      <c r="A429" s="1282">
        <v>44410</v>
      </c>
      <c r="B429" s="1163" t="s">
        <v>5698</v>
      </c>
      <c r="C429" s="955" t="s">
        <v>8559</v>
      </c>
      <c r="D429" s="975" t="s">
        <v>5700</v>
      </c>
      <c r="E429" s="968"/>
      <c r="F429" s="972"/>
      <c r="G429" s="970"/>
      <c r="H429" s="967"/>
      <c r="I429" s="970"/>
      <c r="J429" s="967"/>
      <c r="K429" s="970"/>
      <c r="L429" s="967"/>
      <c r="M429" s="970"/>
      <c r="N429" s="967"/>
      <c r="O429" s="970"/>
      <c r="P429" s="967"/>
      <c r="Q429" s="970"/>
      <c r="R429" s="967"/>
      <c r="S429" s="970"/>
      <c r="T429" s="967"/>
      <c r="U429" s="970"/>
      <c r="V429" s="967"/>
      <c r="W429" s="970"/>
      <c r="X429" s="1261"/>
    </row>
    <row r="430" spans="1:24" ht="12.6" hidden="1" customHeight="1" outlineLevel="2">
      <c r="A430" s="1282">
        <v>44410</v>
      </c>
      <c r="B430" s="1163" t="s">
        <v>5698</v>
      </c>
      <c r="C430" s="955" t="s">
        <v>8560</v>
      </c>
      <c r="D430" s="975" t="s">
        <v>5700</v>
      </c>
      <c r="E430" s="977" t="s">
        <v>5700</v>
      </c>
      <c r="F430" s="972"/>
      <c r="G430" s="970"/>
      <c r="H430" s="967"/>
      <c r="I430" s="970"/>
      <c r="J430" s="967"/>
      <c r="K430" s="970"/>
      <c r="L430" s="967"/>
      <c r="M430" s="970"/>
      <c r="N430" s="967"/>
      <c r="O430" s="970"/>
      <c r="P430" s="967"/>
      <c r="Q430" s="970"/>
      <c r="R430" s="967"/>
      <c r="S430" s="970"/>
      <c r="T430" s="967"/>
      <c r="U430" s="970"/>
      <c r="V430" s="967"/>
      <c r="W430" s="970"/>
      <c r="X430" s="1261"/>
    </row>
    <row r="431" spans="1:24" ht="12.6" hidden="1" customHeight="1" outlineLevel="2">
      <c r="A431" s="1282">
        <v>44410</v>
      </c>
      <c r="B431" s="1163" t="s">
        <v>5698</v>
      </c>
      <c r="C431" s="955" t="s">
        <v>8561</v>
      </c>
      <c r="D431" s="966"/>
      <c r="E431" s="968"/>
      <c r="F431" s="972"/>
      <c r="G431" s="970"/>
      <c r="H431" s="967"/>
      <c r="I431" s="970"/>
      <c r="J431" s="967"/>
      <c r="K431" s="970"/>
      <c r="L431" s="967"/>
      <c r="M431" s="970"/>
      <c r="N431" s="967"/>
      <c r="O431" s="970"/>
      <c r="P431" s="967"/>
      <c r="Q431" s="970"/>
      <c r="R431" s="967"/>
      <c r="S431" s="970"/>
      <c r="T431" s="967"/>
      <c r="U431" s="970"/>
      <c r="V431" s="967"/>
      <c r="W431" s="970"/>
      <c r="X431" s="1261"/>
    </row>
    <row r="432" spans="1:24" ht="12.6" hidden="1" customHeight="1" outlineLevel="2">
      <c r="A432" s="1282">
        <v>44410</v>
      </c>
      <c r="B432" s="1163" t="s">
        <v>5698</v>
      </c>
      <c r="C432" s="955" t="s">
        <v>8562</v>
      </c>
      <c r="D432" s="966"/>
      <c r="E432" s="968"/>
      <c r="F432" s="972"/>
      <c r="G432" s="970"/>
      <c r="H432" s="974" t="s">
        <v>5700</v>
      </c>
      <c r="I432" s="970"/>
      <c r="J432" s="967"/>
      <c r="K432" s="970"/>
      <c r="L432" s="967"/>
      <c r="M432" s="970"/>
      <c r="N432" s="967"/>
      <c r="O432" s="970"/>
      <c r="P432" s="967"/>
      <c r="Q432" s="970"/>
      <c r="R432" s="967"/>
      <c r="S432" s="970"/>
      <c r="T432" s="967"/>
      <c r="U432" s="970"/>
      <c r="V432" s="967"/>
      <c r="W432" s="970"/>
      <c r="X432" s="1261"/>
    </row>
    <row r="433" spans="1:24" ht="12.6" hidden="1" customHeight="1" outlineLevel="2">
      <c r="A433" s="1282">
        <v>44410</v>
      </c>
      <c r="B433" s="1163" t="s">
        <v>5698</v>
      </c>
      <c r="C433" s="955" t="s">
        <v>8563</v>
      </c>
      <c r="D433" s="966"/>
      <c r="E433" s="968"/>
      <c r="F433" s="969" t="s">
        <v>5700</v>
      </c>
      <c r="G433" s="970"/>
      <c r="H433" s="967"/>
      <c r="I433" s="970"/>
      <c r="J433" s="967"/>
      <c r="K433" s="970"/>
      <c r="L433" s="967"/>
      <c r="M433" s="970"/>
      <c r="N433" s="967"/>
      <c r="O433" s="970"/>
      <c r="P433" s="967"/>
      <c r="Q433" s="970"/>
      <c r="R433" s="967"/>
      <c r="S433" s="970"/>
      <c r="T433" s="967"/>
      <c r="U433" s="970"/>
      <c r="V433" s="967"/>
      <c r="W433" s="970"/>
      <c r="X433" s="1261"/>
    </row>
    <row r="434" spans="1:24" ht="25.2" hidden="1" customHeight="1" outlineLevel="2">
      <c r="A434" s="1282">
        <v>44410</v>
      </c>
      <c r="B434" s="395" t="s">
        <v>5698</v>
      </c>
      <c r="C434" s="955" t="s">
        <v>8564</v>
      </c>
      <c r="D434" s="966"/>
      <c r="E434" s="968"/>
      <c r="F434" s="969" t="s">
        <v>5700</v>
      </c>
      <c r="G434" s="970"/>
      <c r="H434" s="967"/>
      <c r="I434" s="970"/>
      <c r="J434" s="967"/>
      <c r="K434" s="970"/>
      <c r="L434" s="967"/>
      <c r="M434" s="970"/>
      <c r="N434" s="967"/>
      <c r="O434" s="970"/>
      <c r="P434" s="967"/>
      <c r="Q434" s="970"/>
      <c r="R434" s="967"/>
      <c r="S434" s="970"/>
      <c r="T434" s="967"/>
      <c r="U434" s="970"/>
      <c r="V434" s="967"/>
      <c r="W434" s="970"/>
      <c r="X434" s="1261"/>
    </row>
    <row r="435" spans="1:24" ht="12.6" hidden="1" customHeight="1" outlineLevel="2">
      <c r="A435" s="1282">
        <v>44410</v>
      </c>
      <c r="B435" s="1163" t="s">
        <v>5698</v>
      </c>
      <c r="C435" s="955" t="s">
        <v>8565</v>
      </c>
      <c r="D435" s="966"/>
      <c r="E435" s="968"/>
      <c r="F435" s="969" t="s">
        <v>5700</v>
      </c>
      <c r="G435" s="970"/>
      <c r="H435" s="967"/>
      <c r="I435" s="970"/>
      <c r="J435" s="967"/>
      <c r="K435" s="970"/>
      <c r="L435" s="967"/>
      <c r="M435" s="970"/>
      <c r="N435" s="967"/>
      <c r="O435" s="970"/>
      <c r="P435" s="967"/>
      <c r="Q435" s="970"/>
      <c r="R435" s="967"/>
      <c r="S435" s="970"/>
      <c r="T435" s="967"/>
      <c r="U435" s="970"/>
      <c r="V435" s="967"/>
      <c r="W435" s="970"/>
      <c r="X435" s="1261"/>
    </row>
    <row r="436" spans="1:24" ht="12.6" hidden="1" customHeight="1" outlineLevel="2">
      <c r="A436" s="1282">
        <v>44410</v>
      </c>
      <c r="B436" s="1163" t="s">
        <v>5706</v>
      </c>
      <c r="C436" s="955" t="s">
        <v>8566</v>
      </c>
      <c r="D436" s="966"/>
      <c r="E436" s="968"/>
      <c r="F436" s="972"/>
      <c r="G436" s="970"/>
      <c r="H436" s="967"/>
      <c r="I436" s="970"/>
      <c r="J436" s="967"/>
      <c r="K436" s="970"/>
      <c r="L436" s="967"/>
      <c r="M436" s="970"/>
      <c r="N436" s="967"/>
      <c r="O436" s="970"/>
      <c r="P436" s="967"/>
      <c r="Q436" s="970"/>
      <c r="R436" s="974" t="s">
        <v>5700</v>
      </c>
      <c r="S436" s="970"/>
      <c r="T436" s="967"/>
      <c r="U436" s="970"/>
      <c r="V436" s="967"/>
      <c r="W436" s="970"/>
      <c r="X436" s="1261"/>
    </row>
    <row r="437" spans="1:24" ht="12.6" hidden="1" customHeight="1" outlineLevel="2">
      <c r="A437" s="1282">
        <v>44410</v>
      </c>
      <c r="B437" s="1163" t="s">
        <v>5698</v>
      </c>
      <c r="C437" s="955" t="s">
        <v>8567</v>
      </c>
      <c r="D437" s="966"/>
      <c r="E437" s="968"/>
      <c r="F437" s="972"/>
      <c r="G437" s="970"/>
      <c r="H437" s="967"/>
      <c r="I437" s="970"/>
      <c r="J437" s="967"/>
      <c r="K437" s="970"/>
      <c r="L437" s="967"/>
      <c r="M437" s="970"/>
      <c r="N437" s="967"/>
      <c r="O437" s="970"/>
      <c r="P437" s="967"/>
      <c r="Q437" s="970"/>
      <c r="R437" s="967"/>
      <c r="S437" s="970"/>
      <c r="T437" s="967"/>
      <c r="U437" s="970"/>
      <c r="V437" s="967"/>
      <c r="W437" s="970"/>
      <c r="X437" s="1261"/>
    </row>
    <row r="438" spans="1:24" ht="12.6" hidden="1" customHeight="1" outlineLevel="1">
      <c r="A438" s="998">
        <v>44411</v>
      </c>
      <c r="B438" s="1163" t="s">
        <v>5698</v>
      </c>
      <c r="C438" s="955" t="s">
        <v>8568</v>
      </c>
      <c r="D438" s="966"/>
      <c r="E438" s="968"/>
      <c r="F438" s="972"/>
      <c r="G438" s="970"/>
      <c r="H438" s="967"/>
      <c r="I438" s="970"/>
      <c r="J438" s="967"/>
      <c r="K438" s="970"/>
      <c r="L438" s="967"/>
      <c r="M438" s="970"/>
      <c r="N438" s="967"/>
      <c r="O438" s="970"/>
      <c r="P438" s="967"/>
      <c r="Q438" s="970"/>
      <c r="R438" s="967"/>
      <c r="S438" s="973"/>
      <c r="T438" s="974" t="s">
        <v>5700</v>
      </c>
      <c r="U438" s="970"/>
      <c r="V438" s="967"/>
      <c r="W438" s="970"/>
      <c r="X438" s="1261"/>
    </row>
    <row r="439" spans="1:24" ht="12.6" hidden="1" customHeight="1" outlineLevel="2">
      <c r="A439" s="998">
        <v>44411</v>
      </c>
      <c r="B439" s="1163" t="s">
        <v>5698</v>
      </c>
      <c r="C439" s="955" t="s">
        <v>8569</v>
      </c>
      <c r="D439" s="966"/>
      <c r="E439" s="968"/>
      <c r="F439" s="972"/>
      <c r="G439" s="970"/>
      <c r="H439" s="967"/>
      <c r="I439" s="970"/>
      <c r="J439" s="967"/>
      <c r="K439" s="970"/>
      <c r="L439" s="967"/>
      <c r="M439" s="970"/>
      <c r="N439" s="967"/>
      <c r="O439" s="970"/>
      <c r="P439" s="967"/>
      <c r="Q439" s="970"/>
      <c r="R439" s="967"/>
      <c r="S439" s="970"/>
      <c r="T439" s="974" t="s">
        <v>5700</v>
      </c>
      <c r="U439" s="970"/>
      <c r="V439" s="967"/>
      <c r="W439" s="970"/>
      <c r="X439" s="1261"/>
    </row>
    <row r="440" spans="1:24" ht="12.6" hidden="1" customHeight="1" outlineLevel="2">
      <c r="A440" s="998">
        <v>44411</v>
      </c>
      <c r="B440" s="1163" t="s">
        <v>5698</v>
      </c>
      <c r="C440" s="955" t="s">
        <v>8570</v>
      </c>
      <c r="D440" s="966"/>
      <c r="E440" s="968"/>
      <c r="F440" s="969" t="s">
        <v>5700</v>
      </c>
      <c r="G440" s="970"/>
      <c r="H440" s="967"/>
      <c r="I440" s="970"/>
      <c r="J440" s="967"/>
      <c r="K440" s="970"/>
      <c r="L440" s="967"/>
      <c r="M440" s="970"/>
      <c r="N440" s="967"/>
      <c r="O440" s="970"/>
      <c r="P440" s="967"/>
      <c r="Q440" s="970"/>
      <c r="R440" s="967"/>
      <c r="S440" s="970"/>
      <c r="T440" s="967"/>
      <c r="U440" s="970"/>
      <c r="V440" s="967"/>
      <c r="W440" s="970"/>
      <c r="X440" s="1261"/>
    </row>
    <row r="441" spans="1:24" ht="12.6" hidden="1" customHeight="1" outlineLevel="2">
      <c r="A441" s="998">
        <v>44411</v>
      </c>
      <c r="B441" s="1163" t="s">
        <v>5698</v>
      </c>
      <c r="C441" s="955" t="s">
        <v>8571</v>
      </c>
      <c r="D441" s="966"/>
      <c r="E441" s="968"/>
      <c r="F441" s="972"/>
      <c r="G441" s="970"/>
      <c r="H441" s="967"/>
      <c r="I441" s="970"/>
      <c r="J441" s="967"/>
      <c r="K441" s="970"/>
      <c r="L441" s="967"/>
      <c r="M441" s="970"/>
      <c r="N441" s="967"/>
      <c r="O441" s="970"/>
      <c r="P441" s="967"/>
      <c r="Q441" s="970"/>
      <c r="R441" s="974" t="s">
        <v>5700</v>
      </c>
      <c r="S441" s="970"/>
      <c r="T441" s="967"/>
      <c r="U441" s="970"/>
      <c r="V441" s="967"/>
      <c r="W441" s="970"/>
      <c r="X441" s="1261"/>
    </row>
    <row r="442" spans="1:24" ht="12.6" hidden="1" customHeight="1" outlineLevel="2">
      <c r="A442" s="998">
        <v>44411</v>
      </c>
      <c r="B442" s="1163" t="s">
        <v>5698</v>
      </c>
      <c r="C442" s="955" t="s">
        <v>8339</v>
      </c>
      <c r="D442" s="966"/>
      <c r="E442" s="968"/>
      <c r="F442" s="969" t="s">
        <v>5700</v>
      </c>
      <c r="G442" s="970"/>
      <c r="H442" s="967"/>
      <c r="I442" s="970"/>
      <c r="J442" s="967"/>
      <c r="K442" s="970"/>
      <c r="L442" s="967"/>
      <c r="M442" s="970"/>
      <c r="N442" s="967"/>
      <c r="O442" s="970"/>
      <c r="P442" s="967"/>
      <c r="Q442" s="970"/>
      <c r="R442" s="967"/>
      <c r="S442" s="970"/>
      <c r="T442" s="967"/>
      <c r="U442" s="970"/>
      <c r="V442" s="967"/>
      <c r="W442" s="970"/>
      <c r="X442" s="1261"/>
    </row>
    <row r="443" spans="1:24" ht="12.6" hidden="1" customHeight="1" outlineLevel="2">
      <c r="A443" s="998">
        <v>44411</v>
      </c>
      <c r="B443" s="1163" t="s">
        <v>5698</v>
      </c>
      <c r="C443" s="955" t="s">
        <v>8572</v>
      </c>
      <c r="D443" s="966"/>
      <c r="E443" s="968"/>
      <c r="F443" s="969" t="s">
        <v>5700</v>
      </c>
      <c r="G443" s="970"/>
      <c r="H443" s="967"/>
      <c r="I443" s="970"/>
      <c r="J443" s="967"/>
      <c r="K443" s="970"/>
      <c r="L443" s="967"/>
      <c r="M443" s="970"/>
      <c r="N443" s="967"/>
      <c r="O443" s="970"/>
      <c r="P443" s="967"/>
      <c r="Q443" s="970"/>
      <c r="R443" s="967"/>
      <c r="S443" s="970"/>
      <c r="T443" s="967"/>
      <c r="U443" s="970"/>
      <c r="V443" s="967"/>
      <c r="W443" s="970"/>
      <c r="X443" s="1261"/>
    </row>
    <row r="444" spans="1:24" ht="12.6" hidden="1" customHeight="1" outlineLevel="2">
      <c r="A444" s="998">
        <v>44411</v>
      </c>
      <c r="B444" s="1163" t="s">
        <v>5698</v>
      </c>
      <c r="C444" s="955" t="s">
        <v>8573</v>
      </c>
      <c r="D444" s="966"/>
      <c r="E444" s="977" t="s">
        <v>5700</v>
      </c>
      <c r="F444" s="972"/>
      <c r="G444" s="970"/>
      <c r="H444" s="967"/>
      <c r="I444" s="970"/>
      <c r="J444" s="967"/>
      <c r="K444" s="970"/>
      <c r="L444" s="967"/>
      <c r="M444" s="970"/>
      <c r="N444" s="967"/>
      <c r="O444" s="970"/>
      <c r="P444" s="967"/>
      <c r="Q444" s="970"/>
      <c r="R444" s="967"/>
      <c r="S444" s="970"/>
      <c r="T444" s="967"/>
      <c r="U444" s="970"/>
      <c r="V444" s="967"/>
      <c r="W444" s="970"/>
      <c r="X444" s="1261"/>
    </row>
    <row r="445" spans="1:24" ht="12.6" hidden="1" customHeight="1" outlineLevel="2">
      <c r="A445" s="998">
        <v>44411</v>
      </c>
      <c r="B445" s="1163" t="s">
        <v>5698</v>
      </c>
      <c r="C445" s="955" t="s">
        <v>8574</v>
      </c>
      <c r="D445" s="975" t="s">
        <v>5700</v>
      </c>
      <c r="E445" s="968"/>
      <c r="F445" s="972"/>
      <c r="G445" s="970"/>
      <c r="H445" s="967"/>
      <c r="I445" s="970"/>
      <c r="J445" s="967"/>
      <c r="K445" s="970"/>
      <c r="L445" s="967"/>
      <c r="M445" s="970"/>
      <c r="N445" s="967"/>
      <c r="O445" s="970"/>
      <c r="P445" s="967"/>
      <c r="Q445" s="970"/>
      <c r="R445" s="967"/>
      <c r="S445" s="970"/>
      <c r="T445" s="967"/>
      <c r="U445" s="970"/>
      <c r="V445" s="967"/>
      <c r="W445" s="970"/>
      <c r="X445" s="1261"/>
    </row>
    <row r="446" spans="1:24" ht="12.6" hidden="1" customHeight="1" outlineLevel="2">
      <c r="A446" s="998">
        <v>44411</v>
      </c>
      <c r="B446" s="1163" t="s">
        <v>5698</v>
      </c>
      <c r="C446" s="955" t="s">
        <v>8575</v>
      </c>
      <c r="D446" s="966"/>
      <c r="E446" s="968"/>
      <c r="F446" s="972"/>
      <c r="G446" s="970"/>
      <c r="H446" s="967"/>
      <c r="I446" s="970"/>
      <c r="J446" s="967"/>
      <c r="K446" s="970"/>
      <c r="L446" s="967"/>
      <c r="M446" s="970"/>
      <c r="N446" s="967"/>
      <c r="O446" s="973" t="s">
        <v>5700</v>
      </c>
      <c r="P446" s="967"/>
      <c r="Q446" s="970"/>
      <c r="R446" s="967"/>
      <c r="S446" s="970"/>
      <c r="T446" s="974" t="s">
        <v>5700</v>
      </c>
      <c r="U446" s="970"/>
      <c r="V446" s="967"/>
      <c r="W446" s="970"/>
      <c r="X446" s="1261"/>
    </row>
    <row r="447" spans="1:24" ht="25.2" hidden="1" customHeight="1" outlineLevel="2">
      <c r="A447" s="998">
        <v>44411</v>
      </c>
      <c r="B447" s="1163" t="s">
        <v>5698</v>
      </c>
      <c r="C447" s="955" t="s">
        <v>8576</v>
      </c>
      <c r="D447" s="975" t="s">
        <v>5700</v>
      </c>
      <c r="E447" s="968"/>
      <c r="F447" s="972"/>
      <c r="G447" s="970"/>
      <c r="H447" s="967"/>
      <c r="I447" s="970"/>
      <c r="J447" s="967"/>
      <c r="K447" s="970"/>
      <c r="L447" s="967"/>
      <c r="M447" s="970"/>
      <c r="N447" s="967"/>
      <c r="O447" s="970"/>
      <c r="P447" s="967"/>
      <c r="Q447" s="970"/>
      <c r="R447" s="967"/>
      <c r="S447" s="970"/>
      <c r="T447" s="967"/>
      <c r="U447" s="970"/>
      <c r="V447" s="967"/>
      <c r="W447" s="970"/>
      <c r="X447" s="1261"/>
    </row>
    <row r="448" spans="1:24" ht="12.6" hidden="1" customHeight="1" outlineLevel="2">
      <c r="A448" s="998">
        <v>44411</v>
      </c>
      <c r="B448" s="1163" t="s">
        <v>5698</v>
      </c>
      <c r="C448" s="955" t="s">
        <v>8577</v>
      </c>
      <c r="D448" s="966"/>
      <c r="E448" s="977" t="s">
        <v>5700</v>
      </c>
      <c r="F448" s="972"/>
      <c r="G448" s="970"/>
      <c r="H448" s="967"/>
      <c r="I448" s="970"/>
      <c r="J448" s="967"/>
      <c r="K448" s="970"/>
      <c r="L448" s="967"/>
      <c r="M448" s="970"/>
      <c r="N448" s="967"/>
      <c r="O448" s="970"/>
      <c r="P448" s="967"/>
      <c r="Q448" s="970"/>
      <c r="R448" s="967"/>
      <c r="S448" s="970"/>
      <c r="T448" s="967"/>
      <c r="U448" s="970"/>
      <c r="V448" s="967"/>
      <c r="W448" s="970"/>
      <c r="X448" s="1261"/>
    </row>
    <row r="449" spans="1:24" ht="25.2" hidden="1" customHeight="1" outlineLevel="2">
      <c r="A449" s="998">
        <v>44411</v>
      </c>
      <c r="B449" s="1163" t="s">
        <v>5698</v>
      </c>
      <c r="C449" s="955" t="s">
        <v>8578</v>
      </c>
      <c r="D449" s="966"/>
      <c r="E449" s="968"/>
      <c r="F449" s="972"/>
      <c r="G449" s="970"/>
      <c r="H449" s="967"/>
      <c r="I449" s="970"/>
      <c r="J449" s="967"/>
      <c r="K449" s="970"/>
      <c r="L449" s="967"/>
      <c r="M449" s="970"/>
      <c r="N449" s="967"/>
      <c r="O449" s="970"/>
      <c r="P449" s="967"/>
      <c r="Q449" s="970"/>
      <c r="R449" s="967"/>
      <c r="S449" s="970"/>
      <c r="T449" s="974" t="s">
        <v>5700</v>
      </c>
      <c r="U449" s="970"/>
      <c r="V449" s="967"/>
      <c r="W449" s="970"/>
      <c r="X449" s="1261"/>
    </row>
    <row r="450" spans="1:24" ht="12.6" hidden="1" customHeight="1" outlineLevel="2">
      <c r="A450" s="998">
        <v>44411</v>
      </c>
      <c r="B450" s="1163" t="s">
        <v>5698</v>
      </c>
      <c r="C450" s="955" t="s">
        <v>8579</v>
      </c>
      <c r="D450" s="966"/>
      <c r="E450" s="968"/>
      <c r="F450" s="972"/>
      <c r="G450" s="970"/>
      <c r="H450" s="967"/>
      <c r="I450" s="970"/>
      <c r="J450" s="967"/>
      <c r="K450" s="970"/>
      <c r="L450" s="967"/>
      <c r="M450" s="970"/>
      <c r="N450" s="967"/>
      <c r="O450" s="970"/>
      <c r="P450" s="967"/>
      <c r="Q450" s="970"/>
      <c r="R450" s="967"/>
      <c r="S450" s="973" t="s">
        <v>5700</v>
      </c>
      <c r="T450" s="967"/>
      <c r="U450" s="970"/>
      <c r="V450" s="967"/>
      <c r="W450" s="970"/>
      <c r="X450" s="1261"/>
    </row>
    <row r="451" spans="1:24" ht="12.6" hidden="1" customHeight="1" outlineLevel="2">
      <c r="A451" s="998">
        <v>44411</v>
      </c>
      <c r="B451" s="1163" t="s">
        <v>5698</v>
      </c>
      <c r="C451" s="955" t="s">
        <v>8580</v>
      </c>
      <c r="D451" s="966"/>
      <c r="E451" s="977" t="s">
        <v>5700</v>
      </c>
      <c r="F451" s="972"/>
      <c r="G451" s="970"/>
      <c r="H451" s="967"/>
      <c r="I451" s="970"/>
      <c r="J451" s="967"/>
      <c r="K451" s="970"/>
      <c r="L451" s="967"/>
      <c r="M451" s="970"/>
      <c r="N451" s="967"/>
      <c r="O451" s="970"/>
      <c r="P451" s="967"/>
      <c r="Q451" s="970"/>
      <c r="R451" s="967"/>
      <c r="S451" s="970"/>
      <c r="T451" s="967"/>
      <c r="U451" s="970"/>
      <c r="V451" s="967"/>
      <c r="W451" s="970"/>
      <c r="X451" s="1261"/>
    </row>
    <row r="452" spans="1:24" ht="12.6" hidden="1" customHeight="1" outlineLevel="2">
      <c r="A452" s="998">
        <v>44411</v>
      </c>
      <c r="B452" s="1163" t="s">
        <v>5698</v>
      </c>
      <c r="C452" s="955" t="s">
        <v>8581</v>
      </c>
      <c r="D452" s="966"/>
      <c r="E452" s="968"/>
      <c r="F452" s="972"/>
      <c r="G452" s="970"/>
      <c r="H452" s="967"/>
      <c r="I452" s="970"/>
      <c r="J452" s="967"/>
      <c r="K452" s="970"/>
      <c r="L452" s="967"/>
      <c r="M452" s="970"/>
      <c r="N452" s="967"/>
      <c r="O452" s="973" t="s">
        <v>5700</v>
      </c>
      <c r="P452" s="967"/>
      <c r="Q452" s="970"/>
      <c r="R452" s="967"/>
      <c r="S452" s="970"/>
      <c r="T452" s="967"/>
      <c r="U452" s="970"/>
      <c r="V452" s="967"/>
      <c r="W452" s="973" t="s">
        <v>5700</v>
      </c>
      <c r="X452" s="1262"/>
    </row>
    <row r="453" spans="1:24" ht="12.6" hidden="1" customHeight="1" outlineLevel="2">
      <c r="A453" s="998">
        <v>44411</v>
      </c>
      <c r="B453" s="1163" t="s">
        <v>5698</v>
      </c>
      <c r="C453" s="955" t="s">
        <v>8582</v>
      </c>
      <c r="D453" s="966"/>
      <c r="E453" s="968"/>
      <c r="F453" s="972"/>
      <c r="G453" s="970"/>
      <c r="H453" s="967"/>
      <c r="I453" s="970"/>
      <c r="J453" s="967"/>
      <c r="K453" s="970"/>
      <c r="L453" s="967"/>
      <c r="M453" s="970"/>
      <c r="N453" s="967"/>
      <c r="O453" s="970"/>
      <c r="P453" s="967"/>
      <c r="Q453" s="973" t="s">
        <v>5700</v>
      </c>
      <c r="R453" s="967"/>
      <c r="S453" s="970"/>
      <c r="T453" s="967"/>
      <c r="U453" s="970"/>
      <c r="V453" s="967"/>
      <c r="W453" s="970"/>
      <c r="X453" s="1261"/>
    </row>
    <row r="454" spans="1:24" ht="12.6" hidden="1" customHeight="1" outlineLevel="2">
      <c r="A454" s="998">
        <v>44411</v>
      </c>
      <c r="B454" s="1163" t="s">
        <v>5698</v>
      </c>
      <c r="C454" s="955" t="s">
        <v>8583</v>
      </c>
      <c r="D454" s="966"/>
      <c r="E454" s="968"/>
      <c r="F454" s="972"/>
      <c r="G454" s="973" t="s">
        <v>5700</v>
      </c>
      <c r="H454" s="967"/>
      <c r="I454" s="970"/>
      <c r="J454" s="967"/>
      <c r="K454" s="970"/>
      <c r="L454" s="967"/>
      <c r="M454" s="970"/>
      <c r="N454" s="967"/>
      <c r="O454" s="970"/>
      <c r="P454" s="967"/>
      <c r="Q454" s="970"/>
      <c r="R454" s="967"/>
      <c r="S454" s="970"/>
      <c r="T454" s="967"/>
      <c r="U454" s="970"/>
      <c r="V454" s="967"/>
      <c r="W454" s="970"/>
      <c r="X454" s="1261"/>
    </row>
    <row r="455" spans="1:24" ht="12.6" hidden="1" customHeight="1" outlineLevel="2">
      <c r="A455" s="998">
        <v>44411</v>
      </c>
      <c r="B455" s="1163" t="s">
        <v>5698</v>
      </c>
      <c r="C455" s="955" t="s">
        <v>8584</v>
      </c>
      <c r="D455" s="966"/>
      <c r="E455" s="968"/>
      <c r="F455" s="972"/>
      <c r="G455" s="970"/>
      <c r="H455" s="967"/>
      <c r="I455" s="970"/>
      <c r="J455" s="967"/>
      <c r="K455" s="970"/>
      <c r="L455" s="967"/>
      <c r="M455" s="970"/>
      <c r="N455" s="967"/>
      <c r="O455" s="970"/>
      <c r="P455" s="967"/>
      <c r="Q455" s="970"/>
      <c r="R455" s="967"/>
      <c r="S455" s="970"/>
      <c r="T455" s="974" t="s">
        <v>5700</v>
      </c>
      <c r="U455" s="970"/>
      <c r="V455" s="967"/>
      <c r="W455" s="970"/>
      <c r="X455" s="1261"/>
    </row>
    <row r="456" spans="1:24" ht="12.6" hidden="1" customHeight="1" outlineLevel="2">
      <c r="A456" s="998">
        <v>44411</v>
      </c>
      <c r="B456" s="1163" t="s">
        <v>5698</v>
      </c>
      <c r="C456" s="955" t="s">
        <v>8585</v>
      </c>
      <c r="D456" s="966"/>
      <c r="E456" s="968"/>
      <c r="F456" s="972"/>
      <c r="G456" s="970"/>
      <c r="H456" s="967"/>
      <c r="I456" s="970"/>
      <c r="J456" s="967"/>
      <c r="K456" s="970"/>
      <c r="L456" s="967"/>
      <c r="M456" s="970"/>
      <c r="N456" s="967"/>
      <c r="O456" s="970"/>
      <c r="P456" s="967"/>
      <c r="Q456" s="970"/>
      <c r="R456" s="967"/>
      <c r="S456" s="970"/>
      <c r="T456" s="974" t="s">
        <v>5700</v>
      </c>
      <c r="U456" s="970"/>
      <c r="V456" s="967"/>
      <c r="W456" s="970"/>
      <c r="X456" s="1261"/>
    </row>
    <row r="457" spans="1:24" ht="12.6" hidden="1" customHeight="1" outlineLevel="2">
      <c r="A457" s="998">
        <v>44411</v>
      </c>
      <c r="B457" s="1163" t="s">
        <v>5745</v>
      </c>
      <c r="C457" s="955" t="s">
        <v>8586</v>
      </c>
      <c r="D457" s="966"/>
      <c r="E457" s="968"/>
      <c r="F457" s="972"/>
      <c r="G457" s="970"/>
      <c r="H457" s="967"/>
      <c r="I457" s="970"/>
      <c r="J457" s="967"/>
      <c r="K457" s="970"/>
      <c r="L457" s="967"/>
      <c r="M457" s="970"/>
      <c r="N457" s="967"/>
      <c r="O457" s="970"/>
      <c r="P457" s="967"/>
      <c r="Q457" s="970"/>
      <c r="R457" s="967"/>
      <c r="S457" s="970"/>
      <c r="T457" s="974" t="s">
        <v>5700</v>
      </c>
      <c r="U457" s="970"/>
      <c r="V457" s="967"/>
      <c r="W457" s="970"/>
      <c r="X457" s="1261"/>
    </row>
    <row r="458" spans="1:24" ht="12.6" hidden="1" customHeight="1" outlineLevel="2">
      <c r="A458" s="998">
        <v>44411</v>
      </c>
      <c r="B458" s="1163" t="s">
        <v>5698</v>
      </c>
      <c r="C458" s="955" t="s">
        <v>8587</v>
      </c>
      <c r="D458" s="966"/>
      <c r="E458" s="977" t="s">
        <v>5700</v>
      </c>
      <c r="F458" s="972"/>
      <c r="G458" s="970"/>
      <c r="H458" s="967"/>
      <c r="I458" s="970"/>
      <c r="J458" s="967"/>
      <c r="K458" s="970"/>
      <c r="L458" s="967"/>
      <c r="M458" s="970"/>
      <c r="N458" s="967"/>
      <c r="O458" s="970"/>
      <c r="P458" s="967"/>
      <c r="Q458" s="970"/>
      <c r="R458" s="967"/>
      <c r="S458" s="970"/>
      <c r="T458" s="967"/>
      <c r="U458" s="970"/>
      <c r="V458" s="967"/>
      <c r="W458" s="970"/>
      <c r="X458" s="1261"/>
    </row>
    <row r="459" spans="1:24" ht="12.6" hidden="1" customHeight="1" outlineLevel="2">
      <c r="A459" s="998">
        <v>44411</v>
      </c>
      <c r="B459" s="1163" t="s">
        <v>5698</v>
      </c>
      <c r="C459" s="955" t="s">
        <v>8588</v>
      </c>
      <c r="D459" s="966"/>
      <c r="E459" s="977"/>
      <c r="F459" s="972"/>
      <c r="G459" s="970"/>
      <c r="H459" s="967"/>
      <c r="I459" s="970"/>
      <c r="J459" s="967"/>
      <c r="K459" s="970"/>
      <c r="L459" s="967"/>
      <c r="M459" s="970"/>
      <c r="N459" s="967"/>
      <c r="O459" s="970"/>
      <c r="P459" s="967"/>
      <c r="Q459" s="970"/>
      <c r="R459" s="967"/>
      <c r="S459" s="970"/>
      <c r="T459" s="974" t="s">
        <v>5700</v>
      </c>
      <c r="U459" s="970"/>
      <c r="V459" s="967"/>
      <c r="W459" s="970"/>
      <c r="X459" s="1261"/>
    </row>
    <row r="460" spans="1:24" ht="12.6" hidden="1" customHeight="1" outlineLevel="2">
      <c r="A460" s="998">
        <v>44411</v>
      </c>
      <c r="B460" s="1163" t="s">
        <v>5698</v>
      </c>
      <c r="C460" s="955" t="s">
        <v>8589</v>
      </c>
      <c r="D460" s="966"/>
      <c r="E460" s="968"/>
      <c r="F460" s="972"/>
      <c r="G460" s="970"/>
      <c r="H460" s="967"/>
      <c r="I460" s="970"/>
      <c r="J460" s="967"/>
      <c r="K460" s="970"/>
      <c r="L460" s="967"/>
      <c r="M460" s="970"/>
      <c r="N460" s="974" t="s">
        <v>5700</v>
      </c>
      <c r="O460" s="970"/>
      <c r="P460" s="967"/>
      <c r="Q460" s="970"/>
      <c r="R460" s="967"/>
      <c r="S460" s="970"/>
      <c r="T460" s="967"/>
      <c r="U460" s="970"/>
      <c r="V460" s="967"/>
      <c r="W460" s="970"/>
      <c r="X460" s="1261"/>
    </row>
    <row r="461" spans="1:24" ht="12.6" hidden="1" customHeight="1" outlineLevel="1">
      <c r="A461" s="1283">
        <v>44412</v>
      </c>
      <c r="B461" s="1163" t="s">
        <v>5706</v>
      </c>
      <c r="C461" s="955" t="s">
        <v>8590</v>
      </c>
      <c r="D461" s="966"/>
      <c r="E461" s="968"/>
      <c r="F461" s="969" t="s">
        <v>5700</v>
      </c>
      <c r="G461" s="970"/>
      <c r="H461" s="967"/>
      <c r="I461" s="970"/>
      <c r="J461" s="967"/>
      <c r="K461" s="970"/>
      <c r="L461" s="967"/>
      <c r="M461" s="970"/>
      <c r="N461" s="967"/>
      <c r="O461" s="970"/>
      <c r="P461" s="967"/>
      <c r="Q461" s="970"/>
      <c r="R461" s="967"/>
      <c r="S461" s="970"/>
      <c r="T461" s="967"/>
      <c r="U461" s="970"/>
      <c r="V461" s="967"/>
      <c r="W461" s="970"/>
      <c r="X461" s="1261"/>
    </row>
    <row r="462" spans="1:24" ht="12.6" hidden="1" customHeight="1" outlineLevel="2">
      <c r="A462" s="1283">
        <v>44412</v>
      </c>
      <c r="B462" s="1163" t="s">
        <v>5698</v>
      </c>
      <c r="C462" s="955" t="s">
        <v>8591</v>
      </c>
      <c r="D462" s="966"/>
      <c r="E462" s="977" t="s">
        <v>5700</v>
      </c>
      <c r="F462" s="972"/>
      <c r="G462" s="970"/>
      <c r="H462" s="967"/>
      <c r="I462" s="970"/>
      <c r="J462" s="967"/>
      <c r="K462" s="973" t="s">
        <v>5700</v>
      </c>
      <c r="L462" s="967"/>
      <c r="M462" s="970"/>
      <c r="N462" s="967"/>
      <c r="O462" s="970"/>
      <c r="P462" s="967"/>
      <c r="Q462" s="970"/>
      <c r="R462" s="967"/>
      <c r="S462" s="970"/>
      <c r="T462" s="967"/>
      <c r="U462" s="970"/>
      <c r="V462" s="967"/>
      <c r="W462" s="970"/>
      <c r="X462" s="1261"/>
    </row>
    <row r="463" spans="1:24" ht="12.6" hidden="1" customHeight="1" outlineLevel="2">
      <c r="A463" s="1283">
        <v>44412</v>
      </c>
      <c r="B463" s="1163" t="s">
        <v>5698</v>
      </c>
      <c r="C463" s="955" t="s">
        <v>8592</v>
      </c>
      <c r="D463" s="966"/>
      <c r="E463" s="977" t="s">
        <v>5700</v>
      </c>
      <c r="F463" s="972"/>
      <c r="G463" s="970"/>
      <c r="H463" s="967"/>
      <c r="I463" s="970"/>
      <c r="J463" s="967"/>
      <c r="K463" s="970"/>
      <c r="L463" s="967"/>
      <c r="M463" s="970"/>
      <c r="N463" s="967"/>
      <c r="O463" s="970"/>
      <c r="P463" s="967"/>
      <c r="Q463" s="970"/>
      <c r="R463" s="967"/>
      <c r="S463" s="970"/>
      <c r="T463" s="967"/>
      <c r="U463" s="970"/>
      <c r="V463" s="967"/>
      <c r="W463" s="970"/>
      <c r="X463" s="1261"/>
    </row>
    <row r="464" spans="1:24" ht="12.6" hidden="1" customHeight="1" outlineLevel="2">
      <c r="A464" s="1283">
        <v>44412</v>
      </c>
      <c r="B464" s="1163" t="s">
        <v>5698</v>
      </c>
      <c r="C464" s="955" t="s">
        <v>8593</v>
      </c>
      <c r="D464" s="975" t="s">
        <v>5700</v>
      </c>
      <c r="E464" s="968"/>
      <c r="F464" s="972"/>
      <c r="G464" s="970"/>
      <c r="H464" s="967"/>
      <c r="I464" s="970"/>
      <c r="J464" s="967"/>
      <c r="K464" s="970"/>
      <c r="L464" s="967"/>
      <c r="M464" s="970"/>
      <c r="N464" s="967"/>
      <c r="O464" s="970"/>
      <c r="P464" s="967"/>
      <c r="Q464" s="970"/>
      <c r="R464" s="974" t="s">
        <v>5700</v>
      </c>
      <c r="S464" s="970"/>
      <c r="T464" s="967"/>
      <c r="U464" s="970"/>
      <c r="V464" s="967"/>
      <c r="W464" s="970"/>
      <c r="X464" s="1261"/>
    </row>
    <row r="465" spans="1:24" ht="25.2" hidden="1" customHeight="1" outlineLevel="2">
      <c r="A465" s="1283">
        <v>44412</v>
      </c>
      <c r="B465" s="1163" t="s">
        <v>5698</v>
      </c>
      <c r="C465" s="955" t="s">
        <v>8594</v>
      </c>
      <c r="D465" s="966"/>
      <c r="E465" s="968"/>
      <c r="F465" s="969" t="s">
        <v>5700</v>
      </c>
      <c r="G465" s="970"/>
      <c r="H465" s="967"/>
      <c r="I465" s="970"/>
      <c r="J465" s="967"/>
      <c r="K465" s="970"/>
      <c r="L465" s="967"/>
      <c r="M465" s="970"/>
      <c r="N465" s="967"/>
      <c r="O465" s="970"/>
      <c r="P465" s="974" t="s">
        <v>5700</v>
      </c>
      <c r="Q465" s="970"/>
      <c r="R465" s="967"/>
      <c r="S465" s="970"/>
      <c r="T465" s="967"/>
      <c r="U465" s="970"/>
      <c r="V465" s="967"/>
      <c r="W465" s="970"/>
      <c r="X465" s="1261"/>
    </row>
    <row r="466" spans="1:24" ht="25.2" hidden="1" customHeight="1" outlineLevel="2">
      <c r="A466" s="1283">
        <v>44412</v>
      </c>
      <c r="B466" s="1163" t="s">
        <v>5698</v>
      </c>
      <c r="C466" s="955" t="s">
        <v>8595</v>
      </c>
      <c r="D466" s="966"/>
      <c r="E466" s="968"/>
      <c r="F466" s="969" t="s">
        <v>5700</v>
      </c>
      <c r="G466" s="970"/>
      <c r="H466" s="967"/>
      <c r="I466" s="970"/>
      <c r="J466" s="967"/>
      <c r="K466" s="970"/>
      <c r="L466" s="967"/>
      <c r="M466" s="970"/>
      <c r="N466" s="967"/>
      <c r="O466" s="970"/>
      <c r="P466" s="967"/>
      <c r="Q466" s="970"/>
      <c r="R466" s="967"/>
      <c r="S466" s="970"/>
      <c r="T466" s="967"/>
      <c r="U466" s="970"/>
      <c r="V466" s="967"/>
      <c r="W466" s="970"/>
      <c r="X466" s="1261"/>
    </row>
    <row r="467" spans="1:24" ht="12.6" hidden="1" customHeight="1" outlineLevel="2">
      <c r="A467" s="1283">
        <v>44412</v>
      </c>
      <c r="B467" s="1163" t="s">
        <v>5698</v>
      </c>
      <c r="C467" s="955" t="s">
        <v>8596</v>
      </c>
      <c r="D467" s="966"/>
      <c r="E467" s="977" t="s">
        <v>5700</v>
      </c>
      <c r="F467" s="972"/>
      <c r="G467" s="970"/>
      <c r="H467" s="967"/>
      <c r="I467" s="970"/>
      <c r="J467" s="967"/>
      <c r="K467" s="970"/>
      <c r="L467" s="967"/>
      <c r="M467" s="970"/>
      <c r="N467" s="967"/>
      <c r="O467" s="970"/>
      <c r="P467" s="967"/>
      <c r="Q467" s="970"/>
      <c r="R467" s="967"/>
      <c r="S467" s="970"/>
      <c r="T467" s="967"/>
      <c r="U467" s="970"/>
      <c r="V467" s="967"/>
      <c r="W467" s="970"/>
      <c r="X467" s="1261"/>
    </row>
    <row r="468" spans="1:24" ht="12.6" hidden="1" customHeight="1" outlineLevel="2">
      <c r="A468" s="1283">
        <v>44412</v>
      </c>
      <c r="B468" s="1163" t="s">
        <v>5698</v>
      </c>
      <c r="C468" s="955" t="s">
        <v>8597</v>
      </c>
      <c r="D468" s="975" t="s">
        <v>5700</v>
      </c>
      <c r="E468" s="968"/>
      <c r="F468" s="972"/>
      <c r="G468" s="970"/>
      <c r="H468" s="967"/>
      <c r="I468" s="970"/>
      <c r="J468" s="967"/>
      <c r="K468" s="970"/>
      <c r="L468" s="967"/>
      <c r="M468" s="970"/>
      <c r="N468" s="967"/>
      <c r="O468" s="970"/>
      <c r="P468" s="967"/>
      <c r="Q468" s="970"/>
      <c r="R468" s="967"/>
      <c r="S468" s="970"/>
      <c r="T468" s="967"/>
      <c r="U468" s="970"/>
      <c r="V468" s="967"/>
      <c r="W468" s="970"/>
      <c r="X468" s="1261"/>
    </row>
    <row r="469" spans="1:24" ht="12.6" hidden="1" customHeight="1" outlineLevel="2">
      <c r="A469" s="1283">
        <v>44412</v>
      </c>
      <c r="B469" s="1163" t="s">
        <v>5698</v>
      </c>
      <c r="C469" s="955" t="s">
        <v>8598</v>
      </c>
      <c r="D469" s="966"/>
      <c r="E469" s="977" t="s">
        <v>5700</v>
      </c>
      <c r="F469" s="972"/>
      <c r="G469" s="970"/>
      <c r="H469" s="967"/>
      <c r="I469" s="970"/>
      <c r="J469" s="967"/>
      <c r="K469" s="970"/>
      <c r="L469" s="967"/>
      <c r="M469" s="970"/>
      <c r="N469" s="967"/>
      <c r="O469" s="970"/>
      <c r="P469" s="967"/>
      <c r="Q469" s="970"/>
      <c r="R469" s="967"/>
      <c r="S469" s="970"/>
      <c r="T469" s="967"/>
      <c r="U469" s="970"/>
      <c r="V469" s="967"/>
      <c r="W469" s="970"/>
      <c r="X469" s="1261"/>
    </row>
    <row r="470" spans="1:24" ht="25.2" hidden="1" customHeight="1" outlineLevel="2">
      <c r="A470" s="1283">
        <v>44412</v>
      </c>
      <c r="B470" s="1163" t="s">
        <v>5698</v>
      </c>
      <c r="C470" s="955" t="s">
        <v>8599</v>
      </c>
      <c r="D470" s="966"/>
      <c r="E470" s="968"/>
      <c r="F470" s="972"/>
      <c r="G470" s="970"/>
      <c r="H470" s="967"/>
      <c r="I470" s="970"/>
      <c r="J470" s="967"/>
      <c r="K470" s="970"/>
      <c r="L470" s="967"/>
      <c r="M470" s="970"/>
      <c r="N470" s="967"/>
      <c r="O470" s="973" t="s">
        <v>5700</v>
      </c>
      <c r="P470" s="967"/>
      <c r="Q470" s="970"/>
      <c r="R470" s="967"/>
      <c r="S470" s="970"/>
      <c r="T470" s="967"/>
      <c r="U470" s="970"/>
      <c r="V470" s="967"/>
      <c r="W470" s="970"/>
      <c r="X470" s="1261"/>
    </row>
    <row r="471" spans="1:24" ht="25.2" hidden="1" customHeight="1" outlineLevel="2">
      <c r="A471" s="1283">
        <v>44412</v>
      </c>
      <c r="B471" s="1163" t="s">
        <v>5698</v>
      </c>
      <c r="C471" s="955" t="s">
        <v>8600</v>
      </c>
      <c r="D471" s="966"/>
      <c r="E471" s="968"/>
      <c r="F471" s="972"/>
      <c r="G471" s="970"/>
      <c r="H471" s="967"/>
      <c r="I471" s="970"/>
      <c r="J471" s="967"/>
      <c r="K471" s="970"/>
      <c r="L471" s="967"/>
      <c r="M471" s="970"/>
      <c r="N471" s="967"/>
      <c r="O471" s="970"/>
      <c r="P471" s="967"/>
      <c r="Q471" s="970"/>
      <c r="R471" s="967"/>
      <c r="S471" s="970"/>
      <c r="T471" s="974" t="s">
        <v>5700</v>
      </c>
      <c r="U471" s="970"/>
      <c r="V471" s="967"/>
      <c r="W471" s="970"/>
      <c r="X471" s="1261"/>
    </row>
    <row r="472" spans="1:24" ht="25.2" hidden="1" customHeight="1" outlineLevel="2">
      <c r="A472" s="1283">
        <v>44412</v>
      </c>
      <c r="B472" s="1163" t="s">
        <v>5698</v>
      </c>
      <c r="C472" s="955" t="s">
        <v>8601</v>
      </c>
      <c r="D472" s="966"/>
      <c r="E472" s="968"/>
      <c r="F472" s="972"/>
      <c r="G472" s="970"/>
      <c r="H472" s="967"/>
      <c r="I472" s="970"/>
      <c r="J472" s="967"/>
      <c r="K472" s="970"/>
      <c r="L472" s="967"/>
      <c r="M472" s="970"/>
      <c r="N472" s="967"/>
      <c r="O472" s="970"/>
      <c r="P472" s="967"/>
      <c r="Q472" s="970"/>
      <c r="R472" s="967"/>
      <c r="S472" s="973" t="s">
        <v>5700</v>
      </c>
      <c r="T472" s="967"/>
      <c r="U472" s="970"/>
      <c r="V472" s="967"/>
      <c r="W472" s="970"/>
      <c r="X472" s="1261"/>
    </row>
    <row r="473" spans="1:24" ht="12.6" hidden="1" customHeight="1" outlineLevel="2">
      <c r="A473" s="1283">
        <v>44412</v>
      </c>
      <c r="B473" s="1163" t="s">
        <v>5698</v>
      </c>
      <c r="C473" s="955" t="s">
        <v>8602</v>
      </c>
      <c r="D473" s="966"/>
      <c r="E473" s="977" t="s">
        <v>5700</v>
      </c>
      <c r="F473" s="972"/>
      <c r="G473" s="970"/>
      <c r="H473" s="967"/>
      <c r="I473" s="970"/>
      <c r="J473" s="967"/>
      <c r="K473" s="970"/>
      <c r="L473" s="967"/>
      <c r="M473" s="970"/>
      <c r="N473" s="967"/>
      <c r="O473" s="970"/>
      <c r="P473" s="967"/>
      <c r="Q473" s="970"/>
      <c r="R473" s="967"/>
      <c r="S473" s="970"/>
      <c r="T473" s="967"/>
      <c r="U473" s="970"/>
      <c r="V473" s="967"/>
      <c r="W473" s="970"/>
      <c r="X473" s="1261"/>
    </row>
    <row r="474" spans="1:24" ht="12.6" hidden="1" customHeight="1" outlineLevel="2">
      <c r="A474" s="1283">
        <v>44412</v>
      </c>
      <c r="B474" s="1163" t="s">
        <v>5698</v>
      </c>
      <c r="C474" s="955" t="s">
        <v>8603</v>
      </c>
      <c r="D474" s="966"/>
      <c r="E474" s="968"/>
      <c r="F474" s="972"/>
      <c r="G474" s="973" t="s">
        <v>5700</v>
      </c>
      <c r="H474" s="967"/>
      <c r="I474" s="970"/>
      <c r="J474" s="967"/>
      <c r="K474" s="970"/>
      <c r="L474" s="967"/>
      <c r="M474" s="970"/>
      <c r="N474" s="967"/>
      <c r="O474" s="970"/>
      <c r="P474" s="967"/>
      <c r="Q474" s="970"/>
      <c r="R474" s="967"/>
      <c r="S474" s="970"/>
      <c r="T474" s="967"/>
      <c r="U474" s="970"/>
      <c r="V474" s="967"/>
      <c r="W474" s="970"/>
      <c r="X474" s="1261"/>
    </row>
    <row r="475" spans="1:24" ht="12.6" hidden="1" customHeight="1" outlineLevel="2">
      <c r="A475" s="1283">
        <v>44412</v>
      </c>
      <c r="B475" s="1163" t="s">
        <v>5698</v>
      </c>
      <c r="C475" s="955" t="s">
        <v>8604</v>
      </c>
      <c r="D475" s="966"/>
      <c r="E475" s="968"/>
      <c r="F475" s="969" t="s">
        <v>5700</v>
      </c>
      <c r="G475" s="970"/>
      <c r="H475" s="967"/>
      <c r="I475" s="970"/>
      <c r="J475" s="967"/>
      <c r="K475" s="970"/>
      <c r="L475" s="967"/>
      <c r="M475" s="970"/>
      <c r="N475" s="967"/>
      <c r="O475" s="970"/>
      <c r="P475" s="967"/>
      <c r="Q475" s="970"/>
      <c r="R475" s="967"/>
      <c r="S475" s="970"/>
      <c r="T475" s="967"/>
      <c r="U475" s="970"/>
      <c r="V475" s="967"/>
      <c r="W475" s="970"/>
      <c r="X475" s="1261"/>
    </row>
    <row r="476" spans="1:24" ht="25.2" hidden="1" customHeight="1" outlineLevel="2">
      <c r="A476" s="1283">
        <v>44412</v>
      </c>
      <c r="B476" s="1163" t="s">
        <v>5706</v>
      </c>
      <c r="C476" s="955" t="s">
        <v>8605</v>
      </c>
      <c r="D476" s="966"/>
      <c r="E476" s="977" t="s">
        <v>5700</v>
      </c>
      <c r="F476" s="972"/>
      <c r="G476" s="970"/>
      <c r="H476" s="967"/>
      <c r="I476" s="970"/>
      <c r="J476" s="967"/>
      <c r="K476" s="970"/>
      <c r="L476" s="967"/>
      <c r="M476" s="970"/>
      <c r="N476" s="967"/>
      <c r="O476" s="970"/>
      <c r="P476" s="967"/>
      <c r="Q476" s="970"/>
      <c r="R476" s="967"/>
      <c r="S476" s="970"/>
      <c r="T476" s="967"/>
      <c r="U476" s="970"/>
      <c r="V476" s="967"/>
      <c r="W476" s="970"/>
      <c r="X476" s="1261"/>
    </row>
    <row r="477" spans="1:24" ht="12.6" hidden="1" customHeight="1" outlineLevel="2">
      <c r="A477" s="1283">
        <v>44412</v>
      </c>
      <c r="B477" s="1163" t="s">
        <v>5698</v>
      </c>
      <c r="C477" s="955" t="s">
        <v>8606</v>
      </c>
      <c r="D477" s="966"/>
      <c r="E477" s="968"/>
      <c r="F477" s="969" t="s">
        <v>5700</v>
      </c>
      <c r="G477" s="970"/>
      <c r="H477" s="967"/>
      <c r="I477" s="970"/>
      <c r="J477" s="967"/>
      <c r="K477" s="970"/>
      <c r="L477" s="967"/>
      <c r="M477" s="970"/>
      <c r="N477" s="967"/>
      <c r="O477" s="970"/>
      <c r="P477" s="967"/>
      <c r="Q477" s="970"/>
      <c r="R477" s="967"/>
      <c r="S477" s="970"/>
      <c r="T477" s="967"/>
      <c r="U477" s="970"/>
      <c r="V477" s="967"/>
      <c r="W477" s="970"/>
      <c r="X477" s="1261"/>
    </row>
    <row r="478" spans="1:24" ht="12.6" hidden="1" customHeight="1" outlineLevel="2">
      <c r="A478" s="1283">
        <v>44412</v>
      </c>
      <c r="B478" s="1163" t="s">
        <v>5698</v>
      </c>
      <c r="C478" s="955" t="s">
        <v>8607</v>
      </c>
      <c r="D478" s="966"/>
      <c r="E478" s="968"/>
      <c r="F478" s="972"/>
      <c r="G478" s="970"/>
      <c r="H478" s="967"/>
      <c r="I478" s="970"/>
      <c r="J478" s="967"/>
      <c r="K478" s="970"/>
      <c r="L478" s="967"/>
      <c r="M478" s="970"/>
      <c r="N478" s="967"/>
      <c r="O478" s="970"/>
      <c r="P478" s="967"/>
      <c r="Q478" s="970"/>
      <c r="R478" s="967"/>
      <c r="S478" s="970"/>
      <c r="T478" s="974" t="s">
        <v>5700</v>
      </c>
      <c r="U478" s="970"/>
      <c r="V478" s="967"/>
      <c r="W478" s="970"/>
      <c r="X478" s="1261"/>
    </row>
    <row r="479" spans="1:24" ht="37.799999999999997" hidden="1" customHeight="1" outlineLevel="2">
      <c r="A479" s="1283">
        <v>44412</v>
      </c>
      <c r="B479" s="1163" t="s">
        <v>5698</v>
      </c>
      <c r="C479" s="955" t="s">
        <v>8608</v>
      </c>
      <c r="D479" s="966"/>
      <c r="E479" s="968"/>
      <c r="F479" s="969" t="s">
        <v>5700</v>
      </c>
      <c r="G479" s="970"/>
      <c r="H479" s="967"/>
      <c r="I479" s="970"/>
      <c r="J479" s="967"/>
      <c r="K479" s="970"/>
      <c r="L479" s="967"/>
      <c r="M479" s="970"/>
      <c r="N479" s="967"/>
      <c r="O479" s="970"/>
      <c r="P479" s="967"/>
      <c r="Q479" s="970"/>
      <c r="R479" s="967"/>
      <c r="S479" s="970"/>
      <c r="T479" s="967"/>
      <c r="U479" s="970"/>
      <c r="V479" s="967"/>
      <c r="W479" s="970"/>
      <c r="X479" s="1261"/>
    </row>
    <row r="480" spans="1:24" ht="12.6" hidden="1" customHeight="1" outlineLevel="1">
      <c r="A480" s="1244">
        <v>44413</v>
      </c>
      <c r="B480" s="1163" t="s">
        <v>5698</v>
      </c>
      <c r="C480" s="955" t="s">
        <v>7974</v>
      </c>
      <c r="D480" s="966"/>
      <c r="E480" s="968"/>
      <c r="F480" s="969" t="s">
        <v>5700</v>
      </c>
      <c r="G480" s="970"/>
      <c r="H480" s="967"/>
      <c r="I480" s="970"/>
      <c r="J480" s="967"/>
      <c r="K480" s="970"/>
      <c r="L480" s="967"/>
      <c r="M480" s="970"/>
      <c r="N480" s="967"/>
      <c r="O480" s="970"/>
      <c r="P480" s="967"/>
      <c r="Q480" s="970"/>
      <c r="R480" s="967"/>
      <c r="S480" s="970"/>
      <c r="T480" s="967"/>
      <c r="U480" s="970"/>
      <c r="V480" s="967"/>
      <c r="W480" s="970"/>
      <c r="X480" s="1261"/>
    </row>
    <row r="481" spans="1:24" ht="12.6" hidden="1" customHeight="1" outlineLevel="2">
      <c r="A481" s="1244">
        <v>44413</v>
      </c>
      <c r="B481" s="1163" t="s">
        <v>5698</v>
      </c>
      <c r="C481" s="955" t="s">
        <v>8609</v>
      </c>
      <c r="D481" s="966"/>
      <c r="E481" s="968"/>
      <c r="F481" s="972"/>
      <c r="G481" s="970"/>
      <c r="H481" s="967"/>
      <c r="I481" s="970"/>
      <c r="J481" s="967"/>
      <c r="K481" s="970"/>
      <c r="L481" s="967"/>
      <c r="M481" s="970"/>
      <c r="N481" s="967"/>
      <c r="O481" s="970"/>
      <c r="P481" s="967"/>
      <c r="Q481" s="970"/>
      <c r="R481" s="967"/>
      <c r="S481" s="970"/>
      <c r="T481" s="974" t="s">
        <v>5700</v>
      </c>
      <c r="U481" s="970"/>
      <c r="V481" s="967"/>
      <c r="W481" s="970"/>
      <c r="X481" s="1261"/>
    </row>
    <row r="482" spans="1:24" ht="12.6" hidden="1" customHeight="1" outlineLevel="2">
      <c r="A482" s="1244">
        <v>44413</v>
      </c>
      <c r="B482" s="1163" t="s">
        <v>5698</v>
      </c>
      <c r="C482" s="955" t="s">
        <v>8610</v>
      </c>
      <c r="D482" s="975" t="s">
        <v>5700</v>
      </c>
      <c r="E482" s="977" t="s">
        <v>5700</v>
      </c>
      <c r="F482" s="972"/>
      <c r="G482" s="970"/>
      <c r="H482" s="967"/>
      <c r="I482" s="970"/>
      <c r="J482" s="967"/>
      <c r="K482" s="970"/>
      <c r="L482" s="967"/>
      <c r="M482" s="970"/>
      <c r="N482" s="967"/>
      <c r="O482" s="970"/>
      <c r="P482" s="967"/>
      <c r="Q482" s="970"/>
      <c r="R482" s="967"/>
      <c r="S482" s="970"/>
      <c r="T482" s="967"/>
      <c r="U482" s="970"/>
      <c r="V482" s="967"/>
      <c r="W482" s="970"/>
      <c r="X482" s="1261"/>
    </row>
    <row r="483" spans="1:24" ht="12.6" hidden="1" customHeight="1" outlineLevel="2">
      <c r="A483" s="1244">
        <v>44413</v>
      </c>
      <c r="B483" s="1163" t="s">
        <v>5698</v>
      </c>
      <c r="C483" s="955" t="s">
        <v>8611</v>
      </c>
      <c r="D483" s="966"/>
      <c r="E483" s="977" t="s">
        <v>5700</v>
      </c>
      <c r="F483" s="972"/>
      <c r="G483" s="970"/>
      <c r="H483" s="967"/>
      <c r="I483" s="970"/>
      <c r="J483" s="967"/>
      <c r="K483" s="970"/>
      <c r="L483" s="967"/>
      <c r="M483" s="970"/>
      <c r="N483" s="967"/>
      <c r="O483" s="970"/>
      <c r="P483" s="967"/>
      <c r="Q483" s="970"/>
      <c r="R483" s="967"/>
      <c r="S483" s="970"/>
      <c r="T483" s="967"/>
      <c r="U483" s="970"/>
      <c r="V483" s="967"/>
      <c r="W483" s="970"/>
      <c r="X483" s="1261"/>
    </row>
    <row r="484" spans="1:24" ht="12.6" hidden="1" customHeight="1" outlineLevel="2">
      <c r="A484" s="1244">
        <v>44413</v>
      </c>
      <c r="B484" s="1163" t="s">
        <v>5698</v>
      </c>
      <c r="C484" s="955" t="s">
        <v>8612</v>
      </c>
      <c r="D484" s="966"/>
      <c r="E484" s="968"/>
      <c r="F484" s="972"/>
      <c r="G484" s="970"/>
      <c r="H484" s="967"/>
      <c r="I484" s="970"/>
      <c r="J484" s="967"/>
      <c r="K484" s="970"/>
      <c r="L484" s="967"/>
      <c r="M484" s="970"/>
      <c r="N484" s="967"/>
      <c r="O484" s="973" t="s">
        <v>5700</v>
      </c>
      <c r="P484" s="967"/>
      <c r="Q484" s="970"/>
      <c r="R484" s="967"/>
      <c r="S484" s="970"/>
      <c r="T484" s="967"/>
      <c r="U484" s="970"/>
      <c r="V484" s="967"/>
      <c r="W484" s="970"/>
      <c r="X484" s="1261"/>
    </row>
    <row r="485" spans="1:24" ht="12.6" hidden="1" customHeight="1" outlineLevel="2">
      <c r="A485" s="1244">
        <v>44413</v>
      </c>
      <c r="B485" s="1163" t="s">
        <v>3470</v>
      </c>
      <c r="C485" s="955" t="s">
        <v>8613</v>
      </c>
      <c r="D485" s="966"/>
      <c r="E485" s="968"/>
      <c r="F485" s="972"/>
      <c r="G485" s="970"/>
      <c r="H485" s="967"/>
      <c r="I485" s="970"/>
      <c r="J485" s="967"/>
      <c r="K485" s="970"/>
      <c r="L485" s="967"/>
      <c r="M485" s="970"/>
      <c r="N485" s="967"/>
      <c r="O485" s="970"/>
      <c r="P485" s="967"/>
      <c r="Q485" s="970"/>
      <c r="R485" s="967"/>
      <c r="S485" s="970"/>
      <c r="T485" s="974" t="s">
        <v>5700</v>
      </c>
      <c r="U485" s="970"/>
      <c r="V485" s="967"/>
      <c r="W485" s="970"/>
      <c r="X485" s="1261"/>
    </row>
    <row r="486" spans="1:24" ht="25.2" hidden="1" customHeight="1" outlineLevel="2">
      <c r="A486" s="1244">
        <v>44413</v>
      </c>
      <c r="B486" s="1163" t="s">
        <v>5698</v>
      </c>
      <c r="C486" s="955" t="s">
        <v>8614</v>
      </c>
      <c r="D486" s="966"/>
      <c r="E486" s="968"/>
      <c r="F486" s="969" t="s">
        <v>5700</v>
      </c>
      <c r="G486" s="970"/>
      <c r="H486" s="967"/>
      <c r="I486" s="970"/>
      <c r="J486" s="974" t="s">
        <v>5700</v>
      </c>
      <c r="K486" s="970"/>
      <c r="L486" s="967"/>
      <c r="M486" s="970"/>
      <c r="N486" s="967"/>
      <c r="O486" s="970"/>
      <c r="P486" s="967"/>
      <c r="Q486" s="970"/>
      <c r="R486" s="967"/>
      <c r="S486" s="970"/>
      <c r="T486" s="967"/>
      <c r="U486" s="970"/>
      <c r="V486" s="967"/>
      <c r="W486" s="970"/>
      <c r="X486" s="1261"/>
    </row>
    <row r="487" spans="1:24" ht="12.6" hidden="1" customHeight="1" outlineLevel="2">
      <c r="A487" s="1244">
        <v>44413</v>
      </c>
      <c r="B487" s="1163" t="s">
        <v>5698</v>
      </c>
      <c r="C487" s="955" t="s">
        <v>8615</v>
      </c>
      <c r="D487" s="966"/>
      <c r="E487" s="968"/>
      <c r="F487" s="972"/>
      <c r="G487" s="970"/>
      <c r="H487" s="967"/>
      <c r="I487" s="970"/>
      <c r="J487" s="974" t="s">
        <v>5700</v>
      </c>
      <c r="K487" s="970"/>
      <c r="L487" s="967"/>
      <c r="M487" s="970"/>
      <c r="N487" s="967"/>
      <c r="O487" s="970"/>
      <c r="P487" s="967"/>
      <c r="Q487" s="970"/>
      <c r="R487" s="967"/>
      <c r="S487" s="970"/>
      <c r="T487" s="967"/>
      <c r="U487" s="970"/>
      <c r="V487" s="967"/>
      <c r="W487" s="970"/>
      <c r="X487" s="1261"/>
    </row>
    <row r="488" spans="1:24" ht="12.6" hidden="1" customHeight="1" outlineLevel="2">
      <c r="A488" s="1244">
        <v>44413</v>
      </c>
      <c r="B488" s="1163" t="s">
        <v>5723</v>
      </c>
      <c r="C488" s="955" t="s">
        <v>8616</v>
      </c>
      <c r="D488" s="975" t="s">
        <v>5700</v>
      </c>
      <c r="E488" s="968"/>
      <c r="F488" s="972"/>
      <c r="G488" s="970"/>
      <c r="H488" s="974" t="s">
        <v>5700</v>
      </c>
      <c r="I488" s="970"/>
      <c r="J488" s="967"/>
      <c r="K488" s="970"/>
      <c r="L488" s="967"/>
      <c r="M488" s="970"/>
      <c r="N488" s="967"/>
      <c r="O488" s="970"/>
      <c r="P488" s="967"/>
      <c r="Q488" s="970"/>
      <c r="R488" s="967"/>
      <c r="S488" s="970"/>
      <c r="T488" s="967"/>
      <c r="U488" s="970"/>
      <c r="V488" s="974" t="s">
        <v>5700</v>
      </c>
      <c r="W488" s="970"/>
      <c r="X488" s="1261"/>
    </row>
    <row r="489" spans="1:24" ht="12.6" hidden="1" customHeight="1" outlineLevel="2">
      <c r="A489" s="1244">
        <v>44413</v>
      </c>
      <c r="B489" s="1163" t="s">
        <v>5698</v>
      </c>
      <c r="C489" s="955" t="s">
        <v>8617</v>
      </c>
      <c r="D489" s="966"/>
      <c r="E489" s="968"/>
      <c r="F489" s="972"/>
      <c r="G489" s="970"/>
      <c r="H489" s="967"/>
      <c r="I489" s="970"/>
      <c r="J489" s="974" t="s">
        <v>5700</v>
      </c>
      <c r="K489" s="970"/>
      <c r="L489" s="967"/>
      <c r="M489" s="970"/>
      <c r="N489" s="967"/>
      <c r="O489" s="970"/>
      <c r="P489" s="967"/>
      <c r="Q489" s="970"/>
      <c r="R489" s="967"/>
      <c r="S489" s="970"/>
      <c r="T489" s="967"/>
      <c r="U489" s="970"/>
      <c r="V489" s="967"/>
      <c r="W489" s="970"/>
      <c r="X489" s="1261"/>
    </row>
    <row r="490" spans="1:24" ht="12.6" hidden="1" customHeight="1" outlineLevel="2">
      <c r="A490" s="1244">
        <v>44413</v>
      </c>
      <c r="B490" s="1163" t="s">
        <v>5698</v>
      </c>
      <c r="C490" s="955" t="s">
        <v>8618</v>
      </c>
      <c r="D490" s="966"/>
      <c r="E490" s="977" t="s">
        <v>5700</v>
      </c>
      <c r="F490" s="972"/>
      <c r="G490" s="970"/>
      <c r="H490" s="967"/>
      <c r="I490" s="970"/>
      <c r="J490" s="967"/>
      <c r="K490" s="970"/>
      <c r="L490" s="967"/>
      <c r="M490" s="970"/>
      <c r="N490" s="967"/>
      <c r="O490" s="970"/>
      <c r="P490" s="967"/>
      <c r="Q490" s="970"/>
      <c r="R490" s="967"/>
      <c r="S490" s="970"/>
      <c r="T490" s="967"/>
      <c r="U490" s="970"/>
      <c r="V490" s="967"/>
      <c r="W490" s="970"/>
      <c r="X490" s="1261"/>
    </row>
    <row r="491" spans="1:24" ht="12.6" hidden="1" customHeight="1" outlineLevel="2">
      <c r="A491" s="1244">
        <v>44413</v>
      </c>
      <c r="B491" s="1163" t="s">
        <v>5698</v>
      </c>
      <c r="C491" s="955" t="s">
        <v>8619</v>
      </c>
      <c r="D491" s="966"/>
      <c r="E491" s="968"/>
      <c r="F491" s="972"/>
      <c r="G491" s="970"/>
      <c r="H491" s="967"/>
      <c r="I491" s="970"/>
      <c r="J491" s="967"/>
      <c r="K491" s="970"/>
      <c r="L491" s="967"/>
      <c r="M491" s="970"/>
      <c r="N491" s="967"/>
      <c r="O491" s="970"/>
      <c r="P491" s="967"/>
      <c r="Q491" s="970"/>
      <c r="R491" s="967"/>
      <c r="S491" s="970"/>
      <c r="T491" s="974" t="s">
        <v>5700</v>
      </c>
      <c r="U491" s="970"/>
      <c r="V491" s="967"/>
      <c r="W491" s="970"/>
      <c r="X491" s="1261"/>
    </row>
    <row r="492" spans="1:24" ht="12.6" hidden="1" customHeight="1" outlineLevel="2">
      <c r="A492" s="1244">
        <v>44413</v>
      </c>
      <c r="B492" s="1163" t="s">
        <v>5698</v>
      </c>
      <c r="C492" s="955" t="s">
        <v>8620</v>
      </c>
      <c r="D492" s="966"/>
      <c r="E492" s="968"/>
      <c r="F492" s="972"/>
      <c r="G492" s="970"/>
      <c r="H492" s="967"/>
      <c r="I492" s="970"/>
      <c r="J492" s="974" t="s">
        <v>5700</v>
      </c>
      <c r="K492" s="970"/>
      <c r="L492" s="967"/>
      <c r="M492" s="970"/>
      <c r="N492" s="967"/>
      <c r="O492" s="970"/>
      <c r="P492" s="967"/>
      <c r="Q492" s="970"/>
      <c r="R492" s="967"/>
      <c r="S492" s="970"/>
      <c r="T492" s="967"/>
      <c r="U492" s="970"/>
      <c r="V492" s="967"/>
      <c r="W492" s="970"/>
      <c r="X492" s="1261"/>
    </row>
    <row r="493" spans="1:24" ht="25.2" hidden="1" customHeight="1" outlineLevel="2">
      <c r="A493" s="1244">
        <v>44413</v>
      </c>
      <c r="B493" s="1163" t="s">
        <v>5698</v>
      </c>
      <c r="C493" s="955" t="s">
        <v>8621</v>
      </c>
      <c r="D493" s="966"/>
      <c r="E493" s="968"/>
      <c r="F493" s="972"/>
      <c r="G493" s="970"/>
      <c r="H493" s="974" t="s">
        <v>5700</v>
      </c>
      <c r="I493" s="970"/>
      <c r="J493" s="967"/>
      <c r="K493" s="970"/>
      <c r="L493" s="967"/>
      <c r="M493" s="970"/>
      <c r="N493" s="967"/>
      <c r="O493" s="970"/>
      <c r="P493" s="967"/>
      <c r="Q493" s="970"/>
      <c r="R493" s="967"/>
      <c r="S493" s="970"/>
      <c r="T493" s="967"/>
      <c r="U493" s="970"/>
      <c r="V493" s="967"/>
      <c r="W493" s="970"/>
      <c r="X493" s="1261"/>
    </row>
    <row r="494" spans="1:24" ht="12.6" hidden="1" customHeight="1" outlineLevel="2">
      <c r="A494" s="1244">
        <v>44413</v>
      </c>
      <c r="B494" s="1163" t="s">
        <v>5698</v>
      </c>
      <c r="C494" s="955" t="s">
        <v>8622</v>
      </c>
      <c r="D494" s="966"/>
      <c r="E494" s="977" t="s">
        <v>5700</v>
      </c>
      <c r="F494" s="972"/>
      <c r="G494" s="970"/>
      <c r="H494" s="967"/>
      <c r="I494" s="970"/>
      <c r="J494" s="967"/>
      <c r="K494" s="970"/>
      <c r="L494" s="967"/>
      <c r="M494" s="970"/>
      <c r="N494" s="967"/>
      <c r="O494" s="970"/>
      <c r="P494" s="967"/>
      <c r="Q494" s="970"/>
      <c r="R494" s="967"/>
      <c r="S494" s="970"/>
      <c r="T494" s="974" t="s">
        <v>5700</v>
      </c>
      <c r="U494" s="970"/>
      <c r="V494" s="967"/>
      <c r="W494" s="970"/>
      <c r="X494" s="1261"/>
    </row>
    <row r="495" spans="1:24" ht="12.6" hidden="1" customHeight="1" outlineLevel="2">
      <c r="A495" s="1244">
        <v>44413</v>
      </c>
      <c r="B495" s="1163" t="s">
        <v>5698</v>
      </c>
      <c r="C495" s="955" t="s">
        <v>7974</v>
      </c>
      <c r="D495" s="966"/>
      <c r="E495" s="968"/>
      <c r="F495" s="969" t="s">
        <v>5700</v>
      </c>
      <c r="G495" s="970"/>
      <c r="H495" s="967"/>
      <c r="I495" s="970"/>
      <c r="J495" s="967"/>
      <c r="K495" s="970"/>
      <c r="L495" s="967"/>
      <c r="M495" s="970"/>
      <c r="N495" s="967"/>
      <c r="O495" s="970"/>
      <c r="P495" s="967"/>
      <c r="Q495" s="970"/>
      <c r="R495" s="967"/>
      <c r="S495" s="970"/>
      <c r="T495" s="967"/>
      <c r="U495" s="970"/>
      <c r="V495" s="967"/>
      <c r="W495" s="970"/>
      <c r="X495" s="1261"/>
    </row>
    <row r="496" spans="1:24" ht="12.6" hidden="1" customHeight="1" outlineLevel="2">
      <c r="A496" s="1244">
        <v>44413</v>
      </c>
      <c r="B496" s="1163" t="s">
        <v>5698</v>
      </c>
      <c r="C496" s="955" t="s">
        <v>8623</v>
      </c>
      <c r="D496" s="966"/>
      <c r="E496" s="968"/>
      <c r="F496" s="972"/>
      <c r="G496" s="970"/>
      <c r="H496" s="974" t="s">
        <v>5700</v>
      </c>
      <c r="I496" s="970"/>
      <c r="J496" s="967"/>
      <c r="K496" s="970"/>
      <c r="L496" s="967"/>
      <c r="M496" s="970"/>
      <c r="N496" s="967"/>
      <c r="O496" s="970"/>
      <c r="P496" s="967"/>
      <c r="Q496" s="970"/>
      <c r="R496" s="974" t="s">
        <v>5700</v>
      </c>
      <c r="S496" s="970"/>
      <c r="T496" s="967"/>
      <c r="U496" s="970"/>
      <c r="V496" s="967"/>
      <c r="W496" s="970"/>
      <c r="X496" s="1261"/>
    </row>
    <row r="497" spans="1:24" ht="25.2" hidden="1" customHeight="1" outlineLevel="2">
      <c r="A497" s="1244">
        <v>44413</v>
      </c>
      <c r="B497" s="1163" t="s">
        <v>5698</v>
      </c>
      <c r="C497" s="955" t="s">
        <v>8624</v>
      </c>
      <c r="D497" s="966"/>
      <c r="E497" s="968"/>
      <c r="F497" s="972"/>
      <c r="G497" s="970"/>
      <c r="H497" s="967"/>
      <c r="I497" s="970"/>
      <c r="J497" s="967"/>
      <c r="K497" s="970"/>
      <c r="L497" s="967"/>
      <c r="M497" s="970"/>
      <c r="N497" s="967"/>
      <c r="O497" s="973" t="s">
        <v>5700</v>
      </c>
      <c r="P497" s="967"/>
      <c r="Q497" s="970"/>
      <c r="R497" s="967"/>
      <c r="S497" s="970"/>
      <c r="T497" s="967"/>
      <c r="U497" s="970"/>
      <c r="V497" s="967"/>
      <c r="W497" s="970"/>
      <c r="X497" s="1261"/>
    </row>
    <row r="498" spans="1:24" ht="12.6" hidden="1" customHeight="1" outlineLevel="2">
      <c r="A498" s="1244">
        <v>44413</v>
      </c>
      <c r="B498" s="1163" t="s">
        <v>5698</v>
      </c>
      <c r="C498" s="955" t="s">
        <v>8625</v>
      </c>
      <c r="D498" s="966"/>
      <c r="E498" s="968"/>
      <c r="F498" s="972"/>
      <c r="G498" s="970"/>
      <c r="H498" s="967"/>
      <c r="I498" s="970"/>
      <c r="J498" s="974" t="s">
        <v>5700</v>
      </c>
      <c r="K498" s="970"/>
      <c r="L498" s="967"/>
      <c r="M498" s="970"/>
      <c r="N498" s="967"/>
      <c r="O498" s="970"/>
      <c r="P498" s="967"/>
      <c r="Q498" s="970"/>
      <c r="R498" s="967"/>
      <c r="S498" s="970"/>
      <c r="T498" s="967"/>
      <c r="U498" s="970"/>
      <c r="V498" s="967"/>
      <c r="W498" s="970"/>
      <c r="X498" s="1261"/>
    </row>
    <row r="499" spans="1:24" ht="12.6" hidden="1" customHeight="1" outlineLevel="2">
      <c r="A499" s="1244">
        <v>44413</v>
      </c>
      <c r="B499" s="1163" t="s">
        <v>5698</v>
      </c>
      <c r="C499" s="955" t="s">
        <v>8626</v>
      </c>
      <c r="D499" s="975" t="s">
        <v>5700</v>
      </c>
      <c r="E499" s="968"/>
      <c r="F499" s="972"/>
      <c r="G499" s="970"/>
      <c r="H499" s="967"/>
      <c r="I499" s="970"/>
      <c r="J499" s="967"/>
      <c r="K499" s="970"/>
      <c r="L499" s="967"/>
      <c r="M499" s="970"/>
      <c r="N499" s="967"/>
      <c r="O499" s="970"/>
      <c r="P499" s="967"/>
      <c r="Q499" s="970"/>
      <c r="R499" s="967"/>
      <c r="S499" s="970"/>
      <c r="T499" s="967"/>
      <c r="U499" s="970"/>
      <c r="V499" s="967"/>
      <c r="W499" s="970"/>
      <c r="X499" s="1261"/>
    </row>
    <row r="500" spans="1:24" ht="12.6" hidden="1" customHeight="1" outlineLevel="1">
      <c r="A500" s="1031">
        <v>44414</v>
      </c>
      <c r="B500" s="1163" t="s">
        <v>5698</v>
      </c>
      <c r="C500" s="955" t="s">
        <v>8627</v>
      </c>
      <c r="D500" s="975" t="s">
        <v>5700</v>
      </c>
      <c r="E500" s="968"/>
      <c r="F500" s="972"/>
      <c r="G500" s="970"/>
      <c r="H500" s="967"/>
      <c r="I500" s="970"/>
      <c r="J500" s="967"/>
      <c r="K500" s="970"/>
      <c r="L500" s="967"/>
      <c r="M500" s="970"/>
      <c r="N500" s="967"/>
      <c r="O500" s="970"/>
      <c r="P500" s="967"/>
      <c r="Q500" s="970"/>
      <c r="R500" s="967"/>
      <c r="S500" s="970"/>
      <c r="T500" s="967"/>
      <c r="U500" s="970"/>
      <c r="V500" s="967"/>
      <c r="W500" s="970"/>
      <c r="X500" s="1261"/>
    </row>
    <row r="501" spans="1:24" ht="12.6" hidden="1" customHeight="1" outlineLevel="2">
      <c r="A501" s="1031">
        <v>44414</v>
      </c>
      <c r="B501" s="1163" t="s">
        <v>5698</v>
      </c>
      <c r="C501" s="955" t="s">
        <v>8628</v>
      </c>
      <c r="D501" s="966"/>
      <c r="E501" s="968"/>
      <c r="F501" s="972"/>
      <c r="G501" s="970"/>
      <c r="H501" s="967"/>
      <c r="I501" s="970"/>
      <c r="J501" s="967"/>
      <c r="K501" s="970"/>
      <c r="L501" s="967"/>
      <c r="M501" s="970"/>
      <c r="N501" s="967"/>
      <c r="O501" s="970"/>
      <c r="P501" s="967"/>
      <c r="Q501" s="970"/>
      <c r="R501" s="974" t="s">
        <v>5700</v>
      </c>
      <c r="S501" s="970"/>
      <c r="T501" s="967"/>
      <c r="U501" s="970"/>
      <c r="V501" s="967"/>
      <c r="W501" s="970"/>
      <c r="X501" s="1261"/>
    </row>
    <row r="502" spans="1:24" ht="12.6" hidden="1" customHeight="1" outlineLevel="2">
      <c r="A502" s="1031">
        <v>44414</v>
      </c>
      <c r="B502" s="1163" t="s">
        <v>5698</v>
      </c>
      <c r="C502" s="955" t="s">
        <v>8629</v>
      </c>
      <c r="D502" s="975" t="s">
        <v>5700</v>
      </c>
      <c r="E502" s="968"/>
      <c r="F502" s="972"/>
      <c r="G502" s="970"/>
      <c r="H502" s="967"/>
      <c r="I502" s="970"/>
      <c r="J502" s="967"/>
      <c r="K502" s="970"/>
      <c r="L502" s="967"/>
      <c r="M502" s="970"/>
      <c r="N502" s="967"/>
      <c r="O502" s="970"/>
      <c r="P502" s="967"/>
      <c r="Q502" s="970"/>
      <c r="R502" s="967"/>
      <c r="S502" s="970"/>
      <c r="T502" s="967"/>
      <c r="U502" s="970"/>
      <c r="V502" s="967"/>
      <c r="W502" s="970"/>
      <c r="X502" s="1261"/>
    </row>
    <row r="503" spans="1:24" ht="12.6" hidden="1" customHeight="1" outlineLevel="2">
      <c r="A503" s="1031">
        <v>44414</v>
      </c>
      <c r="B503" s="1163" t="s">
        <v>5698</v>
      </c>
      <c r="C503" s="955" t="s">
        <v>8630</v>
      </c>
      <c r="D503" s="975" t="s">
        <v>5700</v>
      </c>
      <c r="E503" s="968"/>
      <c r="F503" s="972"/>
      <c r="G503" s="970"/>
      <c r="H503" s="967"/>
      <c r="I503" s="973" t="s">
        <v>5700</v>
      </c>
      <c r="J503" s="967"/>
      <c r="K503" s="970"/>
      <c r="L503" s="967"/>
      <c r="M503" s="970"/>
      <c r="N503" s="967"/>
      <c r="O503" s="970"/>
      <c r="P503" s="967"/>
      <c r="Q503" s="970"/>
      <c r="R503" s="967"/>
      <c r="S503" s="970"/>
      <c r="T503" s="974" t="s">
        <v>5700</v>
      </c>
      <c r="U503" s="970"/>
      <c r="V503" s="967"/>
      <c r="W503" s="970"/>
      <c r="X503" s="1261"/>
    </row>
    <row r="504" spans="1:24" ht="12.6" hidden="1" customHeight="1" outlineLevel="2">
      <c r="A504" s="1031">
        <v>44414</v>
      </c>
      <c r="B504" s="1163" t="s">
        <v>5698</v>
      </c>
      <c r="C504" s="955" t="s">
        <v>8631</v>
      </c>
      <c r="D504" s="966"/>
      <c r="E504" s="977" t="s">
        <v>5700</v>
      </c>
      <c r="F504" s="972"/>
      <c r="G504" s="970"/>
      <c r="H504" s="967"/>
      <c r="I504" s="970"/>
      <c r="J504" s="967"/>
      <c r="K504" s="970"/>
      <c r="L504" s="967"/>
      <c r="M504" s="970"/>
      <c r="N504" s="967"/>
      <c r="O504" s="970"/>
      <c r="P504" s="967"/>
      <c r="Q504" s="970"/>
      <c r="R504" s="967"/>
      <c r="S504" s="970"/>
      <c r="T504" s="967"/>
      <c r="U504" s="970"/>
      <c r="V504" s="967"/>
      <c r="W504" s="970"/>
      <c r="X504" s="1261"/>
    </row>
    <row r="505" spans="1:24" ht="12.6" hidden="1" customHeight="1" outlineLevel="2">
      <c r="A505" s="1031">
        <v>44414</v>
      </c>
      <c r="B505" s="1163" t="s">
        <v>5706</v>
      </c>
      <c r="C505" s="955" t="s">
        <v>8632</v>
      </c>
      <c r="D505" s="975" t="s">
        <v>5700</v>
      </c>
      <c r="E505" s="968"/>
      <c r="F505" s="972"/>
      <c r="G505" s="970"/>
      <c r="H505" s="967"/>
      <c r="I505" s="970"/>
      <c r="J505" s="967"/>
      <c r="K505" s="970"/>
      <c r="L505" s="967"/>
      <c r="M505" s="970"/>
      <c r="N505" s="967"/>
      <c r="O505" s="970"/>
      <c r="P505" s="967"/>
      <c r="Q505" s="970"/>
      <c r="R505" s="967"/>
      <c r="S505" s="970"/>
      <c r="T505" s="967"/>
      <c r="U505" s="970"/>
      <c r="V505" s="967"/>
      <c r="W505" s="970"/>
      <c r="X505" s="1261"/>
    </row>
    <row r="506" spans="1:24" ht="12.6" hidden="1" customHeight="1" outlineLevel="2">
      <c r="A506" s="1031">
        <v>44414</v>
      </c>
      <c r="B506" s="1163" t="s">
        <v>5698</v>
      </c>
      <c r="C506" s="955" t="s">
        <v>8633</v>
      </c>
      <c r="D506" s="966"/>
      <c r="E506" s="968"/>
      <c r="F506" s="972"/>
      <c r="G506" s="970"/>
      <c r="H506" s="967"/>
      <c r="I506" s="970"/>
      <c r="J506" s="967"/>
      <c r="K506" s="970"/>
      <c r="L506" s="967"/>
      <c r="M506" s="970"/>
      <c r="N506" s="967"/>
      <c r="O506" s="973" t="s">
        <v>5700</v>
      </c>
      <c r="P506" s="967"/>
      <c r="Q506" s="970"/>
      <c r="R506" s="967"/>
      <c r="S506" s="970"/>
      <c r="T506" s="967"/>
      <c r="U506" s="970"/>
      <c r="V506" s="967"/>
      <c r="W506" s="970"/>
      <c r="X506" s="1261"/>
    </row>
    <row r="507" spans="1:24" ht="12.6" hidden="1" customHeight="1" outlineLevel="2">
      <c r="A507" s="1031">
        <v>44414</v>
      </c>
      <c r="B507" s="1163" t="s">
        <v>5706</v>
      </c>
      <c r="C507" s="955" t="s">
        <v>8634</v>
      </c>
      <c r="D507" s="975" t="s">
        <v>5700</v>
      </c>
      <c r="E507" s="968"/>
      <c r="F507" s="972"/>
      <c r="G507" s="970"/>
      <c r="H507" s="967"/>
      <c r="I507" s="970"/>
      <c r="J507" s="967"/>
      <c r="K507" s="970"/>
      <c r="L507" s="967"/>
      <c r="M507" s="970"/>
      <c r="N507" s="967"/>
      <c r="O507" s="970"/>
      <c r="P507" s="974" t="s">
        <v>5700</v>
      </c>
      <c r="Q507" s="970"/>
      <c r="R507" s="967"/>
      <c r="S507" s="970"/>
      <c r="T507" s="967"/>
      <c r="U507" s="970"/>
      <c r="V507" s="967"/>
      <c r="W507" s="970"/>
      <c r="X507" s="1261"/>
    </row>
    <row r="508" spans="1:24" ht="12.6" hidden="1" customHeight="1" outlineLevel="2">
      <c r="A508" s="1031">
        <v>44414</v>
      </c>
      <c r="B508" s="1163" t="s">
        <v>2548</v>
      </c>
      <c r="C508" s="955" t="s">
        <v>8635</v>
      </c>
      <c r="D508" s="966"/>
      <c r="E508" s="968"/>
      <c r="F508" s="972"/>
      <c r="G508" s="973" t="s">
        <v>5700</v>
      </c>
      <c r="H508" s="967"/>
      <c r="I508" s="970"/>
      <c r="J508" s="967"/>
      <c r="K508" s="970"/>
      <c r="L508" s="967"/>
      <c r="M508" s="970"/>
      <c r="N508" s="967"/>
      <c r="O508" s="970"/>
      <c r="P508" s="967"/>
      <c r="Q508" s="970"/>
      <c r="R508" s="967"/>
      <c r="S508" s="970"/>
      <c r="T508" s="967"/>
      <c r="U508" s="970"/>
      <c r="V508" s="967"/>
      <c r="W508" s="970"/>
      <c r="X508" s="1261"/>
    </row>
    <row r="509" spans="1:24" ht="12.6" hidden="1" customHeight="1" outlineLevel="2">
      <c r="A509" s="1031">
        <v>44414</v>
      </c>
      <c r="B509" s="1163" t="s">
        <v>5698</v>
      </c>
      <c r="C509" s="955" t="s">
        <v>8636</v>
      </c>
      <c r="D509" s="975" t="s">
        <v>5700</v>
      </c>
      <c r="E509" s="968"/>
      <c r="F509" s="972"/>
      <c r="G509" s="970"/>
      <c r="H509" s="967"/>
      <c r="I509" s="970"/>
      <c r="J509" s="967"/>
      <c r="K509" s="970"/>
      <c r="L509" s="967"/>
      <c r="M509" s="970"/>
      <c r="N509" s="967"/>
      <c r="O509" s="970"/>
      <c r="P509" s="967"/>
      <c r="Q509" s="970"/>
      <c r="R509" s="967"/>
      <c r="S509" s="970"/>
      <c r="T509" s="967"/>
      <c r="U509" s="970"/>
      <c r="V509" s="967"/>
      <c r="W509" s="970"/>
      <c r="X509" s="1261"/>
    </row>
    <row r="510" spans="1:24" ht="25.2" hidden="1" customHeight="1" outlineLevel="2">
      <c r="A510" s="1031">
        <v>44414</v>
      </c>
      <c r="B510" s="1163" t="s">
        <v>5698</v>
      </c>
      <c r="C510" s="955" t="s">
        <v>8637</v>
      </c>
      <c r="D510" s="966"/>
      <c r="E510" s="968"/>
      <c r="F510" s="969" t="s">
        <v>5700</v>
      </c>
      <c r="G510" s="970"/>
      <c r="H510" s="967"/>
      <c r="I510" s="973" t="s">
        <v>5700</v>
      </c>
      <c r="J510" s="974" t="s">
        <v>5700</v>
      </c>
      <c r="K510" s="970"/>
      <c r="L510" s="967"/>
      <c r="M510" s="970"/>
      <c r="N510" s="967"/>
      <c r="O510" s="970"/>
      <c r="P510" s="967"/>
      <c r="Q510" s="970"/>
      <c r="R510" s="967"/>
      <c r="S510" s="970"/>
      <c r="T510" s="974" t="s">
        <v>5700</v>
      </c>
      <c r="U510" s="970"/>
      <c r="V510" s="967"/>
      <c r="W510" s="970"/>
      <c r="X510" s="1261"/>
    </row>
    <row r="511" spans="1:24" ht="12.6" hidden="1" customHeight="1" outlineLevel="2">
      <c r="A511" s="1031">
        <v>44414</v>
      </c>
      <c r="B511" s="1163" t="s">
        <v>5698</v>
      </c>
      <c r="C511" s="955" t="s">
        <v>8638</v>
      </c>
      <c r="D511" s="966"/>
      <c r="E511" s="968"/>
      <c r="F511" s="972"/>
      <c r="G511" s="970"/>
      <c r="H511" s="967"/>
      <c r="I511" s="970"/>
      <c r="J511" s="967"/>
      <c r="K511" s="970"/>
      <c r="L511" s="967"/>
      <c r="M511" s="970"/>
      <c r="N511" s="967"/>
      <c r="O511" s="970"/>
      <c r="P511" s="967"/>
      <c r="Q511" s="970"/>
      <c r="R511" s="974" t="s">
        <v>5700</v>
      </c>
      <c r="S511" s="970"/>
      <c r="T511" s="967"/>
      <c r="U511" s="970"/>
      <c r="V511" s="967"/>
      <c r="W511" s="970"/>
      <c r="X511" s="1261"/>
    </row>
    <row r="512" spans="1:24" ht="12.6" hidden="1" customHeight="1" outlineLevel="2">
      <c r="A512" s="1031">
        <v>44414</v>
      </c>
      <c r="B512" s="1163" t="s">
        <v>8639</v>
      </c>
      <c r="C512" s="955" t="s">
        <v>8640</v>
      </c>
      <c r="D512" s="966"/>
      <c r="E512" s="977" t="s">
        <v>5700</v>
      </c>
      <c r="F512" s="972"/>
      <c r="G512" s="970"/>
      <c r="H512" s="967"/>
      <c r="I512" s="970"/>
      <c r="J512" s="967"/>
      <c r="K512" s="970"/>
      <c r="L512" s="967"/>
      <c r="M512" s="970"/>
      <c r="N512" s="967"/>
      <c r="O512" s="970"/>
      <c r="P512" s="967"/>
      <c r="Q512" s="970"/>
      <c r="R512" s="967"/>
      <c r="S512" s="970"/>
      <c r="T512" s="967"/>
      <c r="U512" s="970"/>
      <c r="V512" s="967"/>
      <c r="W512" s="970"/>
      <c r="X512" s="1261"/>
    </row>
    <row r="513" spans="1:24" ht="12.6" hidden="1" customHeight="1" outlineLevel="2">
      <c r="A513" s="1031">
        <v>44414</v>
      </c>
      <c r="B513" s="1163" t="s">
        <v>5745</v>
      </c>
      <c r="C513" s="955" t="s">
        <v>8641</v>
      </c>
      <c r="D513" s="966"/>
      <c r="E513" s="968"/>
      <c r="F513" s="972"/>
      <c r="G513" s="970"/>
      <c r="H513" s="967"/>
      <c r="I513" s="973" t="s">
        <v>5700</v>
      </c>
      <c r="J513" s="967"/>
      <c r="K513" s="970"/>
      <c r="L513" s="967"/>
      <c r="M513" s="970"/>
      <c r="N513" s="967"/>
      <c r="O513" s="970"/>
      <c r="P513" s="967"/>
      <c r="Q513" s="970"/>
      <c r="R513" s="967"/>
      <c r="S513" s="970"/>
      <c r="T513" s="974" t="s">
        <v>5700</v>
      </c>
      <c r="U513" s="970"/>
      <c r="V513" s="967"/>
      <c r="W513" s="970"/>
      <c r="X513" s="1261"/>
    </row>
    <row r="514" spans="1:24" ht="25.2" hidden="1" customHeight="1" outlineLevel="2">
      <c r="A514" s="1031">
        <v>44414</v>
      </c>
      <c r="B514" s="1163" t="s">
        <v>5698</v>
      </c>
      <c r="C514" s="955" t="s">
        <v>8642</v>
      </c>
      <c r="D514" s="975" t="s">
        <v>5700</v>
      </c>
      <c r="E514" s="968"/>
      <c r="F514" s="969" t="s">
        <v>5700</v>
      </c>
      <c r="G514" s="970"/>
      <c r="H514" s="967"/>
      <c r="I514" s="970"/>
      <c r="J514" s="967"/>
      <c r="K514" s="970"/>
      <c r="L514" s="967"/>
      <c r="M514" s="970"/>
      <c r="N514" s="967"/>
      <c r="O514" s="970"/>
      <c r="P514" s="967"/>
      <c r="Q514" s="970"/>
      <c r="R514" s="967"/>
      <c r="S514" s="970"/>
      <c r="T514" s="967"/>
      <c r="U514" s="970"/>
      <c r="V514" s="967"/>
      <c r="W514" s="970"/>
      <c r="X514" s="1261"/>
    </row>
    <row r="515" spans="1:24" ht="25.2" hidden="1" customHeight="1" outlineLevel="2">
      <c r="A515" s="1031">
        <v>44414</v>
      </c>
      <c r="B515" s="1163" t="s">
        <v>5739</v>
      </c>
      <c r="C515" s="955" t="s">
        <v>8643</v>
      </c>
      <c r="D515" s="966"/>
      <c r="E515" s="968"/>
      <c r="F515" s="969" t="s">
        <v>5700</v>
      </c>
      <c r="G515" s="970"/>
      <c r="H515" s="967"/>
      <c r="I515" s="970"/>
      <c r="J515" s="967"/>
      <c r="K515" s="970"/>
      <c r="L515" s="967"/>
      <c r="M515" s="970"/>
      <c r="N515" s="967"/>
      <c r="O515" s="970"/>
      <c r="P515" s="967"/>
      <c r="Q515" s="970"/>
      <c r="R515" s="967"/>
      <c r="S515" s="970"/>
      <c r="T515" s="967"/>
      <c r="U515" s="970"/>
      <c r="V515" s="967"/>
      <c r="W515" s="970"/>
      <c r="X515" s="1261"/>
    </row>
    <row r="516" spans="1:24" ht="12.6" hidden="1" customHeight="1" outlineLevel="2">
      <c r="A516" s="1031">
        <v>44414</v>
      </c>
      <c r="B516" s="1163" t="s">
        <v>5706</v>
      </c>
      <c r="C516" s="955" t="s">
        <v>8644</v>
      </c>
      <c r="D516" s="966"/>
      <c r="E516" s="968"/>
      <c r="F516" s="972"/>
      <c r="G516" s="970"/>
      <c r="H516" s="967"/>
      <c r="I516" s="970"/>
      <c r="J516" s="967"/>
      <c r="K516" s="970"/>
      <c r="L516" s="967"/>
      <c r="M516" s="970"/>
      <c r="N516" s="967"/>
      <c r="O516" s="970"/>
      <c r="P516" s="967"/>
      <c r="Q516" s="970"/>
      <c r="R516" s="967"/>
      <c r="S516" s="970"/>
      <c r="T516" s="974" t="s">
        <v>5700</v>
      </c>
      <c r="U516" s="970"/>
      <c r="V516" s="967"/>
      <c r="W516" s="970"/>
      <c r="X516" s="1261"/>
    </row>
    <row r="517" spans="1:24" ht="25.2" hidden="1" customHeight="1" outlineLevel="2">
      <c r="A517" s="1031">
        <v>44414</v>
      </c>
      <c r="B517" s="1163" t="s">
        <v>5698</v>
      </c>
      <c r="C517" s="955" t="s">
        <v>8645</v>
      </c>
      <c r="D517" s="966"/>
      <c r="E517" s="968"/>
      <c r="F517" s="969" t="s">
        <v>5700</v>
      </c>
      <c r="G517" s="970"/>
      <c r="H517" s="967"/>
      <c r="I517" s="970"/>
      <c r="J517" s="967"/>
      <c r="K517" s="970"/>
      <c r="L517" s="967"/>
      <c r="M517" s="970"/>
      <c r="N517" s="967"/>
      <c r="O517" s="973" t="s">
        <v>5700</v>
      </c>
      <c r="P517" s="967"/>
      <c r="Q517" s="970"/>
      <c r="R517" s="967"/>
      <c r="S517" s="970"/>
      <c r="T517" s="967"/>
      <c r="U517" s="970"/>
      <c r="V517" s="967"/>
      <c r="W517" s="970"/>
      <c r="X517" s="1261"/>
    </row>
    <row r="518" spans="1:24" ht="12.6" hidden="1" customHeight="1" outlineLevel="2">
      <c r="A518" s="1031">
        <v>44414</v>
      </c>
      <c r="B518" s="1163" t="s">
        <v>8646</v>
      </c>
      <c r="C518" s="955" t="s">
        <v>8647</v>
      </c>
      <c r="D518" s="966"/>
      <c r="E518" s="977" t="s">
        <v>5700</v>
      </c>
      <c r="F518" s="972"/>
      <c r="G518" s="970"/>
      <c r="H518" s="967"/>
      <c r="I518" s="970"/>
      <c r="J518" s="967"/>
      <c r="K518" s="970"/>
      <c r="L518" s="967"/>
      <c r="M518" s="970"/>
      <c r="N518" s="967"/>
      <c r="O518" s="970"/>
      <c r="P518" s="967"/>
      <c r="Q518" s="970"/>
      <c r="R518" s="967"/>
      <c r="S518" s="970"/>
      <c r="T518" s="967"/>
      <c r="U518" s="970"/>
      <c r="V518" s="967"/>
      <c r="W518" s="970"/>
      <c r="X518" s="1261"/>
    </row>
    <row r="519" spans="1:24" ht="12.6" hidden="1" customHeight="1" outlineLevel="2">
      <c r="A519" s="1031">
        <v>44414</v>
      </c>
      <c r="B519" s="1163" t="s">
        <v>5745</v>
      </c>
      <c r="C519" s="955" t="s">
        <v>8648</v>
      </c>
      <c r="D519" s="975" t="s">
        <v>5700</v>
      </c>
      <c r="E519" s="968"/>
      <c r="F519" s="972"/>
      <c r="G519" s="970"/>
      <c r="H519" s="967"/>
      <c r="I519" s="970"/>
      <c r="J519" s="967"/>
      <c r="K519" s="970"/>
      <c r="L519" s="967"/>
      <c r="M519" s="970"/>
      <c r="N519" s="967"/>
      <c r="O519" s="970"/>
      <c r="P519" s="974" t="s">
        <v>5700</v>
      </c>
      <c r="Q519" s="970"/>
      <c r="R519" s="967"/>
      <c r="S519" s="970"/>
      <c r="T519" s="974" t="s">
        <v>5700</v>
      </c>
      <c r="U519" s="970"/>
      <c r="V519" s="967"/>
      <c r="W519" s="970"/>
      <c r="X519" s="1261"/>
    </row>
    <row r="520" spans="1:24" ht="12.6" hidden="1" customHeight="1" outlineLevel="2">
      <c r="A520" s="1031">
        <v>44414</v>
      </c>
      <c r="B520" s="1163" t="s">
        <v>5745</v>
      </c>
      <c r="C520" s="955" t="s">
        <v>8649</v>
      </c>
      <c r="D520" s="966"/>
      <c r="E520" s="968"/>
      <c r="F520" s="972"/>
      <c r="G520" s="970"/>
      <c r="H520" s="967"/>
      <c r="I520" s="970"/>
      <c r="J520" s="967"/>
      <c r="K520" s="970"/>
      <c r="L520" s="967"/>
      <c r="M520" s="970"/>
      <c r="N520" s="967"/>
      <c r="O520" s="970"/>
      <c r="P520" s="967"/>
      <c r="Q520" s="970"/>
      <c r="R520" s="967"/>
      <c r="S520" s="970"/>
      <c r="T520" s="974" t="s">
        <v>5700</v>
      </c>
      <c r="U520" s="970"/>
      <c r="V520" s="974" t="s">
        <v>5700</v>
      </c>
      <c r="W520" s="970"/>
      <c r="X520" s="1261"/>
    </row>
    <row r="521" spans="1:24" ht="12.6" hidden="1" customHeight="1" outlineLevel="2">
      <c r="A521" s="1031">
        <v>44414</v>
      </c>
      <c r="B521" s="1163" t="s">
        <v>5698</v>
      </c>
      <c r="C521" s="955" t="s">
        <v>8650</v>
      </c>
      <c r="D521" s="966"/>
      <c r="E521" s="968"/>
      <c r="F521" s="969" t="s">
        <v>5700</v>
      </c>
      <c r="G521" s="970"/>
      <c r="H521" s="967"/>
      <c r="I521" s="970"/>
      <c r="J521" s="967"/>
      <c r="K521" s="970"/>
      <c r="L521" s="967"/>
      <c r="M521" s="970"/>
      <c r="N521" s="967"/>
      <c r="O521" s="970"/>
      <c r="P521" s="967"/>
      <c r="Q521" s="970"/>
      <c r="R521" s="967"/>
      <c r="S521" s="970"/>
      <c r="T521" s="967"/>
      <c r="U521" s="970"/>
      <c r="V521" s="967"/>
      <c r="W521" s="970"/>
      <c r="X521" s="1261"/>
    </row>
    <row r="522" spans="1:24" ht="12.6" hidden="1" customHeight="1" outlineLevel="2">
      <c r="A522" s="1031">
        <v>44414</v>
      </c>
      <c r="B522" s="1163" t="s">
        <v>5706</v>
      </c>
      <c r="C522" s="955" t="s">
        <v>8651</v>
      </c>
      <c r="D522" s="966"/>
      <c r="E522" s="968"/>
      <c r="F522" s="969" t="s">
        <v>5700</v>
      </c>
      <c r="G522" s="970"/>
      <c r="H522" s="967"/>
      <c r="I522" s="970"/>
      <c r="J522" s="967"/>
      <c r="K522" s="970"/>
      <c r="L522" s="967"/>
      <c r="M522" s="970"/>
      <c r="N522" s="967"/>
      <c r="O522" s="970"/>
      <c r="P522" s="967"/>
      <c r="Q522" s="970"/>
      <c r="R522" s="967"/>
      <c r="S522" s="970"/>
      <c r="T522" s="967"/>
      <c r="U522" s="970"/>
      <c r="V522" s="967"/>
      <c r="W522" s="970"/>
      <c r="X522" s="1261"/>
    </row>
    <row r="523" spans="1:24" ht="12.6" hidden="1" customHeight="1" outlineLevel="2">
      <c r="A523" s="1031">
        <v>44414</v>
      </c>
      <c r="B523" s="1163" t="s">
        <v>5698</v>
      </c>
      <c r="C523" s="955" t="s">
        <v>8652</v>
      </c>
      <c r="D523" s="966"/>
      <c r="E523" s="968"/>
      <c r="F523" s="969" t="s">
        <v>5700</v>
      </c>
      <c r="G523" s="970"/>
      <c r="H523" s="967"/>
      <c r="I523" s="970"/>
      <c r="J523" s="967"/>
      <c r="K523" s="970"/>
      <c r="L523" s="967"/>
      <c r="M523" s="970"/>
      <c r="N523" s="967"/>
      <c r="O523" s="970"/>
      <c r="P523" s="967"/>
      <c r="Q523" s="970"/>
      <c r="R523" s="967"/>
      <c r="S523" s="970"/>
      <c r="T523" s="967"/>
      <c r="U523" s="970"/>
      <c r="V523" s="967"/>
      <c r="W523" s="970"/>
      <c r="X523" s="1261"/>
    </row>
    <row r="524" spans="1:24" ht="12.6" hidden="1" customHeight="1" outlineLevel="2">
      <c r="A524" s="1031">
        <v>44414</v>
      </c>
      <c r="B524" s="1163" t="s">
        <v>5698</v>
      </c>
      <c r="C524" s="955" t="s">
        <v>8653</v>
      </c>
      <c r="D524" s="966"/>
      <c r="E524" s="968"/>
      <c r="F524" s="969" t="s">
        <v>5700</v>
      </c>
      <c r="G524" s="970"/>
      <c r="H524" s="967"/>
      <c r="I524" s="970"/>
      <c r="J524" s="967"/>
      <c r="K524" s="970"/>
      <c r="L524" s="967"/>
      <c r="M524" s="970"/>
      <c r="N524" s="967"/>
      <c r="O524" s="970"/>
      <c r="P524" s="967"/>
      <c r="Q524" s="970"/>
      <c r="R524" s="967"/>
      <c r="S524" s="970"/>
      <c r="T524" s="967"/>
      <c r="U524" s="970"/>
      <c r="V524" s="967"/>
      <c r="W524" s="970"/>
      <c r="X524" s="1261"/>
    </row>
    <row r="525" spans="1:24" ht="12.6" hidden="1" customHeight="1" outlineLevel="2">
      <c r="A525" s="1031">
        <v>44414</v>
      </c>
      <c r="B525" s="1163" t="s">
        <v>5698</v>
      </c>
      <c r="C525" s="955" t="s">
        <v>8654</v>
      </c>
      <c r="D525" s="966"/>
      <c r="E525" s="968"/>
      <c r="F525" s="969" t="s">
        <v>5700</v>
      </c>
      <c r="G525" s="970"/>
      <c r="H525" s="967"/>
      <c r="I525" s="970"/>
      <c r="J525" s="967"/>
      <c r="K525" s="970"/>
      <c r="L525" s="967"/>
      <c r="M525" s="970"/>
      <c r="N525" s="967"/>
      <c r="O525" s="970"/>
      <c r="P525" s="967"/>
      <c r="Q525" s="970"/>
      <c r="R525" s="967"/>
      <c r="S525" s="970"/>
      <c r="T525" s="967"/>
      <c r="U525" s="970"/>
      <c r="V525" s="967"/>
      <c r="W525" s="970"/>
      <c r="X525" s="1261"/>
    </row>
    <row r="526" spans="1:24" ht="12.6" hidden="1" customHeight="1" outlineLevel="1">
      <c r="A526" s="1284">
        <v>44417</v>
      </c>
      <c r="B526" s="1163" t="s">
        <v>5698</v>
      </c>
      <c r="C526" s="955" t="s">
        <v>8655</v>
      </c>
      <c r="D526" s="975" t="s">
        <v>5700</v>
      </c>
      <c r="E526" s="968"/>
      <c r="F526" s="972"/>
      <c r="G526" s="970"/>
      <c r="H526" s="967"/>
      <c r="I526" s="970"/>
      <c r="J526" s="967"/>
      <c r="K526" s="970"/>
      <c r="L526" s="967"/>
      <c r="M526" s="970"/>
      <c r="N526" s="967"/>
      <c r="O526" s="973" t="s">
        <v>5700</v>
      </c>
      <c r="P526" s="967"/>
      <c r="Q526" s="970"/>
      <c r="R526" s="967"/>
      <c r="S526" s="970"/>
      <c r="T526" s="967"/>
      <c r="U526" s="970"/>
      <c r="V526" s="967"/>
      <c r="W526" s="970"/>
      <c r="X526" s="1261"/>
    </row>
    <row r="527" spans="1:24" ht="12.6" hidden="1" customHeight="1" outlineLevel="2">
      <c r="A527" s="1284">
        <v>44417</v>
      </c>
      <c r="B527" s="1163" t="s">
        <v>5698</v>
      </c>
      <c r="C527" s="955" t="s">
        <v>8656</v>
      </c>
      <c r="D527" s="975" t="s">
        <v>5700</v>
      </c>
      <c r="E527" s="968"/>
      <c r="F527" s="972"/>
      <c r="G527" s="970"/>
      <c r="H527" s="967"/>
      <c r="I527" s="970"/>
      <c r="J527" s="967"/>
      <c r="K527" s="970"/>
      <c r="L527" s="967"/>
      <c r="M527" s="970"/>
      <c r="N527" s="967"/>
      <c r="O527" s="973" t="s">
        <v>5700</v>
      </c>
      <c r="P527" s="967"/>
      <c r="Q527" s="970"/>
      <c r="R527" s="967"/>
      <c r="S527" s="970"/>
      <c r="T527" s="967"/>
      <c r="U527" s="970"/>
      <c r="V527" s="967"/>
      <c r="W527" s="970"/>
      <c r="X527" s="1261"/>
    </row>
    <row r="528" spans="1:24" ht="12.6" hidden="1" customHeight="1" outlineLevel="2">
      <c r="A528" s="1284">
        <v>44417</v>
      </c>
      <c r="B528" s="1163" t="s">
        <v>5698</v>
      </c>
      <c r="C528" s="955" t="s">
        <v>8657</v>
      </c>
      <c r="D528" s="966"/>
      <c r="E528" s="977" t="s">
        <v>5700</v>
      </c>
      <c r="F528" s="972"/>
      <c r="G528" s="970"/>
      <c r="H528" s="967"/>
      <c r="I528" s="970"/>
      <c r="J528" s="967"/>
      <c r="K528" s="970"/>
      <c r="L528" s="967"/>
      <c r="M528" s="970"/>
      <c r="N528" s="967"/>
      <c r="O528" s="970"/>
      <c r="P528" s="967"/>
      <c r="Q528" s="970"/>
      <c r="R528" s="967"/>
      <c r="S528" s="970"/>
      <c r="T528" s="967"/>
      <c r="U528" s="970"/>
      <c r="V528" s="967"/>
      <c r="W528" s="970"/>
      <c r="X528" s="1261"/>
    </row>
    <row r="529" spans="1:24" ht="25.2" hidden="1" customHeight="1" outlineLevel="2">
      <c r="A529" s="1284">
        <v>44417</v>
      </c>
      <c r="B529" s="1163" t="s">
        <v>5698</v>
      </c>
      <c r="C529" s="955" t="s">
        <v>8658</v>
      </c>
      <c r="D529" s="966"/>
      <c r="E529" s="968"/>
      <c r="F529" s="969" t="s">
        <v>5700</v>
      </c>
      <c r="G529" s="970"/>
      <c r="H529" s="967"/>
      <c r="I529" s="970"/>
      <c r="J529" s="967"/>
      <c r="K529" s="970"/>
      <c r="L529" s="967"/>
      <c r="M529" s="970"/>
      <c r="N529" s="967"/>
      <c r="O529" s="970"/>
      <c r="P529" s="967"/>
      <c r="Q529" s="970"/>
      <c r="R529" s="967"/>
      <c r="S529" s="970"/>
      <c r="T529" s="967"/>
      <c r="U529" s="970"/>
      <c r="V529" s="967"/>
      <c r="W529" s="970"/>
      <c r="X529" s="1261"/>
    </row>
    <row r="530" spans="1:24" ht="12.6" hidden="1" customHeight="1" outlineLevel="2">
      <c r="A530" s="1284">
        <v>44417</v>
      </c>
      <c r="B530" s="1163" t="s">
        <v>5698</v>
      </c>
      <c r="C530" s="955" t="s">
        <v>8659</v>
      </c>
      <c r="D530" s="966"/>
      <c r="E530" s="968"/>
      <c r="F530" s="972"/>
      <c r="G530" s="973" t="s">
        <v>5700</v>
      </c>
      <c r="H530" s="967"/>
      <c r="I530" s="970"/>
      <c r="J530" s="967"/>
      <c r="K530" s="970"/>
      <c r="L530" s="967"/>
      <c r="M530" s="970"/>
      <c r="N530" s="967"/>
      <c r="O530" s="970"/>
      <c r="P530" s="967"/>
      <c r="Q530" s="970"/>
      <c r="R530" s="967"/>
      <c r="S530" s="970"/>
      <c r="T530" s="967"/>
      <c r="U530" s="970"/>
      <c r="V530" s="967"/>
      <c r="W530" s="970"/>
      <c r="X530" s="1261"/>
    </row>
    <row r="531" spans="1:24" ht="12.6" hidden="1" customHeight="1" outlineLevel="2">
      <c r="A531" s="1284">
        <v>44417</v>
      </c>
      <c r="B531" s="1163" t="s">
        <v>5698</v>
      </c>
      <c r="C531" s="955" t="s">
        <v>8660</v>
      </c>
      <c r="D531" s="966"/>
      <c r="E531" s="968"/>
      <c r="F531" s="969" t="s">
        <v>5700</v>
      </c>
      <c r="G531" s="970"/>
      <c r="H531" s="967"/>
      <c r="I531" s="970"/>
      <c r="J531" s="967"/>
      <c r="K531" s="970"/>
      <c r="L531" s="967"/>
      <c r="M531" s="970"/>
      <c r="N531" s="967"/>
      <c r="O531" s="973" t="s">
        <v>5700</v>
      </c>
      <c r="P531" s="967"/>
      <c r="Q531" s="970"/>
      <c r="R531" s="967"/>
      <c r="S531" s="970"/>
      <c r="T531" s="967"/>
      <c r="U531" s="970"/>
      <c r="V531" s="967"/>
      <c r="W531" s="970"/>
      <c r="X531" s="1261"/>
    </row>
    <row r="532" spans="1:24" ht="12.6" hidden="1" customHeight="1" outlineLevel="2">
      <c r="A532" s="1284">
        <v>44417</v>
      </c>
      <c r="B532" s="1163" t="s">
        <v>5698</v>
      </c>
      <c r="C532" s="955" t="s">
        <v>8661</v>
      </c>
      <c r="D532" s="966"/>
      <c r="E532" s="968"/>
      <c r="F532" s="972"/>
      <c r="G532" s="973" t="s">
        <v>5700</v>
      </c>
      <c r="H532" s="967"/>
      <c r="I532" s="970"/>
      <c r="J532" s="967"/>
      <c r="K532" s="970"/>
      <c r="L532" s="967"/>
      <c r="M532" s="970"/>
      <c r="N532" s="967"/>
      <c r="O532" s="970"/>
      <c r="P532" s="967"/>
      <c r="Q532" s="970"/>
      <c r="R532" s="967"/>
      <c r="S532" s="970"/>
      <c r="T532" s="967"/>
      <c r="U532" s="970"/>
      <c r="V532" s="967"/>
      <c r="W532" s="970"/>
      <c r="X532" s="1261"/>
    </row>
    <row r="533" spans="1:24" ht="12.6" hidden="1" customHeight="1" outlineLevel="2">
      <c r="A533" s="1284">
        <v>44417</v>
      </c>
      <c r="B533" s="1163" t="s">
        <v>5698</v>
      </c>
      <c r="C533" s="955" t="s">
        <v>8662</v>
      </c>
      <c r="D533" s="966"/>
      <c r="E533" s="968"/>
      <c r="F533" s="972"/>
      <c r="G533" s="970"/>
      <c r="H533" s="967"/>
      <c r="I533" s="970"/>
      <c r="J533" s="967"/>
      <c r="K533" s="970"/>
      <c r="L533" s="967"/>
      <c r="M533" s="973" t="s">
        <v>5700</v>
      </c>
      <c r="N533" s="967"/>
      <c r="O533" s="970"/>
      <c r="P533" s="967"/>
      <c r="Q533" s="970"/>
      <c r="R533" s="967"/>
      <c r="S533" s="970"/>
      <c r="T533" s="967"/>
      <c r="U533" s="970"/>
      <c r="V533" s="967"/>
      <c r="W533" s="970"/>
      <c r="X533" s="1261"/>
    </row>
    <row r="534" spans="1:24" ht="25.2" hidden="1" customHeight="1" outlineLevel="2">
      <c r="A534" s="1284">
        <v>44417</v>
      </c>
      <c r="B534" s="1163" t="s">
        <v>5706</v>
      </c>
      <c r="C534" s="955" t="s">
        <v>8663</v>
      </c>
      <c r="D534" s="966"/>
      <c r="E534" s="977" t="s">
        <v>5700</v>
      </c>
      <c r="F534" s="972"/>
      <c r="G534" s="970"/>
      <c r="H534" s="967"/>
      <c r="I534" s="970"/>
      <c r="J534" s="967"/>
      <c r="K534" s="970"/>
      <c r="L534" s="967"/>
      <c r="M534" s="970"/>
      <c r="N534" s="967"/>
      <c r="O534" s="970"/>
      <c r="P534" s="967"/>
      <c r="Q534" s="970"/>
      <c r="R534" s="967"/>
      <c r="S534" s="970"/>
      <c r="T534" s="974" t="s">
        <v>5700</v>
      </c>
      <c r="U534" s="970"/>
      <c r="V534" s="967"/>
      <c r="W534" s="970"/>
      <c r="X534" s="1261"/>
    </row>
    <row r="535" spans="1:24" ht="12.6" hidden="1" customHeight="1" outlineLevel="2">
      <c r="A535" s="1284">
        <v>44417</v>
      </c>
      <c r="B535" s="1163" t="s">
        <v>5698</v>
      </c>
      <c r="C535" s="955" t="s">
        <v>8664</v>
      </c>
      <c r="D535" s="966"/>
      <c r="E535" s="968"/>
      <c r="F535" s="972"/>
      <c r="G535" s="970"/>
      <c r="H535" s="967"/>
      <c r="I535" s="970"/>
      <c r="J535" s="967"/>
      <c r="K535" s="970"/>
      <c r="L535" s="967"/>
      <c r="M535" s="970"/>
      <c r="N535" s="967"/>
      <c r="O535" s="970"/>
      <c r="P535" s="967"/>
      <c r="Q535" s="970"/>
      <c r="R535" s="967"/>
      <c r="S535" s="970"/>
      <c r="T535" s="967"/>
      <c r="U535" s="970"/>
      <c r="V535" s="967"/>
      <c r="W535" s="970"/>
      <c r="X535" s="1261"/>
    </row>
    <row r="536" spans="1:24" ht="25.2" hidden="1" customHeight="1" outlineLevel="2">
      <c r="A536" s="1284">
        <v>44417</v>
      </c>
      <c r="B536" s="1163" t="s">
        <v>5698</v>
      </c>
      <c r="C536" s="955" t="s">
        <v>8665</v>
      </c>
      <c r="D536" s="966"/>
      <c r="E536" s="977" t="s">
        <v>5700</v>
      </c>
      <c r="F536" s="972"/>
      <c r="G536" s="970"/>
      <c r="H536" s="967"/>
      <c r="I536" s="970"/>
      <c r="J536" s="967"/>
      <c r="K536" s="970"/>
      <c r="L536" s="967"/>
      <c r="M536" s="970"/>
      <c r="N536" s="967"/>
      <c r="O536" s="970"/>
      <c r="P536" s="967"/>
      <c r="Q536" s="970"/>
      <c r="R536" s="967"/>
      <c r="S536" s="970"/>
      <c r="T536" s="967"/>
      <c r="U536" s="970"/>
      <c r="V536" s="967"/>
      <c r="W536" s="970"/>
      <c r="X536" s="1261"/>
    </row>
    <row r="537" spans="1:24" ht="25.2" hidden="1" customHeight="1" outlineLevel="2">
      <c r="A537" s="1284">
        <v>44417</v>
      </c>
      <c r="B537" s="1163" t="s">
        <v>5698</v>
      </c>
      <c r="C537" s="955" t="s">
        <v>8666</v>
      </c>
      <c r="D537" s="966"/>
      <c r="E537" s="968"/>
      <c r="F537" s="969" t="s">
        <v>5700</v>
      </c>
      <c r="G537" s="970"/>
      <c r="H537" s="967"/>
      <c r="I537" s="970"/>
      <c r="J537" s="967"/>
      <c r="K537" s="970"/>
      <c r="L537" s="967"/>
      <c r="M537" s="970"/>
      <c r="N537" s="967"/>
      <c r="O537" s="973" t="s">
        <v>5700</v>
      </c>
      <c r="P537" s="967"/>
      <c r="Q537" s="970"/>
      <c r="R537" s="967"/>
      <c r="S537" s="970"/>
      <c r="T537" s="967"/>
      <c r="U537" s="970"/>
      <c r="V537" s="967"/>
      <c r="W537" s="970"/>
      <c r="X537" s="1261"/>
    </row>
    <row r="538" spans="1:24" ht="12.6" hidden="1" customHeight="1" outlineLevel="2">
      <c r="A538" s="1284">
        <v>44417</v>
      </c>
      <c r="B538" s="1163" t="s">
        <v>5698</v>
      </c>
      <c r="C538" s="955" t="s">
        <v>8667</v>
      </c>
      <c r="D538" s="966"/>
      <c r="E538" s="977" t="s">
        <v>5700</v>
      </c>
      <c r="F538" s="972"/>
      <c r="G538" s="970"/>
      <c r="H538" s="967"/>
      <c r="I538" s="970"/>
      <c r="J538" s="967"/>
      <c r="K538" s="970"/>
      <c r="L538" s="967"/>
      <c r="M538" s="970"/>
      <c r="N538" s="967"/>
      <c r="O538" s="970"/>
      <c r="P538" s="967"/>
      <c r="Q538" s="970"/>
      <c r="R538" s="967"/>
      <c r="S538" s="970"/>
      <c r="T538" s="967"/>
      <c r="U538" s="970"/>
      <c r="V538" s="967"/>
      <c r="W538" s="970"/>
      <c r="X538" s="1261"/>
    </row>
    <row r="539" spans="1:24" ht="12.6" hidden="1" customHeight="1" outlineLevel="2">
      <c r="A539" s="1284">
        <v>44417</v>
      </c>
      <c r="B539" s="1163" t="s">
        <v>5698</v>
      </c>
      <c r="C539" s="955" t="s">
        <v>8668</v>
      </c>
      <c r="D539" s="966"/>
      <c r="E539" s="968"/>
      <c r="F539" s="972"/>
      <c r="G539" s="970"/>
      <c r="H539" s="967"/>
      <c r="I539" s="970"/>
      <c r="J539" s="967"/>
      <c r="K539" s="970"/>
      <c r="L539" s="967"/>
      <c r="M539" s="970"/>
      <c r="N539" s="967"/>
      <c r="O539" s="970"/>
      <c r="P539" s="967"/>
      <c r="Q539" s="970"/>
      <c r="R539" s="967"/>
      <c r="S539" s="970"/>
      <c r="T539" s="974" t="s">
        <v>5700</v>
      </c>
      <c r="U539" s="970"/>
      <c r="V539" s="967"/>
      <c r="W539" s="970"/>
      <c r="X539" s="1261"/>
    </row>
    <row r="540" spans="1:24" ht="12.6" hidden="1" customHeight="1" outlineLevel="2">
      <c r="A540" s="1284">
        <v>44417</v>
      </c>
      <c r="B540" s="1163" t="s">
        <v>5698</v>
      </c>
      <c r="C540" s="955" t="s">
        <v>8669</v>
      </c>
      <c r="D540" s="975" t="s">
        <v>5700</v>
      </c>
      <c r="E540" s="968"/>
      <c r="F540" s="972"/>
      <c r="G540" s="970"/>
      <c r="H540" s="967"/>
      <c r="I540" s="970"/>
      <c r="J540" s="967"/>
      <c r="K540" s="970"/>
      <c r="L540" s="967"/>
      <c r="M540" s="970"/>
      <c r="N540" s="967"/>
      <c r="O540" s="970"/>
      <c r="P540" s="967"/>
      <c r="Q540" s="970"/>
      <c r="R540" s="967"/>
      <c r="S540" s="970"/>
      <c r="T540" s="967"/>
      <c r="U540" s="970"/>
      <c r="V540" s="967"/>
      <c r="W540" s="970"/>
      <c r="X540" s="1261"/>
    </row>
    <row r="541" spans="1:24" ht="25.2" hidden="1" customHeight="1" outlineLevel="2">
      <c r="A541" s="1284">
        <v>44417</v>
      </c>
      <c r="B541" s="1163" t="s">
        <v>5698</v>
      </c>
      <c r="C541" s="955" t="s">
        <v>8670</v>
      </c>
      <c r="D541" s="966"/>
      <c r="E541" s="977" t="s">
        <v>5700</v>
      </c>
      <c r="F541" s="972"/>
      <c r="G541" s="970"/>
      <c r="H541" s="967"/>
      <c r="I541" s="970"/>
      <c r="J541" s="967"/>
      <c r="K541" s="970"/>
      <c r="L541" s="967"/>
      <c r="M541" s="970"/>
      <c r="N541" s="967"/>
      <c r="O541" s="970"/>
      <c r="P541" s="967"/>
      <c r="Q541" s="970"/>
      <c r="R541" s="967"/>
      <c r="S541" s="970"/>
      <c r="T541" s="967"/>
      <c r="U541" s="970"/>
      <c r="V541" s="967"/>
      <c r="W541" s="970"/>
      <c r="X541" s="1261"/>
    </row>
    <row r="542" spans="1:24" ht="12.6" hidden="1" customHeight="1" outlineLevel="1">
      <c r="A542" s="982">
        <v>44418</v>
      </c>
      <c r="B542" s="1163" t="s">
        <v>5698</v>
      </c>
      <c r="C542" s="955" t="s">
        <v>8671</v>
      </c>
      <c r="D542" s="966"/>
      <c r="E542" s="968"/>
      <c r="F542" s="972"/>
      <c r="G542" s="970"/>
      <c r="H542" s="967"/>
      <c r="I542" s="970"/>
      <c r="J542" s="967"/>
      <c r="K542" s="970"/>
      <c r="L542" s="967"/>
      <c r="M542" s="970"/>
      <c r="N542" s="967"/>
      <c r="O542" s="973" t="s">
        <v>5700</v>
      </c>
      <c r="P542" s="967"/>
      <c r="Q542" s="970"/>
      <c r="R542" s="967"/>
      <c r="S542" s="970"/>
      <c r="T542" s="967"/>
      <c r="U542" s="970"/>
      <c r="V542" s="967"/>
      <c r="W542" s="970"/>
      <c r="X542" s="1261"/>
    </row>
    <row r="543" spans="1:24" ht="25.2" hidden="1" customHeight="1" outlineLevel="2">
      <c r="A543" s="982">
        <v>44418</v>
      </c>
      <c r="B543" s="1163" t="s">
        <v>5706</v>
      </c>
      <c r="C543" s="955" t="s">
        <v>8672</v>
      </c>
      <c r="D543" s="975" t="s">
        <v>5700</v>
      </c>
      <c r="E543" s="968"/>
      <c r="F543" s="972"/>
      <c r="G543" s="970"/>
      <c r="H543" s="967"/>
      <c r="I543" s="970"/>
      <c r="J543" s="967"/>
      <c r="K543" s="970"/>
      <c r="L543" s="967"/>
      <c r="M543" s="970"/>
      <c r="N543" s="967"/>
      <c r="O543" s="970"/>
      <c r="P543" s="967"/>
      <c r="Q543" s="970"/>
      <c r="R543" s="967"/>
      <c r="S543" s="970"/>
      <c r="T543" s="967"/>
      <c r="U543" s="970"/>
      <c r="V543" s="967"/>
      <c r="W543" s="970"/>
      <c r="X543" s="1261"/>
    </row>
    <row r="544" spans="1:24" ht="12.6" hidden="1" customHeight="1" outlineLevel="2">
      <c r="A544" s="982">
        <v>44418</v>
      </c>
      <c r="B544" s="1163" t="s">
        <v>5698</v>
      </c>
      <c r="C544" s="955" t="s">
        <v>8673</v>
      </c>
      <c r="D544" s="966"/>
      <c r="E544" s="968"/>
      <c r="F544" s="972"/>
      <c r="G544" s="970"/>
      <c r="H544" s="967"/>
      <c r="I544" s="970"/>
      <c r="J544" s="967"/>
      <c r="K544" s="970"/>
      <c r="L544" s="967"/>
      <c r="M544" s="970"/>
      <c r="N544" s="967"/>
      <c r="O544" s="970"/>
      <c r="P544" s="967"/>
      <c r="Q544" s="970"/>
      <c r="R544" s="974" t="s">
        <v>5700</v>
      </c>
      <c r="S544" s="970"/>
      <c r="T544" s="967"/>
      <c r="U544" s="970"/>
      <c r="V544" s="967"/>
      <c r="W544" s="970"/>
      <c r="X544" s="1261"/>
    </row>
    <row r="545" spans="1:24" ht="12.6" hidden="1" customHeight="1" outlineLevel="2">
      <c r="A545" s="982">
        <v>44418</v>
      </c>
      <c r="B545" s="1163" t="s">
        <v>5698</v>
      </c>
      <c r="C545" s="955" t="s">
        <v>8674</v>
      </c>
      <c r="D545" s="975" t="s">
        <v>5700</v>
      </c>
      <c r="E545" s="968"/>
      <c r="F545" s="969" t="s">
        <v>5700</v>
      </c>
      <c r="G545" s="970"/>
      <c r="H545" s="967"/>
      <c r="I545" s="970"/>
      <c r="J545" s="974" t="s">
        <v>5700</v>
      </c>
      <c r="K545" s="970"/>
      <c r="L545" s="967"/>
      <c r="M545" s="970"/>
      <c r="N545" s="967"/>
      <c r="O545" s="970"/>
      <c r="P545" s="967"/>
      <c r="Q545" s="970"/>
      <c r="R545" s="967"/>
      <c r="S545" s="970"/>
      <c r="T545" s="967"/>
      <c r="U545" s="970"/>
      <c r="V545" s="967"/>
      <c r="W545" s="970"/>
      <c r="X545" s="1261"/>
    </row>
    <row r="546" spans="1:24" ht="12.6" hidden="1" customHeight="1" outlineLevel="2">
      <c r="A546" s="982">
        <v>44418</v>
      </c>
      <c r="B546" s="1163" t="s">
        <v>5698</v>
      </c>
      <c r="C546" s="955" t="s">
        <v>8675</v>
      </c>
      <c r="D546" s="966"/>
      <c r="E546" s="968"/>
      <c r="F546" s="969" t="s">
        <v>5700</v>
      </c>
      <c r="G546" s="970"/>
      <c r="H546" s="967"/>
      <c r="I546" s="970"/>
      <c r="J546" s="967"/>
      <c r="K546" s="970"/>
      <c r="L546" s="967"/>
      <c r="M546" s="970"/>
      <c r="N546" s="967"/>
      <c r="O546" s="970"/>
      <c r="P546" s="967"/>
      <c r="Q546" s="970"/>
      <c r="R546" s="967"/>
      <c r="S546" s="970"/>
      <c r="T546" s="967"/>
      <c r="U546" s="970"/>
      <c r="V546" s="967"/>
      <c r="W546" s="970"/>
      <c r="X546" s="1261"/>
    </row>
    <row r="547" spans="1:24" ht="12.6" hidden="1" customHeight="1" outlineLevel="2">
      <c r="A547" s="982">
        <v>44418</v>
      </c>
      <c r="B547" s="1163" t="s">
        <v>5698</v>
      </c>
      <c r="C547" s="955" t="s">
        <v>8676</v>
      </c>
      <c r="D547" s="966"/>
      <c r="E547" s="968"/>
      <c r="F547" s="972"/>
      <c r="G547" s="970"/>
      <c r="H547" s="974" t="s">
        <v>5700</v>
      </c>
      <c r="I547" s="970"/>
      <c r="J547" s="967"/>
      <c r="K547" s="970"/>
      <c r="L547" s="967"/>
      <c r="M547" s="970"/>
      <c r="N547" s="967"/>
      <c r="O547" s="970"/>
      <c r="P547" s="967"/>
      <c r="Q547" s="970"/>
      <c r="R547" s="967"/>
      <c r="S547" s="970"/>
      <c r="T547" s="967"/>
      <c r="U547" s="970"/>
      <c r="V547" s="967"/>
      <c r="W547" s="970"/>
      <c r="X547" s="1261"/>
    </row>
    <row r="548" spans="1:24" ht="12.6" hidden="1" customHeight="1" outlineLevel="2">
      <c r="A548" s="982">
        <v>44418</v>
      </c>
      <c r="B548" s="1163" t="s">
        <v>5698</v>
      </c>
      <c r="C548" s="955" t="s">
        <v>8677</v>
      </c>
      <c r="D548" s="966"/>
      <c r="E548" s="977" t="s">
        <v>5700</v>
      </c>
      <c r="F548" s="972"/>
      <c r="G548" s="970"/>
      <c r="H548" s="967"/>
      <c r="I548" s="970"/>
      <c r="J548" s="967"/>
      <c r="K548" s="970"/>
      <c r="L548" s="967"/>
      <c r="M548" s="970"/>
      <c r="N548" s="967"/>
      <c r="O548" s="970"/>
      <c r="P548" s="967"/>
      <c r="Q548" s="970"/>
      <c r="R548" s="967"/>
      <c r="S548" s="970"/>
      <c r="T548" s="967"/>
      <c r="U548" s="970"/>
      <c r="V548" s="967"/>
      <c r="W548" s="970"/>
      <c r="X548" s="1261"/>
    </row>
    <row r="549" spans="1:24" ht="12.6" hidden="1" customHeight="1" outlineLevel="2">
      <c r="A549" s="982">
        <v>44418</v>
      </c>
      <c r="B549" s="1163" t="s">
        <v>3470</v>
      </c>
      <c r="C549" s="955" t="s">
        <v>8678</v>
      </c>
      <c r="D549" s="966"/>
      <c r="E549" s="968"/>
      <c r="F549" s="969" t="s">
        <v>5700</v>
      </c>
      <c r="G549" s="970"/>
      <c r="H549" s="967"/>
      <c r="I549" s="970"/>
      <c r="J549" s="967"/>
      <c r="K549" s="970"/>
      <c r="L549" s="967"/>
      <c r="M549" s="970"/>
      <c r="N549" s="967"/>
      <c r="O549" s="970"/>
      <c r="P549" s="967"/>
      <c r="Q549" s="970"/>
      <c r="R549" s="967"/>
      <c r="S549" s="970"/>
      <c r="T549" s="967"/>
      <c r="U549" s="970"/>
      <c r="V549" s="967"/>
      <c r="W549" s="970"/>
      <c r="X549" s="1261"/>
    </row>
    <row r="550" spans="1:24" ht="25.2" hidden="1" customHeight="1" outlineLevel="2">
      <c r="A550" s="982">
        <v>44418</v>
      </c>
      <c r="B550" s="1163" t="s">
        <v>5698</v>
      </c>
      <c r="C550" s="955" t="s">
        <v>8679</v>
      </c>
      <c r="D550" s="966"/>
      <c r="E550" s="977" t="s">
        <v>5700</v>
      </c>
      <c r="F550" s="972"/>
      <c r="G550" s="970"/>
      <c r="H550" s="967"/>
      <c r="I550" s="970"/>
      <c r="J550" s="967"/>
      <c r="K550" s="970"/>
      <c r="L550" s="967"/>
      <c r="M550" s="973" t="s">
        <v>5700</v>
      </c>
      <c r="N550" s="967"/>
      <c r="O550" s="970"/>
      <c r="P550" s="967"/>
      <c r="Q550" s="970"/>
      <c r="R550" s="967"/>
      <c r="S550" s="970"/>
      <c r="T550" s="967"/>
      <c r="U550" s="970"/>
      <c r="V550" s="967"/>
      <c r="W550" s="970"/>
      <c r="X550" s="1261"/>
    </row>
    <row r="551" spans="1:24" ht="25.2" hidden="1" customHeight="1" outlineLevel="2">
      <c r="A551" s="982">
        <v>44418</v>
      </c>
      <c r="B551" s="1163" t="s">
        <v>5698</v>
      </c>
      <c r="C551" s="955" t="s">
        <v>8680</v>
      </c>
      <c r="D551" s="966"/>
      <c r="E551" s="977" t="s">
        <v>5700</v>
      </c>
      <c r="F551" s="972"/>
      <c r="G551" s="970"/>
      <c r="H551" s="967"/>
      <c r="I551" s="970"/>
      <c r="J551" s="967"/>
      <c r="K551" s="970"/>
      <c r="L551" s="967"/>
      <c r="M551" s="970"/>
      <c r="N551" s="967"/>
      <c r="O551" s="970"/>
      <c r="P551" s="967"/>
      <c r="Q551" s="970"/>
      <c r="R551" s="967"/>
      <c r="S551" s="970"/>
      <c r="T551" s="967"/>
      <c r="U551" s="970"/>
      <c r="V551" s="967"/>
      <c r="W551" s="970"/>
      <c r="X551" s="1261"/>
    </row>
    <row r="552" spans="1:24" ht="25.2" hidden="1" customHeight="1" outlineLevel="2">
      <c r="A552" s="982">
        <v>44418</v>
      </c>
      <c r="B552" s="1163" t="s">
        <v>5698</v>
      </c>
      <c r="C552" s="955" t="s">
        <v>8681</v>
      </c>
      <c r="D552" s="966"/>
      <c r="E552" s="977" t="s">
        <v>5700</v>
      </c>
      <c r="F552" s="972"/>
      <c r="G552" s="970"/>
      <c r="H552" s="967"/>
      <c r="I552" s="970"/>
      <c r="J552" s="967"/>
      <c r="K552" s="970"/>
      <c r="L552" s="967"/>
      <c r="M552" s="970"/>
      <c r="N552" s="967"/>
      <c r="O552" s="970"/>
      <c r="P552" s="967"/>
      <c r="Q552" s="970"/>
      <c r="R552" s="967"/>
      <c r="S552" s="970"/>
      <c r="T552" s="967"/>
      <c r="U552" s="970"/>
      <c r="V552" s="967"/>
      <c r="W552" s="970"/>
      <c r="X552" s="1261"/>
    </row>
    <row r="553" spans="1:24" ht="25.2" hidden="1" customHeight="1" outlineLevel="2">
      <c r="A553" s="982">
        <v>44418</v>
      </c>
      <c r="B553" s="1163" t="s">
        <v>5698</v>
      </c>
      <c r="C553" s="955" t="s">
        <v>8682</v>
      </c>
      <c r="D553" s="966"/>
      <c r="E553" s="977"/>
      <c r="F553" s="969" t="s">
        <v>5700</v>
      </c>
      <c r="G553" s="970"/>
      <c r="H553" s="967"/>
      <c r="I553" s="970"/>
      <c r="J553" s="967"/>
      <c r="K553" s="970"/>
      <c r="L553" s="967"/>
      <c r="M553" s="970"/>
      <c r="N553" s="967"/>
      <c r="O553" s="970"/>
      <c r="P553" s="967"/>
      <c r="Q553" s="970"/>
      <c r="R553" s="967"/>
      <c r="S553" s="970"/>
      <c r="T553" s="967"/>
      <c r="U553" s="970"/>
      <c r="V553" s="967"/>
      <c r="W553" s="970"/>
      <c r="X553" s="1261"/>
    </row>
    <row r="554" spans="1:24" ht="12.6" hidden="1" customHeight="1" outlineLevel="2">
      <c r="A554" s="982">
        <v>44418</v>
      </c>
      <c r="B554" s="1163" t="s">
        <v>5698</v>
      </c>
      <c r="C554" s="955" t="s">
        <v>8683</v>
      </c>
      <c r="D554" s="966"/>
      <c r="E554" s="977" t="s">
        <v>5700</v>
      </c>
      <c r="F554" s="972"/>
      <c r="G554" s="970"/>
      <c r="H554" s="967"/>
      <c r="I554" s="970"/>
      <c r="J554" s="967"/>
      <c r="K554" s="970"/>
      <c r="L554" s="967"/>
      <c r="M554" s="970"/>
      <c r="N554" s="967"/>
      <c r="O554" s="973" t="s">
        <v>5700</v>
      </c>
      <c r="P554" s="967"/>
      <c r="Q554" s="970"/>
      <c r="R554" s="967"/>
      <c r="S554" s="970"/>
      <c r="T554" s="967"/>
      <c r="U554" s="970"/>
      <c r="V554" s="967"/>
      <c r="W554" s="970"/>
      <c r="X554" s="1261"/>
    </row>
    <row r="555" spans="1:24" ht="12.6" hidden="1" customHeight="1" outlineLevel="2">
      <c r="A555" s="982">
        <v>44418</v>
      </c>
      <c r="B555" s="1163" t="s">
        <v>5698</v>
      </c>
      <c r="C555" s="955" t="s">
        <v>8684</v>
      </c>
      <c r="D555" s="966"/>
      <c r="E555" s="968"/>
      <c r="F555" s="972"/>
      <c r="G555" s="970"/>
      <c r="H555" s="967"/>
      <c r="I555" s="970"/>
      <c r="J555" s="967"/>
      <c r="K555" s="970"/>
      <c r="L555" s="967"/>
      <c r="M555" s="970"/>
      <c r="N555" s="967"/>
      <c r="O555" s="970"/>
      <c r="P555" s="967"/>
      <c r="Q555" s="970"/>
      <c r="R555" s="967"/>
      <c r="S555" s="970"/>
      <c r="T555" s="974" t="s">
        <v>5700</v>
      </c>
      <c r="U555" s="970"/>
      <c r="V555" s="967"/>
      <c r="W555" s="970"/>
      <c r="X555" s="1261"/>
    </row>
    <row r="556" spans="1:24" ht="25.2" hidden="1" customHeight="1" outlineLevel="2">
      <c r="A556" s="982">
        <v>44418</v>
      </c>
      <c r="B556" s="1163" t="s">
        <v>5698</v>
      </c>
      <c r="C556" s="955" t="s">
        <v>8685</v>
      </c>
      <c r="D556" s="966"/>
      <c r="E556" s="968"/>
      <c r="F556" s="969" t="s">
        <v>5700</v>
      </c>
      <c r="G556" s="970"/>
      <c r="H556" s="967"/>
      <c r="I556" s="970"/>
      <c r="J556" s="967"/>
      <c r="K556" s="970"/>
      <c r="L556" s="967"/>
      <c r="M556" s="970"/>
      <c r="N556" s="967"/>
      <c r="O556" s="970"/>
      <c r="P556" s="967"/>
      <c r="Q556" s="970"/>
      <c r="R556" s="967"/>
      <c r="S556" s="970"/>
      <c r="T556" s="967"/>
      <c r="U556" s="970"/>
      <c r="V556" s="967"/>
      <c r="W556" s="970"/>
      <c r="X556" s="1261"/>
    </row>
    <row r="557" spans="1:24" ht="25.2" hidden="1" customHeight="1" outlineLevel="2">
      <c r="A557" s="982">
        <v>44418</v>
      </c>
      <c r="B557" s="1163" t="s">
        <v>5706</v>
      </c>
      <c r="C557" s="955" t="s">
        <v>8686</v>
      </c>
      <c r="D557" s="966"/>
      <c r="E557" s="968"/>
      <c r="F557" s="972"/>
      <c r="G557" s="970"/>
      <c r="H557" s="967"/>
      <c r="I557" s="970"/>
      <c r="J557" s="967"/>
      <c r="K557" s="970"/>
      <c r="L557" s="967"/>
      <c r="M557" s="970"/>
      <c r="N557" s="967"/>
      <c r="O557" s="970"/>
      <c r="P557" s="967"/>
      <c r="Q557" s="970"/>
      <c r="R557" s="974" t="s">
        <v>5700</v>
      </c>
      <c r="S557" s="970"/>
      <c r="T557" s="967"/>
      <c r="U557" s="970"/>
      <c r="V557" s="967"/>
      <c r="W557" s="970"/>
      <c r="X557" s="1261"/>
    </row>
    <row r="558" spans="1:24" ht="25.2" hidden="1" customHeight="1" outlineLevel="2">
      <c r="A558" s="982">
        <v>44418</v>
      </c>
      <c r="B558" s="1163" t="s">
        <v>5706</v>
      </c>
      <c r="C558" s="955" t="s">
        <v>8687</v>
      </c>
      <c r="D558" s="975" t="s">
        <v>5700</v>
      </c>
      <c r="E558" s="968"/>
      <c r="F558" s="972"/>
      <c r="G558" s="970"/>
      <c r="H558" s="967"/>
      <c r="I558" s="970"/>
      <c r="J558" s="967"/>
      <c r="K558" s="970"/>
      <c r="L558" s="967"/>
      <c r="M558" s="970"/>
      <c r="N558" s="967"/>
      <c r="O558" s="970"/>
      <c r="P558" s="967"/>
      <c r="Q558" s="970"/>
      <c r="R558" s="967"/>
      <c r="S558" s="970"/>
      <c r="T558" s="967"/>
      <c r="U558" s="970"/>
      <c r="V558" s="967"/>
      <c r="W558" s="970"/>
      <c r="X558" s="1261"/>
    </row>
    <row r="559" spans="1:24" ht="12.6" hidden="1" customHeight="1" outlineLevel="2">
      <c r="A559" s="982">
        <v>44418</v>
      </c>
      <c r="B559" s="1163" t="s">
        <v>5698</v>
      </c>
      <c r="C559" s="955" t="s">
        <v>8688</v>
      </c>
      <c r="D559" s="966"/>
      <c r="E559" s="968"/>
      <c r="F559" s="972"/>
      <c r="G559" s="970"/>
      <c r="H559" s="967"/>
      <c r="I559" s="970"/>
      <c r="J559" s="967"/>
      <c r="K559" s="970"/>
      <c r="L559" s="967"/>
      <c r="M559" s="970"/>
      <c r="N559" s="967"/>
      <c r="O559" s="970"/>
      <c r="P559" s="967"/>
      <c r="Q559" s="970"/>
      <c r="R559" s="967"/>
      <c r="S559" s="970"/>
      <c r="T559" s="967"/>
      <c r="U559" s="970"/>
      <c r="V559" s="967"/>
      <c r="W559" s="970"/>
      <c r="X559" s="1261"/>
    </row>
    <row r="560" spans="1:24" ht="25.2" hidden="1" customHeight="1" outlineLevel="2">
      <c r="A560" s="982">
        <v>44418</v>
      </c>
      <c r="B560" s="1163" t="s">
        <v>5698</v>
      </c>
      <c r="C560" s="955" t="s">
        <v>8689</v>
      </c>
      <c r="D560" s="966"/>
      <c r="E560" s="977" t="s">
        <v>5700</v>
      </c>
      <c r="F560" s="972"/>
      <c r="G560" s="970"/>
      <c r="H560" s="967"/>
      <c r="I560" s="970"/>
      <c r="J560" s="967"/>
      <c r="K560" s="970"/>
      <c r="L560" s="967"/>
      <c r="M560" s="970"/>
      <c r="N560" s="967"/>
      <c r="O560" s="970"/>
      <c r="P560" s="967"/>
      <c r="Q560" s="970"/>
      <c r="R560" s="974" t="s">
        <v>5700</v>
      </c>
      <c r="S560" s="970"/>
      <c r="T560" s="967"/>
      <c r="U560" s="970"/>
      <c r="V560" s="967"/>
      <c r="W560" s="970"/>
      <c r="X560" s="1261"/>
    </row>
    <row r="561" spans="1:26" ht="12.6" hidden="1" customHeight="1" outlineLevel="2">
      <c r="A561" s="982">
        <v>44418</v>
      </c>
      <c r="B561" s="1163" t="s">
        <v>5698</v>
      </c>
      <c r="C561" s="955" t="s">
        <v>8690</v>
      </c>
      <c r="D561" s="966"/>
      <c r="E561" s="977" t="s">
        <v>5700</v>
      </c>
      <c r="F561" s="972"/>
      <c r="G561" s="970"/>
      <c r="H561" s="967"/>
      <c r="I561" s="970"/>
      <c r="J561" s="967"/>
      <c r="K561" s="970"/>
      <c r="L561" s="967"/>
      <c r="M561" s="970"/>
      <c r="N561" s="967"/>
      <c r="O561" s="970"/>
      <c r="P561" s="967"/>
      <c r="Q561" s="970"/>
      <c r="R561" s="967"/>
      <c r="S561" s="970"/>
      <c r="T561" s="967"/>
      <c r="U561" s="970"/>
      <c r="V561" s="967"/>
      <c r="W561" s="970"/>
      <c r="X561" s="1261"/>
      <c r="Y561" s="967"/>
      <c r="Z561" s="1032"/>
    </row>
    <row r="562" spans="1:26" ht="25.2" hidden="1" customHeight="1" outlineLevel="1">
      <c r="A562" s="1009">
        <v>44419</v>
      </c>
      <c r="B562" s="1163" t="s">
        <v>5698</v>
      </c>
      <c r="C562" s="955" t="s">
        <v>8691</v>
      </c>
      <c r="D562" s="966"/>
      <c r="E562" s="968"/>
      <c r="F562" s="969" t="s">
        <v>5700</v>
      </c>
      <c r="G562" s="970"/>
      <c r="H562" s="967"/>
      <c r="I562" s="970"/>
      <c r="J562" s="967"/>
      <c r="K562" s="970"/>
      <c r="L562" s="967"/>
      <c r="M562" s="970"/>
      <c r="N562" s="967"/>
      <c r="O562" s="970"/>
      <c r="P562" s="967"/>
      <c r="Q562" s="970"/>
      <c r="R562" s="967"/>
      <c r="S562" s="970"/>
      <c r="T562" s="967"/>
      <c r="U562" s="970"/>
      <c r="V562" s="967"/>
      <c r="W562" s="970"/>
      <c r="X562" s="1261"/>
      <c r="Y562" s="967"/>
      <c r="Z562" s="1032"/>
    </row>
    <row r="563" spans="1:26" ht="12.6" hidden="1" customHeight="1" outlineLevel="2">
      <c r="A563" s="1009">
        <v>44419</v>
      </c>
      <c r="B563" s="1163" t="s">
        <v>5698</v>
      </c>
      <c r="C563" s="955" t="s">
        <v>8692</v>
      </c>
      <c r="D563" s="975" t="s">
        <v>5700</v>
      </c>
      <c r="E563" s="968"/>
      <c r="F563" s="972"/>
      <c r="G563" s="970"/>
      <c r="H563" s="967"/>
      <c r="I563" s="970"/>
      <c r="J563" s="967"/>
      <c r="K563" s="970"/>
      <c r="L563" s="967"/>
      <c r="M563" s="970"/>
      <c r="N563" s="967"/>
      <c r="O563" s="973" t="s">
        <v>5700</v>
      </c>
      <c r="P563" s="967"/>
      <c r="Q563" s="970"/>
      <c r="R563" s="967"/>
      <c r="S563" s="970"/>
      <c r="T563" s="967"/>
      <c r="U563" s="970"/>
      <c r="V563" s="967"/>
      <c r="W563" s="970"/>
      <c r="X563" s="1261"/>
      <c r="Y563" s="967"/>
      <c r="Z563" s="1032"/>
    </row>
    <row r="564" spans="1:26" ht="12.6" hidden="1" customHeight="1" outlineLevel="2">
      <c r="A564" s="1009">
        <v>44419</v>
      </c>
      <c r="B564" s="1163" t="s">
        <v>5745</v>
      </c>
      <c r="C564" s="955" t="s">
        <v>8693</v>
      </c>
      <c r="D564" s="966"/>
      <c r="E564" s="968"/>
      <c r="F564" s="972"/>
      <c r="G564" s="970"/>
      <c r="H564" s="967"/>
      <c r="I564" s="970"/>
      <c r="J564" s="967"/>
      <c r="K564" s="970"/>
      <c r="L564" s="967"/>
      <c r="M564" s="970"/>
      <c r="N564" s="967"/>
      <c r="O564" s="970"/>
      <c r="P564" s="974" t="s">
        <v>5700</v>
      </c>
      <c r="Q564" s="970"/>
      <c r="R564" s="967"/>
      <c r="S564" s="970"/>
      <c r="T564" s="967"/>
      <c r="U564" s="970"/>
      <c r="V564" s="967"/>
      <c r="W564" s="970"/>
      <c r="X564" s="1261"/>
      <c r="Y564" s="967"/>
      <c r="Z564" s="1032"/>
    </row>
    <row r="565" spans="1:26" ht="25.2" hidden="1" customHeight="1" outlineLevel="2">
      <c r="A565" s="1009">
        <v>44419</v>
      </c>
      <c r="B565" s="1163" t="s">
        <v>5698</v>
      </c>
      <c r="C565" s="955" t="s">
        <v>8694</v>
      </c>
      <c r="D565" s="966"/>
      <c r="E565" s="977" t="s">
        <v>5700</v>
      </c>
      <c r="F565" s="972"/>
      <c r="G565" s="970"/>
      <c r="H565" s="967"/>
      <c r="I565" s="970"/>
      <c r="J565" s="967"/>
      <c r="K565" s="970"/>
      <c r="L565" s="967"/>
      <c r="M565" s="970"/>
      <c r="N565" s="967"/>
      <c r="O565" s="970"/>
      <c r="P565" s="967"/>
      <c r="Q565" s="970"/>
      <c r="R565" s="967"/>
      <c r="S565" s="970"/>
      <c r="T565" s="967"/>
      <c r="U565" s="970"/>
      <c r="V565" s="967"/>
      <c r="W565" s="970"/>
      <c r="X565" s="1261"/>
      <c r="Y565" s="967"/>
      <c r="Z565" s="1032"/>
    </row>
    <row r="566" spans="1:26" ht="25.2" hidden="1" customHeight="1" outlineLevel="2">
      <c r="A566" s="1009">
        <v>44419</v>
      </c>
      <c r="B566" s="1163" t="s">
        <v>5698</v>
      </c>
      <c r="C566" s="1285" t="s">
        <v>8695</v>
      </c>
      <c r="D566" s="966"/>
      <c r="E566" s="968"/>
      <c r="F566" s="972"/>
      <c r="G566" s="970"/>
      <c r="H566" s="967"/>
      <c r="I566" s="970"/>
      <c r="J566" s="967"/>
      <c r="K566" s="970"/>
      <c r="L566" s="967"/>
      <c r="M566" s="970"/>
      <c r="N566" s="967"/>
      <c r="O566" s="973" t="s">
        <v>5700</v>
      </c>
      <c r="P566" s="967"/>
      <c r="Q566" s="970"/>
      <c r="R566" s="967"/>
      <c r="S566" s="970"/>
      <c r="T566" s="967"/>
      <c r="U566" s="970"/>
      <c r="V566" s="967"/>
      <c r="W566" s="970"/>
      <c r="X566" s="1261"/>
      <c r="Y566" s="967"/>
      <c r="Z566" s="1032" t="s">
        <v>8696</v>
      </c>
    </row>
    <row r="567" spans="1:26" ht="12.6" hidden="1" customHeight="1" outlineLevel="2">
      <c r="A567" s="1009">
        <v>44419</v>
      </c>
      <c r="B567" s="1163" t="s">
        <v>5698</v>
      </c>
      <c r="C567" s="955" t="s">
        <v>8697</v>
      </c>
      <c r="D567" s="966"/>
      <c r="E567" s="977" t="s">
        <v>5700</v>
      </c>
      <c r="F567" s="972"/>
      <c r="G567" s="970"/>
      <c r="H567" s="967"/>
      <c r="I567" s="970"/>
      <c r="J567" s="967"/>
      <c r="K567" s="970"/>
      <c r="L567" s="967"/>
      <c r="M567" s="970"/>
      <c r="N567" s="967"/>
      <c r="O567" s="970"/>
      <c r="P567" s="967"/>
      <c r="Q567" s="970"/>
      <c r="R567" s="967"/>
      <c r="S567" s="970"/>
      <c r="T567" s="974" t="s">
        <v>5700</v>
      </c>
      <c r="U567" s="970"/>
      <c r="V567" s="967"/>
      <c r="W567" s="970"/>
      <c r="X567" s="1261"/>
      <c r="Y567" s="967"/>
      <c r="Z567" s="1339" t="s">
        <v>8698</v>
      </c>
    </row>
    <row r="568" spans="1:26" ht="12.6" hidden="1" customHeight="1" outlineLevel="2">
      <c r="A568" s="1009">
        <v>44419</v>
      </c>
      <c r="B568" s="1163" t="s">
        <v>5698</v>
      </c>
      <c r="C568" s="955" t="s">
        <v>8699</v>
      </c>
      <c r="D568" s="966"/>
      <c r="E568" s="968"/>
      <c r="F568" s="969" t="s">
        <v>5700</v>
      </c>
      <c r="G568" s="970"/>
      <c r="H568" s="974" t="s">
        <v>5700</v>
      </c>
      <c r="I568" s="970"/>
      <c r="J568" s="967"/>
      <c r="K568" s="970"/>
      <c r="L568" s="967"/>
      <c r="M568" s="970"/>
      <c r="N568" s="967"/>
      <c r="O568" s="970"/>
      <c r="P568" s="967"/>
      <c r="Q568" s="970"/>
      <c r="R568" s="967"/>
      <c r="S568" s="970"/>
      <c r="T568" s="967"/>
      <c r="U568" s="970"/>
      <c r="V568" s="967"/>
      <c r="W568" s="970"/>
      <c r="X568" s="1261"/>
      <c r="Y568" s="967"/>
      <c r="Z568" s="1032"/>
    </row>
    <row r="569" spans="1:26" ht="12.6" hidden="1" customHeight="1" outlineLevel="2">
      <c r="A569" s="1009">
        <v>44419</v>
      </c>
      <c r="B569" s="1163" t="s">
        <v>5698</v>
      </c>
      <c r="C569" s="955" t="s">
        <v>8700</v>
      </c>
      <c r="D569" s="966"/>
      <c r="E569" s="977" t="s">
        <v>5700</v>
      </c>
      <c r="F569" s="972"/>
      <c r="G569" s="970"/>
      <c r="H569" s="967"/>
      <c r="I569" s="970"/>
      <c r="J569" s="967"/>
      <c r="K569" s="970"/>
      <c r="L569" s="967"/>
      <c r="M569" s="970"/>
      <c r="N569" s="967"/>
      <c r="O569" s="970"/>
      <c r="P569" s="967"/>
      <c r="Q569" s="970"/>
      <c r="R569" s="967"/>
      <c r="S569" s="970"/>
      <c r="T569" s="967"/>
      <c r="U569" s="970"/>
      <c r="V569" s="967"/>
      <c r="W569" s="970"/>
      <c r="X569" s="1261"/>
      <c r="Y569" s="967"/>
      <c r="Z569" s="1032"/>
    </row>
    <row r="570" spans="1:26" ht="25.2" hidden="1" customHeight="1" outlineLevel="2">
      <c r="A570" s="1009">
        <v>44419</v>
      </c>
      <c r="B570" s="1163" t="s">
        <v>5698</v>
      </c>
      <c r="C570" s="955" t="s">
        <v>8701</v>
      </c>
      <c r="D570" s="966"/>
      <c r="E570" s="977" t="s">
        <v>5700</v>
      </c>
      <c r="F570" s="972"/>
      <c r="G570" s="970"/>
      <c r="H570" s="967"/>
      <c r="I570" s="970"/>
      <c r="J570" s="967"/>
      <c r="K570" s="970"/>
      <c r="L570" s="967"/>
      <c r="M570" s="970"/>
      <c r="N570" s="967"/>
      <c r="O570" s="970"/>
      <c r="P570" s="967"/>
      <c r="Q570" s="970"/>
      <c r="R570" s="967"/>
      <c r="S570" s="970"/>
      <c r="T570" s="967"/>
      <c r="U570" s="970"/>
      <c r="V570" s="967"/>
      <c r="W570" s="970"/>
      <c r="X570" s="1261"/>
      <c r="Y570" s="967"/>
      <c r="Z570" s="1032"/>
    </row>
    <row r="571" spans="1:26" ht="12.6" hidden="1" customHeight="1" outlineLevel="2">
      <c r="A571" s="1009">
        <v>44419</v>
      </c>
      <c r="B571" s="1163" t="s">
        <v>5698</v>
      </c>
      <c r="C571" s="955" t="s">
        <v>8702</v>
      </c>
      <c r="D571" s="975" t="s">
        <v>5700</v>
      </c>
      <c r="E571" s="968"/>
      <c r="F571" s="969" t="s">
        <v>5700</v>
      </c>
      <c r="G571" s="970"/>
      <c r="H571" s="967"/>
      <c r="I571" s="970"/>
      <c r="J571" s="967"/>
      <c r="K571" s="970"/>
      <c r="L571" s="967"/>
      <c r="M571" s="970"/>
      <c r="N571" s="967"/>
      <c r="O571" s="970"/>
      <c r="P571" s="967"/>
      <c r="Q571" s="970"/>
      <c r="R571" s="967"/>
      <c r="S571" s="970"/>
      <c r="T571" s="967"/>
      <c r="U571" s="970"/>
      <c r="V571" s="967"/>
      <c r="W571" s="970"/>
      <c r="X571" s="1261"/>
      <c r="Y571" s="967"/>
      <c r="Z571" s="1032"/>
    </row>
    <row r="572" spans="1:26" ht="12.6" hidden="1" customHeight="1" outlineLevel="2">
      <c r="A572" s="1009">
        <v>44419</v>
      </c>
      <c r="B572" s="1163" t="s">
        <v>5698</v>
      </c>
      <c r="C572" s="955" t="s">
        <v>8703</v>
      </c>
      <c r="D572" s="975" t="s">
        <v>5700</v>
      </c>
      <c r="E572" s="977" t="s">
        <v>5700</v>
      </c>
      <c r="F572" s="972"/>
      <c r="G572" s="970"/>
      <c r="H572" s="967"/>
      <c r="I572" s="970"/>
      <c r="J572" s="967"/>
      <c r="K572" s="970"/>
      <c r="L572" s="967"/>
      <c r="M572" s="970"/>
      <c r="N572" s="967"/>
      <c r="O572" s="970"/>
      <c r="P572" s="967"/>
      <c r="Q572" s="970"/>
      <c r="R572" s="967"/>
      <c r="S572" s="970"/>
      <c r="T572" s="967"/>
      <c r="U572" s="970"/>
      <c r="V572" s="967"/>
      <c r="W572" s="970"/>
      <c r="X572" s="1261"/>
      <c r="Y572" s="967"/>
      <c r="Z572" s="1286" t="s">
        <v>8704</v>
      </c>
    </row>
    <row r="573" spans="1:26" ht="37.799999999999997" hidden="1" customHeight="1" outlineLevel="2">
      <c r="A573" s="1009">
        <v>44419</v>
      </c>
      <c r="B573" s="1163" t="s">
        <v>5706</v>
      </c>
      <c r="C573" s="1285" t="s">
        <v>8705</v>
      </c>
      <c r="D573" s="966"/>
      <c r="E573" s="968"/>
      <c r="F573" s="972"/>
      <c r="G573" s="970"/>
      <c r="H573" s="967"/>
      <c r="I573" s="970"/>
      <c r="J573" s="967"/>
      <c r="K573" s="970"/>
      <c r="L573" s="967"/>
      <c r="M573" s="970"/>
      <c r="N573" s="967"/>
      <c r="O573" s="970"/>
      <c r="P573" s="967"/>
      <c r="Q573" s="970"/>
      <c r="R573" s="967"/>
      <c r="S573" s="970"/>
      <c r="T573" s="967"/>
      <c r="U573" s="970"/>
      <c r="V573" s="967"/>
      <c r="W573" s="970"/>
      <c r="X573" s="1261"/>
      <c r="Y573" s="967"/>
      <c r="Z573" s="1032" t="s">
        <v>8706</v>
      </c>
    </row>
    <row r="574" spans="1:26" ht="12.6" hidden="1" customHeight="1" outlineLevel="2">
      <c r="A574" s="1009">
        <v>44419</v>
      </c>
      <c r="B574" s="1163" t="s">
        <v>5706</v>
      </c>
      <c r="C574" s="955" t="s">
        <v>8707</v>
      </c>
      <c r="D574" s="966"/>
      <c r="E574" s="977" t="s">
        <v>5700</v>
      </c>
      <c r="F574" s="972"/>
      <c r="G574" s="970"/>
      <c r="H574" s="967"/>
      <c r="I574" s="970"/>
      <c r="J574" s="967"/>
      <c r="K574" s="970"/>
      <c r="L574" s="967"/>
      <c r="M574" s="970"/>
      <c r="N574" s="967"/>
      <c r="O574" s="970"/>
      <c r="P574" s="967"/>
      <c r="Q574" s="970"/>
      <c r="R574" s="967"/>
      <c r="S574" s="970"/>
      <c r="T574" s="967"/>
      <c r="U574" s="970"/>
      <c r="V574" s="967"/>
      <c r="W574" s="970"/>
      <c r="X574" s="1261"/>
      <c r="Y574" s="967"/>
      <c r="Z574" s="1032"/>
    </row>
    <row r="575" spans="1:26" ht="12.6" hidden="1" customHeight="1" outlineLevel="2">
      <c r="A575" s="1009">
        <v>44419</v>
      </c>
      <c r="B575" s="1163" t="s">
        <v>5698</v>
      </c>
      <c r="C575" s="955" t="s">
        <v>8708</v>
      </c>
      <c r="D575" s="966"/>
      <c r="E575" s="968"/>
      <c r="F575" s="969" t="s">
        <v>5700</v>
      </c>
      <c r="G575" s="970"/>
      <c r="H575" s="967"/>
      <c r="I575" s="970"/>
      <c r="J575" s="974" t="s">
        <v>5700</v>
      </c>
      <c r="K575" s="970"/>
      <c r="L575" s="967"/>
      <c r="M575" s="970"/>
      <c r="N575" s="967"/>
      <c r="O575" s="970"/>
      <c r="P575" s="967"/>
      <c r="Q575" s="970"/>
      <c r="R575" s="967"/>
      <c r="S575" s="970"/>
      <c r="T575" s="967"/>
      <c r="U575" s="970"/>
      <c r="V575" s="967"/>
      <c r="W575" s="970"/>
      <c r="X575" s="1261"/>
      <c r="Y575" s="967"/>
      <c r="Z575" s="1032"/>
    </row>
    <row r="576" spans="1:26" ht="12.6" hidden="1" customHeight="1" outlineLevel="2">
      <c r="A576" s="1009">
        <v>44419</v>
      </c>
      <c r="B576" s="1163" t="s">
        <v>5698</v>
      </c>
      <c r="C576" s="955" t="s">
        <v>8709</v>
      </c>
      <c r="D576" s="966"/>
      <c r="E576" s="968"/>
      <c r="F576" s="969" t="s">
        <v>5700</v>
      </c>
      <c r="G576" s="970"/>
      <c r="H576" s="967"/>
      <c r="I576" s="970"/>
      <c r="J576" s="967"/>
      <c r="K576" s="970"/>
      <c r="L576" s="967"/>
      <c r="M576" s="970"/>
      <c r="N576" s="967"/>
      <c r="O576" s="970"/>
      <c r="P576" s="967"/>
      <c r="Q576" s="970"/>
      <c r="R576" s="967"/>
      <c r="S576" s="970"/>
      <c r="T576" s="967"/>
      <c r="U576" s="970"/>
      <c r="V576" s="967"/>
      <c r="W576" s="970"/>
      <c r="X576" s="1261"/>
      <c r="Y576" s="967"/>
      <c r="Z576" s="1032"/>
    </row>
    <row r="577" spans="1:26" ht="12.6" hidden="1" customHeight="1" outlineLevel="2">
      <c r="A577" s="1009">
        <v>44419</v>
      </c>
      <c r="B577" s="1163" t="s">
        <v>5698</v>
      </c>
      <c r="C577" s="955" t="s">
        <v>8710</v>
      </c>
      <c r="D577" s="966"/>
      <c r="E577" s="968"/>
      <c r="F577" s="972"/>
      <c r="G577" s="970"/>
      <c r="H577" s="967"/>
      <c r="I577" s="970"/>
      <c r="J577" s="967"/>
      <c r="K577" s="970"/>
      <c r="L577" s="967"/>
      <c r="M577" s="970"/>
      <c r="N577" s="967"/>
      <c r="O577" s="970"/>
      <c r="P577" s="967"/>
      <c r="Q577" s="970"/>
      <c r="R577" s="974" t="s">
        <v>5700</v>
      </c>
      <c r="S577" s="970"/>
      <c r="T577" s="967"/>
      <c r="U577" s="970"/>
      <c r="V577" s="967"/>
      <c r="W577" s="970"/>
      <c r="X577" s="1261"/>
      <c r="Y577" s="967"/>
      <c r="Z577" s="1032"/>
    </row>
    <row r="578" spans="1:26" ht="12.6" hidden="1" customHeight="1" outlineLevel="2">
      <c r="A578" s="1009">
        <v>44419</v>
      </c>
      <c r="B578" s="1163" t="s">
        <v>5698</v>
      </c>
      <c r="C578" s="955" t="s">
        <v>8711</v>
      </c>
      <c r="D578" s="966"/>
      <c r="E578" s="977" t="s">
        <v>5700</v>
      </c>
      <c r="F578" s="972"/>
      <c r="G578" s="970"/>
      <c r="H578" s="967"/>
      <c r="I578" s="970"/>
      <c r="J578" s="967"/>
      <c r="K578" s="970"/>
      <c r="L578" s="967"/>
      <c r="M578" s="970"/>
      <c r="N578" s="967"/>
      <c r="O578" s="970"/>
      <c r="P578" s="967"/>
      <c r="Q578" s="970"/>
      <c r="R578" s="967"/>
      <c r="S578" s="970"/>
      <c r="T578" s="967"/>
      <c r="U578" s="970"/>
      <c r="V578" s="967"/>
      <c r="W578" s="970"/>
      <c r="X578" s="1261"/>
      <c r="Y578" s="967"/>
      <c r="Z578" s="1032"/>
    </row>
    <row r="579" spans="1:26" ht="25.2" hidden="1" customHeight="1" outlineLevel="2">
      <c r="A579" s="1009">
        <v>44419</v>
      </c>
      <c r="B579" s="1163" t="s">
        <v>5698</v>
      </c>
      <c r="C579" s="955" t="s">
        <v>8712</v>
      </c>
      <c r="D579" s="966"/>
      <c r="E579" s="977" t="s">
        <v>5700</v>
      </c>
      <c r="F579" s="972"/>
      <c r="G579" s="970"/>
      <c r="H579" s="967"/>
      <c r="I579" s="970"/>
      <c r="J579" s="967"/>
      <c r="K579" s="970"/>
      <c r="L579" s="967"/>
      <c r="M579" s="970"/>
      <c r="N579" s="967"/>
      <c r="O579" s="970"/>
      <c r="P579" s="967"/>
      <c r="Q579" s="970"/>
      <c r="R579" s="967"/>
      <c r="S579" s="970"/>
      <c r="T579" s="967"/>
      <c r="U579" s="970"/>
      <c r="V579" s="967"/>
      <c r="W579" s="970"/>
      <c r="X579" s="1261"/>
      <c r="Y579" s="967"/>
      <c r="Z579" s="1032"/>
    </row>
    <row r="580" spans="1:26" ht="12.6" hidden="1" customHeight="1" outlineLevel="2">
      <c r="A580" s="1009">
        <v>44419</v>
      </c>
      <c r="B580" s="1163" t="s">
        <v>5698</v>
      </c>
      <c r="C580" s="955" t="s">
        <v>8713</v>
      </c>
      <c r="D580" s="975" t="s">
        <v>5700</v>
      </c>
      <c r="E580" s="968"/>
      <c r="F580" s="972"/>
      <c r="G580" s="970"/>
      <c r="H580" s="974" t="s">
        <v>5700</v>
      </c>
      <c r="I580" s="970"/>
      <c r="J580" s="967"/>
      <c r="K580" s="970"/>
      <c r="L580" s="967"/>
      <c r="M580" s="970"/>
      <c r="N580" s="967"/>
      <c r="O580" s="970"/>
      <c r="P580" s="967"/>
      <c r="Q580" s="970"/>
      <c r="R580" s="967"/>
      <c r="S580" s="970"/>
      <c r="T580" s="967"/>
      <c r="U580" s="970"/>
      <c r="V580" s="967"/>
      <c r="W580" s="970"/>
      <c r="X580" s="1261"/>
      <c r="Y580" s="967"/>
      <c r="Z580" s="1032"/>
    </row>
    <row r="581" spans="1:26" ht="12.6" hidden="1" customHeight="1" outlineLevel="2">
      <c r="A581" s="1009">
        <v>44419</v>
      </c>
      <c r="B581" s="1163" t="s">
        <v>5706</v>
      </c>
      <c r="C581" s="955" t="s">
        <v>8714</v>
      </c>
      <c r="D581" s="966"/>
      <c r="E581" s="968"/>
      <c r="F581" s="972"/>
      <c r="G581" s="970"/>
      <c r="H581" s="967"/>
      <c r="I581" s="970"/>
      <c r="J581" s="967"/>
      <c r="K581" s="970"/>
      <c r="L581" s="967"/>
      <c r="M581" s="970"/>
      <c r="N581" s="967"/>
      <c r="O581" s="970"/>
      <c r="P581" s="967"/>
      <c r="Q581" s="970"/>
      <c r="R581" s="967"/>
      <c r="S581" s="970"/>
      <c r="T581" s="967"/>
      <c r="U581" s="970"/>
      <c r="V581" s="967"/>
      <c r="W581" s="970"/>
      <c r="X581" s="1261"/>
      <c r="Y581" s="967"/>
      <c r="Z581" s="1032"/>
    </row>
    <row r="582" spans="1:26" ht="12.6" hidden="1" customHeight="1" outlineLevel="2">
      <c r="A582" s="1009">
        <v>44419</v>
      </c>
      <c r="B582" s="1163" t="s">
        <v>5698</v>
      </c>
      <c r="C582" s="955" t="s">
        <v>8715</v>
      </c>
      <c r="D582" s="966"/>
      <c r="E582" s="968"/>
      <c r="F582" s="972"/>
      <c r="G582" s="970"/>
      <c r="H582" s="967"/>
      <c r="I582" s="970"/>
      <c r="J582" s="967"/>
      <c r="K582" s="970"/>
      <c r="L582" s="967"/>
      <c r="M582" s="970"/>
      <c r="N582" s="967"/>
      <c r="O582" s="970"/>
      <c r="P582" s="967"/>
      <c r="Q582" s="970"/>
      <c r="R582" s="967"/>
      <c r="S582" s="970"/>
      <c r="T582" s="967"/>
      <c r="U582" s="970"/>
      <c r="V582" s="967"/>
      <c r="W582" s="970"/>
      <c r="X582" s="1261"/>
      <c r="Y582" s="967"/>
      <c r="Z582" s="1339" t="s">
        <v>8698</v>
      </c>
    </row>
    <row r="583" spans="1:26" ht="25.2" hidden="1" customHeight="1" outlineLevel="2">
      <c r="A583" s="1009">
        <v>44419</v>
      </c>
      <c r="B583" s="1163" t="s">
        <v>5698</v>
      </c>
      <c r="C583" s="955" t="s">
        <v>8716</v>
      </c>
      <c r="D583" s="966"/>
      <c r="E583" s="968"/>
      <c r="F583" s="972"/>
      <c r="G583" s="970"/>
      <c r="H583" s="967"/>
      <c r="I583" s="970"/>
      <c r="J583" s="967"/>
      <c r="K583" s="970"/>
      <c r="L583" s="967"/>
      <c r="M583" s="970"/>
      <c r="N583" s="967"/>
      <c r="O583" s="970"/>
      <c r="P583" s="967"/>
      <c r="Q583" s="970"/>
      <c r="R583" s="974" t="s">
        <v>5700</v>
      </c>
      <c r="S583" s="970"/>
      <c r="T583" s="967"/>
      <c r="U583" s="970"/>
      <c r="V583" s="967"/>
      <c r="W583" s="970"/>
      <c r="X583" s="1261"/>
      <c r="Y583" s="967"/>
      <c r="Z583" s="1032"/>
    </row>
    <row r="584" spans="1:26" ht="12.6" hidden="1" customHeight="1" outlineLevel="2">
      <c r="A584" s="1009">
        <v>44419</v>
      </c>
      <c r="B584" s="1163" t="s">
        <v>5698</v>
      </c>
      <c r="C584" s="955" t="s">
        <v>8717</v>
      </c>
      <c r="D584" s="966"/>
      <c r="E584" s="968"/>
      <c r="F584" s="972"/>
      <c r="G584" s="970"/>
      <c r="H584" s="974" t="s">
        <v>5700</v>
      </c>
      <c r="I584" s="970"/>
      <c r="J584" s="967"/>
      <c r="K584" s="970"/>
      <c r="L584" s="967"/>
      <c r="M584" s="970"/>
      <c r="N584" s="967"/>
      <c r="O584" s="970"/>
      <c r="P584" s="967"/>
      <c r="Q584" s="970"/>
      <c r="R584" s="967"/>
      <c r="S584" s="970"/>
      <c r="T584" s="967"/>
      <c r="U584" s="970"/>
      <c r="V584" s="967"/>
      <c r="W584" s="970"/>
      <c r="X584" s="1261"/>
      <c r="Y584" s="967"/>
      <c r="Z584" s="1032"/>
    </row>
    <row r="585" spans="1:26" ht="12.6" hidden="1" customHeight="1" outlineLevel="2">
      <c r="A585" s="1009">
        <v>44419</v>
      </c>
      <c r="B585" s="1163" t="s">
        <v>5698</v>
      </c>
      <c r="C585" s="955" t="s">
        <v>8718</v>
      </c>
      <c r="D585" s="966"/>
      <c r="E585" s="968"/>
      <c r="F585" s="972"/>
      <c r="G585" s="970"/>
      <c r="H585" s="967"/>
      <c r="I585" s="970"/>
      <c r="J585" s="967"/>
      <c r="K585" s="970"/>
      <c r="L585" s="967"/>
      <c r="M585" s="970"/>
      <c r="N585" s="974" t="s">
        <v>5700</v>
      </c>
      <c r="O585" s="970"/>
      <c r="P585" s="967"/>
      <c r="Q585" s="970"/>
      <c r="R585" s="967"/>
      <c r="S585" s="970"/>
      <c r="T585" s="967"/>
      <c r="U585" s="970"/>
      <c r="V585" s="967"/>
      <c r="W585" s="970"/>
      <c r="X585" s="1261"/>
      <c r="Y585" s="967"/>
      <c r="Z585" s="1032"/>
    </row>
    <row r="586" spans="1:26" ht="25.2" hidden="1" customHeight="1" outlineLevel="2">
      <c r="A586" s="1009">
        <v>44419</v>
      </c>
      <c r="B586" s="1163" t="s">
        <v>5698</v>
      </c>
      <c r="C586" s="955" t="s">
        <v>8719</v>
      </c>
      <c r="D586" s="966"/>
      <c r="E586" s="968"/>
      <c r="F586" s="969" t="s">
        <v>5700</v>
      </c>
      <c r="G586" s="970"/>
      <c r="H586" s="967"/>
      <c r="I586" s="970"/>
      <c r="J586" s="967"/>
      <c r="K586" s="970"/>
      <c r="L586" s="967"/>
      <c r="M586" s="970"/>
      <c r="N586" s="967"/>
      <c r="O586" s="973" t="s">
        <v>5700</v>
      </c>
      <c r="P586" s="967"/>
      <c r="Q586" s="970"/>
      <c r="R586" s="967"/>
      <c r="S586" s="970"/>
      <c r="T586" s="967"/>
      <c r="U586" s="970"/>
      <c r="V586" s="967"/>
      <c r="W586" s="970"/>
      <c r="X586" s="1261"/>
      <c r="Y586" s="967"/>
      <c r="Z586" s="1032"/>
    </row>
    <row r="587" spans="1:26" ht="12.6" hidden="1" customHeight="1" outlineLevel="2">
      <c r="A587" s="1009">
        <v>44419</v>
      </c>
      <c r="B587" s="1163" t="s">
        <v>5698</v>
      </c>
      <c r="C587" s="955" t="s">
        <v>8720</v>
      </c>
      <c r="D587" s="966"/>
      <c r="E587" s="968"/>
      <c r="F587" s="972"/>
      <c r="G587" s="970"/>
      <c r="H587" s="967"/>
      <c r="I587" s="970"/>
      <c r="J587" s="967"/>
      <c r="K587" s="970"/>
      <c r="L587" s="967"/>
      <c r="M587" s="970"/>
      <c r="N587" s="967"/>
      <c r="O587" s="970"/>
      <c r="P587" s="967"/>
      <c r="Q587" s="970"/>
      <c r="R587" s="967"/>
      <c r="S587" s="970"/>
      <c r="T587" s="967"/>
      <c r="U587" s="970"/>
      <c r="V587" s="974" t="s">
        <v>5700</v>
      </c>
      <c r="W587" s="970"/>
      <c r="X587" s="1261"/>
      <c r="Y587" s="967"/>
      <c r="Z587" s="1032"/>
    </row>
    <row r="588" spans="1:26" ht="25.2" hidden="1" customHeight="1" outlineLevel="2">
      <c r="A588" s="1009">
        <v>44419</v>
      </c>
      <c r="B588" s="1163" t="s">
        <v>5698</v>
      </c>
      <c r="C588" s="955" t="s">
        <v>8721</v>
      </c>
      <c r="D588" s="966"/>
      <c r="E588" s="968"/>
      <c r="F588" s="972"/>
      <c r="G588" s="970"/>
      <c r="H588" s="967"/>
      <c r="I588" s="970"/>
      <c r="J588" s="967"/>
      <c r="K588" s="970"/>
      <c r="L588" s="967"/>
      <c r="M588" s="970"/>
      <c r="N588" s="967"/>
      <c r="O588" s="970"/>
      <c r="P588" s="967"/>
      <c r="Q588" s="970"/>
      <c r="R588" s="974" t="s">
        <v>5700</v>
      </c>
      <c r="S588" s="970"/>
      <c r="T588" s="967"/>
      <c r="U588" s="970"/>
      <c r="V588" s="967"/>
      <c r="W588" s="970"/>
      <c r="X588" s="1261"/>
      <c r="Y588" s="967"/>
      <c r="Z588" s="1032"/>
    </row>
    <row r="589" spans="1:26" ht="12.6" hidden="1" customHeight="1" outlineLevel="2">
      <c r="A589" s="1009">
        <v>44419</v>
      </c>
      <c r="B589" s="1163" t="s">
        <v>5698</v>
      </c>
      <c r="C589" s="955" t="s">
        <v>8722</v>
      </c>
      <c r="D589" s="966"/>
      <c r="E589" s="968"/>
      <c r="F589" s="972"/>
      <c r="G589" s="970"/>
      <c r="H589" s="967"/>
      <c r="I589" s="970"/>
      <c r="J589" s="967"/>
      <c r="K589" s="970"/>
      <c r="L589" s="967"/>
      <c r="M589" s="970"/>
      <c r="N589" s="967"/>
      <c r="O589" s="970"/>
      <c r="P589" s="967"/>
      <c r="Q589" s="970"/>
      <c r="R589" s="967"/>
      <c r="S589" s="970"/>
      <c r="T589" s="967"/>
      <c r="U589" s="970"/>
      <c r="V589" s="967"/>
      <c r="W589" s="970"/>
      <c r="X589" s="1261"/>
      <c r="Y589" s="967"/>
      <c r="Z589" s="1032"/>
    </row>
    <row r="590" spans="1:26" ht="12.6" hidden="1" customHeight="1" outlineLevel="2">
      <c r="A590" s="1009">
        <v>44419</v>
      </c>
      <c r="B590" s="1163" t="s">
        <v>5698</v>
      </c>
      <c r="C590" s="955" t="s">
        <v>8723</v>
      </c>
      <c r="D590" s="966"/>
      <c r="E590" s="977" t="s">
        <v>5700</v>
      </c>
      <c r="F590" s="972"/>
      <c r="G590" s="970"/>
      <c r="H590" s="967"/>
      <c r="I590" s="970"/>
      <c r="J590" s="967"/>
      <c r="K590" s="970"/>
      <c r="L590" s="967"/>
      <c r="M590" s="970"/>
      <c r="N590" s="967"/>
      <c r="O590" s="970"/>
      <c r="P590" s="967"/>
      <c r="Q590" s="970"/>
      <c r="R590" s="967"/>
      <c r="S590" s="970"/>
      <c r="T590" s="967"/>
      <c r="U590" s="970"/>
      <c r="V590" s="967"/>
      <c r="W590" s="970"/>
      <c r="X590" s="1261"/>
      <c r="Y590" s="967"/>
      <c r="Z590" s="1032"/>
    </row>
    <row r="591" spans="1:26" ht="12.6" hidden="1" customHeight="1" outlineLevel="1">
      <c r="A591" s="964">
        <v>44420</v>
      </c>
      <c r="B591" s="1163" t="s">
        <v>5698</v>
      </c>
      <c r="C591" s="955" t="s">
        <v>8724</v>
      </c>
      <c r="D591" s="966"/>
      <c r="E591" s="968"/>
      <c r="F591" s="969" t="s">
        <v>5700</v>
      </c>
      <c r="G591" s="970"/>
      <c r="H591" s="967"/>
      <c r="I591" s="970"/>
      <c r="J591" s="967"/>
      <c r="K591" s="970"/>
      <c r="L591" s="967"/>
      <c r="M591" s="970"/>
      <c r="N591" s="967"/>
      <c r="O591" s="970"/>
      <c r="P591" s="967"/>
      <c r="Q591" s="970"/>
      <c r="R591" s="967"/>
      <c r="S591" s="970"/>
      <c r="T591" s="967"/>
      <c r="U591" s="970"/>
      <c r="V591" s="967"/>
      <c r="W591" s="970"/>
      <c r="X591" s="1261"/>
      <c r="Y591" s="967"/>
      <c r="Z591" s="1032"/>
    </row>
    <row r="592" spans="1:26" ht="12.6" hidden="1" customHeight="1" outlineLevel="2">
      <c r="A592" s="964">
        <v>44420</v>
      </c>
      <c r="B592" s="1163" t="s">
        <v>5698</v>
      </c>
      <c r="C592" s="955" t="s">
        <v>8725</v>
      </c>
      <c r="D592" s="966"/>
      <c r="E592" s="977" t="s">
        <v>5700</v>
      </c>
      <c r="F592" s="972"/>
      <c r="G592" s="970"/>
      <c r="H592" s="967"/>
      <c r="I592" s="970"/>
      <c r="J592" s="967"/>
      <c r="K592" s="970"/>
      <c r="L592" s="967"/>
      <c r="M592" s="970"/>
      <c r="N592" s="967"/>
      <c r="O592" s="970"/>
      <c r="P592" s="967"/>
      <c r="Q592" s="970"/>
      <c r="R592" s="967"/>
      <c r="S592" s="970"/>
      <c r="T592" s="967"/>
      <c r="U592" s="970"/>
      <c r="V592" s="967"/>
      <c r="W592" s="970"/>
      <c r="X592" s="1261"/>
      <c r="Y592" s="967"/>
      <c r="Z592" s="1032"/>
    </row>
    <row r="593" spans="1:26" ht="12.6" hidden="1" customHeight="1" outlineLevel="2">
      <c r="A593" s="964">
        <v>44420</v>
      </c>
      <c r="B593" s="1163" t="s">
        <v>8726</v>
      </c>
      <c r="C593" s="955" t="s">
        <v>8727</v>
      </c>
      <c r="D593" s="966"/>
      <c r="E593" s="977" t="s">
        <v>5700</v>
      </c>
      <c r="F593" s="972"/>
      <c r="G593" s="970"/>
      <c r="H593" s="967"/>
      <c r="I593" s="970"/>
      <c r="J593" s="967"/>
      <c r="K593" s="970"/>
      <c r="L593" s="967"/>
      <c r="M593" s="970"/>
      <c r="N593" s="967"/>
      <c r="O593" s="970"/>
      <c r="P593" s="967"/>
      <c r="Q593" s="970"/>
      <c r="R593" s="967"/>
      <c r="S593" s="970"/>
      <c r="T593" s="967"/>
      <c r="U593" s="970"/>
      <c r="V593" s="967"/>
      <c r="W593" s="970"/>
      <c r="X593" s="1261"/>
      <c r="Y593" s="967"/>
      <c r="Z593" s="1032"/>
    </row>
    <row r="594" spans="1:26" ht="12.6" hidden="1" customHeight="1" outlineLevel="2">
      <c r="A594" s="964">
        <v>44420</v>
      </c>
      <c r="B594" s="1163" t="s">
        <v>5807</v>
      </c>
      <c r="C594" s="1025" t="s">
        <v>8728</v>
      </c>
      <c r="D594" s="975" t="s">
        <v>5700</v>
      </c>
      <c r="E594" s="968"/>
      <c r="F594" s="972"/>
      <c r="G594" s="970"/>
      <c r="H594" s="967"/>
      <c r="I594" s="970"/>
      <c r="J594" s="967"/>
      <c r="K594" s="970"/>
      <c r="L594" s="967"/>
      <c r="M594" s="970"/>
      <c r="N594" s="967"/>
      <c r="O594" s="970"/>
      <c r="P594" s="967"/>
      <c r="Q594" s="970"/>
      <c r="R594" s="967"/>
      <c r="S594" s="970"/>
      <c r="T594" s="967"/>
      <c r="U594" s="970"/>
      <c r="V594" s="967"/>
      <c r="W594" s="970"/>
      <c r="X594" s="1261"/>
      <c r="Y594" s="967"/>
      <c r="Z594" s="1032"/>
    </row>
    <row r="595" spans="1:26" ht="12.6" hidden="1" customHeight="1" outlineLevel="2">
      <c r="A595" s="964">
        <v>44420</v>
      </c>
      <c r="B595" s="1163" t="s">
        <v>5698</v>
      </c>
      <c r="C595" s="955" t="s">
        <v>8729</v>
      </c>
      <c r="D595" s="966"/>
      <c r="E595" s="968"/>
      <c r="F595" s="969" t="s">
        <v>5700</v>
      </c>
      <c r="G595" s="970"/>
      <c r="H595" s="967"/>
      <c r="I595" s="970"/>
      <c r="J595" s="967"/>
      <c r="K595" s="970"/>
      <c r="L595" s="967"/>
      <c r="M595" s="970"/>
      <c r="N595" s="967"/>
      <c r="O595" s="970"/>
      <c r="P595" s="967"/>
      <c r="Q595" s="970"/>
      <c r="R595" s="967"/>
      <c r="S595" s="970"/>
      <c r="T595" s="967"/>
      <c r="U595" s="970"/>
      <c r="V595" s="967"/>
      <c r="W595" s="970"/>
      <c r="X595" s="1261"/>
      <c r="Y595" s="967"/>
      <c r="Z595" s="1032"/>
    </row>
    <row r="596" spans="1:26" ht="25.2" hidden="1" customHeight="1" outlineLevel="2">
      <c r="A596" s="964">
        <v>44420</v>
      </c>
      <c r="B596" s="1163" t="s">
        <v>8730</v>
      </c>
      <c r="C596" s="955" t="s">
        <v>8731</v>
      </c>
      <c r="D596" s="966"/>
      <c r="E596" s="968"/>
      <c r="F596" s="969" t="s">
        <v>5700</v>
      </c>
      <c r="G596" s="970"/>
      <c r="H596" s="967"/>
      <c r="I596" s="970"/>
      <c r="J596" s="967"/>
      <c r="K596" s="970"/>
      <c r="L596" s="967"/>
      <c r="M596" s="970"/>
      <c r="N596" s="967"/>
      <c r="O596" s="973" t="s">
        <v>5700</v>
      </c>
      <c r="P596" s="967"/>
      <c r="Q596" s="970"/>
      <c r="R596" s="967"/>
      <c r="S596" s="970"/>
      <c r="T596" s="967"/>
      <c r="U596" s="970"/>
      <c r="V596" s="967"/>
      <c r="W596" s="970"/>
      <c r="X596" s="1261"/>
      <c r="Y596" s="967"/>
      <c r="Z596" s="1032"/>
    </row>
    <row r="597" spans="1:26" ht="12.6" hidden="1" customHeight="1" outlineLevel="2">
      <c r="A597" s="964">
        <v>44420</v>
      </c>
      <c r="B597" s="1163" t="s">
        <v>5698</v>
      </c>
      <c r="C597" s="955" t="s">
        <v>8732</v>
      </c>
      <c r="D597" s="966"/>
      <c r="E597" s="968"/>
      <c r="F597" s="972"/>
      <c r="G597" s="970"/>
      <c r="H597" s="967"/>
      <c r="I597" s="970"/>
      <c r="J597" s="967"/>
      <c r="K597" s="970"/>
      <c r="L597" s="967"/>
      <c r="M597" s="970"/>
      <c r="N597" s="967"/>
      <c r="O597" s="970"/>
      <c r="P597" s="967"/>
      <c r="Q597" s="973" t="s">
        <v>5700</v>
      </c>
      <c r="R597" s="967"/>
      <c r="S597" s="970"/>
      <c r="T597" s="967"/>
      <c r="U597" s="970"/>
      <c r="V597" s="967"/>
      <c r="W597" s="970"/>
      <c r="X597" s="1261"/>
      <c r="Y597" s="967"/>
      <c r="Z597" s="1032"/>
    </row>
    <row r="598" spans="1:26" ht="12.6" hidden="1" customHeight="1" outlineLevel="2">
      <c r="A598" s="964">
        <v>44420</v>
      </c>
      <c r="B598" s="1163" t="s">
        <v>5706</v>
      </c>
      <c r="C598" s="955" t="s">
        <v>8733</v>
      </c>
      <c r="D598" s="966"/>
      <c r="E598" s="968"/>
      <c r="F598" s="972"/>
      <c r="G598" s="970"/>
      <c r="H598" s="967"/>
      <c r="I598" s="970"/>
      <c r="J598" s="967"/>
      <c r="K598" s="970"/>
      <c r="L598" s="967"/>
      <c r="M598" s="970"/>
      <c r="N598" s="967"/>
      <c r="O598" s="970"/>
      <c r="P598" s="967"/>
      <c r="Q598" s="970"/>
      <c r="R598" s="967"/>
      <c r="S598" s="970"/>
      <c r="T598" s="974" t="s">
        <v>5700</v>
      </c>
      <c r="U598" s="970"/>
      <c r="V598" s="967"/>
      <c r="W598" s="970"/>
      <c r="X598" s="1261"/>
      <c r="Y598" s="967"/>
      <c r="Z598" s="1032"/>
    </row>
    <row r="599" spans="1:26" ht="12.6" hidden="1" customHeight="1" outlineLevel="2">
      <c r="A599" s="964">
        <v>44420</v>
      </c>
      <c r="B599" s="1163" t="s">
        <v>5745</v>
      </c>
      <c r="C599" s="955" t="s">
        <v>8734</v>
      </c>
      <c r="D599" s="966"/>
      <c r="E599" s="968"/>
      <c r="F599" s="972"/>
      <c r="G599" s="970"/>
      <c r="H599" s="967"/>
      <c r="I599" s="970"/>
      <c r="J599" s="967"/>
      <c r="K599" s="970"/>
      <c r="L599" s="967"/>
      <c r="M599" s="970"/>
      <c r="N599" s="967"/>
      <c r="O599" s="970"/>
      <c r="P599" s="967"/>
      <c r="Q599" s="973" t="s">
        <v>5700</v>
      </c>
      <c r="R599" s="967"/>
      <c r="S599" s="970"/>
      <c r="T599" s="967"/>
      <c r="U599" s="970"/>
      <c r="V599" s="967"/>
      <c r="W599" s="970"/>
      <c r="X599" s="1261"/>
      <c r="Y599" s="967"/>
      <c r="Z599" s="1032"/>
    </row>
    <row r="600" spans="1:26" ht="25.2" hidden="1" customHeight="1" outlineLevel="2">
      <c r="A600" s="964">
        <v>44420</v>
      </c>
      <c r="B600" s="1163" t="s">
        <v>5698</v>
      </c>
      <c r="C600" s="955" t="s">
        <v>8735</v>
      </c>
      <c r="D600" s="966"/>
      <c r="E600" s="968"/>
      <c r="F600" s="972"/>
      <c r="G600" s="970"/>
      <c r="H600" s="967"/>
      <c r="I600" s="970"/>
      <c r="J600" s="967"/>
      <c r="K600" s="970"/>
      <c r="L600" s="974" t="s">
        <v>5700</v>
      </c>
      <c r="M600" s="970"/>
      <c r="N600" s="967"/>
      <c r="O600" s="970"/>
      <c r="P600" s="967"/>
      <c r="Q600" s="970"/>
      <c r="R600" s="967"/>
      <c r="S600" s="970"/>
      <c r="T600" s="967"/>
      <c r="U600" s="970"/>
      <c r="V600" s="967"/>
      <c r="W600" s="970"/>
      <c r="X600" s="1261"/>
      <c r="Y600" s="967"/>
      <c r="Z600" s="1032"/>
    </row>
    <row r="601" spans="1:26" ht="12.6" hidden="1" customHeight="1" outlineLevel="2">
      <c r="A601" s="964">
        <v>44420</v>
      </c>
      <c r="B601" s="1163" t="s">
        <v>5698</v>
      </c>
      <c r="C601" s="955" t="s">
        <v>8736</v>
      </c>
      <c r="D601" s="975" t="s">
        <v>5700</v>
      </c>
      <c r="E601" s="968"/>
      <c r="F601" s="972"/>
      <c r="G601" s="970"/>
      <c r="H601" s="967"/>
      <c r="I601" s="970"/>
      <c r="J601" s="967"/>
      <c r="K601" s="970"/>
      <c r="L601" s="967"/>
      <c r="M601" s="970"/>
      <c r="N601" s="967"/>
      <c r="O601" s="973" t="s">
        <v>5700</v>
      </c>
      <c r="P601" s="967"/>
      <c r="Q601" s="970"/>
      <c r="R601" s="967"/>
      <c r="S601" s="970"/>
      <c r="T601" s="967"/>
      <c r="U601" s="970"/>
      <c r="V601" s="967"/>
      <c r="W601" s="970"/>
      <c r="X601" s="1261"/>
      <c r="Y601" s="967"/>
      <c r="Z601" s="1032"/>
    </row>
    <row r="602" spans="1:26" ht="12.6" hidden="1" customHeight="1" outlineLevel="2">
      <c r="A602" s="964">
        <v>44420</v>
      </c>
      <c r="B602" s="1163" t="s">
        <v>5698</v>
      </c>
      <c r="C602" s="955" t="s">
        <v>8737</v>
      </c>
      <c r="D602" s="966"/>
      <c r="E602" s="968"/>
      <c r="F602" s="969" t="s">
        <v>5700</v>
      </c>
      <c r="G602" s="970"/>
      <c r="H602" s="967"/>
      <c r="I602" s="970"/>
      <c r="J602" s="967"/>
      <c r="K602" s="970"/>
      <c r="L602" s="967"/>
      <c r="M602" s="970"/>
      <c r="N602" s="967"/>
      <c r="O602" s="970"/>
      <c r="P602" s="967"/>
      <c r="Q602" s="970"/>
      <c r="R602" s="967"/>
      <c r="S602" s="970"/>
      <c r="T602" s="967"/>
      <c r="U602" s="970"/>
      <c r="V602" s="967"/>
      <c r="W602" s="970"/>
      <c r="X602" s="1261"/>
      <c r="Y602" s="967"/>
      <c r="Z602" s="1032"/>
    </row>
    <row r="603" spans="1:26" ht="25.2" hidden="1" customHeight="1" outlineLevel="2">
      <c r="A603" s="964">
        <v>44420</v>
      </c>
      <c r="B603" s="1163" t="s">
        <v>5698</v>
      </c>
      <c r="C603" s="955" t="s">
        <v>8738</v>
      </c>
      <c r="D603" s="966"/>
      <c r="E603" s="968"/>
      <c r="F603" s="972"/>
      <c r="G603" s="970"/>
      <c r="H603" s="967"/>
      <c r="I603" s="970"/>
      <c r="J603" s="967"/>
      <c r="K603" s="973" t="s">
        <v>5700</v>
      </c>
      <c r="L603" s="967"/>
      <c r="M603" s="970"/>
      <c r="N603" s="967"/>
      <c r="O603" s="970"/>
      <c r="P603" s="967"/>
      <c r="Q603" s="970"/>
      <c r="R603" s="967"/>
      <c r="S603" s="970"/>
      <c r="T603" s="967"/>
      <c r="U603" s="970"/>
      <c r="V603" s="967"/>
      <c r="W603" s="970"/>
      <c r="X603" s="1261"/>
      <c r="Y603" s="967"/>
      <c r="Z603" s="1032"/>
    </row>
    <row r="604" spans="1:26" ht="12.6" hidden="1" customHeight="1" outlineLevel="1">
      <c r="A604" s="999">
        <v>44421</v>
      </c>
      <c r="B604" s="1163" t="s">
        <v>5698</v>
      </c>
      <c r="C604" s="955" t="s">
        <v>8739</v>
      </c>
      <c r="D604" s="966"/>
      <c r="E604" s="977" t="s">
        <v>5700</v>
      </c>
      <c r="F604" s="972"/>
      <c r="G604" s="970"/>
      <c r="H604" s="967"/>
      <c r="I604" s="970"/>
      <c r="J604" s="967"/>
      <c r="K604" s="970"/>
      <c r="L604" s="967"/>
      <c r="M604" s="970"/>
      <c r="N604" s="967"/>
      <c r="O604" s="970"/>
      <c r="P604" s="967"/>
      <c r="Q604" s="970"/>
      <c r="R604" s="967"/>
      <c r="S604" s="970"/>
      <c r="T604" s="967"/>
      <c r="U604" s="970"/>
      <c r="V604" s="967"/>
      <c r="W604" s="970"/>
      <c r="X604" s="1261"/>
      <c r="Y604" s="967"/>
      <c r="Z604" s="1032" t="s">
        <v>8698</v>
      </c>
    </row>
    <row r="605" spans="1:26" ht="12.6" hidden="1" customHeight="1" outlineLevel="2">
      <c r="A605" s="999">
        <v>44421</v>
      </c>
      <c r="B605" s="1163" t="s">
        <v>5706</v>
      </c>
      <c r="C605" s="955" t="s">
        <v>8740</v>
      </c>
      <c r="D605" s="975" t="s">
        <v>5700</v>
      </c>
      <c r="E605" s="968"/>
      <c r="F605" s="972"/>
      <c r="G605" s="970"/>
      <c r="H605" s="967"/>
      <c r="I605" s="970"/>
      <c r="J605" s="967"/>
      <c r="K605" s="970"/>
      <c r="L605" s="967"/>
      <c r="M605" s="970"/>
      <c r="N605" s="967"/>
      <c r="O605" s="970"/>
      <c r="P605" s="967"/>
      <c r="Q605" s="970"/>
      <c r="R605" s="967"/>
      <c r="S605" s="970"/>
      <c r="T605" s="967"/>
      <c r="U605" s="970"/>
      <c r="V605" s="967"/>
      <c r="W605" s="970"/>
      <c r="X605" s="1261"/>
      <c r="Y605" s="967"/>
      <c r="Z605" s="1032"/>
    </row>
    <row r="606" spans="1:26" ht="12.6" hidden="1" customHeight="1" outlineLevel="2">
      <c r="A606" s="999">
        <v>44421</v>
      </c>
      <c r="B606" s="1163" t="s">
        <v>5698</v>
      </c>
      <c r="C606" s="955" t="s">
        <v>8741</v>
      </c>
      <c r="D606" s="966"/>
      <c r="E606" s="968"/>
      <c r="F606" s="972"/>
      <c r="G606" s="970"/>
      <c r="H606" s="967"/>
      <c r="I606" s="970"/>
      <c r="J606" s="967"/>
      <c r="K606" s="970"/>
      <c r="L606" s="967"/>
      <c r="M606" s="970"/>
      <c r="N606" s="967"/>
      <c r="O606" s="970"/>
      <c r="P606" s="967"/>
      <c r="Q606" s="970"/>
      <c r="R606" s="967"/>
      <c r="S606" s="970"/>
      <c r="T606" s="974" t="s">
        <v>5700</v>
      </c>
      <c r="U606" s="970"/>
      <c r="V606" s="967"/>
      <c r="W606" s="970"/>
      <c r="X606" s="1261"/>
      <c r="Y606" s="967"/>
      <c r="Z606" s="1032"/>
    </row>
    <row r="607" spans="1:26" ht="12.6" hidden="1" customHeight="1" outlineLevel="2">
      <c r="A607" s="999">
        <v>44421</v>
      </c>
      <c r="B607" s="1163" t="s">
        <v>5698</v>
      </c>
      <c r="C607" s="955" t="s">
        <v>8742</v>
      </c>
      <c r="D607" s="966"/>
      <c r="E607" s="968"/>
      <c r="F607" s="972"/>
      <c r="G607" s="970"/>
      <c r="H607" s="967"/>
      <c r="I607" s="970"/>
      <c r="J607" s="967"/>
      <c r="K607" s="970"/>
      <c r="L607" s="967"/>
      <c r="M607" s="970"/>
      <c r="N607" s="967"/>
      <c r="O607" s="970"/>
      <c r="P607" s="967"/>
      <c r="Q607" s="970"/>
      <c r="R607" s="974" t="s">
        <v>5700</v>
      </c>
      <c r="S607" s="970"/>
      <c r="T607" s="967"/>
      <c r="U607" s="970"/>
      <c r="V607" s="967"/>
      <c r="W607" s="970"/>
      <c r="X607" s="1261"/>
      <c r="Y607" s="967"/>
      <c r="Z607" s="1032"/>
    </row>
    <row r="608" spans="1:26" ht="12.6" hidden="1" customHeight="1" outlineLevel="2">
      <c r="A608" s="999">
        <v>44421</v>
      </c>
      <c r="B608" s="1163" t="s">
        <v>5698</v>
      </c>
      <c r="C608" s="955" t="s">
        <v>8743</v>
      </c>
      <c r="D608" s="966"/>
      <c r="E608" s="968"/>
      <c r="F608" s="972"/>
      <c r="G608" s="970"/>
      <c r="H608" s="967"/>
      <c r="I608" s="970"/>
      <c r="J608" s="967"/>
      <c r="K608" s="970"/>
      <c r="L608" s="967"/>
      <c r="M608" s="970"/>
      <c r="N608" s="967"/>
      <c r="O608" s="970"/>
      <c r="P608" s="967"/>
      <c r="Q608" s="970"/>
      <c r="R608" s="967"/>
      <c r="S608" s="970"/>
      <c r="T608" s="967"/>
      <c r="U608" s="970"/>
      <c r="V608" s="967"/>
      <c r="W608" s="970"/>
      <c r="X608" s="1261"/>
      <c r="Y608" s="967"/>
      <c r="Z608" s="1032"/>
    </row>
    <row r="609" spans="1:26" ht="12.6" hidden="1" customHeight="1" outlineLevel="2">
      <c r="A609" s="999">
        <v>44421</v>
      </c>
      <c r="B609" s="1163" t="s">
        <v>5706</v>
      </c>
      <c r="C609" s="955" t="s">
        <v>8744</v>
      </c>
      <c r="D609" s="966"/>
      <c r="E609" s="968"/>
      <c r="F609" s="972"/>
      <c r="G609" s="970"/>
      <c r="H609" s="967"/>
      <c r="I609" s="970"/>
      <c r="J609" s="967"/>
      <c r="K609" s="970"/>
      <c r="L609" s="967"/>
      <c r="M609" s="970"/>
      <c r="N609" s="967"/>
      <c r="O609" s="970"/>
      <c r="P609" s="967"/>
      <c r="Q609" s="970"/>
      <c r="R609" s="967"/>
      <c r="S609" s="970"/>
      <c r="T609" s="974" t="s">
        <v>5700</v>
      </c>
      <c r="U609" s="970"/>
      <c r="V609" s="967"/>
      <c r="W609" s="970"/>
      <c r="X609" s="1261"/>
      <c r="Y609" s="967"/>
      <c r="Z609" s="1032"/>
    </row>
    <row r="610" spans="1:26" ht="12.6" hidden="1" customHeight="1" outlineLevel="2">
      <c r="A610" s="999">
        <v>44421</v>
      </c>
      <c r="B610" s="1163" t="s">
        <v>5706</v>
      </c>
      <c r="C610" s="955" t="s">
        <v>8745</v>
      </c>
      <c r="D610" s="966"/>
      <c r="E610" s="968"/>
      <c r="F610" s="972"/>
      <c r="G610" s="970"/>
      <c r="H610" s="967"/>
      <c r="I610" s="970"/>
      <c r="J610" s="967"/>
      <c r="K610" s="970"/>
      <c r="L610" s="967"/>
      <c r="M610" s="970"/>
      <c r="N610" s="967"/>
      <c r="O610" s="970"/>
      <c r="P610" s="974" t="s">
        <v>5700</v>
      </c>
      <c r="Q610" s="970"/>
      <c r="R610" s="967"/>
      <c r="S610" s="970"/>
      <c r="T610" s="967"/>
      <c r="U610" s="970"/>
      <c r="V610" s="967"/>
      <c r="W610" s="970"/>
      <c r="X610" s="1261"/>
      <c r="Y610" s="967"/>
      <c r="Z610" s="1032"/>
    </row>
    <row r="611" spans="1:26" ht="12.6" hidden="1" customHeight="1" outlineLevel="2">
      <c r="A611" s="999">
        <v>44421</v>
      </c>
      <c r="B611" s="1163" t="s">
        <v>5698</v>
      </c>
      <c r="C611" s="955" t="s">
        <v>8746</v>
      </c>
      <c r="D611" s="975" t="s">
        <v>5700</v>
      </c>
      <c r="E611" s="968"/>
      <c r="F611" s="972"/>
      <c r="G611" s="970"/>
      <c r="H611" s="967"/>
      <c r="I611" s="970"/>
      <c r="J611" s="967"/>
      <c r="K611" s="970"/>
      <c r="L611" s="967"/>
      <c r="M611" s="970"/>
      <c r="N611" s="974"/>
      <c r="O611" s="973" t="s">
        <v>5700</v>
      </c>
      <c r="P611" s="967"/>
      <c r="Q611" s="970"/>
      <c r="R611" s="967"/>
      <c r="S611" s="970"/>
      <c r="T611" s="967"/>
      <c r="U611" s="970"/>
      <c r="V611" s="967"/>
      <c r="W611" s="970"/>
      <c r="X611" s="1261"/>
      <c r="Y611" s="967"/>
      <c r="Z611" s="1032"/>
    </row>
    <row r="612" spans="1:26" ht="12.6" hidden="1" customHeight="1" outlineLevel="2">
      <c r="A612" s="999">
        <v>44421</v>
      </c>
      <c r="B612" s="1163" t="s">
        <v>5698</v>
      </c>
      <c r="C612" s="955" t="s">
        <v>8747</v>
      </c>
      <c r="D612" s="966"/>
      <c r="E612" s="968"/>
      <c r="F612" s="969" t="s">
        <v>5700</v>
      </c>
      <c r="G612" s="970"/>
      <c r="H612" s="967"/>
      <c r="I612" s="970"/>
      <c r="J612" s="967"/>
      <c r="K612" s="970"/>
      <c r="L612" s="967"/>
      <c r="M612" s="970"/>
      <c r="N612" s="967"/>
      <c r="O612" s="970"/>
      <c r="P612" s="967"/>
      <c r="Q612" s="970"/>
      <c r="R612" s="967"/>
      <c r="S612" s="970"/>
      <c r="T612" s="967"/>
      <c r="U612" s="970"/>
      <c r="V612" s="967"/>
      <c r="W612" s="970"/>
      <c r="X612" s="1261"/>
      <c r="Y612" s="967"/>
      <c r="Z612" s="1032"/>
    </row>
    <row r="613" spans="1:26" ht="12.6" hidden="1" customHeight="1" outlineLevel="2">
      <c r="A613" s="999">
        <v>44421</v>
      </c>
      <c r="B613" s="1163" t="s">
        <v>5739</v>
      </c>
      <c r="C613" s="955" t="s">
        <v>8748</v>
      </c>
      <c r="D613" s="966"/>
      <c r="E613" s="968"/>
      <c r="F613" s="972"/>
      <c r="G613" s="973" t="s">
        <v>5700</v>
      </c>
      <c r="H613" s="967"/>
      <c r="I613" s="970"/>
      <c r="J613" s="967"/>
      <c r="K613" s="970"/>
      <c r="L613" s="967"/>
      <c r="M613" s="970"/>
      <c r="N613" s="967"/>
      <c r="O613" s="970"/>
      <c r="P613" s="967"/>
      <c r="Q613" s="970"/>
      <c r="R613" s="967"/>
      <c r="S613" s="970"/>
      <c r="T613" s="967"/>
      <c r="U613" s="970"/>
      <c r="V613" s="967"/>
      <c r="W613" s="970"/>
      <c r="X613" s="1261"/>
      <c r="Y613" s="967"/>
      <c r="Z613" s="1032"/>
    </row>
    <row r="614" spans="1:26" ht="12.6" hidden="1" customHeight="1" outlineLevel="2">
      <c r="A614" s="999">
        <v>44421</v>
      </c>
      <c r="B614" s="1163" t="s">
        <v>5698</v>
      </c>
      <c r="C614" s="955" t="s">
        <v>8749</v>
      </c>
      <c r="D614" s="966"/>
      <c r="E614" s="968"/>
      <c r="F614" s="972"/>
      <c r="G614" s="970"/>
      <c r="H614" s="967"/>
      <c r="I614" s="970"/>
      <c r="J614" s="974" t="s">
        <v>5700</v>
      </c>
      <c r="K614" s="970"/>
      <c r="L614" s="967"/>
      <c r="M614" s="970"/>
      <c r="N614" s="967"/>
      <c r="O614" s="970"/>
      <c r="P614" s="967"/>
      <c r="Q614" s="973" t="s">
        <v>5700</v>
      </c>
      <c r="R614" s="967"/>
      <c r="S614" s="970"/>
      <c r="T614" s="967"/>
      <c r="U614" s="970"/>
      <c r="V614" s="967"/>
      <c r="W614" s="970"/>
      <c r="X614" s="1261"/>
      <c r="Y614" s="967"/>
      <c r="Z614" s="1032"/>
    </row>
    <row r="615" spans="1:26" ht="12.6" hidden="1" customHeight="1" outlineLevel="2">
      <c r="A615" s="999">
        <v>44421</v>
      </c>
      <c r="B615" s="1163" t="s">
        <v>5698</v>
      </c>
      <c r="C615" s="955" t="s">
        <v>8750</v>
      </c>
      <c r="D615" s="966"/>
      <c r="E615" s="968"/>
      <c r="F615" s="972"/>
      <c r="G615" s="970"/>
      <c r="H615" s="967"/>
      <c r="I615" s="970"/>
      <c r="J615" s="974" t="s">
        <v>5700</v>
      </c>
      <c r="K615" s="970"/>
      <c r="L615" s="967"/>
      <c r="M615" s="970"/>
      <c r="N615" s="967"/>
      <c r="O615" s="973" t="s">
        <v>5700</v>
      </c>
      <c r="P615" s="967"/>
      <c r="Q615" s="970"/>
      <c r="R615" s="967"/>
      <c r="S615" s="970"/>
      <c r="T615" s="967"/>
      <c r="U615" s="970"/>
      <c r="V615" s="967"/>
      <c r="W615" s="970"/>
      <c r="X615" s="1261"/>
      <c r="Y615" s="967"/>
      <c r="Z615" s="1032"/>
    </row>
    <row r="616" spans="1:26" ht="12.6" hidden="1" customHeight="1" outlineLevel="2">
      <c r="A616" s="999">
        <v>44421</v>
      </c>
      <c r="B616" s="1163" t="s">
        <v>5698</v>
      </c>
      <c r="C616" s="955" t="s">
        <v>8751</v>
      </c>
      <c r="D616" s="966"/>
      <c r="E616" s="968"/>
      <c r="F616" s="969" t="s">
        <v>5700</v>
      </c>
      <c r="G616" s="970"/>
      <c r="H616" s="967"/>
      <c r="I616" s="970"/>
      <c r="J616" s="967"/>
      <c r="K616" s="970"/>
      <c r="L616" s="967"/>
      <c r="M616" s="970"/>
      <c r="N616" s="967"/>
      <c r="O616" s="970"/>
      <c r="P616" s="967"/>
      <c r="Q616" s="970"/>
      <c r="R616" s="967"/>
      <c r="S616" s="970"/>
      <c r="T616" s="967"/>
      <c r="U616" s="970"/>
      <c r="V616" s="967"/>
      <c r="W616" s="970"/>
      <c r="X616" s="1261"/>
      <c r="Y616" s="967"/>
      <c r="Z616" s="1032"/>
    </row>
    <row r="617" spans="1:26" ht="12.6" hidden="1" customHeight="1" outlineLevel="2">
      <c r="A617" s="982">
        <v>44421</v>
      </c>
      <c r="B617" s="1163" t="s">
        <v>8752</v>
      </c>
      <c r="C617" s="955" t="s">
        <v>8753</v>
      </c>
      <c r="D617" s="966"/>
      <c r="E617" s="977" t="s">
        <v>5700</v>
      </c>
      <c r="F617" s="972"/>
      <c r="G617" s="970"/>
      <c r="H617" s="967"/>
      <c r="I617" s="970"/>
      <c r="J617" s="967"/>
      <c r="K617" s="970"/>
      <c r="L617" s="967"/>
      <c r="M617" s="970"/>
      <c r="N617" s="967"/>
      <c r="O617" s="970"/>
      <c r="P617" s="967"/>
      <c r="Q617" s="970"/>
      <c r="R617" s="967"/>
      <c r="S617" s="970"/>
      <c r="T617" s="967"/>
      <c r="U617" s="970"/>
      <c r="V617" s="967"/>
      <c r="W617" s="970"/>
      <c r="X617" s="1261"/>
      <c r="Y617" s="967"/>
      <c r="Z617" s="1032"/>
    </row>
    <row r="618" spans="1:26" ht="12.6" hidden="1" customHeight="1" outlineLevel="2">
      <c r="A618" s="999">
        <v>44421</v>
      </c>
      <c r="B618" s="1163" t="s">
        <v>5698</v>
      </c>
      <c r="C618" s="955" t="s">
        <v>8754</v>
      </c>
      <c r="D618" s="966"/>
      <c r="E618" s="977" t="s">
        <v>5700</v>
      </c>
      <c r="F618" s="972"/>
      <c r="G618" s="970"/>
      <c r="H618" s="967"/>
      <c r="I618" s="970"/>
      <c r="J618" s="974" t="s">
        <v>5700</v>
      </c>
      <c r="K618" s="973" t="s">
        <v>5700</v>
      </c>
      <c r="L618" s="967"/>
      <c r="M618" s="970"/>
      <c r="N618" s="967"/>
      <c r="O618" s="970"/>
      <c r="P618" s="967"/>
      <c r="Q618" s="970"/>
      <c r="R618" s="967"/>
      <c r="S618" s="970"/>
      <c r="T618" s="967"/>
      <c r="U618" s="970"/>
      <c r="V618" s="967"/>
      <c r="W618" s="970"/>
      <c r="X618" s="1261"/>
      <c r="Y618" s="967"/>
      <c r="Z618" s="1032"/>
    </row>
    <row r="619" spans="1:26" ht="12.6" hidden="1" customHeight="1" outlineLevel="2">
      <c r="A619" s="999">
        <v>44421</v>
      </c>
      <c r="B619" s="1163" t="s">
        <v>5698</v>
      </c>
      <c r="C619" s="955" t="s">
        <v>8755</v>
      </c>
      <c r="D619" s="966"/>
      <c r="E619" s="968"/>
      <c r="F619" s="972"/>
      <c r="G619" s="970"/>
      <c r="H619" s="967"/>
      <c r="I619" s="970"/>
      <c r="J619" s="967"/>
      <c r="K619" s="970"/>
      <c r="L619" s="967"/>
      <c r="M619" s="970"/>
      <c r="N619" s="967"/>
      <c r="O619" s="970"/>
      <c r="P619" s="967"/>
      <c r="Q619" s="970"/>
      <c r="R619" s="967"/>
      <c r="S619" s="970"/>
      <c r="T619" s="967"/>
      <c r="U619" s="970"/>
      <c r="V619" s="974" t="s">
        <v>5700</v>
      </c>
      <c r="W619" s="970"/>
      <c r="X619" s="1261"/>
      <c r="Y619" s="967"/>
      <c r="Z619" s="1032"/>
    </row>
    <row r="620" spans="1:26" ht="12.6" hidden="1" customHeight="1" outlineLevel="2">
      <c r="A620" s="999">
        <v>44421</v>
      </c>
      <c r="B620" s="1163" t="s">
        <v>5698</v>
      </c>
      <c r="C620" s="955" t="s">
        <v>8756</v>
      </c>
      <c r="D620" s="966"/>
      <c r="E620" s="968"/>
      <c r="F620" s="972"/>
      <c r="G620" s="970"/>
      <c r="H620" s="967"/>
      <c r="I620" s="970"/>
      <c r="J620" s="967"/>
      <c r="K620" s="970"/>
      <c r="L620" s="967"/>
      <c r="M620" s="970"/>
      <c r="N620" s="967"/>
      <c r="O620" s="970"/>
      <c r="P620" s="967"/>
      <c r="Q620" s="970"/>
      <c r="R620" s="967"/>
      <c r="S620" s="970"/>
      <c r="T620" s="967"/>
      <c r="U620" s="970"/>
      <c r="V620" s="967"/>
      <c r="W620" s="970"/>
      <c r="X620" s="1261"/>
      <c r="Y620" s="967"/>
      <c r="Z620" s="1032" t="s">
        <v>8696</v>
      </c>
    </row>
    <row r="621" spans="1:26" ht="12.6" hidden="1" customHeight="1" outlineLevel="2">
      <c r="A621" s="999">
        <v>44421</v>
      </c>
      <c r="B621" s="1163" t="s">
        <v>5698</v>
      </c>
      <c r="C621" s="955" t="s">
        <v>8757</v>
      </c>
      <c r="D621" s="966"/>
      <c r="E621" s="968"/>
      <c r="F621" s="972"/>
      <c r="G621" s="970"/>
      <c r="H621" s="967"/>
      <c r="I621" s="970"/>
      <c r="J621" s="967"/>
      <c r="K621" s="970"/>
      <c r="L621" s="967"/>
      <c r="M621" s="970"/>
      <c r="N621" s="967"/>
      <c r="O621" s="970"/>
      <c r="P621" s="967"/>
      <c r="Q621" s="970"/>
      <c r="R621" s="967"/>
      <c r="S621" s="970"/>
      <c r="T621" s="974" t="s">
        <v>5700</v>
      </c>
      <c r="U621" s="970"/>
      <c r="V621" s="967"/>
      <c r="W621" s="970"/>
      <c r="X621" s="1261"/>
      <c r="Y621" s="967"/>
      <c r="Z621" s="1032" t="s">
        <v>8696</v>
      </c>
    </row>
    <row r="622" spans="1:26" ht="12.6" hidden="1" customHeight="1" outlineLevel="2">
      <c r="A622" s="999">
        <v>44421</v>
      </c>
      <c r="B622" s="1163" t="s">
        <v>8758</v>
      </c>
      <c r="C622" s="955" t="s">
        <v>8759</v>
      </c>
      <c r="D622" s="966"/>
      <c r="E622" s="968"/>
      <c r="F622" s="972"/>
      <c r="G622" s="970"/>
      <c r="H622" s="974" t="s">
        <v>5700</v>
      </c>
      <c r="I622" s="970"/>
      <c r="J622" s="967"/>
      <c r="K622" s="970"/>
      <c r="L622" s="967"/>
      <c r="M622" s="970"/>
      <c r="N622" s="967"/>
      <c r="O622" s="970"/>
      <c r="P622" s="967"/>
      <c r="Q622" s="970"/>
      <c r="R622" s="967"/>
      <c r="S622" s="970"/>
      <c r="T622" s="974"/>
      <c r="U622" s="970"/>
      <c r="V622" s="967"/>
      <c r="W622" s="970"/>
      <c r="X622" s="1261"/>
      <c r="Y622" s="967"/>
      <c r="Z622" s="1032"/>
    </row>
    <row r="623" spans="1:26" ht="12.6" hidden="1" customHeight="1" outlineLevel="2">
      <c r="A623" s="982">
        <v>44421</v>
      </c>
      <c r="B623" s="1163" t="s">
        <v>5698</v>
      </c>
      <c r="C623" s="955" t="s">
        <v>8760</v>
      </c>
      <c r="D623" s="975" t="s">
        <v>2368</v>
      </c>
      <c r="E623" s="968"/>
      <c r="F623" s="972"/>
      <c r="G623" s="970"/>
      <c r="H623" s="967"/>
      <c r="I623" s="970"/>
      <c r="J623" s="967"/>
      <c r="K623" s="970"/>
      <c r="L623" s="967"/>
      <c r="M623" s="970"/>
      <c r="N623" s="967"/>
      <c r="O623" s="970"/>
      <c r="P623" s="967"/>
      <c r="Q623" s="970"/>
      <c r="R623" s="967"/>
      <c r="S623" s="970"/>
      <c r="T623" s="967"/>
      <c r="U623" s="970"/>
      <c r="V623" s="967"/>
      <c r="W623" s="970"/>
      <c r="X623" s="1261"/>
      <c r="Y623" s="967"/>
      <c r="Z623" s="1032"/>
    </row>
    <row r="624" spans="1:26" ht="12.6" hidden="1" customHeight="1" outlineLevel="1">
      <c r="A624" s="987">
        <v>44424</v>
      </c>
      <c r="B624" s="1163" t="s">
        <v>5698</v>
      </c>
      <c r="C624" s="955" t="s">
        <v>8761</v>
      </c>
      <c r="D624" s="966"/>
      <c r="E624" s="968"/>
      <c r="F624" s="972"/>
      <c r="G624" s="970"/>
      <c r="H624" s="974" t="s">
        <v>5700</v>
      </c>
      <c r="I624" s="973" t="s">
        <v>5700</v>
      </c>
      <c r="J624" s="967"/>
      <c r="K624" s="970"/>
      <c r="L624" s="967"/>
      <c r="M624" s="970"/>
      <c r="N624" s="967"/>
      <c r="O624" s="970"/>
      <c r="P624" s="967"/>
      <c r="Q624" s="970"/>
      <c r="R624" s="967"/>
      <c r="S624" s="970"/>
      <c r="T624" s="967"/>
      <c r="U624" s="970"/>
      <c r="V624" s="967"/>
      <c r="W624" s="970"/>
      <c r="X624" s="1261"/>
      <c r="Y624" s="967"/>
      <c r="Z624" s="1032"/>
    </row>
    <row r="625" spans="1:24" ht="12.6" hidden="1" customHeight="1" outlineLevel="2">
      <c r="A625" s="987">
        <v>44424</v>
      </c>
      <c r="B625" s="1163" t="s">
        <v>5698</v>
      </c>
      <c r="C625" s="955" t="s">
        <v>8762</v>
      </c>
      <c r="D625" s="966"/>
      <c r="E625" s="968"/>
      <c r="F625" s="972"/>
      <c r="G625" s="970"/>
      <c r="H625" s="967"/>
      <c r="I625" s="970"/>
      <c r="J625" s="967"/>
      <c r="K625" s="973" t="s">
        <v>5700</v>
      </c>
      <c r="L625" s="967"/>
      <c r="M625" s="970"/>
      <c r="N625" s="967"/>
      <c r="O625" s="970"/>
      <c r="P625" s="967"/>
      <c r="Q625" s="970"/>
      <c r="R625" s="967"/>
      <c r="S625" s="970"/>
      <c r="T625" s="967"/>
      <c r="U625" s="970"/>
      <c r="V625" s="967"/>
      <c r="W625" s="970"/>
      <c r="X625" s="1261"/>
    </row>
    <row r="626" spans="1:24" ht="12.6" hidden="1" customHeight="1" outlineLevel="2">
      <c r="A626" s="987">
        <v>44424</v>
      </c>
      <c r="B626" s="1163" t="s">
        <v>5723</v>
      </c>
      <c r="C626" s="955" t="s">
        <v>8763</v>
      </c>
      <c r="D626" s="966"/>
      <c r="E626" s="968"/>
      <c r="F626" s="972"/>
      <c r="G626" s="970"/>
      <c r="H626" s="967"/>
      <c r="I626" s="970"/>
      <c r="J626" s="967"/>
      <c r="K626" s="970"/>
      <c r="L626" s="967"/>
      <c r="M626" s="970"/>
      <c r="N626" s="967"/>
      <c r="O626" s="970"/>
      <c r="P626" s="967"/>
      <c r="Q626" s="970"/>
      <c r="R626" s="967"/>
      <c r="S626" s="973" t="s">
        <v>5700</v>
      </c>
      <c r="T626" s="967"/>
      <c r="U626" s="970"/>
      <c r="V626" s="967"/>
      <c r="W626" s="970"/>
      <c r="X626" s="1261"/>
    </row>
    <row r="627" spans="1:24" ht="12.6" hidden="1" customHeight="1" outlineLevel="2">
      <c r="A627" s="987">
        <v>44424</v>
      </c>
      <c r="B627" s="1163" t="s">
        <v>5698</v>
      </c>
      <c r="C627" s="955" t="s">
        <v>8764</v>
      </c>
      <c r="D627" s="966"/>
      <c r="E627" s="968"/>
      <c r="F627" s="969" t="s">
        <v>5700</v>
      </c>
      <c r="G627" s="970"/>
      <c r="H627" s="967"/>
      <c r="I627" s="970"/>
      <c r="J627" s="967"/>
      <c r="K627" s="970"/>
      <c r="L627" s="967"/>
      <c r="M627" s="970"/>
      <c r="N627" s="967"/>
      <c r="O627" s="970"/>
      <c r="P627" s="967"/>
      <c r="Q627" s="970"/>
      <c r="R627" s="967"/>
      <c r="S627" s="970"/>
      <c r="T627" s="967"/>
      <c r="U627" s="970"/>
      <c r="V627" s="967"/>
      <c r="W627" s="970"/>
      <c r="X627" s="1261"/>
    </row>
    <row r="628" spans="1:24" ht="25.2" hidden="1" customHeight="1" outlineLevel="2">
      <c r="A628" s="987">
        <v>44424</v>
      </c>
      <c r="B628" s="1163" t="s">
        <v>5698</v>
      </c>
      <c r="C628" s="955" t="s">
        <v>8765</v>
      </c>
      <c r="D628" s="975" t="s">
        <v>5700</v>
      </c>
      <c r="E628" s="968"/>
      <c r="F628" s="972"/>
      <c r="G628" s="970"/>
      <c r="H628" s="967"/>
      <c r="I628" s="970"/>
      <c r="J628" s="967"/>
      <c r="K628" s="970"/>
      <c r="L628" s="967"/>
      <c r="M628" s="970"/>
      <c r="N628" s="967"/>
      <c r="O628" s="970"/>
      <c r="P628" s="967"/>
      <c r="Q628" s="970"/>
      <c r="R628" s="967"/>
      <c r="S628" s="970"/>
      <c r="T628" s="967"/>
      <c r="U628" s="970"/>
      <c r="V628" s="967"/>
      <c r="W628" s="970"/>
      <c r="X628" s="1261"/>
    </row>
    <row r="629" spans="1:24" ht="12.6" hidden="1" customHeight="1" outlineLevel="2">
      <c r="A629" s="987">
        <v>44424</v>
      </c>
      <c r="B629" s="1163" t="s">
        <v>5698</v>
      </c>
      <c r="C629" s="955" t="s">
        <v>8766</v>
      </c>
      <c r="D629" s="966"/>
      <c r="E629" s="968"/>
      <c r="F629" s="972"/>
      <c r="G629" s="970"/>
      <c r="H629" s="967"/>
      <c r="I629" s="970"/>
      <c r="J629" s="967"/>
      <c r="K629" s="970"/>
      <c r="L629" s="967"/>
      <c r="M629" s="970"/>
      <c r="N629" s="967"/>
      <c r="O629" s="970"/>
      <c r="P629" s="967"/>
      <c r="Q629" s="970"/>
      <c r="R629" s="967"/>
      <c r="S629" s="970"/>
      <c r="T629" s="967"/>
      <c r="U629" s="973" t="s">
        <v>5700</v>
      </c>
      <c r="V629" s="967"/>
      <c r="W629" s="970"/>
      <c r="X629" s="1261"/>
    </row>
    <row r="630" spans="1:24" ht="12.6" hidden="1" customHeight="1" outlineLevel="2">
      <c r="A630" s="987">
        <v>44424</v>
      </c>
      <c r="B630" s="1163" t="s">
        <v>5698</v>
      </c>
      <c r="C630" s="955" t="s">
        <v>8767</v>
      </c>
      <c r="D630" s="966"/>
      <c r="E630" s="968"/>
      <c r="F630" s="969" t="s">
        <v>5700</v>
      </c>
      <c r="G630" s="970"/>
      <c r="H630" s="967"/>
      <c r="I630" s="970"/>
      <c r="J630" s="967"/>
      <c r="K630" s="970"/>
      <c r="L630" s="967"/>
      <c r="M630" s="970"/>
      <c r="N630" s="967"/>
      <c r="O630" s="970"/>
      <c r="P630" s="967"/>
      <c r="Q630" s="970"/>
      <c r="R630" s="967"/>
      <c r="S630" s="970"/>
      <c r="T630" s="967"/>
      <c r="U630" s="970"/>
      <c r="V630" s="967"/>
      <c r="W630" s="970"/>
      <c r="X630" s="1261"/>
    </row>
    <row r="631" spans="1:24" ht="12.6" hidden="1" customHeight="1" outlineLevel="2">
      <c r="A631" s="987">
        <v>44424</v>
      </c>
      <c r="B631" s="1163" t="s">
        <v>5739</v>
      </c>
      <c r="C631" s="955" t="s">
        <v>8768</v>
      </c>
      <c r="D631" s="966"/>
      <c r="E631" s="968"/>
      <c r="F631" s="972"/>
      <c r="G631" s="970"/>
      <c r="H631" s="967"/>
      <c r="I631" s="970"/>
      <c r="J631" s="974" t="s">
        <v>5700</v>
      </c>
      <c r="K631" s="970"/>
      <c r="L631" s="967"/>
      <c r="M631" s="970"/>
      <c r="N631" s="967"/>
      <c r="O631" s="970"/>
      <c r="P631" s="967"/>
      <c r="Q631" s="973" t="s">
        <v>5700</v>
      </c>
      <c r="R631" s="967"/>
      <c r="S631" s="970"/>
      <c r="T631" s="967"/>
      <c r="U631" s="970"/>
      <c r="V631" s="967"/>
      <c r="W631" s="970"/>
      <c r="X631" s="1261"/>
    </row>
    <row r="632" spans="1:24" ht="12.6" hidden="1" customHeight="1" outlineLevel="2">
      <c r="A632" s="987">
        <v>44424</v>
      </c>
      <c r="B632" s="1163" t="s">
        <v>5698</v>
      </c>
      <c r="C632" s="955" t="s">
        <v>8769</v>
      </c>
      <c r="D632" s="966"/>
      <c r="E632" s="968"/>
      <c r="F632" s="972"/>
      <c r="G632" s="970"/>
      <c r="H632" s="967"/>
      <c r="I632" s="970"/>
      <c r="J632" s="967"/>
      <c r="K632" s="970"/>
      <c r="L632" s="967"/>
      <c r="M632" s="970"/>
      <c r="N632" s="967"/>
      <c r="O632" s="970"/>
      <c r="P632" s="967"/>
      <c r="Q632" s="970"/>
      <c r="R632" s="967"/>
      <c r="S632" s="970"/>
      <c r="T632" s="967"/>
      <c r="U632" s="970"/>
      <c r="V632" s="967"/>
      <c r="W632" s="970"/>
      <c r="X632" s="1261"/>
    </row>
    <row r="633" spans="1:24" ht="12.6" hidden="1" customHeight="1" outlineLevel="2">
      <c r="A633" s="987">
        <v>44424</v>
      </c>
      <c r="B633" s="1163" t="s">
        <v>5698</v>
      </c>
      <c r="C633" s="955" t="s">
        <v>8770</v>
      </c>
      <c r="D633" s="966"/>
      <c r="E633" s="968"/>
      <c r="F633" s="972"/>
      <c r="G633" s="970"/>
      <c r="H633" s="967"/>
      <c r="I633" s="970"/>
      <c r="J633" s="967"/>
      <c r="K633" s="970"/>
      <c r="L633" s="967"/>
      <c r="M633" s="970"/>
      <c r="N633" s="967"/>
      <c r="O633" s="970"/>
      <c r="P633" s="967"/>
      <c r="Q633" s="970"/>
      <c r="R633" s="967"/>
      <c r="S633" s="970"/>
      <c r="T633" s="967"/>
      <c r="U633" s="970"/>
      <c r="V633" s="967"/>
      <c r="W633" s="970"/>
      <c r="X633" s="1261"/>
    </row>
    <row r="634" spans="1:24" ht="12.6" hidden="1" customHeight="1" outlineLevel="2">
      <c r="A634" s="987">
        <v>44424</v>
      </c>
      <c r="B634" s="1163" t="s">
        <v>5698</v>
      </c>
      <c r="C634" s="955" t="s">
        <v>8771</v>
      </c>
      <c r="D634" s="966"/>
      <c r="E634" s="968"/>
      <c r="F634" s="972"/>
      <c r="G634" s="970"/>
      <c r="H634" s="967"/>
      <c r="I634" s="970"/>
      <c r="J634" s="967"/>
      <c r="K634" s="970"/>
      <c r="L634" s="967"/>
      <c r="M634" s="970"/>
      <c r="N634" s="967"/>
      <c r="O634" s="970"/>
      <c r="P634" s="967"/>
      <c r="Q634" s="970"/>
      <c r="R634" s="967"/>
      <c r="S634" s="970"/>
      <c r="T634" s="974" t="s">
        <v>5700</v>
      </c>
      <c r="U634" s="970"/>
      <c r="V634" s="967"/>
      <c r="W634" s="970"/>
      <c r="X634" s="1261"/>
    </row>
    <row r="635" spans="1:24" ht="12.6" hidden="1" customHeight="1" outlineLevel="2">
      <c r="A635" s="987">
        <v>44424</v>
      </c>
      <c r="B635" s="1163" t="s">
        <v>5706</v>
      </c>
      <c r="C635" s="955" t="s">
        <v>8772</v>
      </c>
      <c r="D635" s="966"/>
      <c r="E635" s="968"/>
      <c r="F635" s="972"/>
      <c r="G635" s="970"/>
      <c r="H635" s="967"/>
      <c r="I635" s="970"/>
      <c r="J635" s="967"/>
      <c r="K635" s="970"/>
      <c r="L635" s="967"/>
      <c r="M635" s="970"/>
      <c r="N635" s="967"/>
      <c r="O635" s="970"/>
      <c r="P635" s="967"/>
      <c r="Q635" s="970"/>
      <c r="R635" s="967"/>
      <c r="S635" s="970"/>
      <c r="T635" s="967"/>
      <c r="U635" s="970"/>
      <c r="V635" s="967"/>
      <c r="W635" s="970"/>
      <c r="X635" s="1261"/>
    </row>
    <row r="636" spans="1:24" ht="12.6" hidden="1" customHeight="1" outlineLevel="2">
      <c r="A636" s="987">
        <v>44424</v>
      </c>
      <c r="B636" s="1163" t="s">
        <v>8773</v>
      </c>
      <c r="C636" s="955" t="s">
        <v>8774</v>
      </c>
      <c r="D636" s="966"/>
      <c r="E636" s="968"/>
      <c r="F636" s="972"/>
      <c r="G636" s="970"/>
      <c r="H636" s="967"/>
      <c r="I636" s="970"/>
      <c r="J636" s="967"/>
      <c r="K636" s="970"/>
      <c r="L636" s="967"/>
      <c r="M636" s="970"/>
      <c r="N636" s="967"/>
      <c r="O636" s="970"/>
      <c r="P636" s="967"/>
      <c r="Q636" s="970"/>
      <c r="R636" s="967"/>
      <c r="S636" s="970"/>
      <c r="T636" s="967"/>
      <c r="U636" s="970"/>
      <c r="V636" s="967"/>
      <c r="W636" s="970"/>
      <c r="X636" s="1261"/>
    </row>
    <row r="637" spans="1:24" ht="12.6" hidden="1" customHeight="1" outlineLevel="2">
      <c r="A637" s="987">
        <v>44424</v>
      </c>
      <c r="B637" s="1163" t="s">
        <v>5698</v>
      </c>
      <c r="C637" s="955" t="s">
        <v>8775</v>
      </c>
      <c r="D637" s="966"/>
      <c r="E637" s="968"/>
      <c r="F637" s="969" t="s">
        <v>5700</v>
      </c>
      <c r="G637" s="970"/>
      <c r="H637" s="967"/>
      <c r="I637" s="970"/>
      <c r="J637" s="967"/>
      <c r="K637" s="970"/>
      <c r="L637" s="967"/>
      <c r="M637" s="970"/>
      <c r="N637" s="967"/>
      <c r="O637" s="970"/>
      <c r="P637" s="967"/>
      <c r="Q637" s="970"/>
      <c r="R637" s="967"/>
      <c r="S637" s="970"/>
      <c r="T637" s="967"/>
      <c r="U637" s="970"/>
      <c r="V637" s="967"/>
      <c r="W637" s="970"/>
      <c r="X637" s="1261"/>
    </row>
    <row r="638" spans="1:24" ht="12.6" hidden="1" customHeight="1" outlineLevel="2">
      <c r="A638" s="987">
        <v>44424</v>
      </c>
      <c r="B638" s="1163" t="s">
        <v>5698</v>
      </c>
      <c r="C638" s="955" t="s">
        <v>8776</v>
      </c>
      <c r="D638" s="966"/>
      <c r="E638" s="968"/>
      <c r="F638" s="972"/>
      <c r="G638" s="970"/>
      <c r="H638" s="967"/>
      <c r="I638" s="970"/>
      <c r="J638" s="967"/>
      <c r="K638" s="970"/>
      <c r="L638" s="967"/>
      <c r="M638" s="970"/>
      <c r="N638" s="967"/>
      <c r="O638" s="970"/>
      <c r="P638" s="967"/>
      <c r="Q638" s="970"/>
      <c r="R638" s="967"/>
      <c r="S638" s="970"/>
      <c r="T638" s="967"/>
      <c r="U638" s="970"/>
      <c r="V638" s="967"/>
      <c r="W638" s="970"/>
      <c r="X638" s="1261"/>
    </row>
    <row r="639" spans="1:24" ht="12.6" hidden="1" customHeight="1" outlineLevel="2">
      <c r="A639" s="987">
        <v>44424</v>
      </c>
      <c r="B639" s="1163" t="s">
        <v>5698</v>
      </c>
      <c r="C639" s="955" t="s">
        <v>8777</v>
      </c>
      <c r="D639" s="966"/>
      <c r="E639" s="968"/>
      <c r="F639" s="972"/>
      <c r="G639" s="970"/>
      <c r="H639" s="967"/>
      <c r="I639" s="970"/>
      <c r="J639" s="967"/>
      <c r="K639" s="970"/>
      <c r="L639" s="967"/>
      <c r="M639" s="970"/>
      <c r="N639" s="967"/>
      <c r="O639" s="970"/>
      <c r="P639" s="967"/>
      <c r="Q639" s="970"/>
      <c r="R639" s="967"/>
      <c r="S639" s="970"/>
      <c r="T639" s="967"/>
      <c r="U639" s="970"/>
      <c r="V639" s="967"/>
      <c r="W639" s="970"/>
      <c r="X639" s="1261"/>
    </row>
    <row r="640" spans="1:24" ht="12.6" hidden="1" customHeight="1" outlineLevel="1">
      <c r="A640" s="979">
        <v>44425</v>
      </c>
      <c r="B640" s="1163" t="s">
        <v>5698</v>
      </c>
      <c r="C640" s="955" t="s">
        <v>8778</v>
      </c>
      <c r="D640" s="966"/>
      <c r="E640" s="968"/>
      <c r="F640" s="969" t="s">
        <v>5700</v>
      </c>
      <c r="G640" s="970"/>
      <c r="H640" s="967"/>
      <c r="I640" s="970"/>
      <c r="J640" s="967"/>
      <c r="K640" s="970"/>
      <c r="L640" s="967"/>
      <c r="M640" s="970"/>
      <c r="N640" s="967"/>
      <c r="O640" s="970"/>
      <c r="P640" s="967"/>
      <c r="Q640" s="970"/>
      <c r="R640" s="967"/>
      <c r="S640" s="970"/>
      <c r="T640" s="967"/>
      <c r="U640" s="970"/>
      <c r="V640" s="967"/>
      <c r="W640" s="970"/>
      <c r="X640" s="1261"/>
    </row>
    <row r="641" spans="1:24" ht="12.6" hidden="1" customHeight="1" outlineLevel="2">
      <c r="A641" s="979">
        <v>44425</v>
      </c>
      <c r="B641" s="1163" t="s">
        <v>8779</v>
      </c>
      <c r="C641" s="955" t="s">
        <v>8780</v>
      </c>
      <c r="D641" s="966"/>
      <c r="E641" s="968"/>
      <c r="F641" s="972"/>
      <c r="G641" s="970"/>
      <c r="H641" s="967"/>
      <c r="I641" s="970"/>
      <c r="J641" s="967"/>
      <c r="K641" s="970"/>
      <c r="L641" s="967"/>
      <c r="M641" s="970"/>
      <c r="N641" s="967"/>
      <c r="O641" s="970"/>
      <c r="P641" s="967"/>
      <c r="Q641" s="970"/>
      <c r="R641" s="967"/>
      <c r="S641" s="970"/>
      <c r="T641" s="974" t="s">
        <v>5700</v>
      </c>
      <c r="U641" s="970"/>
      <c r="V641" s="967"/>
      <c r="W641" s="970"/>
      <c r="X641" s="1261"/>
    </row>
    <row r="642" spans="1:24" ht="12.6" hidden="1" customHeight="1" outlineLevel="2">
      <c r="A642" s="979">
        <v>44425</v>
      </c>
      <c r="B642" s="1163" t="s">
        <v>5698</v>
      </c>
      <c r="C642" s="955" t="s">
        <v>8781</v>
      </c>
      <c r="D642" s="975" t="s">
        <v>5700</v>
      </c>
      <c r="E642" s="968"/>
      <c r="F642" s="972"/>
      <c r="G642" s="970"/>
      <c r="H642" s="967"/>
      <c r="I642" s="970"/>
      <c r="J642" s="967"/>
      <c r="K642" s="970"/>
      <c r="L642" s="967"/>
      <c r="M642" s="970"/>
      <c r="N642" s="967"/>
      <c r="O642" s="970"/>
      <c r="P642" s="967"/>
      <c r="Q642" s="970"/>
      <c r="R642" s="967"/>
      <c r="S642" s="970"/>
      <c r="T642" s="967"/>
      <c r="U642" s="970"/>
      <c r="V642" s="967"/>
      <c r="W642" s="970"/>
      <c r="X642" s="1261"/>
    </row>
    <row r="643" spans="1:24" ht="12.6" hidden="1" customHeight="1" outlineLevel="2">
      <c r="A643" s="979">
        <v>44425</v>
      </c>
      <c r="B643" s="1163" t="s">
        <v>5698</v>
      </c>
      <c r="C643" s="955" t="s">
        <v>8782</v>
      </c>
      <c r="D643" s="966"/>
      <c r="E643" s="968"/>
      <c r="F643" s="969" t="s">
        <v>5700</v>
      </c>
      <c r="G643" s="970"/>
      <c r="H643" s="967"/>
      <c r="I643" s="970"/>
      <c r="J643" s="967"/>
      <c r="K643" s="970"/>
      <c r="L643" s="967"/>
      <c r="M643" s="970"/>
      <c r="N643" s="967"/>
      <c r="O643" s="970"/>
      <c r="P643" s="967"/>
      <c r="Q643" s="970"/>
      <c r="R643" s="967"/>
      <c r="S643" s="970"/>
      <c r="T643" s="967"/>
      <c r="U643" s="970"/>
      <c r="V643" s="967"/>
      <c r="W643" s="970"/>
      <c r="X643" s="1261"/>
    </row>
    <row r="644" spans="1:24" ht="12.6" hidden="1" customHeight="1" outlineLevel="2">
      <c r="A644" s="979">
        <v>44425</v>
      </c>
      <c r="B644" s="1163" t="s">
        <v>5698</v>
      </c>
      <c r="C644" s="955" t="s">
        <v>8783</v>
      </c>
      <c r="D644" s="966"/>
      <c r="E644" s="977" t="s">
        <v>5700</v>
      </c>
      <c r="F644" s="972"/>
      <c r="G644" s="970"/>
      <c r="H644" s="967"/>
      <c r="I644" s="970"/>
      <c r="J644" s="967"/>
      <c r="K644" s="970"/>
      <c r="L644" s="967"/>
      <c r="M644" s="970"/>
      <c r="N644" s="967"/>
      <c r="O644" s="970"/>
      <c r="P644" s="967"/>
      <c r="Q644" s="970"/>
      <c r="R644" s="967"/>
      <c r="S644" s="970"/>
      <c r="T644" s="967"/>
      <c r="U644" s="970"/>
      <c r="V644" s="967"/>
      <c r="W644" s="970"/>
      <c r="X644" s="1261"/>
    </row>
    <row r="645" spans="1:24" ht="12.6" hidden="1" customHeight="1" outlineLevel="2">
      <c r="A645" s="979">
        <v>44425</v>
      </c>
      <c r="B645" s="1163" t="s">
        <v>5698</v>
      </c>
      <c r="C645" s="955" t="s">
        <v>8784</v>
      </c>
      <c r="D645" s="966"/>
      <c r="E645" s="968"/>
      <c r="F645" s="972"/>
      <c r="G645" s="970"/>
      <c r="H645" s="967"/>
      <c r="I645" s="970"/>
      <c r="J645" s="967"/>
      <c r="K645" s="970"/>
      <c r="L645" s="967"/>
      <c r="M645" s="970"/>
      <c r="N645" s="967"/>
      <c r="O645" s="973" t="s">
        <v>5700</v>
      </c>
      <c r="P645" s="967"/>
      <c r="Q645" s="970"/>
      <c r="R645" s="967"/>
      <c r="S645" s="970"/>
      <c r="T645" s="967"/>
      <c r="U645" s="970"/>
      <c r="V645" s="967"/>
      <c r="W645" s="970"/>
      <c r="X645" s="1261"/>
    </row>
    <row r="646" spans="1:24" ht="12.6" hidden="1" customHeight="1" outlineLevel="2">
      <c r="A646" s="979">
        <v>44425</v>
      </c>
      <c r="B646" s="1163" t="s">
        <v>5698</v>
      </c>
      <c r="C646" s="955" t="s">
        <v>8785</v>
      </c>
      <c r="D646" s="966"/>
      <c r="E646" s="968"/>
      <c r="F646" s="972"/>
      <c r="G646" s="970"/>
      <c r="H646" s="967"/>
      <c r="I646" s="973" t="s">
        <v>5700</v>
      </c>
      <c r="J646" s="967"/>
      <c r="K646" s="970"/>
      <c r="L646" s="967"/>
      <c r="M646" s="970"/>
      <c r="N646" s="967"/>
      <c r="O646" s="970"/>
      <c r="P646" s="967"/>
      <c r="Q646" s="970"/>
      <c r="R646" s="967"/>
      <c r="S646" s="970"/>
      <c r="T646" s="967"/>
      <c r="U646" s="970"/>
      <c r="V646" s="967"/>
      <c r="W646" s="970"/>
      <c r="X646" s="1261"/>
    </row>
    <row r="647" spans="1:24" ht="12.6" hidden="1" customHeight="1" outlineLevel="2">
      <c r="A647" s="979">
        <v>44425</v>
      </c>
      <c r="B647" s="1163" t="s">
        <v>5745</v>
      </c>
      <c r="C647" s="955" t="s">
        <v>8786</v>
      </c>
      <c r="D647" s="966"/>
      <c r="E647" s="968"/>
      <c r="F647" s="972"/>
      <c r="G647" s="970"/>
      <c r="H647" s="967"/>
      <c r="I647" s="970"/>
      <c r="J647" s="967"/>
      <c r="K647" s="970"/>
      <c r="L647" s="967"/>
      <c r="M647" s="970"/>
      <c r="N647" s="967"/>
      <c r="O647" s="970"/>
      <c r="P647" s="967"/>
      <c r="Q647" s="970"/>
      <c r="R647" s="967"/>
      <c r="S647" s="970"/>
      <c r="T647" s="974" t="s">
        <v>5700</v>
      </c>
      <c r="U647" s="970"/>
      <c r="V647" s="967"/>
      <c r="W647" s="970"/>
      <c r="X647" s="1261"/>
    </row>
    <row r="648" spans="1:24" ht="12.6" hidden="1" customHeight="1" outlineLevel="2">
      <c r="A648" s="979">
        <v>44425</v>
      </c>
      <c r="B648" s="1163" t="s">
        <v>5847</v>
      </c>
      <c r="C648" s="955" t="s">
        <v>8787</v>
      </c>
      <c r="D648" s="966"/>
      <c r="E648" s="968"/>
      <c r="F648" s="972"/>
      <c r="G648" s="970"/>
      <c r="H648" s="967"/>
      <c r="I648" s="970"/>
      <c r="J648" s="967"/>
      <c r="K648" s="970"/>
      <c r="L648" s="967"/>
      <c r="M648" s="970"/>
      <c r="N648" s="967"/>
      <c r="O648" s="970"/>
      <c r="P648" s="967"/>
      <c r="Q648" s="970"/>
      <c r="R648" s="967"/>
      <c r="S648" s="970"/>
      <c r="T648" s="974" t="s">
        <v>5700</v>
      </c>
      <c r="U648" s="970"/>
      <c r="V648" s="967"/>
      <c r="W648" s="970"/>
      <c r="X648" s="1261"/>
    </row>
    <row r="649" spans="1:24" ht="12.6" hidden="1" customHeight="1" outlineLevel="2">
      <c r="A649" s="979">
        <v>44425</v>
      </c>
      <c r="B649" s="1163" t="s">
        <v>5698</v>
      </c>
      <c r="C649" s="955" t="s">
        <v>8788</v>
      </c>
      <c r="D649" s="966"/>
      <c r="E649" s="977" t="s">
        <v>5700</v>
      </c>
      <c r="F649" s="972"/>
      <c r="G649" s="970"/>
      <c r="H649" s="967"/>
      <c r="I649" s="970"/>
      <c r="J649" s="967"/>
      <c r="K649" s="970"/>
      <c r="L649" s="967"/>
      <c r="M649" s="970"/>
      <c r="N649" s="967"/>
      <c r="O649" s="970"/>
      <c r="P649" s="967"/>
      <c r="Q649" s="970"/>
      <c r="R649" s="967"/>
      <c r="S649" s="970"/>
      <c r="T649" s="967"/>
      <c r="U649" s="970"/>
      <c r="V649" s="967"/>
      <c r="W649" s="970"/>
      <c r="X649" s="1261"/>
    </row>
    <row r="650" spans="1:24" ht="25.2" hidden="1" customHeight="1" outlineLevel="2">
      <c r="A650" s="979">
        <v>44425</v>
      </c>
      <c r="B650" s="1163" t="s">
        <v>6318</v>
      </c>
      <c r="C650" s="955" t="s">
        <v>8789</v>
      </c>
      <c r="D650" s="966"/>
      <c r="E650" s="968"/>
      <c r="F650" s="972"/>
      <c r="G650" s="970"/>
      <c r="H650" s="967"/>
      <c r="I650" s="970"/>
      <c r="J650" s="967"/>
      <c r="K650" s="970"/>
      <c r="L650" s="967"/>
      <c r="M650" s="970"/>
      <c r="N650" s="967"/>
      <c r="O650" s="970"/>
      <c r="P650" s="967"/>
      <c r="Q650" s="970"/>
      <c r="R650" s="967"/>
      <c r="S650" s="970"/>
      <c r="T650" s="967"/>
      <c r="U650" s="970"/>
      <c r="V650" s="974" t="s">
        <v>5700</v>
      </c>
      <c r="W650" s="970"/>
      <c r="X650" s="1261"/>
    </row>
    <row r="651" spans="1:24" ht="25.2" hidden="1" customHeight="1" outlineLevel="2">
      <c r="A651" s="979">
        <v>44425</v>
      </c>
      <c r="B651" s="1163" t="s">
        <v>5698</v>
      </c>
      <c r="C651" s="955" t="s">
        <v>8790</v>
      </c>
      <c r="D651" s="966"/>
      <c r="E651" s="977" t="s">
        <v>5700</v>
      </c>
      <c r="F651" s="972"/>
      <c r="G651" s="970"/>
      <c r="H651" s="967"/>
      <c r="I651" s="970"/>
      <c r="J651" s="967"/>
      <c r="K651" s="970"/>
      <c r="L651" s="967"/>
      <c r="M651" s="970"/>
      <c r="N651" s="967"/>
      <c r="O651" s="970"/>
      <c r="P651" s="967"/>
      <c r="Q651" s="970"/>
      <c r="R651" s="967"/>
      <c r="S651" s="970"/>
      <c r="T651" s="967"/>
      <c r="U651" s="970"/>
      <c r="V651" s="967"/>
      <c r="W651" s="970"/>
      <c r="X651" s="1261"/>
    </row>
    <row r="652" spans="1:24" ht="12.6" hidden="1" customHeight="1" outlineLevel="2">
      <c r="A652" s="979">
        <v>44425</v>
      </c>
      <c r="B652" s="1163" t="s">
        <v>5698</v>
      </c>
      <c r="C652" s="955" t="s">
        <v>8791</v>
      </c>
      <c r="D652" s="975" t="s">
        <v>5700</v>
      </c>
      <c r="E652" s="968"/>
      <c r="F652" s="972"/>
      <c r="G652" s="970"/>
      <c r="H652" s="967"/>
      <c r="I652" s="970"/>
      <c r="J652" s="967"/>
      <c r="K652" s="970"/>
      <c r="L652" s="967"/>
      <c r="M652" s="970"/>
      <c r="N652" s="967"/>
      <c r="O652" s="970"/>
      <c r="P652" s="967"/>
      <c r="Q652" s="970"/>
      <c r="R652" s="967"/>
      <c r="S652" s="970"/>
      <c r="T652" s="967"/>
      <c r="U652" s="970"/>
      <c r="V652" s="967"/>
      <c r="W652" s="970"/>
      <c r="X652" s="1261"/>
    </row>
    <row r="653" spans="1:24" ht="25.2" hidden="1" customHeight="1" outlineLevel="2">
      <c r="A653" s="979">
        <v>44425</v>
      </c>
      <c r="B653" s="1163" t="s">
        <v>5745</v>
      </c>
      <c r="C653" s="955" t="s">
        <v>8792</v>
      </c>
      <c r="D653" s="966"/>
      <c r="E653" s="968"/>
      <c r="F653" s="972"/>
      <c r="G653" s="970"/>
      <c r="H653" s="967"/>
      <c r="I653" s="970"/>
      <c r="J653" s="967"/>
      <c r="K653" s="970"/>
      <c r="L653" s="967"/>
      <c r="M653" s="970"/>
      <c r="N653" s="967"/>
      <c r="O653" s="970"/>
      <c r="P653" s="967"/>
      <c r="Q653" s="970"/>
      <c r="R653" s="967"/>
      <c r="S653" s="970"/>
      <c r="T653" s="974" t="s">
        <v>5700</v>
      </c>
      <c r="U653" s="970"/>
      <c r="V653" s="967"/>
      <c r="W653" s="970"/>
      <c r="X653" s="1261"/>
    </row>
    <row r="654" spans="1:24" ht="12.6" hidden="1" customHeight="1" outlineLevel="2">
      <c r="A654" s="979">
        <v>44425</v>
      </c>
      <c r="B654" s="1163" t="s">
        <v>5698</v>
      </c>
      <c r="C654" s="955" t="s">
        <v>8793</v>
      </c>
      <c r="D654" s="966"/>
      <c r="E654" s="968"/>
      <c r="F654" s="972"/>
      <c r="G654" s="970"/>
      <c r="H654" s="967"/>
      <c r="I654" s="970"/>
      <c r="J654" s="967"/>
      <c r="K654" s="970"/>
      <c r="L654" s="967"/>
      <c r="M654" s="970"/>
      <c r="N654" s="967"/>
      <c r="O654" s="970"/>
      <c r="P654" s="967"/>
      <c r="Q654" s="970"/>
      <c r="R654" s="967"/>
      <c r="S654" s="970"/>
      <c r="T654" s="967"/>
      <c r="U654" s="970"/>
      <c r="V654" s="967"/>
      <c r="W654" s="970"/>
      <c r="X654" s="1261"/>
    </row>
    <row r="655" spans="1:24" ht="12.6" hidden="1" customHeight="1" outlineLevel="2">
      <c r="A655" s="979">
        <v>44425</v>
      </c>
      <c r="B655" s="1163" t="s">
        <v>8794</v>
      </c>
      <c r="C655" s="955" t="s">
        <v>8795</v>
      </c>
      <c r="D655" s="966"/>
      <c r="E655" s="968"/>
      <c r="F655" s="972"/>
      <c r="G655" s="970"/>
      <c r="H655" s="967"/>
      <c r="I655" s="970"/>
      <c r="J655" s="967"/>
      <c r="K655" s="970"/>
      <c r="L655" s="967"/>
      <c r="M655" s="970"/>
      <c r="N655" s="967"/>
      <c r="O655" s="970"/>
      <c r="P655" s="967"/>
      <c r="Q655" s="970"/>
      <c r="R655" s="967"/>
      <c r="S655" s="970"/>
      <c r="T655" s="967"/>
      <c r="U655" s="970"/>
      <c r="V655" s="967"/>
      <c r="W655" s="970"/>
      <c r="X655" s="1261"/>
    </row>
    <row r="656" spans="1:24" ht="25.2" hidden="1" customHeight="1" outlineLevel="2">
      <c r="A656" s="979">
        <v>44425</v>
      </c>
      <c r="B656" s="1163" t="s">
        <v>5698</v>
      </c>
      <c r="C656" s="955" t="s">
        <v>8796</v>
      </c>
      <c r="D656" s="975" t="s">
        <v>5700</v>
      </c>
      <c r="E656" s="968"/>
      <c r="F656" s="972"/>
      <c r="G656" s="970"/>
      <c r="H656" s="967"/>
      <c r="I656" s="970"/>
      <c r="J656" s="967"/>
      <c r="K656" s="970"/>
      <c r="L656" s="967"/>
      <c r="M656" s="970"/>
      <c r="N656" s="967"/>
      <c r="O656" s="970"/>
      <c r="P656" s="967"/>
      <c r="Q656" s="970"/>
      <c r="R656" s="967"/>
      <c r="S656" s="970"/>
      <c r="T656" s="967"/>
      <c r="U656" s="970"/>
      <c r="V656" s="967"/>
      <c r="W656" s="970"/>
      <c r="X656" s="1261"/>
    </row>
    <row r="657" spans="1:26" ht="12.6" hidden="1" customHeight="1" outlineLevel="1">
      <c r="A657" s="1287">
        <v>44426</v>
      </c>
      <c r="B657" s="1163" t="s">
        <v>5739</v>
      </c>
      <c r="C657" s="955" t="s">
        <v>8797</v>
      </c>
      <c r="D657" s="966"/>
      <c r="E657" s="977" t="s">
        <v>5700</v>
      </c>
      <c r="F657" s="972"/>
      <c r="G657" s="970"/>
      <c r="H657" s="967"/>
      <c r="I657" s="970"/>
      <c r="J657" s="967"/>
      <c r="K657" s="970"/>
      <c r="L657" s="967"/>
      <c r="M657" s="970"/>
      <c r="N657" s="967"/>
      <c r="O657" s="970"/>
      <c r="P657" s="967"/>
      <c r="Q657" s="970"/>
      <c r="R657" s="967"/>
      <c r="S657" s="970"/>
      <c r="T657" s="967"/>
      <c r="U657" s="970"/>
      <c r="V657" s="967"/>
      <c r="W657" s="970"/>
      <c r="X657" s="1261"/>
      <c r="Y657" s="967"/>
      <c r="Z657" s="1032"/>
    </row>
    <row r="658" spans="1:26" ht="12.6" hidden="1" customHeight="1" outlineLevel="2">
      <c r="A658" s="1287">
        <v>44426</v>
      </c>
      <c r="B658" s="1163" t="s">
        <v>5723</v>
      </c>
      <c r="C658" s="955" t="s">
        <v>8798</v>
      </c>
      <c r="D658" s="966"/>
      <c r="E658" s="968"/>
      <c r="F658" s="972"/>
      <c r="G658" s="970"/>
      <c r="H658" s="967"/>
      <c r="I658" s="970"/>
      <c r="J658" s="967"/>
      <c r="K658" s="970"/>
      <c r="L658" s="967"/>
      <c r="M658" s="970"/>
      <c r="N658" s="967"/>
      <c r="O658" s="970"/>
      <c r="P658" s="967"/>
      <c r="Q658" s="970"/>
      <c r="R658" s="967"/>
      <c r="S658" s="970"/>
      <c r="T658" s="967"/>
      <c r="U658" s="970"/>
      <c r="V658" s="974" t="s">
        <v>5700</v>
      </c>
      <c r="W658" s="970"/>
      <c r="X658" s="1261"/>
      <c r="Y658" s="967"/>
      <c r="Z658" s="1032"/>
    </row>
    <row r="659" spans="1:26" ht="12.6" hidden="1" customHeight="1" outlineLevel="2">
      <c r="A659" s="1287">
        <v>44426</v>
      </c>
      <c r="B659" s="1163" t="s">
        <v>5698</v>
      </c>
      <c r="C659" s="955" t="s">
        <v>8799</v>
      </c>
      <c r="D659" s="966"/>
      <c r="E659" s="977" t="s">
        <v>5700</v>
      </c>
      <c r="F659" s="972"/>
      <c r="G659" s="970"/>
      <c r="H659" s="967"/>
      <c r="I659" s="970"/>
      <c r="J659" s="967"/>
      <c r="K659" s="970"/>
      <c r="L659" s="967"/>
      <c r="M659" s="970"/>
      <c r="N659" s="967"/>
      <c r="O659" s="970"/>
      <c r="P659" s="967"/>
      <c r="Q659" s="970"/>
      <c r="R659" s="967"/>
      <c r="S659" s="970"/>
      <c r="T659" s="967"/>
      <c r="U659" s="970"/>
      <c r="V659" s="967"/>
      <c r="W659" s="970"/>
      <c r="X659" s="1261"/>
      <c r="Y659" s="967"/>
      <c r="Z659" s="1032"/>
    </row>
    <row r="660" spans="1:26" ht="25.2" hidden="1" customHeight="1" outlineLevel="2">
      <c r="A660" s="1287">
        <v>44426</v>
      </c>
      <c r="B660" s="1163" t="s">
        <v>5698</v>
      </c>
      <c r="C660" s="955" t="s">
        <v>8800</v>
      </c>
      <c r="D660" s="966"/>
      <c r="E660" s="968"/>
      <c r="F660" s="972"/>
      <c r="G660" s="970"/>
      <c r="H660" s="967"/>
      <c r="I660" s="970"/>
      <c r="J660" s="967"/>
      <c r="K660" s="970"/>
      <c r="L660" s="967"/>
      <c r="M660" s="970"/>
      <c r="N660" s="967"/>
      <c r="O660" s="970"/>
      <c r="P660" s="967"/>
      <c r="Q660" s="970"/>
      <c r="R660" s="974" t="s">
        <v>5700</v>
      </c>
      <c r="S660" s="970"/>
      <c r="T660" s="967"/>
      <c r="U660" s="970"/>
      <c r="V660" s="967"/>
      <c r="W660" s="970"/>
      <c r="X660" s="1261"/>
      <c r="Y660" s="967"/>
      <c r="Z660" s="1032"/>
    </row>
    <row r="661" spans="1:26" ht="12.6" hidden="1" customHeight="1" outlineLevel="2">
      <c r="A661" s="1287">
        <v>44426</v>
      </c>
      <c r="B661" s="1163" t="s">
        <v>5698</v>
      </c>
      <c r="C661" s="955" t="s">
        <v>8801</v>
      </c>
      <c r="D661" s="975" t="s">
        <v>5700</v>
      </c>
      <c r="E661" s="968"/>
      <c r="F661" s="972"/>
      <c r="G661" s="970"/>
      <c r="H661" s="967"/>
      <c r="I661" s="970"/>
      <c r="J661" s="967"/>
      <c r="K661" s="970"/>
      <c r="L661" s="967"/>
      <c r="M661" s="970"/>
      <c r="N661" s="967"/>
      <c r="O661" s="970"/>
      <c r="P661" s="967"/>
      <c r="Q661" s="970"/>
      <c r="R661" s="967"/>
      <c r="S661" s="970"/>
      <c r="T661" s="967"/>
      <c r="U661" s="970"/>
      <c r="V661" s="967"/>
      <c r="W661" s="970"/>
      <c r="X661" s="1261"/>
      <c r="Y661" s="967"/>
      <c r="Z661" s="1032"/>
    </row>
    <row r="662" spans="1:26" ht="12.6" hidden="1" customHeight="1" outlineLevel="2">
      <c r="A662" s="1287">
        <v>44426</v>
      </c>
      <c r="B662" s="1163" t="s">
        <v>8802</v>
      </c>
      <c r="C662" s="955" t="s">
        <v>8803</v>
      </c>
      <c r="D662" s="966"/>
      <c r="E662" s="968"/>
      <c r="F662" s="972"/>
      <c r="G662" s="970"/>
      <c r="H662" s="967"/>
      <c r="I662" s="970"/>
      <c r="J662" s="967"/>
      <c r="K662" s="970"/>
      <c r="L662" s="967"/>
      <c r="M662" s="970"/>
      <c r="N662" s="967"/>
      <c r="O662" s="970"/>
      <c r="P662" s="967"/>
      <c r="Q662" s="970"/>
      <c r="R662" s="967"/>
      <c r="S662" s="970"/>
      <c r="T662" s="974" t="s">
        <v>5700</v>
      </c>
      <c r="U662" s="970"/>
      <c r="V662" s="967"/>
      <c r="W662" s="970"/>
      <c r="X662" s="1261"/>
      <c r="Y662" s="967"/>
      <c r="Z662" s="1032" t="s">
        <v>3335</v>
      </c>
    </row>
    <row r="663" spans="1:26" ht="12.6" hidden="1" customHeight="1" outlineLevel="2">
      <c r="A663" s="1287">
        <v>44426</v>
      </c>
      <c r="B663" s="1163" t="s">
        <v>5698</v>
      </c>
      <c r="C663" s="955" t="s">
        <v>8804</v>
      </c>
      <c r="D663" s="966"/>
      <c r="E663" s="977" t="s">
        <v>5700</v>
      </c>
      <c r="F663" s="972"/>
      <c r="G663" s="970"/>
      <c r="H663" s="967"/>
      <c r="I663" s="970"/>
      <c r="J663" s="967"/>
      <c r="K663" s="970"/>
      <c r="L663" s="967"/>
      <c r="M663" s="970"/>
      <c r="N663" s="967"/>
      <c r="O663" s="970"/>
      <c r="P663" s="967"/>
      <c r="Q663" s="970"/>
      <c r="R663" s="967"/>
      <c r="S663" s="970"/>
      <c r="T663" s="967"/>
      <c r="U663" s="970"/>
      <c r="V663" s="967"/>
      <c r="W663" s="970"/>
      <c r="X663" s="1261"/>
      <c r="Y663" s="967"/>
      <c r="Z663" s="1032"/>
    </row>
    <row r="664" spans="1:26" ht="12.6" hidden="1" customHeight="1" outlineLevel="2">
      <c r="A664" s="1287">
        <v>44426</v>
      </c>
      <c r="B664" s="1163" t="s">
        <v>5698</v>
      </c>
      <c r="C664" s="955" t="s">
        <v>8805</v>
      </c>
      <c r="D664" s="966"/>
      <c r="E664" s="968"/>
      <c r="F664" s="972"/>
      <c r="G664" s="970"/>
      <c r="H664" s="967"/>
      <c r="I664" s="970"/>
      <c r="J664" s="967"/>
      <c r="K664" s="970"/>
      <c r="L664" s="967"/>
      <c r="M664" s="970"/>
      <c r="N664" s="967"/>
      <c r="O664" s="970"/>
      <c r="P664" s="967"/>
      <c r="Q664" s="970"/>
      <c r="R664" s="967"/>
      <c r="S664" s="970"/>
      <c r="T664" s="974" t="s">
        <v>5700</v>
      </c>
      <c r="U664" s="970"/>
      <c r="V664" s="967"/>
      <c r="W664" s="970"/>
      <c r="X664" s="1261"/>
      <c r="Y664" s="967"/>
      <c r="Z664" s="1032"/>
    </row>
    <row r="665" spans="1:26" ht="12.6" hidden="1" customHeight="1" outlineLevel="2">
      <c r="A665" s="1287">
        <v>44426</v>
      </c>
      <c r="B665" s="1163" t="s">
        <v>5698</v>
      </c>
      <c r="C665" s="955" t="s">
        <v>8806</v>
      </c>
      <c r="D665" s="966"/>
      <c r="E665" s="977" t="s">
        <v>5700</v>
      </c>
      <c r="F665" s="972"/>
      <c r="G665" s="970"/>
      <c r="H665" s="967"/>
      <c r="I665" s="970"/>
      <c r="J665" s="967"/>
      <c r="K665" s="970"/>
      <c r="L665" s="967"/>
      <c r="M665" s="970"/>
      <c r="N665" s="967"/>
      <c r="O665" s="970"/>
      <c r="P665" s="967"/>
      <c r="Q665" s="970"/>
      <c r="R665" s="967"/>
      <c r="S665" s="970"/>
      <c r="T665" s="967"/>
      <c r="U665" s="970"/>
      <c r="V665" s="967"/>
      <c r="W665" s="970"/>
      <c r="X665" s="1261"/>
      <c r="Y665" s="967"/>
      <c r="Z665" s="1032"/>
    </row>
    <row r="666" spans="1:26" ht="12.6" hidden="1" customHeight="1" outlineLevel="2">
      <c r="A666" s="1287">
        <v>44426</v>
      </c>
      <c r="B666" s="1163" t="s">
        <v>5698</v>
      </c>
      <c r="C666" s="955" t="s">
        <v>8807</v>
      </c>
      <c r="D666" s="966"/>
      <c r="E666" s="977" t="s">
        <v>5700</v>
      </c>
      <c r="F666" s="972"/>
      <c r="G666" s="970"/>
      <c r="H666" s="967"/>
      <c r="I666" s="970"/>
      <c r="J666" s="967"/>
      <c r="K666" s="970"/>
      <c r="L666" s="967"/>
      <c r="M666" s="970"/>
      <c r="N666" s="967"/>
      <c r="O666" s="970"/>
      <c r="P666" s="967"/>
      <c r="Q666" s="970"/>
      <c r="R666" s="967"/>
      <c r="S666" s="970"/>
      <c r="T666" s="967"/>
      <c r="U666" s="970"/>
      <c r="V666" s="967"/>
      <c r="W666" s="970"/>
      <c r="X666" s="1261"/>
      <c r="Y666" s="967"/>
      <c r="Z666" s="1032"/>
    </row>
    <row r="667" spans="1:26" ht="12.6" hidden="1" customHeight="1" outlineLevel="2">
      <c r="A667" s="1287">
        <v>44426</v>
      </c>
      <c r="B667" s="1163" t="s">
        <v>5698</v>
      </c>
      <c r="C667" s="955" t="s">
        <v>8808</v>
      </c>
      <c r="D667" s="975" t="s">
        <v>5700</v>
      </c>
      <c r="E667" s="968"/>
      <c r="F667" s="972"/>
      <c r="G667" s="970"/>
      <c r="H667" s="967"/>
      <c r="I667" s="970"/>
      <c r="J667" s="967"/>
      <c r="K667" s="970"/>
      <c r="L667" s="967"/>
      <c r="M667" s="970"/>
      <c r="N667" s="967"/>
      <c r="O667" s="970"/>
      <c r="P667" s="967"/>
      <c r="Q667" s="970"/>
      <c r="R667" s="967"/>
      <c r="S667" s="970"/>
      <c r="T667" s="967"/>
      <c r="U667" s="970"/>
      <c r="V667" s="967"/>
      <c r="W667" s="970"/>
      <c r="X667" s="1261"/>
      <c r="Y667" s="967"/>
      <c r="Z667" s="1032"/>
    </row>
    <row r="668" spans="1:26" ht="12.6" hidden="1" customHeight="1" outlineLevel="2">
      <c r="A668" s="1287">
        <v>44426</v>
      </c>
      <c r="B668" s="1163" t="s">
        <v>5698</v>
      </c>
      <c r="C668" s="955" t="s">
        <v>8809</v>
      </c>
      <c r="D668" s="975" t="s">
        <v>5700</v>
      </c>
      <c r="E668" s="977" t="s">
        <v>5700</v>
      </c>
      <c r="F668" s="972"/>
      <c r="G668" s="970"/>
      <c r="H668" s="967"/>
      <c r="I668" s="970"/>
      <c r="J668" s="967"/>
      <c r="K668" s="970"/>
      <c r="L668" s="967"/>
      <c r="M668" s="970"/>
      <c r="N668" s="967"/>
      <c r="O668" s="970"/>
      <c r="P668" s="967"/>
      <c r="Q668" s="970"/>
      <c r="R668" s="967"/>
      <c r="S668" s="970"/>
      <c r="T668" s="967"/>
      <c r="U668" s="970"/>
      <c r="V668" s="967"/>
      <c r="W668" s="970"/>
      <c r="X668" s="1261"/>
      <c r="Y668" s="967"/>
      <c r="Z668" s="1032"/>
    </row>
    <row r="669" spans="1:26" ht="12.6" hidden="1" customHeight="1" outlineLevel="2">
      <c r="A669" s="1287">
        <v>44426</v>
      </c>
      <c r="B669" s="1163" t="s">
        <v>5698</v>
      </c>
      <c r="C669" s="955" t="s">
        <v>8810</v>
      </c>
      <c r="D669" s="966"/>
      <c r="E669" s="968"/>
      <c r="F669" s="972"/>
      <c r="G669" s="973" t="s">
        <v>5700</v>
      </c>
      <c r="H669" s="967"/>
      <c r="I669" s="970"/>
      <c r="J669" s="967"/>
      <c r="K669" s="970"/>
      <c r="L669" s="967"/>
      <c r="M669" s="970"/>
      <c r="N669" s="967"/>
      <c r="O669" s="970"/>
      <c r="P669" s="967"/>
      <c r="Q669" s="970"/>
      <c r="R669" s="967"/>
      <c r="S669" s="970"/>
      <c r="T669" s="967"/>
      <c r="U669" s="970"/>
      <c r="V669" s="967"/>
      <c r="W669" s="970"/>
      <c r="X669" s="1261"/>
      <c r="Y669" s="967"/>
      <c r="Z669" s="1032"/>
    </row>
    <row r="670" spans="1:26" ht="12.6" hidden="1" customHeight="1" outlineLevel="2">
      <c r="A670" s="1287">
        <v>44426</v>
      </c>
      <c r="B670" s="1163" t="s">
        <v>5739</v>
      </c>
      <c r="C670" s="955" t="s">
        <v>8811</v>
      </c>
      <c r="D670" s="966"/>
      <c r="E670" s="968"/>
      <c r="F670" s="972"/>
      <c r="G670" s="973" t="s">
        <v>5700</v>
      </c>
      <c r="H670" s="967"/>
      <c r="I670" s="970"/>
      <c r="J670" s="967"/>
      <c r="K670" s="970"/>
      <c r="L670" s="967"/>
      <c r="M670" s="970"/>
      <c r="N670" s="967"/>
      <c r="O670" s="970"/>
      <c r="P670" s="967"/>
      <c r="Q670" s="970"/>
      <c r="R670" s="967"/>
      <c r="S670" s="970"/>
      <c r="T670" s="967"/>
      <c r="U670" s="970"/>
      <c r="V670" s="967"/>
      <c r="W670" s="970"/>
      <c r="X670" s="1261"/>
      <c r="Y670" s="967"/>
      <c r="Z670" s="1032"/>
    </row>
    <row r="671" spans="1:26" ht="12.6" hidden="1" customHeight="1" outlineLevel="2">
      <c r="A671" s="1287">
        <v>44426</v>
      </c>
      <c r="B671" s="1163" t="s">
        <v>5698</v>
      </c>
      <c r="C671" s="955" t="s">
        <v>8812</v>
      </c>
      <c r="D671" s="966"/>
      <c r="E671" s="968"/>
      <c r="F671" s="972"/>
      <c r="G671" s="970"/>
      <c r="H671" s="967"/>
      <c r="I671" s="970"/>
      <c r="J671" s="967"/>
      <c r="K671" s="970"/>
      <c r="L671" s="967"/>
      <c r="M671" s="970"/>
      <c r="N671" s="967"/>
      <c r="O671" s="970"/>
      <c r="P671" s="967"/>
      <c r="Q671" s="970"/>
      <c r="R671" s="974" t="s">
        <v>5700</v>
      </c>
      <c r="S671" s="970"/>
      <c r="T671" s="967"/>
      <c r="U671" s="970"/>
      <c r="V671" s="967"/>
      <c r="W671" s="970"/>
      <c r="X671" s="1261"/>
      <c r="Y671" s="967"/>
      <c r="Z671" s="1032" t="s">
        <v>3335</v>
      </c>
    </row>
    <row r="672" spans="1:26" ht="12.6" hidden="1" customHeight="1" outlineLevel="2">
      <c r="A672" s="1287">
        <v>44426</v>
      </c>
      <c r="B672" s="1163" t="s">
        <v>5698</v>
      </c>
      <c r="C672" s="955" t="s">
        <v>8813</v>
      </c>
      <c r="D672" s="975" t="s">
        <v>5700</v>
      </c>
      <c r="E672" s="968"/>
      <c r="F672" s="972"/>
      <c r="G672" s="970"/>
      <c r="H672" s="967"/>
      <c r="I672" s="970"/>
      <c r="J672" s="967"/>
      <c r="K672" s="970"/>
      <c r="L672" s="967"/>
      <c r="M672" s="970"/>
      <c r="N672" s="967"/>
      <c r="O672" s="970"/>
      <c r="P672" s="967"/>
      <c r="Q672" s="970"/>
      <c r="R672" s="967"/>
      <c r="S672" s="970"/>
      <c r="T672" s="967"/>
      <c r="U672" s="970"/>
      <c r="V672" s="967"/>
      <c r="W672" s="970"/>
      <c r="X672" s="1261"/>
      <c r="Y672" s="967"/>
      <c r="Z672" s="1032"/>
    </row>
    <row r="673" spans="1:26" ht="12.6" hidden="1" customHeight="1" outlineLevel="1">
      <c r="A673" s="964">
        <v>44427</v>
      </c>
      <c r="B673" s="1163" t="s">
        <v>5698</v>
      </c>
      <c r="C673" s="955" t="s">
        <v>8814</v>
      </c>
      <c r="D673" s="966"/>
      <c r="E673" s="968"/>
      <c r="F673" s="972"/>
      <c r="G673" s="973" t="s">
        <v>5700</v>
      </c>
      <c r="H673" s="967"/>
      <c r="I673" s="970"/>
      <c r="J673" s="967"/>
      <c r="K673" s="970"/>
      <c r="L673" s="967"/>
      <c r="M673" s="970"/>
      <c r="N673" s="967"/>
      <c r="O673" s="970"/>
      <c r="P673" s="967"/>
      <c r="Q673" s="970"/>
      <c r="R673" s="967"/>
      <c r="S673" s="970"/>
      <c r="T673" s="967"/>
      <c r="U673" s="970"/>
      <c r="V673" s="967"/>
      <c r="W673" s="970"/>
      <c r="X673" s="1261"/>
      <c r="Y673" s="967"/>
      <c r="Z673" s="1032" t="s">
        <v>8815</v>
      </c>
    </row>
    <row r="674" spans="1:26" ht="12.6" hidden="1" customHeight="1" outlineLevel="2">
      <c r="A674" s="964">
        <v>44427</v>
      </c>
      <c r="B674" s="1163" t="s">
        <v>5698</v>
      </c>
      <c r="C674" s="955" t="s">
        <v>8816</v>
      </c>
      <c r="D674" s="975" t="s">
        <v>5700</v>
      </c>
      <c r="E674" s="968"/>
      <c r="F674" s="972"/>
      <c r="G674" s="970"/>
      <c r="H674" s="967"/>
      <c r="I674" s="970"/>
      <c r="J674" s="967"/>
      <c r="K674" s="970"/>
      <c r="L674" s="967"/>
      <c r="M674" s="970"/>
      <c r="N674" s="967"/>
      <c r="O674" s="970"/>
      <c r="P674" s="967"/>
      <c r="Q674" s="970"/>
      <c r="R674" s="967"/>
      <c r="S674" s="970"/>
      <c r="T674" s="967"/>
      <c r="U674" s="970"/>
      <c r="V674" s="967"/>
      <c r="W674" s="970"/>
      <c r="X674" s="1261"/>
      <c r="Y674" s="967"/>
      <c r="Z674" s="1032"/>
    </row>
    <row r="675" spans="1:26" ht="12.6" hidden="1" customHeight="1" outlineLevel="2">
      <c r="A675" s="964">
        <v>44427</v>
      </c>
      <c r="B675" s="1163" t="s">
        <v>5706</v>
      </c>
      <c r="C675" s="955" t="s">
        <v>8817</v>
      </c>
      <c r="D675" s="975" t="s">
        <v>5700</v>
      </c>
      <c r="E675" s="968"/>
      <c r="F675" s="972"/>
      <c r="G675" s="970"/>
      <c r="H675" s="967"/>
      <c r="I675" s="970"/>
      <c r="J675" s="967"/>
      <c r="K675" s="970"/>
      <c r="L675" s="967"/>
      <c r="M675" s="970"/>
      <c r="N675" s="967"/>
      <c r="O675" s="970"/>
      <c r="P675" s="967"/>
      <c r="Q675" s="970"/>
      <c r="R675" s="967"/>
      <c r="S675" s="970"/>
      <c r="T675" s="967"/>
      <c r="U675" s="970"/>
      <c r="V675" s="967"/>
      <c r="W675" s="970"/>
      <c r="X675" s="1261"/>
      <c r="Y675" s="967"/>
      <c r="Z675" s="1032"/>
    </row>
    <row r="676" spans="1:26" ht="12.6" hidden="1" customHeight="1" outlineLevel="2">
      <c r="A676" s="964">
        <v>44427</v>
      </c>
      <c r="B676" s="1163" t="s">
        <v>8818</v>
      </c>
      <c r="C676" s="955" t="s">
        <v>8819</v>
      </c>
      <c r="D676" s="975" t="s">
        <v>5700</v>
      </c>
      <c r="E676" s="968"/>
      <c r="F676" s="972"/>
      <c r="G676" s="970"/>
      <c r="H676" s="967"/>
      <c r="I676" s="970"/>
      <c r="J676" s="967"/>
      <c r="K676" s="970"/>
      <c r="L676" s="967"/>
      <c r="M676" s="970"/>
      <c r="N676" s="967"/>
      <c r="O676" s="970"/>
      <c r="P676" s="967"/>
      <c r="Q676" s="970"/>
      <c r="R676" s="967"/>
      <c r="S676" s="970"/>
      <c r="T676" s="967"/>
      <c r="U676" s="970"/>
      <c r="V676" s="967"/>
      <c r="W676" s="970"/>
      <c r="X676" s="1261"/>
      <c r="Y676" s="967"/>
      <c r="Z676" s="1032"/>
    </row>
    <row r="677" spans="1:26" ht="12.6" hidden="1" customHeight="1" outlineLevel="2">
      <c r="A677" s="964">
        <v>44427</v>
      </c>
      <c r="B677" s="1163" t="s">
        <v>5698</v>
      </c>
      <c r="C677" s="955" t="s">
        <v>8820</v>
      </c>
      <c r="D677" s="975" t="s">
        <v>5700</v>
      </c>
      <c r="E677" s="968"/>
      <c r="F677" s="972"/>
      <c r="G677" s="970"/>
      <c r="H677" s="967"/>
      <c r="I677" s="970"/>
      <c r="J677" s="967"/>
      <c r="K677" s="970"/>
      <c r="L677" s="967"/>
      <c r="M677" s="970"/>
      <c r="N677" s="967"/>
      <c r="O677" s="970"/>
      <c r="P677" s="967"/>
      <c r="Q677" s="970"/>
      <c r="R677" s="967"/>
      <c r="S677" s="970"/>
      <c r="T677" s="967"/>
      <c r="U677" s="970"/>
      <c r="V677" s="967"/>
      <c r="W677" s="970"/>
      <c r="X677" s="1261"/>
      <c r="Y677" s="967"/>
      <c r="Z677" s="1032"/>
    </row>
    <row r="678" spans="1:26" ht="12.6" hidden="1" customHeight="1" outlineLevel="2">
      <c r="A678" s="964">
        <v>44427</v>
      </c>
      <c r="B678" s="1163" t="s">
        <v>5698</v>
      </c>
      <c r="C678" s="955" t="s">
        <v>8821</v>
      </c>
      <c r="D678" s="966"/>
      <c r="E678" s="977" t="s">
        <v>5700</v>
      </c>
      <c r="F678" s="972"/>
      <c r="G678" s="970"/>
      <c r="H678" s="967"/>
      <c r="I678" s="970"/>
      <c r="J678" s="967"/>
      <c r="K678" s="970"/>
      <c r="L678" s="967"/>
      <c r="M678" s="970"/>
      <c r="N678" s="967"/>
      <c r="O678" s="970"/>
      <c r="P678" s="967"/>
      <c r="Q678" s="970"/>
      <c r="R678" s="967"/>
      <c r="S678" s="970"/>
      <c r="T678" s="974" t="s">
        <v>5700</v>
      </c>
      <c r="U678" s="970"/>
      <c r="V678" s="967"/>
      <c r="W678" s="970"/>
      <c r="X678" s="1261"/>
      <c r="Y678" s="967"/>
      <c r="Z678" s="1032"/>
    </row>
    <row r="679" spans="1:26" ht="12.6" hidden="1" customHeight="1" outlineLevel="2">
      <c r="A679" s="964">
        <v>44427</v>
      </c>
      <c r="B679" s="1163" t="s">
        <v>5698</v>
      </c>
      <c r="C679" s="955" t="s">
        <v>8822</v>
      </c>
      <c r="D679" s="975" t="s">
        <v>5700</v>
      </c>
      <c r="E679" s="968"/>
      <c r="F679" s="972"/>
      <c r="G679" s="970"/>
      <c r="H679" s="967"/>
      <c r="I679" s="970"/>
      <c r="J679" s="967"/>
      <c r="K679" s="970"/>
      <c r="L679" s="967"/>
      <c r="M679" s="970"/>
      <c r="N679" s="967"/>
      <c r="O679" s="970"/>
      <c r="P679" s="967"/>
      <c r="Q679" s="970"/>
      <c r="R679" s="967"/>
      <c r="S679" s="970"/>
      <c r="T679" s="967"/>
      <c r="U679" s="970"/>
      <c r="V679" s="967"/>
      <c r="W679" s="970"/>
      <c r="X679" s="1261"/>
      <c r="Y679" s="967"/>
      <c r="Z679" s="1032"/>
    </row>
    <row r="680" spans="1:26" ht="12.6" hidden="1" customHeight="1" outlineLevel="2">
      <c r="A680" s="964">
        <v>44427</v>
      </c>
      <c r="B680" s="1163" t="s">
        <v>5698</v>
      </c>
      <c r="C680" s="955" t="s">
        <v>8823</v>
      </c>
      <c r="D680" s="966"/>
      <c r="E680" s="968"/>
      <c r="F680" s="972"/>
      <c r="G680" s="970"/>
      <c r="H680" s="967"/>
      <c r="I680" s="970"/>
      <c r="J680" s="967"/>
      <c r="K680" s="970"/>
      <c r="L680" s="967"/>
      <c r="M680" s="970"/>
      <c r="N680" s="967"/>
      <c r="O680" s="970"/>
      <c r="P680" s="967"/>
      <c r="Q680" s="970"/>
      <c r="R680" s="967"/>
      <c r="S680" s="970"/>
      <c r="T680" s="974" t="s">
        <v>5700</v>
      </c>
      <c r="U680" s="970"/>
      <c r="V680" s="967"/>
      <c r="W680" s="970"/>
      <c r="X680" s="1261"/>
      <c r="Y680" s="967"/>
      <c r="Z680" s="1032"/>
    </row>
    <row r="681" spans="1:26" ht="12.6" hidden="1" customHeight="1" outlineLevel="2">
      <c r="A681" s="964">
        <v>44427</v>
      </c>
      <c r="B681" s="1163" t="s">
        <v>5698</v>
      </c>
      <c r="C681" s="955" t="s">
        <v>8824</v>
      </c>
      <c r="D681" s="966"/>
      <c r="E681" s="968"/>
      <c r="F681" s="972"/>
      <c r="G681" s="973" t="s">
        <v>5700</v>
      </c>
      <c r="H681" s="967"/>
      <c r="I681" s="970"/>
      <c r="J681" s="967"/>
      <c r="K681" s="970"/>
      <c r="L681" s="967"/>
      <c r="M681" s="970"/>
      <c r="N681" s="967"/>
      <c r="O681" s="970"/>
      <c r="P681" s="967"/>
      <c r="Q681" s="970"/>
      <c r="R681" s="967"/>
      <c r="S681" s="970"/>
      <c r="T681" s="967"/>
      <c r="U681" s="970"/>
      <c r="V681" s="967"/>
      <c r="W681" s="970"/>
      <c r="X681" s="1261"/>
      <c r="Y681" s="967"/>
      <c r="Z681" s="1032"/>
    </row>
    <row r="682" spans="1:26" ht="12.6" hidden="1" customHeight="1" outlineLevel="2">
      <c r="A682" s="964">
        <v>44427</v>
      </c>
      <c r="B682" s="1163" t="s">
        <v>5698</v>
      </c>
      <c r="C682" s="955" t="s">
        <v>8825</v>
      </c>
      <c r="D682" s="966"/>
      <c r="E682" s="968"/>
      <c r="F682" s="972"/>
      <c r="G682" s="970"/>
      <c r="H682" s="974" t="s">
        <v>5700</v>
      </c>
      <c r="I682" s="970"/>
      <c r="J682" s="967"/>
      <c r="K682" s="970"/>
      <c r="L682" s="967"/>
      <c r="M682" s="970"/>
      <c r="N682" s="967"/>
      <c r="O682" s="970"/>
      <c r="P682" s="967"/>
      <c r="Q682" s="970"/>
      <c r="R682" s="967"/>
      <c r="S682" s="970"/>
      <c r="T682" s="967"/>
      <c r="U682" s="973" t="s">
        <v>5700</v>
      </c>
      <c r="V682" s="967"/>
      <c r="W682" s="970"/>
      <c r="X682" s="1261"/>
      <c r="Y682" s="967"/>
      <c r="Z682" s="1032"/>
    </row>
    <row r="683" spans="1:26" ht="12.6" hidden="1" customHeight="1" outlineLevel="2">
      <c r="A683" s="964">
        <v>44427</v>
      </c>
      <c r="B683" s="1163" t="s">
        <v>5698</v>
      </c>
      <c r="C683" s="955" t="s">
        <v>8826</v>
      </c>
      <c r="D683" s="966"/>
      <c r="E683" s="968"/>
      <c r="F683" s="972"/>
      <c r="G683" s="970"/>
      <c r="H683" s="967"/>
      <c r="I683" s="970"/>
      <c r="J683" s="967"/>
      <c r="K683" s="970"/>
      <c r="L683" s="967"/>
      <c r="M683" s="970"/>
      <c r="N683" s="967"/>
      <c r="O683" s="970"/>
      <c r="P683" s="967"/>
      <c r="Q683" s="970"/>
      <c r="R683" s="967"/>
      <c r="S683" s="970"/>
      <c r="T683" s="974" t="s">
        <v>5700</v>
      </c>
      <c r="U683" s="970"/>
      <c r="V683" s="967"/>
      <c r="W683" s="970"/>
      <c r="X683" s="1261"/>
      <c r="Y683" s="967"/>
      <c r="Z683" s="1032"/>
    </row>
    <row r="684" spans="1:26" ht="12.6" hidden="1" customHeight="1" outlineLevel="2">
      <c r="A684" s="964">
        <v>44427</v>
      </c>
      <c r="B684" s="1163" t="s">
        <v>5698</v>
      </c>
      <c r="C684" s="955" t="s">
        <v>8827</v>
      </c>
      <c r="D684" s="966"/>
      <c r="E684" s="968"/>
      <c r="F684" s="969" t="s">
        <v>5700</v>
      </c>
      <c r="G684" s="970"/>
      <c r="H684" s="967"/>
      <c r="I684" s="970"/>
      <c r="J684" s="967"/>
      <c r="K684" s="970"/>
      <c r="L684" s="967"/>
      <c r="M684" s="970"/>
      <c r="N684" s="967"/>
      <c r="O684" s="970"/>
      <c r="P684" s="967"/>
      <c r="Q684" s="970"/>
      <c r="R684" s="967"/>
      <c r="S684" s="970"/>
      <c r="T684" s="967"/>
      <c r="U684" s="970"/>
      <c r="V684" s="967"/>
      <c r="W684" s="970"/>
      <c r="X684" s="1261"/>
      <c r="Y684" s="967"/>
      <c r="Z684" s="1032"/>
    </row>
    <row r="685" spans="1:26" ht="12.6" hidden="1" customHeight="1" outlineLevel="2">
      <c r="A685" s="964">
        <v>44427</v>
      </c>
      <c r="B685" s="1163" t="s">
        <v>5698</v>
      </c>
      <c r="C685" s="955" t="s">
        <v>8828</v>
      </c>
      <c r="D685" s="966"/>
      <c r="E685" s="968"/>
      <c r="F685" s="972"/>
      <c r="G685" s="970"/>
      <c r="H685" s="967"/>
      <c r="I685" s="970"/>
      <c r="J685" s="967"/>
      <c r="K685" s="970"/>
      <c r="L685" s="967"/>
      <c r="M685" s="970"/>
      <c r="N685" s="967"/>
      <c r="O685" s="970"/>
      <c r="P685" s="967"/>
      <c r="Q685" s="970"/>
      <c r="R685" s="967"/>
      <c r="S685" s="970"/>
      <c r="T685" s="974" t="s">
        <v>5700</v>
      </c>
      <c r="U685" s="970"/>
      <c r="V685" s="967"/>
      <c r="W685" s="970"/>
      <c r="X685" s="1261"/>
      <c r="Y685" s="967"/>
      <c r="Z685" s="1032"/>
    </row>
    <row r="686" spans="1:26" ht="12.6" hidden="1" customHeight="1" outlineLevel="2">
      <c r="A686" s="964">
        <v>44427</v>
      </c>
      <c r="B686" s="1163" t="s">
        <v>5698</v>
      </c>
      <c r="C686" s="955" t="s">
        <v>8829</v>
      </c>
      <c r="D686" s="966"/>
      <c r="E686" s="968"/>
      <c r="F686" s="972"/>
      <c r="G686" s="970"/>
      <c r="H686" s="974" t="s">
        <v>5700</v>
      </c>
      <c r="I686" s="970"/>
      <c r="J686" s="967"/>
      <c r="K686" s="970"/>
      <c r="L686" s="967"/>
      <c r="M686" s="970"/>
      <c r="N686" s="967"/>
      <c r="O686" s="970"/>
      <c r="P686" s="967"/>
      <c r="Q686" s="970"/>
      <c r="R686" s="967"/>
      <c r="S686" s="970"/>
      <c r="T686" s="974" t="s">
        <v>5700</v>
      </c>
      <c r="U686" s="970"/>
      <c r="V686" s="967"/>
      <c r="W686" s="970"/>
      <c r="X686" s="1261"/>
      <c r="Y686" s="967"/>
      <c r="Z686" s="1032"/>
    </row>
    <row r="687" spans="1:26" ht="12.6" hidden="1" customHeight="1" outlineLevel="1">
      <c r="A687" s="1288">
        <v>44428</v>
      </c>
      <c r="B687" s="1163" t="s">
        <v>5723</v>
      </c>
      <c r="C687" s="955" t="s">
        <v>8830</v>
      </c>
      <c r="D687" s="966"/>
      <c r="E687" s="977" t="s">
        <v>5700</v>
      </c>
      <c r="F687" s="972"/>
      <c r="G687" s="970"/>
      <c r="H687" s="967"/>
      <c r="I687" s="970"/>
      <c r="J687" s="967"/>
      <c r="K687" s="970"/>
      <c r="L687" s="967"/>
      <c r="M687" s="970"/>
      <c r="N687" s="967"/>
      <c r="O687" s="970"/>
      <c r="P687" s="967"/>
      <c r="Q687" s="970"/>
      <c r="R687" s="967"/>
      <c r="S687" s="970"/>
      <c r="T687" s="967"/>
      <c r="U687" s="970"/>
      <c r="V687" s="967"/>
      <c r="W687" s="970"/>
      <c r="X687" s="1261"/>
      <c r="Y687" s="967"/>
      <c r="Z687" s="1032"/>
    </row>
    <row r="688" spans="1:26" ht="12.6" hidden="1" customHeight="1" outlineLevel="2">
      <c r="A688" s="1288">
        <v>44428</v>
      </c>
      <c r="B688" s="1163" t="s">
        <v>5698</v>
      </c>
      <c r="C688" s="955" t="s">
        <v>8831</v>
      </c>
      <c r="D688" s="966"/>
      <c r="E688" s="968"/>
      <c r="F688" s="972"/>
      <c r="G688" s="970"/>
      <c r="H688" s="974" t="s">
        <v>5700</v>
      </c>
      <c r="I688" s="970"/>
      <c r="J688" s="967"/>
      <c r="K688" s="970"/>
      <c r="L688" s="967"/>
      <c r="M688" s="970"/>
      <c r="N688" s="967"/>
      <c r="O688" s="970"/>
      <c r="P688" s="967"/>
      <c r="Q688" s="970"/>
      <c r="R688" s="967"/>
      <c r="S688" s="970"/>
      <c r="T688" s="967"/>
      <c r="U688" s="970"/>
      <c r="V688" s="967"/>
      <c r="W688" s="970"/>
      <c r="X688" s="1261"/>
      <c r="Y688" s="967"/>
      <c r="Z688" s="1032"/>
    </row>
    <row r="689" spans="1:26" ht="12.6" hidden="1" customHeight="1" outlineLevel="2">
      <c r="A689" s="1288">
        <v>44428</v>
      </c>
      <c r="B689" s="1163" t="s">
        <v>5698</v>
      </c>
      <c r="C689" s="955" t="s">
        <v>8832</v>
      </c>
      <c r="D689" s="966"/>
      <c r="E689" s="968"/>
      <c r="F689" s="972"/>
      <c r="G689" s="970"/>
      <c r="H689" s="967"/>
      <c r="I689" s="970"/>
      <c r="J689" s="967"/>
      <c r="K689" s="970"/>
      <c r="L689" s="967"/>
      <c r="M689" s="970"/>
      <c r="N689" s="967"/>
      <c r="O689" s="970"/>
      <c r="P689" s="967"/>
      <c r="Q689" s="970"/>
      <c r="R689" s="967"/>
      <c r="S689" s="970"/>
      <c r="T689" s="967"/>
      <c r="U689" s="970"/>
      <c r="V689" s="967"/>
      <c r="W689" s="970"/>
      <c r="X689" s="1261"/>
      <c r="Y689" s="967"/>
      <c r="Z689" s="1032"/>
    </row>
    <row r="690" spans="1:26" ht="12.6" hidden="1" customHeight="1" outlineLevel="2">
      <c r="A690" s="1288">
        <v>44428</v>
      </c>
      <c r="B690" s="1163" t="s">
        <v>5698</v>
      </c>
      <c r="C690" s="955" t="s">
        <v>8833</v>
      </c>
      <c r="D690" s="975" t="s">
        <v>2368</v>
      </c>
      <c r="E690" s="968"/>
      <c r="F690" s="972"/>
      <c r="G690" s="970"/>
      <c r="H690" s="967"/>
      <c r="I690" s="970"/>
      <c r="J690" s="967"/>
      <c r="K690" s="970"/>
      <c r="L690" s="967"/>
      <c r="M690" s="970"/>
      <c r="N690" s="967"/>
      <c r="O690" s="970"/>
      <c r="P690" s="967"/>
      <c r="Q690" s="970"/>
      <c r="R690" s="967"/>
      <c r="S690" s="970"/>
      <c r="T690" s="967"/>
      <c r="U690" s="970"/>
      <c r="V690" s="967"/>
      <c r="W690" s="970"/>
      <c r="X690" s="1261"/>
      <c r="Y690" s="967"/>
      <c r="Z690" s="1032"/>
    </row>
    <row r="691" spans="1:26" ht="12.6" hidden="1" customHeight="1" outlineLevel="2">
      <c r="A691" s="1288">
        <v>44428</v>
      </c>
      <c r="B691" s="1163" t="s">
        <v>5739</v>
      </c>
      <c r="C691" s="955" t="s">
        <v>8834</v>
      </c>
      <c r="D691" s="966"/>
      <c r="E691" s="968"/>
      <c r="F691" s="972"/>
      <c r="G691" s="970"/>
      <c r="H691" s="967"/>
      <c r="I691" s="970"/>
      <c r="J691" s="967"/>
      <c r="K691" s="970"/>
      <c r="L691" s="967"/>
      <c r="M691" s="970"/>
      <c r="N691" s="967"/>
      <c r="O691" s="970"/>
      <c r="P691" s="967"/>
      <c r="Q691" s="970"/>
      <c r="R691" s="967"/>
      <c r="S691" s="970"/>
      <c r="T691" s="967"/>
      <c r="U691" s="970"/>
      <c r="V691" s="967"/>
      <c r="W691" s="970"/>
      <c r="X691" s="1261"/>
      <c r="Y691" s="967"/>
      <c r="Z691" s="1032"/>
    </row>
    <row r="692" spans="1:26" ht="12.6" hidden="1" customHeight="1" outlineLevel="2">
      <c r="A692" s="1288">
        <v>44428</v>
      </c>
      <c r="B692" s="1163" t="s">
        <v>5698</v>
      </c>
      <c r="C692" s="955" t="s">
        <v>8835</v>
      </c>
      <c r="D692" s="966"/>
      <c r="E692" s="968"/>
      <c r="F692" s="972"/>
      <c r="G692" s="970"/>
      <c r="H692" s="967"/>
      <c r="I692" s="970"/>
      <c r="J692" s="967"/>
      <c r="K692" s="970"/>
      <c r="L692" s="967"/>
      <c r="M692" s="970"/>
      <c r="N692" s="967"/>
      <c r="O692" s="970"/>
      <c r="P692" s="967"/>
      <c r="Q692" s="970"/>
      <c r="R692" s="967"/>
      <c r="S692" s="970"/>
      <c r="T692" s="967"/>
      <c r="U692" s="970"/>
      <c r="V692" s="967"/>
      <c r="W692" s="970"/>
      <c r="X692" s="1261"/>
      <c r="Y692" s="967"/>
      <c r="Z692" s="1339" t="s">
        <v>8698</v>
      </c>
    </row>
    <row r="693" spans="1:26" ht="12.6" hidden="1" customHeight="1" outlineLevel="2">
      <c r="A693" s="1288">
        <v>44428</v>
      </c>
      <c r="B693" s="1163" t="s">
        <v>5723</v>
      </c>
      <c r="C693" s="955" t="s">
        <v>8836</v>
      </c>
      <c r="D693" s="966"/>
      <c r="E693" s="968"/>
      <c r="F693" s="972"/>
      <c r="G693" s="970"/>
      <c r="H693" s="967"/>
      <c r="I693" s="970"/>
      <c r="J693" s="967"/>
      <c r="K693" s="970"/>
      <c r="L693" s="967"/>
      <c r="M693" s="970"/>
      <c r="N693" s="967"/>
      <c r="O693" s="970"/>
      <c r="P693" s="967"/>
      <c r="Q693" s="970"/>
      <c r="R693" s="967"/>
      <c r="S693" s="970"/>
      <c r="T693" s="967"/>
      <c r="U693" s="970"/>
      <c r="V693" s="967"/>
      <c r="W693" s="970"/>
      <c r="X693" s="1261"/>
      <c r="Y693" s="967"/>
      <c r="Z693" s="1032"/>
    </row>
    <row r="694" spans="1:26" ht="12.6" hidden="1" customHeight="1" outlineLevel="2">
      <c r="A694" s="1288">
        <v>44428</v>
      </c>
      <c r="B694" s="1163" t="s">
        <v>5698</v>
      </c>
      <c r="C694" s="955" t="s">
        <v>8837</v>
      </c>
      <c r="D694" s="966"/>
      <c r="E694" s="968"/>
      <c r="F694" s="972"/>
      <c r="G694" s="970"/>
      <c r="H694" s="967"/>
      <c r="I694" s="970"/>
      <c r="J694" s="967"/>
      <c r="K694" s="970"/>
      <c r="L694" s="967"/>
      <c r="M694" s="970"/>
      <c r="N694" s="967"/>
      <c r="O694" s="970"/>
      <c r="P694" s="967"/>
      <c r="Q694" s="970"/>
      <c r="R694" s="967"/>
      <c r="S694" s="970"/>
      <c r="T694" s="967"/>
      <c r="U694" s="970"/>
      <c r="V694" s="967"/>
      <c r="W694" s="970"/>
      <c r="X694" s="1261"/>
      <c r="Y694" s="967"/>
      <c r="Z694" s="1032"/>
    </row>
    <row r="695" spans="1:26" ht="12.6" hidden="1" customHeight="1" outlineLevel="2">
      <c r="A695" s="1288">
        <v>44428</v>
      </c>
      <c r="B695" s="1163" t="s">
        <v>7122</v>
      </c>
      <c r="C695" s="955" t="s">
        <v>8838</v>
      </c>
      <c r="D695" s="966"/>
      <c r="E695" s="977" t="s">
        <v>5700</v>
      </c>
      <c r="F695" s="972"/>
      <c r="G695" s="970"/>
      <c r="H695" s="967"/>
      <c r="I695" s="970"/>
      <c r="J695" s="967"/>
      <c r="K695" s="970"/>
      <c r="L695" s="967"/>
      <c r="M695" s="970"/>
      <c r="N695" s="967"/>
      <c r="O695" s="970"/>
      <c r="P695" s="967"/>
      <c r="Q695" s="970"/>
      <c r="R695" s="967"/>
      <c r="S695" s="970"/>
      <c r="T695" s="967"/>
      <c r="U695" s="970"/>
      <c r="V695" s="967"/>
      <c r="W695" s="970"/>
      <c r="X695" s="1261"/>
      <c r="Y695" s="967"/>
      <c r="Z695" s="1032"/>
    </row>
    <row r="696" spans="1:26" ht="12.6" hidden="1" customHeight="1" outlineLevel="2">
      <c r="A696" s="1288">
        <v>44428</v>
      </c>
      <c r="B696" s="1163" t="s">
        <v>5698</v>
      </c>
      <c r="C696" s="955" t="s">
        <v>8839</v>
      </c>
      <c r="D696" s="966"/>
      <c r="E696" s="968"/>
      <c r="F696" s="972"/>
      <c r="G696" s="970"/>
      <c r="H696" s="967"/>
      <c r="I696" s="970"/>
      <c r="J696" s="967"/>
      <c r="K696" s="970"/>
      <c r="L696" s="967"/>
      <c r="M696" s="970"/>
      <c r="N696" s="967"/>
      <c r="O696" s="970"/>
      <c r="P696" s="967"/>
      <c r="Q696" s="970"/>
      <c r="R696" s="974" t="s">
        <v>5700</v>
      </c>
      <c r="S696" s="970"/>
      <c r="T696" s="967"/>
      <c r="U696" s="970"/>
      <c r="V696" s="967"/>
      <c r="W696" s="970"/>
      <c r="X696" s="1261"/>
      <c r="Y696" s="967"/>
      <c r="Z696" s="1032"/>
    </row>
    <row r="697" spans="1:26" ht="25.2" hidden="1" customHeight="1" outlineLevel="2">
      <c r="A697" s="1288">
        <v>44428</v>
      </c>
      <c r="B697" s="1163" t="s">
        <v>5698</v>
      </c>
      <c r="C697" s="955" t="s">
        <v>8840</v>
      </c>
      <c r="D697" s="975" t="s">
        <v>5700</v>
      </c>
      <c r="E697" s="968"/>
      <c r="F697" s="972"/>
      <c r="G697" s="970"/>
      <c r="H697" s="967"/>
      <c r="I697" s="970"/>
      <c r="J697" s="967"/>
      <c r="K697" s="970"/>
      <c r="L697" s="967"/>
      <c r="M697" s="970"/>
      <c r="N697" s="967"/>
      <c r="O697" s="970"/>
      <c r="P697" s="967"/>
      <c r="Q697" s="970"/>
      <c r="R697" s="967"/>
      <c r="S697" s="970"/>
      <c r="T697" s="967"/>
      <c r="U697" s="970"/>
      <c r="V697" s="967"/>
      <c r="W697" s="970"/>
      <c r="X697" s="1261"/>
      <c r="Y697" s="967"/>
      <c r="Z697" s="1032" t="s">
        <v>8696</v>
      </c>
    </row>
    <row r="698" spans="1:26" ht="25.2" hidden="1" customHeight="1" outlineLevel="1">
      <c r="A698" s="1031">
        <v>44431</v>
      </c>
      <c r="B698" s="1163" t="s">
        <v>5698</v>
      </c>
      <c r="C698" s="955" t="s">
        <v>8841</v>
      </c>
      <c r="D698" s="966"/>
      <c r="E698" s="968"/>
      <c r="F698" s="969" t="s">
        <v>5700</v>
      </c>
      <c r="G698" s="970"/>
      <c r="H698" s="967"/>
      <c r="I698" s="970"/>
      <c r="J698" s="967"/>
      <c r="K698" s="970"/>
      <c r="L698" s="967"/>
      <c r="M698" s="970"/>
      <c r="N698" s="967"/>
      <c r="O698" s="970"/>
      <c r="P698" s="967"/>
      <c r="Q698" s="970"/>
      <c r="R698" s="967"/>
      <c r="S698" s="970"/>
      <c r="T698" s="967"/>
      <c r="U698" s="970"/>
      <c r="V698" s="967"/>
      <c r="W698" s="970"/>
      <c r="X698" s="1261"/>
      <c r="Y698" s="967"/>
      <c r="Z698" s="1032"/>
    </row>
    <row r="699" spans="1:26" ht="12.6" hidden="1" customHeight="1" outlineLevel="2">
      <c r="A699" s="1031">
        <v>44431</v>
      </c>
      <c r="B699" s="1163" t="s">
        <v>5739</v>
      </c>
      <c r="C699" s="955" t="s">
        <v>8842</v>
      </c>
      <c r="D699" s="966"/>
      <c r="E699" s="968"/>
      <c r="F699" s="972"/>
      <c r="G699" s="970"/>
      <c r="H699" s="967"/>
      <c r="I699" s="970"/>
      <c r="J699" s="967"/>
      <c r="K699" s="970"/>
      <c r="L699" s="967"/>
      <c r="M699" s="970"/>
      <c r="N699" s="967"/>
      <c r="O699" s="970"/>
      <c r="P699" s="967"/>
      <c r="Q699" s="970"/>
      <c r="R699" s="967"/>
      <c r="S699" s="970"/>
      <c r="T699" s="974" t="s">
        <v>5700</v>
      </c>
      <c r="U699" s="970"/>
      <c r="V699" s="967"/>
      <c r="W699" s="970"/>
      <c r="X699" s="1261"/>
      <c r="Y699" s="967"/>
      <c r="Z699" s="1032"/>
    </row>
    <row r="700" spans="1:26" ht="12.6" hidden="1" customHeight="1" outlineLevel="2">
      <c r="A700" s="1031">
        <v>44431</v>
      </c>
      <c r="B700" s="1163" t="s">
        <v>5698</v>
      </c>
      <c r="C700" s="955" t="s">
        <v>8843</v>
      </c>
      <c r="D700" s="966"/>
      <c r="E700" s="968"/>
      <c r="F700" s="972"/>
      <c r="G700" s="970"/>
      <c r="H700" s="967"/>
      <c r="I700" s="970"/>
      <c r="J700" s="967"/>
      <c r="K700" s="970"/>
      <c r="L700" s="967"/>
      <c r="M700" s="970"/>
      <c r="N700" s="967"/>
      <c r="O700" s="973" t="s">
        <v>5700</v>
      </c>
      <c r="P700" s="967"/>
      <c r="Q700" s="970"/>
      <c r="R700" s="967"/>
      <c r="S700" s="970"/>
      <c r="T700" s="967"/>
      <c r="U700" s="970"/>
      <c r="V700" s="967"/>
      <c r="W700" s="970"/>
      <c r="X700" s="1261"/>
      <c r="Y700" s="967"/>
      <c r="Z700" s="1032"/>
    </row>
    <row r="701" spans="1:26" ht="12.6" hidden="1" customHeight="1" outlineLevel="2">
      <c r="A701" s="1031">
        <v>44431</v>
      </c>
      <c r="B701" s="1163" t="s">
        <v>5698</v>
      </c>
      <c r="C701" s="955" t="s">
        <v>8844</v>
      </c>
      <c r="D701" s="966"/>
      <c r="E701" s="968"/>
      <c r="F701" s="969" t="s">
        <v>5700</v>
      </c>
      <c r="G701" s="970"/>
      <c r="H701" s="967"/>
      <c r="I701" s="970"/>
      <c r="J701" s="967"/>
      <c r="K701" s="970"/>
      <c r="L701" s="967"/>
      <c r="M701" s="970"/>
      <c r="N701" s="967"/>
      <c r="O701" s="970"/>
      <c r="P701" s="967"/>
      <c r="Q701" s="970"/>
      <c r="R701" s="967"/>
      <c r="S701" s="970"/>
      <c r="T701" s="967"/>
      <c r="U701" s="970"/>
      <c r="V701" s="967"/>
      <c r="W701" s="970"/>
      <c r="X701" s="1261"/>
      <c r="Y701" s="967"/>
      <c r="Z701" s="1032"/>
    </row>
    <row r="702" spans="1:26" ht="12.6" hidden="1" customHeight="1" outlineLevel="2">
      <c r="A702" s="1031">
        <v>44431</v>
      </c>
      <c r="B702" s="1163" t="s">
        <v>5745</v>
      </c>
      <c r="C702" s="955" t="s">
        <v>8845</v>
      </c>
      <c r="D702" s="966"/>
      <c r="E702" s="968"/>
      <c r="F702" s="972"/>
      <c r="G702" s="970"/>
      <c r="H702" s="967"/>
      <c r="I702" s="970"/>
      <c r="J702" s="967"/>
      <c r="K702" s="970"/>
      <c r="L702" s="967"/>
      <c r="M702" s="970"/>
      <c r="N702" s="967"/>
      <c r="O702" s="970"/>
      <c r="P702" s="967"/>
      <c r="Q702" s="970"/>
      <c r="R702" s="967"/>
      <c r="S702" s="970"/>
      <c r="T702" s="967"/>
      <c r="U702" s="970"/>
      <c r="V702" s="974" t="s">
        <v>5700</v>
      </c>
      <c r="W702" s="970"/>
      <c r="X702" s="1261"/>
      <c r="Y702" s="967"/>
      <c r="Z702" s="1032"/>
    </row>
    <row r="703" spans="1:26" ht="12.6" hidden="1" customHeight="1" outlineLevel="2">
      <c r="A703" s="1031">
        <v>44431</v>
      </c>
      <c r="B703" s="1163" t="s">
        <v>5698</v>
      </c>
      <c r="C703" s="955" t="s">
        <v>8846</v>
      </c>
      <c r="D703" s="966"/>
      <c r="E703" s="977" t="s">
        <v>5700</v>
      </c>
      <c r="F703" s="972"/>
      <c r="G703" s="970"/>
      <c r="H703" s="967"/>
      <c r="I703" s="970"/>
      <c r="J703" s="967"/>
      <c r="K703" s="970"/>
      <c r="L703" s="967"/>
      <c r="M703" s="970"/>
      <c r="N703" s="967"/>
      <c r="O703" s="970"/>
      <c r="P703" s="967"/>
      <c r="Q703" s="970"/>
      <c r="R703" s="967"/>
      <c r="S703" s="970"/>
      <c r="T703" s="967"/>
      <c r="U703" s="970"/>
      <c r="V703" s="967"/>
      <c r="W703" s="970"/>
      <c r="X703" s="1261"/>
      <c r="Y703" s="967"/>
      <c r="Z703" s="1032"/>
    </row>
    <row r="704" spans="1:26" ht="12.6" hidden="1" customHeight="1" outlineLevel="2">
      <c r="A704" s="1031">
        <v>44431</v>
      </c>
      <c r="B704" s="1163" t="s">
        <v>5698</v>
      </c>
      <c r="C704" s="955" t="s">
        <v>8847</v>
      </c>
      <c r="D704" s="966"/>
      <c r="E704" s="968"/>
      <c r="F704" s="972"/>
      <c r="G704" s="970"/>
      <c r="H704" s="967"/>
      <c r="I704" s="970"/>
      <c r="J704" s="967"/>
      <c r="K704" s="970"/>
      <c r="L704" s="967"/>
      <c r="M704" s="973" t="s">
        <v>5700</v>
      </c>
      <c r="N704" s="967"/>
      <c r="O704" s="970"/>
      <c r="P704" s="967"/>
      <c r="Q704" s="970"/>
      <c r="R704" s="967"/>
      <c r="S704" s="970"/>
      <c r="T704" s="967"/>
      <c r="U704" s="970"/>
      <c r="V704" s="967"/>
      <c r="W704" s="970"/>
      <c r="X704" s="1261"/>
      <c r="Y704" s="967"/>
      <c r="Z704" s="1032"/>
    </row>
    <row r="705" spans="1:26" ht="12.6" hidden="1" customHeight="1" outlineLevel="2">
      <c r="A705" s="1031">
        <v>44431</v>
      </c>
      <c r="B705" s="1163" t="s">
        <v>5706</v>
      </c>
      <c r="C705" s="955" t="s">
        <v>8848</v>
      </c>
      <c r="D705" s="966"/>
      <c r="E705" s="968"/>
      <c r="F705" s="972"/>
      <c r="G705" s="970"/>
      <c r="H705" s="967"/>
      <c r="I705" s="970"/>
      <c r="J705" s="967"/>
      <c r="K705" s="970"/>
      <c r="L705" s="967"/>
      <c r="M705" s="970"/>
      <c r="N705" s="967"/>
      <c r="O705" s="970"/>
      <c r="P705" s="967"/>
      <c r="Q705" s="970"/>
      <c r="R705" s="967"/>
      <c r="S705" s="970"/>
      <c r="T705" s="967"/>
      <c r="U705" s="973" t="s">
        <v>5700</v>
      </c>
      <c r="V705" s="967"/>
      <c r="W705" s="970"/>
      <c r="X705" s="1261"/>
      <c r="Y705" s="967"/>
      <c r="Z705" s="1032"/>
    </row>
    <row r="706" spans="1:26" ht="12.6" hidden="1" customHeight="1" outlineLevel="1">
      <c r="A706" s="1289">
        <v>44432</v>
      </c>
      <c r="B706" s="1163" t="s">
        <v>5698</v>
      </c>
      <c r="C706" s="955" t="s">
        <v>8849</v>
      </c>
      <c r="D706" s="966"/>
      <c r="E706" s="977" t="s">
        <v>5700</v>
      </c>
      <c r="F706" s="972"/>
      <c r="G706" s="970"/>
      <c r="H706" s="967"/>
      <c r="I706" s="970"/>
      <c r="J706" s="967"/>
      <c r="K706" s="970"/>
      <c r="L706" s="967"/>
      <c r="M706" s="973" t="s">
        <v>5700</v>
      </c>
      <c r="N706" s="967"/>
      <c r="O706" s="970"/>
      <c r="P706" s="967"/>
      <c r="Q706" s="970"/>
      <c r="R706" s="967"/>
      <c r="S706" s="970"/>
      <c r="T706" s="967"/>
      <c r="U706" s="970"/>
      <c r="V706" s="967"/>
      <c r="W706" s="970"/>
      <c r="X706" s="1261"/>
      <c r="Y706" s="967"/>
      <c r="Z706" s="1032"/>
    </row>
    <row r="707" spans="1:26" ht="12.6" hidden="1" customHeight="1" outlineLevel="2">
      <c r="A707" s="1289">
        <v>44432</v>
      </c>
      <c r="B707" s="1163" t="s">
        <v>5698</v>
      </c>
      <c r="C707" s="955" t="s">
        <v>8850</v>
      </c>
      <c r="D707" s="966"/>
      <c r="E707" s="968"/>
      <c r="F707" s="972"/>
      <c r="G707" s="973" t="s">
        <v>5700</v>
      </c>
      <c r="H707" s="967"/>
      <c r="I707" s="970"/>
      <c r="J707" s="967"/>
      <c r="K707" s="970"/>
      <c r="L707" s="967"/>
      <c r="M707" s="970"/>
      <c r="N707" s="967"/>
      <c r="O707" s="970"/>
      <c r="P707" s="967"/>
      <c r="Q707" s="970"/>
      <c r="R707" s="967"/>
      <c r="S707" s="970"/>
      <c r="T707" s="967"/>
      <c r="U707" s="970"/>
      <c r="V707" s="967"/>
      <c r="W707" s="970"/>
      <c r="X707" s="1261"/>
      <c r="Y707" s="967"/>
      <c r="Z707" s="1032"/>
    </row>
    <row r="708" spans="1:26" ht="12.6" hidden="1" customHeight="1" outlineLevel="2">
      <c r="A708" s="1289">
        <v>44432</v>
      </c>
      <c r="B708" s="1163" t="s">
        <v>5698</v>
      </c>
      <c r="C708" s="955" t="s">
        <v>8851</v>
      </c>
      <c r="D708" s="966"/>
      <c r="E708" s="977" t="s">
        <v>5700</v>
      </c>
      <c r="F708" s="972"/>
      <c r="G708" s="970"/>
      <c r="H708" s="967"/>
      <c r="I708" s="970"/>
      <c r="J708" s="967"/>
      <c r="K708" s="970"/>
      <c r="L708" s="967"/>
      <c r="M708" s="970"/>
      <c r="N708" s="967"/>
      <c r="O708" s="970"/>
      <c r="P708" s="967"/>
      <c r="Q708" s="970"/>
      <c r="R708" s="967"/>
      <c r="S708" s="970"/>
      <c r="T708" s="967"/>
      <c r="U708" s="970"/>
      <c r="V708" s="967"/>
      <c r="W708" s="970"/>
      <c r="X708" s="1261"/>
      <c r="Y708" s="967"/>
      <c r="Z708" s="1032"/>
    </row>
    <row r="709" spans="1:26" ht="12.6" hidden="1" customHeight="1" outlineLevel="2">
      <c r="A709" s="1289">
        <v>44432</v>
      </c>
      <c r="B709" s="1163" t="s">
        <v>5847</v>
      </c>
      <c r="C709" s="955" t="s">
        <v>8852</v>
      </c>
      <c r="D709" s="966"/>
      <c r="E709" s="968"/>
      <c r="F709" s="972"/>
      <c r="G709" s="970"/>
      <c r="H709" s="967"/>
      <c r="I709" s="970"/>
      <c r="J709" s="967"/>
      <c r="K709" s="970"/>
      <c r="L709" s="967"/>
      <c r="M709" s="970"/>
      <c r="N709" s="967"/>
      <c r="O709" s="970"/>
      <c r="P709" s="967"/>
      <c r="Q709" s="970"/>
      <c r="R709" s="967"/>
      <c r="S709" s="970"/>
      <c r="T709" s="974" t="s">
        <v>5700</v>
      </c>
      <c r="U709" s="970"/>
      <c r="V709" s="967"/>
      <c r="W709" s="970"/>
      <c r="X709" s="1261"/>
      <c r="Y709" s="967"/>
      <c r="Z709" s="1032"/>
    </row>
    <row r="710" spans="1:26" ht="12.6" hidden="1" customHeight="1" outlineLevel="2">
      <c r="A710" s="1289">
        <v>44432</v>
      </c>
      <c r="B710" s="1163" t="s">
        <v>5698</v>
      </c>
      <c r="C710" s="955" t="s">
        <v>8853</v>
      </c>
      <c r="D710" s="966"/>
      <c r="E710" s="968"/>
      <c r="F710" s="972"/>
      <c r="G710" s="970"/>
      <c r="H710" s="967"/>
      <c r="I710" s="973" t="s">
        <v>5700</v>
      </c>
      <c r="J710" s="967"/>
      <c r="K710" s="970"/>
      <c r="L710" s="967"/>
      <c r="M710" s="970"/>
      <c r="N710" s="967"/>
      <c r="O710" s="970"/>
      <c r="P710" s="967"/>
      <c r="Q710" s="970"/>
      <c r="R710" s="967"/>
      <c r="S710" s="970"/>
      <c r="T710" s="967"/>
      <c r="U710" s="970"/>
      <c r="V710" s="967"/>
      <c r="W710" s="970"/>
      <c r="X710" s="1261"/>
      <c r="Y710" s="967"/>
      <c r="Z710" s="1032"/>
    </row>
    <row r="711" spans="1:26" ht="25.2" hidden="1" customHeight="1" outlineLevel="2">
      <c r="A711" s="1289">
        <v>44432</v>
      </c>
      <c r="B711" s="1163" t="s">
        <v>5698</v>
      </c>
      <c r="C711" s="955" t="s">
        <v>8854</v>
      </c>
      <c r="D711" s="966"/>
      <c r="E711" s="968"/>
      <c r="F711" s="972"/>
      <c r="G711" s="970"/>
      <c r="H711" s="967"/>
      <c r="I711" s="970"/>
      <c r="J711" s="967"/>
      <c r="K711" s="970"/>
      <c r="L711" s="967"/>
      <c r="M711" s="970"/>
      <c r="N711" s="967"/>
      <c r="O711" s="973" t="s">
        <v>5700</v>
      </c>
      <c r="P711" s="967"/>
      <c r="Q711" s="970"/>
      <c r="R711" s="967"/>
      <c r="S711" s="970"/>
      <c r="T711" s="967"/>
      <c r="U711" s="970"/>
      <c r="V711" s="967"/>
      <c r="W711" s="970"/>
      <c r="X711" s="1261"/>
      <c r="Y711" s="967"/>
      <c r="Z711" s="1032"/>
    </row>
    <row r="712" spans="1:26" ht="25.2" hidden="1" customHeight="1" outlineLevel="2">
      <c r="A712" s="1289">
        <v>44432</v>
      </c>
      <c r="B712" s="1163" t="s">
        <v>5815</v>
      </c>
      <c r="C712" s="955" t="s">
        <v>8855</v>
      </c>
      <c r="D712" s="966"/>
      <c r="E712" s="968"/>
      <c r="F712" s="972"/>
      <c r="G712" s="970"/>
      <c r="H712" s="967"/>
      <c r="I712" s="970"/>
      <c r="J712" s="967"/>
      <c r="K712" s="970"/>
      <c r="L712" s="967"/>
      <c r="M712" s="970"/>
      <c r="N712" s="967"/>
      <c r="O712" s="970"/>
      <c r="P712" s="967"/>
      <c r="Q712" s="970"/>
      <c r="R712" s="967"/>
      <c r="S712" s="970"/>
      <c r="T712" s="967"/>
      <c r="U712" s="970"/>
      <c r="V712" s="967"/>
      <c r="W712" s="970"/>
      <c r="X712" s="1261"/>
      <c r="Y712" s="967"/>
      <c r="Z712" s="1032" t="s">
        <v>8696</v>
      </c>
    </row>
    <row r="713" spans="1:26" ht="25.2" hidden="1" customHeight="1" outlineLevel="2">
      <c r="A713" s="1289">
        <v>44432</v>
      </c>
      <c r="B713" s="1163" t="s">
        <v>5698</v>
      </c>
      <c r="C713" s="955" t="s">
        <v>8856</v>
      </c>
      <c r="D713" s="966"/>
      <c r="E713" s="968"/>
      <c r="F713" s="969" t="s">
        <v>5700</v>
      </c>
      <c r="G713" s="970"/>
      <c r="H713" s="967"/>
      <c r="I713" s="970"/>
      <c r="J713" s="967"/>
      <c r="K713" s="970"/>
      <c r="L713" s="967"/>
      <c r="M713" s="970"/>
      <c r="N713" s="967"/>
      <c r="O713" s="970"/>
      <c r="P713" s="967"/>
      <c r="Q713" s="970"/>
      <c r="R713" s="967"/>
      <c r="S713" s="970"/>
      <c r="T713" s="967"/>
      <c r="U713" s="970"/>
      <c r="V713" s="967"/>
      <c r="W713" s="970"/>
      <c r="X713" s="1261"/>
      <c r="Y713" s="967"/>
      <c r="Z713" s="1032"/>
    </row>
    <row r="714" spans="1:26" ht="12.6" hidden="1" customHeight="1" outlineLevel="2">
      <c r="A714" s="1289">
        <v>44432</v>
      </c>
      <c r="B714" s="1163" t="s">
        <v>5698</v>
      </c>
      <c r="C714" s="955" t="s">
        <v>8857</v>
      </c>
      <c r="D714" s="966"/>
      <c r="E714" s="968"/>
      <c r="F714" s="969" t="s">
        <v>5700</v>
      </c>
      <c r="G714" s="970"/>
      <c r="H714" s="967"/>
      <c r="I714" s="970"/>
      <c r="J714" s="974" t="s">
        <v>5700</v>
      </c>
      <c r="K714" s="970"/>
      <c r="L714" s="967"/>
      <c r="M714" s="970"/>
      <c r="N714" s="967"/>
      <c r="O714" s="970"/>
      <c r="P714" s="967"/>
      <c r="Q714" s="970"/>
      <c r="R714" s="967"/>
      <c r="S714" s="970"/>
      <c r="T714" s="967"/>
      <c r="U714" s="970"/>
      <c r="V714" s="967"/>
      <c r="W714" s="970"/>
      <c r="X714" s="1261"/>
      <c r="Y714" s="967"/>
      <c r="Z714" s="1032"/>
    </row>
    <row r="715" spans="1:26" ht="12.6" hidden="1" customHeight="1" outlineLevel="2">
      <c r="A715" s="1289">
        <v>44432</v>
      </c>
      <c r="B715" s="1163" t="s">
        <v>5698</v>
      </c>
      <c r="C715" s="955" t="s">
        <v>8858</v>
      </c>
      <c r="D715" s="966"/>
      <c r="E715" s="977" t="s">
        <v>5700</v>
      </c>
      <c r="F715" s="972"/>
      <c r="G715" s="970"/>
      <c r="H715" s="967"/>
      <c r="I715" s="970"/>
      <c r="J715" s="967"/>
      <c r="K715" s="973" t="s">
        <v>5700</v>
      </c>
      <c r="L715" s="967"/>
      <c r="M715" s="970"/>
      <c r="N715" s="967"/>
      <c r="O715" s="970"/>
      <c r="P715" s="967"/>
      <c r="Q715" s="970"/>
      <c r="R715" s="967"/>
      <c r="S715" s="970"/>
      <c r="T715" s="967"/>
      <c r="U715" s="970"/>
      <c r="V715" s="967"/>
      <c r="W715" s="970"/>
      <c r="X715" s="1261"/>
      <c r="Y715" s="967"/>
      <c r="Z715" s="1032"/>
    </row>
    <row r="716" spans="1:26" ht="12.6" hidden="1" customHeight="1" outlineLevel="2">
      <c r="A716" s="1289">
        <v>44432</v>
      </c>
      <c r="B716" s="1163" t="s">
        <v>5698</v>
      </c>
      <c r="C716" s="955" t="s">
        <v>8859</v>
      </c>
      <c r="D716" s="975" t="s">
        <v>5700</v>
      </c>
      <c r="E716" s="977" t="s">
        <v>5700</v>
      </c>
      <c r="F716" s="972"/>
      <c r="G716" s="970"/>
      <c r="H716" s="967"/>
      <c r="I716" s="970"/>
      <c r="J716" s="967"/>
      <c r="K716" s="970"/>
      <c r="L716" s="967"/>
      <c r="M716" s="970"/>
      <c r="N716" s="967"/>
      <c r="O716" s="970"/>
      <c r="P716" s="967"/>
      <c r="Q716" s="970"/>
      <c r="R716" s="967"/>
      <c r="S716" s="970"/>
      <c r="T716" s="967"/>
      <c r="U716" s="970"/>
      <c r="V716" s="967"/>
      <c r="W716" s="970"/>
      <c r="X716" s="1261"/>
      <c r="Y716" s="967"/>
      <c r="Z716" s="1032"/>
    </row>
    <row r="717" spans="1:26" ht="12.6" hidden="1" customHeight="1" outlineLevel="2">
      <c r="A717" s="1289">
        <v>44432</v>
      </c>
      <c r="B717" s="1163" t="s">
        <v>5698</v>
      </c>
      <c r="C717" s="955" t="s">
        <v>8860</v>
      </c>
      <c r="D717" s="966"/>
      <c r="E717" s="968"/>
      <c r="F717" s="972"/>
      <c r="G717" s="970"/>
      <c r="H717" s="967"/>
      <c r="I717" s="970"/>
      <c r="J717" s="967"/>
      <c r="K717" s="970"/>
      <c r="L717" s="967"/>
      <c r="M717" s="970"/>
      <c r="N717" s="967"/>
      <c r="O717" s="970"/>
      <c r="P717" s="967"/>
      <c r="Q717" s="970"/>
      <c r="R717" s="974" t="s">
        <v>5700</v>
      </c>
      <c r="S717" s="970"/>
      <c r="T717" s="967"/>
      <c r="U717" s="970"/>
      <c r="V717" s="967"/>
      <c r="W717" s="970"/>
      <c r="X717" s="1261"/>
      <c r="Y717" s="967"/>
      <c r="Z717" s="1032"/>
    </row>
    <row r="718" spans="1:26" ht="37.799999999999997" hidden="1" customHeight="1" outlineLevel="2">
      <c r="A718" s="1289">
        <v>44432</v>
      </c>
      <c r="B718" s="1163" t="s">
        <v>5698</v>
      </c>
      <c r="C718" s="955" t="s">
        <v>8861</v>
      </c>
      <c r="D718" s="966"/>
      <c r="E718" s="968"/>
      <c r="F718" s="969" t="s">
        <v>5700</v>
      </c>
      <c r="G718" s="970"/>
      <c r="H718" s="967"/>
      <c r="I718" s="970"/>
      <c r="J718" s="967"/>
      <c r="K718" s="970"/>
      <c r="L718" s="967"/>
      <c r="M718" s="973" t="s">
        <v>5700</v>
      </c>
      <c r="N718" s="967"/>
      <c r="O718" s="970"/>
      <c r="P718" s="967"/>
      <c r="Q718" s="970"/>
      <c r="R718" s="967"/>
      <c r="S718" s="970"/>
      <c r="T718" s="967"/>
      <c r="U718" s="970"/>
      <c r="V718" s="967"/>
      <c r="W718" s="970"/>
      <c r="X718" s="1261"/>
      <c r="Y718" s="967"/>
      <c r="Z718" s="1032"/>
    </row>
    <row r="719" spans="1:26" ht="12.6" hidden="1" customHeight="1" outlineLevel="2">
      <c r="A719" s="1289">
        <v>44432</v>
      </c>
      <c r="B719" s="1163" t="s">
        <v>5706</v>
      </c>
      <c r="C719" s="955" t="s">
        <v>8862</v>
      </c>
      <c r="D719" s="966"/>
      <c r="E719" s="968"/>
      <c r="F719" s="969" t="s">
        <v>5700</v>
      </c>
      <c r="G719" s="970"/>
      <c r="H719" s="967"/>
      <c r="I719" s="970"/>
      <c r="J719" s="967"/>
      <c r="K719" s="970"/>
      <c r="L719" s="967"/>
      <c r="M719" s="970"/>
      <c r="N719" s="967"/>
      <c r="O719" s="970"/>
      <c r="P719" s="967"/>
      <c r="Q719" s="970"/>
      <c r="R719" s="967"/>
      <c r="S719" s="970"/>
      <c r="T719" s="967"/>
      <c r="U719" s="970"/>
      <c r="V719" s="967"/>
      <c r="W719" s="970"/>
      <c r="X719" s="1261"/>
      <c r="Y719" s="967"/>
      <c r="Z719" s="1032"/>
    </row>
    <row r="720" spans="1:26" ht="12.6" hidden="1" customHeight="1" outlineLevel="2">
      <c r="A720" s="1289">
        <v>44432</v>
      </c>
      <c r="B720" s="1163" t="s">
        <v>5698</v>
      </c>
      <c r="C720" s="955" t="s">
        <v>8863</v>
      </c>
      <c r="D720" s="966"/>
      <c r="E720" s="977" t="s">
        <v>5700</v>
      </c>
      <c r="F720" s="972"/>
      <c r="G720" s="970"/>
      <c r="H720" s="967"/>
      <c r="I720" s="970"/>
      <c r="J720" s="967"/>
      <c r="K720" s="970"/>
      <c r="L720" s="967"/>
      <c r="M720" s="970"/>
      <c r="N720" s="967"/>
      <c r="O720" s="970"/>
      <c r="P720" s="967"/>
      <c r="Q720" s="970"/>
      <c r="R720" s="967"/>
      <c r="S720" s="970"/>
      <c r="T720" s="967"/>
      <c r="U720" s="970"/>
      <c r="V720" s="967"/>
      <c r="W720" s="970"/>
      <c r="X720" s="1261"/>
      <c r="Y720" s="967"/>
      <c r="Z720" s="1032"/>
    </row>
    <row r="721" spans="1:26" ht="12.6" hidden="1" customHeight="1" outlineLevel="2">
      <c r="A721" s="1289">
        <v>44432</v>
      </c>
      <c r="B721" s="1163" t="s">
        <v>5698</v>
      </c>
      <c r="C721" s="955" t="s">
        <v>8864</v>
      </c>
      <c r="D721" s="966"/>
      <c r="E721" s="968"/>
      <c r="F721" s="972"/>
      <c r="G721" s="970"/>
      <c r="H721" s="967"/>
      <c r="I721" s="970"/>
      <c r="J721" s="967"/>
      <c r="K721" s="970"/>
      <c r="L721" s="967"/>
      <c r="M721" s="970"/>
      <c r="N721" s="967"/>
      <c r="O721" s="973" t="s">
        <v>5700</v>
      </c>
      <c r="P721" s="967"/>
      <c r="Q721" s="970"/>
      <c r="R721" s="967"/>
      <c r="S721" s="970"/>
      <c r="T721" s="967"/>
      <c r="U721" s="970"/>
      <c r="V721" s="967"/>
      <c r="W721" s="970"/>
      <c r="X721" s="1261"/>
      <c r="Y721" s="967"/>
      <c r="Z721" s="1032" t="s">
        <v>8696</v>
      </c>
    </row>
    <row r="722" spans="1:26" ht="25.2" hidden="1" customHeight="1" outlineLevel="2">
      <c r="A722" s="1289">
        <v>44432</v>
      </c>
      <c r="B722" s="1163" t="s">
        <v>5698</v>
      </c>
      <c r="C722" s="955" t="s">
        <v>8865</v>
      </c>
      <c r="D722" s="966"/>
      <c r="E722" s="968"/>
      <c r="F722" s="969" t="s">
        <v>5700</v>
      </c>
      <c r="G722" s="970"/>
      <c r="H722" s="967"/>
      <c r="I722" s="970"/>
      <c r="J722" s="967"/>
      <c r="K722" s="970"/>
      <c r="L722" s="967"/>
      <c r="M722" s="970"/>
      <c r="N722" s="967"/>
      <c r="O722" s="970"/>
      <c r="P722" s="967"/>
      <c r="Q722" s="970"/>
      <c r="R722" s="967"/>
      <c r="S722" s="970"/>
      <c r="T722" s="967"/>
      <c r="U722" s="970"/>
      <c r="V722" s="967"/>
      <c r="W722" s="970"/>
      <c r="X722" s="1261"/>
      <c r="Y722" s="967"/>
      <c r="Z722" s="1032"/>
    </row>
    <row r="723" spans="1:26" ht="25.2" hidden="1" customHeight="1" outlineLevel="2">
      <c r="A723" s="1289">
        <v>44432</v>
      </c>
      <c r="B723" s="1163" t="s">
        <v>5698</v>
      </c>
      <c r="C723" s="955" t="s">
        <v>8866</v>
      </c>
      <c r="D723" s="966"/>
      <c r="E723" s="968"/>
      <c r="F723" s="969" t="s">
        <v>5700</v>
      </c>
      <c r="G723" s="970"/>
      <c r="H723" s="967"/>
      <c r="I723" s="970"/>
      <c r="J723" s="974" t="s">
        <v>5700</v>
      </c>
      <c r="K723" s="970"/>
      <c r="L723" s="967"/>
      <c r="M723" s="970"/>
      <c r="N723" s="967"/>
      <c r="O723" s="970"/>
      <c r="P723" s="967"/>
      <c r="Q723" s="970"/>
      <c r="R723" s="967"/>
      <c r="S723" s="970"/>
      <c r="T723" s="967"/>
      <c r="U723" s="970"/>
      <c r="V723" s="967"/>
      <c r="W723" s="970"/>
      <c r="X723" s="1261"/>
      <c r="Y723" s="967"/>
      <c r="Z723" s="1032"/>
    </row>
    <row r="724" spans="1:26" ht="25.2" hidden="1" customHeight="1" outlineLevel="2">
      <c r="A724" s="1289">
        <v>44432</v>
      </c>
      <c r="B724" s="1163" t="s">
        <v>5698</v>
      </c>
      <c r="C724" s="955" t="s">
        <v>8867</v>
      </c>
      <c r="D724" s="966"/>
      <c r="E724" s="968"/>
      <c r="F724" s="972"/>
      <c r="G724" s="970"/>
      <c r="H724" s="967"/>
      <c r="I724" s="970"/>
      <c r="J724" s="967"/>
      <c r="K724" s="970"/>
      <c r="L724" s="967"/>
      <c r="M724" s="970"/>
      <c r="N724" s="967"/>
      <c r="O724" s="970"/>
      <c r="P724" s="967"/>
      <c r="Q724" s="970"/>
      <c r="R724" s="974" t="s">
        <v>5700</v>
      </c>
      <c r="S724" s="970"/>
      <c r="T724" s="967"/>
      <c r="U724" s="970"/>
      <c r="V724" s="967"/>
      <c r="W724" s="970"/>
      <c r="X724" s="1261"/>
      <c r="Y724" s="967"/>
      <c r="Z724" s="1032"/>
    </row>
    <row r="725" spans="1:26" ht="25.2" hidden="1" customHeight="1" outlineLevel="2">
      <c r="A725" s="1289">
        <v>44432</v>
      </c>
      <c r="B725" s="1163" t="s">
        <v>5698</v>
      </c>
      <c r="C725" s="955" t="s">
        <v>8868</v>
      </c>
      <c r="D725" s="966"/>
      <c r="E725" s="977" t="s">
        <v>5700</v>
      </c>
      <c r="F725" s="969" t="s">
        <v>5700</v>
      </c>
      <c r="G725" s="970"/>
      <c r="H725" s="967"/>
      <c r="I725" s="970"/>
      <c r="J725" s="967"/>
      <c r="K725" s="970"/>
      <c r="L725" s="967"/>
      <c r="M725" s="970"/>
      <c r="N725" s="967"/>
      <c r="O725" s="970"/>
      <c r="P725" s="967"/>
      <c r="Q725" s="970"/>
      <c r="R725" s="967"/>
      <c r="S725" s="970"/>
      <c r="T725" s="967"/>
      <c r="U725" s="970"/>
      <c r="V725" s="967"/>
      <c r="W725" s="970"/>
      <c r="X725" s="1261"/>
      <c r="Y725" s="967"/>
      <c r="Z725" s="1032"/>
    </row>
    <row r="726" spans="1:26" ht="12.6" hidden="1" customHeight="1" outlineLevel="1">
      <c r="A726" s="1290">
        <v>44433</v>
      </c>
      <c r="B726" s="1163" t="s">
        <v>5698</v>
      </c>
      <c r="C726" s="955" t="s">
        <v>8869</v>
      </c>
      <c r="D726" s="966"/>
      <c r="E726" s="968"/>
      <c r="F726" s="972"/>
      <c r="G726" s="970"/>
      <c r="H726" s="967"/>
      <c r="I726" s="970"/>
      <c r="J726" s="967"/>
      <c r="K726" s="970"/>
      <c r="L726" s="967"/>
      <c r="M726" s="970"/>
      <c r="N726" s="967"/>
      <c r="O726" s="970"/>
      <c r="P726" s="967"/>
      <c r="Q726" s="970"/>
      <c r="R726" s="967"/>
      <c r="S726" s="970"/>
      <c r="T726" s="967"/>
      <c r="U726" s="970"/>
      <c r="V726" s="967"/>
      <c r="W726" s="970"/>
      <c r="X726" s="1261"/>
      <c r="Y726" s="967"/>
      <c r="Z726" s="1032"/>
    </row>
    <row r="727" spans="1:26" ht="25.2" hidden="1" customHeight="1" outlineLevel="2">
      <c r="A727" s="1290">
        <v>44433</v>
      </c>
      <c r="B727" s="1163" t="s">
        <v>5698</v>
      </c>
      <c r="C727" s="955" t="s">
        <v>8870</v>
      </c>
      <c r="D727" s="966"/>
      <c r="E727" s="977" t="s">
        <v>5700</v>
      </c>
      <c r="F727" s="972"/>
      <c r="G727" s="970"/>
      <c r="H727" s="967"/>
      <c r="I727" s="970"/>
      <c r="J727" s="967"/>
      <c r="K727" s="970"/>
      <c r="L727" s="967"/>
      <c r="M727" s="970"/>
      <c r="N727" s="967"/>
      <c r="O727" s="970"/>
      <c r="P727" s="967"/>
      <c r="Q727" s="970"/>
      <c r="R727" s="967"/>
      <c r="S727" s="970"/>
      <c r="T727" s="967"/>
      <c r="U727" s="970"/>
      <c r="V727" s="967"/>
      <c r="W727" s="970"/>
      <c r="X727" s="1261"/>
      <c r="Y727" s="967"/>
      <c r="Z727" s="1032"/>
    </row>
    <row r="728" spans="1:26" ht="12.6" hidden="1" customHeight="1" outlineLevel="2">
      <c r="A728" s="1290">
        <v>44433</v>
      </c>
      <c r="B728" s="1163" t="s">
        <v>5698</v>
      </c>
      <c r="C728" s="955" t="s">
        <v>8871</v>
      </c>
      <c r="D728" s="966"/>
      <c r="E728" s="968"/>
      <c r="F728" s="972"/>
      <c r="G728" s="970"/>
      <c r="H728" s="967"/>
      <c r="I728" s="970"/>
      <c r="J728" s="967"/>
      <c r="K728" s="970"/>
      <c r="L728" s="967"/>
      <c r="M728" s="970"/>
      <c r="N728" s="967"/>
      <c r="O728" s="970"/>
      <c r="P728" s="967"/>
      <c r="Q728" s="970"/>
      <c r="R728" s="967"/>
      <c r="S728" s="970"/>
      <c r="T728" s="967"/>
      <c r="U728" s="970"/>
      <c r="V728" s="967"/>
      <c r="W728" s="970"/>
      <c r="X728" s="1261"/>
      <c r="Y728" s="967"/>
      <c r="Z728" s="1032"/>
    </row>
    <row r="729" spans="1:26" ht="12.6" hidden="1" customHeight="1" outlineLevel="2">
      <c r="A729" s="1290">
        <v>44433</v>
      </c>
      <c r="B729" s="1163" t="s">
        <v>5706</v>
      </c>
      <c r="C729" s="955" t="s">
        <v>8872</v>
      </c>
      <c r="D729" s="966"/>
      <c r="E729" s="968"/>
      <c r="F729" s="969" t="s">
        <v>5700</v>
      </c>
      <c r="G729" s="970"/>
      <c r="H729" s="967"/>
      <c r="I729" s="970"/>
      <c r="J729" s="967"/>
      <c r="K729" s="970"/>
      <c r="L729" s="967"/>
      <c r="M729" s="970"/>
      <c r="N729" s="967"/>
      <c r="O729" s="970"/>
      <c r="P729" s="967"/>
      <c r="Q729" s="970"/>
      <c r="R729" s="967"/>
      <c r="S729" s="970"/>
      <c r="T729" s="967"/>
      <c r="U729" s="970"/>
      <c r="V729" s="967"/>
      <c r="W729" s="970"/>
      <c r="X729" s="1261"/>
      <c r="Y729" s="967"/>
      <c r="Z729" s="1032"/>
    </row>
    <row r="730" spans="1:26" ht="12.6" hidden="1" customHeight="1" outlineLevel="2">
      <c r="A730" s="1290">
        <v>44433</v>
      </c>
      <c r="B730" s="1163" t="s">
        <v>5698</v>
      </c>
      <c r="C730" s="955" t="s">
        <v>8873</v>
      </c>
      <c r="D730" s="966"/>
      <c r="E730" s="968"/>
      <c r="F730" s="972"/>
      <c r="G730" s="970"/>
      <c r="H730" s="967"/>
      <c r="I730" s="970"/>
      <c r="J730" s="967"/>
      <c r="K730" s="970"/>
      <c r="L730" s="967"/>
      <c r="M730" s="970"/>
      <c r="N730" s="967"/>
      <c r="O730" s="970"/>
      <c r="P730" s="967"/>
      <c r="Q730" s="970"/>
      <c r="R730" s="967"/>
      <c r="S730" s="970"/>
      <c r="T730" s="967"/>
      <c r="U730" s="970"/>
      <c r="V730" s="967"/>
      <c r="W730" s="970"/>
      <c r="X730" s="1261"/>
      <c r="Y730" s="967"/>
      <c r="Z730" s="1032"/>
    </row>
    <row r="731" spans="1:26" ht="12.6" hidden="1" customHeight="1" outlineLevel="2">
      <c r="A731" s="1290">
        <v>44433</v>
      </c>
      <c r="B731" s="1163" t="s">
        <v>5706</v>
      </c>
      <c r="C731" s="955" t="s">
        <v>8874</v>
      </c>
      <c r="D731" s="966"/>
      <c r="E731" s="968"/>
      <c r="F731" s="972"/>
      <c r="G731" s="970"/>
      <c r="H731" s="967"/>
      <c r="I731" s="970"/>
      <c r="J731" s="967"/>
      <c r="K731" s="970"/>
      <c r="L731" s="967"/>
      <c r="M731" s="970"/>
      <c r="N731" s="967"/>
      <c r="O731" s="970"/>
      <c r="P731" s="967"/>
      <c r="Q731" s="970"/>
      <c r="R731" s="967"/>
      <c r="S731" s="970"/>
      <c r="T731" s="967"/>
      <c r="U731" s="970"/>
      <c r="V731" s="967"/>
      <c r="W731" s="970"/>
      <c r="X731" s="1261"/>
      <c r="Y731" s="967"/>
      <c r="Z731" s="1032"/>
    </row>
    <row r="732" spans="1:26" ht="37.799999999999997" hidden="1" customHeight="1" outlineLevel="2">
      <c r="A732" s="1290">
        <v>44433</v>
      </c>
      <c r="B732" s="1163" t="s">
        <v>5698</v>
      </c>
      <c r="C732" s="955" t="s">
        <v>8875</v>
      </c>
      <c r="D732" s="966"/>
      <c r="E732" s="977" t="s">
        <v>5700</v>
      </c>
      <c r="F732" s="972"/>
      <c r="G732" s="970"/>
      <c r="H732" s="967"/>
      <c r="I732" s="970"/>
      <c r="J732" s="967"/>
      <c r="K732" s="970"/>
      <c r="L732" s="967"/>
      <c r="M732" s="970"/>
      <c r="N732" s="967"/>
      <c r="O732" s="970"/>
      <c r="P732" s="967"/>
      <c r="Q732" s="970"/>
      <c r="R732" s="967"/>
      <c r="S732" s="970"/>
      <c r="T732" s="967"/>
      <c r="U732" s="970"/>
      <c r="V732" s="967"/>
      <c r="W732" s="970"/>
      <c r="X732" s="1261"/>
      <c r="Y732" s="967"/>
      <c r="Z732" s="1032" t="s">
        <v>4168</v>
      </c>
    </row>
    <row r="733" spans="1:26" ht="12.6" hidden="1" customHeight="1" outlineLevel="2">
      <c r="A733" s="1290">
        <v>44433</v>
      </c>
      <c r="B733" s="1163" t="s">
        <v>5698</v>
      </c>
      <c r="C733" s="955" t="s">
        <v>8876</v>
      </c>
      <c r="D733" s="975" t="s">
        <v>5700</v>
      </c>
      <c r="E733" s="968"/>
      <c r="F733" s="972"/>
      <c r="G733" s="970"/>
      <c r="H733" s="967"/>
      <c r="I733" s="970"/>
      <c r="J733" s="967"/>
      <c r="K733" s="970"/>
      <c r="L733" s="967"/>
      <c r="M733" s="970"/>
      <c r="N733" s="967"/>
      <c r="O733" s="970"/>
      <c r="P733" s="967"/>
      <c r="Q733" s="970"/>
      <c r="R733" s="967"/>
      <c r="S733" s="970"/>
      <c r="T733" s="967"/>
      <c r="U733" s="970"/>
      <c r="V733" s="967"/>
      <c r="W733" s="970"/>
      <c r="X733" s="1261"/>
      <c r="Y733" s="967"/>
      <c r="Z733" s="1032"/>
    </row>
    <row r="734" spans="1:26" ht="12.6" hidden="1" customHeight="1" outlineLevel="2">
      <c r="A734" s="1290">
        <v>44433</v>
      </c>
      <c r="B734" s="1163" t="s">
        <v>5698</v>
      </c>
      <c r="C734" s="955" t="s">
        <v>8877</v>
      </c>
      <c r="D734" s="966"/>
      <c r="E734" s="968"/>
      <c r="F734" s="972"/>
      <c r="G734" s="970"/>
      <c r="H734" s="967"/>
      <c r="I734" s="970"/>
      <c r="J734" s="967"/>
      <c r="K734" s="970"/>
      <c r="L734" s="967"/>
      <c r="M734" s="970"/>
      <c r="N734" s="967"/>
      <c r="O734" s="970"/>
      <c r="P734" s="967"/>
      <c r="Q734" s="970"/>
      <c r="R734" s="967"/>
      <c r="S734" s="970"/>
      <c r="T734" s="967"/>
      <c r="U734" s="970"/>
      <c r="V734" s="967"/>
      <c r="W734" s="970"/>
      <c r="X734" s="1261"/>
      <c r="Y734" s="967"/>
      <c r="Z734" s="1032"/>
    </row>
    <row r="735" spans="1:26" ht="25.2" hidden="1" customHeight="1" outlineLevel="2">
      <c r="A735" s="1290">
        <v>44433</v>
      </c>
      <c r="B735" s="1163" t="s">
        <v>5698</v>
      </c>
      <c r="C735" s="955" t="s">
        <v>8878</v>
      </c>
      <c r="D735" s="966"/>
      <c r="E735" s="968"/>
      <c r="F735" s="972"/>
      <c r="G735" s="970"/>
      <c r="H735" s="967"/>
      <c r="I735" s="970"/>
      <c r="J735" s="967"/>
      <c r="K735" s="970"/>
      <c r="L735" s="967"/>
      <c r="M735" s="970"/>
      <c r="N735" s="967"/>
      <c r="O735" s="970"/>
      <c r="P735" s="967"/>
      <c r="Q735" s="970"/>
      <c r="R735" s="967"/>
      <c r="S735" s="970"/>
      <c r="T735" s="967"/>
      <c r="U735" s="970"/>
      <c r="V735" s="967"/>
      <c r="W735" s="970"/>
      <c r="X735" s="1261"/>
      <c r="Y735" s="967"/>
      <c r="Z735" s="1032"/>
    </row>
    <row r="736" spans="1:26" ht="25.2" hidden="1" customHeight="1" outlineLevel="2">
      <c r="A736" s="1290">
        <v>44433</v>
      </c>
      <c r="B736" s="1163" t="s">
        <v>5698</v>
      </c>
      <c r="C736" s="955" t="s">
        <v>8879</v>
      </c>
      <c r="D736" s="966"/>
      <c r="E736" s="977" t="s">
        <v>5700</v>
      </c>
      <c r="F736" s="972"/>
      <c r="G736" s="970"/>
      <c r="H736" s="967"/>
      <c r="I736" s="970"/>
      <c r="J736" s="967"/>
      <c r="K736" s="970"/>
      <c r="L736" s="967"/>
      <c r="M736" s="970"/>
      <c r="N736" s="967"/>
      <c r="O736" s="970"/>
      <c r="P736" s="967"/>
      <c r="Q736" s="970"/>
      <c r="R736" s="967"/>
      <c r="S736" s="970"/>
      <c r="T736" s="967"/>
      <c r="U736" s="970"/>
      <c r="V736" s="967"/>
      <c r="W736" s="970"/>
      <c r="X736" s="1261"/>
      <c r="Y736" s="967"/>
      <c r="Z736" s="1032"/>
    </row>
    <row r="737" spans="1:26" ht="12.6" hidden="1" customHeight="1" outlineLevel="2">
      <c r="A737" s="1290">
        <v>44433</v>
      </c>
      <c r="B737" s="1163" t="s">
        <v>5698</v>
      </c>
      <c r="C737" s="955" t="s">
        <v>8880</v>
      </c>
      <c r="D737" s="966"/>
      <c r="E737" s="968"/>
      <c r="F737" s="972"/>
      <c r="G737" s="970"/>
      <c r="H737" s="967"/>
      <c r="I737" s="970"/>
      <c r="J737" s="967"/>
      <c r="K737" s="970"/>
      <c r="L737" s="967"/>
      <c r="M737" s="970"/>
      <c r="N737" s="967"/>
      <c r="O737" s="970"/>
      <c r="P737" s="967"/>
      <c r="Q737" s="970"/>
      <c r="R737" s="967"/>
      <c r="S737" s="970"/>
      <c r="T737" s="967"/>
      <c r="U737" s="970"/>
      <c r="V737" s="967"/>
      <c r="W737" s="970"/>
      <c r="X737" s="1261"/>
      <c r="Y737" s="967"/>
      <c r="Z737" s="1032"/>
    </row>
    <row r="738" spans="1:26" ht="25.2" hidden="1" customHeight="1" outlineLevel="2">
      <c r="A738" s="1290">
        <v>44433</v>
      </c>
      <c r="B738" s="1163" t="s">
        <v>5698</v>
      </c>
      <c r="C738" s="955" t="s">
        <v>8881</v>
      </c>
      <c r="D738" s="966"/>
      <c r="E738" s="968"/>
      <c r="F738" s="969" t="s">
        <v>5700</v>
      </c>
      <c r="G738" s="970"/>
      <c r="H738" s="967"/>
      <c r="I738" s="970"/>
      <c r="J738" s="967"/>
      <c r="K738" s="970"/>
      <c r="L738" s="967"/>
      <c r="M738" s="970"/>
      <c r="N738" s="967"/>
      <c r="O738" s="970"/>
      <c r="P738" s="967"/>
      <c r="Q738" s="970"/>
      <c r="R738" s="967"/>
      <c r="S738" s="970"/>
      <c r="T738" s="967"/>
      <c r="U738" s="970"/>
      <c r="V738" s="967"/>
      <c r="W738" s="970"/>
      <c r="X738" s="1261"/>
      <c r="Y738" s="967"/>
      <c r="Z738" s="1032"/>
    </row>
    <row r="739" spans="1:26" ht="12.6" hidden="1" customHeight="1" outlineLevel="1">
      <c r="A739" s="1291">
        <v>44434</v>
      </c>
      <c r="B739" s="1163" t="s">
        <v>5698</v>
      </c>
      <c r="C739" s="955" t="s">
        <v>8882</v>
      </c>
      <c r="D739" s="966"/>
      <c r="E739" s="968"/>
      <c r="F739" s="972"/>
      <c r="G739" s="970"/>
      <c r="H739" s="967"/>
      <c r="I739" s="970"/>
      <c r="J739" s="967"/>
      <c r="K739" s="970"/>
      <c r="L739" s="967"/>
      <c r="M739" s="970"/>
      <c r="N739" s="967"/>
      <c r="O739" s="970"/>
      <c r="P739" s="967"/>
      <c r="Q739" s="970"/>
      <c r="R739" s="967"/>
      <c r="S739" s="970"/>
      <c r="T739" s="967"/>
      <c r="U739" s="970"/>
      <c r="V739" s="967"/>
      <c r="W739" s="970"/>
      <c r="X739" s="1261"/>
      <c r="Y739" s="967"/>
      <c r="Z739" s="1032"/>
    </row>
    <row r="740" spans="1:26" ht="12.6" hidden="1" customHeight="1" outlineLevel="2">
      <c r="A740" s="1291">
        <v>44434</v>
      </c>
      <c r="B740" s="1163" t="s">
        <v>5698</v>
      </c>
      <c r="C740" s="955" t="s">
        <v>8883</v>
      </c>
      <c r="D740" s="966"/>
      <c r="E740" s="968"/>
      <c r="F740" s="972"/>
      <c r="G740" s="970"/>
      <c r="H740" s="967"/>
      <c r="I740" s="970"/>
      <c r="J740" s="967"/>
      <c r="K740" s="970"/>
      <c r="L740" s="967"/>
      <c r="M740" s="970"/>
      <c r="N740" s="967"/>
      <c r="O740" s="970"/>
      <c r="P740" s="967"/>
      <c r="Q740" s="970"/>
      <c r="R740" s="967"/>
      <c r="S740" s="970"/>
      <c r="T740" s="967"/>
      <c r="U740" s="970"/>
      <c r="V740" s="967"/>
      <c r="W740" s="970"/>
      <c r="X740" s="1261"/>
      <c r="Y740" s="967"/>
      <c r="Z740" s="1032"/>
    </row>
    <row r="741" spans="1:26" ht="12.6" hidden="1" customHeight="1" outlineLevel="2">
      <c r="A741" s="1291">
        <v>44434</v>
      </c>
      <c r="B741" s="1163" t="s">
        <v>5698</v>
      </c>
      <c r="C741" s="955" t="s">
        <v>8884</v>
      </c>
      <c r="D741" s="966"/>
      <c r="E741" s="977" t="s">
        <v>5700</v>
      </c>
      <c r="F741" s="972"/>
      <c r="G741" s="970"/>
      <c r="H741" s="967"/>
      <c r="I741" s="970"/>
      <c r="J741" s="967"/>
      <c r="K741" s="970"/>
      <c r="L741" s="967"/>
      <c r="M741" s="970"/>
      <c r="N741" s="967"/>
      <c r="O741" s="970"/>
      <c r="P741" s="967"/>
      <c r="Q741" s="970"/>
      <c r="R741" s="967"/>
      <c r="S741" s="970"/>
      <c r="T741" s="967"/>
      <c r="U741" s="970"/>
      <c r="V741" s="967"/>
      <c r="W741" s="970"/>
      <c r="X741" s="1261"/>
      <c r="Y741" s="967"/>
      <c r="Z741" s="1032"/>
    </row>
    <row r="742" spans="1:26" ht="12.6" hidden="1" customHeight="1" outlineLevel="2">
      <c r="A742" s="1291">
        <v>44434</v>
      </c>
      <c r="B742" s="1163" t="s">
        <v>5706</v>
      </c>
      <c r="C742" s="955" t="s">
        <v>8885</v>
      </c>
      <c r="D742" s="966"/>
      <c r="E742" s="968"/>
      <c r="F742" s="972"/>
      <c r="G742" s="970"/>
      <c r="H742" s="967"/>
      <c r="I742" s="970"/>
      <c r="J742" s="967"/>
      <c r="K742" s="970"/>
      <c r="L742" s="967"/>
      <c r="M742" s="970"/>
      <c r="N742" s="967"/>
      <c r="O742" s="970"/>
      <c r="P742" s="967"/>
      <c r="Q742" s="970"/>
      <c r="R742" s="967"/>
      <c r="S742" s="970"/>
      <c r="T742" s="967"/>
      <c r="U742" s="970"/>
      <c r="V742" s="967"/>
      <c r="W742" s="970"/>
      <c r="X742" s="1261"/>
      <c r="Y742" s="967"/>
      <c r="Z742" s="1032"/>
    </row>
    <row r="743" spans="1:26" ht="12.6" hidden="1" customHeight="1" outlineLevel="2">
      <c r="A743" s="1291">
        <v>44434</v>
      </c>
      <c r="B743" s="1163" t="s">
        <v>5698</v>
      </c>
      <c r="C743" s="955" t="s">
        <v>8886</v>
      </c>
      <c r="D743" s="966"/>
      <c r="E743" s="968"/>
      <c r="F743" s="972"/>
      <c r="G743" s="970"/>
      <c r="H743" s="967"/>
      <c r="I743" s="970"/>
      <c r="J743" s="967"/>
      <c r="K743" s="970"/>
      <c r="L743" s="967"/>
      <c r="M743" s="970"/>
      <c r="N743" s="967"/>
      <c r="O743" s="973" t="s">
        <v>5700</v>
      </c>
      <c r="P743" s="967"/>
      <c r="Q743" s="970"/>
      <c r="R743" s="967"/>
      <c r="S743" s="970"/>
      <c r="T743" s="967"/>
      <c r="U743" s="970"/>
      <c r="V743" s="967"/>
      <c r="W743" s="970"/>
      <c r="X743" s="1261"/>
      <c r="Y743" s="967"/>
      <c r="Z743" s="1032"/>
    </row>
    <row r="744" spans="1:26" ht="12.6" hidden="1" customHeight="1" outlineLevel="2">
      <c r="A744" s="1291">
        <v>44434</v>
      </c>
      <c r="B744" s="1163" t="s">
        <v>5698</v>
      </c>
      <c r="C744" s="955" t="s">
        <v>8887</v>
      </c>
      <c r="D744" s="966"/>
      <c r="E744" s="968"/>
      <c r="F744" s="969" t="s">
        <v>5700</v>
      </c>
      <c r="G744" s="970"/>
      <c r="H744" s="967"/>
      <c r="I744" s="970"/>
      <c r="J744" s="967"/>
      <c r="K744" s="970"/>
      <c r="L744" s="967"/>
      <c r="M744" s="970"/>
      <c r="N744" s="967"/>
      <c r="O744" s="970"/>
      <c r="P744" s="967"/>
      <c r="Q744" s="970"/>
      <c r="R744" s="967"/>
      <c r="S744" s="970"/>
      <c r="T744" s="967"/>
      <c r="U744" s="970"/>
      <c r="V744" s="967"/>
      <c r="W744" s="970"/>
      <c r="X744" s="1261"/>
      <c r="Y744" s="967"/>
      <c r="Z744" s="1032"/>
    </row>
    <row r="745" spans="1:26" ht="12.6" hidden="1" customHeight="1" outlineLevel="2">
      <c r="A745" s="1291">
        <v>44434</v>
      </c>
      <c r="B745" s="1163" t="s">
        <v>5698</v>
      </c>
      <c r="C745" s="1" t="s">
        <v>8888</v>
      </c>
      <c r="D745" s="975" t="s">
        <v>5700</v>
      </c>
      <c r="E745" s="968"/>
      <c r="F745" s="972"/>
      <c r="G745" s="970"/>
      <c r="H745" s="967"/>
      <c r="I745" s="970"/>
      <c r="J745" s="967"/>
      <c r="K745" s="970"/>
      <c r="L745" s="967"/>
      <c r="M745" s="970"/>
      <c r="N745" s="967"/>
      <c r="O745" s="970"/>
      <c r="P745" s="967"/>
      <c r="Q745" s="970"/>
      <c r="R745" s="967"/>
      <c r="S745" s="970"/>
      <c r="T745" s="974" t="s">
        <v>5700</v>
      </c>
      <c r="U745" s="970"/>
      <c r="V745" s="967"/>
      <c r="W745" s="970"/>
      <c r="X745" s="1261"/>
      <c r="Y745" s="967"/>
      <c r="Z745" s="1032"/>
    </row>
    <row r="746" spans="1:26" ht="12.6" hidden="1" customHeight="1" outlineLevel="2">
      <c r="A746" s="1291">
        <v>44434</v>
      </c>
      <c r="B746" s="1163" t="s">
        <v>5745</v>
      </c>
      <c r="C746" s="955" t="s">
        <v>8889</v>
      </c>
      <c r="D746" s="975" t="s">
        <v>5700</v>
      </c>
      <c r="E746" s="968"/>
      <c r="F746" s="972"/>
      <c r="G746" s="970"/>
      <c r="H746" s="967"/>
      <c r="I746" s="970"/>
      <c r="J746" s="967"/>
      <c r="K746" s="970"/>
      <c r="L746" s="967"/>
      <c r="M746" s="970"/>
      <c r="N746" s="967"/>
      <c r="O746" s="970"/>
      <c r="P746" s="967"/>
      <c r="Q746" s="970"/>
      <c r="R746" s="967"/>
      <c r="S746" s="970"/>
      <c r="T746" s="967"/>
      <c r="U746" s="970"/>
      <c r="V746" s="967"/>
      <c r="W746" s="970"/>
      <c r="X746" s="1261"/>
      <c r="Y746" s="967"/>
      <c r="Z746" s="1032" t="s">
        <v>8696</v>
      </c>
    </row>
    <row r="747" spans="1:26" ht="12.6" hidden="1" customHeight="1" outlineLevel="2">
      <c r="A747" s="1291">
        <v>44434</v>
      </c>
      <c r="B747" s="1163" t="s">
        <v>5698</v>
      </c>
      <c r="C747" s="955" t="s">
        <v>8890</v>
      </c>
      <c r="D747" s="966"/>
      <c r="E747" s="968"/>
      <c r="F747" s="972"/>
      <c r="G747" s="970"/>
      <c r="H747" s="967"/>
      <c r="I747" s="970"/>
      <c r="J747" s="967"/>
      <c r="K747" s="970"/>
      <c r="L747" s="967"/>
      <c r="M747" s="970"/>
      <c r="N747" s="967"/>
      <c r="O747" s="970"/>
      <c r="P747" s="967"/>
      <c r="Q747" s="970"/>
      <c r="R747" s="967"/>
      <c r="S747" s="970"/>
      <c r="T747" s="967"/>
      <c r="U747" s="970"/>
      <c r="V747" s="967"/>
      <c r="W747" s="970"/>
      <c r="X747" s="1261"/>
      <c r="Y747" s="967"/>
      <c r="Z747" s="1032"/>
    </row>
    <row r="748" spans="1:26" ht="12.6" hidden="1" customHeight="1" outlineLevel="2">
      <c r="A748" s="1291">
        <v>44434</v>
      </c>
      <c r="B748" s="1163" t="s">
        <v>5745</v>
      </c>
      <c r="C748" s="955" t="s">
        <v>8891</v>
      </c>
      <c r="D748" s="966"/>
      <c r="E748" s="968"/>
      <c r="F748" s="972"/>
      <c r="G748" s="970"/>
      <c r="H748" s="967"/>
      <c r="I748" s="970"/>
      <c r="J748" s="967"/>
      <c r="K748" s="970"/>
      <c r="L748" s="967"/>
      <c r="M748" s="970"/>
      <c r="N748" s="967"/>
      <c r="O748" s="970"/>
      <c r="P748" s="974" t="s">
        <v>5700</v>
      </c>
      <c r="Q748" s="970"/>
      <c r="R748" s="967"/>
      <c r="S748" s="970"/>
      <c r="T748" s="974" t="s">
        <v>5700</v>
      </c>
      <c r="U748" s="970"/>
      <c r="V748" s="967"/>
      <c r="W748" s="970"/>
      <c r="X748" s="1261"/>
      <c r="Y748" s="967"/>
      <c r="Z748" s="1032"/>
    </row>
    <row r="749" spans="1:26" ht="12.6" hidden="1" customHeight="1" outlineLevel="2">
      <c r="A749" s="1291">
        <v>44434</v>
      </c>
      <c r="B749" s="1163" t="s">
        <v>5723</v>
      </c>
      <c r="C749" s="955" t="s">
        <v>8892</v>
      </c>
      <c r="D749" s="966"/>
      <c r="E749" s="968"/>
      <c r="F749" s="972"/>
      <c r="G749" s="970"/>
      <c r="H749" s="967"/>
      <c r="I749" s="970"/>
      <c r="J749" s="967"/>
      <c r="K749" s="970"/>
      <c r="L749" s="967"/>
      <c r="M749" s="970"/>
      <c r="N749" s="967"/>
      <c r="O749" s="970"/>
      <c r="P749" s="967"/>
      <c r="Q749" s="970"/>
      <c r="R749" s="967"/>
      <c r="S749" s="970"/>
      <c r="T749" s="967"/>
      <c r="U749" s="970"/>
      <c r="V749" s="967"/>
      <c r="W749" s="970"/>
      <c r="X749" s="1261"/>
      <c r="Y749" s="967"/>
      <c r="Z749" s="1032"/>
    </row>
    <row r="750" spans="1:26" ht="12.6" hidden="1" customHeight="1" outlineLevel="2">
      <c r="A750" s="1291">
        <v>44434</v>
      </c>
      <c r="B750" s="1163" t="s">
        <v>5698</v>
      </c>
      <c r="C750" s="955" t="s">
        <v>8893</v>
      </c>
      <c r="D750" s="966"/>
      <c r="E750" s="968"/>
      <c r="F750" s="972"/>
      <c r="G750" s="970"/>
      <c r="H750" s="967"/>
      <c r="I750" s="970"/>
      <c r="J750" s="967"/>
      <c r="K750" s="970"/>
      <c r="L750" s="967"/>
      <c r="M750" s="970"/>
      <c r="N750" s="967"/>
      <c r="O750" s="970"/>
      <c r="P750" s="967"/>
      <c r="Q750" s="970"/>
      <c r="R750" s="967"/>
      <c r="S750" s="970"/>
      <c r="T750" s="967"/>
      <c r="U750" s="970"/>
      <c r="V750" s="967"/>
      <c r="W750" s="970"/>
      <c r="X750" s="1261"/>
      <c r="Y750" s="967"/>
      <c r="Z750" s="1032"/>
    </row>
    <row r="751" spans="1:26" ht="12.6" hidden="1" customHeight="1" outlineLevel="2">
      <c r="A751" s="1291">
        <v>44434</v>
      </c>
      <c r="B751" s="1163" t="s">
        <v>5698</v>
      </c>
      <c r="C751" s="955" t="s">
        <v>8894</v>
      </c>
      <c r="D751" s="966"/>
      <c r="E751" s="968"/>
      <c r="F751" s="972"/>
      <c r="G751" s="970"/>
      <c r="H751" s="967"/>
      <c r="I751" s="970"/>
      <c r="J751" s="967"/>
      <c r="K751" s="970"/>
      <c r="L751" s="967"/>
      <c r="M751" s="970"/>
      <c r="N751" s="967"/>
      <c r="O751" s="970"/>
      <c r="P751" s="967"/>
      <c r="Q751" s="970"/>
      <c r="R751" s="967"/>
      <c r="S751" s="970"/>
      <c r="T751" s="967"/>
      <c r="U751" s="970"/>
      <c r="V751" s="967"/>
      <c r="W751" s="970"/>
      <c r="X751" s="1261"/>
      <c r="Y751" s="967"/>
      <c r="Z751" s="1032"/>
    </row>
    <row r="752" spans="1:26" ht="12.6" hidden="1" customHeight="1" outlineLevel="2">
      <c r="A752" s="1291">
        <v>44434</v>
      </c>
      <c r="B752" s="1163" t="s">
        <v>5698</v>
      </c>
      <c r="C752" s="955" t="s">
        <v>8895</v>
      </c>
      <c r="D752" s="966"/>
      <c r="E752" s="968"/>
      <c r="F752" s="972"/>
      <c r="G752" s="970"/>
      <c r="H752" s="967"/>
      <c r="I752" s="970"/>
      <c r="J752" s="967"/>
      <c r="K752" s="970"/>
      <c r="L752" s="967"/>
      <c r="M752" s="970"/>
      <c r="N752" s="967"/>
      <c r="O752" s="970"/>
      <c r="P752" s="967"/>
      <c r="Q752" s="970"/>
      <c r="R752" s="967"/>
      <c r="S752" s="970"/>
      <c r="T752" s="967"/>
      <c r="U752" s="970"/>
      <c r="V752" s="967"/>
      <c r="W752" s="970"/>
      <c r="X752" s="1261"/>
      <c r="Y752" s="967"/>
      <c r="Z752" s="1032"/>
    </row>
    <row r="753" spans="1:26" ht="12.6" hidden="1" customHeight="1" outlineLevel="2">
      <c r="A753" s="1291">
        <v>44434</v>
      </c>
      <c r="B753" s="1163" t="s">
        <v>8896</v>
      </c>
      <c r="C753" s="955" t="s">
        <v>8897</v>
      </c>
      <c r="D753" s="966"/>
      <c r="E753" s="968"/>
      <c r="F753" s="972"/>
      <c r="G753" s="970"/>
      <c r="H753" s="967"/>
      <c r="I753" s="970"/>
      <c r="J753" s="967"/>
      <c r="K753" s="970"/>
      <c r="L753" s="967"/>
      <c r="M753" s="970"/>
      <c r="N753" s="967"/>
      <c r="O753" s="970"/>
      <c r="P753" s="967"/>
      <c r="Q753" s="970"/>
      <c r="R753" s="967"/>
      <c r="S753" s="970"/>
      <c r="T753" s="974" t="s">
        <v>5700</v>
      </c>
      <c r="U753" s="970"/>
      <c r="V753" s="967"/>
      <c r="W753" s="970"/>
      <c r="X753" s="1261"/>
      <c r="Y753" s="967"/>
      <c r="Z753" s="1032"/>
    </row>
    <row r="754" spans="1:26" ht="12.6" hidden="1" customHeight="1" outlineLevel="2">
      <c r="A754" s="1291">
        <v>44434</v>
      </c>
      <c r="B754" s="1163" t="s">
        <v>5698</v>
      </c>
      <c r="C754" s="955" t="s">
        <v>8898</v>
      </c>
      <c r="D754" s="966"/>
      <c r="E754" s="968"/>
      <c r="F754" s="972"/>
      <c r="G754" s="970"/>
      <c r="H754" s="967"/>
      <c r="I754" s="970"/>
      <c r="J754" s="967"/>
      <c r="K754" s="970"/>
      <c r="L754" s="967"/>
      <c r="M754" s="970"/>
      <c r="N754" s="967"/>
      <c r="O754" s="970"/>
      <c r="P754" s="967"/>
      <c r="Q754" s="970"/>
      <c r="R754" s="967"/>
      <c r="S754" s="970"/>
      <c r="T754" s="967"/>
      <c r="U754" s="970"/>
      <c r="V754" s="967"/>
      <c r="W754" s="970"/>
      <c r="X754" s="1261"/>
      <c r="Y754" s="967"/>
      <c r="Z754" s="1032"/>
    </row>
    <row r="755" spans="1:26" ht="25.2" hidden="1" customHeight="1" outlineLevel="2">
      <c r="A755" s="1291">
        <v>44434</v>
      </c>
      <c r="B755" s="1163" t="s">
        <v>5698</v>
      </c>
      <c r="C755" s="955" t="s">
        <v>8899</v>
      </c>
      <c r="D755" s="966"/>
      <c r="E755" s="968"/>
      <c r="F755" s="969" t="s">
        <v>5700</v>
      </c>
      <c r="G755" s="970"/>
      <c r="H755" s="967"/>
      <c r="I755" s="970"/>
      <c r="J755" s="967"/>
      <c r="K755" s="970"/>
      <c r="L755" s="967"/>
      <c r="M755" s="970"/>
      <c r="N755" s="967"/>
      <c r="O755" s="970"/>
      <c r="P755" s="967"/>
      <c r="Q755" s="970"/>
      <c r="R755" s="967"/>
      <c r="S755" s="970"/>
      <c r="T755" s="967"/>
      <c r="U755" s="970"/>
      <c r="V755" s="967"/>
      <c r="W755" s="970"/>
      <c r="X755" s="1261"/>
      <c r="Y755" s="967"/>
      <c r="Z755" s="1032"/>
    </row>
    <row r="756" spans="1:26" ht="12.6" hidden="1" customHeight="1" outlineLevel="2">
      <c r="A756" s="1291">
        <v>44434</v>
      </c>
      <c r="B756" s="1163" t="s">
        <v>5698</v>
      </c>
      <c r="C756" s="955" t="s">
        <v>8900</v>
      </c>
      <c r="D756" s="975" t="s">
        <v>5700</v>
      </c>
      <c r="E756" s="968"/>
      <c r="F756" s="972"/>
      <c r="G756" s="970"/>
      <c r="H756" s="967"/>
      <c r="I756" s="970"/>
      <c r="J756" s="967"/>
      <c r="K756" s="970"/>
      <c r="L756" s="967"/>
      <c r="M756" s="970"/>
      <c r="N756" s="967"/>
      <c r="O756" s="970"/>
      <c r="P756" s="967"/>
      <c r="Q756" s="970"/>
      <c r="R756" s="967"/>
      <c r="S756" s="970"/>
      <c r="T756" s="967"/>
      <c r="U756" s="970"/>
      <c r="V756" s="967"/>
      <c r="W756" s="970"/>
      <c r="X756" s="1261"/>
      <c r="Y756" s="967"/>
      <c r="Z756" s="1032"/>
    </row>
    <row r="757" spans="1:26" ht="12.6" hidden="1" customHeight="1" outlineLevel="1">
      <c r="A757" s="1292">
        <v>44435</v>
      </c>
      <c r="B757" s="1163" t="s">
        <v>5698</v>
      </c>
      <c r="C757" s="955" t="s">
        <v>8901</v>
      </c>
      <c r="D757" s="966"/>
      <c r="E757" s="968"/>
      <c r="F757" s="972"/>
      <c r="G757" s="970"/>
      <c r="H757" s="967"/>
      <c r="I757" s="970"/>
      <c r="J757" s="967"/>
      <c r="K757" s="970"/>
      <c r="L757" s="967"/>
      <c r="M757" s="970"/>
      <c r="N757" s="967"/>
      <c r="O757" s="970"/>
      <c r="P757" s="967"/>
      <c r="Q757" s="970"/>
      <c r="R757" s="974" t="s">
        <v>5700</v>
      </c>
      <c r="S757" s="970"/>
      <c r="T757" s="967"/>
      <c r="U757" s="970"/>
      <c r="V757" s="967"/>
      <c r="W757" s="970"/>
      <c r="X757" s="1261"/>
      <c r="Y757" s="967"/>
      <c r="Z757" s="1032"/>
    </row>
    <row r="758" spans="1:26" ht="12.6" hidden="1" customHeight="1" outlineLevel="2">
      <c r="A758" s="1292">
        <v>44435</v>
      </c>
      <c r="B758" s="1163" t="s">
        <v>5698</v>
      </c>
      <c r="C758" s="955" t="s">
        <v>8902</v>
      </c>
      <c r="D758" s="966"/>
      <c r="E758" s="968"/>
      <c r="F758" s="972"/>
      <c r="G758" s="970"/>
      <c r="H758" s="974" t="s">
        <v>5700</v>
      </c>
      <c r="I758" s="970"/>
      <c r="J758" s="967"/>
      <c r="K758" s="970"/>
      <c r="L758" s="967"/>
      <c r="M758" s="970"/>
      <c r="N758" s="967"/>
      <c r="O758" s="970"/>
      <c r="P758" s="967"/>
      <c r="Q758" s="970"/>
      <c r="R758" s="967"/>
      <c r="S758" s="970"/>
      <c r="T758" s="967"/>
      <c r="U758" s="970"/>
      <c r="V758" s="967"/>
      <c r="W758" s="970"/>
      <c r="X758" s="1261"/>
      <c r="Y758" s="967"/>
      <c r="Z758" s="1032"/>
    </row>
    <row r="759" spans="1:26" ht="12.6" hidden="1" customHeight="1" outlineLevel="2">
      <c r="A759" s="1292">
        <v>44435</v>
      </c>
      <c r="B759" s="1163" t="s">
        <v>5698</v>
      </c>
      <c r="C759" s="955" t="s">
        <v>8903</v>
      </c>
      <c r="D759" s="966"/>
      <c r="E759" s="968"/>
      <c r="F759" s="972"/>
      <c r="G759" s="970"/>
      <c r="H759" s="967"/>
      <c r="I759" s="970"/>
      <c r="J759" s="967"/>
      <c r="K759" s="970"/>
      <c r="L759" s="967"/>
      <c r="M759" s="970"/>
      <c r="N759" s="967"/>
      <c r="O759" s="970"/>
      <c r="P759" s="967"/>
      <c r="Q759" s="970"/>
      <c r="R759" s="967"/>
      <c r="S759" s="970"/>
      <c r="T759" s="967"/>
      <c r="U759" s="970"/>
      <c r="V759" s="967"/>
      <c r="W759" s="970"/>
      <c r="X759" s="1261"/>
      <c r="Y759" s="967"/>
      <c r="Z759" s="1339" t="s">
        <v>8698</v>
      </c>
    </row>
    <row r="760" spans="1:26" ht="25.2" hidden="1" customHeight="1" outlineLevel="2">
      <c r="A760" s="1292">
        <v>44435</v>
      </c>
      <c r="B760" s="1163" t="s">
        <v>5698</v>
      </c>
      <c r="C760" s="955" t="s">
        <v>8904</v>
      </c>
      <c r="D760" s="966"/>
      <c r="E760" s="968"/>
      <c r="F760" s="969" t="s">
        <v>5700</v>
      </c>
      <c r="G760" s="970"/>
      <c r="H760" s="967"/>
      <c r="I760" s="970"/>
      <c r="J760" s="967"/>
      <c r="K760" s="970"/>
      <c r="L760" s="967"/>
      <c r="M760" s="970"/>
      <c r="N760" s="967"/>
      <c r="O760" s="970"/>
      <c r="P760" s="967"/>
      <c r="Q760" s="970"/>
      <c r="R760" s="967"/>
      <c r="S760" s="970"/>
      <c r="T760" s="967"/>
      <c r="U760" s="970"/>
      <c r="V760" s="967"/>
      <c r="W760" s="970"/>
      <c r="X760" s="1261"/>
      <c r="Y760" s="967"/>
      <c r="Z760" s="1032"/>
    </row>
    <row r="761" spans="1:26" ht="25.2" hidden="1" customHeight="1" outlineLevel="2">
      <c r="A761" s="1292">
        <v>44435</v>
      </c>
      <c r="B761" s="1163" t="s">
        <v>5698</v>
      </c>
      <c r="C761" s="955" t="s">
        <v>8905</v>
      </c>
      <c r="D761" s="966"/>
      <c r="E761" s="968"/>
      <c r="F761" s="972"/>
      <c r="G761" s="970"/>
      <c r="H761" s="967"/>
      <c r="I761" s="970"/>
      <c r="J761" s="967"/>
      <c r="K761" s="970"/>
      <c r="L761" s="967"/>
      <c r="M761" s="970"/>
      <c r="N761" s="967"/>
      <c r="O761" s="973" t="s">
        <v>5700</v>
      </c>
      <c r="P761" s="967"/>
      <c r="Q761" s="970"/>
      <c r="R761" s="967"/>
      <c r="S761" s="970"/>
      <c r="T761" s="967"/>
      <c r="U761" s="970"/>
      <c r="V761" s="967"/>
      <c r="W761" s="970"/>
      <c r="X761" s="1261"/>
      <c r="Y761" s="967"/>
      <c r="Z761" s="1032"/>
    </row>
    <row r="762" spans="1:26" ht="25.2" hidden="1" customHeight="1" outlineLevel="2">
      <c r="A762" s="1292">
        <v>44435</v>
      </c>
      <c r="B762" s="1163" t="s">
        <v>5698</v>
      </c>
      <c r="C762" s="955" t="s">
        <v>8906</v>
      </c>
      <c r="D762" s="966"/>
      <c r="E762" s="968"/>
      <c r="F762" s="972"/>
      <c r="G762" s="970"/>
      <c r="H762" s="967"/>
      <c r="I762" s="970"/>
      <c r="J762" s="967"/>
      <c r="K762" s="970"/>
      <c r="L762" s="967"/>
      <c r="M762" s="970"/>
      <c r="N762" s="974" t="s">
        <v>5700</v>
      </c>
      <c r="O762" s="973" t="s">
        <v>5700</v>
      </c>
      <c r="P762" s="967"/>
      <c r="Q762" s="970"/>
      <c r="R762" s="967"/>
      <c r="S762" s="970"/>
      <c r="T762" s="967"/>
      <c r="U762" s="970"/>
      <c r="V762" s="967"/>
      <c r="W762" s="970"/>
      <c r="X762" s="1261"/>
      <c r="Y762" s="967"/>
      <c r="Z762" s="1032"/>
    </row>
    <row r="763" spans="1:26" ht="12.6" hidden="1" customHeight="1" outlineLevel="2">
      <c r="A763" s="1292">
        <v>44435</v>
      </c>
      <c r="B763" s="1163" t="s">
        <v>5739</v>
      </c>
      <c r="C763" s="955" t="s">
        <v>8907</v>
      </c>
      <c r="D763" s="966"/>
      <c r="E763" s="968"/>
      <c r="F763" s="972"/>
      <c r="G763" s="973" t="s">
        <v>5700</v>
      </c>
      <c r="H763" s="967"/>
      <c r="I763" s="970"/>
      <c r="J763" s="967"/>
      <c r="K763" s="970"/>
      <c r="L763" s="967"/>
      <c r="M763" s="970"/>
      <c r="N763" s="967"/>
      <c r="O763" s="970"/>
      <c r="P763" s="967"/>
      <c r="Q763" s="970"/>
      <c r="R763" s="967"/>
      <c r="S763" s="970"/>
      <c r="T763" s="967"/>
      <c r="U763" s="970"/>
      <c r="V763" s="967"/>
      <c r="W763" s="970"/>
      <c r="X763" s="1261"/>
      <c r="Y763" s="967"/>
      <c r="Z763" s="1032"/>
    </row>
    <row r="764" spans="1:26" ht="25.2" hidden="1" customHeight="1" outlineLevel="2">
      <c r="A764" s="1292">
        <v>44435</v>
      </c>
      <c r="B764" s="1163" t="s">
        <v>5698</v>
      </c>
      <c r="C764" s="955" t="s">
        <v>8908</v>
      </c>
      <c r="D764" s="966"/>
      <c r="E764" s="968"/>
      <c r="F764" s="972"/>
      <c r="G764" s="970"/>
      <c r="H764" s="967"/>
      <c r="I764" s="970"/>
      <c r="J764" s="967"/>
      <c r="K764" s="970"/>
      <c r="L764" s="967"/>
      <c r="M764" s="973" t="s">
        <v>5700</v>
      </c>
      <c r="N764" s="967"/>
      <c r="O764" s="970"/>
      <c r="P764" s="967"/>
      <c r="Q764" s="970"/>
      <c r="R764" s="967"/>
      <c r="S764" s="970"/>
      <c r="T764" s="967"/>
      <c r="U764" s="970"/>
      <c r="V764" s="967"/>
      <c r="W764" s="970"/>
      <c r="X764" s="1261"/>
      <c r="Y764" s="967"/>
      <c r="Z764" s="1032"/>
    </row>
    <row r="765" spans="1:26" ht="12.6" hidden="1" customHeight="1" outlineLevel="2">
      <c r="A765" s="1292">
        <v>44435</v>
      </c>
      <c r="B765" s="1163" t="s">
        <v>5745</v>
      </c>
      <c r="C765" s="955" t="s">
        <v>8909</v>
      </c>
      <c r="D765" s="966"/>
      <c r="E765" s="968"/>
      <c r="F765" s="972"/>
      <c r="G765" s="970"/>
      <c r="H765" s="967"/>
      <c r="I765" s="970"/>
      <c r="J765" s="967"/>
      <c r="K765" s="970"/>
      <c r="L765" s="967"/>
      <c r="M765" s="970"/>
      <c r="N765" s="967"/>
      <c r="O765" s="970"/>
      <c r="P765" s="967"/>
      <c r="Q765" s="970"/>
      <c r="R765" s="967"/>
      <c r="S765" s="970"/>
      <c r="T765" s="967"/>
      <c r="U765" s="970"/>
      <c r="V765" s="967"/>
      <c r="W765" s="970"/>
      <c r="X765" s="1261"/>
      <c r="Y765" s="967"/>
      <c r="Z765" s="1032"/>
    </row>
    <row r="766" spans="1:26" ht="12.6" hidden="1" customHeight="1" outlineLevel="2">
      <c r="A766" s="1292">
        <v>44435</v>
      </c>
      <c r="B766" s="1163" t="s">
        <v>5698</v>
      </c>
      <c r="C766" s="955" t="s">
        <v>8910</v>
      </c>
      <c r="D766" s="966"/>
      <c r="E766" s="968"/>
      <c r="F766" s="972"/>
      <c r="G766" s="970"/>
      <c r="H766" s="967"/>
      <c r="I766" s="970"/>
      <c r="J766" s="967"/>
      <c r="K766" s="970"/>
      <c r="L766" s="967"/>
      <c r="M766" s="970"/>
      <c r="N766" s="967"/>
      <c r="O766" s="970"/>
      <c r="P766" s="967"/>
      <c r="Q766" s="970"/>
      <c r="R766" s="967"/>
      <c r="S766" s="970"/>
      <c r="T766" s="967"/>
      <c r="U766" s="970"/>
      <c r="V766" s="967"/>
      <c r="W766" s="970"/>
      <c r="X766" s="1261"/>
      <c r="Y766" s="967"/>
      <c r="Z766" s="1032"/>
    </row>
    <row r="767" spans="1:26" ht="25.2" hidden="1" customHeight="1" outlineLevel="1">
      <c r="A767" s="1169">
        <v>44438</v>
      </c>
      <c r="B767" s="1163" t="s">
        <v>5698</v>
      </c>
      <c r="C767" s="955" t="s">
        <v>8911</v>
      </c>
      <c r="D767" s="966"/>
      <c r="E767" s="977" t="s">
        <v>5700</v>
      </c>
      <c r="F767" s="972"/>
      <c r="G767" s="970"/>
      <c r="H767" s="967"/>
      <c r="I767" s="970"/>
      <c r="J767" s="967"/>
      <c r="K767" s="970"/>
      <c r="L767" s="967"/>
      <c r="M767" s="970"/>
      <c r="N767" s="967"/>
      <c r="O767" s="970"/>
      <c r="P767" s="967"/>
      <c r="Q767" s="970"/>
      <c r="R767" s="967"/>
      <c r="S767" s="970"/>
      <c r="T767" s="967"/>
      <c r="U767" s="970"/>
      <c r="V767" s="967"/>
      <c r="W767" s="970"/>
      <c r="X767" s="1261"/>
      <c r="Y767" s="967"/>
      <c r="Z767" s="1032"/>
    </row>
    <row r="768" spans="1:26" ht="25.2" hidden="1" customHeight="1" outlineLevel="2">
      <c r="A768" s="1169">
        <v>44438</v>
      </c>
      <c r="B768" s="1163" t="s">
        <v>5698</v>
      </c>
      <c r="C768" s="955" t="s">
        <v>8912</v>
      </c>
      <c r="D768" s="966"/>
      <c r="E768" s="968"/>
      <c r="F768" s="969" t="s">
        <v>5700</v>
      </c>
      <c r="G768" s="970"/>
      <c r="H768" s="967"/>
      <c r="I768" s="970"/>
      <c r="J768" s="967"/>
      <c r="K768" s="970"/>
      <c r="L768" s="967"/>
      <c r="M768" s="970"/>
      <c r="N768" s="967"/>
      <c r="O768" s="970"/>
      <c r="P768" s="967"/>
      <c r="Q768" s="970"/>
      <c r="R768" s="967"/>
      <c r="S768" s="970"/>
      <c r="T768" s="967"/>
      <c r="U768" s="970"/>
      <c r="V768" s="967"/>
      <c r="W768" s="970"/>
      <c r="X768" s="1261"/>
      <c r="Y768" s="967"/>
      <c r="Z768" s="1032"/>
    </row>
    <row r="769" spans="1:24" ht="25.2" hidden="1" customHeight="1" outlineLevel="2">
      <c r="A769" s="1169">
        <v>44438</v>
      </c>
      <c r="B769" s="1163" t="s">
        <v>5698</v>
      </c>
      <c r="C769" s="955" t="s">
        <v>8913</v>
      </c>
      <c r="D769" s="966"/>
      <c r="E769" s="977" t="s">
        <v>5700</v>
      </c>
      <c r="F769" s="972"/>
      <c r="G769" s="970"/>
      <c r="H769" s="967"/>
      <c r="I769" s="970"/>
      <c r="J769" s="967"/>
      <c r="K769" s="970"/>
      <c r="L769" s="967"/>
      <c r="M769" s="970"/>
      <c r="N769" s="967"/>
      <c r="O769" s="970"/>
      <c r="P769" s="967"/>
      <c r="Q769" s="970"/>
      <c r="R769" s="967"/>
      <c r="S769" s="970"/>
      <c r="T769" s="967"/>
      <c r="U769" s="970"/>
      <c r="V769" s="967"/>
      <c r="W769" s="970"/>
      <c r="X769" s="1261"/>
    </row>
    <row r="770" spans="1:24" ht="37.799999999999997" hidden="1" customHeight="1" outlineLevel="2">
      <c r="A770" s="1169">
        <v>44438</v>
      </c>
      <c r="B770" s="1163" t="s">
        <v>5698</v>
      </c>
      <c r="C770" s="955" t="s">
        <v>8914</v>
      </c>
      <c r="D770" s="966"/>
      <c r="E770" s="968"/>
      <c r="F770" s="969" t="s">
        <v>5700</v>
      </c>
      <c r="G770" s="970"/>
      <c r="H770" s="967"/>
      <c r="I770" s="970"/>
      <c r="J770" s="967"/>
      <c r="K770" s="970"/>
      <c r="L770" s="967"/>
      <c r="M770" s="970"/>
      <c r="N770" s="967"/>
      <c r="O770" s="970"/>
      <c r="P770" s="974" t="s">
        <v>5700</v>
      </c>
      <c r="Q770" s="970"/>
      <c r="R770" s="967"/>
      <c r="S770" s="970"/>
      <c r="T770" s="967"/>
      <c r="U770" s="970"/>
      <c r="V770" s="967"/>
      <c r="W770" s="970"/>
      <c r="X770" s="1261"/>
    </row>
    <row r="771" spans="1:24" ht="12.6" hidden="1" customHeight="1" outlineLevel="2">
      <c r="A771" s="1169">
        <v>44438</v>
      </c>
      <c r="B771" s="1163" t="s">
        <v>5698</v>
      </c>
      <c r="C771" s="955" t="s">
        <v>8915</v>
      </c>
      <c r="D771" s="975" t="s">
        <v>5700</v>
      </c>
      <c r="E771" s="977" t="s">
        <v>5700</v>
      </c>
      <c r="F771" s="972"/>
      <c r="G771" s="970"/>
      <c r="H771" s="967"/>
      <c r="I771" s="970"/>
      <c r="J771" s="967"/>
      <c r="K771" s="970"/>
      <c r="L771" s="967"/>
      <c r="M771" s="970"/>
      <c r="N771" s="967"/>
      <c r="O771" s="970"/>
      <c r="P771" s="967"/>
      <c r="Q771" s="970"/>
      <c r="R771" s="967"/>
      <c r="S771" s="970"/>
      <c r="T771" s="967"/>
      <c r="U771" s="970"/>
      <c r="V771" s="967"/>
      <c r="W771" s="970"/>
      <c r="X771" s="1261"/>
    </row>
    <row r="772" spans="1:24" ht="25.2" hidden="1" customHeight="1" outlineLevel="2">
      <c r="A772" s="1169">
        <v>44438</v>
      </c>
      <c r="B772" s="1163" t="s">
        <v>5745</v>
      </c>
      <c r="C772" s="955" t="s">
        <v>8916</v>
      </c>
      <c r="D772" s="975" t="s">
        <v>5700</v>
      </c>
      <c r="E772" s="968"/>
      <c r="F772" s="972"/>
      <c r="G772" s="970"/>
      <c r="H772" s="967"/>
      <c r="I772" s="970"/>
      <c r="J772" s="967"/>
      <c r="K772" s="970"/>
      <c r="L772" s="967"/>
      <c r="M772" s="970"/>
      <c r="N772" s="967"/>
      <c r="O772" s="970"/>
      <c r="P772" s="974" t="s">
        <v>5700</v>
      </c>
      <c r="Q772" s="970"/>
      <c r="R772" s="967"/>
      <c r="S772" s="970"/>
      <c r="T772" s="974" t="s">
        <v>5700</v>
      </c>
      <c r="U772" s="970"/>
      <c r="V772" s="967"/>
      <c r="W772" s="970"/>
      <c r="X772" s="1261"/>
    </row>
    <row r="773" spans="1:24" ht="12.6" hidden="1" customHeight="1" outlineLevel="2">
      <c r="A773" s="1169">
        <v>44438</v>
      </c>
      <c r="B773" s="1163" t="s">
        <v>5698</v>
      </c>
      <c r="C773" s="955" t="s">
        <v>8917</v>
      </c>
      <c r="D773" s="975" t="s">
        <v>5700</v>
      </c>
      <c r="E773" s="968"/>
      <c r="F773" s="972"/>
      <c r="G773" s="970"/>
      <c r="H773" s="967"/>
      <c r="I773" s="970"/>
      <c r="J773" s="967"/>
      <c r="K773" s="970"/>
      <c r="L773" s="967"/>
      <c r="M773" s="970"/>
      <c r="N773" s="967"/>
      <c r="O773" s="970"/>
      <c r="P773" s="967"/>
      <c r="Q773" s="970"/>
      <c r="R773" s="967"/>
      <c r="S773" s="970"/>
      <c r="T773" s="974" t="s">
        <v>5700</v>
      </c>
      <c r="U773" s="970"/>
      <c r="V773" s="967"/>
      <c r="W773" s="970"/>
      <c r="X773" s="1261"/>
    </row>
    <row r="774" spans="1:24" ht="12.6" hidden="1" customHeight="1" outlineLevel="2">
      <c r="A774" s="1169">
        <v>44438</v>
      </c>
      <c r="B774" s="1163" t="s">
        <v>5739</v>
      </c>
      <c r="C774" s="955" t="s">
        <v>8918</v>
      </c>
      <c r="D774" s="966"/>
      <c r="E774" s="977" t="s">
        <v>5700</v>
      </c>
      <c r="F774" s="972"/>
      <c r="G774" s="970"/>
      <c r="H774" s="967"/>
      <c r="I774" s="970"/>
      <c r="J774" s="967"/>
      <c r="K774" s="970"/>
      <c r="L774" s="967"/>
      <c r="M774" s="970"/>
      <c r="N774" s="967"/>
      <c r="O774" s="970"/>
      <c r="P774" s="967"/>
      <c r="Q774" s="970"/>
      <c r="R774" s="967"/>
      <c r="S774" s="970"/>
      <c r="T774" s="967"/>
      <c r="U774" s="970"/>
      <c r="V774" s="967"/>
      <c r="W774" s="970"/>
      <c r="X774" s="1261"/>
    </row>
    <row r="775" spans="1:24" ht="12.6" hidden="1" customHeight="1" outlineLevel="1">
      <c r="A775" s="1293">
        <v>44439</v>
      </c>
      <c r="B775" s="1163" t="s">
        <v>5698</v>
      </c>
      <c r="C775" s="955" t="s">
        <v>8919</v>
      </c>
      <c r="D775" s="966"/>
      <c r="E775" s="968"/>
      <c r="F775" s="972"/>
      <c r="G775" s="970"/>
      <c r="H775" s="967"/>
      <c r="I775" s="970"/>
      <c r="J775" s="967"/>
      <c r="K775" s="970"/>
      <c r="L775" s="967"/>
      <c r="M775" s="973" t="s">
        <v>5700</v>
      </c>
      <c r="N775" s="967"/>
      <c r="O775" s="970"/>
      <c r="P775" s="967"/>
      <c r="Q775" s="970"/>
      <c r="R775" s="967"/>
      <c r="S775" s="970"/>
      <c r="T775" s="967"/>
      <c r="U775" s="970"/>
      <c r="V775" s="967"/>
      <c r="W775" s="970"/>
      <c r="X775" s="1261"/>
    </row>
    <row r="776" spans="1:24" ht="12.6" hidden="1" customHeight="1" outlineLevel="2">
      <c r="A776" s="1293">
        <v>44439</v>
      </c>
      <c r="B776" s="1163" t="s">
        <v>5698</v>
      </c>
      <c r="C776" s="955" t="s">
        <v>8920</v>
      </c>
      <c r="D776" s="975" t="s">
        <v>5700</v>
      </c>
      <c r="E776" s="968"/>
      <c r="F776" s="972"/>
      <c r="G776" s="970"/>
      <c r="H776" s="967"/>
      <c r="I776" s="970"/>
      <c r="J776" s="967"/>
      <c r="K776" s="970"/>
      <c r="L776" s="967"/>
      <c r="M776" s="970"/>
      <c r="N776" s="967"/>
      <c r="O776" s="970"/>
      <c r="P776" s="967"/>
      <c r="Q776" s="970"/>
      <c r="R776" s="967"/>
      <c r="S776" s="970"/>
      <c r="T776" s="967"/>
      <c r="U776" s="970"/>
      <c r="V776" s="967"/>
      <c r="W776" s="970"/>
      <c r="X776" s="1261"/>
    </row>
    <row r="777" spans="1:24" ht="12.6" hidden="1" customHeight="1" outlineLevel="2">
      <c r="A777" s="1293">
        <v>44439</v>
      </c>
      <c r="B777" s="1163" t="s">
        <v>5698</v>
      </c>
      <c r="C777" s="955" t="s">
        <v>8921</v>
      </c>
      <c r="D777" s="966"/>
      <c r="E777" s="968"/>
      <c r="F777" s="969" t="s">
        <v>5700</v>
      </c>
      <c r="G777" s="970"/>
      <c r="H777" s="967"/>
      <c r="I777" s="970"/>
      <c r="J777" s="967"/>
      <c r="K777" s="970"/>
      <c r="L777" s="967"/>
      <c r="M777" s="970"/>
      <c r="N777" s="967"/>
      <c r="O777" s="970"/>
      <c r="P777" s="967"/>
      <c r="Q777" s="970"/>
      <c r="R777" s="967"/>
      <c r="S777" s="970"/>
      <c r="T777" s="967"/>
      <c r="U777" s="970"/>
      <c r="V777" s="967"/>
      <c r="W777" s="970"/>
      <c r="X777" s="1261"/>
    </row>
    <row r="778" spans="1:24" ht="12.6" hidden="1" customHeight="1" outlineLevel="2">
      <c r="A778" s="1293">
        <v>44439</v>
      </c>
      <c r="B778" s="1163" t="s">
        <v>2210</v>
      </c>
      <c r="C778" s="955" t="s">
        <v>8922</v>
      </c>
      <c r="D778" s="966"/>
      <c r="E778" s="968"/>
      <c r="F778" s="972"/>
      <c r="G778" s="970"/>
      <c r="H778" s="967"/>
      <c r="I778" s="970"/>
      <c r="J778" s="967"/>
      <c r="K778" s="970"/>
      <c r="L778" s="967"/>
      <c r="M778" s="970"/>
      <c r="N778" s="967"/>
      <c r="O778" s="970"/>
      <c r="P778" s="967"/>
      <c r="Q778" s="970"/>
      <c r="R778" s="967"/>
      <c r="S778" s="970"/>
      <c r="T778" s="974" t="s">
        <v>5700</v>
      </c>
      <c r="U778" s="970"/>
      <c r="V778" s="967"/>
      <c r="W778" s="970"/>
      <c r="X778" s="1261"/>
    </row>
    <row r="779" spans="1:24" ht="12.6" hidden="1" customHeight="1" outlineLevel="2">
      <c r="A779" s="1293">
        <v>44439</v>
      </c>
      <c r="B779" s="1294" t="s">
        <v>5745</v>
      </c>
      <c r="C779" s="1294" t="s">
        <v>8923</v>
      </c>
      <c r="D779" s="975" t="s">
        <v>5700</v>
      </c>
      <c r="E779" s="968"/>
      <c r="F779" s="972"/>
      <c r="G779" s="970"/>
      <c r="H779" s="967"/>
      <c r="I779" s="970"/>
      <c r="J779" s="967"/>
      <c r="K779" s="970"/>
      <c r="L779" s="967"/>
      <c r="M779" s="970"/>
      <c r="N779" s="967"/>
      <c r="O779" s="970"/>
      <c r="P779" s="967"/>
      <c r="Q779" s="970"/>
      <c r="R779" s="967"/>
      <c r="S779" s="970"/>
      <c r="T779" s="967"/>
      <c r="U779" s="970"/>
      <c r="V779" s="967"/>
      <c r="W779" s="970"/>
      <c r="X779" s="1261"/>
    </row>
    <row r="780" spans="1:24" ht="12.6" hidden="1" customHeight="1" outlineLevel="2">
      <c r="A780" s="1293">
        <v>44439</v>
      </c>
      <c r="B780" s="1294" t="s">
        <v>5698</v>
      </c>
      <c r="C780" s="1294" t="s">
        <v>8924</v>
      </c>
      <c r="D780" s="975" t="s">
        <v>5700</v>
      </c>
      <c r="E780" s="968"/>
      <c r="F780" s="972"/>
      <c r="G780" s="970"/>
      <c r="H780" s="967"/>
      <c r="I780" s="970"/>
      <c r="J780" s="967"/>
      <c r="K780" s="970"/>
      <c r="L780" s="967"/>
      <c r="M780" s="970"/>
      <c r="N780" s="967"/>
      <c r="O780" s="970"/>
      <c r="P780" s="967"/>
      <c r="Q780" s="970"/>
      <c r="R780" s="967"/>
      <c r="S780" s="970"/>
      <c r="T780" s="967"/>
      <c r="U780" s="970"/>
      <c r="V780" s="967"/>
      <c r="W780" s="970"/>
      <c r="X780" s="1261"/>
    </row>
    <row r="781" spans="1:24" ht="12.6" hidden="1" customHeight="1" outlineLevel="2">
      <c r="A781" s="1293">
        <v>44439</v>
      </c>
      <c r="B781" s="1294" t="s">
        <v>5698</v>
      </c>
      <c r="C781" s="1294" t="s">
        <v>8925</v>
      </c>
      <c r="D781" s="966"/>
      <c r="E781" s="968"/>
      <c r="F781" s="969" t="s">
        <v>5700</v>
      </c>
      <c r="G781" s="970"/>
      <c r="H781" s="967"/>
      <c r="I781" s="970"/>
      <c r="J781" s="967"/>
      <c r="K781" s="970"/>
      <c r="L781" s="967"/>
      <c r="M781" s="970"/>
      <c r="N781" s="967"/>
      <c r="O781" s="970"/>
      <c r="P781" s="967"/>
      <c r="Q781" s="970"/>
      <c r="R781" s="967"/>
      <c r="S781" s="970"/>
      <c r="T781" s="967"/>
      <c r="U781" s="970"/>
      <c r="V781" s="967"/>
      <c r="W781" s="970"/>
      <c r="X781" s="1261"/>
    </row>
    <row r="782" spans="1:24" ht="12.6" hidden="1" customHeight="1" outlineLevel="2">
      <c r="A782" s="1293">
        <v>44439</v>
      </c>
      <c r="B782" s="1294" t="s">
        <v>5698</v>
      </c>
      <c r="C782" s="1294" t="s">
        <v>8926</v>
      </c>
      <c r="D782" s="966"/>
      <c r="E782" s="968"/>
      <c r="F782" s="972"/>
      <c r="G782" s="970"/>
      <c r="H782" s="967"/>
      <c r="I782" s="970"/>
      <c r="J782" s="967"/>
      <c r="K782" s="970"/>
      <c r="L782" s="967"/>
      <c r="M782" s="970"/>
      <c r="N782" s="967"/>
      <c r="O782" s="970"/>
      <c r="P782" s="967"/>
      <c r="Q782" s="970"/>
      <c r="R782" s="967"/>
      <c r="S782" s="970"/>
      <c r="T782" s="974" t="s">
        <v>5700</v>
      </c>
      <c r="U782" s="970"/>
      <c r="V782" s="967"/>
      <c r="W782" s="970"/>
      <c r="X782" s="1261"/>
    </row>
    <row r="783" spans="1:24" ht="12.6" hidden="1" customHeight="1" outlineLevel="2">
      <c r="A783" s="1293">
        <v>44439</v>
      </c>
      <c r="B783" s="1294" t="s">
        <v>5698</v>
      </c>
      <c r="C783" s="1294" t="s">
        <v>8927</v>
      </c>
      <c r="D783" s="975" t="s">
        <v>5700</v>
      </c>
      <c r="E783" s="968"/>
      <c r="F783" s="972"/>
      <c r="G783" s="970"/>
      <c r="H783" s="967"/>
      <c r="I783" s="970"/>
      <c r="J783" s="967"/>
      <c r="K783" s="970"/>
      <c r="L783" s="967"/>
      <c r="M783" s="970"/>
      <c r="N783" s="967"/>
      <c r="O783" s="970"/>
      <c r="P783" s="967"/>
      <c r="Q783" s="970"/>
      <c r="R783" s="967"/>
      <c r="S783" s="970"/>
      <c r="T783" s="967"/>
      <c r="U783" s="970"/>
      <c r="V783" s="967"/>
      <c r="W783" s="970"/>
      <c r="X783" s="1261"/>
    </row>
    <row r="784" spans="1:24" ht="12.6" hidden="1" customHeight="1" outlineLevel="2">
      <c r="A784" s="1293">
        <v>44439</v>
      </c>
      <c r="B784" s="1294" t="s">
        <v>5706</v>
      </c>
      <c r="C784" s="1294" t="s">
        <v>8928</v>
      </c>
      <c r="D784" s="966"/>
      <c r="E784" s="968"/>
      <c r="F784" s="972"/>
      <c r="G784" s="970"/>
      <c r="H784" s="967"/>
      <c r="I784" s="970"/>
      <c r="J784" s="967"/>
      <c r="K784" s="970"/>
      <c r="L784" s="967"/>
      <c r="M784" s="970"/>
      <c r="N784" s="967"/>
      <c r="O784" s="970"/>
      <c r="P784" s="967"/>
      <c r="Q784" s="970"/>
      <c r="R784" s="967"/>
      <c r="S784" s="970"/>
      <c r="T784" s="967"/>
      <c r="U784" s="970"/>
      <c r="V784" s="967"/>
      <c r="W784" s="970"/>
      <c r="X784" s="1261"/>
    </row>
    <row r="785" spans="1:24" ht="12.6" hidden="1" customHeight="1" outlineLevel="2">
      <c r="A785" s="1293">
        <v>44439</v>
      </c>
      <c r="B785" s="1163" t="s">
        <v>5698</v>
      </c>
      <c r="C785" s="955" t="s">
        <v>8929</v>
      </c>
      <c r="D785" s="975" t="s">
        <v>5700</v>
      </c>
      <c r="E785" s="968"/>
      <c r="F785" s="972"/>
      <c r="G785" s="970"/>
      <c r="H785" s="967"/>
      <c r="I785" s="970"/>
      <c r="J785" s="967"/>
      <c r="K785" s="970"/>
      <c r="L785" s="967"/>
      <c r="M785" s="970"/>
      <c r="N785" s="967"/>
      <c r="O785" s="970"/>
      <c r="P785" s="967"/>
      <c r="Q785" s="970"/>
      <c r="R785" s="967"/>
      <c r="S785" s="970"/>
      <c r="T785" s="967"/>
      <c r="U785" s="970"/>
      <c r="V785" s="967"/>
      <c r="W785" s="970"/>
      <c r="X785" s="1261"/>
    </row>
    <row r="786" spans="1:24" ht="25.2" hidden="1" customHeight="1" outlineLevel="2">
      <c r="A786" s="1293">
        <v>44439</v>
      </c>
      <c r="B786" s="1163" t="s">
        <v>5698</v>
      </c>
      <c r="C786" s="955" t="s">
        <v>8930</v>
      </c>
      <c r="D786" s="966"/>
      <c r="E786" s="977" t="s">
        <v>5700</v>
      </c>
      <c r="F786" s="972"/>
      <c r="G786" s="970"/>
      <c r="H786" s="967"/>
      <c r="I786" s="970"/>
      <c r="J786" s="967"/>
      <c r="K786" s="970"/>
      <c r="L786" s="967"/>
      <c r="M786" s="970"/>
      <c r="N786" s="967"/>
      <c r="O786" s="970"/>
      <c r="P786" s="967"/>
      <c r="Q786" s="970"/>
      <c r="R786" s="967"/>
      <c r="S786" s="970"/>
      <c r="T786" s="967"/>
      <c r="U786" s="970"/>
      <c r="V786" s="967"/>
      <c r="W786" s="970"/>
      <c r="X786" s="1261"/>
    </row>
    <row r="787" spans="1:24" ht="25.2" hidden="1" customHeight="1" outlineLevel="2">
      <c r="A787" s="1293">
        <v>44439</v>
      </c>
      <c r="B787" s="1163" t="s">
        <v>8931</v>
      </c>
      <c r="C787" s="955" t="s">
        <v>8932</v>
      </c>
      <c r="D787" s="975" t="s">
        <v>5700</v>
      </c>
      <c r="E787" s="968"/>
      <c r="F787" s="972"/>
      <c r="G787" s="970"/>
      <c r="H787" s="967"/>
      <c r="I787" s="970"/>
      <c r="J787" s="967"/>
      <c r="K787" s="970"/>
      <c r="L787" s="967"/>
      <c r="M787" s="970"/>
      <c r="N787" s="967"/>
      <c r="O787" s="970"/>
      <c r="P787" s="967"/>
      <c r="Q787" s="970"/>
      <c r="R787" s="967"/>
      <c r="S787" s="970"/>
      <c r="T787" s="967"/>
      <c r="U787" s="970"/>
      <c r="V787" s="967"/>
      <c r="W787" s="970"/>
      <c r="X787" s="1261"/>
    </row>
    <row r="788" spans="1:24" ht="12.6" hidden="1" customHeight="1" outlineLevel="2">
      <c r="A788" s="1293">
        <v>44439</v>
      </c>
      <c r="B788" s="1163" t="s">
        <v>5698</v>
      </c>
      <c r="C788" s="955" t="s">
        <v>8933</v>
      </c>
      <c r="D788" s="966"/>
      <c r="E788" s="968"/>
      <c r="F788" s="969" t="s">
        <v>5700</v>
      </c>
      <c r="G788" s="970"/>
      <c r="H788" s="967"/>
      <c r="I788" s="970"/>
      <c r="J788" s="967"/>
      <c r="K788" s="970"/>
      <c r="L788" s="967"/>
      <c r="M788" s="970"/>
      <c r="N788" s="967"/>
      <c r="O788" s="970"/>
      <c r="P788" s="967"/>
      <c r="Q788" s="970"/>
      <c r="R788" s="967"/>
      <c r="S788" s="970"/>
      <c r="T788" s="967"/>
      <c r="U788" s="970"/>
      <c r="V788" s="967"/>
      <c r="W788" s="970"/>
      <c r="X788" s="1261"/>
    </row>
    <row r="789" spans="1:24" ht="25.2" hidden="1" customHeight="1" outlineLevel="2">
      <c r="A789" s="1293">
        <v>44439</v>
      </c>
      <c r="B789" s="1163" t="s">
        <v>5698</v>
      </c>
      <c r="C789" s="955" t="s">
        <v>8934</v>
      </c>
      <c r="D789" s="966"/>
      <c r="E789" s="968"/>
      <c r="F789" s="972"/>
      <c r="G789" s="970"/>
      <c r="H789" s="967"/>
      <c r="I789" s="970"/>
      <c r="J789" s="967"/>
      <c r="K789" s="970"/>
      <c r="L789" s="967"/>
      <c r="M789" s="970"/>
      <c r="N789" s="967"/>
      <c r="O789" s="970"/>
      <c r="P789" s="967"/>
      <c r="Q789" s="970"/>
      <c r="R789" s="974" t="s">
        <v>5700</v>
      </c>
      <c r="S789" s="970"/>
      <c r="T789" s="967"/>
      <c r="U789" s="970"/>
      <c r="V789" s="967"/>
      <c r="W789" s="970"/>
      <c r="X789" s="1261"/>
    </row>
    <row r="790" spans="1:24" ht="12.6" hidden="1" customHeight="1" outlineLevel="1">
      <c r="A790" s="1117"/>
      <c r="B790" s="1163"/>
      <c r="C790" s="955"/>
      <c r="D790" s="972"/>
      <c r="E790" s="972"/>
      <c r="F790" s="972"/>
      <c r="G790" s="967"/>
      <c r="H790" s="967"/>
      <c r="I790" s="967"/>
      <c r="J790" s="967"/>
      <c r="K790" s="967"/>
      <c r="L790" s="967"/>
      <c r="M790" s="967"/>
      <c r="N790" s="967"/>
      <c r="O790" s="967"/>
      <c r="P790" s="967"/>
      <c r="Q790" s="967"/>
      <c r="R790" s="967"/>
      <c r="S790" s="967"/>
      <c r="T790" s="967"/>
      <c r="U790" s="967"/>
      <c r="V790" s="967"/>
      <c r="W790" s="967"/>
      <c r="X790" s="1261"/>
    </row>
    <row r="791" spans="1:24" ht="12.6" hidden="1" customHeight="1" outlineLevel="1">
      <c r="A791" s="964"/>
      <c r="B791" s="1111" t="s">
        <v>8935</v>
      </c>
      <c r="C791" s="1021"/>
      <c r="D791" s="972"/>
      <c r="E791" s="972"/>
      <c r="F791" s="972"/>
      <c r="G791" s="967"/>
      <c r="H791" s="967"/>
      <c r="I791" s="967"/>
      <c r="J791" s="967"/>
      <c r="K791" s="967"/>
      <c r="L791" s="967"/>
      <c r="M791" s="967"/>
      <c r="N791" s="967"/>
      <c r="O791" s="967"/>
      <c r="P791" s="967"/>
      <c r="Q791" s="967"/>
      <c r="R791" s="967"/>
      <c r="S791" s="967"/>
      <c r="T791" s="967"/>
      <c r="U791" s="967"/>
      <c r="V791" s="967"/>
      <c r="W791" s="967"/>
      <c r="X791" s="1261"/>
    </row>
    <row r="792" spans="1:24" ht="12.6" hidden="1" customHeight="1" outlineLevel="1">
      <c r="A792" s="964"/>
      <c r="B792" s="1163" t="s">
        <v>8936</v>
      </c>
      <c r="C792" s="955"/>
      <c r="D792" s="972"/>
      <c r="E792" s="972"/>
      <c r="F792" s="972"/>
      <c r="G792" s="967"/>
      <c r="H792" s="967"/>
      <c r="I792" s="967"/>
      <c r="J792" s="967"/>
      <c r="K792" s="967"/>
      <c r="L792" s="967"/>
      <c r="M792" s="967"/>
      <c r="N792" s="967"/>
      <c r="O792" s="967"/>
      <c r="P792" s="967"/>
      <c r="Q792" s="967"/>
      <c r="R792" s="967"/>
      <c r="S792" s="967"/>
      <c r="T792" s="967"/>
      <c r="U792" s="967"/>
      <c r="V792" s="967"/>
      <c r="W792" s="967"/>
      <c r="X792" s="1261"/>
    </row>
    <row r="793" spans="1:24" ht="12.6" hidden="1" customHeight="1" outlineLevel="1">
      <c r="A793" s="964"/>
      <c r="B793" s="1163" t="s">
        <v>8937</v>
      </c>
      <c r="C793" s="955"/>
      <c r="D793" s="972"/>
      <c r="E793" s="972"/>
      <c r="F793" s="972"/>
      <c r="G793" s="967"/>
      <c r="H793" s="967"/>
      <c r="I793" s="967"/>
      <c r="J793" s="967"/>
      <c r="K793" s="967"/>
      <c r="L793" s="967"/>
      <c r="M793" s="967"/>
      <c r="N793" s="967"/>
      <c r="O793" s="967"/>
      <c r="P793" s="967"/>
      <c r="Q793" s="967"/>
      <c r="R793" s="967"/>
      <c r="S793" s="967"/>
      <c r="T793" s="967"/>
      <c r="U793" s="967"/>
      <c r="V793" s="967"/>
      <c r="W793" s="967"/>
      <c r="X793" s="1261"/>
    </row>
    <row r="794" spans="1:24" ht="12.6" hidden="1" customHeight="1" outlineLevel="1">
      <c r="A794" s="964"/>
      <c r="B794" s="1295" t="s">
        <v>8938</v>
      </c>
      <c r="C794" s="955"/>
      <c r="D794" s="972"/>
      <c r="E794" s="972"/>
      <c r="F794" s="972"/>
      <c r="G794" s="967"/>
      <c r="H794" s="967"/>
      <c r="I794" s="967"/>
      <c r="J794" s="967"/>
      <c r="K794" s="967"/>
      <c r="L794" s="967"/>
      <c r="M794" s="967"/>
      <c r="N794" s="967"/>
      <c r="O794" s="967"/>
      <c r="P794" s="967"/>
      <c r="Q794" s="967"/>
      <c r="R794" s="967"/>
      <c r="S794" s="967"/>
      <c r="T794" s="967"/>
      <c r="U794" s="967"/>
      <c r="V794" s="967"/>
      <c r="W794" s="967"/>
      <c r="X794" s="1261"/>
    </row>
    <row r="795" spans="1:24" ht="12.6" hidden="1" customHeight="1" outlineLevel="1">
      <c r="A795" s="964"/>
      <c r="B795" s="1163" t="s">
        <v>8939</v>
      </c>
      <c r="C795" s="955"/>
      <c r="D795" s="972"/>
      <c r="E795" s="972"/>
      <c r="F795" s="972"/>
      <c r="G795" s="967"/>
      <c r="H795" s="967"/>
      <c r="I795" s="967"/>
      <c r="J795" s="967"/>
      <c r="K795" s="967"/>
      <c r="L795" s="967"/>
      <c r="M795" s="967"/>
      <c r="N795" s="967"/>
      <c r="O795" s="967"/>
      <c r="P795" s="967"/>
      <c r="Q795" s="967"/>
      <c r="R795" s="967"/>
      <c r="S795" s="967"/>
      <c r="T795" s="967"/>
      <c r="U795" s="967"/>
      <c r="V795" s="967"/>
      <c r="W795" s="967"/>
      <c r="X795" s="1261"/>
    </row>
    <row r="796" spans="1:24" ht="12.6" hidden="1" customHeight="1" outlineLevel="1">
      <c r="A796" s="964"/>
      <c r="B796" s="395"/>
      <c r="C796" s="955"/>
      <c r="D796" s="972"/>
      <c r="E796" s="972"/>
      <c r="F796" s="972"/>
      <c r="G796" s="967"/>
      <c r="H796" s="967"/>
      <c r="I796" s="967"/>
      <c r="J796" s="967"/>
      <c r="K796" s="967"/>
      <c r="L796" s="967"/>
      <c r="M796" s="967"/>
      <c r="N796" s="967"/>
      <c r="O796" s="967"/>
      <c r="P796" s="967"/>
      <c r="Q796" s="967"/>
      <c r="R796" s="967"/>
      <c r="S796" s="967"/>
      <c r="T796" s="967"/>
      <c r="U796" s="967"/>
      <c r="V796" s="967"/>
      <c r="W796" s="967"/>
      <c r="X796" s="1261"/>
    </row>
    <row r="797" spans="1:24" ht="12.6" customHeight="1">
      <c r="A797" s="964"/>
      <c r="B797" s="1163"/>
      <c r="C797" s="955"/>
      <c r="D797" s="972"/>
      <c r="E797" s="972"/>
      <c r="F797" s="972"/>
      <c r="G797" s="967"/>
      <c r="H797" s="967"/>
      <c r="I797" s="967"/>
      <c r="J797" s="967"/>
      <c r="K797" s="967"/>
      <c r="L797" s="967"/>
      <c r="M797" s="967"/>
      <c r="N797" s="967"/>
      <c r="O797" s="967"/>
      <c r="P797" s="967"/>
      <c r="Q797" s="967"/>
      <c r="R797" s="967"/>
      <c r="S797" s="967"/>
      <c r="T797" s="967"/>
      <c r="U797" s="967"/>
      <c r="V797" s="967"/>
      <c r="W797" s="967"/>
      <c r="X797" s="967"/>
    </row>
    <row r="798" spans="1:24" ht="12.6" customHeight="1" collapsed="1">
      <c r="A798" s="1369" t="s">
        <v>10336</v>
      </c>
      <c r="B798" s="1278">
        <f>COUNT(A799:A1226)</f>
        <v>417</v>
      </c>
      <c r="C798" s="1279"/>
      <c r="D798" s="1280">
        <f t="shared" ref="D798:X798" si="3">COUNTIF(D799:D1226, "x")</f>
        <v>56</v>
      </c>
      <c r="E798" s="1280">
        <f t="shared" si="3"/>
        <v>99</v>
      </c>
      <c r="F798" s="1280">
        <f t="shared" si="3"/>
        <v>77</v>
      </c>
      <c r="G798" s="1280">
        <f t="shared" si="3"/>
        <v>16</v>
      </c>
      <c r="H798" s="1280">
        <f t="shared" si="3"/>
        <v>25</v>
      </c>
      <c r="I798" s="1280">
        <f t="shared" si="3"/>
        <v>10</v>
      </c>
      <c r="J798" s="1280">
        <f t="shared" si="3"/>
        <v>24</v>
      </c>
      <c r="K798" s="1280">
        <f t="shared" si="3"/>
        <v>6</v>
      </c>
      <c r="L798" s="1280">
        <f t="shared" si="3"/>
        <v>1</v>
      </c>
      <c r="M798" s="1280">
        <f t="shared" si="3"/>
        <v>27</v>
      </c>
      <c r="N798" s="1280">
        <f t="shared" si="3"/>
        <v>2</v>
      </c>
      <c r="O798" s="1280">
        <f t="shared" si="3"/>
        <v>28</v>
      </c>
      <c r="P798" s="1280">
        <f t="shared" si="3"/>
        <v>9</v>
      </c>
      <c r="Q798" s="1280">
        <f t="shared" si="3"/>
        <v>9</v>
      </c>
      <c r="R798" s="1280">
        <f t="shared" si="3"/>
        <v>15</v>
      </c>
      <c r="S798" s="1280">
        <f t="shared" si="3"/>
        <v>3</v>
      </c>
      <c r="T798" s="1280">
        <f t="shared" si="3"/>
        <v>30</v>
      </c>
      <c r="U798" s="1280">
        <f t="shared" si="3"/>
        <v>6</v>
      </c>
      <c r="V798" s="1280">
        <f t="shared" si="3"/>
        <v>5</v>
      </c>
      <c r="W798" s="1280">
        <f t="shared" si="3"/>
        <v>4</v>
      </c>
      <c r="X798" s="1280">
        <f t="shared" si="3"/>
        <v>9</v>
      </c>
    </row>
    <row r="799" spans="1:24" ht="12.6" hidden="1" customHeight="1" outlineLevel="1">
      <c r="A799" s="989">
        <v>44440</v>
      </c>
      <c r="B799" s="1163" t="s">
        <v>5698</v>
      </c>
      <c r="C799" s="955" t="s">
        <v>8941</v>
      </c>
      <c r="D799" s="966"/>
      <c r="E799" s="968"/>
      <c r="F799" s="972"/>
      <c r="G799" s="970"/>
      <c r="H799" s="974" t="s">
        <v>5700</v>
      </c>
      <c r="I799" s="970"/>
      <c r="J799" s="967"/>
      <c r="K799" s="970"/>
      <c r="L799" s="967"/>
      <c r="M799" s="970"/>
      <c r="N799" s="967"/>
      <c r="O799" s="970"/>
      <c r="P799" s="967"/>
      <c r="Q799" s="970"/>
      <c r="R799" s="967"/>
      <c r="S799" s="970"/>
      <c r="T799" s="967"/>
      <c r="U799" s="970"/>
      <c r="V799" s="967"/>
      <c r="W799" s="970"/>
      <c r="X799" s="1261"/>
    </row>
    <row r="800" spans="1:24" ht="12.6" hidden="1" customHeight="1" outlineLevel="2">
      <c r="A800" s="989">
        <v>44440</v>
      </c>
      <c r="B800" s="1163" t="s">
        <v>5698</v>
      </c>
      <c r="C800" s="955" t="s">
        <v>8942</v>
      </c>
      <c r="D800" s="966"/>
      <c r="E800" s="968"/>
      <c r="F800" s="972"/>
      <c r="G800" s="970"/>
      <c r="H800" s="967"/>
      <c r="I800" s="970"/>
      <c r="J800" s="967"/>
      <c r="K800" s="970"/>
      <c r="L800" s="967"/>
      <c r="M800" s="973" t="s">
        <v>5700</v>
      </c>
      <c r="N800" s="967"/>
      <c r="O800" s="970"/>
      <c r="P800" s="967"/>
      <c r="Q800" s="970"/>
      <c r="R800" s="967"/>
      <c r="S800" s="970"/>
      <c r="T800" s="967"/>
      <c r="U800" s="970"/>
      <c r="V800" s="967"/>
      <c r="W800" s="970"/>
      <c r="X800" s="1261"/>
    </row>
    <row r="801" spans="1:26" ht="12.6" hidden="1" customHeight="1" outlineLevel="2">
      <c r="A801" s="989">
        <v>44440</v>
      </c>
      <c r="B801" s="1163" t="s">
        <v>5698</v>
      </c>
      <c r="C801" s="955" t="s">
        <v>8943</v>
      </c>
      <c r="D801" s="966"/>
      <c r="E801" s="977" t="s">
        <v>5700</v>
      </c>
      <c r="F801" s="972"/>
      <c r="G801" s="970"/>
      <c r="H801" s="967"/>
      <c r="I801" s="970"/>
      <c r="J801" s="967"/>
      <c r="K801" s="970"/>
      <c r="L801" s="967"/>
      <c r="M801" s="973" t="s">
        <v>5700</v>
      </c>
      <c r="N801" s="967"/>
      <c r="O801" s="970"/>
      <c r="P801" s="967"/>
      <c r="Q801" s="970"/>
      <c r="R801" s="967"/>
      <c r="S801" s="970"/>
      <c r="T801" s="967"/>
      <c r="U801" s="970"/>
      <c r="V801" s="967"/>
      <c r="W801" s="970"/>
      <c r="X801" s="1261"/>
      <c r="Y801" s="967"/>
      <c r="Z801" s="1032"/>
    </row>
    <row r="802" spans="1:26" ht="12.6" hidden="1" customHeight="1" outlineLevel="2">
      <c r="A802" s="989">
        <v>44440</v>
      </c>
      <c r="B802" s="1163" t="s">
        <v>5698</v>
      </c>
      <c r="C802" s="955" t="s">
        <v>8944</v>
      </c>
      <c r="D802" s="966"/>
      <c r="E802" s="968"/>
      <c r="F802" s="969" t="s">
        <v>5700</v>
      </c>
      <c r="G802" s="970"/>
      <c r="H802" s="967"/>
      <c r="I802" s="970"/>
      <c r="J802" s="967"/>
      <c r="K802" s="970"/>
      <c r="L802" s="967"/>
      <c r="M802" s="970"/>
      <c r="N802" s="967"/>
      <c r="O802" s="970"/>
      <c r="P802" s="967"/>
      <c r="Q802" s="970"/>
      <c r="R802" s="967"/>
      <c r="S802" s="970"/>
      <c r="T802" s="967"/>
      <c r="U802" s="970"/>
      <c r="V802" s="967"/>
      <c r="W802" s="970"/>
      <c r="X802" s="1261"/>
      <c r="Y802" s="967"/>
      <c r="Z802" s="1032"/>
    </row>
    <row r="803" spans="1:26" ht="12.6" hidden="1" customHeight="1" outlineLevel="2">
      <c r="A803" s="989">
        <v>44440</v>
      </c>
      <c r="B803" s="1163" t="s">
        <v>5698</v>
      </c>
      <c r="C803" s="955" t="s">
        <v>8945</v>
      </c>
      <c r="D803" s="966"/>
      <c r="E803" s="968"/>
      <c r="F803" s="972"/>
      <c r="G803" s="970"/>
      <c r="H803" s="967"/>
      <c r="I803" s="970"/>
      <c r="J803" s="967"/>
      <c r="K803" s="973" t="s">
        <v>5700</v>
      </c>
      <c r="L803" s="967"/>
      <c r="M803" s="973" t="s">
        <v>5700</v>
      </c>
      <c r="N803" s="967"/>
      <c r="O803" s="970"/>
      <c r="P803" s="967"/>
      <c r="Q803" s="970"/>
      <c r="R803" s="967"/>
      <c r="S803" s="970"/>
      <c r="T803" s="967"/>
      <c r="U803" s="970"/>
      <c r="V803" s="967"/>
      <c r="W803" s="970"/>
      <c r="X803" s="1261"/>
      <c r="Y803" s="967"/>
      <c r="Z803" s="1032"/>
    </row>
    <row r="804" spans="1:26" ht="12.6" hidden="1" customHeight="1" outlineLevel="2">
      <c r="A804" s="989">
        <v>44440</v>
      </c>
      <c r="B804" s="1163" t="s">
        <v>5698</v>
      </c>
      <c r="C804" s="955" t="s">
        <v>8946</v>
      </c>
      <c r="D804" s="966"/>
      <c r="E804" s="968"/>
      <c r="F804" s="972"/>
      <c r="G804" s="973" t="s">
        <v>5700</v>
      </c>
      <c r="H804" s="967"/>
      <c r="I804" s="970"/>
      <c r="J804" s="967"/>
      <c r="K804" s="970"/>
      <c r="L804" s="967"/>
      <c r="M804" s="970"/>
      <c r="N804" s="967"/>
      <c r="O804" s="970"/>
      <c r="P804" s="967"/>
      <c r="Q804" s="970"/>
      <c r="R804" s="967"/>
      <c r="S804" s="970"/>
      <c r="T804" s="967"/>
      <c r="U804" s="970"/>
      <c r="V804" s="967"/>
      <c r="W804" s="970"/>
      <c r="X804" s="1261"/>
      <c r="Y804" s="967"/>
    </row>
    <row r="805" spans="1:26" ht="12.6" hidden="1" customHeight="1" outlineLevel="2">
      <c r="A805" s="989">
        <v>44440</v>
      </c>
      <c r="B805" s="1163" t="s">
        <v>5698</v>
      </c>
      <c r="C805" s="955" t="s">
        <v>8947</v>
      </c>
      <c r="D805" s="975" t="s">
        <v>5700</v>
      </c>
      <c r="E805" s="968"/>
      <c r="F805" s="972"/>
      <c r="G805" s="970"/>
      <c r="H805" s="967"/>
      <c r="I805" s="970"/>
      <c r="J805" s="967"/>
      <c r="K805" s="970"/>
      <c r="L805" s="967"/>
      <c r="M805" s="970"/>
      <c r="N805" s="967"/>
      <c r="O805" s="970"/>
      <c r="P805" s="967"/>
      <c r="Q805" s="970"/>
      <c r="R805" s="967"/>
      <c r="S805" s="970"/>
      <c r="T805" s="967"/>
      <c r="U805" s="970"/>
      <c r="V805" s="967"/>
      <c r="W805" s="970"/>
      <c r="X805" s="1261"/>
      <c r="Y805" s="967"/>
      <c r="Z805" s="1301" t="s">
        <v>8948</v>
      </c>
    </row>
    <row r="806" spans="1:26" ht="12.6" hidden="1" customHeight="1" outlineLevel="2">
      <c r="A806" s="989">
        <v>44440</v>
      </c>
      <c r="B806" s="1163" t="s">
        <v>5698</v>
      </c>
      <c r="C806" s="955" t="s">
        <v>8949</v>
      </c>
      <c r="D806" s="966"/>
      <c r="E806" s="977" t="s">
        <v>5700</v>
      </c>
      <c r="F806" s="972"/>
      <c r="G806" s="970"/>
      <c r="H806" s="967"/>
      <c r="I806" s="970"/>
      <c r="J806" s="967"/>
      <c r="K806" s="970"/>
      <c r="L806" s="967"/>
      <c r="M806" s="970"/>
      <c r="N806" s="967"/>
      <c r="O806" s="970"/>
      <c r="P806" s="967"/>
      <c r="Q806" s="970"/>
      <c r="R806" s="967"/>
      <c r="S806" s="970"/>
      <c r="T806" s="967"/>
      <c r="U806" s="970"/>
      <c r="V806" s="967"/>
      <c r="W806" s="970"/>
      <c r="X806" s="1261"/>
      <c r="Y806" s="967"/>
      <c r="Z806" s="1032"/>
    </row>
    <row r="807" spans="1:26" ht="12.6" hidden="1" customHeight="1" outlineLevel="2">
      <c r="A807" s="989">
        <v>44440</v>
      </c>
      <c r="B807" s="1163" t="s">
        <v>5698</v>
      </c>
      <c r="C807" s="955" t="s">
        <v>8950</v>
      </c>
      <c r="D807" s="966"/>
      <c r="E807" s="968"/>
      <c r="F807" s="972"/>
      <c r="G807" s="970"/>
      <c r="H807" s="967"/>
      <c r="I807" s="970"/>
      <c r="J807" s="967"/>
      <c r="K807" s="970"/>
      <c r="L807" s="967"/>
      <c r="M807" s="970"/>
      <c r="N807" s="967"/>
      <c r="O807" s="970"/>
      <c r="P807" s="967"/>
      <c r="Q807" s="970"/>
      <c r="R807" s="974" t="s">
        <v>5700</v>
      </c>
      <c r="S807" s="970"/>
      <c r="T807" s="967"/>
      <c r="U807" s="970"/>
      <c r="V807" s="967"/>
      <c r="W807" s="970"/>
      <c r="X807" s="1261"/>
      <c r="Y807" s="967"/>
      <c r="Z807" s="1032"/>
    </row>
    <row r="808" spans="1:26" ht="12.6" hidden="1" customHeight="1" outlineLevel="2">
      <c r="A808" s="989">
        <v>44440</v>
      </c>
      <c r="B808" s="1163" t="s">
        <v>5698</v>
      </c>
      <c r="C808" s="955" t="s">
        <v>8951</v>
      </c>
      <c r="D808" s="966"/>
      <c r="E808" s="968"/>
      <c r="F808" s="972"/>
      <c r="G808" s="970"/>
      <c r="H808" s="967"/>
      <c r="I808" s="970"/>
      <c r="J808" s="967"/>
      <c r="K808" s="970"/>
      <c r="L808" s="967"/>
      <c r="M808" s="970"/>
      <c r="N808" s="967"/>
      <c r="O808" s="970"/>
      <c r="P808" s="967"/>
      <c r="Q808" s="970"/>
      <c r="R808" s="974" t="s">
        <v>5700</v>
      </c>
      <c r="S808" s="970"/>
      <c r="T808" s="967"/>
      <c r="U808" s="970"/>
      <c r="V808" s="967"/>
      <c r="W808" s="970"/>
      <c r="X808" s="1261"/>
      <c r="Y808" s="967"/>
      <c r="Z808" s="1032"/>
    </row>
    <row r="809" spans="1:26" ht="12.6" hidden="1" customHeight="1" outlineLevel="2">
      <c r="A809" s="989">
        <v>44440</v>
      </c>
      <c r="B809" s="1163" t="s">
        <v>5698</v>
      </c>
      <c r="C809" s="955" t="s">
        <v>8952</v>
      </c>
      <c r="D809" s="966"/>
      <c r="E809" s="977" t="s">
        <v>5700</v>
      </c>
      <c r="F809" s="972"/>
      <c r="G809" s="970"/>
      <c r="H809" s="967"/>
      <c r="I809" s="970"/>
      <c r="J809" s="967"/>
      <c r="K809" s="970"/>
      <c r="L809" s="967"/>
      <c r="M809" s="970"/>
      <c r="N809" s="967"/>
      <c r="O809" s="970"/>
      <c r="P809" s="967"/>
      <c r="Q809" s="970"/>
      <c r="R809" s="967"/>
      <c r="S809" s="970"/>
      <c r="T809" s="967"/>
      <c r="U809" s="970"/>
      <c r="V809" s="967"/>
      <c r="W809" s="970"/>
      <c r="X809" s="1261"/>
      <c r="Y809" s="967"/>
      <c r="Z809" s="1032"/>
    </row>
    <row r="810" spans="1:26" ht="12.6" hidden="1" customHeight="1" outlineLevel="2">
      <c r="A810" s="989">
        <v>44440</v>
      </c>
      <c r="B810" s="1163" t="s">
        <v>5698</v>
      </c>
      <c r="C810" s="955" t="s">
        <v>8953</v>
      </c>
      <c r="D810" s="966"/>
      <c r="E810" s="968"/>
      <c r="F810" s="972"/>
      <c r="G810" s="973" t="s">
        <v>5700</v>
      </c>
      <c r="H810" s="967"/>
      <c r="I810" s="970"/>
      <c r="J810" s="967"/>
      <c r="K810" s="970"/>
      <c r="L810" s="967"/>
      <c r="M810" s="970"/>
      <c r="N810" s="967"/>
      <c r="O810" s="970"/>
      <c r="P810" s="967"/>
      <c r="Q810" s="970"/>
      <c r="R810" s="967"/>
      <c r="S810" s="970"/>
      <c r="T810" s="967"/>
      <c r="U810" s="970"/>
      <c r="V810" s="967"/>
      <c r="W810" s="970"/>
      <c r="X810" s="1261"/>
      <c r="Y810" s="967"/>
      <c r="Z810" s="1032"/>
    </row>
    <row r="811" spans="1:26" ht="12.6" hidden="1" customHeight="1" outlineLevel="1">
      <c r="A811" s="982">
        <v>44441</v>
      </c>
      <c r="B811" s="1163" t="s">
        <v>8954</v>
      </c>
      <c r="C811" s="955" t="s">
        <v>8955</v>
      </c>
      <c r="D811" s="975" t="s">
        <v>5705</v>
      </c>
      <c r="E811" s="968"/>
      <c r="F811" s="969" t="s">
        <v>5705</v>
      </c>
      <c r="G811" s="970"/>
      <c r="H811" s="967"/>
      <c r="I811" s="970"/>
      <c r="J811" s="967"/>
      <c r="K811" s="970"/>
      <c r="L811" s="967"/>
      <c r="M811" s="970"/>
      <c r="N811" s="967"/>
      <c r="O811" s="970"/>
      <c r="P811" s="967"/>
      <c r="Q811" s="970"/>
      <c r="R811" s="967"/>
      <c r="S811" s="970"/>
      <c r="T811" s="967"/>
      <c r="U811" s="970"/>
      <c r="V811" s="967"/>
      <c r="W811" s="970"/>
      <c r="X811" s="1261"/>
      <c r="Y811" s="967"/>
      <c r="Z811" s="1032"/>
    </row>
    <row r="812" spans="1:26" ht="25.2" hidden="1" customHeight="1" outlineLevel="2">
      <c r="A812" s="982">
        <v>44441</v>
      </c>
      <c r="B812" s="1163" t="s">
        <v>5698</v>
      </c>
      <c r="C812" s="955" t="s">
        <v>8956</v>
      </c>
      <c r="D812" s="966"/>
      <c r="E812" s="977" t="s">
        <v>5700</v>
      </c>
      <c r="F812" s="972"/>
      <c r="G812" s="970"/>
      <c r="H812" s="967"/>
      <c r="I812" s="970"/>
      <c r="J812" s="967"/>
      <c r="K812" s="970"/>
      <c r="L812" s="967"/>
      <c r="M812" s="973" t="s">
        <v>5700</v>
      </c>
      <c r="N812" s="967"/>
      <c r="O812" s="970"/>
      <c r="P812" s="967"/>
      <c r="Q812" s="970"/>
      <c r="R812" s="967"/>
      <c r="S812" s="970"/>
      <c r="T812" s="967"/>
      <c r="U812" s="970"/>
      <c r="V812" s="967"/>
      <c r="W812" s="970"/>
      <c r="X812" s="1261"/>
      <c r="Y812" s="967"/>
      <c r="Z812" s="1032"/>
    </row>
    <row r="813" spans="1:26" ht="12.6" hidden="1" customHeight="1" outlineLevel="2">
      <c r="A813" s="982">
        <v>44441</v>
      </c>
      <c r="B813" s="1163" t="s">
        <v>5698</v>
      </c>
      <c r="C813" s="955" t="s">
        <v>8957</v>
      </c>
      <c r="D813" s="966"/>
      <c r="E813" s="968"/>
      <c r="F813" s="972"/>
      <c r="G813" s="970"/>
      <c r="H813" s="974" t="s">
        <v>5700</v>
      </c>
      <c r="I813" s="970"/>
      <c r="J813" s="967"/>
      <c r="K813" s="970"/>
      <c r="L813" s="967"/>
      <c r="M813" s="970"/>
      <c r="N813" s="967"/>
      <c r="O813" s="970"/>
      <c r="P813" s="967"/>
      <c r="Q813" s="970"/>
      <c r="R813" s="967"/>
      <c r="S813" s="970"/>
      <c r="T813" s="967"/>
      <c r="U813" s="970"/>
      <c r="V813" s="967"/>
      <c r="W813" s="970"/>
      <c r="X813" s="1261"/>
      <c r="Y813" s="967"/>
      <c r="Z813" s="1032"/>
    </row>
    <row r="814" spans="1:26" ht="25.2" hidden="1" customHeight="1" outlineLevel="2">
      <c r="A814" s="982">
        <v>44441</v>
      </c>
      <c r="B814" s="1163" t="s">
        <v>5698</v>
      </c>
      <c r="C814" s="955" t="s">
        <v>8958</v>
      </c>
      <c r="D814" s="966"/>
      <c r="E814" s="968"/>
      <c r="F814" s="969" t="s">
        <v>5700</v>
      </c>
      <c r="G814" s="970"/>
      <c r="H814" s="967"/>
      <c r="I814" s="970"/>
      <c r="J814" s="967"/>
      <c r="K814" s="970"/>
      <c r="L814" s="967"/>
      <c r="M814" s="970"/>
      <c r="N814" s="967"/>
      <c r="O814" s="970"/>
      <c r="P814" s="967"/>
      <c r="Q814" s="970"/>
      <c r="R814" s="967"/>
      <c r="S814" s="970"/>
      <c r="T814" s="974" t="s">
        <v>5700</v>
      </c>
      <c r="U814" s="970"/>
      <c r="V814" s="967"/>
      <c r="W814" s="970"/>
      <c r="X814" s="1261"/>
      <c r="Y814" s="967"/>
      <c r="Z814" s="1032"/>
    </row>
    <row r="815" spans="1:26" ht="25.2" hidden="1" customHeight="1" outlineLevel="2">
      <c r="A815" s="982">
        <v>44441</v>
      </c>
      <c r="B815" s="1163" t="s">
        <v>5698</v>
      </c>
      <c r="C815" s="955" t="s">
        <v>8959</v>
      </c>
      <c r="D815" s="966"/>
      <c r="E815" s="977" t="s">
        <v>5700</v>
      </c>
      <c r="F815" s="972"/>
      <c r="G815" s="970"/>
      <c r="H815" s="967"/>
      <c r="I815" s="973" t="s">
        <v>5700</v>
      </c>
      <c r="J815" s="974" t="s">
        <v>5700</v>
      </c>
      <c r="K815" s="970"/>
      <c r="L815" s="967"/>
      <c r="M815" s="970"/>
      <c r="N815" s="967"/>
      <c r="O815" s="970"/>
      <c r="P815" s="967"/>
      <c r="Q815" s="970"/>
      <c r="R815" s="967"/>
      <c r="S815" s="970"/>
      <c r="T815" s="967"/>
      <c r="U815" s="970"/>
      <c r="V815" s="967"/>
      <c r="W815" s="970"/>
      <c r="X815" s="1261"/>
      <c r="Y815" s="967"/>
      <c r="Z815" s="1032"/>
    </row>
    <row r="816" spans="1:26" ht="12.6" hidden="1" customHeight="1" outlineLevel="2">
      <c r="A816" s="982">
        <v>44441</v>
      </c>
      <c r="B816" s="1163" t="s">
        <v>5698</v>
      </c>
      <c r="C816" s="955" t="s">
        <v>8960</v>
      </c>
      <c r="D816" s="966"/>
      <c r="E816" s="968"/>
      <c r="F816" s="972"/>
      <c r="G816" s="970"/>
      <c r="H816" s="967"/>
      <c r="I816" s="970"/>
      <c r="J816" s="967"/>
      <c r="K816" s="970"/>
      <c r="L816" s="967"/>
      <c r="M816" s="970"/>
      <c r="N816" s="967"/>
      <c r="O816" s="970"/>
      <c r="P816" s="967"/>
      <c r="Q816" s="970"/>
      <c r="R816" s="974" t="s">
        <v>5700</v>
      </c>
      <c r="S816" s="970"/>
      <c r="T816" s="967"/>
      <c r="U816" s="970"/>
      <c r="V816" s="967"/>
      <c r="W816" s="970"/>
      <c r="X816" s="1261"/>
      <c r="Y816" s="967"/>
      <c r="Z816" s="1032"/>
    </row>
    <row r="817" spans="1:24" ht="12.6" hidden="1" customHeight="1" outlineLevel="2">
      <c r="A817" s="982">
        <v>44441</v>
      </c>
      <c r="B817" s="1163" t="s">
        <v>5698</v>
      </c>
      <c r="C817" s="955" t="s">
        <v>8961</v>
      </c>
      <c r="D817" s="975" t="s">
        <v>5700</v>
      </c>
      <c r="E817" s="977" t="s">
        <v>5700</v>
      </c>
      <c r="F817" s="972"/>
      <c r="G817" s="970"/>
      <c r="H817" s="967"/>
      <c r="I817" s="970"/>
      <c r="J817" s="967"/>
      <c r="K817" s="970"/>
      <c r="L817" s="967"/>
      <c r="M817" s="970"/>
      <c r="N817" s="967"/>
      <c r="O817" s="970"/>
      <c r="P817" s="967"/>
      <c r="Q817" s="970"/>
      <c r="R817" s="967"/>
      <c r="S817" s="970"/>
      <c r="T817" s="967"/>
      <c r="U817" s="970"/>
      <c r="V817" s="967"/>
      <c r="W817" s="970"/>
      <c r="X817" s="1261"/>
    </row>
    <row r="818" spans="1:24" ht="12.6" hidden="1" customHeight="1" outlineLevel="2">
      <c r="A818" s="982">
        <v>44441</v>
      </c>
      <c r="B818" s="1163" t="s">
        <v>5698</v>
      </c>
      <c r="C818" s="955" t="s">
        <v>8962</v>
      </c>
      <c r="D818" s="966"/>
      <c r="E818" s="968"/>
      <c r="F818" s="969" t="s">
        <v>5700</v>
      </c>
      <c r="G818" s="970"/>
      <c r="H818" s="967"/>
      <c r="I818" s="970"/>
      <c r="J818" s="967"/>
      <c r="K818" s="970"/>
      <c r="L818" s="967"/>
      <c r="M818" s="970"/>
      <c r="N818" s="967"/>
      <c r="O818" s="970"/>
      <c r="P818" s="967"/>
      <c r="Q818" s="970"/>
      <c r="R818" s="967"/>
      <c r="S818" s="970"/>
      <c r="T818" s="967"/>
      <c r="U818" s="970"/>
      <c r="V818" s="967"/>
      <c r="W818" s="970"/>
      <c r="X818" s="1261"/>
    </row>
    <row r="819" spans="1:24" ht="25.2" hidden="1" customHeight="1" outlineLevel="2">
      <c r="A819" s="982">
        <v>44441</v>
      </c>
      <c r="B819" s="1163" t="s">
        <v>5745</v>
      </c>
      <c r="C819" s="955" t="s">
        <v>8963</v>
      </c>
      <c r="D819" s="975" t="s">
        <v>5700</v>
      </c>
      <c r="E819" s="968"/>
      <c r="F819" s="972"/>
      <c r="G819" s="970"/>
      <c r="H819" s="974" t="s">
        <v>5700</v>
      </c>
      <c r="I819" s="973" t="s">
        <v>5700</v>
      </c>
      <c r="J819" s="967"/>
      <c r="K819" s="970"/>
      <c r="L819" s="967"/>
      <c r="M819" s="970"/>
      <c r="N819" s="967"/>
      <c r="O819" s="970"/>
      <c r="P819" s="974" t="s">
        <v>5700</v>
      </c>
      <c r="Q819" s="970"/>
      <c r="R819" s="967"/>
      <c r="S819" s="970"/>
      <c r="T819" s="967"/>
      <c r="U819" s="970"/>
      <c r="V819" s="967"/>
      <c r="W819" s="970"/>
      <c r="X819" s="1261"/>
    </row>
    <row r="820" spans="1:24" ht="12.6" hidden="1" customHeight="1" outlineLevel="2">
      <c r="A820" s="982">
        <v>44441</v>
      </c>
      <c r="B820" s="1163" t="s">
        <v>5698</v>
      </c>
      <c r="C820" s="955" t="s">
        <v>8964</v>
      </c>
      <c r="D820" s="966"/>
      <c r="E820" s="968"/>
      <c r="F820" s="972"/>
      <c r="G820" s="970"/>
      <c r="H820" s="967"/>
      <c r="I820" s="970"/>
      <c r="J820" s="967"/>
      <c r="K820" s="970"/>
      <c r="L820" s="967"/>
      <c r="M820" s="970"/>
      <c r="N820" s="974" t="s">
        <v>5700</v>
      </c>
      <c r="O820" s="970"/>
      <c r="P820" s="967"/>
      <c r="Q820" s="970"/>
      <c r="R820" s="967"/>
      <c r="S820" s="970"/>
      <c r="T820" s="967"/>
      <c r="U820" s="970"/>
      <c r="V820" s="967"/>
      <c r="W820" s="970"/>
      <c r="X820" s="1261"/>
    </row>
    <row r="821" spans="1:24" ht="12.6" hidden="1" customHeight="1" outlineLevel="2">
      <c r="A821" s="982">
        <v>44441</v>
      </c>
      <c r="B821" s="1163" t="s">
        <v>5698</v>
      </c>
      <c r="C821" s="955" t="s">
        <v>8965</v>
      </c>
      <c r="D821" s="966"/>
      <c r="E821" s="968"/>
      <c r="F821" s="972"/>
      <c r="G821" s="970"/>
      <c r="H821" s="967"/>
      <c r="I821" s="970"/>
      <c r="J821" s="967"/>
      <c r="K821" s="970"/>
      <c r="L821" s="967"/>
      <c r="M821" s="970"/>
      <c r="N821" s="967"/>
      <c r="O821" s="970"/>
      <c r="P821" s="967"/>
      <c r="Q821" s="970"/>
      <c r="R821" s="967"/>
      <c r="S821" s="970"/>
      <c r="T821" s="974" t="s">
        <v>5700</v>
      </c>
      <c r="U821" s="970"/>
      <c r="V821" s="967"/>
      <c r="W821" s="970"/>
      <c r="X821" s="1262" t="s">
        <v>5700</v>
      </c>
    </row>
    <row r="822" spans="1:24" ht="12.6" hidden="1" customHeight="1" outlineLevel="2">
      <c r="A822" s="982">
        <v>44441</v>
      </c>
      <c r="B822" s="1163" t="s">
        <v>5698</v>
      </c>
      <c r="C822" s="955" t="s">
        <v>8966</v>
      </c>
      <c r="D822" s="966"/>
      <c r="E822" s="968"/>
      <c r="F822" s="972"/>
      <c r="G822" s="973" t="s">
        <v>5700</v>
      </c>
      <c r="H822" s="967"/>
      <c r="I822" s="970"/>
      <c r="J822" s="967"/>
      <c r="K822" s="970"/>
      <c r="L822" s="967"/>
      <c r="M822" s="970"/>
      <c r="N822" s="967"/>
      <c r="O822" s="970"/>
      <c r="P822" s="967"/>
      <c r="Q822" s="970"/>
      <c r="R822" s="967"/>
      <c r="S822" s="970"/>
      <c r="T822" s="967"/>
      <c r="U822" s="970"/>
      <c r="V822" s="967"/>
      <c r="W822" s="970"/>
      <c r="X822" s="1261"/>
    </row>
    <row r="823" spans="1:24" ht="25.2" hidden="1" customHeight="1" outlineLevel="2">
      <c r="A823" s="982">
        <v>44441</v>
      </c>
      <c r="B823" s="1163" t="s">
        <v>5698</v>
      </c>
      <c r="C823" s="955" t="s">
        <v>8967</v>
      </c>
      <c r="D823" s="966"/>
      <c r="E823" s="968"/>
      <c r="F823" s="969" t="s">
        <v>5700</v>
      </c>
      <c r="G823" s="973" t="s">
        <v>5700</v>
      </c>
      <c r="H823" s="967"/>
      <c r="I823" s="970"/>
      <c r="J823" s="967"/>
      <c r="K823" s="970"/>
      <c r="L823" s="967"/>
      <c r="M823" s="970"/>
      <c r="N823" s="967"/>
      <c r="O823" s="970"/>
      <c r="P823" s="967"/>
      <c r="Q823" s="970"/>
      <c r="R823" s="967"/>
      <c r="S823" s="970"/>
      <c r="T823" s="967"/>
      <c r="U823" s="970"/>
      <c r="V823" s="967"/>
      <c r="W823" s="970"/>
      <c r="X823" s="1261"/>
    </row>
    <row r="824" spans="1:24" ht="12.6" hidden="1" customHeight="1" outlineLevel="2">
      <c r="A824" s="982">
        <v>44441</v>
      </c>
      <c r="B824" s="1163" t="s">
        <v>5745</v>
      </c>
      <c r="C824" s="955" t="s">
        <v>8968</v>
      </c>
      <c r="D824" s="966"/>
      <c r="E824" s="968"/>
      <c r="F824" s="972"/>
      <c r="G824" s="970"/>
      <c r="H824" s="967"/>
      <c r="I824" s="970"/>
      <c r="J824" s="967"/>
      <c r="K824" s="970"/>
      <c r="L824" s="967"/>
      <c r="M824" s="973" t="s">
        <v>5700</v>
      </c>
      <c r="N824" s="967"/>
      <c r="O824" s="970"/>
      <c r="P824" s="967"/>
      <c r="Q824" s="970"/>
      <c r="R824" s="967"/>
      <c r="S824" s="970"/>
      <c r="T824" s="967"/>
      <c r="U824" s="970"/>
      <c r="V824" s="967"/>
      <c r="W824" s="970"/>
      <c r="X824" s="1261"/>
    </row>
    <row r="825" spans="1:24" ht="12.6" hidden="1" customHeight="1" outlineLevel="2">
      <c r="A825" s="982">
        <v>44441</v>
      </c>
      <c r="B825" s="1163" t="s">
        <v>5847</v>
      </c>
      <c r="C825" s="955" t="s">
        <v>8969</v>
      </c>
      <c r="D825" s="966"/>
      <c r="E825" s="968"/>
      <c r="F825" s="972"/>
      <c r="G825" s="970"/>
      <c r="H825" s="967"/>
      <c r="I825" s="970"/>
      <c r="J825" s="967"/>
      <c r="K825" s="970"/>
      <c r="L825" s="967"/>
      <c r="M825" s="970"/>
      <c r="N825" s="967"/>
      <c r="O825" s="970"/>
      <c r="P825" s="967"/>
      <c r="Q825" s="970"/>
      <c r="R825" s="967"/>
      <c r="S825" s="970"/>
      <c r="T825" s="967"/>
      <c r="U825" s="973" t="s">
        <v>5700</v>
      </c>
      <c r="V825" s="967"/>
      <c r="W825" s="970"/>
      <c r="X825" s="1261"/>
    </row>
    <row r="826" spans="1:24" ht="12.6" hidden="1" customHeight="1" outlineLevel="2">
      <c r="A826" s="982">
        <v>44441</v>
      </c>
      <c r="B826" s="1163" t="s">
        <v>5698</v>
      </c>
      <c r="C826" s="955" t="s">
        <v>8970</v>
      </c>
      <c r="D826" s="966"/>
      <c r="E826" s="968"/>
      <c r="F826" s="972"/>
      <c r="G826" s="973" t="s">
        <v>5700</v>
      </c>
      <c r="H826" s="967"/>
      <c r="I826" s="970"/>
      <c r="J826" s="967"/>
      <c r="K826" s="970"/>
      <c r="L826" s="967"/>
      <c r="M826" s="970"/>
      <c r="N826" s="967"/>
      <c r="O826" s="970"/>
      <c r="P826" s="967"/>
      <c r="Q826" s="970"/>
      <c r="R826" s="967"/>
      <c r="S826" s="970"/>
      <c r="T826" s="967"/>
      <c r="U826" s="970"/>
      <c r="V826" s="967"/>
      <c r="W826" s="970"/>
      <c r="X826" s="1261"/>
    </row>
    <row r="827" spans="1:24" ht="12.6" hidden="1" customHeight="1" outlineLevel="1">
      <c r="A827" s="1005">
        <v>44442</v>
      </c>
      <c r="B827" s="1163" t="s">
        <v>5698</v>
      </c>
      <c r="C827" s="955" t="s">
        <v>8971</v>
      </c>
      <c r="D827" s="966"/>
      <c r="E827" s="977" t="s">
        <v>5700</v>
      </c>
      <c r="F827" s="972"/>
      <c r="G827" s="970"/>
      <c r="H827" s="967"/>
      <c r="I827" s="970"/>
      <c r="J827" s="967"/>
      <c r="K827" s="970"/>
      <c r="L827" s="967"/>
      <c r="M827" s="970"/>
      <c r="N827" s="967"/>
      <c r="O827" s="970"/>
      <c r="P827" s="967"/>
      <c r="Q827" s="970"/>
      <c r="R827" s="967"/>
      <c r="S827" s="970"/>
      <c r="T827" s="967"/>
      <c r="U827" s="970"/>
      <c r="V827" s="967"/>
      <c r="W827" s="970"/>
      <c r="X827" s="1261"/>
    </row>
    <row r="828" spans="1:24" ht="25.2" hidden="1" customHeight="1" outlineLevel="2">
      <c r="A828" s="1005">
        <v>44442</v>
      </c>
      <c r="B828" s="1163" t="s">
        <v>5698</v>
      </c>
      <c r="C828" s="955" t="s">
        <v>8972</v>
      </c>
      <c r="D828" s="966"/>
      <c r="E828" s="968"/>
      <c r="F828" s="969" t="s">
        <v>5700</v>
      </c>
      <c r="G828" s="970"/>
      <c r="H828" s="967"/>
      <c r="I828" s="970"/>
      <c r="J828" s="967"/>
      <c r="K828" s="970"/>
      <c r="L828" s="967"/>
      <c r="M828" s="970"/>
      <c r="N828" s="974" t="s">
        <v>5700</v>
      </c>
      <c r="O828" s="973" t="s">
        <v>5700</v>
      </c>
      <c r="P828" s="967"/>
      <c r="Q828" s="970"/>
      <c r="R828" s="967"/>
      <c r="S828" s="970"/>
      <c r="T828" s="967"/>
      <c r="U828" s="970"/>
      <c r="V828" s="967"/>
      <c r="W828" s="970"/>
      <c r="X828" s="1261"/>
    </row>
    <row r="829" spans="1:24" ht="12.6" hidden="1" customHeight="1" outlineLevel="2">
      <c r="A829" s="1005">
        <v>44442</v>
      </c>
      <c r="B829" s="1163" t="s">
        <v>5698</v>
      </c>
      <c r="C829" s="955" t="s">
        <v>8973</v>
      </c>
      <c r="D829" s="975" t="s">
        <v>5700</v>
      </c>
      <c r="E829" s="968"/>
      <c r="F829" s="969" t="s">
        <v>5700</v>
      </c>
      <c r="G829" s="970"/>
      <c r="H829" s="967"/>
      <c r="I829" s="970"/>
      <c r="J829" s="974" t="s">
        <v>5700</v>
      </c>
      <c r="K829" s="970"/>
      <c r="L829" s="967"/>
      <c r="M829" s="970"/>
      <c r="N829" s="967"/>
      <c r="O829" s="973" t="s">
        <v>5700</v>
      </c>
      <c r="P829" s="967"/>
      <c r="Q829" s="970"/>
      <c r="R829" s="967"/>
      <c r="S829" s="970"/>
      <c r="T829" s="967"/>
      <c r="U829" s="970"/>
      <c r="V829" s="967"/>
      <c r="W829" s="970"/>
      <c r="X829" s="1261"/>
    </row>
    <row r="830" spans="1:24" ht="12.6" hidden="1" customHeight="1" outlineLevel="2">
      <c r="A830" s="1005">
        <v>44442</v>
      </c>
      <c r="B830" s="1163" t="s">
        <v>5698</v>
      </c>
      <c r="C830" s="955" t="s">
        <v>8974</v>
      </c>
      <c r="D830" s="966"/>
      <c r="E830" s="968"/>
      <c r="F830" s="972"/>
      <c r="G830" s="970"/>
      <c r="H830" s="967"/>
      <c r="I830" s="970"/>
      <c r="J830" s="967"/>
      <c r="K830" s="970"/>
      <c r="L830" s="967"/>
      <c r="M830" s="970"/>
      <c r="N830" s="967"/>
      <c r="O830" s="970"/>
      <c r="P830" s="967"/>
      <c r="Q830" s="970"/>
      <c r="R830" s="967"/>
      <c r="S830" s="970"/>
      <c r="T830" s="967"/>
      <c r="U830" s="970"/>
      <c r="V830" s="967"/>
      <c r="W830" s="970"/>
      <c r="X830" s="1261"/>
    </row>
    <row r="831" spans="1:24" ht="12.6" hidden="1" customHeight="1" outlineLevel="2">
      <c r="A831" s="1005">
        <v>44442</v>
      </c>
      <c r="B831" s="1163" t="s">
        <v>5698</v>
      </c>
      <c r="C831" s="955" t="s">
        <v>8975</v>
      </c>
      <c r="D831" s="966"/>
      <c r="E831" s="968"/>
      <c r="F831" s="972"/>
      <c r="G831" s="970"/>
      <c r="H831" s="967"/>
      <c r="I831" s="970"/>
      <c r="J831" s="967"/>
      <c r="K831" s="970"/>
      <c r="L831" s="967"/>
      <c r="M831" s="970"/>
      <c r="N831" s="967"/>
      <c r="O831" s="970"/>
      <c r="P831" s="967"/>
      <c r="Q831" s="970"/>
      <c r="R831" s="967"/>
      <c r="S831" s="970"/>
      <c r="T831" s="967"/>
      <c r="U831" s="970"/>
      <c r="V831" s="967"/>
      <c r="W831" s="970"/>
      <c r="X831" s="1261"/>
    </row>
    <row r="832" spans="1:24" ht="12.6" hidden="1" customHeight="1" outlineLevel="2">
      <c r="A832" s="1005">
        <v>44442</v>
      </c>
      <c r="B832" s="1163" t="s">
        <v>5698</v>
      </c>
      <c r="C832" s="955" t="s">
        <v>8976</v>
      </c>
      <c r="D832" s="966"/>
      <c r="E832" s="968"/>
      <c r="F832" s="969" t="s">
        <v>5700</v>
      </c>
      <c r="G832" s="970"/>
      <c r="H832" s="967"/>
      <c r="I832" s="970"/>
      <c r="J832" s="967"/>
      <c r="K832" s="970"/>
      <c r="L832" s="967"/>
      <c r="M832" s="970"/>
      <c r="N832" s="967"/>
      <c r="O832" s="970"/>
      <c r="P832" s="967"/>
      <c r="Q832" s="970"/>
      <c r="R832" s="967"/>
      <c r="S832" s="970"/>
      <c r="T832" s="974" t="s">
        <v>5700</v>
      </c>
      <c r="U832" s="970"/>
      <c r="V832" s="967"/>
      <c r="W832" s="970"/>
      <c r="X832" s="1261"/>
    </row>
    <row r="833" spans="1:24" ht="12.6" hidden="1" customHeight="1" outlineLevel="2">
      <c r="A833" s="1005">
        <v>44442</v>
      </c>
      <c r="B833" s="1163" t="s">
        <v>5698</v>
      </c>
      <c r="C833" s="955" t="s">
        <v>8977</v>
      </c>
      <c r="D833" s="966"/>
      <c r="E833" s="968"/>
      <c r="F833" s="972"/>
      <c r="G833" s="970"/>
      <c r="H833" s="967"/>
      <c r="I833" s="970"/>
      <c r="J833" s="967"/>
      <c r="K833" s="970"/>
      <c r="L833" s="967"/>
      <c r="M833" s="970"/>
      <c r="N833" s="967"/>
      <c r="O833" s="970"/>
      <c r="P833" s="967"/>
      <c r="Q833" s="970"/>
      <c r="R833" s="967"/>
      <c r="S833" s="970"/>
      <c r="T833" s="967"/>
      <c r="U833" s="970"/>
      <c r="V833" s="967"/>
      <c r="W833" s="970"/>
      <c r="X833" s="1261"/>
    </row>
    <row r="834" spans="1:24" ht="12.6" hidden="1" customHeight="1" outlineLevel="2">
      <c r="A834" s="1005">
        <v>44442</v>
      </c>
      <c r="B834" s="1163" t="s">
        <v>5698</v>
      </c>
      <c r="C834" s="955" t="s">
        <v>8978</v>
      </c>
      <c r="D834" s="966"/>
      <c r="E834" s="968"/>
      <c r="F834" s="972"/>
      <c r="G834" s="970"/>
      <c r="H834" s="967"/>
      <c r="I834" s="970"/>
      <c r="J834" s="967"/>
      <c r="K834" s="970"/>
      <c r="L834" s="967"/>
      <c r="M834" s="970"/>
      <c r="N834" s="967"/>
      <c r="O834" s="970"/>
      <c r="P834" s="967"/>
      <c r="Q834" s="970"/>
      <c r="R834" s="967"/>
      <c r="S834" s="970"/>
      <c r="T834" s="967"/>
      <c r="U834" s="970"/>
      <c r="V834" s="967"/>
      <c r="W834" s="970"/>
      <c r="X834" s="1261"/>
    </row>
    <row r="835" spans="1:24" ht="12.6" hidden="1" customHeight="1" outlineLevel="2">
      <c r="A835" s="1005">
        <v>44442</v>
      </c>
      <c r="B835" s="1163" t="s">
        <v>5698</v>
      </c>
      <c r="C835" s="955" t="s">
        <v>8979</v>
      </c>
      <c r="D835" s="966"/>
      <c r="E835" s="968"/>
      <c r="F835" s="972"/>
      <c r="G835" s="970"/>
      <c r="H835" s="967"/>
      <c r="I835" s="970"/>
      <c r="J835" s="967"/>
      <c r="K835" s="970"/>
      <c r="L835" s="967"/>
      <c r="M835" s="970"/>
      <c r="N835" s="967"/>
      <c r="O835" s="970"/>
      <c r="P835" s="967"/>
      <c r="Q835" s="970"/>
      <c r="R835" s="967"/>
      <c r="S835" s="970"/>
      <c r="T835" s="967"/>
      <c r="U835" s="970"/>
      <c r="V835" s="967"/>
      <c r="W835" s="970"/>
      <c r="X835" s="1261"/>
    </row>
    <row r="836" spans="1:24" ht="12.6" hidden="1" customHeight="1" outlineLevel="2">
      <c r="A836" s="1005">
        <v>44442</v>
      </c>
      <c r="B836" s="1163" t="s">
        <v>5698</v>
      </c>
      <c r="C836" s="955" t="s">
        <v>8980</v>
      </c>
      <c r="D836" s="966"/>
      <c r="E836" s="968"/>
      <c r="F836" s="969" t="s">
        <v>5700</v>
      </c>
      <c r="G836" s="970"/>
      <c r="H836" s="967"/>
      <c r="I836" s="970"/>
      <c r="J836" s="967"/>
      <c r="K836" s="970"/>
      <c r="L836" s="967"/>
      <c r="M836" s="970"/>
      <c r="N836" s="967"/>
      <c r="O836" s="973" t="s">
        <v>5700</v>
      </c>
      <c r="P836" s="967"/>
      <c r="Q836" s="970"/>
      <c r="R836" s="967"/>
      <c r="S836" s="970"/>
      <c r="T836" s="967"/>
      <c r="U836" s="970"/>
      <c r="V836" s="967"/>
      <c r="W836" s="970"/>
      <c r="X836" s="1261"/>
    </row>
    <row r="837" spans="1:24" ht="12.6" hidden="1" customHeight="1" outlineLevel="2">
      <c r="A837" s="1005">
        <v>44442</v>
      </c>
      <c r="B837" s="1163" t="s">
        <v>5698</v>
      </c>
      <c r="C837" s="955" t="s">
        <v>8981</v>
      </c>
      <c r="D837" s="975" t="s">
        <v>5700</v>
      </c>
      <c r="E837" s="968"/>
      <c r="F837" s="972"/>
      <c r="G837" s="970"/>
      <c r="H837" s="967"/>
      <c r="I837" s="970"/>
      <c r="J837" s="967"/>
      <c r="K837" s="970"/>
      <c r="L837" s="967"/>
      <c r="M837" s="970"/>
      <c r="N837" s="967"/>
      <c r="O837" s="970"/>
      <c r="P837" s="967"/>
      <c r="Q837" s="970"/>
      <c r="R837" s="967"/>
      <c r="S837" s="970"/>
      <c r="T837" s="967"/>
      <c r="U837" s="970"/>
      <c r="V837" s="967"/>
      <c r="W837" s="970"/>
      <c r="X837" s="1261"/>
    </row>
    <row r="838" spans="1:24" ht="12.6" hidden="1" customHeight="1" outlineLevel="2">
      <c r="A838" s="1005">
        <v>44442</v>
      </c>
      <c r="B838" s="1163" t="s">
        <v>5698</v>
      </c>
      <c r="C838" s="955" t="s">
        <v>8982</v>
      </c>
      <c r="D838" s="966"/>
      <c r="E838" s="968"/>
      <c r="F838" s="972"/>
      <c r="G838" s="970"/>
      <c r="H838" s="967"/>
      <c r="I838" s="970"/>
      <c r="J838" s="967"/>
      <c r="K838" s="970"/>
      <c r="L838" s="967"/>
      <c r="M838" s="970"/>
      <c r="N838" s="967"/>
      <c r="O838" s="970"/>
      <c r="P838" s="967"/>
      <c r="Q838" s="970"/>
      <c r="R838" s="967"/>
      <c r="S838" s="970"/>
      <c r="T838" s="967"/>
      <c r="U838" s="970"/>
      <c r="V838" s="967"/>
      <c r="W838" s="970"/>
      <c r="X838" s="1261"/>
    </row>
    <row r="839" spans="1:24" ht="12.6" hidden="1" customHeight="1" outlineLevel="2">
      <c r="A839" s="1005">
        <v>44442</v>
      </c>
      <c r="B839" s="1163" t="s">
        <v>5698</v>
      </c>
      <c r="C839" s="955" t="s">
        <v>8983</v>
      </c>
      <c r="D839" s="966"/>
      <c r="E839" s="968"/>
      <c r="F839" s="972"/>
      <c r="G839" s="970"/>
      <c r="H839" s="967"/>
      <c r="I839" s="970"/>
      <c r="J839" s="967"/>
      <c r="K839" s="970"/>
      <c r="L839" s="967"/>
      <c r="M839" s="970"/>
      <c r="N839" s="967"/>
      <c r="O839" s="970"/>
      <c r="P839" s="967"/>
      <c r="Q839" s="970"/>
      <c r="R839" s="967"/>
      <c r="S839" s="970"/>
      <c r="T839" s="967"/>
      <c r="U839" s="970"/>
      <c r="V839" s="967"/>
      <c r="W839" s="970"/>
      <c r="X839" s="1261"/>
    </row>
    <row r="840" spans="1:24" ht="12.6" hidden="1" customHeight="1" outlineLevel="2">
      <c r="A840" s="1005">
        <v>44442</v>
      </c>
      <c r="B840" s="1163" t="s">
        <v>8984</v>
      </c>
      <c r="C840" s="955" t="s">
        <v>8985</v>
      </c>
      <c r="D840" s="966"/>
      <c r="E840" s="977" t="s">
        <v>5700</v>
      </c>
      <c r="F840" s="972"/>
      <c r="G840" s="970"/>
      <c r="H840" s="967"/>
      <c r="I840" s="970"/>
      <c r="J840" s="967"/>
      <c r="K840" s="970"/>
      <c r="L840" s="967"/>
      <c r="M840" s="970"/>
      <c r="N840" s="967"/>
      <c r="O840" s="970"/>
      <c r="P840" s="967"/>
      <c r="Q840" s="970"/>
      <c r="R840" s="967"/>
      <c r="S840" s="970"/>
      <c r="T840" s="967"/>
      <c r="U840" s="970"/>
      <c r="V840" s="967"/>
      <c r="W840" s="970"/>
      <c r="X840" s="1261"/>
    </row>
    <row r="841" spans="1:24" ht="12.6" hidden="1" customHeight="1" outlineLevel="2">
      <c r="A841" s="1005">
        <v>44442</v>
      </c>
      <c r="B841" s="1163" t="s">
        <v>5698</v>
      </c>
      <c r="C841" s="955" t="s">
        <v>8986</v>
      </c>
      <c r="D841" s="966"/>
      <c r="E841" s="968"/>
      <c r="F841" s="972"/>
      <c r="G841" s="970"/>
      <c r="H841" s="967"/>
      <c r="I841" s="970"/>
      <c r="J841" s="967"/>
      <c r="K841" s="970"/>
      <c r="L841" s="967"/>
      <c r="M841" s="970"/>
      <c r="N841" s="967"/>
      <c r="O841" s="970"/>
      <c r="P841" s="967"/>
      <c r="Q841" s="970"/>
      <c r="R841" s="967"/>
      <c r="S841" s="970"/>
      <c r="T841" s="967"/>
      <c r="U841" s="970"/>
      <c r="V841" s="967"/>
      <c r="W841" s="970"/>
      <c r="X841" s="1261"/>
    </row>
    <row r="842" spans="1:24" ht="12.6" hidden="1" customHeight="1" outlineLevel="2">
      <c r="A842" s="1005">
        <v>44442</v>
      </c>
      <c r="B842" s="1163" t="s">
        <v>8987</v>
      </c>
      <c r="C842" s="955" t="s">
        <v>8988</v>
      </c>
      <c r="D842" s="975" t="s">
        <v>5700</v>
      </c>
      <c r="E842" s="968"/>
      <c r="F842" s="969" t="s">
        <v>5700</v>
      </c>
      <c r="G842" s="970"/>
      <c r="H842" s="967"/>
      <c r="I842" s="970"/>
      <c r="J842" s="967"/>
      <c r="K842" s="970"/>
      <c r="L842" s="967"/>
      <c r="M842" s="970"/>
      <c r="N842" s="967"/>
      <c r="O842" s="970"/>
      <c r="P842" s="967"/>
      <c r="Q842" s="970"/>
      <c r="R842" s="967"/>
      <c r="S842" s="970"/>
      <c r="T842" s="967"/>
      <c r="U842" s="970"/>
      <c r="V842" s="967"/>
      <c r="W842" s="970"/>
      <c r="X842" s="1261"/>
    </row>
    <row r="843" spans="1:24" ht="12.6" hidden="1" customHeight="1" outlineLevel="2">
      <c r="A843" s="1005">
        <v>44442</v>
      </c>
      <c r="B843" s="1163" t="s">
        <v>8989</v>
      </c>
      <c r="C843" s="395" t="s">
        <v>8990</v>
      </c>
      <c r="D843" s="966"/>
      <c r="E843" s="968"/>
      <c r="F843" s="972"/>
      <c r="G843" s="970"/>
      <c r="H843" s="967"/>
      <c r="I843" s="970"/>
      <c r="J843" s="967"/>
      <c r="K843" s="970"/>
      <c r="L843" s="967"/>
      <c r="M843" s="970"/>
      <c r="N843" s="967"/>
      <c r="O843" s="970"/>
      <c r="P843" s="967"/>
      <c r="Q843" s="970"/>
      <c r="R843" s="967"/>
      <c r="S843" s="970"/>
      <c r="T843" s="974" t="s">
        <v>5700</v>
      </c>
      <c r="U843" s="970"/>
      <c r="V843" s="967"/>
      <c r="W843" s="970"/>
      <c r="X843" s="1261"/>
    </row>
    <row r="844" spans="1:24" ht="12.6" hidden="1" customHeight="1" outlineLevel="2">
      <c r="A844" s="1005">
        <v>44442</v>
      </c>
      <c r="B844" s="1163" t="s">
        <v>5698</v>
      </c>
      <c r="C844" s="955" t="s">
        <v>8991</v>
      </c>
      <c r="D844" s="966"/>
      <c r="E844" s="968"/>
      <c r="F844" s="972"/>
      <c r="G844" s="970"/>
      <c r="H844" s="967"/>
      <c r="I844" s="970"/>
      <c r="J844" s="967"/>
      <c r="K844" s="970"/>
      <c r="L844" s="967"/>
      <c r="M844" s="970"/>
      <c r="N844" s="967"/>
      <c r="O844" s="970"/>
      <c r="P844" s="967"/>
      <c r="Q844" s="970"/>
      <c r="R844" s="967"/>
      <c r="S844" s="970"/>
      <c r="T844" s="967"/>
      <c r="U844" s="970"/>
      <c r="V844" s="967"/>
      <c r="W844" s="970"/>
      <c r="X844" s="1261"/>
    </row>
    <row r="845" spans="1:24" ht="12.6" hidden="1" customHeight="1" outlineLevel="2">
      <c r="A845" s="1005">
        <v>44442</v>
      </c>
      <c r="B845" s="1163" t="s">
        <v>5698</v>
      </c>
      <c r="C845" s="955" t="s">
        <v>8992</v>
      </c>
      <c r="D845" s="966"/>
      <c r="E845" s="968"/>
      <c r="F845" s="972"/>
      <c r="G845" s="970"/>
      <c r="H845" s="967"/>
      <c r="I845" s="970"/>
      <c r="J845" s="967"/>
      <c r="K845" s="970"/>
      <c r="L845" s="967"/>
      <c r="M845" s="970"/>
      <c r="N845" s="967"/>
      <c r="O845" s="970"/>
      <c r="P845" s="967"/>
      <c r="Q845" s="970"/>
      <c r="R845" s="967"/>
      <c r="S845" s="970"/>
      <c r="T845" s="967"/>
      <c r="U845" s="970"/>
      <c r="V845" s="967"/>
      <c r="W845" s="970"/>
      <c r="X845" s="1261"/>
    </row>
    <row r="846" spans="1:24" ht="12.6" hidden="1" customHeight="1" outlineLevel="2">
      <c r="A846" s="1005">
        <v>44442</v>
      </c>
      <c r="B846" s="1163" t="s">
        <v>5698</v>
      </c>
      <c r="C846" s="955" t="s">
        <v>8993</v>
      </c>
      <c r="D846" s="966"/>
      <c r="E846" s="968"/>
      <c r="F846" s="972"/>
      <c r="G846" s="970"/>
      <c r="H846" s="967"/>
      <c r="I846" s="970"/>
      <c r="J846" s="967"/>
      <c r="K846" s="970"/>
      <c r="L846" s="967"/>
      <c r="M846" s="970"/>
      <c r="N846" s="967"/>
      <c r="O846" s="970"/>
      <c r="P846" s="967"/>
      <c r="Q846" s="970"/>
      <c r="R846" s="967"/>
      <c r="S846" s="970"/>
      <c r="T846" s="967"/>
      <c r="U846" s="970"/>
      <c r="V846" s="967"/>
      <c r="W846" s="970"/>
      <c r="X846" s="1261"/>
    </row>
    <row r="847" spans="1:24" ht="12.6" hidden="1" customHeight="1" outlineLevel="2">
      <c r="A847" s="1005">
        <v>44442</v>
      </c>
      <c r="B847" s="1163" t="s">
        <v>5698</v>
      </c>
      <c r="C847" s="955" t="s">
        <v>8994</v>
      </c>
      <c r="D847" s="966"/>
      <c r="E847" s="977" t="s">
        <v>5700</v>
      </c>
      <c r="F847" s="972"/>
      <c r="G847" s="970"/>
      <c r="H847" s="967"/>
      <c r="I847" s="970"/>
      <c r="J847" s="967"/>
      <c r="K847" s="970"/>
      <c r="L847" s="967"/>
      <c r="M847" s="970"/>
      <c r="N847" s="967"/>
      <c r="O847" s="970"/>
      <c r="P847" s="967"/>
      <c r="Q847" s="970"/>
      <c r="R847" s="967"/>
      <c r="S847" s="970"/>
      <c r="T847" s="967"/>
      <c r="U847" s="970"/>
      <c r="V847" s="967"/>
      <c r="W847" s="970"/>
      <c r="X847" s="1261"/>
    </row>
    <row r="848" spans="1:24" ht="12.6" hidden="1" customHeight="1" outlineLevel="1">
      <c r="A848" s="998">
        <v>44445</v>
      </c>
      <c r="B848" s="1163" t="s">
        <v>5698</v>
      </c>
      <c r="C848" s="955" t="s">
        <v>8995</v>
      </c>
      <c r="D848" s="966"/>
      <c r="E848" s="968"/>
      <c r="F848" s="972"/>
      <c r="G848" s="970"/>
      <c r="H848" s="967"/>
      <c r="I848" s="970"/>
      <c r="J848" s="967"/>
      <c r="K848" s="970"/>
      <c r="L848" s="967"/>
      <c r="M848" s="970"/>
      <c r="N848" s="967"/>
      <c r="O848" s="970"/>
      <c r="P848" s="967"/>
      <c r="Q848" s="973" t="s">
        <v>5700</v>
      </c>
      <c r="R848" s="967"/>
      <c r="S848" s="970"/>
      <c r="T848" s="967"/>
      <c r="U848" s="970"/>
      <c r="V848" s="967"/>
      <c r="W848" s="970"/>
      <c r="X848" s="1261"/>
    </row>
    <row r="849" spans="1:24" ht="12.6" hidden="1" customHeight="1" outlineLevel="2">
      <c r="A849" s="998">
        <v>44445</v>
      </c>
      <c r="B849" s="1163" t="s">
        <v>5698</v>
      </c>
      <c r="C849" s="955" t="s">
        <v>8996</v>
      </c>
      <c r="D849" s="966"/>
      <c r="E849" s="968"/>
      <c r="F849" s="972"/>
      <c r="G849" s="970"/>
      <c r="H849" s="967"/>
      <c r="I849" s="970"/>
      <c r="J849" s="967"/>
      <c r="K849" s="970"/>
      <c r="L849" s="967"/>
      <c r="M849" s="970"/>
      <c r="N849" s="967"/>
      <c r="O849" s="970"/>
      <c r="P849" s="967"/>
      <c r="Q849" s="970"/>
      <c r="R849" s="967"/>
      <c r="S849" s="970"/>
      <c r="T849" s="967"/>
      <c r="U849" s="970"/>
      <c r="V849" s="967"/>
      <c r="W849" s="970"/>
      <c r="X849" s="1261"/>
    </row>
    <row r="850" spans="1:24" ht="12.6" hidden="1" customHeight="1" outlineLevel="2">
      <c r="A850" s="998">
        <v>44445</v>
      </c>
      <c r="B850" s="1163" t="s">
        <v>5698</v>
      </c>
      <c r="C850" s="955" t="s">
        <v>8997</v>
      </c>
      <c r="D850" s="966"/>
      <c r="E850" s="968"/>
      <c r="F850" s="972"/>
      <c r="G850" s="970"/>
      <c r="H850" s="967"/>
      <c r="I850" s="970"/>
      <c r="J850" s="967"/>
      <c r="K850" s="970"/>
      <c r="L850" s="967"/>
      <c r="M850" s="970"/>
      <c r="N850" s="967"/>
      <c r="O850" s="973" t="s">
        <v>5700</v>
      </c>
      <c r="P850" s="967"/>
      <c r="Q850" s="970"/>
      <c r="R850" s="967"/>
      <c r="S850" s="970"/>
      <c r="T850" s="967"/>
      <c r="U850" s="970"/>
      <c r="V850" s="967"/>
      <c r="W850" s="970"/>
      <c r="X850" s="1261"/>
    </row>
    <row r="851" spans="1:24" ht="12.6" hidden="1" customHeight="1" outlineLevel="2">
      <c r="A851" s="998">
        <v>44445</v>
      </c>
      <c r="B851" s="1163" t="s">
        <v>5698</v>
      </c>
      <c r="C851" s="955" t="s">
        <v>8998</v>
      </c>
      <c r="D851" s="966"/>
      <c r="E851" s="968"/>
      <c r="F851" s="972"/>
      <c r="G851" s="970"/>
      <c r="H851" s="967"/>
      <c r="I851" s="970"/>
      <c r="J851" s="967"/>
      <c r="K851" s="970"/>
      <c r="L851" s="967"/>
      <c r="M851" s="970"/>
      <c r="N851" s="967"/>
      <c r="O851" s="970"/>
      <c r="P851" s="967"/>
      <c r="Q851" s="970"/>
      <c r="R851" s="974" t="s">
        <v>5700</v>
      </c>
      <c r="S851" s="970"/>
      <c r="T851" s="967"/>
      <c r="U851" s="970"/>
      <c r="V851" s="967"/>
      <c r="W851" s="970"/>
      <c r="X851" s="1261"/>
    </row>
    <row r="852" spans="1:24" ht="12.6" hidden="1" customHeight="1" outlineLevel="2">
      <c r="A852" s="998">
        <v>44445</v>
      </c>
      <c r="B852" s="1163" t="s">
        <v>5723</v>
      </c>
      <c r="C852" s="955" t="s">
        <v>8999</v>
      </c>
      <c r="D852" s="966"/>
      <c r="E852" s="968"/>
      <c r="F852" s="969" t="s">
        <v>5700</v>
      </c>
      <c r="G852" s="970"/>
      <c r="H852" s="967"/>
      <c r="I852" s="970"/>
      <c r="J852" s="967"/>
      <c r="K852" s="970"/>
      <c r="L852" s="967"/>
      <c r="M852" s="970"/>
      <c r="N852" s="967"/>
      <c r="O852" s="970"/>
      <c r="P852" s="967"/>
      <c r="Q852" s="970"/>
      <c r="R852" s="967"/>
      <c r="S852" s="970"/>
      <c r="T852" s="967"/>
      <c r="U852" s="970"/>
      <c r="V852" s="967"/>
      <c r="W852" s="970"/>
      <c r="X852" s="1262" t="s">
        <v>5700</v>
      </c>
    </row>
    <row r="853" spans="1:24" ht="12.6" hidden="1" customHeight="1" outlineLevel="2">
      <c r="A853" s="998">
        <v>44445</v>
      </c>
      <c r="B853" s="1163" t="s">
        <v>5698</v>
      </c>
      <c r="C853" s="955" t="s">
        <v>9000</v>
      </c>
      <c r="D853" s="975" t="s">
        <v>5700</v>
      </c>
      <c r="E853" s="968"/>
      <c r="F853" s="972"/>
      <c r="G853" s="970"/>
      <c r="H853" s="967"/>
      <c r="I853" s="973" t="s">
        <v>5700</v>
      </c>
      <c r="J853" s="967"/>
      <c r="K853" s="970"/>
      <c r="L853" s="967"/>
      <c r="M853" s="970"/>
      <c r="N853" s="967"/>
      <c r="O853" s="970"/>
      <c r="P853" s="967"/>
      <c r="Q853" s="970"/>
      <c r="R853" s="967"/>
      <c r="S853" s="970"/>
      <c r="T853" s="967"/>
      <c r="U853" s="970"/>
      <c r="V853" s="967"/>
      <c r="W853" s="970"/>
      <c r="X853" s="1261"/>
    </row>
    <row r="854" spans="1:24" ht="12.6" hidden="1" customHeight="1" outlineLevel="2">
      <c r="A854" s="998">
        <v>44445</v>
      </c>
      <c r="B854" s="1163" t="s">
        <v>5698</v>
      </c>
      <c r="C854" s="955" t="s">
        <v>9001</v>
      </c>
      <c r="D854" s="966"/>
      <c r="E854" s="968"/>
      <c r="F854" s="972"/>
      <c r="G854" s="970"/>
      <c r="H854" s="967"/>
      <c r="I854" s="970"/>
      <c r="J854" s="967"/>
      <c r="K854" s="970"/>
      <c r="L854" s="967"/>
      <c r="M854" s="970"/>
      <c r="N854" s="967"/>
      <c r="O854" s="973" t="s">
        <v>5700</v>
      </c>
      <c r="P854" s="967"/>
      <c r="Q854" s="970"/>
      <c r="R854" s="967"/>
      <c r="S854" s="970"/>
      <c r="T854" s="967"/>
      <c r="U854" s="970"/>
      <c r="V854" s="967"/>
      <c r="W854" s="970"/>
      <c r="X854" s="1261"/>
    </row>
    <row r="855" spans="1:24" ht="12.6" hidden="1" customHeight="1" outlineLevel="2">
      <c r="A855" s="998">
        <v>44445</v>
      </c>
      <c r="B855" s="1163" t="s">
        <v>5698</v>
      </c>
      <c r="C855" s="955" t="s">
        <v>9002</v>
      </c>
      <c r="D855" s="966"/>
      <c r="E855" s="977" t="s">
        <v>5700</v>
      </c>
      <c r="F855" s="972"/>
      <c r="G855" s="970"/>
      <c r="H855" s="967"/>
      <c r="I855" s="970"/>
      <c r="J855" s="967"/>
      <c r="K855" s="970"/>
      <c r="L855" s="967"/>
      <c r="M855" s="970"/>
      <c r="N855" s="967"/>
      <c r="O855" s="970"/>
      <c r="P855" s="967"/>
      <c r="Q855" s="970"/>
      <c r="R855" s="967"/>
      <c r="S855" s="970"/>
      <c r="T855" s="967"/>
      <c r="U855" s="970"/>
      <c r="V855" s="967"/>
      <c r="W855" s="970"/>
      <c r="X855" s="1261"/>
    </row>
    <row r="856" spans="1:24" ht="12.6" hidden="1" customHeight="1" outlineLevel="2">
      <c r="A856" s="998">
        <v>44445</v>
      </c>
      <c r="B856" s="1163" t="s">
        <v>5698</v>
      </c>
      <c r="C856" s="955" t="s">
        <v>9003</v>
      </c>
      <c r="D856" s="966"/>
      <c r="E856" s="968"/>
      <c r="F856" s="972"/>
      <c r="G856" s="970"/>
      <c r="H856" s="967"/>
      <c r="I856" s="970"/>
      <c r="J856" s="967"/>
      <c r="K856" s="970"/>
      <c r="L856" s="967"/>
      <c r="M856" s="970"/>
      <c r="N856" s="967"/>
      <c r="O856" s="970"/>
      <c r="P856" s="967"/>
      <c r="Q856" s="970"/>
      <c r="R856" s="974" t="s">
        <v>5700</v>
      </c>
      <c r="S856" s="970"/>
      <c r="T856" s="967"/>
      <c r="U856" s="970"/>
      <c r="V856" s="967"/>
      <c r="W856" s="970"/>
      <c r="X856" s="1261"/>
    </row>
    <row r="857" spans="1:24" ht="12.6" hidden="1" customHeight="1" outlineLevel="2">
      <c r="A857" s="998">
        <v>44445</v>
      </c>
      <c r="B857" s="1163" t="s">
        <v>5698</v>
      </c>
      <c r="C857" s="955" t="s">
        <v>9004</v>
      </c>
      <c r="D857" s="966"/>
      <c r="E857" s="968"/>
      <c r="F857" s="972"/>
      <c r="G857" s="970"/>
      <c r="H857" s="967"/>
      <c r="I857" s="970"/>
      <c r="J857" s="974" t="s">
        <v>5700</v>
      </c>
      <c r="K857" s="970"/>
      <c r="L857" s="967"/>
      <c r="M857" s="970"/>
      <c r="N857" s="967"/>
      <c r="O857" s="970"/>
      <c r="P857" s="967"/>
      <c r="Q857" s="970"/>
      <c r="R857" s="967"/>
      <c r="S857" s="970"/>
      <c r="T857" s="967"/>
      <c r="U857" s="970"/>
      <c r="V857" s="967"/>
      <c r="W857" s="970"/>
      <c r="X857" s="1261"/>
    </row>
    <row r="858" spans="1:24" ht="12.6" hidden="1" customHeight="1" outlineLevel="2">
      <c r="A858" s="998">
        <v>44445</v>
      </c>
      <c r="B858" s="1163" t="s">
        <v>9005</v>
      </c>
      <c r="C858" s="955" t="s">
        <v>9006</v>
      </c>
      <c r="D858" s="966"/>
      <c r="E858" s="968"/>
      <c r="F858" s="972"/>
      <c r="G858" s="970"/>
      <c r="H858" s="967"/>
      <c r="I858" s="970"/>
      <c r="J858" s="967"/>
      <c r="K858" s="970"/>
      <c r="L858" s="967"/>
      <c r="M858" s="970"/>
      <c r="N858" s="967"/>
      <c r="O858" s="970"/>
      <c r="P858" s="967"/>
      <c r="Q858" s="970"/>
      <c r="R858" s="967"/>
      <c r="S858" s="970"/>
      <c r="T858" s="967"/>
      <c r="U858" s="973" t="s">
        <v>5700</v>
      </c>
      <c r="V858" s="967"/>
      <c r="W858" s="970"/>
      <c r="X858" s="1261"/>
    </row>
    <row r="859" spans="1:24" ht="12.6" hidden="1" customHeight="1" outlineLevel="2">
      <c r="A859" s="998">
        <v>44445</v>
      </c>
      <c r="B859" s="1163" t="s">
        <v>5698</v>
      </c>
      <c r="C859" s="955" t="s">
        <v>9007</v>
      </c>
      <c r="D859" s="966"/>
      <c r="E859" s="968"/>
      <c r="F859" s="972"/>
      <c r="G859" s="970"/>
      <c r="H859" s="967"/>
      <c r="I859" s="970"/>
      <c r="J859" s="967"/>
      <c r="K859" s="970"/>
      <c r="L859" s="967"/>
      <c r="M859" s="973" t="s">
        <v>5700</v>
      </c>
      <c r="N859" s="967"/>
      <c r="O859" s="970"/>
      <c r="P859" s="967"/>
      <c r="Q859" s="970"/>
      <c r="R859" s="967"/>
      <c r="S859" s="970"/>
      <c r="T859" s="967"/>
      <c r="U859" s="970"/>
      <c r="V859" s="967"/>
      <c r="W859" s="970"/>
      <c r="X859" s="1261"/>
    </row>
    <row r="860" spans="1:24" ht="12.6" hidden="1" customHeight="1" outlineLevel="2">
      <c r="A860" s="998">
        <v>44445</v>
      </c>
      <c r="B860" s="1163" t="s">
        <v>5698</v>
      </c>
      <c r="C860" s="955" t="s">
        <v>8983</v>
      </c>
      <c r="D860" s="966"/>
      <c r="E860" s="968"/>
      <c r="F860" s="969" t="s">
        <v>5700</v>
      </c>
      <c r="G860" s="970"/>
      <c r="H860" s="967"/>
      <c r="I860" s="970"/>
      <c r="J860" s="967"/>
      <c r="K860" s="970"/>
      <c r="L860" s="967"/>
      <c r="M860" s="970"/>
      <c r="N860" s="967"/>
      <c r="O860" s="970"/>
      <c r="P860" s="967"/>
      <c r="Q860" s="970"/>
      <c r="R860" s="967"/>
      <c r="S860" s="970"/>
      <c r="T860" s="967"/>
      <c r="U860" s="970"/>
      <c r="V860" s="967"/>
      <c r="W860" s="970"/>
      <c r="X860" s="1261"/>
    </row>
    <row r="861" spans="1:24" ht="12.6" hidden="1" customHeight="1" outlineLevel="2">
      <c r="A861" s="998">
        <v>44445</v>
      </c>
      <c r="B861" s="1163" t="s">
        <v>5698</v>
      </c>
      <c r="C861" s="955" t="s">
        <v>9008</v>
      </c>
      <c r="D861" s="966"/>
      <c r="E861" s="968"/>
      <c r="F861" s="972"/>
      <c r="G861" s="970"/>
      <c r="H861" s="967"/>
      <c r="I861" s="970"/>
      <c r="J861" s="967"/>
      <c r="K861" s="970"/>
      <c r="L861" s="967"/>
      <c r="M861" s="970"/>
      <c r="N861" s="967"/>
      <c r="O861" s="973" t="s">
        <v>5700</v>
      </c>
      <c r="P861" s="967"/>
      <c r="Q861" s="970"/>
      <c r="R861" s="967"/>
      <c r="S861" s="970"/>
      <c r="T861" s="967"/>
      <c r="U861" s="970"/>
      <c r="V861" s="967"/>
      <c r="W861" s="970"/>
      <c r="X861" s="1261"/>
    </row>
    <row r="862" spans="1:24" ht="12.6" hidden="1" customHeight="1" outlineLevel="2">
      <c r="A862" s="998">
        <v>44445</v>
      </c>
      <c r="B862" s="1163" t="s">
        <v>9009</v>
      </c>
      <c r="C862" s="955" t="s">
        <v>9010</v>
      </c>
      <c r="D862" s="966"/>
      <c r="E862" s="977" t="s">
        <v>5700</v>
      </c>
      <c r="F862" s="972"/>
      <c r="G862" s="970"/>
      <c r="H862" s="967"/>
      <c r="I862" s="970"/>
      <c r="J862" s="967"/>
      <c r="K862" s="970"/>
      <c r="L862" s="967"/>
      <c r="M862" s="970"/>
      <c r="N862" s="967"/>
      <c r="O862" s="970"/>
      <c r="P862" s="967"/>
      <c r="Q862" s="970"/>
      <c r="R862" s="967"/>
      <c r="S862" s="970"/>
      <c r="T862" s="967"/>
      <c r="U862" s="970"/>
      <c r="V862" s="967"/>
      <c r="W862" s="970"/>
      <c r="X862" s="1261"/>
    </row>
    <row r="863" spans="1:24" ht="12.6" hidden="1" customHeight="1" outlineLevel="2">
      <c r="A863" s="998">
        <v>44445</v>
      </c>
      <c r="B863" s="1163" t="s">
        <v>5698</v>
      </c>
      <c r="C863" s="955" t="s">
        <v>9011</v>
      </c>
      <c r="D863" s="966"/>
      <c r="E863" s="968"/>
      <c r="F863" s="972"/>
      <c r="G863" s="970"/>
      <c r="H863" s="967"/>
      <c r="I863" s="970"/>
      <c r="J863" s="967"/>
      <c r="K863" s="970"/>
      <c r="L863" s="967"/>
      <c r="M863" s="973" t="s">
        <v>5700</v>
      </c>
      <c r="N863" s="967"/>
      <c r="O863" s="970"/>
      <c r="P863" s="967"/>
      <c r="Q863" s="970"/>
      <c r="R863" s="967"/>
      <c r="S863" s="970"/>
      <c r="T863" s="967"/>
      <c r="U863" s="970"/>
      <c r="V863" s="967"/>
      <c r="W863" s="970"/>
      <c r="X863" s="1261"/>
    </row>
    <row r="864" spans="1:24" ht="12.6" hidden="1" customHeight="1" outlineLevel="2">
      <c r="A864" s="998">
        <v>44445</v>
      </c>
      <c r="B864" s="1163" t="s">
        <v>5698</v>
      </c>
      <c r="C864" s="955" t="s">
        <v>9012</v>
      </c>
      <c r="D864" s="966"/>
      <c r="E864" s="968"/>
      <c r="F864" s="972"/>
      <c r="G864" s="970"/>
      <c r="H864" s="967"/>
      <c r="I864" s="970"/>
      <c r="J864" s="967"/>
      <c r="K864" s="970"/>
      <c r="L864" s="967"/>
      <c r="M864" s="970"/>
      <c r="N864" s="967"/>
      <c r="O864" s="970"/>
      <c r="P864" s="967"/>
      <c r="Q864" s="970"/>
      <c r="R864" s="967"/>
      <c r="S864" s="970"/>
      <c r="T864" s="967"/>
      <c r="U864" s="970"/>
      <c r="V864" s="967"/>
      <c r="W864" s="973" t="s">
        <v>5700</v>
      </c>
      <c r="X864" s="1261"/>
    </row>
    <row r="865" spans="1:24" ht="25.2" hidden="1" customHeight="1" outlineLevel="1">
      <c r="A865" s="991">
        <v>44446</v>
      </c>
      <c r="B865" s="1163" t="s">
        <v>5698</v>
      </c>
      <c r="C865" s="955" t="s">
        <v>9013</v>
      </c>
      <c r="D865" s="966"/>
      <c r="E865" s="968"/>
      <c r="F865" s="972"/>
      <c r="G865" s="970"/>
      <c r="H865" s="967"/>
      <c r="I865" s="970"/>
      <c r="J865" s="967"/>
      <c r="K865" s="970"/>
      <c r="L865" s="967"/>
      <c r="M865" s="973" t="s">
        <v>5700</v>
      </c>
      <c r="N865" s="967"/>
      <c r="O865" s="970"/>
      <c r="P865" s="967"/>
      <c r="Q865" s="970"/>
      <c r="R865" s="967"/>
      <c r="S865" s="970"/>
      <c r="T865" s="967"/>
      <c r="U865" s="970"/>
      <c r="V865" s="967"/>
      <c r="W865" s="970"/>
      <c r="X865" s="1261"/>
    </row>
    <row r="866" spans="1:24" ht="12.6" hidden="1" customHeight="1" outlineLevel="2">
      <c r="A866" s="991">
        <v>44446</v>
      </c>
      <c r="B866" s="1163" t="s">
        <v>5698</v>
      </c>
      <c r="C866" s="955" t="s">
        <v>9014</v>
      </c>
      <c r="D866" s="975" t="s">
        <v>5700</v>
      </c>
      <c r="E866" s="968"/>
      <c r="F866" s="972"/>
      <c r="G866" s="970"/>
      <c r="H866" s="967"/>
      <c r="I866" s="970"/>
      <c r="J866" s="967"/>
      <c r="K866" s="970"/>
      <c r="L866" s="967"/>
      <c r="M866" s="970"/>
      <c r="N866" s="967"/>
      <c r="O866" s="970"/>
      <c r="P866" s="967"/>
      <c r="Q866" s="970"/>
      <c r="R866" s="967"/>
      <c r="S866" s="970"/>
      <c r="T866" s="967"/>
      <c r="U866" s="970"/>
      <c r="V866" s="967"/>
      <c r="W866" s="970"/>
      <c r="X866" s="1261"/>
    </row>
    <row r="867" spans="1:24" ht="12.6" hidden="1" customHeight="1" outlineLevel="2">
      <c r="A867" s="991">
        <v>44446</v>
      </c>
      <c r="B867" s="1163" t="s">
        <v>5698</v>
      </c>
      <c r="C867" s="955" t="s">
        <v>9015</v>
      </c>
      <c r="D867" s="966"/>
      <c r="E867" s="968"/>
      <c r="F867" s="972"/>
      <c r="G867" s="970"/>
      <c r="H867" s="967"/>
      <c r="I867" s="970"/>
      <c r="J867" s="967"/>
      <c r="K867" s="970"/>
      <c r="L867" s="967"/>
      <c r="M867" s="970"/>
      <c r="N867" s="967"/>
      <c r="O867" s="970"/>
      <c r="P867" s="967"/>
      <c r="Q867" s="973" t="s">
        <v>5700</v>
      </c>
      <c r="R867" s="967"/>
      <c r="S867" s="970"/>
      <c r="T867" s="967"/>
      <c r="U867" s="970"/>
      <c r="V867" s="967"/>
      <c r="W867" s="970"/>
      <c r="X867" s="1261"/>
    </row>
    <row r="868" spans="1:24" ht="12.6" hidden="1" customHeight="1" outlineLevel="2">
      <c r="A868" s="991">
        <v>44446</v>
      </c>
      <c r="B868" s="1163" t="s">
        <v>5698</v>
      </c>
      <c r="C868" s="955" t="s">
        <v>9016</v>
      </c>
      <c r="D868" s="966"/>
      <c r="E868" s="968"/>
      <c r="F868" s="972"/>
      <c r="G868" s="970"/>
      <c r="H868" s="967"/>
      <c r="I868" s="970"/>
      <c r="J868" s="967"/>
      <c r="K868" s="970"/>
      <c r="L868" s="967"/>
      <c r="M868" s="973" t="s">
        <v>5700</v>
      </c>
      <c r="N868" s="967"/>
      <c r="O868" s="970"/>
      <c r="P868" s="967"/>
      <c r="Q868" s="970"/>
      <c r="R868" s="967"/>
      <c r="S868" s="973" t="s">
        <v>5700</v>
      </c>
      <c r="T868" s="967"/>
      <c r="U868" s="970"/>
      <c r="V868" s="967"/>
      <c r="W868" s="970"/>
      <c r="X868" s="1261"/>
    </row>
    <row r="869" spans="1:24" ht="12.6" hidden="1" customHeight="1" outlineLevel="2">
      <c r="A869" s="991">
        <v>44446</v>
      </c>
      <c r="B869" s="1163" t="s">
        <v>5706</v>
      </c>
      <c r="C869" s="955" t="s">
        <v>9017</v>
      </c>
      <c r="D869" s="966"/>
      <c r="E869" s="968"/>
      <c r="F869" s="972"/>
      <c r="G869" s="970"/>
      <c r="H869" s="967"/>
      <c r="I869" s="970"/>
      <c r="J869" s="974" t="s">
        <v>5700</v>
      </c>
      <c r="K869" s="970"/>
      <c r="L869" s="967"/>
      <c r="M869" s="970"/>
      <c r="N869" s="967"/>
      <c r="O869" s="970"/>
      <c r="P869" s="974" t="s">
        <v>5700</v>
      </c>
      <c r="Q869" s="970"/>
      <c r="R869" s="967"/>
      <c r="S869" s="970"/>
      <c r="T869" s="967"/>
      <c r="U869" s="970"/>
      <c r="V869" s="967"/>
      <c r="W869" s="970"/>
      <c r="X869" s="1261"/>
    </row>
    <row r="870" spans="1:24" ht="12.6" hidden="1" customHeight="1" outlineLevel="2">
      <c r="A870" s="991">
        <v>44446</v>
      </c>
      <c r="B870" s="1163" t="s">
        <v>5698</v>
      </c>
      <c r="C870" s="955" t="s">
        <v>9018</v>
      </c>
      <c r="D870" s="966"/>
      <c r="E870" s="968"/>
      <c r="F870" s="972"/>
      <c r="G870" s="970"/>
      <c r="H870" s="967"/>
      <c r="I870" s="970"/>
      <c r="J870" s="967"/>
      <c r="K870" s="973" t="s">
        <v>5700</v>
      </c>
      <c r="L870" s="967"/>
      <c r="M870" s="970"/>
      <c r="N870" s="967"/>
      <c r="O870" s="970"/>
      <c r="P870" s="967"/>
      <c r="Q870" s="970"/>
      <c r="R870" s="967"/>
      <c r="S870" s="970"/>
      <c r="T870" s="967"/>
      <c r="U870" s="970"/>
      <c r="V870" s="967"/>
      <c r="W870" s="970"/>
      <c r="X870" s="1261"/>
    </row>
    <row r="871" spans="1:24" ht="12.6" hidden="1" customHeight="1" outlineLevel="2">
      <c r="A871" s="991">
        <v>44446</v>
      </c>
      <c r="B871" s="1163" t="s">
        <v>5698</v>
      </c>
      <c r="C871" s="955" t="s">
        <v>9019</v>
      </c>
      <c r="D871" s="966"/>
      <c r="E871" s="968"/>
      <c r="F871" s="969" t="s">
        <v>5700</v>
      </c>
      <c r="G871" s="970"/>
      <c r="H871" s="967"/>
      <c r="I871" s="970"/>
      <c r="J871" s="967"/>
      <c r="K871" s="970"/>
      <c r="L871" s="967"/>
      <c r="M871" s="970"/>
      <c r="N871" s="967"/>
      <c r="O871" s="970"/>
      <c r="P871" s="967"/>
      <c r="Q871" s="970"/>
      <c r="R871" s="967"/>
      <c r="S871" s="970"/>
      <c r="T871" s="967"/>
      <c r="U871" s="970"/>
      <c r="V871" s="967"/>
      <c r="W871" s="970"/>
      <c r="X871" s="1261"/>
    </row>
    <row r="872" spans="1:24" ht="12.6" hidden="1" customHeight="1" outlineLevel="2">
      <c r="A872" s="991">
        <v>44446</v>
      </c>
      <c r="B872" s="1163" t="s">
        <v>5698</v>
      </c>
      <c r="C872" s="955" t="s">
        <v>9020</v>
      </c>
      <c r="D872" s="966"/>
      <c r="E872" s="977" t="s">
        <v>5700</v>
      </c>
      <c r="F872" s="972"/>
      <c r="G872" s="970"/>
      <c r="H872" s="967"/>
      <c r="I872" s="970"/>
      <c r="J872" s="967"/>
      <c r="K872" s="970"/>
      <c r="L872" s="967"/>
      <c r="M872" s="970"/>
      <c r="N872" s="967"/>
      <c r="O872" s="970"/>
      <c r="P872" s="967"/>
      <c r="Q872" s="970"/>
      <c r="R872" s="967"/>
      <c r="S872" s="970"/>
      <c r="T872" s="967"/>
      <c r="U872" s="970"/>
      <c r="V872" s="967"/>
      <c r="W872" s="970"/>
      <c r="X872" s="1261"/>
    </row>
    <row r="873" spans="1:24" ht="12.6" hidden="1" customHeight="1" outlineLevel="2">
      <c r="A873" s="991">
        <v>44446</v>
      </c>
      <c r="B873" s="1163" t="s">
        <v>5698</v>
      </c>
      <c r="C873" s="955" t="s">
        <v>9021</v>
      </c>
      <c r="D873" s="966"/>
      <c r="E873" s="968"/>
      <c r="F873" s="969" t="s">
        <v>5700</v>
      </c>
      <c r="G873" s="970"/>
      <c r="H873" s="967"/>
      <c r="I873" s="970"/>
      <c r="J873" s="967"/>
      <c r="K873" s="970"/>
      <c r="L873" s="967"/>
      <c r="M873" s="970"/>
      <c r="N873" s="967"/>
      <c r="O873" s="970"/>
      <c r="P873" s="967"/>
      <c r="Q873" s="970"/>
      <c r="R873" s="967"/>
      <c r="S873" s="970"/>
      <c r="T873" s="967"/>
      <c r="U873" s="970"/>
      <c r="V873" s="967"/>
      <c r="W873" s="970"/>
      <c r="X873" s="1261"/>
    </row>
    <row r="874" spans="1:24" ht="12.6" hidden="1" customHeight="1" outlineLevel="2">
      <c r="A874" s="991">
        <v>44446</v>
      </c>
      <c r="B874" s="1163" t="s">
        <v>5698</v>
      </c>
      <c r="C874" s="955" t="s">
        <v>9022</v>
      </c>
      <c r="D874" s="966"/>
      <c r="E874" s="968"/>
      <c r="F874" s="972"/>
      <c r="G874" s="970"/>
      <c r="H874" s="967"/>
      <c r="I874" s="970"/>
      <c r="J874" s="967"/>
      <c r="K874" s="970"/>
      <c r="L874" s="967"/>
      <c r="M874" s="970"/>
      <c r="N874" s="967"/>
      <c r="O874" s="970"/>
      <c r="P874" s="967"/>
      <c r="Q874" s="970"/>
      <c r="R874" s="967"/>
      <c r="S874" s="970"/>
      <c r="T874" s="974" t="s">
        <v>5700</v>
      </c>
      <c r="U874" s="970"/>
      <c r="V874" s="967"/>
      <c r="W874" s="970"/>
      <c r="X874" s="1261"/>
    </row>
    <row r="875" spans="1:24" ht="12.6" hidden="1" customHeight="1" outlineLevel="2">
      <c r="A875" s="991">
        <v>44446</v>
      </c>
      <c r="B875" s="1163" t="s">
        <v>5698</v>
      </c>
      <c r="C875" s="955" t="s">
        <v>9023</v>
      </c>
      <c r="D875" s="966"/>
      <c r="E875" s="977" t="s">
        <v>5700</v>
      </c>
      <c r="F875" s="972"/>
      <c r="G875" s="970"/>
      <c r="H875" s="967"/>
      <c r="I875" s="970"/>
      <c r="J875" s="967"/>
      <c r="K875" s="970"/>
      <c r="L875" s="967"/>
      <c r="M875" s="970"/>
      <c r="N875" s="967"/>
      <c r="O875" s="970"/>
      <c r="P875" s="967"/>
      <c r="Q875" s="970"/>
      <c r="R875" s="967"/>
      <c r="S875" s="970"/>
      <c r="T875" s="967"/>
      <c r="U875" s="970"/>
      <c r="V875" s="967"/>
      <c r="W875" s="970"/>
      <c r="X875" s="1261"/>
    </row>
    <row r="876" spans="1:24" ht="12.6" hidden="1" customHeight="1" outlineLevel="2">
      <c r="A876" s="991">
        <v>44446</v>
      </c>
      <c r="B876" s="1163" t="s">
        <v>5698</v>
      </c>
      <c r="C876" s="955" t="s">
        <v>9024</v>
      </c>
      <c r="D876" s="966"/>
      <c r="E876" s="977" t="s">
        <v>5700</v>
      </c>
      <c r="F876" s="972"/>
      <c r="G876" s="970"/>
      <c r="H876" s="967"/>
      <c r="I876" s="970"/>
      <c r="J876" s="967"/>
      <c r="K876" s="970"/>
      <c r="L876" s="967"/>
      <c r="M876" s="970"/>
      <c r="N876" s="967"/>
      <c r="O876" s="970"/>
      <c r="P876" s="967"/>
      <c r="Q876" s="970"/>
      <c r="R876" s="967"/>
      <c r="S876" s="970"/>
      <c r="T876" s="967"/>
      <c r="U876" s="970"/>
      <c r="V876" s="967"/>
      <c r="W876" s="970"/>
      <c r="X876" s="1261"/>
    </row>
    <row r="877" spans="1:24" ht="12.6" hidden="1" customHeight="1" outlineLevel="2">
      <c r="A877" s="991">
        <v>44446</v>
      </c>
      <c r="B877" s="1163" t="s">
        <v>5698</v>
      </c>
      <c r="C877" s="955" t="s">
        <v>9025</v>
      </c>
      <c r="D877" s="975" t="s">
        <v>5700</v>
      </c>
      <c r="E877" s="968"/>
      <c r="F877" s="972"/>
      <c r="G877" s="970"/>
      <c r="H877" s="967"/>
      <c r="I877" s="970"/>
      <c r="J877" s="967"/>
      <c r="K877" s="970"/>
      <c r="L877" s="967"/>
      <c r="M877" s="970"/>
      <c r="N877" s="967"/>
      <c r="O877" s="970"/>
      <c r="P877" s="967"/>
      <c r="Q877" s="970"/>
      <c r="R877" s="967"/>
      <c r="S877" s="970"/>
      <c r="T877" s="967"/>
      <c r="U877" s="970"/>
      <c r="V877" s="967"/>
      <c r="W877" s="970"/>
      <c r="X877" s="1261"/>
    </row>
    <row r="878" spans="1:24" ht="12.6" hidden="1" customHeight="1" outlineLevel="2">
      <c r="A878" s="991">
        <v>44446</v>
      </c>
      <c r="B878" s="1163" t="s">
        <v>5698</v>
      </c>
      <c r="C878" s="955" t="s">
        <v>9026</v>
      </c>
      <c r="D878" s="966"/>
      <c r="E878" s="968"/>
      <c r="F878" s="972"/>
      <c r="G878" s="970"/>
      <c r="H878" s="967"/>
      <c r="I878" s="970"/>
      <c r="J878" s="967"/>
      <c r="K878" s="970"/>
      <c r="L878" s="967"/>
      <c r="M878" s="970"/>
      <c r="N878" s="967"/>
      <c r="O878" s="970"/>
      <c r="P878" s="967"/>
      <c r="Q878" s="970"/>
      <c r="R878" s="967"/>
      <c r="S878" s="970"/>
      <c r="T878" s="967"/>
      <c r="U878" s="970"/>
      <c r="V878" s="967"/>
      <c r="W878" s="970"/>
      <c r="X878" s="1262" t="s">
        <v>5700</v>
      </c>
    </row>
    <row r="879" spans="1:24" ht="12.6" hidden="1" customHeight="1" outlineLevel="2">
      <c r="A879" s="991">
        <v>44446</v>
      </c>
      <c r="B879" s="1163" t="s">
        <v>5698</v>
      </c>
      <c r="C879" s="955" t="s">
        <v>9027</v>
      </c>
      <c r="D879" s="975" t="s">
        <v>5700</v>
      </c>
      <c r="E879" s="968"/>
      <c r="F879" s="972"/>
      <c r="G879" s="970"/>
      <c r="H879" s="967"/>
      <c r="I879" s="970"/>
      <c r="J879" s="967"/>
      <c r="K879" s="970"/>
      <c r="L879" s="967"/>
      <c r="M879" s="970"/>
      <c r="N879" s="967"/>
      <c r="O879" s="970"/>
      <c r="P879" s="974" t="s">
        <v>5700</v>
      </c>
      <c r="Q879" s="970"/>
      <c r="R879" s="967"/>
      <c r="S879" s="970"/>
      <c r="T879" s="967"/>
      <c r="U879" s="970"/>
      <c r="V879" s="967"/>
      <c r="W879" s="970"/>
      <c r="X879" s="1261"/>
    </row>
    <row r="880" spans="1:24" ht="12.6" hidden="1" customHeight="1" outlineLevel="2">
      <c r="A880" s="991">
        <v>44446</v>
      </c>
      <c r="B880" s="1163" t="s">
        <v>5698</v>
      </c>
      <c r="C880" s="955" t="s">
        <v>9028</v>
      </c>
      <c r="D880" s="966"/>
      <c r="E880" s="968"/>
      <c r="F880" s="972"/>
      <c r="G880" s="970"/>
      <c r="H880" s="967"/>
      <c r="I880" s="970"/>
      <c r="J880" s="967"/>
      <c r="K880" s="973" t="s">
        <v>5700</v>
      </c>
      <c r="L880" s="967"/>
      <c r="M880" s="970"/>
      <c r="N880" s="967"/>
      <c r="O880" s="970"/>
      <c r="P880" s="967"/>
      <c r="Q880" s="970"/>
      <c r="R880" s="967"/>
      <c r="S880" s="970"/>
      <c r="T880" s="967"/>
      <c r="U880" s="970"/>
      <c r="V880" s="967"/>
      <c r="W880" s="970"/>
      <c r="X880" s="1261"/>
    </row>
    <row r="881" spans="1:24" ht="12.6" hidden="1" customHeight="1" outlineLevel="2">
      <c r="A881" s="991">
        <v>44446</v>
      </c>
      <c r="B881" s="1163" t="s">
        <v>5698</v>
      </c>
      <c r="C881" s="955" t="s">
        <v>9029</v>
      </c>
      <c r="D881" s="966"/>
      <c r="E881" s="977" t="s">
        <v>5700</v>
      </c>
      <c r="F881" s="972"/>
      <c r="G881" s="970"/>
      <c r="H881" s="967"/>
      <c r="I881" s="970"/>
      <c r="J881" s="967"/>
      <c r="K881" s="970"/>
      <c r="L881" s="967"/>
      <c r="M881" s="970"/>
      <c r="N881" s="967"/>
      <c r="O881" s="970"/>
      <c r="P881" s="967"/>
      <c r="Q881" s="970"/>
      <c r="R881" s="967"/>
      <c r="S881" s="970"/>
      <c r="T881" s="967"/>
      <c r="U881" s="970"/>
      <c r="V881" s="967"/>
      <c r="W881" s="970"/>
      <c r="X881" s="1261"/>
    </row>
    <row r="882" spans="1:24" ht="12.6" hidden="1" customHeight="1" outlineLevel="2">
      <c r="A882" s="991">
        <v>44446</v>
      </c>
      <c r="B882" s="1163" t="s">
        <v>5698</v>
      </c>
      <c r="C882" s="955" t="s">
        <v>9030</v>
      </c>
      <c r="D882" s="966"/>
      <c r="E882" s="968"/>
      <c r="F882" s="972"/>
      <c r="G882" s="970"/>
      <c r="H882" s="967"/>
      <c r="I882" s="970"/>
      <c r="J882" s="967"/>
      <c r="K882" s="970"/>
      <c r="L882" s="967"/>
      <c r="M882" s="973" t="s">
        <v>5700</v>
      </c>
      <c r="N882" s="967"/>
      <c r="O882" s="970"/>
      <c r="P882" s="967"/>
      <c r="Q882" s="970"/>
      <c r="R882" s="967"/>
      <c r="S882" s="970"/>
      <c r="T882" s="967"/>
      <c r="U882" s="970"/>
      <c r="V882" s="967"/>
      <c r="W882" s="970"/>
      <c r="X882" s="1261"/>
    </row>
    <row r="883" spans="1:24" ht="12.6" hidden="1" customHeight="1" outlineLevel="2">
      <c r="A883" s="991">
        <v>44446</v>
      </c>
      <c r="B883" s="1163" t="s">
        <v>5698</v>
      </c>
      <c r="C883" s="955" t="s">
        <v>9031</v>
      </c>
      <c r="D883" s="975" t="s">
        <v>5700</v>
      </c>
      <c r="E883" s="968"/>
      <c r="F883" s="972"/>
      <c r="G883" s="970"/>
      <c r="H883" s="967"/>
      <c r="I883" s="970"/>
      <c r="J883" s="967"/>
      <c r="K883" s="970"/>
      <c r="L883" s="967"/>
      <c r="M883" s="970"/>
      <c r="N883" s="967"/>
      <c r="O883" s="970"/>
      <c r="P883" s="967"/>
      <c r="Q883" s="970"/>
      <c r="R883" s="967"/>
      <c r="S883" s="970"/>
      <c r="T883" s="967"/>
      <c r="U883" s="970"/>
      <c r="V883" s="967"/>
      <c r="W883" s="970"/>
      <c r="X883" s="1261"/>
    </row>
    <row r="884" spans="1:24" ht="12.6" hidden="1" customHeight="1" outlineLevel="2">
      <c r="A884" s="991">
        <v>44446</v>
      </c>
      <c r="B884" s="1163" t="s">
        <v>5698</v>
      </c>
      <c r="C884" s="955" t="s">
        <v>9032</v>
      </c>
      <c r="D884" s="966"/>
      <c r="E884" s="968"/>
      <c r="F884" s="972"/>
      <c r="G884" s="970"/>
      <c r="H884" s="967"/>
      <c r="I884" s="970"/>
      <c r="J884" s="974" t="s">
        <v>5700</v>
      </c>
      <c r="K884" s="970"/>
      <c r="L884" s="967"/>
      <c r="M884" s="970"/>
      <c r="N884" s="967"/>
      <c r="O884" s="970"/>
      <c r="P884" s="967"/>
      <c r="Q884" s="970"/>
      <c r="R884" s="967"/>
      <c r="S884" s="970"/>
      <c r="T884" s="967"/>
      <c r="U884" s="970"/>
      <c r="V884" s="967"/>
      <c r="W884" s="970"/>
      <c r="X884" s="1261"/>
    </row>
    <row r="885" spans="1:24" ht="12.6" hidden="1" customHeight="1" outlineLevel="2">
      <c r="A885" s="991">
        <v>44446</v>
      </c>
      <c r="B885" s="1163" t="s">
        <v>5698</v>
      </c>
      <c r="C885" s="955" t="s">
        <v>9033</v>
      </c>
      <c r="D885" s="966"/>
      <c r="E885" s="977" t="s">
        <v>5700</v>
      </c>
      <c r="F885" s="972"/>
      <c r="G885" s="970"/>
      <c r="H885" s="967"/>
      <c r="I885" s="970"/>
      <c r="J885" s="967"/>
      <c r="K885" s="970"/>
      <c r="L885" s="967"/>
      <c r="M885" s="970"/>
      <c r="N885" s="967"/>
      <c r="O885" s="970"/>
      <c r="P885" s="967"/>
      <c r="Q885" s="970"/>
      <c r="R885" s="967"/>
      <c r="S885" s="970"/>
      <c r="T885" s="967"/>
      <c r="U885" s="970"/>
      <c r="V885" s="967"/>
      <c r="W885" s="970"/>
      <c r="X885" s="1261"/>
    </row>
    <row r="886" spans="1:24" ht="12.6" hidden="1" customHeight="1" outlineLevel="2">
      <c r="A886" s="991">
        <v>44446</v>
      </c>
      <c r="B886" s="1163" t="s">
        <v>9034</v>
      </c>
      <c r="C886" s="955" t="s">
        <v>9035</v>
      </c>
      <c r="D886" s="966"/>
      <c r="E886" s="968"/>
      <c r="F886" s="972"/>
      <c r="G886" s="970"/>
      <c r="H886" s="967"/>
      <c r="I886" s="970"/>
      <c r="J886" s="967"/>
      <c r="K886" s="970"/>
      <c r="L886" s="967"/>
      <c r="M886" s="970"/>
      <c r="N886" s="967"/>
      <c r="O886" s="970"/>
      <c r="P886" s="967"/>
      <c r="Q886" s="970"/>
      <c r="R886" s="967"/>
      <c r="S886" s="970"/>
      <c r="T886" s="974" t="s">
        <v>5700</v>
      </c>
      <c r="U886" s="970"/>
      <c r="V886" s="967"/>
      <c r="W886" s="970"/>
      <c r="X886" s="1261"/>
    </row>
    <row r="887" spans="1:24" ht="25.2" hidden="1" customHeight="1" outlineLevel="2">
      <c r="A887" s="991">
        <v>44446</v>
      </c>
      <c r="B887" s="1163" t="s">
        <v>5698</v>
      </c>
      <c r="C887" s="955" t="s">
        <v>9036</v>
      </c>
      <c r="D887" s="966"/>
      <c r="E887" s="977" t="s">
        <v>5700</v>
      </c>
      <c r="F887" s="972"/>
      <c r="G887" s="970"/>
      <c r="H887" s="967"/>
      <c r="I887" s="970"/>
      <c r="J887" s="974" t="s">
        <v>5700</v>
      </c>
      <c r="K887" s="970"/>
      <c r="L887" s="967"/>
      <c r="M887" s="970"/>
      <c r="N887" s="967"/>
      <c r="O887" s="970"/>
      <c r="P887" s="967"/>
      <c r="Q887" s="970"/>
      <c r="R887" s="967"/>
      <c r="S887" s="970"/>
      <c r="T887" s="967"/>
      <c r="U887" s="970"/>
      <c r="V887" s="967"/>
      <c r="W887" s="970"/>
      <c r="X887" s="1261"/>
    </row>
    <row r="888" spans="1:24" ht="12.6" hidden="1" customHeight="1" outlineLevel="2">
      <c r="A888" s="991">
        <v>44446</v>
      </c>
      <c r="B888" s="1163" t="s">
        <v>5698</v>
      </c>
      <c r="C888" s="955" t="s">
        <v>9037</v>
      </c>
      <c r="D888" s="966"/>
      <c r="E888" s="968"/>
      <c r="F888" s="972"/>
      <c r="G888" s="970"/>
      <c r="H888" s="967"/>
      <c r="I888" s="970"/>
      <c r="J888" s="967"/>
      <c r="K888" s="970"/>
      <c r="L888" s="967"/>
      <c r="M888" s="973" t="s">
        <v>5700</v>
      </c>
      <c r="N888" s="967"/>
      <c r="O888" s="970"/>
      <c r="P888" s="967"/>
      <c r="Q888" s="970"/>
      <c r="R888" s="967"/>
      <c r="S888" s="970"/>
      <c r="T888" s="967"/>
      <c r="U888" s="970"/>
      <c r="V888" s="967"/>
      <c r="W888" s="970"/>
      <c r="X888" s="1261"/>
    </row>
    <row r="889" spans="1:24" ht="12.6" hidden="1" customHeight="1" outlineLevel="2">
      <c r="A889" s="991">
        <v>44446</v>
      </c>
      <c r="B889" s="1163" t="s">
        <v>5698</v>
      </c>
      <c r="C889" s="955" t="s">
        <v>9038</v>
      </c>
      <c r="D889" s="966"/>
      <c r="E889" s="968"/>
      <c r="F889" s="969" t="s">
        <v>5700</v>
      </c>
      <c r="G889" s="970"/>
      <c r="H889" s="967"/>
      <c r="I889" s="970"/>
      <c r="J889" s="967"/>
      <c r="K889" s="970"/>
      <c r="L889" s="967"/>
      <c r="M889" s="970"/>
      <c r="N889" s="967"/>
      <c r="O889" s="970"/>
      <c r="P889" s="967"/>
      <c r="Q889" s="970"/>
      <c r="R889" s="967"/>
      <c r="S889" s="970"/>
      <c r="T889" s="967"/>
      <c r="U889" s="970"/>
      <c r="V889" s="967"/>
      <c r="W889" s="970"/>
      <c r="X889" s="1261"/>
    </row>
    <row r="890" spans="1:24" ht="12.6" hidden="1" customHeight="1" outlineLevel="1">
      <c r="A890" s="1302">
        <v>44447</v>
      </c>
      <c r="B890" s="1163" t="s">
        <v>5698</v>
      </c>
      <c r="C890" s="955" t="s">
        <v>9039</v>
      </c>
      <c r="D890" s="966"/>
      <c r="E890" s="977" t="s">
        <v>5700</v>
      </c>
      <c r="F890" s="972"/>
      <c r="G890" s="970"/>
      <c r="H890" s="967"/>
      <c r="I890" s="970"/>
      <c r="J890" s="967"/>
      <c r="K890" s="970"/>
      <c r="L890" s="967"/>
      <c r="M890" s="970"/>
      <c r="N890" s="967"/>
      <c r="O890" s="970"/>
      <c r="P890" s="967"/>
      <c r="Q890" s="970"/>
      <c r="R890" s="967"/>
      <c r="S890" s="970"/>
      <c r="T890" s="967"/>
      <c r="U890" s="970"/>
      <c r="V890" s="967"/>
      <c r="W890" s="970"/>
      <c r="X890" s="1261"/>
    </row>
    <row r="891" spans="1:24" ht="12.6" hidden="1" customHeight="1" outlineLevel="2">
      <c r="A891" s="1302">
        <v>44447</v>
      </c>
      <c r="B891" s="1163" t="s">
        <v>5698</v>
      </c>
      <c r="C891" s="955" t="s">
        <v>9040</v>
      </c>
      <c r="D891" s="966"/>
      <c r="E891" s="968"/>
      <c r="F891" s="972"/>
      <c r="G891" s="970"/>
      <c r="H891" s="967"/>
      <c r="I891" s="970"/>
      <c r="J891" s="967"/>
      <c r="K891" s="970"/>
      <c r="L891" s="967"/>
      <c r="M891" s="970"/>
      <c r="N891" s="967"/>
      <c r="O891" s="970"/>
      <c r="P891" s="967"/>
      <c r="Q891" s="970"/>
      <c r="R891" s="967"/>
      <c r="S891" s="970"/>
      <c r="T891" s="974" t="s">
        <v>5700</v>
      </c>
      <c r="U891" s="970"/>
      <c r="V891" s="967"/>
      <c r="W891" s="970"/>
      <c r="X891" s="1261"/>
    </row>
    <row r="892" spans="1:24" ht="12.6" hidden="1" customHeight="1" outlineLevel="2">
      <c r="A892" s="1302">
        <v>44447</v>
      </c>
      <c r="B892" s="1163" t="s">
        <v>5698</v>
      </c>
      <c r="C892" s="955" t="s">
        <v>9041</v>
      </c>
      <c r="D892" s="966"/>
      <c r="E892" s="968"/>
      <c r="F892" s="969" t="s">
        <v>5700</v>
      </c>
      <c r="G892" s="970"/>
      <c r="H892" s="967"/>
      <c r="I892" s="970"/>
      <c r="J892" s="967"/>
      <c r="K892" s="970"/>
      <c r="L892" s="967"/>
      <c r="M892" s="970"/>
      <c r="N892" s="967"/>
      <c r="O892" s="970"/>
      <c r="P892" s="967"/>
      <c r="Q892" s="970"/>
      <c r="R892" s="967"/>
      <c r="S892" s="970"/>
      <c r="T892" s="967"/>
      <c r="U892" s="970"/>
      <c r="V892" s="967"/>
      <c r="W892" s="970"/>
      <c r="X892" s="1261"/>
    </row>
    <row r="893" spans="1:24" ht="12.6" hidden="1" customHeight="1" outlineLevel="2">
      <c r="A893" s="1302">
        <v>44447</v>
      </c>
      <c r="B893" s="1163" t="s">
        <v>5698</v>
      </c>
      <c r="C893" s="955" t="s">
        <v>9042</v>
      </c>
      <c r="D893" s="966"/>
      <c r="E893" s="968"/>
      <c r="F893" s="972"/>
      <c r="G893" s="970"/>
      <c r="H893" s="967"/>
      <c r="I893" s="970"/>
      <c r="J893" s="967"/>
      <c r="K893" s="970"/>
      <c r="L893" s="967"/>
      <c r="M893" s="970"/>
      <c r="N893" s="967"/>
      <c r="O893" s="970"/>
      <c r="P893" s="974" t="s">
        <v>5700</v>
      </c>
      <c r="Q893" s="970"/>
      <c r="R893" s="967"/>
      <c r="S893" s="970"/>
      <c r="T893" s="967"/>
      <c r="U893" s="970"/>
      <c r="V893" s="967"/>
      <c r="W893" s="970"/>
      <c r="X893" s="1261"/>
    </row>
    <row r="894" spans="1:24" ht="12.6" hidden="1" customHeight="1" outlineLevel="2">
      <c r="A894" s="1302">
        <v>44447</v>
      </c>
      <c r="B894" s="1163" t="s">
        <v>5698</v>
      </c>
      <c r="C894" s="955" t="s">
        <v>9043</v>
      </c>
      <c r="D894" s="966"/>
      <c r="E894" s="968"/>
      <c r="F894" s="972"/>
      <c r="G894" s="970"/>
      <c r="H894" s="967"/>
      <c r="I894" s="970"/>
      <c r="J894" s="967"/>
      <c r="K894" s="970"/>
      <c r="L894" s="967"/>
      <c r="M894" s="970"/>
      <c r="N894" s="967"/>
      <c r="O894" s="970"/>
      <c r="P894" s="967"/>
      <c r="Q894" s="970"/>
      <c r="R894" s="967"/>
      <c r="S894" s="970"/>
      <c r="T894" s="974" t="s">
        <v>5700</v>
      </c>
      <c r="U894" s="970"/>
      <c r="V894" s="967"/>
      <c r="W894" s="970"/>
      <c r="X894" s="1261"/>
    </row>
    <row r="895" spans="1:24" ht="12.6" hidden="1" customHeight="1" outlineLevel="2">
      <c r="A895" s="1302">
        <v>44447</v>
      </c>
      <c r="B895" s="1163" t="s">
        <v>5698</v>
      </c>
      <c r="C895" s="955" t="s">
        <v>9044</v>
      </c>
      <c r="D895" s="975" t="s">
        <v>5700</v>
      </c>
      <c r="E895" s="968"/>
      <c r="F895" s="972"/>
      <c r="G895" s="970"/>
      <c r="H895" s="967"/>
      <c r="I895" s="970"/>
      <c r="J895" s="967"/>
      <c r="K895" s="970"/>
      <c r="L895" s="967"/>
      <c r="M895" s="970"/>
      <c r="N895" s="967"/>
      <c r="O895" s="970"/>
      <c r="P895" s="967"/>
      <c r="Q895" s="970"/>
      <c r="R895" s="967"/>
      <c r="S895" s="970"/>
      <c r="T895" s="967"/>
      <c r="U895" s="970"/>
      <c r="V895" s="967"/>
      <c r="W895" s="970"/>
      <c r="X895" s="1261"/>
    </row>
    <row r="896" spans="1:24" ht="12.6" hidden="1" customHeight="1" outlineLevel="2">
      <c r="A896" s="1302">
        <v>44447</v>
      </c>
      <c r="B896" s="1163" t="s">
        <v>5698</v>
      </c>
      <c r="C896" s="955" t="s">
        <v>9045</v>
      </c>
      <c r="D896" s="966"/>
      <c r="E896" s="968"/>
      <c r="F896" s="972"/>
      <c r="G896" s="970"/>
      <c r="H896" s="967"/>
      <c r="I896" s="970"/>
      <c r="J896" s="967"/>
      <c r="K896" s="970"/>
      <c r="L896" s="967"/>
      <c r="M896" s="970"/>
      <c r="N896" s="967"/>
      <c r="O896" s="970"/>
      <c r="P896" s="967"/>
      <c r="Q896" s="970"/>
      <c r="R896" s="967"/>
      <c r="S896" s="970"/>
      <c r="T896" s="967"/>
      <c r="U896" s="970"/>
      <c r="V896" s="974" t="s">
        <v>5700</v>
      </c>
      <c r="W896" s="970"/>
      <c r="X896" s="1261"/>
    </row>
    <row r="897" spans="1:26" ht="12.6" hidden="1" customHeight="1" outlineLevel="2">
      <c r="A897" s="1302">
        <v>44447</v>
      </c>
      <c r="B897" s="1163" t="s">
        <v>5698</v>
      </c>
      <c r="C897" s="955" t="s">
        <v>9046</v>
      </c>
      <c r="D897" s="966"/>
      <c r="E897" s="977" t="s">
        <v>5700</v>
      </c>
      <c r="F897" s="972"/>
      <c r="G897" s="970"/>
      <c r="H897" s="967"/>
      <c r="I897" s="970"/>
      <c r="J897" s="967"/>
      <c r="K897" s="970"/>
      <c r="L897" s="967"/>
      <c r="M897" s="970"/>
      <c r="N897" s="967"/>
      <c r="O897" s="970"/>
      <c r="P897" s="967"/>
      <c r="Q897" s="970"/>
      <c r="R897" s="967"/>
      <c r="S897" s="970"/>
      <c r="T897" s="967"/>
      <c r="U897" s="970"/>
      <c r="V897" s="967"/>
      <c r="W897" s="970"/>
      <c r="X897" s="1261"/>
      <c r="Y897" s="967"/>
      <c r="Z897" s="1032"/>
    </row>
    <row r="898" spans="1:26" ht="12.6" hidden="1" customHeight="1" outlineLevel="2">
      <c r="A898" s="1302">
        <v>44447</v>
      </c>
      <c r="B898" s="1163" t="s">
        <v>5698</v>
      </c>
      <c r="C898" s="955" t="s">
        <v>9047</v>
      </c>
      <c r="D898" s="966"/>
      <c r="E898" s="977" t="s">
        <v>5700</v>
      </c>
      <c r="F898" s="972"/>
      <c r="G898" s="970"/>
      <c r="H898" s="967"/>
      <c r="I898" s="970"/>
      <c r="J898" s="967"/>
      <c r="K898" s="970"/>
      <c r="L898" s="967"/>
      <c r="M898" s="970"/>
      <c r="N898" s="967"/>
      <c r="O898" s="970"/>
      <c r="P898" s="967"/>
      <c r="Q898" s="970"/>
      <c r="R898" s="967"/>
      <c r="S898" s="970"/>
      <c r="T898" s="967"/>
      <c r="U898" s="970"/>
      <c r="V898" s="967"/>
      <c r="W898" s="970"/>
      <c r="X898" s="1261"/>
      <c r="Y898" s="967"/>
      <c r="Z898" s="1032"/>
    </row>
    <row r="899" spans="1:26" ht="12.6" hidden="1" customHeight="1" outlineLevel="2">
      <c r="A899" s="1302">
        <v>44447</v>
      </c>
      <c r="B899" s="1163" t="s">
        <v>5698</v>
      </c>
      <c r="C899" s="955" t="s">
        <v>9048</v>
      </c>
      <c r="D899" s="966"/>
      <c r="E899" s="968"/>
      <c r="F899" s="972"/>
      <c r="G899" s="970"/>
      <c r="H899" s="974" t="s">
        <v>5700</v>
      </c>
      <c r="I899" s="973" t="s">
        <v>5700</v>
      </c>
      <c r="J899" s="967"/>
      <c r="K899" s="970"/>
      <c r="L899" s="967"/>
      <c r="M899" s="970"/>
      <c r="N899" s="967"/>
      <c r="O899" s="970"/>
      <c r="P899" s="967"/>
      <c r="Q899" s="970"/>
      <c r="R899" s="967"/>
      <c r="S899" s="970"/>
      <c r="T899" s="967"/>
      <c r="U899" s="970"/>
      <c r="V899" s="967"/>
      <c r="W899" s="970"/>
      <c r="X899" s="1261"/>
      <c r="Y899" s="967"/>
      <c r="Z899" s="1032"/>
    </row>
    <row r="900" spans="1:26" ht="12.6" hidden="1" customHeight="1" outlineLevel="2">
      <c r="A900" s="1302">
        <v>44447</v>
      </c>
      <c r="B900" s="1163" t="s">
        <v>5698</v>
      </c>
      <c r="C900" s="955" t="s">
        <v>9049</v>
      </c>
      <c r="D900" s="975" t="s">
        <v>5700</v>
      </c>
      <c r="E900" s="968"/>
      <c r="F900" s="972"/>
      <c r="G900" s="970"/>
      <c r="H900" s="967"/>
      <c r="I900" s="970"/>
      <c r="J900" s="967"/>
      <c r="K900" s="970"/>
      <c r="L900" s="967"/>
      <c r="M900" s="970"/>
      <c r="N900" s="967"/>
      <c r="O900" s="970"/>
      <c r="P900" s="967"/>
      <c r="Q900" s="970"/>
      <c r="R900" s="967"/>
      <c r="S900" s="970"/>
      <c r="T900" s="967"/>
      <c r="U900" s="970"/>
      <c r="V900" s="967"/>
      <c r="W900" s="970"/>
      <c r="X900" s="1261"/>
      <c r="Y900" s="967"/>
      <c r="Z900" s="1301" t="s">
        <v>8948</v>
      </c>
    </row>
    <row r="901" spans="1:26" ht="12.6" hidden="1" customHeight="1" outlineLevel="2">
      <c r="A901" s="1302">
        <v>44447</v>
      </c>
      <c r="B901" s="1163" t="s">
        <v>5698</v>
      </c>
      <c r="C901" s="955" t="s">
        <v>9050</v>
      </c>
      <c r="D901" s="966"/>
      <c r="E901" s="977" t="s">
        <v>5700</v>
      </c>
      <c r="F901" s="972"/>
      <c r="G901" s="970"/>
      <c r="H901" s="967"/>
      <c r="I901" s="970"/>
      <c r="J901" s="967"/>
      <c r="K901" s="970"/>
      <c r="L901" s="967"/>
      <c r="M901" s="970"/>
      <c r="N901" s="967"/>
      <c r="O901" s="970"/>
      <c r="P901" s="967"/>
      <c r="Q901" s="970"/>
      <c r="R901" s="967"/>
      <c r="S901" s="970"/>
      <c r="T901" s="967"/>
      <c r="U901" s="970"/>
      <c r="V901" s="967"/>
      <c r="W901" s="970"/>
      <c r="X901" s="1261"/>
      <c r="Y901" s="967"/>
      <c r="Z901" s="1032"/>
    </row>
    <row r="902" spans="1:26" ht="12.6" hidden="1" customHeight="1" outlineLevel="2">
      <c r="A902" s="1302">
        <v>44447</v>
      </c>
      <c r="B902" s="1163" t="s">
        <v>5698</v>
      </c>
      <c r="C902" s="955" t="s">
        <v>9051</v>
      </c>
      <c r="D902" s="966"/>
      <c r="E902" s="968"/>
      <c r="F902" s="972"/>
      <c r="G902" s="970"/>
      <c r="H902" s="967"/>
      <c r="I902" s="970"/>
      <c r="J902" s="974" t="s">
        <v>5700</v>
      </c>
      <c r="K902" s="970"/>
      <c r="L902" s="967"/>
      <c r="M902" s="970"/>
      <c r="N902" s="967"/>
      <c r="O902" s="970"/>
      <c r="P902" s="967"/>
      <c r="Q902" s="970"/>
      <c r="R902" s="967"/>
      <c r="S902" s="970"/>
      <c r="T902" s="967"/>
      <c r="U902" s="970"/>
      <c r="V902" s="967"/>
      <c r="W902" s="970"/>
      <c r="X902" s="1261"/>
      <c r="Y902" s="967"/>
      <c r="Z902" s="1032"/>
    </row>
    <row r="903" spans="1:26" ht="12.6" hidden="1" customHeight="1" outlineLevel="2">
      <c r="A903" s="1302">
        <v>44447</v>
      </c>
      <c r="B903" s="1163" t="s">
        <v>5698</v>
      </c>
      <c r="C903" s="955" t="s">
        <v>9052</v>
      </c>
      <c r="D903" s="975" t="s">
        <v>5700</v>
      </c>
      <c r="E903" s="968"/>
      <c r="F903" s="972"/>
      <c r="G903" s="970"/>
      <c r="H903" s="967"/>
      <c r="I903" s="970"/>
      <c r="J903" s="967"/>
      <c r="K903" s="970"/>
      <c r="L903" s="967"/>
      <c r="M903" s="973" t="s">
        <v>5700</v>
      </c>
      <c r="N903" s="967"/>
      <c r="O903" s="970"/>
      <c r="P903" s="967"/>
      <c r="Q903" s="970"/>
      <c r="R903" s="967"/>
      <c r="S903" s="970"/>
      <c r="T903" s="967"/>
      <c r="U903" s="970"/>
      <c r="V903" s="967"/>
      <c r="W903" s="970"/>
      <c r="X903" s="1261"/>
      <c r="Y903" s="967"/>
      <c r="Z903" s="1032"/>
    </row>
    <row r="904" spans="1:26" ht="12.6" hidden="1" customHeight="1" outlineLevel="2">
      <c r="A904" s="1302">
        <v>44447</v>
      </c>
      <c r="B904" s="1163" t="s">
        <v>5698</v>
      </c>
      <c r="C904" s="955" t="s">
        <v>9053</v>
      </c>
      <c r="D904" s="966"/>
      <c r="E904" s="968"/>
      <c r="F904" s="972"/>
      <c r="G904" s="970"/>
      <c r="H904" s="967"/>
      <c r="I904" s="970"/>
      <c r="J904" s="967"/>
      <c r="K904" s="970"/>
      <c r="L904" s="967"/>
      <c r="M904" s="970"/>
      <c r="N904" s="967"/>
      <c r="O904" s="970"/>
      <c r="P904" s="967"/>
      <c r="Q904" s="970"/>
      <c r="R904" s="967"/>
      <c r="S904" s="973" t="s">
        <v>5700</v>
      </c>
      <c r="T904" s="967"/>
      <c r="U904" s="970"/>
      <c r="V904" s="967"/>
      <c r="W904" s="970"/>
      <c r="X904" s="1261"/>
      <c r="Y904" s="967"/>
      <c r="Z904" s="1032"/>
    </row>
    <row r="905" spans="1:26" ht="12.6" hidden="1" customHeight="1" outlineLevel="2">
      <c r="A905" s="1302">
        <v>44447</v>
      </c>
      <c r="B905" s="1163" t="s">
        <v>5698</v>
      </c>
      <c r="C905" s="955" t="s">
        <v>9054</v>
      </c>
      <c r="D905" s="966"/>
      <c r="E905" s="968"/>
      <c r="F905" s="972"/>
      <c r="G905" s="970"/>
      <c r="H905" s="967"/>
      <c r="I905" s="970"/>
      <c r="J905" s="967"/>
      <c r="K905" s="970"/>
      <c r="L905" s="967"/>
      <c r="M905" s="970"/>
      <c r="N905" s="967"/>
      <c r="O905" s="973" t="s">
        <v>5700</v>
      </c>
      <c r="P905" s="967"/>
      <c r="Q905" s="970"/>
      <c r="R905" s="967"/>
      <c r="S905" s="970"/>
      <c r="T905" s="967"/>
      <c r="U905" s="970"/>
      <c r="V905" s="967"/>
      <c r="W905" s="970"/>
      <c r="X905" s="1261"/>
      <c r="Y905" s="967"/>
      <c r="Z905" s="1032"/>
    </row>
    <row r="906" spans="1:26" ht="12.6" hidden="1" customHeight="1" outlineLevel="1">
      <c r="A906" s="1303">
        <v>44448</v>
      </c>
      <c r="B906" s="1163" t="s">
        <v>5698</v>
      </c>
      <c r="C906" s="955" t="s">
        <v>9055</v>
      </c>
      <c r="D906" s="966"/>
      <c r="E906" s="977" t="s">
        <v>5700</v>
      </c>
      <c r="F906" s="972"/>
      <c r="G906" s="970"/>
      <c r="H906" s="967"/>
      <c r="I906" s="970"/>
      <c r="J906" s="967"/>
      <c r="K906" s="970"/>
      <c r="L906" s="967"/>
      <c r="M906" s="970"/>
      <c r="N906" s="967"/>
      <c r="O906" s="970"/>
      <c r="P906" s="967"/>
      <c r="Q906" s="970"/>
      <c r="R906" s="967"/>
      <c r="S906" s="970"/>
      <c r="T906" s="967"/>
      <c r="U906" s="970"/>
      <c r="V906" s="967"/>
      <c r="W906" s="970"/>
      <c r="X906" s="1261"/>
      <c r="Y906" s="967"/>
      <c r="Z906" s="1032"/>
    </row>
    <row r="907" spans="1:26" ht="12.6" hidden="1" customHeight="1" outlineLevel="2">
      <c r="A907" s="1304">
        <v>44448</v>
      </c>
      <c r="B907" s="1163" t="s">
        <v>5739</v>
      </c>
      <c r="C907" s="955" t="s">
        <v>9056</v>
      </c>
      <c r="D907" s="966"/>
      <c r="E907" s="977" t="s">
        <v>5700</v>
      </c>
      <c r="F907" s="972"/>
      <c r="G907" s="970"/>
      <c r="H907" s="967"/>
      <c r="I907" s="970"/>
      <c r="J907" s="967"/>
      <c r="K907" s="970"/>
      <c r="L907" s="967"/>
      <c r="M907" s="970"/>
      <c r="N907" s="967"/>
      <c r="O907" s="970"/>
      <c r="P907" s="967"/>
      <c r="Q907" s="970"/>
      <c r="R907" s="967"/>
      <c r="S907" s="970"/>
      <c r="T907" s="967"/>
      <c r="U907" s="970"/>
      <c r="V907" s="967"/>
      <c r="W907" s="970"/>
      <c r="X907" s="1261"/>
      <c r="Y907" s="967"/>
      <c r="Z907" s="1032"/>
    </row>
    <row r="908" spans="1:26" ht="12.6" hidden="1" customHeight="1" outlineLevel="2">
      <c r="A908" s="1304">
        <v>44448</v>
      </c>
      <c r="B908" s="1163" t="s">
        <v>5698</v>
      </c>
      <c r="C908" s="955" t="s">
        <v>9057</v>
      </c>
      <c r="D908" s="966"/>
      <c r="E908" s="977" t="s">
        <v>5700</v>
      </c>
      <c r="F908" s="972"/>
      <c r="G908" s="970"/>
      <c r="H908" s="967"/>
      <c r="I908" s="970"/>
      <c r="J908" s="967"/>
      <c r="K908" s="970"/>
      <c r="L908" s="967"/>
      <c r="M908" s="970"/>
      <c r="N908" s="967"/>
      <c r="O908" s="970"/>
      <c r="P908" s="967"/>
      <c r="Q908" s="970"/>
      <c r="R908" s="967"/>
      <c r="S908" s="970"/>
      <c r="T908" s="967"/>
      <c r="U908" s="970"/>
      <c r="V908" s="967"/>
      <c r="W908" s="970"/>
      <c r="X908" s="1261"/>
      <c r="Y908" s="967"/>
      <c r="Z908" s="1032"/>
    </row>
    <row r="909" spans="1:26" ht="12.6" hidden="1" customHeight="1" outlineLevel="2">
      <c r="A909" s="1304">
        <v>44448</v>
      </c>
      <c r="B909" s="1163" t="s">
        <v>5698</v>
      </c>
      <c r="C909" s="955" t="s">
        <v>9058</v>
      </c>
      <c r="D909" s="966"/>
      <c r="E909" s="968"/>
      <c r="F909" s="972"/>
      <c r="G909" s="970"/>
      <c r="H909" s="967"/>
      <c r="I909" s="970"/>
      <c r="J909" s="967"/>
      <c r="K909" s="970"/>
      <c r="L909" s="967"/>
      <c r="M909" s="970"/>
      <c r="N909" s="967"/>
      <c r="O909" s="970"/>
      <c r="P909" s="967"/>
      <c r="Q909" s="970"/>
      <c r="R909" s="967"/>
      <c r="S909" s="970"/>
      <c r="T909" s="974" t="s">
        <v>5700</v>
      </c>
      <c r="U909" s="970"/>
      <c r="V909" s="967"/>
      <c r="W909" s="970"/>
      <c r="X909" s="1261"/>
      <c r="Y909" s="967"/>
      <c r="Z909" s="1032"/>
    </row>
    <row r="910" spans="1:26" ht="25.2" hidden="1" customHeight="1" outlineLevel="2">
      <c r="A910" s="1304">
        <v>44448</v>
      </c>
      <c r="B910" s="1163" t="s">
        <v>5698</v>
      </c>
      <c r="C910" s="955" t="s">
        <v>9059</v>
      </c>
      <c r="D910" s="966"/>
      <c r="E910" s="977" t="s">
        <v>5700</v>
      </c>
      <c r="F910" s="972"/>
      <c r="G910" s="970"/>
      <c r="H910" s="967"/>
      <c r="I910" s="970"/>
      <c r="J910" s="967"/>
      <c r="K910" s="970"/>
      <c r="L910" s="967"/>
      <c r="M910" s="970"/>
      <c r="N910" s="967"/>
      <c r="O910" s="970"/>
      <c r="P910" s="967"/>
      <c r="Q910" s="970"/>
      <c r="R910" s="967"/>
      <c r="S910" s="970"/>
      <c r="T910" s="967"/>
      <c r="U910" s="970"/>
      <c r="V910" s="967"/>
      <c r="W910" s="970"/>
      <c r="X910" s="1261"/>
      <c r="Y910" s="967"/>
      <c r="Z910" s="1032"/>
    </row>
    <row r="911" spans="1:26" ht="12.6" hidden="1" customHeight="1" outlineLevel="2">
      <c r="A911" s="1304">
        <v>44448</v>
      </c>
      <c r="B911" s="1163" t="s">
        <v>5698</v>
      </c>
      <c r="C911" s="955" t="s">
        <v>9060</v>
      </c>
      <c r="D911" s="966"/>
      <c r="E911" s="968"/>
      <c r="F911" s="969" t="s">
        <v>5700</v>
      </c>
      <c r="G911" s="970"/>
      <c r="H911" s="967"/>
      <c r="I911" s="970"/>
      <c r="J911" s="967"/>
      <c r="K911" s="970"/>
      <c r="L911" s="967"/>
      <c r="M911" s="970"/>
      <c r="N911" s="967"/>
      <c r="O911" s="970"/>
      <c r="P911" s="967"/>
      <c r="Q911" s="970"/>
      <c r="R911" s="967"/>
      <c r="S911" s="970"/>
      <c r="T911" s="967"/>
      <c r="U911" s="970"/>
      <c r="V911" s="967"/>
      <c r="W911" s="970"/>
      <c r="X911" s="1261"/>
      <c r="Y911" s="967"/>
      <c r="Z911" s="1133" t="s">
        <v>9061</v>
      </c>
    </row>
    <row r="912" spans="1:26" ht="25.2" hidden="1" customHeight="1" outlineLevel="2">
      <c r="A912" s="1304">
        <v>44448</v>
      </c>
      <c r="B912" s="1163" t="s">
        <v>5698</v>
      </c>
      <c r="C912" s="955" t="s">
        <v>9062</v>
      </c>
      <c r="D912" s="966"/>
      <c r="E912" s="977" t="s">
        <v>5700</v>
      </c>
      <c r="F912" s="972"/>
      <c r="G912" s="970"/>
      <c r="H912" s="967"/>
      <c r="I912" s="970"/>
      <c r="J912" s="967"/>
      <c r="K912" s="970"/>
      <c r="L912" s="967"/>
      <c r="M912" s="970"/>
      <c r="N912" s="967"/>
      <c r="O912" s="970"/>
      <c r="P912" s="967"/>
      <c r="Q912" s="970"/>
      <c r="R912" s="967"/>
      <c r="S912" s="970"/>
      <c r="T912" s="967"/>
      <c r="U912" s="970"/>
      <c r="V912" s="967"/>
      <c r="W912" s="970"/>
      <c r="X912" s="1261"/>
      <c r="Y912" s="967"/>
      <c r="Z912" s="1032"/>
    </row>
    <row r="913" spans="1:24" ht="25.2" hidden="1" customHeight="1" outlineLevel="2">
      <c r="A913" s="1304">
        <v>44448</v>
      </c>
      <c r="B913" s="1163" t="s">
        <v>5698</v>
      </c>
      <c r="C913" s="955" t="s">
        <v>9063</v>
      </c>
      <c r="D913" s="966"/>
      <c r="E913" s="968"/>
      <c r="F913" s="972"/>
      <c r="G913" s="970"/>
      <c r="H913" s="967"/>
      <c r="I913" s="970"/>
      <c r="J913" s="967"/>
      <c r="K913" s="970"/>
      <c r="L913" s="967"/>
      <c r="M913" s="970"/>
      <c r="N913" s="967"/>
      <c r="O913" s="970"/>
      <c r="P913" s="967"/>
      <c r="Q913" s="970"/>
      <c r="R913" s="967"/>
      <c r="S913" s="970"/>
      <c r="T913" s="967"/>
      <c r="U913" s="970"/>
      <c r="V913" s="967"/>
      <c r="W913" s="973" t="s">
        <v>5700</v>
      </c>
      <c r="X913" s="1262"/>
    </row>
    <row r="914" spans="1:24" ht="12.6" hidden="1" customHeight="1" outlineLevel="2">
      <c r="A914" s="1304">
        <v>44448</v>
      </c>
      <c r="B914" s="1163" t="s">
        <v>5698</v>
      </c>
      <c r="C914" s="955" t="s">
        <v>9064</v>
      </c>
      <c r="D914" s="966"/>
      <c r="E914" s="977" t="s">
        <v>5700</v>
      </c>
      <c r="F914" s="972"/>
      <c r="G914" s="970"/>
      <c r="H914" s="967"/>
      <c r="I914" s="970"/>
      <c r="J914" s="967"/>
      <c r="K914" s="970"/>
      <c r="L914" s="967"/>
      <c r="M914" s="970"/>
      <c r="N914" s="967"/>
      <c r="O914" s="970"/>
      <c r="P914" s="967"/>
      <c r="Q914" s="970"/>
      <c r="R914" s="967"/>
      <c r="S914" s="970"/>
      <c r="T914" s="967"/>
      <c r="U914" s="970"/>
      <c r="V914" s="967"/>
      <c r="W914" s="970"/>
      <c r="X914" s="1261"/>
    </row>
    <row r="915" spans="1:24" ht="25.2" hidden="1" customHeight="1" outlineLevel="2">
      <c r="A915" s="1304">
        <v>44448</v>
      </c>
      <c r="B915" s="1163" t="s">
        <v>5698</v>
      </c>
      <c r="C915" s="955" t="s">
        <v>9065</v>
      </c>
      <c r="D915" s="975" t="s">
        <v>5700</v>
      </c>
      <c r="E915" s="968"/>
      <c r="F915" s="972"/>
      <c r="G915" s="970"/>
      <c r="H915" s="967"/>
      <c r="I915" s="970"/>
      <c r="J915" s="967"/>
      <c r="K915" s="970"/>
      <c r="L915" s="967"/>
      <c r="M915" s="970"/>
      <c r="N915" s="967"/>
      <c r="O915" s="970"/>
      <c r="P915" s="967"/>
      <c r="Q915" s="970"/>
      <c r="R915" s="967"/>
      <c r="S915" s="970"/>
      <c r="T915" s="974" t="s">
        <v>5700</v>
      </c>
      <c r="U915" s="970"/>
      <c r="V915" s="967"/>
      <c r="W915" s="970"/>
      <c r="X915" s="1261"/>
    </row>
    <row r="916" spans="1:24" ht="12.6" hidden="1" customHeight="1" outlineLevel="2">
      <c r="A916" s="1304">
        <v>44448</v>
      </c>
      <c r="B916" s="1163" t="s">
        <v>5698</v>
      </c>
      <c r="C916" s="955" t="s">
        <v>9066</v>
      </c>
      <c r="D916" s="966"/>
      <c r="E916" s="968"/>
      <c r="F916" s="969" t="s">
        <v>5700</v>
      </c>
      <c r="G916" s="970"/>
      <c r="H916" s="967"/>
      <c r="I916" s="970"/>
      <c r="J916" s="967"/>
      <c r="K916" s="970"/>
      <c r="L916" s="967"/>
      <c r="M916" s="970"/>
      <c r="N916" s="967"/>
      <c r="O916" s="970"/>
      <c r="P916" s="967"/>
      <c r="Q916" s="970"/>
      <c r="R916" s="967"/>
      <c r="S916" s="970"/>
      <c r="T916" s="967"/>
      <c r="U916" s="970"/>
      <c r="V916" s="967"/>
      <c r="W916" s="970"/>
      <c r="X916" s="1261"/>
    </row>
    <row r="917" spans="1:24" ht="25.2" hidden="1" customHeight="1" outlineLevel="2">
      <c r="A917" s="1304">
        <v>44448</v>
      </c>
      <c r="B917" s="1163" t="s">
        <v>6101</v>
      </c>
      <c r="C917" s="955" t="s">
        <v>9067</v>
      </c>
      <c r="D917" s="966"/>
      <c r="E917" s="968"/>
      <c r="F917" s="972"/>
      <c r="G917" s="970"/>
      <c r="H917" s="967"/>
      <c r="I917" s="970"/>
      <c r="J917" s="967"/>
      <c r="K917" s="970"/>
      <c r="L917" s="967"/>
      <c r="M917" s="970"/>
      <c r="N917" s="967"/>
      <c r="O917" s="970"/>
      <c r="P917" s="967"/>
      <c r="Q917" s="970"/>
      <c r="R917" s="967"/>
      <c r="S917" s="970"/>
      <c r="T917" s="967"/>
      <c r="U917" s="973" t="s">
        <v>5700</v>
      </c>
      <c r="V917" s="967"/>
      <c r="W917" s="970"/>
      <c r="X917" s="1261"/>
    </row>
    <row r="918" spans="1:24" ht="25.2" hidden="1" customHeight="1" outlineLevel="2">
      <c r="A918" s="1304">
        <v>44448</v>
      </c>
      <c r="B918" s="1163" t="s">
        <v>5698</v>
      </c>
      <c r="C918" s="955" t="s">
        <v>9068</v>
      </c>
      <c r="D918" s="975" t="s">
        <v>5700</v>
      </c>
      <c r="E918" s="968"/>
      <c r="F918" s="972"/>
      <c r="G918" s="970"/>
      <c r="H918" s="967"/>
      <c r="I918" s="970"/>
      <c r="J918" s="967"/>
      <c r="K918" s="970"/>
      <c r="L918" s="967"/>
      <c r="M918" s="970"/>
      <c r="N918" s="967"/>
      <c r="O918" s="970"/>
      <c r="P918" s="967"/>
      <c r="Q918" s="970"/>
      <c r="R918" s="967"/>
      <c r="S918" s="970"/>
      <c r="T918" s="967"/>
      <c r="U918" s="970"/>
      <c r="V918" s="967"/>
      <c r="W918" s="970"/>
      <c r="X918" s="1261"/>
    </row>
    <row r="919" spans="1:24" ht="12.6" hidden="1" customHeight="1" outlineLevel="2">
      <c r="A919" s="1304">
        <v>44448</v>
      </c>
      <c r="B919" s="1163" t="s">
        <v>5698</v>
      </c>
      <c r="C919" s="955" t="s">
        <v>9069</v>
      </c>
      <c r="D919" s="966"/>
      <c r="E919" s="977" t="s">
        <v>5700</v>
      </c>
      <c r="F919" s="972"/>
      <c r="G919" s="970"/>
      <c r="H919" s="967"/>
      <c r="I919" s="970"/>
      <c r="J919" s="967"/>
      <c r="K919" s="970"/>
      <c r="L919" s="967"/>
      <c r="M919" s="970"/>
      <c r="N919" s="967"/>
      <c r="O919" s="970"/>
      <c r="P919" s="967"/>
      <c r="Q919" s="970"/>
      <c r="R919" s="967"/>
      <c r="S919" s="970"/>
      <c r="T919" s="967"/>
      <c r="U919" s="970"/>
      <c r="V919" s="967"/>
      <c r="W919" s="970"/>
      <c r="X919" s="1261"/>
    </row>
    <row r="920" spans="1:24" ht="12.6" hidden="1" customHeight="1" outlineLevel="2">
      <c r="A920" s="1304">
        <v>44448</v>
      </c>
      <c r="B920" s="1163" t="s">
        <v>5698</v>
      </c>
      <c r="C920" s="955" t="s">
        <v>9070</v>
      </c>
      <c r="D920" s="966"/>
      <c r="E920" s="968"/>
      <c r="F920" s="972"/>
      <c r="G920" s="970"/>
      <c r="H920" s="967"/>
      <c r="I920" s="970"/>
      <c r="J920" s="967"/>
      <c r="K920" s="970"/>
      <c r="L920" s="967"/>
      <c r="M920" s="970"/>
      <c r="N920" s="967"/>
      <c r="O920" s="970"/>
      <c r="P920" s="967"/>
      <c r="Q920" s="970"/>
      <c r="R920" s="967"/>
      <c r="S920" s="970"/>
      <c r="T920" s="974" t="s">
        <v>5700</v>
      </c>
      <c r="U920" s="970"/>
      <c r="V920" s="967"/>
      <c r="W920" s="970"/>
      <c r="X920" s="1261"/>
    </row>
    <row r="921" spans="1:24" ht="12.6" hidden="1" customHeight="1" outlineLevel="2">
      <c r="A921" s="1304">
        <v>44448</v>
      </c>
      <c r="B921" s="1163" t="s">
        <v>5698</v>
      </c>
      <c r="C921" s="955" t="s">
        <v>9071</v>
      </c>
      <c r="D921" s="966"/>
      <c r="E921" s="968"/>
      <c r="F921" s="969" t="s">
        <v>5700</v>
      </c>
      <c r="G921" s="970"/>
      <c r="H921" s="967"/>
      <c r="I921" s="970"/>
      <c r="J921" s="967"/>
      <c r="K921" s="970"/>
      <c r="L921" s="967"/>
      <c r="M921" s="970"/>
      <c r="N921" s="967"/>
      <c r="O921" s="970"/>
      <c r="P921" s="967"/>
      <c r="Q921" s="970"/>
      <c r="R921" s="967"/>
      <c r="S921" s="970"/>
      <c r="T921" s="967"/>
      <c r="U921" s="970"/>
      <c r="V921" s="967"/>
      <c r="W921" s="970"/>
      <c r="X921" s="1261"/>
    </row>
    <row r="922" spans="1:24" ht="25.2" hidden="1" customHeight="1" outlineLevel="2">
      <c r="A922" s="1304">
        <v>44448</v>
      </c>
      <c r="B922" s="1163" t="s">
        <v>5698</v>
      </c>
      <c r="C922" s="955" t="s">
        <v>9072</v>
      </c>
      <c r="D922" s="975" t="s">
        <v>5700</v>
      </c>
      <c r="E922" s="977" t="s">
        <v>5700</v>
      </c>
      <c r="F922" s="972"/>
      <c r="G922" s="970"/>
      <c r="H922" s="967"/>
      <c r="I922" s="970"/>
      <c r="J922" s="967"/>
      <c r="K922" s="970"/>
      <c r="L922" s="967"/>
      <c r="M922" s="970"/>
      <c r="N922" s="967"/>
      <c r="O922" s="970"/>
      <c r="P922" s="967"/>
      <c r="Q922" s="970"/>
      <c r="R922" s="967"/>
      <c r="S922" s="970"/>
      <c r="T922" s="967"/>
      <c r="U922" s="970"/>
      <c r="V922" s="967"/>
      <c r="W922" s="970"/>
      <c r="X922" s="1261"/>
    </row>
    <row r="923" spans="1:24" ht="12.6" hidden="1" customHeight="1" outlineLevel="2">
      <c r="A923" s="1304">
        <v>44448</v>
      </c>
      <c r="B923" s="1163" t="s">
        <v>5698</v>
      </c>
      <c r="C923" s="955" t="s">
        <v>9073</v>
      </c>
      <c r="D923" s="966"/>
      <c r="E923" s="977" t="s">
        <v>5700</v>
      </c>
      <c r="F923" s="972"/>
      <c r="G923" s="970"/>
      <c r="H923" s="967"/>
      <c r="I923" s="970"/>
      <c r="J923" s="967"/>
      <c r="K923" s="970"/>
      <c r="L923" s="967"/>
      <c r="M923" s="973" t="s">
        <v>5700</v>
      </c>
      <c r="N923" s="967"/>
      <c r="O923" s="970"/>
      <c r="P923" s="967"/>
      <c r="Q923" s="970"/>
      <c r="R923" s="967"/>
      <c r="S923" s="970"/>
      <c r="T923" s="967"/>
      <c r="U923" s="970"/>
      <c r="V923" s="967"/>
      <c r="W923" s="970"/>
      <c r="X923" s="1261"/>
    </row>
    <row r="924" spans="1:24" ht="12.6" hidden="1" customHeight="1" outlineLevel="2">
      <c r="A924" s="1304">
        <v>44448</v>
      </c>
      <c r="B924" s="1163" t="s">
        <v>5698</v>
      </c>
      <c r="C924" s="955" t="s">
        <v>9074</v>
      </c>
      <c r="D924" s="975" t="s">
        <v>5700</v>
      </c>
      <c r="E924" s="968"/>
      <c r="F924" s="972"/>
      <c r="G924" s="970"/>
      <c r="H924" s="967"/>
      <c r="I924" s="970"/>
      <c r="J924" s="967"/>
      <c r="K924" s="970"/>
      <c r="L924" s="967"/>
      <c r="M924" s="970"/>
      <c r="N924" s="967"/>
      <c r="O924" s="970"/>
      <c r="P924" s="967"/>
      <c r="Q924" s="973" t="s">
        <v>5700</v>
      </c>
      <c r="R924" s="967"/>
      <c r="S924" s="970"/>
      <c r="T924" s="974" t="s">
        <v>5700</v>
      </c>
      <c r="U924" s="970"/>
      <c r="V924" s="967"/>
      <c r="W924" s="970"/>
      <c r="X924" s="1261"/>
    </row>
    <row r="925" spans="1:24" ht="37.799999999999997" hidden="1" customHeight="1" outlineLevel="2">
      <c r="A925" s="1304">
        <v>44448</v>
      </c>
      <c r="B925" s="1163" t="s">
        <v>5698</v>
      </c>
      <c r="C925" s="955" t="s">
        <v>9075</v>
      </c>
      <c r="D925" s="966"/>
      <c r="E925" s="977" t="s">
        <v>5700</v>
      </c>
      <c r="F925" s="972"/>
      <c r="G925" s="970"/>
      <c r="H925" s="967"/>
      <c r="I925" s="970"/>
      <c r="J925" s="967"/>
      <c r="K925" s="973" t="s">
        <v>5700</v>
      </c>
      <c r="L925" s="967"/>
      <c r="M925" s="970"/>
      <c r="N925" s="967"/>
      <c r="O925" s="970"/>
      <c r="P925" s="967"/>
      <c r="Q925" s="970"/>
      <c r="R925" s="967"/>
      <c r="S925" s="970"/>
      <c r="T925" s="967"/>
      <c r="U925" s="970"/>
      <c r="V925" s="967"/>
      <c r="W925" s="970"/>
      <c r="X925" s="1261"/>
    </row>
    <row r="926" spans="1:24" ht="12.6" hidden="1" customHeight="1" outlineLevel="2">
      <c r="A926" s="1304">
        <v>44448</v>
      </c>
      <c r="B926" s="1163" t="s">
        <v>5698</v>
      </c>
      <c r="C926" s="955" t="s">
        <v>9076</v>
      </c>
      <c r="D926" s="966"/>
      <c r="E926" s="968"/>
      <c r="F926" s="969" t="s">
        <v>5700</v>
      </c>
      <c r="G926" s="970"/>
      <c r="H926" s="967"/>
      <c r="I926" s="970"/>
      <c r="J926" s="974" t="s">
        <v>5700</v>
      </c>
      <c r="K926" s="970"/>
      <c r="L926" s="967"/>
      <c r="M926" s="970"/>
      <c r="N926" s="967"/>
      <c r="O926" s="970"/>
      <c r="P926" s="967"/>
      <c r="Q926" s="970"/>
      <c r="R926" s="967"/>
      <c r="S926" s="970"/>
      <c r="T926" s="967"/>
      <c r="U926" s="970"/>
      <c r="V926" s="967"/>
      <c r="W926" s="970"/>
      <c r="X926" s="1261"/>
    </row>
    <row r="927" spans="1:24" ht="12.6" hidden="1" customHeight="1" outlineLevel="2">
      <c r="A927" s="1304">
        <v>44448</v>
      </c>
      <c r="B927" s="1163" t="s">
        <v>5698</v>
      </c>
      <c r="C927" s="955" t="s">
        <v>9077</v>
      </c>
      <c r="D927" s="966"/>
      <c r="E927" s="968"/>
      <c r="F927" s="969" t="s">
        <v>5700</v>
      </c>
      <c r="G927" s="970"/>
      <c r="H927" s="967"/>
      <c r="I927" s="970"/>
      <c r="J927" s="967"/>
      <c r="K927" s="970"/>
      <c r="L927" s="967"/>
      <c r="M927" s="970"/>
      <c r="N927" s="967"/>
      <c r="O927" s="970"/>
      <c r="P927" s="967"/>
      <c r="Q927" s="970"/>
      <c r="R927" s="967"/>
      <c r="S927" s="970"/>
      <c r="T927" s="967"/>
      <c r="U927" s="970"/>
      <c r="V927" s="967"/>
      <c r="W927" s="970"/>
      <c r="X927" s="1261"/>
    </row>
    <row r="928" spans="1:24" ht="25.2" hidden="1" customHeight="1" outlineLevel="1">
      <c r="A928" s="1305">
        <v>44449</v>
      </c>
      <c r="B928" s="1163" t="s">
        <v>5698</v>
      </c>
      <c r="C928" s="955" t="s">
        <v>9078</v>
      </c>
      <c r="D928" s="966"/>
      <c r="E928" s="977" t="s">
        <v>5700</v>
      </c>
      <c r="F928" s="972"/>
      <c r="G928" s="970"/>
      <c r="H928" s="967"/>
      <c r="I928" s="970"/>
      <c r="J928" s="967"/>
      <c r="K928" s="970"/>
      <c r="L928" s="967"/>
      <c r="M928" s="973" t="s">
        <v>5700</v>
      </c>
      <c r="N928" s="967"/>
      <c r="O928" s="970"/>
      <c r="P928" s="967"/>
      <c r="Q928" s="970"/>
      <c r="R928" s="967"/>
      <c r="S928" s="970"/>
      <c r="T928" s="967"/>
      <c r="U928" s="970"/>
      <c r="V928" s="967"/>
      <c r="W928" s="970"/>
      <c r="X928" s="1261"/>
    </row>
    <row r="929" spans="1:24" ht="12.6" hidden="1" customHeight="1" outlineLevel="2">
      <c r="A929" s="1305">
        <v>44449</v>
      </c>
      <c r="B929" s="1163" t="s">
        <v>5745</v>
      </c>
      <c r="C929" s="955" t="s">
        <v>9079</v>
      </c>
      <c r="D929" s="966"/>
      <c r="E929" s="968"/>
      <c r="F929" s="972"/>
      <c r="G929" s="970"/>
      <c r="H929" s="967"/>
      <c r="I929" s="970"/>
      <c r="J929" s="967"/>
      <c r="K929" s="970"/>
      <c r="L929" s="967"/>
      <c r="M929" s="970"/>
      <c r="N929" s="967"/>
      <c r="O929" s="970"/>
      <c r="P929" s="967"/>
      <c r="Q929" s="970"/>
      <c r="R929" s="967"/>
      <c r="S929" s="970"/>
      <c r="T929" s="974" t="s">
        <v>5700</v>
      </c>
      <c r="U929" s="970"/>
      <c r="V929" s="967"/>
      <c r="W929" s="970"/>
      <c r="X929" s="1261"/>
    </row>
    <row r="930" spans="1:24" ht="12.6" hidden="1" customHeight="1" outlineLevel="2">
      <c r="A930" s="1305">
        <v>44449</v>
      </c>
      <c r="B930" s="1163" t="s">
        <v>5698</v>
      </c>
      <c r="C930" s="955" t="s">
        <v>9080</v>
      </c>
      <c r="D930" s="966"/>
      <c r="E930" s="968"/>
      <c r="F930" s="972"/>
      <c r="G930" s="970"/>
      <c r="H930" s="967"/>
      <c r="I930" s="970"/>
      <c r="J930" s="967"/>
      <c r="K930" s="970"/>
      <c r="L930" s="967"/>
      <c r="M930" s="970"/>
      <c r="N930" s="967"/>
      <c r="O930" s="973" t="s">
        <v>5700</v>
      </c>
      <c r="P930" s="967"/>
      <c r="Q930" s="970"/>
      <c r="R930" s="967"/>
      <c r="S930" s="970"/>
      <c r="T930" s="974" t="s">
        <v>5700</v>
      </c>
      <c r="U930" s="970"/>
      <c r="V930" s="967"/>
      <c r="W930" s="970"/>
      <c r="X930" s="1261"/>
    </row>
    <row r="931" spans="1:24" ht="25.2" hidden="1" customHeight="1" outlineLevel="2">
      <c r="A931" s="1305">
        <v>44449</v>
      </c>
      <c r="B931" s="1163" t="s">
        <v>3826</v>
      </c>
      <c r="C931" s="955" t="s">
        <v>9081</v>
      </c>
      <c r="D931" s="966"/>
      <c r="E931" s="968"/>
      <c r="F931" s="969" t="s">
        <v>5700</v>
      </c>
      <c r="G931" s="970"/>
      <c r="H931" s="967"/>
      <c r="I931" s="970"/>
      <c r="J931" s="967"/>
      <c r="K931" s="970"/>
      <c r="L931" s="967"/>
      <c r="M931" s="970"/>
      <c r="N931" s="967"/>
      <c r="O931" s="970"/>
      <c r="P931" s="967"/>
      <c r="Q931" s="970"/>
      <c r="R931" s="967"/>
      <c r="S931" s="970"/>
      <c r="T931" s="967"/>
      <c r="U931" s="970"/>
      <c r="V931" s="967"/>
      <c r="W931" s="970"/>
      <c r="X931" s="1261"/>
    </row>
    <row r="932" spans="1:24" ht="12.6" hidden="1" customHeight="1" outlineLevel="2">
      <c r="A932" s="1305">
        <v>44449</v>
      </c>
      <c r="B932" s="1163" t="s">
        <v>5698</v>
      </c>
      <c r="C932" s="955" t="s">
        <v>9082</v>
      </c>
      <c r="D932" s="966"/>
      <c r="E932" s="977" t="s">
        <v>5700</v>
      </c>
      <c r="F932" s="972"/>
      <c r="G932" s="970"/>
      <c r="H932" s="967"/>
      <c r="I932" s="970"/>
      <c r="J932" s="967"/>
      <c r="K932" s="970"/>
      <c r="L932" s="967"/>
      <c r="M932" s="970"/>
      <c r="N932" s="967"/>
      <c r="O932" s="970"/>
      <c r="P932" s="967"/>
      <c r="Q932" s="970"/>
      <c r="R932" s="967"/>
      <c r="S932" s="970"/>
      <c r="T932" s="967"/>
      <c r="U932" s="970"/>
      <c r="V932" s="967"/>
      <c r="W932" s="970"/>
      <c r="X932" s="1261"/>
    </row>
    <row r="933" spans="1:24" ht="12.6" hidden="1" customHeight="1" outlineLevel="2">
      <c r="A933" s="1305">
        <v>44449</v>
      </c>
      <c r="B933" s="1163" t="s">
        <v>5698</v>
      </c>
      <c r="C933" s="955" t="s">
        <v>9083</v>
      </c>
      <c r="D933" s="966"/>
      <c r="E933" s="977" t="s">
        <v>5700</v>
      </c>
      <c r="F933" s="972"/>
      <c r="G933" s="970"/>
      <c r="H933" s="967"/>
      <c r="I933" s="970"/>
      <c r="J933" s="967"/>
      <c r="K933" s="970"/>
      <c r="L933" s="967"/>
      <c r="M933" s="970"/>
      <c r="N933" s="967"/>
      <c r="O933" s="970"/>
      <c r="P933" s="967"/>
      <c r="Q933" s="970"/>
      <c r="R933" s="967"/>
      <c r="S933" s="970"/>
      <c r="T933" s="967"/>
      <c r="U933" s="970"/>
      <c r="V933" s="967"/>
      <c r="W933" s="970"/>
      <c r="X933" s="1261"/>
    </row>
    <row r="934" spans="1:24" ht="25.2" hidden="1" customHeight="1" outlineLevel="2">
      <c r="A934" s="1305">
        <v>44449</v>
      </c>
      <c r="B934" s="1163" t="s">
        <v>3470</v>
      </c>
      <c r="C934" s="955" t="s">
        <v>9084</v>
      </c>
      <c r="D934" s="966"/>
      <c r="E934" s="968"/>
      <c r="F934" s="972"/>
      <c r="G934" s="970"/>
      <c r="H934" s="967"/>
      <c r="I934" s="970"/>
      <c r="J934" s="967"/>
      <c r="K934" s="970"/>
      <c r="L934" s="967"/>
      <c r="M934" s="970"/>
      <c r="N934" s="967"/>
      <c r="O934" s="970"/>
      <c r="P934" s="967"/>
      <c r="Q934" s="970"/>
      <c r="R934" s="967"/>
      <c r="S934" s="970"/>
      <c r="T934" s="967"/>
      <c r="U934" s="970"/>
      <c r="V934" s="967"/>
      <c r="W934" s="970"/>
      <c r="X934" s="1261"/>
    </row>
    <row r="935" spans="1:24" ht="25.2" hidden="1" customHeight="1" outlineLevel="2">
      <c r="A935" s="1305">
        <v>44449</v>
      </c>
      <c r="B935" s="1163" t="s">
        <v>5698</v>
      </c>
      <c r="C935" s="955" t="s">
        <v>9085</v>
      </c>
      <c r="D935" s="966"/>
      <c r="E935" s="968"/>
      <c r="F935" s="969" t="s">
        <v>5700</v>
      </c>
      <c r="G935" s="970"/>
      <c r="H935" s="967"/>
      <c r="I935" s="970"/>
      <c r="J935" s="967"/>
      <c r="K935" s="970"/>
      <c r="L935" s="967"/>
      <c r="M935" s="970"/>
      <c r="N935" s="967"/>
      <c r="O935" s="970"/>
      <c r="P935" s="967"/>
      <c r="Q935" s="970"/>
      <c r="R935" s="967"/>
      <c r="S935" s="970"/>
      <c r="T935" s="967"/>
      <c r="U935" s="970"/>
      <c r="V935" s="967"/>
      <c r="W935" s="970"/>
      <c r="X935" s="1261"/>
    </row>
    <row r="936" spans="1:24" ht="12.6" hidden="1" customHeight="1" outlineLevel="2">
      <c r="A936" s="1305">
        <v>44449</v>
      </c>
      <c r="B936" s="1163" t="s">
        <v>5698</v>
      </c>
      <c r="C936" s="955" t="s">
        <v>9086</v>
      </c>
      <c r="D936" s="966"/>
      <c r="E936" s="968"/>
      <c r="F936" s="969" t="s">
        <v>5700</v>
      </c>
      <c r="G936" s="970"/>
      <c r="H936" s="967"/>
      <c r="I936" s="970"/>
      <c r="J936" s="974" t="s">
        <v>5700</v>
      </c>
      <c r="K936" s="970"/>
      <c r="L936" s="967"/>
      <c r="M936" s="970"/>
      <c r="N936" s="967"/>
      <c r="O936" s="970"/>
      <c r="P936" s="967"/>
      <c r="Q936" s="970"/>
      <c r="R936" s="967"/>
      <c r="S936" s="970"/>
      <c r="T936" s="967"/>
      <c r="U936" s="970"/>
      <c r="V936" s="967"/>
      <c r="W936" s="970"/>
      <c r="X936" s="1261"/>
    </row>
    <row r="937" spans="1:24" ht="12.6" hidden="1" customHeight="1" outlineLevel="2">
      <c r="A937" s="1305">
        <v>44449</v>
      </c>
      <c r="B937" s="1163" t="s">
        <v>5706</v>
      </c>
      <c r="C937" s="955" t="s">
        <v>9087</v>
      </c>
      <c r="D937" s="966"/>
      <c r="E937" s="968"/>
      <c r="F937" s="969" t="s">
        <v>5700</v>
      </c>
      <c r="G937" s="970"/>
      <c r="H937" s="967"/>
      <c r="I937" s="970"/>
      <c r="J937" s="967"/>
      <c r="K937" s="970"/>
      <c r="L937" s="967"/>
      <c r="M937" s="970"/>
      <c r="N937" s="967"/>
      <c r="O937" s="970"/>
      <c r="P937" s="967"/>
      <c r="Q937" s="970"/>
      <c r="R937" s="967"/>
      <c r="S937" s="970"/>
      <c r="T937" s="967"/>
      <c r="U937" s="970"/>
      <c r="V937" s="967"/>
      <c r="W937" s="970"/>
      <c r="X937" s="1261"/>
    </row>
    <row r="938" spans="1:24" ht="12.6" hidden="1" customHeight="1" outlineLevel="2">
      <c r="A938" s="1305">
        <v>44449</v>
      </c>
      <c r="B938" s="1163" t="s">
        <v>5698</v>
      </c>
      <c r="C938" s="955" t="s">
        <v>9088</v>
      </c>
      <c r="D938" s="966"/>
      <c r="E938" s="977" t="s">
        <v>5700</v>
      </c>
      <c r="F938" s="972"/>
      <c r="G938" s="970"/>
      <c r="H938" s="967"/>
      <c r="I938" s="970"/>
      <c r="J938" s="967"/>
      <c r="K938" s="970"/>
      <c r="L938" s="967"/>
      <c r="M938" s="970"/>
      <c r="N938" s="967"/>
      <c r="O938" s="970"/>
      <c r="P938" s="967"/>
      <c r="Q938" s="970"/>
      <c r="R938" s="967"/>
      <c r="S938" s="970"/>
      <c r="T938" s="967"/>
      <c r="U938" s="970"/>
      <c r="V938" s="967"/>
      <c r="W938" s="970"/>
      <c r="X938" s="1261"/>
    </row>
    <row r="939" spans="1:24" ht="25.2" hidden="1" customHeight="1" outlineLevel="2">
      <c r="A939" s="1305">
        <v>44449</v>
      </c>
      <c r="B939" s="1163" t="s">
        <v>5698</v>
      </c>
      <c r="C939" s="955" t="s">
        <v>9089</v>
      </c>
      <c r="D939" s="966"/>
      <c r="E939" s="968"/>
      <c r="F939" s="972"/>
      <c r="G939" s="970"/>
      <c r="H939" s="974" t="s">
        <v>5700</v>
      </c>
      <c r="I939" s="970"/>
      <c r="J939" s="967"/>
      <c r="K939" s="970"/>
      <c r="L939" s="967"/>
      <c r="M939" s="970"/>
      <c r="N939" s="967"/>
      <c r="O939" s="973" t="s">
        <v>5700</v>
      </c>
      <c r="P939" s="967"/>
      <c r="Q939" s="970"/>
      <c r="R939" s="967"/>
      <c r="S939" s="970"/>
      <c r="T939" s="974" t="s">
        <v>5700</v>
      </c>
      <c r="U939" s="970"/>
      <c r="V939" s="967"/>
      <c r="W939" s="970"/>
      <c r="X939" s="1261"/>
    </row>
    <row r="940" spans="1:24" ht="12.6" hidden="1" customHeight="1" outlineLevel="2">
      <c r="A940" s="1305">
        <v>44449</v>
      </c>
      <c r="B940" s="1163" t="s">
        <v>5698</v>
      </c>
      <c r="C940" s="955" t="s">
        <v>9090</v>
      </c>
      <c r="D940" s="966"/>
      <c r="E940" s="977" t="s">
        <v>5700</v>
      </c>
      <c r="F940" s="972"/>
      <c r="G940" s="970"/>
      <c r="H940" s="967"/>
      <c r="I940" s="970"/>
      <c r="J940" s="967"/>
      <c r="K940" s="970"/>
      <c r="L940" s="967"/>
      <c r="M940" s="970"/>
      <c r="N940" s="967"/>
      <c r="O940" s="970"/>
      <c r="P940" s="967"/>
      <c r="Q940" s="970"/>
      <c r="R940" s="967"/>
      <c r="S940" s="970"/>
      <c r="T940" s="967"/>
      <c r="U940" s="970"/>
      <c r="V940" s="967"/>
      <c r="W940" s="970"/>
      <c r="X940" s="1261"/>
    </row>
    <row r="941" spans="1:24" ht="12.6" hidden="1" customHeight="1" outlineLevel="2">
      <c r="A941" s="1305">
        <v>44449</v>
      </c>
      <c r="B941" s="1163" t="s">
        <v>5698</v>
      </c>
      <c r="C941" s="955" t="s">
        <v>9091</v>
      </c>
      <c r="D941" s="966"/>
      <c r="E941" s="968"/>
      <c r="F941" s="969" t="s">
        <v>5700</v>
      </c>
      <c r="G941" s="970"/>
      <c r="H941" s="967"/>
      <c r="I941" s="970"/>
      <c r="J941" s="967"/>
      <c r="K941" s="970"/>
      <c r="L941" s="967"/>
      <c r="M941" s="970"/>
      <c r="N941" s="967"/>
      <c r="O941" s="970"/>
      <c r="P941" s="967"/>
      <c r="Q941" s="970"/>
      <c r="R941" s="967"/>
      <c r="S941" s="970"/>
      <c r="T941" s="967"/>
      <c r="U941" s="970"/>
      <c r="V941" s="967"/>
      <c r="W941" s="970"/>
      <c r="X941" s="1261"/>
    </row>
    <row r="942" spans="1:24" ht="25.2" hidden="1" customHeight="1" outlineLevel="2">
      <c r="A942" s="1305">
        <v>44449</v>
      </c>
      <c r="B942" s="1163" t="s">
        <v>5698</v>
      </c>
      <c r="C942" s="955" t="s">
        <v>9092</v>
      </c>
      <c r="D942" s="966"/>
      <c r="E942" s="977" t="s">
        <v>5700</v>
      </c>
      <c r="F942" s="969" t="s">
        <v>5700</v>
      </c>
      <c r="G942" s="970"/>
      <c r="H942" s="967"/>
      <c r="I942" s="970"/>
      <c r="J942" s="967"/>
      <c r="K942" s="970"/>
      <c r="L942" s="967"/>
      <c r="M942" s="973" t="s">
        <v>5700</v>
      </c>
      <c r="N942" s="967"/>
      <c r="O942" s="970"/>
      <c r="P942" s="967"/>
      <c r="Q942" s="970"/>
      <c r="R942" s="967"/>
      <c r="S942" s="970"/>
      <c r="T942" s="967"/>
      <c r="U942" s="970"/>
      <c r="V942" s="967"/>
      <c r="W942" s="970"/>
      <c r="X942" s="1261"/>
    </row>
    <row r="943" spans="1:24" ht="12.6" hidden="1" customHeight="1" outlineLevel="2">
      <c r="A943" s="1305">
        <v>44449</v>
      </c>
      <c r="B943" s="1163" t="s">
        <v>5698</v>
      </c>
      <c r="C943" s="955" t="s">
        <v>9093</v>
      </c>
      <c r="D943" s="966"/>
      <c r="E943" s="968"/>
      <c r="F943" s="972"/>
      <c r="G943" s="970"/>
      <c r="H943" s="974" t="s">
        <v>5700</v>
      </c>
      <c r="I943" s="970"/>
      <c r="J943" s="967"/>
      <c r="K943" s="970"/>
      <c r="L943" s="967"/>
      <c r="M943" s="970"/>
      <c r="N943" s="967"/>
      <c r="O943" s="970"/>
      <c r="P943" s="967"/>
      <c r="Q943" s="970"/>
      <c r="R943" s="967"/>
      <c r="S943" s="970"/>
      <c r="T943" s="967"/>
      <c r="U943" s="970"/>
      <c r="V943" s="967"/>
      <c r="W943" s="970"/>
      <c r="X943" s="1261"/>
    </row>
    <row r="944" spans="1:24" ht="12.6" hidden="1" customHeight="1" outlineLevel="2">
      <c r="A944" s="1305">
        <v>44449</v>
      </c>
      <c r="B944" s="1163" t="s">
        <v>5698</v>
      </c>
      <c r="C944" s="955" t="s">
        <v>9094</v>
      </c>
      <c r="D944" s="966"/>
      <c r="E944" s="977" t="s">
        <v>5700</v>
      </c>
      <c r="F944" s="972"/>
      <c r="G944" s="970"/>
      <c r="H944" s="967"/>
      <c r="I944" s="970"/>
      <c r="J944" s="967"/>
      <c r="K944" s="970"/>
      <c r="L944" s="967"/>
      <c r="M944" s="970"/>
      <c r="N944" s="967"/>
      <c r="O944" s="970"/>
      <c r="P944" s="967"/>
      <c r="Q944" s="973" t="s">
        <v>5700</v>
      </c>
      <c r="R944" s="967"/>
      <c r="S944" s="970"/>
      <c r="T944" s="967"/>
      <c r="U944" s="970"/>
      <c r="V944" s="967"/>
      <c r="W944" s="970"/>
      <c r="X944" s="1261"/>
    </row>
    <row r="945" spans="1:26" ht="12.6" hidden="1" customHeight="1" outlineLevel="2">
      <c r="A945" s="1305">
        <v>44449</v>
      </c>
      <c r="B945" s="1163" t="s">
        <v>5698</v>
      </c>
      <c r="C945" s="955" t="s">
        <v>9095</v>
      </c>
      <c r="D945" s="966"/>
      <c r="E945" s="968"/>
      <c r="F945" s="969"/>
      <c r="G945" s="970"/>
      <c r="H945" s="967"/>
      <c r="I945" s="970"/>
      <c r="J945" s="967"/>
      <c r="K945" s="970"/>
      <c r="L945" s="967"/>
      <c r="M945" s="970"/>
      <c r="N945" s="967"/>
      <c r="O945" s="970"/>
      <c r="P945" s="967"/>
      <c r="Q945" s="970"/>
      <c r="R945" s="967"/>
      <c r="S945" s="970"/>
      <c r="T945" s="974" t="s">
        <v>5700</v>
      </c>
      <c r="U945" s="970"/>
      <c r="V945" s="967"/>
      <c r="W945" s="970"/>
      <c r="X945" s="1261"/>
      <c r="Y945" s="967"/>
      <c r="Z945" s="1032"/>
    </row>
    <row r="946" spans="1:26" ht="12.6" hidden="1" customHeight="1" outlineLevel="2">
      <c r="A946" s="1305">
        <v>44449</v>
      </c>
      <c r="B946" s="1163" t="s">
        <v>5698</v>
      </c>
      <c r="C946" s="955" t="s">
        <v>9096</v>
      </c>
      <c r="D946" s="966"/>
      <c r="E946" s="977" t="s">
        <v>5700</v>
      </c>
      <c r="F946" s="972"/>
      <c r="G946" s="970"/>
      <c r="H946" s="967"/>
      <c r="I946" s="970"/>
      <c r="J946" s="967"/>
      <c r="K946" s="970"/>
      <c r="L946" s="967"/>
      <c r="M946" s="970"/>
      <c r="N946" s="967"/>
      <c r="O946" s="970"/>
      <c r="P946" s="967"/>
      <c r="Q946" s="970"/>
      <c r="R946" s="967"/>
      <c r="S946" s="970"/>
      <c r="T946" s="967"/>
      <c r="U946" s="970"/>
      <c r="V946" s="967"/>
      <c r="W946" s="970"/>
      <c r="X946" s="1261"/>
      <c r="Y946" s="967"/>
      <c r="Z946" s="1032"/>
    </row>
    <row r="947" spans="1:26" ht="25.2" hidden="1" customHeight="1" outlineLevel="2">
      <c r="A947" s="1305">
        <v>44449</v>
      </c>
      <c r="B947" s="1163" t="s">
        <v>9097</v>
      </c>
      <c r="C947" s="955" t="s">
        <v>9098</v>
      </c>
      <c r="D947" s="975" t="s">
        <v>5700</v>
      </c>
      <c r="E947" s="968"/>
      <c r="F947" s="972"/>
      <c r="G947" s="970"/>
      <c r="H947" s="967"/>
      <c r="I947" s="970"/>
      <c r="J947" s="967"/>
      <c r="K947" s="970"/>
      <c r="L947" s="967"/>
      <c r="M947" s="970"/>
      <c r="N947" s="967"/>
      <c r="O947" s="970"/>
      <c r="P947" s="967"/>
      <c r="Q947" s="970"/>
      <c r="R947" s="967"/>
      <c r="S947" s="970"/>
      <c r="T947" s="974" t="s">
        <v>5700</v>
      </c>
      <c r="U947" s="970"/>
      <c r="V947" s="967"/>
      <c r="W947" s="970"/>
      <c r="X947" s="1261"/>
      <c r="Y947" s="967"/>
      <c r="Z947" s="1032"/>
    </row>
    <row r="948" spans="1:26" ht="12.6" hidden="1" customHeight="1" outlineLevel="2">
      <c r="A948" s="1305">
        <v>44449</v>
      </c>
      <c r="B948" s="1163" t="s">
        <v>5698</v>
      </c>
      <c r="C948" s="955" t="s">
        <v>9099</v>
      </c>
      <c r="D948" s="966"/>
      <c r="E948" s="968"/>
      <c r="F948" s="969" t="s">
        <v>5700</v>
      </c>
      <c r="G948" s="970"/>
      <c r="H948" s="967"/>
      <c r="I948" s="970"/>
      <c r="J948" s="967"/>
      <c r="K948" s="970"/>
      <c r="L948" s="967"/>
      <c r="M948" s="970"/>
      <c r="N948" s="967"/>
      <c r="O948" s="970"/>
      <c r="P948" s="967"/>
      <c r="Q948" s="970"/>
      <c r="R948" s="967"/>
      <c r="S948" s="970"/>
      <c r="T948" s="967"/>
      <c r="U948" s="970"/>
      <c r="V948" s="967"/>
      <c r="W948" s="970"/>
      <c r="X948" s="1261"/>
      <c r="Y948" s="967"/>
      <c r="Z948" s="1032"/>
    </row>
    <row r="949" spans="1:26" ht="50.4" hidden="1" customHeight="1" outlineLevel="1">
      <c r="A949" s="1010">
        <v>44452</v>
      </c>
      <c r="B949" s="1163" t="s">
        <v>5698</v>
      </c>
      <c r="C949" s="955" t="s">
        <v>9100</v>
      </c>
      <c r="D949" s="966"/>
      <c r="E949" s="977" t="s">
        <v>5700</v>
      </c>
      <c r="F949" s="972"/>
      <c r="G949" s="970"/>
      <c r="H949" s="967"/>
      <c r="I949" s="970"/>
      <c r="J949" s="967"/>
      <c r="K949" s="970"/>
      <c r="L949" s="967"/>
      <c r="M949" s="970"/>
      <c r="N949" s="967"/>
      <c r="O949" s="970"/>
      <c r="P949" s="967"/>
      <c r="Q949" s="970"/>
      <c r="R949" s="967"/>
      <c r="S949" s="970"/>
      <c r="T949" s="967"/>
      <c r="U949" s="970"/>
      <c r="V949" s="967"/>
      <c r="W949" s="970"/>
      <c r="X949" s="1261"/>
      <c r="Y949" s="967"/>
      <c r="Z949" s="1032"/>
    </row>
    <row r="950" spans="1:26" ht="12.6" hidden="1" customHeight="1" outlineLevel="2">
      <c r="A950" s="1010">
        <v>44452</v>
      </c>
      <c r="B950" s="1163" t="s">
        <v>5698</v>
      </c>
      <c r="C950" s="955" t="s">
        <v>9101</v>
      </c>
      <c r="D950" s="966"/>
      <c r="E950" s="977" t="s">
        <v>5700</v>
      </c>
      <c r="F950" s="972"/>
      <c r="G950" s="970"/>
      <c r="H950" s="967"/>
      <c r="I950" s="970"/>
      <c r="J950" s="967"/>
      <c r="K950" s="970"/>
      <c r="L950" s="967"/>
      <c r="M950" s="970"/>
      <c r="N950" s="967"/>
      <c r="O950" s="970"/>
      <c r="P950" s="967"/>
      <c r="Q950" s="970"/>
      <c r="R950" s="967"/>
      <c r="S950" s="970"/>
      <c r="T950" s="967"/>
      <c r="U950" s="970"/>
      <c r="V950" s="967"/>
      <c r="W950" s="970"/>
      <c r="X950" s="1261"/>
      <c r="Y950" s="967"/>
      <c r="Z950" s="1032" t="s">
        <v>3335</v>
      </c>
    </row>
    <row r="951" spans="1:26" ht="25.2" hidden="1" customHeight="1" outlineLevel="2">
      <c r="A951" s="1010">
        <v>44452</v>
      </c>
      <c r="B951" s="1163" t="s">
        <v>5698</v>
      </c>
      <c r="C951" s="955" t="s">
        <v>9102</v>
      </c>
      <c r="D951" s="966"/>
      <c r="E951" s="977" t="s">
        <v>5700</v>
      </c>
      <c r="F951" s="972"/>
      <c r="G951" s="970"/>
      <c r="H951" s="967"/>
      <c r="I951" s="970"/>
      <c r="J951" s="967"/>
      <c r="K951" s="970"/>
      <c r="L951" s="967"/>
      <c r="M951" s="970"/>
      <c r="N951" s="967"/>
      <c r="O951" s="970"/>
      <c r="P951" s="967"/>
      <c r="Q951" s="970"/>
      <c r="R951" s="967"/>
      <c r="S951" s="970"/>
      <c r="T951" s="967"/>
      <c r="U951" s="970"/>
      <c r="V951" s="967"/>
      <c r="W951" s="970"/>
      <c r="X951" s="1261"/>
      <c r="Y951" s="967"/>
      <c r="Z951" s="1032"/>
    </row>
    <row r="952" spans="1:26" ht="12.6" hidden="1" customHeight="1" outlineLevel="2">
      <c r="A952" s="1010">
        <v>44452</v>
      </c>
      <c r="B952" s="1163" t="s">
        <v>5698</v>
      </c>
      <c r="C952" s="955" t="s">
        <v>9103</v>
      </c>
      <c r="D952" s="966"/>
      <c r="E952" s="968"/>
      <c r="F952" s="972"/>
      <c r="G952" s="970"/>
      <c r="H952" s="974" t="s">
        <v>5700</v>
      </c>
      <c r="I952" s="973" t="s">
        <v>5700</v>
      </c>
      <c r="J952" s="967"/>
      <c r="K952" s="970"/>
      <c r="L952" s="967"/>
      <c r="M952" s="970"/>
      <c r="N952" s="967"/>
      <c r="O952" s="970"/>
      <c r="P952" s="967"/>
      <c r="Q952" s="970"/>
      <c r="R952" s="967"/>
      <c r="S952" s="970"/>
      <c r="T952" s="967"/>
      <c r="U952" s="970"/>
      <c r="V952" s="967"/>
      <c r="W952" s="970"/>
      <c r="X952" s="1261"/>
      <c r="Y952" s="967"/>
      <c r="Z952" s="1032"/>
    </row>
    <row r="953" spans="1:26" ht="12.6" hidden="1" customHeight="1" outlineLevel="2">
      <c r="A953" s="1010">
        <v>44452</v>
      </c>
      <c r="B953" s="1163" t="s">
        <v>5698</v>
      </c>
      <c r="C953" s="955" t="s">
        <v>9104</v>
      </c>
      <c r="D953" s="975" t="s">
        <v>5700</v>
      </c>
      <c r="E953" s="968"/>
      <c r="F953" s="972"/>
      <c r="G953" s="970"/>
      <c r="H953" s="967"/>
      <c r="I953" s="970"/>
      <c r="J953" s="967"/>
      <c r="K953" s="970"/>
      <c r="L953" s="967"/>
      <c r="M953" s="970"/>
      <c r="N953" s="967"/>
      <c r="O953" s="970"/>
      <c r="P953" s="967"/>
      <c r="Q953" s="970"/>
      <c r="R953" s="967"/>
      <c r="S953" s="970"/>
      <c r="T953" s="967"/>
      <c r="U953" s="970"/>
      <c r="V953" s="967"/>
      <c r="W953" s="970"/>
      <c r="X953" s="1261"/>
      <c r="Y953" s="967"/>
      <c r="Z953" s="1032"/>
    </row>
    <row r="954" spans="1:26" ht="25.2" hidden="1" customHeight="1" outlineLevel="2">
      <c r="A954" s="1010">
        <v>44452</v>
      </c>
      <c r="B954" s="1163" t="s">
        <v>5698</v>
      </c>
      <c r="C954" s="955" t="s">
        <v>9105</v>
      </c>
      <c r="D954" s="966"/>
      <c r="E954" s="968"/>
      <c r="F954" s="969" t="s">
        <v>5700</v>
      </c>
      <c r="G954" s="970"/>
      <c r="H954" s="967"/>
      <c r="I954" s="970"/>
      <c r="J954" s="967"/>
      <c r="K954" s="970"/>
      <c r="L954" s="967"/>
      <c r="M954" s="970"/>
      <c r="N954" s="967"/>
      <c r="O954" s="970"/>
      <c r="P954" s="967"/>
      <c r="Q954" s="970"/>
      <c r="R954" s="967"/>
      <c r="S954" s="970"/>
      <c r="T954" s="967"/>
      <c r="U954" s="970"/>
      <c r="V954" s="967"/>
      <c r="W954" s="970"/>
      <c r="X954" s="1261"/>
      <c r="Y954" s="967"/>
      <c r="Z954" s="1032"/>
    </row>
    <row r="955" spans="1:26" ht="25.2" hidden="1" customHeight="1" outlineLevel="2">
      <c r="A955" s="1010">
        <v>44452</v>
      </c>
      <c r="B955" s="1163" t="s">
        <v>5706</v>
      </c>
      <c r="C955" s="955" t="s">
        <v>9106</v>
      </c>
      <c r="D955" s="966"/>
      <c r="E955" s="977" t="s">
        <v>5700</v>
      </c>
      <c r="F955" s="972"/>
      <c r="G955" s="970"/>
      <c r="H955" s="967"/>
      <c r="I955" s="970"/>
      <c r="J955" s="967"/>
      <c r="K955" s="970"/>
      <c r="L955" s="967"/>
      <c r="M955" s="970"/>
      <c r="N955" s="967"/>
      <c r="O955" s="970"/>
      <c r="P955" s="967"/>
      <c r="Q955" s="970"/>
      <c r="R955" s="967"/>
      <c r="S955" s="970"/>
      <c r="T955" s="967"/>
      <c r="U955" s="970"/>
      <c r="V955" s="967"/>
      <c r="W955" s="970"/>
      <c r="X955" s="1261"/>
      <c r="Y955" s="967"/>
      <c r="Z955" s="1032"/>
    </row>
    <row r="956" spans="1:26" ht="25.2" hidden="1" customHeight="1" outlineLevel="2">
      <c r="A956" s="1010">
        <v>44452</v>
      </c>
      <c r="B956" s="1163" t="s">
        <v>5698</v>
      </c>
      <c r="C956" s="955" t="s">
        <v>9107</v>
      </c>
      <c r="D956" s="966"/>
      <c r="E956" s="977" t="s">
        <v>5700</v>
      </c>
      <c r="F956" s="972"/>
      <c r="G956" s="970"/>
      <c r="H956" s="967"/>
      <c r="I956" s="970"/>
      <c r="J956" s="967"/>
      <c r="K956" s="970"/>
      <c r="L956" s="967"/>
      <c r="M956" s="970"/>
      <c r="N956" s="967"/>
      <c r="O956" s="970"/>
      <c r="P956" s="967"/>
      <c r="Q956" s="970"/>
      <c r="R956" s="967"/>
      <c r="S956" s="970"/>
      <c r="T956" s="967"/>
      <c r="U956" s="970"/>
      <c r="V956" s="967"/>
      <c r="W956" s="970"/>
      <c r="X956" s="1261"/>
      <c r="Y956" s="967"/>
      <c r="Z956" s="1032"/>
    </row>
    <row r="957" spans="1:26" ht="25.2" hidden="1" customHeight="1" outlineLevel="2">
      <c r="A957" s="1010">
        <v>44452</v>
      </c>
      <c r="B957" s="1163" t="s">
        <v>5698</v>
      </c>
      <c r="C957" s="955" t="s">
        <v>9108</v>
      </c>
      <c r="D957" s="966"/>
      <c r="E957" s="968"/>
      <c r="F957" s="969" t="s">
        <v>5700</v>
      </c>
      <c r="G957" s="970"/>
      <c r="H957" s="967"/>
      <c r="I957" s="970"/>
      <c r="J957" s="967"/>
      <c r="K957" s="970"/>
      <c r="L957" s="967"/>
      <c r="M957" s="973" t="s">
        <v>5700</v>
      </c>
      <c r="N957" s="967"/>
      <c r="O957" s="970"/>
      <c r="P957" s="967"/>
      <c r="Q957" s="970"/>
      <c r="R957" s="967"/>
      <c r="S957" s="970"/>
      <c r="T957" s="967"/>
      <c r="U957" s="970"/>
      <c r="V957" s="967"/>
      <c r="W957" s="970"/>
      <c r="X957" s="1261"/>
      <c r="Y957" s="967"/>
      <c r="Z957" s="1032"/>
    </row>
    <row r="958" spans="1:26" ht="12.6" hidden="1" customHeight="1" outlineLevel="2">
      <c r="A958" s="1010">
        <v>44452</v>
      </c>
      <c r="B958" s="1163" t="s">
        <v>5698</v>
      </c>
      <c r="C958" s="955" t="s">
        <v>9109</v>
      </c>
      <c r="D958" s="975"/>
      <c r="E958" s="977" t="s">
        <v>5700</v>
      </c>
      <c r="F958" s="972"/>
      <c r="G958" s="970"/>
      <c r="H958" s="967"/>
      <c r="I958" s="970"/>
      <c r="J958" s="967"/>
      <c r="K958" s="970"/>
      <c r="L958" s="967"/>
      <c r="M958" s="970"/>
      <c r="N958" s="967"/>
      <c r="O958" s="970"/>
      <c r="P958" s="967"/>
      <c r="Q958" s="970"/>
      <c r="R958" s="967"/>
      <c r="S958" s="970"/>
      <c r="T958" s="967"/>
      <c r="U958" s="970"/>
      <c r="V958" s="967"/>
      <c r="W958" s="970"/>
      <c r="X958" s="1261"/>
      <c r="Y958" s="967"/>
      <c r="Z958" s="1032"/>
    </row>
    <row r="959" spans="1:26" ht="12.6" hidden="1" customHeight="1" outlineLevel="2">
      <c r="A959" s="1010">
        <v>44452</v>
      </c>
      <c r="B959" s="1163" t="s">
        <v>5698</v>
      </c>
      <c r="C959" s="955" t="s">
        <v>9110</v>
      </c>
      <c r="D959" s="966"/>
      <c r="E959" s="968"/>
      <c r="F959" s="969" t="s">
        <v>5705</v>
      </c>
      <c r="G959" s="970"/>
      <c r="H959" s="967"/>
      <c r="I959" s="970"/>
      <c r="J959" s="967"/>
      <c r="K959" s="970"/>
      <c r="L959" s="967"/>
      <c r="M959" s="970"/>
      <c r="N959" s="967"/>
      <c r="O959" s="970"/>
      <c r="P959" s="967"/>
      <c r="Q959" s="970"/>
      <c r="R959" s="967"/>
      <c r="S959" s="970"/>
      <c r="T959" s="967"/>
      <c r="U959" s="970"/>
      <c r="V959" s="967"/>
      <c r="W959" s="970"/>
      <c r="X959" s="1261"/>
      <c r="Y959" s="967"/>
      <c r="Z959" s="1032"/>
    </row>
    <row r="960" spans="1:26" ht="12.6" hidden="1" customHeight="1" outlineLevel="2">
      <c r="A960" s="1010">
        <v>44452</v>
      </c>
      <c r="B960" s="1163" t="s">
        <v>5698</v>
      </c>
      <c r="C960" s="955" t="s">
        <v>9111</v>
      </c>
      <c r="D960" s="975"/>
      <c r="E960" s="968"/>
      <c r="F960" s="972"/>
      <c r="G960" s="970"/>
      <c r="H960" s="967"/>
      <c r="I960" s="970"/>
      <c r="J960" s="967"/>
      <c r="K960" s="970"/>
      <c r="L960" s="967"/>
      <c r="M960" s="970"/>
      <c r="N960" s="967"/>
      <c r="O960" s="973" t="s">
        <v>5700</v>
      </c>
      <c r="P960" s="967"/>
      <c r="Q960" s="970"/>
      <c r="R960" s="967"/>
      <c r="S960" s="970"/>
      <c r="T960" s="967"/>
      <c r="U960" s="970"/>
      <c r="V960" s="967"/>
      <c r="W960" s="970"/>
      <c r="X960" s="1261"/>
      <c r="Y960" s="967"/>
      <c r="Z960" s="1032"/>
    </row>
    <row r="961" spans="1:24" ht="37.799999999999997" hidden="1" customHeight="1" outlineLevel="2">
      <c r="A961" s="1010">
        <v>44452</v>
      </c>
      <c r="B961" s="1163" t="s">
        <v>5698</v>
      </c>
      <c r="C961" s="955" t="s">
        <v>9112</v>
      </c>
      <c r="D961" s="966"/>
      <c r="E961" s="977" t="s">
        <v>5700</v>
      </c>
      <c r="F961" s="972"/>
      <c r="G961" s="970"/>
      <c r="H961" s="967"/>
      <c r="I961" s="970"/>
      <c r="J961" s="967"/>
      <c r="K961" s="970"/>
      <c r="L961" s="967"/>
      <c r="M961" s="970"/>
      <c r="N961" s="967"/>
      <c r="O961" s="970"/>
      <c r="P961" s="967"/>
      <c r="Q961" s="970"/>
      <c r="R961" s="967"/>
      <c r="S961" s="970"/>
      <c r="T961" s="967"/>
      <c r="U961" s="970"/>
      <c r="V961" s="967"/>
      <c r="W961" s="970"/>
      <c r="X961" s="1261"/>
    </row>
    <row r="962" spans="1:24" ht="12.6" hidden="1" customHeight="1" outlineLevel="1">
      <c r="A962" s="1006">
        <v>44453</v>
      </c>
      <c r="B962" s="1163" t="s">
        <v>5698</v>
      </c>
      <c r="C962" s="955" t="s">
        <v>9113</v>
      </c>
      <c r="D962" s="966"/>
      <c r="E962" s="977" t="s">
        <v>5700</v>
      </c>
      <c r="F962" s="972"/>
      <c r="G962" s="970"/>
      <c r="H962" s="967"/>
      <c r="I962" s="970"/>
      <c r="J962" s="967"/>
      <c r="K962" s="970"/>
      <c r="L962" s="967"/>
      <c r="M962" s="970"/>
      <c r="N962" s="967"/>
      <c r="O962" s="970"/>
      <c r="P962" s="967"/>
      <c r="Q962" s="970"/>
      <c r="R962" s="967"/>
      <c r="S962" s="970"/>
      <c r="T962" s="967"/>
      <c r="U962" s="970"/>
      <c r="V962" s="967"/>
      <c r="W962" s="970"/>
      <c r="X962" s="1261"/>
    </row>
    <row r="963" spans="1:24" ht="15" hidden="1" customHeight="1" outlineLevel="2">
      <c r="A963" s="1006">
        <v>44453</v>
      </c>
      <c r="B963" s="1163" t="s">
        <v>5698</v>
      </c>
      <c r="C963" s="955" t="s">
        <v>9114</v>
      </c>
      <c r="D963" s="975" t="s">
        <v>5700</v>
      </c>
      <c r="E963" s="968"/>
      <c r="F963" s="972"/>
      <c r="G963" s="970"/>
      <c r="H963" s="967"/>
      <c r="I963" s="970"/>
      <c r="J963" s="967"/>
      <c r="K963" s="970"/>
      <c r="L963" s="967"/>
      <c r="M963" s="970"/>
      <c r="N963" s="967"/>
      <c r="O963" s="970"/>
      <c r="P963" s="967"/>
      <c r="Q963" s="970"/>
      <c r="R963" s="967"/>
      <c r="S963" s="970"/>
      <c r="T963" s="967"/>
      <c r="U963" s="970"/>
      <c r="V963" s="967"/>
      <c r="W963" s="970"/>
      <c r="X963" s="1261"/>
    </row>
    <row r="964" spans="1:24" ht="12.6" hidden="1" customHeight="1" outlineLevel="2">
      <c r="A964" s="1006">
        <v>44453</v>
      </c>
      <c r="B964" s="1163" t="s">
        <v>5698</v>
      </c>
      <c r="C964" s="955" t="s">
        <v>9115</v>
      </c>
      <c r="D964" s="966"/>
      <c r="E964" s="968"/>
      <c r="F964" s="972"/>
      <c r="G964" s="970"/>
      <c r="H964" s="967"/>
      <c r="I964" s="970"/>
      <c r="J964" s="967"/>
      <c r="K964" s="970"/>
      <c r="L964" s="967"/>
      <c r="M964" s="973" t="s">
        <v>5700</v>
      </c>
      <c r="N964" s="967"/>
      <c r="O964" s="970"/>
      <c r="P964" s="967"/>
      <c r="Q964" s="970"/>
      <c r="R964" s="967"/>
      <c r="S964" s="970"/>
      <c r="T964" s="967"/>
      <c r="U964" s="970"/>
      <c r="V964" s="967"/>
      <c r="W964" s="970"/>
      <c r="X964" s="1261"/>
    </row>
    <row r="965" spans="1:24" ht="12.6" hidden="1" customHeight="1" outlineLevel="2">
      <c r="A965" s="1006">
        <v>44453</v>
      </c>
      <c r="B965" s="1163" t="s">
        <v>5706</v>
      </c>
      <c r="C965" s="955" t="s">
        <v>9116</v>
      </c>
      <c r="D965" s="966"/>
      <c r="E965" s="968"/>
      <c r="F965" s="972"/>
      <c r="G965" s="970"/>
      <c r="H965" s="967"/>
      <c r="I965" s="970"/>
      <c r="J965" s="967"/>
      <c r="K965" s="970"/>
      <c r="L965" s="967"/>
      <c r="M965" s="970"/>
      <c r="N965" s="967"/>
      <c r="O965" s="970"/>
      <c r="P965" s="967"/>
      <c r="Q965" s="973" t="s">
        <v>5700</v>
      </c>
      <c r="R965" s="967"/>
      <c r="S965" s="970"/>
      <c r="T965" s="967"/>
      <c r="U965" s="970"/>
      <c r="V965" s="967"/>
      <c r="W965" s="970"/>
      <c r="X965" s="1261"/>
    </row>
    <row r="966" spans="1:24" ht="12.6" hidden="1" customHeight="1" outlineLevel="2">
      <c r="A966" s="1006">
        <v>44453</v>
      </c>
      <c r="B966" s="1163" t="s">
        <v>5698</v>
      </c>
      <c r="C966" s="955" t="s">
        <v>9117</v>
      </c>
      <c r="D966" s="966"/>
      <c r="E966" s="968"/>
      <c r="F966" s="969" t="s">
        <v>5700</v>
      </c>
      <c r="G966" s="970"/>
      <c r="H966" s="967"/>
      <c r="I966" s="970"/>
      <c r="J966" s="967"/>
      <c r="K966" s="970"/>
      <c r="L966" s="967"/>
      <c r="M966" s="970"/>
      <c r="N966" s="967"/>
      <c r="O966" s="970"/>
      <c r="P966" s="967"/>
      <c r="Q966" s="970"/>
      <c r="R966" s="967"/>
      <c r="S966" s="970"/>
      <c r="T966" s="967"/>
      <c r="U966" s="970"/>
      <c r="V966" s="967"/>
      <c r="W966" s="970"/>
      <c r="X966" s="1261"/>
    </row>
    <row r="967" spans="1:24" ht="12.6" hidden="1" customHeight="1" outlineLevel="2">
      <c r="A967" s="1006">
        <v>44453</v>
      </c>
      <c r="B967" s="1163" t="s">
        <v>5698</v>
      </c>
      <c r="C967" s="955" t="s">
        <v>9118</v>
      </c>
      <c r="D967" s="975" t="s">
        <v>5700</v>
      </c>
      <c r="E967" s="968"/>
      <c r="F967" s="972"/>
      <c r="G967" s="970"/>
      <c r="H967" s="967"/>
      <c r="I967" s="970"/>
      <c r="J967" s="967"/>
      <c r="K967" s="970"/>
      <c r="L967" s="967"/>
      <c r="M967" s="970"/>
      <c r="N967" s="967"/>
      <c r="O967" s="973" t="s">
        <v>5700</v>
      </c>
      <c r="P967" s="967"/>
      <c r="Q967" s="970"/>
      <c r="R967" s="967"/>
      <c r="S967" s="970"/>
      <c r="T967" s="967"/>
      <c r="U967" s="970"/>
      <c r="V967" s="967"/>
      <c r="W967" s="970"/>
      <c r="X967" s="1261"/>
    </row>
    <row r="968" spans="1:24" ht="12.6" hidden="1" customHeight="1" outlineLevel="2">
      <c r="A968" s="1006">
        <v>44453</v>
      </c>
      <c r="B968" s="1163" t="s">
        <v>5698</v>
      </c>
      <c r="C968" s="955" t="s">
        <v>8949</v>
      </c>
      <c r="D968" s="966"/>
      <c r="E968" s="977" t="s">
        <v>5700</v>
      </c>
      <c r="F968" s="972"/>
      <c r="G968" s="970"/>
      <c r="H968" s="967"/>
      <c r="I968" s="970"/>
      <c r="J968" s="967"/>
      <c r="K968" s="970"/>
      <c r="L968" s="967"/>
      <c r="M968" s="970"/>
      <c r="N968" s="967"/>
      <c r="O968" s="970"/>
      <c r="P968" s="967"/>
      <c r="Q968" s="970"/>
      <c r="R968" s="967"/>
      <c r="S968" s="970"/>
      <c r="T968" s="967"/>
      <c r="U968" s="970"/>
      <c r="V968" s="967"/>
      <c r="W968" s="970"/>
      <c r="X968" s="1261"/>
    </row>
    <row r="969" spans="1:24" ht="12.6" hidden="1" customHeight="1" outlineLevel="2">
      <c r="A969" s="1006">
        <v>44453</v>
      </c>
      <c r="B969" s="1163" t="s">
        <v>5698</v>
      </c>
      <c r="C969" s="955" t="s">
        <v>9119</v>
      </c>
      <c r="D969" s="966"/>
      <c r="E969" s="977" t="s">
        <v>5700</v>
      </c>
      <c r="F969" s="972"/>
      <c r="G969" s="970"/>
      <c r="H969" s="967"/>
      <c r="I969" s="970"/>
      <c r="J969" s="967"/>
      <c r="K969" s="970"/>
      <c r="L969" s="967"/>
      <c r="M969" s="970"/>
      <c r="N969" s="967"/>
      <c r="O969" s="970"/>
      <c r="P969" s="967"/>
      <c r="Q969" s="970"/>
      <c r="R969" s="967"/>
      <c r="S969" s="970"/>
      <c r="T969" s="967"/>
      <c r="U969" s="970"/>
      <c r="V969" s="967"/>
      <c r="W969" s="970"/>
      <c r="X969" s="1261"/>
    </row>
    <row r="970" spans="1:24" ht="12.6" hidden="1" customHeight="1" outlineLevel="2">
      <c r="A970" s="1006">
        <v>44453</v>
      </c>
      <c r="B970" s="1163" t="s">
        <v>5698</v>
      </c>
      <c r="C970" s="955" t="s">
        <v>9120</v>
      </c>
      <c r="D970" s="966"/>
      <c r="E970" s="968"/>
      <c r="F970" s="972"/>
      <c r="G970" s="970"/>
      <c r="H970" s="967"/>
      <c r="I970" s="970"/>
      <c r="J970" s="967"/>
      <c r="K970" s="970"/>
      <c r="L970" s="967"/>
      <c r="M970" s="973" t="s">
        <v>5700</v>
      </c>
      <c r="N970" s="967"/>
      <c r="O970" s="970"/>
      <c r="P970" s="967"/>
      <c r="Q970" s="970"/>
      <c r="R970" s="967"/>
      <c r="S970" s="970"/>
      <c r="T970" s="967"/>
      <c r="U970" s="970"/>
      <c r="V970" s="967"/>
      <c r="W970" s="970"/>
      <c r="X970" s="1261"/>
    </row>
    <row r="971" spans="1:24" ht="12.6" hidden="1" customHeight="1" outlineLevel="2">
      <c r="A971" s="1006">
        <v>44453</v>
      </c>
      <c r="B971" s="1163" t="s">
        <v>5698</v>
      </c>
      <c r="C971" s="955" t="s">
        <v>9121</v>
      </c>
      <c r="D971" s="966"/>
      <c r="E971" s="977" t="s">
        <v>5700</v>
      </c>
      <c r="F971" s="972"/>
      <c r="G971" s="970"/>
      <c r="H971" s="967"/>
      <c r="I971" s="970"/>
      <c r="J971" s="967"/>
      <c r="K971" s="970"/>
      <c r="L971" s="967"/>
      <c r="M971" s="970"/>
      <c r="N971" s="967"/>
      <c r="O971" s="970"/>
      <c r="P971" s="967"/>
      <c r="Q971" s="970"/>
      <c r="R971" s="967"/>
      <c r="S971" s="970"/>
      <c r="T971" s="967"/>
      <c r="U971" s="970"/>
      <c r="V971" s="967"/>
      <c r="W971" s="970"/>
      <c r="X971" s="1261"/>
    </row>
    <row r="972" spans="1:24" ht="12.6" hidden="1" customHeight="1" outlineLevel="2">
      <c r="A972" s="1006">
        <v>44453</v>
      </c>
      <c r="B972" s="1163" t="s">
        <v>5739</v>
      </c>
      <c r="C972" s="955" t="s">
        <v>9122</v>
      </c>
      <c r="D972" s="966"/>
      <c r="E972" s="977" t="s">
        <v>5700</v>
      </c>
      <c r="F972" s="972"/>
      <c r="G972" s="970"/>
      <c r="H972" s="967"/>
      <c r="I972" s="970"/>
      <c r="J972" s="967"/>
      <c r="K972" s="970"/>
      <c r="L972" s="967"/>
      <c r="M972" s="970"/>
      <c r="N972" s="967"/>
      <c r="O972" s="970"/>
      <c r="P972" s="967"/>
      <c r="Q972" s="970"/>
      <c r="R972" s="967"/>
      <c r="S972" s="970"/>
      <c r="T972" s="967"/>
      <c r="U972" s="970"/>
      <c r="V972" s="967"/>
      <c r="W972" s="970"/>
      <c r="X972" s="1261"/>
    </row>
    <row r="973" spans="1:24" ht="12.6" hidden="1" customHeight="1" outlineLevel="2">
      <c r="A973" s="1006">
        <v>44453</v>
      </c>
      <c r="B973" s="1163" t="s">
        <v>5698</v>
      </c>
      <c r="C973" s="955" t="s">
        <v>9123</v>
      </c>
      <c r="D973" s="966"/>
      <c r="E973" s="968"/>
      <c r="F973" s="969" t="s">
        <v>5700</v>
      </c>
      <c r="G973" s="970"/>
      <c r="H973" s="967"/>
      <c r="I973" s="970"/>
      <c r="J973" s="967"/>
      <c r="K973" s="970"/>
      <c r="L973" s="967"/>
      <c r="M973" s="970"/>
      <c r="N973" s="967"/>
      <c r="O973" s="970"/>
      <c r="P973" s="967"/>
      <c r="Q973" s="970"/>
      <c r="R973" s="967"/>
      <c r="S973" s="970"/>
      <c r="T973" s="967"/>
      <c r="U973" s="970"/>
      <c r="V973" s="967"/>
      <c r="W973" s="970"/>
      <c r="X973" s="1261"/>
    </row>
    <row r="974" spans="1:24" ht="12.6" hidden="1" customHeight="1" outlineLevel="2">
      <c r="A974" s="1006">
        <v>44453</v>
      </c>
      <c r="B974" s="1163" t="s">
        <v>5698</v>
      </c>
      <c r="C974" s="955" t="s">
        <v>9124</v>
      </c>
      <c r="D974" s="966"/>
      <c r="E974" s="968"/>
      <c r="F974" s="972"/>
      <c r="G974" s="973" t="s">
        <v>5700</v>
      </c>
      <c r="H974" s="967"/>
      <c r="I974" s="970"/>
      <c r="J974" s="967"/>
      <c r="K974" s="970"/>
      <c r="L974" s="967"/>
      <c r="M974" s="970"/>
      <c r="N974" s="967"/>
      <c r="O974" s="970"/>
      <c r="P974" s="967"/>
      <c r="Q974" s="970"/>
      <c r="R974" s="967"/>
      <c r="S974" s="970"/>
      <c r="T974" s="967"/>
      <c r="U974" s="970"/>
      <c r="V974" s="967"/>
      <c r="W974" s="970"/>
      <c r="X974" s="1261"/>
    </row>
    <row r="975" spans="1:24" ht="12.6" hidden="1" customHeight="1" outlineLevel="2">
      <c r="A975" s="1006">
        <v>44453</v>
      </c>
      <c r="B975" s="1163" t="s">
        <v>5698</v>
      </c>
      <c r="C975" s="955" t="s">
        <v>9125</v>
      </c>
      <c r="D975" s="966"/>
      <c r="E975" s="968"/>
      <c r="F975" s="972"/>
      <c r="G975" s="973" t="s">
        <v>5700</v>
      </c>
      <c r="H975" s="967"/>
      <c r="I975" s="970"/>
      <c r="J975" s="967"/>
      <c r="K975" s="970"/>
      <c r="L975" s="967"/>
      <c r="M975" s="970"/>
      <c r="N975" s="967"/>
      <c r="O975" s="970"/>
      <c r="P975" s="967"/>
      <c r="Q975" s="970"/>
      <c r="R975" s="967"/>
      <c r="S975" s="970"/>
      <c r="T975" s="967"/>
      <c r="U975" s="970"/>
      <c r="V975" s="967"/>
      <c r="W975" s="970"/>
      <c r="X975" s="1261"/>
    </row>
    <row r="976" spans="1:24" ht="12.6" hidden="1" customHeight="1" outlineLevel="2">
      <c r="A976" s="1006">
        <v>44453</v>
      </c>
      <c r="B976" s="1163" t="s">
        <v>5698</v>
      </c>
      <c r="C976" s="955" t="s">
        <v>9126</v>
      </c>
      <c r="D976" s="966"/>
      <c r="E976" s="968"/>
      <c r="F976" s="969" t="s">
        <v>5700</v>
      </c>
      <c r="G976" s="970"/>
      <c r="H976" s="967"/>
      <c r="I976" s="970"/>
      <c r="J976" s="967"/>
      <c r="K976" s="970"/>
      <c r="L976" s="967"/>
      <c r="M976" s="970"/>
      <c r="N976" s="967"/>
      <c r="O976" s="970"/>
      <c r="P976" s="967"/>
      <c r="Q976" s="970"/>
      <c r="R976" s="967"/>
      <c r="S976" s="970"/>
      <c r="T976" s="967"/>
      <c r="U976" s="970"/>
      <c r="V976" s="967"/>
      <c r="W976" s="970"/>
      <c r="X976" s="1261"/>
    </row>
    <row r="977" spans="1:24" ht="12.6" hidden="1" customHeight="1" outlineLevel="2">
      <c r="A977" s="1006">
        <v>44453</v>
      </c>
      <c r="B977" s="1163" t="s">
        <v>5739</v>
      </c>
      <c r="C977" s="955" t="s">
        <v>9127</v>
      </c>
      <c r="D977" s="966"/>
      <c r="E977" s="968"/>
      <c r="F977" s="972"/>
      <c r="G977" s="970"/>
      <c r="H977" s="967"/>
      <c r="I977" s="970"/>
      <c r="J977" s="967"/>
      <c r="K977" s="970"/>
      <c r="L977" s="967"/>
      <c r="M977" s="970"/>
      <c r="N977" s="967"/>
      <c r="O977" s="970"/>
      <c r="P977" s="967"/>
      <c r="Q977" s="970"/>
      <c r="R977" s="974" t="s">
        <v>5700</v>
      </c>
      <c r="S977" s="970"/>
      <c r="T977" s="967"/>
      <c r="U977" s="970"/>
      <c r="V977" s="967"/>
      <c r="W977" s="970"/>
      <c r="X977" s="1261"/>
    </row>
    <row r="978" spans="1:24" ht="12.6" hidden="1" customHeight="1" outlineLevel="2">
      <c r="A978" s="1006">
        <v>44453</v>
      </c>
      <c r="B978" s="1163" t="s">
        <v>5698</v>
      </c>
      <c r="C978" s="955" t="s">
        <v>9128</v>
      </c>
      <c r="D978" s="966"/>
      <c r="E978" s="968"/>
      <c r="F978" s="969" t="s">
        <v>5700</v>
      </c>
      <c r="G978" s="970"/>
      <c r="H978" s="967"/>
      <c r="I978" s="970"/>
      <c r="J978" s="967"/>
      <c r="K978" s="970"/>
      <c r="L978" s="967"/>
      <c r="M978" s="970"/>
      <c r="N978" s="967"/>
      <c r="O978" s="970"/>
      <c r="P978" s="967"/>
      <c r="Q978" s="970"/>
      <c r="R978" s="967"/>
      <c r="S978" s="970"/>
      <c r="T978" s="967"/>
      <c r="U978" s="970"/>
      <c r="V978" s="967"/>
      <c r="W978" s="970"/>
      <c r="X978" s="1261"/>
    </row>
    <row r="979" spans="1:24" ht="12.6" hidden="1" customHeight="1" outlineLevel="2">
      <c r="A979" s="1006">
        <v>44453</v>
      </c>
      <c r="B979" s="1163" t="s">
        <v>5698</v>
      </c>
      <c r="C979" s="955" t="s">
        <v>9129</v>
      </c>
      <c r="D979" s="975" t="s">
        <v>5700</v>
      </c>
      <c r="E979" s="968"/>
      <c r="F979" s="972"/>
      <c r="G979" s="970"/>
      <c r="H979" s="967"/>
      <c r="I979" s="970"/>
      <c r="J979" s="967"/>
      <c r="K979" s="970"/>
      <c r="L979" s="967"/>
      <c r="M979" s="970"/>
      <c r="N979" s="967"/>
      <c r="O979" s="970"/>
      <c r="P979" s="967"/>
      <c r="Q979" s="970"/>
      <c r="R979" s="967"/>
      <c r="S979" s="970"/>
      <c r="T979" s="967"/>
      <c r="U979" s="970"/>
      <c r="V979" s="967"/>
      <c r="W979" s="970"/>
      <c r="X979" s="1261"/>
    </row>
    <row r="980" spans="1:24" ht="12.6" hidden="1" customHeight="1" outlineLevel="2">
      <c r="A980" s="1006">
        <v>44453</v>
      </c>
      <c r="B980" s="1163" t="s">
        <v>5698</v>
      </c>
      <c r="C980" s="955" t="s">
        <v>9130</v>
      </c>
      <c r="D980" s="966"/>
      <c r="E980" s="968"/>
      <c r="F980" s="972"/>
      <c r="G980" s="970"/>
      <c r="H980" s="967"/>
      <c r="I980" s="970"/>
      <c r="J980" s="967"/>
      <c r="K980" s="970"/>
      <c r="L980" s="967"/>
      <c r="M980" s="970"/>
      <c r="N980" s="967"/>
      <c r="O980" s="973" t="s">
        <v>5700</v>
      </c>
      <c r="P980" s="967"/>
      <c r="Q980" s="970"/>
      <c r="R980" s="967"/>
      <c r="S980" s="970"/>
      <c r="T980" s="967"/>
      <c r="U980" s="970"/>
      <c r="V980" s="967"/>
      <c r="W980" s="970"/>
      <c r="X980" s="1261"/>
    </row>
    <row r="981" spans="1:24" ht="12.6" hidden="1" customHeight="1" outlineLevel="2">
      <c r="A981" s="1006">
        <v>44453</v>
      </c>
      <c r="B981" s="1163" t="s">
        <v>5698</v>
      </c>
      <c r="C981" s="955" t="s">
        <v>9131</v>
      </c>
      <c r="D981" s="975" t="s">
        <v>5700</v>
      </c>
      <c r="E981" s="968"/>
      <c r="F981" s="972"/>
      <c r="G981" s="970"/>
      <c r="H981" s="967"/>
      <c r="I981" s="970"/>
      <c r="J981" s="967"/>
      <c r="K981" s="970"/>
      <c r="L981" s="967"/>
      <c r="M981" s="970"/>
      <c r="N981" s="967"/>
      <c r="O981" s="970"/>
      <c r="P981" s="967"/>
      <c r="Q981" s="970"/>
      <c r="R981" s="967"/>
      <c r="S981" s="970"/>
      <c r="T981" s="967"/>
      <c r="U981" s="970"/>
      <c r="V981" s="967"/>
      <c r="W981" s="970"/>
      <c r="X981" s="1261"/>
    </row>
    <row r="982" spans="1:24" ht="12.6" hidden="1" customHeight="1" outlineLevel="2">
      <c r="A982" s="1006">
        <v>44453</v>
      </c>
      <c r="B982" s="1163" t="s">
        <v>5698</v>
      </c>
      <c r="C982" s="955" t="s">
        <v>9132</v>
      </c>
      <c r="D982" s="966"/>
      <c r="E982" s="968"/>
      <c r="F982" s="969" t="s">
        <v>5700</v>
      </c>
      <c r="G982" s="970"/>
      <c r="H982" s="967"/>
      <c r="I982" s="970"/>
      <c r="J982" s="967"/>
      <c r="K982" s="970"/>
      <c r="L982" s="967"/>
      <c r="M982" s="970"/>
      <c r="N982" s="967"/>
      <c r="O982" s="970"/>
      <c r="P982" s="967"/>
      <c r="Q982" s="970"/>
      <c r="R982" s="967"/>
      <c r="S982" s="970"/>
      <c r="T982" s="967"/>
      <c r="U982" s="970"/>
      <c r="V982" s="967"/>
      <c r="W982" s="970"/>
      <c r="X982" s="1261"/>
    </row>
    <row r="983" spans="1:24" ht="12.6" hidden="1" customHeight="1" outlineLevel="2">
      <c r="A983" s="1006">
        <v>44453</v>
      </c>
      <c r="B983" s="1163" t="s">
        <v>5698</v>
      </c>
      <c r="C983" s="955" t="s">
        <v>9133</v>
      </c>
      <c r="D983" s="966"/>
      <c r="E983" s="977" t="s">
        <v>5700</v>
      </c>
      <c r="F983" s="972"/>
      <c r="G983" s="970"/>
      <c r="H983" s="967"/>
      <c r="I983" s="970"/>
      <c r="J983" s="967"/>
      <c r="K983" s="970"/>
      <c r="L983" s="967"/>
      <c r="M983" s="970"/>
      <c r="N983" s="967"/>
      <c r="O983" s="970"/>
      <c r="P983" s="967"/>
      <c r="Q983" s="970"/>
      <c r="R983" s="967"/>
      <c r="S983" s="970"/>
      <c r="T983" s="967"/>
      <c r="U983" s="970"/>
      <c r="V983" s="967"/>
      <c r="W983" s="970"/>
      <c r="X983" s="1261"/>
    </row>
    <row r="984" spans="1:24" ht="12.6" hidden="1" customHeight="1" outlineLevel="2">
      <c r="A984" s="1006">
        <v>44453</v>
      </c>
      <c r="B984" s="1163" t="s">
        <v>5698</v>
      </c>
      <c r="C984" s="955" t="s">
        <v>9134</v>
      </c>
      <c r="D984" s="966"/>
      <c r="E984" s="968"/>
      <c r="F984" s="972"/>
      <c r="G984" s="970"/>
      <c r="H984" s="974" t="s">
        <v>5700</v>
      </c>
      <c r="I984" s="970"/>
      <c r="J984" s="967"/>
      <c r="K984" s="970"/>
      <c r="L984" s="967"/>
      <c r="M984" s="970"/>
      <c r="N984" s="967"/>
      <c r="O984" s="970"/>
      <c r="P984" s="967"/>
      <c r="Q984" s="970"/>
      <c r="R984" s="967"/>
      <c r="S984" s="970"/>
      <c r="T984" s="967"/>
      <c r="U984" s="973" t="s">
        <v>5700</v>
      </c>
      <c r="V984" s="967"/>
      <c r="W984" s="970"/>
      <c r="X984" s="1261"/>
    </row>
    <row r="985" spans="1:24" ht="12.6" hidden="1" customHeight="1" outlineLevel="2">
      <c r="A985" s="1006">
        <v>44453</v>
      </c>
      <c r="B985" s="1163" t="s">
        <v>5698</v>
      </c>
      <c r="C985" s="955" t="s">
        <v>9135</v>
      </c>
      <c r="D985" s="975" t="s">
        <v>5700</v>
      </c>
      <c r="E985" s="968"/>
      <c r="F985" s="972"/>
      <c r="G985" s="970"/>
      <c r="H985" s="967"/>
      <c r="I985" s="970"/>
      <c r="J985" s="967"/>
      <c r="K985" s="970"/>
      <c r="L985" s="967"/>
      <c r="M985" s="970"/>
      <c r="N985" s="967"/>
      <c r="O985" s="970"/>
      <c r="P985" s="967"/>
      <c r="Q985" s="970"/>
      <c r="R985" s="967"/>
      <c r="S985" s="970"/>
      <c r="T985" s="967"/>
      <c r="U985" s="970"/>
      <c r="V985" s="967"/>
      <c r="W985" s="970"/>
      <c r="X985" s="1261"/>
    </row>
    <row r="986" spans="1:24" ht="12.6" hidden="1" customHeight="1" outlineLevel="2">
      <c r="A986" s="1006">
        <v>44453</v>
      </c>
      <c r="B986" s="1163" t="s">
        <v>5698</v>
      </c>
      <c r="C986" s="955" t="s">
        <v>9136</v>
      </c>
      <c r="D986" s="966"/>
      <c r="E986" s="968"/>
      <c r="F986" s="969" t="s">
        <v>5700</v>
      </c>
      <c r="G986" s="970"/>
      <c r="H986" s="967"/>
      <c r="I986" s="970"/>
      <c r="J986" s="967"/>
      <c r="K986" s="970"/>
      <c r="L986" s="967"/>
      <c r="M986" s="970"/>
      <c r="N986" s="967"/>
      <c r="O986" s="970"/>
      <c r="P986" s="967"/>
      <c r="Q986" s="970"/>
      <c r="R986" s="967"/>
      <c r="S986" s="970"/>
      <c r="T986" s="967"/>
      <c r="U986" s="970"/>
      <c r="V986" s="967"/>
      <c r="W986" s="970"/>
      <c r="X986" s="1261"/>
    </row>
    <row r="987" spans="1:24" ht="12.6" hidden="1" customHeight="1" outlineLevel="2">
      <c r="A987" s="1006">
        <v>44453</v>
      </c>
      <c r="B987" s="1163" t="s">
        <v>5698</v>
      </c>
      <c r="C987" s="955" t="s">
        <v>9137</v>
      </c>
      <c r="D987" s="966"/>
      <c r="E987" s="968"/>
      <c r="F987" s="972"/>
      <c r="G987" s="973" t="s">
        <v>5700</v>
      </c>
      <c r="H987" s="967"/>
      <c r="I987" s="970"/>
      <c r="J987" s="967"/>
      <c r="K987" s="970"/>
      <c r="L987" s="967"/>
      <c r="M987" s="970"/>
      <c r="N987" s="967"/>
      <c r="O987" s="970"/>
      <c r="P987" s="967"/>
      <c r="Q987" s="970"/>
      <c r="R987" s="967"/>
      <c r="S987" s="970"/>
      <c r="T987" s="967"/>
      <c r="U987" s="970"/>
      <c r="V987" s="967"/>
      <c r="W987" s="970"/>
      <c r="X987" s="1261"/>
    </row>
    <row r="988" spans="1:24" ht="12.6" hidden="1" customHeight="1" outlineLevel="2">
      <c r="A988" s="1006">
        <v>44453</v>
      </c>
      <c r="B988" s="1163" t="s">
        <v>5698</v>
      </c>
      <c r="C988" s="955" t="s">
        <v>9138</v>
      </c>
      <c r="D988" s="966"/>
      <c r="E988" s="968"/>
      <c r="F988" s="972"/>
      <c r="G988" s="970"/>
      <c r="H988" s="967"/>
      <c r="I988" s="970"/>
      <c r="J988" s="967"/>
      <c r="K988" s="973" t="s">
        <v>5700</v>
      </c>
      <c r="L988" s="967"/>
      <c r="M988" s="970"/>
      <c r="N988" s="967"/>
      <c r="O988" s="970"/>
      <c r="P988" s="967"/>
      <c r="Q988" s="970"/>
      <c r="R988" s="967"/>
      <c r="S988" s="970"/>
      <c r="T988" s="967"/>
      <c r="U988" s="970"/>
      <c r="V988" s="967"/>
      <c r="W988" s="970"/>
      <c r="X988" s="1261"/>
    </row>
    <row r="989" spans="1:24" ht="12.6" hidden="1" customHeight="1" outlineLevel="1">
      <c r="A989" s="998">
        <v>44454</v>
      </c>
      <c r="B989" s="1163" t="s">
        <v>9139</v>
      </c>
      <c r="C989" s="955" t="s">
        <v>9140</v>
      </c>
      <c r="D989" s="966"/>
      <c r="E989" s="968"/>
      <c r="F989" s="972"/>
      <c r="G989" s="970"/>
      <c r="H989" s="974" t="s">
        <v>5700</v>
      </c>
      <c r="I989" s="970"/>
      <c r="J989" s="967"/>
      <c r="K989" s="970"/>
      <c r="L989" s="967"/>
      <c r="M989" s="970"/>
      <c r="N989" s="967"/>
      <c r="O989" s="970"/>
      <c r="P989" s="967"/>
      <c r="Q989" s="970"/>
      <c r="R989" s="967"/>
      <c r="S989" s="970"/>
      <c r="T989" s="967"/>
      <c r="U989" s="970"/>
      <c r="V989" s="967"/>
      <c r="W989" s="970"/>
      <c r="X989" s="1261"/>
    </row>
    <row r="990" spans="1:24" ht="12.6" hidden="1" customHeight="1" outlineLevel="2">
      <c r="A990" s="998">
        <v>44454</v>
      </c>
      <c r="B990" s="1163" t="s">
        <v>5698</v>
      </c>
      <c r="C990" s="955" t="s">
        <v>9141</v>
      </c>
      <c r="D990" s="966"/>
      <c r="E990" s="968"/>
      <c r="F990" s="969" t="s">
        <v>5700</v>
      </c>
      <c r="G990" s="970"/>
      <c r="H990" s="967"/>
      <c r="I990" s="970"/>
      <c r="J990" s="967"/>
      <c r="K990" s="970"/>
      <c r="L990" s="967"/>
      <c r="M990" s="970"/>
      <c r="N990" s="967"/>
      <c r="O990" s="970"/>
      <c r="P990" s="967"/>
      <c r="Q990" s="970"/>
      <c r="R990" s="967"/>
      <c r="S990" s="970"/>
      <c r="T990" s="967"/>
      <c r="U990" s="970"/>
      <c r="V990" s="967"/>
      <c r="W990" s="970"/>
      <c r="X990" s="1261"/>
    </row>
    <row r="991" spans="1:24" ht="12.6" hidden="1" customHeight="1" outlineLevel="2">
      <c r="A991" s="998">
        <v>44454</v>
      </c>
      <c r="B991" s="1163" t="s">
        <v>5698</v>
      </c>
      <c r="C991" s="955" t="s">
        <v>9142</v>
      </c>
      <c r="D991" s="966"/>
      <c r="E991" s="968"/>
      <c r="F991" s="969" t="s">
        <v>5700</v>
      </c>
      <c r="G991" s="970"/>
      <c r="H991" s="967"/>
      <c r="I991" s="970"/>
      <c r="J991" s="967"/>
      <c r="K991" s="970"/>
      <c r="L991" s="967"/>
      <c r="M991" s="970"/>
      <c r="N991" s="967"/>
      <c r="O991" s="970"/>
      <c r="P991" s="967"/>
      <c r="Q991" s="970"/>
      <c r="R991" s="967"/>
      <c r="S991" s="970"/>
      <c r="T991" s="967"/>
      <c r="U991" s="970"/>
      <c r="V991" s="967"/>
      <c r="W991" s="970"/>
      <c r="X991" s="1261"/>
    </row>
    <row r="992" spans="1:24" ht="12.6" hidden="1" customHeight="1" outlineLevel="2">
      <c r="A992" s="998">
        <v>44454</v>
      </c>
      <c r="B992" s="1163" t="s">
        <v>5698</v>
      </c>
      <c r="C992" s="955" t="s">
        <v>9143</v>
      </c>
      <c r="D992" s="966"/>
      <c r="E992" s="977" t="s">
        <v>5700</v>
      </c>
      <c r="F992" s="972"/>
      <c r="G992" s="970"/>
      <c r="H992" s="967"/>
      <c r="I992" s="970"/>
      <c r="J992" s="967"/>
      <c r="K992" s="970"/>
      <c r="L992" s="967"/>
      <c r="M992" s="970"/>
      <c r="N992" s="967"/>
      <c r="O992" s="970"/>
      <c r="P992" s="967"/>
      <c r="Q992" s="970"/>
      <c r="R992" s="967"/>
      <c r="S992" s="970"/>
      <c r="T992" s="967"/>
      <c r="U992" s="970"/>
      <c r="V992" s="967"/>
      <c r="W992" s="970"/>
      <c r="X992" s="1261"/>
    </row>
    <row r="993" spans="1:26" ht="12.6" hidden="1" customHeight="1" outlineLevel="2">
      <c r="A993" s="998">
        <v>44454</v>
      </c>
      <c r="B993" s="1163" t="s">
        <v>5739</v>
      </c>
      <c r="C993" s="955" t="s">
        <v>9144</v>
      </c>
      <c r="D993" s="966"/>
      <c r="E993" s="968"/>
      <c r="F993" s="972"/>
      <c r="G993" s="970"/>
      <c r="H993" s="967"/>
      <c r="I993" s="970"/>
      <c r="J993" s="974" t="s">
        <v>5700</v>
      </c>
      <c r="K993" s="970"/>
      <c r="L993" s="967"/>
      <c r="M993" s="970"/>
      <c r="N993" s="967"/>
      <c r="O993" s="970"/>
      <c r="P993" s="967"/>
      <c r="Q993" s="970"/>
      <c r="R993" s="967"/>
      <c r="S993" s="970"/>
      <c r="T993" s="967"/>
      <c r="U993" s="970"/>
      <c r="V993" s="967"/>
      <c r="W993" s="970"/>
      <c r="X993" s="1261"/>
      <c r="Y993" s="967"/>
      <c r="Z993" s="1032"/>
    </row>
    <row r="994" spans="1:26" ht="12.6" hidden="1" customHeight="1" outlineLevel="2">
      <c r="A994" s="998">
        <v>44454</v>
      </c>
      <c r="B994" s="1163" t="s">
        <v>5698</v>
      </c>
      <c r="C994" s="955" t="s">
        <v>9145</v>
      </c>
      <c r="D994" s="966"/>
      <c r="E994" s="968"/>
      <c r="F994" s="972"/>
      <c r="G994" s="973" t="s">
        <v>5700</v>
      </c>
      <c r="H994" s="967"/>
      <c r="I994" s="970"/>
      <c r="J994" s="967"/>
      <c r="K994" s="970"/>
      <c r="L994" s="967"/>
      <c r="M994" s="970"/>
      <c r="N994" s="967"/>
      <c r="O994" s="970"/>
      <c r="P994" s="967"/>
      <c r="Q994" s="970"/>
      <c r="R994" s="967"/>
      <c r="S994" s="970"/>
      <c r="T994" s="967"/>
      <c r="U994" s="970"/>
      <c r="V994" s="967"/>
      <c r="W994" s="970"/>
      <c r="X994" s="1261"/>
      <c r="Y994" s="967"/>
      <c r="Z994" s="1032"/>
    </row>
    <row r="995" spans="1:26" ht="12.6" hidden="1" customHeight="1" outlineLevel="2">
      <c r="A995" s="998">
        <v>44454</v>
      </c>
      <c r="B995" s="1163" t="s">
        <v>5698</v>
      </c>
      <c r="C995" s="955" t="s">
        <v>9146</v>
      </c>
      <c r="D995" s="966"/>
      <c r="E995" s="968"/>
      <c r="F995" s="969" t="s">
        <v>5700</v>
      </c>
      <c r="G995" s="970"/>
      <c r="H995" s="967"/>
      <c r="I995" s="970"/>
      <c r="J995" s="967"/>
      <c r="K995" s="970"/>
      <c r="L995" s="967"/>
      <c r="M995" s="970"/>
      <c r="N995" s="967"/>
      <c r="O995" s="970"/>
      <c r="P995" s="967"/>
      <c r="Q995" s="970"/>
      <c r="R995" s="967"/>
      <c r="S995" s="970"/>
      <c r="T995" s="967"/>
      <c r="U995" s="970"/>
      <c r="V995" s="967"/>
      <c r="W995" s="970"/>
      <c r="X995" s="1261"/>
      <c r="Y995" s="967"/>
      <c r="Z995" s="1032"/>
    </row>
    <row r="996" spans="1:26" ht="12.6" hidden="1" customHeight="1" outlineLevel="2">
      <c r="A996" s="998">
        <v>44454</v>
      </c>
      <c r="B996" s="1163" t="s">
        <v>5698</v>
      </c>
      <c r="C996" s="955" t="s">
        <v>9147</v>
      </c>
      <c r="D996" s="966"/>
      <c r="E996" s="977" t="s">
        <v>5700</v>
      </c>
      <c r="F996" s="972"/>
      <c r="G996" s="970"/>
      <c r="H996" s="967"/>
      <c r="I996" s="970"/>
      <c r="J996" s="967"/>
      <c r="K996" s="970"/>
      <c r="L996" s="967"/>
      <c r="M996" s="970"/>
      <c r="N996" s="967"/>
      <c r="O996" s="970"/>
      <c r="P996" s="967"/>
      <c r="Q996" s="970"/>
      <c r="R996" s="967"/>
      <c r="S996" s="970"/>
      <c r="T996" s="967"/>
      <c r="U996" s="970"/>
      <c r="V996" s="967"/>
      <c r="W996" s="970"/>
      <c r="X996" s="1261"/>
      <c r="Y996" s="967"/>
      <c r="Z996" s="1032"/>
    </row>
    <row r="997" spans="1:26" ht="25.2" hidden="1" customHeight="1" outlineLevel="2">
      <c r="A997" s="998">
        <v>44454</v>
      </c>
      <c r="B997" s="1163" t="s">
        <v>5698</v>
      </c>
      <c r="C997" s="955" t="s">
        <v>9148</v>
      </c>
      <c r="D997" s="966"/>
      <c r="E997" s="968"/>
      <c r="F997" s="972"/>
      <c r="G997" s="970"/>
      <c r="H997" s="967"/>
      <c r="I997" s="970"/>
      <c r="J997" s="967"/>
      <c r="K997" s="970"/>
      <c r="L997" s="967"/>
      <c r="M997" s="970"/>
      <c r="N997" s="967"/>
      <c r="O997" s="970"/>
      <c r="P997" s="967"/>
      <c r="Q997" s="970"/>
      <c r="R997" s="967"/>
      <c r="S997" s="970"/>
      <c r="T997" s="967"/>
      <c r="U997" s="970"/>
      <c r="V997" s="967"/>
      <c r="W997" s="970"/>
      <c r="X997" s="1261"/>
      <c r="Y997" s="967"/>
      <c r="Z997" s="1032"/>
    </row>
    <row r="998" spans="1:26" ht="25.2" hidden="1" customHeight="1" outlineLevel="2">
      <c r="A998" s="998">
        <v>44454</v>
      </c>
      <c r="B998" s="1163" t="s">
        <v>5698</v>
      </c>
      <c r="C998" s="955" t="s">
        <v>9149</v>
      </c>
      <c r="D998" s="966"/>
      <c r="E998" s="977" t="s">
        <v>5700</v>
      </c>
      <c r="F998" s="972"/>
      <c r="G998" s="970"/>
      <c r="H998" s="967"/>
      <c r="I998" s="970"/>
      <c r="J998" s="967"/>
      <c r="K998" s="970"/>
      <c r="L998" s="967"/>
      <c r="M998" s="970"/>
      <c r="N998" s="967"/>
      <c r="O998" s="970"/>
      <c r="P998" s="967"/>
      <c r="Q998" s="970"/>
      <c r="R998" s="967"/>
      <c r="S998" s="970"/>
      <c r="T998" s="967"/>
      <c r="U998" s="970"/>
      <c r="V998" s="967"/>
      <c r="W998" s="970"/>
      <c r="X998" s="1261"/>
      <c r="Y998" s="967"/>
      <c r="Z998" s="1032" t="s">
        <v>8161</v>
      </c>
    </row>
    <row r="999" spans="1:26" ht="25.2" hidden="1" customHeight="1" outlineLevel="2">
      <c r="A999" s="998">
        <v>44454</v>
      </c>
      <c r="B999" s="1163" t="s">
        <v>5698</v>
      </c>
      <c r="C999" s="955" t="s">
        <v>9150</v>
      </c>
      <c r="D999" s="966"/>
      <c r="E999" s="977" t="s">
        <v>5700</v>
      </c>
      <c r="F999" s="972"/>
      <c r="G999" s="970"/>
      <c r="H999" s="967"/>
      <c r="I999" s="970"/>
      <c r="J999" s="967"/>
      <c r="K999" s="970"/>
      <c r="L999" s="967"/>
      <c r="M999" s="970"/>
      <c r="N999" s="967"/>
      <c r="O999" s="970"/>
      <c r="P999" s="967"/>
      <c r="Q999" s="970"/>
      <c r="R999" s="967"/>
      <c r="S999" s="970"/>
      <c r="T999" s="967"/>
      <c r="U999" s="970"/>
      <c r="V999" s="967"/>
      <c r="W999" s="970"/>
      <c r="X999" s="1261"/>
      <c r="Y999" s="967"/>
      <c r="Z999" s="1032"/>
    </row>
    <row r="1000" spans="1:26" ht="12.6" hidden="1" customHeight="1" outlineLevel="2">
      <c r="A1000" s="998">
        <v>44454</v>
      </c>
      <c r="B1000" s="1163" t="s">
        <v>5698</v>
      </c>
      <c r="C1000" s="955" t="s">
        <v>9151</v>
      </c>
      <c r="D1000" s="966"/>
      <c r="E1000" s="968"/>
      <c r="F1000" s="972"/>
      <c r="G1000" s="970"/>
      <c r="H1000" s="967"/>
      <c r="I1000" s="970"/>
      <c r="J1000" s="967"/>
      <c r="K1000" s="970"/>
      <c r="L1000" s="967"/>
      <c r="M1000" s="970"/>
      <c r="N1000" s="967"/>
      <c r="O1000" s="970"/>
      <c r="P1000" s="967"/>
      <c r="Q1000" s="970"/>
      <c r="R1000" s="974" t="s">
        <v>5700</v>
      </c>
      <c r="S1000" s="970"/>
      <c r="T1000" s="967"/>
      <c r="U1000" s="970"/>
      <c r="V1000" s="967"/>
      <c r="W1000" s="970"/>
      <c r="X1000" s="1261"/>
      <c r="Y1000" s="967"/>
      <c r="Z1000" s="1032"/>
    </row>
    <row r="1001" spans="1:26" ht="12.6" hidden="1" customHeight="1" outlineLevel="2">
      <c r="A1001" s="998">
        <v>44454</v>
      </c>
      <c r="B1001" s="1163" t="s">
        <v>5698</v>
      </c>
      <c r="C1001" s="955" t="s">
        <v>9152</v>
      </c>
      <c r="D1001" s="966"/>
      <c r="E1001" s="968"/>
      <c r="F1001" s="972"/>
      <c r="G1001" s="970"/>
      <c r="H1001" s="967"/>
      <c r="I1001" s="970"/>
      <c r="J1001" s="967"/>
      <c r="K1001" s="970"/>
      <c r="L1001" s="967"/>
      <c r="M1001" s="970"/>
      <c r="N1001" s="967"/>
      <c r="O1001" s="970"/>
      <c r="P1001" s="967"/>
      <c r="Q1001" s="973" t="s">
        <v>5700</v>
      </c>
      <c r="R1001" s="967"/>
      <c r="S1001" s="970"/>
      <c r="T1001" s="967"/>
      <c r="U1001" s="970"/>
      <c r="V1001" s="967"/>
      <c r="W1001" s="970"/>
      <c r="X1001" s="1261"/>
      <c r="Y1001" s="967"/>
      <c r="Z1001" s="1032"/>
    </row>
    <row r="1002" spans="1:26" ht="12.6" hidden="1" customHeight="1" outlineLevel="2">
      <c r="A1002" s="998">
        <v>44454</v>
      </c>
      <c r="B1002" s="1163" t="s">
        <v>5698</v>
      </c>
      <c r="C1002" s="955" t="s">
        <v>9153</v>
      </c>
      <c r="D1002" s="966"/>
      <c r="E1002" s="977" t="s">
        <v>5700</v>
      </c>
      <c r="F1002" s="972"/>
      <c r="G1002" s="970"/>
      <c r="H1002" s="967"/>
      <c r="I1002" s="970"/>
      <c r="J1002" s="967"/>
      <c r="K1002" s="970"/>
      <c r="L1002" s="967"/>
      <c r="M1002" s="970"/>
      <c r="N1002" s="967"/>
      <c r="O1002" s="970"/>
      <c r="P1002" s="967"/>
      <c r="Q1002" s="970"/>
      <c r="R1002" s="967"/>
      <c r="S1002" s="970"/>
      <c r="T1002" s="967"/>
      <c r="U1002" s="970"/>
      <c r="V1002" s="967"/>
      <c r="W1002" s="970"/>
      <c r="X1002" s="1261"/>
      <c r="Y1002" s="967"/>
      <c r="Z1002" s="1032"/>
    </row>
    <row r="1003" spans="1:26" ht="12.6" hidden="1" customHeight="1" outlineLevel="2">
      <c r="A1003" s="998">
        <v>44454</v>
      </c>
      <c r="B1003" s="1163" t="s">
        <v>5698</v>
      </c>
      <c r="C1003" s="955" t="s">
        <v>9154</v>
      </c>
      <c r="D1003" s="966"/>
      <c r="E1003" s="968"/>
      <c r="F1003" s="972"/>
      <c r="G1003" s="970"/>
      <c r="H1003" s="974" t="s">
        <v>5700</v>
      </c>
      <c r="I1003" s="970"/>
      <c r="J1003" s="967"/>
      <c r="K1003" s="970"/>
      <c r="L1003" s="967"/>
      <c r="M1003" s="970"/>
      <c r="N1003" s="967"/>
      <c r="O1003" s="970"/>
      <c r="P1003" s="967"/>
      <c r="Q1003" s="970"/>
      <c r="R1003" s="967"/>
      <c r="S1003" s="970"/>
      <c r="T1003" s="967"/>
      <c r="U1003" s="970"/>
      <c r="V1003" s="967"/>
      <c r="W1003" s="970"/>
      <c r="X1003" s="1261"/>
      <c r="Y1003" s="967"/>
      <c r="Z1003" s="1032"/>
    </row>
    <row r="1004" spans="1:26" ht="12.6" hidden="1" customHeight="1" outlineLevel="2">
      <c r="A1004" s="998">
        <v>44454</v>
      </c>
      <c r="B1004" s="1163" t="s">
        <v>5698</v>
      </c>
      <c r="C1004" s="955" t="s">
        <v>9155</v>
      </c>
      <c r="D1004" s="966"/>
      <c r="E1004" s="968"/>
      <c r="F1004" s="972"/>
      <c r="G1004" s="970"/>
      <c r="H1004" s="974" t="s">
        <v>5700</v>
      </c>
      <c r="I1004" s="970"/>
      <c r="J1004" s="967"/>
      <c r="K1004" s="970"/>
      <c r="L1004" s="967"/>
      <c r="M1004" s="970"/>
      <c r="N1004" s="967"/>
      <c r="O1004" s="970"/>
      <c r="P1004" s="967"/>
      <c r="Q1004" s="970"/>
      <c r="R1004" s="967"/>
      <c r="S1004" s="970"/>
      <c r="T1004" s="967"/>
      <c r="U1004" s="970"/>
      <c r="V1004" s="967"/>
      <c r="W1004" s="970"/>
      <c r="X1004" s="1261"/>
      <c r="Y1004" s="967"/>
      <c r="Z1004" s="1032"/>
    </row>
    <row r="1005" spans="1:26" ht="12.6" hidden="1" customHeight="1" outlineLevel="2">
      <c r="A1005" s="998">
        <v>44454</v>
      </c>
      <c r="B1005" s="1163" t="s">
        <v>5698</v>
      </c>
      <c r="C1005" s="955" t="s">
        <v>9156</v>
      </c>
      <c r="D1005" s="966"/>
      <c r="E1005" s="977" t="s">
        <v>5700</v>
      </c>
      <c r="F1005" s="972"/>
      <c r="G1005" s="970"/>
      <c r="H1005" s="967"/>
      <c r="I1005" s="970"/>
      <c r="J1005" s="967"/>
      <c r="K1005" s="970"/>
      <c r="L1005" s="967"/>
      <c r="M1005" s="970"/>
      <c r="N1005" s="967"/>
      <c r="O1005" s="970"/>
      <c r="P1005" s="967"/>
      <c r="Q1005" s="970"/>
      <c r="R1005" s="967"/>
      <c r="S1005" s="970"/>
      <c r="T1005" s="967"/>
      <c r="U1005" s="970"/>
      <c r="V1005" s="967"/>
      <c r="W1005" s="970"/>
      <c r="X1005" s="1261"/>
      <c r="Y1005" s="967"/>
      <c r="Z1005" s="1032"/>
    </row>
    <row r="1006" spans="1:26" ht="12.6" hidden="1" customHeight="1" outlineLevel="2">
      <c r="A1006" s="998">
        <v>44454</v>
      </c>
      <c r="B1006" s="1163" t="s">
        <v>5698</v>
      </c>
      <c r="C1006" s="955" t="s">
        <v>9157</v>
      </c>
      <c r="D1006" s="966"/>
      <c r="E1006" s="968"/>
      <c r="F1006" s="972"/>
      <c r="G1006" s="970"/>
      <c r="H1006" s="974" t="s">
        <v>5700</v>
      </c>
      <c r="I1006" s="970"/>
      <c r="J1006" s="967"/>
      <c r="K1006" s="970"/>
      <c r="L1006" s="967"/>
      <c r="M1006" s="970"/>
      <c r="N1006" s="967"/>
      <c r="O1006" s="970"/>
      <c r="P1006" s="967"/>
      <c r="Q1006" s="970"/>
      <c r="R1006" s="967"/>
      <c r="S1006" s="970"/>
      <c r="T1006" s="967"/>
      <c r="U1006" s="970"/>
      <c r="V1006" s="967"/>
      <c r="W1006" s="970"/>
      <c r="X1006" s="1261"/>
      <c r="Y1006" s="967"/>
      <c r="Z1006" s="1032"/>
    </row>
    <row r="1007" spans="1:26" ht="12.6" hidden="1" customHeight="1" outlineLevel="2">
      <c r="A1007" s="998">
        <v>44454</v>
      </c>
      <c r="B1007" s="1163" t="s">
        <v>5745</v>
      </c>
      <c r="C1007" s="955" t="s">
        <v>9158</v>
      </c>
      <c r="D1007" s="975" t="s">
        <v>5700</v>
      </c>
      <c r="E1007" s="968"/>
      <c r="F1007" s="972"/>
      <c r="G1007" s="970"/>
      <c r="H1007" s="967"/>
      <c r="I1007" s="970"/>
      <c r="J1007" s="967"/>
      <c r="K1007" s="970"/>
      <c r="L1007" s="967"/>
      <c r="M1007" s="970"/>
      <c r="N1007" s="967"/>
      <c r="O1007" s="970"/>
      <c r="P1007" s="967"/>
      <c r="Q1007" s="970"/>
      <c r="R1007" s="967"/>
      <c r="S1007" s="970"/>
      <c r="T1007" s="967"/>
      <c r="U1007" s="970"/>
      <c r="V1007" s="967"/>
      <c r="W1007" s="970"/>
      <c r="X1007" s="1261"/>
      <c r="Y1007" s="967"/>
      <c r="Z1007" s="1032"/>
    </row>
    <row r="1008" spans="1:26" ht="25.2" hidden="1" customHeight="1" outlineLevel="1">
      <c r="A1008" s="976">
        <v>44455</v>
      </c>
      <c r="B1008" s="1163" t="s">
        <v>5698</v>
      </c>
      <c r="C1008" s="955" t="s">
        <v>9159</v>
      </c>
      <c r="D1008" s="966"/>
      <c r="E1008" s="968"/>
      <c r="F1008" s="969" t="s">
        <v>5700</v>
      </c>
      <c r="G1008" s="970"/>
      <c r="H1008" s="967"/>
      <c r="I1008" s="973" t="s">
        <v>5700</v>
      </c>
      <c r="J1008" s="967"/>
      <c r="K1008" s="970"/>
      <c r="L1008" s="967"/>
      <c r="M1008" s="970"/>
      <c r="N1008" s="967"/>
      <c r="O1008" s="970"/>
      <c r="P1008" s="967"/>
      <c r="Q1008" s="970"/>
      <c r="R1008" s="967"/>
      <c r="S1008" s="970"/>
      <c r="T1008" s="967"/>
      <c r="U1008" s="970"/>
      <c r="V1008" s="967"/>
      <c r="W1008" s="970"/>
      <c r="X1008" s="1261"/>
      <c r="Y1008" s="967"/>
      <c r="Z1008" s="1032"/>
    </row>
    <row r="1009" spans="1:26" ht="12.6" hidden="1" customHeight="1" outlineLevel="2">
      <c r="A1009" s="976">
        <v>44455</v>
      </c>
      <c r="B1009" s="1163" t="s">
        <v>5745</v>
      </c>
      <c r="C1009" s="955" t="s">
        <v>9160</v>
      </c>
      <c r="D1009" s="966"/>
      <c r="E1009" s="968"/>
      <c r="F1009" s="972"/>
      <c r="G1009" s="970"/>
      <c r="H1009" s="967"/>
      <c r="I1009" s="970"/>
      <c r="J1009" s="967"/>
      <c r="K1009" s="970"/>
      <c r="L1009" s="967"/>
      <c r="M1009" s="970"/>
      <c r="N1009" s="967"/>
      <c r="O1009" s="970"/>
      <c r="P1009" s="967"/>
      <c r="Q1009" s="973" t="s">
        <v>5700</v>
      </c>
      <c r="R1009" s="967"/>
      <c r="S1009" s="970"/>
      <c r="T1009" s="967"/>
      <c r="U1009" s="970"/>
      <c r="V1009" s="967"/>
      <c r="W1009" s="970"/>
      <c r="X1009" s="1261"/>
      <c r="Y1009" s="967"/>
      <c r="Z1009" s="1032"/>
    </row>
    <row r="1010" spans="1:26" ht="25.2" hidden="1" customHeight="1" outlineLevel="2">
      <c r="A1010" s="976">
        <v>44455</v>
      </c>
      <c r="B1010" s="1163" t="s">
        <v>5698</v>
      </c>
      <c r="C1010" s="955" t="s">
        <v>9161</v>
      </c>
      <c r="D1010" s="966"/>
      <c r="E1010" s="977" t="s">
        <v>5700</v>
      </c>
      <c r="F1010" s="972"/>
      <c r="G1010" s="970"/>
      <c r="H1010" s="967"/>
      <c r="I1010" s="970"/>
      <c r="J1010" s="967"/>
      <c r="K1010" s="970"/>
      <c r="L1010" s="967"/>
      <c r="M1010" s="970"/>
      <c r="N1010" s="967"/>
      <c r="O1010" s="970"/>
      <c r="P1010" s="967"/>
      <c r="Q1010" s="970"/>
      <c r="R1010" s="967"/>
      <c r="S1010" s="970"/>
      <c r="T1010" s="967"/>
      <c r="U1010" s="970"/>
      <c r="V1010" s="967"/>
      <c r="W1010" s="970"/>
      <c r="X1010" s="1261"/>
      <c r="Y1010" s="967"/>
      <c r="Z1010" s="1032"/>
    </row>
    <row r="1011" spans="1:26" ht="12.6" hidden="1" customHeight="1" outlineLevel="2">
      <c r="A1011" s="976">
        <v>44455</v>
      </c>
      <c r="B1011" s="1163" t="s">
        <v>5698</v>
      </c>
      <c r="C1011" s="955" t="s">
        <v>9162</v>
      </c>
      <c r="D1011" s="966"/>
      <c r="E1011" s="968"/>
      <c r="F1011" s="972"/>
      <c r="G1011" s="970"/>
      <c r="H1011" s="967"/>
      <c r="I1011" s="970"/>
      <c r="J1011" s="967"/>
      <c r="K1011" s="970"/>
      <c r="L1011" s="967"/>
      <c r="M1011" s="970"/>
      <c r="N1011" s="967"/>
      <c r="O1011" s="970"/>
      <c r="P1011" s="967"/>
      <c r="Q1011" s="970"/>
      <c r="R1011" s="967"/>
      <c r="S1011" s="970"/>
      <c r="T1011" s="974" t="s">
        <v>5700</v>
      </c>
      <c r="U1011" s="970"/>
      <c r="V1011" s="967"/>
      <c r="W1011" s="970"/>
      <c r="X1011" s="1261"/>
      <c r="Y1011" s="967"/>
      <c r="Z1011" s="1032"/>
    </row>
    <row r="1012" spans="1:26" ht="37.799999999999997" hidden="1" customHeight="1" outlineLevel="2">
      <c r="A1012" s="976">
        <v>44455</v>
      </c>
      <c r="B1012" s="1163" t="s">
        <v>5706</v>
      </c>
      <c r="C1012" s="955" t="s">
        <v>9163</v>
      </c>
      <c r="D1012" s="966"/>
      <c r="E1012" s="968"/>
      <c r="F1012" s="972"/>
      <c r="G1012" s="970"/>
      <c r="H1012" s="967"/>
      <c r="I1012" s="970"/>
      <c r="J1012" s="967"/>
      <c r="K1012" s="970"/>
      <c r="L1012" s="967"/>
      <c r="M1012" s="970"/>
      <c r="N1012" s="967"/>
      <c r="O1012" s="970"/>
      <c r="P1012" s="974" t="s">
        <v>5700</v>
      </c>
      <c r="Q1012" s="970"/>
      <c r="R1012" s="967"/>
      <c r="S1012" s="970"/>
      <c r="T1012" s="967"/>
      <c r="U1012" s="970"/>
      <c r="V1012" s="967"/>
      <c r="W1012" s="970"/>
      <c r="X1012" s="1261"/>
      <c r="Y1012" s="967"/>
      <c r="Z1012" s="1032"/>
    </row>
    <row r="1013" spans="1:26" ht="37.799999999999997" hidden="1" customHeight="1" outlineLevel="2">
      <c r="A1013" s="976">
        <v>44455</v>
      </c>
      <c r="B1013" s="1163" t="s">
        <v>5698</v>
      </c>
      <c r="C1013" s="955" t="s">
        <v>9164</v>
      </c>
      <c r="D1013" s="975" t="s">
        <v>5700</v>
      </c>
      <c r="E1013" s="968"/>
      <c r="F1013" s="972"/>
      <c r="G1013" s="970"/>
      <c r="H1013" s="967"/>
      <c r="I1013" s="970"/>
      <c r="J1013" s="967"/>
      <c r="K1013" s="970"/>
      <c r="L1013" s="967"/>
      <c r="M1013" s="970"/>
      <c r="N1013" s="967"/>
      <c r="O1013" s="970"/>
      <c r="P1013" s="967"/>
      <c r="Q1013" s="970"/>
      <c r="R1013" s="967"/>
      <c r="S1013" s="970"/>
      <c r="T1013" s="967"/>
      <c r="U1013" s="970"/>
      <c r="V1013" s="967"/>
      <c r="W1013" s="970"/>
      <c r="X1013" s="1261"/>
      <c r="Y1013" s="967"/>
      <c r="Z1013" s="1032" t="s">
        <v>3334</v>
      </c>
    </row>
    <row r="1014" spans="1:26" ht="12.6" hidden="1" customHeight="1" outlineLevel="2">
      <c r="A1014" s="976">
        <v>44455</v>
      </c>
      <c r="B1014" s="1163" t="s">
        <v>5723</v>
      </c>
      <c r="C1014" s="955" t="s">
        <v>9165</v>
      </c>
      <c r="D1014" s="966"/>
      <c r="E1014" s="968"/>
      <c r="F1014" s="972"/>
      <c r="G1014" s="970"/>
      <c r="H1014" s="967"/>
      <c r="I1014" s="970"/>
      <c r="J1014" s="967"/>
      <c r="K1014" s="970"/>
      <c r="L1014" s="967"/>
      <c r="M1014" s="970"/>
      <c r="N1014" s="967"/>
      <c r="O1014" s="970"/>
      <c r="P1014" s="967"/>
      <c r="Q1014" s="970"/>
      <c r="R1014" s="967"/>
      <c r="S1014" s="970"/>
      <c r="T1014" s="967"/>
      <c r="U1014" s="970"/>
      <c r="V1014" s="974" t="s">
        <v>5700</v>
      </c>
      <c r="W1014" s="970"/>
      <c r="X1014" s="1262" t="s">
        <v>5700</v>
      </c>
      <c r="Y1014" s="967"/>
      <c r="Z1014" s="1032"/>
    </row>
    <row r="1015" spans="1:26" ht="25.2" hidden="1" customHeight="1" outlineLevel="2">
      <c r="A1015" s="976">
        <v>44455</v>
      </c>
      <c r="B1015" s="1163" t="s">
        <v>5698</v>
      </c>
      <c r="C1015" s="955" t="s">
        <v>9166</v>
      </c>
      <c r="D1015" s="966"/>
      <c r="E1015" s="977" t="s">
        <v>5700</v>
      </c>
      <c r="F1015" s="972"/>
      <c r="G1015" s="970"/>
      <c r="H1015" s="967"/>
      <c r="I1015" s="970"/>
      <c r="J1015" s="967"/>
      <c r="K1015" s="970"/>
      <c r="L1015" s="967"/>
      <c r="M1015" s="970"/>
      <c r="N1015" s="967"/>
      <c r="O1015" s="970"/>
      <c r="P1015" s="967"/>
      <c r="Q1015" s="970"/>
      <c r="R1015" s="967"/>
      <c r="S1015" s="970"/>
      <c r="T1015" s="967"/>
      <c r="U1015" s="970"/>
      <c r="V1015" s="967"/>
      <c r="W1015" s="970"/>
      <c r="X1015" s="1261"/>
      <c r="Y1015" s="967"/>
      <c r="Z1015" s="1032"/>
    </row>
    <row r="1016" spans="1:26" ht="12.6" hidden="1" customHeight="1" outlineLevel="2">
      <c r="A1016" s="976">
        <v>44455</v>
      </c>
      <c r="B1016" s="1163" t="s">
        <v>5698</v>
      </c>
      <c r="C1016" s="955" t="s">
        <v>9167</v>
      </c>
      <c r="D1016" s="966"/>
      <c r="E1016" s="977" t="s">
        <v>5700</v>
      </c>
      <c r="F1016" s="972"/>
      <c r="G1016" s="970"/>
      <c r="H1016" s="967"/>
      <c r="I1016" s="970"/>
      <c r="J1016" s="967"/>
      <c r="K1016" s="970"/>
      <c r="L1016" s="967"/>
      <c r="M1016" s="970"/>
      <c r="N1016" s="967"/>
      <c r="O1016" s="970"/>
      <c r="P1016" s="967"/>
      <c r="Q1016" s="970"/>
      <c r="R1016" s="967"/>
      <c r="S1016" s="970"/>
      <c r="T1016" s="967"/>
      <c r="U1016" s="970"/>
      <c r="V1016" s="967"/>
      <c r="W1016" s="970"/>
      <c r="X1016" s="1261"/>
      <c r="Y1016" s="967"/>
      <c r="Z1016" s="1032"/>
    </row>
    <row r="1017" spans="1:26" ht="37.799999999999997" hidden="1" customHeight="1" outlineLevel="2">
      <c r="A1017" s="976">
        <v>44455</v>
      </c>
      <c r="B1017" s="1163" t="s">
        <v>5698</v>
      </c>
      <c r="C1017" s="955" t="s">
        <v>9168</v>
      </c>
      <c r="D1017" s="966"/>
      <c r="E1017" s="968"/>
      <c r="F1017" s="969" t="s">
        <v>5700</v>
      </c>
      <c r="G1017" s="970"/>
      <c r="H1017" s="967"/>
      <c r="I1017" s="970"/>
      <c r="J1017" s="967"/>
      <c r="K1017" s="970"/>
      <c r="L1017" s="967"/>
      <c r="M1017" s="970"/>
      <c r="N1017" s="967"/>
      <c r="O1017" s="970"/>
      <c r="P1017" s="967"/>
      <c r="Q1017" s="970"/>
      <c r="R1017" s="967"/>
      <c r="S1017" s="970"/>
      <c r="T1017" s="967"/>
      <c r="U1017" s="970"/>
      <c r="V1017" s="967"/>
      <c r="W1017" s="970"/>
      <c r="X1017" s="1261"/>
      <c r="Y1017" s="967"/>
      <c r="Z1017" s="1032"/>
    </row>
    <row r="1018" spans="1:26" ht="12.6" hidden="1" customHeight="1" outlineLevel="2">
      <c r="A1018" s="976">
        <v>44455</v>
      </c>
      <c r="B1018" s="1163" t="s">
        <v>5698</v>
      </c>
      <c r="C1018" s="955" t="s">
        <v>9169</v>
      </c>
      <c r="D1018" s="966"/>
      <c r="E1018" s="968"/>
      <c r="F1018" s="972"/>
      <c r="G1018" s="970"/>
      <c r="H1018" s="967"/>
      <c r="I1018" s="970"/>
      <c r="J1018" s="974" t="s">
        <v>5700</v>
      </c>
      <c r="K1018" s="970"/>
      <c r="L1018" s="967"/>
      <c r="M1018" s="970"/>
      <c r="N1018" s="967"/>
      <c r="O1018" s="970"/>
      <c r="P1018" s="967"/>
      <c r="Q1018" s="970"/>
      <c r="R1018" s="967"/>
      <c r="S1018" s="970"/>
      <c r="T1018" s="967"/>
      <c r="U1018" s="970"/>
      <c r="V1018" s="967"/>
      <c r="W1018" s="970"/>
      <c r="X1018" s="1261"/>
      <c r="Y1018" s="967"/>
      <c r="Z1018" s="1032"/>
    </row>
    <row r="1019" spans="1:26" ht="12.6" hidden="1" customHeight="1" outlineLevel="2">
      <c r="A1019" s="976">
        <v>44455</v>
      </c>
      <c r="B1019" s="1163" t="s">
        <v>5698</v>
      </c>
      <c r="C1019" s="955" t="s">
        <v>9170</v>
      </c>
      <c r="D1019" s="975" t="s">
        <v>5700</v>
      </c>
      <c r="E1019" s="968"/>
      <c r="F1019" s="972"/>
      <c r="G1019" s="970"/>
      <c r="H1019" s="967"/>
      <c r="I1019" s="970"/>
      <c r="J1019" s="967"/>
      <c r="K1019" s="970"/>
      <c r="L1019" s="967"/>
      <c r="M1019" s="970"/>
      <c r="N1019" s="967"/>
      <c r="O1019" s="970"/>
      <c r="P1019" s="967"/>
      <c r="Q1019" s="970"/>
      <c r="R1019" s="967"/>
      <c r="S1019" s="970"/>
      <c r="T1019" s="967"/>
      <c r="U1019" s="970"/>
      <c r="V1019" s="967"/>
      <c r="W1019" s="970"/>
      <c r="X1019" s="1261"/>
      <c r="Y1019" s="967"/>
      <c r="Z1019" s="1032"/>
    </row>
    <row r="1020" spans="1:26" ht="37.799999999999997" hidden="1" customHeight="1" outlineLevel="2">
      <c r="A1020" s="976">
        <v>44455</v>
      </c>
      <c r="B1020" s="1163" t="s">
        <v>6379</v>
      </c>
      <c r="C1020" s="955" t="s">
        <v>9171</v>
      </c>
      <c r="D1020" s="975" t="s">
        <v>5700</v>
      </c>
      <c r="E1020" s="968"/>
      <c r="F1020" s="972"/>
      <c r="G1020" s="970"/>
      <c r="H1020" s="967"/>
      <c r="I1020" s="970"/>
      <c r="J1020" s="967"/>
      <c r="K1020" s="970"/>
      <c r="L1020" s="967"/>
      <c r="M1020" s="970"/>
      <c r="N1020" s="967"/>
      <c r="O1020" s="970"/>
      <c r="P1020" s="967"/>
      <c r="Q1020" s="970"/>
      <c r="R1020" s="967"/>
      <c r="S1020" s="970"/>
      <c r="T1020" s="967"/>
      <c r="U1020" s="970"/>
      <c r="V1020" s="967"/>
      <c r="W1020" s="970"/>
      <c r="X1020" s="1261"/>
      <c r="Y1020" s="967"/>
      <c r="Z1020" s="1032"/>
    </row>
    <row r="1021" spans="1:26" ht="25.2" hidden="1" customHeight="1" outlineLevel="2">
      <c r="A1021" s="976">
        <v>44455</v>
      </c>
      <c r="B1021" s="1163" t="s">
        <v>5698</v>
      </c>
      <c r="C1021" s="955" t="s">
        <v>9172</v>
      </c>
      <c r="D1021" s="975" t="s">
        <v>5700</v>
      </c>
      <c r="E1021" s="968"/>
      <c r="F1021" s="972"/>
      <c r="G1021" s="970"/>
      <c r="H1021" s="967"/>
      <c r="I1021" s="970"/>
      <c r="J1021" s="967"/>
      <c r="K1021" s="970"/>
      <c r="L1021" s="967"/>
      <c r="M1021" s="970"/>
      <c r="N1021" s="967"/>
      <c r="O1021" s="970"/>
      <c r="P1021" s="967"/>
      <c r="Q1021" s="970"/>
      <c r="R1021" s="967"/>
      <c r="S1021" s="970"/>
      <c r="T1021" s="967"/>
      <c r="U1021" s="970"/>
      <c r="V1021" s="967"/>
      <c r="W1021" s="970"/>
      <c r="X1021" s="1261"/>
      <c r="Y1021" s="967"/>
      <c r="Z1021" s="1032"/>
    </row>
    <row r="1022" spans="1:26" ht="12.6" hidden="1" customHeight="1" outlineLevel="2">
      <c r="A1022" s="976">
        <v>44455</v>
      </c>
      <c r="B1022" s="1163" t="s">
        <v>5698</v>
      </c>
      <c r="C1022" s="955" t="s">
        <v>9173</v>
      </c>
      <c r="D1022" s="966"/>
      <c r="E1022" s="968"/>
      <c r="F1022" s="969" t="s">
        <v>5700</v>
      </c>
      <c r="G1022" s="970"/>
      <c r="H1022" s="967"/>
      <c r="I1022" s="970"/>
      <c r="J1022" s="974" t="s">
        <v>5700</v>
      </c>
      <c r="K1022" s="970"/>
      <c r="L1022" s="967"/>
      <c r="M1022" s="970"/>
      <c r="N1022" s="967"/>
      <c r="O1022" s="970"/>
      <c r="P1022" s="967"/>
      <c r="Q1022" s="970"/>
      <c r="R1022" s="967"/>
      <c r="S1022" s="970"/>
      <c r="T1022" s="967"/>
      <c r="U1022" s="970"/>
      <c r="V1022" s="967"/>
      <c r="W1022" s="970"/>
      <c r="X1022" s="1261"/>
      <c r="Y1022" s="967"/>
      <c r="Z1022" s="1032"/>
    </row>
    <row r="1023" spans="1:26" ht="12.6" hidden="1" customHeight="1" outlineLevel="1">
      <c r="A1023" s="964">
        <v>44364</v>
      </c>
      <c r="B1023" s="1163" t="s">
        <v>5698</v>
      </c>
      <c r="C1023" s="955" t="s">
        <v>9174</v>
      </c>
      <c r="D1023" s="966"/>
      <c r="E1023" s="968"/>
      <c r="F1023" s="972"/>
      <c r="G1023" s="973" t="s">
        <v>5700</v>
      </c>
      <c r="H1023" s="967"/>
      <c r="I1023" s="970"/>
      <c r="J1023" s="967"/>
      <c r="K1023" s="970"/>
      <c r="L1023" s="967"/>
      <c r="M1023" s="970"/>
      <c r="N1023" s="967"/>
      <c r="O1023" s="970"/>
      <c r="P1023" s="967"/>
      <c r="Q1023" s="970"/>
      <c r="R1023" s="967"/>
      <c r="S1023" s="970"/>
      <c r="T1023" s="967"/>
      <c r="U1023" s="970"/>
      <c r="V1023" s="967"/>
      <c r="W1023" s="970"/>
      <c r="X1023" s="1261"/>
      <c r="Y1023" s="967"/>
      <c r="Z1023" s="1032"/>
    </row>
    <row r="1024" spans="1:26" ht="12.6" hidden="1" customHeight="1" outlineLevel="2">
      <c r="A1024" s="964">
        <v>44364</v>
      </c>
      <c r="B1024" s="1163" t="s">
        <v>5698</v>
      </c>
      <c r="C1024" s="955" t="s">
        <v>8949</v>
      </c>
      <c r="D1024" s="966"/>
      <c r="E1024" s="968"/>
      <c r="F1024" s="972"/>
      <c r="G1024" s="970"/>
      <c r="H1024" s="967"/>
      <c r="I1024" s="970"/>
      <c r="J1024" s="967"/>
      <c r="K1024" s="970"/>
      <c r="L1024" s="967"/>
      <c r="M1024" s="970"/>
      <c r="N1024" s="967"/>
      <c r="O1024" s="970"/>
      <c r="P1024" s="967"/>
      <c r="Q1024" s="970"/>
      <c r="R1024" s="967"/>
      <c r="S1024" s="970"/>
      <c r="T1024" s="967"/>
      <c r="U1024" s="970"/>
      <c r="V1024" s="967"/>
      <c r="W1024" s="970"/>
      <c r="X1024" s="1261"/>
      <c r="Y1024" s="967"/>
      <c r="Z1024" s="1032"/>
    </row>
    <row r="1025" spans="1:24" ht="12.6" hidden="1" customHeight="1" outlineLevel="2">
      <c r="A1025" s="964">
        <v>44364</v>
      </c>
      <c r="B1025" s="1163" t="s">
        <v>5698</v>
      </c>
      <c r="C1025" s="955" t="s">
        <v>9175</v>
      </c>
      <c r="D1025" s="975" t="s">
        <v>5700</v>
      </c>
      <c r="E1025" s="968"/>
      <c r="F1025" s="972"/>
      <c r="G1025" s="970"/>
      <c r="H1025" s="967"/>
      <c r="I1025" s="970"/>
      <c r="J1025" s="967"/>
      <c r="K1025" s="970"/>
      <c r="L1025" s="967"/>
      <c r="M1025" s="970"/>
      <c r="N1025" s="967"/>
      <c r="O1025" s="970"/>
      <c r="P1025" s="967"/>
      <c r="Q1025" s="970"/>
      <c r="R1025" s="967"/>
      <c r="S1025" s="970"/>
      <c r="T1025" s="967"/>
      <c r="U1025" s="970"/>
      <c r="V1025" s="967"/>
      <c r="W1025" s="970"/>
      <c r="X1025" s="1261"/>
    </row>
    <row r="1026" spans="1:24" ht="12.6" hidden="1" customHeight="1" outlineLevel="2">
      <c r="A1026" s="964">
        <v>44364</v>
      </c>
      <c r="B1026" s="1163" t="s">
        <v>5698</v>
      </c>
      <c r="C1026" s="955" t="s">
        <v>9176</v>
      </c>
      <c r="D1026" s="975" t="s">
        <v>5700</v>
      </c>
      <c r="E1026" s="968"/>
      <c r="F1026" s="972"/>
      <c r="G1026" s="970"/>
      <c r="H1026" s="967"/>
      <c r="I1026" s="970"/>
      <c r="J1026" s="967"/>
      <c r="K1026" s="970"/>
      <c r="L1026" s="967"/>
      <c r="M1026" s="970"/>
      <c r="N1026" s="967"/>
      <c r="O1026" s="970"/>
      <c r="P1026" s="967"/>
      <c r="Q1026" s="970"/>
      <c r="R1026" s="967"/>
      <c r="S1026" s="970"/>
      <c r="T1026" s="967"/>
      <c r="U1026" s="970"/>
      <c r="V1026" s="967"/>
      <c r="W1026" s="970"/>
      <c r="X1026" s="1261"/>
    </row>
    <row r="1027" spans="1:24" ht="25.2" hidden="1" customHeight="1" outlineLevel="2">
      <c r="A1027" s="964">
        <v>44364</v>
      </c>
      <c r="B1027" s="1163" t="s">
        <v>5698</v>
      </c>
      <c r="C1027" s="955" t="s">
        <v>9177</v>
      </c>
      <c r="D1027" s="966"/>
      <c r="E1027" s="968"/>
      <c r="F1027" s="969" t="s">
        <v>5700</v>
      </c>
      <c r="G1027" s="970"/>
      <c r="H1027" s="967"/>
      <c r="I1027" s="970"/>
      <c r="J1027" s="967"/>
      <c r="K1027" s="970"/>
      <c r="L1027" s="967"/>
      <c r="M1027" s="970"/>
      <c r="N1027" s="967"/>
      <c r="O1027" s="970"/>
      <c r="P1027" s="967"/>
      <c r="Q1027" s="970"/>
      <c r="R1027" s="967"/>
      <c r="S1027" s="970"/>
      <c r="T1027" s="967"/>
      <c r="U1027" s="970"/>
      <c r="V1027" s="967"/>
      <c r="W1027" s="970"/>
      <c r="X1027" s="1261"/>
    </row>
    <row r="1028" spans="1:24" ht="12.6" hidden="1" customHeight="1" outlineLevel="2">
      <c r="A1028" s="964">
        <v>44364</v>
      </c>
      <c r="B1028" s="1163" t="s">
        <v>5698</v>
      </c>
      <c r="C1028" s="955" t="s">
        <v>9048</v>
      </c>
      <c r="D1028" s="966"/>
      <c r="E1028" s="968"/>
      <c r="F1028" s="972"/>
      <c r="G1028" s="970"/>
      <c r="H1028" s="974" t="s">
        <v>5700</v>
      </c>
      <c r="I1028" s="973" t="s">
        <v>5700</v>
      </c>
      <c r="J1028" s="967"/>
      <c r="K1028" s="970"/>
      <c r="L1028" s="967"/>
      <c r="M1028" s="970"/>
      <c r="N1028" s="967"/>
      <c r="O1028" s="970"/>
      <c r="P1028" s="967"/>
      <c r="Q1028" s="970"/>
      <c r="R1028" s="967"/>
      <c r="S1028" s="970"/>
      <c r="T1028" s="967"/>
      <c r="U1028" s="970"/>
      <c r="V1028" s="967"/>
      <c r="W1028" s="970"/>
      <c r="X1028" s="1261"/>
    </row>
    <row r="1029" spans="1:24" ht="12.6" hidden="1" customHeight="1" outlineLevel="2">
      <c r="A1029" s="964">
        <v>44364</v>
      </c>
      <c r="B1029" s="1163" t="s">
        <v>5723</v>
      </c>
      <c r="C1029" s="955" t="s">
        <v>9178</v>
      </c>
      <c r="D1029" s="975" t="s">
        <v>5700</v>
      </c>
      <c r="E1029" s="968"/>
      <c r="F1029" s="972"/>
      <c r="G1029" s="970"/>
      <c r="H1029" s="967"/>
      <c r="I1029" s="970"/>
      <c r="J1029" s="967"/>
      <c r="K1029" s="970"/>
      <c r="L1029" s="967"/>
      <c r="M1029" s="970"/>
      <c r="N1029" s="967"/>
      <c r="O1029" s="970"/>
      <c r="P1029" s="967"/>
      <c r="Q1029" s="970"/>
      <c r="R1029" s="967"/>
      <c r="S1029" s="970"/>
      <c r="T1029" s="967"/>
      <c r="U1029" s="970"/>
      <c r="V1029" s="967"/>
      <c r="W1029" s="970"/>
      <c r="X1029" s="1261"/>
    </row>
    <row r="1030" spans="1:24" ht="12.6" hidden="1" customHeight="1" outlineLevel="2">
      <c r="A1030" s="964">
        <v>44364</v>
      </c>
      <c r="B1030" s="1163" t="s">
        <v>5698</v>
      </c>
      <c r="C1030" s="955" t="s">
        <v>9179</v>
      </c>
      <c r="D1030" s="966"/>
      <c r="E1030" s="968"/>
      <c r="F1030" s="969" t="s">
        <v>5700</v>
      </c>
      <c r="G1030" s="970"/>
      <c r="H1030" s="967"/>
      <c r="I1030" s="970"/>
      <c r="J1030" s="967"/>
      <c r="K1030" s="970"/>
      <c r="L1030" s="967"/>
      <c r="M1030" s="970"/>
      <c r="N1030" s="967"/>
      <c r="O1030" s="970"/>
      <c r="P1030" s="967"/>
      <c r="Q1030" s="970"/>
      <c r="R1030" s="967"/>
      <c r="S1030" s="970"/>
      <c r="T1030" s="967"/>
      <c r="U1030" s="970"/>
      <c r="V1030" s="967"/>
      <c r="W1030" s="970"/>
      <c r="X1030" s="1261"/>
    </row>
    <row r="1031" spans="1:24" ht="12.6" hidden="1" customHeight="1" outlineLevel="2">
      <c r="A1031" s="964">
        <v>44364</v>
      </c>
      <c r="B1031" s="1163" t="s">
        <v>5698</v>
      </c>
      <c r="C1031" s="955" t="s">
        <v>9180</v>
      </c>
      <c r="D1031" s="975" t="s">
        <v>5700</v>
      </c>
      <c r="E1031" s="968"/>
      <c r="F1031" s="972"/>
      <c r="G1031" s="970"/>
      <c r="H1031" s="967"/>
      <c r="I1031" s="970"/>
      <c r="J1031" s="967"/>
      <c r="K1031" s="970"/>
      <c r="L1031" s="967"/>
      <c r="M1031" s="970"/>
      <c r="N1031" s="967"/>
      <c r="O1031" s="970"/>
      <c r="P1031" s="967"/>
      <c r="Q1031" s="970"/>
      <c r="R1031" s="967"/>
      <c r="S1031" s="970"/>
      <c r="T1031" s="967"/>
      <c r="U1031" s="970"/>
      <c r="V1031" s="967"/>
      <c r="W1031" s="970"/>
      <c r="X1031" s="1261"/>
    </row>
    <row r="1032" spans="1:24" ht="12.6" hidden="1" customHeight="1" outlineLevel="2">
      <c r="A1032" s="964">
        <v>44364</v>
      </c>
      <c r="B1032" s="1163" t="s">
        <v>5698</v>
      </c>
      <c r="C1032" s="955" t="s">
        <v>9181</v>
      </c>
      <c r="D1032" s="975" t="s">
        <v>5700</v>
      </c>
      <c r="E1032" s="968"/>
      <c r="F1032" s="972"/>
      <c r="G1032" s="970"/>
      <c r="H1032" s="967"/>
      <c r="I1032" s="970"/>
      <c r="J1032" s="967"/>
      <c r="K1032" s="970"/>
      <c r="L1032" s="967"/>
      <c r="M1032" s="970"/>
      <c r="N1032" s="967"/>
      <c r="O1032" s="970"/>
      <c r="P1032" s="967"/>
      <c r="Q1032" s="970"/>
      <c r="R1032" s="967"/>
      <c r="S1032" s="970"/>
      <c r="T1032" s="967"/>
      <c r="U1032" s="970"/>
      <c r="V1032" s="967"/>
      <c r="W1032" s="970"/>
      <c r="X1032" s="1261"/>
    </row>
    <row r="1033" spans="1:24" ht="12.6" hidden="1" customHeight="1" outlineLevel="2">
      <c r="A1033" s="964">
        <v>44364</v>
      </c>
      <c r="B1033" s="1163" t="s">
        <v>5698</v>
      </c>
      <c r="C1033" s="955" t="s">
        <v>9182</v>
      </c>
      <c r="D1033" s="966"/>
      <c r="E1033" s="968"/>
      <c r="F1033" s="972"/>
      <c r="G1033" s="970"/>
      <c r="H1033" s="967"/>
      <c r="I1033" s="970"/>
      <c r="J1033" s="967"/>
      <c r="K1033" s="970"/>
      <c r="L1033" s="967"/>
      <c r="M1033" s="970"/>
      <c r="N1033" s="967"/>
      <c r="O1033" s="970"/>
      <c r="P1033" s="967"/>
      <c r="Q1033" s="970"/>
      <c r="R1033" s="967"/>
      <c r="S1033" s="970"/>
      <c r="T1033" s="967"/>
      <c r="U1033" s="970"/>
      <c r="V1033" s="967"/>
      <c r="W1033" s="970"/>
      <c r="X1033" s="1261"/>
    </row>
    <row r="1034" spans="1:24" ht="12.6" hidden="1" customHeight="1" outlineLevel="2">
      <c r="A1034" s="964">
        <v>44364</v>
      </c>
      <c r="B1034" s="1163" t="s">
        <v>5739</v>
      </c>
      <c r="C1034" s="955" t="s">
        <v>9183</v>
      </c>
      <c r="D1034" s="966"/>
      <c r="E1034" s="968"/>
      <c r="F1034" s="972"/>
      <c r="G1034" s="970"/>
      <c r="H1034" s="967"/>
      <c r="I1034" s="970"/>
      <c r="J1034" s="967"/>
      <c r="K1034" s="970"/>
      <c r="L1034" s="967"/>
      <c r="M1034" s="970"/>
      <c r="N1034" s="967"/>
      <c r="O1034" s="970"/>
      <c r="P1034" s="967"/>
      <c r="Q1034" s="970"/>
      <c r="R1034" s="967"/>
      <c r="S1034" s="970"/>
      <c r="T1034" s="967"/>
      <c r="U1034" s="970"/>
      <c r="V1034" s="967"/>
      <c r="W1034" s="970"/>
      <c r="X1034" s="1261"/>
    </row>
    <row r="1035" spans="1:24" ht="12.6" hidden="1" customHeight="1" outlineLevel="2">
      <c r="A1035" s="964">
        <v>44364</v>
      </c>
      <c r="B1035" s="1163" t="s">
        <v>5698</v>
      </c>
      <c r="C1035" s="955" t="s">
        <v>9184</v>
      </c>
      <c r="D1035" s="966"/>
      <c r="E1035" s="968"/>
      <c r="F1035" s="972"/>
      <c r="G1035" s="970"/>
      <c r="H1035" s="967"/>
      <c r="I1035" s="970"/>
      <c r="J1035" s="967"/>
      <c r="K1035" s="970"/>
      <c r="L1035" s="967"/>
      <c r="M1035" s="970"/>
      <c r="N1035" s="967"/>
      <c r="O1035" s="970"/>
      <c r="P1035" s="967"/>
      <c r="Q1035" s="970"/>
      <c r="R1035" s="967"/>
      <c r="S1035" s="970"/>
      <c r="T1035" s="967"/>
      <c r="U1035" s="970"/>
      <c r="V1035" s="967"/>
      <c r="W1035" s="970"/>
      <c r="X1035" s="1261"/>
    </row>
    <row r="1036" spans="1:24" ht="25.2" hidden="1" customHeight="1" outlineLevel="2">
      <c r="A1036" s="964">
        <v>44364</v>
      </c>
      <c r="B1036" s="1163" t="s">
        <v>5698</v>
      </c>
      <c r="C1036" s="955" t="s">
        <v>9185</v>
      </c>
      <c r="D1036" s="966"/>
      <c r="E1036" s="968"/>
      <c r="F1036" s="972"/>
      <c r="G1036" s="970"/>
      <c r="H1036" s="967"/>
      <c r="I1036" s="970"/>
      <c r="J1036" s="967"/>
      <c r="K1036" s="970"/>
      <c r="L1036" s="967"/>
      <c r="M1036" s="970"/>
      <c r="N1036" s="967"/>
      <c r="O1036" s="970"/>
      <c r="P1036" s="967"/>
      <c r="Q1036" s="970"/>
      <c r="R1036" s="967"/>
      <c r="S1036" s="970"/>
      <c r="T1036" s="967"/>
      <c r="U1036" s="970"/>
      <c r="V1036" s="967"/>
      <c r="W1036" s="970"/>
      <c r="X1036" s="1261"/>
    </row>
    <row r="1037" spans="1:24" ht="12.6" hidden="1" customHeight="1" outlineLevel="2">
      <c r="A1037" s="964">
        <v>44364</v>
      </c>
      <c r="B1037" s="1163" t="s">
        <v>5698</v>
      </c>
      <c r="C1037" s="955" t="s">
        <v>9186</v>
      </c>
      <c r="D1037" s="966"/>
      <c r="E1037" s="968"/>
      <c r="F1037" s="972"/>
      <c r="G1037" s="970"/>
      <c r="H1037" s="967"/>
      <c r="I1037" s="970"/>
      <c r="J1037" s="967"/>
      <c r="K1037" s="970"/>
      <c r="L1037" s="967"/>
      <c r="M1037" s="970"/>
      <c r="N1037" s="967"/>
      <c r="O1037" s="970"/>
      <c r="P1037" s="967"/>
      <c r="Q1037" s="970"/>
      <c r="R1037" s="967"/>
      <c r="S1037" s="970"/>
      <c r="T1037" s="967"/>
      <c r="U1037" s="970"/>
      <c r="V1037" s="967"/>
      <c r="W1037" s="970"/>
      <c r="X1037" s="1261"/>
    </row>
    <row r="1038" spans="1:24" ht="12.6" hidden="1" customHeight="1" outlineLevel="2">
      <c r="A1038" s="964">
        <v>44364</v>
      </c>
      <c r="B1038" s="1163" t="s">
        <v>5698</v>
      </c>
      <c r="C1038" s="955" t="s">
        <v>9187</v>
      </c>
      <c r="D1038" s="966"/>
      <c r="E1038" s="968"/>
      <c r="F1038" s="972"/>
      <c r="G1038" s="970"/>
      <c r="H1038" s="967"/>
      <c r="I1038" s="970"/>
      <c r="J1038" s="967"/>
      <c r="K1038" s="970"/>
      <c r="L1038" s="967"/>
      <c r="M1038" s="970"/>
      <c r="N1038" s="967"/>
      <c r="O1038" s="970"/>
      <c r="P1038" s="967"/>
      <c r="Q1038" s="970"/>
      <c r="R1038" s="967"/>
      <c r="S1038" s="970"/>
      <c r="T1038" s="967"/>
      <c r="U1038" s="970"/>
      <c r="V1038" s="967"/>
      <c r="W1038" s="970"/>
      <c r="X1038" s="1261"/>
    </row>
    <row r="1039" spans="1:24" ht="12.6" hidden="1" customHeight="1" outlineLevel="2">
      <c r="A1039" s="964">
        <v>44364</v>
      </c>
      <c r="B1039" s="1163" t="s">
        <v>6070</v>
      </c>
      <c r="C1039" s="955" t="s">
        <v>9188</v>
      </c>
      <c r="D1039" s="966"/>
      <c r="E1039" s="968"/>
      <c r="F1039" s="972"/>
      <c r="G1039" s="970"/>
      <c r="H1039" s="967"/>
      <c r="I1039" s="970"/>
      <c r="J1039" s="967"/>
      <c r="K1039" s="970"/>
      <c r="L1039" s="967"/>
      <c r="M1039" s="970"/>
      <c r="N1039" s="967"/>
      <c r="O1039" s="970"/>
      <c r="P1039" s="967"/>
      <c r="Q1039" s="970"/>
      <c r="R1039" s="967"/>
      <c r="S1039" s="970"/>
      <c r="T1039" s="967"/>
      <c r="U1039" s="970"/>
      <c r="V1039" s="967"/>
      <c r="W1039" s="970"/>
      <c r="X1039" s="1261"/>
    </row>
    <row r="1040" spans="1:24" ht="12.6" hidden="1" customHeight="1" outlineLevel="2">
      <c r="A1040" s="964">
        <v>44364</v>
      </c>
      <c r="B1040" s="1163" t="s">
        <v>5698</v>
      </c>
      <c r="C1040" s="955" t="s">
        <v>9189</v>
      </c>
      <c r="D1040" s="966"/>
      <c r="E1040" s="968"/>
      <c r="F1040" s="972"/>
      <c r="G1040" s="970"/>
      <c r="H1040" s="967"/>
      <c r="I1040" s="970"/>
      <c r="J1040" s="967"/>
      <c r="K1040" s="970"/>
      <c r="L1040" s="967"/>
      <c r="M1040" s="970"/>
      <c r="N1040" s="967"/>
      <c r="O1040" s="970"/>
      <c r="P1040" s="967"/>
      <c r="Q1040" s="970"/>
      <c r="R1040" s="967"/>
      <c r="S1040" s="970"/>
      <c r="T1040" s="967"/>
      <c r="U1040" s="970"/>
      <c r="V1040" s="967"/>
      <c r="W1040" s="970"/>
      <c r="X1040" s="1261"/>
    </row>
    <row r="1041" spans="1:26" ht="12.6" hidden="1" customHeight="1" outlineLevel="1">
      <c r="A1041" s="1031">
        <v>44459</v>
      </c>
      <c r="B1041" s="1163" t="s">
        <v>5698</v>
      </c>
      <c r="C1041" s="955" t="s">
        <v>9190</v>
      </c>
      <c r="D1041" s="966"/>
      <c r="E1041" s="968"/>
      <c r="F1041" s="972"/>
      <c r="G1041" s="973" t="s">
        <v>5700</v>
      </c>
      <c r="H1041" s="967"/>
      <c r="I1041" s="970"/>
      <c r="J1041" s="967"/>
      <c r="K1041" s="970"/>
      <c r="L1041" s="967"/>
      <c r="M1041" s="970"/>
      <c r="N1041" s="967"/>
      <c r="O1041" s="970"/>
      <c r="P1041" s="967"/>
      <c r="Q1041" s="970"/>
      <c r="R1041" s="967"/>
      <c r="S1041" s="970"/>
      <c r="T1041" s="967"/>
      <c r="U1041" s="970"/>
      <c r="V1041" s="967"/>
      <c r="W1041" s="970"/>
      <c r="X1041" s="1261"/>
      <c r="Y1041" s="967"/>
      <c r="Z1041" s="1032" t="s">
        <v>8161</v>
      </c>
    </row>
    <row r="1042" spans="1:26" ht="12.6" hidden="1" customHeight="1" outlineLevel="2">
      <c r="A1042" s="1031">
        <v>44459</v>
      </c>
      <c r="B1042" s="1163" t="s">
        <v>3470</v>
      </c>
      <c r="C1042" s="955" t="s">
        <v>9191</v>
      </c>
      <c r="D1042" s="966"/>
      <c r="E1042" s="968"/>
      <c r="F1042" s="972"/>
      <c r="G1042" s="970"/>
      <c r="H1042" s="967"/>
      <c r="I1042" s="970"/>
      <c r="J1042" s="967"/>
      <c r="K1042" s="970"/>
      <c r="L1042" s="967"/>
      <c r="M1042" s="970"/>
      <c r="N1042" s="967"/>
      <c r="O1042" s="970"/>
      <c r="P1042" s="967"/>
      <c r="Q1042" s="970"/>
      <c r="R1042" s="974" t="s">
        <v>5700</v>
      </c>
      <c r="S1042" s="970"/>
      <c r="T1042" s="967"/>
      <c r="U1042" s="970"/>
      <c r="V1042" s="967"/>
      <c r="W1042" s="970"/>
      <c r="X1042" s="1261"/>
      <c r="Y1042" s="967"/>
      <c r="Z1042" s="1032"/>
    </row>
    <row r="1043" spans="1:26" ht="12.6" hidden="1" customHeight="1" outlineLevel="2">
      <c r="A1043" s="1031">
        <v>44459</v>
      </c>
      <c r="B1043" s="1163" t="s">
        <v>5698</v>
      </c>
      <c r="C1043" s="955" t="s">
        <v>9192</v>
      </c>
      <c r="D1043" s="966"/>
      <c r="E1043" s="968"/>
      <c r="F1043" s="972"/>
      <c r="G1043" s="970"/>
      <c r="H1043" s="967"/>
      <c r="I1043" s="970"/>
      <c r="J1043" s="967"/>
      <c r="K1043" s="970"/>
      <c r="L1043" s="967"/>
      <c r="M1043" s="970"/>
      <c r="N1043" s="967"/>
      <c r="O1043" s="973" t="s">
        <v>5700</v>
      </c>
      <c r="P1043" s="967"/>
      <c r="Q1043" s="970"/>
      <c r="R1043" s="967"/>
      <c r="S1043" s="970"/>
      <c r="T1043" s="967"/>
      <c r="U1043" s="970"/>
      <c r="V1043" s="967"/>
      <c r="W1043" s="970"/>
      <c r="X1043" s="1261"/>
      <c r="Y1043" s="967"/>
      <c r="Z1043" s="1032"/>
    </row>
    <row r="1044" spans="1:26" ht="25.2" hidden="1" customHeight="1" outlineLevel="2">
      <c r="A1044" s="1031">
        <v>44459</v>
      </c>
      <c r="B1044" s="1163" t="s">
        <v>5706</v>
      </c>
      <c r="C1044" s="955" t="s">
        <v>9193</v>
      </c>
      <c r="D1044" s="975" t="s">
        <v>5700</v>
      </c>
      <c r="E1044" s="968"/>
      <c r="F1044" s="972"/>
      <c r="G1044" s="970"/>
      <c r="H1044" s="967"/>
      <c r="I1044" s="970"/>
      <c r="J1044" s="967"/>
      <c r="K1044" s="970"/>
      <c r="L1044" s="967"/>
      <c r="M1044" s="970"/>
      <c r="N1044" s="967"/>
      <c r="O1044" s="970"/>
      <c r="P1044" s="967"/>
      <c r="Q1044" s="970"/>
      <c r="R1044" s="967"/>
      <c r="S1044" s="970"/>
      <c r="T1044" s="967"/>
      <c r="U1044" s="970"/>
      <c r="V1044" s="967"/>
      <c r="W1044" s="970"/>
      <c r="X1044" s="1261"/>
      <c r="Y1044" s="967"/>
      <c r="Z1044" s="1032"/>
    </row>
    <row r="1045" spans="1:26" ht="25.2" hidden="1" customHeight="1" outlineLevel="2">
      <c r="A1045" s="1031">
        <v>44459</v>
      </c>
      <c r="B1045" s="1163" t="s">
        <v>7122</v>
      </c>
      <c r="C1045" s="955" t="s">
        <v>9194</v>
      </c>
      <c r="D1045" s="966"/>
      <c r="E1045" s="968"/>
      <c r="F1045" s="972"/>
      <c r="G1045" s="970"/>
      <c r="H1045" s="967"/>
      <c r="I1045" s="970"/>
      <c r="J1045" s="967"/>
      <c r="K1045" s="970"/>
      <c r="L1045" s="967"/>
      <c r="M1045" s="970"/>
      <c r="N1045" s="967"/>
      <c r="O1045" s="970"/>
      <c r="P1045" s="967"/>
      <c r="Q1045" s="970"/>
      <c r="R1045" s="967"/>
      <c r="S1045" s="970"/>
      <c r="T1045" s="967"/>
      <c r="U1045" s="970"/>
      <c r="V1045" s="967"/>
      <c r="W1045" s="970"/>
      <c r="X1045" s="1261"/>
      <c r="Y1045" s="967"/>
      <c r="Z1045" s="1032"/>
    </row>
    <row r="1046" spans="1:26" ht="12.6" hidden="1" customHeight="1" outlineLevel="2">
      <c r="A1046" s="1031">
        <v>44459</v>
      </c>
      <c r="B1046" s="1163" t="s">
        <v>5706</v>
      </c>
      <c r="C1046" s="955" t="s">
        <v>5700</v>
      </c>
      <c r="D1046" s="975" t="s">
        <v>5700</v>
      </c>
      <c r="E1046" s="968"/>
      <c r="F1046" s="972"/>
      <c r="G1046" s="970"/>
      <c r="H1046" s="967"/>
      <c r="I1046" s="970"/>
      <c r="J1046" s="967"/>
      <c r="K1046" s="970"/>
      <c r="L1046" s="967"/>
      <c r="M1046" s="970"/>
      <c r="N1046" s="967"/>
      <c r="O1046" s="970"/>
      <c r="P1046" s="967"/>
      <c r="Q1046" s="970"/>
      <c r="R1046" s="967"/>
      <c r="S1046" s="970"/>
      <c r="T1046" s="967"/>
      <c r="U1046" s="970"/>
      <c r="V1046" s="967"/>
      <c r="W1046" s="970"/>
      <c r="X1046" s="1261"/>
      <c r="Y1046" s="967"/>
      <c r="Z1046" s="1032"/>
    </row>
    <row r="1047" spans="1:26" ht="12.6" hidden="1" customHeight="1" outlineLevel="2">
      <c r="A1047" s="1031">
        <v>44459</v>
      </c>
      <c r="B1047" s="1163" t="s">
        <v>5698</v>
      </c>
      <c r="C1047" s="955" t="s">
        <v>9195</v>
      </c>
      <c r="D1047" s="966"/>
      <c r="E1047" s="968"/>
      <c r="F1047" s="972"/>
      <c r="G1047" s="970"/>
      <c r="H1047" s="967"/>
      <c r="I1047" s="970"/>
      <c r="J1047" s="967"/>
      <c r="K1047" s="970"/>
      <c r="L1047" s="967"/>
      <c r="M1047" s="970"/>
      <c r="N1047" s="967"/>
      <c r="O1047" s="970"/>
      <c r="P1047" s="967"/>
      <c r="Q1047" s="970"/>
      <c r="R1047" s="967"/>
      <c r="S1047" s="970"/>
      <c r="T1047" s="967"/>
      <c r="U1047" s="970"/>
      <c r="V1047" s="967"/>
      <c r="W1047" s="970"/>
      <c r="X1047" s="1261"/>
      <c r="Y1047" s="967"/>
      <c r="Z1047" s="1032"/>
    </row>
    <row r="1048" spans="1:26" ht="12.6" hidden="1" customHeight="1" outlineLevel="2">
      <c r="A1048" s="1031">
        <v>44459</v>
      </c>
      <c r="B1048" s="1163" t="s">
        <v>5698</v>
      </c>
      <c r="C1048" s="955" t="s">
        <v>9196</v>
      </c>
      <c r="D1048" s="966"/>
      <c r="E1048" s="968"/>
      <c r="F1048" s="972"/>
      <c r="G1048" s="970"/>
      <c r="H1048" s="967"/>
      <c r="I1048" s="973" t="s">
        <v>5700</v>
      </c>
      <c r="J1048" s="967"/>
      <c r="K1048" s="970"/>
      <c r="L1048" s="967"/>
      <c r="M1048" s="970"/>
      <c r="N1048" s="967"/>
      <c r="O1048" s="970"/>
      <c r="P1048" s="967"/>
      <c r="Q1048" s="970"/>
      <c r="R1048" s="974" t="s">
        <v>5700</v>
      </c>
      <c r="S1048" s="970"/>
      <c r="T1048" s="967"/>
      <c r="U1048" s="970"/>
      <c r="V1048" s="967"/>
      <c r="W1048" s="970"/>
      <c r="X1048" s="1261"/>
      <c r="Y1048" s="967"/>
      <c r="Z1048" s="1032"/>
    </row>
    <row r="1049" spans="1:26" ht="12.6" hidden="1" customHeight="1" outlineLevel="2">
      <c r="A1049" s="1031">
        <v>44459</v>
      </c>
      <c r="B1049" s="1163" t="s">
        <v>6298</v>
      </c>
      <c r="C1049" s="955" t="s">
        <v>9197</v>
      </c>
      <c r="D1049" s="966"/>
      <c r="E1049" s="968"/>
      <c r="F1049" s="972"/>
      <c r="G1049" s="970"/>
      <c r="H1049" s="967"/>
      <c r="I1049" s="970"/>
      <c r="J1049" s="967"/>
      <c r="K1049" s="970"/>
      <c r="L1049" s="967"/>
      <c r="M1049" s="970"/>
      <c r="N1049" s="967"/>
      <c r="O1049" s="970"/>
      <c r="P1049" s="967"/>
      <c r="Q1049" s="970"/>
      <c r="R1049" s="967"/>
      <c r="S1049" s="970"/>
      <c r="T1049" s="967"/>
      <c r="U1049" s="970"/>
      <c r="V1049" s="967"/>
      <c r="W1049" s="970"/>
      <c r="X1049" s="1261"/>
      <c r="Y1049" s="967"/>
      <c r="Z1049" s="1032" t="s">
        <v>3335</v>
      </c>
    </row>
    <row r="1050" spans="1:26" ht="25.2" hidden="1" customHeight="1" outlineLevel="2">
      <c r="A1050" s="1031">
        <v>44459</v>
      </c>
      <c r="B1050" s="1163" t="s">
        <v>5698</v>
      </c>
      <c r="C1050" s="955" t="s">
        <v>9198</v>
      </c>
      <c r="D1050" s="966"/>
      <c r="E1050" s="968"/>
      <c r="F1050" s="972"/>
      <c r="G1050" s="970"/>
      <c r="H1050" s="967"/>
      <c r="I1050" s="970"/>
      <c r="J1050" s="967"/>
      <c r="K1050" s="970"/>
      <c r="L1050" s="967"/>
      <c r="M1050" s="970"/>
      <c r="N1050" s="967"/>
      <c r="O1050" s="970"/>
      <c r="P1050" s="967"/>
      <c r="Q1050" s="970"/>
      <c r="R1050" s="967"/>
      <c r="S1050" s="970"/>
      <c r="T1050" s="967"/>
      <c r="U1050" s="970"/>
      <c r="V1050" s="967"/>
      <c r="W1050" s="970"/>
      <c r="X1050" s="1261"/>
      <c r="Y1050" s="967"/>
      <c r="Z1050" s="1032"/>
    </row>
    <row r="1051" spans="1:26" ht="12.6" hidden="1" customHeight="1" outlineLevel="2">
      <c r="A1051" s="1031">
        <v>44459</v>
      </c>
      <c r="B1051" s="1163" t="s">
        <v>5698</v>
      </c>
      <c r="C1051" s="955" t="s">
        <v>9199</v>
      </c>
      <c r="D1051" s="966"/>
      <c r="E1051" s="968"/>
      <c r="F1051" s="972"/>
      <c r="G1051" s="970"/>
      <c r="H1051" s="967"/>
      <c r="I1051" s="970"/>
      <c r="J1051" s="967"/>
      <c r="K1051" s="970"/>
      <c r="L1051" s="967"/>
      <c r="M1051" s="970"/>
      <c r="N1051" s="967"/>
      <c r="O1051" s="970"/>
      <c r="P1051" s="967"/>
      <c r="Q1051" s="970"/>
      <c r="R1051" s="967"/>
      <c r="S1051" s="970"/>
      <c r="T1051" s="967"/>
      <c r="U1051" s="970"/>
      <c r="V1051" s="967"/>
      <c r="W1051" s="970"/>
      <c r="X1051" s="1261"/>
      <c r="Y1051" s="967"/>
      <c r="Z1051" s="1032"/>
    </row>
    <row r="1052" spans="1:26" ht="12.6" hidden="1" customHeight="1" outlineLevel="2">
      <c r="A1052" s="1031">
        <v>44459</v>
      </c>
      <c r="B1052" s="1163" t="s">
        <v>5698</v>
      </c>
      <c r="C1052" s="955" t="s">
        <v>9200</v>
      </c>
      <c r="D1052" s="966"/>
      <c r="E1052" s="968"/>
      <c r="F1052" s="972"/>
      <c r="G1052" s="970"/>
      <c r="H1052" s="967"/>
      <c r="I1052" s="970"/>
      <c r="J1052" s="967"/>
      <c r="K1052" s="970"/>
      <c r="L1052" s="967"/>
      <c r="M1052" s="973" t="s">
        <v>5700</v>
      </c>
      <c r="N1052" s="967"/>
      <c r="O1052" s="970"/>
      <c r="P1052" s="967"/>
      <c r="Q1052" s="970"/>
      <c r="R1052" s="967"/>
      <c r="S1052" s="970"/>
      <c r="T1052" s="967"/>
      <c r="U1052" s="970"/>
      <c r="V1052" s="967"/>
      <c r="W1052" s="970"/>
      <c r="X1052" s="1261"/>
      <c r="Y1052" s="967"/>
      <c r="Z1052" s="1032"/>
    </row>
    <row r="1053" spans="1:26" ht="12.6" hidden="1" customHeight="1" outlineLevel="2">
      <c r="A1053" s="1031">
        <v>44459</v>
      </c>
      <c r="B1053" s="1163" t="s">
        <v>5698</v>
      </c>
      <c r="C1053" s="955" t="s">
        <v>9201</v>
      </c>
      <c r="D1053" s="975" t="s">
        <v>5700</v>
      </c>
      <c r="E1053" s="968"/>
      <c r="F1053" s="972"/>
      <c r="G1053" s="970"/>
      <c r="H1053" s="967"/>
      <c r="I1053" s="970"/>
      <c r="J1053" s="967"/>
      <c r="K1053" s="970"/>
      <c r="L1053" s="967"/>
      <c r="M1053" s="970"/>
      <c r="N1053" s="967"/>
      <c r="O1053" s="970"/>
      <c r="P1053" s="967"/>
      <c r="Q1053" s="970"/>
      <c r="R1053" s="967"/>
      <c r="S1053" s="970"/>
      <c r="T1053" s="967"/>
      <c r="U1053" s="970"/>
      <c r="V1053" s="967"/>
      <c r="W1053" s="970"/>
      <c r="X1053" s="1261"/>
      <c r="Y1053" s="967"/>
      <c r="Z1053" s="1032" t="s">
        <v>3335</v>
      </c>
    </row>
    <row r="1054" spans="1:26" ht="12.6" hidden="1" customHeight="1" outlineLevel="2">
      <c r="A1054" s="1031">
        <v>44459</v>
      </c>
      <c r="B1054" s="1163" t="s">
        <v>5698</v>
      </c>
      <c r="C1054" s="955" t="s">
        <v>9202</v>
      </c>
      <c r="D1054" s="966"/>
      <c r="E1054" s="968"/>
      <c r="F1054" s="972"/>
      <c r="G1054" s="970"/>
      <c r="H1054" s="974" t="s">
        <v>5700</v>
      </c>
      <c r="I1054" s="970"/>
      <c r="J1054" s="967"/>
      <c r="K1054" s="970"/>
      <c r="L1054" s="967"/>
      <c r="M1054" s="970"/>
      <c r="N1054" s="967"/>
      <c r="O1054" s="970"/>
      <c r="P1054" s="967"/>
      <c r="Q1054" s="970"/>
      <c r="R1054" s="974" t="s">
        <v>5700</v>
      </c>
      <c r="S1054" s="970"/>
      <c r="T1054" s="967"/>
      <c r="U1054" s="970"/>
      <c r="V1054" s="967"/>
      <c r="W1054" s="970"/>
      <c r="X1054" s="1261"/>
      <c r="Y1054" s="967"/>
      <c r="Z1054" s="1032"/>
    </row>
    <row r="1055" spans="1:26" ht="25.2" hidden="1" customHeight="1" outlineLevel="2">
      <c r="A1055" s="1031">
        <v>44459</v>
      </c>
      <c r="B1055" s="1163" t="s">
        <v>5698</v>
      </c>
      <c r="C1055" s="955" t="s">
        <v>9203</v>
      </c>
      <c r="D1055" s="966"/>
      <c r="E1055" s="977" t="s">
        <v>5700</v>
      </c>
      <c r="F1055" s="972"/>
      <c r="G1055" s="970"/>
      <c r="H1055" s="967"/>
      <c r="I1055" s="970"/>
      <c r="J1055" s="967"/>
      <c r="K1055" s="970"/>
      <c r="L1055" s="967"/>
      <c r="M1055" s="970"/>
      <c r="N1055" s="967"/>
      <c r="O1055" s="970"/>
      <c r="P1055" s="967"/>
      <c r="Q1055" s="970"/>
      <c r="R1055" s="967"/>
      <c r="S1055" s="970"/>
      <c r="T1055" s="967"/>
      <c r="U1055" s="970"/>
      <c r="V1055" s="967"/>
      <c r="W1055" s="970"/>
      <c r="X1055" s="1261"/>
      <c r="Y1055" s="967"/>
      <c r="Z1055" s="1032"/>
    </row>
    <row r="1056" spans="1:26" ht="12.6" hidden="1" customHeight="1" outlineLevel="2">
      <c r="A1056" s="1031">
        <v>44459</v>
      </c>
      <c r="B1056" s="1163" t="s">
        <v>5698</v>
      </c>
      <c r="C1056" s="955" t="s">
        <v>9204</v>
      </c>
      <c r="D1056" s="966"/>
      <c r="E1056" s="977" t="s">
        <v>5700</v>
      </c>
      <c r="F1056" s="972"/>
      <c r="G1056" s="970"/>
      <c r="H1056" s="974" t="s">
        <v>5700</v>
      </c>
      <c r="I1056" s="973" t="s">
        <v>5700</v>
      </c>
      <c r="J1056" s="967"/>
      <c r="K1056" s="970"/>
      <c r="L1056" s="967"/>
      <c r="M1056" s="970"/>
      <c r="N1056" s="967"/>
      <c r="O1056" s="970"/>
      <c r="P1056" s="967"/>
      <c r="Q1056" s="970"/>
      <c r="R1056" s="967"/>
      <c r="S1056" s="970"/>
      <c r="T1056" s="967"/>
      <c r="U1056" s="970"/>
      <c r="V1056" s="967"/>
      <c r="W1056" s="970"/>
      <c r="X1056" s="1261"/>
      <c r="Y1056" s="967"/>
      <c r="Z1056" s="1032"/>
    </row>
    <row r="1057" spans="1:26" ht="12.6" hidden="1" customHeight="1" outlineLevel="2">
      <c r="A1057" s="1031">
        <v>44459</v>
      </c>
      <c r="B1057" s="1163" t="s">
        <v>9205</v>
      </c>
      <c r="C1057" s="955" t="s">
        <v>9206</v>
      </c>
      <c r="D1057" s="966"/>
      <c r="E1057" s="968"/>
      <c r="F1057" s="969" t="s">
        <v>5700</v>
      </c>
      <c r="G1057" s="970"/>
      <c r="H1057" s="967"/>
      <c r="I1057" s="970"/>
      <c r="J1057" s="967"/>
      <c r="K1057" s="970"/>
      <c r="L1057" s="967"/>
      <c r="M1057" s="970"/>
      <c r="N1057" s="967"/>
      <c r="O1057" s="970"/>
      <c r="P1057" s="967"/>
      <c r="Q1057" s="970"/>
      <c r="R1057" s="967"/>
      <c r="S1057" s="970"/>
      <c r="T1057" s="967"/>
      <c r="U1057" s="970"/>
      <c r="V1057" s="967"/>
      <c r="W1057" s="970"/>
      <c r="X1057" s="1261"/>
      <c r="Y1057" s="967"/>
      <c r="Z1057" s="1032"/>
    </row>
    <row r="1058" spans="1:26" ht="37.799999999999997" hidden="1" customHeight="1" outlineLevel="2">
      <c r="A1058" s="1031">
        <v>44459</v>
      </c>
      <c r="B1058" s="1163" t="s">
        <v>5698</v>
      </c>
      <c r="C1058" s="955" t="s">
        <v>9207</v>
      </c>
      <c r="D1058" s="966"/>
      <c r="E1058" s="977" t="s">
        <v>5700</v>
      </c>
      <c r="F1058" s="972"/>
      <c r="G1058" s="970"/>
      <c r="H1058" s="967"/>
      <c r="I1058" s="970"/>
      <c r="J1058" s="967"/>
      <c r="K1058" s="970"/>
      <c r="L1058" s="967"/>
      <c r="M1058" s="970"/>
      <c r="N1058" s="967"/>
      <c r="O1058" s="970"/>
      <c r="P1058" s="967"/>
      <c r="Q1058" s="970"/>
      <c r="R1058" s="967"/>
      <c r="S1058" s="970"/>
      <c r="T1058" s="967"/>
      <c r="U1058" s="970"/>
      <c r="V1058" s="967"/>
      <c r="W1058" s="970"/>
      <c r="X1058" s="1261"/>
      <c r="Y1058" s="967"/>
      <c r="Z1058" s="1032"/>
    </row>
    <row r="1059" spans="1:26" ht="12.6" hidden="1" customHeight="1" outlineLevel="1">
      <c r="A1059" s="1004">
        <v>44460</v>
      </c>
      <c r="B1059" s="1163" t="s">
        <v>5698</v>
      </c>
      <c r="C1059" s="955" t="s">
        <v>9208</v>
      </c>
      <c r="D1059" s="966"/>
      <c r="E1059" s="968"/>
      <c r="F1059" s="972"/>
      <c r="G1059" s="970"/>
      <c r="H1059" s="967"/>
      <c r="I1059" s="970"/>
      <c r="J1059" s="967"/>
      <c r="K1059" s="970"/>
      <c r="L1059" s="967"/>
      <c r="M1059" s="970"/>
      <c r="N1059" s="967"/>
      <c r="O1059" s="973" t="s">
        <v>5700</v>
      </c>
      <c r="P1059" s="967"/>
      <c r="Q1059" s="970"/>
      <c r="R1059" s="967"/>
      <c r="S1059" s="970"/>
      <c r="T1059" s="967"/>
      <c r="U1059" s="970"/>
      <c r="V1059" s="967"/>
      <c r="W1059" s="970"/>
      <c r="X1059" s="1261"/>
      <c r="Y1059" s="967"/>
      <c r="Z1059" s="1032"/>
    </row>
    <row r="1060" spans="1:26" ht="12.6" hidden="1" customHeight="1" outlineLevel="2">
      <c r="A1060" s="1004">
        <v>44460</v>
      </c>
      <c r="B1060" s="1163" t="s">
        <v>5698</v>
      </c>
      <c r="C1060" s="955" t="s">
        <v>9209</v>
      </c>
      <c r="D1060" s="966"/>
      <c r="E1060" s="977" t="s">
        <v>5700</v>
      </c>
      <c r="F1060" s="972"/>
      <c r="G1060" s="970"/>
      <c r="H1060" s="967"/>
      <c r="I1060" s="970"/>
      <c r="J1060" s="967"/>
      <c r="K1060" s="970"/>
      <c r="L1060" s="967"/>
      <c r="M1060" s="970"/>
      <c r="N1060" s="967"/>
      <c r="O1060" s="970"/>
      <c r="P1060" s="967"/>
      <c r="Q1060" s="970"/>
      <c r="R1060" s="967"/>
      <c r="S1060" s="970"/>
      <c r="T1060" s="967"/>
      <c r="U1060" s="970"/>
      <c r="V1060" s="967"/>
      <c r="W1060" s="970"/>
      <c r="X1060" s="1261"/>
      <c r="Y1060" s="967"/>
      <c r="Z1060" s="1032"/>
    </row>
    <row r="1061" spans="1:26" ht="12.6" hidden="1" customHeight="1" outlineLevel="2">
      <c r="A1061" s="1004">
        <v>44460</v>
      </c>
      <c r="B1061" s="1163" t="s">
        <v>5698</v>
      </c>
      <c r="C1061" s="955" t="s">
        <v>9210</v>
      </c>
      <c r="D1061" s="966"/>
      <c r="E1061" s="977" t="s">
        <v>5700</v>
      </c>
      <c r="F1061" s="972"/>
      <c r="G1061" s="970"/>
      <c r="H1061" s="967"/>
      <c r="I1061" s="970"/>
      <c r="J1061" s="967"/>
      <c r="K1061" s="970"/>
      <c r="L1061" s="967"/>
      <c r="M1061" s="970"/>
      <c r="N1061" s="967"/>
      <c r="O1061" s="970"/>
      <c r="P1061" s="967"/>
      <c r="Q1061" s="970"/>
      <c r="R1061" s="967"/>
      <c r="S1061" s="970"/>
      <c r="T1061" s="967"/>
      <c r="U1061" s="970"/>
      <c r="V1061" s="967"/>
      <c r="W1061" s="970"/>
      <c r="X1061" s="1261"/>
      <c r="Y1061" s="967"/>
      <c r="Z1061" s="1032"/>
    </row>
    <row r="1062" spans="1:26" ht="12.6" hidden="1" customHeight="1" outlineLevel="2">
      <c r="A1062" s="1004">
        <v>44460</v>
      </c>
      <c r="B1062" s="1163" t="s">
        <v>5698</v>
      </c>
      <c r="C1062" s="955" t="s">
        <v>9211</v>
      </c>
      <c r="D1062" s="966"/>
      <c r="E1062" s="977" t="s">
        <v>5700</v>
      </c>
      <c r="F1062" s="972"/>
      <c r="G1062" s="970"/>
      <c r="H1062" s="967"/>
      <c r="I1062" s="970"/>
      <c r="J1062" s="967"/>
      <c r="K1062" s="970"/>
      <c r="L1062" s="967"/>
      <c r="M1062" s="970"/>
      <c r="N1062" s="967"/>
      <c r="O1062" s="970"/>
      <c r="P1062" s="967"/>
      <c r="Q1062" s="970"/>
      <c r="R1062" s="967"/>
      <c r="S1062" s="970"/>
      <c r="T1062" s="967"/>
      <c r="U1062" s="970"/>
      <c r="V1062" s="967"/>
      <c r="W1062" s="970"/>
      <c r="X1062" s="1261"/>
      <c r="Y1062" s="967"/>
      <c r="Z1062" s="1032"/>
    </row>
    <row r="1063" spans="1:26" ht="12.6" hidden="1" customHeight="1" outlineLevel="2">
      <c r="A1063" s="1004">
        <v>44460</v>
      </c>
      <c r="B1063" s="1163" t="s">
        <v>5698</v>
      </c>
      <c r="C1063" s="955" t="s">
        <v>9212</v>
      </c>
      <c r="D1063" s="966"/>
      <c r="E1063" s="977" t="s">
        <v>5700</v>
      </c>
      <c r="F1063" s="972"/>
      <c r="G1063" s="970"/>
      <c r="H1063" s="967"/>
      <c r="I1063" s="970"/>
      <c r="J1063" s="974" t="s">
        <v>5700</v>
      </c>
      <c r="K1063" s="970"/>
      <c r="L1063" s="967"/>
      <c r="M1063" s="970"/>
      <c r="N1063" s="967"/>
      <c r="O1063" s="970"/>
      <c r="P1063" s="967"/>
      <c r="Q1063" s="970"/>
      <c r="R1063" s="967"/>
      <c r="S1063" s="970"/>
      <c r="T1063" s="967"/>
      <c r="U1063" s="970"/>
      <c r="V1063" s="967"/>
      <c r="W1063" s="970"/>
      <c r="X1063" s="1261"/>
      <c r="Y1063" s="967"/>
      <c r="Z1063" s="1032"/>
    </row>
    <row r="1064" spans="1:26" ht="12.6" hidden="1" customHeight="1" outlineLevel="2">
      <c r="A1064" s="1004">
        <v>44460</v>
      </c>
      <c r="B1064" s="1163" t="s">
        <v>5698</v>
      </c>
      <c r="C1064" s="955" t="s">
        <v>9213</v>
      </c>
      <c r="D1064" s="966"/>
      <c r="E1064" s="968"/>
      <c r="F1064" s="972"/>
      <c r="G1064" s="973" t="s">
        <v>5700</v>
      </c>
      <c r="H1064" s="967"/>
      <c r="I1064" s="970"/>
      <c r="J1064" s="967"/>
      <c r="K1064" s="970"/>
      <c r="L1064" s="967"/>
      <c r="M1064" s="970"/>
      <c r="N1064" s="967"/>
      <c r="O1064" s="970"/>
      <c r="P1064" s="967"/>
      <c r="Q1064" s="970"/>
      <c r="R1064" s="967"/>
      <c r="S1064" s="970"/>
      <c r="T1064" s="967"/>
      <c r="U1064" s="970"/>
      <c r="V1064" s="967"/>
      <c r="W1064" s="970"/>
      <c r="X1064" s="1261"/>
      <c r="Y1064" s="967"/>
      <c r="Z1064" s="1032"/>
    </row>
    <row r="1065" spans="1:26" ht="12.6" hidden="1" customHeight="1" outlineLevel="2">
      <c r="A1065" s="1004">
        <v>44460</v>
      </c>
      <c r="B1065" s="1163" t="s">
        <v>5745</v>
      </c>
      <c r="C1065" s="955" t="s">
        <v>9214</v>
      </c>
      <c r="D1065" s="966"/>
      <c r="E1065" s="968"/>
      <c r="F1065" s="972"/>
      <c r="G1065" s="970"/>
      <c r="H1065" s="967"/>
      <c r="I1065" s="970"/>
      <c r="J1065" s="967"/>
      <c r="K1065" s="970"/>
      <c r="L1065" s="967"/>
      <c r="M1065" s="970"/>
      <c r="N1065" s="967"/>
      <c r="O1065" s="970"/>
      <c r="P1065" s="967"/>
      <c r="Q1065" s="970"/>
      <c r="R1065" s="967"/>
      <c r="S1065" s="970"/>
      <c r="T1065" s="974" t="s">
        <v>5700</v>
      </c>
      <c r="U1065" s="970"/>
      <c r="V1065" s="967"/>
      <c r="W1065" s="970"/>
      <c r="X1065" s="1261"/>
      <c r="Y1065" s="967"/>
      <c r="Z1065" s="1032"/>
    </row>
    <row r="1066" spans="1:26" ht="12.6" hidden="1" customHeight="1" outlineLevel="2">
      <c r="A1066" s="1004">
        <v>44460</v>
      </c>
      <c r="B1066" s="1163" t="s">
        <v>5698</v>
      </c>
      <c r="C1066" s="955" t="s">
        <v>9215</v>
      </c>
      <c r="D1066" s="966"/>
      <c r="E1066" s="968"/>
      <c r="F1066" s="969" t="s">
        <v>5700</v>
      </c>
      <c r="G1066" s="970"/>
      <c r="H1066" s="967"/>
      <c r="I1066" s="970"/>
      <c r="J1066" s="967"/>
      <c r="K1066" s="970"/>
      <c r="L1066" s="967"/>
      <c r="M1066" s="970"/>
      <c r="N1066" s="967"/>
      <c r="O1066" s="970"/>
      <c r="P1066" s="967"/>
      <c r="Q1066" s="970"/>
      <c r="R1066" s="967"/>
      <c r="S1066" s="970"/>
      <c r="T1066" s="967"/>
      <c r="U1066" s="970"/>
      <c r="V1066" s="967"/>
      <c r="W1066" s="970"/>
      <c r="X1066" s="1261"/>
      <c r="Y1066" s="967"/>
      <c r="Z1066" s="1032" t="s">
        <v>9216</v>
      </c>
    </row>
    <row r="1067" spans="1:26" ht="12.6" hidden="1" customHeight="1" outlineLevel="2">
      <c r="A1067" s="1004">
        <v>44460</v>
      </c>
      <c r="B1067" s="1163" t="s">
        <v>5698</v>
      </c>
      <c r="C1067" s="955" t="s">
        <v>9217</v>
      </c>
      <c r="D1067" s="966"/>
      <c r="E1067" s="977" t="s">
        <v>5700</v>
      </c>
      <c r="F1067" s="972"/>
      <c r="G1067" s="970"/>
      <c r="H1067" s="967"/>
      <c r="I1067" s="970"/>
      <c r="J1067" s="967"/>
      <c r="K1067" s="970"/>
      <c r="L1067" s="967"/>
      <c r="M1067" s="970"/>
      <c r="N1067" s="967"/>
      <c r="O1067" s="970"/>
      <c r="P1067" s="967"/>
      <c r="Q1067" s="970"/>
      <c r="R1067" s="967"/>
      <c r="S1067" s="970"/>
      <c r="T1067" s="967"/>
      <c r="U1067" s="970"/>
      <c r="V1067" s="967"/>
      <c r="W1067" s="970"/>
      <c r="X1067" s="1261"/>
      <c r="Y1067" s="967"/>
      <c r="Z1067" s="1032"/>
    </row>
    <row r="1068" spans="1:26" ht="12.6" hidden="1" customHeight="1" outlineLevel="2">
      <c r="A1068" s="1004">
        <v>44460</v>
      </c>
      <c r="B1068" s="1163" t="s">
        <v>5698</v>
      </c>
      <c r="C1068" s="955" t="s">
        <v>9218</v>
      </c>
      <c r="D1068" s="966"/>
      <c r="E1068" s="968"/>
      <c r="F1068" s="972"/>
      <c r="G1068" s="970"/>
      <c r="H1068" s="967"/>
      <c r="I1068" s="970"/>
      <c r="J1068" s="974" t="s">
        <v>5700</v>
      </c>
      <c r="K1068" s="970"/>
      <c r="L1068" s="967"/>
      <c r="M1068" s="970"/>
      <c r="N1068" s="967"/>
      <c r="O1068" s="970"/>
      <c r="P1068" s="967"/>
      <c r="Q1068" s="970"/>
      <c r="R1068" s="967"/>
      <c r="S1068" s="970"/>
      <c r="T1068" s="974" t="s">
        <v>5700</v>
      </c>
      <c r="U1068" s="970"/>
      <c r="V1068" s="967"/>
      <c r="W1068" s="970"/>
      <c r="X1068" s="1261"/>
      <c r="Y1068" s="967"/>
      <c r="Z1068" s="1032"/>
    </row>
    <row r="1069" spans="1:26" ht="12.6" hidden="1" customHeight="1" outlineLevel="2">
      <c r="A1069" s="1004">
        <v>44460</v>
      </c>
      <c r="B1069" s="1163" t="s">
        <v>5698</v>
      </c>
      <c r="C1069" s="955" t="s">
        <v>9219</v>
      </c>
      <c r="D1069" s="966"/>
      <c r="E1069" s="977" t="s">
        <v>5700</v>
      </c>
      <c r="F1069" s="972"/>
      <c r="G1069" s="970"/>
      <c r="H1069" s="967"/>
      <c r="I1069" s="970"/>
      <c r="J1069" s="967"/>
      <c r="K1069" s="970"/>
      <c r="L1069" s="967"/>
      <c r="M1069" s="970"/>
      <c r="N1069" s="967"/>
      <c r="O1069" s="970"/>
      <c r="P1069" s="967"/>
      <c r="Q1069" s="970"/>
      <c r="R1069" s="967"/>
      <c r="S1069" s="970"/>
      <c r="T1069" s="967"/>
      <c r="U1069" s="970"/>
      <c r="V1069" s="967"/>
      <c r="W1069" s="970"/>
      <c r="X1069" s="1261"/>
      <c r="Y1069" s="967"/>
      <c r="Z1069" s="1032"/>
    </row>
    <row r="1070" spans="1:26" ht="12.6" hidden="1" customHeight="1" outlineLevel="2">
      <c r="A1070" s="1004">
        <v>44460</v>
      </c>
      <c r="B1070" s="1163" t="s">
        <v>5698</v>
      </c>
      <c r="C1070" s="955" t="s">
        <v>5924</v>
      </c>
      <c r="D1070" s="966"/>
      <c r="E1070" s="977" t="s">
        <v>5700</v>
      </c>
      <c r="F1070" s="972"/>
      <c r="G1070" s="970"/>
      <c r="H1070" s="967"/>
      <c r="I1070" s="970"/>
      <c r="J1070" s="967"/>
      <c r="K1070" s="970"/>
      <c r="L1070" s="967"/>
      <c r="M1070" s="970"/>
      <c r="N1070" s="967"/>
      <c r="O1070" s="970"/>
      <c r="P1070" s="967"/>
      <c r="Q1070" s="970"/>
      <c r="R1070" s="967"/>
      <c r="S1070" s="970"/>
      <c r="T1070" s="967"/>
      <c r="U1070" s="970"/>
      <c r="V1070" s="967"/>
      <c r="W1070" s="970"/>
      <c r="X1070" s="1261"/>
      <c r="Y1070" s="967"/>
      <c r="Z1070" s="1032"/>
    </row>
    <row r="1071" spans="1:26" ht="12.6" hidden="1" customHeight="1" outlineLevel="2">
      <c r="A1071" s="1004">
        <v>44460</v>
      </c>
      <c r="B1071" s="1163" t="s">
        <v>5698</v>
      </c>
      <c r="C1071" s="955" t="s">
        <v>9220</v>
      </c>
      <c r="D1071" s="975" t="s">
        <v>5700</v>
      </c>
      <c r="E1071" s="977" t="s">
        <v>5700</v>
      </c>
      <c r="F1071" s="972"/>
      <c r="G1071" s="970"/>
      <c r="H1071" s="967"/>
      <c r="I1071" s="970"/>
      <c r="J1071" s="967"/>
      <c r="K1071" s="970"/>
      <c r="L1071" s="967"/>
      <c r="M1071" s="970"/>
      <c r="N1071" s="967"/>
      <c r="O1071" s="970"/>
      <c r="P1071" s="967"/>
      <c r="Q1071" s="970"/>
      <c r="R1071" s="967"/>
      <c r="S1071" s="970"/>
      <c r="T1071" s="967"/>
      <c r="U1071" s="973" t="s">
        <v>5700</v>
      </c>
      <c r="V1071" s="967"/>
      <c r="W1071" s="970"/>
      <c r="X1071" s="1261"/>
      <c r="Y1071" s="967"/>
      <c r="Z1071" s="1032"/>
    </row>
    <row r="1072" spans="1:26" ht="12.6" hidden="1" customHeight="1" outlineLevel="2">
      <c r="A1072" s="1004">
        <v>44460</v>
      </c>
      <c r="B1072" s="1163" t="s">
        <v>5698</v>
      </c>
      <c r="C1072" s="955" t="s">
        <v>9221</v>
      </c>
      <c r="D1072" s="966"/>
      <c r="E1072" s="968"/>
      <c r="F1072" s="969" t="s">
        <v>5700</v>
      </c>
      <c r="G1072" s="970"/>
      <c r="H1072" s="967"/>
      <c r="I1072" s="970"/>
      <c r="J1072" s="967"/>
      <c r="K1072" s="970"/>
      <c r="L1072" s="967"/>
      <c r="M1072" s="970"/>
      <c r="N1072" s="967"/>
      <c r="O1072" s="970"/>
      <c r="P1072" s="967"/>
      <c r="Q1072" s="970"/>
      <c r="R1072" s="967"/>
      <c r="S1072" s="970"/>
      <c r="T1072" s="967"/>
      <c r="U1072" s="970"/>
      <c r="V1072" s="967"/>
      <c r="W1072" s="970"/>
      <c r="X1072" s="1261"/>
      <c r="Y1072" s="967"/>
      <c r="Z1072" s="1032"/>
    </row>
    <row r="1073" spans="1:24" ht="12.6" hidden="1" customHeight="1" outlineLevel="2">
      <c r="A1073" s="1004">
        <v>44460</v>
      </c>
      <c r="B1073" s="1163" t="s">
        <v>5698</v>
      </c>
      <c r="C1073" s="955" t="s">
        <v>9222</v>
      </c>
      <c r="D1073" s="966"/>
      <c r="E1073" s="977" t="s">
        <v>5700</v>
      </c>
      <c r="F1073" s="972"/>
      <c r="G1073" s="970"/>
      <c r="H1073" s="967"/>
      <c r="I1073" s="970"/>
      <c r="J1073" s="967"/>
      <c r="K1073" s="970"/>
      <c r="L1073" s="967"/>
      <c r="M1073" s="973" t="s">
        <v>5700</v>
      </c>
      <c r="N1073" s="967"/>
      <c r="O1073" s="970"/>
      <c r="P1073" s="967"/>
      <c r="Q1073" s="970"/>
      <c r="R1073" s="967"/>
      <c r="S1073" s="970"/>
      <c r="T1073" s="967"/>
      <c r="U1073" s="970"/>
      <c r="V1073" s="967"/>
      <c r="W1073" s="970"/>
      <c r="X1073" s="1261"/>
    </row>
    <row r="1074" spans="1:24" ht="12.6" hidden="1" customHeight="1" outlineLevel="2">
      <c r="A1074" s="1004">
        <v>44460</v>
      </c>
      <c r="B1074" s="1163" t="s">
        <v>5698</v>
      </c>
      <c r="C1074" s="955" t="s">
        <v>9223</v>
      </c>
      <c r="D1074" s="966"/>
      <c r="E1074" s="968"/>
      <c r="F1074" s="972"/>
      <c r="G1074" s="970"/>
      <c r="H1074" s="967"/>
      <c r="I1074" s="970"/>
      <c r="J1074" s="967"/>
      <c r="K1074" s="970"/>
      <c r="L1074" s="967"/>
      <c r="M1074" s="970"/>
      <c r="N1074" s="967"/>
      <c r="O1074" s="970"/>
      <c r="P1074" s="967"/>
      <c r="Q1074" s="973" t="s">
        <v>5700</v>
      </c>
      <c r="R1074" s="967"/>
      <c r="S1074" s="970"/>
      <c r="T1074" s="967"/>
      <c r="U1074" s="970"/>
      <c r="V1074" s="967"/>
      <c r="W1074" s="970"/>
      <c r="X1074" s="1261"/>
    </row>
    <row r="1075" spans="1:24" ht="12.6" hidden="1" customHeight="1" outlineLevel="2">
      <c r="A1075" s="1004">
        <v>44460</v>
      </c>
      <c r="B1075" s="1163" t="s">
        <v>5847</v>
      </c>
      <c r="C1075" s="955" t="s">
        <v>9224</v>
      </c>
      <c r="D1075" s="966"/>
      <c r="E1075" s="968"/>
      <c r="F1075" s="972"/>
      <c r="G1075" s="970"/>
      <c r="H1075" s="967"/>
      <c r="I1075" s="970"/>
      <c r="J1075" s="967"/>
      <c r="K1075" s="970"/>
      <c r="L1075" s="967"/>
      <c r="M1075" s="970"/>
      <c r="N1075" s="967"/>
      <c r="O1075" s="970"/>
      <c r="P1075" s="967"/>
      <c r="Q1075" s="970"/>
      <c r="R1075" s="967"/>
      <c r="S1075" s="970"/>
      <c r="T1075" s="974" t="s">
        <v>5700</v>
      </c>
      <c r="U1075" s="970"/>
      <c r="V1075" s="967"/>
      <c r="W1075" s="970"/>
      <c r="X1075" s="1261"/>
    </row>
    <row r="1076" spans="1:24" ht="12.6" hidden="1" customHeight="1" outlineLevel="2">
      <c r="A1076" s="1004">
        <v>44460</v>
      </c>
      <c r="B1076" s="1163" t="s">
        <v>5745</v>
      </c>
      <c r="C1076" s="955" t="s">
        <v>9225</v>
      </c>
      <c r="D1076" s="966"/>
      <c r="E1076" s="968"/>
      <c r="F1076" s="972"/>
      <c r="G1076" s="970"/>
      <c r="H1076" s="967"/>
      <c r="I1076" s="970"/>
      <c r="J1076" s="967"/>
      <c r="K1076" s="970"/>
      <c r="L1076" s="967"/>
      <c r="M1076" s="970"/>
      <c r="N1076" s="967"/>
      <c r="O1076" s="970"/>
      <c r="P1076" s="967"/>
      <c r="Q1076" s="970"/>
      <c r="R1076" s="967"/>
      <c r="S1076" s="973" t="s">
        <v>5700</v>
      </c>
      <c r="T1076" s="974" t="s">
        <v>5700</v>
      </c>
      <c r="U1076" s="970"/>
      <c r="V1076" s="967"/>
      <c r="W1076" s="970"/>
      <c r="X1076" s="1261"/>
    </row>
    <row r="1077" spans="1:24" ht="12.6" hidden="1" customHeight="1" outlineLevel="2">
      <c r="A1077" s="1004">
        <v>44460</v>
      </c>
      <c r="B1077" s="1163" t="s">
        <v>5698</v>
      </c>
      <c r="C1077" s="955" t="s">
        <v>9226</v>
      </c>
      <c r="D1077" s="975" t="s">
        <v>5700</v>
      </c>
      <c r="E1077" s="968"/>
      <c r="F1077" s="972"/>
      <c r="G1077" s="970"/>
      <c r="H1077" s="967"/>
      <c r="I1077" s="970"/>
      <c r="J1077" s="967"/>
      <c r="K1077" s="970"/>
      <c r="L1077" s="967"/>
      <c r="M1077" s="970"/>
      <c r="N1077" s="967"/>
      <c r="O1077" s="970"/>
      <c r="P1077" s="967"/>
      <c r="Q1077" s="970"/>
      <c r="R1077" s="967"/>
      <c r="S1077" s="970"/>
      <c r="T1077" s="967"/>
      <c r="U1077" s="970"/>
      <c r="V1077" s="967"/>
      <c r="W1077" s="970"/>
      <c r="X1077" s="1261"/>
    </row>
    <row r="1078" spans="1:24" ht="25.2" hidden="1" customHeight="1" outlineLevel="2">
      <c r="A1078" s="1004">
        <v>44460</v>
      </c>
      <c r="B1078" s="1163" t="s">
        <v>5698</v>
      </c>
      <c r="C1078" s="955" t="s">
        <v>9227</v>
      </c>
      <c r="D1078" s="966"/>
      <c r="E1078" s="968"/>
      <c r="F1078" s="972"/>
      <c r="G1078" s="970"/>
      <c r="H1078" s="974" t="s">
        <v>5700</v>
      </c>
      <c r="I1078" s="970"/>
      <c r="J1078" s="974" t="s">
        <v>5700</v>
      </c>
      <c r="K1078" s="970"/>
      <c r="L1078" s="967"/>
      <c r="M1078" s="970"/>
      <c r="N1078" s="967"/>
      <c r="O1078" s="970"/>
      <c r="P1078" s="967"/>
      <c r="Q1078" s="970"/>
      <c r="R1078" s="967"/>
      <c r="S1078" s="970"/>
      <c r="T1078" s="967"/>
      <c r="U1078" s="970"/>
      <c r="V1078" s="967"/>
      <c r="W1078" s="970"/>
      <c r="X1078" s="1261"/>
    </row>
    <row r="1079" spans="1:24" ht="12.6" hidden="1" customHeight="1" outlineLevel="2">
      <c r="A1079" s="1004">
        <v>44460</v>
      </c>
      <c r="B1079" s="1163" t="s">
        <v>5698</v>
      </c>
      <c r="C1079" s="955" t="s">
        <v>9228</v>
      </c>
      <c r="D1079" s="975" t="s">
        <v>5700</v>
      </c>
      <c r="E1079" s="968"/>
      <c r="F1079" s="972"/>
      <c r="G1079" s="970"/>
      <c r="H1079" s="967"/>
      <c r="I1079" s="970"/>
      <c r="J1079" s="967"/>
      <c r="K1079" s="970"/>
      <c r="L1079" s="967"/>
      <c r="M1079" s="970"/>
      <c r="N1079" s="967"/>
      <c r="O1079" s="973" t="s">
        <v>5700</v>
      </c>
      <c r="P1079" s="967"/>
      <c r="Q1079" s="970"/>
      <c r="R1079" s="967"/>
      <c r="S1079" s="970"/>
      <c r="T1079" s="967"/>
      <c r="U1079" s="970"/>
      <c r="V1079" s="967"/>
      <c r="W1079" s="970"/>
      <c r="X1079" s="1261"/>
    </row>
    <row r="1080" spans="1:24" ht="12.6" hidden="1" customHeight="1" outlineLevel="2">
      <c r="A1080" s="1004">
        <v>44460</v>
      </c>
      <c r="B1080" s="1163" t="s">
        <v>5698</v>
      </c>
      <c r="C1080" s="955" t="s">
        <v>9229</v>
      </c>
      <c r="D1080" s="966"/>
      <c r="E1080" s="968"/>
      <c r="F1080" s="969" t="s">
        <v>5700</v>
      </c>
      <c r="G1080" s="970"/>
      <c r="H1080" s="967"/>
      <c r="I1080" s="970"/>
      <c r="J1080" s="967"/>
      <c r="K1080" s="970"/>
      <c r="L1080" s="967"/>
      <c r="M1080" s="970"/>
      <c r="N1080" s="967"/>
      <c r="O1080" s="970"/>
      <c r="P1080" s="967"/>
      <c r="Q1080" s="970"/>
      <c r="R1080" s="967"/>
      <c r="S1080" s="970"/>
      <c r="T1080" s="967"/>
      <c r="U1080" s="970"/>
      <c r="V1080" s="967"/>
      <c r="W1080" s="970"/>
      <c r="X1080" s="1261"/>
    </row>
    <row r="1081" spans="1:24" ht="12.6" hidden="1" customHeight="1" outlineLevel="2">
      <c r="A1081" s="1004">
        <v>44460</v>
      </c>
      <c r="B1081" s="1163" t="s">
        <v>5698</v>
      </c>
      <c r="C1081" s="955" t="s">
        <v>9230</v>
      </c>
      <c r="D1081" s="966"/>
      <c r="E1081" s="977" t="s">
        <v>5700</v>
      </c>
      <c r="F1081" s="972"/>
      <c r="G1081" s="970"/>
      <c r="H1081" s="967"/>
      <c r="I1081" s="970"/>
      <c r="J1081" s="967"/>
      <c r="K1081" s="970"/>
      <c r="L1081" s="967"/>
      <c r="M1081" s="970"/>
      <c r="N1081" s="967"/>
      <c r="O1081" s="970"/>
      <c r="P1081" s="967"/>
      <c r="Q1081" s="970"/>
      <c r="R1081" s="967"/>
      <c r="S1081" s="970"/>
      <c r="T1081" s="967"/>
      <c r="U1081" s="970"/>
      <c r="V1081" s="967"/>
      <c r="W1081" s="970"/>
      <c r="X1081" s="1261"/>
    </row>
    <row r="1082" spans="1:24" ht="25.2" hidden="1" customHeight="1" outlineLevel="2">
      <c r="A1082" s="1004">
        <v>44460</v>
      </c>
      <c r="B1082" s="1163" t="s">
        <v>5745</v>
      </c>
      <c r="C1082" s="955" t="s">
        <v>9231</v>
      </c>
      <c r="D1082" s="975" t="s">
        <v>5700</v>
      </c>
      <c r="E1082" s="968"/>
      <c r="F1082" s="972"/>
      <c r="G1082" s="970"/>
      <c r="H1082" s="967"/>
      <c r="I1082" s="970"/>
      <c r="J1082" s="967"/>
      <c r="K1082" s="970"/>
      <c r="L1082" s="967"/>
      <c r="M1082" s="970"/>
      <c r="N1082" s="967"/>
      <c r="O1082" s="970"/>
      <c r="P1082" s="974" t="s">
        <v>5700</v>
      </c>
      <c r="Q1082" s="970"/>
      <c r="R1082" s="967"/>
      <c r="S1082" s="970"/>
      <c r="T1082" s="974" t="s">
        <v>5700</v>
      </c>
      <c r="U1082" s="970"/>
      <c r="V1082" s="967"/>
      <c r="W1082" s="970"/>
      <c r="X1082" s="1261"/>
    </row>
    <row r="1083" spans="1:24" ht="12.6" hidden="1" customHeight="1" outlineLevel="2">
      <c r="A1083" s="1004">
        <v>44460</v>
      </c>
      <c r="B1083" s="1163" t="s">
        <v>5698</v>
      </c>
      <c r="C1083" s="955" t="s">
        <v>9232</v>
      </c>
      <c r="D1083" s="966"/>
      <c r="E1083" s="968"/>
      <c r="F1083" s="972"/>
      <c r="G1083" s="970"/>
      <c r="H1083" s="967"/>
      <c r="I1083" s="970"/>
      <c r="J1083" s="967"/>
      <c r="K1083" s="970"/>
      <c r="L1083" s="967"/>
      <c r="M1083" s="970"/>
      <c r="N1083" s="967"/>
      <c r="O1083" s="970"/>
      <c r="P1083" s="967"/>
      <c r="Q1083" s="970"/>
      <c r="R1083" s="967"/>
      <c r="S1083" s="970"/>
      <c r="T1083" s="967"/>
      <c r="U1083" s="970"/>
      <c r="V1083" s="967"/>
      <c r="W1083" s="973" t="s">
        <v>5700</v>
      </c>
      <c r="X1083" s="1261"/>
    </row>
    <row r="1084" spans="1:24" ht="12.6" hidden="1" customHeight="1" outlineLevel="2">
      <c r="A1084" s="1004">
        <v>44460</v>
      </c>
      <c r="B1084" s="1163" t="s">
        <v>5698</v>
      </c>
      <c r="C1084" s="955" t="s">
        <v>9233</v>
      </c>
      <c r="D1084" s="966"/>
      <c r="E1084" s="968"/>
      <c r="F1084" s="972"/>
      <c r="G1084" s="970"/>
      <c r="H1084" s="974" t="s">
        <v>5700</v>
      </c>
      <c r="I1084" s="970"/>
      <c r="J1084" s="967"/>
      <c r="K1084" s="970"/>
      <c r="L1084" s="967"/>
      <c r="M1084" s="970"/>
      <c r="N1084" s="967"/>
      <c r="O1084" s="970"/>
      <c r="P1084" s="967"/>
      <c r="Q1084" s="970"/>
      <c r="R1084" s="967"/>
      <c r="S1084" s="970"/>
      <c r="T1084" s="967"/>
      <c r="U1084" s="970"/>
      <c r="V1084" s="967"/>
      <c r="W1084" s="970"/>
      <c r="X1084" s="1261"/>
    </row>
    <row r="1085" spans="1:24" ht="25.2" hidden="1" customHeight="1" outlineLevel="2">
      <c r="A1085" s="1004">
        <v>44460</v>
      </c>
      <c r="B1085" s="1163" t="s">
        <v>2653</v>
      </c>
      <c r="C1085" s="955" t="s">
        <v>9234</v>
      </c>
      <c r="D1085" s="966"/>
      <c r="E1085" s="968"/>
      <c r="F1085" s="969" t="s">
        <v>5700</v>
      </c>
      <c r="G1085" s="970"/>
      <c r="H1085" s="967"/>
      <c r="I1085" s="970"/>
      <c r="J1085" s="967"/>
      <c r="K1085" s="970"/>
      <c r="L1085" s="967"/>
      <c r="M1085" s="970"/>
      <c r="N1085" s="967"/>
      <c r="O1085" s="970"/>
      <c r="P1085" s="967"/>
      <c r="Q1085" s="970"/>
      <c r="R1085" s="967"/>
      <c r="S1085" s="970"/>
      <c r="T1085" s="974" t="s">
        <v>5700</v>
      </c>
      <c r="U1085" s="970"/>
      <c r="V1085" s="967"/>
      <c r="W1085" s="970"/>
      <c r="X1085" s="1261"/>
    </row>
    <row r="1086" spans="1:24" ht="12.6" hidden="1" customHeight="1" outlineLevel="2">
      <c r="A1086" s="1004">
        <v>44460</v>
      </c>
      <c r="B1086" s="1163" t="s">
        <v>5698</v>
      </c>
      <c r="C1086" s="955" t="s">
        <v>9235</v>
      </c>
      <c r="D1086" s="966"/>
      <c r="E1086" s="968"/>
      <c r="F1086" s="969" t="s">
        <v>5700</v>
      </c>
      <c r="G1086" s="970"/>
      <c r="H1086" s="967"/>
      <c r="I1086" s="970"/>
      <c r="J1086" s="967"/>
      <c r="K1086" s="970"/>
      <c r="L1086" s="967"/>
      <c r="M1086" s="970"/>
      <c r="N1086" s="967"/>
      <c r="O1086" s="970"/>
      <c r="P1086" s="967"/>
      <c r="Q1086" s="970"/>
      <c r="R1086" s="967"/>
      <c r="S1086" s="970"/>
      <c r="T1086" s="967"/>
      <c r="U1086" s="970"/>
      <c r="V1086" s="967"/>
      <c r="W1086" s="970"/>
      <c r="X1086" s="1261"/>
    </row>
    <row r="1087" spans="1:24" ht="12.6" hidden="1" customHeight="1" outlineLevel="1">
      <c r="A1087" s="1306">
        <v>44461</v>
      </c>
      <c r="B1087" s="1163" t="s">
        <v>5698</v>
      </c>
      <c r="C1087" s="955" t="s">
        <v>9236</v>
      </c>
      <c r="D1087" s="966"/>
      <c r="E1087" s="977" t="s">
        <v>5700</v>
      </c>
      <c r="F1087" s="972"/>
      <c r="G1087" s="970"/>
      <c r="H1087" s="967"/>
      <c r="I1087" s="970"/>
      <c r="J1087" s="967"/>
      <c r="K1087" s="970"/>
      <c r="L1087" s="967"/>
      <c r="M1087" s="970"/>
      <c r="N1087" s="967"/>
      <c r="O1087" s="970"/>
      <c r="P1087" s="967"/>
      <c r="Q1087" s="970"/>
      <c r="R1087" s="967"/>
      <c r="S1087" s="970"/>
      <c r="T1087" s="967"/>
      <c r="U1087" s="970"/>
      <c r="V1087" s="967"/>
      <c r="W1087" s="970"/>
      <c r="X1087" s="1261"/>
    </row>
    <row r="1088" spans="1:24" ht="25.2" hidden="1" customHeight="1" outlineLevel="2">
      <c r="A1088" s="1306">
        <v>44461</v>
      </c>
      <c r="B1088" s="1163" t="s">
        <v>5698</v>
      </c>
      <c r="C1088" s="955" t="s">
        <v>9237</v>
      </c>
      <c r="D1088" s="966"/>
      <c r="E1088" s="977" t="s">
        <v>5700</v>
      </c>
      <c r="F1088" s="972"/>
      <c r="G1088" s="970"/>
      <c r="H1088" s="967"/>
      <c r="I1088" s="970"/>
      <c r="J1088" s="967"/>
      <c r="K1088" s="970"/>
      <c r="L1088" s="967"/>
      <c r="M1088" s="970"/>
      <c r="N1088" s="967"/>
      <c r="O1088" s="970"/>
      <c r="P1088" s="967"/>
      <c r="Q1088" s="970"/>
      <c r="R1088" s="967"/>
      <c r="S1088" s="970"/>
      <c r="T1088" s="967"/>
      <c r="U1088" s="970"/>
      <c r="V1088" s="967"/>
      <c r="W1088" s="970"/>
      <c r="X1088" s="1261"/>
    </row>
    <row r="1089" spans="1:26" ht="12.6" hidden="1" customHeight="1" outlineLevel="2">
      <c r="A1089" s="1306">
        <v>44461</v>
      </c>
      <c r="B1089" s="1163" t="s">
        <v>5698</v>
      </c>
      <c r="C1089" s="955" t="s">
        <v>9238</v>
      </c>
      <c r="D1089" s="966"/>
      <c r="E1089" s="968"/>
      <c r="F1089" s="972"/>
      <c r="G1089" s="970"/>
      <c r="H1089" s="967"/>
      <c r="I1089" s="970"/>
      <c r="J1089" s="967"/>
      <c r="K1089" s="970"/>
      <c r="L1089" s="967"/>
      <c r="M1089" s="970"/>
      <c r="N1089" s="967"/>
      <c r="O1089" s="973" t="s">
        <v>5700</v>
      </c>
      <c r="P1089" s="967"/>
      <c r="Q1089" s="970"/>
      <c r="R1089" s="967"/>
      <c r="S1089" s="970"/>
      <c r="T1089" s="967"/>
      <c r="U1089" s="970"/>
      <c r="V1089" s="967"/>
      <c r="W1089" s="970"/>
      <c r="X1089" s="1261"/>
      <c r="Y1089" s="967"/>
      <c r="Z1089" s="1032"/>
    </row>
    <row r="1090" spans="1:26" ht="12.6" hidden="1" customHeight="1" outlineLevel="2">
      <c r="A1090" s="1306">
        <v>44461</v>
      </c>
      <c r="B1090" s="1163" t="s">
        <v>5698</v>
      </c>
      <c r="C1090" s="955" t="s">
        <v>9239</v>
      </c>
      <c r="D1090" s="966"/>
      <c r="E1090" s="977" t="s">
        <v>5700</v>
      </c>
      <c r="F1090" s="972"/>
      <c r="G1090" s="970"/>
      <c r="H1090" s="967"/>
      <c r="I1090" s="970"/>
      <c r="J1090" s="967"/>
      <c r="K1090" s="970"/>
      <c r="L1090" s="967"/>
      <c r="M1090" s="970"/>
      <c r="N1090" s="967"/>
      <c r="O1090" s="970"/>
      <c r="P1090" s="967"/>
      <c r="Q1090" s="970"/>
      <c r="R1090" s="967"/>
      <c r="S1090" s="970"/>
      <c r="T1090" s="967"/>
      <c r="U1090" s="970"/>
      <c r="V1090" s="967"/>
      <c r="W1090" s="970"/>
      <c r="X1090" s="1261"/>
      <c r="Y1090" s="967"/>
      <c r="Z1090" s="1032"/>
    </row>
    <row r="1091" spans="1:26" ht="12.6" hidden="1" customHeight="1" outlineLevel="2">
      <c r="A1091" s="1306">
        <v>44461</v>
      </c>
      <c r="B1091" s="1163" t="s">
        <v>5698</v>
      </c>
      <c r="C1091" s="955" t="s">
        <v>9240</v>
      </c>
      <c r="D1091" s="966"/>
      <c r="E1091" s="968"/>
      <c r="F1091" s="969" t="s">
        <v>5700</v>
      </c>
      <c r="G1091" s="970"/>
      <c r="H1091" s="967"/>
      <c r="I1091" s="970"/>
      <c r="J1091" s="967"/>
      <c r="K1091" s="970"/>
      <c r="L1091" s="967"/>
      <c r="M1091" s="970"/>
      <c r="N1091" s="967"/>
      <c r="O1091" s="970"/>
      <c r="P1091" s="967"/>
      <c r="Q1091" s="970"/>
      <c r="R1091" s="967"/>
      <c r="S1091" s="970"/>
      <c r="T1091" s="967"/>
      <c r="U1091" s="970"/>
      <c r="V1091" s="967"/>
      <c r="W1091" s="970"/>
      <c r="X1091" s="1261"/>
      <c r="Y1091" s="967"/>
      <c r="Z1091" s="1032"/>
    </row>
    <row r="1092" spans="1:26" ht="12.6" hidden="1" customHeight="1" outlineLevel="2">
      <c r="A1092" s="1306">
        <v>44461</v>
      </c>
      <c r="B1092" s="1163" t="s">
        <v>5698</v>
      </c>
      <c r="C1092" s="955" t="s">
        <v>9241</v>
      </c>
      <c r="D1092" s="966"/>
      <c r="E1092" s="968"/>
      <c r="F1092" s="972"/>
      <c r="G1092" s="970"/>
      <c r="H1092" s="967"/>
      <c r="I1092" s="970"/>
      <c r="J1092" s="967"/>
      <c r="K1092" s="970"/>
      <c r="L1092" s="967"/>
      <c r="M1092" s="970"/>
      <c r="N1092" s="967"/>
      <c r="O1092" s="973" t="s">
        <v>5700</v>
      </c>
      <c r="P1092" s="967"/>
      <c r="Q1092" s="970"/>
      <c r="R1092" s="967"/>
      <c r="S1092" s="970"/>
      <c r="T1092" s="967"/>
      <c r="U1092" s="970"/>
      <c r="V1092" s="967"/>
      <c r="W1092" s="970"/>
      <c r="X1092" s="1261"/>
      <c r="Y1092" s="967"/>
      <c r="Z1092" s="1032"/>
    </row>
    <row r="1093" spans="1:26" ht="12.6" hidden="1" customHeight="1" outlineLevel="2">
      <c r="A1093" s="1306">
        <v>44461</v>
      </c>
      <c r="B1093" s="1163" t="s">
        <v>5698</v>
      </c>
      <c r="C1093" s="955" t="s">
        <v>9242</v>
      </c>
      <c r="D1093" s="975" t="s">
        <v>5700</v>
      </c>
      <c r="E1093" s="968"/>
      <c r="F1093" s="972"/>
      <c r="G1093" s="970"/>
      <c r="H1093" s="967"/>
      <c r="I1093" s="970"/>
      <c r="J1093" s="967"/>
      <c r="K1093" s="970"/>
      <c r="L1093" s="967"/>
      <c r="M1093" s="970"/>
      <c r="N1093" s="967"/>
      <c r="O1093" s="970"/>
      <c r="P1093" s="967"/>
      <c r="Q1093" s="970"/>
      <c r="R1093" s="967"/>
      <c r="S1093" s="970"/>
      <c r="T1093" s="967"/>
      <c r="U1093" s="970"/>
      <c r="V1093" s="967"/>
      <c r="W1093" s="970"/>
      <c r="X1093" s="1261"/>
      <c r="Y1093" s="967"/>
      <c r="Z1093" s="1307" t="s">
        <v>9243</v>
      </c>
    </row>
    <row r="1094" spans="1:26" ht="12.6" hidden="1" customHeight="1" outlineLevel="2">
      <c r="A1094" s="1306">
        <v>44461</v>
      </c>
      <c r="B1094" s="1163" t="s">
        <v>5698</v>
      </c>
      <c r="C1094" s="955" t="s">
        <v>9244</v>
      </c>
      <c r="D1094" s="966"/>
      <c r="E1094" s="968"/>
      <c r="F1094" s="972"/>
      <c r="G1094" s="970"/>
      <c r="H1094" s="967"/>
      <c r="I1094" s="970"/>
      <c r="J1094" s="967"/>
      <c r="K1094" s="970"/>
      <c r="L1094" s="967"/>
      <c r="M1094" s="970"/>
      <c r="N1094" s="967"/>
      <c r="O1094" s="970"/>
      <c r="P1094" s="967"/>
      <c r="Q1094" s="970"/>
      <c r="R1094" s="967"/>
      <c r="S1094" s="970"/>
      <c r="T1094" s="967"/>
      <c r="U1094" s="970"/>
      <c r="V1094" s="967"/>
      <c r="W1094" s="970"/>
      <c r="X1094" s="1261"/>
      <c r="Y1094" s="967"/>
      <c r="Z1094" s="1032"/>
    </row>
    <row r="1095" spans="1:26" ht="12.6" hidden="1" customHeight="1" outlineLevel="2">
      <c r="A1095" s="1306">
        <v>44461</v>
      </c>
      <c r="B1095" s="1163" t="s">
        <v>5698</v>
      </c>
      <c r="C1095" s="955" t="s">
        <v>9245</v>
      </c>
      <c r="D1095" s="966"/>
      <c r="E1095" s="968"/>
      <c r="F1095" s="972"/>
      <c r="G1095" s="970"/>
      <c r="H1095" s="967"/>
      <c r="I1095" s="970"/>
      <c r="J1095" s="967"/>
      <c r="K1095" s="970"/>
      <c r="L1095" s="967"/>
      <c r="M1095" s="970"/>
      <c r="N1095" s="967"/>
      <c r="O1095" s="970"/>
      <c r="P1095" s="967"/>
      <c r="Q1095" s="970"/>
      <c r="R1095" s="967"/>
      <c r="S1095" s="970"/>
      <c r="T1095" s="967"/>
      <c r="U1095" s="970"/>
      <c r="V1095" s="967"/>
      <c r="W1095" s="970"/>
      <c r="X1095" s="1261"/>
      <c r="Y1095" s="967"/>
      <c r="Z1095" s="1032"/>
    </row>
    <row r="1096" spans="1:26" ht="12.6" hidden="1" customHeight="1" outlineLevel="2">
      <c r="A1096" s="1306">
        <v>44461</v>
      </c>
      <c r="B1096" s="1163" t="s">
        <v>5698</v>
      </c>
      <c r="C1096" s="955" t="s">
        <v>9246</v>
      </c>
      <c r="D1096" s="966"/>
      <c r="E1096" s="968"/>
      <c r="F1096" s="972"/>
      <c r="G1096" s="970"/>
      <c r="H1096" s="967"/>
      <c r="I1096" s="970"/>
      <c r="J1096" s="967"/>
      <c r="K1096" s="970"/>
      <c r="L1096" s="967"/>
      <c r="M1096" s="970"/>
      <c r="N1096" s="967"/>
      <c r="O1096" s="970"/>
      <c r="P1096" s="967"/>
      <c r="Q1096" s="970"/>
      <c r="R1096" s="974" t="s">
        <v>5700</v>
      </c>
      <c r="S1096" s="970"/>
      <c r="T1096" s="967"/>
      <c r="U1096" s="970"/>
      <c r="V1096" s="967"/>
      <c r="W1096" s="970"/>
      <c r="X1096" s="1261"/>
      <c r="Y1096" s="967"/>
      <c r="Z1096" s="1032"/>
    </row>
    <row r="1097" spans="1:26" ht="12.6" hidden="1" customHeight="1" outlineLevel="2">
      <c r="A1097" s="1306">
        <v>44461</v>
      </c>
      <c r="B1097" s="1163" t="s">
        <v>5698</v>
      </c>
      <c r="C1097" s="955" t="s">
        <v>9247</v>
      </c>
      <c r="D1097" s="966"/>
      <c r="E1097" s="968"/>
      <c r="F1097" s="969" t="s">
        <v>5700</v>
      </c>
      <c r="G1097" s="970"/>
      <c r="H1097" s="967"/>
      <c r="I1097" s="970"/>
      <c r="J1097" s="967"/>
      <c r="K1097" s="970"/>
      <c r="L1097" s="967"/>
      <c r="M1097" s="970"/>
      <c r="N1097" s="967"/>
      <c r="O1097" s="970"/>
      <c r="P1097" s="967"/>
      <c r="Q1097" s="970"/>
      <c r="R1097" s="967"/>
      <c r="S1097" s="970"/>
      <c r="T1097" s="967"/>
      <c r="U1097" s="970"/>
      <c r="V1097" s="967"/>
      <c r="W1097" s="970"/>
      <c r="X1097" s="1261"/>
      <c r="Y1097" s="967"/>
      <c r="Z1097" s="1032"/>
    </row>
    <row r="1098" spans="1:26" ht="12.6" hidden="1" customHeight="1" outlineLevel="2">
      <c r="A1098" s="1306">
        <v>44461</v>
      </c>
      <c r="B1098" s="1163" t="s">
        <v>5698</v>
      </c>
      <c r="C1098" s="955" t="s">
        <v>9248</v>
      </c>
      <c r="D1098" s="966"/>
      <c r="E1098" s="968"/>
      <c r="F1098" s="969" t="s">
        <v>5700</v>
      </c>
      <c r="G1098" s="970"/>
      <c r="H1098" s="967"/>
      <c r="I1098" s="970"/>
      <c r="J1098" s="967"/>
      <c r="K1098" s="970"/>
      <c r="L1098" s="967"/>
      <c r="M1098" s="970"/>
      <c r="N1098" s="967"/>
      <c r="O1098" s="970"/>
      <c r="P1098" s="967"/>
      <c r="Q1098" s="970"/>
      <c r="R1098" s="967"/>
      <c r="S1098" s="970"/>
      <c r="T1098" s="967"/>
      <c r="U1098" s="970"/>
      <c r="V1098" s="967"/>
      <c r="W1098" s="970"/>
      <c r="X1098" s="1261"/>
      <c r="Y1098" s="967"/>
      <c r="Z1098" s="1032"/>
    </row>
    <row r="1099" spans="1:26" ht="12.6" hidden="1" customHeight="1" outlineLevel="2">
      <c r="A1099" s="1306">
        <v>44461</v>
      </c>
      <c r="B1099" s="1163" t="s">
        <v>5698</v>
      </c>
      <c r="C1099" s="955" t="s">
        <v>9249</v>
      </c>
      <c r="D1099" s="966"/>
      <c r="E1099" s="968"/>
      <c r="F1099" s="972"/>
      <c r="G1099" s="970"/>
      <c r="H1099" s="967"/>
      <c r="I1099" s="970"/>
      <c r="J1099" s="967"/>
      <c r="K1099" s="970"/>
      <c r="L1099" s="967"/>
      <c r="M1099" s="970"/>
      <c r="N1099" s="967"/>
      <c r="O1099" s="970"/>
      <c r="P1099" s="967"/>
      <c r="Q1099" s="970"/>
      <c r="R1099" s="967"/>
      <c r="S1099" s="970"/>
      <c r="T1099" s="967"/>
      <c r="U1099" s="970"/>
      <c r="V1099" s="967"/>
      <c r="W1099" s="970"/>
      <c r="X1099" s="1261"/>
      <c r="Y1099" s="967"/>
      <c r="Z1099" s="1032"/>
    </row>
    <row r="1100" spans="1:26" ht="12.6" hidden="1" customHeight="1" outlineLevel="2">
      <c r="A1100" s="1306">
        <v>44461</v>
      </c>
      <c r="B1100" s="1163" t="s">
        <v>5698</v>
      </c>
      <c r="C1100" s="955" t="s">
        <v>9250</v>
      </c>
      <c r="D1100" s="966"/>
      <c r="E1100" s="968"/>
      <c r="F1100" s="972"/>
      <c r="G1100" s="970"/>
      <c r="H1100" s="967"/>
      <c r="I1100" s="970"/>
      <c r="J1100" s="967"/>
      <c r="K1100" s="970"/>
      <c r="L1100" s="967"/>
      <c r="M1100" s="970"/>
      <c r="N1100" s="967"/>
      <c r="O1100" s="970"/>
      <c r="P1100" s="967"/>
      <c r="Q1100" s="970"/>
      <c r="R1100" s="974" t="s">
        <v>5700</v>
      </c>
      <c r="S1100" s="970"/>
      <c r="T1100" s="967"/>
      <c r="U1100" s="970"/>
      <c r="V1100" s="967"/>
      <c r="W1100" s="970"/>
      <c r="X1100" s="1261"/>
      <c r="Y1100" s="967"/>
      <c r="Z1100" s="1032"/>
    </row>
    <row r="1101" spans="1:26" ht="12.6" hidden="1" customHeight="1" outlineLevel="2">
      <c r="A1101" s="1306">
        <v>44461</v>
      </c>
      <c r="B1101" s="1163" t="s">
        <v>5698</v>
      </c>
      <c r="C1101" s="955" t="s">
        <v>9251</v>
      </c>
      <c r="D1101" s="966"/>
      <c r="E1101" s="968"/>
      <c r="F1101" s="972"/>
      <c r="G1101" s="970"/>
      <c r="H1101" s="974" t="s">
        <v>5700</v>
      </c>
      <c r="I1101" s="970"/>
      <c r="J1101" s="967"/>
      <c r="K1101" s="970"/>
      <c r="L1101" s="967"/>
      <c r="M1101" s="970"/>
      <c r="N1101" s="967"/>
      <c r="O1101" s="973" t="s">
        <v>5700</v>
      </c>
      <c r="P1101" s="967"/>
      <c r="Q1101" s="970"/>
      <c r="R1101" s="967"/>
      <c r="S1101" s="970"/>
      <c r="T1101" s="967"/>
      <c r="U1101" s="970"/>
      <c r="V1101" s="967"/>
      <c r="W1101" s="970"/>
      <c r="X1101" s="1261"/>
      <c r="Y1101" s="967"/>
      <c r="Z1101" s="1032"/>
    </row>
    <row r="1102" spans="1:26" ht="25.2" hidden="1" customHeight="1" outlineLevel="2">
      <c r="A1102" s="1306">
        <v>44461</v>
      </c>
      <c r="B1102" s="1163" t="s">
        <v>5698</v>
      </c>
      <c r="C1102" s="955" t="s">
        <v>9252</v>
      </c>
      <c r="D1102" s="966"/>
      <c r="E1102" s="968"/>
      <c r="F1102" s="972"/>
      <c r="G1102" s="970"/>
      <c r="H1102" s="967"/>
      <c r="I1102" s="970"/>
      <c r="J1102" s="967"/>
      <c r="K1102" s="970"/>
      <c r="L1102" s="967"/>
      <c r="M1102" s="970"/>
      <c r="N1102" s="967"/>
      <c r="O1102" s="973" t="s">
        <v>5700</v>
      </c>
      <c r="P1102" s="967"/>
      <c r="Q1102" s="970"/>
      <c r="R1102" s="967"/>
      <c r="S1102" s="970"/>
      <c r="T1102" s="967"/>
      <c r="U1102" s="970"/>
      <c r="V1102" s="967"/>
      <c r="W1102" s="970"/>
      <c r="X1102" s="1261"/>
      <c r="Y1102" s="967"/>
      <c r="Z1102" s="1032"/>
    </row>
    <row r="1103" spans="1:26" ht="12.6" hidden="1" customHeight="1" outlineLevel="1">
      <c r="A1103" s="1017">
        <v>44462</v>
      </c>
      <c r="B1103" s="1163" t="s">
        <v>5745</v>
      </c>
      <c r="C1103" s="955" t="s">
        <v>9253</v>
      </c>
      <c r="D1103" s="966"/>
      <c r="E1103" s="968"/>
      <c r="F1103" s="972"/>
      <c r="G1103" s="970"/>
      <c r="H1103" s="967"/>
      <c r="I1103" s="970"/>
      <c r="J1103" s="967"/>
      <c r="K1103" s="970"/>
      <c r="L1103" s="967"/>
      <c r="M1103" s="970"/>
      <c r="N1103" s="967"/>
      <c r="O1103" s="970"/>
      <c r="P1103" s="967"/>
      <c r="Q1103" s="970"/>
      <c r="R1103" s="967"/>
      <c r="S1103" s="970"/>
      <c r="T1103" s="974" t="s">
        <v>5700</v>
      </c>
      <c r="U1103" s="970"/>
      <c r="V1103" s="967"/>
      <c r="W1103" s="970"/>
      <c r="X1103" s="1262" t="s">
        <v>5700</v>
      </c>
      <c r="Y1103" s="967"/>
      <c r="Z1103" s="1032"/>
    </row>
    <row r="1104" spans="1:26" ht="12.6" hidden="1" customHeight="1" outlineLevel="2">
      <c r="A1104" s="1017">
        <v>44462</v>
      </c>
      <c r="B1104" s="1163" t="s">
        <v>5698</v>
      </c>
      <c r="C1104" s="955" t="s">
        <v>9254</v>
      </c>
      <c r="D1104" s="966"/>
      <c r="E1104" s="968"/>
      <c r="F1104" s="969" t="s">
        <v>5700</v>
      </c>
      <c r="G1104" s="970"/>
      <c r="H1104" s="967"/>
      <c r="I1104" s="970"/>
      <c r="J1104" s="967"/>
      <c r="K1104" s="970"/>
      <c r="L1104" s="967"/>
      <c r="M1104" s="970"/>
      <c r="N1104" s="967"/>
      <c r="O1104" s="970"/>
      <c r="P1104" s="967"/>
      <c r="Q1104" s="970"/>
      <c r="R1104" s="967"/>
      <c r="S1104" s="970"/>
      <c r="T1104" s="967"/>
      <c r="U1104" s="970"/>
      <c r="V1104" s="967"/>
      <c r="W1104" s="970"/>
      <c r="X1104" s="1261"/>
      <c r="Y1104" s="967"/>
      <c r="Z1104" s="1032"/>
    </row>
    <row r="1105" spans="1:24" ht="12.6" hidden="1" customHeight="1" outlineLevel="2">
      <c r="A1105" s="1017">
        <v>44462</v>
      </c>
      <c r="B1105" s="1163" t="s">
        <v>5698</v>
      </c>
      <c r="C1105" s="955" t="s">
        <v>9255</v>
      </c>
      <c r="D1105" s="975" t="s">
        <v>5700</v>
      </c>
      <c r="E1105" s="968"/>
      <c r="F1105" s="972"/>
      <c r="G1105" s="970"/>
      <c r="H1105" s="967"/>
      <c r="I1105" s="970"/>
      <c r="J1105" s="967"/>
      <c r="K1105" s="970"/>
      <c r="L1105" s="967"/>
      <c r="M1105" s="970"/>
      <c r="N1105" s="967"/>
      <c r="O1105" s="970"/>
      <c r="P1105" s="967"/>
      <c r="Q1105" s="970"/>
      <c r="R1105" s="967"/>
      <c r="S1105" s="970"/>
      <c r="T1105" s="967"/>
      <c r="U1105" s="970"/>
      <c r="V1105" s="967"/>
      <c r="W1105" s="970"/>
      <c r="X1105" s="1261"/>
    </row>
    <row r="1106" spans="1:24" ht="37.799999999999997" hidden="1" customHeight="1" outlineLevel="2">
      <c r="A1106" s="1017">
        <v>44462</v>
      </c>
      <c r="B1106" s="965" t="s">
        <v>5698</v>
      </c>
      <c r="C1106" s="1308" t="s">
        <v>9256</v>
      </c>
      <c r="D1106" s="966"/>
      <c r="E1106" s="977" t="s">
        <v>5700</v>
      </c>
      <c r="F1106" s="972"/>
      <c r="G1106" s="970"/>
      <c r="H1106" s="967"/>
      <c r="I1106" s="970"/>
      <c r="J1106" s="967"/>
      <c r="K1106" s="970"/>
      <c r="L1106" s="967"/>
      <c r="M1106" s="973" t="s">
        <v>5700</v>
      </c>
      <c r="N1106" s="967"/>
      <c r="O1106" s="970"/>
      <c r="P1106" s="967"/>
      <c r="Q1106" s="970"/>
      <c r="R1106" s="967"/>
      <c r="S1106" s="970"/>
      <c r="T1106" s="967"/>
      <c r="U1106" s="970"/>
      <c r="V1106" s="967"/>
      <c r="W1106" s="970"/>
      <c r="X1106" s="1261"/>
    </row>
    <row r="1107" spans="1:24" ht="12.6" hidden="1" customHeight="1" outlineLevel="2">
      <c r="A1107" s="1017">
        <v>44462</v>
      </c>
      <c r="B1107" s="1163" t="s">
        <v>5698</v>
      </c>
      <c r="C1107" s="955" t="s">
        <v>9257</v>
      </c>
      <c r="D1107" s="966"/>
      <c r="E1107" s="968"/>
      <c r="F1107" s="972"/>
      <c r="G1107" s="970"/>
      <c r="H1107" s="974" t="s">
        <v>5700</v>
      </c>
      <c r="I1107" s="970"/>
      <c r="J1107" s="967"/>
      <c r="K1107" s="970"/>
      <c r="L1107" s="967"/>
      <c r="M1107" s="970"/>
      <c r="N1107" s="967"/>
      <c r="O1107" s="970"/>
      <c r="P1107" s="967"/>
      <c r="Q1107" s="970"/>
      <c r="R1107" s="967"/>
      <c r="S1107" s="970"/>
      <c r="T1107" s="967"/>
      <c r="U1107" s="970"/>
      <c r="V1107" s="967"/>
      <c r="W1107" s="970"/>
      <c r="X1107" s="1261"/>
    </row>
    <row r="1108" spans="1:24" ht="25.2" hidden="1" customHeight="1" outlineLevel="2">
      <c r="A1108" s="1017">
        <v>44462</v>
      </c>
      <c r="B1108" s="983" t="s">
        <v>5698</v>
      </c>
      <c r="C1108" s="1143" t="s">
        <v>9258</v>
      </c>
      <c r="D1108" s="966"/>
      <c r="E1108" s="968"/>
      <c r="F1108" s="972"/>
      <c r="G1108" s="970"/>
      <c r="H1108" s="967"/>
      <c r="I1108" s="970"/>
      <c r="J1108" s="967"/>
      <c r="K1108" s="970"/>
      <c r="L1108" s="967"/>
      <c r="M1108" s="970"/>
      <c r="N1108" s="967"/>
      <c r="O1108" s="970"/>
      <c r="P1108" s="967"/>
      <c r="Q1108" s="970"/>
      <c r="R1108" s="974" t="s">
        <v>5700</v>
      </c>
      <c r="S1108" s="970"/>
      <c r="T1108" s="967"/>
      <c r="U1108" s="970"/>
      <c r="V1108" s="967"/>
      <c r="W1108" s="970"/>
      <c r="X1108" s="1261"/>
    </row>
    <row r="1109" spans="1:24" ht="12.6" hidden="1" customHeight="1" outlineLevel="2">
      <c r="A1109" s="1017">
        <v>44462</v>
      </c>
      <c r="B1109" s="1163" t="s">
        <v>5698</v>
      </c>
      <c r="C1109" s="955" t="s">
        <v>9259</v>
      </c>
      <c r="D1109" s="966"/>
      <c r="E1109" s="968"/>
      <c r="F1109" s="969" t="s">
        <v>5700</v>
      </c>
      <c r="G1109" s="970"/>
      <c r="H1109" s="967"/>
      <c r="I1109" s="970"/>
      <c r="J1109" s="967"/>
      <c r="K1109" s="970"/>
      <c r="L1109" s="967"/>
      <c r="M1109" s="970"/>
      <c r="N1109" s="967"/>
      <c r="O1109" s="970"/>
      <c r="P1109" s="967"/>
      <c r="Q1109" s="970"/>
      <c r="R1109" s="967"/>
      <c r="S1109" s="970"/>
      <c r="T1109" s="967"/>
      <c r="U1109" s="970"/>
      <c r="V1109" s="967"/>
      <c r="W1109" s="970"/>
      <c r="X1109" s="1261"/>
    </row>
    <row r="1110" spans="1:24" ht="25.2" hidden="1" customHeight="1" outlineLevel="2">
      <c r="A1110" s="1017">
        <v>44462</v>
      </c>
      <c r="B1110" s="1163" t="s">
        <v>5706</v>
      </c>
      <c r="C1110" s="955" t="s">
        <v>9260</v>
      </c>
      <c r="D1110" s="975" t="s">
        <v>5700</v>
      </c>
      <c r="E1110" s="968"/>
      <c r="F1110" s="972"/>
      <c r="G1110" s="970"/>
      <c r="H1110" s="967"/>
      <c r="I1110" s="970"/>
      <c r="J1110" s="967"/>
      <c r="K1110" s="970"/>
      <c r="L1110" s="967"/>
      <c r="M1110" s="970"/>
      <c r="N1110" s="967"/>
      <c r="O1110" s="970"/>
      <c r="P1110" s="967"/>
      <c r="Q1110" s="970"/>
      <c r="R1110" s="967"/>
      <c r="S1110" s="970"/>
      <c r="T1110" s="967"/>
      <c r="U1110" s="970"/>
      <c r="V1110" s="967"/>
      <c r="W1110" s="970"/>
      <c r="X1110" s="1261"/>
    </row>
    <row r="1111" spans="1:24" ht="12.6" hidden="1" customHeight="1" outlineLevel="2">
      <c r="A1111" s="1017">
        <v>44462</v>
      </c>
      <c r="B1111" s="1163" t="s">
        <v>5698</v>
      </c>
      <c r="C1111" s="955" t="s">
        <v>9261</v>
      </c>
      <c r="D1111" s="966"/>
      <c r="E1111" s="968"/>
      <c r="F1111" s="969" t="s">
        <v>5700</v>
      </c>
      <c r="G1111" s="970"/>
      <c r="H1111" s="967"/>
      <c r="I1111" s="970"/>
      <c r="J1111" s="967"/>
      <c r="K1111" s="970"/>
      <c r="L1111" s="967"/>
      <c r="M1111" s="970"/>
      <c r="N1111" s="967"/>
      <c r="O1111" s="970"/>
      <c r="P1111" s="967"/>
      <c r="Q1111" s="970"/>
      <c r="R1111" s="967"/>
      <c r="S1111" s="970"/>
      <c r="T1111" s="967"/>
      <c r="U1111" s="970"/>
      <c r="V1111" s="967"/>
      <c r="W1111" s="970"/>
      <c r="X1111" s="1261"/>
    </row>
    <row r="1112" spans="1:24" ht="12.6" hidden="1" customHeight="1" outlineLevel="2">
      <c r="A1112" s="1017">
        <v>44462</v>
      </c>
      <c r="B1112" s="1163" t="s">
        <v>5847</v>
      </c>
      <c r="C1112" s="955" t="s">
        <v>6976</v>
      </c>
      <c r="D1112" s="966"/>
      <c r="E1112" s="968"/>
      <c r="F1112" s="972"/>
      <c r="G1112" s="970"/>
      <c r="H1112" s="967"/>
      <c r="I1112" s="970"/>
      <c r="J1112" s="967"/>
      <c r="K1112" s="970"/>
      <c r="L1112" s="967"/>
      <c r="M1112" s="970"/>
      <c r="N1112" s="967"/>
      <c r="O1112" s="970"/>
      <c r="P1112" s="967"/>
      <c r="Q1112" s="970"/>
      <c r="R1112" s="967"/>
      <c r="S1112" s="970"/>
      <c r="T1112" s="974" t="s">
        <v>5700</v>
      </c>
      <c r="U1112" s="970"/>
      <c r="V1112" s="967"/>
      <c r="W1112" s="970"/>
      <c r="X1112" s="1261"/>
    </row>
    <row r="1113" spans="1:24" ht="25.2" hidden="1" customHeight="1" outlineLevel="2">
      <c r="A1113" s="1017">
        <v>44462</v>
      </c>
      <c r="B1113" s="1163" t="s">
        <v>5698</v>
      </c>
      <c r="C1113" s="955" t="s">
        <v>9262</v>
      </c>
      <c r="D1113" s="966"/>
      <c r="E1113" s="977" t="s">
        <v>5700</v>
      </c>
      <c r="F1113" s="972"/>
      <c r="G1113" s="970"/>
      <c r="H1113" s="967"/>
      <c r="I1113" s="970"/>
      <c r="J1113" s="967"/>
      <c r="K1113" s="973" t="s">
        <v>5700</v>
      </c>
      <c r="L1113" s="967"/>
      <c r="M1113" s="970"/>
      <c r="N1113" s="967"/>
      <c r="O1113" s="970"/>
      <c r="P1113" s="967"/>
      <c r="Q1113" s="970"/>
      <c r="R1113" s="967"/>
      <c r="S1113" s="970"/>
      <c r="T1113" s="967"/>
      <c r="U1113" s="970"/>
      <c r="V1113" s="967"/>
      <c r="W1113" s="970"/>
      <c r="X1113" s="1261"/>
    </row>
    <row r="1114" spans="1:24" ht="12.6" hidden="1" customHeight="1" outlineLevel="2">
      <c r="A1114" s="1017">
        <v>44462</v>
      </c>
      <c r="B1114" s="1163" t="s">
        <v>5698</v>
      </c>
      <c r="C1114" s="955" t="s">
        <v>9263</v>
      </c>
      <c r="D1114" s="966"/>
      <c r="E1114" s="977" t="s">
        <v>5700</v>
      </c>
      <c r="F1114" s="972"/>
      <c r="G1114" s="970"/>
      <c r="H1114" s="967"/>
      <c r="I1114" s="970"/>
      <c r="J1114" s="967"/>
      <c r="K1114" s="970"/>
      <c r="L1114" s="967"/>
      <c r="M1114" s="970"/>
      <c r="N1114" s="967"/>
      <c r="O1114" s="970"/>
      <c r="P1114" s="967"/>
      <c r="Q1114" s="970"/>
      <c r="R1114" s="967"/>
      <c r="S1114" s="970"/>
      <c r="T1114" s="967"/>
      <c r="U1114" s="970"/>
      <c r="V1114" s="967"/>
      <c r="W1114" s="970"/>
      <c r="X1114" s="1261"/>
    </row>
    <row r="1115" spans="1:24" ht="12.6" hidden="1" customHeight="1" outlineLevel="2">
      <c r="A1115" s="1017">
        <v>44462</v>
      </c>
      <c r="B1115" s="1163" t="s">
        <v>5698</v>
      </c>
      <c r="C1115" s="955" t="s">
        <v>9264</v>
      </c>
      <c r="D1115" s="975" t="s">
        <v>2368</v>
      </c>
      <c r="E1115" s="968"/>
      <c r="F1115" s="972"/>
      <c r="G1115" s="970"/>
      <c r="H1115" s="967"/>
      <c r="I1115" s="970"/>
      <c r="J1115" s="967"/>
      <c r="K1115" s="970"/>
      <c r="L1115" s="967"/>
      <c r="M1115" s="970"/>
      <c r="N1115" s="967"/>
      <c r="O1115" s="970"/>
      <c r="P1115" s="967"/>
      <c r="Q1115" s="970"/>
      <c r="R1115" s="967"/>
      <c r="S1115" s="970"/>
      <c r="T1115" s="967"/>
      <c r="U1115" s="970"/>
      <c r="V1115" s="967"/>
      <c r="W1115" s="970"/>
      <c r="X1115" s="1261"/>
    </row>
    <row r="1116" spans="1:24" ht="25.2" hidden="1" customHeight="1" outlineLevel="2">
      <c r="A1116" s="1017">
        <v>44462</v>
      </c>
      <c r="B1116" s="1163" t="s">
        <v>5723</v>
      </c>
      <c r="C1116" s="955" t="s">
        <v>9265</v>
      </c>
      <c r="D1116" s="966"/>
      <c r="E1116" s="968"/>
      <c r="F1116" s="969" t="s">
        <v>5700</v>
      </c>
      <c r="G1116" s="970"/>
      <c r="H1116" s="967"/>
      <c r="I1116" s="970"/>
      <c r="J1116" s="967"/>
      <c r="K1116" s="970"/>
      <c r="L1116" s="967"/>
      <c r="M1116" s="973" t="s">
        <v>5700</v>
      </c>
      <c r="N1116" s="967"/>
      <c r="O1116" s="970"/>
      <c r="P1116" s="967"/>
      <c r="Q1116" s="970"/>
      <c r="R1116" s="967"/>
      <c r="S1116" s="970"/>
      <c r="T1116" s="967"/>
      <c r="U1116" s="970"/>
      <c r="V1116" s="967"/>
      <c r="W1116" s="970"/>
      <c r="X1116" s="1262" t="s">
        <v>5700</v>
      </c>
    </row>
    <row r="1117" spans="1:24" ht="25.2" hidden="1" customHeight="1" outlineLevel="2">
      <c r="A1117" s="1017">
        <v>44462</v>
      </c>
      <c r="B1117" s="1163" t="s">
        <v>5698</v>
      </c>
      <c r="C1117" s="955" t="s">
        <v>9266</v>
      </c>
      <c r="D1117" s="966"/>
      <c r="E1117" s="977" t="s">
        <v>5700</v>
      </c>
      <c r="F1117" s="972"/>
      <c r="G1117" s="970"/>
      <c r="H1117" s="967"/>
      <c r="I1117" s="970"/>
      <c r="J1117" s="967"/>
      <c r="K1117" s="970"/>
      <c r="L1117" s="967"/>
      <c r="M1117" s="970"/>
      <c r="N1117" s="967"/>
      <c r="O1117" s="970"/>
      <c r="P1117" s="967"/>
      <c r="Q1117" s="970"/>
      <c r="R1117" s="967"/>
      <c r="S1117" s="970"/>
      <c r="T1117" s="974" t="s">
        <v>5700</v>
      </c>
      <c r="U1117" s="970"/>
      <c r="V1117" s="967"/>
      <c r="W1117" s="970"/>
      <c r="X1117" s="1261"/>
    </row>
    <row r="1118" spans="1:24" ht="12.6" hidden="1" customHeight="1" outlineLevel="2">
      <c r="A1118" s="1017">
        <v>44462</v>
      </c>
      <c r="B1118" s="1163" t="s">
        <v>5698</v>
      </c>
      <c r="C1118" s="955" t="s">
        <v>9267</v>
      </c>
      <c r="D1118" s="975" t="s">
        <v>5700</v>
      </c>
      <c r="E1118" s="968"/>
      <c r="F1118" s="972"/>
      <c r="G1118" s="970"/>
      <c r="H1118" s="967"/>
      <c r="I1118" s="970"/>
      <c r="J1118" s="967"/>
      <c r="K1118" s="970"/>
      <c r="L1118" s="967"/>
      <c r="M1118" s="970"/>
      <c r="N1118" s="967"/>
      <c r="O1118" s="970"/>
      <c r="P1118" s="967"/>
      <c r="Q1118" s="970"/>
      <c r="R1118" s="967"/>
      <c r="S1118" s="970"/>
      <c r="T1118" s="967"/>
      <c r="U1118" s="970"/>
      <c r="V1118" s="967"/>
      <c r="W1118" s="970"/>
      <c r="X1118" s="1261"/>
    </row>
    <row r="1119" spans="1:24" ht="37.799999999999997" hidden="1" customHeight="1" outlineLevel="2">
      <c r="A1119" s="1017">
        <v>44462</v>
      </c>
      <c r="B1119" s="1163" t="s">
        <v>5706</v>
      </c>
      <c r="C1119" s="955" t="s">
        <v>9268</v>
      </c>
      <c r="D1119" s="975" t="s">
        <v>5700</v>
      </c>
      <c r="E1119" s="968"/>
      <c r="F1119" s="972"/>
      <c r="G1119" s="970"/>
      <c r="H1119" s="967"/>
      <c r="I1119" s="970"/>
      <c r="J1119" s="967"/>
      <c r="K1119" s="970"/>
      <c r="L1119" s="967"/>
      <c r="M1119" s="970"/>
      <c r="N1119" s="967"/>
      <c r="O1119" s="970"/>
      <c r="P1119" s="967"/>
      <c r="Q1119" s="970"/>
      <c r="R1119" s="967"/>
      <c r="S1119" s="970"/>
      <c r="T1119" s="967"/>
      <c r="U1119" s="970"/>
      <c r="V1119" s="967"/>
      <c r="W1119" s="970"/>
      <c r="X1119" s="1261"/>
    </row>
    <row r="1120" spans="1:24" ht="12.6" hidden="1" customHeight="1" outlineLevel="1">
      <c r="A1120" s="1309">
        <v>44463</v>
      </c>
      <c r="B1120" s="1163" t="s">
        <v>5698</v>
      </c>
      <c r="C1120" s="955" t="s">
        <v>9269</v>
      </c>
      <c r="D1120" s="966"/>
      <c r="E1120" s="968"/>
      <c r="F1120" s="972"/>
      <c r="G1120" s="970"/>
      <c r="H1120" s="974" t="s">
        <v>5700</v>
      </c>
      <c r="I1120" s="970"/>
      <c r="J1120" s="967"/>
      <c r="K1120" s="970"/>
      <c r="L1120" s="967"/>
      <c r="M1120" s="970"/>
      <c r="N1120" s="967"/>
      <c r="O1120" s="970"/>
      <c r="P1120" s="967"/>
      <c r="Q1120" s="970"/>
      <c r="R1120" s="967"/>
      <c r="S1120" s="970"/>
      <c r="T1120" s="967"/>
      <c r="U1120" s="970"/>
      <c r="V1120" s="967"/>
      <c r="W1120" s="970"/>
      <c r="X1120" s="1261"/>
    </row>
    <row r="1121" spans="1:24" ht="12.6" hidden="1" customHeight="1" outlineLevel="2">
      <c r="A1121" s="1309">
        <v>44463</v>
      </c>
      <c r="B1121" s="1163" t="s">
        <v>5698</v>
      </c>
      <c r="C1121" s="955" t="s">
        <v>9270</v>
      </c>
      <c r="D1121" s="966"/>
      <c r="E1121" s="968"/>
      <c r="F1121" s="972"/>
      <c r="G1121" s="970"/>
      <c r="H1121" s="967"/>
      <c r="I1121" s="970"/>
      <c r="J1121" s="967"/>
      <c r="K1121" s="970"/>
      <c r="L1121" s="967"/>
      <c r="M1121" s="970"/>
      <c r="N1121" s="967"/>
      <c r="O1121" s="970"/>
      <c r="P1121" s="967"/>
      <c r="Q1121" s="970"/>
      <c r="R1121" s="967"/>
      <c r="S1121" s="970"/>
      <c r="T1121" s="967"/>
      <c r="U1121" s="970"/>
      <c r="V1121" s="967"/>
      <c r="W1121" s="970"/>
      <c r="X1121" s="1262" t="s">
        <v>5700</v>
      </c>
    </row>
    <row r="1122" spans="1:24" ht="12.6" hidden="1" customHeight="1" outlineLevel="2">
      <c r="A1122" s="1309">
        <v>44463</v>
      </c>
      <c r="B1122" s="1163" t="s">
        <v>6318</v>
      </c>
      <c r="C1122" s="955" t="s">
        <v>9271</v>
      </c>
      <c r="D1122" s="975" t="s">
        <v>5700</v>
      </c>
      <c r="E1122" s="968"/>
      <c r="F1122" s="972"/>
      <c r="G1122" s="970"/>
      <c r="H1122" s="967"/>
      <c r="I1122" s="970"/>
      <c r="J1122" s="967"/>
      <c r="K1122" s="970"/>
      <c r="L1122" s="967"/>
      <c r="M1122" s="970"/>
      <c r="N1122" s="967"/>
      <c r="O1122" s="970"/>
      <c r="P1122" s="967"/>
      <c r="Q1122" s="970"/>
      <c r="R1122" s="967"/>
      <c r="S1122" s="970"/>
      <c r="T1122" s="967"/>
      <c r="U1122" s="970"/>
      <c r="V1122" s="967"/>
      <c r="W1122" s="970"/>
      <c r="X1122" s="1261"/>
    </row>
    <row r="1123" spans="1:24" ht="12.6" hidden="1" customHeight="1" outlineLevel="2">
      <c r="A1123" s="1309">
        <v>44463</v>
      </c>
      <c r="B1123" s="1163" t="s">
        <v>5698</v>
      </c>
      <c r="C1123" s="955" t="s">
        <v>9272</v>
      </c>
      <c r="D1123" s="966"/>
      <c r="E1123" s="968"/>
      <c r="F1123" s="972"/>
      <c r="G1123" s="970"/>
      <c r="H1123" s="967"/>
      <c r="I1123" s="970"/>
      <c r="J1123" s="967"/>
      <c r="K1123" s="970"/>
      <c r="L1123" s="967"/>
      <c r="M1123" s="970"/>
      <c r="N1123" s="967"/>
      <c r="O1123" s="970"/>
      <c r="P1123" s="967"/>
      <c r="Q1123" s="970"/>
      <c r="R1123" s="974" t="s">
        <v>5700</v>
      </c>
      <c r="S1123" s="970"/>
      <c r="T1123" s="967"/>
      <c r="U1123" s="970"/>
      <c r="V1123" s="967"/>
      <c r="W1123" s="970"/>
      <c r="X1123" s="1261"/>
    </row>
    <row r="1124" spans="1:24" ht="12.6" hidden="1" customHeight="1" outlineLevel="2">
      <c r="A1124" s="1309">
        <v>44463</v>
      </c>
      <c r="B1124" s="1163" t="s">
        <v>5698</v>
      </c>
      <c r="C1124" s="955" t="s">
        <v>9273</v>
      </c>
      <c r="D1124" s="966"/>
      <c r="E1124" s="968"/>
      <c r="F1124" s="972"/>
      <c r="G1124" s="970"/>
      <c r="H1124" s="974" t="s">
        <v>5700</v>
      </c>
      <c r="I1124" s="970"/>
      <c r="J1124" s="967"/>
      <c r="K1124" s="970"/>
      <c r="L1124" s="974" t="s">
        <v>5700</v>
      </c>
      <c r="M1124" s="970"/>
      <c r="N1124" s="967"/>
      <c r="O1124" s="970"/>
      <c r="P1124" s="967"/>
      <c r="Q1124" s="970"/>
      <c r="R1124" s="967"/>
      <c r="S1124" s="970"/>
      <c r="T1124" s="967"/>
      <c r="U1124" s="970"/>
      <c r="V1124" s="967"/>
      <c r="W1124" s="970"/>
      <c r="X1124" s="1261"/>
    </row>
    <row r="1125" spans="1:24" ht="12.6" hidden="1" customHeight="1" outlineLevel="2">
      <c r="A1125" s="1309">
        <v>44463</v>
      </c>
      <c r="B1125" s="1163" t="s">
        <v>5698</v>
      </c>
      <c r="C1125" s="955" t="s">
        <v>9274</v>
      </c>
      <c r="D1125" s="966"/>
      <c r="E1125" s="968"/>
      <c r="F1125" s="972"/>
      <c r="G1125" s="970"/>
      <c r="H1125" s="967"/>
      <c r="I1125" s="970"/>
      <c r="J1125" s="967"/>
      <c r="K1125" s="970"/>
      <c r="L1125" s="967"/>
      <c r="M1125" s="970"/>
      <c r="N1125" s="967"/>
      <c r="O1125" s="973" t="s">
        <v>5700</v>
      </c>
      <c r="P1125" s="967"/>
      <c r="Q1125" s="970"/>
      <c r="R1125" s="967"/>
      <c r="S1125" s="970"/>
      <c r="T1125" s="967"/>
      <c r="U1125" s="970"/>
      <c r="V1125" s="967"/>
      <c r="W1125" s="970"/>
      <c r="X1125" s="1261"/>
    </row>
    <row r="1126" spans="1:24" ht="25.2" hidden="1" customHeight="1" outlineLevel="2">
      <c r="A1126" s="1309">
        <v>44463</v>
      </c>
      <c r="B1126" s="1163" t="s">
        <v>5698</v>
      </c>
      <c r="C1126" s="955" t="s">
        <v>9275</v>
      </c>
      <c r="D1126" s="966"/>
      <c r="E1126" s="968"/>
      <c r="F1126" s="969" t="s">
        <v>5700</v>
      </c>
      <c r="G1126" s="970"/>
      <c r="H1126" s="967"/>
      <c r="I1126" s="970"/>
      <c r="J1126" s="967"/>
      <c r="K1126" s="970"/>
      <c r="L1126" s="967"/>
      <c r="M1126" s="970"/>
      <c r="N1126" s="967"/>
      <c r="O1126" s="973" t="s">
        <v>5700</v>
      </c>
      <c r="P1126" s="967"/>
      <c r="Q1126" s="970"/>
      <c r="R1126" s="967"/>
      <c r="S1126" s="970"/>
      <c r="T1126" s="967"/>
      <c r="U1126" s="970"/>
      <c r="V1126" s="974" t="s">
        <v>5700</v>
      </c>
      <c r="W1126" s="970"/>
      <c r="X1126" s="1261"/>
    </row>
    <row r="1127" spans="1:24" ht="12.6" hidden="1" customHeight="1" outlineLevel="2">
      <c r="A1127" s="1309">
        <v>44463</v>
      </c>
      <c r="B1127" s="1163" t="s">
        <v>5698</v>
      </c>
      <c r="C1127" s="955" t="s">
        <v>9276</v>
      </c>
      <c r="D1127" s="966"/>
      <c r="E1127" s="968"/>
      <c r="F1127" s="972"/>
      <c r="G1127" s="970"/>
      <c r="H1127" s="967"/>
      <c r="I1127" s="970"/>
      <c r="J1127" s="974" t="s">
        <v>5700</v>
      </c>
      <c r="K1127" s="970"/>
      <c r="L1127" s="967"/>
      <c r="M1127" s="970"/>
      <c r="N1127" s="967"/>
      <c r="O1127" s="970"/>
      <c r="P1127" s="967"/>
      <c r="Q1127" s="970"/>
      <c r="R1127" s="967"/>
      <c r="S1127" s="970"/>
      <c r="T1127" s="967"/>
      <c r="U1127" s="970"/>
      <c r="V1127" s="967"/>
      <c r="W1127" s="970"/>
      <c r="X1127" s="1261"/>
    </row>
    <row r="1128" spans="1:24" ht="12.6" hidden="1" customHeight="1" outlineLevel="2">
      <c r="A1128" s="1309">
        <v>44463</v>
      </c>
      <c r="B1128" s="1163" t="s">
        <v>5698</v>
      </c>
      <c r="C1128" s="955" t="s">
        <v>9277</v>
      </c>
      <c r="D1128" s="966"/>
      <c r="E1128" s="968"/>
      <c r="F1128" s="969" t="s">
        <v>5700</v>
      </c>
      <c r="G1128" s="970"/>
      <c r="H1128" s="967"/>
      <c r="I1128" s="970"/>
      <c r="J1128" s="967"/>
      <c r="K1128" s="970"/>
      <c r="L1128" s="967"/>
      <c r="M1128" s="970"/>
      <c r="N1128" s="967"/>
      <c r="O1128" s="970"/>
      <c r="P1128" s="967"/>
      <c r="Q1128" s="970"/>
      <c r="R1128" s="967"/>
      <c r="S1128" s="970"/>
      <c r="T1128" s="967"/>
      <c r="U1128" s="970"/>
      <c r="V1128" s="967"/>
      <c r="W1128" s="970"/>
      <c r="X1128" s="1261"/>
    </row>
    <row r="1129" spans="1:24" ht="25.2" hidden="1" customHeight="1" outlineLevel="2">
      <c r="A1129" s="1309">
        <v>44463</v>
      </c>
      <c r="B1129" s="1163" t="s">
        <v>5698</v>
      </c>
      <c r="C1129" s="955" t="s">
        <v>9278</v>
      </c>
      <c r="D1129" s="966"/>
      <c r="E1129" s="968"/>
      <c r="F1129" s="969" t="s">
        <v>5700</v>
      </c>
      <c r="G1129" s="970"/>
      <c r="H1129" s="967"/>
      <c r="I1129" s="970"/>
      <c r="J1129" s="967"/>
      <c r="K1129" s="970"/>
      <c r="L1129" s="967"/>
      <c r="M1129" s="970"/>
      <c r="N1129" s="967"/>
      <c r="O1129" s="970"/>
      <c r="P1129" s="967"/>
      <c r="Q1129" s="970"/>
      <c r="R1129" s="967"/>
      <c r="S1129" s="970"/>
      <c r="T1129" s="967"/>
      <c r="U1129" s="970"/>
      <c r="V1129" s="967"/>
      <c r="W1129" s="970"/>
      <c r="X1129" s="1261"/>
    </row>
    <row r="1130" spans="1:24" ht="12.6" hidden="1" customHeight="1" outlineLevel="2">
      <c r="A1130" s="1309">
        <v>44463</v>
      </c>
      <c r="B1130" s="1163" t="s">
        <v>5698</v>
      </c>
      <c r="C1130" s="955" t="s">
        <v>9279</v>
      </c>
      <c r="D1130" s="966"/>
      <c r="E1130" s="968"/>
      <c r="F1130" s="969" t="s">
        <v>5700</v>
      </c>
      <c r="G1130" s="970"/>
      <c r="H1130" s="967"/>
      <c r="I1130" s="970"/>
      <c r="J1130" s="967"/>
      <c r="K1130" s="970"/>
      <c r="L1130" s="967"/>
      <c r="M1130" s="970"/>
      <c r="N1130" s="967"/>
      <c r="O1130" s="970"/>
      <c r="P1130" s="967"/>
      <c r="Q1130" s="970"/>
      <c r="R1130" s="967"/>
      <c r="S1130" s="970"/>
      <c r="T1130" s="967"/>
      <c r="U1130" s="970"/>
      <c r="V1130" s="967"/>
      <c r="W1130" s="970"/>
      <c r="X1130" s="1261"/>
    </row>
    <row r="1131" spans="1:24" ht="12.6" hidden="1" customHeight="1" outlineLevel="2">
      <c r="A1131" s="1309">
        <v>44463</v>
      </c>
      <c r="B1131" s="1163" t="s">
        <v>5698</v>
      </c>
      <c r="C1131" s="955" t="s">
        <v>9280</v>
      </c>
      <c r="D1131" s="966"/>
      <c r="E1131" s="968"/>
      <c r="F1131" s="972"/>
      <c r="G1131" s="970"/>
      <c r="H1131" s="967"/>
      <c r="I1131" s="970"/>
      <c r="J1131" s="974" t="s">
        <v>5700</v>
      </c>
      <c r="K1131" s="970"/>
      <c r="L1131" s="967"/>
      <c r="M1131" s="970"/>
      <c r="N1131" s="967"/>
      <c r="O1131" s="970"/>
      <c r="P1131" s="967"/>
      <c r="Q1131" s="970"/>
      <c r="R1131" s="967"/>
      <c r="S1131" s="970"/>
      <c r="T1131" s="967"/>
      <c r="U1131" s="970"/>
      <c r="V1131" s="967"/>
      <c r="W1131" s="970"/>
      <c r="X1131" s="1261"/>
    </row>
    <row r="1132" spans="1:24" ht="25.2" hidden="1" customHeight="1" outlineLevel="2">
      <c r="A1132" s="1309">
        <v>44463</v>
      </c>
      <c r="B1132" s="1163" t="s">
        <v>5706</v>
      </c>
      <c r="C1132" s="955" t="s">
        <v>9281</v>
      </c>
      <c r="D1132" s="975" t="s">
        <v>5700</v>
      </c>
      <c r="E1132" s="968"/>
      <c r="F1132" s="972"/>
      <c r="G1132" s="970"/>
      <c r="H1132" s="967"/>
      <c r="I1132" s="970"/>
      <c r="J1132" s="967"/>
      <c r="K1132" s="970"/>
      <c r="L1132" s="967"/>
      <c r="M1132" s="970"/>
      <c r="N1132" s="967"/>
      <c r="O1132" s="970"/>
      <c r="P1132" s="967"/>
      <c r="Q1132" s="970"/>
      <c r="R1132" s="967"/>
      <c r="S1132" s="970"/>
      <c r="T1132" s="967"/>
      <c r="U1132" s="970"/>
      <c r="V1132" s="967"/>
      <c r="W1132" s="970"/>
      <c r="X1132" s="1261"/>
    </row>
    <row r="1133" spans="1:24" ht="12.6" hidden="1" customHeight="1" outlineLevel="2">
      <c r="A1133" s="1309">
        <v>44463</v>
      </c>
      <c r="B1133" s="1163" t="s">
        <v>5698</v>
      </c>
      <c r="C1133" s="955" t="s">
        <v>9282</v>
      </c>
      <c r="D1133" s="966"/>
      <c r="E1133" s="968"/>
      <c r="F1133" s="972"/>
      <c r="G1133" s="970"/>
      <c r="H1133" s="967"/>
      <c r="I1133" s="970"/>
      <c r="J1133" s="967"/>
      <c r="K1133" s="970"/>
      <c r="L1133" s="967"/>
      <c r="M1133" s="970"/>
      <c r="N1133" s="967"/>
      <c r="O1133" s="973" t="s">
        <v>5700</v>
      </c>
      <c r="P1133" s="967"/>
      <c r="Q1133" s="970"/>
      <c r="R1133" s="967"/>
      <c r="S1133" s="970"/>
      <c r="T1133" s="967"/>
      <c r="U1133" s="970"/>
      <c r="V1133" s="967"/>
      <c r="W1133" s="970"/>
      <c r="X1133" s="1261"/>
    </row>
    <row r="1134" spans="1:24" ht="12.6" hidden="1" customHeight="1" outlineLevel="2">
      <c r="A1134" s="1309">
        <v>44463</v>
      </c>
      <c r="B1134" s="1163" t="s">
        <v>5698</v>
      </c>
      <c r="C1134" s="955" t="s">
        <v>9283</v>
      </c>
      <c r="D1134" s="966"/>
      <c r="E1134" s="968"/>
      <c r="F1134" s="972"/>
      <c r="G1134" s="970"/>
      <c r="H1134" s="967"/>
      <c r="I1134" s="970"/>
      <c r="J1134" s="967"/>
      <c r="K1134" s="970"/>
      <c r="L1134" s="967"/>
      <c r="M1134" s="970"/>
      <c r="N1134" s="967"/>
      <c r="O1134" s="970"/>
      <c r="P1134" s="974" t="s">
        <v>5700</v>
      </c>
      <c r="Q1134" s="970"/>
      <c r="R1134" s="967"/>
      <c r="S1134" s="970"/>
      <c r="T1134" s="967"/>
      <c r="U1134" s="970"/>
      <c r="V1134" s="967"/>
      <c r="W1134" s="970"/>
      <c r="X1134" s="1261"/>
    </row>
    <row r="1135" spans="1:24" ht="12.6" hidden="1" customHeight="1" outlineLevel="2">
      <c r="A1135" s="1309">
        <v>44463</v>
      </c>
      <c r="B1135" s="1163" t="s">
        <v>5698</v>
      </c>
      <c r="C1135" s="955" t="s">
        <v>9284</v>
      </c>
      <c r="D1135" s="966"/>
      <c r="E1135" s="977" t="s">
        <v>5700</v>
      </c>
      <c r="F1135" s="972"/>
      <c r="G1135" s="970"/>
      <c r="H1135" s="967"/>
      <c r="I1135" s="970"/>
      <c r="J1135" s="967"/>
      <c r="K1135" s="970"/>
      <c r="L1135" s="967"/>
      <c r="M1135" s="970"/>
      <c r="N1135" s="967"/>
      <c r="O1135" s="970"/>
      <c r="P1135" s="967"/>
      <c r="Q1135" s="970"/>
      <c r="R1135" s="967"/>
      <c r="S1135" s="970"/>
      <c r="T1135" s="967"/>
      <c r="U1135" s="970"/>
      <c r="V1135" s="967"/>
      <c r="W1135" s="970"/>
      <c r="X1135" s="1261"/>
    </row>
    <row r="1136" spans="1:24" ht="12.6" hidden="1" customHeight="1" outlineLevel="2">
      <c r="A1136" s="1309">
        <v>44463</v>
      </c>
      <c r="B1136" s="1163" t="s">
        <v>5698</v>
      </c>
      <c r="C1136" s="955" t="s">
        <v>9285</v>
      </c>
      <c r="D1136" s="966"/>
      <c r="E1136" s="968"/>
      <c r="F1136" s="972"/>
      <c r="G1136" s="970"/>
      <c r="H1136" s="967"/>
      <c r="I1136" s="970"/>
      <c r="J1136" s="967"/>
      <c r="K1136" s="970"/>
      <c r="L1136" s="967"/>
      <c r="M1136" s="970"/>
      <c r="N1136" s="967"/>
      <c r="O1136" s="970"/>
      <c r="P1136" s="967"/>
      <c r="Q1136" s="970"/>
      <c r="R1136" s="967"/>
      <c r="S1136" s="970"/>
      <c r="T1136" s="967"/>
      <c r="U1136" s="970"/>
      <c r="V1136" s="967"/>
      <c r="W1136" s="970"/>
      <c r="X1136" s="1261"/>
    </row>
    <row r="1137" spans="1:26" ht="12.6" hidden="1" customHeight="1" outlineLevel="2">
      <c r="A1137" s="1309">
        <v>44463</v>
      </c>
      <c r="B1137" s="1163" t="s">
        <v>4628</v>
      </c>
      <c r="C1137" s="955" t="s">
        <v>9286</v>
      </c>
      <c r="D1137" s="966"/>
      <c r="E1137" s="968"/>
      <c r="F1137" s="972"/>
      <c r="G1137" s="973" t="s">
        <v>5700</v>
      </c>
      <c r="H1137" s="967"/>
      <c r="I1137" s="970"/>
      <c r="J1137" s="967"/>
      <c r="K1137" s="970"/>
      <c r="L1137" s="967"/>
      <c r="M1137" s="970"/>
      <c r="N1137" s="967"/>
      <c r="O1137" s="970"/>
      <c r="P1137" s="967"/>
      <c r="Q1137" s="970"/>
      <c r="R1137" s="967"/>
      <c r="S1137" s="970"/>
      <c r="T1137" s="967"/>
      <c r="U1137" s="970"/>
      <c r="V1137" s="967"/>
      <c r="W1137" s="970"/>
      <c r="X1137" s="1261"/>
      <c r="Y1137" s="967"/>
      <c r="Z1137" s="1032"/>
    </row>
    <row r="1138" spans="1:26" ht="12.6" hidden="1" customHeight="1" outlineLevel="2">
      <c r="A1138" s="1309">
        <v>44463</v>
      </c>
      <c r="B1138" s="1163" t="s">
        <v>5698</v>
      </c>
      <c r="C1138" s="955" t="s">
        <v>9287</v>
      </c>
      <c r="D1138" s="966"/>
      <c r="E1138" s="968"/>
      <c r="F1138" s="969" t="s">
        <v>5700</v>
      </c>
      <c r="G1138" s="970"/>
      <c r="H1138" s="967"/>
      <c r="I1138" s="970"/>
      <c r="J1138" s="967"/>
      <c r="K1138" s="970"/>
      <c r="L1138" s="967"/>
      <c r="M1138" s="970"/>
      <c r="N1138" s="967"/>
      <c r="O1138" s="970"/>
      <c r="P1138" s="967"/>
      <c r="Q1138" s="970"/>
      <c r="R1138" s="967"/>
      <c r="S1138" s="970"/>
      <c r="T1138" s="967"/>
      <c r="U1138" s="970"/>
      <c r="V1138" s="967"/>
      <c r="W1138" s="970"/>
      <c r="X1138" s="1261"/>
      <c r="Y1138" s="967"/>
      <c r="Z1138" s="1032"/>
    </row>
    <row r="1139" spans="1:26" ht="12.6" hidden="1" customHeight="1" outlineLevel="2">
      <c r="A1139" s="1309">
        <v>44463</v>
      </c>
      <c r="B1139" s="1163" t="s">
        <v>5698</v>
      </c>
      <c r="C1139" s="955" t="s">
        <v>9288</v>
      </c>
      <c r="D1139" s="966"/>
      <c r="E1139" s="977" t="s">
        <v>5700</v>
      </c>
      <c r="F1139" s="972"/>
      <c r="G1139" s="970"/>
      <c r="H1139" s="967"/>
      <c r="I1139" s="970"/>
      <c r="J1139" s="967"/>
      <c r="K1139" s="970"/>
      <c r="L1139" s="967"/>
      <c r="M1139" s="970"/>
      <c r="N1139" s="967"/>
      <c r="O1139" s="970"/>
      <c r="P1139" s="967"/>
      <c r="Q1139" s="970"/>
      <c r="R1139" s="967"/>
      <c r="S1139" s="970"/>
      <c r="T1139" s="967"/>
      <c r="U1139" s="970"/>
      <c r="V1139" s="967"/>
      <c r="W1139" s="970"/>
      <c r="X1139" s="1261"/>
      <c r="Y1139" s="967"/>
      <c r="Z1139" s="1339" t="s">
        <v>8698</v>
      </c>
    </row>
    <row r="1140" spans="1:26" ht="12.6" hidden="1" customHeight="1" outlineLevel="2">
      <c r="A1140" s="1309">
        <v>44463</v>
      </c>
      <c r="B1140" s="1163" t="s">
        <v>5698</v>
      </c>
      <c r="C1140" s="955" t="s">
        <v>9289</v>
      </c>
      <c r="D1140" s="966"/>
      <c r="E1140" s="968"/>
      <c r="F1140" s="972"/>
      <c r="G1140" s="973" t="s">
        <v>5700</v>
      </c>
      <c r="H1140" s="967"/>
      <c r="I1140" s="970"/>
      <c r="J1140" s="967"/>
      <c r="K1140" s="970"/>
      <c r="L1140" s="967"/>
      <c r="M1140" s="970"/>
      <c r="N1140" s="967"/>
      <c r="O1140" s="970"/>
      <c r="P1140" s="967"/>
      <c r="Q1140" s="970"/>
      <c r="R1140" s="967"/>
      <c r="S1140" s="970"/>
      <c r="T1140" s="967"/>
      <c r="U1140" s="970"/>
      <c r="V1140" s="967"/>
      <c r="W1140" s="970"/>
      <c r="X1140" s="1261"/>
      <c r="Y1140" s="967"/>
      <c r="Z1140" s="1032"/>
    </row>
    <row r="1141" spans="1:26" ht="12.6" hidden="1" customHeight="1" outlineLevel="2">
      <c r="A1141" s="1309">
        <v>44463</v>
      </c>
      <c r="B1141" s="1163"/>
      <c r="C1141" s="955"/>
      <c r="D1141" s="966"/>
      <c r="E1141" s="968"/>
      <c r="F1141" s="972"/>
      <c r="G1141" s="970"/>
      <c r="H1141" s="967"/>
      <c r="I1141" s="970"/>
      <c r="J1141" s="967"/>
      <c r="K1141" s="970"/>
      <c r="L1141" s="967"/>
      <c r="M1141" s="970"/>
      <c r="N1141" s="967"/>
      <c r="O1141" s="970"/>
      <c r="P1141" s="967"/>
      <c r="Q1141" s="970"/>
      <c r="R1141" s="967"/>
      <c r="S1141" s="970"/>
      <c r="T1141" s="967"/>
      <c r="U1141" s="970"/>
      <c r="V1141" s="967"/>
      <c r="W1141" s="970"/>
      <c r="X1141" s="1261"/>
      <c r="Y1141" s="967"/>
      <c r="Z1141" s="1032"/>
    </row>
    <row r="1142" spans="1:26" ht="25.2" hidden="1" customHeight="1" outlineLevel="1">
      <c r="A1142" s="964"/>
      <c r="B1142" s="1310" t="s">
        <v>9364</v>
      </c>
      <c r="C1142" s="1311" t="s">
        <v>9365</v>
      </c>
      <c r="D1142" s="966"/>
      <c r="E1142" s="968"/>
      <c r="F1142" s="972"/>
      <c r="G1142" s="970"/>
      <c r="H1142" s="967"/>
      <c r="I1142" s="970"/>
      <c r="J1142" s="967"/>
      <c r="K1142" s="970"/>
      <c r="L1142" s="967"/>
      <c r="M1142" s="970"/>
      <c r="N1142" s="967"/>
      <c r="O1142" s="970"/>
      <c r="P1142" s="967"/>
      <c r="Q1142" s="970"/>
      <c r="R1142" s="967"/>
      <c r="S1142" s="970"/>
      <c r="T1142" s="967"/>
      <c r="U1142" s="970"/>
      <c r="V1142" s="967"/>
      <c r="W1142" s="970"/>
      <c r="X1142" s="1261"/>
      <c r="Y1142" s="967"/>
      <c r="Z1142" s="1032"/>
    </row>
    <row r="1143" spans="1:26" ht="12.6" hidden="1" customHeight="1" outlineLevel="1">
      <c r="A1143" s="964"/>
      <c r="B1143" s="1163"/>
      <c r="C1143" s="955"/>
      <c r="D1143" s="966"/>
      <c r="E1143" s="968"/>
      <c r="F1143" s="972"/>
      <c r="G1143" s="970"/>
      <c r="H1143" s="967"/>
      <c r="I1143" s="970"/>
      <c r="J1143" s="967"/>
      <c r="K1143" s="970"/>
      <c r="L1143" s="967"/>
      <c r="M1143" s="970"/>
      <c r="N1143" s="967"/>
      <c r="O1143" s="970"/>
      <c r="P1143" s="967"/>
      <c r="Q1143" s="970"/>
      <c r="R1143" s="967"/>
      <c r="S1143" s="970"/>
      <c r="T1143" s="967"/>
      <c r="U1143" s="970"/>
      <c r="V1143" s="967"/>
      <c r="W1143" s="970"/>
      <c r="X1143" s="1261"/>
      <c r="Y1143" s="967"/>
      <c r="Z1143" s="1032"/>
    </row>
    <row r="1144" spans="1:26" ht="12.6" hidden="1" customHeight="1" outlineLevel="1">
      <c r="A1144" s="964"/>
      <c r="B1144" s="1111" t="s">
        <v>8117</v>
      </c>
      <c r="C1144" s="1021"/>
      <c r="D1144" s="966"/>
      <c r="E1144" s="968"/>
      <c r="F1144" s="972"/>
      <c r="G1144" s="970"/>
      <c r="H1144" s="967"/>
      <c r="I1144" s="970"/>
      <c r="J1144" s="967"/>
      <c r="K1144" s="970"/>
      <c r="L1144" s="967"/>
      <c r="M1144" s="970"/>
      <c r="N1144" s="967"/>
      <c r="O1144" s="970"/>
      <c r="P1144" s="967"/>
      <c r="Q1144" s="970"/>
      <c r="R1144" s="967"/>
      <c r="S1144" s="970"/>
      <c r="T1144" s="967"/>
      <c r="U1144" s="970"/>
      <c r="V1144" s="967"/>
      <c r="W1144" s="970"/>
      <c r="X1144" s="1261"/>
      <c r="Y1144" s="967"/>
      <c r="Z1144" s="1032"/>
    </row>
    <row r="1145" spans="1:26" ht="12.6" hidden="1" customHeight="1" outlineLevel="2">
      <c r="A1145" s="964"/>
      <c r="B1145" s="1163" t="s">
        <v>8986</v>
      </c>
      <c r="C1145" s="955"/>
      <c r="D1145" s="966"/>
      <c r="E1145" s="968"/>
      <c r="F1145" s="972"/>
      <c r="G1145" s="970"/>
      <c r="H1145" s="967"/>
      <c r="I1145" s="970"/>
      <c r="J1145" s="967"/>
      <c r="K1145" s="970"/>
      <c r="L1145" s="967"/>
      <c r="M1145" s="970"/>
      <c r="N1145" s="967"/>
      <c r="O1145" s="970"/>
      <c r="P1145" s="967"/>
      <c r="Q1145" s="970"/>
      <c r="R1145" s="967"/>
      <c r="S1145" s="970"/>
      <c r="T1145" s="967"/>
      <c r="U1145" s="970"/>
      <c r="V1145" s="967"/>
      <c r="W1145" s="970"/>
      <c r="X1145" s="1261"/>
      <c r="Y1145" s="967"/>
      <c r="Z1145" s="1032"/>
    </row>
    <row r="1146" spans="1:26" ht="12.6" hidden="1" customHeight="1" outlineLevel="2">
      <c r="A1146" s="964"/>
      <c r="B1146" s="1163" t="s">
        <v>8983</v>
      </c>
      <c r="C1146" s="955"/>
      <c r="D1146" s="966"/>
      <c r="E1146" s="968"/>
      <c r="F1146" s="972"/>
      <c r="G1146" s="970"/>
      <c r="H1146" s="967"/>
      <c r="I1146" s="970"/>
      <c r="J1146" s="967"/>
      <c r="K1146" s="970"/>
      <c r="L1146" s="967"/>
      <c r="M1146" s="970"/>
      <c r="N1146" s="967"/>
      <c r="O1146" s="970"/>
      <c r="P1146" s="967"/>
      <c r="Q1146" s="970"/>
      <c r="R1146" s="967"/>
      <c r="S1146" s="970"/>
      <c r="T1146" s="967"/>
      <c r="U1146" s="970"/>
      <c r="V1146" s="967"/>
      <c r="W1146" s="970"/>
      <c r="X1146" s="1261"/>
      <c r="Y1146" s="967"/>
      <c r="Z1146" s="1032"/>
    </row>
    <row r="1147" spans="1:26" ht="12.6" hidden="1" customHeight="1" outlineLevel="2">
      <c r="A1147" s="964"/>
      <c r="B1147" s="1163" t="s">
        <v>9238</v>
      </c>
      <c r="C1147" s="955"/>
      <c r="D1147" s="966"/>
      <c r="E1147" s="968"/>
      <c r="F1147" s="972"/>
      <c r="G1147" s="970"/>
      <c r="H1147" s="967"/>
      <c r="I1147" s="970"/>
      <c r="J1147" s="967"/>
      <c r="K1147" s="970"/>
      <c r="L1147" s="967"/>
      <c r="M1147" s="970"/>
      <c r="N1147" s="967"/>
      <c r="O1147" s="970"/>
      <c r="P1147" s="967"/>
      <c r="Q1147" s="970"/>
      <c r="R1147" s="967"/>
      <c r="S1147" s="970"/>
      <c r="T1147" s="967"/>
      <c r="U1147" s="970"/>
      <c r="V1147" s="967"/>
      <c r="W1147" s="970"/>
      <c r="X1147" s="1261"/>
      <c r="Y1147" s="967"/>
      <c r="Z1147" s="1032"/>
    </row>
    <row r="1148" spans="1:26" ht="12.6" hidden="1" customHeight="1" outlineLevel="2">
      <c r="A1148" s="964"/>
      <c r="B1148" s="1163" t="s">
        <v>9247</v>
      </c>
      <c r="C1148" s="955"/>
      <c r="D1148" s="966"/>
      <c r="E1148" s="968"/>
      <c r="F1148" s="972"/>
      <c r="G1148" s="970"/>
      <c r="H1148" s="967"/>
      <c r="I1148" s="970"/>
      <c r="J1148" s="967"/>
      <c r="K1148" s="970"/>
      <c r="L1148" s="967"/>
      <c r="M1148" s="970"/>
      <c r="N1148" s="967"/>
      <c r="O1148" s="970"/>
      <c r="P1148" s="967"/>
      <c r="Q1148" s="970"/>
      <c r="R1148" s="967"/>
      <c r="S1148" s="970"/>
      <c r="T1148" s="967"/>
      <c r="U1148" s="970"/>
      <c r="V1148" s="967"/>
      <c r="W1148" s="970"/>
      <c r="X1148" s="1261"/>
      <c r="Y1148" s="967"/>
      <c r="Z1148" s="1032"/>
    </row>
    <row r="1149" spans="1:26" ht="12.6" hidden="1" customHeight="1" outlineLevel="2">
      <c r="A1149" s="964"/>
      <c r="B1149" s="1163" t="s">
        <v>9252</v>
      </c>
      <c r="C1149" s="955"/>
      <c r="D1149" s="966"/>
      <c r="E1149" s="968"/>
      <c r="F1149" s="972"/>
      <c r="G1149" s="970"/>
      <c r="H1149" s="967"/>
      <c r="I1149" s="970"/>
      <c r="J1149" s="967"/>
      <c r="K1149" s="970"/>
      <c r="L1149" s="967"/>
      <c r="M1149" s="970"/>
      <c r="N1149" s="967"/>
      <c r="O1149" s="970"/>
      <c r="P1149" s="967"/>
      <c r="Q1149" s="970"/>
      <c r="R1149" s="967"/>
      <c r="S1149" s="970"/>
      <c r="T1149" s="967"/>
      <c r="U1149" s="970"/>
      <c r="V1149" s="967"/>
      <c r="W1149" s="970"/>
      <c r="X1149" s="1261"/>
      <c r="Y1149" s="967"/>
      <c r="Z1149" s="1032"/>
    </row>
    <row r="1150" spans="1:26" ht="12.6" hidden="1" customHeight="1" outlineLevel="2"/>
    <row r="1151" spans="1:26" ht="12.6" hidden="1" customHeight="1" outlineLevel="2"/>
    <row r="1152" spans="1:26" ht="12.6" hidden="1" customHeight="1" outlineLevel="1"/>
    <row r="1153" spans="1:23" ht="12.6" hidden="1" customHeight="1" outlineLevel="1">
      <c r="A1153" s="1013">
        <v>44466</v>
      </c>
      <c r="B1153" s="1163" t="s">
        <v>5698</v>
      </c>
      <c r="C1153" s="955" t="s">
        <v>9290</v>
      </c>
      <c r="D1153" s="966"/>
      <c r="E1153" s="968"/>
      <c r="F1153" s="969" t="s">
        <v>5700</v>
      </c>
      <c r="G1153" s="970"/>
      <c r="H1153" s="967"/>
      <c r="I1153" s="970"/>
      <c r="J1153" s="967"/>
      <c r="K1153" s="970"/>
      <c r="L1153" s="967"/>
      <c r="M1153" s="970"/>
      <c r="N1153" s="967"/>
      <c r="O1153" s="970"/>
      <c r="P1153" s="967"/>
      <c r="Q1153" s="970"/>
      <c r="R1153" s="967"/>
      <c r="S1153" s="970"/>
      <c r="T1153" s="967"/>
      <c r="U1153" s="970"/>
      <c r="V1153" s="967"/>
      <c r="W1153" s="970"/>
    </row>
    <row r="1154" spans="1:23" ht="12.6" hidden="1" customHeight="1" outlineLevel="2">
      <c r="A1154" s="1013">
        <v>44466</v>
      </c>
      <c r="B1154" s="1163" t="s">
        <v>5698</v>
      </c>
      <c r="C1154" s="955" t="s">
        <v>9291</v>
      </c>
      <c r="D1154" s="966"/>
      <c r="E1154" s="968"/>
      <c r="F1154" s="969" t="s">
        <v>5700</v>
      </c>
      <c r="G1154" s="970"/>
      <c r="H1154" s="967"/>
      <c r="I1154" s="970"/>
      <c r="J1154" s="967"/>
      <c r="K1154" s="970"/>
      <c r="L1154" s="967"/>
      <c r="M1154" s="970"/>
      <c r="N1154" s="967"/>
      <c r="O1154" s="970"/>
      <c r="P1154" s="967"/>
      <c r="Q1154" s="970"/>
      <c r="R1154" s="967"/>
      <c r="S1154" s="970"/>
      <c r="T1154" s="967"/>
      <c r="U1154" s="970"/>
      <c r="V1154" s="967"/>
      <c r="W1154" s="970"/>
    </row>
    <row r="1155" spans="1:23" ht="37.799999999999997" hidden="1" customHeight="1" outlineLevel="2">
      <c r="A1155" s="1013">
        <v>44466</v>
      </c>
      <c r="B1155" s="1163" t="s">
        <v>5698</v>
      </c>
      <c r="C1155" s="955" t="s">
        <v>9292</v>
      </c>
      <c r="D1155" s="966"/>
      <c r="E1155" s="968"/>
      <c r="F1155" s="969" t="s">
        <v>5700</v>
      </c>
      <c r="G1155" s="970"/>
      <c r="H1155" s="967"/>
      <c r="I1155" s="970"/>
      <c r="J1155" s="967"/>
      <c r="K1155" s="970"/>
      <c r="L1155" s="967"/>
      <c r="M1155" s="970"/>
      <c r="N1155" s="967"/>
      <c r="O1155" s="970"/>
      <c r="P1155" s="967"/>
      <c r="Q1155" s="970"/>
      <c r="R1155" s="967"/>
      <c r="S1155" s="970"/>
      <c r="T1155" s="967"/>
      <c r="U1155" s="970"/>
      <c r="V1155" s="967"/>
      <c r="W1155" s="973" t="s">
        <v>5700</v>
      </c>
    </row>
    <row r="1156" spans="1:23" ht="12.6" hidden="1" customHeight="1" outlineLevel="2">
      <c r="A1156" s="1013">
        <v>44466</v>
      </c>
      <c r="B1156" s="1163" t="s">
        <v>5698</v>
      </c>
      <c r="C1156" s="955" t="s">
        <v>9293</v>
      </c>
      <c r="D1156" s="966"/>
      <c r="E1156" s="968"/>
      <c r="F1156" s="972"/>
      <c r="G1156" s="973" t="s">
        <v>5700</v>
      </c>
      <c r="H1156" s="967"/>
      <c r="I1156" s="970"/>
      <c r="J1156" s="974" t="s">
        <v>5700</v>
      </c>
      <c r="K1156" s="970"/>
      <c r="L1156" s="967"/>
      <c r="M1156" s="970"/>
      <c r="N1156" s="967"/>
      <c r="O1156" s="970"/>
      <c r="P1156" s="967"/>
      <c r="Q1156" s="970"/>
      <c r="R1156" s="967"/>
      <c r="S1156" s="970"/>
      <c r="T1156" s="967"/>
      <c r="U1156" s="970"/>
      <c r="V1156" s="967"/>
      <c r="W1156" s="970"/>
    </row>
    <row r="1157" spans="1:23" ht="12.6" hidden="1" customHeight="1" outlineLevel="2">
      <c r="A1157" s="1013">
        <v>44466</v>
      </c>
      <c r="B1157" s="1163" t="s">
        <v>5698</v>
      </c>
      <c r="C1157" s="955" t="s">
        <v>9294</v>
      </c>
      <c r="D1157" s="966"/>
      <c r="E1157" s="977" t="s">
        <v>5700</v>
      </c>
      <c r="F1157" s="972"/>
      <c r="G1157" s="970"/>
      <c r="H1157" s="967"/>
      <c r="I1157" s="970"/>
      <c r="J1157" s="967"/>
      <c r="K1157" s="970"/>
      <c r="L1157" s="967"/>
      <c r="M1157" s="970"/>
      <c r="N1157" s="967"/>
      <c r="O1157" s="970"/>
      <c r="P1157" s="967"/>
      <c r="Q1157" s="970"/>
      <c r="R1157" s="967"/>
      <c r="S1157" s="970"/>
      <c r="T1157" s="967"/>
      <c r="U1157" s="970"/>
      <c r="V1157" s="967"/>
      <c r="W1157" s="970"/>
    </row>
    <row r="1158" spans="1:23" ht="37.799999999999997" hidden="1" customHeight="1" outlineLevel="2">
      <c r="A1158" s="1013">
        <v>44466</v>
      </c>
      <c r="B1158" s="1163" t="s">
        <v>5698</v>
      </c>
      <c r="C1158" s="955" t="s">
        <v>9295</v>
      </c>
      <c r="D1158" s="966"/>
      <c r="E1158" s="977" t="s">
        <v>5700</v>
      </c>
      <c r="F1158" s="972"/>
      <c r="G1158" s="970"/>
      <c r="H1158" s="967"/>
      <c r="I1158" s="970"/>
      <c r="J1158" s="967"/>
      <c r="K1158" s="970"/>
      <c r="L1158" s="967"/>
      <c r="M1158" s="970"/>
      <c r="N1158" s="967"/>
      <c r="O1158" s="970"/>
      <c r="P1158" s="967"/>
      <c r="Q1158" s="970"/>
      <c r="R1158" s="967"/>
      <c r="S1158" s="970"/>
      <c r="T1158" s="967"/>
      <c r="U1158" s="970"/>
      <c r="V1158" s="967"/>
      <c r="W1158" s="970"/>
    </row>
    <row r="1159" spans="1:23" ht="25.2" hidden="1" customHeight="1" outlineLevel="2">
      <c r="A1159" s="1013">
        <v>44466</v>
      </c>
      <c r="B1159" s="1163" t="s">
        <v>5723</v>
      </c>
      <c r="C1159" s="955" t="s">
        <v>9296</v>
      </c>
      <c r="D1159" s="966"/>
      <c r="E1159" s="968"/>
      <c r="F1159" s="969" t="s">
        <v>5700</v>
      </c>
      <c r="G1159" s="970"/>
      <c r="H1159" s="967"/>
      <c r="I1159" s="970"/>
      <c r="J1159" s="967"/>
      <c r="K1159" s="970"/>
      <c r="L1159" s="967"/>
      <c r="M1159" s="970"/>
      <c r="N1159" s="967"/>
      <c r="O1159" s="970"/>
      <c r="P1159" s="967"/>
      <c r="Q1159" s="970"/>
      <c r="R1159" s="967"/>
      <c r="S1159" s="970"/>
      <c r="T1159" s="967"/>
      <c r="U1159" s="970"/>
      <c r="V1159" s="974" t="s">
        <v>5700</v>
      </c>
      <c r="W1159" s="970"/>
    </row>
    <row r="1160" spans="1:23" ht="12.6" hidden="1" customHeight="1" outlineLevel="2">
      <c r="A1160" s="1013">
        <v>44466</v>
      </c>
      <c r="B1160" s="1163" t="s">
        <v>5698</v>
      </c>
      <c r="C1160" s="955" t="s">
        <v>9297</v>
      </c>
      <c r="D1160" s="966"/>
      <c r="E1160" s="968"/>
      <c r="F1160" s="969" t="s">
        <v>5700</v>
      </c>
      <c r="G1160" s="970"/>
      <c r="H1160" s="967"/>
      <c r="I1160" s="970"/>
      <c r="J1160" s="967"/>
      <c r="K1160" s="970"/>
      <c r="L1160" s="967"/>
      <c r="M1160" s="970"/>
      <c r="N1160" s="967"/>
      <c r="O1160" s="970"/>
      <c r="P1160" s="967"/>
      <c r="Q1160" s="970"/>
      <c r="R1160" s="967"/>
      <c r="S1160" s="970"/>
      <c r="T1160" s="974" t="s">
        <v>5700</v>
      </c>
      <c r="U1160" s="970"/>
      <c r="V1160" s="967"/>
      <c r="W1160" s="970"/>
    </row>
    <row r="1161" spans="1:23" ht="12.6" hidden="1" customHeight="1" outlineLevel="2">
      <c r="A1161" s="1013">
        <v>44466</v>
      </c>
      <c r="B1161" s="1163" t="s">
        <v>5698</v>
      </c>
      <c r="C1161" s="955" t="s">
        <v>9298</v>
      </c>
      <c r="D1161" s="966"/>
      <c r="E1161" s="968"/>
      <c r="F1161" s="972"/>
      <c r="G1161" s="970"/>
      <c r="H1161" s="974" t="s">
        <v>5700</v>
      </c>
      <c r="I1161" s="970"/>
      <c r="J1161" s="974" t="s">
        <v>5700</v>
      </c>
      <c r="K1161" s="970"/>
      <c r="L1161" s="967"/>
      <c r="M1161" s="970"/>
      <c r="N1161" s="967"/>
      <c r="O1161" s="970"/>
      <c r="P1161" s="967"/>
      <c r="Q1161" s="970"/>
      <c r="R1161" s="967"/>
      <c r="S1161" s="970"/>
      <c r="T1161" s="967"/>
      <c r="U1161" s="970"/>
      <c r="V1161" s="967"/>
      <c r="W1161" s="970"/>
    </row>
    <row r="1162" spans="1:23" ht="12.6" hidden="1" customHeight="1" outlineLevel="2">
      <c r="A1162" s="1013">
        <v>44466</v>
      </c>
      <c r="B1162" s="1163" t="s">
        <v>5698</v>
      </c>
      <c r="C1162" s="955" t="s">
        <v>9299</v>
      </c>
      <c r="D1162" s="966"/>
      <c r="E1162" s="968"/>
      <c r="F1162" s="972"/>
      <c r="G1162" s="970"/>
      <c r="H1162" s="974" t="s">
        <v>5700</v>
      </c>
      <c r="I1162" s="970"/>
      <c r="J1162" s="967"/>
      <c r="K1162" s="970"/>
      <c r="L1162" s="967"/>
      <c r="M1162" s="970"/>
      <c r="N1162" s="967"/>
      <c r="O1162" s="970"/>
      <c r="P1162" s="967"/>
      <c r="Q1162" s="970"/>
      <c r="R1162" s="967"/>
      <c r="S1162" s="970"/>
      <c r="T1162" s="967"/>
      <c r="U1162" s="970"/>
      <c r="V1162" s="967"/>
      <c r="W1162" s="970"/>
    </row>
    <row r="1163" spans="1:23" ht="12.6" hidden="1" customHeight="1" outlineLevel="2">
      <c r="A1163" s="1013">
        <v>44466</v>
      </c>
      <c r="B1163" s="1163" t="s">
        <v>5698</v>
      </c>
      <c r="C1163" s="955" t="s">
        <v>9300</v>
      </c>
      <c r="D1163" s="966"/>
      <c r="E1163" s="977" t="s">
        <v>5700</v>
      </c>
      <c r="F1163" s="972"/>
      <c r="G1163" s="970"/>
      <c r="H1163" s="967"/>
      <c r="I1163" s="970"/>
      <c r="J1163" s="967"/>
      <c r="K1163" s="970"/>
      <c r="L1163" s="967"/>
      <c r="M1163" s="973" t="s">
        <v>5700</v>
      </c>
      <c r="N1163" s="967"/>
      <c r="O1163" s="970"/>
      <c r="P1163" s="967"/>
      <c r="Q1163" s="970"/>
      <c r="R1163" s="967"/>
      <c r="S1163" s="970"/>
      <c r="T1163" s="967"/>
      <c r="U1163" s="970"/>
      <c r="V1163" s="967"/>
      <c r="W1163" s="970"/>
    </row>
    <row r="1164" spans="1:23" ht="25.2" hidden="1" customHeight="1" outlineLevel="2">
      <c r="A1164" s="1013">
        <v>44466</v>
      </c>
      <c r="B1164" s="1163" t="s">
        <v>5723</v>
      </c>
      <c r="C1164" s="955" t="s">
        <v>9301</v>
      </c>
      <c r="D1164" s="966"/>
      <c r="E1164" s="977" t="s">
        <v>5700</v>
      </c>
      <c r="F1164" s="972"/>
      <c r="G1164" s="970"/>
      <c r="H1164" s="967"/>
      <c r="I1164" s="970"/>
      <c r="J1164" s="967"/>
      <c r="K1164" s="970"/>
      <c r="L1164" s="967"/>
      <c r="M1164" s="970"/>
      <c r="N1164" s="967"/>
      <c r="O1164" s="970"/>
      <c r="P1164" s="967"/>
      <c r="Q1164" s="970"/>
      <c r="R1164" s="967"/>
      <c r="S1164" s="970"/>
      <c r="T1164" s="967"/>
      <c r="U1164" s="970"/>
      <c r="V1164" s="974" t="s">
        <v>5700</v>
      </c>
      <c r="W1164" s="970"/>
    </row>
    <row r="1165" spans="1:23" ht="25.2" hidden="1" customHeight="1" outlineLevel="2">
      <c r="A1165" s="1013">
        <v>44466</v>
      </c>
      <c r="B1165" s="1163" t="s">
        <v>5698</v>
      </c>
      <c r="C1165" s="955" t="s">
        <v>9302</v>
      </c>
      <c r="D1165" s="966"/>
      <c r="E1165" s="968"/>
      <c r="F1165" s="972"/>
      <c r="G1165" s="970"/>
      <c r="H1165" s="967"/>
      <c r="I1165" s="970"/>
      <c r="J1165" s="967"/>
      <c r="K1165" s="970"/>
      <c r="L1165" s="967"/>
      <c r="M1165" s="970"/>
      <c r="N1165" s="967"/>
      <c r="O1165" s="970"/>
      <c r="P1165" s="967"/>
      <c r="Q1165" s="970"/>
      <c r="R1165" s="967"/>
      <c r="S1165" s="970"/>
      <c r="T1165" s="967"/>
      <c r="U1165" s="970"/>
      <c r="V1165" s="967"/>
      <c r="W1165" s="970"/>
    </row>
    <row r="1166" spans="1:23" ht="25.2" hidden="1" customHeight="1" outlineLevel="2">
      <c r="A1166" s="1013">
        <v>44466</v>
      </c>
      <c r="B1166" s="1163" t="s">
        <v>5698</v>
      </c>
      <c r="C1166" s="955" t="s">
        <v>9303</v>
      </c>
      <c r="D1166" s="966"/>
      <c r="E1166" s="968"/>
      <c r="F1166" s="969" t="s">
        <v>5700</v>
      </c>
      <c r="G1166" s="970"/>
      <c r="H1166" s="967"/>
      <c r="I1166" s="970"/>
      <c r="J1166" s="967"/>
      <c r="K1166" s="970"/>
      <c r="L1166" s="967"/>
      <c r="M1166" s="970"/>
      <c r="N1166" s="967"/>
      <c r="O1166" s="970"/>
      <c r="P1166" s="967"/>
      <c r="Q1166" s="970"/>
      <c r="R1166" s="967"/>
      <c r="S1166" s="970"/>
      <c r="T1166" s="967"/>
      <c r="U1166" s="970"/>
      <c r="V1166" s="967"/>
      <c r="W1166" s="970"/>
    </row>
    <row r="1167" spans="1:23" ht="12.6" hidden="1" customHeight="1" outlineLevel="2">
      <c r="A1167" s="1013">
        <v>44466</v>
      </c>
      <c r="B1167" s="1163" t="s">
        <v>5698</v>
      </c>
      <c r="C1167" s="955" t="s">
        <v>9304</v>
      </c>
      <c r="D1167" s="966"/>
      <c r="E1167" s="968"/>
      <c r="F1167" s="972"/>
      <c r="G1167" s="970"/>
      <c r="H1167" s="967"/>
      <c r="I1167" s="970"/>
      <c r="J1167" s="967"/>
      <c r="K1167" s="970"/>
      <c r="L1167" s="967"/>
      <c r="M1167" s="970"/>
      <c r="N1167" s="967"/>
      <c r="O1167" s="970"/>
      <c r="P1167" s="967"/>
      <c r="Q1167" s="970"/>
      <c r="R1167" s="967"/>
      <c r="S1167" s="970"/>
      <c r="T1167" s="967"/>
      <c r="U1167" s="970"/>
      <c r="V1167" s="967"/>
      <c r="W1167" s="970"/>
    </row>
    <row r="1168" spans="1:23" ht="12.6" hidden="1" customHeight="1" outlineLevel="2">
      <c r="A1168" s="1013">
        <v>44466</v>
      </c>
      <c r="B1168" s="1163" t="s">
        <v>5698</v>
      </c>
      <c r="C1168" s="955" t="s">
        <v>9305</v>
      </c>
      <c r="D1168" s="966"/>
      <c r="E1168" s="968"/>
      <c r="F1168" s="972"/>
      <c r="G1168" s="970"/>
      <c r="H1168" s="967"/>
      <c r="I1168" s="970"/>
      <c r="J1168" s="967"/>
      <c r="K1168" s="970"/>
      <c r="L1168" s="967"/>
      <c r="M1168" s="970"/>
      <c r="N1168" s="967"/>
      <c r="O1168" s="970"/>
      <c r="P1168" s="967"/>
      <c r="Q1168" s="970"/>
      <c r="R1168" s="967"/>
      <c r="S1168" s="970"/>
      <c r="T1168" s="967"/>
      <c r="U1168" s="970"/>
      <c r="V1168" s="967"/>
      <c r="W1168" s="970"/>
    </row>
    <row r="1169" spans="1:24" ht="12.6" hidden="1" customHeight="1" outlineLevel="2">
      <c r="A1169" s="1013">
        <v>44466</v>
      </c>
      <c r="B1169" s="1163" t="s">
        <v>5698</v>
      </c>
      <c r="C1169" s="955" t="s">
        <v>9306</v>
      </c>
      <c r="D1169" s="966"/>
      <c r="E1169" s="977" t="s">
        <v>5700</v>
      </c>
      <c r="F1169" s="972"/>
      <c r="G1169" s="970"/>
      <c r="H1169" s="967"/>
      <c r="I1169" s="970"/>
      <c r="J1169" s="967"/>
      <c r="K1169" s="970"/>
      <c r="L1169" s="967"/>
      <c r="M1169" s="973" t="s">
        <v>5700</v>
      </c>
      <c r="N1169" s="967"/>
      <c r="O1169" s="970"/>
      <c r="P1169" s="967"/>
      <c r="Q1169" s="970"/>
      <c r="R1169" s="967"/>
      <c r="S1169" s="970"/>
      <c r="T1169" s="967"/>
      <c r="U1169" s="970"/>
      <c r="V1169" s="967"/>
      <c r="W1169" s="970"/>
      <c r="X1169" s="1261"/>
    </row>
    <row r="1170" spans="1:24" ht="12.6" hidden="1" customHeight="1" outlineLevel="2">
      <c r="A1170" s="1013">
        <v>44466</v>
      </c>
      <c r="B1170" s="1163" t="s">
        <v>5698</v>
      </c>
      <c r="C1170" s="955" t="s">
        <v>9307</v>
      </c>
      <c r="D1170" s="966"/>
      <c r="E1170" s="968"/>
      <c r="F1170" s="972"/>
      <c r="G1170" s="970"/>
      <c r="H1170" s="967"/>
      <c r="I1170" s="970"/>
      <c r="J1170" s="967"/>
      <c r="K1170" s="970"/>
      <c r="L1170" s="967"/>
      <c r="M1170" s="970"/>
      <c r="N1170" s="967"/>
      <c r="O1170" s="970"/>
      <c r="P1170" s="967"/>
      <c r="Q1170" s="970"/>
      <c r="R1170" s="967"/>
      <c r="S1170" s="970"/>
      <c r="T1170" s="967"/>
      <c r="U1170" s="970"/>
      <c r="V1170" s="967"/>
      <c r="W1170" s="970"/>
      <c r="X1170" s="1261"/>
    </row>
    <row r="1171" spans="1:24" ht="12.6" hidden="1" customHeight="1" outlineLevel="1">
      <c r="A1171" s="1008">
        <v>44467</v>
      </c>
      <c r="B1171" s="1163" t="s">
        <v>5698</v>
      </c>
      <c r="C1171" s="955" t="s">
        <v>9308</v>
      </c>
      <c r="D1171" s="966"/>
      <c r="E1171" s="968"/>
      <c r="F1171" s="969" t="s">
        <v>5700</v>
      </c>
      <c r="G1171" s="970"/>
      <c r="H1171" s="967"/>
      <c r="I1171" s="970"/>
      <c r="J1171" s="967"/>
      <c r="K1171" s="970"/>
      <c r="L1171" s="967"/>
      <c r="M1171" s="970"/>
      <c r="N1171" s="967"/>
      <c r="O1171" s="970"/>
      <c r="P1171" s="967"/>
      <c r="Q1171" s="970"/>
      <c r="R1171" s="967"/>
      <c r="S1171" s="970"/>
      <c r="T1171" s="967"/>
      <c r="U1171" s="970"/>
      <c r="V1171" s="967"/>
      <c r="W1171" s="970"/>
      <c r="X1171" s="1262" t="s">
        <v>5700</v>
      </c>
    </row>
    <row r="1172" spans="1:24" ht="12.6" hidden="1" customHeight="1" outlineLevel="2">
      <c r="A1172" s="1008">
        <v>44467</v>
      </c>
      <c r="B1172" s="1163" t="s">
        <v>5698</v>
      </c>
      <c r="C1172" s="955" t="s">
        <v>9309</v>
      </c>
      <c r="D1172" s="966"/>
      <c r="E1172" s="968"/>
      <c r="F1172" s="969" t="s">
        <v>5700</v>
      </c>
      <c r="G1172" s="970"/>
      <c r="H1172" s="967"/>
      <c r="I1172" s="970"/>
      <c r="J1172" s="967"/>
      <c r="K1172" s="970"/>
      <c r="L1172" s="967"/>
      <c r="M1172" s="970"/>
      <c r="N1172" s="967"/>
      <c r="O1172" s="970"/>
      <c r="P1172" s="967"/>
      <c r="Q1172" s="970"/>
      <c r="R1172" s="967"/>
      <c r="S1172" s="970"/>
      <c r="T1172" s="967"/>
      <c r="U1172" s="970"/>
      <c r="V1172" s="967"/>
      <c r="W1172" s="970"/>
      <c r="X1172" s="1261"/>
    </row>
    <row r="1173" spans="1:24" ht="12.6" hidden="1" customHeight="1" outlineLevel="2">
      <c r="A1173" s="1008">
        <v>44467</v>
      </c>
      <c r="B1173" s="1163" t="s">
        <v>5698</v>
      </c>
      <c r="C1173" s="955" t="s">
        <v>9310</v>
      </c>
      <c r="D1173" s="966"/>
      <c r="E1173" s="968"/>
      <c r="F1173" s="972"/>
      <c r="G1173" s="970"/>
      <c r="H1173" s="967"/>
      <c r="I1173" s="970"/>
      <c r="J1173" s="967"/>
      <c r="K1173" s="970"/>
      <c r="L1173" s="967"/>
      <c r="M1173" s="973" t="s">
        <v>5700</v>
      </c>
      <c r="N1173" s="967"/>
      <c r="O1173" s="970"/>
      <c r="P1173" s="967"/>
      <c r="Q1173" s="970"/>
      <c r="R1173" s="967"/>
      <c r="S1173" s="970"/>
      <c r="T1173" s="974"/>
      <c r="U1173" s="970"/>
      <c r="V1173" s="967"/>
      <c r="W1173" s="970"/>
      <c r="X1173" s="1261"/>
    </row>
    <row r="1174" spans="1:24" ht="12.6" hidden="1" customHeight="1" outlineLevel="2">
      <c r="A1174" s="1008">
        <v>44467</v>
      </c>
      <c r="B1174" s="1163" t="s">
        <v>5698</v>
      </c>
      <c r="C1174" s="955" t="s">
        <v>9311</v>
      </c>
      <c r="D1174" s="966"/>
      <c r="E1174" s="968"/>
      <c r="F1174" s="972"/>
      <c r="G1174" s="970"/>
      <c r="H1174" s="967"/>
      <c r="I1174" s="970"/>
      <c r="J1174" s="967"/>
      <c r="K1174" s="970"/>
      <c r="L1174" s="967"/>
      <c r="M1174" s="970"/>
      <c r="N1174" s="967"/>
      <c r="O1174" s="973" t="s">
        <v>5700</v>
      </c>
      <c r="P1174" s="967"/>
      <c r="Q1174" s="970"/>
      <c r="R1174" s="967"/>
      <c r="S1174" s="970"/>
      <c r="T1174" s="967"/>
      <c r="U1174" s="970"/>
      <c r="V1174" s="967"/>
      <c r="W1174" s="970"/>
      <c r="X1174" s="1261"/>
    </row>
    <row r="1175" spans="1:24" ht="12.6" hidden="1" customHeight="1" outlineLevel="2">
      <c r="A1175" s="1008">
        <v>44467</v>
      </c>
      <c r="B1175" s="1163" t="s">
        <v>5698</v>
      </c>
      <c r="C1175" s="955" t="s">
        <v>9312</v>
      </c>
      <c r="D1175" s="966"/>
      <c r="E1175" s="977" t="s">
        <v>5700</v>
      </c>
      <c r="F1175" s="972"/>
      <c r="G1175" s="970"/>
      <c r="H1175" s="967"/>
      <c r="I1175" s="970"/>
      <c r="J1175" s="967"/>
      <c r="K1175" s="970"/>
      <c r="L1175" s="967"/>
      <c r="M1175" s="970"/>
      <c r="N1175" s="967"/>
      <c r="O1175" s="970"/>
      <c r="P1175" s="967"/>
      <c r="Q1175" s="970"/>
      <c r="R1175" s="967"/>
      <c r="S1175" s="970"/>
      <c r="T1175" s="967"/>
      <c r="U1175" s="970"/>
      <c r="V1175" s="967"/>
      <c r="W1175" s="970"/>
      <c r="X1175" s="1261"/>
    </row>
    <row r="1176" spans="1:24" ht="12.6" hidden="1" customHeight="1" outlineLevel="2">
      <c r="A1176" s="1008">
        <v>44467</v>
      </c>
      <c r="B1176" s="1163" t="s">
        <v>5698</v>
      </c>
      <c r="C1176" s="955" t="s">
        <v>9313</v>
      </c>
      <c r="D1176" s="966"/>
      <c r="E1176" s="968"/>
      <c r="F1176" s="972"/>
      <c r="G1176" s="970"/>
      <c r="H1176" s="967"/>
      <c r="I1176" s="970"/>
      <c r="J1176" s="974" t="s">
        <v>5700</v>
      </c>
      <c r="K1176" s="970"/>
      <c r="L1176" s="967"/>
      <c r="M1176" s="970"/>
      <c r="N1176" s="967"/>
      <c r="O1176" s="973" t="s">
        <v>5700</v>
      </c>
      <c r="P1176" s="967"/>
      <c r="Q1176" s="970"/>
      <c r="R1176" s="967"/>
      <c r="S1176" s="970"/>
      <c r="T1176" s="967"/>
      <c r="U1176" s="970"/>
      <c r="V1176" s="967"/>
      <c r="W1176" s="970"/>
      <c r="X1176" s="1261"/>
    </row>
    <row r="1177" spans="1:24" ht="12.6" hidden="1" customHeight="1" outlineLevel="2">
      <c r="A1177" s="1008">
        <v>44467</v>
      </c>
      <c r="B1177" s="1163" t="s">
        <v>5698</v>
      </c>
      <c r="C1177" s="955" t="s">
        <v>9314</v>
      </c>
      <c r="D1177" s="966"/>
      <c r="E1177" s="968"/>
      <c r="F1177" s="972"/>
      <c r="G1177" s="970"/>
      <c r="H1177" s="967"/>
      <c r="I1177" s="970"/>
      <c r="J1177" s="967"/>
      <c r="K1177" s="970"/>
      <c r="L1177" s="967"/>
      <c r="M1177" s="973" t="s">
        <v>5700</v>
      </c>
      <c r="N1177" s="967"/>
      <c r="O1177" s="970"/>
      <c r="P1177" s="967"/>
      <c r="Q1177" s="970"/>
      <c r="R1177" s="967"/>
      <c r="S1177" s="970"/>
      <c r="T1177" s="967"/>
      <c r="U1177" s="970"/>
      <c r="V1177" s="967"/>
      <c r="W1177" s="970"/>
      <c r="X1177" s="1261"/>
    </row>
    <row r="1178" spans="1:24" ht="12.6" hidden="1" customHeight="1" outlineLevel="2">
      <c r="A1178" s="1008">
        <v>44467</v>
      </c>
      <c r="B1178" s="1163" t="s">
        <v>5745</v>
      </c>
      <c r="C1178" s="955" t="s">
        <v>9315</v>
      </c>
      <c r="D1178" s="966"/>
      <c r="E1178" s="968"/>
      <c r="F1178" s="972"/>
      <c r="G1178" s="970"/>
      <c r="H1178" s="967"/>
      <c r="I1178" s="970"/>
      <c r="J1178" s="967"/>
      <c r="K1178" s="970"/>
      <c r="L1178" s="967"/>
      <c r="M1178" s="970"/>
      <c r="N1178" s="967"/>
      <c r="O1178" s="970"/>
      <c r="P1178" s="967"/>
      <c r="Q1178" s="973" t="s">
        <v>5700</v>
      </c>
      <c r="R1178" s="967"/>
      <c r="S1178" s="970"/>
      <c r="T1178" s="967"/>
      <c r="U1178" s="970"/>
      <c r="V1178" s="967"/>
      <c r="W1178" s="970"/>
      <c r="X1178" s="1261"/>
    </row>
    <row r="1179" spans="1:24" ht="12.6" hidden="1" customHeight="1" outlineLevel="2">
      <c r="A1179" s="1008">
        <v>44467</v>
      </c>
      <c r="B1179" s="1163" t="s">
        <v>5706</v>
      </c>
      <c r="C1179" s="955" t="s">
        <v>9316</v>
      </c>
      <c r="D1179" s="966"/>
      <c r="E1179" s="968"/>
      <c r="F1179" s="972"/>
      <c r="G1179" s="970"/>
      <c r="H1179" s="967"/>
      <c r="I1179" s="970"/>
      <c r="J1179" s="967"/>
      <c r="K1179" s="970"/>
      <c r="L1179" s="967"/>
      <c r="M1179" s="970"/>
      <c r="N1179" s="967"/>
      <c r="O1179" s="970"/>
      <c r="P1179" s="967"/>
      <c r="Q1179" s="970"/>
      <c r="R1179" s="967"/>
      <c r="S1179" s="970"/>
      <c r="T1179" s="967"/>
      <c r="U1179" s="970"/>
      <c r="V1179" s="967"/>
      <c r="W1179" s="970"/>
      <c r="X1179" s="1262" t="s">
        <v>5700</v>
      </c>
    </row>
    <row r="1180" spans="1:24" ht="12.6" hidden="1" customHeight="1" outlineLevel="2">
      <c r="A1180" s="1008">
        <v>44467</v>
      </c>
      <c r="B1180" s="1163" t="s">
        <v>9317</v>
      </c>
      <c r="C1180" s="955" t="s">
        <v>9318</v>
      </c>
      <c r="D1180" s="966"/>
      <c r="E1180" s="968"/>
      <c r="F1180" s="969" t="s">
        <v>5700</v>
      </c>
      <c r="G1180" s="970"/>
      <c r="H1180" s="967"/>
      <c r="I1180" s="970"/>
      <c r="J1180" s="967"/>
      <c r="K1180" s="970"/>
      <c r="L1180" s="967"/>
      <c r="M1180" s="970"/>
      <c r="N1180" s="967"/>
      <c r="O1180" s="970"/>
      <c r="P1180" s="967"/>
      <c r="Q1180" s="970"/>
      <c r="R1180" s="967"/>
      <c r="S1180" s="970"/>
      <c r="T1180" s="967"/>
      <c r="U1180" s="970"/>
      <c r="V1180" s="967"/>
      <c r="W1180" s="970"/>
      <c r="X1180" s="1261"/>
    </row>
    <row r="1181" spans="1:24" ht="12.6" hidden="1" customHeight="1" outlineLevel="2">
      <c r="A1181" s="1008">
        <v>44467</v>
      </c>
      <c r="B1181" s="1163" t="s">
        <v>5698</v>
      </c>
      <c r="C1181" s="955" t="s">
        <v>9319</v>
      </c>
      <c r="D1181" s="966"/>
      <c r="E1181" s="968"/>
      <c r="F1181" s="972"/>
      <c r="G1181" s="970"/>
      <c r="H1181" s="967"/>
      <c r="I1181" s="970"/>
      <c r="J1181" s="967"/>
      <c r="K1181" s="970"/>
      <c r="L1181" s="967"/>
      <c r="M1181" s="970"/>
      <c r="N1181" s="967"/>
      <c r="O1181" s="973" t="s">
        <v>5700</v>
      </c>
      <c r="P1181" s="967"/>
      <c r="Q1181" s="970"/>
      <c r="R1181" s="967"/>
      <c r="S1181" s="970"/>
      <c r="T1181" s="967"/>
      <c r="U1181" s="970"/>
      <c r="V1181" s="967"/>
      <c r="W1181" s="970"/>
      <c r="X1181" s="1261"/>
    </row>
    <row r="1182" spans="1:24" ht="25.2" hidden="1" customHeight="1" outlineLevel="2">
      <c r="A1182" s="1008">
        <v>44467</v>
      </c>
      <c r="B1182" s="1163" t="s">
        <v>5698</v>
      </c>
      <c r="C1182" s="955" t="s">
        <v>9320</v>
      </c>
      <c r="D1182" s="966"/>
      <c r="E1182" s="977" t="s">
        <v>5700</v>
      </c>
      <c r="F1182" s="972"/>
      <c r="G1182" s="970"/>
      <c r="H1182" s="967"/>
      <c r="I1182" s="970"/>
      <c r="J1182" s="967"/>
      <c r="K1182" s="970"/>
      <c r="L1182" s="967"/>
      <c r="M1182" s="970"/>
      <c r="N1182" s="967"/>
      <c r="O1182" s="970"/>
      <c r="P1182" s="967"/>
      <c r="Q1182" s="970"/>
      <c r="R1182" s="967"/>
      <c r="S1182" s="970"/>
      <c r="T1182" s="967"/>
      <c r="U1182" s="970"/>
      <c r="V1182" s="967"/>
      <c r="W1182" s="970"/>
      <c r="X1182" s="1261"/>
    </row>
    <row r="1183" spans="1:24" ht="25.2" hidden="1" customHeight="1" outlineLevel="2">
      <c r="A1183" s="1008">
        <v>44467</v>
      </c>
      <c r="B1183" s="1163" t="s">
        <v>5698</v>
      </c>
      <c r="C1183" s="955" t="s">
        <v>9321</v>
      </c>
      <c r="D1183" s="966"/>
      <c r="E1183" s="968"/>
      <c r="F1183" s="969" t="s">
        <v>5700</v>
      </c>
      <c r="G1183" s="970"/>
      <c r="H1183" s="967"/>
      <c r="I1183" s="970"/>
      <c r="J1183" s="967"/>
      <c r="K1183" s="970"/>
      <c r="L1183" s="967"/>
      <c r="M1183" s="970"/>
      <c r="N1183" s="967"/>
      <c r="O1183" s="970"/>
      <c r="P1183" s="967"/>
      <c r="Q1183" s="970"/>
      <c r="R1183" s="967"/>
      <c r="S1183" s="970"/>
      <c r="T1183" s="967"/>
      <c r="U1183" s="970"/>
      <c r="V1183" s="967"/>
      <c r="W1183" s="970"/>
      <c r="X1183" s="1261"/>
    </row>
    <row r="1184" spans="1:24" ht="12.6" hidden="1" customHeight="1" outlineLevel="2">
      <c r="A1184" s="1008">
        <v>44467</v>
      </c>
      <c r="B1184" s="1163" t="s">
        <v>5698</v>
      </c>
      <c r="C1184" s="955" t="s">
        <v>9322</v>
      </c>
      <c r="D1184" s="966"/>
      <c r="E1184" s="977" t="s">
        <v>5700</v>
      </c>
      <c r="F1184" s="972"/>
      <c r="G1184" s="970"/>
      <c r="H1184" s="967"/>
      <c r="I1184" s="970"/>
      <c r="J1184" s="967"/>
      <c r="K1184" s="970"/>
      <c r="L1184" s="967"/>
      <c r="M1184" s="970"/>
      <c r="N1184" s="967"/>
      <c r="O1184" s="970"/>
      <c r="P1184" s="967"/>
      <c r="Q1184" s="970"/>
      <c r="R1184" s="967"/>
      <c r="S1184" s="970"/>
      <c r="T1184" s="967"/>
      <c r="U1184" s="970"/>
      <c r="V1184" s="967"/>
      <c r="W1184" s="970"/>
      <c r="X1184" s="1261"/>
    </row>
    <row r="1185" spans="1:26" ht="37.799999999999997" hidden="1" customHeight="1" outlineLevel="2">
      <c r="A1185" s="1008">
        <v>44467</v>
      </c>
      <c r="B1185" s="1163" t="s">
        <v>5698</v>
      </c>
      <c r="C1185" s="955" t="s">
        <v>9323</v>
      </c>
      <c r="D1185" s="966"/>
      <c r="E1185" s="977" t="s">
        <v>5700</v>
      </c>
      <c r="F1185" s="972"/>
      <c r="G1185" s="970"/>
      <c r="H1185" s="967"/>
      <c r="I1185" s="970"/>
      <c r="J1185" s="967"/>
      <c r="K1185" s="970"/>
      <c r="L1185" s="967"/>
      <c r="M1185" s="970"/>
      <c r="N1185" s="967"/>
      <c r="O1185" s="970"/>
      <c r="P1185" s="967"/>
      <c r="Q1185" s="970"/>
      <c r="R1185" s="967"/>
      <c r="S1185" s="970"/>
      <c r="T1185" s="974" t="s">
        <v>5700</v>
      </c>
      <c r="U1185" s="970"/>
      <c r="V1185" s="967"/>
      <c r="W1185" s="970"/>
      <c r="X1185" s="1261"/>
      <c r="Y1185" s="967"/>
      <c r="Z1185" s="1339" t="s">
        <v>8698</v>
      </c>
    </row>
    <row r="1186" spans="1:26" ht="25.2" hidden="1" customHeight="1" outlineLevel="2">
      <c r="A1186" s="1008">
        <v>44467</v>
      </c>
      <c r="B1186" s="1163" t="s">
        <v>5698</v>
      </c>
      <c r="C1186" s="955" t="s">
        <v>9324</v>
      </c>
      <c r="D1186" s="966"/>
      <c r="E1186" s="968"/>
      <c r="F1186" s="972"/>
      <c r="G1186" s="970"/>
      <c r="H1186" s="967"/>
      <c r="I1186" s="970"/>
      <c r="J1186" s="974" t="s">
        <v>5700</v>
      </c>
      <c r="K1186" s="970"/>
      <c r="L1186" s="967"/>
      <c r="M1186" s="970"/>
      <c r="N1186" s="967"/>
      <c r="O1186" s="970"/>
      <c r="P1186" s="967"/>
      <c r="Q1186" s="970"/>
      <c r="R1186" s="967"/>
      <c r="S1186" s="970"/>
      <c r="T1186" s="967"/>
      <c r="U1186" s="970"/>
      <c r="V1186" s="967"/>
      <c r="W1186" s="970"/>
      <c r="X1186" s="1261"/>
      <c r="Y1186" s="967"/>
      <c r="Z1186" s="1032"/>
    </row>
    <row r="1187" spans="1:26" ht="25.2" hidden="1" customHeight="1" outlineLevel="2">
      <c r="A1187" s="1008">
        <v>44467</v>
      </c>
      <c r="B1187" s="1163" t="s">
        <v>5698</v>
      </c>
      <c r="C1187" s="955" t="s">
        <v>9325</v>
      </c>
      <c r="D1187" s="966"/>
      <c r="E1187" s="968"/>
      <c r="F1187" s="969" t="s">
        <v>5700</v>
      </c>
      <c r="G1187" s="970"/>
      <c r="H1187" s="967"/>
      <c r="I1187" s="970"/>
      <c r="J1187" s="967"/>
      <c r="K1187" s="970"/>
      <c r="L1187" s="967"/>
      <c r="M1187" s="970"/>
      <c r="N1187" s="967"/>
      <c r="O1187" s="973" t="s">
        <v>5700</v>
      </c>
      <c r="P1187" s="967"/>
      <c r="Q1187" s="970"/>
      <c r="R1187" s="967"/>
      <c r="S1187" s="970"/>
      <c r="T1187" s="967"/>
      <c r="U1187" s="970"/>
      <c r="V1187" s="967"/>
      <c r="W1187" s="970"/>
      <c r="X1187" s="1261"/>
      <c r="Y1187" s="967"/>
      <c r="Z1187" s="1032"/>
    </row>
    <row r="1188" spans="1:26" ht="12.6" hidden="1" customHeight="1" outlineLevel="2">
      <c r="A1188" s="1008">
        <v>44467</v>
      </c>
      <c r="B1188" s="1163" t="s">
        <v>5698</v>
      </c>
      <c r="C1188" s="955" t="s">
        <v>9326</v>
      </c>
      <c r="D1188" s="966"/>
      <c r="E1188" s="968"/>
      <c r="F1188" s="972"/>
      <c r="G1188" s="970"/>
      <c r="H1188" s="974" t="s">
        <v>5700</v>
      </c>
      <c r="I1188" s="970"/>
      <c r="J1188" s="967"/>
      <c r="K1188" s="970"/>
      <c r="L1188" s="967"/>
      <c r="M1188" s="970"/>
      <c r="N1188" s="967"/>
      <c r="O1188" s="970"/>
      <c r="P1188" s="967"/>
      <c r="Q1188" s="970"/>
      <c r="R1188" s="967"/>
      <c r="S1188" s="970"/>
      <c r="T1188" s="967"/>
      <c r="U1188" s="970"/>
      <c r="V1188" s="967"/>
      <c r="W1188" s="970"/>
      <c r="X1188" s="1261"/>
      <c r="Y1188" s="967"/>
      <c r="Z1188" s="1032"/>
    </row>
    <row r="1189" spans="1:26" ht="37.799999999999997" hidden="1" customHeight="1" outlineLevel="2">
      <c r="A1189" s="1008">
        <v>44467</v>
      </c>
      <c r="B1189" s="1163" t="s">
        <v>5706</v>
      </c>
      <c r="C1189" s="955" t="s">
        <v>9327</v>
      </c>
      <c r="D1189" s="966"/>
      <c r="E1189" s="968"/>
      <c r="F1189" s="972"/>
      <c r="G1189" s="970"/>
      <c r="H1189" s="967"/>
      <c r="I1189" s="970"/>
      <c r="J1189" s="967"/>
      <c r="K1189" s="970"/>
      <c r="L1189" s="967"/>
      <c r="M1189" s="970"/>
      <c r="N1189" s="967"/>
      <c r="O1189" s="970"/>
      <c r="P1189" s="967"/>
      <c r="Q1189" s="970"/>
      <c r="R1189" s="967"/>
      <c r="S1189" s="970"/>
      <c r="T1189" s="974" t="s">
        <v>5700</v>
      </c>
      <c r="U1189" s="970"/>
      <c r="V1189" s="967"/>
      <c r="W1189" s="970"/>
      <c r="X1189" s="1261"/>
      <c r="Y1189" s="967"/>
      <c r="Z1189" s="1032"/>
    </row>
    <row r="1190" spans="1:26" ht="12.6" hidden="1" customHeight="1" outlineLevel="2">
      <c r="A1190" s="1008">
        <v>44467</v>
      </c>
      <c r="B1190" s="1163" t="s">
        <v>5698</v>
      </c>
      <c r="C1190" s="955" t="s">
        <v>9328</v>
      </c>
      <c r="D1190" s="975" t="s">
        <v>5700</v>
      </c>
      <c r="E1190" s="968"/>
      <c r="F1190" s="972"/>
      <c r="G1190" s="970"/>
      <c r="H1190" s="967"/>
      <c r="I1190" s="970"/>
      <c r="J1190" s="967"/>
      <c r="K1190" s="970"/>
      <c r="L1190" s="967"/>
      <c r="M1190" s="970"/>
      <c r="N1190" s="967"/>
      <c r="O1190" s="970"/>
      <c r="P1190" s="967"/>
      <c r="Q1190" s="970"/>
      <c r="R1190" s="967"/>
      <c r="S1190" s="970"/>
      <c r="T1190" s="967"/>
      <c r="U1190" s="970"/>
      <c r="V1190" s="967"/>
      <c r="W1190" s="970"/>
      <c r="X1190" s="1261"/>
      <c r="Y1190" s="967"/>
      <c r="Z1190" s="1032"/>
    </row>
    <row r="1191" spans="1:26" ht="12.6" hidden="1" customHeight="1" outlineLevel="2">
      <c r="A1191" s="1008">
        <v>44467</v>
      </c>
      <c r="B1191" s="1163" t="s">
        <v>5698</v>
      </c>
      <c r="C1191" s="955" t="s">
        <v>9329</v>
      </c>
      <c r="D1191" s="966"/>
      <c r="E1191" s="968"/>
      <c r="F1191" s="972"/>
      <c r="G1191" s="970"/>
      <c r="H1191" s="967"/>
      <c r="I1191" s="970"/>
      <c r="J1191" s="967"/>
      <c r="K1191" s="970"/>
      <c r="L1191" s="967"/>
      <c r="M1191" s="973" t="s">
        <v>5700</v>
      </c>
      <c r="N1191" s="967"/>
      <c r="O1191" s="970"/>
      <c r="P1191" s="967"/>
      <c r="Q1191" s="970"/>
      <c r="R1191" s="967"/>
      <c r="S1191" s="970"/>
      <c r="T1191" s="967"/>
      <c r="U1191" s="970"/>
      <c r="V1191" s="967"/>
      <c r="W1191" s="970"/>
      <c r="X1191" s="1261"/>
      <c r="Y1191" s="967"/>
      <c r="Z1191" s="1032"/>
    </row>
    <row r="1192" spans="1:26" ht="12.6" hidden="1" customHeight="1" outlineLevel="1">
      <c r="A1192" s="1292">
        <v>44468</v>
      </c>
      <c r="B1192" s="1163" t="s">
        <v>5698</v>
      </c>
      <c r="C1192" s="955" t="s">
        <v>9330</v>
      </c>
      <c r="D1192" s="966"/>
      <c r="E1192" s="977" t="s">
        <v>5700</v>
      </c>
      <c r="F1192" s="972"/>
      <c r="G1192" s="970"/>
      <c r="H1192" s="967"/>
      <c r="I1192" s="970"/>
      <c r="J1192" s="967"/>
      <c r="K1192" s="970"/>
      <c r="L1192" s="967"/>
      <c r="M1192" s="970"/>
      <c r="N1192" s="967"/>
      <c r="O1192" s="970"/>
      <c r="P1192" s="967"/>
      <c r="Q1192" s="970"/>
      <c r="R1192" s="967"/>
      <c r="S1192" s="970"/>
      <c r="T1192" s="967"/>
      <c r="U1192" s="970"/>
      <c r="V1192" s="967"/>
      <c r="W1192" s="970"/>
      <c r="X1192" s="1261"/>
      <c r="Y1192" s="967"/>
      <c r="Z1192" s="1032"/>
    </row>
    <row r="1193" spans="1:26" ht="12.6" hidden="1" customHeight="1" outlineLevel="2">
      <c r="A1193" s="1292">
        <v>44468</v>
      </c>
      <c r="B1193" s="1163" t="s">
        <v>5698</v>
      </c>
      <c r="C1193" s="955" t="s">
        <v>9331</v>
      </c>
      <c r="D1193" s="966"/>
      <c r="E1193" s="968"/>
      <c r="F1193" s="972"/>
      <c r="G1193" s="973" t="s">
        <v>5700</v>
      </c>
      <c r="H1193" s="967"/>
      <c r="I1193" s="970"/>
      <c r="J1193" s="967"/>
      <c r="K1193" s="970"/>
      <c r="L1193" s="967"/>
      <c r="M1193" s="970"/>
      <c r="N1193" s="967"/>
      <c r="O1193" s="970"/>
      <c r="P1193" s="967"/>
      <c r="Q1193" s="970"/>
      <c r="R1193" s="967"/>
      <c r="S1193" s="970"/>
      <c r="T1193" s="967"/>
      <c r="U1193" s="970"/>
      <c r="V1193" s="967"/>
      <c r="W1193" s="970"/>
      <c r="X1193" s="1261"/>
      <c r="Y1193" s="967"/>
      <c r="Z1193" s="1032"/>
    </row>
    <row r="1194" spans="1:26" ht="12.6" hidden="1" customHeight="1" outlineLevel="2">
      <c r="A1194" s="1292">
        <v>44468</v>
      </c>
      <c r="B1194" s="1163" t="s">
        <v>5698</v>
      </c>
      <c r="C1194" s="955" t="s">
        <v>9332</v>
      </c>
      <c r="D1194" s="966"/>
      <c r="E1194" s="977" t="s">
        <v>5700</v>
      </c>
      <c r="F1194" s="972"/>
      <c r="G1194" s="970"/>
      <c r="H1194" s="967"/>
      <c r="I1194" s="970"/>
      <c r="J1194" s="967"/>
      <c r="K1194" s="970"/>
      <c r="L1194" s="967"/>
      <c r="M1194" s="970"/>
      <c r="N1194" s="967"/>
      <c r="O1194" s="970"/>
      <c r="P1194" s="967"/>
      <c r="Q1194" s="970"/>
      <c r="R1194" s="967"/>
      <c r="S1194" s="970"/>
      <c r="T1194" s="967"/>
      <c r="U1194" s="970"/>
      <c r="V1194" s="967"/>
      <c r="W1194" s="970"/>
      <c r="X1194" s="1261"/>
      <c r="Y1194" s="967"/>
      <c r="Z1194" s="1032"/>
    </row>
    <row r="1195" spans="1:26" ht="12.6" hidden="1" customHeight="1" outlineLevel="2">
      <c r="A1195" s="1292">
        <v>44468</v>
      </c>
      <c r="B1195" s="1163" t="s">
        <v>5698</v>
      </c>
      <c r="C1195" s="955" t="s">
        <v>9333</v>
      </c>
      <c r="D1195" s="975" t="s">
        <v>5700</v>
      </c>
      <c r="E1195" s="968"/>
      <c r="F1195" s="972"/>
      <c r="G1195" s="970"/>
      <c r="H1195" s="967"/>
      <c r="I1195" s="970"/>
      <c r="J1195" s="967"/>
      <c r="K1195" s="970"/>
      <c r="L1195" s="967"/>
      <c r="M1195" s="970"/>
      <c r="N1195" s="967"/>
      <c r="O1195" s="970"/>
      <c r="P1195" s="967"/>
      <c r="Q1195" s="970"/>
      <c r="R1195" s="967"/>
      <c r="S1195" s="970"/>
      <c r="T1195" s="967"/>
      <c r="U1195" s="970"/>
      <c r="V1195" s="967"/>
      <c r="W1195" s="970"/>
      <c r="X1195" s="1261"/>
      <c r="Y1195" s="967"/>
      <c r="Z1195" s="1032"/>
    </row>
    <row r="1196" spans="1:26" ht="12.6" hidden="1" customHeight="1" outlineLevel="2">
      <c r="A1196" s="1292">
        <v>44468</v>
      </c>
      <c r="B1196" s="1163" t="s">
        <v>5698</v>
      </c>
      <c r="C1196" s="955" t="s">
        <v>9334</v>
      </c>
      <c r="D1196" s="975" t="s">
        <v>5700</v>
      </c>
      <c r="E1196" s="968"/>
      <c r="F1196" s="972"/>
      <c r="G1196" s="970"/>
      <c r="H1196" s="967"/>
      <c r="I1196" s="970"/>
      <c r="J1196" s="967"/>
      <c r="K1196" s="970"/>
      <c r="L1196" s="967"/>
      <c r="M1196" s="970"/>
      <c r="N1196" s="967"/>
      <c r="O1196" s="970"/>
      <c r="P1196" s="967"/>
      <c r="Q1196" s="970"/>
      <c r="R1196" s="967"/>
      <c r="S1196" s="970"/>
      <c r="T1196" s="967"/>
      <c r="U1196" s="970"/>
      <c r="V1196" s="967"/>
      <c r="W1196" s="970"/>
      <c r="X1196" s="1261"/>
      <c r="Y1196" s="967"/>
      <c r="Z1196" s="1032"/>
    </row>
    <row r="1197" spans="1:26" ht="12.6" hidden="1" customHeight="1" outlineLevel="2">
      <c r="A1197" s="1292">
        <v>44468</v>
      </c>
      <c r="B1197" s="1163" t="s">
        <v>5706</v>
      </c>
      <c r="C1197" s="955" t="s">
        <v>9335</v>
      </c>
      <c r="D1197" s="966"/>
      <c r="E1197" s="968"/>
      <c r="F1197" s="972"/>
      <c r="G1197" s="970"/>
      <c r="H1197" s="967"/>
      <c r="I1197" s="970"/>
      <c r="J1197" s="967"/>
      <c r="K1197" s="970"/>
      <c r="L1197" s="967"/>
      <c r="M1197" s="970"/>
      <c r="N1197" s="967"/>
      <c r="O1197" s="970"/>
      <c r="P1197" s="974" t="s">
        <v>5700</v>
      </c>
      <c r="Q1197" s="970"/>
      <c r="R1197" s="967"/>
      <c r="S1197" s="970"/>
      <c r="T1197" s="967"/>
      <c r="U1197" s="970"/>
      <c r="V1197" s="967"/>
      <c r="W1197" s="970"/>
      <c r="X1197" s="1261"/>
      <c r="Y1197" s="967"/>
      <c r="Z1197" s="1032"/>
    </row>
    <row r="1198" spans="1:26" ht="12.6" hidden="1" customHeight="1" outlineLevel="2">
      <c r="A1198" s="1292">
        <v>44468</v>
      </c>
      <c r="B1198" s="1163" t="s">
        <v>5698</v>
      </c>
      <c r="C1198" s="955" t="s">
        <v>9336</v>
      </c>
      <c r="D1198" s="975" t="s">
        <v>5700</v>
      </c>
      <c r="E1198" s="968"/>
      <c r="F1198" s="972"/>
      <c r="G1198" s="970"/>
      <c r="H1198" s="967"/>
      <c r="I1198" s="970"/>
      <c r="J1198" s="967"/>
      <c r="K1198" s="970"/>
      <c r="L1198" s="967"/>
      <c r="M1198" s="970"/>
      <c r="N1198" s="967"/>
      <c r="O1198" s="970"/>
      <c r="P1198" s="967"/>
      <c r="Q1198" s="970"/>
      <c r="R1198" s="967"/>
      <c r="S1198" s="970"/>
      <c r="T1198" s="967"/>
      <c r="U1198" s="970"/>
      <c r="V1198" s="967"/>
      <c r="W1198" s="970"/>
      <c r="X1198" s="1261"/>
      <c r="Y1198" s="967"/>
      <c r="Z1198" s="1032"/>
    </row>
    <row r="1199" spans="1:26" ht="12.6" hidden="1" customHeight="1" outlineLevel="2">
      <c r="A1199" s="1292">
        <v>44468</v>
      </c>
      <c r="B1199" s="1163" t="s">
        <v>5698</v>
      </c>
      <c r="C1199" s="955" t="s">
        <v>9337</v>
      </c>
      <c r="D1199" s="966"/>
      <c r="E1199" s="977" t="s">
        <v>5700</v>
      </c>
      <c r="F1199" s="972"/>
      <c r="G1199" s="970"/>
      <c r="H1199" s="967"/>
      <c r="I1199" s="970"/>
      <c r="J1199" s="967"/>
      <c r="K1199" s="970"/>
      <c r="L1199" s="967"/>
      <c r="M1199" s="970"/>
      <c r="N1199" s="967"/>
      <c r="O1199" s="970"/>
      <c r="P1199" s="967"/>
      <c r="Q1199" s="970"/>
      <c r="R1199" s="967"/>
      <c r="S1199" s="970"/>
      <c r="T1199" s="967"/>
      <c r="U1199" s="970"/>
      <c r="V1199" s="967"/>
      <c r="W1199" s="970"/>
      <c r="X1199" s="1261"/>
      <c r="Y1199" s="967"/>
      <c r="Z1199" s="1032"/>
    </row>
    <row r="1200" spans="1:26" ht="12.6" hidden="1" customHeight="1" outlineLevel="2">
      <c r="A1200" s="1292">
        <v>44468</v>
      </c>
      <c r="B1200" s="1163" t="s">
        <v>5698</v>
      </c>
      <c r="C1200" s="955" t="s">
        <v>9338</v>
      </c>
      <c r="D1200" s="966"/>
      <c r="E1200" s="968"/>
      <c r="F1200" s="972"/>
      <c r="G1200" s="970"/>
      <c r="H1200" s="967"/>
      <c r="I1200" s="970"/>
      <c r="J1200" s="967"/>
      <c r="K1200" s="970"/>
      <c r="L1200" s="967"/>
      <c r="M1200" s="970"/>
      <c r="N1200" s="967"/>
      <c r="O1200" s="970"/>
      <c r="P1200" s="967"/>
      <c r="Q1200" s="970"/>
      <c r="R1200" s="967"/>
      <c r="S1200" s="970"/>
      <c r="T1200" s="967"/>
      <c r="U1200" s="970"/>
      <c r="V1200" s="967"/>
      <c r="W1200" s="970"/>
      <c r="X1200" s="1261"/>
      <c r="Y1200" s="967"/>
      <c r="Z1200" s="1032"/>
    </row>
    <row r="1201" spans="1:26" ht="12.6" hidden="1" customHeight="1" outlineLevel="2">
      <c r="A1201" s="1292">
        <v>44468</v>
      </c>
      <c r="B1201" s="1163" t="s">
        <v>5698</v>
      </c>
      <c r="C1201" s="955" t="s">
        <v>9339</v>
      </c>
      <c r="D1201" s="966"/>
      <c r="E1201" s="968"/>
      <c r="F1201" s="972"/>
      <c r="G1201" s="970"/>
      <c r="H1201" s="967"/>
      <c r="I1201" s="970"/>
      <c r="J1201" s="967"/>
      <c r="K1201" s="970"/>
      <c r="L1201" s="967"/>
      <c r="M1201" s="970"/>
      <c r="N1201" s="967"/>
      <c r="O1201" s="970"/>
      <c r="P1201" s="967"/>
      <c r="Q1201" s="970"/>
      <c r="R1201" s="967"/>
      <c r="S1201" s="970"/>
      <c r="T1201" s="967"/>
      <c r="U1201" s="970"/>
      <c r="V1201" s="967"/>
      <c r="W1201" s="970"/>
      <c r="X1201" s="1261"/>
      <c r="Y1201" s="967"/>
      <c r="Z1201" s="1339" t="s">
        <v>8698</v>
      </c>
    </row>
    <row r="1202" spans="1:26" ht="12.6" hidden="1" customHeight="1" outlineLevel="2">
      <c r="A1202" s="1292">
        <v>44468</v>
      </c>
      <c r="B1202" s="1163" t="s">
        <v>5698</v>
      </c>
      <c r="C1202" s="955" t="s">
        <v>9340</v>
      </c>
      <c r="D1202" s="966"/>
      <c r="E1202" s="977" t="s">
        <v>5700</v>
      </c>
      <c r="F1202" s="972"/>
      <c r="G1202" s="970"/>
      <c r="H1202" s="967"/>
      <c r="I1202" s="970"/>
      <c r="J1202" s="967"/>
      <c r="K1202" s="970"/>
      <c r="L1202" s="967"/>
      <c r="M1202" s="970"/>
      <c r="N1202" s="967"/>
      <c r="O1202" s="970"/>
      <c r="P1202" s="967"/>
      <c r="Q1202" s="970"/>
      <c r="R1202" s="967"/>
      <c r="S1202" s="970"/>
      <c r="T1202" s="967"/>
      <c r="U1202" s="970"/>
      <c r="V1202" s="967"/>
      <c r="W1202" s="970"/>
      <c r="X1202" s="1261"/>
      <c r="Y1202" s="967"/>
      <c r="Z1202" s="1032"/>
    </row>
    <row r="1203" spans="1:26" ht="12.6" hidden="1" customHeight="1" outlineLevel="2">
      <c r="A1203" s="1292">
        <v>44468</v>
      </c>
      <c r="B1203" s="1163" t="s">
        <v>5698</v>
      </c>
      <c r="C1203" s="955" t="s">
        <v>9341</v>
      </c>
      <c r="D1203" s="966"/>
      <c r="E1203" s="968"/>
      <c r="F1203" s="972"/>
      <c r="G1203" s="970"/>
      <c r="H1203" s="967"/>
      <c r="I1203" s="970"/>
      <c r="J1203" s="967"/>
      <c r="K1203" s="970"/>
      <c r="L1203" s="967"/>
      <c r="M1203" s="970"/>
      <c r="N1203" s="967"/>
      <c r="O1203" s="973" t="s">
        <v>5700</v>
      </c>
      <c r="P1203" s="967"/>
      <c r="Q1203" s="970"/>
      <c r="R1203" s="967"/>
      <c r="S1203" s="970"/>
      <c r="T1203" s="967"/>
      <c r="U1203" s="970"/>
      <c r="V1203" s="967"/>
      <c r="W1203" s="970"/>
      <c r="X1203" s="1261"/>
      <c r="Y1203" s="967"/>
      <c r="Z1203" s="1032"/>
    </row>
    <row r="1204" spans="1:26" ht="12.6" hidden="1" customHeight="1" outlineLevel="2">
      <c r="A1204" s="1292">
        <v>44468</v>
      </c>
      <c r="B1204" s="1163" t="s">
        <v>5698</v>
      </c>
      <c r="C1204" s="955" t="s">
        <v>9342</v>
      </c>
      <c r="D1204" s="966"/>
      <c r="E1204" s="968"/>
      <c r="F1204" s="972"/>
      <c r="G1204" s="970"/>
      <c r="H1204" s="967"/>
      <c r="I1204" s="970"/>
      <c r="J1204" s="967"/>
      <c r="K1204" s="970"/>
      <c r="L1204" s="967"/>
      <c r="M1204" s="970"/>
      <c r="N1204" s="967"/>
      <c r="O1204" s="970"/>
      <c r="P1204" s="967"/>
      <c r="Q1204" s="970"/>
      <c r="R1204" s="967"/>
      <c r="S1204" s="970"/>
      <c r="T1204" s="967"/>
      <c r="U1204" s="970"/>
      <c r="V1204" s="967"/>
      <c r="W1204" s="970"/>
      <c r="X1204" s="1261"/>
      <c r="Y1204" s="967"/>
      <c r="Z1204" s="1032"/>
    </row>
    <row r="1205" spans="1:26" ht="12.6" hidden="1" customHeight="1" outlineLevel="2">
      <c r="A1205" s="1292">
        <v>44468</v>
      </c>
      <c r="B1205" s="1163" t="s">
        <v>5698</v>
      </c>
      <c r="C1205" s="955" t="s">
        <v>9343</v>
      </c>
      <c r="D1205" s="966"/>
      <c r="E1205" s="968"/>
      <c r="F1205" s="972"/>
      <c r="G1205" s="970"/>
      <c r="H1205" s="967"/>
      <c r="I1205" s="970"/>
      <c r="J1205" s="967"/>
      <c r="K1205" s="970"/>
      <c r="L1205" s="967"/>
      <c r="M1205" s="970"/>
      <c r="N1205" s="967"/>
      <c r="O1205" s="970"/>
      <c r="P1205" s="967"/>
      <c r="Q1205" s="970"/>
      <c r="R1205" s="967"/>
      <c r="S1205" s="970"/>
      <c r="T1205" s="967"/>
      <c r="U1205" s="970"/>
      <c r="V1205" s="967"/>
      <c r="W1205" s="970"/>
      <c r="X1205" s="1261"/>
      <c r="Y1205" s="967"/>
      <c r="Z1205" s="1032"/>
    </row>
    <row r="1206" spans="1:26" ht="12.6" hidden="1" customHeight="1" outlineLevel="2">
      <c r="A1206" s="1292">
        <v>44468</v>
      </c>
      <c r="B1206" s="1163" t="s">
        <v>5698</v>
      </c>
      <c r="C1206" s="955" t="s">
        <v>9344</v>
      </c>
      <c r="D1206" s="966"/>
      <c r="E1206" s="968"/>
      <c r="F1206" s="972"/>
      <c r="G1206" s="970"/>
      <c r="H1206" s="967"/>
      <c r="I1206" s="970"/>
      <c r="J1206" s="967"/>
      <c r="K1206" s="970"/>
      <c r="L1206" s="967"/>
      <c r="M1206" s="970"/>
      <c r="N1206" s="967"/>
      <c r="O1206" s="970"/>
      <c r="P1206" s="967"/>
      <c r="Q1206" s="970"/>
      <c r="R1206" s="974" t="s">
        <v>5700</v>
      </c>
      <c r="S1206" s="970"/>
      <c r="T1206" s="967"/>
      <c r="U1206" s="970"/>
      <c r="V1206" s="967"/>
      <c r="W1206" s="970"/>
      <c r="X1206" s="1261"/>
      <c r="Y1206" s="967"/>
      <c r="Z1206" s="1032"/>
    </row>
    <row r="1207" spans="1:26" ht="12.6" hidden="1" customHeight="1" outlineLevel="2">
      <c r="A1207" s="1292">
        <v>44468</v>
      </c>
      <c r="B1207" s="1163" t="s">
        <v>5745</v>
      </c>
      <c r="C1207" s="955" t="s">
        <v>9345</v>
      </c>
      <c r="D1207" s="966"/>
      <c r="E1207" s="968"/>
      <c r="F1207" s="972"/>
      <c r="G1207" s="970"/>
      <c r="H1207" s="967"/>
      <c r="I1207" s="970"/>
      <c r="J1207" s="967"/>
      <c r="K1207" s="970"/>
      <c r="L1207" s="967"/>
      <c r="M1207" s="970"/>
      <c r="N1207" s="967"/>
      <c r="O1207" s="970"/>
      <c r="P1207" s="967"/>
      <c r="Q1207" s="970"/>
      <c r="R1207" s="967"/>
      <c r="S1207" s="970"/>
      <c r="T1207" s="967"/>
      <c r="U1207" s="970"/>
      <c r="V1207" s="967"/>
      <c r="W1207" s="970"/>
      <c r="X1207" s="1261"/>
      <c r="Y1207" s="967"/>
      <c r="Z1207" s="1032"/>
    </row>
    <row r="1208" spans="1:26" ht="12.6" hidden="1" customHeight="1" outlineLevel="2">
      <c r="A1208" s="1292">
        <v>44468</v>
      </c>
      <c r="B1208" s="1163" t="s">
        <v>5706</v>
      </c>
      <c r="C1208" s="955" t="s">
        <v>9346</v>
      </c>
      <c r="D1208" s="966"/>
      <c r="E1208" s="968"/>
      <c r="F1208" s="972"/>
      <c r="G1208" s="970"/>
      <c r="H1208" s="967"/>
      <c r="I1208" s="970"/>
      <c r="J1208" s="967"/>
      <c r="K1208" s="970"/>
      <c r="L1208" s="967"/>
      <c r="M1208" s="970"/>
      <c r="N1208" s="967"/>
      <c r="O1208" s="970"/>
      <c r="P1208" s="967"/>
      <c r="Q1208" s="970"/>
      <c r="R1208" s="967"/>
      <c r="S1208" s="970"/>
      <c r="T1208" s="967"/>
      <c r="U1208" s="970"/>
      <c r="V1208" s="967"/>
      <c r="W1208" s="970"/>
      <c r="X1208" s="1261"/>
      <c r="Y1208" s="967"/>
      <c r="Z1208" s="1032"/>
    </row>
    <row r="1209" spans="1:26" ht="12.6" hidden="1" customHeight="1" outlineLevel="2">
      <c r="A1209" s="1292">
        <v>44468</v>
      </c>
      <c r="B1209" s="1163" t="s">
        <v>5698</v>
      </c>
      <c r="C1209" s="955" t="s">
        <v>9347</v>
      </c>
      <c r="D1209" s="966"/>
      <c r="E1209" s="968"/>
      <c r="F1209" s="972"/>
      <c r="G1209" s="970"/>
      <c r="H1209" s="967"/>
      <c r="I1209" s="970"/>
      <c r="J1209" s="967"/>
      <c r="K1209" s="970"/>
      <c r="L1209" s="967"/>
      <c r="M1209" s="970"/>
      <c r="N1209" s="967"/>
      <c r="O1209" s="970"/>
      <c r="P1209" s="967"/>
      <c r="Q1209" s="970"/>
      <c r="R1209" s="967"/>
      <c r="S1209" s="970"/>
      <c r="T1209" s="967"/>
      <c r="U1209" s="970"/>
      <c r="V1209" s="967"/>
      <c r="W1209" s="970"/>
      <c r="X1209" s="1261"/>
      <c r="Y1209" s="967"/>
      <c r="Z1209" s="1032"/>
    </row>
    <row r="1210" spans="1:26" ht="12.6" hidden="1" customHeight="1" outlineLevel="2">
      <c r="A1210" s="1292">
        <v>44468</v>
      </c>
      <c r="B1210" s="1163" t="s">
        <v>5698</v>
      </c>
      <c r="C1210" s="955" t="s">
        <v>9348</v>
      </c>
      <c r="D1210" s="975" t="s">
        <v>5700</v>
      </c>
      <c r="E1210" s="968"/>
      <c r="F1210" s="972"/>
      <c r="G1210" s="970"/>
      <c r="H1210" s="967"/>
      <c r="I1210" s="970"/>
      <c r="J1210" s="967"/>
      <c r="K1210" s="970"/>
      <c r="L1210" s="967"/>
      <c r="M1210" s="970"/>
      <c r="N1210" s="967"/>
      <c r="O1210" s="970"/>
      <c r="P1210" s="967"/>
      <c r="Q1210" s="970"/>
      <c r="R1210" s="967"/>
      <c r="S1210" s="970"/>
      <c r="T1210" s="967"/>
      <c r="U1210" s="970"/>
      <c r="V1210" s="967"/>
      <c r="W1210" s="970"/>
      <c r="X1210" s="1261"/>
      <c r="Y1210" s="967"/>
      <c r="Z1210" s="1032"/>
    </row>
    <row r="1211" spans="1:26" ht="12.6" hidden="1" customHeight="1" outlineLevel="2">
      <c r="A1211" s="1292">
        <v>44468</v>
      </c>
      <c r="B1211" s="1163" t="s">
        <v>5698</v>
      </c>
      <c r="C1211" s="955" t="s">
        <v>9349</v>
      </c>
      <c r="D1211" s="966"/>
      <c r="E1211" s="968"/>
      <c r="F1211" s="972"/>
      <c r="G1211" s="970"/>
      <c r="H1211" s="967"/>
      <c r="I1211" s="970"/>
      <c r="J1211" s="967"/>
      <c r="K1211" s="970"/>
      <c r="L1211" s="967"/>
      <c r="M1211" s="970"/>
      <c r="N1211" s="967"/>
      <c r="O1211" s="970"/>
      <c r="P1211" s="967"/>
      <c r="Q1211" s="970"/>
      <c r="R1211" s="967"/>
      <c r="S1211" s="970"/>
      <c r="T1211" s="967"/>
      <c r="U1211" s="973" t="s">
        <v>5700</v>
      </c>
      <c r="V1211" s="967"/>
      <c r="W1211" s="970"/>
      <c r="X1211" s="1261"/>
      <c r="Y1211" s="967"/>
      <c r="Z1211" s="1032"/>
    </row>
    <row r="1212" spans="1:26" ht="12.6" hidden="1" customHeight="1" outlineLevel="1">
      <c r="A1212" s="982">
        <v>44469</v>
      </c>
      <c r="B1212" s="1163" t="s">
        <v>5698</v>
      </c>
      <c r="C1212" s="955" t="s">
        <v>9350</v>
      </c>
      <c r="D1212" s="966"/>
      <c r="E1212" s="968"/>
      <c r="F1212" s="972"/>
      <c r="G1212" s="970"/>
      <c r="H1212" s="967"/>
      <c r="I1212" s="970"/>
      <c r="J1212" s="967"/>
      <c r="K1212" s="970"/>
      <c r="L1212" s="967"/>
      <c r="M1212" s="970"/>
      <c r="N1212" s="967"/>
      <c r="O1212" s="970"/>
      <c r="P1212" s="967"/>
      <c r="Q1212" s="970"/>
      <c r="R1212" s="967"/>
      <c r="S1212" s="970"/>
      <c r="T1212" s="967"/>
      <c r="U1212" s="970"/>
      <c r="V1212" s="967"/>
      <c r="W1212" s="970"/>
      <c r="X1212" s="1261"/>
      <c r="Y1212" s="967"/>
      <c r="Z1212" s="1032"/>
    </row>
    <row r="1213" spans="1:26" ht="12.6" hidden="1" customHeight="1" outlineLevel="1">
      <c r="A1213" s="982">
        <v>44469</v>
      </c>
      <c r="B1213" s="1163" t="s">
        <v>5745</v>
      </c>
      <c r="C1213" s="955" t="s">
        <v>9351</v>
      </c>
      <c r="D1213" s="966"/>
      <c r="E1213" s="968"/>
      <c r="F1213" s="969" t="s">
        <v>5700</v>
      </c>
      <c r="G1213" s="970"/>
      <c r="H1213" s="967"/>
      <c r="I1213" s="970"/>
      <c r="J1213" s="967"/>
      <c r="K1213" s="970"/>
      <c r="L1213" s="967"/>
      <c r="M1213" s="970"/>
      <c r="N1213" s="967"/>
      <c r="O1213" s="970"/>
      <c r="P1213" s="967"/>
      <c r="Q1213" s="970"/>
      <c r="R1213" s="967"/>
      <c r="S1213" s="970"/>
      <c r="T1213" s="967"/>
      <c r="U1213" s="970"/>
      <c r="V1213" s="967"/>
      <c r="W1213" s="970"/>
      <c r="X1213" s="1261"/>
      <c r="Y1213" s="967"/>
      <c r="Z1213" s="1032"/>
    </row>
    <row r="1214" spans="1:26" ht="12.6" hidden="1" customHeight="1" outlineLevel="1">
      <c r="A1214" s="982">
        <v>44469</v>
      </c>
      <c r="B1214" s="1163" t="s">
        <v>5698</v>
      </c>
      <c r="C1214" s="955" t="s">
        <v>9352</v>
      </c>
      <c r="D1214" s="966"/>
      <c r="E1214" s="968"/>
      <c r="F1214" s="972"/>
      <c r="G1214" s="970"/>
      <c r="H1214" s="967"/>
      <c r="I1214" s="970"/>
      <c r="J1214" s="967"/>
      <c r="K1214" s="970"/>
      <c r="L1214" s="967"/>
      <c r="M1214" s="970"/>
      <c r="N1214" s="967"/>
      <c r="O1214" s="970"/>
      <c r="P1214" s="967"/>
      <c r="Q1214" s="970"/>
      <c r="R1214" s="967"/>
      <c r="S1214" s="970"/>
      <c r="T1214" s="967"/>
      <c r="U1214" s="970"/>
      <c r="V1214" s="967"/>
      <c r="W1214" s="970"/>
      <c r="X1214" s="1261"/>
      <c r="Y1214" s="967"/>
      <c r="Z1214" s="1032"/>
    </row>
    <row r="1215" spans="1:26" ht="12.6" hidden="1" customHeight="1" outlineLevel="1">
      <c r="A1215" s="982">
        <v>44469</v>
      </c>
      <c r="B1215" s="1163" t="s">
        <v>5698</v>
      </c>
      <c r="C1215" s="955" t="s">
        <v>9353</v>
      </c>
      <c r="D1215" s="975"/>
      <c r="E1215" s="968"/>
      <c r="F1215" s="969" t="s">
        <v>5700</v>
      </c>
      <c r="G1215" s="970"/>
      <c r="H1215" s="967"/>
      <c r="I1215" s="970"/>
      <c r="J1215" s="967"/>
      <c r="K1215" s="970"/>
      <c r="L1215" s="967"/>
      <c r="M1215" s="970"/>
      <c r="N1215" s="967"/>
      <c r="O1215" s="970"/>
      <c r="P1215" s="974" t="s">
        <v>5700</v>
      </c>
      <c r="Q1215" s="970"/>
      <c r="R1215" s="967"/>
      <c r="S1215" s="970"/>
      <c r="T1215" s="967"/>
      <c r="U1215" s="970"/>
      <c r="V1215" s="967"/>
      <c r="W1215" s="970"/>
      <c r="X1215" s="1261"/>
      <c r="Y1215" s="967"/>
      <c r="Z1215" s="1032"/>
    </row>
    <row r="1216" spans="1:26" ht="12.6" hidden="1" customHeight="1" outlineLevel="1">
      <c r="A1216" s="982">
        <v>44469</v>
      </c>
      <c r="B1216" s="1163" t="s">
        <v>5698</v>
      </c>
      <c r="C1216" s="955"/>
      <c r="D1216" s="966"/>
      <c r="E1216" s="968"/>
      <c r="F1216" s="972"/>
      <c r="G1216" s="970"/>
      <c r="H1216" s="967"/>
      <c r="I1216" s="970"/>
      <c r="J1216" s="967"/>
      <c r="K1216" s="970"/>
      <c r="L1216" s="967"/>
      <c r="M1216" s="970"/>
      <c r="N1216" s="967"/>
      <c r="O1216" s="970"/>
      <c r="P1216" s="967"/>
      <c r="Q1216" s="970"/>
      <c r="R1216" s="967"/>
      <c r="S1216" s="970"/>
      <c r="T1216" s="967"/>
      <c r="U1216" s="970"/>
      <c r="V1216" s="967"/>
      <c r="W1216" s="970"/>
      <c r="X1216" s="1261"/>
      <c r="Y1216" s="967"/>
      <c r="Z1216" s="1032"/>
    </row>
    <row r="1217" spans="1:15" ht="12.6" hidden="1" customHeight="1" outlineLevel="1">
      <c r="A1217" s="982">
        <v>44469</v>
      </c>
      <c r="B1217" s="1163" t="s">
        <v>5698</v>
      </c>
      <c r="C1217" s="955" t="s">
        <v>9354</v>
      </c>
      <c r="D1217" s="966"/>
      <c r="E1217" s="968"/>
      <c r="F1217" s="972"/>
      <c r="G1217" s="970"/>
      <c r="H1217" s="967"/>
      <c r="I1217" s="970"/>
      <c r="J1217" s="967"/>
      <c r="K1217" s="970"/>
      <c r="L1217" s="967"/>
      <c r="M1217" s="970"/>
      <c r="N1217" s="967"/>
      <c r="O1217" s="970"/>
    </row>
    <row r="1218" spans="1:15" ht="12.6" hidden="1" customHeight="1" outlineLevel="1">
      <c r="A1218" s="982">
        <v>44469</v>
      </c>
      <c r="B1218" s="1163" t="s">
        <v>5698</v>
      </c>
      <c r="C1218" s="955" t="s">
        <v>9355</v>
      </c>
      <c r="D1218" s="966"/>
      <c r="E1218" s="977" t="s">
        <v>5700</v>
      </c>
      <c r="F1218" s="972"/>
      <c r="G1218" s="970"/>
      <c r="H1218" s="967"/>
      <c r="I1218" s="970"/>
      <c r="J1218" s="967"/>
      <c r="K1218" s="970"/>
      <c r="L1218" s="967"/>
      <c r="M1218" s="970"/>
      <c r="N1218" s="967"/>
      <c r="O1218" s="970"/>
    </row>
    <row r="1219" spans="1:15" ht="12.6" hidden="1" customHeight="1" outlineLevel="1">
      <c r="A1219" s="982">
        <v>44469</v>
      </c>
      <c r="B1219" s="1163" t="s">
        <v>5745</v>
      </c>
      <c r="C1219" s="955" t="s">
        <v>9356</v>
      </c>
      <c r="D1219" s="975" t="s">
        <v>2368</v>
      </c>
      <c r="E1219" s="968"/>
      <c r="F1219" s="972"/>
      <c r="G1219" s="970"/>
      <c r="H1219" s="967"/>
      <c r="I1219" s="970"/>
      <c r="J1219" s="967"/>
      <c r="K1219" s="970"/>
      <c r="L1219" s="967"/>
      <c r="M1219" s="970"/>
      <c r="N1219" s="967"/>
      <c r="O1219" s="970"/>
    </row>
    <row r="1220" spans="1:15" ht="25.2" hidden="1" customHeight="1" outlineLevel="1">
      <c r="A1220" s="982">
        <v>44469</v>
      </c>
      <c r="B1220" s="1163" t="s">
        <v>5698</v>
      </c>
      <c r="C1220" s="955" t="s">
        <v>9357</v>
      </c>
      <c r="D1220" s="966"/>
      <c r="E1220" s="968"/>
      <c r="F1220" s="972"/>
      <c r="G1220" s="970"/>
      <c r="H1220" s="974" t="s">
        <v>5700</v>
      </c>
      <c r="I1220" s="973" t="s">
        <v>5700</v>
      </c>
      <c r="J1220" s="967"/>
      <c r="K1220" s="970"/>
      <c r="L1220" s="967"/>
      <c r="M1220" s="970"/>
      <c r="N1220" s="967"/>
      <c r="O1220" s="970"/>
    </row>
    <row r="1221" spans="1:15" ht="12.6" hidden="1" customHeight="1" outlineLevel="1">
      <c r="A1221" s="982">
        <v>44469</v>
      </c>
      <c r="B1221" s="1163" t="s">
        <v>5698</v>
      </c>
      <c r="C1221" s="955" t="s">
        <v>9358</v>
      </c>
      <c r="D1221" s="966"/>
      <c r="E1221" s="968"/>
      <c r="F1221" s="972"/>
      <c r="G1221" s="970"/>
      <c r="H1221" s="967"/>
      <c r="I1221" s="970"/>
      <c r="J1221" s="974" t="s">
        <v>5700</v>
      </c>
      <c r="K1221" s="970"/>
      <c r="L1221" s="967"/>
      <c r="M1221" s="970"/>
      <c r="N1221" s="967"/>
      <c r="O1221" s="970"/>
    </row>
    <row r="1222" spans="1:15" ht="25.2" hidden="1" customHeight="1" outlineLevel="1">
      <c r="A1222" s="982">
        <v>44469</v>
      </c>
      <c r="B1222" s="1163" t="s">
        <v>5698</v>
      </c>
      <c r="C1222" s="955" t="s">
        <v>9359</v>
      </c>
      <c r="D1222" s="966"/>
      <c r="E1222" s="977" t="s">
        <v>5700</v>
      </c>
      <c r="F1222" s="972"/>
      <c r="G1222" s="970"/>
      <c r="H1222" s="967"/>
      <c r="I1222" s="970"/>
      <c r="J1222" s="974" t="s">
        <v>5700</v>
      </c>
      <c r="K1222" s="970"/>
      <c r="L1222" s="967"/>
      <c r="M1222" s="970"/>
      <c r="N1222" s="967"/>
      <c r="O1222" s="970"/>
    </row>
    <row r="1223" spans="1:15" ht="25.2" hidden="1" customHeight="1" outlineLevel="1">
      <c r="A1223" s="982">
        <v>44469</v>
      </c>
      <c r="B1223" s="1163" t="s">
        <v>5698</v>
      </c>
      <c r="C1223" s="955" t="s">
        <v>9360</v>
      </c>
      <c r="D1223" s="966"/>
      <c r="E1223" s="977" t="s">
        <v>5700</v>
      </c>
      <c r="F1223" s="972"/>
      <c r="G1223" s="970"/>
      <c r="H1223" s="967"/>
      <c r="I1223" s="970"/>
      <c r="J1223" s="974" t="s">
        <v>5700</v>
      </c>
      <c r="K1223" s="970"/>
      <c r="L1223" s="967"/>
      <c r="M1223" s="970"/>
      <c r="N1223" s="967"/>
      <c r="O1223" s="970"/>
    </row>
    <row r="1224" spans="1:15" ht="25.2" hidden="1" customHeight="1" outlineLevel="1">
      <c r="A1224" s="982">
        <v>44469</v>
      </c>
      <c r="B1224" s="1163" t="s">
        <v>5723</v>
      </c>
      <c r="C1224" s="955" t="s">
        <v>9361</v>
      </c>
      <c r="D1224" s="966"/>
      <c r="E1224" s="968"/>
      <c r="F1224" s="972"/>
      <c r="G1224" s="970"/>
      <c r="H1224" s="967"/>
      <c r="I1224" s="970"/>
      <c r="J1224" s="967"/>
      <c r="K1224" s="970"/>
      <c r="L1224" s="967"/>
      <c r="M1224" s="970"/>
      <c r="N1224" s="967"/>
      <c r="O1224" s="970"/>
    </row>
    <row r="1225" spans="1:15" ht="12.6" hidden="1" customHeight="1" outlineLevel="1">
      <c r="A1225" s="982">
        <v>44469</v>
      </c>
      <c r="B1225" s="1163" t="s">
        <v>5698</v>
      </c>
      <c r="C1225" s="955" t="s">
        <v>9362</v>
      </c>
      <c r="D1225" s="966"/>
      <c r="E1225" s="968"/>
      <c r="F1225" s="969" t="s">
        <v>5700</v>
      </c>
      <c r="G1225" s="970"/>
      <c r="H1225" s="967"/>
      <c r="I1225" s="970"/>
      <c r="J1225" s="967"/>
      <c r="K1225" s="970"/>
      <c r="L1225" s="967"/>
      <c r="M1225" s="970"/>
      <c r="N1225" s="967"/>
      <c r="O1225" s="973" t="s">
        <v>5700</v>
      </c>
    </row>
    <row r="1226" spans="1:15" ht="12.6" hidden="1" customHeight="1" outlineLevel="1">
      <c r="A1226" s="982">
        <v>44469</v>
      </c>
      <c r="B1226" s="1163" t="s">
        <v>5698</v>
      </c>
      <c r="C1226" s="955" t="s">
        <v>9363</v>
      </c>
      <c r="D1226" s="975" t="s">
        <v>5700</v>
      </c>
      <c r="E1226" s="968"/>
      <c r="F1226" s="972"/>
      <c r="G1226" s="970"/>
      <c r="H1226" s="967"/>
      <c r="I1226" s="970"/>
      <c r="J1226" s="967"/>
      <c r="K1226" s="970"/>
      <c r="L1226" s="967"/>
      <c r="M1226" s="970"/>
      <c r="N1226" s="967"/>
      <c r="O1226" s="970"/>
    </row>
  </sheetData>
  <mergeCells count="26">
    <mergeCell ref="X1:X3"/>
    <mergeCell ref="T1:T3"/>
    <mergeCell ref="U1:U3"/>
    <mergeCell ref="AB1:AC1"/>
    <mergeCell ref="V1:V3"/>
    <mergeCell ref="Z1:AA1"/>
    <mergeCell ref="W1:W3"/>
    <mergeCell ref="S1:S3"/>
    <mergeCell ref="J1:J3"/>
    <mergeCell ref="P1:P3"/>
    <mergeCell ref="R1:R3"/>
    <mergeCell ref="K1:K3"/>
    <mergeCell ref="M1:M3"/>
    <mergeCell ref="Q1:Q3"/>
    <mergeCell ref="N1:N3"/>
    <mergeCell ref="O1:O3"/>
    <mergeCell ref="L1:L3"/>
    <mergeCell ref="A2:A4"/>
    <mergeCell ref="C2:C4"/>
    <mergeCell ref="B2:B4"/>
    <mergeCell ref="I1:I3"/>
    <mergeCell ref="D1:D3"/>
    <mergeCell ref="E1:E3"/>
    <mergeCell ref="F1:F3"/>
    <mergeCell ref="H1:H3"/>
    <mergeCell ref="G1:G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FF"/>
    <outlinePr summaryBelow="0" summaryRight="0"/>
  </sheetPr>
  <dimension ref="A1:AA1117"/>
  <sheetViews>
    <sheetView workbookViewId="0">
      <pane ySplit="4" topLeftCell="A5" activePane="bottomLeft" state="frozen"/>
      <selection pane="bottomLeft" activeCell="B6" sqref="B6"/>
    </sheetView>
  </sheetViews>
  <sheetFormatPr defaultColWidth="11.1796875" defaultRowHeight="15.75" customHeight="1" outlineLevelRow="2"/>
  <cols>
    <col min="1" max="1" width="12" customWidth="1"/>
    <col min="2" max="2" width="11.54296875" customWidth="1"/>
    <col min="3" max="3" width="96.08984375" customWidth="1"/>
    <col min="4" max="5" width="3.6328125" customWidth="1"/>
    <col min="6" max="18" width="2.6328125" customWidth="1"/>
    <col min="19" max="19" width="3.6328125" customWidth="1"/>
    <col min="20" max="23" width="2.6328125" customWidth="1"/>
    <col min="24" max="27" width="6.1796875" customWidth="1"/>
    <col min="28" max="28" width="15.08984375" customWidth="1"/>
    <col min="29" max="29" width="4.54296875" customWidth="1"/>
    <col min="30" max="30" width="3.81640625" customWidth="1"/>
    <col min="31" max="36" width="4" customWidth="1"/>
  </cols>
  <sheetData>
    <row r="1" spans="1:27" ht="22.5" customHeight="1">
      <c r="A1" s="974"/>
      <c r="B1" s="1364" t="s">
        <v>10337</v>
      </c>
      <c r="C1" s="1370"/>
      <c r="D1" s="2396" t="s">
        <v>5670</v>
      </c>
      <c r="E1" s="2397" t="s">
        <v>5671</v>
      </c>
      <c r="F1" s="2396" t="s">
        <v>5672</v>
      </c>
      <c r="G1" s="2397" t="s">
        <v>5673</v>
      </c>
      <c r="H1" s="2396" t="s">
        <v>5674</v>
      </c>
      <c r="I1" s="2397" t="s">
        <v>5675</v>
      </c>
      <c r="J1" s="2396" t="s">
        <v>5676</v>
      </c>
      <c r="K1" s="2397" t="s">
        <v>5677</v>
      </c>
      <c r="L1" s="2396" t="s">
        <v>10331</v>
      </c>
      <c r="M1" s="2397" t="s">
        <v>5679</v>
      </c>
      <c r="N1" s="2396" t="s">
        <v>5680</v>
      </c>
      <c r="O1" s="2397" t="s">
        <v>2139</v>
      </c>
      <c r="P1" s="2396" t="s">
        <v>10332</v>
      </c>
      <c r="Q1" s="2397" t="s">
        <v>5682</v>
      </c>
      <c r="R1" s="2396" t="s">
        <v>5683</v>
      </c>
      <c r="S1" s="2397" t="s">
        <v>5684</v>
      </c>
      <c r="T1" s="2396" t="s">
        <v>5685</v>
      </c>
      <c r="U1" s="2397" t="s">
        <v>5686</v>
      </c>
      <c r="V1" s="2396" t="s">
        <v>5687</v>
      </c>
      <c r="W1" s="956"/>
      <c r="X1" s="2402" t="s">
        <v>5695</v>
      </c>
      <c r="Y1" s="2338"/>
      <c r="Z1" s="2402" t="s">
        <v>5696</v>
      </c>
      <c r="AA1" s="2338"/>
    </row>
    <row r="2" spans="1:27" ht="12.6" customHeight="1">
      <c r="A2" s="2393" t="s">
        <v>0</v>
      </c>
      <c r="B2" s="2400" t="s">
        <v>5691</v>
      </c>
      <c r="C2" s="2394" t="s">
        <v>5692</v>
      </c>
      <c r="D2" s="2338"/>
      <c r="E2" s="2338"/>
      <c r="F2" s="2338"/>
      <c r="G2" s="2338"/>
      <c r="H2" s="2338"/>
      <c r="I2" s="2338"/>
      <c r="J2" s="2338"/>
      <c r="K2" s="2338"/>
      <c r="L2" s="2338"/>
      <c r="M2" s="2338"/>
      <c r="N2" s="2338"/>
      <c r="O2" s="2338"/>
      <c r="P2" s="2338"/>
      <c r="Q2" s="2338"/>
      <c r="R2" s="2338"/>
      <c r="S2" s="2338"/>
      <c r="T2" s="2338"/>
      <c r="U2" s="2338"/>
      <c r="V2" s="2338"/>
      <c r="W2" s="956"/>
      <c r="X2" s="1366" t="s">
        <v>3314</v>
      </c>
      <c r="Y2" s="962">
        <f>AVERAGE(COUNT(A6:A26),COUNT(A27:A41),COUNT(A42:A68),COUNT(A69:A95),COUNT(A96:A116),COUNT(A117:A134),COUNT(A135:A157),COUNT(A158:A180),COUNT(A181:A201),COUNT(A202:A217),COUNT(A218:A229),COUNT(A230:A252),COUNT(A253:A277),COUNT(A278:A293),COUNT(A294:A310),COUNT(A311:A335),,COUNT(A336:A358),COUNT(A359:A370),COUNT(A371:A388),COUNT(A389:A406))</f>
        <v>19.095238095238095</v>
      </c>
      <c r="Z2" s="1366" t="s">
        <v>3314</v>
      </c>
      <c r="AA2" s="962">
        <f>AVERAGE(COUNT(A6:A26),COUNT(A27:A116),COUNT(A117:A217),COUNT(A218:A310),COUNT(A311:A406))</f>
        <v>80.2</v>
      </c>
    </row>
    <row r="3" spans="1:27" ht="12.6" customHeight="1">
      <c r="A3" s="2338"/>
      <c r="B3" s="2338"/>
      <c r="C3" s="2338"/>
      <c r="D3" s="2338"/>
      <c r="E3" s="2338"/>
      <c r="F3" s="2338"/>
      <c r="G3" s="2338"/>
      <c r="H3" s="2338"/>
      <c r="I3" s="2338"/>
      <c r="J3" s="2338"/>
      <c r="K3" s="2338"/>
      <c r="L3" s="2338"/>
      <c r="M3" s="2338"/>
      <c r="N3" s="2338"/>
      <c r="O3" s="2338"/>
      <c r="P3" s="2338"/>
      <c r="Q3" s="2338"/>
      <c r="R3" s="2338"/>
      <c r="S3" s="2338"/>
      <c r="T3" s="2338"/>
      <c r="U3" s="2338"/>
      <c r="V3" s="2338"/>
      <c r="W3" s="956"/>
      <c r="X3" s="1366" t="s">
        <v>2398</v>
      </c>
      <c r="Y3" s="962">
        <f>AVERAGE(COUNT(A417:A437),COUNT(A438:A448),COUNT(A449:A467),COUNT(A468:A478),COUNT(A479:A488),COUNT(A489:A498),COUNT(A499:A520),COUNT(A521:A538),COUNT(A539:A555),COUNT(A556:A569),COUNT(A570:A589),COUNT(A590:A598),COUNT(A599:A619),COUNT(A620:A632),COUNT(A633:A644),COUNT(A645:A665),COUNT(A666:A678),COUNT(A679:A702),COUNT(A703:A717),COUNT(A718:A729))</f>
        <v>15.65</v>
      </c>
      <c r="Z3" s="1366" t="s">
        <v>2398</v>
      </c>
      <c r="AA3" s="962">
        <f>AVERAGE(COUNT(A417:A478),COUNT(A479:A555),COUNT(A556:A632),COUNT(A633:A717))</f>
        <v>75.25</v>
      </c>
    </row>
    <row r="4" spans="1:27" ht="12.6" customHeight="1">
      <c r="A4" s="2338"/>
      <c r="B4" s="2338"/>
      <c r="C4" s="2338"/>
      <c r="D4" s="959">
        <f t="shared" ref="D4:V4" si="0">COUNTIF(D5:D1110, "x")</f>
        <v>188</v>
      </c>
      <c r="E4" s="959">
        <f t="shared" si="0"/>
        <v>198</v>
      </c>
      <c r="F4" s="959">
        <f t="shared" si="0"/>
        <v>20</v>
      </c>
      <c r="G4" s="959">
        <f t="shared" si="0"/>
        <v>41</v>
      </c>
      <c r="H4" s="959">
        <f t="shared" si="0"/>
        <v>17</v>
      </c>
      <c r="I4" s="959">
        <f t="shared" si="0"/>
        <v>65</v>
      </c>
      <c r="J4" s="959">
        <f t="shared" si="0"/>
        <v>15</v>
      </c>
      <c r="K4" s="959">
        <f t="shared" si="0"/>
        <v>8</v>
      </c>
      <c r="L4" s="959">
        <f t="shared" si="0"/>
        <v>35</v>
      </c>
      <c r="M4" s="959">
        <f t="shared" si="0"/>
        <v>24</v>
      </c>
      <c r="N4" s="959">
        <f t="shared" si="0"/>
        <v>110</v>
      </c>
      <c r="O4" s="959">
        <f t="shared" si="0"/>
        <v>43</v>
      </c>
      <c r="P4" s="959">
        <f t="shared" si="0"/>
        <v>19</v>
      </c>
      <c r="Q4" s="959">
        <f t="shared" si="0"/>
        <v>44</v>
      </c>
      <c r="R4" s="959">
        <f t="shared" si="0"/>
        <v>9</v>
      </c>
      <c r="S4" s="959">
        <f t="shared" si="0"/>
        <v>270</v>
      </c>
      <c r="T4" s="959">
        <f t="shared" si="0"/>
        <v>12</v>
      </c>
      <c r="U4" s="959">
        <f t="shared" si="0"/>
        <v>19</v>
      </c>
      <c r="V4" s="959">
        <f t="shared" si="0"/>
        <v>6</v>
      </c>
      <c r="W4" s="1099"/>
      <c r="X4" s="1366" t="s">
        <v>2399</v>
      </c>
      <c r="Y4" s="962">
        <f>AVERAGE(COUNT(A755:A767),COUNT(A768:A788),COUNT(A789:A808),COUNT(A809:A831),COUNT(A832:A848),COUNT(A849:A871),COUNT(A872:A888),COUNT(A889:A907),COUNT(A908:A923),COUNT(A924:A938),COUNT(A939:A961),COUNT(A962:A980),COUNT(A981:A1002),COUNT(A1003:A1022),COUNT(A1023:A1033),COUNT(A1034:A1047),COUNT(A1048:A1059),COUNT(A1060:A1065),COUNT(A1066:A1083),COUNT(A1084:A1102))</f>
        <v>17.350000000000001</v>
      </c>
      <c r="Z4" s="1366" t="s">
        <v>2399</v>
      </c>
      <c r="AA4" s="962">
        <f>AVERAGE(COUNT(A755:A831),COUNT(A832:A923),COUNT(A924:A1033),COUNT(A1034:A1059),COUNT(A1060:A1102))</f>
        <v>69.400000000000006</v>
      </c>
    </row>
    <row r="5" spans="1:27" ht="12.6" customHeight="1" collapsed="1">
      <c r="A5" s="1186" t="s">
        <v>7010</v>
      </c>
      <c r="B5" s="1371">
        <f>COUNT(A6:A407)</f>
        <v>401</v>
      </c>
      <c r="C5" s="1188"/>
      <c r="D5" s="1189">
        <f t="shared" ref="D5:V5" si="1">COUNTIF(D6:D406, "x")</f>
        <v>72</v>
      </c>
      <c r="E5" s="1189">
        <f t="shared" si="1"/>
        <v>58</v>
      </c>
      <c r="F5" s="1189">
        <f t="shared" si="1"/>
        <v>7</v>
      </c>
      <c r="G5" s="1189">
        <f t="shared" si="1"/>
        <v>18</v>
      </c>
      <c r="H5" s="1189">
        <f t="shared" si="1"/>
        <v>9</v>
      </c>
      <c r="I5" s="1189">
        <f t="shared" si="1"/>
        <v>27</v>
      </c>
      <c r="J5" s="1189">
        <f t="shared" si="1"/>
        <v>3</v>
      </c>
      <c r="K5" s="1189">
        <f t="shared" si="1"/>
        <v>3</v>
      </c>
      <c r="L5" s="1189">
        <f t="shared" si="1"/>
        <v>14</v>
      </c>
      <c r="M5" s="1189">
        <f t="shared" si="1"/>
        <v>11</v>
      </c>
      <c r="N5" s="1189">
        <f t="shared" si="1"/>
        <v>55</v>
      </c>
      <c r="O5" s="1189">
        <f t="shared" si="1"/>
        <v>16</v>
      </c>
      <c r="P5" s="1189">
        <f t="shared" si="1"/>
        <v>9</v>
      </c>
      <c r="Q5" s="1189">
        <f t="shared" si="1"/>
        <v>15</v>
      </c>
      <c r="R5" s="1189">
        <f t="shared" si="1"/>
        <v>3</v>
      </c>
      <c r="S5" s="1189">
        <f t="shared" si="1"/>
        <v>92</v>
      </c>
      <c r="T5" s="1189">
        <f t="shared" si="1"/>
        <v>5</v>
      </c>
      <c r="U5" s="1189">
        <f t="shared" si="1"/>
        <v>4</v>
      </c>
      <c r="V5" s="1189">
        <f t="shared" si="1"/>
        <v>2</v>
      </c>
      <c r="W5" s="1190"/>
      <c r="X5" s="1192"/>
      <c r="Y5" s="1192"/>
      <c r="Z5" s="1191"/>
      <c r="AA5" s="1192"/>
    </row>
    <row r="6" spans="1:27" ht="12.6" hidden="1" customHeight="1" outlineLevel="1" collapsed="1">
      <c r="A6" s="1193">
        <v>44287</v>
      </c>
      <c r="B6" s="1163" t="s">
        <v>5698</v>
      </c>
      <c r="C6" s="955" t="s">
        <v>7011</v>
      </c>
      <c r="D6" s="977"/>
      <c r="E6" s="969"/>
      <c r="F6" s="977"/>
      <c r="G6" s="974"/>
      <c r="H6" s="977" t="s">
        <v>5700</v>
      </c>
      <c r="I6" s="974"/>
      <c r="J6" s="977"/>
      <c r="K6" s="974"/>
      <c r="L6" s="977"/>
      <c r="M6" s="974"/>
      <c r="N6" s="977" t="s">
        <v>5700</v>
      </c>
      <c r="O6" s="974"/>
      <c r="P6" s="977"/>
      <c r="Q6" s="974"/>
      <c r="R6" s="977"/>
      <c r="S6" s="974"/>
      <c r="T6" s="977"/>
      <c r="U6" s="974"/>
      <c r="V6" s="977"/>
      <c r="W6" s="974"/>
      <c r="X6" s="955"/>
      <c r="Y6" s="955"/>
      <c r="Z6" s="955"/>
      <c r="AA6" s="955"/>
    </row>
    <row r="7" spans="1:27" ht="12.6" hidden="1" customHeight="1" outlineLevel="2">
      <c r="A7" s="1193">
        <v>44287</v>
      </c>
      <c r="B7" s="1163" t="s">
        <v>5706</v>
      </c>
      <c r="C7" s="955" t="s">
        <v>7012</v>
      </c>
      <c r="D7" s="977"/>
      <c r="E7" s="969"/>
      <c r="F7" s="977"/>
      <c r="G7" s="974"/>
      <c r="H7" s="977"/>
      <c r="I7" s="974"/>
      <c r="J7" s="977"/>
      <c r="K7" s="974"/>
      <c r="L7" s="977"/>
      <c r="M7" s="974"/>
      <c r="N7" s="977"/>
      <c r="O7" s="974"/>
      <c r="P7" s="977"/>
      <c r="Q7" s="974"/>
      <c r="R7" s="977"/>
      <c r="S7" s="974" t="s">
        <v>5700</v>
      </c>
      <c r="T7" s="977"/>
      <c r="U7" s="974"/>
      <c r="V7" s="977"/>
      <c r="W7" s="974"/>
      <c r="X7" s="955"/>
      <c r="Y7" s="955"/>
      <c r="Z7" s="955"/>
      <c r="AA7" s="955"/>
    </row>
    <row r="8" spans="1:27" ht="63" hidden="1" customHeight="1" outlineLevel="2">
      <c r="A8" s="1193">
        <v>44287</v>
      </c>
      <c r="B8" s="1163" t="s">
        <v>5706</v>
      </c>
      <c r="C8" s="955" t="s">
        <v>7013</v>
      </c>
      <c r="D8" s="977"/>
      <c r="E8" s="969"/>
      <c r="F8" s="977"/>
      <c r="G8" s="974"/>
      <c r="H8" s="977"/>
      <c r="I8" s="974"/>
      <c r="J8" s="977"/>
      <c r="K8" s="974"/>
      <c r="L8" s="977"/>
      <c r="M8" s="974" t="s">
        <v>5700</v>
      </c>
      <c r="N8" s="977" t="s">
        <v>5700</v>
      </c>
      <c r="O8" s="974"/>
      <c r="P8" s="977"/>
      <c r="Q8" s="974"/>
      <c r="R8" s="977"/>
      <c r="S8" s="974"/>
      <c r="T8" s="977"/>
      <c r="U8" s="974" t="s">
        <v>5700</v>
      </c>
      <c r="V8" s="977"/>
      <c r="W8" s="974"/>
      <c r="X8" s="955"/>
      <c r="Y8" s="955"/>
      <c r="Z8" s="955"/>
      <c r="AA8" s="955"/>
    </row>
    <row r="9" spans="1:27" ht="25.2" hidden="1" customHeight="1" outlineLevel="2">
      <c r="A9" s="1193">
        <v>44287</v>
      </c>
      <c r="B9" s="1163" t="s">
        <v>5739</v>
      </c>
      <c r="C9" s="955" t="s">
        <v>7014</v>
      </c>
      <c r="D9" s="977" t="s">
        <v>5700</v>
      </c>
      <c r="E9" s="969"/>
      <c r="F9" s="977"/>
      <c r="G9" s="974"/>
      <c r="H9" s="977"/>
      <c r="I9" s="974"/>
      <c r="J9" s="977"/>
      <c r="K9" s="974"/>
      <c r="L9" s="977"/>
      <c r="M9" s="974"/>
      <c r="N9" s="977"/>
      <c r="O9" s="974"/>
      <c r="P9" s="977"/>
      <c r="Q9" s="974"/>
      <c r="R9" s="977"/>
      <c r="S9" s="974"/>
      <c r="T9" s="977"/>
      <c r="U9" s="974"/>
      <c r="V9" s="977"/>
      <c r="W9" s="974"/>
      <c r="X9" s="955"/>
      <c r="Y9" s="955"/>
      <c r="Z9" s="955"/>
      <c r="AA9" s="955"/>
    </row>
    <row r="10" spans="1:27" ht="25.2" hidden="1" customHeight="1" outlineLevel="2">
      <c r="A10" s="1193">
        <v>44287</v>
      </c>
      <c r="B10" s="1163" t="s">
        <v>5706</v>
      </c>
      <c r="C10" s="955" t="s">
        <v>7015</v>
      </c>
      <c r="D10" s="977"/>
      <c r="E10" s="969" t="s">
        <v>5700</v>
      </c>
      <c r="F10" s="977"/>
      <c r="G10" s="974"/>
      <c r="H10" s="977"/>
      <c r="I10" s="974"/>
      <c r="J10" s="977"/>
      <c r="K10" s="974"/>
      <c r="L10" s="977"/>
      <c r="M10" s="974"/>
      <c r="N10" s="977"/>
      <c r="O10" s="974"/>
      <c r="P10" s="977"/>
      <c r="Q10" s="974"/>
      <c r="R10" s="977"/>
      <c r="S10" s="974"/>
      <c r="T10" s="977"/>
      <c r="U10" s="974"/>
      <c r="V10" s="977"/>
      <c r="W10" s="974"/>
      <c r="X10" s="955"/>
      <c r="Y10" s="955"/>
      <c r="Z10" s="955"/>
      <c r="AA10" s="955"/>
    </row>
    <row r="11" spans="1:27" ht="12.6" hidden="1" customHeight="1" outlineLevel="2">
      <c r="A11" s="1193">
        <v>44287</v>
      </c>
      <c r="B11" s="1163" t="s">
        <v>5698</v>
      </c>
      <c r="C11" s="955" t="s">
        <v>7016</v>
      </c>
      <c r="D11" s="977"/>
      <c r="E11" s="969"/>
      <c r="F11" s="977" t="s">
        <v>5700</v>
      </c>
      <c r="G11" s="974"/>
      <c r="H11" s="977"/>
      <c r="I11" s="974"/>
      <c r="J11" s="977"/>
      <c r="K11" s="974"/>
      <c r="L11" s="977"/>
      <c r="M11" s="974"/>
      <c r="N11" s="977"/>
      <c r="O11" s="974"/>
      <c r="P11" s="977"/>
      <c r="Q11" s="974"/>
      <c r="R11" s="977"/>
      <c r="S11" s="974"/>
      <c r="T11" s="977"/>
      <c r="U11" s="974"/>
      <c r="V11" s="977"/>
      <c r="W11" s="974"/>
      <c r="X11" s="955"/>
      <c r="Y11" s="955"/>
      <c r="Z11" s="955"/>
      <c r="AA11" s="955"/>
    </row>
    <row r="12" spans="1:27" ht="12.6" hidden="1" customHeight="1" outlineLevel="2">
      <c r="A12" s="1193">
        <v>44287</v>
      </c>
      <c r="B12" s="1163" t="s">
        <v>5698</v>
      </c>
      <c r="C12" s="955" t="s">
        <v>7017</v>
      </c>
      <c r="D12" s="977"/>
      <c r="E12" s="969"/>
      <c r="F12" s="977"/>
      <c r="G12" s="974" t="s">
        <v>5700</v>
      </c>
      <c r="H12" s="977"/>
      <c r="I12" s="974"/>
      <c r="J12" s="977"/>
      <c r="K12" s="974"/>
      <c r="L12" s="977"/>
      <c r="M12" s="974"/>
      <c r="N12" s="977"/>
      <c r="O12" s="974"/>
      <c r="P12" s="977"/>
      <c r="Q12" s="974"/>
      <c r="R12" s="977"/>
      <c r="S12" s="974"/>
      <c r="T12" s="977"/>
      <c r="U12" s="974"/>
      <c r="V12" s="977"/>
      <c r="W12" s="974"/>
      <c r="X12" s="955"/>
      <c r="Y12" s="955"/>
      <c r="Z12" s="955"/>
      <c r="AA12" s="955"/>
    </row>
    <row r="13" spans="1:27" ht="12.6" hidden="1" customHeight="1" outlineLevel="2">
      <c r="A13" s="1193">
        <v>44287</v>
      </c>
      <c r="B13" s="1163" t="s">
        <v>5698</v>
      </c>
      <c r="C13" s="955" t="s">
        <v>7018</v>
      </c>
      <c r="D13" s="977" t="s">
        <v>5700</v>
      </c>
      <c r="E13" s="969"/>
      <c r="F13" s="977"/>
      <c r="G13" s="974"/>
      <c r="H13" s="977"/>
      <c r="I13" s="974"/>
      <c r="J13" s="977"/>
      <c r="K13" s="974"/>
      <c r="L13" s="977"/>
      <c r="M13" s="974"/>
      <c r="N13" s="977"/>
      <c r="O13" s="974"/>
      <c r="P13" s="977"/>
      <c r="Q13" s="974"/>
      <c r="R13" s="977"/>
      <c r="S13" s="974" t="s">
        <v>5700</v>
      </c>
      <c r="T13" s="977"/>
      <c r="U13" s="974"/>
      <c r="V13" s="977"/>
      <c r="W13" s="974"/>
      <c r="X13" s="955"/>
      <c r="Y13" s="955"/>
      <c r="Z13" s="955"/>
      <c r="AA13" s="955"/>
    </row>
    <row r="14" spans="1:27" ht="12.6" hidden="1" customHeight="1" outlineLevel="2">
      <c r="A14" s="1193">
        <v>44287</v>
      </c>
      <c r="B14" s="1163" t="s">
        <v>5698</v>
      </c>
      <c r="C14" s="955" t="s">
        <v>7019</v>
      </c>
      <c r="D14" s="977" t="s">
        <v>5700</v>
      </c>
      <c r="E14" s="972"/>
      <c r="F14" s="968"/>
      <c r="G14" s="967"/>
      <c r="H14" s="968"/>
      <c r="I14" s="967"/>
      <c r="J14" s="968"/>
      <c r="K14" s="967"/>
      <c r="L14" s="968"/>
      <c r="M14" s="967"/>
      <c r="N14" s="968"/>
      <c r="O14" s="967"/>
      <c r="P14" s="968"/>
      <c r="Q14" s="967"/>
      <c r="R14" s="968"/>
      <c r="S14" s="967"/>
      <c r="T14" s="968"/>
      <c r="U14" s="967"/>
      <c r="V14" s="968"/>
      <c r="W14" s="967"/>
      <c r="X14" s="955"/>
      <c r="Y14" s="955"/>
      <c r="Z14" s="955"/>
      <c r="AA14" s="955"/>
    </row>
    <row r="15" spans="1:27" ht="12.6" hidden="1" customHeight="1" outlineLevel="2">
      <c r="A15" s="1193">
        <v>44287</v>
      </c>
      <c r="B15" s="1163" t="s">
        <v>5698</v>
      </c>
      <c r="C15" s="955" t="s">
        <v>7020</v>
      </c>
      <c r="D15" s="977"/>
      <c r="E15" s="969"/>
      <c r="F15" s="977"/>
      <c r="G15" s="974"/>
      <c r="H15" s="977"/>
      <c r="I15" s="974"/>
      <c r="J15" s="977"/>
      <c r="K15" s="974"/>
      <c r="L15" s="977"/>
      <c r="M15" s="974"/>
      <c r="N15" s="977"/>
      <c r="O15" s="974"/>
      <c r="P15" s="977"/>
      <c r="Q15" s="974"/>
      <c r="R15" s="977"/>
      <c r="S15" s="974" t="s">
        <v>5700</v>
      </c>
      <c r="T15" s="977"/>
      <c r="U15" s="974"/>
      <c r="V15" s="977"/>
      <c r="W15" s="974"/>
      <c r="X15" s="955"/>
      <c r="Y15" s="955"/>
      <c r="Z15" s="955"/>
      <c r="AA15" s="955"/>
    </row>
    <row r="16" spans="1:27" ht="25.2" hidden="1" customHeight="1" outlineLevel="2">
      <c r="A16" s="1193">
        <v>44287</v>
      </c>
      <c r="B16" s="1163" t="s">
        <v>5698</v>
      </c>
      <c r="C16" s="955" t="s">
        <v>7021</v>
      </c>
      <c r="D16" s="968"/>
      <c r="E16" s="972"/>
      <c r="F16" s="970"/>
      <c r="G16" s="967"/>
      <c r="H16" s="970"/>
      <c r="I16" s="967"/>
      <c r="J16" s="970"/>
      <c r="K16" s="967"/>
      <c r="L16" s="970"/>
      <c r="M16" s="967"/>
      <c r="N16" s="973" t="s">
        <v>5700</v>
      </c>
      <c r="O16" s="967"/>
      <c r="P16" s="970"/>
      <c r="Q16" s="967"/>
      <c r="R16" s="970"/>
      <c r="S16" s="967"/>
      <c r="T16" s="970"/>
      <c r="U16" s="967"/>
      <c r="V16" s="970"/>
      <c r="W16" s="967"/>
      <c r="X16" s="955"/>
      <c r="Y16" s="955"/>
      <c r="Z16" s="955"/>
      <c r="AA16" s="955"/>
    </row>
    <row r="17" spans="1:22" ht="12.6" hidden="1" customHeight="1" outlineLevel="2">
      <c r="A17" s="1193">
        <v>44287</v>
      </c>
      <c r="B17" s="1163" t="s">
        <v>5698</v>
      </c>
      <c r="C17" s="955" t="s">
        <v>7022</v>
      </c>
      <c r="D17" s="968"/>
      <c r="E17" s="972"/>
      <c r="F17" s="970"/>
      <c r="G17" s="967"/>
      <c r="H17" s="970"/>
      <c r="I17" s="967"/>
      <c r="J17" s="970"/>
      <c r="K17" s="967"/>
      <c r="L17" s="970"/>
      <c r="M17" s="967"/>
      <c r="N17" s="970"/>
      <c r="O17" s="967"/>
      <c r="P17" s="970"/>
      <c r="Q17" s="967"/>
      <c r="R17" s="970"/>
      <c r="S17" s="974" t="s">
        <v>5700</v>
      </c>
      <c r="T17" s="970"/>
      <c r="U17" s="967"/>
      <c r="V17" s="970"/>
    </row>
    <row r="18" spans="1:22" ht="12.6" hidden="1" customHeight="1" outlineLevel="2">
      <c r="A18" s="1193">
        <v>44287</v>
      </c>
      <c r="B18" s="1163" t="s">
        <v>5698</v>
      </c>
      <c r="C18" s="955" t="s">
        <v>7023</v>
      </c>
      <c r="D18" s="977" t="s">
        <v>5700</v>
      </c>
      <c r="E18" s="972"/>
      <c r="F18" s="970"/>
      <c r="G18" s="967"/>
      <c r="H18" s="970"/>
      <c r="I18" s="967"/>
      <c r="J18" s="970"/>
      <c r="K18" s="967"/>
      <c r="L18" s="970"/>
      <c r="M18" s="967"/>
      <c r="N18" s="970"/>
      <c r="O18" s="967"/>
      <c r="P18" s="970"/>
      <c r="Q18" s="967"/>
      <c r="R18" s="970"/>
      <c r="S18" s="967"/>
      <c r="T18" s="970"/>
      <c r="U18" s="967"/>
      <c r="V18" s="970"/>
    </row>
    <row r="19" spans="1:22" ht="12.6" hidden="1" customHeight="1" outlineLevel="2">
      <c r="A19" s="1193">
        <v>44287</v>
      </c>
      <c r="B19" s="1163" t="s">
        <v>5698</v>
      </c>
      <c r="C19" s="955" t="s">
        <v>7024</v>
      </c>
      <c r="D19" s="968"/>
      <c r="E19" s="972"/>
      <c r="F19" s="970"/>
      <c r="G19" s="967"/>
      <c r="H19" s="970"/>
      <c r="I19" s="967"/>
      <c r="J19" s="970"/>
      <c r="K19" s="967"/>
      <c r="L19" s="970"/>
      <c r="M19" s="967"/>
      <c r="N19" s="973" t="s">
        <v>5700</v>
      </c>
      <c r="O19" s="967"/>
      <c r="P19" s="970"/>
      <c r="Q19" s="967"/>
      <c r="R19" s="970"/>
      <c r="S19" s="967"/>
      <c r="T19" s="970"/>
      <c r="U19" s="967"/>
      <c r="V19" s="970"/>
    </row>
    <row r="20" spans="1:22" ht="12.6" hidden="1" customHeight="1" outlineLevel="2">
      <c r="A20" s="1193">
        <v>44287</v>
      </c>
      <c r="B20" s="1163" t="s">
        <v>5706</v>
      </c>
      <c r="C20" s="955" t="s">
        <v>7025</v>
      </c>
      <c r="D20" s="968"/>
      <c r="E20" s="972"/>
      <c r="F20" s="970"/>
      <c r="G20" s="967"/>
      <c r="H20" s="970"/>
      <c r="I20" s="974" t="s">
        <v>5700</v>
      </c>
      <c r="J20" s="970"/>
      <c r="K20" s="967"/>
      <c r="L20" s="970"/>
      <c r="M20" s="967"/>
      <c r="N20" s="970"/>
      <c r="O20" s="967"/>
      <c r="P20" s="970"/>
      <c r="Q20" s="967"/>
      <c r="R20" s="970"/>
      <c r="S20" s="967"/>
      <c r="T20" s="970"/>
      <c r="U20" s="967"/>
      <c r="V20" s="970"/>
    </row>
    <row r="21" spans="1:22" ht="12.6" hidden="1" customHeight="1" outlineLevel="2">
      <c r="A21" s="1193">
        <v>44287</v>
      </c>
      <c r="B21" s="1163" t="s">
        <v>5698</v>
      </c>
      <c r="C21" s="955" t="s">
        <v>7026</v>
      </c>
      <c r="D21" s="968"/>
      <c r="E21" s="972"/>
      <c r="F21" s="970"/>
      <c r="G21" s="967"/>
      <c r="H21" s="970"/>
      <c r="I21" s="967"/>
      <c r="J21" s="970"/>
      <c r="K21" s="967"/>
      <c r="L21" s="970"/>
      <c r="M21" s="967"/>
      <c r="N21" s="970"/>
      <c r="O21" s="967"/>
      <c r="P21" s="970"/>
      <c r="Q21" s="967"/>
      <c r="R21" s="970"/>
      <c r="S21" s="974" t="s">
        <v>5700</v>
      </c>
      <c r="T21" s="970"/>
      <c r="U21" s="967"/>
      <c r="V21" s="970"/>
    </row>
    <row r="22" spans="1:22" ht="12.6" hidden="1" customHeight="1" outlineLevel="2">
      <c r="A22" s="1193">
        <v>44287</v>
      </c>
      <c r="B22" s="1163" t="s">
        <v>5698</v>
      </c>
      <c r="C22" s="955" t="s">
        <v>7027</v>
      </c>
      <c r="D22" s="968"/>
      <c r="E22" s="972"/>
      <c r="F22" s="970"/>
      <c r="G22" s="967"/>
      <c r="H22" s="970"/>
      <c r="I22" s="967"/>
      <c r="J22" s="970"/>
      <c r="K22" s="967"/>
      <c r="L22" s="970"/>
      <c r="M22" s="967"/>
      <c r="N22" s="970"/>
      <c r="O22" s="967"/>
      <c r="P22" s="970"/>
      <c r="Q22" s="967"/>
      <c r="R22" s="970"/>
      <c r="S22" s="967"/>
      <c r="T22" s="970"/>
      <c r="U22" s="967"/>
      <c r="V22" s="970"/>
    </row>
    <row r="23" spans="1:22" ht="12.6" hidden="1" customHeight="1" outlineLevel="2">
      <c r="A23" s="1193">
        <v>44287</v>
      </c>
      <c r="B23" s="1163" t="s">
        <v>5698</v>
      </c>
      <c r="C23" s="955" t="s">
        <v>7028</v>
      </c>
      <c r="D23" s="968"/>
      <c r="E23" s="972"/>
      <c r="F23" s="970"/>
      <c r="G23" s="967"/>
      <c r="H23" s="970"/>
      <c r="I23" s="967"/>
      <c r="J23" s="970"/>
      <c r="K23" s="967"/>
      <c r="L23" s="970"/>
      <c r="M23" s="967"/>
      <c r="N23" s="970"/>
      <c r="O23" s="967"/>
      <c r="P23" s="970"/>
      <c r="Q23" s="974" t="s">
        <v>5700</v>
      </c>
      <c r="R23" s="970"/>
      <c r="S23" s="967"/>
      <c r="T23" s="970"/>
      <c r="U23" s="967"/>
      <c r="V23" s="970"/>
    </row>
    <row r="24" spans="1:22" ht="12.6" hidden="1" customHeight="1" outlineLevel="2">
      <c r="A24" s="1193">
        <v>44287</v>
      </c>
      <c r="B24" s="1163" t="s">
        <v>5706</v>
      </c>
      <c r="C24" s="955" t="s">
        <v>7029</v>
      </c>
      <c r="D24" s="968"/>
      <c r="E24" s="972"/>
      <c r="F24" s="970"/>
      <c r="G24" s="967"/>
      <c r="H24" s="970"/>
      <c r="I24" s="967"/>
      <c r="J24" s="970"/>
      <c r="K24" s="967"/>
      <c r="L24" s="970"/>
      <c r="M24" s="967"/>
      <c r="N24" s="970"/>
      <c r="O24" s="967"/>
      <c r="P24" s="970"/>
      <c r="Q24" s="967"/>
      <c r="R24" s="970"/>
      <c r="S24" s="974" t="s">
        <v>5700</v>
      </c>
      <c r="T24" s="970"/>
      <c r="U24" s="967"/>
      <c r="V24" s="970"/>
    </row>
    <row r="25" spans="1:22" ht="12.6" hidden="1" customHeight="1" outlineLevel="2">
      <c r="A25" s="1193">
        <v>44287</v>
      </c>
      <c r="B25" s="1163" t="s">
        <v>5698</v>
      </c>
      <c r="C25" s="955" t="s">
        <v>7030</v>
      </c>
      <c r="D25" s="977" t="s">
        <v>5700</v>
      </c>
      <c r="E25" s="969" t="s">
        <v>5700</v>
      </c>
      <c r="F25" s="970"/>
      <c r="G25" s="967"/>
      <c r="H25" s="970"/>
      <c r="I25" s="967"/>
      <c r="J25" s="970"/>
      <c r="K25" s="967"/>
      <c r="L25" s="970"/>
      <c r="M25" s="967"/>
      <c r="N25" s="970"/>
      <c r="O25" s="967"/>
      <c r="P25" s="970"/>
      <c r="Q25" s="967"/>
      <c r="R25" s="970"/>
      <c r="S25" s="967"/>
      <c r="T25" s="970"/>
      <c r="U25" s="967"/>
      <c r="V25" s="970"/>
    </row>
    <row r="26" spans="1:22" ht="12.6" hidden="1" customHeight="1" outlineLevel="2">
      <c r="A26" s="1193">
        <v>44287</v>
      </c>
      <c r="B26" s="1163" t="s">
        <v>5698</v>
      </c>
      <c r="C26" s="955" t="s">
        <v>7031</v>
      </c>
      <c r="D26" s="977" t="s">
        <v>5700</v>
      </c>
      <c r="E26" s="972"/>
      <c r="F26" s="970"/>
      <c r="G26" s="967"/>
      <c r="H26" s="970"/>
      <c r="I26" s="967"/>
      <c r="J26" s="970"/>
      <c r="K26" s="967"/>
      <c r="L26" s="970"/>
      <c r="M26" s="967"/>
      <c r="N26" s="970"/>
      <c r="O26" s="967"/>
      <c r="P26" s="970"/>
      <c r="Q26" s="967"/>
      <c r="R26" s="970"/>
      <c r="S26" s="967"/>
      <c r="T26" s="970"/>
      <c r="U26" s="967"/>
      <c r="V26" s="970"/>
    </row>
    <row r="27" spans="1:22" ht="25.2" hidden="1" customHeight="1" outlineLevel="1" collapsed="1">
      <c r="A27" s="1194">
        <v>44292</v>
      </c>
      <c r="B27" s="1163" t="s">
        <v>5698</v>
      </c>
      <c r="C27" s="955" t="s">
        <v>7032</v>
      </c>
      <c r="D27" s="968"/>
      <c r="E27" s="969" t="s">
        <v>5700</v>
      </c>
      <c r="F27" s="970"/>
      <c r="G27" s="967"/>
      <c r="H27" s="970"/>
      <c r="I27" s="967"/>
      <c r="J27" s="970"/>
      <c r="K27" s="967"/>
      <c r="L27" s="970"/>
      <c r="M27" s="967"/>
      <c r="N27" s="970"/>
      <c r="O27" s="967"/>
      <c r="P27" s="970"/>
      <c r="Q27" s="967"/>
      <c r="R27" s="970"/>
      <c r="S27" s="967"/>
      <c r="T27" s="970"/>
      <c r="U27" s="967"/>
      <c r="V27" s="970"/>
    </row>
    <row r="28" spans="1:22" ht="12.6" hidden="1" customHeight="1" outlineLevel="2">
      <c r="A28" s="1194">
        <v>44292</v>
      </c>
      <c r="B28" s="1163" t="s">
        <v>5698</v>
      </c>
      <c r="C28" s="955" t="s">
        <v>7033</v>
      </c>
      <c r="D28" s="968"/>
      <c r="E28" s="972"/>
      <c r="F28" s="973" t="s">
        <v>5700</v>
      </c>
      <c r="G28" s="967"/>
      <c r="H28" s="970"/>
      <c r="I28" s="967"/>
      <c r="J28" s="970"/>
      <c r="K28" s="967"/>
      <c r="L28" s="970"/>
      <c r="M28" s="967"/>
      <c r="N28" s="970"/>
      <c r="O28" s="967"/>
      <c r="P28" s="970"/>
      <c r="Q28" s="967"/>
      <c r="R28" s="970"/>
      <c r="S28" s="967"/>
      <c r="T28" s="970"/>
      <c r="U28" s="967"/>
      <c r="V28" s="970"/>
    </row>
    <row r="29" spans="1:22" ht="12.6" hidden="1" customHeight="1" outlineLevel="2">
      <c r="A29" s="1194">
        <v>44292</v>
      </c>
      <c r="B29" s="1163" t="s">
        <v>7034</v>
      </c>
      <c r="C29" s="955" t="s">
        <v>7035</v>
      </c>
      <c r="D29" s="968"/>
      <c r="E29" s="972"/>
      <c r="F29" s="970"/>
      <c r="G29" s="967"/>
      <c r="H29" s="970"/>
      <c r="I29" s="967"/>
      <c r="J29" s="970"/>
      <c r="K29" s="967"/>
      <c r="L29" s="973" t="s">
        <v>5700</v>
      </c>
      <c r="M29" s="967"/>
      <c r="N29" s="970"/>
      <c r="O29" s="967"/>
      <c r="P29" s="970"/>
      <c r="Q29" s="967"/>
      <c r="R29" s="970"/>
      <c r="S29" s="967"/>
      <c r="T29" s="970"/>
      <c r="U29" s="967"/>
      <c r="V29" s="970"/>
    </row>
    <row r="30" spans="1:22" ht="12.6" hidden="1" customHeight="1" outlineLevel="2">
      <c r="A30" s="1194">
        <v>44292</v>
      </c>
      <c r="B30" s="1163" t="s">
        <v>5698</v>
      </c>
      <c r="C30" s="955" t="s">
        <v>7036</v>
      </c>
      <c r="D30" s="968"/>
      <c r="E30" s="972"/>
      <c r="F30" s="973" t="s">
        <v>5700</v>
      </c>
      <c r="G30" s="967"/>
      <c r="H30" s="970"/>
      <c r="I30" s="967"/>
      <c r="J30" s="970"/>
      <c r="K30" s="967"/>
      <c r="L30" s="970"/>
      <c r="M30" s="967"/>
      <c r="N30" s="970"/>
      <c r="O30" s="967"/>
      <c r="P30" s="970"/>
      <c r="Q30" s="967"/>
      <c r="R30" s="970"/>
      <c r="S30" s="967"/>
      <c r="T30" s="970"/>
      <c r="U30" s="967"/>
      <c r="V30" s="970"/>
    </row>
    <row r="31" spans="1:22" ht="25.2" hidden="1" customHeight="1" outlineLevel="2">
      <c r="A31" s="1194">
        <v>44292</v>
      </c>
      <c r="B31" s="1163" t="s">
        <v>5698</v>
      </c>
      <c r="C31" s="955" t="s">
        <v>7037</v>
      </c>
      <c r="D31" s="968"/>
      <c r="E31" s="972"/>
      <c r="F31" s="970"/>
      <c r="G31" s="967"/>
      <c r="H31" s="970"/>
      <c r="I31" s="967"/>
      <c r="J31" s="970"/>
      <c r="K31" s="967"/>
      <c r="L31" s="970"/>
      <c r="M31" s="974" t="s">
        <v>5700</v>
      </c>
      <c r="N31" s="970"/>
      <c r="O31" s="967"/>
      <c r="P31" s="970"/>
      <c r="Q31" s="967"/>
      <c r="R31" s="970"/>
      <c r="S31" s="967"/>
      <c r="T31" s="970"/>
      <c r="U31" s="967"/>
      <c r="V31" s="970"/>
    </row>
    <row r="32" spans="1:22" ht="25.2" hidden="1" customHeight="1" outlineLevel="2">
      <c r="A32" s="1194">
        <v>44292</v>
      </c>
      <c r="B32" s="1163" t="s">
        <v>7038</v>
      </c>
      <c r="C32" s="955" t="s">
        <v>7039</v>
      </c>
      <c r="D32" s="977" t="s">
        <v>5700</v>
      </c>
      <c r="E32" s="972"/>
      <c r="F32" s="970"/>
      <c r="G32" s="967"/>
      <c r="H32" s="970"/>
      <c r="I32" s="967"/>
      <c r="J32" s="970"/>
      <c r="K32" s="967"/>
      <c r="L32" s="973" t="s">
        <v>5700</v>
      </c>
      <c r="M32" s="967"/>
      <c r="N32" s="970"/>
      <c r="O32" s="967"/>
      <c r="P32" s="970"/>
      <c r="Q32" s="967"/>
      <c r="R32" s="970"/>
      <c r="S32" s="967"/>
      <c r="T32" s="970"/>
      <c r="U32" s="967"/>
      <c r="V32" s="970"/>
    </row>
    <row r="33" spans="1:22" ht="12.6" hidden="1" customHeight="1" outlineLevel="2">
      <c r="A33" s="1194">
        <v>44292</v>
      </c>
      <c r="B33" s="1163" t="s">
        <v>5698</v>
      </c>
      <c r="C33" s="955" t="s">
        <v>7040</v>
      </c>
      <c r="D33" s="968"/>
      <c r="E33" s="972"/>
      <c r="F33" s="970"/>
      <c r="G33" s="967"/>
      <c r="H33" s="970"/>
      <c r="I33" s="967"/>
      <c r="J33" s="970"/>
      <c r="K33" s="967"/>
      <c r="L33" s="973" t="s">
        <v>5700</v>
      </c>
      <c r="M33" s="967"/>
      <c r="N33" s="970"/>
      <c r="O33" s="967"/>
      <c r="P33" s="970"/>
      <c r="Q33" s="967"/>
      <c r="R33" s="970"/>
      <c r="S33" s="967"/>
      <c r="T33" s="970"/>
      <c r="U33" s="967"/>
      <c r="V33" s="970"/>
    </row>
    <row r="34" spans="1:22" ht="12.6" hidden="1" customHeight="1" outlineLevel="2">
      <c r="A34" s="1194">
        <v>44292</v>
      </c>
      <c r="B34" s="1163" t="s">
        <v>5698</v>
      </c>
      <c r="C34" s="955" t="s">
        <v>7041</v>
      </c>
      <c r="D34" s="968"/>
      <c r="E34" s="972"/>
      <c r="F34" s="970"/>
      <c r="G34" s="967"/>
      <c r="H34" s="970"/>
      <c r="I34" s="967"/>
      <c r="J34" s="970"/>
      <c r="K34" s="967"/>
      <c r="L34" s="970"/>
      <c r="M34" s="967"/>
      <c r="N34" s="973" t="s">
        <v>5700</v>
      </c>
      <c r="O34" s="967"/>
      <c r="P34" s="970"/>
      <c r="Q34" s="967"/>
      <c r="R34" s="970"/>
      <c r="S34" s="967"/>
      <c r="T34" s="970"/>
      <c r="U34" s="967"/>
      <c r="V34" s="970"/>
    </row>
    <row r="35" spans="1:22" ht="25.2" hidden="1" customHeight="1" outlineLevel="2">
      <c r="A35" s="1194">
        <v>44292</v>
      </c>
      <c r="B35" s="1163" t="s">
        <v>5698</v>
      </c>
      <c r="C35" s="955" t="s">
        <v>7042</v>
      </c>
      <c r="D35" s="968"/>
      <c r="E35" s="972"/>
      <c r="F35" s="970"/>
      <c r="G35" s="967"/>
      <c r="H35" s="970"/>
      <c r="I35" s="967"/>
      <c r="J35" s="970"/>
      <c r="K35" s="967"/>
      <c r="L35" s="970"/>
      <c r="M35" s="967"/>
      <c r="N35" s="973" t="s">
        <v>5700</v>
      </c>
      <c r="O35" s="967"/>
      <c r="P35" s="970"/>
      <c r="Q35" s="967"/>
      <c r="R35" s="970"/>
      <c r="S35" s="967"/>
      <c r="T35" s="970"/>
      <c r="U35" s="967"/>
      <c r="V35" s="970"/>
    </row>
    <row r="36" spans="1:22" ht="12.6" hidden="1" customHeight="1" outlineLevel="2">
      <c r="A36" s="1194">
        <v>44292</v>
      </c>
      <c r="B36" s="1163" t="s">
        <v>7043</v>
      </c>
      <c r="C36" s="955" t="s">
        <v>7044</v>
      </c>
      <c r="D36" s="968"/>
      <c r="E36" s="969" t="s">
        <v>5700</v>
      </c>
      <c r="F36" s="970"/>
      <c r="G36" s="967"/>
      <c r="H36" s="970"/>
      <c r="I36" s="967"/>
      <c r="J36" s="970"/>
      <c r="K36" s="967"/>
      <c r="L36" s="970"/>
      <c r="M36" s="967"/>
      <c r="N36" s="970"/>
      <c r="O36" s="967"/>
      <c r="P36" s="970"/>
      <c r="Q36" s="967"/>
      <c r="R36" s="970"/>
      <c r="S36" s="974" t="s">
        <v>5700</v>
      </c>
      <c r="T36" s="970"/>
      <c r="U36" s="967"/>
      <c r="V36" s="970"/>
    </row>
    <row r="37" spans="1:22" ht="37.799999999999997" hidden="1" customHeight="1" outlineLevel="2">
      <c r="A37" s="1194">
        <v>44292</v>
      </c>
      <c r="B37" s="1163" t="s">
        <v>5698</v>
      </c>
      <c r="C37" s="955" t="s">
        <v>7045</v>
      </c>
      <c r="D37" s="968"/>
      <c r="E37" s="969" t="s">
        <v>5700</v>
      </c>
      <c r="F37" s="970"/>
      <c r="G37" s="967"/>
      <c r="H37" s="970"/>
      <c r="I37" s="967"/>
      <c r="J37" s="970"/>
      <c r="K37" s="967"/>
      <c r="L37" s="970"/>
      <c r="M37" s="967"/>
      <c r="N37" s="970"/>
      <c r="O37" s="967"/>
      <c r="P37" s="970"/>
      <c r="Q37" s="967"/>
      <c r="R37" s="970"/>
      <c r="S37" s="967"/>
      <c r="T37" s="970"/>
      <c r="U37" s="967"/>
      <c r="V37" s="970"/>
    </row>
    <row r="38" spans="1:22" ht="12.6" hidden="1" customHeight="1" outlineLevel="2">
      <c r="A38" s="1194">
        <v>44292</v>
      </c>
      <c r="B38" s="1163" t="s">
        <v>7046</v>
      </c>
      <c r="C38" s="955" t="s">
        <v>7047</v>
      </c>
      <c r="D38" s="968"/>
      <c r="E38" s="972"/>
      <c r="F38" s="970"/>
      <c r="G38" s="967"/>
      <c r="H38" s="970"/>
      <c r="I38" s="967"/>
      <c r="J38" s="970"/>
      <c r="K38" s="967"/>
      <c r="L38" s="970"/>
      <c r="M38" s="967"/>
      <c r="N38" s="970"/>
      <c r="O38" s="967"/>
      <c r="P38" s="970"/>
      <c r="Q38" s="967"/>
      <c r="R38" s="970"/>
      <c r="S38" s="974" t="s">
        <v>5700</v>
      </c>
      <c r="T38" s="970"/>
      <c r="U38" s="967"/>
      <c r="V38" s="970"/>
    </row>
    <row r="39" spans="1:22" ht="12.6" hidden="1" customHeight="1" outlineLevel="2">
      <c r="A39" s="1194">
        <v>44292</v>
      </c>
      <c r="B39" s="1163" t="s">
        <v>5698</v>
      </c>
      <c r="C39" s="955" t="s">
        <v>7048</v>
      </c>
      <c r="D39" s="968"/>
      <c r="E39" s="969" t="s">
        <v>5700</v>
      </c>
      <c r="F39" s="970"/>
      <c r="G39" s="967"/>
      <c r="H39" s="970"/>
      <c r="I39" s="967"/>
      <c r="J39" s="970"/>
      <c r="K39" s="967"/>
      <c r="L39" s="970"/>
      <c r="M39" s="974" t="s">
        <v>5700</v>
      </c>
      <c r="N39" s="970"/>
      <c r="O39" s="967"/>
      <c r="P39" s="970"/>
      <c r="Q39" s="967"/>
      <c r="R39" s="970"/>
      <c r="S39" s="967"/>
      <c r="T39" s="970"/>
      <c r="U39" s="967"/>
      <c r="V39" s="970"/>
    </row>
    <row r="40" spans="1:22" ht="25.2" hidden="1" customHeight="1" outlineLevel="2">
      <c r="A40" s="1194">
        <v>44292</v>
      </c>
      <c r="B40" s="1163" t="s">
        <v>5706</v>
      </c>
      <c r="C40" s="955" t="s">
        <v>7049</v>
      </c>
      <c r="D40" s="968"/>
      <c r="E40" s="972"/>
      <c r="F40" s="970"/>
      <c r="G40" s="967"/>
      <c r="H40" s="970"/>
      <c r="I40" s="967"/>
      <c r="J40" s="970"/>
      <c r="K40" s="967"/>
      <c r="L40" s="970"/>
      <c r="M40" s="967"/>
      <c r="N40" s="970"/>
      <c r="O40" s="967"/>
      <c r="P40" s="970"/>
      <c r="Q40" s="967"/>
      <c r="R40" s="970"/>
      <c r="S40" s="974" t="s">
        <v>5700</v>
      </c>
      <c r="T40" s="970"/>
      <c r="U40" s="967"/>
      <c r="V40" s="970"/>
    </row>
    <row r="41" spans="1:22" ht="12.6" hidden="1" customHeight="1" outlineLevel="2">
      <c r="A41" s="1194">
        <v>44292</v>
      </c>
      <c r="B41" s="1163" t="s">
        <v>5698</v>
      </c>
      <c r="C41" s="955" t="s">
        <v>7050</v>
      </c>
      <c r="D41" s="968"/>
      <c r="E41" s="972"/>
      <c r="F41" s="970"/>
      <c r="G41" s="967"/>
      <c r="H41" s="970"/>
      <c r="I41" s="967"/>
      <c r="J41" s="970"/>
      <c r="K41" s="967"/>
      <c r="L41" s="970"/>
      <c r="M41" s="967"/>
      <c r="N41" s="970"/>
      <c r="O41" s="967"/>
      <c r="P41" s="970"/>
      <c r="Q41" s="967"/>
      <c r="R41" s="970"/>
      <c r="S41" s="974" t="s">
        <v>5700</v>
      </c>
      <c r="T41" s="970"/>
      <c r="U41" s="967"/>
      <c r="V41" s="970"/>
    </row>
    <row r="42" spans="1:22" ht="12.6" hidden="1" customHeight="1" outlineLevel="1" collapsed="1">
      <c r="A42" s="1195">
        <v>44293</v>
      </c>
      <c r="B42" s="1163" t="s">
        <v>5698</v>
      </c>
      <c r="C42" s="955" t="s">
        <v>7051</v>
      </c>
      <c r="D42" s="977" t="s">
        <v>5700</v>
      </c>
      <c r="E42" s="972"/>
      <c r="F42" s="970"/>
      <c r="G42" s="967"/>
      <c r="H42" s="970"/>
      <c r="I42" s="967"/>
      <c r="J42" s="970"/>
      <c r="K42" s="967"/>
      <c r="L42" s="970"/>
      <c r="M42" s="967"/>
      <c r="N42" s="970"/>
      <c r="O42" s="967"/>
      <c r="P42" s="970"/>
      <c r="Q42" s="967"/>
      <c r="R42" s="970"/>
      <c r="S42" s="967"/>
      <c r="T42" s="970"/>
      <c r="U42" s="967"/>
      <c r="V42" s="970"/>
    </row>
    <row r="43" spans="1:22" ht="12.6" hidden="1" customHeight="1" outlineLevel="2">
      <c r="A43" s="1195">
        <v>44293</v>
      </c>
      <c r="B43" s="1163" t="s">
        <v>5698</v>
      </c>
      <c r="C43" s="955" t="s">
        <v>7052</v>
      </c>
      <c r="D43" s="968"/>
      <c r="E43" s="972"/>
      <c r="F43" s="970"/>
      <c r="G43" s="967"/>
      <c r="H43" s="970"/>
      <c r="I43" s="967"/>
      <c r="J43" s="970"/>
      <c r="K43" s="967"/>
      <c r="L43" s="970"/>
      <c r="M43" s="967"/>
      <c r="N43" s="973" t="s">
        <v>5700</v>
      </c>
      <c r="O43" s="967"/>
      <c r="P43" s="970"/>
      <c r="Q43" s="967"/>
      <c r="R43" s="970"/>
      <c r="S43" s="967"/>
      <c r="T43" s="970"/>
      <c r="U43" s="967"/>
      <c r="V43" s="970"/>
    </row>
    <row r="44" spans="1:22" ht="12.6" hidden="1" customHeight="1" outlineLevel="2">
      <c r="A44" s="1195">
        <v>44293</v>
      </c>
      <c r="B44" s="1163" t="s">
        <v>5698</v>
      </c>
      <c r="C44" s="955" t="s">
        <v>7053</v>
      </c>
      <c r="D44" s="968"/>
      <c r="E44" s="972"/>
      <c r="F44" s="970"/>
      <c r="G44" s="967"/>
      <c r="H44" s="970"/>
      <c r="I44" s="974" t="s">
        <v>5700</v>
      </c>
      <c r="J44" s="970"/>
      <c r="K44" s="967"/>
      <c r="L44" s="970"/>
      <c r="M44" s="967"/>
      <c r="N44" s="973" t="s">
        <v>5700</v>
      </c>
      <c r="O44" s="967"/>
      <c r="P44" s="970"/>
      <c r="Q44" s="967"/>
      <c r="R44" s="970"/>
      <c r="S44" s="967"/>
      <c r="T44" s="970"/>
      <c r="U44" s="967"/>
      <c r="V44" s="970"/>
    </row>
    <row r="45" spans="1:22" ht="12.6" hidden="1" customHeight="1" outlineLevel="2">
      <c r="A45" s="1195">
        <v>44293</v>
      </c>
      <c r="B45" s="1163" t="s">
        <v>5698</v>
      </c>
      <c r="C45" s="955" t="s">
        <v>7054</v>
      </c>
      <c r="D45" s="968"/>
      <c r="E45" s="972"/>
      <c r="F45" s="970"/>
      <c r="G45" s="967"/>
      <c r="H45" s="970"/>
      <c r="I45" s="967"/>
      <c r="J45" s="970"/>
      <c r="K45" s="967"/>
      <c r="L45" s="973" t="s">
        <v>5700</v>
      </c>
      <c r="M45" s="967"/>
      <c r="N45" s="973" t="s">
        <v>5700</v>
      </c>
      <c r="O45" s="967"/>
      <c r="P45" s="970"/>
      <c r="Q45" s="967"/>
      <c r="R45" s="970"/>
      <c r="S45" s="967"/>
      <c r="T45" s="970"/>
      <c r="U45" s="967"/>
      <c r="V45" s="970"/>
    </row>
    <row r="46" spans="1:22" ht="12.6" hidden="1" customHeight="1" outlineLevel="2">
      <c r="A46" s="1195">
        <v>44293</v>
      </c>
      <c r="B46" s="1163" t="s">
        <v>5698</v>
      </c>
      <c r="C46" s="955" t="s">
        <v>7055</v>
      </c>
      <c r="D46" s="968"/>
      <c r="E46" s="972"/>
      <c r="F46" s="970"/>
      <c r="G46" s="967"/>
      <c r="H46" s="970"/>
      <c r="I46" s="967"/>
      <c r="J46" s="970"/>
      <c r="K46" s="967"/>
      <c r="L46" s="970"/>
      <c r="M46" s="967"/>
      <c r="N46" s="970"/>
      <c r="O46" s="967"/>
      <c r="P46" s="970"/>
      <c r="Q46" s="967"/>
      <c r="R46" s="970"/>
      <c r="S46" s="967"/>
      <c r="T46" s="970"/>
      <c r="U46" s="967"/>
      <c r="V46" s="970"/>
    </row>
    <row r="47" spans="1:22" ht="12.6" hidden="1" customHeight="1" outlineLevel="2">
      <c r="A47" s="1195">
        <v>44293</v>
      </c>
      <c r="B47" s="1163" t="s">
        <v>5698</v>
      </c>
      <c r="C47" s="955" t="s">
        <v>7056</v>
      </c>
      <c r="D47" s="968"/>
      <c r="E47" s="972"/>
      <c r="F47" s="970"/>
      <c r="G47" s="967"/>
      <c r="H47" s="970"/>
      <c r="I47" s="967"/>
      <c r="J47" s="970"/>
      <c r="K47" s="967"/>
      <c r="L47" s="970"/>
      <c r="M47" s="967"/>
      <c r="N47" s="970"/>
      <c r="O47" s="967"/>
      <c r="P47" s="970"/>
      <c r="Q47" s="967"/>
      <c r="R47" s="970"/>
      <c r="S47" s="974" t="s">
        <v>5700</v>
      </c>
      <c r="T47" s="970"/>
      <c r="U47" s="967"/>
      <c r="V47" s="970"/>
    </row>
    <row r="48" spans="1:22" ht="12.6" hidden="1" customHeight="1" outlineLevel="2">
      <c r="A48" s="1195">
        <v>44293</v>
      </c>
      <c r="B48" s="1163" t="s">
        <v>5698</v>
      </c>
      <c r="C48" s="955" t="s">
        <v>6976</v>
      </c>
      <c r="D48" s="968"/>
      <c r="E48" s="972"/>
      <c r="F48" s="970"/>
      <c r="G48" s="967"/>
      <c r="H48" s="970"/>
      <c r="I48" s="967"/>
      <c r="J48" s="970"/>
      <c r="K48" s="967"/>
      <c r="L48" s="970"/>
      <c r="M48" s="967"/>
      <c r="N48" s="970"/>
      <c r="O48" s="967"/>
      <c r="P48" s="970"/>
      <c r="Q48" s="967"/>
      <c r="R48" s="970"/>
      <c r="S48" s="967"/>
      <c r="T48" s="970"/>
      <c r="U48" s="967"/>
      <c r="V48" s="970"/>
    </row>
    <row r="49" spans="1:22" ht="12.6" hidden="1" customHeight="1" outlineLevel="2">
      <c r="A49" s="1195">
        <v>44293</v>
      </c>
      <c r="B49" s="1163" t="s">
        <v>5745</v>
      </c>
      <c r="C49" s="955" t="s">
        <v>7057</v>
      </c>
      <c r="D49" s="968"/>
      <c r="E49" s="969" t="s">
        <v>5700</v>
      </c>
      <c r="F49" s="970"/>
      <c r="G49" s="967"/>
      <c r="H49" s="970"/>
      <c r="I49" s="967"/>
      <c r="J49" s="970"/>
      <c r="K49" s="967"/>
      <c r="L49" s="970"/>
      <c r="M49" s="967"/>
      <c r="N49" s="970"/>
      <c r="O49" s="967"/>
      <c r="P49" s="970"/>
      <c r="Q49" s="967"/>
      <c r="R49" s="970"/>
      <c r="S49" s="967"/>
      <c r="T49" s="970"/>
      <c r="U49" s="967"/>
      <c r="V49" s="970"/>
    </row>
    <row r="50" spans="1:22" ht="12.6" hidden="1" customHeight="1" outlineLevel="2">
      <c r="A50" s="1195">
        <v>44293</v>
      </c>
      <c r="B50" s="1163" t="s">
        <v>5698</v>
      </c>
      <c r="C50" s="955" t="s">
        <v>7058</v>
      </c>
      <c r="D50" s="977" t="s">
        <v>5700</v>
      </c>
      <c r="E50" s="972"/>
      <c r="F50" s="970"/>
      <c r="G50" s="967"/>
      <c r="H50" s="970"/>
      <c r="I50" s="967"/>
      <c r="J50" s="970"/>
      <c r="K50" s="967"/>
      <c r="L50" s="970"/>
      <c r="M50" s="967"/>
      <c r="N50" s="970"/>
      <c r="O50" s="967"/>
      <c r="P50" s="970"/>
      <c r="Q50" s="967"/>
      <c r="R50" s="970"/>
      <c r="S50" s="967"/>
      <c r="T50" s="970"/>
      <c r="U50" s="967"/>
      <c r="V50" s="970"/>
    </row>
    <row r="51" spans="1:22" ht="12.6" hidden="1" customHeight="1" outlineLevel="2">
      <c r="A51" s="1195">
        <v>44293</v>
      </c>
      <c r="B51" s="1163" t="s">
        <v>5698</v>
      </c>
      <c r="C51" s="955" t="s">
        <v>7059</v>
      </c>
      <c r="D51" s="968"/>
      <c r="E51" s="969" t="s">
        <v>5700</v>
      </c>
      <c r="F51" s="970"/>
      <c r="G51" s="967"/>
      <c r="H51" s="970"/>
      <c r="I51" s="967"/>
      <c r="J51" s="970"/>
      <c r="K51" s="967"/>
      <c r="L51" s="970"/>
      <c r="M51" s="967"/>
      <c r="N51" s="970"/>
      <c r="O51" s="967"/>
      <c r="P51" s="970"/>
      <c r="Q51" s="967"/>
      <c r="R51" s="970"/>
      <c r="S51" s="967"/>
      <c r="T51" s="970"/>
      <c r="U51" s="967"/>
      <c r="V51" s="970"/>
    </row>
    <row r="52" spans="1:22" ht="12.6" hidden="1" customHeight="1" outlineLevel="2">
      <c r="A52" s="1195">
        <v>44293</v>
      </c>
      <c r="B52" s="1163" t="s">
        <v>5745</v>
      </c>
      <c r="C52" s="955" t="s">
        <v>7060</v>
      </c>
      <c r="D52" s="968"/>
      <c r="E52" s="969" t="s">
        <v>5700</v>
      </c>
      <c r="F52" s="970"/>
      <c r="G52" s="967"/>
      <c r="H52" s="970"/>
      <c r="I52" s="967"/>
      <c r="J52" s="970"/>
      <c r="K52" s="967"/>
      <c r="L52" s="970"/>
      <c r="M52" s="967"/>
      <c r="N52" s="970"/>
      <c r="O52" s="967"/>
      <c r="P52" s="970"/>
      <c r="Q52" s="967"/>
      <c r="R52" s="970"/>
      <c r="S52" s="967"/>
      <c r="T52" s="970"/>
      <c r="U52" s="967"/>
      <c r="V52" s="970"/>
    </row>
    <row r="53" spans="1:22" ht="25.2" hidden="1" customHeight="1" outlineLevel="2">
      <c r="A53" s="1195">
        <v>44293</v>
      </c>
      <c r="B53" s="1163" t="s">
        <v>5698</v>
      </c>
      <c r="C53" s="955" t="s">
        <v>7061</v>
      </c>
      <c r="D53" s="968"/>
      <c r="E53" s="972"/>
      <c r="F53" s="970"/>
      <c r="G53" s="967"/>
      <c r="H53" s="970"/>
      <c r="I53" s="967"/>
      <c r="J53" s="970"/>
      <c r="K53" s="967"/>
      <c r="L53" s="970"/>
      <c r="M53" s="967"/>
      <c r="N53" s="973" t="s">
        <v>5700</v>
      </c>
      <c r="O53" s="967"/>
      <c r="P53" s="970"/>
      <c r="Q53" s="967"/>
      <c r="R53" s="970"/>
      <c r="S53" s="967"/>
      <c r="T53" s="970"/>
      <c r="U53" s="967"/>
      <c r="V53" s="970"/>
    </row>
    <row r="54" spans="1:22" ht="12.6" hidden="1" customHeight="1" outlineLevel="2">
      <c r="A54" s="1195">
        <v>44293</v>
      </c>
      <c r="B54" s="1163" t="s">
        <v>5698</v>
      </c>
      <c r="C54" s="955" t="s">
        <v>7062</v>
      </c>
      <c r="D54" s="968"/>
      <c r="E54" s="972"/>
      <c r="F54" s="970"/>
      <c r="G54" s="967"/>
      <c r="H54" s="970"/>
      <c r="I54" s="974" t="s">
        <v>5700</v>
      </c>
      <c r="J54" s="970"/>
      <c r="K54" s="967"/>
      <c r="L54" s="970"/>
      <c r="M54" s="967"/>
      <c r="N54" s="970"/>
      <c r="O54" s="967"/>
      <c r="P54" s="970"/>
      <c r="Q54" s="967"/>
      <c r="R54" s="970"/>
      <c r="S54" s="967"/>
      <c r="T54" s="970"/>
      <c r="U54" s="967"/>
      <c r="V54" s="970"/>
    </row>
    <row r="55" spans="1:22" ht="12.6" hidden="1" customHeight="1" outlineLevel="2">
      <c r="A55" s="1195">
        <v>44293</v>
      </c>
      <c r="B55" s="1163" t="s">
        <v>5698</v>
      </c>
      <c r="C55" s="955" t="s">
        <v>7063</v>
      </c>
      <c r="D55" s="968"/>
      <c r="E55" s="969" t="s">
        <v>5700</v>
      </c>
      <c r="F55" s="970"/>
      <c r="G55" s="967"/>
      <c r="H55" s="970"/>
      <c r="I55" s="967"/>
      <c r="J55" s="970"/>
      <c r="K55" s="967"/>
      <c r="L55" s="970"/>
      <c r="M55" s="967"/>
      <c r="N55" s="970"/>
      <c r="O55" s="967"/>
      <c r="P55" s="970"/>
      <c r="Q55" s="967"/>
      <c r="R55" s="970"/>
      <c r="S55" s="967"/>
      <c r="T55" s="970"/>
      <c r="U55" s="967"/>
      <c r="V55" s="970"/>
    </row>
    <row r="56" spans="1:22" ht="12.6" hidden="1" customHeight="1" outlineLevel="2">
      <c r="A56" s="1195">
        <v>44293</v>
      </c>
      <c r="B56" s="1163" t="s">
        <v>5698</v>
      </c>
      <c r="C56" s="955" t="s">
        <v>7064</v>
      </c>
      <c r="D56" s="968"/>
      <c r="E56" s="972"/>
      <c r="F56" s="970"/>
      <c r="G56" s="967"/>
      <c r="H56" s="970"/>
      <c r="I56" s="967"/>
      <c r="J56" s="970"/>
      <c r="K56" s="967"/>
      <c r="L56" s="970"/>
      <c r="M56" s="967"/>
      <c r="N56" s="973" t="s">
        <v>5700</v>
      </c>
      <c r="O56" s="967"/>
      <c r="P56" s="970"/>
      <c r="Q56" s="967"/>
      <c r="R56" s="970"/>
      <c r="S56" s="967"/>
      <c r="T56" s="970"/>
      <c r="U56" s="967"/>
      <c r="V56" s="970"/>
    </row>
    <row r="57" spans="1:22" ht="12.6" hidden="1" customHeight="1" outlineLevel="2">
      <c r="A57" s="1195">
        <v>44293</v>
      </c>
      <c r="B57" s="1163" t="s">
        <v>5698</v>
      </c>
      <c r="C57" s="955" t="s">
        <v>7065</v>
      </c>
      <c r="D57" s="968"/>
      <c r="E57" s="972"/>
      <c r="F57" s="970"/>
      <c r="G57" s="967"/>
      <c r="H57" s="970"/>
      <c r="I57" s="967"/>
      <c r="J57" s="970"/>
      <c r="K57" s="967"/>
      <c r="L57" s="973" t="s">
        <v>5700</v>
      </c>
      <c r="M57" s="967"/>
      <c r="N57" s="970"/>
      <c r="O57" s="967"/>
      <c r="P57" s="970"/>
      <c r="Q57" s="967"/>
      <c r="R57" s="970"/>
      <c r="S57" s="967"/>
      <c r="T57" s="970"/>
      <c r="U57" s="967"/>
      <c r="V57" s="970"/>
    </row>
    <row r="58" spans="1:22" ht="12.6" hidden="1" customHeight="1" outlineLevel="2">
      <c r="A58" s="1195">
        <v>44293</v>
      </c>
      <c r="B58" s="1163" t="s">
        <v>5698</v>
      </c>
      <c r="C58" s="955" t="s">
        <v>7066</v>
      </c>
      <c r="D58" s="968"/>
      <c r="E58" s="972"/>
      <c r="F58" s="970"/>
      <c r="G58" s="967"/>
      <c r="H58" s="970"/>
      <c r="I58" s="967"/>
      <c r="J58" s="970"/>
      <c r="K58" s="967"/>
      <c r="L58" s="970"/>
      <c r="M58" s="967"/>
      <c r="N58" s="973" t="s">
        <v>5700</v>
      </c>
      <c r="O58" s="967"/>
      <c r="P58" s="970"/>
      <c r="Q58" s="967"/>
      <c r="R58" s="970"/>
      <c r="S58" s="967"/>
      <c r="T58" s="970"/>
      <c r="U58" s="967"/>
      <c r="V58" s="970"/>
    </row>
    <row r="59" spans="1:22" ht="12.6" hidden="1" customHeight="1" outlineLevel="2">
      <c r="A59" s="1195">
        <v>44293</v>
      </c>
      <c r="B59" s="1163" t="s">
        <v>5698</v>
      </c>
      <c r="C59" s="955" t="s">
        <v>7067</v>
      </c>
      <c r="D59" s="968"/>
      <c r="E59" s="972"/>
      <c r="F59" s="970"/>
      <c r="G59" s="967"/>
      <c r="H59" s="970"/>
      <c r="I59" s="967"/>
      <c r="J59" s="970"/>
      <c r="K59" s="967"/>
      <c r="L59" s="970"/>
      <c r="M59" s="967"/>
      <c r="N59" s="973" t="s">
        <v>5700</v>
      </c>
      <c r="O59" s="967"/>
      <c r="P59" s="970"/>
      <c r="Q59" s="967"/>
      <c r="R59" s="970"/>
      <c r="S59" s="967"/>
      <c r="T59" s="970"/>
      <c r="U59" s="967"/>
      <c r="V59" s="970"/>
    </row>
    <row r="60" spans="1:22" ht="12.6" hidden="1" customHeight="1" outlineLevel="2">
      <c r="A60" s="1195">
        <v>44293</v>
      </c>
      <c r="B60" s="1163" t="s">
        <v>5698</v>
      </c>
      <c r="C60" s="955" t="s">
        <v>7068</v>
      </c>
      <c r="D60" s="968"/>
      <c r="E60" s="972"/>
      <c r="F60" s="970"/>
      <c r="G60" s="967"/>
      <c r="H60" s="970"/>
      <c r="I60" s="967"/>
      <c r="J60" s="970"/>
      <c r="K60" s="967"/>
      <c r="L60" s="970"/>
      <c r="M60" s="967"/>
      <c r="N60" s="970"/>
      <c r="O60" s="967"/>
      <c r="P60" s="973" t="s">
        <v>5700</v>
      </c>
      <c r="Q60" s="967"/>
      <c r="R60" s="970"/>
      <c r="S60" s="967"/>
      <c r="T60" s="970"/>
      <c r="U60" s="967"/>
      <c r="V60" s="970"/>
    </row>
    <row r="61" spans="1:22" ht="12.6" hidden="1" customHeight="1" outlineLevel="2">
      <c r="A61" s="1195">
        <v>44293</v>
      </c>
      <c r="B61" s="1163" t="s">
        <v>5698</v>
      </c>
      <c r="C61" s="955" t="s">
        <v>7069</v>
      </c>
      <c r="D61" s="977" t="s">
        <v>5700</v>
      </c>
      <c r="E61" s="972"/>
      <c r="F61" s="970"/>
      <c r="G61" s="967"/>
      <c r="H61" s="970"/>
      <c r="I61" s="967"/>
      <c r="J61" s="970"/>
      <c r="K61" s="967"/>
      <c r="L61" s="970"/>
      <c r="M61" s="967"/>
      <c r="N61" s="970"/>
      <c r="O61" s="967"/>
      <c r="P61" s="970"/>
      <c r="Q61" s="967"/>
      <c r="R61" s="970"/>
      <c r="S61" s="967"/>
      <c r="T61" s="970"/>
      <c r="U61" s="967"/>
      <c r="V61" s="970"/>
    </row>
    <row r="62" spans="1:22" ht="12.6" hidden="1" customHeight="1" outlineLevel="2">
      <c r="A62" s="1195">
        <v>44293</v>
      </c>
      <c r="B62" s="1163" t="s">
        <v>5698</v>
      </c>
      <c r="C62" s="955" t="s">
        <v>7070</v>
      </c>
      <c r="D62" s="968"/>
      <c r="E62" s="972"/>
      <c r="F62" s="970"/>
      <c r="G62" s="967"/>
      <c r="H62" s="970"/>
      <c r="I62" s="967"/>
      <c r="J62" s="970"/>
      <c r="K62" s="967"/>
      <c r="L62" s="970"/>
      <c r="M62" s="967"/>
      <c r="N62" s="970"/>
      <c r="O62" s="967"/>
      <c r="P62" s="970"/>
      <c r="Q62" s="967"/>
      <c r="R62" s="970"/>
      <c r="S62" s="974" t="s">
        <v>5700</v>
      </c>
      <c r="T62" s="970"/>
      <c r="U62" s="967"/>
      <c r="V62" s="970"/>
    </row>
    <row r="63" spans="1:22" ht="12.6" hidden="1" customHeight="1" outlineLevel="2">
      <c r="A63" s="1195">
        <v>44293</v>
      </c>
      <c r="B63" s="1163" t="s">
        <v>5698</v>
      </c>
      <c r="C63" s="955" t="s">
        <v>7071</v>
      </c>
      <c r="D63" s="968"/>
      <c r="E63" s="972"/>
      <c r="F63" s="970"/>
      <c r="G63" s="967"/>
      <c r="H63" s="970"/>
      <c r="I63" s="967"/>
      <c r="J63" s="970"/>
      <c r="K63" s="967"/>
      <c r="L63" s="970"/>
      <c r="M63" s="967"/>
      <c r="N63" s="970"/>
      <c r="O63" s="967"/>
      <c r="P63" s="970"/>
      <c r="Q63" s="967"/>
      <c r="R63" s="970"/>
      <c r="S63" s="974" t="s">
        <v>5700</v>
      </c>
      <c r="T63" s="970"/>
      <c r="U63" s="967"/>
      <c r="V63" s="970"/>
    </row>
    <row r="64" spans="1:22" ht="12.6" hidden="1" customHeight="1" outlineLevel="2">
      <c r="A64" s="1195">
        <v>44293</v>
      </c>
      <c r="B64" s="1163" t="s">
        <v>5698</v>
      </c>
      <c r="C64" s="955" t="s">
        <v>7072</v>
      </c>
      <c r="D64" s="968"/>
      <c r="E64" s="969" t="s">
        <v>5700</v>
      </c>
      <c r="F64" s="970"/>
      <c r="G64" s="967"/>
      <c r="H64" s="970"/>
      <c r="I64" s="967"/>
      <c r="J64" s="970"/>
      <c r="K64" s="967"/>
      <c r="L64" s="970"/>
      <c r="M64" s="967"/>
      <c r="N64" s="970"/>
      <c r="O64" s="967"/>
      <c r="P64" s="970"/>
      <c r="Q64" s="967"/>
      <c r="R64" s="970"/>
      <c r="S64" s="967"/>
      <c r="T64" s="970"/>
      <c r="U64" s="967"/>
      <c r="V64" s="970"/>
    </row>
    <row r="65" spans="1:22" ht="12.6" hidden="1" customHeight="1" outlineLevel="2">
      <c r="A65" s="1195">
        <v>44293</v>
      </c>
      <c r="B65" s="1163" t="s">
        <v>5698</v>
      </c>
      <c r="C65" s="955" t="s">
        <v>7073</v>
      </c>
      <c r="D65" s="968"/>
      <c r="E65" s="969" t="s">
        <v>5700</v>
      </c>
      <c r="F65" s="970"/>
      <c r="G65" s="967"/>
      <c r="H65" s="970"/>
      <c r="I65" s="967"/>
      <c r="J65" s="970"/>
      <c r="K65" s="967"/>
      <c r="L65" s="970"/>
      <c r="M65" s="967"/>
      <c r="N65" s="970"/>
      <c r="O65" s="967"/>
      <c r="P65" s="970"/>
      <c r="Q65" s="967"/>
      <c r="R65" s="970"/>
      <c r="S65" s="967"/>
      <c r="T65" s="970"/>
      <c r="U65" s="967"/>
      <c r="V65" s="970"/>
    </row>
    <row r="66" spans="1:22" ht="25.2" hidden="1" customHeight="1" outlineLevel="2">
      <c r="A66" s="1195">
        <v>44293</v>
      </c>
      <c r="B66" s="1163" t="s">
        <v>5698</v>
      </c>
      <c r="C66" s="955" t="s">
        <v>7074</v>
      </c>
      <c r="D66" s="968"/>
      <c r="E66" s="972"/>
      <c r="F66" s="970"/>
      <c r="G66" s="967"/>
      <c r="H66" s="970"/>
      <c r="I66" s="967"/>
      <c r="J66" s="970"/>
      <c r="K66" s="967"/>
      <c r="L66" s="970"/>
      <c r="M66" s="967"/>
      <c r="N66" s="973" t="s">
        <v>5700</v>
      </c>
      <c r="O66" s="967"/>
      <c r="P66" s="970"/>
      <c r="Q66" s="967"/>
      <c r="R66" s="970"/>
      <c r="S66" s="967"/>
      <c r="T66" s="970"/>
      <c r="U66" s="967"/>
      <c r="V66" s="970"/>
    </row>
    <row r="67" spans="1:22" ht="12.6" hidden="1" customHeight="1" outlineLevel="2">
      <c r="A67" s="1195">
        <v>44293</v>
      </c>
      <c r="B67" s="1163" t="s">
        <v>5698</v>
      </c>
      <c r="C67" s="955" t="s">
        <v>7075</v>
      </c>
      <c r="D67" s="977" t="s">
        <v>5700</v>
      </c>
      <c r="E67" s="972"/>
      <c r="F67" s="970"/>
      <c r="G67" s="967"/>
      <c r="H67" s="970"/>
      <c r="I67" s="967"/>
      <c r="J67" s="970"/>
      <c r="K67" s="967"/>
      <c r="L67" s="970"/>
      <c r="M67" s="967"/>
      <c r="N67" s="970"/>
      <c r="O67" s="967"/>
      <c r="P67" s="970"/>
      <c r="Q67" s="967"/>
      <c r="R67" s="970"/>
      <c r="S67" s="967"/>
      <c r="T67" s="970"/>
      <c r="U67" s="967"/>
      <c r="V67" s="970"/>
    </row>
    <row r="68" spans="1:22" ht="12.6" hidden="1" customHeight="1" outlineLevel="2">
      <c r="A68" s="1195">
        <v>44293</v>
      </c>
      <c r="B68" s="1163" t="s">
        <v>5745</v>
      </c>
      <c r="C68" s="955" t="s">
        <v>7076</v>
      </c>
      <c r="D68" s="968"/>
      <c r="E68" s="972"/>
      <c r="F68" s="970"/>
      <c r="G68" s="967"/>
      <c r="H68" s="970"/>
      <c r="I68" s="967"/>
      <c r="J68" s="970"/>
      <c r="K68" s="967"/>
      <c r="L68" s="970"/>
      <c r="M68" s="967"/>
      <c r="N68" s="970"/>
      <c r="O68" s="974" t="s">
        <v>5700</v>
      </c>
      <c r="P68" s="970"/>
      <c r="Q68" s="967"/>
      <c r="R68" s="970"/>
      <c r="S68" s="967"/>
      <c r="T68" s="970"/>
      <c r="U68" s="967"/>
      <c r="V68" s="970"/>
    </row>
    <row r="69" spans="1:22" ht="12.6" hidden="1" customHeight="1" outlineLevel="1" collapsed="1">
      <c r="A69" s="986">
        <v>44294</v>
      </c>
      <c r="B69" s="1163" t="s">
        <v>5698</v>
      </c>
      <c r="C69" s="955" t="s">
        <v>7077</v>
      </c>
      <c r="D69" s="968"/>
      <c r="E69" s="972"/>
      <c r="F69" s="970"/>
      <c r="G69" s="967"/>
      <c r="H69" s="970"/>
      <c r="I69" s="974" t="s">
        <v>5700</v>
      </c>
      <c r="J69" s="970"/>
      <c r="K69" s="967"/>
      <c r="L69" s="970"/>
      <c r="M69" s="967"/>
      <c r="N69" s="970"/>
      <c r="O69" s="967"/>
      <c r="P69" s="970"/>
      <c r="Q69" s="967"/>
      <c r="R69" s="970"/>
      <c r="S69" s="967"/>
      <c r="T69" s="970"/>
      <c r="U69" s="967"/>
      <c r="V69" s="970"/>
    </row>
    <row r="70" spans="1:22" ht="37.799999999999997" hidden="1" customHeight="1" outlineLevel="2">
      <c r="A70" s="986">
        <v>44294</v>
      </c>
      <c r="B70" s="1163" t="s">
        <v>5698</v>
      </c>
      <c r="C70" s="955" t="s">
        <v>7078</v>
      </c>
      <c r="D70" s="968"/>
      <c r="E70" s="972"/>
      <c r="F70" s="970"/>
      <c r="G70" s="967"/>
      <c r="H70" s="970"/>
      <c r="I70" s="974" t="s">
        <v>5700</v>
      </c>
      <c r="J70" s="970"/>
      <c r="K70" s="967"/>
      <c r="L70" s="973" t="s">
        <v>5700</v>
      </c>
      <c r="M70" s="967"/>
      <c r="N70" s="970"/>
      <c r="O70" s="967"/>
      <c r="P70" s="970"/>
      <c r="Q70" s="967"/>
      <c r="R70" s="970"/>
      <c r="S70" s="967"/>
      <c r="T70" s="970"/>
      <c r="U70" s="967"/>
      <c r="V70" s="970"/>
    </row>
    <row r="71" spans="1:22" ht="12.6" hidden="1" customHeight="1" outlineLevel="2">
      <c r="A71" s="986">
        <v>44294</v>
      </c>
      <c r="B71" s="1163" t="s">
        <v>5698</v>
      </c>
      <c r="C71" s="955" t="s">
        <v>7079</v>
      </c>
      <c r="D71" s="968"/>
      <c r="E71" s="972"/>
      <c r="F71" s="970"/>
      <c r="G71" s="967"/>
      <c r="H71" s="970"/>
      <c r="I71" s="967"/>
      <c r="J71" s="970"/>
      <c r="K71" s="967"/>
      <c r="L71" s="970"/>
      <c r="M71" s="967"/>
      <c r="N71" s="970"/>
      <c r="O71" s="967"/>
      <c r="P71" s="970"/>
      <c r="Q71" s="967"/>
      <c r="R71" s="970"/>
      <c r="S71" s="974" t="s">
        <v>5700</v>
      </c>
      <c r="T71" s="970"/>
      <c r="U71" s="967"/>
      <c r="V71" s="970"/>
    </row>
    <row r="72" spans="1:22" ht="12.6" hidden="1" customHeight="1" outlineLevel="2">
      <c r="A72" s="986">
        <v>44294</v>
      </c>
      <c r="B72" s="1163" t="s">
        <v>5698</v>
      </c>
      <c r="C72" s="955" t="s">
        <v>7080</v>
      </c>
      <c r="D72" s="968"/>
      <c r="E72" s="972"/>
      <c r="F72" s="970"/>
      <c r="G72" s="967"/>
      <c r="H72" s="970"/>
      <c r="I72" s="967"/>
      <c r="J72" s="970"/>
      <c r="K72" s="967"/>
      <c r="L72" s="970"/>
      <c r="M72" s="967"/>
      <c r="N72" s="970"/>
      <c r="O72" s="967"/>
      <c r="P72" s="970"/>
      <c r="Q72" s="967"/>
      <c r="R72" s="970"/>
      <c r="S72" s="974" t="s">
        <v>5700</v>
      </c>
      <c r="T72" s="970"/>
      <c r="U72" s="967"/>
      <c r="V72" s="970"/>
    </row>
    <row r="73" spans="1:22" ht="12.6" hidden="1" customHeight="1" outlineLevel="2">
      <c r="A73" s="986">
        <v>44294</v>
      </c>
      <c r="B73" s="1163" t="s">
        <v>5698</v>
      </c>
      <c r="C73" s="955" t="s">
        <v>7081</v>
      </c>
      <c r="D73" s="968"/>
      <c r="E73" s="972"/>
      <c r="F73" s="970"/>
      <c r="G73" s="967"/>
      <c r="H73" s="970"/>
      <c r="I73" s="967"/>
      <c r="J73" s="970"/>
      <c r="K73" s="967"/>
      <c r="L73" s="970"/>
      <c r="M73" s="967"/>
      <c r="N73" s="973" t="s">
        <v>5700</v>
      </c>
      <c r="O73" s="967"/>
      <c r="P73" s="970"/>
      <c r="Q73" s="967"/>
      <c r="R73" s="970"/>
      <c r="S73" s="967"/>
      <c r="T73" s="970"/>
      <c r="U73" s="967"/>
      <c r="V73" s="970"/>
    </row>
    <row r="74" spans="1:22" ht="12.6" hidden="1" customHeight="1" outlineLevel="2">
      <c r="A74" s="986">
        <v>44294</v>
      </c>
      <c r="B74" s="1163" t="s">
        <v>5698</v>
      </c>
      <c r="C74" s="955" t="s">
        <v>7082</v>
      </c>
      <c r="D74" s="968"/>
      <c r="E74" s="972"/>
      <c r="F74" s="970"/>
      <c r="G74" s="967"/>
      <c r="H74" s="970"/>
      <c r="I74" s="967"/>
      <c r="J74" s="970"/>
      <c r="K74" s="967"/>
      <c r="L74" s="970"/>
      <c r="M74" s="967"/>
      <c r="N74" s="970"/>
      <c r="O74" s="967"/>
      <c r="P74" s="970"/>
      <c r="Q74" s="974" t="s">
        <v>5700</v>
      </c>
      <c r="R74" s="970"/>
      <c r="S74" s="967"/>
      <c r="T74" s="970"/>
      <c r="U74" s="967"/>
      <c r="V74" s="970"/>
    </row>
    <row r="75" spans="1:22" ht="12.6" hidden="1" customHeight="1" outlineLevel="2">
      <c r="A75" s="986">
        <v>44294</v>
      </c>
      <c r="B75" s="1163" t="s">
        <v>5745</v>
      </c>
      <c r="C75" s="955" t="s">
        <v>7083</v>
      </c>
      <c r="D75" s="968"/>
      <c r="E75" s="972"/>
      <c r="F75" s="970"/>
      <c r="G75" s="967"/>
      <c r="H75" s="970"/>
      <c r="I75" s="967"/>
      <c r="J75" s="970"/>
      <c r="K75" s="967"/>
      <c r="L75" s="970"/>
      <c r="M75" s="967"/>
      <c r="N75" s="970"/>
      <c r="O75" s="967"/>
      <c r="P75" s="970"/>
      <c r="Q75" s="967"/>
      <c r="R75" s="970"/>
      <c r="S75" s="974" t="s">
        <v>5700</v>
      </c>
      <c r="T75" s="970"/>
      <c r="U75" s="967"/>
      <c r="V75" s="970"/>
    </row>
    <row r="76" spans="1:22" ht="12.6" hidden="1" customHeight="1" outlineLevel="2">
      <c r="A76" s="986">
        <v>44294</v>
      </c>
      <c r="B76" s="1163" t="s">
        <v>5698</v>
      </c>
      <c r="C76" s="955" t="s">
        <v>7084</v>
      </c>
      <c r="D76" s="968"/>
      <c r="E76" s="969" t="s">
        <v>5700</v>
      </c>
      <c r="F76" s="970"/>
      <c r="G76" s="967"/>
      <c r="H76" s="970"/>
      <c r="I76" s="967"/>
      <c r="J76" s="970"/>
      <c r="K76" s="967"/>
      <c r="L76" s="970"/>
      <c r="M76" s="967"/>
      <c r="N76" s="970"/>
      <c r="O76" s="967"/>
      <c r="P76" s="970"/>
      <c r="Q76" s="967"/>
      <c r="R76" s="970"/>
      <c r="S76" s="967"/>
      <c r="T76" s="970"/>
      <c r="U76" s="967"/>
      <c r="V76" s="970"/>
    </row>
    <row r="77" spans="1:22" ht="12.6" hidden="1" customHeight="1" outlineLevel="2">
      <c r="A77" s="986">
        <v>44294</v>
      </c>
      <c r="B77" s="1163" t="s">
        <v>5745</v>
      </c>
      <c r="C77" s="955" t="s">
        <v>7085</v>
      </c>
      <c r="D77" s="968"/>
      <c r="E77" s="972"/>
      <c r="F77" s="970"/>
      <c r="G77" s="967"/>
      <c r="H77" s="973" t="s">
        <v>5700</v>
      </c>
      <c r="I77" s="967"/>
      <c r="J77" s="970"/>
      <c r="K77" s="967"/>
      <c r="L77" s="970"/>
      <c r="M77" s="967"/>
      <c r="N77" s="970"/>
      <c r="O77" s="967"/>
      <c r="P77" s="970"/>
      <c r="Q77" s="967"/>
      <c r="R77" s="970"/>
      <c r="S77" s="967"/>
      <c r="T77" s="970"/>
      <c r="U77" s="967"/>
      <c r="V77" s="970"/>
    </row>
    <row r="78" spans="1:22" ht="12.6" hidden="1" customHeight="1" outlineLevel="2">
      <c r="A78" s="986">
        <v>44294</v>
      </c>
      <c r="B78" s="1163" t="s">
        <v>5698</v>
      </c>
      <c r="C78" s="955" t="s">
        <v>7086</v>
      </c>
      <c r="D78" s="968"/>
      <c r="E78" s="972"/>
      <c r="F78" s="970"/>
      <c r="G78" s="967"/>
      <c r="H78" s="970"/>
      <c r="I78" s="967"/>
      <c r="J78" s="970"/>
      <c r="K78" s="967"/>
      <c r="L78" s="970"/>
      <c r="M78" s="967"/>
      <c r="N78" s="973" t="s">
        <v>5700</v>
      </c>
      <c r="O78" s="967"/>
      <c r="P78" s="970"/>
      <c r="Q78" s="967"/>
      <c r="R78" s="970"/>
      <c r="S78" s="967"/>
      <c r="T78" s="970"/>
      <c r="U78" s="967"/>
      <c r="V78" s="970"/>
    </row>
    <row r="79" spans="1:22" ht="12.6" hidden="1" customHeight="1" outlineLevel="2">
      <c r="A79" s="986">
        <v>44294</v>
      </c>
      <c r="B79" s="1163" t="s">
        <v>5698</v>
      </c>
      <c r="C79" s="955" t="s">
        <v>7087</v>
      </c>
      <c r="D79" s="968"/>
      <c r="E79" s="969" t="s">
        <v>5700</v>
      </c>
      <c r="F79" s="970"/>
      <c r="G79" s="967"/>
      <c r="H79" s="970"/>
      <c r="I79" s="967"/>
      <c r="J79" s="970"/>
      <c r="K79" s="967"/>
      <c r="L79" s="970"/>
      <c r="M79" s="967"/>
      <c r="N79" s="970"/>
      <c r="O79" s="967"/>
      <c r="P79" s="970"/>
      <c r="Q79" s="967"/>
      <c r="R79" s="970"/>
      <c r="S79" s="967"/>
      <c r="T79" s="970"/>
      <c r="U79" s="967"/>
      <c r="V79" s="970"/>
    </row>
    <row r="80" spans="1:22" ht="12.6" hidden="1" customHeight="1" outlineLevel="2">
      <c r="A80" s="986">
        <v>44294</v>
      </c>
      <c r="B80" s="1163" t="s">
        <v>5698</v>
      </c>
      <c r="C80" s="955" t="s">
        <v>7081</v>
      </c>
      <c r="D80" s="968"/>
      <c r="E80" s="972"/>
      <c r="F80" s="970"/>
      <c r="G80" s="967"/>
      <c r="H80" s="970"/>
      <c r="I80" s="967"/>
      <c r="J80" s="970"/>
      <c r="K80" s="967"/>
      <c r="L80" s="970"/>
      <c r="M80" s="967"/>
      <c r="N80" s="973" t="s">
        <v>5700</v>
      </c>
      <c r="O80" s="967"/>
      <c r="P80" s="970"/>
      <c r="Q80" s="967"/>
      <c r="R80" s="970"/>
      <c r="S80" s="967"/>
      <c r="T80" s="970"/>
      <c r="U80" s="967"/>
      <c r="V80" s="970"/>
    </row>
    <row r="81" spans="1:22" ht="12.6" hidden="1" customHeight="1" outlineLevel="2">
      <c r="A81" s="986">
        <v>44294</v>
      </c>
      <c r="B81" s="1163" t="s">
        <v>5698</v>
      </c>
      <c r="C81" s="955" t="s">
        <v>7088</v>
      </c>
      <c r="D81" s="968"/>
      <c r="E81" s="972"/>
      <c r="F81" s="970"/>
      <c r="G81" s="967"/>
      <c r="H81" s="970"/>
      <c r="I81" s="967"/>
      <c r="J81" s="970"/>
      <c r="K81" s="967"/>
      <c r="L81" s="970"/>
      <c r="M81" s="967"/>
      <c r="N81" s="970"/>
      <c r="O81" s="967"/>
      <c r="P81" s="973" t="s">
        <v>5700</v>
      </c>
      <c r="Q81" s="967"/>
      <c r="R81" s="970"/>
      <c r="S81" s="967"/>
      <c r="T81" s="970"/>
      <c r="U81" s="967"/>
      <c r="V81" s="970"/>
    </row>
    <row r="82" spans="1:22" ht="12.6" hidden="1" customHeight="1" outlineLevel="2">
      <c r="A82" s="986">
        <v>44294</v>
      </c>
      <c r="B82" s="1163" t="s">
        <v>5698</v>
      </c>
      <c r="C82" s="955" t="s">
        <v>7089</v>
      </c>
      <c r="D82" s="968"/>
      <c r="E82" s="972"/>
      <c r="F82" s="970"/>
      <c r="G82" s="967"/>
      <c r="H82" s="970"/>
      <c r="I82" s="967"/>
      <c r="J82" s="970"/>
      <c r="K82" s="967"/>
      <c r="L82" s="970"/>
      <c r="M82" s="967"/>
      <c r="N82" s="970"/>
      <c r="O82" s="967"/>
      <c r="P82" s="970"/>
      <c r="Q82" s="967"/>
      <c r="R82" s="973" t="s">
        <v>5700</v>
      </c>
      <c r="S82" s="967"/>
      <c r="T82" s="970"/>
      <c r="U82" s="967"/>
      <c r="V82" s="970"/>
    </row>
    <row r="83" spans="1:22" ht="12.6" hidden="1" customHeight="1" outlineLevel="2">
      <c r="A83" s="986">
        <v>44294</v>
      </c>
      <c r="B83" s="1163" t="s">
        <v>5698</v>
      </c>
      <c r="C83" s="955" t="s">
        <v>7090</v>
      </c>
      <c r="D83" s="968"/>
      <c r="E83" s="969" t="s">
        <v>5700</v>
      </c>
      <c r="F83" s="970"/>
      <c r="G83" s="967"/>
      <c r="H83" s="970"/>
      <c r="I83" s="967"/>
      <c r="J83" s="970"/>
      <c r="K83" s="967"/>
      <c r="L83" s="970"/>
      <c r="M83" s="967"/>
      <c r="N83" s="970"/>
      <c r="O83" s="967"/>
      <c r="P83" s="970"/>
      <c r="Q83" s="967"/>
      <c r="R83" s="970"/>
      <c r="S83" s="967"/>
      <c r="T83" s="970"/>
      <c r="U83" s="967"/>
      <c r="V83" s="970"/>
    </row>
    <row r="84" spans="1:22" ht="12.6" hidden="1" customHeight="1" outlineLevel="2">
      <c r="A84" s="986">
        <v>44294</v>
      </c>
      <c r="B84" s="1163" t="s">
        <v>5698</v>
      </c>
      <c r="C84" s="955" t="s">
        <v>7091</v>
      </c>
      <c r="D84" s="968"/>
      <c r="E84" s="972"/>
      <c r="F84" s="970"/>
      <c r="G84" s="967"/>
      <c r="H84" s="970"/>
      <c r="I84" s="967"/>
      <c r="J84" s="970"/>
      <c r="K84" s="967"/>
      <c r="L84" s="970"/>
      <c r="M84" s="967"/>
      <c r="N84" s="970"/>
      <c r="O84" s="974" t="s">
        <v>5700</v>
      </c>
      <c r="P84" s="970"/>
      <c r="Q84" s="967"/>
      <c r="R84" s="970"/>
      <c r="S84" s="967"/>
      <c r="T84" s="970"/>
      <c r="U84" s="967"/>
      <c r="V84" s="970"/>
    </row>
    <row r="85" spans="1:22" ht="12.6" hidden="1" customHeight="1" outlineLevel="2">
      <c r="A85" s="986">
        <v>44294</v>
      </c>
      <c r="B85" s="1163" t="s">
        <v>5698</v>
      </c>
      <c r="C85" s="955" t="s">
        <v>7092</v>
      </c>
      <c r="D85" s="968"/>
      <c r="E85" s="972"/>
      <c r="F85" s="970"/>
      <c r="G85" s="974" t="s">
        <v>5700</v>
      </c>
      <c r="H85" s="970"/>
      <c r="I85" s="967"/>
      <c r="J85" s="970"/>
      <c r="K85" s="967"/>
      <c r="L85" s="970"/>
      <c r="M85" s="967"/>
      <c r="N85" s="970"/>
      <c r="O85" s="967"/>
      <c r="P85" s="970"/>
      <c r="Q85" s="967"/>
      <c r="R85" s="970"/>
      <c r="S85" s="967"/>
      <c r="T85" s="970"/>
      <c r="U85" s="967"/>
      <c r="V85" s="970"/>
    </row>
    <row r="86" spans="1:22" ht="12.6" hidden="1" customHeight="1" outlineLevel="2">
      <c r="A86" s="986">
        <v>44294</v>
      </c>
      <c r="B86" s="1163" t="s">
        <v>5698</v>
      </c>
      <c r="C86" s="955" t="s">
        <v>7093</v>
      </c>
      <c r="D86" s="968"/>
      <c r="E86" s="972"/>
      <c r="F86" s="970"/>
      <c r="G86" s="967"/>
      <c r="H86" s="970"/>
      <c r="I86" s="974" t="s">
        <v>5700</v>
      </c>
      <c r="J86" s="970"/>
      <c r="K86" s="967"/>
      <c r="L86" s="970"/>
      <c r="M86" s="967"/>
      <c r="N86" s="970"/>
      <c r="O86" s="967"/>
      <c r="P86" s="970"/>
      <c r="Q86" s="967"/>
      <c r="R86" s="970"/>
      <c r="S86" s="967"/>
      <c r="T86" s="970"/>
      <c r="U86" s="967"/>
      <c r="V86" s="970"/>
    </row>
    <row r="87" spans="1:22" ht="12.6" hidden="1" customHeight="1" outlineLevel="2">
      <c r="A87" s="986">
        <v>44294</v>
      </c>
      <c r="B87" s="1163" t="s">
        <v>5698</v>
      </c>
      <c r="C87" s="955" t="s">
        <v>7094</v>
      </c>
      <c r="D87" s="968"/>
      <c r="E87" s="972"/>
      <c r="F87" s="970"/>
      <c r="G87" s="967"/>
      <c r="H87" s="970"/>
      <c r="I87" s="967"/>
      <c r="J87" s="970"/>
      <c r="K87" s="967"/>
      <c r="L87" s="970"/>
      <c r="M87" s="967"/>
      <c r="N87" s="973" t="s">
        <v>5700</v>
      </c>
      <c r="O87" s="967"/>
      <c r="P87" s="970"/>
      <c r="Q87" s="967"/>
      <c r="R87" s="970"/>
      <c r="S87" s="967"/>
      <c r="T87" s="970"/>
      <c r="U87" s="967"/>
      <c r="V87" s="970"/>
    </row>
    <row r="88" spans="1:22" ht="12.6" hidden="1" customHeight="1" outlineLevel="2">
      <c r="A88" s="986">
        <v>44294</v>
      </c>
      <c r="B88" s="1163" t="s">
        <v>5698</v>
      </c>
      <c r="C88" s="955" t="s">
        <v>7095</v>
      </c>
      <c r="D88" s="968"/>
      <c r="E88" s="969" t="s">
        <v>5700</v>
      </c>
      <c r="F88" s="970"/>
      <c r="G88" s="967"/>
      <c r="H88" s="970"/>
      <c r="I88" s="967"/>
      <c r="J88" s="970"/>
      <c r="K88" s="967"/>
      <c r="L88" s="970"/>
      <c r="M88" s="967"/>
      <c r="N88" s="970"/>
      <c r="O88" s="967"/>
      <c r="P88" s="970"/>
      <c r="Q88" s="967"/>
      <c r="R88" s="970"/>
      <c r="S88" s="967"/>
      <c r="T88" s="970"/>
      <c r="U88" s="967"/>
      <c r="V88" s="970"/>
    </row>
    <row r="89" spans="1:22" ht="12.6" hidden="1" customHeight="1" outlineLevel="2">
      <c r="A89" s="986">
        <v>44294</v>
      </c>
      <c r="B89" s="1163" t="s">
        <v>5698</v>
      </c>
      <c r="C89" s="955" t="s">
        <v>7096</v>
      </c>
      <c r="D89" s="968"/>
      <c r="E89" s="972"/>
      <c r="F89" s="970"/>
      <c r="G89" s="967"/>
      <c r="H89" s="970"/>
      <c r="I89" s="967"/>
      <c r="J89" s="970"/>
      <c r="K89" s="967"/>
      <c r="L89" s="970"/>
      <c r="M89" s="967"/>
      <c r="N89" s="973" t="s">
        <v>5700</v>
      </c>
      <c r="O89" s="967"/>
      <c r="P89" s="970"/>
      <c r="Q89" s="967"/>
      <c r="R89" s="970"/>
      <c r="S89" s="967"/>
      <c r="T89" s="970"/>
      <c r="U89" s="967"/>
      <c r="V89" s="970"/>
    </row>
    <row r="90" spans="1:22" ht="12.6" hidden="1" customHeight="1" outlineLevel="2">
      <c r="A90" s="986">
        <v>44294</v>
      </c>
      <c r="B90" s="1163" t="s">
        <v>5698</v>
      </c>
      <c r="C90" s="955" t="s">
        <v>7097</v>
      </c>
      <c r="D90" s="977" t="s">
        <v>5700</v>
      </c>
      <c r="E90" s="972"/>
      <c r="F90" s="970"/>
      <c r="G90" s="967"/>
      <c r="H90" s="970"/>
      <c r="I90" s="967"/>
      <c r="J90" s="970"/>
      <c r="K90" s="967"/>
      <c r="L90" s="970"/>
      <c r="M90" s="967"/>
      <c r="N90" s="970"/>
      <c r="O90" s="967"/>
      <c r="P90" s="970"/>
      <c r="Q90" s="967"/>
      <c r="R90" s="970"/>
      <c r="S90" s="967"/>
      <c r="T90" s="970"/>
      <c r="U90" s="967"/>
      <c r="V90" s="970"/>
    </row>
    <row r="91" spans="1:22" ht="12.6" hidden="1" customHeight="1" outlineLevel="2">
      <c r="A91" s="1196">
        <v>44294</v>
      </c>
      <c r="B91" s="1163" t="s">
        <v>5698</v>
      </c>
      <c r="C91" s="955" t="s">
        <v>7098</v>
      </c>
      <c r="D91" s="968"/>
      <c r="E91" s="969" t="s">
        <v>5700</v>
      </c>
      <c r="F91" s="970"/>
      <c r="G91" s="967"/>
      <c r="H91" s="970"/>
      <c r="I91" s="967"/>
      <c r="J91" s="970"/>
      <c r="K91" s="967"/>
      <c r="L91" s="970"/>
      <c r="M91" s="967"/>
      <c r="N91" s="970"/>
      <c r="O91" s="967"/>
      <c r="P91" s="970"/>
      <c r="Q91" s="967"/>
      <c r="R91" s="970"/>
      <c r="S91" s="967"/>
      <c r="T91" s="970"/>
      <c r="U91" s="967"/>
      <c r="V91" s="970"/>
    </row>
    <row r="92" spans="1:22" ht="12.6" hidden="1" customHeight="1" outlineLevel="2">
      <c r="A92" s="1196">
        <v>44294</v>
      </c>
      <c r="B92" s="1163" t="s">
        <v>5698</v>
      </c>
      <c r="C92" s="955" t="s">
        <v>7099</v>
      </c>
      <c r="D92" s="977"/>
      <c r="E92" s="972"/>
      <c r="F92" s="970"/>
      <c r="G92" s="967"/>
      <c r="H92" s="970"/>
      <c r="I92" s="974" t="s">
        <v>5700</v>
      </c>
      <c r="J92" s="970"/>
      <c r="K92" s="967"/>
      <c r="L92" s="970"/>
      <c r="M92" s="967"/>
      <c r="N92" s="970"/>
      <c r="O92" s="967"/>
      <c r="P92" s="970"/>
      <c r="Q92" s="967"/>
      <c r="R92" s="970"/>
      <c r="S92" s="967"/>
      <c r="T92" s="970"/>
      <c r="U92" s="967"/>
      <c r="V92" s="970"/>
    </row>
    <row r="93" spans="1:22" ht="12.6" hidden="1" customHeight="1" outlineLevel="2">
      <c r="A93" s="1196">
        <v>44294</v>
      </c>
      <c r="B93" s="1163" t="s">
        <v>5698</v>
      </c>
      <c r="C93" s="955" t="s">
        <v>7100</v>
      </c>
      <c r="D93" s="977" t="s">
        <v>5700</v>
      </c>
      <c r="E93" s="972"/>
      <c r="F93" s="970"/>
      <c r="G93" s="967"/>
      <c r="H93" s="970"/>
      <c r="I93" s="967"/>
      <c r="J93" s="970"/>
      <c r="K93" s="967"/>
      <c r="L93" s="970"/>
      <c r="M93" s="967"/>
      <c r="N93" s="970"/>
      <c r="O93" s="967"/>
      <c r="P93" s="970"/>
      <c r="Q93" s="967"/>
      <c r="R93" s="970"/>
      <c r="S93" s="974" t="s">
        <v>5700</v>
      </c>
      <c r="T93" s="970"/>
      <c r="U93" s="967"/>
      <c r="V93" s="970"/>
    </row>
    <row r="94" spans="1:22" ht="12.6" hidden="1" customHeight="1" outlineLevel="2">
      <c r="A94" s="1196">
        <v>44294</v>
      </c>
      <c r="B94" s="1163" t="s">
        <v>5698</v>
      </c>
      <c r="C94" s="955" t="s">
        <v>7101</v>
      </c>
      <c r="D94" s="968"/>
      <c r="E94" s="972"/>
      <c r="F94" s="970"/>
      <c r="G94" s="967"/>
      <c r="H94" s="970"/>
      <c r="I94" s="967"/>
      <c r="J94" s="970"/>
      <c r="K94" s="967"/>
      <c r="L94" s="970"/>
      <c r="M94" s="967"/>
      <c r="N94" s="970"/>
      <c r="O94" s="967"/>
      <c r="P94" s="973" t="s">
        <v>5700</v>
      </c>
      <c r="Q94" s="967"/>
      <c r="R94" s="970"/>
      <c r="S94" s="967"/>
      <c r="T94" s="970"/>
      <c r="U94" s="967"/>
      <c r="V94" s="970"/>
    </row>
    <row r="95" spans="1:22" ht="12.6" hidden="1" customHeight="1" outlineLevel="2">
      <c r="A95" s="1196">
        <v>44294</v>
      </c>
      <c r="B95" s="1163" t="s">
        <v>5698</v>
      </c>
      <c r="C95" s="955" t="s">
        <v>7102</v>
      </c>
      <c r="D95" s="968"/>
      <c r="E95" s="969" t="s">
        <v>5700</v>
      </c>
      <c r="F95" s="970"/>
      <c r="G95" s="967"/>
      <c r="H95" s="970"/>
      <c r="I95" s="967"/>
      <c r="J95" s="970"/>
      <c r="K95" s="967"/>
      <c r="L95" s="970"/>
      <c r="M95" s="967"/>
      <c r="N95" s="970"/>
      <c r="O95" s="967"/>
      <c r="P95" s="970"/>
      <c r="Q95" s="967"/>
      <c r="R95" s="970"/>
      <c r="S95" s="967"/>
      <c r="T95" s="970"/>
      <c r="U95" s="967"/>
      <c r="V95" s="970"/>
    </row>
    <row r="96" spans="1:22" ht="12.6" hidden="1" customHeight="1" outlineLevel="1" collapsed="1">
      <c r="A96" s="1197">
        <v>44295</v>
      </c>
      <c r="B96" s="1163" t="s">
        <v>5698</v>
      </c>
      <c r="C96" s="955" t="s">
        <v>7103</v>
      </c>
      <c r="D96" s="977" t="s">
        <v>5700</v>
      </c>
      <c r="E96" s="972"/>
      <c r="F96" s="970"/>
      <c r="G96" s="967"/>
      <c r="H96" s="970"/>
      <c r="I96" s="967"/>
      <c r="J96" s="973" t="s">
        <v>5700</v>
      </c>
      <c r="K96" s="967"/>
      <c r="L96" s="970"/>
      <c r="M96" s="967"/>
      <c r="N96" s="970"/>
      <c r="O96" s="967"/>
      <c r="P96" s="970"/>
      <c r="Q96" s="967"/>
      <c r="R96" s="970"/>
      <c r="S96" s="967"/>
      <c r="T96" s="970"/>
      <c r="U96" s="967"/>
      <c r="V96" s="970"/>
    </row>
    <row r="97" spans="1:22" ht="12.6" hidden="1" customHeight="1" outlineLevel="2">
      <c r="A97" s="1197">
        <v>44295</v>
      </c>
      <c r="B97" s="4" t="s">
        <v>5698</v>
      </c>
      <c r="C97" s="955" t="s">
        <v>7104</v>
      </c>
      <c r="D97" s="968"/>
      <c r="E97" s="969" t="s">
        <v>5700</v>
      </c>
      <c r="F97" s="970"/>
      <c r="G97" s="967"/>
      <c r="H97" s="970"/>
      <c r="I97" s="967"/>
      <c r="J97" s="970"/>
      <c r="K97" s="967"/>
      <c r="L97" s="970"/>
      <c r="M97" s="967"/>
      <c r="N97" s="970"/>
      <c r="O97" s="967"/>
      <c r="P97" s="970"/>
      <c r="Q97" s="967"/>
      <c r="R97" s="970"/>
      <c r="S97" s="967"/>
      <c r="T97" s="970"/>
      <c r="U97" s="967"/>
      <c r="V97" s="970"/>
    </row>
    <row r="98" spans="1:22" ht="12.6" hidden="1" customHeight="1" outlineLevel="2">
      <c r="A98" s="1197">
        <v>44295</v>
      </c>
      <c r="B98" s="1163" t="s">
        <v>5706</v>
      </c>
      <c r="C98" s="955" t="s">
        <v>7105</v>
      </c>
      <c r="D98" s="968"/>
      <c r="E98" s="972"/>
      <c r="F98" s="970"/>
      <c r="G98" s="967"/>
      <c r="H98" s="970"/>
      <c r="I98" s="974" t="s">
        <v>5700</v>
      </c>
      <c r="J98" s="970"/>
      <c r="K98" s="967"/>
      <c r="L98" s="970"/>
      <c r="M98" s="967"/>
      <c r="N98" s="970"/>
      <c r="O98" s="967"/>
      <c r="P98" s="970"/>
      <c r="Q98" s="967"/>
      <c r="R98" s="970"/>
      <c r="S98" s="967"/>
      <c r="T98" s="970"/>
      <c r="U98" s="967"/>
      <c r="V98" s="970"/>
    </row>
    <row r="99" spans="1:22" ht="12.6" hidden="1" customHeight="1" outlineLevel="2">
      <c r="A99" s="1197">
        <v>44295</v>
      </c>
      <c r="B99" s="1163" t="s">
        <v>5698</v>
      </c>
      <c r="C99" s="1021" t="s">
        <v>7106</v>
      </c>
      <c r="D99" s="968"/>
      <c r="E99" s="972"/>
      <c r="F99" s="970"/>
      <c r="G99" s="967"/>
      <c r="H99" s="970"/>
      <c r="I99" s="967"/>
      <c r="J99" s="970"/>
      <c r="K99" s="967"/>
      <c r="L99" s="970"/>
      <c r="M99" s="967"/>
      <c r="N99" s="970"/>
      <c r="O99" s="967"/>
      <c r="P99" s="970"/>
      <c r="Q99" s="967"/>
      <c r="R99" s="970"/>
      <c r="S99" s="967"/>
      <c r="T99" s="970"/>
      <c r="U99" s="967"/>
      <c r="V99" s="970"/>
    </row>
    <row r="100" spans="1:22" ht="12.6" hidden="1" customHeight="1" outlineLevel="2">
      <c r="A100" s="1197">
        <v>44295</v>
      </c>
      <c r="B100" s="1163" t="s">
        <v>5698</v>
      </c>
      <c r="C100" s="955" t="s">
        <v>7107</v>
      </c>
      <c r="D100" s="968"/>
      <c r="E100" s="972"/>
      <c r="F100" s="970"/>
      <c r="G100" s="967"/>
      <c r="H100" s="970"/>
      <c r="I100" s="967"/>
      <c r="J100" s="970"/>
      <c r="K100" s="967"/>
      <c r="L100" s="970"/>
      <c r="M100" s="967"/>
      <c r="N100" s="970"/>
      <c r="O100" s="967"/>
      <c r="P100" s="970"/>
      <c r="Q100" s="967"/>
      <c r="R100" s="970"/>
      <c r="S100" s="974" t="s">
        <v>5700</v>
      </c>
      <c r="T100" s="970"/>
      <c r="U100" s="967"/>
      <c r="V100" s="970"/>
    </row>
    <row r="101" spans="1:22" ht="12.6" hidden="1" customHeight="1" outlineLevel="2">
      <c r="A101" s="1197">
        <v>44295</v>
      </c>
      <c r="B101" s="1163" t="s">
        <v>5698</v>
      </c>
      <c r="C101" s="955" t="s">
        <v>7108</v>
      </c>
      <c r="D101" s="968"/>
      <c r="E101" s="972"/>
      <c r="F101" s="970"/>
      <c r="G101" s="967"/>
      <c r="H101" s="970"/>
      <c r="I101" s="967"/>
      <c r="J101" s="970"/>
      <c r="K101" s="967"/>
      <c r="L101" s="970"/>
      <c r="M101" s="974" t="s">
        <v>5700</v>
      </c>
      <c r="N101" s="973" t="s">
        <v>5700</v>
      </c>
      <c r="O101" s="967"/>
      <c r="P101" s="970"/>
      <c r="Q101" s="967"/>
      <c r="R101" s="970"/>
      <c r="S101" s="967"/>
      <c r="T101" s="970"/>
      <c r="U101" s="967"/>
      <c r="V101" s="970"/>
    </row>
    <row r="102" spans="1:22" ht="37.799999999999997" hidden="1" customHeight="1" outlineLevel="2">
      <c r="A102" s="1197">
        <v>44295</v>
      </c>
      <c r="B102" s="1163" t="s">
        <v>5698</v>
      </c>
      <c r="C102" s="955" t="s">
        <v>7109</v>
      </c>
      <c r="D102" s="968"/>
      <c r="E102" s="972"/>
      <c r="F102" s="970"/>
      <c r="G102" s="967"/>
      <c r="H102" s="970"/>
      <c r="I102" s="967"/>
      <c r="J102" s="970"/>
      <c r="K102" s="967"/>
      <c r="L102" s="970"/>
      <c r="M102" s="974" t="s">
        <v>5700</v>
      </c>
      <c r="N102" s="970"/>
      <c r="O102" s="967"/>
      <c r="P102" s="970"/>
      <c r="Q102" s="967"/>
      <c r="R102" s="970"/>
      <c r="S102" s="967"/>
      <c r="T102" s="970"/>
      <c r="U102" s="967"/>
      <c r="V102" s="970"/>
    </row>
    <row r="103" spans="1:22" ht="12.6" hidden="1" customHeight="1" outlineLevel="2">
      <c r="A103" s="1197">
        <v>44295</v>
      </c>
      <c r="B103" s="1163" t="s">
        <v>5698</v>
      </c>
      <c r="C103" s="955" t="s">
        <v>7110</v>
      </c>
      <c r="D103" s="968"/>
      <c r="E103" s="972"/>
      <c r="F103" s="970"/>
      <c r="G103" s="967"/>
      <c r="H103" s="970"/>
      <c r="I103" s="967"/>
      <c r="J103" s="970"/>
      <c r="K103" s="967"/>
      <c r="L103" s="970"/>
      <c r="M103" s="967"/>
      <c r="N103" s="973" t="s">
        <v>5700</v>
      </c>
      <c r="O103" s="967"/>
      <c r="P103" s="970"/>
      <c r="Q103" s="967"/>
      <c r="R103" s="970"/>
      <c r="S103" s="967"/>
      <c r="T103" s="970"/>
      <c r="U103" s="967"/>
      <c r="V103" s="970"/>
    </row>
    <row r="104" spans="1:22" ht="12.6" hidden="1" customHeight="1" outlineLevel="2">
      <c r="A104" s="1197">
        <v>44295</v>
      </c>
      <c r="B104" s="1163" t="s">
        <v>5698</v>
      </c>
      <c r="C104" s="955" t="s">
        <v>7111</v>
      </c>
      <c r="D104" s="977" t="s">
        <v>5700</v>
      </c>
      <c r="E104" s="972"/>
      <c r="F104" s="970"/>
      <c r="G104" s="967"/>
      <c r="H104" s="970"/>
      <c r="I104" s="967"/>
      <c r="J104" s="970"/>
      <c r="K104" s="967"/>
      <c r="L104" s="970"/>
      <c r="M104" s="967"/>
      <c r="N104" s="970"/>
      <c r="O104" s="967"/>
      <c r="P104" s="970"/>
      <c r="Q104" s="967"/>
      <c r="R104" s="970"/>
      <c r="S104" s="967"/>
      <c r="T104" s="970"/>
      <c r="U104" s="967"/>
      <c r="V104" s="970"/>
    </row>
    <row r="105" spans="1:22" ht="12.6" hidden="1" customHeight="1" outlineLevel="2">
      <c r="A105" s="1197">
        <v>44295</v>
      </c>
      <c r="B105" s="1163" t="s">
        <v>5698</v>
      </c>
      <c r="C105" s="955" t="s">
        <v>7112</v>
      </c>
      <c r="D105" s="968"/>
      <c r="E105" s="972"/>
      <c r="F105" s="970"/>
      <c r="G105" s="967"/>
      <c r="H105" s="970"/>
      <c r="I105" s="967"/>
      <c r="J105" s="970"/>
      <c r="K105" s="967"/>
      <c r="L105" s="970"/>
      <c r="M105" s="967"/>
      <c r="N105" s="973" t="s">
        <v>5700</v>
      </c>
      <c r="O105" s="967"/>
      <c r="P105" s="970"/>
      <c r="Q105" s="967"/>
      <c r="R105" s="970"/>
      <c r="S105" s="967"/>
      <c r="T105" s="970"/>
      <c r="U105" s="967"/>
      <c r="V105" s="970"/>
    </row>
    <row r="106" spans="1:22" ht="12.6" hidden="1" customHeight="1" outlineLevel="2">
      <c r="A106" s="1197">
        <v>44295</v>
      </c>
      <c r="B106" s="1163" t="s">
        <v>5698</v>
      </c>
      <c r="C106" s="955" t="s">
        <v>7113</v>
      </c>
      <c r="D106" s="968"/>
      <c r="E106" s="972"/>
      <c r="F106" s="970"/>
      <c r="G106" s="967"/>
      <c r="H106" s="970"/>
      <c r="I106" s="967"/>
      <c r="J106" s="970"/>
      <c r="K106" s="967"/>
      <c r="L106" s="970"/>
      <c r="M106" s="967"/>
      <c r="N106" s="973" t="s">
        <v>5700</v>
      </c>
      <c r="O106" s="967"/>
      <c r="P106" s="970"/>
      <c r="Q106" s="967"/>
      <c r="R106" s="970"/>
      <c r="S106" s="967"/>
      <c r="T106" s="970"/>
      <c r="U106" s="967"/>
      <c r="V106" s="970"/>
    </row>
    <row r="107" spans="1:22" ht="25.2" hidden="1" customHeight="1" outlineLevel="2">
      <c r="A107" s="1197">
        <v>44295</v>
      </c>
      <c r="B107" s="1163" t="s">
        <v>5698</v>
      </c>
      <c r="C107" s="955" t="s">
        <v>7114</v>
      </c>
      <c r="D107" s="977" t="s">
        <v>5700</v>
      </c>
      <c r="E107" s="972"/>
      <c r="F107" s="970"/>
      <c r="G107" s="967"/>
      <c r="H107" s="970"/>
      <c r="I107" s="967"/>
      <c r="J107" s="970"/>
      <c r="K107" s="967"/>
      <c r="L107" s="970"/>
      <c r="M107" s="967"/>
      <c r="N107" s="970"/>
      <c r="O107" s="967"/>
      <c r="P107" s="970"/>
      <c r="Q107" s="967"/>
      <c r="R107" s="970"/>
      <c r="S107" s="967"/>
      <c r="T107" s="970"/>
      <c r="U107" s="967"/>
      <c r="V107" s="970"/>
    </row>
    <row r="108" spans="1:22" ht="12.6" hidden="1" customHeight="1" outlineLevel="2">
      <c r="A108" s="1197">
        <v>44295</v>
      </c>
      <c r="B108" s="1163" t="s">
        <v>5698</v>
      </c>
      <c r="C108" s="955" t="s">
        <v>7115</v>
      </c>
      <c r="D108" s="968"/>
      <c r="E108" s="972"/>
      <c r="F108" s="970"/>
      <c r="G108" s="974" t="s">
        <v>5700</v>
      </c>
      <c r="H108" s="970"/>
      <c r="I108" s="967"/>
      <c r="J108" s="970"/>
      <c r="K108" s="967"/>
      <c r="L108" s="970"/>
      <c r="M108" s="967"/>
      <c r="N108" s="970"/>
      <c r="O108" s="967"/>
      <c r="P108" s="970"/>
      <c r="Q108" s="967"/>
      <c r="R108" s="970"/>
      <c r="S108" s="967"/>
      <c r="T108" s="970"/>
      <c r="U108" s="967"/>
      <c r="V108" s="970"/>
    </row>
    <row r="109" spans="1:22" ht="12.6" hidden="1" customHeight="1" outlineLevel="2">
      <c r="A109" s="1197">
        <v>44295</v>
      </c>
      <c r="B109" s="1163" t="s">
        <v>7116</v>
      </c>
      <c r="C109" s="955" t="s">
        <v>7117</v>
      </c>
      <c r="D109" s="968"/>
      <c r="E109" s="972"/>
      <c r="F109" s="970"/>
      <c r="G109" s="967"/>
      <c r="H109" s="970"/>
      <c r="I109" s="967"/>
      <c r="J109" s="970"/>
      <c r="K109" s="967"/>
      <c r="L109" s="970"/>
      <c r="M109" s="967"/>
      <c r="N109" s="973" t="s">
        <v>5700</v>
      </c>
      <c r="O109" s="967"/>
      <c r="P109" s="970"/>
      <c r="Q109" s="967"/>
      <c r="R109" s="970"/>
      <c r="S109" s="967"/>
      <c r="T109" s="970"/>
      <c r="U109" s="967"/>
      <c r="V109" s="970"/>
    </row>
    <row r="110" spans="1:22" ht="12.6" hidden="1" customHeight="1" outlineLevel="2">
      <c r="A110" s="1197">
        <v>44295</v>
      </c>
      <c r="B110" s="1163" t="s">
        <v>5698</v>
      </c>
      <c r="C110" s="955" t="s">
        <v>7118</v>
      </c>
      <c r="D110" s="968"/>
      <c r="E110" s="972"/>
      <c r="F110" s="970"/>
      <c r="G110" s="967"/>
      <c r="H110" s="970"/>
      <c r="I110" s="967"/>
      <c r="J110" s="970"/>
      <c r="K110" s="967"/>
      <c r="L110" s="970"/>
      <c r="M110" s="967"/>
      <c r="N110" s="970"/>
      <c r="O110" s="967"/>
      <c r="P110" s="973" t="s">
        <v>5700</v>
      </c>
      <c r="Q110" s="967"/>
      <c r="R110" s="970"/>
      <c r="S110" s="967"/>
      <c r="T110" s="970"/>
      <c r="U110" s="967"/>
      <c r="V110" s="970"/>
    </row>
    <row r="111" spans="1:22" ht="25.2" hidden="1" customHeight="1" outlineLevel="2">
      <c r="A111" s="1197">
        <v>44295</v>
      </c>
      <c r="B111" s="1163" t="s">
        <v>5698</v>
      </c>
      <c r="C111" s="955" t="s">
        <v>7119</v>
      </c>
      <c r="D111" s="968"/>
      <c r="E111" s="969" t="s">
        <v>5700</v>
      </c>
      <c r="F111" s="970"/>
      <c r="G111" s="967"/>
      <c r="H111" s="970"/>
      <c r="I111" s="967"/>
      <c r="J111" s="970"/>
      <c r="K111" s="967"/>
      <c r="L111" s="970"/>
      <c r="M111" s="967"/>
      <c r="N111" s="970"/>
      <c r="O111" s="967"/>
      <c r="P111" s="970"/>
      <c r="Q111" s="967"/>
      <c r="R111" s="970"/>
      <c r="S111" s="967"/>
      <c r="T111" s="970"/>
      <c r="U111" s="967"/>
      <c r="V111" s="970"/>
    </row>
    <row r="112" spans="1:22" ht="12.6" hidden="1" customHeight="1" outlineLevel="2">
      <c r="A112" s="1197">
        <v>44295</v>
      </c>
      <c r="B112" s="1163" t="s">
        <v>5698</v>
      </c>
      <c r="C112" s="955" t="s">
        <v>7120</v>
      </c>
      <c r="D112" s="968"/>
      <c r="E112" s="972"/>
      <c r="F112" s="970"/>
      <c r="G112" s="967"/>
      <c r="H112" s="970"/>
      <c r="I112" s="967"/>
      <c r="J112" s="970"/>
      <c r="K112" s="967"/>
      <c r="L112" s="970"/>
      <c r="M112" s="967"/>
      <c r="N112" s="970"/>
      <c r="O112" s="967"/>
      <c r="P112" s="970"/>
      <c r="Q112" s="967"/>
      <c r="R112" s="970"/>
      <c r="S112" s="974" t="s">
        <v>5700</v>
      </c>
      <c r="T112" s="970"/>
      <c r="U112" s="967"/>
      <c r="V112" s="970"/>
    </row>
    <row r="113" spans="1:22" ht="12.6" hidden="1" customHeight="1" outlineLevel="2">
      <c r="A113" s="1197">
        <v>44295</v>
      </c>
      <c r="B113" s="1163" t="s">
        <v>5698</v>
      </c>
      <c r="C113" s="955" t="s">
        <v>7121</v>
      </c>
      <c r="D113" s="968"/>
      <c r="E113" s="972"/>
      <c r="F113" s="970"/>
      <c r="G113" s="967"/>
      <c r="H113" s="970"/>
      <c r="I113" s="967"/>
      <c r="J113" s="970"/>
      <c r="K113" s="967"/>
      <c r="L113" s="970"/>
      <c r="M113" s="967"/>
      <c r="N113" s="973" t="s">
        <v>5700</v>
      </c>
      <c r="O113" s="967"/>
      <c r="P113" s="970"/>
      <c r="Q113" s="967"/>
      <c r="R113" s="970"/>
      <c r="S113" s="967"/>
      <c r="T113" s="970"/>
      <c r="U113" s="967"/>
      <c r="V113" s="970"/>
    </row>
    <row r="114" spans="1:22" ht="12.6" hidden="1" customHeight="1" outlineLevel="2">
      <c r="A114" s="1197">
        <v>44295</v>
      </c>
      <c r="B114" s="1163" t="s">
        <v>7122</v>
      </c>
      <c r="C114" s="955" t="s">
        <v>7123</v>
      </c>
      <c r="D114" s="977" t="s">
        <v>5700</v>
      </c>
      <c r="E114" s="972"/>
      <c r="F114" s="970"/>
      <c r="G114" s="967"/>
      <c r="H114" s="970"/>
      <c r="I114" s="967"/>
      <c r="J114" s="970"/>
      <c r="K114" s="967"/>
      <c r="L114" s="970"/>
      <c r="M114" s="967"/>
      <c r="N114" s="970"/>
      <c r="O114" s="967"/>
      <c r="P114" s="970"/>
      <c r="Q114" s="967"/>
      <c r="R114" s="970"/>
      <c r="S114" s="967"/>
      <c r="T114" s="970"/>
      <c r="U114" s="967"/>
      <c r="V114" s="970"/>
    </row>
    <row r="115" spans="1:22" ht="12.6" hidden="1" customHeight="1" outlineLevel="2">
      <c r="A115" s="1197">
        <v>44295</v>
      </c>
      <c r="B115" s="1163" t="s">
        <v>6318</v>
      </c>
      <c r="C115" s="955" t="s">
        <v>7124</v>
      </c>
      <c r="D115" s="968"/>
      <c r="E115" s="972"/>
      <c r="F115" s="970"/>
      <c r="G115" s="967"/>
      <c r="H115" s="970"/>
      <c r="I115" s="967"/>
      <c r="J115" s="970"/>
      <c r="K115" s="967"/>
      <c r="L115" s="970"/>
      <c r="M115" s="967"/>
      <c r="N115" s="970"/>
      <c r="O115" s="967"/>
      <c r="P115" s="970"/>
      <c r="Q115" s="967"/>
      <c r="R115" s="970"/>
      <c r="S115" s="967"/>
      <c r="T115" s="970"/>
      <c r="U115" s="974" t="s">
        <v>5700</v>
      </c>
      <c r="V115" s="970"/>
    </row>
    <row r="116" spans="1:22" ht="12.6" hidden="1" customHeight="1" outlineLevel="2">
      <c r="A116" s="1197">
        <v>44295</v>
      </c>
      <c r="B116" s="1163" t="s">
        <v>5698</v>
      </c>
      <c r="C116" s="955" t="s">
        <v>7125</v>
      </c>
      <c r="D116" s="968"/>
      <c r="E116" s="972"/>
      <c r="F116" s="970"/>
      <c r="G116" s="967"/>
      <c r="H116" s="970"/>
      <c r="I116" s="967"/>
      <c r="J116" s="970"/>
      <c r="K116" s="967"/>
      <c r="L116" s="970"/>
      <c r="M116" s="974" t="s">
        <v>5700</v>
      </c>
      <c r="N116" s="970"/>
      <c r="O116" s="967"/>
      <c r="P116" s="970"/>
      <c r="Q116" s="967"/>
      <c r="R116" s="970"/>
      <c r="S116" s="967"/>
      <c r="T116" s="970"/>
      <c r="U116" s="967"/>
      <c r="V116" s="970"/>
    </row>
    <row r="117" spans="1:22" ht="12.6" hidden="1" customHeight="1" outlineLevel="1" collapsed="1">
      <c r="A117" s="1198">
        <v>44298</v>
      </c>
      <c r="B117" s="1163" t="s">
        <v>5706</v>
      </c>
      <c r="C117" s="955" t="s">
        <v>7126</v>
      </c>
      <c r="D117" s="968"/>
      <c r="E117" s="972"/>
      <c r="F117" s="970"/>
      <c r="G117" s="967"/>
      <c r="H117" s="970"/>
      <c r="I117" s="967"/>
      <c r="J117" s="970"/>
      <c r="K117" s="967"/>
      <c r="L117" s="970"/>
      <c r="M117" s="967"/>
      <c r="N117" s="970"/>
      <c r="O117" s="974" t="s">
        <v>5700</v>
      </c>
      <c r="P117" s="970"/>
      <c r="Q117" s="967"/>
      <c r="R117" s="970"/>
      <c r="S117" s="967"/>
      <c r="T117" s="970"/>
      <c r="U117" s="967"/>
      <c r="V117" s="970"/>
    </row>
    <row r="118" spans="1:22" ht="12.6" hidden="1" customHeight="1" outlineLevel="2">
      <c r="A118" s="1198">
        <v>44298</v>
      </c>
      <c r="B118" s="1163" t="s">
        <v>5698</v>
      </c>
      <c r="C118" s="955" t="s">
        <v>7127</v>
      </c>
      <c r="D118" s="968"/>
      <c r="E118" s="972"/>
      <c r="F118" s="970"/>
      <c r="G118" s="967"/>
      <c r="H118" s="970"/>
      <c r="I118" s="967"/>
      <c r="J118" s="970"/>
      <c r="K118" s="967"/>
      <c r="L118" s="970"/>
      <c r="M118" s="967"/>
      <c r="N118" s="970"/>
      <c r="O118" s="967"/>
      <c r="P118" s="970"/>
      <c r="Q118" s="967"/>
      <c r="R118" s="970"/>
      <c r="S118" s="967"/>
      <c r="T118" s="970"/>
      <c r="U118" s="967"/>
      <c r="V118" s="970"/>
    </row>
    <row r="119" spans="1:22" ht="25.2" hidden="1" customHeight="1" outlineLevel="2">
      <c r="A119" s="1198">
        <v>44298</v>
      </c>
      <c r="B119" s="1163" t="s">
        <v>5698</v>
      </c>
      <c r="C119" s="955" t="s">
        <v>7128</v>
      </c>
      <c r="D119" s="977" t="s">
        <v>5700</v>
      </c>
      <c r="E119" s="972"/>
      <c r="F119" s="970"/>
      <c r="G119" s="967"/>
      <c r="H119" s="970"/>
      <c r="I119" s="967"/>
      <c r="J119" s="970"/>
      <c r="K119" s="967"/>
      <c r="L119" s="970"/>
      <c r="M119" s="967"/>
      <c r="N119" s="970"/>
      <c r="O119" s="967"/>
      <c r="P119" s="970"/>
      <c r="Q119" s="967"/>
      <c r="R119" s="970"/>
      <c r="S119" s="967"/>
      <c r="T119" s="970"/>
      <c r="U119" s="967"/>
      <c r="V119" s="970"/>
    </row>
    <row r="120" spans="1:22" ht="12.6" hidden="1" customHeight="1" outlineLevel="2">
      <c r="A120" s="1198">
        <v>44298</v>
      </c>
      <c r="B120" s="1163" t="s">
        <v>5745</v>
      </c>
      <c r="C120" s="955" t="s">
        <v>7129</v>
      </c>
      <c r="D120" s="968"/>
      <c r="E120" s="972"/>
      <c r="F120" s="970"/>
      <c r="G120" s="967"/>
      <c r="H120" s="970"/>
      <c r="I120" s="967"/>
      <c r="J120" s="970"/>
      <c r="K120" s="967"/>
      <c r="L120" s="973" t="s">
        <v>5700</v>
      </c>
      <c r="M120" s="967"/>
      <c r="N120" s="970"/>
      <c r="O120" s="967"/>
      <c r="P120" s="970"/>
      <c r="Q120" s="967"/>
      <c r="R120" s="970"/>
      <c r="S120" s="967"/>
      <c r="T120" s="970"/>
      <c r="U120" s="967"/>
      <c r="V120" s="970"/>
    </row>
    <row r="121" spans="1:22" ht="25.2" hidden="1" customHeight="1" outlineLevel="2">
      <c r="A121" s="1198">
        <v>44298</v>
      </c>
      <c r="B121" s="1163" t="s">
        <v>5698</v>
      </c>
      <c r="C121" s="955" t="s">
        <v>7130</v>
      </c>
      <c r="D121" s="968"/>
      <c r="E121" s="972"/>
      <c r="F121" s="970"/>
      <c r="G121" s="967"/>
      <c r="H121" s="970"/>
      <c r="I121" s="967"/>
      <c r="J121" s="970"/>
      <c r="K121" s="967"/>
      <c r="L121" s="970"/>
      <c r="M121" s="967"/>
      <c r="N121" s="970"/>
      <c r="O121" s="967"/>
      <c r="P121" s="970"/>
      <c r="Q121" s="967"/>
      <c r="R121" s="973" t="s">
        <v>5700</v>
      </c>
      <c r="S121" s="967"/>
      <c r="T121" s="970"/>
      <c r="U121" s="967"/>
      <c r="V121" s="970"/>
    </row>
    <row r="122" spans="1:22" ht="12.6" hidden="1" customHeight="1" outlineLevel="2">
      <c r="A122" s="1198">
        <v>44298</v>
      </c>
      <c r="B122" s="1163" t="s">
        <v>5698</v>
      </c>
      <c r="C122" s="955" t="s">
        <v>7131</v>
      </c>
      <c r="D122" s="977"/>
      <c r="E122" s="972"/>
      <c r="F122" s="970"/>
      <c r="G122" s="967"/>
      <c r="H122" s="970"/>
      <c r="I122" s="967"/>
      <c r="J122" s="970"/>
      <c r="K122" s="967"/>
      <c r="L122" s="970"/>
      <c r="M122" s="967"/>
      <c r="N122" s="970"/>
      <c r="O122" s="967"/>
      <c r="P122" s="970"/>
      <c r="Q122" s="967"/>
      <c r="R122" s="970"/>
      <c r="S122" s="974" t="s">
        <v>5700</v>
      </c>
      <c r="T122" s="970"/>
      <c r="U122" s="967"/>
      <c r="V122" s="970"/>
    </row>
    <row r="123" spans="1:22" ht="12.6" hidden="1" customHeight="1" outlineLevel="2">
      <c r="A123" s="1198">
        <v>44298</v>
      </c>
      <c r="B123" s="1163" t="s">
        <v>5698</v>
      </c>
      <c r="C123" s="955" t="s">
        <v>7132</v>
      </c>
      <c r="D123" s="968"/>
      <c r="E123" s="972"/>
      <c r="F123" s="970"/>
      <c r="G123" s="967"/>
      <c r="H123" s="970"/>
      <c r="I123" s="967"/>
      <c r="J123" s="970"/>
      <c r="K123" s="967"/>
      <c r="L123" s="970"/>
      <c r="M123" s="967"/>
      <c r="N123" s="970"/>
      <c r="O123" s="967"/>
      <c r="P123" s="970"/>
      <c r="Q123" s="967"/>
      <c r="R123" s="970"/>
      <c r="S123" s="967"/>
      <c r="T123" s="970"/>
      <c r="U123" s="967"/>
      <c r="V123" s="970"/>
    </row>
    <row r="124" spans="1:22" ht="12.6" hidden="1" customHeight="1" outlineLevel="2">
      <c r="A124" s="1198">
        <v>44298</v>
      </c>
      <c r="B124" s="1163" t="s">
        <v>7133</v>
      </c>
      <c r="C124" s="955" t="s">
        <v>7134</v>
      </c>
      <c r="D124" s="968"/>
      <c r="E124" s="972"/>
      <c r="F124" s="970"/>
      <c r="G124" s="967"/>
      <c r="H124" s="970"/>
      <c r="I124" s="967"/>
      <c r="J124" s="970"/>
      <c r="K124" s="967"/>
      <c r="L124" s="970"/>
      <c r="M124" s="967"/>
      <c r="N124" s="970"/>
      <c r="O124" s="967"/>
      <c r="P124" s="970"/>
      <c r="Q124" s="967"/>
      <c r="R124" s="970"/>
      <c r="S124" s="974" t="s">
        <v>5700</v>
      </c>
      <c r="T124" s="970"/>
      <c r="U124" s="967"/>
      <c r="V124" s="970"/>
    </row>
    <row r="125" spans="1:22" ht="12.6" hidden="1" customHeight="1" outlineLevel="2">
      <c r="A125" s="1198">
        <v>44298</v>
      </c>
      <c r="B125" s="1163" t="s">
        <v>5739</v>
      </c>
      <c r="C125" s="955" t="s">
        <v>7135</v>
      </c>
      <c r="D125" s="977" t="s">
        <v>5700</v>
      </c>
      <c r="E125" s="972"/>
      <c r="F125" s="970"/>
      <c r="G125" s="967"/>
      <c r="H125" s="970"/>
      <c r="I125" s="967"/>
      <c r="J125" s="970"/>
      <c r="K125" s="967"/>
      <c r="L125" s="970"/>
      <c r="M125" s="967"/>
      <c r="N125" s="970"/>
      <c r="O125" s="967"/>
      <c r="P125" s="970"/>
      <c r="Q125" s="967"/>
      <c r="R125" s="970"/>
      <c r="S125" s="967"/>
      <c r="T125" s="970"/>
      <c r="U125" s="967"/>
      <c r="V125" s="970"/>
    </row>
    <row r="126" spans="1:22" ht="12.6" hidden="1" customHeight="1" outlineLevel="2">
      <c r="A126" s="1198">
        <v>44298</v>
      </c>
      <c r="B126" s="1163" t="s">
        <v>5847</v>
      </c>
      <c r="C126" s="955" t="s">
        <v>7136</v>
      </c>
      <c r="D126" s="968"/>
      <c r="E126" s="972"/>
      <c r="F126" s="970"/>
      <c r="G126" s="967"/>
      <c r="H126" s="970"/>
      <c r="I126" s="967"/>
      <c r="J126" s="970"/>
      <c r="K126" s="967"/>
      <c r="L126" s="970"/>
      <c r="M126" s="967"/>
      <c r="N126" s="970"/>
      <c r="O126" s="967"/>
      <c r="P126" s="970"/>
      <c r="Q126" s="967"/>
      <c r="R126" s="970"/>
      <c r="S126" s="974" t="s">
        <v>5700</v>
      </c>
      <c r="T126" s="970"/>
      <c r="U126" s="967"/>
      <c r="V126" s="970"/>
    </row>
    <row r="127" spans="1:22" ht="25.2" hidden="1" customHeight="1" outlineLevel="2">
      <c r="A127" s="1198">
        <v>44298</v>
      </c>
      <c r="B127" s="1163" t="s">
        <v>5698</v>
      </c>
      <c r="C127" s="955" t="s">
        <v>7137</v>
      </c>
      <c r="D127" s="968"/>
      <c r="E127" s="972"/>
      <c r="F127" s="970"/>
      <c r="G127" s="967"/>
      <c r="H127" s="970"/>
      <c r="I127" s="967"/>
      <c r="J127" s="970"/>
      <c r="K127" s="967"/>
      <c r="L127" s="970"/>
      <c r="M127" s="967"/>
      <c r="N127" s="970"/>
      <c r="O127" s="967"/>
      <c r="P127" s="970"/>
      <c r="Q127" s="967"/>
      <c r="R127" s="970"/>
      <c r="S127" s="967"/>
      <c r="T127" s="970"/>
      <c r="U127" s="967"/>
      <c r="V127" s="970"/>
    </row>
    <row r="128" spans="1:22" ht="12.6" hidden="1" customHeight="1" outlineLevel="2">
      <c r="A128" s="1198">
        <v>44298</v>
      </c>
      <c r="B128" s="1163" t="s">
        <v>5745</v>
      </c>
      <c r="C128" s="955" t="s">
        <v>7138</v>
      </c>
      <c r="D128" s="968"/>
      <c r="E128" s="972"/>
      <c r="F128" s="970"/>
      <c r="G128" s="967"/>
      <c r="H128" s="970"/>
      <c r="I128" s="967"/>
      <c r="J128" s="970"/>
      <c r="K128" s="967"/>
      <c r="L128" s="970"/>
      <c r="M128" s="967"/>
      <c r="N128" s="970"/>
      <c r="O128" s="967"/>
      <c r="P128" s="970"/>
      <c r="Q128" s="967"/>
      <c r="R128" s="970"/>
      <c r="S128" s="967"/>
      <c r="T128" s="970"/>
      <c r="U128" s="967"/>
      <c r="V128" s="970"/>
    </row>
    <row r="129" spans="1:22" ht="12.6" hidden="1" customHeight="1" outlineLevel="2">
      <c r="A129" s="1198">
        <v>44298</v>
      </c>
      <c r="B129" s="1163" t="s">
        <v>5698</v>
      </c>
      <c r="C129" s="955" t="s">
        <v>7139</v>
      </c>
      <c r="D129" s="968"/>
      <c r="E129" s="972"/>
      <c r="F129" s="970"/>
      <c r="G129" s="967"/>
      <c r="H129" s="970"/>
      <c r="I129" s="967"/>
      <c r="J129" s="970"/>
      <c r="K129" s="967"/>
      <c r="L129" s="970"/>
      <c r="M129" s="967"/>
      <c r="N129" s="970"/>
      <c r="O129" s="967"/>
      <c r="P129" s="970"/>
      <c r="Q129" s="967"/>
      <c r="R129" s="970"/>
      <c r="S129" s="967"/>
      <c r="T129" s="970"/>
      <c r="U129" s="967"/>
      <c r="V129" s="970"/>
    </row>
    <row r="130" spans="1:22" ht="12.6" hidden="1" customHeight="1" outlineLevel="2">
      <c r="A130" s="1198">
        <v>44298</v>
      </c>
      <c r="B130" s="1163" t="s">
        <v>5698</v>
      </c>
      <c r="C130" s="955" t="s">
        <v>7140</v>
      </c>
      <c r="D130" s="968"/>
      <c r="E130" s="972"/>
      <c r="F130" s="970"/>
      <c r="G130" s="967"/>
      <c r="H130" s="970"/>
      <c r="I130" s="967"/>
      <c r="J130" s="970"/>
      <c r="K130" s="967"/>
      <c r="L130" s="970"/>
      <c r="M130" s="967"/>
      <c r="N130" s="970"/>
      <c r="O130" s="967"/>
      <c r="P130" s="970"/>
      <c r="Q130" s="974" t="s">
        <v>5700</v>
      </c>
      <c r="R130" s="970"/>
      <c r="S130" s="967"/>
      <c r="T130" s="970"/>
      <c r="U130" s="967"/>
      <c r="V130" s="970"/>
    </row>
    <row r="131" spans="1:22" ht="12.6" hidden="1" customHeight="1" outlineLevel="2">
      <c r="A131" s="1198">
        <v>44298</v>
      </c>
      <c r="B131" s="1163" t="s">
        <v>5698</v>
      </c>
      <c r="C131" s="955" t="s">
        <v>7141</v>
      </c>
      <c r="D131" s="968"/>
      <c r="E131" s="972"/>
      <c r="F131" s="970"/>
      <c r="G131" s="967"/>
      <c r="H131" s="970"/>
      <c r="I131" s="967"/>
      <c r="J131" s="970"/>
      <c r="K131" s="967"/>
      <c r="L131" s="970"/>
      <c r="M131" s="967"/>
      <c r="N131" s="970"/>
      <c r="O131" s="967"/>
      <c r="P131" s="970"/>
      <c r="Q131" s="967"/>
      <c r="R131" s="970"/>
      <c r="S131" s="967"/>
      <c r="T131" s="970"/>
      <c r="U131" s="967"/>
      <c r="V131" s="970"/>
    </row>
    <row r="132" spans="1:22" ht="12.6" hidden="1" customHeight="1" outlineLevel="2">
      <c r="A132" s="1198">
        <v>44298</v>
      </c>
      <c r="B132" s="1163" t="s">
        <v>5698</v>
      </c>
      <c r="C132" s="955" t="s">
        <v>7142</v>
      </c>
      <c r="D132" s="968"/>
      <c r="E132" s="972"/>
      <c r="F132" s="970"/>
      <c r="G132" s="967"/>
      <c r="H132" s="970"/>
      <c r="I132" s="967"/>
      <c r="J132" s="970"/>
      <c r="K132" s="967"/>
      <c r="L132" s="970"/>
      <c r="M132" s="967"/>
      <c r="N132" s="970"/>
      <c r="O132" s="967"/>
      <c r="P132" s="970"/>
      <c r="Q132" s="967"/>
      <c r="R132" s="970"/>
      <c r="S132" s="967"/>
      <c r="T132" s="970"/>
      <c r="U132" s="967"/>
      <c r="V132" s="970"/>
    </row>
    <row r="133" spans="1:22" ht="12.6" hidden="1" customHeight="1" outlineLevel="2">
      <c r="A133" s="1198">
        <v>44298</v>
      </c>
      <c r="B133" s="1163" t="s">
        <v>5698</v>
      </c>
      <c r="C133" s="955" t="s">
        <v>7143</v>
      </c>
      <c r="D133" s="968"/>
      <c r="E133" s="972"/>
      <c r="F133" s="970"/>
      <c r="G133" s="967"/>
      <c r="H133" s="970"/>
      <c r="I133" s="967"/>
      <c r="J133" s="970"/>
      <c r="K133" s="967"/>
      <c r="L133" s="970"/>
      <c r="M133" s="967"/>
      <c r="N133" s="970"/>
      <c r="O133" s="967"/>
      <c r="P133" s="970"/>
      <c r="Q133" s="967"/>
      <c r="R133" s="970"/>
      <c r="S133" s="967"/>
      <c r="T133" s="970"/>
      <c r="U133" s="967"/>
      <c r="V133" s="970"/>
    </row>
    <row r="134" spans="1:22" ht="12.6" hidden="1" customHeight="1" outlineLevel="2">
      <c r="A134" s="1198">
        <v>44298</v>
      </c>
      <c r="B134" s="1163" t="s">
        <v>5698</v>
      </c>
      <c r="C134" s="955" t="s">
        <v>7144</v>
      </c>
      <c r="D134" s="968"/>
      <c r="E134" s="972"/>
      <c r="F134" s="970"/>
      <c r="G134" s="967"/>
      <c r="H134" s="970"/>
      <c r="I134" s="967"/>
      <c r="J134" s="970"/>
      <c r="K134" s="967"/>
      <c r="L134" s="970"/>
      <c r="M134" s="967"/>
      <c r="N134" s="970"/>
      <c r="O134" s="967"/>
      <c r="P134" s="970"/>
      <c r="Q134" s="974" t="s">
        <v>5700</v>
      </c>
      <c r="R134" s="970"/>
      <c r="S134" s="967"/>
      <c r="T134" s="970"/>
      <c r="U134" s="967"/>
      <c r="V134" s="970"/>
    </row>
    <row r="135" spans="1:22" ht="25.2" hidden="1" customHeight="1" outlineLevel="1" collapsed="1">
      <c r="A135" s="1199">
        <v>44299</v>
      </c>
      <c r="B135" s="1163" t="s">
        <v>5698</v>
      </c>
      <c r="C135" s="955" t="s">
        <v>7145</v>
      </c>
      <c r="D135" s="968"/>
      <c r="E135" s="972"/>
      <c r="F135" s="970"/>
      <c r="G135" s="967"/>
      <c r="H135" s="970"/>
      <c r="I135" s="974" t="s">
        <v>5700</v>
      </c>
      <c r="J135" s="970"/>
      <c r="K135" s="967"/>
      <c r="L135" s="970"/>
      <c r="M135" s="967"/>
      <c r="N135" s="970"/>
      <c r="O135" s="967"/>
      <c r="P135" s="970"/>
      <c r="Q135" s="967"/>
      <c r="R135" s="970"/>
      <c r="S135" s="967"/>
      <c r="T135" s="970"/>
      <c r="U135" s="967"/>
      <c r="V135" s="970"/>
    </row>
    <row r="136" spans="1:22" ht="25.2" hidden="1" customHeight="1" outlineLevel="2">
      <c r="A136" s="1199">
        <v>44299</v>
      </c>
      <c r="B136" s="1163" t="s">
        <v>5698</v>
      </c>
      <c r="C136" s="955" t="s">
        <v>7146</v>
      </c>
      <c r="D136" s="968"/>
      <c r="E136" s="969" t="s">
        <v>5700</v>
      </c>
      <c r="F136" s="970"/>
      <c r="G136" s="967"/>
      <c r="H136" s="970"/>
      <c r="I136" s="967"/>
      <c r="J136" s="970"/>
      <c r="K136" s="967"/>
      <c r="L136" s="970"/>
      <c r="M136" s="967"/>
      <c r="N136" s="970"/>
      <c r="O136" s="967"/>
      <c r="P136" s="970"/>
      <c r="Q136" s="967"/>
      <c r="R136" s="970"/>
      <c r="S136" s="967"/>
      <c r="T136" s="970"/>
      <c r="U136" s="967"/>
      <c r="V136" s="970"/>
    </row>
    <row r="137" spans="1:22" ht="12.6" hidden="1" customHeight="1" outlineLevel="2">
      <c r="A137" s="1199">
        <v>44299</v>
      </c>
      <c r="B137" s="1163" t="s">
        <v>5698</v>
      </c>
      <c r="C137" s="955" t="s">
        <v>7147</v>
      </c>
      <c r="D137" s="968"/>
      <c r="E137" s="972"/>
      <c r="F137" s="970"/>
      <c r="G137" s="967"/>
      <c r="H137" s="970"/>
      <c r="I137" s="967"/>
      <c r="J137" s="970"/>
      <c r="K137" s="967"/>
      <c r="L137" s="970"/>
      <c r="M137" s="967"/>
      <c r="N137" s="970"/>
      <c r="O137" s="967"/>
      <c r="P137" s="970"/>
      <c r="Q137" s="967"/>
      <c r="R137" s="970"/>
      <c r="S137" s="974" t="s">
        <v>5700</v>
      </c>
      <c r="T137" s="970"/>
      <c r="U137" s="967"/>
      <c r="V137" s="970"/>
    </row>
    <row r="138" spans="1:22" ht="12.6" hidden="1" customHeight="1" outlineLevel="2">
      <c r="A138" s="1199">
        <v>44299</v>
      </c>
      <c r="B138" s="1163" t="s">
        <v>5698</v>
      </c>
      <c r="C138" s="955" t="s">
        <v>7148</v>
      </c>
      <c r="D138" s="968"/>
      <c r="E138" s="972"/>
      <c r="F138" s="970"/>
      <c r="G138" s="967"/>
      <c r="H138" s="970"/>
      <c r="I138" s="967"/>
      <c r="J138" s="970"/>
      <c r="K138" s="967"/>
      <c r="L138" s="970"/>
      <c r="M138" s="967"/>
      <c r="N138" s="970"/>
      <c r="O138" s="967"/>
      <c r="P138" s="970"/>
      <c r="Q138" s="967"/>
      <c r="R138" s="970"/>
      <c r="S138" s="967"/>
      <c r="T138" s="970"/>
      <c r="U138" s="967"/>
      <c r="V138" s="970"/>
    </row>
    <row r="139" spans="1:22" ht="12.6" hidden="1" customHeight="1" outlineLevel="2">
      <c r="A139" s="1199">
        <v>44299</v>
      </c>
      <c r="B139" s="1163" t="s">
        <v>5698</v>
      </c>
      <c r="C139" s="955" t="s">
        <v>7149</v>
      </c>
      <c r="D139" s="968"/>
      <c r="E139" s="972"/>
      <c r="F139" s="970"/>
      <c r="G139" s="967"/>
      <c r="H139" s="970"/>
      <c r="I139" s="967"/>
      <c r="J139" s="970"/>
      <c r="K139" s="967"/>
      <c r="L139" s="970"/>
      <c r="M139" s="967"/>
      <c r="N139" s="973" t="s">
        <v>5700</v>
      </c>
      <c r="O139" s="967"/>
      <c r="P139" s="970"/>
      <c r="Q139" s="967"/>
      <c r="R139" s="970"/>
      <c r="S139" s="967"/>
      <c r="T139" s="970"/>
      <c r="U139" s="967"/>
      <c r="V139" s="970"/>
    </row>
    <row r="140" spans="1:22" ht="12.6" hidden="1" customHeight="1" outlineLevel="2">
      <c r="A140" s="1199">
        <v>44299</v>
      </c>
      <c r="B140" s="1163" t="s">
        <v>5698</v>
      </c>
      <c r="C140" s="955" t="s">
        <v>7149</v>
      </c>
      <c r="D140" s="968"/>
      <c r="E140" s="972"/>
      <c r="F140" s="970"/>
      <c r="G140" s="967"/>
      <c r="H140" s="970"/>
      <c r="I140" s="967"/>
      <c r="J140" s="970"/>
      <c r="K140" s="967"/>
      <c r="L140" s="970"/>
      <c r="M140" s="967"/>
      <c r="N140" s="973" t="s">
        <v>5700</v>
      </c>
      <c r="O140" s="967"/>
      <c r="P140" s="970"/>
      <c r="Q140" s="967"/>
      <c r="R140" s="970"/>
      <c r="S140" s="967"/>
      <c r="T140" s="970"/>
      <c r="U140" s="967"/>
      <c r="V140" s="970"/>
    </row>
    <row r="141" spans="1:22" ht="12.6" hidden="1" customHeight="1" outlineLevel="2">
      <c r="A141" s="1199">
        <v>44299</v>
      </c>
      <c r="B141" s="1163" t="s">
        <v>5698</v>
      </c>
      <c r="C141" s="955" t="s">
        <v>7150</v>
      </c>
      <c r="D141" s="968"/>
      <c r="E141" s="969" t="s">
        <v>5700</v>
      </c>
      <c r="F141" s="970"/>
      <c r="G141" s="967"/>
      <c r="H141" s="970"/>
      <c r="I141" s="967"/>
      <c r="J141" s="970"/>
      <c r="K141" s="967"/>
      <c r="L141" s="970"/>
      <c r="M141" s="967"/>
      <c r="N141" s="970"/>
      <c r="O141" s="967"/>
      <c r="P141" s="970"/>
      <c r="Q141" s="967"/>
      <c r="R141" s="970"/>
      <c r="S141" s="967"/>
      <c r="T141" s="970"/>
      <c r="U141" s="967"/>
      <c r="V141" s="970"/>
    </row>
    <row r="142" spans="1:22" ht="25.2" hidden="1" customHeight="1" outlineLevel="2">
      <c r="A142" s="1199">
        <v>44299</v>
      </c>
      <c r="B142" s="1163" t="s">
        <v>5698</v>
      </c>
      <c r="C142" s="955" t="s">
        <v>7151</v>
      </c>
      <c r="D142" s="977" t="s">
        <v>5700</v>
      </c>
      <c r="E142" s="972"/>
      <c r="F142" s="970"/>
      <c r="G142" s="967"/>
      <c r="H142" s="970"/>
      <c r="I142" s="967"/>
      <c r="J142" s="970"/>
      <c r="K142" s="967"/>
      <c r="L142" s="970"/>
      <c r="M142" s="967"/>
      <c r="N142" s="970"/>
      <c r="O142" s="967"/>
      <c r="P142" s="970"/>
      <c r="Q142" s="967"/>
      <c r="R142" s="970"/>
      <c r="S142" s="967"/>
      <c r="T142" s="970"/>
      <c r="U142" s="967"/>
      <c r="V142" s="970"/>
    </row>
    <row r="143" spans="1:22" ht="12.6" hidden="1" customHeight="1" outlineLevel="2">
      <c r="A143" s="1199">
        <v>44299</v>
      </c>
      <c r="B143" s="1163" t="s">
        <v>5698</v>
      </c>
      <c r="C143" s="955" t="s">
        <v>7152</v>
      </c>
      <c r="D143" s="977" t="s">
        <v>5700</v>
      </c>
      <c r="E143" s="972"/>
      <c r="F143" s="970"/>
      <c r="G143" s="967"/>
      <c r="H143" s="970"/>
      <c r="I143" s="967"/>
      <c r="J143" s="970"/>
      <c r="K143" s="967"/>
      <c r="L143" s="970"/>
      <c r="M143" s="967"/>
      <c r="N143" s="970"/>
      <c r="O143" s="967"/>
      <c r="P143" s="970"/>
      <c r="Q143" s="967"/>
      <c r="R143" s="970"/>
      <c r="S143" s="967"/>
      <c r="T143" s="970"/>
      <c r="U143" s="967"/>
      <c r="V143" s="970"/>
    </row>
    <row r="144" spans="1:22" ht="25.2" hidden="1" customHeight="1" outlineLevel="2">
      <c r="A144" s="1199">
        <v>44299</v>
      </c>
      <c r="B144" s="1163" t="s">
        <v>7153</v>
      </c>
      <c r="C144" s="955" t="s">
        <v>7154</v>
      </c>
      <c r="D144" s="968"/>
      <c r="E144" s="972"/>
      <c r="F144" s="970"/>
      <c r="G144" s="974"/>
      <c r="H144" s="970"/>
      <c r="I144" s="967"/>
      <c r="J144" s="970"/>
      <c r="K144" s="967"/>
      <c r="L144" s="970"/>
      <c r="M144" s="967"/>
      <c r="N144" s="970"/>
      <c r="O144" s="967"/>
      <c r="P144" s="970"/>
      <c r="Q144" s="967"/>
      <c r="R144" s="970"/>
      <c r="S144" s="967"/>
      <c r="T144" s="973" t="s">
        <v>5700</v>
      </c>
      <c r="U144" s="967"/>
      <c r="V144" s="970"/>
    </row>
    <row r="145" spans="1:22" ht="12.6" hidden="1" customHeight="1" outlineLevel="2">
      <c r="A145" s="1199">
        <v>44299</v>
      </c>
      <c r="B145" s="1163" t="s">
        <v>5698</v>
      </c>
      <c r="C145" s="955" t="s">
        <v>7155</v>
      </c>
      <c r="D145" s="968"/>
      <c r="E145" s="972"/>
      <c r="F145" s="970"/>
      <c r="G145" s="974" t="s">
        <v>5700</v>
      </c>
      <c r="H145" s="970"/>
      <c r="I145" s="967"/>
      <c r="J145" s="970"/>
      <c r="K145" s="967"/>
      <c r="L145" s="970"/>
      <c r="M145" s="967"/>
      <c r="N145" s="970"/>
      <c r="O145" s="967"/>
      <c r="P145" s="970"/>
      <c r="Q145" s="967"/>
      <c r="R145" s="970"/>
      <c r="S145" s="967"/>
      <c r="T145" s="970"/>
      <c r="U145" s="967"/>
      <c r="V145" s="970"/>
    </row>
    <row r="146" spans="1:22" ht="12.6" hidden="1" customHeight="1" outlineLevel="2">
      <c r="A146" s="1199">
        <v>44299</v>
      </c>
      <c r="B146" s="1163" t="s">
        <v>5698</v>
      </c>
      <c r="C146" s="955" t="s">
        <v>7156</v>
      </c>
      <c r="D146" s="968"/>
      <c r="E146" s="972"/>
      <c r="F146" s="970"/>
      <c r="G146" s="967"/>
      <c r="H146" s="970"/>
      <c r="I146" s="967"/>
      <c r="J146" s="973" t="s">
        <v>5700</v>
      </c>
      <c r="K146" s="967"/>
      <c r="L146" s="970"/>
      <c r="M146" s="967"/>
      <c r="N146" s="970"/>
      <c r="O146" s="967"/>
      <c r="P146" s="970"/>
      <c r="Q146" s="967"/>
      <c r="R146" s="970"/>
      <c r="S146" s="974" t="s">
        <v>5700</v>
      </c>
      <c r="T146" s="970"/>
      <c r="U146" s="967"/>
      <c r="V146" s="970"/>
    </row>
    <row r="147" spans="1:22" ht="12.6" hidden="1" customHeight="1" outlineLevel="2">
      <c r="A147" s="1199">
        <v>44299</v>
      </c>
      <c r="B147" s="1163" t="s">
        <v>5745</v>
      </c>
      <c r="C147" s="955" t="s">
        <v>7157</v>
      </c>
      <c r="D147" s="968"/>
      <c r="E147" s="972"/>
      <c r="F147" s="970"/>
      <c r="G147" s="967"/>
      <c r="H147" s="970"/>
      <c r="I147" s="967"/>
      <c r="J147" s="970"/>
      <c r="K147" s="967"/>
      <c r="L147" s="970"/>
      <c r="M147" s="967"/>
      <c r="N147" s="970"/>
      <c r="O147" s="967"/>
      <c r="P147" s="970"/>
      <c r="Q147" s="967"/>
      <c r="R147" s="970"/>
      <c r="S147" s="974" t="s">
        <v>5700</v>
      </c>
      <c r="T147" s="970"/>
      <c r="U147" s="967"/>
      <c r="V147" s="970"/>
    </row>
    <row r="148" spans="1:22" ht="12.6" hidden="1" customHeight="1" outlineLevel="2">
      <c r="A148" s="1199">
        <v>44299</v>
      </c>
      <c r="B148" s="1163" t="s">
        <v>5698</v>
      </c>
      <c r="C148" s="955" t="s">
        <v>7158</v>
      </c>
      <c r="D148" s="968"/>
      <c r="E148" s="972"/>
      <c r="F148" s="970"/>
      <c r="G148" s="974" t="s">
        <v>5700</v>
      </c>
      <c r="H148" s="970"/>
      <c r="I148" s="974" t="s">
        <v>5700</v>
      </c>
      <c r="J148" s="970"/>
      <c r="K148" s="967"/>
      <c r="L148" s="970"/>
      <c r="M148" s="967"/>
      <c r="N148" s="970"/>
      <c r="O148" s="967"/>
      <c r="P148" s="970"/>
      <c r="Q148" s="967"/>
      <c r="R148" s="970"/>
      <c r="S148" s="967"/>
      <c r="T148" s="970"/>
      <c r="U148" s="967"/>
      <c r="V148" s="970"/>
    </row>
    <row r="149" spans="1:22" ht="12.6" hidden="1" customHeight="1" outlineLevel="2">
      <c r="A149" s="1199">
        <v>44299</v>
      </c>
      <c r="B149" s="1163" t="s">
        <v>5698</v>
      </c>
      <c r="C149" s="955" t="s">
        <v>7159</v>
      </c>
      <c r="D149" s="968"/>
      <c r="E149" s="972"/>
      <c r="F149" s="970"/>
      <c r="G149" s="967"/>
      <c r="H149" s="970"/>
      <c r="I149" s="974" t="s">
        <v>5700</v>
      </c>
      <c r="J149" s="970"/>
      <c r="K149" s="967"/>
      <c r="L149" s="970"/>
      <c r="M149" s="974" t="s">
        <v>5700</v>
      </c>
      <c r="N149" s="970"/>
      <c r="O149" s="967"/>
      <c r="P149" s="970"/>
      <c r="Q149" s="967"/>
      <c r="R149" s="970"/>
      <c r="S149" s="967"/>
      <c r="T149" s="970"/>
      <c r="U149" s="967"/>
      <c r="V149" s="970"/>
    </row>
    <row r="150" spans="1:22" ht="12.6" hidden="1" customHeight="1" outlineLevel="2">
      <c r="A150" s="1199">
        <v>44299</v>
      </c>
      <c r="B150" s="1163" t="s">
        <v>5745</v>
      </c>
      <c r="C150" s="955" t="s">
        <v>7160</v>
      </c>
      <c r="D150" s="968"/>
      <c r="E150" s="972"/>
      <c r="F150" s="970"/>
      <c r="G150" s="967"/>
      <c r="H150" s="970"/>
      <c r="I150" s="967"/>
      <c r="J150" s="970"/>
      <c r="K150" s="967"/>
      <c r="L150" s="970"/>
      <c r="M150" s="967"/>
      <c r="N150" s="970"/>
      <c r="O150" s="967"/>
      <c r="P150" s="970"/>
      <c r="Q150" s="967"/>
      <c r="R150" s="970"/>
      <c r="S150" s="974" t="s">
        <v>5700</v>
      </c>
      <c r="T150" s="970"/>
      <c r="U150" s="967"/>
      <c r="V150" s="970"/>
    </row>
    <row r="151" spans="1:22" ht="25.2" hidden="1" customHeight="1" outlineLevel="2">
      <c r="A151" s="1199">
        <v>44299</v>
      </c>
      <c r="B151" s="1163" t="s">
        <v>5698</v>
      </c>
      <c r="C151" s="955" t="s">
        <v>7161</v>
      </c>
      <c r="D151" s="977" t="s">
        <v>5700</v>
      </c>
      <c r="E151" s="972"/>
      <c r="F151" s="970"/>
      <c r="G151" s="967"/>
      <c r="H151" s="970"/>
      <c r="I151" s="967"/>
      <c r="J151" s="970"/>
      <c r="K151" s="967"/>
      <c r="L151" s="973" t="s">
        <v>5700</v>
      </c>
      <c r="M151" s="967"/>
      <c r="N151" s="970"/>
      <c r="O151" s="967"/>
      <c r="P151" s="970"/>
      <c r="Q151" s="967"/>
      <c r="R151" s="970"/>
      <c r="S151" s="967"/>
      <c r="T151" s="970"/>
      <c r="U151" s="967"/>
      <c r="V151" s="970"/>
    </row>
    <row r="152" spans="1:22" ht="12.6" hidden="1" customHeight="1" outlineLevel="2">
      <c r="A152" s="1199">
        <v>44299</v>
      </c>
      <c r="B152" s="1163" t="s">
        <v>5698</v>
      </c>
      <c r="C152" s="955" t="s">
        <v>7162</v>
      </c>
      <c r="D152" s="968"/>
      <c r="E152" s="972"/>
      <c r="F152" s="970"/>
      <c r="G152" s="967"/>
      <c r="H152" s="970"/>
      <c r="I152" s="967"/>
      <c r="J152" s="970"/>
      <c r="K152" s="967"/>
      <c r="L152" s="970"/>
      <c r="M152" s="967"/>
      <c r="N152" s="973" t="s">
        <v>5700</v>
      </c>
      <c r="O152" s="967"/>
      <c r="P152" s="970"/>
      <c r="Q152" s="967"/>
      <c r="R152" s="970"/>
      <c r="S152" s="967"/>
      <c r="T152" s="970"/>
      <c r="U152" s="967"/>
      <c r="V152" s="970"/>
    </row>
    <row r="153" spans="1:22" ht="12.6" hidden="1" customHeight="1" outlineLevel="2">
      <c r="A153" s="1199">
        <v>44299</v>
      </c>
      <c r="B153" s="1163" t="s">
        <v>5698</v>
      </c>
      <c r="C153" s="955" t="s">
        <v>7163</v>
      </c>
      <c r="D153" s="968"/>
      <c r="E153" s="972"/>
      <c r="F153" s="970"/>
      <c r="G153" s="967"/>
      <c r="H153" s="970"/>
      <c r="I153" s="967"/>
      <c r="J153" s="970"/>
      <c r="K153" s="967"/>
      <c r="L153" s="970"/>
      <c r="M153" s="967"/>
      <c r="N153" s="970"/>
      <c r="O153" s="967"/>
      <c r="P153" s="973" t="s">
        <v>5700</v>
      </c>
      <c r="Q153" s="967"/>
      <c r="R153" s="970"/>
      <c r="S153" s="974" t="s">
        <v>5700</v>
      </c>
      <c r="T153" s="970"/>
      <c r="U153" s="967"/>
      <c r="V153" s="970"/>
    </row>
    <row r="154" spans="1:22" ht="25.2" hidden="1" customHeight="1" outlineLevel="2">
      <c r="A154" s="1199">
        <v>44299</v>
      </c>
      <c r="B154" s="1163" t="s">
        <v>5698</v>
      </c>
      <c r="C154" s="955" t="s">
        <v>7164</v>
      </c>
      <c r="D154" s="977" t="s">
        <v>5700</v>
      </c>
      <c r="E154" s="972"/>
      <c r="F154" s="970"/>
      <c r="G154" s="967"/>
      <c r="H154" s="970"/>
      <c r="I154" s="967"/>
      <c r="J154" s="970"/>
      <c r="K154" s="967"/>
      <c r="L154" s="970"/>
      <c r="M154" s="967"/>
      <c r="N154" s="970"/>
      <c r="O154" s="967"/>
      <c r="P154" s="973" t="s">
        <v>5700</v>
      </c>
      <c r="Q154" s="967"/>
      <c r="R154" s="970"/>
      <c r="S154" s="967"/>
      <c r="T154" s="970"/>
      <c r="U154" s="967"/>
      <c r="V154" s="970"/>
    </row>
    <row r="155" spans="1:22" ht="12.6" hidden="1" customHeight="1" outlineLevel="2">
      <c r="A155" s="1199">
        <v>44299</v>
      </c>
      <c r="B155" s="1163" t="s">
        <v>5698</v>
      </c>
      <c r="C155" s="955" t="s">
        <v>7165</v>
      </c>
      <c r="D155" s="977" t="s">
        <v>5700</v>
      </c>
      <c r="E155" s="972"/>
      <c r="F155" s="970"/>
      <c r="G155" s="967"/>
      <c r="H155" s="970"/>
      <c r="I155" s="967"/>
      <c r="J155" s="970"/>
      <c r="K155" s="967"/>
      <c r="L155" s="970"/>
      <c r="M155" s="967"/>
      <c r="N155" s="970"/>
      <c r="O155" s="967"/>
      <c r="P155" s="970"/>
      <c r="Q155" s="967"/>
      <c r="R155" s="970"/>
      <c r="S155" s="974" t="s">
        <v>5700</v>
      </c>
      <c r="T155" s="970"/>
      <c r="U155" s="967"/>
      <c r="V155" s="970"/>
    </row>
    <row r="156" spans="1:22" ht="12.75" hidden="1" customHeight="1" outlineLevel="2">
      <c r="A156" s="1199">
        <v>44299</v>
      </c>
      <c r="B156" s="1163" t="s">
        <v>5698</v>
      </c>
      <c r="C156" s="955" t="s">
        <v>7166</v>
      </c>
      <c r="D156" s="977" t="s">
        <v>5700</v>
      </c>
      <c r="E156" s="972"/>
      <c r="F156" s="970"/>
      <c r="G156" s="967"/>
      <c r="H156" s="970"/>
      <c r="I156" s="967"/>
      <c r="J156" s="970"/>
      <c r="K156" s="967"/>
      <c r="L156" s="970"/>
      <c r="M156" s="967"/>
      <c r="N156" s="970"/>
      <c r="O156" s="967"/>
      <c r="P156" s="970"/>
      <c r="Q156" s="967"/>
      <c r="R156" s="970"/>
      <c r="S156" s="974" t="s">
        <v>5700</v>
      </c>
      <c r="T156" s="970"/>
      <c r="U156" s="967"/>
      <c r="V156" s="970"/>
    </row>
    <row r="157" spans="1:22" ht="12.75" hidden="1" customHeight="1" outlineLevel="2">
      <c r="A157" s="1199">
        <v>44299</v>
      </c>
      <c r="B157" s="1163" t="s">
        <v>5698</v>
      </c>
      <c r="C157" s="955"/>
      <c r="D157" s="968"/>
      <c r="E157" s="972"/>
      <c r="F157" s="970"/>
      <c r="G157" s="967"/>
      <c r="H157" s="970"/>
      <c r="I157" s="967"/>
      <c r="J157" s="970"/>
      <c r="K157" s="967"/>
      <c r="L157" s="970"/>
      <c r="M157" s="967"/>
      <c r="N157" s="970"/>
      <c r="O157" s="967"/>
      <c r="P157" s="970"/>
      <c r="Q157" s="967"/>
      <c r="R157" s="970"/>
      <c r="S157" s="967"/>
      <c r="T157" s="970"/>
      <c r="U157" s="967"/>
      <c r="V157" s="970"/>
    </row>
    <row r="158" spans="1:22" ht="12.6" hidden="1" customHeight="1" outlineLevel="1" collapsed="1">
      <c r="A158" s="1017">
        <v>44300</v>
      </c>
      <c r="B158" s="1163" t="s">
        <v>5698</v>
      </c>
      <c r="C158" s="955" t="s">
        <v>6090</v>
      </c>
      <c r="D158" s="968"/>
      <c r="E158" s="972"/>
      <c r="F158" s="970"/>
      <c r="G158" s="967"/>
      <c r="H158" s="970"/>
      <c r="I158" s="974" t="s">
        <v>5700</v>
      </c>
      <c r="J158" s="970"/>
      <c r="K158" s="967"/>
      <c r="L158" s="970"/>
      <c r="M158" s="967"/>
      <c r="N158" s="970"/>
      <c r="O158" s="967"/>
      <c r="P158" s="970"/>
      <c r="Q158" s="967"/>
      <c r="R158" s="970"/>
      <c r="S158" s="967"/>
      <c r="T158" s="970"/>
      <c r="U158" s="967"/>
      <c r="V158" s="970"/>
    </row>
    <row r="159" spans="1:22" ht="12.6" hidden="1" customHeight="1" outlineLevel="2">
      <c r="A159" s="1017">
        <v>44300</v>
      </c>
      <c r="B159" s="1163" t="s">
        <v>5698</v>
      </c>
      <c r="C159" s="955" t="s">
        <v>7167</v>
      </c>
      <c r="D159" s="968"/>
      <c r="E159" s="972"/>
      <c r="F159" s="970"/>
      <c r="G159" s="967"/>
      <c r="H159" s="970"/>
      <c r="I159" s="967"/>
      <c r="J159" s="970"/>
      <c r="K159" s="967"/>
      <c r="L159" s="970"/>
      <c r="M159" s="967"/>
      <c r="N159" s="970"/>
      <c r="O159" s="967"/>
      <c r="P159" s="970"/>
      <c r="Q159" s="967"/>
      <c r="R159" s="970"/>
      <c r="S159" s="974" t="s">
        <v>5700</v>
      </c>
      <c r="T159" s="970"/>
      <c r="U159" s="967"/>
      <c r="V159" s="970"/>
    </row>
    <row r="160" spans="1:22" ht="12.6" hidden="1" customHeight="1" outlineLevel="2">
      <c r="A160" s="1017">
        <v>44300</v>
      </c>
      <c r="B160" s="4" t="s">
        <v>5698</v>
      </c>
      <c r="C160" s="955" t="s">
        <v>7168</v>
      </c>
      <c r="D160" s="968"/>
      <c r="E160" s="972"/>
      <c r="F160" s="970"/>
      <c r="G160" s="967"/>
      <c r="H160" s="970"/>
      <c r="I160" s="967"/>
      <c r="J160" s="970"/>
      <c r="K160" s="967"/>
      <c r="L160" s="970"/>
      <c r="M160" s="974" t="s">
        <v>5700</v>
      </c>
      <c r="N160" s="970"/>
      <c r="O160" s="967"/>
      <c r="P160" s="970"/>
      <c r="Q160" s="967"/>
      <c r="R160" s="970"/>
      <c r="S160" s="967"/>
      <c r="T160" s="970"/>
      <c r="U160" s="967"/>
      <c r="V160" s="970"/>
    </row>
    <row r="161" spans="1:22" ht="12.6" hidden="1" customHeight="1" outlineLevel="2">
      <c r="A161" s="1017">
        <v>44300</v>
      </c>
      <c r="B161" s="1163" t="s">
        <v>5698</v>
      </c>
      <c r="C161" s="955" t="s">
        <v>7169</v>
      </c>
      <c r="D161" s="977" t="s">
        <v>5700</v>
      </c>
      <c r="E161" s="972"/>
      <c r="F161" s="970"/>
      <c r="G161" s="967"/>
      <c r="H161" s="970"/>
      <c r="I161" s="967"/>
      <c r="J161" s="970"/>
      <c r="K161" s="967"/>
      <c r="L161" s="970"/>
      <c r="M161" s="967"/>
      <c r="N161" s="970"/>
      <c r="O161" s="967"/>
      <c r="P161" s="970"/>
      <c r="Q161" s="967"/>
      <c r="R161" s="970"/>
      <c r="S161" s="967"/>
      <c r="T161" s="970"/>
      <c r="U161" s="967"/>
      <c r="V161" s="970"/>
    </row>
    <row r="162" spans="1:22" ht="12.6" hidden="1" customHeight="1" outlineLevel="2">
      <c r="A162" s="1017">
        <v>44300</v>
      </c>
      <c r="B162" s="1163" t="s">
        <v>5698</v>
      </c>
      <c r="C162" s="955" t="s">
        <v>7170</v>
      </c>
      <c r="D162" s="977" t="s">
        <v>5700</v>
      </c>
      <c r="E162" s="972"/>
      <c r="F162" s="970"/>
      <c r="G162" s="967"/>
      <c r="H162" s="970"/>
      <c r="I162" s="967"/>
      <c r="J162" s="970"/>
      <c r="K162" s="967"/>
      <c r="L162" s="970"/>
      <c r="M162" s="967"/>
      <c r="N162" s="970"/>
      <c r="O162" s="967"/>
      <c r="P162" s="970"/>
      <c r="Q162" s="967"/>
      <c r="R162" s="970"/>
      <c r="S162" s="967"/>
      <c r="T162" s="970"/>
      <c r="U162" s="967"/>
      <c r="V162" s="970"/>
    </row>
    <row r="163" spans="1:22" ht="12.6" hidden="1" customHeight="1" outlineLevel="2">
      <c r="A163" s="1017">
        <v>44300</v>
      </c>
      <c r="B163" s="1163" t="s">
        <v>5698</v>
      </c>
      <c r="C163" s="955" t="s">
        <v>7171</v>
      </c>
      <c r="D163" s="968"/>
      <c r="E163" s="972"/>
      <c r="F163" s="970"/>
      <c r="G163" s="967"/>
      <c r="H163" s="970"/>
      <c r="I163" s="967"/>
      <c r="J163" s="970"/>
      <c r="K163" s="967"/>
      <c r="L163" s="970"/>
      <c r="M163" s="967"/>
      <c r="N163" s="970"/>
      <c r="O163" s="967"/>
      <c r="P163" s="970"/>
      <c r="Q163" s="967"/>
      <c r="R163" s="973"/>
      <c r="S163" s="974" t="s">
        <v>5700</v>
      </c>
      <c r="T163" s="970"/>
      <c r="U163" s="967"/>
      <c r="V163" s="970"/>
    </row>
    <row r="164" spans="1:22" ht="12.6" hidden="1" customHeight="1" outlineLevel="2">
      <c r="A164" s="1017">
        <v>44300</v>
      </c>
      <c r="B164" s="1163" t="s">
        <v>5698</v>
      </c>
      <c r="C164" s="955" t="s">
        <v>7172</v>
      </c>
      <c r="D164" s="968"/>
      <c r="E164" s="972"/>
      <c r="F164" s="970"/>
      <c r="G164" s="967"/>
      <c r="H164" s="970"/>
      <c r="I164" s="967"/>
      <c r="J164" s="970"/>
      <c r="K164" s="967"/>
      <c r="L164" s="970"/>
      <c r="M164" s="967"/>
      <c r="N164" s="970"/>
      <c r="O164" s="967"/>
      <c r="P164" s="970"/>
      <c r="Q164" s="974" t="s">
        <v>5700</v>
      </c>
      <c r="R164" s="970"/>
      <c r="S164" s="967"/>
      <c r="T164" s="970"/>
      <c r="U164" s="967"/>
      <c r="V164" s="970"/>
    </row>
    <row r="165" spans="1:22" ht="12.6" hidden="1" customHeight="1" outlineLevel="2">
      <c r="A165" s="1017">
        <v>44300</v>
      </c>
      <c r="B165" s="1163" t="s">
        <v>5698</v>
      </c>
      <c r="C165" s="955" t="s">
        <v>7173</v>
      </c>
      <c r="D165" s="968"/>
      <c r="E165" s="969" t="s">
        <v>5700</v>
      </c>
      <c r="F165" s="970"/>
      <c r="G165" s="967"/>
      <c r="H165" s="970"/>
      <c r="I165" s="967"/>
      <c r="J165" s="970"/>
      <c r="K165" s="967"/>
      <c r="L165" s="970"/>
      <c r="M165" s="967"/>
      <c r="N165" s="970"/>
      <c r="O165" s="967"/>
      <c r="P165" s="970"/>
      <c r="Q165" s="967"/>
      <c r="R165" s="970"/>
      <c r="S165" s="967"/>
      <c r="T165" s="970"/>
      <c r="U165" s="967"/>
      <c r="V165" s="970"/>
    </row>
    <row r="166" spans="1:22" ht="12.6" hidden="1" customHeight="1" outlineLevel="2">
      <c r="A166" s="1017">
        <v>44300</v>
      </c>
      <c r="B166" s="1163" t="s">
        <v>5698</v>
      </c>
      <c r="C166" s="955" t="s">
        <v>7174</v>
      </c>
      <c r="D166" s="968"/>
      <c r="E166" s="972"/>
      <c r="F166" s="970"/>
      <c r="G166" s="967"/>
      <c r="H166" s="970"/>
      <c r="I166" s="967"/>
      <c r="J166" s="970"/>
      <c r="K166" s="967"/>
      <c r="L166" s="970"/>
      <c r="M166" s="967"/>
      <c r="N166" s="970"/>
      <c r="O166" s="967"/>
      <c r="P166" s="970"/>
      <c r="Q166" s="967"/>
      <c r="R166" s="970"/>
      <c r="S166" s="974" t="s">
        <v>5700</v>
      </c>
      <c r="T166" s="970"/>
      <c r="U166" s="967"/>
      <c r="V166" s="970"/>
    </row>
    <row r="167" spans="1:22" ht="12.6" hidden="1" customHeight="1" outlineLevel="2">
      <c r="A167" s="1017">
        <v>44300</v>
      </c>
      <c r="B167" s="1163" t="s">
        <v>5698</v>
      </c>
      <c r="C167" s="955" t="s">
        <v>7175</v>
      </c>
      <c r="D167" s="968"/>
      <c r="E167" s="972"/>
      <c r="F167" s="970"/>
      <c r="G167" s="967"/>
      <c r="H167" s="970"/>
      <c r="I167" s="967"/>
      <c r="J167" s="970"/>
      <c r="K167" s="967"/>
      <c r="L167" s="973" t="s">
        <v>5700</v>
      </c>
      <c r="M167" s="967"/>
      <c r="N167" s="970"/>
      <c r="O167" s="967"/>
      <c r="P167" s="970"/>
      <c r="Q167" s="967"/>
      <c r="R167" s="970"/>
      <c r="S167" s="967"/>
      <c r="T167" s="970"/>
      <c r="U167" s="967"/>
      <c r="V167" s="970"/>
    </row>
    <row r="168" spans="1:22" ht="12.6" hidden="1" customHeight="1" outlineLevel="2">
      <c r="A168" s="1017">
        <v>44300</v>
      </c>
      <c r="B168" s="1163" t="s">
        <v>5698</v>
      </c>
      <c r="C168" s="955" t="s">
        <v>7176</v>
      </c>
      <c r="D168" s="977" t="s">
        <v>5700</v>
      </c>
      <c r="E168" s="972"/>
      <c r="F168" s="970"/>
      <c r="G168" s="967"/>
      <c r="H168" s="970"/>
      <c r="I168" s="967"/>
      <c r="J168" s="970"/>
      <c r="K168" s="967"/>
      <c r="L168" s="970"/>
      <c r="M168" s="967"/>
      <c r="N168" s="970"/>
      <c r="O168" s="967"/>
      <c r="P168" s="970"/>
      <c r="Q168" s="967"/>
      <c r="R168" s="970"/>
      <c r="S168" s="967"/>
      <c r="T168" s="970"/>
      <c r="U168" s="967"/>
      <c r="V168" s="970"/>
    </row>
    <row r="169" spans="1:22" ht="12.6" hidden="1" customHeight="1" outlineLevel="2">
      <c r="A169" s="1017">
        <v>44300</v>
      </c>
      <c r="B169" s="1163" t="s">
        <v>5698</v>
      </c>
      <c r="C169" s="955" t="s">
        <v>7177</v>
      </c>
      <c r="D169" s="968"/>
      <c r="E169" s="972"/>
      <c r="F169" s="970"/>
      <c r="G169" s="967"/>
      <c r="H169" s="970"/>
      <c r="I169" s="967"/>
      <c r="J169" s="970"/>
      <c r="K169" s="967"/>
      <c r="L169" s="970"/>
      <c r="M169" s="967"/>
      <c r="N169" s="970"/>
      <c r="O169" s="967"/>
      <c r="P169" s="970"/>
      <c r="Q169" s="967"/>
      <c r="R169" s="970"/>
      <c r="S169" s="974" t="s">
        <v>5700</v>
      </c>
      <c r="T169" s="970"/>
      <c r="U169" s="967"/>
      <c r="V169" s="970"/>
    </row>
    <row r="170" spans="1:22" ht="12.6" hidden="1" customHeight="1" outlineLevel="2">
      <c r="A170" s="1017">
        <v>44300</v>
      </c>
      <c r="B170" s="1163" t="s">
        <v>5698</v>
      </c>
      <c r="C170" s="955" t="s">
        <v>7178</v>
      </c>
      <c r="D170" s="968"/>
      <c r="E170" s="972"/>
      <c r="F170" s="970"/>
      <c r="G170" s="967"/>
      <c r="H170" s="970"/>
      <c r="I170" s="967"/>
      <c r="J170" s="970"/>
      <c r="K170" s="967"/>
      <c r="L170" s="970"/>
      <c r="M170" s="967"/>
      <c r="N170" s="970"/>
      <c r="O170" s="967"/>
      <c r="P170" s="970"/>
      <c r="Q170" s="967"/>
      <c r="R170" s="970"/>
      <c r="S170" s="974" t="s">
        <v>5700</v>
      </c>
      <c r="T170" s="970"/>
      <c r="U170" s="967"/>
      <c r="V170" s="970"/>
    </row>
    <row r="171" spans="1:22" ht="25.2" hidden="1" customHeight="1" outlineLevel="2">
      <c r="A171" s="1017">
        <v>44300</v>
      </c>
      <c r="B171" s="1163" t="s">
        <v>5698</v>
      </c>
      <c r="C171" s="955" t="s">
        <v>7179</v>
      </c>
      <c r="D171" s="968"/>
      <c r="E171" s="969" t="s">
        <v>5700</v>
      </c>
      <c r="F171" s="970"/>
      <c r="G171" s="967"/>
      <c r="H171" s="970"/>
      <c r="I171" s="967"/>
      <c r="J171" s="970"/>
      <c r="K171" s="967"/>
      <c r="L171" s="970"/>
      <c r="M171" s="967"/>
      <c r="N171" s="970"/>
      <c r="O171" s="967"/>
      <c r="P171" s="970"/>
      <c r="Q171" s="967"/>
      <c r="R171" s="970"/>
      <c r="S171" s="967"/>
      <c r="T171" s="970"/>
      <c r="U171" s="967"/>
      <c r="V171" s="970"/>
    </row>
    <row r="172" spans="1:22" ht="12.6" hidden="1" customHeight="1" outlineLevel="2">
      <c r="A172" s="1017">
        <v>44300</v>
      </c>
      <c r="B172" s="1163" t="s">
        <v>5698</v>
      </c>
      <c r="C172" s="955" t="s">
        <v>7180</v>
      </c>
      <c r="D172" s="977" t="s">
        <v>5700</v>
      </c>
      <c r="E172" s="972"/>
      <c r="F172" s="970"/>
      <c r="G172" s="967"/>
      <c r="H172" s="970"/>
      <c r="I172" s="967"/>
      <c r="J172" s="970"/>
      <c r="K172" s="967"/>
      <c r="L172" s="970"/>
      <c r="M172" s="967"/>
      <c r="N172" s="970"/>
      <c r="O172" s="967"/>
      <c r="P172" s="970"/>
      <c r="Q172" s="967"/>
      <c r="R172" s="970"/>
      <c r="S172" s="967"/>
      <c r="T172" s="970"/>
      <c r="U172" s="967"/>
      <c r="V172" s="970"/>
    </row>
    <row r="173" spans="1:22" ht="12.6" hidden="1" customHeight="1" outlineLevel="2">
      <c r="A173" s="1017">
        <v>44300</v>
      </c>
      <c r="B173" s="1163" t="s">
        <v>5698</v>
      </c>
      <c r="C173" s="955" t="s">
        <v>7181</v>
      </c>
      <c r="D173" s="968"/>
      <c r="E173" s="969" t="s">
        <v>5700</v>
      </c>
      <c r="F173" s="970"/>
      <c r="G173" s="967"/>
      <c r="H173" s="970"/>
      <c r="I173" s="967"/>
      <c r="J173" s="970"/>
      <c r="K173" s="967"/>
      <c r="L173" s="970"/>
      <c r="M173" s="967"/>
      <c r="N173" s="970"/>
      <c r="O173" s="967"/>
      <c r="P173" s="970"/>
      <c r="Q173" s="967"/>
      <c r="R173" s="970"/>
      <c r="S173" s="967"/>
      <c r="T173" s="970"/>
      <c r="U173" s="967"/>
      <c r="V173" s="970"/>
    </row>
    <row r="174" spans="1:22" ht="12.6" hidden="1" customHeight="1" outlineLevel="2">
      <c r="A174" s="1017">
        <v>44300</v>
      </c>
      <c r="B174" s="1163" t="s">
        <v>5698</v>
      </c>
      <c r="C174" s="955" t="s">
        <v>7182</v>
      </c>
      <c r="D174" s="968"/>
      <c r="E174" s="972"/>
      <c r="F174" s="970"/>
      <c r="G174" s="967"/>
      <c r="H174" s="970"/>
      <c r="I174" s="967"/>
      <c r="J174" s="970"/>
      <c r="K174" s="967"/>
      <c r="L174" s="970"/>
      <c r="M174" s="967"/>
      <c r="N174" s="973"/>
      <c r="O174" s="967"/>
      <c r="P174" s="970"/>
      <c r="Q174" s="967"/>
      <c r="R174" s="970"/>
      <c r="S174" s="974" t="s">
        <v>5700</v>
      </c>
      <c r="T174" s="970"/>
      <c r="U174" s="967"/>
      <c r="V174" s="970"/>
    </row>
    <row r="175" spans="1:22" ht="12.6" hidden="1" customHeight="1" outlineLevel="2">
      <c r="A175" s="1017">
        <v>44300</v>
      </c>
      <c r="B175" s="1163" t="s">
        <v>5698</v>
      </c>
      <c r="C175" s="955" t="s">
        <v>7183</v>
      </c>
      <c r="D175" s="968"/>
      <c r="E175" s="972"/>
      <c r="F175" s="970"/>
      <c r="G175" s="967"/>
      <c r="H175" s="970"/>
      <c r="I175" s="967"/>
      <c r="J175" s="970"/>
      <c r="K175" s="967"/>
      <c r="L175" s="970"/>
      <c r="M175" s="967"/>
      <c r="N175" s="973" t="s">
        <v>5700</v>
      </c>
      <c r="O175" s="967"/>
      <c r="P175" s="970"/>
      <c r="Q175" s="967"/>
      <c r="R175" s="970"/>
      <c r="S175" s="974" t="s">
        <v>5700</v>
      </c>
      <c r="T175" s="970"/>
      <c r="U175" s="967"/>
      <c r="V175" s="970"/>
    </row>
    <row r="176" spans="1:22" ht="25.2" hidden="1" customHeight="1" outlineLevel="2">
      <c r="A176" s="1017">
        <v>44300</v>
      </c>
      <c r="B176" s="1163" t="s">
        <v>5706</v>
      </c>
      <c r="C176" s="955" t="s">
        <v>7184</v>
      </c>
      <c r="D176" s="968"/>
      <c r="E176" s="972"/>
      <c r="F176" s="970"/>
      <c r="G176" s="967"/>
      <c r="H176" s="970"/>
      <c r="I176" s="967"/>
      <c r="J176" s="970"/>
      <c r="K176" s="967"/>
      <c r="L176" s="970"/>
      <c r="M176" s="967"/>
      <c r="N176" s="973" t="s">
        <v>5700</v>
      </c>
      <c r="O176" s="967"/>
      <c r="P176" s="970"/>
      <c r="Q176" s="967"/>
      <c r="R176" s="970"/>
      <c r="S176" s="967"/>
      <c r="T176" s="970"/>
      <c r="U176" s="967"/>
      <c r="V176" s="970"/>
    </row>
    <row r="177" spans="1:22" ht="12.6" hidden="1" customHeight="1" outlineLevel="2">
      <c r="A177" s="1017">
        <v>44300</v>
      </c>
      <c r="B177" s="1163" t="s">
        <v>5698</v>
      </c>
      <c r="C177" s="955" t="s">
        <v>7185</v>
      </c>
      <c r="D177" s="968"/>
      <c r="E177" s="972"/>
      <c r="F177" s="970"/>
      <c r="G177" s="967"/>
      <c r="H177" s="970"/>
      <c r="I177" s="967"/>
      <c r="J177" s="970"/>
      <c r="K177" s="967"/>
      <c r="L177" s="970"/>
      <c r="M177" s="967"/>
      <c r="N177" s="973" t="s">
        <v>5700</v>
      </c>
      <c r="O177" s="967"/>
      <c r="P177" s="970"/>
      <c r="Q177" s="967"/>
      <c r="R177" s="970"/>
      <c r="S177" s="967"/>
      <c r="T177" s="970"/>
      <c r="U177" s="967"/>
      <c r="V177" s="970"/>
    </row>
    <row r="178" spans="1:22" ht="12.6" hidden="1" customHeight="1" outlineLevel="2">
      <c r="A178" s="1017">
        <v>44300</v>
      </c>
      <c r="B178" s="1163" t="s">
        <v>5698</v>
      </c>
      <c r="C178" s="955" t="s">
        <v>7186</v>
      </c>
      <c r="D178" s="968"/>
      <c r="E178" s="972"/>
      <c r="F178" s="970"/>
      <c r="G178" s="967"/>
      <c r="H178" s="970"/>
      <c r="I178" s="967"/>
      <c r="J178" s="970"/>
      <c r="K178" s="967"/>
      <c r="L178" s="970"/>
      <c r="M178" s="967"/>
      <c r="N178" s="970"/>
      <c r="O178" s="967"/>
      <c r="P178" s="970"/>
      <c r="Q178" s="974" t="s">
        <v>5700</v>
      </c>
      <c r="R178" s="970"/>
      <c r="S178" s="967"/>
      <c r="T178" s="970"/>
      <c r="U178" s="967"/>
      <c r="V178" s="970"/>
    </row>
    <row r="179" spans="1:22" ht="12.6" hidden="1" customHeight="1" outlineLevel="2">
      <c r="A179" s="1017">
        <v>44300</v>
      </c>
      <c r="B179" s="1163" t="s">
        <v>5698</v>
      </c>
      <c r="C179" s="955" t="s">
        <v>7187</v>
      </c>
      <c r="D179" s="968"/>
      <c r="E179" s="972"/>
      <c r="F179" s="970"/>
      <c r="G179" s="967"/>
      <c r="H179" s="970"/>
      <c r="I179" s="967"/>
      <c r="J179" s="970"/>
      <c r="K179" s="967"/>
      <c r="L179" s="970"/>
      <c r="M179" s="967"/>
      <c r="N179" s="970"/>
      <c r="O179" s="967"/>
      <c r="P179" s="970"/>
      <c r="Q179" s="967"/>
      <c r="R179" s="970"/>
      <c r="S179" s="974" t="s">
        <v>5700</v>
      </c>
      <c r="T179" s="970"/>
      <c r="U179" s="967"/>
      <c r="V179" s="970"/>
    </row>
    <row r="180" spans="1:22" ht="37.799999999999997" hidden="1" customHeight="1" outlineLevel="2">
      <c r="A180" s="1017">
        <v>44300</v>
      </c>
      <c r="B180" s="1163" t="s">
        <v>5698</v>
      </c>
      <c r="C180" s="955" t="s">
        <v>7188</v>
      </c>
      <c r="D180" s="968"/>
      <c r="E180" s="972"/>
      <c r="F180" s="970"/>
      <c r="G180" s="967"/>
      <c r="H180" s="970"/>
      <c r="I180" s="967"/>
      <c r="J180" s="970"/>
      <c r="K180" s="967"/>
      <c r="L180" s="970"/>
      <c r="M180" s="967"/>
      <c r="N180" s="970"/>
      <c r="O180" s="967"/>
      <c r="P180" s="970"/>
      <c r="Q180" s="967"/>
      <c r="R180" s="970"/>
      <c r="S180" s="974" t="s">
        <v>5700</v>
      </c>
      <c r="T180" s="970"/>
      <c r="U180" s="967"/>
      <c r="V180" s="970"/>
    </row>
    <row r="181" spans="1:22" ht="12.6" hidden="1" customHeight="1" outlineLevel="1" collapsed="1">
      <c r="A181" s="1029">
        <v>44301</v>
      </c>
      <c r="B181" s="1163" t="s">
        <v>5698</v>
      </c>
      <c r="C181" s="955" t="s">
        <v>7189</v>
      </c>
      <c r="D181" s="977" t="s">
        <v>5700</v>
      </c>
      <c r="E181" s="972"/>
      <c r="F181" s="970"/>
      <c r="G181" s="967"/>
      <c r="H181" s="970"/>
      <c r="I181" s="967"/>
      <c r="J181" s="970"/>
      <c r="K181" s="967"/>
      <c r="L181" s="970"/>
      <c r="M181" s="967"/>
      <c r="N181" s="970"/>
      <c r="O181" s="967"/>
      <c r="P181" s="970"/>
      <c r="Q181" s="967"/>
      <c r="R181" s="970"/>
      <c r="S181" s="967"/>
      <c r="T181" s="970"/>
      <c r="U181" s="967"/>
      <c r="V181" s="970"/>
    </row>
    <row r="182" spans="1:22" ht="12.6" hidden="1" customHeight="1" outlineLevel="2">
      <c r="A182" s="1029">
        <v>44301</v>
      </c>
      <c r="B182" s="1163" t="s">
        <v>5698</v>
      </c>
      <c r="C182" s="955" t="s">
        <v>7190</v>
      </c>
      <c r="D182" s="968"/>
      <c r="E182" s="969" t="s">
        <v>5700</v>
      </c>
      <c r="F182" s="970"/>
      <c r="G182" s="967"/>
      <c r="H182" s="970"/>
      <c r="I182" s="967"/>
      <c r="J182" s="970"/>
      <c r="K182" s="967"/>
      <c r="L182" s="970"/>
      <c r="M182" s="967"/>
      <c r="N182" s="970"/>
      <c r="O182" s="974" t="s">
        <v>5700</v>
      </c>
      <c r="P182" s="970"/>
      <c r="Q182" s="967"/>
      <c r="R182" s="970"/>
      <c r="S182" s="974" t="s">
        <v>5700</v>
      </c>
      <c r="T182" s="970"/>
      <c r="U182" s="967"/>
      <c r="V182" s="970"/>
    </row>
    <row r="183" spans="1:22" ht="12.6" hidden="1" customHeight="1" outlineLevel="2">
      <c r="A183" s="1029">
        <v>44301</v>
      </c>
      <c r="B183" s="1163" t="s">
        <v>5698</v>
      </c>
      <c r="C183" s="955" t="s">
        <v>7191</v>
      </c>
      <c r="D183" s="968"/>
      <c r="E183" s="972"/>
      <c r="F183" s="970"/>
      <c r="G183" s="967"/>
      <c r="H183" s="970"/>
      <c r="I183" s="974" t="s">
        <v>5700</v>
      </c>
      <c r="J183" s="970"/>
      <c r="K183" s="967"/>
      <c r="L183" s="970"/>
      <c r="M183" s="967"/>
      <c r="N183" s="970"/>
      <c r="O183" s="967"/>
      <c r="P183" s="970"/>
      <c r="Q183" s="967"/>
      <c r="R183" s="970"/>
      <c r="S183" s="967"/>
      <c r="T183" s="970"/>
      <c r="U183" s="967"/>
      <c r="V183" s="970"/>
    </row>
    <row r="184" spans="1:22" ht="12.6" hidden="1" customHeight="1" outlineLevel="2">
      <c r="A184" s="1029">
        <v>44301</v>
      </c>
      <c r="B184" s="1163" t="s">
        <v>5698</v>
      </c>
      <c r="C184" s="955" t="s">
        <v>7192</v>
      </c>
      <c r="D184" s="968"/>
      <c r="E184" s="972"/>
      <c r="F184" s="970"/>
      <c r="G184" s="967"/>
      <c r="H184" s="973" t="s">
        <v>5700</v>
      </c>
      <c r="I184" s="967"/>
      <c r="J184" s="970"/>
      <c r="K184" s="967"/>
      <c r="L184" s="970"/>
      <c r="M184" s="967"/>
      <c r="N184" s="970"/>
      <c r="O184" s="967"/>
      <c r="P184" s="970"/>
      <c r="Q184" s="967"/>
      <c r="R184" s="970"/>
      <c r="S184" s="967"/>
      <c r="T184" s="970"/>
      <c r="U184" s="967"/>
      <c r="V184" s="970"/>
    </row>
    <row r="185" spans="1:22" ht="12.6" hidden="1" customHeight="1" outlineLevel="2">
      <c r="A185" s="1029">
        <v>44301</v>
      </c>
      <c r="B185" s="1163" t="s">
        <v>5698</v>
      </c>
      <c r="C185" s="955" t="s">
        <v>7193</v>
      </c>
      <c r="D185" s="968"/>
      <c r="E185" s="972"/>
      <c r="F185" s="970"/>
      <c r="G185" s="967"/>
      <c r="H185" s="970"/>
      <c r="I185" s="967"/>
      <c r="J185" s="970"/>
      <c r="K185" s="974" t="s">
        <v>5700</v>
      </c>
      <c r="L185" s="970"/>
      <c r="M185" s="967"/>
      <c r="N185" s="970"/>
      <c r="O185" s="967"/>
      <c r="P185" s="970"/>
      <c r="Q185" s="967"/>
      <c r="R185" s="970"/>
      <c r="S185" s="967"/>
      <c r="T185" s="970"/>
      <c r="U185" s="967"/>
      <c r="V185" s="970"/>
    </row>
    <row r="186" spans="1:22" ht="12.6" hidden="1" customHeight="1" outlineLevel="2">
      <c r="A186" s="1029">
        <v>44301</v>
      </c>
      <c r="B186" s="1163" t="s">
        <v>5698</v>
      </c>
      <c r="C186" s="955" t="s">
        <v>7194</v>
      </c>
      <c r="D186" s="968"/>
      <c r="E186" s="972"/>
      <c r="F186" s="970"/>
      <c r="G186" s="967"/>
      <c r="H186" s="970"/>
      <c r="I186" s="967"/>
      <c r="J186" s="970"/>
      <c r="K186" s="967"/>
      <c r="L186" s="970"/>
      <c r="M186" s="967"/>
      <c r="N186" s="973" t="s">
        <v>5700</v>
      </c>
      <c r="O186" s="967"/>
      <c r="P186" s="970"/>
      <c r="Q186" s="967"/>
      <c r="R186" s="970"/>
      <c r="S186" s="967"/>
      <c r="T186" s="970"/>
      <c r="U186" s="967"/>
      <c r="V186" s="970"/>
    </row>
    <row r="187" spans="1:22" ht="12.6" hidden="1" customHeight="1" outlineLevel="2">
      <c r="A187" s="1029">
        <v>44301</v>
      </c>
      <c r="B187" s="1163" t="s">
        <v>5698</v>
      </c>
      <c r="C187" s="955" t="s">
        <v>7195</v>
      </c>
      <c r="D187" s="968"/>
      <c r="E187" s="972"/>
      <c r="F187" s="970"/>
      <c r="G187" s="967"/>
      <c r="H187" s="970"/>
      <c r="I187" s="967"/>
      <c r="J187" s="970"/>
      <c r="K187" s="967"/>
      <c r="L187" s="970"/>
      <c r="M187" s="967"/>
      <c r="N187" s="973" t="s">
        <v>5700</v>
      </c>
      <c r="O187" s="967"/>
      <c r="P187" s="970"/>
      <c r="Q187" s="967"/>
      <c r="R187" s="970"/>
      <c r="S187" s="967"/>
      <c r="T187" s="970"/>
      <c r="U187" s="967"/>
      <c r="V187" s="970"/>
    </row>
    <row r="188" spans="1:22" ht="12.6" hidden="1" customHeight="1" outlineLevel="2">
      <c r="A188" s="1029">
        <v>44301</v>
      </c>
      <c r="B188" s="1163" t="s">
        <v>5698</v>
      </c>
      <c r="C188" s="955" t="s">
        <v>7196</v>
      </c>
      <c r="D188" s="977" t="s">
        <v>5700</v>
      </c>
      <c r="E188" s="972"/>
      <c r="F188" s="970"/>
      <c r="G188" s="967"/>
      <c r="H188" s="970"/>
      <c r="I188" s="967"/>
      <c r="J188" s="970"/>
      <c r="K188" s="967"/>
      <c r="L188" s="970"/>
      <c r="M188" s="967"/>
      <c r="N188" s="970"/>
      <c r="O188" s="967"/>
      <c r="P188" s="970"/>
      <c r="Q188" s="967"/>
      <c r="R188" s="970"/>
      <c r="S188" s="967"/>
      <c r="T188" s="970"/>
      <c r="U188" s="967"/>
      <c r="V188" s="970"/>
    </row>
    <row r="189" spans="1:22" ht="12.6" hidden="1" customHeight="1" outlineLevel="2">
      <c r="A189" s="1029">
        <v>44301</v>
      </c>
      <c r="B189" s="1163" t="s">
        <v>5698</v>
      </c>
      <c r="C189" s="955" t="s">
        <v>7197</v>
      </c>
      <c r="D189" s="968"/>
      <c r="E189" s="972"/>
      <c r="F189" s="970"/>
      <c r="G189" s="967"/>
      <c r="H189" s="970"/>
      <c r="I189" s="967"/>
      <c r="J189" s="970"/>
      <c r="K189" s="967"/>
      <c r="L189" s="970"/>
      <c r="M189" s="967"/>
      <c r="N189" s="970"/>
      <c r="O189" s="967"/>
      <c r="P189" s="970"/>
      <c r="Q189" s="967"/>
      <c r="R189" s="970"/>
      <c r="S189" s="974" t="s">
        <v>5700</v>
      </c>
      <c r="T189" s="970"/>
      <c r="U189" s="967"/>
      <c r="V189" s="970"/>
    </row>
    <row r="190" spans="1:22" ht="12.6" hidden="1" customHeight="1" outlineLevel="2">
      <c r="A190" s="1029">
        <v>44301</v>
      </c>
      <c r="B190" s="1163" t="s">
        <v>5698</v>
      </c>
      <c r="C190" s="955" t="s">
        <v>7198</v>
      </c>
      <c r="D190" s="968"/>
      <c r="E190" s="972"/>
      <c r="F190" s="970"/>
      <c r="G190" s="967"/>
      <c r="H190" s="970"/>
      <c r="I190" s="967"/>
      <c r="J190" s="970"/>
      <c r="K190" s="967"/>
      <c r="L190" s="970"/>
      <c r="M190" s="967"/>
      <c r="N190" s="970"/>
      <c r="O190" s="967"/>
      <c r="P190" s="970"/>
      <c r="Q190" s="967"/>
      <c r="R190" s="970"/>
      <c r="S190" s="974" t="s">
        <v>5700</v>
      </c>
      <c r="T190" s="970"/>
      <c r="U190" s="967"/>
      <c r="V190" s="970"/>
    </row>
    <row r="191" spans="1:22" ht="12.6" hidden="1" customHeight="1" outlineLevel="2">
      <c r="A191" s="1029">
        <v>44301</v>
      </c>
      <c r="B191" s="1163" t="s">
        <v>5723</v>
      </c>
      <c r="C191" s="955" t="s">
        <v>7199</v>
      </c>
      <c r="D191" s="968"/>
      <c r="E191" s="969" t="s">
        <v>5700</v>
      </c>
      <c r="F191" s="970"/>
      <c r="G191" s="967"/>
      <c r="H191" s="973" t="s">
        <v>5700</v>
      </c>
      <c r="I191" s="967"/>
      <c r="J191" s="970"/>
      <c r="K191" s="967"/>
      <c r="L191" s="970"/>
      <c r="M191" s="967"/>
      <c r="N191" s="970"/>
      <c r="O191" s="967"/>
      <c r="P191" s="970"/>
      <c r="Q191" s="967"/>
      <c r="R191" s="970"/>
      <c r="S191" s="967"/>
      <c r="T191" s="970"/>
      <c r="U191" s="967"/>
      <c r="V191" s="970"/>
    </row>
    <row r="192" spans="1:22" ht="12.6" hidden="1" customHeight="1" outlineLevel="2">
      <c r="A192" s="1029">
        <v>44301</v>
      </c>
      <c r="B192" s="1163" t="s">
        <v>5706</v>
      </c>
      <c r="C192" s="955" t="s">
        <v>7200</v>
      </c>
      <c r="D192" s="968"/>
      <c r="E192" s="972"/>
      <c r="F192" s="970"/>
      <c r="G192" s="967"/>
      <c r="H192" s="970"/>
      <c r="I192" s="967"/>
      <c r="J192" s="970"/>
      <c r="K192" s="967"/>
      <c r="L192" s="970"/>
      <c r="M192" s="967"/>
      <c r="N192" s="970"/>
      <c r="O192" s="967"/>
      <c r="P192" s="970"/>
      <c r="Q192" s="974" t="s">
        <v>5700</v>
      </c>
      <c r="R192" s="970"/>
      <c r="S192" s="967"/>
      <c r="T192" s="970"/>
      <c r="U192" s="967"/>
      <c r="V192" s="970"/>
    </row>
    <row r="193" spans="1:22" ht="12.6" hidden="1" customHeight="1" outlineLevel="2">
      <c r="A193" s="1029">
        <v>44301</v>
      </c>
      <c r="B193" s="1163" t="s">
        <v>5706</v>
      </c>
      <c r="C193" s="955" t="s">
        <v>7201</v>
      </c>
      <c r="D193" s="968"/>
      <c r="E193" s="972"/>
      <c r="F193" s="970"/>
      <c r="G193" s="967"/>
      <c r="H193" s="970"/>
      <c r="I193" s="967"/>
      <c r="J193" s="970"/>
      <c r="K193" s="967"/>
      <c r="L193" s="970"/>
      <c r="M193" s="967"/>
      <c r="N193" s="970"/>
      <c r="O193" s="967"/>
      <c r="P193" s="970"/>
      <c r="Q193" s="967"/>
      <c r="R193" s="970"/>
      <c r="S193" s="974" t="s">
        <v>5700</v>
      </c>
      <c r="T193" s="970"/>
      <c r="U193" s="967"/>
      <c r="V193" s="970"/>
    </row>
    <row r="194" spans="1:22" ht="12.6" hidden="1" customHeight="1" outlineLevel="2">
      <c r="A194" s="1029">
        <v>44301</v>
      </c>
      <c r="B194" s="1163" t="s">
        <v>5698</v>
      </c>
      <c r="C194" s="955" t="s">
        <v>7202</v>
      </c>
      <c r="D194" s="968"/>
      <c r="E194" s="969" t="s">
        <v>5700</v>
      </c>
      <c r="F194" s="970"/>
      <c r="G194" s="967"/>
      <c r="H194" s="970"/>
      <c r="I194" s="967"/>
      <c r="J194" s="970"/>
      <c r="K194" s="967"/>
      <c r="L194" s="970"/>
      <c r="M194" s="967"/>
      <c r="N194" s="970"/>
      <c r="O194" s="967"/>
      <c r="P194" s="970"/>
      <c r="Q194" s="967"/>
      <c r="R194" s="970"/>
      <c r="S194" s="967"/>
      <c r="T194" s="970"/>
      <c r="U194" s="967"/>
      <c r="V194" s="970"/>
    </row>
    <row r="195" spans="1:22" ht="12.6" hidden="1" customHeight="1" outlineLevel="2">
      <c r="A195" s="1029">
        <v>44301</v>
      </c>
      <c r="B195" s="1163" t="s">
        <v>5698</v>
      </c>
      <c r="C195" s="955" t="s">
        <v>7203</v>
      </c>
      <c r="D195" s="968"/>
      <c r="E195" s="969" t="s">
        <v>5700</v>
      </c>
      <c r="F195" s="970"/>
      <c r="G195" s="967"/>
      <c r="H195" s="970"/>
      <c r="I195" s="967"/>
      <c r="J195" s="970"/>
      <c r="K195" s="967"/>
      <c r="L195" s="970"/>
      <c r="M195" s="967"/>
      <c r="N195" s="970"/>
      <c r="O195" s="974" t="s">
        <v>5700</v>
      </c>
      <c r="P195" s="970"/>
      <c r="Q195" s="967"/>
      <c r="R195" s="970"/>
      <c r="S195" s="974" t="s">
        <v>5700</v>
      </c>
      <c r="T195" s="970"/>
      <c r="U195" s="967"/>
      <c r="V195" s="970"/>
    </row>
    <row r="196" spans="1:22" ht="12.6" hidden="1" customHeight="1" outlineLevel="2">
      <c r="A196" s="1029">
        <v>44301</v>
      </c>
      <c r="B196" s="1163" t="s">
        <v>5698</v>
      </c>
      <c r="C196" s="955" t="s">
        <v>7204</v>
      </c>
      <c r="D196" s="968"/>
      <c r="E196" s="972"/>
      <c r="F196" s="970"/>
      <c r="G196" s="967"/>
      <c r="H196" s="970"/>
      <c r="I196" s="967"/>
      <c r="J196" s="973" t="s">
        <v>5700</v>
      </c>
      <c r="K196" s="967"/>
      <c r="L196" s="970"/>
      <c r="M196" s="967"/>
      <c r="N196" s="970"/>
      <c r="O196" s="967"/>
      <c r="P196" s="970"/>
      <c r="Q196" s="967"/>
      <c r="R196" s="970"/>
      <c r="S196" s="967"/>
      <c r="T196" s="970"/>
      <c r="U196" s="967"/>
      <c r="V196" s="970"/>
    </row>
    <row r="197" spans="1:22" ht="25.2" hidden="1" customHeight="1" outlineLevel="2">
      <c r="A197" s="1029">
        <v>44301</v>
      </c>
      <c r="B197" s="1163" t="s">
        <v>5739</v>
      </c>
      <c r="C197" s="955" t="s">
        <v>7205</v>
      </c>
      <c r="D197" s="968"/>
      <c r="E197" s="972"/>
      <c r="F197" s="970"/>
      <c r="G197" s="974" t="s">
        <v>5700</v>
      </c>
      <c r="H197" s="970"/>
      <c r="I197" s="974" t="s">
        <v>5700</v>
      </c>
      <c r="J197" s="970"/>
      <c r="K197" s="967"/>
      <c r="L197" s="970"/>
      <c r="M197" s="967"/>
      <c r="N197" s="970"/>
      <c r="O197" s="967"/>
      <c r="P197" s="970"/>
      <c r="Q197" s="967"/>
      <c r="R197" s="970"/>
      <c r="S197" s="967"/>
      <c r="T197" s="970"/>
      <c r="U197" s="967"/>
      <c r="V197" s="970"/>
    </row>
    <row r="198" spans="1:22" ht="12.6" hidden="1" customHeight="1" outlineLevel="2">
      <c r="A198" s="1029">
        <v>44301</v>
      </c>
      <c r="B198" s="1163" t="s">
        <v>5698</v>
      </c>
      <c r="C198" s="955" t="s">
        <v>7206</v>
      </c>
      <c r="D198" s="968"/>
      <c r="E198" s="972"/>
      <c r="F198" s="970"/>
      <c r="G198" s="967"/>
      <c r="H198" s="970"/>
      <c r="I198" s="967"/>
      <c r="J198" s="970"/>
      <c r="K198" s="967"/>
      <c r="L198" s="970"/>
      <c r="M198" s="967"/>
      <c r="N198" s="970"/>
      <c r="O198" s="967"/>
      <c r="P198" s="970"/>
      <c r="Q198" s="967"/>
      <c r="R198" s="970"/>
      <c r="S198" s="974" t="s">
        <v>5700</v>
      </c>
      <c r="T198" s="970"/>
      <c r="U198" s="967"/>
      <c r="V198" s="970"/>
    </row>
    <row r="199" spans="1:22" ht="12.6" hidden="1" customHeight="1" outlineLevel="2">
      <c r="A199" s="1029">
        <v>44301</v>
      </c>
      <c r="B199" s="1163" t="s">
        <v>5698</v>
      </c>
      <c r="C199" s="955" t="s">
        <v>7207</v>
      </c>
      <c r="D199" s="968"/>
      <c r="E199" s="972"/>
      <c r="F199" s="970"/>
      <c r="G199" s="967"/>
      <c r="H199" s="970"/>
      <c r="I199" s="967"/>
      <c r="J199" s="970"/>
      <c r="K199" s="967"/>
      <c r="L199" s="970"/>
      <c r="M199" s="967"/>
      <c r="N199" s="973" t="s">
        <v>5700</v>
      </c>
      <c r="O199" s="967"/>
      <c r="P199" s="970"/>
      <c r="Q199" s="967"/>
      <c r="R199" s="970"/>
      <c r="S199" s="967"/>
      <c r="T199" s="970"/>
      <c r="U199" s="967"/>
      <c r="V199" s="970"/>
    </row>
    <row r="200" spans="1:22" ht="12.6" hidden="1" customHeight="1" outlineLevel="2">
      <c r="A200" s="1029">
        <v>44301</v>
      </c>
      <c r="B200" s="1163" t="s">
        <v>5698</v>
      </c>
      <c r="C200" s="955" t="s">
        <v>7208</v>
      </c>
      <c r="D200" s="968"/>
      <c r="E200" s="969" t="s">
        <v>5700</v>
      </c>
      <c r="F200" s="970"/>
      <c r="G200" s="967"/>
      <c r="H200" s="973" t="s">
        <v>5700</v>
      </c>
      <c r="I200" s="967"/>
      <c r="J200" s="970"/>
      <c r="K200" s="967"/>
      <c r="L200" s="970"/>
      <c r="M200" s="967"/>
      <c r="N200" s="970"/>
      <c r="O200" s="967"/>
      <c r="P200" s="970"/>
      <c r="Q200" s="967"/>
      <c r="R200" s="970"/>
      <c r="S200" s="974" t="s">
        <v>5700</v>
      </c>
      <c r="T200" s="970"/>
      <c r="U200" s="967"/>
      <c r="V200" s="970"/>
    </row>
    <row r="201" spans="1:22" ht="12.6" hidden="1" customHeight="1" outlineLevel="2">
      <c r="A201" s="1029">
        <v>44301</v>
      </c>
      <c r="B201" s="1163" t="s">
        <v>5698</v>
      </c>
      <c r="C201" s="955" t="s">
        <v>7209</v>
      </c>
      <c r="D201" s="968"/>
      <c r="E201" s="972"/>
      <c r="F201" s="970"/>
      <c r="G201" s="967"/>
      <c r="H201" s="970"/>
      <c r="I201" s="967"/>
      <c r="J201" s="970"/>
      <c r="K201" s="967"/>
      <c r="L201" s="970"/>
      <c r="M201" s="967"/>
      <c r="N201" s="970"/>
      <c r="O201" s="967"/>
      <c r="P201" s="970"/>
      <c r="Q201" s="967"/>
      <c r="R201" s="970"/>
      <c r="S201" s="974" t="s">
        <v>5700</v>
      </c>
      <c r="T201" s="970"/>
      <c r="U201" s="967"/>
      <c r="V201" s="970"/>
    </row>
    <row r="202" spans="1:22" ht="12.6" hidden="1" customHeight="1" outlineLevel="1" collapsed="1">
      <c r="A202" s="984">
        <v>44302</v>
      </c>
      <c r="B202" s="1163" t="s">
        <v>5698</v>
      </c>
      <c r="C202" s="955" t="s">
        <v>7210</v>
      </c>
      <c r="D202" s="968"/>
      <c r="E202" s="972"/>
      <c r="F202" s="970"/>
      <c r="G202" s="967"/>
      <c r="H202" s="970"/>
      <c r="I202" s="967"/>
      <c r="J202" s="970"/>
      <c r="K202" s="967"/>
      <c r="L202" s="970"/>
      <c r="M202" s="967"/>
      <c r="N202" s="973" t="s">
        <v>5700</v>
      </c>
      <c r="O202" s="967"/>
      <c r="P202" s="970"/>
      <c r="Q202" s="967"/>
      <c r="R202" s="970"/>
      <c r="S202" s="967"/>
      <c r="T202" s="970"/>
      <c r="U202" s="967"/>
      <c r="V202" s="970"/>
    </row>
    <row r="203" spans="1:22" ht="12.6" hidden="1" customHeight="1" outlineLevel="2">
      <c r="A203" s="984">
        <v>44302</v>
      </c>
      <c r="B203" s="1163" t="s">
        <v>5698</v>
      </c>
      <c r="C203" s="955" t="s">
        <v>7211</v>
      </c>
      <c r="D203" s="968"/>
      <c r="E203" s="972"/>
      <c r="F203" s="970"/>
      <c r="G203" s="967"/>
      <c r="H203" s="970"/>
      <c r="I203" s="967"/>
      <c r="J203" s="970"/>
      <c r="K203" s="967"/>
      <c r="L203" s="970"/>
      <c r="M203" s="967"/>
      <c r="N203" s="970"/>
      <c r="O203" s="967"/>
      <c r="P203" s="970"/>
      <c r="Q203" s="967"/>
      <c r="R203" s="970"/>
      <c r="S203" s="974" t="s">
        <v>5700</v>
      </c>
      <c r="T203" s="970"/>
      <c r="U203" s="967"/>
      <c r="V203" s="970"/>
    </row>
    <row r="204" spans="1:22" ht="12.6" hidden="1" customHeight="1" outlineLevel="2">
      <c r="A204" s="984">
        <v>44302</v>
      </c>
      <c r="B204" s="1163" t="s">
        <v>5698</v>
      </c>
      <c r="C204" s="955" t="s">
        <v>7212</v>
      </c>
      <c r="D204" s="968"/>
      <c r="E204" s="972"/>
      <c r="F204" s="970"/>
      <c r="G204" s="974" t="s">
        <v>5700</v>
      </c>
      <c r="H204" s="970"/>
      <c r="I204" s="967"/>
      <c r="J204" s="970"/>
      <c r="K204" s="967"/>
      <c r="L204" s="970"/>
      <c r="M204" s="967"/>
      <c r="N204" s="970"/>
      <c r="O204" s="967"/>
      <c r="P204" s="970"/>
      <c r="Q204" s="967"/>
      <c r="R204" s="970"/>
      <c r="S204" s="967"/>
      <c r="T204" s="970"/>
      <c r="U204" s="967"/>
      <c r="V204" s="970"/>
    </row>
    <row r="205" spans="1:22" ht="12.6" hidden="1" customHeight="1" outlineLevel="2">
      <c r="A205" s="984">
        <v>44302</v>
      </c>
      <c r="B205" s="1163" t="s">
        <v>5698</v>
      </c>
      <c r="C205" s="955" t="s">
        <v>7213</v>
      </c>
      <c r="D205" s="977" t="s">
        <v>5700</v>
      </c>
      <c r="E205" s="972"/>
      <c r="F205" s="970"/>
      <c r="G205" s="967"/>
      <c r="H205" s="970"/>
      <c r="I205" s="974" t="s">
        <v>5700</v>
      </c>
      <c r="J205" s="970"/>
      <c r="K205" s="967"/>
      <c r="L205" s="970"/>
      <c r="M205" s="967"/>
      <c r="N205" s="970"/>
      <c r="O205" s="967"/>
      <c r="P205" s="970"/>
      <c r="Q205" s="967"/>
      <c r="R205" s="970"/>
      <c r="S205" s="967"/>
      <c r="T205" s="970"/>
      <c r="U205" s="967"/>
      <c r="V205" s="970"/>
    </row>
    <row r="206" spans="1:22" ht="12.6" hidden="1" customHeight="1" outlineLevel="2">
      <c r="A206" s="984">
        <v>44302</v>
      </c>
      <c r="B206" s="1163" t="s">
        <v>5706</v>
      </c>
      <c r="C206" s="955" t="s">
        <v>7214</v>
      </c>
      <c r="D206" s="968"/>
      <c r="E206" s="972"/>
      <c r="F206" s="970"/>
      <c r="G206" s="967"/>
      <c r="H206" s="970"/>
      <c r="I206" s="967"/>
      <c r="J206" s="970"/>
      <c r="K206" s="967"/>
      <c r="L206" s="970"/>
      <c r="M206" s="967"/>
      <c r="N206" s="970"/>
      <c r="O206" s="967"/>
      <c r="P206" s="970"/>
      <c r="Q206" s="967"/>
      <c r="R206" s="970"/>
      <c r="S206" s="974" t="s">
        <v>5700</v>
      </c>
      <c r="T206" s="970"/>
      <c r="U206" s="967"/>
      <c r="V206" s="970"/>
    </row>
    <row r="207" spans="1:22" ht="12.6" hidden="1" customHeight="1" outlineLevel="2">
      <c r="A207" s="984">
        <v>44302</v>
      </c>
      <c r="B207" s="1163" t="s">
        <v>5698</v>
      </c>
      <c r="C207" s="955" t="s">
        <v>7215</v>
      </c>
      <c r="D207" s="977" t="s">
        <v>5700</v>
      </c>
      <c r="E207" s="972"/>
      <c r="F207" s="970"/>
      <c r="G207" s="967"/>
      <c r="H207" s="970"/>
      <c r="I207" s="967"/>
      <c r="J207" s="970"/>
      <c r="K207" s="967"/>
      <c r="L207" s="970"/>
      <c r="M207" s="967"/>
      <c r="N207" s="970"/>
      <c r="O207" s="967"/>
      <c r="P207" s="970"/>
      <c r="Q207" s="967"/>
      <c r="R207" s="970"/>
      <c r="S207" s="967"/>
      <c r="T207" s="970"/>
      <c r="U207" s="967"/>
      <c r="V207" s="970"/>
    </row>
    <row r="208" spans="1:22" ht="25.2" hidden="1" customHeight="1" outlineLevel="2">
      <c r="A208" s="984">
        <v>44302</v>
      </c>
      <c r="B208" s="1163" t="s">
        <v>5745</v>
      </c>
      <c r="C208" s="955" t="s">
        <v>7216</v>
      </c>
      <c r="D208" s="968"/>
      <c r="E208" s="972"/>
      <c r="F208" s="970"/>
      <c r="G208" s="967"/>
      <c r="H208" s="970"/>
      <c r="I208" s="967"/>
      <c r="J208" s="970"/>
      <c r="K208" s="967"/>
      <c r="L208" s="970"/>
      <c r="M208" s="967"/>
      <c r="N208" s="970"/>
      <c r="O208" s="967"/>
      <c r="P208" s="970"/>
      <c r="Q208" s="967"/>
      <c r="R208" s="970"/>
      <c r="S208" s="974" t="s">
        <v>5700</v>
      </c>
      <c r="T208" s="970"/>
      <c r="U208" s="967"/>
      <c r="V208" s="970"/>
    </row>
    <row r="209" spans="1:22" ht="12.6" hidden="1" customHeight="1" outlineLevel="2">
      <c r="A209" s="984">
        <v>44302</v>
      </c>
      <c r="B209" s="1163" t="s">
        <v>5745</v>
      </c>
      <c r="C209" s="955" t="s">
        <v>7217</v>
      </c>
      <c r="D209" s="968"/>
      <c r="E209" s="972"/>
      <c r="F209" s="970"/>
      <c r="G209" s="967"/>
      <c r="H209" s="970"/>
      <c r="I209" s="967"/>
      <c r="J209" s="970"/>
      <c r="K209" s="967"/>
      <c r="L209" s="970"/>
      <c r="M209" s="967"/>
      <c r="N209" s="970"/>
      <c r="O209" s="967"/>
      <c r="P209" s="970"/>
      <c r="Q209" s="967"/>
      <c r="R209" s="970"/>
      <c r="S209" s="974" t="s">
        <v>5700</v>
      </c>
      <c r="T209" s="970"/>
      <c r="U209" s="967"/>
      <c r="V209" s="970"/>
    </row>
    <row r="210" spans="1:22" ht="12.6" hidden="1" customHeight="1" outlineLevel="2">
      <c r="A210" s="984">
        <v>44302</v>
      </c>
      <c r="B210" s="1163" t="s">
        <v>5698</v>
      </c>
      <c r="C210" s="955" t="s">
        <v>7218</v>
      </c>
      <c r="D210" s="968"/>
      <c r="E210" s="972"/>
      <c r="F210" s="970"/>
      <c r="G210" s="967"/>
      <c r="H210" s="970"/>
      <c r="I210" s="967"/>
      <c r="J210" s="970"/>
      <c r="K210" s="967"/>
      <c r="L210" s="970"/>
      <c r="M210" s="967"/>
      <c r="N210" s="970"/>
      <c r="O210" s="967"/>
      <c r="P210" s="970"/>
      <c r="Q210" s="967"/>
      <c r="R210" s="970"/>
      <c r="S210" s="974" t="s">
        <v>5700</v>
      </c>
      <c r="T210" s="970"/>
      <c r="U210" s="967"/>
      <c r="V210" s="970"/>
    </row>
    <row r="211" spans="1:22" ht="25.2" hidden="1" customHeight="1" outlineLevel="2">
      <c r="A211" s="984">
        <v>44302</v>
      </c>
      <c r="B211" s="1163" t="s">
        <v>5698</v>
      </c>
      <c r="C211" s="955" t="s">
        <v>7219</v>
      </c>
      <c r="D211" s="968"/>
      <c r="E211" s="972"/>
      <c r="F211" s="970"/>
      <c r="G211" s="967"/>
      <c r="H211" s="970"/>
      <c r="I211" s="967"/>
      <c r="J211" s="970"/>
      <c r="K211" s="967"/>
      <c r="L211" s="970"/>
      <c r="M211" s="967"/>
      <c r="N211" s="970"/>
      <c r="O211" s="967"/>
      <c r="P211" s="973" t="s">
        <v>5700</v>
      </c>
      <c r="Q211" s="967"/>
      <c r="R211" s="970"/>
      <c r="S211" s="967"/>
      <c r="T211" s="970"/>
      <c r="U211" s="967"/>
      <c r="V211" s="970"/>
    </row>
    <row r="212" spans="1:22" ht="12.6" hidden="1" customHeight="1" outlineLevel="2">
      <c r="A212" s="984">
        <v>44302</v>
      </c>
      <c r="B212" s="1163" t="s">
        <v>5745</v>
      </c>
      <c r="C212" s="955" t="s">
        <v>7126</v>
      </c>
      <c r="D212" s="968"/>
      <c r="E212" s="972"/>
      <c r="F212" s="970"/>
      <c r="G212" s="967"/>
      <c r="H212" s="970"/>
      <c r="I212" s="967"/>
      <c r="J212" s="970"/>
      <c r="K212" s="967"/>
      <c r="L212" s="970"/>
      <c r="M212" s="967"/>
      <c r="N212" s="970"/>
      <c r="O212" s="974" t="s">
        <v>5700</v>
      </c>
      <c r="P212" s="970"/>
      <c r="Q212" s="967"/>
      <c r="R212" s="970"/>
      <c r="S212" s="967"/>
      <c r="T212" s="970"/>
      <c r="U212" s="967"/>
      <c r="V212" s="970"/>
    </row>
    <row r="213" spans="1:22" ht="12.6" hidden="1" customHeight="1" outlineLevel="2">
      <c r="A213" s="984">
        <v>44302</v>
      </c>
      <c r="B213" s="1163" t="s">
        <v>5698</v>
      </c>
      <c r="C213" s="955" t="s">
        <v>7220</v>
      </c>
      <c r="D213" s="968"/>
      <c r="E213" s="972"/>
      <c r="F213" s="970"/>
      <c r="G213" s="967"/>
      <c r="H213" s="970"/>
      <c r="I213" s="967"/>
      <c r="J213" s="970"/>
      <c r="K213" s="967"/>
      <c r="L213" s="970"/>
      <c r="M213" s="967"/>
      <c r="N213" s="970"/>
      <c r="O213" s="967"/>
      <c r="P213" s="970"/>
      <c r="Q213" s="967"/>
      <c r="R213" s="970"/>
      <c r="S213" s="974" t="s">
        <v>5700</v>
      </c>
      <c r="T213" s="970"/>
      <c r="U213" s="967"/>
      <c r="V213" s="970"/>
    </row>
    <row r="214" spans="1:22" ht="25.2" hidden="1" customHeight="1" outlineLevel="2">
      <c r="A214" s="984">
        <v>44302</v>
      </c>
      <c r="B214" s="1163" t="s">
        <v>5698</v>
      </c>
      <c r="C214" s="955" t="s">
        <v>7221</v>
      </c>
      <c r="D214" s="968"/>
      <c r="E214" s="972"/>
      <c r="F214" s="970"/>
      <c r="G214" s="967"/>
      <c r="H214" s="970"/>
      <c r="I214" s="967"/>
      <c r="J214" s="970"/>
      <c r="K214" s="967"/>
      <c r="L214" s="970"/>
      <c r="M214" s="967"/>
      <c r="N214" s="970"/>
      <c r="O214" s="967"/>
      <c r="P214" s="970"/>
      <c r="Q214" s="967"/>
      <c r="R214" s="970"/>
      <c r="S214" s="974" t="s">
        <v>5700</v>
      </c>
      <c r="T214" s="970"/>
      <c r="U214" s="967"/>
      <c r="V214" s="970"/>
    </row>
    <row r="215" spans="1:22" ht="12.6" hidden="1" customHeight="1" outlineLevel="2">
      <c r="A215" s="984">
        <v>44302</v>
      </c>
      <c r="B215" s="1163" t="s">
        <v>5745</v>
      </c>
      <c r="C215" s="955" t="s">
        <v>7222</v>
      </c>
      <c r="D215" s="968"/>
      <c r="E215" s="972"/>
      <c r="F215" s="970"/>
      <c r="G215" s="967"/>
      <c r="H215" s="970"/>
      <c r="I215" s="967"/>
      <c r="J215" s="970"/>
      <c r="K215" s="967"/>
      <c r="L215" s="970"/>
      <c r="M215" s="967"/>
      <c r="N215" s="970"/>
      <c r="O215" s="967"/>
      <c r="P215" s="970"/>
      <c r="Q215" s="967"/>
      <c r="R215" s="970"/>
      <c r="S215" s="974" t="s">
        <v>5700</v>
      </c>
      <c r="T215" s="970"/>
      <c r="U215" s="967"/>
      <c r="V215" s="970"/>
    </row>
    <row r="216" spans="1:22" ht="12.6" hidden="1" customHeight="1" outlineLevel="2">
      <c r="A216" s="984">
        <v>44302</v>
      </c>
      <c r="B216" s="1163" t="s">
        <v>5739</v>
      </c>
      <c r="C216" s="955" t="s">
        <v>7223</v>
      </c>
      <c r="D216" s="968"/>
      <c r="E216" s="972"/>
      <c r="F216" s="970"/>
      <c r="G216" s="967"/>
      <c r="H216" s="970"/>
      <c r="I216" s="974" t="s">
        <v>5700</v>
      </c>
      <c r="J216" s="970"/>
      <c r="K216" s="967"/>
      <c r="L216" s="970"/>
      <c r="M216" s="967"/>
      <c r="N216" s="973" t="s">
        <v>5700</v>
      </c>
      <c r="O216" s="967"/>
      <c r="P216" s="970"/>
      <c r="Q216" s="967"/>
      <c r="R216" s="970"/>
      <c r="S216" s="967"/>
      <c r="T216" s="970"/>
      <c r="U216" s="967"/>
      <c r="V216" s="970"/>
    </row>
    <row r="217" spans="1:22" ht="12.6" hidden="1" customHeight="1" outlineLevel="2">
      <c r="A217" s="984">
        <v>44302</v>
      </c>
      <c r="B217" s="1163" t="s">
        <v>7224</v>
      </c>
      <c r="C217" s="955" t="s">
        <v>7225</v>
      </c>
      <c r="D217" s="968"/>
      <c r="E217" s="972"/>
      <c r="F217" s="970"/>
      <c r="G217" s="967"/>
      <c r="H217" s="970"/>
      <c r="I217" s="967"/>
      <c r="J217" s="970"/>
      <c r="K217" s="967"/>
      <c r="L217" s="970"/>
      <c r="M217" s="967"/>
      <c r="N217" s="970"/>
      <c r="O217" s="974" t="s">
        <v>5700</v>
      </c>
      <c r="P217" s="970"/>
      <c r="Q217" s="967"/>
      <c r="R217" s="970"/>
      <c r="S217" s="967"/>
      <c r="T217" s="970"/>
      <c r="U217" s="967"/>
      <c r="V217" s="970"/>
    </row>
    <row r="218" spans="1:22" ht="12.6" hidden="1" customHeight="1" outlineLevel="1" collapsed="1">
      <c r="A218" s="1200">
        <v>44305</v>
      </c>
      <c r="B218" s="1163" t="s">
        <v>5698</v>
      </c>
      <c r="C218" s="955" t="s">
        <v>7226</v>
      </c>
      <c r="D218" s="968"/>
      <c r="E218" s="972"/>
      <c r="F218" s="970"/>
      <c r="G218" s="967"/>
      <c r="H218" s="970"/>
      <c r="I218" s="967"/>
      <c r="J218" s="970"/>
      <c r="K218" s="967"/>
      <c r="L218" s="970"/>
      <c r="M218" s="967"/>
      <c r="N218" s="970"/>
      <c r="O218" s="967"/>
      <c r="P218" s="973" t="s">
        <v>5700</v>
      </c>
      <c r="Q218" s="967"/>
      <c r="R218" s="970"/>
      <c r="S218" s="967"/>
      <c r="T218" s="970"/>
      <c r="U218" s="967"/>
      <c r="V218" s="970"/>
    </row>
    <row r="219" spans="1:22" ht="12.6" hidden="1" customHeight="1" outlineLevel="2">
      <c r="A219" s="1200">
        <v>44305</v>
      </c>
      <c r="B219" s="1163" t="s">
        <v>5698</v>
      </c>
      <c r="C219" s="955" t="s">
        <v>7227</v>
      </c>
      <c r="D219" s="977" t="s">
        <v>5700</v>
      </c>
      <c r="E219" s="972"/>
      <c r="F219" s="970"/>
      <c r="G219" s="967"/>
      <c r="H219" s="970"/>
      <c r="I219" s="967"/>
      <c r="J219" s="970"/>
      <c r="K219" s="967"/>
      <c r="L219" s="970"/>
      <c r="M219" s="967"/>
      <c r="N219" s="970"/>
      <c r="O219" s="967"/>
      <c r="P219" s="970"/>
      <c r="Q219" s="967"/>
      <c r="R219" s="970"/>
      <c r="S219" s="967"/>
      <c r="T219" s="970"/>
      <c r="U219" s="967"/>
      <c r="V219" s="970"/>
    </row>
    <row r="220" spans="1:22" ht="12.6" hidden="1" customHeight="1" outlineLevel="2">
      <c r="A220" s="1200">
        <v>44305</v>
      </c>
      <c r="B220" s="1163" t="s">
        <v>5698</v>
      </c>
      <c r="C220" s="955" t="s">
        <v>7228</v>
      </c>
      <c r="D220" s="977" t="s">
        <v>5700</v>
      </c>
      <c r="E220" s="972"/>
      <c r="F220" s="970"/>
      <c r="G220" s="967"/>
      <c r="H220" s="970"/>
      <c r="I220" s="967"/>
      <c r="J220" s="970"/>
      <c r="K220" s="967"/>
      <c r="L220" s="970"/>
      <c r="M220" s="967"/>
      <c r="N220" s="970"/>
      <c r="O220" s="967"/>
      <c r="P220" s="970"/>
      <c r="Q220" s="967"/>
      <c r="R220" s="970"/>
      <c r="S220" s="967"/>
      <c r="T220" s="970"/>
      <c r="U220" s="967"/>
      <c r="V220" s="970"/>
    </row>
    <row r="221" spans="1:22" ht="12.6" hidden="1" customHeight="1" outlineLevel="2">
      <c r="A221" s="1200">
        <v>44305</v>
      </c>
      <c r="B221" s="1163" t="s">
        <v>5698</v>
      </c>
      <c r="C221" s="955" t="s">
        <v>7229</v>
      </c>
      <c r="D221" s="968"/>
      <c r="E221" s="972"/>
      <c r="F221" s="970"/>
      <c r="G221" s="967"/>
      <c r="H221" s="970"/>
      <c r="I221" s="967"/>
      <c r="J221" s="970"/>
      <c r="K221" s="967"/>
      <c r="L221" s="970"/>
      <c r="M221" s="967"/>
      <c r="N221" s="970"/>
      <c r="O221" s="967"/>
      <c r="P221" s="970"/>
      <c r="Q221" s="967"/>
      <c r="R221" s="970"/>
      <c r="S221" s="974" t="s">
        <v>5700</v>
      </c>
      <c r="T221" s="970"/>
      <c r="U221" s="967"/>
      <c r="V221" s="970"/>
    </row>
    <row r="222" spans="1:22" ht="12.6" hidden="1" customHeight="1" outlineLevel="2">
      <c r="A222" s="1200">
        <v>44305</v>
      </c>
      <c r="B222" s="1163" t="s">
        <v>5698</v>
      </c>
      <c r="C222" s="955" t="s">
        <v>7230</v>
      </c>
      <c r="D222" s="977" t="s">
        <v>5700</v>
      </c>
      <c r="E222" s="972"/>
      <c r="F222" s="970"/>
      <c r="G222" s="967"/>
      <c r="H222" s="970"/>
      <c r="I222" s="967"/>
      <c r="J222" s="970"/>
      <c r="K222" s="967"/>
      <c r="L222" s="970"/>
      <c r="M222" s="967"/>
      <c r="N222" s="970"/>
      <c r="O222" s="967"/>
      <c r="P222" s="970"/>
      <c r="Q222" s="967"/>
      <c r="R222" s="970"/>
      <c r="S222" s="967"/>
      <c r="T222" s="970"/>
      <c r="U222" s="967"/>
      <c r="V222" s="970"/>
    </row>
    <row r="223" spans="1:22" ht="12.6" hidden="1" customHeight="1" outlineLevel="2">
      <c r="A223" s="1200">
        <v>44305</v>
      </c>
      <c r="B223" s="1163" t="s">
        <v>5698</v>
      </c>
      <c r="C223" s="955" t="s">
        <v>7231</v>
      </c>
      <c r="D223" s="977" t="s">
        <v>5700</v>
      </c>
      <c r="E223" s="972"/>
      <c r="F223" s="970"/>
      <c r="G223" s="967"/>
      <c r="H223" s="970"/>
      <c r="I223" s="967"/>
      <c r="J223" s="970"/>
      <c r="K223" s="967"/>
      <c r="L223" s="970"/>
      <c r="M223" s="967"/>
      <c r="N223" s="970"/>
      <c r="O223" s="967"/>
      <c r="P223" s="970"/>
      <c r="Q223" s="967"/>
      <c r="R223" s="970"/>
      <c r="S223" s="967"/>
      <c r="T223" s="970"/>
      <c r="U223" s="967"/>
      <c r="V223" s="970"/>
    </row>
    <row r="224" spans="1:22" ht="12.6" hidden="1" customHeight="1" outlineLevel="2">
      <c r="A224" s="1200">
        <v>44305</v>
      </c>
      <c r="B224" s="1163" t="s">
        <v>5685</v>
      </c>
      <c r="C224" s="955" t="s">
        <v>7232</v>
      </c>
      <c r="D224" s="968"/>
      <c r="E224" s="972"/>
      <c r="F224" s="970"/>
      <c r="G224" s="967"/>
      <c r="H224" s="970"/>
      <c r="I224" s="967"/>
      <c r="J224" s="970"/>
      <c r="K224" s="967"/>
      <c r="L224" s="970"/>
      <c r="M224" s="967"/>
      <c r="N224" s="970"/>
      <c r="O224" s="967"/>
      <c r="P224" s="970"/>
      <c r="Q224" s="967"/>
      <c r="R224" s="970"/>
      <c r="S224" s="967"/>
      <c r="T224" s="973" t="s">
        <v>5700</v>
      </c>
      <c r="U224" s="967"/>
      <c r="V224" s="970"/>
    </row>
    <row r="225" spans="1:22" ht="12.6" hidden="1" customHeight="1" outlineLevel="2">
      <c r="A225" s="1200">
        <v>44305</v>
      </c>
      <c r="B225" s="1163" t="s">
        <v>5698</v>
      </c>
      <c r="C225" s="955" t="s">
        <v>7233</v>
      </c>
      <c r="D225" s="977" t="s">
        <v>5700</v>
      </c>
      <c r="E225" s="972"/>
      <c r="F225" s="970"/>
      <c r="G225" s="967"/>
      <c r="H225" s="970"/>
      <c r="I225" s="967"/>
      <c r="J225" s="970"/>
      <c r="K225" s="967"/>
      <c r="L225" s="970"/>
      <c r="M225" s="967"/>
      <c r="N225" s="970"/>
      <c r="O225" s="967"/>
      <c r="P225" s="970"/>
      <c r="Q225" s="967"/>
      <c r="R225" s="970"/>
      <c r="S225" s="967"/>
      <c r="T225" s="970"/>
      <c r="U225" s="967"/>
      <c r="V225" s="970"/>
    </row>
    <row r="226" spans="1:22" ht="12.6" hidden="1" customHeight="1" outlineLevel="2">
      <c r="A226" s="1200">
        <v>44305</v>
      </c>
      <c r="B226" s="1163" t="s">
        <v>5698</v>
      </c>
      <c r="C226" s="955" t="s">
        <v>7234</v>
      </c>
      <c r="D226" s="977" t="s">
        <v>5700</v>
      </c>
      <c r="E226" s="972"/>
      <c r="F226" s="970"/>
      <c r="G226" s="967"/>
      <c r="H226" s="970"/>
      <c r="I226" s="967"/>
      <c r="J226" s="970"/>
      <c r="K226" s="967"/>
      <c r="L226" s="970"/>
      <c r="M226" s="967"/>
      <c r="N226" s="970"/>
      <c r="O226" s="967"/>
      <c r="P226" s="970"/>
      <c r="Q226" s="967"/>
      <c r="R226" s="970"/>
      <c r="S226" s="967"/>
      <c r="T226" s="970"/>
      <c r="U226" s="967"/>
      <c r="V226" s="970"/>
    </row>
    <row r="227" spans="1:22" ht="12.6" hidden="1" customHeight="1" outlineLevel="2">
      <c r="A227" s="1200">
        <v>44305</v>
      </c>
      <c r="B227" s="1163" t="s">
        <v>5698</v>
      </c>
      <c r="C227" s="955" t="s">
        <v>7235</v>
      </c>
      <c r="D227" s="968"/>
      <c r="E227" s="972"/>
      <c r="F227" s="970"/>
      <c r="G227" s="967"/>
      <c r="H227" s="970"/>
      <c r="I227" s="967"/>
      <c r="J227" s="970"/>
      <c r="K227" s="967"/>
      <c r="L227" s="970"/>
      <c r="M227" s="967"/>
      <c r="N227" s="973" t="s">
        <v>5700</v>
      </c>
      <c r="O227" s="967"/>
      <c r="P227" s="970"/>
      <c r="Q227" s="967"/>
      <c r="R227" s="970"/>
      <c r="S227" s="967"/>
      <c r="T227" s="970"/>
      <c r="U227" s="967"/>
      <c r="V227" s="970"/>
    </row>
    <row r="228" spans="1:22" ht="12.6" hidden="1" customHeight="1" outlineLevel="2">
      <c r="A228" s="1200">
        <v>44305</v>
      </c>
      <c r="B228" s="1163" t="s">
        <v>5706</v>
      </c>
      <c r="C228" s="955" t="s">
        <v>7236</v>
      </c>
      <c r="D228" s="968"/>
      <c r="E228" s="972"/>
      <c r="F228" s="970"/>
      <c r="G228" s="967"/>
      <c r="H228" s="970"/>
      <c r="I228" s="974" t="s">
        <v>5700</v>
      </c>
      <c r="J228" s="970"/>
      <c r="K228" s="967"/>
      <c r="L228" s="970"/>
      <c r="M228" s="967"/>
      <c r="N228" s="970"/>
      <c r="O228" s="967"/>
      <c r="P228" s="970"/>
      <c r="Q228" s="967"/>
      <c r="R228" s="970"/>
      <c r="S228" s="967"/>
      <c r="T228" s="970"/>
      <c r="U228" s="967"/>
      <c r="V228" s="970"/>
    </row>
    <row r="229" spans="1:22" ht="12.6" hidden="1" customHeight="1" outlineLevel="2">
      <c r="A229" s="1200">
        <v>44305</v>
      </c>
      <c r="B229" s="1163" t="s">
        <v>5698</v>
      </c>
      <c r="C229" s="955" t="s">
        <v>7237</v>
      </c>
      <c r="D229" s="968"/>
      <c r="E229" s="972"/>
      <c r="F229" s="970"/>
      <c r="G229" s="967"/>
      <c r="H229" s="970"/>
      <c r="I229" s="967"/>
      <c r="J229" s="970"/>
      <c r="K229" s="967"/>
      <c r="L229" s="970"/>
      <c r="M229" s="967"/>
      <c r="N229" s="970"/>
      <c r="O229" s="974" t="s">
        <v>5700</v>
      </c>
      <c r="P229" s="970"/>
      <c r="Q229" s="967"/>
      <c r="R229" s="970"/>
      <c r="S229" s="967"/>
      <c r="T229" s="970"/>
      <c r="U229" s="967"/>
      <c r="V229" s="970"/>
    </row>
    <row r="230" spans="1:22" ht="12.6" hidden="1" customHeight="1" outlineLevel="1" collapsed="1">
      <c r="A230" s="1201">
        <v>44306</v>
      </c>
      <c r="B230" s="4" t="s">
        <v>5698</v>
      </c>
      <c r="C230" s="4" t="s">
        <v>7238</v>
      </c>
      <c r="D230" s="968"/>
      <c r="E230" s="972"/>
      <c r="F230" s="970"/>
      <c r="G230" s="967"/>
      <c r="H230" s="970"/>
      <c r="I230" s="967"/>
      <c r="J230" s="970"/>
      <c r="K230" s="967"/>
      <c r="L230" s="970"/>
      <c r="M230" s="967"/>
      <c r="N230" s="970"/>
      <c r="O230" s="974" t="s">
        <v>5700</v>
      </c>
      <c r="P230" s="970"/>
      <c r="Q230" s="967"/>
      <c r="R230" s="970"/>
      <c r="S230" s="967"/>
      <c r="T230" s="970"/>
      <c r="U230" s="967"/>
      <c r="V230" s="970"/>
    </row>
    <row r="231" spans="1:22" ht="12.6" hidden="1" customHeight="1" outlineLevel="2">
      <c r="A231" s="1201">
        <v>44306</v>
      </c>
      <c r="B231" s="1163" t="s">
        <v>5745</v>
      </c>
      <c r="C231" s="955" t="s">
        <v>7239</v>
      </c>
      <c r="D231" s="968"/>
      <c r="E231" s="972"/>
      <c r="F231" s="970"/>
      <c r="G231" s="967"/>
      <c r="H231" s="970"/>
      <c r="I231" s="967"/>
      <c r="J231" s="970"/>
      <c r="K231" s="967"/>
      <c r="L231" s="970"/>
      <c r="M231" s="967"/>
      <c r="N231" s="970"/>
      <c r="O231" s="967"/>
      <c r="P231" s="970"/>
      <c r="Q231" s="967"/>
      <c r="R231" s="970"/>
      <c r="S231" s="974" t="s">
        <v>5700</v>
      </c>
      <c r="T231" s="970"/>
      <c r="U231" s="967"/>
      <c r="V231" s="970"/>
    </row>
    <row r="232" spans="1:22" ht="12.6" hidden="1" customHeight="1" outlineLevel="2">
      <c r="A232" s="1201">
        <v>44306</v>
      </c>
      <c r="B232" s="1163" t="s">
        <v>5698</v>
      </c>
      <c r="C232" s="955" t="s">
        <v>7240</v>
      </c>
      <c r="D232" s="968"/>
      <c r="E232" s="972"/>
      <c r="F232" s="970"/>
      <c r="G232" s="967"/>
      <c r="H232" s="970"/>
      <c r="I232" s="967"/>
      <c r="J232" s="970"/>
      <c r="K232" s="967"/>
      <c r="L232" s="970"/>
      <c r="M232" s="967"/>
      <c r="N232" s="973" t="s">
        <v>5700</v>
      </c>
      <c r="O232" s="967"/>
      <c r="P232" s="970"/>
      <c r="Q232" s="967"/>
      <c r="R232" s="970"/>
      <c r="S232" s="967"/>
      <c r="T232" s="970"/>
      <c r="U232" s="967"/>
      <c r="V232" s="970"/>
    </row>
    <row r="233" spans="1:22" ht="12.6" hidden="1" customHeight="1" outlineLevel="2">
      <c r="A233" s="1201">
        <v>44306</v>
      </c>
      <c r="B233" s="1163" t="s">
        <v>5698</v>
      </c>
      <c r="C233" s="955" t="s">
        <v>7241</v>
      </c>
      <c r="D233" s="968"/>
      <c r="E233" s="972"/>
      <c r="F233" s="970"/>
      <c r="G233" s="967"/>
      <c r="H233" s="970"/>
      <c r="I233" s="967"/>
      <c r="J233" s="970"/>
      <c r="K233" s="967"/>
      <c r="L233" s="970"/>
      <c r="M233" s="967"/>
      <c r="N233" s="970"/>
      <c r="O233" s="967"/>
      <c r="P233" s="970"/>
      <c r="Q233" s="967"/>
      <c r="R233" s="970"/>
      <c r="S233" s="967"/>
      <c r="T233" s="970"/>
      <c r="U233" s="967"/>
      <c r="V233" s="970"/>
    </row>
    <row r="234" spans="1:22" ht="12.6" hidden="1" customHeight="1" outlineLevel="2">
      <c r="A234" s="1201">
        <v>44306</v>
      </c>
      <c r="B234" s="1163" t="s">
        <v>5698</v>
      </c>
      <c r="C234" s="955" t="s">
        <v>7242</v>
      </c>
      <c r="D234" s="968"/>
      <c r="E234" s="972"/>
      <c r="F234" s="970"/>
      <c r="G234" s="967"/>
      <c r="H234" s="970"/>
      <c r="I234" s="967"/>
      <c r="J234" s="970"/>
      <c r="K234" s="967"/>
      <c r="L234" s="970"/>
      <c r="M234" s="967"/>
      <c r="N234" s="970"/>
      <c r="O234" s="967"/>
      <c r="P234" s="970"/>
      <c r="Q234" s="967"/>
      <c r="R234" s="970"/>
      <c r="S234" s="974" t="s">
        <v>5700</v>
      </c>
      <c r="T234" s="970"/>
      <c r="U234" s="967"/>
      <c r="V234" s="970"/>
    </row>
    <row r="235" spans="1:22" ht="12.6" hidden="1" customHeight="1" outlineLevel="2">
      <c r="A235" s="1201">
        <v>44306</v>
      </c>
      <c r="B235" s="1163" t="s">
        <v>5739</v>
      </c>
      <c r="C235" s="955" t="s">
        <v>7243</v>
      </c>
      <c r="D235" s="968"/>
      <c r="E235" s="972"/>
      <c r="F235" s="970"/>
      <c r="G235" s="967"/>
      <c r="H235" s="970"/>
      <c r="I235" s="967"/>
      <c r="J235" s="970"/>
      <c r="K235" s="967"/>
      <c r="L235" s="970"/>
      <c r="M235" s="967"/>
      <c r="N235" s="973" t="s">
        <v>5700</v>
      </c>
      <c r="O235" s="967"/>
      <c r="P235" s="970"/>
      <c r="Q235" s="967"/>
      <c r="R235" s="970"/>
      <c r="S235" s="967"/>
      <c r="T235" s="970"/>
      <c r="U235" s="967"/>
      <c r="V235" s="970"/>
    </row>
    <row r="236" spans="1:22" ht="12.6" hidden="1" customHeight="1" outlineLevel="2">
      <c r="A236" s="1201">
        <v>44306</v>
      </c>
      <c r="B236" s="1163" t="s">
        <v>5698</v>
      </c>
      <c r="C236" s="955" t="s">
        <v>7244</v>
      </c>
      <c r="D236" s="968"/>
      <c r="E236" s="969" t="s">
        <v>5700</v>
      </c>
      <c r="F236" s="970"/>
      <c r="G236" s="967"/>
      <c r="H236" s="970"/>
      <c r="I236" s="967"/>
      <c r="J236" s="970"/>
      <c r="K236" s="967"/>
      <c r="L236" s="970"/>
      <c r="M236" s="967"/>
      <c r="N236" s="970"/>
      <c r="O236" s="967"/>
      <c r="P236" s="970"/>
      <c r="Q236" s="967"/>
      <c r="R236" s="970"/>
      <c r="S236" s="967"/>
      <c r="T236" s="970"/>
      <c r="U236" s="967"/>
      <c r="V236" s="970"/>
    </row>
    <row r="237" spans="1:22" ht="12.6" hidden="1" customHeight="1" outlineLevel="2">
      <c r="A237" s="1201">
        <v>44306</v>
      </c>
      <c r="B237" s="1163" t="s">
        <v>5698</v>
      </c>
      <c r="C237" s="955" t="s">
        <v>7245</v>
      </c>
      <c r="D237" s="968"/>
      <c r="E237" s="972"/>
      <c r="F237" s="970"/>
      <c r="G237" s="967"/>
      <c r="H237" s="970"/>
      <c r="I237" s="974" t="s">
        <v>5700</v>
      </c>
      <c r="J237" s="970"/>
      <c r="K237" s="967"/>
      <c r="L237" s="970"/>
      <c r="M237" s="967"/>
      <c r="N237" s="970"/>
      <c r="O237" s="967"/>
      <c r="P237" s="970"/>
      <c r="Q237" s="967"/>
      <c r="R237" s="970"/>
      <c r="S237" s="967"/>
      <c r="T237" s="970"/>
      <c r="U237" s="967"/>
      <c r="V237" s="970"/>
    </row>
    <row r="238" spans="1:22" ht="12.6" hidden="1" customHeight="1" outlineLevel="2">
      <c r="A238" s="1201">
        <v>44306</v>
      </c>
      <c r="B238" s="1163" t="s">
        <v>5739</v>
      </c>
      <c r="C238" s="955" t="s">
        <v>7246</v>
      </c>
      <c r="D238" s="968"/>
      <c r="E238" s="972"/>
      <c r="F238" s="970"/>
      <c r="G238" s="967"/>
      <c r="H238" s="970"/>
      <c r="I238" s="967"/>
      <c r="J238" s="970"/>
      <c r="K238" s="967"/>
      <c r="L238" s="970"/>
      <c r="M238" s="967"/>
      <c r="N238" s="970"/>
      <c r="O238" s="967"/>
      <c r="P238" s="970"/>
      <c r="Q238" s="974" t="s">
        <v>5700</v>
      </c>
      <c r="R238" s="970"/>
      <c r="S238" s="967"/>
      <c r="T238" s="970"/>
      <c r="U238" s="967"/>
      <c r="V238" s="970"/>
    </row>
    <row r="239" spans="1:22" ht="12.6" hidden="1" customHeight="1" outlineLevel="2">
      <c r="A239" s="1201">
        <v>44306</v>
      </c>
      <c r="B239" s="1163" t="s">
        <v>7247</v>
      </c>
      <c r="C239" s="955" t="s">
        <v>7248</v>
      </c>
      <c r="D239" s="968"/>
      <c r="E239" s="972"/>
      <c r="F239" s="970"/>
      <c r="G239" s="967"/>
      <c r="H239" s="970"/>
      <c r="I239" s="967"/>
      <c r="J239" s="970"/>
      <c r="K239" s="967"/>
      <c r="L239" s="970"/>
      <c r="M239" s="967"/>
      <c r="N239" s="970"/>
      <c r="O239" s="967"/>
      <c r="P239" s="970"/>
      <c r="Q239" s="967"/>
      <c r="R239" s="970"/>
      <c r="S239" s="974" t="s">
        <v>5700</v>
      </c>
      <c r="T239" s="970"/>
      <c r="U239" s="967"/>
      <c r="V239" s="970"/>
    </row>
    <row r="240" spans="1:22" ht="12.6" hidden="1" customHeight="1" outlineLevel="2">
      <c r="A240" s="1201">
        <v>44306</v>
      </c>
      <c r="B240" s="1163" t="s">
        <v>5706</v>
      </c>
      <c r="C240" s="955" t="s">
        <v>7249</v>
      </c>
      <c r="D240" s="968"/>
      <c r="E240" s="972"/>
      <c r="F240" s="970"/>
      <c r="G240" s="967"/>
      <c r="H240" s="970"/>
      <c r="I240" s="967"/>
      <c r="J240" s="970"/>
      <c r="K240" s="967"/>
      <c r="L240" s="970"/>
      <c r="M240" s="967"/>
      <c r="N240" s="970"/>
      <c r="O240" s="967"/>
      <c r="P240" s="970"/>
      <c r="Q240" s="967"/>
      <c r="R240" s="970"/>
      <c r="S240" s="967"/>
      <c r="T240" s="970"/>
      <c r="U240" s="974" t="s">
        <v>5700</v>
      </c>
      <c r="V240" s="970"/>
    </row>
    <row r="241" spans="1:22" ht="12.6" hidden="1" customHeight="1" outlineLevel="2">
      <c r="A241" s="1201">
        <v>44306</v>
      </c>
      <c r="B241" s="1163" t="s">
        <v>5723</v>
      </c>
      <c r="C241" s="955" t="s">
        <v>7250</v>
      </c>
      <c r="D241" s="968"/>
      <c r="E241" s="972"/>
      <c r="F241" s="970"/>
      <c r="G241" s="967"/>
      <c r="H241" s="970"/>
      <c r="I241" s="967"/>
      <c r="J241" s="970"/>
      <c r="K241" s="967"/>
      <c r="L241" s="970"/>
      <c r="M241" s="967"/>
      <c r="N241" s="970"/>
      <c r="O241" s="967"/>
      <c r="P241" s="970"/>
      <c r="Q241" s="967"/>
      <c r="R241" s="970"/>
      <c r="S241" s="967"/>
      <c r="T241" s="970"/>
      <c r="U241" s="967"/>
      <c r="V241" s="970"/>
    </row>
    <row r="242" spans="1:22" ht="12.6" hidden="1" customHeight="1" outlineLevel="2">
      <c r="A242" s="1201">
        <v>44306</v>
      </c>
      <c r="B242" s="1163" t="s">
        <v>3470</v>
      </c>
      <c r="C242" s="955" t="s">
        <v>7251</v>
      </c>
      <c r="D242" s="968"/>
      <c r="E242" s="972"/>
      <c r="F242" s="970"/>
      <c r="G242" s="967"/>
      <c r="H242" s="970"/>
      <c r="I242" s="967"/>
      <c r="J242" s="970"/>
      <c r="K242" s="967"/>
      <c r="L242" s="970"/>
      <c r="M242" s="967"/>
      <c r="N242" s="970"/>
      <c r="O242" s="967"/>
      <c r="P242" s="970"/>
      <c r="Q242" s="967"/>
      <c r="R242" s="970"/>
      <c r="S242" s="974" t="s">
        <v>5700</v>
      </c>
      <c r="T242" s="970"/>
      <c r="U242" s="967"/>
      <c r="V242" s="970"/>
    </row>
    <row r="243" spans="1:22" ht="12.6" hidden="1" customHeight="1" outlineLevel="2">
      <c r="A243" s="1201">
        <v>44306</v>
      </c>
      <c r="B243" s="1163" t="s">
        <v>5698</v>
      </c>
      <c r="C243" s="955" t="s">
        <v>7252</v>
      </c>
      <c r="D243" s="968"/>
      <c r="E243" s="972"/>
      <c r="F243" s="970"/>
      <c r="G243" s="967"/>
      <c r="H243" s="970"/>
      <c r="I243" s="967"/>
      <c r="J243" s="970"/>
      <c r="K243" s="967"/>
      <c r="L243" s="970"/>
      <c r="M243" s="967"/>
      <c r="N243" s="970"/>
      <c r="O243" s="967"/>
      <c r="P243" s="970"/>
      <c r="Q243" s="967"/>
      <c r="R243" s="970"/>
      <c r="S243" s="967"/>
      <c r="T243" s="970"/>
      <c r="U243" s="967"/>
      <c r="V243" s="973"/>
    </row>
    <row r="244" spans="1:22" ht="12.6" hidden="1" customHeight="1" outlineLevel="2">
      <c r="A244" s="1201">
        <v>44306</v>
      </c>
      <c r="B244" s="1163" t="s">
        <v>5698</v>
      </c>
      <c r="C244" s="955" t="s">
        <v>7253</v>
      </c>
      <c r="D244" s="968"/>
      <c r="E244" s="972"/>
      <c r="F244" s="970"/>
      <c r="G244" s="967"/>
      <c r="H244" s="970"/>
      <c r="I244" s="967"/>
      <c r="J244" s="970"/>
      <c r="K244" s="967"/>
      <c r="L244" s="970"/>
      <c r="M244" s="967"/>
      <c r="N244" s="970"/>
      <c r="O244" s="967"/>
      <c r="P244" s="970"/>
      <c r="Q244" s="967"/>
      <c r="R244" s="970"/>
      <c r="S244" s="967"/>
      <c r="T244" s="970"/>
      <c r="U244" s="967"/>
      <c r="V244" s="973" t="s">
        <v>5700</v>
      </c>
    </row>
    <row r="245" spans="1:22" ht="12.6" hidden="1" customHeight="1" outlineLevel="2">
      <c r="A245" s="1201">
        <v>44306</v>
      </c>
      <c r="B245" s="1163" t="s">
        <v>5745</v>
      </c>
      <c r="C245" s="955" t="s">
        <v>7254</v>
      </c>
      <c r="D245" s="968"/>
      <c r="E245" s="972"/>
      <c r="F245" s="970"/>
      <c r="G245" s="967"/>
      <c r="H245" s="970"/>
      <c r="I245" s="967"/>
      <c r="J245" s="970"/>
      <c r="K245" s="967"/>
      <c r="L245" s="970"/>
      <c r="M245" s="967"/>
      <c r="N245" s="970"/>
      <c r="O245" s="967"/>
      <c r="P245" s="970"/>
      <c r="Q245" s="967"/>
      <c r="R245" s="970"/>
      <c r="S245" s="967"/>
      <c r="T245" s="970"/>
      <c r="U245" s="967"/>
      <c r="V245" s="970"/>
    </row>
    <row r="246" spans="1:22" ht="25.2" hidden="1" customHeight="1" outlineLevel="2">
      <c r="A246" s="1201">
        <v>44306</v>
      </c>
      <c r="B246" s="1163" t="s">
        <v>5698</v>
      </c>
      <c r="C246" s="955" t="s">
        <v>7255</v>
      </c>
      <c r="D246" s="968"/>
      <c r="E246" s="969" t="s">
        <v>5700</v>
      </c>
      <c r="F246" s="970"/>
      <c r="G246" s="967"/>
      <c r="H246" s="970"/>
      <c r="I246" s="967"/>
      <c r="J246" s="970"/>
      <c r="K246" s="967"/>
      <c r="L246" s="970"/>
      <c r="M246" s="967"/>
      <c r="N246" s="970"/>
      <c r="O246" s="967"/>
      <c r="P246" s="970"/>
      <c r="Q246" s="967"/>
      <c r="R246" s="970"/>
      <c r="S246" s="974" t="s">
        <v>5700</v>
      </c>
      <c r="T246" s="970"/>
      <c r="U246" s="967"/>
      <c r="V246" s="970"/>
    </row>
    <row r="247" spans="1:22" ht="12.6" hidden="1" customHeight="1" outlineLevel="2">
      <c r="A247" s="1201">
        <v>44306</v>
      </c>
      <c r="B247" s="1163" t="s">
        <v>7256</v>
      </c>
      <c r="C247" s="955" t="s">
        <v>7257</v>
      </c>
      <c r="D247" s="977" t="s">
        <v>5700</v>
      </c>
      <c r="E247" s="972"/>
      <c r="F247" s="970"/>
      <c r="G247" s="967"/>
      <c r="H247" s="970"/>
      <c r="I247" s="967"/>
      <c r="J247" s="970"/>
      <c r="K247" s="967"/>
      <c r="L247" s="970"/>
      <c r="M247" s="967"/>
      <c r="N247" s="970"/>
      <c r="O247" s="967"/>
      <c r="P247" s="970"/>
      <c r="Q247" s="967"/>
      <c r="R247" s="970"/>
      <c r="S247" s="967"/>
      <c r="T247" s="970"/>
      <c r="U247" s="967"/>
      <c r="V247" s="970"/>
    </row>
    <row r="248" spans="1:22" ht="12.6" hidden="1" customHeight="1" outlineLevel="2">
      <c r="A248" s="1201">
        <v>44306</v>
      </c>
      <c r="B248" s="1163" t="s">
        <v>5745</v>
      </c>
      <c r="C248" s="955" t="s">
        <v>7258</v>
      </c>
      <c r="D248" s="968"/>
      <c r="E248" s="972"/>
      <c r="F248" s="970"/>
      <c r="G248" s="967"/>
      <c r="H248" s="970"/>
      <c r="I248" s="967"/>
      <c r="J248" s="970"/>
      <c r="K248" s="967"/>
      <c r="L248" s="970"/>
      <c r="M248" s="967"/>
      <c r="N248" s="970"/>
      <c r="O248" s="967"/>
      <c r="P248" s="970"/>
      <c r="Q248" s="967"/>
      <c r="R248" s="970"/>
      <c r="S248" s="967"/>
      <c r="T248" s="970"/>
      <c r="U248" s="967"/>
      <c r="V248" s="970"/>
    </row>
    <row r="249" spans="1:22" ht="12.6" hidden="1" customHeight="1" outlineLevel="2">
      <c r="A249" s="1201">
        <v>44306</v>
      </c>
      <c r="B249" s="1163" t="s">
        <v>5698</v>
      </c>
      <c r="C249" s="955" t="s">
        <v>7259</v>
      </c>
      <c r="D249" s="968"/>
      <c r="E249" s="972"/>
      <c r="F249" s="970"/>
      <c r="G249" s="967"/>
      <c r="H249" s="970"/>
      <c r="I249" s="967"/>
      <c r="J249" s="970"/>
      <c r="K249" s="967"/>
      <c r="L249" s="970"/>
      <c r="M249" s="967"/>
      <c r="N249" s="970"/>
      <c r="O249" s="967"/>
      <c r="P249" s="970"/>
      <c r="Q249" s="967"/>
      <c r="R249" s="970"/>
      <c r="S249" s="967"/>
      <c r="T249" s="970"/>
      <c r="U249" s="967"/>
      <c r="V249" s="970"/>
    </row>
    <row r="250" spans="1:22" ht="12.6" hidden="1" customHeight="1" outlineLevel="2">
      <c r="A250" s="1201">
        <v>44306</v>
      </c>
      <c r="B250" s="1163" t="s">
        <v>5698</v>
      </c>
      <c r="C250" s="955" t="s">
        <v>7260</v>
      </c>
      <c r="D250" s="968"/>
      <c r="E250" s="972"/>
      <c r="F250" s="970"/>
      <c r="G250" s="967"/>
      <c r="H250" s="970"/>
      <c r="I250" s="967"/>
      <c r="J250" s="970"/>
      <c r="K250" s="967"/>
      <c r="L250" s="970"/>
      <c r="M250" s="967"/>
      <c r="N250" s="970"/>
      <c r="O250" s="967"/>
      <c r="P250" s="970"/>
      <c r="Q250" s="967"/>
      <c r="R250" s="970"/>
      <c r="S250" s="967"/>
      <c r="T250" s="970"/>
      <c r="U250" s="967"/>
      <c r="V250" s="970"/>
    </row>
    <row r="251" spans="1:22" ht="25.2" hidden="1" customHeight="1" outlineLevel="2">
      <c r="A251" s="1201">
        <v>44306</v>
      </c>
      <c r="B251" s="1163" t="s">
        <v>5698</v>
      </c>
      <c r="C251" s="955" t="s">
        <v>7261</v>
      </c>
      <c r="D251" s="968"/>
      <c r="E251" s="972"/>
      <c r="F251" s="970"/>
      <c r="G251" s="967"/>
      <c r="H251" s="970"/>
      <c r="I251" s="967"/>
      <c r="J251" s="970"/>
      <c r="K251" s="967"/>
      <c r="L251" s="970"/>
      <c r="M251" s="967"/>
      <c r="N251" s="970"/>
      <c r="O251" s="967"/>
      <c r="P251" s="970"/>
      <c r="Q251" s="967"/>
      <c r="R251" s="970"/>
      <c r="S251" s="967"/>
      <c r="T251" s="970"/>
      <c r="U251" s="967"/>
      <c r="V251" s="970"/>
    </row>
    <row r="252" spans="1:22" ht="12.6" hidden="1" customHeight="1" outlineLevel="2">
      <c r="A252" s="1201">
        <v>44306</v>
      </c>
      <c r="B252" s="1163" t="s">
        <v>5698</v>
      </c>
      <c r="C252" s="955" t="s">
        <v>7262</v>
      </c>
      <c r="D252" s="968"/>
      <c r="E252" s="972"/>
      <c r="F252" s="970"/>
      <c r="G252" s="967"/>
      <c r="H252" s="970"/>
      <c r="I252" s="967"/>
      <c r="J252" s="970"/>
      <c r="K252" s="967"/>
      <c r="L252" s="970"/>
      <c r="M252" s="967"/>
      <c r="N252" s="970"/>
      <c r="O252" s="967"/>
      <c r="P252" s="970"/>
      <c r="Q252" s="967"/>
      <c r="R252" s="970"/>
      <c r="S252" s="967"/>
      <c r="T252" s="970"/>
      <c r="U252" s="967"/>
      <c r="V252" s="970"/>
    </row>
    <row r="253" spans="1:22" ht="12.6" hidden="1" customHeight="1" outlineLevel="1" collapsed="1">
      <c r="A253" s="1020">
        <v>44307</v>
      </c>
      <c r="B253" s="1163" t="s">
        <v>5698</v>
      </c>
      <c r="C253" s="955" t="s">
        <v>7263</v>
      </c>
      <c r="D253" s="968"/>
      <c r="E253" s="972"/>
      <c r="F253" s="970"/>
      <c r="G253" s="967"/>
      <c r="H253" s="970"/>
      <c r="I253" s="967"/>
      <c r="J253" s="970"/>
      <c r="K253" s="967"/>
      <c r="L253" s="970"/>
      <c r="M253" s="967"/>
      <c r="N253" s="970"/>
      <c r="O253" s="967"/>
      <c r="P253" s="970"/>
      <c r="Q253" s="967"/>
      <c r="R253" s="970"/>
      <c r="S253" s="974" t="s">
        <v>5700</v>
      </c>
      <c r="T253" s="970"/>
      <c r="U253" s="967"/>
      <c r="V253" s="970"/>
    </row>
    <row r="254" spans="1:22" ht="12.6" hidden="1" customHeight="1" outlineLevel="2">
      <c r="A254" s="1020">
        <v>44307</v>
      </c>
      <c r="B254" s="1163" t="s">
        <v>5698</v>
      </c>
      <c r="C254" s="955" t="s">
        <v>7264</v>
      </c>
      <c r="D254" s="968"/>
      <c r="E254" s="972"/>
      <c r="F254" s="970"/>
      <c r="G254" s="974" t="s">
        <v>5700</v>
      </c>
      <c r="H254" s="970"/>
      <c r="I254" s="967"/>
      <c r="J254" s="970"/>
      <c r="K254" s="967"/>
      <c r="L254" s="970"/>
      <c r="M254" s="967"/>
      <c r="N254" s="970"/>
      <c r="O254" s="967"/>
      <c r="P254" s="970"/>
      <c r="Q254" s="967"/>
      <c r="R254" s="970"/>
      <c r="S254" s="967"/>
      <c r="T254" s="970"/>
      <c r="U254" s="967"/>
      <c r="V254" s="970"/>
    </row>
    <row r="255" spans="1:22" ht="12.6" hidden="1" customHeight="1" outlineLevel="2">
      <c r="A255" s="1020">
        <v>44307</v>
      </c>
      <c r="B255" s="1163" t="s">
        <v>5698</v>
      </c>
      <c r="C255" s="955" t="s">
        <v>7265</v>
      </c>
      <c r="D255" s="968"/>
      <c r="E255" s="969" t="s">
        <v>5700</v>
      </c>
      <c r="F255" s="970"/>
      <c r="G255" s="967"/>
      <c r="H255" s="970"/>
      <c r="I255" s="967"/>
      <c r="J255" s="970"/>
      <c r="K255" s="967"/>
      <c r="L255" s="970"/>
      <c r="M255" s="967"/>
      <c r="N255" s="970"/>
      <c r="O255" s="967"/>
      <c r="P255" s="970"/>
      <c r="Q255" s="967"/>
      <c r="R255" s="970"/>
      <c r="S255" s="967"/>
      <c r="T255" s="970"/>
      <c r="U255" s="967"/>
      <c r="V255" s="970"/>
    </row>
    <row r="256" spans="1:22" ht="12.6" hidden="1" customHeight="1" outlineLevel="2">
      <c r="A256" s="1020">
        <v>44307</v>
      </c>
      <c r="B256" s="1163" t="s">
        <v>5815</v>
      </c>
      <c r="C256" s="955" t="s">
        <v>7266</v>
      </c>
      <c r="D256" s="968"/>
      <c r="E256" s="969"/>
      <c r="F256" s="973" t="s">
        <v>5700</v>
      </c>
      <c r="G256" s="967"/>
      <c r="H256" s="970"/>
      <c r="I256" s="967"/>
      <c r="J256" s="970"/>
      <c r="K256" s="967"/>
      <c r="L256" s="970"/>
      <c r="M256" s="967"/>
      <c r="N256" s="970"/>
      <c r="O256" s="967"/>
      <c r="P256" s="970"/>
      <c r="Q256" s="967"/>
      <c r="R256" s="970"/>
      <c r="S256" s="967"/>
      <c r="T256" s="970"/>
      <c r="U256" s="967"/>
      <c r="V256" s="970"/>
    </row>
    <row r="257" spans="1:22" ht="12.6" hidden="1" customHeight="1" outlineLevel="2">
      <c r="A257" s="1020">
        <v>44307</v>
      </c>
      <c r="B257" s="1163" t="s">
        <v>5698</v>
      </c>
      <c r="C257" s="955" t="s">
        <v>7267</v>
      </c>
      <c r="D257" s="968"/>
      <c r="E257" s="972"/>
      <c r="F257" s="970"/>
      <c r="G257" s="974" t="s">
        <v>5700</v>
      </c>
      <c r="H257" s="970"/>
      <c r="I257" s="967"/>
      <c r="J257" s="970"/>
      <c r="K257" s="967"/>
      <c r="L257" s="970"/>
      <c r="M257" s="967"/>
      <c r="N257" s="970"/>
      <c r="O257" s="967"/>
      <c r="P257" s="970"/>
      <c r="Q257" s="967"/>
      <c r="R257" s="970"/>
      <c r="S257" s="967"/>
      <c r="T257" s="970"/>
      <c r="U257" s="967"/>
      <c r="V257" s="970"/>
    </row>
    <row r="258" spans="1:22" ht="12.6" hidden="1" customHeight="1" outlineLevel="2">
      <c r="A258" s="1020">
        <v>44307</v>
      </c>
      <c r="B258" s="1163" t="s">
        <v>5698</v>
      </c>
      <c r="C258" s="955" t="s">
        <v>7268</v>
      </c>
      <c r="D258" s="968"/>
      <c r="E258" s="972"/>
      <c r="F258" s="970"/>
      <c r="G258" s="974" t="s">
        <v>5700</v>
      </c>
      <c r="H258" s="970"/>
      <c r="I258" s="967"/>
      <c r="J258" s="970"/>
      <c r="K258" s="967"/>
      <c r="L258" s="970"/>
      <c r="M258" s="967"/>
      <c r="N258" s="970"/>
      <c r="O258" s="967"/>
      <c r="P258" s="970"/>
      <c r="Q258" s="967"/>
      <c r="R258" s="970"/>
      <c r="S258" s="967"/>
      <c r="T258" s="970"/>
      <c r="U258" s="967"/>
      <c r="V258" s="970"/>
    </row>
    <row r="259" spans="1:22" ht="12.6" hidden="1" customHeight="1" outlineLevel="2">
      <c r="A259" s="1020">
        <v>44307</v>
      </c>
      <c r="B259" s="1163" t="s">
        <v>5698</v>
      </c>
      <c r="C259" s="955" t="s">
        <v>7269</v>
      </c>
      <c r="D259" s="977" t="s">
        <v>5700</v>
      </c>
      <c r="E259" s="972"/>
      <c r="F259" s="970"/>
      <c r="G259" s="967"/>
      <c r="H259" s="970"/>
      <c r="I259" s="967"/>
      <c r="J259" s="970"/>
      <c r="K259" s="967"/>
      <c r="L259" s="970"/>
      <c r="M259" s="967"/>
      <c r="N259" s="970"/>
      <c r="O259" s="967"/>
      <c r="P259" s="970"/>
      <c r="Q259" s="967"/>
      <c r="R259" s="970"/>
      <c r="S259" s="967"/>
      <c r="T259" s="970"/>
      <c r="U259" s="967"/>
      <c r="V259" s="970"/>
    </row>
    <row r="260" spans="1:22" ht="12.6" hidden="1" customHeight="1" outlineLevel="2">
      <c r="A260" s="1020">
        <v>44307</v>
      </c>
      <c r="B260" s="1163" t="s">
        <v>5698</v>
      </c>
      <c r="C260" s="955" t="s">
        <v>7270</v>
      </c>
      <c r="D260" s="968"/>
      <c r="E260" s="972"/>
      <c r="F260" s="970"/>
      <c r="G260" s="967"/>
      <c r="H260" s="973" t="s">
        <v>5700</v>
      </c>
      <c r="I260" s="974" t="s">
        <v>5700</v>
      </c>
      <c r="J260" s="970"/>
      <c r="K260" s="967"/>
      <c r="L260" s="970"/>
      <c r="M260" s="967"/>
      <c r="N260" s="970"/>
      <c r="O260" s="967"/>
      <c r="P260" s="970"/>
      <c r="Q260" s="967"/>
      <c r="R260" s="970"/>
      <c r="S260" s="967"/>
      <c r="T260" s="970"/>
      <c r="U260" s="967"/>
      <c r="V260" s="970"/>
    </row>
    <row r="261" spans="1:22" ht="12.6" hidden="1" customHeight="1" outlineLevel="2">
      <c r="A261" s="1020">
        <v>44307</v>
      </c>
      <c r="B261" s="1163" t="s">
        <v>5698</v>
      </c>
      <c r="C261" s="955" t="s">
        <v>7271</v>
      </c>
      <c r="D261" s="968"/>
      <c r="E261" s="972"/>
      <c r="F261" s="970"/>
      <c r="G261" s="967"/>
      <c r="H261" s="970"/>
      <c r="I261" s="967"/>
      <c r="J261" s="970"/>
      <c r="K261" s="967"/>
      <c r="L261" s="970"/>
      <c r="M261" s="967"/>
      <c r="N261" s="970"/>
      <c r="O261" s="967"/>
      <c r="P261" s="970"/>
      <c r="Q261" s="967"/>
      <c r="R261" s="970"/>
      <c r="S261" s="974" t="s">
        <v>5700</v>
      </c>
      <c r="T261" s="970"/>
      <c r="U261" s="967"/>
      <c r="V261" s="970"/>
    </row>
    <row r="262" spans="1:22" ht="12.6" hidden="1" customHeight="1" outlineLevel="2">
      <c r="A262" s="1020">
        <v>44307</v>
      </c>
      <c r="B262" s="1163" t="s">
        <v>5698</v>
      </c>
      <c r="C262" s="955" t="s">
        <v>7272</v>
      </c>
      <c r="D262" s="968"/>
      <c r="E262" s="972"/>
      <c r="F262" s="970"/>
      <c r="G262" s="967"/>
      <c r="H262" s="970"/>
      <c r="I262" s="967"/>
      <c r="J262" s="970"/>
      <c r="K262" s="967"/>
      <c r="L262" s="970"/>
      <c r="M262" s="967"/>
      <c r="N262" s="970"/>
      <c r="O262" s="967"/>
      <c r="P262" s="970"/>
      <c r="Q262" s="967"/>
      <c r="R262" s="970"/>
      <c r="S262" s="974" t="s">
        <v>5700</v>
      </c>
      <c r="T262" s="970"/>
      <c r="U262" s="967"/>
      <c r="V262" s="970"/>
    </row>
    <row r="263" spans="1:22" ht="12.6" hidden="1" customHeight="1" outlineLevel="2">
      <c r="A263" s="1020">
        <v>44307</v>
      </c>
      <c r="B263" s="1163" t="s">
        <v>5698</v>
      </c>
      <c r="C263" s="955" t="s">
        <v>7273</v>
      </c>
      <c r="D263" s="968"/>
      <c r="E263" s="972"/>
      <c r="F263" s="970"/>
      <c r="G263" s="967"/>
      <c r="H263" s="970"/>
      <c r="I263" s="967"/>
      <c r="J263" s="970"/>
      <c r="K263" s="967"/>
      <c r="L263" s="973" t="s">
        <v>5700</v>
      </c>
      <c r="M263" s="967"/>
      <c r="N263" s="970"/>
      <c r="O263" s="967"/>
      <c r="P263" s="970"/>
      <c r="Q263" s="967"/>
      <c r="R263" s="970"/>
      <c r="S263" s="967"/>
      <c r="T263" s="970"/>
      <c r="U263" s="967"/>
      <c r="V263" s="970"/>
    </row>
    <row r="264" spans="1:22" ht="12.6" hidden="1" customHeight="1" outlineLevel="2">
      <c r="A264" s="1020">
        <v>44307</v>
      </c>
      <c r="B264" s="1163" t="s">
        <v>5698</v>
      </c>
      <c r="C264" s="955" t="s">
        <v>7274</v>
      </c>
      <c r="D264" s="968"/>
      <c r="E264" s="972"/>
      <c r="F264" s="970"/>
      <c r="G264" s="967"/>
      <c r="H264" s="970"/>
      <c r="I264" s="967"/>
      <c r="J264" s="970"/>
      <c r="K264" s="967"/>
      <c r="L264" s="970"/>
      <c r="M264" s="967"/>
      <c r="N264" s="970"/>
      <c r="O264" s="967"/>
      <c r="P264" s="970"/>
      <c r="Q264" s="967"/>
      <c r="R264" s="970"/>
      <c r="S264" s="974" t="s">
        <v>5700</v>
      </c>
      <c r="T264" s="970"/>
      <c r="U264" s="967"/>
      <c r="V264" s="970"/>
    </row>
    <row r="265" spans="1:22" ht="12.6" hidden="1" customHeight="1" outlineLevel="2">
      <c r="A265" s="1020">
        <v>44307</v>
      </c>
      <c r="B265" s="1163" t="s">
        <v>5698</v>
      </c>
      <c r="C265" s="955" t="s">
        <v>7275</v>
      </c>
      <c r="D265" s="968"/>
      <c r="E265" s="969" t="s">
        <v>5700</v>
      </c>
      <c r="F265" s="970"/>
      <c r="G265" s="967"/>
      <c r="H265" s="970"/>
      <c r="I265" s="967"/>
      <c r="J265" s="970"/>
      <c r="K265" s="967"/>
      <c r="L265" s="970"/>
      <c r="M265" s="967"/>
      <c r="N265" s="970"/>
      <c r="O265" s="967"/>
      <c r="P265" s="970"/>
      <c r="Q265" s="967"/>
      <c r="R265" s="970"/>
      <c r="S265" s="967"/>
      <c r="T265" s="970"/>
      <c r="U265" s="967"/>
      <c r="V265" s="970"/>
    </row>
    <row r="266" spans="1:22" ht="12.6" hidden="1" customHeight="1" outlineLevel="2">
      <c r="A266" s="1020">
        <v>44307</v>
      </c>
      <c r="B266" s="1163" t="s">
        <v>5698</v>
      </c>
      <c r="C266" s="955" t="s">
        <v>7276</v>
      </c>
      <c r="D266" s="968"/>
      <c r="E266" s="972"/>
      <c r="F266" s="970"/>
      <c r="G266" s="974" t="s">
        <v>5700</v>
      </c>
      <c r="H266" s="970"/>
      <c r="I266" s="967"/>
      <c r="J266" s="970"/>
      <c r="K266" s="967"/>
      <c r="L266" s="970"/>
      <c r="M266" s="967"/>
      <c r="N266" s="970"/>
      <c r="O266" s="967"/>
      <c r="P266" s="970"/>
      <c r="Q266" s="967"/>
      <c r="R266" s="970"/>
      <c r="S266" s="967"/>
      <c r="T266" s="970"/>
      <c r="U266" s="967"/>
      <c r="V266" s="970"/>
    </row>
    <row r="267" spans="1:22" ht="12.6" hidden="1" customHeight="1" outlineLevel="2">
      <c r="A267" s="1020">
        <v>44307</v>
      </c>
      <c r="B267" s="1163" t="s">
        <v>5698</v>
      </c>
      <c r="C267" s="955" t="s">
        <v>7277</v>
      </c>
      <c r="D267" s="968"/>
      <c r="E267" s="972"/>
      <c r="F267" s="970"/>
      <c r="G267" s="967"/>
      <c r="H267" s="970"/>
      <c r="I267" s="967"/>
      <c r="J267" s="970"/>
      <c r="K267" s="967"/>
      <c r="L267" s="970"/>
      <c r="M267" s="967"/>
      <c r="N267" s="973" t="s">
        <v>5700</v>
      </c>
      <c r="O267" s="967"/>
      <c r="P267" s="970"/>
      <c r="Q267" s="967"/>
      <c r="R267" s="970"/>
      <c r="S267" s="967"/>
      <c r="T267" s="970"/>
      <c r="U267" s="967"/>
      <c r="V267" s="970"/>
    </row>
    <row r="268" spans="1:22" ht="12.6" hidden="1" customHeight="1" outlineLevel="2">
      <c r="A268" s="1020">
        <v>44307</v>
      </c>
      <c r="B268" s="1163" t="s">
        <v>5698</v>
      </c>
      <c r="C268" s="955" t="s">
        <v>7278</v>
      </c>
      <c r="D268" s="968"/>
      <c r="E268" s="969" t="s">
        <v>5700</v>
      </c>
      <c r="F268" s="970"/>
      <c r="G268" s="967"/>
      <c r="H268" s="970"/>
      <c r="I268" s="967"/>
      <c r="J268" s="970"/>
      <c r="K268" s="967"/>
      <c r="L268" s="970"/>
      <c r="M268" s="967"/>
      <c r="N268" s="970"/>
      <c r="O268" s="967"/>
      <c r="P268" s="970"/>
      <c r="Q268" s="967"/>
      <c r="R268" s="970"/>
      <c r="S268" s="967"/>
      <c r="T268" s="970"/>
      <c r="U268" s="967"/>
      <c r="V268" s="970"/>
    </row>
    <row r="269" spans="1:22" ht="25.2" hidden="1" customHeight="1" outlineLevel="2">
      <c r="A269" s="1020">
        <v>44307</v>
      </c>
      <c r="B269" s="1163" t="s">
        <v>5698</v>
      </c>
      <c r="C269" s="955" t="s">
        <v>7279</v>
      </c>
      <c r="D269" s="977" t="s">
        <v>5700</v>
      </c>
      <c r="E269" s="972"/>
      <c r="F269" s="970"/>
      <c r="G269" s="967"/>
      <c r="H269" s="970"/>
      <c r="I269" s="967"/>
      <c r="J269" s="970"/>
      <c r="K269" s="967"/>
      <c r="L269" s="970"/>
      <c r="M269" s="967"/>
      <c r="N269" s="970"/>
      <c r="O269" s="967"/>
      <c r="P269" s="970"/>
      <c r="Q269" s="967"/>
      <c r="R269" s="970"/>
      <c r="S269" s="967"/>
      <c r="T269" s="970"/>
      <c r="U269" s="967"/>
      <c r="V269" s="970"/>
    </row>
    <row r="270" spans="1:22" ht="12.6" hidden="1" customHeight="1" outlineLevel="2">
      <c r="A270" s="1020">
        <v>44307</v>
      </c>
      <c r="B270" s="1163" t="s">
        <v>5698</v>
      </c>
      <c r="C270" s="955" t="s">
        <v>7280</v>
      </c>
      <c r="D270" s="977" t="s">
        <v>5700</v>
      </c>
      <c r="E270" s="972"/>
      <c r="F270" s="970"/>
      <c r="G270" s="967"/>
      <c r="H270" s="970"/>
      <c r="I270" s="974" t="s">
        <v>5700</v>
      </c>
      <c r="J270" s="970"/>
      <c r="K270" s="967"/>
      <c r="L270" s="970"/>
      <c r="M270" s="967"/>
      <c r="N270" s="970"/>
      <c r="O270" s="967"/>
      <c r="P270" s="970"/>
      <c r="Q270" s="967"/>
      <c r="R270" s="970"/>
      <c r="S270" s="967"/>
      <c r="T270" s="970"/>
      <c r="U270" s="967"/>
      <c r="V270" s="970"/>
    </row>
    <row r="271" spans="1:22" ht="12.6" hidden="1" customHeight="1" outlineLevel="2">
      <c r="A271" s="1020">
        <v>44307</v>
      </c>
      <c r="B271" s="1163" t="s">
        <v>6070</v>
      </c>
      <c r="C271" s="955" t="s">
        <v>7281</v>
      </c>
      <c r="D271" s="968"/>
      <c r="E271" s="972"/>
      <c r="F271" s="970"/>
      <c r="G271" s="967"/>
      <c r="H271" s="970"/>
      <c r="I271" s="967"/>
      <c r="J271" s="970"/>
      <c r="K271" s="967"/>
      <c r="L271" s="970"/>
      <c r="M271" s="967"/>
      <c r="N271" s="973" t="s">
        <v>5700</v>
      </c>
      <c r="O271" s="967"/>
      <c r="P271" s="970"/>
      <c r="Q271" s="967"/>
      <c r="R271" s="970"/>
      <c r="S271" s="967"/>
      <c r="T271" s="970"/>
      <c r="U271" s="967"/>
      <c r="V271" s="970"/>
    </row>
    <row r="272" spans="1:22" ht="12.6" hidden="1" customHeight="1" outlineLevel="2">
      <c r="A272" s="1020">
        <v>44307</v>
      </c>
      <c r="B272" s="1163" t="s">
        <v>5698</v>
      </c>
      <c r="C272" s="955" t="s">
        <v>7282</v>
      </c>
      <c r="D272" s="968"/>
      <c r="E272" s="972"/>
      <c r="F272" s="970"/>
      <c r="G272" s="967"/>
      <c r="H272" s="970"/>
      <c r="I272" s="967"/>
      <c r="J272" s="970"/>
      <c r="K272" s="967"/>
      <c r="L272" s="970"/>
      <c r="M272" s="967"/>
      <c r="N272" s="973" t="s">
        <v>5700</v>
      </c>
      <c r="O272" s="967"/>
      <c r="P272" s="970"/>
      <c r="Q272" s="967"/>
      <c r="R272" s="970"/>
      <c r="S272" s="967"/>
      <c r="T272" s="970"/>
      <c r="U272" s="967"/>
      <c r="V272" s="970"/>
    </row>
    <row r="273" spans="1:22" ht="25.2" hidden="1" customHeight="1" outlineLevel="2">
      <c r="A273" s="1020">
        <v>44307</v>
      </c>
      <c r="B273" s="1163" t="s">
        <v>5745</v>
      </c>
      <c r="C273" s="955" t="s">
        <v>7283</v>
      </c>
      <c r="D273" s="968"/>
      <c r="E273" s="972"/>
      <c r="F273" s="970"/>
      <c r="G273" s="967"/>
      <c r="H273" s="970"/>
      <c r="I273" s="967"/>
      <c r="J273" s="970"/>
      <c r="K273" s="967"/>
      <c r="L273" s="970"/>
      <c r="M273" s="967"/>
      <c r="N273" s="970"/>
      <c r="O273" s="967"/>
      <c r="P273" s="970"/>
      <c r="Q273" s="967"/>
      <c r="R273" s="970"/>
      <c r="S273" s="974" t="s">
        <v>5700</v>
      </c>
      <c r="T273" s="970"/>
      <c r="U273" s="967"/>
      <c r="V273" s="970"/>
    </row>
    <row r="274" spans="1:22" ht="12.6" hidden="1" customHeight="1" outlineLevel="2">
      <c r="A274" s="1020">
        <v>44307</v>
      </c>
      <c r="B274" s="1163" t="s">
        <v>5739</v>
      </c>
      <c r="C274" s="955" t="s">
        <v>7284</v>
      </c>
      <c r="D274" s="977" t="s">
        <v>5700</v>
      </c>
      <c r="E274" s="972"/>
      <c r="F274" s="970"/>
      <c r="G274" s="967"/>
      <c r="H274" s="970"/>
      <c r="I274" s="967"/>
      <c r="J274" s="970"/>
      <c r="K274" s="967"/>
      <c r="L274" s="970"/>
      <c r="M274" s="967"/>
      <c r="N274" s="970"/>
      <c r="O274" s="967"/>
      <c r="P274" s="970"/>
      <c r="Q274" s="967"/>
      <c r="R274" s="970"/>
      <c r="S274" s="967"/>
      <c r="T274" s="970"/>
      <c r="U274" s="967"/>
      <c r="V274" s="970"/>
    </row>
    <row r="275" spans="1:22" ht="12.6" hidden="1" customHeight="1" outlineLevel="2">
      <c r="A275" s="1020">
        <v>44307</v>
      </c>
      <c r="B275" s="1163" t="s">
        <v>5698</v>
      </c>
      <c r="C275" s="955" t="s">
        <v>7285</v>
      </c>
      <c r="D275" s="968"/>
      <c r="E275" s="972"/>
      <c r="F275" s="970"/>
      <c r="G275" s="967"/>
      <c r="H275" s="970"/>
      <c r="I275" s="967"/>
      <c r="J275" s="970"/>
      <c r="K275" s="967"/>
      <c r="L275" s="970"/>
      <c r="M275" s="967"/>
      <c r="N275" s="970"/>
      <c r="O275" s="967"/>
      <c r="P275" s="970"/>
      <c r="Q275" s="967"/>
      <c r="R275" s="970"/>
      <c r="S275" s="974" t="s">
        <v>5700</v>
      </c>
      <c r="T275" s="970"/>
      <c r="U275" s="967"/>
      <c r="V275" s="970"/>
    </row>
    <row r="276" spans="1:22" ht="12.6" hidden="1" customHeight="1" outlineLevel="2">
      <c r="A276" s="1020">
        <v>44307</v>
      </c>
      <c r="B276" s="1163" t="s">
        <v>5698</v>
      </c>
      <c r="C276" s="955" t="s">
        <v>7286</v>
      </c>
      <c r="D276" s="968"/>
      <c r="E276" s="972"/>
      <c r="F276" s="970"/>
      <c r="G276" s="967"/>
      <c r="H276" s="970"/>
      <c r="I276" s="967"/>
      <c r="J276" s="970"/>
      <c r="K276" s="967"/>
      <c r="L276" s="970"/>
      <c r="M276" s="967"/>
      <c r="N276" s="970"/>
      <c r="O276" s="967"/>
      <c r="P276" s="970"/>
      <c r="Q276" s="967"/>
      <c r="R276" s="970"/>
      <c r="S276" s="974" t="s">
        <v>5700</v>
      </c>
      <c r="T276" s="970"/>
      <c r="U276" s="967"/>
      <c r="V276" s="970"/>
    </row>
    <row r="277" spans="1:22" ht="12.6" hidden="1" customHeight="1" outlineLevel="2">
      <c r="A277" s="1020">
        <v>44307</v>
      </c>
      <c r="B277" s="1163" t="s">
        <v>5698</v>
      </c>
      <c r="C277" s="955" t="s">
        <v>7287</v>
      </c>
      <c r="D277" s="968"/>
      <c r="E277" s="972"/>
      <c r="F277" s="970"/>
      <c r="G277" s="967"/>
      <c r="H277" s="970"/>
      <c r="I277" s="967"/>
      <c r="J277" s="970"/>
      <c r="K277" s="967"/>
      <c r="L277" s="970"/>
      <c r="M277" s="967"/>
      <c r="N277" s="970"/>
      <c r="O277" s="967"/>
      <c r="P277" s="970"/>
      <c r="Q277" s="967"/>
      <c r="R277" s="970"/>
      <c r="S277" s="974" t="s">
        <v>5700</v>
      </c>
      <c r="T277" s="970"/>
      <c r="U277" s="967"/>
      <c r="V277" s="970"/>
    </row>
    <row r="278" spans="1:22" ht="12.6" hidden="1" customHeight="1" outlineLevel="1" collapsed="1">
      <c r="A278" s="1030">
        <v>44308</v>
      </c>
      <c r="B278" s="1163" t="s">
        <v>5847</v>
      </c>
      <c r="C278" s="955" t="s">
        <v>7288</v>
      </c>
      <c r="D278" s="968"/>
      <c r="E278" s="972"/>
      <c r="F278" s="970"/>
      <c r="G278" s="967"/>
      <c r="H278" s="970"/>
      <c r="I278" s="967"/>
      <c r="J278" s="970"/>
      <c r="K278" s="967"/>
      <c r="L278" s="970"/>
      <c r="M278" s="967"/>
      <c r="N278" s="970"/>
      <c r="O278" s="974" t="s">
        <v>5700</v>
      </c>
      <c r="P278" s="970"/>
      <c r="Q278" s="967"/>
      <c r="R278" s="970"/>
      <c r="S278" s="967"/>
      <c r="T278" s="970"/>
      <c r="U278" s="967"/>
      <c r="V278" s="970"/>
    </row>
    <row r="279" spans="1:22" ht="12.6" hidden="1" customHeight="1" outlineLevel="2">
      <c r="A279" s="1030">
        <v>44308</v>
      </c>
      <c r="B279" s="1163" t="s">
        <v>5698</v>
      </c>
      <c r="C279" s="955" t="s">
        <v>7289</v>
      </c>
      <c r="D279" s="968"/>
      <c r="E279" s="972"/>
      <c r="F279" s="970"/>
      <c r="G279" s="967"/>
      <c r="H279" s="970"/>
      <c r="I279" s="967"/>
      <c r="J279" s="970"/>
      <c r="K279" s="967"/>
      <c r="L279" s="970"/>
      <c r="M279" s="967"/>
      <c r="N279" s="973" t="s">
        <v>5700</v>
      </c>
      <c r="O279" s="967"/>
      <c r="P279" s="970"/>
      <c r="Q279" s="967"/>
      <c r="R279" s="970"/>
      <c r="S279" s="967"/>
      <c r="T279" s="970"/>
      <c r="U279" s="967"/>
      <c r="V279" s="970"/>
    </row>
    <row r="280" spans="1:22" ht="12.6" hidden="1" customHeight="1" outlineLevel="2">
      <c r="A280" s="1030">
        <v>44308</v>
      </c>
      <c r="B280" s="1163" t="s">
        <v>5723</v>
      </c>
      <c r="C280" s="955" t="s">
        <v>7290</v>
      </c>
      <c r="D280" s="977" t="s">
        <v>5700</v>
      </c>
      <c r="E280" s="972"/>
      <c r="F280" s="970"/>
      <c r="G280" s="967"/>
      <c r="H280" s="970"/>
      <c r="I280" s="967"/>
      <c r="J280" s="970"/>
      <c r="K280" s="967"/>
      <c r="L280" s="970"/>
      <c r="M280" s="967"/>
      <c r="N280" s="970"/>
      <c r="O280" s="967"/>
      <c r="P280" s="970"/>
      <c r="Q280" s="967"/>
      <c r="R280" s="970"/>
      <c r="S280" s="967"/>
      <c r="T280" s="970"/>
      <c r="U280" s="967"/>
      <c r="V280" s="970"/>
    </row>
    <row r="281" spans="1:22" ht="12.6" hidden="1" customHeight="1" outlineLevel="2">
      <c r="A281" s="1030">
        <v>44308</v>
      </c>
      <c r="B281" s="1163" t="s">
        <v>7291</v>
      </c>
      <c r="C281" s="955" t="s">
        <v>7292</v>
      </c>
      <c r="D281" s="977" t="s">
        <v>5700</v>
      </c>
      <c r="E281" s="972"/>
      <c r="F281" s="970"/>
      <c r="G281" s="967"/>
      <c r="H281" s="970"/>
      <c r="I281" s="967"/>
      <c r="J281" s="970"/>
      <c r="K281" s="967"/>
      <c r="L281" s="970"/>
      <c r="M281" s="967"/>
      <c r="N281" s="970"/>
      <c r="O281" s="967"/>
      <c r="P281" s="970"/>
      <c r="Q281" s="967"/>
      <c r="R281" s="970"/>
      <c r="S281" s="967"/>
      <c r="T281" s="970"/>
      <c r="U281" s="967"/>
      <c r="V281" s="970"/>
    </row>
    <row r="282" spans="1:22" ht="12.6" hidden="1" customHeight="1" outlineLevel="2">
      <c r="A282" s="1030">
        <v>44308</v>
      </c>
      <c r="B282" s="1163" t="s">
        <v>5706</v>
      </c>
      <c r="C282" s="955" t="s">
        <v>7293</v>
      </c>
      <c r="D282" s="968"/>
      <c r="E282" s="972"/>
      <c r="F282" s="970"/>
      <c r="G282" s="967"/>
      <c r="H282" s="970"/>
      <c r="I282" s="967"/>
      <c r="J282" s="970"/>
      <c r="K282" s="967"/>
      <c r="L282" s="970"/>
      <c r="M282" s="967"/>
      <c r="N282" s="970"/>
      <c r="O282" s="967"/>
      <c r="P282" s="970"/>
      <c r="Q282" s="967"/>
      <c r="R282" s="970"/>
      <c r="S282" s="974" t="s">
        <v>5700</v>
      </c>
      <c r="T282" s="970"/>
      <c r="U282" s="967"/>
      <c r="V282" s="970"/>
    </row>
    <row r="283" spans="1:22" ht="12.6" hidden="1" customHeight="1" outlineLevel="2">
      <c r="A283" s="1030">
        <v>44308</v>
      </c>
      <c r="B283" s="1163" t="s">
        <v>5698</v>
      </c>
      <c r="C283" s="955" t="s">
        <v>7294</v>
      </c>
      <c r="D283" s="968"/>
      <c r="E283" s="972"/>
      <c r="F283" s="973" t="s">
        <v>5700</v>
      </c>
      <c r="G283" s="967"/>
      <c r="H283" s="970"/>
      <c r="I283" s="967"/>
      <c r="J283" s="970"/>
      <c r="K283" s="967"/>
      <c r="L283" s="970"/>
      <c r="M283" s="967"/>
      <c r="N283" s="970"/>
      <c r="O283" s="967"/>
      <c r="P283" s="970"/>
      <c r="Q283" s="967"/>
      <c r="R283" s="970"/>
      <c r="S283" s="967"/>
      <c r="T283" s="970"/>
      <c r="U283" s="967"/>
      <c r="V283" s="970"/>
    </row>
    <row r="284" spans="1:22" ht="12.6" hidden="1" customHeight="1" outlineLevel="2">
      <c r="A284" s="1030">
        <v>44308</v>
      </c>
      <c r="B284" s="1163" t="s">
        <v>7295</v>
      </c>
      <c r="C284" s="955" t="s">
        <v>7296</v>
      </c>
      <c r="D284" s="968"/>
      <c r="E284" s="972"/>
      <c r="F284" s="970"/>
      <c r="G284" s="967"/>
      <c r="H284" s="970"/>
      <c r="I284" s="967"/>
      <c r="J284" s="970"/>
      <c r="K284" s="967"/>
      <c r="L284" s="970"/>
      <c r="M284" s="967"/>
      <c r="N284" s="970"/>
      <c r="O284" s="967"/>
      <c r="P284" s="970"/>
      <c r="Q284" s="967"/>
      <c r="R284" s="970"/>
      <c r="S284" s="974" t="s">
        <v>5700</v>
      </c>
      <c r="T284" s="970"/>
      <c r="U284" s="967"/>
      <c r="V284" s="970"/>
    </row>
    <row r="285" spans="1:22" ht="12.6" hidden="1" customHeight="1" outlineLevel="2">
      <c r="A285" s="1030">
        <v>44308</v>
      </c>
      <c r="B285" s="1163" t="s">
        <v>5698</v>
      </c>
      <c r="C285" s="955" t="s">
        <v>7297</v>
      </c>
      <c r="D285" s="968"/>
      <c r="E285" s="972"/>
      <c r="F285" s="970"/>
      <c r="G285" s="967"/>
      <c r="H285" s="970"/>
      <c r="I285" s="967"/>
      <c r="J285" s="970"/>
      <c r="K285" s="974" t="s">
        <v>5700</v>
      </c>
      <c r="L285" s="970"/>
      <c r="M285" s="967"/>
      <c r="N285" s="970"/>
      <c r="O285" s="967"/>
      <c r="P285" s="970"/>
      <c r="Q285" s="967"/>
      <c r="R285" s="970"/>
      <c r="S285" s="967"/>
      <c r="T285" s="970"/>
      <c r="U285" s="967"/>
      <c r="V285" s="970"/>
    </row>
    <row r="286" spans="1:22" ht="12.6" hidden="1" customHeight="1" outlineLevel="2">
      <c r="A286" s="1030">
        <v>44308</v>
      </c>
      <c r="B286" s="1163" t="s">
        <v>6950</v>
      </c>
      <c r="C286" s="955" t="s">
        <v>7298</v>
      </c>
      <c r="D286" s="968"/>
      <c r="E286" s="969" t="s">
        <v>5700</v>
      </c>
      <c r="F286" s="970"/>
      <c r="G286" s="967"/>
      <c r="H286" s="970"/>
      <c r="I286" s="967"/>
      <c r="J286" s="970"/>
      <c r="K286" s="967"/>
      <c r="L286" s="970"/>
      <c r="M286" s="967"/>
      <c r="N286" s="970"/>
      <c r="O286" s="967"/>
      <c r="P286" s="970"/>
      <c r="Q286" s="967"/>
      <c r="R286" s="970"/>
      <c r="S286" s="967"/>
      <c r="T286" s="970"/>
      <c r="U286" s="967"/>
      <c r="V286" s="970"/>
    </row>
    <row r="287" spans="1:22" ht="12.6" hidden="1" customHeight="1" outlineLevel="2">
      <c r="A287" s="1030">
        <v>44308</v>
      </c>
      <c r="B287" s="1163" t="s">
        <v>7299</v>
      </c>
      <c r="C287" s="955" t="s">
        <v>7300</v>
      </c>
      <c r="D287" s="968"/>
      <c r="E287" s="972"/>
      <c r="F287" s="970"/>
      <c r="G287" s="967"/>
      <c r="H287" s="970"/>
      <c r="I287" s="967"/>
      <c r="J287" s="970"/>
      <c r="K287" s="967"/>
      <c r="L287" s="970"/>
      <c r="M287" s="967"/>
      <c r="N287" s="970"/>
      <c r="O287" s="967"/>
      <c r="P287" s="970"/>
      <c r="Q287" s="967"/>
      <c r="R287" s="970"/>
      <c r="S287" s="974" t="s">
        <v>5700</v>
      </c>
      <c r="T287" s="970"/>
      <c r="U287" s="967"/>
      <c r="V287" s="970"/>
    </row>
    <row r="288" spans="1:22" ht="25.2" hidden="1" customHeight="1" outlineLevel="2">
      <c r="A288" s="1030">
        <v>44308</v>
      </c>
      <c r="B288" s="1163" t="s">
        <v>5706</v>
      </c>
      <c r="C288" s="955" t="s">
        <v>7301</v>
      </c>
      <c r="D288" s="968"/>
      <c r="E288" s="972"/>
      <c r="F288" s="970"/>
      <c r="G288" s="967"/>
      <c r="H288" s="970"/>
      <c r="I288" s="967"/>
      <c r="J288" s="970"/>
      <c r="K288" s="967"/>
      <c r="L288" s="970"/>
      <c r="M288" s="967"/>
      <c r="N288" s="970"/>
      <c r="O288" s="974" t="s">
        <v>5700</v>
      </c>
      <c r="P288" s="970"/>
      <c r="Q288" s="967"/>
      <c r="R288" s="970"/>
      <c r="S288" s="967"/>
      <c r="T288" s="970"/>
      <c r="U288" s="967"/>
      <c r="V288" s="970"/>
    </row>
    <row r="289" spans="1:22" ht="12.6" hidden="1" customHeight="1" outlineLevel="2">
      <c r="A289" s="1030">
        <v>44308</v>
      </c>
      <c r="B289" s="1163" t="s">
        <v>5698</v>
      </c>
      <c r="C289" s="955" t="s">
        <v>7302</v>
      </c>
      <c r="D289" s="968"/>
      <c r="E289" s="972"/>
      <c r="F289" s="970"/>
      <c r="G289" s="967"/>
      <c r="H289" s="970"/>
      <c r="I289" s="967"/>
      <c r="J289" s="970"/>
      <c r="K289" s="967"/>
      <c r="L289" s="970"/>
      <c r="M289" s="967"/>
      <c r="N289" s="970"/>
      <c r="O289" s="967"/>
      <c r="P289" s="970"/>
      <c r="Q289" s="967"/>
      <c r="R289" s="970"/>
      <c r="S289" s="967"/>
      <c r="T289" s="973" t="s">
        <v>5700</v>
      </c>
      <c r="U289" s="967"/>
      <c r="V289" s="970"/>
    </row>
    <row r="290" spans="1:22" ht="12.6" hidden="1" customHeight="1" outlineLevel="2">
      <c r="A290" s="1030">
        <v>44308</v>
      </c>
      <c r="B290" s="1163" t="s">
        <v>5698</v>
      </c>
      <c r="C290" s="955" t="s">
        <v>7303</v>
      </c>
      <c r="D290" s="968"/>
      <c r="E290" s="969" t="s">
        <v>5700</v>
      </c>
      <c r="F290" s="970"/>
      <c r="G290" s="967"/>
      <c r="H290" s="970"/>
      <c r="I290" s="967"/>
      <c r="J290" s="970"/>
      <c r="K290" s="967"/>
      <c r="L290" s="970"/>
      <c r="M290" s="967"/>
      <c r="N290" s="970"/>
      <c r="O290" s="967"/>
      <c r="P290" s="970"/>
      <c r="Q290" s="967"/>
      <c r="R290" s="970"/>
      <c r="S290" s="967"/>
      <c r="T290" s="970"/>
      <c r="U290" s="967"/>
      <c r="V290" s="970"/>
    </row>
    <row r="291" spans="1:22" ht="12.6" hidden="1" customHeight="1" outlineLevel="2">
      <c r="A291" s="1030">
        <v>44308</v>
      </c>
      <c r="B291" s="1163" t="s">
        <v>5706</v>
      </c>
      <c r="C291" s="955" t="s">
        <v>7304</v>
      </c>
      <c r="D291" s="968"/>
      <c r="E291" s="972"/>
      <c r="F291" s="970"/>
      <c r="G291" s="967"/>
      <c r="H291" s="970"/>
      <c r="I291" s="974" t="s">
        <v>5700</v>
      </c>
      <c r="J291" s="970"/>
      <c r="K291" s="967"/>
      <c r="L291" s="970"/>
      <c r="M291" s="967"/>
      <c r="N291" s="970"/>
      <c r="O291" s="974" t="s">
        <v>5700</v>
      </c>
      <c r="P291" s="970"/>
      <c r="Q291" s="967"/>
      <c r="R291" s="970"/>
      <c r="S291" s="967"/>
      <c r="T291" s="970"/>
      <c r="U291" s="967"/>
      <c r="V291" s="970"/>
    </row>
    <row r="292" spans="1:22" ht="12.6" hidden="1" customHeight="1" outlineLevel="2">
      <c r="A292" s="1030">
        <v>44308</v>
      </c>
      <c r="B292" s="1163" t="s">
        <v>5698</v>
      </c>
      <c r="C292" s="955" t="s">
        <v>7305</v>
      </c>
      <c r="D292" s="968"/>
      <c r="E292" s="972"/>
      <c r="F292" s="970"/>
      <c r="G292" s="967"/>
      <c r="H292" s="970"/>
      <c r="I292" s="967"/>
      <c r="J292" s="970"/>
      <c r="K292" s="967"/>
      <c r="L292" s="970"/>
      <c r="M292" s="967"/>
      <c r="N292" s="970"/>
      <c r="O292" s="967"/>
      <c r="P292" s="970"/>
      <c r="Q292" s="967"/>
      <c r="R292" s="970"/>
      <c r="S292" s="974" t="s">
        <v>5700</v>
      </c>
      <c r="T292" s="970"/>
      <c r="U292" s="967"/>
      <c r="V292" s="970"/>
    </row>
    <row r="293" spans="1:22" ht="25.2" hidden="1" customHeight="1" outlineLevel="2">
      <c r="A293" s="1030">
        <v>44308</v>
      </c>
      <c r="B293" s="1163" t="s">
        <v>5698</v>
      </c>
      <c r="C293" s="955" t="s">
        <v>7306</v>
      </c>
      <c r="D293" s="968"/>
      <c r="E293" s="972"/>
      <c r="F293" s="970"/>
      <c r="G293" s="967"/>
      <c r="H293" s="970"/>
      <c r="I293" s="967"/>
      <c r="J293" s="970"/>
      <c r="K293" s="967"/>
      <c r="L293" s="970"/>
      <c r="M293" s="967"/>
      <c r="N293" s="970"/>
      <c r="O293" s="967"/>
      <c r="P293" s="970"/>
      <c r="Q293" s="967"/>
      <c r="R293" s="970"/>
      <c r="S293" s="974" t="s">
        <v>5700</v>
      </c>
      <c r="T293" s="970"/>
      <c r="U293" s="967"/>
      <c r="V293" s="970"/>
    </row>
    <row r="294" spans="1:22" ht="12.6" hidden="1" customHeight="1" outlineLevel="1" collapsed="1">
      <c r="A294" s="1202">
        <v>44309</v>
      </c>
      <c r="B294" s="1163" t="s">
        <v>5698</v>
      </c>
      <c r="C294" s="955" t="s">
        <v>7307</v>
      </c>
      <c r="D294" s="968"/>
      <c r="E294" s="972"/>
      <c r="F294" s="970"/>
      <c r="G294" s="967"/>
      <c r="H294" s="970"/>
      <c r="I294" s="967"/>
      <c r="J294" s="970"/>
      <c r="K294" s="967"/>
      <c r="L294" s="973" t="s">
        <v>5700</v>
      </c>
      <c r="M294" s="967"/>
      <c r="N294" s="970"/>
      <c r="O294" s="967"/>
      <c r="P294" s="970"/>
      <c r="Q294" s="967"/>
      <c r="R294" s="970"/>
      <c r="S294" s="967"/>
      <c r="T294" s="970"/>
      <c r="U294" s="967"/>
      <c r="V294" s="970"/>
    </row>
    <row r="295" spans="1:22" ht="12.6" hidden="1" customHeight="1" outlineLevel="2">
      <c r="A295" s="1202">
        <v>44309</v>
      </c>
      <c r="B295" s="1163" t="s">
        <v>5698</v>
      </c>
      <c r="C295" s="955" t="s">
        <v>7308</v>
      </c>
      <c r="D295" s="968"/>
      <c r="E295" s="972"/>
      <c r="F295" s="970"/>
      <c r="G295" s="967"/>
      <c r="H295" s="970"/>
      <c r="I295" s="967"/>
      <c r="J295" s="970"/>
      <c r="K295" s="967"/>
      <c r="L295" s="970"/>
      <c r="M295" s="967"/>
      <c r="N295" s="973" t="s">
        <v>5700</v>
      </c>
      <c r="O295" s="967"/>
      <c r="P295" s="970"/>
      <c r="Q295" s="967"/>
      <c r="R295" s="970"/>
      <c r="S295" s="967"/>
      <c r="T295" s="970"/>
      <c r="U295" s="967"/>
      <c r="V295" s="970"/>
    </row>
    <row r="296" spans="1:22" ht="12.6" hidden="1" customHeight="1" outlineLevel="2">
      <c r="A296" s="1202">
        <v>44309</v>
      </c>
      <c r="B296" s="1163" t="s">
        <v>5698</v>
      </c>
      <c r="C296" s="955" t="s">
        <v>7309</v>
      </c>
      <c r="D296" s="968"/>
      <c r="E296" s="972"/>
      <c r="F296" s="970"/>
      <c r="G296" s="967"/>
      <c r="H296" s="970"/>
      <c r="I296" s="974" t="s">
        <v>5700</v>
      </c>
      <c r="J296" s="970"/>
      <c r="K296" s="967"/>
      <c r="L296" s="970"/>
      <c r="M296" s="967"/>
      <c r="N296" s="970"/>
      <c r="O296" s="967"/>
      <c r="P296" s="973" t="s">
        <v>5700</v>
      </c>
      <c r="Q296" s="967"/>
      <c r="R296" s="970"/>
      <c r="S296" s="967"/>
      <c r="T296" s="970"/>
      <c r="U296" s="967"/>
      <c r="V296" s="970"/>
    </row>
    <row r="297" spans="1:22" ht="12.6" hidden="1" customHeight="1" outlineLevel="2">
      <c r="A297" s="1202">
        <v>44309</v>
      </c>
      <c r="B297" s="1163" t="s">
        <v>5698</v>
      </c>
      <c r="C297" s="955" t="s">
        <v>7310</v>
      </c>
      <c r="D297" s="968"/>
      <c r="E297" s="972"/>
      <c r="F297" s="970"/>
      <c r="G297" s="967"/>
      <c r="H297" s="970"/>
      <c r="I297" s="967"/>
      <c r="J297" s="970"/>
      <c r="K297" s="967"/>
      <c r="L297" s="970"/>
      <c r="M297" s="967"/>
      <c r="N297" s="970"/>
      <c r="O297" s="967"/>
      <c r="P297" s="970"/>
      <c r="Q297" s="974" t="s">
        <v>5700</v>
      </c>
      <c r="R297" s="970"/>
      <c r="S297" s="967"/>
      <c r="T297" s="970"/>
      <c r="U297" s="967"/>
      <c r="V297" s="970"/>
    </row>
    <row r="298" spans="1:22" ht="12.6" hidden="1" customHeight="1" outlineLevel="2">
      <c r="A298" s="1202">
        <v>44309</v>
      </c>
      <c r="B298" s="1163" t="s">
        <v>5698</v>
      </c>
      <c r="C298" s="955" t="s">
        <v>7311</v>
      </c>
      <c r="D298" s="968"/>
      <c r="E298" s="972"/>
      <c r="F298" s="970"/>
      <c r="G298" s="967"/>
      <c r="H298" s="970"/>
      <c r="I298" s="967"/>
      <c r="J298" s="970"/>
      <c r="K298" s="967"/>
      <c r="L298" s="970"/>
      <c r="M298" s="967"/>
      <c r="N298" s="973" t="s">
        <v>5700</v>
      </c>
      <c r="O298" s="967"/>
      <c r="P298" s="970"/>
      <c r="Q298" s="967"/>
      <c r="R298" s="970"/>
      <c r="S298" s="967"/>
      <c r="T298" s="970"/>
      <c r="U298" s="967"/>
      <c r="V298" s="970"/>
    </row>
    <row r="299" spans="1:22" ht="12.6" hidden="1" customHeight="1" outlineLevel="2">
      <c r="A299" s="1202">
        <v>44309</v>
      </c>
      <c r="B299" s="1163" t="s">
        <v>5698</v>
      </c>
      <c r="C299" s="955" t="s">
        <v>7312</v>
      </c>
      <c r="D299" s="968"/>
      <c r="E299" s="972"/>
      <c r="F299" s="970"/>
      <c r="G299" s="974" t="s">
        <v>5700</v>
      </c>
      <c r="H299" s="970"/>
      <c r="I299" s="967"/>
      <c r="J299" s="970"/>
      <c r="K299" s="967"/>
      <c r="L299" s="970"/>
      <c r="M299" s="967"/>
      <c r="N299" s="970"/>
      <c r="O299" s="967"/>
      <c r="P299" s="970"/>
      <c r="Q299" s="967"/>
      <c r="R299" s="970"/>
      <c r="S299" s="967"/>
      <c r="T299" s="970"/>
      <c r="U299" s="967"/>
      <c r="V299" s="970"/>
    </row>
    <row r="300" spans="1:22" ht="12.6" hidden="1" customHeight="1" outlineLevel="2">
      <c r="A300" s="1202">
        <v>44309</v>
      </c>
      <c r="B300" s="1163" t="s">
        <v>5698</v>
      </c>
      <c r="C300" s="955" t="s">
        <v>7313</v>
      </c>
      <c r="D300" s="968"/>
      <c r="E300" s="972"/>
      <c r="F300" s="970"/>
      <c r="G300" s="967"/>
      <c r="H300" s="970"/>
      <c r="I300" s="967"/>
      <c r="J300" s="970"/>
      <c r="K300" s="967"/>
      <c r="L300" s="970"/>
      <c r="M300" s="967"/>
      <c r="N300" s="970"/>
      <c r="O300" s="967"/>
      <c r="P300" s="970"/>
      <c r="Q300" s="967"/>
      <c r="R300" s="970"/>
      <c r="S300" s="974" t="s">
        <v>5700</v>
      </c>
      <c r="T300" s="970"/>
      <c r="U300" s="967"/>
      <c r="V300" s="970"/>
    </row>
    <row r="301" spans="1:22" ht="12.6" hidden="1" customHeight="1" outlineLevel="2">
      <c r="A301" s="1202">
        <v>44309</v>
      </c>
      <c r="B301" s="1163" t="s">
        <v>5698</v>
      </c>
      <c r="C301" s="955" t="s">
        <v>7314</v>
      </c>
      <c r="D301" s="968"/>
      <c r="E301" s="972"/>
      <c r="F301" s="970"/>
      <c r="G301" s="967"/>
      <c r="H301" s="970"/>
      <c r="I301" s="967"/>
      <c r="J301" s="970"/>
      <c r="K301" s="967"/>
      <c r="L301" s="970"/>
      <c r="M301" s="967"/>
      <c r="N301" s="973" t="s">
        <v>5700</v>
      </c>
      <c r="O301" s="967"/>
      <c r="P301" s="970"/>
      <c r="Q301" s="967"/>
      <c r="R301" s="970"/>
      <c r="S301" s="967"/>
      <c r="T301" s="970"/>
      <c r="U301" s="967"/>
      <c r="V301" s="970"/>
    </row>
    <row r="302" spans="1:22" ht="25.2" hidden="1" customHeight="1" outlineLevel="2">
      <c r="A302" s="1202">
        <v>44309</v>
      </c>
      <c r="B302" s="1163" t="s">
        <v>5698</v>
      </c>
      <c r="C302" s="955" t="s">
        <v>7315</v>
      </c>
      <c r="D302" s="968"/>
      <c r="E302" s="972"/>
      <c r="F302" s="970"/>
      <c r="G302" s="967"/>
      <c r="H302" s="970"/>
      <c r="I302" s="967"/>
      <c r="J302" s="970"/>
      <c r="K302" s="967"/>
      <c r="L302" s="970"/>
      <c r="M302" s="967"/>
      <c r="N302" s="973" t="s">
        <v>5700</v>
      </c>
      <c r="O302" s="967"/>
      <c r="P302" s="970"/>
      <c r="Q302" s="967"/>
      <c r="R302" s="970"/>
      <c r="S302" s="967"/>
      <c r="T302" s="970"/>
      <c r="U302" s="967"/>
      <c r="V302" s="970"/>
    </row>
    <row r="303" spans="1:22" ht="12.6" hidden="1" customHeight="1" outlineLevel="2">
      <c r="A303" s="1202">
        <v>44309</v>
      </c>
      <c r="B303" s="1163" t="s">
        <v>5698</v>
      </c>
      <c r="C303" s="955" t="s">
        <v>7115</v>
      </c>
      <c r="D303" s="968"/>
      <c r="E303" s="972"/>
      <c r="F303" s="970"/>
      <c r="G303" s="974" t="s">
        <v>5700</v>
      </c>
      <c r="H303" s="970"/>
      <c r="I303" s="967"/>
      <c r="J303" s="970"/>
      <c r="K303" s="967"/>
      <c r="L303" s="970"/>
      <c r="M303" s="967"/>
      <c r="N303" s="970"/>
      <c r="O303" s="967"/>
      <c r="P303" s="970"/>
      <c r="Q303" s="967"/>
      <c r="R303" s="970"/>
      <c r="S303" s="967"/>
      <c r="T303" s="970"/>
      <c r="U303" s="967"/>
      <c r="V303" s="970"/>
    </row>
    <row r="304" spans="1:22" ht="12.6" hidden="1" customHeight="1" outlineLevel="2">
      <c r="A304" s="1202">
        <v>44309</v>
      </c>
      <c r="B304" s="1163" t="s">
        <v>5698</v>
      </c>
      <c r="C304" s="955" t="s">
        <v>7316</v>
      </c>
      <c r="D304" s="968"/>
      <c r="E304" s="972"/>
      <c r="F304" s="970"/>
      <c r="G304" s="967"/>
      <c r="H304" s="970"/>
      <c r="I304" s="967"/>
      <c r="J304" s="970"/>
      <c r="K304" s="967"/>
      <c r="L304" s="970"/>
      <c r="M304" s="967"/>
      <c r="N304" s="970"/>
      <c r="O304" s="967"/>
      <c r="P304" s="970"/>
      <c r="Q304" s="967"/>
      <c r="R304" s="970"/>
      <c r="S304" s="974" t="s">
        <v>5700</v>
      </c>
      <c r="T304" s="970"/>
      <c r="U304" s="967"/>
      <c r="V304" s="970"/>
    </row>
    <row r="305" spans="1:22" ht="12.6" hidden="1" customHeight="1" outlineLevel="2">
      <c r="A305" s="1202">
        <v>44309</v>
      </c>
      <c r="B305" s="1163" t="s">
        <v>3530</v>
      </c>
      <c r="C305" s="955" t="s">
        <v>7317</v>
      </c>
      <c r="D305" s="968"/>
      <c r="E305" s="972"/>
      <c r="F305" s="970"/>
      <c r="G305" s="967"/>
      <c r="H305" s="970"/>
      <c r="I305" s="967"/>
      <c r="J305" s="970"/>
      <c r="K305" s="967"/>
      <c r="L305" s="970"/>
      <c r="M305" s="967"/>
      <c r="N305" s="970"/>
      <c r="O305" s="967"/>
      <c r="P305" s="970"/>
      <c r="Q305" s="967"/>
      <c r="R305" s="970"/>
      <c r="S305" s="974" t="s">
        <v>5700</v>
      </c>
      <c r="T305" s="970"/>
      <c r="U305" s="967"/>
      <c r="V305" s="970"/>
    </row>
    <row r="306" spans="1:22" ht="12.6" hidden="1" customHeight="1" outlineLevel="2">
      <c r="A306" s="1202">
        <v>44309</v>
      </c>
      <c r="B306" s="1163" t="s">
        <v>5706</v>
      </c>
      <c r="C306" s="955" t="s">
        <v>7318</v>
      </c>
      <c r="D306" s="968"/>
      <c r="E306" s="972"/>
      <c r="F306" s="970"/>
      <c r="G306" s="967"/>
      <c r="H306" s="970"/>
      <c r="I306" s="967"/>
      <c r="J306" s="970"/>
      <c r="K306" s="967"/>
      <c r="L306" s="970"/>
      <c r="M306" s="967"/>
      <c r="N306" s="973" t="s">
        <v>5700</v>
      </c>
      <c r="O306" s="967"/>
      <c r="P306" s="970"/>
      <c r="Q306" s="967"/>
      <c r="R306" s="970"/>
      <c r="S306" s="967"/>
      <c r="T306" s="970"/>
      <c r="U306" s="967"/>
      <c r="V306" s="970"/>
    </row>
    <row r="307" spans="1:22" ht="12.6" hidden="1" customHeight="1" outlineLevel="2">
      <c r="A307" s="1202">
        <v>44309</v>
      </c>
      <c r="B307" s="1163" t="s">
        <v>3696</v>
      </c>
      <c r="C307" s="955" t="s">
        <v>7319</v>
      </c>
      <c r="D307" s="977" t="s">
        <v>5700</v>
      </c>
      <c r="E307" s="972"/>
      <c r="F307" s="970"/>
      <c r="G307" s="967"/>
      <c r="H307" s="970"/>
      <c r="I307" s="967"/>
      <c r="J307" s="970"/>
      <c r="K307" s="967"/>
      <c r="L307" s="970"/>
      <c r="M307" s="967"/>
      <c r="N307" s="970"/>
      <c r="O307" s="967"/>
      <c r="P307" s="970"/>
      <c r="Q307" s="967"/>
      <c r="R307" s="970"/>
      <c r="S307" s="967"/>
      <c r="T307" s="970"/>
      <c r="U307" s="967"/>
      <c r="V307" s="970"/>
    </row>
    <row r="308" spans="1:22" ht="12.6" hidden="1" customHeight="1" outlineLevel="2">
      <c r="A308" s="1202">
        <v>44309</v>
      </c>
      <c r="B308" s="1163" t="s">
        <v>5698</v>
      </c>
      <c r="C308" s="955" t="s">
        <v>7320</v>
      </c>
      <c r="D308" s="968"/>
      <c r="E308" s="969" t="s">
        <v>5700</v>
      </c>
      <c r="F308" s="970"/>
      <c r="G308" s="967"/>
      <c r="H308" s="970"/>
      <c r="I308" s="967"/>
      <c r="J308" s="970"/>
      <c r="K308" s="967"/>
      <c r="L308" s="970"/>
      <c r="M308" s="967"/>
      <c r="N308" s="970"/>
      <c r="O308" s="967"/>
      <c r="P308" s="970"/>
      <c r="Q308" s="967"/>
      <c r="R308" s="970"/>
      <c r="S308" s="967"/>
      <c r="T308" s="970"/>
      <c r="U308" s="967"/>
      <c r="V308" s="970"/>
    </row>
    <row r="309" spans="1:22" ht="25.2" hidden="1" customHeight="1" outlineLevel="2">
      <c r="A309" s="1202">
        <v>44309</v>
      </c>
      <c r="B309" s="1163" t="s">
        <v>5706</v>
      </c>
      <c r="C309" s="955" t="s">
        <v>7321</v>
      </c>
      <c r="D309" s="968"/>
      <c r="E309" s="972"/>
      <c r="F309" s="970"/>
      <c r="G309" s="967"/>
      <c r="H309" s="970"/>
      <c r="I309" s="967"/>
      <c r="J309" s="970"/>
      <c r="K309" s="967"/>
      <c r="L309" s="970"/>
      <c r="M309" s="967"/>
      <c r="N309" s="973" t="s">
        <v>5700</v>
      </c>
      <c r="O309" s="967"/>
      <c r="P309" s="970"/>
      <c r="Q309" s="967"/>
      <c r="R309" s="970"/>
      <c r="S309" s="967"/>
      <c r="T309" s="970"/>
      <c r="U309" s="967"/>
      <c r="V309" s="970"/>
    </row>
    <row r="310" spans="1:22" ht="12.6" hidden="1" customHeight="1" outlineLevel="2">
      <c r="A310" s="1202">
        <v>44309</v>
      </c>
      <c r="B310" s="1163" t="s">
        <v>5698</v>
      </c>
      <c r="C310" s="955" t="s">
        <v>7322</v>
      </c>
      <c r="D310" s="968"/>
      <c r="E310" s="972"/>
      <c r="F310" s="970"/>
      <c r="G310" s="967"/>
      <c r="H310" s="970"/>
      <c r="I310" s="967"/>
      <c r="J310" s="970"/>
      <c r="K310" s="967"/>
      <c r="L310" s="970"/>
      <c r="M310" s="967"/>
      <c r="N310" s="970"/>
      <c r="O310" s="967"/>
      <c r="P310" s="970"/>
      <c r="Q310" s="974" t="s">
        <v>5700</v>
      </c>
      <c r="R310" s="970"/>
      <c r="S310" s="967"/>
      <c r="T310" s="970"/>
      <c r="U310" s="967"/>
      <c r="V310" s="970"/>
    </row>
    <row r="311" spans="1:22" ht="12.6" hidden="1" customHeight="1" outlineLevel="1" collapsed="1">
      <c r="A311" s="980">
        <v>44312</v>
      </c>
      <c r="B311" s="1163" t="s">
        <v>5706</v>
      </c>
      <c r="C311" s="955" t="s">
        <v>7323</v>
      </c>
      <c r="D311" s="968"/>
      <c r="E311" s="972"/>
      <c r="F311" s="970"/>
      <c r="G311" s="967"/>
      <c r="H311" s="970"/>
      <c r="I311" s="967"/>
      <c r="J311" s="970"/>
      <c r="K311" s="967"/>
      <c r="L311" s="970"/>
      <c r="M311" s="967"/>
      <c r="N311" s="970"/>
      <c r="O311" s="967"/>
      <c r="P311" s="970"/>
      <c r="Q311" s="967"/>
      <c r="R311" s="970"/>
      <c r="S311" s="974" t="s">
        <v>5700</v>
      </c>
      <c r="T311" s="970"/>
      <c r="U311" s="967"/>
      <c r="V311" s="970"/>
    </row>
    <row r="312" spans="1:22" ht="12.6" hidden="1" customHeight="1" outlineLevel="2">
      <c r="A312" s="980">
        <v>44312</v>
      </c>
      <c r="B312" s="1163" t="s">
        <v>5723</v>
      </c>
      <c r="C312" s="955" t="s">
        <v>7324</v>
      </c>
      <c r="D312" s="968"/>
      <c r="E312" s="972"/>
      <c r="F312" s="970"/>
      <c r="G312" s="967"/>
      <c r="H312" s="970"/>
      <c r="I312" s="967"/>
      <c r="J312" s="970"/>
      <c r="K312" s="967"/>
      <c r="L312" s="970"/>
      <c r="M312" s="967"/>
      <c r="N312" s="970"/>
      <c r="O312" s="967"/>
      <c r="P312" s="970"/>
      <c r="Q312" s="967"/>
      <c r="R312" s="970"/>
      <c r="S312" s="967"/>
      <c r="T312" s="970"/>
      <c r="U312" s="974" t="s">
        <v>5700</v>
      </c>
      <c r="V312" s="970"/>
    </row>
    <row r="313" spans="1:22" ht="12.6" hidden="1" customHeight="1" outlineLevel="2">
      <c r="A313" s="980">
        <v>44312</v>
      </c>
      <c r="B313" s="1163" t="s">
        <v>5706</v>
      </c>
      <c r="C313" s="955" t="s">
        <v>7325</v>
      </c>
      <c r="D313" s="968"/>
      <c r="E313" s="972"/>
      <c r="F313" s="970"/>
      <c r="G313" s="967"/>
      <c r="H313" s="970"/>
      <c r="I313" s="967"/>
      <c r="J313" s="970"/>
      <c r="K313" s="967"/>
      <c r="L313" s="970"/>
      <c r="M313" s="967"/>
      <c r="N313" s="973" t="s">
        <v>5700</v>
      </c>
      <c r="O313" s="967"/>
      <c r="P313" s="970"/>
      <c r="Q313" s="967"/>
      <c r="R313" s="970"/>
      <c r="S313" s="967"/>
      <c r="T313" s="970"/>
      <c r="U313" s="967"/>
      <c r="V313" s="970"/>
    </row>
    <row r="314" spans="1:22" ht="12.6" hidden="1" customHeight="1" outlineLevel="2">
      <c r="A314" s="980">
        <v>44312</v>
      </c>
      <c r="B314" s="1163" t="s">
        <v>5706</v>
      </c>
      <c r="C314" s="955" t="s">
        <v>7326</v>
      </c>
      <c r="D314" s="968"/>
      <c r="E314" s="972"/>
      <c r="F314" s="970"/>
      <c r="G314" s="967"/>
      <c r="H314" s="970"/>
      <c r="I314" s="967"/>
      <c r="J314" s="970"/>
      <c r="K314" s="967"/>
      <c r="L314" s="970"/>
      <c r="M314" s="967"/>
      <c r="N314" s="970"/>
      <c r="O314" s="967"/>
      <c r="P314" s="970"/>
      <c r="Q314" s="967"/>
      <c r="R314" s="970"/>
      <c r="S314" s="974" t="s">
        <v>5700</v>
      </c>
      <c r="T314" s="970"/>
      <c r="U314" s="967"/>
      <c r="V314" s="970"/>
    </row>
    <row r="315" spans="1:22" ht="25.2" hidden="1" customHeight="1" outlineLevel="2">
      <c r="A315" s="980">
        <v>44312</v>
      </c>
      <c r="B315" s="993" t="s">
        <v>6698</v>
      </c>
      <c r="C315" s="955" t="s">
        <v>7327</v>
      </c>
      <c r="D315" s="968"/>
      <c r="E315" s="972"/>
      <c r="F315" s="970"/>
      <c r="G315" s="967"/>
      <c r="H315" s="970"/>
      <c r="I315" s="967"/>
      <c r="J315" s="970"/>
      <c r="K315" s="967"/>
      <c r="L315" s="970"/>
      <c r="M315" s="967"/>
      <c r="N315" s="970"/>
      <c r="O315" s="967"/>
      <c r="P315" s="970"/>
      <c r="Q315" s="967"/>
      <c r="R315" s="970"/>
      <c r="S315" s="967"/>
      <c r="T315" s="973" t="s">
        <v>5700</v>
      </c>
      <c r="U315" s="967"/>
      <c r="V315" s="970"/>
    </row>
    <row r="316" spans="1:22" ht="12.6" hidden="1" customHeight="1" outlineLevel="2">
      <c r="A316" s="980">
        <v>44312</v>
      </c>
      <c r="B316" s="1163" t="s">
        <v>5706</v>
      </c>
      <c r="C316" s="955" t="s">
        <v>7328</v>
      </c>
      <c r="D316" s="968"/>
      <c r="E316" s="972"/>
      <c r="F316" s="970"/>
      <c r="G316" s="967"/>
      <c r="H316" s="970"/>
      <c r="I316" s="967"/>
      <c r="J316" s="970"/>
      <c r="K316" s="967"/>
      <c r="L316" s="970"/>
      <c r="M316" s="967"/>
      <c r="N316" s="970"/>
      <c r="O316" s="974" t="s">
        <v>5700</v>
      </c>
      <c r="P316" s="970"/>
      <c r="Q316" s="967"/>
      <c r="R316" s="970"/>
      <c r="S316" s="967"/>
      <c r="T316" s="970"/>
      <c r="U316" s="967"/>
      <c r="V316" s="970"/>
    </row>
    <row r="317" spans="1:22" ht="12.6" hidden="1" customHeight="1" outlineLevel="2">
      <c r="A317" s="980">
        <v>44312</v>
      </c>
      <c r="B317" s="1163" t="s">
        <v>5698</v>
      </c>
      <c r="C317" s="955" t="s">
        <v>7329</v>
      </c>
      <c r="D317" s="968"/>
      <c r="E317" s="972"/>
      <c r="F317" s="970"/>
      <c r="G317" s="967"/>
      <c r="H317" s="970"/>
      <c r="I317" s="967"/>
      <c r="J317" s="970"/>
      <c r="K317" s="967"/>
      <c r="L317" s="970"/>
      <c r="M317" s="974" t="s">
        <v>5700</v>
      </c>
      <c r="N317" s="970"/>
      <c r="O317" s="967"/>
      <c r="P317" s="970"/>
      <c r="Q317" s="967"/>
      <c r="R317" s="970"/>
      <c r="S317" s="967"/>
      <c r="T317" s="970"/>
      <c r="U317" s="967"/>
      <c r="V317" s="970"/>
    </row>
    <row r="318" spans="1:22" ht="12.6" hidden="1" customHeight="1" outlineLevel="2">
      <c r="A318" s="980">
        <v>44312</v>
      </c>
      <c r="B318" s="1163" t="s">
        <v>5698</v>
      </c>
      <c r="C318" s="955" t="s">
        <v>7330</v>
      </c>
      <c r="D318" s="977" t="s">
        <v>5700</v>
      </c>
      <c r="E318" s="972"/>
      <c r="F318" s="970"/>
      <c r="G318" s="967"/>
      <c r="H318" s="970"/>
      <c r="I318" s="967"/>
      <c r="J318" s="970"/>
      <c r="K318" s="967"/>
      <c r="L318" s="970"/>
      <c r="M318" s="967"/>
      <c r="N318" s="970"/>
      <c r="O318" s="967"/>
      <c r="P318" s="970"/>
      <c r="Q318" s="967"/>
      <c r="R318" s="970"/>
      <c r="S318" s="967"/>
      <c r="T318" s="970"/>
      <c r="U318" s="967"/>
      <c r="V318" s="970"/>
    </row>
    <row r="319" spans="1:22" ht="12.6" hidden="1" customHeight="1" outlineLevel="2">
      <c r="A319" s="980">
        <v>44312</v>
      </c>
      <c r="B319" s="1163" t="s">
        <v>5698</v>
      </c>
      <c r="C319" s="955" t="s">
        <v>7331</v>
      </c>
      <c r="D319" s="977" t="s">
        <v>5700</v>
      </c>
      <c r="E319" s="972"/>
      <c r="F319" s="970"/>
      <c r="G319" s="967"/>
      <c r="H319" s="970"/>
      <c r="I319" s="967"/>
      <c r="J319" s="970"/>
      <c r="K319" s="967"/>
      <c r="L319" s="970"/>
      <c r="M319" s="967"/>
      <c r="N319" s="970"/>
      <c r="O319" s="967"/>
      <c r="P319" s="970"/>
      <c r="Q319" s="967"/>
      <c r="R319" s="970"/>
      <c r="S319" s="967"/>
      <c r="T319" s="970"/>
      <c r="U319" s="967"/>
      <c r="V319" s="970"/>
    </row>
    <row r="320" spans="1:22" ht="12.6" hidden="1" customHeight="1" outlineLevel="2">
      <c r="A320" s="980">
        <v>44312</v>
      </c>
      <c r="B320" s="1163" t="s">
        <v>5698</v>
      </c>
      <c r="C320" s="955" t="s">
        <v>7332</v>
      </c>
      <c r="D320" s="977" t="s">
        <v>5700</v>
      </c>
      <c r="E320" s="972"/>
      <c r="F320" s="970"/>
      <c r="G320" s="967"/>
      <c r="H320" s="970"/>
      <c r="I320" s="967"/>
      <c r="J320" s="970"/>
      <c r="K320" s="967"/>
      <c r="L320" s="970"/>
      <c r="M320" s="967"/>
      <c r="N320" s="970"/>
      <c r="O320" s="967"/>
      <c r="P320" s="970"/>
      <c r="Q320" s="967"/>
      <c r="R320" s="970"/>
      <c r="S320" s="967"/>
      <c r="T320" s="970"/>
      <c r="U320" s="967"/>
      <c r="V320" s="970"/>
    </row>
    <row r="321" spans="1:22" ht="12.6" hidden="1" customHeight="1" outlineLevel="2">
      <c r="A321" s="980">
        <v>44312</v>
      </c>
      <c r="B321" s="1163" t="s">
        <v>5698</v>
      </c>
      <c r="C321" s="955" t="s">
        <v>7333</v>
      </c>
      <c r="D321" s="968"/>
      <c r="E321" s="972"/>
      <c r="F321" s="970"/>
      <c r="G321" s="967"/>
      <c r="H321" s="970"/>
      <c r="I321" s="967"/>
      <c r="J321" s="970"/>
      <c r="K321" s="967"/>
      <c r="L321" s="970"/>
      <c r="M321" s="967"/>
      <c r="N321" s="970"/>
      <c r="O321" s="967"/>
      <c r="P321" s="970"/>
      <c r="Q321" s="967"/>
      <c r="R321" s="970"/>
      <c r="S321" s="974" t="s">
        <v>5700</v>
      </c>
      <c r="T321" s="970"/>
      <c r="U321" s="967"/>
      <c r="V321" s="970"/>
    </row>
    <row r="322" spans="1:22" ht="12.6" hidden="1" customHeight="1" outlineLevel="2">
      <c r="A322" s="980">
        <v>44312</v>
      </c>
      <c r="B322" s="1163" t="s">
        <v>5698</v>
      </c>
      <c r="C322" s="955" t="s">
        <v>7334</v>
      </c>
      <c r="D322" s="968"/>
      <c r="E322" s="972"/>
      <c r="F322" s="970"/>
      <c r="G322" s="967"/>
      <c r="H322" s="970"/>
      <c r="I322" s="967"/>
      <c r="J322" s="970"/>
      <c r="K322" s="967"/>
      <c r="L322" s="970"/>
      <c r="M322" s="967"/>
      <c r="N322" s="970"/>
      <c r="O322" s="967"/>
      <c r="P322" s="970"/>
      <c r="Q322" s="974" t="s">
        <v>5700</v>
      </c>
      <c r="R322" s="973"/>
      <c r="S322" s="974" t="s">
        <v>5700</v>
      </c>
      <c r="T322" s="970"/>
      <c r="U322" s="967"/>
      <c r="V322" s="970"/>
    </row>
    <row r="323" spans="1:22" ht="12.6" hidden="1" customHeight="1" outlineLevel="2">
      <c r="A323" s="980">
        <v>44312</v>
      </c>
      <c r="B323" s="1163" t="s">
        <v>2202</v>
      </c>
      <c r="C323" s="955" t="s">
        <v>7335</v>
      </c>
      <c r="D323" s="968"/>
      <c r="E323" s="969" t="s">
        <v>5700</v>
      </c>
      <c r="F323" s="970"/>
      <c r="G323" s="967"/>
      <c r="H323" s="970"/>
      <c r="I323" s="967"/>
      <c r="J323" s="970"/>
      <c r="K323" s="967"/>
      <c r="L323" s="970"/>
      <c r="M323" s="967"/>
      <c r="N323" s="970"/>
      <c r="O323" s="967"/>
      <c r="P323" s="970"/>
      <c r="Q323" s="967"/>
      <c r="R323" s="970"/>
      <c r="S323" s="967"/>
      <c r="T323" s="970"/>
      <c r="U323" s="967"/>
      <c r="V323" s="970"/>
    </row>
    <row r="324" spans="1:22" ht="12.6" hidden="1" customHeight="1" outlineLevel="2">
      <c r="A324" s="980">
        <v>44312</v>
      </c>
      <c r="B324" s="1163" t="s">
        <v>7336</v>
      </c>
      <c r="C324" s="955" t="s">
        <v>7337</v>
      </c>
      <c r="D324" s="968"/>
      <c r="E324" s="969" t="s">
        <v>5700</v>
      </c>
      <c r="F324" s="970"/>
      <c r="G324" s="967"/>
      <c r="H324" s="970"/>
      <c r="I324" s="967"/>
      <c r="J324" s="970"/>
      <c r="K324" s="967"/>
      <c r="L324" s="970"/>
      <c r="M324" s="967"/>
      <c r="N324" s="970"/>
      <c r="O324" s="967"/>
      <c r="P324" s="970"/>
      <c r="Q324" s="967"/>
      <c r="R324" s="970"/>
      <c r="S324" s="967"/>
      <c r="T324" s="970"/>
      <c r="U324" s="967"/>
      <c r="V324" s="970"/>
    </row>
    <row r="325" spans="1:22" ht="12.6" hidden="1" customHeight="1" outlineLevel="2">
      <c r="A325" s="980">
        <v>44312</v>
      </c>
      <c r="B325" s="1163" t="s">
        <v>5698</v>
      </c>
      <c r="C325" s="955" t="s">
        <v>7338</v>
      </c>
      <c r="D325" s="977" t="s">
        <v>5700</v>
      </c>
      <c r="E325" s="972"/>
      <c r="F325" s="970"/>
      <c r="G325" s="967"/>
      <c r="H325" s="970"/>
      <c r="I325" s="967"/>
      <c r="J325" s="970"/>
      <c r="K325" s="967"/>
      <c r="L325" s="970"/>
      <c r="M325" s="967"/>
      <c r="N325" s="970"/>
      <c r="O325" s="967"/>
      <c r="P325" s="970"/>
      <c r="Q325" s="967"/>
      <c r="R325" s="970"/>
      <c r="S325" s="967"/>
      <c r="T325" s="970"/>
      <c r="U325" s="967"/>
      <c r="V325" s="970"/>
    </row>
    <row r="326" spans="1:22" ht="25.2" hidden="1" customHeight="1" outlineLevel="2">
      <c r="A326" s="980">
        <v>44312</v>
      </c>
      <c r="B326" s="1163" t="s">
        <v>5698</v>
      </c>
      <c r="C326" s="955" t="s">
        <v>7339</v>
      </c>
      <c r="D326" s="977" t="s">
        <v>5700</v>
      </c>
      <c r="E326" s="972"/>
      <c r="F326" s="970"/>
      <c r="G326" s="967"/>
      <c r="H326" s="970"/>
      <c r="I326" s="967"/>
      <c r="J326" s="970"/>
      <c r="K326" s="967"/>
      <c r="L326" s="970"/>
      <c r="M326" s="967"/>
      <c r="N326" s="970"/>
      <c r="O326" s="967"/>
      <c r="P326" s="970"/>
      <c r="Q326" s="967"/>
      <c r="R326" s="970"/>
      <c r="S326" s="967"/>
      <c r="T326" s="970"/>
      <c r="U326" s="967"/>
      <c r="V326" s="970"/>
    </row>
    <row r="327" spans="1:22" ht="12.6" hidden="1" customHeight="1" outlineLevel="2">
      <c r="A327" s="980">
        <v>44312</v>
      </c>
      <c r="B327" s="1163" t="s">
        <v>5698</v>
      </c>
      <c r="C327" s="955" t="s">
        <v>7340</v>
      </c>
      <c r="D327" s="977" t="s">
        <v>5700</v>
      </c>
      <c r="E327" s="972"/>
      <c r="F327" s="970"/>
      <c r="G327" s="967"/>
      <c r="H327" s="970"/>
      <c r="I327" s="967"/>
      <c r="J327" s="970"/>
      <c r="K327" s="967"/>
      <c r="L327" s="970"/>
      <c r="M327" s="967"/>
      <c r="N327" s="970"/>
      <c r="O327" s="967"/>
      <c r="P327" s="970"/>
      <c r="Q327" s="967"/>
      <c r="R327" s="970"/>
      <c r="S327" s="967"/>
      <c r="T327" s="970"/>
      <c r="U327" s="967"/>
      <c r="V327" s="970"/>
    </row>
    <row r="328" spans="1:22" ht="12.6" hidden="1" customHeight="1" outlineLevel="2">
      <c r="A328" s="980">
        <v>44312</v>
      </c>
      <c r="B328" s="1163" t="s">
        <v>5698</v>
      </c>
      <c r="C328" s="955" t="s">
        <v>7341</v>
      </c>
      <c r="D328" s="968"/>
      <c r="E328" s="969" t="s">
        <v>5700</v>
      </c>
      <c r="F328" s="970"/>
      <c r="G328" s="967"/>
      <c r="H328" s="970"/>
      <c r="I328" s="967"/>
      <c r="J328" s="970"/>
      <c r="K328" s="967"/>
      <c r="L328" s="970"/>
      <c r="M328" s="967"/>
      <c r="N328" s="970"/>
      <c r="O328" s="967"/>
      <c r="P328" s="970"/>
      <c r="Q328" s="967"/>
      <c r="R328" s="970"/>
      <c r="S328" s="967"/>
      <c r="T328" s="970"/>
      <c r="U328" s="967"/>
      <c r="V328" s="970"/>
    </row>
    <row r="329" spans="1:22" ht="12.6" hidden="1" customHeight="1" outlineLevel="2">
      <c r="A329" s="980">
        <v>44312</v>
      </c>
      <c r="B329" s="1163" t="s">
        <v>7342</v>
      </c>
      <c r="C329" s="955" t="s">
        <v>7343</v>
      </c>
      <c r="D329" s="968"/>
      <c r="E329" s="972"/>
      <c r="F329" s="970"/>
      <c r="G329" s="967"/>
      <c r="H329" s="970"/>
      <c r="I329" s="967"/>
      <c r="J329" s="970"/>
      <c r="K329" s="967"/>
      <c r="L329" s="970"/>
      <c r="M329" s="967"/>
      <c r="N329" s="970"/>
      <c r="O329" s="967"/>
      <c r="P329" s="970"/>
      <c r="Q329" s="967"/>
      <c r="R329" s="970"/>
      <c r="S329" s="974" t="s">
        <v>5700</v>
      </c>
      <c r="T329" s="970"/>
      <c r="U329" s="967"/>
      <c r="V329" s="970"/>
    </row>
    <row r="330" spans="1:22" ht="12.6" hidden="1" customHeight="1" outlineLevel="2">
      <c r="A330" s="980">
        <v>44312</v>
      </c>
      <c r="B330" s="1163" t="s">
        <v>5698</v>
      </c>
      <c r="C330" s="955" t="s">
        <v>7344</v>
      </c>
      <c r="D330" s="977" t="s">
        <v>5700</v>
      </c>
      <c r="E330" s="972"/>
      <c r="F330" s="970"/>
      <c r="G330" s="967"/>
      <c r="H330" s="970"/>
      <c r="I330" s="967"/>
      <c r="J330" s="970"/>
      <c r="K330" s="967"/>
      <c r="L330" s="970"/>
      <c r="M330" s="967"/>
      <c r="N330" s="970"/>
      <c r="O330" s="967"/>
      <c r="P330" s="970"/>
      <c r="Q330" s="967"/>
      <c r="R330" s="970"/>
      <c r="S330" s="967"/>
      <c r="T330" s="970"/>
      <c r="U330" s="967"/>
      <c r="V330" s="970"/>
    </row>
    <row r="331" spans="1:22" ht="12.6" hidden="1" customHeight="1" outlineLevel="2">
      <c r="A331" s="980">
        <v>44312</v>
      </c>
      <c r="B331" s="1163" t="s">
        <v>7345</v>
      </c>
      <c r="C331" s="955" t="s">
        <v>7346</v>
      </c>
      <c r="D331" s="977" t="s">
        <v>5700</v>
      </c>
      <c r="E331" s="972"/>
      <c r="F331" s="970"/>
      <c r="G331" s="967"/>
      <c r="H331" s="970"/>
      <c r="I331" s="967"/>
      <c r="J331" s="970"/>
      <c r="K331" s="967"/>
      <c r="L331" s="970"/>
      <c r="M331" s="967"/>
      <c r="N331" s="970"/>
      <c r="O331" s="967"/>
      <c r="P331" s="970"/>
      <c r="Q331" s="967"/>
      <c r="R331" s="970"/>
      <c r="S331" s="967"/>
      <c r="T331" s="970"/>
      <c r="U331" s="967"/>
      <c r="V331" s="970"/>
    </row>
    <row r="332" spans="1:22" ht="12.6" hidden="1" customHeight="1" outlineLevel="2">
      <c r="A332" s="980">
        <v>44312</v>
      </c>
      <c r="B332" s="1163" t="s">
        <v>5698</v>
      </c>
      <c r="C332" s="955" t="s">
        <v>7347</v>
      </c>
      <c r="D332" s="968"/>
      <c r="E332" s="969" t="s">
        <v>5700</v>
      </c>
      <c r="F332" s="970"/>
      <c r="G332" s="967"/>
      <c r="H332" s="970"/>
      <c r="I332" s="967"/>
      <c r="J332" s="970"/>
      <c r="K332" s="967"/>
      <c r="L332" s="970"/>
      <c r="M332" s="967"/>
      <c r="N332" s="970"/>
      <c r="O332" s="967"/>
      <c r="P332" s="970"/>
      <c r="Q332" s="967"/>
      <c r="R332" s="970"/>
      <c r="S332" s="967"/>
      <c r="T332" s="970"/>
      <c r="U332" s="967"/>
      <c r="V332" s="970"/>
    </row>
    <row r="333" spans="1:22" ht="25.2" hidden="1" customHeight="1" outlineLevel="2">
      <c r="A333" s="980">
        <v>44312</v>
      </c>
      <c r="B333" s="1163" t="s">
        <v>5698</v>
      </c>
      <c r="C333" s="955" t="s">
        <v>7348</v>
      </c>
      <c r="D333" s="977" t="s">
        <v>5700</v>
      </c>
      <c r="E333" s="972"/>
      <c r="F333" s="970"/>
      <c r="G333" s="967"/>
      <c r="H333" s="970"/>
      <c r="I333" s="967"/>
      <c r="J333" s="970"/>
      <c r="K333" s="967"/>
      <c r="L333" s="970"/>
      <c r="M333" s="967"/>
      <c r="N333" s="970"/>
      <c r="O333" s="967"/>
      <c r="P333" s="970"/>
      <c r="Q333" s="967"/>
      <c r="R333" s="970"/>
      <c r="S333" s="967"/>
      <c r="T333" s="970"/>
      <c r="U333" s="967"/>
      <c r="V333" s="970"/>
    </row>
    <row r="334" spans="1:22" ht="12.6" hidden="1" customHeight="1" outlineLevel="2">
      <c r="A334" s="980">
        <v>44312</v>
      </c>
      <c r="B334" s="1163" t="s">
        <v>5698</v>
      </c>
      <c r="C334" s="955" t="s">
        <v>7349</v>
      </c>
      <c r="D334" s="977" t="s">
        <v>5700</v>
      </c>
      <c r="E334" s="972"/>
      <c r="F334" s="970"/>
      <c r="G334" s="967"/>
      <c r="H334" s="970"/>
      <c r="I334" s="967"/>
      <c r="J334" s="970"/>
      <c r="K334" s="967"/>
      <c r="L334" s="970"/>
      <c r="M334" s="967"/>
      <c r="N334" s="970"/>
      <c r="O334" s="967"/>
      <c r="P334" s="970"/>
      <c r="Q334" s="967"/>
      <c r="R334" s="970"/>
      <c r="S334" s="967"/>
      <c r="T334" s="970"/>
      <c r="U334" s="967"/>
      <c r="V334" s="970"/>
    </row>
    <row r="335" spans="1:22" ht="12.6" hidden="1" customHeight="1" outlineLevel="2">
      <c r="A335" s="980">
        <v>44312</v>
      </c>
      <c r="B335" s="1163" t="s">
        <v>5698</v>
      </c>
      <c r="C335" s="955" t="s">
        <v>7350</v>
      </c>
      <c r="D335" s="977" t="s">
        <v>5700</v>
      </c>
      <c r="E335" s="972"/>
      <c r="F335" s="970"/>
      <c r="G335" s="967"/>
      <c r="H335" s="970"/>
      <c r="I335" s="967"/>
      <c r="J335" s="970"/>
      <c r="K335" s="967"/>
      <c r="L335" s="970"/>
      <c r="M335" s="967"/>
      <c r="N335" s="970"/>
      <c r="O335" s="967"/>
      <c r="P335" s="970"/>
      <c r="Q335" s="967"/>
      <c r="R335" s="970"/>
      <c r="S335" s="967"/>
      <c r="T335" s="970"/>
      <c r="U335" s="967"/>
      <c r="V335" s="970"/>
    </row>
    <row r="336" spans="1:22" ht="12.6" hidden="1" customHeight="1" outlineLevel="1" collapsed="1">
      <c r="A336" s="1203">
        <v>44313</v>
      </c>
      <c r="B336" s="1163" t="s">
        <v>5698</v>
      </c>
      <c r="C336" s="955" t="s">
        <v>7351</v>
      </c>
      <c r="D336" s="968"/>
      <c r="E336" s="972"/>
      <c r="F336" s="970"/>
      <c r="G336" s="967"/>
      <c r="H336" s="970"/>
      <c r="I336" s="967"/>
      <c r="J336" s="970"/>
      <c r="K336" s="967"/>
      <c r="L336" s="970"/>
      <c r="M336" s="967"/>
      <c r="N336" s="970"/>
      <c r="O336" s="967"/>
      <c r="P336" s="970"/>
      <c r="Q336" s="974" t="s">
        <v>5700</v>
      </c>
      <c r="R336" s="970"/>
      <c r="S336" s="967"/>
      <c r="T336" s="970"/>
      <c r="U336" s="967"/>
      <c r="V336" s="970"/>
    </row>
    <row r="337" spans="1:22" ht="12.6" hidden="1" customHeight="1" outlineLevel="2">
      <c r="A337" s="1203">
        <v>44313</v>
      </c>
      <c r="B337" s="1163" t="s">
        <v>5698</v>
      </c>
      <c r="C337" s="955" t="s">
        <v>7352</v>
      </c>
      <c r="D337" s="968"/>
      <c r="E337" s="969" t="s">
        <v>5700</v>
      </c>
      <c r="F337" s="970"/>
      <c r="G337" s="967"/>
      <c r="H337" s="970"/>
      <c r="I337" s="967"/>
      <c r="J337" s="970"/>
      <c r="K337" s="967"/>
      <c r="L337" s="970"/>
      <c r="M337" s="967"/>
      <c r="N337" s="970"/>
      <c r="O337" s="967"/>
      <c r="P337" s="970"/>
      <c r="Q337" s="967"/>
      <c r="R337" s="970"/>
      <c r="S337" s="967"/>
      <c r="T337" s="970"/>
      <c r="U337" s="967"/>
      <c r="V337" s="970"/>
    </row>
    <row r="338" spans="1:22" ht="12.6" hidden="1" customHeight="1" outlineLevel="2">
      <c r="A338" s="1203">
        <v>44313</v>
      </c>
      <c r="B338" s="1163" t="s">
        <v>5698</v>
      </c>
      <c r="C338" s="955" t="s">
        <v>7353</v>
      </c>
      <c r="D338" s="968"/>
      <c r="E338" s="969" t="s">
        <v>5700</v>
      </c>
      <c r="F338" s="970"/>
      <c r="G338" s="967"/>
      <c r="H338" s="970"/>
      <c r="I338" s="967"/>
      <c r="J338" s="970"/>
      <c r="K338" s="967"/>
      <c r="L338" s="970"/>
      <c r="M338" s="967"/>
      <c r="N338" s="970"/>
      <c r="O338" s="967"/>
      <c r="P338" s="970"/>
      <c r="Q338" s="967"/>
      <c r="R338" s="970"/>
      <c r="S338" s="967"/>
      <c r="T338" s="970"/>
      <c r="U338" s="967"/>
      <c r="V338" s="970"/>
    </row>
    <row r="339" spans="1:22" ht="12.6" hidden="1" customHeight="1" outlineLevel="2">
      <c r="A339" s="1203">
        <v>44313</v>
      </c>
      <c r="B339" s="1163" t="s">
        <v>5698</v>
      </c>
      <c r="C339" s="955" t="s">
        <v>7354</v>
      </c>
      <c r="D339" s="968"/>
      <c r="E339" s="972"/>
      <c r="F339" s="970"/>
      <c r="G339" s="967"/>
      <c r="H339" s="970"/>
      <c r="I339" s="967"/>
      <c r="J339" s="970"/>
      <c r="K339" s="967"/>
      <c r="L339" s="970"/>
      <c r="M339" s="967"/>
      <c r="N339" s="970"/>
      <c r="O339" s="967"/>
      <c r="P339" s="970"/>
      <c r="Q339" s="967"/>
      <c r="R339" s="970"/>
      <c r="S339" s="974" t="s">
        <v>5700</v>
      </c>
      <c r="T339" s="970"/>
      <c r="U339" s="967"/>
      <c r="V339" s="970"/>
    </row>
    <row r="340" spans="1:22" ht="12.6" hidden="1" customHeight="1" outlineLevel="2">
      <c r="A340" s="1203">
        <v>44313</v>
      </c>
      <c r="B340" s="1163" t="s">
        <v>5698</v>
      </c>
      <c r="C340" s="955" t="s">
        <v>7355</v>
      </c>
      <c r="D340" s="968"/>
      <c r="E340" s="972"/>
      <c r="F340" s="970"/>
      <c r="G340" s="967"/>
      <c r="H340" s="970"/>
      <c r="I340" s="967"/>
      <c r="J340" s="970"/>
      <c r="K340" s="967"/>
      <c r="L340" s="970"/>
      <c r="M340" s="967"/>
      <c r="N340" s="970"/>
      <c r="O340" s="967"/>
      <c r="P340" s="970"/>
      <c r="Q340" s="967"/>
      <c r="R340" s="970"/>
      <c r="S340" s="974" t="s">
        <v>5700</v>
      </c>
      <c r="T340" s="970"/>
      <c r="U340" s="967"/>
      <c r="V340" s="970"/>
    </row>
    <row r="341" spans="1:22" ht="12.6" hidden="1" customHeight="1" outlineLevel="2">
      <c r="A341" s="1203">
        <v>44313</v>
      </c>
      <c r="B341" s="1163" t="s">
        <v>5698</v>
      </c>
      <c r="C341" s="955" t="s">
        <v>7356</v>
      </c>
      <c r="D341" s="968"/>
      <c r="E341" s="972"/>
      <c r="F341" s="970"/>
      <c r="G341" s="967"/>
      <c r="H341" s="970"/>
      <c r="I341" s="967"/>
      <c r="J341" s="970"/>
      <c r="K341" s="967"/>
      <c r="L341" s="970"/>
      <c r="M341" s="967"/>
      <c r="N341" s="970"/>
      <c r="O341" s="967"/>
      <c r="P341" s="970"/>
      <c r="Q341" s="967"/>
      <c r="R341" s="970"/>
      <c r="S341" s="974" t="s">
        <v>5700</v>
      </c>
      <c r="T341" s="970"/>
      <c r="U341" s="967"/>
      <c r="V341" s="970"/>
    </row>
    <row r="342" spans="1:22" ht="25.2" hidden="1" customHeight="1" outlineLevel="2">
      <c r="A342" s="1203">
        <v>44313</v>
      </c>
      <c r="B342" s="1163" t="s">
        <v>5698</v>
      </c>
      <c r="C342" s="955" t="s">
        <v>7357</v>
      </c>
      <c r="D342" s="977" t="s">
        <v>5700</v>
      </c>
      <c r="E342" s="972"/>
      <c r="F342" s="970"/>
      <c r="G342" s="967"/>
      <c r="H342" s="970"/>
      <c r="I342" s="967"/>
      <c r="J342" s="970"/>
      <c r="K342" s="967"/>
      <c r="L342" s="970"/>
      <c r="M342" s="967"/>
      <c r="N342" s="970"/>
      <c r="O342" s="967"/>
      <c r="P342" s="970"/>
      <c r="Q342" s="967"/>
      <c r="R342" s="970"/>
      <c r="S342" s="967"/>
      <c r="T342" s="970"/>
      <c r="U342" s="967"/>
      <c r="V342" s="970"/>
    </row>
    <row r="343" spans="1:22" ht="12.6" hidden="1" customHeight="1" outlineLevel="2">
      <c r="A343" s="1203">
        <v>44313</v>
      </c>
      <c r="B343" s="1163" t="s">
        <v>5698</v>
      </c>
      <c r="C343" s="955" t="s">
        <v>7358</v>
      </c>
      <c r="D343" s="977" t="s">
        <v>5700</v>
      </c>
      <c r="E343" s="972"/>
      <c r="F343" s="970"/>
      <c r="G343" s="967"/>
      <c r="H343" s="970"/>
      <c r="I343" s="967"/>
      <c r="J343" s="970"/>
      <c r="K343" s="967"/>
      <c r="L343" s="970"/>
      <c r="M343" s="967"/>
      <c r="N343" s="970"/>
      <c r="O343" s="967"/>
      <c r="P343" s="970"/>
      <c r="Q343" s="967"/>
      <c r="R343" s="970"/>
      <c r="S343" s="967"/>
      <c r="T343" s="970"/>
      <c r="U343" s="967"/>
      <c r="V343" s="970"/>
    </row>
    <row r="344" spans="1:22" ht="12.6" hidden="1" customHeight="1" outlineLevel="2">
      <c r="A344" s="1203">
        <v>44313</v>
      </c>
      <c r="B344" s="1163" t="s">
        <v>5698</v>
      </c>
      <c r="C344" s="955" t="s">
        <v>7359</v>
      </c>
      <c r="D344" s="977" t="s">
        <v>5700</v>
      </c>
      <c r="E344" s="972"/>
      <c r="F344" s="970"/>
      <c r="G344" s="967"/>
      <c r="H344" s="970"/>
      <c r="I344" s="967"/>
      <c r="J344" s="970"/>
      <c r="K344" s="967"/>
      <c r="L344" s="970"/>
      <c r="M344" s="967"/>
      <c r="N344" s="970"/>
      <c r="O344" s="967"/>
      <c r="P344" s="970"/>
      <c r="Q344" s="967"/>
      <c r="R344" s="970"/>
      <c r="S344" s="967"/>
      <c r="T344" s="970"/>
      <c r="U344" s="967"/>
      <c r="V344" s="970"/>
    </row>
    <row r="345" spans="1:22" ht="12.6" hidden="1" customHeight="1" outlineLevel="2">
      <c r="A345" s="1203">
        <v>44313</v>
      </c>
      <c r="B345" s="1163" t="s">
        <v>5698</v>
      </c>
      <c r="C345" s="955" t="s">
        <v>7360</v>
      </c>
      <c r="D345" s="968"/>
      <c r="E345" s="972"/>
      <c r="F345" s="970"/>
      <c r="G345" s="974" t="s">
        <v>5700</v>
      </c>
      <c r="H345" s="970"/>
      <c r="I345" s="967"/>
      <c r="J345" s="970"/>
      <c r="K345" s="967"/>
      <c r="L345" s="970"/>
      <c r="M345" s="967"/>
      <c r="N345" s="970"/>
      <c r="O345" s="967"/>
      <c r="P345" s="970"/>
      <c r="Q345" s="967"/>
      <c r="R345" s="970"/>
      <c r="S345" s="967"/>
      <c r="T345" s="970"/>
      <c r="U345" s="967"/>
      <c r="V345" s="970"/>
    </row>
    <row r="346" spans="1:22" ht="12.6" hidden="1" customHeight="1" outlineLevel="2">
      <c r="A346" s="1203">
        <v>44313</v>
      </c>
      <c r="B346" s="1163" t="s">
        <v>5698</v>
      </c>
      <c r="C346" s="955" t="s">
        <v>7361</v>
      </c>
      <c r="D346" s="968"/>
      <c r="E346" s="972"/>
      <c r="F346" s="970"/>
      <c r="G346" s="974" t="s">
        <v>5700</v>
      </c>
      <c r="H346" s="970"/>
      <c r="I346" s="967"/>
      <c r="J346" s="970"/>
      <c r="K346" s="967"/>
      <c r="L346" s="970"/>
      <c r="M346" s="967"/>
      <c r="N346" s="973"/>
      <c r="O346" s="967"/>
      <c r="P346" s="970"/>
      <c r="Q346" s="967"/>
      <c r="R346" s="970"/>
      <c r="S346" s="967"/>
      <c r="T346" s="970"/>
      <c r="U346" s="967"/>
      <c r="V346" s="970"/>
    </row>
    <row r="347" spans="1:22" ht="12.6" hidden="1" customHeight="1" outlineLevel="2">
      <c r="A347" s="1203">
        <v>44313</v>
      </c>
      <c r="B347" s="1163" t="s">
        <v>5698</v>
      </c>
      <c r="C347" s="955" t="s">
        <v>7195</v>
      </c>
      <c r="D347" s="968"/>
      <c r="E347" s="972"/>
      <c r="F347" s="970"/>
      <c r="G347" s="967"/>
      <c r="H347" s="970"/>
      <c r="I347" s="967"/>
      <c r="J347" s="970"/>
      <c r="K347" s="967"/>
      <c r="L347" s="970"/>
      <c r="M347" s="967"/>
      <c r="N347" s="973" t="s">
        <v>5700</v>
      </c>
      <c r="O347" s="967"/>
      <c r="P347" s="970"/>
      <c r="Q347" s="967"/>
      <c r="R347" s="970"/>
      <c r="S347" s="967"/>
      <c r="T347" s="970"/>
      <c r="U347" s="967"/>
      <c r="V347" s="970"/>
    </row>
    <row r="348" spans="1:22" ht="12.6" hidden="1" customHeight="1" outlineLevel="2">
      <c r="A348" s="1203">
        <v>44313</v>
      </c>
      <c r="B348" s="1163" t="s">
        <v>5698</v>
      </c>
      <c r="C348" s="955" t="s">
        <v>7362</v>
      </c>
      <c r="D348" s="968"/>
      <c r="E348" s="969" t="s">
        <v>5700</v>
      </c>
      <c r="F348" s="970"/>
      <c r="G348" s="967"/>
      <c r="H348" s="970"/>
      <c r="I348" s="967"/>
      <c r="J348" s="970"/>
      <c r="K348" s="967"/>
      <c r="L348" s="970"/>
      <c r="M348" s="967"/>
      <c r="N348" s="970"/>
      <c r="O348" s="967"/>
      <c r="P348" s="970"/>
      <c r="Q348" s="967"/>
      <c r="R348" s="970"/>
      <c r="S348" s="967"/>
      <c r="T348" s="970"/>
      <c r="U348" s="967"/>
      <c r="V348" s="970"/>
    </row>
    <row r="349" spans="1:22" ht="12.6" hidden="1" customHeight="1" outlineLevel="2">
      <c r="A349" s="1203">
        <v>44313</v>
      </c>
      <c r="B349" s="1163" t="s">
        <v>5698</v>
      </c>
      <c r="C349" s="955" t="s">
        <v>7363</v>
      </c>
      <c r="D349" s="968"/>
      <c r="E349" s="969" t="s">
        <v>5700</v>
      </c>
      <c r="F349" s="970"/>
      <c r="G349" s="967"/>
      <c r="H349" s="970"/>
      <c r="I349" s="967"/>
      <c r="J349" s="970"/>
      <c r="K349" s="967"/>
      <c r="L349" s="970"/>
      <c r="M349" s="967"/>
      <c r="N349" s="970"/>
      <c r="O349" s="967"/>
      <c r="P349" s="970"/>
      <c r="Q349" s="967"/>
      <c r="R349" s="970"/>
      <c r="S349" s="967"/>
      <c r="T349" s="970"/>
      <c r="U349" s="967"/>
      <c r="V349" s="970"/>
    </row>
    <row r="350" spans="1:22" ht="12.6" hidden="1" customHeight="1" outlineLevel="2">
      <c r="A350" s="1203">
        <v>44313</v>
      </c>
      <c r="B350" s="1163" t="s">
        <v>5706</v>
      </c>
      <c r="C350" s="955" t="s">
        <v>7364</v>
      </c>
      <c r="D350" s="968"/>
      <c r="E350" s="972"/>
      <c r="F350" s="970"/>
      <c r="G350" s="967"/>
      <c r="H350" s="970"/>
      <c r="I350" s="967"/>
      <c r="J350" s="970"/>
      <c r="K350" s="967"/>
      <c r="L350" s="970"/>
      <c r="M350" s="967"/>
      <c r="N350" s="970"/>
      <c r="O350" s="974" t="s">
        <v>5700</v>
      </c>
      <c r="P350" s="970"/>
      <c r="Q350" s="967"/>
      <c r="R350" s="970"/>
      <c r="S350" s="974" t="s">
        <v>5700</v>
      </c>
      <c r="T350" s="970"/>
      <c r="U350" s="967"/>
      <c r="V350" s="970"/>
    </row>
    <row r="351" spans="1:22" ht="12.6" hidden="1" customHeight="1" outlineLevel="2">
      <c r="A351" s="1203">
        <v>44313</v>
      </c>
      <c r="B351" s="1163" t="s">
        <v>5698</v>
      </c>
      <c r="C351" s="955" t="s">
        <v>7365</v>
      </c>
      <c r="D351" s="968"/>
      <c r="E351" s="972"/>
      <c r="F351" s="970"/>
      <c r="G351" s="967"/>
      <c r="H351" s="970"/>
      <c r="I351" s="967"/>
      <c r="J351" s="970"/>
      <c r="K351" s="967"/>
      <c r="L351" s="970"/>
      <c r="M351" s="967"/>
      <c r="N351" s="970"/>
      <c r="O351" s="967"/>
      <c r="P351" s="970"/>
      <c r="Q351" s="967"/>
      <c r="R351" s="970"/>
      <c r="S351" s="974" t="s">
        <v>5700</v>
      </c>
      <c r="T351" s="970"/>
      <c r="U351" s="967"/>
      <c r="V351" s="970"/>
    </row>
    <row r="352" spans="1:22" ht="12.6" hidden="1" customHeight="1" outlineLevel="2">
      <c r="A352" s="1203">
        <v>44313</v>
      </c>
      <c r="B352" s="1163" t="s">
        <v>5698</v>
      </c>
      <c r="C352" s="955" t="s">
        <v>7366</v>
      </c>
      <c r="D352" s="968"/>
      <c r="E352" s="972"/>
      <c r="F352" s="970"/>
      <c r="G352" s="967"/>
      <c r="H352" s="970"/>
      <c r="I352" s="967"/>
      <c r="J352" s="970"/>
      <c r="K352" s="967"/>
      <c r="L352" s="970"/>
      <c r="M352" s="967"/>
      <c r="N352" s="973" t="s">
        <v>5700</v>
      </c>
      <c r="O352" s="967"/>
      <c r="P352" s="970"/>
      <c r="Q352" s="967"/>
      <c r="R352" s="970"/>
      <c r="S352" s="967"/>
      <c r="T352" s="970"/>
      <c r="U352" s="967"/>
      <c r="V352" s="970"/>
    </row>
    <row r="353" spans="1:22" ht="25.2" hidden="1" customHeight="1" outlineLevel="2">
      <c r="A353" s="1203">
        <v>44313</v>
      </c>
      <c r="B353" s="1163" t="s">
        <v>5698</v>
      </c>
      <c r="C353" s="955" t="s">
        <v>7367</v>
      </c>
      <c r="D353" s="968"/>
      <c r="E353" s="969" t="s">
        <v>5700</v>
      </c>
      <c r="F353" s="970"/>
      <c r="G353" s="967"/>
      <c r="H353" s="970"/>
      <c r="I353" s="967"/>
      <c r="J353" s="970"/>
      <c r="K353" s="967"/>
      <c r="L353" s="970"/>
      <c r="M353" s="967"/>
      <c r="N353" s="970"/>
      <c r="O353" s="967"/>
      <c r="P353" s="970"/>
      <c r="Q353" s="967"/>
      <c r="R353" s="970"/>
      <c r="S353" s="967"/>
      <c r="T353" s="970"/>
      <c r="U353" s="967"/>
      <c r="V353" s="970"/>
    </row>
    <row r="354" spans="1:22" ht="25.2" hidden="1" customHeight="1" outlineLevel="2">
      <c r="A354" s="1203">
        <v>44313</v>
      </c>
      <c r="B354" s="1163" t="s">
        <v>5698</v>
      </c>
      <c r="C354" s="955" t="s">
        <v>7368</v>
      </c>
      <c r="D354" s="977" t="s">
        <v>5700</v>
      </c>
      <c r="E354" s="972"/>
      <c r="F354" s="970"/>
      <c r="G354" s="967"/>
      <c r="H354" s="970"/>
      <c r="I354" s="967"/>
      <c r="J354" s="970"/>
      <c r="K354" s="967"/>
      <c r="L354" s="970"/>
      <c r="M354" s="967"/>
      <c r="N354" s="970"/>
      <c r="O354" s="967"/>
      <c r="P354" s="970"/>
      <c r="Q354" s="967"/>
      <c r="R354" s="970"/>
      <c r="S354" s="967"/>
      <c r="T354" s="970"/>
      <c r="U354" s="967"/>
      <c r="V354" s="970"/>
    </row>
    <row r="355" spans="1:22" ht="25.2" hidden="1" customHeight="1" outlineLevel="2">
      <c r="A355" s="1203">
        <v>44313</v>
      </c>
      <c r="B355" s="1163" t="s">
        <v>5698</v>
      </c>
      <c r="C355" s="955" t="s">
        <v>7369</v>
      </c>
      <c r="D355" s="968"/>
      <c r="E355" s="972"/>
      <c r="F355" s="970"/>
      <c r="G355" s="967"/>
      <c r="H355" s="970"/>
      <c r="I355" s="967"/>
      <c r="J355" s="970"/>
      <c r="K355" s="967"/>
      <c r="L355" s="970"/>
      <c r="M355" s="967"/>
      <c r="N355" s="970"/>
      <c r="O355" s="974" t="s">
        <v>5700</v>
      </c>
      <c r="P355" s="970"/>
      <c r="Q355" s="967"/>
      <c r="R355" s="970"/>
      <c r="S355" s="974" t="s">
        <v>5700</v>
      </c>
      <c r="T355" s="970"/>
      <c r="U355" s="967"/>
      <c r="V355" s="970"/>
    </row>
    <row r="356" spans="1:22" ht="12.6" hidden="1" customHeight="1" outlineLevel="2">
      <c r="A356" s="1203">
        <v>44313</v>
      </c>
      <c r="B356" s="1163" t="s">
        <v>5698</v>
      </c>
      <c r="C356" s="955" t="s">
        <v>7370</v>
      </c>
      <c r="D356" s="968"/>
      <c r="E356" s="972"/>
      <c r="F356" s="970"/>
      <c r="G356" s="967"/>
      <c r="H356" s="970"/>
      <c r="I356" s="967"/>
      <c r="J356" s="970"/>
      <c r="K356" s="967"/>
      <c r="L356" s="970"/>
      <c r="M356" s="967"/>
      <c r="N356" s="973" t="s">
        <v>5700</v>
      </c>
      <c r="O356" s="967"/>
      <c r="P356" s="970"/>
      <c r="Q356" s="967"/>
      <c r="R356" s="970"/>
      <c r="S356" s="967"/>
      <c r="T356" s="970"/>
      <c r="U356" s="967"/>
      <c r="V356" s="970"/>
    </row>
    <row r="357" spans="1:22" ht="25.2" hidden="1" customHeight="1" outlineLevel="2">
      <c r="A357" s="1203">
        <v>44313</v>
      </c>
      <c r="B357" s="1163" t="s">
        <v>5698</v>
      </c>
      <c r="C357" s="955" t="s">
        <v>7371</v>
      </c>
      <c r="D357" s="968"/>
      <c r="E357" s="972"/>
      <c r="F357" s="970"/>
      <c r="G357" s="967"/>
      <c r="H357" s="970"/>
      <c r="I357" s="967"/>
      <c r="J357" s="970"/>
      <c r="K357" s="967"/>
      <c r="L357" s="973" t="s">
        <v>5700</v>
      </c>
      <c r="M357" s="967"/>
      <c r="N357" s="970"/>
      <c r="O357" s="967"/>
      <c r="P357" s="970"/>
      <c r="Q357" s="967"/>
      <c r="R357" s="970"/>
      <c r="S357" s="967"/>
      <c r="T357" s="970"/>
      <c r="U357" s="967"/>
      <c r="V357" s="970"/>
    </row>
    <row r="358" spans="1:22" ht="12.6" hidden="1" customHeight="1" outlineLevel="2">
      <c r="A358" s="1203">
        <v>44313</v>
      </c>
      <c r="B358" s="1163" t="s">
        <v>5706</v>
      </c>
      <c r="C358" s="955" t="s">
        <v>7372</v>
      </c>
      <c r="D358" s="977" t="s">
        <v>5700</v>
      </c>
      <c r="E358" s="972"/>
      <c r="F358" s="970"/>
      <c r="G358" s="967"/>
      <c r="H358" s="970"/>
      <c r="I358" s="967"/>
      <c r="J358" s="970"/>
      <c r="K358" s="967"/>
      <c r="L358" s="970"/>
      <c r="M358" s="967"/>
      <c r="N358" s="970"/>
      <c r="O358" s="967"/>
      <c r="P358" s="970"/>
      <c r="Q358" s="967"/>
      <c r="R358" s="970"/>
      <c r="S358" s="967"/>
      <c r="T358" s="970"/>
      <c r="U358" s="967"/>
      <c r="V358" s="970"/>
    </row>
    <row r="359" spans="1:22" ht="25.2" hidden="1" customHeight="1" outlineLevel="1" collapsed="1">
      <c r="A359" s="1194">
        <v>44314</v>
      </c>
      <c r="B359" s="1163" t="s">
        <v>5698</v>
      </c>
      <c r="C359" s="955" t="s">
        <v>7373</v>
      </c>
      <c r="D359" s="968"/>
      <c r="E359" s="969" t="s">
        <v>5700</v>
      </c>
      <c r="F359" s="970"/>
      <c r="G359" s="967"/>
      <c r="H359" s="970"/>
      <c r="I359" s="974" t="s">
        <v>5700</v>
      </c>
      <c r="J359" s="970"/>
      <c r="K359" s="967"/>
      <c r="L359" s="970"/>
      <c r="M359" s="967"/>
      <c r="N359" s="970"/>
      <c r="O359" s="967"/>
      <c r="P359" s="970"/>
      <c r="Q359" s="967"/>
      <c r="R359" s="970"/>
      <c r="S359" s="974" t="s">
        <v>5700</v>
      </c>
      <c r="T359" s="970"/>
      <c r="U359" s="967"/>
      <c r="V359" s="970"/>
    </row>
    <row r="360" spans="1:22" ht="12.6" hidden="1" customHeight="1" outlineLevel="2">
      <c r="A360" s="1194">
        <v>44314</v>
      </c>
      <c r="B360" s="1163" t="s">
        <v>5698</v>
      </c>
      <c r="C360" s="955" t="s">
        <v>7374</v>
      </c>
      <c r="D360" s="968"/>
      <c r="E360" s="972"/>
      <c r="F360" s="970"/>
      <c r="G360" s="967"/>
      <c r="H360" s="970"/>
      <c r="I360" s="967"/>
      <c r="J360" s="970"/>
      <c r="K360" s="967"/>
      <c r="L360" s="970"/>
      <c r="M360" s="967"/>
      <c r="N360" s="970"/>
      <c r="O360" s="967"/>
      <c r="P360" s="970"/>
      <c r="Q360" s="967"/>
      <c r="R360" s="970"/>
      <c r="S360" s="974" t="s">
        <v>5700</v>
      </c>
      <c r="T360" s="970"/>
      <c r="U360" s="967"/>
      <c r="V360" s="970"/>
    </row>
    <row r="361" spans="1:22" ht="12.6" hidden="1" customHeight="1" outlineLevel="2">
      <c r="A361" s="1194">
        <v>44314</v>
      </c>
      <c r="B361" s="1163" t="s">
        <v>5698</v>
      </c>
      <c r="C361" s="955" t="s">
        <v>7375</v>
      </c>
      <c r="D361" s="968"/>
      <c r="E361" s="972"/>
      <c r="F361" s="970"/>
      <c r="G361" s="967"/>
      <c r="H361" s="970"/>
      <c r="I361" s="967"/>
      <c r="J361" s="970"/>
      <c r="K361" s="967"/>
      <c r="L361" s="970"/>
      <c r="M361" s="967"/>
      <c r="N361" s="970"/>
      <c r="O361" s="967"/>
      <c r="P361" s="970"/>
      <c r="Q361" s="967"/>
      <c r="R361" s="970"/>
      <c r="S361" s="974" t="s">
        <v>5700</v>
      </c>
      <c r="T361" s="970"/>
      <c r="U361" s="967"/>
      <c r="V361" s="970"/>
    </row>
    <row r="362" spans="1:22" ht="12.6" hidden="1" customHeight="1" outlineLevel="2">
      <c r="A362" s="1194">
        <v>44314</v>
      </c>
      <c r="B362" s="1163" t="s">
        <v>5698</v>
      </c>
      <c r="C362" s="955" t="s">
        <v>7376</v>
      </c>
      <c r="D362" s="968"/>
      <c r="E362" s="972"/>
      <c r="F362" s="973" t="s">
        <v>5700</v>
      </c>
      <c r="G362" s="967"/>
      <c r="H362" s="970"/>
      <c r="I362" s="967"/>
      <c r="J362" s="970"/>
      <c r="K362" s="967"/>
      <c r="L362" s="970"/>
      <c r="M362" s="967"/>
      <c r="N362" s="970"/>
      <c r="O362" s="967"/>
      <c r="P362" s="970"/>
      <c r="Q362" s="967"/>
      <c r="R362" s="970"/>
      <c r="S362" s="967"/>
      <c r="T362" s="970"/>
      <c r="U362" s="967"/>
      <c r="V362" s="970"/>
    </row>
    <row r="363" spans="1:22" ht="25.2" hidden="1" customHeight="1" outlineLevel="2">
      <c r="A363" s="1194">
        <v>44314</v>
      </c>
      <c r="B363" s="1163" t="s">
        <v>5698</v>
      </c>
      <c r="C363" s="955" t="s">
        <v>7377</v>
      </c>
      <c r="D363" s="968"/>
      <c r="E363" s="969" t="s">
        <v>5700</v>
      </c>
      <c r="F363" s="970"/>
      <c r="G363" s="967"/>
      <c r="H363" s="970"/>
      <c r="I363" s="967"/>
      <c r="J363" s="970"/>
      <c r="K363" s="967"/>
      <c r="L363" s="970"/>
      <c r="M363" s="967"/>
      <c r="N363" s="970"/>
      <c r="O363" s="967"/>
      <c r="P363" s="970"/>
      <c r="Q363" s="967"/>
      <c r="R363" s="970"/>
      <c r="S363" s="967"/>
      <c r="T363" s="970"/>
      <c r="U363" s="967"/>
      <c r="V363" s="970"/>
    </row>
    <row r="364" spans="1:22" ht="37.799999999999997" hidden="1" customHeight="1" outlineLevel="2">
      <c r="A364" s="1194">
        <v>44314</v>
      </c>
      <c r="B364" s="1163" t="s">
        <v>5706</v>
      </c>
      <c r="C364" s="955" t="s">
        <v>7378</v>
      </c>
      <c r="D364" s="977" t="s">
        <v>5700</v>
      </c>
      <c r="E364" s="972"/>
      <c r="F364" s="970"/>
      <c r="G364" s="967"/>
      <c r="H364" s="970"/>
      <c r="I364" s="967"/>
      <c r="J364" s="970"/>
      <c r="K364" s="967"/>
      <c r="L364" s="970"/>
      <c r="M364" s="967"/>
      <c r="N364" s="970"/>
      <c r="O364" s="967"/>
      <c r="P364" s="970"/>
      <c r="Q364" s="967"/>
      <c r="R364" s="970"/>
      <c r="S364" s="967"/>
      <c r="T364" s="970"/>
      <c r="U364" s="967"/>
      <c r="V364" s="970"/>
    </row>
    <row r="365" spans="1:22" ht="12.6" hidden="1" customHeight="1" outlineLevel="2">
      <c r="A365" s="1194">
        <v>44314</v>
      </c>
      <c r="B365" s="1163" t="s">
        <v>5698</v>
      </c>
      <c r="C365" s="955" t="s">
        <v>7379</v>
      </c>
      <c r="D365" s="968"/>
      <c r="E365" s="972"/>
      <c r="F365" s="970"/>
      <c r="G365" s="967"/>
      <c r="H365" s="970"/>
      <c r="I365" s="967"/>
      <c r="J365" s="970"/>
      <c r="K365" s="967"/>
      <c r="L365" s="970"/>
      <c r="M365" s="967"/>
      <c r="N365" s="970"/>
      <c r="O365" s="967"/>
      <c r="P365" s="970"/>
      <c r="Q365" s="974" t="s">
        <v>5700</v>
      </c>
      <c r="R365" s="970"/>
      <c r="S365" s="967"/>
      <c r="T365" s="970"/>
      <c r="U365" s="967"/>
      <c r="V365" s="970"/>
    </row>
    <row r="366" spans="1:22" ht="37.799999999999997" hidden="1" customHeight="1" outlineLevel="2">
      <c r="A366" s="1194">
        <v>44314</v>
      </c>
      <c r="B366" s="1163" t="s">
        <v>5698</v>
      </c>
      <c r="C366" s="955" t="s">
        <v>7380</v>
      </c>
      <c r="D366" s="977"/>
      <c r="E366" s="969" t="s">
        <v>5700</v>
      </c>
      <c r="F366" s="970"/>
      <c r="G366" s="967"/>
      <c r="H366" s="970"/>
      <c r="I366" s="974" t="s">
        <v>5700</v>
      </c>
      <c r="J366" s="970"/>
      <c r="K366" s="967"/>
      <c r="L366" s="970"/>
      <c r="M366" s="967"/>
      <c r="N366" s="970"/>
      <c r="O366" s="967"/>
      <c r="P366" s="970"/>
      <c r="Q366" s="967"/>
      <c r="R366" s="973" t="s">
        <v>5700</v>
      </c>
      <c r="S366" s="967"/>
      <c r="T366" s="970"/>
      <c r="U366" s="967"/>
      <c r="V366" s="970"/>
    </row>
    <row r="367" spans="1:22" ht="25.2" hidden="1" customHeight="1" outlineLevel="2">
      <c r="A367" s="1194">
        <v>44314</v>
      </c>
      <c r="B367" s="1163" t="s">
        <v>6318</v>
      </c>
      <c r="C367" s="955" t="s">
        <v>7381</v>
      </c>
      <c r="D367" s="977" t="s">
        <v>5700</v>
      </c>
      <c r="E367" s="972"/>
      <c r="F367" s="970"/>
      <c r="G367" s="967"/>
      <c r="H367" s="973" t="s">
        <v>5700</v>
      </c>
      <c r="I367" s="967"/>
      <c r="J367" s="970"/>
      <c r="K367" s="967"/>
      <c r="L367" s="970"/>
      <c r="M367" s="967"/>
      <c r="N367" s="970"/>
      <c r="O367" s="967"/>
      <c r="P367" s="970"/>
      <c r="Q367" s="967"/>
      <c r="R367" s="970"/>
      <c r="S367" s="967"/>
      <c r="T367" s="970"/>
      <c r="U367" s="967"/>
      <c r="V367" s="970"/>
    </row>
    <row r="368" spans="1:22" ht="12.6" hidden="1" customHeight="1" outlineLevel="2">
      <c r="A368" s="1194">
        <v>44314</v>
      </c>
      <c r="B368" s="1163" t="s">
        <v>5698</v>
      </c>
      <c r="C368" s="955" t="s">
        <v>7382</v>
      </c>
      <c r="D368" s="977" t="s">
        <v>5700</v>
      </c>
      <c r="E368" s="972"/>
      <c r="F368" s="970"/>
      <c r="G368" s="967"/>
      <c r="H368" s="970"/>
      <c r="I368" s="967"/>
      <c r="J368" s="970"/>
      <c r="K368" s="967"/>
      <c r="L368" s="970"/>
      <c r="M368" s="967"/>
      <c r="N368" s="970"/>
      <c r="O368" s="967"/>
      <c r="P368" s="970"/>
      <c r="Q368" s="967"/>
      <c r="R368" s="970"/>
      <c r="S368" s="967"/>
      <c r="T368" s="970"/>
      <c r="U368" s="967"/>
      <c r="V368" s="970"/>
    </row>
    <row r="369" spans="1:22" ht="25.2" hidden="1" customHeight="1" outlineLevel="2">
      <c r="A369" s="1194">
        <v>44314</v>
      </c>
      <c r="B369" s="1163" t="s">
        <v>5698</v>
      </c>
      <c r="C369" s="955" t="s">
        <v>7383</v>
      </c>
      <c r="D369" s="968"/>
      <c r="E369" s="969" t="s">
        <v>5700</v>
      </c>
      <c r="F369" s="970"/>
      <c r="G369" s="967"/>
      <c r="H369" s="970"/>
      <c r="I369" s="967"/>
      <c r="J369" s="970"/>
      <c r="K369" s="967"/>
      <c r="L369" s="970"/>
      <c r="M369" s="967"/>
      <c r="N369" s="970"/>
      <c r="O369" s="967"/>
      <c r="P369" s="970"/>
      <c r="Q369" s="967"/>
      <c r="R369" s="970"/>
      <c r="S369" s="967"/>
      <c r="T369" s="970"/>
      <c r="U369" s="967"/>
      <c r="V369" s="970"/>
    </row>
    <row r="370" spans="1:22" ht="25.2" hidden="1" customHeight="1" outlineLevel="2">
      <c r="A370" s="1194">
        <v>44314</v>
      </c>
      <c r="B370" s="1163" t="s">
        <v>5698</v>
      </c>
      <c r="C370" s="955" t="s">
        <v>7384</v>
      </c>
      <c r="D370" s="968"/>
      <c r="E370" s="972"/>
      <c r="F370" s="970"/>
      <c r="G370" s="967"/>
      <c r="H370" s="970"/>
      <c r="I370" s="967"/>
      <c r="J370" s="970"/>
      <c r="K370" s="967"/>
      <c r="L370" s="970"/>
      <c r="M370" s="967"/>
      <c r="N370" s="970"/>
      <c r="O370" s="967"/>
      <c r="P370" s="970"/>
      <c r="Q370" s="974" t="s">
        <v>5700</v>
      </c>
      <c r="R370" s="970"/>
      <c r="S370" s="967"/>
      <c r="T370" s="970"/>
      <c r="U370" s="967"/>
      <c r="V370" s="970"/>
    </row>
    <row r="371" spans="1:22" ht="12.6" hidden="1" customHeight="1" outlineLevel="1" collapsed="1">
      <c r="A371" s="1204">
        <v>44315</v>
      </c>
      <c r="B371" s="1163" t="s">
        <v>5698</v>
      </c>
      <c r="C371" s="955" t="s">
        <v>7385</v>
      </c>
      <c r="D371" s="968"/>
      <c r="E371" s="972"/>
      <c r="F371" s="970"/>
      <c r="G371" s="974" t="s">
        <v>5700</v>
      </c>
      <c r="H371" s="970"/>
      <c r="I371" s="967"/>
      <c r="J371" s="970"/>
      <c r="K371" s="967"/>
      <c r="L371" s="970"/>
      <c r="M371" s="967"/>
      <c r="N371" s="970"/>
      <c r="O371" s="967"/>
      <c r="P371" s="970"/>
      <c r="Q371" s="967"/>
      <c r="R371" s="970"/>
      <c r="S371" s="967"/>
      <c r="T371" s="970"/>
      <c r="U371" s="967"/>
      <c r="V371" s="970"/>
    </row>
    <row r="372" spans="1:22" ht="12.6" hidden="1" customHeight="1" outlineLevel="2">
      <c r="A372" s="1204">
        <v>44315</v>
      </c>
      <c r="B372" s="1163" t="s">
        <v>5698</v>
      </c>
      <c r="C372" s="955" t="s">
        <v>7386</v>
      </c>
      <c r="D372" s="968"/>
      <c r="E372" s="972"/>
      <c r="F372" s="970"/>
      <c r="G372" s="967"/>
      <c r="H372" s="970"/>
      <c r="I372" s="967"/>
      <c r="J372" s="970"/>
      <c r="K372" s="967"/>
      <c r="L372" s="970"/>
      <c r="M372" s="967"/>
      <c r="N372" s="970"/>
      <c r="O372" s="967"/>
      <c r="P372" s="970"/>
      <c r="Q372" s="967"/>
      <c r="R372" s="970"/>
      <c r="S372" s="967"/>
      <c r="T372" s="970"/>
      <c r="U372" s="967"/>
      <c r="V372" s="970"/>
    </row>
    <row r="373" spans="1:22" ht="12.6" hidden="1" customHeight="1" outlineLevel="2">
      <c r="A373" s="1204">
        <v>44315</v>
      </c>
      <c r="B373" s="1163" t="s">
        <v>5698</v>
      </c>
      <c r="C373" s="955" t="s">
        <v>7387</v>
      </c>
      <c r="D373" s="968"/>
      <c r="E373" s="972"/>
      <c r="F373" s="970"/>
      <c r="G373" s="967"/>
      <c r="H373" s="970"/>
      <c r="I373" s="967"/>
      <c r="J373" s="970"/>
      <c r="K373" s="967"/>
      <c r="L373" s="970"/>
      <c r="M373" s="967"/>
      <c r="N373" s="970"/>
      <c r="O373" s="967"/>
      <c r="P373" s="970"/>
      <c r="Q373" s="967"/>
      <c r="R373" s="970"/>
      <c r="S373" s="974" t="s">
        <v>5700</v>
      </c>
      <c r="T373" s="970"/>
      <c r="U373" s="967"/>
      <c r="V373" s="970"/>
    </row>
    <row r="374" spans="1:22" ht="12.6" hidden="1" customHeight="1" outlineLevel="2">
      <c r="A374" s="1204">
        <v>44315</v>
      </c>
      <c r="B374" s="1163" t="s">
        <v>5698</v>
      </c>
      <c r="C374" s="955" t="s">
        <v>7388</v>
      </c>
      <c r="D374" s="968"/>
      <c r="E374" s="972"/>
      <c r="F374" s="970"/>
      <c r="G374" s="967"/>
      <c r="H374" s="970"/>
      <c r="I374" s="967"/>
      <c r="J374" s="970"/>
      <c r="K374" s="967"/>
      <c r="L374" s="970"/>
      <c r="M374" s="967"/>
      <c r="N374" s="970"/>
      <c r="O374" s="967"/>
      <c r="P374" s="970"/>
      <c r="Q374" s="967"/>
      <c r="R374" s="970"/>
      <c r="S374" s="967"/>
      <c r="T374" s="970"/>
      <c r="U374" s="967"/>
      <c r="V374" s="970"/>
    </row>
    <row r="375" spans="1:22" ht="12.6" hidden="1" customHeight="1" outlineLevel="2">
      <c r="A375" s="1204">
        <v>44315</v>
      </c>
      <c r="B375" s="1163" t="s">
        <v>5698</v>
      </c>
      <c r="C375" s="955" t="s">
        <v>7389</v>
      </c>
      <c r="D375" s="968"/>
      <c r="E375" s="972"/>
      <c r="F375" s="970"/>
      <c r="G375" s="967"/>
      <c r="H375" s="970"/>
      <c r="I375" s="967"/>
      <c r="J375" s="970"/>
      <c r="K375" s="967"/>
      <c r="L375" s="970"/>
      <c r="M375" s="967"/>
      <c r="N375" s="970"/>
      <c r="O375" s="967"/>
      <c r="P375" s="970"/>
      <c r="Q375" s="967"/>
      <c r="R375" s="970"/>
      <c r="S375" s="967"/>
      <c r="T375" s="970"/>
      <c r="U375" s="967"/>
      <c r="V375" s="970"/>
    </row>
    <row r="376" spans="1:22" ht="12.6" hidden="1" customHeight="1" outlineLevel="2">
      <c r="A376" s="1204">
        <v>44315</v>
      </c>
      <c r="B376" s="1163" t="s">
        <v>5698</v>
      </c>
      <c r="C376" s="955" t="s">
        <v>7390</v>
      </c>
      <c r="D376" s="968"/>
      <c r="E376" s="972"/>
      <c r="F376" s="970"/>
      <c r="G376" s="967"/>
      <c r="H376" s="970"/>
      <c r="I376" s="967"/>
      <c r="J376" s="970"/>
      <c r="K376" s="967"/>
      <c r="L376" s="970"/>
      <c r="M376" s="967"/>
      <c r="N376" s="970"/>
      <c r="O376" s="967"/>
      <c r="P376" s="970"/>
      <c r="Q376" s="967"/>
      <c r="R376" s="970"/>
      <c r="S376" s="967"/>
      <c r="T376" s="970"/>
      <c r="U376" s="967"/>
      <c r="V376" s="970"/>
    </row>
    <row r="377" spans="1:22" ht="12.6" hidden="1" customHeight="1" outlineLevel="2">
      <c r="A377" s="1204">
        <v>44315</v>
      </c>
      <c r="B377" s="1163" t="s">
        <v>5706</v>
      </c>
      <c r="C377" s="955" t="s">
        <v>7391</v>
      </c>
      <c r="D377" s="968"/>
      <c r="E377" s="972"/>
      <c r="F377" s="970"/>
      <c r="G377" s="967"/>
      <c r="H377" s="970"/>
      <c r="I377" s="967"/>
      <c r="J377" s="970"/>
      <c r="K377" s="967"/>
      <c r="L377" s="970"/>
      <c r="M377" s="974" t="s">
        <v>5700</v>
      </c>
      <c r="N377" s="970"/>
      <c r="O377" s="967"/>
      <c r="P377" s="970"/>
      <c r="Q377" s="967"/>
      <c r="R377" s="970"/>
      <c r="S377" s="967"/>
      <c r="T377" s="970"/>
      <c r="U377" s="967"/>
      <c r="V377" s="970"/>
    </row>
    <row r="378" spans="1:22" ht="12.6" hidden="1" customHeight="1" outlineLevel="2">
      <c r="A378" s="1204">
        <v>44315</v>
      </c>
      <c r="B378" s="1163" t="s">
        <v>3470</v>
      </c>
      <c r="C378" s="955" t="s">
        <v>7317</v>
      </c>
      <c r="D378" s="968"/>
      <c r="E378" s="972"/>
      <c r="F378" s="970"/>
      <c r="G378" s="967"/>
      <c r="H378" s="970"/>
      <c r="I378" s="967"/>
      <c r="J378" s="970"/>
      <c r="K378" s="967"/>
      <c r="L378" s="970"/>
      <c r="M378" s="967"/>
      <c r="N378" s="970"/>
      <c r="O378" s="967"/>
      <c r="P378" s="970"/>
      <c r="Q378" s="967"/>
      <c r="R378" s="970"/>
      <c r="S378" s="967"/>
      <c r="T378" s="970"/>
      <c r="U378" s="967"/>
      <c r="V378" s="970"/>
    </row>
    <row r="379" spans="1:22" ht="12.6" hidden="1" customHeight="1" outlineLevel="2">
      <c r="A379" s="1204">
        <v>44315</v>
      </c>
      <c r="B379" s="1163" t="s">
        <v>5698</v>
      </c>
      <c r="C379" s="955" t="s">
        <v>7392</v>
      </c>
      <c r="D379" s="968"/>
      <c r="E379" s="972"/>
      <c r="F379" s="970"/>
      <c r="G379" s="967"/>
      <c r="H379" s="970"/>
      <c r="I379" s="967"/>
      <c r="J379" s="970"/>
      <c r="K379" s="967"/>
      <c r="L379" s="970"/>
      <c r="M379" s="967"/>
      <c r="N379" s="970"/>
      <c r="O379" s="967"/>
      <c r="P379" s="970"/>
      <c r="Q379" s="967"/>
      <c r="R379" s="970"/>
      <c r="S379" s="967"/>
      <c r="T379" s="970"/>
      <c r="U379" s="967"/>
      <c r="V379" s="970"/>
    </row>
    <row r="380" spans="1:22" ht="12.6" hidden="1" customHeight="1" outlineLevel="2">
      <c r="A380" s="1204">
        <v>44315</v>
      </c>
      <c r="B380" s="1163" t="s">
        <v>5698</v>
      </c>
      <c r="C380" s="955" t="s">
        <v>7393</v>
      </c>
      <c r="D380" s="968"/>
      <c r="E380" s="972"/>
      <c r="F380" s="970"/>
      <c r="G380" s="967"/>
      <c r="H380" s="970"/>
      <c r="I380" s="967"/>
      <c r="J380" s="970"/>
      <c r="K380" s="967"/>
      <c r="L380" s="970"/>
      <c r="M380" s="967"/>
      <c r="N380" s="970"/>
      <c r="O380" s="967"/>
      <c r="P380" s="970"/>
      <c r="Q380" s="967"/>
      <c r="R380" s="970"/>
      <c r="S380" s="974" t="s">
        <v>5700</v>
      </c>
      <c r="T380" s="970"/>
      <c r="U380" s="967"/>
      <c r="V380" s="970"/>
    </row>
    <row r="381" spans="1:22" ht="12.6" hidden="1" customHeight="1" outlineLevel="2">
      <c r="A381" s="1204">
        <v>44315</v>
      </c>
      <c r="B381" s="1163" t="s">
        <v>7394</v>
      </c>
      <c r="C381" s="955" t="s">
        <v>7395</v>
      </c>
      <c r="D381" s="968"/>
      <c r="E381" s="972"/>
      <c r="F381" s="970"/>
      <c r="G381" s="967"/>
      <c r="H381" s="970"/>
      <c r="I381" s="967"/>
      <c r="J381" s="970"/>
      <c r="K381" s="967"/>
      <c r="L381" s="970"/>
      <c r="M381" s="967"/>
      <c r="N381" s="970"/>
      <c r="O381" s="967"/>
      <c r="P381" s="970"/>
      <c r="Q381" s="967"/>
      <c r="R381" s="970"/>
      <c r="S381" s="967"/>
      <c r="T381" s="970"/>
      <c r="U381" s="967"/>
      <c r="V381" s="970"/>
    </row>
    <row r="382" spans="1:22" ht="12.6" hidden="1" customHeight="1" outlineLevel="2">
      <c r="A382" s="1204">
        <v>44315</v>
      </c>
      <c r="B382" s="1163" t="s">
        <v>5698</v>
      </c>
      <c r="C382" s="955" t="s">
        <v>7396</v>
      </c>
      <c r="D382" s="968"/>
      <c r="E382" s="972"/>
      <c r="F382" s="970"/>
      <c r="G382" s="967"/>
      <c r="H382" s="970"/>
      <c r="I382" s="967"/>
      <c r="J382" s="970"/>
      <c r="K382" s="967"/>
      <c r="L382" s="970"/>
      <c r="M382" s="967"/>
      <c r="N382" s="973" t="s">
        <v>5700</v>
      </c>
      <c r="O382" s="967"/>
      <c r="P382" s="970"/>
      <c r="Q382" s="967"/>
      <c r="R382" s="970"/>
      <c r="S382" s="967"/>
      <c r="T382" s="970"/>
      <c r="U382" s="967"/>
      <c r="V382" s="970"/>
    </row>
    <row r="383" spans="1:22" ht="12.6" hidden="1" customHeight="1" outlineLevel="2">
      <c r="A383" s="1204">
        <v>44315</v>
      </c>
      <c r="B383" s="1163" t="s">
        <v>5698</v>
      </c>
      <c r="C383" s="955" t="s">
        <v>7397</v>
      </c>
      <c r="D383" s="968"/>
      <c r="E383" s="972"/>
      <c r="F383" s="970"/>
      <c r="G383" s="967"/>
      <c r="H383" s="970"/>
      <c r="I383" s="967"/>
      <c r="J383" s="970"/>
      <c r="K383" s="967"/>
      <c r="L383" s="970"/>
      <c r="M383" s="967"/>
      <c r="N383" s="970"/>
      <c r="O383" s="967"/>
      <c r="P383" s="970"/>
      <c r="Q383" s="967"/>
      <c r="R383" s="970"/>
      <c r="S383" s="967"/>
      <c r="T383" s="970"/>
      <c r="U383" s="967"/>
      <c r="V383" s="970"/>
    </row>
    <row r="384" spans="1:22" ht="12.6" hidden="1" customHeight="1" outlineLevel="2">
      <c r="A384" s="1204">
        <v>44315</v>
      </c>
      <c r="B384" s="1163" t="s">
        <v>5698</v>
      </c>
      <c r="C384" s="955" t="s">
        <v>7398</v>
      </c>
      <c r="D384" s="968"/>
      <c r="E384" s="972"/>
      <c r="F384" s="970"/>
      <c r="G384" s="967"/>
      <c r="H384" s="970"/>
      <c r="I384" s="967"/>
      <c r="J384" s="970"/>
      <c r="K384" s="967"/>
      <c r="L384" s="973" t="s">
        <v>5700</v>
      </c>
      <c r="M384" s="967"/>
      <c r="N384" s="970"/>
      <c r="O384" s="967"/>
      <c r="P384" s="970"/>
      <c r="Q384" s="967"/>
      <c r="R384" s="970"/>
      <c r="S384" s="967"/>
      <c r="T384" s="970"/>
      <c r="U384" s="967"/>
      <c r="V384" s="970"/>
    </row>
    <row r="385" spans="1:22" ht="12.6" hidden="1" customHeight="1" outlineLevel="2">
      <c r="A385" s="1204">
        <v>44315</v>
      </c>
      <c r="B385" s="1163" t="s">
        <v>5698</v>
      </c>
      <c r="C385" s="955" t="s">
        <v>7399</v>
      </c>
      <c r="D385" s="968"/>
      <c r="E385" s="972"/>
      <c r="F385" s="970"/>
      <c r="G385" s="967"/>
      <c r="H385" s="970"/>
      <c r="I385" s="967"/>
      <c r="J385" s="970"/>
      <c r="K385" s="967"/>
      <c r="L385" s="970"/>
      <c r="M385" s="967"/>
      <c r="N385" s="973" t="s">
        <v>5700</v>
      </c>
      <c r="O385" s="967"/>
      <c r="P385" s="970"/>
      <c r="Q385" s="967"/>
      <c r="R385" s="970"/>
      <c r="S385" s="967"/>
      <c r="T385" s="970"/>
      <c r="U385" s="967"/>
      <c r="V385" s="970"/>
    </row>
    <row r="386" spans="1:22" ht="12.6" hidden="1" customHeight="1" outlineLevel="2">
      <c r="A386" s="1204">
        <v>44315</v>
      </c>
      <c r="B386" s="1163" t="s">
        <v>5698</v>
      </c>
      <c r="C386" s="955" t="s">
        <v>7400</v>
      </c>
      <c r="D386" s="968"/>
      <c r="E386" s="969" t="s">
        <v>5700</v>
      </c>
      <c r="F386" s="970"/>
      <c r="G386" s="967"/>
      <c r="H386" s="970"/>
      <c r="I386" s="967"/>
      <c r="J386" s="970"/>
      <c r="K386" s="967"/>
      <c r="L386" s="970"/>
      <c r="M386" s="967"/>
      <c r="N386" s="970"/>
      <c r="O386" s="967"/>
      <c r="P386" s="970"/>
      <c r="Q386" s="967"/>
      <c r="R386" s="970"/>
      <c r="S386" s="967"/>
      <c r="T386" s="970"/>
      <c r="U386" s="967"/>
      <c r="V386" s="970"/>
    </row>
    <row r="387" spans="1:22" ht="12.6" hidden="1" customHeight="1" outlineLevel="2">
      <c r="A387" s="1204">
        <v>44315</v>
      </c>
      <c r="B387" s="1163" t="s">
        <v>5698</v>
      </c>
      <c r="C387" s="955" t="s">
        <v>7401</v>
      </c>
      <c r="D387" s="968"/>
      <c r="E387" s="969" t="s">
        <v>5700</v>
      </c>
      <c r="F387" s="970"/>
      <c r="G387" s="967"/>
      <c r="H387" s="970"/>
      <c r="I387" s="967"/>
      <c r="J387" s="970"/>
      <c r="K387" s="967"/>
      <c r="L387" s="970"/>
      <c r="M387" s="967"/>
      <c r="N387" s="970"/>
      <c r="O387" s="967"/>
      <c r="P387" s="970"/>
      <c r="Q387" s="967"/>
      <c r="R387" s="970"/>
      <c r="S387" s="967"/>
      <c r="T387" s="970"/>
      <c r="U387" s="967"/>
      <c r="V387" s="970"/>
    </row>
    <row r="388" spans="1:22" ht="12.6" hidden="1" customHeight="1" outlineLevel="2">
      <c r="A388" s="1204">
        <v>44315</v>
      </c>
      <c r="B388" s="1163" t="s">
        <v>5698</v>
      </c>
      <c r="C388" s="955" t="s">
        <v>7402</v>
      </c>
      <c r="D388" s="968"/>
      <c r="E388" s="969" t="s">
        <v>5700</v>
      </c>
      <c r="F388" s="970"/>
      <c r="G388" s="967"/>
      <c r="H388" s="970"/>
      <c r="I388" s="967"/>
      <c r="J388" s="970"/>
      <c r="K388" s="967"/>
      <c r="L388" s="970"/>
      <c r="M388" s="967"/>
      <c r="N388" s="970"/>
      <c r="O388" s="967"/>
      <c r="P388" s="970"/>
      <c r="Q388" s="967"/>
      <c r="R388" s="970"/>
      <c r="S388" s="967"/>
      <c r="T388" s="970"/>
      <c r="U388" s="967"/>
      <c r="V388" s="970"/>
    </row>
    <row r="389" spans="1:22" ht="25.2" hidden="1" customHeight="1" outlineLevel="1" collapsed="1">
      <c r="A389" s="1205">
        <v>44316</v>
      </c>
      <c r="B389" s="1163" t="s">
        <v>5698</v>
      </c>
      <c r="C389" s="955" t="s">
        <v>7403</v>
      </c>
      <c r="D389" s="977" t="s">
        <v>5700</v>
      </c>
      <c r="E389" s="972"/>
      <c r="F389" s="970"/>
      <c r="G389" s="967"/>
      <c r="H389" s="970"/>
      <c r="I389" s="967"/>
      <c r="J389" s="970"/>
      <c r="K389" s="967"/>
      <c r="L389" s="970"/>
      <c r="M389" s="967"/>
      <c r="N389" s="970"/>
      <c r="O389" s="967"/>
      <c r="P389" s="970"/>
      <c r="Q389" s="967"/>
      <c r="R389" s="970"/>
      <c r="S389" s="967"/>
      <c r="T389" s="970"/>
      <c r="U389" s="967"/>
      <c r="V389" s="970"/>
    </row>
    <row r="390" spans="1:22" ht="25.2" hidden="1" customHeight="1" outlineLevel="2">
      <c r="A390" s="1205">
        <v>44316</v>
      </c>
      <c r="B390" s="1163" t="s">
        <v>5698</v>
      </c>
      <c r="C390" s="955" t="s">
        <v>7404</v>
      </c>
      <c r="D390" s="977" t="s">
        <v>5700</v>
      </c>
      <c r="E390" s="972"/>
      <c r="F390" s="970"/>
      <c r="G390" s="967"/>
      <c r="H390" s="970"/>
      <c r="I390" s="967"/>
      <c r="J390" s="970"/>
      <c r="K390" s="967"/>
      <c r="L390" s="970"/>
      <c r="M390" s="967"/>
      <c r="N390" s="970"/>
      <c r="O390" s="967"/>
      <c r="P390" s="970"/>
      <c r="Q390" s="967"/>
      <c r="R390" s="970"/>
      <c r="S390" s="967"/>
      <c r="T390" s="970"/>
      <c r="U390" s="967"/>
      <c r="V390" s="970"/>
    </row>
    <row r="391" spans="1:22" ht="25.2" hidden="1" customHeight="1" outlineLevel="2">
      <c r="A391" s="1205">
        <v>44316</v>
      </c>
      <c r="B391" s="1163" t="s">
        <v>5698</v>
      </c>
      <c r="C391" s="955" t="s">
        <v>7405</v>
      </c>
      <c r="D391" s="968"/>
      <c r="E391" s="969" t="s">
        <v>5700</v>
      </c>
      <c r="F391" s="973" t="s">
        <v>5700</v>
      </c>
      <c r="G391" s="967"/>
      <c r="H391" s="973" t="s">
        <v>5700</v>
      </c>
      <c r="I391" s="967"/>
      <c r="J391" s="970"/>
      <c r="K391" s="967"/>
      <c r="L391" s="970"/>
      <c r="M391" s="967"/>
      <c r="N391" s="970"/>
      <c r="O391" s="967"/>
      <c r="P391" s="970"/>
      <c r="Q391" s="967"/>
      <c r="R391" s="970"/>
      <c r="S391" s="967"/>
      <c r="T391" s="970"/>
      <c r="U391" s="967"/>
      <c r="V391" s="970"/>
    </row>
    <row r="392" spans="1:22" ht="12.6" hidden="1" customHeight="1" outlineLevel="2">
      <c r="A392" s="1205">
        <v>44316</v>
      </c>
      <c r="B392" s="1163" t="s">
        <v>5698</v>
      </c>
      <c r="C392" s="955" t="s">
        <v>7406</v>
      </c>
      <c r="D392" s="968"/>
      <c r="E392" s="972"/>
      <c r="F392" s="970"/>
      <c r="G392" s="967"/>
      <c r="H392" s="970"/>
      <c r="I392" s="967"/>
      <c r="J392" s="970"/>
      <c r="K392" s="967"/>
      <c r="L392" s="970"/>
      <c r="M392" s="967"/>
      <c r="N392" s="970"/>
      <c r="O392" s="967"/>
      <c r="P392" s="970"/>
      <c r="Q392" s="967"/>
      <c r="R392" s="970"/>
      <c r="S392" s="967"/>
      <c r="T392" s="970"/>
      <c r="U392" s="967"/>
      <c r="V392" s="970"/>
    </row>
    <row r="393" spans="1:22" ht="12.6" hidden="1" customHeight="1" outlineLevel="2">
      <c r="A393" s="1205">
        <v>44316</v>
      </c>
      <c r="B393" s="1163" t="s">
        <v>5698</v>
      </c>
      <c r="C393" s="955" t="s">
        <v>7407</v>
      </c>
      <c r="D393" s="968"/>
      <c r="E393" s="972"/>
      <c r="F393" s="970"/>
      <c r="G393" s="967"/>
      <c r="H393" s="970"/>
      <c r="I393" s="967"/>
      <c r="J393" s="970"/>
      <c r="K393" s="974" t="s">
        <v>5700</v>
      </c>
      <c r="L393" s="970"/>
      <c r="M393" s="967"/>
      <c r="N393" s="970"/>
      <c r="O393" s="967"/>
      <c r="P393" s="970"/>
      <c r="Q393" s="967"/>
      <c r="R393" s="970"/>
      <c r="S393" s="967"/>
      <c r="T393" s="970"/>
      <c r="U393" s="967"/>
      <c r="V393" s="970"/>
    </row>
    <row r="394" spans="1:22" ht="12.6" hidden="1" customHeight="1" outlineLevel="2">
      <c r="A394" s="1205">
        <v>44316</v>
      </c>
      <c r="B394" s="1163" t="s">
        <v>5706</v>
      </c>
      <c r="C394" s="955" t="s">
        <v>7408</v>
      </c>
      <c r="D394" s="968"/>
      <c r="E394" s="972"/>
      <c r="F394" s="970"/>
      <c r="G394" s="967"/>
      <c r="H394" s="970"/>
      <c r="I394" s="967"/>
      <c r="J394" s="970"/>
      <c r="K394" s="967"/>
      <c r="L394" s="970"/>
      <c r="M394" s="967"/>
      <c r="N394" s="970"/>
      <c r="O394" s="974" t="s">
        <v>5700</v>
      </c>
      <c r="P394" s="970"/>
      <c r="Q394" s="967"/>
      <c r="R394" s="970"/>
      <c r="S394" s="967"/>
      <c r="T394" s="970"/>
      <c r="U394" s="967"/>
      <c r="V394" s="970"/>
    </row>
    <row r="395" spans="1:22" ht="12.6" hidden="1" customHeight="1" outlineLevel="2">
      <c r="A395" s="1205">
        <v>44316</v>
      </c>
      <c r="B395" s="1163" t="s">
        <v>5698</v>
      </c>
      <c r="C395" s="955" t="s">
        <v>7409</v>
      </c>
      <c r="D395" s="968"/>
      <c r="E395" s="972"/>
      <c r="F395" s="970"/>
      <c r="G395" s="967"/>
      <c r="H395" s="970"/>
      <c r="I395" s="974" t="s">
        <v>5700</v>
      </c>
      <c r="J395" s="970"/>
      <c r="K395" s="967"/>
      <c r="L395" s="970"/>
      <c r="M395" s="967"/>
      <c r="N395" s="970"/>
      <c r="O395" s="967"/>
      <c r="P395" s="970"/>
      <c r="Q395" s="967"/>
      <c r="R395" s="970"/>
      <c r="S395" s="967"/>
      <c r="T395" s="970"/>
      <c r="U395" s="967"/>
      <c r="V395" s="970"/>
    </row>
    <row r="396" spans="1:22" ht="25.2" hidden="1" customHeight="1" outlineLevel="2">
      <c r="A396" s="1205">
        <v>44316</v>
      </c>
      <c r="B396" s="1163" t="s">
        <v>5706</v>
      </c>
      <c r="C396" s="955" t="s">
        <v>7410</v>
      </c>
      <c r="D396" s="968"/>
      <c r="E396" s="969" t="s">
        <v>5700</v>
      </c>
      <c r="F396" s="970"/>
      <c r="G396" s="967"/>
      <c r="H396" s="970"/>
      <c r="I396" s="967"/>
      <c r="J396" s="970"/>
      <c r="K396" s="967"/>
      <c r="L396" s="970"/>
      <c r="M396" s="967"/>
      <c r="N396" s="970"/>
      <c r="O396" s="967"/>
      <c r="P396" s="970"/>
      <c r="Q396" s="967"/>
      <c r="R396" s="970"/>
      <c r="S396" s="967"/>
      <c r="T396" s="970"/>
      <c r="U396" s="967"/>
      <c r="V396" s="970"/>
    </row>
    <row r="397" spans="1:22" ht="25.2" hidden="1" customHeight="1" outlineLevel="2">
      <c r="A397" s="1205">
        <v>44316</v>
      </c>
      <c r="B397" s="1163" t="s">
        <v>5698</v>
      </c>
      <c r="C397" s="955" t="s">
        <v>7411</v>
      </c>
      <c r="D397" s="968"/>
      <c r="E397" s="969" t="s">
        <v>5700</v>
      </c>
      <c r="F397" s="970"/>
      <c r="G397" s="967"/>
      <c r="H397" s="970"/>
      <c r="I397" s="967"/>
      <c r="J397" s="970"/>
      <c r="K397" s="967"/>
      <c r="L397" s="970"/>
      <c r="M397" s="967"/>
      <c r="N397" s="970"/>
      <c r="O397" s="967"/>
      <c r="P397" s="970"/>
      <c r="Q397" s="967"/>
      <c r="R397" s="970"/>
      <c r="S397" s="967"/>
      <c r="T397" s="970"/>
      <c r="U397" s="967"/>
      <c r="V397" s="970"/>
    </row>
    <row r="398" spans="1:22" ht="12.6" hidden="1" customHeight="1" outlineLevel="2">
      <c r="A398" s="1205">
        <v>44316</v>
      </c>
      <c r="B398" s="1163" t="s">
        <v>5698</v>
      </c>
      <c r="C398" s="955" t="s">
        <v>7412</v>
      </c>
      <c r="D398" s="968"/>
      <c r="E398" s="972"/>
      <c r="F398" s="970"/>
      <c r="G398" s="967"/>
      <c r="H398" s="973" t="s">
        <v>5700</v>
      </c>
      <c r="I398" s="967"/>
      <c r="J398" s="970"/>
      <c r="K398" s="967"/>
      <c r="L398" s="970"/>
      <c r="M398" s="967"/>
      <c r="N398" s="970"/>
      <c r="O398" s="967"/>
      <c r="P398" s="970"/>
      <c r="Q398" s="967"/>
      <c r="R398" s="970"/>
      <c r="S398" s="967"/>
      <c r="T398" s="970"/>
      <c r="U398" s="967"/>
      <c r="V398" s="973" t="s">
        <v>5700</v>
      </c>
    </row>
    <row r="399" spans="1:22" ht="37.799999999999997" hidden="1" customHeight="1" outlineLevel="2">
      <c r="A399" s="1205">
        <v>44316</v>
      </c>
      <c r="B399" s="1163" t="s">
        <v>5698</v>
      </c>
      <c r="C399" s="955" t="s">
        <v>7413</v>
      </c>
      <c r="D399" s="977" t="s">
        <v>5700</v>
      </c>
      <c r="E399" s="969" t="s">
        <v>5700</v>
      </c>
      <c r="F399" s="970"/>
      <c r="G399" s="967"/>
      <c r="H399" s="970"/>
      <c r="I399" s="974" t="s">
        <v>5700</v>
      </c>
      <c r="J399" s="970"/>
      <c r="K399" s="967"/>
      <c r="L399" s="970"/>
      <c r="M399" s="974" t="s">
        <v>5700</v>
      </c>
      <c r="N399" s="970"/>
      <c r="O399" s="967"/>
      <c r="P399" s="970"/>
      <c r="Q399" s="967"/>
      <c r="R399" s="970"/>
      <c r="S399" s="967"/>
      <c r="T399" s="970"/>
      <c r="U399" s="967"/>
      <c r="V399" s="970"/>
    </row>
    <row r="400" spans="1:22" ht="12.6" hidden="1" customHeight="1" outlineLevel="2">
      <c r="A400" s="1205">
        <v>44316</v>
      </c>
      <c r="B400" s="1163" t="s">
        <v>5698</v>
      </c>
      <c r="C400" s="955" t="s">
        <v>7414</v>
      </c>
      <c r="D400" s="968"/>
      <c r="E400" s="972"/>
      <c r="F400" s="970"/>
      <c r="G400" s="974" t="s">
        <v>5700</v>
      </c>
      <c r="H400" s="970"/>
      <c r="I400" s="967"/>
      <c r="J400" s="970"/>
      <c r="K400" s="967"/>
      <c r="L400" s="970"/>
      <c r="M400" s="967"/>
      <c r="N400" s="970"/>
      <c r="O400" s="967"/>
      <c r="P400" s="970"/>
      <c r="Q400" s="967"/>
      <c r="R400" s="970"/>
      <c r="S400" s="967"/>
      <c r="T400" s="970"/>
      <c r="U400" s="967"/>
      <c r="V400" s="970"/>
    </row>
    <row r="401" spans="1:22" ht="12.6" hidden="1" customHeight="1" outlineLevel="2">
      <c r="A401" s="1205">
        <v>44316</v>
      </c>
      <c r="B401" s="1163" t="s">
        <v>5698</v>
      </c>
      <c r="C401" s="955" t="s">
        <v>7415</v>
      </c>
      <c r="D401" s="968"/>
      <c r="E401" s="972"/>
      <c r="F401" s="970"/>
      <c r="G401" s="974" t="s">
        <v>5700</v>
      </c>
      <c r="H401" s="970"/>
      <c r="I401" s="967"/>
      <c r="J401" s="970"/>
      <c r="K401" s="967"/>
      <c r="L401" s="970"/>
      <c r="M401" s="967"/>
      <c r="N401" s="970"/>
      <c r="O401" s="967"/>
      <c r="P401" s="970"/>
      <c r="Q401" s="967"/>
      <c r="R401" s="970"/>
      <c r="S401" s="967"/>
      <c r="T401" s="970"/>
      <c r="U401" s="967"/>
      <c r="V401" s="970"/>
    </row>
    <row r="402" spans="1:22" ht="12.6" hidden="1" customHeight="1" outlineLevel="2">
      <c r="A402" s="1205">
        <v>44316</v>
      </c>
      <c r="B402" s="1163" t="s">
        <v>5698</v>
      </c>
      <c r="C402" s="955" t="s">
        <v>7416</v>
      </c>
      <c r="D402" s="977" t="s">
        <v>5700</v>
      </c>
      <c r="E402" s="972"/>
      <c r="F402" s="970"/>
      <c r="G402" s="967"/>
      <c r="H402" s="970"/>
      <c r="I402" s="974" t="s">
        <v>5700</v>
      </c>
      <c r="J402" s="970"/>
      <c r="K402" s="967"/>
      <c r="L402" s="970"/>
      <c r="M402" s="967"/>
      <c r="N402" s="970"/>
      <c r="O402" s="967"/>
      <c r="P402" s="970"/>
      <c r="Q402" s="967"/>
      <c r="R402" s="970"/>
      <c r="S402" s="967"/>
      <c r="T402" s="970"/>
      <c r="U402" s="967"/>
      <c r="V402" s="970"/>
    </row>
    <row r="403" spans="1:22" ht="12.6" hidden="1" customHeight="1" outlineLevel="2">
      <c r="A403" s="1205">
        <v>44316</v>
      </c>
      <c r="B403" s="1163" t="s">
        <v>5698</v>
      </c>
      <c r="C403" s="955" t="s">
        <v>7417</v>
      </c>
      <c r="D403" s="968"/>
      <c r="E403" s="972"/>
      <c r="F403" s="970"/>
      <c r="G403" s="967"/>
      <c r="H403" s="970"/>
      <c r="I403" s="967"/>
      <c r="J403" s="970"/>
      <c r="K403" s="967"/>
      <c r="L403" s="973" t="s">
        <v>5700</v>
      </c>
      <c r="M403" s="967"/>
      <c r="N403" s="970"/>
      <c r="O403" s="967"/>
      <c r="P403" s="970"/>
      <c r="Q403" s="974" t="s">
        <v>5700</v>
      </c>
      <c r="R403" s="970"/>
      <c r="S403" s="967"/>
      <c r="T403" s="970"/>
      <c r="U403" s="967"/>
      <c r="V403" s="970"/>
    </row>
    <row r="404" spans="1:22" ht="25.2" hidden="1" customHeight="1" outlineLevel="2">
      <c r="A404" s="1205">
        <v>44316</v>
      </c>
      <c r="B404" s="993" t="s">
        <v>7418</v>
      </c>
      <c r="C404" s="955" t="s">
        <v>7419</v>
      </c>
      <c r="D404" s="968"/>
      <c r="E404" s="972"/>
      <c r="F404" s="970"/>
      <c r="G404" s="967"/>
      <c r="H404" s="970"/>
      <c r="I404" s="967"/>
      <c r="J404" s="970"/>
      <c r="K404" s="967"/>
      <c r="L404" s="970"/>
      <c r="M404" s="967"/>
      <c r="N404" s="970"/>
      <c r="O404" s="967"/>
      <c r="P404" s="970"/>
      <c r="Q404" s="967"/>
      <c r="R404" s="970"/>
      <c r="S404" s="967"/>
      <c r="T404" s="973" t="s">
        <v>5700</v>
      </c>
      <c r="U404" s="967"/>
      <c r="V404" s="970"/>
    </row>
    <row r="405" spans="1:22" ht="50.4" hidden="1" customHeight="1" outlineLevel="2">
      <c r="A405" s="1205">
        <v>44316</v>
      </c>
      <c r="B405" s="1163" t="s">
        <v>5698</v>
      </c>
      <c r="C405" s="955" t="s">
        <v>7420</v>
      </c>
      <c r="D405" s="977" t="s">
        <v>5700</v>
      </c>
      <c r="E405" s="972"/>
      <c r="F405" s="970"/>
      <c r="G405" s="967"/>
      <c r="H405" s="970"/>
      <c r="I405" s="967"/>
      <c r="J405" s="970"/>
      <c r="K405" s="967"/>
      <c r="L405" s="970"/>
      <c r="M405" s="967"/>
      <c r="N405" s="970"/>
      <c r="O405" s="967"/>
      <c r="P405" s="970"/>
      <c r="Q405" s="967"/>
      <c r="R405" s="970"/>
      <c r="S405" s="967"/>
      <c r="T405" s="970"/>
      <c r="U405" s="967"/>
      <c r="V405" s="970"/>
    </row>
    <row r="406" spans="1:22" ht="12.6" hidden="1" customHeight="1" outlineLevel="2">
      <c r="A406" s="1205">
        <v>44316</v>
      </c>
      <c r="B406" s="1163" t="s">
        <v>5698</v>
      </c>
      <c r="C406" s="955" t="s">
        <v>7421</v>
      </c>
      <c r="D406" s="977" t="s">
        <v>5700</v>
      </c>
      <c r="E406" s="972"/>
      <c r="F406" s="970"/>
      <c r="G406" s="967"/>
      <c r="H406" s="970"/>
      <c r="I406" s="967"/>
      <c r="J406" s="970"/>
      <c r="K406" s="967"/>
      <c r="L406" s="970"/>
      <c r="M406" s="967"/>
      <c r="N406" s="970"/>
      <c r="O406" s="967"/>
      <c r="P406" s="970"/>
      <c r="Q406" s="967"/>
      <c r="R406" s="970"/>
      <c r="S406" s="967"/>
      <c r="T406" s="970"/>
      <c r="U406" s="967"/>
      <c r="V406" s="970"/>
    </row>
    <row r="407" spans="1:22" ht="12.6" hidden="1" customHeight="1" outlineLevel="1">
      <c r="A407" s="1206"/>
      <c r="B407" s="1163"/>
      <c r="C407" s="955"/>
      <c r="D407" s="972"/>
      <c r="E407" s="972"/>
      <c r="F407" s="967"/>
      <c r="G407" s="974"/>
      <c r="H407" s="967"/>
      <c r="I407" s="967"/>
      <c r="J407" s="967"/>
      <c r="K407" s="967"/>
      <c r="L407" s="967"/>
      <c r="M407" s="967"/>
      <c r="N407" s="967"/>
      <c r="O407" s="967"/>
      <c r="P407" s="967"/>
      <c r="Q407" s="967"/>
      <c r="R407" s="967"/>
      <c r="S407" s="967"/>
      <c r="T407" s="967"/>
      <c r="U407" s="967"/>
      <c r="V407" s="967"/>
    </row>
    <row r="408" spans="1:22" ht="14.4" hidden="1" customHeight="1" outlineLevel="1">
      <c r="A408" s="1206"/>
      <c r="B408" s="1163" t="s">
        <v>7422</v>
      </c>
      <c r="C408" s="955"/>
      <c r="D408" s="11" t="s">
        <v>7423</v>
      </c>
      <c r="F408" s="967"/>
      <c r="G408" s="974"/>
      <c r="H408" s="967"/>
      <c r="I408" s="967"/>
      <c r="J408" s="967"/>
      <c r="K408" s="967"/>
      <c r="L408" s="967"/>
      <c r="M408" s="967"/>
      <c r="N408" s="967"/>
      <c r="O408" s="967"/>
      <c r="P408" s="967"/>
      <c r="Q408" s="967"/>
      <c r="R408" s="967"/>
      <c r="S408" s="967"/>
      <c r="T408" s="967"/>
      <c r="U408" s="967"/>
      <c r="V408" s="967"/>
    </row>
    <row r="409" spans="1:22" ht="14.4" hidden="1" customHeight="1" outlineLevel="1">
      <c r="A409" s="1206"/>
      <c r="B409" s="1163" t="s">
        <v>7424</v>
      </c>
      <c r="C409" s="955"/>
      <c r="D409" s="967"/>
      <c r="E409" s="11" t="s">
        <v>7425</v>
      </c>
      <c r="F409" s="967"/>
      <c r="G409" s="974"/>
      <c r="H409" s="967"/>
      <c r="I409" s="967"/>
      <c r="J409" s="967"/>
      <c r="K409" s="967"/>
      <c r="L409" s="967"/>
      <c r="M409" s="967"/>
      <c r="N409" s="967"/>
      <c r="O409" s="967"/>
      <c r="P409" s="967"/>
      <c r="Q409" s="967"/>
      <c r="R409" s="967"/>
      <c r="S409" s="967"/>
      <c r="T409" s="967"/>
      <c r="U409" s="967"/>
      <c r="V409" s="967"/>
    </row>
    <row r="410" spans="1:22" ht="14.4" hidden="1" customHeight="1" outlineLevel="1">
      <c r="A410" s="1206"/>
      <c r="B410" s="1163" t="s">
        <v>7426</v>
      </c>
      <c r="C410" s="955"/>
      <c r="D410" s="11" t="s">
        <v>7427</v>
      </c>
      <c r="F410" s="967"/>
      <c r="G410" s="974"/>
      <c r="H410" s="967"/>
      <c r="I410" s="967"/>
      <c r="J410" s="967"/>
      <c r="K410" s="967"/>
      <c r="L410" s="967"/>
      <c r="M410" s="967"/>
      <c r="N410" s="967"/>
      <c r="O410" s="967"/>
      <c r="P410" s="967"/>
      <c r="Q410" s="967"/>
      <c r="R410" s="967"/>
      <c r="S410" s="967"/>
      <c r="T410" s="967"/>
      <c r="U410" s="967"/>
      <c r="V410" s="967"/>
    </row>
    <row r="411" spans="1:22" ht="14.4" hidden="1" customHeight="1" outlineLevel="1">
      <c r="A411" s="1207"/>
      <c r="B411" s="1163" t="s">
        <v>7428</v>
      </c>
      <c r="C411" s="955"/>
      <c r="D411" s="967"/>
      <c r="E411" s="11" t="s">
        <v>7429</v>
      </c>
      <c r="F411" s="967"/>
      <c r="G411" s="974"/>
      <c r="H411" s="967"/>
      <c r="I411" s="967"/>
      <c r="J411" s="967"/>
      <c r="K411" s="967"/>
      <c r="L411" s="967"/>
      <c r="M411" s="967"/>
      <c r="N411" s="967"/>
      <c r="O411" s="967"/>
      <c r="P411" s="967"/>
      <c r="Q411" s="967"/>
      <c r="R411" s="967"/>
      <c r="S411" s="967"/>
      <c r="T411" s="967"/>
      <c r="U411" s="967"/>
      <c r="V411" s="967"/>
    </row>
    <row r="412" spans="1:22" ht="14.4" hidden="1" customHeight="1" outlineLevel="1">
      <c r="A412" s="1206"/>
      <c r="B412" s="1163" t="s">
        <v>7430</v>
      </c>
      <c r="C412" s="955"/>
      <c r="D412" s="11" t="s">
        <v>7431</v>
      </c>
      <c r="F412" s="967"/>
      <c r="G412" s="974"/>
      <c r="H412" s="967"/>
      <c r="I412" s="967"/>
      <c r="J412" s="967"/>
      <c r="K412" s="967"/>
      <c r="L412" s="967"/>
      <c r="M412" s="967"/>
      <c r="N412" s="967"/>
      <c r="O412" s="967"/>
      <c r="P412" s="967"/>
      <c r="Q412" s="967"/>
      <c r="R412" s="967"/>
      <c r="S412" s="967"/>
      <c r="T412" s="967"/>
      <c r="U412" s="967"/>
      <c r="V412" s="967"/>
    </row>
    <row r="413" spans="1:22" ht="14.4" hidden="1" customHeight="1" outlineLevel="1">
      <c r="A413" s="1207" t="s">
        <v>7432</v>
      </c>
      <c r="B413" s="1163" t="s">
        <v>7433</v>
      </c>
      <c r="C413" s="955"/>
      <c r="D413" s="967"/>
      <c r="E413" s="11" t="s">
        <v>7434</v>
      </c>
      <c r="F413" s="967"/>
      <c r="G413" s="974"/>
      <c r="H413" s="967"/>
      <c r="I413" s="967"/>
      <c r="J413" s="967"/>
      <c r="K413" s="967"/>
      <c r="L413" s="967"/>
      <c r="M413" s="967"/>
      <c r="N413" s="967"/>
      <c r="O413" s="967"/>
      <c r="P413" s="967"/>
      <c r="Q413" s="967"/>
      <c r="R413" s="967"/>
      <c r="S413" s="967"/>
      <c r="T413" s="967"/>
      <c r="U413" s="967"/>
      <c r="V413" s="967"/>
    </row>
    <row r="414" spans="1:22" ht="14.4" hidden="1" customHeight="1" outlineLevel="1">
      <c r="A414" s="1207"/>
      <c r="B414" s="1163" t="s">
        <v>7435</v>
      </c>
      <c r="C414" s="955"/>
      <c r="D414" s="967"/>
      <c r="E414" s="11" t="s">
        <v>7436</v>
      </c>
      <c r="F414" s="967"/>
      <c r="G414" s="974"/>
      <c r="H414" s="967"/>
      <c r="I414" s="967"/>
      <c r="J414" s="967"/>
      <c r="K414" s="967"/>
      <c r="L414" s="967"/>
      <c r="M414" s="967"/>
      <c r="N414" s="967"/>
      <c r="O414" s="967"/>
      <c r="P414" s="967"/>
      <c r="Q414" s="967"/>
      <c r="R414" s="967"/>
      <c r="S414" s="967"/>
      <c r="T414" s="967"/>
      <c r="U414" s="967"/>
      <c r="V414" s="967"/>
    </row>
    <row r="415" spans="1:22" ht="12.6" customHeight="1">
      <c r="A415" s="1206"/>
      <c r="B415" s="1163"/>
      <c r="C415" s="955"/>
      <c r="D415" s="972"/>
      <c r="E415" s="972"/>
      <c r="F415" s="967"/>
      <c r="G415" s="974"/>
      <c r="H415" s="967"/>
      <c r="I415" s="967"/>
      <c r="J415" s="967"/>
      <c r="K415" s="967"/>
      <c r="L415" s="967"/>
      <c r="M415" s="967"/>
      <c r="N415" s="967"/>
      <c r="O415" s="967"/>
      <c r="P415" s="967"/>
      <c r="Q415" s="967"/>
      <c r="R415" s="967"/>
      <c r="S415" s="967"/>
      <c r="T415" s="967"/>
      <c r="U415" s="967"/>
      <c r="V415" s="967"/>
    </row>
    <row r="416" spans="1:22" ht="12.6" customHeight="1" collapsed="1">
      <c r="A416" s="1208" t="s">
        <v>7437</v>
      </c>
      <c r="B416" s="1372">
        <f>COUNT(A417:A729)</f>
        <v>313</v>
      </c>
      <c r="C416" s="1210"/>
      <c r="D416" s="1211">
        <f t="shared" ref="D416:V416" si="2">COUNTIF(D417:D729, "x")</f>
        <v>52</v>
      </c>
      <c r="E416" s="1211">
        <f t="shared" si="2"/>
        <v>73</v>
      </c>
      <c r="F416" s="1211">
        <f t="shared" si="2"/>
        <v>2</v>
      </c>
      <c r="G416" s="1211">
        <f t="shared" si="2"/>
        <v>16</v>
      </c>
      <c r="H416" s="1211">
        <f t="shared" si="2"/>
        <v>4</v>
      </c>
      <c r="I416" s="1211">
        <f t="shared" si="2"/>
        <v>16</v>
      </c>
      <c r="J416" s="1211">
        <f t="shared" si="2"/>
        <v>7</v>
      </c>
      <c r="K416" s="1211">
        <f t="shared" si="2"/>
        <v>1</v>
      </c>
      <c r="L416" s="1211">
        <f t="shared" si="2"/>
        <v>16</v>
      </c>
      <c r="M416" s="1211">
        <f t="shared" si="2"/>
        <v>4</v>
      </c>
      <c r="N416" s="1211">
        <f t="shared" si="2"/>
        <v>19</v>
      </c>
      <c r="O416" s="1211">
        <f t="shared" si="2"/>
        <v>16</v>
      </c>
      <c r="P416" s="1211">
        <f t="shared" si="2"/>
        <v>2</v>
      </c>
      <c r="Q416" s="1211">
        <f t="shared" si="2"/>
        <v>16</v>
      </c>
      <c r="R416" s="1211">
        <f t="shared" si="2"/>
        <v>3</v>
      </c>
      <c r="S416" s="1211">
        <f t="shared" si="2"/>
        <v>93</v>
      </c>
      <c r="T416" s="1211">
        <f t="shared" si="2"/>
        <v>3</v>
      </c>
      <c r="U416" s="1211">
        <f t="shared" si="2"/>
        <v>9</v>
      </c>
      <c r="V416" s="1211">
        <f t="shared" si="2"/>
        <v>0</v>
      </c>
    </row>
    <row r="417" spans="1:22" ht="25.2" hidden="1" customHeight="1" outlineLevel="1" collapsed="1">
      <c r="A417" s="1212">
        <v>44321</v>
      </c>
      <c r="B417" s="1163" t="s">
        <v>5698</v>
      </c>
      <c r="C417" s="955" t="s">
        <v>7438</v>
      </c>
      <c r="D417" s="968"/>
      <c r="E417" s="972"/>
      <c r="F417" s="970"/>
      <c r="G417" s="974" t="s">
        <v>5700</v>
      </c>
      <c r="H417" s="970"/>
      <c r="I417" s="967"/>
      <c r="J417" s="970"/>
      <c r="K417" s="967"/>
      <c r="L417" s="970"/>
      <c r="M417" s="967"/>
      <c r="N417" s="970"/>
      <c r="O417" s="967"/>
      <c r="P417" s="970"/>
      <c r="Q417" s="967"/>
      <c r="R417" s="970"/>
      <c r="S417" s="967"/>
      <c r="T417" s="970"/>
      <c r="U417" s="967"/>
      <c r="V417" s="970"/>
    </row>
    <row r="418" spans="1:22" ht="25.2" hidden="1" customHeight="1" outlineLevel="2">
      <c r="A418" s="1212">
        <v>44321</v>
      </c>
      <c r="B418" s="1163" t="s">
        <v>5698</v>
      </c>
      <c r="C418" s="955" t="s">
        <v>7439</v>
      </c>
      <c r="D418" s="968"/>
      <c r="E418" s="972"/>
      <c r="F418" s="970"/>
      <c r="G418" s="974" t="s">
        <v>5700</v>
      </c>
      <c r="H418" s="970"/>
      <c r="I418" s="967"/>
      <c r="J418" s="970"/>
      <c r="K418" s="967"/>
      <c r="L418" s="970"/>
      <c r="M418" s="967"/>
      <c r="N418" s="970"/>
      <c r="O418" s="967"/>
      <c r="P418" s="970"/>
      <c r="Q418" s="967"/>
      <c r="R418" s="970"/>
      <c r="S418" s="967"/>
      <c r="T418" s="970"/>
      <c r="U418" s="967"/>
      <c r="V418" s="970"/>
    </row>
    <row r="419" spans="1:22" ht="12.6" hidden="1" customHeight="1" outlineLevel="2">
      <c r="A419" s="1212">
        <v>44321</v>
      </c>
      <c r="B419" s="1163" t="s">
        <v>6318</v>
      </c>
      <c r="C419" s="955" t="s">
        <v>7440</v>
      </c>
      <c r="D419" s="968"/>
      <c r="E419" s="969" t="s">
        <v>5700</v>
      </c>
      <c r="F419" s="970"/>
      <c r="G419" s="967"/>
      <c r="H419" s="970"/>
      <c r="I419" s="967"/>
      <c r="J419" s="970"/>
      <c r="K419" s="967"/>
      <c r="L419" s="973" t="s">
        <v>5700</v>
      </c>
      <c r="M419" s="967"/>
      <c r="N419" s="970"/>
      <c r="O419" s="967"/>
      <c r="P419" s="970"/>
      <c r="Q419" s="967"/>
      <c r="R419" s="970"/>
      <c r="S419" s="967"/>
      <c r="T419" s="970"/>
      <c r="U419" s="967"/>
      <c r="V419" s="970"/>
    </row>
    <row r="420" spans="1:22" ht="12.6" hidden="1" customHeight="1" outlineLevel="2">
      <c r="A420" s="1212">
        <v>44321</v>
      </c>
      <c r="B420" s="1163" t="s">
        <v>6318</v>
      </c>
      <c r="C420" s="955" t="s">
        <v>7441</v>
      </c>
      <c r="D420" s="977" t="s">
        <v>5700</v>
      </c>
      <c r="E420" s="972"/>
      <c r="F420" s="970"/>
      <c r="G420" s="967"/>
      <c r="H420" s="970"/>
      <c r="I420" s="967"/>
      <c r="J420" s="970"/>
      <c r="K420" s="967"/>
      <c r="L420" s="973" t="s">
        <v>5700</v>
      </c>
      <c r="M420" s="967"/>
      <c r="N420" s="970"/>
      <c r="O420" s="967"/>
      <c r="P420" s="973" t="s">
        <v>5700</v>
      </c>
      <c r="Q420" s="967"/>
      <c r="R420" s="970"/>
      <c r="S420" s="967"/>
      <c r="T420" s="970"/>
      <c r="U420" s="967"/>
      <c r="V420" s="970"/>
    </row>
    <row r="421" spans="1:22" ht="37.799999999999997" hidden="1" customHeight="1" outlineLevel="2">
      <c r="A421" s="1212">
        <v>44321</v>
      </c>
      <c r="B421" s="993" t="s">
        <v>7442</v>
      </c>
      <c r="C421" s="955" t="s">
        <v>7443</v>
      </c>
      <c r="D421" s="968"/>
      <c r="E421" s="972"/>
      <c r="F421" s="970"/>
      <c r="G421" s="967"/>
      <c r="H421" s="970"/>
      <c r="I421" s="967"/>
      <c r="J421" s="970"/>
      <c r="K421" s="967"/>
      <c r="L421" s="970"/>
      <c r="M421" s="967"/>
      <c r="N421" s="970"/>
      <c r="O421" s="967"/>
      <c r="P421" s="970"/>
      <c r="Q421" s="967"/>
      <c r="R421" s="970"/>
      <c r="S421" s="974" t="s">
        <v>5700</v>
      </c>
      <c r="T421" s="970"/>
      <c r="U421" s="967"/>
      <c r="V421" s="970"/>
    </row>
    <row r="422" spans="1:22" ht="25.2" hidden="1" customHeight="1" outlineLevel="2">
      <c r="A422" s="1212">
        <v>44321</v>
      </c>
      <c r="B422" s="1163" t="s">
        <v>5698</v>
      </c>
      <c r="C422" s="955" t="s">
        <v>7444</v>
      </c>
      <c r="D422" s="968"/>
      <c r="E422" s="969" t="s">
        <v>5700</v>
      </c>
      <c r="F422" s="970"/>
      <c r="G422" s="967"/>
      <c r="H422" s="970"/>
      <c r="I422" s="974" t="s">
        <v>5700</v>
      </c>
      <c r="J422" s="970"/>
      <c r="K422" s="967"/>
      <c r="L422" s="970"/>
      <c r="M422" s="967"/>
      <c r="N422" s="970"/>
      <c r="O422" s="967"/>
      <c r="P422" s="970"/>
      <c r="Q422" s="967"/>
      <c r="R422" s="970"/>
      <c r="S422" s="967"/>
      <c r="T422" s="970"/>
      <c r="U422" s="967"/>
      <c r="V422" s="970"/>
    </row>
    <row r="423" spans="1:22" ht="25.2" hidden="1" customHeight="1" outlineLevel="2">
      <c r="A423" s="1212">
        <v>44321</v>
      </c>
      <c r="B423" s="1163" t="s">
        <v>3470</v>
      </c>
      <c r="C423" s="955" t="s">
        <v>7445</v>
      </c>
      <c r="D423" s="977" t="s">
        <v>5700</v>
      </c>
      <c r="E423" s="972"/>
      <c r="F423" s="970"/>
      <c r="G423" s="967"/>
      <c r="H423" s="970"/>
      <c r="I423" s="967"/>
      <c r="J423" s="970"/>
      <c r="K423" s="967"/>
      <c r="L423" s="973" t="s">
        <v>5700</v>
      </c>
      <c r="M423" s="967"/>
      <c r="N423" s="970"/>
      <c r="O423" s="967"/>
      <c r="P423" s="970"/>
      <c r="Q423" s="967"/>
      <c r="R423" s="970"/>
      <c r="S423" s="967"/>
      <c r="T423" s="970"/>
      <c r="U423" s="967"/>
      <c r="V423" s="970"/>
    </row>
    <row r="424" spans="1:22" ht="25.2" hidden="1" customHeight="1" outlineLevel="2">
      <c r="A424" s="1212">
        <v>44321</v>
      </c>
      <c r="B424" s="1163" t="s">
        <v>5698</v>
      </c>
      <c r="C424" s="955" t="s">
        <v>7446</v>
      </c>
      <c r="D424" s="977" t="s">
        <v>5700</v>
      </c>
      <c r="E424" s="972"/>
      <c r="F424" s="970"/>
      <c r="G424" s="967"/>
      <c r="H424" s="970"/>
      <c r="I424" s="967"/>
      <c r="J424" s="970"/>
      <c r="K424" s="967"/>
      <c r="L424" s="970"/>
      <c r="M424" s="967"/>
      <c r="N424" s="970"/>
      <c r="O424" s="967"/>
      <c r="P424" s="970"/>
      <c r="Q424" s="967"/>
      <c r="R424" s="970"/>
      <c r="S424" s="967"/>
      <c r="T424" s="970"/>
      <c r="U424" s="967"/>
      <c r="V424" s="970"/>
    </row>
    <row r="425" spans="1:22" ht="12.6" hidden="1" customHeight="1" outlineLevel="2">
      <c r="A425" s="1212">
        <v>44321</v>
      </c>
      <c r="B425" s="1163" t="s">
        <v>5745</v>
      </c>
      <c r="C425" s="955" t="s">
        <v>7447</v>
      </c>
      <c r="D425" s="968"/>
      <c r="E425" s="972"/>
      <c r="F425" s="970"/>
      <c r="G425" s="967"/>
      <c r="H425" s="970"/>
      <c r="I425" s="967"/>
      <c r="J425" s="970"/>
      <c r="K425" s="967"/>
      <c r="L425" s="970"/>
      <c r="M425" s="967"/>
      <c r="N425" s="970"/>
      <c r="O425" s="974" t="s">
        <v>5700</v>
      </c>
      <c r="P425" s="970"/>
      <c r="Q425" s="967"/>
      <c r="R425" s="970"/>
      <c r="S425" s="967"/>
      <c r="T425" s="970"/>
      <c r="U425" s="967"/>
      <c r="V425" s="970"/>
    </row>
    <row r="426" spans="1:22" ht="25.2" hidden="1" customHeight="1" outlineLevel="2">
      <c r="A426" s="1212">
        <v>44321</v>
      </c>
      <c r="B426" s="1163" t="s">
        <v>5698</v>
      </c>
      <c r="C426" s="955" t="s">
        <v>7448</v>
      </c>
      <c r="D426" s="977" t="s">
        <v>5700</v>
      </c>
      <c r="E426" s="972"/>
      <c r="F426" s="970"/>
      <c r="G426" s="967"/>
      <c r="H426" s="970"/>
      <c r="I426" s="967"/>
      <c r="J426" s="970"/>
      <c r="K426" s="967"/>
      <c r="L426" s="970"/>
      <c r="M426" s="967"/>
      <c r="N426" s="970"/>
      <c r="O426" s="967"/>
      <c r="P426" s="970"/>
      <c r="Q426" s="967"/>
      <c r="R426" s="970"/>
      <c r="S426" s="967"/>
      <c r="T426" s="970"/>
      <c r="U426" s="967"/>
      <c r="V426" s="970"/>
    </row>
    <row r="427" spans="1:22" ht="25.2" hidden="1" customHeight="1" outlineLevel="2">
      <c r="A427" s="1212">
        <v>44321</v>
      </c>
      <c r="B427" s="1163" t="s">
        <v>5698</v>
      </c>
      <c r="C427" s="955" t="s">
        <v>7449</v>
      </c>
      <c r="D427" s="968"/>
      <c r="E427" s="969" t="s">
        <v>5700</v>
      </c>
      <c r="F427" s="970"/>
      <c r="G427" s="967"/>
      <c r="H427" s="970"/>
      <c r="I427" s="967"/>
      <c r="J427" s="970"/>
      <c r="K427" s="967"/>
      <c r="L427" s="970"/>
      <c r="M427" s="967"/>
      <c r="N427" s="970"/>
      <c r="O427" s="967"/>
      <c r="P427" s="970"/>
      <c r="Q427" s="967"/>
      <c r="R427" s="970"/>
      <c r="S427" s="967"/>
      <c r="T427" s="970"/>
      <c r="U427" s="967"/>
      <c r="V427" s="970"/>
    </row>
    <row r="428" spans="1:22" ht="25.2" hidden="1" customHeight="1" outlineLevel="2">
      <c r="A428" s="1212">
        <v>44321</v>
      </c>
      <c r="B428" s="1163" t="s">
        <v>5698</v>
      </c>
      <c r="C428" s="955" t="s">
        <v>7450</v>
      </c>
      <c r="D428" s="968"/>
      <c r="E428" s="969" t="s">
        <v>5700</v>
      </c>
      <c r="F428" s="970"/>
      <c r="G428" s="967"/>
      <c r="H428" s="970"/>
      <c r="I428" s="967"/>
      <c r="J428" s="970"/>
      <c r="K428" s="967"/>
      <c r="L428" s="970"/>
      <c r="M428" s="967"/>
      <c r="N428" s="970"/>
      <c r="O428" s="967"/>
      <c r="P428" s="970"/>
      <c r="Q428" s="967"/>
      <c r="R428" s="970"/>
      <c r="S428" s="967"/>
      <c r="T428" s="970"/>
      <c r="U428" s="967"/>
      <c r="V428" s="970"/>
    </row>
    <row r="429" spans="1:22" ht="12.6" hidden="1" customHeight="1" outlineLevel="2">
      <c r="A429" s="1212">
        <v>44321</v>
      </c>
      <c r="B429" s="1163" t="s">
        <v>5698</v>
      </c>
      <c r="C429" s="955" t="s">
        <v>7451</v>
      </c>
      <c r="D429" s="968"/>
      <c r="E429" s="972"/>
      <c r="F429" s="970"/>
      <c r="G429" s="967"/>
      <c r="H429" s="970"/>
      <c r="I429" s="967"/>
      <c r="J429" s="970"/>
      <c r="K429" s="967"/>
      <c r="L429" s="970"/>
      <c r="M429" s="967"/>
      <c r="N429" s="970"/>
      <c r="O429" s="967"/>
      <c r="P429" s="973"/>
      <c r="Q429" s="974" t="s">
        <v>5700</v>
      </c>
      <c r="R429" s="970"/>
      <c r="S429" s="967"/>
      <c r="T429" s="970"/>
      <c r="U429" s="967"/>
      <c r="V429" s="970"/>
    </row>
    <row r="430" spans="1:22" ht="25.2" hidden="1" customHeight="1" outlineLevel="2">
      <c r="A430" s="1212">
        <v>44321</v>
      </c>
      <c r="B430" s="1163" t="s">
        <v>5698</v>
      </c>
      <c r="C430" s="955" t="s">
        <v>7452</v>
      </c>
      <c r="D430" s="977" t="s">
        <v>5700</v>
      </c>
      <c r="E430" s="972"/>
      <c r="F430" s="970"/>
      <c r="G430" s="967"/>
      <c r="H430" s="970"/>
      <c r="I430" s="967"/>
      <c r="J430" s="970"/>
      <c r="K430" s="967"/>
      <c r="L430" s="970"/>
      <c r="M430" s="967"/>
      <c r="N430" s="970"/>
      <c r="O430" s="974" t="s">
        <v>5700</v>
      </c>
      <c r="P430" s="970"/>
      <c r="Q430" s="967"/>
      <c r="R430" s="970"/>
      <c r="S430" s="967"/>
      <c r="T430" s="970"/>
      <c r="U430" s="967"/>
      <c r="V430" s="970"/>
    </row>
    <row r="431" spans="1:22" ht="12.6" hidden="1" customHeight="1" outlineLevel="2">
      <c r="A431" s="1212">
        <v>44321</v>
      </c>
      <c r="B431" s="1163" t="s">
        <v>5698</v>
      </c>
      <c r="C431" s="955" t="s">
        <v>7453</v>
      </c>
      <c r="D431" s="977" t="s">
        <v>5700</v>
      </c>
      <c r="E431" s="972"/>
      <c r="F431" s="970"/>
      <c r="G431" s="967"/>
      <c r="H431" s="970"/>
      <c r="I431" s="967"/>
      <c r="J431" s="970"/>
      <c r="K431" s="967"/>
      <c r="L431" s="970"/>
      <c r="M431" s="967"/>
      <c r="N431" s="970"/>
      <c r="O431" s="967"/>
      <c r="P431" s="970"/>
      <c r="Q431" s="967"/>
      <c r="R431" s="970"/>
      <c r="S431" s="967"/>
      <c r="T431" s="970"/>
      <c r="U431" s="967"/>
      <c r="V431" s="970"/>
    </row>
    <row r="432" spans="1:22" ht="12.6" hidden="1" customHeight="1" outlineLevel="2">
      <c r="A432" s="1212">
        <v>44321</v>
      </c>
      <c r="B432" s="1163" t="s">
        <v>5698</v>
      </c>
      <c r="C432" s="955" t="s">
        <v>7454</v>
      </c>
      <c r="D432" s="977" t="s">
        <v>5700</v>
      </c>
      <c r="E432" s="972"/>
      <c r="F432" s="970"/>
      <c r="G432" s="967"/>
      <c r="H432" s="970"/>
      <c r="I432" s="967"/>
      <c r="J432" s="970"/>
      <c r="K432" s="967"/>
      <c r="L432" s="970"/>
      <c r="M432" s="967"/>
      <c r="N432" s="970"/>
      <c r="O432" s="967"/>
      <c r="P432" s="970"/>
      <c r="Q432" s="967"/>
      <c r="R432" s="970"/>
      <c r="S432" s="967"/>
      <c r="T432" s="970"/>
      <c r="U432" s="967"/>
      <c r="V432" s="970"/>
    </row>
    <row r="433" spans="1:22" ht="12.6" hidden="1" customHeight="1" outlineLevel="2">
      <c r="A433" s="1212">
        <v>44321</v>
      </c>
      <c r="B433" s="1163" t="s">
        <v>5745</v>
      </c>
      <c r="C433" s="955" t="s">
        <v>7455</v>
      </c>
      <c r="D433" s="968"/>
      <c r="E433" s="972"/>
      <c r="F433" s="970"/>
      <c r="G433" s="967"/>
      <c r="H433" s="970"/>
      <c r="I433" s="974" t="s">
        <v>5700</v>
      </c>
      <c r="J433" s="970"/>
      <c r="K433" s="967"/>
      <c r="L433" s="970"/>
      <c r="M433" s="967"/>
      <c r="N433" s="970"/>
      <c r="O433" s="967"/>
      <c r="P433" s="970"/>
      <c r="Q433" s="967"/>
      <c r="R433" s="970"/>
      <c r="S433" s="967"/>
      <c r="T433" s="970"/>
      <c r="U433" s="967"/>
      <c r="V433" s="970"/>
    </row>
    <row r="434" spans="1:22" ht="12.6" hidden="1" customHeight="1" outlineLevel="2">
      <c r="A434" s="1212">
        <v>44321</v>
      </c>
      <c r="B434" s="1163" t="s">
        <v>5698</v>
      </c>
      <c r="C434" s="955" t="s">
        <v>7456</v>
      </c>
      <c r="D434" s="968"/>
      <c r="E434" s="972"/>
      <c r="F434" s="970"/>
      <c r="G434" s="967"/>
      <c r="H434" s="970"/>
      <c r="I434" s="967"/>
      <c r="J434" s="970"/>
      <c r="K434" s="967"/>
      <c r="L434" s="970"/>
      <c r="M434" s="967"/>
      <c r="N434" s="970"/>
      <c r="O434" s="967"/>
      <c r="P434" s="970"/>
      <c r="Q434" s="967"/>
      <c r="R434" s="970"/>
      <c r="S434" s="967"/>
      <c r="T434" s="970"/>
      <c r="U434" s="967"/>
      <c r="V434" s="970"/>
    </row>
    <row r="435" spans="1:22" ht="12.6" hidden="1" customHeight="1" outlineLevel="2">
      <c r="A435" s="1212">
        <v>44321</v>
      </c>
      <c r="B435" s="1163" t="s">
        <v>5698</v>
      </c>
      <c r="C435" s="955" t="s">
        <v>7457</v>
      </c>
      <c r="D435" s="968"/>
      <c r="E435" s="972"/>
      <c r="F435" s="970"/>
      <c r="G435" s="967"/>
      <c r="H435" s="970"/>
      <c r="I435" s="967"/>
      <c r="J435" s="970"/>
      <c r="K435" s="967"/>
      <c r="L435" s="970"/>
      <c r="M435" s="967"/>
      <c r="N435" s="970"/>
      <c r="O435" s="967"/>
      <c r="P435" s="970"/>
      <c r="Q435" s="974" t="s">
        <v>5700</v>
      </c>
      <c r="R435" s="970"/>
      <c r="S435" s="967"/>
      <c r="T435" s="970"/>
      <c r="U435" s="967"/>
      <c r="V435" s="970"/>
    </row>
    <row r="436" spans="1:22" ht="12.6" hidden="1" customHeight="1" outlineLevel="2">
      <c r="A436" s="1212">
        <v>44321</v>
      </c>
      <c r="B436" s="1163" t="s">
        <v>5698</v>
      </c>
      <c r="C436" s="955" t="s">
        <v>7458</v>
      </c>
      <c r="D436" s="977" t="s">
        <v>5700</v>
      </c>
      <c r="E436" s="972"/>
      <c r="F436" s="970"/>
      <c r="G436" s="967"/>
      <c r="H436" s="970"/>
      <c r="I436" s="967"/>
      <c r="J436" s="970"/>
      <c r="K436" s="967"/>
      <c r="L436" s="970"/>
      <c r="M436" s="967"/>
      <c r="N436" s="970"/>
      <c r="O436" s="967"/>
      <c r="P436" s="970"/>
      <c r="Q436" s="967"/>
      <c r="R436" s="970"/>
      <c r="S436" s="967"/>
      <c r="T436" s="970"/>
      <c r="U436" s="967"/>
      <c r="V436" s="970"/>
    </row>
    <row r="437" spans="1:22" ht="25.2" hidden="1" customHeight="1" outlineLevel="2">
      <c r="A437" s="1212">
        <v>44321</v>
      </c>
      <c r="B437" s="1163" t="s">
        <v>5698</v>
      </c>
      <c r="C437" s="955" t="s">
        <v>7459</v>
      </c>
      <c r="D437" s="968"/>
      <c r="E437" s="969" t="s">
        <v>5700</v>
      </c>
      <c r="F437" s="970"/>
      <c r="G437" s="967"/>
      <c r="H437" s="970"/>
      <c r="I437" s="967"/>
      <c r="J437" s="970"/>
      <c r="K437" s="967"/>
      <c r="L437" s="970"/>
      <c r="M437" s="967"/>
      <c r="N437" s="970"/>
      <c r="O437" s="974" t="s">
        <v>5700</v>
      </c>
      <c r="P437" s="970"/>
      <c r="Q437" s="967"/>
      <c r="R437" s="970"/>
      <c r="S437" s="967"/>
      <c r="T437" s="970"/>
      <c r="U437" s="967"/>
      <c r="V437" s="970"/>
    </row>
    <row r="438" spans="1:22" ht="12.6" hidden="1" customHeight="1" outlineLevel="1" collapsed="1">
      <c r="A438" s="1214">
        <v>44322</v>
      </c>
      <c r="B438" s="1163" t="s">
        <v>5698</v>
      </c>
      <c r="C438" s="955" t="s">
        <v>7460</v>
      </c>
      <c r="D438" s="968"/>
      <c r="E438" s="972"/>
      <c r="F438" s="970"/>
      <c r="G438" s="967"/>
      <c r="H438" s="970"/>
      <c r="I438" s="967"/>
      <c r="J438" s="970"/>
      <c r="K438" s="967"/>
      <c r="L438" s="973" t="s">
        <v>5700</v>
      </c>
      <c r="M438" s="967"/>
      <c r="N438" s="970"/>
      <c r="O438" s="967"/>
      <c r="P438" s="970"/>
      <c r="Q438" s="967"/>
      <c r="R438" s="970"/>
      <c r="S438" s="967"/>
      <c r="T438" s="970"/>
      <c r="U438" s="967"/>
      <c r="V438" s="970"/>
    </row>
    <row r="439" spans="1:22" ht="12.6" hidden="1" customHeight="1" outlineLevel="2">
      <c r="A439" s="1214">
        <v>44322</v>
      </c>
      <c r="B439" s="1163" t="s">
        <v>5698</v>
      </c>
      <c r="C439" s="955" t="s">
        <v>7461</v>
      </c>
      <c r="D439" s="968"/>
      <c r="E439" s="969" t="s">
        <v>5700</v>
      </c>
      <c r="F439" s="970"/>
      <c r="G439" s="967"/>
      <c r="H439" s="970"/>
      <c r="I439" s="967"/>
      <c r="J439" s="970"/>
      <c r="K439" s="967"/>
      <c r="L439" s="970"/>
      <c r="M439" s="967"/>
      <c r="N439" s="970"/>
      <c r="O439" s="967"/>
      <c r="P439" s="970"/>
      <c r="Q439" s="967"/>
      <c r="R439" s="970"/>
      <c r="S439" s="967"/>
      <c r="T439" s="970"/>
      <c r="U439" s="967"/>
      <c r="V439" s="970"/>
    </row>
    <row r="440" spans="1:22" ht="25.2" hidden="1" customHeight="1" outlineLevel="2">
      <c r="A440" s="1214">
        <v>44322</v>
      </c>
      <c r="B440" s="1163" t="s">
        <v>5698</v>
      </c>
      <c r="C440" s="955" t="s">
        <v>7462</v>
      </c>
      <c r="D440" s="977" t="s">
        <v>5700</v>
      </c>
      <c r="E440" s="972"/>
      <c r="F440" s="970"/>
      <c r="G440" s="967"/>
      <c r="H440" s="970"/>
      <c r="I440" s="967"/>
      <c r="J440" s="970"/>
      <c r="K440" s="967"/>
      <c r="L440" s="970"/>
      <c r="M440" s="967"/>
      <c r="N440" s="970"/>
      <c r="O440" s="967"/>
      <c r="P440" s="970"/>
      <c r="Q440" s="967"/>
      <c r="R440" s="970"/>
      <c r="S440" s="967"/>
      <c r="T440" s="970"/>
      <c r="U440" s="967"/>
      <c r="V440" s="970"/>
    </row>
    <row r="441" spans="1:22" ht="12.6" hidden="1" customHeight="1" outlineLevel="2">
      <c r="A441" s="1214">
        <v>44322</v>
      </c>
      <c r="B441" s="1163" t="s">
        <v>5698</v>
      </c>
      <c r="C441" s="955" t="s">
        <v>7463</v>
      </c>
      <c r="D441" s="968"/>
      <c r="E441" s="972"/>
      <c r="F441" s="970"/>
      <c r="G441" s="967"/>
      <c r="H441" s="970"/>
      <c r="I441" s="967"/>
      <c r="J441" s="970"/>
      <c r="K441" s="967"/>
      <c r="L441" s="970"/>
      <c r="M441" s="967"/>
      <c r="N441" s="970"/>
      <c r="O441" s="967"/>
      <c r="P441" s="970"/>
      <c r="Q441" s="974" t="s">
        <v>5700</v>
      </c>
      <c r="R441" s="970"/>
      <c r="S441" s="967"/>
      <c r="T441" s="970"/>
      <c r="U441" s="967"/>
      <c r="V441" s="970"/>
    </row>
    <row r="442" spans="1:22" ht="12.6" hidden="1" customHeight="1" outlineLevel="2">
      <c r="A442" s="1214">
        <v>44322</v>
      </c>
      <c r="B442" s="1163" t="s">
        <v>5698</v>
      </c>
      <c r="C442" s="955" t="s">
        <v>7464</v>
      </c>
      <c r="D442" s="977" t="s">
        <v>5700</v>
      </c>
      <c r="E442" s="972"/>
      <c r="F442" s="970"/>
      <c r="G442" s="967"/>
      <c r="H442" s="970"/>
      <c r="I442" s="967"/>
      <c r="J442" s="970"/>
      <c r="K442" s="967"/>
      <c r="L442" s="970"/>
      <c r="M442" s="967"/>
      <c r="N442" s="970"/>
      <c r="O442" s="967"/>
      <c r="P442" s="970"/>
      <c r="Q442" s="967"/>
      <c r="R442" s="970"/>
      <c r="S442" s="967"/>
      <c r="T442" s="970"/>
      <c r="U442" s="967"/>
      <c r="V442" s="970"/>
    </row>
    <row r="443" spans="1:22" ht="12.6" hidden="1" customHeight="1" outlineLevel="2">
      <c r="A443" s="1214">
        <v>44322</v>
      </c>
      <c r="B443" s="1163" t="s">
        <v>5698</v>
      </c>
      <c r="C443" s="955" t="s">
        <v>7465</v>
      </c>
      <c r="D443" s="968"/>
      <c r="E443" s="972"/>
      <c r="F443" s="970"/>
      <c r="G443" s="967"/>
      <c r="H443" s="970"/>
      <c r="I443" s="967"/>
      <c r="J443" s="970"/>
      <c r="K443" s="967"/>
      <c r="L443" s="970"/>
      <c r="M443" s="967"/>
      <c r="N443" s="970"/>
      <c r="O443" s="967"/>
      <c r="P443" s="970"/>
      <c r="Q443" s="967"/>
      <c r="R443" s="970"/>
      <c r="S443" s="967"/>
      <c r="T443" s="970"/>
      <c r="U443" s="967"/>
      <c r="V443" s="970"/>
    </row>
    <row r="444" spans="1:22" ht="12.6" hidden="1" customHeight="1" outlineLevel="2">
      <c r="A444" s="1214">
        <v>44322</v>
      </c>
      <c r="B444" s="1163" t="s">
        <v>5698</v>
      </c>
      <c r="C444" s="955" t="s">
        <v>7466</v>
      </c>
      <c r="D444" s="968"/>
      <c r="E444" s="972"/>
      <c r="F444" s="970"/>
      <c r="G444" s="967"/>
      <c r="H444" s="970"/>
      <c r="I444" s="967"/>
      <c r="J444" s="970"/>
      <c r="K444" s="967"/>
      <c r="L444" s="970"/>
      <c r="M444" s="967"/>
      <c r="N444" s="970"/>
      <c r="O444" s="967"/>
      <c r="P444" s="970"/>
      <c r="Q444" s="974" t="s">
        <v>5700</v>
      </c>
      <c r="R444" s="970"/>
      <c r="S444" s="967"/>
      <c r="T444" s="970"/>
      <c r="U444" s="967"/>
      <c r="V444" s="970"/>
    </row>
    <row r="445" spans="1:22" ht="12.6" hidden="1" customHeight="1" outlineLevel="2">
      <c r="A445" s="1214">
        <v>44322</v>
      </c>
      <c r="B445" s="1163" t="s">
        <v>5698</v>
      </c>
      <c r="C445" s="955" t="s">
        <v>7467</v>
      </c>
      <c r="D445" s="968"/>
      <c r="E445" s="969" t="s">
        <v>5700</v>
      </c>
      <c r="F445" s="970"/>
      <c r="G445" s="967"/>
      <c r="H445" s="970"/>
      <c r="I445" s="967"/>
      <c r="J445" s="970"/>
      <c r="K445" s="967"/>
      <c r="L445" s="970"/>
      <c r="M445" s="967"/>
      <c r="N445" s="970"/>
      <c r="O445" s="967"/>
      <c r="P445" s="970"/>
      <c r="Q445" s="967"/>
      <c r="R445" s="970"/>
      <c r="S445" s="967"/>
      <c r="T445" s="970"/>
      <c r="U445" s="967"/>
      <c r="V445" s="970"/>
    </row>
    <row r="446" spans="1:22" ht="12.6" hidden="1" customHeight="1" outlineLevel="2">
      <c r="A446" s="1214">
        <v>44322</v>
      </c>
      <c r="B446" s="1163" t="s">
        <v>5706</v>
      </c>
      <c r="C446" s="955" t="s">
        <v>7468</v>
      </c>
      <c r="D446" s="968"/>
      <c r="E446" s="972"/>
      <c r="F446" s="970"/>
      <c r="G446" s="967"/>
      <c r="H446" s="970"/>
      <c r="I446" s="967"/>
      <c r="J446" s="970"/>
      <c r="K446" s="967"/>
      <c r="L446" s="970"/>
      <c r="M446" s="967"/>
      <c r="N446" s="970"/>
      <c r="O446" s="974" t="s">
        <v>5700</v>
      </c>
      <c r="P446" s="970"/>
      <c r="Q446" s="967"/>
      <c r="R446" s="970"/>
      <c r="S446" s="967"/>
      <c r="T446" s="970"/>
      <c r="U446" s="967"/>
      <c r="V446" s="970"/>
    </row>
    <row r="447" spans="1:22" ht="12.6" hidden="1" customHeight="1" outlineLevel="2">
      <c r="A447" s="1214">
        <v>44322</v>
      </c>
      <c r="B447" s="1163" t="s">
        <v>5698</v>
      </c>
      <c r="C447" s="955" t="s">
        <v>7469</v>
      </c>
      <c r="D447" s="977" t="s">
        <v>5700</v>
      </c>
      <c r="E447" s="972"/>
      <c r="F447" s="970"/>
      <c r="G447" s="967"/>
      <c r="H447" s="970"/>
      <c r="I447" s="967"/>
      <c r="J447" s="970"/>
      <c r="K447" s="967"/>
      <c r="L447" s="970"/>
      <c r="M447" s="967"/>
      <c r="N447" s="970"/>
      <c r="O447" s="967"/>
      <c r="P447" s="970"/>
      <c r="Q447" s="967"/>
      <c r="R447" s="970"/>
      <c r="S447" s="967"/>
      <c r="T447" s="970"/>
      <c r="U447" s="967"/>
      <c r="V447" s="970"/>
    </row>
    <row r="448" spans="1:22" ht="12.6" hidden="1" customHeight="1" outlineLevel="2">
      <c r="A448" s="1214">
        <v>44322</v>
      </c>
      <c r="B448" s="1163" t="s">
        <v>5698</v>
      </c>
      <c r="C448" s="955" t="s">
        <v>7470</v>
      </c>
      <c r="D448" s="968"/>
      <c r="E448" s="972"/>
      <c r="F448" s="970"/>
      <c r="G448" s="974" t="s">
        <v>5700</v>
      </c>
      <c r="H448" s="970"/>
      <c r="I448" s="967"/>
      <c r="J448" s="970"/>
      <c r="K448" s="967"/>
      <c r="L448" s="970"/>
      <c r="M448" s="967"/>
      <c r="N448" s="970"/>
      <c r="O448" s="967"/>
      <c r="P448" s="970"/>
      <c r="Q448" s="967"/>
      <c r="R448" s="970"/>
      <c r="S448" s="974" t="s">
        <v>5700</v>
      </c>
      <c r="T448" s="970"/>
      <c r="U448" s="967"/>
      <c r="V448" s="970"/>
    </row>
    <row r="449" spans="1:22" ht="12.6" hidden="1" customHeight="1" outlineLevel="1" collapsed="1">
      <c r="A449" s="1215">
        <v>44323</v>
      </c>
      <c r="B449" s="1163" t="s">
        <v>5706</v>
      </c>
      <c r="C449" s="955" t="s">
        <v>7471</v>
      </c>
      <c r="D449" s="968"/>
      <c r="E449" s="972"/>
      <c r="F449" s="970"/>
      <c r="G449" s="967"/>
      <c r="H449" s="970"/>
      <c r="I449" s="967"/>
      <c r="J449" s="970"/>
      <c r="K449" s="967"/>
      <c r="L449" s="970"/>
      <c r="M449" s="967"/>
      <c r="N449" s="970"/>
      <c r="O449" s="974" t="s">
        <v>5700</v>
      </c>
      <c r="P449" s="970"/>
      <c r="Q449" s="967"/>
      <c r="R449" s="970"/>
      <c r="S449" s="967"/>
      <c r="T449" s="970"/>
      <c r="U449" s="967"/>
      <c r="V449" s="970"/>
    </row>
    <row r="450" spans="1:22" ht="12.6" hidden="1" customHeight="1" outlineLevel="2">
      <c r="A450" s="1215">
        <v>44323</v>
      </c>
      <c r="B450" s="1163" t="s">
        <v>5698</v>
      </c>
      <c r="C450" s="955" t="s">
        <v>7472</v>
      </c>
      <c r="D450" s="968"/>
      <c r="E450" s="972"/>
      <c r="F450" s="970"/>
      <c r="G450" s="967"/>
      <c r="H450" s="970"/>
      <c r="I450" s="967"/>
      <c r="J450" s="970"/>
      <c r="K450" s="967"/>
      <c r="L450" s="970"/>
      <c r="M450" s="967"/>
      <c r="N450" s="970"/>
      <c r="O450" s="974" t="s">
        <v>5700</v>
      </c>
      <c r="P450" s="970"/>
      <c r="Q450" s="967"/>
      <c r="R450" s="970"/>
      <c r="S450" s="967"/>
      <c r="T450" s="970"/>
      <c r="U450" s="967"/>
      <c r="V450" s="970"/>
    </row>
    <row r="451" spans="1:22" ht="12.6" hidden="1" customHeight="1" outlineLevel="2">
      <c r="A451" s="1215">
        <v>44323</v>
      </c>
      <c r="B451" s="1163" t="s">
        <v>5698</v>
      </c>
      <c r="C451" s="955" t="s">
        <v>7473</v>
      </c>
      <c r="D451" s="968"/>
      <c r="E451" s="972"/>
      <c r="F451" s="970"/>
      <c r="G451" s="967"/>
      <c r="H451" s="970"/>
      <c r="I451" s="967"/>
      <c r="J451" s="970"/>
      <c r="K451" s="967"/>
      <c r="L451" s="970"/>
      <c r="M451" s="967"/>
      <c r="N451" s="970"/>
      <c r="O451" s="967"/>
      <c r="P451" s="970"/>
      <c r="Q451" s="974" t="s">
        <v>5700</v>
      </c>
      <c r="R451" s="970"/>
      <c r="S451" s="967"/>
      <c r="T451" s="970"/>
      <c r="U451" s="967"/>
      <c r="V451" s="970"/>
    </row>
    <row r="452" spans="1:22" ht="12.6" hidden="1" customHeight="1" outlineLevel="2">
      <c r="A452" s="1215">
        <v>44323</v>
      </c>
      <c r="B452" s="1163" t="s">
        <v>5698</v>
      </c>
      <c r="C452" s="955" t="s">
        <v>7474</v>
      </c>
      <c r="D452" s="968"/>
      <c r="E452" s="972"/>
      <c r="F452" s="970"/>
      <c r="G452" s="967"/>
      <c r="H452" s="970"/>
      <c r="I452" s="967"/>
      <c r="J452" s="970"/>
      <c r="K452" s="967"/>
      <c r="L452" s="970"/>
      <c r="M452" s="967"/>
      <c r="N452" s="970"/>
      <c r="O452" s="967"/>
      <c r="P452" s="970"/>
      <c r="Q452" s="967"/>
      <c r="R452" s="970"/>
      <c r="S452" s="974" t="s">
        <v>5700</v>
      </c>
      <c r="T452" s="970"/>
      <c r="U452" s="967"/>
      <c r="V452" s="970"/>
    </row>
    <row r="453" spans="1:22" ht="12.6" hidden="1" customHeight="1" outlineLevel="2">
      <c r="A453" s="1215">
        <v>44323</v>
      </c>
      <c r="B453" s="1163" t="s">
        <v>5698</v>
      </c>
      <c r="C453" s="955" t="s">
        <v>7475</v>
      </c>
      <c r="D453" s="968"/>
      <c r="E453" s="969" t="s">
        <v>5700</v>
      </c>
      <c r="F453" s="970"/>
      <c r="G453" s="967"/>
      <c r="H453" s="970"/>
      <c r="I453" s="967"/>
      <c r="J453" s="970"/>
      <c r="K453" s="967"/>
      <c r="L453" s="970"/>
      <c r="M453" s="967"/>
      <c r="N453" s="970"/>
      <c r="O453" s="967"/>
      <c r="P453" s="970"/>
      <c r="Q453" s="967"/>
      <c r="R453" s="970"/>
      <c r="S453" s="967"/>
      <c r="T453" s="970"/>
      <c r="U453" s="967"/>
      <c r="V453" s="970"/>
    </row>
    <row r="454" spans="1:22" ht="12.6" hidden="1" customHeight="1" outlineLevel="2">
      <c r="A454" s="1215">
        <v>44323</v>
      </c>
      <c r="B454" s="1163" t="s">
        <v>5698</v>
      </c>
      <c r="C454" s="955" t="s">
        <v>6539</v>
      </c>
      <c r="D454" s="968"/>
      <c r="E454" s="972"/>
      <c r="F454" s="970"/>
      <c r="G454" s="967"/>
      <c r="H454" s="970"/>
      <c r="I454" s="967"/>
      <c r="J454" s="970"/>
      <c r="K454" s="967"/>
      <c r="L454" s="970"/>
      <c r="M454" s="967"/>
      <c r="N454" s="970"/>
      <c r="O454" s="967"/>
      <c r="P454" s="970"/>
      <c r="Q454" s="967"/>
      <c r="R454" s="970"/>
      <c r="S454" s="974" t="s">
        <v>5700</v>
      </c>
      <c r="T454" s="970"/>
      <c r="U454" s="967"/>
      <c r="V454" s="970"/>
    </row>
    <row r="455" spans="1:22" ht="12.6" hidden="1" customHeight="1" outlineLevel="2">
      <c r="A455" s="1215">
        <v>44323</v>
      </c>
      <c r="B455" s="1163" t="s">
        <v>5698</v>
      </c>
      <c r="C455" s="955" t="s">
        <v>7476</v>
      </c>
      <c r="D455" s="968"/>
      <c r="E455" s="972"/>
      <c r="F455" s="970"/>
      <c r="G455" s="967"/>
      <c r="H455" s="970"/>
      <c r="I455" s="967"/>
      <c r="J455" s="970"/>
      <c r="K455" s="967"/>
      <c r="L455" s="970"/>
      <c r="M455" s="967"/>
      <c r="N455" s="970"/>
      <c r="O455" s="967"/>
      <c r="P455" s="970"/>
      <c r="Q455" s="967"/>
      <c r="R455" s="970"/>
      <c r="S455" s="974" t="s">
        <v>5700</v>
      </c>
      <c r="T455" s="970"/>
      <c r="U455" s="967"/>
      <c r="V455" s="970"/>
    </row>
    <row r="456" spans="1:22" ht="12.6" hidden="1" customHeight="1" outlineLevel="2">
      <c r="A456" s="1215">
        <v>44323</v>
      </c>
      <c r="B456" s="1163" t="s">
        <v>5706</v>
      </c>
      <c r="C456" s="955" t="s">
        <v>7477</v>
      </c>
      <c r="D456" s="968"/>
      <c r="E456" s="972"/>
      <c r="F456" s="970"/>
      <c r="G456" s="967"/>
      <c r="H456" s="970"/>
      <c r="I456" s="967"/>
      <c r="J456" s="970"/>
      <c r="K456" s="967"/>
      <c r="L456" s="970"/>
      <c r="M456" s="967"/>
      <c r="N456" s="970"/>
      <c r="O456" s="967"/>
      <c r="P456" s="970"/>
      <c r="Q456" s="967"/>
      <c r="R456" s="970"/>
      <c r="S456" s="974" t="s">
        <v>5700</v>
      </c>
      <c r="T456" s="970"/>
      <c r="U456" s="967"/>
      <c r="V456" s="970"/>
    </row>
    <row r="457" spans="1:22" ht="12.6" hidden="1" customHeight="1" outlineLevel="2">
      <c r="A457" s="1215">
        <v>44323</v>
      </c>
      <c r="B457" s="1163" t="s">
        <v>5698</v>
      </c>
      <c r="C457" s="955" t="s">
        <v>7478</v>
      </c>
      <c r="D457" s="968"/>
      <c r="E457" s="972"/>
      <c r="F457" s="970"/>
      <c r="G457" s="967"/>
      <c r="H457" s="970"/>
      <c r="I457" s="967"/>
      <c r="J457" s="970"/>
      <c r="K457" s="967"/>
      <c r="L457" s="970"/>
      <c r="M457" s="974" t="s">
        <v>5700</v>
      </c>
      <c r="N457" s="970"/>
      <c r="O457" s="967"/>
      <c r="P457" s="970"/>
      <c r="Q457" s="967"/>
      <c r="R457" s="970"/>
      <c r="S457" s="967"/>
      <c r="T457" s="970"/>
      <c r="U457" s="967"/>
      <c r="V457" s="970"/>
    </row>
    <row r="458" spans="1:22" ht="12.6" hidden="1" customHeight="1" outlineLevel="2">
      <c r="A458" s="1215">
        <v>44323</v>
      </c>
      <c r="B458" s="1163" t="s">
        <v>5698</v>
      </c>
      <c r="C458" s="955" t="s">
        <v>7479</v>
      </c>
      <c r="D458" s="968"/>
      <c r="E458" s="972"/>
      <c r="F458" s="970"/>
      <c r="G458" s="967"/>
      <c r="H458" s="970"/>
      <c r="I458" s="967"/>
      <c r="J458" s="970"/>
      <c r="K458" s="967"/>
      <c r="L458" s="970"/>
      <c r="M458" s="967"/>
      <c r="N458" s="970"/>
      <c r="O458" s="967"/>
      <c r="P458" s="970"/>
      <c r="Q458" s="967"/>
      <c r="R458" s="970"/>
      <c r="S458" s="974" t="s">
        <v>5700</v>
      </c>
      <c r="T458" s="970"/>
      <c r="U458" s="967"/>
      <c r="V458" s="970"/>
    </row>
    <row r="459" spans="1:22" ht="25.2" hidden="1" customHeight="1" outlineLevel="2">
      <c r="A459" s="1215">
        <v>44323</v>
      </c>
      <c r="B459" s="1163" t="s">
        <v>5698</v>
      </c>
      <c r="C459" s="955" t="s">
        <v>7480</v>
      </c>
      <c r="D459" s="968"/>
      <c r="E459" s="972"/>
      <c r="F459" s="970"/>
      <c r="G459" s="967"/>
      <c r="H459" s="970"/>
      <c r="I459" s="967"/>
      <c r="J459" s="970"/>
      <c r="K459" s="967"/>
      <c r="L459" s="970"/>
      <c r="M459" s="967"/>
      <c r="N459" s="970"/>
      <c r="O459" s="967"/>
      <c r="P459" s="970"/>
      <c r="Q459" s="967"/>
      <c r="R459" s="970"/>
      <c r="S459" s="974" t="s">
        <v>5700</v>
      </c>
      <c r="T459" s="970"/>
      <c r="U459" s="967"/>
      <c r="V459" s="970"/>
    </row>
    <row r="460" spans="1:22" ht="25.2" hidden="1" customHeight="1" outlineLevel="2">
      <c r="A460" s="1215">
        <v>44323</v>
      </c>
      <c r="B460" s="1163" t="s">
        <v>5698</v>
      </c>
      <c r="C460" s="955" t="s">
        <v>7481</v>
      </c>
      <c r="D460" s="968"/>
      <c r="E460" s="969" t="s">
        <v>5700</v>
      </c>
      <c r="F460" s="970"/>
      <c r="G460" s="967"/>
      <c r="H460" s="970"/>
      <c r="I460" s="967"/>
      <c r="J460" s="970"/>
      <c r="K460" s="967"/>
      <c r="L460" s="970"/>
      <c r="M460" s="967"/>
      <c r="N460" s="970"/>
      <c r="O460" s="967"/>
      <c r="P460" s="970"/>
      <c r="Q460" s="967"/>
      <c r="R460" s="970"/>
      <c r="S460" s="967"/>
      <c r="T460" s="970"/>
      <c r="U460" s="967"/>
      <c r="V460" s="970"/>
    </row>
    <row r="461" spans="1:22" ht="12.6" hidden="1" customHeight="1" outlineLevel="2">
      <c r="A461" s="1215">
        <v>44323</v>
      </c>
      <c r="B461" s="1163" t="s">
        <v>5698</v>
      </c>
      <c r="C461" s="955" t="s">
        <v>7482</v>
      </c>
      <c r="D461" s="968"/>
      <c r="E461" s="972"/>
      <c r="F461" s="970"/>
      <c r="G461" s="967"/>
      <c r="H461" s="970"/>
      <c r="I461" s="967"/>
      <c r="J461" s="970"/>
      <c r="K461" s="967"/>
      <c r="L461" s="970"/>
      <c r="M461" s="967"/>
      <c r="N461" s="970"/>
      <c r="O461" s="974" t="s">
        <v>5700</v>
      </c>
      <c r="P461" s="970"/>
      <c r="Q461" s="967"/>
      <c r="R461" s="970"/>
      <c r="S461" s="974" t="s">
        <v>5700</v>
      </c>
      <c r="T461" s="970"/>
      <c r="U461" s="967"/>
      <c r="V461" s="970"/>
    </row>
    <row r="462" spans="1:22" ht="12.6" hidden="1" customHeight="1" outlineLevel="2">
      <c r="A462" s="1215">
        <v>44323</v>
      </c>
      <c r="B462" s="1163" t="s">
        <v>5698</v>
      </c>
      <c r="C462" s="955" t="s">
        <v>7483</v>
      </c>
      <c r="D462" s="968"/>
      <c r="E462" s="972"/>
      <c r="F462" s="970"/>
      <c r="G462" s="967"/>
      <c r="H462" s="970"/>
      <c r="I462" s="967"/>
      <c r="J462" s="973" t="s">
        <v>5700</v>
      </c>
      <c r="K462" s="967"/>
      <c r="L462" s="970"/>
      <c r="M462" s="967"/>
      <c r="N462" s="970"/>
      <c r="O462" s="967"/>
      <c r="P462" s="970"/>
      <c r="Q462" s="967"/>
      <c r="R462" s="970"/>
      <c r="S462" s="967"/>
      <c r="T462" s="970"/>
      <c r="U462" s="967"/>
      <c r="V462" s="970"/>
    </row>
    <row r="463" spans="1:22" ht="12.6" hidden="1" customHeight="1" outlineLevel="2">
      <c r="A463" s="1215">
        <v>44323</v>
      </c>
      <c r="B463" s="1163" t="s">
        <v>5698</v>
      </c>
      <c r="C463" s="955" t="s">
        <v>7484</v>
      </c>
      <c r="D463" s="968"/>
      <c r="E463" s="972"/>
      <c r="F463" s="970"/>
      <c r="G463" s="967"/>
      <c r="H463" s="970"/>
      <c r="I463" s="967"/>
      <c r="J463" s="970"/>
      <c r="K463" s="967"/>
      <c r="L463" s="973" t="s">
        <v>5700</v>
      </c>
      <c r="M463" s="967"/>
      <c r="N463" s="970"/>
      <c r="O463" s="967"/>
      <c r="P463" s="970"/>
      <c r="Q463" s="967"/>
      <c r="R463" s="970"/>
      <c r="S463" s="967"/>
      <c r="T463" s="970"/>
      <c r="U463" s="967"/>
      <c r="V463" s="970"/>
    </row>
    <row r="464" spans="1:22" ht="25.2" hidden="1" customHeight="1" outlineLevel="2">
      <c r="A464" s="1215">
        <v>44323</v>
      </c>
      <c r="B464" s="1163" t="s">
        <v>5698</v>
      </c>
      <c r="C464" s="955" t="s">
        <v>7485</v>
      </c>
      <c r="D464" s="968"/>
      <c r="E464" s="972"/>
      <c r="F464" s="970"/>
      <c r="G464" s="967"/>
      <c r="H464" s="970"/>
      <c r="I464" s="974" t="s">
        <v>5700</v>
      </c>
      <c r="J464" s="970"/>
      <c r="K464" s="967"/>
      <c r="L464" s="970"/>
      <c r="M464" s="967"/>
      <c r="N464" s="970"/>
      <c r="O464" s="967"/>
      <c r="P464" s="970"/>
      <c r="Q464" s="967"/>
      <c r="R464" s="970"/>
      <c r="S464" s="967"/>
      <c r="T464" s="970"/>
      <c r="U464" s="967"/>
      <c r="V464" s="970"/>
    </row>
    <row r="465" spans="1:22" ht="12.6" hidden="1" customHeight="1" outlineLevel="2">
      <c r="A465" s="1215">
        <v>44323</v>
      </c>
      <c r="B465" s="1163" t="s">
        <v>5706</v>
      </c>
      <c r="C465" s="955" t="s">
        <v>7486</v>
      </c>
      <c r="D465" s="968"/>
      <c r="E465" s="972"/>
      <c r="F465" s="970"/>
      <c r="G465" s="967"/>
      <c r="H465" s="970"/>
      <c r="I465" s="967"/>
      <c r="J465" s="970"/>
      <c r="K465" s="967"/>
      <c r="L465" s="970"/>
      <c r="M465" s="967"/>
      <c r="N465" s="970"/>
      <c r="O465" s="967"/>
      <c r="P465" s="970"/>
      <c r="Q465" s="967"/>
      <c r="R465" s="970"/>
      <c r="S465" s="967"/>
      <c r="T465" s="970"/>
      <c r="U465" s="974" t="s">
        <v>5700</v>
      </c>
      <c r="V465" s="970"/>
    </row>
    <row r="466" spans="1:22" ht="25.2" hidden="1" customHeight="1" outlineLevel="2">
      <c r="A466" s="1215">
        <v>44323</v>
      </c>
      <c r="B466" s="1163" t="s">
        <v>5698</v>
      </c>
      <c r="C466" s="955" t="s">
        <v>7487</v>
      </c>
      <c r="D466" s="968"/>
      <c r="E466" s="972"/>
      <c r="F466" s="970"/>
      <c r="G466" s="967"/>
      <c r="H466" s="970"/>
      <c r="I466" s="967"/>
      <c r="J466" s="970"/>
      <c r="K466" s="967"/>
      <c r="L466" s="970"/>
      <c r="M466" s="967"/>
      <c r="N466" s="970"/>
      <c r="O466" s="974" t="s">
        <v>5700</v>
      </c>
      <c r="P466" s="970"/>
      <c r="Q466" s="967"/>
      <c r="R466" s="970"/>
      <c r="S466" s="974" t="s">
        <v>5700</v>
      </c>
      <c r="T466" s="970"/>
      <c r="U466" s="967"/>
      <c r="V466" s="970"/>
    </row>
    <row r="467" spans="1:22" ht="25.2" hidden="1" customHeight="1" outlineLevel="2">
      <c r="A467" s="1215">
        <v>44323</v>
      </c>
      <c r="B467" s="1163" t="s">
        <v>5706</v>
      </c>
      <c r="C467" s="955" t="s">
        <v>7488</v>
      </c>
      <c r="D467" s="968"/>
      <c r="E467" s="972"/>
      <c r="F467" s="970"/>
      <c r="G467" s="967"/>
      <c r="H467" s="970"/>
      <c r="I467" s="967"/>
      <c r="J467" s="970"/>
      <c r="K467" s="967"/>
      <c r="L467" s="970"/>
      <c r="M467" s="967"/>
      <c r="N467" s="970"/>
      <c r="O467" s="967"/>
      <c r="P467" s="970"/>
      <c r="Q467" s="967"/>
      <c r="R467" s="970"/>
      <c r="S467" s="974" t="s">
        <v>5700</v>
      </c>
      <c r="T467" s="970"/>
      <c r="U467" s="967"/>
      <c r="V467" s="970"/>
    </row>
    <row r="468" spans="1:22" ht="25.2" hidden="1" customHeight="1" outlineLevel="1" collapsed="1">
      <c r="A468" s="1216">
        <v>44324</v>
      </c>
      <c r="B468" s="1163" t="s">
        <v>5698</v>
      </c>
      <c r="C468" s="955" t="s">
        <v>7489</v>
      </c>
      <c r="D468" s="968"/>
      <c r="E468" s="969" t="s">
        <v>5700</v>
      </c>
      <c r="F468" s="970"/>
      <c r="G468" s="967"/>
      <c r="H468" s="970"/>
      <c r="I468" s="967"/>
      <c r="J468" s="970"/>
      <c r="K468" s="967"/>
      <c r="L468" s="970"/>
      <c r="M468" s="967"/>
      <c r="N468" s="970"/>
      <c r="O468" s="967"/>
      <c r="P468" s="970"/>
      <c r="Q468" s="967"/>
      <c r="R468" s="970"/>
      <c r="S468" s="967"/>
      <c r="T468" s="970"/>
      <c r="U468" s="967"/>
      <c r="V468" s="970"/>
    </row>
    <row r="469" spans="1:22" ht="12.6" hidden="1" customHeight="1" outlineLevel="2">
      <c r="A469" s="1216">
        <v>44324</v>
      </c>
      <c r="B469" s="1163" t="s">
        <v>5698</v>
      </c>
      <c r="C469" s="955" t="s">
        <v>7490</v>
      </c>
      <c r="D469" s="968"/>
      <c r="E469" s="969" t="s">
        <v>5700</v>
      </c>
      <c r="F469" s="970"/>
      <c r="G469" s="967"/>
      <c r="H469" s="970"/>
      <c r="I469" s="967"/>
      <c r="J469" s="970"/>
      <c r="K469" s="967"/>
      <c r="L469" s="970"/>
      <c r="M469" s="967"/>
      <c r="N469" s="970"/>
      <c r="O469" s="967"/>
      <c r="P469" s="970"/>
      <c r="Q469" s="967"/>
      <c r="R469" s="970"/>
      <c r="S469" s="967"/>
      <c r="T469" s="970"/>
      <c r="U469" s="967"/>
      <c r="V469" s="970"/>
    </row>
    <row r="470" spans="1:22" ht="12.6" hidden="1" customHeight="1" outlineLevel="2">
      <c r="A470" s="1216">
        <v>44324</v>
      </c>
      <c r="B470" s="1163" t="s">
        <v>5698</v>
      </c>
      <c r="C470" s="955" t="s">
        <v>7491</v>
      </c>
      <c r="D470" s="968"/>
      <c r="E470" s="972"/>
      <c r="F470" s="970"/>
      <c r="G470" s="967"/>
      <c r="H470" s="970"/>
      <c r="I470" s="967"/>
      <c r="J470" s="970"/>
      <c r="K470" s="967"/>
      <c r="L470" s="970"/>
      <c r="M470" s="967"/>
      <c r="N470" s="970"/>
      <c r="O470" s="967"/>
      <c r="P470" s="970"/>
      <c r="Q470" s="967"/>
      <c r="R470" s="970"/>
      <c r="S470" s="974" t="s">
        <v>5700</v>
      </c>
      <c r="T470" s="970"/>
      <c r="U470" s="967"/>
      <c r="V470" s="970"/>
    </row>
    <row r="471" spans="1:22" ht="12.6" hidden="1" customHeight="1" outlineLevel="2">
      <c r="A471" s="1216">
        <v>44324</v>
      </c>
      <c r="B471" s="1163" t="s">
        <v>5698</v>
      </c>
      <c r="C471" s="955" t="s">
        <v>7492</v>
      </c>
      <c r="D471" s="968"/>
      <c r="E471" s="972"/>
      <c r="F471" s="970"/>
      <c r="G471" s="967"/>
      <c r="H471" s="970"/>
      <c r="I471" s="967"/>
      <c r="J471" s="970"/>
      <c r="K471" s="967"/>
      <c r="L471" s="970"/>
      <c r="M471" s="967"/>
      <c r="N471" s="970"/>
      <c r="O471" s="967"/>
      <c r="P471" s="970"/>
      <c r="Q471" s="967"/>
      <c r="R471" s="970"/>
      <c r="S471" s="974" t="s">
        <v>5700</v>
      </c>
      <c r="T471" s="970"/>
      <c r="U471" s="967"/>
      <c r="V471" s="970"/>
    </row>
    <row r="472" spans="1:22" ht="12.6" hidden="1" customHeight="1" outlineLevel="2">
      <c r="A472" s="1216">
        <v>44324</v>
      </c>
      <c r="B472" s="1163" t="s">
        <v>5698</v>
      </c>
      <c r="C472" s="955" t="s">
        <v>7493</v>
      </c>
      <c r="D472" s="968"/>
      <c r="E472" s="972"/>
      <c r="F472" s="970"/>
      <c r="G472" s="967"/>
      <c r="H472" s="970"/>
      <c r="I472" s="974" t="s">
        <v>5700</v>
      </c>
      <c r="J472" s="970"/>
      <c r="K472" s="967"/>
      <c r="L472" s="970"/>
      <c r="M472" s="967"/>
      <c r="N472" s="970"/>
      <c r="O472" s="967"/>
      <c r="P472" s="970"/>
      <c r="Q472" s="967"/>
      <c r="R472" s="970"/>
      <c r="S472" s="967"/>
      <c r="T472" s="970"/>
      <c r="U472" s="967"/>
      <c r="V472" s="970"/>
    </row>
    <row r="473" spans="1:22" ht="12.6" hidden="1" customHeight="1" outlineLevel="2">
      <c r="A473" s="1216">
        <v>44324</v>
      </c>
      <c r="B473" s="1163" t="s">
        <v>5706</v>
      </c>
      <c r="C473" s="955" t="s">
        <v>7494</v>
      </c>
      <c r="D473" s="968"/>
      <c r="E473" s="972"/>
      <c r="F473" s="970"/>
      <c r="G473" s="967"/>
      <c r="H473" s="970"/>
      <c r="I473" s="967"/>
      <c r="J473" s="970"/>
      <c r="K473" s="967"/>
      <c r="L473" s="970"/>
      <c r="M473" s="967"/>
      <c r="N473" s="970"/>
      <c r="O473" s="967"/>
      <c r="P473" s="970"/>
      <c r="Q473" s="967"/>
      <c r="R473" s="970"/>
      <c r="S473" s="974" t="s">
        <v>5700</v>
      </c>
      <c r="T473" s="970"/>
      <c r="U473" s="967"/>
      <c r="V473" s="970"/>
    </row>
    <row r="474" spans="1:22" ht="12.6" hidden="1" customHeight="1" outlineLevel="2">
      <c r="A474" s="1216">
        <v>44324</v>
      </c>
      <c r="B474" s="1163" t="s">
        <v>5706</v>
      </c>
      <c r="C474" s="955" t="s">
        <v>7495</v>
      </c>
      <c r="D474" s="968"/>
      <c r="E474" s="972"/>
      <c r="F474" s="970"/>
      <c r="G474" s="967"/>
      <c r="H474" s="970"/>
      <c r="I474" s="974" t="s">
        <v>5700</v>
      </c>
      <c r="J474" s="970"/>
      <c r="K474" s="967"/>
      <c r="L474" s="970"/>
      <c r="M474" s="967"/>
      <c r="N474" s="970"/>
      <c r="O474" s="967"/>
      <c r="P474" s="970"/>
      <c r="Q474" s="967"/>
      <c r="R474" s="970"/>
      <c r="S474" s="967"/>
      <c r="T474" s="970"/>
      <c r="U474" s="967"/>
      <c r="V474" s="970"/>
    </row>
    <row r="475" spans="1:22" ht="12.6" hidden="1" customHeight="1" outlineLevel="2">
      <c r="A475" s="1216">
        <v>44324</v>
      </c>
      <c r="B475" s="1163" t="s">
        <v>5706</v>
      </c>
      <c r="C475" s="955" t="s">
        <v>7496</v>
      </c>
      <c r="D475" s="968"/>
      <c r="E475" s="972"/>
      <c r="F475" s="970"/>
      <c r="G475" s="967"/>
      <c r="H475" s="970"/>
      <c r="I475" s="967"/>
      <c r="J475" s="970"/>
      <c r="K475" s="967"/>
      <c r="L475" s="970"/>
      <c r="M475" s="974" t="s">
        <v>5700</v>
      </c>
      <c r="N475" s="970"/>
      <c r="O475" s="967"/>
      <c r="P475" s="970"/>
      <c r="Q475" s="967"/>
      <c r="R475" s="970"/>
      <c r="S475" s="967"/>
      <c r="T475" s="970"/>
      <c r="U475" s="967"/>
      <c r="V475" s="970"/>
    </row>
    <row r="476" spans="1:22" ht="12.6" hidden="1" customHeight="1" outlineLevel="2">
      <c r="A476" s="1216">
        <v>44324</v>
      </c>
      <c r="B476" s="1163" t="s">
        <v>5698</v>
      </c>
      <c r="C476" s="955" t="s">
        <v>7497</v>
      </c>
      <c r="D476" s="968"/>
      <c r="E476" s="972"/>
      <c r="F476" s="970"/>
      <c r="G476" s="967"/>
      <c r="H476" s="970"/>
      <c r="I476" s="967"/>
      <c r="J476" s="970"/>
      <c r="K476" s="967"/>
      <c r="L476" s="970"/>
      <c r="M476" s="967"/>
      <c r="N476" s="970"/>
      <c r="O476" s="967"/>
      <c r="P476" s="970"/>
      <c r="Q476" s="967"/>
      <c r="R476" s="970"/>
      <c r="S476" s="974" t="s">
        <v>5700</v>
      </c>
      <c r="T476" s="970"/>
      <c r="U476" s="967"/>
      <c r="V476" s="970"/>
    </row>
    <row r="477" spans="1:22" ht="12.6" hidden="1" customHeight="1" outlineLevel="2">
      <c r="A477" s="1216">
        <v>44324</v>
      </c>
      <c r="B477" s="1163" t="s">
        <v>5698</v>
      </c>
      <c r="C477" s="955" t="s">
        <v>7498</v>
      </c>
      <c r="D477" s="968"/>
      <c r="E477" s="972"/>
      <c r="F477" s="970"/>
      <c r="G477" s="967"/>
      <c r="H477" s="970"/>
      <c r="I477" s="967"/>
      <c r="J477" s="970"/>
      <c r="K477" s="967"/>
      <c r="L477" s="970"/>
      <c r="M477" s="967"/>
      <c r="N477" s="970"/>
      <c r="O477" s="967"/>
      <c r="P477" s="970"/>
      <c r="Q477" s="967"/>
      <c r="R477" s="970"/>
      <c r="S477" s="974" t="s">
        <v>5700</v>
      </c>
      <c r="T477" s="970"/>
      <c r="U477" s="967"/>
      <c r="V477" s="970"/>
    </row>
    <row r="478" spans="1:22" ht="12.6" hidden="1" customHeight="1" outlineLevel="2">
      <c r="A478" s="1216">
        <v>44324</v>
      </c>
      <c r="B478" s="1163" t="s">
        <v>5698</v>
      </c>
      <c r="C478" s="955" t="s">
        <v>7499</v>
      </c>
      <c r="D478" s="968"/>
      <c r="E478" s="972"/>
      <c r="F478" s="970"/>
      <c r="G478" s="967"/>
      <c r="H478" s="970"/>
      <c r="I478" s="967"/>
      <c r="J478" s="970"/>
      <c r="K478" s="967"/>
      <c r="L478" s="970"/>
      <c r="M478" s="967"/>
      <c r="N478" s="970"/>
      <c r="O478" s="967"/>
      <c r="P478" s="970"/>
      <c r="Q478" s="967"/>
      <c r="R478" s="970"/>
      <c r="S478" s="974" t="s">
        <v>5700</v>
      </c>
      <c r="T478" s="970"/>
      <c r="U478" s="967"/>
      <c r="V478" s="970"/>
    </row>
    <row r="479" spans="1:22" ht="12.6" hidden="1" customHeight="1" outlineLevel="1" collapsed="1">
      <c r="A479" s="986">
        <v>44326</v>
      </c>
      <c r="B479" s="1163" t="s">
        <v>5698</v>
      </c>
      <c r="C479" s="955" t="s">
        <v>7500</v>
      </c>
      <c r="D479" s="968"/>
      <c r="E479" s="972"/>
      <c r="F479" s="970"/>
      <c r="G479" s="967"/>
      <c r="H479" s="970"/>
      <c r="I479" s="967"/>
      <c r="J479" s="970"/>
      <c r="K479" s="967"/>
      <c r="L479" s="970"/>
      <c r="M479" s="967"/>
      <c r="N479" s="970"/>
      <c r="O479" s="967"/>
      <c r="P479" s="970"/>
      <c r="Q479" s="967"/>
      <c r="R479" s="970"/>
      <c r="S479" s="974" t="s">
        <v>5700</v>
      </c>
      <c r="T479" s="970"/>
      <c r="U479" s="967"/>
      <c r="V479" s="970"/>
    </row>
    <row r="480" spans="1:22" ht="12.6" hidden="1" customHeight="1" outlineLevel="2">
      <c r="A480" s="986">
        <v>44326</v>
      </c>
      <c r="B480" s="1163" t="s">
        <v>5698</v>
      </c>
      <c r="C480" s="955" t="s">
        <v>7501</v>
      </c>
      <c r="D480" s="968"/>
      <c r="E480" s="972"/>
      <c r="F480" s="970"/>
      <c r="G480" s="967"/>
      <c r="H480" s="970"/>
      <c r="I480" s="974" t="s">
        <v>7502</v>
      </c>
      <c r="J480" s="970"/>
      <c r="K480" s="967"/>
      <c r="L480" s="970"/>
      <c r="M480" s="967"/>
      <c r="N480" s="973" t="s">
        <v>5700</v>
      </c>
      <c r="O480" s="967"/>
      <c r="P480" s="970"/>
      <c r="Q480" s="967"/>
      <c r="R480" s="970"/>
      <c r="S480" s="974" t="s">
        <v>5700</v>
      </c>
      <c r="T480" s="970"/>
      <c r="U480" s="967"/>
      <c r="V480" s="970"/>
    </row>
    <row r="481" spans="1:22" ht="25.2" hidden="1" customHeight="1" outlineLevel="2">
      <c r="A481" s="986">
        <v>44326</v>
      </c>
      <c r="B481" s="1163" t="s">
        <v>5706</v>
      </c>
      <c r="C481" s="955" t="s">
        <v>7503</v>
      </c>
      <c r="D481" s="977" t="s">
        <v>5700</v>
      </c>
      <c r="E481" s="972"/>
      <c r="F481" s="970"/>
      <c r="G481" s="967"/>
      <c r="H481" s="970"/>
      <c r="I481" s="967"/>
      <c r="J481" s="970"/>
      <c r="K481" s="967"/>
      <c r="L481" s="970"/>
      <c r="M481" s="967"/>
      <c r="N481" s="970"/>
      <c r="O481" s="967"/>
      <c r="P481" s="970"/>
      <c r="Q481" s="967"/>
      <c r="R481" s="970"/>
      <c r="S481" s="967"/>
      <c r="T481" s="970"/>
      <c r="U481" s="967"/>
      <c r="V481" s="970"/>
    </row>
    <row r="482" spans="1:22" ht="25.2" hidden="1" customHeight="1" outlineLevel="2">
      <c r="A482" s="986">
        <v>44326</v>
      </c>
      <c r="B482" s="1163" t="s">
        <v>5698</v>
      </c>
      <c r="C482" s="955" t="s">
        <v>7504</v>
      </c>
      <c r="D482" s="968"/>
      <c r="E482" s="972"/>
      <c r="F482" s="970"/>
      <c r="G482" s="967"/>
      <c r="H482" s="970"/>
      <c r="I482" s="967"/>
      <c r="J482" s="970"/>
      <c r="K482" s="967"/>
      <c r="L482" s="970"/>
      <c r="M482" s="967"/>
      <c r="N482" s="970"/>
      <c r="O482" s="967"/>
      <c r="P482" s="970"/>
      <c r="Q482" s="974" t="s">
        <v>5700</v>
      </c>
      <c r="R482" s="970"/>
      <c r="S482" s="974" t="s">
        <v>5700</v>
      </c>
      <c r="T482" s="970"/>
      <c r="U482" s="967"/>
      <c r="V482" s="970"/>
    </row>
    <row r="483" spans="1:22" ht="25.2" hidden="1" customHeight="1" outlineLevel="2">
      <c r="A483" s="986">
        <v>44326</v>
      </c>
      <c r="B483" s="1163" t="s">
        <v>7505</v>
      </c>
      <c r="C483" s="955" t="s">
        <v>7506</v>
      </c>
      <c r="D483" s="968"/>
      <c r="E483" s="972"/>
      <c r="F483" s="970"/>
      <c r="G483" s="967"/>
      <c r="H483" s="970"/>
      <c r="I483" s="967"/>
      <c r="J483" s="970"/>
      <c r="K483" s="967"/>
      <c r="L483" s="973" t="s">
        <v>5700</v>
      </c>
      <c r="M483" s="967"/>
      <c r="N483" s="970"/>
      <c r="O483" s="967"/>
      <c r="P483" s="970"/>
      <c r="Q483" s="967"/>
      <c r="R483" s="970"/>
      <c r="S483" s="967"/>
      <c r="T483" s="970"/>
      <c r="U483" s="967"/>
      <c r="V483" s="970"/>
    </row>
    <row r="484" spans="1:22" ht="12.6" hidden="1" customHeight="1" outlineLevel="2">
      <c r="A484" s="986">
        <v>44326</v>
      </c>
      <c r="B484" s="1163" t="s">
        <v>5698</v>
      </c>
      <c r="C484" s="955" t="s">
        <v>7507</v>
      </c>
      <c r="D484" s="977" t="s">
        <v>5700</v>
      </c>
      <c r="E484" s="972"/>
      <c r="F484" s="970"/>
      <c r="G484" s="967"/>
      <c r="H484" s="970"/>
      <c r="I484" s="967"/>
      <c r="J484" s="970"/>
      <c r="K484" s="967"/>
      <c r="L484" s="970"/>
      <c r="M484" s="967"/>
      <c r="N484" s="970"/>
      <c r="O484" s="967"/>
      <c r="P484" s="970"/>
      <c r="Q484" s="967"/>
      <c r="R484" s="970"/>
      <c r="S484" s="967"/>
      <c r="T484" s="970"/>
      <c r="U484" s="967"/>
      <c r="V484" s="970"/>
    </row>
    <row r="485" spans="1:22" ht="12.6" hidden="1" customHeight="1" outlineLevel="2">
      <c r="A485" s="986">
        <v>44326</v>
      </c>
      <c r="B485" s="1163" t="s">
        <v>5698</v>
      </c>
      <c r="C485" s="955" t="s">
        <v>7508</v>
      </c>
      <c r="D485" s="968"/>
      <c r="E485" s="969" t="s">
        <v>5700</v>
      </c>
      <c r="F485" s="970"/>
      <c r="G485" s="967"/>
      <c r="H485" s="970"/>
      <c r="I485" s="967"/>
      <c r="J485" s="970"/>
      <c r="K485" s="967"/>
      <c r="L485" s="970"/>
      <c r="M485" s="967"/>
      <c r="N485" s="970"/>
      <c r="O485" s="967"/>
      <c r="P485" s="970"/>
      <c r="Q485" s="967"/>
      <c r="R485" s="970"/>
      <c r="S485" s="967"/>
      <c r="T485" s="970"/>
      <c r="U485" s="967"/>
      <c r="V485" s="970"/>
    </row>
    <row r="486" spans="1:22" ht="25.2" hidden="1" customHeight="1" outlineLevel="2">
      <c r="A486" s="986">
        <v>44326</v>
      </c>
      <c r="B486" s="1163" t="s">
        <v>6318</v>
      </c>
      <c r="C486" s="955" t="s">
        <v>7509</v>
      </c>
      <c r="D486" s="968"/>
      <c r="E486" s="972"/>
      <c r="F486" s="970"/>
      <c r="G486" s="967"/>
      <c r="H486" s="970"/>
      <c r="I486" s="967"/>
      <c r="J486" s="970"/>
      <c r="K486" s="967"/>
      <c r="L486" s="973" t="s">
        <v>5700</v>
      </c>
      <c r="M486" s="967"/>
      <c r="N486" s="970"/>
      <c r="O486" s="967"/>
      <c r="P486" s="970"/>
      <c r="Q486" s="974" t="s">
        <v>5700</v>
      </c>
      <c r="R486" s="970"/>
      <c r="S486" s="967"/>
      <c r="T486" s="970"/>
      <c r="U486" s="974" t="s">
        <v>5700</v>
      </c>
      <c r="V486" s="970"/>
    </row>
    <row r="487" spans="1:22" ht="12.6" hidden="1" customHeight="1" outlineLevel="2">
      <c r="A487" s="986">
        <v>44326</v>
      </c>
      <c r="B487" s="1163" t="s">
        <v>7510</v>
      </c>
      <c r="C487" s="955" t="s">
        <v>7511</v>
      </c>
      <c r="D487" s="968"/>
      <c r="E487" s="972"/>
      <c r="F487" s="970"/>
      <c r="G487" s="967"/>
      <c r="H487" s="970"/>
      <c r="I487" s="967"/>
      <c r="J487" s="970"/>
      <c r="K487" s="967"/>
      <c r="L487" s="970"/>
      <c r="M487" s="967"/>
      <c r="N487" s="970"/>
      <c r="O487" s="974" t="s">
        <v>5700</v>
      </c>
      <c r="P487" s="970"/>
      <c r="Q487" s="967"/>
      <c r="R487" s="970"/>
      <c r="S487" s="967"/>
      <c r="T487" s="970"/>
      <c r="U487" s="967"/>
      <c r="V487" s="970"/>
    </row>
    <row r="488" spans="1:22" ht="12.6" hidden="1" customHeight="1" outlineLevel="2">
      <c r="A488" s="986">
        <v>44326</v>
      </c>
      <c r="B488" s="1163" t="s">
        <v>5698</v>
      </c>
      <c r="C488" s="955" t="s">
        <v>7512</v>
      </c>
      <c r="D488" s="968"/>
      <c r="E488" s="969" t="s">
        <v>5700</v>
      </c>
      <c r="F488" s="970"/>
      <c r="G488" s="967"/>
      <c r="H488" s="970"/>
      <c r="I488" s="967"/>
      <c r="J488" s="970"/>
      <c r="K488" s="967"/>
      <c r="L488" s="970"/>
      <c r="M488" s="967"/>
      <c r="N488" s="970"/>
      <c r="O488" s="967"/>
      <c r="P488" s="970"/>
      <c r="Q488" s="967"/>
      <c r="R488" s="970"/>
      <c r="S488" s="967"/>
      <c r="T488" s="970"/>
      <c r="U488" s="967"/>
      <c r="V488" s="970"/>
    </row>
    <row r="489" spans="1:22" ht="12.6" hidden="1" customHeight="1" outlineLevel="1" collapsed="1">
      <c r="A489" s="1194">
        <v>44327</v>
      </c>
      <c r="B489" s="1163" t="s">
        <v>5723</v>
      </c>
      <c r="C489" s="955" t="s">
        <v>7513</v>
      </c>
      <c r="D489" s="968"/>
      <c r="E489" s="969" t="s">
        <v>5700</v>
      </c>
      <c r="F489" s="970"/>
      <c r="G489" s="967"/>
      <c r="H489" s="970"/>
      <c r="I489" s="967"/>
      <c r="J489" s="970"/>
      <c r="K489" s="967"/>
      <c r="L489" s="970"/>
      <c r="M489" s="967"/>
      <c r="N489" s="970"/>
      <c r="O489" s="967"/>
      <c r="P489" s="970"/>
      <c r="Q489" s="967"/>
      <c r="R489" s="970"/>
      <c r="S489" s="967"/>
      <c r="T489" s="970"/>
      <c r="U489" s="967"/>
      <c r="V489" s="970"/>
    </row>
    <row r="490" spans="1:22" ht="12.6" hidden="1" customHeight="1" outlineLevel="2">
      <c r="A490" s="1194">
        <v>44327</v>
      </c>
      <c r="B490" s="1163" t="s">
        <v>5698</v>
      </c>
      <c r="C490" s="955" t="s">
        <v>7514</v>
      </c>
      <c r="D490" s="968"/>
      <c r="E490" s="972"/>
      <c r="F490" s="970"/>
      <c r="G490" s="967"/>
      <c r="H490" s="970"/>
      <c r="I490" s="967"/>
      <c r="J490" s="970"/>
      <c r="K490" s="967"/>
      <c r="L490" s="970"/>
      <c r="M490" s="967"/>
      <c r="N490" s="970"/>
      <c r="O490" s="967"/>
      <c r="P490" s="970"/>
      <c r="Q490" s="967"/>
      <c r="R490" s="970"/>
      <c r="S490" s="967"/>
      <c r="T490" s="970"/>
      <c r="U490" s="967"/>
      <c r="V490" s="970"/>
    </row>
    <row r="491" spans="1:22" ht="12.6" hidden="1" customHeight="1" outlineLevel="2">
      <c r="A491" s="1194">
        <v>44327</v>
      </c>
      <c r="B491" s="1163" t="s">
        <v>5698</v>
      </c>
      <c r="C491" s="955" t="s">
        <v>7515</v>
      </c>
      <c r="D491" s="968"/>
      <c r="E491" s="972"/>
      <c r="F491" s="970"/>
      <c r="G491" s="967"/>
      <c r="H491" s="970"/>
      <c r="I491" s="967"/>
      <c r="J491" s="970"/>
      <c r="K491" s="967"/>
      <c r="L491" s="970"/>
      <c r="M491" s="967"/>
      <c r="N491" s="970"/>
      <c r="O491" s="967"/>
      <c r="P491" s="970"/>
      <c r="Q491" s="967"/>
      <c r="R491" s="970"/>
      <c r="S491" s="974" t="s">
        <v>5700</v>
      </c>
      <c r="T491" s="970"/>
      <c r="U491" s="967"/>
      <c r="V491" s="970"/>
    </row>
    <row r="492" spans="1:22" ht="25.2" hidden="1" customHeight="1" outlineLevel="2">
      <c r="A492" s="1194">
        <v>44327</v>
      </c>
      <c r="B492" s="1163" t="s">
        <v>5698</v>
      </c>
      <c r="C492" s="955" t="s">
        <v>7516</v>
      </c>
      <c r="D492" s="968"/>
      <c r="E492" s="972"/>
      <c r="F492" s="970"/>
      <c r="G492" s="967"/>
      <c r="H492" s="970"/>
      <c r="I492" s="967"/>
      <c r="J492" s="970"/>
      <c r="K492" s="967"/>
      <c r="L492" s="970"/>
      <c r="M492" s="967"/>
      <c r="N492" s="970"/>
      <c r="O492" s="967"/>
      <c r="P492" s="970"/>
      <c r="Q492" s="967"/>
      <c r="R492" s="970"/>
      <c r="S492" s="974" t="s">
        <v>5700</v>
      </c>
      <c r="T492" s="970"/>
      <c r="U492" s="967"/>
      <c r="V492" s="970"/>
    </row>
    <row r="493" spans="1:22" ht="12.6" hidden="1" customHeight="1" outlineLevel="2">
      <c r="A493" s="1194">
        <v>44327</v>
      </c>
      <c r="B493" s="1163" t="s">
        <v>5698</v>
      </c>
      <c r="C493" s="955" t="s">
        <v>7517</v>
      </c>
      <c r="D493" s="968"/>
      <c r="E493" s="972"/>
      <c r="F493" s="970"/>
      <c r="G493" s="967"/>
      <c r="H493" s="970"/>
      <c r="I493" s="967"/>
      <c r="J493" s="970"/>
      <c r="K493" s="967"/>
      <c r="L493" s="970"/>
      <c r="M493" s="967"/>
      <c r="N493" s="970"/>
      <c r="O493" s="967"/>
      <c r="P493" s="970"/>
      <c r="Q493" s="967"/>
      <c r="R493" s="970"/>
      <c r="S493" s="967"/>
      <c r="T493" s="970"/>
      <c r="U493" s="967"/>
      <c r="V493" s="970"/>
    </row>
    <row r="494" spans="1:22" ht="25.2" hidden="1" customHeight="1" outlineLevel="2">
      <c r="A494" s="1194">
        <v>44327</v>
      </c>
      <c r="B494" s="1163" t="s">
        <v>5698</v>
      </c>
      <c r="C494" s="955" t="s">
        <v>7518</v>
      </c>
      <c r="D494" s="977" t="s">
        <v>5700</v>
      </c>
      <c r="E494" s="972"/>
      <c r="F494" s="970"/>
      <c r="G494" s="967"/>
      <c r="H494" s="970"/>
      <c r="I494" s="967"/>
      <c r="J494" s="970"/>
      <c r="K494" s="967"/>
      <c r="L494" s="973" t="s">
        <v>5700</v>
      </c>
      <c r="M494" s="967"/>
      <c r="N494" s="970"/>
      <c r="O494" s="967"/>
      <c r="P494" s="970"/>
      <c r="Q494" s="967"/>
      <c r="R494" s="970"/>
      <c r="S494" s="967"/>
      <c r="T494" s="970"/>
      <c r="U494" s="967"/>
      <c r="V494" s="970"/>
    </row>
    <row r="495" spans="1:22" ht="12.6" hidden="1" customHeight="1" outlineLevel="2">
      <c r="A495" s="1194">
        <v>44327</v>
      </c>
      <c r="B495" s="1163" t="s">
        <v>5698</v>
      </c>
      <c r="C495" s="955" t="s">
        <v>7519</v>
      </c>
      <c r="D495" s="968"/>
      <c r="E495" s="972"/>
      <c r="F495" s="970"/>
      <c r="G495" s="967"/>
      <c r="H495" s="970"/>
      <c r="I495" s="967"/>
      <c r="J495" s="970"/>
      <c r="K495" s="967"/>
      <c r="L495" s="970"/>
      <c r="M495" s="967"/>
      <c r="N495" s="970"/>
      <c r="O495" s="967"/>
      <c r="P495" s="970"/>
      <c r="Q495" s="967"/>
      <c r="R495" s="970"/>
      <c r="S495" s="967"/>
      <c r="T495" s="970"/>
      <c r="U495" s="967"/>
      <c r="V495" s="970"/>
    </row>
    <row r="496" spans="1:22" ht="25.2" hidden="1" customHeight="1" outlineLevel="2">
      <c r="A496" s="1194">
        <v>44327</v>
      </c>
      <c r="B496" s="1163" t="s">
        <v>5706</v>
      </c>
      <c r="C496" s="955" t="s">
        <v>7520</v>
      </c>
      <c r="D496" s="968"/>
      <c r="E496" s="972"/>
      <c r="F496" s="970"/>
      <c r="G496" s="967"/>
      <c r="H496" s="970"/>
      <c r="I496" s="967"/>
      <c r="J496" s="970"/>
      <c r="K496" s="967"/>
      <c r="L496" s="970"/>
      <c r="M496" s="967"/>
      <c r="N496" s="970"/>
      <c r="O496" s="967"/>
      <c r="P496" s="970"/>
      <c r="Q496" s="967"/>
      <c r="R496" s="970"/>
      <c r="S496" s="974" t="s">
        <v>5700</v>
      </c>
      <c r="T496" s="970"/>
      <c r="U496" s="967"/>
      <c r="V496" s="970"/>
    </row>
    <row r="497" spans="1:22" ht="12.6" hidden="1" customHeight="1" outlineLevel="2">
      <c r="A497" s="1194">
        <v>44327</v>
      </c>
      <c r="B497" s="1163" t="s">
        <v>5698</v>
      </c>
      <c r="C497" s="955" t="s">
        <v>7521</v>
      </c>
      <c r="D497" s="968"/>
      <c r="E497" s="972"/>
      <c r="F497" s="970"/>
      <c r="G497" s="967"/>
      <c r="H497" s="970"/>
      <c r="I497" s="974" t="s">
        <v>5700</v>
      </c>
      <c r="J497" s="970"/>
      <c r="K497" s="967"/>
      <c r="L497" s="970"/>
      <c r="M497" s="967"/>
      <c r="N497" s="970"/>
      <c r="O497" s="967"/>
      <c r="P497" s="970"/>
      <c r="Q497" s="967"/>
      <c r="R497" s="970"/>
      <c r="S497" s="967"/>
      <c r="T497" s="970"/>
      <c r="U497" s="967"/>
      <c r="V497" s="970"/>
    </row>
    <row r="498" spans="1:22" ht="25.2" hidden="1" customHeight="1" outlineLevel="2">
      <c r="A498" s="1194">
        <v>44327</v>
      </c>
      <c r="B498" s="1163" t="s">
        <v>5706</v>
      </c>
      <c r="C498" s="955" t="s">
        <v>7522</v>
      </c>
      <c r="D498" s="968"/>
      <c r="E498" s="972"/>
      <c r="F498" s="970"/>
      <c r="G498" s="967"/>
      <c r="H498" s="970"/>
      <c r="I498" s="967"/>
      <c r="J498" s="970"/>
      <c r="K498" s="967"/>
      <c r="L498" s="970"/>
      <c r="M498" s="967"/>
      <c r="N498" s="970"/>
      <c r="O498" s="967"/>
      <c r="P498" s="970"/>
      <c r="Q498" s="967"/>
      <c r="R498" s="970"/>
      <c r="S498" s="974" t="s">
        <v>5700</v>
      </c>
      <c r="T498" s="970"/>
      <c r="U498" s="967"/>
      <c r="V498" s="970"/>
    </row>
    <row r="499" spans="1:22" ht="12.6" hidden="1" customHeight="1" outlineLevel="1" collapsed="1">
      <c r="A499" s="1017">
        <v>44328</v>
      </c>
      <c r="B499" s="1163" t="s">
        <v>5698</v>
      </c>
      <c r="C499" s="955" t="s">
        <v>7523</v>
      </c>
      <c r="D499" s="968"/>
      <c r="E499" s="972"/>
      <c r="F499" s="970"/>
      <c r="G499" s="967"/>
      <c r="H499" s="970"/>
      <c r="I499" s="967"/>
      <c r="J499" s="970"/>
      <c r="K499" s="967"/>
      <c r="L499" s="970"/>
      <c r="M499" s="967"/>
      <c r="N499" s="970"/>
      <c r="O499" s="967"/>
      <c r="P499" s="970"/>
      <c r="Q499" s="967"/>
      <c r="R499" s="970"/>
      <c r="S499" s="974" t="s">
        <v>5700</v>
      </c>
      <c r="T499" s="970"/>
      <c r="U499" s="967"/>
      <c r="V499" s="970"/>
    </row>
    <row r="500" spans="1:22" ht="12.6" hidden="1" customHeight="1" outlineLevel="2">
      <c r="A500" s="1017">
        <v>44328</v>
      </c>
      <c r="B500" s="1163" t="s">
        <v>5698</v>
      </c>
      <c r="C500" s="955" t="s">
        <v>7524</v>
      </c>
      <c r="D500" s="968"/>
      <c r="E500" s="972"/>
      <c r="F500" s="970"/>
      <c r="G500" s="967"/>
      <c r="H500" s="970"/>
      <c r="I500" s="967"/>
      <c r="J500" s="970"/>
      <c r="K500" s="967"/>
      <c r="L500" s="970"/>
      <c r="M500" s="967"/>
      <c r="N500" s="970"/>
      <c r="O500" s="967"/>
      <c r="P500" s="970"/>
      <c r="Q500" s="967"/>
      <c r="R500" s="970"/>
      <c r="S500" s="974" t="s">
        <v>5700</v>
      </c>
      <c r="T500" s="970"/>
      <c r="U500" s="967"/>
      <c r="V500" s="970"/>
    </row>
    <row r="501" spans="1:22" ht="25.2" hidden="1" customHeight="1" outlineLevel="2">
      <c r="A501" s="1017">
        <v>44328</v>
      </c>
      <c r="B501" s="1163" t="s">
        <v>5706</v>
      </c>
      <c r="C501" s="955" t="s">
        <v>7525</v>
      </c>
      <c r="D501" s="968"/>
      <c r="E501" s="972"/>
      <c r="F501" s="970"/>
      <c r="G501" s="967"/>
      <c r="H501" s="970"/>
      <c r="I501" s="967"/>
      <c r="J501" s="970"/>
      <c r="K501" s="967"/>
      <c r="L501" s="970"/>
      <c r="M501" s="967"/>
      <c r="N501" s="970"/>
      <c r="O501" s="967"/>
      <c r="P501" s="970"/>
      <c r="Q501" s="967"/>
      <c r="R501" s="970"/>
      <c r="S501" s="974" t="s">
        <v>5700</v>
      </c>
      <c r="T501" s="970"/>
      <c r="U501" s="967"/>
      <c r="V501" s="970"/>
    </row>
    <row r="502" spans="1:22" ht="12.6" hidden="1" customHeight="1" outlineLevel="2">
      <c r="A502" s="1017">
        <v>44328</v>
      </c>
      <c r="B502" s="1163" t="s">
        <v>5698</v>
      </c>
      <c r="C502" s="955" t="s">
        <v>7526</v>
      </c>
      <c r="D502" s="968"/>
      <c r="E502" s="972"/>
      <c r="F502" s="970"/>
      <c r="G502" s="967"/>
      <c r="H502" s="970"/>
      <c r="I502" s="967"/>
      <c r="J502" s="970"/>
      <c r="K502" s="967"/>
      <c r="L502" s="970"/>
      <c r="M502" s="967"/>
      <c r="N502" s="970"/>
      <c r="O502" s="967"/>
      <c r="P502" s="970"/>
      <c r="Q502" s="967"/>
      <c r="R502" s="970"/>
      <c r="S502" s="974" t="s">
        <v>5700</v>
      </c>
      <c r="T502" s="970"/>
      <c r="U502" s="967"/>
      <c r="V502" s="970"/>
    </row>
    <row r="503" spans="1:22" ht="25.2" hidden="1" customHeight="1" outlineLevel="2">
      <c r="A503" s="1017">
        <v>44328</v>
      </c>
      <c r="B503" s="1163" t="s">
        <v>5698</v>
      </c>
      <c r="C503" s="955" t="s">
        <v>7527</v>
      </c>
      <c r="D503" s="968"/>
      <c r="E503" s="972"/>
      <c r="F503" s="970"/>
      <c r="G503" s="967"/>
      <c r="H503" s="970"/>
      <c r="I503" s="967"/>
      <c r="J503" s="970"/>
      <c r="K503" s="967"/>
      <c r="L503" s="970"/>
      <c r="M503" s="967"/>
      <c r="N503" s="970"/>
      <c r="O503" s="967"/>
      <c r="P503" s="970"/>
      <c r="Q503" s="974" t="s">
        <v>5700</v>
      </c>
      <c r="R503" s="970"/>
      <c r="S503" s="967"/>
      <c r="T503" s="970"/>
      <c r="U503" s="967"/>
      <c r="V503" s="970"/>
    </row>
    <row r="504" spans="1:22" ht="12.6" hidden="1" customHeight="1" outlineLevel="2">
      <c r="A504" s="1017">
        <v>44328</v>
      </c>
      <c r="B504" s="1163" t="s">
        <v>5698</v>
      </c>
      <c r="C504" s="955" t="s">
        <v>7528</v>
      </c>
      <c r="D504" s="968"/>
      <c r="E504" s="972"/>
      <c r="F504" s="970"/>
      <c r="G504" s="967"/>
      <c r="H504" s="970"/>
      <c r="I504" s="967"/>
      <c r="J504" s="970"/>
      <c r="K504" s="967"/>
      <c r="L504" s="970"/>
      <c r="M504" s="967"/>
      <c r="N504" s="970"/>
      <c r="O504" s="967"/>
      <c r="P504" s="970"/>
      <c r="Q504" s="967"/>
      <c r="R504" s="970"/>
      <c r="S504" s="974" t="s">
        <v>5700</v>
      </c>
      <c r="T504" s="970"/>
      <c r="U504" s="967"/>
      <c r="V504" s="970"/>
    </row>
    <row r="505" spans="1:22" ht="12.6" hidden="1" customHeight="1" outlineLevel="2">
      <c r="A505" s="1017">
        <v>44328</v>
      </c>
      <c r="B505" s="1163" t="s">
        <v>5698</v>
      </c>
      <c r="C505" s="955" t="s">
        <v>7529</v>
      </c>
      <c r="D505" s="968"/>
      <c r="E505" s="972"/>
      <c r="F505" s="973" t="s">
        <v>5700</v>
      </c>
      <c r="G505" s="967"/>
      <c r="H505" s="970"/>
      <c r="I505" s="967"/>
      <c r="J505" s="970"/>
      <c r="K505" s="967"/>
      <c r="L505" s="970"/>
      <c r="M505" s="967"/>
      <c r="N505" s="970"/>
      <c r="O505" s="967"/>
      <c r="P505" s="970"/>
      <c r="Q505" s="967"/>
      <c r="R505" s="970"/>
      <c r="S505" s="967"/>
      <c r="T505" s="970"/>
      <c r="U505" s="967"/>
      <c r="V505" s="970"/>
    </row>
    <row r="506" spans="1:22" ht="12.6" hidden="1" customHeight="1" outlineLevel="2">
      <c r="A506" s="1017">
        <v>44328</v>
      </c>
      <c r="B506" s="1163" t="s">
        <v>5698</v>
      </c>
      <c r="C506" s="955" t="s">
        <v>7530</v>
      </c>
      <c r="D506" s="968"/>
      <c r="E506" s="972"/>
      <c r="F506" s="970"/>
      <c r="G506" s="974" t="s">
        <v>5700</v>
      </c>
      <c r="H506" s="970"/>
      <c r="I506" s="967"/>
      <c r="J506" s="970"/>
      <c r="K506" s="967"/>
      <c r="L506" s="970"/>
      <c r="M506" s="967"/>
      <c r="N506" s="970"/>
      <c r="O506" s="967"/>
      <c r="P506" s="970"/>
      <c r="Q506" s="967"/>
      <c r="R506" s="970"/>
      <c r="S506" s="967"/>
      <c r="T506" s="970"/>
      <c r="U506" s="967"/>
      <c r="V506" s="970"/>
    </row>
    <row r="507" spans="1:22" ht="12.6" hidden="1" customHeight="1" outlineLevel="2">
      <c r="A507" s="1017">
        <v>44328</v>
      </c>
      <c r="B507" s="1163" t="s">
        <v>5698</v>
      </c>
      <c r="C507" s="955" t="s">
        <v>7531</v>
      </c>
      <c r="D507" s="968"/>
      <c r="E507" s="972"/>
      <c r="F507" s="970"/>
      <c r="G507" s="967"/>
      <c r="H507" s="970"/>
      <c r="I507" s="967"/>
      <c r="J507" s="970"/>
      <c r="K507" s="967"/>
      <c r="L507" s="970"/>
      <c r="M507" s="967"/>
      <c r="N507" s="970"/>
      <c r="O507" s="974" t="s">
        <v>5700</v>
      </c>
      <c r="P507" s="970"/>
      <c r="Q507" s="967"/>
      <c r="R507" s="970"/>
      <c r="S507" s="974" t="s">
        <v>5700</v>
      </c>
      <c r="T507" s="970"/>
      <c r="U507" s="967"/>
      <c r="V507" s="970"/>
    </row>
    <row r="508" spans="1:22" ht="12.6" hidden="1" customHeight="1" outlineLevel="2">
      <c r="A508" s="1017">
        <v>44328</v>
      </c>
      <c r="B508" s="1163" t="s">
        <v>5698</v>
      </c>
      <c r="C508" s="955" t="s">
        <v>7532</v>
      </c>
      <c r="D508" s="968"/>
      <c r="E508" s="972"/>
      <c r="F508" s="970"/>
      <c r="G508" s="967"/>
      <c r="H508" s="970"/>
      <c r="I508" s="967"/>
      <c r="J508" s="970"/>
      <c r="K508" s="967"/>
      <c r="L508" s="970"/>
      <c r="M508" s="967"/>
      <c r="N508" s="970"/>
      <c r="O508" s="967"/>
      <c r="P508" s="970"/>
      <c r="Q508" s="967"/>
      <c r="R508" s="970"/>
      <c r="S508" s="974" t="s">
        <v>5700</v>
      </c>
      <c r="T508" s="970"/>
      <c r="U508" s="967"/>
      <c r="V508" s="970"/>
    </row>
    <row r="509" spans="1:22" ht="12.6" hidden="1" customHeight="1" outlineLevel="2">
      <c r="A509" s="1017">
        <v>44328</v>
      </c>
      <c r="B509" s="1163" t="s">
        <v>5698</v>
      </c>
      <c r="C509" s="955" t="s">
        <v>7533</v>
      </c>
      <c r="D509" s="968"/>
      <c r="E509" s="972"/>
      <c r="F509" s="970"/>
      <c r="G509" s="967"/>
      <c r="H509" s="970"/>
      <c r="I509" s="974" t="s">
        <v>5700</v>
      </c>
      <c r="J509" s="970"/>
      <c r="K509" s="967"/>
      <c r="L509" s="970"/>
      <c r="M509" s="967"/>
      <c r="N509" s="970"/>
      <c r="O509" s="967"/>
      <c r="P509" s="970"/>
      <c r="Q509" s="967"/>
      <c r="R509" s="970"/>
      <c r="S509" s="967"/>
      <c r="T509" s="970"/>
      <c r="U509" s="967"/>
      <c r="V509" s="970"/>
    </row>
    <row r="510" spans="1:22" ht="12.6" hidden="1" customHeight="1" outlineLevel="2">
      <c r="A510" s="1017">
        <v>44328</v>
      </c>
      <c r="B510" s="1163" t="s">
        <v>5698</v>
      </c>
      <c r="C510" s="955" t="s">
        <v>7534</v>
      </c>
      <c r="D510" s="968"/>
      <c r="E510" s="972"/>
      <c r="F510" s="970"/>
      <c r="G510" s="967"/>
      <c r="H510" s="970"/>
      <c r="I510" s="967"/>
      <c r="J510" s="970"/>
      <c r="K510" s="967"/>
      <c r="L510" s="970"/>
      <c r="M510" s="967"/>
      <c r="N510" s="970"/>
      <c r="O510" s="967"/>
      <c r="P510" s="970"/>
      <c r="Q510" s="967"/>
      <c r="R510" s="970"/>
      <c r="S510" s="974" t="s">
        <v>5700</v>
      </c>
      <c r="T510" s="970"/>
      <c r="U510" s="967"/>
      <c r="V510" s="970"/>
    </row>
    <row r="511" spans="1:22" ht="12.6" hidden="1" customHeight="1" outlineLevel="2">
      <c r="A511" s="1017">
        <v>44328</v>
      </c>
      <c r="B511" s="1163" t="s">
        <v>5698</v>
      </c>
      <c r="C511" s="955" t="s">
        <v>7535</v>
      </c>
      <c r="D511" s="968"/>
      <c r="E511" s="969" t="s">
        <v>5700</v>
      </c>
      <c r="F511" s="970"/>
      <c r="G511" s="967"/>
      <c r="H511" s="970"/>
      <c r="I511" s="967"/>
      <c r="J511" s="970"/>
      <c r="K511" s="967"/>
      <c r="L511" s="970"/>
      <c r="M511" s="967"/>
      <c r="N511" s="970"/>
      <c r="O511" s="967"/>
      <c r="P511" s="970"/>
      <c r="Q511" s="967"/>
      <c r="R511" s="970"/>
      <c r="S511" s="967"/>
      <c r="T511" s="970"/>
      <c r="U511" s="967"/>
      <c r="V511" s="970"/>
    </row>
    <row r="512" spans="1:22" ht="12.6" hidden="1" customHeight="1" outlineLevel="2">
      <c r="A512" s="1017">
        <v>44328</v>
      </c>
      <c r="B512" s="1163" t="s">
        <v>5698</v>
      </c>
      <c r="C512" s="955" t="s">
        <v>7536</v>
      </c>
      <c r="D512" s="968"/>
      <c r="E512" s="969" t="s">
        <v>5700</v>
      </c>
      <c r="F512" s="970"/>
      <c r="G512" s="967"/>
      <c r="H512" s="970"/>
      <c r="I512" s="967"/>
      <c r="J512" s="970"/>
      <c r="K512" s="967"/>
      <c r="L512" s="970"/>
      <c r="M512" s="967"/>
      <c r="N512" s="970"/>
      <c r="O512" s="967"/>
      <c r="P512" s="970"/>
      <c r="Q512" s="967"/>
      <c r="R512" s="970"/>
      <c r="S512" s="967"/>
      <c r="T512" s="970"/>
      <c r="U512" s="967"/>
      <c r="V512" s="970"/>
    </row>
    <row r="513" spans="1:22" ht="25.2" hidden="1" customHeight="1" outlineLevel="2">
      <c r="A513" s="1017">
        <v>44328</v>
      </c>
      <c r="B513" s="1163" t="s">
        <v>5698</v>
      </c>
      <c r="C513" s="955" t="s">
        <v>7537</v>
      </c>
      <c r="D513" s="968"/>
      <c r="E513" s="972"/>
      <c r="F513" s="970"/>
      <c r="G513" s="967"/>
      <c r="H513" s="970"/>
      <c r="I513" s="967"/>
      <c r="J513" s="970"/>
      <c r="K513" s="967"/>
      <c r="L513" s="970"/>
      <c r="M513" s="967"/>
      <c r="N513" s="970"/>
      <c r="O513" s="967"/>
      <c r="P513" s="970"/>
      <c r="Q513" s="967"/>
      <c r="R513" s="970"/>
      <c r="S513" s="974" t="s">
        <v>5700</v>
      </c>
      <c r="T513" s="970"/>
      <c r="U513" s="967"/>
      <c r="V513" s="970"/>
    </row>
    <row r="514" spans="1:22" ht="25.2" hidden="1" customHeight="1" outlineLevel="2">
      <c r="A514" s="1017">
        <v>44328</v>
      </c>
      <c r="B514" s="1163" t="s">
        <v>5698</v>
      </c>
      <c r="C514" s="955" t="s">
        <v>7538</v>
      </c>
      <c r="D514" s="968"/>
      <c r="E514" s="969" t="s">
        <v>5700</v>
      </c>
      <c r="F514" s="970"/>
      <c r="G514" s="967"/>
      <c r="H514" s="970"/>
      <c r="I514" s="967"/>
      <c r="J514" s="970"/>
      <c r="K514" s="967"/>
      <c r="L514" s="970"/>
      <c r="M514" s="967"/>
      <c r="N514" s="970"/>
      <c r="O514" s="967"/>
      <c r="P514" s="970"/>
      <c r="Q514" s="967"/>
      <c r="R514" s="970"/>
      <c r="S514" s="967"/>
      <c r="T514" s="970"/>
      <c r="U514" s="967"/>
      <c r="V514" s="970"/>
    </row>
    <row r="515" spans="1:22" ht="12.6" hidden="1" customHeight="1" outlineLevel="2">
      <c r="A515" s="1017">
        <v>44328</v>
      </c>
      <c r="B515" s="1163" t="s">
        <v>5698</v>
      </c>
      <c r="C515" s="955" t="s">
        <v>6806</v>
      </c>
      <c r="D515" s="968"/>
      <c r="E515" s="972"/>
      <c r="F515" s="970"/>
      <c r="G515" s="967"/>
      <c r="H515" s="970"/>
      <c r="I515" s="967"/>
      <c r="J515" s="970"/>
      <c r="K515" s="967"/>
      <c r="L515" s="970"/>
      <c r="M515" s="967"/>
      <c r="N515" s="970"/>
      <c r="O515" s="967"/>
      <c r="P515" s="970"/>
      <c r="Q515" s="967"/>
      <c r="R515" s="970"/>
      <c r="S515" s="974" t="s">
        <v>5700</v>
      </c>
      <c r="T515" s="970"/>
      <c r="U515" s="967"/>
      <c r="V515" s="970"/>
    </row>
    <row r="516" spans="1:22" ht="12.6" hidden="1" customHeight="1" outlineLevel="2">
      <c r="A516" s="1017">
        <v>44328</v>
      </c>
      <c r="B516" s="1163" t="s">
        <v>5698</v>
      </c>
      <c r="C516" s="955" t="s">
        <v>7539</v>
      </c>
      <c r="D516" s="968"/>
      <c r="E516" s="972"/>
      <c r="F516" s="970"/>
      <c r="G516" s="967"/>
      <c r="H516" s="970"/>
      <c r="I516" s="967"/>
      <c r="J516" s="970"/>
      <c r="K516" s="967"/>
      <c r="L516" s="970"/>
      <c r="M516" s="967"/>
      <c r="N516" s="970"/>
      <c r="O516" s="967"/>
      <c r="P516" s="970"/>
      <c r="Q516" s="967"/>
      <c r="R516" s="970"/>
      <c r="S516" s="974" t="s">
        <v>5700</v>
      </c>
      <c r="T516" s="970"/>
      <c r="U516" s="967"/>
      <c r="V516" s="970"/>
    </row>
    <row r="517" spans="1:22" ht="12.6" hidden="1" customHeight="1" outlineLevel="2">
      <c r="A517" s="1017">
        <v>44328</v>
      </c>
      <c r="B517" s="1163" t="s">
        <v>5698</v>
      </c>
      <c r="C517" s="955" t="s">
        <v>7540</v>
      </c>
      <c r="D517" s="977" t="s">
        <v>5700</v>
      </c>
      <c r="E517" s="972"/>
      <c r="F517" s="970"/>
      <c r="G517" s="967"/>
      <c r="H517" s="970"/>
      <c r="I517" s="967"/>
      <c r="J517" s="970"/>
      <c r="K517" s="967"/>
      <c r="L517" s="970"/>
      <c r="M517" s="967"/>
      <c r="N517" s="970"/>
      <c r="O517" s="967"/>
      <c r="P517" s="970"/>
      <c r="Q517" s="967"/>
      <c r="R517" s="970"/>
      <c r="S517" s="967"/>
      <c r="T517" s="970"/>
      <c r="U517" s="967"/>
      <c r="V517" s="970"/>
    </row>
    <row r="518" spans="1:22" ht="12.6" hidden="1" customHeight="1" outlineLevel="2">
      <c r="A518" s="1017">
        <v>44328</v>
      </c>
      <c r="B518" s="1163" t="s">
        <v>5698</v>
      </c>
      <c r="C518" s="955" t="s">
        <v>7541</v>
      </c>
      <c r="D518" s="977" t="s">
        <v>5700</v>
      </c>
      <c r="E518" s="972"/>
      <c r="F518" s="970"/>
      <c r="G518" s="967"/>
      <c r="H518" s="970"/>
      <c r="I518" s="967"/>
      <c r="J518" s="970"/>
      <c r="K518" s="967"/>
      <c r="L518" s="970"/>
      <c r="M518" s="967"/>
      <c r="N518" s="970"/>
      <c r="O518" s="967"/>
      <c r="P518" s="970"/>
      <c r="Q518" s="967"/>
      <c r="R518" s="970"/>
      <c r="S518" s="967"/>
      <c r="T518" s="970"/>
      <c r="U518" s="967"/>
      <c r="V518" s="970"/>
    </row>
    <row r="519" spans="1:22" ht="12.6" hidden="1" customHeight="1" outlineLevel="2">
      <c r="A519" s="1017">
        <v>44328</v>
      </c>
      <c r="B519" s="1163" t="s">
        <v>5698</v>
      </c>
      <c r="C519" s="955" t="s">
        <v>7542</v>
      </c>
      <c r="D519" s="968"/>
      <c r="E519" s="972"/>
      <c r="F519" s="970"/>
      <c r="G519" s="967"/>
      <c r="H519" s="970"/>
      <c r="I519" s="967"/>
      <c r="J519" s="970"/>
      <c r="K519" s="967"/>
      <c r="L519" s="970"/>
      <c r="M519" s="967"/>
      <c r="N519" s="970"/>
      <c r="O519" s="967"/>
      <c r="P519" s="970"/>
      <c r="Q519" s="967"/>
      <c r="R519" s="970"/>
      <c r="S519" s="974" t="s">
        <v>5700</v>
      </c>
      <c r="T519" s="970"/>
      <c r="U519" s="967"/>
      <c r="V519" s="970"/>
    </row>
    <row r="520" spans="1:22" ht="12.6" hidden="1" customHeight="1" outlineLevel="2">
      <c r="A520" s="1017">
        <v>44328</v>
      </c>
      <c r="B520" s="1163" t="s">
        <v>5698</v>
      </c>
      <c r="C520" s="955" t="s">
        <v>7543</v>
      </c>
      <c r="D520" s="968"/>
      <c r="E520" s="972"/>
      <c r="F520" s="970"/>
      <c r="G520" s="967"/>
      <c r="H520" s="970"/>
      <c r="I520" s="967"/>
      <c r="J520" s="970"/>
      <c r="K520" s="967"/>
      <c r="L520" s="970"/>
      <c r="M520" s="967"/>
      <c r="N520" s="973" t="s">
        <v>5700</v>
      </c>
      <c r="O520" s="967"/>
      <c r="P520" s="970"/>
      <c r="Q520" s="967"/>
      <c r="R520" s="970"/>
      <c r="S520" s="967"/>
      <c r="T520" s="970"/>
      <c r="U520" s="967"/>
      <c r="V520" s="970"/>
    </row>
    <row r="521" spans="1:22" ht="12.6" hidden="1" customHeight="1" outlineLevel="1" collapsed="1">
      <c r="A521" s="1217">
        <v>44329</v>
      </c>
      <c r="B521" s="1163" t="s">
        <v>5706</v>
      </c>
      <c r="C521" s="955" t="s">
        <v>7544</v>
      </c>
      <c r="D521" s="968"/>
      <c r="E521" s="972"/>
      <c r="F521" s="970"/>
      <c r="G521" s="967"/>
      <c r="H521" s="970"/>
      <c r="I521" s="967"/>
      <c r="J521" s="970"/>
      <c r="K521" s="967"/>
      <c r="L521" s="970"/>
      <c r="M521" s="967"/>
      <c r="N521" s="970"/>
      <c r="O521" s="967"/>
      <c r="P521" s="970"/>
      <c r="Q521" s="967"/>
      <c r="R521" s="970"/>
      <c r="S521" s="974" t="s">
        <v>5700</v>
      </c>
      <c r="T521" s="970"/>
      <c r="U521" s="967"/>
      <c r="V521" s="970"/>
    </row>
    <row r="522" spans="1:22" ht="12.6" hidden="1" customHeight="1" outlineLevel="2">
      <c r="A522" s="1217">
        <v>44329</v>
      </c>
      <c r="B522" s="1163" t="s">
        <v>5698</v>
      </c>
      <c r="C522" s="955" t="s">
        <v>7545</v>
      </c>
      <c r="D522" s="968"/>
      <c r="E522" s="972"/>
      <c r="F522" s="970"/>
      <c r="G522" s="967"/>
      <c r="H522" s="970"/>
      <c r="I522" s="967"/>
      <c r="J522" s="970"/>
      <c r="K522" s="967"/>
      <c r="L522" s="970"/>
      <c r="M522" s="967"/>
      <c r="N522" s="970"/>
      <c r="O522" s="967"/>
      <c r="P522" s="970"/>
      <c r="Q522" s="967"/>
      <c r="R522" s="970"/>
      <c r="S522" s="974" t="s">
        <v>5700</v>
      </c>
      <c r="T522" s="970"/>
      <c r="U522" s="967"/>
      <c r="V522" s="970"/>
    </row>
    <row r="523" spans="1:22" ht="12.6" hidden="1" customHeight="1" outlineLevel="2">
      <c r="A523" s="1217">
        <v>44329</v>
      </c>
      <c r="B523" s="1163" t="s">
        <v>5698</v>
      </c>
      <c r="C523" s="955" t="s">
        <v>7546</v>
      </c>
      <c r="D523" s="968"/>
      <c r="E523" s="972"/>
      <c r="F523" s="970"/>
      <c r="G523" s="967"/>
      <c r="H523" s="970"/>
      <c r="I523" s="967"/>
      <c r="J523" s="970"/>
      <c r="K523" s="967"/>
      <c r="L523" s="970"/>
      <c r="M523" s="967"/>
      <c r="N523" s="970"/>
      <c r="O523" s="967"/>
      <c r="P523" s="970"/>
      <c r="Q523" s="967"/>
      <c r="R523" s="970"/>
      <c r="S523" s="967"/>
      <c r="T523" s="970"/>
      <c r="U523" s="974" t="s">
        <v>5700</v>
      </c>
      <c r="V523" s="970"/>
    </row>
    <row r="524" spans="1:22" ht="25.2" hidden="1" customHeight="1" outlineLevel="2">
      <c r="A524" s="1217">
        <v>44329</v>
      </c>
      <c r="B524" s="1163" t="s">
        <v>5745</v>
      </c>
      <c r="C524" s="955" t="s">
        <v>7547</v>
      </c>
      <c r="D524" s="968"/>
      <c r="E524" s="972"/>
      <c r="F524" s="970"/>
      <c r="G524" s="967"/>
      <c r="H524" s="970"/>
      <c r="I524" s="967"/>
      <c r="J524" s="970"/>
      <c r="K524" s="967"/>
      <c r="L524" s="970"/>
      <c r="M524" s="967"/>
      <c r="N524" s="970"/>
      <c r="O524" s="967"/>
      <c r="P524" s="970"/>
      <c r="Q524" s="967"/>
      <c r="R524" s="970"/>
      <c r="S524" s="974" t="s">
        <v>5700</v>
      </c>
      <c r="T524" s="970"/>
      <c r="U524" s="974" t="s">
        <v>5700</v>
      </c>
      <c r="V524" s="970"/>
    </row>
    <row r="525" spans="1:22" ht="12.6" hidden="1" customHeight="1" outlineLevel="2">
      <c r="A525" s="1217">
        <v>44329</v>
      </c>
      <c r="B525" s="1163" t="s">
        <v>5698</v>
      </c>
      <c r="C525" s="955" t="s">
        <v>7548</v>
      </c>
      <c r="D525" s="977" t="s">
        <v>5700</v>
      </c>
      <c r="E525" s="972"/>
      <c r="F525" s="970"/>
      <c r="G525" s="967"/>
      <c r="H525" s="970"/>
      <c r="I525" s="967"/>
      <c r="J525" s="970"/>
      <c r="K525" s="967"/>
      <c r="L525" s="970"/>
      <c r="M525" s="967"/>
      <c r="N525" s="970"/>
      <c r="O525" s="967"/>
      <c r="P525" s="970"/>
      <c r="Q525" s="967"/>
      <c r="R525" s="970"/>
      <c r="S525" s="967"/>
      <c r="T525" s="970"/>
      <c r="U525" s="967"/>
      <c r="V525" s="970"/>
    </row>
    <row r="526" spans="1:22" ht="12.6" hidden="1" customHeight="1" outlineLevel="2">
      <c r="A526" s="1217">
        <v>44329</v>
      </c>
      <c r="B526" s="1163" t="s">
        <v>5698</v>
      </c>
      <c r="C526" s="955" t="s">
        <v>7549</v>
      </c>
      <c r="D526" s="968"/>
      <c r="E526" s="969" t="s">
        <v>5700</v>
      </c>
      <c r="F526" s="970"/>
      <c r="G526" s="967"/>
      <c r="H526" s="970"/>
      <c r="I526" s="967"/>
      <c r="J526" s="970"/>
      <c r="K526" s="967"/>
      <c r="L526" s="970"/>
      <c r="M526" s="967"/>
      <c r="N526" s="970"/>
      <c r="O526" s="967"/>
      <c r="P526" s="970"/>
      <c r="Q526" s="967"/>
      <c r="R526" s="970"/>
      <c r="S526" s="967"/>
      <c r="T526" s="970"/>
      <c r="U526" s="967"/>
      <c r="V526" s="970"/>
    </row>
    <row r="527" spans="1:22" ht="25.2" hidden="1" customHeight="1" outlineLevel="2">
      <c r="A527" s="1217">
        <v>44329</v>
      </c>
      <c r="B527" s="1163" t="s">
        <v>5698</v>
      </c>
      <c r="C527" s="955" t="s">
        <v>7550</v>
      </c>
      <c r="D527" s="968"/>
      <c r="E527" s="972"/>
      <c r="F527" s="970"/>
      <c r="G527" s="967"/>
      <c r="H527" s="970"/>
      <c r="I527" s="967"/>
      <c r="J527" s="970"/>
      <c r="K527" s="967"/>
      <c r="L527" s="970"/>
      <c r="M527" s="967"/>
      <c r="N527" s="970"/>
      <c r="O527" s="967"/>
      <c r="P527" s="970"/>
      <c r="Q527" s="967"/>
      <c r="R527" s="970"/>
      <c r="S527" s="974" t="s">
        <v>5700</v>
      </c>
      <c r="T527" s="970"/>
      <c r="U527" s="967"/>
      <c r="V527" s="970"/>
    </row>
    <row r="528" spans="1:22" ht="12.6" hidden="1" customHeight="1" outlineLevel="2">
      <c r="A528" s="1217">
        <v>44329</v>
      </c>
      <c r="B528" s="1163" t="s">
        <v>5698</v>
      </c>
      <c r="C528" s="955" t="s">
        <v>7551</v>
      </c>
      <c r="D528" s="968"/>
      <c r="E528" s="972"/>
      <c r="F528" s="970"/>
      <c r="G528" s="967"/>
      <c r="H528" s="973" t="s">
        <v>5700</v>
      </c>
      <c r="I528" s="967"/>
      <c r="J528" s="970"/>
      <c r="K528" s="967"/>
      <c r="L528" s="970"/>
      <c r="M528" s="967"/>
      <c r="N528" s="970"/>
      <c r="O528" s="967"/>
      <c r="P528" s="973" t="s">
        <v>5700</v>
      </c>
      <c r="Q528" s="967"/>
      <c r="R528" s="970"/>
      <c r="S528" s="967"/>
      <c r="T528" s="970"/>
      <c r="U528" s="967"/>
      <c r="V528" s="970"/>
    </row>
    <row r="529" spans="1:22" ht="25.2" hidden="1" customHeight="1" outlineLevel="2">
      <c r="A529" s="1217">
        <v>44329</v>
      </c>
      <c r="B529" s="1163" t="s">
        <v>5698</v>
      </c>
      <c r="C529" s="955" t="s">
        <v>7552</v>
      </c>
      <c r="D529" s="968"/>
      <c r="E529" s="969" t="s">
        <v>5700</v>
      </c>
      <c r="F529" s="970"/>
      <c r="G529" s="967"/>
      <c r="H529" s="970"/>
      <c r="I529" s="967"/>
      <c r="J529" s="970"/>
      <c r="K529" s="967"/>
      <c r="L529" s="970"/>
      <c r="M529" s="967"/>
      <c r="N529" s="970"/>
      <c r="O529" s="967"/>
      <c r="P529" s="970"/>
      <c r="Q529" s="967"/>
      <c r="R529" s="970"/>
      <c r="S529" s="967"/>
      <c r="T529" s="970"/>
      <c r="U529" s="967"/>
      <c r="V529" s="970"/>
    </row>
    <row r="530" spans="1:22" ht="25.2" hidden="1" customHeight="1" outlineLevel="2">
      <c r="A530" s="1217">
        <v>44329</v>
      </c>
      <c r="B530" s="1163" t="s">
        <v>5745</v>
      </c>
      <c r="C530" s="955" t="s">
        <v>7553</v>
      </c>
      <c r="D530" s="968"/>
      <c r="E530" s="969" t="s">
        <v>5700</v>
      </c>
      <c r="F530" s="970"/>
      <c r="G530" s="967"/>
      <c r="H530" s="970"/>
      <c r="I530" s="967"/>
      <c r="J530" s="970"/>
      <c r="K530" s="967"/>
      <c r="L530" s="970"/>
      <c r="M530" s="967"/>
      <c r="N530" s="970"/>
      <c r="O530" s="967"/>
      <c r="P530" s="970"/>
      <c r="Q530" s="967"/>
      <c r="R530" s="970"/>
      <c r="S530" s="967"/>
      <c r="T530" s="970"/>
      <c r="U530" s="967"/>
      <c r="V530" s="970"/>
    </row>
    <row r="531" spans="1:22" ht="12.6" hidden="1" customHeight="1" outlineLevel="2">
      <c r="A531" s="1217">
        <v>44329</v>
      </c>
      <c r="B531" s="1163" t="s">
        <v>5698</v>
      </c>
      <c r="C531" s="955" t="s">
        <v>7554</v>
      </c>
      <c r="D531" s="968"/>
      <c r="E531" s="969" t="s">
        <v>5700</v>
      </c>
      <c r="F531" s="970"/>
      <c r="G531" s="967"/>
      <c r="H531" s="970"/>
      <c r="I531" s="974" t="s">
        <v>5700</v>
      </c>
      <c r="J531" s="970"/>
      <c r="K531" s="967"/>
      <c r="L531" s="970"/>
      <c r="M531" s="967"/>
      <c r="N531" s="970"/>
      <c r="O531" s="967"/>
      <c r="P531" s="970"/>
      <c r="Q531" s="967"/>
      <c r="R531" s="970"/>
      <c r="S531" s="974" t="s">
        <v>5700</v>
      </c>
      <c r="T531" s="970"/>
      <c r="U531" s="967"/>
      <c r="V531" s="970"/>
    </row>
    <row r="532" spans="1:22" ht="12.6" hidden="1" customHeight="1" outlineLevel="2">
      <c r="A532" s="1217">
        <v>44329</v>
      </c>
      <c r="B532" s="1163" t="s">
        <v>5698</v>
      </c>
      <c r="C532" s="955" t="s">
        <v>7555</v>
      </c>
      <c r="D532" s="968"/>
      <c r="E532" s="972"/>
      <c r="F532" s="970"/>
      <c r="G532" s="967"/>
      <c r="H532" s="970"/>
      <c r="I532" s="967"/>
      <c r="J532" s="970"/>
      <c r="K532" s="967"/>
      <c r="L532" s="970"/>
      <c r="M532" s="967"/>
      <c r="N532" s="970"/>
      <c r="O532" s="967"/>
      <c r="P532" s="970"/>
      <c r="Q532" s="967"/>
      <c r="R532" s="970"/>
      <c r="S532" s="967"/>
      <c r="T532" s="970"/>
      <c r="U532" s="967"/>
      <c r="V532" s="970"/>
    </row>
    <row r="533" spans="1:22" ht="12.6" hidden="1" customHeight="1" outlineLevel="2">
      <c r="A533" s="1217">
        <v>44329</v>
      </c>
      <c r="B533" s="1163" t="s">
        <v>5698</v>
      </c>
      <c r="C533" s="955" t="s">
        <v>7556</v>
      </c>
      <c r="D533" s="968"/>
      <c r="E533" s="969" t="s">
        <v>5700</v>
      </c>
      <c r="F533" s="970"/>
      <c r="G533" s="967"/>
      <c r="H533" s="970"/>
      <c r="I533" s="967"/>
      <c r="J533" s="970"/>
      <c r="K533" s="967"/>
      <c r="L533" s="970"/>
      <c r="M533" s="967"/>
      <c r="N533" s="970"/>
      <c r="O533" s="967"/>
      <c r="P533" s="970"/>
      <c r="Q533" s="967"/>
      <c r="R533" s="970"/>
      <c r="S533" s="967"/>
      <c r="T533" s="970"/>
      <c r="U533" s="967"/>
      <c r="V533" s="970"/>
    </row>
    <row r="534" spans="1:22" ht="12.6" hidden="1" customHeight="1" outlineLevel="2">
      <c r="A534" s="1217">
        <v>44329</v>
      </c>
      <c r="B534" s="1163" t="s">
        <v>5723</v>
      </c>
      <c r="C534" s="955" t="s">
        <v>7557</v>
      </c>
      <c r="D534" s="977" t="s">
        <v>5700</v>
      </c>
      <c r="E534" s="972"/>
      <c r="F534" s="970"/>
      <c r="G534" s="967"/>
      <c r="H534" s="973" t="s">
        <v>5700</v>
      </c>
      <c r="I534" s="967"/>
      <c r="J534" s="970"/>
      <c r="K534" s="967"/>
      <c r="L534" s="970"/>
      <c r="M534" s="967"/>
      <c r="N534" s="970"/>
      <c r="O534" s="967"/>
      <c r="P534" s="970"/>
      <c r="Q534" s="967"/>
      <c r="R534" s="970"/>
      <c r="S534" s="967"/>
      <c r="T534" s="970"/>
      <c r="U534" s="967"/>
      <c r="V534" s="970"/>
    </row>
    <row r="535" spans="1:22" ht="12.6" hidden="1" customHeight="1" outlineLevel="2">
      <c r="A535" s="1217">
        <v>44329</v>
      </c>
      <c r="B535" s="1163" t="s">
        <v>5698</v>
      </c>
      <c r="C535" s="955" t="s">
        <v>7558</v>
      </c>
      <c r="D535" s="968"/>
      <c r="E535" s="972"/>
      <c r="F535" s="970"/>
      <c r="G535" s="967"/>
      <c r="H535" s="970"/>
      <c r="I535" s="967"/>
      <c r="J535" s="970"/>
      <c r="K535" s="967"/>
      <c r="L535" s="970"/>
      <c r="M535" s="967"/>
      <c r="N535" s="973" t="s">
        <v>5700</v>
      </c>
      <c r="O535" s="967"/>
      <c r="P535" s="970"/>
      <c r="Q535" s="967"/>
      <c r="R535" s="970"/>
      <c r="S535" s="967"/>
      <c r="T535" s="970"/>
      <c r="U535" s="967"/>
      <c r="V535" s="970"/>
    </row>
    <row r="536" spans="1:22" ht="12.6" hidden="1" customHeight="1" outlineLevel="2">
      <c r="A536" s="1217">
        <v>44329</v>
      </c>
      <c r="B536" s="1163" t="s">
        <v>5698</v>
      </c>
      <c r="C536" s="955" t="s">
        <v>7559</v>
      </c>
      <c r="D536" s="968"/>
      <c r="E536" s="969" t="s">
        <v>5700</v>
      </c>
      <c r="F536" s="970"/>
      <c r="G536" s="967"/>
      <c r="H536" s="970"/>
      <c r="I536" s="967"/>
      <c r="J536" s="970"/>
      <c r="K536" s="967"/>
      <c r="L536" s="970"/>
      <c r="M536" s="967"/>
      <c r="N536" s="970"/>
      <c r="O536" s="967"/>
      <c r="P536" s="970"/>
      <c r="Q536" s="967"/>
      <c r="R536" s="970"/>
      <c r="S536" s="967"/>
      <c r="T536" s="970"/>
      <c r="U536" s="967"/>
      <c r="V536" s="970"/>
    </row>
    <row r="537" spans="1:22" ht="12.6" hidden="1" customHeight="1" outlineLevel="2">
      <c r="A537" s="1217">
        <v>44329</v>
      </c>
      <c r="B537" s="1163" t="s">
        <v>5698</v>
      </c>
      <c r="C537" s="955" t="s">
        <v>7560</v>
      </c>
      <c r="D537" s="968"/>
      <c r="E537" s="969"/>
      <c r="F537" s="970"/>
      <c r="G537" s="967"/>
      <c r="H537" s="970"/>
      <c r="I537" s="967"/>
      <c r="J537" s="970"/>
      <c r="K537" s="967"/>
      <c r="L537" s="970"/>
      <c r="M537" s="967"/>
      <c r="N537" s="970"/>
      <c r="O537" s="967"/>
      <c r="P537" s="970"/>
      <c r="Q537" s="974" t="s">
        <v>5700</v>
      </c>
      <c r="R537" s="970"/>
      <c r="S537" s="967"/>
      <c r="T537" s="970"/>
      <c r="U537" s="967"/>
      <c r="V537" s="970"/>
    </row>
    <row r="538" spans="1:22" ht="25.2" hidden="1" customHeight="1" outlineLevel="2">
      <c r="A538" s="1217">
        <v>44329</v>
      </c>
      <c r="B538" s="1163" t="s">
        <v>5698</v>
      </c>
      <c r="C538" s="955" t="s">
        <v>7561</v>
      </c>
      <c r="D538" s="968"/>
      <c r="E538" s="972"/>
      <c r="F538" s="970"/>
      <c r="G538" s="967"/>
      <c r="H538" s="970"/>
      <c r="I538" s="967"/>
      <c r="J538" s="970"/>
      <c r="K538" s="967"/>
      <c r="L538" s="970"/>
      <c r="M538" s="967"/>
      <c r="N538" s="970"/>
      <c r="O538" s="967"/>
      <c r="P538" s="970"/>
      <c r="Q538" s="967"/>
      <c r="R538" s="970"/>
      <c r="S538" s="967"/>
      <c r="T538" s="970"/>
      <c r="U538" s="967"/>
      <c r="V538" s="970"/>
    </row>
    <row r="539" spans="1:22" ht="12.6" hidden="1" customHeight="1" outlineLevel="1" collapsed="1">
      <c r="A539" s="1034">
        <v>44330</v>
      </c>
      <c r="B539" s="1163" t="s">
        <v>5698</v>
      </c>
      <c r="C539" s="955" t="s">
        <v>7562</v>
      </c>
      <c r="D539" s="968"/>
      <c r="E539" s="972"/>
      <c r="F539" s="970"/>
      <c r="G539" s="967"/>
      <c r="H539" s="970"/>
      <c r="I539" s="967"/>
      <c r="J539" s="970"/>
      <c r="K539" s="967"/>
      <c r="L539" s="970"/>
      <c r="M539" s="967"/>
      <c r="N539" s="973" t="s">
        <v>5700</v>
      </c>
      <c r="O539" s="967"/>
      <c r="P539" s="970"/>
      <c r="Q539" s="967"/>
      <c r="R539" s="970"/>
      <c r="S539" s="967"/>
      <c r="T539" s="970"/>
      <c r="U539" s="967"/>
      <c r="V539" s="970"/>
    </row>
    <row r="540" spans="1:22" ht="12.6" hidden="1" customHeight="1" outlineLevel="2">
      <c r="A540" s="1034">
        <v>44330</v>
      </c>
      <c r="B540" s="1163" t="s">
        <v>5698</v>
      </c>
      <c r="C540" s="955" t="s">
        <v>7563</v>
      </c>
      <c r="D540" s="968"/>
      <c r="E540" s="972"/>
      <c r="F540" s="970"/>
      <c r="G540" s="967"/>
      <c r="H540" s="970"/>
      <c r="I540" s="967"/>
      <c r="J540" s="970"/>
      <c r="K540" s="967"/>
      <c r="L540" s="970"/>
      <c r="M540" s="967"/>
      <c r="N540" s="970"/>
      <c r="O540" s="967"/>
      <c r="P540" s="970"/>
      <c r="Q540" s="967"/>
      <c r="R540" s="970"/>
      <c r="S540" s="974" t="s">
        <v>5700</v>
      </c>
      <c r="T540" s="970"/>
      <c r="U540" s="967"/>
      <c r="V540" s="970"/>
    </row>
    <row r="541" spans="1:22" ht="12.6" hidden="1" customHeight="1" outlineLevel="2">
      <c r="A541" s="1034">
        <v>44330</v>
      </c>
      <c r="B541" s="1163" t="s">
        <v>5698</v>
      </c>
      <c r="C541" s="955" t="s">
        <v>7564</v>
      </c>
      <c r="D541" s="968"/>
      <c r="E541" s="969" t="s">
        <v>5700</v>
      </c>
      <c r="F541" s="970"/>
      <c r="G541" s="967"/>
      <c r="H541" s="970"/>
      <c r="I541" s="967"/>
      <c r="J541" s="970"/>
      <c r="K541" s="967"/>
      <c r="L541" s="970"/>
      <c r="M541" s="967"/>
      <c r="N541" s="970"/>
      <c r="O541" s="967"/>
      <c r="P541" s="970"/>
      <c r="Q541" s="967"/>
      <c r="R541" s="970"/>
      <c r="S541" s="967"/>
      <c r="T541" s="970"/>
      <c r="U541" s="967"/>
      <c r="V541" s="970"/>
    </row>
    <row r="542" spans="1:22" ht="12.6" hidden="1" customHeight="1" outlineLevel="2">
      <c r="A542" s="1034">
        <v>44330</v>
      </c>
      <c r="B542" s="1163" t="s">
        <v>5745</v>
      </c>
      <c r="C542" s="955" t="s">
        <v>7565</v>
      </c>
      <c r="D542" s="968"/>
      <c r="E542" s="972"/>
      <c r="F542" s="970"/>
      <c r="G542" s="967"/>
      <c r="H542" s="970"/>
      <c r="I542" s="967"/>
      <c r="J542" s="970"/>
      <c r="K542" s="967"/>
      <c r="L542" s="970"/>
      <c r="M542" s="967"/>
      <c r="N542" s="970"/>
      <c r="O542" s="967"/>
      <c r="P542" s="970"/>
      <c r="Q542" s="967"/>
      <c r="R542" s="970"/>
      <c r="S542" s="974" t="s">
        <v>5700</v>
      </c>
      <c r="T542" s="970"/>
      <c r="U542" s="967"/>
      <c r="V542" s="970"/>
    </row>
    <row r="543" spans="1:22" ht="12.6" hidden="1" customHeight="1" outlineLevel="2">
      <c r="A543" s="1034">
        <v>44330</v>
      </c>
      <c r="B543" s="1163" t="s">
        <v>5698</v>
      </c>
      <c r="C543" s="955" t="s">
        <v>7566</v>
      </c>
      <c r="D543" s="977" t="s">
        <v>5700</v>
      </c>
      <c r="E543" s="972"/>
      <c r="F543" s="970"/>
      <c r="G543" s="967"/>
      <c r="H543" s="970"/>
      <c r="I543" s="967"/>
      <c r="J543" s="970"/>
      <c r="K543" s="967"/>
      <c r="L543" s="970"/>
      <c r="M543" s="967"/>
      <c r="N543" s="970"/>
      <c r="O543" s="967"/>
      <c r="P543" s="970"/>
      <c r="Q543" s="967"/>
      <c r="R543" s="970"/>
      <c r="S543" s="967"/>
      <c r="T543" s="970"/>
      <c r="U543" s="967"/>
      <c r="V543" s="970"/>
    </row>
    <row r="544" spans="1:22" ht="12.6" hidden="1" customHeight="1" outlineLevel="2">
      <c r="A544" s="1034">
        <v>44330</v>
      </c>
      <c r="B544" s="1163" t="s">
        <v>5706</v>
      </c>
      <c r="C544" s="955" t="s">
        <v>7567</v>
      </c>
      <c r="D544" s="968"/>
      <c r="E544" s="972"/>
      <c r="F544" s="970"/>
      <c r="G544" s="967"/>
      <c r="H544" s="970"/>
      <c r="I544" s="967"/>
      <c r="J544" s="970"/>
      <c r="K544" s="967"/>
      <c r="L544" s="970"/>
      <c r="M544" s="967"/>
      <c r="N544" s="970"/>
      <c r="O544" s="974" t="s">
        <v>5700</v>
      </c>
      <c r="P544" s="970"/>
      <c r="Q544" s="967"/>
      <c r="R544" s="970"/>
      <c r="S544" s="974" t="s">
        <v>5700</v>
      </c>
      <c r="T544" s="970"/>
      <c r="U544" s="967"/>
      <c r="V544" s="970"/>
    </row>
    <row r="545" spans="1:22" ht="12.6" hidden="1" customHeight="1" outlineLevel="2">
      <c r="A545" s="1034">
        <v>44330</v>
      </c>
      <c r="B545" s="1163" t="s">
        <v>5698</v>
      </c>
      <c r="C545" s="955" t="s">
        <v>7568</v>
      </c>
      <c r="D545" s="968"/>
      <c r="E545" s="972"/>
      <c r="F545" s="970"/>
      <c r="G545" s="967"/>
      <c r="H545" s="970"/>
      <c r="I545" s="967"/>
      <c r="J545" s="970"/>
      <c r="K545" s="967"/>
      <c r="L545" s="970"/>
      <c r="M545" s="967"/>
      <c r="N545" s="970"/>
      <c r="O545" s="967"/>
      <c r="P545" s="970"/>
      <c r="Q545" s="967"/>
      <c r="R545" s="970"/>
      <c r="S545" s="974" t="s">
        <v>5700</v>
      </c>
      <c r="T545" s="970"/>
      <c r="U545" s="967"/>
      <c r="V545" s="970"/>
    </row>
    <row r="546" spans="1:22" ht="12.6" hidden="1" customHeight="1" outlineLevel="2">
      <c r="A546" s="1034">
        <v>44330</v>
      </c>
      <c r="B546" s="1163" t="s">
        <v>5698</v>
      </c>
      <c r="C546" s="955" t="s">
        <v>7569</v>
      </c>
      <c r="D546" s="977" t="s">
        <v>5700</v>
      </c>
      <c r="E546" s="972"/>
      <c r="F546" s="970"/>
      <c r="G546" s="967"/>
      <c r="H546" s="970"/>
      <c r="I546" s="967"/>
      <c r="J546" s="970"/>
      <c r="K546" s="967"/>
      <c r="L546" s="970"/>
      <c r="M546" s="967"/>
      <c r="N546" s="970"/>
      <c r="O546" s="967"/>
      <c r="P546" s="970"/>
      <c r="Q546" s="967"/>
      <c r="R546" s="970"/>
      <c r="S546" s="967"/>
      <c r="T546" s="970"/>
      <c r="U546" s="967"/>
      <c r="V546" s="970"/>
    </row>
    <row r="547" spans="1:22" ht="12.6" hidden="1" customHeight="1" outlineLevel="2">
      <c r="A547" s="1034">
        <v>44330</v>
      </c>
      <c r="B547" s="1163" t="s">
        <v>5698</v>
      </c>
      <c r="C547" s="955" t="s">
        <v>7570</v>
      </c>
      <c r="D547" s="968"/>
      <c r="E547" s="969" t="s">
        <v>5700</v>
      </c>
      <c r="F547" s="970"/>
      <c r="G547" s="967"/>
      <c r="H547" s="970"/>
      <c r="I547" s="967"/>
      <c r="J547" s="970"/>
      <c r="K547" s="967"/>
      <c r="L547" s="970"/>
      <c r="M547" s="967"/>
      <c r="N547" s="970"/>
      <c r="O547" s="967"/>
      <c r="P547" s="970"/>
      <c r="Q547" s="967"/>
      <c r="R547" s="970"/>
      <c r="S547" s="967"/>
      <c r="T547" s="970"/>
      <c r="U547" s="967"/>
      <c r="V547" s="970"/>
    </row>
    <row r="548" spans="1:22" ht="12.6" hidden="1" customHeight="1" outlineLevel="2">
      <c r="A548" s="1034">
        <v>44330</v>
      </c>
      <c r="B548" s="1163" t="s">
        <v>5698</v>
      </c>
      <c r="C548" s="955" t="s">
        <v>7571</v>
      </c>
      <c r="D548" s="968"/>
      <c r="E548" s="972"/>
      <c r="F548" s="970"/>
      <c r="G548" s="974" t="s">
        <v>5700</v>
      </c>
      <c r="H548" s="970"/>
      <c r="I548" s="967"/>
      <c r="J548" s="970"/>
      <c r="K548" s="967"/>
      <c r="L548" s="970"/>
      <c r="M548" s="967"/>
      <c r="N548" s="970"/>
      <c r="O548" s="967"/>
      <c r="P548" s="970"/>
      <c r="Q548" s="967"/>
      <c r="R548" s="970"/>
      <c r="S548" s="967"/>
      <c r="T548" s="970"/>
      <c r="U548" s="967"/>
      <c r="V548" s="970"/>
    </row>
    <row r="549" spans="1:22" ht="12.6" hidden="1" customHeight="1" outlineLevel="2">
      <c r="A549" s="1034">
        <v>44330</v>
      </c>
      <c r="B549" s="1163" t="s">
        <v>5698</v>
      </c>
      <c r="C549" s="955" t="s">
        <v>7572</v>
      </c>
      <c r="D549" s="968"/>
      <c r="E549" s="969" t="s">
        <v>5700</v>
      </c>
      <c r="F549" s="970"/>
      <c r="G549" s="967"/>
      <c r="H549" s="970"/>
      <c r="I549" s="967"/>
      <c r="J549" s="970"/>
      <c r="K549" s="967"/>
      <c r="L549" s="970"/>
      <c r="M549" s="967"/>
      <c r="N549" s="970"/>
      <c r="O549" s="967"/>
      <c r="P549" s="970"/>
      <c r="Q549" s="967"/>
      <c r="R549" s="970"/>
      <c r="S549" s="967"/>
      <c r="T549" s="970"/>
      <c r="U549" s="967"/>
      <c r="V549" s="970"/>
    </row>
    <row r="550" spans="1:22" ht="12.6" hidden="1" customHeight="1" outlineLevel="2">
      <c r="A550" s="1034">
        <v>44330</v>
      </c>
      <c r="B550" s="1163" t="s">
        <v>5698</v>
      </c>
      <c r="C550" s="955" t="s">
        <v>7573</v>
      </c>
      <c r="D550" s="977" t="s">
        <v>5700</v>
      </c>
      <c r="E550" s="972"/>
      <c r="F550" s="970"/>
      <c r="G550" s="967"/>
      <c r="H550" s="970"/>
      <c r="I550" s="967"/>
      <c r="J550" s="970"/>
      <c r="K550" s="967"/>
      <c r="L550" s="970"/>
      <c r="M550" s="967"/>
      <c r="N550" s="970"/>
      <c r="O550" s="967"/>
      <c r="P550" s="970"/>
      <c r="Q550" s="967"/>
      <c r="R550" s="970"/>
      <c r="S550" s="967"/>
      <c r="T550" s="970"/>
      <c r="U550" s="967"/>
      <c r="V550" s="970"/>
    </row>
    <row r="551" spans="1:22" ht="12.6" hidden="1" customHeight="1" outlineLevel="2">
      <c r="A551" s="1034">
        <v>44330</v>
      </c>
      <c r="B551" s="1163" t="s">
        <v>5706</v>
      </c>
      <c r="C551" s="955" t="s">
        <v>7574</v>
      </c>
      <c r="D551" s="968"/>
      <c r="E551" s="972"/>
      <c r="F551" s="970"/>
      <c r="G551" s="967"/>
      <c r="H551" s="970"/>
      <c r="I551" s="967"/>
      <c r="J551" s="970"/>
      <c r="K551" s="967"/>
      <c r="L551" s="970"/>
      <c r="M551" s="967"/>
      <c r="N551" s="973" t="s">
        <v>5700</v>
      </c>
      <c r="O551" s="967"/>
      <c r="P551" s="970"/>
      <c r="Q551" s="967"/>
      <c r="R551" s="970"/>
      <c r="S551" s="967"/>
      <c r="T551" s="970"/>
      <c r="U551" s="967"/>
      <c r="V551" s="970"/>
    </row>
    <row r="552" spans="1:22" ht="25.2" hidden="1" customHeight="1" outlineLevel="2">
      <c r="A552" s="1034">
        <v>44330</v>
      </c>
      <c r="B552" s="1163" t="s">
        <v>5698</v>
      </c>
      <c r="C552" s="955" t="s">
        <v>7575</v>
      </c>
      <c r="D552" s="977" t="s">
        <v>5700</v>
      </c>
      <c r="E552" s="972"/>
      <c r="F552" s="970"/>
      <c r="G552" s="967"/>
      <c r="H552" s="970"/>
      <c r="I552" s="967"/>
      <c r="J552" s="970"/>
      <c r="K552" s="967"/>
      <c r="L552" s="970"/>
      <c r="M552" s="967"/>
      <c r="N552" s="970"/>
      <c r="O552" s="967"/>
      <c r="P552" s="970"/>
      <c r="Q552" s="967"/>
      <c r="R552" s="970"/>
      <c r="S552" s="967"/>
      <c r="T552" s="970"/>
      <c r="U552" s="967"/>
      <c r="V552" s="970"/>
    </row>
    <row r="553" spans="1:22" ht="12.6" hidden="1" customHeight="1" outlineLevel="2">
      <c r="A553" s="1034">
        <v>44330</v>
      </c>
      <c r="B553" s="1163" t="s">
        <v>5698</v>
      </c>
      <c r="C553" s="955" t="s">
        <v>7576</v>
      </c>
      <c r="D553" s="968"/>
      <c r="E553" s="972"/>
      <c r="F553" s="973" t="s">
        <v>5700</v>
      </c>
      <c r="G553" s="967"/>
      <c r="H553" s="970"/>
      <c r="I553" s="967"/>
      <c r="J553" s="970"/>
      <c r="K553" s="967"/>
      <c r="L553" s="970"/>
      <c r="M553" s="967"/>
      <c r="N553" s="970"/>
      <c r="O553" s="967"/>
      <c r="P553" s="970"/>
      <c r="Q553" s="967"/>
      <c r="R553" s="970"/>
      <c r="S553" s="967"/>
      <c r="T553" s="970"/>
      <c r="U553" s="967"/>
      <c r="V553" s="970"/>
    </row>
    <row r="554" spans="1:22" ht="12.6" hidden="1" customHeight="1" outlineLevel="2">
      <c r="A554" s="1034">
        <v>44330</v>
      </c>
      <c r="B554" s="1163" t="s">
        <v>5698</v>
      </c>
      <c r="C554" s="955" t="s">
        <v>7577</v>
      </c>
      <c r="D554" s="977" t="s">
        <v>5700</v>
      </c>
      <c r="E554" s="972"/>
      <c r="F554" s="970"/>
      <c r="G554" s="967"/>
      <c r="H554" s="970"/>
      <c r="I554" s="967"/>
      <c r="J554" s="970"/>
      <c r="K554" s="967"/>
      <c r="L554" s="970"/>
      <c r="M554" s="967"/>
      <c r="N554" s="970"/>
      <c r="O554" s="967"/>
      <c r="P554" s="970"/>
      <c r="Q554" s="967"/>
      <c r="R554" s="970"/>
      <c r="S554" s="967"/>
      <c r="T554" s="970"/>
      <c r="U554" s="967"/>
      <c r="V554" s="970"/>
    </row>
    <row r="555" spans="1:22" ht="12.6" hidden="1" customHeight="1" outlineLevel="2">
      <c r="A555" s="1034">
        <v>44330</v>
      </c>
      <c r="B555" s="1163" t="s">
        <v>5745</v>
      </c>
      <c r="C555" s="955" t="s">
        <v>7578</v>
      </c>
      <c r="D555" s="968"/>
      <c r="E555" s="972"/>
      <c r="F555" s="970"/>
      <c r="G555" s="967"/>
      <c r="H555" s="970"/>
      <c r="I555" s="967"/>
      <c r="J555" s="970"/>
      <c r="K555" s="967"/>
      <c r="L555" s="970"/>
      <c r="M555" s="967"/>
      <c r="N555" s="973" t="s">
        <v>5700</v>
      </c>
      <c r="O555" s="967"/>
      <c r="P555" s="970"/>
      <c r="Q555" s="967"/>
      <c r="R555" s="970"/>
      <c r="S555" s="967"/>
      <c r="T555" s="970"/>
      <c r="U555" s="967"/>
      <c r="V555" s="970"/>
    </row>
    <row r="556" spans="1:22" ht="12.6" hidden="1" customHeight="1" outlineLevel="1" collapsed="1">
      <c r="A556" s="1218">
        <v>44333</v>
      </c>
      <c r="B556" s="1163" t="s">
        <v>5698</v>
      </c>
      <c r="C556" s="955" t="s">
        <v>7579</v>
      </c>
      <c r="D556" s="968"/>
      <c r="E556" s="972"/>
      <c r="F556" s="970"/>
      <c r="G556" s="967"/>
      <c r="H556" s="970"/>
      <c r="I556" s="967"/>
      <c r="J556" s="970"/>
      <c r="K556" s="967"/>
      <c r="L556" s="970"/>
      <c r="M556" s="967"/>
      <c r="N556" s="970"/>
      <c r="O556" s="967"/>
      <c r="P556" s="970"/>
      <c r="Q556" s="967"/>
      <c r="R556" s="970"/>
      <c r="S556" s="974" t="s">
        <v>5700</v>
      </c>
      <c r="T556" s="970"/>
      <c r="U556" s="967"/>
      <c r="V556" s="970"/>
    </row>
    <row r="557" spans="1:22" ht="12.6" hidden="1" customHeight="1" outlineLevel="2">
      <c r="A557" s="1218">
        <v>44333</v>
      </c>
      <c r="B557" s="1163" t="s">
        <v>5698</v>
      </c>
      <c r="C557" s="955" t="s">
        <v>7580</v>
      </c>
      <c r="D557" s="968"/>
      <c r="E557" s="972"/>
      <c r="F557" s="970"/>
      <c r="G557" s="967"/>
      <c r="H557" s="970"/>
      <c r="I557" s="967"/>
      <c r="J557" s="970"/>
      <c r="K557" s="967"/>
      <c r="L557" s="970"/>
      <c r="M557" s="967"/>
      <c r="N557" s="970"/>
      <c r="O557" s="967"/>
      <c r="P557" s="970"/>
      <c r="Q557" s="974" t="s">
        <v>5700</v>
      </c>
      <c r="R557" s="973" t="s">
        <v>5700</v>
      </c>
      <c r="S557" s="974" t="s">
        <v>5700</v>
      </c>
      <c r="T557" s="970"/>
      <c r="U557" s="967"/>
      <c r="V557" s="970"/>
    </row>
    <row r="558" spans="1:22" ht="12.6" hidden="1" customHeight="1" outlineLevel="2">
      <c r="A558" s="1218">
        <v>44333</v>
      </c>
      <c r="B558" s="1163" t="s">
        <v>5698</v>
      </c>
      <c r="C558" s="955" t="s">
        <v>7581</v>
      </c>
      <c r="D558" s="977" t="s">
        <v>5700</v>
      </c>
      <c r="E558" s="972"/>
      <c r="F558" s="970"/>
      <c r="G558" s="967"/>
      <c r="H558" s="970"/>
      <c r="I558" s="967"/>
      <c r="J558" s="970"/>
      <c r="K558" s="967"/>
      <c r="L558" s="970"/>
      <c r="M558" s="967"/>
      <c r="N558" s="970"/>
      <c r="O558" s="967"/>
      <c r="P558" s="970"/>
      <c r="Q558" s="967"/>
      <c r="R558" s="970"/>
      <c r="S558" s="967"/>
      <c r="T558" s="970"/>
      <c r="U558" s="967"/>
      <c r="V558" s="970"/>
    </row>
    <row r="559" spans="1:22" ht="12.6" hidden="1" customHeight="1" outlineLevel="2">
      <c r="A559" s="1218">
        <v>44333</v>
      </c>
      <c r="B559" s="1163" t="s">
        <v>5698</v>
      </c>
      <c r="C559" s="955" t="s">
        <v>7582</v>
      </c>
      <c r="D559" s="977"/>
      <c r="E559" s="969" t="s">
        <v>5700</v>
      </c>
      <c r="F559" s="970"/>
      <c r="G559" s="967"/>
      <c r="H559" s="970"/>
      <c r="I559" s="967"/>
      <c r="J559" s="970"/>
      <c r="K559" s="967"/>
      <c r="L559" s="970"/>
      <c r="M559" s="967"/>
      <c r="N559" s="970"/>
      <c r="O559" s="967"/>
      <c r="P559" s="970"/>
      <c r="Q559" s="967"/>
      <c r="R559" s="970"/>
      <c r="S559" s="967"/>
      <c r="T559" s="970"/>
      <c r="U559" s="967"/>
      <c r="V559" s="970"/>
    </row>
    <row r="560" spans="1:22" ht="12.6" hidden="1" customHeight="1" outlineLevel="2">
      <c r="A560" s="1218">
        <v>44333</v>
      </c>
      <c r="B560" s="1163" t="s">
        <v>5706</v>
      </c>
      <c r="C560" s="955" t="s">
        <v>7583</v>
      </c>
      <c r="D560" s="968"/>
      <c r="E560" s="972"/>
      <c r="F560" s="970"/>
      <c r="G560" s="967"/>
      <c r="H560" s="970"/>
      <c r="I560" s="967"/>
      <c r="J560" s="970"/>
      <c r="K560" s="967"/>
      <c r="L560" s="970"/>
      <c r="M560" s="967"/>
      <c r="N560" s="970"/>
      <c r="O560" s="967"/>
      <c r="P560" s="970"/>
      <c r="Q560" s="967"/>
      <c r="R560" s="970"/>
      <c r="S560" s="967"/>
      <c r="T560" s="970"/>
      <c r="U560" s="967"/>
      <c r="V560" s="970"/>
    </row>
    <row r="561" spans="1:25" ht="12.6" hidden="1" customHeight="1" outlineLevel="2">
      <c r="A561" s="1218">
        <v>44333</v>
      </c>
      <c r="B561" s="1163" t="s">
        <v>5745</v>
      </c>
      <c r="C561" s="955" t="s">
        <v>7584</v>
      </c>
      <c r="D561" s="968"/>
      <c r="E561" s="972"/>
      <c r="F561" s="970"/>
      <c r="G561" s="967"/>
      <c r="H561" s="970"/>
      <c r="I561" s="967"/>
      <c r="J561" s="970"/>
      <c r="K561" s="967"/>
      <c r="L561" s="973" t="s">
        <v>5700</v>
      </c>
      <c r="M561" s="967"/>
      <c r="N561" s="970"/>
      <c r="O561" s="967"/>
      <c r="P561" s="970"/>
      <c r="Q561" s="967"/>
      <c r="R561" s="970"/>
      <c r="S561" s="974" t="s">
        <v>5700</v>
      </c>
      <c r="T561" s="970"/>
      <c r="U561" s="967"/>
      <c r="V561" s="970"/>
      <c r="W561" s="967"/>
      <c r="X561" s="955"/>
      <c r="Y561" s="955"/>
    </row>
    <row r="562" spans="1:25" ht="12.6" hidden="1" customHeight="1" outlineLevel="2">
      <c r="A562" s="1218">
        <v>44333</v>
      </c>
      <c r="B562" s="1163" t="s">
        <v>5698</v>
      </c>
      <c r="C562" s="955" t="s">
        <v>7585</v>
      </c>
      <c r="D562" s="968"/>
      <c r="E562" s="972"/>
      <c r="F562" s="970"/>
      <c r="G562" s="967"/>
      <c r="H562" s="970"/>
      <c r="I562" s="967"/>
      <c r="J562" s="970"/>
      <c r="K562" s="967"/>
      <c r="L562" s="970"/>
      <c r="M562" s="967"/>
      <c r="N562" s="970"/>
      <c r="O562" s="974" t="s">
        <v>5700</v>
      </c>
      <c r="P562" s="970"/>
      <c r="Q562" s="967"/>
      <c r="R562" s="970"/>
      <c r="S562" s="967"/>
      <c r="T562" s="970"/>
      <c r="U562" s="967"/>
      <c r="V562" s="970"/>
      <c r="W562" s="967"/>
      <c r="X562" s="955"/>
      <c r="Y562" s="955"/>
    </row>
    <row r="563" spans="1:25" ht="12.6" hidden="1" customHeight="1" outlineLevel="2">
      <c r="A563" s="1218">
        <v>44333</v>
      </c>
      <c r="B563" s="1163" t="s">
        <v>5706</v>
      </c>
      <c r="C563" s="955" t="s">
        <v>7586</v>
      </c>
      <c r="D563" s="968"/>
      <c r="E563" s="972"/>
      <c r="F563" s="970"/>
      <c r="G563" s="967"/>
      <c r="H563" s="970"/>
      <c r="I563" s="967"/>
      <c r="J563" s="970"/>
      <c r="K563" s="967"/>
      <c r="L563" s="970"/>
      <c r="M563" s="967"/>
      <c r="N563" s="970"/>
      <c r="O563" s="967"/>
      <c r="P563" s="970"/>
      <c r="Q563" s="967"/>
      <c r="R563" s="970"/>
      <c r="S563" s="974" t="s">
        <v>5700</v>
      </c>
      <c r="T563" s="970"/>
      <c r="U563" s="967"/>
      <c r="V563" s="970"/>
      <c r="W563" s="967"/>
      <c r="X563" s="955"/>
      <c r="Y563" s="955"/>
    </row>
    <row r="564" spans="1:25" ht="12.6" hidden="1" customHeight="1" outlineLevel="2">
      <c r="A564" s="1218">
        <v>44333</v>
      </c>
      <c r="B564" s="1163" t="s">
        <v>5698</v>
      </c>
      <c r="C564" s="955" t="s">
        <v>7587</v>
      </c>
      <c r="D564" s="968"/>
      <c r="E564" s="972"/>
      <c r="F564" s="970"/>
      <c r="G564" s="967"/>
      <c r="H564" s="970"/>
      <c r="I564" s="967"/>
      <c r="J564" s="970"/>
      <c r="K564" s="967"/>
      <c r="L564" s="970"/>
      <c r="M564" s="967"/>
      <c r="N564" s="970"/>
      <c r="O564" s="967"/>
      <c r="P564" s="970"/>
      <c r="Q564" s="967"/>
      <c r="R564" s="970"/>
      <c r="S564" s="974" t="s">
        <v>5700</v>
      </c>
      <c r="T564" s="970"/>
      <c r="U564" s="967"/>
      <c r="V564" s="970"/>
      <c r="W564" s="967"/>
      <c r="X564" s="955"/>
      <c r="Y564" s="955"/>
    </row>
    <row r="565" spans="1:25" ht="12.6" hidden="1" customHeight="1" outlineLevel="2">
      <c r="A565" s="1218">
        <v>44333</v>
      </c>
      <c r="B565" s="1163" t="s">
        <v>5698</v>
      </c>
      <c r="C565" s="955" t="s">
        <v>7588</v>
      </c>
      <c r="D565" s="968"/>
      <c r="E565" s="972"/>
      <c r="F565" s="970"/>
      <c r="G565" s="967"/>
      <c r="H565" s="970"/>
      <c r="I565" s="967"/>
      <c r="J565" s="970"/>
      <c r="K565" s="967"/>
      <c r="L565" s="970"/>
      <c r="M565" s="967"/>
      <c r="N565" s="973" t="s">
        <v>5700</v>
      </c>
      <c r="O565" s="967"/>
      <c r="P565" s="970"/>
      <c r="Q565" s="967"/>
      <c r="R565" s="970"/>
      <c r="S565" s="967"/>
      <c r="T565" s="970"/>
      <c r="U565" s="967"/>
      <c r="V565" s="970"/>
      <c r="W565" s="967"/>
      <c r="X565" s="955"/>
      <c r="Y565" s="955"/>
    </row>
    <row r="566" spans="1:25" ht="12.6" hidden="1" customHeight="1" outlineLevel="2">
      <c r="A566" s="1218">
        <v>44333</v>
      </c>
      <c r="B566" s="1163" t="s">
        <v>5698</v>
      </c>
      <c r="C566" s="955" t="s">
        <v>7589</v>
      </c>
      <c r="D566" s="977" t="s">
        <v>5700</v>
      </c>
      <c r="E566" s="972"/>
      <c r="F566" s="970"/>
      <c r="G566" s="967"/>
      <c r="H566" s="970"/>
      <c r="I566" s="974" t="s">
        <v>5700</v>
      </c>
      <c r="J566" s="973" t="s">
        <v>5700</v>
      </c>
      <c r="K566" s="967"/>
      <c r="L566" s="970"/>
      <c r="M566" s="967"/>
      <c r="N566" s="970"/>
      <c r="O566" s="967"/>
      <c r="P566" s="970"/>
      <c r="Q566" s="967"/>
      <c r="R566" s="970"/>
      <c r="S566" s="967"/>
      <c r="T566" s="970"/>
      <c r="U566" s="967"/>
      <c r="V566" s="970"/>
      <c r="W566" s="967"/>
      <c r="X566" s="955"/>
      <c r="Y566" s="955"/>
    </row>
    <row r="567" spans="1:25" ht="12.6" hidden="1" customHeight="1" outlineLevel="2">
      <c r="A567" s="1218">
        <v>44333</v>
      </c>
      <c r="B567" s="1163" t="s">
        <v>5698</v>
      </c>
      <c r="C567" s="955" t="s">
        <v>7590</v>
      </c>
      <c r="D567" s="968"/>
      <c r="E567" s="969" t="s">
        <v>5700</v>
      </c>
      <c r="F567" s="970"/>
      <c r="G567" s="967"/>
      <c r="H567" s="970"/>
      <c r="I567" s="967"/>
      <c r="J567" s="970"/>
      <c r="K567" s="967"/>
      <c r="L567" s="970"/>
      <c r="M567" s="967"/>
      <c r="N567" s="970"/>
      <c r="O567" s="967"/>
      <c r="P567" s="970"/>
      <c r="Q567" s="967"/>
      <c r="R567" s="970"/>
      <c r="S567" s="967"/>
      <c r="T567" s="970"/>
      <c r="U567" s="967"/>
      <c r="V567" s="970"/>
      <c r="W567" s="967"/>
      <c r="X567" s="955"/>
      <c r="Y567" s="955"/>
    </row>
    <row r="568" spans="1:25" ht="12.6" hidden="1" customHeight="1" outlineLevel="2">
      <c r="A568" s="1218">
        <v>44333</v>
      </c>
      <c r="B568" s="1163" t="s">
        <v>5698</v>
      </c>
      <c r="C568" s="955" t="s">
        <v>7591</v>
      </c>
      <c r="D568" s="968"/>
      <c r="E568" s="972"/>
      <c r="F568" s="970"/>
      <c r="G568" s="967"/>
      <c r="H568" s="970"/>
      <c r="I568" s="967"/>
      <c r="J568" s="970"/>
      <c r="K568" s="967"/>
      <c r="L568" s="970"/>
      <c r="M568" s="967"/>
      <c r="N568" s="973" t="s">
        <v>5700</v>
      </c>
      <c r="O568" s="967"/>
      <c r="P568" s="970"/>
      <c r="Q568" s="967"/>
      <c r="R568" s="970"/>
      <c r="S568" s="967"/>
      <c r="T568" s="970"/>
      <c r="U568" s="967"/>
      <c r="V568" s="970"/>
      <c r="W568" s="967"/>
      <c r="X568" s="955"/>
      <c r="Y568" s="955"/>
    </row>
    <row r="569" spans="1:25" ht="12.6" hidden="1" customHeight="1" outlineLevel="2">
      <c r="A569" s="1218">
        <v>44333</v>
      </c>
      <c r="B569" s="1163" t="s">
        <v>5739</v>
      </c>
      <c r="C569" s="955" t="s">
        <v>7592</v>
      </c>
      <c r="D569" s="977" t="s">
        <v>5700</v>
      </c>
      <c r="E569" s="972"/>
      <c r="F569" s="970"/>
      <c r="G569" s="967"/>
      <c r="H569" s="970"/>
      <c r="I569" s="967"/>
      <c r="J569" s="970"/>
      <c r="K569" s="967"/>
      <c r="L569" s="970"/>
      <c r="M569" s="967"/>
      <c r="N569" s="970"/>
      <c r="O569" s="967"/>
      <c r="P569" s="970"/>
      <c r="Q569" s="967"/>
      <c r="R569" s="970"/>
      <c r="S569" s="967"/>
      <c r="T569" s="970"/>
      <c r="U569" s="967"/>
      <c r="V569" s="970"/>
      <c r="W569" s="967"/>
      <c r="X569" s="955"/>
      <c r="Y569" s="955"/>
    </row>
    <row r="570" spans="1:25" ht="12.6" hidden="1" customHeight="1" outlineLevel="1" collapsed="1">
      <c r="A570" s="1219">
        <v>18.05</v>
      </c>
      <c r="B570" s="1163" t="s">
        <v>5698</v>
      </c>
      <c r="C570" s="955" t="s">
        <v>7593</v>
      </c>
      <c r="D570" s="968"/>
      <c r="E570" s="972"/>
      <c r="F570" s="970"/>
      <c r="G570" s="967"/>
      <c r="H570" s="970"/>
      <c r="I570" s="967"/>
      <c r="J570" s="970"/>
      <c r="K570" s="967"/>
      <c r="L570" s="970"/>
      <c r="M570" s="967"/>
      <c r="N570" s="970"/>
      <c r="O570" s="967"/>
      <c r="P570" s="970"/>
      <c r="Q570" s="967"/>
      <c r="R570" s="970"/>
      <c r="S570" s="974" t="s">
        <v>5700</v>
      </c>
      <c r="T570" s="970"/>
      <c r="U570" s="967"/>
      <c r="V570" s="970"/>
      <c r="W570" s="967"/>
      <c r="X570" s="955"/>
      <c r="Y570" s="955"/>
    </row>
    <row r="571" spans="1:25" ht="12.6" hidden="1" customHeight="1" outlineLevel="2">
      <c r="A571" s="1219">
        <v>18.05</v>
      </c>
      <c r="B571" s="1163" t="s">
        <v>5698</v>
      </c>
      <c r="C571" s="955" t="s">
        <v>7594</v>
      </c>
      <c r="D571" s="968"/>
      <c r="E571" s="972"/>
      <c r="F571" s="970"/>
      <c r="G571" s="967"/>
      <c r="H571" s="970"/>
      <c r="I571" s="967"/>
      <c r="J571" s="970"/>
      <c r="K571" s="967"/>
      <c r="L571" s="970"/>
      <c r="M571" s="967"/>
      <c r="N571" s="970"/>
      <c r="O571" s="967"/>
      <c r="P571" s="970"/>
      <c r="Q571" s="967"/>
      <c r="R571" s="970"/>
      <c r="S571" s="974" t="s">
        <v>5700</v>
      </c>
      <c r="T571" s="970"/>
      <c r="U571" s="967"/>
      <c r="V571" s="970"/>
      <c r="W571" s="967"/>
      <c r="X571" s="955"/>
      <c r="Y571" s="955"/>
    </row>
    <row r="572" spans="1:25" ht="12.6" hidden="1" customHeight="1" outlineLevel="2">
      <c r="A572" s="1219">
        <v>18.05</v>
      </c>
      <c r="B572" s="1163" t="s">
        <v>5698</v>
      </c>
      <c r="C572" s="955" t="s">
        <v>7595</v>
      </c>
      <c r="D572" s="968"/>
      <c r="E572" s="969" t="s">
        <v>5700</v>
      </c>
      <c r="F572" s="970"/>
      <c r="G572" s="967"/>
      <c r="H572" s="970"/>
      <c r="I572" s="967"/>
      <c r="J572" s="970"/>
      <c r="K572" s="967"/>
      <c r="L572" s="970"/>
      <c r="M572" s="967"/>
      <c r="N572" s="970"/>
      <c r="O572" s="967"/>
      <c r="P572" s="970"/>
      <c r="Q572" s="967"/>
      <c r="R572" s="970"/>
      <c r="S572" s="967"/>
      <c r="T572" s="970"/>
      <c r="U572" s="967"/>
      <c r="V572" s="970"/>
      <c r="W572" s="967"/>
      <c r="X572" s="955"/>
      <c r="Y572" s="1032" t="s">
        <v>6347</v>
      </c>
    </row>
    <row r="573" spans="1:25" ht="12.6" hidden="1" customHeight="1" outlineLevel="2">
      <c r="A573" s="1219">
        <v>18.05</v>
      </c>
      <c r="B573" s="1163" t="s">
        <v>5698</v>
      </c>
      <c r="C573" s="955" t="s">
        <v>7596</v>
      </c>
      <c r="D573" s="968"/>
      <c r="E573" s="969" t="s">
        <v>5700</v>
      </c>
      <c r="F573" s="970"/>
      <c r="G573" s="967"/>
      <c r="H573" s="970"/>
      <c r="I573" s="967"/>
      <c r="J573" s="970"/>
      <c r="K573" s="967"/>
      <c r="L573" s="970"/>
      <c r="M573" s="967"/>
      <c r="N573" s="970"/>
      <c r="O573" s="967"/>
      <c r="P573" s="970"/>
      <c r="Q573" s="967"/>
      <c r="R573" s="970"/>
      <c r="S573" s="967"/>
      <c r="T573" s="970"/>
      <c r="U573" s="967"/>
      <c r="V573" s="970"/>
      <c r="W573" s="967"/>
      <c r="X573" s="955"/>
      <c r="Y573" s="955"/>
    </row>
    <row r="574" spans="1:25" ht="12.6" hidden="1" customHeight="1" outlineLevel="2">
      <c r="A574" s="1219">
        <v>18.05</v>
      </c>
      <c r="B574" s="1163" t="s">
        <v>5698</v>
      </c>
      <c r="C574" s="955" t="s">
        <v>7597</v>
      </c>
      <c r="D574" s="968"/>
      <c r="E574" s="972"/>
      <c r="F574" s="970"/>
      <c r="G574" s="967"/>
      <c r="H574" s="970"/>
      <c r="I574" s="967"/>
      <c r="J574" s="970"/>
      <c r="K574" s="967"/>
      <c r="L574" s="970"/>
      <c r="M574" s="967"/>
      <c r="N574" s="970"/>
      <c r="O574" s="967"/>
      <c r="P574" s="970"/>
      <c r="Q574" s="967"/>
      <c r="R574" s="970"/>
      <c r="S574" s="974" t="s">
        <v>5700</v>
      </c>
      <c r="T574" s="970"/>
      <c r="U574" s="967"/>
      <c r="V574" s="970"/>
      <c r="W574" s="967"/>
      <c r="X574" s="1220"/>
      <c r="Y574" s="955"/>
    </row>
    <row r="575" spans="1:25" ht="12.6" hidden="1" customHeight="1" outlineLevel="2">
      <c r="A575" s="1219">
        <v>18.05</v>
      </c>
      <c r="B575" s="1163" t="s">
        <v>5698</v>
      </c>
      <c r="C575" s="955" t="s">
        <v>7598</v>
      </c>
      <c r="D575" s="977" t="s">
        <v>5700</v>
      </c>
      <c r="E575" s="972"/>
      <c r="F575" s="970"/>
      <c r="G575" s="967"/>
      <c r="H575" s="970"/>
      <c r="I575" s="967"/>
      <c r="J575" s="970"/>
      <c r="K575" s="967"/>
      <c r="L575" s="970"/>
      <c r="M575" s="967"/>
      <c r="N575" s="970"/>
      <c r="O575" s="967"/>
      <c r="P575" s="970"/>
      <c r="Q575" s="967"/>
      <c r="R575" s="970"/>
      <c r="S575" s="967"/>
      <c r="T575" s="970"/>
      <c r="U575" s="967"/>
      <c r="V575" s="970"/>
      <c r="W575" s="967"/>
      <c r="X575" s="955"/>
      <c r="Y575" s="955"/>
    </row>
    <row r="576" spans="1:25" ht="12.6" hidden="1" customHeight="1" outlineLevel="2">
      <c r="A576" s="1219">
        <v>18.05</v>
      </c>
      <c r="B576" s="1163" t="s">
        <v>5698</v>
      </c>
      <c r="C576" s="955" t="s">
        <v>7599</v>
      </c>
      <c r="D576" s="968"/>
      <c r="E576" s="972"/>
      <c r="F576" s="970"/>
      <c r="G576" s="967"/>
      <c r="H576" s="970"/>
      <c r="I576" s="967"/>
      <c r="J576" s="970"/>
      <c r="K576" s="967"/>
      <c r="L576" s="970"/>
      <c r="M576" s="967"/>
      <c r="N576" s="970"/>
      <c r="O576" s="967"/>
      <c r="P576" s="970"/>
      <c r="Q576" s="967"/>
      <c r="R576" s="970"/>
      <c r="S576" s="974" t="s">
        <v>5700</v>
      </c>
      <c r="T576" s="970"/>
      <c r="U576" s="967"/>
      <c r="V576" s="970"/>
      <c r="W576" s="967"/>
      <c r="X576" s="955"/>
      <c r="Y576" s="955"/>
    </row>
    <row r="577" spans="1:22" ht="12.6" hidden="1" customHeight="1" outlineLevel="2">
      <c r="A577" s="1219">
        <v>18.05</v>
      </c>
      <c r="B577" s="1163" t="s">
        <v>5698</v>
      </c>
      <c r="C577" s="955" t="s">
        <v>7600</v>
      </c>
      <c r="D577" s="968"/>
      <c r="E577" s="969" t="s">
        <v>5700</v>
      </c>
      <c r="F577" s="970"/>
      <c r="G577" s="967"/>
      <c r="H577" s="970"/>
      <c r="I577" s="967"/>
      <c r="J577" s="970"/>
      <c r="K577" s="967"/>
      <c r="L577" s="970"/>
      <c r="M577" s="967"/>
      <c r="N577" s="970"/>
      <c r="O577" s="967"/>
      <c r="P577" s="970"/>
      <c r="Q577" s="967"/>
      <c r="R577" s="970"/>
      <c r="S577" s="967"/>
      <c r="T577" s="970"/>
      <c r="U577" s="967"/>
      <c r="V577" s="970"/>
    </row>
    <row r="578" spans="1:22" ht="12.6" hidden="1" customHeight="1" outlineLevel="2">
      <c r="A578" s="1219">
        <v>18.05</v>
      </c>
      <c r="B578" s="1163" t="s">
        <v>5745</v>
      </c>
      <c r="C578" s="955" t="s">
        <v>7601</v>
      </c>
      <c r="D578" s="968"/>
      <c r="E578" s="972"/>
      <c r="F578" s="970"/>
      <c r="G578" s="967"/>
      <c r="H578" s="970"/>
      <c r="I578" s="967"/>
      <c r="J578" s="970"/>
      <c r="K578" s="967"/>
      <c r="L578" s="970"/>
      <c r="M578" s="967"/>
      <c r="N578" s="970"/>
      <c r="O578" s="974" t="s">
        <v>5700</v>
      </c>
      <c r="P578" s="970"/>
      <c r="Q578" s="967"/>
      <c r="R578" s="970"/>
      <c r="S578" s="974" t="s">
        <v>5700</v>
      </c>
      <c r="T578" s="970"/>
      <c r="U578" s="967"/>
      <c r="V578" s="970"/>
    </row>
    <row r="579" spans="1:22" ht="25.2" hidden="1" customHeight="1" outlineLevel="2">
      <c r="A579" s="1219">
        <v>18.05</v>
      </c>
      <c r="B579" s="1163" t="s">
        <v>5698</v>
      </c>
      <c r="C579" s="955" t="s">
        <v>7602</v>
      </c>
      <c r="D579" s="977" t="s">
        <v>5700</v>
      </c>
      <c r="E579" s="972"/>
      <c r="F579" s="970"/>
      <c r="G579" s="967"/>
      <c r="H579" s="970"/>
      <c r="I579" s="967"/>
      <c r="J579" s="970"/>
      <c r="K579" s="967"/>
      <c r="L579" s="970"/>
      <c r="M579" s="967"/>
      <c r="N579" s="970"/>
      <c r="O579" s="967"/>
      <c r="P579" s="970"/>
      <c r="Q579" s="967"/>
      <c r="R579" s="970"/>
      <c r="S579" s="967"/>
      <c r="T579" s="970"/>
      <c r="U579" s="967"/>
      <c r="V579" s="970"/>
    </row>
    <row r="580" spans="1:22" ht="25.2" hidden="1" customHeight="1" outlineLevel="2">
      <c r="A580" s="1219">
        <v>18.05</v>
      </c>
      <c r="B580" s="1163" t="s">
        <v>5698</v>
      </c>
      <c r="C580" s="955" t="s">
        <v>7603</v>
      </c>
      <c r="D580" s="968"/>
      <c r="E580" s="969" t="s">
        <v>5700</v>
      </c>
      <c r="F580" s="970"/>
      <c r="G580" s="967"/>
      <c r="H580" s="970"/>
      <c r="I580" s="967"/>
      <c r="J580" s="970"/>
      <c r="K580" s="967"/>
      <c r="L580" s="970"/>
      <c r="M580" s="967"/>
      <c r="N580" s="970"/>
      <c r="O580" s="967"/>
      <c r="P580" s="970"/>
      <c r="Q580" s="967"/>
      <c r="R580" s="970"/>
      <c r="S580" s="967"/>
      <c r="T580" s="970"/>
      <c r="U580" s="967"/>
      <c r="V580" s="970"/>
    </row>
    <row r="581" spans="1:22" ht="12.6" hidden="1" customHeight="1" outlineLevel="2">
      <c r="A581" s="1219">
        <v>18.05</v>
      </c>
      <c r="B581" s="1163" t="s">
        <v>5698</v>
      </c>
      <c r="C581" s="955" t="s">
        <v>7604</v>
      </c>
      <c r="D581" s="968"/>
      <c r="E581" s="969" t="s">
        <v>5700</v>
      </c>
      <c r="F581" s="970"/>
      <c r="G581" s="967"/>
      <c r="H581" s="970"/>
      <c r="I581" s="967"/>
      <c r="J581" s="970"/>
      <c r="K581" s="967"/>
      <c r="L581" s="970"/>
      <c r="M581" s="967"/>
      <c r="N581" s="970"/>
      <c r="O581" s="967"/>
      <c r="P581" s="970"/>
      <c r="Q581" s="967"/>
      <c r="R581" s="970"/>
      <c r="S581" s="974" t="s">
        <v>5700</v>
      </c>
      <c r="T581" s="970"/>
      <c r="U581" s="967"/>
      <c r="V581" s="970"/>
    </row>
    <row r="582" spans="1:22" ht="12.6" hidden="1" customHeight="1" outlineLevel="2">
      <c r="A582" s="1219">
        <v>18.05</v>
      </c>
      <c r="B582" s="1163" t="s">
        <v>5698</v>
      </c>
      <c r="C582" s="955" t="s">
        <v>7605</v>
      </c>
      <c r="D582" s="968"/>
      <c r="E582" s="969" t="s">
        <v>5700</v>
      </c>
      <c r="F582" s="970"/>
      <c r="G582" s="967"/>
      <c r="H582" s="970"/>
      <c r="I582" s="967"/>
      <c r="J582" s="970"/>
      <c r="K582" s="967"/>
      <c r="L582" s="970"/>
      <c r="M582" s="967"/>
      <c r="N582" s="970"/>
      <c r="O582" s="967"/>
      <c r="P582" s="970"/>
      <c r="Q582" s="967"/>
      <c r="R582" s="970"/>
      <c r="S582" s="967"/>
      <c r="T582" s="970"/>
      <c r="U582" s="967"/>
      <c r="V582" s="970"/>
    </row>
    <row r="583" spans="1:22" ht="12.6" hidden="1" customHeight="1" outlineLevel="2">
      <c r="A583" s="1219">
        <v>18.05</v>
      </c>
      <c r="B583" s="1163" t="s">
        <v>5698</v>
      </c>
      <c r="C583" s="955" t="s">
        <v>7606</v>
      </c>
      <c r="D583" s="968"/>
      <c r="E583" s="969" t="s">
        <v>5700</v>
      </c>
      <c r="F583" s="970"/>
      <c r="G583" s="967"/>
      <c r="H583" s="970"/>
      <c r="I583" s="967"/>
      <c r="J583" s="970"/>
      <c r="K583" s="967"/>
      <c r="L583" s="970"/>
      <c r="M583" s="967"/>
      <c r="N583" s="970"/>
      <c r="O583" s="967"/>
      <c r="P583" s="970"/>
      <c r="Q583" s="967"/>
      <c r="R583" s="970"/>
      <c r="S583" s="967"/>
      <c r="T583" s="970"/>
      <c r="U583" s="967"/>
      <c r="V583" s="970"/>
    </row>
    <row r="584" spans="1:22" ht="12.6" hidden="1" customHeight="1" outlineLevel="2">
      <c r="A584" s="1219">
        <v>18.05</v>
      </c>
      <c r="B584" s="1163" t="s">
        <v>5698</v>
      </c>
      <c r="C584" s="955" t="s">
        <v>7607</v>
      </c>
      <c r="D584" s="968"/>
      <c r="E584" s="969" t="s">
        <v>5700</v>
      </c>
      <c r="F584" s="970"/>
      <c r="G584" s="967"/>
      <c r="H584" s="970"/>
      <c r="I584" s="967"/>
      <c r="J584" s="970"/>
      <c r="K584" s="967"/>
      <c r="L584" s="970"/>
      <c r="M584" s="967"/>
      <c r="N584" s="970"/>
      <c r="O584" s="967"/>
      <c r="P584" s="970"/>
      <c r="Q584" s="967"/>
      <c r="R584" s="970"/>
      <c r="S584" s="967"/>
      <c r="T584" s="970"/>
      <c r="U584" s="967"/>
      <c r="V584" s="970"/>
    </row>
    <row r="585" spans="1:22" ht="12.6" hidden="1" customHeight="1" outlineLevel="2">
      <c r="A585" s="1219">
        <v>18.05</v>
      </c>
      <c r="B585" s="1163" t="s">
        <v>5698</v>
      </c>
      <c r="C585" s="955" t="s">
        <v>7608</v>
      </c>
      <c r="D585" s="968"/>
      <c r="E585" s="969"/>
      <c r="F585" s="970"/>
      <c r="G585" s="974" t="s">
        <v>5700</v>
      </c>
      <c r="H585" s="973" t="s">
        <v>5700</v>
      </c>
      <c r="I585" s="974" t="s">
        <v>5700</v>
      </c>
      <c r="J585" s="970"/>
      <c r="K585" s="967"/>
      <c r="L585" s="970"/>
      <c r="M585" s="967"/>
      <c r="N585" s="970"/>
      <c r="O585" s="967"/>
      <c r="P585" s="970"/>
      <c r="Q585" s="967"/>
      <c r="R585" s="970"/>
      <c r="S585" s="967"/>
      <c r="T585" s="970"/>
      <c r="U585" s="967"/>
      <c r="V585" s="970"/>
    </row>
    <row r="586" spans="1:22" ht="12.6" hidden="1" customHeight="1" outlineLevel="2">
      <c r="A586" s="1219">
        <v>18.05</v>
      </c>
      <c r="B586" s="1163" t="s">
        <v>3470</v>
      </c>
      <c r="C586" s="955" t="s">
        <v>7609</v>
      </c>
      <c r="D586" s="968"/>
      <c r="E586" s="969" t="s">
        <v>5700</v>
      </c>
      <c r="F586" s="970"/>
      <c r="G586" s="967"/>
      <c r="H586" s="970"/>
      <c r="I586" s="967"/>
      <c r="J586" s="970"/>
      <c r="K586" s="967"/>
      <c r="L586" s="970"/>
      <c r="M586" s="967"/>
      <c r="N586" s="970"/>
      <c r="O586" s="967"/>
      <c r="P586" s="970"/>
      <c r="Q586" s="967"/>
      <c r="R586" s="970"/>
      <c r="S586" s="967"/>
      <c r="T586" s="970"/>
      <c r="U586" s="967"/>
      <c r="V586" s="970"/>
    </row>
    <row r="587" spans="1:22" ht="12.6" hidden="1" customHeight="1" outlineLevel="2">
      <c r="A587" s="1219">
        <v>18.05</v>
      </c>
      <c r="B587" s="1163" t="s">
        <v>5745</v>
      </c>
      <c r="C587" s="955" t="s">
        <v>7610</v>
      </c>
      <c r="D587" s="968"/>
      <c r="E587" s="972"/>
      <c r="F587" s="970"/>
      <c r="G587" s="967"/>
      <c r="H587" s="970"/>
      <c r="I587" s="967"/>
      <c r="J587" s="970"/>
      <c r="K587" s="967"/>
      <c r="L587" s="970"/>
      <c r="M587" s="967"/>
      <c r="N587" s="970"/>
      <c r="O587" s="967"/>
      <c r="P587" s="970"/>
      <c r="Q587" s="967"/>
      <c r="R587" s="970"/>
      <c r="S587" s="967"/>
      <c r="T587" s="973" t="s">
        <v>5700</v>
      </c>
      <c r="U587" s="967"/>
      <c r="V587" s="970"/>
    </row>
    <row r="588" spans="1:22" ht="12.6" hidden="1" customHeight="1" outlineLevel="2">
      <c r="A588" s="1219">
        <v>18.05</v>
      </c>
      <c r="B588" s="1163" t="s">
        <v>5698</v>
      </c>
      <c r="C588" s="955" t="s">
        <v>7611</v>
      </c>
      <c r="D588" s="968"/>
      <c r="E588" s="972"/>
      <c r="F588" s="970"/>
      <c r="G588" s="967"/>
      <c r="H588" s="970"/>
      <c r="I588" s="967"/>
      <c r="J588" s="970"/>
      <c r="K588" s="967"/>
      <c r="L588" s="970"/>
      <c r="M588" s="967"/>
      <c r="N588" s="973" t="s">
        <v>5700</v>
      </c>
      <c r="O588" s="967"/>
      <c r="P588" s="970"/>
      <c r="Q588" s="967"/>
      <c r="R588" s="970"/>
      <c r="S588" s="967"/>
      <c r="T588" s="970"/>
      <c r="U588" s="967"/>
      <c r="V588" s="970"/>
    </row>
    <row r="589" spans="1:22" ht="12.6" hidden="1" customHeight="1" outlineLevel="2">
      <c r="A589" s="1219">
        <v>18.05</v>
      </c>
      <c r="B589" s="1163" t="s">
        <v>5745</v>
      </c>
      <c r="C589" s="955" t="s">
        <v>7612</v>
      </c>
      <c r="D589" s="968"/>
      <c r="E589" s="972"/>
      <c r="F589" s="970"/>
      <c r="G589" s="967"/>
      <c r="H589" s="970"/>
      <c r="I589" s="967"/>
      <c r="J589" s="970"/>
      <c r="K589" s="967"/>
      <c r="L589" s="970"/>
      <c r="M589" s="967"/>
      <c r="N589" s="970"/>
      <c r="O589" s="967"/>
      <c r="P589" s="970"/>
      <c r="Q589" s="967"/>
      <c r="R589" s="970"/>
      <c r="S589" s="974" t="s">
        <v>5700</v>
      </c>
      <c r="T589" s="970"/>
      <c r="U589" s="967"/>
      <c r="V589" s="970"/>
    </row>
    <row r="590" spans="1:22" ht="12.6" hidden="1" customHeight="1" outlineLevel="1" collapsed="1">
      <c r="A590" s="1222">
        <v>19.05</v>
      </c>
      <c r="B590" s="1163" t="s">
        <v>5698</v>
      </c>
      <c r="C590" s="955" t="s">
        <v>7613</v>
      </c>
      <c r="D590" s="968"/>
      <c r="E590" s="972"/>
      <c r="F590" s="970"/>
      <c r="G590" s="974" t="s">
        <v>5700</v>
      </c>
      <c r="H590" s="970"/>
      <c r="I590" s="967"/>
      <c r="J590" s="970"/>
      <c r="K590" s="967"/>
      <c r="L590" s="970"/>
      <c r="M590" s="967"/>
      <c r="N590" s="970"/>
      <c r="O590" s="967"/>
      <c r="P590" s="970"/>
      <c r="Q590" s="967"/>
      <c r="R590" s="970"/>
      <c r="S590" s="967"/>
      <c r="T590" s="970"/>
      <c r="U590" s="967"/>
      <c r="V590" s="970"/>
    </row>
    <row r="591" spans="1:22" ht="12.6" hidden="1" customHeight="1" outlineLevel="2">
      <c r="A591" s="1222">
        <v>19.05</v>
      </c>
      <c r="B591" s="1163" t="s">
        <v>5698</v>
      </c>
      <c r="C591" s="955" t="s">
        <v>7614</v>
      </c>
      <c r="D591" s="968"/>
      <c r="E591" s="972"/>
      <c r="F591" s="970"/>
      <c r="G591" s="974" t="s">
        <v>5700</v>
      </c>
      <c r="H591" s="970"/>
      <c r="I591" s="967"/>
      <c r="J591" s="970"/>
      <c r="K591" s="967"/>
      <c r="L591" s="970"/>
      <c r="M591" s="967"/>
      <c r="N591" s="970"/>
      <c r="O591" s="967"/>
      <c r="P591" s="970"/>
      <c r="Q591" s="967"/>
      <c r="R591" s="970"/>
      <c r="S591" s="967"/>
      <c r="T591" s="970"/>
      <c r="U591" s="967"/>
      <c r="V591" s="970"/>
    </row>
    <row r="592" spans="1:22" ht="12.6" hidden="1" customHeight="1" outlineLevel="2">
      <c r="A592" s="1222">
        <v>19.05</v>
      </c>
      <c r="B592" s="1163" t="s">
        <v>5698</v>
      </c>
      <c r="C592" s="955" t="s">
        <v>7615</v>
      </c>
      <c r="D592" s="968"/>
      <c r="E592" s="972"/>
      <c r="F592" s="973"/>
      <c r="G592" s="974" t="s">
        <v>5700</v>
      </c>
      <c r="H592" s="970"/>
      <c r="I592" s="967"/>
      <c r="J592" s="970"/>
      <c r="K592" s="967"/>
      <c r="L592" s="970"/>
      <c r="M592" s="967"/>
      <c r="N592" s="970"/>
      <c r="O592" s="967"/>
      <c r="P592" s="970"/>
      <c r="Q592" s="967"/>
      <c r="R592" s="970"/>
      <c r="S592" s="967"/>
      <c r="T592" s="973" t="s">
        <v>5700</v>
      </c>
      <c r="U592" s="967"/>
      <c r="V592" s="970"/>
    </row>
    <row r="593" spans="1:22" ht="12.6" hidden="1" customHeight="1" outlineLevel="2">
      <c r="A593" s="1222">
        <v>19.05</v>
      </c>
      <c r="B593" s="1163" t="s">
        <v>5723</v>
      </c>
      <c r="C593" s="955" t="s">
        <v>7616</v>
      </c>
      <c r="D593" s="968"/>
      <c r="E593" s="972"/>
      <c r="F593" s="970"/>
      <c r="G593" s="967"/>
      <c r="H593" s="970"/>
      <c r="I593" s="967"/>
      <c r="J593" s="970"/>
      <c r="K593" s="967"/>
      <c r="L593" s="973" t="s">
        <v>5700</v>
      </c>
      <c r="M593" s="967"/>
      <c r="N593" s="970"/>
      <c r="O593" s="967"/>
      <c r="P593" s="970"/>
      <c r="Q593" s="967"/>
      <c r="R593" s="970"/>
      <c r="S593" s="967"/>
      <c r="T593" s="970"/>
      <c r="U593" s="974" t="s">
        <v>5700</v>
      </c>
      <c r="V593" s="970"/>
    </row>
    <row r="594" spans="1:22" ht="25.2" hidden="1" customHeight="1" outlineLevel="2">
      <c r="A594" s="1222">
        <v>19.05</v>
      </c>
      <c r="B594" s="1163" t="s">
        <v>5698</v>
      </c>
      <c r="C594" s="955" t="s">
        <v>7617</v>
      </c>
      <c r="D594" s="968"/>
      <c r="E594" s="969" t="s">
        <v>5700</v>
      </c>
      <c r="F594" s="970"/>
      <c r="G594" s="967"/>
      <c r="H594" s="970"/>
      <c r="I594" s="967"/>
      <c r="J594" s="970"/>
      <c r="K594" s="967"/>
      <c r="L594" s="970"/>
      <c r="M594" s="967"/>
      <c r="N594" s="970"/>
      <c r="O594" s="967"/>
      <c r="P594" s="970"/>
      <c r="Q594" s="967"/>
      <c r="R594" s="970"/>
      <c r="S594" s="967"/>
      <c r="T594" s="970"/>
      <c r="U594" s="967"/>
      <c r="V594" s="970"/>
    </row>
    <row r="595" spans="1:22" ht="12.6" hidden="1" customHeight="1" outlineLevel="2">
      <c r="A595" s="1222">
        <v>19.05</v>
      </c>
      <c r="B595" s="1163" t="s">
        <v>5698</v>
      </c>
      <c r="C595" s="955" t="s">
        <v>7618</v>
      </c>
      <c r="D595" s="977" t="s">
        <v>5705</v>
      </c>
      <c r="E595" s="972"/>
      <c r="F595" s="970"/>
      <c r="G595" s="967"/>
      <c r="H595" s="970"/>
      <c r="I595" s="967"/>
      <c r="J595" s="970"/>
      <c r="K595" s="967"/>
      <c r="L595" s="970"/>
      <c r="M595" s="967"/>
      <c r="N595" s="970"/>
      <c r="O595" s="967"/>
      <c r="P595" s="970"/>
      <c r="Q595" s="967"/>
      <c r="R595" s="970"/>
      <c r="S595" s="967"/>
      <c r="T595" s="970"/>
      <c r="U595" s="967"/>
      <c r="V595" s="970"/>
    </row>
    <row r="596" spans="1:22" ht="25.2" hidden="1" customHeight="1" outlineLevel="2">
      <c r="A596" s="1222">
        <v>19.05</v>
      </c>
      <c r="B596" s="1163" t="s">
        <v>5698</v>
      </c>
      <c r="C596" s="955" t="s">
        <v>7619</v>
      </c>
      <c r="D596" s="968"/>
      <c r="E596" s="972"/>
      <c r="F596" s="970"/>
      <c r="G596" s="967"/>
      <c r="H596" s="970"/>
      <c r="I596" s="967"/>
      <c r="J596" s="970"/>
      <c r="K596" s="967"/>
      <c r="L596" s="970"/>
      <c r="M596" s="967"/>
      <c r="N596" s="970"/>
      <c r="O596" s="967"/>
      <c r="P596" s="970"/>
      <c r="Q596" s="967"/>
      <c r="R596" s="970"/>
      <c r="S596" s="974" t="s">
        <v>5705</v>
      </c>
      <c r="T596" s="970"/>
      <c r="U596" s="967"/>
      <c r="V596" s="970"/>
    </row>
    <row r="597" spans="1:22" ht="12.6" hidden="1" customHeight="1" outlineLevel="2">
      <c r="A597" s="1222">
        <v>19.05</v>
      </c>
      <c r="B597" s="1163" t="s">
        <v>5698</v>
      </c>
      <c r="C597" s="955" t="s">
        <v>7620</v>
      </c>
      <c r="D597" s="968"/>
      <c r="E597" s="969" t="s">
        <v>5705</v>
      </c>
      <c r="F597" s="970"/>
      <c r="G597" s="967"/>
      <c r="H597" s="970"/>
      <c r="I597" s="967"/>
      <c r="J597" s="970"/>
      <c r="K597" s="967"/>
      <c r="L597" s="970"/>
      <c r="M597" s="967"/>
      <c r="N597" s="970"/>
      <c r="O597" s="967"/>
      <c r="P597" s="970"/>
      <c r="Q597" s="967"/>
      <c r="R597" s="970"/>
      <c r="S597" s="967"/>
      <c r="T597" s="970"/>
      <c r="U597" s="967"/>
      <c r="V597" s="970"/>
    </row>
    <row r="598" spans="1:22" ht="12.6" hidden="1" customHeight="1" outlineLevel="2">
      <c r="A598" s="1222">
        <v>19.05</v>
      </c>
      <c r="B598" s="1163" t="s">
        <v>5698</v>
      </c>
      <c r="C598" s="955" t="s">
        <v>7621</v>
      </c>
      <c r="D598" s="977"/>
      <c r="E598" s="972"/>
      <c r="F598" s="970"/>
      <c r="G598" s="974" t="s">
        <v>5700</v>
      </c>
      <c r="H598" s="970"/>
      <c r="I598" s="967"/>
      <c r="J598" s="970"/>
      <c r="K598" s="967"/>
      <c r="L598" s="970"/>
      <c r="M598" s="967"/>
      <c r="N598" s="970"/>
      <c r="O598" s="967"/>
      <c r="P598" s="970"/>
      <c r="Q598" s="967"/>
      <c r="R598" s="970"/>
      <c r="S598" s="967"/>
      <c r="T598" s="970"/>
      <c r="U598" s="967"/>
      <c r="V598" s="970"/>
    </row>
    <row r="599" spans="1:22" ht="12.6" hidden="1" customHeight="1" outlineLevel="1" collapsed="1">
      <c r="A599" s="1223">
        <v>44336</v>
      </c>
      <c r="B599" s="1163" t="s">
        <v>5698</v>
      </c>
      <c r="C599" s="955" t="s">
        <v>7622</v>
      </c>
      <c r="D599" s="977" t="s">
        <v>5700</v>
      </c>
      <c r="E599" s="972"/>
      <c r="F599" s="970"/>
      <c r="G599" s="967"/>
      <c r="H599" s="970"/>
      <c r="I599" s="967"/>
      <c r="J599" s="973" t="s">
        <v>5700</v>
      </c>
      <c r="K599" s="967"/>
      <c r="L599" s="970"/>
      <c r="M599" s="967"/>
      <c r="N599" s="970"/>
      <c r="O599" s="967"/>
      <c r="P599" s="970"/>
      <c r="Q599" s="967"/>
      <c r="R599" s="970"/>
      <c r="S599" s="967"/>
      <c r="T599" s="970"/>
      <c r="U599" s="967"/>
      <c r="V599" s="970"/>
    </row>
    <row r="600" spans="1:22" ht="25.2" hidden="1" customHeight="1" outlineLevel="2">
      <c r="A600" s="1223">
        <v>44336</v>
      </c>
      <c r="B600" s="1163" t="s">
        <v>5739</v>
      </c>
      <c r="C600" s="955" t="s">
        <v>7623</v>
      </c>
      <c r="D600" s="968"/>
      <c r="E600" s="969" t="s">
        <v>5700</v>
      </c>
      <c r="F600" s="970"/>
      <c r="G600" s="967"/>
      <c r="H600" s="970"/>
      <c r="I600" s="967"/>
      <c r="J600" s="970"/>
      <c r="K600" s="967"/>
      <c r="L600" s="970"/>
      <c r="M600" s="967"/>
      <c r="N600" s="970"/>
      <c r="O600" s="967"/>
      <c r="P600" s="970"/>
      <c r="Q600" s="967"/>
      <c r="R600" s="970"/>
      <c r="S600" s="967"/>
      <c r="T600" s="970"/>
      <c r="U600" s="967"/>
      <c r="V600" s="970"/>
    </row>
    <row r="601" spans="1:22" ht="12.6" hidden="1" customHeight="1" outlineLevel="2">
      <c r="A601" s="1223">
        <v>44336</v>
      </c>
      <c r="B601" s="1163" t="s">
        <v>5698</v>
      </c>
      <c r="C601" s="955" t="s">
        <v>7624</v>
      </c>
      <c r="D601" s="968"/>
      <c r="E601" s="969" t="s">
        <v>5700</v>
      </c>
      <c r="F601" s="970"/>
      <c r="G601" s="967"/>
      <c r="H601" s="973" t="s">
        <v>5700</v>
      </c>
      <c r="I601" s="967"/>
      <c r="J601" s="970"/>
      <c r="K601" s="967"/>
      <c r="L601" s="970"/>
      <c r="M601" s="967"/>
      <c r="N601" s="970"/>
      <c r="O601" s="967"/>
      <c r="P601" s="970"/>
      <c r="Q601" s="967"/>
      <c r="R601" s="970"/>
      <c r="S601" s="967"/>
      <c r="T601" s="970"/>
      <c r="U601" s="967"/>
      <c r="V601" s="970"/>
    </row>
    <row r="602" spans="1:22" ht="12.6" hidden="1" customHeight="1" outlineLevel="2">
      <c r="A602" s="1223">
        <v>44336</v>
      </c>
      <c r="B602" s="1163" t="s">
        <v>5698</v>
      </c>
      <c r="C602" s="955" t="s">
        <v>7400</v>
      </c>
      <c r="D602" s="968"/>
      <c r="E602" s="969" t="s">
        <v>5700</v>
      </c>
      <c r="F602" s="970"/>
      <c r="G602" s="967"/>
      <c r="H602" s="970"/>
      <c r="I602" s="967"/>
      <c r="J602" s="970"/>
      <c r="K602" s="967"/>
      <c r="L602" s="970"/>
      <c r="M602" s="967"/>
      <c r="N602" s="970"/>
      <c r="O602" s="967"/>
      <c r="P602" s="970"/>
      <c r="Q602" s="967"/>
      <c r="R602" s="970"/>
      <c r="S602" s="967"/>
      <c r="T602" s="970"/>
      <c r="U602" s="967"/>
      <c r="V602" s="970"/>
    </row>
    <row r="603" spans="1:22" ht="12.6" hidden="1" customHeight="1" outlineLevel="2">
      <c r="A603" s="1223">
        <v>44336</v>
      </c>
      <c r="B603" s="1163" t="s">
        <v>5698</v>
      </c>
      <c r="C603" s="955" t="s">
        <v>7625</v>
      </c>
      <c r="D603" s="968"/>
      <c r="E603" s="969" t="s">
        <v>5700</v>
      </c>
      <c r="F603" s="970"/>
      <c r="G603" s="967"/>
      <c r="H603" s="970"/>
      <c r="I603" s="967"/>
      <c r="J603" s="970"/>
      <c r="K603" s="967"/>
      <c r="L603" s="970"/>
      <c r="M603" s="967"/>
      <c r="N603" s="970"/>
      <c r="O603" s="967"/>
      <c r="P603" s="970"/>
      <c r="Q603" s="967"/>
      <c r="R603" s="970"/>
      <c r="S603" s="967"/>
      <c r="T603" s="970"/>
      <c r="U603" s="967"/>
      <c r="V603" s="970"/>
    </row>
    <row r="604" spans="1:22" ht="12.6" hidden="1" customHeight="1" outlineLevel="2">
      <c r="A604" s="1223">
        <v>44336</v>
      </c>
      <c r="B604" s="1163" t="s">
        <v>5698</v>
      </c>
      <c r="C604" s="955" t="s">
        <v>7626</v>
      </c>
      <c r="D604" s="968"/>
      <c r="E604" s="972"/>
      <c r="F604" s="970"/>
      <c r="G604" s="967"/>
      <c r="H604" s="970"/>
      <c r="I604" s="967"/>
      <c r="J604" s="970"/>
      <c r="K604" s="967"/>
      <c r="L604" s="973" t="s">
        <v>5700</v>
      </c>
      <c r="M604" s="967"/>
      <c r="N604" s="970"/>
      <c r="O604" s="967"/>
      <c r="P604" s="970"/>
      <c r="Q604" s="967"/>
      <c r="R604" s="970"/>
      <c r="S604" s="967"/>
      <c r="T604" s="970"/>
      <c r="U604" s="967"/>
      <c r="V604" s="970"/>
    </row>
    <row r="605" spans="1:22" ht="25.2" hidden="1" customHeight="1" outlineLevel="2">
      <c r="A605" s="1223">
        <v>44336</v>
      </c>
      <c r="B605" s="1163" t="s">
        <v>5706</v>
      </c>
      <c r="C605" s="955" t="s">
        <v>7627</v>
      </c>
      <c r="D605" s="968"/>
      <c r="E605" s="972"/>
      <c r="F605" s="970"/>
      <c r="G605" s="967"/>
      <c r="H605" s="970"/>
      <c r="I605" s="967"/>
      <c r="J605" s="970"/>
      <c r="K605" s="967"/>
      <c r="L605" s="970"/>
      <c r="M605" s="967"/>
      <c r="N605" s="970"/>
      <c r="O605" s="967"/>
      <c r="P605" s="970"/>
      <c r="Q605" s="967"/>
      <c r="R605" s="970"/>
      <c r="S605" s="974" t="s">
        <v>5700</v>
      </c>
      <c r="T605" s="970"/>
      <c r="U605" s="967"/>
      <c r="V605" s="970"/>
    </row>
    <row r="606" spans="1:22" ht="25.2" hidden="1" customHeight="1" outlineLevel="2">
      <c r="A606" s="1223">
        <v>44336</v>
      </c>
      <c r="B606" s="1163" t="s">
        <v>5698</v>
      </c>
      <c r="C606" s="955" t="s">
        <v>7628</v>
      </c>
      <c r="D606" s="968"/>
      <c r="E606" s="972"/>
      <c r="F606" s="970"/>
      <c r="G606" s="967"/>
      <c r="H606" s="970"/>
      <c r="I606" s="967"/>
      <c r="J606" s="970"/>
      <c r="K606" s="967"/>
      <c r="L606" s="970"/>
      <c r="M606" s="967"/>
      <c r="N606" s="970"/>
      <c r="O606" s="967"/>
      <c r="P606" s="970"/>
      <c r="Q606" s="967"/>
      <c r="R606" s="970"/>
      <c r="S606" s="974" t="s">
        <v>5700</v>
      </c>
      <c r="T606" s="970"/>
      <c r="U606" s="967"/>
      <c r="V606" s="970"/>
    </row>
    <row r="607" spans="1:22" ht="12.6" hidden="1" customHeight="1" outlineLevel="2">
      <c r="A607" s="1223">
        <v>44336</v>
      </c>
      <c r="B607" s="1163" t="s">
        <v>5698</v>
      </c>
      <c r="C607" s="955" t="s">
        <v>7629</v>
      </c>
      <c r="D607" s="968"/>
      <c r="E607" s="972"/>
      <c r="F607" s="970"/>
      <c r="G607" s="967"/>
      <c r="H607" s="970"/>
      <c r="I607" s="974" t="s">
        <v>5700</v>
      </c>
      <c r="J607" s="970"/>
      <c r="K607" s="967"/>
      <c r="L607" s="970"/>
      <c r="M607" s="967"/>
      <c r="N607" s="970"/>
      <c r="O607" s="967"/>
      <c r="P607" s="970"/>
      <c r="Q607" s="967"/>
      <c r="R607" s="970"/>
      <c r="S607" s="967"/>
      <c r="T607" s="970"/>
      <c r="U607" s="967"/>
      <c r="V607" s="970"/>
    </row>
    <row r="608" spans="1:22" ht="12.6" hidden="1" customHeight="1" outlineLevel="2">
      <c r="A608" s="1223">
        <v>44336</v>
      </c>
      <c r="B608" s="1163" t="s">
        <v>5698</v>
      </c>
      <c r="C608" s="955" t="s">
        <v>7630</v>
      </c>
      <c r="D608" s="968"/>
      <c r="E608" s="969" t="s">
        <v>5700</v>
      </c>
      <c r="F608" s="970"/>
      <c r="G608" s="967"/>
      <c r="H608" s="970"/>
      <c r="I608" s="967"/>
      <c r="J608" s="970"/>
      <c r="K608" s="967"/>
      <c r="L608" s="970"/>
      <c r="M608" s="967"/>
      <c r="N608" s="970"/>
      <c r="O608" s="967"/>
      <c r="P608" s="970"/>
      <c r="Q608" s="967"/>
      <c r="R608" s="970"/>
      <c r="S608" s="967"/>
      <c r="T608" s="970"/>
      <c r="U608" s="967"/>
      <c r="V608" s="970"/>
    </row>
    <row r="609" spans="1:22" ht="12.6" hidden="1" customHeight="1" outlineLevel="2">
      <c r="A609" s="1223">
        <v>44336</v>
      </c>
      <c r="B609" s="1163" t="s">
        <v>5698</v>
      </c>
      <c r="C609" s="955" t="s">
        <v>7631</v>
      </c>
      <c r="D609" s="968"/>
      <c r="E609" s="972"/>
      <c r="F609" s="970"/>
      <c r="G609" s="967"/>
      <c r="H609" s="970"/>
      <c r="I609" s="967"/>
      <c r="J609" s="970"/>
      <c r="K609" s="967"/>
      <c r="L609" s="973" t="s">
        <v>5700</v>
      </c>
      <c r="M609" s="967"/>
      <c r="N609" s="970"/>
      <c r="O609" s="967"/>
      <c r="P609" s="970"/>
      <c r="Q609" s="967"/>
      <c r="R609" s="970"/>
      <c r="S609" s="967"/>
      <c r="T609" s="970"/>
      <c r="U609" s="967"/>
      <c r="V609" s="970"/>
    </row>
    <row r="610" spans="1:22" ht="25.2" hidden="1" customHeight="1" outlineLevel="2">
      <c r="A610" s="1223">
        <v>44336</v>
      </c>
      <c r="B610" s="1163" t="s">
        <v>6318</v>
      </c>
      <c r="C610" s="955" t="s">
        <v>7632</v>
      </c>
      <c r="D610" s="968"/>
      <c r="E610" s="969" t="s">
        <v>5700</v>
      </c>
      <c r="F610" s="970"/>
      <c r="G610" s="967"/>
      <c r="H610" s="970"/>
      <c r="I610" s="967"/>
      <c r="J610" s="970"/>
      <c r="K610" s="967"/>
      <c r="L610" s="973" t="s">
        <v>5700</v>
      </c>
      <c r="M610" s="967"/>
      <c r="N610" s="970"/>
      <c r="O610" s="967"/>
      <c r="P610" s="970"/>
      <c r="Q610" s="967"/>
      <c r="R610" s="970"/>
      <c r="S610" s="967"/>
      <c r="T610" s="970"/>
      <c r="U610" s="967"/>
      <c r="V610" s="970"/>
    </row>
    <row r="611" spans="1:22" ht="12.6" hidden="1" customHeight="1" outlineLevel="2">
      <c r="A611" s="1223">
        <v>44336</v>
      </c>
      <c r="B611" s="1163" t="s">
        <v>5698</v>
      </c>
      <c r="C611" s="955" t="s">
        <v>7633</v>
      </c>
      <c r="D611" s="968"/>
      <c r="E611" s="972"/>
      <c r="F611" s="970"/>
      <c r="G611" s="967"/>
      <c r="H611" s="970"/>
      <c r="I611" s="967"/>
      <c r="J611" s="970"/>
      <c r="K611" s="967"/>
      <c r="L611" s="970"/>
      <c r="M611" s="967"/>
      <c r="N611" s="970"/>
      <c r="O611" s="967"/>
      <c r="P611" s="970"/>
      <c r="Q611" s="967"/>
      <c r="R611" s="970"/>
      <c r="S611" s="974" t="s">
        <v>5700</v>
      </c>
      <c r="T611" s="970"/>
      <c r="U611" s="967"/>
      <c r="V611" s="970"/>
    </row>
    <row r="612" spans="1:22" ht="12.6" hidden="1" customHeight="1" outlineLevel="2">
      <c r="A612" s="1223">
        <v>44336</v>
      </c>
      <c r="B612" s="1163" t="s">
        <v>5698</v>
      </c>
      <c r="C612" s="955" t="s">
        <v>7634</v>
      </c>
      <c r="D612" s="968"/>
      <c r="E612" s="972"/>
      <c r="F612" s="970"/>
      <c r="G612" s="974" t="s">
        <v>5700</v>
      </c>
      <c r="H612" s="970"/>
      <c r="I612" s="967"/>
      <c r="J612" s="970"/>
      <c r="K612" s="967"/>
      <c r="L612" s="973" t="s">
        <v>5700</v>
      </c>
      <c r="M612" s="967"/>
      <c r="N612" s="970"/>
      <c r="O612" s="967"/>
      <c r="P612" s="970"/>
      <c r="Q612" s="967"/>
      <c r="R612" s="970"/>
      <c r="S612" s="967"/>
      <c r="T612" s="970"/>
      <c r="U612" s="967"/>
      <c r="V612" s="970"/>
    </row>
    <row r="613" spans="1:22" ht="12.6" hidden="1" customHeight="1" outlineLevel="2">
      <c r="A613" s="1223">
        <v>44336</v>
      </c>
      <c r="B613" s="1163" t="s">
        <v>5698</v>
      </c>
      <c r="C613" s="955" t="s">
        <v>7635</v>
      </c>
      <c r="D613" s="968"/>
      <c r="E613" s="972"/>
      <c r="F613" s="970"/>
      <c r="G613" s="967"/>
      <c r="H613" s="970"/>
      <c r="I613" s="967"/>
      <c r="J613" s="970"/>
      <c r="K613" s="967"/>
      <c r="L613" s="970"/>
      <c r="M613" s="967"/>
      <c r="N613" s="970"/>
      <c r="O613" s="967"/>
      <c r="P613" s="970"/>
      <c r="Q613" s="967"/>
      <c r="R613" s="970"/>
      <c r="S613" s="974" t="s">
        <v>5700</v>
      </c>
      <c r="T613" s="970"/>
      <c r="U613" s="967"/>
      <c r="V613" s="970"/>
    </row>
    <row r="614" spans="1:22" ht="25.2" hidden="1" customHeight="1" outlineLevel="2">
      <c r="A614" s="1223">
        <v>44336</v>
      </c>
      <c r="B614" s="1163" t="s">
        <v>5698</v>
      </c>
      <c r="C614" s="955" t="s">
        <v>7636</v>
      </c>
      <c r="D614" s="968"/>
      <c r="E614" s="969" t="s">
        <v>5700</v>
      </c>
      <c r="F614" s="970"/>
      <c r="G614" s="967"/>
      <c r="H614" s="970"/>
      <c r="I614" s="967"/>
      <c r="J614" s="970"/>
      <c r="K614" s="967"/>
      <c r="L614" s="970"/>
      <c r="M614" s="967"/>
      <c r="N614" s="970"/>
      <c r="O614" s="967"/>
      <c r="P614" s="970"/>
      <c r="Q614" s="967"/>
      <c r="R614" s="970"/>
      <c r="S614" s="967"/>
      <c r="T614" s="970"/>
      <c r="U614" s="967"/>
      <c r="V614" s="970"/>
    </row>
    <row r="615" spans="1:22" ht="25.2" hidden="1" customHeight="1" outlineLevel="2">
      <c r="A615" s="1223">
        <v>44336</v>
      </c>
      <c r="B615" s="1163" t="s">
        <v>5698</v>
      </c>
      <c r="C615" s="955" t="s">
        <v>7637</v>
      </c>
      <c r="D615" s="968"/>
      <c r="E615" s="972"/>
      <c r="F615" s="970"/>
      <c r="G615" s="967"/>
      <c r="H615" s="970"/>
      <c r="I615" s="967"/>
      <c r="J615" s="970"/>
      <c r="K615" s="967"/>
      <c r="L615" s="970"/>
      <c r="M615" s="967"/>
      <c r="N615" s="970"/>
      <c r="O615" s="967"/>
      <c r="P615" s="970"/>
      <c r="Q615" s="967"/>
      <c r="R615" s="973" t="s">
        <v>5700</v>
      </c>
      <c r="S615" s="974" t="s">
        <v>5700</v>
      </c>
      <c r="T615" s="970"/>
      <c r="U615" s="967"/>
      <c r="V615" s="970"/>
    </row>
    <row r="616" spans="1:22" ht="12.6" hidden="1" customHeight="1" outlineLevel="2">
      <c r="A616" s="1223">
        <v>44336</v>
      </c>
      <c r="B616" s="1163" t="s">
        <v>5706</v>
      </c>
      <c r="C616" s="955" t="s">
        <v>7638</v>
      </c>
      <c r="D616" s="968"/>
      <c r="E616" s="972"/>
      <c r="F616" s="970"/>
      <c r="G616" s="967"/>
      <c r="H616" s="970"/>
      <c r="I616" s="967"/>
      <c r="J616" s="970"/>
      <c r="K616" s="967"/>
      <c r="L616" s="970"/>
      <c r="M616" s="967"/>
      <c r="N616" s="970"/>
      <c r="O616" s="967"/>
      <c r="P616" s="970"/>
      <c r="Q616" s="967"/>
      <c r="R616" s="970"/>
      <c r="S616" s="974" t="s">
        <v>5700</v>
      </c>
      <c r="T616" s="970"/>
      <c r="U616" s="967"/>
      <c r="V616" s="970"/>
    </row>
    <row r="617" spans="1:22" ht="25.2" hidden="1" customHeight="1" outlineLevel="2">
      <c r="A617" s="1223">
        <v>44336</v>
      </c>
      <c r="B617" s="1163" t="s">
        <v>5706</v>
      </c>
      <c r="C617" s="955" t="s">
        <v>7488</v>
      </c>
      <c r="D617" s="968"/>
      <c r="E617" s="972"/>
      <c r="F617" s="970"/>
      <c r="G617" s="967"/>
      <c r="H617" s="970"/>
      <c r="I617" s="967"/>
      <c r="J617" s="970"/>
      <c r="K617" s="967"/>
      <c r="L617" s="970"/>
      <c r="M617" s="967"/>
      <c r="N617" s="970"/>
      <c r="O617" s="967"/>
      <c r="P617" s="970"/>
      <c r="Q617" s="967"/>
      <c r="R617" s="970"/>
      <c r="S617" s="967"/>
      <c r="T617" s="970"/>
      <c r="U617" s="967"/>
      <c r="V617" s="970"/>
    </row>
    <row r="618" spans="1:22" ht="25.2" hidden="1" customHeight="1" outlineLevel="2">
      <c r="A618" s="1223">
        <v>44336</v>
      </c>
      <c r="B618" s="1163" t="s">
        <v>5698</v>
      </c>
      <c r="C618" s="955" t="s">
        <v>7639</v>
      </c>
      <c r="D618" s="968"/>
      <c r="E618" s="972"/>
      <c r="F618" s="970"/>
      <c r="G618" s="967"/>
      <c r="H618" s="970"/>
      <c r="I618" s="967"/>
      <c r="J618" s="970"/>
      <c r="K618" s="967"/>
      <c r="L618" s="970"/>
      <c r="M618" s="967"/>
      <c r="N618" s="970"/>
      <c r="O618" s="967"/>
      <c r="P618" s="970"/>
      <c r="Q618" s="974" t="s">
        <v>5700</v>
      </c>
      <c r="R618" s="970"/>
      <c r="S618" s="967"/>
      <c r="T618" s="970"/>
      <c r="U618" s="967"/>
      <c r="V618" s="970"/>
    </row>
    <row r="619" spans="1:22" ht="25.2" hidden="1" customHeight="1" outlineLevel="2">
      <c r="A619" s="1223">
        <v>44336</v>
      </c>
      <c r="B619" s="1163" t="s">
        <v>5698</v>
      </c>
      <c r="C619" s="955" t="s">
        <v>7640</v>
      </c>
      <c r="D619" s="968"/>
      <c r="E619" s="969" t="s">
        <v>5700</v>
      </c>
      <c r="F619" s="970"/>
      <c r="G619" s="967"/>
      <c r="H619" s="970"/>
      <c r="I619" s="967"/>
      <c r="J619" s="970"/>
      <c r="K619" s="967"/>
      <c r="L619" s="970"/>
      <c r="M619" s="967"/>
      <c r="N619" s="970"/>
      <c r="O619" s="967"/>
      <c r="P619" s="970"/>
      <c r="Q619" s="967"/>
      <c r="R619" s="970"/>
      <c r="S619" s="974" t="s">
        <v>5700</v>
      </c>
      <c r="T619" s="970"/>
      <c r="U619" s="967"/>
      <c r="V619" s="970"/>
    </row>
    <row r="620" spans="1:22" ht="37.799999999999997" hidden="1" customHeight="1" outlineLevel="1" collapsed="1">
      <c r="A620" s="1224">
        <v>44337</v>
      </c>
      <c r="B620" s="1163" t="s">
        <v>5698</v>
      </c>
      <c r="C620" s="955" t="s">
        <v>7641</v>
      </c>
      <c r="D620" s="968"/>
      <c r="E620" s="972"/>
      <c r="F620" s="970"/>
      <c r="G620" s="967"/>
      <c r="H620" s="970"/>
      <c r="I620" s="967"/>
      <c r="J620" s="970"/>
      <c r="K620" s="967"/>
      <c r="L620" s="970"/>
      <c r="M620" s="967"/>
      <c r="N620" s="973" t="s">
        <v>5700</v>
      </c>
      <c r="O620" s="967"/>
      <c r="P620" s="970"/>
      <c r="Q620" s="967"/>
      <c r="R620" s="970"/>
      <c r="S620" s="967"/>
      <c r="T620" s="970"/>
      <c r="U620" s="967"/>
      <c r="V620" s="970"/>
    </row>
    <row r="621" spans="1:22" ht="12.6" hidden="1" customHeight="1" outlineLevel="2">
      <c r="A621" s="1224">
        <v>44337</v>
      </c>
      <c r="B621" s="1163" t="s">
        <v>5698</v>
      </c>
      <c r="C621" s="955" t="s">
        <v>7642</v>
      </c>
      <c r="D621" s="968"/>
      <c r="E621" s="972"/>
      <c r="F621" s="970"/>
      <c r="G621" s="967"/>
      <c r="H621" s="970"/>
      <c r="I621" s="967"/>
      <c r="J621" s="970"/>
      <c r="K621" s="967"/>
      <c r="L621" s="970"/>
      <c r="M621" s="967"/>
      <c r="N621" s="970"/>
      <c r="O621" s="967"/>
      <c r="P621" s="970"/>
      <c r="Q621" s="967"/>
      <c r="R621" s="970"/>
      <c r="S621" s="974" t="s">
        <v>5700</v>
      </c>
      <c r="T621" s="970"/>
      <c r="U621" s="967"/>
      <c r="V621" s="970"/>
    </row>
    <row r="622" spans="1:22" ht="12.6" hidden="1" customHeight="1" outlineLevel="2">
      <c r="A622" s="1224">
        <v>44337</v>
      </c>
      <c r="B622" s="1163" t="s">
        <v>5739</v>
      </c>
      <c r="C622" s="955" t="s">
        <v>7643</v>
      </c>
      <c r="D622" s="968"/>
      <c r="E622" s="972"/>
      <c r="F622" s="970"/>
      <c r="G622" s="967"/>
      <c r="H622" s="970"/>
      <c r="I622" s="967"/>
      <c r="J622" s="970"/>
      <c r="K622" s="967"/>
      <c r="L622" s="970"/>
      <c r="M622" s="967"/>
      <c r="N622" s="970"/>
      <c r="O622" s="967"/>
      <c r="P622" s="970"/>
      <c r="Q622" s="967"/>
      <c r="R622" s="970"/>
      <c r="S622" s="974" t="s">
        <v>5700</v>
      </c>
      <c r="T622" s="970"/>
      <c r="U622" s="967"/>
      <c r="V622" s="970"/>
    </row>
    <row r="623" spans="1:22" ht="25.2" hidden="1" customHeight="1" outlineLevel="2">
      <c r="A623" s="1224">
        <v>44337</v>
      </c>
      <c r="B623" s="1163" t="s">
        <v>5698</v>
      </c>
      <c r="C623" s="955" t="s">
        <v>7644</v>
      </c>
      <c r="D623" s="968"/>
      <c r="E623" s="972"/>
      <c r="F623" s="970"/>
      <c r="G623" s="967"/>
      <c r="H623" s="970"/>
      <c r="I623" s="967"/>
      <c r="J623" s="970"/>
      <c r="K623" s="967"/>
      <c r="L623" s="970"/>
      <c r="M623" s="967"/>
      <c r="N623" s="973" t="s">
        <v>5700</v>
      </c>
      <c r="O623" s="967"/>
      <c r="P623" s="970"/>
      <c r="Q623" s="967"/>
      <c r="R623" s="970"/>
      <c r="S623" s="967"/>
      <c r="T623" s="970"/>
      <c r="U623" s="967"/>
      <c r="V623" s="970"/>
    </row>
    <row r="624" spans="1:22" ht="12.6" hidden="1" customHeight="1" outlineLevel="2">
      <c r="A624" s="1224">
        <v>44337</v>
      </c>
      <c r="B624" s="1163" t="s">
        <v>5698</v>
      </c>
      <c r="C624" s="955" t="s">
        <v>7645</v>
      </c>
      <c r="D624" s="968"/>
      <c r="E624" s="972"/>
      <c r="F624" s="970"/>
      <c r="G624" s="967"/>
      <c r="H624" s="970"/>
      <c r="I624" s="967"/>
      <c r="J624" s="970"/>
      <c r="K624" s="967"/>
      <c r="L624" s="970"/>
      <c r="M624" s="967"/>
      <c r="N624" s="970"/>
      <c r="O624" s="967"/>
      <c r="P624" s="970"/>
      <c r="Q624" s="967"/>
      <c r="R624" s="970"/>
      <c r="S624" s="974" t="s">
        <v>5700</v>
      </c>
      <c r="T624" s="970"/>
      <c r="U624" s="967"/>
      <c r="V624" s="970"/>
    </row>
    <row r="625" spans="1:22" ht="12.6" hidden="1" customHeight="1" outlineLevel="2">
      <c r="A625" s="1224">
        <v>44337</v>
      </c>
      <c r="B625" s="1163" t="s">
        <v>5698</v>
      </c>
      <c r="C625" s="955" t="s">
        <v>7646</v>
      </c>
      <c r="D625" s="968"/>
      <c r="E625" s="972"/>
      <c r="F625" s="970"/>
      <c r="G625" s="967"/>
      <c r="H625" s="970"/>
      <c r="I625" s="967"/>
      <c r="J625" s="970"/>
      <c r="K625" s="974" t="s">
        <v>5700</v>
      </c>
      <c r="L625" s="970"/>
      <c r="M625" s="967"/>
      <c r="N625" s="970"/>
      <c r="O625" s="974" t="s">
        <v>5700</v>
      </c>
      <c r="P625" s="970"/>
      <c r="Q625" s="967"/>
      <c r="R625" s="970"/>
      <c r="S625" s="967"/>
      <c r="T625" s="970"/>
      <c r="U625" s="967"/>
      <c r="V625" s="970"/>
    </row>
    <row r="626" spans="1:22" ht="12.6" hidden="1" customHeight="1" outlineLevel="2">
      <c r="A626" s="1224">
        <v>44337</v>
      </c>
      <c r="B626" s="1163" t="s">
        <v>5698</v>
      </c>
      <c r="C626" s="955" t="s">
        <v>7647</v>
      </c>
      <c r="D626" s="968"/>
      <c r="E626" s="972"/>
      <c r="F626" s="970"/>
      <c r="G626" s="967"/>
      <c r="H626" s="970"/>
      <c r="I626" s="967"/>
      <c r="J626" s="970"/>
      <c r="K626" s="967"/>
      <c r="L626" s="970"/>
      <c r="M626" s="967"/>
      <c r="N626" s="970"/>
      <c r="O626" s="967"/>
      <c r="P626" s="970"/>
      <c r="Q626" s="967"/>
      <c r="R626" s="970"/>
      <c r="S626" s="974" t="s">
        <v>5700</v>
      </c>
      <c r="T626" s="970"/>
      <c r="U626" s="967"/>
      <c r="V626" s="970"/>
    </row>
    <row r="627" spans="1:22" ht="12.6" hidden="1" customHeight="1" outlineLevel="2">
      <c r="A627" s="1224">
        <v>44337</v>
      </c>
      <c r="B627" s="1163" t="s">
        <v>5698</v>
      </c>
      <c r="C627" s="955" t="s">
        <v>7648</v>
      </c>
      <c r="D627" s="968"/>
      <c r="E627" s="969" t="s">
        <v>5700</v>
      </c>
      <c r="F627" s="970"/>
      <c r="G627" s="967"/>
      <c r="H627" s="970"/>
      <c r="I627" s="967"/>
      <c r="J627" s="970"/>
      <c r="K627" s="967"/>
      <c r="L627" s="970"/>
      <c r="M627" s="967"/>
      <c r="N627" s="970"/>
      <c r="O627" s="967"/>
      <c r="P627" s="970"/>
      <c r="Q627" s="967"/>
      <c r="R627" s="970"/>
      <c r="S627" s="967"/>
      <c r="T627" s="970"/>
      <c r="U627" s="967"/>
      <c r="V627" s="970"/>
    </row>
    <row r="628" spans="1:22" ht="12.6" hidden="1" customHeight="1" outlineLevel="2">
      <c r="A628" s="1224">
        <v>44337</v>
      </c>
      <c r="B628" s="1163" t="s">
        <v>5698</v>
      </c>
      <c r="C628" s="955" t="s">
        <v>7649</v>
      </c>
      <c r="D628" s="968"/>
      <c r="E628" s="972"/>
      <c r="F628" s="970"/>
      <c r="G628" s="967"/>
      <c r="H628" s="970"/>
      <c r="I628" s="967"/>
      <c r="J628" s="970"/>
      <c r="K628" s="967"/>
      <c r="L628" s="970"/>
      <c r="M628" s="967"/>
      <c r="N628" s="973" t="s">
        <v>5700</v>
      </c>
      <c r="O628" s="967"/>
      <c r="P628" s="970"/>
      <c r="Q628" s="967"/>
      <c r="R628" s="970"/>
      <c r="S628" s="967"/>
      <c r="T628" s="970"/>
      <c r="U628" s="967"/>
      <c r="V628" s="970"/>
    </row>
    <row r="629" spans="1:22" ht="12.6" hidden="1" customHeight="1" outlineLevel="2">
      <c r="A629" s="1224">
        <v>44337</v>
      </c>
      <c r="B629" s="1163" t="s">
        <v>5698</v>
      </c>
      <c r="C629" s="955" t="s">
        <v>7650</v>
      </c>
      <c r="D629" s="968"/>
      <c r="E629" s="972"/>
      <c r="F629" s="970"/>
      <c r="G629" s="967"/>
      <c r="H629" s="970"/>
      <c r="I629" s="967"/>
      <c r="J629" s="970"/>
      <c r="K629" s="967"/>
      <c r="L629" s="970"/>
      <c r="M629" s="974" t="s">
        <v>5700</v>
      </c>
      <c r="N629" s="970"/>
      <c r="O629" s="967"/>
      <c r="P629" s="970"/>
      <c r="Q629" s="967"/>
      <c r="R629" s="970"/>
      <c r="S629" s="974" t="s">
        <v>5700</v>
      </c>
      <c r="T629" s="970"/>
      <c r="U629" s="967"/>
      <c r="V629" s="970"/>
    </row>
    <row r="630" spans="1:22" ht="12.6" hidden="1" customHeight="1" outlineLevel="2">
      <c r="A630" s="1224">
        <v>44337</v>
      </c>
      <c r="B630" s="1163" t="s">
        <v>6318</v>
      </c>
      <c r="C630" s="955" t="s">
        <v>7651</v>
      </c>
      <c r="D630" s="968"/>
      <c r="E630" s="972"/>
      <c r="F630" s="970"/>
      <c r="G630" s="967"/>
      <c r="H630" s="970"/>
      <c r="I630" s="967"/>
      <c r="J630" s="970"/>
      <c r="K630" s="967"/>
      <c r="L630" s="970"/>
      <c r="M630" s="967"/>
      <c r="N630" s="973" t="s">
        <v>5700</v>
      </c>
      <c r="O630" s="967"/>
      <c r="P630" s="970"/>
      <c r="Q630" s="967"/>
      <c r="R630" s="970"/>
      <c r="S630" s="967"/>
      <c r="T630" s="970"/>
      <c r="U630" s="974" t="s">
        <v>5700</v>
      </c>
      <c r="V630" s="970"/>
    </row>
    <row r="631" spans="1:22" ht="12.6" hidden="1" customHeight="1" outlineLevel="2">
      <c r="A631" s="1224">
        <v>44337</v>
      </c>
      <c r="B631" s="1163" t="s">
        <v>5698</v>
      </c>
      <c r="C631" s="955" t="s">
        <v>7652</v>
      </c>
      <c r="D631" s="968"/>
      <c r="E631" s="972"/>
      <c r="F631" s="970"/>
      <c r="G631" s="967"/>
      <c r="H631" s="970"/>
      <c r="I631" s="967"/>
      <c r="J631" s="970"/>
      <c r="K631" s="967"/>
      <c r="L631" s="970"/>
      <c r="M631" s="967"/>
      <c r="N631" s="970"/>
      <c r="O631" s="967"/>
      <c r="P631" s="970"/>
      <c r="Q631" s="967"/>
      <c r="R631" s="970"/>
      <c r="S631" s="974" t="s">
        <v>5700</v>
      </c>
      <c r="T631" s="970"/>
      <c r="U631" s="967"/>
      <c r="V631" s="970"/>
    </row>
    <row r="632" spans="1:22" ht="12.6" hidden="1" customHeight="1" outlineLevel="2">
      <c r="A632" s="1224">
        <v>44337</v>
      </c>
      <c r="B632" s="1163" t="s">
        <v>5698</v>
      </c>
      <c r="C632" s="955" t="s">
        <v>7653</v>
      </c>
      <c r="D632" s="968"/>
      <c r="E632" s="972"/>
      <c r="F632" s="970"/>
      <c r="G632" s="974" t="s">
        <v>5700</v>
      </c>
      <c r="H632" s="970"/>
      <c r="I632" s="967"/>
      <c r="J632" s="973" t="s">
        <v>5700</v>
      </c>
      <c r="K632" s="967"/>
      <c r="L632" s="970"/>
      <c r="M632" s="967"/>
      <c r="N632" s="970"/>
      <c r="O632" s="967"/>
      <c r="P632" s="970"/>
      <c r="Q632" s="967"/>
      <c r="R632" s="970"/>
      <c r="S632" s="967"/>
      <c r="T632" s="970"/>
      <c r="U632" s="967"/>
      <c r="V632" s="970"/>
    </row>
    <row r="633" spans="1:22" ht="25.2" hidden="1" customHeight="1" outlineLevel="1" collapsed="1">
      <c r="A633" s="1017">
        <v>44340</v>
      </c>
      <c r="B633" s="1163" t="s">
        <v>5698</v>
      </c>
      <c r="C633" s="955" t="s">
        <v>7654</v>
      </c>
      <c r="D633" s="977" t="s">
        <v>5700</v>
      </c>
      <c r="E633" s="972"/>
      <c r="F633" s="970"/>
      <c r="G633" s="967"/>
      <c r="H633" s="970"/>
      <c r="I633" s="967"/>
      <c r="J633" s="970"/>
      <c r="K633" s="967"/>
      <c r="L633" s="970"/>
      <c r="M633" s="967"/>
      <c r="N633" s="970"/>
      <c r="O633" s="967"/>
      <c r="P633" s="970"/>
      <c r="Q633" s="967"/>
      <c r="R633" s="970"/>
      <c r="S633" s="967"/>
      <c r="T633" s="970"/>
      <c r="U633" s="967"/>
      <c r="V633" s="970"/>
    </row>
    <row r="634" spans="1:22" ht="37.799999999999997" hidden="1" customHeight="1" outlineLevel="2">
      <c r="A634" s="1017">
        <v>44340</v>
      </c>
      <c r="B634" s="1163" t="s">
        <v>3470</v>
      </c>
      <c r="C634" s="955" t="s">
        <v>7655</v>
      </c>
      <c r="D634" s="968"/>
      <c r="E634" s="969" t="s">
        <v>5700</v>
      </c>
      <c r="F634" s="970"/>
      <c r="G634" s="967"/>
      <c r="H634" s="970"/>
      <c r="I634" s="967"/>
      <c r="J634" s="970"/>
      <c r="K634" s="967"/>
      <c r="L634" s="970"/>
      <c r="M634" s="967"/>
      <c r="N634" s="970"/>
      <c r="O634" s="967"/>
      <c r="P634" s="970"/>
      <c r="Q634" s="967"/>
      <c r="R634" s="970"/>
      <c r="S634" s="967"/>
      <c r="T634" s="970"/>
      <c r="U634" s="967"/>
      <c r="V634" s="970"/>
    </row>
    <row r="635" spans="1:22" ht="25.2" hidden="1" customHeight="1" outlineLevel="2">
      <c r="A635" s="1017">
        <v>44340</v>
      </c>
      <c r="B635" s="1163" t="s">
        <v>5706</v>
      </c>
      <c r="C635" s="955" t="s">
        <v>7656</v>
      </c>
      <c r="D635" s="968"/>
      <c r="E635" s="969" t="s">
        <v>5700</v>
      </c>
      <c r="F635" s="970"/>
      <c r="G635" s="967"/>
      <c r="H635" s="970"/>
      <c r="I635" s="967"/>
      <c r="J635" s="970"/>
      <c r="K635" s="967"/>
      <c r="L635" s="970"/>
      <c r="M635" s="967"/>
      <c r="N635" s="970"/>
      <c r="O635" s="967"/>
      <c r="P635" s="970"/>
      <c r="Q635" s="967"/>
      <c r="R635" s="970"/>
      <c r="S635" s="967"/>
      <c r="T635" s="970"/>
      <c r="U635" s="967"/>
      <c r="V635" s="970"/>
    </row>
    <row r="636" spans="1:22" ht="12.6" hidden="1" customHeight="1" outlineLevel="2">
      <c r="A636" s="1017">
        <v>44340</v>
      </c>
      <c r="B636" s="1163" t="s">
        <v>5698</v>
      </c>
      <c r="C636" s="955" t="s">
        <v>7657</v>
      </c>
      <c r="D636" s="968"/>
      <c r="E636" s="972"/>
      <c r="F636" s="970"/>
      <c r="G636" s="967"/>
      <c r="H636" s="970"/>
      <c r="I636" s="967"/>
      <c r="J636" s="970"/>
      <c r="K636" s="967"/>
      <c r="L636" s="970"/>
      <c r="M636" s="967"/>
      <c r="N636" s="973" t="s">
        <v>5700</v>
      </c>
      <c r="O636" s="967"/>
      <c r="P636" s="970"/>
      <c r="Q636" s="967"/>
      <c r="R636" s="970"/>
      <c r="S636" s="967"/>
      <c r="T636" s="970"/>
      <c r="U636" s="967"/>
      <c r="V636" s="970"/>
    </row>
    <row r="637" spans="1:22" ht="12.6" hidden="1" customHeight="1" outlineLevel="2">
      <c r="A637" s="1017">
        <v>44340</v>
      </c>
      <c r="B637" s="1163" t="s">
        <v>5698</v>
      </c>
      <c r="C637" s="955" t="s">
        <v>7658</v>
      </c>
      <c r="D637" s="968"/>
      <c r="E637" s="969" t="s">
        <v>5700</v>
      </c>
      <c r="F637" s="970"/>
      <c r="G637" s="967"/>
      <c r="H637" s="970"/>
      <c r="I637" s="967"/>
      <c r="J637" s="970"/>
      <c r="K637" s="967"/>
      <c r="L637" s="970"/>
      <c r="M637" s="967"/>
      <c r="N637" s="970"/>
      <c r="O637" s="967"/>
      <c r="P637" s="970"/>
      <c r="Q637" s="967"/>
      <c r="R637" s="970"/>
      <c r="S637" s="967"/>
      <c r="T637" s="970"/>
      <c r="U637" s="967"/>
      <c r="V637" s="970"/>
    </row>
    <row r="638" spans="1:22" ht="12.6" hidden="1" customHeight="1" outlineLevel="2">
      <c r="A638" s="1017">
        <v>44340</v>
      </c>
      <c r="B638" s="1163" t="s">
        <v>5698</v>
      </c>
      <c r="C638" s="955" t="s">
        <v>7659</v>
      </c>
      <c r="D638" s="977" t="s">
        <v>5700</v>
      </c>
      <c r="E638" s="972"/>
      <c r="F638" s="970"/>
      <c r="G638" s="967"/>
      <c r="H638" s="970"/>
      <c r="I638" s="967"/>
      <c r="J638" s="970"/>
      <c r="K638" s="967"/>
      <c r="L638" s="970"/>
      <c r="M638" s="967"/>
      <c r="N638" s="970"/>
      <c r="O638" s="967"/>
      <c r="P638" s="970"/>
      <c r="Q638" s="967"/>
      <c r="R638" s="970"/>
      <c r="S638" s="967"/>
      <c r="T638" s="970"/>
      <c r="U638" s="967"/>
      <c r="V638" s="970"/>
    </row>
    <row r="639" spans="1:22" ht="25.2" hidden="1" customHeight="1" outlineLevel="2">
      <c r="A639" s="1017">
        <v>44340</v>
      </c>
      <c r="B639" s="1163" t="s">
        <v>5698</v>
      </c>
      <c r="C639" s="955" t="s">
        <v>7660</v>
      </c>
      <c r="D639" s="977" t="s">
        <v>5700</v>
      </c>
      <c r="E639" s="972"/>
      <c r="F639" s="970"/>
      <c r="G639" s="967"/>
      <c r="H639" s="970"/>
      <c r="I639" s="967"/>
      <c r="J639" s="970"/>
      <c r="K639" s="967"/>
      <c r="L639" s="970"/>
      <c r="M639" s="967"/>
      <c r="N639" s="970"/>
      <c r="O639" s="967"/>
      <c r="P639" s="970"/>
      <c r="Q639" s="967"/>
      <c r="R639" s="970"/>
      <c r="S639" s="967"/>
      <c r="T639" s="970"/>
      <c r="U639" s="967"/>
      <c r="V639" s="970"/>
    </row>
    <row r="640" spans="1:22" ht="25.2" hidden="1" customHeight="1" outlineLevel="2">
      <c r="A640" s="1017">
        <v>44340</v>
      </c>
      <c r="B640" s="1163" t="s">
        <v>5698</v>
      </c>
      <c r="C640" s="955" t="s">
        <v>7661</v>
      </c>
      <c r="D640" s="968"/>
      <c r="E640" s="969" t="s">
        <v>5700</v>
      </c>
      <c r="F640" s="970"/>
      <c r="G640" s="967"/>
      <c r="H640" s="970"/>
      <c r="I640" s="967"/>
      <c r="J640" s="970"/>
      <c r="K640" s="967"/>
      <c r="L640" s="970"/>
      <c r="M640" s="967"/>
      <c r="N640" s="970"/>
      <c r="O640" s="967"/>
      <c r="P640" s="970"/>
      <c r="Q640" s="967"/>
      <c r="R640" s="970"/>
      <c r="S640" s="967"/>
      <c r="T640" s="970"/>
      <c r="U640" s="967"/>
      <c r="V640" s="970"/>
    </row>
    <row r="641" spans="1:24" ht="37.799999999999997" hidden="1" customHeight="1" outlineLevel="2">
      <c r="A641" s="1017">
        <v>44340</v>
      </c>
      <c r="B641" s="1163" t="s">
        <v>5706</v>
      </c>
      <c r="C641" s="955" t="s">
        <v>7662</v>
      </c>
      <c r="D641" s="968"/>
      <c r="E641" s="972"/>
      <c r="F641" s="970"/>
      <c r="G641" s="967"/>
      <c r="H641" s="970"/>
      <c r="I641" s="967"/>
      <c r="J641" s="970"/>
      <c r="K641" s="967"/>
      <c r="L641" s="970"/>
      <c r="M641" s="967"/>
      <c r="N641" s="970"/>
      <c r="O641" s="967"/>
      <c r="P641" s="970"/>
      <c r="Q641" s="967"/>
      <c r="R641" s="970"/>
      <c r="S641" s="967"/>
      <c r="T641" s="973" t="s">
        <v>5700</v>
      </c>
      <c r="U641" s="967"/>
      <c r="V641" s="970"/>
      <c r="W641" s="967"/>
      <c r="X641" s="955"/>
    </row>
    <row r="642" spans="1:24" ht="12.6" hidden="1" customHeight="1" outlineLevel="2">
      <c r="A642" s="1017">
        <v>44340</v>
      </c>
      <c r="B642" s="1163" t="s">
        <v>5698</v>
      </c>
      <c r="C642" s="955" t="s">
        <v>7663</v>
      </c>
      <c r="D642" s="977" t="s">
        <v>5700</v>
      </c>
      <c r="E642" s="972"/>
      <c r="F642" s="970"/>
      <c r="G642" s="967"/>
      <c r="H642" s="970"/>
      <c r="I642" s="967"/>
      <c r="J642" s="970"/>
      <c r="K642" s="967"/>
      <c r="L642" s="970"/>
      <c r="M642" s="967"/>
      <c r="N642" s="970"/>
      <c r="O642" s="967"/>
      <c r="P642" s="970"/>
      <c r="Q642" s="967"/>
      <c r="R642" s="970"/>
      <c r="S642" s="967"/>
      <c r="T642" s="970"/>
      <c r="U642" s="967"/>
      <c r="V642" s="970"/>
      <c r="W642" s="967"/>
      <c r="X642" s="955"/>
    </row>
    <row r="643" spans="1:24" ht="25.2" hidden="1" customHeight="1" outlineLevel="2">
      <c r="A643" s="1017">
        <v>44340</v>
      </c>
      <c r="B643" s="1163" t="s">
        <v>5698</v>
      </c>
      <c r="C643" s="955" t="s">
        <v>7664</v>
      </c>
      <c r="D643" s="968"/>
      <c r="E643" s="972"/>
      <c r="F643" s="970"/>
      <c r="G643" s="967"/>
      <c r="H643" s="970"/>
      <c r="I643" s="967"/>
      <c r="J643" s="970"/>
      <c r="K643" s="967"/>
      <c r="L643" s="970"/>
      <c r="M643" s="967"/>
      <c r="N643" s="970"/>
      <c r="O643" s="967"/>
      <c r="P643" s="970"/>
      <c r="Q643" s="967"/>
      <c r="R643" s="970"/>
      <c r="S643" s="974"/>
      <c r="T643" s="970"/>
      <c r="U643" s="967"/>
      <c r="V643" s="970"/>
      <c r="W643" s="967"/>
      <c r="X643" s="955"/>
    </row>
    <row r="644" spans="1:24" ht="12.6" hidden="1" customHeight="1" outlineLevel="2">
      <c r="A644" s="1017">
        <v>44340</v>
      </c>
      <c r="B644" s="1163" t="s">
        <v>5739</v>
      </c>
      <c r="C644" s="955" t="s">
        <v>7665</v>
      </c>
      <c r="D644" s="968"/>
      <c r="E644" s="972"/>
      <c r="F644" s="970"/>
      <c r="G644" s="967"/>
      <c r="H644" s="970"/>
      <c r="I644" s="967"/>
      <c r="J644" s="970"/>
      <c r="K644" s="967"/>
      <c r="L644" s="970"/>
      <c r="M644" s="967"/>
      <c r="N644" s="970"/>
      <c r="O644" s="967"/>
      <c r="P644" s="970"/>
      <c r="Q644" s="967"/>
      <c r="R644" s="970"/>
      <c r="S644" s="974" t="s">
        <v>5700</v>
      </c>
      <c r="T644" s="970"/>
      <c r="U644" s="967"/>
      <c r="V644" s="970"/>
      <c r="W644" s="967"/>
      <c r="X644" s="955"/>
    </row>
    <row r="645" spans="1:24" ht="12.6" hidden="1" customHeight="1" outlineLevel="1" collapsed="1">
      <c r="A645" s="1225">
        <v>44341</v>
      </c>
      <c r="B645" s="1163" t="s">
        <v>5706</v>
      </c>
      <c r="C645" s="955" t="s">
        <v>7666</v>
      </c>
      <c r="D645" s="977" t="s">
        <v>5700</v>
      </c>
      <c r="E645" s="972"/>
      <c r="F645" s="970"/>
      <c r="G645" s="967"/>
      <c r="H645" s="970"/>
      <c r="I645" s="967"/>
      <c r="J645" s="970"/>
      <c r="K645" s="967"/>
      <c r="L645" s="970"/>
      <c r="M645" s="967"/>
      <c r="N645" s="970"/>
      <c r="O645" s="967"/>
      <c r="P645" s="970"/>
      <c r="Q645" s="967"/>
      <c r="R645" s="970"/>
      <c r="S645" s="967"/>
      <c r="T645" s="970"/>
      <c r="U645" s="967"/>
      <c r="V645" s="970"/>
      <c r="W645" s="967"/>
      <c r="X645" s="955"/>
    </row>
    <row r="646" spans="1:24" ht="12.6" hidden="1" customHeight="1" outlineLevel="2">
      <c r="A646" s="1225">
        <v>44341</v>
      </c>
      <c r="B646" s="1163" t="s">
        <v>5698</v>
      </c>
      <c r="C646" s="955" t="s">
        <v>7667</v>
      </c>
      <c r="D646" s="977" t="s">
        <v>5700</v>
      </c>
      <c r="E646" s="972"/>
      <c r="F646" s="970"/>
      <c r="G646" s="967"/>
      <c r="H646" s="970"/>
      <c r="I646" s="967"/>
      <c r="J646" s="970"/>
      <c r="K646" s="967"/>
      <c r="L646" s="970"/>
      <c r="M646" s="967"/>
      <c r="N646" s="970"/>
      <c r="O646" s="967"/>
      <c r="P646" s="970"/>
      <c r="Q646" s="967"/>
      <c r="R646" s="970"/>
      <c r="S646" s="967"/>
      <c r="T646" s="970"/>
      <c r="U646" s="967"/>
      <c r="V646" s="970"/>
      <c r="W646" s="967"/>
      <c r="X646" s="955"/>
    </row>
    <row r="647" spans="1:24" ht="12.6" hidden="1" customHeight="1" outlineLevel="2">
      <c r="A647" s="1225">
        <v>44341</v>
      </c>
      <c r="B647" s="1163" t="s">
        <v>5698</v>
      </c>
      <c r="C647" s="955" t="s">
        <v>7668</v>
      </c>
      <c r="D647" s="968"/>
      <c r="E647" s="972"/>
      <c r="F647" s="970"/>
      <c r="G647" s="967"/>
      <c r="H647" s="970"/>
      <c r="I647" s="967"/>
      <c r="J647" s="970"/>
      <c r="K647" s="967"/>
      <c r="L647" s="970"/>
      <c r="M647" s="967"/>
      <c r="N647" s="970"/>
      <c r="O647" s="967"/>
      <c r="P647" s="970"/>
      <c r="Q647" s="974" t="s">
        <v>5700</v>
      </c>
      <c r="R647" s="970"/>
      <c r="S647" s="967"/>
      <c r="T647" s="970"/>
      <c r="U647" s="967"/>
      <c r="V647" s="970"/>
      <c r="W647" s="967"/>
      <c r="X647" s="955"/>
    </row>
    <row r="648" spans="1:24" ht="12.6" hidden="1" customHeight="1" outlineLevel="2">
      <c r="A648" s="1225">
        <v>44341</v>
      </c>
      <c r="B648" s="1163" t="s">
        <v>5698</v>
      </c>
      <c r="C648" s="955" t="s">
        <v>7492</v>
      </c>
      <c r="D648" s="968"/>
      <c r="E648" s="969" t="s">
        <v>5700</v>
      </c>
      <c r="F648" s="970"/>
      <c r="G648" s="967"/>
      <c r="H648" s="970"/>
      <c r="I648" s="967"/>
      <c r="J648" s="970"/>
      <c r="K648" s="967"/>
      <c r="L648" s="970"/>
      <c r="M648" s="967"/>
      <c r="N648" s="970"/>
      <c r="O648" s="967"/>
      <c r="P648" s="970"/>
      <c r="Q648" s="967"/>
      <c r="R648" s="970"/>
      <c r="S648" s="967"/>
      <c r="T648" s="970"/>
      <c r="U648" s="967"/>
      <c r="V648" s="970"/>
      <c r="W648" s="967"/>
      <c r="X648" s="955"/>
    </row>
    <row r="649" spans="1:24" ht="25.2" hidden="1" customHeight="1" outlineLevel="2">
      <c r="A649" s="1225">
        <v>44341</v>
      </c>
      <c r="B649" s="1163" t="s">
        <v>5698</v>
      </c>
      <c r="C649" s="955" t="s">
        <v>7669</v>
      </c>
      <c r="D649" s="968"/>
      <c r="E649" s="969" t="s">
        <v>5700</v>
      </c>
      <c r="F649" s="970"/>
      <c r="G649" s="967"/>
      <c r="H649" s="970"/>
      <c r="I649" s="967"/>
      <c r="J649" s="970"/>
      <c r="K649" s="967"/>
      <c r="L649" s="970"/>
      <c r="M649" s="967"/>
      <c r="N649" s="970"/>
      <c r="O649" s="967"/>
      <c r="P649" s="970"/>
      <c r="Q649" s="967"/>
      <c r="R649" s="970"/>
      <c r="S649" s="967"/>
      <c r="T649" s="970"/>
      <c r="U649" s="967"/>
      <c r="V649" s="970"/>
      <c r="W649" s="967"/>
      <c r="X649" s="1021"/>
    </row>
    <row r="650" spans="1:24" ht="12.6" hidden="1" customHeight="1" outlineLevel="2">
      <c r="A650" s="1225">
        <v>44341</v>
      </c>
      <c r="B650" s="1163" t="s">
        <v>5698</v>
      </c>
      <c r="C650" s="955" t="s">
        <v>7670</v>
      </c>
      <c r="D650" s="968"/>
      <c r="E650" s="969" t="s">
        <v>5700</v>
      </c>
      <c r="F650" s="970"/>
      <c r="G650" s="967"/>
      <c r="H650" s="970"/>
      <c r="I650" s="967"/>
      <c r="J650" s="970"/>
      <c r="K650" s="967"/>
      <c r="L650" s="970"/>
      <c r="M650" s="967"/>
      <c r="N650" s="970"/>
      <c r="O650" s="967"/>
      <c r="P650" s="970"/>
      <c r="Q650" s="967"/>
      <c r="R650" s="970"/>
      <c r="S650" s="967"/>
      <c r="T650" s="970"/>
      <c r="U650" s="967"/>
      <c r="V650" s="970"/>
      <c r="W650" s="967"/>
      <c r="X650" s="955"/>
    </row>
    <row r="651" spans="1:24" ht="12.6" hidden="1" customHeight="1" outlineLevel="2">
      <c r="A651" s="1225">
        <v>44341</v>
      </c>
      <c r="B651" s="1163" t="s">
        <v>5698</v>
      </c>
      <c r="C651" s="955" t="s">
        <v>7671</v>
      </c>
      <c r="D651" s="968"/>
      <c r="E651" s="972"/>
      <c r="F651" s="970"/>
      <c r="G651" s="974" t="s">
        <v>5700</v>
      </c>
      <c r="H651" s="970"/>
      <c r="I651" s="967"/>
      <c r="J651" s="970"/>
      <c r="K651" s="967"/>
      <c r="L651" s="970"/>
      <c r="M651" s="967"/>
      <c r="N651" s="970"/>
      <c r="O651" s="967"/>
      <c r="P651" s="970"/>
      <c r="Q651" s="967"/>
      <c r="R651" s="970"/>
      <c r="S651" s="974"/>
      <c r="T651" s="970"/>
      <c r="U651" s="967"/>
      <c r="V651" s="970"/>
      <c r="W651" s="967"/>
      <c r="X651" s="955"/>
    </row>
    <row r="652" spans="1:24" ht="12.6" hidden="1" customHeight="1" outlineLevel="2">
      <c r="A652" s="1225">
        <v>44341</v>
      </c>
      <c r="B652" s="1163" t="s">
        <v>5698</v>
      </c>
      <c r="C652" s="955" t="s">
        <v>7672</v>
      </c>
      <c r="D652" s="968"/>
      <c r="E652" s="969" t="s">
        <v>5700</v>
      </c>
      <c r="F652" s="970"/>
      <c r="G652" s="967"/>
      <c r="H652" s="970"/>
      <c r="I652" s="967"/>
      <c r="J652" s="970"/>
      <c r="K652" s="967"/>
      <c r="L652" s="970"/>
      <c r="M652" s="967"/>
      <c r="N652" s="970"/>
      <c r="O652" s="967"/>
      <c r="P652" s="970"/>
      <c r="Q652" s="967"/>
      <c r="R652" s="970"/>
      <c r="S652" s="967"/>
      <c r="T652" s="970"/>
      <c r="U652" s="967"/>
      <c r="V652" s="970"/>
      <c r="W652" s="967"/>
      <c r="X652" s="955"/>
    </row>
    <row r="653" spans="1:24" ht="12.6" hidden="1" customHeight="1" outlineLevel="2">
      <c r="A653" s="1225">
        <v>44341</v>
      </c>
      <c r="B653" s="1163" t="s">
        <v>5698</v>
      </c>
      <c r="C653" s="955" t="s">
        <v>7673</v>
      </c>
      <c r="D653" s="977" t="s">
        <v>5700</v>
      </c>
      <c r="E653" s="972"/>
      <c r="F653" s="970"/>
      <c r="G653" s="967"/>
      <c r="H653" s="970"/>
      <c r="I653" s="967"/>
      <c r="J653" s="970"/>
      <c r="K653" s="967"/>
      <c r="L653" s="970"/>
      <c r="M653" s="967"/>
      <c r="N653" s="970"/>
      <c r="O653" s="967"/>
      <c r="P653" s="970"/>
      <c r="Q653" s="967"/>
      <c r="R653" s="970"/>
      <c r="S653" s="967"/>
      <c r="T653" s="970"/>
      <c r="U653" s="967"/>
      <c r="V653" s="970"/>
      <c r="W653" s="967"/>
      <c r="X653" s="955"/>
    </row>
    <row r="654" spans="1:24" ht="12.6" hidden="1" customHeight="1" outlineLevel="2">
      <c r="A654" s="1225">
        <v>44341</v>
      </c>
      <c r="B654" s="1163" t="s">
        <v>5698</v>
      </c>
      <c r="C654" s="955" t="s">
        <v>7674</v>
      </c>
      <c r="D654" s="977" t="s">
        <v>5700</v>
      </c>
      <c r="E654" s="972"/>
      <c r="F654" s="970"/>
      <c r="G654" s="967"/>
      <c r="H654" s="970"/>
      <c r="I654" s="967"/>
      <c r="J654" s="970"/>
      <c r="K654" s="967"/>
      <c r="L654" s="970"/>
      <c r="M654" s="967"/>
      <c r="N654" s="970"/>
      <c r="O654" s="967"/>
      <c r="P654" s="970"/>
      <c r="Q654" s="967"/>
      <c r="R654" s="970"/>
      <c r="S654" s="967"/>
      <c r="T654" s="970"/>
      <c r="U654" s="967"/>
      <c r="V654" s="970"/>
      <c r="W654" s="967"/>
    </row>
    <row r="655" spans="1:24" ht="12.6" hidden="1" customHeight="1" outlineLevel="2">
      <c r="A655" s="1225">
        <v>44341</v>
      </c>
      <c r="B655" s="1163" t="s">
        <v>5723</v>
      </c>
      <c r="C655" s="955" t="s">
        <v>7675</v>
      </c>
      <c r="D655" s="968"/>
      <c r="E655" s="972"/>
      <c r="F655" s="970"/>
      <c r="G655" s="974" t="s">
        <v>5700</v>
      </c>
      <c r="H655" s="970"/>
      <c r="I655" s="967"/>
      <c r="J655" s="970"/>
      <c r="K655" s="967"/>
      <c r="L655" s="970"/>
      <c r="M655" s="967"/>
      <c r="N655" s="970"/>
      <c r="O655" s="967"/>
      <c r="P655" s="970"/>
      <c r="Q655" s="967"/>
      <c r="R655" s="970"/>
      <c r="S655" s="974"/>
      <c r="T655" s="970"/>
      <c r="U655" s="974" t="s">
        <v>5700</v>
      </c>
      <c r="V655" s="970"/>
      <c r="W655" s="967"/>
      <c r="X655" s="1032" t="s">
        <v>7676</v>
      </c>
    </row>
    <row r="656" spans="1:24" ht="25.2" hidden="1" customHeight="1" outlineLevel="2">
      <c r="A656" s="1225">
        <v>44341</v>
      </c>
      <c r="B656" s="1163" t="s">
        <v>5698</v>
      </c>
      <c r="C656" s="955" t="s">
        <v>7677</v>
      </c>
      <c r="D656" s="977" t="s">
        <v>5700</v>
      </c>
      <c r="E656" s="972"/>
      <c r="F656" s="970"/>
      <c r="G656" s="967"/>
      <c r="H656" s="970"/>
      <c r="I656" s="967"/>
      <c r="J656" s="970"/>
      <c r="K656" s="967"/>
      <c r="L656" s="970"/>
      <c r="M656" s="967"/>
      <c r="N656" s="970"/>
      <c r="O656" s="967"/>
      <c r="P656" s="970"/>
      <c r="Q656" s="967"/>
      <c r="R656" s="970"/>
      <c r="S656" s="974" t="s">
        <v>5700</v>
      </c>
      <c r="T656" s="970"/>
      <c r="U656" s="967"/>
      <c r="V656" s="970"/>
      <c r="W656" s="967"/>
      <c r="X656" s="955"/>
    </row>
    <row r="657" spans="1:22" ht="12.6" hidden="1" customHeight="1" outlineLevel="2">
      <c r="A657" s="1225">
        <v>44341</v>
      </c>
      <c r="B657" s="1163" t="s">
        <v>5698</v>
      </c>
      <c r="C657" s="955" t="s">
        <v>7678</v>
      </c>
      <c r="D657" s="968"/>
      <c r="E657" s="972"/>
      <c r="F657" s="970"/>
      <c r="G657" s="967"/>
      <c r="H657" s="970"/>
      <c r="I657" s="967"/>
      <c r="J657" s="970"/>
      <c r="K657" s="967"/>
      <c r="L657" s="970"/>
      <c r="M657" s="967"/>
      <c r="N657" s="970"/>
      <c r="O657" s="967"/>
      <c r="P657" s="970"/>
      <c r="Q657" s="967"/>
      <c r="R657" s="970"/>
      <c r="S657" s="967"/>
      <c r="T657" s="970"/>
      <c r="U657" s="967"/>
      <c r="V657" s="970"/>
    </row>
    <row r="658" spans="1:22" ht="12.6" hidden="1" customHeight="1" outlineLevel="2">
      <c r="A658" s="1225">
        <v>44341</v>
      </c>
      <c r="B658" s="1163" t="s">
        <v>5698</v>
      </c>
      <c r="C658" s="955" t="s">
        <v>7679</v>
      </c>
      <c r="D658" s="968"/>
      <c r="E658" s="972"/>
      <c r="F658" s="970"/>
      <c r="G658" s="967"/>
      <c r="H658" s="970"/>
      <c r="I658" s="974" t="s">
        <v>5700</v>
      </c>
      <c r="J658" s="970"/>
      <c r="K658" s="967"/>
      <c r="L658" s="970"/>
      <c r="M658" s="967"/>
      <c r="N658" s="970"/>
      <c r="O658" s="967"/>
      <c r="P658" s="970"/>
      <c r="Q658" s="967"/>
      <c r="R658" s="970"/>
      <c r="S658" s="967"/>
      <c r="T658" s="970"/>
      <c r="U658" s="967"/>
      <c r="V658" s="970"/>
    </row>
    <row r="659" spans="1:22" ht="12.6" hidden="1" customHeight="1" outlineLevel="2">
      <c r="A659" s="1225">
        <v>44341</v>
      </c>
      <c r="B659" s="1163" t="s">
        <v>5706</v>
      </c>
      <c r="C659" s="955" t="s">
        <v>7680</v>
      </c>
      <c r="D659" s="968"/>
      <c r="E659" s="972"/>
      <c r="F659" s="970"/>
      <c r="G659" s="967"/>
      <c r="H659" s="970"/>
      <c r="I659" s="967"/>
      <c r="J659" s="970"/>
      <c r="K659" s="967"/>
      <c r="L659" s="970"/>
      <c r="M659" s="967"/>
      <c r="N659" s="973" t="s">
        <v>5700</v>
      </c>
      <c r="O659" s="967"/>
      <c r="P659" s="970"/>
      <c r="Q659" s="967"/>
      <c r="R659" s="970"/>
      <c r="S659" s="967"/>
      <c r="T659" s="970"/>
      <c r="U659" s="967"/>
      <c r="V659" s="970"/>
    </row>
    <row r="660" spans="1:22" ht="12.6" hidden="1" customHeight="1" outlineLevel="2">
      <c r="A660" s="1225">
        <v>44341</v>
      </c>
      <c r="B660" s="1163" t="s">
        <v>5698</v>
      </c>
      <c r="C660" s="955" t="s">
        <v>7681</v>
      </c>
      <c r="D660" s="968"/>
      <c r="E660" s="969" t="s">
        <v>5700</v>
      </c>
      <c r="F660" s="970"/>
      <c r="G660" s="967"/>
      <c r="H660" s="970"/>
      <c r="I660" s="967"/>
      <c r="J660" s="970"/>
      <c r="K660" s="967"/>
      <c r="L660" s="970"/>
      <c r="M660" s="967"/>
      <c r="N660" s="970"/>
      <c r="O660" s="967"/>
      <c r="P660" s="970"/>
      <c r="Q660" s="967"/>
      <c r="R660" s="970"/>
      <c r="S660" s="967"/>
      <c r="T660" s="970"/>
      <c r="U660" s="967"/>
      <c r="V660" s="970"/>
    </row>
    <row r="661" spans="1:22" ht="12.6" hidden="1" customHeight="1" outlineLevel="2">
      <c r="A661" s="1225">
        <v>44341</v>
      </c>
      <c r="B661" s="1163" t="s">
        <v>3470</v>
      </c>
      <c r="C661" s="955" t="s">
        <v>7682</v>
      </c>
      <c r="D661" s="968"/>
      <c r="E661" s="972"/>
      <c r="F661" s="970"/>
      <c r="G661" s="967"/>
      <c r="H661" s="970"/>
      <c r="I661" s="967"/>
      <c r="J661" s="970"/>
      <c r="K661" s="967"/>
      <c r="L661" s="970"/>
      <c r="M661" s="967"/>
      <c r="N661" s="970"/>
      <c r="O661" s="967"/>
      <c r="P661" s="970"/>
      <c r="Q661" s="967"/>
      <c r="R661" s="970"/>
      <c r="S661" s="967"/>
      <c r="T661" s="970"/>
      <c r="U661" s="967"/>
      <c r="V661" s="970"/>
    </row>
    <row r="662" spans="1:22" ht="25.2" hidden="1" customHeight="1" outlineLevel="2">
      <c r="A662" s="1225">
        <v>44341</v>
      </c>
      <c r="B662" s="1163" t="s">
        <v>5698</v>
      </c>
      <c r="C662" s="955" t="s">
        <v>7683</v>
      </c>
      <c r="D662" s="968"/>
      <c r="E662" s="969" t="s">
        <v>5700</v>
      </c>
      <c r="F662" s="970"/>
      <c r="G662" s="967"/>
      <c r="H662" s="970"/>
      <c r="I662" s="967"/>
      <c r="J662" s="970"/>
      <c r="K662" s="967"/>
      <c r="L662" s="970"/>
      <c r="M662" s="967"/>
      <c r="N662" s="970"/>
      <c r="O662" s="967"/>
      <c r="P662" s="970"/>
      <c r="Q662" s="967"/>
      <c r="R662" s="970"/>
      <c r="S662" s="967"/>
      <c r="T662" s="970"/>
      <c r="U662" s="967"/>
      <c r="V662" s="970"/>
    </row>
    <row r="663" spans="1:22" ht="12.6" hidden="1" customHeight="1" outlineLevel="2">
      <c r="A663" s="1225">
        <v>44341</v>
      </c>
      <c r="B663" s="1163" t="s">
        <v>5698</v>
      </c>
      <c r="C663" s="955" t="s">
        <v>7684</v>
      </c>
      <c r="D663" s="968"/>
      <c r="E663" s="972"/>
      <c r="F663" s="970"/>
      <c r="G663" s="967"/>
      <c r="H663" s="970"/>
      <c r="I663" s="967"/>
      <c r="J663" s="970"/>
      <c r="K663" s="967"/>
      <c r="L663" s="970"/>
      <c r="M663" s="967"/>
      <c r="N663" s="970"/>
      <c r="O663" s="967"/>
      <c r="P663" s="970"/>
      <c r="Q663" s="967"/>
      <c r="R663" s="970"/>
      <c r="S663" s="974" t="s">
        <v>5700</v>
      </c>
      <c r="T663" s="970"/>
      <c r="U663" s="967"/>
      <c r="V663" s="970"/>
    </row>
    <row r="664" spans="1:22" ht="12.6" hidden="1" customHeight="1" outlineLevel="2">
      <c r="A664" s="1225">
        <v>44341</v>
      </c>
      <c r="B664" s="1163" t="s">
        <v>5698</v>
      </c>
      <c r="C664" s="955" t="s">
        <v>7685</v>
      </c>
      <c r="D664" s="968"/>
      <c r="E664" s="972"/>
      <c r="F664" s="970"/>
      <c r="G664" s="967"/>
      <c r="H664" s="970"/>
      <c r="I664" s="967"/>
      <c r="J664" s="970"/>
      <c r="K664" s="967"/>
      <c r="L664" s="970"/>
      <c r="M664" s="967"/>
      <c r="N664" s="970"/>
      <c r="O664" s="967"/>
      <c r="P664" s="970"/>
      <c r="Q664" s="967"/>
      <c r="R664" s="970"/>
      <c r="S664" s="967"/>
      <c r="T664" s="970"/>
      <c r="U664" s="967"/>
      <c r="V664" s="970"/>
    </row>
    <row r="665" spans="1:22" ht="25.2" hidden="1" customHeight="1" outlineLevel="2">
      <c r="A665" s="1225">
        <v>44341</v>
      </c>
      <c r="B665" s="1163" t="s">
        <v>5698</v>
      </c>
      <c r="C665" s="955" t="s">
        <v>7686</v>
      </c>
      <c r="D665" s="968"/>
      <c r="E665" s="972"/>
      <c r="F665" s="970"/>
      <c r="G665" s="967"/>
      <c r="H665" s="970"/>
      <c r="I665" s="967"/>
      <c r="J665" s="970"/>
      <c r="K665" s="967"/>
      <c r="L665" s="970"/>
      <c r="M665" s="967"/>
      <c r="N665" s="973" t="s">
        <v>5700</v>
      </c>
      <c r="O665" s="967"/>
      <c r="P665" s="970"/>
      <c r="Q665" s="967"/>
      <c r="R665" s="970"/>
      <c r="S665" s="967"/>
      <c r="T665" s="970"/>
      <c r="U665" s="967"/>
      <c r="V665" s="970"/>
    </row>
    <row r="666" spans="1:22" ht="12.6" hidden="1" customHeight="1" outlineLevel="1" collapsed="1">
      <c r="A666" s="1026">
        <v>44342</v>
      </c>
      <c r="B666" s="1163" t="s">
        <v>5698</v>
      </c>
      <c r="C666" s="955" t="s">
        <v>7687</v>
      </c>
      <c r="D666" s="968"/>
      <c r="E666" s="969" t="s">
        <v>5700</v>
      </c>
      <c r="F666" s="970"/>
      <c r="G666" s="967"/>
      <c r="H666" s="970"/>
      <c r="I666" s="967"/>
      <c r="J666" s="970"/>
      <c r="K666" s="967"/>
      <c r="L666" s="970"/>
      <c r="M666" s="967"/>
      <c r="N666" s="970"/>
      <c r="O666" s="967"/>
      <c r="P666" s="970"/>
      <c r="Q666" s="967"/>
      <c r="R666" s="970"/>
      <c r="S666" s="967"/>
      <c r="T666" s="970"/>
      <c r="U666" s="967"/>
      <c r="V666" s="970"/>
    </row>
    <row r="667" spans="1:22" ht="12.6" hidden="1" customHeight="1" outlineLevel="2">
      <c r="A667" s="1026">
        <v>44342</v>
      </c>
      <c r="B667" s="1163" t="s">
        <v>5698</v>
      </c>
      <c r="C667" s="955" t="s">
        <v>7688</v>
      </c>
      <c r="D667" s="968"/>
      <c r="E667" s="969" t="s">
        <v>5700</v>
      </c>
      <c r="F667" s="970"/>
      <c r="G667" s="967"/>
      <c r="H667" s="970"/>
      <c r="I667" s="967"/>
      <c r="J667" s="970"/>
      <c r="K667" s="967"/>
      <c r="L667" s="970"/>
      <c r="M667" s="967"/>
      <c r="N667" s="970"/>
      <c r="O667" s="967"/>
      <c r="P667" s="970"/>
      <c r="Q667" s="967"/>
      <c r="R667" s="970"/>
      <c r="S667" s="967"/>
      <c r="T667" s="970"/>
      <c r="U667" s="967"/>
      <c r="V667" s="970"/>
    </row>
    <row r="668" spans="1:22" ht="12.6" hidden="1" customHeight="1" outlineLevel="2">
      <c r="A668" s="1026">
        <v>44342</v>
      </c>
      <c r="B668" s="1163" t="s">
        <v>5698</v>
      </c>
      <c r="C668" s="955" t="s">
        <v>7689</v>
      </c>
      <c r="D668" s="968"/>
      <c r="E668" s="969" t="s">
        <v>5700</v>
      </c>
      <c r="F668" s="970"/>
      <c r="G668" s="967"/>
      <c r="H668" s="970"/>
      <c r="I668" s="967"/>
      <c r="J668" s="970"/>
      <c r="K668" s="967"/>
      <c r="L668" s="970"/>
      <c r="M668" s="967"/>
      <c r="N668" s="970"/>
      <c r="O668" s="967"/>
      <c r="P668" s="970"/>
      <c r="Q668" s="967"/>
      <c r="R668" s="970"/>
      <c r="S668" s="967"/>
      <c r="T668" s="970"/>
      <c r="U668" s="967"/>
      <c r="V668" s="970"/>
    </row>
    <row r="669" spans="1:22" ht="12.6" hidden="1" customHeight="1" outlineLevel="2">
      <c r="A669" s="1026">
        <v>44342</v>
      </c>
      <c r="B669" s="1163" t="s">
        <v>5698</v>
      </c>
      <c r="C669" s="955" t="s">
        <v>7690</v>
      </c>
      <c r="D669" s="968"/>
      <c r="E669" s="972"/>
      <c r="F669" s="970"/>
      <c r="G669" s="967"/>
      <c r="H669" s="970"/>
      <c r="I669" s="967"/>
      <c r="J669" s="970"/>
      <c r="K669" s="967"/>
      <c r="L669" s="970"/>
      <c r="M669" s="967"/>
      <c r="N669" s="970"/>
      <c r="O669" s="967"/>
      <c r="P669" s="970"/>
      <c r="Q669" s="967"/>
      <c r="R669" s="970"/>
      <c r="S669" s="974" t="s">
        <v>5700</v>
      </c>
      <c r="T669" s="970"/>
      <c r="U669" s="967"/>
      <c r="V669" s="970"/>
    </row>
    <row r="670" spans="1:22" ht="12.6" hidden="1" customHeight="1" outlineLevel="2">
      <c r="A670" s="1026">
        <v>44342</v>
      </c>
      <c r="B670" s="1163" t="s">
        <v>5706</v>
      </c>
      <c r="C670" s="955" t="s">
        <v>7691</v>
      </c>
      <c r="D670" s="968"/>
      <c r="E670" s="969" t="s">
        <v>5700</v>
      </c>
      <c r="F670" s="970"/>
      <c r="G670" s="967"/>
      <c r="H670" s="970"/>
      <c r="I670" s="967"/>
      <c r="J670" s="970"/>
      <c r="K670" s="967"/>
      <c r="L670" s="970"/>
      <c r="M670" s="967"/>
      <c r="N670" s="970"/>
      <c r="O670" s="967"/>
      <c r="P670" s="970"/>
      <c r="Q670" s="967"/>
      <c r="R670" s="970"/>
      <c r="S670" s="967"/>
      <c r="T670" s="970"/>
      <c r="U670" s="967"/>
      <c r="V670" s="970"/>
    </row>
    <row r="671" spans="1:22" ht="25.2" hidden="1" customHeight="1" outlineLevel="2">
      <c r="A671" s="1026">
        <v>44342</v>
      </c>
      <c r="B671" s="1163" t="s">
        <v>5698</v>
      </c>
      <c r="C671" s="955" t="s">
        <v>7692</v>
      </c>
      <c r="D671" s="977" t="s">
        <v>5700</v>
      </c>
      <c r="E671" s="972"/>
      <c r="F671" s="970"/>
      <c r="G671" s="967"/>
      <c r="H671" s="970"/>
      <c r="I671" s="967"/>
      <c r="J671" s="970"/>
      <c r="K671" s="967"/>
      <c r="L671" s="970"/>
      <c r="M671" s="967"/>
      <c r="N671" s="970"/>
      <c r="O671" s="967"/>
      <c r="P671" s="970"/>
      <c r="Q671" s="967"/>
      <c r="R671" s="970"/>
      <c r="S671" s="967"/>
      <c r="T671" s="970"/>
      <c r="U671" s="967"/>
      <c r="V671" s="970"/>
    </row>
    <row r="672" spans="1:22" ht="12.6" hidden="1" customHeight="1" outlineLevel="2">
      <c r="A672" s="1026">
        <v>44342</v>
      </c>
      <c r="B672" s="1163" t="s">
        <v>5698</v>
      </c>
      <c r="C672" s="955" t="s">
        <v>7693</v>
      </c>
      <c r="D672" s="968"/>
      <c r="E672" s="972"/>
      <c r="F672" s="970"/>
      <c r="G672" s="967"/>
      <c r="H672" s="970"/>
      <c r="I672" s="967"/>
      <c r="J672" s="970"/>
      <c r="K672" s="967"/>
      <c r="L672" s="970"/>
      <c r="M672" s="967"/>
      <c r="N672" s="970"/>
      <c r="O672" s="967"/>
      <c r="P672" s="970"/>
      <c r="Q672" s="974" t="s">
        <v>5700</v>
      </c>
      <c r="R672" s="970"/>
      <c r="S672" s="967"/>
      <c r="T672" s="970"/>
      <c r="U672" s="967"/>
      <c r="V672" s="970"/>
    </row>
    <row r="673" spans="1:22" ht="12.6" hidden="1" customHeight="1" outlineLevel="2">
      <c r="A673" s="1026">
        <v>44342</v>
      </c>
      <c r="B673" s="1163" t="s">
        <v>5706</v>
      </c>
      <c r="C673" s="955" t="s">
        <v>7694</v>
      </c>
      <c r="D673" s="968"/>
      <c r="E673" s="972"/>
      <c r="F673" s="970"/>
      <c r="G673" s="967"/>
      <c r="H673" s="970"/>
      <c r="I673" s="967"/>
      <c r="J673" s="970"/>
      <c r="K673" s="967"/>
      <c r="L673" s="970"/>
      <c r="M673" s="967"/>
      <c r="N673" s="970"/>
      <c r="O673" s="967"/>
      <c r="P673" s="970"/>
      <c r="Q673" s="967"/>
      <c r="R673" s="970"/>
      <c r="S673" s="974" t="s">
        <v>5700</v>
      </c>
      <c r="T673" s="970"/>
      <c r="U673" s="967"/>
      <c r="V673" s="970"/>
    </row>
    <row r="674" spans="1:22" ht="25.2" hidden="1" customHeight="1" outlineLevel="2">
      <c r="A674" s="1026">
        <v>44342</v>
      </c>
      <c r="B674" s="1163" t="s">
        <v>5698</v>
      </c>
      <c r="C674" s="955" t="s">
        <v>7695</v>
      </c>
      <c r="D674" s="968"/>
      <c r="E674" s="972"/>
      <c r="F674" s="970"/>
      <c r="G674" s="967"/>
      <c r="H674" s="970"/>
      <c r="I674" s="967"/>
      <c r="J674" s="970"/>
      <c r="K674" s="967"/>
      <c r="L674" s="970"/>
      <c r="M674" s="967"/>
      <c r="N674" s="973" t="s">
        <v>5700</v>
      </c>
      <c r="O674" s="967"/>
      <c r="P674" s="970"/>
      <c r="Q674" s="967"/>
      <c r="R674" s="970"/>
      <c r="S674" s="967"/>
      <c r="T674" s="970"/>
      <c r="U674" s="967"/>
      <c r="V674" s="970"/>
    </row>
    <row r="675" spans="1:22" ht="12.6" hidden="1" customHeight="1" outlineLevel="2">
      <c r="A675" s="1026">
        <v>44342</v>
      </c>
      <c r="B675" s="1163" t="s">
        <v>5698</v>
      </c>
      <c r="C675" s="955" t="s">
        <v>7696</v>
      </c>
      <c r="D675" s="968"/>
      <c r="E675" s="972"/>
      <c r="F675" s="970"/>
      <c r="G675" s="967"/>
      <c r="H675" s="970"/>
      <c r="I675" s="967"/>
      <c r="J675" s="970"/>
      <c r="K675" s="967"/>
      <c r="L675" s="970"/>
      <c r="M675" s="967"/>
      <c r="N675" s="970"/>
      <c r="O675" s="967"/>
      <c r="P675" s="970"/>
      <c r="Q675" s="967"/>
      <c r="R675" s="970"/>
      <c r="S675" s="974" t="s">
        <v>5700</v>
      </c>
      <c r="T675" s="970"/>
      <c r="U675" s="967"/>
      <c r="V675" s="970"/>
    </row>
    <row r="676" spans="1:22" ht="12.6" hidden="1" customHeight="1" outlineLevel="2">
      <c r="A676" s="1026">
        <v>44342</v>
      </c>
      <c r="B676" s="1163" t="s">
        <v>5698</v>
      </c>
      <c r="C676" s="955" t="s">
        <v>7697</v>
      </c>
      <c r="D676" s="968"/>
      <c r="E676" s="969" t="s">
        <v>5700</v>
      </c>
      <c r="F676" s="970"/>
      <c r="G676" s="967"/>
      <c r="H676" s="970"/>
      <c r="I676" s="967"/>
      <c r="J676" s="970"/>
      <c r="K676" s="967"/>
      <c r="L676" s="970"/>
      <c r="M676" s="967"/>
      <c r="N676" s="970"/>
      <c r="O676" s="967"/>
      <c r="P676" s="970"/>
      <c r="Q676" s="967"/>
      <c r="R676" s="970"/>
      <c r="S676" s="967"/>
      <c r="T676" s="970"/>
      <c r="U676" s="967"/>
      <c r="V676" s="970"/>
    </row>
    <row r="677" spans="1:22" ht="12.6" hidden="1" customHeight="1" outlineLevel="2">
      <c r="A677" s="1026">
        <v>44342</v>
      </c>
      <c r="B677" s="1163" t="s">
        <v>5698</v>
      </c>
      <c r="C677" s="955" t="s">
        <v>7698</v>
      </c>
      <c r="D677" s="977" t="s">
        <v>5700</v>
      </c>
      <c r="E677" s="972"/>
      <c r="F677" s="970"/>
      <c r="G677" s="967"/>
      <c r="H677" s="970"/>
      <c r="I677" s="967"/>
      <c r="J677" s="970"/>
      <c r="K677" s="967"/>
      <c r="L677" s="970"/>
      <c r="M677" s="967"/>
      <c r="N677" s="970"/>
      <c r="O677" s="967"/>
      <c r="P677" s="970"/>
      <c r="Q677" s="967"/>
      <c r="R677" s="970"/>
      <c r="S677" s="967"/>
      <c r="T677" s="970"/>
      <c r="U677" s="967"/>
      <c r="V677" s="970"/>
    </row>
    <row r="678" spans="1:22" ht="12.6" hidden="1" customHeight="1" outlineLevel="2">
      <c r="A678" s="1026">
        <v>44342</v>
      </c>
      <c r="B678" s="1163" t="s">
        <v>5698</v>
      </c>
      <c r="C678" s="955" t="s">
        <v>7699</v>
      </c>
      <c r="D678" s="968"/>
      <c r="E678" s="972"/>
      <c r="F678" s="970"/>
      <c r="G678" s="967"/>
      <c r="H678" s="970"/>
      <c r="I678" s="967"/>
      <c r="J678" s="970"/>
      <c r="K678" s="967"/>
      <c r="L678" s="970"/>
      <c r="M678" s="967"/>
      <c r="N678" s="970"/>
      <c r="O678" s="967"/>
      <c r="P678" s="970"/>
      <c r="Q678" s="967"/>
      <c r="R678" s="970"/>
      <c r="S678" s="974" t="s">
        <v>5700</v>
      </c>
      <c r="T678" s="970"/>
      <c r="U678" s="967"/>
      <c r="V678" s="970"/>
    </row>
    <row r="679" spans="1:22" ht="12.6" hidden="1" customHeight="1" outlineLevel="1" collapsed="1">
      <c r="A679" s="1194">
        <v>44343</v>
      </c>
      <c r="B679" s="1163" t="s">
        <v>7700</v>
      </c>
      <c r="C679" s="955" t="s">
        <v>7701</v>
      </c>
      <c r="D679" s="968"/>
      <c r="E679" s="972"/>
      <c r="F679" s="970"/>
      <c r="G679" s="967"/>
      <c r="H679" s="970"/>
      <c r="I679" s="967"/>
      <c r="J679" s="970"/>
      <c r="K679" s="967"/>
      <c r="L679" s="970"/>
      <c r="M679" s="967"/>
      <c r="N679" s="970"/>
      <c r="O679" s="967"/>
      <c r="P679" s="970"/>
      <c r="Q679" s="967"/>
      <c r="R679" s="970"/>
      <c r="S679" s="974" t="s">
        <v>5700</v>
      </c>
      <c r="T679" s="970"/>
      <c r="U679" s="967"/>
      <c r="V679" s="970"/>
    </row>
    <row r="680" spans="1:22" ht="25.2" hidden="1" customHeight="1" outlineLevel="2">
      <c r="A680" s="1194">
        <v>44343</v>
      </c>
      <c r="B680" s="1163" t="s">
        <v>5698</v>
      </c>
      <c r="C680" s="955" t="s">
        <v>7702</v>
      </c>
      <c r="D680" s="977" t="s">
        <v>5700</v>
      </c>
      <c r="E680" s="972"/>
      <c r="F680" s="970"/>
      <c r="G680" s="967"/>
      <c r="H680" s="970"/>
      <c r="I680" s="967"/>
      <c r="J680" s="970"/>
      <c r="K680" s="967"/>
      <c r="L680" s="970"/>
      <c r="M680" s="967"/>
      <c r="N680" s="970"/>
      <c r="O680" s="967"/>
      <c r="P680" s="970"/>
      <c r="Q680" s="967"/>
      <c r="R680" s="970"/>
      <c r="S680" s="967"/>
      <c r="T680" s="970"/>
      <c r="U680" s="967"/>
      <c r="V680" s="970"/>
    </row>
    <row r="681" spans="1:22" ht="12.6" hidden="1" customHeight="1" outlineLevel="2">
      <c r="A681" s="1194">
        <v>44343</v>
      </c>
      <c r="B681" s="1163" t="s">
        <v>5698</v>
      </c>
      <c r="C681" s="955" t="s">
        <v>7703</v>
      </c>
      <c r="D681" s="968"/>
      <c r="E681" s="969" t="s">
        <v>5700</v>
      </c>
      <c r="F681" s="970"/>
      <c r="G681" s="967"/>
      <c r="H681" s="970"/>
      <c r="I681" s="967"/>
      <c r="J681" s="970"/>
      <c r="K681" s="967"/>
      <c r="L681" s="970"/>
      <c r="M681" s="967"/>
      <c r="N681" s="970"/>
      <c r="O681" s="967"/>
      <c r="P681" s="970"/>
      <c r="Q681" s="967"/>
      <c r="R681" s="970"/>
      <c r="S681" s="967"/>
      <c r="T681" s="970"/>
      <c r="U681" s="967"/>
      <c r="V681" s="970"/>
    </row>
    <row r="682" spans="1:22" ht="25.2" hidden="1" customHeight="1" outlineLevel="2">
      <c r="A682" s="1194">
        <v>44343</v>
      </c>
      <c r="B682" s="1163" t="s">
        <v>5706</v>
      </c>
      <c r="C682" s="955" t="s">
        <v>7704</v>
      </c>
      <c r="D682" s="968"/>
      <c r="E682" s="972"/>
      <c r="F682" s="970"/>
      <c r="G682" s="967"/>
      <c r="H682" s="970"/>
      <c r="I682" s="967"/>
      <c r="J682" s="970"/>
      <c r="K682" s="967"/>
      <c r="L682" s="970"/>
      <c r="M682" s="967"/>
      <c r="N682" s="970"/>
      <c r="O682" s="967"/>
      <c r="P682" s="970"/>
      <c r="Q682" s="974" t="s">
        <v>5700</v>
      </c>
      <c r="R682" s="970"/>
      <c r="S682" s="967"/>
      <c r="T682" s="970"/>
      <c r="U682" s="967"/>
      <c r="V682" s="970"/>
    </row>
    <row r="683" spans="1:22" ht="12.6" hidden="1" customHeight="1" outlineLevel="2">
      <c r="A683" s="1194">
        <v>44343</v>
      </c>
      <c r="B683" s="1163" t="s">
        <v>5698</v>
      </c>
      <c r="C683" s="955" t="s">
        <v>7705</v>
      </c>
      <c r="D683" s="977" t="s">
        <v>5700</v>
      </c>
      <c r="E683" s="972"/>
      <c r="F683" s="970"/>
      <c r="G683" s="967"/>
      <c r="H683" s="970"/>
      <c r="I683" s="967"/>
      <c r="J683" s="970"/>
      <c r="K683" s="967"/>
      <c r="L683" s="970"/>
      <c r="M683" s="967"/>
      <c r="N683" s="970"/>
      <c r="O683" s="967"/>
      <c r="P683" s="970"/>
      <c r="Q683" s="967"/>
      <c r="R683" s="970"/>
      <c r="S683" s="967"/>
      <c r="T683" s="970"/>
      <c r="U683" s="967"/>
      <c r="V683" s="970"/>
    </row>
    <row r="684" spans="1:22" ht="12.6" hidden="1" customHeight="1" outlineLevel="2">
      <c r="A684" s="1194">
        <v>44343</v>
      </c>
      <c r="B684" s="1163" t="s">
        <v>5706</v>
      </c>
      <c r="C684" s="955" t="s">
        <v>7706</v>
      </c>
      <c r="D684" s="968"/>
      <c r="E684" s="972"/>
      <c r="F684" s="970"/>
      <c r="G684" s="967"/>
      <c r="H684" s="970"/>
      <c r="I684" s="967"/>
      <c r="J684" s="970"/>
      <c r="K684" s="967"/>
      <c r="L684" s="970"/>
      <c r="M684" s="967"/>
      <c r="N684" s="970"/>
      <c r="O684" s="967"/>
      <c r="P684" s="970"/>
      <c r="Q684" s="967"/>
      <c r="R684" s="970"/>
      <c r="S684" s="974" t="s">
        <v>5700</v>
      </c>
      <c r="T684" s="970"/>
      <c r="U684" s="967"/>
      <c r="V684" s="970"/>
    </row>
    <row r="685" spans="1:22" ht="12.6" hidden="1" customHeight="1" outlineLevel="2">
      <c r="A685" s="1194">
        <v>44343</v>
      </c>
      <c r="B685" s="1163" t="s">
        <v>5698</v>
      </c>
      <c r="C685" s="955" t="s">
        <v>7707</v>
      </c>
      <c r="D685" s="968"/>
      <c r="E685" s="972"/>
      <c r="F685" s="970"/>
      <c r="G685" s="967"/>
      <c r="H685" s="970"/>
      <c r="I685" s="967"/>
      <c r="J685" s="970"/>
      <c r="K685" s="967"/>
      <c r="L685" s="973" t="s">
        <v>5700</v>
      </c>
      <c r="M685" s="967"/>
      <c r="N685" s="970"/>
      <c r="O685" s="967"/>
      <c r="P685" s="970"/>
      <c r="Q685" s="967"/>
      <c r="R685" s="970"/>
      <c r="S685" s="967"/>
      <c r="T685" s="970"/>
      <c r="U685" s="967"/>
      <c r="V685" s="970"/>
    </row>
    <row r="686" spans="1:22" ht="25.2" hidden="1" customHeight="1" outlineLevel="2">
      <c r="A686" s="1194">
        <v>44343</v>
      </c>
      <c r="B686" s="1163" t="s">
        <v>5698</v>
      </c>
      <c r="C686" s="955" t="s">
        <v>7708</v>
      </c>
      <c r="D686" s="968"/>
      <c r="E686" s="969" t="s">
        <v>5700</v>
      </c>
      <c r="F686" s="970"/>
      <c r="G686" s="967"/>
      <c r="H686" s="970"/>
      <c r="I686" s="967"/>
      <c r="J686" s="970"/>
      <c r="K686" s="967"/>
      <c r="L686" s="970"/>
      <c r="M686" s="967"/>
      <c r="N686" s="970"/>
      <c r="O686" s="967"/>
      <c r="P686" s="970"/>
      <c r="Q686" s="967"/>
      <c r="R686" s="970"/>
      <c r="S686" s="967"/>
      <c r="T686" s="970"/>
      <c r="U686" s="967"/>
      <c r="V686" s="970"/>
    </row>
    <row r="687" spans="1:22" ht="25.2" hidden="1" customHeight="1" outlineLevel="2">
      <c r="A687" s="1194">
        <v>44343</v>
      </c>
      <c r="B687" s="1163" t="s">
        <v>5698</v>
      </c>
      <c r="C687" s="955" t="s">
        <v>7709</v>
      </c>
      <c r="D687" s="968"/>
      <c r="E687" s="969" t="s">
        <v>5700</v>
      </c>
      <c r="F687" s="970"/>
      <c r="G687" s="967"/>
      <c r="H687" s="970"/>
      <c r="I687" s="974" t="s">
        <v>5700</v>
      </c>
      <c r="J687" s="970"/>
      <c r="K687" s="967"/>
      <c r="L687" s="970"/>
      <c r="M687" s="967"/>
      <c r="N687" s="970"/>
      <c r="O687" s="967"/>
      <c r="P687" s="970"/>
      <c r="Q687" s="967"/>
      <c r="R687" s="970"/>
      <c r="S687" s="967"/>
      <c r="T687" s="970"/>
      <c r="U687" s="967"/>
      <c r="V687" s="970"/>
    </row>
    <row r="688" spans="1:22" ht="12.6" hidden="1" customHeight="1" outlineLevel="2">
      <c r="A688" s="1194">
        <v>44343</v>
      </c>
      <c r="B688" s="1163" t="s">
        <v>5847</v>
      </c>
      <c r="C688" s="955" t="s">
        <v>7710</v>
      </c>
      <c r="D688" s="968"/>
      <c r="E688" s="972"/>
      <c r="F688" s="970"/>
      <c r="G688" s="967"/>
      <c r="H688" s="970"/>
      <c r="I688" s="967"/>
      <c r="J688" s="970"/>
      <c r="K688" s="967"/>
      <c r="L688" s="970"/>
      <c r="M688" s="967"/>
      <c r="N688" s="970"/>
      <c r="O688" s="967"/>
      <c r="P688" s="970"/>
      <c r="Q688" s="967"/>
      <c r="R688" s="970"/>
      <c r="S688" s="974" t="s">
        <v>5700</v>
      </c>
      <c r="T688" s="970"/>
      <c r="U688" s="967"/>
      <c r="V688" s="970"/>
    </row>
    <row r="689" spans="1:22" ht="25.2" hidden="1" customHeight="1" outlineLevel="2">
      <c r="A689" s="1194">
        <v>44343</v>
      </c>
      <c r="B689" s="1163" t="s">
        <v>5698</v>
      </c>
      <c r="C689" s="955" t="s">
        <v>7711</v>
      </c>
      <c r="D689" s="968"/>
      <c r="E689" s="969" t="s">
        <v>5700</v>
      </c>
      <c r="F689" s="970"/>
      <c r="G689" s="967"/>
      <c r="H689" s="970"/>
      <c r="I689" s="967"/>
      <c r="J689" s="970"/>
      <c r="K689" s="967"/>
      <c r="L689" s="970"/>
      <c r="M689" s="967"/>
      <c r="N689" s="970"/>
      <c r="O689" s="967"/>
      <c r="P689" s="970"/>
      <c r="Q689" s="967"/>
      <c r="R689" s="970"/>
      <c r="S689" s="967"/>
      <c r="T689" s="970"/>
      <c r="U689" s="967"/>
      <c r="V689" s="970"/>
    </row>
    <row r="690" spans="1:22" ht="12.6" hidden="1" customHeight="1" outlineLevel="2">
      <c r="A690" s="1194">
        <v>44343</v>
      </c>
      <c r="B690" s="1163" t="s">
        <v>5745</v>
      </c>
      <c r="C690" s="955" t="s">
        <v>7712</v>
      </c>
      <c r="D690" s="968"/>
      <c r="E690" s="972"/>
      <c r="F690" s="970"/>
      <c r="G690" s="967"/>
      <c r="H690" s="970"/>
      <c r="I690" s="967"/>
      <c r="J690" s="970"/>
      <c r="K690" s="967"/>
      <c r="L690" s="970"/>
      <c r="M690" s="967"/>
      <c r="N690" s="970"/>
      <c r="O690" s="967"/>
      <c r="P690" s="970"/>
      <c r="Q690" s="967"/>
      <c r="R690" s="970"/>
      <c r="S690" s="974" t="s">
        <v>5700</v>
      </c>
      <c r="T690" s="970"/>
      <c r="U690" s="967"/>
      <c r="V690" s="970"/>
    </row>
    <row r="691" spans="1:22" ht="25.2" hidden="1" customHeight="1" outlineLevel="2">
      <c r="A691" s="1194">
        <v>44343</v>
      </c>
      <c r="B691" s="1163" t="s">
        <v>5698</v>
      </c>
      <c r="C691" s="955" t="s">
        <v>7713</v>
      </c>
      <c r="D691" s="977" t="s">
        <v>5700</v>
      </c>
      <c r="E691" s="972"/>
      <c r="F691" s="970"/>
      <c r="G691" s="967"/>
      <c r="H691" s="970"/>
      <c r="I691" s="967"/>
      <c r="J691" s="973" t="s">
        <v>5700</v>
      </c>
      <c r="K691" s="967"/>
      <c r="L691" s="970"/>
      <c r="M691" s="967"/>
      <c r="N691" s="970"/>
      <c r="O691" s="967"/>
      <c r="P691" s="970"/>
      <c r="Q691" s="967"/>
      <c r="R691" s="970"/>
      <c r="S691" s="967"/>
      <c r="T691" s="970"/>
      <c r="U691" s="967"/>
      <c r="V691" s="970"/>
    </row>
    <row r="692" spans="1:22" ht="25.2" hidden="1" customHeight="1" outlineLevel="2">
      <c r="A692" s="1194">
        <v>44343</v>
      </c>
      <c r="B692" s="1163" t="s">
        <v>5698</v>
      </c>
      <c r="C692" s="955" t="s">
        <v>7714</v>
      </c>
      <c r="D692" s="968"/>
      <c r="E692" s="972"/>
      <c r="F692" s="970"/>
      <c r="G692" s="967"/>
      <c r="H692" s="970"/>
      <c r="I692" s="967"/>
      <c r="J692" s="970"/>
      <c r="K692" s="967"/>
      <c r="L692" s="970"/>
      <c r="M692" s="967"/>
      <c r="N692" s="970"/>
      <c r="O692" s="967"/>
      <c r="P692" s="970"/>
      <c r="Q692" s="967"/>
      <c r="R692" s="970"/>
      <c r="S692" s="974" t="s">
        <v>5700</v>
      </c>
      <c r="T692" s="970"/>
      <c r="U692" s="967"/>
      <c r="V692" s="970"/>
    </row>
    <row r="693" spans="1:22" ht="25.2" hidden="1" customHeight="1" outlineLevel="2">
      <c r="A693" s="1194">
        <v>44343</v>
      </c>
      <c r="B693" s="1163" t="s">
        <v>5698</v>
      </c>
      <c r="C693" s="955" t="s">
        <v>7715</v>
      </c>
      <c r="D693" s="968"/>
      <c r="E693" s="972"/>
      <c r="F693" s="970"/>
      <c r="G693" s="967"/>
      <c r="H693" s="970"/>
      <c r="I693" s="974" t="s">
        <v>5700</v>
      </c>
      <c r="J693" s="970"/>
      <c r="K693" s="967"/>
      <c r="L693" s="970"/>
      <c r="M693" s="967"/>
      <c r="N693" s="970"/>
      <c r="O693" s="967"/>
      <c r="P693" s="970"/>
      <c r="Q693" s="974" t="s">
        <v>5700</v>
      </c>
      <c r="R693" s="973" t="s">
        <v>5700</v>
      </c>
      <c r="S693" s="967"/>
      <c r="T693" s="970"/>
      <c r="U693" s="967"/>
      <c r="V693" s="970"/>
    </row>
    <row r="694" spans="1:22" ht="12.6" hidden="1" customHeight="1" outlineLevel="2">
      <c r="A694" s="1194">
        <v>44343</v>
      </c>
      <c r="B694" s="1163" t="s">
        <v>5698</v>
      </c>
      <c r="C694" s="955" t="s">
        <v>7716</v>
      </c>
      <c r="D694" s="968"/>
      <c r="E694" s="972"/>
      <c r="F694" s="970"/>
      <c r="G694" s="967"/>
      <c r="H694" s="970"/>
      <c r="I694" s="967"/>
      <c r="J694" s="970"/>
      <c r="K694" s="967"/>
      <c r="L694" s="970"/>
      <c r="M694" s="967"/>
      <c r="N694" s="970"/>
      <c r="O694" s="967"/>
      <c r="P694" s="970"/>
      <c r="Q694" s="967"/>
      <c r="R694" s="970"/>
      <c r="S694" s="967"/>
      <c r="T694" s="970"/>
      <c r="U694" s="967"/>
      <c r="V694" s="970"/>
    </row>
    <row r="695" spans="1:22" ht="12.6" hidden="1" customHeight="1" outlineLevel="2">
      <c r="A695" s="1194">
        <v>44343</v>
      </c>
      <c r="B695" s="1163" t="s">
        <v>5698</v>
      </c>
      <c r="C695" s="955" t="s">
        <v>7717</v>
      </c>
      <c r="D695" s="968"/>
      <c r="E695" s="972"/>
      <c r="F695" s="970"/>
      <c r="G695" s="967"/>
      <c r="H695" s="970"/>
      <c r="I695" s="967"/>
      <c r="J695" s="970"/>
      <c r="K695" s="967"/>
      <c r="L695" s="970"/>
      <c r="M695" s="974" t="s">
        <v>5700</v>
      </c>
      <c r="N695" s="973" t="s">
        <v>5700</v>
      </c>
      <c r="O695" s="967"/>
      <c r="P695" s="970"/>
      <c r="Q695" s="967"/>
      <c r="R695" s="970"/>
      <c r="S695" s="967"/>
      <c r="T695" s="970"/>
      <c r="U695" s="967"/>
      <c r="V695" s="970"/>
    </row>
    <row r="696" spans="1:22" ht="12.6" hidden="1" customHeight="1" outlineLevel="2">
      <c r="A696" s="1194">
        <v>44343</v>
      </c>
      <c r="B696" s="1163" t="s">
        <v>5698</v>
      </c>
      <c r="C696" s="955" t="s">
        <v>7718</v>
      </c>
      <c r="D696" s="968"/>
      <c r="E696" s="972"/>
      <c r="F696" s="970"/>
      <c r="G696" s="967"/>
      <c r="H696" s="970"/>
      <c r="I696" s="967"/>
      <c r="J696" s="970"/>
      <c r="K696" s="967"/>
      <c r="L696" s="970"/>
      <c r="M696" s="967"/>
      <c r="N696" s="970"/>
      <c r="O696" s="967"/>
      <c r="P696" s="970"/>
      <c r="Q696" s="967"/>
      <c r="R696" s="970"/>
      <c r="S696" s="974" t="s">
        <v>5700</v>
      </c>
      <c r="T696" s="970"/>
      <c r="U696" s="967"/>
      <c r="V696" s="970"/>
    </row>
    <row r="697" spans="1:22" ht="12.6" hidden="1" customHeight="1" outlineLevel="2">
      <c r="A697" s="1194">
        <v>44343</v>
      </c>
      <c r="B697" s="1163" t="s">
        <v>5745</v>
      </c>
      <c r="C697" s="955" t="s">
        <v>7719</v>
      </c>
      <c r="D697" s="968"/>
      <c r="E697" s="972"/>
      <c r="F697" s="970"/>
      <c r="G697" s="967"/>
      <c r="H697" s="970"/>
      <c r="I697" s="974" t="s">
        <v>5700</v>
      </c>
      <c r="J697" s="970"/>
      <c r="K697" s="967"/>
      <c r="L697" s="970"/>
      <c r="M697" s="967"/>
      <c r="N697" s="970"/>
      <c r="O697" s="974" t="s">
        <v>5700</v>
      </c>
      <c r="P697" s="970"/>
      <c r="Q697" s="967"/>
      <c r="R697" s="970"/>
      <c r="S697" s="967"/>
      <c r="T697" s="970"/>
      <c r="U697" s="967"/>
      <c r="V697" s="970"/>
    </row>
    <row r="698" spans="1:22" ht="12.6" hidden="1" customHeight="1" outlineLevel="2">
      <c r="A698" s="1194">
        <v>44343</v>
      </c>
      <c r="B698" s="1163" t="s">
        <v>5698</v>
      </c>
      <c r="C698" s="955" t="s">
        <v>7720</v>
      </c>
      <c r="D698" s="968"/>
      <c r="E698" s="972"/>
      <c r="F698" s="970"/>
      <c r="G698" s="967"/>
      <c r="H698" s="970"/>
      <c r="I698" s="967"/>
      <c r="J698" s="970"/>
      <c r="K698" s="967"/>
      <c r="L698" s="970"/>
      <c r="M698" s="967"/>
      <c r="N698" s="970"/>
      <c r="O698" s="967"/>
      <c r="P698" s="970"/>
      <c r="Q698" s="967"/>
      <c r="R698" s="970"/>
      <c r="S698" s="974" t="s">
        <v>5700</v>
      </c>
      <c r="T698" s="970"/>
      <c r="U698" s="967"/>
      <c r="V698" s="970"/>
    </row>
    <row r="699" spans="1:22" ht="12.6" hidden="1" customHeight="1" outlineLevel="2">
      <c r="A699" s="1194">
        <v>44343</v>
      </c>
      <c r="B699" s="1163" t="s">
        <v>5698</v>
      </c>
      <c r="C699" s="955" t="s">
        <v>7721</v>
      </c>
      <c r="D699" s="968"/>
      <c r="E699" s="972"/>
      <c r="F699" s="970"/>
      <c r="G699" s="974" t="s">
        <v>5700</v>
      </c>
      <c r="H699" s="970"/>
      <c r="I699" s="967"/>
      <c r="J699" s="970"/>
      <c r="K699" s="967"/>
      <c r="L699" s="970"/>
      <c r="M699" s="967"/>
      <c r="N699" s="970"/>
      <c r="O699" s="967"/>
      <c r="P699" s="970"/>
      <c r="Q699" s="967"/>
      <c r="R699" s="970"/>
      <c r="S699" s="967"/>
      <c r="T699" s="970"/>
      <c r="U699" s="967"/>
      <c r="V699" s="970"/>
    </row>
    <row r="700" spans="1:22" ht="12.6" hidden="1" customHeight="1" outlineLevel="2">
      <c r="A700" s="1194">
        <v>44343</v>
      </c>
      <c r="B700" s="1163" t="s">
        <v>7700</v>
      </c>
      <c r="C700" s="955" t="s">
        <v>7722</v>
      </c>
      <c r="D700" s="968"/>
      <c r="E700" s="972"/>
      <c r="F700" s="970"/>
      <c r="G700" s="967"/>
      <c r="H700" s="970"/>
      <c r="I700" s="967"/>
      <c r="J700" s="970"/>
      <c r="K700" s="967"/>
      <c r="L700" s="973"/>
      <c r="M700" s="967"/>
      <c r="N700" s="970"/>
      <c r="O700" s="967"/>
      <c r="P700" s="970"/>
      <c r="Q700" s="967"/>
      <c r="R700" s="970"/>
      <c r="S700" s="967"/>
      <c r="T700" s="970"/>
      <c r="U700" s="974" t="s">
        <v>5700</v>
      </c>
      <c r="V700" s="970"/>
    </row>
    <row r="701" spans="1:22" ht="12.6" hidden="1" customHeight="1" outlineLevel="2">
      <c r="A701" s="1194">
        <v>44343</v>
      </c>
      <c r="B701" s="1163" t="s">
        <v>5698</v>
      </c>
      <c r="C701" s="955" t="s">
        <v>7723</v>
      </c>
      <c r="D701" s="977" t="s">
        <v>5700</v>
      </c>
      <c r="E701" s="972"/>
      <c r="F701" s="970"/>
      <c r="G701" s="967"/>
      <c r="H701" s="970"/>
      <c r="I701" s="967"/>
      <c r="J701" s="970"/>
      <c r="K701" s="967"/>
      <c r="L701" s="970"/>
      <c r="M701" s="967"/>
      <c r="N701" s="970"/>
      <c r="O701" s="967"/>
      <c r="P701" s="970"/>
      <c r="Q701" s="967"/>
      <c r="R701" s="970"/>
      <c r="S701" s="967"/>
      <c r="T701" s="970"/>
      <c r="U701" s="967"/>
      <c r="V701" s="970"/>
    </row>
    <row r="702" spans="1:22" ht="12.6" hidden="1" customHeight="1" outlineLevel="2">
      <c r="A702" s="1194">
        <v>44343</v>
      </c>
      <c r="B702" s="1163" t="s">
        <v>5698</v>
      </c>
      <c r="C702" s="955" t="s">
        <v>7724</v>
      </c>
      <c r="D702" s="968"/>
      <c r="E702" s="972"/>
      <c r="F702" s="970"/>
      <c r="G702" s="967"/>
      <c r="H702" s="970"/>
      <c r="I702" s="967"/>
      <c r="J702" s="970"/>
      <c r="K702" s="967"/>
      <c r="L702" s="970"/>
      <c r="M702" s="967"/>
      <c r="N702" s="970"/>
      <c r="O702" s="967"/>
      <c r="P702" s="970"/>
      <c r="Q702" s="974" t="s">
        <v>5700</v>
      </c>
      <c r="R702" s="970"/>
      <c r="S702" s="967"/>
      <c r="T702" s="970"/>
      <c r="U702" s="967"/>
      <c r="V702" s="970"/>
    </row>
    <row r="703" spans="1:22" ht="12.6" hidden="1" customHeight="1" outlineLevel="1" collapsed="1">
      <c r="A703" s="1226">
        <v>44344</v>
      </c>
      <c r="B703" s="1163" t="s">
        <v>5698</v>
      </c>
      <c r="C703" s="955" t="s">
        <v>7725</v>
      </c>
      <c r="D703" s="968"/>
      <c r="E703" s="972"/>
      <c r="F703" s="970"/>
      <c r="G703" s="974" t="s">
        <v>5700</v>
      </c>
      <c r="H703" s="970"/>
      <c r="I703" s="967"/>
      <c r="J703" s="970"/>
      <c r="K703" s="967"/>
      <c r="L703" s="970"/>
      <c r="M703" s="967"/>
      <c r="N703" s="970"/>
      <c r="O703" s="967"/>
      <c r="P703" s="970"/>
      <c r="Q703" s="967"/>
      <c r="R703" s="970"/>
      <c r="S703" s="974" t="s">
        <v>5700</v>
      </c>
      <c r="T703" s="970"/>
      <c r="U703" s="967"/>
      <c r="V703" s="970"/>
    </row>
    <row r="704" spans="1:22" ht="12.6" hidden="1" customHeight="1" outlineLevel="2">
      <c r="A704" s="1226">
        <v>44344</v>
      </c>
      <c r="B704" s="1163" t="s">
        <v>5706</v>
      </c>
      <c r="C704" s="955" t="s">
        <v>7726</v>
      </c>
      <c r="D704" s="968"/>
      <c r="E704" s="972"/>
      <c r="F704" s="970"/>
      <c r="G704" s="967"/>
      <c r="H704" s="970"/>
      <c r="I704" s="967"/>
      <c r="J704" s="970"/>
      <c r="K704" s="967"/>
      <c r="L704" s="970"/>
      <c r="M704" s="967"/>
      <c r="N704" s="970"/>
      <c r="O704" s="967"/>
      <c r="P704" s="970"/>
      <c r="Q704" s="967"/>
      <c r="R704" s="970"/>
      <c r="S704" s="974" t="s">
        <v>5700</v>
      </c>
      <c r="T704" s="970"/>
      <c r="U704" s="967"/>
      <c r="V704" s="970"/>
    </row>
    <row r="705" spans="1:22" ht="12.6" hidden="1" customHeight="1" outlineLevel="2">
      <c r="A705" s="1226">
        <v>44344</v>
      </c>
      <c r="B705" s="1163" t="s">
        <v>5706</v>
      </c>
      <c r="C705" s="955" t="s">
        <v>7727</v>
      </c>
      <c r="D705" s="968"/>
      <c r="E705" s="972"/>
      <c r="F705" s="970"/>
      <c r="G705" s="967"/>
      <c r="H705" s="970"/>
      <c r="I705" s="967"/>
      <c r="J705" s="970"/>
      <c r="K705" s="967"/>
      <c r="L705" s="970"/>
      <c r="M705" s="967"/>
      <c r="N705" s="970"/>
      <c r="O705" s="974" t="s">
        <v>5700</v>
      </c>
      <c r="P705" s="970"/>
      <c r="Q705" s="967"/>
      <c r="R705" s="970"/>
      <c r="S705" s="967"/>
      <c r="T705" s="970"/>
      <c r="U705" s="967"/>
      <c r="V705" s="970"/>
    </row>
    <row r="706" spans="1:22" ht="12.6" hidden="1" customHeight="1" outlineLevel="2">
      <c r="A706" s="1226">
        <v>44344</v>
      </c>
      <c r="B706" s="1163" t="s">
        <v>5698</v>
      </c>
      <c r="C706" s="955" t="s">
        <v>7728</v>
      </c>
      <c r="D706" s="968"/>
      <c r="E706" s="969" t="s">
        <v>5700</v>
      </c>
      <c r="F706" s="970"/>
      <c r="G706" s="967"/>
      <c r="H706" s="970"/>
      <c r="I706" s="967"/>
      <c r="J706" s="970"/>
      <c r="K706" s="967"/>
      <c r="L706" s="970"/>
      <c r="M706" s="967"/>
      <c r="N706" s="970"/>
      <c r="O706" s="967"/>
      <c r="P706" s="970"/>
      <c r="Q706" s="967"/>
      <c r="R706" s="970"/>
      <c r="S706" s="967"/>
      <c r="T706" s="970"/>
      <c r="U706" s="967"/>
      <c r="V706" s="970"/>
    </row>
    <row r="707" spans="1:22" ht="12.6" hidden="1" customHeight="1" outlineLevel="2">
      <c r="A707" s="1226">
        <v>44344</v>
      </c>
      <c r="B707" s="1163" t="s">
        <v>5745</v>
      </c>
      <c r="C707" s="955" t="s">
        <v>7729</v>
      </c>
      <c r="D707" s="968"/>
      <c r="E707" s="972"/>
      <c r="F707" s="970"/>
      <c r="G707" s="967"/>
      <c r="H707" s="970"/>
      <c r="I707" s="967"/>
      <c r="J707" s="970"/>
      <c r="K707" s="967"/>
      <c r="L707" s="970"/>
      <c r="M707" s="967"/>
      <c r="N707" s="970"/>
      <c r="O707" s="967"/>
      <c r="P707" s="970"/>
      <c r="Q707" s="967"/>
      <c r="R707" s="970"/>
      <c r="S707" s="974" t="s">
        <v>5700</v>
      </c>
      <c r="T707" s="970"/>
      <c r="U707" s="967"/>
      <c r="V707" s="970"/>
    </row>
    <row r="708" spans="1:22" ht="25.2" hidden="1" customHeight="1" outlineLevel="2">
      <c r="A708" s="1226">
        <v>44344</v>
      </c>
      <c r="B708" s="1163" t="s">
        <v>7291</v>
      </c>
      <c r="C708" s="955" t="s">
        <v>7730</v>
      </c>
      <c r="D708" s="977" t="s">
        <v>5700</v>
      </c>
      <c r="E708" s="972"/>
      <c r="F708" s="970"/>
      <c r="G708" s="967"/>
      <c r="H708" s="970"/>
      <c r="I708" s="967"/>
      <c r="J708" s="970"/>
      <c r="K708" s="967"/>
      <c r="L708" s="970"/>
      <c r="M708" s="967"/>
      <c r="N708" s="970"/>
      <c r="O708" s="967"/>
      <c r="P708" s="970"/>
      <c r="Q708" s="967"/>
      <c r="R708" s="970"/>
      <c r="S708" s="967"/>
      <c r="T708" s="970"/>
      <c r="U708" s="967"/>
      <c r="V708" s="970"/>
    </row>
    <row r="709" spans="1:22" ht="12.6" hidden="1" customHeight="1" outlineLevel="2">
      <c r="A709" s="1226">
        <v>44344</v>
      </c>
      <c r="B709" s="1163" t="s">
        <v>5698</v>
      </c>
      <c r="C709" s="955" t="s">
        <v>7731</v>
      </c>
      <c r="D709" s="977" t="s">
        <v>5700</v>
      </c>
      <c r="E709" s="972"/>
      <c r="F709" s="970"/>
      <c r="G709" s="967"/>
      <c r="H709" s="970"/>
      <c r="I709" s="967"/>
      <c r="J709" s="970"/>
      <c r="K709" s="967"/>
      <c r="L709" s="970"/>
      <c r="M709" s="967"/>
      <c r="N709" s="970"/>
      <c r="O709" s="967"/>
      <c r="P709" s="970"/>
      <c r="Q709" s="967"/>
      <c r="R709" s="970"/>
      <c r="S709" s="967"/>
      <c r="T709" s="970"/>
      <c r="U709" s="967"/>
      <c r="V709" s="970"/>
    </row>
    <row r="710" spans="1:22" ht="12.6" hidden="1" customHeight="1" outlineLevel="2">
      <c r="A710" s="1226">
        <v>44344</v>
      </c>
      <c r="B710" s="1163" t="s">
        <v>5698</v>
      </c>
      <c r="C710" s="955" t="s">
        <v>7732</v>
      </c>
      <c r="D710" s="968"/>
      <c r="E710" s="972"/>
      <c r="F710" s="970"/>
      <c r="G710" s="967"/>
      <c r="H710" s="970"/>
      <c r="I710" s="967"/>
      <c r="J710" s="973" t="s">
        <v>5700</v>
      </c>
      <c r="K710" s="967"/>
      <c r="L710" s="970"/>
      <c r="M710" s="967"/>
      <c r="N710" s="970"/>
      <c r="O710" s="967"/>
      <c r="P710" s="970"/>
      <c r="Q710" s="967"/>
      <c r="R710" s="970"/>
      <c r="S710" s="967"/>
      <c r="T710" s="970"/>
      <c r="U710" s="967"/>
      <c r="V710" s="970"/>
    </row>
    <row r="711" spans="1:22" ht="12.6" hidden="1" customHeight="1" outlineLevel="2">
      <c r="A711" s="1226">
        <v>44344</v>
      </c>
      <c r="B711" s="1163" t="s">
        <v>5698</v>
      </c>
      <c r="C711" s="955" t="s">
        <v>7733</v>
      </c>
      <c r="D711" s="968"/>
      <c r="E711" s="972"/>
      <c r="F711" s="970"/>
      <c r="G711" s="967"/>
      <c r="H711" s="970"/>
      <c r="I711" s="967"/>
      <c r="J711" s="973" t="s">
        <v>5700</v>
      </c>
      <c r="K711" s="967"/>
      <c r="L711" s="970"/>
      <c r="M711" s="967"/>
      <c r="N711" s="970"/>
      <c r="O711" s="967"/>
      <c r="P711" s="970"/>
      <c r="Q711" s="967"/>
      <c r="R711" s="970"/>
      <c r="S711" s="967"/>
      <c r="T711" s="970"/>
      <c r="U711" s="967"/>
      <c r="V711" s="970"/>
    </row>
    <row r="712" spans="1:22" ht="12.6" hidden="1" customHeight="1" outlineLevel="2">
      <c r="A712" s="1226">
        <v>44344</v>
      </c>
      <c r="B712" s="1163" t="s">
        <v>7734</v>
      </c>
      <c r="C712" s="955" t="s">
        <v>7735</v>
      </c>
      <c r="D712" s="968"/>
      <c r="E712" s="972"/>
      <c r="F712" s="970"/>
      <c r="G712" s="967"/>
      <c r="H712" s="970"/>
      <c r="I712" s="967"/>
      <c r="J712" s="970"/>
      <c r="K712" s="967"/>
      <c r="L712" s="973" t="s">
        <v>5700</v>
      </c>
      <c r="M712" s="967"/>
      <c r="N712" s="970"/>
      <c r="O712" s="967"/>
      <c r="P712" s="970"/>
      <c r="Q712" s="967"/>
      <c r="R712" s="970"/>
      <c r="S712" s="967"/>
      <c r="T712" s="970"/>
      <c r="U712" s="967"/>
      <c r="V712" s="970"/>
    </row>
    <row r="713" spans="1:22" ht="12.6" hidden="1" customHeight="1" outlineLevel="2">
      <c r="A713" s="1226">
        <v>44344</v>
      </c>
      <c r="B713" s="1163" t="s">
        <v>7736</v>
      </c>
      <c r="C713" s="955" t="s">
        <v>7737</v>
      </c>
      <c r="D713" s="977" t="s">
        <v>5700</v>
      </c>
      <c r="E713" s="969" t="s">
        <v>5700</v>
      </c>
      <c r="F713" s="970"/>
      <c r="G713" s="967"/>
      <c r="H713" s="970"/>
      <c r="I713" s="967"/>
      <c r="J713" s="970"/>
      <c r="K713" s="967"/>
      <c r="L713" s="970"/>
      <c r="M713" s="967"/>
      <c r="N713" s="970"/>
      <c r="O713" s="967"/>
      <c r="P713" s="970"/>
      <c r="Q713" s="967"/>
      <c r="R713" s="970"/>
      <c r="S713" s="967"/>
      <c r="T713" s="970"/>
      <c r="U713" s="967"/>
      <c r="V713" s="970"/>
    </row>
    <row r="714" spans="1:22" ht="12.6" hidden="1" customHeight="1" outlineLevel="2">
      <c r="A714" s="1226">
        <v>44344</v>
      </c>
      <c r="B714" s="1163" t="s">
        <v>5698</v>
      </c>
      <c r="C714" s="955" t="s">
        <v>7738</v>
      </c>
      <c r="D714" s="968"/>
      <c r="E714" s="972"/>
      <c r="F714" s="970"/>
      <c r="G714" s="967"/>
      <c r="H714" s="970"/>
      <c r="I714" s="974" t="s">
        <v>5700</v>
      </c>
      <c r="J714" s="970"/>
      <c r="K714" s="967"/>
      <c r="L714" s="970"/>
      <c r="M714" s="967"/>
      <c r="N714" s="970"/>
      <c r="O714" s="967"/>
      <c r="P714" s="970"/>
      <c r="Q714" s="967"/>
      <c r="R714" s="970"/>
      <c r="S714" s="967"/>
      <c r="T714" s="970"/>
      <c r="U714" s="967"/>
      <c r="V714" s="970"/>
    </row>
    <row r="715" spans="1:22" ht="12.6" hidden="1" customHeight="1" outlineLevel="2">
      <c r="A715" s="1226">
        <v>44344</v>
      </c>
      <c r="B715" s="1163" t="s">
        <v>5706</v>
      </c>
      <c r="C715" s="955" t="s">
        <v>7739</v>
      </c>
      <c r="D715" s="968"/>
      <c r="E715" s="972"/>
      <c r="F715" s="970"/>
      <c r="G715" s="967"/>
      <c r="H715" s="970"/>
      <c r="I715" s="967"/>
      <c r="J715" s="970"/>
      <c r="K715" s="967"/>
      <c r="L715" s="970"/>
      <c r="M715" s="967"/>
      <c r="N715" s="970"/>
      <c r="O715" s="967"/>
      <c r="P715" s="970"/>
      <c r="Q715" s="967"/>
      <c r="R715" s="970"/>
      <c r="S715" s="974" t="s">
        <v>5700</v>
      </c>
      <c r="T715" s="970"/>
      <c r="U715" s="967"/>
      <c r="V715" s="970"/>
    </row>
    <row r="716" spans="1:22" ht="12.6" hidden="1" customHeight="1" outlineLevel="2">
      <c r="A716" s="1226">
        <v>44344</v>
      </c>
      <c r="B716" s="1163" t="s">
        <v>5698</v>
      </c>
      <c r="C716" s="955" t="s">
        <v>7740</v>
      </c>
      <c r="D716" s="968"/>
      <c r="E716" s="972"/>
      <c r="F716" s="970"/>
      <c r="G716" s="967"/>
      <c r="H716" s="970"/>
      <c r="I716" s="967"/>
      <c r="J716" s="970"/>
      <c r="K716" s="967"/>
      <c r="L716" s="970"/>
      <c r="M716" s="967"/>
      <c r="N716" s="970"/>
      <c r="O716" s="967"/>
      <c r="P716" s="970"/>
      <c r="Q716" s="967"/>
      <c r="R716" s="970"/>
      <c r="S716" s="974" t="s">
        <v>5700</v>
      </c>
      <c r="T716" s="970"/>
      <c r="U716" s="967"/>
      <c r="V716" s="970"/>
    </row>
    <row r="717" spans="1:22" ht="12.6" hidden="1" customHeight="1" outlineLevel="2">
      <c r="A717" s="1226">
        <v>44344</v>
      </c>
      <c r="B717" s="1163" t="s">
        <v>5698</v>
      </c>
      <c r="C717" s="955" t="s">
        <v>7741</v>
      </c>
      <c r="D717" s="977" t="s">
        <v>5700</v>
      </c>
      <c r="E717" s="972"/>
      <c r="F717" s="970"/>
      <c r="G717" s="967"/>
      <c r="H717" s="970"/>
      <c r="I717" s="967"/>
      <c r="J717" s="970"/>
      <c r="K717" s="967"/>
      <c r="L717" s="970"/>
      <c r="M717" s="967"/>
      <c r="N717" s="970"/>
      <c r="O717" s="967"/>
      <c r="P717" s="970"/>
      <c r="Q717" s="967"/>
      <c r="R717" s="970"/>
      <c r="S717" s="967"/>
      <c r="T717" s="970"/>
      <c r="U717" s="967"/>
      <c r="V717" s="970"/>
    </row>
    <row r="718" spans="1:22" ht="25.2" hidden="1" customHeight="1" outlineLevel="1" collapsed="1">
      <c r="A718" s="1227">
        <v>44347</v>
      </c>
      <c r="B718" s="1163" t="s">
        <v>5698</v>
      </c>
      <c r="C718" s="955" t="s">
        <v>7742</v>
      </c>
      <c r="D718" s="968"/>
      <c r="E718" s="972"/>
      <c r="F718" s="970"/>
      <c r="G718" s="967"/>
      <c r="H718" s="970"/>
      <c r="I718" s="967"/>
      <c r="J718" s="970"/>
      <c r="K718" s="967"/>
      <c r="L718" s="970"/>
      <c r="M718" s="967"/>
      <c r="N718" s="970"/>
      <c r="O718" s="967"/>
      <c r="P718" s="970"/>
      <c r="Q718" s="967"/>
      <c r="R718" s="970"/>
      <c r="S718" s="974" t="s">
        <v>5700</v>
      </c>
      <c r="T718" s="970"/>
      <c r="U718" s="967"/>
      <c r="V718" s="970"/>
    </row>
    <row r="719" spans="1:22" ht="12.6" hidden="1" customHeight="1" outlineLevel="2">
      <c r="A719" s="1227">
        <v>44347</v>
      </c>
      <c r="B719" s="1163" t="s">
        <v>5698</v>
      </c>
      <c r="C719" s="955" t="s">
        <v>7743</v>
      </c>
      <c r="D719" s="1228"/>
      <c r="E719" s="1229" t="s">
        <v>5700</v>
      </c>
      <c r="F719" s="970"/>
      <c r="G719" s="967"/>
      <c r="H719" s="970"/>
      <c r="I719" s="967"/>
      <c r="J719" s="970"/>
      <c r="K719" s="967"/>
      <c r="L719" s="970"/>
      <c r="M719" s="967"/>
      <c r="N719" s="970"/>
      <c r="O719" s="967"/>
      <c r="P719" s="970"/>
      <c r="Q719" s="967"/>
      <c r="R719" s="970"/>
      <c r="S719" s="967"/>
      <c r="T719" s="970"/>
      <c r="U719" s="967"/>
      <c r="V719" s="970"/>
    </row>
    <row r="720" spans="1:22" ht="25.2" hidden="1" customHeight="1" outlineLevel="2">
      <c r="A720" s="1227">
        <v>44347</v>
      </c>
      <c r="B720" s="1163" t="s">
        <v>5698</v>
      </c>
      <c r="C720" s="955" t="s">
        <v>7744</v>
      </c>
      <c r="D720" s="968"/>
      <c r="E720" s="969" t="s">
        <v>5700</v>
      </c>
      <c r="F720" s="970"/>
      <c r="G720" s="967"/>
      <c r="H720" s="970"/>
      <c r="I720" s="967"/>
      <c r="J720" s="970"/>
      <c r="K720" s="967"/>
      <c r="L720" s="970"/>
      <c r="M720" s="967"/>
      <c r="N720" s="970"/>
      <c r="O720" s="967"/>
      <c r="P720" s="970"/>
      <c r="Q720" s="967"/>
      <c r="R720" s="970"/>
      <c r="S720" s="967"/>
      <c r="T720" s="970"/>
      <c r="U720" s="967"/>
      <c r="V720" s="970"/>
    </row>
    <row r="721" spans="1:22" ht="12.6" hidden="1" customHeight="1" outlineLevel="2">
      <c r="A721" s="1227">
        <v>44347</v>
      </c>
      <c r="B721" s="1163" t="s">
        <v>5698</v>
      </c>
      <c r="C721" s="955" t="s">
        <v>7745</v>
      </c>
      <c r="D721" s="968"/>
      <c r="F721" s="970"/>
      <c r="G721" s="967"/>
      <c r="H721" s="970"/>
      <c r="I721" s="967"/>
      <c r="J721" s="970"/>
      <c r="K721" s="967"/>
      <c r="L721" s="970"/>
      <c r="M721" s="967"/>
      <c r="N721" s="970"/>
      <c r="O721" s="967"/>
      <c r="P721" s="970"/>
      <c r="Q721" s="967"/>
      <c r="R721" s="970"/>
      <c r="S721" s="967"/>
      <c r="T721" s="970"/>
      <c r="U721" s="967"/>
      <c r="V721" s="970"/>
    </row>
    <row r="722" spans="1:22" ht="12.6" hidden="1" customHeight="1" outlineLevel="2">
      <c r="A722" s="1227">
        <v>44347</v>
      </c>
      <c r="B722" s="1163" t="s">
        <v>5706</v>
      </c>
      <c r="C722" s="955" t="s">
        <v>7746</v>
      </c>
      <c r="D722" s="968"/>
      <c r="E722" s="969" t="s">
        <v>5700</v>
      </c>
      <c r="F722" s="970"/>
      <c r="G722" s="967"/>
      <c r="H722" s="970"/>
      <c r="I722" s="967"/>
      <c r="J722" s="970"/>
      <c r="K722" s="967"/>
      <c r="L722" s="970"/>
      <c r="M722" s="967"/>
      <c r="N722" s="970"/>
      <c r="O722" s="967"/>
      <c r="P722" s="970"/>
      <c r="Q722" s="967"/>
      <c r="R722" s="970"/>
      <c r="S722" s="974" t="s">
        <v>5700</v>
      </c>
      <c r="T722" s="970"/>
      <c r="U722" s="967"/>
      <c r="V722" s="970"/>
    </row>
    <row r="723" spans="1:22" ht="12.6" hidden="1" customHeight="1" outlineLevel="2">
      <c r="A723" s="1227">
        <v>44347</v>
      </c>
      <c r="B723" s="1163" t="s">
        <v>7747</v>
      </c>
      <c r="C723" s="955" t="s">
        <v>7748</v>
      </c>
      <c r="D723" s="1230" t="s">
        <v>5700</v>
      </c>
      <c r="E723" s="1231"/>
      <c r="F723" s="970"/>
      <c r="G723" s="967"/>
      <c r="H723" s="970"/>
      <c r="I723" s="967"/>
      <c r="J723" s="970"/>
      <c r="K723" s="967"/>
      <c r="L723" s="970"/>
      <c r="M723" s="967"/>
      <c r="N723" s="970"/>
      <c r="O723" s="967"/>
      <c r="P723" s="970"/>
      <c r="Q723" s="967"/>
      <c r="R723" s="970"/>
      <c r="S723" s="967"/>
      <c r="T723" s="970"/>
      <c r="U723" s="967"/>
      <c r="V723" s="970"/>
    </row>
    <row r="724" spans="1:22" ht="25.2" hidden="1" customHeight="1" outlineLevel="2">
      <c r="A724" s="1227">
        <v>44347</v>
      </c>
      <c r="B724" s="1163" t="s">
        <v>5698</v>
      </c>
      <c r="C724" s="955" t="s">
        <v>7749</v>
      </c>
      <c r="D724" s="977" t="s">
        <v>5700</v>
      </c>
      <c r="E724" s="972"/>
      <c r="F724" s="970"/>
      <c r="G724" s="967"/>
      <c r="H724" s="970"/>
      <c r="I724" s="967"/>
      <c r="J724" s="970"/>
      <c r="K724" s="967"/>
      <c r="L724" s="970"/>
      <c r="M724" s="967"/>
      <c r="N724" s="970"/>
      <c r="O724" s="967"/>
      <c r="P724" s="970"/>
      <c r="Q724" s="967"/>
      <c r="R724" s="970"/>
      <c r="S724" s="967"/>
      <c r="T724" s="970"/>
      <c r="U724" s="967"/>
      <c r="V724" s="970"/>
    </row>
    <row r="725" spans="1:22" ht="12.6" hidden="1" customHeight="1" outlineLevel="2">
      <c r="A725" s="1227">
        <v>44347</v>
      </c>
      <c r="B725" s="1163" t="s">
        <v>6201</v>
      </c>
      <c r="C725" s="955" t="s">
        <v>7750</v>
      </c>
      <c r="D725" s="977"/>
      <c r="E725" s="972"/>
      <c r="F725" s="970"/>
      <c r="G725" s="967"/>
      <c r="H725" s="970"/>
      <c r="I725" s="967"/>
      <c r="J725" s="970"/>
      <c r="K725" s="967"/>
      <c r="L725" s="970"/>
      <c r="M725" s="967"/>
      <c r="N725" s="970"/>
      <c r="O725" s="967"/>
      <c r="P725" s="970"/>
      <c r="Q725" s="967"/>
      <c r="R725" s="970"/>
      <c r="S725" s="967"/>
      <c r="T725" s="970"/>
      <c r="U725" s="974" t="s">
        <v>5700</v>
      </c>
      <c r="V725" s="970"/>
    </row>
    <row r="726" spans="1:22" ht="12.6" hidden="1" customHeight="1" outlineLevel="2">
      <c r="A726" s="1227">
        <v>44347</v>
      </c>
      <c r="B726" s="1163" t="s">
        <v>7751</v>
      </c>
      <c r="C726" s="955" t="s">
        <v>7752</v>
      </c>
      <c r="D726" s="968"/>
      <c r="E726" s="972"/>
      <c r="F726" s="970"/>
      <c r="G726" s="967"/>
      <c r="H726" s="970"/>
      <c r="I726" s="967"/>
      <c r="J726" s="970"/>
      <c r="K726" s="967"/>
      <c r="L726" s="970"/>
      <c r="M726" s="967"/>
      <c r="N726" s="970"/>
      <c r="O726" s="967"/>
      <c r="P726" s="970"/>
      <c r="Q726" s="967"/>
      <c r="R726" s="970"/>
      <c r="S726" s="974" t="s">
        <v>5700</v>
      </c>
      <c r="T726" s="970"/>
      <c r="U726" s="967"/>
      <c r="V726" s="970"/>
    </row>
    <row r="727" spans="1:22" ht="12.6" hidden="1" customHeight="1" outlineLevel="2">
      <c r="A727" s="1227">
        <v>44347</v>
      </c>
      <c r="B727" s="1163" t="s">
        <v>5698</v>
      </c>
      <c r="C727" s="955" t="s">
        <v>7753</v>
      </c>
      <c r="D727" s="977" t="s">
        <v>5700</v>
      </c>
      <c r="E727" s="972"/>
      <c r="F727" s="970"/>
      <c r="G727" s="967"/>
      <c r="H727" s="970"/>
      <c r="I727" s="967"/>
      <c r="J727" s="970"/>
      <c r="K727" s="967"/>
      <c r="L727" s="970"/>
      <c r="M727" s="967"/>
      <c r="N727" s="970"/>
      <c r="O727" s="967"/>
      <c r="P727" s="970"/>
      <c r="Q727" s="967"/>
      <c r="R727" s="970"/>
      <c r="S727" s="967"/>
      <c r="T727" s="970"/>
      <c r="U727" s="967"/>
      <c r="V727" s="970"/>
    </row>
    <row r="728" spans="1:22" ht="12.6" hidden="1" customHeight="1" outlineLevel="2">
      <c r="A728" s="1227">
        <v>44347</v>
      </c>
      <c r="B728" s="1163" t="s">
        <v>5698</v>
      </c>
      <c r="C728" s="955" t="s">
        <v>7754</v>
      </c>
      <c r="D728" s="968"/>
      <c r="E728" s="972"/>
      <c r="F728" s="970"/>
      <c r="G728" s="967"/>
      <c r="H728" s="970"/>
      <c r="I728" s="967"/>
      <c r="J728" s="970"/>
      <c r="K728" s="967"/>
      <c r="L728" s="970"/>
      <c r="M728" s="967"/>
      <c r="N728" s="973" t="s">
        <v>5700</v>
      </c>
      <c r="O728" s="967"/>
      <c r="P728" s="970"/>
      <c r="Q728" s="967"/>
      <c r="R728" s="970"/>
      <c r="S728" s="967"/>
      <c r="T728" s="970"/>
      <c r="U728" s="967"/>
      <c r="V728" s="970"/>
    </row>
    <row r="729" spans="1:22" ht="25.2" hidden="1" customHeight="1" outlineLevel="2">
      <c r="A729" s="1227">
        <v>44347</v>
      </c>
      <c r="B729" s="1163" t="s">
        <v>5698</v>
      </c>
      <c r="C729" s="955" t="s">
        <v>7755</v>
      </c>
      <c r="D729" s="968"/>
      <c r="E729" s="969" t="s">
        <v>5700</v>
      </c>
      <c r="F729" s="970"/>
      <c r="G729" s="967"/>
      <c r="H729" s="970"/>
      <c r="I729" s="967"/>
      <c r="J729" s="970"/>
      <c r="K729" s="967"/>
      <c r="L729" s="970"/>
      <c r="M729" s="967"/>
      <c r="N729" s="970"/>
      <c r="O729" s="967"/>
      <c r="P729" s="970"/>
      <c r="Q729" s="967"/>
      <c r="R729" s="970"/>
      <c r="S729" s="967"/>
      <c r="T729" s="970"/>
      <c r="U729" s="967"/>
      <c r="V729" s="970"/>
    </row>
    <row r="730" spans="1:22" ht="12.6" hidden="1" customHeight="1" outlineLevel="1">
      <c r="A730" s="1194"/>
      <c r="B730" s="1163"/>
      <c r="C730" s="955"/>
      <c r="D730" s="968"/>
      <c r="E730" s="972"/>
      <c r="F730" s="970"/>
      <c r="G730" s="967"/>
      <c r="H730" s="970"/>
      <c r="I730" s="967"/>
      <c r="J730" s="970"/>
      <c r="K730" s="967"/>
      <c r="L730" s="970"/>
      <c r="M730" s="967"/>
      <c r="N730" s="970"/>
      <c r="O730" s="967"/>
      <c r="P730" s="970"/>
      <c r="Q730" s="967"/>
      <c r="R730" s="970"/>
      <c r="S730" s="967"/>
      <c r="T730" s="970"/>
      <c r="U730" s="967"/>
      <c r="V730" s="970"/>
    </row>
    <row r="731" spans="1:22" ht="12.6" hidden="1" customHeight="1" outlineLevel="1">
      <c r="A731" s="1111" t="s">
        <v>7756</v>
      </c>
      <c r="B731" s="1111"/>
      <c r="C731" s="1021"/>
      <c r="D731" s="968"/>
      <c r="E731" s="972"/>
      <c r="F731" s="970"/>
      <c r="G731" s="967"/>
      <c r="H731" s="970"/>
      <c r="I731" s="967"/>
      <c r="J731" s="970"/>
      <c r="K731" s="967"/>
      <c r="L731" s="970"/>
      <c r="M731" s="967"/>
      <c r="N731" s="970"/>
      <c r="O731" s="967"/>
      <c r="P731" s="970"/>
      <c r="Q731" s="967"/>
      <c r="R731" s="970"/>
      <c r="S731" s="967"/>
      <c r="T731" s="970"/>
      <c r="U731" s="967"/>
      <c r="V731" s="970"/>
    </row>
    <row r="732" spans="1:22" ht="12.6" hidden="1" customHeight="1" outlineLevel="1">
      <c r="A732" s="1194"/>
      <c r="B732" s="1163"/>
      <c r="C732" s="1232" t="s">
        <v>7562</v>
      </c>
      <c r="D732" s="968"/>
      <c r="E732" s="972"/>
      <c r="F732" s="970"/>
      <c r="G732" s="967"/>
      <c r="H732" s="970"/>
      <c r="I732" s="967"/>
      <c r="J732" s="970"/>
      <c r="K732" s="967"/>
      <c r="L732" s="970"/>
      <c r="M732" s="967"/>
      <c r="N732" s="970"/>
      <c r="O732" s="967"/>
      <c r="P732" s="970"/>
      <c r="Q732" s="967"/>
      <c r="R732" s="970"/>
      <c r="S732" s="967"/>
      <c r="T732" s="970"/>
      <c r="U732" s="967"/>
      <c r="V732" s="970"/>
    </row>
    <row r="733" spans="1:22" ht="12.6" hidden="1" customHeight="1" outlineLevel="1">
      <c r="A733" s="1194"/>
      <c r="B733" s="1163"/>
      <c r="C733" s="955"/>
      <c r="D733" s="968"/>
      <c r="E733" s="972"/>
      <c r="F733" s="970"/>
      <c r="G733" s="967"/>
      <c r="H733" s="970"/>
      <c r="I733" s="967"/>
      <c r="J733" s="970"/>
      <c r="K733" s="967"/>
      <c r="L733" s="970"/>
      <c r="M733" s="967"/>
      <c r="N733" s="970"/>
      <c r="O733" s="967"/>
      <c r="P733" s="970"/>
      <c r="Q733" s="967"/>
      <c r="R733" s="970"/>
      <c r="S733" s="967"/>
      <c r="T733" s="970"/>
      <c r="U733" s="967"/>
      <c r="V733" s="970"/>
    </row>
    <row r="734" spans="1:22" ht="12.6" hidden="1" customHeight="1" outlineLevel="1">
      <c r="A734" s="1194"/>
      <c r="B734" s="1233" t="s">
        <v>7757</v>
      </c>
      <c r="C734" s="1232" t="s">
        <v>7529</v>
      </c>
      <c r="D734" s="968"/>
      <c r="E734" s="972"/>
      <c r="F734" s="970"/>
      <c r="G734" s="967"/>
      <c r="H734" s="970"/>
      <c r="I734" s="967"/>
      <c r="J734" s="970"/>
      <c r="K734" s="967"/>
      <c r="L734" s="970"/>
      <c r="M734" s="967"/>
      <c r="N734" s="970"/>
      <c r="O734" s="967"/>
      <c r="P734" s="970"/>
      <c r="Q734" s="967"/>
      <c r="R734" s="970"/>
      <c r="S734" s="967"/>
      <c r="T734" s="970"/>
      <c r="U734" s="967"/>
      <c r="V734" s="970"/>
    </row>
    <row r="735" spans="1:22" ht="12.6" hidden="1" customHeight="1" outlineLevel="1">
      <c r="A735" s="1194"/>
      <c r="B735" s="1233"/>
      <c r="C735" s="1232" t="s">
        <v>7758</v>
      </c>
      <c r="D735" s="968"/>
      <c r="E735" s="972"/>
      <c r="F735" s="970"/>
      <c r="G735" s="967"/>
      <c r="H735" s="970"/>
      <c r="I735" s="967"/>
      <c r="J735" s="970"/>
      <c r="K735" s="967"/>
      <c r="L735" s="970"/>
      <c r="M735" s="967"/>
      <c r="N735" s="970"/>
      <c r="O735" s="967"/>
      <c r="P735" s="970"/>
      <c r="Q735" s="967"/>
      <c r="R735" s="970"/>
      <c r="S735" s="967"/>
      <c r="T735" s="970"/>
      <c r="U735" s="967"/>
      <c r="V735" s="970"/>
    </row>
    <row r="736" spans="1:22" ht="12.6" hidden="1" customHeight="1" outlineLevel="1"/>
    <row r="737" spans="2:3" ht="12.6" hidden="1" customHeight="1" outlineLevel="1">
      <c r="B737" s="1163"/>
      <c r="C737" s="955" t="s">
        <v>7523</v>
      </c>
    </row>
    <row r="738" spans="2:3" ht="12.6" hidden="1" customHeight="1" outlineLevel="1">
      <c r="B738" s="1163"/>
      <c r="C738" s="955"/>
    </row>
    <row r="739" spans="2:3" ht="12.6" hidden="1" customHeight="1" outlineLevel="1">
      <c r="B739" s="1163"/>
      <c r="C739" s="955"/>
    </row>
    <row r="740" spans="2:3" ht="25.2" hidden="1" customHeight="1" outlineLevel="1">
      <c r="B740" s="1163"/>
      <c r="C740" s="955" t="s">
        <v>7522</v>
      </c>
    </row>
    <row r="741" spans="2:3" ht="12.6" hidden="1" customHeight="1" outlineLevel="1">
      <c r="B741" s="1163"/>
      <c r="C741" s="955"/>
    </row>
    <row r="742" spans="2:3" ht="12.6" hidden="1" customHeight="1" outlineLevel="1">
      <c r="B742" s="1163" t="s">
        <v>7759</v>
      </c>
      <c r="C742" s="955" t="s">
        <v>7760</v>
      </c>
    </row>
    <row r="743" spans="2:3" ht="12.6" hidden="1" customHeight="1" outlineLevel="1">
      <c r="B743" s="1163"/>
      <c r="C743" s="955" t="s">
        <v>7761</v>
      </c>
    </row>
    <row r="744" spans="2:3" ht="12.6" hidden="1" customHeight="1" outlineLevel="1">
      <c r="B744" s="1163"/>
      <c r="C744" s="955" t="s">
        <v>7762</v>
      </c>
    </row>
    <row r="745" spans="2:3" ht="12.6" hidden="1" customHeight="1" outlineLevel="1">
      <c r="B745" s="1163"/>
      <c r="C745" s="955" t="s">
        <v>7763</v>
      </c>
    </row>
    <row r="746" spans="2:3" ht="12.6" hidden="1" customHeight="1" outlineLevel="1">
      <c r="B746" s="1163"/>
      <c r="C746" s="955" t="s">
        <v>7764</v>
      </c>
    </row>
    <row r="747" spans="2:3" ht="12.6" hidden="1" customHeight="1" outlineLevel="1">
      <c r="B747" s="1163"/>
      <c r="C747" s="955"/>
    </row>
    <row r="748" spans="2:3" ht="12.6" hidden="1" customHeight="1" outlineLevel="1">
      <c r="B748" s="1163"/>
      <c r="C748" s="1232" t="s">
        <v>7560</v>
      </c>
    </row>
    <row r="749" spans="2:3" ht="25.2" hidden="1" customHeight="1" outlineLevel="1">
      <c r="B749" s="1163"/>
      <c r="C749" s="1232" t="s">
        <v>7561</v>
      </c>
    </row>
    <row r="750" spans="2:3" ht="12.6" hidden="1" customHeight="1" outlineLevel="1">
      <c r="B750" s="1163"/>
      <c r="C750" s="955"/>
    </row>
    <row r="751" spans="2:3" ht="12.6" hidden="1" customHeight="1" outlineLevel="1">
      <c r="B751" s="1163" t="s">
        <v>7765</v>
      </c>
      <c r="C751" s="955" t="s">
        <v>7766</v>
      </c>
    </row>
    <row r="752" spans="2:3" ht="12.6" hidden="1" customHeight="1" outlineLevel="1">
      <c r="B752" s="1163"/>
      <c r="C752" s="955" t="s">
        <v>7767</v>
      </c>
    </row>
    <row r="754" spans="1:22" ht="12.6" customHeight="1" collapsed="1">
      <c r="A754" s="1234" t="s">
        <v>7768</v>
      </c>
      <c r="B754" s="1373">
        <f>COUNT(A755:A1103)</f>
        <v>347</v>
      </c>
      <c r="C754" s="1236"/>
      <c r="D754" s="1019">
        <f>COUNTIF(D755:D1103, "x")</f>
        <v>64</v>
      </c>
      <c r="E754" s="1019">
        <f t="shared" ref="E754:V754" si="3">COUNTIF(E755:E1110, "x")</f>
        <v>67</v>
      </c>
      <c r="F754" s="1019">
        <f t="shared" si="3"/>
        <v>11</v>
      </c>
      <c r="G754" s="1019">
        <f t="shared" si="3"/>
        <v>7</v>
      </c>
      <c r="H754" s="1019">
        <f t="shared" si="3"/>
        <v>4</v>
      </c>
      <c r="I754" s="1019">
        <f t="shared" si="3"/>
        <v>22</v>
      </c>
      <c r="J754" s="1019">
        <f t="shared" si="3"/>
        <v>5</v>
      </c>
      <c r="K754" s="1019">
        <f t="shared" si="3"/>
        <v>4</v>
      </c>
      <c r="L754" s="1019">
        <f t="shared" si="3"/>
        <v>5</v>
      </c>
      <c r="M754" s="1019">
        <f t="shared" si="3"/>
        <v>9</v>
      </c>
      <c r="N754" s="1019">
        <f t="shared" si="3"/>
        <v>36</v>
      </c>
      <c r="O754" s="1019">
        <f t="shared" si="3"/>
        <v>11</v>
      </c>
      <c r="P754" s="1019">
        <f t="shared" si="3"/>
        <v>8</v>
      </c>
      <c r="Q754" s="1019">
        <f t="shared" si="3"/>
        <v>13</v>
      </c>
      <c r="R754" s="1019">
        <f t="shared" si="3"/>
        <v>3</v>
      </c>
      <c r="S754" s="1019">
        <f t="shared" si="3"/>
        <v>85</v>
      </c>
      <c r="T754" s="1019">
        <f t="shared" si="3"/>
        <v>4</v>
      </c>
      <c r="U754" s="1019">
        <f t="shared" si="3"/>
        <v>6</v>
      </c>
      <c r="V754" s="1019">
        <f t="shared" si="3"/>
        <v>4</v>
      </c>
    </row>
    <row r="755" spans="1:22" ht="12.6" hidden="1" customHeight="1" outlineLevel="1" collapsed="1">
      <c r="A755" s="1037">
        <v>44348</v>
      </c>
      <c r="B755" s="1163" t="s">
        <v>5698</v>
      </c>
      <c r="C755" s="955" t="s">
        <v>7769</v>
      </c>
      <c r="D755" s="968"/>
      <c r="E755" s="969" t="s">
        <v>5700</v>
      </c>
      <c r="F755" s="970"/>
      <c r="G755" s="967"/>
      <c r="H755" s="970"/>
      <c r="I755" s="967"/>
      <c r="J755" s="970"/>
      <c r="K755" s="967"/>
      <c r="L755" s="970"/>
      <c r="M755" s="967"/>
      <c r="N755" s="970"/>
      <c r="O755" s="967"/>
      <c r="P755" s="970"/>
      <c r="Q755" s="967"/>
      <c r="R755" s="970"/>
      <c r="S755" s="967"/>
      <c r="T755" s="970"/>
      <c r="U755" s="967"/>
      <c r="V755" s="970"/>
    </row>
    <row r="756" spans="1:22" ht="12.6" hidden="1" customHeight="1" outlineLevel="2">
      <c r="A756" s="1037">
        <v>44348</v>
      </c>
      <c r="B756" s="1163" t="s">
        <v>5745</v>
      </c>
      <c r="C756" s="955" t="s">
        <v>7770</v>
      </c>
      <c r="D756" s="968"/>
      <c r="E756" s="972"/>
      <c r="F756" s="970"/>
      <c r="G756" s="967"/>
      <c r="H756" s="970"/>
      <c r="I756" s="974" t="s">
        <v>5700</v>
      </c>
      <c r="J756" s="970"/>
      <c r="K756" s="967"/>
      <c r="L756" s="970"/>
      <c r="M756" s="967"/>
      <c r="N756" s="970"/>
      <c r="O756" s="974" t="s">
        <v>5700</v>
      </c>
      <c r="P756" s="970"/>
      <c r="Q756" s="967"/>
      <c r="R756" s="970"/>
      <c r="S756" s="967"/>
      <c r="T756" s="970"/>
      <c r="U756" s="967"/>
      <c r="V756" s="970"/>
    </row>
    <row r="757" spans="1:22" ht="12.6" hidden="1" customHeight="1" outlineLevel="2">
      <c r="A757" s="1037">
        <v>44348</v>
      </c>
      <c r="B757" s="1163" t="s">
        <v>5706</v>
      </c>
      <c r="C757" s="955" t="s">
        <v>7771</v>
      </c>
      <c r="D757" s="968"/>
      <c r="E757" s="972"/>
      <c r="F757" s="970"/>
      <c r="G757" s="967"/>
      <c r="H757" s="970"/>
      <c r="I757" s="967"/>
      <c r="J757" s="970"/>
      <c r="K757" s="967"/>
      <c r="L757" s="970"/>
      <c r="M757" s="967"/>
      <c r="N757" s="970"/>
      <c r="O757" s="967"/>
      <c r="P757" s="970"/>
      <c r="Q757" s="967"/>
      <c r="R757" s="970"/>
      <c r="S757" s="974" t="s">
        <v>5700</v>
      </c>
      <c r="T757" s="970"/>
      <c r="U757" s="967"/>
      <c r="V757" s="970"/>
    </row>
    <row r="758" spans="1:22" ht="12.6" hidden="1" customHeight="1" outlineLevel="2">
      <c r="A758" s="1037">
        <v>44348</v>
      </c>
      <c r="B758" s="1163" t="s">
        <v>5706</v>
      </c>
      <c r="C758" s="955" t="s">
        <v>7772</v>
      </c>
      <c r="D758" s="968"/>
      <c r="E758" s="972"/>
      <c r="F758" s="970"/>
      <c r="G758" s="967"/>
      <c r="H758" s="970"/>
      <c r="I758" s="967"/>
      <c r="J758" s="970"/>
      <c r="K758" s="967"/>
      <c r="L758" s="970"/>
      <c r="M758" s="967"/>
      <c r="N758" s="970"/>
      <c r="O758" s="967"/>
      <c r="P758" s="970"/>
      <c r="Q758" s="967"/>
      <c r="R758" s="970"/>
      <c r="S758" s="974" t="s">
        <v>5700</v>
      </c>
      <c r="T758" s="970"/>
      <c r="U758" s="967"/>
      <c r="V758" s="970"/>
    </row>
    <row r="759" spans="1:22" ht="12.6" hidden="1" customHeight="1" outlineLevel="2">
      <c r="A759" s="1037">
        <v>44348</v>
      </c>
      <c r="B759" s="1163" t="s">
        <v>5706</v>
      </c>
      <c r="C759" s="955" t="s">
        <v>7773</v>
      </c>
      <c r="D759" s="968"/>
      <c r="E759" s="972"/>
      <c r="F759" s="970"/>
      <c r="G759" s="967"/>
      <c r="H759" s="970"/>
      <c r="I759" s="967"/>
      <c r="J759" s="970"/>
      <c r="K759" s="967"/>
      <c r="L759" s="970"/>
      <c r="M759" s="967"/>
      <c r="N759" s="970"/>
      <c r="O759" s="967"/>
      <c r="P759" s="970"/>
      <c r="Q759" s="967"/>
      <c r="R759" s="970"/>
      <c r="S759" s="974" t="s">
        <v>5700</v>
      </c>
      <c r="T759" s="970"/>
      <c r="U759" s="967"/>
      <c r="V759" s="970"/>
    </row>
    <row r="760" spans="1:22" ht="12.6" hidden="1" customHeight="1" outlineLevel="2">
      <c r="A760" s="1037">
        <v>44348</v>
      </c>
      <c r="B760" s="1163" t="s">
        <v>5698</v>
      </c>
      <c r="C760" s="955" t="s">
        <v>7774</v>
      </c>
      <c r="D760" s="968"/>
      <c r="E760" s="972"/>
      <c r="F760" s="970"/>
      <c r="G760" s="967"/>
      <c r="H760" s="970"/>
      <c r="I760" s="967"/>
      <c r="J760" s="970"/>
      <c r="K760" s="967"/>
      <c r="L760" s="970"/>
      <c r="M760" s="967"/>
      <c r="N760" s="970"/>
      <c r="O760" s="967"/>
      <c r="P760" s="970"/>
      <c r="Q760" s="967"/>
      <c r="R760" s="970"/>
      <c r="S760" s="974" t="s">
        <v>5700</v>
      </c>
      <c r="T760" s="970"/>
      <c r="U760" s="967"/>
      <c r="V760" s="970"/>
    </row>
    <row r="761" spans="1:22" ht="12.6" hidden="1" customHeight="1" outlineLevel="2">
      <c r="A761" s="1037">
        <v>44348</v>
      </c>
      <c r="B761" s="1163" t="s">
        <v>5698</v>
      </c>
      <c r="C761" s="955" t="s">
        <v>7775</v>
      </c>
      <c r="D761" s="977" t="s">
        <v>5700</v>
      </c>
      <c r="E761" s="972"/>
      <c r="F761" s="970"/>
      <c r="G761" s="967"/>
      <c r="H761" s="970"/>
      <c r="I761" s="967"/>
      <c r="J761" s="970"/>
      <c r="K761" s="967"/>
      <c r="L761" s="970"/>
      <c r="M761" s="967"/>
      <c r="N761" s="970"/>
      <c r="O761" s="967"/>
      <c r="P761" s="970"/>
      <c r="Q761" s="967"/>
      <c r="R761" s="970"/>
      <c r="S761" s="967"/>
      <c r="T761" s="970"/>
      <c r="U761" s="967"/>
      <c r="V761" s="970"/>
    </row>
    <row r="762" spans="1:22" ht="25.2" hidden="1" customHeight="1" outlineLevel="2">
      <c r="A762" s="1037">
        <v>44348</v>
      </c>
      <c r="B762" s="1163" t="s">
        <v>5698</v>
      </c>
      <c r="C762" s="955" t="s">
        <v>7776</v>
      </c>
      <c r="D762" s="977" t="s">
        <v>5700</v>
      </c>
      <c r="E762" s="972"/>
      <c r="F762" s="970"/>
      <c r="G762" s="967"/>
      <c r="H762" s="970"/>
      <c r="I762" s="967"/>
      <c r="J762" s="970"/>
      <c r="K762" s="967"/>
      <c r="L762" s="970"/>
      <c r="M762" s="967"/>
      <c r="N762" s="970"/>
      <c r="O762" s="967"/>
      <c r="P762" s="970"/>
      <c r="Q762" s="967"/>
      <c r="R762" s="970"/>
      <c r="S762" s="967"/>
      <c r="T762" s="970"/>
      <c r="U762" s="967"/>
      <c r="V762" s="970"/>
    </row>
    <row r="763" spans="1:22" ht="25.2" hidden="1" customHeight="1" outlineLevel="2">
      <c r="A763" s="1037">
        <v>44348</v>
      </c>
      <c r="B763" s="1163" t="s">
        <v>5698</v>
      </c>
      <c r="C763" s="955" t="s">
        <v>7777</v>
      </c>
      <c r="D763" s="968"/>
      <c r="E763" s="972"/>
      <c r="F763" s="970"/>
      <c r="G763" s="967"/>
      <c r="H763" s="970"/>
      <c r="I763" s="967"/>
      <c r="J763" s="970"/>
      <c r="K763" s="967"/>
      <c r="L763" s="970"/>
      <c r="M763" s="967"/>
      <c r="N763" s="970"/>
      <c r="O763" s="967"/>
      <c r="P763" s="970"/>
      <c r="Q763" s="974" t="s">
        <v>5700</v>
      </c>
      <c r="R763" s="970"/>
      <c r="S763" s="974" t="s">
        <v>5700</v>
      </c>
      <c r="T763" s="970"/>
      <c r="U763" s="967"/>
      <c r="V763" s="970"/>
    </row>
    <row r="764" spans="1:22" ht="12.6" hidden="1" customHeight="1" outlineLevel="2">
      <c r="A764" s="1037">
        <v>44348</v>
      </c>
      <c r="B764" s="1163" t="s">
        <v>5698</v>
      </c>
      <c r="C764" s="955" t="s">
        <v>7778</v>
      </c>
      <c r="D764" s="968"/>
      <c r="E764" s="972"/>
      <c r="F764" s="970"/>
      <c r="G764" s="967"/>
      <c r="H764" s="970"/>
      <c r="I764" s="967"/>
      <c r="J764" s="970"/>
      <c r="K764" s="967"/>
      <c r="L764" s="970"/>
      <c r="M764" s="967"/>
      <c r="N764" s="973" t="s">
        <v>5700</v>
      </c>
      <c r="O764" s="967"/>
      <c r="P764" s="970"/>
      <c r="Q764" s="967"/>
      <c r="R764" s="970"/>
      <c r="S764" s="974"/>
      <c r="T764" s="970"/>
      <c r="U764" s="967"/>
      <c r="V764" s="970"/>
    </row>
    <row r="765" spans="1:22" ht="12.6" hidden="1" customHeight="1" outlineLevel="2">
      <c r="A765" s="1037">
        <v>44348</v>
      </c>
      <c r="B765" s="1163" t="s">
        <v>5698</v>
      </c>
      <c r="C765" s="955" t="s">
        <v>7779</v>
      </c>
      <c r="D765" s="968"/>
      <c r="E765" s="972"/>
      <c r="F765" s="970"/>
      <c r="G765" s="967"/>
      <c r="H765" s="970"/>
      <c r="I765" s="967"/>
      <c r="J765" s="970"/>
      <c r="K765" s="967"/>
      <c r="L765" s="970"/>
      <c r="M765" s="967"/>
      <c r="N765" s="970"/>
      <c r="O765" s="967"/>
      <c r="P765" s="970"/>
      <c r="Q765" s="967"/>
      <c r="R765" s="970"/>
      <c r="S765" s="974" t="s">
        <v>5700</v>
      </c>
      <c r="T765" s="970"/>
      <c r="U765" s="967"/>
      <c r="V765" s="970"/>
    </row>
    <row r="766" spans="1:22" ht="12.6" hidden="1" customHeight="1" outlineLevel="2">
      <c r="A766" s="1037">
        <v>44348</v>
      </c>
      <c r="B766" s="1163" t="s">
        <v>5745</v>
      </c>
      <c r="C766" s="955" t="s">
        <v>7780</v>
      </c>
      <c r="D766" s="968"/>
      <c r="E766" s="972"/>
      <c r="F766" s="970"/>
      <c r="G766" s="967"/>
      <c r="H766" s="970"/>
      <c r="I766" s="967"/>
      <c r="J766" s="970"/>
      <c r="K766" s="967"/>
      <c r="L766" s="970"/>
      <c r="M766" s="967"/>
      <c r="N766" s="970"/>
      <c r="O766" s="967"/>
      <c r="P766" s="970"/>
      <c r="Q766" s="967"/>
      <c r="R766" s="970"/>
      <c r="S766" s="974" t="s">
        <v>5700</v>
      </c>
      <c r="T766" s="970"/>
      <c r="U766" s="967"/>
      <c r="V766" s="970"/>
    </row>
    <row r="767" spans="1:22" ht="12.6" hidden="1" customHeight="1" outlineLevel="2">
      <c r="A767" s="1037">
        <v>44348</v>
      </c>
      <c r="B767" s="1163" t="s">
        <v>5698</v>
      </c>
      <c r="C767" s="955" t="s">
        <v>7781</v>
      </c>
      <c r="D767" s="977" t="s">
        <v>5700</v>
      </c>
      <c r="E767" s="972"/>
      <c r="F767" s="970"/>
      <c r="G767" s="967"/>
      <c r="H767" s="970"/>
      <c r="I767" s="967"/>
      <c r="J767" s="970"/>
      <c r="K767" s="967"/>
      <c r="L767" s="970"/>
      <c r="M767" s="967"/>
      <c r="N767" s="970"/>
      <c r="O767" s="967"/>
      <c r="P767" s="970"/>
      <c r="Q767" s="967"/>
      <c r="R767" s="970"/>
      <c r="S767" s="967"/>
      <c r="T767" s="970"/>
      <c r="U767" s="967"/>
      <c r="V767" s="970"/>
    </row>
    <row r="768" spans="1:22" ht="12.6" hidden="1" customHeight="1" outlineLevel="1" collapsed="1">
      <c r="A768" s="1237">
        <v>44349</v>
      </c>
      <c r="B768" s="1163" t="s">
        <v>5698</v>
      </c>
      <c r="C768" s="955" t="s">
        <v>7782</v>
      </c>
      <c r="D768" s="968"/>
      <c r="E768" s="969" t="s">
        <v>5700</v>
      </c>
      <c r="F768" s="970"/>
      <c r="G768" s="967"/>
      <c r="H768" s="970"/>
      <c r="I768" s="967"/>
      <c r="J768" s="970"/>
      <c r="K768" s="967"/>
      <c r="L768" s="970"/>
      <c r="M768" s="967"/>
      <c r="N768" s="970"/>
      <c r="O768" s="967"/>
      <c r="P768" s="970"/>
      <c r="Q768" s="967"/>
      <c r="R768" s="970"/>
      <c r="S768" s="967"/>
      <c r="T768" s="970"/>
      <c r="U768" s="967"/>
      <c r="V768" s="970"/>
    </row>
    <row r="769" spans="1:22" ht="12.6" hidden="1" customHeight="1" outlineLevel="2">
      <c r="A769" s="1237">
        <v>44349</v>
      </c>
      <c r="B769" s="1163" t="s">
        <v>5698</v>
      </c>
      <c r="C769" s="955" t="s">
        <v>7783</v>
      </c>
      <c r="D769" s="968"/>
      <c r="E769" s="969" t="s">
        <v>5700</v>
      </c>
      <c r="F769" s="970"/>
      <c r="G769" s="967"/>
      <c r="H769" s="970"/>
      <c r="I769" s="967"/>
      <c r="J769" s="970"/>
      <c r="K769" s="967"/>
      <c r="L769" s="970"/>
      <c r="M769" s="967"/>
      <c r="N769" s="970"/>
      <c r="O769" s="967"/>
      <c r="P769" s="970"/>
      <c r="Q769" s="967"/>
      <c r="R769" s="970"/>
      <c r="S769" s="967"/>
      <c r="T769" s="970"/>
      <c r="U769" s="967"/>
      <c r="V769" s="970"/>
    </row>
    <row r="770" spans="1:22" ht="12.6" hidden="1" customHeight="1" outlineLevel="2">
      <c r="A770" s="1237">
        <v>44349</v>
      </c>
      <c r="B770" s="1163" t="s">
        <v>5698</v>
      </c>
      <c r="C770" s="955" t="s">
        <v>7784</v>
      </c>
      <c r="D770" s="977" t="s">
        <v>5700</v>
      </c>
      <c r="E770" s="972"/>
      <c r="F770" s="970"/>
      <c r="G770" s="967"/>
      <c r="H770" s="970"/>
      <c r="I770" s="967"/>
      <c r="J770" s="970"/>
      <c r="K770" s="967"/>
      <c r="L770" s="970"/>
      <c r="M770" s="967"/>
      <c r="N770" s="970"/>
      <c r="O770" s="967"/>
      <c r="P770" s="970"/>
      <c r="Q770" s="967"/>
      <c r="R770" s="970"/>
      <c r="S770" s="967"/>
      <c r="T770" s="970"/>
      <c r="U770" s="967"/>
      <c r="V770" s="970"/>
    </row>
    <row r="771" spans="1:22" ht="12.6" hidden="1" customHeight="1" outlineLevel="2">
      <c r="A771" s="1237">
        <v>44349</v>
      </c>
      <c r="B771" s="1163" t="s">
        <v>5698</v>
      </c>
      <c r="C771" s="955" t="s">
        <v>7785</v>
      </c>
      <c r="D771" s="968"/>
      <c r="E771" s="969" t="s">
        <v>5700</v>
      </c>
      <c r="F771" s="970"/>
      <c r="G771" s="967"/>
      <c r="H771" s="970"/>
      <c r="I771" s="967"/>
      <c r="J771" s="970"/>
      <c r="K771" s="967"/>
      <c r="L771" s="970"/>
      <c r="M771" s="967"/>
      <c r="N771" s="970"/>
      <c r="O771" s="967"/>
      <c r="P771" s="970"/>
      <c r="Q771" s="967"/>
      <c r="R771" s="970"/>
      <c r="S771" s="967"/>
      <c r="T771" s="970"/>
      <c r="U771" s="967"/>
      <c r="V771" s="970"/>
    </row>
    <row r="772" spans="1:22" ht="12.6" hidden="1" customHeight="1" outlineLevel="2">
      <c r="A772" s="1237">
        <v>44349</v>
      </c>
      <c r="B772" s="1163" t="s">
        <v>5698</v>
      </c>
      <c r="C772" s="955" t="s">
        <v>7786</v>
      </c>
      <c r="D772" s="968"/>
      <c r="E772" s="972"/>
      <c r="F772" s="970"/>
      <c r="G772" s="967"/>
      <c r="H772" s="970"/>
      <c r="I772" s="967"/>
      <c r="J772" s="970"/>
      <c r="K772" s="967"/>
      <c r="L772" s="970"/>
      <c r="M772" s="967"/>
      <c r="N772" s="970"/>
      <c r="O772" s="967"/>
      <c r="P772" s="970"/>
      <c r="Q772" s="967"/>
      <c r="R772" s="970"/>
      <c r="S772" s="974" t="s">
        <v>5700</v>
      </c>
      <c r="T772" s="970"/>
      <c r="U772" s="967"/>
      <c r="V772" s="970"/>
    </row>
    <row r="773" spans="1:22" ht="12.6" hidden="1" customHeight="1" outlineLevel="2">
      <c r="A773" s="1237">
        <v>44349</v>
      </c>
      <c r="B773" s="1163" t="s">
        <v>5698</v>
      </c>
      <c r="C773" s="955" t="s">
        <v>7787</v>
      </c>
      <c r="D773" s="968"/>
      <c r="E773" s="972"/>
      <c r="F773" s="970"/>
      <c r="G773" s="967"/>
      <c r="H773" s="970"/>
      <c r="I773" s="967"/>
      <c r="J773" s="970"/>
      <c r="K773" s="967"/>
      <c r="L773" s="970"/>
      <c r="M773" s="967"/>
      <c r="N773" s="973" t="s">
        <v>5700</v>
      </c>
      <c r="O773" s="967"/>
      <c r="P773" s="970"/>
      <c r="Q773" s="967"/>
      <c r="R773" s="970"/>
      <c r="S773" s="967"/>
      <c r="T773" s="970"/>
      <c r="U773" s="967"/>
      <c r="V773" s="970"/>
    </row>
    <row r="774" spans="1:22" ht="12.6" hidden="1" customHeight="1" outlineLevel="2">
      <c r="A774" s="1237">
        <v>44349</v>
      </c>
      <c r="B774" s="1163" t="s">
        <v>5698</v>
      </c>
      <c r="C774" s="955" t="s">
        <v>7780</v>
      </c>
      <c r="D774" s="968"/>
      <c r="E774" s="972"/>
      <c r="F774" s="970"/>
      <c r="G774" s="967"/>
      <c r="H774" s="970"/>
      <c r="I774" s="967"/>
      <c r="J774" s="970"/>
      <c r="K774" s="967"/>
      <c r="L774" s="970"/>
      <c r="M774" s="974" t="s">
        <v>5700</v>
      </c>
      <c r="N774" s="970"/>
      <c r="O774" s="967"/>
      <c r="P774" s="970"/>
      <c r="Q774" s="967"/>
      <c r="R774" s="970"/>
      <c r="S774" s="967"/>
      <c r="T774" s="970"/>
      <c r="U774" s="967"/>
      <c r="V774" s="970"/>
    </row>
    <row r="775" spans="1:22" ht="25.2" hidden="1" customHeight="1" outlineLevel="2">
      <c r="A775" s="1237">
        <v>44349</v>
      </c>
      <c r="B775" s="1163" t="s">
        <v>5698</v>
      </c>
      <c r="C775" s="955" t="s">
        <v>7788</v>
      </c>
      <c r="D775" s="968"/>
      <c r="E775" s="969" t="s">
        <v>5700</v>
      </c>
      <c r="F775" s="970"/>
      <c r="G775" s="967"/>
      <c r="H775" s="970"/>
      <c r="I775" s="967"/>
      <c r="J775" s="970"/>
      <c r="K775" s="967"/>
      <c r="L775" s="970"/>
      <c r="M775" s="967"/>
      <c r="N775" s="970"/>
      <c r="O775" s="967"/>
      <c r="P775" s="970"/>
      <c r="Q775" s="967"/>
      <c r="R775" s="970"/>
      <c r="S775" s="967"/>
      <c r="T775" s="970"/>
      <c r="U775" s="974" t="s">
        <v>5700</v>
      </c>
      <c r="V775" s="970"/>
    </row>
    <row r="776" spans="1:22" ht="12.6" hidden="1" customHeight="1" outlineLevel="2">
      <c r="A776" s="1237">
        <v>44349</v>
      </c>
      <c r="B776" s="1163" t="s">
        <v>5698</v>
      </c>
      <c r="C776" s="955" t="s">
        <v>7789</v>
      </c>
      <c r="D776" s="977" t="s">
        <v>5700</v>
      </c>
      <c r="E776" s="972"/>
      <c r="F776" s="970"/>
      <c r="G776" s="967"/>
      <c r="H776" s="970"/>
      <c r="I776" s="967"/>
      <c r="J776" s="970"/>
      <c r="K776" s="967"/>
      <c r="L776" s="970"/>
      <c r="M776" s="967"/>
      <c r="N776" s="970"/>
      <c r="O776" s="967"/>
      <c r="P776" s="970"/>
      <c r="Q776" s="967"/>
      <c r="R776" s="970"/>
      <c r="S776" s="967"/>
      <c r="T776" s="970"/>
      <c r="U776" s="967"/>
      <c r="V776" s="970"/>
    </row>
    <row r="777" spans="1:22" ht="12.6" hidden="1" customHeight="1" outlineLevel="2">
      <c r="A777" s="1237">
        <v>44349</v>
      </c>
      <c r="B777" s="1163" t="s">
        <v>5698</v>
      </c>
      <c r="C777" s="955" t="s">
        <v>7790</v>
      </c>
      <c r="D777" s="968"/>
      <c r="E777" s="972"/>
      <c r="F777" s="970"/>
      <c r="G777" s="974" t="s">
        <v>5700</v>
      </c>
      <c r="H777" s="970"/>
      <c r="I777" s="967"/>
      <c r="J777" s="970"/>
      <c r="K777" s="967"/>
      <c r="L777" s="970"/>
      <c r="M777" s="967"/>
      <c r="N777" s="970"/>
      <c r="O777" s="967"/>
      <c r="P777" s="970"/>
      <c r="Q777" s="967"/>
      <c r="R777" s="970"/>
      <c r="S777" s="967"/>
      <c r="T777" s="970"/>
      <c r="U777" s="967"/>
      <c r="V777" s="970"/>
    </row>
    <row r="778" spans="1:22" ht="12.6" hidden="1" customHeight="1" outlineLevel="2">
      <c r="A778" s="1237">
        <v>44349</v>
      </c>
      <c r="B778" s="1163" t="s">
        <v>5745</v>
      </c>
      <c r="C778" s="955" t="s">
        <v>7791</v>
      </c>
      <c r="D778" s="977" t="s">
        <v>5700</v>
      </c>
      <c r="E778" s="972"/>
      <c r="F778" s="970"/>
      <c r="G778" s="967"/>
      <c r="H778" s="970"/>
      <c r="I778" s="974" t="s">
        <v>5700</v>
      </c>
      <c r="J778" s="970"/>
      <c r="K778" s="967"/>
      <c r="L778" s="970"/>
      <c r="M778" s="967"/>
      <c r="N778" s="970"/>
      <c r="O778" s="967"/>
      <c r="P778" s="970"/>
      <c r="Q778" s="967"/>
      <c r="R778" s="970"/>
      <c r="S778" s="967"/>
      <c r="T778" s="970"/>
      <c r="U778" s="967"/>
      <c r="V778" s="970"/>
    </row>
    <row r="779" spans="1:22" ht="12.6" hidden="1" customHeight="1" outlineLevel="2">
      <c r="A779" s="1237">
        <v>44349</v>
      </c>
      <c r="B779" s="1163" t="s">
        <v>5745</v>
      </c>
      <c r="C779" s="955" t="s">
        <v>7792</v>
      </c>
      <c r="D779" s="968"/>
      <c r="E779" s="972"/>
      <c r="F779" s="970"/>
      <c r="G779" s="967"/>
      <c r="H779" s="970"/>
      <c r="I779" s="967"/>
      <c r="J779" s="970"/>
      <c r="K779" s="967"/>
      <c r="L779" s="970"/>
      <c r="M779" s="967"/>
      <c r="N779" s="970"/>
      <c r="O779" s="974" t="s">
        <v>5700</v>
      </c>
      <c r="P779" s="970"/>
      <c r="Q779" s="967"/>
      <c r="R779" s="970"/>
      <c r="S779" s="967"/>
      <c r="T779" s="970"/>
      <c r="U779" s="974" t="s">
        <v>5700</v>
      </c>
      <c r="V779" s="970"/>
    </row>
    <row r="780" spans="1:22" ht="12.6" hidden="1" customHeight="1" outlineLevel="2">
      <c r="A780" s="1237">
        <v>44349</v>
      </c>
      <c r="B780" s="1163" t="s">
        <v>5698</v>
      </c>
      <c r="C780" s="955" t="s">
        <v>7793</v>
      </c>
      <c r="D780" s="968"/>
      <c r="E780" s="972"/>
      <c r="F780" s="970"/>
      <c r="G780" s="967"/>
      <c r="H780" s="970"/>
      <c r="I780" s="967"/>
      <c r="J780" s="970"/>
      <c r="K780" s="967"/>
      <c r="L780" s="970"/>
      <c r="M780" s="967"/>
      <c r="N780" s="970"/>
      <c r="O780" s="967"/>
      <c r="P780" s="970"/>
      <c r="Q780" s="967"/>
      <c r="R780" s="970"/>
      <c r="S780" s="974" t="s">
        <v>5700</v>
      </c>
      <c r="T780" s="970"/>
      <c r="U780" s="967"/>
      <c r="V780" s="970"/>
    </row>
    <row r="781" spans="1:22" ht="12.6" hidden="1" customHeight="1" outlineLevel="2">
      <c r="A781" s="1237">
        <v>44349</v>
      </c>
      <c r="B781" s="1163" t="s">
        <v>5698</v>
      </c>
      <c r="C781" s="955" t="s">
        <v>7794</v>
      </c>
      <c r="D781" s="968"/>
      <c r="E781" s="969" t="s">
        <v>5700</v>
      </c>
      <c r="F781" s="970"/>
      <c r="G781" s="967"/>
      <c r="H781" s="970"/>
      <c r="I781" s="967"/>
      <c r="J781" s="970"/>
      <c r="K781" s="967"/>
      <c r="L781" s="970"/>
      <c r="M781" s="967"/>
      <c r="N781" s="970"/>
      <c r="O781" s="967"/>
      <c r="P781" s="970"/>
      <c r="Q781" s="967"/>
      <c r="R781" s="970"/>
      <c r="S781" s="967"/>
      <c r="T781" s="970"/>
      <c r="U781" s="967"/>
      <c r="V781" s="970"/>
    </row>
    <row r="782" spans="1:22" ht="25.2" hidden="1" customHeight="1" outlineLevel="2">
      <c r="A782" s="1237">
        <v>44349</v>
      </c>
      <c r="B782" s="1163" t="s">
        <v>5706</v>
      </c>
      <c r="C782" s="955" t="s">
        <v>7795</v>
      </c>
      <c r="D782" s="968"/>
      <c r="E782" s="972"/>
      <c r="F782" s="970"/>
      <c r="G782" s="967"/>
      <c r="H782" s="970"/>
      <c r="I782" s="967"/>
      <c r="J782" s="970"/>
      <c r="K782" s="967"/>
      <c r="L782" s="970"/>
      <c r="M782" s="967"/>
      <c r="N782" s="973" t="s">
        <v>5700</v>
      </c>
      <c r="O782" s="967"/>
      <c r="P782" s="970"/>
      <c r="Q782" s="967"/>
      <c r="R782" s="970"/>
      <c r="S782" s="967"/>
      <c r="T782" s="970"/>
      <c r="U782" s="967"/>
      <c r="V782" s="970"/>
    </row>
    <row r="783" spans="1:22" ht="12.6" hidden="1" customHeight="1" outlineLevel="2">
      <c r="A783" s="1237">
        <v>44349</v>
      </c>
      <c r="B783" s="1163" t="s">
        <v>5698</v>
      </c>
      <c r="C783" s="955" t="s">
        <v>7796</v>
      </c>
      <c r="D783" s="968"/>
      <c r="E783" s="972"/>
      <c r="F783" s="970"/>
      <c r="G783" s="967"/>
      <c r="H783" s="970"/>
      <c r="I783" s="967"/>
      <c r="J783" s="970"/>
      <c r="K783" s="967"/>
      <c r="L783" s="970"/>
      <c r="M783" s="967"/>
      <c r="N783" s="970"/>
      <c r="O783" s="967"/>
      <c r="P783" s="970"/>
      <c r="Q783" s="967"/>
      <c r="R783" s="970"/>
      <c r="S783" s="974" t="s">
        <v>5700</v>
      </c>
      <c r="T783" s="970"/>
      <c r="U783" s="967"/>
      <c r="V783" s="970"/>
    </row>
    <row r="784" spans="1:22" ht="12.6" hidden="1" customHeight="1" outlineLevel="2">
      <c r="A784" s="1237">
        <v>44349</v>
      </c>
      <c r="B784" s="1163" t="s">
        <v>5698</v>
      </c>
      <c r="C784" s="955" t="s">
        <v>7797</v>
      </c>
      <c r="D784" s="968"/>
      <c r="E784" s="972"/>
      <c r="F784" s="970"/>
      <c r="G784" s="967"/>
      <c r="H784" s="970"/>
      <c r="I784" s="967"/>
      <c r="J784" s="970"/>
      <c r="K784" s="967"/>
      <c r="L784" s="970"/>
      <c r="M784" s="967"/>
      <c r="N784" s="973" t="s">
        <v>5700</v>
      </c>
      <c r="O784" s="967"/>
      <c r="P784" s="970"/>
      <c r="Q784" s="967"/>
      <c r="R784" s="970"/>
      <c r="S784" s="967"/>
      <c r="T784" s="970"/>
      <c r="U784" s="967"/>
      <c r="V784" s="970"/>
    </row>
    <row r="785" spans="1:22" ht="12.6" hidden="1" customHeight="1" outlineLevel="2">
      <c r="A785" s="1237">
        <v>44349</v>
      </c>
      <c r="B785" s="1163" t="s">
        <v>5698</v>
      </c>
      <c r="C785" s="955" t="s">
        <v>7798</v>
      </c>
      <c r="D785" s="968"/>
      <c r="E785" s="972"/>
      <c r="F785" s="970"/>
      <c r="G785" s="967"/>
      <c r="H785" s="970"/>
      <c r="I785" s="967"/>
      <c r="J785" s="970"/>
      <c r="K785" s="967"/>
      <c r="L785" s="970"/>
      <c r="M785" s="974" t="s">
        <v>5700</v>
      </c>
      <c r="N785" s="970"/>
      <c r="O785" s="967"/>
      <c r="P785" s="970"/>
      <c r="Q785" s="967"/>
      <c r="R785" s="970"/>
      <c r="S785" s="967"/>
      <c r="T785" s="970"/>
      <c r="U785" s="967"/>
      <c r="V785" s="970"/>
    </row>
    <row r="786" spans="1:22" ht="12.6" hidden="1" customHeight="1" outlineLevel="2">
      <c r="A786" s="1237">
        <v>44349</v>
      </c>
      <c r="B786" s="1163" t="s">
        <v>5698</v>
      </c>
      <c r="C786" s="955" t="s">
        <v>7799</v>
      </c>
      <c r="D786" s="968"/>
      <c r="E786" s="972"/>
      <c r="F786" s="970"/>
      <c r="G786" s="967"/>
      <c r="H786" s="970"/>
      <c r="I786" s="967"/>
      <c r="J786" s="970"/>
      <c r="K786" s="967"/>
      <c r="L786" s="970"/>
      <c r="M786" s="967"/>
      <c r="N786" s="973" t="s">
        <v>5700</v>
      </c>
      <c r="O786" s="967"/>
      <c r="P786" s="970"/>
      <c r="Q786" s="967"/>
      <c r="R786" s="970"/>
      <c r="S786" s="967"/>
      <c r="T786" s="970"/>
      <c r="U786" s="967"/>
      <c r="V786" s="970"/>
    </row>
    <row r="787" spans="1:22" ht="12.6" hidden="1" customHeight="1" outlineLevel="2">
      <c r="A787" s="1237">
        <v>44349</v>
      </c>
      <c r="B787" s="1163" t="s">
        <v>5698</v>
      </c>
      <c r="C787" s="955" t="s">
        <v>7800</v>
      </c>
      <c r="D787" s="968"/>
      <c r="E787" s="972"/>
      <c r="F787" s="970"/>
      <c r="G787" s="967"/>
      <c r="H787" s="970"/>
      <c r="I787" s="974" t="s">
        <v>5700</v>
      </c>
      <c r="J787" s="970"/>
      <c r="K787" s="967"/>
      <c r="L787" s="970"/>
      <c r="M787" s="967"/>
      <c r="N787" s="970"/>
      <c r="O787" s="967"/>
      <c r="P787" s="970"/>
      <c r="Q787" s="967"/>
      <c r="R787" s="970"/>
      <c r="S787" s="974" t="s">
        <v>5700</v>
      </c>
      <c r="T787" s="970"/>
      <c r="U787" s="967"/>
      <c r="V787" s="970"/>
    </row>
    <row r="788" spans="1:22" ht="12.6" hidden="1" customHeight="1" outlineLevel="2">
      <c r="A788" s="1237">
        <v>44349</v>
      </c>
      <c r="B788" s="1163" t="s">
        <v>5698</v>
      </c>
      <c r="C788" s="955" t="s">
        <v>7801</v>
      </c>
      <c r="D788" s="968"/>
      <c r="E788" s="972"/>
      <c r="F788" s="970"/>
      <c r="G788" s="967"/>
      <c r="H788" s="970"/>
      <c r="I788" s="967"/>
      <c r="J788" s="970"/>
      <c r="K788" s="967"/>
      <c r="L788" s="970"/>
      <c r="M788" s="967"/>
      <c r="N788" s="970"/>
      <c r="O788" s="967"/>
      <c r="P788" s="970"/>
      <c r="Q788" s="967"/>
      <c r="R788" s="970"/>
      <c r="S788" s="967"/>
      <c r="T788" s="970"/>
      <c r="U788" s="967"/>
      <c r="V788" s="970"/>
    </row>
    <row r="789" spans="1:22" ht="25.2" hidden="1" customHeight="1" outlineLevel="1" collapsed="1">
      <c r="A789" s="1203">
        <v>44350</v>
      </c>
      <c r="B789" s="1163" t="s">
        <v>5698</v>
      </c>
      <c r="C789" s="955" t="s">
        <v>7802</v>
      </c>
      <c r="D789" s="968"/>
      <c r="E789" s="972"/>
      <c r="F789" s="970"/>
      <c r="G789" s="974" t="s">
        <v>5700</v>
      </c>
      <c r="H789" s="970"/>
      <c r="I789" s="967"/>
      <c r="J789" s="970"/>
      <c r="K789" s="967"/>
      <c r="L789" s="970"/>
      <c r="M789" s="967"/>
      <c r="N789" s="970"/>
      <c r="O789" s="967"/>
      <c r="P789" s="970"/>
      <c r="Q789" s="967"/>
      <c r="R789" s="970"/>
      <c r="S789" s="967"/>
      <c r="T789" s="970"/>
      <c r="U789" s="967"/>
      <c r="V789" s="970"/>
    </row>
    <row r="790" spans="1:22" ht="12.6" hidden="1" customHeight="1" outlineLevel="2">
      <c r="A790" s="1203">
        <v>44350</v>
      </c>
      <c r="B790" s="1163" t="s">
        <v>5698</v>
      </c>
      <c r="C790" s="955" t="s">
        <v>7803</v>
      </c>
      <c r="D790" s="968"/>
      <c r="E790" s="972"/>
      <c r="F790" s="970"/>
      <c r="G790" s="967"/>
      <c r="H790" s="970"/>
      <c r="I790" s="967"/>
      <c r="J790" s="970"/>
      <c r="K790" s="974" t="s">
        <v>5700</v>
      </c>
      <c r="L790" s="970"/>
      <c r="M790" s="967"/>
      <c r="N790" s="970"/>
      <c r="O790" s="967"/>
      <c r="P790" s="970"/>
      <c r="Q790" s="967"/>
      <c r="R790" s="970"/>
      <c r="S790" s="967"/>
      <c r="T790" s="970"/>
      <c r="U790" s="967"/>
      <c r="V790" s="970"/>
    </row>
    <row r="791" spans="1:22" ht="25.2" hidden="1" customHeight="1" outlineLevel="2">
      <c r="A791" s="1203">
        <v>44350</v>
      </c>
      <c r="B791" s="1163" t="s">
        <v>5698</v>
      </c>
      <c r="C791" s="955" t="s">
        <v>7804</v>
      </c>
      <c r="D791" s="968"/>
      <c r="E791" s="972"/>
      <c r="F791" s="970"/>
      <c r="G791" s="967"/>
      <c r="H791" s="970"/>
      <c r="I791" s="967"/>
      <c r="J791" s="970"/>
      <c r="K791" s="967"/>
      <c r="L791" s="970"/>
      <c r="M791" s="967"/>
      <c r="N791" s="970"/>
      <c r="O791" s="967"/>
      <c r="P791" s="970"/>
      <c r="Q791" s="974" t="s">
        <v>5700</v>
      </c>
      <c r="R791" s="970"/>
      <c r="S791" s="967"/>
      <c r="T791" s="970"/>
      <c r="U791" s="967"/>
      <c r="V791" s="970"/>
    </row>
    <row r="792" spans="1:22" ht="37.799999999999997" hidden="1" customHeight="1" outlineLevel="2">
      <c r="A792" s="1203">
        <v>44350</v>
      </c>
      <c r="B792" s="1163" t="s">
        <v>5698</v>
      </c>
      <c r="C792" s="955" t="s">
        <v>7805</v>
      </c>
      <c r="D792" s="968"/>
      <c r="E792" s="969" t="s">
        <v>5700</v>
      </c>
      <c r="F792" s="970"/>
      <c r="G792" s="967"/>
      <c r="H792" s="970"/>
      <c r="I792" s="967"/>
      <c r="J792" s="970"/>
      <c r="K792" s="967"/>
      <c r="L792" s="970"/>
      <c r="M792" s="967"/>
      <c r="N792" s="970"/>
      <c r="O792" s="967"/>
      <c r="P792" s="970"/>
      <c r="Q792" s="967"/>
      <c r="R792" s="970"/>
      <c r="S792" s="974" t="s">
        <v>5700</v>
      </c>
      <c r="T792" s="970"/>
      <c r="U792" s="967"/>
      <c r="V792" s="970"/>
    </row>
    <row r="793" spans="1:22" ht="12.6" hidden="1" customHeight="1" outlineLevel="2">
      <c r="A793" s="1203">
        <v>44350</v>
      </c>
      <c r="B793" s="1163" t="s">
        <v>5698</v>
      </c>
      <c r="C793" s="955" t="s">
        <v>7806</v>
      </c>
      <c r="D793" s="968"/>
      <c r="E793" s="972"/>
      <c r="F793" s="970"/>
      <c r="G793" s="967"/>
      <c r="H793" s="970"/>
      <c r="I793" s="967"/>
      <c r="J793" s="970"/>
      <c r="K793" s="967"/>
      <c r="L793" s="970"/>
      <c r="M793" s="967"/>
      <c r="N793" s="970"/>
      <c r="O793" s="967"/>
      <c r="P793" s="970"/>
      <c r="Q793" s="967"/>
      <c r="R793" s="970"/>
      <c r="S793" s="974" t="s">
        <v>5700</v>
      </c>
      <c r="T793" s="970"/>
      <c r="U793" s="967"/>
      <c r="V793" s="970"/>
    </row>
    <row r="794" spans="1:22" ht="25.2" hidden="1" customHeight="1" outlineLevel="2">
      <c r="A794" s="1203">
        <v>44350</v>
      </c>
      <c r="B794" s="1163" t="s">
        <v>5698</v>
      </c>
      <c r="C794" s="955" t="s">
        <v>7807</v>
      </c>
      <c r="D794" s="968"/>
      <c r="E794" s="972"/>
      <c r="F794" s="970"/>
      <c r="G794" s="967"/>
      <c r="H794" s="970"/>
      <c r="I794" s="967"/>
      <c r="J794" s="970"/>
      <c r="K794" s="967"/>
      <c r="L794" s="973" t="s">
        <v>5700</v>
      </c>
      <c r="M794" s="967"/>
      <c r="N794" s="970"/>
      <c r="O794" s="967"/>
      <c r="P794" s="970"/>
      <c r="Q794" s="967"/>
      <c r="R794" s="970"/>
      <c r="S794" s="967"/>
      <c r="T794" s="970"/>
      <c r="U794" s="967"/>
      <c r="V794" s="970"/>
    </row>
    <row r="795" spans="1:22" ht="25.2" hidden="1" customHeight="1" outlineLevel="2">
      <c r="A795" s="1203">
        <v>44350</v>
      </c>
      <c r="B795" s="1163" t="s">
        <v>5698</v>
      </c>
      <c r="C795" s="955" t="s">
        <v>7808</v>
      </c>
      <c r="D795" s="968"/>
      <c r="E795" s="972"/>
      <c r="F795" s="970"/>
      <c r="G795" s="967"/>
      <c r="H795" s="970"/>
      <c r="I795" s="967"/>
      <c r="J795" s="970"/>
      <c r="K795" s="967"/>
      <c r="L795" s="970"/>
      <c r="M795" s="974" t="s">
        <v>5700</v>
      </c>
      <c r="N795" s="973" t="s">
        <v>5700</v>
      </c>
      <c r="O795" s="967"/>
      <c r="P795" s="970"/>
      <c r="Q795" s="967"/>
      <c r="R795" s="970"/>
      <c r="S795" s="967"/>
      <c r="T795" s="970"/>
      <c r="U795" s="967"/>
      <c r="V795" s="970"/>
    </row>
    <row r="796" spans="1:22" ht="12.6" hidden="1" customHeight="1" outlineLevel="2">
      <c r="A796" s="1203">
        <v>44350</v>
      </c>
      <c r="B796" s="1163" t="s">
        <v>5698</v>
      </c>
      <c r="C796" s="955" t="s">
        <v>7809</v>
      </c>
      <c r="D796" s="968"/>
      <c r="E796" s="972"/>
      <c r="F796" s="970"/>
      <c r="G796" s="967"/>
      <c r="H796" s="970"/>
      <c r="I796" s="967"/>
      <c r="J796" s="970"/>
      <c r="K796" s="967"/>
      <c r="L796" s="970"/>
      <c r="M796" s="967"/>
      <c r="N796" s="970"/>
      <c r="O796" s="967"/>
      <c r="P796" s="970"/>
      <c r="Q796" s="967"/>
      <c r="R796" s="970"/>
      <c r="S796" s="974" t="s">
        <v>5700</v>
      </c>
      <c r="T796" s="970"/>
      <c r="U796" s="967"/>
      <c r="V796" s="970"/>
    </row>
    <row r="797" spans="1:22" ht="25.2" hidden="1" customHeight="1" outlineLevel="2">
      <c r="A797" s="1203">
        <v>44350</v>
      </c>
      <c r="B797" s="1163" t="s">
        <v>5698</v>
      </c>
      <c r="C797" s="955" t="s">
        <v>7810</v>
      </c>
      <c r="D797" s="968"/>
      <c r="E797" s="972"/>
      <c r="F797" s="970"/>
      <c r="G797" s="967"/>
      <c r="H797" s="970"/>
      <c r="I797" s="967"/>
      <c r="J797" s="970"/>
      <c r="K797" s="967"/>
      <c r="L797" s="970"/>
      <c r="M797" s="967"/>
      <c r="N797" s="970"/>
      <c r="O797" s="967"/>
      <c r="P797" s="970"/>
      <c r="Q797" s="967"/>
      <c r="R797" s="970"/>
      <c r="S797" s="974" t="s">
        <v>5700</v>
      </c>
      <c r="T797" s="970"/>
      <c r="U797" s="967"/>
      <c r="V797" s="970"/>
    </row>
    <row r="798" spans="1:22" ht="12.6" hidden="1" customHeight="1" outlineLevel="2">
      <c r="A798" s="1203">
        <v>44350</v>
      </c>
      <c r="B798" s="1163" t="s">
        <v>5698</v>
      </c>
      <c r="C798" s="955" t="s">
        <v>7811</v>
      </c>
      <c r="D798" s="968"/>
      <c r="E798" s="972"/>
      <c r="F798" s="970"/>
      <c r="G798" s="967"/>
      <c r="H798" s="970"/>
      <c r="I798" s="967"/>
      <c r="J798" s="970"/>
      <c r="K798" s="967"/>
      <c r="L798" s="970"/>
      <c r="M798" s="967"/>
      <c r="N798" s="973" t="s">
        <v>5700</v>
      </c>
      <c r="O798" s="967"/>
      <c r="P798" s="970"/>
      <c r="Q798" s="967"/>
      <c r="R798" s="970"/>
      <c r="S798" s="967"/>
      <c r="T798" s="970"/>
      <c r="U798" s="967"/>
      <c r="V798" s="970"/>
    </row>
    <row r="799" spans="1:22" ht="12.6" hidden="1" customHeight="1" outlineLevel="2">
      <c r="A799" s="1203">
        <v>44350</v>
      </c>
      <c r="B799" s="1163" t="s">
        <v>5698</v>
      </c>
      <c r="C799" s="955" t="s">
        <v>7812</v>
      </c>
      <c r="D799" s="968"/>
      <c r="E799" s="972"/>
      <c r="F799" s="970"/>
      <c r="G799" s="967"/>
      <c r="H799" s="970"/>
      <c r="I799" s="967"/>
      <c r="J799" s="970"/>
      <c r="K799" s="967"/>
      <c r="L799" s="970"/>
      <c r="M799" s="967"/>
      <c r="N799" s="970"/>
      <c r="O799" s="967"/>
      <c r="P799" s="970"/>
      <c r="Q799" s="967"/>
      <c r="R799" s="970"/>
      <c r="S799" s="967"/>
      <c r="T799" s="970"/>
      <c r="U799" s="974" t="s">
        <v>5700</v>
      </c>
      <c r="V799" s="970"/>
    </row>
    <row r="800" spans="1:22" ht="12.6" hidden="1" customHeight="1" outlineLevel="2">
      <c r="A800" s="1203">
        <v>44350</v>
      </c>
      <c r="B800" s="1163" t="s">
        <v>5698</v>
      </c>
      <c r="C800" s="955" t="s">
        <v>7813</v>
      </c>
      <c r="D800" s="968"/>
      <c r="E800" s="972"/>
      <c r="F800" s="970"/>
      <c r="G800" s="967"/>
      <c r="H800" s="970"/>
      <c r="I800" s="967"/>
      <c r="J800" s="970"/>
      <c r="K800" s="967"/>
      <c r="L800" s="970"/>
      <c r="M800" s="967"/>
      <c r="N800" s="970"/>
      <c r="O800" s="967"/>
      <c r="P800" s="970"/>
      <c r="Q800" s="967"/>
      <c r="R800" s="970"/>
      <c r="S800" s="974" t="s">
        <v>5700</v>
      </c>
      <c r="T800" s="970"/>
      <c r="U800" s="967"/>
      <c r="V800" s="970"/>
    </row>
    <row r="801" spans="1:22" ht="12.6" hidden="1" customHeight="1" outlineLevel="2">
      <c r="A801" s="1203">
        <v>44350</v>
      </c>
      <c r="B801" s="1163" t="s">
        <v>5698</v>
      </c>
      <c r="C801" s="955" t="s">
        <v>7814</v>
      </c>
      <c r="D801" s="968"/>
      <c r="E801" s="972"/>
      <c r="F801" s="970"/>
      <c r="G801" s="967"/>
      <c r="H801" s="970"/>
      <c r="I801" s="967"/>
      <c r="J801" s="970"/>
      <c r="K801" s="967"/>
      <c r="L801" s="970"/>
      <c r="M801" s="967"/>
      <c r="N801" s="970"/>
      <c r="O801" s="974" t="s">
        <v>5700</v>
      </c>
      <c r="P801" s="970"/>
      <c r="Q801" s="967"/>
      <c r="R801" s="970"/>
      <c r="S801" s="967"/>
      <c r="T801" s="970"/>
      <c r="U801" s="967"/>
      <c r="V801" s="970"/>
    </row>
    <row r="802" spans="1:22" ht="12.6" hidden="1" customHeight="1" outlineLevel="2">
      <c r="A802" s="1203">
        <v>44350</v>
      </c>
      <c r="B802" s="1163" t="s">
        <v>5698</v>
      </c>
      <c r="C802" s="955" t="s">
        <v>7815</v>
      </c>
      <c r="D802" s="968"/>
      <c r="E802" s="972"/>
      <c r="F802" s="970"/>
      <c r="G802" s="974" t="s">
        <v>5700</v>
      </c>
      <c r="H802" s="970"/>
      <c r="I802" s="967"/>
      <c r="J802" s="970"/>
      <c r="K802" s="967"/>
      <c r="L802" s="970"/>
      <c r="M802" s="967"/>
      <c r="N802" s="970"/>
      <c r="O802" s="967"/>
      <c r="P802" s="970"/>
      <c r="Q802" s="967"/>
      <c r="R802" s="970"/>
      <c r="S802" s="967"/>
      <c r="T802" s="970"/>
      <c r="U802" s="967"/>
      <c r="V802" s="970"/>
    </row>
    <row r="803" spans="1:22" ht="12.6" hidden="1" customHeight="1" outlineLevel="2">
      <c r="A803" s="1203">
        <v>44350</v>
      </c>
      <c r="B803" s="1163" t="s">
        <v>5698</v>
      </c>
      <c r="C803" s="955" t="s">
        <v>7816</v>
      </c>
      <c r="D803" s="977" t="s">
        <v>5700</v>
      </c>
      <c r="E803" s="972"/>
      <c r="F803" s="970"/>
      <c r="G803" s="967"/>
      <c r="H803" s="970"/>
      <c r="I803" s="967"/>
      <c r="J803" s="970"/>
      <c r="K803" s="967"/>
      <c r="L803" s="970"/>
      <c r="M803" s="967"/>
      <c r="N803" s="970"/>
      <c r="O803" s="967"/>
      <c r="P803" s="970"/>
      <c r="Q803" s="967"/>
      <c r="R803" s="970"/>
      <c r="S803" s="974"/>
      <c r="T803" s="970"/>
      <c r="U803" s="967"/>
      <c r="V803" s="970"/>
    </row>
    <row r="804" spans="1:22" ht="25.2" hidden="1" customHeight="1" outlineLevel="2">
      <c r="A804" s="1203">
        <v>44350</v>
      </c>
      <c r="B804" s="1163" t="s">
        <v>5698</v>
      </c>
      <c r="C804" s="955" t="s">
        <v>7817</v>
      </c>
      <c r="D804" s="968"/>
      <c r="E804" s="972"/>
      <c r="F804" s="970"/>
      <c r="G804" s="967"/>
      <c r="H804" s="970"/>
      <c r="I804" s="967"/>
      <c r="J804" s="970"/>
      <c r="K804" s="967"/>
      <c r="L804" s="970"/>
      <c r="M804" s="967"/>
      <c r="N804" s="970"/>
      <c r="O804" s="967"/>
      <c r="P804" s="970"/>
      <c r="Q804" s="967"/>
      <c r="R804" s="970"/>
      <c r="S804" s="974" t="s">
        <v>5700</v>
      </c>
      <c r="T804" s="970"/>
      <c r="U804" s="967"/>
      <c r="V804" s="970"/>
    </row>
    <row r="805" spans="1:22" ht="25.2" hidden="1" customHeight="1" outlineLevel="2">
      <c r="A805" s="1203">
        <v>44350</v>
      </c>
      <c r="B805" s="1163" t="s">
        <v>5698</v>
      </c>
      <c r="C805" s="955" t="s">
        <v>7818</v>
      </c>
      <c r="D805" s="968"/>
      <c r="E805" s="972"/>
      <c r="F805" s="970"/>
      <c r="G805" s="967"/>
      <c r="H805" s="970"/>
      <c r="I805" s="967"/>
      <c r="J805" s="970"/>
      <c r="K805" s="967"/>
      <c r="L805" s="970"/>
      <c r="M805" s="967"/>
      <c r="N805" s="970"/>
      <c r="O805" s="967"/>
      <c r="P805" s="970"/>
      <c r="Q805" s="967"/>
      <c r="R805" s="970"/>
      <c r="S805" s="974" t="s">
        <v>5700</v>
      </c>
      <c r="T805" s="970"/>
      <c r="U805" s="967"/>
      <c r="V805" s="970"/>
    </row>
    <row r="806" spans="1:22" ht="25.2" hidden="1" customHeight="1" outlineLevel="2">
      <c r="A806" s="1203">
        <v>44350</v>
      </c>
      <c r="B806" s="1163" t="s">
        <v>5698</v>
      </c>
      <c r="C806" s="955" t="s">
        <v>7819</v>
      </c>
      <c r="D806" s="968"/>
      <c r="E806" s="972"/>
      <c r="F806" s="970"/>
      <c r="G806" s="967"/>
      <c r="H806" s="970"/>
      <c r="I806" s="967"/>
      <c r="J806" s="970"/>
      <c r="K806" s="967"/>
      <c r="L806" s="970"/>
      <c r="M806" s="967"/>
      <c r="N806" s="970"/>
      <c r="O806" s="967"/>
      <c r="P806" s="970"/>
      <c r="Q806" s="967"/>
      <c r="R806" s="970"/>
      <c r="S806" s="967"/>
      <c r="T806" s="970"/>
      <c r="U806" s="967"/>
      <c r="V806" s="970"/>
    </row>
    <row r="807" spans="1:22" ht="25.2" hidden="1" customHeight="1" outlineLevel="2">
      <c r="A807" s="1203">
        <v>44350</v>
      </c>
      <c r="B807" s="1163" t="s">
        <v>5698</v>
      </c>
      <c r="C807" s="955" t="s">
        <v>7820</v>
      </c>
      <c r="D807" s="968"/>
      <c r="E807" s="972"/>
      <c r="F807" s="970"/>
      <c r="G807" s="967"/>
      <c r="H807" s="970"/>
      <c r="I807" s="967"/>
      <c r="J807" s="970"/>
      <c r="K807" s="967"/>
      <c r="L807" s="970"/>
      <c r="M807" s="967"/>
      <c r="N807" s="970"/>
      <c r="O807" s="967"/>
      <c r="P807" s="970"/>
      <c r="Q807" s="967"/>
      <c r="R807" s="970"/>
      <c r="S807" s="974" t="s">
        <v>5700</v>
      </c>
      <c r="T807" s="970"/>
      <c r="U807" s="967"/>
      <c r="V807" s="970"/>
    </row>
    <row r="808" spans="1:22" ht="12.6" hidden="1" customHeight="1" outlineLevel="2">
      <c r="A808" s="1203">
        <v>44350</v>
      </c>
      <c r="B808" s="1163" t="s">
        <v>5698</v>
      </c>
      <c r="C808" s="955" t="s">
        <v>7821</v>
      </c>
      <c r="D808" s="968"/>
      <c r="E808" s="972"/>
      <c r="F808" s="970"/>
      <c r="G808" s="974" t="s">
        <v>5700</v>
      </c>
      <c r="H808" s="970"/>
      <c r="I808" s="967"/>
      <c r="J808" s="970"/>
      <c r="K808" s="967"/>
      <c r="L808" s="970"/>
      <c r="M808" s="967"/>
      <c r="N808" s="970"/>
      <c r="O808" s="967"/>
      <c r="P808" s="970"/>
      <c r="Q808" s="967"/>
      <c r="R808" s="970"/>
      <c r="S808" s="967"/>
      <c r="T808" s="970"/>
      <c r="U808" s="967"/>
      <c r="V808" s="970"/>
    </row>
    <row r="809" spans="1:22" ht="12.6" hidden="1" customHeight="1" outlineLevel="1" collapsed="1">
      <c r="A809" s="1238">
        <v>44351</v>
      </c>
      <c r="B809" s="1163" t="s">
        <v>5698</v>
      </c>
      <c r="C809" s="955" t="s">
        <v>7822</v>
      </c>
      <c r="D809" s="968"/>
      <c r="E809" s="972"/>
      <c r="F809" s="970"/>
      <c r="G809" s="967"/>
      <c r="H809" s="970"/>
      <c r="I809" s="967"/>
      <c r="J809" s="970"/>
      <c r="K809" s="967"/>
      <c r="L809" s="970"/>
      <c r="M809" s="967"/>
      <c r="N809" s="970"/>
      <c r="O809" s="967"/>
      <c r="P809" s="970"/>
      <c r="Q809" s="967"/>
      <c r="R809" s="970"/>
      <c r="S809" s="974" t="s">
        <v>5700</v>
      </c>
      <c r="T809" s="970"/>
      <c r="U809" s="967"/>
      <c r="V809" s="970"/>
    </row>
    <row r="810" spans="1:22" ht="12.6" hidden="1" customHeight="1" outlineLevel="2">
      <c r="A810" s="1238">
        <v>44351</v>
      </c>
      <c r="B810" s="1163" t="s">
        <v>5698</v>
      </c>
      <c r="C810" s="955" t="s">
        <v>7823</v>
      </c>
      <c r="D810" s="968"/>
      <c r="E810" s="972"/>
      <c r="F810" s="970"/>
      <c r="G810" s="967"/>
      <c r="H810" s="970"/>
      <c r="I810" s="967"/>
      <c r="J810" s="970"/>
      <c r="K810" s="967"/>
      <c r="L810" s="970"/>
      <c r="M810" s="967"/>
      <c r="N810" s="970"/>
      <c r="O810" s="967"/>
      <c r="P810" s="970"/>
      <c r="Q810" s="967"/>
      <c r="R810" s="970"/>
      <c r="S810" s="974" t="s">
        <v>5700</v>
      </c>
      <c r="T810" s="970"/>
      <c r="U810" s="967"/>
      <c r="V810" s="970"/>
    </row>
    <row r="811" spans="1:22" ht="12.6" hidden="1" customHeight="1" outlineLevel="2">
      <c r="A811" s="1238">
        <v>44351</v>
      </c>
      <c r="B811" s="1163" t="s">
        <v>5706</v>
      </c>
      <c r="C811" s="955" t="s">
        <v>7824</v>
      </c>
      <c r="D811" s="968"/>
      <c r="E811" s="972"/>
      <c r="F811" s="970"/>
      <c r="G811" s="967"/>
      <c r="H811" s="970"/>
      <c r="I811" s="967"/>
      <c r="J811" s="970"/>
      <c r="K811" s="967"/>
      <c r="L811" s="970"/>
      <c r="M811" s="967"/>
      <c r="N811" s="970"/>
      <c r="O811" s="967"/>
      <c r="P811" s="970"/>
      <c r="Q811" s="967"/>
      <c r="R811" s="970"/>
      <c r="S811" s="974" t="s">
        <v>5700</v>
      </c>
      <c r="T811" s="970"/>
      <c r="U811" s="967"/>
      <c r="V811" s="970"/>
    </row>
    <row r="812" spans="1:22" ht="12.6" hidden="1" customHeight="1" outlineLevel="2">
      <c r="A812" s="1238">
        <v>44351</v>
      </c>
      <c r="B812" s="1163" t="s">
        <v>5698</v>
      </c>
      <c r="C812" s="955" t="s">
        <v>7825</v>
      </c>
      <c r="D812" s="977" t="s">
        <v>5700</v>
      </c>
      <c r="E812" s="972"/>
      <c r="F812" s="970"/>
      <c r="G812" s="967"/>
      <c r="H812" s="970"/>
      <c r="I812" s="967"/>
      <c r="J812" s="970"/>
      <c r="K812" s="967"/>
      <c r="L812" s="970"/>
      <c r="M812" s="967"/>
      <c r="N812" s="970"/>
      <c r="O812" s="967"/>
      <c r="P812" s="970"/>
      <c r="Q812" s="967"/>
      <c r="R812" s="970"/>
      <c r="S812" s="967"/>
      <c r="T812" s="970"/>
      <c r="U812" s="967"/>
      <c r="V812" s="970"/>
    </row>
    <row r="813" spans="1:22" ht="12.6" hidden="1" customHeight="1" outlineLevel="2">
      <c r="A813" s="1238">
        <v>44351</v>
      </c>
      <c r="B813" s="1163" t="s">
        <v>5698</v>
      </c>
      <c r="C813" s="955" t="s">
        <v>7826</v>
      </c>
      <c r="D813" s="968"/>
      <c r="E813" s="969" t="s">
        <v>5700</v>
      </c>
      <c r="F813" s="970"/>
      <c r="G813" s="967"/>
      <c r="H813" s="970"/>
      <c r="I813" s="967"/>
      <c r="J813" s="970"/>
      <c r="K813" s="967"/>
      <c r="L813" s="970"/>
      <c r="M813" s="967"/>
      <c r="N813" s="970"/>
      <c r="O813" s="967"/>
      <c r="P813" s="970"/>
      <c r="Q813" s="967"/>
      <c r="R813" s="970"/>
      <c r="S813" s="967"/>
      <c r="T813" s="970"/>
      <c r="U813" s="967"/>
      <c r="V813" s="970"/>
    </row>
    <row r="814" spans="1:22" ht="12.6" hidden="1" customHeight="1" outlineLevel="2">
      <c r="A814" s="1238">
        <v>44351</v>
      </c>
      <c r="B814" s="1163" t="s">
        <v>5698</v>
      </c>
      <c r="C814" s="955" t="s">
        <v>7827</v>
      </c>
      <c r="D814" s="968"/>
      <c r="E814" s="972"/>
      <c r="F814" s="970"/>
      <c r="G814" s="967"/>
      <c r="H814" s="970"/>
      <c r="I814" s="967"/>
      <c r="J814" s="970"/>
      <c r="K814" s="967"/>
      <c r="L814" s="970"/>
      <c r="M814" s="967"/>
      <c r="N814" s="970"/>
      <c r="O814" s="967"/>
      <c r="P814" s="970"/>
      <c r="Q814" s="967"/>
      <c r="R814" s="970"/>
      <c r="S814" s="974" t="s">
        <v>5700</v>
      </c>
      <c r="T814" s="970"/>
      <c r="U814" s="967"/>
      <c r="V814" s="970"/>
    </row>
    <row r="815" spans="1:22" ht="12.6" hidden="1" customHeight="1" outlineLevel="2">
      <c r="A815" s="1238">
        <v>44351</v>
      </c>
      <c r="B815" s="1163" t="s">
        <v>5745</v>
      </c>
      <c r="C815" s="955" t="s">
        <v>7828</v>
      </c>
      <c r="D815" s="968"/>
      <c r="E815" s="972"/>
      <c r="F815" s="970"/>
      <c r="G815" s="967"/>
      <c r="H815" s="970"/>
      <c r="I815" s="967"/>
      <c r="J815" s="970"/>
      <c r="K815" s="967"/>
      <c r="L815" s="970"/>
      <c r="M815" s="967"/>
      <c r="N815" s="970"/>
      <c r="O815" s="974" t="s">
        <v>5700</v>
      </c>
      <c r="P815" s="970"/>
      <c r="Q815" s="967"/>
      <c r="R815" s="970"/>
      <c r="S815" s="967"/>
      <c r="T815" s="970"/>
      <c r="U815" s="974" t="s">
        <v>5700</v>
      </c>
      <c r="V815" s="970"/>
    </row>
    <row r="816" spans="1:22" ht="12.6" hidden="1" customHeight="1" outlineLevel="2">
      <c r="A816" s="1238">
        <v>44351</v>
      </c>
      <c r="B816" s="1163" t="s">
        <v>5698</v>
      </c>
      <c r="C816" s="955" t="s">
        <v>7829</v>
      </c>
      <c r="D816" s="977" t="s">
        <v>5700</v>
      </c>
      <c r="E816" s="972"/>
      <c r="F816" s="970"/>
      <c r="G816" s="967"/>
      <c r="H816" s="970"/>
      <c r="I816" s="967"/>
      <c r="J816" s="970"/>
      <c r="K816" s="967"/>
      <c r="L816" s="970"/>
      <c r="M816" s="967"/>
      <c r="N816" s="970"/>
      <c r="O816" s="967"/>
      <c r="P816" s="970"/>
      <c r="Q816" s="967"/>
      <c r="R816" s="970"/>
      <c r="S816" s="967"/>
      <c r="T816" s="970"/>
      <c r="U816" s="967"/>
      <c r="V816" s="970"/>
    </row>
    <row r="817" spans="1:22" ht="12.6" hidden="1" customHeight="1" outlineLevel="2">
      <c r="A817" s="1238">
        <v>44351</v>
      </c>
      <c r="B817" s="1163" t="s">
        <v>5698</v>
      </c>
      <c r="C817" s="955" t="s">
        <v>7830</v>
      </c>
      <c r="D817" s="968"/>
      <c r="E817" s="972"/>
      <c r="F817" s="970"/>
      <c r="G817" s="967"/>
      <c r="H817" s="973" t="s">
        <v>5700</v>
      </c>
      <c r="I817" s="967"/>
      <c r="J817" s="970"/>
      <c r="K817" s="967"/>
      <c r="L817" s="970"/>
      <c r="M817" s="967"/>
      <c r="N817" s="970"/>
      <c r="O817" s="967"/>
      <c r="P817" s="970"/>
      <c r="Q817" s="967"/>
      <c r="R817" s="970"/>
      <c r="S817" s="974" t="s">
        <v>5700</v>
      </c>
      <c r="T817" s="970"/>
      <c r="U817" s="967"/>
      <c r="V817" s="970"/>
    </row>
    <row r="818" spans="1:22" ht="12.6" hidden="1" customHeight="1" outlineLevel="2">
      <c r="A818" s="1238">
        <v>44351</v>
      </c>
      <c r="B818" s="1163" t="s">
        <v>5698</v>
      </c>
      <c r="C818" s="955" t="s">
        <v>7831</v>
      </c>
      <c r="D818" s="968"/>
      <c r="E818" s="972"/>
      <c r="F818" s="970"/>
      <c r="G818" s="967"/>
      <c r="H818" s="973"/>
      <c r="I818" s="967"/>
      <c r="J818" s="970"/>
      <c r="K818" s="967"/>
      <c r="L818" s="970"/>
      <c r="M818" s="967"/>
      <c r="N818" s="970"/>
      <c r="O818" s="967"/>
      <c r="P818" s="970"/>
      <c r="Q818" s="967"/>
      <c r="R818" s="970"/>
      <c r="S818" s="974" t="s">
        <v>5700</v>
      </c>
      <c r="T818" s="970"/>
      <c r="U818" s="967"/>
      <c r="V818" s="970"/>
    </row>
    <row r="819" spans="1:22" ht="12.6" hidden="1" customHeight="1" outlineLevel="2">
      <c r="A819" s="1238">
        <v>44351</v>
      </c>
      <c r="B819" s="1163" t="s">
        <v>5698</v>
      </c>
      <c r="C819" s="955" t="s">
        <v>7562</v>
      </c>
      <c r="D819" s="968"/>
      <c r="E819" s="969" t="s">
        <v>5700</v>
      </c>
      <c r="F819" s="970"/>
      <c r="G819" s="967"/>
      <c r="H819" s="970"/>
      <c r="I819" s="967"/>
      <c r="J819" s="970"/>
      <c r="K819" s="967"/>
      <c r="L819" s="970"/>
      <c r="M819" s="967"/>
      <c r="N819" s="970"/>
      <c r="O819" s="967"/>
      <c r="P819" s="970"/>
      <c r="Q819" s="967"/>
      <c r="R819" s="970"/>
      <c r="S819" s="967"/>
      <c r="T819" s="970"/>
      <c r="U819" s="967"/>
      <c r="V819" s="970"/>
    </row>
    <row r="820" spans="1:22" ht="12.6" hidden="1" customHeight="1" outlineLevel="2">
      <c r="A820" s="1238">
        <v>44351</v>
      </c>
      <c r="B820" s="1163" t="s">
        <v>5698</v>
      </c>
      <c r="C820" s="955" t="s">
        <v>7832</v>
      </c>
      <c r="D820" s="968"/>
      <c r="E820" s="972"/>
      <c r="F820" s="970"/>
      <c r="G820" s="967"/>
      <c r="H820" s="970"/>
      <c r="I820" s="967"/>
      <c r="J820" s="973" t="s">
        <v>5700</v>
      </c>
      <c r="K820" s="967"/>
      <c r="L820" s="970"/>
      <c r="M820" s="967"/>
      <c r="N820" s="970"/>
      <c r="O820" s="967"/>
      <c r="P820" s="970"/>
      <c r="Q820" s="967"/>
      <c r="R820" s="970"/>
      <c r="S820" s="967"/>
      <c r="T820" s="970"/>
      <c r="U820" s="967"/>
      <c r="V820" s="970"/>
    </row>
    <row r="821" spans="1:22" ht="12.6" hidden="1" customHeight="1" outlineLevel="2">
      <c r="A821" s="1238">
        <v>44351</v>
      </c>
      <c r="B821" s="1163" t="s">
        <v>5698</v>
      </c>
      <c r="C821" s="955" t="s">
        <v>7833</v>
      </c>
      <c r="D821" s="968"/>
      <c r="E821" s="969" t="s">
        <v>5700</v>
      </c>
      <c r="F821" s="970"/>
      <c r="G821" s="967"/>
      <c r="H821" s="970"/>
      <c r="I821" s="967"/>
      <c r="J821" s="970"/>
      <c r="K821" s="967"/>
      <c r="L821" s="970"/>
      <c r="M821" s="967"/>
      <c r="N821" s="970"/>
      <c r="O821" s="967"/>
      <c r="P821" s="970"/>
      <c r="Q821" s="967"/>
      <c r="R821" s="970"/>
      <c r="S821" s="967"/>
      <c r="T821" s="970"/>
      <c r="U821" s="967"/>
      <c r="V821" s="970"/>
    </row>
    <row r="822" spans="1:22" ht="12.6" hidden="1" customHeight="1" outlineLevel="2">
      <c r="A822" s="1238">
        <v>44351</v>
      </c>
      <c r="B822" s="1163" t="s">
        <v>5698</v>
      </c>
      <c r="C822" s="955" t="s">
        <v>7834</v>
      </c>
      <c r="D822" s="968"/>
      <c r="E822" s="972"/>
      <c r="F822" s="970"/>
      <c r="G822" s="967"/>
      <c r="H822" s="970"/>
      <c r="I822" s="967"/>
      <c r="J822" s="970"/>
      <c r="K822" s="967"/>
      <c r="L822" s="970"/>
      <c r="M822" s="967"/>
      <c r="N822" s="970"/>
      <c r="O822" s="967"/>
      <c r="P822" s="970"/>
      <c r="Q822" s="967"/>
      <c r="R822" s="970"/>
      <c r="S822" s="974" t="s">
        <v>5700</v>
      </c>
      <c r="T822" s="970"/>
      <c r="U822" s="967"/>
      <c r="V822" s="970"/>
    </row>
    <row r="823" spans="1:22" ht="12.6" hidden="1" customHeight="1" outlineLevel="2">
      <c r="A823" s="1238">
        <v>44351</v>
      </c>
      <c r="B823" s="1163" t="s">
        <v>5698</v>
      </c>
      <c r="C823" s="955" t="s">
        <v>7835</v>
      </c>
      <c r="D823" s="977" t="s">
        <v>5700</v>
      </c>
      <c r="E823" s="972"/>
      <c r="F823" s="970"/>
      <c r="G823" s="967"/>
      <c r="H823" s="970"/>
      <c r="I823" s="967"/>
      <c r="J823" s="970"/>
      <c r="K823" s="967"/>
      <c r="L823" s="970"/>
      <c r="M823" s="967"/>
      <c r="N823" s="970"/>
      <c r="O823" s="967"/>
      <c r="P823" s="970"/>
      <c r="Q823" s="967"/>
      <c r="R823" s="970"/>
      <c r="S823" s="967"/>
      <c r="T823" s="970"/>
      <c r="U823" s="967"/>
      <c r="V823" s="970"/>
    </row>
    <row r="824" spans="1:22" ht="12.6" hidden="1" customHeight="1" outlineLevel="2">
      <c r="A824" s="1238">
        <v>44351</v>
      </c>
      <c r="B824" s="1163" t="s">
        <v>5698</v>
      </c>
      <c r="C824" s="955" t="s">
        <v>7836</v>
      </c>
      <c r="D824" s="968"/>
      <c r="E824" s="972"/>
      <c r="F824" s="970"/>
      <c r="G824" s="967"/>
      <c r="H824" s="970"/>
      <c r="I824" s="967"/>
      <c r="J824" s="970"/>
      <c r="K824" s="967"/>
      <c r="L824" s="970"/>
      <c r="M824" s="967"/>
      <c r="N824" s="970"/>
      <c r="O824" s="967"/>
      <c r="P824" s="970"/>
      <c r="Q824" s="967"/>
      <c r="R824" s="970"/>
      <c r="S824" s="974" t="s">
        <v>5700</v>
      </c>
      <c r="T824" s="970"/>
      <c r="U824" s="967"/>
      <c r="V824" s="970"/>
    </row>
    <row r="825" spans="1:22" ht="12.6" hidden="1" customHeight="1" outlineLevel="2">
      <c r="A825" s="1238">
        <v>44351</v>
      </c>
      <c r="B825" s="1163" t="s">
        <v>5698</v>
      </c>
      <c r="C825" s="955" t="s">
        <v>7837</v>
      </c>
      <c r="D825" s="968"/>
      <c r="E825" s="972"/>
      <c r="F825" s="973" t="s">
        <v>5700</v>
      </c>
      <c r="G825" s="967"/>
      <c r="H825" s="970"/>
      <c r="I825" s="967"/>
      <c r="J825" s="970"/>
      <c r="K825" s="967"/>
      <c r="L825" s="970"/>
      <c r="M825" s="967"/>
      <c r="N825" s="970"/>
      <c r="O825" s="967"/>
      <c r="P825" s="970"/>
      <c r="Q825" s="967"/>
      <c r="R825" s="970"/>
      <c r="S825" s="967"/>
      <c r="T825" s="970"/>
      <c r="U825" s="967"/>
      <c r="V825" s="970"/>
    </row>
    <row r="826" spans="1:22" ht="12.6" hidden="1" customHeight="1" outlineLevel="2">
      <c r="A826" s="1238">
        <v>44351</v>
      </c>
      <c r="B826" s="1163" t="s">
        <v>5745</v>
      </c>
      <c r="C826" s="955" t="s">
        <v>7838</v>
      </c>
      <c r="D826" s="968"/>
      <c r="E826" s="972"/>
      <c r="F826" s="970"/>
      <c r="G826" s="967"/>
      <c r="H826" s="970"/>
      <c r="I826" s="967"/>
      <c r="J826" s="970"/>
      <c r="K826" s="967"/>
      <c r="L826" s="970"/>
      <c r="M826" s="967"/>
      <c r="N826" s="970"/>
      <c r="O826" s="974" t="s">
        <v>5700</v>
      </c>
      <c r="P826" s="970"/>
      <c r="Q826" s="967"/>
      <c r="R826" s="970"/>
      <c r="S826" s="967"/>
      <c r="T826" s="970"/>
      <c r="U826" s="967"/>
      <c r="V826" s="970"/>
    </row>
    <row r="827" spans="1:22" ht="12.6" hidden="1" customHeight="1" outlineLevel="2">
      <c r="A827" s="1238">
        <v>44351</v>
      </c>
      <c r="B827" s="1163" t="s">
        <v>5698</v>
      </c>
      <c r="C827" s="955" t="s">
        <v>7839</v>
      </c>
      <c r="D827" s="968"/>
      <c r="E827" s="972"/>
      <c r="F827" s="970"/>
      <c r="G827" s="967"/>
      <c r="H827" s="970"/>
      <c r="I827" s="967"/>
      <c r="J827" s="970"/>
      <c r="K827" s="967"/>
      <c r="L827" s="970"/>
      <c r="M827" s="967"/>
      <c r="N827" s="970"/>
      <c r="O827" s="967"/>
      <c r="P827" s="970"/>
      <c r="Q827" s="967"/>
      <c r="R827" s="970"/>
      <c r="S827" s="974" t="s">
        <v>5700</v>
      </c>
      <c r="T827" s="970"/>
      <c r="U827" s="967"/>
      <c r="V827" s="970"/>
    </row>
    <row r="828" spans="1:22" ht="12.6" hidden="1" customHeight="1" outlineLevel="2">
      <c r="A828" s="1238">
        <v>44351</v>
      </c>
      <c r="B828" s="1163" t="s">
        <v>5698</v>
      </c>
      <c r="C828" s="955" t="s">
        <v>7840</v>
      </c>
      <c r="D828" s="968"/>
      <c r="E828" s="972"/>
      <c r="F828" s="970"/>
      <c r="G828" s="967"/>
      <c r="H828" s="970"/>
      <c r="I828" s="967"/>
      <c r="J828" s="970"/>
      <c r="K828" s="967"/>
      <c r="L828" s="970"/>
      <c r="M828" s="967"/>
      <c r="N828" s="970"/>
      <c r="O828" s="967"/>
      <c r="P828" s="970"/>
      <c r="Q828" s="967"/>
      <c r="R828" s="970"/>
      <c r="S828" s="974" t="s">
        <v>5700</v>
      </c>
      <c r="T828" s="970"/>
      <c r="U828" s="967"/>
      <c r="V828" s="970"/>
    </row>
    <row r="829" spans="1:22" ht="12.6" hidden="1" customHeight="1" outlineLevel="2">
      <c r="A829" s="1238">
        <v>44351</v>
      </c>
      <c r="B829" s="1163" t="s">
        <v>5698</v>
      </c>
      <c r="C829" s="955" t="s">
        <v>7841</v>
      </c>
      <c r="D829" s="968"/>
      <c r="E829" s="972"/>
      <c r="F829" s="970"/>
      <c r="G829" s="967"/>
      <c r="H829" s="970"/>
      <c r="I829" s="974" t="s">
        <v>5700</v>
      </c>
      <c r="J829" s="970"/>
      <c r="K829" s="967"/>
      <c r="L829" s="970"/>
      <c r="M829" s="967"/>
      <c r="N829" s="970"/>
      <c r="O829" s="967"/>
      <c r="P829" s="970"/>
      <c r="Q829" s="967"/>
      <c r="R829" s="970"/>
      <c r="S829" s="967"/>
      <c r="T829" s="970"/>
      <c r="U829" s="967"/>
      <c r="V829" s="970"/>
    </row>
    <row r="830" spans="1:22" ht="12.6" hidden="1" customHeight="1" outlineLevel="2">
      <c r="A830" s="1238">
        <v>44351</v>
      </c>
      <c r="B830" s="1163" t="s">
        <v>5698</v>
      </c>
      <c r="C830" s="955" t="s">
        <v>7842</v>
      </c>
      <c r="D830" s="968"/>
      <c r="E830" s="972"/>
      <c r="F830" s="970"/>
      <c r="G830" s="967"/>
      <c r="H830" s="970"/>
      <c r="I830" s="967"/>
      <c r="J830" s="970"/>
      <c r="K830" s="967"/>
      <c r="L830" s="970"/>
      <c r="M830" s="967"/>
      <c r="N830" s="973" t="s">
        <v>5700</v>
      </c>
      <c r="O830" s="967"/>
      <c r="P830" s="970"/>
      <c r="Q830" s="967"/>
      <c r="R830" s="970"/>
      <c r="S830" s="967"/>
      <c r="T830" s="970"/>
      <c r="U830" s="967"/>
      <c r="V830" s="970"/>
    </row>
    <row r="831" spans="1:22" ht="12.6" hidden="1" customHeight="1" outlineLevel="2">
      <c r="A831" s="1238">
        <v>44351</v>
      </c>
      <c r="B831" s="1163" t="s">
        <v>5698</v>
      </c>
      <c r="C831" s="955" t="s">
        <v>7843</v>
      </c>
      <c r="D831" s="977" t="s">
        <v>5700</v>
      </c>
      <c r="E831" s="972"/>
      <c r="F831" s="970"/>
      <c r="G831" s="967"/>
      <c r="H831" s="970"/>
      <c r="I831" s="967"/>
      <c r="J831" s="970"/>
      <c r="K831" s="967"/>
      <c r="L831" s="970"/>
      <c r="M831" s="967"/>
      <c r="N831" s="970"/>
      <c r="O831" s="967"/>
      <c r="P831" s="970"/>
      <c r="Q831" s="967"/>
      <c r="R831" s="970"/>
      <c r="S831" s="967"/>
      <c r="T831" s="970"/>
      <c r="U831" s="967"/>
      <c r="V831" s="970"/>
    </row>
    <row r="832" spans="1:22" ht="12.6" hidden="1" customHeight="1" outlineLevel="1" collapsed="1">
      <c r="A832" s="1239">
        <v>44354</v>
      </c>
      <c r="B832" s="1163" t="s">
        <v>5698</v>
      </c>
      <c r="C832" s="955" t="s">
        <v>7844</v>
      </c>
      <c r="D832" s="968"/>
      <c r="E832" s="972"/>
      <c r="F832" s="970"/>
      <c r="G832" s="967"/>
      <c r="H832" s="970"/>
      <c r="I832" s="967"/>
      <c r="J832" s="970"/>
      <c r="K832" s="967"/>
      <c r="L832" s="970"/>
      <c r="M832" s="967"/>
      <c r="N832" s="970"/>
      <c r="O832" s="967"/>
      <c r="P832" s="970"/>
      <c r="Q832" s="967"/>
      <c r="R832" s="970"/>
      <c r="S832" s="974" t="s">
        <v>5700</v>
      </c>
      <c r="T832" s="970"/>
      <c r="U832" s="967"/>
      <c r="V832" s="970"/>
    </row>
    <row r="833" spans="1:22" ht="12.6" hidden="1" customHeight="1" outlineLevel="2">
      <c r="A833" s="1240">
        <v>44354</v>
      </c>
      <c r="B833" s="1163" t="s">
        <v>5698</v>
      </c>
      <c r="C833" s="955" t="s">
        <v>7845</v>
      </c>
      <c r="D833" s="977" t="s">
        <v>5700</v>
      </c>
      <c r="E833" s="972"/>
      <c r="F833" s="970"/>
      <c r="G833" s="967"/>
      <c r="H833" s="970"/>
      <c r="I833" s="967"/>
      <c r="J833" s="970"/>
      <c r="K833" s="967"/>
      <c r="L833" s="970"/>
      <c r="M833" s="967"/>
      <c r="N833" s="970"/>
      <c r="O833" s="967"/>
      <c r="P833" s="970"/>
      <c r="Q833" s="967"/>
      <c r="R833" s="970"/>
      <c r="S833" s="967"/>
      <c r="T833" s="970"/>
      <c r="U833" s="967"/>
      <c r="V833" s="970"/>
    </row>
    <row r="834" spans="1:22" ht="12.6" hidden="1" customHeight="1" outlineLevel="2">
      <c r="A834" s="1240">
        <v>44354</v>
      </c>
      <c r="B834" s="1163" t="s">
        <v>5698</v>
      </c>
      <c r="C834" s="955" t="s">
        <v>7846</v>
      </c>
      <c r="D834" s="968"/>
      <c r="E834" s="972"/>
      <c r="F834" s="973" t="s">
        <v>5700</v>
      </c>
      <c r="G834" s="967"/>
      <c r="H834" s="970"/>
      <c r="I834" s="967"/>
      <c r="J834" s="970"/>
      <c r="K834" s="967"/>
      <c r="L834" s="970"/>
      <c r="M834" s="967"/>
      <c r="N834" s="970"/>
      <c r="O834" s="967"/>
      <c r="P834" s="970"/>
      <c r="Q834" s="967"/>
      <c r="R834" s="970"/>
      <c r="S834" s="967"/>
      <c r="T834" s="970"/>
      <c r="U834" s="967"/>
      <c r="V834" s="970"/>
    </row>
    <row r="835" spans="1:22" ht="12.6" hidden="1" customHeight="1" outlineLevel="2">
      <c r="A835" s="1240">
        <v>44354</v>
      </c>
      <c r="B835" s="1163" t="s">
        <v>5698</v>
      </c>
      <c r="C835" s="955" t="s">
        <v>7847</v>
      </c>
      <c r="D835" s="968"/>
      <c r="E835" s="972"/>
      <c r="F835" s="970"/>
      <c r="G835" s="967"/>
      <c r="H835" s="970"/>
      <c r="I835" s="967"/>
      <c r="J835" s="970"/>
      <c r="K835" s="967"/>
      <c r="L835" s="970"/>
      <c r="M835" s="974" t="s">
        <v>5700</v>
      </c>
      <c r="N835" s="973" t="s">
        <v>5700</v>
      </c>
      <c r="O835" s="967"/>
      <c r="P835" s="970"/>
      <c r="Q835" s="967"/>
      <c r="R835" s="970"/>
      <c r="S835" s="967"/>
      <c r="T835" s="970"/>
      <c r="U835" s="967"/>
      <c r="V835" s="970"/>
    </row>
    <row r="836" spans="1:22" ht="12.6" hidden="1" customHeight="1" outlineLevel="2">
      <c r="A836" s="1240">
        <v>44354</v>
      </c>
      <c r="B836" s="1163" t="s">
        <v>5706</v>
      </c>
      <c r="C836" s="955" t="s">
        <v>7848</v>
      </c>
      <c r="D836" s="968"/>
      <c r="E836" s="972"/>
      <c r="F836" s="970"/>
      <c r="G836" s="967"/>
      <c r="H836" s="970"/>
      <c r="I836" s="967"/>
      <c r="J836" s="970"/>
      <c r="K836" s="967"/>
      <c r="L836" s="970"/>
      <c r="M836" s="967"/>
      <c r="N836" s="970"/>
      <c r="O836" s="967"/>
      <c r="P836" s="970"/>
      <c r="Q836" s="967"/>
      <c r="R836" s="970"/>
      <c r="S836" s="974" t="s">
        <v>5700</v>
      </c>
      <c r="T836" s="970"/>
      <c r="U836" s="967"/>
      <c r="V836" s="970"/>
    </row>
    <row r="837" spans="1:22" ht="12.6" hidden="1" customHeight="1" outlineLevel="2">
      <c r="A837" s="1240">
        <v>44354</v>
      </c>
      <c r="B837" s="1163" t="s">
        <v>5698</v>
      </c>
      <c r="C837" s="955" t="s">
        <v>7849</v>
      </c>
      <c r="D837" s="968"/>
      <c r="E837" s="972"/>
      <c r="F837" s="970"/>
      <c r="G837" s="967"/>
      <c r="H837" s="970"/>
      <c r="I837" s="967"/>
      <c r="J837" s="970"/>
      <c r="K837" s="967"/>
      <c r="L837" s="970"/>
      <c r="M837" s="967"/>
      <c r="N837" s="970"/>
      <c r="O837" s="967"/>
      <c r="P837" s="970"/>
      <c r="Q837" s="967"/>
      <c r="R837" s="970"/>
      <c r="S837" s="974" t="s">
        <v>5700</v>
      </c>
      <c r="T837" s="970"/>
      <c r="U837" s="967"/>
      <c r="V837" s="970"/>
    </row>
    <row r="838" spans="1:22" ht="12.6" hidden="1" customHeight="1" outlineLevel="2">
      <c r="A838" s="1240">
        <v>44354</v>
      </c>
      <c r="B838" s="1163" t="s">
        <v>5698</v>
      </c>
      <c r="C838" s="955" t="s">
        <v>7850</v>
      </c>
      <c r="D838" s="977" t="s">
        <v>5700</v>
      </c>
      <c r="E838" s="972"/>
      <c r="F838" s="970"/>
      <c r="G838" s="967"/>
      <c r="H838" s="970"/>
      <c r="I838" s="967"/>
      <c r="J838" s="970"/>
      <c r="K838" s="967"/>
      <c r="L838" s="970"/>
      <c r="M838" s="967"/>
      <c r="N838" s="970"/>
      <c r="O838" s="967"/>
      <c r="P838" s="970"/>
      <c r="Q838" s="967"/>
      <c r="R838" s="970"/>
      <c r="S838" s="967"/>
      <c r="T838" s="970"/>
      <c r="U838" s="967"/>
      <c r="V838" s="970"/>
    </row>
    <row r="839" spans="1:22" ht="12.6" hidden="1" customHeight="1" outlineLevel="2">
      <c r="A839" s="1240">
        <v>44354</v>
      </c>
      <c r="B839" s="1163" t="s">
        <v>5706</v>
      </c>
      <c r="C839" s="955" t="s">
        <v>7851</v>
      </c>
      <c r="D839" s="968"/>
      <c r="E839" s="972"/>
      <c r="F839" s="970"/>
      <c r="G839" s="967"/>
      <c r="H839" s="970"/>
      <c r="I839" s="967"/>
      <c r="J839" s="970"/>
      <c r="K839" s="967"/>
      <c r="L839" s="970"/>
      <c r="M839" s="967"/>
      <c r="N839" s="970"/>
      <c r="O839" s="967"/>
      <c r="P839" s="970"/>
      <c r="Q839" s="967"/>
      <c r="R839" s="970"/>
      <c r="S839" s="974" t="s">
        <v>5700</v>
      </c>
      <c r="T839" s="970"/>
      <c r="U839" s="967"/>
      <c r="V839" s="970"/>
    </row>
    <row r="840" spans="1:22" ht="12.6" hidden="1" customHeight="1" outlineLevel="2">
      <c r="A840" s="1240">
        <v>44354</v>
      </c>
      <c r="B840" s="1163" t="s">
        <v>5706</v>
      </c>
      <c r="C840" s="955" t="s">
        <v>7852</v>
      </c>
      <c r="D840" s="968"/>
      <c r="E840" s="972"/>
      <c r="F840" s="970"/>
      <c r="G840" s="967"/>
      <c r="H840" s="970"/>
      <c r="I840" s="967"/>
      <c r="J840" s="970"/>
      <c r="K840" s="967"/>
      <c r="L840" s="970"/>
      <c r="M840" s="967"/>
      <c r="N840" s="970"/>
      <c r="O840" s="967"/>
      <c r="P840" s="970"/>
      <c r="Q840" s="967"/>
      <c r="R840" s="970"/>
      <c r="S840" s="974" t="s">
        <v>5700</v>
      </c>
      <c r="T840" s="970"/>
      <c r="U840" s="967"/>
      <c r="V840" s="970"/>
    </row>
    <row r="841" spans="1:22" ht="12.6" hidden="1" customHeight="1" outlineLevel="2">
      <c r="A841" s="1240">
        <v>44354</v>
      </c>
      <c r="B841" s="1163" t="s">
        <v>5698</v>
      </c>
      <c r="C841" s="955" t="s">
        <v>7853</v>
      </c>
      <c r="D841" s="977" t="s">
        <v>5700</v>
      </c>
      <c r="E841" s="972"/>
      <c r="F841" s="970"/>
      <c r="G841" s="967"/>
      <c r="H841" s="970"/>
      <c r="I841" s="967"/>
      <c r="J841" s="970"/>
      <c r="K841" s="967"/>
      <c r="L841" s="970"/>
      <c r="M841" s="967"/>
      <c r="N841" s="970"/>
      <c r="O841" s="967"/>
      <c r="P841" s="970"/>
      <c r="Q841" s="967"/>
      <c r="R841" s="970"/>
      <c r="S841" s="967"/>
      <c r="T841" s="970"/>
      <c r="U841" s="967"/>
      <c r="V841" s="970"/>
    </row>
    <row r="842" spans="1:22" ht="25.2" hidden="1" customHeight="1" outlineLevel="2">
      <c r="A842" s="1240">
        <v>44354</v>
      </c>
      <c r="B842" s="1163" t="s">
        <v>5698</v>
      </c>
      <c r="C842" s="955" t="s">
        <v>7854</v>
      </c>
      <c r="D842" s="968"/>
      <c r="E842" s="969" t="s">
        <v>5700</v>
      </c>
      <c r="F842" s="970"/>
      <c r="G842" s="967"/>
      <c r="H842" s="970"/>
      <c r="I842" s="967"/>
      <c r="J842" s="970"/>
      <c r="K842" s="967"/>
      <c r="L842" s="970"/>
      <c r="M842" s="967"/>
      <c r="N842" s="970"/>
      <c r="O842" s="967"/>
      <c r="P842" s="970"/>
      <c r="Q842" s="967"/>
      <c r="R842" s="970"/>
      <c r="S842" s="967"/>
      <c r="T842" s="970"/>
      <c r="U842" s="967"/>
      <c r="V842" s="970"/>
    </row>
    <row r="843" spans="1:22" ht="37.799999999999997" hidden="1" customHeight="1" outlineLevel="2">
      <c r="A843" s="1240">
        <v>44354</v>
      </c>
      <c r="B843" s="1163" t="s">
        <v>5706</v>
      </c>
      <c r="C843" s="955" t="s">
        <v>7855</v>
      </c>
      <c r="D843" s="968"/>
      <c r="E843" s="972"/>
      <c r="F843" s="970"/>
      <c r="G843" s="967"/>
      <c r="H843" s="970"/>
      <c r="I843" s="967"/>
      <c r="J843" s="970"/>
      <c r="K843" s="967"/>
      <c r="L843" s="970"/>
      <c r="M843" s="967"/>
      <c r="N843" s="970"/>
      <c r="O843" s="974" t="s">
        <v>5700</v>
      </c>
      <c r="P843" s="973" t="s">
        <v>5700</v>
      </c>
      <c r="Q843" s="967"/>
      <c r="R843" s="970"/>
      <c r="S843" s="967"/>
      <c r="T843" s="970"/>
      <c r="U843" s="967"/>
      <c r="V843" s="970"/>
    </row>
    <row r="844" spans="1:22" ht="12.6" hidden="1" customHeight="1" outlineLevel="2">
      <c r="A844" s="1240">
        <v>44354</v>
      </c>
      <c r="B844" s="1163" t="s">
        <v>5698</v>
      </c>
      <c r="C844" s="955" t="s">
        <v>7856</v>
      </c>
      <c r="D844" s="968"/>
      <c r="E844" s="972"/>
      <c r="F844" s="970"/>
      <c r="G844" s="967"/>
      <c r="H844" s="970"/>
      <c r="I844" s="967"/>
      <c r="J844" s="970"/>
      <c r="K844" s="967"/>
      <c r="L844" s="970"/>
      <c r="M844" s="967"/>
      <c r="N844" s="970"/>
      <c r="O844" s="967"/>
      <c r="P844" s="970"/>
      <c r="Q844" s="967"/>
      <c r="R844" s="970"/>
      <c r="S844" s="967"/>
      <c r="T844" s="970"/>
      <c r="U844" s="967"/>
      <c r="V844" s="970"/>
    </row>
    <row r="845" spans="1:22" ht="37.799999999999997" hidden="1" customHeight="1" outlineLevel="2">
      <c r="A845" s="1240">
        <v>44354</v>
      </c>
      <c r="B845" s="1163" t="s">
        <v>5698</v>
      </c>
      <c r="C845" s="955" t="s">
        <v>7857</v>
      </c>
      <c r="D845" s="968"/>
      <c r="E845" s="969" t="s">
        <v>5700</v>
      </c>
      <c r="F845" s="973" t="s">
        <v>5700</v>
      </c>
      <c r="G845" s="967"/>
      <c r="H845" s="970"/>
      <c r="I845" s="967"/>
      <c r="J845" s="970"/>
      <c r="K845" s="967"/>
      <c r="L845" s="970"/>
      <c r="M845" s="967"/>
      <c r="N845" s="970"/>
      <c r="O845" s="967"/>
      <c r="P845" s="970"/>
      <c r="Q845" s="967"/>
      <c r="R845" s="970"/>
      <c r="S845" s="967"/>
      <c r="T845" s="970"/>
      <c r="U845" s="967"/>
      <c r="V845" s="970"/>
    </row>
    <row r="846" spans="1:22" ht="12.6" hidden="1" customHeight="1" outlineLevel="2">
      <c r="A846" s="1240">
        <v>44354</v>
      </c>
      <c r="B846" s="1163" t="s">
        <v>5698</v>
      </c>
      <c r="C846" s="955" t="s">
        <v>7858</v>
      </c>
      <c r="D846" s="977" t="s">
        <v>5700</v>
      </c>
      <c r="E846" s="972"/>
      <c r="F846" s="970"/>
      <c r="G846" s="967"/>
      <c r="H846" s="970"/>
      <c r="I846" s="967"/>
      <c r="J846" s="970"/>
      <c r="K846" s="967"/>
      <c r="L846" s="970"/>
      <c r="M846" s="967"/>
      <c r="N846" s="970"/>
      <c r="O846" s="967"/>
      <c r="P846" s="970"/>
      <c r="Q846" s="967"/>
      <c r="R846" s="970"/>
      <c r="S846" s="967"/>
      <c r="T846" s="970"/>
      <c r="U846" s="967"/>
      <c r="V846" s="970"/>
    </row>
    <row r="847" spans="1:22" ht="12.6" hidden="1" customHeight="1" outlineLevel="2">
      <c r="A847" s="1240">
        <v>44354</v>
      </c>
      <c r="B847" s="1163" t="s">
        <v>5698</v>
      </c>
      <c r="C847" s="955" t="s">
        <v>7859</v>
      </c>
      <c r="D847" s="968"/>
      <c r="E847" s="972"/>
      <c r="F847" s="970"/>
      <c r="G847" s="967"/>
      <c r="H847" s="970"/>
      <c r="I847" s="967"/>
      <c r="J847" s="970"/>
      <c r="K847" s="967"/>
      <c r="L847" s="970"/>
      <c r="M847" s="967"/>
      <c r="N847" s="970"/>
      <c r="O847" s="967"/>
      <c r="P847" s="970"/>
      <c r="Q847" s="967"/>
      <c r="R847" s="970"/>
      <c r="S847" s="967"/>
      <c r="T847" s="970"/>
      <c r="U847" s="967"/>
      <c r="V847" s="973" t="s">
        <v>5700</v>
      </c>
    </row>
    <row r="848" spans="1:22" ht="12.6" hidden="1" customHeight="1" outlineLevel="2">
      <c r="A848" s="1240">
        <v>44354</v>
      </c>
      <c r="B848" s="1163" t="s">
        <v>5698</v>
      </c>
      <c r="C848" s="955" t="s">
        <v>7860</v>
      </c>
      <c r="D848" s="968"/>
      <c r="E848" s="972"/>
      <c r="F848" s="970"/>
      <c r="G848" s="967"/>
      <c r="H848" s="970"/>
      <c r="I848" s="967"/>
      <c r="J848" s="970"/>
      <c r="K848" s="967"/>
      <c r="L848" s="970"/>
      <c r="M848" s="967"/>
      <c r="N848" s="973" t="s">
        <v>5700</v>
      </c>
      <c r="O848" s="967"/>
      <c r="P848" s="970"/>
      <c r="Q848" s="967"/>
      <c r="R848" s="970"/>
      <c r="S848" s="967"/>
      <c r="T848" s="970"/>
      <c r="U848" s="967"/>
      <c r="V848" s="970"/>
    </row>
    <row r="849" spans="1:22" ht="12.6" hidden="1" customHeight="1" outlineLevel="1" collapsed="1">
      <c r="A849" s="1224">
        <v>44355</v>
      </c>
      <c r="B849" s="1163" t="s">
        <v>5698</v>
      </c>
      <c r="C849" s="955" t="s">
        <v>7861</v>
      </c>
      <c r="D849" s="968"/>
      <c r="E849" s="969" t="s">
        <v>5700</v>
      </c>
      <c r="F849" s="970"/>
      <c r="G849" s="967"/>
      <c r="H849" s="970"/>
      <c r="I849" s="967"/>
      <c r="J849" s="970"/>
      <c r="K849" s="967"/>
      <c r="L849" s="970"/>
      <c r="M849" s="967"/>
      <c r="N849" s="970"/>
      <c r="O849" s="967"/>
      <c r="P849" s="970"/>
      <c r="Q849" s="967"/>
      <c r="R849" s="970"/>
      <c r="S849" s="967"/>
      <c r="T849" s="970"/>
      <c r="U849" s="967"/>
      <c r="V849" s="970"/>
    </row>
    <row r="850" spans="1:22" ht="12.6" hidden="1" customHeight="1" outlineLevel="2">
      <c r="A850" s="1224">
        <v>44355</v>
      </c>
      <c r="B850" s="1163" t="s">
        <v>5698</v>
      </c>
      <c r="C850" s="955" t="s">
        <v>7862</v>
      </c>
      <c r="D850" s="977" t="s">
        <v>5700</v>
      </c>
      <c r="E850" s="972"/>
      <c r="F850" s="970"/>
      <c r="G850" s="967"/>
      <c r="H850" s="970"/>
      <c r="I850" s="967"/>
      <c r="J850" s="970"/>
      <c r="K850" s="967"/>
      <c r="L850" s="970"/>
      <c r="M850" s="967"/>
      <c r="N850" s="970"/>
      <c r="O850" s="967"/>
      <c r="P850" s="970"/>
      <c r="Q850" s="967"/>
      <c r="R850" s="970"/>
      <c r="S850" s="967"/>
      <c r="T850" s="970"/>
      <c r="U850" s="967"/>
      <c r="V850" s="970"/>
    </row>
    <row r="851" spans="1:22" ht="12.6" hidden="1" customHeight="1" outlineLevel="2">
      <c r="A851" s="1224">
        <v>44355</v>
      </c>
      <c r="B851" s="1163" t="s">
        <v>5698</v>
      </c>
      <c r="C851" s="955" t="s">
        <v>7863</v>
      </c>
      <c r="D851" s="968"/>
      <c r="E851" s="972"/>
      <c r="F851" s="970"/>
      <c r="G851" s="967"/>
      <c r="H851" s="970"/>
      <c r="I851" s="967"/>
      <c r="J851" s="970"/>
      <c r="K851" s="967"/>
      <c r="L851" s="970"/>
      <c r="M851" s="967"/>
      <c r="N851" s="973" t="s">
        <v>5700</v>
      </c>
      <c r="O851" s="967"/>
      <c r="P851" s="970"/>
      <c r="Q851" s="967"/>
      <c r="R851" s="970"/>
      <c r="S851" s="967"/>
      <c r="T851" s="970"/>
      <c r="U851" s="967"/>
      <c r="V851" s="970"/>
    </row>
    <row r="852" spans="1:22" ht="12.6" hidden="1" customHeight="1" outlineLevel="2">
      <c r="A852" s="1224">
        <v>44355</v>
      </c>
      <c r="B852" s="1163" t="s">
        <v>5698</v>
      </c>
      <c r="C852" s="955" t="s">
        <v>7864</v>
      </c>
      <c r="D852" s="977" t="s">
        <v>5700</v>
      </c>
      <c r="E852" s="972"/>
      <c r="F852" s="970"/>
      <c r="G852" s="967"/>
      <c r="H852" s="970"/>
      <c r="I852" s="967"/>
      <c r="J852" s="970"/>
      <c r="K852" s="967"/>
      <c r="L852" s="970"/>
      <c r="M852" s="967"/>
      <c r="N852" s="970"/>
      <c r="O852" s="967"/>
      <c r="P852" s="970"/>
      <c r="Q852" s="967"/>
      <c r="R852" s="970"/>
      <c r="S852" s="967"/>
      <c r="T852" s="970"/>
      <c r="U852" s="967"/>
      <c r="V852" s="970"/>
    </row>
    <row r="853" spans="1:22" ht="12.6" hidden="1" customHeight="1" outlineLevel="2">
      <c r="A853" s="1224">
        <v>44355</v>
      </c>
      <c r="B853" s="1163" t="s">
        <v>5698</v>
      </c>
      <c r="C853" s="955" t="s">
        <v>7865</v>
      </c>
      <c r="D853" s="968"/>
      <c r="E853" s="969" t="s">
        <v>5700</v>
      </c>
      <c r="F853" s="970"/>
      <c r="G853" s="967"/>
      <c r="H853" s="970"/>
      <c r="I853" s="967"/>
      <c r="J853" s="970"/>
      <c r="K853" s="967"/>
      <c r="L853" s="970"/>
      <c r="M853" s="967"/>
      <c r="N853" s="970"/>
      <c r="O853" s="967"/>
      <c r="P853" s="970"/>
      <c r="Q853" s="967"/>
      <c r="R853" s="970"/>
      <c r="S853" s="967"/>
      <c r="T853" s="970"/>
      <c r="U853" s="967"/>
      <c r="V853" s="970"/>
    </row>
    <row r="854" spans="1:22" ht="12.6" hidden="1" customHeight="1" outlineLevel="2">
      <c r="A854" s="1224">
        <v>44355</v>
      </c>
      <c r="B854" s="1163" t="s">
        <v>5698</v>
      </c>
      <c r="C854" s="955" t="s">
        <v>7866</v>
      </c>
      <c r="D854" s="968"/>
      <c r="E854" s="972"/>
      <c r="F854" s="970"/>
      <c r="G854" s="967"/>
      <c r="H854" s="970"/>
      <c r="I854" s="967"/>
      <c r="J854" s="970"/>
      <c r="K854" s="967"/>
      <c r="L854" s="970"/>
      <c r="M854" s="967"/>
      <c r="N854" s="973" t="s">
        <v>5700</v>
      </c>
      <c r="O854" s="967"/>
      <c r="P854" s="970"/>
      <c r="Q854" s="967"/>
      <c r="R854" s="970"/>
      <c r="S854" s="967"/>
      <c r="T854" s="970"/>
      <c r="U854" s="967"/>
      <c r="V854" s="970"/>
    </row>
    <row r="855" spans="1:22" ht="12.6" hidden="1" customHeight="1" outlineLevel="2">
      <c r="A855" s="1224">
        <v>44355</v>
      </c>
      <c r="B855" s="1163" t="s">
        <v>5739</v>
      </c>
      <c r="C855" s="955" t="s">
        <v>7867</v>
      </c>
      <c r="D855" s="968"/>
      <c r="E855" s="972"/>
      <c r="F855" s="970"/>
      <c r="G855" s="967"/>
      <c r="H855" s="970"/>
      <c r="I855" s="967"/>
      <c r="J855" s="970"/>
      <c r="K855" s="967"/>
      <c r="L855" s="970"/>
      <c r="M855" s="967"/>
      <c r="N855" s="973" t="s">
        <v>5700</v>
      </c>
      <c r="O855" s="967"/>
      <c r="P855" s="970"/>
      <c r="Q855" s="967"/>
      <c r="R855" s="970"/>
      <c r="S855" s="967"/>
      <c r="T855" s="970"/>
      <c r="U855" s="967"/>
      <c r="V855" s="970"/>
    </row>
    <row r="856" spans="1:22" ht="12.6" hidden="1" customHeight="1" outlineLevel="2">
      <c r="A856" s="1224">
        <v>44355</v>
      </c>
      <c r="B856" s="1163" t="s">
        <v>5698</v>
      </c>
      <c r="C856" s="955" t="s">
        <v>7868</v>
      </c>
      <c r="D856" s="968"/>
      <c r="E856" s="972"/>
      <c r="F856" s="970"/>
      <c r="G856" s="967"/>
      <c r="H856" s="970"/>
      <c r="I856" s="967"/>
      <c r="J856" s="970"/>
      <c r="K856" s="967"/>
      <c r="L856" s="970"/>
      <c r="M856" s="967"/>
      <c r="N856" s="973" t="s">
        <v>5700</v>
      </c>
      <c r="O856" s="967"/>
      <c r="P856" s="970"/>
      <c r="Q856" s="967"/>
      <c r="R856" s="970"/>
      <c r="S856" s="967"/>
      <c r="T856" s="970"/>
      <c r="U856" s="967"/>
      <c r="V856" s="970"/>
    </row>
    <row r="857" spans="1:22" ht="12.6" hidden="1" customHeight="1" outlineLevel="2">
      <c r="A857" s="1224">
        <v>44355</v>
      </c>
      <c r="B857" s="1163" t="s">
        <v>5698</v>
      </c>
      <c r="C857" s="955" t="s">
        <v>7869</v>
      </c>
      <c r="D857" s="968"/>
      <c r="E857" s="972"/>
      <c r="F857" s="970"/>
      <c r="G857" s="967"/>
      <c r="H857" s="970"/>
      <c r="I857" s="967"/>
      <c r="J857" s="970"/>
      <c r="K857" s="967"/>
      <c r="L857" s="970"/>
      <c r="M857" s="967"/>
      <c r="N857" s="970"/>
      <c r="O857" s="967"/>
      <c r="P857" s="970"/>
      <c r="Q857" s="967"/>
      <c r="R857" s="970"/>
      <c r="S857" s="967"/>
      <c r="T857" s="970"/>
      <c r="U857" s="967"/>
      <c r="V857" s="970"/>
    </row>
    <row r="858" spans="1:22" ht="12.6" hidden="1" customHeight="1" outlineLevel="2">
      <c r="A858" s="1224">
        <v>44355</v>
      </c>
      <c r="B858" s="1163" t="s">
        <v>5698</v>
      </c>
      <c r="C858" s="955" t="s">
        <v>7870</v>
      </c>
      <c r="D858" s="977"/>
      <c r="E858" s="969" t="s">
        <v>5700</v>
      </c>
      <c r="F858" s="970"/>
      <c r="G858" s="967"/>
      <c r="H858" s="970"/>
      <c r="I858" s="967"/>
      <c r="J858" s="970"/>
      <c r="K858" s="967"/>
      <c r="L858" s="970"/>
      <c r="M858" s="967"/>
      <c r="N858" s="970"/>
      <c r="O858" s="967"/>
      <c r="P858" s="970"/>
      <c r="Q858" s="967"/>
      <c r="R858" s="970"/>
      <c r="S858" s="967"/>
      <c r="T858" s="970"/>
      <c r="U858" s="967"/>
      <c r="V858" s="970"/>
    </row>
    <row r="859" spans="1:22" ht="12.6" hidden="1" customHeight="1" outlineLevel="2">
      <c r="A859" s="1224">
        <v>44355</v>
      </c>
      <c r="B859" s="1163" t="s">
        <v>5698</v>
      </c>
      <c r="C859" s="955" t="s">
        <v>7871</v>
      </c>
      <c r="D859" s="968"/>
      <c r="E859" s="969" t="s">
        <v>5700</v>
      </c>
      <c r="F859" s="970"/>
      <c r="G859" s="967"/>
      <c r="H859" s="970"/>
      <c r="I859" s="967"/>
      <c r="J859" s="970"/>
      <c r="K859" s="967"/>
      <c r="L859" s="970"/>
      <c r="M859" s="967"/>
      <c r="N859" s="970"/>
      <c r="O859" s="967"/>
      <c r="P859" s="970"/>
      <c r="Q859" s="967"/>
      <c r="R859" s="970"/>
      <c r="S859" s="967"/>
      <c r="T859" s="970"/>
      <c r="U859" s="967"/>
      <c r="V859" s="970"/>
    </row>
    <row r="860" spans="1:22" ht="12.6" hidden="1" customHeight="1" outlineLevel="2">
      <c r="A860" s="1224">
        <v>44355</v>
      </c>
      <c r="B860" s="1163" t="s">
        <v>5698</v>
      </c>
      <c r="C860" s="955" t="s">
        <v>7872</v>
      </c>
      <c r="D860" s="968"/>
      <c r="E860" s="969" t="s">
        <v>5700</v>
      </c>
      <c r="F860" s="970"/>
      <c r="G860" s="967"/>
      <c r="H860" s="970"/>
      <c r="I860" s="967"/>
      <c r="J860" s="970"/>
      <c r="K860" s="967"/>
      <c r="L860" s="970"/>
      <c r="M860" s="967"/>
      <c r="N860" s="970"/>
      <c r="O860" s="967"/>
      <c r="P860" s="970"/>
      <c r="Q860" s="967"/>
      <c r="R860" s="970"/>
      <c r="S860" s="967"/>
      <c r="T860" s="970"/>
      <c r="U860" s="967"/>
      <c r="V860" s="970"/>
    </row>
    <row r="861" spans="1:22" ht="12.6" hidden="1" customHeight="1" outlineLevel="2">
      <c r="A861" s="1224">
        <v>44355</v>
      </c>
      <c r="B861" s="1163" t="s">
        <v>5698</v>
      </c>
      <c r="C861" s="955" t="s">
        <v>7873</v>
      </c>
      <c r="D861" s="977" t="s">
        <v>5700</v>
      </c>
      <c r="E861" s="972"/>
      <c r="F861" s="970"/>
      <c r="G861" s="967"/>
      <c r="H861" s="970"/>
      <c r="I861" s="967"/>
      <c r="J861" s="970"/>
      <c r="K861" s="967"/>
      <c r="L861" s="970"/>
      <c r="M861" s="967"/>
      <c r="N861" s="970"/>
      <c r="O861" s="967"/>
      <c r="P861" s="970"/>
      <c r="Q861" s="967"/>
      <c r="R861" s="970"/>
      <c r="S861" s="967"/>
      <c r="T861" s="970"/>
      <c r="U861" s="967"/>
      <c r="V861" s="970"/>
    </row>
    <row r="862" spans="1:22" ht="12.6" hidden="1" customHeight="1" outlineLevel="2">
      <c r="A862" s="1224">
        <v>44355</v>
      </c>
      <c r="B862" s="1163" t="s">
        <v>5698</v>
      </c>
      <c r="C862" s="955" t="s">
        <v>7874</v>
      </c>
      <c r="D862" s="968"/>
      <c r="E862" s="969" t="s">
        <v>5700</v>
      </c>
      <c r="F862" s="970"/>
      <c r="G862" s="967"/>
      <c r="H862" s="970"/>
      <c r="I862" s="967"/>
      <c r="J862" s="970"/>
      <c r="K862" s="967"/>
      <c r="L862" s="970"/>
      <c r="M862" s="967"/>
      <c r="N862" s="970"/>
      <c r="O862" s="967"/>
      <c r="P862" s="970"/>
      <c r="Q862" s="967"/>
      <c r="R862" s="970"/>
      <c r="S862" s="967"/>
      <c r="T862" s="970"/>
      <c r="U862" s="967"/>
      <c r="V862" s="970"/>
    </row>
    <row r="863" spans="1:22" ht="12.6" hidden="1" customHeight="1" outlineLevel="2">
      <c r="A863" s="1224">
        <v>44355</v>
      </c>
      <c r="B863" s="1163" t="s">
        <v>5698</v>
      </c>
      <c r="C863" s="955" t="s">
        <v>7875</v>
      </c>
      <c r="D863" s="977" t="s">
        <v>5700</v>
      </c>
      <c r="E863" s="972"/>
      <c r="F863" s="970"/>
      <c r="G863" s="967"/>
      <c r="H863" s="970"/>
      <c r="I863" s="967"/>
      <c r="J863" s="970"/>
      <c r="K863" s="967"/>
      <c r="L863" s="970"/>
      <c r="M863" s="967"/>
      <c r="N863" s="970"/>
      <c r="O863" s="967"/>
      <c r="P863" s="970"/>
      <c r="Q863" s="967"/>
      <c r="R863" s="970"/>
      <c r="S863" s="967"/>
      <c r="T863" s="970"/>
      <c r="U863" s="967"/>
      <c r="V863" s="970"/>
    </row>
    <row r="864" spans="1:22" ht="12.6" hidden="1" customHeight="1" outlineLevel="2">
      <c r="A864" s="1224">
        <v>44355</v>
      </c>
      <c r="B864" s="1163" t="s">
        <v>5698</v>
      </c>
      <c r="C864" s="955" t="s">
        <v>7876</v>
      </c>
      <c r="D864" s="968"/>
      <c r="E864" s="972"/>
      <c r="F864" s="970"/>
      <c r="G864" s="967"/>
      <c r="H864" s="970"/>
      <c r="I864" s="967"/>
      <c r="J864" s="970"/>
      <c r="K864" s="967"/>
      <c r="L864" s="970"/>
      <c r="M864" s="967"/>
      <c r="N864" s="970"/>
      <c r="O864" s="967"/>
      <c r="P864" s="970"/>
      <c r="Q864" s="967"/>
      <c r="R864" s="970"/>
      <c r="S864" s="967"/>
      <c r="T864" s="970"/>
      <c r="U864" s="967"/>
      <c r="V864" s="970"/>
    </row>
    <row r="865" spans="1:22" ht="12.6" hidden="1" customHeight="1" outlineLevel="2">
      <c r="A865" s="1224">
        <v>44355</v>
      </c>
      <c r="B865" s="1163" t="s">
        <v>5739</v>
      </c>
      <c r="C865" s="955" t="s">
        <v>7863</v>
      </c>
      <c r="D865" s="968"/>
      <c r="E865" s="972"/>
      <c r="F865" s="970"/>
      <c r="G865" s="967"/>
      <c r="H865" s="970"/>
      <c r="I865" s="967"/>
      <c r="J865" s="970"/>
      <c r="K865" s="967"/>
      <c r="L865" s="970"/>
      <c r="M865" s="974" t="s">
        <v>5700</v>
      </c>
      <c r="N865" s="970"/>
      <c r="O865" s="967"/>
      <c r="P865" s="970"/>
      <c r="Q865" s="967"/>
      <c r="R865" s="970"/>
      <c r="S865" s="967"/>
      <c r="T865" s="970"/>
      <c r="U865" s="967"/>
      <c r="V865" s="970"/>
    </row>
    <row r="866" spans="1:22" ht="12.6" hidden="1" customHeight="1" outlineLevel="2">
      <c r="A866" s="1224">
        <v>44355</v>
      </c>
      <c r="B866" s="1163" t="s">
        <v>5698</v>
      </c>
      <c r="C866" s="955" t="s">
        <v>7877</v>
      </c>
      <c r="D866" s="977" t="s">
        <v>5700</v>
      </c>
      <c r="E866" s="972"/>
      <c r="F866" s="970"/>
      <c r="G866" s="967"/>
      <c r="H866" s="970"/>
      <c r="I866" s="967"/>
      <c r="J866" s="970"/>
      <c r="K866" s="967"/>
      <c r="L866" s="970"/>
      <c r="M866" s="967"/>
      <c r="N866" s="970"/>
      <c r="O866" s="967"/>
      <c r="P866" s="970"/>
      <c r="Q866" s="967"/>
      <c r="R866" s="970"/>
      <c r="S866" s="967"/>
      <c r="T866" s="970"/>
      <c r="U866" s="967"/>
      <c r="V866" s="970"/>
    </row>
    <row r="867" spans="1:22" ht="12.6" hidden="1" customHeight="1" outlineLevel="2">
      <c r="A867" s="1224">
        <v>44355</v>
      </c>
      <c r="B867" s="1163" t="s">
        <v>5745</v>
      </c>
      <c r="C867" s="955" t="s">
        <v>7878</v>
      </c>
      <c r="D867" s="968"/>
      <c r="E867" s="972"/>
      <c r="F867" s="970"/>
      <c r="G867" s="967"/>
      <c r="H867" s="970"/>
      <c r="I867" s="967"/>
      <c r="J867" s="970"/>
      <c r="K867" s="967"/>
      <c r="L867" s="970"/>
      <c r="M867" s="967"/>
      <c r="N867" s="970"/>
      <c r="O867" s="967"/>
      <c r="P867" s="970"/>
      <c r="Q867" s="967"/>
      <c r="R867" s="970"/>
      <c r="S867" s="967"/>
      <c r="T867" s="970"/>
      <c r="U867" s="967"/>
      <c r="V867" s="970"/>
    </row>
    <row r="868" spans="1:22" ht="12.6" hidden="1" customHeight="1" outlineLevel="2">
      <c r="A868" s="1224">
        <v>44355</v>
      </c>
      <c r="B868" s="1163" t="s">
        <v>5698</v>
      </c>
      <c r="C868" s="955" t="s">
        <v>7879</v>
      </c>
      <c r="D868" s="968"/>
      <c r="E868" s="972"/>
      <c r="F868" s="970"/>
      <c r="G868" s="967"/>
      <c r="H868" s="970"/>
      <c r="I868" s="967"/>
      <c r="J868" s="970"/>
      <c r="K868" s="967"/>
      <c r="L868" s="970"/>
      <c r="M868" s="967"/>
      <c r="N868" s="970"/>
      <c r="O868" s="967"/>
      <c r="P868" s="970"/>
      <c r="Q868" s="967"/>
      <c r="R868" s="970"/>
      <c r="S868" s="967"/>
      <c r="T868" s="970"/>
      <c r="U868" s="967"/>
      <c r="V868" s="970"/>
    </row>
    <row r="869" spans="1:22" ht="12.6" hidden="1" customHeight="1" outlineLevel="2">
      <c r="A869" s="1224">
        <v>44355</v>
      </c>
      <c r="B869" s="1163" t="s">
        <v>5698</v>
      </c>
      <c r="C869" s="955" t="s">
        <v>7880</v>
      </c>
      <c r="D869" s="968"/>
      <c r="E869" s="972"/>
      <c r="F869" s="970"/>
      <c r="G869" s="967"/>
      <c r="H869" s="970"/>
      <c r="I869" s="967"/>
      <c r="J869" s="970"/>
      <c r="K869" s="967"/>
      <c r="L869" s="970"/>
      <c r="M869" s="967"/>
      <c r="N869" s="970"/>
      <c r="O869" s="967"/>
      <c r="P869" s="970"/>
      <c r="Q869" s="967"/>
      <c r="R869" s="970"/>
      <c r="S869" s="967"/>
      <c r="T869" s="970"/>
      <c r="U869" s="967"/>
      <c r="V869" s="970"/>
    </row>
    <row r="870" spans="1:22" ht="12.6" hidden="1" customHeight="1" outlineLevel="2">
      <c r="A870" s="1224">
        <v>44355</v>
      </c>
      <c r="B870" s="1163" t="s">
        <v>5698</v>
      </c>
      <c r="C870" s="955" t="s">
        <v>7881</v>
      </c>
      <c r="D870" s="968"/>
      <c r="E870" s="972"/>
      <c r="F870" s="970"/>
      <c r="G870" s="967"/>
      <c r="H870" s="970"/>
      <c r="I870" s="967"/>
      <c r="J870" s="970"/>
      <c r="K870" s="967"/>
      <c r="L870" s="970"/>
      <c r="M870" s="967"/>
      <c r="N870" s="970"/>
      <c r="O870" s="967"/>
      <c r="P870" s="970"/>
      <c r="Q870" s="967"/>
      <c r="R870" s="970"/>
      <c r="S870" s="967"/>
      <c r="T870" s="970"/>
      <c r="U870" s="967"/>
      <c r="V870" s="970"/>
    </row>
    <row r="871" spans="1:22" ht="12.6" hidden="1" customHeight="1" outlineLevel="2">
      <c r="A871" s="1224">
        <v>44355</v>
      </c>
      <c r="B871" s="1163" t="s">
        <v>5698</v>
      </c>
      <c r="C871" s="955" t="s">
        <v>7882</v>
      </c>
      <c r="D871" s="977" t="s">
        <v>5700</v>
      </c>
      <c r="E871" s="972"/>
      <c r="F871" s="970"/>
      <c r="G871" s="967"/>
      <c r="H871" s="970"/>
      <c r="I871" s="967"/>
      <c r="J871" s="970"/>
      <c r="K871" s="967"/>
      <c r="L871" s="970"/>
      <c r="M871" s="967"/>
      <c r="N871" s="970"/>
      <c r="O871" s="967"/>
      <c r="P871" s="970"/>
      <c r="Q871" s="967"/>
      <c r="R871" s="970"/>
      <c r="S871" s="967"/>
      <c r="T871" s="970"/>
      <c r="U871" s="967"/>
      <c r="V871" s="970"/>
    </row>
    <row r="872" spans="1:22" ht="12.6" hidden="1" customHeight="1" outlineLevel="1" collapsed="1">
      <c r="A872" s="988">
        <v>44356</v>
      </c>
      <c r="B872" s="1163" t="s">
        <v>7034</v>
      </c>
      <c r="C872" s="955" t="s">
        <v>7883</v>
      </c>
      <c r="D872" s="968"/>
      <c r="E872" s="972"/>
      <c r="F872" s="970"/>
      <c r="G872" s="967"/>
      <c r="H872" s="970"/>
      <c r="I872" s="967"/>
      <c r="J872" s="970"/>
      <c r="K872" s="967"/>
      <c r="L872" s="970"/>
      <c r="M872" s="967"/>
      <c r="N872" s="970"/>
      <c r="O872" s="967"/>
      <c r="P872" s="970"/>
      <c r="Q872" s="967"/>
      <c r="R872" s="970"/>
      <c r="S872" s="974" t="s">
        <v>5700</v>
      </c>
      <c r="T872" s="970"/>
      <c r="U872" s="967"/>
      <c r="V872" s="970"/>
    </row>
    <row r="873" spans="1:22" ht="12.6" hidden="1" customHeight="1" outlineLevel="2">
      <c r="A873" s="988">
        <v>44356</v>
      </c>
      <c r="B873" s="1163" t="s">
        <v>5698</v>
      </c>
      <c r="C873" s="955" t="s">
        <v>7884</v>
      </c>
      <c r="D873" s="968"/>
      <c r="E873" s="972"/>
      <c r="F873" s="970"/>
      <c r="G873" s="967"/>
      <c r="H873" s="970"/>
      <c r="I873" s="967"/>
      <c r="J873" s="970"/>
      <c r="K873" s="967"/>
      <c r="L873" s="970"/>
      <c r="M873" s="967"/>
      <c r="N873" s="970"/>
      <c r="O873" s="967"/>
      <c r="P873" s="970"/>
      <c r="Q873" s="967"/>
      <c r="R873" s="970"/>
      <c r="S873" s="974" t="s">
        <v>5700</v>
      </c>
      <c r="T873" s="970"/>
      <c r="U873" s="967"/>
      <c r="V873" s="970"/>
    </row>
    <row r="874" spans="1:22" ht="12.6" hidden="1" customHeight="1" outlineLevel="2">
      <c r="A874" s="988">
        <v>44356</v>
      </c>
      <c r="B874" s="1163" t="s">
        <v>5698</v>
      </c>
      <c r="C874" s="955" t="s">
        <v>7885</v>
      </c>
      <c r="D874" s="968"/>
      <c r="E874" s="972"/>
      <c r="F874" s="970"/>
      <c r="G874" s="967"/>
      <c r="H874" s="970"/>
      <c r="I874" s="967"/>
      <c r="J874" s="970"/>
      <c r="K874" s="967"/>
      <c r="L874" s="970"/>
      <c r="M874" s="967"/>
      <c r="N874" s="970"/>
      <c r="O874" s="967"/>
      <c r="P874" s="970"/>
      <c r="Q874" s="967"/>
      <c r="R874" s="973" t="s">
        <v>5700</v>
      </c>
      <c r="S874" s="967"/>
      <c r="T874" s="970"/>
      <c r="U874" s="967"/>
      <c r="V874" s="970"/>
    </row>
    <row r="875" spans="1:22" ht="12.6" hidden="1" customHeight="1" outlineLevel="2">
      <c r="A875" s="988">
        <v>44356</v>
      </c>
      <c r="B875" s="1241" t="s">
        <v>5698</v>
      </c>
      <c r="C875" s="955" t="s">
        <v>7886</v>
      </c>
      <c r="D875" s="977" t="s">
        <v>5700</v>
      </c>
      <c r="E875" s="972"/>
      <c r="F875" s="970"/>
      <c r="G875" s="967"/>
      <c r="H875" s="970"/>
      <c r="I875" s="967"/>
      <c r="J875" s="970"/>
      <c r="K875" s="967"/>
      <c r="L875" s="970"/>
      <c r="M875" s="967"/>
      <c r="N875" s="970"/>
      <c r="O875" s="967"/>
      <c r="P875" s="970"/>
      <c r="Q875" s="967"/>
      <c r="R875" s="970"/>
      <c r="S875" s="967"/>
      <c r="T875" s="970"/>
      <c r="U875" s="967"/>
      <c r="V875" s="970"/>
    </row>
    <row r="876" spans="1:22" ht="12.6" hidden="1" customHeight="1" outlineLevel="2">
      <c r="A876" s="988">
        <v>44356</v>
      </c>
      <c r="B876" s="1163" t="s">
        <v>5698</v>
      </c>
      <c r="C876" s="955" t="s">
        <v>7887</v>
      </c>
      <c r="D876" s="968"/>
      <c r="E876" s="972"/>
      <c r="F876" s="970"/>
      <c r="G876" s="967"/>
      <c r="H876" s="970"/>
      <c r="I876" s="967"/>
      <c r="J876" s="970"/>
      <c r="K876" s="974" t="s">
        <v>5700</v>
      </c>
      <c r="L876" s="973" t="s">
        <v>5700</v>
      </c>
      <c r="M876" s="967"/>
      <c r="N876" s="970"/>
      <c r="O876" s="967"/>
      <c r="P876" s="970"/>
      <c r="Q876" s="967"/>
      <c r="R876" s="970"/>
      <c r="S876" s="967"/>
      <c r="T876" s="970"/>
      <c r="U876" s="967"/>
      <c r="V876" s="970"/>
    </row>
    <row r="877" spans="1:22" ht="12.6" hidden="1" customHeight="1" outlineLevel="2">
      <c r="A877" s="988">
        <v>44356</v>
      </c>
      <c r="B877" s="1163" t="s">
        <v>5698</v>
      </c>
      <c r="C877" s="955" t="s">
        <v>7888</v>
      </c>
      <c r="D877" s="968"/>
      <c r="E877" s="972"/>
      <c r="F877" s="970"/>
      <c r="G877" s="967"/>
      <c r="H877" s="970"/>
      <c r="I877" s="967"/>
      <c r="J877" s="970"/>
      <c r="K877" s="967"/>
      <c r="L877" s="970"/>
      <c r="M877" s="967"/>
      <c r="N877" s="970"/>
      <c r="O877" s="967"/>
      <c r="P877" s="970"/>
      <c r="Q877" s="967"/>
      <c r="R877" s="973" t="s">
        <v>5700</v>
      </c>
      <c r="S877" s="967"/>
      <c r="T877" s="970"/>
      <c r="U877" s="967"/>
      <c r="V877" s="970"/>
    </row>
    <row r="878" spans="1:22" ht="12.6" hidden="1" customHeight="1" outlineLevel="2">
      <c r="A878" s="988">
        <v>44356</v>
      </c>
      <c r="B878" s="1163" t="s">
        <v>5698</v>
      </c>
      <c r="C878" s="955" t="s">
        <v>7889</v>
      </c>
      <c r="D878" s="968"/>
      <c r="E878" s="969" t="s">
        <v>5700</v>
      </c>
      <c r="F878" s="970"/>
      <c r="G878" s="967"/>
      <c r="H878" s="970"/>
      <c r="I878" s="967"/>
      <c r="J878" s="970"/>
      <c r="K878" s="967"/>
      <c r="L878" s="970"/>
      <c r="M878" s="967"/>
      <c r="N878" s="970"/>
      <c r="O878" s="967"/>
      <c r="P878" s="970"/>
      <c r="Q878" s="967"/>
      <c r="R878" s="970"/>
      <c r="S878" s="967"/>
      <c r="T878" s="970"/>
      <c r="U878" s="967"/>
      <c r="V878" s="970"/>
    </row>
    <row r="879" spans="1:22" ht="12.6" hidden="1" customHeight="1" outlineLevel="2">
      <c r="A879" s="988">
        <v>44356</v>
      </c>
      <c r="B879" s="1163" t="s">
        <v>5698</v>
      </c>
      <c r="C879" s="955" t="s">
        <v>7890</v>
      </c>
      <c r="D879" s="968"/>
      <c r="E879" s="969" t="s">
        <v>5700</v>
      </c>
      <c r="F879" s="970"/>
      <c r="G879" s="967"/>
      <c r="H879" s="970"/>
      <c r="I879" s="967"/>
      <c r="J879" s="970"/>
      <c r="K879" s="967"/>
      <c r="L879" s="970"/>
      <c r="M879" s="967"/>
      <c r="N879" s="970"/>
      <c r="O879" s="967"/>
      <c r="P879" s="970"/>
      <c r="Q879" s="967"/>
      <c r="R879" s="970"/>
      <c r="S879" s="967"/>
      <c r="T879" s="970"/>
      <c r="U879" s="967"/>
      <c r="V879" s="970"/>
    </row>
    <row r="880" spans="1:22" ht="12.6" hidden="1" customHeight="1" outlineLevel="2">
      <c r="A880" s="988">
        <v>44356</v>
      </c>
      <c r="B880" s="1163" t="s">
        <v>5698</v>
      </c>
      <c r="C880" s="955" t="s">
        <v>7891</v>
      </c>
      <c r="D880" s="968"/>
      <c r="E880" s="969" t="s">
        <v>5700</v>
      </c>
      <c r="F880" s="970"/>
      <c r="G880" s="967"/>
      <c r="H880" s="970"/>
      <c r="I880" s="967"/>
      <c r="J880" s="970"/>
      <c r="K880" s="967"/>
      <c r="L880" s="970"/>
      <c r="M880" s="967"/>
      <c r="N880" s="970"/>
      <c r="O880" s="967"/>
      <c r="P880" s="970"/>
      <c r="Q880" s="967"/>
      <c r="R880" s="970"/>
      <c r="S880" s="967"/>
      <c r="T880" s="970"/>
      <c r="U880" s="967"/>
      <c r="V880" s="970"/>
    </row>
    <row r="881" spans="1:22" ht="12.6" hidden="1" customHeight="1" outlineLevel="2">
      <c r="A881" s="988">
        <v>44356</v>
      </c>
      <c r="B881" s="1163" t="s">
        <v>5698</v>
      </c>
      <c r="C881" s="955" t="s">
        <v>7892</v>
      </c>
      <c r="D881" s="968"/>
      <c r="E881" s="972"/>
      <c r="F881" s="970"/>
      <c r="G881" s="967"/>
      <c r="H881" s="970"/>
      <c r="I881" s="967"/>
      <c r="J881" s="970"/>
      <c r="K881" s="967"/>
      <c r="L881" s="970"/>
      <c r="M881" s="967"/>
      <c r="N881" s="970"/>
      <c r="O881" s="967"/>
      <c r="P881" s="970"/>
      <c r="Q881" s="967"/>
      <c r="R881" s="970"/>
      <c r="S881" s="967"/>
      <c r="T881" s="970"/>
      <c r="U881" s="967"/>
      <c r="V881" s="970"/>
    </row>
    <row r="882" spans="1:22" ht="12.6" hidden="1" customHeight="1" outlineLevel="2">
      <c r="A882" s="988">
        <v>44356</v>
      </c>
      <c r="B882" s="1163" t="s">
        <v>5698</v>
      </c>
      <c r="C882" s="955" t="s">
        <v>7893</v>
      </c>
      <c r="D882" s="968"/>
      <c r="E882" s="972"/>
      <c r="F882" s="970"/>
      <c r="G882" s="967"/>
      <c r="H882" s="970"/>
      <c r="I882" s="967"/>
      <c r="J882" s="970"/>
      <c r="K882" s="967"/>
      <c r="L882" s="970"/>
      <c r="M882" s="967"/>
      <c r="N882" s="970"/>
      <c r="O882" s="967"/>
      <c r="P882" s="970"/>
      <c r="Q882" s="967"/>
      <c r="R882" s="970"/>
      <c r="S882" s="967"/>
      <c r="T882" s="970"/>
      <c r="U882" s="967"/>
      <c r="V882" s="970"/>
    </row>
    <row r="883" spans="1:22" ht="12.6" hidden="1" customHeight="1" outlineLevel="2">
      <c r="A883" s="988">
        <v>44356</v>
      </c>
      <c r="B883" s="1163" t="s">
        <v>5698</v>
      </c>
      <c r="C883" s="955" t="s">
        <v>7894</v>
      </c>
      <c r="D883" s="968"/>
      <c r="E883" s="972"/>
      <c r="F883" s="970"/>
      <c r="G883" s="967"/>
      <c r="H883" s="970"/>
      <c r="I883" s="967"/>
      <c r="J883" s="970"/>
      <c r="K883" s="967"/>
      <c r="L883" s="970"/>
      <c r="M883" s="967"/>
      <c r="N883" s="970"/>
      <c r="O883" s="967"/>
      <c r="P883" s="970"/>
      <c r="Q883" s="967"/>
      <c r="R883" s="970"/>
      <c r="S883" s="974" t="s">
        <v>5700</v>
      </c>
      <c r="T883" s="970"/>
      <c r="U883" s="967"/>
      <c r="V883" s="970"/>
    </row>
    <row r="884" spans="1:22" ht="12.6" hidden="1" customHeight="1" outlineLevel="2">
      <c r="A884" s="988">
        <v>44356</v>
      </c>
      <c r="B884" s="1163" t="s">
        <v>5698</v>
      </c>
      <c r="C884" s="955" t="s">
        <v>7895</v>
      </c>
      <c r="D884" s="968"/>
      <c r="E884" s="969" t="s">
        <v>5700</v>
      </c>
      <c r="F884" s="970"/>
      <c r="G884" s="967"/>
      <c r="H884" s="970"/>
      <c r="I884" s="967"/>
      <c r="J884" s="970"/>
      <c r="K884" s="967"/>
      <c r="L884" s="970"/>
      <c r="M884" s="967"/>
      <c r="N884" s="970"/>
      <c r="O884" s="967"/>
      <c r="P884" s="970"/>
      <c r="Q884" s="967"/>
      <c r="R884" s="970"/>
      <c r="S884" s="967"/>
      <c r="T884" s="970"/>
      <c r="U884" s="967"/>
      <c r="V884" s="970"/>
    </row>
    <row r="885" spans="1:22" ht="12.6" hidden="1" customHeight="1" outlineLevel="2">
      <c r="A885" s="988">
        <v>44356</v>
      </c>
      <c r="B885" s="1163" t="s">
        <v>5698</v>
      </c>
      <c r="C885" s="955" t="s">
        <v>7896</v>
      </c>
      <c r="D885" s="968"/>
      <c r="E885" s="969" t="s">
        <v>5700</v>
      </c>
      <c r="F885" s="970"/>
      <c r="G885" s="967"/>
      <c r="H885" s="970"/>
      <c r="I885" s="967"/>
      <c r="J885" s="970"/>
      <c r="K885" s="967"/>
      <c r="L885" s="970"/>
      <c r="M885" s="967"/>
      <c r="N885" s="970"/>
      <c r="O885" s="967"/>
      <c r="P885" s="970"/>
      <c r="Q885" s="967"/>
      <c r="R885" s="970"/>
      <c r="S885" s="967"/>
      <c r="T885" s="970"/>
      <c r="U885" s="967"/>
      <c r="V885" s="970"/>
    </row>
    <row r="886" spans="1:22" ht="12.6" hidden="1" customHeight="1" outlineLevel="2">
      <c r="A886" s="988">
        <v>44356</v>
      </c>
      <c r="B886" s="1163" t="s">
        <v>5698</v>
      </c>
      <c r="C886" s="955" t="s">
        <v>7897</v>
      </c>
      <c r="D886" s="968"/>
      <c r="E886" s="972"/>
      <c r="F886" s="970"/>
      <c r="G886" s="967"/>
      <c r="H886" s="970"/>
      <c r="I886" s="967"/>
      <c r="J886" s="970"/>
      <c r="K886" s="967"/>
      <c r="L886" s="970"/>
      <c r="M886" s="967"/>
      <c r="N886" s="970"/>
      <c r="O886" s="967"/>
      <c r="P886" s="970"/>
      <c r="Q886" s="967"/>
      <c r="R886" s="970"/>
      <c r="S886" s="967"/>
      <c r="T886" s="970"/>
      <c r="U886" s="967"/>
      <c r="V886" s="970"/>
    </row>
    <row r="887" spans="1:22" ht="25.2" hidden="1" customHeight="1" outlineLevel="2">
      <c r="A887" s="988">
        <v>44356</v>
      </c>
      <c r="B887" s="1163" t="s">
        <v>5698</v>
      </c>
      <c r="C887" s="955" t="s">
        <v>7898</v>
      </c>
      <c r="D887" s="968"/>
      <c r="E887" s="972"/>
      <c r="F887" s="970"/>
      <c r="G887" s="967"/>
      <c r="H887" s="970"/>
      <c r="I887" s="967"/>
      <c r="J887" s="970"/>
      <c r="K887" s="967"/>
      <c r="L887" s="970"/>
      <c r="M887" s="967"/>
      <c r="N887" s="970"/>
      <c r="O887" s="967"/>
      <c r="P887" s="970"/>
      <c r="Q887" s="967"/>
      <c r="R887" s="970"/>
      <c r="S887" s="967"/>
      <c r="T887" s="970"/>
      <c r="U887" s="967"/>
      <c r="V887" s="970"/>
    </row>
    <row r="888" spans="1:22" ht="12.6" hidden="1" customHeight="1" outlineLevel="2">
      <c r="A888" s="988">
        <v>44356</v>
      </c>
      <c r="B888" s="1163" t="s">
        <v>5698</v>
      </c>
      <c r="C888" s="955" t="s">
        <v>7899</v>
      </c>
      <c r="D888" s="968"/>
      <c r="E888" s="972"/>
      <c r="F888" s="970"/>
      <c r="G888" s="967"/>
      <c r="H888" s="970"/>
      <c r="I888" s="967"/>
      <c r="J888" s="970"/>
      <c r="K888" s="967"/>
      <c r="L888" s="970"/>
      <c r="M888" s="967"/>
      <c r="N888" s="970"/>
      <c r="O888" s="967"/>
      <c r="P888" s="970"/>
      <c r="Q888" s="967"/>
      <c r="R888" s="970"/>
      <c r="S888" s="967"/>
      <c r="T888" s="970"/>
      <c r="U888" s="967"/>
      <c r="V888" s="970"/>
    </row>
    <row r="889" spans="1:22" ht="12.6" hidden="1" customHeight="1" outlineLevel="1" collapsed="1">
      <c r="A889" s="1242">
        <v>44475</v>
      </c>
      <c r="B889" s="1163" t="s">
        <v>5698</v>
      </c>
      <c r="C889" s="955" t="s">
        <v>7900</v>
      </c>
      <c r="D889" s="977" t="s">
        <v>5700</v>
      </c>
      <c r="E889" s="972"/>
      <c r="F889" s="970"/>
      <c r="G889" s="967"/>
      <c r="H889" s="970"/>
      <c r="I889" s="967"/>
      <c r="J889" s="970"/>
      <c r="K889" s="967"/>
      <c r="L889" s="970"/>
      <c r="M889" s="967"/>
      <c r="N889" s="970"/>
      <c r="O889" s="967"/>
      <c r="P889" s="970"/>
      <c r="Q889" s="967"/>
      <c r="R889" s="970"/>
      <c r="S889" s="967"/>
      <c r="T889" s="970"/>
      <c r="U889" s="967"/>
      <c r="V889" s="970"/>
    </row>
    <row r="890" spans="1:22" ht="12.6" hidden="1" customHeight="1" outlineLevel="2">
      <c r="A890" s="1242">
        <v>44475</v>
      </c>
      <c r="B890" s="1163" t="s">
        <v>5698</v>
      </c>
      <c r="C890" s="955" t="s">
        <v>7901</v>
      </c>
      <c r="D890" s="977" t="s">
        <v>5700</v>
      </c>
      <c r="E890" s="972"/>
      <c r="F890" s="970"/>
      <c r="G890" s="967"/>
      <c r="H890" s="970"/>
      <c r="I890" s="967"/>
      <c r="J890" s="970"/>
      <c r="K890" s="967"/>
      <c r="L890" s="970"/>
      <c r="M890" s="967"/>
      <c r="N890" s="970"/>
      <c r="O890" s="967"/>
      <c r="P890" s="970"/>
      <c r="Q890" s="967"/>
      <c r="R890" s="970"/>
      <c r="S890" s="967"/>
      <c r="T890" s="970"/>
      <c r="U890" s="967"/>
      <c r="V890" s="970"/>
    </row>
    <row r="891" spans="1:22" ht="12.6" hidden="1" customHeight="1" outlineLevel="2">
      <c r="A891" s="1242">
        <v>44475</v>
      </c>
      <c r="B891" s="1163" t="s">
        <v>5698</v>
      </c>
      <c r="C891" s="955" t="s">
        <v>7902</v>
      </c>
      <c r="D891" s="968"/>
      <c r="E891" s="972"/>
      <c r="F891" s="973" t="s">
        <v>5700</v>
      </c>
      <c r="G891" s="967"/>
      <c r="H891" s="970"/>
      <c r="I891" s="967"/>
      <c r="J891" s="970"/>
      <c r="K891" s="967"/>
      <c r="L891" s="970"/>
      <c r="M891" s="967"/>
      <c r="N891" s="970"/>
      <c r="O891" s="967"/>
      <c r="P891" s="970"/>
      <c r="Q891" s="967"/>
      <c r="R891" s="970"/>
      <c r="S891" s="967"/>
      <c r="T891" s="970"/>
      <c r="U891" s="967"/>
      <c r="V891" s="970"/>
    </row>
    <row r="892" spans="1:22" ht="12.6" hidden="1" customHeight="1" outlineLevel="2">
      <c r="A892" s="1242">
        <v>44475</v>
      </c>
      <c r="B892" s="1163" t="s">
        <v>5698</v>
      </c>
      <c r="C892" s="955" t="s">
        <v>7903</v>
      </c>
      <c r="D892" s="968"/>
      <c r="E892" s="972"/>
      <c r="F892" s="970"/>
      <c r="G892" s="967"/>
      <c r="H892" s="970"/>
      <c r="I892" s="967"/>
      <c r="J892" s="970"/>
      <c r="K892" s="967"/>
      <c r="L892" s="970"/>
      <c r="M892" s="967"/>
      <c r="N892" s="970"/>
      <c r="O892" s="967"/>
      <c r="P892" s="970"/>
      <c r="Q892" s="967"/>
      <c r="R892" s="970"/>
      <c r="S892" s="974" t="s">
        <v>5700</v>
      </c>
      <c r="T892" s="970"/>
      <c r="U892" s="967"/>
      <c r="V892" s="970"/>
    </row>
    <row r="893" spans="1:22" ht="12.6" hidden="1" customHeight="1" outlineLevel="2">
      <c r="A893" s="1242">
        <v>44475</v>
      </c>
      <c r="B893" s="1163" t="s">
        <v>5698</v>
      </c>
      <c r="C893" s="955" t="s">
        <v>7904</v>
      </c>
      <c r="D893" s="968"/>
      <c r="E893" s="972"/>
      <c r="F893" s="970"/>
      <c r="G893" s="967"/>
      <c r="H893" s="970"/>
      <c r="I893" s="967"/>
      <c r="J893" s="970"/>
      <c r="K893" s="967"/>
      <c r="L893" s="970"/>
      <c r="M893" s="967"/>
      <c r="N893" s="970"/>
      <c r="O893" s="967"/>
      <c r="P893" s="970"/>
      <c r="Q893" s="974" t="s">
        <v>5700</v>
      </c>
      <c r="R893" s="970"/>
      <c r="S893" s="967"/>
      <c r="T893" s="970"/>
      <c r="U893" s="967"/>
      <c r="V893" s="970"/>
    </row>
    <row r="894" spans="1:22" ht="25.2" hidden="1" customHeight="1" outlineLevel="2">
      <c r="A894" s="1242">
        <v>44475</v>
      </c>
      <c r="B894" s="1163" t="s">
        <v>5698</v>
      </c>
      <c r="C894" s="955" t="s">
        <v>7905</v>
      </c>
      <c r="D894" s="977" t="s">
        <v>5700</v>
      </c>
      <c r="E894" s="972"/>
      <c r="F894" s="970"/>
      <c r="G894" s="967"/>
      <c r="H894" s="970"/>
      <c r="I894" s="967"/>
      <c r="J894" s="970"/>
      <c r="K894" s="967"/>
      <c r="L894" s="970"/>
      <c r="M894" s="967"/>
      <c r="N894" s="970"/>
      <c r="O894" s="967"/>
      <c r="P894" s="970"/>
      <c r="Q894" s="967"/>
      <c r="R894" s="970"/>
      <c r="S894" s="967"/>
      <c r="T894" s="970"/>
      <c r="U894" s="967"/>
      <c r="V894" s="970"/>
    </row>
    <row r="895" spans="1:22" ht="25.2" hidden="1" customHeight="1" outlineLevel="2">
      <c r="A895" s="1242">
        <v>44475</v>
      </c>
      <c r="B895" s="1163" t="s">
        <v>5698</v>
      </c>
      <c r="C895" s="955" t="s">
        <v>7906</v>
      </c>
      <c r="D895" s="968"/>
      <c r="E895" s="969" t="s">
        <v>5700</v>
      </c>
      <c r="F895" s="970"/>
      <c r="G895" s="967"/>
      <c r="H895" s="970"/>
      <c r="I895" s="967"/>
      <c r="J895" s="970"/>
      <c r="K895" s="967"/>
      <c r="L895" s="970"/>
      <c r="M895" s="967"/>
      <c r="N895" s="970"/>
      <c r="O895" s="967"/>
      <c r="P895" s="970"/>
      <c r="Q895" s="967"/>
      <c r="R895" s="970"/>
      <c r="S895" s="967"/>
      <c r="T895" s="970"/>
      <c r="U895" s="967"/>
      <c r="V895" s="970"/>
    </row>
    <row r="896" spans="1:22" ht="12.6" hidden="1" customHeight="1" outlineLevel="2">
      <c r="A896" s="1242">
        <v>44475</v>
      </c>
      <c r="B896" s="1163" t="s">
        <v>5698</v>
      </c>
      <c r="C896" s="955" t="s">
        <v>7907</v>
      </c>
      <c r="D896" s="968"/>
      <c r="E896" s="969" t="s">
        <v>5700</v>
      </c>
      <c r="F896" s="970"/>
      <c r="G896" s="967"/>
      <c r="H896" s="970"/>
      <c r="I896" s="967"/>
      <c r="J896" s="970"/>
      <c r="K896" s="967"/>
      <c r="L896" s="970"/>
      <c r="M896" s="967"/>
      <c r="N896" s="970"/>
      <c r="O896" s="967"/>
      <c r="P896" s="970"/>
      <c r="Q896" s="967"/>
      <c r="R896" s="970"/>
      <c r="S896" s="967"/>
      <c r="T896" s="970"/>
      <c r="U896" s="967"/>
      <c r="V896" s="970"/>
    </row>
    <row r="897" spans="1:22" ht="25.2" hidden="1" customHeight="1" outlineLevel="2">
      <c r="A897" s="1242">
        <v>44475</v>
      </c>
      <c r="B897" s="1163" t="s">
        <v>7034</v>
      </c>
      <c r="C897" s="955" t="s">
        <v>7908</v>
      </c>
      <c r="D897" s="968"/>
      <c r="E897" s="972"/>
      <c r="F897" s="970"/>
      <c r="G897" s="967"/>
      <c r="H897" s="970"/>
      <c r="I897" s="967"/>
      <c r="J897" s="970"/>
      <c r="K897" s="967"/>
      <c r="L897" s="970"/>
      <c r="M897" s="967"/>
      <c r="N897" s="970"/>
      <c r="O897" s="967"/>
      <c r="P897" s="970"/>
      <c r="Q897" s="967"/>
      <c r="R897" s="970"/>
      <c r="S897" s="974" t="s">
        <v>5700</v>
      </c>
      <c r="T897" s="970"/>
      <c r="U897" s="967"/>
      <c r="V897" s="970"/>
    </row>
    <row r="898" spans="1:22" ht="12.6" hidden="1" customHeight="1" outlineLevel="2">
      <c r="A898" s="1242">
        <v>44475</v>
      </c>
      <c r="B898" s="1163" t="s">
        <v>5739</v>
      </c>
      <c r="C898" s="955" t="s">
        <v>7909</v>
      </c>
      <c r="D898" s="968"/>
      <c r="E898" s="969" t="s">
        <v>5700</v>
      </c>
      <c r="F898" s="970"/>
      <c r="G898" s="967"/>
      <c r="H898" s="970"/>
      <c r="I898" s="967"/>
      <c r="J898" s="970"/>
      <c r="K898" s="967"/>
      <c r="L898" s="970"/>
      <c r="M898" s="967"/>
      <c r="N898" s="970"/>
      <c r="O898" s="967"/>
      <c r="P898" s="970"/>
      <c r="Q898" s="967"/>
      <c r="R898" s="970"/>
      <c r="S898" s="967"/>
      <c r="T898" s="970"/>
      <c r="U898" s="967"/>
      <c r="V898" s="970"/>
    </row>
    <row r="899" spans="1:22" ht="37.799999999999997" hidden="1" customHeight="1" outlineLevel="2">
      <c r="A899" s="1242">
        <v>44475</v>
      </c>
      <c r="B899" s="1163" t="s">
        <v>5698</v>
      </c>
      <c r="C899" s="955" t="s">
        <v>7910</v>
      </c>
      <c r="D899" s="968"/>
      <c r="E899" s="972"/>
      <c r="F899" s="970"/>
      <c r="G899" s="967"/>
      <c r="H899" s="970"/>
      <c r="I899" s="967"/>
      <c r="J899" s="970"/>
      <c r="K899" s="967"/>
      <c r="L899" s="970"/>
      <c r="M899" s="967"/>
      <c r="N899" s="970"/>
      <c r="O899" s="967"/>
      <c r="P899" s="970"/>
      <c r="Q899" s="974" t="s">
        <v>5700</v>
      </c>
      <c r="R899" s="970"/>
      <c r="S899" s="967"/>
      <c r="T899" s="970"/>
      <c r="U899" s="967"/>
      <c r="V899" s="970"/>
    </row>
    <row r="900" spans="1:22" ht="12.6" hidden="1" customHeight="1" outlineLevel="2">
      <c r="A900" s="1242">
        <v>44475</v>
      </c>
      <c r="B900" s="1163" t="s">
        <v>5698</v>
      </c>
      <c r="C900" s="955" t="s">
        <v>7911</v>
      </c>
      <c r="D900" s="968"/>
      <c r="E900" s="969" t="s">
        <v>5700</v>
      </c>
      <c r="F900" s="970"/>
      <c r="G900" s="967"/>
      <c r="H900" s="970"/>
      <c r="I900" s="967"/>
      <c r="J900" s="970"/>
      <c r="K900" s="967"/>
      <c r="L900" s="970"/>
      <c r="M900" s="967"/>
      <c r="N900" s="970"/>
      <c r="O900" s="967"/>
      <c r="P900" s="970"/>
      <c r="Q900" s="967"/>
      <c r="R900" s="970"/>
      <c r="S900" s="974" t="s">
        <v>5700</v>
      </c>
      <c r="T900" s="970"/>
      <c r="U900" s="967"/>
      <c r="V900" s="970"/>
    </row>
    <row r="901" spans="1:22" ht="12.6" hidden="1" customHeight="1" outlineLevel="2">
      <c r="A901" s="1242">
        <v>44475</v>
      </c>
      <c r="B901" s="1163" t="s">
        <v>5698</v>
      </c>
      <c r="C901" s="955" t="s">
        <v>7912</v>
      </c>
      <c r="D901" s="977" t="s">
        <v>5700</v>
      </c>
      <c r="E901" s="972"/>
      <c r="F901" s="970"/>
      <c r="G901" s="967"/>
      <c r="H901" s="970"/>
      <c r="I901" s="967"/>
      <c r="J901" s="970"/>
      <c r="K901" s="967"/>
      <c r="L901" s="970"/>
      <c r="M901" s="967"/>
      <c r="N901" s="970"/>
      <c r="O901" s="967"/>
      <c r="P901" s="970"/>
      <c r="Q901" s="967"/>
      <c r="R901" s="970"/>
      <c r="S901" s="967"/>
      <c r="T901" s="970"/>
      <c r="U901" s="967"/>
      <c r="V901" s="970"/>
    </row>
    <row r="902" spans="1:22" ht="37.799999999999997" hidden="1" customHeight="1" outlineLevel="2">
      <c r="A902" s="1242">
        <v>44475</v>
      </c>
      <c r="B902" s="1163" t="s">
        <v>5698</v>
      </c>
      <c r="C902" s="955" t="s">
        <v>7913</v>
      </c>
      <c r="D902" s="968"/>
      <c r="E902" s="969" t="s">
        <v>5700</v>
      </c>
      <c r="F902" s="970"/>
      <c r="G902" s="967"/>
      <c r="H902" s="970"/>
      <c r="I902" s="967"/>
      <c r="J902" s="970"/>
      <c r="K902" s="967"/>
      <c r="L902" s="970"/>
      <c r="M902" s="967"/>
      <c r="N902" s="970"/>
      <c r="O902" s="967"/>
      <c r="P902" s="970"/>
      <c r="Q902" s="967"/>
      <c r="R902" s="970"/>
      <c r="S902" s="967"/>
      <c r="T902" s="970"/>
      <c r="U902" s="967"/>
      <c r="V902" s="970"/>
    </row>
    <row r="903" spans="1:22" ht="12.6" hidden="1" customHeight="1" outlineLevel="2">
      <c r="A903" s="1242">
        <v>44475</v>
      </c>
      <c r="B903" s="1163" t="s">
        <v>5698</v>
      </c>
      <c r="C903" s="955" t="s">
        <v>7914</v>
      </c>
      <c r="D903" s="968"/>
      <c r="E903" s="969" t="s">
        <v>5700</v>
      </c>
      <c r="F903" s="970"/>
      <c r="G903" s="967"/>
      <c r="H903" s="970"/>
      <c r="I903" s="967"/>
      <c r="J903" s="970"/>
      <c r="K903" s="967"/>
      <c r="L903" s="970"/>
      <c r="M903" s="967"/>
      <c r="N903" s="970"/>
      <c r="O903" s="967"/>
      <c r="P903" s="970"/>
      <c r="Q903" s="967"/>
      <c r="R903" s="970"/>
      <c r="S903" s="967"/>
      <c r="T903" s="970"/>
      <c r="U903" s="967"/>
      <c r="V903" s="970"/>
    </row>
    <row r="904" spans="1:22" ht="37.799999999999997" hidden="1" customHeight="1" outlineLevel="2">
      <c r="A904" s="1242">
        <v>44475</v>
      </c>
      <c r="B904" s="1163" t="s">
        <v>5698</v>
      </c>
      <c r="C904" s="955" t="s">
        <v>7915</v>
      </c>
      <c r="D904" s="977" t="s">
        <v>5700</v>
      </c>
      <c r="E904" s="972"/>
      <c r="F904" s="970"/>
      <c r="G904" s="967"/>
      <c r="H904" s="970"/>
      <c r="I904" s="967"/>
      <c r="J904" s="970"/>
      <c r="K904" s="967"/>
      <c r="L904" s="970"/>
      <c r="M904" s="967"/>
      <c r="N904" s="970"/>
      <c r="O904" s="967"/>
      <c r="P904" s="970"/>
      <c r="Q904" s="967"/>
      <c r="R904" s="970"/>
      <c r="S904" s="967"/>
      <c r="T904" s="970"/>
      <c r="U904" s="967"/>
      <c r="V904" s="970"/>
    </row>
    <row r="905" spans="1:22" ht="25.2" hidden="1" customHeight="1" outlineLevel="2">
      <c r="A905" s="1242">
        <v>44475</v>
      </c>
      <c r="B905" s="1163" t="s">
        <v>5698</v>
      </c>
      <c r="C905" s="994" t="s">
        <v>7916</v>
      </c>
      <c r="D905" s="968"/>
      <c r="E905" s="972"/>
      <c r="F905" s="973" t="s">
        <v>5700</v>
      </c>
      <c r="G905" s="974" t="s">
        <v>5700</v>
      </c>
      <c r="H905" s="970"/>
      <c r="I905" s="974" t="s">
        <v>5700</v>
      </c>
      <c r="J905" s="970"/>
      <c r="K905" s="967"/>
      <c r="L905" s="970"/>
      <c r="M905" s="967"/>
      <c r="N905" s="970"/>
      <c r="O905" s="967"/>
      <c r="P905" s="970"/>
      <c r="Q905" s="967"/>
      <c r="R905" s="970"/>
      <c r="S905" s="967"/>
      <c r="T905" s="970"/>
      <c r="U905" s="967"/>
      <c r="V905" s="970"/>
    </row>
    <row r="906" spans="1:22" ht="37.799999999999997" hidden="1" customHeight="1" outlineLevel="2">
      <c r="A906" s="1242">
        <v>44475</v>
      </c>
      <c r="B906" s="1163" t="s">
        <v>5698</v>
      </c>
      <c r="C906" s="955" t="s">
        <v>7917</v>
      </c>
      <c r="D906" s="977" t="s">
        <v>5700</v>
      </c>
      <c r="E906" s="972"/>
      <c r="F906" s="970"/>
      <c r="G906" s="967"/>
      <c r="H906" s="970"/>
      <c r="I906" s="967"/>
      <c r="J906" s="970"/>
      <c r="K906" s="967"/>
      <c r="L906" s="970"/>
      <c r="M906" s="967"/>
      <c r="N906" s="970"/>
      <c r="O906" s="967"/>
      <c r="P906" s="970"/>
      <c r="Q906" s="967"/>
      <c r="R906" s="970"/>
      <c r="S906" s="967"/>
      <c r="T906" s="970"/>
      <c r="U906" s="967"/>
      <c r="V906" s="970"/>
    </row>
    <row r="907" spans="1:22" ht="25.2" hidden="1" customHeight="1" outlineLevel="2">
      <c r="A907" s="1242">
        <v>44475</v>
      </c>
      <c r="B907" s="1163" t="s">
        <v>5698</v>
      </c>
      <c r="C907" s="955" t="s">
        <v>7918</v>
      </c>
      <c r="D907" s="968"/>
      <c r="E907" s="972"/>
      <c r="F907" s="970"/>
      <c r="G907" s="967"/>
      <c r="H907" s="970"/>
      <c r="I907" s="967"/>
      <c r="J907" s="970"/>
      <c r="K907" s="967"/>
      <c r="L907" s="970"/>
      <c r="M907" s="967"/>
      <c r="N907" s="970"/>
      <c r="O907" s="967"/>
      <c r="P907" s="970"/>
      <c r="Q907" s="967"/>
      <c r="R907" s="970"/>
      <c r="S907" s="974" t="s">
        <v>5700</v>
      </c>
      <c r="T907" s="970"/>
      <c r="U907" s="967"/>
      <c r="V907" s="970"/>
    </row>
    <row r="908" spans="1:22" ht="12.6" hidden="1" customHeight="1" outlineLevel="1" collapsed="1">
      <c r="A908" s="1243">
        <v>44354</v>
      </c>
      <c r="B908" s="1163" t="s">
        <v>5698</v>
      </c>
      <c r="C908" s="955" t="s">
        <v>7919</v>
      </c>
      <c r="D908" s="968"/>
      <c r="E908" s="972"/>
      <c r="F908" s="970"/>
      <c r="G908" s="967"/>
      <c r="H908" s="970"/>
      <c r="I908" s="967"/>
      <c r="J908" s="970"/>
      <c r="K908" s="967"/>
      <c r="L908" s="970"/>
      <c r="M908" s="967"/>
      <c r="N908" s="970"/>
      <c r="O908" s="967"/>
      <c r="P908" s="970"/>
      <c r="Q908" s="967"/>
      <c r="R908" s="970"/>
      <c r="S908" s="974" t="s">
        <v>5700</v>
      </c>
      <c r="T908" s="970"/>
      <c r="U908" s="967"/>
      <c r="V908" s="970"/>
    </row>
    <row r="909" spans="1:22" ht="12.6" hidden="1" customHeight="1" outlineLevel="2">
      <c r="A909" s="1243">
        <v>44354</v>
      </c>
      <c r="B909" s="1163" t="s">
        <v>5698</v>
      </c>
      <c r="C909" s="955" t="s">
        <v>7920</v>
      </c>
      <c r="D909" s="968"/>
      <c r="E909" s="969" t="s">
        <v>5700</v>
      </c>
      <c r="F909" s="970"/>
      <c r="G909" s="967"/>
      <c r="H909" s="970"/>
      <c r="I909" s="967"/>
      <c r="J909" s="970"/>
      <c r="K909" s="967"/>
      <c r="L909" s="970"/>
      <c r="M909" s="967"/>
      <c r="N909" s="970"/>
      <c r="O909" s="967"/>
      <c r="P909" s="970"/>
      <c r="Q909" s="967"/>
      <c r="R909" s="970"/>
      <c r="S909" s="967"/>
      <c r="T909" s="970"/>
      <c r="U909" s="967"/>
      <c r="V909" s="970"/>
    </row>
    <row r="910" spans="1:22" ht="12.6" hidden="1" customHeight="1" outlineLevel="2">
      <c r="A910" s="1243">
        <v>44354</v>
      </c>
      <c r="B910" s="1163"/>
      <c r="C910" s="955" t="s">
        <v>7921</v>
      </c>
      <c r="D910" s="968"/>
      <c r="E910" s="972"/>
      <c r="F910" s="970"/>
      <c r="G910" s="967"/>
      <c r="H910" s="970"/>
      <c r="I910" s="967"/>
      <c r="J910" s="970"/>
      <c r="K910" s="967"/>
      <c r="L910" s="970"/>
      <c r="M910" s="967"/>
      <c r="N910" s="970"/>
      <c r="O910" s="967"/>
      <c r="P910" s="970"/>
      <c r="Q910" s="967"/>
      <c r="R910" s="970"/>
      <c r="S910" s="974" t="s">
        <v>5700</v>
      </c>
      <c r="T910" s="970"/>
      <c r="U910" s="967"/>
      <c r="V910" s="970"/>
    </row>
    <row r="911" spans="1:22" ht="12.6" hidden="1" customHeight="1" outlineLevel="2">
      <c r="A911" s="1243">
        <v>44354</v>
      </c>
      <c r="B911" s="1163" t="s">
        <v>5739</v>
      </c>
      <c r="C911" s="955" t="s">
        <v>7922</v>
      </c>
      <c r="D911" s="977" t="s">
        <v>5700</v>
      </c>
      <c r="E911" s="972"/>
      <c r="F911" s="970"/>
      <c r="G911" s="967"/>
      <c r="H911" s="970"/>
      <c r="I911" s="967"/>
      <c r="J911" s="970"/>
      <c r="K911" s="967"/>
      <c r="L911" s="970"/>
      <c r="M911" s="967"/>
      <c r="N911" s="970"/>
      <c r="O911" s="967"/>
      <c r="P911" s="970"/>
      <c r="Q911" s="967"/>
      <c r="R911" s="970"/>
      <c r="S911" s="967"/>
      <c r="T911" s="970"/>
      <c r="U911" s="967"/>
      <c r="V911" s="970"/>
    </row>
    <row r="912" spans="1:22" ht="12.6" hidden="1" customHeight="1" outlineLevel="2">
      <c r="A912" s="1243">
        <v>44354</v>
      </c>
      <c r="B912" s="1163" t="s">
        <v>5706</v>
      </c>
      <c r="C912" s="955" t="s">
        <v>7923</v>
      </c>
      <c r="D912" s="968"/>
      <c r="E912" s="972"/>
      <c r="F912" s="970"/>
      <c r="G912" s="967"/>
      <c r="H912" s="970"/>
      <c r="I912" s="967"/>
      <c r="J912" s="970"/>
      <c r="K912" s="967"/>
      <c r="L912" s="970"/>
      <c r="M912" s="967"/>
      <c r="N912" s="970"/>
      <c r="O912" s="967"/>
      <c r="P912" s="970"/>
      <c r="Q912" s="967"/>
      <c r="R912" s="970"/>
      <c r="S912" s="974" t="s">
        <v>5700</v>
      </c>
      <c r="T912" s="970"/>
      <c r="U912" s="967"/>
      <c r="V912" s="970"/>
    </row>
    <row r="913" spans="1:22" ht="12.6" hidden="1" customHeight="1" outlineLevel="2">
      <c r="A913" s="1243">
        <v>44354</v>
      </c>
      <c r="B913" s="1163" t="s">
        <v>5739</v>
      </c>
      <c r="C913" s="955" t="s">
        <v>7924</v>
      </c>
      <c r="D913" s="968"/>
      <c r="E913" s="972"/>
      <c r="F913" s="970"/>
      <c r="G913" s="967"/>
      <c r="H913" s="973" t="s">
        <v>5700</v>
      </c>
      <c r="I913" s="967"/>
      <c r="J913" s="970"/>
      <c r="K913" s="967"/>
      <c r="L913" s="970"/>
      <c r="M913" s="967"/>
      <c r="N913" s="970"/>
      <c r="O913" s="967"/>
      <c r="P913" s="970"/>
      <c r="Q913" s="967"/>
      <c r="R913" s="970"/>
      <c r="S913" s="967"/>
      <c r="T913" s="970"/>
      <c r="U913" s="967"/>
      <c r="V913" s="970"/>
    </row>
    <row r="914" spans="1:22" ht="25.2" hidden="1" customHeight="1" outlineLevel="2">
      <c r="A914" s="1243">
        <v>44354</v>
      </c>
      <c r="B914" s="1163" t="s">
        <v>5739</v>
      </c>
      <c r="C914" s="955" t="s">
        <v>7925</v>
      </c>
      <c r="D914" s="968"/>
      <c r="E914" s="972"/>
      <c r="F914" s="970"/>
      <c r="G914" s="967"/>
      <c r="H914" s="970"/>
      <c r="I914" s="967"/>
      <c r="J914" s="970"/>
      <c r="K914" s="967"/>
      <c r="L914" s="970"/>
      <c r="M914" s="967"/>
      <c r="N914" s="973" t="s">
        <v>5700</v>
      </c>
      <c r="O914" s="967"/>
      <c r="P914" s="970"/>
      <c r="Q914" s="967"/>
      <c r="R914" s="970"/>
      <c r="S914" s="967"/>
      <c r="T914" s="970"/>
      <c r="U914" s="967"/>
      <c r="V914" s="970"/>
    </row>
    <row r="915" spans="1:22" ht="12.6" hidden="1" customHeight="1" outlineLevel="2">
      <c r="A915" s="1243">
        <v>44354</v>
      </c>
      <c r="B915" s="1163" t="s">
        <v>5739</v>
      </c>
      <c r="C915" s="955" t="s">
        <v>7926</v>
      </c>
      <c r="D915" s="968"/>
      <c r="E915" s="969" t="s">
        <v>5700</v>
      </c>
      <c r="F915" s="970"/>
      <c r="G915" s="967"/>
      <c r="H915" s="970"/>
      <c r="I915" s="967"/>
      <c r="J915" s="970"/>
      <c r="K915" s="967"/>
      <c r="L915" s="970"/>
      <c r="M915" s="967"/>
      <c r="N915" s="970"/>
      <c r="O915" s="967"/>
      <c r="P915" s="970"/>
      <c r="Q915" s="967"/>
      <c r="R915" s="970"/>
      <c r="S915" s="967"/>
      <c r="T915" s="970"/>
      <c r="U915" s="967"/>
      <c r="V915" s="970"/>
    </row>
    <row r="916" spans="1:22" ht="12.6" hidden="1" customHeight="1" outlineLevel="2">
      <c r="A916" s="1243">
        <v>44354</v>
      </c>
      <c r="B916" s="1163" t="s">
        <v>5739</v>
      </c>
      <c r="C916" s="955" t="s">
        <v>7927</v>
      </c>
      <c r="D916" s="977" t="s">
        <v>5700</v>
      </c>
      <c r="E916" s="972"/>
      <c r="F916" s="970"/>
      <c r="G916" s="967"/>
      <c r="H916" s="970"/>
      <c r="I916" s="967"/>
      <c r="J916" s="970"/>
      <c r="K916" s="967"/>
      <c r="L916" s="970"/>
      <c r="M916" s="967"/>
      <c r="N916" s="970"/>
      <c r="O916" s="967"/>
      <c r="P916" s="970"/>
      <c r="Q916" s="967"/>
      <c r="R916" s="970"/>
      <c r="S916" s="967"/>
      <c r="T916" s="970"/>
      <c r="U916" s="967"/>
      <c r="V916" s="970"/>
    </row>
    <row r="917" spans="1:22" ht="12.6" hidden="1" customHeight="1" outlineLevel="2">
      <c r="A917" s="1243">
        <v>44354</v>
      </c>
      <c r="B917" s="1163" t="s">
        <v>5739</v>
      </c>
      <c r="C917" s="955" t="s">
        <v>7928</v>
      </c>
      <c r="D917" s="968"/>
      <c r="E917" s="972"/>
      <c r="F917" s="973" t="s">
        <v>5700</v>
      </c>
      <c r="G917" s="967"/>
      <c r="H917" s="970"/>
      <c r="I917" s="967"/>
      <c r="J917" s="970"/>
      <c r="K917" s="967"/>
      <c r="L917" s="970"/>
      <c r="M917" s="967"/>
      <c r="N917" s="970"/>
      <c r="O917" s="967"/>
      <c r="P917" s="970"/>
      <c r="Q917" s="967"/>
      <c r="R917" s="970"/>
      <c r="S917" s="967"/>
      <c r="T917" s="970"/>
      <c r="U917" s="967"/>
      <c r="V917" s="970"/>
    </row>
    <row r="918" spans="1:22" ht="12.6" hidden="1" customHeight="1" outlineLevel="2">
      <c r="A918" s="1243">
        <v>44354</v>
      </c>
      <c r="B918" s="1163" t="s">
        <v>5739</v>
      </c>
      <c r="C918" s="955" t="s">
        <v>7929</v>
      </c>
      <c r="D918" s="968"/>
      <c r="E918" s="972"/>
      <c r="F918" s="970"/>
      <c r="G918" s="967"/>
      <c r="H918" s="970"/>
      <c r="I918" s="974"/>
      <c r="J918" s="970"/>
      <c r="K918" s="967"/>
      <c r="L918" s="970"/>
      <c r="M918" s="967"/>
      <c r="N918" s="970"/>
      <c r="O918" s="967"/>
      <c r="P918" s="970"/>
      <c r="Q918" s="967"/>
      <c r="R918" s="970"/>
      <c r="S918" s="974" t="s">
        <v>5700</v>
      </c>
      <c r="T918" s="970"/>
      <c r="U918" s="967"/>
      <c r="V918" s="970"/>
    </row>
    <row r="919" spans="1:22" ht="12.6" hidden="1" customHeight="1" outlineLevel="2">
      <c r="A919" s="1243">
        <v>44354</v>
      </c>
      <c r="B919" s="1163" t="s">
        <v>5739</v>
      </c>
      <c r="C919" s="955" t="s">
        <v>7930</v>
      </c>
      <c r="D919" s="968"/>
      <c r="E919" s="972"/>
      <c r="F919" s="970"/>
      <c r="G919" s="967"/>
      <c r="H919" s="970"/>
      <c r="I919" s="974" t="s">
        <v>5700</v>
      </c>
      <c r="J919" s="970"/>
      <c r="K919" s="967"/>
      <c r="L919" s="970"/>
      <c r="M919" s="967"/>
      <c r="N919" s="970"/>
      <c r="O919" s="967"/>
      <c r="P919" s="970"/>
      <c r="Q919" s="967"/>
      <c r="R919" s="970"/>
      <c r="S919" s="967"/>
      <c r="T919" s="970"/>
      <c r="U919" s="967"/>
      <c r="V919" s="970"/>
    </row>
    <row r="920" spans="1:22" ht="12.6" hidden="1" customHeight="1" outlineLevel="2">
      <c r="A920" s="1243">
        <v>44354</v>
      </c>
      <c r="B920" s="1163" t="s">
        <v>5739</v>
      </c>
      <c r="C920" s="955" t="s">
        <v>7931</v>
      </c>
      <c r="D920" s="968"/>
      <c r="E920" s="969" t="s">
        <v>5700</v>
      </c>
      <c r="F920" s="970"/>
      <c r="G920" s="967"/>
      <c r="H920" s="970"/>
      <c r="I920" s="967"/>
      <c r="J920" s="970"/>
      <c r="K920" s="967"/>
      <c r="L920" s="970"/>
      <c r="M920" s="967"/>
      <c r="N920" s="970"/>
      <c r="O920" s="967"/>
      <c r="P920" s="970"/>
      <c r="Q920" s="967"/>
      <c r="R920" s="970"/>
      <c r="S920" s="967"/>
      <c r="T920" s="970"/>
      <c r="U920" s="967"/>
      <c r="V920" s="970"/>
    </row>
    <row r="921" spans="1:22" ht="12.6" hidden="1" customHeight="1" outlineLevel="2">
      <c r="A921" s="1243">
        <v>44354</v>
      </c>
      <c r="B921" s="1163" t="s">
        <v>5739</v>
      </c>
      <c r="C921" s="955" t="s">
        <v>7932</v>
      </c>
      <c r="D921" s="968"/>
      <c r="E921" s="972"/>
      <c r="F921" s="970"/>
      <c r="G921" s="967"/>
      <c r="H921" s="970"/>
      <c r="I921" s="967"/>
      <c r="J921" s="970"/>
      <c r="K921" s="967"/>
      <c r="L921" s="970"/>
      <c r="M921" s="967"/>
      <c r="N921" s="970"/>
      <c r="O921" s="967"/>
      <c r="P921" s="970"/>
      <c r="Q921" s="967"/>
      <c r="R921" s="970"/>
      <c r="S921" s="974" t="s">
        <v>5700</v>
      </c>
      <c r="T921" s="970"/>
      <c r="U921" s="967"/>
      <c r="V921" s="970"/>
    </row>
    <row r="922" spans="1:22" ht="12.6" hidden="1" customHeight="1" outlineLevel="2">
      <c r="A922" s="1243">
        <v>44354</v>
      </c>
      <c r="B922" s="1163" t="s">
        <v>5739</v>
      </c>
      <c r="C922" s="955" t="s">
        <v>7933</v>
      </c>
      <c r="D922" s="968"/>
      <c r="E922" s="972"/>
      <c r="F922" s="970"/>
      <c r="G922" s="967"/>
      <c r="H922" s="970"/>
      <c r="I922" s="974" t="s">
        <v>5700</v>
      </c>
      <c r="J922" s="970"/>
      <c r="K922" s="967"/>
      <c r="L922" s="970"/>
      <c r="M922" s="967"/>
      <c r="N922" s="973" t="s">
        <v>5700</v>
      </c>
      <c r="O922" s="967"/>
      <c r="P922" s="970"/>
      <c r="Q922" s="967"/>
      <c r="R922" s="970"/>
      <c r="S922" s="967"/>
      <c r="T922" s="970"/>
      <c r="U922" s="967"/>
      <c r="V922" s="970"/>
    </row>
    <row r="923" spans="1:22" ht="12.6" hidden="1" customHeight="1" outlineLevel="2">
      <c r="A923" s="1243">
        <v>44354</v>
      </c>
      <c r="B923" s="1163" t="s">
        <v>5739</v>
      </c>
      <c r="C923" s="955" t="s">
        <v>7934</v>
      </c>
      <c r="D923" s="968"/>
      <c r="E923" s="972"/>
      <c r="F923" s="970"/>
      <c r="G923" s="967"/>
      <c r="H923" s="970"/>
      <c r="I923" s="967"/>
      <c r="J923" s="970"/>
      <c r="K923" s="967"/>
      <c r="L923" s="970"/>
      <c r="M923" s="967"/>
      <c r="N923" s="970"/>
      <c r="O923" s="967"/>
      <c r="P923" s="970"/>
      <c r="Q923" s="967"/>
      <c r="R923" s="970"/>
      <c r="S923" s="974" t="s">
        <v>5700</v>
      </c>
      <c r="T923" s="970"/>
      <c r="U923" s="967"/>
      <c r="V923" s="970"/>
    </row>
    <row r="924" spans="1:22" ht="12.6" hidden="1" customHeight="1" outlineLevel="1" collapsed="1">
      <c r="A924" s="1244">
        <v>44361</v>
      </c>
      <c r="B924" s="1163" t="s">
        <v>5739</v>
      </c>
      <c r="C924" s="955" t="s">
        <v>7935</v>
      </c>
      <c r="D924" s="968"/>
      <c r="E924" s="972"/>
      <c r="F924" s="973" t="s">
        <v>5700</v>
      </c>
      <c r="G924" s="967"/>
      <c r="H924" s="970"/>
      <c r="I924" s="967"/>
      <c r="J924" s="970"/>
      <c r="K924" s="967"/>
      <c r="L924" s="970"/>
      <c r="M924" s="967"/>
      <c r="N924" s="970"/>
      <c r="O924" s="967"/>
      <c r="P924" s="970"/>
      <c r="Q924" s="967"/>
      <c r="R924" s="970"/>
      <c r="S924" s="967"/>
      <c r="T924" s="970"/>
      <c r="U924" s="967"/>
      <c r="V924" s="970"/>
    </row>
    <row r="925" spans="1:22" ht="12.6" hidden="1" customHeight="1" outlineLevel="2">
      <c r="A925" s="1244">
        <v>44361</v>
      </c>
      <c r="B925" s="1163" t="s">
        <v>5739</v>
      </c>
      <c r="C925" s="955" t="s">
        <v>7936</v>
      </c>
      <c r="D925" s="968"/>
      <c r="E925" s="969" t="s">
        <v>5700</v>
      </c>
      <c r="F925" s="970"/>
      <c r="G925" s="967"/>
      <c r="H925" s="970"/>
      <c r="I925" s="967"/>
      <c r="J925" s="970"/>
      <c r="K925" s="967"/>
      <c r="L925" s="970"/>
      <c r="M925" s="967"/>
      <c r="N925" s="970"/>
      <c r="O925" s="967"/>
      <c r="P925" s="970"/>
      <c r="Q925" s="967"/>
      <c r="R925" s="970"/>
      <c r="S925" s="967"/>
      <c r="T925" s="970"/>
      <c r="U925" s="967"/>
      <c r="V925" s="970"/>
    </row>
    <row r="926" spans="1:22" ht="12.6" hidden="1" customHeight="1" outlineLevel="2">
      <c r="A926" s="1244">
        <v>44361</v>
      </c>
      <c r="B926" s="1163" t="s">
        <v>5739</v>
      </c>
      <c r="C926" s="955" t="s">
        <v>7937</v>
      </c>
      <c r="D926" s="968"/>
      <c r="E926" s="972"/>
      <c r="F926" s="970"/>
      <c r="G926" s="967"/>
      <c r="H926" s="970"/>
      <c r="I926" s="967"/>
      <c r="J926" s="970"/>
      <c r="K926" s="967"/>
      <c r="L926" s="970"/>
      <c r="M926" s="967"/>
      <c r="N926" s="970"/>
      <c r="O926" s="967"/>
      <c r="P926" s="970"/>
      <c r="Q926" s="967"/>
      <c r="R926" s="970"/>
      <c r="S926" s="974" t="s">
        <v>5700</v>
      </c>
      <c r="T926" s="970"/>
      <c r="U926" s="967"/>
      <c r="V926" s="970"/>
    </row>
    <row r="927" spans="1:22" ht="12.6" hidden="1" customHeight="1" outlineLevel="2">
      <c r="A927" s="1244">
        <v>44361</v>
      </c>
      <c r="B927" s="1163" t="s">
        <v>5739</v>
      </c>
      <c r="C927" s="955" t="s">
        <v>7938</v>
      </c>
      <c r="D927" s="968"/>
      <c r="E927" s="972"/>
      <c r="F927" s="973" t="s">
        <v>5700</v>
      </c>
      <c r="G927" s="967"/>
      <c r="H927" s="970"/>
      <c r="I927" s="967"/>
      <c r="J927" s="970"/>
      <c r="K927" s="967"/>
      <c r="L927" s="970"/>
      <c r="M927" s="967"/>
      <c r="N927" s="970"/>
      <c r="O927" s="967"/>
      <c r="P927" s="970"/>
      <c r="Q927" s="967"/>
      <c r="R927" s="970"/>
      <c r="S927" s="967"/>
      <c r="T927" s="970"/>
      <c r="U927" s="967"/>
      <c r="V927" s="970"/>
    </row>
    <row r="928" spans="1:22" ht="12.6" hidden="1" customHeight="1" outlineLevel="2">
      <c r="A928" s="1244">
        <v>44361</v>
      </c>
      <c r="B928" s="1163" t="s">
        <v>5739</v>
      </c>
      <c r="C928" s="955" t="s">
        <v>7939</v>
      </c>
      <c r="D928" s="968"/>
      <c r="E928" s="969" t="s">
        <v>5700</v>
      </c>
      <c r="F928" s="970"/>
      <c r="G928" s="967"/>
      <c r="H928" s="970"/>
      <c r="I928" s="967"/>
      <c r="J928" s="970"/>
      <c r="K928" s="967"/>
      <c r="L928" s="970"/>
      <c r="M928" s="967"/>
      <c r="N928" s="970"/>
      <c r="O928" s="967"/>
      <c r="P928" s="970"/>
      <c r="Q928" s="967"/>
      <c r="R928" s="970"/>
      <c r="S928" s="967"/>
      <c r="T928" s="970"/>
      <c r="U928" s="967"/>
      <c r="V928" s="970"/>
    </row>
    <row r="929" spans="1:22" ht="12.6" hidden="1" customHeight="1" outlineLevel="2">
      <c r="A929" s="1244">
        <v>44361</v>
      </c>
      <c r="B929" s="1163" t="s">
        <v>5739</v>
      </c>
      <c r="C929" s="955" t="s">
        <v>7940</v>
      </c>
      <c r="D929" s="977" t="s">
        <v>5700</v>
      </c>
      <c r="E929" s="972"/>
      <c r="F929" s="970"/>
      <c r="G929" s="967"/>
      <c r="H929" s="970"/>
      <c r="I929" s="967"/>
      <c r="J929" s="970"/>
      <c r="K929" s="967"/>
      <c r="L929" s="970"/>
      <c r="M929" s="967"/>
      <c r="N929" s="970"/>
      <c r="O929" s="967"/>
      <c r="P929" s="970"/>
      <c r="Q929" s="967"/>
      <c r="R929" s="970"/>
      <c r="S929" s="967"/>
      <c r="T929" s="970"/>
      <c r="U929" s="967"/>
      <c r="V929" s="970"/>
    </row>
    <row r="930" spans="1:22" ht="25.2" hidden="1" customHeight="1" outlineLevel="2">
      <c r="A930" s="1244">
        <v>44361</v>
      </c>
      <c r="B930" s="1163" t="s">
        <v>5739</v>
      </c>
      <c r="C930" s="955" t="s">
        <v>7941</v>
      </c>
      <c r="D930" s="968"/>
      <c r="E930" s="972"/>
      <c r="F930" s="970"/>
      <c r="G930" s="967"/>
      <c r="H930" s="970"/>
      <c r="I930" s="974" t="s">
        <v>5700</v>
      </c>
      <c r="J930" s="970"/>
      <c r="K930" s="967"/>
      <c r="L930" s="970"/>
      <c r="M930" s="967"/>
      <c r="N930" s="970"/>
      <c r="O930" s="967"/>
      <c r="P930" s="970"/>
      <c r="Q930" s="967"/>
      <c r="R930" s="973" t="s">
        <v>5700</v>
      </c>
      <c r="S930" s="967"/>
      <c r="T930" s="970"/>
      <c r="U930" s="967"/>
      <c r="V930" s="970"/>
    </row>
    <row r="931" spans="1:22" ht="12.6" hidden="1" customHeight="1" outlineLevel="2">
      <c r="A931" s="1244">
        <v>44361</v>
      </c>
      <c r="B931" s="1163" t="s">
        <v>5739</v>
      </c>
      <c r="C931" s="955" t="s">
        <v>7942</v>
      </c>
      <c r="D931" s="968"/>
      <c r="E931" s="972"/>
      <c r="F931" s="970"/>
      <c r="G931" s="967"/>
      <c r="H931" s="970"/>
      <c r="I931" s="967"/>
      <c r="J931" s="970"/>
      <c r="K931" s="967"/>
      <c r="L931" s="970"/>
      <c r="M931" s="967"/>
      <c r="N931" s="970"/>
      <c r="O931" s="967"/>
      <c r="P931" s="970"/>
      <c r="Q931" s="974" t="s">
        <v>5700</v>
      </c>
      <c r="R931" s="970"/>
      <c r="S931" s="967"/>
      <c r="T931" s="970"/>
      <c r="U931" s="967"/>
      <c r="V931" s="970"/>
    </row>
    <row r="932" spans="1:22" ht="12.6" hidden="1" customHeight="1" outlineLevel="2">
      <c r="A932" s="1244">
        <v>44361</v>
      </c>
      <c r="B932" s="1163" t="s">
        <v>5739</v>
      </c>
      <c r="C932" s="955" t="s">
        <v>7943</v>
      </c>
      <c r="D932" s="968"/>
      <c r="E932" s="969" t="s">
        <v>5700</v>
      </c>
      <c r="F932" s="970"/>
      <c r="G932" s="967"/>
      <c r="H932" s="970"/>
      <c r="I932" s="974" t="s">
        <v>5700</v>
      </c>
      <c r="J932" s="970"/>
      <c r="K932" s="967"/>
      <c r="L932" s="970"/>
      <c r="M932" s="967"/>
      <c r="N932" s="970"/>
      <c r="O932" s="967"/>
      <c r="P932" s="970"/>
      <c r="Q932" s="967"/>
      <c r="R932" s="970"/>
      <c r="S932" s="967"/>
      <c r="T932" s="970"/>
      <c r="U932" s="967"/>
      <c r="V932" s="970"/>
    </row>
    <row r="933" spans="1:22" ht="12.6" hidden="1" customHeight="1" outlineLevel="2">
      <c r="A933" s="1244">
        <v>44361</v>
      </c>
      <c r="B933" s="1163" t="s">
        <v>5739</v>
      </c>
      <c r="C933" s="955" t="s">
        <v>7944</v>
      </c>
      <c r="D933" s="977" t="s">
        <v>5700</v>
      </c>
      <c r="E933" s="972"/>
      <c r="F933" s="970"/>
      <c r="G933" s="967"/>
      <c r="H933" s="970"/>
      <c r="I933" s="967"/>
      <c r="J933" s="970"/>
      <c r="K933" s="967"/>
      <c r="L933" s="970"/>
      <c r="M933" s="967"/>
      <c r="N933" s="970"/>
      <c r="O933" s="967"/>
      <c r="P933" s="970"/>
      <c r="Q933" s="967"/>
      <c r="R933" s="970"/>
      <c r="S933" s="967"/>
      <c r="T933" s="970"/>
      <c r="U933" s="967"/>
      <c r="V933" s="970"/>
    </row>
    <row r="934" spans="1:22" ht="37.799999999999997" hidden="1" customHeight="1" outlineLevel="2">
      <c r="A934" s="1244">
        <v>44361</v>
      </c>
      <c r="B934" s="1163" t="s">
        <v>5739</v>
      </c>
      <c r="C934" s="955" t="s">
        <v>7945</v>
      </c>
      <c r="D934" s="968"/>
      <c r="E934" s="969" t="s">
        <v>5700</v>
      </c>
      <c r="F934" s="970"/>
      <c r="G934" s="967"/>
      <c r="H934" s="970"/>
      <c r="I934" s="967"/>
      <c r="J934" s="970"/>
      <c r="K934" s="967"/>
      <c r="L934" s="970"/>
      <c r="M934" s="974" t="s">
        <v>5700</v>
      </c>
      <c r="N934" s="973" t="s">
        <v>5700</v>
      </c>
      <c r="O934" s="967"/>
      <c r="P934" s="970"/>
      <c r="Q934" s="967"/>
      <c r="R934" s="970"/>
      <c r="S934" s="967"/>
      <c r="T934" s="970"/>
      <c r="U934" s="967"/>
      <c r="V934" s="970"/>
    </row>
    <row r="935" spans="1:22" ht="12.6" hidden="1" customHeight="1" outlineLevel="2">
      <c r="A935" s="1244">
        <v>44361</v>
      </c>
      <c r="B935" s="1163" t="s">
        <v>5739</v>
      </c>
      <c r="C935" s="955" t="s">
        <v>7946</v>
      </c>
      <c r="D935" s="968"/>
      <c r="E935" s="969" t="s">
        <v>5700</v>
      </c>
      <c r="F935" s="970"/>
      <c r="G935" s="967"/>
      <c r="H935" s="970"/>
      <c r="I935" s="967"/>
      <c r="J935" s="970"/>
      <c r="K935" s="967"/>
      <c r="L935" s="970"/>
      <c r="M935" s="967"/>
      <c r="N935" s="970"/>
      <c r="O935" s="967"/>
      <c r="P935" s="970"/>
      <c r="Q935" s="967"/>
      <c r="R935" s="970"/>
      <c r="S935" s="967"/>
      <c r="T935" s="970"/>
      <c r="U935" s="967"/>
      <c r="V935" s="970"/>
    </row>
    <row r="936" spans="1:22" ht="12.6" hidden="1" customHeight="1" outlineLevel="2">
      <c r="A936" s="1244">
        <v>44361</v>
      </c>
      <c r="B936" s="1163" t="s">
        <v>5739</v>
      </c>
      <c r="C936" s="955" t="s">
        <v>7947</v>
      </c>
      <c r="D936" s="968"/>
      <c r="E936" s="969" t="s">
        <v>5700</v>
      </c>
      <c r="F936" s="970"/>
      <c r="G936" s="967"/>
      <c r="H936" s="970"/>
      <c r="I936" s="967"/>
      <c r="J936" s="970"/>
      <c r="K936" s="967"/>
      <c r="L936" s="970"/>
      <c r="M936" s="967"/>
      <c r="N936" s="970"/>
      <c r="O936" s="967"/>
      <c r="P936" s="970"/>
      <c r="Q936" s="967"/>
      <c r="R936" s="970"/>
      <c r="S936" s="967"/>
      <c r="T936" s="970"/>
      <c r="U936" s="967"/>
      <c r="V936" s="970"/>
    </row>
    <row r="937" spans="1:22" ht="12.6" hidden="1" customHeight="1" outlineLevel="2">
      <c r="A937" s="1244">
        <v>44361</v>
      </c>
      <c r="B937" s="1163" t="s">
        <v>5739</v>
      </c>
      <c r="C937" s="955" t="s">
        <v>7948</v>
      </c>
      <c r="D937" s="968"/>
      <c r="E937" s="972"/>
      <c r="F937" s="970"/>
      <c r="G937" s="967"/>
      <c r="H937" s="970"/>
      <c r="I937" s="974" t="s">
        <v>5700</v>
      </c>
      <c r="J937" s="970"/>
      <c r="K937" s="967"/>
      <c r="L937" s="970"/>
      <c r="M937" s="967"/>
      <c r="N937" s="970"/>
      <c r="O937" s="967"/>
      <c r="P937" s="970"/>
      <c r="Q937" s="967"/>
      <c r="R937" s="970"/>
      <c r="S937" s="967"/>
      <c r="T937" s="970"/>
      <c r="U937" s="967"/>
      <c r="V937" s="970"/>
    </row>
    <row r="938" spans="1:22" ht="12.6" hidden="1" customHeight="1" outlineLevel="2">
      <c r="A938" s="1244">
        <v>44361</v>
      </c>
      <c r="B938" s="1163" t="s">
        <v>5739</v>
      </c>
      <c r="C938" s="955" t="s">
        <v>7949</v>
      </c>
      <c r="D938" s="968"/>
      <c r="E938" s="969" t="s">
        <v>5700</v>
      </c>
      <c r="F938" s="970"/>
      <c r="G938" s="967"/>
      <c r="H938" s="970"/>
      <c r="I938" s="967"/>
      <c r="J938" s="970"/>
      <c r="K938" s="967"/>
      <c r="L938" s="970"/>
      <c r="M938" s="967"/>
      <c r="N938" s="970"/>
      <c r="O938" s="967"/>
      <c r="P938" s="970"/>
      <c r="Q938" s="967"/>
      <c r="R938" s="970"/>
      <c r="S938" s="967"/>
      <c r="T938" s="970"/>
      <c r="U938" s="967"/>
      <c r="V938" s="970"/>
    </row>
    <row r="939" spans="1:22" ht="25.2" hidden="1" customHeight="1" outlineLevel="1" collapsed="1">
      <c r="A939" s="1245">
        <v>44362</v>
      </c>
      <c r="B939" s="1163" t="s">
        <v>5739</v>
      </c>
      <c r="C939" s="955" t="s">
        <v>7950</v>
      </c>
      <c r="D939" s="968"/>
      <c r="E939" s="972"/>
      <c r="F939" s="970"/>
      <c r="G939" s="967"/>
      <c r="H939" s="970"/>
      <c r="I939" s="967"/>
      <c r="J939" s="970"/>
      <c r="K939" s="967"/>
      <c r="L939" s="970"/>
      <c r="M939" s="967"/>
      <c r="N939" s="970"/>
      <c r="O939" s="967"/>
      <c r="P939" s="970"/>
      <c r="Q939" s="974" t="s">
        <v>5700</v>
      </c>
      <c r="R939" s="970"/>
      <c r="S939" s="967"/>
      <c r="T939" s="970"/>
      <c r="U939" s="967"/>
      <c r="V939" s="970"/>
    </row>
    <row r="940" spans="1:22" ht="12.6" hidden="1" customHeight="1" outlineLevel="2">
      <c r="A940" s="1245">
        <v>44362</v>
      </c>
      <c r="B940" s="1163" t="s">
        <v>5739</v>
      </c>
      <c r="C940" s="955" t="s">
        <v>7951</v>
      </c>
      <c r="D940" s="968"/>
      <c r="E940" s="972"/>
      <c r="F940" s="970"/>
      <c r="G940" s="974" t="s">
        <v>5700</v>
      </c>
      <c r="H940" s="970"/>
      <c r="I940" s="967"/>
      <c r="J940" s="970"/>
      <c r="K940" s="967"/>
      <c r="L940" s="970"/>
      <c r="M940" s="967"/>
      <c r="N940" s="970"/>
      <c r="O940" s="967"/>
      <c r="P940" s="970"/>
      <c r="Q940" s="967"/>
      <c r="R940" s="970"/>
      <c r="S940" s="967"/>
      <c r="T940" s="970"/>
      <c r="U940" s="967"/>
      <c r="V940" s="970"/>
    </row>
    <row r="941" spans="1:22" ht="25.2" hidden="1" customHeight="1" outlineLevel="2">
      <c r="A941" s="1245">
        <v>44362</v>
      </c>
      <c r="B941" s="1163" t="s">
        <v>5739</v>
      </c>
      <c r="C941" s="955" t="s">
        <v>7952</v>
      </c>
      <c r="D941" s="968"/>
      <c r="E941" s="972"/>
      <c r="F941" s="970"/>
      <c r="G941" s="967"/>
      <c r="H941" s="970"/>
      <c r="I941" s="967"/>
      <c r="J941" s="970"/>
      <c r="K941" s="967"/>
      <c r="L941" s="970"/>
      <c r="M941" s="974" t="s">
        <v>5700</v>
      </c>
      <c r="N941" s="973" t="s">
        <v>5700</v>
      </c>
      <c r="O941" s="967"/>
      <c r="P941" s="970"/>
      <c r="Q941" s="967"/>
      <c r="R941" s="970"/>
      <c r="S941" s="967"/>
      <c r="T941" s="970"/>
      <c r="U941" s="967"/>
      <c r="V941" s="970"/>
    </row>
    <row r="942" spans="1:22" ht="12.6" hidden="1" customHeight="1" outlineLevel="2">
      <c r="A942" s="1245">
        <v>44362</v>
      </c>
      <c r="B942" s="1163" t="s">
        <v>5723</v>
      </c>
      <c r="C942" s="955" t="s">
        <v>7953</v>
      </c>
      <c r="D942" s="968"/>
      <c r="E942" s="972"/>
      <c r="F942" s="970"/>
      <c r="G942" s="967"/>
      <c r="H942" s="970"/>
      <c r="I942" s="967"/>
      <c r="J942" s="970"/>
      <c r="K942" s="967"/>
      <c r="L942" s="970"/>
      <c r="M942" s="967"/>
      <c r="N942" s="970"/>
      <c r="O942" s="967"/>
      <c r="P942" s="970"/>
      <c r="Q942" s="967"/>
      <c r="R942" s="970"/>
      <c r="S942" s="967"/>
      <c r="T942" s="970"/>
      <c r="U942" s="974" t="s">
        <v>5700</v>
      </c>
      <c r="V942" s="970"/>
    </row>
    <row r="943" spans="1:22" ht="12.6" hidden="1" customHeight="1" outlineLevel="2">
      <c r="A943" s="1245">
        <v>44362</v>
      </c>
      <c r="B943" s="1163" t="s">
        <v>5739</v>
      </c>
      <c r="C943" s="955" t="s">
        <v>7954</v>
      </c>
      <c r="D943" s="968"/>
      <c r="E943" s="972"/>
      <c r="F943" s="970"/>
      <c r="G943" s="967"/>
      <c r="H943" s="970"/>
      <c r="I943" s="967"/>
      <c r="J943" s="970"/>
      <c r="K943" s="967"/>
      <c r="L943" s="970"/>
      <c r="M943" s="967"/>
      <c r="N943" s="970"/>
      <c r="O943" s="974" t="s">
        <v>5700</v>
      </c>
      <c r="P943" s="970"/>
      <c r="Q943" s="967"/>
      <c r="R943" s="970"/>
      <c r="S943" s="967"/>
      <c r="T943" s="970"/>
      <c r="U943" s="967"/>
      <c r="V943" s="970"/>
    </row>
    <row r="944" spans="1:22" ht="12.6" hidden="1" customHeight="1" outlineLevel="2">
      <c r="A944" s="1245">
        <v>44362</v>
      </c>
      <c r="B944" s="1163" t="s">
        <v>5739</v>
      </c>
      <c r="C944" s="955" t="s">
        <v>7955</v>
      </c>
      <c r="D944" s="968"/>
      <c r="E944" s="969" t="s">
        <v>5700</v>
      </c>
      <c r="F944" s="970"/>
      <c r="G944" s="967"/>
      <c r="H944" s="970"/>
      <c r="I944" s="967"/>
      <c r="J944" s="970"/>
      <c r="K944" s="967"/>
      <c r="L944" s="970"/>
      <c r="M944" s="967"/>
      <c r="N944" s="970"/>
      <c r="O944" s="967"/>
      <c r="P944" s="970"/>
      <c r="Q944" s="967"/>
      <c r="R944" s="970"/>
      <c r="S944" s="967"/>
      <c r="T944" s="970"/>
      <c r="U944" s="967"/>
      <c r="V944" s="970"/>
    </row>
    <row r="945" spans="1:22" ht="25.2" hidden="1" customHeight="1" outlineLevel="2">
      <c r="A945" s="1245">
        <v>44362</v>
      </c>
      <c r="B945" s="1163" t="s">
        <v>5739</v>
      </c>
      <c r="C945" s="955" t="s">
        <v>7956</v>
      </c>
      <c r="D945" s="977" t="s">
        <v>5700</v>
      </c>
      <c r="E945" s="969" t="s">
        <v>5700</v>
      </c>
      <c r="F945" s="970"/>
      <c r="G945" s="967"/>
      <c r="H945" s="970"/>
      <c r="I945" s="967"/>
      <c r="J945" s="970"/>
      <c r="K945" s="967"/>
      <c r="L945" s="970"/>
      <c r="M945" s="967"/>
      <c r="N945" s="970"/>
      <c r="O945" s="967"/>
      <c r="P945" s="970"/>
      <c r="Q945" s="967"/>
      <c r="R945" s="970"/>
      <c r="S945" s="967"/>
      <c r="T945" s="970"/>
      <c r="U945" s="967"/>
      <c r="V945" s="970"/>
    </row>
    <row r="946" spans="1:22" ht="12.6" hidden="1" customHeight="1" outlineLevel="2">
      <c r="A946" s="1245">
        <v>44362</v>
      </c>
      <c r="B946" s="1163" t="s">
        <v>5739</v>
      </c>
      <c r="C946" s="955" t="s">
        <v>7957</v>
      </c>
      <c r="D946" s="968"/>
      <c r="E946" s="972"/>
      <c r="F946" s="973" t="s">
        <v>5700</v>
      </c>
      <c r="G946" s="967"/>
      <c r="H946" s="970"/>
      <c r="I946" s="967"/>
      <c r="J946" s="970"/>
      <c r="K946" s="967"/>
      <c r="L946" s="970"/>
      <c r="M946" s="967"/>
      <c r="N946" s="970"/>
      <c r="O946" s="967"/>
      <c r="P946" s="970"/>
      <c r="Q946" s="967"/>
      <c r="R946" s="970"/>
      <c r="S946" s="967"/>
      <c r="T946" s="970"/>
      <c r="U946" s="967"/>
      <c r="V946" s="970"/>
    </row>
    <row r="947" spans="1:22" ht="12.6" hidden="1" customHeight="1" outlineLevel="2">
      <c r="A947" s="1245">
        <v>44362</v>
      </c>
      <c r="B947" s="1163" t="s">
        <v>5739</v>
      </c>
      <c r="C947" s="955" t="s">
        <v>7958</v>
      </c>
      <c r="D947" s="968"/>
      <c r="E947" s="969" t="s">
        <v>5700</v>
      </c>
      <c r="F947" s="970"/>
      <c r="G947" s="967"/>
      <c r="H947" s="970"/>
      <c r="I947" s="967"/>
      <c r="J947" s="970"/>
      <c r="K947" s="967"/>
      <c r="L947" s="970"/>
      <c r="M947" s="967"/>
      <c r="N947" s="970"/>
      <c r="O947" s="967"/>
      <c r="P947" s="970"/>
      <c r="Q947" s="967"/>
      <c r="R947" s="970"/>
      <c r="S947" s="967"/>
      <c r="T947" s="970"/>
      <c r="U947" s="967"/>
      <c r="V947" s="970"/>
    </row>
    <row r="948" spans="1:22" ht="12.6" hidden="1" customHeight="1" outlineLevel="2">
      <c r="A948" s="1245">
        <v>44362</v>
      </c>
      <c r="B948" s="1163" t="s">
        <v>5739</v>
      </c>
      <c r="C948" s="955" t="s">
        <v>7959</v>
      </c>
      <c r="D948" s="968"/>
      <c r="E948" s="969" t="s">
        <v>5700</v>
      </c>
      <c r="F948" s="970"/>
      <c r="G948" s="967"/>
      <c r="H948" s="970"/>
      <c r="I948" s="967"/>
      <c r="J948" s="970"/>
      <c r="K948" s="967"/>
      <c r="L948" s="970"/>
      <c r="M948" s="967"/>
      <c r="N948" s="970"/>
      <c r="O948" s="967"/>
      <c r="P948" s="970"/>
      <c r="Q948" s="967"/>
      <c r="R948" s="970"/>
      <c r="S948" s="967"/>
      <c r="T948" s="970"/>
      <c r="U948" s="967"/>
      <c r="V948" s="970"/>
    </row>
    <row r="949" spans="1:22" ht="12.6" hidden="1" customHeight="1" outlineLevel="2">
      <c r="A949" s="1245">
        <v>44362</v>
      </c>
      <c r="B949" s="1163" t="s">
        <v>5739</v>
      </c>
      <c r="C949" s="955" t="s">
        <v>7960</v>
      </c>
      <c r="D949" s="968"/>
      <c r="E949" s="972"/>
      <c r="F949" s="970"/>
      <c r="G949" s="967"/>
      <c r="H949" s="970"/>
      <c r="I949" s="967"/>
      <c r="J949" s="970"/>
      <c r="K949" s="967"/>
      <c r="L949" s="970"/>
      <c r="M949" s="967"/>
      <c r="N949" s="970"/>
      <c r="O949" s="967"/>
      <c r="P949" s="970"/>
      <c r="Q949" s="967"/>
      <c r="R949" s="970"/>
      <c r="S949" s="967"/>
      <c r="T949" s="970"/>
      <c r="U949" s="967"/>
      <c r="V949" s="970"/>
    </row>
    <row r="950" spans="1:22" ht="12.6" hidden="1" customHeight="1" outlineLevel="2">
      <c r="A950" s="1245">
        <v>44362</v>
      </c>
      <c r="B950" s="1163" t="s">
        <v>5739</v>
      </c>
      <c r="C950" s="955" t="s">
        <v>7961</v>
      </c>
      <c r="D950" s="968"/>
      <c r="E950" s="972"/>
      <c r="F950" s="970"/>
      <c r="G950" s="967"/>
      <c r="H950" s="970"/>
      <c r="I950" s="967"/>
      <c r="J950" s="970"/>
      <c r="K950" s="967"/>
      <c r="L950" s="970"/>
      <c r="M950" s="967"/>
      <c r="N950" s="970"/>
      <c r="O950" s="967"/>
      <c r="P950" s="970"/>
      <c r="Q950" s="967"/>
      <c r="R950" s="970"/>
      <c r="S950" s="967"/>
      <c r="T950" s="970"/>
      <c r="U950" s="967"/>
      <c r="V950" s="970"/>
    </row>
    <row r="951" spans="1:22" ht="12.6" hidden="1" customHeight="1" outlineLevel="2">
      <c r="A951" s="1245">
        <v>44362</v>
      </c>
      <c r="B951" s="1163" t="s">
        <v>5739</v>
      </c>
      <c r="C951" s="955" t="s">
        <v>7962</v>
      </c>
      <c r="D951" s="968"/>
      <c r="E951" s="972"/>
      <c r="F951" s="970"/>
      <c r="G951" s="967"/>
      <c r="H951" s="970"/>
      <c r="I951" s="967"/>
      <c r="J951" s="970"/>
      <c r="K951" s="967"/>
      <c r="L951" s="970"/>
      <c r="M951" s="967"/>
      <c r="N951" s="970"/>
      <c r="O951" s="967"/>
      <c r="P951" s="970"/>
      <c r="Q951" s="967"/>
      <c r="R951" s="970"/>
      <c r="S951" s="967"/>
      <c r="T951" s="970"/>
      <c r="U951" s="967"/>
      <c r="V951" s="970"/>
    </row>
    <row r="952" spans="1:22" ht="12.6" hidden="1" customHeight="1" outlineLevel="2">
      <c r="A952" s="1245">
        <v>44362</v>
      </c>
      <c r="B952" s="1163" t="s">
        <v>5739</v>
      </c>
      <c r="C952" s="955" t="s">
        <v>7963</v>
      </c>
      <c r="D952" s="968"/>
      <c r="E952" s="969" t="s">
        <v>5700</v>
      </c>
      <c r="F952" s="970"/>
      <c r="G952" s="967"/>
      <c r="H952" s="970"/>
      <c r="I952" s="967"/>
      <c r="J952" s="970"/>
      <c r="K952" s="967"/>
      <c r="L952" s="970"/>
      <c r="M952" s="967"/>
      <c r="N952" s="970"/>
      <c r="O952" s="967"/>
      <c r="P952" s="970"/>
      <c r="Q952" s="967"/>
      <c r="R952" s="970"/>
      <c r="S952" s="967"/>
      <c r="T952" s="970"/>
      <c r="U952" s="967"/>
      <c r="V952" s="970"/>
    </row>
    <row r="953" spans="1:22" ht="12.6" hidden="1" customHeight="1" outlineLevel="2">
      <c r="A953" s="1245">
        <v>44362</v>
      </c>
      <c r="B953" s="1163" t="s">
        <v>5739</v>
      </c>
      <c r="C953" s="955" t="s">
        <v>7964</v>
      </c>
      <c r="D953" s="968"/>
      <c r="E953" s="972"/>
      <c r="F953" s="970"/>
      <c r="G953" s="967"/>
      <c r="H953" s="970"/>
      <c r="I953" s="967"/>
      <c r="J953" s="970"/>
      <c r="K953" s="967"/>
      <c r="L953" s="970"/>
      <c r="M953" s="967"/>
      <c r="N953" s="970"/>
      <c r="O953" s="967"/>
      <c r="P953" s="970"/>
      <c r="Q953" s="967"/>
      <c r="R953" s="970"/>
      <c r="S953" s="967"/>
      <c r="T953" s="970"/>
      <c r="U953" s="967"/>
      <c r="V953" s="970"/>
    </row>
    <row r="954" spans="1:22" ht="25.2" hidden="1" customHeight="1" outlineLevel="2">
      <c r="A954" s="1245">
        <v>44362</v>
      </c>
      <c r="B954" s="1163" t="s">
        <v>5739</v>
      </c>
      <c r="C954" s="955" t="s">
        <v>7965</v>
      </c>
      <c r="D954" s="977" t="s">
        <v>5700</v>
      </c>
      <c r="E954" s="972"/>
      <c r="F954" s="970"/>
      <c r="G954" s="967"/>
      <c r="H954" s="970"/>
      <c r="I954" s="967"/>
      <c r="J954" s="970"/>
      <c r="K954" s="967"/>
      <c r="L954" s="970"/>
      <c r="M954" s="967"/>
      <c r="N954" s="970"/>
      <c r="O954" s="967"/>
      <c r="P954" s="970"/>
      <c r="Q954" s="967"/>
      <c r="R954" s="970"/>
      <c r="S954" s="967"/>
      <c r="T954" s="970"/>
      <c r="U954" s="967"/>
      <c r="V954" s="970"/>
    </row>
    <row r="955" spans="1:22" ht="12.6" hidden="1" customHeight="1" outlineLevel="2">
      <c r="A955" s="1245">
        <v>44362</v>
      </c>
      <c r="B955" s="1163" t="s">
        <v>5739</v>
      </c>
      <c r="C955" s="955" t="s">
        <v>7966</v>
      </c>
      <c r="D955" s="968"/>
      <c r="E955" s="972"/>
      <c r="F955" s="970"/>
      <c r="G955" s="967"/>
      <c r="H955" s="970"/>
      <c r="I955" s="967"/>
      <c r="J955" s="970"/>
      <c r="K955" s="967"/>
      <c r="L955" s="970"/>
      <c r="M955" s="967"/>
      <c r="N955" s="970"/>
      <c r="O955" s="967"/>
      <c r="P955" s="970"/>
      <c r="Q955" s="967"/>
      <c r="R955" s="970"/>
      <c r="S955" s="967"/>
      <c r="T955" s="970"/>
      <c r="U955" s="967"/>
      <c r="V955" s="970"/>
    </row>
    <row r="956" spans="1:22" ht="12.6" hidden="1" customHeight="1" outlineLevel="2">
      <c r="A956" s="1245">
        <v>44362</v>
      </c>
      <c r="B956" s="1163" t="s">
        <v>5706</v>
      </c>
      <c r="C956" s="955" t="s">
        <v>7967</v>
      </c>
      <c r="D956" s="968"/>
      <c r="E956" s="969" t="s">
        <v>5700</v>
      </c>
      <c r="F956" s="970"/>
      <c r="G956" s="967"/>
      <c r="H956" s="970"/>
      <c r="I956" s="974" t="s">
        <v>5700</v>
      </c>
      <c r="J956" s="970"/>
      <c r="K956" s="967"/>
      <c r="L956" s="970"/>
      <c r="M956" s="967"/>
      <c r="N956" s="970"/>
      <c r="O956" s="967"/>
      <c r="P956" s="970"/>
      <c r="Q956" s="967"/>
      <c r="R956" s="970"/>
      <c r="S956" s="967"/>
      <c r="T956" s="970"/>
      <c r="U956" s="967"/>
      <c r="V956" s="970"/>
    </row>
    <row r="957" spans="1:22" ht="25.2" hidden="1" customHeight="1" outlineLevel="2">
      <c r="A957" s="1245">
        <v>44362</v>
      </c>
      <c r="B957" s="1163" t="s">
        <v>5739</v>
      </c>
      <c r="C957" s="955" t="s">
        <v>7968</v>
      </c>
      <c r="D957" s="968"/>
      <c r="E957" s="972"/>
      <c r="F957" s="970"/>
      <c r="G957" s="967"/>
      <c r="H957" s="970"/>
      <c r="I957" s="967"/>
      <c r="J957" s="970"/>
      <c r="K957" s="967"/>
      <c r="L957" s="970"/>
      <c r="M957" s="967"/>
      <c r="N957" s="970"/>
      <c r="O957" s="967"/>
      <c r="P957" s="970"/>
      <c r="Q957" s="967"/>
      <c r="R957" s="970"/>
      <c r="S957" s="967"/>
      <c r="T957" s="970"/>
      <c r="U957" s="967"/>
      <c r="V957" s="970"/>
    </row>
    <row r="958" spans="1:22" ht="12.6" hidden="1" customHeight="1" outlineLevel="2">
      <c r="A958" s="1245">
        <v>44362</v>
      </c>
      <c r="B958" s="1163" t="s">
        <v>5739</v>
      </c>
      <c r="C958" s="955" t="s">
        <v>7969</v>
      </c>
      <c r="D958" s="968"/>
      <c r="E958" s="972"/>
      <c r="F958" s="970"/>
      <c r="G958" s="967"/>
      <c r="H958" s="970"/>
      <c r="I958" s="967"/>
      <c r="J958" s="970"/>
      <c r="K958" s="967"/>
      <c r="L958" s="970"/>
      <c r="M958" s="967"/>
      <c r="N958" s="970"/>
      <c r="O958" s="967"/>
      <c r="P958" s="970"/>
      <c r="Q958" s="967"/>
      <c r="R958" s="970"/>
      <c r="S958" s="967"/>
      <c r="T958" s="970"/>
      <c r="U958" s="967"/>
      <c r="V958" s="970"/>
    </row>
    <row r="959" spans="1:22" ht="12.6" hidden="1" customHeight="1" outlineLevel="2">
      <c r="A959" s="1245">
        <v>44362</v>
      </c>
      <c r="B959" s="1163" t="s">
        <v>5739</v>
      </c>
      <c r="C959" s="955" t="s">
        <v>7970</v>
      </c>
      <c r="D959" s="968"/>
      <c r="E959" s="972"/>
      <c r="F959" s="970"/>
      <c r="G959" s="967"/>
      <c r="H959" s="970"/>
      <c r="I959" s="967"/>
      <c r="J959" s="970"/>
      <c r="K959" s="967"/>
      <c r="L959" s="970"/>
      <c r="M959" s="967"/>
      <c r="N959" s="970"/>
      <c r="O959" s="967"/>
      <c r="P959" s="970"/>
      <c r="Q959" s="967"/>
      <c r="R959" s="970"/>
      <c r="S959" s="967"/>
      <c r="T959" s="970"/>
      <c r="U959" s="967"/>
      <c r="V959" s="970"/>
    </row>
    <row r="960" spans="1:22" ht="12.6" hidden="1" customHeight="1" outlineLevel="2">
      <c r="A960" s="1245">
        <v>44362</v>
      </c>
      <c r="B960" s="1163" t="s">
        <v>5739</v>
      </c>
      <c r="C960" s="955" t="s">
        <v>7971</v>
      </c>
      <c r="D960" s="977" t="s">
        <v>5700</v>
      </c>
      <c r="E960" s="972"/>
      <c r="F960" s="970"/>
      <c r="G960" s="967"/>
      <c r="H960" s="970"/>
      <c r="I960" s="967"/>
      <c r="J960" s="970"/>
      <c r="K960" s="967"/>
      <c r="L960" s="970"/>
      <c r="M960" s="967"/>
      <c r="N960" s="970"/>
      <c r="O960" s="967"/>
      <c r="P960" s="970"/>
      <c r="Q960" s="967"/>
      <c r="R960" s="970"/>
      <c r="S960" s="967"/>
      <c r="T960" s="970"/>
      <c r="U960" s="967"/>
      <c r="V960" s="970"/>
    </row>
    <row r="961" spans="1:22" ht="50.4" hidden="1" customHeight="1" outlineLevel="2">
      <c r="A961" s="1245">
        <v>44362</v>
      </c>
      <c r="B961" s="1163" t="s">
        <v>5739</v>
      </c>
      <c r="C961" s="955" t="s">
        <v>7972</v>
      </c>
      <c r="D961" s="968"/>
      <c r="E961" s="969" t="s">
        <v>5700</v>
      </c>
      <c r="F961" s="970"/>
      <c r="G961" s="967"/>
      <c r="H961" s="970"/>
      <c r="I961" s="974" t="s">
        <v>5700</v>
      </c>
      <c r="J961" s="970"/>
      <c r="K961" s="967"/>
      <c r="L961" s="970"/>
      <c r="M961" s="967"/>
      <c r="N961" s="970"/>
      <c r="O961" s="967"/>
      <c r="P961" s="970"/>
      <c r="Q961" s="967"/>
      <c r="R961" s="970"/>
      <c r="S961" s="974" t="s">
        <v>5700</v>
      </c>
      <c r="T961" s="970"/>
      <c r="U961" s="967"/>
      <c r="V961" s="970"/>
    </row>
    <row r="962" spans="1:22" ht="12.6" hidden="1" customHeight="1" outlineLevel="1" collapsed="1">
      <c r="A962" s="1205">
        <v>44363</v>
      </c>
      <c r="B962" s="1163" t="s">
        <v>5739</v>
      </c>
      <c r="C962" s="955" t="s">
        <v>7973</v>
      </c>
      <c r="D962" s="977" t="s">
        <v>5700</v>
      </c>
      <c r="E962" s="972"/>
      <c r="F962" s="970"/>
      <c r="G962" s="967"/>
      <c r="H962" s="970"/>
      <c r="I962" s="967"/>
      <c r="J962" s="970"/>
      <c r="K962" s="967"/>
      <c r="L962" s="970"/>
      <c r="M962" s="967"/>
      <c r="N962" s="970"/>
      <c r="O962" s="967"/>
      <c r="P962" s="970"/>
      <c r="Q962" s="967"/>
      <c r="R962" s="970"/>
      <c r="S962" s="967"/>
      <c r="T962" s="970"/>
      <c r="U962" s="967"/>
      <c r="V962" s="970"/>
    </row>
    <row r="963" spans="1:22" ht="12.6" hidden="1" customHeight="1" outlineLevel="2">
      <c r="A963" s="1205">
        <v>44363</v>
      </c>
      <c r="B963" s="1163" t="s">
        <v>5706</v>
      </c>
      <c r="C963" s="955" t="s">
        <v>7974</v>
      </c>
      <c r="D963" s="968"/>
      <c r="E963" s="969" t="s">
        <v>5700</v>
      </c>
      <c r="F963" s="970"/>
      <c r="G963" s="967"/>
      <c r="H963" s="970"/>
      <c r="I963" s="967"/>
      <c r="J963" s="970"/>
      <c r="K963" s="967"/>
      <c r="L963" s="970"/>
      <c r="M963" s="967"/>
      <c r="N963" s="970"/>
      <c r="O963" s="967"/>
      <c r="P963" s="970"/>
      <c r="Q963" s="967"/>
      <c r="R963" s="970"/>
      <c r="S963" s="967"/>
      <c r="T963" s="970"/>
      <c r="U963" s="967"/>
      <c r="V963" s="970"/>
    </row>
    <row r="964" spans="1:22" ht="12.6" hidden="1" customHeight="1" outlineLevel="2">
      <c r="A964" s="1205">
        <v>44363</v>
      </c>
      <c r="B964" s="1163" t="s">
        <v>5739</v>
      </c>
      <c r="C964" s="955" t="s">
        <v>7975</v>
      </c>
      <c r="D964" s="968"/>
      <c r="E964" s="972"/>
      <c r="F964" s="970"/>
      <c r="G964" s="967"/>
      <c r="H964" s="970"/>
      <c r="I964" s="967"/>
      <c r="J964" s="970"/>
      <c r="K964" s="967"/>
      <c r="L964" s="970"/>
      <c r="M964" s="967"/>
      <c r="N964" s="970"/>
      <c r="O964" s="967"/>
      <c r="P964" s="970"/>
      <c r="Q964" s="967"/>
      <c r="R964" s="970"/>
      <c r="S964" s="974" t="s">
        <v>5700</v>
      </c>
      <c r="T964" s="970"/>
      <c r="U964" s="967"/>
      <c r="V964" s="970"/>
    </row>
    <row r="965" spans="1:22" ht="12.6" hidden="1" customHeight="1" outlineLevel="2">
      <c r="A965" s="1205">
        <v>44363</v>
      </c>
      <c r="B965" s="1163" t="s">
        <v>5739</v>
      </c>
      <c r="C965" s="955" t="s">
        <v>7976</v>
      </c>
      <c r="D965" s="977" t="s">
        <v>5700</v>
      </c>
      <c r="E965" s="972"/>
      <c r="F965" s="970"/>
      <c r="G965" s="967"/>
      <c r="H965" s="970"/>
      <c r="I965" s="967"/>
      <c r="J965" s="970"/>
      <c r="K965" s="967"/>
      <c r="L965" s="970"/>
      <c r="M965" s="967"/>
      <c r="N965" s="970"/>
      <c r="O965" s="967"/>
      <c r="P965" s="970"/>
      <c r="Q965" s="967"/>
      <c r="R965" s="970"/>
      <c r="S965" s="967"/>
      <c r="T965" s="970"/>
      <c r="U965" s="967"/>
      <c r="V965" s="970"/>
    </row>
    <row r="966" spans="1:22" ht="12.6" hidden="1" customHeight="1" outlineLevel="2">
      <c r="A966" s="1205">
        <v>44363</v>
      </c>
      <c r="B966" s="1163" t="s">
        <v>5739</v>
      </c>
      <c r="C966" s="955" t="s">
        <v>7977</v>
      </c>
      <c r="D966" s="968"/>
      <c r="E966" s="972"/>
      <c r="F966" s="970"/>
      <c r="G966" s="967"/>
      <c r="H966" s="970"/>
      <c r="I966" s="967"/>
      <c r="J966" s="970"/>
      <c r="K966" s="967"/>
      <c r="L966" s="973" t="s">
        <v>5700</v>
      </c>
      <c r="M966" s="967"/>
      <c r="N966" s="970"/>
      <c r="O966" s="967"/>
      <c r="P966" s="970"/>
      <c r="Q966" s="967"/>
      <c r="R966" s="970"/>
      <c r="S966" s="967"/>
      <c r="T966" s="970"/>
      <c r="U966" s="967"/>
      <c r="V966" s="970"/>
    </row>
    <row r="967" spans="1:22" ht="12.6" hidden="1" customHeight="1" outlineLevel="2">
      <c r="A967" s="1205">
        <v>44363</v>
      </c>
      <c r="B967" s="1163" t="s">
        <v>5739</v>
      </c>
      <c r="C967" s="955" t="s">
        <v>7978</v>
      </c>
      <c r="D967" s="968"/>
      <c r="E967" s="972"/>
      <c r="F967" s="970"/>
      <c r="G967" s="967"/>
      <c r="H967" s="970"/>
      <c r="I967" s="967"/>
      <c r="J967" s="970"/>
      <c r="K967" s="967"/>
      <c r="L967" s="970"/>
      <c r="M967" s="967"/>
      <c r="N967" s="970"/>
      <c r="O967" s="967"/>
      <c r="P967" s="970"/>
      <c r="Q967" s="967"/>
      <c r="R967" s="970"/>
      <c r="S967" s="974" t="s">
        <v>5700</v>
      </c>
      <c r="T967" s="970"/>
      <c r="U967" s="967"/>
      <c r="V967" s="970"/>
    </row>
    <row r="968" spans="1:22" ht="12.6" hidden="1" customHeight="1" outlineLevel="2">
      <c r="A968" s="1205">
        <v>44363</v>
      </c>
      <c r="B968" s="1163" t="s">
        <v>5739</v>
      </c>
      <c r="C968" s="955" t="s">
        <v>7979</v>
      </c>
      <c r="D968" s="968"/>
      <c r="E968" s="972"/>
      <c r="F968" s="970"/>
      <c r="G968" s="967"/>
      <c r="H968" s="970"/>
      <c r="I968" s="967"/>
      <c r="J968" s="970"/>
      <c r="K968" s="967"/>
      <c r="L968" s="970"/>
      <c r="M968" s="967"/>
      <c r="N968" s="973" t="s">
        <v>5700</v>
      </c>
      <c r="O968" s="967"/>
      <c r="P968" s="970"/>
      <c r="Q968" s="967"/>
      <c r="R968" s="970"/>
      <c r="S968" s="967"/>
      <c r="T968" s="970"/>
      <c r="U968" s="967"/>
      <c r="V968" s="970"/>
    </row>
    <row r="969" spans="1:22" ht="12.6" hidden="1" customHeight="1" outlineLevel="2">
      <c r="A969" s="1205">
        <v>44363</v>
      </c>
      <c r="B969" s="1163" t="s">
        <v>5739</v>
      </c>
      <c r="C969" s="955" t="s">
        <v>7980</v>
      </c>
      <c r="D969" s="968"/>
      <c r="E969" s="972"/>
      <c r="F969" s="970"/>
      <c r="G969" s="967"/>
      <c r="H969" s="970"/>
      <c r="I969" s="967"/>
      <c r="J969" s="970"/>
      <c r="K969" s="967"/>
      <c r="L969" s="970"/>
      <c r="M969" s="967"/>
      <c r="N969" s="970"/>
      <c r="O969" s="967"/>
      <c r="P969" s="970"/>
      <c r="Q969" s="967"/>
      <c r="R969" s="970"/>
      <c r="S969" s="974" t="s">
        <v>5700</v>
      </c>
      <c r="T969" s="970"/>
      <c r="U969" s="967"/>
      <c r="V969" s="970"/>
    </row>
    <row r="970" spans="1:22" ht="12.6" hidden="1" customHeight="1" outlineLevel="2">
      <c r="A970" s="1205">
        <v>44363</v>
      </c>
      <c r="B970" s="1163" t="s">
        <v>5739</v>
      </c>
      <c r="C970" s="955" t="s">
        <v>7981</v>
      </c>
      <c r="D970" s="968"/>
      <c r="E970" s="972"/>
      <c r="F970" s="970"/>
      <c r="G970" s="967"/>
      <c r="H970" s="970"/>
      <c r="I970" s="967"/>
      <c r="J970" s="970"/>
      <c r="K970" s="967"/>
      <c r="L970" s="970"/>
      <c r="M970" s="967"/>
      <c r="N970" s="970"/>
      <c r="O970" s="967"/>
      <c r="P970" s="973" t="s">
        <v>5700</v>
      </c>
      <c r="Q970" s="967"/>
      <c r="R970" s="970"/>
      <c r="S970" s="967"/>
      <c r="T970" s="970"/>
      <c r="U970" s="967"/>
      <c r="V970" s="970"/>
    </row>
    <row r="971" spans="1:22" ht="12.6" hidden="1" customHeight="1" outlineLevel="2">
      <c r="A971" s="1205">
        <v>44363</v>
      </c>
      <c r="B971" s="1163" t="s">
        <v>5739</v>
      </c>
      <c r="C971" s="955" t="s">
        <v>7982</v>
      </c>
      <c r="D971" s="968"/>
      <c r="E971" s="972"/>
      <c r="F971" s="970"/>
      <c r="G971" s="967"/>
      <c r="H971" s="970"/>
      <c r="I971" s="967"/>
      <c r="J971" s="970"/>
      <c r="K971" s="967"/>
      <c r="L971" s="970"/>
      <c r="M971" s="967"/>
      <c r="N971" s="970"/>
      <c r="O971" s="967"/>
      <c r="P971" s="970"/>
      <c r="Q971" s="967"/>
      <c r="R971" s="970"/>
      <c r="S971" s="974" t="s">
        <v>5700</v>
      </c>
      <c r="T971" s="970"/>
      <c r="U971" s="967"/>
      <c r="V971" s="970"/>
    </row>
    <row r="972" spans="1:22" ht="25.2" hidden="1" customHeight="1" outlineLevel="2">
      <c r="A972" s="1205">
        <v>44363</v>
      </c>
      <c r="B972" s="1163" t="s">
        <v>5739</v>
      </c>
      <c r="C972" s="955" t="s">
        <v>7983</v>
      </c>
      <c r="D972" s="968"/>
      <c r="E972" s="972"/>
      <c r="F972" s="970"/>
      <c r="G972" s="967"/>
      <c r="H972" s="970"/>
      <c r="I972" s="967"/>
      <c r="J972" s="970"/>
      <c r="K972" s="967"/>
      <c r="L972" s="970"/>
      <c r="M972" s="967"/>
      <c r="N972" s="970"/>
      <c r="O972" s="967"/>
      <c r="P972" s="970"/>
      <c r="Q972" s="967"/>
      <c r="R972" s="970"/>
      <c r="S972" s="974" t="s">
        <v>5700</v>
      </c>
      <c r="T972" s="970"/>
      <c r="U972" s="967"/>
      <c r="V972" s="970"/>
    </row>
    <row r="973" spans="1:22" ht="12.6" hidden="1" customHeight="1" outlineLevel="2">
      <c r="A973" s="1205">
        <v>44363</v>
      </c>
      <c r="B973" s="1163" t="s">
        <v>5739</v>
      </c>
      <c r="C973" s="955" t="s">
        <v>7984</v>
      </c>
      <c r="D973" s="968"/>
      <c r="E973" s="972"/>
      <c r="F973" s="970"/>
      <c r="G973" s="967"/>
      <c r="H973" s="970"/>
      <c r="I973" s="967"/>
      <c r="J973" s="970"/>
      <c r="K973" s="967"/>
      <c r="L973" s="970"/>
      <c r="M973" s="967"/>
      <c r="N973" s="970"/>
      <c r="O973" s="967"/>
      <c r="P973" s="970"/>
      <c r="Q973" s="967"/>
      <c r="R973" s="970"/>
      <c r="S973" s="974" t="s">
        <v>5700</v>
      </c>
      <c r="T973" s="970"/>
      <c r="U973" s="967"/>
      <c r="V973" s="970"/>
    </row>
    <row r="974" spans="1:22" ht="12.6" hidden="1" customHeight="1" outlineLevel="2">
      <c r="A974" s="1205">
        <v>44363</v>
      </c>
      <c r="B974" s="1163" t="s">
        <v>5739</v>
      </c>
      <c r="C974" s="955" t="s">
        <v>7985</v>
      </c>
      <c r="D974" s="968"/>
      <c r="E974" s="969" t="s">
        <v>5700</v>
      </c>
      <c r="F974" s="970"/>
      <c r="G974" s="967"/>
      <c r="H974" s="970"/>
      <c r="I974" s="967"/>
      <c r="J974" s="970"/>
      <c r="K974" s="967"/>
      <c r="L974" s="970"/>
      <c r="M974" s="967"/>
      <c r="N974" s="970"/>
      <c r="O974" s="967"/>
      <c r="P974" s="970"/>
      <c r="Q974" s="967"/>
      <c r="R974" s="970"/>
      <c r="S974" s="967"/>
      <c r="T974" s="970"/>
      <c r="U974" s="967"/>
      <c r="V974" s="970"/>
    </row>
    <row r="975" spans="1:22" ht="12.6" hidden="1" customHeight="1" outlineLevel="2">
      <c r="A975" s="1205">
        <v>44363</v>
      </c>
      <c r="B975" s="1163" t="s">
        <v>5739</v>
      </c>
      <c r="C975" s="955" t="s">
        <v>7986</v>
      </c>
      <c r="D975" s="968"/>
      <c r="E975" s="972"/>
      <c r="F975" s="970"/>
      <c r="G975" s="967"/>
      <c r="H975" s="970"/>
      <c r="I975" s="967"/>
      <c r="J975" s="970"/>
      <c r="K975" s="974" t="s">
        <v>5700</v>
      </c>
      <c r="L975" s="970"/>
      <c r="M975" s="967"/>
      <c r="N975" s="970"/>
      <c r="O975" s="967"/>
      <c r="P975" s="970"/>
      <c r="Q975" s="967"/>
      <c r="R975" s="970"/>
      <c r="S975" s="967"/>
      <c r="T975" s="970"/>
      <c r="U975" s="967"/>
      <c r="V975" s="970"/>
    </row>
    <row r="976" spans="1:22" ht="12.6" hidden="1" customHeight="1" outlineLevel="2">
      <c r="A976" s="1205">
        <v>44363</v>
      </c>
      <c r="B976" s="1163" t="s">
        <v>5739</v>
      </c>
      <c r="C976" s="955" t="s">
        <v>7987</v>
      </c>
      <c r="D976" s="968"/>
      <c r="E976" s="972"/>
      <c r="F976" s="970"/>
      <c r="G976" s="967"/>
      <c r="H976" s="973" t="s">
        <v>5700</v>
      </c>
      <c r="I976" s="967"/>
      <c r="J976" s="970"/>
      <c r="K976" s="967"/>
      <c r="L976" s="970"/>
      <c r="M976" s="967"/>
      <c r="N976" s="970"/>
      <c r="O976" s="967"/>
      <c r="P976" s="970"/>
      <c r="Q976" s="967"/>
      <c r="R976" s="970"/>
      <c r="S976" s="967"/>
      <c r="T976" s="970"/>
      <c r="U976" s="967"/>
      <c r="V976" s="970"/>
    </row>
    <row r="977" spans="1:22" ht="25.2" hidden="1" customHeight="1" outlineLevel="2">
      <c r="A977" s="1205">
        <v>44363</v>
      </c>
      <c r="B977" s="1163" t="s">
        <v>5739</v>
      </c>
      <c r="C977" s="955" t="s">
        <v>7988</v>
      </c>
      <c r="D977" s="977" t="s">
        <v>5700</v>
      </c>
      <c r="E977" s="972"/>
      <c r="F977" s="970"/>
      <c r="G977" s="967"/>
      <c r="H977" s="970"/>
      <c r="I977" s="967"/>
      <c r="J977" s="970"/>
      <c r="K977" s="967"/>
      <c r="L977" s="970"/>
      <c r="M977" s="967"/>
      <c r="N977" s="970"/>
      <c r="O977" s="967"/>
      <c r="P977" s="970"/>
      <c r="Q977" s="967"/>
      <c r="R977" s="970"/>
      <c r="S977" s="974" t="s">
        <v>5700</v>
      </c>
      <c r="T977" s="970"/>
      <c r="U977" s="967"/>
      <c r="V977" s="970"/>
    </row>
    <row r="978" spans="1:22" ht="12.6" hidden="1" customHeight="1" outlineLevel="2">
      <c r="A978" s="1205">
        <v>44363</v>
      </c>
      <c r="B978" s="1163" t="s">
        <v>5739</v>
      </c>
      <c r="C978" s="955" t="s">
        <v>7989</v>
      </c>
      <c r="D978" s="968"/>
      <c r="E978" s="972"/>
      <c r="F978" s="970"/>
      <c r="G978" s="967"/>
      <c r="H978" s="970"/>
      <c r="I978" s="967"/>
      <c r="J978" s="970"/>
      <c r="K978" s="967"/>
      <c r="L978" s="973" t="s">
        <v>5700</v>
      </c>
      <c r="M978" s="967"/>
      <c r="N978" s="970"/>
      <c r="O978" s="967"/>
      <c r="P978" s="970"/>
      <c r="Q978" s="967"/>
      <c r="R978" s="970"/>
      <c r="S978" s="967"/>
      <c r="T978" s="970"/>
      <c r="U978" s="967"/>
      <c r="V978" s="970"/>
    </row>
    <row r="979" spans="1:22" ht="12.6" hidden="1" customHeight="1" outlineLevel="2">
      <c r="A979" s="1205">
        <v>44363</v>
      </c>
      <c r="B979" s="1163" t="s">
        <v>5706</v>
      </c>
      <c r="C979" s="955" t="s">
        <v>7990</v>
      </c>
      <c r="D979" s="968"/>
      <c r="E979" s="972"/>
      <c r="F979" s="970"/>
      <c r="G979" s="967"/>
      <c r="H979" s="970"/>
      <c r="I979" s="967"/>
      <c r="J979" s="970"/>
      <c r="K979" s="967"/>
      <c r="L979" s="970"/>
      <c r="M979" s="967"/>
      <c r="N979" s="970"/>
      <c r="O979" s="967"/>
      <c r="P979" s="970"/>
      <c r="Q979" s="967"/>
      <c r="R979" s="970"/>
      <c r="S979" s="974" t="s">
        <v>5700</v>
      </c>
      <c r="T979" s="970"/>
      <c r="U979" s="967"/>
      <c r="V979" s="970"/>
    </row>
    <row r="980" spans="1:22" ht="12.6" hidden="1" customHeight="1" outlineLevel="2">
      <c r="A980" s="1205">
        <v>44363</v>
      </c>
      <c r="B980" s="1163" t="s">
        <v>5739</v>
      </c>
      <c r="C980" s="955" t="s">
        <v>7991</v>
      </c>
      <c r="D980" s="968"/>
      <c r="E980" s="972"/>
      <c r="F980" s="970"/>
      <c r="G980" s="967"/>
      <c r="H980" s="970"/>
      <c r="I980" s="967"/>
      <c r="J980" s="970"/>
      <c r="K980" s="967"/>
      <c r="L980" s="970"/>
      <c r="M980" s="967"/>
      <c r="N980" s="970"/>
      <c r="O980" s="967"/>
      <c r="P980" s="970"/>
      <c r="Q980" s="967"/>
      <c r="R980" s="970"/>
      <c r="S980" s="974" t="s">
        <v>5700</v>
      </c>
      <c r="T980" s="970"/>
      <c r="U980" s="967"/>
      <c r="V980" s="970"/>
    </row>
    <row r="981" spans="1:22" ht="12.6" hidden="1" customHeight="1" outlineLevel="1" collapsed="1">
      <c r="A981" s="991">
        <v>44364</v>
      </c>
      <c r="B981" s="1163" t="s">
        <v>5739</v>
      </c>
      <c r="C981" s="955" t="s">
        <v>7992</v>
      </c>
      <c r="D981" s="977" t="s">
        <v>5700</v>
      </c>
      <c r="E981" s="972"/>
      <c r="F981" s="970"/>
      <c r="G981" s="967"/>
      <c r="H981" s="970"/>
      <c r="I981" s="967"/>
      <c r="J981" s="970"/>
      <c r="K981" s="967"/>
      <c r="L981" s="970"/>
      <c r="M981" s="967"/>
      <c r="N981" s="970"/>
      <c r="O981" s="967"/>
      <c r="P981" s="970"/>
      <c r="Q981" s="967"/>
      <c r="R981" s="970"/>
      <c r="S981" s="974" t="s">
        <v>5700</v>
      </c>
      <c r="T981" s="970"/>
      <c r="U981" s="967"/>
      <c r="V981" s="970"/>
    </row>
    <row r="982" spans="1:22" ht="12.6" hidden="1" customHeight="1" outlineLevel="2">
      <c r="A982" s="991">
        <v>44364</v>
      </c>
      <c r="B982" s="1163" t="s">
        <v>5739</v>
      </c>
      <c r="C982" s="955" t="s">
        <v>7993</v>
      </c>
      <c r="D982" s="977" t="s">
        <v>5700</v>
      </c>
      <c r="E982" s="972"/>
      <c r="F982" s="970"/>
      <c r="G982" s="967"/>
      <c r="H982" s="970"/>
      <c r="I982" s="967"/>
      <c r="J982" s="970"/>
      <c r="K982" s="967"/>
      <c r="L982" s="970"/>
      <c r="M982" s="967"/>
      <c r="N982" s="970"/>
      <c r="O982" s="967"/>
      <c r="P982" s="970"/>
      <c r="Q982" s="967"/>
      <c r="R982" s="970"/>
      <c r="S982" s="967"/>
      <c r="T982" s="970"/>
      <c r="U982" s="967"/>
      <c r="V982" s="970"/>
    </row>
    <row r="983" spans="1:22" ht="12.6" hidden="1" customHeight="1" outlineLevel="2">
      <c r="A983" s="991">
        <v>44364</v>
      </c>
      <c r="B983" s="1163" t="s">
        <v>5739</v>
      </c>
      <c r="C983" s="955" t="s">
        <v>7994</v>
      </c>
      <c r="D983" s="968"/>
      <c r="E983" s="972"/>
      <c r="F983" s="970"/>
      <c r="G983" s="967"/>
      <c r="H983" s="970"/>
      <c r="I983" s="967"/>
      <c r="J983" s="970"/>
      <c r="K983" s="967"/>
      <c r="L983" s="970"/>
      <c r="M983" s="967"/>
      <c r="N983" s="970"/>
      <c r="O983" s="967"/>
      <c r="P983" s="970"/>
      <c r="Q983" s="967"/>
      <c r="R983" s="970"/>
      <c r="S983" s="974" t="s">
        <v>5700</v>
      </c>
      <c r="T983" s="970"/>
      <c r="U983" s="967"/>
      <c r="V983" s="970"/>
    </row>
    <row r="984" spans="1:22" ht="12.6" hidden="1" customHeight="1" outlineLevel="2">
      <c r="A984" s="991">
        <v>44364</v>
      </c>
      <c r="B984" s="1163" t="s">
        <v>5739</v>
      </c>
      <c r="C984" s="955" t="s">
        <v>7995</v>
      </c>
      <c r="D984" s="977" t="s">
        <v>5700</v>
      </c>
      <c r="E984" s="972"/>
      <c r="F984" s="970"/>
      <c r="G984" s="967"/>
      <c r="H984" s="970"/>
      <c r="I984" s="967"/>
      <c r="J984" s="970"/>
      <c r="K984" s="967"/>
      <c r="L984" s="970"/>
      <c r="M984" s="967"/>
      <c r="N984" s="970"/>
      <c r="O984" s="967"/>
      <c r="P984" s="970"/>
      <c r="Q984" s="967"/>
      <c r="R984" s="970"/>
      <c r="S984" s="967"/>
      <c r="T984" s="970"/>
      <c r="U984" s="967"/>
      <c r="V984" s="970"/>
    </row>
    <row r="985" spans="1:22" ht="12.6" hidden="1" customHeight="1" outlineLevel="2">
      <c r="A985" s="991">
        <v>44364</v>
      </c>
      <c r="B985" s="1163" t="s">
        <v>5739</v>
      </c>
      <c r="C985" s="955" t="s">
        <v>7996</v>
      </c>
      <c r="D985" s="968"/>
      <c r="E985" s="972"/>
      <c r="F985" s="970"/>
      <c r="G985" s="967"/>
      <c r="H985" s="970"/>
      <c r="I985" s="974" t="s">
        <v>5700</v>
      </c>
      <c r="J985" s="970"/>
      <c r="K985" s="967"/>
      <c r="L985" s="970"/>
      <c r="M985" s="967"/>
      <c r="N985" s="970"/>
      <c r="O985" s="967"/>
      <c r="P985" s="970"/>
      <c r="Q985" s="967"/>
      <c r="R985" s="970"/>
      <c r="S985" s="967"/>
      <c r="T985" s="970"/>
      <c r="U985" s="967"/>
      <c r="V985" s="970"/>
    </row>
    <row r="986" spans="1:22" ht="12.6" hidden="1" customHeight="1" outlineLevel="2">
      <c r="A986" s="991">
        <v>44364</v>
      </c>
      <c r="B986" s="1163" t="s">
        <v>5739</v>
      </c>
      <c r="C986" s="955" t="s">
        <v>7997</v>
      </c>
      <c r="D986" s="968"/>
      <c r="E986" s="972"/>
      <c r="F986" s="970"/>
      <c r="G986" s="967"/>
      <c r="H986" s="970"/>
      <c r="I986" s="967"/>
      <c r="J986" s="970"/>
      <c r="K986" s="967"/>
      <c r="L986" s="970"/>
      <c r="M986" s="967"/>
      <c r="N986" s="973" t="s">
        <v>5700</v>
      </c>
      <c r="O986" s="967"/>
      <c r="P986" s="970"/>
      <c r="Q986" s="967"/>
      <c r="R986" s="970"/>
      <c r="S986" s="967"/>
      <c r="T986" s="970"/>
      <c r="U986" s="967"/>
      <c r="V986" s="970"/>
    </row>
    <row r="987" spans="1:22" ht="12.6" hidden="1" customHeight="1" outlineLevel="2">
      <c r="A987" s="991">
        <v>44364</v>
      </c>
      <c r="B987" s="1163" t="s">
        <v>5739</v>
      </c>
      <c r="C987" s="955" t="s">
        <v>7998</v>
      </c>
      <c r="D987" s="968"/>
      <c r="E987" s="972"/>
      <c r="F987" s="970"/>
      <c r="G987" s="967"/>
      <c r="H987" s="970"/>
      <c r="I987" s="967"/>
      <c r="J987" s="970"/>
      <c r="K987" s="967"/>
      <c r="L987" s="970"/>
      <c r="M987" s="967"/>
      <c r="N987" s="970"/>
      <c r="O987" s="967"/>
      <c r="P987" s="970"/>
      <c r="Q987" s="967"/>
      <c r="R987" s="970"/>
      <c r="S987" s="974" t="s">
        <v>5700</v>
      </c>
      <c r="T987" s="970"/>
      <c r="U987" s="967"/>
      <c r="V987" s="970"/>
    </row>
    <row r="988" spans="1:22" ht="12.6" hidden="1" customHeight="1" outlineLevel="2">
      <c r="A988" s="991">
        <v>44364</v>
      </c>
      <c r="B988" s="1163" t="s">
        <v>5739</v>
      </c>
      <c r="C988" s="955" t="s">
        <v>7999</v>
      </c>
      <c r="D988" s="977" t="s">
        <v>5700</v>
      </c>
      <c r="E988" s="972"/>
      <c r="F988" s="970"/>
      <c r="G988" s="967"/>
      <c r="H988" s="970"/>
      <c r="I988" s="967"/>
      <c r="J988" s="970"/>
      <c r="K988" s="967"/>
      <c r="L988" s="970"/>
      <c r="M988" s="967"/>
      <c r="N988" s="970"/>
      <c r="O988" s="967"/>
      <c r="P988" s="970"/>
      <c r="Q988" s="967"/>
      <c r="R988" s="970"/>
      <c r="S988" s="967"/>
      <c r="T988" s="970"/>
      <c r="U988" s="967"/>
      <c r="V988" s="970"/>
    </row>
    <row r="989" spans="1:22" ht="12.6" hidden="1" customHeight="1" outlineLevel="2">
      <c r="A989" s="991">
        <v>44364</v>
      </c>
      <c r="B989" s="1163" t="s">
        <v>5739</v>
      </c>
      <c r="C989" s="955" t="s">
        <v>8000</v>
      </c>
      <c r="D989" s="968"/>
      <c r="E989" s="972"/>
      <c r="F989" s="970"/>
      <c r="G989" s="967"/>
      <c r="H989" s="970"/>
      <c r="I989" s="967"/>
      <c r="J989" s="970"/>
      <c r="K989" s="967"/>
      <c r="L989" s="970"/>
      <c r="M989" s="967"/>
      <c r="N989" s="970"/>
      <c r="O989" s="967"/>
      <c r="P989" s="970"/>
      <c r="Q989" s="967"/>
      <c r="R989" s="970"/>
      <c r="S989" s="974" t="s">
        <v>5700</v>
      </c>
      <c r="T989" s="970"/>
      <c r="U989" s="967"/>
      <c r="V989" s="970"/>
    </row>
    <row r="990" spans="1:22" ht="12.6" hidden="1" customHeight="1" outlineLevel="2">
      <c r="A990" s="991">
        <v>44364</v>
      </c>
      <c r="B990" s="1163" t="s">
        <v>5739</v>
      </c>
      <c r="C990" s="955" t="s">
        <v>8001</v>
      </c>
      <c r="D990" s="968"/>
      <c r="E990" s="972"/>
      <c r="F990" s="970"/>
      <c r="G990" s="967"/>
      <c r="H990" s="970"/>
      <c r="I990" s="967"/>
      <c r="J990" s="970"/>
      <c r="K990" s="967"/>
      <c r="L990" s="970"/>
      <c r="M990" s="967"/>
      <c r="N990" s="973" t="s">
        <v>5700</v>
      </c>
      <c r="O990" s="967"/>
      <c r="P990" s="970"/>
      <c r="Q990" s="967"/>
      <c r="R990" s="970"/>
      <c r="S990" s="967"/>
      <c r="T990" s="970"/>
      <c r="U990" s="967"/>
      <c r="V990" s="970"/>
    </row>
    <row r="991" spans="1:22" ht="12.6" hidden="1" customHeight="1" outlineLevel="2">
      <c r="A991" s="991">
        <v>44364</v>
      </c>
      <c r="B991" s="1163" t="s">
        <v>5739</v>
      </c>
      <c r="C991" s="955" t="s">
        <v>8002</v>
      </c>
      <c r="D991" s="968"/>
      <c r="E991" s="972"/>
      <c r="F991" s="970"/>
      <c r="G991" s="967"/>
      <c r="H991" s="970"/>
      <c r="I991" s="967"/>
      <c r="J991" s="970"/>
      <c r="K991" s="974" t="s">
        <v>5700</v>
      </c>
      <c r="L991" s="970"/>
      <c r="M991" s="967"/>
      <c r="N991" s="970"/>
      <c r="O991" s="967"/>
      <c r="P991" s="970"/>
      <c r="Q991" s="967"/>
      <c r="R991" s="970"/>
      <c r="S991" s="967"/>
      <c r="T991" s="970"/>
      <c r="U991" s="967"/>
      <c r="V991" s="970"/>
    </row>
    <row r="992" spans="1:22" ht="12.6" hidden="1" customHeight="1" outlineLevel="2">
      <c r="A992" s="991">
        <v>44364</v>
      </c>
      <c r="B992" s="1163" t="s">
        <v>5739</v>
      </c>
      <c r="C992" s="955" t="s">
        <v>8003</v>
      </c>
      <c r="D992" s="977" t="s">
        <v>5700</v>
      </c>
      <c r="E992" s="972"/>
      <c r="F992" s="970"/>
      <c r="G992" s="967"/>
      <c r="H992" s="970"/>
      <c r="I992" s="967"/>
      <c r="J992" s="970"/>
      <c r="K992" s="967"/>
      <c r="L992" s="970"/>
      <c r="M992" s="967"/>
      <c r="N992" s="970"/>
      <c r="O992" s="967"/>
      <c r="P992" s="973" t="s">
        <v>5700</v>
      </c>
      <c r="Q992" s="967"/>
      <c r="R992" s="970"/>
      <c r="S992" s="967"/>
      <c r="T992" s="970"/>
      <c r="U992" s="967"/>
      <c r="V992" s="970"/>
    </row>
    <row r="993" spans="1:22" ht="12.6" hidden="1" customHeight="1" outlineLevel="2">
      <c r="A993" s="991">
        <v>44364</v>
      </c>
      <c r="B993" s="1163" t="s">
        <v>5739</v>
      </c>
      <c r="C993" s="955" t="s">
        <v>8004</v>
      </c>
      <c r="D993" s="968"/>
      <c r="E993" s="972"/>
      <c r="F993" s="970"/>
      <c r="G993" s="967"/>
      <c r="H993" s="970"/>
      <c r="I993" s="967"/>
      <c r="J993" s="970"/>
      <c r="K993" s="967"/>
      <c r="L993" s="970"/>
      <c r="M993" s="967"/>
      <c r="N993" s="970"/>
      <c r="O993" s="967"/>
      <c r="P993" s="970"/>
      <c r="Q993" s="967"/>
      <c r="R993" s="970"/>
      <c r="S993" s="967"/>
      <c r="T993" s="970"/>
      <c r="U993" s="967"/>
      <c r="V993" s="970"/>
    </row>
    <row r="994" spans="1:22" ht="25.2" hidden="1" customHeight="1" outlineLevel="2">
      <c r="A994" s="991">
        <v>44364</v>
      </c>
      <c r="B994" s="1163" t="s">
        <v>5739</v>
      </c>
      <c r="C994" s="955" t="s">
        <v>8005</v>
      </c>
      <c r="D994" s="968"/>
      <c r="E994" s="972"/>
      <c r="F994" s="970"/>
      <c r="G994" s="967"/>
      <c r="H994" s="970"/>
      <c r="I994" s="967"/>
      <c r="J994" s="970"/>
      <c r="K994" s="967"/>
      <c r="L994" s="970"/>
      <c r="M994" s="967"/>
      <c r="N994" s="970"/>
      <c r="O994" s="967"/>
      <c r="P994" s="970"/>
      <c r="Q994" s="967"/>
      <c r="R994" s="970"/>
      <c r="S994" s="967"/>
      <c r="T994" s="970"/>
      <c r="U994" s="967"/>
      <c r="V994" s="970"/>
    </row>
    <row r="995" spans="1:22" ht="12.6" hidden="1" customHeight="1" outlineLevel="2">
      <c r="A995" s="991">
        <v>44364</v>
      </c>
      <c r="B995" s="1163" t="s">
        <v>5739</v>
      </c>
      <c r="C995" s="955" t="s">
        <v>8006</v>
      </c>
      <c r="D995" s="977"/>
      <c r="E995" s="969" t="s">
        <v>5700</v>
      </c>
      <c r="F995" s="970"/>
      <c r="G995" s="967"/>
      <c r="H995" s="970"/>
      <c r="I995" s="967"/>
      <c r="J995" s="970"/>
      <c r="K995" s="967"/>
      <c r="L995" s="970"/>
      <c r="M995" s="967"/>
      <c r="N995" s="970"/>
      <c r="O995" s="967"/>
      <c r="P995" s="970"/>
      <c r="Q995" s="967"/>
      <c r="R995" s="970"/>
      <c r="S995" s="967"/>
      <c r="T995" s="970"/>
      <c r="U995" s="967"/>
      <c r="V995" s="970"/>
    </row>
    <row r="996" spans="1:22" ht="25.2" hidden="1" customHeight="1" outlineLevel="2">
      <c r="A996" s="991">
        <v>44364</v>
      </c>
      <c r="B996" s="1163" t="s">
        <v>5739</v>
      </c>
      <c r="C996" s="955" t="s">
        <v>8007</v>
      </c>
      <c r="D996" s="968"/>
      <c r="E996" s="972"/>
      <c r="F996" s="970"/>
      <c r="G996" s="967"/>
      <c r="H996" s="970"/>
      <c r="I996" s="967"/>
      <c r="J996" s="970"/>
      <c r="K996" s="967"/>
      <c r="L996" s="970"/>
      <c r="M996" s="967"/>
      <c r="N996" s="970"/>
      <c r="O996" s="967"/>
      <c r="P996" s="970"/>
      <c r="Q996" s="967"/>
      <c r="R996" s="970"/>
      <c r="S996" s="974" t="s">
        <v>5700</v>
      </c>
      <c r="T996" s="970"/>
      <c r="U996" s="967"/>
      <c r="V996" s="970"/>
    </row>
    <row r="997" spans="1:22" ht="12.6" hidden="1" customHeight="1" outlineLevel="2">
      <c r="A997" s="991">
        <v>44364</v>
      </c>
      <c r="B997" s="1163" t="s">
        <v>5739</v>
      </c>
      <c r="C997" s="955" t="s">
        <v>8008</v>
      </c>
      <c r="D997" s="968"/>
      <c r="E997" s="972"/>
      <c r="F997" s="970"/>
      <c r="G997" s="967"/>
      <c r="H997" s="970"/>
      <c r="I997" s="967"/>
      <c r="J997" s="970"/>
      <c r="K997" s="967"/>
      <c r="L997" s="970"/>
      <c r="M997" s="967"/>
      <c r="N997" s="970"/>
      <c r="O997" s="967"/>
      <c r="P997" s="970"/>
      <c r="Q997" s="967"/>
      <c r="R997" s="970"/>
      <c r="S997" s="974" t="s">
        <v>5700</v>
      </c>
      <c r="T997" s="970"/>
      <c r="U997" s="967"/>
      <c r="V997" s="970"/>
    </row>
    <row r="998" spans="1:22" ht="12.6" hidden="1" customHeight="1" outlineLevel="2">
      <c r="A998" s="991">
        <v>44364</v>
      </c>
      <c r="B998" s="1163" t="s">
        <v>5739</v>
      </c>
      <c r="C998" s="955" t="s">
        <v>8009</v>
      </c>
      <c r="D998" s="968"/>
      <c r="E998" s="972"/>
      <c r="F998" s="970"/>
      <c r="G998" s="967"/>
      <c r="H998" s="970"/>
      <c r="I998" s="967"/>
      <c r="J998" s="970"/>
      <c r="K998" s="967"/>
      <c r="L998" s="970"/>
      <c r="M998" s="967"/>
      <c r="N998" s="973" t="s">
        <v>5700</v>
      </c>
      <c r="O998" s="967"/>
      <c r="P998" s="970"/>
      <c r="Q998" s="967"/>
      <c r="R998" s="970"/>
      <c r="S998" s="967"/>
      <c r="T998" s="970"/>
      <c r="U998" s="967"/>
      <c r="V998" s="970"/>
    </row>
    <row r="999" spans="1:22" ht="12.6" hidden="1" customHeight="1" outlineLevel="2">
      <c r="A999" s="991">
        <v>44364</v>
      </c>
      <c r="B999" s="1163" t="s">
        <v>5739</v>
      </c>
      <c r="C999" s="955" t="s">
        <v>8010</v>
      </c>
      <c r="D999" s="977" t="s">
        <v>5700</v>
      </c>
      <c r="E999" s="972"/>
      <c r="F999" s="970"/>
      <c r="G999" s="967"/>
      <c r="H999" s="970"/>
      <c r="I999" s="967"/>
      <c r="J999" s="970"/>
      <c r="K999" s="967"/>
      <c r="L999" s="970"/>
      <c r="M999" s="967"/>
      <c r="N999" s="970"/>
      <c r="O999" s="967"/>
      <c r="P999" s="970"/>
      <c r="Q999" s="967"/>
      <c r="R999" s="970"/>
      <c r="S999" s="967"/>
      <c r="T999" s="970"/>
      <c r="U999" s="967"/>
      <c r="V999" s="970"/>
    </row>
    <row r="1000" spans="1:22" ht="25.2" hidden="1" customHeight="1" outlineLevel="2">
      <c r="A1000" s="991">
        <v>44364</v>
      </c>
      <c r="B1000" s="1163" t="s">
        <v>5739</v>
      </c>
      <c r="C1000" s="955" t="s">
        <v>8011</v>
      </c>
      <c r="D1000" s="977" t="s">
        <v>5700</v>
      </c>
      <c r="E1000" s="972"/>
      <c r="F1000" s="970"/>
      <c r="G1000" s="967"/>
      <c r="H1000" s="970"/>
      <c r="I1000" s="967"/>
      <c r="J1000" s="970"/>
      <c r="K1000" s="967"/>
      <c r="L1000" s="970"/>
      <c r="M1000" s="967"/>
      <c r="N1000" s="970"/>
      <c r="O1000" s="967"/>
      <c r="P1000" s="970"/>
      <c r="Q1000" s="967"/>
      <c r="R1000" s="970"/>
      <c r="S1000" s="967"/>
      <c r="T1000" s="970"/>
      <c r="U1000" s="967"/>
      <c r="V1000" s="970"/>
    </row>
    <row r="1001" spans="1:22" ht="12.6" hidden="1" customHeight="1" outlineLevel="2">
      <c r="A1001" s="991">
        <v>44364</v>
      </c>
      <c r="B1001" s="1163" t="s">
        <v>5698</v>
      </c>
      <c r="C1001" s="955" t="s">
        <v>7974</v>
      </c>
      <c r="D1001" s="968"/>
      <c r="E1001" s="969" t="s">
        <v>5700</v>
      </c>
      <c r="F1001" s="970"/>
      <c r="G1001" s="967"/>
      <c r="H1001" s="970"/>
      <c r="I1001" s="967"/>
      <c r="J1001" s="970"/>
      <c r="K1001" s="967"/>
      <c r="L1001" s="970"/>
      <c r="M1001" s="967"/>
      <c r="N1001" s="970"/>
      <c r="O1001" s="967"/>
      <c r="P1001" s="970"/>
      <c r="Q1001" s="967"/>
      <c r="R1001" s="970"/>
      <c r="S1001" s="967"/>
      <c r="T1001" s="970"/>
      <c r="U1001" s="967"/>
      <c r="V1001" s="970"/>
    </row>
    <row r="1002" spans="1:22" ht="12.6" hidden="1" customHeight="1" outlineLevel="2">
      <c r="A1002" s="991">
        <v>44364</v>
      </c>
      <c r="B1002" s="1163" t="s">
        <v>5698</v>
      </c>
      <c r="C1002" s="955" t="s">
        <v>8012</v>
      </c>
      <c r="D1002" s="968"/>
      <c r="E1002" s="972"/>
      <c r="F1002" s="970"/>
      <c r="G1002" s="967"/>
      <c r="H1002" s="970"/>
      <c r="I1002" s="967"/>
      <c r="J1002" s="970"/>
      <c r="K1002" s="967"/>
      <c r="L1002" s="970"/>
      <c r="M1002" s="967"/>
      <c r="N1002" s="973" t="s">
        <v>5700</v>
      </c>
      <c r="O1002" s="967"/>
      <c r="P1002" s="970"/>
      <c r="Q1002" s="967"/>
      <c r="R1002" s="970"/>
      <c r="S1002" s="967"/>
      <c r="T1002" s="970"/>
      <c r="U1002" s="967"/>
      <c r="V1002" s="970"/>
    </row>
    <row r="1003" spans="1:22" ht="12.6" hidden="1" customHeight="1" outlineLevel="1" collapsed="1">
      <c r="A1003" s="1036">
        <v>44365</v>
      </c>
      <c r="B1003" s="1163" t="s">
        <v>5698</v>
      </c>
      <c r="C1003" s="955" t="s">
        <v>8013</v>
      </c>
      <c r="D1003" s="968"/>
      <c r="E1003" s="969" t="s">
        <v>5700</v>
      </c>
      <c r="F1003" s="970"/>
      <c r="G1003" s="967"/>
      <c r="H1003" s="970"/>
      <c r="I1003" s="967"/>
      <c r="J1003" s="970"/>
      <c r="K1003" s="967"/>
      <c r="L1003" s="970"/>
      <c r="M1003" s="967"/>
      <c r="N1003" s="970"/>
      <c r="O1003" s="967"/>
      <c r="P1003" s="970"/>
      <c r="Q1003" s="967"/>
      <c r="R1003" s="970"/>
      <c r="S1003" s="967"/>
      <c r="T1003" s="970"/>
      <c r="U1003" s="967"/>
      <c r="V1003" s="970"/>
    </row>
    <row r="1004" spans="1:22" ht="12.6" hidden="1" customHeight="1" outlineLevel="2">
      <c r="A1004" s="1036">
        <v>44365</v>
      </c>
      <c r="B1004" s="1163" t="s">
        <v>5698</v>
      </c>
      <c r="C1004" s="955" t="s">
        <v>8014</v>
      </c>
      <c r="D1004" s="968"/>
      <c r="E1004" s="972"/>
      <c r="F1004" s="970"/>
      <c r="G1004" s="967"/>
      <c r="H1004" s="970"/>
      <c r="I1004" s="974" t="s">
        <v>5700</v>
      </c>
      <c r="J1004" s="970"/>
      <c r="K1004" s="967"/>
      <c r="L1004" s="970"/>
      <c r="M1004" s="967"/>
      <c r="N1004" s="973" t="s">
        <v>5700</v>
      </c>
      <c r="O1004" s="967"/>
      <c r="P1004" s="970"/>
      <c r="Q1004" s="967"/>
      <c r="R1004" s="970"/>
      <c r="S1004" s="967"/>
      <c r="T1004" s="970"/>
      <c r="U1004" s="967"/>
      <c r="V1004" s="970"/>
    </row>
    <row r="1005" spans="1:22" ht="12.6" hidden="1" customHeight="1" outlineLevel="2">
      <c r="A1005" s="1036">
        <v>44365</v>
      </c>
      <c r="B1005" s="1163" t="s">
        <v>5698</v>
      </c>
      <c r="C1005" s="955" t="s">
        <v>8015</v>
      </c>
      <c r="D1005" s="977" t="s">
        <v>5700</v>
      </c>
      <c r="E1005" s="972"/>
      <c r="F1005" s="970"/>
      <c r="G1005" s="967"/>
      <c r="H1005" s="970"/>
      <c r="I1005" s="967"/>
      <c r="J1005" s="970"/>
      <c r="K1005" s="967"/>
      <c r="L1005" s="970"/>
      <c r="M1005" s="967"/>
      <c r="N1005" s="970"/>
      <c r="O1005" s="967"/>
      <c r="P1005" s="970"/>
      <c r="Q1005" s="967"/>
      <c r="R1005" s="970"/>
      <c r="S1005" s="967"/>
      <c r="T1005" s="970"/>
      <c r="U1005" s="967"/>
      <c r="V1005" s="970"/>
    </row>
    <row r="1006" spans="1:22" ht="12.6" hidden="1" customHeight="1" outlineLevel="2">
      <c r="A1006" s="1036">
        <v>44365</v>
      </c>
      <c r="B1006" s="1163" t="s">
        <v>5698</v>
      </c>
      <c r="C1006" s="955" t="s">
        <v>8016</v>
      </c>
      <c r="D1006" s="968"/>
      <c r="E1006" s="972"/>
      <c r="F1006" s="970"/>
      <c r="G1006" s="967"/>
      <c r="H1006" s="970"/>
      <c r="I1006" s="967"/>
      <c r="J1006" s="970"/>
      <c r="K1006" s="967"/>
      <c r="L1006" s="970"/>
      <c r="M1006" s="967"/>
      <c r="N1006" s="970"/>
      <c r="O1006" s="967"/>
      <c r="P1006" s="970"/>
      <c r="Q1006" s="967"/>
      <c r="R1006" s="970"/>
      <c r="S1006" s="974" t="s">
        <v>5700</v>
      </c>
      <c r="T1006" s="970"/>
      <c r="U1006" s="967"/>
      <c r="V1006" s="970"/>
    </row>
    <row r="1007" spans="1:22" ht="25.2" hidden="1" customHeight="1" outlineLevel="2">
      <c r="A1007" s="1036">
        <v>44365</v>
      </c>
      <c r="B1007" s="1163" t="s">
        <v>5698</v>
      </c>
      <c r="C1007" s="955" t="s">
        <v>8017</v>
      </c>
      <c r="D1007" s="968"/>
      <c r="E1007" s="972"/>
      <c r="F1007" s="970"/>
      <c r="G1007" s="967"/>
      <c r="H1007" s="970"/>
      <c r="I1007" s="967"/>
      <c r="J1007" s="970"/>
      <c r="K1007" s="967"/>
      <c r="L1007" s="970"/>
      <c r="M1007" s="967"/>
      <c r="N1007" s="973" t="s">
        <v>5700</v>
      </c>
      <c r="O1007" s="967"/>
      <c r="P1007" s="970"/>
      <c r="Q1007" s="967"/>
      <c r="R1007" s="970"/>
      <c r="S1007" s="967"/>
      <c r="T1007" s="970"/>
      <c r="U1007" s="967"/>
      <c r="V1007" s="970"/>
    </row>
    <row r="1008" spans="1:22" ht="12.6" hidden="1" customHeight="1" outlineLevel="2">
      <c r="A1008" s="1036">
        <v>44365</v>
      </c>
      <c r="B1008" s="1163" t="s">
        <v>5698</v>
      </c>
      <c r="C1008" s="955" t="s">
        <v>8018</v>
      </c>
      <c r="D1008" s="968"/>
      <c r="E1008" s="969" t="s">
        <v>5700</v>
      </c>
      <c r="F1008" s="970"/>
      <c r="G1008" s="967"/>
      <c r="H1008" s="970"/>
      <c r="I1008" s="967"/>
      <c r="J1008" s="970"/>
      <c r="K1008" s="967"/>
      <c r="L1008" s="970"/>
      <c r="M1008" s="967"/>
      <c r="N1008" s="970"/>
      <c r="O1008" s="967"/>
      <c r="P1008" s="970"/>
      <c r="Q1008" s="967"/>
      <c r="R1008" s="970"/>
      <c r="S1008" s="967"/>
      <c r="T1008" s="970"/>
      <c r="U1008" s="967"/>
      <c r="V1008" s="970"/>
    </row>
    <row r="1009" spans="1:22" ht="12.6" hidden="1" customHeight="1" outlineLevel="2">
      <c r="A1009" s="1036">
        <v>44365</v>
      </c>
      <c r="B1009" s="1163" t="s">
        <v>5698</v>
      </c>
      <c r="C1009" s="955" t="s">
        <v>8019</v>
      </c>
      <c r="D1009" s="977" t="s">
        <v>5700</v>
      </c>
      <c r="E1009" s="972"/>
      <c r="F1009" s="970"/>
      <c r="G1009" s="967"/>
      <c r="H1009" s="970"/>
      <c r="I1009" s="967"/>
      <c r="J1009" s="970"/>
      <c r="K1009" s="967"/>
      <c r="L1009" s="970"/>
      <c r="M1009" s="967"/>
      <c r="N1009" s="970"/>
      <c r="O1009" s="967"/>
      <c r="P1009" s="970"/>
      <c r="Q1009" s="967"/>
      <c r="R1009" s="970"/>
      <c r="S1009" s="967"/>
      <c r="T1009" s="970"/>
      <c r="U1009" s="967"/>
      <c r="V1009" s="970"/>
    </row>
    <row r="1010" spans="1:22" ht="12.6" hidden="1" customHeight="1" outlineLevel="2">
      <c r="A1010" s="1036">
        <v>44365</v>
      </c>
      <c r="B1010" s="1163" t="s">
        <v>5698</v>
      </c>
      <c r="C1010" s="955" t="s">
        <v>8020</v>
      </c>
      <c r="D1010" s="968"/>
      <c r="E1010" s="969" t="s">
        <v>5700</v>
      </c>
      <c r="F1010" s="970"/>
      <c r="G1010" s="967"/>
      <c r="H1010" s="970"/>
      <c r="I1010" s="974" t="s">
        <v>5700</v>
      </c>
      <c r="J1010" s="970"/>
      <c r="K1010" s="967"/>
      <c r="L1010" s="970"/>
      <c r="M1010" s="967"/>
      <c r="N1010" s="970"/>
      <c r="O1010" s="967"/>
      <c r="P1010" s="970"/>
      <c r="Q1010" s="967"/>
      <c r="R1010" s="970"/>
      <c r="S1010" s="967"/>
      <c r="T1010" s="970"/>
      <c r="U1010" s="967"/>
      <c r="V1010" s="970"/>
    </row>
    <row r="1011" spans="1:22" ht="12.6" hidden="1" customHeight="1" outlineLevel="2">
      <c r="A1011" s="1036">
        <v>44365</v>
      </c>
      <c r="B1011" s="1163" t="s">
        <v>8021</v>
      </c>
      <c r="C1011" s="955" t="s">
        <v>8022</v>
      </c>
      <c r="D1011" s="968"/>
      <c r="E1011" s="972"/>
      <c r="F1011" s="970"/>
      <c r="G1011" s="967"/>
      <c r="H1011" s="970"/>
      <c r="I1011" s="967"/>
      <c r="J1011" s="970"/>
      <c r="K1011" s="967"/>
      <c r="L1011" s="970"/>
      <c r="M1011" s="967"/>
      <c r="N1011" s="970"/>
      <c r="O1011" s="967"/>
      <c r="P1011" s="970"/>
      <c r="Q1011" s="967"/>
      <c r="R1011" s="970"/>
      <c r="S1011" s="967"/>
      <c r="T1011" s="973" t="s">
        <v>5700</v>
      </c>
      <c r="U1011" s="967"/>
      <c r="V1011" s="970"/>
    </row>
    <row r="1012" spans="1:22" ht="12.6" hidden="1" customHeight="1" outlineLevel="2">
      <c r="A1012" s="1036">
        <v>44365</v>
      </c>
      <c r="B1012" s="1163" t="s">
        <v>8023</v>
      </c>
      <c r="C1012" s="955" t="s">
        <v>8024</v>
      </c>
      <c r="D1012" s="968"/>
      <c r="E1012" s="972"/>
      <c r="F1012" s="970"/>
      <c r="G1012" s="967"/>
      <c r="H1012" s="970"/>
      <c r="I1012" s="967"/>
      <c r="J1012" s="970"/>
      <c r="K1012" s="967"/>
      <c r="L1012" s="970"/>
      <c r="M1012" s="967"/>
      <c r="N1012" s="970"/>
      <c r="O1012" s="967"/>
      <c r="P1012" s="970"/>
      <c r="Q1012" s="967"/>
      <c r="R1012" s="970"/>
      <c r="S1012" s="967"/>
      <c r="T1012" s="970"/>
      <c r="U1012" s="967"/>
      <c r="V1012" s="970"/>
    </row>
    <row r="1013" spans="1:22" ht="12.6" hidden="1" customHeight="1" outlineLevel="2">
      <c r="A1013" s="1036">
        <v>44365</v>
      </c>
      <c r="B1013" s="1163" t="s">
        <v>5698</v>
      </c>
      <c r="C1013" s="955" t="s">
        <v>8025</v>
      </c>
      <c r="D1013" s="968"/>
      <c r="E1013" s="972"/>
      <c r="F1013" s="970"/>
      <c r="G1013" s="967"/>
      <c r="H1013" s="970"/>
      <c r="I1013" s="967"/>
      <c r="J1013" s="970"/>
      <c r="K1013" s="967"/>
      <c r="L1013" s="970"/>
      <c r="M1013" s="974" t="s">
        <v>5700</v>
      </c>
      <c r="N1013" s="973" t="s">
        <v>5700</v>
      </c>
      <c r="O1013" s="967"/>
      <c r="P1013" s="970"/>
      <c r="Q1013" s="967"/>
      <c r="R1013" s="970"/>
      <c r="S1013" s="967"/>
      <c r="T1013" s="970"/>
      <c r="U1013" s="967"/>
      <c r="V1013" s="970"/>
    </row>
    <row r="1014" spans="1:22" ht="12.6" hidden="1" customHeight="1" outlineLevel="2">
      <c r="A1014" s="1036">
        <v>44365</v>
      </c>
      <c r="B1014" s="1163" t="s">
        <v>5865</v>
      </c>
      <c r="C1014" s="955" t="s">
        <v>8026</v>
      </c>
      <c r="D1014" s="968"/>
      <c r="E1014" s="972"/>
      <c r="F1014" s="970"/>
      <c r="G1014" s="967"/>
      <c r="H1014" s="970"/>
      <c r="I1014" s="967"/>
      <c r="J1014" s="970"/>
      <c r="K1014" s="967"/>
      <c r="L1014" s="970"/>
      <c r="M1014" s="967"/>
      <c r="N1014" s="970"/>
      <c r="O1014" s="967"/>
      <c r="P1014" s="970"/>
      <c r="Q1014" s="967"/>
      <c r="R1014" s="970"/>
      <c r="S1014" s="974" t="s">
        <v>5700</v>
      </c>
      <c r="T1014" s="970"/>
      <c r="U1014" s="967"/>
      <c r="V1014" s="970"/>
    </row>
    <row r="1015" spans="1:22" ht="12.6" hidden="1" customHeight="1" outlineLevel="2">
      <c r="A1015" s="1036">
        <v>44365</v>
      </c>
      <c r="B1015" s="1163" t="s">
        <v>5698</v>
      </c>
      <c r="C1015" s="955" t="s">
        <v>8027</v>
      </c>
      <c r="D1015" s="968"/>
      <c r="E1015" s="972"/>
      <c r="F1015" s="970"/>
      <c r="G1015" s="967"/>
      <c r="H1015" s="970"/>
      <c r="I1015" s="967"/>
      <c r="J1015" s="973" t="s">
        <v>5700</v>
      </c>
      <c r="K1015" s="967"/>
      <c r="L1015" s="970"/>
      <c r="M1015" s="967"/>
      <c r="N1015" s="970"/>
      <c r="O1015" s="967"/>
      <c r="P1015" s="970"/>
      <c r="Q1015" s="967"/>
      <c r="R1015" s="970"/>
      <c r="S1015" s="967"/>
      <c r="T1015" s="970"/>
      <c r="U1015" s="967"/>
      <c r="V1015" s="970"/>
    </row>
    <row r="1016" spans="1:22" ht="12.6" hidden="1" customHeight="1" outlineLevel="2">
      <c r="A1016" s="1036">
        <v>44365</v>
      </c>
      <c r="B1016" s="1163" t="s">
        <v>5698</v>
      </c>
      <c r="C1016" s="955" t="s">
        <v>8028</v>
      </c>
      <c r="D1016" s="968"/>
      <c r="E1016" s="972"/>
      <c r="F1016" s="970"/>
      <c r="G1016" s="967"/>
      <c r="H1016" s="970"/>
      <c r="I1016" s="967"/>
      <c r="J1016" s="970"/>
      <c r="K1016" s="967"/>
      <c r="L1016" s="970"/>
      <c r="M1016" s="967"/>
      <c r="N1016" s="970"/>
      <c r="O1016" s="967"/>
      <c r="P1016" s="970"/>
      <c r="Q1016" s="967"/>
      <c r="R1016" s="970"/>
      <c r="S1016" s="974" t="s">
        <v>5700</v>
      </c>
      <c r="T1016" s="970"/>
      <c r="U1016" s="967"/>
      <c r="V1016" s="970"/>
    </row>
    <row r="1017" spans="1:22" ht="12.6" hidden="1" customHeight="1" outlineLevel="2">
      <c r="A1017" s="1036">
        <v>44365</v>
      </c>
      <c r="B1017" s="1163" t="s">
        <v>5698</v>
      </c>
      <c r="C1017" s="955" t="s">
        <v>8029</v>
      </c>
      <c r="D1017" s="968"/>
      <c r="E1017" s="972"/>
      <c r="F1017" s="970"/>
      <c r="G1017" s="967"/>
      <c r="H1017" s="970"/>
      <c r="I1017" s="967"/>
      <c r="J1017" s="970"/>
      <c r="K1017" s="967"/>
      <c r="L1017" s="970"/>
      <c r="M1017" s="967"/>
      <c r="N1017" s="970"/>
      <c r="O1017" s="967"/>
      <c r="P1017" s="970"/>
      <c r="Q1017" s="967"/>
      <c r="R1017" s="970"/>
      <c r="S1017" s="967"/>
      <c r="T1017" s="970"/>
      <c r="U1017" s="967"/>
      <c r="V1017" s="970"/>
    </row>
    <row r="1018" spans="1:22" ht="12.6" hidden="1" customHeight="1" outlineLevel="2">
      <c r="A1018" s="1036">
        <v>44365</v>
      </c>
      <c r="B1018" s="1163" t="s">
        <v>5698</v>
      </c>
      <c r="C1018" s="955" t="s">
        <v>8030</v>
      </c>
      <c r="D1018" s="968"/>
      <c r="E1018" s="972"/>
      <c r="F1018" s="970"/>
      <c r="G1018" s="967"/>
      <c r="H1018" s="970"/>
      <c r="I1018" s="967"/>
      <c r="J1018" s="970"/>
      <c r="K1018" s="967"/>
      <c r="L1018" s="970"/>
      <c r="M1018" s="967"/>
      <c r="N1018" s="970"/>
      <c r="O1018" s="967"/>
      <c r="P1018" s="970"/>
      <c r="Q1018" s="967"/>
      <c r="R1018" s="970"/>
      <c r="S1018" s="974" t="s">
        <v>5700</v>
      </c>
      <c r="T1018" s="970"/>
      <c r="U1018" s="967"/>
      <c r="V1018" s="970"/>
    </row>
    <row r="1019" spans="1:22" ht="12.6" hidden="1" customHeight="1" outlineLevel="2">
      <c r="A1019" s="1036">
        <v>44365</v>
      </c>
      <c r="B1019" s="1163" t="s">
        <v>5698</v>
      </c>
      <c r="C1019" s="955" t="s">
        <v>8031</v>
      </c>
      <c r="D1019" s="968"/>
      <c r="E1019" s="972"/>
      <c r="F1019" s="970"/>
      <c r="G1019" s="967"/>
      <c r="H1019" s="973" t="s">
        <v>5700</v>
      </c>
      <c r="I1019" s="967"/>
      <c r="J1019" s="970"/>
      <c r="K1019" s="967"/>
      <c r="L1019" s="970"/>
      <c r="M1019" s="967"/>
      <c r="N1019" s="970"/>
      <c r="O1019" s="967"/>
      <c r="P1019" s="970"/>
      <c r="Q1019" s="967"/>
      <c r="R1019" s="970"/>
      <c r="S1019" s="967"/>
      <c r="T1019" s="970"/>
      <c r="U1019" s="967"/>
      <c r="V1019" s="973" t="s">
        <v>5700</v>
      </c>
    </row>
    <row r="1020" spans="1:22" ht="12.6" hidden="1" customHeight="1" outlineLevel="2">
      <c r="A1020" s="1036">
        <v>44365</v>
      </c>
      <c r="B1020" s="1163" t="s">
        <v>5698</v>
      </c>
      <c r="C1020" s="955" t="s">
        <v>8032</v>
      </c>
      <c r="D1020" s="968"/>
      <c r="E1020" s="969" t="s">
        <v>5700</v>
      </c>
      <c r="F1020" s="970"/>
      <c r="G1020" s="967"/>
      <c r="H1020" s="970"/>
      <c r="I1020" s="967"/>
      <c r="J1020" s="970"/>
      <c r="K1020" s="967"/>
      <c r="L1020" s="970"/>
      <c r="M1020" s="967"/>
      <c r="N1020" s="970"/>
      <c r="O1020" s="967"/>
      <c r="P1020" s="970"/>
      <c r="Q1020" s="967"/>
      <c r="R1020" s="970"/>
      <c r="S1020" s="967"/>
      <c r="T1020" s="970"/>
      <c r="U1020" s="967"/>
      <c r="V1020" s="970"/>
    </row>
    <row r="1021" spans="1:22" ht="25.2" hidden="1" customHeight="1" outlineLevel="2">
      <c r="A1021" s="1036">
        <v>44365</v>
      </c>
      <c r="B1021" s="1163" t="s">
        <v>3470</v>
      </c>
      <c r="C1021" s="955" t="s">
        <v>8033</v>
      </c>
      <c r="D1021" s="968"/>
      <c r="E1021" s="972"/>
      <c r="F1021" s="970"/>
      <c r="G1021" s="967"/>
      <c r="H1021" s="970"/>
      <c r="I1021" s="967"/>
      <c r="J1021" s="970"/>
      <c r="K1021" s="967"/>
      <c r="L1021" s="970"/>
      <c r="M1021" s="967"/>
      <c r="N1021" s="970"/>
      <c r="O1021" s="967"/>
      <c r="P1021" s="973" t="s">
        <v>5700</v>
      </c>
      <c r="Q1021" s="967"/>
      <c r="R1021" s="970"/>
      <c r="S1021" s="967"/>
      <c r="T1021" s="970"/>
      <c r="U1021" s="967"/>
      <c r="V1021" s="970"/>
    </row>
    <row r="1022" spans="1:22" ht="12.6" hidden="1" customHeight="1" outlineLevel="2">
      <c r="A1022" s="1036">
        <v>44365</v>
      </c>
      <c r="B1022" s="1163" t="s">
        <v>5698</v>
      </c>
      <c r="C1022" s="955" t="s">
        <v>8034</v>
      </c>
      <c r="D1022" s="968"/>
      <c r="E1022" s="972"/>
      <c r="F1022" s="970"/>
      <c r="G1022" s="967"/>
      <c r="H1022" s="970"/>
      <c r="I1022" s="967"/>
      <c r="J1022" s="970"/>
      <c r="K1022" s="967"/>
      <c r="L1022" s="970"/>
      <c r="M1022" s="967"/>
      <c r="N1022" s="970"/>
      <c r="O1022" s="974" t="s">
        <v>5700</v>
      </c>
      <c r="P1022" s="970"/>
      <c r="Q1022" s="967"/>
      <c r="R1022" s="970"/>
      <c r="S1022" s="974" t="s">
        <v>5700</v>
      </c>
      <c r="T1022" s="970"/>
      <c r="U1022" s="967"/>
      <c r="V1022" s="970"/>
    </row>
    <row r="1023" spans="1:22" ht="12.6" hidden="1" customHeight="1" outlineLevel="1" collapsed="1">
      <c r="A1023" s="987">
        <v>44366</v>
      </c>
      <c r="B1023" s="1163" t="s">
        <v>5698</v>
      </c>
      <c r="C1023" s="955" t="s">
        <v>8035</v>
      </c>
      <c r="D1023" s="968"/>
      <c r="E1023" s="972"/>
      <c r="F1023" s="970"/>
      <c r="G1023" s="974" t="s">
        <v>5700</v>
      </c>
      <c r="H1023" s="970"/>
      <c r="I1023" s="967"/>
      <c r="J1023" s="970"/>
      <c r="K1023" s="967"/>
      <c r="L1023" s="970"/>
      <c r="M1023" s="967"/>
      <c r="N1023" s="970"/>
      <c r="O1023" s="967"/>
      <c r="P1023" s="970"/>
      <c r="Q1023" s="967"/>
      <c r="R1023" s="970"/>
      <c r="S1023" s="967"/>
      <c r="T1023" s="970"/>
      <c r="U1023" s="967"/>
      <c r="V1023" s="970"/>
    </row>
    <row r="1024" spans="1:22" ht="12.6" hidden="1" customHeight="1" outlineLevel="2">
      <c r="A1024" s="987">
        <v>44366</v>
      </c>
      <c r="B1024" s="1163" t="s">
        <v>5698</v>
      </c>
      <c r="C1024" s="955" t="s">
        <v>8036</v>
      </c>
      <c r="D1024" s="977" t="s">
        <v>5700</v>
      </c>
      <c r="E1024" s="972"/>
      <c r="F1024" s="970"/>
      <c r="G1024" s="967"/>
      <c r="H1024" s="970"/>
      <c r="I1024" s="967"/>
      <c r="J1024" s="970"/>
      <c r="K1024" s="967"/>
      <c r="L1024" s="970"/>
      <c r="M1024" s="967"/>
      <c r="N1024" s="970"/>
      <c r="O1024" s="967"/>
      <c r="P1024" s="970"/>
      <c r="Q1024" s="967"/>
      <c r="R1024" s="970"/>
      <c r="S1024" s="967"/>
      <c r="T1024" s="970"/>
      <c r="U1024" s="967"/>
      <c r="V1024" s="970"/>
    </row>
    <row r="1025" spans="1:22" ht="12.6" hidden="1" customHeight="1" outlineLevel="2">
      <c r="A1025" s="987">
        <v>44366</v>
      </c>
      <c r="B1025" s="1163" t="s">
        <v>5745</v>
      </c>
      <c r="C1025" s="955" t="s">
        <v>8037</v>
      </c>
      <c r="D1025" s="968"/>
      <c r="E1025" s="969" t="s">
        <v>5700</v>
      </c>
      <c r="F1025" s="970"/>
      <c r="G1025" s="967"/>
      <c r="H1025" s="970"/>
      <c r="I1025" s="967"/>
      <c r="J1025" s="970"/>
      <c r="K1025" s="967"/>
      <c r="L1025" s="970"/>
      <c r="M1025" s="967"/>
      <c r="N1025" s="970"/>
      <c r="O1025" s="967"/>
      <c r="P1025" s="970"/>
      <c r="Q1025" s="967"/>
      <c r="R1025" s="970"/>
      <c r="S1025" s="974"/>
      <c r="T1025" s="970"/>
      <c r="U1025" s="967"/>
      <c r="V1025" s="970"/>
    </row>
    <row r="1026" spans="1:22" ht="12.6" hidden="1" customHeight="1" outlineLevel="2">
      <c r="A1026" s="987">
        <v>44366</v>
      </c>
      <c r="B1026" s="1163" t="s">
        <v>5698</v>
      </c>
      <c r="C1026" s="955" t="s">
        <v>8038</v>
      </c>
      <c r="D1026" s="968"/>
      <c r="E1026" s="972"/>
      <c r="F1026" s="970"/>
      <c r="G1026" s="967"/>
      <c r="H1026" s="970"/>
      <c r="I1026" s="967"/>
      <c r="J1026" s="970"/>
      <c r="K1026" s="967"/>
      <c r="L1026" s="970"/>
      <c r="M1026" s="967"/>
      <c r="N1026" s="970"/>
      <c r="O1026" s="967"/>
      <c r="P1026" s="970"/>
      <c r="Q1026" s="967"/>
      <c r="R1026" s="970"/>
      <c r="S1026" s="974" t="s">
        <v>5700</v>
      </c>
      <c r="T1026" s="970"/>
      <c r="U1026" s="967"/>
      <c r="V1026" s="970"/>
    </row>
    <row r="1027" spans="1:22" ht="12.6" hidden="1" customHeight="1" outlineLevel="2">
      <c r="A1027" s="987">
        <v>44366</v>
      </c>
      <c r="B1027" s="1163" t="s">
        <v>5698</v>
      </c>
      <c r="C1027" s="955" t="s">
        <v>8039</v>
      </c>
      <c r="D1027" s="977" t="s">
        <v>5700</v>
      </c>
      <c r="E1027" s="972"/>
      <c r="F1027" s="970"/>
      <c r="G1027" s="967"/>
      <c r="H1027" s="970"/>
      <c r="I1027" s="967"/>
      <c r="J1027" s="970"/>
      <c r="K1027" s="967"/>
      <c r="L1027" s="970"/>
      <c r="M1027" s="967"/>
      <c r="N1027" s="970"/>
      <c r="O1027" s="967"/>
      <c r="P1027" s="970"/>
      <c r="Q1027" s="967"/>
      <c r="R1027" s="970"/>
      <c r="S1027" s="967"/>
      <c r="T1027" s="970"/>
      <c r="U1027" s="967"/>
      <c r="V1027" s="970"/>
    </row>
    <row r="1028" spans="1:22" ht="12.6" hidden="1" customHeight="1" outlineLevel="2">
      <c r="A1028" s="987">
        <v>44366</v>
      </c>
      <c r="B1028" s="1163" t="s">
        <v>5739</v>
      </c>
      <c r="C1028" s="955" t="s">
        <v>8040</v>
      </c>
      <c r="D1028" s="977" t="s">
        <v>5700</v>
      </c>
      <c r="E1028" s="972"/>
      <c r="F1028" s="970"/>
      <c r="G1028" s="967"/>
      <c r="H1028" s="970"/>
      <c r="I1028" s="967"/>
      <c r="J1028" s="970"/>
      <c r="K1028" s="967"/>
      <c r="L1028" s="970"/>
      <c r="M1028" s="967"/>
      <c r="N1028" s="970"/>
      <c r="O1028" s="967"/>
      <c r="P1028" s="970"/>
      <c r="Q1028" s="967"/>
      <c r="R1028" s="970"/>
      <c r="S1028" s="967"/>
      <c r="T1028" s="970"/>
      <c r="U1028" s="967"/>
      <c r="V1028" s="970"/>
    </row>
    <row r="1029" spans="1:22" ht="12.6" hidden="1" customHeight="1" outlineLevel="2">
      <c r="A1029" s="987">
        <v>44366</v>
      </c>
      <c r="B1029" s="1163" t="s">
        <v>5698</v>
      </c>
      <c r="C1029" s="955" t="s">
        <v>8041</v>
      </c>
      <c r="D1029" s="968"/>
      <c r="E1029" s="972"/>
      <c r="F1029" s="973" t="s">
        <v>5700</v>
      </c>
      <c r="G1029" s="967"/>
      <c r="H1029" s="970"/>
      <c r="I1029" s="967"/>
      <c r="J1029" s="970"/>
      <c r="K1029" s="967"/>
      <c r="L1029" s="970"/>
      <c r="M1029" s="967"/>
      <c r="N1029" s="970"/>
      <c r="O1029" s="967"/>
      <c r="P1029" s="970"/>
      <c r="Q1029" s="967"/>
      <c r="R1029" s="970"/>
      <c r="S1029" s="967"/>
      <c r="T1029" s="970"/>
      <c r="U1029" s="967"/>
      <c r="V1029" s="970"/>
    </row>
    <row r="1030" spans="1:22" ht="12.6" hidden="1" customHeight="1" outlineLevel="2">
      <c r="A1030" s="987">
        <v>44366</v>
      </c>
      <c r="B1030" s="1163" t="s">
        <v>5698</v>
      </c>
      <c r="C1030" s="955" t="s">
        <v>8042</v>
      </c>
      <c r="D1030" s="977" t="s">
        <v>5700</v>
      </c>
      <c r="E1030" s="972"/>
      <c r="F1030" s="970"/>
      <c r="G1030" s="967"/>
      <c r="H1030" s="970"/>
      <c r="I1030" s="967"/>
      <c r="J1030" s="970"/>
      <c r="K1030" s="967"/>
      <c r="L1030" s="970"/>
      <c r="M1030" s="967"/>
      <c r="N1030" s="970"/>
      <c r="O1030" s="967"/>
      <c r="P1030" s="970"/>
      <c r="Q1030" s="967"/>
      <c r="R1030" s="970"/>
      <c r="S1030" s="967"/>
      <c r="T1030" s="970"/>
      <c r="U1030" s="967"/>
      <c r="V1030" s="970"/>
    </row>
    <row r="1031" spans="1:22" ht="12.6" hidden="1" customHeight="1" outlineLevel="2">
      <c r="A1031" s="987">
        <v>44366</v>
      </c>
      <c r="B1031" s="1163" t="s">
        <v>5698</v>
      </c>
      <c r="C1031" s="955" t="s">
        <v>8043</v>
      </c>
      <c r="D1031" s="977" t="s">
        <v>5700</v>
      </c>
      <c r="E1031" s="972"/>
      <c r="F1031" s="970"/>
      <c r="G1031" s="967"/>
      <c r="H1031" s="970"/>
      <c r="I1031" s="967"/>
      <c r="J1031" s="970"/>
      <c r="K1031" s="967"/>
      <c r="L1031" s="970"/>
      <c r="M1031" s="967"/>
      <c r="N1031" s="970"/>
      <c r="O1031" s="967"/>
      <c r="P1031" s="970"/>
      <c r="Q1031" s="967"/>
      <c r="R1031" s="970"/>
      <c r="S1031" s="974" t="s">
        <v>5700</v>
      </c>
      <c r="T1031" s="970"/>
      <c r="U1031" s="967"/>
      <c r="V1031" s="970"/>
    </row>
    <row r="1032" spans="1:22" ht="12.6" hidden="1" customHeight="1" outlineLevel="2">
      <c r="A1032" s="987">
        <v>44366</v>
      </c>
      <c r="B1032" s="1163" t="s">
        <v>6950</v>
      </c>
      <c r="C1032" s="955" t="s">
        <v>8044</v>
      </c>
      <c r="D1032" s="968"/>
      <c r="E1032" s="972"/>
      <c r="F1032" s="970"/>
      <c r="G1032" s="967"/>
      <c r="H1032" s="970"/>
      <c r="I1032" s="967"/>
      <c r="J1032" s="970"/>
      <c r="K1032" s="967"/>
      <c r="L1032" s="970"/>
      <c r="M1032" s="967"/>
      <c r="N1032" s="970"/>
      <c r="O1032" s="967"/>
      <c r="P1032" s="970"/>
      <c r="Q1032" s="967"/>
      <c r="R1032" s="970"/>
      <c r="S1032" s="967"/>
      <c r="T1032" s="970"/>
      <c r="U1032" s="967"/>
      <c r="V1032" s="970"/>
    </row>
    <row r="1033" spans="1:22" ht="12.6" hidden="1" customHeight="1" outlineLevel="2">
      <c r="A1033" s="987">
        <v>44366</v>
      </c>
      <c r="B1033" s="1163" t="s">
        <v>5698</v>
      </c>
      <c r="C1033" s="955" t="s">
        <v>8045</v>
      </c>
      <c r="D1033" s="968"/>
      <c r="E1033" s="972"/>
      <c r="F1033" s="970"/>
      <c r="G1033" s="967"/>
      <c r="H1033" s="970"/>
      <c r="I1033" s="967"/>
      <c r="J1033" s="970"/>
      <c r="K1033" s="967"/>
      <c r="L1033" s="970"/>
      <c r="M1033" s="967"/>
      <c r="N1033" s="970"/>
      <c r="O1033" s="967"/>
      <c r="P1033" s="970"/>
      <c r="Q1033" s="967"/>
      <c r="R1033" s="970"/>
      <c r="S1033" s="967"/>
      <c r="T1033" s="970"/>
      <c r="U1033" s="967"/>
      <c r="V1033" s="970"/>
    </row>
    <row r="1034" spans="1:22" ht="12.6" hidden="1" customHeight="1" outlineLevel="1" collapsed="1">
      <c r="A1034" s="1246">
        <v>44368</v>
      </c>
      <c r="B1034" s="1163" t="s">
        <v>5698</v>
      </c>
      <c r="C1034" s="955" t="s">
        <v>8046</v>
      </c>
      <c r="D1034" s="968"/>
      <c r="E1034" s="969" t="s">
        <v>5700</v>
      </c>
      <c r="F1034" s="970"/>
      <c r="G1034" s="967"/>
      <c r="H1034" s="970"/>
      <c r="I1034" s="967"/>
      <c r="J1034" s="970"/>
      <c r="K1034" s="967"/>
      <c r="L1034" s="970"/>
      <c r="M1034" s="967"/>
      <c r="N1034" s="970"/>
      <c r="O1034" s="967"/>
      <c r="P1034" s="970"/>
      <c r="Q1034" s="967"/>
      <c r="R1034" s="970"/>
      <c r="S1034" s="967"/>
      <c r="T1034" s="970"/>
      <c r="U1034" s="967"/>
      <c r="V1034" s="970"/>
    </row>
    <row r="1035" spans="1:22" ht="25.2" hidden="1" customHeight="1" outlineLevel="2">
      <c r="A1035" s="1246">
        <v>44368</v>
      </c>
      <c r="B1035" s="1163" t="s">
        <v>5706</v>
      </c>
      <c r="C1035" s="955" t="s">
        <v>8047</v>
      </c>
      <c r="D1035" s="968"/>
      <c r="E1035" s="972"/>
      <c r="F1035" s="970"/>
      <c r="G1035" s="967"/>
      <c r="H1035" s="970"/>
      <c r="I1035" s="967"/>
      <c r="J1035" s="970"/>
      <c r="K1035" s="967"/>
      <c r="L1035" s="970"/>
      <c r="M1035" s="967"/>
      <c r="N1035" s="973" t="s">
        <v>5700</v>
      </c>
      <c r="O1035" s="967"/>
      <c r="P1035" s="970"/>
      <c r="Q1035" s="967"/>
      <c r="R1035" s="970"/>
      <c r="S1035" s="967"/>
      <c r="T1035" s="970"/>
      <c r="U1035" s="967"/>
      <c r="V1035" s="970"/>
    </row>
    <row r="1036" spans="1:22" ht="12.6" hidden="1" customHeight="1" outlineLevel="2">
      <c r="A1036" s="1246">
        <v>44368</v>
      </c>
      <c r="B1036" s="1163" t="s">
        <v>5698</v>
      </c>
      <c r="C1036" s="955" t="s">
        <v>8048</v>
      </c>
      <c r="D1036" s="968"/>
      <c r="E1036" s="972"/>
      <c r="F1036" s="970"/>
      <c r="G1036" s="967"/>
      <c r="H1036" s="970"/>
      <c r="I1036" s="967"/>
      <c r="J1036" s="970"/>
      <c r="K1036" s="967"/>
      <c r="L1036" s="970"/>
      <c r="M1036" s="967"/>
      <c r="N1036" s="970"/>
      <c r="O1036" s="967"/>
      <c r="P1036" s="970"/>
      <c r="Q1036" s="967"/>
      <c r="R1036" s="970"/>
      <c r="S1036" s="967"/>
      <c r="T1036" s="970"/>
      <c r="U1036" s="967"/>
      <c r="V1036" s="973" t="s">
        <v>5700</v>
      </c>
    </row>
    <row r="1037" spans="1:22" ht="12.6" hidden="1" customHeight="1" outlineLevel="2">
      <c r="A1037" s="1246">
        <v>44368</v>
      </c>
      <c r="B1037" s="1163" t="s">
        <v>5698</v>
      </c>
      <c r="C1037" s="955" t="s">
        <v>8049</v>
      </c>
      <c r="D1037" s="968"/>
      <c r="E1037" s="972"/>
      <c r="F1037" s="970"/>
      <c r="G1037" s="967"/>
      <c r="H1037" s="970"/>
      <c r="I1037" s="967"/>
      <c r="J1037" s="970"/>
      <c r="K1037" s="967"/>
      <c r="L1037" s="970"/>
      <c r="M1037" s="967"/>
      <c r="N1037" s="973" t="s">
        <v>5700</v>
      </c>
      <c r="O1037" s="967"/>
      <c r="P1037" s="970"/>
      <c r="Q1037" s="967"/>
      <c r="R1037" s="970"/>
      <c r="S1037" s="967"/>
      <c r="T1037" s="970"/>
      <c r="U1037" s="967"/>
      <c r="V1037" s="970"/>
    </row>
    <row r="1038" spans="1:22" ht="12.6" hidden="1" customHeight="1" outlineLevel="2">
      <c r="A1038" s="1246">
        <v>44368</v>
      </c>
      <c r="B1038" s="1163" t="s">
        <v>5698</v>
      </c>
      <c r="C1038" s="955" t="s">
        <v>8050</v>
      </c>
      <c r="D1038" s="968"/>
      <c r="E1038" s="969" t="s">
        <v>5700</v>
      </c>
      <c r="F1038" s="970"/>
      <c r="G1038" s="967"/>
      <c r="H1038" s="970"/>
      <c r="I1038" s="967"/>
      <c r="J1038" s="970"/>
      <c r="K1038" s="967"/>
      <c r="L1038" s="970"/>
      <c r="M1038" s="967"/>
      <c r="N1038" s="970"/>
      <c r="O1038" s="967"/>
      <c r="P1038" s="970"/>
      <c r="Q1038" s="967"/>
      <c r="R1038" s="970"/>
      <c r="S1038" s="967"/>
      <c r="T1038" s="970"/>
      <c r="U1038" s="967"/>
      <c r="V1038" s="970"/>
    </row>
    <row r="1039" spans="1:22" ht="12.6" hidden="1" customHeight="1" outlineLevel="2">
      <c r="A1039" s="1246">
        <v>44368</v>
      </c>
      <c r="B1039" s="1163" t="s">
        <v>5698</v>
      </c>
      <c r="C1039" s="955" t="s">
        <v>8051</v>
      </c>
      <c r="D1039" s="968"/>
      <c r="E1039" s="969" t="s">
        <v>5700</v>
      </c>
      <c r="F1039" s="970"/>
      <c r="G1039" s="967"/>
      <c r="H1039" s="970"/>
      <c r="I1039" s="967"/>
      <c r="J1039" s="970"/>
      <c r="K1039" s="967"/>
      <c r="L1039" s="970"/>
      <c r="M1039" s="967"/>
      <c r="N1039" s="973" t="s">
        <v>5700</v>
      </c>
      <c r="O1039" s="967"/>
      <c r="P1039" s="970"/>
      <c r="Q1039" s="967"/>
      <c r="R1039" s="970"/>
      <c r="S1039" s="967"/>
      <c r="T1039" s="970"/>
      <c r="U1039" s="967"/>
      <c r="V1039" s="970"/>
    </row>
    <row r="1040" spans="1:22" ht="37.799999999999997" hidden="1" customHeight="1" outlineLevel="2">
      <c r="A1040" s="1246">
        <v>44368</v>
      </c>
      <c r="B1040" s="1163" t="s">
        <v>3470</v>
      </c>
      <c r="C1040" s="955" t="s">
        <v>8052</v>
      </c>
      <c r="D1040" s="968"/>
      <c r="E1040" s="972"/>
      <c r="F1040" s="970"/>
      <c r="G1040" s="967"/>
      <c r="H1040" s="970"/>
      <c r="I1040" s="967"/>
      <c r="J1040" s="970"/>
      <c r="K1040" s="967"/>
      <c r="L1040" s="970"/>
      <c r="M1040" s="967"/>
      <c r="N1040" s="970"/>
      <c r="O1040" s="967"/>
      <c r="P1040" s="970"/>
      <c r="Q1040" s="967"/>
      <c r="R1040" s="970"/>
      <c r="S1040" s="974" t="s">
        <v>5700</v>
      </c>
      <c r="T1040" s="970"/>
      <c r="U1040" s="967"/>
      <c r="V1040" s="970"/>
    </row>
    <row r="1041" spans="1:22" ht="25.2" hidden="1" customHeight="1" outlineLevel="2">
      <c r="A1041" s="1246">
        <v>44368</v>
      </c>
      <c r="B1041" s="1163" t="s">
        <v>5698</v>
      </c>
      <c r="C1041" s="955" t="s">
        <v>8053</v>
      </c>
      <c r="D1041" s="977" t="s">
        <v>5700</v>
      </c>
      <c r="E1041" s="972"/>
      <c r="F1041" s="970"/>
      <c r="G1041" s="967"/>
      <c r="H1041" s="970"/>
      <c r="I1041" s="967"/>
      <c r="J1041" s="970"/>
      <c r="K1041" s="967"/>
      <c r="L1041" s="970"/>
      <c r="M1041" s="967"/>
      <c r="N1041" s="970"/>
      <c r="O1041" s="967"/>
      <c r="P1041" s="973" t="s">
        <v>5700</v>
      </c>
      <c r="Q1041" s="967"/>
      <c r="R1041" s="970"/>
      <c r="S1041" s="967"/>
      <c r="T1041" s="970"/>
      <c r="U1041" s="967"/>
      <c r="V1041" s="970"/>
    </row>
    <row r="1042" spans="1:22" ht="25.2" hidden="1" customHeight="1" outlineLevel="2">
      <c r="A1042" s="1246">
        <v>44368</v>
      </c>
      <c r="B1042" s="1163" t="s">
        <v>5698</v>
      </c>
      <c r="C1042" s="955" t="s">
        <v>8054</v>
      </c>
      <c r="D1042" s="977" t="s">
        <v>5700</v>
      </c>
      <c r="E1042" s="972"/>
      <c r="F1042" s="970"/>
      <c r="G1042" s="967"/>
      <c r="H1042" s="970"/>
      <c r="I1042" s="974" t="s">
        <v>5700</v>
      </c>
      <c r="J1042" s="970"/>
      <c r="K1042" s="967"/>
      <c r="L1042" s="970"/>
      <c r="M1042" s="967"/>
      <c r="N1042" s="970"/>
      <c r="O1042" s="967"/>
      <c r="P1042" s="970"/>
      <c r="Q1042" s="967"/>
      <c r="R1042" s="970"/>
      <c r="S1042" s="967"/>
      <c r="T1042" s="970"/>
      <c r="U1042" s="967"/>
      <c r="V1042" s="970"/>
    </row>
    <row r="1043" spans="1:22" ht="25.2" hidden="1" customHeight="1" outlineLevel="2">
      <c r="A1043" s="1246">
        <v>44368</v>
      </c>
      <c r="B1043" s="1163" t="s">
        <v>5698</v>
      </c>
      <c r="C1043" s="955" t="s">
        <v>8055</v>
      </c>
      <c r="D1043" s="968"/>
      <c r="E1043" s="972"/>
      <c r="F1043" s="970"/>
      <c r="G1043" s="967"/>
      <c r="H1043" s="970"/>
      <c r="I1043" s="967"/>
      <c r="J1043" s="970"/>
      <c r="K1043" s="967"/>
      <c r="L1043" s="970"/>
      <c r="M1043" s="967"/>
      <c r="N1043" s="973" t="s">
        <v>5700</v>
      </c>
      <c r="O1043" s="967"/>
      <c r="P1043" s="970"/>
      <c r="Q1043" s="967"/>
      <c r="R1043" s="970"/>
      <c r="S1043" s="967"/>
      <c r="T1043" s="970"/>
      <c r="U1043" s="967"/>
      <c r="V1043" s="970"/>
    </row>
    <row r="1044" spans="1:22" ht="12.6" hidden="1" customHeight="1" outlineLevel="2">
      <c r="A1044" s="1246">
        <v>44368</v>
      </c>
      <c r="B1044" s="1163" t="s">
        <v>5698</v>
      </c>
      <c r="C1044" s="955" t="s">
        <v>8056</v>
      </c>
      <c r="D1044" s="968"/>
      <c r="E1044" s="972"/>
      <c r="F1044" s="970"/>
      <c r="G1044" s="967"/>
      <c r="H1044" s="970"/>
      <c r="I1044" s="974" t="s">
        <v>5700</v>
      </c>
      <c r="J1044" s="970"/>
      <c r="K1044" s="967"/>
      <c r="L1044" s="970"/>
      <c r="M1044" s="967"/>
      <c r="N1044" s="970"/>
      <c r="O1044" s="967"/>
      <c r="P1044" s="970"/>
      <c r="Q1044" s="967"/>
      <c r="R1044" s="970"/>
      <c r="S1044" s="974" t="s">
        <v>5700</v>
      </c>
      <c r="T1044" s="970"/>
      <c r="U1044" s="967"/>
      <c r="V1044" s="970"/>
    </row>
    <row r="1045" spans="1:22" ht="25.2" hidden="1" customHeight="1" outlineLevel="2">
      <c r="A1045" s="1246">
        <v>44368</v>
      </c>
      <c r="B1045" s="1163" t="s">
        <v>5698</v>
      </c>
      <c r="C1045" s="955" t="s">
        <v>8057</v>
      </c>
      <c r="D1045" s="968"/>
      <c r="E1045" s="969" t="s">
        <v>5700</v>
      </c>
      <c r="F1045" s="970"/>
      <c r="G1045" s="967"/>
      <c r="H1045" s="970"/>
      <c r="I1045" s="967"/>
      <c r="J1045" s="970"/>
      <c r="K1045" s="967"/>
      <c r="L1045" s="970"/>
      <c r="M1045" s="967"/>
      <c r="N1045" s="970"/>
      <c r="O1045" s="967"/>
      <c r="P1045" s="970"/>
      <c r="Q1045" s="967"/>
      <c r="R1045" s="970"/>
      <c r="S1045" s="974" t="s">
        <v>5700</v>
      </c>
      <c r="T1045" s="970"/>
      <c r="U1045" s="967"/>
      <c r="V1045" s="970"/>
    </row>
    <row r="1046" spans="1:22" ht="12.6" hidden="1" customHeight="1" outlineLevel="2">
      <c r="A1046" s="1246">
        <v>44368</v>
      </c>
      <c r="B1046" s="1163" t="s">
        <v>5698</v>
      </c>
      <c r="C1046" s="955" t="s">
        <v>8058</v>
      </c>
      <c r="D1046" s="968"/>
      <c r="E1046" s="969" t="s">
        <v>5700</v>
      </c>
      <c r="F1046" s="970"/>
      <c r="G1046" s="967"/>
      <c r="H1046" s="970"/>
      <c r="I1046" s="967"/>
      <c r="J1046" s="970"/>
      <c r="K1046" s="967"/>
      <c r="L1046" s="970"/>
      <c r="M1046" s="967"/>
      <c r="N1046" s="970"/>
      <c r="O1046" s="967"/>
      <c r="P1046" s="970"/>
      <c r="Q1046" s="967"/>
      <c r="R1046" s="970"/>
      <c r="S1046" s="974" t="s">
        <v>5700</v>
      </c>
      <c r="T1046" s="970"/>
      <c r="U1046" s="967"/>
      <c r="V1046" s="970"/>
    </row>
    <row r="1047" spans="1:22" ht="25.2" hidden="1" customHeight="1" outlineLevel="2">
      <c r="A1047" s="1246">
        <v>44368</v>
      </c>
      <c r="B1047" s="1163" t="s">
        <v>5698</v>
      </c>
      <c r="C1047" s="955" t="s">
        <v>8059</v>
      </c>
      <c r="D1047" s="968"/>
      <c r="E1047" s="969" t="s">
        <v>5700</v>
      </c>
      <c r="F1047" s="970"/>
      <c r="G1047" s="967"/>
      <c r="H1047" s="970"/>
      <c r="I1047" s="967"/>
      <c r="J1047" s="970"/>
      <c r="K1047" s="967"/>
      <c r="L1047" s="970"/>
      <c r="M1047" s="967"/>
      <c r="N1047" s="970"/>
      <c r="O1047" s="967"/>
      <c r="P1047" s="970"/>
      <c r="Q1047" s="967"/>
      <c r="R1047" s="970"/>
      <c r="S1047" s="967"/>
      <c r="T1047" s="970"/>
      <c r="U1047" s="967"/>
      <c r="V1047" s="970"/>
    </row>
    <row r="1048" spans="1:22" ht="12.6" hidden="1" customHeight="1" outlineLevel="1" collapsed="1">
      <c r="A1048" s="1009">
        <v>44369</v>
      </c>
      <c r="B1048" s="1163" t="s">
        <v>5698</v>
      </c>
      <c r="C1048" s="955" t="s">
        <v>8060</v>
      </c>
      <c r="D1048" s="968"/>
      <c r="E1048" s="972"/>
      <c r="F1048" s="970"/>
      <c r="G1048" s="967"/>
      <c r="H1048" s="970"/>
      <c r="I1048" s="967"/>
      <c r="J1048" s="970"/>
      <c r="K1048" s="967"/>
      <c r="L1048" s="970"/>
      <c r="M1048" s="967"/>
      <c r="N1048" s="970"/>
      <c r="O1048" s="967"/>
      <c r="P1048" s="970"/>
      <c r="Q1048" s="967"/>
      <c r="R1048" s="970"/>
      <c r="S1048" s="967"/>
      <c r="T1048" s="970"/>
      <c r="U1048" s="967"/>
      <c r="V1048" s="973" t="s">
        <v>5700</v>
      </c>
    </row>
    <row r="1049" spans="1:22" ht="25.2" hidden="1" customHeight="1" outlineLevel="2">
      <c r="A1049" s="1009">
        <v>44369</v>
      </c>
      <c r="B1049" s="1163" t="s">
        <v>5706</v>
      </c>
      <c r="C1049" s="955" t="s">
        <v>8061</v>
      </c>
      <c r="D1049" s="968"/>
      <c r="E1049" s="972"/>
      <c r="F1049" s="970"/>
      <c r="G1049" s="967"/>
      <c r="H1049" s="970"/>
      <c r="I1049" s="967"/>
      <c r="J1049" s="970"/>
      <c r="K1049" s="967"/>
      <c r="L1049" s="970"/>
      <c r="M1049" s="967"/>
      <c r="N1049" s="970"/>
      <c r="O1049" s="967"/>
      <c r="P1049" s="973" t="s">
        <v>5700</v>
      </c>
      <c r="Q1049" s="967"/>
      <c r="R1049" s="970"/>
      <c r="S1049" s="967"/>
      <c r="T1049" s="970"/>
      <c r="U1049" s="967"/>
      <c r="V1049" s="970"/>
    </row>
    <row r="1050" spans="1:22" ht="25.2" hidden="1" customHeight="1" outlineLevel="2">
      <c r="A1050" s="1009">
        <v>44369</v>
      </c>
      <c r="B1050" s="1163" t="s">
        <v>5698</v>
      </c>
      <c r="C1050" s="955" t="s">
        <v>8062</v>
      </c>
      <c r="D1050" s="968"/>
      <c r="E1050" s="972"/>
      <c r="F1050" s="970"/>
      <c r="G1050" s="967"/>
      <c r="H1050" s="970"/>
      <c r="I1050" s="974" t="s">
        <v>5700</v>
      </c>
      <c r="J1050" s="970"/>
      <c r="K1050" s="967"/>
      <c r="L1050" s="970"/>
      <c r="M1050" s="967"/>
      <c r="N1050" s="970"/>
      <c r="O1050" s="967"/>
      <c r="P1050" s="970"/>
      <c r="Q1050" s="974" t="s">
        <v>5700</v>
      </c>
      <c r="R1050" s="970"/>
      <c r="S1050" s="967"/>
      <c r="T1050" s="970"/>
      <c r="U1050" s="967"/>
      <c r="V1050" s="970"/>
    </row>
    <row r="1051" spans="1:22" ht="12.6" hidden="1" customHeight="1" outlineLevel="2">
      <c r="A1051" s="1009">
        <v>44369</v>
      </c>
      <c r="B1051" s="1163" t="s">
        <v>5698</v>
      </c>
      <c r="C1051" s="955" t="s">
        <v>8063</v>
      </c>
      <c r="D1051" s="977" t="s">
        <v>5700</v>
      </c>
      <c r="E1051" s="972"/>
      <c r="F1051" s="970"/>
      <c r="G1051" s="967"/>
      <c r="H1051" s="970"/>
      <c r="I1051" s="967"/>
      <c r="J1051" s="970"/>
      <c r="K1051" s="967"/>
      <c r="L1051" s="970"/>
      <c r="M1051" s="967"/>
      <c r="N1051" s="970"/>
      <c r="O1051" s="967"/>
      <c r="P1051" s="970"/>
      <c r="Q1051" s="967"/>
      <c r="R1051" s="970"/>
      <c r="S1051" s="967"/>
      <c r="T1051" s="970"/>
      <c r="U1051" s="967"/>
      <c r="V1051" s="970"/>
    </row>
    <row r="1052" spans="1:22" ht="12.6" hidden="1" customHeight="1" outlineLevel="2">
      <c r="A1052" s="1009">
        <v>44369</v>
      </c>
      <c r="B1052" s="1163" t="s">
        <v>5698</v>
      </c>
      <c r="C1052" s="955" t="s">
        <v>8064</v>
      </c>
      <c r="D1052" s="968"/>
      <c r="E1052" s="972"/>
      <c r="F1052" s="970"/>
      <c r="G1052" s="967"/>
      <c r="H1052" s="970"/>
      <c r="I1052" s="967"/>
      <c r="J1052" s="970"/>
      <c r="K1052" s="967"/>
      <c r="L1052" s="973" t="s">
        <v>5700</v>
      </c>
      <c r="M1052" s="967"/>
      <c r="N1052" s="970"/>
      <c r="O1052" s="967"/>
      <c r="P1052" s="970"/>
      <c r="Q1052" s="967"/>
      <c r="R1052" s="970"/>
      <c r="S1052" s="967"/>
      <c r="T1052" s="970"/>
      <c r="U1052" s="967"/>
      <c r="V1052" s="970"/>
    </row>
    <row r="1053" spans="1:22" ht="12.6" hidden="1" customHeight="1" outlineLevel="2">
      <c r="A1053" s="1009">
        <v>44369</v>
      </c>
      <c r="B1053" s="1163" t="s">
        <v>5745</v>
      </c>
      <c r="C1053" s="955" t="s">
        <v>8065</v>
      </c>
      <c r="D1053" s="968"/>
      <c r="E1053" s="972"/>
      <c r="F1053" s="970"/>
      <c r="G1053" s="967"/>
      <c r="H1053" s="970"/>
      <c r="I1053" s="974" t="s">
        <v>5700</v>
      </c>
      <c r="J1053" s="970"/>
      <c r="K1053" s="967"/>
      <c r="L1053" s="970"/>
      <c r="M1053" s="967"/>
      <c r="N1053" s="970"/>
      <c r="O1053" s="974" t="s">
        <v>5700</v>
      </c>
      <c r="P1053" s="970"/>
      <c r="Q1053" s="967"/>
      <c r="R1053" s="970"/>
      <c r="S1053" s="967"/>
      <c r="T1053" s="970"/>
      <c r="U1053" s="967"/>
      <c r="V1053" s="970"/>
    </row>
    <row r="1054" spans="1:22" ht="12.6" hidden="1" customHeight="1" outlineLevel="2">
      <c r="A1054" s="1009">
        <v>44369</v>
      </c>
      <c r="B1054" s="1163" t="s">
        <v>5698</v>
      </c>
      <c r="C1054" s="955" t="s">
        <v>8066</v>
      </c>
      <c r="D1054" s="968"/>
      <c r="E1054" s="972"/>
      <c r="F1054" s="970"/>
      <c r="G1054" s="967"/>
      <c r="H1054" s="970"/>
      <c r="I1054" s="967"/>
      <c r="J1054" s="970"/>
      <c r="K1054" s="967"/>
      <c r="L1054" s="970"/>
      <c r="M1054" s="967"/>
      <c r="N1054" s="970"/>
      <c r="O1054" s="967"/>
      <c r="P1054" s="970"/>
      <c r="Q1054" s="967"/>
      <c r="R1054" s="970"/>
      <c r="S1054" s="974" t="s">
        <v>5700</v>
      </c>
      <c r="T1054" s="970"/>
      <c r="U1054" s="967"/>
      <c r="V1054" s="970"/>
    </row>
    <row r="1055" spans="1:22" ht="37.799999999999997" hidden="1" customHeight="1" outlineLevel="2">
      <c r="A1055" s="1009">
        <v>44369</v>
      </c>
      <c r="B1055" s="1163" t="s">
        <v>5698</v>
      </c>
      <c r="C1055" s="955" t="s">
        <v>8067</v>
      </c>
      <c r="D1055" s="977" t="s">
        <v>5700</v>
      </c>
      <c r="E1055" s="972"/>
      <c r="F1055" s="970"/>
      <c r="G1055" s="967"/>
      <c r="H1055" s="970"/>
      <c r="I1055" s="967"/>
      <c r="J1055" s="970"/>
      <c r="K1055" s="967"/>
      <c r="L1055" s="970"/>
      <c r="M1055" s="967"/>
      <c r="N1055" s="970"/>
      <c r="O1055" s="967"/>
      <c r="P1055" s="970"/>
      <c r="Q1055" s="967"/>
      <c r="R1055" s="970"/>
      <c r="S1055" s="967"/>
      <c r="T1055" s="970"/>
      <c r="U1055" s="967"/>
      <c r="V1055" s="970"/>
    </row>
    <row r="1056" spans="1:22" ht="12.6" hidden="1" customHeight="1" outlineLevel="2">
      <c r="A1056" s="1009">
        <v>44369</v>
      </c>
      <c r="B1056" s="1163" t="s">
        <v>5698</v>
      </c>
      <c r="C1056" s="955" t="s">
        <v>8068</v>
      </c>
      <c r="D1056" s="977" t="s">
        <v>5700</v>
      </c>
      <c r="E1056" s="972"/>
      <c r="F1056" s="970"/>
      <c r="G1056" s="967"/>
      <c r="H1056" s="970"/>
      <c r="I1056" s="967"/>
      <c r="J1056" s="970"/>
      <c r="K1056" s="967"/>
      <c r="L1056" s="970"/>
      <c r="M1056" s="967"/>
      <c r="N1056" s="970"/>
      <c r="O1056" s="967"/>
      <c r="P1056" s="970"/>
      <c r="Q1056" s="967"/>
      <c r="R1056" s="970"/>
      <c r="S1056" s="967"/>
      <c r="T1056" s="970"/>
      <c r="U1056" s="967"/>
      <c r="V1056" s="970"/>
    </row>
    <row r="1057" spans="1:22" ht="12.6" hidden="1" customHeight="1" outlineLevel="2">
      <c r="A1057" s="1009">
        <v>44369</v>
      </c>
      <c r="B1057" s="1163" t="s">
        <v>5698</v>
      </c>
      <c r="C1057" s="955" t="s">
        <v>8069</v>
      </c>
      <c r="D1057" s="968"/>
      <c r="E1057" s="969" t="s">
        <v>5700</v>
      </c>
      <c r="F1057" s="970"/>
      <c r="G1057" s="967"/>
      <c r="H1057" s="970"/>
      <c r="I1057" s="974" t="s">
        <v>5700</v>
      </c>
      <c r="J1057" s="970"/>
      <c r="K1057" s="967"/>
      <c r="L1057" s="970"/>
      <c r="M1057" s="967"/>
      <c r="N1057" s="970"/>
      <c r="O1057" s="967"/>
      <c r="P1057" s="970"/>
      <c r="Q1057" s="967"/>
      <c r="R1057" s="970"/>
      <c r="S1057" s="967"/>
      <c r="T1057" s="970"/>
      <c r="U1057" s="967"/>
      <c r="V1057" s="970"/>
    </row>
    <row r="1058" spans="1:22" ht="25.2" hidden="1" customHeight="1" outlineLevel="2">
      <c r="A1058" s="1009">
        <v>44369</v>
      </c>
      <c r="B1058" s="1163" t="s">
        <v>5815</v>
      </c>
      <c r="C1058" s="955" t="s">
        <v>8070</v>
      </c>
      <c r="D1058" s="968"/>
      <c r="E1058" s="972"/>
      <c r="F1058" s="970"/>
      <c r="G1058" s="967"/>
      <c r="H1058" s="970"/>
      <c r="I1058" s="967"/>
      <c r="J1058" s="970"/>
      <c r="K1058" s="967"/>
      <c r="L1058" s="970"/>
      <c r="M1058" s="967"/>
      <c r="N1058" s="970"/>
      <c r="O1058" s="967"/>
      <c r="P1058" s="970"/>
      <c r="Q1058" s="967"/>
      <c r="R1058" s="970"/>
      <c r="S1058" s="967"/>
      <c r="T1058" s="970"/>
      <c r="U1058" s="967"/>
      <c r="V1058" s="970"/>
    </row>
    <row r="1059" spans="1:22" ht="25.2" hidden="1" customHeight="1" outlineLevel="2">
      <c r="A1059" s="1009">
        <v>44369</v>
      </c>
      <c r="B1059" s="1163" t="s">
        <v>5698</v>
      </c>
      <c r="C1059" s="955" t="s">
        <v>8071</v>
      </c>
      <c r="D1059" s="968"/>
      <c r="E1059" s="972"/>
      <c r="F1059" s="970"/>
      <c r="G1059" s="967"/>
      <c r="H1059" s="970"/>
      <c r="I1059" s="967"/>
      <c r="J1059" s="970"/>
      <c r="K1059" s="967"/>
      <c r="L1059" s="970"/>
      <c r="M1059" s="967"/>
      <c r="N1059" s="970"/>
      <c r="O1059" s="967"/>
      <c r="P1059" s="973" t="s">
        <v>5700</v>
      </c>
      <c r="Q1059" s="974" t="s">
        <v>5700</v>
      </c>
      <c r="R1059" s="970"/>
      <c r="S1059" s="967"/>
      <c r="T1059" s="970"/>
      <c r="U1059" s="967"/>
      <c r="V1059" s="970"/>
    </row>
    <row r="1060" spans="1:22" ht="12.6" hidden="1" customHeight="1" outlineLevel="1" collapsed="1">
      <c r="A1060" s="1035">
        <v>44375</v>
      </c>
      <c r="B1060" s="1163" t="s">
        <v>5698</v>
      </c>
      <c r="C1060" s="955" t="s">
        <v>8072</v>
      </c>
      <c r="D1060" s="968"/>
      <c r="E1060" s="972"/>
      <c r="F1060" s="970"/>
      <c r="G1060" s="967"/>
      <c r="H1060" s="970"/>
      <c r="I1060" s="967"/>
      <c r="J1060" s="970"/>
      <c r="K1060" s="967"/>
      <c r="L1060" s="970"/>
      <c r="M1060" s="967"/>
      <c r="N1060" s="970"/>
      <c r="O1060" s="974" t="s">
        <v>5700</v>
      </c>
      <c r="P1060" s="970"/>
      <c r="Q1060" s="974" t="s">
        <v>5700</v>
      </c>
      <c r="R1060" s="970"/>
      <c r="S1060" s="967"/>
      <c r="T1060" s="970"/>
      <c r="U1060" s="967"/>
      <c r="V1060" s="970"/>
    </row>
    <row r="1061" spans="1:22" ht="12.6" hidden="1" customHeight="1" outlineLevel="2">
      <c r="A1061" s="1035">
        <v>44375</v>
      </c>
      <c r="B1061" s="1163" t="s">
        <v>5698</v>
      </c>
      <c r="C1061" s="955" t="s">
        <v>8073</v>
      </c>
      <c r="D1061" s="968"/>
      <c r="E1061" s="972"/>
      <c r="F1061" s="970"/>
      <c r="G1061" s="967"/>
      <c r="H1061" s="970"/>
      <c r="I1061" s="967"/>
      <c r="J1061" s="970"/>
      <c r="K1061" s="967"/>
      <c r="L1061" s="970"/>
      <c r="M1061" s="967"/>
      <c r="N1061" s="970"/>
      <c r="O1061" s="967"/>
      <c r="P1061" s="970"/>
      <c r="Q1061" s="974" t="s">
        <v>5700</v>
      </c>
      <c r="R1061" s="970"/>
      <c r="S1061" s="967"/>
      <c r="T1061" s="970"/>
      <c r="U1061" s="967"/>
      <c r="V1061" s="970"/>
    </row>
    <row r="1062" spans="1:22" ht="12.6" hidden="1" customHeight="1" outlineLevel="2">
      <c r="A1062" s="1035">
        <v>44375</v>
      </c>
      <c r="B1062" s="1163" t="s">
        <v>5698</v>
      </c>
      <c r="C1062" s="955" t="s">
        <v>8074</v>
      </c>
      <c r="D1062" s="968"/>
      <c r="E1062" s="972"/>
      <c r="F1062" s="970"/>
      <c r="G1062" s="967"/>
      <c r="H1062" s="970"/>
      <c r="I1062" s="967"/>
      <c r="J1062" s="970"/>
      <c r="K1062" s="967"/>
      <c r="L1062" s="970"/>
      <c r="M1062" s="967"/>
      <c r="N1062" s="970"/>
      <c r="O1062" s="967"/>
      <c r="P1062" s="970"/>
      <c r="Q1062" s="967"/>
      <c r="R1062" s="970"/>
      <c r="S1062" s="974" t="s">
        <v>5700</v>
      </c>
      <c r="T1062" s="970"/>
      <c r="U1062" s="967"/>
      <c r="V1062" s="970"/>
    </row>
    <row r="1063" spans="1:22" ht="12.6" hidden="1" customHeight="1" outlineLevel="2">
      <c r="A1063" s="1035">
        <v>44375</v>
      </c>
      <c r="B1063" s="1163" t="s">
        <v>5698</v>
      </c>
      <c r="C1063" s="955" t="s">
        <v>8075</v>
      </c>
      <c r="D1063" s="968"/>
      <c r="E1063" s="969" t="s">
        <v>5700</v>
      </c>
      <c r="F1063" s="970"/>
      <c r="G1063" s="967"/>
      <c r="H1063" s="970"/>
      <c r="I1063" s="967"/>
      <c r="J1063" s="970"/>
      <c r="K1063" s="967"/>
      <c r="L1063" s="970"/>
      <c r="M1063" s="967"/>
      <c r="N1063" s="970"/>
      <c r="O1063" s="967"/>
      <c r="P1063" s="970"/>
      <c r="Q1063" s="967"/>
      <c r="R1063" s="970"/>
      <c r="S1063" s="967"/>
      <c r="T1063" s="970"/>
      <c r="U1063" s="967"/>
      <c r="V1063" s="970"/>
    </row>
    <row r="1064" spans="1:22" ht="25.2" hidden="1" customHeight="1" outlineLevel="2">
      <c r="A1064" s="1035">
        <v>44375</v>
      </c>
      <c r="B1064" s="1163" t="s">
        <v>5698</v>
      </c>
      <c r="C1064" s="955" t="s">
        <v>8076</v>
      </c>
      <c r="D1064" s="968"/>
      <c r="E1064" s="972"/>
      <c r="F1064" s="970"/>
      <c r="G1064" s="967"/>
      <c r="H1064" s="970"/>
      <c r="I1064" s="967"/>
      <c r="J1064" s="970"/>
      <c r="K1064" s="967"/>
      <c r="L1064" s="970"/>
      <c r="M1064" s="967"/>
      <c r="N1064" s="970"/>
      <c r="O1064" s="967"/>
      <c r="P1064" s="970"/>
      <c r="Q1064" s="974" t="s">
        <v>5700</v>
      </c>
      <c r="R1064" s="970"/>
      <c r="S1064" s="967"/>
      <c r="T1064" s="970"/>
      <c r="U1064" s="967"/>
      <c r="V1064" s="970"/>
    </row>
    <row r="1065" spans="1:22" ht="12.6" hidden="1" customHeight="1" outlineLevel="2">
      <c r="A1065" s="1035">
        <v>44375</v>
      </c>
      <c r="B1065" s="1163" t="s">
        <v>5698</v>
      </c>
      <c r="C1065" s="955" t="s">
        <v>8077</v>
      </c>
      <c r="D1065" s="968"/>
      <c r="E1065" s="972"/>
      <c r="F1065" s="970"/>
      <c r="G1065" s="967"/>
      <c r="H1065" s="970"/>
      <c r="I1065" s="967"/>
      <c r="J1065" s="970"/>
      <c r="K1065" s="967"/>
      <c r="L1065" s="970"/>
      <c r="M1065" s="967"/>
      <c r="N1065" s="970"/>
      <c r="O1065" s="967"/>
      <c r="P1065" s="973" t="s">
        <v>5700</v>
      </c>
      <c r="Q1065" s="967"/>
      <c r="R1065" s="970"/>
      <c r="S1065" s="967"/>
      <c r="T1065" s="970"/>
      <c r="U1065" s="967"/>
      <c r="V1065" s="970"/>
    </row>
    <row r="1066" spans="1:22" ht="12.6" hidden="1" customHeight="1" outlineLevel="1" collapsed="1">
      <c r="A1066" s="964">
        <v>44376</v>
      </c>
      <c r="B1066" s="1163" t="s">
        <v>5698</v>
      </c>
      <c r="C1066" s="955" t="s">
        <v>8078</v>
      </c>
      <c r="D1066" s="968"/>
      <c r="E1066" s="972"/>
      <c r="F1066" s="970"/>
      <c r="G1066" s="967"/>
      <c r="H1066" s="970"/>
      <c r="I1066" s="967"/>
      <c r="J1066" s="970"/>
      <c r="K1066" s="967"/>
      <c r="L1066" s="970"/>
      <c r="M1066" s="967"/>
      <c r="N1066" s="970"/>
      <c r="O1066" s="967"/>
      <c r="P1066" s="970"/>
      <c r="Q1066" s="967"/>
      <c r="R1066" s="970"/>
      <c r="S1066" s="974" t="s">
        <v>5700</v>
      </c>
      <c r="T1066" s="970"/>
      <c r="U1066" s="967"/>
      <c r="V1066" s="970"/>
    </row>
    <row r="1067" spans="1:22" ht="25.2" hidden="1" customHeight="1" outlineLevel="2">
      <c r="A1067" s="964">
        <v>44376</v>
      </c>
      <c r="B1067" s="1163" t="s">
        <v>5698</v>
      </c>
      <c r="C1067" s="955" t="s">
        <v>8079</v>
      </c>
      <c r="D1067" s="977" t="s">
        <v>5700</v>
      </c>
      <c r="E1067" s="972"/>
      <c r="F1067" s="970"/>
      <c r="G1067" s="967"/>
      <c r="H1067" s="970"/>
      <c r="I1067" s="967"/>
      <c r="J1067" s="970"/>
      <c r="K1067" s="967"/>
      <c r="L1067" s="970"/>
      <c r="M1067" s="967"/>
      <c r="N1067" s="970"/>
      <c r="O1067" s="967"/>
      <c r="P1067" s="970"/>
      <c r="Q1067" s="967"/>
      <c r="R1067" s="970"/>
      <c r="S1067" s="967"/>
      <c r="T1067" s="970"/>
      <c r="U1067" s="967"/>
      <c r="V1067" s="970"/>
    </row>
    <row r="1068" spans="1:22" ht="25.2" hidden="1" customHeight="1" outlineLevel="2">
      <c r="A1068" s="964">
        <v>44376</v>
      </c>
      <c r="B1068" s="1163" t="s">
        <v>5698</v>
      </c>
      <c r="C1068" s="955" t="s">
        <v>8080</v>
      </c>
      <c r="D1068" s="968"/>
      <c r="E1068" s="972"/>
      <c r="F1068" s="970"/>
      <c r="G1068" s="967"/>
      <c r="H1068" s="970"/>
      <c r="I1068" s="967"/>
      <c r="J1068" s="970"/>
      <c r="K1068" s="967"/>
      <c r="L1068" s="970"/>
      <c r="M1068" s="967"/>
      <c r="N1068" s="973" t="s">
        <v>5700</v>
      </c>
      <c r="O1068" s="967"/>
      <c r="P1068" s="970"/>
      <c r="Q1068" s="967"/>
      <c r="R1068" s="970"/>
      <c r="S1068" s="967"/>
      <c r="T1068" s="970"/>
      <c r="U1068" s="967"/>
      <c r="V1068" s="970"/>
    </row>
    <row r="1069" spans="1:22" ht="12.6" hidden="1" customHeight="1" outlineLevel="2">
      <c r="A1069" s="964">
        <v>44376</v>
      </c>
      <c r="B1069" s="1163" t="s">
        <v>5698</v>
      </c>
      <c r="C1069" s="955" t="s">
        <v>8081</v>
      </c>
      <c r="D1069" s="968"/>
      <c r="E1069" s="972"/>
      <c r="F1069" s="970"/>
      <c r="G1069" s="967"/>
      <c r="H1069" s="970"/>
      <c r="I1069" s="974" t="s">
        <v>5700</v>
      </c>
      <c r="J1069" s="970"/>
      <c r="K1069" s="967"/>
      <c r="L1069" s="970"/>
      <c r="M1069" s="967"/>
      <c r="N1069" s="970"/>
      <c r="O1069" s="967"/>
      <c r="P1069" s="970"/>
      <c r="Q1069" s="967"/>
      <c r="R1069" s="970"/>
      <c r="S1069" s="967"/>
      <c r="T1069" s="970"/>
      <c r="U1069" s="967"/>
      <c r="V1069" s="970"/>
    </row>
    <row r="1070" spans="1:22" ht="12.6" hidden="1" customHeight="1" outlineLevel="2">
      <c r="A1070" s="964">
        <v>44376</v>
      </c>
      <c r="B1070" s="1163" t="s">
        <v>5698</v>
      </c>
      <c r="C1070" s="955" t="s">
        <v>8082</v>
      </c>
      <c r="D1070" s="977" t="s">
        <v>5700</v>
      </c>
      <c r="E1070" s="972"/>
      <c r="F1070" s="970"/>
      <c r="G1070" s="967"/>
      <c r="H1070" s="970"/>
      <c r="I1070" s="967"/>
      <c r="J1070" s="970"/>
      <c r="K1070" s="967"/>
      <c r="L1070" s="970"/>
      <c r="M1070" s="967"/>
      <c r="N1070" s="970"/>
      <c r="O1070" s="967"/>
      <c r="P1070" s="970"/>
      <c r="Q1070" s="967"/>
      <c r="R1070" s="970"/>
      <c r="S1070" s="967"/>
      <c r="T1070" s="970"/>
      <c r="U1070" s="967"/>
      <c r="V1070" s="970"/>
    </row>
    <row r="1071" spans="1:22" ht="12.6" hidden="1" customHeight="1" outlineLevel="2">
      <c r="A1071" s="964">
        <v>44376</v>
      </c>
      <c r="B1071" s="1163" t="s">
        <v>5698</v>
      </c>
      <c r="C1071" s="955" t="s">
        <v>8083</v>
      </c>
      <c r="D1071" s="977" t="s">
        <v>5700</v>
      </c>
      <c r="E1071" s="972"/>
      <c r="F1071" s="970"/>
      <c r="G1071" s="967"/>
      <c r="H1071" s="970"/>
      <c r="I1071" s="967"/>
      <c r="J1071" s="970"/>
      <c r="K1071" s="967"/>
      <c r="L1071" s="970"/>
      <c r="M1071" s="967"/>
      <c r="N1071" s="970"/>
      <c r="O1071" s="967"/>
      <c r="P1071" s="970"/>
      <c r="Q1071" s="967"/>
      <c r="R1071" s="970"/>
      <c r="S1071" s="967"/>
      <c r="T1071" s="970"/>
      <c r="U1071" s="967"/>
      <c r="V1071" s="970"/>
    </row>
    <row r="1072" spans="1:22" ht="12.6" hidden="1" customHeight="1" outlineLevel="2">
      <c r="A1072" s="964">
        <v>44376</v>
      </c>
      <c r="B1072" s="1163" t="s">
        <v>5698</v>
      </c>
      <c r="C1072" s="955" t="s">
        <v>8084</v>
      </c>
      <c r="D1072" s="968"/>
      <c r="E1072" s="972"/>
      <c r="F1072" s="970"/>
      <c r="G1072" s="967"/>
      <c r="H1072" s="970"/>
      <c r="I1072" s="967"/>
      <c r="J1072" s="973" t="s">
        <v>5700</v>
      </c>
      <c r="K1072" s="967"/>
      <c r="L1072" s="970"/>
      <c r="M1072" s="967"/>
      <c r="N1072" s="970"/>
      <c r="O1072" s="967"/>
      <c r="P1072" s="970"/>
      <c r="Q1072" s="967"/>
      <c r="R1072" s="970"/>
      <c r="S1072" s="967"/>
      <c r="T1072" s="970"/>
      <c r="U1072" s="967"/>
      <c r="V1072" s="970"/>
    </row>
    <row r="1073" spans="1:22" ht="12.6" hidden="1" customHeight="1" outlineLevel="2">
      <c r="A1073" s="964">
        <v>44376</v>
      </c>
      <c r="B1073" s="1163" t="s">
        <v>5698</v>
      </c>
      <c r="C1073" s="955" t="s">
        <v>8085</v>
      </c>
      <c r="D1073" s="968"/>
      <c r="E1073" s="972"/>
      <c r="F1073" s="970"/>
      <c r="G1073" s="967"/>
      <c r="H1073" s="970"/>
      <c r="I1073" s="967"/>
      <c r="J1073" s="970"/>
      <c r="K1073" s="967"/>
      <c r="L1073" s="970"/>
      <c r="M1073" s="967"/>
      <c r="N1073" s="970"/>
      <c r="O1073" s="967"/>
      <c r="P1073" s="970"/>
      <c r="Q1073" s="967"/>
      <c r="R1073" s="970"/>
      <c r="S1073" s="967"/>
      <c r="T1073" s="973" t="s">
        <v>5700</v>
      </c>
      <c r="U1073" s="967"/>
      <c r="V1073" s="970"/>
    </row>
    <row r="1074" spans="1:22" ht="12.6" hidden="1" customHeight="1" outlineLevel="2">
      <c r="A1074" s="964">
        <v>44376</v>
      </c>
      <c r="B1074" s="1163" t="s">
        <v>5698</v>
      </c>
      <c r="C1074" s="955" t="s">
        <v>8086</v>
      </c>
      <c r="D1074" s="968"/>
      <c r="E1074" s="972"/>
      <c r="F1074" s="973" t="s">
        <v>5700</v>
      </c>
      <c r="G1074" s="967"/>
      <c r="H1074" s="970"/>
      <c r="I1074" s="967"/>
      <c r="J1074" s="970"/>
      <c r="K1074" s="967"/>
      <c r="L1074" s="970"/>
      <c r="M1074" s="967"/>
      <c r="N1074" s="970"/>
      <c r="O1074" s="967"/>
      <c r="P1074" s="970"/>
      <c r="Q1074" s="967"/>
      <c r="R1074" s="970"/>
      <c r="S1074" s="967"/>
      <c r="T1074" s="970"/>
      <c r="U1074" s="967"/>
      <c r="V1074" s="970"/>
    </row>
    <row r="1075" spans="1:22" ht="12.6" hidden="1" customHeight="1" outlineLevel="2">
      <c r="A1075" s="964">
        <v>44376</v>
      </c>
      <c r="B1075" s="1163" t="s">
        <v>5698</v>
      </c>
      <c r="C1075" s="955" t="s">
        <v>8087</v>
      </c>
      <c r="D1075" s="977" t="s">
        <v>5700</v>
      </c>
      <c r="E1075" s="972"/>
      <c r="F1075" s="970"/>
      <c r="G1075" s="967"/>
      <c r="H1075" s="970"/>
      <c r="I1075" s="967"/>
      <c r="J1075" s="970"/>
      <c r="K1075" s="967"/>
      <c r="L1075" s="970"/>
      <c r="M1075" s="967"/>
      <c r="N1075" s="970"/>
      <c r="O1075" s="967"/>
      <c r="P1075" s="970"/>
      <c r="Q1075" s="967"/>
      <c r="R1075" s="970"/>
      <c r="S1075" s="967"/>
      <c r="T1075" s="970"/>
      <c r="U1075" s="967"/>
      <c r="V1075" s="970"/>
    </row>
    <row r="1076" spans="1:22" ht="12.6" hidden="1" customHeight="1" outlineLevel="2">
      <c r="A1076" s="964">
        <v>44376</v>
      </c>
      <c r="B1076" s="1163" t="s">
        <v>5698</v>
      </c>
      <c r="C1076" s="955" t="s">
        <v>8088</v>
      </c>
      <c r="D1076" s="968"/>
      <c r="E1076" s="969" t="s">
        <v>5700</v>
      </c>
      <c r="F1076" s="970"/>
      <c r="G1076" s="967"/>
      <c r="H1076" s="970"/>
      <c r="I1076" s="967"/>
      <c r="J1076" s="970"/>
      <c r="K1076" s="967"/>
      <c r="L1076" s="970"/>
      <c r="M1076" s="967"/>
      <c r="N1076" s="970"/>
      <c r="O1076" s="967"/>
      <c r="P1076" s="970"/>
      <c r="Q1076" s="967"/>
      <c r="R1076" s="970"/>
      <c r="S1076" s="974" t="s">
        <v>5700</v>
      </c>
      <c r="T1076" s="970"/>
      <c r="U1076" s="967"/>
      <c r="V1076" s="970"/>
    </row>
    <row r="1077" spans="1:22" ht="12.6" hidden="1" customHeight="1" outlineLevel="2">
      <c r="A1077" s="964">
        <v>44376</v>
      </c>
      <c r="B1077" s="1163" t="s">
        <v>5698</v>
      </c>
      <c r="C1077" s="955" t="s">
        <v>8089</v>
      </c>
      <c r="D1077" s="968"/>
      <c r="E1077" s="972"/>
      <c r="F1077" s="970"/>
      <c r="G1077" s="967"/>
      <c r="H1077" s="970"/>
      <c r="I1077" s="967"/>
      <c r="J1077" s="970"/>
      <c r="K1077" s="967"/>
      <c r="L1077" s="970"/>
      <c r="M1077" s="967"/>
      <c r="N1077" s="970"/>
      <c r="O1077" s="967"/>
      <c r="P1077" s="970"/>
      <c r="Q1077" s="967"/>
      <c r="R1077" s="970"/>
      <c r="S1077" s="974" t="s">
        <v>5700</v>
      </c>
      <c r="T1077" s="970"/>
      <c r="U1077" s="967"/>
      <c r="V1077" s="970"/>
    </row>
    <row r="1078" spans="1:22" ht="25.2" hidden="1" customHeight="1" outlineLevel="2">
      <c r="A1078" s="964">
        <v>44376</v>
      </c>
      <c r="B1078" s="1163" t="s">
        <v>5698</v>
      </c>
      <c r="C1078" s="955" t="s">
        <v>8090</v>
      </c>
      <c r="D1078" s="968"/>
      <c r="E1078" s="972"/>
      <c r="F1078" s="970"/>
      <c r="G1078" s="967"/>
      <c r="H1078" s="970"/>
      <c r="I1078" s="967"/>
      <c r="J1078" s="970"/>
      <c r="K1078" s="967"/>
      <c r="L1078" s="970"/>
      <c r="M1078" s="967"/>
      <c r="N1078" s="970"/>
      <c r="O1078" s="967"/>
      <c r="P1078" s="970"/>
      <c r="Q1078" s="967"/>
      <c r="R1078" s="970"/>
      <c r="S1078" s="974" t="s">
        <v>5700</v>
      </c>
      <c r="T1078" s="970"/>
      <c r="U1078" s="967"/>
      <c r="V1078" s="970"/>
    </row>
    <row r="1079" spans="1:22" ht="12.6" hidden="1" customHeight="1" outlineLevel="2">
      <c r="A1079" s="964">
        <v>44376</v>
      </c>
      <c r="B1079" s="1163" t="s">
        <v>5698</v>
      </c>
      <c r="C1079" s="955" t="s">
        <v>8091</v>
      </c>
      <c r="D1079" s="968"/>
      <c r="E1079" s="972"/>
      <c r="F1079" s="970"/>
      <c r="G1079" s="967"/>
      <c r="H1079" s="970"/>
      <c r="I1079" s="974" t="s">
        <v>5700</v>
      </c>
      <c r="J1079" s="970"/>
      <c r="K1079" s="967"/>
      <c r="L1079" s="970"/>
      <c r="M1079" s="967"/>
      <c r="N1079" s="970"/>
      <c r="O1079" s="967"/>
      <c r="P1079" s="970"/>
      <c r="Q1079" s="967"/>
      <c r="R1079" s="970"/>
      <c r="S1079" s="967"/>
      <c r="T1079" s="970"/>
      <c r="U1079" s="967"/>
      <c r="V1079" s="970"/>
    </row>
    <row r="1080" spans="1:22" ht="12.6" hidden="1" customHeight="1" outlineLevel="2">
      <c r="A1080" s="964">
        <v>44376</v>
      </c>
      <c r="B1080" s="1163" t="s">
        <v>5698</v>
      </c>
      <c r="C1080" s="955" t="s">
        <v>8092</v>
      </c>
      <c r="D1080" s="968"/>
      <c r="E1080" s="972"/>
      <c r="F1080" s="970"/>
      <c r="G1080" s="967"/>
      <c r="H1080" s="970"/>
      <c r="I1080" s="967"/>
      <c r="J1080" s="970"/>
      <c r="K1080" s="967"/>
      <c r="L1080" s="970"/>
      <c r="M1080" s="967"/>
      <c r="N1080" s="970"/>
      <c r="O1080" s="967"/>
      <c r="P1080" s="970"/>
      <c r="Q1080" s="967"/>
      <c r="R1080" s="970"/>
      <c r="S1080" s="974" t="s">
        <v>5700</v>
      </c>
      <c r="T1080" s="970"/>
      <c r="U1080" s="967"/>
      <c r="V1080" s="970"/>
    </row>
    <row r="1081" spans="1:22" ht="12.6" hidden="1" customHeight="1" outlineLevel="2">
      <c r="A1081" s="964">
        <v>44376</v>
      </c>
      <c r="B1081" s="1163" t="s">
        <v>5698</v>
      </c>
      <c r="C1081" s="955" t="s">
        <v>8093</v>
      </c>
      <c r="D1081" s="968"/>
      <c r="E1081" s="972"/>
      <c r="F1081" s="970"/>
      <c r="G1081" s="967"/>
      <c r="H1081" s="970"/>
      <c r="I1081" s="967"/>
      <c r="J1081" s="970"/>
      <c r="K1081" s="967"/>
      <c r="L1081" s="970"/>
      <c r="M1081" s="967"/>
      <c r="N1081" s="970"/>
      <c r="O1081" s="967"/>
      <c r="P1081" s="970"/>
      <c r="Q1081" s="967"/>
      <c r="R1081" s="970"/>
      <c r="S1081" s="974" t="s">
        <v>5700</v>
      </c>
      <c r="T1081" s="970"/>
      <c r="U1081" s="967"/>
      <c r="V1081" s="970"/>
    </row>
    <row r="1082" spans="1:22" ht="12.6" hidden="1" customHeight="1" outlineLevel="2">
      <c r="A1082" s="964">
        <v>44376</v>
      </c>
      <c r="B1082" s="1163" t="s">
        <v>5698</v>
      </c>
      <c r="C1082" s="955" t="s">
        <v>8094</v>
      </c>
      <c r="D1082" s="968"/>
      <c r="E1082" s="972"/>
      <c r="F1082" s="970"/>
      <c r="G1082" s="967"/>
      <c r="H1082" s="970"/>
      <c r="I1082" s="967"/>
      <c r="J1082" s="970"/>
      <c r="K1082" s="967"/>
      <c r="L1082" s="970"/>
      <c r="M1082" s="967"/>
      <c r="N1082" s="970"/>
      <c r="O1082" s="967"/>
      <c r="P1082" s="970"/>
      <c r="Q1082" s="974" t="s">
        <v>5700</v>
      </c>
      <c r="R1082" s="970"/>
      <c r="S1082" s="967"/>
      <c r="T1082" s="970"/>
      <c r="U1082" s="967"/>
      <c r="V1082" s="970"/>
    </row>
    <row r="1083" spans="1:22" ht="12.6" hidden="1" customHeight="1" outlineLevel="2">
      <c r="A1083" s="964">
        <v>44376</v>
      </c>
      <c r="B1083" s="1163" t="s">
        <v>5698</v>
      </c>
      <c r="C1083" s="955" t="s">
        <v>8095</v>
      </c>
      <c r="D1083" s="968"/>
      <c r="E1083" s="972"/>
      <c r="F1083" s="970"/>
      <c r="G1083" s="967"/>
      <c r="H1083" s="970"/>
      <c r="I1083" s="967"/>
      <c r="J1083" s="970"/>
      <c r="K1083" s="967"/>
      <c r="L1083" s="970"/>
      <c r="M1083" s="974" t="s">
        <v>5700</v>
      </c>
      <c r="N1083" s="970"/>
      <c r="O1083" s="967"/>
      <c r="P1083" s="970"/>
      <c r="Q1083" s="967"/>
      <c r="R1083" s="970"/>
      <c r="S1083" s="967"/>
      <c r="T1083" s="970"/>
      <c r="U1083" s="967"/>
      <c r="V1083" s="970"/>
    </row>
    <row r="1084" spans="1:22" ht="12.6" hidden="1" customHeight="1" outlineLevel="1" collapsed="1">
      <c r="A1084" s="1247">
        <v>44377</v>
      </c>
      <c r="B1084" s="1163" t="s">
        <v>5698</v>
      </c>
      <c r="C1084" s="955" t="s">
        <v>8096</v>
      </c>
      <c r="D1084" s="968"/>
      <c r="E1084" s="972"/>
      <c r="F1084" s="970"/>
      <c r="G1084" s="967"/>
      <c r="H1084" s="970"/>
      <c r="I1084" s="967"/>
      <c r="J1084" s="970"/>
      <c r="K1084" s="967"/>
      <c r="L1084" s="970"/>
      <c r="M1084" s="967"/>
      <c r="N1084" s="973" t="s">
        <v>5700</v>
      </c>
      <c r="O1084" s="967"/>
      <c r="P1084" s="970"/>
      <c r="Q1084" s="967"/>
      <c r="R1084" s="970"/>
      <c r="S1084" s="967"/>
      <c r="T1084" s="970"/>
      <c r="U1084" s="967"/>
      <c r="V1084" s="970"/>
    </row>
    <row r="1085" spans="1:22" ht="12.6" hidden="1" customHeight="1" outlineLevel="2">
      <c r="A1085" s="1247">
        <v>44377</v>
      </c>
      <c r="B1085" s="1163" t="s">
        <v>5698</v>
      </c>
      <c r="C1085" s="955" t="s">
        <v>8097</v>
      </c>
      <c r="D1085" s="968"/>
      <c r="E1085" s="972"/>
      <c r="F1085" s="970"/>
      <c r="G1085" s="967"/>
      <c r="H1085" s="970"/>
      <c r="I1085" s="967"/>
      <c r="J1085" s="973" t="s">
        <v>5700</v>
      </c>
      <c r="K1085" s="967"/>
      <c r="L1085" s="970"/>
      <c r="M1085" s="967"/>
      <c r="N1085" s="970"/>
      <c r="O1085" s="967"/>
      <c r="P1085" s="970"/>
      <c r="Q1085" s="967"/>
      <c r="R1085" s="970"/>
      <c r="S1085" s="967"/>
      <c r="T1085" s="970"/>
      <c r="U1085" s="967"/>
      <c r="V1085" s="970"/>
    </row>
    <row r="1086" spans="1:22" ht="12.6" hidden="1" customHeight="1" outlineLevel="2">
      <c r="A1086" s="1247">
        <v>44377</v>
      </c>
      <c r="B1086" s="1163" t="s">
        <v>5698</v>
      </c>
      <c r="C1086" s="955" t="s">
        <v>8098</v>
      </c>
      <c r="D1086" s="968"/>
      <c r="E1086" s="972"/>
      <c r="F1086" s="970"/>
      <c r="G1086" s="967"/>
      <c r="H1086" s="970"/>
      <c r="I1086" s="967"/>
      <c r="J1086" s="970"/>
      <c r="K1086" s="967"/>
      <c r="L1086" s="970"/>
      <c r="M1086" s="967"/>
      <c r="N1086" s="970"/>
      <c r="O1086" s="967"/>
      <c r="P1086" s="970"/>
      <c r="Q1086" s="974" t="s">
        <v>5700</v>
      </c>
      <c r="R1086" s="970"/>
      <c r="S1086" s="967"/>
      <c r="T1086" s="970"/>
      <c r="U1086" s="967"/>
      <c r="V1086" s="970"/>
    </row>
    <row r="1087" spans="1:22" ht="12.6" hidden="1" customHeight="1" outlineLevel="2">
      <c r="A1087" s="1247">
        <v>44377</v>
      </c>
      <c r="B1087" s="1163" t="s">
        <v>5698</v>
      </c>
      <c r="C1087" s="955" t="s">
        <v>8099</v>
      </c>
      <c r="D1087" s="968"/>
      <c r="E1087" s="969" t="s">
        <v>5700</v>
      </c>
      <c r="F1087" s="970"/>
      <c r="G1087" s="967"/>
      <c r="H1087" s="970"/>
      <c r="I1087" s="967"/>
      <c r="J1087" s="970"/>
      <c r="K1087" s="967"/>
      <c r="L1087" s="970"/>
      <c r="M1087" s="967"/>
      <c r="N1087" s="970"/>
      <c r="O1087" s="967"/>
      <c r="P1087" s="970"/>
      <c r="Q1087" s="967"/>
      <c r="R1087" s="970"/>
      <c r="S1087" s="967"/>
      <c r="T1087" s="970"/>
      <c r="U1087" s="967"/>
      <c r="V1087" s="970"/>
    </row>
    <row r="1088" spans="1:22" ht="12.6" hidden="1" customHeight="1" outlineLevel="2">
      <c r="A1088" s="1247">
        <v>44377</v>
      </c>
      <c r="B1088" s="1163" t="s">
        <v>5698</v>
      </c>
      <c r="C1088" s="955" t="s">
        <v>8100</v>
      </c>
      <c r="D1088" s="968"/>
      <c r="E1088" s="969" t="s">
        <v>5700</v>
      </c>
      <c r="F1088" s="970"/>
      <c r="G1088" s="967"/>
      <c r="H1088" s="970"/>
      <c r="I1088" s="967"/>
      <c r="J1088" s="970"/>
      <c r="K1088" s="967"/>
      <c r="L1088" s="970"/>
      <c r="M1088" s="967"/>
      <c r="N1088" s="973" t="s">
        <v>5700</v>
      </c>
      <c r="O1088" s="967"/>
      <c r="P1088" s="970"/>
      <c r="Q1088" s="967"/>
      <c r="R1088" s="970"/>
      <c r="S1088" s="967"/>
      <c r="T1088" s="970"/>
      <c r="U1088" s="967"/>
      <c r="V1088" s="970"/>
    </row>
    <row r="1089" spans="1:22" ht="12.6" hidden="1" customHeight="1" outlineLevel="2">
      <c r="A1089" s="1247">
        <v>44377</v>
      </c>
      <c r="B1089" s="1163" t="s">
        <v>5698</v>
      </c>
      <c r="C1089" s="955" t="s">
        <v>8101</v>
      </c>
      <c r="D1089" s="968"/>
      <c r="E1089" s="972"/>
      <c r="F1089" s="970"/>
      <c r="G1089" s="967"/>
      <c r="H1089" s="970"/>
      <c r="I1089" s="967"/>
      <c r="J1089" s="970"/>
      <c r="K1089" s="967"/>
      <c r="L1089" s="970"/>
      <c r="M1089" s="967"/>
      <c r="N1089" s="970"/>
      <c r="O1089" s="967"/>
      <c r="P1089" s="970"/>
      <c r="Q1089" s="967"/>
      <c r="R1089" s="970"/>
      <c r="S1089" s="967"/>
      <c r="T1089" s="973" t="s">
        <v>5700</v>
      </c>
      <c r="U1089" s="967"/>
      <c r="V1089" s="970"/>
    </row>
    <row r="1090" spans="1:22" ht="12.6" hidden="1" customHeight="1" outlineLevel="2">
      <c r="A1090" s="1247">
        <v>44377</v>
      </c>
      <c r="B1090" s="1163" t="s">
        <v>5698</v>
      </c>
      <c r="C1090" s="955" t="s">
        <v>8102</v>
      </c>
      <c r="D1090" s="968"/>
      <c r="E1090" s="972"/>
      <c r="F1090" s="970"/>
      <c r="G1090" s="967"/>
      <c r="H1090" s="970"/>
      <c r="I1090" s="967"/>
      <c r="J1090" s="970"/>
      <c r="K1090" s="967"/>
      <c r="L1090" s="970"/>
      <c r="M1090" s="967"/>
      <c r="N1090" s="973" t="s">
        <v>5700</v>
      </c>
      <c r="O1090" s="967"/>
      <c r="P1090" s="970"/>
      <c r="Q1090" s="967"/>
      <c r="R1090" s="970"/>
      <c r="S1090" s="967"/>
      <c r="T1090" s="970"/>
      <c r="U1090" s="967"/>
      <c r="V1090" s="970"/>
    </row>
    <row r="1091" spans="1:22" ht="12.6" hidden="1" customHeight="1" outlineLevel="2">
      <c r="A1091" s="1247">
        <v>44377</v>
      </c>
      <c r="B1091" s="1163" t="s">
        <v>5698</v>
      </c>
      <c r="C1091" s="955" t="s">
        <v>8103</v>
      </c>
      <c r="D1091" s="968"/>
      <c r="E1091" s="972"/>
      <c r="F1091" s="970"/>
      <c r="G1091" s="967"/>
      <c r="H1091" s="970"/>
      <c r="I1091" s="967"/>
      <c r="J1091" s="973" t="s">
        <v>5700</v>
      </c>
      <c r="K1091" s="967"/>
      <c r="L1091" s="970"/>
      <c r="M1091" s="967"/>
      <c r="N1091" s="970"/>
      <c r="O1091" s="967"/>
      <c r="P1091" s="970"/>
      <c r="Q1091" s="967"/>
      <c r="R1091" s="970"/>
      <c r="S1091" s="967"/>
      <c r="T1091" s="970"/>
      <c r="U1091" s="967"/>
      <c r="V1091" s="970"/>
    </row>
    <row r="1092" spans="1:22" ht="12.6" hidden="1" customHeight="1" outlineLevel="2">
      <c r="A1092" s="1247">
        <v>44377</v>
      </c>
      <c r="B1092" s="1163" t="s">
        <v>5745</v>
      </c>
      <c r="C1092" s="955" t="s">
        <v>8104</v>
      </c>
      <c r="D1092" s="968"/>
      <c r="E1092" s="972"/>
      <c r="F1092" s="970"/>
      <c r="G1092" s="967"/>
      <c r="H1092" s="970"/>
      <c r="I1092" s="967"/>
      <c r="J1092" s="970"/>
      <c r="K1092" s="967"/>
      <c r="L1092" s="970"/>
      <c r="M1092" s="967"/>
      <c r="N1092" s="970"/>
      <c r="O1092" s="967"/>
      <c r="P1092" s="970"/>
      <c r="Q1092" s="967"/>
      <c r="R1092" s="970"/>
      <c r="S1092" s="967"/>
      <c r="T1092" s="970"/>
      <c r="U1092" s="974" t="s">
        <v>5700</v>
      </c>
      <c r="V1092" s="970"/>
    </row>
    <row r="1093" spans="1:22" ht="12.6" hidden="1" customHeight="1" outlineLevel="2">
      <c r="A1093" s="1247">
        <v>44377</v>
      </c>
      <c r="B1093" s="1163" t="s">
        <v>2653</v>
      </c>
      <c r="C1093" s="955" t="s">
        <v>8105</v>
      </c>
      <c r="D1093" s="968"/>
      <c r="E1093" s="972"/>
      <c r="F1093" s="970"/>
      <c r="G1093" s="967"/>
      <c r="H1093" s="970"/>
      <c r="I1093" s="967"/>
      <c r="J1093" s="970"/>
      <c r="K1093" s="967"/>
      <c r="L1093" s="970"/>
      <c r="M1093" s="967"/>
      <c r="N1093" s="970"/>
      <c r="O1093" s="967"/>
      <c r="P1093" s="970"/>
      <c r="Q1093" s="967"/>
      <c r="R1093" s="970"/>
      <c r="S1093" s="974" t="s">
        <v>5700</v>
      </c>
      <c r="T1093" s="970"/>
      <c r="U1093" s="967"/>
      <c r="V1093" s="970"/>
    </row>
    <row r="1094" spans="1:22" ht="12.6" hidden="1" customHeight="1" outlineLevel="2">
      <c r="A1094" s="1247">
        <v>44377</v>
      </c>
      <c r="B1094" s="1163" t="s">
        <v>5698</v>
      </c>
      <c r="C1094" s="955" t="s">
        <v>8106</v>
      </c>
      <c r="D1094" s="977" t="s">
        <v>5700</v>
      </c>
      <c r="E1094" s="972"/>
      <c r="F1094" s="970"/>
      <c r="G1094" s="967"/>
      <c r="H1094" s="970"/>
      <c r="I1094" s="967"/>
      <c r="J1094" s="970"/>
      <c r="K1094" s="967"/>
      <c r="L1094" s="970"/>
      <c r="M1094" s="967"/>
      <c r="N1094" s="970"/>
      <c r="O1094" s="967"/>
      <c r="P1094" s="970"/>
      <c r="Q1094" s="967"/>
      <c r="R1094" s="970"/>
      <c r="S1094" s="967"/>
      <c r="T1094" s="970"/>
      <c r="U1094" s="967"/>
      <c r="V1094" s="970"/>
    </row>
    <row r="1095" spans="1:22" ht="12.6" hidden="1" customHeight="1" outlineLevel="2">
      <c r="A1095" s="1247">
        <v>44377</v>
      </c>
      <c r="B1095" s="1163" t="s">
        <v>5698</v>
      </c>
      <c r="C1095" s="955" t="s">
        <v>8107</v>
      </c>
      <c r="D1095" s="968"/>
      <c r="E1095" s="972"/>
      <c r="F1095" s="970"/>
      <c r="G1095" s="967"/>
      <c r="H1095" s="970"/>
      <c r="I1095" s="967"/>
      <c r="J1095" s="970"/>
      <c r="K1095" s="967"/>
      <c r="L1095" s="970"/>
      <c r="M1095" s="967"/>
      <c r="N1095" s="970"/>
      <c r="O1095" s="967"/>
      <c r="P1095" s="970"/>
      <c r="Q1095" s="967"/>
      <c r="R1095" s="970"/>
      <c r="S1095" s="974" t="s">
        <v>5700</v>
      </c>
      <c r="T1095" s="970"/>
      <c r="U1095" s="967"/>
      <c r="V1095" s="970"/>
    </row>
    <row r="1096" spans="1:22" ht="12.6" hidden="1" customHeight="1" outlineLevel="2">
      <c r="A1096" s="1248" t="s">
        <v>8108</v>
      </c>
      <c r="B1096" s="1163" t="s">
        <v>5698</v>
      </c>
      <c r="C1096" s="955" t="s">
        <v>8109</v>
      </c>
      <c r="D1096" s="968"/>
      <c r="E1096" s="972"/>
      <c r="F1096" s="970"/>
      <c r="G1096" s="967"/>
      <c r="H1096" s="970"/>
      <c r="I1096" s="967"/>
      <c r="J1096" s="970"/>
      <c r="K1096" s="967"/>
      <c r="L1096" s="970"/>
      <c r="M1096" s="967"/>
      <c r="N1096" s="970"/>
      <c r="O1096" s="967"/>
      <c r="P1096" s="970"/>
      <c r="Q1096" s="967"/>
      <c r="R1096" s="970"/>
      <c r="S1096" s="967"/>
      <c r="T1096" s="973" t="s">
        <v>5700</v>
      </c>
      <c r="U1096" s="967"/>
      <c r="V1096" s="970"/>
    </row>
    <row r="1097" spans="1:22" ht="12.6" hidden="1" customHeight="1" outlineLevel="2">
      <c r="A1097" s="1247">
        <v>44377</v>
      </c>
      <c r="B1097" s="1163" t="s">
        <v>5698</v>
      </c>
      <c r="C1097" s="955" t="s">
        <v>8110</v>
      </c>
      <c r="D1097" s="968"/>
      <c r="E1097" s="969" t="s">
        <v>5700</v>
      </c>
      <c r="F1097" s="970"/>
      <c r="G1097" s="967"/>
      <c r="H1097" s="970"/>
      <c r="I1097" s="967"/>
      <c r="J1097" s="970"/>
      <c r="K1097" s="967"/>
      <c r="L1097" s="970"/>
      <c r="M1097" s="967"/>
      <c r="N1097" s="970"/>
      <c r="O1097" s="967"/>
      <c r="P1097" s="970"/>
      <c r="Q1097" s="967"/>
      <c r="R1097" s="970"/>
      <c r="S1097" s="967"/>
      <c r="T1097" s="970"/>
      <c r="U1097" s="967"/>
      <c r="V1097" s="970"/>
    </row>
    <row r="1098" spans="1:22" ht="12.6" hidden="1" customHeight="1" outlineLevel="2">
      <c r="A1098" s="1247">
        <v>44377</v>
      </c>
      <c r="B1098" s="1163" t="s">
        <v>5698</v>
      </c>
      <c r="C1098" s="955" t="s">
        <v>8111</v>
      </c>
      <c r="D1098" s="968"/>
      <c r="E1098" s="972"/>
      <c r="F1098" s="970"/>
      <c r="G1098" s="967"/>
      <c r="H1098" s="970"/>
      <c r="I1098" s="967"/>
      <c r="J1098" s="970"/>
      <c r="K1098" s="967"/>
      <c r="L1098" s="970"/>
      <c r="M1098" s="967"/>
      <c r="N1098" s="973" t="s">
        <v>5700</v>
      </c>
      <c r="O1098" s="967"/>
      <c r="P1098" s="970"/>
      <c r="Q1098" s="967"/>
      <c r="R1098" s="970"/>
      <c r="S1098" s="967"/>
      <c r="T1098" s="970"/>
      <c r="U1098" s="967"/>
      <c r="V1098" s="970"/>
    </row>
    <row r="1099" spans="1:22" ht="12.6" hidden="1" customHeight="1" outlineLevel="2">
      <c r="A1099" s="1247">
        <v>44377</v>
      </c>
      <c r="B1099" s="1163" t="s">
        <v>8112</v>
      </c>
      <c r="C1099" s="955" t="s">
        <v>8113</v>
      </c>
      <c r="D1099" s="977" t="s">
        <v>5700</v>
      </c>
      <c r="E1099" s="972"/>
      <c r="F1099" s="970"/>
      <c r="G1099" s="967"/>
      <c r="H1099" s="970"/>
      <c r="I1099" s="967"/>
      <c r="J1099" s="970"/>
      <c r="K1099" s="967"/>
      <c r="L1099" s="970"/>
      <c r="M1099" s="967"/>
      <c r="N1099" s="970"/>
      <c r="O1099" s="967"/>
      <c r="P1099" s="970"/>
      <c r="Q1099" s="967"/>
      <c r="R1099" s="970"/>
      <c r="S1099" s="967"/>
      <c r="T1099" s="970"/>
      <c r="U1099" s="967"/>
      <c r="V1099" s="970"/>
    </row>
    <row r="1100" spans="1:22" ht="12.6" hidden="1" customHeight="1" outlineLevel="2">
      <c r="A1100" s="1249">
        <v>44377</v>
      </c>
      <c r="B1100" s="1163" t="s">
        <v>5745</v>
      </c>
      <c r="C1100" s="955" t="s">
        <v>8114</v>
      </c>
      <c r="D1100" s="968"/>
      <c r="E1100" s="972"/>
      <c r="F1100" s="970"/>
      <c r="G1100" s="967"/>
      <c r="H1100" s="970"/>
      <c r="I1100" s="967"/>
      <c r="J1100" s="970"/>
      <c r="K1100" s="967"/>
      <c r="L1100" s="970"/>
      <c r="M1100" s="967"/>
      <c r="N1100" s="973" t="s">
        <v>5700</v>
      </c>
      <c r="O1100" s="967"/>
      <c r="P1100" s="970"/>
      <c r="Q1100" s="967"/>
      <c r="R1100" s="970"/>
      <c r="S1100" s="967"/>
      <c r="T1100" s="970"/>
      <c r="U1100" s="967"/>
      <c r="V1100" s="970"/>
    </row>
    <row r="1101" spans="1:22" ht="12.6" hidden="1" customHeight="1" outlineLevel="2">
      <c r="A1101" s="1250">
        <v>44377</v>
      </c>
      <c r="B1101" s="1163" t="s">
        <v>5698</v>
      </c>
      <c r="C1101" s="955" t="s">
        <v>8115</v>
      </c>
      <c r="D1101" s="977" t="s">
        <v>5700</v>
      </c>
      <c r="E1101" s="972"/>
      <c r="F1101" s="970"/>
      <c r="G1101" s="967"/>
      <c r="H1101" s="970"/>
      <c r="I1101" s="967"/>
      <c r="J1101" s="970"/>
      <c r="K1101" s="967"/>
      <c r="L1101" s="970"/>
      <c r="M1101" s="967"/>
      <c r="N1101" s="970"/>
      <c r="O1101" s="967"/>
      <c r="P1101" s="970"/>
      <c r="Q1101" s="967"/>
      <c r="R1101" s="970"/>
      <c r="S1101" s="967"/>
      <c r="T1101" s="970"/>
      <c r="U1101" s="967"/>
      <c r="V1101" s="970"/>
    </row>
    <row r="1102" spans="1:22" ht="12.6" hidden="1" customHeight="1" outlineLevel="2">
      <c r="A1102" s="1250">
        <v>44377</v>
      </c>
      <c r="B1102" s="1163" t="s">
        <v>5745</v>
      </c>
      <c r="C1102" s="955" t="s">
        <v>8116</v>
      </c>
      <c r="D1102" s="968"/>
      <c r="E1102" s="972"/>
      <c r="F1102" s="970"/>
      <c r="G1102" s="967"/>
      <c r="H1102" s="970"/>
      <c r="I1102" s="967"/>
      <c r="J1102" s="970"/>
      <c r="K1102" s="967"/>
      <c r="L1102" s="970"/>
      <c r="M1102" s="967"/>
      <c r="N1102" s="970"/>
      <c r="O1102" s="974" t="s">
        <v>5700</v>
      </c>
      <c r="P1102" s="970"/>
      <c r="Q1102" s="967"/>
      <c r="R1102" s="970"/>
      <c r="S1102" s="967"/>
      <c r="T1102" s="970"/>
      <c r="U1102" s="967"/>
      <c r="V1102" s="970"/>
    </row>
    <row r="1103" spans="1:22" ht="12.6" hidden="1" customHeight="1" outlineLevel="1">
      <c r="A1103" s="1194"/>
      <c r="B1103" s="1163"/>
      <c r="C1103" s="955"/>
      <c r="D1103" s="968"/>
      <c r="E1103" s="972"/>
      <c r="F1103" s="970"/>
      <c r="G1103" s="967"/>
      <c r="H1103" s="970"/>
      <c r="I1103" s="967"/>
      <c r="J1103" s="970"/>
      <c r="K1103" s="967"/>
      <c r="L1103" s="970"/>
      <c r="M1103" s="967"/>
      <c r="N1103" s="970"/>
      <c r="O1103" s="967"/>
      <c r="P1103" s="970"/>
      <c r="Q1103" s="967"/>
      <c r="R1103" s="970"/>
      <c r="S1103" s="967"/>
      <c r="T1103" s="970"/>
      <c r="U1103" s="967"/>
      <c r="V1103" s="970"/>
    </row>
    <row r="1104" spans="1:22" ht="12.6" hidden="1" customHeight="1" outlineLevel="1">
      <c r="A1104" s="1251" t="s">
        <v>8117</v>
      </c>
      <c r="B1104" s="1252"/>
      <c r="C1104" s="1115"/>
      <c r="D1104" s="1253"/>
      <c r="E1104" s="1253"/>
      <c r="F1104" s="1254"/>
      <c r="G1104" s="1254"/>
      <c r="H1104" s="1254"/>
      <c r="I1104" s="1254"/>
      <c r="J1104" s="1254"/>
      <c r="K1104" s="1254"/>
      <c r="L1104" s="1254"/>
      <c r="M1104" s="1254"/>
      <c r="N1104" s="1254"/>
      <c r="O1104" s="1254"/>
      <c r="P1104" s="1254"/>
      <c r="Q1104" s="1254"/>
      <c r="R1104" s="1254"/>
      <c r="S1104" s="1254"/>
      <c r="T1104" s="1254"/>
      <c r="U1104" s="1254"/>
      <c r="V1104" s="1254"/>
    </row>
    <row r="1105" spans="3:3" ht="12.6" hidden="1" customHeight="1" outlineLevel="1">
      <c r="C1105" s="955" t="s">
        <v>8118</v>
      </c>
    </row>
    <row r="1106" spans="3:3" ht="12.6" hidden="1" customHeight="1" outlineLevel="1">
      <c r="C1106" s="955"/>
    </row>
    <row r="1107" spans="3:3" ht="12.6" hidden="1" customHeight="1" outlineLevel="1">
      <c r="C1107" s="955" t="s">
        <v>8119</v>
      </c>
    </row>
    <row r="1108" spans="3:3" ht="12.6" hidden="1" customHeight="1" outlineLevel="1">
      <c r="C1108" s="955"/>
    </row>
    <row r="1109" spans="3:3" ht="12.6" hidden="1" customHeight="1" outlineLevel="1">
      <c r="C1109" s="955" t="s">
        <v>8120</v>
      </c>
    </row>
    <row r="1110" spans="3:3" ht="12.6" hidden="1" customHeight="1" outlineLevel="1">
      <c r="C1110" s="955"/>
    </row>
    <row r="1111" spans="3:3" ht="12.6" hidden="1" customHeight="1" outlineLevel="1">
      <c r="C1111" s="955" t="s">
        <v>7985</v>
      </c>
    </row>
    <row r="1112" spans="3:3" ht="12.6" hidden="1" customHeight="1" outlineLevel="1">
      <c r="C1112" s="955" t="s">
        <v>8121</v>
      </c>
    </row>
    <row r="1113" spans="3:3" ht="12.6" hidden="1" customHeight="1" outlineLevel="1">
      <c r="C1113" s="955" t="s">
        <v>7987</v>
      </c>
    </row>
    <row r="1114" spans="3:3" ht="12.6" hidden="1" customHeight="1" outlineLevel="1">
      <c r="C1114" s="955"/>
    </row>
    <row r="1115" spans="3:3" ht="12.6" hidden="1" customHeight="1" outlineLevel="1">
      <c r="C1115" s="955" t="s">
        <v>7999</v>
      </c>
    </row>
    <row r="1116" spans="3:3" ht="12.6" hidden="1" customHeight="1" outlineLevel="1">
      <c r="C1116" s="955"/>
    </row>
    <row r="1117" spans="3:3" ht="12.6" hidden="1" customHeight="1" outlineLevel="1">
      <c r="C1117" s="955" t="s">
        <v>8122</v>
      </c>
    </row>
  </sheetData>
  <mergeCells count="24">
    <mergeCell ref="Z1:AA1"/>
    <mergeCell ref="O1:O3"/>
    <mergeCell ref="L1:L3"/>
    <mergeCell ref="V1:V3"/>
    <mergeCell ref="Q1:Q3"/>
    <mergeCell ref="U1:U3"/>
    <mergeCell ref="S1:S3"/>
    <mergeCell ref="P1:P3"/>
    <mergeCell ref="R1:R3"/>
    <mergeCell ref="N1:N3"/>
    <mergeCell ref="T1:T3"/>
    <mergeCell ref="M1:M3"/>
    <mergeCell ref="F1:F3"/>
    <mergeCell ref="J1:J3"/>
    <mergeCell ref="G1:G3"/>
    <mergeCell ref="X1:Y1"/>
    <mergeCell ref="A2:A4"/>
    <mergeCell ref="C2:C4"/>
    <mergeCell ref="I1:I3"/>
    <mergeCell ref="D1:D3"/>
    <mergeCell ref="K1:K3"/>
    <mergeCell ref="H1:H3"/>
    <mergeCell ref="B2:B4"/>
    <mergeCell ref="E1:E3"/>
  </mergeCells>
  <hyperlinks>
    <hyperlink ref="C905" r:id="rId1" xr:uid="{00000000-0004-0000-08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b49ab1-9be5-4af7-9e50-846f311e3d04">
      <Terms xmlns="http://schemas.microsoft.com/office/infopath/2007/PartnerControls"/>
    </lcf76f155ced4ddcb4097134ff3c332f>
    <TaxCatchAll xmlns="2570daea-32e5-443d-864e-89f901ca737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F28EBB1BA9A5D74B8887D1D0355963EB" ma:contentTypeVersion="16" ma:contentTypeDescription="Izveidot jaunu dokumentu." ma:contentTypeScope="" ma:versionID="9754687658b24dd6c22f4f1201c1fffe">
  <xsd:schema xmlns:xsd="http://www.w3.org/2001/XMLSchema" xmlns:xs="http://www.w3.org/2001/XMLSchema" xmlns:p="http://schemas.microsoft.com/office/2006/metadata/properties" xmlns:ns1="http://schemas.microsoft.com/sharepoint/v3" xmlns:ns2="91b49ab1-9be5-4af7-9e50-846f311e3d04" xmlns:ns3="2570daea-32e5-443d-864e-89f901ca737d" targetNamespace="http://schemas.microsoft.com/office/2006/metadata/properties" ma:root="true" ma:fieldsID="95174f98edbab67532dc38119c5398a9" ns1:_="" ns2:_="" ns3:_="">
    <xsd:import namespace="http://schemas.microsoft.com/sharepoint/v3"/>
    <xsd:import namespace="91b49ab1-9be5-4af7-9e50-846f311e3d04"/>
    <xsd:import namespace="2570daea-32e5-443d-864e-89f901ca73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Vienotās atbilstības politikas rekvizīti" ma:hidden="true" ma:internalName="_ip_UnifiedCompliancePolicyProperties">
      <xsd:simpleType>
        <xsd:restriction base="dms:Note"/>
      </xsd:simpleType>
    </xsd:element>
    <xsd:element name="_ip_UnifiedCompliancePolicyUIAction" ma:index="23"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b49ab1-9be5-4af7-9e50-846f311e3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70daea-32e5-443d-864e-89f901ca73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28ba81-43cb-40ab-be5b-551047c626d1}" ma:internalName="TaxCatchAll" ma:showField="CatchAllData" ma:web="2570daea-32e5-443d-864e-89f901ca737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752EE1-1327-4A4B-BD55-008955DB87F0}">
  <ds:schemaRefs>
    <ds:schemaRef ds:uri="http://schemas.microsoft.com/sharepoint/v3/contenttype/forms"/>
  </ds:schemaRefs>
</ds:datastoreItem>
</file>

<file path=customXml/itemProps2.xml><?xml version="1.0" encoding="utf-8"?>
<ds:datastoreItem xmlns:ds="http://schemas.openxmlformats.org/officeDocument/2006/customXml" ds:itemID="{DC1B9BF3-6ABE-4A8E-9CC0-54FEFA5C7D8B}">
  <ds:schemaRefs>
    <ds:schemaRef ds:uri="http://purl.org/dc/elements/1.1/"/>
    <ds:schemaRef ds:uri="http://schemas.microsoft.com/office/2006/documentManagement/types"/>
    <ds:schemaRef ds:uri="http://schemas.microsoft.com/office/infopath/2007/PartnerControls"/>
    <ds:schemaRef ds:uri="http://www.w3.org/XML/1998/namespace"/>
    <ds:schemaRef ds:uri="2570daea-32e5-443d-864e-89f901ca737d"/>
    <ds:schemaRef ds:uri="http://schemas.microsoft.com/sharepoint/v3"/>
    <ds:schemaRef ds:uri="http://schemas.openxmlformats.org/package/2006/metadata/core-properties"/>
    <ds:schemaRef ds:uri="http://purl.org/dc/dcmitype/"/>
    <ds:schemaRef ds:uri="91b49ab1-9be5-4af7-9e50-846f311e3d04"/>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7ADFB497-F44E-46BB-9988-2C9B5F102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b49ab1-9be5-4af7-9e50-846f311e3d04"/>
    <ds:schemaRef ds:uri="2570daea-32e5-443d-864e-89f901ca73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30</vt:i4>
      </vt:variant>
      <vt:variant>
        <vt:lpstr>Diapazoni ar nosaukumiem</vt:lpstr>
      </vt:variant>
      <vt:variant>
        <vt:i4>1</vt:i4>
      </vt:variant>
    </vt:vector>
  </HeadingPairs>
  <TitlesOfParts>
    <vt:vector size="31" baseType="lpstr">
      <vt:lpstr>EST spriedumi</vt:lpstr>
      <vt:lpstr>Šī faila kopija Kopā</vt:lpstr>
      <vt:lpstr>Šī faila kopija jaunie NA visi</vt:lpstr>
      <vt:lpstr>NA TAP</vt:lpstr>
      <vt:lpstr>WEB sk</vt:lpstr>
      <vt:lpstr>Arh21</vt:lpstr>
      <vt:lpstr>tel.cent.21</vt:lpstr>
      <vt:lpstr>tel.cent.III cet21</vt:lpstr>
      <vt:lpstr>tel.cent.II cet21</vt:lpstr>
      <vt:lpstr>tel.cent.I cet21</vt:lpstr>
      <vt:lpstr>tel.cent.IV cet21</vt:lpstr>
      <vt:lpstr>tel.cent.okt-dec</vt:lpstr>
      <vt:lpstr>Diskusija 20.10.</vt:lpstr>
      <vt:lpstr>IDEJU PĻAUJA</vt:lpstr>
      <vt:lpstr>SK</vt:lpstr>
      <vt:lpstr>idejas</vt:lpstr>
      <vt:lpstr>IDEJU SĒJA</vt:lpstr>
      <vt:lpstr>IUB DP 2019</vt:lpstr>
      <vt:lpstr>IUB DP 2019 + citi</vt:lpstr>
      <vt:lpstr>IUB DP 2020</vt:lpstr>
      <vt:lpstr>Arh20</vt:lpstr>
      <vt:lpstr>kontakti</vt:lpstr>
      <vt:lpstr>STATISTIKA</vt:lpstr>
      <vt:lpstr>Lapa32</vt:lpstr>
      <vt:lpstr>Šī faila kopija Arhīvs2019</vt:lpstr>
      <vt:lpstr>Arhīvs2017</vt:lpstr>
      <vt:lpstr>Arhīvs2018</vt:lpstr>
      <vt:lpstr>Šī faila kopija Šī faila kopija</vt:lpstr>
      <vt:lpstr>Šī faila kopija Arhīvs2019 1</vt:lpstr>
      <vt:lpstr>Šī faila kopija Arh20</vt:lpstr>
      <vt:lpstr>mēn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Eiropas Tiesas spriedumu publisko iepirkumu jomā apkopojums</dc:title>
  <dc:creator>IUB</dc:creator>
  <cp:keywords>EST, spriedumi, publiskais iepirkums</cp:keywords>
  <cp:lastModifiedBy>Elīna Virtmane</cp:lastModifiedBy>
  <cp:lastPrinted>2026-03-19T12:31:06Z</cp:lastPrinted>
  <dcterms:created xsi:type="dcterms:W3CDTF">2026-03-17T08:27:15Z</dcterms:created>
  <dcterms:modified xsi:type="dcterms:W3CDTF">2026-08-11T08:23:00Z</dcterms:modified>
  <cp:category>EST speridumi</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0x010100F28EBB1BA9A5D74B8887D1D0355963EB</vt:lpwstr>
  </property>
  <property fmtid="{D5CDD505-2E9C-101B-9397-08002B2CF9AE}" pid="3" name="MediaServiceImageTags">
    <vt:lpwstr/>
  </property>
</Properties>
</file>